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16.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5.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13.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comments1.xml" ContentType="application/vnd.openxmlformats-officedocument.spreadsheetml.comments+xml"/>
  <Override PartName="/docProps/app.xml" ContentType="application/vnd.openxmlformats-officedocument.extended-properties+xml"/>
  <Override PartName="/xl/calcChain.xml" ContentType="application/vnd.openxmlformats-officedocument.spreadsheetml.calcChain+xml"/>
  <Override PartName="/xl/tables/table1.xml" ContentType="application/vnd.openxmlformats-officedocument.spreadsheetml.table+xml"/>
  <Override PartName="/xl/comments2.xml" ContentType="application/vnd.openxmlformats-officedocument.spreadsheetml.comment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hidePivotFieldList="1" defaultThemeVersion="124226"/>
  <mc:AlternateContent xmlns:mc="http://schemas.openxmlformats.org/markup-compatibility/2006">
    <mc:Choice Requires="x15">
      <x15ac:absPath xmlns:x15ac="http://schemas.microsoft.com/office/spreadsheetml/2010/11/ac" url="S:\Special Ed\_2015_APR_Subm_Feb_2016\"/>
    </mc:Choice>
  </mc:AlternateContent>
  <bookViews>
    <workbookView xWindow="0" yWindow="0" windowWidth="28800" windowHeight="13710" tabRatio="651"/>
  </bookViews>
  <sheets>
    <sheet name="Profile" sheetId="3640" r:id="rId1"/>
    <sheet name="Ind_9_10_2014_15" sheetId="3689" r:id="rId2"/>
    <sheet name="Ind_9_10_2013_14" sheetId="3686" state="hidden" r:id="rId3"/>
    <sheet name="Ind_9_10_2012_13" sheetId="3684" state="hidden" r:id="rId4"/>
    <sheet name="IND_9_10" sheetId="3672" r:id="rId5"/>
    <sheet name="Ind_1" sheetId="3620" state="hidden" r:id="rId6"/>
    <sheet name="Ind_14" sheetId="3667" state="hidden" r:id="rId7"/>
    <sheet name="Ind_2" sheetId="3621" state="hidden" r:id="rId8"/>
    <sheet name="Ind_5" sheetId="3619" state="hidden" r:id="rId9"/>
    <sheet name="Ind_6" sheetId="3663" state="hidden" r:id="rId10"/>
    <sheet name="Ind_7" sheetId="3660" state="hidden" r:id="rId11"/>
    <sheet name="Ind_8" sheetId="3625" state="hidden" r:id="rId12"/>
    <sheet name="Init Eval_11" sheetId="3654" r:id="rId13"/>
    <sheet name="Ind_11_data" sheetId="3657" state="hidden" r:id="rId14"/>
    <sheet name="C TO B__12" sheetId="3656" r:id="rId15"/>
    <sheet name="Ind_12_data" sheetId="3658" state="hidden" r:id="rId16"/>
    <sheet name="Ind_13" sheetId="3652" state="hidden" r:id="rId17"/>
    <sheet name="Ind_20" sheetId="3653" state="hidden" r:id="rId18"/>
    <sheet name="District_List" sheetId="2" r:id="rId19"/>
    <sheet name="Indicator_APR Info" sheetId="3643" r:id="rId20"/>
    <sheet name="Ind_9_10_2011_12" sheetId="3680" state="hidden" r:id="rId21"/>
    <sheet name="Ind_4_1112" sheetId="3682" state="hidden" r:id="rId22"/>
    <sheet name="Ind_4_1213" sheetId="3685" state="hidden" r:id="rId23"/>
    <sheet name="Ind_4_1314" sheetId="3688" state="hidden" r:id="rId24"/>
  </sheets>
  <externalReferences>
    <externalReference r:id="rId25"/>
  </externalReferences>
  <definedNames>
    <definedName name="_xlnm._FilterDatabase" localSheetId="5" hidden="1">Ind_1!$A$1:$E$299</definedName>
    <definedName name="_xlnm._FilterDatabase" localSheetId="13" hidden="1">Ind_11_data!$A$1:$BZ$300</definedName>
    <definedName name="_xlnm._FilterDatabase" localSheetId="15" hidden="1">Ind_12_data!$A$1:$EG$300</definedName>
    <definedName name="_xlnm._FilterDatabase" localSheetId="16" hidden="1">Ind_13!$A$3:$P$3</definedName>
    <definedName name="_xlnm._FilterDatabase" localSheetId="7" hidden="1">Ind_2!$A$1:$B$248</definedName>
    <definedName name="_xlnm._FilterDatabase" localSheetId="17" hidden="1">Ind_20!$E$1:$W$1</definedName>
    <definedName name="_xlnm._FilterDatabase" localSheetId="21" hidden="1">Ind_4_1112!$A$1:$AN$302</definedName>
    <definedName name="_xlnm._FilterDatabase" localSheetId="22" hidden="1">Ind_4_1213!$A$2:$AG$301</definedName>
    <definedName name="_xlnm._FilterDatabase" localSheetId="23" hidden="1">Ind_4_1314!$A$2:$AG$300</definedName>
    <definedName name="_xlnm._FilterDatabase" localSheetId="10" hidden="1">Ind_7!$A$1:$T$300</definedName>
    <definedName name="_xlnm._FilterDatabase" localSheetId="11" hidden="1">Ind_8!$A$1:$AB$1</definedName>
    <definedName name="_xlnm._FilterDatabase" localSheetId="20" hidden="1">Ind_9_10_2011_12!$A$2:$DQ$301</definedName>
    <definedName name="_xlnm._FilterDatabase" localSheetId="3" hidden="1">Ind_9_10_2012_13!$A$2:$DU$2</definedName>
    <definedName name="_xlnm._FilterDatabase" localSheetId="2" hidden="1">Ind_9_10_2013_14!$A$1:$DI$302</definedName>
    <definedName name="_xlnm._FilterDatabase" localSheetId="1" hidden="1">Ind_9_10_2014_15!$A$1:$DL$303</definedName>
    <definedName name="A_print" localSheetId="21">#REF!</definedName>
    <definedName name="A_print" localSheetId="23">#REF!</definedName>
    <definedName name="A_print" localSheetId="3">#REF!</definedName>
    <definedName name="A_print" localSheetId="2">#REF!</definedName>
    <definedName name="A_print">#REF!</definedName>
    <definedName name="Enroll0001" localSheetId="13">#REF!</definedName>
    <definedName name="Enroll0001" localSheetId="17">#REF!</definedName>
    <definedName name="Enroll0001" localSheetId="21">#REF!</definedName>
    <definedName name="Enroll0001" localSheetId="23">#REF!</definedName>
    <definedName name="Enroll0001" localSheetId="9">#REF!</definedName>
    <definedName name="Enroll0001" localSheetId="4">#REF!</definedName>
    <definedName name="Enroll0001" localSheetId="3">#REF!</definedName>
    <definedName name="Enroll0001" localSheetId="2">#REF!</definedName>
    <definedName name="Enroll0001">#REF!</definedName>
    <definedName name="ind" localSheetId="23">'[1]SigDisp Pt2'!#REF!</definedName>
    <definedName name="ind" localSheetId="2">'[1]SigDisp Pt2'!#REF!</definedName>
    <definedName name="ind">'[1]SigDisp Pt2'!#REF!</definedName>
    <definedName name="Indicator_5" localSheetId="23">'[1]SigDisp Pt2'!#REF!</definedName>
    <definedName name="Indicator_5" localSheetId="2">'[1]SigDisp Pt2'!#REF!</definedName>
    <definedName name="Indicator_5">'[1]SigDisp Pt2'!#REF!</definedName>
    <definedName name="indirect_rates" localSheetId="21">#REF!</definedName>
    <definedName name="indirect_rates" localSheetId="23">#REF!</definedName>
    <definedName name="indirect_rates" localSheetId="3">#REF!</definedName>
    <definedName name="indirect_rates" localSheetId="2">#REF!</definedName>
    <definedName name="indirect_rates">#REF!</definedName>
    <definedName name="New_Table" localSheetId="21">#REF!</definedName>
    <definedName name="New_Table" localSheetId="23">#REF!</definedName>
    <definedName name="New_Table" localSheetId="3">#REF!</definedName>
    <definedName name="New_Table" localSheetId="2">#REF!</definedName>
    <definedName name="New_Table">#REF!</definedName>
    <definedName name="P105_grade_level" localSheetId="21">#REF!</definedName>
    <definedName name="P105_grade_level" localSheetId="23">#REF!</definedName>
    <definedName name="P105_grade_level" localSheetId="3">#REF!</definedName>
    <definedName name="P105_grade_level" localSheetId="2">#REF!</definedName>
    <definedName name="P105_grade_level">#REF!</definedName>
    <definedName name="_xlnm.Print_Area" localSheetId="14">'C TO B__12'!$A$1:$O$36</definedName>
    <definedName name="_xlnm.Print_Area" localSheetId="18">District_List!$I:$I</definedName>
    <definedName name="_xlnm.Print_Area" localSheetId="5">Ind_1!$A$1:$E$298</definedName>
    <definedName name="_xlnm.Print_Area" localSheetId="13">Ind_11_data!#REF!,Ind_11_data!#REF!</definedName>
    <definedName name="_xlnm.Print_Area" localSheetId="16">Ind_13!$A$1:$G$302</definedName>
    <definedName name="_xlnm.Print_Area" localSheetId="7">Ind_2!$A$1:$D$296</definedName>
    <definedName name="_xlnm.Print_Area" localSheetId="17">Ind_20!$C$1:$D$297</definedName>
    <definedName name="_xlnm.Print_Area" localSheetId="8">Ind_5!$A$1:$B$299</definedName>
    <definedName name="_xlnm.Print_Area" localSheetId="9">Ind_6!$A$1:$B$300</definedName>
    <definedName name="_xlnm.Print_Area" localSheetId="11">Ind_8!$A$1:$B$299</definedName>
    <definedName name="_xlnm.Print_Area" localSheetId="4">IND_9_10!$A$1:$T$32</definedName>
    <definedName name="_xlnm.Print_Area" localSheetId="12">'Init Eval_11'!$A$1:$Q$48</definedName>
    <definedName name="_xlnm.Print_Area" localSheetId="0">Profile!$A$1:$M$177</definedName>
    <definedName name="_xlnm.Print_Titles" localSheetId="18">District_List!$1:$2</definedName>
    <definedName name="_xlnm.Print_Titles" localSheetId="5">Ind_1!$1:$1</definedName>
    <definedName name="_xlnm.Print_Titles" localSheetId="7">Ind_2!$1:$1</definedName>
    <definedName name="_xlnm.Print_Titles" localSheetId="17">Ind_20!$1:$255</definedName>
    <definedName name="_xlnm.Print_Titles" localSheetId="8">Ind_5!$1:$1</definedName>
    <definedName name="_xlnm.Print_Titles" localSheetId="9">Ind_6!$1:$1</definedName>
    <definedName name="_xlnm.Print_Titles" localSheetId="11">Ind_8!$1:$1</definedName>
    <definedName name="SNET_EXP_Crosstab" localSheetId="21">#REF!</definedName>
    <definedName name="SNET_EXP_Crosstab" localSheetId="23">#REF!</definedName>
    <definedName name="SNET_EXP_Crosstab" localSheetId="3">#REF!</definedName>
    <definedName name="SNET_EXP_Crosstab" localSheetId="2">#REF!</definedName>
    <definedName name="SNET_EXP_Crosstab">#REF!</definedName>
    <definedName name="SNET_REV_Crosstab" localSheetId="21">#REF!</definedName>
    <definedName name="SNET_REV_Crosstab" localSheetId="23">#REF!</definedName>
    <definedName name="SNET_REV_Crosstab" localSheetId="3">#REF!</definedName>
    <definedName name="SNET_REV_Crosstab" localSheetId="2">#REF!</definedName>
    <definedName name="SNET_REV_Crosstab">#REF!</definedName>
  </definedNames>
  <calcPr calcId="152511"/>
</workbook>
</file>

<file path=xl/calcChain.xml><?xml version="1.0" encoding="utf-8"?>
<calcChain xmlns="http://schemas.openxmlformats.org/spreadsheetml/2006/main">
  <c r="J116" i="3640" l="1"/>
  <c r="J115" i="3640"/>
  <c r="J111" i="3640"/>
  <c r="J110" i="3640"/>
  <c r="J106" i="3640"/>
  <c r="J105" i="3640"/>
  <c r="L149" i="3640" l="1"/>
  <c r="I144" i="3640" l="1"/>
  <c r="L144" i="3640"/>
  <c r="I149" i="3640"/>
  <c r="M97" i="3640" l="1"/>
  <c r="M166" i="3640" l="1"/>
  <c r="M167" i="3640"/>
  <c r="J167" i="3640"/>
  <c r="J166" i="3640"/>
  <c r="B164" i="3640"/>
  <c r="B165" i="3640"/>
  <c r="B166" i="3640"/>
  <c r="H122" i="3640" l="1"/>
  <c r="J121" i="3640"/>
  <c r="I121" i="3640"/>
  <c r="H121" i="3640"/>
  <c r="G121" i="3640"/>
  <c r="E121" i="3640"/>
  <c r="J120" i="3640"/>
  <c r="I120" i="3640"/>
  <c r="G120" i="3640"/>
  <c r="E120" i="3640"/>
  <c r="J122" i="3640"/>
  <c r="I122" i="3640"/>
  <c r="G122" i="3640"/>
  <c r="E122" i="3640"/>
  <c r="H120" i="3640"/>
  <c r="L173" i="3640" l="1"/>
  <c r="I173" i="3640"/>
  <c r="H154" i="3640" l="1"/>
  <c r="M165" i="3640" l="1"/>
  <c r="M164" i="3640"/>
  <c r="J165" i="3640"/>
  <c r="J164" i="3640"/>
  <c r="F134" i="3640" l="1"/>
  <c r="D134" i="3640"/>
  <c r="F129" i="3640"/>
  <c r="D129" i="3640"/>
  <c r="C129" i="3640" l="1"/>
  <c r="B13" i="3672"/>
  <c r="N26" i="3672"/>
  <c r="D27" i="3672"/>
  <c r="O12" i="3656" l="1"/>
  <c r="Q11" i="3654"/>
  <c r="G35" i="3656"/>
  <c r="G34" i="3656"/>
  <c r="G33" i="3656"/>
  <c r="BF300" i="3658"/>
  <c r="C36" i="3656"/>
  <c r="AX300" i="3658"/>
  <c r="C35" i="3656"/>
  <c r="AW300" i="3658"/>
  <c r="C34" i="3656"/>
  <c r="AV300" i="3658"/>
  <c r="C33" i="3656"/>
  <c r="AU300" i="3658"/>
  <c r="C32" i="3656"/>
  <c r="AT300" i="3658"/>
  <c r="C31" i="3656"/>
  <c r="AS300" i="3658"/>
  <c r="C30" i="3656"/>
  <c r="AR300" i="3658"/>
  <c r="C29" i="3656"/>
  <c r="AQ300" i="3658"/>
  <c r="C27" i="3656"/>
  <c r="AP300" i="3658"/>
  <c r="C26" i="3656"/>
  <c r="AO300" i="3658"/>
  <c r="C25" i="3656"/>
  <c r="AN300" i="3658"/>
  <c r="C24" i="3656"/>
  <c r="BE300" i="3658"/>
  <c r="B36" i="3656"/>
  <c r="AM300" i="3658"/>
  <c r="B35" i="3656"/>
  <c r="AL300" i="3658"/>
  <c r="B34" i="3656"/>
  <c r="AK300" i="3658"/>
  <c r="B33" i="3656"/>
  <c r="AJ300" i="3658"/>
  <c r="B32" i="3656"/>
  <c r="AI300" i="3658"/>
  <c r="B31" i="3656"/>
  <c r="AH300" i="3658"/>
  <c r="B30" i="3656"/>
  <c r="AG300" i="3658"/>
  <c r="B29" i="3656"/>
  <c r="AF300" i="3658"/>
  <c r="B27" i="3656"/>
  <c r="AE300" i="3658"/>
  <c r="B26" i="3656"/>
  <c r="AD300" i="3658"/>
  <c r="B25" i="3656"/>
  <c r="AC300" i="3658"/>
  <c r="B24" i="3656"/>
  <c r="BD300" i="3658"/>
  <c r="A36" i="3656"/>
  <c r="AB300" i="3658"/>
  <c r="A35" i="3656"/>
  <c r="AA300" i="3658"/>
  <c r="A34" i="3656"/>
  <c r="Z300" i="3658"/>
  <c r="A33" i="3656"/>
  <c r="Y300" i="3658"/>
  <c r="A32" i="3656"/>
  <c r="X300" i="3658"/>
  <c r="A31" i="3656"/>
  <c r="W300" i="3658"/>
  <c r="A30" i="3656"/>
  <c r="V300" i="3658"/>
  <c r="A29" i="3656"/>
  <c r="U300" i="3658"/>
  <c r="A27" i="3656"/>
  <c r="T300" i="3658"/>
  <c r="A26" i="3656"/>
  <c r="S300" i="3658"/>
  <c r="A25" i="3656"/>
  <c r="R300" i="3658"/>
  <c r="A24" i="3656"/>
  <c r="P300" i="3658"/>
  <c r="B18" i="3656"/>
  <c r="O300" i="3658"/>
  <c r="B17" i="3656"/>
  <c r="N300" i="3658"/>
  <c r="A14" i="3656"/>
  <c r="M300" i="3658"/>
  <c r="A13" i="3656"/>
  <c r="A47" i="3654"/>
  <c r="G42" i="3654"/>
  <c r="AY300" i="3657"/>
  <c r="B42" i="3654"/>
  <c r="AX300" i="3657"/>
  <c r="A42" i="3654"/>
  <c r="G41" i="3654"/>
  <c r="AV300" i="3657"/>
  <c r="B41" i="3654"/>
  <c r="AU300" i="3657"/>
  <c r="A41" i="3654"/>
  <c r="AT300" i="3657"/>
  <c r="G40" i="3654"/>
  <c r="AS300" i="3657"/>
  <c r="B40" i="3654"/>
  <c r="AR300" i="3657"/>
  <c r="A40" i="3654"/>
  <c r="AQ300" i="3657"/>
  <c r="B39" i="3654"/>
  <c r="AP300" i="3657"/>
  <c r="A39" i="3654"/>
  <c r="AO300" i="3657"/>
  <c r="B38" i="3654"/>
  <c r="AN300" i="3657"/>
  <c r="A38" i="3654"/>
  <c r="AM300" i="3657"/>
  <c r="B37" i="3654"/>
  <c r="AL300" i="3657"/>
  <c r="A37" i="3654"/>
  <c r="AK300" i="3657"/>
  <c r="B36" i="3654"/>
  <c r="AJ300" i="3657"/>
  <c r="A36" i="3654"/>
  <c r="AI300" i="3657"/>
  <c r="A32" i="3654"/>
  <c r="G29" i="3654"/>
  <c r="AG300" i="3657"/>
  <c r="B29" i="3654"/>
  <c r="AF300" i="3657"/>
  <c r="A29" i="3654"/>
  <c r="G28" i="3654"/>
  <c r="AD300" i="3657"/>
  <c r="B28" i="3654"/>
  <c r="G27" i="3654"/>
  <c r="AC300" i="3657"/>
  <c r="A28" i="3654"/>
  <c r="AA300" i="3657"/>
  <c r="B27" i="3654"/>
  <c r="Z300" i="3657"/>
  <c r="A27" i="3654"/>
  <c r="Y300" i="3657"/>
  <c r="B26" i="3654"/>
  <c r="X300" i="3657"/>
  <c r="A26" i="3654"/>
  <c r="W300" i="3657"/>
  <c r="B25" i="3654"/>
  <c r="V300" i="3657"/>
  <c r="A25" i="3654"/>
  <c r="U300" i="3657"/>
  <c r="B24" i="3654"/>
  <c r="T300" i="3657"/>
  <c r="A24" i="3654"/>
  <c r="S300" i="3657"/>
  <c r="B23" i="3654"/>
  <c r="N300" i="3657"/>
  <c r="O300" i="3657"/>
  <c r="P300" i="3657"/>
  <c r="Q300" i="3657"/>
  <c r="R300" i="3657"/>
  <c r="M300" i="3657"/>
  <c r="A23" i="3654"/>
  <c r="A19" i="3654"/>
  <c r="B16" i="3654"/>
  <c r="B15" i="3654"/>
  <c r="A14" i="3654"/>
  <c r="A13" i="3654"/>
  <c r="I100" i="3640"/>
  <c r="J97" i="3640"/>
  <c r="M90" i="3640"/>
  <c r="I93" i="3640"/>
  <c r="J90" i="3640"/>
  <c r="H90" i="3640"/>
  <c r="C134" i="3640"/>
  <c r="Q24" i="3672"/>
  <c r="Q18" i="3672"/>
  <c r="Q26" i="3672"/>
  <c r="Q20" i="3672"/>
  <c r="T14" i="3672"/>
  <c r="T13" i="3672"/>
  <c r="T12" i="3672"/>
  <c r="T11" i="3672"/>
  <c r="T10" i="3672"/>
  <c r="T9" i="3672"/>
  <c r="S14" i="3672"/>
  <c r="S13" i="3672"/>
  <c r="S12" i="3672"/>
  <c r="S11" i="3672"/>
  <c r="S10" i="3672"/>
  <c r="S9" i="3672"/>
  <c r="O27" i="3672"/>
  <c r="O26" i="3672"/>
  <c r="O25" i="3672"/>
  <c r="O24" i="3672"/>
  <c r="O23" i="3672"/>
  <c r="O22" i="3672"/>
  <c r="O19" i="3672"/>
  <c r="O14" i="3672"/>
  <c r="O13" i="3672"/>
  <c r="O12" i="3672"/>
  <c r="O11" i="3672"/>
  <c r="O10" i="3672"/>
  <c r="O9" i="3672"/>
  <c r="N27" i="3672"/>
  <c r="N25" i="3672"/>
  <c r="N24" i="3672"/>
  <c r="N23" i="3672"/>
  <c r="N22" i="3672"/>
  <c r="N19" i="3672"/>
  <c r="N14" i="3672"/>
  <c r="N13" i="3672"/>
  <c r="N12" i="3672"/>
  <c r="N11" i="3672"/>
  <c r="N10" i="3672"/>
  <c r="N9" i="3672"/>
  <c r="J27" i="3672"/>
  <c r="D6" i="3672"/>
  <c r="J26" i="3672"/>
  <c r="J25" i="3672"/>
  <c r="J24" i="3672"/>
  <c r="J23" i="3672"/>
  <c r="J22" i="3672"/>
  <c r="J19" i="3672"/>
  <c r="I27" i="3672"/>
  <c r="I26" i="3672"/>
  <c r="I25" i="3672"/>
  <c r="I24" i="3672"/>
  <c r="I23" i="3672"/>
  <c r="I22" i="3672"/>
  <c r="I19" i="3672"/>
  <c r="J14" i="3672"/>
  <c r="J12" i="3672"/>
  <c r="J13" i="3672"/>
  <c r="I14" i="3672"/>
  <c r="I13" i="3672"/>
  <c r="I12" i="3672"/>
  <c r="J11" i="3672"/>
  <c r="J10" i="3672"/>
  <c r="J9" i="3672"/>
  <c r="I11" i="3672"/>
  <c r="I10" i="3672"/>
  <c r="I9" i="3672"/>
  <c r="I6" i="3672"/>
  <c r="E27" i="3672"/>
  <c r="E26" i="3672"/>
  <c r="E25" i="3672"/>
  <c r="E24" i="3672"/>
  <c r="E23" i="3672"/>
  <c r="E22" i="3672"/>
  <c r="G1" i="3672"/>
  <c r="E19" i="3672"/>
  <c r="E14" i="3672"/>
  <c r="E13" i="3672"/>
  <c r="E12" i="3672"/>
  <c r="E11" i="3672"/>
  <c r="E10" i="3672"/>
  <c r="E9" i="3672"/>
  <c r="D26" i="3672"/>
  <c r="D25" i="3672"/>
  <c r="D24" i="3672"/>
  <c r="D23" i="3672"/>
  <c r="D22" i="3672"/>
  <c r="D19" i="3672"/>
  <c r="D14" i="3672"/>
  <c r="D13" i="3672"/>
  <c r="D12" i="3672"/>
  <c r="D11" i="3672"/>
  <c r="D10" i="3672"/>
  <c r="D9" i="3672"/>
  <c r="T6" i="3672"/>
  <c r="S6" i="3672"/>
  <c r="O6" i="3672"/>
  <c r="N6" i="3672"/>
  <c r="J6" i="3672"/>
  <c r="E6" i="3672"/>
  <c r="C6" i="3672"/>
  <c r="Q6" i="3672"/>
  <c r="M116" i="3640"/>
  <c r="M115" i="3640"/>
  <c r="M111" i="3640"/>
  <c r="M110" i="3640"/>
  <c r="M106" i="3640"/>
  <c r="M105" i="3640"/>
  <c r="G86" i="3640"/>
  <c r="A86" i="3640"/>
  <c r="J82" i="3640"/>
  <c r="A82" i="3640"/>
  <c r="I78" i="3640"/>
  <c r="C78" i="3640"/>
  <c r="A74" i="3640"/>
  <c r="J74" i="3640"/>
  <c r="AD3" i="3619"/>
  <c r="AE3" i="3619"/>
  <c r="AF3" i="3619"/>
  <c r="AD4" i="3619"/>
  <c r="AE4" i="3619"/>
  <c r="AF4" i="3619"/>
  <c r="AD5" i="3619"/>
  <c r="AE5" i="3619"/>
  <c r="AF5" i="3619"/>
  <c r="AD6" i="3619"/>
  <c r="AE6" i="3619"/>
  <c r="AF6" i="3619"/>
  <c r="AD7" i="3619"/>
  <c r="AE7" i="3619"/>
  <c r="AF7" i="3619"/>
  <c r="AD8" i="3619"/>
  <c r="AE8" i="3619"/>
  <c r="AF8" i="3619"/>
  <c r="AD9" i="3619"/>
  <c r="AE9" i="3619"/>
  <c r="AF9" i="3619"/>
  <c r="AD10" i="3619"/>
  <c r="AE10" i="3619"/>
  <c r="AF10" i="3619"/>
  <c r="AD11" i="3619"/>
  <c r="AE11" i="3619"/>
  <c r="AF11" i="3619"/>
  <c r="AD12" i="3619"/>
  <c r="AE12" i="3619"/>
  <c r="AF12" i="3619"/>
  <c r="AD13" i="3619"/>
  <c r="AE13" i="3619"/>
  <c r="AF13" i="3619"/>
  <c r="AD14" i="3619"/>
  <c r="AE14" i="3619"/>
  <c r="AF14" i="3619"/>
  <c r="AD15" i="3619"/>
  <c r="AE15" i="3619"/>
  <c r="AF15" i="3619"/>
  <c r="AD16" i="3619"/>
  <c r="AE16" i="3619"/>
  <c r="AF16" i="3619"/>
  <c r="AD17" i="3619"/>
  <c r="AE17" i="3619"/>
  <c r="AF17" i="3619"/>
  <c r="AD18" i="3619"/>
  <c r="AE18" i="3619"/>
  <c r="AF18" i="3619"/>
  <c r="AD19" i="3619"/>
  <c r="AE19" i="3619"/>
  <c r="AF19" i="3619"/>
  <c r="AD20" i="3619"/>
  <c r="AE20" i="3619"/>
  <c r="AF20" i="3619"/>
  <c r="AD21" i="3619"/>
  <c r="AE21" i="3619"/>
  <c r="AF21" i="3619"/>
  <c r="AD22" i="3619"/>
  <c r="AE22" i="3619"/>
  <c r="AF22" i="3619"/>
  <c r="AD23" i="3619"/>
  <c r="AE23" i="3619"/>
  <c r="AF23" i="3619"/>
  <c r="AD24" i="3619"/>
  <c r="AE24" i="3619"/>
  <c r="AF24" i="3619"/>
  <c r="AD25" i="3619"/>
  <c r="AE25" i="3619"/>
  <c r="AF25" i="3619"/>
  <c r="AD26" i="3619"/>
  <c r="AE26" i="3619"/>
  <c r="AF26" i="3619"/>
  <c r="AD27" i="3619"/>
  <c r="AE27" i="3619"/>
  <c r="AF27" i="3619"/>
  <c r="AD28" i="3619"/>
  <c r="AE28" i="3619"/>
  <c r="AF28" i="3619"/>
  <c r="AD29" i="3619"/>
  <c r="AE29" i="3619"/>
  <c r="AF29" i="3619"/>
  <c r="AD30" i="3619"/>
  <c r="AE30" i="3619"/>
  <c r="AF30" i="3619"/>
  <c r="AD31" i="3619"/>
  <c r="AE31" i="3619"/>
  <c r="AF31" i="3619"/>
  <c r="AD32" i="3619"/>
  <c r="AE32" i="3619"/>
  <c r="AF32" i="3619"/>
  <c r="AD33" i="3619"/>
  <c r="AE33" i="3619"/>
  <c r="AF33" i="3619"/>
  <c r="AD34" i="3619"/>
  <c r="AE34" i="3619"/>
  <c r="AF34" i="3619"/>
  <c r="AD35" i="3619"/>
  <c r="AE35" i="3619"/>
  <c r="AF35" i="3619"/>
  <c r="AD36" i="3619"/>
  <c r="AE36" i="3619"/>
  <c r="AF36" i="3619"/>
  <c r="AD37" i="3619"/>
  <c r="AE37" i="3619"/>
  <c r="AF37" i="3619"/>
  <c r="AD38" i="3619"/>
  <c r="AE38" i="3619"/>
  <c r="AF38" i="3619"/>
  <c r="AD39" i="3619"/>
  <c r="AE39" i="3619"/>
  <c r="AF39" i="3619"/>
  <c r="AD40" i="3619"/>
  <c r="AE40" i="3619"/>
  <c r="AF40" i="3619"/>
  <c r="AD41" i="3619"/>
  <c r="AE41" i="3619"/>
  <c r="AF41" i="3619"/>
  <c r="AD42" i="3619"/>
  <c r="AE42" i="3619"/>
  <c r="AF42" i="3619"/>
  <c r="AD43" i="3619"/>
  <c r="AE43" i="3619"/>
  <c r="AF43" i="3619"/>
  <c r="AD44" i="3619"/>
  <c r="AE44" i="3619"/>
  <c r="AF44" i="3619"/>
  <c r="AD45" i="3619"/>
  <c r="AE45" i="3619"/>
  <c r="AF45" i="3619"/>
  <c r="AD46" i="3619"/>
  <c r="AE46" i="3619"/>
  <c r="AF46" i="3619"/>
  <c r="AD47" i="3619"/>
  <c r="AE47" i="3619"/>
  <c r="AF47" i="3619"/>
  <c r="AD48" i="3619"/>
  <c r="AE48" i="3619"/>
  <c r="AF48" i="3619"/>
  <c r="AD49" i="3619"/>
  <c r="AE49" i="3619"/>
  <c r="AF49" i="3619"/>
  <c r="AD50" i="3619"/>
  <c r="AE50" i="3619"/>
  <c r="AF50" i="3619"/>
  <c r="AD51" i="3619"/>
  <c r="AE51" i="3619"/>
  <c r="AF51" i="3619"/>
  <c r="AD52" i="3619"/>
  <c r="AE52" i="3619"/>
  <c r="AF52" i="3619"/>
  <c r="AD53" i="3619"/>
  <c r="AE53" i="3619"/>
  <c r="AF53" i="3619"/>
  <c r="AD54" i="3619"/>
  <c r="AE54" i="3619"/>
  <c r="AF54" i="3619"/>
  <c r="AD55" i="3619"/>
  <c r="AE55" i="3619"/>
  <c r="AF55" i="3619"/>
  <c r="AD56" i="3619"/>
  <c r="AE56" i="3619"/>
  <c r="AF56" i="3619"/>
  <c r="AD57" i="3619"/>
  <c r="AE57" i="3619"/>
  <c r="AF57" i="3619"/>
  <c r="AD58" i="3619"/>
  <c r="AE58" i="3619"/>
  <c r="AF58" i="3619"/>
  <c r="AD59" i="3619"/>
  <c r="AE59" i="3619"/>
  <c r="AF59" i="3619"/>
  <c r="AD60" i="3619"/>
  <c r="AE60" i="3619"/>
  <c r="AF60" i="3619"/>
  <c r="AD61" i="3619"/>
  <c r="AE61" i="3619"/>
  <c r="AF61" i="3619"/>
  <c r="AD62" i="3619"/>
  <c r="AE62" i="3619"/>
  <c r="AF62" i="3619"/>
  <c r="AD63" i="3619"/>
  <c r="AE63" i="3619"/>
  <c r="AF63" i="3619"/>
  <c r="AD64" i="3619"/>
  <c r="AE64" i="3619"/>
  <c r="AF64" i="3619"/>
  <c r="AD65" i="3619"/>
  <c r="AE65" i="3619"/>
  <c r="AF65" i="3619"/>
  <c r="AD66" i="3619"/>
  <c r="AE66" i="3619"/>
  <c r="AF66" i="3619"/>
  <c r="AD67" i="3619"/>
  <c r="AE67" i="3619"/>
  <c r="AF67" i="3619"/>
  <c r="AD68" i="3619"/>
  <c r="AE68" i="3619"/>
  <c r="AF68" i="3619"/>
  <c r="AD69" i="3619"/>
  <c r="AE69" i="3619"/>
  <c r="AF69" i="3619"/>
  <c r="AD70" i="3619"/>
  <c r="AE70" i="3619"/>
  <c r="AF70" i="3619"/>
  <c r="AD71" i="3619"/>
  <c r="AE71" i="3619"/>
  <c r="AF71" i="3619"/>
  <c r="AD72" i="3619"/>
  <c r="AE72" i="3619"/>
  <c r="AF72" i="3619"/>
  <c r="AD73" i="3619"/>
  <c r="AE73" i="3619"/>
  <c r="AF73" i="3619"/>
  <c r="AD74" i="3619"/>
  <c r="AE74" i="3619"/>
  <c r="AF74" i="3619"/>
  <c r="AD75" i="3619"/>
  <c r="AE75" i="3619"/>
  <c r="AF75" i="3619"/>
  <c r="AD76" i="3619"/>
  <c r="AE76" i="3619"/>
  <c r="AF76" i="3619"/>
  <c r="AD77" i="3619"/>
  <c r="AE77" i="3619"/>
  <c r="AF77" i="3619"/>
  <c r="AD78" i="3619"/>
  <c r="AE78" i="3619"/>
  <c r="AF78" i="3619"/>
  <c r="AD79" i="3619"/>
  <c r="AE79" i="3619"/>
  <c r="AF79" i="3619"/>
  <c r="AD80" i="3619"/>
  <c r="AE80" i="3619"/>
  <c r="AF80" i="3619"/>
  <c r="AD81" i="3619"/>
  <c r="AE81" i="3619"/>
  <c r="AF81" i="3619"/>
  <c r="AD82" i="3619"/>
  <c r="AE82" i="3619"/>
  <c r="AF82" i="3619"/>
  <c r="AD83" i="3619"/>
  <c r="AE83" i="3619"/>
  <c r="AF83" i="3619"/>
  <c r="AD84" i="3619"/>
  <c r="AE84" i="3619"/>
  <c r="AF84" i="3619"/>
  <c r="AD85" i="3619"/>
  <c r="AE85" i="3619"/>
  <c r="AF85" i="3619"/>
  <c r="AD86" i="3619"/>
  <c r="AE86" i="3619"/>
  <c r="AF86" i="3619"/>
  <c r="AD87" i="3619"/>
  <c r="AE87" i="3619"/>
  <c r="AF87" i="3619"/>
  <c r="AD88" i="3619"/>
  <c r="AE88" i="3619"/>
  <c r="AF88" i="3619"/>
  <c r="AD89" i="3619"/>
  <c r="AE89" i="3619"/>
  <c r="AF89" i="3619"/>
  <c r="AD90" i="3619"/>
  <c r="AE90" i="3619"/>
  <c r="AF90" i="3619"/>
  <c r="AD91" i="3619"/>
  <c r="AE91" i="3619"/>
  <c r="AF91" i="3619"/>
  <c r="AD92" i="3619"/>
  <c r="AD302" i="3619"/>
  <c r="M74" i="3640"/>
  <c r="AE92" i="3619"/>
  <c r="AE302" i="3619"/>
  <c r="M82" i="3640"/>
  <c r="AF92" i="3619"/>
  <c r="AF302" i="3619"/>
  <c r="M86" i="3640"/>
  <c r="AD93" i="3619"/>
  <c r="AE93" i="3619"/>
  <c r="AF93" i="3619"/>
  <c r="AD94" i="3619"/>
  <c r="AE94" i="3619"/>
  <c r="AF94" i="3619"/>
  <c r="AD95" i="3619"/>
  <c r="AE95" i="3619"/>
  <c r="AF95" i="3619"/>
  <c r="AD96" i="3619"/>
  <c r="AE96" i="3619"/>
  <c r="AF96" i="3619"/>
  <c r="AD97" i="3619"/>
  <c r="AE97" i="3619"/>
  <c r="AF97" i="3619"/>
  <c r="AD98" i="3619"/>
  <c r="AE98" i="3619"/>
  <c r="AF98" i="3619"/>
  <c r="AD99" i="3619"/>
  <c r="AE99" i="3619"/>
  <c r="AF99" i="3619"/>
  <c r="AD100" i="3619"/>
  <c r="AE100" i="3619"/>
  <c r="AF100" i="3619"/>
  <c r="AD101" i="3619"/>
  <c r="AE101" i="3619"/>
  <c r="AF101" i="3619"/>
  <c r="AD102" i="3619"/>
  <c r="AE102" i="3619"/>
  <c r="AF102" i="3619"/>
  <c r="AD103" i="3619"/>
  <c r="AE103" i="3619"/>
  <c r="AF103" i="3619"/>
  <c r="AD104" i="3619"/>
  <c r="AE104" i="3619"/>
  <c r="AF104" i="3619"/>
  <c r="AD105" i="3619"/>
  <c r="AE105" i="3619"/>
  <c r="AF105" i="3619"/>
  <c r="AD106" i="3619"/>
  <c r="AE106" i="3619"/>
  <c r="AF106" i="3619"/>
  <c r="AD107" i="3619"/>
  <c r="AE107" i="3619"/>
  <c r="AF107" i="3619"/>
  <c r="AD108" i="3619"/>
  <c r="AE108" i="3619"/>
  <c r="AF108" i="3619"/>
  <c r="AD109" i="3619"/>
  <c r="AE109" i="3619"/>
  <c r="AF109" i="3619"/>
  <c r="AD110" i="3619"/>
  <c r="AE110" i="3619"/>
  <c r="AF110" i="3619"/>
  <c r="AD111" i="3619"/>
  <c r="AE111" i="3619"/>
  <c r="AF111" i="3619"/>
  <c r="AD112" i="3619"/>
  <c r="AE112" i="3619"/>
  <c r="AF112" i="3619"/>
  <c r="AD113" i="3619"/>
  <c r="AE113" i="3619"/>
  <c r="AF113" i="3619"/>
  <c r="AD114" i="3619"/>
  <c r="AE114" i="3619"/>
  <c r="AF114" i="3619"/>
  <c r="AD115" i="3619"/>
  <c r="AE115" i="3619"/>
  <c r="AF115" i="3619"/>
  <c r="AD116" i="3619"/>
  <c r="AE116" i="3619"/>
  <c r="AF116" i="3619"/>
  <c r="AD117" i="3619"/>
  <c r="AE117" i="3619"/>
  <c r="AF117" i="3619"/>
  <c r="AD118" i="3619"/>
  <c r="AE118" i="3619"/>
  <c r="AF118" i="3619"/>
  <c r="AD119" i="3619"/>
  <c r="AE119" i="3619"/>
  <c r="AF119" i="3619"/>
  <c r="AD120" i="3619"/>
  <c r="AE120" i="3619"/>
  <c r="AF120" i="3619"/>
  <c r="AD121" i="3619"/>
  <c r="AE121" i="3619"/>
  <c r="AF121" i="3619"/>
  <c r="AD122" i="3619"/>
  <c r="AE122" i="3619"/>
  <c r="AF122" i="3619"/>
  <c r="AD123" i="3619"/>
  <c r="AE123" i="3619"/>
  <c r="AF123" i="3619"/>
  <c r="AD124" i="3619"/>
  <c r="AE124" i="3619"/>
  <c r="AF124" i="3619"/>
  <c r="AD125" i="3619"/>
  <c r="AE125" i="3619"/>
  <c r="AF125" i="3619"/>
  <c r="AD126" i="3619"/>
  <c r="AE126" i="3619"/>
  <c r="AF126" i="3619"/>
  <c r="AD127" i="3619"/>
  <c r="AE127" i="3619"/>
  <c r="AF127" i="3619"/>
  <c r="AD128" i="3619"/>
  <c r="AE128" i="3619"/>
  <c r="AF128" i="3619"/>
  <c r="AD129" i="3619"/>
  <c r="AE129" i="3619"/>
  <c r="AF129" i="3619"/>
  <c r="AD130" i="3619"/>
  <c r="AE130" i="3619"/>
  <c r="AF130" i="3619"/>
  <c r="AD131" i="3619"/>
  <c r="AE131" i="3619"/>
  <c r="AF131" i="3619"/>
  <c r="AD132" i="3619"/>
  <c r="AE132" i="3619"/>
  <c r="AF132" i="3619"/>
  <c r="AD133" i="3619"/>
  <c r="AE133" i="3619"/>
  <c r="AF133" i="3619"/>
  <c r="AD134" i="3619"/>
  <c r="AE134" i="3619"/>
  <c r="AF134" i="3619"/>
  <c r="AD135" i="3619"/>
  <c r="AE135" i="3619"/>
  <c r="AF135" i="3619"/>
  <c r="AD136" i="3619"/>
  <c r="AE136" i="3619"/>
  <c r="AF136" i="3619"/>
  <c r="AD137" i="3619"/>
  <c r="AE137" i="3619"/>
  <c r="AF137" i="3619"/>
  <c r="AD138" i="3619"/>
  <c r="AE138" i="3619"/>
  <c r="AF138" i="3619"/>
  <c r="AD139" i="3619"/>
  <c r="AE139" i="3619"/>
  <c r="AF139" i="3619"/>
  <c r="AD140" i="3619"/>
  <c r="AE140" i="3619"/>
  <c r="AF140" i="3619"/>
  <c r="AD141" i="3619"/>
  <c r="AE141" i="3619"/>
  <c r="AF141" i="3619"/>
  <c r="AD142" i="3619"/>
  <c r="AE142" i="3619"/>
  <c r="AF142" i="3619"/>
  <c r="AD143" i="3619"/>
  <c r="AE143" i="3619"/>
  <c r="AF143" i="3619"/>
  <c r="AD144" i="3619"/>
  <c r="AE144" i="3619"/>
  <c r="AF144" i="3619"/>
  <c r="AD145" i="3619"/>
  <c r="AE145" i="3619"/>
  <c r="AF145" i="3619"/>
  <c r="AD146" i="3619"/>
  <c r="AE146" i="3619"/>
  <c r="AF146" i="3619"/>
  <c r="AD147" i="3619"/>
  <c r="AE147" i="3619"/>
  <c r="AF147" i="3619"/>
  <c r="AD148" i="3619"/>
  <c r="AE148" i="3619"/>
  <c r="AF148" i="3619"/>
  <c r="AD149" i="3619"/>
  <c r="AE149" i="3619"/>
  <c r="AF149" i="3619"/>
  <c r="AD150" i="3619"/>
  <c r="AE150" i="3619"/>
  <c r="AF150" i="3619"/>
  <c r="AD151" i="3619"/>
  <c r="AE151" i="3619"/>
  <c r="AF151" i="3619"/>
  <c r="AD152" i="3619"/>
  <c r="AE152" i="3619"/>
  <c r="AF152" i="3619"/>
  <c r="AD153" i="3619"/>
  <c r="AE153" i="3619"/>
  <c r="AF153" i="3619"/>
  <c r="AD154" i="3619"/>
  <c r="AE154" i="3619"/>
  <c r="AF154" i="3619"/>
  <c r="AD155" i="3619"/>
  <c r="AE155" i="3619"/>
  <c r="AF155" i="3619"/>
  <c r="AD156" i="3619"/>
  <c r="AE156" i="3619"/>
  <c r="AF156" i="3619"/>
  <c r="AD157" i="3619"/>
  <c r="AE157" i="3619"/>
  <c r="AF157" i="3619"/>
  <c r="AD158" i="3619"/>
  <c r="AE158" i="3619"/>
  <c r="AF158" i="3619"/>
  <c r="AD159" i="3619"/>
  <c r="AE159" i="3619"/>
  <c r="AF159" i="3619"/>
  <c r="AD160" i="3619"/>
  <c r="AE160" i="3619"/>
  <c r="AF160" i="3619"/>
  <c r="AD161" i="3619"/>
  <c r="AE161" i="3619"/>
  <c r="AF161" i="3619"/>
  <c r="AD162" i="3619"/>
  <c r="AE162" i="3619"/>
  <c r="AF162" i="3619"/>
  <c r="AD163" i="3619"/>
  <c r="AE163" i="3619"/>
  <c r="AF163" i="3619"/>
  <c r="AD164" i="3619"/>
  <c r="AE164" i="3619"/>
  <c r="AF164" i="3619"/>
  <c r="AD165" i="3619"/>
  <c r="AE165" i="3619"/>
  <c r="AF165" i="3619"/>
  <c r="AD166" i="3619"/>
  <c r="AE166" i="3619"/>
  <c r="AF166" i="3619"/>
  <c r="AD167" i="3619"/>
  <c r="AE167" i="3619"/>
  <c r="AF167" i="3619"/>
  <c r="AD168" i="3619"/>
  <c r="AE168" i="3619"/>
  <c r="AF168" i="3619"/>
  <c r="AD169" i="3619"/>
  <c r="AE169" i="3619"/>
  <c r="AF169" i="3619"/>
  <c r="AD170" i="3619"/>
  <c r="AE170" i="3619"/>
  <c r="AF170" i="3619"/>
  <c r="AD171" i="3619"/>
  <c r="AE171" i="3619"/>
  <c r="AF171" i="3619"/>
  <c r="AD172" i="3619"/>
  <c r="AE172" i="3619"/>
  <c r="AF172" i="3619"/>
  <c r="AD173" i="3619"/>
  <c r="AE173" i="3619"/>
  <c r="AF173" i="3619"/>
  <c r="AD174" i="3619"/>
  <c r="AE174" i="3619"/>
  <c r="AF174" i="3619"/>
  <c r="AD175" i="3619"/>
  <c r="AE175" i="3619"/>
  <c r="AF175" i="3619"/>
  <c r="AD176" i="3619"/>
  <c r="AE176" i="3619"/>
  <c r="AF176" i="3619"/>
  <c r="AD177" i="3619"/>
  <c r="AE177" i="3619"/>
  <c r="AF177" i="3619"/>
  <c r="AD178" i="3619"/>
  <c r="AE178" i="3619"/>
  <c r="AF178" i="3619"/>
  <c r="AD179" i="3619"/>
  <c r="AE179" i="3619"/>
  <c r="AF179" i="3619"/>
  <c r="AD180" i="3619"/>
  <c r="AE180" i="3619"/>
  <c r="AF180" i="3619"/>
  <c r="AD181" i="3619"/>
  <c r="AE181" i="3619"/>
  <c r="AF181" i="3619"/>
  <c r="AD182" i="3619"/>
  <c r="AE182" i="3619"/>
  <c r="AF182" i="3619"/>
  <c r="AD183" i="3619"/>
  <c r="AE183" i="3619"/>
  <c r="AF183" i="3619"/>
  <c r="AD184" i="3619"/>
  <c r="AE184" i="3619"/>
  <c r="AF184" i="3619"/>
  <c r="AD185" i="3619"/>
  <c r="AE185" i="3619"/>
  <c r="AF185" i="3619"/>
  <c r="AD186" i="3619"/>
  <c r="AE186" i="3619"/>
  <c r="AF186" i="3619"/>
  <c r="AD187" i="3619"/>
  <c r="AE187" i="3619"/>
  <c r="AF187" i="3619"/>
  <c r="AD188" i="3619"/>
  <c r="AE188" i="3619"/>
  <c r="AF188" i="3619"/>
  <c r="AD189" i="3619"/>
  <c r="AE189" i="3619"/>
  <c r="AF189" i="3619"/>
  <c r="AD190" i="3619"/>
  <c r="AE190" i="3619"/>
  <c r="AF190" i="3619"/>
  <c r="AD191" i="3619"/>
  <c r="AE191" i="3619"/>
  <c r="AF191" i="3619"/>
  <c r="AD192" i="3619"/>
  <c r="AE192" i="3619"/>
  <c r="AF192" i="3619"/>
  <c r="AD193" i="3619"/>
  <c r="AE193" i="3619"/>
  <c r="AF193" i="3619"/>
  <c r="AD194" i="3619"/>
  <c r="AE194" i="3619"/>
  <c r="AF194" i="3619"/>
  <c r="AD195" i="3619"/>
  <c r="AE195" i="3619"/>
  <c r="AF195" i="3619"/>
  <c r="AD196" i="3619"/>
  <c r="AE196" i="3619"/>
  <c r="AF196" i="3619"/>
  <c r="AD197" i="3619"/>
  <c r="AE197" i="3619"/>
  <c r="AF197" i="3619"/>
  <c r="AD198" i="3619"/>
  <c r="AE198" i="3619"/>
  <c r="AF198" i="3619"/>
  <c r="AD199" i="3619"/>
  <c r="AE199" i="3619"/>
  <c r="AF199" i="3619"/>
  <c r="AD200" i="3619"/>
  <c r="AE200" i="3619"/>
  <c r="AF200" i="3619"/>
  <c r="AD201" i="3619"/>
  <c r="AE201" i="3619"/>
  <c r="AF201" i="3619"/>
  <c r="AD202" i="3619"/>
  <c r="AE202" i="3619"/>
  <c r="AF202" i="3619"/>
  <c r="AD203" i="3619"/>
  <c r="AE203" i="3619"/>
  <c r="AF203" i="3619"/>
  <c r="AD204" i="3619"/>
  <c r="AE204" i="3619"/>
  <c r="AF204" i="3619"/>
  <c r="AD205" i="3619"/>
  <c r="AE205" i="3619"/>
  <c r="AF205" i="3619"/>
  <c r="AD206" i="3619"/>
  <c r="AE206" i="3619"/>
  <c r="AF206" i="3619"/>
  <c r="AD207" i="3619"/>
  <c r="AE207" i="3619"/>
  <c r="AF207" i="3619"/>
  <c r="AD208" i="3619"/>
  <c r="AE208" i="3619"/>
  <c r="AF208" i="3619"/>
  <c r="AD209" i="3619"/>
  <c r="AE209" i="3619"/>
  <c r="AF209" i="3619"/>
  <c r="AD210" i="3619"/>
  <c r="AE210" i="3619"/>
  <c r="AF210" i="3619"/>
  <c r="AD211" i="3619"/>
  <c r="AE211" i="3619"/>
  <c r="AF211" i="3619"/>
  <c r="AD212" i="3619"/>
  <c r="AE212" i="3619"/>
  <c r="AF212" i="3619"/>
  <c r="AD213" i="3619"/>
  <c r="AE213" i="3619"/>
  <c r="AF213" i="3619"/>
  <c r="AD214" i="3619"/>
  <c r="AE214" i="3619"/>
  <c r="AF214" i="3619"/>
  <c r="AD215" i="3619"/>
  <c r="AE215" i="3619"/>
  <c r="AF215" i="3619"/>
  <c r="AD216" i="3619"/>
  <c r="AE216" i="3619"/>
  <c r="AF216" i="3619"/>
  <c r="AD217" i="3619"/>
  <c r="AE217" i="3619"/>
  <c r="AF217" i="3619"/>
  <c r="AD218" i="3619"/>
  <c r="AE218" i="3619"/>
  <c r="AF218" i="3619"/>
  <c r="AD219" i="3619"/>
  <c r="AE219" i="3619"/>
  <c r="AF219" i="3619"/>
  <c r="AD220" i="3619"/>
  <c r="AE220" i="3619"/>
  <c r="AF220" i="3619"/>
  <c r="AD221" i="3619"/>
  <c r="AE221" i="3619"/>
  <c r="AF221" i="3619"/>
  <c r="AD222" i="3619"/>
  <c r="AE222" i="3619"/>
  <c r="AF222" i="3619"/>
  <c r="AD223" i="3619"/>
  <c r="AE223" i="3619"/>
  <c r="AF223" i="3619"/>
  <c r="AD224" i="3619"/>
  <c r="AE224" i="3619"/>
  <c r="AF224" i="3619"/>
  <c r="AD225" i="3619"/>
  <c r="AE225" i="3619"/>
  <c r="AF225" i="3619"/>
  <c r="AD226" i="3619"/>
  <c r="AE226" i="3619"/>
  <c r="AF226" i="3619"/>
  <c r="AD227" i="3619"/>
  <c r="AE227" i="3619"/>
  <c r="AF227" i="3619"/>
  <c r="AD228" i="3619"/>
  <c r="AE228" i="3619"/>
  <c r="AF228" i="3619"/>
  <c r="AD229" i="3619"/>
  <c r="AE229" i="3619"/>
  <c r="AF229" i="3619"/>
  <c r="AD230" i="3619"/>
  <c r="AE230" i="3619"/>
  <c r="AF230" i="3619"/>
  <c r="AD231" i="3619"/>
  <c r="AE231" i="3619"/>
  <c r="AF231" i="3619"/>
  <c r="AD232" i="3619"/>
  <c r="AE232" i="3619"/>
  <c r="AF232" i="3619"/>
  <c r="AD233" i="3619"/>
  <c r="AE233" i="3619"/>
  <c r="AF233" i="3619"/>
  <c r="AD234" i="3619"/>
  <c r="AE234" i="3619"/>
  <c r="AF234" i="3619"/>
  <c r="AD235" i="3619"/>
  <c r="AE235" i="3619"/>
  <c r="AF235" i="3619"/>
  <c r="AD236" i="3619"/>
  <c r="AE236" i="3619"/>
  <c r="AF236" i="3619"/>
  <c r="AD237" i="3619"/>
  <c r="AE237" i="3619"/>
  <c r="AF237" i="3619"/>
  <c r="AD238" i="3619"/>
  <c r="AE238" i="3619"/>
  <c r="AF238" i="3619"/>
  <c r="AD239" i="3619"/>
  <c r="AE239" i="3619"/>
  <c r="AF239" i="3619"/>
  <c r="AD240" i="3619"/>
  <c r="AE240" i="3619"/>
  <c r="AF240" i="3619"/>
  <c r="AD241" i="3619"/>
  <c r="AE241" i="3619"/>
  <c r="AF241" i="3619"/>
  <c r="AD242" i="3619"/>
  <c r="AE242" i="3619"/>
  <c r="AF242" i="3619"/>
  <c r="AD243" i="3619"/>
  <c r="AE243" i="3619"/>
  <c r="AF243" i="3619"/>
  <c r="AD244" i="3619"/>
  <c r="AE244" i="3619"/>
  <c r="AF244" i="3619"/>
  <c r="AD245" i="3619"/>
  <c r="AE245" i="3619"/>
  <c r="AF245" i="3619"/>
  <c r="AD246" i="3619"/>
  <c r="AE246" i="3619"/>
  <c r="AF246" i="3619"/>
  <c r="AD247" i="3619"/>
  <c r="AE247" i="3619"/>
  <c r="AF247" i="3619"/>
  <c r="AD248" i="3619"/>
  <c r="AE248" i="3619"/>
  <c r="AF248" i="3619"/>
  <c r="AD249" i="3619"/>
  <c r="AE249" i="3619"/>
  <c r="AF249" i="3619"/>
  <c r="AD250" i="3619"/>
  <c r="AE250" i="3619"/>
  <c r="AF250" i="3619"/>
  <c r="AD251" i="3619"/>
  <c r="AE251" i="3619"/>
  <c r="AF251" i="3619"/>
  <c r="AD252" i="3619"/>
  <c r="AE252" i="3619"/>
  <c r="AF252" i="3619"/>
  <c r="AD253" i="3619"/>
  <c r="AE253" i="3619"/>
  <c r="AF253" i="3619"/>
  <c r="AD254" i="3619"/>
  <c r="AE254" i="3619"/>
  <c r="AF254" i="3619"/>
  <c r="AD255" i="3619"/>
  <c r="AE255" i="3619"/>
  <c r="AF255" i="3619"/>
  <c r="AD256" i="3619"/>
  <c r="AE256" i="3619"/>
  <c r="AF256" i="3619"/>
  <c r="AD257" i="3619"/>
  <c r="AE257" i="3619"/>
  <c r="AF257" i="3619"/>
  <c r="AD258" i="3619"/>
  <c r="AE258" i="3619"/>
  <c r="AF258" i="3619"/>
  <c r="AD259" i="3619"/>
  <c r="AE259" i="3619"/>
  <c r="AF259" i="3619"/>
  <c r="AD260" i="3619"/>
  <c r="AE260" i="3619"/>
  <c r="AF260" i="3619"/>
  <c r="AD261" i="3619"/>
  <c r="AE261" i="3619"/>
  <c r="AF261" i="3619"/>
  <c r="AD262" i="3619"/>
  <c r="AE262" i="3619"/>
  <c r="AF262" i="3619"/>
  <c r="AD263" i="3619"/>
  <c r="AE263" i="3619"/>
  <c r="AF263" i="3619"/>
  <c r="AD264" i="3619"/>
  <c r="AE264" i="3619"/>
  <c r="AF264" i="3619"/>
  <c r="AD265" i="3619"/>
  <c r="AE265" i="3619"/>
  <c r="AF265" i="3619"/>
  <c r="AD266" i="3619"/>
  <c r="AE266" i="3619"/>
  <c r="AF266" i="3619"/>
  <c r="AD267" i="3619"/>
  <c r="AE267" i="3619"/>
  <c r="AF267" i="3619"/>
  <c r="AD268" i="3619"/>
  <c r="AE268" i="3619"/>
  <c r="AF268" i="3619"/>
  <c r="AD269" i="3619"/>
  <c r="AE269" i="3619"/>
  <c r="AF269" i="3619"/>
  <c r="AD270" i="3619"/>
  <c r="AE270" i="3619"/>
  <c r="AF270" i="3619"/>
  <c r="AD271" i="3619"/>
  <c r="AE271" i="3619"/>
  <c r="AF271" i="3619"/>
  <c r="AD272" i="3619"/>
  <c r="AE272" i="3619"/>
  <c r="AF272" i="3619"/>
  <c r="AD273" i="3619"/>
  <c r="AE273" i="3619"/>
  <c r="AF273" i="3619"/>
  <c r="AD274" i="3619"/>
  <c r="AE274" i="3619"/>
  <c r="AF274" i="3619"/>
  <c r="AD275" i="3619"/>
  <c r="AE275" i="3619"/>
  <c r="AF275" i="3619"/>
  <c r="AD276" i="3619"/>
  <c r="AE276" i="3619"/>
  <c r="AF276" i="3619"/>
  <c r="AD277" i="3619"/>
  <c r="AE277" i="3619"/>
  <c r="AF277" i="3619"/>
  <c r="AD278" i="3619"/>
  <c r="AE278" i="3619"/>
  <c r="AF278" i="3619"/>
  <c r="AD279" i="3619"/>
  <c r="AE279" i="3619"/>
  <c r="AF279" i="3619"/>
  <c r="AD280" i="3619"/>
  <c r="AE280" i="3619"/>
  <c r="AF280" i="3619"/>
  <c r="AD281" i="3619"/>
  <c r="AE281" i="3619"/>
  <c r="AF281" i="3619"/>
  <c r="AD282" i="3619"/>
  <c r="AE282" i="3619"/>
  <c r="AF282" i="3619"/>
  <c r="AD283" i="3619"/>
  <c r="AE283" i="3619"/>
  <c r="AF283" i="3619"/>
  <c r="AD284" i="3619"/>
  <c r="AE284" i="3619"/>
  <c r="AF284" i="3619"/>
  <c r="AD285" i="3619"/>
  <c r="AE285" i="3619"/>
  <c r="AF285" i="3619"/>
  <c r="AD286" i="3619"/>
  <c r="AE286" i="3619"/>
  <c r="AF286" i="3619"/>
  <c r="AD287" i="3619"/>
  <c r="AE287" i="3619"/>
  <c r="AF287" i="3619"/>
  <c r="AD288" i="3619"/>
  <c r="AE288" i="3619"/>
  <c r="AF288" i="3619"/>
  <c r="AD289" i="3619"/>
  <c r="AE289" i="3619"/>
  <c r="AF289" i="3619"/>
  <c r="AD290" i="3619"/>
  <c r="AE290" i="3619"/>
  <c r="AF290" i="3619"/>
  <c r="AD291" i="3619"/>
  <c r="AE291" i="3619"/>
  <c r="AF291" i="3619"/>
  <c r="AD292" i="3619"/>
  <c r="AE292" i="3619"/>
  <c r="AF292" i="3619"/>
  <c r="AD293" i="3619"/>
  <c r="AE293" i="3619"/>
  <c r="AF293" i="3619"/>
  <c r="AD294" i="3619"/>
  <c r="AE294" i="3619"/>
  <c r="AF294" i="3619"/>
  <c r="AD295" i="3619"/>
  <c r="AE295" i="3619"/>
  <c r="AF295" i="3619"/>
  <c r="AD296" i="3619"/>
  <c r="AE296" i="3619"/>
  <c r="AF296" i="3619"/>
  <c r="AD297" i="3619"/>
  <c r="AE297" i="3619"/>
  <c r="AF297" i="3619"/>
  <c r="AD298" i="3619"/>
  <c r="AE298" i="3619"/>
  <c r="AF298" i="3619"/>
  <c r="AD299" i="3619"/>
  <c r="AE299" i="3619"/>
  <c r="AF299" i="3619"/>
  <c r="AD300" i="3619"/>
  <c r="AE300" i="3619"/>
  <c r="AF300" i="3619"/>
  <c r="AD301" i="3619"/>
  <c r="AE301" i="3619"/>
  <c r="AF301" i="3619"/>
  <c r="AE2" i="3619"/>
  <c r="AD2" i="3619"/>
  <c r="AF2" i="3619"/>
  <c r="G13" i="3640"/>
  <c r="J13" i="3640"/>
  <c r="M17" i="3640"/>
  <c r="J17" i="3640"/>
  <c r="E46" i="3640"/>
  <c r="E45" i="3640"/>
  <c r="E44" i="3640"/>
  <c r="E43" i="3640"/>
  <c r="E42" i="3640"/>
  <c r="E41" i="3640"/>
  <c r="E40" i="3640"/>
  <c r="D46" i="3640"/>
  <c r="D45" i="3640"/>
  <c r="D44" i="3640"/>
  <c r="D43" i="3640"/>
  <c r="D42" i="3640"/>
  <c r="D41" i="3640"/>
  <c r="D40" i="3640"/>
  <c r="B34" i="3640"/>
  <c r="H34" i="3640"/>
  <c r="D34" i="3640"/>
  <c r="C34" i="3640"/>
  <c r="E57" i="3640"/>
  <c r="E56" i="3640"/>
  <c r="D56" i="3640"/>
  <c r="E55" i="3640"/>
  <c r="D55" i="3640"/>
  <c r="E54" i="3640"/>
  <c r="D54" i="3640"/>
  <c r="E53" i="3640"/>
  <c r="D53" i="3640"/>
  <c r="E52" i="3640"/>
  <c r="D52" i="3640"/>
  <c r="E51" i="3640"/>
  <c r="D51" i="3640"/>
  <c r="L50" i="3640"/>
  <c r="J50" i="3640"/>
  <c r="H50" i="3640"/>
  <c r="E50" i="3640"/>
  <c r="D50" i="3640"/>
  <c r="L40" i="3640"/>
  <c r="J40" i="3640"/>
  <c r="H40" i="3640"/>
  <c r="E47" i="3640"/>
  <c r="D33" i="3640"/>
  <c r="H33" i="3640"/>
  <c r="V4" i="3688"/>
  <c r="Z4" i="3688"/>
  <c r="W5" i="3688"/>
  <c r="Y5" i="3688"/>
  <c r="Z5" i="3688"/>
  <c r="V6" i="3688"/>
  <c r="W6" i="3688"/>
  <c r="Y6" i="3688"/>
  <c r="Z6" i="3688"/>
  <c r="W7" i="3688"/>
  <c r="Y7" i="3688"/>
  <c r="Z7" i="3688"/>
  <c r="U8" i="3688"/>
  <c r="V8" i="3688"/>
  <c r="W8" i="3688"/>
  <c r="Y8" i="3688"/>
  <c r="Z8" i="3688"/>
  <c r="AA8" i="3688"/>
  <c r="U9" i="3688"/>
  <c r="Y9" i="3688"/>
  <c r="Z9" i="3688"/>
  <c r="AA9" i="3688"/>
  <c r="U10" i="3688"/>
  <c r="V10" i="3688"/>
  <c r="W10" i="3688"/>
  <c r="X10" i="3688"/>
  <c r="Y10" i="3688"/>
  <c r="Z10" i="3688"/>
  <c r="AA10" i="3688"/>
  <c r="Y11" i="3688"/>
  <c r="Z11" i="3688"/>
  <c r="U12" i="3688"/>
  <c r="V12" i="3688"/>
  <c r="W12" i="3688"/>
  <c r="Y12" i="3688"/>
  <c r="Z12" i="3688"/>
  <c r="AA12" i="3688"/>
  <c r="V13" i="3688"/>
  <c r="W13" i="3688"/>
  <c r="Y13" i="3688"/>
  <c r="Z13" i="3688"/>
  <c r="AA13" i="3688"/>
  <c r="V14" i="3688"/>
  <c r="W14" i="3688"/>
  <c r="Y14" i="3688"/>
  <c r="Z14" i="3688"/>
  <c r="AA14" i="3688"/>
  <c r="U15" i="3688"/>
  <c r="V15" i="3688"/>
  <c r="W15" i="3688"/>
  <c r="X15" i="3688"/>
  <c r="Y15" i="3688"/>
  <c r="Z15" i="3688"/>
  <c r="AA15" i="3688"/>
  <c r="U16" i="3688"/>
  <c r="W16" i="3688"/>
  <c r="Y16" i="3688"/>
  <c r="Z16" i="3688"/>
  <c r="X18" i="3688"/>
  <c r="Y18" i="3688"/>
  <c r="Z18" i="3688"/>
  <c r="AA18" i="3688"/>
  <c r="U19" i="3688"/>
  <c r="V19" i="3688"/>
  <c r="Y19" i="3688"/>
  <c r="Z19" i="3688"/>
  <c r="AA19" i="3688"/>
  <c r="W20" i="3688"/>
  <c r="Y20" i="3688"/>
  <c r="Z20" i="3688"/>
  <c r="AA20" i="3688"/>
  <c r="U21" i="3688"/>
  <c r="V21" i="3688"/>
  <c r="Y21" i="3688"/>
  <c r="Z21" i="3688"/>
  <c r="AA21" i="3688"/>
  <c r="U22" i="3688"/>
  <c r="V22" i="3688"/>
  <c r="W22" i="3688"/>
  <c r="X22" i="3688"/>
  <c r="Y22" i="3688"/>
  <c r="Z22" i="3688"/>
  <c r="AA22" i="3688"/>
  <c r="U23" i="3688"/>
  <c r="V23" i="3688"/>
  <c r="W23" i="3688"/>
  <c r="Y23" i="3688"/>
  <c r="Z23" i="3688"/>
  <c r="AA23" i="3688"/>
  <c r="Y24" i="3688"/>
  <c r="Z24" i="3688"/>
  <c r="AA24" i="3688"/>
  <c r="U25" i="3688"/>
  <c r="V25" i="3688"/>
  <c r="W25" i="3688"/>
  <c r="Y25" i="3688"/>
  <c r="Z25" i="3688"/>
  <c r="AA25" i="3688"/>
  <c r="U26" i="3688"/>
  <c r="Y26" i="3688"/>
  <c r="Z26" i="3688"/>
  <c r="AA26" i="3688"/>
  <c r="U27" i="3688"/>
  <c r="V27" i="3688"/>
  <c r="W27" i="3688"/>
  <c r="X27" i="3688"/>
  <c r="Y27" i="3688"/>
  <c r="Z27" i="3688"/>
  <c r="AA27" i="3688"/>
  <c r="U28" i="3688"/>
  <c r="V28" i="3688"/>
  <c r="W28" i="3688"/>
  <c r="X28" i="3688"/>
  <c r="Y28" i="3688"/>
  <c r="Z28" i="3688"/>
  <c r="AA28" i="3688"/>
  <c r="U29" i="3688"/>
  <c r="V29" i="3688"/>
  <c r="W29" i="3688"/>
  <c r="Y29" i="3688"/>
  <c r="Z29" i="3688"/>
  <c r="AA29" i="3688"/>
  <c r="U30" i="3688"/>
  <c r="V30" i="3688"/>
  <c r="W30" i="3688"/>
  <c r="Y30" i="3688"/>
  <c r="Z30" i="3688"/>
  <c r="AA30" i="3688"/>
  <c r="Y31" i="3688"/>
  <c r="Z31" i="3688"/>
  <c r="U32" i="3688"/>
  <c r="V32" i="3688"/>
  <c r="W32" i="3688"/>
  <c r="X32" i="3688"/>
  <c r="Y32" i="3688"/>
  <c r="Z32" i="3688"/>
  <c r="AA32" i="3688"/>
  <c r="U33" i="3688"/>
  <c r="V33" i="3688"/>
  <c r="W33" i="3688"/>
  <c r="X33" i="3688"/>
  <c r="Y33" i="3688"/>
  <c r="Z33" i="3688"/>
  <c r="AA33" i="3688"/>
  <c r="U34" i="3688"/>
  <c r="V34" i="3688"/>
  <c r="W34" i="3688"/>
  <c r="X34" i="3688"/>
  <c r="Y34" i="3688"/>
  <c r="Z34" i="3688"/>
  <c r="AA34" i="3688"/>
  <c r="U35" i="3688"/>
  <c r="V35" i="3688"/>
  <c r="W35" i="3688"/>
  <c r="X35" i="3688"/>
  <c r="Y35" i="3688"/>
  <c r="Z35" i="3688"/>
  <c r="AA35" i="3688"/>
  <c r="U36" i="3688"/>
  <c r="V36" i="3688"/>
  <c r="W36" i="3688"/>
  <c r="X36" i="3688"/>
  <c r="Y36" i="3688"/>
  <c r="Z36" i="3688"/>
  <c r="AA36" i="3688"/>
  <c r="U37" i="3688"/>
  <c r="Y37" i="3688"/>
  <c r="Z37" i="3688"/>
  <c r="Z38" i="3688"/>
  <c r="U39" i="3688"/>
  <c r="V39" i="3688"/>
  <c r="W39" i="3688"/>
  <c r="X39" i="3688"/>
  <c r="Y39" i="3688"/>
  <c r="Z39" i="3688"/>
  <c r="AA39" i="3688"/>
  <c r="U40" i="3688"/>
  <c r="V40" i="3688"/>
  <c r="W40" i="3688"/>
  <c r="Y40" i="3688"/>
  <c r="Z40" i="3688"/>
  <c r="U41" i="3688"/>
  <c r="V41" i="3688"/>
  <c r="W41" i="3688"/>
  <c r="X41" i="3688"/>
  <c r="Y41" i="3688"/>
  <c r="Z41" i="3688"/>
  <c r="AA41" i="3688"/>
  <c r="U42" i="3688"/>
  <c r="V42" i="3688"/>
  <c r="W42" i="3688"/>
  <c r="Y42" i="3688"/>
  <c r="Z42" i="3688"/>
  <c r="AA42" i="3688"/>
  <c r="W43" i="3688"/>
  <c r="Y43" i="3688"/>
  <c r="Z43" i="3688"/>
  <c r="AA43" i="3688"/>
  <c r="U44" i="3688"/>
  <c r="V44" i="3688"/>
  <c r="W44" i="3688"/>
  <c r="X44" i="3688"/>
  <c r="Y44" i="3688"/>
  <c r="Z44" i="3688"/>
  <c r="AA44" i="3688"/>
  <c r="Y45" i="3688"/>
  <c r="Z45" i="3688"/>
  <c r="W46" i="3688"/>
  <c r="Y46" i="3688"/>
  <c r="Z46" i="3688"/>
  <c r="AA46" i="3688"/>
  <c r="Y47" i="3688"/>
  <c r="Z47" i="3688"/>
  <c r="U48" i="3688"/>
  <c r="V48" i="3688"/>
  <c r="W48" i="3688"/>
  <c r="Y48" i="3688"/>
  <c r="Z48" i="3688"/>
  <c r="AA48" i="3688"/>
  <c r="U49" i="3688"/>
  <c r="Y49" i="3688"/>
  <c r="Z49" i="3688"/>
  <c r="U50" i="3688"/>
  <c r="Y50" i="3688"/>
  <c r="Z50" i="3688"/>
  <c r="AA50" i="3688"/>
  <c r="U51" i="3688"/>
  <c r="U52" i="3688"/>
  <c r="Y52" i="3688"/>
  <c r="Z52" i="3688"/>
  <c r="AA52" i="3688"/>
  <c r="Z53" i="3688"/>
  <c r="U54" i="3688"/>
  <c r="V54" i="3688"/>
  <c r="AA54" i="3688"/>
  <c r="V55" i="3688"/>
  <c r="Y55" i="3688"/>
  <c r="Z55" i="3688"/>
  <c r="AA55" i="3688"/>
  <c r="U56" i="3688"/>
  <c r="V56" i="3688"/>
  <c r="W56" i="3688"/>
  <c r="X56" i="3688"/>
  <c r="Y56" i="3688"/>
  <c r="Z56" i="3688"/>
  <c r="AA56" i="3688"/>
  <c r="U57" i="3688"/>
  <c r="V57" i="3688"/>
  <c r="W57" i="3688"/>
  <c r="Y57" i="3688"/>
  <c r="Z57" i="3688"/>
  <c r="AA57" i="3688"/>
  <c r="Y59" i="3688"/>
  <c r="Z59" i="3688"/>
  <c r="W60" i="3688"/>
  <c r="Y60" i="3688"/>
  <c r="Z60" i="3688"/>
  <c r="U61" i="3688"/>
  <c r="Y61" i="3688"/>
  <c r="Z61" i="3688"/>
  <c r="Y62" i="3688"/>
  <c r="Z62" i="3688"/>
  <c r="AA62" i="3688"/>
  <c r="Y63" i="3688"/>
  <c r="Z63" i="3688"/>
  <c r="V64" i="3688"/>
  <c r="Y64" i="3688"/>
  <c r="Z64" i="3688"/>
  <c r="AA64" i="3688"/>
  <c r="W65" i="3688"/>
  <c r="Y65" i="3688"/>
  <c r="Z65" i="3688"/>
  <c r="AA65" i="3688"/>
  <c r="W66" i="3688"/>
  <c r="Y66" i="3688"/>
  <c r="Z66" i="3688"/>
  <c r="AA66" i="3688"/>
  <c r="U67" i="3688"/>
  <c r="V67" i="3688"/>
  <c r="W67" i="3688"/>
  <c r="X67" i="3688"/>
  <c r="Y67" i="3688"/>
  <c r="Z67" i="3688"/>
  <c r="AA67" i="3688"/>
  <c r="V68" i="3688"/>
  <c r="W68" i="3688"/>
  <c r="Y68" i="3688"/>
  <c r="Z68" i="3688"/>
  <c r="AA68" i="3688"/>
  <c r="Y69" i="3688"/>
  <c r="Z69" i="3688"/>
  <c r="U70" i="3688"/>
  <c r="Y70" i="3688"/>
  <c r="Z70" i="3688"/>
  <c r="AA70" i="3688"/>
  <c r="U71" i="3688"/>
  <c r="V71" i="3688"/>
  <c r="W71" i="3688"/>
  <c r="Y71" i="3688"/>
  <c r="Z71" i="3688"/>
  <c r="AA71" i="3688"/>
  <c r="U72" i="3688"/>
  <c r="W72" i="3688"/>
  <c r="Y72" i="3688"/>
  <c r="Z72" i="3688"/>
  <c r="AA72" i="3688"/>
  <c r="U73" i="3688"/>
  <c r="V73" i="3688"/>
  <c r="W73" i="3688"/>
  <c r="Y73" i="3688"/>
  <c r="Z73" i="3688"/>
  <c r="AA73" i="3688"/>
  <c r="U74" i="3688"/>
  <c r="V74" i="3688"/>
  <c r="W74" i="3688"/>
  <c r="Y74" i="3688"/>
  <c r="Z74" i="3688"/>
  <c r="AA74" i="3688"/>
  <c r="U75" i="3688"/>
  <c r="V75" i="3688"/>
  <c r="Y75" i="3688"/>
  <c r="Z75" i="3688"/>
  <c r="AA75" i="3688"/>
  <c r="U76" i="3688"/>
  <c r="W76" i="3688"/>
  <c r="Y76" i="3688"/>
  <c r="Z76" i="3688"/>
  <c r="AA76" i="3688"/>
  <c r="U77" i="3688"/>
  <c r="Y77" i="3688"/>
  <c r="AA77" i="3688"/>
  <c r="U78" i="3688"/>
  <c r="W78" i="3688"/>
  <c r="Y78" i="3688"/>
  <c r="Z78" i="3688"/>
  <c r="Y79" i="3688"/>
  <c r="Z79" i="3688"/>
  <c r="AA79" i="3688"/>
  <c r="Y80" i="3688"/>
  <c r="Z80" i="3688"/>
  <c r="W81" i="3688"/>
  <c r="Y81" i="3688"/>
  <c r="Z81" i="3688"/>
  <c r="U82" i="3688"/>
  <c r="Y82" i="3688"/>
  <c r="Z82" i="3688"/>
  <c r="AA82" i="3688"/>
  <c r="U83" i="3688"/>
  <c r="W83" i="3688"/>
  <c r="Y83" i="3688"/>
  <c r="Z83" i="3688"/>
  <c r="U84" i="3688"/>
  <c r="V84" i="3688"/>
  <c r="W84" i="3688"/>
  <c r="X84" i="3688"/>
  <c r="Y84" i="3688"/>
  <c r="Z84" i="3688"/>
  <c r="AA84" i="3688"/>
  <c r="V85" i="3688"/>
  <c r="W85" i="3688"/>
  <c r="Y85" i="3688"/>
  <c r="Z85" i="3688"/>
  <c r="AA85" i="3688"/>
  <c r="U86" i="3688"/>
  <c r="V86" i="3688"/>
  <c r="W86" i="3688"/>
  <c r="X86" i="3688"/>
  <c r="Y86" i="3688"/>
  <c r="Z86" i="3688"/>
  <c r="AA86" i="3688"/>
  <c r="U87" i="3688"/>
  <c r="Z87" i="3688"/>
  <c r="AA87" i="3688"/>
  <c r="X88" i="3688"/>
  <c r="Z88" i="3688"/>
  <c r="AA88" i="3688"/>
  <c r="U89" i="3688"/>
  <c r="Z89" i="3688"/>
  <c r="AA89" i="3688"/>
  <c r="U90" i="3688"/>
  <c r="V90" i="3688"/>
  <c r="W90" i="3688"/>
  <c r="Y90" i="3688"/>
  <c r="Z90" i="3688"/>
  <c r="AA90" i="3688"/>
  <c r="U91" i="3688"/>
  <c r="V91" i="3688"/>
  <c r="W91" i="3688"/>
  <c r="Y91" i="3688"/>
  <c r="Z91" i="3688"/>
  <c r="AA91" i="3688"/>
  <c r="U92" i="3688"/>
  <c r="V92" i="3688"/>
  <c r="W92" i="3688"/>
  <c r="X92" i="3688"/>
  <c r="Y92" i="3688"/>
  <c r="Z92" i="3688"/>
  <c r="AA92" i="3688"/>
  <c r="U93" i="3688"/>
  <c r="V93" i="3688"/>
  <c r="W93" i="3688"/>
  <c r="X93" i="3688"/>
  <c r="Y93" i="3688"/>
  <c r="Z93" i="3688"/>
  <c r="AA93" i="3688"/>
  <c r="U94" i="3688"/>
  <c r="V94" i="3688"/>
  <c r="W94" i="3688"/>
  <c r="X94" i="3688"/>
  <c r="Y94" i="3688"/>
  <c r="Z94" i="3688"/>
  <c r="AA94" i="3688"/>
  <c r="U95" i="3688"/>
  <c r="V95" i="3688"/>
  <c r="W95" i="3688"/>
  <c r="X95" i="3688"/>
  <c r="Y95" i="3688"/>
  <c r="Z95" i="3688"/>
  <c r="AA95" i="3688"/>
  <c r="U96" i="3688"/>
  <c r="V96" i="3688"/>
  <c r="W96" i="3688"/>
  <c r="X96" i="3688"/>
  <c r="Y96" i="3688"/>
  <c r="Z96" i="3688"/>
  <c r="AA96" i="3688"/>
  <c r="U97" i="3688"/>
  <c r="V97" i="3688"/>
  <c r="W97" i="3688"/>
  <c r="Y97" i="3688"/>
  <c r="Z97" i="3688"/>
  <c r="AA97" i="3688"/>
  <c r="U98" i="3688"/>
  <c r="V98" i="3688"/>
  <c r="W98" i="3688"/>
  <c r="X98" i="3688"/>
  <c r="Y98" i="3688"/>
  <c r="Z98" i="3688"/>
  <c r="AA98" i="3688"/>
  <c r="Y99" i="3688"/>
  <c r="Z99" i="3688"/>
  <c r="U100" i="3688"/>
  <c r="V100" i="3688"/>
  <c r="W100" i="3688"/>
  <c r="X100" i="3688"/>
  <c r="Y100" i="3688"/>
  <c r="Z100" i="3688"/>
  <c r="AA100" i="3688"/>
  <c r="U101" i="3688"/>
  <c r="V101" i="3688"/>
  <c r="W101" i="3688"/>
  <c r="X101" i="3688"/>
  <c r="Y101" i="3688"/>
  <c r="Z101" i="3688"/>
  <c r="AA101" i="3688"/>
  <c r="U102" i="3688"/>
  <c r="V102" i="3688"/>
  <c r="W102" i="3688"/>
  <c r="X102" i="3688"/>
  <c r="Y102" i="3688"/>
  <c r="Z102" i="3688"/>
  <c r="AA102" i="3688"/>
  <c r="U103" i="3688"/>
  <c r="V103" i="3688"/>
  <c r="W103" i="3688"/>
  <c r="X103" i="3688"/>
  <c r="Y103" i="3688"/>
  <c r="Z103" i="3688"/>
  <c r="AA103" i="3688"/>
  <c r="U104" i="3688"/>
  <c r="V104" i="3688"/>
  <c r="W104" i="3688"/>
  <c r="X104" i="3688"/>
  <c r="Y104" i="3688"/>
  <c r="Z104" i="3688"/>
  <c r="AA104" i="3688"/>
  <c r="U105" i="3688"/>
  <c r="V105" i="3688"/>
  <c r="W105" i="3688"/>
  <c r="X105" i="3688"/>
  <c r="Y105" i="3688"/>
  <c r="Z105" i="3688"/>
  <c r="AA105" i="3688"/>
  <c r="U106" i="3688"/>
  <c r="V106" i="3688"/>
  <c r="W106" i="3688"/>
  <c r="X106" i="3688"/>
  <c r="Y106" i="3688"/>
  <c r="Z106" i="3688"/>
  <c r="AA106" i="3688"/>
  <c r="U107" i="3688"/>
  <c r="V107" i="3688"/>
  <c r="W107" i="3688"/>
  <c r="X107" i="3688"/>
  <c r="Y107" i="3688"/>
  <c r="Z107" i="3688"/>
  <c r="AA107" i="3688"/>
  <c r="U108" i="3688"/>
  <c r="V108" i="3688"/>
  <c r="W108" i="3688"/>
  <c r="X108" i="3688"/>
  <c r="Y108" i="3688"/>
  <c r="Z108" i="3688"/>
  <c r="AA108" i="3688"/>
  <c r="U109" i="3688"/>
  <c r="V109" i="3688"/>
  <c r="W109" i="3688"/>
  <c r="X109" i="3688"/>
  <c r="Y109" i="3688"/>
  <c r="Z109" i="3688"/>
  <c r="AA109" i="3688"/>
  <c r="U110" i="3688"/>
  <c r="V110" i="3688"/>
  <c r="W110" i="3688"/>
  <c r="X110" i="3688"/>
  <c r="Y110" i="3688"/>
  <c r="Z110" i="3688"/>
  <c r="AA110" i="3688"/>
  <c r="U111" i="3688"/>
  <c r="V111" i="3688"/>
  <c r="W111" i="3688"/>
  <c r="X111" i="3688"/>
  <c r="Y111" i="3688"/>
  <c r="Z111" i="3688"/>
  <c r="AA111" i="3688"/>
  <c r="U112" i="3688"/>
  <c r="V112" i="3688"/>
  <c r="W112" i="3688"/>
  <c r="X112" i="3688"/>
  <c r="Y112" i="3688"/>
  <c r="Z112" i="3688"/>
  <c r="AA112" i="3688"/>
  <c r="U113" i="3688"/>
  <c r="V113" i="3688"/>
  <c r="W113" i="3688"/>
  <c r="X113" i="3688"/>
  <c r="Y113" i="3688"/>
  <c r="Z113" i="3688"/>
  <c r="AA113" i="3688"/>
  <c r="U114" i="3688"/>
  <c r="V114" i="3688"/>
  <c r="W114" i="3688"/>
  <c r="X114" i="3688"/>
  <c r="Y114" i="3688"/>
  <c r="Z114" i="3688"/>
  <c r="AA114" i="3688"/>
  <c r="U115" i="3688"/>
  <c r="V115" i="3688"/>
  <c r="W115" i="3688"/>
  <c r="X115" i="3688"/>
  <c r="Y115" i="3688"/>
  <c r="Z115" i="3688"/>
  <c r="AA115" i="3688"/>
  <c r="Z116" i="3688"/>
  <c r="U117" i="3688"/>
  <c r="W117" i="3688"/>
  <c r="Y117" i="3688"/>
  <c r="Z117" i="3688"/>
  <c r="U118" i="3688"/>
  <c r="W118" i="3688"/>
  <c r="Y118" i="3688"/>
  <c r="Z118" i="3688"/>
  <c r="U119" i="3688"/>
  <c r="V119" i="3688"/>
  <c r="W119" i="3688"/>
  <c r="Y119" i="3688"/>
  <c r="Z119" i="3688"/>
  <c r="AA119" i="3688"/>
  <c r="V120" i="3688"/>
  <c r="Y120" i="3688"/>
  <c r="Z120" i="3688"/>
  <c r="AA120" i="3688"/>
  <c r="W121" i="3688"/>
  <c r="X121" i="3688"/>
  <c r="Y121" i="3688"/>
  <c r="Z121" i="3688"/>
  <c r="AA121" i="3688"/>
  <c r="U122" i="3688"/>
  <c r="Y122" i="3688"/>
  <c r="Z122" i="3688"/>
  <c r="AA122" i="3688"/>
  <c r="Z123" i="3688"/>
  <c r="AA123" i="3688"/>
  <c r="Z124" i="3688"/>
  <c r="U125" i="3688"/>
  <c r="Y125" i="3688"/>
  <c r="Z125" i="3688"/>
  <c r="AA125" i="3688"/>
  <c r="U126" i="3688"/>
  <c r="Y126" i="3688"/>
  <c r="Z126" i="3688"/>
  <c r="AA126" i="3688"/>
  <c r="Z127" i="3688"/>
  <c r="U129" i="3688"/>
  <c r="V129" i="3688"/>
  <c r="W129" i="3688"/>
  <c r="Y129" i="3688"/>
  <c r="Z129" i="3688"/>
  <c r="AA129" i="3688"/>
  <c r="U130" i="3688"/>
  <c r="V130" i="3688"/>
  <c r="W130" i="3688"/>
  <c r="Y130" i="3688"/>
  <c r="Z130" i="3688"/>
  <c r="AA130" i="3688"/>
  <c r="U131" i="3688"/>
  <c r="Y131" i="3688"/>
  <c r="Z131" i="3688"/>
  <c r="AA131" i="3688"/>
  <c r="U132" i="3688"/>
  <c r="Y132" i="3688"/>
  <c r="Z132" i="3688"/>
  <c r="AA132" i="3688"/>
  <c r="Z133" i="3688"/>
  <c r="U134" i="3688"/>
  <c r="W134" i="3688"/>
  <c r="Y134" i="3688"/>
  <c r="Z134" i="3688"/>
  <c r="Y135" i="3688"/>
  <c r="Z135" i="3688"/>
  <c r="AA135" i="3688"/>
  <c r="V136" i="3688"/>
  <c r="Y136" i="3688"/>
  <c r="Z136" i="3688"/>
  <c r="U137" i="3688"/>
  <c r="W137" i="3688"/>
  <c r="Y137" i="3688"/>
  <c r="Z137" i="3688"/>
  <c r="AA137" i="3688"/>
  <c r="U138" i="3688"/>
  <c r="Y138" i="3688"/>
  <c r="Z138" i="3688"/>
  <c r="U139" i="3688"/>
  <c r="V139" i="3688"/>
  <c r="Y139" i="3688"/>
  <c r="Z139" i="3688"/>
  <c r="AA139" i="3688"/>
  <c r="U140" i="3688"/>
  <c r="V140" i="3688"/>
  <c r="Y140" i="3688"/>
  <c r="Z140" i="3688"/>
  <c r="AA140" i="3688"/>
  <c r="Y141" i="3688"/>
  <c r="Z141" i="3688"/>
  <c r="AA141" i="3688"/>
  <c r="U142" i="3688"/>
  <c r="V142" i="3688"/>
  <c r="W142" i="3688"/>
  <c r="Y142" i="3688"/>
  <c r="Z142" i="3688"/>
  <c r="AA142" i="3688"/>
  <c r="U143" i="3688"/>
  <c r="W143" i="3688"/>
  <c r="Y143" i="3688"/>
  <c r="Z143" i="3688"/>
  <c r="U144" i="3688"/>
  <c r="W144" i="3688"/>
  <c r="X144" i="3688"/>
  <c r="Y144" i="3688"/>
  <c r="Z144" i="3688"/>
  <c r="AA144" i="3688"/>
  <c r="V145" i="3688"/>
  <c r="Y145" i="3688"/>
  <c r="Z145" i="3688"/>
  <c r="U146" i="3688"/>
  <c r="W146" i="3688"/>
  <c r="Y146" i="3688"/>
  <c r="Z146" i="3688"/>
  <c r="Y147" i="3688"/>
  <c r="Z147" i="3688"/>
  <c r="AA147" i="3688"/>
  <c r="Y148" i="3688"/>
  <c r="Z148" i="3688"/>
  <c r="AA148" i="3688"/>
  <c r="W149" i="3688"/>
  <c r="Y149" i="3688"/>
  <c r="Z149" i="3688"/>
  <c r="AA149" i="3688"/>
  <c r="U150" i="3688"/>
  <c r="X150" i="3688"/>
  <c r="Y150" i="3688"/>
  <c r="Z150" i="3688"/>
  <c r="AA150" i="3688"/>
  <c r="Y151" i="3688"/>
  <c r="Z151" i="3688"/>
  <c r="AA151" i="3688"/>
  <c r="Y152" i="3688"/>
  <c r="Z152" i="3688"/>
  <c r="AA152" i="3688"/>
  <c r="Y153" i="3688"/>
  <c r="Z153" i="3688"/>
  <c r="AA153" i="3688"/>
  <c r="U154" i="3688"/>
  <c r="Y154" i="3688"/>
  <c r="Z154" i="3688"/>
  <c r="AA154" i="3688"/>
  <c r="U155" i="3688"/>
  <c r="V155" i="3688"/>
  <c r="W155" i="3688"/>
  <c r="X155" i="3688"/>
  <c r="Y155" i="3688"/>
  <c r="Z155" i="3688"/>
  <c r="AA155" i="3688"/>
  <c r="U156" i="3688"/>
  <c r="Y156" i="3688"/>
  <c r="Z156" i="3688"/>
  <c r="U157" i="3688"/>
  <c r="W157" i="3688"/>
  <c r="Y157" i="3688"/>
  <c r="Z157" i="3688"/>
  <c r="AA157" i="3688"/>
  <c r="U158" i="3688"/>
  <c r="W158" i="3688"/>
  <c r="X158" i="3688"/>
  <c r="Y158" i="3688"/>
  <c r="Z158" i="3688"/>
  <c r="AA158" i="3688"/>
  <c r="U159" i="3688"/>
  <c r="W159" i="3688"/>
  <c r="Y159" i="3688"/>
  <c r="Z159" i="3688"/>
  <c r="AA159" i="3688"/>
  <c r="U160" i="3688"/>
  <c r="Z160" i="3688"/>
  <c r="U161" i="3688"/>
  <c r="V161" i="3688"/>
  <c r="W161" i="3688"/>
  <c r="X161" i="3688"/>
  <c r="Y161" i="3688"/>
  <c r="Z161" i="3688"/>
  <c r="AA161" i="3688"/>
  <c r="U162" i="3688"/>
  <c r="V162" i="3688"/>
  <c r="Y162" i="3688"/>
  <c r="Z162" i="3688"/>
  <c r="AA162" i="3688"/>
  <c r="Y163" i="3688"/>
  <c r="Z163" i="3688"/>
  <c r="Y164" i="3688"/>
  <c r="Z164" i="3688"/>
  <c r="AA164" i="3688"/>
  <c r="V165" i="3688"/>
  <c r="Y165" i="3688"/>
  <c r="Z165" i="3688"/>
  <c r="AA165" i="3688"/>
  <c r="U166" i="3688"/>
  <c r="V166" i="3688"/>
  <c r="W166" i="3688"/>
  <c r="Y166" i="3688"/>
  <c r="Z166" i="3688"/>
  <c r="AA166" i="3688"/>
  <c r="U167" i="3688"/>
  <c r="Y167" i="3688"/>
  <c r="Z167" i="3688"/>
  <c r="U168" i="3688"/>
  <c r="Y168" i="3688"/>
  <c r="Z168" i="3688"/>
  <c r="AA168" i="3688"/>
  <c r="U169" i="3688"/>
  <c r="V169" i="3688"/>
  <c r="W169" i="3688"/>
  <c r="X169" i="3688"/>
  <c r="Y169" i="3688"/>
  <c r="Z169" i="3688"/>
  <c r="AA169" i="3688"/>
  <c r="U170" i="3688"/>
  <c r="V170" i="3688"/>
  <c r="Y170" i="3688"/>
  <c r="Z170" i="3688"/>
  <c r="AA170" i="3688"/>
  <c r="U171" i="3688"/>
  <c r="V171" i="3688"/>
  <c r="W171" i="3688"/>
  <c r="Y171" i="3688"/>
  <c r="Z171" i="3688"/>
  <c r="AA171" i="3688"/>
  <c r="U172" i="3688"/>
  <c r="V172" i="3688"/>
  <c r="Y172" i="3688"/>
  <c r="Z172" i="3688"/>
  <c r="AA172" i="3688"/>
  <c r="Y173" i="3688"/>
  <c r="Z173" i="3688"/>
  <c r="Y174" i="3688"/>
  <c r="Z174" i="3688"/>
  <c r="AA174" i="3688"/>
  <c r="U175" i="3688"/>
  <c r="Y175" i="3688"/>
  <c r="Z175" i="3688"/>
  <c r="AA175" i="3688"/>
  <c r="Y176" i="3688"/>
  <c r="Z176" i="3688"/>
  <c r="AA176" i="3688"/>
  <c r="U177" i="3688"/>
  <c r="V177" i="3688"/>
  <c r="W177" i="3688"/>
  <c r="X177" i="3688"/>
  <c r="Y177" i="3688"/>
  <c r="Z177" i="3688"/>
  <c r="AA177" i="3688"/>
  <c r="U178" i="3688"/>
  <c r="V178" i="3688"/>
  <c r="W178" i="3688"/>
  <c r="X178" i="3688"/>
  <c r="Y178" i="3688"/>
  <c r="Z178" i="3688"/>
  <c r="AA178" i="3688"/>
  <c r="U179" i="3688"/>
  <c r="V179" i="3688"/>
  <c r="W179" i="3688"/>
  <c r="X179" i="3688"/>
  <c r="Y179" i="3688"/>
  <c r="Z179" i="3688"/>
  <c r="AA179" i="3688"/>
  <c r="Y180" i="3688"/>
  <c r="Z180" i="3688"/>
  <c r="U181" i="3688"/>
  <c r="V181" i="3688"/>
  <c r="W181" i="3688"/>
  <c r="X181" i="3688"/>
  <c r="Y181" i="3688"/>
  <c r="Z181" i="3688"/>
  <c r="AA181" i="3688"/>
  <c r="U182" i="3688"/>
  <c r="V182" i="3688"/>
  <c r="W182" i="3688"/>
  <c r="X182" i="3688"/>
  <c r="Y182" i="3688"/>
  <c r="Z182" i="3688"/>
  <c r="AA182" i="3688"/>
  <c r="U183" i="3688"/>
  <c r="V183" i="3688"/>
  <c r="W183" i="3688"/>
  <c r="X183" i="3688"/>
  <c r="Y183" i="3688"/>
  <c r="Z183" i="3688"/>
  <c r="AA183" i="3688"/>
  <c r="U184" i="3688"/>
  <c r="W184" i="3688"/>
  <c r="X184" i="3688"/>
  <c r="Y184" i="3688"/>
  <c r="Z184" i="3688"/>
  <c r="AA184" i="3688"/>
  <c r="U185" i="3688"/>
  <c r="V185" i="3688"/>
  <c r="W185" i="3688"/>
  <c r="X185" i="3688"/>
  <c r="Y185" i="3688"/>
  <c r="Z185" i="3688"/>
  <c r="AA185" i="3688"/>
  <c r="U186" i="3688"/>
  <c r="V186" i="3688"/>
  <c r="W186" i="3688"/>
  <c r="X186" i="3688"/>
  <c r="Y186" i="3688"/>
  <c r="Z186" i="3688"/>
  <c r="AA186" i="3688"/>
  <c r="U187" i="3688"/>
  <c r="V187" i="3688"/>
  <c r="W187" i="3688"/>
  <c r="X187" i="3688"/>
  <c r="Y187" i="3688"/>
  <c r="Z187" i="3688"/>
  <c r="AA187" i="3688"/>
  <c r="U188" i="3688"/>
  <c r="V188" i="3688"/>
  <c r="W188" i="3688"/>
  <c r="X188" i="3688"/>
  <c r="Y188" i="3688"/>
  <c r="Z188" i="3688"/>
  <c r="AA188" i="3688"/>
  <c r="U189" i="3688"/>
  <c r="V189" i="3688"/>
  <c r="Y189" i="3688"/>
  <c r="Z189" i="3688"/>
  <c r="AA189" i="3688"/>
  <c r="U190" i="3688"/>
  <c r="V190" i="3688"/>
  <c r="W190" i="3688"/>
  <c r="Y190" i="3688"/>
  <c r="Z190" i="3688"/>
  <c r="AA190" i="3688"/>
  <c r="U191" i="3688"/>
  <c r="V191" i="3688"/>
  <c r="W191" i="3688"/>
  <c r="X191" i="3688"/>
  <c r="Y191" i="3688"/>
  <c r="Z191" i="3688"/>
  <c r="AA191" i="3688"/>
  <c r="Z192" i="3688"/>
  <c r="V193" i="3688"/>
  <c r="Y193" i="3688"/>
  <c r="Z193" i="3688"/>
  <c r="AA193" i="3688"/>
  <c r="U194" i="3688"/>
  <c r="V194" i="3688"/>
  <c r="Y194" i="3688"/>
  <c r="Z194" i="3688"/>
  <c r="U195" i="3688"/>
  <c r="V195" i="3688"/>
  <c r="W195" i="3688"/>
  <c r="Y195" i="3688"/>
  <c r="Z195" i="3688"/>
  <c r="AA195" i="3688"/>
  <c r="U196" i="3688"/>
  <c r="Y196" i="3688"/>
  <c r="Z196" i="3688"/>
  <c r="U197" i="3688"/>
  <c r="V197" i="3688"/>
  <c r="W197" i="3688"/>
  <c r="X197" i="3688"/>
  <c r="Y197" i="3688"/>
  <c r="Z197" i="3688"/>
  <c r="AA197" i="3688"/>
  <c r="U198" i="3688"/>
  <c r="V198" i="3688"/>
  <c r="W198" i="3688"/>
  <c r="X198" i="3688"/>
  <c r="Y198" i="3688"/>
  <c r="Z198" i="3688"/>
  <c r="AA198" i="3688"/>
  <c r="U199" i="3688"/>
  <c r="V199" i="3688"/>
  <c r="W199" i="3688"/>
  <c r="Y199" i="3688"/>
  <c r="Z199" i="3688"/>
  <c r="AA199" i="3688"/>
  <c r="U200" i="3688"/>
  <c r="Y200" i="3688"/>
  <c r="Z200" i="3688"/>
  <c r="AA200" i="3688"/>
  <c r="V201" i="3688"/>
  <c r="Y201" i="3688"/>
  <c r="Z201" i="3688"/>
  <c r="U202" i="3688"/>
  <c r="V202" i="3688"/>
  <c r="W202" i="3688"/>
  <c r="X202" i="3688"/>
  <c r="Y202" i="3688"/>
  <c r="Z202" i="3688"/>
  <c r="AA202" i="3688"/>
  <c r="Y203" i="3688"/>
  <c r="Z203" i="3688"/>
  <c r="Z204" i="3688"/>
  <c r="X205" i="3688"/>
  <c r="Z205" i="3688"/>
  <c r="U206" i="3688"/>
  <c r="W206" i="3688"/>
  <c r="Y206" i="3688"/>
  <c r="Z206" i="3688"/>
  <c r="AA206" i="3688"/>
  <c r="U207" i="3688"/>
  <c r="V207" i="3688"/>
  <c r="W207" i="3688"/>
  <c r="X207" i="3688"/>
  <c r="Y207" i="3688"/>
  <c r="Z207" i="3688"/>
  <c r="AA207" i="3688"/>
  <c r="U208" i="3688"/>
  <c r="V208" i="3688"/>
  <c r="W208" i="3688"/>
  <c r="X208" i="3688"/>
  <c r="Y208" i="3688"/>
  <c r="Z208" i="3688"/>
  <c r="AA208" i="3688"/>
  <c r="U209" i="3688"/>
  <c r="V209" i="3688"/>
  <c r="W209" i="3688"/>
  <c r="X209" i="3688"/>
  <c r="Y209" i="3688"/>
  <c r="Z209" i="3688"/>
  <c r="AA209" i="3688"/>
  <c r="U210" i="3688"/>
  <c r="V210" i="3688"/>
  <c r="W210" i="3688"/>
  <c r="X210" i="3688"/>
  <c r="Y210" i="3688"/>
  <c r="Z210" i="3688"/>
  <c r="AA210" i="3688"/>
  <c r="U211" i="3688"/>
  <c r="V211" i="3688"/>
  <c r="W211" i="3688"/>
  <c r="X211" i="3688"/>
  <c r="Y211" i="3688"/>
  <c r="Z211" i="3688"/>
  <c r="AA211" i="3688"/>
  <c r="U212" i="3688"/>
  <c r="V212" i="3688"/>
  <c r="W212" i="3688"/>
  <c r="X212" i="3688"/>
  <c r="Y212" i="3688"/>
  <c r="Z212" i="3688"/>
  <c r="AA212" i="3688"/>
  <c r="Z213" i="3688"/>
  <c r="U214" i="3688"/>
  <c r="V214" i="3688"/>
  <c r="W214" i="3688"/>
  <c r="X214" i="3688"/>
  <c r="Y214" i="3688"/>
  <c r="Z214" i="3688"/>
  <c r="AA214" i="3688"/>
  <c r="U215" i="3688"/>
  <c r="V215" i="3688"/>
  <c r="W215" i="3688"/>
  <c r="X215" i="3688"/>
  <c r="Y215" i="3688"/>
  <c r="Z215" i="3688"/>
  <c r="AA215" i="3688"/>
  <c r="U216" i="3688"/>
  <c r="V216" i="3688"/>
  <c r="W216" i="3688"/>
  <c r="Y216" i="3688"/>
  <c r="Z216" i="3688"/>
  <c r="AA216" i="3688"/>
  <c r="U217" i="3688"/>
  <c r="W217" i="3688"/>
  <c r="Y217" i="3688"/>
  <c r="Z217" i="3688"/>
  <c r="AA217" i="3688"/>
  <c r="U218" i="3688"/>
  <c r="Y218" i="3688"/>
  <c r="Z218" i="3688"/>
  <c r="AA218" i="3688"/>
  <c r="U219" i="3688"/>
  <c r="V219" i="3688"/>
  <c r="W219" i="3688"/>
  <c r="X219" i="3688"/>
  <c r="Y219" i="3688"/>
  <c r="Z219" i="3688"/>
  <c r="AA219" i="3688"/>
  <c r="U220" i="3688"/>
  <c r="V220" i="3688"/>
  <c r="W220" i="3688"/>
  <c r="Y220" i="3688"/>
  <c r="Z220" i="3688"/>
  <c r="AA220" i="3688"/>
  <c r="U221" i="3688"/>
  <c r="V221" i="3688"/>
  <c r="W221" i="3688"/>
  <c r="X221" i="3688"/>
  <c r="Y221" i="3688"/>
  <c r="Z221" i="3688"/>
  <c r="AA221" i="3688"/>
  <c r="W222" i="3688"/>
  <c r="Y222" i="3688"/>
  <c r="Z222" i="3688"/>
  <c r="Z223" i="3688"/>
  <c r="U224" i="3688"/>
  <c r="W224" i="3688"/>
  <c r="Y224" i="3688"/>
  <c r="Z224" i="3688"/>
  <c r="AA224" i="3688"/>
  <c r="U225" i="3688"/>
  <c r="V225" i="3688"/>
  <c r="W225" i="3688"/>
  <c r="X225" i="3688"/>
  <c r="Y225" i="3688"/>
  <c r="Z225" i="3688"/>
  <c r="AA225" i="3688"/>
  <c r="U226" i="3688"/>
  <c r="V226" i="3688"/>
  <c r="W226" i="3688"/>
  <c r="X226" i="3688"/>
  <c r="Y226" i="3688"/>
  <c r="Z226" i="3688"/>
  <c r="AA226" i="3688"/>
  <c r="U227" i="3688"/>
  <c r="V227" i="3688"/>
  <c r="W227" i="3688"/>
  <c r="X227" i="3688"/>
  <c r="Y227" i="3688"/>
  <c r="Z227" i="3688"/>
  <c r="AA227" i="3688"/>
  <c r="U228" i="3688"/>
  <c r="V228" i="3688"/>
  <c r="W228" i="3688"/>
  <c r="Y228" i="3688"/>
  <c r="Z228" i="3688"/>
  <c r="AA228" i="3688"/>
  <c r="U229" i="3688"/>
  <c r="V229" i="3688"/>
  <c r="W229" i="3688"/>
  <c r="X229" i="3688"/>
  <c r="Y229" i="3688"/>
  <c r="Z229" i="3688"/>
  <c r="AA229" i="3688"/>
  <c r="U230" i="3688"/>
  <c r="V230" i="3688"/>
  <c r="W230" i="3688"/>
  <c r="Y230" i="3688"/>
  <c r="Z230" i="3688"/>
  <c r="AA230" i="3688"/>
  <c r="Y231" i="3688"/>
  <c r="Z231" i="3688"/>
  <c r="AA231" i="3688"/>
  <c r="U232" i="3688"/>
  <c r="V232" i="3688"/>
  <c r="W232" i="3688"/>
  <c r="X232" i="3688"/>
  <c r="Y232" i="3688"/>
  <c r="Z232" i="3688"/>
  <c r="AA232" i="3688"/>
  <c r="U233" i="3688"/>
  <c r="W233" i="3688"/>
  <c r="Y233" i="3688"/>
  <c r="Z233" i="3688"/>
  <c r="AA233" i="3688"/>
  <c r="U234" i="3688"/>
  <c r="V234" i="3688"/>
  <c r="W234" i="3688"/>
  <c r="X234" i="3688"/>
  <c r="Y234" i="3688"/>
  <c r="Z234" i="3688"/>
  <c r="AA234" i="3688"/>
  <c r="Z235" i="3688"/>
  <c r="AA235" i="3688"/>
  <c r="U236" i="3688"/>
  <c r="W236" i="3688"/>
  <c r="Y236" i="3688"/>
  <c r="Z236" i="3688"/>
  <c r="AA236" i="3688"/>
  <c r="U237" i="3688"/>
  <c r="Y237" i="3688"/>
  <c r="Z237" i="3688"/>
  <c r="AA237" i="3688"/>
  <c r="U238" i="3688"/>
  <c r="V238" i="3688"/>
  <c r="W238" i="3688"/>
  <c r="Y238" i="3688"/>
  <c r="Z238" i="3688"/>
  <c r="AA238" i="3688"/>
  <c r="U239" i="3688"/>
  <c r="Y239" i="3688"/>
  <c r="Z239" i="3688"/>
  <c r="AA239" i="3688"/>
  <c r="Z240" i="3688"/>
  <c r="AA240" i="3688"/>
  <c r="Z241" i="3688"/>
  <c r="AA241" i="3688"/>
  <c r="U242" i="3688"/>
  <c r="Z242" i="3688"/>
  <c r="U243" i="3688"/>
  <c r="Y243" i="3688"/>
  <c r="Z243" i="3688"/>
  <c r="AA243" i="3688"/>
  <c r="U244" i="3688"/>
  <c r="W244" i="3688"/>
  <c r="Z244" i="3688"/>
  <c r="AA244" i="3688"/>
  <c r="Z245" i="3688"/>
  <c r="U246" i="3688"/>
  <c r="W246" i="3688"/>
  <c r="Y246" i="3688"/>
  <c r="Z246" i="3688"/>
  <c r="AA246" i="3688"/>
  <c r="U247" i="3688"/>
  <c r="V247" i="3688"/>
  <c r="W247" i="3688"/>
  <c r="X247" i="3688"/>
  <c r="Y247" i="3688"/>
  <c r="Z247" i="3688"/>
  <c r="AA247" i="3688"/>
  <c r="U248" i="3688"/>
  <c r="V248" i="3688"/>
  <c r="W248" i="3688"/>
  <c r="X248" i="3688"/>
  <c r="Y248" i="3688"/>
  <c r="Z248" i="3688"/>
  <c r="AA248" i="3688"/>
  <c r="U249" i="3688"/>
  <c r="V249" i="3688"/>
  <c r="W249" i="3688"/>
  <c r="X249" i="3688"/>
  <c r="Y249" i="3688"/>
  <c r="Z249" i="3688"/>
  <c r="AA249" i="3688"/>
  <c r="U250" i="3688"/>
  <c r="V250" i="3688"/>
  <c r="W250" i="3688"/>
  <c r="X250" i="3688"/>
  <c r="Y250" i="3688"/>
  <c r="Z250" i="3688"/>
  <c r="AA250" i="3688"/>
  <c r="U251" i="3688"/>
  <c r="V251" i="3688"/>
  <c r="W251" i="3688"/>
  <c r="Y251" i="3688"/>
  <c r="Z251" i="3688"/>
  <c r="AA251" i="3688"/>
  <c r="U252" i="3688"/>
  <c r="V252" i="3688"/>
  <c r="Y252" i="3688"/>
  <c r="Z252" i="3688"/>
  <c r="AA252" i="3688"/>
  <c r="U253" i="3688"/>
  <c r="W253" i="3688"/>
  <c r="Y253" i="3688"/>
  <c r="Z253" i="3688"/>
  <c r="AA253" i="3688"/>
  <c r="W254" i="3688"/>
  <c r="X254" i="3688"/>
  <c r="Y254" i="3688"/>
  <c r="Z254" i="3688"/>
  <c r="AA254" i="3688"/>
  <c r="U255" i="3688"/>
  <c r="V255" i="3688"/>
  <c r="W255" i="3688"/>
  <c r="X255" i="3688"/>
  <c r="Y255" i="3688"/>
  <c r="Z255" i="3688"/>
  <c r="AA255" i="3688"/>
  <c r="U256" i="3688"/>
  <c r="V256" i="3688"/>
  <c r="W256" i="3688"/>
  <c r="X256" i="3688"/>
  <c r="Y256" i="3688"/>
  <c r="Z256" i="3688"/>
  <c r="U257" i="3688"/>
  <c r="W257" i="3688"/>
  <c r="Y257" i="3688"/>
  <c r="Z257" i="3688"/>
  <c r="AA257" i="3688"/>
  <c r="Z258" i="3688"/>
  <c r="U259" i="3688"/>
  <c r="V259" i="3688"/>
  <c r="W259" i="3688"/>
  <c r="Y259" i="3688"/>
  <c r="Z259" i="3688"/>
  <c r="AA259" i="3688"/>
  <c r="U260" i="3688"/>
  <c r="Y260" i="3688"/>
  <c r="Z260" i="3688"/>
  <c r="AA260" i="3688"/>
  <c r="W261" i="3688"/>
  <c r="Y261" i="3688"/>
  <c r="Z261" i="3688"/>
  <c r="Y262" i="3688"/>
  <c r="Z262" i="3688"/>
  <c r="AA262" i="3688"/>
  <c r="V263" i="3688"/>
  <c r="Y263" i="3688"/>
  <c r="Z263" i="3688"/>
  <c r="AA263" i="3688"/>
  <c r="W264" i="3688"/>
  <c r="Y264" i="3688"/>
  <c r="Z264" i="3688"/>
  <c r="U265" i="3688"/>
  <c r="V265" i="3688"/>
  <c r="W265" i="3688"/>
  <c r="X265" i="3688"/>
  <c r="Y265" i="3688"/>
  <c r="Z265" i="3688"/>
  <c r="AA265" i="3688"/>
  <c r="U266" i="3688"/>
  <c r="V266" i="3688"/>
  <c r="W266" i="3688"/>
  <c r="X266" i="3688"/>
  <c r="Y266" i="3688"/>
  <c r="Z266" i="3688"/>
  <c r="AA266" i="3688"/>
  <c r="U267" i="3688"/>
  <c r="V267" i="3688"/>
  <c r="W267" i="3688"/>
  <c r="X267" i="3688"/>
  <c r="Y267" i="3688"/>
  <c r="Z267" i="3688"/>
  <c r="AA267" i="3688"/>
  <c r="V268" i="3688"/>
  <c r="W268" i="3688"/>
  <c r="X268" i="3688"/>
  <c r="Y268" i="3688"/>
  <c r="Z268" i="3688"/>
  <c r="AA268" i="3688"/>
  <c r="U269" i="3688"/>
  <c r="V269" i="3688"/>
  <c r="W269" i="3688"/>
  <c r="X269" i="3688"/>
  <c r="Y269" i="3688"/>
  <c r="Z269" i="3688"/>
  <c r="AA269" i="3688"/>
  <c r="U270" i="3688"/>
  <c r="V270" i="3688"/>
  <c r="W270" i="3688"/>
  <c r="Y270" i="3688"/>
  <c r="Z270" i="3688"/>
  <c r="AA270" i="3688"/>
  <c r="U271" i="3688"/>
  <c r="V271" i="3688"/>
  <c r="W271" i="3688"/>
  <c r="Y271" i="3688"/>
  <c r="Z271" i="3688"/>
  <c r="AA271" i="3688"/>
  <c r="W272" i="3688"/>
  <c r="Z272" i="3688"/>
  <c r="Z273" i="3688"/>
  <c r="U274" i="3688"/>
  <c r="Y274" i="3688"/>
  <c r="Z274" i="3688"/>
  <c r="U275" i="3688"/>
  <c r="V275" i="3688"/>
  <c r="W275" i="3688"/>
  <c r="X275" i="3688"/>
  <c r="Y275" i="3688"/>
  <c r="Z275" i="3688"/>
  <c r="AA275" i="3688"/>
  <c r="V276" i="3688"/>
  <c r="Y276" i="3688"/>
  <c r="Z276" i="3688"/>
  <c r="AA276" i="3688"/>
  <c r="U277" i="3688"/>
  <c r="Y277" i="3688"/>
  <c r="Z277" i="3688"/>
  <c r="AA277" i="3688"/>
  <c r="Y278" i="3688"/>
  <c r="Z278" i="3688"/>
  <c r="Z279" i="3688"/>
  <c r="V280" i="3688"/>
  <c r="W280" i="3688"/>
  <c r="Z280" i="3688"/>
  <c r="AA280" i="3688"/>
  <c r="Y281" i="3688"/>
  <c r="Z281" i="3688"/>
  <c r="V282" i="3688"/>
  <c r="Y282" i="3688"/>
  <c r="Z282" i="3688"/>
  <c r="Y283" i="3688"/>
  <c r="Z283" i="3688"/>
  <c r="AA283" i="3688"/>
  <c r="Y284" i="3688"/>
  <c r="Z284" i="3688"/>
  <c r="U285" i="3688"/>
  <c r="Y285" i="3688"/>
  <c r="Z285" i="3688"/>
  <c r="AA285" i="3688"/>
  <c r="U286" i="3688"/>
  <c r="W286" i="3688"/>
  <c r="Y286" i="3688"/>
  <c r="Z286" i="3688"/>
  <c r="AA286" i="3688"/>
  <c r="U287" i="3688"/>
  <c r="V287" i="3688"/>
  <c r="W287" i="3688"/>
  <c r="Y287" i="3688"/>
  <c r="Z287" i="3688"/>
  <c r="AA287" i="3688"/>
  <c r="U288" i="3688"/>
  <c r="V288" i="3688"/>
  <c r="W288" i="3688"/>
  <c r="Y288" i="3688"/>
  <c r="Z288" i="3688"/>
  <c r="AA288" i="3688"/>
  <c r="U289" i="3688"/>
  <c r="V289" i="3688"/>
  <c r="W289" i="3688"/>
  <c r="Y289" i="3688"/>
  <c r="Z289" i="3688"/>
  <c r="AA289" i="3688"/>
  <c r="Y290" i="3688"/>
  <c r="Z290" i="3688"/>
  <c r="Y291" i="3688"/>
  <c r="Z291" i="3688"/>
  <c r="AA291" i="3688"/>
  <c r="W292" i="3688"/>
  <c r="Y292" i="3688"/>
  <c r="Z292" i="3688"/>
  <c r="AA292" i="3688"/>
  <c r="U293" i="3688"/>
  <c r="W293" i="3688"/>
  <c r="Y293" i="3688"/>
  <c r="Z293" i="3688"/>
  <c r="AA293" i="3688"/>
  <c r="U294" i="3688"/>
  <c r="W294" i="3688"/>
  <c r="Y294" i="3688"/>
  <c r="Z294" i="3688"/>
  <c r="AA294" i="3688"/>
  <c r="U295" i="3688"/>
  <c r="Y295" i="3688"/>
  <c r="Z295" i="3688"/>
  <c r="AA295" i="3688"/>
  <c r="U296" i="3688"/>
  <c r="Y296" i="3688"/>
  <c r="Z296" i="3688"/>
  <c r="AA296" i="3688"/>
  <c r="U297" i="3688"/>
  <c r="V297" i="3688"/>
  <c r="Y297" i="3688"/>
  <c r="Z297" i="3688"/>
  <c r="AA297" i="3688"/>
  <c r="U298" i="3688"/>
  <c r="V298" i="3688"/>
  <c r="W298" i="3688"/>
  <c r="Y298" i="3688"/>
  <c r="Z298" i="3688"/>
  <c r="AA298" i="3688"/>
  <c r="U299" i="3688"/>
  <c r="Y299" i="3688"/>
  <c r="Z299" i="3688"/>
  <c r="AA299" i="3688"/>
  <c r="U300" i="3688"/>
  <c r="F40" i="3640"/>
  <c r="V300" i="3688"/>
  <c r="F52" i="3640"/>
  <c r="W300" i="3688"/>
  <c r="F42" i="3640"/>
  <c r="X300" i="3688"/>
  <c r="F43" i="3640"/>
  <c r="Y300" i="3688"/>
  <c r="F50" i="3640"/>
  <c r="Z300" i="3688"/>
  <c r="F53" i="3640"/>
  <c r="AA300" i="3688"/>
  <c r="F46" i="3640"/>
  <c r="U302" i="3688"/>
  <c r="V302" i="3688"/>
  <c r="W302" i="3688"/>
  <c r="X302" i="3688"/>
  <c r="Y302" i="3688"/>
  <c r="Z302" i="3688"/>
  <c r="AA302" i="3688"/>
  <c r="Y3" i="3688"/>
  <c r="Z3" i="3688"/>
  <c r="L302" i="3688"/>
  <c r="AB302" i="3688"/>
  <c r="L300" i="3688"/>
  <c r="AB300" i="3688"/>
  <c r="L299" i="3688"/>
  <c r="AB299" i="3688"/>
  <c r="L298" i="3688"/>
  <c r="AB298" i="3688"/>
  <c r="L297" i="3688"/>
  <c r="AB297" i="3688"/>
  <c r="L296" i="3688"/>
  <c r="AB296" i="3688"/>
  <c r="L295" i="3688"/>
  <c r="AB295" i="3688"/>
  <c r="L294" i="3688"/>
  <c r="AB294" i="3688"/>
  <c r="L293" i="3688"/>
  <c r="AB293" i="3688"/>
  <c r="L292" i="3688"/>
  <c r="AB292" i="3688"/>
  <c r="L291" i="3688"/>
  <c r="AB291" i="3688"/>
  <c r="L290" i="3688"/>
  <c r="AB290" i="3688"/>
  <c r="L289" i="3688"/>
  <c r="AB289" i="3688"/>
  <c r="L288" i="3688"/>
  <c r="AB288" i="3688"/>
  <c r="L287" i="3688"/>
  <c r="AB287" i="3688"/>
  <c r="L286" i="3688"/>
  <c r="AB286" i="3688"/>
  <c r="L285" i="3688"/>
  <c r="AB285" i="3688"/>
  <c r="L284" i="3688"/>
  <c r="AB284" i="3688"/>
  <c r="L283" i="3688"/>
  <c r="AB283" i="3688"/>
  <c r="L282" i="3688"/>
  <c r="AB282" i="3688"/>
  <c r="L281" i="3688"/>
  <c r="AB281" i="3688"/>
  <c r="L280" i="3688"/>
  <c r="AB280" i="3688"/>
  <c r="L279" i="3688"/>
  <c r="AB279" i="3688"/>
  <c r="L278" i="3688"/>
  <c r="AB278" i="3688"/>
  <c r="L277" i="3688"/>
  <c r="AB277" i="3688"/>
  <c r="L276" i="3688"/>
  <c r="AB276" i="3688"/>
  <c r="L275" i="3688"/>
  <c r="AB275" i="3688"/>
  <c r="L274" i="3688"/>
  <c r="AB274" i="3688"/>
  <c r="L273" i="3688"/>
  <c r="AB273" i="3688"/>
  <c r="L272" i="3688"/>
  <c r="AB272" i="3688"/>
  <c r="L271" i="3688"/>
  <c r="AB271" i="3688"/>
  <c r="L270" i="3688"/>
  <c r="AB270" i="3688"/>
  <c r="L269" i="3688"/>
  <c r="AB269" i="3688"/>
  <c r="L268" i="3688"/>
  <c r="AB268" i="3688"/>
  <c r="L267" i="3688"/>
  <c r="AB267" i="3688"/>
  <c r="L266" i="3688"/>
  <c r="AB266" i="3688"/>
  <c r="L265" i="3688"/>
  <c r="AB265" i="3688"/>
  <c r="L264" i="3688"/>
  <c r="AB264" i="3688"/>
  <c r="L263" i="3688"/>
  <c r="AB263" i="3688"/>
  <c r="L262" i="3688"/>
  <c r="AB262" i="3688"/>
  <c r="L261" i="3688"/>
  <c r="AB261" i="3688"/>
  <c r="L260" i="3688"/>
  <c r="AB260" i="3688"/>
  <c r="L259" i="3688"/>
  <c r="AB259" i="3688"/>
  <c r="L258" i="3688"/>
  <c r="AB258" i="3688"/>
  <c r="L257" i="3688"/>
  <c r="AB257" i="3688"/>
  <c r="L256" i="3688"/>
  <c r="AB256" i="3688"/>
  <c r="L255" i="3688"/>
  <c r="AB255" i="3688"/>
  <c r="L254" i="3688"/>
  <c r="AB254" i="3688"/>
  <c r="L253" i="3688"/>
  <c r="AB253" i="3688"/>
  <c r="L252" i="3688"/>
  <c r="AB252" i="3688"/>
  <c r="L251" i="3688"/>
  <c r="AB251" i="3688"/>
  <c r="L250" i="3688"/>
  <c r="AB250" i="3688"/>
  <c r="L249" i="3688"/>
  <c r="AB249" i="3688"/>
  <c r="L248" i="3688"/>
  <c r="AB248" i="3688"/>
  <c r="L247" i="3688"/>
  <c r="AB247" i="3688"/>
  <c r="L246" i="3688"/>
  <c r="AB246" i="3688"/>
  <c r="L245" i="3688"/>
  <c r="AB245" i="3688"/>
  <c r="L244" i="3688"/>
  <c r="AB244" i="3688"/>
  <c r="L243" i="3688"/>
  <c r="AB243" i="3688"/>
  <c r="L242" i="3688"/>
  <c r="AB242" i="3688"/>
  <c r="L241" i="3688"/>
  <c r="AB241" i="3688"/>
  <c r="L240" i="3688"/>
  <c r="AB240" i="3688"/>
  <c r="L239" i="3688"/>
  <c r="AB239" i="3688"/>
  <c r="L238" i="3688"/>
  <c r="AB238" i="3688"/>
  <c r="L237" i="3688"/>
  <c r="AB237" i="3688"/>
  <c r="L236" i="3688"/>
  <c r="AB236" i="3688"/>
  <c r="L235" i="3688"/>
  <c r="AB235" i="3688"/>
  <c r="L234" i="3688"/>
  <c r="AB234" i="3688"/>
  <c r="L233" i="3688"/>
  <c r="AB233" i="3688"/>
  <c r="L232" i="3688"/>
  <c r="AB232" i="3688"/>
  <c r="L231" i="3688"/>
  <c r="AB231" i="3688"/>
  <c r="L230" i="3688"/>
  <c r="AB230" i="3688"/>
  <c r="L229" i="3688"/>
  <c r="AB229" i="3688"/>
  <c r="L228" i="3688"/>
  <c r="AB228" i="3688"/>
  <c r="L227" i="3688"/>
  <c r="AB227" i="3688"/>
  <c r="L226" i="3688"/>
  <c r="AB226" i="3688"/>
  <c r="L225" i="3688"/>
  <c r="AB225" i="3688"/>
  <c r="L224" i="3688"/>
  <c r="AB224" i="3688"/>
  <c r="L223" i="3688"/>
  <c r="AB223" i="3688"/>
  <c r="L222" i="3688"/>
  <c r="AB222" i="3688"/>
  <c r="L221" i="3688"/>
  <c r="AB221" i="3688"/>
  <c r="L220" i="3688"/>
  <c r="AB220" i="3688"/>
  <c r="L219" i="3688"/>
  <c r="AB219" i="3688"/>
  <c r="L218" i="3688"/>
  <c r="AB218" i="3688"/>
  <c r="L217" i="3688"/>
  <c r="AB217" i="3688"/>
  <c r="L216" i="3688"/>
  <c r="AB216" i="3688"/>
  <c r="L215" i="3688"/>
  <c r="AB215" i="3688"/>
  <c r="L214" i="3688"/>
  <c r="AB214" i="3688"/>
  <c r="L213" i="3688"/>
  <c r="AB213" i="3688"/>
  <c r="L212" i="3688"/>
  <c r="AB212" i="3688"/>
  <c r="L211" i="3688"/>
  <c r="AB211" i="3688"/>
  <c r="L210" i="3688"/>
  <c r="AB210" i="3688"/>
  <c r="L209" i="3688"/>
  <c r="AB209" i="3688"/>
  <c r="L208" i="3688"/>
  <c r="AB208" i="3688"/>
  <c r="L207" i="3688"/>
  <c r="AB207" i="3688"/>
  <c r="L206" i="3688"/>
  <c r="AB206" i="3688"/>
  <c r="L205" i="3688"/>
  <c r="AB205" i="3688"/>
  <c r="L204" i="3688"/>
  <c r="AB204" i="3688"/>
  <c r="L203" i="3688"/>
  <c r="AB203" i="3688"/>
  <c r="L202" i="3688"/>
  <c r="AB202" i="3688"/>
  <c r="L201" i="3688"/>
  <c r="AB201" i="3688"/>
  <c r="L200" i="3688"/>
  <c r="AB200" i="3688"/>
  <c r="L199" i="3688"/>
  <c r="AB199" i="3688"/>
  <c r="L198" i="3688"/>
  <c r="AB198" i="3688"/>
  <c r="L197" i="3688"/>
  <c r="AB197" i="3688"/>
  <c r="L196" i="3688"/>
  <c r="AB196" i="3688"/>
  <c r="L195" i="3688"/>
  <c r="AB195" i="3688"/>
  <c r="L194" i="3688"/>
  <c r="AB194" i="3688"/>
  <c r="L193" i="3688"/>
  <c r="AB193" i="3688"/>
  <c r="L192" i="3688"/>
  <c r="AB192" i="3688"/>
  <c r="L191" i="3688"/>
  <c r="AB191" i="3688"/>
  <c r="L190" i="3688"/>
  <c r="AB190" i="3688"/>
  <c r="L189" i="3688"/>
  <c r="AB189" i="3688"/>
  <c r="L188" i="3688"/>
  <c r="AB188" i="3688"/>
  <c r="L187" i="3688"/>
  <c r="AB187" i="3688"/>
  <c r="L186" i="3688"/>
  <c r="AB186" i="3688"/>
  <c r="L185" i="3688"/>
  <c r="AB185" i="3688"/>
  <c r="L184" i="3688"/>
  <c r="AB184" i="3688"/>
  <c r="L183" i="3688"/>
  <c r="AB183" i="3688"/>
  <c r="L182" i="3688"/>
  <c r="AB182" i="3688"/>
  <c r="L181" i="3688"/>
  <c r="AB181" i="3688"/>
  <c r="L180" i="3688"/>
  <c r="AB180" i="3688"/>
  <c r="L179" i="3688"/>
  <c r="AB179" i="3688"/>
  <c r="L178" i="3688"/>
  <c r="AB178" i="3688"/>
  <c r="L177" i="3688"/>
  <c r="AB177" i="3688"/>
  <c r="L176" i="3688"/>
  <c r="AB176" i="3688"/>
  <c r="L175" i="3688"/>
  <c r="AB175" i="3688"/>
  <c r="L174" i="3688"/>
  <c r="AB174" i="3688"/>
  <c r="L173" i="3688"/>
  <c r="AB173" i="3688"/>
  <c r="L172" i="3688"/>
  <c r="AB172" i="3688"/>
  <c r="L171" i="3688"/>
  <c r="AB171" i="3688"/>
  <c r="L170" i="3688"/>
  <c r="AB170" i="3688"/>
  <c r="L169" i="3688"/>
  <c r="AB169" i="3688"/>
  <c r="L168" i="3688"/>
  <c r="AB168" i="3688"/>
  <c r="L167" i="3688"/>
  <c r="AB167" i="3688"/>
  <c r="L166" i="3688"/>
  <c r="AB166" i="3688"/>
  <c r="L165" i="3688"/>
  <c r="AB165" i="3688"/>
  <c r="L164" i="3688"/>
  <c r="AB164" i="3688"/>
  <c r="L163" i="3688"/>
  <c r="AB163" i="3688"/>
  <c r="L162" i="3688"/>
  <c r="AB162" i="3688"/>
  <c r="L161" i="3688"/>
  <c r="AB161" i="3688"/>
  <c r="L160" i="3688"/>
  <c r="AB160" i="3688"/>
  <c r="L159" i="3688"/>
  <c r="AB159" i="3688"/>
  <c r="L158" i="3688"/>
  <c r="AB158" i="3688"/>
  <c r="L157" i="3688"/>
  <c r="AB157" i="3688"/>
  <c r="L156" i="3688"/>
  <c r="AB156" i="3688"/>
  <c r="L155" i="3688"/>
  <c r="AB155" i="3688"/>
  <c r="L154" i="3688"/>
  <c r="AB154" i="3688"/>
  <c r="L153" i="3688"/>
  <c r="AB153" i="3688"/>
  <c r="L152" i="3688"/>
  <c r="AB152" i="3688"/>
  <c r="L151" i="3688"/>
  <c r="AB151" i="3688"/>
  <c r="L150" i="3688"/>
  <c r="AB150" i="3688"/>
  <c r="L149" i="3688"/>
  <c r="AB149" i="3688"/>
  <c r="L148" i="3688"/>
  <c r="AB148" i="3688"/>
  <c r="L147" i="3688"/>
  <c r="AB147" i="3688"/>
  <c r="L146" i="3688"/>
  <c r="AB146" i="3688"/>
  <c r="L145" i="3688"/>
  <c r="AB145" i="3688"/>
  <c r="L144" i="3688"/>
  <c r="AB144" i="3688"/>
  <c r="L143" i="3688"/>
  <c r="AB143" i="3688"/>
  <c r="L142" i="3688"/>
  <c r="AB142" i="3688"/>
  <c r="L141" i="3688"/>
  <c r="AB141" i="3688"/>
  <c r="L140" i="3688"/>
  <c r="AB140" i="3688"/>
  <c r="L139" i="3688"/>
  <c r="AB139" i="3688"/>
  <c r="L138" i="3688"/>
  <c r="AB138" i="3688"/>
  <c r="L137" i="3688"/>
  <c r="AB137" i="3688"/>
  <c r="L136" i="3688"/>
  <c r="AB136" i="3688"/>
  <c r="L135" i="3688"/>
  <c r="AB135" i="3688"/>
  <c r="L134" i="3688"/>
  <c r="AB134" i="3688"/>
  <c r="L133" i="3688"/>
  <c r="AB133" i="3688"/>
  <c r="L132" i="3688"/>
  <c r="AB132" i="3688"/>
  <c r="L131" i="3688"/>
  <c r="AB131" i="3688"/>
  <c r="L130" i="3688"/>
  <c r="AB130" i="3688"/>
  <c r="L129" i="3688"/>
  <c r="AB129" i="3688"/>
  <c r="L128" i="3688"/>
  <c r="L127" i="3688"/>
  <c r="AB127" i="3688"/>
  <c r="L126" i="3688"/>
  <c r="AB126" i="3688"/>
  <c r="L125" i="3688"/>
  <c r="AB125" i="3688"/>
  <c r="L124" i="3688"/>
  <c r="AB124" i="3688"/>
  <c r="L123" i="3688"/>
  <c r="AB123" i="3688"/>
  <c r="L122" i="3688"/>
  <c r="AB122" i="3688"/>
  <c r="L121" i="3688"/>
  <c r="AB121" i="3688"/>
  <c r="L120" i="3688"/>
  <c r="AB120" i="3688"/>
  <c r="L119" i="3688"/>
  <c r="AB119" i="3688"/>
  <c r="L118" i="3688"/>
  <c r="AB118" i="3688"/>
  <c r="L117" i="3688"/>
  <c r="AB117" i="3688"/>
  <c r="L116" i="3688"/>
  <c r="AB116" i="3688"/>
  <c r="L115" i="3688"/>
  <c r="AB115" i="3688"/>
  <c r="L114" i="3688"/>
  <c r="AB114" i="3688"/>
  <c r="L113" i="3688"/>
  <c r="AB113" i="3688"/>
  <c r="L112" i="3688"/>
  <c r="AB112" i="3688"/>
  <c r="L111" i="3688"/>
  <c r="AB111" i="3688"/>
  <c r="L110" i="3688"/>
  <c r="AB110" i="3688"/>
  <c r="L109" i="3688"/>
  <c r="AB109" i="3688"/>
  <c r="L108" i="3688"/>
  <c r="AB108" i="3688"/>
  <c r="L107" i="3688"/>
  <c r="AB107" i="3688"/>
  <c r="L106" i="3688"/>
  <c r="AB106" i="3688"/>
  <c r="L105" i="3688"/>
  <c r="AB105" i="3688"/>
  <c r="L104" i="3688"/>
  <c r="AB104" i="3688"/>
  <c r="L103" i="3688"/>
  <c r="AB103" i="3688"/>
  <c r="L102" i="3688"/>
  <c r="AB102" i="3688"/>
  <c r="L101" i="3688"/>
  <c r="AB101" i="3688"/>
  <c r="L100" i="3688"/>
  <c r="AB100" i="3688"/>
  <c r="L99" i="3688"/>
  <c r="AB99" i="3688"/>
  <c r="L98" i="3688"/>
  <c r="AB98" i="3688"/>
  <c r="L97" i="3688"/>
  <c r="AB97" i="3688"/>
  <c r="L96" i="3688"/>
  <c r="AB96" i="3688"/>
  <c r="L95" i="3688"/>
  <c r="AB95" i="3688"/>
  <c r="L94" i="3688"/>
  <c r="AB94" i="3688"/>
  <c r="L93" i="3688"/>
  <c r="AB93" i="3688"/>
  <c r="L92" i="3688"/>
  <c r="AB92" i="3688"/>
  <c r="L91" i="3688"/>
  <c r="AB91" i="3688"/>
  <c r="L90" i="3688"/>
  <c r="AB90" i="3688"/>
  <c r="L89" i="3688"/>
  <c r="AB89" i="3688"/>
  <c r="L88" i="3688"/>
  <c r="AB88" i="3688"/>
  <c r="L87" i="3688"/>
  <c r="AB87" i="3688"/>
  <c r="L86" i="3688"/>
  <c r="AB86" i="3688"/>
  <c r="L85" i="3688"/>
  <c r="AB85" i="3688"/>
  <c r="L84" i="3688"/>
  <c r="AB84" i="3688"/>
  <c r="L83" i="3688"/>
  <c r="AB83" i="3688"/>
  <c r="L82" i="3688"/>
  <c r="AB82" i="3688"/>
  <c r="L81" i="3688"/>
  <c r="AB81" i="3688"/>
  <c r="L80" i="3688"/>
  <c r="AB80" i="3688"/>
  <c r="L79" i="3688"/>
  <c r="AB79" i="3688"/>
  <c r="L78" i="3688"/>
  <c r="AB78" i="3688"/>
  <c r="L77" i="3688"/>
  <c r="AB77" i="3688"/>
  <c r="L76" i="3688"/>
  <c r="AB76" i="3688"/>
  <c r="L75" i="3688"/>
  <c r="AB75" i="3688"/>
  <c r="L74" i="3688"/>
  <c r="AB74" i="3688"/>
  <c r="L73" i="3688"/>
  <c r="AB73" i="3688"/>
  <c r="L72" i="3688"/>
  <c r="AB72" i="3688"/>
  <c r="L71" i="3688"/>
  <c r="AB71" i="3688"/>
  <c r="L70" i="3688"/>
  <c r="AB70" i="3688"/>
  <c r="L69" i="3688"/>
  <c r="AB69" i="3688"/>
  <c r="L68" i="3688"/>
  <c r="AB68" i="3688"/>
  <c r="L67" i="3688"/>
  <c r="AB67" i="3688"/>
  <c r="L66" i="3688"/>
  <c r="AB66" i="3688"/>
  <c r="L65" i="3688"/>
  <c r="AB65" i="3688"/>
  <c r="L64" i="3688"/>
  <c r="AB64" i="3688"/>
  <c r="L63" i="3688"/>
  <c r="AB63" i="3688"/>
  <c r="L62" i="3688"/>
  <c r="AB62" i="3688"/>
  <c r="L61" i="3688"/>
  <c r="AB61" i="3688"/>
  <c r="L60" i="3688"/>
  <c r="AB60" i="3688"/>
  <c r="L59" i="3688"/>
  <c r="AB59" i="3688"/>
  <c r="L58" i="3688"/>
  <c r="L57" i="3688"/>
  <c r="AB57" i="3688"/>
  <c r="L56" i="3688"/>
  <c r="AB56" i="3688"/>
  <c r="L55" i="3688"/>
  <c r="AB55" i="3688"/>
  <c r="L54" i="3688"/>
  <c r="AB54" i="3688"/>
  <c r="L53" i="3688"/>
  <c r="AB53" i="3688"/>
  <c r="L52" i="3688"/>
  <c r="AB52" i="3688"/>
  <c r="L51" i="3688"/>
  <c r="AB51" i="3688"/>
  <c r="L50" i="3688"/>
  <c r="AB50" i="3688"/>
  <c r="L49" i="3688"/>
  <c r="AB49" i="3688"/>
  <c r="L48" i="3688"/>
  <c r="AB48" i="3688"/>
  <c r="L47" i="3688"/>
  <c r="AB47" i="3688"/>
  <c r="L46" i="3688"/>
  <c r="AB46" i="3688"/>
  <c r="L45" i="3688"/>
  <c r="AB45" i="3688"/>
  <c r="L44" i="3688"/>
  <c r="AB44" i="3688"/>
  <c r="L43" i="3688"/>
  <c r="AB43" i="3688"/>
  <c r="L42" i="3688"/>
  <c r="AB42" i="3688"/>
  <c r="L41" i="3688"/>
  <c r="AB41" i="3688"/>
  <c r="L40" i="3688"/>
  <c r="AB40" i="3688"/>
  <c r="L39" i="3688"/>
  <c r="AB39" i="3688"/>
  <c r="L38" i="3688"/>
  <c r="AB38" i="3688"/>
  <c r="L37" i="3688"/>
  <c r="AB37" i="3688"/>
  <c r="L36" i="3688"/>
  <c r="AB36" i="3688"/>
  <c r="L35" i="3688"/>
  <c r="AB35" i="3688"/>
  <c r="L34" i="3688"/>
  <c r="AB34" i="3688"/>
  <c r="L33" i="3688"/>
  <c r="AB33" i="3688"/>
  <c r="L32" i="3688"/>
  <c r="AB32" i="3688"/>
  <c r="L31" i="3688"/>
  <c r="AB31" i="3688"/>
  <c r="L30" i="3688"/>
  <c r="AB30" i="3688"/>
  <c r="L29" i="3688"/>
  <c r="AB29" i="3688"/>
  <c r="L28" i="3688"/>
  <c r="AB28" i="3688"/>
  <c r="L27" i="3688"/>
  <c r="AB27" i="3688"/>
  <c r="L26" i="3688"/>
  <c r="AB26" i="3688"/>
  <c r="L25" i="3688"/>
  <c r="AB25" i="3688"/>
  <c r="L24" i="3688"/>
  <c r="AB24" i="3688"/>
  <c r="L23" i="3688"/>
  <c r="AB23" i="3688"/>
  <c r="L22" i="3688"/>
  <c r="AB22" i="3688"/>
  <c r="L21" i="3688"/>
  <c r="AB21" i="3688"/>
  <c r="L20" i="3688"/>
  <c r="AB20" i="3688"/>
  <c r="L19" i="3688"/>
  <c r="AB19" i="3688"/>
  <c r="L18" i="3688"/>
  <c r="AB18" i="3688"/>
  <c r="L17" i="3688"/>
  <c r="L16" i="3688"/>
  <c r="AB16" i="3688"/>
  <c r="L15" i="3688"/>
  <c r="AB15" i="3688"/>
  <c r="L14" i="3688"/>
  <c r="AB14" i="3688"/>
  <c r="L13" i="3688"/>
  <c r="AB13" i="3688"/>
  <c r="L12" i="3688"/>
  <c r="AB12" i="3688"/>
  <c r="L11" i="3688"/>
  <c r="AB11" i="3688"/>
  <c r="L10" i="3688"/>
  <c r="AB10" i="3688"/>
  <c r="L9" i="3688"/>
  <c r="AB9" i="3688"/>
  <c r="L8" i="3688"/>
  <c r="AB8" i="3688"/>
  <c r="L7" i="3688"/>
  <c r="AB7" i="3688"/>
  <c r="L6" i="3688"/>
  <c r="AB6" i="3688"/>
  <c r="L5" i="3688"/>
  <c r="AB5" i="3688"/>
  <c r="L4" i="3688"/>
  <c r="AB4" i="3688"/>
  <c r="L3" i="3688"/>
  <c r="AB3" i="3688"/>
  <c r="B33" i="3640"/>
  <c r="F56" i="3640"/>
  <c r="C33" i="3640"/>
  <c r="D47" i="3640"/>
  <c r="F55" i="3640"/>
  <c r="D57" i="3640"/>
  <c r="F41" i="3640"/>
  <c r="F45" i="3640"/>
  <c r="F44" i="3640"/>
  <c r="F51" i="3640"/>
  <c r="F54" i="3640"/>
  <c r="G100" i="3640"/>
  <c r="G93" i="3640"/>
  <c r="H97" i="3640"/>
  <c r="E100" i="3640"/>
  <c r="E97" i="3640"/>
  <c r="E93" i="3640"/>
  <c r="E90" i="3640"/>
  <c r="C100" i="3640"/>
  <c r="C97" i="3640"/>
  <c r="C93" i="3640"/>
  <c r="C90" i="3640"/>
  <c r="H166" i="3640"/>
  <c r="H165" i="3640"/>
  <c r="H164" i="3640"/>
  <c r="K154" i="3640"/>
  <c r="F154" i="3640"/>
  <c r="D154" i="3640"/>
  <c r="F135" i="3640"/>
  <c r="D135" i="3640"/>
  <c r="C135" i="3640"/>
  <c r="F130" i="3640"/>
  <c r="D130" i="3640"/>
  <c r="C130" i="3640"/>
  <c r="D13" i="3640"/>
  <c r="H27" i="3672"/>
  <c r="H26" i="3672"/>
  <c r="H25" i="3672"/>
  <c r="H24" i="3672"/>
  <c r="H23" i="3672"/>
  <c r="H22" i="3672"/>
  <c r="H19" i="3672"/>
  <c r="R14" i="3672"/>
  <c r="R13" i="3672"/>
  <c r="R12" i="3672"/>
  <c r="R11" i="3672"/>
  <c r="R10" i="3672"/>
  <c r="R9" i="3672"/>
  <c r="R6" i="3672"/>
  <c r="M27" i="3672"/>
  <c r="M26" i="3672"/>
  <c r="M25" i="3672"/>
  <c r="M24" i="3672"/>
  <c r="M23" i="3672"/>
  <c r="M22" i="3672"/>
  <c r="M19" i="3672"/>
  <c r="M14" i="3672"/>
  <c r="M13" i="3672"/>
  <c r="M12" i="3672"/>
  <c r="M11" i="3672"/>
  <c r="M10" i="3672"/>
  <c r="M9" i="3672"/>
  <c r="M6" i="3672"/>
  <c r="H14" i="3672"/>
  <c r="H13" i="3672"/>
  <c r="H12" i="3672"/>
  <c r="H11" i="3672"/>
  <c r="H10" i="3672"/>
  <c r="H9" i="3672"/>
  <c r="H6" i="3672"/>
  <c r="C27" i="3672"/>
  <c r="C26" i="3672"/>
  <c r="C25" i="3672"/>
  <c r="C24" i="3672"/>
  <c r="C23" i="3672"/>
  <c r="C22" i="3672"/>
  <c r="C19" i="3672"/>
  <c r="C14" i="3672"/>
  <c r="C13" i="3672"/>
  <c r="C12" i="3672"/>
  <c r="C11" i="3672"/>
  <c r="C10" i="3672"/>
  <c r="C9" i="3672"/>
  <c r="L27" i="3672"/>
  <c r="G27" i="3672"/>
  <c r="B27" i="3672"/>
  <c r="L26" i="3672"/>
  <c r="G26" i="3672"/>
  <c r="B26" i="3672"/>
  <c r="L25" i="3672"/>
  <c r="G25" i="3672"/>
  <c r="B25" i="3672"/>
  <c r="L24" i="3672"/>
  <c r="G24" i="3672"/>
  <c r="B24" i="3672"/>
  <c r="L23" i="3672"/>
  <c r="G23" i="3672"/>
  <c r="B23" i="3672"/>
  <c r="L22" i="3672"/>
  <c r="G22" i="3672"/>
  <c r="B22" i="3672"/>
  <c r="L19" i="3672"/>
  <c r="G19" i="3672"/>
  <c r="B19" i="3672"/>
  <c r="Q14" i="3672"/>
  <c r="L14" i="3672"/>
  <c r="G14" i="3672"/>
  <c r="B14" i="3672"/>
  <c r="Q13" i="3672"/>
  <c r="L13" i="3672"/>
  <c r="G13" i="3672"/>
  <c r="Q12" i="3672"/>
  <c r="L12" i="3672"/>
  <c r="G12" i="3672"/>
  <c r="B12" i="3672"/>
  <c r="Q11" i="3672"/>
  <c r="L11" i="3672"/>
  <c r="G11" i="3672"/>
  <c r="B11" i="3672"/>
  <c r="Q10" i="3672"/>
  <c r="L10" i="3672"/>
  <c r="G10" i="3672"/>
  <c r="B10" i="3672"/>
  <c r="Q9" i="3672"/>
  <c r="L9" i="3672"/>
  <c r="G9" i="3672"/>
  <c r="B9" i="3672"/>
  <c r="L6" i="3672"/>
  <c r="G6" i="3672"/>
  <c r="B6" i="3672"/>
  <c r="H173" i="3640"/>
  <c r="G173" i="3640"/>
  <c r="F173" i="3640"/>
  <c r="E173" i="3640"/>
  <c r="D173" i="3640"/>
  <c r="C173" i="3640"/>
  <c r="F166" i="3640"/>
  <c r="G17" i="3640"/>
  <c r="E86" i="3640"/>
  <c r="G82" i="3640"/>
  <c r="G74" i="3640"/>
  <c r="G78" i="3640"/>
  <c r="C86" i="3640"/>
  <c r="D82" i="3640"/>
  <c r="E78" i="3640"/>
  <c r="D74" i="3640"/>
  <c r="P2" i="3619"/>
  <c r="O2" i="3619"/>
  <c r="N3" i="3619"/>
  <c r="O3" i="3619"/>
  <c r="P3" i="3619"/>
  <c r="N4" i="3619"/>
  <c r="O4" i="3619"/>
  <c r="P4" i="3619"/>
  <c r="N5" i="3619"/>
  <c r="O5" i="3619"/>
  <c r="P5" i="3619"/>
  <c r="N6" i="3619"/>
  <c r="O6" i="3619"/>
  <c r="P6" i="3619"/>
  <c r="N7" i="3619"/>
  <c r="O7" i="3619"/>
  <c r="P7" i="3619"/>
  <c r="N8" i="3619"/>
  <c r="O8" i="3619"/>
  <c r="P8" i="3619"/>
  <c r="N9" i="3619"/>
  <c r="O9" i="3619"/>
  <c r="P9" i="3619"/>
  <c r="N10" i="3619"/>
  <c r="O10" i="3619"/>
  <c r="P10" i="3619"/>
  <c r="N11" i="3619"/>
  <c r="O11" i="3619"/>
  <c r="P11" i="3619"/>
  <c r="N12" i="3619"/>
  <c r="O12" i="3619"/>
  <c r="P12" i="3619"/>
  <c r="N13" i="3619"/>
  <c r="O13" i="3619"/>
  <c r="P13" i="3619"/>
  <c r="N14" i="3619"/>
  <c r="O14" i="3619"/>
  <c r="P14" i="3619"/>
  <c r="N15" i="3619"/>
  <c r="O15" i="3619"/>
  <c r="P15" i="3619"/>
  <c r="N17" i="3619"/>
  <c r="O17" i="3619"/>
  <c r="P17" i="3619"/>
  <c r="N18" i="3619"/>
  <c r="O18" i="3619"/>
  <c r="P18" i="3619"/>
  <c r="N19" i="3619"/>
  <c r="O19" i="3619"/>
  <c r="P19" i="3619"/>
  <c r="N20" i="3619"/>
  <c r="O20" i="3619"/>
  <c r="P20" i="3619"/>
  <c r="N21" i="3619"/>
  <c r="O21" i="3619"/>
  <c r="P21" i="3619"/>
  <c r="N22" i="3619"/>
  <c r="O22" i="3619"/>
  <c r="P22" i="3619"/>
  <c r="N23" i="3619"/>
  <c r="O23" i="3619"/>
  <c r="P23" i="3619"/>
  <c r="N24" i="3619"/>
  <c r="O24" i="3619"/>
  <c r="P24" i="3619"/>
  <c r="N25" i="3619"/>
  <c r="O25" i="3619"/>
  <c r="P25" i="3619"/>
  <c r="N26" i="3619"/>
  <c r="O26" i="3619"/>
  <c r="P26" i="3619"/>
  <c r="N27" i="3619"/>
  <c r="O27" i="3619"/>
  <c r="P27" i="3619"/>
  <c r="N28" i="3619"/>
  <c r="O28" i="3619"/>
  <c r="P28" i="3619"/>
  <c r="N29" i="3619"/>
  <c r="O29" i="3619"/>
  <c r="P29" i="3619"/>
  <c r="N30" i="3619"/>
  <c r="O30" i="3619"/>
  <c r="P30" i="3619"/>
  <c r="N31" i="3619"/>
  <c r="O31" i="3619"/>
  <c r="P31" i="3619"/>
  <c r="N32" i="3619"/>
  <c r="O32" i="3619"/>
  <c r="P32" i="3619"/>
  <c r="N33" i="3619"/>
  <c r="O33" i="3619"/>
  <c r="P33" i="3619"/>
  <c r="N34" i="3619"/>
  <c r="O34" i="3619"/>
  <c r="P34" i="3619"/>
  <c r="N35" i="3619"/>
  <c r="O35" i="3619"/>
  <c r="P35" i="3619"/>
  <c r="O36" i="3619"/>
  <c r="P36" i="3619"/>
  <c r="N37" i="3619"/>
  <c r="O37" i="3619"/>
  <c r="P37" i="3619"/>
  <c r="N38" i="3619"/>
  <c r="O38" i="3619"/>
  <c r="P38" i="3619"/>
  <c r="N39" i="3619"/>
  <c r="O39" i="3619"/>
  <c r="P39" i="3619"/>
  <c r="N40" i="3619"/>
  <c r="O40" i="3619"/>
  <c r="P40" i="3619"/>
  <c r="N41" i="3619"/>
  <c r="O41" i="3619"/>
  <c r="P41" i="3619"/>
  <c r="N42" i="3619"/>
  <c r="O42" i="3619"/>
  <c r="P42" i="3619"/>
  <c r="N43" i="3619"/>
  <c r="O43" i="3619"/>
  <c r="P43" i="3619"/>
  <c r="N44" i="3619"/>
  <c r="O44" i="3619"/>
  <c r="P44" i="3619"/>
  <c r="N45" i="3619"/>
  <c r="O45" i="3619"/>
  <c r="P45" i="3619"/>
  <c r="N46" i="3619"/>
  <c r="O46" i="3619"/>
  <c r="P46" i="3619"/>
  <c r="N47" i="3619"/>
  <c r="O47" i="3619"/>
  <c r="P47" i="3619"/>
  <c r="N48" i="3619"/>
  <c r="O48" i="3619"/>
  <c r="P48" i="3619"/>
  <c r="N49" i="3619"/>
  <c r="O49" i="3619"/>
  <c r="P49" i="3619"/>
  <c r="N50" i="3619"/>
  <c r="O50" i="3619"/>
  <c r="P50" i="3619"/>
  <c r="N51" i="3619"/>
  <c r="O51" i="3619"/>
  <c r="P51" i="3619"/>
  <c r="N52" i="3619"/>
  <c r="O52" i="3619"/>
  <c r="P52" i="3619"/>
  <c r="N53" i="3619"/>
  <c r="O53" i="3619"/>
  <c r="P53" i="3619"/>
  <c r="N54" i="3619"/>
  <c r="O54" i="3619"/>
  <c r="P54" i="3619"/>
  <c r="N55" i="3619"/>
  <c r="O55" i="3619"/>
  <c r="P55" i="3619"/>
  <c r="N56" i="3619"/>
  <c r="O56" i="3619"/>
  <c r="P56" i="3619"/>
  <c r="N57" i="3619"/>
  <c r="O57" i="3619"/>
  <c r="P57" i="3619"/>
  <c r="N59" i="3619"/>
  <c r="O59" i="3619"/>
  <c r="P59" i="3619"/>
  <c r="N60" i="3619"/>
  <c r="O60" i="3619"/>
  <c r="P60" i="3619"/>
  <c r="N61" i="3619"/>
  <c r="O61" i="3619"/>
  <c r="P61" i="3619"/>
  <c r="N62" i="3619"/>
  <c r="O62" i="3619"/>
  <c r="P62" i="3619"/>
  <c r="N63" i="3619"/>
  <c r="O63" i="3619"/>
  <c r="P63" i="3619"/>
  <c r="N64" i="3619"/>
  <c r="O64" i="3619"/>
  <c r="P64" i="3619"/>
  <c r="N65" i="3619"/>
  <c r="O65" i="3619"/>
  <c r="P65" i="3619"/>
  <c r="N66" i="3619"/>
  <c r="O66" i="3619"/>
  <c r="P66" i="3619"/>
  <c r="N67" i="3619"/>
  <c r="O67" i="3619"/>
  <c r="P67" i="3619"/>
  <c r="N68" i="3619"/>
  <c r="O68" i="3619"/>
  <c r="P68" i="3619"/>
  <c r="N69" i="3619"/>
  <c r="O69" i="3619"/>
  <c r="P69" i="3619"/>
  <c r="N70" i="3619"/>
  <c r="O70" i="3619"/>
  <c r="P70" i="3619"/>
  <c r="N71" i="3619"/>
  <c r="O71" i="3619"/>
  <c r="P71" i="3619"/>
  <c r="N72" i="3619"/>
  <c r="O72" i="3619"/>
  <c r="P72" i="3619"/>
  <c r="N73" i="3619"/>
  <c r="O73" i="3619"/>
  <c r="P73" i="3619"/>
  <c r="N74" i="3619"/>
  <c r="O74" i="3619"/>
  <c r="P74" i="3619"/>
  <c r="N75" i="3619"/>
  <c r="O75" i="3619"/>
  <c r="P75" i="3619"/>
  <c r="N76" i="3619"/>
  <c r="O76" i="3619"/>
  <c r="P76" i="3619"/>
  <c r="N77" i="3619"/>
  <c r="O77" i="3619"/>
  <c r="P77" i="3619"/>
  <c r="N78" i="3619"/>
  <c r="O78" i="3619"/>
  <c r="P78" i="3619"/>
  <c r="N79" i="3619"/>
  <c r="O79" i="3619"/>
  <c r="P79" i="3619"/>
  <c r="N80" i="3619"/>
  <c r="O80" i="3619"/>
  <c r="P80" i="3619"/>
  <c r="N81" i="3619"/>
  <c r="O81" i="3619"/>
  <c r="P81" i="3619"/>
  <c r="N82" i="3619"/>
  <c r="O82" i="3619"/>
  <c r="P82" i="3619"/>
  <c r="N83" i="3619"/>
  <c r="O83" i="3619"/>
  <c r="P83" i="3619"/>
  <c r="N84" i="3619"/>
  <c r="O84" i="3619"/>
  <c r="P84" i="3619"/>
  <c r="N85" i="3619"/>
  <c r="O85" i="3619"/>
  <c r="P85" i="3619"/>
  <c r="N86" i="3619"/>
  <c r="O86" i="3619"/>
  <c r="P86" i="3619"/>
  <c r="N87" i="3619"/>
  <c r="O87" i="3619"/>
  <c r="P87" i="3619"/>
  <c r="N88" i="3619"/>
  <c r="O88" i="3619"/>
  <c r="P88" i="3619"/>
  <c r="N89" i="3619"/>
  <c r="O89" i="3619"/>
  <c r="P89" i="3619"/>
  <c r="N90" i="3619"/>
  <c r="O90" i="3619"/>
  <c r="P90" i="3619"/>
  <c r="N91" i="3619"/>
  <c r="O91" i="3619"/>
  <c r="P91" i="3619"/>
  <c r="N92" i="3619"/>
  <c r="O92" i="3619"/>
  <c r="P92" i="3619"/>
  <c r="N93" i="3619"/>
  <c r="O93" i="3619"/>
  <c r="P93" i="3619"/>
  <c r="N94" i="3619"/>
  <c r="O94" i="3619"/>
  <c r="P94" i="3619"/>
  <c r="N95" i="3619"/>
  <c r="O95" i="3619"/>
  <c r="P95" i="3619"/>
  <c r="N96" i="3619"/>
  <c r="O96" i="3619"/>
  <c r="P96" i="3619"/>
  <c r="N97" i="3619"/>
  <c r="O97" i="3619"/>
  <c r="P97" i="3619"/>
  <c r="N98" i="3619"/>
  <c r="O98" i="3619"/>
  <c r="P98" i="3619"/>
  <c r="N99" i="3619"/>
  <c r="O99" i="3619"/>
  <c r="P99" i="3619"/>
  <c r="N100" i="3619"/>
  <c r="O100" i="3619"/>
  <c r="P100" i="3619"/>
  <c r="N101" i="3619"/>
  <c r="O101" i="3619"/>
  <c r="P101" i="3619"/>
  <c r="N102" i="3619"/>
  <c r="O102" i="3619"/>
  <c r="P102" i="3619"/>
  <c r="N103" i="3619"/>
  <c r="O103" i="3619"/>
  <c r="P103" i="3619"/>
  <c r="N104" i="3619"/>
  <c r="O104" i="3619"/>
  <c r="P104" i="3619"/>
  <c r="N105" i="3619"/>
  <c r="O105" i="3619"/>
  <c r="P105" i="3619"/>
  <c r="N106" i="3619"/>
  <c r="O106" i="3619"/>
  <c r="P106" i="3619"/>
  <c r="N107" i="3619"/>
  <c r="O107" i="3619"/>
  <c r="P107" i="3619"/>
  <c r="N108" i="3619"/>
  <c r="O108" i="3619"/>
  <c r="P108" i="3619"/>
  <c r="N109" i="3619"/>
  <c r="O109" i="3619"/>
  <c r="P109" i="3619"/>
  <c r="N110" i="3619"/>
  <c r="O110" i="3619"/>
  <c r="P110" i="3619"/>
  <c r="N111" i="3619"/>
  <c r="O111" i="3619"/>
  <c r="P111" i="3619"/>
  <c r="N112" i="3619"/>
  <c r="O112" i="3619"/>
  <c r="P112" i="3619"/>
  <c r="N113" i="3619"/>
  <c r="O113" i="3619"/>
  <c r="P113" i="3619"/>
  <c r="N114" i="3619"/>
  <c r="O114" i="3619"/>
  <c r="P114" i="3619"/>
  <c r="N115" i="3619"/>
  <c r="O115" i="3619"/>
  <c r="P115" i="3619"/>
  <c r="N117" i="3619"/>
  <c r="O117" i="3619"/>
  <c r="P117" i="3619"/>
  <c r="N118" i="3619"/>
  <c r="O118" i="3619"/>
  <c r="P118" i="3619"/>
  <c r="N119" i="3619"/>
  <c r="O119" i="3619"/>
  <c r="P119" i="3619"/>
  <c r="N120" i="3619"/>
  <c r="O120" i="3619"/>
  <c r="P120" i="3619"/>
  <c r="N121" i="3619"/>
  <c r="O121" i="3619"/>
  <c r="P121" i="3619"/>
  <c r="N122" i="3619"/>
  <c r="O122" i="3619"/>
  <c r="P122" i="3619"/>
  <c r="N123" i="3619"/>
  <c r="O123" i="3619"/>
  <c r="P123" i="3619"/>
  <c r="N124" i="3619"/>
  <c r="O124" i="3619"/>
  <c r="P124" i="3619"/>
  <c r="N125" i="3619"/>
  <c r="O125" i="3619"/>
  <c r="P125" i="3619"/>
  <c r="N126" i="3619"/>
  <c r="O126" i="3619"/>
  <c r="P126" i="3619"/>
  <c r="N127" i="3619"/>
  <c r="O127" i="3619"/>
  <c r="P127" i="3619"/>
  <c r="N128" i="3619"/>
  <c r="O128" i="3619"/>
  <c r="P128" i="3619"/>
  <c r="N130" i="3619"/>
  <c r="O130" i="3619"/>
  <c r="P130" i="3619"/>
  <c r="N131" i="3619"/>
  <c r="O131" i="3619"/>
  <c r="P131" i="3619"/>
  <c r="N132" i="3619"/>
  <c r="O132" i="3619"/>
  <c r="P132" i="3619"/>
  <c r="N133" i="3619"/>
  <c r="O133" i="3619"/>
  <c r="P133" i="3619"/>
  <c r="N134" i="3619"/>
  <c r="O134" i="3619"/>
  <c r="P134" i="3619"/>
  <c r="N135" i="3619"/>
  <c r="O135" i="3619"/>
  <c r="P135" i="3619"/>
  <c r="N136" i="3619"/>
  <c r="O136" i="3619"/>
  <c r="P136" i="3619"/>
  <c r="N137" i="3619"/>
  <c r="O137" i="3619"/>
  <c r="P137" i="3619"/>
  <c r="N138" i="3619"/>
  <c r="O138" i="3619"/>
  <c r="P138" i="3619"/>
  <c r="N139" i="3619"/>
  <c r="O139" i="3619"/>
  <c r="P139" i="3619"/>
  <c r="N140" i="3619"/>
  <c r="O140" i="3619"/>
  <c r="P140" i="3619"/>
  <c r="N141" i="3619"/>
  <c r="O141" i="3619"/>
  <c r="P141" i="3619"/>
  <c r="N142" i="3619"/>
  <c r="O142" i="3619"/>
  <c r="P142" i="3619"/>
  <c r="N143" i="3619"/>
  <c r="O143" i="3619"/>
  <c r="P143" i="3619"/>
  <c r="N144" i="3619"/>
  <c r="O144" i="3619"/>
  <c r="P144" i="3619"/>
  <c r="N145" i="3619"/>
  <c r="O145" i="3619"/>
  <c r="P145" i="3619"/>
  <c r="N146" i="3619"/>
  <c r="O146" i="3619"/>
  <c r="P146" i="3619"/>
  <c r="N147" i="3619"/>
  <c r="O147" i="3619"/>
  <c r="P147" i="3619"/>
  <c r="N148" i="3619"/>
  <c r="O148" i="3619"/>
  <c r="P148" i="3619"/>
  <c r="N149" i="3619"/>
  <c r="O149" i="3619"/>
  <c r="P149" i="3619"/>
  <c r="N150" i="3619"/>
  <c r="O150" i="3619"/>
  <c r="P150" i="3619"/>
  <c r="O151" i="3619"/>
  <c r="P151" i="3619"/>
  <c r="N152" i="3619"/>
  <c r="O152" i="3619"/>
  <c r="P152" i="3619"/>
  <c r="N153" i="3619"/>
  <c r="O153" i="3619"/>
  <c r="P153" i="3619"/>
  <c r="N154" i="3619"/>
  <c r="O154" i="3619"/>
  <c r="P154" i="3619"/>
  <c r="N155" i="3619"/>
  <c r="O155" i="3619"/>
  <c r="P155" i="3619"/>
  <c r="N156" i="3619"/>
  <c r="O156" i="3619"/>
  <c r="P156" i="3619"/>
  <c r="N157" i="3619"/>
  <c r="O157" i="3619"/>
  <c r="P157" i="3619"/>
  <c r="N158" i="3619"/>
  <c r="O158" i="3619"/>
  <c r="P158" i="3619"/>
  <c r="N159" i="3619"/>
  <c r="O159" i="3619"/>
  <c r="P159" i="3619"/>
  <c r="N160" i="3619"/>
  <c r="O160" i="3619"/>
  <c r="P160" i="3619"/>
  <c r="N161" i="3619"/>
  <c r="O161" i="3619"/>
  <c r="P161" i="3619"/>
  <c r="N162" i="3619"/>
  <c r="O162" i="3619"/>
  <c r="P162" i="3619"/>
  <c r="N163" i="3619"/>
  <c r="O163" i="3619"/>
  <c r="P163" i="3619"/>
  <c r="N164" i="3619"/>
  <c r="O164" i="3619"/>
  <c r="P164" i="3619"/>
  <c r="N165" i="3619"/>
  <c r="O165" i="3619"/>
  <c r="P165" i="3619"/>
  <c r="N166" i="3619"/>
  <c r="O166" i="3619"/>
  <c r="P166" i="3619"/>
  <c r="N167" i="3619"/>
  <c r="O167" i="3619"/>
  <c r="P167" i="3619"/>
  <c r="N168" i="3619"/>
  <c r="O168" i="3619"/>
  <c r="P168" i="3619"/>
  <c r="N169" i="3619"/>
  <c r="O169" i="3619"/>
  <c r="P169" i="3619"/>
  <c r="N170" i="3619"/>
  <c r="O170" i="3619"/>
  <c r="P170" i="3619"/>
  <c r="N171" i="3619"/>
  <c r="O171" i="3619"/>
  <c r="P171" i="3619"/>
  <c r="N172" i="3619"/>
  <c r="O172" i="3619"/>
  <c r="P172" i="3619"/>
  <c r="N173" i="3619"/>
  <c r="O173" i="3619"/>
  <c r="P173" i="3619"/>
  <c r="N174" i="3619"/>
  <c r="O174" i="3619"/>
  <c r="P174" i="3619"/>
  <c r="N175" i="3619"/>
  <c r="O175" i="3619"/>
  <c r="P175" i="3619"/>
  <c r="N176" i="3619"/>
  <c r="O176" i="3619"/>
  <c r="P176" i="3619"/>
  <c r="N177" i="3619"/>
  <c r="O177" i="3619"/>
  <c r="P177" i="3619"/>
  <c r="N178" i="3619"/>
  <c r="O178" i="3619"/>
  <c r="P178" i="3619"/>
  <c r="N179" i="3619"/>
  <c r="O179" i="3619"/>
  <c r="P179" i="3619"/>
  <c r="N180" i="3619"/>
  <c r="O180" i="3619"/>
  <c r="P180" i="3619"/>
  <c r="N181" i="3619"/>
  <c r="O181" i="3619"/>
  <c r="P181" i="3619"/>
  <c r="N182" i="3619"/>
  <c r="O182" i="3619"/>
  <c r="P182" i="3619"/>
  <c r="N183" i="3619"/>
  <c r="O183" i="3619"/>
  <c r="P183" i="3619"/>
  <c r="N184" i="3619"/>
  <c r="O184" i="3619"/>
  <c r="P184" i="3619"/>
  <c r="N185" i="3619"/>
  <c r="O185" i="3619"/>
  <c r="P185" i="3619"/>
  <c r="N186" i="3619"/>
  <c r="O186" i="3619"/>
  <c r="P186" i="3619"/>
  <c r="N187" i="3619"/>
  <c r="O187" i="3619"/>
  <c r="P187" i="3619"/>
  <c r="N188" i="3619"/>
  <c r="O188" i="3619"/>
  <c r="P188" i="3619"/>
  <c r="N189" i="3619"/>
  <c r="O189" i="3619"/>
  <c r="P189" i="3619"/>
  <c r="N190" i="3619"/>
  <c r="O190" i="3619"/>
  <c r="P190" i="3619"/>
  <c r="N191" i="3619"/>
  <c r="O191" i="3619"/>
  <c r="P191" i="3619"/>
  <c r="N192" i="3619"/>
  <c r="O192" i="3619"/>
  <c r="P192" i="3619"/>
  <c r="N193" i="3619"/>
  <c r="O193" i="3619"/>
  <c r="P193" i="3619"/>
  <c r="N194" i="3619"/>
  <c r="O194" i="3619"/>
  <c r="P194" i="3619"/>
  <c r="N195" i="3619"/>
  <c r="O195" i="3619"/>
  <c r="P195" i="3619"/>
  <c r="N196" i="3619"/>
  <c r="O196" i="3619"/>
  <c r="P196" i="3619"/>
  <c r="N197" i="3619"/>
  <c r="O197" i="3619"/>
  <c r="P197" i="3619"/>
  <c r="N198" i="3619"/>
  <c r="O198" i="3619"/>
  <c r="P198" i="3619"/>
  <c r="N199" i="3619"/>
  <c r="O199" i="3619"/>
  <c r="P199" i="3619"/>
  <c r="N200" i="3619"/>
  <c r="O200" i="3619"/>
  <c r="P200" i="3619"/>
  <c r="N201" i="3619"/>
  <c r="O201" i="3619"/>
  <c r="P201" i="3619"/>
  <c r="N202" i="3619"/>
  <c r="O202" i="3619"/>
  <c r="P202" i="3619"/>
  <c r="N203" i="3619"/>
  <c r="O203" i="3619"/>
  <c r="P203" i="3619"/>
  <c r="N204" i="3619"/>
  <c r="O204" i="3619"/>
  <c r="P204" i="3619"/>
  <c r="N205" i="3619"/>
  <c r="O205" i="3619"/>
  <c r="P205" i="3619"/>
  <c r="N206" i="3619"/>
  <c r="O206" i="3619"/>
  <c r="P206" i="3619"/>
  <c r="N207" i="3619"/>
  <c r="O207" i="3619"/>
  <c r="P207" i="3619"/>
  <c r="N208" i="3619"/>
  <c r="O208" i="3619"/>
  <c r="P208" i="3619"/>
  <c r="N209" i="3619"/>
  <c r="O209" i="3619"/>
  <c r="P209" i="3619"/>
  <c r="N210" i="3619"/>
  <c r="O210" i="3619"/>
  <c r="P210" i="3619"/>
  <c r="N211" i="3619"/>
  <c r="O211" i="3619"/>
  <c r="P211" i="3619"/>
  <c r="N212" i="3619"/>
  <c r="O212" i="3619"/>
  <c r="P212" i="3619"/>
  <c r="N213" i="3619"/>
  <c r="O213" i="3619"/>
  <c r="P213" i="3619"/>
  <c r="N214" i="3619"/>
  <c r="O214" i="3619"/>
  <c r="P214" i="3619"/>
  <c r="N215" i="3619"/>
  <c r="O215" i="3619"/>
  <c r="P215" i="3619"/>
  <c r="N216" i="3619"/>
  <c r="O216" i="3619"/>
  <c r="P216" i="3619"/>
  <c r="N217" i="3619"/>
  <c r="O217" i="3619"/>
  <c r="P217" i="3619"/>
  <c r="N218" i="3619"/>
  <c r="O218" i="3619"/>
  <c r="P218" i="3619"/>
  <c r="N219" i="3619"/>
  <c r="O219" i="3619"/>
  <c r="P219" i="3619"/>
  <c r="N220" i="3619"/>
  <c r="O220" i="3619"/>
  <c r="P220" i="3619"/>
  <c r="N221" i="3619"/>
  <c r="O221" i="3619"/>
  <c r="P221" i="3619"/>
  <c r="N222" i="3619"/>
  <c r="O222" i="3619"/>
  <c r="P222" i="3619"/>
  <c r="N223" i="3619"/>
  <c r="O223" i="3619"/>
  <c r="P223" i="3619"/>
  <c r="N224" i="3619"/>
  <c r="O224" i="3619"/>
  <c r="P224" i="3619"/>
  <c r="N225" i="3619"/>
  <c r="O225" i="3619"/>
  <c r="P225" i="3619"/>
  <c r="N226" i="3619"/>
  <c r="O226" i="3619"/>
  <c r="P226" i="3619"/>
  <c r="N227" i="3619"/>
  <c r="O227" i="3619"/>
  <c r="P227" i="3619"/>
  <c r="N228" i="3619"/>
  <c r="O228" i="3619"/>
  <c r="P228" i="3619"/>
  <c r="N229" i="3619"/>
  <c r="O229" i="3619"/>
  <c r="P229" i="3619"/>
  <c r="N230" i="3619"/>
  <c r="O230" i="3619"/>
  <c r="P230" i="3619"/>
  <c r="N231" i="3619"/>
  <c r="O231" i="3619"/>
  <c r="P231" i="3619"/>
  <c r="N232" i="3619"/>
  <c r="O232" i="3619"/>
  <c r="P232" i="3619"/>
  <c r="N233" i="3619"/>
  <c r="O233" i="3619"/>
  <c r="P233" i="3619"/>
  <c r="N234" i="3619"/>
  <c r="O234" i="3619"/>
  <c r="P234" i="3619"/>
  <c r="N235" i="3619"/>
  <c r="O235" i="3619"/>
  <c r="P235" i="3619"/>
  <c r="N236" i="3619"/>
  <c r="O236" i="3619"/>
  <c r="P236" i="3619"/>
  <c r="N237" i="3619"/>
  <c r="O237" i="3619"/>
  <c r="P237" i="3619"/>
  <c r="N238" i="3619"/>
  <c r="O238" i="3619"/>
  <c r="P238" i="3619"/>
  <c r="N239" i="3619"/>
  <c r="O239" i="3619"/>
  <c r="P239" i="3619"/>
  <c r="N240" i="3619"/>
  <c r="O240" i="3619"/>
  <c r="P240" i="3619"/>
  <c r="N241" i="3619"/>
  <c r="O241" i="3619"/>
  <c r="P241" i="3619"/>
  <c r="N242" i="3619"/>
  <c r="O242" i="3619"/>
  <c r="P242" i="3619"/>
  <c r="N243" i="3619"/>
  <c r="O243" i="3619"/>
  <c r="P243" i="3619"/>
  <c r="N244" i="3619"/>
  <c r="O244" i="3619"/>
  <c r="P244" i="3619"/>
  <c r="N245" i="3619"/>
  <c r="O245" i="3619"/>
  <c r="P245" i="3619"/>
  <c r="N246" i="3619"/>
  <c r="O246" i="3619"/>
  <c r="P246" i="3619"/>
  <c r="N247" i="3619"/>
  <c r="O247" i="3619"/>
  <c r="P247" i="3619"/>
  <c r="N248" i="3619"/>
  <c r="O248" i="3619"/>
  <c r="P248" i="3619"/>
  <c r="N249" i="3619"/>
  <c r="O249" i="3619"/>
  <c r="P249" i="3619"/>
  <c r="N250" i="3619"/>
  <c r="O250" i="3619"/>
  <c r="P250" i="3619"/>
  <c r="N251" i="3619"/>
  <c r="P251" i="3619"/>
  <c r="N252" i="3619"/>
  <c r="O252" i="3619"/>
  <c r="P252" i="3619"/>
  <c r="N253" i="3619"/>
  <c r="O253" i="3619"/>
  <c r="P253" i="3619"/>
  <c r="N254" i="3619"/>
  <c r="O254" i="3619"/>
  <c r="P254" i="3619"/>
  <c r="N255" i="3619"/>
  <c r="O255" i="3619"/>
  <c r="P255" i="3619"/>
  <c r="N258" i="3619"/>
  <c r="O258" i="3619"/>
  <c r="P258" i="3619"/>
  <c r="N259" i="3619"/>
  <c r="O259" i="3619"/>
  <c r="P259" i="3619"/>
  <c r="N260" i="3619"/>
  <c r="O260" i="3619"/>
  <c r="P260" i="3619"/>
  <c r="N261" i="3619"/>
  <c r="O261" i="3619"/>
  <c r="P261" i="3619"/>
  <c r="N262" i="3619"/>
  <c r="O262" i="3619"/>
  <c r="P262" i="3619"/>
  <c r="N263" i="3619"/>
  <c r="O263" i="3619"/>
  <c r="P263" i="3619"/>
  <c r="N264" i="3619"/>
  <c r="O264" i="3619"/>
  <c r="P264" i="3619"/>
  <c r="N265" i="3619"/>
  <c r="O265" i="3619"/>
  <c r="P265" i="3619"/>
  <c r="N266" i="3619"/>
  <c r="O266" i="3619"/>
  <c r="P266" i="3619"/>
  <c r="N267" i="3619"/>
  <c r="O267" i="3619"/>
  <c r="P267" i="3619"/>
  <c r="N268" i="3619"/>
  <c r="O268" i="3619"/>
  <c r="P268" i="3619"/>
  <c r="N269" i="3619"/>
  <c r="O269" i="3619"/>
  <c r="P269" i="3619"/>
  <c r="N270" i="3619"/>
  <c r="O270" i="3619"/>
  <c r="P270" i="3619"/>
  <c r="N271" i="3619"/>
  <c r="O271" i="3619"/>
  <c r="P271" i="3619"/>
  <c r="N272" i="3619"/>
  <c r="O272" i="3619"/>
  <c r="P272" i="3619"/>
  <c r="N273" i="3619"/>
  <c r="O273" i="3619"/>
  <c r="P273" i="3619"/>
  <c r="N274" i="3619"/>
  <c r="O274" i="3619"/>
  <c r="P274" i="3619"/>
  <c r="N275" i="3619"/>
  <c r="O275" i="3619"/>
  <c r="P275" i="3619"/>
  <c r="N276" i="3619"/>
  <c r="O276" i="3619"/>
  <c r="P276" i="3619"/>
  <c r="N277" i="3619"/>
  <c r="O277" i="3619"/>
  <c r="P277" i="3619"/>
  <c r="N278" i="3619"/>
  <c r="O278" i="3619"/>
  <c r="P278" i="3619"/>
  <c r="N279" i="3619"/>
  <c r="O279" i="3619"/>
  <c r="P279" i="3619"/>
  <c r="N280" i="3619"/>
  <c r="O280" i="3619"/>
  <c r="P280" i="3619"/>
  <c r="N281" i="3619"/>
  <c r="O281" i="3619"/>
  <c r="P281" i="3619"/>
  <c r="N282" i="3619"/>
  <c r="O282" i="3619"/>
  <c r="P282" i="3619"/>
  <c r="N283" i="3619"/>
  <c r="O283" i="3619"/>
  <c r="P283" i="3619"/>
  <c r="N284" i="3619"/>
  <c r="O284" i="3619"/>
  <c r="P284" i="3619"/>
  <c r="N285" i="3619"/>
  <c r="O285" i="3619"/>
  <c r="P285" i="3619"/>
  <c r="N286" i="3619"/>
  <c r="O286" i="3619"/>
  <c r="P286" i="3619"/>
  <c r="N287" i="3619"/>
  <c r="O287" i="3619"/>
  <c r="P287" i="3619"/>
  <c r="N288" i="3619"/>
  <c r="O288" i="3619"/>
  <c r="P288" i="3619"/>
  <c r="N289" i="3619"/>
  <c r="O289" i="3619"/>
  <c r="P289" i="3619"/>
  <c r="N290" i="3619"/>
  <c r="O290" i="3619"/>
  <c r="P290" i="3619"/>
  <c r="N291" i="3619"/>
  <c r="O291" i="3619"/>
  <c r="P291" i="3619"/>
  <c r="N292" i="3619"/>
  <c r="O292" i="3619"/>
  <c r="P292" i="3619"/>
  <c r="N293" i="3619"/>
  <c r="O293" i="3619"/>
  <c r="P293" i="3619"/>
  <c r="N294" i="3619"/>
  <c r="O294" i="3619"/>
  <c r="P294" i="3619"/>
  <c r="N295" i="3619"/>
  <c r="O295" i="3619"/>
  <c r="P295" i="3619"/>
  <c r="N296" i="3619"/>
  <c r="O296" i="3619"/>
  <c r="P296" i="3619"/>
  <c r="N297" i="3619"/>
  <c r="O297" i="3619"/>
  <c r="P297" i="3619"/>
  <c r="N298" i="3619"/>
  <c r="O298" i="3619"/>
  <c r="P298" i="3619"/>
  <c r="N299" i="3619"/>
  <c r="O299" i="3619"/>
  <c r="P299" i="3619"/>
  <c r="N300" i="3619"/>
  <c r="O300" i="3619"/>
  <c r="P300" i="3619"/>
  <c r="N301" i="3619"/>
  <c r="O301" i="3619"/>
  <c r="P301" i="3619"/>
  <c r="N302" i="3619"/>
  <c r="O302" i="3619"/>
  <c r="P302" i="3619"/>
  <c r="N2" i="3619"/>
  <c r="G149" i="3640"/>
  <c r="G144" i="3640"/>
  <c r="Q300" i="3658"/>
  <c r="O11" i="3656"/>
  <c r="O10" i="3656"/>
  <c r="Q10" i="3654"/>
  <c r="G9" i="3654"/>
  <c r="D17" i="3640"/>
  <c r="F164" i="3640"/>
  <c r="F165" i="3640"/>
  <c r="CZ305" i="3684"/>
  <c r="CX305" i="3684"/>
  <c r="E149" i="3640"/>
  <c r="E144" i="3640"/>
  <c r="Q9" i="3654"/>
  <c r="I302" i="3619"/>
  <c r="H302" i="3619"/>
  <c r="G302" i="3619"/>
  <c r="I301" i="3619"/>
  <c r="H301" i="3619"/>
  <c r="G301" i="3619"/>
  <c r="I300" i="3619"/>
  <c r="H300" i="3619"/>
  <c r="G300" i="3619"/>
  <c r="I299" i="3619"/>
  <c r="H299" i="3619"/>
  <c r="G299" i="3619"/>
  <c r="I298" i="3619"/>
  <c r="H298" i="3619"/>
  <c r="G298" i="3619"/>
  <c r="I297" i="3619"/>
  <c r="H297" i="3619"/>
  <c r="G297" i="3619"/>
  <c r="I296" i="3619"/>
  <c r="H296" i="3619"/>
  <c r="G296" i="3619"/>
  <c r="I295" i="3619"/>
  <c r="H295" i="3619"/>
  <c r="G295" i="3619"/>
  <c r="I294" i="3619"/>
  <c r="H294" i="3619"/>
  <c r="G294" i="3619"/>
  <c r="I293" i="3619"/>
  <c r="H293" i="3619"/>
  <c r="G293" i="3619"/>
  <c r="I292" i="3619"/>
  <c r="H292" i="3619"/>
  <c r="G292" i="3619"/>
  <c r="I291" i="3619"/>
  <c r="H291" i="3619"/>
  <c r="G291" i="3619"/>
  <c r="I290" i="3619"/>
  <c r="H290" i="3619"/>
  <c r="G290" i="3619"/>
  <c r="I289" i="3619"/>
  <c r="H289" i="3619"/>
  <c r="G289" i="3619"/>
  <c r="I288" i="3619"/>
  <c r="H288" i="3619"/>
  <c r="G288" i="3619"/>
  <c r="I287" i="3619"/>
  <c r="H287" i="3619"/>
  <c r="G287" i="3619"/>
  <c r="I286" i="3619"/>
  <c r="H286" i="3619"/>
  <c r="G286" i="3619"/>
  <c r="I285" i="3619"/>
  <c r="H285" i="3619"/>
  <c r="G285" i="3619"/>
  <c r="I284" i="3619"/>
  <c r="H284" i="3619"/>
  <c r="G284" i="3619"/>
  <c r="I283" i="3619"/>
  <c r="H283" i="3619"/>
  <c r="G283" i="3619"/>
  <c r="I282" i="3619"/>
  <c r="H282" i="3619"/>
  <c r="G282" i="3619"/>
  <c r="I281" i="3619"/>
  <c r="H281" i="3619"/>
  <c r="G281" i="3619"/>
  <c r="I280" i="3619"/>
  <c r="H280" i="3619"/>
  <c r="G280" i="3619"/>
  <c r="I279" i="3619"/>
  <c r="H279" i="3619"/>
  <c r="G279" i="3619"/>
  <c r="I278" i="3619"/>
  <c r="H278" i="3619"/>
  <c r="G278" i="3619"/>
  <c r="I277" i="3619"/>
  <c r="H277" i="3619"/>
  <c r="G277" i="3619"/>
  <c r="I276" i="3619"/>
  <c r="H276" i="3619"/>
  <c r="G276" i="3619"/>
  <c r="I275" i="3619"/>
  <c r="H275" i="3619"/>
  <c r="G275" i="3619"/>
  <c r="I274" i="3619"/>
  <c r="H274" i="3619"/>
  <c r="G274" i="3619"/>
  <c r="I273" i="3619"/>
  <c r="H273" i="3619"/>
  <c r="G273" i="3619"/>
  <c r="I272" i="3619"/>
  <c r="H272" i="3619"/>
  <c r="G272" i="3619"/>
  <c r="I271" i="3619"/>
  <c r="H271" i="3619"/>
  <c r="G271" i="3619"/>
  <c r="I270" i="3619"/>
  <c r="H270" i="3619"/>
  <c r="G270" i="3619"/>
  <c r="I269" i="3619"/>
  <c r="H269" i="3619"/>
  <c r="G269" i="3619"/>
  <c r="I268" i="3619"/>
  <c r="H268" i="3619"/>
  <c r="G268" i="3619"/>
  <c r="I267" i="3619"/>
  <c r="H267" i="3619"/>
  <c r="G267" i="3619"/>
  <c r="I266" i="3619"/>
  <c r="H266" i="3619"/>
  <c r="G266" i="3619"/>
  <c r="I265" i="3619"/>
  <c r="H265" i="3619"/>
  <c r="G265" i="3619"/>
  <c r="I264" i="3619"/>
  <c r="H264" i="3619"/>
  <c r="G264" i="3619"/>
  <c r="I263" i="3619"/>
  <c r="H263" i="3619"/>
  <c r="G263" i="3619"/>
  <c r="I262" i="3619"/>
  <c r="H262" i="3619"/>
  <c r="G262" i="3619"/>
  <c r="I261" i="3619"/>
  <c r="H261" i="3619"/>
  <c r="G261" i="3619"/>
  <c r="I260" i="3619"/>
  <c r="H260" i="3619"/>
  <c r="G260" i="3619"/>
  <c r="I259" i="3619"/>
  <c r="H259" i="3619"/>
  <c r="G259" i="3619"/>
  <c r="I258" i="3619"/>
  <c r="H258" i="3619"/>
  <c r="G258" i="3619"/>
  <c r="I257" i="3619"/>
  <c r="H257" i="3619"/>
  <c r="G257" i="3619"/>
  <c r="I256" i="3619"/>
  <c r="H256" i="3619"/>
  <c r="G256" i="3619"/>
  <c r="I255" i="3619"/>
  <c r="H255" i="3619"/>
  <c r="G255" i="3619"/>
  <c r="I254" i="3619"/>
  <c r="H254" i="3619"/>
  <c r="G254" i="3619"/>
  <c r="I253" i="3619"/>
  <c r="H253" i="3619"/>
  <c r="G253" i="3619"/>
  <c r="I252" i="3619"/>
  <c r="H252" i="3619"/>
  <c r="G252" i="3619"/>
  <c r="I251" i="3619"/>
  <c r="H251" i="3619"/>
  <c r="G251" i="3619"/>
  <c r="I250" i="3619"/>
  <c r="H250" i="3619"/>
  <c r="G250" i="3619"/>
  <c r="I249" i="3619"/>
  <c r="H249" i="3619"/>
  <c r="G249" i="3619"/>
  <c r="I248" i="3619"/>
  <c r="H248" i="3619"/>
  <c r="G248" i="3619"/>
  <c r="I247" i="3619"/>
  <c r="H247" i="3619"/>
  <c r="G247" i="3619"/>
  <c r="I246" i="3619"/>
  <c r="H246" i="3619"/>
  <c r="G246" i="3619"/>
  <c r="I245" i="3619"/>
  <c r="H245" i="3619"/>
  <c r="G245" i="3619"/>
  <c r="I244" i="3619"/>
  <c r="H244" i="3619"/>
  <c r="G244" i="3619"/>
  <c r="I243" i="3619"/>
  <c r="H243" i="3619"/>
  <c r="G243" i="3619"/>
  <c r="I242" i="3619"/>
  <c r="H242" i="3619"/>
  <c r="G242" i="3619"/>
  <c r="I241" i="3619"/>
  <c r="H241" i="3619"/>
  <c r="G241" i="3619"/>
  <c r="I240" i="3619"/>
  <c r="H240" i="3619"/>
  <c r="G240" i="3619"/>
  <c r="I239" i="3619"/>
  <c r="H239" i="3619"/>
  <c r="G239" i="3619"/>
  <c r="I238" i="3619"/>
  <c r="H238" i="3619"/>
  <c r="G238" i="3619"/>
  <c r="I237" i="3619"/>
  <c r="H237" i="3619"/>
  <c r="G237" i="3619"/>
  <c r="I236" i="3619"/>
  <c r="H236" i="3619"/>
  <c r="G236" i="3619"/>
  <c r="I235" i="3619"/>
  <c r="H235" i="3619"/>
  <c r="G235" i="3619"/>
  <c r="I234" i="3619"/>
  <c r="H234" i="3619"/>
  <c r="G234" i="3619"/>
  <c r="I233" i="3619"/>
  <c r="H233" i="3619"/>
  <c r="G233" i="3619"/>
  <c r="I232" i="3619"/>
  <c r="H232" i="3619"/>
  <c r="G232" i="3619"/>
  <c r="I231" i="3619"/>
  <c r="H231" i="3619"/>
  <c r="G231" i="3619"/>
  <c r="I230" i="3619"/>
  <c r="H230" i="3619"/>
  <c r="G230" i="3619"/>
  <c r="I229" i="3619"/>
  <c r="H229" i="3619"/>
  <c r="G229" i="3619"/>
  <c r="I228" i="3619"/>
  <c r="H228" i="3619"/>
  <c r="G228" i="3619"/>
  <c r="I227" i="3619"/>
  <c r="H227" i="3619"/>
  <c r="G227" i="3619"/>
  <c r="I226" i="3619"/>
  <c r="H226" i="3619"/>
  <c r="G226" i="3619"/>
  <c r="I225" i="3619"/>
  <c r="H225" i="3619"/>
  <c r="G225" i="3619"/>
  <c r="I224" i="3619"/>
  <c r="H224" i="3619"/>
  <c r="G224" i="3619"/>
  <c r="I223" i="3619"/>
  <c r="H223" i="3619"/>
  <c r="G223" i="3619"/>
  <c r="I222" i="3619"/>
  <c r="H222" i="3619"/>
  <c r="G222" i="3619"/>
  <c r="I221" i="3619"/>
  <c r="H221" i="3619"/>
  <c r="G221" i="3619"/>
  <c r="I220" i="3619"/>
  <c r="H220" i="3619"/>
  <c r="G220" i="3619"/>
  <c r="I219" i="3619"/>
  <c r="H219" i="3619"/>
  <c r="G219" i="3619"/>
  <c r="I218" i="3619"/>
  <c r="H218" i="3619"/>
  <c r="G218" i="3619"/>
  <c r="I217" i="3619"/>
  <c r="H217" i="3619"/>
  <c r="G217" i="3619"/>
  <c r="I216" i="3619"/>
  <c r="H216" i="3619"/>
  <c r="G216" i="3619"/>
  <c r="I215" i="3619"/>
  <c r="H215" i="3619"/>
  <c r="G215" i="3619"/>
  <c r="I214" i="3619"/>
  <c r="H214" i="3619"/>
  <c r="G214" i="3619"/>
  <c r="I213" i="3619"/>
  <c r="H213" i="3619"/>
  <c r="G213" i="3619"/>
  <c r="I212" i="3619"/>
  <c r="H212" i="3619"/>
  <c r="G212" i="3619"/>
  <c r="I211" i="3619"/>
  <c r="H211" i="3619"/>
  <c r="G211" i="3619"/>
  <c r="I210" i="3619"/>
  <c r="H210" i="3619"/>
  <c r="G210" i="3619"/>
  <c r="I209" i="3619"/>
  <c r="H209" i="3619"/>
  <c r="G209" i="3619"/>
  <c r="I208" i="3619"/>
  <c r="H208" i="3619"/>
  <c r="G208" i="3619"/>
  <c r="I207" i="3619"/>
  <c r="H207" i="3619"/>
  <c r="G207" i="3619"/>
  <c r="I206" i="3619"/>
  <c r="H206" i="3619"/>
  <c r="G206" i="3619"/>
  <c r="I205" i="3619"/>
  <c r="H205" i="3619"/>
  <c r="G205" i="3619"/>
  <c r="I204" i="3619"/>
  <c r="H204" i="3619"/>
  <c r="G204" i="3619"/>
  <c r="I203" i="3619"/>
  <c r="H203" i="3619"/>
  <c r="G203" i="3619"/>
  <c r="I202" i="3619"/>
  <c r="H202" i="3619"/>
  <c r="G202" i="3619"/>
  <c r="I201" i="3619"/>
  <c r="H201" i="3619"/>
  <c r="G201" i="3619"/>
  <c r="I200" i="3619"/>
  <c r="H200" i="3619"/>
  <c r="G200" i="3619"/>
  <c r="I199" i="3619"/>
  <c r="H199" i="3619"/>
  <c r="G199" i="3619"/>
  <c r="I198" i="3619"/>
  <c r="H198" i="3619"/>
  <c r="G198" i="3619"/>
  <c r="I197" i="3619"/>
  <c r="H197" i="3619"/>
  <c r="G197" i="3619"/>
  <c r="I196" i="3619"/>
  <c r="H196" i="3619"/>
  <c r="G196" i="3619"/>
  <c r="I195" i="3619"/>
  <c r="H195" i="3619"/>
  <c r="G195" i="3619"/>
  <c r="I194" i="3619"/>
  <c r="H194" i="3619"/>
  <c r="G194" i="3619"/>
  <c r="I192" i="3619"/>
  <c r="H192" i="3619"/>
  <c r="G192" i="3619"/>
  <c r="I191" i="3619"/>
  <c r="H191" i="3619"/>
  <c r="G191" i="3619"/>
  <c r="I190" i="3619"/>
  <c r="H190" i="3619"/>
  <c r="G190" i="3619"/>
  <c r="I189" i="3619"/>
  <c r="H189" i="3619"/>
  <c r="G189" i="3619"/>
  <c r="I188" i="3619"/>
  <c r="H188" i="3619"/>
  <c r="G188" i="3619"/>
  <c r="I187" i="3619"/>
  <c r="H187" i="3619"/>
  <c r="G187" i="3619"/>
  <c r="I186" i="3619"/>
  <c r="H186" i="3619"/>
  <c r="G186" i="3619"/>
  <c r="I185" i="3619"/>
  <c r="H185" i="3619"/>
  <c r="G185" i="3619"/>
  <c r="I184" i="3619"/>
  <c r="H184" i="3619"/>
  <c r="G184" i="3619"/>
  <c r="I183" i="3619"/>
  <c r="H183" i="3619"/>
  <c r="G183" i="3619"/>
  <c r="I182" i="3619"/>
  <c r="H182" i="3619"/>
  <c r="G182" i="3619"/>
  <c r="I181" i="3619"/>
  <c r="H181" i="3619"/>
  <c r="G181" i="3619"/>
  <c r="I180" i="3619"/>
  <c r="H180" i="3619"/>
  <c r="G180" i="3619"/>
  <c r="I179" i="3619"/>
  <c r="H179" i="3619"/>
  <c r="G179" i="3619"/>
  <c r="I178" i="3619"/>
  <c r="H178" i="3619"/>
  <c r="G178" i="3619"/>
  <c r="I177" i="3619"/>
  <c r="H177" i="3619"/>
  <c r="G177" i="3619"/>
  <c r="I176" i="3619"/>
  <c r="H176" i="3619"/>
  <c r="G176" i="3619"/>
  <c r="I175" i="3619"/>
  <c r="H175" i="3619"/>
  <c r="G175" i="3619"/>
  <c r="I174" i="3619"/>
  <c r="H174" i="3619"/>
  <c r="G174" i="3619"/>
  <c r="I173" i="3619"/>
  <c r="H173" i="3619"/>
  <c r="G173" i="3619"/>
  <c r="I172" i="3619"/>
  <c r="H172" i="3619"/>
  <c r="G172" i="3619"/>
  <c r="I171" i="3619"/>
  <c r="H171" i="3619"/>
  <c r="G171" i="3619"/>
  <c r="I170" i="3619"/>
  <c r="H170" i="3619"/>
  <c r="G170" i="3619"/>
  <c r="I169" i="3619"/>
  <c r="H169" i="3619"/>
  <c r="G169" i="3619"/>
  <c r="I168" i="3619"/>
  <c r="H168" i="3619"/>
  <c r="G168" i="3619"/>
  <c r="I167" i="3619"/>
  <c r="H167" i="3619"/>
  <c r="G167" i="3619"/>
  <c r="I166" i="3619"/>
  <c r="H166" i="3619"/>
  <c r="G166" i="3619"/>
  <c r="I165" i="3619"/>
  <c r="H165" i="3619"/>
  <c r="G165" i="3619"/>
  <c r="I164" i="3619"/>
  <c r="H164" i="3619"/>
  <c r="G164" i="3619"/>
  <c r="I163" i="3619"/>
  <c r="H163" i="3619"/>
  <c r="G163" i="3619"/>
  <c r="I162" i="3619"/>
  <c r="H162" i="3619"/>
  <c r="G162" i="3619"/>
  <c r="I161" i="3619"/>
  <c r="H161" i="3619"/>
  <c r="G161" i="3619"/>
  <c r="I160" i="3619"/>
  <c r="H160" i="3619"/>
  <c r="G160" i="3619"/>
  <c r="I159" i="3619"/>
  <c r="H159" i="3619"/>
  <c r="G159" i="3619"/>
  <c r="I158" i="3619"/>
  <c r="H158" i="3619"/>
  <c r="G158" i="3619"/>
  <c r="I157" i="3619"/>
  <c r="H157" i="3619"/>
  <c r="G157" i="3619"/>
  <c r="I156" i="3619"/>
  <c r="H156" i="3619"/>
  <c r="G156" i="3619"/>
  <c r="I155" i="3619"/>
  <c r="H155" i="3619"/>
  <c r="G155" i="3619"/>
  <c r="I154" i="3619"/>
  <c r="H154" i="3619"/>
  <c r="G154" i="3619"/>
  <c r="I153" i="3619"/>
  <c r="H153" i="3619"/>
  <c r="G153" i="3619"/>
  <c r="I152" i="3619"/>
  <c r="H152" i="3619"/>
  <c r="G152" i="3619"/>
  <c r="I151" i="3619"/>
  <c r="H151" i="3619"/>
  <c r="G151" i="3619"/>
  <c r="I150" i="3619"/>
  <c r="H150" i="3619"/>
  <c r="G150" i="3619"/>
  <c r="I149" i="3619"/>
  <c r="H149" i="3619"/>
  <c r="G149" i="3619"/>
  <c r="I148" i="3619"/>
  <c r="H148" i="3619"/>
  <c r="G148" i="3619"/>
  <c r="I147" i="3619"/>
  <c r="H147" i="3619"/>
  <c r="G147" i="3619"/>
  <c r="I146" i="3619"/>
  <c r="H146" i="3619"/>
  <c r="G146" i="3619"/>
  <c r="I145" i="3619"/>
  <c r="H145" i="3619"/>
  <c r="G145" i="3619"/>
  <c r="I144" i="3619"/>
  <c r="H144" i="3619"/>
  <c r="G144" i="3619"/>
  <c r="I143" i="3619"/>
  <c r="H143" i="3619"/>
  <c r="G143" i="3619"/>
  <c r="I142" i="3619"/>
  <c r="H142" i="3619"/>
  <c r="G142" i="3619"/>
  <c r="I141" i="3619"/>
  <c r="H141" i="3619"/>
  <c r="G141" i="3619"/>
  <c r="I140" i="3619"/>
  <c r="H140" i="3619"/>
  <c r="G140" i="3619"/>
  <c r="I139" i="3619"/>
  <c r="H139" i="3619"/>
  <c r="G139" i="3619"/>
  <c r="I138" i="3619"/>
  <c r="H138" i="3619"/>
  <c r="G138" i="3619"/>
  <c r="I137" i="3619"/>
  <c r="H137" i="3619"/>
  <c r="G137" i="3619"/>
  <c r="I136" i="3619"/>
  <c r="H136" i="3619"/>
  <c r="G136" i="3619"/>
  <c r="I135" i="3619"/>
  <c r="H135" i="3619"/>
  <c r="G135" i="3619"/>
  <c r="I134" i="3619"/>
  <c r="H134" i="3619"/>
  <c r="G134" i="3619"/>
  <c r="I133" i="3619"/>
  <c r="H133" i="3619"/>
  <c r="G133" i="3619"/>
  <c r="I132" i="3619"/>
  <c r="H132" i="3619"/>
  <c r="G132" i="3619"/>
  <c r="I131" i="3619"/>
  <c r="H131" i="3619"/>
  <c r="G131" i="3619"/>
  <c r="I130" i="3619"/>
  <c r="H130" i="3619"/>
  <c r="G130" i="3619"/>
  <c r="I129" i="3619"/>
  <c r="H129" i="3619"/>
  <c r="G129" i="3619"/>
  <c r="I128" i="3619"/>
  <c r="H128" i="3619"/>
  <c r="G128" i="3619"/>
  <c r="I127" i="3619"/>
  <c r="H127" i="3619"/>
  <c r="G127" i="3619"/>
  <c r="I126" i="3619"/>
  <c r="H126" i="3619"/>
  <c r="G126" i="3619"/>
  <c r="I125" i="3619"/>
  <c r="H125" i="3619"/>
  <c r="G125" i="3619"/>
  <c r="I124" i="3619"/>
  <c r="H124" i="3619"/>
  <c r="G124" i="3619"/>
  <c r="I123" i="3619"/>
  <c r="H123" i="3619"/>
  <c r="G123" i="3619"/>
  <c r="I122" i="3619"/>
  <c r="H122" i="3619"/>
  <c r="G122" i="3619"/>
  <c r="I121" i="3619"/>
  <c r="H121" i="3619"/>
  <c r="G121" i="3619"/>
  <c r="I120" i="3619"/>
  <c r="H120" i="3619"/>
  <c r="G120" i="3619"/>
  <c r="I119" i="3619"/>
  <c r="H119" i="3619"/>
  <c r="G119" i="3619"/>
  <c r="I118" i="3619"/>
  <c r="H118" i="3619"/>
  <c r="G118" i="3619"/>
  <c r="I117" i="3619"/>
  <c r="H117" i="3619"/>
  <c r="G117" i="3619"/>
  <c r="I115" i="3619"/>
  <c r="H115" i="3619"/>
  <c r="G115" i="3619"/>
  <c r="I114" i="3619"/>
  <c r="H114" i="3619"/>
  <c r="G114" i="3619"/>
  <c r="I113" i="3619"/>
  <c r="H113" i="3619"/>
  <c r="G113" i="3619"/>
  <c r="I112" i="3619"/>
  <c r="H112" i="3619"/>
  <c r="G112" i="3619"/>
  <c r="I111" i="3619"/>
  <c r="H111" i="3619"/>
  <c r="G111" i="3619"/>
  <c r="I110" i="3619"/>
  <c r="H110" i="3619"/>
  <c r="G110" i="3619"/>
  <c r="I109" i="3619"/>
  <c r="H109" i="3619"/>
  <c r="G109" i="3619"/>
  <c r="I108" i="3619"/>
  <c r="H108" i="3619"/>
  <c r="G108" i="3619"/>
  <c r="I107" i="3619"/>
  <c r="H107" i="3619"/>
  <c r="G107" i="3619"/>
  <c r="I106" i="3619"/>
  <c r="H106" i="3619"/>
  <c r="G106" i="3619"/>
  <c r="I105" i="3619"/>
  <c r="H105" i="3619"/>
  <c r="G105" i="3619"/>
  <c r="I104" i="3619"/>
  <c r="H104" i="3619"/>
  <c r="G104" i="3619"/>
  <c r="I103" i="3619"/>
  <c r="H103" i="3619"/>
  <c r="G103" i="3619"/>
  <c r="I102" i="3619"/>
  <c r="H102" i="3619"/>
  <c r="G102" i="3619"/>
  <c r="I101" i="3619"/>
  <c r="H101" i="3619"/>
  <c r="G101" i="3619"/>
  <c r="I100" i="3619"/>
  <c r="H100" i="3619"/>
  <c r="G100" i="3619"/>
  <c r="I99" i="3619"/>
  <c r="H99" i="3619"/>
  <c r="G99" i="3619"/>
  <c r="I98" i="3619"/>
  <c r="H98" i="3619"/>
  <c r="G98" i="3619"/>
  <c r="I97" i="3619"/>
  <c r="H97" i="3619"/>
  <c r="G97" i="3619"/>
  <c r="I96" i="3619"/>
  <c r="H96" i="3619"/>
  <c r="G96" i="3619"/>
  <c r="I95" i="3619"/>
  <c r="H95" i="3619"/>
  <c r="G95" i="3619"/>
  <c r="I94" i="3619"/>
  <c r="H94" i="3619"/>
  <c r="G94" i="3619"/>
  <c r="I93" i="3619"/>
  <c r="H93" i="3619"/>
  <c r="G93" i="3619"/>
  <c r="I92" i="3619"/>
  <c r="H92" i="3619"/>
  <c r="G92" i="3619"/>
  <c r="I91" i="3619"/>
  <c r="H91" i="3619"/>
  <c r="G91" i="3619"/>
  <c r="I90" i="3619"/>
  <c r="H90" i="3619"/>
  <c r="G90" i="3619"/>
  <c r="I89" i="3619"/>
  <c r="H89" i="3619"/>
  <c r="G89" i="3619"/>
  <c r="I88" i="3619"/>
  <c r="H88" i="3619"/>
  <c r="G88" i="3619"/>
  <c r="I87" i="3619"/>
  <c r="H87" i="3619"/>
  <c r="G87" i="3619"/>
  <c r="I86" i="3619"/>
  <c r="H86" i="3619"/>
  <c r="G86" i="3619"/>
  <c r="I85" i="3619"/>
  <c r="H85" i="3619"/>
  <c r="G85" i="3619"/>
  <c r="I84" i="3619"/>
  <c r="H84" i="3619"/>
  <c r="G84" i="3619"/>
  <c r="I83" i="3619"/>
  <c r="H83" i="3619"/>
  <c r="G83" i="3619"/>
  <c r="I82" i="3619"/>
  <c r="H82" i="3619"/>
  <c r="G82" i="3619"/>
  <c r="I81" i="3619"/>
  <c r="H81" i="3619"/>
  <c r="G81" i="3619"/>
  <c r="I80" i="3619"/>
  <c r="H80" i="3619"/>
  <c r="G80" i="3619"/>
  <c r="I79" i="3619"/>
  <c r="H79" i="3619"/>
  <c r="G79" i="3619"/>
  <c r="I78" i="3619"/>
  <c r="H78" i="3619"/>
  <c r="G78" i="3619"/>
  <c r="I77" i="3619"/>
  <c r="H77" i="3619"/>
  <c r="G77" i="3619"/>
  <c r="I76" i="3619"/>
  <c r="H76" i="3619"/>
  <c r="G76" i="3619"/>
  <c r="I75" i="3619"/>
  <c r="H75" i="3619"/>
  <c r="G75" i="3619"/>
  <c r="I74" i="3619"/>
  <c r="H74" i="3619"/>
  <c r="G74" i="3619"/>
  <c r="I73" i="3619"/>
  <c r="H73" i="3619"/>
  <c r="G73" i="3619"/>
  <c r="I72" i="3619"/>
  <c r="H72" i="3619"/>
  <c r="G72" i="3619"/>
  <c r="I71" i="3619"/>
  <c r="H71" i="3619"/>
  <c r="G71" i="3619"/>
  <c r="I70" i="3619"/>
  <c r="H70" i="3619"/>
  <c r="G70" i="3619"/>
  <c r="I69" i="3619"/>
  <c r="H69" i="3619"/>
  <c r="G69" i="3619"/>
  <c r="I68" i="3619"/>
  <c r="H68" i="3619"/>
  <c r="G68" i="3619"/>
  <c r="I67" i="3619"/>
  <c r="H67" i="3619"/>
  <c r="G67" i="3619"/>
  <c r="I66" i="3619"/>
  <c r="H66" i="3619"/>
  <c r="G66" i="3619"/>
  <c r="I65" i="3619"/>
  <c r="H65" i="3619"/>
  <c r="G65" i="3619"/>
  <c r="I64" i="3619"/>
  <c r="H64" i="3619"/>
  <c r="G64" i="3619"/>
  <c r="I63" i="3619"/>
  <c r="H63" i="3619"/>
  <c r="G63" i="3619"/>
  <c r="I62" i="3619"/>
  <c r="H62" i="3619"/>
  <c r="G62" i="3619"/>
  <c r="I61" i="3619"/>
  <c r="H61" i="3619"/>
  <c r="G61" i="3619"/>
  <c r="I60" i="3619"/>
  <c r="H60" i="3619"/>
  <c r="G60" i="3619"/>
  <c r="I59" i="3619"/>
  <c r="H59" i="3619"/>
  <c r="G59" i="3619"/>
  <c r="I57" i="3619"/>
  <c r="H57" i="3619"/>
  <c r="G57" i="3619"/>
  <c r="I56" i="3619"/>
  <c r="H56" i="3619"/>
  <c r="G56" i="3619"/>
  <c r="I55" i="3619"/>
  <c r="H55" i="3619"/>
  <c r="G55" i="3619"/>
  <c r="I54" i="3619"/>
  <c r="H54" i="3619"/>
  <c r="G54" i="3619"/>
  <c r="I53" i="3619"/>
  <c r="H53" i="3619"/>
  <c r="G53" i="3619"/>
  <c r="I52" i="3619"/>
  <c r="H52" i="3619"/>
  <c r="G52" i="3619"/>
  <c r="I51" i="3619"/>
  <c r="H51" i="3619"/>
  <c r="G51" i="3619"/>
  <c r="I50" i="3619"/>
  <c r="H50" i="3619"/>
  <c r="G50" i="3619"/>
  <c r="I49" i="3619"/>
  <c r="H49" i="3619"/>
  <c r="G49" i="3619"/>
  <c r="I48" i="3619"/>
  <c r="H48" i="3619"/>
  <c r="G48" i="3619"/>
  <c r="I47" i="3619"/>
  <c r="H47" i="3619"/>
  <c r="G47" i="3619"/>
  <c r="I46" i="3619"/>
  <c r="H46" i="3619"/>
  <c r="G46" i="3619"/>
  <c r="I45" i="3619"/>
  <c r="H45" i="3619"/>
  <c r="G45" i="3619"/>
  <c r="I44" i="3619"/>
  <c r="H44" i="3619"/>
  <c r="G44" i="3619"/>
  <c r="I43" i="3619"/>
  <c r="H43" i="3619"/>
  <c r="G43" i="3619"/>
  <c r="I42" i="3619"/>
  <c r="H42" i="3619"/>
  <c r="G42" i="3619"/>
  <c r="I41" i="3619"/>
  <c r="H41" i="3619"/>
  <c r="G41" i="3619"/>
  <c r="I40" i="3619"/>
  <c r="H40" i="3619"/>
  <c r="G40" i="3619"/>
  <c r="I39" i="3619"/>
  <c r="H39" i="3619"/>
  <c r="G39" i="3619"/>
  <c r="I38" i="3619"/>
  <c r="H38" i="3619"/>
  <c r="G38" i="3619"/>
  <c r="I37" i="3619"/>
  <c r="H37" i="3619"/>
  <c r="G37" i="3619"/>
  <c r="I36" i="3619"/>
  <c r="H36" i="3619"/>
  <c r="G36" i="3619"/>
  <c r="I35" i="3619"/>
  <c r="H35" i="3619"/>
  <c r="G35" i="3619"/>
  <c r="I34" i="3619"/>
  <c r="H34" i="3619"/>
  <c r="G34" i="3619"/>
  <c r="I33" i="3619"/>
  <c r="H33" i="3619"/>
  <c r="G33" i="3619"/>
  <c r="I32" i="3619"/>
  <c r="H32" i="3619"/>
  <c r="G32" i="3619"/>
  <c r="I31" i="3619"/>
  <c r="H31" i="3619"/>
  <c r="G31" i="3619"/>
  <c r="I30" i="3619"/>
  <c r="H30" i="3619"/>
  <c r="G30" i="3619"/>
  <c r="I29" i="3619"/>
  <c r="H29" i="3619"/>
  <c r="G29" i="3619"/>
  <c r="I28" i="3619"/>
  <c r="H28" i="3619"/>
  <c r="G28" i="3619"/>
  <c r="I27" i="3619"/>
  <c r="H27" i="3619"/>
  <c r="G27" i="3619"/>
  <c r="I26" i="3619"/>
  <c r="H26" i="3619"/>
  <c r="G26" i="3619"/>
  <c r="I25" i="3619"/>
  <c r="H25" i="3619"/>
  <c r="G25" i="3619"/>
  <c r="I24" i="3619"/>
  <c r="H24" i="3619"/>
  <c r="G24" i="3619"/>
  <c r="I23" i="3619"/>
  <c r="H23" i="3619"/>
  <c r="G23" i="3619"/>
  <c r="I22" i="3619"/>
  <c r="H22" i="3619"/>
  <c r="G22" i="3619"/>
  <c r="I21" i="3619"/>
  <c r="H21" i="3619"/>
  <c r="G21" i="3619"/>
  <c r="I20" i="3619"/>
  <c r="H20" i="3619"/>
  <c r="G20" i="3619"/>
  <c r="I19" i="3619"/>
  <c r="H19" i="3619"/>
  <c r="G19" i="3619"/>
  <c r="I18" i="3619"/>
  <c r="H18" i="3619"/>
  <c r="G18" i="3619"/>
  <c r="I17" i="3619"/>
  <c r="H17" i="3619"/>
  <c r="G17" i="3619"/>
  <c r="G3" i="3619"/>
  <c r="H3" i="3619"/>
  <c r="I3" i="3619"/>
  <c r="G4" i="3619"/>
  <c r="H4" i="3619"/>
  <c r="I4" i="3619"/>
  <c r="G5" i="3619"/>
  <c r="H5" i="3619"/>
  <c r="I5" i="3619"/>
  <c r="G6" i="3619"/>
  <c r="H6" i="3619"/>
  <c r="I6" i="3619"/>
  <c r="G7" i="3619"/>
  <c r="H7" i="3619"/>
  <c r="I7" i="3619"/>
  <c r="G8" i="3619"/>
  <c r="H8" i="3619"/>
  <c r="I8" i="3619"/>
  <c r="G9" i="3619"/>
  <c r="H9" i="3619"/>
  <c r="I9" i="3619"/>
  <c r="G10" i="3619"/>
  <c r="H10" i="3619"/>
  <c r="I10" i="3619"/>
  <c r="G11" i="3619"/>
  <c r="H11" i="3619"/>
  <c r="I11" i="3619"/>
  <c r="G12" i="3619"/>
  <c r="H12" i="3619"/>
  <c r="I12" i="3619"/>
  <c r="G13" i="3619"/>
  <c r="H13" i="3619"/>
  <c r="I13" i="3619"/>
  <c r="G14" i="3619"/>
  <c r="H14" i="3619"/>
  <c r="I14" i="3619"/>
  <c r="G15" i="3619"/>
  <c r="H15" i="3619"/>
  <c r="I15" i="3619"/>
  <c r="I2" i="3619"/>
  <c r="H2" i="3619"/>
  <c r="G2" i="3619"/>
  <c r="F136" i="3640"/>
  <c r="D136" i="3640"/>
  <c r="C136" i="3640"/>
  <c r="F131" i="3640"/>
  <c r="D131" i="3640"/>
  <c r="C131" i="3640"/>
  <c r="C132" i="3640"/>
  <c r="DO190" i="3684"/>
  <c r="L60" i="3640"/>
  <c r="J60" i="3640"/>
  <c r="H60" i="3640"/>
  <c r="E67" i="3640"/>
  <c r="E66" i="3640"/>
  <c r="E65" i="3640"/>
  <c r="E64" i="3640"/>
  <c r="E63" i="3640"/>
  <c r="E62" i="3640"/>
  <c r="E61" i="3640"/>
  <c r="E60" i="3640"/>
  <c r="D67" i="3640"/>
  <c r="D66" i="3640"/>
  <c r="D65" i="3640"/>
  <c r="D64" i="3640"/>
  <c r="D63" i="3640"/>
  <c r="D62" i="3640"/>
  <c r="D61" i="3640"/>
  <c r="D60" i="3640"/>
  <c r="H35" i="3640"/>
  <c r="D35" i="3640"/>
  <c r="C35" i="3640"/>
  <c r="AB300" i="3682"/>
  <c r="B35" i="3640"/>
  <c r="AA300" i="3682"/>
  <c r="F66" i="3640"/>
  <c r="Z300" i="3682"/>
  <c r="F63" i="3640"/>
  <c r="Y300" i="3682"/>
  <c r="F65" i="3640"/>
  <c r="X300" i="3682"/>
  <c r="F64" i="3640"/>
  <c r="W300" i="3682"/>
  <c r="F62" i="3640"/>
  <c r="V300" i="3682"/>
  <c r="F61" i="3640"/>
  <c r="U300" i="3682"/>
  <c r="F60" i="3640"/>
  <c r="AN301" i="3682"/>
  <c r="AM301" i="3682"/>
  <c r="AK301" i="3682"/>
  <c r="D166" i="3640"/>
  <c r="D165" i="3640"/>
  <c r="D164" i="3640"/>
  <c r="A17" i="3640"/>
  <c r="F137" i="3640"/>
  <c r="D137" i="3640"/>
  <c r="C137" i="3640"/>
  <c r="F132" i="3640"/>
  <c r="D132" i="3640"/>
  <c r="B154" i="3640"/>
  <c r="J157" i="3640"/>
  <c r="H157" i="3640"/>
  <c r="F157" i="3640"/>
  <c r="D157" i="3640"/>
  <c r="B157" i="3640"/>
  <c r="C149" i="3640"/>
  <c r="C144" i="3640"/>
  <c r="O9" i="3656"/>
  <c r="Q8" i="3654"/>
  <c r="Q7" i="3654"/>
  <c r="Q6" i="3654"/>
  <c r="V137" i="3619"/>
  <c r="W137" i="3619"/>
  <c r="X137" i="3619"/>
  <c r="V148" i="3619"/>
  <c r="W148" i="3619"/>
  <c r="X148" i="3619"/>
  <c r="V200" i="3619"/>
  <c r="W200" i="3619"/>
  <c r="X200" i="3619"/>
  <c r="V212" i="3619"/>
  <c r="W212" i="3619"/>
  <c r="X212" i="3619"/>
  <c r="V8" i="3619"/>
  <c r="W8" i="3619"/>
  <c r="X8" i="3619"/>
  <c r="V103" i="3619"/>
  <c r="W103" i="3619"/>
  <c r="X103" i="3619"/>
  <c r="V112" i="3619"/>
  <c r="W112" i="3619"/>
  <c r="X112" i="3619"/>
  <c r="V34" i="3619"/>
  <c r="W34" i="3619"/>
  <c r="X34" i="3619"/>
  <c r="V100" i="3619"/>
  <c r="W100" i="3619"/>
  <c r="X100" i="3619"/>
  <c r="V267" i="3619"/>
  <c r="W267" i="3619"/>
  <c r="X267" i="3619"/>
  <c r="V3" i="3619"/>
  <c r="W3" i="3619"/>
  <c r="X3" i="3619"/>
  <c r="V189" i="3619"/>
  <c r="W189" i="3619"/>
  <c r="X189" i="3619"/>
  <c r="V124" i="3619"/>
  <c r="W124" i="3619"/>
  <c r="X124" i="3619"/>
  <c r="V269" i="3619"/>
  <c r="W269" i="3619"/>
  <c r="X269" i="3619"/>
  <c r="V139" i="3619"/>
  <c r="W139" i="3619"/>
  <c r="X139" i="3619"/>
  <c r="V111" i="3619"/>
  <c r="W111" i="3619"/>
  <c r="X111" i="3619"/>
  <c r="V164" i="3619"/>
  <c r="W164" i="3619"/>
  <c r="X164" i="3619"/>
  <c r="V46" i="3619"/>
  <c r="W46" i="3619"/>
  <c r="X46" i="3619"/>
  <c r="V88" i="3619"/>
  <c r="W88" i="3619"/>
  <c r="X88" i="3619"/>
  <c r="V198" i="3619"/>
  <c r="W198" i="3619"/>
  <c r="X198" i="3619"/>
  <c r="V33" i="3619"/>
  <c r="W33" i="3619"/>
  <c r="X33" i="3619"/>
  <c r="V25" i="3619"/>
  <c r="W25" i="3619"/>
  <c r="X25" i="3619"/>
  <c r="V181" i="3619"/>
  <c r="W181" i="3619"/>
  <c r="X181" i="3619"/>
  <c r="V20" i="3619"/>
  <c r="W20" i="3619"/>
  <c r="X20" i="3619"/>
  <c r="V19" i="3619"/>
  <c r="W19" i="3619"/>
  <c r="X19" i="3619"/>
  <c r="V41" i="3619"/>
  <c r="W41" i="3619"/>
  <c r="X41" i="3619"/>
  <c r="V125" i="3619"/>
  <c r="W125" i="3619"/>
  <c r="X125" i="3619"/>
  <c r="V114" i="3619"/>
  <c r="W114" i="3619"/>
  <c r="X114" i="3619"/>
  <c r="V228" i="3619"/>
  <c r="W228" i="3619"/>
  <c r="X228" i="3619"/>
  <c r="V145" i="3619"/>
  <c r="W145" i="3619"/>
  <c r="X145" i="3619"/>
  <c r="V143" i="3619"/>
  <c r="W143" i="3619"/>
  <c r="X143" i="3619"/>
  <c r="V230" i="3619"/>
  <c r="W230" i="3619"/>
  <c r="X230" i="3619"/>
  <c r="V237" i="3619"/>
  <c r="W237" i="3619"/>
  <c r="X237" i="3619"/>
  <c r="V90" i="3619"/>
  <c r="W90" i="3619"/>
  <c r="X90" i="3619"/>
  <c r="V7" i="3619"/>
  <c r="W7" i="3619"/>
  <c r="X7" i="3619"/>
  <c r="V122" i="3619"/>
  <c r="W122" i="3619"/>
  <c r="X122" i="3619"/>
  <c r="V186" i="3619"/>
  <c r="W186" i="3619"/>
  <c r="X186" i="3619"/>
  <c r="V278" i="3619"/>
  <c r="W278" i="3619"/>
  <c r="X278" i="3619"/>
  <c r="V262" i="3619"/>
  <c r="W262" i="3619"/>
  <c r="X262" i="3619"/>
  <c r="V282" i="3619"/>
  <c r="W282" i="3619"/>
  <c r="X282" i="3619"/>
  <c r="V244" i="3619"/>
  <c r="W244" i="3619"/>
  <c r="X244" i="3619"/>
  <c r="V264" i="3619"/>
  <c r="W264" i="3619"/>
  <c r="X264" i="3619"/>
  <c r="V240" i="3619"/>
  <c r="W240" i="3619"/>
  <c r="X240" i="3619"/>
  <c r="V197" i="3619"/>
  <c r="W197" i="3619"/>
  <c r="X197" i="3619"/>
  <c r="V202" i="3619"/>
  <c r="W202" i="3619"/>
  <c r="X202" i="3619"/>
  <c r="V79" i="3619"/>
  <c r="W79" i="3619"/>
  <c r="X79" i="3619"/>
  <c r="V64" i="3619"/>
  <c r="W64" i="3619"/>
  <c r="X64" i="3619"/>
  <c r="V85" i="3619"/>
  <c r="W85" i="3619"/>
  <c r="X85" i="3619"/>
  <c r="V23" i="3619"/>
  <c r="W23" i="3619"/>
  <c r="X23" i="3619"/>
  <c r="V149" i="3619"/>
  <c r="W149" i="3619"/>
  <c r="X149" i="3619"/>
  <c r="V52" i="3619"/>
  <c r="W52" i="3619"/>
  <c r="X52" i="3619"/>
  <c r="V176" i="3619"/>
  <c r="W176" i="3619"/>
  <c r="X176" i="3619"/>
  <c r="V117" i="3619"/>
  <c r="W117" i="3619"/>
  <c r="X117" i="3619"/>
  <c r="V219" i="3619"/>
  <c r="W219" i="3619"/>
  <c r="X219" i="3619"/>
  <c r="V153" i="3619"/>
  <c r="W153" i="3619"/>
  <c r="X153" i="3619"/>
  <c r="V37" i="3619"/>
  <c r="W37" i="3619"/>
  <c r="X37" i="3619"/>
  <c r="V234" i="3619"/>
  <c r="W234" i="3619"/>
  <c r="X234" i="3619"/>
  <c r="V184" i="3619"/>
  <c r="W184" i="3619"/>
  <c r="X184" i="3619"/>
  <c r="V260" i="3619"/>
  <c r="W260" i="3619"/>
  <c r="X260" i="3619"/>
  <c r="V231" i="3619"/>
  <c r="W231" i="3619"/>
  <c r="X231" i="3619"/>
  <c r="V290" i="3619"/>
  <c r="W290" i="3619"/>
  <c r="X290" i="3619"/>
  <c r="V48" i="3619"/>
  <c r="W48" i="3619"/>
  <c r="X48" i="3619"/>
  <c r="V118" i="3619"/>
  <c r="W118" i="3619"/>
  <c r="X118" i="3619"/>
  <c r="V190" i="3619"/>
  <c r="W190" i="3619"/>
  <c r="X190" i="3619"/>
  <c r="V211" i="3619"/>
  <c r="W211" i="3619"/>
  <c r="X211" i="3619"/>
  <c r="V120" i="3619"/>
  <c r="W120" i="3619"/>
  <c r="X120" i="3619"/>
  <c r="V76" i="3619"/>
  <c r="W76" i="3619"/>
  <c r="X76" i="3619"/>
  <c r="V283" i="3619"/>
  <c r="W283" i="3619"/>
  <c r="X283" i="3619"/>
  <c r="V17" i="3619"/>
  <c r="W17" i="3619"/>
  <c r="X17" i="3619"/>
  <c r="V94" i="3619"/>
  <c r="W94" i="3619"/>
  <c r="X94" i="3619"/>
  <c r="V68" i="3619"/>
  <c r="W68" i="3619"/>
  <c r="X68" i="3619"/>
  <c r="V36" i="3619"/>
  <c r="W36" i="3619"/>
  <c r="X36" i="3619"/>
  <c r="V134" i="3619"/>
  <c r="W134" i="3619"/>
  <c r="X134" i="3619"/>
  <c r="V208" i="3619"/>
  <c r="W208" i="3619"/>
  <c r="X208" i="3619"/>
  <c r="V32" i="3619"/>
  <c r="W32" i="3619"/>
  <c r="X32" i="3619"/>
  <c r="V243" i="3619"/>
  <c r="W243" i="3619"/>
  <c r="X243" i="3619"/>
  <c r="V93" i="3619"/>
  <c r="W93" i="3619"/>
  <c r="X93" i="3619"/>
  <c r="V268" i="3619"/>
  <c r="W268" i="3619"/>
  <c r="X268" i="3619"/>
  <c r="V192" i="3619"/>
  <c r="W192" i="3619"/>
  <c r="X192" i="3619"/>
  <c r="V12" i="3619"/>
  <c r="W12" i="3619"/>
  <c r="X12" i="3619"/>
  <c r="V188" i="3619"/>
  <c r="W188" i="3619"/>
  <c r="X188" i="3619"/>
  <c r="V229" i="3619"/>
  <c r="W229" i="3619"/>
  <c r="X229" i="3619"/>
  <c r="V280" i="3619"/>
  <c r="W280" i="3619"/>
  <c r="X280" i="3619"/>
  <c r="V127" i="3619"/>
  <c r="W127" i="3619"/>
  <c r="X127" i="3619"/>
  <c r="V130" i="3619"/>
  <c r="W130" i="3619"/>
  <c r="X130" i="3619"/>
  <c r="V70" i="3619"/>
  <c r="W70" i="3619"/>
  <c r="X70" i="3619"/>
  <c r="V293" i="3619"/>
  <c r="W293" i="3619"/>
  <c r="X293" i="3619"/>
  <c r="V297" i="3619"/>
  <c r="W297" i="3619"/>
  <c r="X297" i="3619"/>
  <c r="V220" i="3619"/>
  <c r="W220" i="3619"/>
  <c r="X220" i="3619"/>
  <c r="V155" i="3619"/>
  <c r="W155" i="3619"/>
  <c r="X155" i="3619"/>
  <c r="V224" i="3619"/>
  <c r="W224" i="3619"/>
  <c r="X224" i="3619"/>
  <c r="V30" i="3619"/>
  <c r="W30" i="3619"/>
  <c r="X30" i="3619"/>
  <c r="V253" i="3619"/>
  <c r="W253" i="3619"/>
  <c r="X253" i="3619"/>
  <c r="V152" i="3619"/>
  <c r="W152" i="3619"/>
  <c r="X152" i="3619"/>
  <c r="V296" i="3619"/>
  <c r="W296" i="3619"/>
  <c r="X296" i="3619"/>
  <c r="V96" i="3619"/>
  <c r="W96" i="3619"/>
  <c r="X96" i="3619"/>
  <c r="V28" i="3619"/>
  <c r="W28" i="3619"/>
  <c r="X28" i="3619"/>
  <c r="V160" i="3619"/>
  <c r="W160" i="3619"/>
  <c r="X160" i="3619"/>
  <c r="V72" i="3619"/>
  <c r="W72" i="3619"/>
  <c r="X72" i="3619"/>
  <c r="V54" i="3619"/>
  <c r="W54" i="3619"/>
  <c r="X54" i="3619"/>
  <c r="V214" i="3619"/>
  <c r="W214" i="3619"/>
  <c r="X214" i="3619"/>
  <c r="V106" i="3619"/>
  <c r="W106" i="3619"/>
  <c r="X106" i="3619"/>
  <c r="V59" i="3619"/>
  <c r="W59" i="3619"/>
  <c r="X59" i="3619"/>
  <c r="V42" i="3619"/>
  <c r="W42" i="3619"/>
  <c r="X42" i="3619"/>
  <c r="V51" i="3619"/>
  <c r="W51" i="3619"/>
  <c r="X51" i="3619"/>
  <c r="V44" i="3619"/>
  <c r="W44" i="3619"/>
  <c r="X44" i="3619"/>
  <c r="V9" i="3619"/>
  <c r="W9" i="3619"/>
  <c r="X9" i="3619"/>
  <c r="V109" i="3619"/>
  <c r="W109" i="3619"/>
  <c r="X109" i="3619"/>
  <c r="V247" i="3619"/>
  <c r="W247" i="3619"/>
  <c r="X247" i="3619"/>
  <c r="V11" i="3619"/>
  <c r="W11" i="3619"/>
  <c r="X11" i="3619"/>
  <c r="V121" i="3619"/>
  <c r="W121" i="3619"/>
  <c r="X121" i="3619"/>
  <c r="V128" i="3619"/>
  <c r="W128" i="3619"/>
  <c r="X128" i="3619"/>
  <c r="V29" i="3619"/>
  <c r="W29" i="3619"/>
  <c r="X29" i="3619"/>
  <c r="V201" i="3619"/>
  <c r="W201" i="3619"/>
  <c r="X201" i="3619"/>
  <c r="V274" i="3619"/>
  <c r="W274" i="3619"/>
  <c r="X274" i="3619"/>
  <c r="V18" i="3619"/>
  <c r="W18" i="3619"/>
  <c r="X18" i="3619"/>
  <c r="V78" i="3619"/>
  <c r="W78" i="3619"/>
  <c r="X78" i="3619"/>
  <c r="V209" i="3619"/>
  <c r="W209" i="3619"/>
  <c r="X209" i="3619"/>
  <c r="V108" i="3619"/>
  <c r="W108" i="3619"/>
  <c r="X108" i="3619"/>
  <c r="V217" i="3619"/>
  <c r="W217" i="3619"/>
  <c r="X217" i="3619"/>
  <c r="V275" i="3619"/>
  <c r="W275" i="3619"/>
  <c r="X275" i="3619"/>
  <c r="V232" i="3619"/>
  <c r="W232" i="3619"/>
  <c r="X232" i="3619"/>
  <c r="V5" i="3619"/>
  <c r="W5" i="3619"/>
  <c r="X5" i="3619"/>
  <c r="V39" i="3619"/>
  <c r="W39" i="3619"/>
  <c r="X39" i="3619"/>
  <c r="V241" i="3619"/>
  <c r="W241" i="3619"/>
  <c r="X241" i="3619"/>
  <c r="V195" i="3619"/>
  <c r="W195" i="3619"/>
  <c r="X195" i="3619"/>
  <c r="V132" i="3619"/>
  <c r="W132" i="3619"/>
  <c r="X132" i="3619"/>
  <c r="V270" i="3619"/>
  <c r="W270" i="3619"/>
  <c r="X270" i="3619"/>
  <c r="V292" i="3619"/>
  <c r="W292" i="3619"/>
  <c r="X292" i="3619"/>
  <c r="V49" i="3619"/>
  <c r="W49" i="3619"/>
  <c r="X49" i="3619"/>
  <c r="V15" i="3619"/>
  <c r="W15" i="3619"/>
  <c r="X15" i="3619"/>
  <c r="V157" i="3619"/>
  <c r="W157" i="3619"/>
  <c r="X157" i="3619"/>
  <c r="V245" i="3619"/>
  <c r="W245" i="3619"/>
  <c r="X245" i="3619"/>
  <c r="V213" i="3619"/>
  <c r="W213" i="3619"/>
  <c r="X213" i="3619"/>
  <c r="V74" i="3619"/>
  <c r="W74" i="3619"/>
  <c r="X74" i="3619"/>
  <c r="V227" i="3619"/>
  <c r="W227" i="3619"/>
  <c r="X227" i="3619"/>
  <c r="V226" i="3619"/>
  <c r="W226" i="3619"/>
  <c r="X226" i="3619"/>
  <c r="V95" i="3619"/>
  <c r="W95" i="3619"/>
  <c r="X95" i="3619"/>
  <c r="V271" i="3619"/>
  <c r="W271" i="3619"/>
  <c r="X271" i="3619"/>
  <c r="V166" i="3619"/>
  <c r="W166" i="3619"/>
  <c r="X166" i="3619"/>
  <c r="V206" i="3619"/>
  <c r="W206" i="3619"/>
  <c r="X206" i="3619"/>
  <c r="V215" i="3619"/>
  <c r="W215" i="3619"/>
  <c r="X215" i="3619"/>
  <c r="V75" i="3619"/>
  <c r="W75" i="3619"/>
  <c r="X75" i="3619"/>
  <c r="V136" i="3619"/>
  <c r="W136" i="3619"/>
  <c r="X136" i="3619"/>
  <c r="V67" i="3619"/>
  <c r="W67" i="3619"/>
  <c r="X67" i="3619"/>
  <c r="V135" i="3619"/>
  <c r="W135" i="3619"/>
  <c r="X135" i="3619"/>
  <c r="V301" i="3619"/>
  <c r="W301" i="3619"/>
  <c r="X301" i="3619"/>
  <c r="V273" i="3619"/>
  <c r="W273" i="3619"/>
  <c r="X273" i="3619"/>
  <c r="V205" i="3619"/>
  <c r="W205" i="3619"/>
  <c r="X205" i="3619"/>
  <c r="V203" i="3619"/>
  <c r="W203" i="3619"/>
  <c r="X203" i="3619"/>
  <c r="V210" i="3619"/>
  <c r="W210" i="3619"/>
  <c r="X210" i="3619"/>
  <c r="V288" i="3619"/>
  <c r="W288" i="3619"/>
  <c r="X288" i="3619"/>
  <c r="V133" i="3619"/>
  <c r="W133" i="3619"/>
  <c r="X133" i="3619"/>
  <c r="V172" i="3619"/>
  <c r="W172" i="3619"/>
  <c r="X172" i="3619"/>
  <c r="V161" i="3619"/>
  <c r="W161" i="3619"/>
  <c r="X161" i="3619"/>
  <c r="V175" i="3619"/>
  <c r="W175" i="3619"/>
  <c r="X175" i="3619"/>
  <c r="V225" i="3619"/>
  <c r="W225" i="3619"/>
  <c r="X225" i="3619"/>
  <c r="V272" i="3619"/>
  <c r="W272" i="3619"/>
  <c r="X272" i="3619"/>
  <c r="V73" i="3619"/>
  <c r="W73" i="3619"/>
  <c r="X73" i="3619"/>
  <c r="V57" i="3619"/>
  <c r="W57" i="3619"/>
  <c r="X57" i="3619"/>
  <c r="V113" i="3619"/>
  <c r="W113" i="3619"/>
  <c r="X113" i="3619"/>
  <c r="V159" i="3619"/>
  <c r="W159" i="3619"/>
  <c r="X159" i="3619"/>
  <c r="V174" i="3619"/>
  <c r="W174" i="3619"/>
  <c r="X174" i="3619"/>
  <c r="V249" i="3619"/>
  <c r="W249" i="3619"/>
  <c r="X249" i="3619"/>
  <c r="V246" i="3619"/>
  <c r="W246" i="3619"/>
  <c r="X246" i="3619"/>
  <c r="V110" i="3619"/>
  <c r="W110" i="3619"/>
  <c r="X110" i="3619"/>
  <c r="V84" i="3619"/>
  <c r="W84" i="3619"/>
  <c r="X84" i="3619"/>
  <c r="V286" i="3619"/>
  <c r="W286" i="3619"/>
  <c r="X286" i="3619"/>
  <c r="V83" i="3619"/>
  <c r="W83" i="3619"/>
  <c r="X83" i="3619"/>
  <c r="V169" i="3619"/>
  <c r="W169" i="3619"/>
  <c r="X169" i="3619"/>
  <c r="V82" i="3619"/>
  <c r="W82" i="3619"/>
  <c r="X82" i="3619"/>
  <c r="V150" i="3619"/>
  <c r="W150" i="3619"/>
  <c r="X150" i="3619"/>
  <c r="V163" i="3619"/>
  <c r="W163" i="3619"/>
  <c r="X163" i="3619"/>
  <c r="V251" i="3619"/>
  <c r="W251" i="3619"/>
  <c r="X251" i="3619"/>
  <c r="V162" i="3619"/>
  <c r="W162" i="3619"/>
  <c r="X162" i="3619"/>
  <c r="V141" i="3619"/>
  <c r="W141" i="3619"/>
  <c r="X141" i="3619"/>
  <c r="V236" i="3619"/>
  <c r="W236" i="3619"/>
  <c r="X236" i="3619"/>
  <c r="V194" i="3619"/>
  <c r="W194" i="3619"/>
  <c r="X194" i="3619"/>
  <c r="V223" i="3619"/>
  <c r="W223" i="3619"/>
  <c r="X223" i="3619"/>
  <c r="V53" i="3619"/>
  <c r="W53" i="3619"/>
  <c r="X53" i="3619"/>
  <c r="V45" i="3619"/>
  <c r="W45" i="3619"/>
  <c r="X45" i="3619"/>
  <c r="V168" i="3619"/>
  <c r="W168" i="3619"/>
  <c r="X168" i="3619"/>
  <c r="V185" i="3619"/>
  <c r="W185" i="3619"/>
  <c r="X185" i="3619"/>
  <c r="V4" i="3619"/>
  <c r="W4" i="3619"/>
  <c r="X4" i="3619"/>
  <c r="V47" i="3619"/>
  <c r="W47" i="3619"/>
  <c r="X47" i="3619"/>
  <c r="V279" i="3619"/>
  <c r="W279" i="3619"/>
  <c r="X279" i="3619"/>
  <c r="V56" i="3619"/>
  <c r="W56" i="3619"/>
  <c r="X56" i="3619"/>
  <c r="V165" i="3619"/>
  <c r="W165" i="3619"/>
  <c r="X165" i="3619"/>
  <c r="V10" i="3619"/>
  <c r="W10" i="3619"/>
  <c r="X10" i="3619"/>
  <c r="V142" i="3619"/>
  <c r="W142" i="3619"/>
  <c r="X142" i="3619"/>
  <c r="V187" i="3619"/>
  <c r="W187" i="3619"/>
  <c r="X187" i="3619"/>
  <c r="V158" i="3619"/>
  <c r="W158" i="3619"/>
  <c r="X158" i="3619"/>
  <c r="V60" i="3619"/>
  <c r="W60" i="3619"/>
  <c r="X60" i="3619"/>
  <c r="V22" i="3619"/>
  <c r="W22" i="3619"/>
  <c r="X22" i="3619"/>
  <c r="V91" i="3619"/>
  <c r="W91" i="3619"/>
  <c r="X91" i="3619"/>
  <c r="V266" i="3619"/>
  <c r="W266" i="3619"/>
  <c r="X266" i="3619"/>
  <c r="V13" i="3619"/>
  <c r="W13" i="3619"/>
  <c r="X13" i="3619"/>
  <c r="V277" i="3619"/>
  <c r="W277" i="3619"/>
  <c r="X277" i="3619"/>
  <c r="V179" i="3619"/>
  <c r="W179" i="3619"/>
  <c r="X179" i="3619"/>
  <c r="V87" i="3619"/>
  <c r="W87" i="3619"/>
  <c r="X87" i="3619"/>
  <c r="V89" i="3619"/>
  <c r="W89" i="3619"/>
  <c r="X89" i="3619"/>
  <c r="V26" i="3619"/>
  <c r="W26" i="3619"/>
  <c r="X26" i="3619"/>
  <c r="V62" i="3619"/>
  <c r="W62" i="3619"/>
  <c r="X62" i="3619"/>
  <c r="V252" i="3619"/>
  <c r="W252" i="3619"/>
  <c r="X252" i="3619"/>
  <c r="V170" i="3619"/>
  <c r="W170" i="3619"/>
  <c r="X170" i="3619"/>
  <c r="V147" i="3619"/>
  <c r="W147" i="3619"/>
  <c r="X147" i="3619"/>
  <c r="V98" i="3619"/>
  <c r="W98" i="3619"/>
  <c r="X98" i="3619"/>
  <c r="V55" i="3619"/>
  <c r="W55" i="3619"/>
  <c r="X55" i="3619"/>
  <c r="V14" i="3619"/>
  <c r="W14" i="3619"/>
  <c r="X14" i="3619"/>
  <c r="V35" i="3619"/>
  <c r="W35" i="3619"/>
  <c r="X35" i="3619"/>
  <c r="V6" i="3619"/>
  <c r="W6" i="3619"/>
  <c r="X6" i="3619"/>
  <c r="V235" i="3619"/>
  <c r="W235" i="3619"/>
  <c r="X235" i="3619"/>
  <c r="V102" i="3619"/>
  <c r="W102" i="3619"/>
  <c r="X102" i="3619"/>
  <c r="V254" i="3619"/>
  <c r="W254" i="3619"/>
  <c r="X254" i="3619"/>
  <c r="V129" i="3619"/>
  <c r="W129" i="3619"/>
  <c r="X129" i="3619"/>
  <c r="V284" i="3619"/>
  <c r="W284" i="3619"/>
  <c r="X284" i="3619"/>
  <c r="V66" i="3619"/>
  <c r="W66" i="3619"/>
  <c r="X66" i="3619"/>
  <c r="V196" i="3619"/>
  <c r="W196" i="3619"/>
  <c r="X196" i="3619"/>
  <c r="V80" i="3619"/>
  <c r="W80" i="3619"/>
  <c r="X80" i="3619"/>
  <c r="V256" i="3619"/>
  <c r="W256" i="3619"/>
  <c r="X256" i="3619"/>
  <c r="V257" i="3619"/>
  <c r="W257" i="3619"/>
  <c r="X257" i="3619"/>
  <c r="V92" i="3619"/>
  <c r="W92" i="3619"/>
  <c r="X92" i="3619"/>
  <c r="V199" i="3619"/>
  <c r="W199" i="3619"/>
  <c r="X199" i="3619"/>
  <c r="V291" i="3619"/>
  <c r="W291" i="3619"/>
  <c r="X291" i="3619"/>
  <c r="V177" i="3619"/>
  <c r="W177" i="3619"/>
  <c r="X177" i="3619"/>
  <c r="V24" i="3619"/>
  <c r="W24" i="3619"/>
  <c r="X24" i="3619"/>
  <c r="V193" i="3619"/>
  <c r="W193" i="3619"/>
  <c r="X193" i="3619"/>
  <c r="V156" i="3619"/>
  <c r="W156" i="3619"/>
  <c r="X156" i="3619"/>
  <c r="V107" i="3619"/>
  <c r="W107" i="3619"/>
  <c r="X107" i="3619"/>
  <c r="V204" i="3619"/>
  <c r="W204" i="3619"/>
  <c r="X204" i="3619"/>
  <c r="V99" i="3619"/>
  <c r="W99" i="3619"/>
  <c r="X99" i="3619"/>
  <c r="V216" i="3619"/>
  <c r="W216" i="3619"/>
  <c r="X216" i="3619"/>
  <c r="V105" i="3619"/>
  <c r="W105" i="3619"/>
  <c r="X105" i="3619"/>
  <c r="V65" i="3619"/>
  <c r="W65" i="3619"/>
  <c r="X65" i="3619"/>
  <c r="V171" i="3619"/>
  <c r="W171" i="3619"/>
  <c r="X171" i="3619"/>
  <c r="V115" i="3619"/>
  <c r="W115" i="3619"/>
  <c r="X115" i="3619"/>
  <c r="V86" i="3619"/>
  <c r="W86" i="3619"/>
  <c r="X86" i="3619"/>
  <c r="V154" i="3619"/>
  <c r="W154" i="3619"/>
  <c r="X154" i="3619"/>
  <c r="V222" i="3619"/>
  <c r="W222" i="3619"/>
  <c r="X222" i="3619"/>
  <c r="V146" i="3619"/>
  <c r="W146" i="3619"/>
  <c r="X146" i="3619"/>
  <c r="V285" i="3619"/>
  <c r="W285" i="3619"/>
  <c r="X285" i="3619"/>
  <c r="V221" i="3619"/>
  <c r="W221" i="3619"/>
  <c r="X221" i="3619"/>
  <c r="V58" i="3619"/>
  <c r="W58" i="3619"/>
  <c r="X58" i="3619"/>
  <c r="V38" i="3619"/>
  <c r="W38" i="3619"/>
  <c r="X38" i="3619"/>
  <c r="V16" i="3619"/>
  <c r="W16" i="3619"/>
  <c r="X16" i="3619"/>
  <c r="V178" i="3619"/>
  <c r="W178" i="3619"/>
  <c r="X178" i="3619"/>
  <c r="V281" i="3619"/>
  <c r="W281" i="3619"/>
  <c r="X281" i="3619"/>
  <c r="V207" i="3619"/>
  <c r="W207" i="3619"/>
  <c r="X207" i="3619"/>
  <c r="V218" i="3619"/>
  <c r="W218" i="3619"/>
  <c r="X218" i="3619"/>
  <c r="V242" i="3619"/>
  <c r="W242" i="3619"/>
  <c r="X242" i="3619"/>
  <c r="V183" i="3619"/>
  <c r="W183" i="3619"/>
  <c r="X183" i="3619"/>
  <c r="V294" i="3619"/>
  <c r="W294" i="3619"/>
  <c r="X294" i="3619"/>
  <c r="V180" i="3619"/>
  <c r="W180" i="3619"/>
  <c r="X180" i="3619"/>
  <c r="V77" i="3619"/>
  <c r="W77" i="3619"/>
  <c r="X77" i="3619"/>
  <c r="V104" i="3619"/>
  <c r="W104" i="3619"/>
  <c r="X104" i="3619"/>
  <c r="V276" i="3619"/>
  <c r="W276" i="3619"/>
  <c r="X276" i="3619"/>
  <c r="V255" i="3619"/>
  <c r="W255" i="3619"/>
  <c r="X255" i="3619"/>
  <c r="V119" i="3619"/>
  <c r="W119" i="3619"/>
  <c r="X119" i="3619"/>
  <c r="V140" i="3619"/>
  <c r="W140" i="3619"/>
  <c r="X140" i="3619"/>
  <c r="V167" i="3619"/>
  <c r="W167" i="3619"/>
  <c r="X167" i="3619"/>
  <c r="V295" i="3619"/>
  <c r="W295" i="3619"/>
  <c r="X295" i="3619"/>
  <c r="V263" i="3619"/>
  <c r="W263" i="3619"/>
  <c r="X263" i="3619"/>
  <c r="V40" i="3619"/>
  <c r="W40" i="3619"/>
  <c r="X40" i="3619"/>
  <c r="V126" i="3619"/>
  <c r="W126" i="3619"/>
  <c r="X126" i="3619"/>
  <c r="V101" i="3619"/>
  <c r="W101" i="3619"/>
  <c r="X101" i="3619"/>
  <c r="V250" i="3619"/>
  <c r="W250" i="3619"/>
  <c r="X250" i="3619"/>
  <c r="V287" i="3619"/>
  <c r="W287" i="3619"/>
  <c r="X287" i="3619"/>
  <c r="V182" i="3619"/>
  <c r="W182" i="3619"/>
  <c r="X182" i="3619"/>
  <c r="V239" i="3619"/>
  <c r="W239" i="3619"/>
  <c r="X239" i="3619"/>
  <c r="V27" i="3619"/>
  <c r="W27" i="3619"/>
  <c r="X27" i="3619"/>
  <c r="V97" i="3619"/>
  <c r="W97" i="3619"/>
  <c r="X97" i="3619"/>
  <c r="V259" i="3619"/>
  <c r="W259" i="3619"/>
  <c r="X259" i="3619"/>
  <c r="V61" i="3619"/>
  <c r="W61" i="3619"/>
  <c r="X61" i="3619"/>
  <c r="V265" i="3619"/>
  <c r="W265" i="3619"/>
  <c r="X265" i="3619"/>
  <c r="V261" i="3619"/>
  <c r="W261" i="3619"/>
  <c r="X261" i="3619"/>
  <c r="V299" i="3619"/>
  <c r="W299" i="3619"/>
  <c r="X299" i="3619"/>
  <c r="V63" i="3619"/>
  <c r="W63" i="3619"/>
  <c r="X63" i="3619"/>
  <c r="V31" i="3619"/>
  <c r="W31" i="3619"/>
  <c r="X31" i="3619"/>
  <c r="V2" i="3619"/>
  <c r="W2" i="3619"/>
  <c r="X2" i="3619"/>
  <c r="V50" i="3619"/>
  <c r="W50" i="3619"/>
  <c r="X50" i="3619"/>
  <c r="V238" i="3619"/>
  <c r="W238" i="3619"/>
  <c r="X238" i="3619"/>
  <c r="V21" i="3619"/>
  <c r="W21" i="3619"/>
  <c r="X21" i="3619"/>
  <c r="V300" i="3619"/>
  <c r="W300" i="3619"/>
  <c r="X300" i="3619"/>
  <c r="V233" i="3619"/>
  <c r="W233" i="3619"/>
  <c r="X233" i="3619"/>
  <c r="V144" i="3619"/>
  <c r="W144" i="3619"/>
  <c r="X144" i="3619"/>
  <c r="V191" i="3619"/>
  <c r="W191" i="3619"/>
  <c r="X191" i="3619"/>
  <c r="V131" i="3619"/>
  <c r="W131" i="3619"/>
  <c r="X131" i="3619"/>
  <c r="V151" i="3619"/>
  <c r="W151" i="3619"/>
  <c r="X151" i="3619"/>
  <c r="V173" i="3619"/>
  <c r="W173" i="3619"/>
  <c r="X173" i="3619"/>
  <c r="V69" i="3619"/>
  <c r="W69" i="3619"/>
  <c r="X69" i="3619"/>
  <c r="V138" i="3619"/>
  <c r="W138" i="3619"/>
  <c r="X138" i="3619"/>
  <c r="V81" i="3619"/>
  <c r="W81" i="3619"/>
  <c r="X81" i="3619"/>
  <c r="V123" i="3619"/>
  <c r="W123" i="3619"/>
  <c r="X123" i="3619"/>
  <c r="V43" i="3619"/>
  <c r="W43" i="3619"/>
  <c r="X43" i="3619"/>
  <c r="V289" i="3619"/>
  <c r="W289" i="3619"/>
  <c r="X289" i="3619"/>
  <c r="V248" i="3619"/>
  <c r="W248" i="3619"/>
  <c r="X248" i="3619"/>
  <c r="V298" i="3619"/>
  <c r="W298" i="3619"/>
  <c r="X298" i="3619"/>
  <c r="V302" i="3619"/>
  <c r="W302" i="3619"/>
  <c r="X302" i="3619"/>
  <c r="X71" i="3619"/>
  <c r="W71" i="3619"/>
  <c r="V71" i="3619"/>
  <c r="A144" i="3640"/>
  <c r="A149" i="3640"/>
  <c r="O8" i="3656"/>
  <c r="O1" i="3672"/>
  <c r="O7" i="3656"/>
  <c r="O6" i="3656"/>
  <c r="E184" i="3658"/>
  <c r="O4" i="3656"/>
  <c r="D9" i="3656"/>
  <c r="I9" i="3656"/>
  <c r="L9" i="3656"/>
  <c r="O5" i="3656"/>
  <c r="Q3" i="3654"/>
  <c r="D10" i="3654"/>
  <c r="I10" i="3654"/>
  <c r="L10" i="3654"/>
  <c r="Q4" i="3654"/>
  <c r="Q5" i="3654"/>
  <c r="A5" i="3640"/>
  <c r="A43" i="3654" l="1"/>
  <c r="B19" i="3656"/>
  <c r="B30" i="3654"/>
  <c r="B43" i="3654"/>
  <c r="A30" i="3654"/>
</calcChain>
</file>

<file path=xl/comments1.xml><?xml version="1.0" encoding="utf-8"?>
<comments xmlns="http://schemas.openxmlformats.org/spreadsheetml/2006/main">
  <authors>
    <author>sandy.grummick</author>
  </authors>
  <commentList>
    <comment ref="A7" authorId="0" shapeId="0">
      <text>
        <r>
          <rPr>
            <b/>
            <sz val="9"/>
            <color indexed="81"/>
            <rFont val="Tahoma"/>
            <family val="2"/>
          </rPr>
          <t>For more in-depth information regarding each indicator, go to the worksheet labeled indicator/APR info.</t>
        </r>
      </text>
    </comment>
  </commentList>
</comments>
</file>

<file path=xl/comments2.xml><?xml version="1.0" encoding="utf-8"?>
<comments xmlns="http://schemas.openxmlformats.org/spreadsheetml/2006/main">
  <authors>
    <author>Jennifer Story</author>
  </authors>
  <commentList>
    <comment ref="AD165" authorId="0" shapeId="0">
      <text>
        <r>
          <rPr>
            <b/>
            <sz val="9"/>
            <color indexed="81"/>
            <rFont val="Tahoma"/>
            <family val="2"/>
          </rPr>
          <t>Was flagged for 4B (White)</t>
        </r>
      </text>
    </comment>
    <comment ref="AE165" authorId="0" shapeId="0">
      <text>
        <r>
          <rPr>
            <b/>
            <sz val="9"/>
            <color indexed="81"/>
            <rFont val="Tahoma"/>
            <family val="2"/>
          </rPr>
          <t>Flagged for 4B (White), but part of ESA 112</t>
        </r>
      </text>
    </comment>
  </commentList>
</comments>
</file>

<file path=xl/sharedStrings.xml><?xml version="1.0" encoding="utf-8"?>
<sst xmlns="http://schemas.openxmlformats.org/spreadsheetml/2006/main" count="115781" uniqueCount="3449">
  <si>
    <t>MERCER ISLAND</t>
  </si>
  <si>
    <t>37505</t>
  </si>
  <si>
    <t>MERIDIAN</t>
  </si>
  <si>
    <t>24350</t>
  </si>
  <si>
    <t>18400</t>
  </si>
  <si>
    <t>NORTH KITSAP</t>
  </si>
  <si>
    <t>23403</t>
  </si>
  <si>
    <t>14005</t>
  </si>
  <si>
    <t>ABERDEEN</t>
  </si>
  <si>
    <t>21226</t>
  </si>
  <si>
    <t>ADNA</t>
  </si>
  <si>
    <t>22017</t>
  </si>
  <si>
    <t>ALMIRA</t>
  </si>
  <si>
    <t>31401</t>
  </si>
  <si>
    <t>11054</t>
  </si>
  <si>
    <t>STAR</t>
  </si>
  <si>
    <t>07035</t>
  </si>
  <si>
    <t>STARBUCK</t>
  </si>
  <si>
    <t>04069</t>
  </si>
  <si>
    <t>STEHEKIN</t>
  </si>
  <si>
    <t>27001</t>
  </si>
  <si>
    <t>38304</t>
  </si>
  <si>
    <t>16048</t>
  </si>
  <si>
    <t>METHOW VALLEY</t>
  </si>
  <si>
    <t>30031</t>
  </si>
  <si>
    <t>MILL A</t>
  </si>
  <si>
    <t>31103</t>
  </si>
  <si>
    <t>MONROE</t>
  </si>
  <si>
    <t>14066</t>
  </si>
  <si>
    <t>MONTESANO</t>
  </si>
  <si>
    <t>21214</t>
  </si>
  <si>
    <t>SKAMANIA</t>
  </si>
  <si>
    <t>17404</t>
  </si>
  <si>
    <t>SKYKOMISH</t>
  </si>
  <si>
    <t>31006</t>
  </si>
  <si>
    <t>MUKILTEO</t>
  </si>
  <si>
    <t>39003</t>
  </si>
  <si>
    <t>NACHES VALLEY</t>
  </si>
  <si>
    <t>21014</t>
  </si>
  <si>
    <t>NAPAVINE</t>
  </si>
  <si>
    <t>25155</t>
  </si>
  <si>
    <t>24014</t>
  </si>
  <si>
    <t>NESPELEM</t>
  </si>
  <si>
    <t>26056</t>
  </si>
  <si>
    <t>NEWPORT</t>
  </si>
  <si>
    <t>32325</t>
  </si>
  <si>
    <t>NINE MILE FALLS</t>
  </si>
  <si>
    <t>37506</t>
  </si>
  <si>
    <t>14172</t>
  </si>
  <si>
    <t>OCOSTA</t>
  </si>
  <si>
    <t>22105</t>
  </si>
  <si>
    <t>ODESSA</t>
  </si>
  <si>
    <t>24105</t>
  </si>
  <si>
    <t>OKANOGAN</t>
  </si>
  <si>
    <t>34111</t>
  </si>
  <si>
    <t>OLYMPIA</t>
  </si>
  <si>
    <t>24019</t>
  </si>
  <si>
    <t>OMAK</t>
  </si>
  <si>
    <t>21300</t>
  </si>
  <si>
    <t>ONALASKA</t>
  </si>
  <si>
    <t>33030</t>
  </si>
  <si>
    <t>ONION CREEK</t>
  </si>
  <si>
    <t>28137</t>
  </si>
  <si>
    <t>ORCAS</t>
  </si>
  <si>
    <t>32123</t>
  </si>
  <si>
    <t>ORCHARD PRAIRIE</t>
  </si>
  <si>
    <t>06101</t>
  </si>
  <si>
    <t>LACENTER</t>
  </si>
  <si>
    <t>38126</t>
  </si>
  <si>
    <t>04129</t>
  </si>
  <si>
    <t>LAKE CHELAN</t>
  </si>
  <si>
    <t>31004</t>
  </si>
  <si>
    <t>LAKE STEVENS</t>
  </si>
  <si>
    <t>17414</t>
  </si>
  <si>
    <t>LAKE WASHINGTON</t>
  </si>
  <si>
    <t>PRESCOTT</t>
  </si>
  <si>
    <t>24122</t>
  </si>
  <si>
    <t>PATEROS</t>
  </si>
  <si>
    <t>03050</t>
  </si>
  <si>
    <t>PATERSON</t>
  </si>
  <si>
    <t>21301</t>
  </si>
  <si>
    <t>PE ELL</t>
  </si>
  <si>
    <t>27401</t>
  </si>
  <si>
    <t>PENINSULA</t>
  </si>
  <si>
    <t>23402</t>
  </si>
  <si>
    <t>PIONEER</t>
  </si>
  <si>
    <t>COSMOPOLIS</t>
  </si>
  <si>
    <t>13151</t>
  </si>
  <si>
    <t>15204</t>
  </si>
  <si>
    <t>CRESCENT</t>
  </si>
  <si>
    <t>22073</t>
  </si>
  <si>
    <t>CRESTON</t>
  </si>
  <si>
    <t>COLLEGE PLACE</t>
  </si>
  <si>
    <t>38306</t>
  </si>
  <si>
    <t>COLTON</t>
  </si>
  <si>
    <t>33206</t>
  </si>
  <si>
    <t>04228</t>
  </si>
  <si>
    <t>CASCADE</t>
  </si>
  <si>
    <t>04222</t>
  </si>
  <si>
    <t>CASHMERE</t>
  </si>
  <si>
    <t>08401</t>
  </si>
  <si>
    <t>CASTLE ROCK</t>
  </si>
  <si>
    <t>20215</t>
  </si>
  <si>
    <t>CENTERVILLE</t>
  </si>
  <si>
    <t>10065</t>
  </si>
  <si>
    <t>ORIENT</t>
  </si>
  <si>
    <t>09013</t>
  </si>
  <si>
    <t>ORONDO</t>
  </si>
  <si>
    <t>24410</t>
  </si>
  <si>
    <t>OROVILLE</t>
  </si>
  <si>
    <t>27344</t>
  </si>
  <si>
    <t>ORTING</t>
  </si>
  <si>
    <t>01147</t>
  </si>
  <si>
    <t>OTHELLO</t>
  </si>
  <si>
    <t>09102</t>
  </si>
  <si>
    <t>PALISADES</t>
  </si>
  <si>
    <t>District</t>
  </si>
  <si>
    <t>WINLOCK</t>
  </si>
  <si>
    <t>14117</t>
  </si>
  <si>
    <t>WISHKAH VALLEY</t>
  </si>
  <si>
    <t>20094</t>
  </si>
  <si>
    <t>WISHRAM</t>
  </si>
  <si>
    <t>08404</t>
  </si>
  <si>
    <t>WOODLAND</t>
  </si>
  <si>
    <t>39007</t>
  </si>
  <si>
    <t>YAKIMA</t>
  </si>
  <si>
    <t>34002</t>
  </si>
  <si>
    <t>29103</t>
  </si>
  <si>
    <t>ANACORTES</t>
  </si>
  <si>
    <t>TOUCHET</t>
  </si>
  <si>
    <t>08130</t>
  </si>
  <si>
    <t>TOUTLE LAKE</t>
  </si>
  <si>
    <t>20400</t>
  </si>
  <si>
    <t>TROUT LAKE</t>
  </si>
  <si>
    <t>34033</t>
  </si>
  <si>
    <t>TUMWATER</t>
  </si>
  <si>
    <t>39002</t>
  </si>
  <si>
    <t>UNION GAP</t>
  </si>
  <si>
    <t>27083</t>
  </si>
  <si>
    <t>BATTLE GROUND</t>
  </si>
  <si>
    <t>17405</t>
  </si>
  <si>
    <t>BELLEVUE</t>
  </si>
  <si>
    <t>37501</t>
  </si>
  <si>
    <t>BELLINGHAM</t>
  </si>
  <si>
    <t>01122</t>
  </si>
  <si>
    <t>BENGE</t>
  </si>
  <si>
    <t>27403</t>
  </si>
  <si>
    <t>BETHEL</t>
  </si>
  <si>
    <t>20203</t>
  </si>
  <si>
    <t>MORTON</t>
  </si>
  <si>
    <t>13161</t>
  </si>
  <si>
    <t>MOSES LAKE</t>
  </si>
  <si>
    <t>21206</t>
  </si>
  <si>
    <t>MOSSYROCK</t>
  </si>
  <si>
    <t>39209</t>
  </si>
  <si>
    <t>MOUNT ADAMS</t>
  </si>
  <si>
    <t>37507</t>
  </si>
  <si>
    <t>MOUNT BAKER</t>
  </si>
  <si>
    <t>NOOKSACK VALLEY</t>
  </si>
  <si>
    <t>14064</t>
  </si>
  <si>
    <t>NORTH BEACH</t>
  </si>
  <si>
    <t>11051</t>
  </si>
  <si>
    <t>NORTH FRANKLIN</t>
  </si>
  <si>
    <t>GRAND COULEE DAM</t>
  </si>
  <si>
    <t>39200</t>
  </si>
  <si>
    <t>GRANDVIEW</t>
  </si>
  <si>
    <t>39204</t>
  </si>
  <si>
    <t>GRANGER</t>
  </si>
  <si>
    <t>DAMMAN</t>
  </si>
  <si>
    <t>31330</t>
  </si>
  <si>
    <t>DARRINGTON</t>
  </si>
  <si>
    <t>22207</t>
  </si>
  <si>
    <t>DAVENPORT</t>
  </si>
  <si>
    <t>07002</t>
  </si>
  <si>
    <t>DAYTON</t>
  </si>
  <si>
    <t>32361</t>
  </si>
  <si>
    <t>39090</t>
  </si>
  <si>
    <t>09206</t>
  </si>
  <si>
    <t>EASTMONT</t>
  </si>
  <si>
    <t>19028</t>
  </si>
  <si>
    <t>EASTON</t>
  </si>
  <si>
    <t>27404</t>
  </si>
  <si>
    <t>EATONVILLE</t>
  </si>
  <si>
    <t>31015</t>
  </si>
  <si>
    <t>EDMONDS</t>
  </si>
  <si>
    <t>19401</t>
  </si>
  <si>
    <t>ELLENSBURG</t>
  </si>
  <si>
    <t>QUILCENE</t>
  </si>
  <si>
    <t>05402</t>
  </si>
  <si>
    <t>14097</t>
  </si>
  <si>
    <t>27320</t>
  </si>
  <si>
    <t>SUMNER</t>
  </si>
  <si>
    <t>39201</t>
  </si>
  <si>
    <t>SUNNYSIDE</t>
  </si>
  <si>
    <t>27010</t>
  </si>
  <si>
    <t>TACOMA</t>
  </si>
  <si>
    <t>14077</t>
  </si>
  <si>
    <t>TAHOLAH</t>
  </si>
  <si>
    <t>17409</t>
  </si>
  <si>
    <t>TAHOMA</t>
  </si>
  <si>
    <t>38265</t>
  </si>
  <si>
    <t>TEKOA</t>
  </si>
  <si>
    <t>34402</t>
  </si>
  <si>
    <t>TENINO</t>
  </si>
  <si>
    <t>19400</t>
  </si>
  <si>
    <t>THORP</t>
  </si>
  <si>
    <t>21237</t>
  </si>
  <si>
    <t>TOLEDO</t>
  </si>
  <si>
    <t>24404</t>
  </si>
  <si>
    <t>TONASKET</t>
  </si>
  <si>
    <t>39202</t>
  </si>
  <si>
    <t>TOPPENISH</t>
  </si>
  <si>
    <t>36300</t>
  </si>
  <si>
    <t>RIVERVIEW</t>
  </si>
  <si>
    <t>34401</t>
  </si>
  <si>
    <t>ROCHESTER</t>
  </si>
  <si>
    <t>20403</t>
  </si>
  <si>
    <t>ROOSEVELT</t>
  </si>
  <si>
    <t>38320</t>
  </si>
  <si>
    <t>ROSALIA</t>
  </si>
  <si>
    <t>13160</t>
  </si>
  <si>
    <t>UNIVERSITY PLACE</t>
  </si>
  <si>
    <t>33070</t>
  </si>
  <si>
    <t>VALLEY</t>
  </si>
  <si>
    <t>06037</t>
  </si>
  <si>
    <t>18401</t>
  </si>
  <si>
    <t>15206</t>
  </si>
  <si>
    <t>SOUTH WHIDBEY</t>
  </si>
  <si>
    <t>23042</t>
  </si>
  <si>
    <t>SOUTHSIDE</t>
  </si>
  <si>
    <t>32081</t>
  </si>
  <si>
    <t>KIONA BENTON</t>
  </si>
  <si>
    <t>MC CLEARY</t>
  </si>
  <si>
    <t>MARY M KNIGHT</t>
  </si>
  <si>
    <t>CENTRAL KITSAP</t>
  </si>
  <si>
    <t>32356</t>
  </si>
  <si>
    <t>CENTRAL VALLEY</t>
  </si>
  <si>
    <t>21401</t>
  </si>
  <si>
    <t>CENTRALIA</t>
  </si>
  <si>
    <t>21302</t>
  </si>
  <si>
    <t>CHEHALIS</t>
  </si>
  <si>
    <t>32360</t>
  </si>
  <si>
    <t>CHENEY</t>
  </si>
  <si>
    <t>33036</t>
  </si>
  <si>
    <t>KITTITAS</t>
  </si>
  <si>
    <t>20402</t>
  </si>
  <si>
    <t>KLICKITAT</t>
  </si>
  <si>
    <t>29311</t>
  </si>
  <si>
    <t>LA CONNER</t>
  </si>
  <si>
    <t>WENATCHEE</t>
  </si>
  <si>
    <t>32363</t>
  </si>
  <si>
    <t>39208</t>
  </si>
  <si>
    <t>21303</t>
  </si>
  <si>
    <t>WHITE PASS</t>
  </si>
  <si>
    <t>27416</t>
  </si>
  <si>
    <t>WHITE RIVER</t>
  </si>
  <si>
    <t>20405</t>
  </si>
  <si>
    <t>WHITE SALMON</t>
  </si>
  <si>
    <t>22200</t>
  </si>
  <si>
    <t>WILBUR</t>
  </si>
  <si>
    <t>25160</t>
  </si>
  <si>
    <t>WILLAPA VALLEY</t>
  </si>
  <si>
    <t>13167</t>
  </si>
  <si>
    <t>WILSON CREEK</t>
  </si>
  <si>
    <t>21232</t>
  </si>
  <si>
    <t>31332</t>
  </si>
  <si>
    <t>YELM</t>
  </si>
  <si>
    <t>NORTH MASON</t>
  </si>
  <si>
    <t>25200</t>
  </si>
  <si>
    <t>NORTH RIVER</t>
  </si>
  <si>
    <t>34003</t>
  </si>
  <si>
    <t>NORTH THURSTON</t>
  </si>
  <si>
    <t>33211</t>
  </si>
  <si>
    <t>NORTHPORT</t>
  </si>
  <si>
    <t>17417</t>
  </si>
  <si>
    <t>NORTHSHORE</t>
  </si>
  <si>
    <t>15201</t>
  </si>
  <si>
    <t>OAK HARBOR</t>
  </si>
  <si>
    <t>38324</t>
  </si>
  <si>
    <t>OAKESDALE</t>
  </si>
  <si>
    <t>14400</t>
  </si>
  <si>
    <t>OAKVILLE</t>
  </si>
  <si>
    <t>25101</t>
  </si>
  <si>
    <t>OCEAN BEACH</t>
  </si>
  <si>
    <t>17401</t>
  </si>
  <si>
    <t>HIGHLINE</t>
  </si>
  <si>
    <t>06098</t>
  </si>
  <si>
    <t>HOCKINSON</t>
  </si>
  <si>
    <t>23404</t>
  </si>
  <si>
    <t>HOOD CANAL</t>
  </si>
  <si>
    <t>14028</t>
  </si>
  <si>
    <t>HOQUIAM</t>
  </si>
  <si>
    <t>10070</t>
  </si>
  <si>
    <t>INCHELIUM</t>
  </si>
  <si>
    <t>31063</t>
  </si>
  <si>
    <t>INDEX</t>
  </si>
  <si>
    <t>17411</t>
  </si>
  <si>
    <t>ISSAQUAH</t>
  </si>
  <si>
    <t>11056</t>
  </si>
  <si>
    <t>KAHLOTUS</t>
  </si>
  <si>
    <t>03116</t>
  </si>
  <si>
    <t>PROSSER</t>
  </si>
  <si>
    <t>38267</t>
  </si>
  <si>
    <t>PULLMAN</t>
  </si>
  <si>
    <t>27003</t>
  </si>
  <si>
    <t>PUYALLUP</t>
  </si>
  <si>
    <t>16020</t>
  </si>
  <si>
    <t>32414</t>
  </si>
  <si>
    <t>DEER PARK</t>
  </si>
  <si>
    <t>27343</t>
  </si>
  <si>
    <t>DIERINGER</t>
  </si>
  <si>
    <t>36101</t>
  </si>
  <si>
    <t>DIXIE</t>
  </si>
  <si>
    <t>13144</t>
  </si>
  <si>
    <t>QUINCY</t>
  </si>
  <si>
    <t>34307</t>
  </si>
  <si>
    <t>RAINIER</t>
  </si>
  <si>
    <t>25116</t>
  </si>
  <si>
    <t>RAYMOND</t>
  </si>
  <si>
    <t>22009</t>
  </si>
  <si>
    <t>REARDAN</t>
  </si>
  <si>
    <t>17403</t>
  </si>
  <si>
    <t>RENTON</t>
  </si>
  <si>
    <t>10309</t>
  </si>
  <si>
    <t>REPUBLIC</t>
  </si>
  <si>
    <t>03400</t>
  </si>
  <si>
    <t>RICHLAND</t>
  </si>
  <si>
    <t>06122</t>
  </si>
  <si>
    <t>RIDGEFIELD</t>
  </si>
  <si>
    <t>01160</t>
  </si>
  <si>
    <t>RITZVILLE</t>
  </si>
  <si>
    <t>32416</t>
  </si>
  <si>
    <t>RIVERSIDE</t>
  </si>
  <si>
    <t>17407</t>
  </si>
  <si>
    <t>PORT ANGELES</t>
  </si>
  <si>
    <t>16050</t>
  </si>
  <si>
    <t>PORT TOWNSEND</t>
  </si>
  <si>
    <t>36402</t>
  </si>
  <si>
    <t>LaCenter</t>
  </si>
  <si>
    <t>12110</t>
  </si>
  <si>
    <t>POMEROY</t>
  </si>
  <si>
    <t>05121</t>
  </si>
  <si>
    <t>10050</t>
  </si>
  <si>
    <t>CURLEW</t>
  </si>
  <si>
    <t>26059</t>
  </si>
  <si>
    <t>CUSICK</t>
  </si>
  <si>
    <t>19007</t>
  </si>
  <si>
    <t>39205</t>
  </si>
  <si>
    <t>ZILLAH</t>
  </si>
  <si>
    <t>14068</t>
  </si>
  <si>
    <t>ELMA</t>
  </si>
  <si>
    <t>38308</t>
  </si>
  <si>
    <t>ENDICOTT</t>
  </si>
  <si>
    <t>04127</t>
  </si>
  <si>
    <t>ENTIAT</t>
  </si>
  <si>
    <t>17216</t>
  </si>
  <si>
    <t>ENUMCLAW</t>
  </si>
  <si>
    <t>13165</t>
  </si>
  <si>
    <t>EPHRATA</t>
  </si>
  <si>
    <t>21036</t>
  </si>
  <si>
    <t>37502</t>
  </si>
  <si>
    <t>FERNDALE</t>
  </si>
  <si>
    <t>27417</t>
  </si>
  <si>
    <t>FIFE</t>
  </si>
  <si>
    <t>03053</t>
  </si>
  <si>
    <t>FINLEY</t>
  </si>
  <si>
    <t>27402</t>
  </si>
  <si>
    <t>FRANKLIN PIERCE</t>
  </si>
  <si>
    <t>32358</t>
  </si>
  <si>
    <t>FREEMAN</t>
  </si>
  <si>
    <t>38302</t>
  </si>
  <si>
    <t>GARFIELD</t>
  </si>
  <si>
    <t>20401</t>
  </si>
  <si>
    <t>GLENWOOD</t>
  </si>
  <si>
    <t>20404</t>
  </si>
  <si>
    <t>GOLDENDALE</t>
  </si>
  <si>
    <t>13301</t>
  </si>
  <si>
    <t>GRANITE FALLS</t>
  </si>
  <si>
    <t>23054</t>
  </si>
  <si>
    <t>GRAPEVIEW</t>
  </si>
  <si>
    <t>32312</t>
  </si>
  <si>
    <t>GREAT NORTHERN</t>
  </si>
  <si>
    <t>06103</t>
  </si>
  <si>
    <t>GREEN MOUNTAIN</t>
  </si>
  <si>
    <t>34324</t>
  </si>
  <si>
    <t>GRIFFIN</t>
  </si>
  <si>
    <t>22204</t>
  </si>
  <si>
    <t>HARRINGTON</t>
  </si>
  <si>
    <t>39203</t>
  </si>
  <si>
    <t>HIGHLAND</t>
  </si>
  <si>
    <t>TUKWILA</t>
  </si>
  <si>
    <t>08402</t>
  </si>
  <si>
    <t>KALAMA</t>
  </si>
  <si>
    <t>10003</t>
  </si>
  <si>
    <t>KELLER</t>
  </si>
  <si>
    <t>08458</t>
  </si>
  <si>
    <t>KELSO</t>
  </si>
  <si>
    <t>03017</t>
  </si>
  <si>
    <t>KENNEWICK</t>
  </si>
  <si>
    <t>17415</t>
  </si>
  <si>
    <t>LAMONT</t>
  </si>
  <si>
    <t>32362</t>
  </si>
  <si>
    <t>LIBERTY</t>
  </si>
  <si>
    <t>01158</t>
  </si>
  <si>
    <t>LIND</t>
  </si>
  <si>
    <t>08122</t>
  </si>
  <si>
    <t>LONGVIEW</t>
  </si>
  <si>
    <t>33183</t>
  </si>
  <si>
    <t>LOON LAKE</t>
  </si>
  <si>
    <t>28144</t>
  </si>
  <si>
    <t>31016</t>
  </si>
  <si>
    <t>ARLINGTON</t>
  </si>
  <si>
    <t>02420</t>
  </si>
  <si>
    <t>17408</t>
  </si>
  <si>
    <t>AUBURN</t>
  </si>
  <si>
    <t>18303</t>
  </si>
  <si>
    <t>06119</t>
  </si>
  <si>
    <t>KENT</t>
  </si>
  <si>
    <t>33212</t>
  </si>
  <si>
    <t>KETTLE FALLS</t>
  </si>
  <si>
    <t>03052</t>
  </si>
  <si>
    <t>19403</t>
  </si>
  <si>
    <t>COULEE-HARTLINE</t>
  </si>
  <si>
    <t>WELLPINIT</t>
  </si>
  <si>
    <t>04246</t>
  </si>
  <si>
    <t>20406</t>
  </si>
  <si>
    <t>LYLE</t>
  </si>
  <si>
    <t>37504</t>
  </si>
  <si>
    <t>LYNDEN</t>
  </si>
  <si>
    <t>39120</t>
  </si>
  <si>
    <t>MABTON</t>
  </si>
  <si>
    <t>09207</t>
  </si>
  <si>
    <t>MANSFIELD</t>
  </si>
  <si>
    <t>04019</t>
  </si>
  <si>
    <t>MANSON</t>
  </si>
  <si>
    <t>23311</t>
  </si>
  <si>
    <t>33207</t>
  </si>
  <si>
    <t>MARY WALKER</t>
  </si>
  <si>
    <t>31025</t>
  </si>
  <si>
    <t>VANCOUVER</t>
  </si>
  <si>
    <t>17402</t>
  </si>
  <si>
    <t>VASHON ISLAND</t>
  </si>
  <si>
    <t>35200</t>
  </si>
  <si>
    <t>WAHKIAKUM</t>
  </si>
  <si>
    <t>13073</t>
  </si>
  <si>
    <t>WAHLUKE</t>
  </si>
  <si>
    <t>36401</t>
  </si>
  <si>
    <t>WAITSBURG</t>
  </si>
  <si>
    <t>36140</t>
  </si>
  <si>
    <t>WALLA WALLA</t>
  </si>
  <si>
    <t>39207</t>
  </si>
  <si>
    <t>EVALINE</t>
  </si>
  <si>
    <t>31002</t>
  </si>
  <si>
    <t>EVERETT</t>
  </si>
  <si>
    <t>06114</t>
  </si>
  <si>
    <t>33205</t>
  </si>
  <si>
    <t>17210</t>
  </si>
  <si>
    <t>FEDERAL WAY</t>
  </si>
  <si>
    <t>WASHTUCNA</t>
  </si>
  <si>
    <t>09209</t>
  </si>
  <si>
    <t>WATERVILLE</t>
  </si>
  <si>
    <t>33049</t>
  </si>
  <si>
    <t>18100</t>
  </si>
  <si>
    <t>BREMERTON</t>
  </si>
  <si>
    <t>24111</t>
  </si>
  <si>
    <t>BREWSTER</t>
  </si>
  <si>
    <t>09075</t>
  </si>
  <si>
    <t>BRIDGEPORT</t>
  </si>
  <si>
    <t>16046</t>
  </si>
  <si>
    <t>BRINNON</t>
  </si>
  <si>
    <t>29100</t>
  </si>
  <si>
    <t>06117</t>
  </si>
  <si>
    <t>CAMAS</t>
  </si>
  <si>
    <t>05401</t>
  </si>
  <si>
    <t>CAPE FLATTERY</t>
  </si>
  <si>
    <t>27019</t>
  </si>
  <si>
    <t>CARBONADO</t>
  </si>
  <si>
    <t>SPOKANE</t>
  </si>
  <si>
    <t>22008</t>
  </si>
  <si>
    <t>SPRAGUE</t>
  </si>
  <si>
    <t>38322</t>
  </si>
  <si>
    <t>ST JOHN</t>
  </si>
  <si>
    <t>ROYAL</t>
  </si>
  <si>
    <t>28149</t>
  </si>
  <si>
    <t>14104</t>
  </si>
  <si>
    <t>SATSOP</t>
  </si>
  <si>
    <t>17001</t>
  </si>
  <si>
    <t>SEATTLE</t>
  </si>
  <si>
    <t>29101</t>
  </si>
  <si>
    <t>SEDRO WOOLLEY</t>
  </si>
  <si>
    <t>39119</t>
  </si>
  <si>
    <t>SELAH</t>
  </si>
  <si>
    <t>26070</t>
  </si>
  <si>
    <t>SELKIRK</t>
  </si>
  <si>
    <t>05323</t>
  </si>
  <si>
    <t>SEQUIM</t>
  </si>
  <si>
    <t>28010</t>
  </si>
  <si>
    <t>SHAW</t>
  </si>
  <si>
    <t>23309</t>
  </si>
  <si>
    <t>SHELTON</t>
  </si>
  <si>
    <t>17412</t>
  </si>
  <si>
    <t>SHORELINE</t>
  </si>
  <si>
    <t>30002</t>
  </si>
  <si>
    <t>17406</t>
  </si>
  <si>
    <t>18402</t>
  </si>
  <si>
    <t>SOUTH KITSAP</t>
  </si>
  <si>
    <t>Ocosta</t>
  </si>
  <si>
    <t>Odessa</t>
  </si>
  <si>
    <t>Okanogan</t>
  </si>
  <si>
    <t>Olympia</t>
  </si>
  <si>
    <t>Omak</t>
  </si>
  <si>
    <t>Onalaska</t>
  </si>
  <si>
    <t>Onion Creek</t>
  </si>
  <si>
    <t>Orcas Island</t>
  </si>
  <si>
    <t>Orchard Prairie</t>
  </si>
  <si>
    <t>STEILACOOM HIST.</t>
  </si>
  <si>
    <t>SAN JUAN</t>
  </si>
  <si>
    <t>MT VERNON</t>
  </si>
  <si>
    <t>LACROSSE JOINT</t>
  </si>
  <si>
    <t>ASOTIN</t>
  </si>
  <si>
    <t>NASELLE GRAYS RI</t>
  </si>
  <si>
    <t>WEST VALLEY</t>
  </si>
  <si>
    <t>CCDDD</t>
  </si>
  <si>
    <t>Aberdeen</t>
  </si>
  <si>
    <t>Adna</t>
  </si>
  <si>
    <t>Almira</t>
  </si>
  <si>
    <t>Anacortes</t>
  </si>
  <si>
    <t>Arlington</t>
  </si>
  <si>
    <t>Asotin-Anatone</t>
  </si>
  <si>
    <t>Auburn</t>
  </si>
  <si>
    <t>Bainbridge Island</t>
  </si>
  <si>
    <t>Battle Ground</t>
  </si>
  <si>
    <t>Bellevue</t>
  </si>
  <si>
    <t>Bellingham</t>
  </si>
  <si>
    <t>Benge</t>
  </si>
  <si>
    <t>Bethel</t>
  </si>
  <si>
    <t>Bickleton</t>
  </si>
  <si>
    <t>Blaine</t>
  </si>
  <si>
    <t>Boistfort</t>
  </si>
  <si>
    <t>Bremerton</t>
  </si>
  <si>
    <t>Brewster</t>
  </si>
  <si>
    <t>Bridgeport</t>
  </si>
  <si>
    <t>Brinnon</t>
  </si>
  <si>
    <t>Burlington-Edison</t>
  </si>
  <si>
    <t>Camas</t>
  </si>
  <si>
    <t>Cape Flattery</t>
  </si>
  <si>
    <t>Cascade</t>
  </si>
  <si>
    <t>Cashmere</t>
  </si>
  <si>
    <t>Castle Rock</t>
  </si>
  <si>
    <t>Centerville</t>
  </si>
  <si>
    <t>Central Kitsap</t>
  </si>
  <si>
    <t>Central Valley</t>
  </si>
  <si>
    <t>Centralia</t>
  </si>
  <si>
    <t>Chehalis</t>
  </si>
  <si>
    <t>Cheney</t>
  </si>
  <si>
    <t>Chewelah</t>
  </si>
  <si>
    <t>Chimacum</t>
  </si>
  <si>
    <t>Clarkston</t>
  </si>
  <si>
    <t>Cle Elum-Roslyn</t>
  </si>
  <si>
    <t>Clover Park</t>
  </si>
  <si>
    <t>Colfax</t>
  </si>
  <si>
    <t>College Place</t>
  </si>
  <si>
    <t>Colton</t>
  </si>
  <si>
    <t>Colville</t>
  </si>
  <si>
    <t>Concrete</t>
  </si>
  <si>
    <t>Conway</t>
  </si>
  <si>
    <t>Cosmopolis</t>
  </si>
  <si>
    <t>Coulee-Hartline</t>
  </si>
  <si>
    <t>Coupeville</t>
  </si>
  <si>
    <t>Crescent</t>
  </si>
  <si>
    <t>Creston</t>
  </si>
  <si>
    <t>Curlew</t>
  </si>
  <si>
    <t>Cusick</t>
  </si>
  <si>
    <t>Damman</t>
  </si>
  <si>
    <t>Darrington</t>
  </si>
  <si>
    <t>Davenport</t>
  </si>
  <si>
    <t>Dayton</t>
  </si>
  <si>
    <t>Deer Park</t>
  </si>
  <si>
    <t>Dieringer</t>
  </si>
  <si>
    <t>Dixie</t>
  </si>
  <si>
    <t>Eastmont</t>
  </si>
  <si>
    <t>Easton</t>
  </si>
  <si>
    <t>Eatonville</t>
  </si>
  <si>
    <t>Edmonds</t>
  </si>
  <si>
    <t>Ellensburg</t>
  </si>
  <si>
    <t>Elma</t>
  </si>
  <si>
    <t>Endicott</t>
  </si>
  <si>
    <t>Entiat</t>
  </si>
  <si>
    <t>Enumclaw</t>
  </si>
  <si>
    <t>Ephrata</t>
  </si>
  <si>
    <t>Evaline</t>
  </si>
  <si>
    <t>Everett</t>
  </si>
  <si>
    <t>Federal Way</t>
  </si>
  <si>
    <t>Ferndale</t>
  </si>
  <si>
    <t>Fife</t>
  </si>
  <si>
    <t>Finley</t>
  </si>
  <si>
    <t>Franklin Pierce</t>
  </si>
  <si>
    <t>Freeman</t>
  </si>
  <si>
    <t>Garfield</t>
  </si>
  <si>
    <t>Glenwood</t>
  </si>
  <si>
    <t>Goldendale</t>
  </si>
  <si>
    <t>Grand Coulee Dam</t>
  </si>
  <si>
    <t>Grandview</t>
  </si>
  <si>
    <t>Granger</t>
  </si>
  <si>
    <t>Granite Falls</t>
  </si>
  <si>
    <t>Grapeview</t>
  </si>
  <si>
    <t>Great Northern</t>
  </si>
  <si>
    <t>Green Mountain</t>
  </si>
  <si>
    <t>Griffin</t>
  </si>
  <si>
    <t>Harrington</t>
  </si>
  <si>
    <t>Highland</t>
  </si>
  <si>
    <t>Highline</t>
  </si>
  <si>
    <t>Hockinson</t>
  </si>
  <si>
    <t>Hood Canal</t>
  </si>
  <si>
    <t>Hoquiam</t>
  </si>
  <si>
    <t>Inchelium</t>
  </si>
  <si>
    <t>Index</t>
  </si>
  <si>
    <t>Issaquah</t>
  </si>
  <si>
    <t>Kahlotus</t>
  </si>
  <si>
    <t>Kalama</t>
  </si>
  <si>
    <t>Keller</t>
  </si>
  <si>
    <t>Kelso</t>
  </si>
  <si>
    <t>Kennewick</t>
  </si>
  <si>
    <t>Kent</t>
  </si>
  <si>
    <t>Kettle Falls</t>
  </si>
  <si>
    <t>Kiona-Benton City</t>
  </si>
  <si>
    <t>Kittitas</t>
  </si>
  <si>
    <t>Klickitat</t>
  </si>
  <si>
    <t>La Center</t>
  </si>
  <si>
    <t>La Conner</t>
  </si>
  <si>
    <t>Lake Chelan</t>
  </si>
  <si>
    <t>Lake Stevens</t>
  </si>
  <si>
    <t>Lake Washington</t>
  </si>
  <si>
    <t>Lakewood</t>
  </si>
  <si>
    <t>Lamont</t>
  </si>
  <si>
    <t>Liberty</t>
  </si>
  <si>
    <t>Lind</t>
  </si>
  <si>
    <t>Longview</t>
  </si>
  <si>
    <t>Loon Lake</t>
  </si>
  <si>
    <t>Lopez Island</t>
  </si>
  <si>
    <t>Lyle</t>
  </si>
  <si>
    <t>Lynden</t>
  </si>
  <si>
    <t>Mabton</t>
  </si>
  <si>
    <t>Mansfield</t>
  </si>
  <si>
    <t>Manson</t>
  </si>
  <si>
    <t>Mary M. Knight</t>
  </si>
  <si>
    <t>Mary Walker</t>
  </si>
  <si>
    <t>Marysville</t>
  </si>
  <si>
    <t>McCleary</t>
  </si>
  <si>
    <t>Mead</t>
  </si>
  <si>
    <t>Medical Lake</t>
  </si>
  <si>
    <t>Mercer Island</t>
  </si>
  <si>
    <t>Meridian</t>
  </si>
  <si>
    <t>Methow Valley</t>
  </si>
  <si>
    <t>Mill A</t>
  </si>
  <si>
    <t>Monroe</t>
  </si>
  <si>
    <t>Montesano</t>
  </si>
  <si>
    <t>Morton</t>
  </si>
  <si>
    <t>Moses Lake</t>
  </si>
  <si>
    <t>Mossyrock</t>
  </si>
  <si>
    <t>Mount Adams</t>
  </si>
  <si>
    <t>Mount Baker</t>
  </si>
  <si>
    <t>Mount Pleasant</t>
  </si>
  <si>
    <t>Mount Vernon</t>
  </si>
  <si>
    <t>Mukilteo</t>
  </si>
  <si>
    <t>Naches Valley</t>
  </si>
  <si>
    <t>Napavine</t>
  </si>
  <si>
    <t>Naselle-Grays River</t>
  </si>
  <si>
    <t>Nespelem</t>
  </si>
  <si>
    <t>Newport</t>
  </si>
  <si>
    <t>Nine Mile Falls</t>
  </si>
  <si>
    <t>Nooksack Valley</t>
  </si>
  <si>
    <t>North Beach</t>
  </si>
  <si>
    <t>North Franklin</t>
  </si>
  <si>
    <t>North Kitsap</t>
  </si>
  <si>
    <t>North Mason</t>
  </si>
  <si>
    <t>North River</t>
  </si>
  <si>
    <t>North Thurston</t>
  </si>
  <si>
    <t>Northport</t>
  </si>
  <si>
    <t>Northshore</t>
  </si>
  <si>
    <t>Oak Harbor</t>
  </si>
  <si>
    <t>Oakesdale</t>
  </si>
  <si>
    <t>Oakville</t>
  </si>
  <si>
    <t>Ocean Beach</t>
  </si>
  <si>
    <t>Snoqualmie Valley</t>
  </si>
  <si>
    <t>Soap Lake</t>
  </si>
  <si>
    <t>South Bend</t>
  </si>
  <si>
    <t>South Kitsap</t>
  </si>
  <si>
    <t>South Whidbey</t>
  </si>
  <si>
    <t>Southside</t>
  </si>
  <si>
    <t>Spokane</t>
  </si>
  <si>
    <t>Orient</t>
  </si>
  <si>
    <t>Orondo</t>
  </si>
  <si>
    <t>Oroville</t>
  </si>
  <si>
    <t>Orting</t>
  </si>
  <si>
    <t>Othello</t>
  </si>
  <si>
    <t>Palisades</t>
  </si>
  <si>
    <t>Palouse</t>
  </si>
  <si>
    <t>Pasco</t>
  </si>
  <si>
    <t>Pateros</t>
  </si>
  <si>
    <t>Paterson</t>
  </si>
  <si>
    <t>Pe Ell</t>
  </si>
  <si>
    <t>Peninsula</t>
  </si>
  <si>
    <t>Pioneer</t>
  </si>
  <si>
    <t>Pomeroy</t>
  </si>
  <si>
    <t>Port Angeles</t>
  </si>
  <si>
    <t>Port Townsend</t>
  </si>
  <si>
    <t>Prescott</t>
  </si>
  <si>
    <t>Prosser</t>
  </si>
  <si>
    <t>Pullman</t>
  </si>
  <si>
    <t>Puyallup</t>
  </si>
  <si>
    <t>Queets-Clearwater</t>
  </si>
  <si>
    <t>University Place</t>
  </si>
  <si>
    <t>Vancouver</t>
  </si>
  <si>
    <t>Vashon Island</t>
  </si>
  <si>
    <t>Wahkiakum</t>
  </si>
  <si>
    <t xml:space="preserve">Moses Lake </t>
  </si>
  <si>
    <t xml:space="preserve">Kittitas </t>
  </si>
  <si>
    <t xml:space="preserve">Klickitat </t>
  </si>
  <si>
    <t xml:space="preserve">Okanogan </t>
  </si>
  <si>
    <t xml:space="preserve">Brewster </t>
  </si>
  <si>
    <t xml:space="preserve">Skamania </t>
  </si>
  <si>
    <t xml:space="preserve">Snohomish </t>
  </si>
  <si>
    <t xml:space="preserve">Spokane </t>
  </si>
  <si>
    <t xml:space="preserve">Great Northern </t>
  </si>
  <si>
    <t xml:space="preserve">Mary Walker </t>
  </si>
  <si>
    <t xml:space="preserve">Tenino </t>
  </si>
  <si>
    <t xml:space="preserve">Walla Walla </t>
  </si>
  <si>
    <t xml:space="preserve">Mount Baker </t>
  </si>
  <si>
    <t xml:space="preserve">Yakima </t>
  </si>
  <si>
    <t>Quilcene</t>
  </si>
  <si>
    <t>Quillayute Valley</t>
  </si>
  <si>
    <t>Quinault Lake</t>
  </si>
  <si>
    <t>Quincy</t>
  </si>
  <si>
    <t>Rainier</t>
  </si>
  <si>
    <t>Raymond</t>
  </si>
  <si>
    <t>Reardan-Edwall</t>
  </si>
  <si>
    <t>Renton</t>
  </si>
  <si>
    <t>Republic</t>
  </si>
  <si>
    <t>Richland</t>
  </si>
  <si>
    <t>Ridgefield</t>
  </si>
  <si>
    <t>Ritzville</t>
  </si>
  <si>
    <t>Riverside</t>
  </si>
  <si>
    <t>Riverview</t>
  </si>
  <si>
    <t>Rochester</t>
  </si>
  <si>
    <t>Roosevelt</t>
  </si>
  <si>
    <t>Rosalia</t>
  </si>
  <si>
    <t>Royal</t>
  </si>
  <si>
    <t>San Juan Island</t>
  </si>
  <si>
    <t>Satsop</t>
  </si>
  <si>
    <t>Seattle</t>
  </si>
  <si>
    <t>Sedro-Woolley</t>
  </si>
  <si>
    <t>Selah</t>
  </si>
  <si>
    <t>Selkirk</t>
  </si>
  <si>
    <t>Sequim</t>
  </si>
  <si>
    <t>Shaw Island</t>
  </si>
  <si>
    <t>Shelton</t>
  </si>
  <si>
    <t>Shoreline</t>
  </si>
  <si>
    <t>Skamania</t>
  </si>
  <si>
    <t>Skykomish</t>
  </si>
  <si>
    <t>Snohomish</t>
  </si>
  <si>
    <t xml:space="preserve">Wishkah Valley                          </t>
  </si>
  <si>
    <t xml:space="preserve">Highline                                </t>
  </si>
  <si>
    <t>Sprague</t>
  </si>
  <si>
    <t>St. John</t>
  </si>
  <si>
    <t>Stanwood-Camano</t>
  </si>
  <si>
    <t>Star</t>
  </si>
  <si>
    <t>Starbuck</t>
  </si>
  <si>
    <t>Stehekin</t>
  </si>
  <si>
    <t>Steilacoom Historical</t>
  </si>
  <si>
    <t>Steptoe</t>
  </si>
  <si>
    <t>Stevenson-Carson</t>
  </si>
  <si>
    <t>Sultan</t>
  </si>
  <si>
    <t>Summit Valley</t>
  </si>
  <si>
    <t>Sumner</t>
  </si>
  <si>
    <t>Sunnyside</t>
  </si>
  <si>
    <t>Tacoma</t>
  </si>
  <si>
    <t>Taholah</t>
  </si>
  <si>
    <t>Tahoma</t>
  </si>
  <si>
    <t>Tekoa</t>
  </si>
  <si>
    <t>Tenino</t>
  </si>
  <si>
    <t>Thorp</t>
  </si>
  <si>
    <t>Toledo</t>
  </si>
  <si>
    <t>Tonasket</t>
  </si>
  <si>
    <t>Toppenish</t>
  </si>
  <si>
    <t>Touchet</t>
  </si>
  <si>
    <t>Toutle Lake</t>
  </si>
  <si>
    <t>Trout Lake</t>
  </si>
  <si>
    <t>Tukwila</t>
  </si>
  <si>
    <t>Tumwater</t>
  </si>
  <si>
    <t>Union Gap</t>
  </si>
  <si>
    <t>N/A</t>
  </si>
  <si>
    <t>Yes</t>
  </si>
  <si>
    <t>Wahluke</t>
  </si>
  <si>
    <t>Waitsburg</t>
  </si>
  <si>
    <t>Walla Walla</t>
  </si>
  <si>
    <t>Wapato</t>
  </si>
  <si>
    <t>Warden</t>
  </si>
  <si>
    <t>Washougal</t>
  </si>
  <si>
    <t>Washtucna</t>
  </si>
  <si>
    <t>Waterville</t>
  </si>
  <si>
    <t>Wellpinit</t>
  </si>
  <si>
    <t>Wenatchee</t>
  </si>
  <si>
    <t>White Pass</t>
  </si>
  <si>
    <t>White River</t>
  </si>
  <si>
    <t>White Salmon</t>
  </si>
  <si>
    <t>Wilbur</t>
  </si>
  <si>
    <t>Willapa Valley</t>
  </si>
  <si>
    <t>Wilson Creek</t>
  </si>
  <si>
    <t>Winlock</t>
  </si>
  <si>
    <t>Wishkah Valley</t>
  </si>
  <si>
    <t>Wishram</t>
  </si>
  <si>
    <t>Woodland</t>
  </si>
  <si>
    <t>Yakima</t>
  </si>
  <si>
    <t>Yelm</t>
  </si>
  <si>
    <t>Zillah</t>
  </si>
  <si>
    <t>Carbonado Historical</t>
  </si>
  <si>
    <t>Columbia No. 400</t>
  </si>
  <si>
    <t>Evergreen No. 114</t>
  </si>
  <si>
    <t>West Valley No. 208</t>
  </si>
  <si>
    <t>West Valley No. 363</t>
  </si>
  <si>
    <t>East Valley No. 361</t>
  </si>
  <si>
    <t>East Valley No. 90</t>
  </si>
  <si>
    <t>Columbia No. 206</t>
  </si>
  <si>
    <t>Evergreen No. 205</t>
  </si>
  <si>
    <t>99999</t>
  </si>
  <si>
    <t>Lake Quinault</t>
  </si>
  <si>
    <t>Evergreen 114</t>
  </si>
  <si>
    <t>Columbia 400</t>
  </si>
  <si>
    <t>Columbia</t>
  </si>
  <si>
    <t>West Valley</t>
  </si>
  <si>
    <t>Kiona-Benton</t>
  </si>
  <si>
    <t>LaCrosse</t>
  </si>
  <si>
    <t>Valley No. 70</t>
  </si>
  <si>
    <t xml:space="preserve">Clover Park </t>
  </si>
  <si>
    <t xml:space="preserve">Reardan-Edwall                          </t>
  </si>
  <si>
    <t xml:space="preserve">Lacrosse                                </t>
  </si>
  <si>
    <t xml:space="preserve">Napavine                                </t>
  </si>
  <si>
    <t xml:space="preserve">Chehalis                                </t>
  </si>
  <si>
    <t xml:space="preserve">Klickitat                               </t>
  </si>
  <si>
    <t xml:space="preserve">Naches Valley                           </t>
  </si>
  <si>
    <t xml:space="preserve">Newport                                 </t>
  </si>
  <si>
    <t xml:space="preserve">Bellingham                              </t>
  </si>
  <si>
    <t xml:space="preserve">Seattle                                 </t>
  </si>
  <si>
    <t xml:space="preserve">Eatonville                              </t>
  </si>
  <si>
    <t xml:space="preserve">North Mason                             </t>
  </si>
  <si>
    <t xml:space="preserve">Chewelah                                </t>
  </si>
  <si>
    <t xml:space="preserve">Washougal                               </t>
  </si>
  <si>
    <t xml:space="preserve">Lakewood                                </t>
  </si>
  <si>
    <t xml:space="preserve">Liberty                                 </t>
  </si>
  <si>
    <t xml:space="preserve">Othello                                 </t>
  </si>
  <si>
    <t xml:space="preserve">Omak                                    </t>
  </si>
  <si>
    <t xml:space="preserve">Enumclaw                                </t>
  </si>
  <si>
    <t xml:space="preserve">East Valley - Spokane                   </t>
  </si>
  <si>
    <t xml:space="preserve">Dayton                                  </t>
  </si>
  <si>
    <t xml:space="preserve">Medical Lake                            </t>
  </si>
  <si>
    <t xml:space="preserve">Vashon Island                           </t>
  </si>
  <si>
    <t xml:space="preserve">Oakville                                </t>
  </si>
  <si>
    <t xml:space="preserve">Elma                                    </t>
  </si>
  <si>
    <t xml:space="preserve">Longview                                </t>
  </si>
  <si>
    <t xml:space="preserve">Snohomish                               </t>
  </si>
  <si>
    <t xml:space="preserve">Franklin Pierce                         </t>
  </si>
  <si>
    <t xml:space="preserve">Marysville                              </t>
  </si>
  <si>
    <t xml:space="preserve">Clarkston                               </t>
  </si>
  <si>
    <t xml:space="preserve">Sumner                                  </t>
  </si>
  <si>
    <t xml:space="preserve">Ocosta                                  </t>
  </si>
  <si>
    <t xml:space="preserve">Mead                                    </t>
  </si>
  <si>
    <t xml:space="preserve">Granite Falls                           </t>
  </si>
  <si>
    <t xml:space="preserve">Burlington-Edison                       </t>
  </si>
  <si>
    <t xml:space="preserve">Auburn                                  </t>
  </si>
  <si>
    <t xml:space="preserve">Mukilteo                                </t>
  </si>
  <si>
    <t xml:space="preserve">Renton                                  </t>
  </si>
  <si>
    <t xml:space="preserve">Stevenson-Carson                        </t>
  </si>
  <si>
    <t xml:space="preserve">Cape Flattery                           </t>
  </si>
  <si>
    <t xml:space="preserve">Pomeroy                                 </t>
  </si>
  <si>
    <t xml:space="preserve">Mercer Island                           </t>
  </si>
  <si>
    <t xml:space="preserve">Darrington                              </t>
  </si>
  <si>
    <t xml:space="preserve">Quilcene                                </t>
  </si>
  <si>
    <t>No</t>
  </si>
  <si>
    <t>Evergreen (Stevens)</t>
  </si>
  <si>
    <t>State Totals</t>
  </si>
  <si>
    <t>Indicator</t>
  </si>
  <si>
    <t>M</t>
  </si>
  <si>
    <t>Return to Main District Profile Page</t>
  </si>
  <si>
    <t>DISTRICT NAME</t>
  </si>
  <si>
    <t xml:space="preserve">Meridian                                </t>
  </si>
  <si>
    <t xml:space="preserve">Inchelium                               </t>
  </si>
  <si>
    <t xml:space="preserve">Sequim                                  </t>
  </si>
  <si>
    <t xml:space="preserve">Bellevue                                </t>
  </si>
  <si>
    <t xml:space="preserve">Ocean Beach                             </t>
  </si>
  <si>
    <t xml:space="preserve">Wellpinit                               </t>
  </si>
  <si>
    <t xml:space="preserve">South Kitsap                            </t>
  </si>
  <si>
    <t xml:space="preserve">Battle Ground                           </t>
  </si>
  <si>
    <t xml:space="preserve">Edmonds                                 </t>
  </si>
  <si>
    <t xml:space="preserve">North Beach                             </t>
  </si>
  <si>
    <t xml:space="preserve">Central Kitsap                          </t>
  </si>
  <si>
    <t xml:space="preserve">Fife                                    </t>
  </si>
  <si>
    <t xml:space="preserve">Aberdeen                                </t>
  </si>
  <si>
    <t xml:space="preserve">Bridgeport                              </t>
  </si>
  <si>
    <t xml:space="preserve">Shoreline                               </t>
  </si>
  <si>
    <t xml:space="preserve">Wenatchee                               </t>
  </si>
  <si>
    <t xml:space="preserve">Granger                                 </t>
  </si>
  <si>
    <t xml:space="preserve">Olympia                                 </t>
  </si>
  <si>
    <t xml:space="preserve">Lake Washington                         </t>
  </si>
  <si>
    <t xml:space="preserve">Chimacum                                </t>
  </si>
  <si>
    <t xml:space="preserve">Kelso                                   </t>
  </si>
  <si>
    <t xml:space="preserve">Monroe                                  </t>
  </si>
  <si>
    <t xml:space="preserve">Northshore                              </t>
  </si>
  <si>
    <t xml:space="preserve">Evergreen - Clark                       </t>
  </si>
  <si>
    <t xml:space="preserve">Everett                                 </t>
  </si>
  <si>
    <t xml:space="preserve">Mount Vernon                            </t>
  </si>
  <si>
    <t xml:space="preserve">Prescott                                </t>
  </si>
  <si>
    <t xml:space="preserve">Rainier                                 </t>
  </si>
  <si>
    <t xml:space="preserve">Clover Park                             </t>
  </si>
  <si>
    <t xml:space="preserve">Cashmere                                </t>
  </si>
  <si>
    <t xml:space="preserve">Tacoma                                  </t>
  </si>
  <si>
    <t xml:space="preserve">Tahoma                                  </t>
  </si>
  <si>
    <t xml:space="preserve">Puyallup                                </t>
  </si>
  <si>
    <t xml:space="preserve">Lynden                                  </t>
  </si>
  <si>
    <t xml:space="preserve">Issaquah                                </t>
  </si>
  <si>
    <t xml:space="preserve">Tumwater                                </t>
  </si>
  <si>
    <t xml:space="preserve">Castle Rock                             </t>
  </si>
  <si>
    <t xml:space="preserve">Wapato                                  </t>
  </si>
  <si>
    <t>State totals</t>
  </si>
  <si>
    <t xml:space="preserve">Vancouver                               </t>
  </si>
  <si>
    <t xml:space="preserve">Asotin-Anatone                          </t>
  </si>
  <si>
    <t xml:space="preserve">Mount Baker                             </t>
  </si>
  <si>
    <t xml:space="preserve">Kennewick                               </t>
  </si>
  <si>
    <t xml:space="preserve">Port Townsend                           </t>
  </si>
  <si>
    <t xml:space="preserve">Peninsula                               </t>
  </si>
  <si>
    <t xml:space="preserve">University Place                        </t>
  </si>
  <si>
    <t xml:space="preserve">North Franklin                          </t>
  </si>
  <si>
    <t xml:space="preserve">North Kitsap                            </t>
  </si>
  <si>
    <t xml:space="preserve">Colville                                </t>
  </si>
  <si>
    <t xml:space="preserve">Pasco                                   </t>
  </si>
  <si>
    <t xml:space="preserve">Blaine                                  </t>
  </si>
  <si>
    <t xml:space="preserve">Toutle Lake                             </t>
  </si>
  <si>
    <t xml:space="preserve">Snoqualmie Valley                       </t>
  </si>
  <si>
    <t xml:space="preserve">Tukwila                                 </t>
  </si>
  <si>
    <t xml:space="preserve">Eastmont                                </t>
  </si>
  <si>
    <t xml:space="preserve">Bethel                                  </t>
  </si>
  <si>
    <t xml:space="preserve">Quillayute Valley                       </t>
  </si>
  <si>
    <t xml:space="preserve">East Valley - Yakima                    </t>
  </si>
  <si>
    <t xml:space="preserve">Montesano                               </t>
  </si>
  <si>
    <t xml:space="preserve">Bainbridge Island                       </t>
  </si>
  <si>
    <t xml:space="preserve">Steilacoom Historical                   </t>
  </si>
  <si>
    <t xml:space="preserve">South Whidbey                           </t>
  </si>
  <si>
    <t xml:space="preserve">Federal Way                             </t>
  </si>
  <si>
    <t xml:space="preserve">Hoquiam                                 </t>
  </si>
  <si>
    <t xml:space="preserve">Ellensburg                              </t>
  </si>
  <si>
    <t xml:space="preserve">Camas                                   </t>
  </si>
  <si>
    <t xml:space="preserve">Quincy                                  </t>
  </si>
  <si>
    <t xml:space="preserve">Moses Lake                              </t>
  </si>
  <si>
    <t xml:space="preserve">Richland                                </t>
  </si>
  <si>
    <t xml:space="preserve">Colfax                                  </t>
  </si>
  <si>
    <t xml:space="preserve">Raymond                                 </t>
  </si>
  <si>
    <t xml:space="preserve">Ferndale                                </t>
  </si>
  <si>
    <t xml:space="preserve">Shelton                                 </t>
  </si>
  <si>
    <t xml:space="preserve">North Thurston                          </t>
  </si>
  <si>
    <t xml:space="preserve">Cascade                                 </t>
  </si>
  <si>
    <t xml:space="preserve">Bremerton                               </t>
  </si>
  <si>
    <t xml:space="preserve">Rochester                               </t>
  </si>
  <si>
    <t xml:space="preserve">Anacortes                               </t>
  </si>
  <si>
    <t xml:space="preserve">Lake Stevens                            </t>
  </si>
  <si>
    <t xml:space="preserve">Coupeville                              </t>
  </si>
  <si>
    <t xml:space="preserve">Arlington                               </t>
  </si>
  <si>
    <t xml:space="preserve">White Salmon                            </t>
  </si>
  <si>
    <t xml:space="preserve">Methow Valley                           </t>
  </si>
  <si>
    <t xml:space="preserve">Royal                                   </t>
  </si>
  <si>
    <t xml:space="preserve">Selah                                   </t>
  </si>
  <si>
    <t xml:space="preserve">Mary Walker                             </t>
  </si>
  <si>
    <t xml:space="preserve">Orting                                  </t>
  </si>
  <si>
    <t xml:space="preserve">Stanwood-Camano                                </t>
  </si>
  <si>
    <t xml:space="preserve">Spokane                                 </t>
  </si>
  <si>
    <t xml:space="preserve">Mossyrock                               </t>
  </si>
  <si>
    <t xml:space="preserve">Winlock                                 </t>
  </si>
  <si>
    <t xml:space="preserve">West Valley - Yakima                    </t>
  </si>
  <si>
    <t xml:space="preserve">Pullman                                 </t>
  </si>
  <si>
    <t xml:space="preserve">West Valley - Spokane                   </t>
  </si>
  <si>
    <t xml:space="preserve">Finley                                  </t>
  </si>
  <si>
    <t xml:space="preserve">Port Angeles                            </t>
  </si>
  <si>
    <t xml:space="preserve">Sultan                                  </t>
  </si>
  <si>
    <t xml:space="preserve">Tenino                                  </t>
  </si>
  <si>
    <t xml:space="preserve">Ephrata                                 </t>
  </si>
  <si>
    <t xml:space="preserve">Riverside                               </t>
  </si>
  <si>
    <t xml:space="preserve">White River                             </t>
  </si>
  <si>
    <t xml:space="preserve">La Center                               </t>
  </si>
  <si>
    <t xml:space="preserve">Ridgefield                              </t>
  </si>
  <si>
    <t xml:space="preserve">Central Valley                          </t>
  </si>
  <si>
    <t xml:space="preserve">Wishram                                 </t>
  </si>
  <si>
    <t xml:space="preserve">Columbia - Stevens                      </t>
  </si>
  <si>
    <t xml:space="preserve">Creston                                 </t>
  </si>
  <si>
    <t xml:space="preserve">Onalaska                                </t>
  </si>
  <si>
    <t xml:space="preserve">Brewster                                </t>
  </si>
  <si>
    <t xml:space="preserve">Goldendale                              </t>
  </si>
  <si>
    <t xml:space="preserve">Freeman                                 </t>
  </si>
  <si>
    <t xml:space="preserve">Harrington                              </t>
  </si>
  <si>
    <t xml:space="preserve">Mansfield                               </t>
  </si>
  <si>
    <t xml:space="preserve">Sprague                                 </t>
  </si>
  <si>
    <t xml:space="preserve">Trout Lake                              </t>
  </si>
  <si>
    <t xml:space="preserve">Yelm                                    </t>
  </si>
  <si>
    <t xml:space="preserve">Sedro Woolley                           </t>
  </si>
  <si>
    <t xml:space="preserve">Sunnyside                               </t>
  </si>
  <si>
    <t xml:space="preserve">Columbia - Walla Walla                  </t>
  </si>
  <si>
    <t xml:space="preserve">Tonasket                                </t>
  </si>
  <si>
    <t xml:space="preserve">Riverview                               </t>
  </si>
  <si>
    <t xml:space="preserve">Grandview                               </t>
  </si>
  <si>
    <t xml:space="preserve">Toppenish                               </t>
  </si>
  <si>
    <t xml:space="preserve">Zillah                                  </t>
  </si>
  <si>
    <t xml:space="preserve">Pateros                                 </t>
  </si>
  <si>
    <t xml:space="preserve">Coulee-Hartline                         </t>
  </si>
  <si>
    <t xml:space="preserve">Yakima                                  </t>
  </si>
  <si>
    <t xml:space="preserve">Centralia                               </t>
  </si>
  <si>
    <t xml:space="preserve">Rosalia                                 </t>
  </si>
  <si>
    <t xml:space="preserve">South Bend                              </t>
  </si>
  <si>
    <t xml:space="preserve">Willapa Valley                          </t>
  </si>
  <si>
    <t xml:space="preserve">Ritzville                               </t>
  </si>
  <si>
    <t>East Valley 90</t>
  </si>
  <si>
    <t xml:space="preserve">Dayton </t>
  </si>
  <si>
    <t>Columbia 206</t>
  </si>
  <si>
    <t xml:space="preserve">Warden                                  </t>
  </si>
  <si>
    <t xml:space="preserve">Nooksack Valley                         </t>
  </si>
  <si>
    <t xml:space="preserve">Woodland                                </t>
  </si>
  <si>
    <t xml:space="preserve">Deer Park                               </t>
  </si>
  <si>
    <t xml:space="preserve">San Juan                                </t>
  </si>
  <si>
    <t xml:space="preserve">Kalama                                  </t>
  </si>
  <si>
    <t xml:space="preserve">Oak Harbor                              </t>
  </si>
  <si>
    <t xml:space="preserve">Waitsburg                               </t>
  </si>
  <si>
    <t xml:space="preserve">Mary M. Knight                          </t>
  </si>
  <si>
    <t xml:space="preserve">Wilbur                                  </t>
  </si>
  <si>
    <t xml:space="preserve">Prosser                                 </t>
  </si>
  <si>
    <t xml:space="preserve">Curlew                                  </t>
  </si>
  <si>
    <t xml:space="preserve">White Pass                              </t>
  </si>
  <si>
    <t xml:space="preserve">Adna                                    </t>
  </si>
  <si>
    <t xml:space="preserve">Kettle Falls                            </t>
  </si>
  <si>
    <t xml:space="preserve">Kent                                    </t>
  </si>
  <si>
    <t xml:space="preserve">Morton                                  </t>
  </si>
  <si>
    <t xml:space="preserve">St. John                                </t>
  </si>
  <si>
    <t xml:space="preserve">Nine Mile Falls                         </t>
  </si>
  <si>
    <t xml:space="preserve">Manson                                  </t>
  </si>
  <si>
    <t xml:space="preserve">Naselle - Grays River                   </t>
  </si>
  <si>
    <t xml:space="preserve">Soap Lake                               </t>
  </si>
  <si>
    <t xml:space="preserve">Lyle                                    </t>
  </si>
  <si>
    <t xml:space="preserve">Wahkiakum                               </t>
  </si>
  <si>
    <t xml:space="preserve">Kittitas                                </t>
  </si>
  <si>
    <t xml:space="preserve">Lake Chelan                             </t>
  </si>
  <si>
    <t xml:space="preserve">Odessa                                  </t>
  </si>
  <si>
    <t xml:space="preserve">Republic                                </t>
  </si>
  <si>
    <t xml:space="preserve">Wahluke                                 </t>
  </si>
  <si>
    <t>31201</t>
  </si>
  <si>
    <t>SNOHOMISH</t>
  </si>
  <si>
    <t>17410</t>
  </si>
  <si>
    <t>13156</t>
  </si>
  <si>
    <t>SOAP LAKE</t>
  </si>
  <si>
    <t>25118</t>
  </si>
  <si>
    <t>SOUTH BEND</t>
  </si>
  <si>
    <t>30029</t>
  </si>
  <si>
    <t>MOUNT PLEASANT</t>
  </si>
  <si>
    <t>29320</t>
  </si>
  <si>
    <t xml:space="preserve">Taholah                                 </t>
  </si>
  <si>
    <t>NA</t>
  </si>
  <si>
    <t xml:space="preserve">Bickleton                               </t>
  </si>
  <si>
    <t xml:space="preserve">Garfield                                </t>
  </si>
  <si>
    <t xml:space="preserve">Glenwood                                </t>
  </si>
  <si>
    <t xml:space="preserve">Kahlotus                                </t>
  </si>
  <si>
    <t xml:space="preserve">Pe Ell                                  </t>
  </si>
  <si>
    <t xml:space="preserve">Entiat                                  </t>
  </si>
  <si>
    <t xml:space="preserve">Thorp                                   </t>
  </si>
  <si>
    <t xml:space="preserve">Washtucna                               </t>
  </si>
  <si>
    <t xml:space="preserve">Mabton                                  </t>
  </si>
  <si>
    <t xml:space="preserve">Davenport                               </t>
  </si>
  <si>
    <t>OSPI Special Education Performance Indicators</t>
  </si>
  <si>
    <t>A.</t>
  </si>
  <si>
    <t>B.</t>
  </si>
  <si>
    <t>C.</t>
  </si>
  <si>
    <t>Positive social-emotional skills (including social relationships);</t>
  </si>
  <si>
    <t>Acquisition and use of knowledge and skills (including early language/ communication and early literacy); and</t>
  </si>
  <si>
    <t>Use of appropriate behaviors to meet their needs.</t>
  </si>
  <si>
    <t xml:space="preserve">Tekoa                                   </t>
  </si>
  <si>
    <t xml:space="preserve">Colton                                  </t>
  </si>
  <si>
    <t xml:space="preserve">Oroville                                </t>
  </si>
  <si>
    <t xml:space="preserve">Selkirk                                 </t>
  </si>
  <si>
    <t xml:space="preserve">Orcas                                   </t>
  </si>
  <si>
    <t xml:space="preserve">Oakesdale                               </t>
  </si>
  <si>
    <t xml:space="preserve">Palouse                                 </t>
  </si>
  <si>
    <t xml:space="preserve">Kiona-Benton City                       </t>
  </si>
  <si>
    <t xml:space="preserve">North River                             </t>
  </si>
  <si>
    <t xml:space="preserve">Touchet                                 </t>
  </si>
  <si>
    <t xml:space="preserve">Waterville                              </t>
  </si>
  <si>
    <t xml:space="preserve">Cusick                                  </t>
  </si>
  <si>
    <t xml:space="preserve">Cheney                                  </t>
  </si>
  <si>
    <t xml:space="preserve">Toledo                                  </t>
  </si>
  <si>
    <t xml:space="preserve">Highland                                </t>
  </si>
  <si>
    <t xml:space="preserve">Lind                                    </t>
  </si>
  <si>
    <t xml:space="preserve">Northport                               </t>
  </si>
  <si>
    <t xml:space="preserve">La Conner                               </t>
  </si>
  <si>
    <t xml:space="preserve">Walla Walla                             </t>
  </si>
  <si>
    <t xml:space="preserve">Cle Elum-Roslyn                         </t>
  </si>
  <si>
    <t xml:space="preserve">Wilson Creek                            </t>
  </si>
  <si>
    <t xml:space="preserve">Okanogan                                </t>
  </si>
  <si>
    <t xml:space="preserve">Grand Coulee Dam                        </t>
  </si>
  <si>
    <t xml:space="preserve">Lopez Island                            </t>
  </si>
  <si>
    <t xml:space="preserve">Crescent                                </t>
  </si>
  <si>
    <t xml:space="preserve">Easton                                  </t>
  </si>
  <si>
    <t xml:space="preserve">Mount Adams                             </t>
  </si>
  <si>
    <t xml:space="preserve">Concrete                                </t>
  </si>
  <si>
    <t xml:space="preserve">Skykomish                               </t>
  </si>
  <si>
    <t>31306</t>
  </si>
  <si>
    <t>LAKEWOOD</t>
  </si>
  <si>
    <t>38264</t>
  </si>
  <si>
    <t>36400</t>
  </si>
  <si>
    <t>33115</t>
  </si>
  <si>
    <t>COLVILLE</t>
  </si>
  <si>
    <t>29011</t>
  </si>
  <si>
    <t>CONCRETE</t>
  </si>
  <si>
    <t>29317</t>
  </si>
  <si>
    <t>CONWAY</t>
  </si>
  <si>
    <t>14099</t>
  </si>
  <si>
    <t>East Valley 361</t>
  </si>
  <si>
    <t>West Valley 363</t>
  </si>
  <si>
    <t>Mary M Knight</t>
  </si>
  <si>
    <t>St John</t>
  </si>
  <si>
    <t>Valley</t>
  </si>
  <si>
    <t>West Valley 208</t>
  </si>
  <si>
    <t>Steilacoom</t>
  </si>
  <si>
    <t xml:space="preserve">Royal </t>
  </si>
  <si>
    <t>Evergreen 205</t>
  </si>
  <si>
    <t>Carbonado</t>
  </si>
  <si>
    <t xml:space="preserve">Star </t>
  </si>
  <si>
    <t>38301</t>
  </si>
  <si>
    <t>PALOUSE</t>
  </si>
  <si>
    <t>11001</t>
  </si>
  <si>
    <t>PASCO</t>
  </si>
  <si>
    <t>STEPTOE</t>
  </si>
  <si>
    <t>30303</t>
  </si>
  <si>
    <t>STEVENSON-CARSON</t>
  </si>
  <si>
    <t>31311</t>
  </si>
  <si>
    <t>SULTAN</t>
  </si>
  <si>
    <t>33202</t>
  </si>
  <si>
    <t>SUMMIT VALLEY</t>
  </si>
  <si>
    <t>COUPEVILLE</t>
  </si>
  <si>
    <t>05313</t>
  </si>
  <si>
    <t>BICKLETON</t>
  </si>
  <si>
    <t>37503</t>
  </si>
  <si>
    <t>BLAINE</t>
  </si>
  <si>
    <t>21234</t>
  </si>
  <si>
    <t>BOISTFORT</t>
  </si>
  <si>
    <t>CHEWELAH</t>
  </si>
  <si>
    <t>16049</t>
  </si>
  <si>
    <t>CHIMACUM</t>
  </si>
  <si>
    <t>02250</t>
  </si>
  <si>
    <t>CLARKSTON</t>
  </si>
  <si>
    <t>19404</t>
  </si>
  <si>
    <t>CLE ELUM-ROSLYN</t>
  </si>
  <si>
    <t>27400</t>
  </si>
  <si>
    <t>CLOVER PARK</t>
  </si>
  <si>
    <t>38300</t>
  </si>
  <si>
    <t>COLFAX</t>
  </si>
  <si>
    <t>36250</t>
  </si>
  <si>
    <t>LOPEZ</t>
  </si>
  <si>
    <t>WAPATO</t>
  </si>
  <si>
    <t>13146</t>
  </si>
  <si>
    <t>WARDEN</t>
  </si>
  <si>
    <t>06112</t>
  </si>
  <si>
    <t>WASHOUGAL</t>
  </si>
  <si>
    <t>01109</t>
  </si>
  <si>
    <t>MARYSVILLE</t>
  </si>
  <si>
    <t>14065</t>
  </si>
  <si>
    <t>32354</t>
  </si>
  <si>
    <t>MEAD</t>
  </si>
  <si>
    <t>32326</t>
  </si>
  <si>
    <t>MEDICAL LAKE</t>
  </si>
  <si>
    <t>17400</t>
  </si>
  <si>
    <t>Did District Meet Target?</t>
  </si>
  <si>
    <t>Non High</t>
  </si>
  <si>
    <t>School for the Blind</t>
  </si>
  <si>
    <t>School for the Deaf</t>
  </si>
  <si>
    <t>ESD 101</t>
  </si>
  <si>
    <t>Size Code</t>
  </si>
  <si>
    <t>S</t>
  </si>
  <si>
    <t>N</t>
  </si>
  <si>
    <t>L</t>
  </si>
  <si>
    <t>X</t>
  </si>
  <si>
    <t>EVERGREEN (CLARK)</t>
  </si>
  <si>
    <t>EAST VALLEY (SPOK</t>
  </si>
  <si>
    <t>EVERGREEN (STEV)</t>
  </si>
  <si>
    <t>COLUMBIA (STEV)</t>
  </si>
  <si>
    <t>COLUMBIA (WALLA)</t>
  </si>
  <si>
    <t>EAST VALLEY (YAK)</t>
  </si>
  <si>
    <t>no students</t>
  </si>
  <si>
    <t>No Students</t>
  </si>
  <si>
    <t>WASHINGTON STATE SPECIAL EDUCATION PERFORMANCE DATA</t>
  </si>
  <si>
    <t>Meet Target?</t>
  </si>
  <si>
    <t>All Disabilities</t>
  </si>
  <si>
    <t>Autism</t>
  </si>
  <si>
    <t>Comm Dis</t>
  </si>
  <si>
    <t>EBD</t>
  </si>
  <si>
    <t>SLD</t>
  </si>
  <si>
    <t>Indicator 9:</t>
  </si>
  <si>
    <t>Indicator 10:</t>
  </si>
  <si>
    <t>Amer Ind/Alaska Native</t>
  </si>
  <si>
    <t>Black (not Hispanic)</t>
  </si>
  <si>
    <t>Hispanic</t>
  </si>
  <si>
    <t>White (not Hispanic)</t>
  </si>
  <si>
    <t>Cle Elum - Roslyn</t>
  </si>
  <si>
    <t>Columbia No 206</t>
  </si>
  <si>
    <t>Columbia No 400</t>
  </si>
  <si>
    <t>Coulee Hartline</t>
  </si>
  <si>
    <t>EVERGREEN No 114</t>
  </si>
  <si>
    <t>STANWOOD-CAMANO</t>
  </si>
  <si>
    <t>Valley No 70</t>
  </si>
  <si>
    <t>WEST VALLEY No. 208</t>
  </si>
  <si>
    <t>DNR</t>
  </si>
  <si>
    <t>Co_Dist</t>
  </si>
  <si>
    <t>2006-07</t>
  </si>
  <si>
    <r>
      <rPr>
        <b/>
        <sz val="10"/>
        <rFont val="Calibri"/>
        <family val="2"/>
      </rPr>
      <t>←</t>
    </r>
    <r>
      <rPr>
        <b/>
        <sz val="10"/>
        <rFont val="Arial"/>
        <family val="2"/>
      </rPr>
      <t xml:space="preserve"> (Insert 5 digit county-district code here)</t>
    </r>
  </si>
  <si>
    <t>State</t>
  </si>
  <si>
    <t>ESD 112</t>
  </si>
  <si>
    <t>GrMountain</t>
  </si>
  <si>
    <t>Columbia-St</t>
  </si>
  <si>
    <t>GrtNorthern</t>
  </si>
  <si>
    <t>Methow Vly</t>
  </si>
  <si>
    <t>PeEll</t>
  </si>
  <si>
    <t>Naselle</t>
  </si>
  <si>
    <t>Toutle lake</t>
  </si>
  <si>
    <t>West Valley No 363</t>
  </si>
  <si>
    <t>Lewis Cnty</t>
  </si>
  <si>
    <t>Mason Cnty</t>
  </si>
  <si>
    <t>Grays Harbor</t>
  </si>
  <si>
    <t xml:space="preserve">Lewis </t>
  </si>
  <si>
    <t xml:space="preserve">Lincoln </t>
  </si>
  <si>
    <t xml:space="preserve">Skagit </t>
  </si>
  <si>
    <t xml:space="preserve">Asotin </t>
  </si>
  <si>
    <t>King</t>
  </si>
  <si>
    <t>Kitsap</t>
  </si>
  <si>
    <t>Clark</t>
  </si>
  <si>
    <t xml:space="preserve">Whatcom </t>
  </si>
  <si>
    <t>Adams</t>
  </si>
  <si>
    <t xml:space="preserve">Pierce </t>
  </si>
  <si>
    <t>Douglas</t>
  </si>
  <si>
    <t>Jefferson</t>
  </si>
  <si>
    <t>Skagit</t>
  </si>
  <si>
    <t>Clallam</t>
  </si>
  <si>
    <t>Chelan</t>
  </si>
  <si>
    <t>Cowlitz</t>
  </si>
  <si>
    <t xml:space="preserve">Stevens </t>
  </si>
  <si>
    <t>Asotin</t>
  </si>
  <si>
    <t xml:space="preserve">Whitman </t>
  </si>
  <si>
    <t>Grant</t>
  </si>
  <si>
    <t>Island</t>
  </si>
  <si>
    <t>Ferry</t>
  </si>
  <si>
    <t xml:space="preserve">Pend Oreille </t>
  </si>
  <si>
    <t>Benton</t>
  </si>
  <si>
    <t xml:space="preserve">Mason </t>
  </si>
  <si>
    <t xml:space="preserve">Thurston </t>
  </si>
  <si>
    <t>Franklin</t>
  </si>
  <si>
    <t xml:space="preserve">San Juan </t>
  </si>
  <si>
    <t xml:space="preserve">Pacific </t>
  </si>
  <si>
    <t>Lewis</t>
  </si>
  <si>
    <t>Stevens</t>
  </si>
  <si>
    <t>Pierce</t>
  </si>
  <si>
    <t>Lincoln</t>
  </si>
  <si>
    <t>Pacific</t>
  </si>
  <si>
    <t>Thurston</t>
  </si>
  <si>
    <t>Indicator 11</t>
  </si>
  <si>
    <t>Vashon</t>
  </si>
  <si>
    <t>Cle Elum - Rosyln</t>
  </si>
  <si>
    <t>Methow</t>
  </si>
  <si>
    <t>STANWOOD CAMANO</t>
  </si>
  <si>
    <t>East Valley No 361</t>
  </si>
  <si>
    <t xml:space="preserve">St John </t>
  </si>
  <si>
    <t>East Valley No 90</t>
  </si>
  <si>
    <t>Office of Superintendent of Public Instruction</t>
  </si>
  <si>
    <t>Special Education Operations</t>
  </si>
  <si>
    <t>Old Capitol Building, PO BOX 47200</t>
  </si>
  <si>
    <t>OLYMPIA WA 98504-7200</t>
  </si>
  <si>
    <t>(360) 725-6075 TTY (360) 586-0126</t>
  </si>
  <si>
    <t>School District Name:</t>
  </si>
  <si>
    <t xml:space="preserve">A. Initial Evaluation – Consent &amp; Eligibility Process </t>
  </si>
  <si>
    <r>
      <t>A.1 Of those students for whom consent for initial evaluation was received, the number who did not complete the eligibility process (moved, withdrew consent, etc).</t>
    </r>
    <r>
      <rPr>
        <b/>
        <sz val="10"/>
        <rFont val="Arial"/>
        <family val="2"/>
      </rPr>
      <t xml:space="preserve"> Include those students for whom this process will exceed the timelines of this data reporting period.</t>
    </r>
  </si>
  <si>
    <t>A.2 Total number of students ages 3-21 for whom parental consent for initial evaluation was received who completed the eligibility process. (A2a+A2b must sum to A2)</t>
  </si>
  <si>
    <t>B. Initial Evaluations - Eligible</t>
  </si>
  <si>
    <r>
      <t xml:space="preserve">B.1 Of those students for whom consent for initial evaluation was received, the number who were </t>
    </r>
    <r>
      <rPr>
        <b/>
        <sz val="10"/>
        <rFont val="Arial"/>
        <family val="2"/>
      </rPr>
      <t>determined eligible</t>
    </r>
    <r>
      <rPr>
        <sz val="10"/>
        <rFont val="Arial"/>
        <family val="2"/>
      </rPr>
      <t xml:space="preserve"> whose evaluations and eligibility determinations were </t>
    </r>
    <r>
      <rPr>
        <b/>
        <sz val="10"/>
        <rFont val="Arial"/>
        <family val="2"/>
      </rPr>
      <t>completed within 35 school days.</t>
    </r>
  </si>
  <si>
    <t>C. Initial Evaluations – Not Eligible</t>
  </si>
  <si>
    <r>
      <t xml:space="preserve">C.1 Of those students for whom consent for initial evaluation was received, the number who were determined </t>
    </r>
    <r>
      <rPr>
        <b/>
        <sz val="10"/>
        <rFont val="Arial"/>
        <family val="2"/>
      </rPr>
      <t>not eligible</t>
    </r>
    <r>
      <rPr>
        <sz val="10"/>
        <rFont val="Arial"/>
        <family val="2"/>
      </rPr>
      <t xml:space="preserve"> whose evaluations and eligibility determinations were </t>
    </r>
    <r>
      <rPr>
        <b/>
        <sz val="10"/>
        <rFont val="Arial"/>
        <family val="2"/>
      </rPr>
      <t>completed within 35 school days.</t>
    </r>
  </si>
  <si>
    <t>Comments: Include additional reasons for counted in B3f and C3f if additional space is needed:</t>
  </si>
  <si>
    <t>Co-dist:</t>
  </si>
  <si>
    <t>Co-Dist:</t>
  </si>
  <si>
    <t>ESD</t>
  </si>
  <si>
    <t>101</t>
  </si>
  <si>
    <t>123</t>
  </si>
  <si>
    <t>171</t>
  </si>
  <si>
    <t>114</t>
  </si>
  <si>
    <t>112</t>
  </si>
  <si>
    <t>900</t>
  </si>
  <si>
    <t>105</t>
  </si>
  <si>
    <t>113</t>
  </si>
  <si>
    <t>189</t>
  </si>
  <si>
    <t>121</t>
  </si>
  <si>
    <t>ESD:</t>
  </si>
  <si>
    <t>06</t>
  </si>
  <si>
    <t>29</t>
  </si>
  <si>
    <t>04</t>
  </si>
  <si>
    <t>36</t>
  </si>
  <si>
    <t>17</t>
  </si>
  <si>
    <t>18</t>
  </si>
  <si>
    <t>34</t>
  </si>
  <si>
    <t>39</t>
  </si>
  <si>
    <t>32</t>
  </si>
  <si>
    <t>21</t>
  </si>
  <si>
    <t>14</t>
  </si>
  <si>
    <t>03</t>
  </si>
  <si>
    <t>23</t>
  </si>
  <si>
    <t>To view detailed district level data click here.</t>
  </si>
  <si>
    <t>2007-08</t>
  </si>
  <si>
    <t>orondo</t>
  </si>
  <si>
    <t>Naselle-Grays river</t>
  </si>
  <si>
    <t>No Exit</t>
  </si>
  <si>
    <t>Spokane JDC</t>
  </si>
  <si>
    <t>Coop</t>
  </si>
  <si>
    <t>Size</t>
  </si>
  <si>
    <t>Size Group</t>
  </si>
  <si>
    <t>999</t>
  </si>
  <si>
    <t>LAKE QUINAULT</t>
  </si>
  <si>
    <t>Statewide Indicator 13 data - Most current review only (from 2005-06 to the present)</t>
  </si>
  <si>
    <t>N&lt;10</t>
  </si>
  <si>
    <t>2008-09</t>
  </si>
  <si>
    <t>A1</t>
  </si>
  <si>
    <t>A2</t>
  </si>
  <si>
    <t>B1</t>
  </si>
  <si>
    <t>C1</t>
  </si>
  <si>
    <t>Comments</t>
  </si>
  <si>
    <t>100</t>
  </si>
  <si>
    <t>0</t>
  </si>
  <si>
    <t>QUILLAYUTE VALLEY</t>
  </si>
  <si>
    <t>District 3-21 Child Ct</t>
  </si>
  <si>
    <t>District Total 3B Incidents</t>
  </si>
  <si>
    <r>
      <t xml:space="preserve">Indicator 10:  </t>
    </r>
    <r>
      <rPr>
        <sz val="10"/>
        <rFont val="Arial"/>
        <family val="2"/>
      </rPr>
      <t xml:space="preserve">Percent of districts with disproportionate representation of racial and ethnic groups in specific disability categories that is the result of inappropriate identification. </t>
    </r>
    <r>
      <rPr>
        <b/>
        <sz val="10"/>
        <rFont val="Arial"/>
        <family val="2"/>
      </rPr>
      <t>(Source data: District Annual Federal Special Education Submission of child count and LRE data and then put through a weighted risk ratio calculator developed by Westat -- a federally funded contactor.)</t>
    </r>
  </si>
  <si>
    <t>Health Imp.</t>
  </si>
  <si>
    <t>SpEd Annual Dropout Rate 0809</t>
  </si>
  <si>
    <t>5A.Spends 80-100% of the day in the regular class/environment (CEDARS LRE CODE  01) (Target % or Greater).</t>
  </si>
  <si>
    <t>Table 2: 40 to 79% of the day in the regular classroom/environment (CEDARS LRE CODE  02) (no set targets).</t>
  </si>
  <si>
    <t>5B.Spends 0-39% of the day in the regular class/environment (CEDARS LRE CODE 03) (Target % or Less)</t>
  </si>
  <si>
    <t>2. The % of children who were functioning within age expectations in Outcome A by the time they exited the program:</t>
  </si>
  <si>
    <t>1. Of those children who entered or exited the program below age expectations in Outcome A, the % who substantially increased their growth rate by the time they exited the program:</t>
  </si>
  <si>
    <t>1. Of those children who entered or exited the program below age expectations in Outcome B, the % who substantially increased their growth rate by the time they turned 6 years old or exited the program:</t>
  </si>
  <si>
    <t>2. The % of children who were functioning within age expectations in Outcome B by the time they exited the program:</t>
  </si>
  <si>
    <t>B. Acquisition and use of knowledge and skills (including early language/communication and early literacy):</t>
  </si>
  <si>
    <t>C. Use of appropriate behaviors to meet their needs:</t>
  </si>
  <si>
    <t>1. Of those children who entered or exited the program below age expectations in Outcome C, the % who substantially increased their growth rate by the time they exited the program:</t>
  </si>
  <si>
    <t>2. The % of children who were functioning within age expectations in Outcome C by the time they exited the program:</t>
  </si>
  <si>
    <t>National Bench mark:</t>
  </si>
  <si>
    <t>Met Target?</t>
  </si>
  <si>
    <t>Target</t>
  </si>
  <si>
    <t>Met Target</t>
  </si>
  <si>
    <t>Weighted Risk Ratio</t>
  </si>
  <si>
    <t>Coop #</t>
  </si>
  <si>
    <t>Number On-Time</t>
  </si>
  <si>
    <t>Special Ed Reports and their corresponding due dates:</t>
  </si>
  <si>
    <t>THE DATES BELOW INDICATE EACH REPORT'S DEADLINE AND WHEN THE DISTRICT REPORT WAS SUBMITTED TO OSPI SUCCESSFULLY.</t>
  </si>
  <si>
    <t>District's Data Collection Period</t>
  </si>
  <si>
    <t>Percent of districts that have a significant discrepancy in the rate of suspensions and expulsions of greater than 10 days in a school year for children with IEPs.</t>
  </si>
  <si>
    <t>Percent of districts that have a significant discrepancy, by race or ethnicity, in the rate of suspensions and expulsions of greater than 10 days in a school year for children with IEPs; and (b) policies, procedures, or practices that contribute to the significant discrepancy and do not comply with requirements relating to the development and implementation of IEPs, the use of positive behavioral interventions and supports, and procedural safeguards.</t>
  </si>
  <si>
    <t>Inside the regular class 80% or more of the day;</t>
  </si>
  <si>
    <t>In separate schools, residential facilities, or hombound/hospital placements.</t>
  </si>
  <si>
    <t>Inside the regular class less than 40% of the day; and</t>
  </si>
  <si>
    <t xml:space="preserve">Regular early childhood program and receiving the majority of special education and related services in the regular early childhood program; and </t>
  </si>
  <si>
    <t>Separate special education class, separate school, or residential facility.</t>
  </si>
  <si>
    <r>
      <t xml:space="preserve">Indicator 13:  </t>
    </r>
    <r>
      <rPr>
        <sz val="10"/>
        <rFont val="Arial"/>
        <family val="2"/>
      </rPr>
      <t>Percent of youth with IEPs aged 16 and above with an IEP that includes appropriate measurable postsecondary goals that are annually updated and based upon an age-appropriate transition assessment, transition services, including courses of study, that will reasonably enable the student to meet those postsecondary goals, and annual IEP goals related to the student's transition services needs.  There also must be evidence that the student was invited to the IEP team meeting where transition services are to be discussed, and evidence that, if appropriate, a representative of any participating agency was invited to the IEP team meeting with the prior consent of the parent or student who has reached the age of majority</t>
    </r>
    <r>
      <rPr>
        <b/>
        <sz val="10"/>
        <rFont val="Arial"/>
        <family val="2"/>
      </rPr>
      <t>.</t>
    </r>
    <r>
      <rPr>
        <sz val="10"/>
        <rFont val="Arial"/>
        <family val="2"/>
      </rPr>
      <t xml:space="preserve"> </t>
    </r>
    <r>
      <rPr>
        <b/>
        <sz val="10"/>
        <rFont val="Arial"/>
        <family val="2"/>
      </rPr>
      <t>(Source data: Currently collected through general monitoring activities, including onsite program review visits, district self-studies, and IEPs submitted through safety net applications.)</t>
    </r>
  </si>
  <si>
    <r>
      <t xml:space="preserve">Indicator 14:  </t>
    </r>
    <r>
      <rPr>
        <sz val="10"/>
        <rFont val="Arial"/>
        <family val="2"/>
      </rPr>
      <t xml:space="preserve">Percent of youth who are no longer in secondary school, had IEPs in effect at the time they left school, and were: </t>
    </r>
    <r>
      <rPr>
        <b/>
        <sz val="10"/>
        <rFont val="Arial"/>
        <family val="2"/>
      </rPr>
      <t>(Source data: Survey conducted by districts, and collected and tabulated by the Center for Change in Transition Services for OSPI.)</t>
    </r>
  </si>
  <si>
    <t>Enrolled in higher education or in some other postsecondary education or training program; or competitively employed or in some other employment within one year of leaving high school.</t>
  </si>
  <si>
    <t>Enrolled in higher education within one year of leaving high school.</t>
  </si>
  <si>
    <t>Enrolled in higher education or competitively employed within one year of leaving high school.</t>
  </si>
  <si>
    <t>Transition from Part C to Part B--Initial IEP by Third Birthday (Indicator 12)</t>
  </si>
  <si>
    <t>2007-08 % compliant</t>
  </si>
  <si>
    <t>2008-09 % compliant</t>
  </si>
  <si>
    <t>2009-10 % compliant</t>
  </si>
  <si>
    <t>07-08 District</t>
  </si>
  <si>
    <t>08-09 District</t>
  </si>
  <si>
    <t>09-10 District</t>
  </si>
  <si>
    <t>2009-10</t>
  </si>
  <si>
    <t>06-07 State</t>
  </si>
  <si>
    <t>SNOQUALMIE VALLEY</t>
  </si>
  <si>
    <t>2006-07 % compliant</t>
  </si>
  <si>
    <t>No Review</t>
  </si>
  <si>
    <t>Non-high</t>
  </si>
  <si>
    <t>See ESA 112</t>
  </si>
  <si>
    <t>State Target</t>
  </si>
  <si>
    <t>06999</t>
  </si>
  <si>
    <t>ESA 112</t>
  </si>
  <si>
    <t>Total</t>
  </si>
  <si>
    <t>NA_3B</t>
  </si>
  <si>
    <t>Black_3B</t>
  </si>
  <si>
    <t>PERC_B_3B_CC_B</t>
  </si>
  <si>
    <t>Hisp_3B</t>
  </si>
  <si>
    <t>PERC_Hisp_3B_CC_H</t>
  </si>
  <si>
    <t>CC_Eth</t>
  </si>
  <si>
    <t>BAINBRIDGE ISLAND</t>
  </si>
  <si>
    <t>BURLINGTON EDISO</t>
  </si>
  <si>
    <t>QUEETS CLEARWATER</t>
  </si>
  <si>
    <t>09-10 State</t>
  </si>
  <si>
    <t>08-09  State</t>
  </si>
  <si>
    <t>Lamont (Serv 6-8)</t>
  </si>
  <si>
    <t>62.5</t>
  </si>
  <si>
    <t>92.3</t>
  </si>
  <si>
    <t>50</t>
  </si>
  <si>
    <t>96.2</t>
  </si>
  <si>
    <t>97.7</t>
  </si>
  <si>
    <t>55.6</t>
  </si>
  <si>
    <t>92.6</t>
  </si>
  <si>
    <t>87.5</t>
  </si>
  <si>
    <t>83.3</t>
  </si>
  <si>
    <t>93.3</t>
  </si>
  <si>
    <t>80</t>
  </si>
  <si>
    <t>97.8</t>
  </si>
  <si>
    <t>86.7</t>
  </si>
  <si>
    <t>99.7</t>
  </si>
  <si>
    <t>99.0</t>
  </si>
  <si>
    <t>97.2</t>
  </si>
  <si>
    <t>99.4</t>
  </si>
  <si>
    <t>97.9</t>
  </si>
  <si>
    <t>92.0</t>
  </si>
  <si>
    <t>98.3</t>
  </si>
  <si>
    <t>98.6</t>
  </si>
  <si>
    <t>95.6</t>
  </si>
  <si>
    <t>98.5</t>
  </si>
  <si>
    <t>91.3</t>
  </si>
  <si>
    <t>97.6</t>
  </si>
  <si>
    <t>99.5</t>
  </si>
  <si>
    <t>99.3</t>
  </si>
  <si>
    <t>98.4</t>
  </si>
  <si>
    <t>98.8</t>
  </si>
  <si>
    <t>99.8</t>
  </si>
  <si>
    <t>98.9</t>
  </si>
  <si>
    <t>94.1</t>
  </si>
  <si>
    <t>91.7</t>
  </si>
  <si>
    <t>93.1</t>
  </si>
  <si>
    <t>95.7</t>
  </si>
  <si>
    <t>96.9</t>
  </si>
  <si>
    <t>98.2</t>
  </si>
  <si>
    <r>
      <t xml:space="preserve">Indicator 7:  </t>
    </r>
    <r>
      <rPr>
        <sz val="10"/>
        <rFont val="Arial"/>
        <family val="2"/>
      </rPr>
      <t xml:space="preserve">Percent of preschool children aged 3 through 5 with IEPs who demonstrate improved: </t>
    </r>
    <r>
      <rPr>
        <b/>
        <sz val="10"/>
        <rFont val="Arial"/>
        <family val="2"/>
      </rPr>
      <t xml:space="preserve">(Source data:  Districts submit Child Outcomes Summary Form (COSF) to OSPI Special Education Office (an Excel template) at the end of each school year, templates are located at http://www.k12.wa.us/SpecialEd/Data/FederalForms.aspx.) </t>
    </r>
  </si>
  <si>
    <r>
      <t xml:space="preserve">Indicator 11:  </t>
    </r>
    <r>
      <rPr>
        <sz val="10"/>
        <rFont val="Arial"/>
        <family val="2"/>
      </rPr>
      <t xml:space="preserve">Percent of children who were evaluated within 35 school days (State-establised timeline) of receiving parental consent for initial evaluation. </t>
    </r>
    <r>
      <rPr>
        <b/>
        <sz val="10"/>
        <rFont val="Arial"/>
        <family val="2"/>
      </rPr>
      <t xml:space="preserve"> (Source data:  Districts submit to OSPI Special Education Office an Excel template at the end of each school year, templates are located at http://www.k12.wa.us/SpecialEd/Data/FederalForms.aspx.) </t>
    </r>
  </si>
  <si>
    <r>
      <t xml:space="preserve">Indicator 12:  </t>
    </r>
    <r>
      <rPr>
        <sz val="10"/>
        <rFont val="Arial"/>
        <family val="2"/>
      </rPr>
      <t xml:space="preserve">Percent of children referred by Part C prior to age 3, who are found eligible for Part B, and who have an IEP developed and implemented by their third birthdays. </t>
    </r>
    <r>
      <rPr>
        <b/>
        <sz val="10"/>
        <rFont val="Arial"/>
        <family val="2"/>
      </rPr>
      <t xml:space="preserve"> (Source data:  Districts submit to OSPI Special Education Office an Excel template at the end of each school year, templates are located at http://www.k12.wa.us/SpecialEd/Data/FederalForms.aspx.) </t>
    </r>
  </si>
  <si>
    <t xml:space="preserve">A. Positive social-emotional skills (including social relationships); </t>
  </si>
  <si>
    <t>98.7</t>
  </si>
  <si>
    <t>14A</t>
  </si>
  <si>
    <t>14B</t>
  </si>
  <si>
    <t>14C</t>
  </si>
  <si>
    <t>34974</t>
  </si>
  <si>
    <t>34975</t>
  </si>
  <si>
    <t>No leavers</t>
  </si>
  <si>
    <t>SpEd Annual Dropout Rate 0910</t>
  </si>
  <si>
    <t>Indicator 9 - All Disabilities - Weighted Risk Ratio</t>
  </si>
  <si>
    <t>Indicator 9 - All Disabilities - "n" size</t>
  </si>
  <si>
    <t>Autism - Weighted Risk Ratio</t>
  </si>
  <si>
    <t>Autism - "n" size</t>
  </si>
  <si>
    <t>CD - Weighted Risk Ratio</t>
  </si>
  <si>
    <t>CD - "n" size</t>
  </si>
  <si>
    <t>EBD - Weighted Risk Ratio</t>
  </si>
  <si>
    <t>EBD - "n" size</t>
  </si>
  <si>
    <t>HI - Weighted Risk Ratio</t>
  </si>
  <si>
    <t>HI - "n" size</t>
  </si>
  <si>
    <t>SLD - Weighted Risk Ratio</t>
  </si>
  <si>
    <t>SLD - "n" size</t>
  </si>
  <si>
    <t>ID - Weighted Risk Ratio</t>
  </si>
  <si>
    <t>ID - All Disabilities - "n" size</t>
  </si>
  <si>
    <t>Asian</t>
  </si>
  <si>
    <t>Two or More</t>
  </si>
  <si>
    <t>Discrepant data - Indicator 9?</t>
  </si>
  <si>
    <t>Discrepant data - Indicator 10?</t>
  </si>
  <si>
    <t>If so, in what area(s)? (Ind. 10)</t>
  </si>
  <si>
    <t>n/a</t>
  </si>
  <si>
    <t>Hispanic/SLD</t>
  </si>
  <si>
    <t>White/CD</t>
  </si>
  <si>
    <t>White/HI, Hispanic/SLD</t>
  </si>
  <si>
    <t>Evergreen (Clark)</t>
  </si>
  <si>
    <t>Black/SLD</t>
  </si>
  <si>
    <t>American Indian/SLD</t>
  </si>
  <si>
    <t>Hispanic/ID</t>
  </si>
  <si>
    <t>White/HI</t>
  </si>
  <si>
    <t>Black/ID</t>
  </si>
  <si>
    <t>White/Autism, Black/EBD, American Indian/HI, American Indian/SLD, Black/ID</t>
  </si>
  <si>
    <t>Black/EBD, American Indian/HI, American Indian/SLD, Black/ID</t>
  </si>
  <si>
    <t>American Indian/HI, American Indian/SLD</t>
  </si>
  <si>
    <t>White/HI, Black/ID</t>
  </si>
  <si>
    <t>Black/EBD</t>
  </si>
  <si>
    <t>American Indian/SLD, Black/SLD, Black/ID</t>
  </si>
  <si>
    <t>East Valley (Spokane)</t>
  </si>
  <si>
    <t>West Valley (Spokane)</t>
  </si>
  <si>
    <t>Columbia (Stevens)</t>
  </si>
  <si>
    <t>Columbia (Walla)</t>
  </si>
  <si>
    <t>White/HI, American Indian/SLD</t>
  </si>
  <si>
    <t>East Valley (Yakima)</t>
  </si>
  <si>
    <t>White/CD, Hispanic/SLD</t>
  </si>
  <si>
    <t>West Valley (Yakima)</t>
  </si>
  <si>
    <t>**Intellectual Disability was previously called Mental Retardation. Please note the definition has not changed, only the title.</t>
  </si>
  <si>
    <t>Black or African American</t>
  </si>
  <si>
    <t>Native Hawaiian or Other Pacific Islander</t>
  </si>
  <si>
    <t>Two or more Races -- Multiracial</t>
  </si>
  <si>
    <t>Caucasian or White</t>
  </si>
  <si>
    <t>Hispanic or Latino</t>
  </si>
  <si>
    <t>Discrepant data for Indicator 9?</t>
  </si>
  <si>
    <t>If yes, in what area(s)?</t>
  </si>
  <si>
    <t>Discrepant data for Indicator 10?</t>
  </si>
  <si>
    <t>Intellectual Disability**</t>
  </si>
  <si>
    <t>Insert County/District number (CCDDD) in cell F7. Not sure of the district's county-district number? Click here for a listing.</t>
  </si>
  <si>
    <t>Size*</t>
  </si>
  <si>
    <t>1011 District</t>
  </si>
  <si>
    <t>1011 State</t>
  </si>
  <si>
    <t>96.1</t>
  </si>
  <si>
    <t>77.8</t>
  </si>
  <si>
    <t>85.7</t>
  </si>
  <si>
    <t>66.7</t>
  </si>
  <si>
    <t>94.3</t>
  </si>
  <si>
    <t>89.1</t>
  </si>
  <si>
    <t>Did Not Report</t>
  </si>
  <si>
    <t>57.1</t>
  </si>
  <si>
    <t>2010-11</t>
  </si>
  <si>
    <t>Total for whom the process was completed on-time regardless of eligibility.</t>
  </si>
  <si>
    <t>98.1</t>
  </si>
  <si>
    <t>Process was completed:</t>
  </si>
  <si>
    <t>Reasons for not meeting timeline:</t>
  </si>
  <si>
    <t>1-15 Calendar Days beyond 3rd Birthday</t>
  </si>
  <si>
    <t>16-29 Calendar Days beyond 3rd Birthday</t>
  </si>
  <si>
    <t>30 + Calendar Days beyond 3rd Birthday</t>
  </si>
  <si>
    <t>Parent refusal to provide consent caused delayed evaluation or initial services.</t>
  </si>
  <si>
    <t xml:space="preserve">Parent repeatedly failed to produce the child for the evaluation. </t>
  </si>
  <si>
    <r>
      <t xml:space="preserve">The student transferred in from another district after the consent was obtained and the evaluation had begun but not yet been completed by the </t>
    </r>
    <r>
      <rPr>
        <b/>
        <sz val="10"/>
        <rFont val="Arial"/>
        <family val="2"/>
      </rPr>
      <t>sending</t>
    </r>
    <r>
      <rPr>
        <sz val="10"/>
        <rFont val="Arial"/>
        <family val="2"/>
      </rPr>
      <t xml:space="preserve"> school district, including a determination of eligibility. </t>
    </r>
  </si>
  <si>
    <r>
      <t>Child was referred</t>
    </r>
    <r>
      <rPr>
        <b/>
        <sz val="10"/>
        <rFont val="Arial"/>
        <family val="2"/>
      </rPr>
      <t xml:space="preserve"> to Part C</t>
    </r>
    <r>
      <rPr>
        <sz val="10"/>
        <rFont val="Arial"/>
        <family val="2"/>
      </rPr>
      <t xml:space="preserve"> less than 90 days prior to child's third birthday.</t>
    </r>
  </si>
  <si>
    <t>Additional reasons for delay but not considered 'allowable exceptions':*</t>
  </si>
  <si>
    <t>Transition planning meeting convened by Part C did not occur at least 90 days prior to child’s 3rd birthday.</t>
  </si>
  <si>
    <t>Referred to part B less than 90 days prior to the child's third birthday.</t>
  </si>
  <si>
    <t>District scheduling/staffing issues.</t>
  </si>
  <si>
    <t>Parent and district agreed to extend the evaluation timeline (district has documented the agreement to extend).</t>
  </si>
  <si>
    <r>
      <t xml:space="preserve">Other: </t>
    </r>
    <r>
      <rPr>
        <b/>
        <sz val="10"/>
        <rFont val="Geneva"/>
      </rPr>
      <t>(Must specify for each:)</t>
    </r>
  </si>
  <si>
    <r>
      <t xml:space="preserve">Other: </t>
    </r>
    <r>
      <rPr>
        <b/>
        <sz val="10"/>
        <rFont val="Arial"/>
        <family val="2"/>
      </rPr>
      <t>(Must specify for each:)</t>
    </r>
  </si>
  <si>
    <t>Total of days beyond 3rd Birthday</t>
  </si>
  <si>
    <t>A2a</t>
  </si>
  <si>
    <t>A2b</t>
  </si>
  <si>
    <t>B2a_1</t>
  </si>
  <si>
    <t>B2a_16</t>
  </si>
  <si>
    <t>B2b_1</t>
  </si>
  <si>
    <t>B2b_16</t>
  </si>
  <si>
    <t>B2c_1</t>
  </si>
  <si>
    <t>B2c_16</t>
  </si>
  <si>
    <t>B2d_1</t>
  </si>
  <si>
    <t>B2d_16</t>
  </si>
  <si>
    <t>B2e_1</t>
  </si>
  <si>
    <t>B2e_16</t>
  </si>
  <si>
    <t>B2e_other</t>
  </si>
  <si>
    <t>B2f_1</t>
  </si>
  <si>
    <t>B2f_16</t>
  </si>
  <si>
    <t>B2f_other</t>
  </si>
  <si>
    <t>B2g_1</t>
  </si>
  <si>
    <t>B2g_16</t>
  </si>
  <si>
    <t>B2g_other</t>
  </si>
  <si>
    <t>C2a_1</t>
  </si>
  <si>
    <t>C2a_16</t>
  </si>
  <si>
    <t>C2b_1</t>
  </si>
  <si>
    <t>C2b_16</t>
  </si>
  <si>
    <t>C2c_1</t>
  </si>
  <si>
    <t>C2c_16</t>
  </si>
  <si>
    <t>C2d_1</t>
  </si>
  <si>
    <t>C2d_16</t>
  </si>
  <si>
    <t>C2e_1</t>
  </si>
  <si>
    <t>C2e_16</t>
  </si>
  <si>
    <t>C2e_other</t>
  </si>
  <si>
    <t>C2f_1</t>
  </si>
  <si>
    <t>C2f_16</t>
  </si>
  <si>
    <t>C2f_other</t>
  </si>
  <si>
    <t>C2g_1</t>
  </si>
  <si>
    <t>C2g_16</t>
  </si>
  <si>
    <t>C2g_other</t>
  </si>
  <si>
    <t>90.5</t>
  </si>
  <si>
    <t>94.7</t>
  </si>
  <si>
    <t>99.6</t>
  </si>
  <si>
    <t>65.2</t>
  </si>
  <si>
    <t>99.1</t>
  </si>
  <si>
    <t>98.0</t>
  </si>
  <si>
    <t>99.2</t>
  </si>
  <si>
    <t>95</t>
  </si>
  <si>
    <t>97.1</t>
  </si>
  <si>
    <t>99</t>
  </si>
  <si>
    <t>94.6</t>
  </si>
  <si>
    <t>98</t>
  </si>
  <si>
    <t>74</t>
  </si>
  <si>
    <t>County</t>
  </si>
  <si>
    <t xml:space="preserve">B.2 Of those children/students for whom consent for initial evaluation was received, the number who were determined eligible whose evaluations and eligibility determinations were NOT completed within 35 school days. </t>
  </si>
  <si>
    <t>List the reason for not meeting the 35 school day timeline and the range of days beyond the timeline (choose only one per each student identified as not meeting timeline):</t>
  </si>
  <si>
    <r>
      <t xml:space="preserve">1-15 </t>
    </r>
    <r>
      <rPr>
        <b/>
        <sz val="10"/>
        <rFont val="Arial"/>
        <family val="2"/>
      </rPr>
      <t>School</t>
    </r>
    <r>
      <rPr>
        <sz val="10"/>
        <rFont val="Arial"/>
        <family val="2"/>
      </rPr>
      <t xml:space="preserve"> Days beyond timeline</t>
    </r>
  </si>
  <si>
    <r>
      <t xml:space="preserve">16 or more </t>
    </r>
    <r>
      <rPr>
        <b/>
        <sz val="10"/>
        <rFont val="Arial"/>
        <family val="2"/>
      </rPr>
      <t>School</t>
    </r>
    <r>
      <rPr>
        <sz val="10"/>
        <rFont val="Arial"/>
        <family val="2"/>
      </rPr>
      <t xml:space="preserve"> Days beyond timeline</t>
    </r>
  </si>
  <si>
    <t xml:space="preserve">B.2.a Parent and district agreed to extend the evaluation timeline per the requirements of WAC 392-172A-03005(c). </t>
  </si>
  <si>
    <t>B.2.b Parent repeatedly failed to produce the child for the evaluation. (WAC 392-172A-03005(d)(i).</t>
  </si>
  <si>
    <r>
      <t xml:space="preserve">B.2.c The student transferred in from another district after the consent was obtained and the evaluation had begun but not yet been completed by the </t>
    </r>
    <r>
      <rPr>
        <b/>
        <sz val="10"/>
        <rFont val="Arial"/>
        <family val="2"/>
      </rPr>
      <t>sending</t>
    </r>
    <r>
      <rPr>
        <sz val="10"/>
        <rFont val="Arial"/>
        <family val="2"/>
      </rPr>
      <t xml:space="preserve"> school district, including a determination of eligibility. WAC 392-172A-03005(d)(ii). </t>
    </r>
  </si>
  <si>
    <t>B.2.d District scheduling/staffing issues and no agreement to extend.</t>
  </si>
  <si>
    <r>
      <t xml:space="preserve">B.2.e Other: </t>
    </r>
    <r>
      <rPr>
        <b/>
        <sz val="10"/>
        <rFont val="Geneva"/>
      </rPr>
      <t>(Must specify for each:)</t>
    </r>
  </si>
  <si>
    <r>
      <t xml:space="preserve">B.2.f Other: </t>
    </r>
    <r>
      <rPr>
        <b/>
        <sz val="10"/>
        <rFont val="Geneva"/>
      </rPr>
      <t>(Must specify for each:)</t>
    </r>
  </si>
  <si>
    <r>
      <t xml:space="preserve">B.2.g Other: </t>
    </r>
    <r>
      <rPr>
        <b/>
        <sz val="10"/>
        <rFont val="Geneva"/>
      </rPr>
      <t>(Must specify for each:)</t>
    </r>
  </si>
  <si>
    <t>Total number of students determined eligible but not completed within timeline.</t>
  </si>
  <si>
    <t>C.2 Of those children/students for whom consent for initial evaluation was received, the number who were determined not eligible whose evaluations and eligibility determinations were NOT completed within 35 school days.</t>
  </si>
  <si>
    <t xml:space="preserve">C.2.a Parent and district agreed to extend the evaluation timeline per the requirements of WAC 392-172A-03005(c). </t>
  </si>
  <si>
    <t>C.2.b Parent repeatedly failed to produce the child for the evaluation. (WAC 392-172A-03005(d)(i).</t>
  </si>
  <si>
    <t xml:space="preserve">C.2.c The student transferred in from another district after the consent was obtained and the evaluation had begun but not yet been completed by the sending school district, including a determination of eligibility. WAC 392-172A-03005(d)(ii). </t>
  </si>
  <si>
    <t>C.2.d District scheduling/staffing issues and no agreement to extend.</t>
  </si>
  <si>
    <t>Total number of students deterined not eligible but not completed within timeline.</t>
  </si>
  <si>
    <t>88.9</t>
  </si>
  <si>
    <t>DISTRICT</t>
  </si>
  <si>
    <t>Perc_3B_to_CC</t>
  </si>
  <si>
    <t>District % of 3B to Child Ct</t>
  </si>
  <si>
    <t>2010-11 % compliant</t>
  </si>
  <si>
    <t>10-11 District</t>
  </si>
  <si>
    <t>10-11 State</t>
  </si>
  <si>
    <t>93.5</t>
  </si>
  <si>
    <t>93.8</t>
  </si>
  <si>
    <t>Did the District Meet Target?</t>
  </si>
  <si>
    <t>Ind_9_meet_target?</t>
  </si>
  <si>
    <t>Ind_10_Meet_Target:</t>
  </si>
  <si>
    <t>Ind_9_non_Compliance</t>
  </si>
  <si>
    <t>Ind_10_non_Compliance</t>
  </si>
  <si>
    <t>Hisp</t>
  </si>
  <si>
    <t>Black</t>
  </si>
  <si>
    <t>White</t>
  </si>
  <si>
    <t>State Mean</t>
  </si>
  <si>
    <r>
      <t xml:space="preserve">Indicator 6:  </t>
    </r>
    <r>
      <rPr>
        <sz val="10"/>
        <rFont val="Arial"/>
        <family val="2"/>
      </rPr>
      <t xml:space="preserve">Percent of children aged 3 through 5 with IEPs  attending a:  </t>
    </r>
    <r>
      <rPr>
        <b/>
        <sz val="10"/>
        <rFont val="Arial"/>
        <family val="2"/>
      </rPr>
      <t xml:space="preserve">(Source data: Districts submit through their annual federal child count submitted through an application in the Education Data System (EDS) </t>
    </r>
  </si>
  <si>
    <r>
      <t xml:space="preserve">Indicator 5:  </t>
    </r>
    <r>
      <rPr>
        <sz val="10"/>
        <rFont val="Arial"/>
        <family val="2"/>
      </rPr>
      <t xml:space="preserve">Percent of children with IEPs aged 6 through 21 served: </t>
    </r>
    <r>
      <rPr>
        <b/>
        <sz val="10"/>
        <rFont val="Arial"/>
        <family val="2"/>
      </rPr>
      <t xml:space="preserve">(Source data: Districts submit through an application in the Education Data System (EDS) </t>
    </r>
  </si>
  <si>
    <t>14A 2010 Leavers</t>
  </si>
  <si>
    <t>14B  2010 Leavers</t>
  </si>
  <si>
    <t>14C  2010 Leavers</t>
  </si>
  <si>
    <t>Single State Bar</t>
  </si>
  <si>
    <t>4B area(s) of discrepancy</t>
  </si>
  <si>
    <t xml:space="preserve">Was the discrepancy a result of non-compliance? </t>
  </si>
  <si>
    <t>If the data was discrepant, in what area(s)?</t>
  </si>
  <si>
    <t>District Child Count*</t>
  </si>
  <si>
    <t>3B / CC*</t>
  </si>
  <si>
    <r>
      <t xml:space="preserve">*Note: Districts must have a minimum 'n' size of 30 students per cell in a race/ethncity category </t>
    </r>
    <r>
      <rPr>
        <b/>
        <sz val="9"/>
        <rFont val="Arial"/>
        <family val="2"/>
      </rPr>
      <t>and</t>
    </r>
    <r>
      <rPr>
        <sz val="9"/>
        <rFont val="Arial"/>
        <family val="2"/>
      </rPr>
      <t xml:space="preserve"> have a percentage higher than the single state bar for consideration.</t>
    </r>
  </si>
  <si>
    <t xml:space="preserve">*Resident district total of that particular category from the district's November federal child count submission of students ages 6-21. </t>
  </si>
  <si>
    <t>The  weighted risk ratio is a measure of the risk that a student from a specific racial/ethnic group will be served in a specific disability category compared to the risk of all other students being served in that category. For example, a weighted risk ratio of 1.00 means that students from that group are as likely to be served in the category as all other students. A weighted risk ratio greater than 1.00 indicates the degree to which students in the racial/ethnic group are over-represented. Therefore, a weighted risk ratio of 4.17 in the EBD-Black category means that Black students in the district are 4.17 times more likely to be identified in the EBD category than all other students. A weighted risk ratio less than 1.00 indicates the degree to which students from the racial/ethnic group are under-represented. For example, a weighted risk ratio of 0.50 in the ID-Black category means that Black students in the district are half as likely to be identified in the ID disability category as all other students.  In either case, further inquiry is necessary. 
Weighted risk ratios of 0.00 in this table mean that weighted risk ratios could not be calculated because there are no students in the racial/ethnic group or there are insufficient numbers of students in the district for a comparison. Caution should be used in interpreting weighted risk ratios when the number of students in that particular cell is less than ten ("N&lt;10").</t>
  </si>
  <si>
    <t>CoDist</t>
  </si>
  <si>
    <r>
      <t xml:space="preserve">2. (Using Annual Dropout Rate) Percent of youth with IEPs dropping out of high school. </t>
    </r>
    <r>
      <rPr>
        <i/>
        <sz val="9"/>
        <color indexed="12"/>
        <rFont val="Arial"/>
        <family val="2"/>
      </rPr>
      <t xml:space="preserve"> (Results Indicator)</t>
    </r>
  </si>
  <si>
    <r>
      <t xml:space="preserve">3. Participation and performance of children with IEPs on statewide assessments:  </t>
    </r>
    <r>
      <rPr>
        <i/>
        <sz val="9"/>
        <color indexed="12"/>
        <rFont val="Arial"/>
        <family val="2"/>
      </rPr>
      <t>(Results Indicator)</t>
    </r>
  </si>
  <si>
    <r>
      <t xml:space="preserve">4A.Was the district identified by the State as having a significant discrepancy in the rates of suspensions and expulsions of students with IEPs for greater than 10 days in a school year. This is calculated by dividing the number of long term (greater than 10 days) out-of-school suspensions/expulsions (3B) by the district's federal child count and comparing to the State Mean (for long-term suspensions) plus 2% which creates the Single State Bar. </t>
    </r>
    <r>
      <rPr>
        <b/>
        <sz val="9"/>
        <color indexed="12"/>
        <rFont val="Arial"/>
        <family val="2"/>
      </rPr>
      <t xml:space="preserve"> A minimum 'n' size of more 30 or more per cell in the child count column is required in order to be considered for discrepancy. </t>
    </r>
    <r>
      <rPr>
        <i/>
        <sz val="9"/>
        <color indexed="12"/>
        <rFont val="Arial"/>
        <family val="2"/>
      </rPr>
      <t xml:space="preserve"> (Results Indicator)</t>
    </r>
  </si>
  <si>
    <r>
      <t>4B(a). - Was the district identified by the State as having a significant discrepancy, by race or ethnicity, in the rates of suspensions and expulsions of students with IEPs for greater than 10 days in a school year. This is calculated by dividing the number of long term (greater than 10 days) out-of-school suspensions/expulsions (3B) by the district's federal child count and comparing to the State Mean (for long-term suspensions) plus 2% which creates the Single State Bar.</t>
    </r>
    <r>
      <rPr>
        <b/>
        <sz val="9"/>
        <color indexed="12"/>
        <rFont val="Arial"/>
        <family val="2"/>
      </rPr>
      <t xml:space="preserve"> A minimum 'n' size of more 30 or more per cell in the child count column is required in order to be considered for discrepancy. </t>
    </r>
    <r>
      <rPr>
        <i/>
        <sz val="9"/>
        <color indexed="12"/>
        <rFont val="Arial"/>
        <family val="2"/>
      </rPr>
      <t>(Compliance Indicator)</t>
    </r>
    <r>
      <rPr>
        <sz val="9"/>
        <color indexed="12"/>
        <rFont val="Arial"/>
        <family val="2"/>
      </rPr>
      <t xml:space="preserve">
 If a district meets or exceeds Single State Bar, in order to meet target, it must be determined that the suspensions/expulsions were not a result of non-compliant policies, procedures, or practices.</t>
    </r>
  </si>
  <si>
    <r>
      <t xml:space="preserve">14. Percent of youth who had IEPs, are no longer in secondary school, had IEPs in effect at the time they left school and were: A. Enrolled in higher education wtihin one year of leaving high school. B. Enrolled in higher education or competitvely employed within one year of leaving high school. C. Enrolled in higher education or in some other post secondary education or training program; or competitively employment within one year of leaving high school. (engagement rate). N/A-no leavers for the school year being reported or no leavers for that particular category. </t>
    </r>
    <r>
      <rPr>
        <i/>
        <sz val="9"/>
        <color rgb="FF0000FF"/>
        <rFont val="Arial"/>
        <family val="2"/>
      </rPr>
      <t>(Results Indicator)</t>
    </r>
  </si>
  <si>
    <r>
      <t>12. Percent of children referred by Part C prior to age 3, who are found eligible for Part B, and who have an IEP developed and implemented by their third birthdays.  (Data collection began with the 2006-07 school year)</t>
    </r>
    <r>
      <rPr>
        <i/>
        <sz val="9"/>
        <color rgb="FF0000FF"/>
        <rFont val="Arial"/>
        <family val="2"/>
      </rPr>
      <t xml:space="preserve"> (Compliance Indicator)</t>
    </r>
  </si>
  <si>
    <r>
      <t xml:space="preserve">10. Percent of districts with disproportionate representation of racial and ethnic groups in specific disability categories that is the result of inappropriate identification. </t>
    </r>
    <r>
      <rPr>
        <i/>
        <sz val="9"/>
        <color rgb="FF0000FF"/>
        <rFont val="Arial"/>
        <family val="2"/>
      </rPr>
      <t>(Compliance Indicator)</t>
    </r>
  </si>
  <si>
    <r>
      <t>9. Percent of districts with disproportionate representation of racial and ethnic groups in special education and related services that is the result of inappropriate identification.</t>
    </r>
    <r>
      <rPr>
        <i/>
        <sz val="9"/>
        <color rgb="FF0000FF"/>
        <rFont val="Arial"/>
        <family val="2"/>
      </rPr>
      <t xml:space="preserve"> (Compliance Indicator)</t>
    </r>
  </si>
  <si>
    <r>
      <t xml:space="preserve">5. Percent of students with IEPs aged 6 through 21: </t>
    </r>
    <r>
      <rPr>
        <i/>
        <sz val="9"/>
        <color rgb="FF0000FF"/>
        <rFont val="Arial"/>
        <family val="2"/>
      </rPr>
      <t xml:space="preserve"> (Results Indicator)</t>
    </r>
  </si>
  <si>
    <r>
      <t>Compliance Indicators</t>
    </r>
    <r>
      <rPr>
        <sz val="10"/>
        <rFont val="Arial"/>
        <family val="2"/>
      </rPr>
      <t xml:space="preserve"> have a federally-mandated target of either 100% (as in “100% of children with parental consent to evaluate will be evaluated and eligibility determined within 35 school days” (Indicator 11)) or 0% (as in “0% of districts will have disproportionate representation of racial and ethnic groups in special education that is the result of inappropriate identification” (Indicator 9)).</t>
    </r>
  </si>
  <si>
    <r>
      <t xml:space="preserve">Results Indicator </t>
    </r>
    <r>
      <rPr>
        <sz val="10"/>
        <rFont val="Arial"/>
        <family val="2"/>
      </rPr>
      <t>do not have a federally-mandated target and States must establish their own targets for improvement, depending on their baseline data.</t>
    </r>
  </si>
  <si>
    <t>% T1 (11/11)</t>
  </si>
  <si>
    <t>% T2 (11/11)</t>
  </si>
  <si>
    <t>% T3 (11/11)</t>
  </si>
  <si>
    <t>% T28, T29, T8 (11/11)</t>
  </si>
  <si>
    <t>% T30, T31 (11/11)</t>
  </si>
  <si>
    <t>Met T1 State Target (51.55% or greater)?  (11/11)</t>
  </si>
  <si>
    <t>Met T3 State Target (13.56% or less)?  (11/11)</t>
  </si>
  <si>
    <t>Met T28, T29, T8 State Target (1% or less)?  (11/11)</t>
  </si>
  <si>
    <t>11-12 District</t>
  </si>
  <si>
    <t>11-12 State</t>
  </si>
  <si>
    <t>11-12 Target</t>
  </si>
  <si>
    <t>Post School</t>
  </si>
  <si>
    <t>Aber</t>
  </si>
  <si>
    <t>LCC</t>
  </si>
  <si>
    <t/>
  </si>
  <si>
    <t>Mas.</t>
  </si>
  <si>
    <t>WV</t>
  </si>
  <si>
    <t>School Year</t>
  </si>
  <si>
    <t>Asian_3B</t>
  </si>
  <si>
    <t>White_3B</t>
  </si>
  <si>
    <t>PI_3B</t>
  </si>
  <si>
    <t>MULTI_RACE_3B</t>
  </si>
  <si>
    <t>NA_321</t>
  </si>
  <si>
    <t>Asian_321</t>
  </si>
  <si>
    <t>Black_321</t>
  </si>
  <si>
    <t>Hisp_321</t>
  </si>
  <si>
    <t>White_321</t>
  </si>
  <si>
    <t>PI_321</t>
  </si>
  <si>
    <t>MultiRace_321</t>
  </si>
  <si>
    <t>Perc_NA_3B_CC_NA_Dist</t>
  </si>
  <si>
    <t>PERC_Asian_3B_CC_Asian</t>
  </si>
  <si>
    <t>Perc_W3B_CC_W_DIST</t>
  </si>
  <si>
    <t>PERC_PI_3B_CC_PI</t>
  </si>
  <si>
    <t>Perc_MultiRace3B_CC_MultiRace</t>
  </si>
  <si>
    <t>Exceed_High_Range_Total_Meet_N_Size</t>
  </si>
  <si>
    <t>Exceed_High_Range_Asian_Meet_N_Size</t>
  </si>
  <si>
    <t>Exceed_High_Range_Black_Meet_N_Size</t>
  </si>
  <si>
    <t>Exceed_High_Range_Hispanic_Meet_N_Size</t>
  </si>
  <si>
    <t>Exceed_High_Range_MultiRace_Meet_N_Size</t>
  </si>
  <si>
    <t>Exceed_High_Range_Nat_Am_Meet_N_Size</t>
  </si>
  <si>
    <t>Exceed_High_Range_PacIsl_Meet_N_Size</t>
  </si>
  <si>
    <t>Exceed_High_Range_White_Meet_N_Size</t>
  </si>
  <si>
    <t>2</t>
  </si>
  <si>
    <t>SAN JUAN ISLAND</t>
  </si>
  <si>
    <t>Nat. Hawaiian/Pac Islander</t>
  </si>
  <si>
    <t>Of More Than One Race</t>
  </si>
  <si>
    <t>Amer. Indian or Alaska Native</t>
  </si>
  <si>
    <t>4A_Met_Target</t>
  </si>
  <si>
    <t>4B was the discrepancy a result of inappropriate id?</t>
  </si>
  <si>
    <t>4B Did the district meet the target of "no inappropriate id?"</t>
  </si>
  <si>
    <t>Ind 9:</t>
  </si>
  <si>
    <t>Ind 10:</t>
  </si>
  <si>
    <t>2011-12</t>
  </si>
  <si>
    <t>Was the data discrepant?*</t>
  </si>
  <si>
    <t xml:space="preserve">Was the discrepancy a result of inappropriate identification? </t>
  </si>
  <si>
    <t>Did the district meet target of "no inappropriate identification"?</t>
  </si>
  <si>
    <t>Perc_Outcome_1_2_1112</t>
  </si>
  <si>
    <t>Perc_Outcome_1_3_1112</t>
  </si>
  <si>
    <t>Perc_Outcome_2_1_1112</t>
  </si>
  <si>
    <t>Perc_Outcome_2_2_1112</t>
  </si>
  <si>
    <t>Perc_Outcome_2_3_1112</t>
  </si>
  <si>
    <t>Perc_Outcome_1_1_1112</t>
  </si>
  <si>
    <t xml:space="preserve">Serving District </t>
  </si>
  <si>
    <t>Co</t>
  </si>
  <si>
    <t>Dist</t>
  </si>
  <si>
    <t>Serving District</t>
  </si>
  <si>
    <t>01</t>
  </si>
  <si>
    <t>109</t>
  </si>
  <si>
    <t>122</t>
  </si>
  <si>
    <t>147</t>
  </si>
  <si>
    <t>158</t>
  </si>
  <si>
    <t>160</t>
  </si>
  <si>
    <t>02</t>
  </si>
  <si>
    <t>250</t>
  </si>
  <si>
    <t>420</t>
  </si>
  <si>
    <t>017</t>
  </si>
  <si>
    <t>050</t>
  </si>
  <si>
    <t>052</t>
  </si>
  <si>
    <t>053</t>
  </si>
  <si>
    <t>116</t>
  </si>
  <si>
    <t>400</t>
  </si>
  <si>
    <t>019</t>
  </si>
  <si>
    <t>069</t>
  </si>
  <si>
    <t>127</t>
  </si>
  <si>
    <t>129</t>
  </si>
  <si>
    <t>222</t>
  </si>
  <si>
    <t>228</t>
  </si>
  <si>
    <t>246</t>
  </si>
  <si>
    <t>05</t>
  </si>
  <si>
    <t>313</t>
  </si>
  <si>
    <t>323</t>
  </si>
  <si>
    <t>401</t>
  </si>
  <si>
    <t>402</t>
  </si>
  <si>
    <t>037</t>
  </si>
  <si>
    <t>098</t>
  </si>
  <si>
    <t>103</t>
  </si>
  <si>
    <t>117</t>
  </si>
  <si>
    <t>119</t>
  </si>
  <si>
    <t>07</t>
  </si>
  <si>
    <t>002</t>
  </si>
  <si>
    <t>035</t>
  </si>
  <si>
    <t>08</t>
  </si>
  <si>
    <t>130</t>
  </si>
  <si>
    <t>404</t>
  </si>
  <si>
    <t>458</t>
  </si>
  <si>
    <t>09</t>
  </si>
  <si>
    <t>013</t>
  </si>
  <si>
    <t>075</t>
  </si>
  <si>
    <t>102</t>
  </si>
  <si>
    <t>206</t>
  </si>
  <si>
    <t>207</t>
  </si>
  <si>
    <t>209</t>
  </si>
  <si>
    <t>10</t>
  </si>
  <si>
    <t>003</t>
  </si>
  <si>
    <t>065</t>
  </si>
  <si>
    <t>070</t>
  </si>
  <si>
    <t>309</t>
  </si>
  <si>
    <t>11</t>
  </si>
  <si>
    <t>001</t>
  </si>
  <si>
    <t>051</t>
  </si>
  <si>
    <t>054</t>
  </si>
  <si>
    <t>056</t>
  </si>
  <si>
    <t>12</t>
  </si>
  <si>
    <t>110</t>
  </si>
  <si>
    <t>13</t>
  </si>
  <si>
    <t>073</t>
  </si>
  <si>
    <t>144</t>
  </si>
  <si>
    <t>146</t>
  </si>
  <si>
    <t>151</t>
  </si>
  <si>
    <t>156</t>
  </si>
  <si>
    <t>161</t>
  </si>
  <si>
    <t>165</t>
  </si>
  <si>
    <t>167</t>
  </si>
  <si>
    <t>301</t>
  </si>
  <si>
    <t>005</t>
  </si>
  <si>
    <t>028</t>
  </si>
  <si>
    <t>064</t>
  </si>
  <si>
    <t>066</t>
  </si>
  <si>
    <t>068</t>
  </si>
  <si>
    <t>077</t>
  </si>
  <si>
    <t>097</t>
  </si>
  <si>
    <t>099</t>
  </si>
  <si>
    <t>104</t>
  </si>
  <si>
    <t>172</t>
  </si>
  <si>
    <t>15</t>
  </si>
  <si>
    <t>201</t>
  </si>
  <si>
    <t>204</t>
  </si>
  <si>
    <t>16</t>
  </si>
  <si>
    <t>020</t>
  </si>
  <si>
    <t>046</t>
  </si>
  <si>
    <t>048</t>
  </si>
  <si>
    <t>049</t>
  </si>
  <si>
    <t>210</t>
  </si>
  <si>
    <t>216</t>
  </si>
  <si>
    <t>403</t>
  </si>
  <si>
    <t>405</t>
  </si>
  <si>
    <t>406</t>
  </si>
  <si>
    <t>407</t>
  </si>
  <si>
    <t>408</t>
  </si>
  <si>
    <t>409</t>
  </si>
  <si>
    <t>410</t>
  </si>
  <si>
    <t>411</t>
  </si>
  <si>
    <t>412</t>
  </si>
  <si>
    <t>414</t>
  </si>
  <si>
    <t>415</t>
  </si>
  <si>
    <t>417</t>
  </si>
  <si>
    <t>303</t>
  </si>
  <si>
    <t>19</t>
  </si>
  <si>
    <t>007</t>
  </si>
  <si>
    <t>20</t>
  </si>
  <si>
    <t>094</t>
  </si>
  <si>
    <t>203</t>
  </si>
  <si>
    <t>215</t>
  </si>
  <si>
    <t>014</t>
  </si>
  <si>
    <t>036</t>
  </si>
  <si>
    <t>214</t>
  </si>
  <si>
    <t>226</t>
  </si>
  <si>
    <t>232</t>
  </si>
  <si>
    <t>234</t>
  </si>
  <si>
    <t>237</t>
  </si>
  <si>
    <t>300</t>
  </si>
  <si>
    <t>302</t>
  </si>
  <si>
    <t>22</t>
  </si>
  <si>
    <t>008</t>
  </si>
  <si>
    <t>009</t>
  </si>
  <si>
    <t>200</t>
  </si>
  <si>
    <t>042</t>
  </si>
  <si>
    <t>311</t>
  </si>
  <si>
    <t>24</t>
  </si>
  <si>
    <t>111</t>
  </si>
  <si>
    <t>350</t>
  </si>
  <si>
    <t>25</t>
  </si>
  <si>
    <t>118</t>
  </si>
  <si>
    <t>155</t>
  </si>
  <si>
    <t>26</t>
  </si>
  <si>
    <t>059</t>
  </si>
  <si>
    <t>27</t>
  </si>
  <si>
    <t>010</t>
  </si>
  <si>
    <t>083</t>
  </si>
  <si>
    <t>320</t>
  </si>
  <si>
    <t>343</t>
  </si>
  <si>
    <t>344</t>
  </si>
  <si>
    <t>416</t>
  </si>
  <si>
    <t>28</t>
  </si>
  <si>
    <t>137</t>
  </si>
  <si>
    <t>149</t>
  </si>
  <si>
    <t>011</t>
  </si>
  <si>
    <t>317</t>
  </si>
  <si>
    <t>30</t>
  </si>
  <si>
    <t>029</t>
  </si>
  <si>
    <t>031</t>
  </si>
  <si>
    <t>31</t>
  </si>
  <si>
    <t>004</t>
  </si>
  <si>
    <t>006</t>
  </si>
  <si>
    <t>015</t>
  </si>
  <si>
    <t>016</t>
  </si>
  <si>
    <t>025</t>
  </si>
  <si>
    <t>063</t>
  </si>
  <si>
    <t>306</t>
  </si>
  <si>
    <t>330</t>
  </si>
  <si>
    <t>332</t>
  </si>
  <si>
    <t>081</t>
  </si>
  <si>
    <t>312</t>
  </si>
  <si>
    <t>325</t>
  </si>
  <si>
    <t>326</t>
  </si>
  <si>
    <t>354</t>
  </si>
  <si>
    <t>356</t>
  </si>
  <si>
    <t>358</t>
  </si>
  <si>
    <t>360</t>
  </si>
  <si>
    <t>361</t>
  </si>
  <si>
    <t>362</t>
  </si>
  <si>
    <t>363</t>
  </si>
  <si>
    <t>33</t>
  </si>
  <si>
    <t>030</t>
  </si>
  <si>
    <t>115</t>
  </si>
  <si>
    <t>183</t>
  </si>
  <si>
    <t>202</t>
  </si>
  <si>
    <t>205</t>
  </si>
  <si>
    <t>211</t>
  </si>
  <si>
    <t>212</t>
  </si>
  <si>
    <t>033</t>
  </si>
  <si>
    <t>307</t>
  </si>
  <si>
    <t>324</t>
  </si>
  <si>
    <t>974</t>
  </si>
  <si>
    <t>975</t>
  </si>
  <si>
    <t>35</t>
  </si>
  <si>
    <t>140</t>
  </si>
  <si>
    <t>37</t>
  </si>
  <si>
    <t>501</t>
  </si>
  <si>
    <t>502</t>
  </si>
  <si>
    <t>503</t>
  </si>
  <si>
    <t>504</t>
  </si>
  <si>
    <t>505</t>
  </si>
  <si>
    <t>506</t>
  </si>
  <si>
    <t>507</t>
  </si>
  <si>
    <t>38</t>
  </si>
  <si>
    <t>126</t>
  </si>
  <si>
    <t>Lacrosse</t>
  </si>
  <si>
    <t>264</t>
  </si>
  <si>
    <t>265</t>
  </si>
  <si>
    <t>267</t>
  </si>
  <si>
    <t>304</t>
  </si>
  <si>
    <t>308</t>
  </si>
  <si>
    <t>322</t>
  </si>
  <si>
    <t>090</t>
  </si>
  <si>
    <t>120</t>
  </si>
  <si>
    <t>208</t>
  </si>
  <si>
    <t>Codes 15, 16, 35</t>
  </si>
  <si>
    <t>1112 District</t>
  </si>
  <si>
    <t>1112 State</t>
  </si>
  <si>
    <t>November 2011 Data</t>
  </si>
  <si>
    <t>October 2011 Total Enrollment Data</t>
  </si>
  <si>
    <t>Hispanic / Latino</t>
  </si>
  <si>
    <t>American Indian or Alaska Native</t>
  </si>
  <si>
    <t>Two or More Races</t>
  </si>
  <si>
    <t>Total: Child Count</t>
  </si>
  <si>
    <t>Total: Enrollment</t>
  </si>
  <si>
    <t>If so, in what area(s) of All Disabilities? (Ind. 9)</t>
  </si>
  <si>
    <t>ESA</t>
  </si>
  <si>
    <t>Collection Year</t>
  </si>
  <si>
    <t>Notes</t>
  </si>
  <si>
    <t>Fall 11</t>
  </si>
  <si>
    <t>White/Autism, Hispanic/SLD</t>
  </si>
  <si>
    <t>American Indian</t>
  </si>
  <si>
    <t>Hispanic/SLD, Hispanic/ID</t>
  </si>
  <si>
    <t>x</t>
  </si>
  <si>
    <t>Hispanic/CD, White/HI</t>
  </si>
  <si>
    <t>American Indian/EBD, Black/EBD, American Indian/HI, Hispanic/SLD, American Indian/SLD, Black/ID</t>
  </si>
  <si>
    <t>American Indian/LSD</t>
  </si>
  <si>
    <t>White/Autism, Black/EBD, Hispanic/SLD, Black/SLD</t>
  </si>
  <si>
    <t>Black/HI, Hispanic/SLD, Black/SLD</t>
  </si>
  <si>
    <t>Hispanic/SLD, Black/SLD</t>
  </si>
  <si>
    <t>White/EBD, American Indian/HI, Hispanic/SLD, American Indian/SLD</t>
  </si>
  <si>
    <t>White/SLD</t>
  </si>
  <si>
    <t>Black/EBD, American Indian/HI, American Indian/SLD, Asian/ID</t>
  </si>
  <si>
    <t>American Indian/CD, Black/ID</t>
  </si>
  <si>
    <t>Hispanic/CD, American Indian/SLD</t>
  </si>
  <si>
    <t>Pacific Islander</t>
  </si>
  <si>
    <t>Asian/Autism, American Indian/CD, White/EBD, American Indian/SLD</t>
  </si>
  <si>
    <t>White/Autism, American Indian/SLD, Black/SLD</t>
  </si>
  <si>
    <t>American Indian/SLD, Black/ID</t>
  </si>
  <si>
    <t>White/Autism, White/EBD, White/HI, American Indian/SLD</t>
  </si>
  <si>
    <t>American Indian/CD, Hispanic/ID, American Indian/ID</t>
  </si>
  <si>
    <t>American Indian/EBD, Black/EBD, American Indian/ID</t>
  </si>
  <si>
    <t>*If a district is flagged as having discrepant data that means the district had at least 10 students across all race/ethnicity cells and  the weighted risk ratio was higher than 2.0 for that specific cell.  In order to meet target, it must be determined that the discrepancy was not a result of misidentification. TBD=OSPI in process of reviewing district policy, procedures and practices.</t>
  </si>
  <si>
    <r>
      <t>A.1 Number of children referred from Part C, and who did not complete the</t>
    </r>
    <r>
      <rPr>
        <i/>
        <sz val="10"/>
        <rFont val="Arial"/>
        <family val="2"/>
      </rPr>
      <t xml:space="preserve"> Part B</t>
    </r>
    <r>
      <rPr>
        <sz val="10"/>
        <rFont val="Arial"/>
        <family val="2"/>
      </rPr>
      <t xml:space="preserve"> eligibility determination process. </t>
    </r>
    <r>
      <rPr>
        <b/>
        <sz val="10"/>
        <rFont val="Arial"/>
        <family val="2"/>
      </rPr>
      <t>Include those students for whom this process will exceed the timelines of this data reporting period.</t>
    </r>
  </si>
  <si>
    <r>
      <t xml:space="preserve">A.2 Number of children referred from Part C to </t>
    </r>
    <r>
      <rPr>
        <i/>
        <sz val="10"/>
        <rFont val="Arial"/>
        <family val="2"/>
      </rPr>
      <t>Part B for Part B eligibility determination</t>
    </r>
    <r>
      <rPr>
        <sz val="10"/>
        <rFont val="Arial"/>
        <family val="2"/>
      </rPr>
      <t xml:space="preserve"> and completed the evaluation and eligibility determination process. Do not include those students reported above in A.1. (Sum of B plus C)</t>
    </r>
  </si>
  <si>
    <r>
      <t xml:space="preserve">B.1 found </t>
    </r>
    <r>
      <rPr>
        <i/>
        <sz val="10"/>
        <rFont val="Arial"/>
        <family val="2"/>
      </rPr>
      <t>eligible and an IEP was in place</t>
    </r>
    <r>
      <rPr>
        <sz val="10"/>
        <rFont val="Arial"/>
        <family val="2"/>
      </rPr>
      <t xml:space="preserve"> by their 3rd birthday (this does not mean services have begun).</t>
    </r>
  </si>
  <si>
    <t>B.2 found not eligible by their 3rd birthday</t>
  </si>
  <si>
    <r>
      <t xml:space="preserve">B. Number of children referred from Part C to </t>
    </r>
    <r>
      <rPr>
        <i/>
        <sz val="10"/>
        <rFont val="Arial"/>
        <family val="2"/>
      </rPr>
      <t>Part B for Part B eligibility determination (from A.2 above)</t>
    </r>
    <r>
      <rPr>
        <sz val="10"/>
        <rFont val="Arial"/>
        <family val="2"/>
      </rPr>
      <t xml:space="preserve"> and who completed the evaluation process and were: </t>
    </r>
  </si>
  <si>
    <r>
      <t xml:space="preserve">C. Account for the children reported in cell A2 above but not included in B1 or B2. Indicate the range of </t>
    </r>
    <r>
      <rPr>
        <b/>
        <sz val="10"/>
        <rFont val="Arial"/>
        <family val="2"/>
      </rPr>
      <t>CALENDAR</t>
    </r>
    <r>
      <rPr>
        <sz val="10"/>
        <rFont val="Arial"/>
        <family val="2"/>
      </rPr>
      <t xml:space="preserve"> days beyond the third birthday when eligibility was determined and the IEP was developed (if found eligible) and account for the reasons for the delay. </t>
    </r>
  </si>
  <si>
    <t>Special Education</t>
  </si>
  <si>
    <t>Initial Evaluation Timeline--All Initial Evaluations regardless of Age (Indicator 11)</t>
  </si>
  <si>
    <r>
      <t xml:space="preserve">A.2.a. Of those students for whom parental consent for initial evaluation was received who completed the eligibility process, the number who were determined </t>
    </r>
    <r>
      <rPr>
        <b/>
        <sz val="10"/>
        <rFont val="Arial"/>
        <family val="2"/>
      </rPr>
      <t>eligible. If you get a "fix" message: Must equal B.1 + B.2</t>
    </r>
  </si>
  <si>
    <r>
      <t xml:space="preserve">A.2.b. Of those students for whom parental consent for initial evaluation was received who completed the eligibility process, the number who were determined </t>
    </r>
    <r>
      <rPr>
        <b/>
        <sz val="10"/>
        <rFont val="Arial"/>
        <family val="2"/>
      </rPr>
      <t>not eligible. If you get  "fix" message: Must equal C.1 + C.2</t>
    </r>
  </si>
  <si>
    <t>2006-07:</t>
  </si>
  <si>
    <t>Percent Completed On-Time</t>
  </si>
  <si>
    <t>2007-08:</t>
  </si>
  <si>
    <t>2008-09:</t>
  </si>
  <si>
    <t>2009-10:</t>
  </si>
  <si>
    <t>2010-11:</t>
  </si>
  <si>
    <t>2011-12:</t>
  </si>
  <si>
    <t>Percent determined eligible with an IEP in place by 3rd birthday</t>
  </si>
  <si>
    <t>No Students to Report</t>
  </si>
  <si>
    <t>93.9</t>
  </si>
  <si>
    <t>84.1</t>
  </si>
  <si>
    <t>96.5</t>
  </si>
  <si>
    <t>96.7</t>
  </si>
  <si>
    <t>91.2</t>
  </si>
  <si>
    <t>90</t>
  </si>
  <si>
    <t>95.2</t>
  </si>
  <si>
    <t>95.8</t>
  </si>
  <si>
    <t>97.3</t>
  </si>
  <si>
    <t>80.55</t>
  </si>
  <si>
    <t>82.36</t>
  </si>
  <si>
    <t>83.33</t>
  </si>
  <si>
    <t>84.62</t>
  </si>
  <si>
    <t>87.88</t>
  </si>
  <si>
    <t>91.99</t>
  </si>
  <si>
    <t>95.65</t>
  </si>
  <si>
    <t>96.05</t>
  </si>
  <si>
    <t>96.93</t>
  </si>
  <si>
    <t>97.06</t>
  </si>
  <si>
    <t>97.86</t>
  </si>
  <si>
    <t>97.87</t>
  </si>
  <si>
    <t>97.93</t>
  </si>
  <si>
    <t>97.96</t>
  </si>
  <si>
    <t>98.67</t>
  </si>
  <si>
    <t>98.68</t>
  </si>
  <si>
    <t>98.78</t>
  </si>
  <si>
    <t>98.96</t>
  </si>
  <si>
    <t>98.99</t>
  </si>
  <si>
    <t>99.24</t>
  </si>
  <si>
    <t>99.28</t>
  </si>
  <si>
    <t>99.38</t>
  </si>
  <si>
    <t>99.54</t>
  </si>
  <si>
    <t>99.61</t>
  </si>
  <si>
    <t>99.68</t>
  </si>
  <si>
    <t>99.82</t>
  </si>
  <si>
    <t>99.83</t>
  </si>
  <si>
    <t>81.45</t>
  </si>
  <si>
    <t>2011-12 % compliant</t>
  </si>
  <si>
    <t>06-07 District</t>
  </si>
  <si>
    <t>07-08 State</t>
  </si>
  <si>
    <t xml:space="preserve">Please note: Beginning with the 2009-10 data, the federal calculation for this indicator was revised. The 2009-10 will begin the new baseline data for the state. This revised calculation accounts for the change from 2008-09 to 2009-10 and beyond. </t>
  </si>
  <si>
    <t>Codes 13 (Home) &amp; 36 (Serv Provider Location)</t>
  </si>
  <si>
    <r>
      <t xml:space="preserve">7. Percent of preschool children with IEPs who demonstrate improved:  </t>
    </r>
    <r>
      <rPr>
        <i/>
        <sz val="9"/>
        <color rgb="FF0000FF"/>
        <rFont val="Arial"/>
        <family val="2"/>
      </rPr>
      <t>(Results Indicator)</t>
    </r>
  </si>
  <si>
    <t>ok</t>
  </si>
  <si>
    <t>American Indian/CD, Black/SLD</t>
  </si>
  <si>
    <t>Two or More/SLD</t>
  </si>
  <si>
    <t>Two or More/HI</t>
  </si>
  <si>
    <t>Two or More/EBD, Two or More/ID</t>
  </si>
  <si>
    <t>Two or More/EBD</t>
  </si>
  <si>
    <t>White/Autism, Two or More/HI, Hispanic/SLD, Black/SLD</t>
  </si>
  <si>
    <t>Codes 17 &amp; 19: Reg EC Prog and receives SDI elsewhere</t>
  </si>
  <si>
    <t>SpEd Annual Dropout Rate 1011</t>
  </si>
  <si>
    <t>Do not expect the Sum of  Graduation Rate plus Annual Dropout Rate to be 100%.</t>
  </si>
  <si>
    <t>3A. Did the district have a Spec Ed Sub Group that met the State’s minimum “n” size and met the State’s AMO targets for progress for Spec Ed Sub Group. N/A or N&gt;Req'd=does not meet "n" size for either AYP purposes or Spec Ed Reporting purposes. Yes=Met AYP. No=Did not meet AYP</t>
  </si>
  <si>
    <t>Percent of districts with a spec ed  subgroup that meets the State's minimum "n" size that meet the State’s AYP targets for the spec ed subgroup.</t>
  </si>
  <si>
    <t>Participation rate for the special education sub group.</t>
  </si>
  <si>
    <t>Proficiency rate for the speical education sub group.</t>
  </si>
  <si>
    <r>
      <t xml:space="preserve">Indicator 9:  </t>
    </r>
    <r>
      <rPr>
        <sz val="10"/>
        <rFont val="Arial"/>
        <family val="2"/>
      </rPr>
      <t>Percent of districts with disproportionate representation of racial and ethnic groups in special education and related services that is the result of inappropriate identification.</t>
    </r>
    <r>
      <rPr>
        <b/>
        <sz val="10"/>
        <rFont val="Arial"/>
        <family val="2"/>
      </rPr>
      <t xml:space="preserve"> (Source data: October district total enrollment compared to District Annual Federal Special Education Submission of child count and LRE data  and then put through a weighted risk ratio calculator developed by Westat -- a federally funded contactor.)</t>
    </r>
  </si>
  <si>
    <t>3B. Participation rate for the Spec Ed Sub Group. N&gt;Req'd=does not meet "n" size for either AYP purposes or Spec Ed Reporting purposes.</t>
  </si>
  <si>
    <r>
      <t>2010 Leavers</t>
    </r>
    <r>
      <rPr>
        <sz val="9"/>
        <rFont val="Arial"/>
        <family val="2"/>
      </rPr>
      <t xml:space="preserve"> (0910 SY)</t>
    </r>
  </si>
  <si>
    <r>
      <t>2011 Leavers</t>
    </r>
    <r>
      <rPr>
        <sz val="9"/>
        <rFont val="Arial"/>
        <family val="2"/>
      </rPr>
      <t xml:space="preserve"> (1011 SY)</t>
    </r>
  </si>
  <si>
    <t>Response Rate 2011 Leavers</t>
  </si>
  <si>
    <t>14A 2011 Leavers</t>
  </si>
  <si>
    <t>14B 2011 Leavers</t>
  </si>
  <si>
    <t>14C 2011 Leavers</t>
  </si>
  <si>
    <t># Leavers 2011</t>
  </si>
  <si>
    <t># Responders 2011</t>
  </si>
  <si>
    <t>SpEd Annual Dropout Rate 1112</t>
  </si>
  <si>
    <t>12-13 District</t>
  </si>
  <si>
    <t>12-13 State</t>
  </si>
  <si>
    <t>CEDARS Codes 14 &amp; 18</t>
  </si>
  <si>
    <t>12-13 Target</t>
  </si>
  <si>
    <t>2012-13</t>
  </si>
  <si>
    <t>District Spec Ed 1112</t>
  </si>
  <si>
    <t>State Spec Ed 1112</t>
  </si>
  <si>
    <t>Target 1112</t>
  </si>
  <si>
    <t xml:space="preserve">District Spec Ed 1011 </t>
  </si>
  <si>
    <t xml:space="preserve">State Spec Ed 1011 </t>
  </si>
  <si>
    <t xml:space="preserve">Target 1011 </t>
  </si>
  <si>
    <t>Coop_Number</t>
  </si>
  <si>
    <t>ETH_3B</t>
  </si>
  <si>
    <t>2 or More Races</t>
  </si>
  <si>
    <t>Nat Amer, Black, Pac Isl</t>
  </si>
  <si>
    <t>White, 2 or More Races</t>
  </si>
  <si>
    <t>Nat Amer</t>
  </si>
  <si>
    <t>Black, White, Pac Isl, 2 or More Races</t>
  </si>
  <si>
    <t>Black, 2 or More Races</t>
  </si>
  <si>
    <t>Black, Hisp, Pac Isl, 2 or More Races</t>
  </si>
  <si>
    <t>Nat Am, Black, 2 Or More Races</t>
  </si>
  <si>
    <t>Nat Am</t>
  </si>
  <si>
    <t>November 2012 Data</t>
  </si>
  <si>
    <t>District Name</t>
  </si>
  <si>
    <t>Ind_9_NA_2012</t>
  </si>
  <si>
    <t>Ind_9_Asian_2012</t>
  </si>
  <si>
    <t>Ind_9_Black_2012</t>
  </si>
  <si>
    <t>Ind_9_PI_2012</t>
  </si>
  <si>
    <t>Ind_9_Hispanic_2012</t>
  </si>
  <si>
    <t>Ind_9_White_2012</t>
  </si>
  <si>
    <t>Ind_9_MultiRace_2012</t>
  </si>
  <si>
    <t>Ind_9_WRR_NA_2012</t>
  </si>
  <si>
    <t>Ind_9_WRR_Asian_2012</t>
  </si>
  <si>
    <t>Ind_9_WRR_Black_2012</t>
  </si>
  <si>
    <t>Ind_9_WRR_PI_2012</t>
  </si>
  <si>
    <t>Ind_9_WRR_Hispanic_2012</t>
  </si>
  <si>
    <t>Ind_9_WRR_White_2012</t>
  </si>
  <si>
    <t>Ind_9_WRR_MultiRace_2012</t>
  </si>
  <si>
    <t>Aut_NA_2012</t>
  </si>
  <si>
    <t>Aut_Asian_2012</t>
  </si>
  <si>
    <t>Aut_Black_2012</t>
  </si>
  <si>
    <t>Aut_PI_2012</t>
  </si>
  <si>
    <t>Aut_Hispanic_2012</t>
  </si>
  <si>
    <t>Aut_White_2012</t>
  </si>
  <si>
    <t>Aut_MultiRace_2012</t>
  </si>
  <si>
    <t>Aut_WRR_NA_2012</t>
  </si>
  <si>
    <t>Aut_WRR_Asian_2012</t>
  </si>
  <si>
    <t>Aut_WRR_Black_2012</t>
  </si>
  <si>
    <t>Aut_WRR_PI_2012</t>
  </si>
  <si>
    <t>Aut_WRR_Hispanic_2012</t>
  </si>
  <si>
    <t>Aut_WRR_White_2012</t>
  </si>
  <si>
    <t>Aut_WRR_MultiRace_2012</t>
  </si>
  <si>
    <t>CD_NA_2012</t>
  </si>
  <si>
    <t>CD_Asian_2012</t>
  </si>
  <si>
    <t>CD_Black_2012</t>
  </si>
  <si>
    <t>CD_PI_2012</t>
  </si>
  <si>
    <t>CD_Hispanic_2012</t>
  </si>
  <si>
    <t>CD_White_2012</t>
  </si>
  <si>
    <t>CD_MultiRace_2012</t>
  </si>
  <si>
    <t>CD_WRR_NA_2012</t>
  </si>
  <si>
    <t>CD_WRR_Asian_2012</t>
  </si>
  <si>
    <t>CD_WRR_Black_2012</t>
  </si>
  <si>
    <t>CD_WRR_PI_2012</t>
  </si>
  <si>
    <t>CD_WRR_Hispanic_2012</t>
  </si>
  <si>
    <t>CD_WRR_White_2012</t>
  </si>
  <si>
    <t>CD_WRR_MultiRace_2012</t>
  </si>
  <si>
    <t>EBD_NA_2012</t>
  </si>
  <si>
    <t>EBD_Asian_2012</t>
  </si>
  <si>
    <t>EBD_Black_2012</t>
  </si>
  <si>
    <t>EBD_PI_2012</t>
  </si>
  <si>
    <t>EBD_Hispanic_2012</t>
  </si>
  <si>
    <t>EBD_White_2012</t>
  </si>
  <si>
    <t>EBD_MultiRace_2012</t>
  </si>
  <si>
    <t>EBD_WRR_NA_2012</t>
  </si>
  <si>
    <t>EBD_WRR_Asian_2012</t>
  </si>
  <si>
    <t>EBD_WRR_Black_2012</t>
  </si>
  <si>
    <t>EBD_WRR_PI_2012</t>
  </si>
  <si>
    <t>EBD_WRR_Hispanic_2012</t>
  </si>
  <si>
    <t>EBD_WRR_White_2012</t>
  </si>
  <si>
    <t>EBD_WRR_MultiRace_2012</t>
  </si>
  <si>
    <t>Health_NA_2012</t>
  </si>
  <si>
    <t>Health_Asian_2012</t>
  </si>
  <si>
    <t>Health_Black_2012</t>
  </si>
  <si>
    <t>Health_PI_2012</t>
  </si>
  <si>
    <t>Health_Hispanic_2012</t>
  </si>
  <si>
    <t>Health_White_2012</t>
  </si>
  <si>
    <t>Health_MultiRace_2012</t>
  </si>
  <si>
    <t>Health_WRR_NA_2012</t>
  </si>
  <si>
    <t>Health_WRR_Asian_2012</t>
  </si>
  <si>
    <t>Health_WRR_Black_2012</t>
  </si>
  <si>
    <t>Health_WRR_PI_2012</t>
  </si>
  <si>
    <t>Health_WRR_Hispanic_2012</t>
  </si>
  <si>
    <t>Health_WRR_White_2012</t>
  </si>
  <si>
    <t>Health_WRR_MultiRace_2012</t>
  </si>
  <si>
    <t>LD_NA_2012</t>
  </si>
  <si>
    <t>LD_Asian_2012</t>
  </si>
  <si>
    <t>LD_Black_2012</t>
  </si>
  <si>
    <t>LD_PI_2012</t>
  </si>
  <si>
    <t>LD_Hispanic_2012</t>
  </si>
  <si>
    <t>LD_White_2012</t>
  </si>
  <si>
    <t>LD_MultiRace_2012</t>
  </si>
  <si>
    <t>LD_WRR_NA_2012</t>
  </si>
  <si>
    <t>LD_WRR_Asian_2012</t>
  </si>
  <si>
    <t>LD_WRR_Black_2012</t>
  </si>
  <si>
    <t>LD_WRR_PI_2012</t>
  </si>
  <si>
    <t>LD_WRR_Hispanic_2012</t>
  </si>
  <si>
    <t>LD_WRR_White_2012</t>
  </si>
  <si>
    <t>LD_WRR_MultiRace_2012</t>
  </si>
  <si>
    <t>ID_NA_2012</t>
  </si>
  <si>
    <t>ID_Asian_2012</t>
  </si>
  <si>
    <t>ID_Black_2012</t>
  </si>
  <si>
    <t>ID_PI_2012</t>
  </si>
  <si>
    <t>ID_Hispanic_2012</t>
  </si>
  <si>
    <t>ID_White_2012</t>
  </si>
  <si>
    <t>ID_MultiRace_2012</t>
  </si>
  <si>
    <t>ID_WRR_NA_2012</t>
  </si>
  <si>
    <t>ID_WRR_Asian_2012</t>
  </si>
  <si>
    <t>ID_WRR_Black_2012</t>
  </si>
  <si>
    <t>ID_WRR_PI_2012</t>
  </si>
  <si>
    <t>ID_WRR_Hispanic_2012</t>
  </si>
  <si>
    <t>ID_WRR_White_2012</t>
  </si>
  <si>
    <t>ID_WRR_MultiRace_2012</t>
  </si>
  <si>
    <t>Ind_9_Discrepant_2012</t>
  </si>
  <si>
    <t>Ind_9_Discrepant_Area_2012</t>
  </si>
  <si>
    <t>Ind_10_Discrepant_2012</t>
  </si>
  <si>
    <t>Ind_10_Discrepant_Area_2012</t>
  </si>
  <si>
    <t>2 Or More/HI</t>
  </si>
  <si>
    <t>American Indian/AK Native</t>
  </si>
  <si>
    <t>American Indian/SLD; Black/ID</t>
  </si>
  <si>
    <t>American Indian/AK Native; Black</t>
  </si>
  <si>
    <t>Black/EBD; Hispanic/SLD</t>
  </si>
  <si>
    <t>White/EBD; American Indian/SLD</t>
  </si>
  <si>
    <t>White/HI; Black SLD</t>
  </si>
  <si>
    <t>White/HI; Hispanic/SLD</t>
  </si>
  <si>
    <t>White/Aut; White/HI</t>
  </si>
  <si>
    <t>American Indian/AK Native; White</t>
  </si>
  <si>
    <t>2 Or More Races</t>
  </si>
  <si>
    <t>American Indian/SLD; Hispanic/SLD</t>
  </si>
  <si>
    <t>Black/EBD; American Indian/SLD; Black/ID</t>
  </si>
  <si>
    <t>Black/EBD; 2 Or More/EBD; Black/ID; 2 Or More/ID</t>
  </si>
  <si>
    <t>White/EBD</t>
  </si>
  <si>
    <t>White/Aut; 2 Or More/EBD; American Indian/SLD</t>
  </si>
  <si>
    <t>Black/SLD; Hispanic/SLD</t>
  </si>
  <si>
    <t>2 Or More/HI; American Indian/SLD</t>
  </si>
  <si>
    <t>Black/HI; Black/SLD; Hispanic/SLD</t>
  </si>
  <si>
    <t>Black/EBD; Black/ID</t>
  </si>
  <si>
    <t>White/HI; American Indian/SLD</t>
  </si>
  <si>
    <t>Hispanic/CD; Black/SLD</t>
  </si>
  <si>
    <t>Hispanic/SLD; White/ID</t>
  </si>
  <si>
    <t>White/EBD; American Indian/SLD; Hispanic/SLD</t>
  </si>
  <si>
    <t>American Indian/HI; American Indian/SLD</t>
  </si>
  <si>
    <t>American Indian/HI; Black/SLD; Hispanic/SLD</t>
  </si>
  <si>
    <t>White/CD; Hispanic/SLD</t>
  </si>
  <si>
    <t>White/Aut; Hispanic/SLD</t>
  </si>
  <si>
    <t>2 Or More/SLD</t>
  </si>
  <si>
    <t>White/Aut; Black/EBD; American Indian/HI; Black/ID</t>
  </si>
  <si>
    <t>Hispanic/SLD; Hispanic/ID</t>
  </si>
  <si>
    <t>Black/EBD; American Indian/HI; American Indian/SLD; Hispanic/SLD; Black/ID</t>
  </si>
  <si>
    <t>White/Aut; Black/EBD; American Indian/SLD</t>
  </si>
  <si>
    <t>American Indian/CD; American Indian/SLD; Hispanic/ID</t>
  </si>
  <si>
    <t>American Indian/CD; Black/EBD; American Indian/HI; American Indian/SLD; Black/SLD</t>
  </si>
  <si>
    <t>White/Aut</t>
  </si>
  <si>
    <t>American Indian/CD; American Indian/ID; Hispanic/ID</t>
  </si>
  <si>
    <t>34979</t>
  </si>
  <si>
    <t>Washington Military Department</t>
  </si>
  <si>
    <t>White/Aut; White/EBD; White/HI</t>
  </si>
  <si>
    <t>Hispanic/SLD; Black/HI</t>
  </si>
  <si>
    <t>Ind_9_Sig_Disc_2012</t>
  </si>
  <si>
    <t>Ind_9_Sig_Disc_Area_2012</t>
  </si>
  <si>
    <t>Ind_10_Sig_Disc_2012</t>
  </si>
  <si>
    <t>Ind_10_Sig_Disc_Area_2012</t>
  </si>
  <si>
    <t>Hispanic/ SLD*</t>
  </si>
  <si>
    <t>White*</t>
  </si>
  <si>
    <t>American Indian/ SLD*</t>
  </si>
  <si>
    <t>American Indian/ HI*</t>
  </si>
  <si>
    <t>American Indian/ AK Native*</t>
  </si>
  <si>
    <t>White/ EBD*</t>
  </si>
  <si>
    <t>Fall 12</t>
  </si>
  <si>
    <t>Indicator 9 - All Disabilities -  "n" size</t>
  </si>
  <si>
    <t>ID - All Disabilities -Weighted Risk Ratio</t>
  </si>
  <si>
    <t>EBD -Weighted Risk Ratio</t>
  </si>
  <si>
    <t>ID - "n" size</t>
  </si>
  <si>
    <t>October 2012 Total Enrollment Data</t>
  </si>
  <si>
    <t>NA_K_12</t>
  </si>
  <si>
    <t>AS_K_12</t>
  </si>
  <si>
    <t>BL_K_12</t>
  </si>
  <si>
    <t>PI_K_12</t>
  </si>
  <si>
    <t>HISP_K_12</t>
  </si>
  <si>
    <t>Wh_K_12</t>
  </si>
  <si>
    <t>More_K_12</t>
  </si>
  <si>
    <t>Total_K_12*</t>
  </si>
  <si>
    <t>*district r/e totals may not equal total K-12 if students were reported with 'not provided' as a race/ethnicity.</t>
  </si>
  <si>
    <t>For Performance Indicators 9 and 10 click here for detailed data.</t>
  </si>
  <si>
    <t>Ind 9 Was discrepancy a result of inappropriate ID?</t>
  </si>
  <si>
    <t>Ind 9: Did the district meet the target of "no inappropriate ID?"</t>
  </si>
  <si>
    <t>Ind 10 Was discrepancy a result of inappropriate ID?</t>
  </si>
  <si>
    <t>Ind 10: Did the district meet the target of "no inappropriate ID?"</t>
  </si>
  <si>
    <t>Total CC</t>
  </si>
  <si>
    <t>% T1 (11/1/12)</t>
  </si>
  <si>
    <t>%T2  (11/1/12)</t>
  </si>
  <si>
    <t>%T3 (11/1/12)</t>
  </si>
  <si>
    <t>%28-8 (11/1/12)</t>
  </si>
  <si>
    <t>Wa Military Dept</t>
  </si>
  <si>
    <r>
      <t>Met T1 State Target (</t>
    </r>
    <r>
      <rPr>
        <b/>
        <sz val="9"/>
        <rFont val="Arial"/>
        <family val="2"/>
      </rPr>
      <t>51.55%</t>
    </r>
    <r>
      <rPr>
        <sz val="9"/>
        <rFont val="Arial"/>
        <family val="2"/>
      </rPr>
      <t xml:space="preserve"> or greater)?  (11/1/12)</t>
    </r>
  </si>
  <si>
    <r>
      <t>Met T3 State Target (</t>
    </r>
    <r>
      <rPr>
        <b/>
        <sz val="9"/>
        <rFont val="Arial"/>
        <family val="2"/>
      </rPr>
      <t>13.56%</t>
    </r>
    <r>
      <rPr>
        <sz val="9"/>
        <rFont val="Arial"/>
        <family val="2"/>
      </rPr>
      <t xml:space="preserve"> or less)?  (11/1/12)</t>
    </r>
  </si>
  <si>
    <r>
      <t>Met T28-8 State Target (</t>
    </r>
    <r>
      <rPr>
        <b/>
        <sz val="9"/>
        <rFont val="Arial"/>
        <family val="2"/>
      </rPr>
      <t>1%</t>
    </r>
    <r>
      <rPr>
        <sz val="9"/>
        <rFont val="Arial"/>
        <family val="2"/>
      </rPr>
      <t xml:space="preserve"> or less)?   (11/1/12)</t>
    </r>
  </si>
  <si>
    <t>No PS Students</t>
  </si>
  <si>
    <t>2012-13:</t>
  </si>
  <si>
    <t>C2B_A1</t>
  </si>
  <si>
    <t>C2B_A2</t>
  </si>
  <si>
    <t>C2B_B1</t>
  </si>
  <si>
    <t>C2B_B2</t>
  </si>
  <si>
    <t>C2B_D1_1</t>
  </si>
  <si>
    <t>C2B_D2_1</t>
  </si>
  <si>
    <t>C2B_D3_1</t>
  </si>
  <si>
    <t>C2B_D4_1</t>
  </si>
  <si>
    <t>C2B_D5_1</t>
  </si>
  <si>
    <t>C2B_D6_1</t>
  </si>
  <si>
    <t>C2B_D7_1</t>
  </si>
  <si>
    <t>C2B_D8_1</t>
  </si>
  <si>
    <t>C2B_D9_1</t>
  </si>
  <si>
    <t>C2B_D10_1</t>
  </si>
  <si>
    <t>C2B_D11_1</t>
  </si>
  <si>
    <t>C2B_D1_16</t>
  </si>
  <si>
    <t>C2B_D2_16</t>
  </si>
  <si>
    <t>C2B_D3_16</t>
  </si>
  <si>
    <t>C2B_D4_16</t>
  </si>
  <si>
    <t>C2B_D5_16</t>
  </si>
  <si>
    <t>C2B_D6_16</t>
  </si>
  <si>
    <t>C2B_D7_16</t>
  </si>
  <si>
    <t>C2B_D8_16</t>
  </si>
  <si>
    <t>C2B_D9_16</t>
  </si>
  <si>
    <t>C2B_D10_16</t>
  </si>
  <si>
    <t>C2B_D11_16</t>
  </si>
  <si>
    <t>C2B_B_Total</t>
  </si>
  <si>
    <t>C2B_D1_30</t>
  </si>
  <si>
    <t>C2B_D2_30</t>
  </si>
  <si>
    <t>C2B_D3_30</t>
  </si>
  <si>
    <t>C2B_D4_30</t>
  </si>
  <si>
    <t>C2B_D5_30</t>
  </si>
  <si>
    <t>C2B_D6_30</t>
  </si>
  <si>
    <t>C2B_D7_30</t>
  </si>
  <si>
    <t>C2B_D8_30</t>
  </si>
  <si>
    <t>C2B_D9_30</t>
  </si>
  <si>
    <t>C2B_D10_30</t>
  </si>
  <si>
    <t>C2B_D11_30</t>
  </si>
  <si>
    <t>C2B_Comments</t>
  </si>
  <si>
    <t>C2B_Other_1</t>
  </si>
  <si>
    <t>C2B_Other_2</t>
  </si>
  <si>
    <t>C2B_Other_3</t>
  </si>
  <si>
    <t>C2B_OSPI Staff Comments</t>
  </si>
  <si>
    <t>C2B_D1_Total</t>
  </si>
  <si>
    <t>C2B_D16_Total</t>
  </si>
  <si>
    <t>C2B_D30_Total</t>
  </si>
  <si>
    <t>District submitted Timely:</t>
  </si>
  <si>
    <t>95% or higher</t>
  </si>
  <si>
    <t>Summary_1_1_1213</t>
  </si>
  <si>
    <t>Summary_1_2_1213</t>
  </si>
  <si>
    <t>Summary_1_3_1213</t>
  </si>
  <si>
    <t>Summary_2_1_1213</t>
  </si>
  <si>
    <t>Summary_2_2_1213</t>
  </si>
  <si>
    <t>Summary_2_3_1213</t>
  </si>
  <si>
    <t>66.67</t>
  </si>
  <si>
    <t>72.73</t>
  </si>
  <si>
    <t>75</t>
  </si>
  <si>
    <t>85.71</t>
  </si>
  <si>
    <t>88.89</t>
  </si>
  <si>
    <t>89.47</t>
  </si>
  <si>
    <t>90.7</t>
  </si>
  <si>
    <t>91.67</t>
  </si>
  <si>
    <t>96.83</t>
  </si>
  <si>
    <t>97.14</t>
  </si>
  <si>
    <t>97.83</t>
  </si>
  <si>
    <t>98.46</t>
  </si>
  <si>
    <t>2012-13 % compliant</t>
  </si>
  <si>
    <r>
      <rPr>
        <b/>
        <sz val="9"/>
        <rFont val="Arial"/>
        <family val="2"/>
      </rPr>
      <t>2012 Leavers</t>
    </r>
    <r>
      <rPr>
        <sz val="9"/>
        <rFont val="Arial"/>
        <family val="2"/>
      </rPr>
      <t xml:space="preserve"> (1112 SY)</t>
    </r>
  </si>
  <si>
    <t>60.00%</t>
  </si>
  <si>
    <t>100.00%</t>
  </si>
  <si>
    <t>75.00%</t>
  </si>
  <si>
    <t>81.58%</t>
  </si>
  <si>
    <t>6</t>
  </si>
  <si>
    <t>4</t>
  </si>
  <si>
    <t>66.67%</t>
  </si>
  <si>
    <t>61</t>
  </si>
  <si>
    <t>55</t>
  </si>
  <si>
    <t>90.16%</t>
  </si>
  <si>
    <t>93.75%</t>
  </si>
  <si>
    <t>54</t>
  </si>
  <si>
    <t>72.97%</t>
  </si>
  <si>
    <t>61.11%</t>
  </si>
  <si>
    <t>84</t>
  </si>
  <si>
    <t>76.36%</t>
  </si>
  <si>
    <t>79</t>
  </si>
  <si>
    <t>59</t>
  </si>
  <si>
    <t>74.68%</t>
  </si>
  <si>
    <t>9</t>
  </si>
  <si>
    <t>7</t>
  </si>
  <si>
    <t>77.78%</t>
  </si>
  <si>
    <t>85.71%</t>
  </si>
  <si>
    <t>52.00%</t>
  </si>
  <si>
    <t>8</t>
  </si>
  <si>
    <t>50.00%</t>
  </si>
  <si>
    <t>3</t>
  </si>
  <si>
    <t>75.68%</t>
  </si>
  <si>
    <t>5</t>
  </si>
  <si>
    <t>84.62%</t>
  </si>
  <si>
    <t>63.64%</t>
  </si>
  <si>
    <t>93.67%</t>
  </si>
  <si>
    <t>77</t>
  </si>
  <si>
    <t>60</t>
  </si>
  <si>
    <t>77.92%</t>
  </si>
  <si>
    <t>33.33%</t>
  </si>
  <si>
    <t>41</t>
  </si>
  <si>
    <t>58.54%</t>
  </si>
  <si>
    <t>69.57%</t>
  </si>
  <si>
    <t>72.73%</t>
  </si>
  <si>
    <t>64.29%</t>
  </si>
  <si>
    <t>1</t>
  </si>
  <si>
    <t>70.37%</t>
  </si>
  <si>
    <t>42.86%</t>
  </si>
  <si>
    <t>64.71%</t>
  </si>
  <si>
    <t>43.75%</t>
  </si>
  <si>
    <t>71.43%</t>
  </si>
  <si>
    <t>95.00%</t>
  </si>
  <si>
    <t>53</t>
  </si>
  <si>
    <t>67.92%</t>
  </si>
  <si>
    <t>58</t>
  </si>
  <si>
    <t>53.45%</t>
  </si>
  <si>
    <t>37.56%</t>
  </si>
  <si>
    <t>45.45%</t>
  </si>
  <si>
    <t>82.35%</t>
  </si>
  <si>
    <t>52</t>
  </si>
  <si>
    <t>71.15%</t>
  </si>
  <si>
    <t>67.57%</t>
  </si>
  <si>
    <t>68.18%</t>
  </si>
  <si>
    <t>85</t>
  </si>
  <si>
    <t>62</t>
  </si>
  <si>
    <t>72.94%</t>
  </si>
  <si>
    <t>89</t>
  </si>
  <si>
    <t>22.47%</t>
  </si>
  <si>
    <t>128</t>
  </si>
  <si>
    <t>76.65%</t>
  </si>
  <si>
    <t>159</t>
  </si>
  <si>
    <t>59.75%</t>
  </si>
  <si>
    <t>51</t>
  </si>
  <si>
    <t>69.23%</t>
  </si>
  <si>
    <t>40</t>
  </si>
  <si>
    <t>85.00%</t>
  </si>
  <si>
    <t>83.33%</t>
  </si>
  <si>
    <t>73.33%</t>
  </si>
  <si>
    <t>78.57%</t>
  </si>
  <si>
    <t>90.00%</t>
  </si>
  <si>
    <t>83</t>
  </si>
  <si>
    <t>62.65%</t>
  </si>
  <si>
    <t>65.79%</t>
  </si>
  <si>
    <t>68.00%</t>
  </si>
  <si>
    <t>173</t>
  </si>
  <si>
    <t>47.98%</t>
  </si>
  <si>
    <t>38.46%</t>
  </si>
  <si>
    <t>80.00%</t>
  </si>
  <si>
    <t>198</t>
  </si>
  <si>
    <t>135</t>
  </si>
  <si>
    <t>46</t>
  </si>
  <si>
    <t>71.74%</t>
  </si>
  <si>
    <t>77.27%</t>
  </si>
  <si>
    <t>71</t>
  </si>
  <si>
    <t>42.25%</t>
  </si>
  <si>
    <t>44</t>
  </si>
  <si>
    <t>70.45%</t>
  </si>
  <si>
    <t>70.00%</t>
  </si>
  <si>
    <t>92.31%</t>
  </si>
  <si>
    <t>64</t>
  </si>
  <si>
    <t>42.19%</t>
  </si>
  <si>
    <t>82.61%</t>
  </si>
  <si>
    <t>78.95%</t>
  </si>
  <si>
    <t>80.61%</t>
  </si>
  <si>
    <t>81.25%</t>
  </si>
  <si>
    <t>76.92%</t>
  </si>
  <si>
    <t>92.11%</t>
  </si>
  <si>
    <t>57</t>
  </si>
  <si>
    <t>80.70%</t>
  </si>
  <si>
    <t>70.31%</t>
  </si>
  <si>
    <t>96.00%</t>
  </si>
  <si>
    <t>60.87%</t>
  </si>
  <si>
    <t>90.91%</t>
  </si>
  <si>
    <t>91.18%</t>
  </si>
  <si>
    <t>88</t>
  </si>
  <si>
    <t>56.82%</t>
  </si>
  <si>
    <t>45</t>
  </si>
  <si>
    <t>53.33%</t>
  </si>
  <si>
    <t>52.78%</t>
  </si>
  <si>
    <t>131</t>
  </si>
  <si>
    <t>79.39%</t>
  </si>
  <si>
    <t>93.33%</t>
  </si>
  <si>
    <t>70</t>
  </si>
  <si>
    <t>84.34%</t>
  </si>
  <si>
    <t>64.10%</t>
  </si>
  <si>
    <t>94.44%</t>
  </si>
  <si>
    <t>47.06%</t>
  </si>
  <si>
    <t>352</t>
  </si>
  <si>
    <t>266</t>
  </si>
  <si>
    <t>75.57%</t>
  </si>
  <si>
    <t>42</t>
  </si>
  <si>
    <t>65.63%</t>
  </si>
  <si>
    <t>60.24%</t>
  </si>
  <si>
    <t>94.55%</t>
  </si>
  <si>
    <t>66</t>
  </si>
  <si>
    <t>256</t>
  </si>
  <si>
    <t>82.81%</t>
  </si>
  <si>
    <t>88.89%</t>
  </si>
  <si>
    <t>55.71%</t>
  </si>
  <si>
    <t>108</t>
  </si>
  <si>
    <t>46.55%</t>
  </si>
  <si>
    <t>0.00%</t>
  </si>
  <si>
    <t>47</t>
  </si>
  <si>
    <t>82.98%</t>
  </si>
  <si>
    <t>51.28%</t>
  </si>
  <si>
    <t>49</t>
  </si>
  <si>
    <t>73.47%</t>
  </si>
  <si>
    <t>182</t>
  </si>
  <si>
    <t>70.88%</t>
  </si>
  <si>
    <t>41.82%</t>
  </si>
  <si>
    <t>89.47%</t>
  </si>
  <si>
    <t>70.73%</t>
  </si>
  <si>
    <t>88.57%</t>
  </si>
  <si>
    <t>6970</t>
  </si>
  <si>
    <t>4922</t>
  </si>
  <si>
    <t>70.62%</t>
  </si>
  <si>
    <t>Like Size X</t>
  </si>
  <si>
    <t>3914</t>
  </si>
  <si>
    <t>2654</t>
  </si>
  <si>
    <t>67.81%</t>
  </si>
  <si>
    <t>Like Size L</t>
  </si>
  <si>
    <t>2442</t>
  </si>
  <si>
    <t>1763</t>
  </si>
  <si>
    <t>72.19%</t>
  </si>
  <si>
    <t>Like Size M</t>
  </si>
  <si>
    <t>509</t>
  </si>
  <si>
    <t>79.96%</t>
  </si>
  <si>
    <t>Like Size S</t>
  </si>
  <si>
    <t># Leavers 2012</t>
  </si>
  <si>
    <t># Responders 2012</t>
  </si>
  <si>
    <t>Response Rate 2012</t>
  </si>
  <si>
    <t>14A 2012</t>
  </si>
  <si>
    <t>14B 2012</t>
  </si>
  <si>
    <t>14C 2012</t>
  </si>
  <si>
    <t>See Individual Districts</t>
  </si>
  <si>
    <t>SpEd Annual Dropout Rate 1213</t>
  </si>
  <si>
    <t>District Spec Ed 2012-13</t>
  </si>
  <si>
    <t>District Meet Target?</t>
  </si>
  <si>
    <t>13-14 District</t>
  </si>
  <si>
    <t>13-14 State</t>
  </si>
  <si>
    <t>2013-14</t>
  </si>
  <si>
    <t>2013-14:</t>
  </si>
  <si>
    <t>Coop:</t>
  </si>
  <si>
    <t>Asian (3B)</t>
  </si>
  <si>
    <t>Black (3B)</t>
  </si>
  <si>
    <t>Hispanic (3B)</t>
  </si>
  <si>
    <t>Two or More (3B)</t>
  </si>
  <si>
    <t>Am Ind (3B)</t>
  </si>
  <si>
    <t>Pac Isl (3B)</t>
  </si>
  <si>
    <t>White (3B)</t>
  </si>
  <si>
    <t>Total (3B)</t>
  </si>
  <si>
    <t>Am Ind</t>
  </si>
  <si>
    <t>Pac Isl</t>
  </si>
  <si>
    <t>Asian 3_21</t>
  </si>
  <si>
    <t>Black 3_21</t>
  </si>
  <si>
    <t>Hispanic 3_21</t>
  </si>
  <si>
    <t>Two or More 3_21</t>
  </si>
  <si>
    <t>Am Ind 3_21</t>
  </si>
  <si>
    <t>Pac Isl 3_21</t>
  </si>
  <si>
    <t>White 3_21</t>
  </si>
  <si>
    <t>Total 3_21</t>
  </si>
  <si>
    <t>Total (4A)</t>
  </si>
  <si>
    <t>Number of Discipline Incidents 2012-13</t>
  </si>
  <si>
    <t xml:space="preserve">November 1, 2012 Federal Child Count </t>
  </si>
  <si>
    <t>Percent of Suspensions/Expulsions for Each Race Ethnicity to Child Count - 2012-13 (Flagged if equal or greater than 3.58% and meet N size of 10 in cell and sum of remaining cells)</t>
  </si>
  <si>
    <t>Flagged            Ind 4A 2012-13?</t>
  </si>
  <si>
    <t>Flagged          Ind 4B 2012-13?</t>
  </si>
  <si>
    <t>If 4B, what area(s) 2012-13?</t>
  </si>
  <si>
    <t>Black;  Two or More;  American Indian</t>
  </si>
  <si>
    <t>Black;  Pacific Islander</t>
  </si>
  <si>
    <t>Black;  Two or More</t>
  </si>
  <si>
    <t>Two or More;  White</t>
  </si>
  <si>
    <t>Black;  American Indian</t>
  </si>
  <si>
    <t xml:space="preserve">Black;  Hispanic;  Two or More </t>
  </si>
  <si>
    <t>Asian;  Hispanic;  Two or More;  American Indian</t>
  </si>
  <si>
    <t>No (State)</t>
  </si>
  <si>
    <t xml:space="preserve">If 4B flagged, </t>
  </si>
  <si>
    <t>Did the district meet target for Ind 4A?</t>
  </si>
  <si>
    <t>4BWas the discrepancy a result of non-compliance</t>
  </si>
  <si>
    <t>% T1 (11/13)</t>
  </si>
  <si>
    <t>%T2 (11/13)</t>
  </si>
  <si>
    <t>%T3 (11/13)</t>
  </si>
  <si>
    <t>%28-8 (11/13)</t>
  </si>
  <si>
    <t>Met T28-8 State Target (1% or less)?   (11/13)</t>
  </si>
  <si>
    <t>%14_18_2013</t>
  </si>
  <si>
    <t>%15_16_35_2013</t>
  </si>
  <si>
    <t>%17_19_2013</t>
  </si>
  <si>
    <t>%_13_36_2013</t>
  </si>
  <si>
    <t>Summary_1_1_1314</t>
  </si>
  <si>
    <t>Summary_1_2_1314</t>
  </si>
  <si>
    <t>Summary_1_3_1314</t>
  </si>
  <si>
    <t>Summary_2_1_1314</t>
  </si>
  <si>
    <t>Summary_2_2_1314</t>
  </si>
  <si>
    <t>Summary_2_3_1314</t>
  </si>
  <si>
    <t>WA Military Dept</t>
  </si>
  <si>
    <t>Ind_9_NA_2013</t>
  </si>
  <si>
    <t>Ind_9_Asian_2013</t>
  </si>
  <si>
    <t>Ind_9_Black_2013</t>
  </si>
  <si>
    <t>Ind_9_PI_2013</t>
  </si>
  <si>
    <t>Ind_9_Hispanic_2013</t>
  </si>
  <si>
    <t>Ind_9_White_2013</t>
  </si>
  <si>
    <t>Ind_9_MultiRace_2013</t>
  </si>
  <si>
    <t>Ind_9_WRR_NA_2013</t>
  </si>
  <si>
    <t>Ind_9_WRR_Asian_2013</t>
  </si>
  <si>
    <t>Ind_9_WRR_Black_2013</t>
  </si>
  <si>
    <t>Ind_9_WRR_PI_2013</t>
  </si>
  <si>
    <t>Ind_9_WRR_Hispanic_2013</t>
  </si>
  <si>
    <t>Ind_9_WRR_White_2013</t>
  </si>
  <si>
    <t>Ind_9_WRR_MultiRace_2013</t>
  </si>
  <si>
    <t>Aut_NA_2013</t>
  </si>
  <si>
    <t>Aut_Asian_2013</t>
  </si>
  <si>
    <t>Aut_Black_2013</t>
  </si>
  <si>
    <t>Aut_PI_2013</t>
  </si>
  <si>
    <t>Aut_Hispanic_2013</t>
  </si>
  <si>
    <t>Aut_White_2013</t>
  </si>
  <si>
    <t>Aut_MultiRace_2013</t>
  </si>
  <si>
    <t>Aut_WRR_NA_2013</t>
  </si>
  <si>
    <t>Aut_WRR_Asian_2013</t>
  </si>
  <si>
    <t>Aut_WRR_Black_2013</t>
  </si>
  <si>
    <t>Aut_WRR_PI_2013</t>
  </si>
  <si>
    <t>Aut_WRR_Hispanic_2013</t>
  </si>
  <si>
    <t>Aut_WRR_White_2013</t>
  </si>
  <si>
    <t>Aut_WRR_MultiRace_2013</t>
  </si>
  <si>
    <t>CD_NA_2013</t>
  </si>
  <si>
    <t>CD_Asian_2013</t>
  </si>
  <si>
    <t>CD_Black_2013</t>
  </si>
  <si>
    <t>CD_PI_2013</t>
  </si>
  <si>
    <t>CD_Hispanic_2013</t>
  </si>
  <si>
    <t>CD_White_2013</t>
  </si>
  <si>
    <t>CD_MultiRace_2013</t>
  </si>
  <si>
    <t>CD_WRR_NA_2013</t>
  </si>
  <si>
    <t>CD_WRR_Asian_2013</t>
  </si>
  <si>
    <t>CD_WRR_Black_2013</t>
  </si>
  <si>
    <t>CD_WRR_PI_2013</t>
  </si>
  <si>
    <t>CD_WRR_Hispanic_2013</t>
  </si>
  <si>
    <t>CD_WRR_White_2013</t>
  </si>
  <si>
    <t>CD_WRR_MultiRace_2013</t>
  </si>
  <si>
    <t>EBD_NA_2013</t>
  </si>
  <si>
    <t>EBD_Asian_2013</t>
  </si>
  <si>
    <t>EBD_Black_2013</t>
  </si>
  <si>
    <t>EBD_PI_2013</t>
  </si>
  <si>
    <t>EBD_Hispanic_2013</t>
  </si>
  <si>
    <t>EBD_White_2013</t>
  </si>
  <si>
    <t>EBD_MultiRace_2013</t>
  </si>
  <si>
    <t>EBD_WRR_NA_2013</t>
  </si>
  <si>
    <t>EBD_WRR_Asian_2013</t>
  </si>
  <si>
    <t>EBD_WRR_Black_2013</t>
  </si>
  <si>
    <t>EBD_WRR_PI_2013</t>
  </si>
  <si>
    <t>EBD_WRR_Hispanic_2013</t>
  </si>
  <si>
    <t>EBD_WRR_White_2013</t>
  </si>
  <si>
    <t>EBD_WRR_MultiRace_2013</t>
  </si>
  <si>
    <t>Health_NA_2013</t>
  </si>
  <si>
    <t>Health_Asian_2013</t>
  </si>
  <si>
    <t>Health_Black_2013</t>
  </si>
  <si>
    <t>Health_PI_2013</t>
  </si>
  <si>
    <t>Health_Hispanic_2013</t>
  </si>
  <si>
    <t>Health_White_2013</t>
  </si>
  <si>
    <t>Health_MultiRace_2013</t>
  </si>
  <si>
    <t>Health_WRR_NA_2013</t>
  </si>
  <si>
    <t>Health_WRR_Asian_2013</t>
  </si>
  <si>
    <t>Health_WRR_Black_2013</t>
  </si>
  <si>
    <t>Health_WRR_PI_2013</t>
  </si>
  <si>
    <t>Health_WRR_Hispanic_2013</t>
  </si>
  <si>
    <t>Health_WRR_White_2013</t>
  </si>
  <si>
    <t>Health_WRR_MultiRace_2013</t>
  </si>
  <si>
    <t>SLD_NA_2013</t>
  </si>
  <si>
    <t>SLD_Asian_2013</t>
  </si>
  <si>
    <t>SLD_Black_2013</t>
  </si>
  <si>
    <t>SLD_PI_2013</t>
  </si>
  <si>
    <t>SLD_Hispanic_2013</t>
  </si>
  <si>
    <t>SLD_White_2013</t>
  </si>
  <si>
    <t>SLD_MultiRace_2013</t>
  </si>
  <si>
    <t>SLD_WRR_NA_2013</t>
  </si>
  <si>
    <t>SLD_WRR_Asian_2013</t>
  </si>
  <si>
    <t>SLD_WRR_Black_2013</t>
  </si>
  <si>
    <t>SLD_WRR_PI_2013</t>
  </si>
  <si>
    <t>SLD_WRR_Hispanic_2013</t>
  </si>
  <si>
    <t>SLD_WRR_White_2013</t>
  </si>
  <si>
    <t>SLD_WRR_MultiRace_2013</t>
  </si>
  <si>
    <t>ID_NA_2013</t>
  </si>
  <si>
    <t>ID_Asian_2013</t>
  </si>
  <si>
    <t>ID_Black_2013</t>
  </si>
  <si>
    <t>ID_PI_2013</t>
  </si>
  <si>
    <t>ID_Hispanic_2013</t>
  </si>
  <si>
    <t>ID_White_2013</t>
  </si>
  <si>
    <t>ID_MultiRace_2013</t>
  </si>
  <si>
    <t>ID_WRR_NA_2013</t>
  </si>
  <si>
    <t>ID_WRR_Asian_2013</t>
  </si>
  <si>
    <t>ID_WRR_Black_2013</t>
  </si>
  <si>
    <t>ID_WRR_PI_2013</t>
  </si>
  <si>
    <t>ID_WRR_Hispanic_2013</t>
  </si>
  <si>
    <t>ID_WRR_White_2013</t>
  </si>
  <si>
    <t>ID_WRR_MultiRace_2013</t>
  </si>
  <si>
    <t>Ind_9_Discrepant_3 consec yrs</t>
  </si>
  <si>
    <t>Ind_9_Areas_3 consec yrs (Nov 2011, 2012, 2013)</t>
  </si>
  <si>
    <t>Ind_10_Discrepant_3 consec yrs</t>
  </si>
  <si>
    <t>Ind_10_Areas_3 consec yrs (Nov 2011, 2012, 2013)</t>
  </si>
  <si>
    <t>Ind_9_Sig_2013</t>
  </si>
  <si>
    <t>Ind_9_Sig_Areas_2013</t>
  </si>
  <si>
    <t>Ind_10_Sig_2013</t>
  </si>
  <si>
    <t>Ind_10_Sig_Areas_2013</t>
  </si>
  <si>
    <t>American Indian/CD;  Black/SLD</t>
  </si>
  <si>
    <t>Hispanic/All Disabilities</t>
  </si>
  <si>
    <t>Black/All Disabilities</t>
  </si>
  <si>
    <t>American Indian/All Disabilities</t>
  </si>
  <si>
    <t>AmInd/SLD*</t>
  </si>
  <si>
    <t>Black/EBD;  American Indian/HI;  American Indian/SLD;  Hispanic/SLD;  Black/ID</t>
  </si>
  <si>
    <t>Black/EBD;  Black/ID</t>
  </si>
  <si>
    <t>Black/SLD;  Hispanic/SLD</t>
  </si>
  <si>
    <t>American Indian/HI;  Hispanic/SLD</t>
  </si>
  <si>
    <t>American Indian/HI</t>
  </si>
  <si>
    <t>Black/EBD;  American Indian/SLD</t>
  </si>
  <si>
    <t>Black/All*</t>
  </si>
  <si>
    <t>AmInd/All*</t>
  </si>
  <si>
    <t>American Indian/SLD;  Black/ID</t>
  </si>
  <si>
    <t>Black/ID*</t>
  </si>
  <si>
    <t>Pacific Islander/All Disabilities</t>
  </si>
  <si>
    <t>White/Aut;  White/EBD;  White/HI</t>
  </si>
  <si>
    <t>American Indian/CD;  American Indian/ID;  Hispanic/ID</t>
  </si>
  <si>
    <t>AmInd/ID, Hisp/ID*</t>
  </si>
  <si>
    <t>25% (N&lt;Req'd)</t>
  </si>
  <si>
    <t>2012-13 Adjusted 5-Year Cohort Graduation Rate</t>
  </si>
  <si>
    <t>Due to Washington no longer receving a flexibility waiver for ESEA, a different calculation is now used for determining graduation rate beginning with the 2012-13 school year. An adjusted 5-year cohort rate will be used. Targets are set through Title I and the ESEA Accountability Workbook.</t>
  </si>
  <si>
    <r>
      <t xml:space="preserve">1.Percent of youth with IEPs graduating from high school with a regular diploma . </t>
    </r>
    <r>
      <rPr>
        <i/>
        <sz val="9"/>
        <color indexed="12"/>
        <rFont val="Arial"/>
        <family val="2"/>
      </rPr>
      <t>(Results Indicator)</t>
    </r>
  </si>
  <si>
    <t>State Spec Ed 2012-13</t>
  </si>
  <si>
    <t>Target 2012-13</t>
  </si>
  <si>
    <t>The State Performance Plan and Annual Performance Reports are located at: http://www.k12.wa.us/SpecialEd/Data/SPP-APR/2013.aspx</t>
  </si>
  <si>
    <r>
      <t xml:space="preserve">Indicator 1:  </t>
    </r>
    <r>
      <rPr>
        <sz val="10"/>
        <rFont val="Arial"/>
        <family val="2"/>
      </rPr>
      <t>Percent of youth with IEPs graduating from high school with a regular diploma. (</t>
    </r>
    <r>
      <rPr>
        <b/>
        <sz val="10"/>
        <rFont val="Arial"/>
        <family val="2"/>
      </rPr>
      <t>Source data: Adjusted Cohort Graduation Application - P210 submitted through an application in the Education Data System (EDS).</t>
    </r>
  </si>
  <si>
    <r>
      <t xml:space="preserve">Indicator 2:  </t>
    </r>
    <r>
      <rPr>
        <sz val="10"/>
        <rFont val="Arial"/>
        <family val="2"/>
      </rPr>
      <t xml:space="preserve">Percent of youth with IEPs dropping out of high school.  </t>
    </r>
    <r>
      <rPr>
        <b/>
        <sz val="10"/>
        <rFont val="Arial"/>
        <family val="2"/>
      </rPr>
      <t>(Source data: Adjusted Cohort Graduation Application - P210  submitted through an application in the Education Data System (EDS).</t>
    </r>
  </si>
  <si>
    <r>
      <t xml:space="preserve">Indicator 3:  </t>
    </r>
    <r>
      <rPr>
        <sz val="10"/>
        <rFont val="Arial"/>
        <family val="2"/>
      </rPr>
      <t xml:space="preserve">Participation and performance of children with IEPs on statewide assessments: </t>
    </r>
    <r>
      <rPr>
        <b/>
        <sz val="10"/>
        <rFont val="Arial"/>
        <family val="2"/>
      </rPr>
      <t>(Source data: Statewide Assessment Data located on the OSPI Report card).</t>
    </r>
  </si>
  <si>
    <r>
      <t xml:space="preserve">Indicator 4:  </t>
    </r>
    <r>
      <rPr>
        <sz val="10"/>
        <rFont val="Arial"/>
        <family val="2"/>
      </rPr>
      <t xml:space="preserve">Rates of suspension and expulsion: </t>
    </r>
    <r>
      <rPr>
        <b/>
        <sz val="10"/>
        <rFont val="Arial"/>
        <family val="2"/>
      </rPr>
      <t>(Source data: Districts data through the Behavior and Weapons Application in the EDS at the end of each school year, in the Education Data System (EDS).</t>
    </r>
  </si>
  <si>
    <r>
      <t xml:space="preserve">Indicator 8:  </t>
    </r>
    <r>
      <rPr>
        <sz val="10"/>
        <rFont val="Arial"/>
        <family val="2"/>
      </rPr>
      <t xml:space="preserve">Percent of parents with a child receiving special education services who report that schools facilitated parent involvement as a means of improving services and results for children with disabilities. </t>
    </r>
    <r>
      <rPr>
        <b/>
        <sz val="10"/>
        <rFont val="Arial"/>
        <family val="2"/>
      </rPr>
      <t xml:space="preserve"> (Data Source: OSPI Contracts with 3rd Party to conduct confidential survey. Districts are selected based on program review and indicator data. </t>
    </r>
  </si>
  <si>
    <r>
      <t xml:space="preserve">Indicator 15:  </t>
    </r>
    <r>
      <rPr>
        <sz val="10"/>
        <rFont val="Arial"/>
        <family val="2"/>
      </rPr>
      <t xml:space="preserve"> Percent of hearing requests that went to resolution sessions that were resolved through resolution session settlement agreements. (Data source: Resolution sessions resulting from a due process hearing.)</t>
    </r>
  </si>
  <si>
    <t xml:space="preserve">Indicator 16: Percent of mediations held that resulted in mediation agreements. (Data source: Information gathered from Sound Options -- 3rd party mediators contracted by OSPI to conduct special education mediations in Washington State.) </t>
  </si>
  <si>
    <r>
      <rPr>
        <sz val="10"/>
        <rFont val="Arial"/>
        <family val="2"/>
      </rPr>
      <t xml:space="preserve">State reported data (618 and State Performance Plan and Annual Performance Report) are timely and accurate. </t>
    </r>
    <r>
      <rPr>
        <b/>
        <sz val="10"/>
        <rFont val="Arial"/>
        <family val="2"/>
      </rPr>
      <t>(Data source: District submission dates for all federal special education data submissions are recorded in the OSPI Special Education Office. District percentages of timeliness and accuracy are calculated based on a federally adapted calculation.)</t>
    </r>
  </si>
  <si>
    <t>Under the Individuals with Disabilities Education Improvement Act of 2004, the OSPI Special Education Section is required to submit a six-year state performance plan (SPP)  to the Office of Special Education Programs (OSEP) that incorporates performance indicators (provided by OSEP), activities and targets for each indicator. In addition, OSPI must report annually, Washington State’s progress and activities for indicators. The performance indicators are provided below. A copy of the complete SPP and annual performance reports submitted to OSEP is located at: http://www.k12.wa.us/SpecialEd/Data/SPP-APR/2013.aspx.</t>
  </si>
  <si>
    <t>2013-14 % compliant</t>
  </si>
  <si>
    <t xml:space="preserve">**"No Current Review" indicates that the district has not yet been reviewed under indicator 13 during this SPP cycle (2005-06 through 2012-13) </t>
  </si>
  <si>
    <t>XL</t>
  </si>
  <si>
    <t>Non High?</t>
  </si>
  <si>
    <t>Size groupings based on K-12 enrollment (10/14)</t>
  </si>
  <si>
    <t>Reporting Period July 1, 2013 through June 30, 2014</t>
  </si>
  <si>
    <t>Washington Military Dept</t>
  </si>
  <si>
    <t># Leavers 2013</t>
  </si>
  <si>
    <t># Responders 2013</t>
  </si>
  <si>
    <t>Response Rate 2013</t>
  </si>
  <si>
    <t>2013 14A</t>
  </si>
  <si>
    <t>2013 14B</t>
  </si>
  <si>
    <t>2013 14C</t>
  </si>
  <si>
    <t>See Ind Dist</t>
  </si>
  <si>
    <t>Met T1 State Target (51.65% or greater)?  (11/13)</t>
  </si>
  <si>
    <t>Met T3 State Target (13.46% or less)?   (11/13)</t>
  </si>
  <si>
    <t>Met State Target 14-18 (28.45% or greater)?  (11/13)</t>
  </si>
  <si>
    <t>Met Sep State Target (38.8% or less)?   (11/13)</t>
  </si>
  <si>
    <t>Perc_14_18_2011</t>
  </si>
  <si>
    <t>LRE_14_18_Age_3_5_2012</t>
  </si>
  <si>
    <t>LRE_17_19_Age_3_5_2012</t>
  </si>
  <si>
    <t>LRE_15_16_35_Age_3_5_2012</t>
  </si>
  <si>
    <t>LRE_13_36_Age_3_5_2012</t>
  </si>
  <si>
    <t>Year Surveyed</t>
  </si>
  <si>
    <t>Parent Survey</t>
  </si>
  <si>
    <t>2nd round Parent Survey</t>
  </si>
  <si>
    <t>2nd round Parent Survey Year</t>
  </si>
  <si>
    <t>Met Target 2nd Round</t>
  </si>
  <si>
    <t>N&lt;Req'd</t>
  </si>
  <si>
    <t>2005-06</t>
  </si>
  <si>
    <t>Coop (13-14)</t>
  </si>
  <si>
    <t>3rd round Parent Survey</t>
  </si>
  <si>
    <t>3rd round Parent Survey Year</t>
  </si>
  <si>
    <t>Met Target 3rd Round</t>
  </si>
  <si>
    <r>
      <t xml:space="preserve">11. Percent of children with parental consent to evaluate, who were evaluated and eligibility determined within 35 school days (State established timeline).  </t>
    </r>
    <r>
      <rPr>
        <i/>
        <sz val="9"/>
        <color rgb="FF0000FF"/>
        <rFont val="Arial"/>
        <family val="2"/>
      </rPr>
      <t>(Compliance Indicator)</t>
    </r>
  </si>
  <si>
    <r>
      <t xml:space="preserve">13. Percent of youth with IEPs aged 16 and above with an IEP that includes appropriate measurable postsecondary goals that are annually updated and based upon an age appropriate transition assessment, transition services, including courses of study, that will reasonably enable the student to meet those postsecondary goals, and annual IEP goals related to the student’s transition services needs.  No Review' indicates that the district was not reviewed that year. </t>
    </r>
    <r>
      <rPr>
        <i/>
        <sz val="9"/>
        <color rgb="FF0000FF"/>
        <rFont val="Arial"/>
        <family val="2"/>
      </rPr>
      <t>(Compliance Indicator)</t>
    </r>
  </si>
  <si>
    <r>
      <t xml:space="preserve">6B. Percent of children aged 3 - 5 with IEPs attending a separate special education class, separate school or residential facility. </t>
    </r>
    <r>
      <rPr>
        <i/>
        <sz val="9"/>
        <color rgb="FF0000FF"/>
        <rFont val="Arial"/>
        <family val="2"/>
      </rPr>
      <t>(Results Indicator)</t>
    </r>
  </si>
  <si>
    <r>
      <t>6A. Percent of children aged 3 - 5 with IEPs attending a regular early childhood program and receiving the majority of special education and related services in the regular early childhood program.</t>
    </r>
    <r>
      <rPr>
        <i/>
        <sz val="9"/>
        <color rgb="FF0000FF"/>
        <rFont val="Arial"/>
        <family val="2"/>
      </rPr>
      <t xml:space="preserve"> (Results Indicator)</t>
    </r>
  </si>
  <si>
    <r>
      <t xml:space="preserve">8. Percent of parents with a child receiving special education services who report that schools facilitated parent involvement as a means of improving services and results for children with disabilities.  'N&lt;Req'd' indicates not enough respondents to post data.  'N/A' = district has not yet participated in survey.  </t>
    </r>
    <r>
      <rPr>
        <i/>
        <sz val="9"/>
        <color rgb="FF0000FF"/>
        <rFont val="Arial"/>
        <family val="2"/>
      </rPr>
      <t>(Results Indicator)</t>
    </r>
  </si>
  <si>
    <t>Number of Discipline Incidents 2013-14</t>
  </si>
  <si>
    <t xml:space="preserve">November 1, 2013 Federal Child Count </t>
  </si>
  <si>
    <t>ESA?</t>
  </si>
  <si>
    <t>Percent of Suspensions/Expulsions for Each Race Ethnicity to Child Count - 2013-14 (Flagged if equal or greater than 3.38% and meet N size of 10 in cell and sum of remaining cells)</t>
  </si>
  <si>
    <t>Kiona Benton</t>
  </si>
  <si>
    <t>Coulee/Hartline</t>
  </si>
  <si>
    <t>Mccleary</t>
  </si>
  <si>
    <t>Steilacoom Hist.</t>
  </si>
  <si>
    <t>Lopez</t>
  </si>
  <si>
    <t>San Juan</t>
  </si>
  <si>
    <t>School For The Blind</t>
  </si>
  <si>
    <t>School For The Deaf</t>
  </si>
  <si>
    <t>NA_321    2013-14</t>
  </si>
  <si>
    <t>Asian_321    2013-14</t>
  </si>
  <si>
    <t>Black_321    2013-14</t>
  </si>
  <si>
    <t>PI_321    2013-14</t>
  </si>
  <si>
    <t>Hisp_321    2013-14</t>
  </si>
  <si>
    <t>White_321    2013-14</t>
  </si>
  <si>
    <t>Mult_Race_321    2013-14</t>
  </si>
  <si>
    <t>Ethn_321    2013-14</t>
  </si>
  <si>
    <t>Total # Susp/Exp Incidents (Ind 3B)</t>
  </si>
  <si>
    <t>Flagged Indicator 4A?</t>
  </si>
  <si>
    <t>Hispanic, Two or More Races</t>
  </si>
  <si>
    <t>Black, Two or More Races</t>
  </si>
  <si>
    <t>American Indian, Black</t>
  </si>
  <si>
    <t>American Indian, Hispanic</t>
  </si>
  <si>
    <t>(Black)</t>
  </si>
  <si>
    <t>Flagged Indicator 4B?</t>
  </si>
  <si>
    <t>Ind. 4B flagged area(s)</t>
  </si>
  <si>
    <t>Nat Am/AK Native</t>
  </si>
  <si>
    <t>PI</t>
  </si>
  <si>
    <t>MultiRace</t>
  </si>
  <si>
    <t>District Spec Ed 1314</t>
  </si>
  <si>
    <t>State Spec Ed 1314</t>
  </si>
  <si>
    <t>Target 1314</t>
  </si>
  <si>
    <t>5C. Served in public or private separate schools, residential facilities, or homebound/hospital placements. (CEDARS LRE CODES 28, 29 and 8) (Target 1% or Less)</t>
  </si>
  <si>
    <t>District Spec Ed 2013-14</t>
  </si>
  <si>
    <t>State Spec Ed 2013-14</t>
  </si>
  <si>
    <t>Target 2013-14</t>
  </si>
  <si>
    <t>SpEd Annual Dropout Rate 1314</t>
  </si>
  <si>
    <t>Met Target of 5.7%? 1213</t>
  </si>
  <si>
    <t>Met Target of 5.65%? 1314</t>
  </si>
  <si>
    <t>2013-14 Adjusted 5-Year Cohort Graduation Rate</t>
  </si>
  <si>
    <t>Met Target 100%?</t>
  </si>
  <si>
    <t>Met Target 85%?</t>
  </si>
  <si>
    <t>Annual Dropout Rate</t>
  </si>
  <si>
    <t>Mc Cleary</t>
  </si>
  <si>
    <t>Naselle-Grays River Valley</t>
  </si>
  <si>
    <t>Office Of The Governor (School For Blind)</t>
  </si>
  <si>
    <t>Orcas</t>
  </si>
  <si>
    <t>Sedro Woolley</t>
  </si>
  <si>
    <t>Shaw</t>
  </si>
  <si>
    <t>Stanwood</t>
  </si>
  <si>
    <t>Wa State Center For Childhood Deafness &amp; Hearing Loss</t>
  </si>
  <si>
    <t>West Valley - Spokane</t>
  </si>
  <si>
    <t>West Valley- Yakima</t>
  </si>
  <si>
    <t>n/a = no students in this category</t>
  </si>
  <si>
    <t>14-15 District</t>
  </si>
  <si>
    <t>14-15 State</t>
  </si>
  <si>
    <t>% T1 (11/14)</t>
  </si>
  <si>
    <t>% T2 (11/14)</t>
  </si>
  <si>
    <t>% T3 (11/14)</t>
  </si>
  <si>
    <t>% T28, T29, T8 (11/14)</t>
  </si>
  <si>
    <t>% T30, T31 (11/14)</t>
  </si>
  <si>
    <t>Met T28, T29, T8 State Target (1% or less)?  (11/14)</t>
  </si>
  <si>
    <t>Met T1 State Target (51.85% or greater)?  (11/14)</t>
  </si>
  <si>
    <t>Met T3 State Target (13.36% or less)?  (11/14)</t>
  </si>
  <si>
    <t>18902</t>
  </si>
  <si>
    <t>LRE 17_19_2011</t>
  </si>
  <si>
    <t>LRE_35_15_16_2011</t>
  </si>
  <si>
    <t>LRE_13_36_2011</t>
  </si>
  <si>
    <t>%17 and 19 2014</t>
  </si>
  <si>
    <t>% 13 and 36 2014</t>
  </si>
  <si>
    <t>Met State Target 14-18 (28.60% or greater)?  (11/14)</t>
  </si>
  <si>
    <t>Participation data located at: http://reportcard.ospi.k12.wa.us/AYPParticipationDetail.aspx?domain=AYP&amp;groupLevel=District&amp;schoolId=1&amp;reportLevel=State&amp;year=2014-15</t>
  </si>
  <si>
    <t>http://reportcard.ospi.k12.wa.us/TemplateDetail.aspx?domain=SBAC&amp;groupLevel=District&amp;schoolId=1&amp;reportLevel=State&amp;year=2014-15&amp;gradeLevelId=3&amp;waslCategory=1</t>
  </si>
  <si>
    <t>14-15
District</t>
  </si>
  <si>
    <t>14-15
State</t>
  </si>
  <si>
    <t>Ind_9_Hisp_6_21_2014</t>
  </si>
  <si>
    <t>Ind_9_NA_6_21_2014</t>
  </si>
  <si>
    <t>Ind_9_Asian_6_21_2014</t>
  </si>
  <si>
    <t>Ind_9_Black_6_21_2014</t>
  </si>
  <si>
    <t>Ind_9_PI_6_21_2014</t>
  </si>
  <si>
    <t>Ind_9_White_6_21_2014</t>
  </si>
  <si>
    <t>Ind_9_Mult_Race_6_21_2014</t>
  </si>
  <si>
    <t>Ind_9_WRR_Hisp_2014</t>
  </si>
  <si>
    <t>Ind_9_WRR_NA_2014</t>
  </si>
  <si>
    <t>Ind_9_WRR_Asian_2014</t>
  </si>
  <si>
    <t>Ind_9_WRR_Black_2014</t>
  </si>
  <si>
    <t>Ind_9_WRR_NH/PI_2014</t>
  </si>
  <si>
    <t>Ind_9_WRR_White_2014</t>
  </si>
  <si>
    <t>Ind_9_WRR_Two or More Races_2014</t>
  </si>
  <si>
    <t>Aut_H_621_2014</t>
  </si>
  <si>
    <t>Aut_NA_621_2014</t>
  </si>
  <si>
    <t>Aut_Asian_621_2014</t>
  </si>
  <si>
    <t>Aut_B_621_2014</t>
  </si>
  <si>
    <t>Aut_PI_621_2014</t>
  </si>
  <si>
    <t>Aut_W_621_2014</t>
  </si>
  <si>
    <t>Aut_Mult_Race_621_2014</t>
  </si>
  <si>
    <t>Aut_Hisp_WRR_2014</t>
  </si>
  <si>
    <t>Aut_NA_WRR_2014</t>
  </si>
  <si>
    <t>Aut_Asian_WRR_2014</t>
  </si>
  <si>
    <t>Aut_Black_WRR_2014</t>
  </si>
  <si>
    <t>Aut_NH_PI_WRR_2014</t>
  </si>
  <si>
    <t>Aut_White_WRR_2014</t>
  </si>
  <si>
    <t>Aut_Two or More Races_WRR_2014</t>
  </si>
  <si>
    <t>CD_H_621_2014</t>
  </si>
  <si>
    <t>CD_NA_621_2014</t>
  </si>
  <si>
    <t>CD_Asian_621_2014</t>
  </si>
  <si>
    <t>CD_B_621_2014</t>
  </si>
  <si>
    <t>CD_PI_621_2014</t>
  </si>
  <si>
    <t>CD_W_621_2014</t>
  </si>
  <si>
    <t>CD_Mult_Race_621_2014</t>
  </si>
  <si>
    <t>CD_Hisp_WRR_2014</t>
  </si>
  <si>
    <t>CD_NA_WRR_2014</t>
  </si>
  <si>
    <t>CD_Asian_WRR_2014</t>
  </si>
  <si>
    <t>CD_Black_WRR_2014</t>
  </si>
  <si>
    <t>CD_NH_PI_WRR_2014</t>
  </si>
  <si>
    <t>CD_White_WRR_2014</t>
  </si>
  <si>
    <t>CD_Two or More Races_WRR_2014</t>
  </si>
  <si>
    <t>Evergreen No. 114 (Clark)</t>
  </si>
  <si>
    <t>Suquamish Tribal Education Department</t>
  </si>
  <si>
    <t>White Salmon Valley</t>
  </si>
  <si>
    <t>East Valley No. 361 (Spokane)</t>
  </si>
  <si>
    <t>West Valley No. 363 (Spokane)</t>
  </si>
  <si>
    <t>Columbia No. 206 (Stevens)</t>
  </si>
  <si>
    <t>Columbia No. 400 (Walla Walla)</t>
  </si>
  <si>
    <t>East Valley No. 90 (Yakima)</t>
  </si>
  <si>
    <t>West Valley No. 208 (Yakima)</t>
  </si>
  <si>
    <t>Indicator 9 - All Disabilities - "n" size (11/2/2014)</t>
  </si>
  <si>
    <t>EBD_H_621</t>
  </si>
  <si>
    <t>EBD_NA_621</t>
  </si>
  <si>
    <t>EBD_Asian_621</t>
  </si>
  <si>
    <t>EBD_B_621</t>
  </si>
  <si>
    <t>EBD_PI_621</t>
  </si>
  <si>
    <t>EBD_W_621</t>
  </si>
  <si>
    <t>EBD_Mult_Race_621</t>
  </si>
  <si>
    <t>EBD_Hisp_WRR_2014</t>
  </si>
  <si>
    <t>EBD_NA_WRR_2014</t>
  </si>
  <si>
    <t>EBD_Asian_WRR_2014</t>
  </si>
  <si>
    <t>EBD_Black_WRR_2014</t>
  </si>
  <si>
    <t>EBD_NH_PI_WRR_2014</t>
  </si>
  <si>
    <t>EBD_White_WRR_2014</t>
  </si>
  <si>
    <t>EBD_Two or More Races_WRR_2014</t>
  </si>
  <si>
    <t>Health_H_621</t>
  </si>
  <si>
    <t>Health_NA_621</t>
  </si>
  <si>
    <t>Health_Asian_621</t>
  </si>
  <si>
    <t>Health_B_621</t>
  </si>
  <si>
    <t>Health_PI_621</t>
  </si>
  <si>
    <t>Health_W_621</t>
  </si>
  <si>
    <t>Health_Mult_Race_621</t>
  </si>
  <si>
    <t>Health_Hisp_WRR_2014</t>
  </si>
  <si>
    <t>Health_NA_WRR_2014</t>
  </si>
  <si>
    <t>Health_Asian_WRR_2014</t>
  </si>
  <si>
    <t>Health_Black_WRR_2014</t>
  </si>
  <si>
    <t>Health_NH_PI_WRR_2014</t>
  </si>
  <si>
    <t>Health_White_WRR_2014</t>
  </si>
  <si>
    <t>Health_Two or More Races_WRR_2014</t>
  </si>
  <si>
    <t>LD_H_621</t>
  </si>
  <si>
    <t>LD_NA_621</t>
  </si>
  <si>
    <t>LD_Asian_621</t>
  </si>
  <si>
    <t>LD_B_621</t>
  </si>
  <si>
    <t>LD_PI_621</t>
  </si>
  <si>
    <t>LD_W_621</t>
  </si>
  <si>
    <t>LD_Mult_Race_621</t>
  </si>
  <si>
    <t>LD_Hisp_WRR_2014</t>
  </si>
  <si>
    <t>LD_NA_WRR_2014</t>
  </si>
  <si>
    <t>LD_Asian_WRR_2014</t>
  </si>
  <si>
    <t>LD_Black_WRR_2014</t>
  </si>
  <si>
    <t>LD_NH_PI_WRR_2014</t>
  </si>
  <si>
    <t>LD_White_WRR_2014</t>
  </si>
  <si>
    <t>LD_Two or More Races_WRR_2014</t>
  </si>
  <si>
    <t>ID_H_621</t>
  </si>
  <si>
    <t>ID_NA_621</t>
  </si>
  <si>
    <t>ID_Asian_621</t>
  </si>
  <si>
    <t>ID_B_621</t>
  </si>
  <si>
    <t>ID_PI_621</t>
  </si>
  <si>
    <t>ID_W_621</t>
  </si>
  <si>
    <t>ID_Mult_Race_621</t>
  </si>
  <si>
    <t>ID_Hisp_WRR_2014</t>
  </si>
  <si>
    <t>ID_NA_WRR_2014</t>
  </si>
  <si>
    <t>ID_Asian_WRR_2014</t>
  </si>
  <si>
    <t>ID_Black_WRR_2014</t>
  </si>
  <si>
    <t>ID_NH_PI_WRR_2014</t>
  </si>
  <si>
    <t>ID_White_WRR_2014</t>
  </si>
  <si>
    <t>ID_Two or More Races_WRR_2014</t>
  </si>
  <si>
    <t>Ind_9_Areas_3 consec yrs (Nov 2012, 2013, 2014)</t>
  </si>
  <si>
    <t>Ind_10_Areas_3 consec yrs (Nov 2012, 2013, 2014)</t>
  </si>
  <si>
    <t>Ind_9_Sig_2014</t>
  </si>
  <si>
    <t>Ind_9_Sig_Areas_2014</t>
  </si>
  <si>
    <t>Ind_10_Sig_2014</t>
  </si>
  <si>
    <t>Ind_10_Sig_Areas_2014</t>
  </si>
  <si>
    <t>Hisp/SLD</t>
  </si>
  <si>
    <t>White/Health</t>
  </si>
  <si>
    <t>White/Aut; White/Health</t>
  </si>
  <si>
    <t>More/All Dis</t>
  </si>
  <si>
    <t>Hisp/SLD; More/SLD</t>
  </si>
  <si>
    <t>Amer Ind/All Dis</t>
  </si>
  <si>
    <t>Black/EBD; Amer Ind/SLD; Black/SLD</t>
  </si>
  <si>
    <t>Black/EBD; American Indian/SLD; Black/SLD</t>
  </si>
  <si>
    <t>Hisp/All Dis</t>
  </si>
  <si>
    <t>Black/EBD; Amer Ind/SLD</t>
  </si>
  <si>
    <t>More/Aut</t>
  </si>
  <si>
    <t>More/Health</t>
  </si>
  <si>
    <t>Two or More Races/HI</t>
  </si>
  <si>
    <t>Hisp/SLD; White/Health &gt;4</t>
  </si>
  <si>
    <t>White/All Dis</t>
  </si>
  <si>
    <t>White/CD; Hisp/SLD</t>
  </si>
  <si>
    <t>Amer Ind/SLD&gt;4</t>
  </si>
  <si>
    <t>Amer Ind/SLD</t>
  </si>
  <si>
    <t>More/SLD</t>
  </si>
  <si>
    <t>Black/EBD; Hisp/SLD; Amer Ind/SLD; Black/ID</t>
  </si>
  <si>
    <t>Black/EBD; Hispanic/SLD; American Indian/SLD; Black/ID</t>
  </si>
  <si>
    <t>Black/ID; Black/SLD</t>
  </si>
  <si>
    <t>Black/EBD; More/EBD; Black/ID; Black/SLD</t>
  </si>
  <si>
    <t>Black/ID; Black SLD</t>
  </si>
  <si>
    <t>Black/EBD; Black/ID; Hisp/SLD</t>
  </si>
  <si>
    <t>Hisp/CD; Hisp/SLD</t>
  </si>
  <si>
    <t>White/Aut&gt;4</t>
  </si>
  <si>
    <t>White/Aut*</t>
  </si>
  <si>
    <t>Amer Ind/SLD; Black/ID</t>
  </si>
  <si>
    <t>Black/Alll Dis</t>
  </si>
  <si>
    <t>Black/Alll Disabilities</t>
  </si>
  <si>
    <t>Black/SLD; Hisp/SLD</t>
  </si>
  <si>
    <t>Hisp/CD; Black/SLD; Hisp/SLD</t>
  </si>
  <si>
    <t>Black/EBD; More/EBD; Black/ID</t>
  </si>
  <si>
    <t>Amer Ind/Health;  Hispanic/SLD</t>
  </si>
  <si>
    <t>Hisp/CD</t>
  </si>
  <si>
    <t>Hisp/SLD&gt;4</t>
  </si>
  <si>
    <t>Hisp/SLD*</t>
  </si>
  <si>
    <t>White/Aut; Amer Ind/SLD</t>
  </si>
  <si>
    <t>White/Aut; American Indian/SLD</t>
  </si>
  <si>
    <t>White/EBD; White/Aut; White/Health</t>
  </si>
  <si>
    <t>Black/EBD; White/Aut; White/Health</t>
  </si>
  <si>
    <t>Amer Ind/All</t>
  </si>
  <si>
    <t>Amer Ind/All Dis; Hisp/All Dis &gt;4</t>
  </si>
  <si>
    <t>Hisp/All*</t>
  </si>
  <si>
    <t>Amer Ind/All Dis; Black/All Dis</t>
  </si>
  <si>
    <t>Black/All Dis</t>
  </si>
  <si>
    <t xml:space="preserve">Amer Ind/SLD; Black/ID; </t>
  </si>
  <si>
    <t>Pacific Islander/All Dis</t>
  </si>
  <si>
    <t>Amer Ind/SLD; White/Health</t>
  </si>
  <si>
    <t>Amer Ind/EBD; Amer Ind/SLD; White/Health</t>
  </si>
  <si>
    <t>American Indian/SLD; White/HI</t>
  </si>
  <si>
    <t>Black/Health; Amer Ind/SLD</t>
  </si>
  <si>
    <t>White/CD; Amer Ind/SLD&gt;4</t>
  </si>
  <si>
    <t>Amer Ind/All Dis; White/All Dis</t>
  </si>
  <si>
    <t>White/ID</t>
  </si>
  <si>
    <t>Amer Ind/Health; Amer Ind/SLD</t>
  </si>
  <si>
    <t>Amer Ind/SLD; Hisp/SLD</t>
  </si>
  <si>
    <t>White/Health; Amer Ind/SLD; Hisp/SLD</t>
  </si>
  <si>
    <t>Two or More Races/SLD</t>
  </si>
  <si>
    <t>White/Aut; White/Health; White/EBD</t>
  </si>
  <si>
    <t>White/Aut; White/Health; White/EBD&gt;4</t>
  </si>
  <si>
    <t>White/Aut; White/HI; White/EBD</t>
  </si>
  <si>
    <t>White/EBD*</t>
  </si>
  <si>
    <t>Hisp/All Dis; Amer Ind/All Dis; More/All Dis &gt;4</t>
  </si>
  <si>
    <t>Hisp/ID</t>
  </si>
  <si>
    <t>Hisp/CD;  Amer Ind/CD&gt;4; Hisp/SLD; Amer Ind/SLD; Hisp/ID&gt;4</t>
  </si>
  <si>
    <t>Two or More/All*</t>
  </si>
  <si>
    <t>Hisp/ID; AmInd/CD*</t>
  </si>
  <si>
    <t>Amer Ind/ID</t>
  </si>
  <si>
    <t>Amer Ind/ID; Amer Ind/SLD</t>
  </si>
  <si>
    <t>American Indian/ID</t>
  </si>
  <si>
    <t>Amer Ind/ID; Amer Ind/EBD; Black/EBD</t>
  </si>
  <si>
    <t>2014 Results</t>
  </si>
  <si>
    <t xml:space="preserve">Ind 9 Sig Disp for 2014-15 </t>
  </si>
  <si>
    <t xml:space="preserve">Ind 10 Sig Disp for 2014-15 </t>
  </si>
  <si>
    <t>Nov 2014 Fed count</t>
  </si>
  <si>
    <r>
      <t>14</t>
    </r>
    <r>
      <rPr>
        <b/>
        <sz val="9"/>
        <rFont val="Calibri"/>
        <family val="2"/>
      </rPr>
      <t>–</t>
    </r>
    <r>
      <rPr>
        <b/>
        <sz val="9"/>
        <rFont val="Arial"/>
        <family val="2"/>
      </rPr>
      <t>15</t>
    </r>
  </si>
  <si>
    <r>
      <t>12</t>
    </r>
    <r>
      <rPr>
        <b/>
        <sz val="9"/>
        <rFont val="Calibri"/>
        <family val="2"/>
      </rPr>
      <t>–</t>
    </r>
    <r>
      <rPr>
        <b/>
        <sz val="9"/>
        <rFont val="Arial"/>
        <family val="2"/>
      </rPr>
      <t>13</t>
    </r>
  </si>
  <si>
    <r>
      <t>13</t>
    </r>
    <r>
      <rPr>
        <b/>
        <sz val="9"/>
        <rFont val="Calibri"/>
        <family val="2"/>
      </rPr>
      <t>–</t>
    </r>
    <r>
      <rPr>
        <b/>
        <sz val="9"/>
        <rFont val="Arial"/>
        <family val="2"/>
      </rPr>
      <t>14</t>
    </r>
  </si>
  <si>
    <t>Summary of the Data</t>
  </si>
  <si>
    <t>2014-15</t>
  </si>
  <si>
    <t>2014-15:</t>
  </si>
  <si>
    <t>Waiting on medical</t>
  </si>
  <si>
    <t>needed additiional testing</t>
  </si>
  <si>
    <t>Parent Schedule Issue-in the process of moving out of district.</t>
  </si>
  <si>
    <t>Miscalculated 35 school days by 1 day</t>
  </si>
  <si>
    <t>Psych Change/Staff Oversight</t>
  </si>
  <si>
    <t>Parent failed to respond for eligibility meeting requests</t>
  </si>
  <si>
    <t>parent not available due to job training</t>
  </si>
  <si>
    <t>Parent scheduling</t>
  </si>
  <si>
    <t>Extension agreed to after evaluation due date</t>
  </si>
  <si>
    <t>Parent slow to provide medical documents</t>
  </si>
  <si>
    <t>Waiting on Timeline Extension from School Psych</t>
  </si>
  <si>
    <t>Waiting on timeline extension from school psych</t>
  </si>
  <si>
    <t>After completing the process and determining eligibility the family decised that they were going to homeschool the student instead of consenting to being enrolled into Special Education and having their student labeled.  The family refused placement consent and within 48 hours had withdrawn student from the school district.</t>
  </si>
  <si>
    <t>School psych was out sick for four days and unable to hold decision meeting.</t>
  </si>
  <si>
    <t>Parent &amp; adult student did not respond to numerous attempts to attend 3 evaluation team meetings</t>
  </si>
  <si>
    <t>Evaluator error/missed timeline</t>
  </si>
  <si>
    <t>B2.Psychologist staffing issues forced overload for staff;
      Parent failed to show up for evaluation meeting despite multiple attempts</t>
  </si>
  <si>
    <t>due to illness of school psychologist</t>
  </si>
  <si>
    <t>Reason code is other than EXT, TRF, DIS, or OTH</t>
  </si>
  <si>
    <t>B.2.d - Psych on Maternity leave.</t>
  </si>
  <si>
    <t>mngr miscalculated due date</t>
  </si>
  <si>
    <t>eval completed, not met on by due date</t>
  </si>
  <si>
    <t>availability/scheduling</t>
  </si>
  <si>
    <t>Difficulty scheduling due to parent's schedule</t>
  </si>
  <si>
    <t xml:space="preserve"> Line 18 clarification: One parent moved away after signing consent. The other parent changed her mind and went through her pediatrician to pursue private medically based referral for speech. Prior Written Notice was issued in each case.</t>
  </si>
  <si>
    <t xml:space="preserve">Sedro-Woolley lost one of their Psychologist at the beginning of the year. The district pursued private staffing and was unable to fill the position.   The 20% of caseloads left from this opening were then split between the remaining Psychologists.  The overload was the cause of several extensions. Sedro-Woolley has now hired two new Psychologist and this should not be an issue in the future. 
Thank you  
</t>
  </si>
  <si>
    <t xml:space="preserve">Case manager required unexpected early maternity leave and caseload had to be reassigned before this student's evaluation was completed. </t>
  </si>
  <si>
    <t>Student A - see explanation below</t>
  </si>
  <si>
    <t>Student B - see explanation below</t>
  </si>
  <si>
    <t>Student C - see explanation below</t>
  </si>
  <si>
    <t>During the 2014/2015 school year Summit Valley School did not conduct any initial evaluations.</t>
  </si>
  <si>
    <t>staff rescheduled mtg. twice to accommodate mom's work schedule in the fields. In the end she asked them to meet without her.</t>
  </si>
  <si>
    <t>gen ed staff met 4/2/15 and got parent consent for evaluation. Because of spring vacation psych did not receive consent until 4/13/15 and thought she had until 6/3/15 to complete the evaluation.</t>
  </si>
  <si>
    <t>contracted services did not complete ASQ, child repeatedly absent and district scheduling conflicts</t>
  </si>
  <si>
    <t xml:space="preserve">On occasion of parent and district agreed to extend 16+ days we were waiting for additional support information, which we received, moved forward and had an outcome. On the parent repeatedly failed to produce child for evaluation up to 15 days, the student was absent on Mondays numerous times throughout the eval process. Mondays is the only day our Psychologist is at District, it makes it hard to complete when students repeatedly miss Monday.  </t>
  </si>
  <si>
    <t>miscalculated 35 days</t>
  </si>
  <si>
    <r>
      <t xml:space="preserve">State reported data (618 and State Performance Plan and Annual Performance Report) are timely, complete and accurate. (Data source: District submission dates for all federal special education data submissions are recorded in the OSPI Special Education Office. </t>
    </r>
    <r>
      <rPr>
        <i/>
        <sz val="9"/>
        <color rgb="FF0000FF"/>
        <rFont val="Arial"/>
        <family val="2"/>
      </rPr>
      <t>(Compliance Indicator)</t>
    </r>
  </si>
  <si>
    <t>Explanation for  A1 - Homeschool student referral was submitted by parent for a speech evaluation. Consent was obtained from the parent, but the parent would not produce the child for evaluation after consent was obtained. Documentation of attempts on file in the Special Programs office.</t>
  </si>
  <si>
    <t>Parent&amp;District agreed to extend the IEP Timeline</t>
  </si>
  <si>
    <t xml:space="preserve">Student was not referred for evaluation prior to 3rd birthday.  Then parent made referral one month after 3rd birthday.  </t>
  </si>
  <si>
    <t>33.3</t>
  </si>
  <si>
    <t>IEP meetings were held prior to each student's third birthday to develop initial IEP's.  The IEP's were not initiated until the day after the child turned three years old in anticipation of when the child would begin receiving preschool services.</t>
  </si>
  <si>
    <t>see additional comments</t>
  </si>
  <si>
    <t>moved 3 out of other based on comments and put in to B1.</t>
  </si>
  <si>
    <t xml:space="preserve">Received paperwork from FRC for student on 2/5/2015.  Psychologist attemepted several times to get permission to assess- as well as schedule when parent could bring student for eval.  Parent was unreachable and did not produce the child for evaluation on several attempts.  Parent granted written permision to evaluate on 3/9/2015 - Eval was completed 3/13/15 and IEP was completed 3/16/2015 (Monday).  Student turned 3 on 3/14/2015- Saturday.  </t>
  </si>
  <si>
    <t>90.9</t>
  </si>
  <si>
    <t>Mom has not kept appt for IEP development.</t>
  </si>
  <si>
    <t>moved student out of 'other' and into parent repeatedly failed to produce the child based on comments</t>
  </si>
  <si>
    <t xml:space="preserve">All files were completed on or before the student's 3rd birthday, therefore no exceptions.  Report corrected &amp; resubmitted. </t>
  </si>
  <si>
    <t>This was overdue due to SLP scheduling.  Did not have a full time SLP as we have had in the past.  This one worked only two days a week.</t>
  </si>
  <si>
    <t>Teacher confused a child with another student</t>
  </si>
  <si>
    <t>Both Parents were resistant to evaluation. Through multiple meetings,reminders and tracking them down on the street. The district eventually was able to encourage evaluation completion subsequent to iep with services. We had to extended beyond 3rd birthday.</t>
  </si>
  <si>
    <t>Student reporting in 19A, did not complete process; An evaluation was completed, parents chose to withdraw from program and not participate before an IEP could be established.</t>
  </si>
  <si>
    <t>92.9</t>
  </si>
  <si>
    <t>96.6</t>
  </si>
  <si>
    <t>63.6</t>
  </si>
  <si>
    <t xml:space="preserve">While transition planning meetings not occuring in a timely manner and late referrals are not an allowable exception, the timeliness of these notifications significantly impacts a large school district's ability to complete evaluations in a timely manner. Additionally, while DMS is theoretically a viable means to obtain notification, the information is generally inaccessible and frequently inaccurate. </t>
  </si>
  <si>
    <t>Parents were out of town until after the 3rd birthday</t>
  </si>
  <si>
    <t>unknown</t>
  </si>
  <si>
    <t>Moved 1 from "other 1-15" to "parent failed to produce 1-15" based on comment.</t>
  </si>
  <si>
    <t>95.5</t>
  </si>
  <si>
    <t>Family was on vacation out of state until 1/17/15 (past birthdate IEP Timeline). Parent signed agreement of timeline extension.</t>
  </si>
  <si>
    <t>82.4</t>
  </si>
  <si>
    <t>Student A - see explanation below - 26 days beyond</t>
  </si>
  <si>
    <t>Student B - see explanation below - 36 days beyond</t>
  </si>
  <si>
    <t>Student C - see explanation below - 99 days beyond</t>
  </si>
  <si>
    <t>student B moved to referred to b less than 90 days.
Student c moved to Parent refusal to provide consent 30+ days</t>
  </si>
  <si>
    <t>each of the 2 was waiting on/ for medical records.</t>
  </si>
  <si>
    <t>Student referred to Part C 91 days prior to 3rd birthday</t>
  </si>
  <si>
    <t>Parent delayed signing initial placement consent until 5/18/15.</t>
  </si>
  <si>
    <t>see comments</t>
  </si>
  <si>
    <t>snow makeup day not taken into account</t>
  </si>
  <si>
    <t>B.2.d - due to staff illness/leave academic testing was delayed.  Evaluation was completed 4 days beyond 35-day timeline.  B.2.e - Student A - Eligibility meeting was scheduled 12-19-14, 1-23-15, and 2-5-15.  Parent did not sign evaluation until 2-6-15 (5 days beyond 35-day timeline).  B.2.f - Student B - on 9-22-14 parent declined testing for Part C.  Upon further parent contact, parent signed initial evaluation consent on 10-8-14 and it was received at district office on 10-9-14.  Family emergencies prevented parents from participating in eligibility and IEP meetings (evaluation 12-19-14 and IEP 1-16-15).  Other team dynamics impacted the process as well. (12 days beyond 35-day timeline)  B.2.g - Student C - Unable to determine cause of delay until staff returns in August. (6 days beyond 35-day timeline).</t>
  </si>
  <si>
    <t>had trouble contacting parent because Skyward and IEP Online had the wrong phone number. By the time we found out it was a wrong number and got the correct phone number, that put her behind in scheduling.</t>
  </si>
  <si>
    <t xml:space="preserve">wrong phone # in Skyward. </t>
  </si>
  <si>
    <t>Amer Ind/LD; Amer Ind/EBD; Black/EBD</t>
  </si>
  <si>
    <t>American Indian/LD; Black/EBD; American Indian/EBD</t>
  </si>
  <si>
    <t>Amer Ind/ID; Black/EBD</t>
  </si>
  <si>
    <t>Ind 9: Was the discrepancy a result of nappropriate ID?</t>
  </si>
  <si>
    <t>Ind 9: Did the district meet the target of no inappro ID?</t>
  </si>
  <si>
    <t>Ind 10: Was the discrepancy a result of nappropriate ID?</t>
  </si>
  <si>
    <t>Ind 10: Did the district meet the target of no inappro ID?</t>
  </si>
  <si>
    <t>2013 Leavers (1213 SY)</t>
  </si>
  <si>
    <t>2014 Leavers (1314 SY)</t>
  </si>
  <si>
    <t>http://www.k12.wa.us/DataAdmin/pubdocs/STATEAccommodatedTestersReport.xlsx</t>
  </si>
  <si>
    <t>This indicator is no longer required by the Office of Special Education Programs (OSEP)</t>
  </si>
  <si>
    <t>3C. Proficiency rates for the Spec Ed Sub Group and testing accommodations.</t>
  </si>
  <si>
    <t>14A 2014</t>
  </si>
  <si>
    <t>14B 2014</t>
  </si>
  <si>
    <t>14C 2014</t>
  </si>
  <si>
    <t>9.52%</t>
  </si>
  <si>
    <t>47.62%</t>
  </si>
  <si>
    <t>17.65%</t>
  </si>
  <si>
    <t>40.00%</t>
  </si>
  <si>
    <t>15.38%</t>
  </si>
  <si>
    <t>57.69%</t>
  </si>
  <si>
    <t>61.54%</t>
  </si>
  <si>
    <t>25.00%</t>
  </si>
  <si>
    <t>37.50%</t>
  </si>
  <si>
    <t>87.50%</t>
  </si>
  <si>
    <t>7.14%</t>
  </si>
  <si>
    <t>57.14%</t>
  </si>
  <si>
    <t>25.53%</t>
  </si>
  <si>
    <t>63.83%</t>
  </si>
  <si>
    <t>68.09%</t>
  </si>
  <si>
    <t>20.00%</t>
  </si>
  <si>
    <t>48.89%</t>
  </si>
  <si>
    <t>62.22%</t>
  </si>
  <si>
    <t>10.71%</t>
  </si>
  <si>
    <t>39.29%</t>
  </si>
  <si>
    <t>13.33%</t>
  </si>
  <si>
    <t>46.67%</t>
  </si>
  <si>
    <t>62.50%</t>
  </si>
  <si>
    <t>24.00%</t>
  </si>
  <si>
    <t>36.00%</t>
  </si>
  <si>
    <t>49.33%</t>
  </si>
  <si>
    <t>20.91%</t>
  </si>
  <si>
    <t>33.64%</t>
  </si>
  <si>
    <t>48.18%</t>
  </si>
  <si>
    <t>28.57%</t>
  </si>
  <si>
    <t>12.50%</t>
  </si>
  <si>
    <t>54.17%</t>
  </si>
  <si>
    <t>20.97%</t>
  </si>
  <si>
    <t>40.32%</t>
  </si>
  <si>
    <t>53.76%</t>
  </si>
  <si>
    <t>19.23%</t>
  </si>
  <si>
    <t>58.18%</t>
  </si>
  <si>
    <t>74.55%</t>
  </si>
  <si>
    <t>23.96%</t>
  </si>
  <si>
    <t>59.38%</t>
  </si>
  <si>
    <t>14.71%</t>
  </si>
  <si>
    <t>58.82%</t>
  </si>
  <si>
    <t>14.29%</t>
  </si>
  <si>
    <t>3.85%</t>
  </si>
  <si>
    <t>46.15%</t>
  </si>
  <si>
    <t>38.10%</t>
  </si>
  <si>
    <t>54.76%</t>
  </si>
  <si>
    <t>16.67%</t>
  </si>
  <si>
    <t>13.64%</t>
  </si>
  <si>
    <t>43.18%</t>
  </si>
  <si>
    <t>54.55%</t>
  </si>
  <si>
    <t>8.33%</t>
  </si>
  <si>
    <t>6.25%</t>
  </si>
  <si>
    <t>44.44%</t>
  </si>
  <si>
    <t>8.51%</t>
  </si>
  <si>
    <t>38.30%</t>
  </si>
  <si>
    <t>48.94%</t>
  </si>
  <si>
    <t>90.48%</t>
  </si>
  <si>
    <t>18.18%</t>
  </si>
  <si>
    <t>21.05%</t>
  </si>
  <si>
    <t>36.84%</t>
  </si>
  <si>
    <t>68.42%</t>
  </si>
  <si>
    <t>23.08%</t>
  </si>
  <si>
    <t>81.82%</t>
  </si>
  <si>
    <t>39.69%</t>
  </si>
  <si>
    <t>56.87%</t>
  </si>
  <si>
    <t>69.08%</t>
  </si>
  <si>
    <t>34.82%</t>
  </si>
  <si>
    <t>82.14%</t>
  </si>
  <si>
    <t>90.18%</t>
  </si>
  <si>
    <t>92.00%</t>
  </si>
  <si>
    <t>88.00%</t>
  </si>
  <si>
    <t>19.51%</t>
  </si>
  <si>
    <t>52.44%</t>
  </si>
  <si>
    <t>68.29%</t>
  </si>
  <si>
    <t>28.05%</t>
  </si>
  <si>
    <t>53.66%</t>
  </si>
  <si>
    <t>15.15%</t>
  </si>
  <si>
    <t>28.28%</t>
  </si>
  <si>
    <t>52.53%</t>
  </si>
  <si>
    <t>22.73%</t>
  </si>
  <si>
    <t>52.27%</t>
  </si>
  <si>
    <t>56.41%</t>
  </si>
  <si>
    <t>79.49%</t>
  </si>
  <si>
    <t>26.09%</t>
  </si>
  <si>
    <t>86.96%</t>
  </si>
  <si>
    <t>40.74%</t>
  </si>
  <si>
    <t>87.04%</t>
  </si>
  <si>
    <t>31.17%</t>
  </si>
  <si>
    <t>48.05%</t>
  </si>
  <si>
    <t>43.45%</t>
  </si>
  <si>
    <t>75.17%</t>
  </si>
  <si>
    <t>88.28%</t>
  </si>
  <si>
    <t>15.70%</t>
  </si>
  <si>
    <t>44.63%</t>
  </si>
  <si>
    <t>55.37%</t>
  </si>
  <si>
    <t>56.12%</t>
  </si>
  <si>
    <t>72.45%</t>
  </si>
  <si>
    <t>19.05%</t>
  </si>
  <si>
    <t>52.63%</t>
  </si>
  <si>
    <t>17.39%</t>
  </si>
  <si>
    <t>58.70%</t>
  </si>
  <si>
    <t>77.17%</t>
  </si>
  <si>
    <t>12.16%</t>
  </si>
  <si>
    <t>62.16%</t>
  </si>
  <si>
    <t>81.08%</t>
  </si>
  <si>
    <t>56.00%</t>
  </si>
  <si>
    <t>84.00%</t>
  </si>
  <si>
    <t>10.00%</t>
  </si>
  <si>
    <t>30.00%</t>
  </si>
  <si>
    <t>9.09%</t>
  </si>
  <si>
    <t>8.57%</t>
  </si>
  <si>
    <t>22.86%</t>
  </si>
  <si>
    <t>62.86%</t>
  </si>
  <si>
    <t>11.76%</t>
  </si>
  <si>
    <t>88.24%</t>
  </si>
  <si>
    <t>4.55%</t>
  </si>
  <si>
    <t>11.11%</t>
  </si>
  <si>
    <t>55.56%</t>
  </si>
  <si>
    <t>7.69%</t>
  </si>
  <si>
    <t>22.22%</t>
  </si>
  <si>
    <t>24.53%</t>
  </si>
  <si>
    <t>50.94%</t>
  </si>
  <si>
    <t>64.78%</t>
  </si>
  <si>
    <t>25.17%</t>
  </si>
  <si>
    <t>52.38%</t>
  </si>
  <si>
    <t>63.95%</t>
  </si>
  <si>
    <t>73.68%</t>
  </si>
  <si>
    <t>76.00%</t>
  </si>
  <si>
    <t>82.00%</t>
  </si>
  <si>
    <t>13.46%</t>
  </si>
  <si>
    <t>51.92%</t>
  </si>
  <si>
    <t>63.46%</t>
  </si>
  <si>
    <t>32.20%</t>
  </si>
  <si>
    <t>57.63%</t>
  </si>
  <si>
    <t>72.88%</t>
  </si>
  <si>
    <t>8.89%</t>
  </si>
  <si>
    <t>51.11%</t>
  </si>
  <si>
    <t>13.27%</t>
  </si>
  <si>
    <t>48.98%</t>
  </si>
  <si>
    <t>20.83%</t>
  </si>
  <si>
    <t>70.83%</t>
  </si>
  <si>
    <t>38.89%</t>
  </si>
  <si>
    <t>72.22%</t>
  </si>
  <si>
    <t>17.14%</t>
  </si>
  <si>
    <t>77.14%</t>
  </si>
  <si>
    <t>30.56%</t>
  </si>
  <si>
    <t>80.56%</t>
  </si>
  <si>
    <t>21.43%</t>
  </si>
  <si>
    <t>69.84%</t>
  </si>
  <si>
    <t>33.77%</t>
  </si>
  <si>
    <t>70.13%</t>
  </si>
  <si>
    <t>83.12%</t>
  </si>
  <si>
    <t>4.35%</t>
  </si>
  <si>
    <t>30.43%</t>
  </si>
  <si>
    <t>57.45%</t>
  </si>
  <si>
    <t>19.35%</t>
  </si>
  <si>
    <t>58.06%</t>
  </si>
  <si>
    <t>67.74%</t>
  </si>
  <si>
    <t>28.40%</t>
  </si>
  <si>
    <t>62.96%</t>
  </si>
  <si>
    <t>56.25%</t>
  </si>
  <si>
    <t>14.58%</t>
  </si>
  <si>
    <t>17.28%</t>
  </si>
  <si>
    <t>42.93%</t>
  </si>
  <si>
    <t>59.16%</t>
  </si>
  <si>
    <t>27.66%</t>
  </si>
  <si>
    <t>61.70%</t>
  </si>
  <si>
    <t>19.44%</t>
  </si>
  <si>
    <t>41.67%</t>
  </si>
  <si>
    <t>58.33%</t>
  </si>
  <si>
    <t>36.36%</t>
  </si>
  <si>
    <t>48.15%</t>
  </si>
  <si>
    <t>51.85%</t>
  </si>
  <si>
    <t>43.94%</t>
  </si>
  <si>
    <t>26.32%</t>
  </si>
  <si>
    <t>42.11%</t>
  </si>
  <si>
    <t>60.53%</t>
  </si>
  <si>
    <t>34.29%</t>
  </si>
  <si>
    <t>23.64%</t>
  </si>
  <si>
    <t>30.65%</t>
  </si>
  <si>
    <t>62.90%</t>
  </si>
  <si>
    <t>79.03%</t>
  </si>
  <si>
    <t>91.67%</t>
  </si>
  <si>
    <t>27.27%</t>
  </si>
  <si>
    <t>12.33%</t>
  </si>
  <si>
    <t>41.10%</t>
  </si>
  <si>
    <t>75.34%</t>
  </si>
  <si>
    <t>5.88%</t>
  </si>
  <si>
    <t>29.41%</t>
  </si>
  <si>
    <t>41.18%</t>
  </si>
  <si>
    <t>26.67%</t>
  </si>
  <si>
    <t>7.41%</t>
  </si>
  <si>
    <t>59.26%</t>
  </si>
  <si>
    <t>22.30%</t>
  </si>
  <si>
    <t>53.21%</t>
  </si>
  <si>
    <t>67.38%</t>
  </si>
  <si>
    <t>91.30%</t>
  </si>
  <si>
    <t>77.23%</t>
  </si>
  <si>
    <t>75.81%</t>
  </si>
  <si>
    <t>86.54%</t>
  </si>
  <si>
    <t>73.83%</t>
  </si>
  <si>
    <t>89.00%</t>
  </si>
  <si>
    <t>89.66%</t>
  </si>
  <si>
    <t>77.46%</t>
  </si>
  <si>
    <t>82.05%</t>
  </si>
  <si>
    <t>87.18%</t>
  </si>
  <si>
    <t>95.24%</t>
  </si>
  <si>
    <t>46.32%</t>
  </si>
  <si>
    <t>70.59%</t>
  </si>
  <si>
    <t>90.38%</t>
  </si>
  <si>
    <t>95.45%</t>
  </si>
  <si>
    <t>92.86%</t>
  </si>
  <si>
    <t>70.24%</t>
  </si>
  <si>
    <t>78.87%</t>
  </si>
  <si>
    <t>78.13%</t>
  </si>
  <si>
    <t>70.09%</t>
  </si>
  <si>
    <t>73.21%</t>
  </si>
  <si>
    <t>95.65%</t>
  </si>
  <si>
    <t>86.27%</t>
  </si>
  <si>
    <t>88.64%</t>
  </si>
  <si>
    <t>76.67%</t>
  </si>
  <si>
    <t>76.06%</t>
  </si>
  <si>
    <t>74.36%</t>
  </si>
  <si>
    <t>69.54%</t>
  </si>
  <si>
    <t>72.06%</t>
  </si>
  <si>
    <t>53.85%</t>
  </si>
  <si>
    <t>86.36%</t>
  </si>
  <si>
    <t>81.63%</t>
  </si>
  <si>
    <t>97.87%</t>
  </si>
  <si>
    <t>89.16%</t>
  </si>
  <si>
    <t>75.76%</t>
  </si>
  <si>
    <t>74.47%</t>
  </si>
  <si>
    <t>86.67%</t>
  </si>
  <si>
    <t>89.83%</t>
  </si>
  <si>
    <t>79.46%</t>
  </si>
  <si>
    <t>79.17%</t>
  </si>
  <si>
    <t>88.14%</t>
  </si>
  <si>
    <t>86.76%</t>
  </si>
  <si>
    <t>76.56%</t>
  </si>
  <si>
    <t>72.00%</t>
  </si>
  <si>
    <t>79.55%</t>
  </si>
  <si>
    <t>50.99%</t>
  </si>
  <si>
    <t>52.22%</t>
  </si>
  <si>
    <t>62.00%</t>
  </si>
  <si>
    <t>76.19%</t>
  </si>
  <si>
    <t>84.14%</t>
  </si>
  <si>
    <t>70.15%</t>
  </si>
  <si>
    <t>97.30%</t>
  </si>
  <si>
    <t>77.42%</t>
  </si>
  <si>
    <t>72.53%</t>
  </si>
  <si>
    <t>66.04%</t>
  </si>
  <si>
    <t>86.11%</t>
  </si>
  <si>
    <t>82.95%</t>
  </si>
  <si>
    <t>80.95%</t>
  </si>
  <si>
    <t>84.38%</t>
  </si>
  <si>
    <t>78.59%</t>
  </si>
  <si>
    <t>75.96%</t>
  </si>
  <si>
    <t>80.37%</t>
  </si>
  <si>
    <t>85.50%</t>
  </si>
  <si>
    <t>53.00%</t>
  </si>
  <si>
    <t>67.33%</t>
  </si>
  <si>
    <t>20.43%</t>
  </si>
  <si>
    <t>53.36%</t>
  </si>
  <si>
    <t>67.56%</t>
  </si>
  <si>
    <t>18.93%</t>
  </si>
  <si>
    <t>52.68%</t>
  </si>
  <si>
    <t>65.71%</t>
  </si>
  <si>
    <t>59.05%</t>
  </si>
  <si>
    <t>74.29%</t>
  </si>
  <si>
    <t>48</t>
  </si>
  <si>
    <t>181</t>
  </si>
  <si>
    <t>92</t>
  </si>
  <si>
    <t>43</t>
  </si>
  <si>
    <t>56</t>
  </si>
  <si>
    <t>63</t>
  </si>
  <si>
    <t>67</t>
  </si>
  <si>
    <t>81</t>
  </si>
  <si>
    <t>94</t>
  </si>
  <si>
    <t>82</t>
  </si>
  <si>
    <t>1275</t>
  </si>
  <si>
    <t>3042</t>
  </si>
  <si>
    <t>3852</t>
  </si>
  <si>
    <t>726</t>
  </si>
  <si>
    <t>1606</t>
  </si>
  <si>
    <t>2040</t>
  </si>
  <si>
    <t>413</t>
  </si>
  <si>
    <t>1079</t>
  </si>
  <si>
    <t>1366</t>
  </si>
  <si>
    <t>106</t>
  </si>
  <si>
    <t>295</t>
  </si>
  <si>
    <t>368</t>
  </si>
  <si>
    <t>78</t>
  </si>
  <si>
    <t>7274</t>
  </si>
  <si>
    <t>3989</t>
  </si>
  <si>
    <t>2516</t>
  </si>
  <si>
    <t>655</t>
  </si>
  <si>
    <t>186</t>
  </si>
  <si>
    <t>96</t>
  </si>
  <si>
    <t>262</t>
  </si>
  <si>
    <t>145</t>
  </si>
  <si>
    <t>191</t>
  </si>
  <si>
    <t>73</t>
  </si>
  <si>
    <t>5717</t>
  </si>
  <si>
    <t>560</t>
  </si>
  <si>
    <t>2022</t>
  </si>
  <si>
    <t>3030</t>
  </si>
  <si>
    <t>14A n-size 2014</t>
  </si>
  <si>
    <t>14B n-size 2014</t>
  </si>
  <si>
    <t>14C n-size 2014</t>
  </si>
  <si>
    <t>Leavers 2014</t>
  </si>
  <si>
    <t>Reponders 2014</t>
  </si>
  <si>
    <t>Reponse Rate 2014</t>
  </si>
  <si>
    <t>91</t>
  </si>
  <si>
    <t>72</t>
  </si>
  <si>
    <t>373</t>
  </si>
  <si>
    <t>142</t>
  </si>
  <si>
    <t>195</t>
  </si>
  <si>
    <t>174</t>
  </si>
  <si>
    <t>136</t>
  </si>
  <si>
    <t>177</t>
  </si>
  <si>
    <t>185</t>
  </si>
  <si>
    <t>68</t>
  </si>
  <si>
    <t>227</t>
  </si>
  <si>
    <t>14A Met Target 2014 (25.7)</t>
  </si>
  <si>
    <t>14B Met Target 2014 (53.21)</t>
  </si>
  <si>
    <t>14C Met Target 2014 (67.38)</t>
  </si>
  <si>
    <t>2014-15% compliant</t>
  </si>
  <si>
    <t>Coop or ESA? (2014-15)</t>
  </si>
  <si>
    <t>Prosser/Paterson</t>
  </si>
  <si>
    <t>WVSD/Orchard Prairie</t>
  </si>
  <si>
    <t>Coop Number (co-op information for 2014-15 SY)</t>
  </si>
  <si>
    <t>Due 12/15/14 CC/LRE</t>
  </si>
  <si>
    <t>due 12/19/14 Pers</t>
  </si>
  <si>
    <t>Due 7/15/15 COSF</t>
  </si>
  <si>
    <t>Due 7/15/15 Ind 11</t>
  </si>
  <si>
    <t>Due 7/15/15 Ind 12</t>
  </si>
  <si>
    <t>Due 8/3/15 Disc</t>
  </si>
  <si>
    <t>State Baseline</t>
  </si>
  <si>
    <t>2014 Response Rate Met Target</t>
  </si>
  <si>
    <t>Response Rate (targets began with 2014 Leavers)</t>
  </si>
  <si>
    <t>Met  State Target (38.6% or less)?   (11/14)</t>
  </si>
  <si>
    <t>6A: % 14 and 18 2014</t>
  </si>
  <si>
    <t>6B% 15, 16, 35 2014</t>
  </si>
  <si>
    <t>waiting on/ for medical records.</t>
  </si>
  <si>
    <t>Parent's availability</t>
  </si>
  <si>
    <t>1 Student has been corrected from previous version for student had a Evaluation Extension Agreement. 2 other students were in fact within the Evaluation time frame based on 35 school days; there was Winter Break during their timeframes. 1 student was in fact in compliance with Evaluation being due 2/18/15, and the meeting was held 2/9/15.</t>
  </si>
  <si>
    <t>Parent did not keep appt for IEP development. District attempted contact with parent. District finally sent letter stating closing file, but will engage in IEP development when parent is ready.</t>
  </si>
  <si>
    <t>Student A:  transition notification was received 9-11-14; student turned 3 years old on 10-10-14.  Team worked as quickly as possible to complete evaluation and IEP. Consent for initial placement 11-5-14.   Student B:  Part B referral was 7-30-14: less than 90 days from students 3rd birthday.  Additionally, we received transition notification on 8-18-14; student turned 3 on 9-24-14.  The team worked quickly to complete the process of evaluation and IEP.  This transition was further complicated due to family moving between schools and parent no show at meeting.  Student C:on 9-22-14 parent declined testing for Part C.  Upon further parent contact, parent signed initial evaluation consent on 10-8-14 and it was received at district office on 10-9-14, student's 3rd birthday.  Family emergencies prevented parents from participating in eligibility and IEP meetings (evaluation 12-19-14 and IEP 1-16-15).  Other team dynamics impacted the process as well.</t>
  </si>
  <si>
    <t>Teacher got confused this student with another student who did not received Birth to 3 services when the grandparent informed they couldn't meet for the 1st suggested IEP meeting date.  The IEP met the 35-school day timeline but the IEP was not placed before the student's 3rd birthday as the earliest date and time the grandparent was available for the IEP meeting was after the child's birthday.</t>
  </si>
  <si>
    <t>Perc_Outcome_1_1_1415-2nd</t>
  </si>
  <si>
    <t>Perc_Outcome_2_3_1415-2nd</t>
  </si>
  <si>
    <t>Perc_Outcome_2_2_1415-2nd</t>
  </si>
  <si>
    <t>Perc_Outcome_2_1_1415-2nd</t>
  </si>
  <si>
    <t>Perc_Outcome_1_3_1415-2nd</t>
  </si>
  <si>
    <t>Perc_Outcome_1_2_1415-2nd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</si>
</sst>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
    <numFmt numFmtId="166" formatCode="m/d/yyyy;@"/>
    <numFmt numFmtId="167" formatCode="0.000"/>
    <numFmt numFmtId="168" formatCode="m/d/yy;@"/>
  </numFmts>
  <fonts count="13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u/>
      <sz val="10"/>
      <color indexed="12"/>
      <name val="MS Sans Serif"/>
      <family val="2"/>
    </font>
    <font>
      <b/>
      <sz val="10"/>
      <name val="Arial"/>
      <family val="2"/>
    </font>
    <font>
      <b/>
      <sz val="12"/>
      <name val="Arial"/>
      <family val="2"/>
    </font>
    <font>
      <sz val="8"/>
      <name val="Arial"/>
      <family val="2"/>
    </font>
    <font>
      <sz val="12"/>
      <name val="Arial"/>
      <family val="2"/>
    </font>
    <font>
      <b/>
      <sz val="12"/>
      <name val="Arial"/>
      <family val="2"/>
    </font>
    <font>
      <b/>
      <sz val="10"/>
      <name val="Times New Roman"/>
      <family val="1"/>
    </font>
    <font>
      <sz val="10"/>
      <name val="Times New Roman"/>
      <family val="1"/>
    </font>
    <font>
      <b/>
      <sz val="14"/>
      <name val="Arial"/>
      <family val="2"/>
    </font>
    <font>
      <sz val="10"/>
      <name val="MS Sans Serif"/>
      <family val="2"/>
    </font>
    <font>
      <u/>
      <sz val="13.5"/>
      <color indexed="12"/>
      <name val="MS Sans Serif"/>
      <family val="2"/>
    </font>
    <font>
      <b/>
      <sz val="9"/>
      <color indexed="81"/>
      <name val="Tahoma"/>
      <family val="2"/>
    </font>
    <font>
      <sz val="9"/>
      <name val="Arial"/>
      <family val="2"/>
    </font>
    <font>
      <b/>
      <u/>
      <sz val="9"/>
      <color indexed="12"/>
      <name val="Arial"/>
      <family val="2"/>
    </font>
    <font>
      <b/>
      <sz val="9"/>
      <name val="Arial"/>
      <family val="2"/>
    </font>
    <font>
      <b/>
      <sz val="10"/>
      <name val="Calibri"/>
      <family val="2"/>
    </font>
    <font>
      <u/>
      <sz val="10"/>
      <color indexed="12"/>
      <name val="Arial"/>
      <family val="2"/>
    </font>
    <font>
      <sz val="9"/>
      <color indexed="12"/>
      <name val="Arial"/>
      <family val="2"/>
    </font>
    <font>
      <sz val="16"/>
      <name val="Arial"/>
      <family val="2"/>
    </font>
    <font>
      <b/>
      <sz val="9"/>
      <name val="Times New Roman"/>
      <family val="1"/>
    </font>
    <font>
      <b/>
      <sz val="11"/>
      <name val="Arial"/>
      <family val="2"/>
    </font>
    <font>
      <sz val="11"/>
      <name val="Arial"/>
      <family val="2"/>
    </font>
    <font>
      <u/>
      <sz val="11"/>
      <color indexed="12"/>
      <name val="MS Sans Serif"/>
      <family val="2"/>
    </font>
    <font>
      <sz val="10"/>
      <name val="Geneva"/>
    </font>
    <font>
      <sz val="10"/>
      <color indexed="12"/>
      <name val="Arial"/>
      <family val="2"/>
    </font>
    <font>
      <b/>
      <sz val="10"/>
      <name val="Geneva"/>
    </font>
    <font>
      <u/>
      <sz val="12"/>
      <color indexed="12"/>
      <name val="MS Sans Serif"/>
      <family val="2"/>
    </font>
    <font>
      <sz val="14"/>
      <name val="Arial"/>
      <family val="2"/>
    </font>
    <font>
      <u/>
      <sz val="16"/>
      <color indexed="12"/>
      <name val="MS Sans Serif"/>
      <family val="2"/>
    </font>
    <font>
      <sz val="10"/>
      <name val="Arial"/>
      <family val="2"/>
    </font>
    <font>
      <sz val="10"/>
      <color indexed="8"/>
      <name val="Arial"/>
      <family val="2"/>
    </font>
    <font>
      <sz val="10"/>
      <name val="Arial"/>
      <family val="2"/>
    </font>
    <font>
      <sz val="10"/>
      <name val="Arial"/>
      <family val="2"/>
    </font>
    <font>
      <sz val="10"/>
      <name val="Arial"/>
      <family val="2"/>
    </font>
    <font>
      <sz val="10"/>
      <name val="Arial"/>
      <family val="2"/>
    </font>
    <font>
      <u/>
      <sz val="12"/>
      <color indexed="12"/>
      <name val="Arial"/>
      <family val="2"/>
    </font>
    <font>
      <sz val="12"/>
      <color indexed="8"/>
      <name val="Arial"/>
      <family val="2"/>
    </font>
    <font>
      <i/>
      <sz val="9"/>
      <name val="Arial"/>
      <family val="2"/>
    </font>
    <font>
      <sz val="10"/>
      <name val="Arial"/>
      <family val="2"/>
    </font>
    <font>
      <sz val="10"/>
      <name val="Arial"/>
      <family val="2"/>
    </font>
    <font>
      <sz val="10"/>
      <name val="Arial"/>
      <family val="2"/>
    </font>
    <font>
      <b/>
      <sz val="9"/>
      <color indexed="12"/>
      <name val="Arial"/>
      <family val="2"/>
    </font>
    <font>
      <sz val="11"/>
      <color rgb="FF3F3F76"/>
      <name val="Calibri"/>
      <family val="2"/>
      <scheme val="minor"/>
    </font>
    <font>
      <sz val="10"/>
      <color theme="1"/>
      <name val="Arial"/>
      <family val="2"/>
    </font>
    <font>
      <b/>
      <sz val="11"/>
      <color theme="1"/>
      <name val="Calibri"/>
      <family val="2"/>
      <scheme val="minor"/>
    </font>
    <font>
      <sz val="11"/>
      <name val="Calibri"/>
      <family val="2"/>
      <scheme val="minor"/>
    </font>
    <font>
      <sz val="10"/>
      <name val="Calibri"/>
      <family val="2"/>
      <scheme val="minor"/>
    </font>
    <font>
      <sz val="12"/>
      <color theme="1"/>
      <name val="Cambria"/>
      <family val="1"/>
      <scheme val="major"/>
    </font>
    <font>
      <sz val="11"/>
      <color theme="1"/>
      <name val="Cambria"/>
      <family val="1"/>
      <scheme val="major"/>
    </font>
    <font>
      <sz val="11"/>
      <color indexed="8"/>
      <name val="Cambria"/>
      <family val="1"/>
      <scheme val="major"/>
    </font>
    <font>
      <b/>
      <sz val="12"/>
      <color theme="1"/>
      <name val="Cambria"/>
      <family val="1"/>
      <scheme val="major"/>
    </font>
    <font>
      <u/>
      <sz val="12"/>
      <color theme="1"/>
      <name val="Cambria"/>
      <family val="1"/>
      <scheme val="major"/>
    </font>
    <font>
      <sz val="12"/>
      <color indexed="8"/>
      <name val="Cambria"/>
      <family val="1"/>
      <scheme val="major"/>
    </font>
    <font>
      <sz val="12"/>
      <name val="Cambria"/>
      <family val="1"/>
      <scheme val="major"/>
    </font>
    <font>
      <sz val="11"/>
      <name val="Cambria"/>
      <family val="1"/>
      <scheme val="major"/>
    </font>
    <font>
      <sz val="10"/>
      <color theme="1"/>
      <name val="Times New Roman"/>
      <family val="1"/>
    </font>
    <font>
      <sz val="9"/>
      <color rgb="FF0000FF"/>
      <name val="Arial"/>
      <family val="2"/>
    </font>
    <font>
      <sz val="10"/>
      <color indexed="8"/>
      <name val="Calibri"/>
      <family val="2"/>
      <scheme val="minor"/>
    </font>
    <font>
      <sz val="9"/>
      <name val="Calibri"/>
      <family val="2"/>
      <scheme val="minor"/>
    </font>
    <font>
      <b/>
      <sz val="12"/>
      <color rgb="FF0000FF"/>
      <name val="Arial"/>
      <family val="2"/>
    </font>
    <font>
      <b/>
      <sz val="10"/>
      <color rgb="FF333333"/>
      <name val="Verdana"/>
      <family val="2"/>
    </font>
    <font>
      <sz val="9"/>
      <color theme="1"/>
      <name val="Calibri"/>
      <family val="2"/>
      <scheme val="minor"/>
    </font>
    <font>
      <sz val="12"/>
      <color theme="1"/>
      <name val="Arial"/>
      <family val="2"/>
    </font>
    <font>
      <b/>
      <sz val="11"/>
      <name val="Calibri"/>
      <family val="2"/>
      <scheme val="minor"/>
    </font>
    <font>
      <sz val="10"/>
      <color theme="1"/>
      <name val="Calibri"/>
      <family val="2"/>
      <scheme val="minor"/>
    </font>
    <font>
      <b/>
      <sz val="10"/>
      <name val="Cambria"/>
      <family val="1"/>
      <scheme val="major"/>
    </font>
    <font>
      <sz val="10"/>
      <name val="Cambria"/>
      <family val="1"/>
      <scheme val="major"/>
    </font>
    <font>
      <sz val="9"/>
      <name val="Cambria"/>
      <family val="1"/>
      <scheme val="major"/>
    </font>
    <font>
      <b/>
      <sz val="14"/>
      <color theme="1"/>
      <name val="Calibri"/>
      <family val="2"/>
      <scheme val="minor"/>
    </font>
    <font>
      <sz val="10"/>
      <color rgb="FF2E33FA"/>
      <name val="Arial"/>
      <family val="2"/>
    </font>
    <font>
      <sz val="9"/>
      <color indexed="8"/>
      <name val="Calibri"/>
      <family val="2"/>
      <scheme val="minor"/>
    </font>
    <font>
      <u/>
      <sz val="9"/>
      <color indexed="12"/>
      <name val="Calibri"/>
      <family val="2"/>
      <scheme val="minor"/>
    </font>
    <font>
      <b/>
      <sz val="10"/>
      <color rgb="FFFFFFFF"/>
      <name val="Calibri"/>
      <family val="2"/>
      <scheme val="minor"/>
    </font>
    <font>
      <b/>
      <sz val="10"/>
      <color theme="1"/>
      <name val="Arial"/>
      <family val="2"/>
    </font>
    <font>
      <b/>
      <sz val="9"/>
      <color rgb="FF0000FF"/>
      <name val="Arial"/>
      <family val="2"/>
    </font>
    <font>
      <sz val="10"/>
      <color rgb="FFFF0000"/>
      <name val="Arial"/>
      <family val="2"/>
    </font>
    <font>
      <i/>
      <sz val="9"/>
      <color indexed="12"/>
      <name val="Arial"/>
      <family val="2"/>
    </font>
    <font>
      <i/>
      <sz val="9"/>
      <color rgb="FF0000FF"/>
      <name val="Arial"/>
      <family val="2"/>
    </font>
    <font>
      <b/>
      <sz val="10"/>
      <name val="Calibri"/>
      <family val="2"/>
      <scheme val="minor"/>
    </font>
    <font>
      <sz val="10"/>
      <color indexed="8"/>
      <name val="Calibri"/>
      <family val="2"/>
    </font>
    <font>
      <sz val="10"/>
      <color indexed="8"/>
      <name val="Cambria"/>
      <family val="1"/>
    </font>
    <font>
      <sz val="10"/>
      <name val="Calibri"/>
      <family val="2"/>
    </font>
    <font>
      <b/>
      <sz val="18"/>
      <color theme="3"/>
      <name val="Cambria"/>
      <family val="2"/>
      <scheme val="major"/>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sz val="11"/>
      <color theme="1"/>
      <name val="Arial"/>
      <family val="2"/>
    </font>
    <font>
      <i/>
      <sz val="10"/>
      <name val="Arial"/>
      <family val="2"/>
    </font>
    <font>
      <sz val="10"/>
      <color theme="3"/>
      <name val="Arial"/>
      <family val="2"/>
    </font>
    <font>
      <sz val="12"/>
      <name val="Calibri"/>
      <family val="2"/>
      <scheme val="minor"/>
    </font>
    <font>
      <sz val="12"/>
      <color theme="1"/>
      <name val="Calibri"/>
      <family val="2"/>
      <scheme val="minor"/>
    </font>
    <font>
      <u/>
      <sz val="18"/>
      <color indexed="12"/>
      <name val="MS Sans Serif"/>
      <family val="2"/>
    </font>
    <font>
      <sz val="7.5"/>
      <name val="Arial"/>
      <family val="2"/>
    </font>
    <font>
      <sz val="9"/>
      <name val="Calibri"/>
      <family val="2"/>
    </font>
    <font>
      <u/>
      <sz val="11"/>
      <color theme="10"/>
      <name val="Calibri"/>
      <family val="2"/>
      <scheme val="minor"/>
    </font>
    <font>
      <b/>
      <sz val="12"/>
      <color theme="1"/>
      <name val="Calibri"/>
      <family val="2"/>
      <scheme val="minor"/>
    </font>
    <font>
      <b/>
      <sz val="10"/>
      <color theme="1"/>
      <name val="Times New Roman"/>
      <family val="1"/>
    </font>
    <font>
      <b/>
      <sz val="10"/>
      <color indexed="8"/>
      <name val="Times New Roman"/>
      <family val="1"/>
    </font>
    <font>
      <sz val="10"/>
      <color indexed="8"/>
      <name val="Times New Roman"/>
      <family val="1"/>
    </font>
    <font>
      <sz val="10"/>
      <color indexed="8"/>
      <name val="Arial"/>
      <family val="2"/>
    </font>
    <font>
      <sz val="11"/>
      <color theme="1"/>
      <name val="Calibri"/>
      <family val="2"/>
    </font>
    <font>
      <sz val="10"/>
      <name val="Arial"/>
      <family val="2"/>
    </font>
    <font>
      <b/>
      <sz val="9"/>
      <name val="Calibri"/>
      <family val="2"/>
    </font>
    <font>
      <b/>
      <sz val="10"/>
      <color theme="1"/>
      <name val="Calibri"/>
      <family val="2"/>
      <scheme val="minor"/>
    </font>
    <font>
      <strike/>
      <sz val="10"/>
      <name val="Arial"/>
      <family val="2"/>
    </font>
    <font>
      <sz val="10"/>
      <color indexed="8"/>
      <name val="Arial"/>
      <family val="2"/>
    </font>
    <font>
      <b/>
      <sz val="12"/>
      <name val="Calibri"/>
      <family val="2"/>
      <scheme val="minor"/>
    </font>
    <font>
      <b/>
      <sz val="10"/>
      <color indexed="8"/>
      <name val="Arial"/>
      <family val="2"/>
    </font>
    <font>
      <b/>
      <sz val="10"/>
      <name val="Segoe UI"/>
      <family val="2"/>
    </font>
    <font>
      <sz val="10"/>
      <name val="Segoe UI"/>
      <family val="2"/>
    </font>
    <font>
      <sz val="10"/>
      <color theme="1"/>
      <name val="Segoe UI"/>
      <family val="2"/>
    </font>
    <font>
      <sz val="10"/>
      <color indexed="8"/>
      <name val="Segoe UI"/>
      <family val="2"/>
    </font>
  </fonts>
  <fills count="68">
    <fill>
      <patternFill patternType="none"/>
    </fill>
    <fill>
      <patternFill patternType="gray125"/>
    </fill>
    <fill>
      <patternFill patternType="solid">
        <fgColor indexed="47"/>
        <bgColor indexed="64"/>
      </patternFill>
    </fill>
    <fill>
      <patternFill patternType="solid">
        <fgColor indexed="44"/>
        <bgColor indexed="64"/>
      </patternFill>
    </fill>
    <fill>
      <patternFill patternType="solid">
        <fgColor rgb="FFFFCC99"/>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0" tint="-0.49998474074526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99FF99"/>
        <bgColor indexed="64"/>
      </patternFill>
    </fill>
    <fill>
      <patternFill patternType="solid">
        <fgColor rgb="FFCCFF99"/>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rgb="FF8DB4E2"/>
        <bgColor indexed="64"/>
      </patternFill>
    </fill>
    <fill>
      <patternFill patternType="solid">
        <fgColor rgb="FF00B0F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DD9F8"/>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rgb="FFFF0000"/>
        <bgColor indexed="64"/>
      </patternFill>
    </fill>
    <fill>
      <patternFill patternType="solid">
        <fgColor theme="6" tint="0.79998168889431442"/>
        <bgColor rgb="FF000000"/>
      </patternFill>
    </fill>
    <fill>
      <patternFill patternType="solid">
        <fgColor rgb="FF99CCFF"/>
        <bgColor indexed="64"/>
      </patternFill>
    </fill>
    <fill>
      <patternFill patternType="solid">
        <fgColor theme="2" tint="-9.9978637043366805E-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top style="thin">
        <color indexed="64"/>
      </top>
      <bottom/>
      <diagonal/>
    </border>
    <border>
      <left/>
      <right/>
      <top/>
      <bottom style="medium">
        <color indexed="64"/>
      </bottom>
      <diagonal/>
    </border>
    <border>
      <left/>
      <right/>
      <top style="medium">
        <color indexed="64"/>
      </top>
      <bottom style="medium">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diagonal/>
    </border>
    <border>
      <left style="medium">
        <color indexed="64"/>
      </left>
      <right/>
      <top style="thin">
        <color auto="1"/>
      </top>
      <bottom style="thin">
        <color auto="1"/>
      </bottom>
      <diagonal/>
    </border>
    <border>
      <left style="thin">
        <color auto="1"/>
      </left>
      <right style="medium">
        <color indexed="64"/>
      </right>
      <top/>
      <bottom/>
      <diagonal/>
    </border>
    <border>
      <left style="thin">
        <color auto="1"/>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style="medium">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auto="1"/>
      </left>
      <right style="thin">
        <color auto="1"/>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01">
    <xf numFmtId="0" fontId="0" fillId="0" borderId="0"/>
    <xf numFmtId="0" fontId="15" fillId="0" borderId="0" applyNumberFormat="0" applyFill="0" applyBorder="0" applyAlignment="0" applyProtection="0"/>
    <xf numFmtId="0" fontId="31" fillId="0" borderId="0" applyNumberFormat="0" applyFill="0" applyBorder="0" applyAlignment="0" applyProtection="0">
      <alignment vertical="top"/>
      <protection locked="0"/>
    </xf>
    <xf numFmtId="0" fontId="57" fillId="4" borderId="36" applyNumberFormat="0" applyAlignment="0" applyProtection="0"/>
    <xf numFmtId="0" fontId="58" fillId="0" borderId="0"/>
    <xf numFmtId="0" fontId="14" fillId="0" borderId="0"/>
    <xf numFmtId="0" fontId="24" fillId="0" borderId="0"/>
    <xf numFmtId="0" fontId="24" fillId="0" borderId="0"/>
    <xf numFmtId="0" fontId="24" fillId="0" borderId="0"/>
    <xf numFmtId="0" fontId="45" fillId="0" borderId="0"/>
    <xf numFmtId="0" fontId="45" fillId="0" borderId="0"/>
    <xf numFmtId="9" fontId="14" fillId="0" borderId="0" applyFont="0" applyFill="0" applyBorder="0" applyAlignment="0" applyProtection="0"/>
    <xf numFmtId="0" fontId="12" fillId="0" borderId="0"/>
    <xf numFmtId="0" fontId="97" fillId="0" borderId="0" applyNumberFormat="0" applyFill="0" applyBorder="0" applyAlignment="0" applyProtection="0"/>
    <xf numFmtId="0" fontId="58" fillId="38" borderId="0" applyNumberFormat="0" applyBorder="0" applyAlignment="0" applyProtection="0"/>
    <xf numFmtId="0" fontId="58" fillId="42" borderId="0" applyNumberFormat="0" applyBorder="0" applyAlignment="0" applyProtection="0"/>
    <xf numFmtId="0" fontId="58" fillId="46" borderId="0" applyNumberFormat="0" applyBorder="0" applyAlignment="0" applyProtection="0"/>
    <xf numFmtId="0" fontId="58" fillId="50" borderId="0" applyNumberFormat="0" applyBorder="0" applyAlignment="0" applyProtection="0"/>
    <xf numFmtId="0" fontId="58" fillId="54" borderId="0" applyNumberFormat="0" applyBorder="0" applyAlignment="0" applyProtection="0"/>
    <xf numFmtId="0" fontId="58" fillId="58" borderId="0" applyNumberFormat="0" applyBorder="0" applyAlignment="0" applyProtection="0"/>
    <xf numFmtId="0" fontId="58" fillId="39" borderId="0" applyNumberFormat="0" applyBorder="0" applyAlignment="0" applyProtection="0"/>
    <xf numFmtId="0" fontId="58" fillId="43" borderId="0" applyNumberFormat="0" applyBorder="0" applyAlignment="0" applyProtection="0"/>
    <xf numFmtId="0" fontId="58" fillId="47" borderId="0" applyNumberFormat="0" applyBorder="0" applyAlignment="0" applyProtection="0"/>
    <xf numFmtId="0" fontId="58" fillId="51" borderId="0" applyNumberFormat="0" applyBorder="0" applyAlignment="0" applyProtection="0"/>
    <xf numFmtId="0" fontId="58" fillId="55" borderId="0" applyNumberFormat="0" applyBorder="0" applyAlignment="0" applyProtection="0"/>
    <xf numFmtId="0" fontId="58" fillId="59" borderId="0" applyNumberFormat="0" applyBorder="0" applyAlignment="0" applyProtection="0"/>
    <xf numFmtId="0" fontId="98" fillId="40" borderId="0" applyNumberFormat="0" applyBorder="0" applyAlignment="0" applyProtection="0"/>
    <xf numFmtId="0" fontId="98" fillId="44" borderId="0" applyNumberFormat="0" applyBorder="0" applyAlignment="0" applyProtection="0"/>
    <xf numFmtId="0" fontId="98" fillId="48" borderId="0" applyNumberFormat="0" applyBorder="0" applyAlignment="0" applyProtection="0"/>
    <xf numFmtId="0" fontId="98" fillId="52" borderId="0" applyNumberFormat="0" applyBorder="0" applyAlignment="0" applyProtection="0"/>
    <xf numFmtId="0" fontId="98" fillId="56" borderId="0" applyNumberFormat="0" applyBorder="0" applyAlignment="0" applyProtection="0"/>
    <xf numFmtId="0" fontId="98" fillId="60" borderId="0" applyNumberFormat="0" applyBorder="0" applyAlignment="0" applyProtection="0"/>
    <xf numFmtId="0" fontId="98" fillId="37" borderId="0" applyNumberFormat="0" applyBorder="0" applyAlignment="0" applyProtection="0"/>
    <xf numFmtId="0" fontId="98" fillId="41" borderId="0" applyNumberFormat="0" applyBorder="0" applyAlignment="0" applyProtection="0"/>
    <xf numFmtId="0" fontId="98" fillId="45" borderId="0" applyNumberFormat="0" applyBorder="0" applyAlignment="0" applyProtection="0"/>
    <xf numFmtId="0" fontId="98" fillId="49" borderId="0" applyNumberFormat="0" applyBorder="0" applyAlignment="0" applyProtection="0"/>
    <xf numFmtId="0" fontId="98" fillId="53" borderId="0" applyNumberFormat="0" applyBorder="0" applyAlignment="0" applyProtection="0"/>
    <xf numFmtId="0" fontId="98" fillId="57" borderId="0" applyNumberFormat="0" applyBorder="0" applyAlignment="0" applyProtection="0"/>
    <xf numFmtId="0" fontId="99" fillId="32" borderId="0" applyNumberFormat="0" applyBorder="0" applyAlignment="0" applyProtection="0"/>
    <xf numFmtId="0" fontId="100" fillId="34" borderId="36" applyNumberFormat="0" applyAlignment="0" applyProtection="0"/>
    <xf numFmtId="0" fontId="101" fillId="35" borderId="46" applyNumberFormat="0" applyAlignment="0" applyProtection="0"/>
    <xf numFmtId="0" fontId="102" fillId="0" borderId="0" applyNumberFormat="0" applyFill="0" applyBorder="0" applyAlignment="0" applyProtection="0"/>
    <xf numFmtId="0" fontId="103" fillId="31" borderId="0" applyNumberFormat="0" applyBorder="0" applyAlignment="0" applyProtection="0"/>
    <xf numFmtId="0" fontId="104" fillId="0" borderId="41" applyNumberFormat="0" applyFill="0" applyAlignment="0" applyProtection="0"/>
    <xf numFmtId="0" fontId="105" fillId="0" borderId="42" applyNumberFormat="0" applyFill="0" applyAlignment="0" applyProtection="0"/>
    <xf numFmtId="0" fontId="106" fillId="0" borderId="43" applyNumberFormat="0" applyFill="0" applyAlignment="0" applyProtection="0"/>
    <xf numFmtId="0" fontId="106" fillId="0" borderId="0" applyNumberFormat="0" applyFill="0" applyBorder="0" applyAlignment="0" applyProtection="0"/>
    <xf numFmtId="0" fontId="107" fillId="4" borderId="36" applyNumberFormat="0" applyAlignment="0" applyProtection="0"/>
    <xf numFmtId="0" fontId="108" fillId="0" borderId="45" applyNumberFormat="0" applyFill="0" applyAlignment="0" applyProtection="0"/>
    <xf numFmtId="0" fontId="109" fillId="33" borderId="0" applyNumberFormat="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8" fillId="0" borderId="0"/>
    <xf numFmtId="0" fontId="14" fillId="0" borderId="0" applyNumberFormat="0" applyFill="0" applyBorder="0" applyAlignment="0" applyProtection="0"/>
    <xf numFmtId="0" fontId="14" fillId="0" borderId="0"/>
    <xf numFmtId="0" fontId="58" fillId="36" borderId="47" applyNumberFormat="0" applyFont="0" applyAlignment="0" applyProtection="0"/>
    <xf numFmtId="0" fontId="58" fillId="36" borderId="47" applyNumberFormat="0" applyFont="0" applyAlignment="0" applyProtection="0"/>
    <xf numFmtId="0" fontId="58" fillId="36" borderId="47" applyNumberFormat="0" applyFont="0" applyAlignment="0" applyProtection="0"/>
    <xf numFmtId="0" fontId="58" fillId="36" borderId="47" applyNumberFormat="0" applyFont="0" applyAlignment="0" applyProtection="0"/>
    <xf numFmtId="0" fontId="58" fillId="36" borderId="47" applyNumberFormat="0" applyFont="0" applyAlignment="0" applyProtection="0"/>
    <xf numFmtId="0" fontId="58" fillId="36" borderId="47" applyNumberFormat="0" applyFont="0" applyAlignment="0" applyProtection="0"/>
    <xf numFmtId="0" fontId="58" fillId="36" borderId="47" applyNumberFormat="0" applyFont="0" applyAlignment="0" applyProtection="0"/>
    <xf numFmtId="0" fontId="58" fillId="36" borderId="47" applyNumberFormat="0" applyFont="0" applyAlignment="0" applyProtection="0"/>
    <xf numFmtId="0" fontId="58" fillId="36" borderId="47" applyNumberFormat="0" applyFont="0" applyAlignment="0" applyProtection="0"/>
    <xf numFmtId="0" fontId="58" fillId="36" borderId="47" applyNumberFormat="0" applyFont="0" applyAlignment="0" applyProtection="0"/>
    <xf numFmtId="0" fontId="58" fillId="36" borderId="47" applyNumberFormat="0" applyFont="0" applyAlignment="0" applyProtection="0"/>
    <xf numFmtId="0" fontId="58" fillId="36" borderId="47" applyNumberFormat="0" applyFont="0" applyAlignment="0" applyProtection="0"/>
    <xf numFmtId="0" fontId="58" fillId="36" borderId="47" applyNumberFormat="0" applyFont="0" applyAlignment="0" applyProtection="0"/>
    <xf numFmtId="0" fontId="110" fillId="34" borderId="44" applyNumberFormat="0" applyAlignment="0" applyProtection="0"/>
    <xf numFmtId="0" fontId="14" fillId="0" borderId="0" applyNumberFormat="0" applyFill="0" applyBorder="0" applyAlignment="0" applyProtection="0"/>
    <xf numFmtId="9" fontId="14" fillId="0" borderId="0" applyFont="0" applyFill="0" applyBorder="0" applyAlignment="0" applyProtection="0"/>
    <xf numFmtId="0" fontId="88" fillId="0" borderId="48" applyNumberFormat="0" applyFill="0" applyAlignment="0" applyProtection="0"/>
    <xf numFmtId="0" fontId="90" fillId="0" borderId="0" applyNumberFormat="0" applyFill="0" applyBorder="0" applyAlignment="0" applyProtection="0"/>
    <xf numFmtId="0" fontId="15" fillId="0" borderId="0" applyNumberFormat="0" applyFill="0" applyBorder="0" applyAlignment="0" applyProtection="0"/>
    <xf numFmtId="0" fontId="57" fillId="4" borderId="36" applyNumberFormat="0" applyAlignment="0" applyProtection="0"/>
    <xf numFmtId="0" fontId="14" fillId="0" borderId="0"/>
    <xf numFmtId="0" fontId="24" fillId="0" borderId="0"/>
    <xf numFmtId="0" fontId="24" fillId="0" borderId="0"/>
    <xf numFmtId="0" fontId="24" fillId="0" borderId="0"/>
    <xf numFmtId="9" fontId="14" fillId="0" borderId="0" applyFont="0" applyFill="0" applyBorder="0" applyAlignment="0" applyProtection="0"/>
    <xf numFmtId="0" fontId="11" fillId="0" borderId="0"/>
    <xf numFmtId="0" fontId="10" fillId="0" borderId="0"/>
    <xf numFmtId="9" fontId="10" fillId="0" borderId="0" applyFont="0" applyFill="0" applyBorder="0" applyAlignment="0" applyProtection="0"/>
    <xf numFmtId="0" fontId="14" fillId="0" borderId="0"/>
    <xf numFmtId="0" fontId="3" fillId="0" borderId="0"/>
    <xf numFmtId="0" fontId="119" fillId="0" borderId="0" applyNumberFormat="0" applyFill="0" applyBorder="0" applyAlignment="0" applyProtection="0"/>
    <xf numFmtId="0" fontId="119" fillId="0" borderId="0" applyNumberFormat="0" applyFill="0" applyBorder="0" applyAlignment="0" applyProtection="0"/>
    <xf numFmtId="0" fontId="1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5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14" fillId="0" borderId="0" applyNumberFormat="0" applyFill="0" applyBorder="0" applyAlignment="0" applyProtection="0"/>
    <xf numFmtId="0" fontId="2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6"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cellStyleXfs>
  <cellXfs count="1944">
    <xf numFmtId="0" fontId="0" fillId="0" borderId="0" xfId="0"/>
    <xf numFmtId="0" fontId="16" fillId="0" borderId="0" xfId="0" applyFont="1"/>
    <xf numFmtId="49" fontId="0" fillId="0" borderId="0" xfId="0" applyNumberFormat="1"/>
    <xf numFmtId="0" fontId="0" fillId="0" borderId="0" xfId="0" applyNumberFormat="1"/>
    <xf numFmtId="0" fontId="19" fillId="0" borderId="0" xfId="0" applyFont="1"/>
    <xf numFmtId="0" fontId="22" fillId="0" borderId="1" xfId="0" applyFont="1" applyFill="1" applyBorder="1" applyProtection="1">
      <protection locked="0"/>
    </xf>
    <xf numFmtId="0" fontId="22" fillId="0" borderId="1" xfId="0" quotePrefix="1" applyNumberFormat="1" applyFont="1" applyFill="1" applyBorder="1" applyProtection="1">
      <protection locked="0"/>
    </xf>
    <xf numFmtId="0" fontId="0" fillId="0" borderId="1" xfId="0" applyBorder="1"/>
    <xf numFmtId="49" fontId="22" fillId="0" borderId="1" xfId="0" applyNumberFormat="1" applyFont="1" applyFill="1" applyBorder="1"/>
    <xf numFmtId="49" fontId="22" fillId="0" borderId="1" xfId="0" applyNumberFormat="1" applyFont="1" applyFill="1" applyBorder="1" applyAlignment="1">
      <alignment horizontal="left"/>
    </xf>
    <xf numFmtId="0" fontId="22" fillId="0" borderId="1" xfId="0" applyFont="1" applyBorder="1"/>
    <xf numFmtId="0" fontId="0" fillId="0" borderId="0" xfId="0" applyAlignment="1">
      <alignment horizontal="center"/>
    </xf>
    <xf numFmtId="0" fontId="22" fillId="0" borderId="1" xfId="0" applyFont="1" applyBorder="1" applyAlignment="1">
      <alignment horizontal="center"/>
    </xf>
    <xf numFmtId="0" fontId="22" fillId="0" borderId="1" xfId="0" applyFont="1" applyFill="1" applyBorder="1"/>
    <xf numFmtId="0" fontId="0" fillId="0" borderId="0" xfId="0" applyBorder="1"/>
    <xf numFmtId="0" fontId="22" fillId="0" borderId="0" xfId="0" applyFont="1"/>
    <xf numFmtId="0" fontId="22" fillId="0" borderId="0" xfId="0" applyFont="1" applyAlignment="1">
      <alignment horizontal="center"/>
    </xf>
    <xf numFmtId="0" fontId="22" fillId="0" borderId="0" xfId="0" applyFont="1" applyBorder="1"/>
    <xf numFmtId="0" fontId="22" fillId="0" borderId="1" xfId="0" quotePrefix="1" applyNumberFormat="1" applyFont="1" applyBorder="1"/>
    <xf numFmtId="0" fontId="22" fillId="0" borderId="1" xfId="0" quotePrefix="1" applyNumberFormat="1" applyFont="1" applyFill="1" applyBorder="1"/>
    <xf numFmtId="0" fontId="21" fillId="0" borderId="1" xfId="0" applyFont="1" applyBorder="1" applyAlignment="1">
      <alignment horizontal="center" wrapText="1"/>
    </xf>
    <xf numFmtId="0" fontId="22" fillId="0" borderId="2" xfId="0" applyFont="1" applyBorder="1"/>
    <xf numFmtId="0" fontId="22" fillId="0" borderId="3" xfId="0" applyFont="1" applyBorder="1"/>
    <xf numFmtId="49" fontId="22" fillId="0" borderId="1" xfId="0" applyNumberFormat="1" applyFont="1" applyBorder="1"/>
    <xf numFmtId="0" fontId="22" fillId="0" borderId="0" xfId="0" applyNumberFormat="1" applyFont="1"/>
    <xf numFmtId="0" fontId="22" fillId="0" borderId="1" xfId="0" quotePrefix="1" applyFont="1" applyBorder="1" applyAlignment="1">
      <alignment horizontal="left"/>
    </xf>
    <xf numFmtId="0" fontId="22" fillId="0" borderId="4" xfId="0" applyFont="1" applyBorder="1"/>
    <xf numFmtId="0" fontId="22" fillId="0" borderId="1" xfId="0" quotePrefix="1" applyNumberFormat="1" applyFont="1" applyBorder="1" applyAlignment="1">
      <alignment horizontal="left"/>
    </xf>
    <xf numFmtId="0" fontId="0" fillId="0" borderId="0" xfId="0" applyAlignment="1">
      <alignment vertical="top" wrapText="1"/>
    </xf>
    <xf numFmtId="0" fontId="0" fillId="0" borderId="0" xfId="0" applyAlignment="1">
      <alignment wrapText="1"/>
    </xf>
    <xf numFmtId="0" fontId="0" fillId="0" borderId="0" xfId="0" applyBorder="1" applyAlignment="1">
      <alignment wrapText="1"/>
    </xf>
    <xf numFmtId="0" fontId="13" fillId="0" borderId="0" xfId="0" applyFont="1" applyAlignment="1">
      <alignment horizontal="center"/>
    </xf>
    <xf numFmtId="0" fontId="22" fillId="0" borderId="5" xfId="0" applyFont="1" applyBorder="1"/>
    <xf numFmtId="0" fontId="22" fillId="0" borderId="6" xfId="0" applyFont="1" applyBorder="1"/>
    <xf numFmtId="49" fontId="21" fillId="0" borderId="1" xfId="0" applyNumberFormat="1" applyFont="1" applyFill="1" applyBorder="1" applyAlignment="1" applyProtection="1">
      <alignment horizontal="left" wrapText="1"/>
    </xf>
    <xf numFmtId="0" fontId="21" fillId="0" borderId="1" xfId="0" applyFont="1" applyBorder="1" applyAlignment="1">
      <alignment horizontal="left"/>
    </xf>
    <xf numFmtId="0" fontId="14" fillId="0" borderId="0" xfId="0" applyFont="1" applyBorder="1" applyAlignment="1">
      <alignment wrapText="1"/>
    </xf>
    <xf numFmtId="0" fontId="14" fillId="0" borderId="0" xfId="0" applyFont="1" applyFill="1" applyBorder="1" applyAlignment="1">
      <alignment vertical="top" wrapText="1"/>
    </xf>
    <xf numFmtId="0" fontId="27" fillId="0" borderId="1" xfId="0" applyFont="1" applyBorder="1" applyAlignment="1">
      <alignment horizontal="center" wrapText="1"/>
    </xf>
    <xf numFmtId="0" fontId="14" fillId="0" borderId="0" xfId="0" applyFont="1"/>
    <xf numFmtId="9" fontId="0" fillId="0" borderId="1" xfId="0" applyNumberFormat="1" applyBorder="1"/>
    <xf numFmtId="0" fontId="13" fillId="0" borderId="0" xfId="0" applyFont="1" applyBorder="1" applyAlignment="1">
      <alignment horizontal="center"/>
    </xf>
    <xf numFmtId="0" fontId="0" fillId="0" borderId="0" xfId="0" applyFill="1" applyBorder="1" applyAlignment="1">
      <alignment wrapText="1"/>
    </xf>
    <xf numFmtId="0" fontId="0" fillId="0" borderId="0" xfId="0" applyFill="1" applyBorder="1"/>
    <xf numFmtId="0" fontId="27" fillId="0" borderId="0" xfId="0" applyFont="1" applyBorder="1" applyAlignment="1">
      <alignment horizontal="center"/>
    </xf>
    <xf numFmtId="0" fontId="27" fillId="0" borderId="0" xfId="0" applyFont="1" applyFill="1" applyBorder="1" applyAlignment="1" applyProtection="1">
      <alignment horizontal="center" wrapText="1"/>
    </xf>
    <xf numFmtId="0" fontId="16" fillId="0" borderId="0" xfId="0" applyFont="1" applyAlignment="1">
      <alignment horizontal="left"/>
    </xf>
    <xf numFmtId="0" fontId="25" fillId="0" borderId="0" xfId="1" applyFont="1" applyAlignment="1" applyProtection="1">
      <protection locked="0"/>
    </xf>
    <xf numFmtId="0" fontId="21" fillId="0" borderId="1" xfId="0" applyNumberFormat="1" applyFont="1" applyFill="1" applyBorder="1" applyAlignment="1" applyProtection="1">
      <alignment horizontal="left" wrapText="1"/>
    </xf>
    <xf numFmtId="0" fontId="16" fillId="0" borderId="1" xfId="0" applyNumberFormat="1" applyFont="1" applyBorder="1"/>
    <xf numFmtId="49" fontId="16" fillId="0" borderId="1" xfId="0" applyNumberFormat="1" applyFont="1" applyBorder="1"/>
    <xf numFmtId="49" fontId="14" fillId="0" borderId="1" xfId="0" applyNumberFormat="1" applyFont="1" applyBorder="1"/>
    <xf numFmtId="0" fontId="14" fillId="0" borderId="1" xfId="0" applyFont="1" applyBorder="1"/>
    <xf numFmtId="0" fontId="14" fillId="0" borderId="1" xfId="0" applyFont="1" applyFill="1" applyBorder="1" applyProtection="1">
      <protection locked="0"/>
    </xf>
    <xf numFmtId="49" fontId="14" fillId="0" borderId="3" xfId="0" applyNumberFormat="1" applyFont="1" applyBorder="1"/>
    <xf numFmtId="0" fontId="14" fillId="0" borderId="3" xfId="0" applyFont="1" applyBorder="1"/>
    <xf numFmtId="49" fontId="14" fillId="0" borderId="2" xfId="0" applyNumberFormat="1" applyFont="1" applyBorder="1"/>
    <xf numFmtId="0" fontId="14" fillId="0" borderId="2" xfId="0" applyFont="1" applyBorder="1"/>
    <xf numFmtId="0" fontId="14" fillId="0" borderId="1" xfId="0" quotePrefix="1" applyNumberFormat="1" applyFont="1" applyFill="1" applyBorder="1" applyProtection="1">
      <protection locked="0"/>
    </xf>
    <xf numFmtId="49" fontId="14" fillId="0" borderId="1" xfId="0" applyNumberFormat="1" applyFont="1" applyFill="1" applyBorder="1"/>
    <xf numFmtId="0" fontId="14" fillId="0" borderId="1" xfId="0" quotePrefix="1" applyNumberFormat="1" applyFont="1" applyBorder="1"/>
    <xf numFmtId="0" fontId="14" fillId="0" borderId="7" xfId="0" applyFont="1" applyBorder="1"/>
    <xf numFmtId="0" fontId="14" fillId="0" borderId="1" xfId="0" quotePrefix="1" applyNumberFormat="1" applyFont="1" applyFill="1" applyBorder="1"/>
    <xf numFmtId="0" fontId="14" fillId="0" borderId="1" xfId="0" quotePrefix="1" applyNumberFormat="1" applyFont="1" applyBorder="1" applyAlignment="1">
      <alignment horizontal="left"/>
    </xf>
    <xf numFmtId="49" fontId="14" fillId="0" borderId="8" xfId="0" applyNumberFormat="1" applyFont="1" applyBorder="1"/>
    <xf numFmtId="0" fontId="16" fillId="0" borderId="1" xfId="0" applyFont="1" applyBorder="1" applyAlignment="1">
      <alignment horizontal="left"/>
    </xf>
    <xf numFmtId="49" fontId="22" fillId="0" borderId="1" xfId="0" quotePrefix="1" applyNumberFormat="1" applyFont="1" applyBorder="1"/>
    <xf numFmtId="0" fontId="22" fillId="0" borderId="1" xfId="0" quotePrefix="1" applyFont="1" applyBorder="1"/>
    <xf numFmtId="0" fontId="0" fillId="0" borderId="0" xfId="0" applyFill="1"/>
    <xf numFmtId="0" fontId="33" fillId="0" borderId="0" xfId="0" applyFont="1"/>
    <xf numFmtId="10" fontId="0" fillId="0" borderId="1" xfId="0" applyNumberFormat="1" applyBorder="1" applyAlignment="1">
      <alignment wrapText="1"/>
    </xf>
    <xf numFmtId="164" fontId="0" fillId="0" borderId="1" xfId="0" applyNumberFormat="1" applyBorder="1"/>
    <xf numFmtId="10" fontId="27" fillId="0" borderId="1" xfId="0" applyNumberFormat="1" applyFont="1" applyBorder="1" applyAlignment="1">
      <alignment wrapText="1"/>
    </xf>
    <xf numFmtId="49" fontId="34" fillId="0" borderId="1" xfId="0" applyNumberFormat="1" applyFont="1" applyBorder="1" applyAlignment="1">
      <alignment horizontal="center"/>
    </xf>
    <xf numFmtId="0" fontId="34" fillId="0" borderId="1" xfId="0" applyFont="1" applyBorder="1" applyAlignment="1">
      <alignment horizontal="center"/>
    </xf>
    <xf numFmtId="0" fontId="27" fillId="0" borderId="0" xfId="0" applyFont="1"/>
    <xf numFmtId="0" fontId="0" fillId="0" borderId="1" xfId="0" applyBorder="1" applyAlignment="1">
      <alignment horizontal="center"/>
    </xf>
    <xf numFmtId="164" fontId="0" fillId="0" borderId="1" xfId="0" applyNumberFormat="1" applyBorder="1" applyAlignment="1">
      <alignment horizontal="center"/>
    </xf>
    <xf numFmtId="0" fontId="62" fillId="0" borderId="0" xfId="0" applyFont="1"/>
    <xf numFmtId="0" fontId="62" fillId="0" borderId="0" xfId="0" applyFont="1" applyAlignment="1">
      <alignment horizontal="center"/>
    </xf>
    <xf numFmtId="0" fontId="62" fillId="0" borderId="0" xfId="6" applyFont="1" applyAlignment="1">
      <alignment horizontal="center"/>
    </xf>
    <xf numFmtId="0" fontId="62" fillId="0" borderId="0" xfId="6" applyFont="1"/>
    <xf numFmtId="0" fontId="36" fillId="0" borderId="0" xfId="0" applyFont="1"/>
    <xf numFmtId="0" fontId="63" fillId="0" borderId="1" xfId="5" applyFont="1" applyBorder="1" applyAlignment="1">
      <alignment horizontal="center"/>
    </xf>
    <xf numFmtId="0" fontId="64" fillId="0" borderId="1" xfId="7" applyFont="1" applyBorder="1"/>
    <xf numFmtId="0" fontId="36" fillId="0" borderId="0" xfId="0" applyFont="1" applyAlignment="1">
      <alignment horizontal="left"/>
    </xf>
    <xf numFmtId="0" fontId="65" fillId="0" borderId="0" xfId="6" applyFont="1" applyAlignment="1">
      <alignment horizontal="center"/>
    </xf>
    <xf numFmtId="0" fontId="65" fillId="0" borderId="0" xfId="0" applyFont="1" applyAlignment="1">
      <alignment horizontal="center"/>
    </xf>
    <xf numFmtId="0" fontId="66" fillId="0" borderId="0" xfId="6" applyFont="1" applyAlignment="1">
      <alignment horizontal="center"/>
    </xf>
    <xf numFmtId="0" fontId="66" fillId="0" borderId="0" xfId="0" applyFont="1" applyAlignment="1">
      <alignment horizontal="center"/>
    </xf>
    <xf numFmtId="0" fontId="62" fillId="0" borderId="1" xfId="5" applyFont="1" applyBorder="1" applyAlignment="1">
      <alignment horizontal="center"/>
    </xf>
    <xf numFmtId="0" fontId="67" fillId="0" borderId="1" xfId="7" applyFont="1" applyBorder="1"/>
    <xf numFmtId="0" fontId="67" fillId="0" borderId="1" xfId="5" applyFont="1" applyBorder="1" applyAlignment="1">
      <alignment horizontal="center"/>
    </xf>
    <xf numFmtId="0" fontId="67" fillId="0" borderId="1" xfId="7" applyFont="1" applyFill="1" applyBorder="1"/>
    <xf numFmtId="0" fontId="67" fillId="0" borderId="1" xfId="5" applyFont="1" applyFill="1" applyBorder="1" applyAlignment="1">
      <alignment horizontal="center"/>
    </xf>
    <xf numFmtId="0" fontId="68" fillId="0" borderId="1" xfId="5" applyFont="1" applyBorder="1" applyAlignment="1">
      <alignment horizontal="center"/>
    </xf>
    <xf numFmtId="0" fontId="68" fillId="0" borderId="1" xfId="0" applyFont="1" applyBorder="1"/>
    <xf numFmtId="49" fontId="68" fillId="0" borderId="1" xfId="0" quotePrefix="1" applyNumberFormat="1" applyFont="1" applyBorder="1" applyAlignment="1">
      <alignment horizontal="left"/>
    </xf>
    <xf numFmtId="0" fontId="16" fillId="0" borderId="0" xfId="0" applyFont="1" applyBorder="1" applyAlignment="1" applyProtection="1"/>
    <xf numFmtId="0" fontId="0" fillId="0" borderId="0" xfId="0" applyBorder="1" applyProtection="1"/>
    <xf numFmtId="0" fontId="0" fillId="0" borderId="0" xfId="0" applyProtection="1"/>
    <xf numFmtId="0" fontId="16" fillId="0" borderId="0" xfId="0" applyFont="1" applyProtection="1"/>
    <xf numFmtId="0" fontId="0" fillId="0" borderId="0" xfId="0" applyFill="1" applyAlignment="1" applyProtection="1">
      <alignment horizontal="center"/>
    </xf>
    <xf numFmtId="0" fontId="0" fillId="0" borderId="0" xfId="0" applyFill="1" applyBorder="1" applyAlignment="1" applyProtection="1">
      <alignment horizontal="left"/>
    </xf>
    <xf numFmtId="0" fontId="0" fillId="0" borderId="0" xfId="0" applyFill="1" applyAlignment="1" applyProtection="1">
      <alignment horizontal="left"/>
    </xf>
    <xf numFmtId="0" fontId="0" fillId="0" borderId="0" xfId="0" applyFill="1" applyProtection="1"/>
    <xf numFmtId="0" fontId="16" fillId="0" borderId="0" xfId="0" applyFont="1" applyFill="1" applyProtection="1"/>
    <xf numFmtId="0" fontId="0" fillId="0" borderId="0" xfId="0" applyFill="1" applyBorder="1" applyProtection="1"/>
    <xf numFmtId="0" fontId="14" fillId="0" borderId="0" xfId="5" applyFill="1" applyProtection="1"/>
    <xf numFmtId="0" fontId="14" fillId="0" borderId="0" xfId="5"/>
    <xf numFmtId="0" fontId="27" fillId="0" borderId="1" xfId="0" applyFont="1" applyFill="1" applyBorder="1" applyAlignment="1">
      <alignment wrapText="1"/>
    </xf>
    <xf numFmtId="0" fontId="27" fillId="0" borderId="1" xfId="0" applyFont="1" applyFill="1" applyBorder="1"/>
    <xf numFmtId="0" fontId="14" fillId="0" borderId="0" xfId="0" applyFont="1" applyBorder="1" applyProtection="1"/>
    <xf numFmtId="49" fontId="16" fillId="0" borderId="0" xfId="0" applyNumberFormat="1" applyFont="1"/>
    <xf numFmtId="0" fontId="16" fillId="0" borderId="0" xfId="0" applyFont="1" applyBorder="1" applyAlignment="1" applyProtection="1">
      <alignment horizontal="right"/>
    </xf>
    <xf numFmtId="10" fontId="0" fillId="0" borderId="0" xfId="11" applyNumberFormat="1" applyFont="1" applyBorder="1" applyAlignment="1"/>
    <xf numFmtId="0" fontId="0" fillId="0" borderId="1" xfId="0" applyNumberFormat="1" applyFill="1" applyBorder="1" applyProtection="1"/>
    <xf numFmtId="0" fontId="0" fillId="0" borderId="1" xfId="0" applyFill="1" applyBorder="1" applyProtection="1"/>
    <xf numFmtId="0" fontId="36" fillId="0" borderId="1" xfId="0" applyFont="1" applyBorder="1"/>
    <xf numFmtId="0" fontId="0" fillId="0" borderId="1" xfId="0" quotePrefix="1" applyFill="1" applyBorder="1"/>
    <xf numFmtId="0" fontId="0" fillId="0" borderId="1" xfId="0" applyNumberFormat="1" applyFill="1" applyBorder="1"/>
    <xf numFmtId="0" fontId="0" fillId="0" borderId="1" xfId="0" applyFill="1" applyBorder="1"/>
    <xf numFmtId="0" fontId="0" fillId="0" borderId="0" xfId="0" quotePrefix="1" applyFill="1" applyBorder="1"/>
    <xf numFmtId="0" fontId="42" fillId="0" borderId="0" xfId="0" applyFont="1" applyAlignment="1">
      <alignment horizontal="left"/>
    </xf>
    <xf numFmtId="164" fontId="0" fillId="0" borderId="0" xfId="0" applyNumberFormat="1" applyBorder="1" applyAlignment="1">
      <alignment horizontal="center"/>
    </xf>
    <xf numFmtId="0" fontId="69" fillId="0" borderId="1" xfId="0" applyFont="1" applyBorder="1" applyAlignment="1">
      <alignment horizontal="center"/>
    </xf>
    <xf numFmtId="0" fontId="62" fillId="0" borderId="2" xfId="5" applyFont="1" applyBorder="1" applyAlignment="1">
      <alignment horizontal="center"/>
    </xf>
    <xf numFmtId="0" fontId="62" fillId="0" borderId="0" xfId="5" applyFont="1" applyBorder="1" applyAlignment="1">
      <alignment horizontal="center"/>
    </xf>
    <xf numFmtId="0" fontId="67" fillId="0" borderId="2" xfId="7" applyFont="1" applyBorder="1"/>
    <xf numFmtId="0" fontId="67" fillId="0" borderId="2" xfId="5" applyFont="1" applyBorder="1" applyAlignment="1">
      <alignment horizontal="center"/>
    </xf>
    <xf numFmtId="0" fontId="16" fillId="0" borderId="1" xfId="0" applyFont="1" applyBorder="1" applyAlignment="1">
      <alignment horizontal="center"/>
    </xf>
    <xf numFmtId="0" fontId="14" fillId="0" borderId="1" xfId="0" applyFont="1" applyFill="1" applyBorder="1"/>
    <xf numFmtId="0" fontId="0" fillId="0" borderId="0" xfId="0" applyBorder="1" applyAlignment="1" applyProtection="1">
      <alignment wrapText="1"/>
    </xf>
    <xf numFmtId="0" fontId="0" fillId="0" borderId="0" xfId="0" applyAlignment="1" applyProtection="1">
      <alignment wrapText="1"/>
    </xf>
    <xf numFmtId="0" fontId="13" fillId="0" borderId="0" xfId="0" applyFont="1" applyAlignment="1" applyProtection="1">
      <alignment horizontal="center"/>
    </xf>
    <xf numFmtId="0" fontId="23" fillId="0" borderId="0" xfId="0" applyFont="1" applyAlignment="1" applyProtection="1">
      <alignment horizontal="center"/>
    </xf>
    <xf numFmtId="0" fontId="23" fillId="0" borderId="0" xfId="0" applyFont="1" applyAlignment="1" applyProtection="1"/>
    <xf numFmtId="0" fontId="20" fillId="0" borderId="0" xfId="0" applyFont="1" applyBorder="1" applyAlignment="1" applyProtection="1">
      <alignment horizontal="center"/>
    </xf>
    <xf numFmtId="0" fontId="28"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center"/>
    </xf>
    <xf numFmtId="49" fontId="29" fillId="0" borderId="0" xfId="0" applyNumberFormat="1"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164" fontId="27" fillId="0" borderId="1" xfId="0" applyNumberFormat="1" applyFont="1" applyBorder="1" applyAlignment="1" applyProtection="1">
      <alignment horizontal="center"/>
    </xf>
    <xf numFmtId="164" fontId="27" fillId="0" borderId="1" xfId="11" applyNumberFormat="1" applyFont="1" applyBorder="1" applyAlignment="1" applyProtection="1">
      <alignment horizontal="center"/>
    </xf>
    <xf numFmtId="0" fontId="27" fillId="0" borderId="1" xfId="0" applyFont="1" applyBorder="1" applyAlignment="1" applyProtection="1">
      <alignment horizontal="center"/>
    </xf>
    <xf numFmtId="0" fontId="27" fillId="0" borderId="0" xfId="0" applyFont="1" applyFill="1" applyBorder="1" applyAlignment="1" applyProtection="1">
      <alignment horizontal="center"/>
    </xf>
    <xf numFmtId="0" fontId="27" fillId="0" borderId="0" xfId="0" applyFont="1" applyFill="1" applyBorder="1" applyAlignment="1" applyProtection="1">
      <alignment wrapText="1"/>
    </xf>
    <xf numFmtId="164" fontId="27" fillId="0" borderId="0" xfId="0" applyNumberFormat="1" applyFont="1" applyBorder="1" applyAlignment="1" applyProtection="1">
      <alignment horizontal="center"/>
    </xf>
    <xf numFmtId="0" fontId="27" fillId="0" borderId="0" xfId="0" applyNumberFormat="1" applyFont="1" applyBorder="1" applyAlignment="1" applyProtection="1">
      <alignment horizontal="center"/>
    </xf>
    <xf numFmtId="0" fontId="27" fillId="0" borderId="0" xfId="0" applyNumberFormat="1" applyFont="1" applyFill="1" applyBorder="1" applyAlignment="1" applyProtection="1">
      <alignment horizontal="center"/>
    </xf>
    <xf numFmtId="0" fontId="27" fillId="0" borderId="0" xfId="0" applyFont="1" applyBorder="1" applyAlignment="1" applyProtection="1">
      <alignment horizontal="center"/>
    </xf>
    <xf numFmtId="10" fontId="27" fillId="0" borderId="1" xfId="11" applyNumberFormat="1" applyFont="1" applyBorder="1" applyAlignment="1" applyProtection="1">
      <alignment horizontal="center"/>
    </xf>
    <xf numFmtId="0" fontId="27" fillId="0" borderId="0" xfId="0" applyFont="1" applyBorder="1" applyAlignment="1" applyProtection="1">
      <alignment wrapText="1"/>
    </xf>
    <xf numFmtId="0" fontId="27" fillId="0" borderId="0" xfId="0" applyFont="1" applyFill="1" applyBorder="1" applyAlignment="1" applyProtection="1">
      <alignment horizontal="center" vertical="center" wrapText="1"/>
    </xf>
    <xf numFmtId="0" fontId="0" fillId="0" borderId="0" xfId="0" applyFill="1" applyBorder="1" applyAlignment="1" applyProtection="1">
      <alignment wrapText="1"/>
    </xf>
    <xf numFmtId="0" fontId="27" fillId="0" borderId="0" xfId="0" applyFont="1" applyBorder="1" applyAlignment="1" applyProtection="1">
      <alignment horizontal="center" wrapText="1"/>
    </xf>
    <xf numFmtId="0" fontId="0" fillId="0" borderId="0" xfId="0" applyAlignment="1" applyProtection="1">
      <alignment vertical="top" wrapText="1"/>
    </xf>
    <xf numFmtId="165" fontId="27" fillId="0" borderId="0" xfId="0" applyNumberFormat="1" applyFont="1" applyBorder="1" applyAlignment="1" applyProtection="1">
      <alignment horizontal="center"/>
    </xf>
    <xf numFmtId="10" fontId="27" fillId="0" borderId="0" xfId="0" applyNumberFormat="1" applyFont="1" applyBorder="1" applyAlignment="1" applyProtection="1">
      <alignment horizontal="center"/>
    </xf>
    <xf numFmtId="17" fontId="27" fillId="0" borderId="1" xfId="0" applyNumberFormat="1" applyFont="1" applyFill="1" applyBorder="1" applyAlignment="1" applyProtection="1">
      <alignment horizontal="center" wrapText="1"/>
    </xf>
    <xf numFmtId="0" fontId="71" fillId="0" borderId="0" xfId="0" applyFont="1" applyFill="1" applyBorder="1" applyAlignment="1" applyProtection="1">
      <alignment horizontal="center" wrapText="1"/>
    </xf>
    <xf numFmtId="0" fontId="29" fillId="0" borderId="0" xfId="0" applyFont="1" applyBorder="1" applyAlignment="1" applyProtection="1">
      <alignment horizontal="center"/>
    </xf>
    <xf numFmtId="0" fontId="0" fillId="0" borderId="0" xfId="0" applyFill="1" applyBorder="1" applyAlignment="1" applyProtection="1">
      <alignment vertical="top" wrapText="1"/>
    </xf>
    <xf numFmtId="164" fontId="27" fillId="0" borderId="0" xfId="0" applyNumberFormat="1" applyFont="1" applyFill="1" applyBorder="1" applyAlignment="1" applyProtection="1">
      <alignment horizontal="center"/>
    </xf>
    <xf numFmtId="0" fontId="18" fillId="0" borderId="0" xfId="0" quotePrefix="1" applyFont="1" applyFill="1" applyBorder="1" applyAlignment="1" applyProtection="1">
      <alignment horizontal="center" vertical="center" wrapText="1"/>
    </xf>
    <xf numFmtId="0" fontId="71" fillId="0" borderId="0" xfId="0" applyFont="1" applyFill="1" applyBorder="1" applyAlignment="1" applyProtection="1">
      <alignment wrapText="1"/>
    </xf>
    <xf numFmtId="0" fontId="14" fillId="0" borderId="0" xfId="0" applyFont="1" applyProtection="1"/>
    <xf numFmtId="17" fontId="27" fillId="0" borderId="0" xfId="0" applyNumberFormat="1" applyFont="1" applyFill="1" applyBorder="1" applyAlignment="1" applyProtection="1">
      <alignment horizontal="center" wrapText="1"/>
    </xf>
    <xf numFmtId="0" fontId="27" fillId="0" borderId="0" xfId="0" applyFont="1" applyBorder="1" applyProtection="1"/>
    <xf numFmtId="0" fontId="14" fillId="0" borderId="0" xfId="0" applyFont="1" applyFill="1" applyBorder="1" applyAlignment="1" applyProtection="1">
      <alignment vertical="top" wrapText="1"/>
    </xf>
    <xf numFmtId="0" fontId="14" fillId="0" borderId="0" xfId="0" applyFont="1" applyBorder="1" applyAlignment="1" applyProtection="1">
      <alignment wrapText="1"/>
    </xf>
    <xf numFmtId="0" fontId="29" fillId="0" borderId="0" xfId="0" applyFont="1" applyAlignment="1" applyProtection="1">
      <alignment horizontal="center"/>
    </xf>
    <xf numFmtId="2" fontId="14" fillId="0" borderId="0" xfId="11" applyNumberFormat="1" applyFont="1" applyBorder="1" applyAlignment="1" applyProtection="1">
      <alignment horizontal="center" wrapText="1"/>
    </xf>
    <xf numFmtId="2" fontId="18" fillId="0" borderId="0" xfId="11" applyNumberFormat="1" applyFont="1" applyBorder="1" applyAlignment="1" applyProtection="1">
      <alignment horizontal="center" wrapText="1"/>
    </xf>
    <xf numFmtId="0" fontId="27" fillId="0" borderId="0" xfId="0" applyNumberFormat="1" applyFont="1" applyFill="1" applyBorder="1" applyAlignment="1" applyProtection="1">
      <alignment horizontal="center" wrapText="1"/>
    </xf>
    <xf numFmtId="0" fontId="27" fillId="0" borderId="0" xfId="0" applyFont="1" applyFill="1" applyBorder="1" applyAlignment="1" applyProtection="1">
      <alignment vertical="center" wrapText="1"/>
    </xf>
    <xf numFmtId="164" fontId="27" fillId="0" borderId="15" xfId="0" applyNumberFormat="1" applyFont="1" applyBorder="1" applyAlignment="1" applyProtection="1">
      <alignment horizontal="center"/>
    </xf>
    <xf numFmtId="10" fontId="27" fillId="0" borderId="15" xfId="0" applyNumberFormat="1" applyFont="1" applyBorder="1" applyAlignment="1" applyProtection="1">
      <alignment horizontal="center"/>
    </xf>
    <xf numFmtId="0" fontId="16" fillId="0" borderId="0" xfId="0" applyFont="1" applyBorder="1" applyAlignment="1" applyProtection="1">
      <alignment horizontal="center"/>
    </xf>
    <xf numFmtId="0" fontId="41" fillId="0" borderId="0" xfId="1" applyFont="1" applyAlignment="1" applyProtection="1"/>
    <xf numFmtId="49" fontId="16" fillId="0" borderId="0" xfId="0" applyNumberFormat="1" applyFont="1" applyBorder="1" applyAlignment="1" applyProtection="1"/>
    <xf numFmtId="0" fontId="16" fillId="0" borderId="0" xfId="0" applyNumberFormat="1" applyFont="1" applyBorder="1" applyAlignment="1" applyProtection="1">
      <alignment horizontal="center"/>
    </xf>
    <xf numFmtId="0" fontId="0" fillId="0" borderId="16" xfId="0" applyFill="1" applyBorder="1" applyProtection="1"/>
    <xf numFmtId="0" fontId="0" fillId="0" borderId="17" xfId="0" applyFill="1" applyBorder="1" applyProtection="1"/>
    <xf numFmtId="0" fontId="39" fillId="0" borderId="16" xfId="5" applyFont="1" applyFill="1" applyBorder="1" applyProtection="1"/>
    <xf numFmtId="0" fontId="14" fillId="0" borderId="0" xfId="5" applyBorder="1" applyProtection="1"/>
    <xf numFmtId="0" fontId="16" fillId="0" borderId="0" xfId="5" applyFont="1" applyBorder="1" applyAlignment="1" applyProtection="1">
      <alignment horizontal="center"/>
    </xf>
    <xf numFmtId="0" fontId="14" fillId="0" borderId="0" xfId="5" applyProtection="1"/>
    <xf numFmtId="0" fontId="16" fillId="0" borderId="0" xfId="5" applyFont="1" applyBorder="1" applyAlignment="1" applyProtection="1"/>
    <xf numFmtId="0" fontId="14" fillId="0" borderId="16" xfId="5" applyBorder="1" applyAlignment="1" applyProtection="1"/>
    <xf numFmtId="0" fontId="14" fillId="0" borderId="0" xfId="5" applyBorder="1" applyAlignment="1" applyProtection="1"/>
    <xf numFmtId="0" fontId="16" fillId="0" borderId="0" xfId="5" applyFont="1" applyBorder="1" applyAlignment="1" applyProtection="1">
      <alignment horizontal="left"/>
    </xf>
    <xf numFmtId="0" fontId="14" fillId="0" borderId="0" xfId="5" applyFill="1" applyBorder="1" applyAlignment="1" applyProtection="1">
      <alignment horizontal="left"/>
    </xf>
    <xf numFmtId="0" fontId="39" fillId="0" borderId="0" xfId="5" applyFont="1" applyFill="1" applyAlignment="1" applyProtection="1">
      <alignment horizontal="left"/>
    </xf>
    <xf numFmtId="0" fontId="39" fillId="0" borderId="0" xfId="5" applyFont="1" applyFill="1" applyProtection="1"/>
    <xf numFmtId="0" fontId="27" fillId="0" borderId="1" xfId="0" applyFont="1" applyBorder="1" applyAlignment="1">
      <alignment horizontal="center"/>
    </xf>
    <xf numFmtId="0" fontId="22" fillId="0" borderId="1" xfId="0" quotePrefix="1" applyFont="1" applyFill="1" applyBorder="1" applyProtection="1">
      <protection locked="0"/>
    </xf>
    <xf numFmtId="49" fontId="14" fillId="0" borderId="1" xfId="0" quotePrefix="1" applyNumberFormat="1" applyFont="1" applyBorder="1"/>
    <xf numFmtId="49" fontId="0" fillId="0" borderId="0" xfId="0" applyNumberFormat="1" applyFill="1"/>
    <xf numFmtId="0" fontId="0" fillId="0" borderId="0" xfId="0" applyNumberFormat="1" applyFill="1"/>
    <xf numFmtId="0" fontId="44" fillId="0" borderId="0" xfId="11" applyNumberFormat="1" applyFont="1" applyFill="1" applyAlignment="1">
      <alignment horizontal="right"/>
    </xf>
    <xf numFmtId="0" fontId="62" fillId="0" borderId="1" xfId="5" applyFont="1" applyFill="1" applyBorder="1" applyAlignment="1">
      <alignment horizontal="center"/>
    </xf>
    <xf numFmtId="0" fontId="0" fillId="0" borderId="0" xfId="0" quotePrefix="1" applyFill="1"/>
    <xf numFmtId="0" fontId="0" fillId="0" borderId="0" xfId="0" applyNumberFormat="1" applyFill="1" applyAlignment="1">
      <alignment horizontal="right"/>
    </xf>
    <xf numFmtId="0" fontId="17" fillId="0" borderId="1" xfId="0" applyFont="1" applyBorder="1"/>
    <xf numFmtId="0" fontId="37" fillId="0" borderId="1" xfId="1" applyFont="1" applyBorder="1" applyAlignment="1"/>
    <xf numFmtId="0" fontId="0" fillId="7" borderId="0" xfId="0" applyFill="1"/>
    <xf numFmtId="0" fontId="14" fillId="0" borderId="0" xfId="0" applyFont="1" applyFill="1" applyBorder="1" applyAlignment="1" applyProtection="1">
      <alignment vertical="top"/>
    </xf>
    <xf numFmtId="0" fontId="14" fillId="0" borderId="0" xfId="0" applyFont="1" applyFill="1" applyBorder="1" applyAlignment="1" applyProtection="1">
      <alignment horizontal="center" vertical="center" wrapText="1"/>
    </xf>
    <xf numFmtId="0" fontId="72" fillId="0" borderId="1" xfId="9" applyNumberFormat="1" applyFont="1" applyFill="1" applyBorder="1" applyAlignment="1">
      <alignment horizontal="center" wrapText="1"/>
    </xf>
    <xf numFmtId="0" fontId="0" fillId="0" borderId="3" xfId="0" applyBorder="1" applyAlignment="1">
      <alignment horizontal="center"/>
    </xf>
    <xf numFmtId="0" fontId="27" fillId="7" borderId="1" xfId="0" applyFont="1" applyFill="1" applyBorder="1" applyAlignment="1">
      <alignment horizontal="center" wrapText="1"/>
    </xf>
    <xf numFmtId="9" fontId="0" fillId="8" borderId="1" xfId="0" applyNumberFormat="1" applyFill="1" applyBorder="1"/>
    <xf numFmtId="0" fontId="0" fillId="8" borderId="1" xfId="0" applyFill="1" applyBorder="1"/>
    <xf numFmtId="0" fontId="0" fillId="9" borderId="0" xfId="0" applyFill="1"/>
    <xf numFmtId="0" fontId="65" fillId="0" borderId="0" xfId="6" applyFont="1" applyAlignment="1"/>
    <xf numFmtId="0" fontId="14" fillId="0" borderId="0" xfId="5" applyBorder="1"/>
    <xf numFmtId="0" fontId="27" fillId="0" borderId="1" xfId="11" applyNumberFormat="1" applyFont="1" applyFill="1" applyBorder="1"/>
    <xf numFmtId="10" fontId="29" fillId="0" borderId="0" xfId="0" applyNumberFormat="1" applyFont="1" applyBorder="1" applyAlignment="1" applyProtection="1">
      <alignment horizontal="center"/>
    </xf>
    <xf numFmtId="0" fontId="0" fillId="0" borderId="0" xfId="11" applyNumberFormat="1" applyFont="1" applyFill="1" applyBorder="1"/>
    <xf numFmtId="49" fontId="0" fillId="0" borderId="1" xfId="0" applyNumberFormat="1" applyFill="1" applyBorder="1"/>
    <xf numFmtId="0" fontId="27" fillId="0" borderId="4" xfId="11" applyNumberFormat="1" applyFont="1" applyFill="1" applyBorder="1"/>
    <xf numFmtId="0" fontId="46" fillId="0" borderId="0" xfId="11" applyNumberFormat="1" applyFont="1" applyFill="1"/>
    <xf numFmtId="0" fontId="14" fillId="0" borderId="0" xfId="0" applyFont="1" applyBorder="1"/>
    <xf numFmtId="0" fontId="46" fillId="0" borderId="0" xfId="11" applyNumberFormat="1" applyFont="1" applyFill="1" applyAlignment="1">
      <alignment horizontal="right"/>
    </xf>
    <xf numFmtId="0" fontId="74" fillId="0" borderId="0" xfId="0" applyFont="1" applyFill="1" applyBorder="1" applyAlignment="1" applyProtection="1">
      <alignment vertical="center" wrapText="1"/>
    </xf>
    <xf numFmtId="0" fontId="71" fillId="0" borderId="0" xfId="0" applyFont="1" applyFill="1" applyBorder="1" applyAlignment="1" applyProtection="1">
      <alignment horizontal="center" vertical="center" wrapText="1"/>
    </xf>
    <xf numFmtId="17" fontId="27" fillId="10" borderId="1" xfId="0" applyNumberFormat="1" applyFont="1" applyFill="1" applyBorder="1" applyAlignment="1" applyProtection="1">
      <alignment horizontal="center" wrapText="1"/>
    </xf>
    <xf numFmtId="0" fontId="0" fillId="0" borderId="0" xfId="0" applyFill="1" applyAlignment="1">
      <alignment wrapText="1"/>
    </xf>
    <xf numFmtId="0" fontId="0" fillId="0" borderId="0" xfId="0" applyNumberFormat="1" applyFill="1" applyBorder="1"/>
    <xf numFmtId="0" fontId="0" fillId="0" borderId="0" xfId="11" applyNumberFormat="1" applyFont="1" applyFill="1"/>
    <xf numFmtId="0" fontId="0" fillId="8" borderId="1" xfId="0" applyFill="1" applyBorder="1" applyAlignment="1">
      <alignment horizontal="center"/>
    </xf>
    <xf numFmtId="164" fontId="27" fillId="0" borderId="0" xfId="11" applyNumberFormat="1" applyFont="1" applyBorder="1" applyAlignment="1">
      <alignment horizontal="center"/>
    </xf>
    <xf numFmtId="0" fontId="14" fillId="0" borderId="0" xfId="0" applyFont="1" applyFill="1"/>
    <xf numFmtId="0" fontId="27" fillId="0" borderId="0" xfId="0" applyFont="1" applyAlignment="1">
      <alignment horizontal="center" wrapText="1"/>
    </xf>
    <xf numFmtId="0" fontId="14" fillId="0" borderId="0" xfId="0" applyFont="1" applyFill="1" applyProtection="1"/>
    <xf numFmtId="0" fontId="71" fillId="0" borderId="1" xfId="0" applyFont="1" applyFill="1" applyBorder="1" applyAlignment="1" applyProtection="1">
      <alignment horizontal="center" wrapText="1"/>
    </xf>
    <xf numFmtId="164" fontId="27" fillId="0" borderId="1" xfId="0" applyNumberFormat="1" applyFont="1" applyBorder="1" applyAlignment="1">
      <alignment horizontal="center" wrapText="1"/>
    </xf>
    <xf numFmtId="164" fontId="27" fillId="0" borderId="1" xfId="0" applyNumberFormat="1" applyFont="1" applyFill="1" applyBorder="1" applyAlignment="1" applyProtection="1">
      <alignment horizontal="center" wrapText="1"/>
    </xf>
    <xf numFmtId="49" fontId="0" fillId="0" borderId="0" xfId="0" quotePrefix="1" applyNumberFormat="1" applyFill="1"/>
    <xf numFmtId="0" fontId="75" fillId="0" borderId="0" xfId="0" applyFont="1" applyAlignment="1"/>
    <xf numFmtId="164" fontId="27" fillId="0" borderId="1" xfId="0" applyNumberFormat="1" applyFont="1" applyBorder="1" applyAlignment="1" applyProtection="1">
      <alignment horizontal="center" wrapText="1"/>
    </xf>
    <xf numFmtId="2" fontId="0" fillId="0" borderId="0" xfId="0" applyNumberFormat="1"/>
    <xf numFmtId="0" fontId="0" fillId="12" borderId="1" xfId="0" applyFill="1" applyBorder="1"/>
    <xf numFmtId="0" fontId="27" fillId="12" borderId="1" xfId="0" applyFont="1" applyFill="1" applyBorder="1" applyAlignment="1">
      <alignment horizontal="center"/>
    </xf>
    <xf numFmtId="2" fontId="27" fillId="0" borderId="1" xfId="0" applyNumberFormat="1" applyFont="1" applyFill="1" applyBorder="1" applyAlignment="1">
      <alignment horizontal="center"/>
    </xf>
    <xf numFmtId="0" fontId="48" fillId="0" borderId="0" xfId="11" applyNumberFormat="1" applyFont="1" applyFill="1" applyAlignment="1">
      <alignment horizontal="right"/>
    </xf>
    <xf numFmtId="0" fontId="0" fillId="0" borderId="0" xfId="11" applyNumberFormat="1" applyFont="1" applyFill="1" applyAlignment="1">
      <alignment horizontal="right"/>
    </xf>
    <xf numFmtId="0" fontId="47" fillId="0" borderId="0" xfId="11" applyNumberFormat="1" applyFont="1" applyFill="1" applyAlignment="1">
      <alignment horizontal="right"/>
    </xf>
    <xf numFmtId="0" fontId="58" fillId="0" borderId="0" xfId="5" quotePrefix="1" applyFont="1" applyFill="1" applyBorder="1" applyAlignment="1">
      <alignment horizontal="left"/>
    </xf>
    <xf numFmtId="0" fontId="16" fillId="0" borderId="0" xfId="0" applyNumberFormat="1" applyFont="1" applyFill="1"/>
    <xf numFmtId="49" fontId="14" fillId="0" borderId="0" xfId="0" applyNumberFormat="1" applyFont="1" applyFill="1"/>
    <xf numFmtId="0" fontId="14" fillId="0" borderId="0" xfId="5" applyNumberFormat="1" applyFill="1"/>
    <xf numFmtId="0" fontId="14" fillId="0" borderId="0" xfId="5" applyNumberFormat="1" applyFill="1" applyAlignment="1">
      <alignment horizontal="center"/>
    </xf>
    <xf numFmtId="0" fontId="27" fillId="0" borderId="4" xfId="11" quotePrefix="1" applyNumberFormat="1" applyFont="1" applyFill="1" applyBorder="1" applyAlignment="1">
      <alignment horizontal="center" wrapText="1"/>
    </xf>
    <xf numFmtId="0" fontId="27" fillId="0" borderId="0" xfId="0" applyFont="1" applyFill="1"/>
    <xf numFmtId="0" fontId="27" fillId="0" borderId="1" xfId="0" quotePrefix="1" applyFont="1" applyFill="1" applyBorder="1"/>
    <xf numFmtId="49" fontId="0" fillId="0" borderId="1" xfId="0" quotePrefix="1" applyNumberFormat="1" applyFill="1" applyBorder="1"/>
    <xf numFmtId="0" fontId="76" fillId="0" borderId="1" xfId="5" quotePrefix="1" applyFont="1" applyFill="1" applyBorder="1" applyAlignment="1">
      <alignment horizontal="left"/>
    </xf>
    <xf numFmtId="0" fontId="16" fillId="0" borderId="1" xfId="0" applyFont="1" applyFill="1" applyBorder="1"/>
    <xf numFmtId="0" fontId="14" fillId="0" borderId="0" xfId="5" applyFill="1"/>
    <xf numFmtId="0" fontId="49" fillId="0" borderId="0" xfId="11" applyNumberFormat="1" applyFont="1" applyFill="1"/>
    <xf numFmtId="0" fontId="16" fillId="0" borderId="0" xfId="11" applyNumberFormat="1" applyFont="1" applyFill="1"/>
    <xf numFmtId="0" fontId="27" fillId="0" borderId="0" xfId="11" applyNumberFormat="1" applyFont="1" applyFill="1"/>
    <xf numFmtId="0" fontId="27" fillId="0" borderId="0" xfId="0" applyFont="1" applyBorder="1" applyAlignment="1" applyProtection="1">
      <alignment horizontal="center" vertical="top" wrapText="1"/>
    </xf>
    <xf numFmtId="0" fontId="22" fillId="0" borderId="1" xfId="0" quotePrefix="1" applyFont="1" applyFill="1" applyBorder="1" applyAlignment="1">
      <alignment horizontal="left"/>
    </xf>
    <xf numFmtId="164" fontId="22" fillId="0" borderId="0" xfId="11" applyNumberFormat="1" applyFont="1" applyFill="1" applyAlignment="1">
      <alignment horizontal="center"/>
    </xf>
    <xf numFmtId="0" fontId="50" fillId="0" borderId="0" xfId="1" applyFont="1" applyFill="1" applyBorder="1" applyAlignment="1" applyProtection="1">
      <alignment horizontal="center" wrapText="1"/>
    </xf>
    <xf numFmtId="0" fontId="31" fillId="0" borderId="0" xfId="1" applyFont="1" applyAlignment="1">
      <alignment vertical="center"/>
    </xf>
    <xf numFmtId="0" fontId="14" fillId="0" borderId="0" xfId="0" applyFont="1" applyAlignment="1">
      <alignment vertical="center"/>
    </xf>
    <xf numFmtId="0" fontId="0" fillId="0" borderId="0" xfId="0" applyAlignment="1">
      <alignment vertical="center"/>
    </xf>
    <xf numFmtId="0" fontId="14" fillId="0" borderId="0" xfId="0" applyFont="1" applyAlignment="1">
      <alignment horizontal="left" vertical="center"/>
    </xf>
    <xf numFmtId="0" fontId="16" fillId="0" borderId="0" xfId="0" applyFont="1" applyAlignment="1">
      <alignment vertical="center"/>
    </xf>
    <xf numFmtId="0" fontId="14" fillId="0" borderId="0" xfId="0" applyFont="1" applyAlignment="1">
      <alignment horizontal="right" vertical="center"/>
    </xf>
    <xf numFmtId="0" fontId="14" fillId="0" borderId="0" xfId="0" applyNumberFormat="1" applyFont="1" applyAlignment="1">
      <alignment vertical="center"/>
    </xf>
    <xf numFmtId="0" fontId="14" fillId="0" borderId="0" xfId="0" applyNumberFormat="1" applyFont="1" applyAlignment="1">
      <alignment horizontal="right" vertical="center" wrapText="1"/>
    </xf>
    <xf numFmtId="0" fontId="14" fillId="0" borderId="0" xfId="0" applyFont="1" applyAlignment="1">
      <alignment horizontal="right" vertical="center" wrapText="1"/>
    </xf>
    <xf numFmtId="0" fontId="71" fillId="0" borderId="0" xfId="0" applyFont="1" applyFill="1" applyBorder="1" applyAlignment="1" applyProtection="1">
      <alignment horizontal="left" vertical="center"/>
    </xf>
    <xf numFmtId="0" fontId="14" fillId="0" borderId="0" xfId="0" applyFont="1" applyFill="1" applyBorder="1"/>
    <xf numFmtId="0" fontId="27" fillId="0" borderId="0" xfId="0" applyFont="1" applyFill="1" applyBorder="1" applyAlignment="1">
      <alignment wrapText="1"/>
    </xf>
    <xf numFmtId="1" fontId="0" fillId="0" borderId="1" xfId="0" applyNumberFormat="1" applyBorder="1"/>
    <xf numFmtId="0" fontId="19" fillId="14" borderId="1" xfId="0" applyFont="1" applyFill="1" applyBorder="1" applyAlignment="1">
      <alignment horizontal="center" vertical="center"/>
    </xf>
    <xf numFmtId="0" fontId="19" fillId="0" borderId="1" xfId="0" applyFont="1" applyBorder="1" applyAlignment="1">
      <alignment horizontal="center" vertical="center"/>
    </xf>
    <xf numFmtId="0" fontId="19" fillId="0" borderId="1" xfId="0" applyFont="1" applyFill="1" applyBorder="1" applyAlignment="1">
      <alignment horizontal="center" vertical="center"/>
    </xf>
    <xf numFmtId="1" fontId="19" fillId="0" borderId="1" xfId="0" applyNumberFormat="1" applyFont="1" applyFill="1" applyBorder="1" applyAlignment="1">
      <alignment horizontal="center" vertical="center"/>
    </xf>
    <xf numFmtId="164" fontId="19" fillId="0" borderId="1" xfId="0" applyNumberFormat="1" applyFont="1" applyFill="1" applyBorder="1" applyAlignment="1">
      <alignment horizontal="center" vertical="center"/>
    </xf>
    <xf numFmtId="0" fontId="77" fillId="0" borderId="1" xfId="5" applyFont="1" applyBorder="1" applyAlignment="1">
      <alignment horizontal="center" vertical="center"/>
    </xf>
    <xf numFmtId="164" fontId="19" fillId="0" borderId="1" xfId="11" applyNumberFormat="1" applyFont="1" applyFill="1" applyBorder="1" applyAlignment="1">
      <alignment horizontal="center" vertical="center"/>
    </xf>
    <xf numFmtId="164" fontId="19" fillId="0" borderId="1" xfId="11" applyNumberFormat="1" applyFont="1" applyBorder="1" applyAlignment="1">
      <alignment horizontal="center" vertical="center"/>
    </xf>
    <xf numFmtId="0" fontId="51" fillId="0" borderId="1" xfId="7" applyFont="1" applyBorder="1" applyAlignment="1">
      <alignment horizontal="center" vertical="center"/>
    </xf>
    <xf numFmtId="0" fontId="77" fillId="0" borderId="2" xfId="5" applyFont="1" applyBorder="1" applyAlignment="1">
      <alignment horizontal="center" vertical="center"/>
    </xf>
    <xf numFmtId="1" fontId="19" fillId="0" borderId="1" xfId="11" applyNumberFormat="1" applyFont="1" applyFill="1" applyBorder="1" applyAlignment="1" applyProtection="1">
      <alignment horizontal="center" vertical="center"/>
    </xf>
    <xf numFmtId="0" fontId="16" fillId="0" borderId="4" xfId="0" applyFont="1" applyBorder="1"/>
    <xf numFmtId="164" fontId="17" fillId="14" borderId="20" xfId="11" applyNumberFormat="1" applyFont="1" applyFill="1" applyBorder="1" applyAlignment="1">
      <alignment horizontal="center" vertical="center" wrapText="1"/>
    </xf>
    <xf numFmtId="164" fontId="17" fillId="15" borderId="20" xfId="11" applyNumberFormat="1" applyFont="1" applyFill="1" applyBorder="1" applyAlignment="1">
      <alignment horizontal="center" vertical="center" wrapText="1"/>
    </xf>
    <xf numFmtId="164" fontId="17" fillId="13" borderId="20" xfId="11" applyNumberFormat="1" applyFont="1" applyFill="1" applyBorder="1" applyAlignment="1">
      <alignment horizontal="center" vertical="center" wrapText="1"/>
    </xf>
    <xf numFmtId="9" fontId="17" fillId="10" borderId="20" xfId="0" applyNumberFormat="1" applyFont="1" applyFill="1" applyBorder="1" applyAlignment="1">
      <alignment horizontal="center" vertical="center" wrapText="1"/>
    </xf>
    <xf numFmtId="9" fontId="17" fillId="11" borderId="20" xfId="0" applyNumberFormat="1" applyFont="1" applyFill="1" applyBorder="1" applyAlignment="1">
      <alignment horizontal="center" vertical="center" wrapText="1"/>
    </xf>
    <xf numFmtId="0" fontId="19" fillId="0" borderId="1" xfId="0" quotePrefix="1" applyFont="1" applyBorder="1" applyAlignment="1">
      <alignment horizontal="center" vertical="center"/>
    </xf>
    <xf numFmtId="0" fontId="27" fillId="15" borderId="1" xfId="0" applyFont="1" applyFill="1" applyBorder="1" applyAlignment="1">
      <alignment horizontal="center" wrapText="1"/>
    </xf>
    <xf numFmtId="0" fontId="29" fillId="0" borderId="0" xfId="0" applyFont="1" applyBorder="1" applyAlignment="1" applyProtection="1">
      <alignment horizontal="left"/>
    </xf>
    <xf numFmtId="0" fontId="71" fillId="0" borderId="0" xfId="0" applyFont="1" applyFill="1" applyBorder="1" applyAlignment="1" applyProtection="1">
      <alignment horizontal="left" vertical="center" wrapText="1"/>
    </xf>
    <xf numFmtId="49" fontId="29" fillId="0" borderId="1" xfId="0" applyNumberFormat="1" applyFont="1" applyBorder="1" applyAlignment="1">
      <alignment horizontal="center"/>
    </xf>
    <xf numFmtId="9" fontId="19" fillId="0" borderId="1" xfId="0" applyNumberFormat="1" applyFont="1" applyFill="1" applyBorder="1" applyAlignment="1">
      <alignment horizontal="center" vertical="center"/>
    </xf>
    <xf numFmtId="0" fontId="51" fillId="0" borderId="1" xfId="5" applyFont="1" applyBorder="1" applyAlignment="1">
      <alignment horizontal="center" vertical="center"/>
    </xf>
    <xf numFmtId="0" fontId="51" fillId="0" borderId="1" xfId="5" applyFont="1" applyFill="1" applyBorder="1" applyAlignment="1">
      <alignment horizontal="center" vertical="center"/>
    </xf>
    <xf numFmtId="49" fontId="77" fillId="0" borderId="1" xfId="5" quotePrefix="1" applyNumberFormat="1" applyFont="1" applyBorder="1" applyAlignment="1">
      <alignment horizontal="center" vertical="center"/>
    </xf>
    <xf numFmtId="0" fontId="51" fillId="0" borderId="2" xfId="5" applyFont="1" applyBorder="1" applyAlignment="1">
      <alignment horizontal="center" vertical="center"/>
    </xf>
    <xf numFmtId="49" fontId="19" fillId="0" borderId="1" xfId="0" applyNumberFormat="1" applyFont="1" applyFill="1" applyBorder="1" applyAlignment="1">
      <alignment horizontal="center" vertical="center"/>
    </xf>
    <xf numFmtId="0" fontId="0" fillId="0" borderId="0" xfId="0" quotePrefix="1" applyFont="1" applyFill="1"/>
    <xf numFmtId="0" fontId="0" fillId="0" borderId="0" xfId="0" applyFont="1" applyFill="1"/>
    <xf numFmtId="0" fontId="0" fillId="0" borderId="0" xfId="0" applyFill="1" applyAlignment="1">
      <alignment horizontal="center" vertical="center" wrapText="1"/>
    </xf>
    <xf numFmtId="0" fontId="0" fillId="0" borderId="0" xfId="0" applyFill="1" applyAlignment="1">
      <alignment vertical="center"/>
    </xf>
    <xf numFmtId="0" fontId="0" fillId="0" borderId="0" xfId="0" quotePrefix="1" applyNumberFormat="1" applyFill="1" applyAlignment="1">
      <alignment horizontal="center" vertical="center" wrapText="1"/>
    </xf>
    <xf numFmtId="0" fontId="27" fillId="13" borderId="1" xfId="0" applyFont="1" applyFill="1" applyBorder="1" applyAlignment="1" applyProtection="1">
      <alignment horizontal="center" wrapText="1"/>
    </xf>
    <xf numFmtId="164" fontId="27" fillId="0" borderId="1" xfId="11" applyNumberFormat="1" applyFont="1" applyBorder="1" applyAlignment="1">
      <alignment horizontal="center" wrapText="1"/>
    </xf>
    <xf numFmtId="0" fontId="0" fillId="0" borderId="0" xfId="0" applyNumberFormat="1" applyFill="1" applyBorder="1" applyAlignment="1">
      <alignment vertical="top"/>
    </xf>
    <xf numFmtId="49" fontId="0" fillId="0" borderId="0" xfId="0" applyNumberFormat="1" applyFont="1" applyAlignment="1">
      <alignment vertical="top"/>
    </xf>
    <xf numFmtId="0" fontId="68" fillId="0" borderId="1" xfId="0" quotePrefix="1" applyNumberFormat="1" applyFont="1" applyFill="1" applyBorder="1"/>
    <xf numFmtId="0" fontId="68" fillId="0" borderId="1" xfId="0" applyFont="1" applyFill="1" applyBorder="1" applyAlignment="1">
      <alignment horizontal="center"/>
    </xf>
    <xf numFmtId="49" fontId="0" fillId="0" borderId="0" xfId="0" applyNumberFormat="1" applyFill="1" applyBorder="1"/>
    <xf numFmtId="49" fontId="16" fillId="0" borderId="0" xfId="0" applyNumberFormat="1" applyFont="1" applyFill="1"/>
    <xf numFmtId="49" fontId="0" fillId="0" borderId="0" xfId="0" applyNumberFormat="1" applyFill="1" applyAlignment="1">
      <alignment horizontal="right"/>
    </xf>
    <xf numFmtId="0" fontId="27" fillId="0" borderId="0" xfId="0" applyNumberFormat="1" applyFont="1" applyFill="1" applyAlignment="1">
      <alignment horizontal="right"/>
    </xf>
    <xf numFmtId="0" fontId="16" fillId="0" borderId="0" xfId="11" applyNumberFormat="1" applyFont="1" applyFill="1" applyAlignment="1">
      <alignment horizontal="right"/>
    </xf>
    <xf numFmtId="49" fontId="0" fillId="7" borderId="0" xfId="0" applyNumberFormat="1" applyFill="1"/>
    <xf numFmtId="9" fontId="27" fillId="0" borderId="1" xfId="11" applyFont="1" applyBorder="1" applyAlignment="1" applyProtection="1">
      <alignment horizontal="center"/>
    </xf>
    <xf numFmtId="164" fontId="27" fillId="0" borderId="1" xfId="11" applyNumberFormat="1" applyFont="1" applyFill="1" applyBorder="1" applyAlignment="1" applyProtection="1">
      <alignment horizontal="center" wrapText="1"/>
    </xf>
    <xf numFmtId="10" fontId="27" fillId="0" borderId="1" xfId="11" applyNumberFormat="1" applyFont="1" applyBorder="1" applyAlignment="1">
      <alignment horizontal="center"/>
    </xf>
    <xf numFmtId="0" fontId="14" fillId="0" borderId="0" xfId="0" quotePrefix="1" applyNumberFormat="1" applyFont="1" applyFill="1"/>
    <xf numFmtId="0" fontId="0" fillId="0" borderId="18" xfId="11" applyNumberFormat="1" applyFont="1" applyFill="1" applyBorder="1"/>
    <xf numFmtId="0" fontId="62" fillId="0" borderId="0" xfId="5" applyFont="1" applyFill="1" applyBorder="1" applyAlignment="1">
      <alignment horizontal="center"/>
    </xf>
    <xf numFmtId="0" fontId="29" fillId="17" borderId="1" xfId="0" applyFont="1" applyFill="1" applyBorder="1" applyAlignment="1" applyProtection="1">
      <alignment horizontal="center"/>
    </xf>
    <xf numFmtId="0" fontId="27" fillId="0" borderId="1" xfId="11" applyNumberFormat="1" applyFont="1" applyFill="1" applyBorder="1" applyAlignment="1" applyProtection="1">
      <alignment horizontal="center" wrapText="1"/>
    </xf>
    <xf numFmtId="0" fontId="27" fillId="0" borderId="1" xfId="0" applyNumberFormat="1" applyFont="1" applyFill="1" applyBorder="1" applyAlignment="1" applyProtection="1">
      <alignment horizontal="center" wrapText="1"/>
    </xf>
    <xf numFmtId="164" fontId="27" fillId="0" borderId="1" xfId="11" applyNumberFormat="1" applyFont="1" applyFill="1" applyBorder="1" applyAlignment="1">
      <alignment horizontal="center"/>
    </xf>
    <xf numFmtId="164" fontId="27" fillId="0" borderId="1" xfId="0" applyNumberFormat="1" applyFont="1" applyFill="1" applyBorder="1" applyAlignment="1" applyProtection="1">
      <alignment horizontal="center"/>
    </xf>
    <xf numFmtId="10" fontId="27" fillId="0" borderId="1" xfId="0" applyNumberFormat="1" applyFont="1" applyFill="1" applyBorder="1" applyAlignment="1" applyProtection="1">
      <alignment horizontal="center"/>
    </xf>
    <xf numFmtId="164" fontId="27" fillId="0" borderId="0" xfId="11" applyNumberFormat="1" applyFont="1" applyFill="1" applyBorder="1" applyAlignment="1" applyProtection="1">
      <alignment horizontal="center" wrapText="1"/>
    </xf>
    <xf numFmtId="164" fontId="27" fillId="0" borderId="0" xfId="0" applyNumberFormat="1" applyFont="1" applyFill="1" applyBorder="1" applyAlignment="1" applyProtection="1">
      <alignment horizontal="center" wrapText="1"/>
    </xf>
    <xf numFmtId="0" fontId="27" fillId="0" borderId="0" xfId="11" applyNumberFormat="1" applyFont="1" applyFill="1" applyBorder="1" applyAlignment="1" applyProtection="1">
      <alignment horizontal="center" wrapText="1"/>
    </xf>
    <xf numFmtId="17" fontId="27" fillId="0" borderId="2" xfId="0" applyNumberFormat="1" applyFont="1" applyFill="1" applyBorder="1" applyAlignment="1" applyProtection="1">
      <alignment horizontal="center" wrapText="1"/>
    </xf>
    <xf numFmtId="0" fontId="0" fillId="0" borderId="10" xfId="0" applyBorder="1"/>
    <xf numFmtId="0" fontId="0" fillId="0" borderId="4" xfId="0" applyBorder="1"/>
    <xf numFmtId="0" fontId="67" fillId="0" borderId="0" xfId="5" applyFont="1" applyFill="1" applyBorder="1" applyAlignment="1">
      <alignment horizontal="center"/>
    </xf>
    <xf numFmtId="0" fontId="0" fillId="0" borderId="0" xfId="0" applyBorder="1" applyAlignment="1">
      <alignment horizontal="center"/>
    </xf>
    <xf numFmtId="0" fontId="80" fillId="0" borderId="1" xfId="0" applyFont="1" applyBorder="1" applyAlignment="1">
      <alignment horizontal="center" wrapText="1"/>
    </xf>
    <xf numFmtId="10" fontId="80" fillId="0" borderId="1" xfId="11" applyNumberFormat="1" applyFont="1" applyBorder="1" applyAlignment="1">
      <alignment horizontal="center" wrapText="1"/>
    </xf>
    <xf numFmtId="10" fontId="81" fillId="0" borderId="1" xfId="11" applyNumberFormat="1" applyFont="1" applyBorder="1"/>
    <xf numFmtId="10" fontId="81" fillId="0" borderId="1" xfId="11" applyNumberFormat="1" applyFont="1" applyBorder="1" applyAlignment="1">
      <alignment horizontal="center"/>
    </xf>
    <xf numFmtId="0" fontId="81" fillId="0" borderId="0" xfId="0" applyFont="1" applyBorder="1"/>
    <xf numFmtId="10" fontId="81" fillId="0" borderId="0" xfId="11" applyNumberFormat="1" applyFont="1" applyAlignment="1">
      <alignment horizontal="center"/>
    </xf>
    <xf numFmtId="0" fontId="81" fillId="0" borderId="0" xfId="0" applyFont="1" applyAlignment="1">
      <alignment horizontal="center"/>
    </xf>
    <xf numFmtId="10" fontId="81" fillId="0" borderId="0" xfId="11" applyNumberFormat="1" applyFont="1" applyFill="1" applyAlignment="1">
      <alignment horizontal="center"/>
    </xf>
    <xf numFmtId="0" fontId="27" fillId="0" borderId="0" xfId="0" applyFont="1" applyFill="1" applyBorder="1" applyAlignment="1">
      <alignment horizontal="center"/>
    </xf>
    <xf numFmtId="0" fontId="14" fillId="0" borderId="4" xfId="0" applyFont="1" applyBorder="1"/>
    <xf numFmtId="0" fontId="14" fillId="0" borderId="0" xfId="0" quotePrefix="1" applyFont="1" applyFill="1"/>
    <xf numFmtId="0" fontId="14" fillId="0" borderId="1" xfId="0" applyFont="1" applyFill="1" applyBorder="1" applyAlignment="1">
      <alignment horizontal="center"/>
    </xf>
    <xf numFmtId="0" fontId="14" fillId="0" borderId="1" xfId="0" applyFont="1" applyBorder="1" applyAlignment="1">
      <alignment horizontal="center"/>
    </xf>
    <xf numFmtId="0" fontId="14" fillId="0" borderId="1" xfId="0" applyFont="1" applyFill="1" applyBorder="1" applyAlignment="1">
      <alignment horizontal="center" wrapText="1"/>
    </xf>
    <xf numFmtId="0" fontId="0" fillId="0" borderId="0" xfId="0" applyFill="1" applyAlignment="1">
      <alignment horizontal="left" vertical="center" wrapText="1"/>
    </xf>
    <xf numFmtId="0" fontId="14" fillId="0" borderId="0" xfId="0" applyFont="1" applyBorder="1" applyAlignment="1">
      <alignment horizontal="left" vertical="center" wrapText="1"/>
    </xf>
    <xf numFmtId="0" fontId="27" fillId="0" borderId="0" xfId="0" applyFont="1" applyFill="1" applyBorder="1" applyAlignment="1"/>
    <xf numFmtId="0" fontId="67" fillId="0" borderId="4" xfId="5" applyFont="1" applyBorder="1" applyAlignment="1">
      <alignment horizontal="center"/>
    </xf>
    <xf numFmtId="0" fontId="67" fillId="0" borderId="4" xfId="5" applyFont="1" applyFill="1" applyBorder="1" applyAlignment="1">
      <alignment horizontal="center"/>
    </xf>
    <xf numFmtId="0" fontId="68" fillId="0" borderId="4" xfId="0" applyFont="1" applyFill="1" applyBorder="1" applyAlignment="1">
      <alignment horizontal="center"/>
    </xf>
    <xf numFmtId="0" fontId="63" fillId="0" borderId="4" xfId="5" applyFont="1" applyBorder="1" applyAlignment="1">
      <alignment horizontal="center"/>
    </xf>
    <xf numFmtId="0" fontId="67" fillId="0" borderId="5" xfId="5" applyFont="1" applyBorder="1" applyAlignment="1">
      <alignment horizontal="center"/>
    </xf>
    <xf numFmtId="0" fontId="19" fillId="0" borderId="1" xfId="0" applyFont="1" applyBorder="1"/>
    <xf numFmtId="0" fontId="62" fillId="0" borderId="10" xfId="5" applyFont="1" applyFill="1" applyBorder="1" applyAlignment="1">
      <alignment horizontal="center"/>
    </xf>
    <xf numFmtId="0" fontId="35" fillId="0" borderId="4" xfId="0" applyFont="1" applyBorder="1" applyAlignment="1">
      <alignment horizontal="center"/>
    </xf>
    <xf numFmtId="0" fontId="19" fillId="0" borderId="0" xfId="0" applyFont="1" applyBorder="1"/>
    <xf numFmtId="164" fontId="27" fillId="0" borderId="0" xfId="0" applyNumberFormat="1" applyFont="1" applyFill="1" applyBorder="1" applyAlignment="1">
      <alignment horizontal="center"/>
    </xf>
    <xf numFmtId="0" fontId="54" fillId="0" borderId="0" xfId="11" applyNumberFormat="1" applyFont="1" applyFill="1" applyAlignment="1">
      <alignment horizontal="right"/>
    </xf>
    <xf numFmtId="0" fontId="53" fillId="0" borderId="0" xfId="11" applyNumberFormat="1" applyFont="1" applyFill="1" applyAlignment="1">
      <alignment horizontal="right"/>
    </xf>
    <xf numFmtId="0" fontId="0" fillId="0" borderId="0" xfId="0" applyFill="1" applyBorder="1" applyAlignment="1">
      <alignment vertical="top"/>
    </xf>
    <xf numFmtId="49" fontId="0" fillId="0" borderId="0" xfId="0" applyNumberFormat="1" applyFill="1" applyBorder="1" applyAlignment="1">
      <alignment vertical="top"/>
    </xf>
    <xf numFmtId="0" fontId="0" fillId="0" borderId="0" xfId="11" applyNumberFormat="1" applyFont="1" applyFill="1" applyBorder="1" applyAlignment="1">
      <alignment horizontal="right"/>
    </xf>
    <xf numFmtId="0" fontId="67" fillId="0" borderId="0" xfId="7" applyFont="1" applyFill="1" applyBorder="1"/>
    <xf numFmtId="0" fontId="0" fillId="0" borderId="0" xfId="0" applyNumberFormat="1" applyFill="1" applyBorder="1" applyAlignment="1">
      <alignment horizontal="right"/>
    </xf>
    <xf numFmtId="0" fontId="16" fillId="0" borderId="0" xfId="0" applyFont="1" applyFill="1" applyBorder="1"/>
    <xf numFmtId="0" fontId="62" fillId="0" borderId="0" xfId="5" quotePrefix="1" applyFont="1" applyFill="1" applyBorder="1" applyAlignment="1">
      <alignment horizontal="center"/>
    </xf>
    <xf numFmtId="0" fontId="54" fillId="0" borderId="0" xfId="11" applyNumberFormat="1" applyFont="1" applyFill="1" applyBorder="1" applyAlignment="1">
      <alignment horizontal="right"/>
    </xf>
    <xf numFmtId="0" fontId="44" fillId="0" borderId="0" xfId="11" applyNumberFormat="1" applyFont="1" applyFill="1" applyBorder="1" applyAlignment="1">
      <alignment horizontal="right"/>
    </xf>
    <xf numFmtId="49" fontId="68" fillId="0" borderId="0" xfId="0" quotePrefix="1" applyNumberFormat="1" applyFont="1" applyFill="1" applyBorder="1" applyAlignment="1">
      <alignment horizontal="left"/>
    </xf>
    <xf numFmtId="0" fontId="69" fillId="0" borderId="0" xfId="0" applyFont="1" applyFill="1" applyBorder="1" applyAlignment="1">
      <alignment horizontal="center"/>
    </xf>
    <xf numFmtId="0" fontId="68" fillId="0" borderId="0" xfId="0" applyFont="1" applyFill="1" applyBorder="1"/>
    <xf numFmtId="0" fontId="63" fillId="0" borderId="0" xfId="5" applyFont="1" applyFill="1" applyBorder="1" applyAlignment="1">
      <alignment horizontal="center"/>
    </xf>
    <xf numFmtId="49" fontId="14" fillId="0" borderId="0" xfId="0" applyNumberFormat="1" applyFont="1" applyFill="1" applyBorder="1"/>
    <xf numFmtId="0" fontId="68" fillId="0" borderId="0" xfId="5" quotePrefix="1" applyFont="1" applyFill="1" applyBorder="1" applyAlignment="1">
      <alignment horizontal="center"/>
    </xf>
    <xf numFmtId="0" fontId="68" fillId="0" borderId="0" xfId="5" applyFont="1" applyFill="1" applyBorder="1" applyAlignment="1">
      <alignment horizontal="center"/>
    </xf>
    <xf numFmtId="0" fontId="68" fillId="0" borderId="0" xfId="0" quotePrefix="1" applyFont="1" applyFill="1" applyBorder="1" applyAlignment="1">
      <alignment horizontal="left"/>
    </xf>
    <xf numFmtId="0" fontId="64" fillId="0" borderId="0" xfId="7" applyFont="1" applyFill="1" applyBorder="1"/>
    <xf numFmtId="0" fontId="53" fillId="0" borderId="0" xfId="11" applyNumberFormat="1" applyFont="1" applyFill="1" applyBorder="1" applyAlignment="1">
      <alignment horizontal="right"/>
    </xf>
    <xf numFmtId="0" fontId="46" fillId="0" borderId="0" xfId="11" applyNumberFormat="1" applyFont="1" applyFill="1" applyBorder="1" applyAlignment="1">
      <alignment horizontal="right"/>
    </xf>
    <xf numFmtId="0" fontId="59" fillId="0" borderId="0" xfId="0" applyNumberFormat="1" applyFont="1" applyAlignment="1">
      <alignment horizontal="center" vertical="top"/>
    </xf>
    <xf numFmtId="0" fontId="0" fillId="0" borderId="0" xfId="0" applyNumberFormat="1" applyFont="1" applyAlignment="1">
      <alignment vertical="top"/>
    </xf>
    <xf numFmtId="0" fontId="14" fillId="0" borderId="0" xfId="5" applyAlignment="1">
      <alignment horizontal="center"/>
    </xf>
    <xf numFmtId="0" fontId="0" fillId="0" borderId="0" xfId="0" applyNumberFormat="1" applyFont="1" applyFill="1" applyBorder="1" applyAlignment="1">
      <alignment vertical="top"/>
    </xf>
    <xf numFmtId="0" fontId="27" fillId="0" borderId="1" xfId="5" applyFont="1" applyBorder="1" applyAlignment="1" applyProtection="1">
      <alignment horizontal="center" vertical="center" wrapText="1"/>
    </xf>
    <xf numFmtId="0" fontId="14" fillId="0" borderId="1" xfId="5" applyFont="1" applyBorder="1" applyAlignment="1" applyProtection="1">
      <alignment horizontal="center" wrapText="1"/>
    </xf>
    <xf numFmtId="0" fontId="14" fillId="0" borderId="1" xfId="5" applyFont="1" applyFill="1" applyBorder="1" applyAlignment="1" applyProtection="1">
      <alignment horizontal="center"/>
    </xf>
    <xf numFmtId="0" fontId="14" fillId="0" borderId="1" xfId="5" applyFont="1" applyBorder="1" applyAlignment="1" applyProtection="1">
      <alignment horizontal="center"/>
    </xf>
    <xf numFmtId="0" fontId="38" fillId="0" borderId="1" xfId="5" applyFont="1" applyBorder="1" applyAlignment="1" applyProtection="1">
      <alignment horizontal="left"/>
    </xf>
    <xf numFmtId="0" fontId="14" fillId="0" borderId="1" xfId="5" applyFont="1" applyBorder="1" applyAlignment="1" applyProtection="1">
      <alignment horizontal="left"/>
    </xf>
    <xf numFmtId="0" fontId="14" fillId="0" borderId="21" xfId="5" applyBorder="1" applyAlignment="1">
      <alignment horizontal="left"/>
    </xf>
    <xf numFmtId="0" fontId="14" fillId="0" borderId="10" xfId="5" applyBorder="1" applyAlignment="1">
      <alignment horizontal="left"/>
    </xf>
    <xf numFmtId="0" fontId="16" fillId="0" borderId="21" xfId="5" applyFont="1" applyBorder="1" applyAlignment="1" applyProtection="1">
      <alignment horizontal="left" wrapText="1"/>
    </xf>
    <xf numFmtId="0" fontId="16" fillId="0" borderId="10" xfId="5" applyFont="1" applyBorder="1" applyAlignment="1" applyProtection="1">
      <alignment horizontal="left" wrapText="1"/>
    </xf>
    <xf numFmtId="0" fontId="14" fillId="0" borderId="4" xfId="5" applyBorder="1" applyAlignment="1">
      <alignment horizontal="center"/>
    </xf>
    <xf numFmtId="0" fontId="53" fillId="0" borderId="0" xfId="11" applyNumberFormat="1" applyFont="1" applyFill="1"/>
    <xf numFmtId="0" fontId="54" fillId="0" borderId="0" xfId="11" applyNumberFormat="1" applyFont="1" applyFill="1"/>
    <xf numFmtId="0" fontId="14" fillId="0" borderId="0" xfId="0" quotePrefix="1" applyNumberFormat="1" applyFont="1" applyFill="1" applyAlignment="1">
      <alignment horizontal="right"/>
    </xf>
    <xf numFmtId="0" fontId="62" fillId="0" borderId="21" xfId="5" applyFont="1" applyFill="1" applyBorder="1" applyAlignment="1">
      <alignment horizontal="center"/>
    </xf>
    <xf numFmtId="0" fontId="68" fillId="0" borderId="21" xfId="0" applyFont="1" applyFill="1" applyBorder="1"/>
    <xf numFmtId="0" fontId="14" fillId="0" borderId="0" xfId="5" applyFill="1" applyBorder="1"/>
    <xf numFmtId="0" fontId="0" fillId="0" borderId="0" xfId="0" applyNumberFormat="1" applyFont="1" applyFill="1" applyAlignment="1">
      <alignment vertical="top"/>
    </xf>
    <xf numFmtId="0" fontId="0" fillId="0" borderId="0" xfId="11" applyNumberFormat="1" applyFont="1" applyBorder="1" applyAlignment="1"/>
    <xf numFmtId="0" fontId="14" fillId="0" borderId="0" xfId="5" applyBorder="1" applyAlignment="1" applyProtection="1">
      <alignment wrapText="1"/>
    </xf>
    <xf numFmtId="0" fontId="0" fillId="0" borderId="0" xfId="0" applyBorder="1" applyAlignment="1"/>
    <xf numFmtId="0" fontId="38" fillId="0" borderId="1" xfId="0" applyFont="1" applyFill="1" applyBorder="1" applyAlignment="1" applyProtection="1"/>
    <xf numFmtId="0" fontId="38" fillId="0" borderId="4" xfId="0" applyFont="1" applyFill="1" applyBorder="1" applyAlignment="1" applyProtection="1"/>
    <xf numFmtId="0" fontId="16" fillId="0" borderId="0" xfId="0" applyFont="1" applyFill="1" applyBorder="1" applyProtection="1"/>
    <xf numFmtId="0" fontId="73" fillId="0" borderId="0" xfId="0" applyFont="1" applyFill="1" applyBorder="1"/>
    <xf numFmtId="0" fontId="73" fillId="0" borderId="0" xfId="0" applyFont="1"/>
    <xf numFmtId="0" fontId="73" fillId="0" borderId="0" xfId="0" applyFont="1" applyFill="1" applyBorder="1" applyAlignment="1">
      <alignment horizontal="center" wrapText="1"/>
    </xf>
    <xf numFmtId="0" fontId="73" fillId="0" borderId="0" xfId="0" applyFont="1" applyAlignment="1">
      <alignment horizontal="center"/>
    </xf>
    <xf numFmtId="14" fontId="73" fillId="0" borderId="0" xfId="0" applyNumberFormat="1" applyFont="1" applyFill="1" applyBorder="1"/>
    <xf numFmtId="166" fontId="85" fillId="0" borderId="0" xfId="9" applyNumberFormat="1" applyFont="1" applyFill="1" applyBorder="1" applyAlignment="1">
      <alignment wrapText="1"/>
    </xf>
    <xf numFmtId="0" fontId="73" fillId="0" borderId="0" xfId="0" applyFont="1" applyFill="1"/>
    <xf numFmtId="0" fontId="18" fillId="0" borderId="0" xfId="0" applyFont="1" applyFill="1" applyBorder="1" applyAlignment="1">
      <alignment wrapText="1"/>
    </xf>
    <xf numFmtId="0" fontId="14" fillId="0" borderId="0" xfId="0" applyNumberFormat="1" applyFont="1" applyFill="1" applyAlignment="1">
      <alignment horizontal="right" vertical="center"/>
    </xf>
    <xf numFmtId="0" fontId="0" fillId="0" borderId="0" xfId="0" applyNumberFormat="1" applyFill="1" applyAlignment="1">
      <alignment vertical="center"/>
    </xf>
    <xf numFmtId="0" fontId="59" fillId="0" borderId="0" xfId="0" applyNumberFormat="1" applyFont="1" applyFill="1" applyAlignment="1">
      <alignment horizontal="center" vertical="top"/>
    </xf>
    <xf numFmtId="0" fontId="17" fillId="0" borderId="1" xfId="0" applyFont="1" applyFill="1" applyBorder="1" applyAlignment="1">
      <alignment horizontal="left"/>
    </xf>
    <xf numFmtId="0" fontId="17" fillId="0" borderId="1" xfId="0" applyFont="1" applyFill="1" applyBorder="1"/>
    <xf numFmtId="0" fontId="37" fillId="0" borderId="1" xfId="1" applyFont="1" applyFill="1" applyBorder="1" applyAlignment="1"/>
    <xf numFmtId="0" fontId="35" fillId="0" borderId="4" xfId="0" applyFont="1" applyFill="1" applyBorder="1" applyAlignment="1">
      <alignment horizontal="center"/>
    </xf>
    <xf numFmtId="0" fontId="35" fillId="0" borderId="1" xfId="0" applyFont="1" applyFill="1" applyBorder="1" applyAlignment="1">
      <alignment wrapText="1"/>
    </xf>
    <xf numFmtId="0" fontId="36" fillId="0" borderId="10" xfId="0" applyFont="1" applyFill="1" applyBorder="1"/>
    <xf numFmtId="49" fontId="0" fillId="0" borderId="0" xfId="0" applyNumberFormat="1" applyFont="1" applyFill="1" applyAlignment="1">
      <alignment vertical="top" wrapText="1"/>
    </xf>
    <xf numFmtId="0" fontId="19" fillId="0" borderId="1" xfId="0" applyFont="1" applyFill="1" applyBorder="1"/>
    <xf numFmtId="0" fontId="62" fillId="0" borderId="1" xfId="5" quotePrefix="1" applyFont="1" applyFill="1" applyBorder="1" applyAlignment="1">
      <alignment horizontal="center"/>
    </xf>
    <xf numFmtId="0" fontId="68" fillId="0" borderId="1" xfId="0" applyFont="1" applyFill="1" applyBorder="1"/>
    <xf numFmtId="0" fontId="68" fillId="0" borderId="1" xfId="5" quotePrefix="1" applyFont="1" applyFill="1" applyBorder="1" applyAlignment="1">
      <alignment horizontal="center"/>
    </xf>
    <xf numFmtId="0" fontId="68" fillId="0" borderId="1" xfId="5" applyFont="1" applyFill="1" applyBorder="1" applyAlignment="1">
      <alignment horizontal="center"/>
    </xf>
    <xf numFmtId="0" fontId="68" fillId="0" borderId="1" xfId="0" quotePrefix="1" applyFont="1" applyFill="1" applyBorder="1" applyAlignment="1">
      <alignment horizontal="left"/>
    </xf>
    <xf numFmtId="0" fontId="63" fillId="0" borderId="1" xfId="5" applyFont="1" applyFill="1" applyBorder="1" applyAlignment="1">
      <alignment horizontal="center"/>
    </xf>
    <xf numFmtId="0" fontId="63" fillId="0" borderId="4" xfId="5" applyFont="1" applyFill="1" applyBorder="1" applyAlignment="1">
      <alignment horizontal="center"/>
    </xf>
    <xf numFmtId="0" fontId="64" fillId="0" borderId="10" xfId="7" applyFont="1" applyFill="1" applyBorder="1"/>
    <xf numFmtId="49" fontId="68" fillId="0" borderId="1" xfId="0" quotePrefix="1" applyNumberFormat="1" applyFont="1" applyFill="1" applyBorder="1" applyAlignment="1">
      <alignment horizontal="left"/>
    </xf>
    <xf numFmtId="0" fontId="69" fillId="0" borderId="1" xfId="0" applyFont="1" applyFill="1" applyBorder="1" applyAlignment="1">
      <alignment horizontal="center"/>
    </xf>
    <xf numFmtId="0" fontId="63" fillId="0" borderId="10" xfId="5" applyFont="1" applyFill="1" applyBorder="1" applyAlignment="1">
      <alignment horizontal="center"/>
    </xf>
    <xf numFmtId="0" fontId="67" fillId="0" borderId="2" xfId="7" applyFont="1" applyFill="1" applyBorder="1"/>
    <xf numFmtId="0" fontId="67" fillId="0" borderId="5" xfId="5" applyFont="1" applyFill="1" applyBorder="1" applyAlignment="1">
      <alignment horizontal="center"/>
    </xf>
    <xf numFmtId="0" fontId="59" fillId="0" borderId="0" xfId="0" applyNumberFormat="1" applyFont="1" applyAlignment="1">
      <alignment horizontal="center" vertical="top" wrapText="1"/>
    </xf>
    <xf numFmtId="49" fontId="0" fillId="0" borderId="0" xfId="0" quotePrefix="1" applyNumberFormat="1" applyFont="1" applyAlignment="1">
      <alignment vertical="top"/>
    </xf>
    <xf numFmtId="9" fontId="17" fillId="25" borderId="1" xfId="0" applyNumberFormat="1" applyFont="1" applyFill="1" applyBorder="1" applyAlignment="1">
      <alignment horizontal="center" vertical="center" wrapText="1"/>
    </xf>
    <xf numFmtId="17" fontId="27" fillId="26" borderId="1" xfId="0" applyNumberFormat="1" applyFont="1" applyFill="1" applyBorder="1" applyAlignment="1" applyProtection="1">
      <alignment horizontal="center" wrapText="1"/>
    </xf>
    <xf numFmtId="0" fontId="0" fillId="7" borderId="0" xfId="0" applyNumberFormat="1" applyFill="1" applyAlignment="1">
      <alignment horizontal="right"/>
    </xf>
    <xf numFmtId="0" fontId="67" fillId="7" borderId="1" xfId="7" applyFont="1" applyFill="1" applyBorder="1"/>
    <xf numFmtId="0" fontId="67" fillId="7" borderId="4" xfId="5" applyFont="1" applyFill="1" applyBorder="1" applyAlignment="1">
      <alignment horizontal="center"/>
    </xf>
    <xf numFmtId="0" fontId="19" fillId="7" borderId="1" xfId="0" applyFont="1" applyFill="1" applyBorder="1"/>
    <xf numFmtId="0" fontId="0" fillId="7" borderId="0" xfId="0" applyFill="1" applyBorder="1"/>
    <xf numFmtId="49" fontId="0" fillId="7" borderId="0" xfId="0" quotePrefix="1" applyNumberFormat="1" applyFill="1"/>
    <xf numFmtId="0" fontId="0" fillId="7" borderId="0" xfId="0" applyNumberFormat="1" applyFill="1"/>
    <xf numFmtId="0" fontId="55" fillId="7" borderId="0" xfId="11" applyNumberFormat="1" applyFont="1" applyFill="1" applyAlignment="1">
      <alignment horizontal="right"/>
    </xf>
    <xf numFmtId="49" fontId="0" fillId="7" borderId="0" xfId="0" applyNumberFormat="1" applyFont="1" applyFill="1" applyAlignment="1">
      <alignment vertical="top" wrapText="1"/>
    </xf>
    <xf numFmtId="0" fontId="62" fillId="7" borderId="1" xfId="5" applyFont="1" applyFill="1" applyBorder="1" applyAlignment="1">
      <alignment horizontal="center"/>
    </xf>
    <xf numFmtId="0" fontId="0" fillId="7" borderId="0" xfId="0" applyFill="1" applyBorder="1" applyAlignment="1">
      <alignment vertical="top"/>
    </xf>
    <xf numFmtId="49" fontId="0" fillId="7" borderId="0" xfId="0" applyNumberFormat="1" applyFill="1" applyBorder="1" applyAlignment="1">
      <alignment vertical="top"/>
    </xf>
    <xf numFmtId="49" fontId="0" fillId="7" borderId="0" xfId="0" applyNumberFormat="1" applyFill="1" applyBorder="1"/>
    <xf numFmtId="0" fontId="55" fillId="7" borderId="0" xfId="11" applyNumberFormat="1" applyFont="1" applyFill="1" applyBorder="1" applyAlignment="1">
      <alignment horizontal="right"/>
    </xf>
    <xf numFmtId="0" fontId="62" fillId="7" borderId="0" xfId="5" applyFont="1" applyFill="1" applyBorder="1" applyAlignment="1">
      <alignment horizontal="center"/>
    </xf>
    <xf numFmtId="0" fontId="67" fillId="7" borderId="0" xfId="7" applyFont="1" applyFill="1" applyBorder="1"/>
    <xf numFmtId="0" fontId="67" fillId="7" borderId="0" xfId="5" applyFont="1" applyFill="1" applyBorder="1" applyAlignment="1">
      <alignment horizontal="center"/>
    </xf>
    <xf numFmtId="0" fontId="0" fillId="7" borderId="0" xfId="0" applyNumberFormat="1" applyFill="1" applyBorder="1" applyAlignment="1">
      <alignment horizontal="right"/>
    </xf>
    <xf numFmtId="0" fontId="25" fillId="0" borderId="0" xfId="1" applyFont="1" applyFill="1" applyBorder="1" applyAlignment="1" applyProtection="1">
      <alignment horizontal="center" vertical="center" wrapText="1"/>
    </xf>
    <xf numFmtId="0" fontId="27" fillId="27" borderId="1" xfId="0" applyFont="1" applyFill="1" applyBorder="1" applyAlignment="1">
      <alignment horizontal="center" wrapText="1"/>
    </xf>
    <xf numFmtId="0" fontId="42" fillId="0" borderId="0" xfId="0" applyFont="1"/>
    <xf numFmtId="0" fontId="0" fillId="0" borderId="1" xfId="0" applyBorder="1" applyAlignment="1">
      <alignment wrapText="1"/>
    </xf>
    <xf numFmtId="10" fontId="14" fillId="0" borderId="0" xfId="0" applyNumberFormat="1" applyFont="1" applyBorder="1" applyAlignment="1" applyProtection="1">
      <alignment vertical="center" wrapText="1"/>
    </xf>
    <xf numFmtId="0" fontId="14" fillId="0" borderId="0" xfId="0" applyFont="1" applyFill="1" applyBorder="1" applyAlignment="1">
      <alignment horizontal="center"/>
    </xf>
    <xf numFmtId="2" fontId="27" fillId="0" borderId="1" xfId="0" applyNumberFormat="1" applyFont="1" applyBorder="1" applyAlignment="1">
      <alignment horizontal="center"/>
    </xf>
    <xf numFmtId="0" fontId="16" fillId="0" borderId="0" xfId="0" applyFont="1" applyBorder="1" applyAlignment="1">
      <alignment horizontal="left"/>
    </xf>
    <xf numFmtId="0" fontId="16" fillId="0" borderId="0" xfId="0" applyFont="1" applyAlignment="1">
      <alignment wrapText="1"/>
    </xf>
    <xf numFmtId="17" fontId="27" fillId="14" borderId="1" xfId="0" applyNumberFormat="1" applyFont="1" applyFill="1" applyBorder="1" applyAlignment="1" applyProtection="1">
      <alignment horizontal="center" wrapText="1"/>
    </xf>
    <xf numFmtId="0" fontId="14" fillId="0" borderId="0" xfId="0" applyFont="1" applyAlignment="1">
      <alignment horizontal="center"/>
    </xf>
    <xf numFmtId="0" fontId="61" fillId="0" borderId="1" xfId="0" applyFont="1" applyFill="1" applyBorder="1" applyAlignment="1">
      <alignment horizontal="center" vertical="center" wrapText="1"/>
    </xf>
    <xf numFmtId="0" fontId="27" fillId="6" borderId="1" xfId="0" applyFont="1" applyFill="1" applyBorder="1" applyAlignment="1">
      <alignment horizontal="center" wrapText="1"/>
    </xf>
    <xf numFmtId="0" fontId="27" fillId="6" borderId="1" xfId="0" applyFont="1" applyFill="1" applyBorder="1" applyAlignment="1" applyProtection="1">
      <alignment horizontal="center" wrapText="1"/>
    </xf>
    <xf numFmtId="0" fontId="29" fillId="6" borderId="1" xfId="0" applyFont="1" applyFill="1" applyBorder="1" applyAlignment="1" applyProtection="1">
      <alignment horizontal="center" vertical="center" wrapText="1"/>
    </xf>
    <xf numFmtId="0" fontId="14" fillId="0" borderId="0" xfId="0" applyFont="1" applyFill="1" applyBorder="1" applyAlignment="1">
      <alignment horizontal="right"/>
    </xf>
    <xf numFmtId="0" fontId="16" fillId="0" borderId="0" xfId="12" applyNumberFormat="1" applyFont="1" applyFill="1" applyBorder="1" applyAlignment="1" applyProtection="1">
      <alignment vertical="center" wrapText="1"/>
    </xf>
    <xf numFmtId="0" fontId="14" fillId="0" borderId="1" xfId="12" applyNumberFormat="1" applyFont="1" applyFill="1" applyBorder="1" applyAlignment="1" applyProtection="1">
      <alignment vertical="center" wrapText="1"/>
    </xf>
    <xf numFmtId="0" fontId="27" fillId="17" borderId="1" xfId="0" applyFont="1" applyFill="1" applyBorder="1" applyAlignment="1" applyProtection="1">
      <alignment horizontal="center"/>
    </xf>
    <xf numFmtId="10" fontId="14" fillId="0" borderId="1" xfId="11" applyNumberFormat="1" applyFont="1" applyFill="1" applyBorder="1" applyAlignment="1" applyProtection="1">
      <alignment vertical="center" wrapText="1"/>
    </xf>
    <xf numFmtId="0" fontId="27" fillId="0" borderId="0" xfId="0" applyFont="1" applyBorder="1" applyAlignment="1"/>
    <xf numFmtId="10" fontId="0" fillId="0" borderId="0" xfId="11" applyNumberFormat="1" applyFont="1" applyFill="1"/>
    <xf numFmtId="10" fontId="0" fillId="0" borderId="0" xfId="11" applyNumberFormat="1" applyFont="1" applyFill="1" applyAlignment="1">
      <alignment horizontal="right" vertical="top"/>
    </xf>
    <xf numFmtId="164" fontId="27" fillId="0" borderId="0" xfId="11" applyNumberFormat="1" applyFont="1" applyFill="1" applyBorder="1"/>
    <xf numFmtId="164" fontId="27" fillId="0" borderId="0" xfId="0" applyNumberFormat="1" applyFont="1" applyFill="1" applyBorder="1"/>
    <xf numFmtId="164" fontId="27" fillId="0" borderId="1" xfId="0" applyNumberFormat="1" applyFont="1" applyFill="1" applyBorder="1" applyAlignment="1">
      <alignment horizontal="center"/>
    </xf>
    <xf numFmtId="0" fontId="27" fillId="14" borderId="1" xfId="0" applyFont="1" applyFill="1" applyBorder="1" applyAlignment="1">
      <alignment horizontal="center" wrapText="1"/>
    </xf>
    <xf numFmtId="10" fontId="27" fillId="26" borderId="1" xfId="0" applyNumberFormat="1" applyFont="1" applyFill="1" applyBorder="1" applyAlignment="1" applyProtection="1">
      <alignment horizontal="center" wrapText="1"/>
    </xf>
    <xf numFmtId="10" fontId="81" fillId="0" borderId="0" xfId="11" applyNumberFormat="1" applyFont="1" applyBorder="1"/>
    <xf numFmtId="0" fontId="83" fillId="0" borderId="0" xfId="140" applyFont="1"/>
    <xf numFmtId="0" fontId="59" fillId="0" borderId="0" xfId="140" applyFont="1"/>
    <xf numFmtId="0" fontId="10" fillId="0" borderId="0" xfId="140"/>
    <xf numFmtId="0" fontId="59" fillId="0" borderId="1" xfId="140" applyFont="1" applyBorder="1" applyAlignment="1">
      <alignment horizontal="center" vertical="center" wrapText="1"/>
    </xf>
    <xf numFmtId="0" fontId="59" fillId="0" borderId="1" xfId="140" applyFont="1" applyBorder="1" applyAlignment="1">
      <alignment horizontal="center" vertical="center"/>
    </xf>
    <xf numFmtId="0" fontId="59" fillId="0" borderId="4" xfId="140" applyFont="1" applyBorder="1" applyAlignment="1">
      <alignment horizontal="center" vertical="center"/>
    </xf>
    <xf numFmtId="2" fontId="59" fillId="0" borderId="26" xfId="140" applyNumberFormat="1" applyFont="1" applyBorder="1" applyAlignment="1">
      <alignment horizontal="center" wrapText="1"/>
    </xf>
    <xf numFmtId="2" fontId="59" fillId="0" borderId="34" xfId="140" applyNumberFormat="1" applyFont="1" applyBorder="1" applyAlignment="1">
      <alignment horizontal="center" wrapText="1"/>
    </xf>
    <xf numFmtId="2" fontId="59" fillId="0" borderId="35" xfId="140" applyNumberFormat="1" applyFont="1" applyBorder="1" applyAlignment="1">
      <alignment horizontal="center" wrapText="1"/>
    </xf>
    <xf numFmtId="0" fontId="59" fillId="0" borderId="10" xfId="140" applyFont="1" applyBorder="1" applyAlignment="1">
      <alignment horizontal="center" wrapText="1"/>
    </xf>
    <xf numFmtId="0" fontId="59" fillId="0" borderId="1" xfId="140" applyFont="1" applyBorder="1" applyAlignment="1">
      <alignment horizontal="center" wrapText="1"/>
    </xf>
    <xf numFmtId="0" fontId="59" fillId="0" borderId="4" xfId="140" applyFont="1" applyBorder="1" applyAlignment="1">
      <alignment horizontal="center" wrapText="1"/>
    </xf>
    <xf numFmtId="2" fontId="59" fillId="10" borderId="19" xfId="140" applyNumberFormat="1" applyFont="1" applyFill="1" applyBorder="1" applyAlignment="1">
      <alignment horizontal="center" vertical="center" wrapText="1"/>
    </xf>
    <xf numFmtId="2" fontId="59" fillId="10" borderId="1" xfId="140" applyNumberFormat="1" applyFont="1" applyFill="1" applyBorder="1" applyAlignment="1">
      <alignment horizontal="center" vertical="center" wrapText="1"/>
    </xf>
    <xf numFmtId="2" fontId="59" fillId="20" borderId="1" xfId="140" applyNumberFormat="1" applyFont="1" applyFill="1" applyBorder="1" applyAlignment="1">
      <alignment horizontal="center" vertical="center" wrapText="1"/>
    </xf>
    <xf numFmtId="2" fontId="78" fillId="20" borderId="1" xfId="140" applyNumberFormat="1" applyFont="1" applyFill="1" applyBorder="1" applyAlignment="1">
      <alignment horizontal="center" vertical="center" wrapText="1"/>
    </xf>
    <xf numFmtId="0" fontId="14" fillId="0" borderId="0" xfId="140" applyFont="1" applyBorder="1" applyAlignment="1">
      <alignment wrapText="1"/>
    </xf>
    <xf numFmtId="0" fontId="10" fillId="0" borderId="0" xfId="140" applyBorder="1" applyAlignment="1">
      <alignment wrapText="1"/>
    </xf>
    <xf numFmtId="0" fontId="10" fillId="0" borderId="1" xfId="140" applyBorder="1" applyAlignment="1">
      <alignment horizontal="center" wrapText="1"/>
    </xf>
    <xf numFmtId="49" fontId="16" fillId="0" borderId="21" xfId="140" applyNumberFormat="1" applyFont="1" applyFill="1" applyBorder="1" applyAlignment="1" applyProtection="1">
      <alignment horizontal="center" wrapText="1"/>
    </xf>
    <xf numFmtId="0" fontId="59" fillId="0" borderId="0" xfId="140" applyFont="1" applyAlignment="1">
      <alignment horizontal="center"/>
    </xf>
    <xf numFmtId="0" fontId="10" fillId="0" borderId="0" xfId="140" applyAlignment="1">
      <alignment wrapText="1"/>
    </xf>
    <xf numFmtId="0" fontId="10" fillId="0" borderId="1" xfId="140" applyBorder="1"/>
    <xf numFmtId="49" fontId="10" fillId="0" borderId="1" xfId="140" applyNumberFormat="1" applyFont="1" applyBorder="1" applyAlignment="1">
      <alignment horizontal="left" vertical="center"/>
    </xf>
    <xf numFmtId="0" fontId="10" fillId="0" borderId="4" xfId="140" applyFont="1" applyFill="1" applyBorder="1" applyAlignment="1">
      <alignment horizontal="left" vertical="center"/>
    </xf>
    <xf numFmtId="2" fontId="10" fillId="0" borderId="19" xfId="140" applyNumberFormat="1" applyBorder="1"/>
    <xf numFmtId="2" fontId="10" fillId="0" borderId="1" xfId="140" applyNumberFormat="1" applyBorder="1"/>
    <xf numFmtId="2" fontId="10" fillId="0" borderId="20" xfId="140" applyNumberFormat="1" applyBorder="1"/>
    <xf numFmtId="0" fontId="10" fillId="0" borderId="10" xfId="140" applyBorder="1"/>
    <xf numFmtId="0" fontId="10" fillId="0" borderId="4" xfId="140" applyBorder="1"/>
    <xf numFmtId="0" fontId="60" fillId="0" borderId="1" xfId="140" applyFont="1" applyBorder="1" applyAlignment="1">
      <alignment wrapText="1"/>
    </xf>
    <xf numFmtId="0" fontId="14" fillId="0" borderId="0" xfId="140" applyFont="1" applyBorder="1"/>
    <xf numFmtId="0" fontId="111" fillId="11" borderId="21" xfId="140" quotePrefix="1" applyNumberFormat="1" applyFont="1" applyFill="1" applyBorder="1" applyProtection="1"/>
    <xf numFmtId="0" fontId="10" fillId="0" borderId="1" xfId="140" quotePrefix="1" applyBorder="1"/>
    <xf numFmtId="49" fontId="10" fillId="0" borderId="1" xfId="140" quotePrefix="1" applyNumberFormat="1" applyFont="1" applyBorder="1" applyAlignment="1">
      <alignment horizontal="left" vertical="center"/>
    </xf>
    <xf numFmtId="0" fontId="14" fillId="28" borderId="0" xfId="140" applyFont="1" applyFill="1" applyBorder="1"/>
    <xf numFmtId="0" fontId="60" fillId="0" borderId="1" xfId="140" applyFont="1" applyFill="1" applyBorder="1" applyAlignment="1">
      <alignment wrapText="1"/>
    </xf>
    <xf numFmtId="0" fontId="10" fillId="0" borderId="4" xfId="140" applyFill="1" applyBorder="1" applyAlignment="1">
      <alignment horizontal="left" vertical="center"/>
    </xf>
    <xf numFmtId="0" fontId="14" fillId="0" borderId="1" xfId="140" applyFont="1" applyFill="1" applyBorder="1"/>
    <xf numFmtId="0" fontId="10" fillId="0" borderId="1" xfId="140" applyBorder="1" applyAlignment="1">
      <alignment horizontal="left"/>
    </xf>
    <xf numFmtId="0" fontId="10" fillId="0" borderId="4" xfId="140" applyBorder="1" applyAlignment="1">
      <alignment horizontal="left"/>
    </xf>
    <xf numFmtId="0" fontId="14" fillId="0" borderId="0" xfId="140" applyFont="1" applyFill="1" applyBorder="1"/>
    <xf numFmtId="0" fontId="111" fillId="11" borderId="15" xfId="140" quotePrefix="1" applyNumberFormat="1" applyFont="1" applyFill="1" applyBorder="1" applyProtection="1"/>
    <xf numFmtId="2" fontId="10" fillId="0" borderId="49" xfId="140" applyNumberFormat="1" applyBorder="1"/>
    <xf numFmtId="2" fontId="10" fillId="0" borderId="27" xfId="140" applyNumberFormat="1" applyBorder="1"/>
    <xf numFmtId="2" fontId="10" fillId="0" borderId="39" xfId="140" applyNumberFormat="1" applyBorder="1"/>
    <xf numFmtId="0" fontId="14" fillId="0" borderId="16" xfId="140" applyFont="1" applyBorder="1"/>
    <xf numFmtId="0" fontId="111" fillId="11" borderId="1" xfId="140" applyNumberFormat="1" applyFont="1" applyFill="1" applyBorder="1" applyProtection="1"/>
    <xf numFmtId="0" fontId="60" fillId="0" borderId="0" xfId="140" applyFont="1" applyAlignment="1">
      <alignment wrapText="1"/>
    </xf>
    <xf numFmtId="0" fontId="10" fillId="0" borderId="0" xfId="140" applyBorder="1"/>
    <xf numFmtId="0" fontId="10" fillId="0" borderId="0" xfId="140" quotePrefix="1" applyBorder="1"/>
    <xf numFmtId="2" fontId="10" fillId="0" borderId="0" xfId="140" applyNumberFormat="1" applyBorder="1"/>
    <xf numFmtId="0" fontId="16" fillId="0" borderId="0" xfId="0" applyFont="1" applyBorder="1" applyAlignment="1" applyProtection="1">
      <alignment horizontal="center"/>
    </xf>
    <xf numFmtId="164" fontId="27" fillId="0" borderId="0" xfId="11" applyNumberFormat="1" applyFont="1" applyFill="1" applyBorder="1" applyAlignment="1">
      <alignment horizontal="center"/>
    </xf>
    <xf numFmtId="0" fontId="14" fillId="0" borderId="16" xfId="5" applyFont="1" applyFill="1" applyBorder="1" applyAlignment="1" applyProtection="1">
      <alignment horizontal="right"/>
    </xf>
    <xf numFmtId="10" fontId="14" fillId="0" borderId="0" xfId="0" applyNumberFormat="1" applyFont="1" applyBorder="1" applyAlignment="1">
      <alignment wrapText="1"/>
    </xf>
    <xf numFmtId="0" fontId="14" fillId="0" borderId="0" xfId="5" applyNumberFormat="1" applyBorder="1" applyAlignment="1" applyProtection="1">
      <alignment vertical="center"/>
    </xf>
    <xf numFmtId="0" fontId="16" fillId="0" borderId="16" xfId="0" applyNumberFormat="1" applyFont="1" applyBorder="1" applyAlignment="1" applyProtection="1">
      <alignment horizontal="center"/>
    </xf>
    <xf numFmtId="0" fontId="0" fillId="0" borderId="20" xfId="11" applyNumberFormat="1" applyFont="1" applyBorder="1" applyAlignment="1" applyProtection="1">
      <alignment horizontal="right"/>
    </xf>
    <xf numFmtId="0" fontId="14" fillId="0" borderId="20" xfId="5" applyNumberFormat="1" applyBorder="1" applyAlignment="1" applyProtection="1">
      <alignment horizontal="right"/>
    </xf>
    <xf numFmtId="0" fontId="14" fillId="0" borderId="20" xfId="5" applyNumberFormat="1" applyBorder="1" applyAlignment="1" applyProtection="1">
      <alignment horizontal="right" vertical="center"/>
    </xf>
    <xf numFmtId="49" fontId="0" fillId="0" borderId="0" xfId="0" applyNumberFormat="1" applyFont="1" applyFill="1" applyAlignment="1">
      <alignment horizontal="right" vertical="top"/>
    </xf>
    <xf numFmtId="0" fontId="55" fillId="0" borderId="0" xfId="11" applyNumberFormat="1" applyFont="1" applyFill="1"/>
    <xf numFmtId="49" fontId="14" fillId="0" borderId="0" xfId="0" applyNumberFormat="1" applyFont="1" applyFill="1" applyAlignment="1">
      <alignment horizontal="right" vertical="top"/>
    </xf>
    <xf numFmtId="0" fontId="64" fillId="0" borderId="21" xfId="7" applyFont="1" applyFill="1" applyBorder="1"/>
    <xf numFmtId="0" fontId="63" fillId="0" borderId="21" xfId="5" applyFont="1" applyFill="1" applyBorder="1" applyAlignment="1">
      <alignment horizontal="center"/>
    </xf>
    <xf numFmtId="0" fontId="62" fillId="0" borderId="15" xfId="5" applyFont="1" applyFill="1" applyBorder="1" applyAlignment="1">
      <alignment horizontal="center"/>
    </xf>
    <xf numFmtId="0" fontId="27" fillId="0" borderId="0" xfId="11" applyNumberFormat="1" applyFont="1" applyFill="1" applyBorder="1"/>
    <xf numFmtId="49" fontId="0" fillId="0" borderId="0" xfId="0" applyNumberFormat="1" applyAlignment="1">
      <alignment horizontal="right" vertical="top"/>
    </xf>
    <xf numFmtId="0" fontId="0" fillId="0" borderId="0" xfId="0" applyAlignment="1">
      <alignment horizontal="right" vertical="top"/>
    </xf>
    <xf numFmtId="0" fontId="16" fillId="0" borderId="18" xfId="12" applyNumberFormat="1" applyFont="1" applyFill="1" applyBorder="1" applyAlignment="1" applyProtection="1">
      <alignment vertical="center" wrapText="1"/>
    </xf>
    <xf numFmtId="164" fontId="27" fillId="0" borderId="0" xfId="11" applyNumberFormat="1" applyFont="1" applyFill="1" applyBorder="1" applyAlignment="1">
      <alignment horizontal="center"/>
    </xf>
    <xf numFmtId="0" fontId="27" fillId="26" borderId="1" xfId="0" applyFont="1" applyFill="1" applyBorder="1" applyAlignment="1">
      <alignment horizontal="center" wrapText="1"/>
    </xf>
    <xf numFmtId="164" fontId="27" fillId="0" borderId="1" xfId="11" applyNumberFormat="1" applyFont="1" applyFill="1" applyBorder="1" applyAlignment="1" applyProtection="1">
      <alignment horizontal="center" wrapText="1"/>
    </xf>
    <xf numFmtId="0" fontId="29" fillId="0" borderId="0" xfId="0" applyFont="1" applyFill="1" applyBorder="1" applyAlignment="1" applyProtection="1">
      <alignment horizontal="center" vertical="center" wrapText="1"/>
    </xf>
    <xf numFmtId="0" fontId="19" fillId="14" borderId="10" xfId="0" applyFont="1" applyFill="1" applyBorder="1" applyAlignment="1">
      <alignment horizontal="center" vertical="center"/>
    </xf>
    <xf numFmtId="1" fontId="17" fillId="8" borderId="1" xfId="0" applyNumberFormat="1" applyFont="1" applyFill="1" applyBorder="1" applyAlignment="1">
      <alignment horizontal="center" vertical="center" wrapText="1"/>
    </xf>
    <xf numFmtId="0" fontId="27" fillId="16" borderId="1" xfId="0" applyFont="1" applyFill="1" applyBorder="1" applyAlignment="1">
      <alignment horizontal="center" wrapText="1"/>
    </xf>
    <xf numFmtId="0" fontId="27" fillId="10" borderId="1" xfId="0" applyNumberFormat="1" applyFont="1" applyFill="1" applyBorder="1" applyAlignment="1" applyProtection="1">
      <alignment horizontal="center" wrapText="1"/>
    </xf>
    <xf numFmtId="0" fontId="0" fillId="0" borderId="28" xfId="0" applyBorder="1"/>
    <xf numFmtId="164" fontId="27" fillId="0" borderId="0" xfId="0" applyNumberFormat="1" applyFont="1" applyBorder="1" applyAlignment="1" applyProtection="1">
      <alignment horizontal="center" wrapText="1"/>
    </xf>
    <xf numFmtId="9" fontId="27" fillId="0" borderId="0" xfId="11" applyFont="1" applyBorder="1" applyAlignment="1" applyProtection="1">
      <alignment horizontal="center"/>
    </xf>
    <xf numFmtId="10" fontId="114" fillId="0" borderId="3" xfId="0" applyNumberFormat="1" applyFont="1" applyFill="1" applyBorder="1" applyAlignment="1">
      <alignment horizontal="center" vertical="center"/>
    </xf>
    <xf numFmtId="10" fontId="114" fillId="0" borderId="1" xfId="0" applyNumberFormat="1" applyFont="1" applyFill="1" applyBorder="1" applyAlignment="1">
      <alignment horizontal="center" vertical="center"/>
    </xf>
    <xf numFmtId="49" fontId="10" fillId="0" borderId="1" xfId="140" applyNumberFormat="1" applyBorder="1"/>
    <xf numFmtId="49" fontId="10" fillId="0" borderId="1" xfId="140" quotePrefix="1" applyNumberFormat="1" applyBorder="1"/>
    <xf numFmtId="49" fontId="9" fillId="0" borderId="1" xfId="140" quotePrefix="1" applyNumberFormat="1" applyFont="1" applyBorder="1"/>
    <xf numFmtId="1" fontId="59" fillId="62" borderId="6" xfId="140" applyNumberFormat="1" applyFont="1" applyFill="1" applyBorder="1" applyAlignment="1"/>
    <xf numFmtId="1" fontId="59" fillId="62" borderId="23" xfId="140" applyNumberFormat="1" applyFont="1" applyFill="1" applyBorder="1" applyAlignment="1"/>
    <xf numFmtId="0" fontId="8" fillId="0" borderId="1" xfId="140" applyFont="1" applyBorder="1"/>
    <xf numFmtId="49" fontId="7" fillId="0" borderId="1" xfId="140" quotePrefix="1" applyNumberFormat="1" applyFont="1" applyBorder="1"/>
    <xf numFmtId="49" fontId="6" fillId="0" borderId="1" xfId="140" quotePrefix="1" applyNumberFormat="1" applyFont="1" applyBorder="1"/>
    <xf numFmtId="49" fontId="6" fillId="0" borderId="0" xfId="140" quotePrefix="1" applyNumberFormat="1" applyFont="1" applyBorder="1"/>
    <xf numFmtId="0" fontId="27" fillId="0" borderId="1" xfId="0" applyFont="1" applyBorder="1" applyAlignment="1" applyProtection="1">
      <alignment horizontal="center"/>
    </xf>
    <xf numFmtId="0" fontId="22" fillId="0" borderId="10" xfId="0" applyFont="1" applyBorder="1" applyAlignment="1">
      <alignment horizontal="center"/>
    </xf>
    <xf numFmtId="0" fontId="22" fillId="0" borderId="22" xfId="0" applyFont="1" applyBorder="1" applyAlignment="1">
      <alignment horizontal="center"/>
    </xf>
    <xf numFmtId="0" fontId="32" fillId="0" borderId="0" xfId="1" applyFont="1" applyFill="1" applyBorder="1" applyAlignment="1" applyProtection="1">
      <alignment vertical="center" wrapText="1"/>
    </xf>
    <xf numFmtId="10" fontId="0" fillId="0" borderId="1" xfId="11" applyNumberFormat="1" applyFont="1" applyBorder="1" applyAlignment="1">
      <alignment horizontal="center"/>
    </xf>
    <xf numFmtId="0" fontId="89" fillId="0" borderId="0" xfId="0" applyFont="1" applyFill="1" applyBorder="1" applyAlignment="1" applyProtection="1">
      <alignment horizontal="center" vertical="center" wrapText="1"/>
    </xf>
    <xf numFmtId="164" fontId="27" fillId="0" borderId="4" xfId="11" applyNumberFormat="1"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164" fontId="27" fillId="0" borderId="1" xfId="11" applyNumberFormat="1" applyFont="1" applyFill="1" applyBorder="1" applyAlignment="1" applyProtection="1">
      <alignment horizontal="center" vertical="center" wrapText="1"/>
    </xf>
    <xf numFmtId="0" fontId="71" fillId="0" borderId="0" xfId="0" applyFont="1" applyFill="1" applyBorder="1" applyAlignment="1" applyProtection="1">
      <alignment horizontal="center" vertical="center" wrapText="1"/>
    </xf>
    <xf numFmtId="10" fontId="27" fillId="14" borderId="1" xfId="0" applyNumberFormat="1" applyFont="1" applyFill="1" applyBorder="1" applyAlignment="1" applyProtection="1">
      <alignment horizontal="center" wrapText="1"/>
    </xf>
    <xf numFmtId="0" fontId="29" fillId="14" borderId="1" xfId="0" applyFont="1" applyFill="1" applyBorder="1" applyAlignment="1" applyProtection="1">
      <alignment horizontal="center" vertical="center" wrapText="1"/>
    </xf>
    <xf numFmtId="0" fontId="27" fillId="0" borderId="0" xfId="0" applyFont="1" applyFill="1" applyBorder="1" applyAlignment="1">
      <alignment horizontal="right"/>
    </xf>
    <xf numFmtId="0" fontId="14" fillId="0" borderId="0" xfId="12" applyNumberFormat="1" applyFont="1" applyFill="1" applyBorder="1" applyAlignment="1" applyProtection="1">
      <alignment vertical="center" wrapText="1"/>
    </xf>
    <xf numFmtId="0" fontId="29" fillId="0" borderId="0" xfId="0" applyFont="1" applyFill="1" applyBorder="1" applyAlignment="1" applyProtection="1">
      <alignment horizontal="center"/>
    </xf>
    <xf numFmtId="0" fontId="14" fillId="0" borderId="0" xfId="12" applyNumberFormat="1" applyFont="1" applyFill="1" applyBorder="1" applyAlignment="1" applyProtection="1">
      <alignment horizontal="center" vertical="center" wrapText="1"/>
    </xf>
    <xf numFmtId="17" fontId="27" fillId="13" borderId="1" xfId="0" applyNumberFormat="1" applyFont="1" applyFill="1" applyBorder="1" applyAlignment="1" applyProtection="1">
      <alignment horizontal="center" wrapText="1"/>
    </xf>
    <xf numFmtId="0" fontId="0" fillId="0" borderId="1" xfId="0" applyBorder="1" applyAlignment="1">
      <alignment horizontal="center"/>
    </xf>
    <xf numFmtId="10" fontId="27" fillId="0" borderId="0" xfId="0" applyNumberFormat="1" applyFont="1" applyFill="1" applyBorder="1" applyAlignment="1" applyProtection="1">
      <alignment horizontal="center" wrapText="1"/>
    </xf>
    <xf numFmtId="10" fontId="27" fillId="0" borderId="18" xfId="0" applyNumberFormat="1" applyFont="1" applyFill="1" applyBorder="1" applyAlignment="1" applyProtection="1">
      <alignment horizontal="center" wrapText="1"/>
    </xf>
    <xf numFmtId="49" fontId="27" fillId="0" borderId="0" xfId="0" applyNumberFormat="1" applyFont="1" applyFill="1" applyBorder="1" applyAlignment="1" applyProtection="1">
      <alignment horizontal="center" wrapText="1"/>
    </xf>
    <xf numFmtId="0" fontId="14" fillId="0" borderId="0" xfId="0" applyFont="1" applyFill="1" applyAlignment="1">
      <alignment wrapText="1"/>
    </xf>
    <xf numFmtId="10" fontId="27" fillId="14" borderId="1" xfId="11" applyNumberFormat="1" applyFont="1" applyFill="1" applyBorder="1" applyAlignment="1">
      <alignment horizontal="center" wrapText="1"/>
    </xf>
    <xf numFmtId="1" fontId="27" fillId="14" borderId="1" xfId="11" applyNumberFormat="1" applyFont="1" applyFill="1" applyBorder="1" applyAlignment="1">
      <alignment horizontal="center" wrapText="1"/>
    </xf>
    <xf numFmtId="0" fontId="27" fillId="14" borderId="1" xfId="11" applyNumberFormat="1" applyFont="1" applyFill="1" applyBorder="1" applyAlignment="1">
      <alignment horizontal="center" wrapText="1"/>
    </xf>
    <xf numFmtId="49" fontId="16" fillId="0" borderId="1" xfId="0" applyNumberFormat="1" applyFont="1" applyBorder="1" applyAlignment="1" applyProtection="1">
      <alignment horizontal="center" wrapText="1"/>
    </xf>
    <xf numFmtId="0" fontId="16" fillId="0" borderId="4" xfId="0" applyFont="1" applyBorder="1" applyAlignment="1" applyProtection="1">
      <alignment horizontal="center" wrapText="1"/>
      <protection locked="0"/>
    </xf>
    <xf numFmtId="0" fontId="16" fillId="0" borderId="1" xfId="0" applyFont="1" applyBorder="1" applyAlignment="1" applyProtection="1">
      <alignment horizontal="center" wrapText="1"/>
    </xf>
    <xf numFmtId="0" fontId="16" fillId="0" borderId="20" xfId="0" applyFont="1" applyBorder="1" applyAlignment="1" applyProtection="1">
      <alignment horizontal="center" wrapText="1"/>
    </xf>
    <xf numFmtId="49" fontId="0" fillId="0" borderId="1" xfId="0" applyNumberFormat="1" applyFont="1" applyBorder="1" applyAlignment="1">
      <alignment vertical="top"/>
    </xf>
    <xf numFmtId="49" fontId="0" fillId="0" borderId="4" xfId="0" applyNumberFormat="1" applyFont="1" applyBorder="1" applyAlignment="1">
      <alignment vertical="top"/>
    </xf>
    <xf numFmtId="0" fontId="0" fillId="0" borderId="19" xfId="0" applyNumberFormat="1" applyFont="1" applyBorder="1" applyAlignment="1">
      <alignment vertical="top"/>
    </xf>
    <xf numFmtId="0" fontId="0" fillId="0" borderId="1" xfId="0" applyNumberFormat="1" applyFont="1" applyBorder="1" applyAlignment="1">
      <alignment vertical="top"/>
    </xf>
    <xf numFmtId="2" fontId="0" fillId="0" borderId="1" xfId="0" applyNumberFormat="1" applyBorder="1" applyProtection="1">
      <protection locked="0"/>
    </xf>
    <xf numFmtId="2" fontId="0" fillId="0" borderId="20" xfId="0" applyNumberFormat="1" applyBorder="1" applyProtection="1">
      <protection locked="0"/>
    </xf>
    <xf numFmtId="0" fontId="0" fillId="0" borderId="10" xfId="0" applyNumberFormat="1" applyFont="1" applyBorder="1" applyAlignment="1">
      <alignment vertical="top"/>
    </xf>
    <xf numFmtId="0" fontId="0" fillId="0" borderId="20" xfId="0" applyBorder="1" applyAlignment="1">
      <alignment wrapText="1"/>
    </xf>
    <xf numFmtId="2" fontId="0" fillId="0" borderId="20" xfId="0" applyNumberFormat="1" applyBorder="1" applyAlignment="1" applyProtection="1">
      <alignment wrapText="1"/>
      <protection locked="0"/>
    </xf>
    <xf numFmtId="49" fontId="115" fillId="0" borderId="1" xfId="140" quotePrefix="1" applyNumberFormat="1" applyFont="1" applyBorder="1" applyAlignment="1">
      <alignment horizontal="center" vertical="center"/>
    </xf>
    <xf numFmtId="0" fontId="0" fillId="0" borderId="19" xfId="0" applyBorder="1"/>
    <xf numFmtId="0" fontId="0" fillId="0" borderId="20" xfId="0" applyBorder="1"/>
    <xf numFmtId="1" fontId="0" fillId="0" borderId="19" xfId="0" applyNumberFormat="1" applyFont="1" applyBorder="1" applyAlignment="1">
      <alignment vertical="top"/>
    </xf>
    <xf numFmtId="1" fontId="0" fillId="0" borderId="1" xfId="0" applyNumberFormat="1" applyFont="1" applyBorder="1" applyAlignment="1">
      <alignment vertical="top"/>
    </xf>
    <xf numFmtId="2" fontId="0" fillId="0" borderId="27" xfId="0" applyNumberFormat="1" applyBorder="1" applyProtection="1">
      <protection locked="0"/>
    </xf>
    <xf numFmtId="2" fontId="0" fillId="0" borderId="39" xfId="0" applyNumberFormat="1" applyBorder="1" applyProtection="1">
      <protection locked="0"/>
    </xf>
    <xf numFmtId="0" fontId="0" fillId="0" borderId="10" xfId="0" applyBorder="1" applyAlignment="1">
      <alignment wrapText="1"/>
    </xf>
    <xf numFmtId="49" fontId="0" fillId="0" borderId="18" xfId="0" applyNumberFormat="1" applyFont="1" applyBorder="1" applyAlignment="1">
      <alignment vertical="top"/>
    </xf>
    <xf numFmtId="0" fontId="10" fillId="0" borderId="0" xfId="140" applyBorder="1" applyAlignment="1">
      <alignment horizontal="left"/>
    </xf>
    <xf numFmtId="0" fontId="5" fillId="0" borderId="0" xfId="140" applyFont="1"/>
    <xf numFmtId="0" fontId="5" fillId="0" borderId="1" xfId="140" applyFont="1" applyBorder="1"/>
    <xf numFmtId="0" fontId="13" fillId="0" borderId="1" xfId="0" applyFont="1" applyBorder="1" applyAlignment="1">
      <alignment horizontal="center" vertical="center" wrapText="1"/>
    </xf>
    <xf numFmtId="0" fontId="0" fillId="0" borderId="1" xfId="0" applyBorder="1" applyAlignment="1">
      <alignment vertical="top"/>
    </xf>
    <xf numFmtId="0" fontId="0" fillId="7" borderId="1" xfId="0" applyFill="1" applyBorder="1" applyAlignment="1">
      <alignment vertical="top"/>
    </xf>
    <xf numFmtId="0" fontId="5" fillId="0" borderId="1" xfId="140" quotePrefix="1" applyFont="1" applyBorder="1"/>
    <xf numFmtId="49" fontId="0" fillId="0" borderId="4" xfId="0" applyNumberFormat="1" applyFont="1" applyFill="1" applyBorder="1" applyAlignment="1">
      <alignment vertical="top"/>
    </xf>
    <xf numFmtId="2" fontId="0" fillId="0" borderId="1" xfId="0" applyNumberFormat="1" applyFill="1" applyBorder="1" applyProtection="1">
      <protection locked="0"/>
    </xf>
    <xf numFmtId="2" fontId="0" fillId="0" borderId="20" xfId="0" applyNumberFormat="1" applyFill="1" applyBorder="1" applyProtection="1">
      <protection locked="0"/>
    </xf>
    <xf numFmtId="0" fontId="0" fillId="0" borderId="10" xfId="0" applyFill="1" applyBorder="1" applyAlignment="1">
      <alignment wrapText="1"/>
    </xf>
    <xf numFmtId="0" fontId="0" fillId="0" borderId="20" xfId="0" applyFill="1" applyBorder="1"/>
    <xf numFmtId="0" fontId="10" fillId="0" borderId="19" xfId="140" applyBorder="1"/>
    <xf numFmtId="0" fontId="16" fillId="0" borderId="10" xfId="0" applyFont="1" applyFill="1" applyBorder="1" applyAlignment="1" applyProtection="1">
      <alignment horizontal="center" wrapText="1"/>
    </xf>
    <xf numFmtId="2" fontId="0" fillId="0" borderId="10" xfId="0" applyNumberFormat="1" applyBorder="1" applyProtection="1">
      <protection locked="0"/>
    </xf>
    <xf numFmtId="1" fontId="0" fillId="0" borderId="49" xfId="0" applyNumberFormat="1" applyBorder="1" applyProtection="1">
      <protection locked="0"/>
    </xf>
    <xf numFmtId="1" fontId="0" fillId="0" borderId="27" xfId="0" applyNumberFormat="1" applyBorder="1" applyProtection="1">
      <protection locked="0"/>
    </xf>
    <xf numFmtId="0" fontId="14" fillId="0" borderId="1" xfId="0" applyFont="1" applyBorder="1" applyAlignment="1">
      <alignment vertical="top"/>
    </xf>
    <xf numFmtId="0" fontId="14" fillId="0" borderId="19" xfId="0" applyFont="1" applyBorder="1" applyAlignment="1">
      <alignment vertical="top"/>
    </xf>
    <xf numFmtId="0" fontId="14" fillId="0" borderId="10" xfId="0" applyFont="1" applyBorder="1" applyAlignment="1">
      <alignment vertical="top"/>
    </xf>
    <xf numFmtId="0" fontId="0" fillId="0" borderId="49" xfId="0" applyBorder="1"/>
    <xf numFmtId="0" fontId="0" fillId="0" borderId="27" xfId="0" applyBorder="1"/>
    <xf numFmtId="0" fontId="16" fillId="0" borderId="1" xfId="0" applyFont="1" applyFill="1" applyBorder="1" applyAlignment="1" applyProtection="1">
      <alignment horizontal="center" wrapText="1"/>
    </xf>
    <xf numFmtId="0" fontId="5" fillId="0" borderId="34" xfId="140" applyFont="1" applyBorder="1" applyAlignment="1">
      <alignment wrapText="1"/>
    </xf>
    <xf numFmtId="0" fontId="5" fillId="0" borderId="35" xfId="140" applyFont="1" applyBorder="1" applyAlignment="1">
      <alignment wrapText="1"/>
    </xf>
    <xf numFmtId="0" fontId="5" fillId="0" borderId="20" xfId="140" applyFont="1" applyBorder="1"/>
    <xf numFmtId="0" fontId="5" fillId="0" borderId="27" xfId="140" applyFont="1" applyBorder="1"/>
    <xf numFmtId="0" fontId="5" fillId="0" borderId="39" xfId="140" applyFont="1" applyBorder="1"/>
    <xf numFmtId="0" fontId="5" fillId="0" borderId="37" xfId="140" applyFont="1" applyBorder="1" applyAlignment="1">
      <alignment wrapText="1"/>
    </xf>
    <xf numFmtId="0" fontId="5" fillId="0" borderId="10" xfId="140" applyFont="1" applyBorder="1"/>
    <xf numFmtId="0" fontId="5" fillId="0" borderId="50" xfId="140" applyFont="1" applyBorder="1"/>
    <xf numFmtId="49" fontId="16" fillId="0" borderId="4" xfId="140" applyNumberFormat="1" applyFont="1" applyFill="1" applyBorder="1" applyAlignment="1" applyProtection="1">
      <alignment horizontal="center" wrapText="1"/>
    </xf>
    <xf numFmtId="0" fontId="111" fillId="11" borderId="4" xfId="140" quotePrefix="1" applyNumberFormat="1" applyFont="1" applyFill="1" applyBorder="1" applyProtection="1"/>
    <xf numFmtId="0" fontId="13" fillId="0" borderId="19" xfId="0" applyFont="1" applyBorder="1" applyAlignment="1">
      <alignment horizontal="center" vertical="center" wrapText="1"/>
    </xf>
    <xf numFmtId="49" fontId="16" fillId="0" borderId="20" xfId="0" applyNumberFormat="1" applyFont="1" applyBorder="1" applyAlignment="1" applyProtection="1">
      <alignment horizontal="center" wrapText="1"/>
    </xf>
    <xf numFmtId="49" fontId="0" fillId="0" borderId="20" xfId="0" applyNumberFormat="1" applyFont="1" applyBorder="1" applyAlignment="1">
      <alignment vertical="top"/>
    </xf>
    <xf numFmtId="0" fontId="0" fillId="0" borderId="19" xfId="0" applyBorder="1" applyAlignment="1">
      <alignment vertical="top"/>
    </xf>
    <xf numFmtId="0" fontId="0" fillId="7" borderId="19" xfId="0" applyFill="1" applyBorder="1" applyAlignment="1">
      <alignment vertical="top"/>
    </xf>
    <xf numFmtId="49" fontId="115" fillId="0" borderId="39" xfId="140" quotePrefix="1" applyNumberFormat="1" applyFont="1" applyBorder="1" applyAlignment="1">
      <alignment horizontal="center" vertical="center"/>
    </xf>
    <xf numFmtId="0" fontId="10" fillId="0" borderId="21" xfId="140" applyBorder="1" applyAlignment="1">
      <alignment horizontal="center" wrapText="1"/>
    </xf>
    <xf numFmtId="0" fontId="10" fillId="0" borderId="21" xfId="140" applyBorder="1"/>
    <xf numFmtId="0" fontId="14" fillId="0" borderId="21" xfId="140" applyFont="1" applyFill="1" applyBorder="1"/>
    <xf numFmtId="0" fontId="0" fillId="0" borderId="1" xfId="0" applyFill="1" applyBorder="1" applyAlignment="1">
      <alignment wrapText="1"/>
    </xf>
    <xf numFmtId="2" fontId="59" fillId="18" borderId="34" xfId="0" applyNumberFormat="1" applyFont="1" applyFill="1" applyBorder="1" applyAlignment="1">
      <alignment horizontal="center" vertical="center" wrapText="1"/>
    </xf>
    <xf numFmtId="2" fontId="59" fillId="15" borderId="34" xfId="0" applyNumberFormat="1" applyFont="1" applyFill="1" applyBorder="1" applyAlignment="1">
      <alignment horizontal="center" vertical="center" wrapText="1"/>
    </xf>
    <xf numFmtId="2" fontId="78" fillId="15" borderId="35" xfId="0" applyNumberFormat="1" applyFont="1" applyFill="1" applyBorder="1" applyAlignment="1">
      <alignment horizontal="center" vertical="center" wrapText="1"/>
    </xf>
    <xf numFmtId="0" fontId="0" fillId="0" borderId="27" xfId="0" applyBorder="1" applyAlignment="1">
      <alignment wrapText="1"/>
    </xf>
    <xf numFmtId="0" fontId="0" fillId="0" borderId="39" xfId="0" applyBorder="1" applyAlignment="1">
      <alignment wrapText="1"/>
    </xf>
    <xf numFmtId="2" fontId="59" fillId="18" borderId="37" xfId="0" applyNumberFormat="1" applyFont="1" applyFill="1" applyBorder="1" applyAlignment="1">
      <alignment horizontal="center" vertical="center" wrapText="1"/>
    </xf>
    <xf numFmtId="0" fontId="0" fillId="0" borderId="50" xfId="0" applyBorder="1" applyAlignment="1">
      <alignment wrapText="1"/>
    </xf>
    <xf numFmtId="1" fontId="59" fillId="62" borderId="0" xfId="140" applyNumberFormat="1" applyFont="1" applyFill="1" applyBorder="1" applyAlignment="1"/>
    <xf numFmtId="2" fontId="0" fillId="0" borderId="1" xfId="0" applyNumberFormat="1" applyBorder="1" applyAlignment="1" applyProtection="1">
      <alignment wrapText="1"/>
      <protection locked="0"/>
    </xf>
    <xf numFmtId="2" fontId="59" fillId="10" borderId="34" xfId="0" applyNumberFormat="1" applyFont="1" applyFill="1" applyBorder="1" applyAlignment="1">
      <alignment horizontal="center" vertical="center" wrapText="1"/>
    </xf>
    <xf numFmtId="2" fontId="59" fillId="20" borderId="34" xfId="0" applyNumberFormat="1" applyFont="1" applyFill="1" applyBorder="1" applyAlignment="1">
      <alignment horizontal="center" vertical="center" wrapText="1"/>
    </xf>
    <xf numFmtId="2" fontId="78" fillId="20" borderId="35" xfId="0" applyNumberFormat="1" applyFont="1" applyFill="1" applyBorder="1" applyAlignment="1">
      <alignment horizontal="center" vertical="center" wrapText="1"/>
    </xf>
    <xf numFmtId="2" fontId="59" fillId="10" borderId="37" xfId="0" applyNumberFormat="1" applyFont="1" applyFill="1" applyBorder="1" applyAlignment="1">
      <alignment horizontal="center" vertical="center" wrapText="1"/>
    </xf>
    <xf numFmtId="0" fontId="0" fillId="0" borderId="27" xfId="0" applyBorder="1" applyProtection="1">
      <protection locked="0"/>
    </xf>
    <xf numFmtId="0" fontId="0" fillId="0" borderId="50" xfId="0" applyBorder="1" applyProtection="1">
      <protection locked="0"/>
    </xf>
    <xf numFmtId="2" fontId="16" fillId="0" borderId="1" xfId="0" applyNumberFormat="1" applyFont="1" applyBorder="1" applyAlignment="1" applyProtection="1">
      <alignment horizontal="center" wrapText="1"/>
    </xf>
    <xf numFmtId="2" fontId="0" fillId="0" borderId="1" xfId="0" applyNumberFormat="1" applyFill="1" applyBorder="1"/>
    <xf numFmtId="2" fontId="14" fillId="0" borderId="1" xfId="0" applyNumberFormat="1" applyFont="1" applyFill="1" applyBorder="1" applyAlignment="1" applyProtection="1">
      <alignment horizontal="right"/>
      <protection locked="0"/>
    </xf>
    <xf numFmtId="2" fontId="16" fillId="0" borderId="19" xfId="0" applyNumberFormat="1" applyFont="1" applyBorder="1" applyAlignment="1" applyProtection="1">
      <alignment horizontal="center" wrapText="1"/>
    </xf>
    <xf numFmtId="2" fontId="0" fillId="0" borderId="27" xfId="0" applyNumberFormat="1" applyFill="1" applyBorder="1"/>
    <xf numFmtId="0" fontId="27" fillId="0" borderId="26" xfId="0" applyFont="1" applyBorder="1" applyAlignment="1">
      <alignment wrapText="1"/>
    </xf>
    <xf numFmtId="0" fontId="27" fillId="0" borderId="34" xfId="0" applyFont="1" applyBorder="1" applyAlignment="1">
      <alignment wrapText="1"/>
    </xf>
    <xf numFmtId="0" fontId="27" fillId="0" borderId="35" xfId="0" applyFont="1" applyBorder="1" applyAlignment="1">
      <alignment wrapText="1"/>
    </xf>
    <xf numFmtId="0" fontId="0" fillId="0" borderId="39" xfId="0" applyBorder="1"/>
    <xf numFmtId="0" fontId="27" fillId="0" borderId="1" xfId="0" applyFont="1" applyBorder="1" applyAlignment="1" applyProtection="1">
      <alignment horizontal="center"/>
    </xf>
    <xf numFmtId="0" fontId="14" fillId="0" borderId="4" xfId="5" applyBorder="1" applyAlignment="1">
      <alignment horizontal="left"/>
    </xf>
    <xf numFmtId="0" fontId="14" fillId="0" borderId="21" xfId="5" applyBorder="1" applyAlignment="1">
      <alignment horizontal="left"/>
    </xf>
    <xf numFmtId="0" fontId="14" fillId="0" borderId="10" xfId="5" applyBorder="1" applyAlignment="1">
      <alignment horizontal="left"/>
    </xf>
    <xf numFmtId="0" fontId="0" fillId="0" borderId="0" xfId="0" applyNumberFormat="1" applyFont="1" applyFill="1" applyAlignment="1">
      <alignment vertical="top" wrapText="1"/>
    </xf>
    <xf numFmtId="0" fontId="27" fillId="0" borderId="1" xfId="0" applyFont="1" applyBorder="1"/>
    <xf numFmtId="0" fontId="27" fillId="0" borderId="1" xfId="0" applyFont="1" applyFill="1" applyBorder="1" applyAlignment="1">
      <alignment horizontal="center"/>
    </xf>
    <xf numFmtId="164" fontId="27" fillId="0" borderId="1" xfId="11" applyNumberFormat="1" applyFont="1" applyBorder="1" applyAlignment="1">
      <alignment horizontal="left" indent="1"/>
    </xf>
    <xf numFmtId="0" fontId="14" fillId="0" borderId="0" xfId="0" applyNumberFormat="1" applyFont="1" applyFill="1" applyAlignment="1">
      <alignment vertical="center"/>
    </xf>
    <xf numFmtId="0" fontId="0" fillId="0" borderId="0" xfId="0" applyProtection="1">
      <protection locked="0"/>
    </xf>
    <xf numFmtId="0" fontId="38" fillId="0" borderId="10" xfId="0" applyFont="1" applyFill="1" applyBorder="1" applyAlignment="1" applyProtection="1"/>
    <xf numFmtId="0" fontId="14" fillId="0" borderId="2" xfId="5" applyFont="1" applyBorder="1" applyAlignment="1" applyProtection="1">
      <alignment horizontal="center" wrapText="1"/>
    </xf>
    <xf numFmtId="0" fontId="84" fillId="0" borderId="26" xfId="0" applyFont="1" applyFill="1" applyBorder="1" applyAlignment="1" applyProtection="1">
      <alignment horizontal="right"/>
    </xf>
    <xf numFmtId="0" fontId="84" fillId="0" borderId="19" xfId="0" applyFont="1" applyFill="1" applyBorder="1" applyAlignment="1" applyProtection="1">
      <alignment horizontal="right"/>
    </xf>
    <xf numFmtId="0" fontId="113" fillId="0" borderId="19" xfId="0" applyFont="1" applyFill="1" applyBorder="1" applyAlignment="1" applyProtection="1">
      <alignment horizontal="right"/>
    </xf>
    <xf numFmtId="0" fontId="0" fillId="0" borderId="19" xfId="0" applyFill="1" applyBorder="1" applyAlignment="1" applyProtection="1">
      <alignment horizontal="right"/>
    </xf>
    <xf numFmtId="0" fontId="38" fillId="0" borderId="19" xfId="0" applyFont="1" applyFill="1" applyBorder="1" applyAlignment="1" applyProtection="1">
      <alignment horizontal="right"/>
    </xf>
    <xf numFmtId="0" fontId="59" fillId="7" borderId="0" xfId="0" applyNumberFormat="1" applyFont="1" applyFill="1" applyAlignment="1">
      <alignment horizontal="center" vertical="top"/>
    </xf>
    <xf numFmtId="0" fontId="13" fillId="0" borderId="0" xfId="0" applyFont="1" applyBorder="1" applyAlignment="1">
      <alignment horizontal="center" wrapText="1"/>
    </xf>
    <xf numFmtId="9" fontId="73" fillId="0" borderId="1" xfId="0" applyNumberFormat="1" applyFont="1" applyBorder="1" applyAlignment="1">
      <alignment horizontal="center" vertical="center" wrapText="1"/>
    </xf>
    <xf numFmtId="0" fontId="0" fillId="0" borderId="0" xfId="0" applyAlignment="1">
      <alignment horizontal="right"/>
    </xf>
    <xf numFmtId="49" fontId="14" fillId="0" borderId="0" xfId="0" quotePrefix="1" applyNumberFormat="1" applyFont="1" applyAlignment="1">
      <alignment vertical="top"/>
    </xf>
    <xf numFmtId="0" fontId="14" fillId="0" borderId="0" xfId="0" applyFont="1" applyFill="1" applyBorder="1" applyProtection="1"/>
    <xf numFmtId="0" fontId="14" fillId="0" borderId="0" xfId="0" applyFont="1" applyAlignment="1">
      <alignment horizontal="right"/>
    </xf>
    <xf numFmtId="49" fontId="0" fillId="0" borderId="0" xfId="0" applyNumberFormat="1" applyAlignment="1">
      <alignment horizontal="right"/>
    </xf>
    <xf numFmtId="0" fontId="0" fillId="0" borderId="20" xfId="11" applyNumberFormat="1" applyFont="1" applyBorder="1" applyAlignment="1">
      <alignment horizontal="right"/>
    </xf>
    <xf numFmtId="0" fontId="0" fillId="0" borderId="20" xfId="11" applyNumberFormat="1" applyFont="1" applyFill="1" applyBorder="1" applyAlignment="1">
      <alignment horizontal="right"/>
    </xf>
    <xf numFmtId="0" fontId="62" fillId="0" borderId="2" xfId="5" applyFont="1" applyFill="1" applyBorder="1" applyAlignment="1">
      <alignment horizontal="center"/>
    </xf>
    <xf numFmtId="0" fontId="27" fillId="0" borderId="0" xfId="0" applyFont="1" applyAlignment="1" applyProtection="1">
      <alignment horizontal="right"/>
    </xf>
    <xf numFmtId="9" fontId="27" fillId="0" borderId="0" xfId="0" applyNumberFormat="1" applyFont="1" applyBorder="1" applyAlignment="1" applyProtection="1">
      <alignment horizontal="center"/>
    </xf>
    <xf numFmtId="1" fontId="17" fillId="5" borderId="1" xfId="0" applyNumberFormat="1" applyFont="1" applyFill="1" applyBorder="1" applyAlignment="1">
      <alignment horizontal="center" vertical="center" wrapText="1"/>
    </xf>
    <xf numFmtId="164" fontId="27" fillId="0" borderId="1" xfId="11" applyNumberFormat="1" applyFont="1" applyFill="1" applyBorder="1" applyAlignment="1">
      <alignment horizontal="center" wrapText="1"/>
    </xf>
    <xf numFmtId="164" fontId="14" fillId="0" borderId="1" xfId="11" applyNumberFormat="1" applyFont="1" applyBorder="1" applyAlignment="1">
      <alignment horizontal="center"/>
    </xf>
    <xf numFmtId="164" fontId="14" fillId="0" borderId="1" xfId="11" applyNumberFormat="1" applyFont="1" applyFill="1" applyBorder="1" applyAlignment="1">
      <alignment horizontal="center" wrapText="1"/>
    </xf>
    <xf numFmtId="164" fontId="14" fillId="0" borderId="1" xfId="11" applyNumberFormat="1" applyFont="1" applyFill="1" applyBorder="1" applyAlignment="1" applyProtection="1">
      <alignment horizontal="center" wrapText="1"/>
    </xf>
    <xf numFmtId="164" fontId="14" fillId="0" borderId="1" xfId="11" applyNumberFormat="1" applyFont="1" applyFill="1" applyBorder="1" applyAlignment="1" applyProtection="1">
      <alignment horizontal="center"/>
    </xf>
    <xf numFmtId="0" fontId="27" fillId="26" borderId="1" xfId="0" applyFont="1" applyFill="1" applyBorder="1" applyAlignment="1">
      <alignment horizontal="center" wrapText="1"/>
    </xf>
    <xf numFmtId="165" fontId="0" fillId="0" borderId="4" xfId="0" applyNumberFormat="1" applyFill="1" applyBorder="1"/>
    <xf numFmtId="0" fontId="27" fillId="0" borderId="1" xfId="11" applyNumberFormat="1" applyFont="1" applyFill="1" applyBorder="1" applyAlignment="1" applyProtection="1">
      <alignment horizontal="center" vertical="center" wrapText="1"/>
    </xf>
    <xf numFmtId="164" fontId="27" fillId="0" borderId="1" xfId="0" applyNumberFormat="1" applyFont="1" applyBorder="1" applyAlignment="1">
      <alignment horizontal="center" vertical="center"/>
    </xf>
    <xf numFmtId="164" fontId="27" fillId="0" borderId="1" xfId="0" applyNumberFormat="1" applyFont="1" applyFill="1" applyBorder="1" applyAlignment="1">
      <alignment horizontal="center" vertical="center"/>
    </xf>
    <xf numFmtId="0" fontId="14" fillId="0" borderId="1" xfId="0" applyFont="1" applyBorder="1" applyAlignment="1" applyProtection="1">
      <alignment horizontal="center" vertical="center"/>
    </xf>
    <xf numFmtId="0" fontId="80" fillId="0" borderId="10" xfId="0" applyFont="1" applyBorder="1" applyAlignment="1">
      <alignment horizontal="center" wrapText="1"/>
    </xf>
    <xf numFmtId="0" fontId="81" fillId="0" borderId="10" xfId="0" applyFont="1" applyBorder="1"/>
    <xf numFmtId="167" fontId="81" fillId="0" borderId="1" xfId="11" applyNumberFormat="1" applyFont="1" applyBorder="1"/>
    <xf numFmtId="10" fontId="80" fillId="0" borderId="10" xfId="11" applyNumberFormat="1" applyFont="1" applyBorder="1" applyAlignment="1">
      <alignment horizontal="center" wrapText="1"/>
    </xf>
    <xf numFmtId="10" fontId="81" fillId="0" borderId="10" xfId="11" applyNumberFormat="1" applyFont="1" applyBorder="1"/>
    <xf numFmtId="10" fontId="81" fillId="0" borderId="10" xfId="11" applyNumberFormat="1" applyFont="1" applyBorder="1" applyAlignment="1">
      <alignment horizontal="center"/>
    </xf>
    <xf numFmtId="10" fontId="81" fillId="18" borderId="1" xfId="11" applyNumberFormat="1" applyFont="1" applyFill="1" applyBorder="1" applyAlignment="1">
      <alignment horizontal="center" wrapText="1"/>
    </xf>
    <xf numFmtId="0" fontId="18" fillId="0" borderId="1" xfId="0" applyFont="1" applyFill="1" applyBorder="1" applyAlignment="1">
      <alignment horizontal="center" wrapText="1"/>
    </xf>
    <xf numFmtId="0" fontId="27" fillId="14" borderId="1" xfId="0" applyFont="1" applyFill="1" applyBorder="1" applyAlignment="1">
      <alignment horizontal="center" wrapText="1"/>
    </xf>
    <xf numFmtId="10" fontId="27" fillId="13" borderId="1" xfId="0" applyNumberFormat="1" applyFont="1" applyFill="1" applyBorder="1" applyAlignment="1" applyProtection="1">
      <alignment horizontal="center" wrapText="1"/>
    </xf>
    <xf numFmtId="0" fontId="27" fillId="14" borderId="1" xfId="0" applyFont="1" applyFill="1" applyBorder="1" applyAlignment="1" applyProtection="1">
      <alignment horizontal="center" wrapText="1"/>
    </xf>
    <xf numFmtId="0" fontId="29" fillId="13" borderId="1" xfId="0" applyFont="1" applyFill="1" applyBorder="1" applyAlignment="1" applyProtection="1">
      <alignment horizontal="center" vertical="center" wrapText="1"/>
    </xf>
    <xf numFmtId="0" fontId="27" fillId="13" borderId="2" xfId="0" applyFont="1" applyFill="1" applyBorder="1" applyAlignment="1" applyProtection="1">
      <alignment horizontal="center" wrapText="1"/>
    </xf>
    <xf numFmtId="0" fontId="27" fillId="13" borderId="2" xfId="0" applyFont="1" applyFill="1" applyBorder="1" applyAlignment="1">
      <alignment horizontal="center" wrapText="1"/>
    </xf>
    <xf numFmtId="165" fontId="14" fillId="0" borderId="1" xfId="0" applyNumberFormat="1" applyFont="1" applyBorder="1" applyAlignment="1">
      <alignment horizontal="center" vertical="center" wrapText="1"/>
    </xf>
    <xf numFmtId="17" fontId="27" fillId="63" borderId="1" xfId="0" applyNumberFormat="1" applyFont="1" applyFill="1" applyBorder="1" applyAlignment="1" applyProtection="1">
      <alignment horizontal="center" wrapText="1"/>
    </xf>
    <xf numFmtId="17" fontId="27" fillId="0" borderId="1" xfId="0" applyNumberFormat="1" applyFont="1" applyFill="1" applyBorder="1" applyAlignment="1" applyProtection="1">
      <alignment horizontal="center" vertical="center" wrapText="1"/>
    </xf>
    <xf numFmtId="0" fontId="27" fillId="63" borderId="2" xfId="0" applyFont="1" applyFill="1" applyBorder="1" applyAlignment="1" applyProtection="1">
      <alignment horizontal="center" wrapText="1"/>
    </xf>
    <xf numFmtId="0" fontId="0" fillId="0" borderId="0" xfId="0" applyAlignment="1">
      <alignment horizontal="right"/>
    </xf>
    <xf numFmtId="0" fontId="16" fillId="0" borderId="23" xfId="0" applyFont="1" applyBorder="1" applyAlignment="1" applyProtection="1">
      <alignment horizontal="center"/>
    </xf>
    <xf numFmtId="0" fontId="0" fillId="0" borderId="20" xfId="11" applyNumberFormat="1" applyFont="1" applyFill="1" applyBorder="1" applyAlignment="1" applyProtection="1">
      <alignment horizontal="right"/>
    </xf>
    <xf numFmtId="0" fontId="0" fillId="0" borderId="39" xfId="11" applyNumberFormat="1" applyFont="1" applyFill="1" applyBorder="1" applyAlignment="1" applyProtection="1">
      <alignment horizontal="right"/>
    </xf>
    <xf numFmtId="0" fontId="14" fillId="0" borderId="39" xfId="0" applyFont="1" applyBorder="1" applyAlignment="1" applyProtection="1">
      <alignment horizontal="right" wrapText="1"/>
    </xf>
    <xf numFmtId="0" fontId="14" fillId="0" borderId="16" xfId="5" applyFont="1" applyFill="1" applyBorder="1" applyAlignment="1" applyProtection="1"/>
    <xf numFmtId="0" fontId="14" fillId="0" borderId="17" xfId="5" applyFont="1" applyFill="1" applyBorder="1" applyAlignment="1" applyProtection="1"/>
    <xf numFmtId="0" fontId="14" fillId="0" borderId="1" xfId="5" applyNumberFormat="1" applyFont="1" applyBorder="1" applyAlignment="1">
      <alignment vertical="top"/>
    </xf>
    <xf numFmtId="0" fontId="14" fillId="0" borderId="1" xfId="5" quotePrefix="1" applyNumberFormat="1" applyFont="1" applyBorder="1" applyAlignment="1">
      <alignment vertical="top"/>
    </xf>
    <xf numFmtId="0" fontId="0" fillId="0" borderId="1" xfId="5" applyNumberFormat="1" applyFont="1" applyBorder="1" applyAlignment="1">
      <alignment vertical="top"/>
    </xf>
    <xf numFmtId="49" fontId="14" fillId="0" borderId="1" xfId="5" applyNumberFormat="1" applyFont="1" applyBorder="1" applyAlignment="1">
      <alignment vertical="top"/>
    </xf>
    <xf numFmtId="49" fontId="78" fillId="0" borderId="1" xfId="5" applyNumberFormat="1" applyFont="1" applyBorder="1" applyAlignment="1">
      <alignment vertical="top"/>
    </xf>
    <xf numFmtId="0" fontId="14" fillId="0" borderId="1" xfId="5" quotePrefix="1" applyBorder="1"/>
    <xf numFmtId="49" fontId="78" fillId="0" borderId="1" xfId="5" quotePrefix="1" applyNumberFormat="1" applyFont="1" applyBorder="1" applyAlignment="1">
      <alignment vertical="top"/>
    </xf>
    <xf numFmtId="0" fontId="58" fillId="0" borderId="34" xfId="12" applyFont="1" applyBorder="1" applyAlignment="1">
      <alignment horizontal="right" wrapText="1"/>
    </xf>
    <xf numFmtId="0" fontId="0" fillId="0" borderId="34" xfId="0" applyNumberFormat="1" applyFont="1" applyBorder="1" applyAlignment="1">
      <alignment horizontal="right" wrapText="1"/>
    </xf>
    <xf numFmtId="49" fontId="58" fillId="0" borderId="34" xfId="12" applyNumberFormat="1" applyFont="1" applyBorder="1" applyAlignment="1">
      <alignment horizontal="right" wrapText="1"/>
    </xf>
    <xf numFmtId="0" fontId="12" fillId="0" borderId="35" xfId="12" applyBorder="1" applyAlignment="1">
      <alignment wrapText="1"/>
    </xf>
    <xf numFmtId="0" fontId="58" fillId="0" borderId="1" xfId="12" applyFont="1" applyBorder="1" applyAlignment="1">
      <alignment horizontal="right" wrapText="1"/>
    </xf>
    <xf numFmtId="0" fontId="0" fillId="0" borderId="1" xfId="0" applyNumberFormat="1" applyFont="1" applyBorder="1" applyAlignment="1">
      <alignment horizontal="right" wrapText="1"/>
    </xf>
    <xf numFmtId="49" fontId="58" fillId="0" borderId="1" xfId="12" applyNumberFormat="1" applyFont="1" applyBorder="1" applyAlignment="1">
      <alignment horizontal="right" wrapText="1"/>
    </xf>
    <xf numFmtId="0" fontId="12" fillId="0" borderId="20" xfId="12" applyBorder="1" applyAlignment="1">
      <alignment wrapText="1"/>
    </xf>
    <xf numFmtId="0" fontId="0" fillId="0" borderId="1" xfId="0" quotePrefix="1" applyNumberFormat="1" applyFont="1" applyBorder="1" applyAlignment="1">
      <alignment horizontal="right" wrapText="1"/>
    </xf>
    <xf numFmtId="0" fontId="0" fillId="0" borderId="27" xfId="0" applyNumberFormat="1" applyFont="1" applyBorder="1" applyAlignment="1">
      <alignment horizontal="right" wrapText="1"/>
    </xf>
    <xf numFmtId="0" fontId="12" fillId="0" borderId="39" xfId="12" applyBorder="1" applyAlignment="1">
      <alignment wrapText="1"/>
    </xf>
    <xf numFmtId="0" fontId="16" fillId="19" borderId="2" xfId="0" applyFont="1" applyFill="1" applyBorder="1" applyAlignment="1">
      <alignment horizontal="center" wrapText="1"/>
    </xf>
    <xf numFmtId="0" fontId="12" fillId="0" borderId="34" xfId="12" applyBorder="1"/>
    <xf numFmtId="0" fontId="12" fillId="0" borderId="35" xfId="12" applyBorder="1"/>
    <xf numFmtId="0" fontId="12" fillId="0" borderId="1" xfId="12" applyBorder="1"/>
    <xf numFmtId="0" fontId="12" fillId="0" borderId="20" xfId="12" applyBorder="1"/>
    <xf numFmtId="0" fontId="12" fillId="0" borderId="27" xfId="12" applyBorder="1"/>
    <xf numFmtId="0" fontId="12" fillId="0" borderId="39" xfId="12" applyBorder="1"/>
    <xf numFmtId="49" fontId="14" fillId="0" borderId="4" xfId="5" applyNumberFormat="1" applyFont="1" applyBorder="1" applyAlignment="1">
      <alignment vertical="top"/>
    </xf>
    <xf numFmtId="0" fontId="14" fillId="0" borderId="4" xfId="5" applyBorder="1"/>
    <xf numFmtId="49" fontId="78" fillId="0" borderId="4" xfId="5" quotePrefix="1" applyNumberFormat="1" applyFont="1" applyBorder="1" applyAlignment="1">
      <alignment vertical="top"/>
    </xf>
    <xf numFmtId="0" fontId="16" fillId="19" borderId="22" xfId="0" applyFont="1" applyFill="1" applyBorder="1" applyAlignment="1">
      <alignment horizontal="center" wrapText="1"/>
    </xf>
    <xf numFmtId="0" fontId="12" fillId="0" borderId="37" xfId="12" applyBorder="1"/>
    <xf numFmtId="0" fontId="12" fillId="0" borderId="10" xfId="12" applyBorder="1"/>
    <xf numFmtId="0" fontId="12" fillId="0" borderId="50" xfId="12" applyBorder="1"/>
    <xf numFmtId="0" fontId="16" fillId="25" borderId="54" xfId="0" applyFont="1" applyFill="1" applyBorder="1" applyAlignment="1">
      <alignment horizontal="center" wrapText="1"/>
    </xf>
    <xf numFmtId="0" fontId="16" fillId="25" borderId="58" xfId="0" applyFont="1" applyFill="1" applyBorder="1" applyAlignment="1">
      <alignment horizontal="center" wrapText="1"/>
    </xf>
    <xf numFmtId="0" fontId="16" fillId="25" borderId="59" xfId="0" applyFont="1" applyFill="1" applyBorder="1" applyAlignment="1">
      <alignment horizontal="center" wrapText="1"/>
    </xf>
    <xf numFmtId="0" fontId="58" fillId="0" borderId="26" xfId="12" applyFont="1" applyBorder="1" applyAlignment="1">
      <alignment horizontal="right" wrapText="1"/>
    </xf>
    <xf numFmtId="0" fontId="58" fillId="0" borderId="19" xfId="12" applyFont="1" applyBorder="1" applyAlignment="1">
      <alignment horizontal="right" wrapText="1"/>
    </xf>
    <xf numFmtId="0" fontId="0" fillId="0" borderId="49" xfId="0" applyNumberFormat="1" applyFont="1" applyBorder="1" applyAlignment="1">
      <alignment horizontal="right" wrapText="1"/>
    </xf>
    <xf numFmtId="10" fontId="4" fillId="0" borderId="26" xfId="11" applyNumberFormat="1" applyFont="1" applyBorder="1"/>
    <xf numFmtId="10" fontId="4" fillId="0" borderId="34" xfId="11" applyNumberFormat="1" applyFont="1" applyBorder="1"/>
    <xf numFmtId="10" fontId="4" fillId="0" borderId="55" xfId="11" applyNumberFormat="1" applyFont="1" applyBorder="1"/>
    <xf numFmtId="10" fontId="4" fillId="0" borderId="19" xfId="11" applyNumberFormat="1" applyFont="1" applyBorder="1"/>
    <xf numFmtId="10" fontId="4" fillId="0" borderId="1" xfId="11" applyNumberFormat="1" applyFont="1" applyBorder="1"/>
    <xf numFmtId="10" fontId="4" fillId="0" borderId="4" xfId="11" applyNumberFormat="1" applyFont="1" applyBorder="1"/>
    <xf numFmtId="10" fontId="4" fillId="0" borderId="49" xfId="11" applyNumberFormat="1" applyFont="1" applyBorder="1"/>
    <xf numFmtId="10" fontId="4" fillId="0" borderId="27" xfId="11" applyNumberFormat="1" applyFont="1" applyBorder="1"/>
    <xf numFmtId="10" fontId="4" fillId="0" borderId="61" xfId="11" applyNumberFormat="1" applyFont="1" applyBorder="1"/>
    <xf numFmtId="0" fontId="16" fillId="25" borderId="1" xfId="5" applyFont="1" applyFill="1" applyBorder="1" applyAlignment="1">
      <alignment horizontal="center" vertical="center" wrapText="1"/>
    </xf>
    <xf numFmtId="0" fontId="16" fillId="15" borderId="1" xfId="5" applyFont="1" applyFill="1" applyBorder="1" applyAlignment="1">
      <alignment horizontal="center" vertical="center" wrapText="1"/>
    </xf>
    <xf numFmtId="0" fontId="0" fillId="0" borderId="26" xfId="5" applyFont="1" applyBorder="1"/>
    <xf numFmtId="0" fontId="0" fillId="0" borderId="34" xfId="5" applyFont="1" applyBorder="1"/>
    <xf numFmtId="0" fontId="0" fillId="0" borderId="35" xfId="5" applyFont="1" applyBorder="1"/>
    <xf numFmtId="0" fontId="0" fillId="0" borderId="19" xfId="5" applyFont="1" applyBorder="1"/>
    <xf numFmtId="0" fontId="0" fillId="0" borderId="1" xfId="5" applyFont="1" applyBorder="1"/>
    <xf numFmtId="0" fontId="0" fillId="0" borderId="20" xfId="5" applyFont="1" applyBorder="1"/>
    <xf numFmtId="0" fontId="0" fillId="0" borderId="4" xfId="5" applyFont="1" applyBorder="1"/>
    <xf numFmtId="0" fontId="0" fillId="0" borderId="49" xfId="5" applyFont="1" applyBorder="1"/>
    <xf numFmtId="0" fontId="0" fillId="0" borderId="27" xfId="5" applyFont="1" applyBorder="1"/>
    <xf numFmtId="0" fontId="0" fillId="0" borderId="39" xfId="5" applyFont="1" applyBorder="1"/>
    <xf numFmtId="0" fontId="16" fillId="20" borderId="54" xfId="0" applyFont="1" applyFill="1" applyBorder="1" applyAlignment="1">
      <alignment horizontal="center" wrapText="1"/>
    </xf>
    <xf numFmtId="0" fontId="16" fillId="20" borderId="58" xfId="0" applyFont="1" applyFill="1" applyBorder="1" applyAlignment="1">
      <alignment horizontal="center" wrapText="1"/>
    </xf>
    <xf numFmtId="0" fontId="16" fillId="20" borderId="60" xfId="0" applyFont="1" applyFill="1" applyBorder="1" applyAlignment="1">
      <alignment horizontal="center" wrapText="1"/>
    </xf>
    <xf numFmtId="0" fontId="0" fillId="0" borderId="0" xfId="5" applyFont="1" applyFill="1" applyBorder="1"/>
    <xf numFmtId="10" fontId="27" fillId="13" borderId="1" xfId="11" applyNumberFormat="1" applyFont="1" applyFill="1" applyBorder="1" applyAlignment="1">
      <alignment horizontal="center" wrapText="1"/>
    </xf>
    <xf numFmtId="1" fontId="27" fillId="13" borderId="1" xfId="11" applyNumberFormat="1" applyFont="1" applyFill="1" applyBorder="1" applyAlignment="1">
      <alignment horizontal="center" wrapText="1"/>
    </xf>
    <xf numFmtId="0" fontId="27" fillId="13" borderId="1" xfId="11" applyNumberFormat="1" applyFont="1" applyFill="1" applyBorder="1" applyAlignment="1">
      <alignment horizontal="center" wrapText="1"/>
    </xf>
    <xf numFmtId="0" fontId="27" fillId="0" borderId="0" xfId="0" applyFont="1" applyBorder="1" applyAlignment="1">
      <alignment horizontal="center" wrapText="1"/>
    </xf>
    <xf numFmtId="17" fontId="27" fillId="0" borderId="0" xfId="0" applyNumberFormat="1" applyFont="1" applyFill="1" applyBorder="1" applyAlignment="1" applyProtection="1">
      <alignment horizontal="center" wrapText="1"/>
    </xf>
    <xf numFmtId="0" fontId="0" fillId="0" borderId="1" xfId="0" applyBorder="1" applyAlignment="1">
      <alignment horizontal="center"/>
    </xf>
    <xf numFmtId="17" fontId="27" fillId="63" borderId="1" xfId="0" applyNumberFormat="1" applyFont="1" applyFill="1" applyBorder="1" applyAlignment="1" applyProtection="1">
      <alignment horizontal="center" vertical="center" wrapText="1"/>
    </xf>
    <xf numFmtId="165" fontId="27" fillId="0" borderId="1" xfId="11" applyNumberFormat="1" applyFont="1" applyFill="1" applyBorder="1" applyAlignment="1" applyProtection="1">
      <alignment horizontal="center" wrapText="1"/>
    </xf>
    <xf numFmtId="1" fontId="27" fillId="0" borderId="1" xfId="11" applyNumberFormat="1" applyFont="1" applyFill="1" applyBorder="1" applyAlignment="1" applyProtection="1">
      <alignment horizontal="center" wrapText="1"/>
    </xf>
    <xf numFmtId="9" fontId="0" fillId="0" borderId="1" xfId="0" applyNumberFormat="1" applyFill="1" applyBorder="1"/>
    <xf numFmtId="164" fontId="27" fillId="0" borderId="1" xfId="11" applyNumberFormat="1" applyFont="1" applyFill="1" applyBorder="1" applyAlignment="1" applyProtection="1">
      <alignment horizontal="center"/>
    </xf>
    <xf numFmtId="164" fontId="27" fillId="0" borderId="0" xfId="11" applyNumberFormat="1" applyFont="1" applyBorder="1" applyAlignment="1" applyProtection="1">
      <alignment horizontal="center"/>
    </xf>
    <xf numFmtId="17" fontId="27" fillId="13" borderId="4" xfId="0" applyNumberFormat="1" applyFont="1" applyFill="1" applyBorder="1" applyAlignment="1" applyProtection="1">
      <alignment horizontal="center" wrapText="1"/>
    </xf>
    <xf numFmtId="164" fontId="27" fillId="0" borderId="4" xfId="11" applyNumberFormat="1" applyFont="1" applyBorder="1" applyAlignment="1">
      <alignment horizontal="center"/>
    </xf>
    <xf numFmtId="164" fontId="27" fillId="0" borderId="1" xfId="11" applyNumberFormat="1" applyFont="1" applyFill="1" applyBorder="1"/>
    <xf numFmtId="0" fontId="21" fillId="9" borderId="0" xfId="0" quotePrefix="1" applyFont="1" applyFill="1" applyBorder="1" applyAlignment="1">
      <alignment horizontal="left"/>
    </xf>
    <xf numFmtId="0" fontId="21" fillId="9" borderId="0" xfId="0" applyFont="1" applyFill="1" applyBorder="1"/>
    <xf numFmtId="0" fontId="13" fillId="0" borderId="0" xfId="0" applyFont="1" applyFill="1" applyAlignment="1">
      <alignment horizontal="right" vertical="top" wrapText="1"/>
    </xf>
    <xf numFmtId="0" fontId="0" fillId="0" borderId="0" xfId="0" applyFill="1" applyAlignment="1">
      <alignment horizontal="right"/>
    </xf>
    <xf numFmtId="0" fontId="0" fillId="0" borderId="0" xfId="0" applyFill="1" applyAlignment="1">
      <alignment horizontal="right" vertical="top"/>
    </xf>
    <xf numFmtId="0" fontId="0" fillId="0" borderId="0" xfId="0" applyFill="1" applyAlignment="1">
      <alignment vertical="top" wrapText="1"/>
    </xf>
    <xf numFmtId="10" fontId="0" fillId="0" borderId="0" xfId="11" applyNumberFormat="1" applyFont="1" applyFill="1" applyAlignment="1">
      <alignment horizontal="right"/>
    </xf>
    <xf numFmtId="10" fontId="0" fillId="0" borderId="0" xfId="11" applyNumberFormat="1" applyFont="1" applyFill="1" applyAlignment="1">
      <alignment horizontal="right" wrapText="1"/>
    </xf>
    <xf numFmtId="49" fontId="0" fillId="0" borderId="0" xfId="0" quotePrefix="1" applyNumberFormat="1" applyFill="1" applyBorder="1"/>
    <xf numFmtId="164" fontId="22" fillId="0" borderId="1" xfId="0" applyNumberFormat="1" applyFont="1" applyBorder="1"/>
    <xf numFmtId="0" fontId="72" fillId="0" borderId="1" xfId="9" applyNumberFormat="1" applyFont="1" applyFill="1" applyBorder="1" applyAlignment="1">
      <alignment horizontal="center" vertical="center" wrapText="1"/>
    </xf>
    <xf numFmtId="0" fontId="72" fillId="0" borderId="1" xfId="9" applyFont="1" applyFill="1" applyBorder="1" applyAlignment="1">
      <alignment horizontal="center" vertical="center" wrapText="1"/>
    </xf>
    <xf numFmtId="14" fontId="72" fillId="0" borderId="1" xfId="9" applyNumberFormat="1" applyFont="1" applyFill="1" applyBorder="1" applyAlignment="1">
      <alignment horizontal="center" vertical="center" wrapText="1"/>
    </xf>
    <xf numFmtId="0" fontId="14" fillId="0" borderId="1" xfId="1" applyFont="1" applyFill="1" applyBorder="1" applyAlignment="1" applyProtection="1">
      <alignment horizontal="center" vertical="center" wrapText="1"/>
    </xf>
    <xf numFmtId="49" fontId="73" fillId="0" borderId="0" xfId="0" applyNumberFormat="1" applyFont="1" applyFill="1" applyAlignment="1">
      <alignment horizontal="right"/>
    </xf>
    <xf numFmtId="0" fontId="73" fillId="0" borderId="1" xfId="0" applyFont="1" applyFill="1" applyBorder="1" applyAlignment="1" applyProtection="1">
      <alignment horizontal="center" vertical="center" wrapText="1"/>
    </xf>
    <xf numFmtId="0" fontId="16" fillId="0" borderId="1" xfId="142" applyNumberFormat="1" applyFont="1" applyBorder="1" applyAlignment="1" applyProtection="1">
      <alignment horizontal="center" wrapText="1"/>
    </xf>
    <xf numFmtId="0" fontId="16" fillId="0" borderId="4" xfId="142" applyFont="1" applyBorder="1" applyAlignment="1" applyProtection="1">
      <alignment horizontal="center" wrapText="1"/>
      <protection locked="0"/>
    </xf>
    <xf numFmtId="2" fontId="16" fillId="0" borderId="24" xfId="142" applyNumberFormat="1" applyFont="1" applyBorder="1" applyAlignment="1" applyProtection="1">
      <alignment horizontal="center" wrapText="1"/>
    </xf>
    <xf numFmtId="2" fontId="16" fillId="0" borderId="3" xfId="142" applyNumberFormat="1" applyFont="1" applyBorder="1" applyAlignment="1" applyProtection="1">
      <alignment horizontal="center" wrapText="1"/>
    </xf>
    <xf numFmtId="2" fontId="16" fillId="0" borderId="6" xfId="142" applyNumberFormat="1" applyFont="1" applyBorder="1" applyAlignment="1" applyProtection="1">
      <alignment horizontal="center" wrapText="1"/>
    </xf>
    <xf numFmtId="0" fontId="16" fillId="0" borderId="19" xfId="142" applyFont="1" applyFill="1" applyBorder="1" applyAlignment="1" applyProtection="1">
      <alignment horizontal="center" wrapText="1"/>
    </xf>
    <xf numFmtId="0" fontId="16" fillId="0" borderId="1" xfId="142" applyFont="1" applyBorder="1" applyAlignment="1" applyProtection="1">
      <alignment horizontal="center" wrapText="1"/>
    </xf>
    <xf numFmtId="0" fontId="16" fillId="0" borderId="20" xfId="142" applyFont="1" applyBorder="1" applyAlignment="1" applyProtection="1">
      <alignment horizontal="center" wrapText="1"/>
    </xf>
    <xf numFmtId="2" fontId="16" fillId="0" borderId="64" xfId="142" applyNumberFormat="1" applyFont="1" applyBorder="1" applyAlignment="1" applyProtection="1">
      <alignment horizontal="center" wrapText="1"/>
    </xf>
    <xf numFmtId="0" fontId="16" fillId="0" borderId="19" xfId="142" applyFont="1" applyBorder="1" applyAlignment="1" applyProtection="1">
      <alignment horizontal="center" wrapText="1"/>
    </xf>
    <xf numFmtId="2" fontId="16" fillId="0" borderId="26" xfId="142" applyNumberFormat="1" applyFont="1" applyBorder="1" applyAlignment="1" applyProtection="1">
      <alignment horizontal="center" wrapText="1"/>
    </xf>
    <xf numFmtId="2" fontId="16" fillId="0" borderId="34" xfId="142" applyNumberFormat="1" applyFont="1" applyBorder="1" applyAlignment="1" applyProtection="1">
      <alignment horizontal="center" wrapText="1"/>
    </xf>
    <xf numFmtId="2" fontId="16" fillId="0" borderId="55" xfId="142" applyNumberFormat="1" applyFont="1" applyBorder="1" applyAlignment="1" applyProtection="1">
      <alignment horizontal="center" wrapText="1"/>
    </xf>
    <xf numFmtId="0" fontId="16" fillId="0" borderId="26" xfId="142" applyFont="1" applyBorder="1" applyAlignment="1" applyProtection="1">
      <alignment horizontal="center" wrapText="1"/>
    </xf>
    <xf numFmtId="0" fontId="16" fillId="0" borderId="34" xfId="142" applyFont="1" applyBorder="1" applyAlignment="1" applyProtection="1">
      <alignment horizontal="center" wrapText="1"/>
    </xf>
    <xf numFmtId="0" fontId="16" fillId="0" borderId="35" xfId="142" applyFont="1" applyBorder="1" applyAlignment="1" applyProtection="1">
      <alignment horizontal="center" wrapText="1"/>
    </xf>
    <xf numFmtId="2" fontId="16" fillId="0" borderId="35" xfId="142" applyNumberFormat="1" applyFont="1" applyBorder="1" applyAlignment="1" applyProtection="1">
      <alignment horizontal="center" wrapText="1"/>
    </xf>
    <xf numFmtId="2" fontId="16" fillId="0" borderId="65" xfId="142" applyNumberFormat="1" applyFont="1" applyBorder="1" applyAlignment="1" applyProtection="1">
      <alignment horizontal="center" wrapText="1"/>
    </xf>
    <xf numFmtId="2" fontId="16" fillId="0" borderId="58" xfId="142" applyNumberFormat="1" applyFont="1" applyBorder="1" applyAlignment="1" applyProtection="1">
      <alignment horizontal="center" wrapText="1"/>
    </xf>
    <xf numFmtId="2" fontId="16" fillId="0" borderId="60" xfId="142" applyNumberFormat="1" applyFont="1" applyBorder="1" applyAlignment="1" applyProtection="1">
      <alignment horizontal="center" wrapText="1"/>
    </xf>
    <xf numFmtId="0" fontId="16" fillId="0" borderId="54" xfId="142" applyFont="1" applyBorder="1" applyAlignment="1" applyProtection="1">
      <alignment horizontal="center" wrapText="1"/>
    </xf>
    <xf numFmtId="0" fontId="16" fillId="0" borderId="58" xfId="142" applyFont="1" applyBorder="1" applyAlignment="1" applyProtection="1">
      <alignment horizontal="center" wrapText="1"/>
    </xf>
    <xf numFmtId="49" fontId="16" fillId="0" borderId="22" xfId="142" applyNumberFormat="1" applyFont="1" applyFill="1" applyBorder="1" applyAlignment="1" applyProtection="1">
      <alignment horizontal="center" wrapText="1"/>
    </xf>
    <xf numFmtId="0" fontId="16" fillId="0" borderId="60" xfId="142" applyFont="1" applyBorder="1" applyAlignment="1" applyProtection="1">
      <alignment horizontal="center" wrapText="1"/>
    </xf>
    <xf numFmtId="2" fontId="16" fillId="0" borderId="34" xfId="142" applyNumberFormat="1" applyFont="1" applyFill="1" applyBorder="1" applyAlignment="1" applyProtection="1">
      <alignment horizontal="center" wrapText="1"/>
    </xf>
    <xf numFmtId="0" fontId="16" fillId="0" borderId="55" xfId="142" applyFont="1" applyBorder="1" applyAlignment="1" applyProtection="1">
      <alignment horizontal="center" wrapText="1"/>
    </xf>
    <xf numFmtId="2" fontId="59" fillId="10" borderId="26" xfId="142" applyNumberFormat="1" applyFont="1" applyFill="1" applyBorder="1" applyAlignment="1">
      <alignment horizontal="center" vertical="center" wrapText="1"/>
    </xf>
    <xf numFmtId="2" fontId="59" fillId="10" borderId="35" xfId="142" applyNumberFormat="1" applyFont="1" applyFill="1" applyBorder="1" applyAlignment="1">
      <alignment horizontal="center" vertical="center" wrapText="1"/>
    </xf>
    <xf numFmtId="2" fontId="59" fillId="20" borderId="54" xfId="142" applyNumberFormat="1" applyFont="1" applyFill="1" applyBorder="1" applyAlignment="1">
      <alignment horizontal="center" vertical="center" wrapText="1"/>
    </xf>
    <xf numFmtId="2" fontId="78" fillId="20" borderId="60" xfId="142" applyNumberFormat="1" applyFont="1" applyFill="1" applyBorder="1" applyAlignment="1">
      <alignment horizontal="center" vertical="center" wrapText="1"/>
    </xf>
    <xf numFmtId="2" fontId="59" fillId="18" borderId="26" xfId="142" applyNumberFormat="1" applyFont="1" applyFill="1" applyBorder="1" applyAlignment="1">
      <alignment horizontal="center" vertical="center" wrapText="1"/>
    </xf>
    <xf numFmtId="2" fontId="59" fillId="18" borderId="35" xfId="142" applyNumberFormat="1" applyFont="1" applyFill="1" applyBorder="1" applyAlignment="1">
      <alignment horizontal="center" vertical="center" wrapText="1"/>
    </xf>
    <xf numFmtId="2" fontId="59" fillId="15" borderId="22" xfId="142" applyNumberFormat="1" applyFont="1" applyFill="1" applyBorder="1" applyAlignment="1">
      <alignment horizontal="center" vertical="center" wrapText="1"/>
    </xf>
    <xf numFmtId="2" fontId="78" fillId="15" borderId="66" xfId="142" applyNumberFormat="1" applyFont="1" applyFill="1" applyBorder="1" applyAlignment="1">
      <alignment horizontal="center" vertical="center" wrapText="1"/>
    </xf>
    <xf numFmtId="0" fontId="14" fillId="0" borderId="0" xfId="142"/>
    <xf numFmtId="49" fontId="14" fillId="0" borderId="1" xfId="142" quotePrefix="1" applyNumberFormat="1" applyFont="1" applyFill="1" applyBorder="1" applyAlignment="1" applyProtection="1">
      <alignment horizontal="left"/>
      <protection locked="0"/>
    </xf>
    <xf numFmtId="49" fontId="14" fillId="0" borderId="10" xfId="142" applyNumberFormat="1" applyFont="1" applyFill="1" applyBorder="1" applyAlignment="1">
      <alignment vertical="top"/>
    </xf>
    <xf numFmtId="0" fontId="14" fillId="0" borderId="1" xfId="142" applyNumberFormat="1" applyFont="1" applyFill="1" applyBorder="1" applyAlignment="1">
      <alignment vertical="top"/>
    </xf>
    <xf numFmtId="2" fontId="14" fillId="0" borderId="1" xfId="142" applyNumberFormat="1" applyFont="1" applyFill="1" applyBorder="1" applyAlignment="1" applyProtection="1">
      <alignment horizontal="right"/>
      <protection locked="0"/>
    </xf>
    <xf numFmtId="0" fontId="14" fillId="0" borderId="10" xfId="142" applyNumberFormat="1" applyFont="1" applyBorder="1" applyAlignment="1">
      <alignment vertical="top"/>
    </xf>
    <xf numFmtId="0" fontId="14" fillId="0" borderId="1" xfId="142" applyNumberFormat="1" applyFont="1" applyBorder="1" applyAlignment="1">
      <alignment vertical="top"/>
    </xf>
    <xf numFmtId="0" fontId="14" fillId="0" borderId="20" xfId="142" applyNumberFormat="1" applyFont="1" applyBorder="1" applyAlignment="1">
      <alignment vertical="top"/>
    </xf>
    <xf numFmtId="2" fontId="14" fillId="0" borderId="19" xfId="142" applyNumberFormat="1" applyBorder="1" applyProtection="1">
      <protection locked="0"/>
    </xf>
    <xf numFmtId="2" fontId="14" fillId="0" borderId="1" xfId="142" applyNumberFormat="1" applyBorder="1" applyProtection="1">
      <protection locked="0"/>
    </xf>
    <xf numFmtId="2" fontId="14" fillId="0" borderId="20" xfId="142" applyNumberFormat="1" applyBorder="1" applyProtection="1">
      <protection locked="0"/>
    </xf>
    <xf numFmtId="0" fontId="14" fillId="0" borderId="19" xfId="142" applyNumberFormat="1" applyFont="1" applyBorder="1" applyAlignment="1">
      <alignment vertical="top"/>
    </xf>
    <xf numFmtId="0" fontId="14" fillId="0" borderId="4" xfId="142" applyNumberFormat="1" applyFont="1" applyBorder="1" applyAlignment="1">
      <alignment vertical="top"/>
    </xf>
    <xf numFmtId="2" fontId="14" fillId="0" borderId="4" xfId="142" applyNumberFormat="1" applyBorder="1" applyProtection="1">
      <protection locked="0"/>
    </xf>
    <xf numFmtId="0" fontId="14" fillId="0" borderId="19" xfId="142" applyBorder="1" applyAlignment="1">
      <alignment wrapText="1"/>
    </xf>
    <xf numFmtId="0" fontId="14" fillId="0" borderId="20" xfId="142" applyBorder="1" applyAlignment="1">
      <alignment wrapText="1"/>
    </xf>
    <xf numFmtId="0" fontId="14" fillId="0" borderId="4" xfId="142" applyBorder="1" applyAlignment="1">
      <alignment wrapText="1"/>
    </xf>
    <xf numFmtId="0" fontId="14" fillId="0" borderId="1" xfId="142" quotePrefix="1" applyFont="1" applyBorder="1" applyAlignment="1">
      <alignment horizontal="left"/>
    </xf>
    <xf numFmtId="2" fontId="14" fillId="0" borderId="1" xfId="142" applyNumberFormat="1" applyBorder="1"/>
    <xf numFmtId="2" fontId="14" fillId="0" borderId="1" xfId="142" applyNumberFormat="1" applyFill="1" applyBorder="1"/>
    <xf numFmtId="2" fontId="14" fillId="0" borderId="4" xfId="142" applyNumberFormat="1" applyBorder="1" applyAlignment="1" applyProtection="1">
      <alignment wrapText="1"/>
      <protection locked="0"/>
    </xf>
    <xf numFmtId="0" fontId="14" fillId="0" borderId="67" xfId="142" applyNumberFormat="1" applyFont="1" applyBorder="1" applyAlignment="1">
      <alignment vertical="top"/>
    </xf>
    <xf numFmtId="0" fontId="14" fillId="0" borderId="19" xfId="142" applyBorder="1" applyAlignment="1"/>
    <xf numFmtId="0" fontId="14" fillId="0" borderId="20" xfId="142" applyBorder="1" applyAlignment="1"/>
    <xf numFmtId="0" fontId="14" fillId="0" borderId="4" xfId="142" applyBorder="1" applyAlignment="1"/>
    <xf numFmtId="0" fontId="14" fillId="0" borderId="14" xfId="142" quotePrefix="1" applyNumberFormat="1" applyFill="1" applyBorder="1" applyAlignment="1">
      <alignment horizontal="left"/>
    </xf>
    <xf numFmtId="49" fontId="14" fillId="0" borderId="14" xfId="142" applyNumberFormat="1" applyFont="1" applyFill="1" applyBorder="1" applyAlignment="1">
      <alignment vertical="top"/>
    </xf>
    <xf numFmtId="1" fontId="14" fillId="0" borderId="14" xfId="142" applyNumberFormat="1" applyFill="1" applyBorder="1"/>
    <xf numFmtId="2" fontId="14" fillId="0" borderId="28" xfId="142" applyNumberFormat="1" applyFill="1" applyBorder="1" applyProtection="1">
      <protection locked="0"/>
    </xf>
    <xf numFmtId="2" fontId="14" fillId="0" borderId="14" xfId="142" applyNumberFormat="1" applyFill="1" applyBorder="1" applyProtection="1">
      <protection locked="0"/>
    </xf>
    <xf numFmtId="2" fontId="14" fillId="0" borderId="0" xfId="142" applyNumberFormat="1" applyFill="1" applyBorder="1"/>
    <xf numFmtId="2" fontId="14" fillId="0" borderId="68" xfId="142" applyNumberFormat="1" applyFill="1" applyBorder="1" applyProtection="1">
      <protection locked="0"/>
    </xf>
    <xf numFmtId="0" fontId="14" fillId="0" borderId="14" xfId="142" applyFill="1" applyBorder="1"/>
    <xf numFmtId="0" fontId="14" fillId="0" borderId="18" xfId="142" applyFill="1" applyBorder="1"/>
    <xf numFmtId="0" fontId="14" fillId="0" borderId="0" xfId="142" applyFill="1" applyBorder="1"/>
    <xf numFmtId="2" fontId="14" fillId="0" borderId="18" xfId="142" applyNumberFormat="1" applyFill="1" applyBorder="1" applyProtection="1">
      <protection locked="0"/>
    </xf>
    <xf numFmtId="0" fontId="14" fillId="0" borderId="14" xfId="142" applyNumberFormat="1" applyFont="1" applyFill="1" applyBorder="1" applyAlignment="1">
      <alignment vertical="top"/>
    </xf>
    <xf numFmtId="2" fontId="14" fillId="0" borderId="14" xfId="142" applyNumberFormat="1" applyFill="1" applyBorder="1"/>
    <xf numFmtId="2" fontId="14" fillId="28" borderId="14" xfId="142" applyNumberFormat="1" applyFill="1" applyBorder="1"/>
    <xf numFmtId="0" fontId="14" fillId="0" borderId="57" xfId="142" applyFill="1" applyBorder="1" applyAlignment="1">
      <alignment wrapText="1"/>
    </xf>
    <xf numFmtId="0" fontId="14" fillId="0" borderId="0" xfId="142" applyAlignment="1">
      <alignment wrapText="1"/>
    </xf>
    <xf numFmtId="0" fontId="14" fillId="0" borderId="18" xfId="142" applyFill="1" applyBorder="1" applyAlignment="1">
      <alignment wrapText="1"/>
    </xf>
    <xf numFmtId="0" fontId="14" fillId="7" borderId="0" xfId="142" applyFill="1"/>
    <xf numFmtId="2" fontId="14" fillId="28" borderId="1" xfId="142" applyNumberFormat="1" applyFill="1" applyBorder="1"/>
    <xf numFmtId="0" fontId="14" fillId="0" borderId="1" xfId="142" quotePrefix="1" applyBorder="1" applyAlignment="1">
      <alignment horizontal="left"/>
    </xf>
    <xf numFmtId="2" fontId="90" fillId="0" borderId="1" xfId="142" applyNumberFormat="1" applyFont="1" applyBorder="1"/>
    <xf numFmtId="0" fontId="14" fillId="0" borderId="10" xfId="142" applyBorder="1" applyAlignment="1">
      <alignment wrapText="1"/>
    </xf>
    <xf numFmtId="49" fontId="14" fillId="0" borderId="1" xfId="142" quotePrefix="1" applyNumberFormat="1" applyBorder="1" applyAlignment="1">
      <alignment horizontal="left"/>
    </xf>
    <xf numFmtId="0" fontId="14" fillId="7" borderId="1" xfId="142" applyNumberFormat="1" applyFont="1" applyFill="1" applyBorder="1" applyAlignment="1">
      <alignment vertical="top"/>
    </xf>
    <xf numFmtId="0" fontId="14" fillId="0" borderId="0" xfId="142" applyAlignment="1"/>
    <xf numFmtId="2" fontId="14" fillId="28" borderId="1" xfId="142" applyNumberFormat="1" applyFont="1" applyFill="1" applyBorder="1"/>
    <xf numFmtId="2" fontId="14" fillId="0" borderId="10" xfId="142" applyNumberFormat="1" applyBorder="1" applyProtection="1">
      <protection locked="0"/>
    </xf>
    <xf numFmtId="49" fontId="14" fillId="0" borderId="22" xfId="142" applyNumberFormat="1" applyFont="1" applyFill="1" applyBorder="1" applyAlignment="1">
      <alignment vertical="top"/>
    </xf>
    <xf numFmtId="2" fontId="14" fillId="0" borderId="56" xfId="142" applyNumberFormat="1" applyBorder="1" applyProtection="1">
      <protection locked="0"/>
    </xf>
    <xf numFmtId="2" fontId="14" fillId="0" borderId="2" xfId="142" applyNumberFormat="1" applyBorder="1" applyProtection="1">
      <protection locked="0"/>
    </xf>
    <xf numFmtId="2" fontId="14" fillId="0" borderId="66" xfId="142" applyNumberFormat="1" applyBorder="1" applyProtection="1">
      <protection locked="0"/>
    </xf>
    <xf numFmtId="2" fontId="14" fillId="0" borderId="22" xfId="142" applyNumberFormat="1" applyBorder="1" applyProtection="1">
      <protection locked="0"/>
    </xf>
    <xf numFmtId="2" fontId="14" fillId="0" borderId="5" xfId="142" applyNumberFormat="1" applyBorder="1" applyProtection="1">
      <protection locked="0"/>
    </xf>
    <xf numFmtId="49" fontId="14" fillId="0" borderId="1" xfId="142" applyNumberFormat="1" applyFont="1" applyFill="1" applyBorder="1" applyAlignment="1">
      <alignment vertical="top"/>
    </xf>
    <xf numFmtId="0" fontId="14" fillId="0" borderId="10" xfId="142" applyBorder="1"/>
    <xf numFmtId="0" fontId="14" fillId="0" borderId="1" xfId="142" applyBorder="1"/>
    <xf numFmtId="0" fontId="14" fillId="0" borderId="20" xfId="142" applyBorder="1"/>
    <xf numFmtId="2" fontId="14" fillId="0" borderId="10" xfId="142" applyNumberFormat="1" applyFill="1" applyBorder="1" applyProtection="1">
      <protection locked="0"/>
    </xf>
    <xf numFmtId="2" fontId="14" fillId="0" borderId="1" xfId="142" applyNumberFormat="1" applyFill="1" applyBorder="1" applyProtection="1">
      <protection locked="0"/>
    </xf>
    <xf numFmtId="2" fontId="14" fillId="0" borderId="20" xfId="142" applyNumberFormat="1" applyFill="1" applyBorder="1" applyProtection="1">
      <protection locked="0"/>
    </xf>
    <xf numFmtId="2" fontId="14" fillId="0" borderId="4" xfId="142" applyNumberFormat="1" applyFill="1" applyBorder="1" applyProtection="1">
      <protection locked="0"/>
    </xf>
    <xf numFmtId="0" fontId="14" fillId="0" borderId="4" xfId="142" applyBorder="1"/>
    <xf numFmtId="0" fontId="14" fillId="0" borderId="27" xfId="142" quotePrefix="1" applyBorder="1" applyAlignment="1">
      <alignment horizontal="left"/>
    </xf>
    <xf numFmtId="0" fontId="14" fillId="0" borderId="27" xfId="142" applyBorder="1"/>
    <xf numFmtId="0" fontId="14" fillId="0" borderId="50" xfId="142" applyBorder="1"/>
    <xf numFmtId="0" fontId="14" fillId="0" borderId="39" xfId="142" applyBorder="1"/>
    <xf numFmtId="0" fontId="14" fillId="0" borderId="61" xfId="142" applyBorder="1"/>
    <xf numFmtId="2" fontId="14" fillId="0" borderId="27" xfId="142" applyNumberFormat="1" applyBorder="1"/>
    <xf numFmtId="0" fontId="14" fillId="0" borderId="27" xfId="142" applyFill="1" applyBorder="1"/>
    <xf numFmtId="0" fontId="14" fillId="0" borderId="49" xfId="142" applyBorder="1" applyAlignment="1">
      <alignment wrapText="1"/>
    </xf>
    <xf numFmtId="0" fontId="14" fillId="0" borderId="39" xfId="142" applyBorder="1" applyAlignment="1">
      <alignment wrapText="1"/>
    </xf>
    <xf numFmtId="0" fontId="14" fillId="0" borderId="61" xfId="142" applyBorder="1" applyAlignment="1">
      <alignment wrapText="1"/>
    </xf>
    <xf numFmtId="0" fontId="14" fillId="0" borderId="0" xfId="142" applyNumberFormat="1"/>
    <xf numFmtId="0" fontId="14" fillId="0" borderId="0" xfId="142" applyBorder="1"/>
    <xf numFmtId="0" fontId="14" fillId="0" borderId="0" xfId="142" applyFill="1"/>
    <xf numFmtId="0" fontId="14" fillId="0" borderId="0" xfId="142" applyNumberFormat="1" applyFont="1" applyFill="1" applyBorder="1" applyAlignment="1">
      <alignment vertical="top"/>
    </xf>
    <xf numFmtId="0" fontId="14" fillId="0" borderId="0" xfId="142" applyNumberFormat="1" applyFont="1" applyFill="1" applyAlignment="1">
      <alignment vertical="top"/>
    </xf>
    <xf numFmtId="0" fontId="27" fillId="0" borderId="26" xfId="0" applyFont="1" applyBorder="1" applyAlignment="1"/>
    <xf numFmtId="0" fontId="27" fillId="0" borderId="19" xfId="0" applyFont="1" applyBorder="1" applyAlignment="1"/>
    <xf numFmtId="0" fontId="27" fillId="0" borderId="49" xfId="0" applyFont="1" applyBorder="1" applyAlignment="1"/>
    <xf numFmtId="0" fontId="14" fillId="0" borderId="27" xfId="1" applyFont="1" applyFill="1" applyBorder="1" applyAlignment="1" applyProtection="1">
      <alignment horizontal="center" vertical="center" wrapText="1"/>
    </xf>
    <xf numFmtId="0" fontId="16" fillId="0" borderId="23" xfId="142" applyFont="1" applyBorder="1" applyAlignment="1" applyProtection="1">
      <alignment horizontal="center" wrapText="1"/>
      <protection locked="0"/>
    </xf>
    <xf numFmtId="0" fontId="14" fillId="0" borderId="2" xfId="142" applyBorder="1"/>
    <xf numFmtId="1" fontId="59" fillId="62" borderId="0" xfId="142" applyNumberFormat="1" applyFont="1" applyFill="1" applyBorder="1" applyAlignment="1">
      <alignment horizontal="center"/>
    </xf>
    <xf numFmtId="0" fontId="27" fillId="13" borderId="4" xfId="1" applyFont="1" applyFill="1" applyBorder="1" applyAlignment="1" applyProtection="1">
      <alignment horizontal="center" vertical="center" wrapText="1"/>
    </xf>
    <xf numFmtId="0" fontId="22" fillId="0" borderId="3" xfId="0" applyFont="1" applyFill="1" applyBorder="1" applyProtection="1">
      <protection locked="0"/>
    </xf>
    <xf numFmtId="0" fontId="22" fillId="0" borderId="3" xfId="0" applyFont="1" applyFill="1" applyBorder="1"/>
    <xf numFmtId="0" fontId="22" fillId="0" borderId="29" xfId="0" applyFont="1" applyBorder="1" applyAlignment="1">
      <alignment horizontal="center"/>
    </xf>
    <xf numFmtId="0" fontId="67" fillId="0" borderId="3" xfId="5" applyFont="1" applyBorder="1" applyAlignment="1">
      <alignment horizontal="center"/>
    </xf>
    <xf numFmtId="0" fontId="22" fillId="0" borderId="1" xfId="0" applyFont="1" applyBorder="1" applyAlignment="1">
      <alignment wrapText="1"/>
    </xf>
    <xf numFmtId="0" fontId="62" fillId="0" borderId="6" xfId="5" applyFont="1" applyBorder="1" applyAlignment="1">
      <alignment horizontal="center"/>
    </xf>
    <xf numFmtId="0" fontId="62" fillId="0" borderId="4" xfId="5" applyFont="1" applyBorder="1" applyAlignment="1">
      <alignment horizontal="center"/>
    </xf>
    <xf numFmtId="0" fontId="62" fillId="0" borderId="5" xfId="5" applyFont="1" applyBorder="1" applyAlignment="1">
      <alignment horizontal="center"/>
    </xf>
    <xf numFmtId="0" fontId="21" fillId="0" borderId="1" xfId="0" applyFont="1" applyFill="1" applyBorder="1"/>
    <xf numFmtId="164" fontId="0" fillId="0" borderId="1" xfId="11" quotePrefix="1" applyNumberFormat="1" applyFont="1" applyBorder="1" applyAlignment="1"/>
    <xf numFmtId="10" fontId="27" fillId="0" borderId="0" xfId="0" applyNumberFormat="1" applyFont="1" applyFill="1" applyBorder="1" applyAlignment="1" applyProtection="1">
      <alignment wrapText="1"/>
    </xf>
    <xf numFmtId="0" fontId="27" fillId="0" borderId="0" xfId="0" applyFont="1" applyAlignment="1" applyProtection="1"/>
    <xf numFmtId="2" fontId="59" fillId="10" borderId="31" xfId="142" applyNumberFormat="1" applyFont="1" applyFill="1" applyBorder="1" applyAlignment="1">
      <alignment horizontal="center" vertical="center" wrapText="1"/>
    </xf>
    <xf numFmtId="0" fontId="14" fillId="0" borderId="21" xfId="142" applyBorder="1" applyAlignment="1">
      <alignment wrapText="1"/>
    </xf>
    <xf numFmtId="0" fontId="14" fillId="0" borderId="21" xfId="142" applyBorder="1" applyAlignment="1"/>
    <xf numFmtId="2" fontId="78" fillId="20" borderId="31" xfId="142" applyNumberFormat="1" applyFont="1" applyFill="1" applyBorder="1" applyAlignment="1">
      <alignment horizontal="center" vertical="center" wrapText="1"/>
    </xf>
    <xf numFmtId="0" fontId="14" fillId="0" borderId="34" xfId="1" applyFont="1" applyFill="1" applyBorder="1" applyAlignment="1" applyProtection="1">
      <alignment horizontal="center" vertical="center" wrapText="1"/>
    </xf>
    <xf numFmtId="0" fontId="14" fillId="0" borderId="11" xfId="142" applyBorder="1" applyAlignment="1">
      <alignment wrapText="1"/>
    </xf>
    <xf numFmtId="0" fontId="14" fillId="0" borderId="12" xfId="142" applyBorder="1" applyAlignment="1">
      <alignment wrapText="1"/>
    </xf>
    <xf numFmtId="0" fontId="14" fillId="0" borderId="13" xfId="142" applyBorder="1" applyAlignment="1">
      <alignment wrapText="1"/>
    </xf>
    <xf numFmtId="1" fontId="27" fillId="0" borderId="1" xfId="0" applyNumberFormat="1" applyFont="1" applyFill="1" applyBorder="1" applyAlignment="1">
      <alignment horizontal="center"/>
    </xf>
    <xf numFmtId="10" fontId="27" fillId="0" borderId="0" xfId="0" applyNumberFormat="1" applyFont="1" applyFill="1" applyBorder="1" applyAlignment="1" applyProtection="1">
      <alignment horizontal="center" wrapText="1"/>
    </xf>
    <xf numFmtId="1" fontId="17" fillId="0" borderId="10" xfId="0" applyNumberFormat="1" applyFont="1" applyFill="1" applyBorder="1" applyAlignment="1">
      <alignment horizontal="center" vertical="center" wrapText="1"/>
    </xf>
    <xf numFmtId="0" fontId="19" fillId="0" borderId="1" xfId="0" quotePrefix="1" applyFont="1" applyBorder="1" applyAlignment="1">
      <alignment horizontal="center"/>
    </xf>
    <xf numFmtId="0" fontId="19" fillId="0" borderId="0" xfId="0" applyFont="1" applyBorder="1" applyAlignment="1">
      <alignment horizontal="center" vertical="center"/>
    </xf>
    <xf numFmtId="10" fontId="120" fillId="0" borderId="1" xfId="0" applyNumberFormat="1" applyFont="1" applyFill="1" applyBorder="1" applyAlignment="1">
      <alignment horizontal="center" vertical="center" wrapText="1"/>
    </xf>
    <xf numFmtId="0" fontId="115" fillId="0" borderId="1" xfId="0" applyFont="1" applyBorder="1" applyAlignment="1">
      <alignment horizontal="center" vertical="center" wrapText="1"/>
    </xf>
    <xf numFmtId="164" fontId="0" fillId="0" borderId="1" xfId="11" applyNumberFormat="1" applyFont="1" applyBorder="1"/>
    <xf numFmtId="0" fontId="19" fillId="14" borderId="1" xfId="0" applyFont="1" applyFill="1" applyBorder="1" applyAlignment="1">
      <alignment horizontal="center" vertical="center" wrapText="1"/>
    </xf>
    <xf numFmtId="49" fontId="0" fillId="0" borderId="1" xfId="0" applyNumberFormat="1" applyBorder="1"/>
    <xf numFmtId="49" fontId="29" fillId="2" borderId="9" xfId="0" quotePrefix="1" applyNumberFormat="1" applyFont="1" applyFill="1" applyBorder="1" applyAlignment="1" applyProtection="1">
      <alignment horizontal="center" vertical="center" wrapText="1"/>
      <protection locked="0"/>
    </xf>
    <xf numFmtId="49" fontId="17" fillId="0" borderId="1" xfId="0" applyNumberFormat="1" applyFont="1" applyBorder="1" applyAlignment="1">
      <alignment horizontal="left"/>
    </xf>
    <xf numFmtId="49" fontId="62" fillId="0" borderId="1" xfId="5" applyNumberFormat="1" applyFont="1" applyBorder="1" applyAlignment="1">
      <alignment horizontal="center"/>
    </xf>
    <xf numFmtId="49" fontId="62" fillId="0" borderId="1" xfId="5" quotePrefix="1" applyNumberFormat="1" applyFont="1" applyBorder="1" applyAlignment="1">
      <alignment horizontal="center"/>
    </xf>
    <xf numFmtId="49" fontId="68" fillId="0" borderId="1" xfId="0" quotePrefix="1" applyNumberFormat="1" applyFont="1" applyFill="1" applyBorder="1"/>
    <xf numFmtId="49" fontId="68" fillId="0" borderId="1" xfId="5" quotePrefix="1" applyNumberFormat="1" applyFont="1" applyBorder="1" applyAlignment="1">
      <alignment horizontal="center"/>
    </xf>
    <xf numFmtId="49" fontId="62" fillId="0" borderId="2" xfId="5" applyNumberFormat="1" applyFont="1" applyBorder="1" applyAlignment="1">
      <alignment horizontal="center"/>
    </xf>
    <xf numFmtId="49" fontId="19" fillId="0" borderId="0" xfId="0" applyNumberFormat="1" applyFont="1" applyAlignment="1">
      <alignment horizontal="left"/>
    </xf>
    <xf numFmtId="49" fontId="70" fillId="0" borderId="0" xfId="0" applyNumberFormat="1" applyFont="1" applyBorder="1"/>
    <xf numFmtId="2" fontId="121" fillId="0" borderId="0" xfId="0" applyNumberFormat="1" applyFont="1" applyBorder="1" applyAlignment="1">
      <alignment horizontal="center" vertical="center" wrapText="1"/>
    </xf>
    <xf numFmtId="2" fontId="70" fillId="0" borderId="0" xfId="0" applyNumberFormat="1" applyFont="1" applyBorder="1"/>
    <xf numFmtId="0" fontId="122" fillId="0" borderId="1" xfId="0" applyFont="1" applyBorder="1" applyAlignment="1">
      <alignment horizontal="center" vertical="center" wrapText="1"/>
    </xf>
    <xf numFmtId="0" fontId="123" fillId="0" borderId="1" xfId="0" applyFont="1" applyBorder="1"/>
    <xf numFmtId="0" fontId="67" fillId="0" borderId="4" xfId="5" quotePrefix="1" applyFont="1" applyBorder="1" applyAlignment="1">
      <alignment horizontal="center"/>
    </xf>
    <xf numFmtId="0" fontId="123" fillId="0" borderId="2" xfId="0" applyFont="1" applyBorder="1"/>
    <xf numFmtId="49" fontId="70" fillId="0" borderId="1" xfId="0" applyNumberFormat="1" applyFont="1" applyBorder="1"/>
    <xf numFmtId="0" fontId="124" fillId="0" borderId="71" xfId="0" applyNumberFormat="1" applyFont="1" applyFill="1" applyBorder="1" applyAlignment="1" applyProtection="1">
      <alignment horizontal="left" vertical="center"/>
    </xf>
    <xf numFmtId="10" fontId="124" fillId="0" borderId="71" xfId="0" applyNumberFormat="1" applyFont="1" applyFill="1" applyBorder="1" applyAlignment="1" applyProtection="1">
      <alignment horizontal="left" vertical="center"/>
    </xf>
    <xf numFmtId="10" fontId="124" fillId="0" borderId="72" xfId="0" applyNumberFormat="1" applyFont="1" applyFill="1" applyBorder="1" applyAlignment="1" applyProtection="1">
      <alignment horizontal="left" vertical="center"/>
    </xf>
    <xf numFmtId="0" fontId="124" fillId="0" borderId="72" xfId="0" applyNumberFormat="1" applyFont="1" applyFill="1" applyBorder="1" applyAlignment="1" applyProtection="1">
      <alignment horizontal="left" vertical="center"/>
    </xf>
    <xf numFmtId="0" fontId="124" fillId="0" borderId="1" xfId="0" applyNumberFormat="1" applyFont="1" applyFill="1" applyBorder="1" applyAlignment="1" applyProtection="1">
      <alignment horizontal="left" vertical="center"/>
    </xf>
    <xf numFmtId="10" fontId="124" fillId="0" borderId="1" xfId="0" applyNumberFormat="1" applyFont="1" applyFill="1" applyBorder="1" applyAlignment="1" applyProtection="1">
      <alignment horizontal="left" vertical="center"/>
    </xf>
    <xf numFmtId="0" fontId="14" fillId="0" borderId="0" xfId="0" applyFont="1" applyAlignment="1">
      <alignment horizontal="left" vertical="center" indent="2"/>
    </xf>
    <xf numFmtId="0" fontId="16" fillId="0" borderId="0" xfId="0" applyFont="1" applyAlignment="1">
      <alignment horizontal="left" vertical="center" indent="2"/>
    </xf>
    <xf numFmtId="0" fontId="0" fillId="0" borderId="1" xfId="0" applyBorder="1" applyAlignment="1">
      <alignment horizontal="center"/>
    </xf>
    <xf numFmtId="167" fontId="81" fillId="0" borderId="10" xfId="0" applyNumberFormat="1" applyFont="1" applyBorder="1"/>
    <xf numFmtId="0" fontId="14" fillId="0" borderId="1" xfId="0" applyNumberFormat="1" applyFont="1" applyBorder="1"/>
    <xf numFmtId="49" fontId="22" fillId="0" borderId="0" xfId="0" applyNumberFormat="1" applyFont="1" applyBorder="1"/>
    <xf numFmtId="10" fontId="0" fillId="0" borderId="1" xfId="11" applyNumberFormat="1" applyFont="1" applyBorder="1"/>
    <xf numFmtId="0" fontId="0" fillId="9" borderId="3" xfId="0" applyFill="1" applyBorder="1"/>
    <xf numFmtId="0" fontId="0" fillId="9" borderId="0" xfId="0" applyFill="1" applyBorder="1"/>
    <xf numFmtId="0" fontId="63" fillId="9" borderId="0" xfId="5" applyFont="1" applyFill="1" applyBorder="1" applyAlignment="1">
      <alignment horizontal="center"/>
    </xf>
    <xf numFmtId="0" fontId="27" fillId="0" borderId="1" xfId="0" applyFont="1" applyFill="1" applyBorder="1" applyAlignment="1">
      <alignment horizontal="center" wrapText="1"/>
    </xf>
    <xf numFmtId="10" fontId="27" fillId="0" borderId="0" xfId="0" applyNumberFormat="1" applyFont="1" applyFill="1" applyBorder="1" applyAlignment="1" applyProtection="1">
      <alignment horizontal="center" wrapText="1"/>
    </xf>
    <xf numFmtId="49" fontId="34" fillId="0" borderId="1" xfId="0" applyNumberFormat="1" applyFont="1" applyFill="1" applyBorder="1" applyAlignment="1">
      <alignment horizontal="center" wrapText="1"/>
    </xf>
    <xf numFmtId="0" fontId="34" fillId="0" borderId="1" xfId="0" applyFont="1" applyFill="1" applyBorder="1" applyAlignment="1">
      <alignment horizontal="center"/>
    </xf>
    <xf numFmtId="0" fontId="22" fillId="0" borderId="1" xfId="0" quotePrefix="1" applyFont="1" applyFill="1" applyBorder="1"/>
    <xf numFmtId="49" fontId="22" fillId="0" borderId="1" xfId="0" quotePrefix="1" applyNumberFormat="1" applyFont="1" applyFill="1" applyBorder="1"/>
    <xf numFmtId="0" fontId="22" fillId="0" borderId="0" xfId="0" applyFont="1" applyFill="1" applyBorder="1"/>
    <xf numFmtId="0" fontId="14" fillId="0" borderId="1" xfId="0" quotePrefix="1" applyFont="1" applyFill="1" applyBorder="1"/>
    <xf numFmtId="164" fontId="0" fillId="0" borderId="0" xfId="0" applyNumberFormat="1" applyFill="1"/>
    <xf numFmtId="0" fontId="21" fillId="0" borderId="1" xfId="0" quotePrefix="1" applyFont="1" applyFill="1" applyBorder="1" applyAlignment="1">
      <alignment horizontal="left"/>
    </xf>
    <xf numFmtId="0" fontId="0" fillId="0" borderId="0" xfId="0" applyAlignment="1">
      <alignment horizontal="right"/>
    </xf>
    <xf numFmtId="165" fontId="27" fillId="0" borderId="1" xfId="0" applyNumberFormat="1" applyFont="1" applyBorder="1" applyAlignment="1">
      <alignment horizontal="center" vertical="center" wrapText="1"/>
    </xf>
    <xf numFmtId="10" fontId="27" fillId="0" borderId="1" xfId="0" applyNumberFormat="1" applyFont="1" applyFill="1" applyBorder="1" applyAlignment="1">
      <alignment horizontal="center"/>
    </xf>
    <xf numFmtId="10" fontId="0" fillId="0" borderId="0" xfId="0" applyNumberFormat="1" applyFill="1"/>
    <xf numFmtId="0" fontId="14" fillId="0" borderId="35" xfId="5" applyFont="1" applyBorder="1"/>
    <xf numFmtId="10" fontId="14" fillId="0" borderId="0" xfId="11" applyNumberFormat="1" applyFont="1" applyFill="1" applyAlignment="1">
      <alignment horizontal="right" vertical="top" wrapText="1"/>
    </xf>
    <xf numFmtId="0" fontId="14" fillId="0" borderId="0" xfId="0" applyFont="1" applyFill="1" applyAlignment="1">
      <alignment horizontal="right" vertical="top" wrapText="1"/>
    </xf>
    <xf numFmtId="0" fontId="0" fillId="0" borderId="0" xfId="11" applyNumberFormat="1" applyFont="1" applyAlignment="1">
      <alignment vertical="top"/>
    </xf>
    <xf numFmtId="0" fontId="0" fillId="0" borderId="0" xfId="11" applyNumberFormat="1" applyFont="1" applyAlignment="1">
      <alignment horizontal="right"/>
    </xf>
    <xf numFmtId="0" fontId="19" fillId="0" borderId="0" xfId="0" applyFont="1" applyFill="1" applyBorder="1"/>
    <xf numFmtId="0" fontId="0" fillId="0" borderId="0" xfId="11" applyNumberFormat="1" applyFont="1"/>
    <xf numFmtId="0" fontId="14" fillId="0" borderId="0" xfId="0" applyNumberFormat="1" applyFont="1" applyFill="1"/>
    <xf numFmtId="0" fontId="14" fillId="0" borderId="0" xfId="0" applyNumberFormat="1" applyFont="1" applyFill="1" applyBorder="1"/>
    <xf numFmtId="0" fontId="0" fillId="0" borderId="0" xfId="0" quotePrefix="1" applyNumberFormat="1" applyFill="1"/>
    <xf numFmtId="0" fontId="27" fillId="63" borderId="2" xfId="0" applyFont="1" applyFill="1" applyBorder="1" applyAlignment="1">
      <alignment horizontal="center" wrapText="1"/>
    </xf>
    <xf numFmtId="2" fontId="16" fillId="0" borderId="0" xfId="0" applyNumberFormat="1" applyFont="1" applyFill="1" applyBorder="1" applyAlignment="1" applyProtection="1">
      <alignment horizontal="center" wrapText="1"/>
    </xf>
    <xf numFmtId="0" fontId="16" fillId="0" borderId="8" xfId="12" applyNumberFormat="1" applyFont="1" applyFill="1" applyBorder="1" applyAlignment="1" applyProtection="1">
      <alignment horizontal="center" vertical="center" wrapText="1"/>
    </xf>
    <xf numFmtId="49" fontId="12" fillId="0" borderId="19" xfId="12" applyNumberFormat="1" applyFill="1" applyBorder="1" applyAlignment="1">
      <alignment vertical="top"/>
    </xf>
    <xf numFmtId="49" fontId="12" fillId="0" borderId="49" xfId="12" applyNumberFormat="1" applyFill="1" applyBorder="1" applyAlignment="1">
      <alignment vertical="top"/>
    </xf>
    <xf numFmtId="0" fontId="16" fillId="0" borderId="69" xfId="12" applyNumberFormat="1" applyFont="1" applyFill="1" applyBorder="1" applyAlignment="1" applyProtection="1">
      <alignment horizontal="center" vertical="center" wrapText="1"/>
    </xf>
    <xf numFmtId="0" fontId="12" fillId="0" borderId="20" xfId="12" applyNumberFormat="1" applyFill="1" applyBorder="1" applyAlignment="1">
      <alignment vertical="top"/>
    </xf>
    <xf numFmtId="0" fontId="12" fillId="0" borderId="39" xfId="12" applyNumberFormat="1" applyFill="1" applyBorder="1" applyAlignment="1">
      <alignment vertical="top"/>
    </xf>
    <xf numFmtId="3" fontId="16" fillId="0" borderId="8" xfId="0" applyNumberFormat="1" applyFont="1" applyBorder="1" applyAlignment="1" applyProtection="1">
      <alignment horizontal="center" wrapText="1"/>
    </xf>
    <xf numFmtId="3" fontId="16" fillId="0" borderId="7" xfId="0" applyNumberFormat="1" applyFont="1" applyBorder="1" applyAlignment="1" applyProtection="1">
      <alignment horizontal="center" wrapText="1"/>
    </xf>
    <xf numFmtId="3" fontId="16" fillId="0" borderId="7" xfId="0" applyNumberFormat="1" applyFont="1" applyBorder="1" applyAlignment="1" applyProtection="1">
      <alignment horizontal="center" wrapText="1"/>
      <protection locked="0"/>
    </xf>
    <xf numFmtId="0" fontId="16" fillId="0" borderId="7" xfId="0" applyFont="1" applyBorder="1" applyAlignment="1">
      <alignment horizontal="center" wrapText="1"/>
    </xf>
    <xf numFmtId="0" fontId="16" fillId="0" borderId="63" xfId="0" applyFont="1" applyBorder="1" applyAlignment="1">
      <alignment horizontal="center" wrapText="1"/>
    </xf>
    <xf numFmtId="1" fontId="0" fillId="0" borderId="19" xfId="0" applyNumberFormat="1" applyBorder="1"/>
    <xf numFmtId="3" fontId="0" fillId="0" borderId="4" xfId="0" applyNumberFormat="1" applyBorder="1"/>
    <xf numFmtId="0" fontId="16" fillId="29" borderId="49" xfId="12" applyFont="1" applyFill="1" applyBorder="1" applyAlignment="1" applyProtection="1">
      <alignment horizontal="center" vertical="center" wrapText="1"/>
    </xf>
    <xf numFmtId="0" fontId="16" fillId="29" borderId="27" xfId="12" applyFont="1" applyFill="1" applyBorder="1" applyAlignment="1" applyProtection="1">
      <alignment horizontal="center" vertical="center" wrapText="1"/>
    </xf>
    <xf numFmtId="0" fontId="16" fillId="29" borderId="61" xfId="12" applyFont="1" applyFill="1" applyBorder="1" applyAlignment="1" applyProtection="1">
      <alignment horizontal="center" vertical="center" wrapText="1"/>
    </xf>
    <xf numFmtId="1" fontId="16" fillId="29" borderId="9" xfId="12" applyNumberFormat="1" applyFont="1" applyFill="1" applyBorder="1" applyAlignment="1" applyProtection="1">
      <alignment horizontal="center" vertical="center" wrapText="1"/>
    </xf>
    <xf numFmtId="1" fontId="125" fillId="65" borderId="73" xfId="12" applyNumberFormat="1" applyFont="1" applyFill="1" applyBorder="1" applyAlignment="1">
      <alignment horizontal="center"/>
    </xf>
    <xf numFmtId="0" fontId="12" fillId="29" borderId="19" xfId="12" applyFill="1" applyBorder="1" applyAlignment="1">
      <alignment horizontal="center"/>
    </xf>
    <xf numFmtId="0" fontId="12" fillId="29" borderId="1" xfId="12" applyFill="1" applyBorder="1" applyAlignment="1">
      <alignment horizontal="center"/>
    </xf>
    <xf numFmtId="0" fontId="12" fillId="29" borderId="4" xfId="12" applyFill="1" applyBorder="1" applyAlignment="1">
      <alignment horizontal="center"/>
    </xf>
    <xf numFmtId="0" fontId="16" fillId="25" borderId="34" xfId="0" applyFont="1" applyFill="1" applyBorder="1" applyAlignment="1">
      <alignment horizontal="center" vertical="center" wrapText="1"/>
    </xf>
    <xf numFmtId="0" fontId="0" fillId="25" borderId="1" xfId="0" applyFill="1" applyBorder="1" applyAlignment="1">
      <alignment horizontal="center" vertical="center"/>
    </xf>
    <xf numFmtId="0" fontId="0" fillId="25" borderId="27" xfId="0" applyFill="1" applyBorder="1" applyAlignment="1">
      <alignment horizontal="center" vertical="center"/>
    </xf>
    <xf numFmtId="49" fontId="12" fillId="0" borderId="22" xfId="12" applyNumberFormat="1" applyFill="1" applyBorder="1" applyAlignment="1">
      <alignment vertical="top"/>
    </xf>
    <xf numFmtId="0" fontId="12" fillId="0" borderId="5" xfId="12" applyNumberFormat="1" applyFill="1" applyBorder="1" applyAlignment="1">
      <alignment vertical="top"/>
    </xf>
    <xf numFmtId="0" fontId="12" fillId="29" borderId="49" xfId="12" applyFill="1" applyBorder="1" applyAlignment="1">
      <alignment horizontal="center"/>
    </xf>
    <xf numFmtId="0" fontId="12" fillId="29" borderId="27" xfId="12" applyFill="1" applyBorder="1" applyAlignment="1">
      <alignment horizontal="center"/>
    </xf>
    <xf numFmtId="0" fontId="12" fillId="29" borderId="61" xfId="12" applyFill="1" applyBorder="1" applyAlignment="1">
      <alignment horizontal="center"/>
    </xf>
    <xf numFmtId="1" fontId="14" fillId="0" borderId="19" xfId="0" applyNumberFormat="1" applyFont="1" applyBorder="1" applyAlignment="1">
      <alignment horizontal="right"/>
    </xf>
    <xf numFmtId="1" fontId="14" fillId="0" borderId="1" xfId="0" applyNumberFormat="1" applyFont="1" applyBorder="1" applyAlignment="1">
      <alignment horizontal="right"/>
    </xf>
    <xf numFmtId="3" fontId="14" fillId="0" borderId="4" xfId="0" applyNumberFormat="1" applyFont="1" applyBorder="1" applyAlignment="1">
      <alignment horizontal="right"/>
    </xf>
    <xf numFmtId="3" fontId="0" fillId="0" borderId="61" xfId="0" applyNumberFormat="1" applyBorder="1"/>
    <xf numFmtId="0" fontId="0" fillId="0" borderId="0" xfId="5" applyFont="1" applyBorder="1"/>
    <xf numFmtId="0" fontId="16" fillId="25" borderId="55" xfId="0" applyFont="1" applyFill="1" applyBorder="1" applyAlignment="1">
      <alignment horizontal="center" vertical="center" wrapText="1"/>
    </xf>
    <xf numFmtId="0" fontId="0" fillId="25" borderId="4" xfId="0" applyFill="1" applyBorder="1" applyAlignment="1">
      <alignment horizontal="center" vertical="center"/>
    </xf>
    <xf numFmtId="0" fontId="0" fillId="25" borderId="61" xfId="0" applyFill="1" applyBorder="1" applyAlignment="1">
      <alignment horizontal="center" vertical="center"/>
    </xf>
    <xf numFmtId="0" fontId="29" fillId="63" borderId="1" xfId="0" applyFont="1" applyFill="1" applyBorder="1" applyAlignment="1" applyProtection="1">
      <alignment horizontal="center" vertical="center" wrapText="1"/>
    </xf>
    <xf numFmtId="10" fontId="27" fillId="63" borderId="1" xfId="0" applyNumberFormat="1" applyFont="1" applyFill="1" applyBorder="1" applyAlignment="1" applyProtection="1">
      <alignment horizontal="center" wrapText="1"/>
    </xf>
    <xf numFmtId="10" fontId="27" fillId="63" borderId="1" xfId="11" applyNumberFormat="1" applyFont="1" applyFill="1" applyBorder="1" applyAlignment="1">
      <alignment horizontal="center" wrapText="1"/>
    </xf>
    <xf numFmtId="1" fontId="27" fillId="63" borderId="1" xfId="11" applyNumberFormat="1" applyFont="1" applyFill="1" applyBorder="1" applyAlignment="1">
      <alignment horizontal="center" wrapText="1"/>
    </xf>
    <xf numFmtId="0" fontId="27" fillId="63" borderId="1" xfId="11" applyNumberFormat="1" applyFont="1" applyFill="1" applyBorder="1" applyAlignment="1">
      <alignment horizontal="center" wrapText="1"/>
    </xf>
    <xf numFmtId="10" fontId="118" fillId="0" borderId="0" xfId="0" applyNumberFormat="1" applyFont="1" applyFill="1" applyBorder="1" applyAlignment="1" applyProtection="1">
      <alignment horizontal="center" wrapText="1"/>
    </xf>
    <xf numFmtId="10" fontId="96" fillId="0" borderId="0" xfId="0" applyNumberFormat="1" applyFont="1" applyBorder="1" applyAlignment="1" applyProtection="1">
      <alignment vertical="center" wrapText="1"/>
    </xf>
    <xf numFmtId="10" fontId="27" fillId="0" borderId="0" xfId="0" applyNumberFormat="1" applyFont="1" applyFill="1" applyBorder="1" applyAlignment="1" applyProtection="1">
      <alignment horizontal="center" wrapText="1"/>
    </xf>
    <xf numFmtId="0" fontId="0" fillId="0" borderId="24" xfId="0" applyBorder="1"/>
    <xf numFmtId="49" fontId="12" fillId="0" borderId="1" xfId="12" applyNumberFormat="1" applyFill="1" applyBorder="1" applyAlignment="1">
      <alignment vertical="top"/>
    </xf>
    <xf numFmtId="0" fontId="0" fillId="0" borderId="64" xfId="0" applyBorder="1"/>
    <xf numFmtId="49" fontId="14" fillId="0" borderId="0" xfId="5" applyNumberFormat="1" applyFont="1" applyBorder="1" applyAlignment="1">
      <alignment vertical="top"/>
    </xf>
    <xf numFmtId="0" fontId="12" fillId="0" borderId="1" xfId="12" applyNumberFormat="1" applyFill="1" applyBorder="1" applyAlignment="1">
      <alignment vertical="top"/>
    </xf>
    <xf numFmtId="0" fontId="0" fillId="0" borderId="3" xfId="0" applyBorder="1"/>
    <xf numFmtId="0" fontId="0" fillId="0" borderId="6" xfId="0" applyBorder="1"/>
    <xf numFmtId="0" fontId="0" fillId="0" borderId="73" xfId="0" applyBorder="1"/>
    <xf numFmtId="1" fontId="125" fillId="65" borderId="20" xfId="12" applyNumberFormat="1" applyFont="1" applyFill="1" applyBorder="1" applyAlignment="1">
      <alignment horizontal="center"/>
    </xf>
    <xf numFmtId="1" fontId="0" fillId="0" borderId="49" xfId="0" applyNumberFormat="1" applyBorder="1"/>
    <xf numFmtId="1" fontId="0" fillId="0" borderId="27" xfId="0" applyNumberFormat="1" applyBorder="1"/>
    <xf numFmtId="0" fontId="0" fillId="0" borderId="26" xfId="0" applyBorder="1"/>
    <xf numFmtId="10" fontId="4" fillId="0" borderId="0" xfId="11" applyNumberFormat="1" applyFont="1" applyBorder="1"/>
    <xf numFmtId="0" fontId="0" fillId="25" borderId="19" xfId="0" applyFill="1" applyBorder="1" applyAlignment="1">
      <alignment horizontal="center" vertical="center"/>
    </xf>
    <xf numFmtId="0" fontId="0" fillId="25" borderId="20" xfId="0" applyFill="1" applyBorder="1" applyAlignment="1">
      <alignment horizontal="center" vertical="center"/>
    </xf>
    <xf numFmtId="0" fontId="0" fillId="0" borderId="35" xfId="0" applyBorder="1"/>
    <xf numFmtId="49" fontId="12" fillId="0" borderId="19" xfId="12" quotePrefix="1" applyNumberFormat="1" applyFill="1" applyBorder="1" applyAlignment="1">
      <alignment vertical="top"/>
    </xf>
    <xf numFmtId="0" fontId="12" fillId="0" borderId="20" xfId="12" applyNumberFormat="1" applyBorder="1"/>
    <xf numFmtId="1" fontId="125" fillId="65" borderId="0" xfId="12" applyNumberFormat="1" applyFont="1" applyFill="1" applyBorder="1" applyAlignment="1">
      <alignment horizontal="center"/>
    </xf>
    <xf numFmtId="1" fontId="0" fillId="0" borderId="10" xfId="0" applyNumberFormat="1" applyBorder="1"/>
    <xf numFmtId="3" fontId="0" fillId="0" borderId="0" xfId="0" applyNumberFormat="1" applyBorder="1"/>
    <xf numFmtId="3" fontId="0" fillId="0" borderId="20" xfId="0" applyNumberFormat="1" applyBorder="1"/>
    <xf numFmtId="0" fontId="0" fillId="25" borderId="0" xfId="0" applyFill="1" applyBorder="1" applyAlignment="1">
      <alignment horizontal="center" vertical="center"/>
    </xf>
    <xf numFmtId="49" fontId="2" fillId="0" borderId="0" xfId="12" quotePrefix="1" applyNumberFormat="1" applyFont="1" applyFill="1" applyBorder="1" applyAlignment="1">
      <alignment vertical="top"/>
    </xf>
    <xf numFmtId="0" fontId="2" fillId="0" borderId="0" xfId="12" applyNumberFormat="1" applyFont="1" applyFill="1" applyBorder="1" applyAlignment="1">
      <alignment vertical="top"/>
    </xf>
    <xf numFmtId="0" fontId="125" fillId="65" borderId="0" xfId="12" applyFont="1" applyFill="1" applyBorder="1" applyAlignment="1">
      <alignment horizontal="center"/>
    </xf>
    <xf numFmtId="0" fontId="27" fillId="10" borderId="4" xfId="1" applyFont="1" applyFill="1" applyBorder="1" applyAlignment="1" applyProtection="1">
      <alignment horizontal="center" vertical="center" wrapText="1"/>
    </xf>
    <xf numFmtId="10" fontId="27" fillId="10" borderId="1" xfId="0" applyNumberFormat="1" applyFont="1" applyFill="1" applyBorder="1" applyAlignment="1" applyProtection="1">
      <alignment horizontal="center" wrapText="1"/>
    </xf>
    <xf numFmtId="0" fontId="13" fillId="0" borderId="0" xfId="0" applyFont="1" applyAlignment="1">
      <alignment wrapText="1"/>
    </xf>
    <xf numFmtId="0" fontId="27" fillId="6" borderId="2" xfId="0" applyFont="1" applyFill="1" applyBorder="1" applyAlignment="1" applyProtection="1">
      <alignment vertical="center" wrapText="1"/>
    </xf>
    <xf numFmtId="49" fontId="16" fillId="0" borderId="2" xfId="0" quotePrefix="1" applyNumberFormat="1" applyFont="1" applyBorder="1" applyAlignment="1">
      <alignment horizontal="left"/>
    </xf>
    <xf numFmtId="0" fontId="16" fillId="0" borderId="2" xfId="0" applyFont="1" applyBorder="1"/>
    <xf numFmtId="10" fontId="81" fillId="18" borderId="10" xfId="11" applyNumberFormat="1" applyFont="1" applyFill="1" applyBorder="1" applyAlignment="1">
      <alignment horizontal="center" wrapText="1"/>
    </xf>
    <xf numFmtId="10" fontId="0" fillId="0" borderId="0" xfId="11" applyNumberFormat="1" applyFont="1"/>
    <xf numFmtId="10" fontId="16" fillId="0" borderId="0" xfId="11" applyNumberFormat="1" applyFont="1"/>
    <xf numFmtId="10" fontId="82" fillId="3" borderId="1" xfId="11" applyNumberFormat="1" applyFont="1" applyFill="1" applyBorder="1" applyAlignment="1" applyProtection="1">
      <alignment horizontal="right"/>
    </xf>
    <xf numFmtId="10" fontId="81" fillId="0" borderId="1" xfId="0" applyNumberFormat="1" applyFont="1" applyBorder="1" applyAlignment="1">
      <alignment horizontal="center"/>
    </xf>
    <xf numFmtId="10" fontId="82" fillId="66" borderId="1" xfId="11" applyNumberFormat="1" applyFont="1" applyFill="1" applyBorder="1" applyAlignment="1" applyProtection="1">
      <alignment horizontal="right"/>
    </xf>
    <xf numFmtId="10" fontId="81" fillId="66" borderId="1" xfId="0" applyNumberFormat="1" applyFont="1" applyFill="1" applyBorder="1" applyAlignment="1">
      <alignment horizontal="center"/>
    </xf>
    <xf numFmtId="0" fontId="14" fillId="0" borderId="2" xfId="0" applyFont="1" applyFill="1" applyBorder="1" applyProtection="1">
      <protection locked="0"/>
    </xf>
    <xf numFmtId="0" fontId="14" fillId="0" borderId="2" xfId="0" quotePrefix="1" applyNumberFormat="1" applyFont="1" applyFill="1" applyBorder="1"/>
    <xf numFmtId="0" fontId="0" fillId="0" borderId="1" xfId="0" applyBorder="1" applyAlignment="1">
      <alignment horizontal="center"/>
    </xf>
    <xf numFmtId="164" fontId="0" fillId="0" borderId="1" xfId="11" applyNumberFormat="1" applyFont="1" applyBorder="1" applyAlignment="1"/>
    <xf numFmtId="0" fontId="22" fillId="0" borderId="1" xfId="0" applyFont="1" applyBorder="1" applyAlignment="1"/>
    <xf numFmtId="0" fontId="64" fillId="0" borderId="4" xfId="7" applyFont="1" applyBorder="1"/>
    <xf numFmtId="17" fontId="27" fillId="11" borderId="1" xfId="0" applyNumberFormat="1" applyFont="1" applyFill="1" applyBorder="1" applyAlignment="1" applyProtection="1">
      <alignment horizontal="center" wrapText="1"/>
    </xf>
    <xf numFmtId="17" fontId="27" fillId="11" borderId="1" xfId="0" applyNumberFormat="1" applyFont="1" applyFill="1" applyBorder="1" applyAlignment="1" applyProtection="1">
      <alignment horizontal="center" vertical="center" wrapText="1"/>
    </xf>
    <xf numFmtId="0" fontId="0" fillId="0" borderId="5" xfId="0" applyBorder="1"/>
    <xf numFmtId="10" fontId="27" fillId="0" borderId="1" xfId="0" applyNumberFormat="1" applyFont="1" applyBorder="1" applyAlignment="1" applyProtection="1">
      <alignment horizontal="center"/>
    </xf>
    <xf numFmtId="0" fontId="59" fillId="0" borderId="1" xfId="0" applyNumberFormat="1" applyFont="1" applyFill="1" applyBorder="1" applyAlignment="1">
      <alignment horizontal="center" vertical="top" wrapText="1"/>
    </xf>
    <xf numFmtId="0" fontId="14" fillId="0" borderId="1" xfId="0" applyNumberFormat="1" applyFont="1" applyFill="1" applyBorder="1" applyAlignment="1">
      <alignment vertical="top" wrapText="1"/>
    </xf>
    <xf numFmtId="0" fontId="0" fillId="0" borderId="1" xfId="0" applyNumberFormat="1" applyFont="1" applyFill="1" applyBorder="1" applyAlignment="1">
      <alignment vertical="top" wrapText="1"/>
    </xf>
    <xf numFmtId="164" fontId="0" fillId="0" borderId="1" xfId="11" applyNumberFormat="1" applyFont="1" applyFill="1" applyBorder="1"/>
    <xf numFmtId="10" fontId="0" fillId="0" borderId="1" xfId="11" applyNumberFormat="1" applyFont="1" applyFill="1" applyBorder="1"/>
    <xf numFmtId="0" fontId="0" fillId="0" borderId="0" xfId="0"/>
    <xf numFmtId="0" fontId="0" fillId="0" borderId="0" xfId="0" applyAlignment="1">
      <alignment vertical="top"/>
    </xf>
    <xf numFmtId="10" fontId="0" fillId="0" borderId="0" xfId="11" applyNumberFormat="1" applyFont="1" applyAlignment="1">
      <alignment vertical="top"/>
    </xf>
    <xf numFmtId="0" fontId="14" fillId="0" borderId="0" xfId="0" applyFont="1" applyFill="1" applyBorder="1" applyAlignment="1">
      <alignment vertical="top"/>
    </xf>
    <xf numFmtId="2" fontId="14" fillId="0" borderId="10" xfId="142" applyNumberFormat="1" applyFill="1" applyBorder="1" applyAlignment="1">
      <alignment vertical="center"/>
    </xf>
    <xf numFmtId="2" fontId="14" fillId="0" borderId="10" xfId="142" applyNumberFormat="1" applyFont="1" applyFill="1" applyBorder="1" applyAlignment="1" applyProtection="1">
      <alignment horizontal="right" vertical="center"/>
      <protection locked="0"/>
    </xf>
    <xf numFmtId="0" fontId="13" fillId="9" borderId="55" xfId="142" applyFont="1" applyFill="1" applyBorder="1" applyAlignment="1" applyProtection="1">
      <alignment horizontal="center" vertical="center" wrapText="1"/>
    </xf>
    <xf numFmtId="0" fontId="13" fillId="0" borderId="26" xfId="142" applyNumberFormat="1" applyFont="1" applyFill="1" applyBorder="1" applyAlignment="1" applyProtection="1">
      <alignment horizontal="center" vertical="center" wrapText="1"/>
    </xf>
    <xf numFmtId="0" fontId="13" fillId="0" borderId="35" xfId="142" applyFont="1" applyFill="1" applyBorder="1" applyAlignment="1" applyProtection="1">
      <alignment horizontal="center" vertical="center" wrapText="1"/>
      <protection locked="0"/>
    </xf>
    <xf numFmtId="49" fontId="14" fillId="0" borderId="19" xfId="142" applyNumberFormat="1" applyFont="1" applyFill="1" applyBorder="1" applyAlignment="1">
      <alignment vertical="center"/>
    </xf>
    <xf numFmtId="49" fontId="14" fillId="0" borderId="20" xfId="142" applyNumberFormat="1" applyFont="1" applyFill="1" applyBorder="1" applyAlignment="1">
      <alignment vertical="center"/>
    </xf>
    <xf numFmtId="0" fontId="14" fillId="0" borderId="10" xfId="142" applyNumberFormat="1" applyFont="1" applyFill="1" applyBorder="1" applyAlignment="1">
      <alignment vertical="center"/>
    </xf>
    <xf numFmtId="0" fontId="14" fillId="0" borderId="1" xfId="142" applyNumberFormat="1" applyFont="1" applyFill="1" applyBorder="1" applyAlignment="1">
      <alignment vertical="center"/>
    </xf>
    <xf numFmtId="0" fontId="14" fillId="0" borderId="4" xfId="142" applyNumberFormat="1" applyFont="1" applyFill="1" applyBorder="1" applyAlignment="1">
      <alignment vertical="center"/>
    </xf>
    <xf numFmtId="2" fontId="14" fillId="0" borderId="19" xfId="142" applyNumberFormat="1" applyFont="1" applyFill="1" applyBorder="1" applyAlignment="1" applyProtection="1">
      <alignment horizontal="right" vertical="center"/>
      <protection locked="0"/>
    </xf>
    <xf numFmtId="2" fontId="14" fillId="0" borderId="1" xfId="142" applyNumberFormat="1" applyFont="1" applyFill="1" applyBorder="1" applyAlignment="1" applyProtection="1">
      <alignment horizontal="right" vertical="center"/>
      <protection locked="0"/>
    </xf>
    <xf numFmtId="2" fontId="14" fillId="0" borderId="4" xfId="142" applyNumberFormat="1" applyFont="1" applyFill="1" applyBorder="1" applyAlignment="1" applyProtection="1">
      <alignment horizontal="right" vertical="center"/>
      <protection locked="0"/>
    </xf>
    <xf numFmtId="2" fontId="14" fillId="0" borderId="1" xfId="142" applyNumberFormat="1" applyFill="1" applyBorder="1" applyAlignment="1" applyProtection="1">
      <alignment vertical="center"/>
      <protection locked="0"/>
    </xf>
    <xf numFmtId="2" fontId="14" fillId="0" borderId="20" xfId="142" applyNumberFormat="1" applyFill="1" applyBorder="1" applyAlignment="1" applyProtection="1">
      <alignment vertical="center"/>
      <protection locked="0"/>
    </xf>
    <xf numFmtId="2" fontId="14" fillId="0" borderId="10" xfId="142" applyNumberFormat="1" applyFill="1" applyBorder="1" applyAlignment="1" applyProtection="1">
      <alignment vertical="center"/>
      <protection locked="0"/>
    </xf>
    <xf numFmtId="0" fontId="14" fillId="0" borderId="1" xfId="142" applyFill="1" applyBorder="1" applyAlignment="1">
      <alignment vertical="center"/>
    </xf>
    <xf numFmtId="0" fontId="14" fillId="0" borderId="20" xfId="142" applyFill="1" applyBorder="1" applyAlignment="1">
      <alignment vertical="center"/>
    </xf>
    <xf numFmtId="0" fontId="14" fillId="0" borderId="10" xfId="142" applyFill="1" applyBorder="1" applyAlignment="1">
      <alignment vertical="center"/>
    </xf>
    <xf numFmtId="0" fontId="14" fillId="0" borderId="4" xfId="142" applyFill="1" applyBorder="1" applyAlignment="1">
      <alignment vertical="center"/>
    </xf>
    <xf numFmtId="0" fontId="14" fillId="0" borderId="14" xfId="142" quotePrefix="1" applyNumberFormat="1" applyFill="1" applyBorder="1" applyAlignment="1">
      <alignment horizontal="left" vertical="center"/>
    </xf>
    <xf numFmtId="49" fontId="14" fillId="0" borderId="14" xfId="142" applyNumberFormat="1" applyFont="1" applyFill="1" applyBorder="1" applyAlignment="1">
      <alignment vertical="center"/>
    </xf>
    <xf numFmtId="49" fontId="14" fillId="0" borderId="56" xfId="142" quotePrefix="1" applyNumberFormat="1" applyFont="1" applyFill="1" applyBorder="1" applyAlignment="1">
      <alignment vertical="center"/>
    </xf>
    <xf numFmtId="49" fontId="14" fillId="0" borderId="66" xfId="142" applyNumberFormat="1" applyFont="1" applyFill="1" applyBorder="1" applyAlignment="1">
      <alignment vertical="center"/>
    </xf>
    <xf numFmtId="0" fontId="14" fillId="0" borderId="22" xfId="142" applyFill="1" applyBorder="1" applyAlignment="1">
      <alignment vertical="center"/>
    </xf>
    <xf numFmtId="0" fontId="14" fillId="0" borderId="2" xfId="142" applyFill="1" applyBorder="1" applyAlignment="1">
      <alignment vertical="center"/>
    </xf>
    <xf numFmtId="0" fontId="14" fillId="0" borderId="5" xfId="142" applyFill="1" applyBorder="1" applyAlignment="1">
      <alignment vertical="center"/>
    </xf>
    <xf numFmtId="2" fontId="14" fillId="0" borderId="56" xfId="142" applyNumberFormat="1" applyFont="1" applyFill="1" applyBorder="1" applyAlignment="1" applyProtection="1">
      <alignment horizontal="right" vertical="center"/>
      <protection locked="0"/>
    </xf>
    <xf numFmtId="2" fontId="14" fillId="0" borderId="2" xfId="142" applyNumberFormat="1" applyFont="1" applyFill="1" applyBorder="1" applyAlignment="1" applyProtection="1">
      <alignment horizontal="right" vertical="center"/>
      <protection locked="0"/>
    </xf>
    <xf numFmtId="2" fontId="14" fillId="0" borderId="5" xfId="142" applyNumberFormat="1" applyFont="1" applyFill="1" applyBorder="1" applyAlignment="1" applyProtection="1">
      <alignment horizontal="right" vertical="center"/>
      <protection locked="0"/>
    </xf>
    <xf numFmtId="2" fontId="14" fillId="0" borderId="2" xfId="142" applyNumberFormat="1" applyFill="1" applyBorder="1" applyAlignment="1" applyProtection="1">
      <alignment vertical="center"/>
      <protection locked="0"/>
    </xf>
    <xf numFmtId="2" fontId="14" fillId="0" borderId="66" xfId="142" applyNumberFormat="1" applyFill="1" applyBorder="1" applyAlignment="1" applyProtection="1">
      <alignment vertical="center"/>
      <protection locked="0"/>
    </xf>
    <xf numFmtId="2" fontId="14" fillId="0" borderId="22" xfId="142" applyNumberFormat="1" applyFill="1" applyBorder="1" applyAlignment="1" applyProtection="1">
      <alignment vertical="center"/>
      <protection locked="0"/>
    </xf>
    <xf numFmtId="0" fontId="14" fillId="0" borderId="78" xfId="142" applyNumberFormat="1" applyFill="1" applyBorder="1" applyAlignment="1">
      <alignment vertical="center"/>
    </xf>
    <xf numFmtId="0" fontId="14" fillId="0" borderId="79" xfId="142" applyFill="1" applyBorder="1" applyAlignment="1">
      <alignment vertical="center"/>
    </xf>
    <xf numFmtId="2" fontId="13" fillId="16" borderId="37" xfId="142" applyNumberFormat="1" applyFont="1" applyFill="1" applyBorder="1" applyAlignment="1" applyProtection="1">
      <alignment horizontal="center" vertical="center" wrapText="1"/>
    </xf>
    <xf numFmtId="2" fontId="13" fillId="16" borderId="34" xfId="142" applyNumberFormat="1" applyFont="1" applyFill="1" applyBorder="1" applyAlignment="1" applyProtection="1">
      <alignment horizontal="center" vertical="center" wrapText="1"/>
    </xf>
    <xf numFmtId="2" fontId="13" fillId="16" borderId="55" xfId="142" applyNumberFormat="1" applyFont="1" applyFill="1" applyBorder="1" applyAlignment="1" applyProtection="1">
      <alignment horizontal="center" vertical="center" wrapText="1"/>
    </xf>
    <xf numFmtId="0" fontId="13" fillId="20" borderId="26" xfId="142" applyFont="1" applyFill="1" applyBorder="1" applyAlignment="1" applyProtection="1">
      <alignment horizontal="center" vertical="center" wrapText="1"/>
    </xf>
    <xf numFmtId="0" fontId="13" fillId="20" borderId="34" xfId="142" applyFont="1" applyFill="1" applyBorder="1" applyAlignment="1" applyProtection="1">
      <alignment horizontal="center" vertical="center" wrapText="1"/>
    </xf>
    <xf numFmtId="0" fontId="13" fillId="20" borderId="55" xfId="142" applyFont="1" applyFill="1" applyBorder="1" applyAlignment="1" applyProtection="1">
      <alignment horizontal="center" vertical="center" wrapText="1"/>
    </xf>
    <xf numFmtId="0" fontId="13" fillId="30" borderId="26" xfId="142" applyFont="1" applyFill="1" applyBorder="1" applyAlignment="1" applyProtection="1">
      <alignment horizontal="center" vertical="center" wrapText="1"/>
    </xf>
    <xf numFmtId="0" fontId="13" fillId="30" borderId="34" xfId="142" applyFont="1" applyFill="1" applyBorder="1" applyAlignment="1" applyProtection="1">
      <alignment horizontal="center" vertical="center" wrapText="1"/>
    </xf>
    <xf numFmtId="0" fontId="13" fillId="30" borderId="35" xfId="142" applyFont="1" applyFill="1" applyBorder="1" applyAlignment="1" applyProtection="1">
      <alignment horizontal="center" vertical="center" wrapText="1"/>
    </xf>
    <xf numFmtId="0" fontId="13" fillId="24" borderId="37" xfId="142" applyFont="1" applyFill="1" applyBorder="1" applyAlignment="1" applyProtection="1">
      <alignment horizontal="center" vertical="center" wrapText="1"/>
    </xf>
    <xf numFmtId="0" fontId="13" fillId="24" borderId="34" xfId="142" applyFont="1" applyFill="1" applyBorder="1" applyAlignment="1" applyProtection="1">
      <alignment horizontal="center" vertical="center" wrapText="1"/>
    </xf>
    <xf numFmtId="0" fontId="13" fillId="24" borderId="35" xfId="142" applyFont="1" applyFill="1" applyBorder="1" applyAlignment="1" applyProtection="1">
      <alignment horizontal="center" vertical="center" wrapText="1"/>
    </xf>
    <xf numFmtId="2" fontId="14" fillId="0" borderId="22" xfId="142" applyNumberFormat="1" applyFill="1" applyBorder="1" applyAlignment="1">
      <alignment vertical="center"/>
    </xf>
    <xf numFmtId="0" fontId="13" fillId="19" borderId="37" xfId="142" applyFont="1" applyFill="1" applyBorder="1" applyAlignment="1" applyProtection="1">
      <alignment horizontal="center" vertical="center" wrapText="1"/>
    </xf>
    <xf numFmtId="0" fontId="14" fillId="0" borderId="1" xfId="142" applyNumberFormat="1" applyFont="1" applyFill="1" applyBorder="1" applyAlignment="1">
      <alignment vertical="center"/>
    </xf>
    <xf numFmtId="2" fontId="14" fillId="0" borderId="1" xfId="142" applyNumberFormat="1" applyFont="1" applyFill="1" applyBorder="1" applyAlignment="1" applyProtection="1">
      <alignment horizontal="right" vertical="center"/>
      <protection locked="0"/>
    </xf>
    <xf numFmtId="0" fontId="14" fillId="0" borderId="19" xfId="142" applyNumberFormat="1" applyFont="1" applyFill="1" applyBorder="1" applyAlignment="1">
      <alignment vertical="center"/>
    </xf>
    <xf numFmtId="0" fontId="14" fillId="0" borderId="20" xfId="142" applyNumberFormat="1" applyFont="1" applyFill="1" applyBorder="1" applyAlignment="1">
      <alignment vertical="center"/>
    </xf>
    <xf numFmtId="2" fontId="14" fillId="0" borderId="1" xfId="142" applyNumberFormat="1" applyFill="1" applyBorder="1" applyAlignment="1" applyProtection="1">
      <alignment vertical="center"/>
      <protection locked="0"/>
    </xf>
    <xf numFmtId="2" fontId="14" fillId="0" borderId="20" xfId="142" applyNumberFormat="1" applyFill="1" applyBorder="1" applyAlignment="1" applyProtection="1">
      <alignment vertical="center"/>
      <protection locked="0"/>
    </xf>
    <xf numFmtId="2" fontId="14" fillId="0" borderId="19" xfId="142" applyNumberFormat="1" applyFill="1" applyBorder="1" applyAlignment="1" applyProtection="1">
      <alignment vertical="center"/>
      <protection locked="0"/>
    </xf>
    <xf numFmtId="2" fontId="14" fillId="0" borderId="19" xfId="142" applyNumberFormat="1" applyFill="1" applyBorder="1" applyAlignment="1">
      <alignment vertical="center"/>
    </xf>
    <xf numFmtId="2" fontId="14" fillId="0" borderId="20" xfId="142" applyNumberFormat="1" applyFont="1" applyFill="1" applyBorder="1" applyAlignment="1" applyProtection="1">
      <alignment horizontal="right" vertical="center"/>
      <protection locked="0"/>
    </xf>
    <xf numFmtId="0" fontId="14" fillId="0" borderId="19" xfId="142" applyFill="1" applyBorder="1" applyAlignment="1">
      <alignment vertical="center"/>
    </xf>
    <xf numFmtId="0" fontId="14" fillId="0" borderId="1" xfId="142" applyFill="1" applyBorder="1" applyAlignment="1">
      <alignment vertical="center"/>
    </xf>
    <xf numFmtId="0" fontId="14" fillId="0" borderId="14" xfId="142" applyFill="1" applyBorder="1" applyAlignment="1">
      <alignment vertical="center"/>
    </xf>
    <xf numFmtId="2" fontId="14" fillId="0" borderId="2" xfId="142" applyNumberFormat="1" applyFont="1" applyFill="1" applyBorder="1" applyAlignment="1" applyProtection="1">
      <alignment horizontal="right" vertical="center"/>
      <protection locked="0"/>
    </xf>
    <xf numFmtId="0" fontId="14" fillId="0" borderId="56" xfId="142" applyFill="1" applyBorder="1" applyAlignment="1">
      <alignment vertical="center"/>
    </xf>
    <xf numFmtId="2" fontId="14" fillId="0" borderId="2" xfId="142" applyNumberFormat="1" applyFill="1" applyBorder="1" applyAlignment="1" applyProtection="1">
      <alignment vertical="center"/>
      <protection locked="0"/>
    </xf>
    <xf numFmtId="2" fontId="14" fillId="0" borderId="66" xfId="142" applyNumberFormat="1" applyFill="1" applyBorder="1" applyAlignment="1" applyProtection="1">
      <alignment vertical="center"/>
      <protection locked="0"/>
    </xf>
    <xf numFmtId="2" fontId="14" fillId="0" borderId="56" xfId="142" applyNumberFormat="1" applyFill="1" applyBorder="1" applyAlignment="1" applyProtection="1">
      <alignment vertical="center"/>
      <protection locked="0"/>
    </xf>
    <xf numFmtId="2" fontId="14" fillId="0" borderId="56" xfId="142" applyNumberFormat="1" applyFill="1" applyBorder="1" applyAlignment="1">
      <alignment vertical="center"/>
    </xf>
    <xf numFmtId="2" fontId="14" fillId="0" borderId="66" xfId="142" applyNumberFormat="1" applyFont="1" applyFill="1" applyBorder="1" applyAlignment="1" applyProtection="1">
      <alignment horizontal="right" vertical="center"/>
      <protection locked="0"/>
    </xf>
    <xf numFmtId="167" fontId="14" fillId="0" borderId="1" xfId="142" applyNumberFormat="1" applyFont="1" applyFill="1" applyBorder="1" applyAlignment="1" applyProtection="1">
      <alignment horizontal="right" vertical="center"/>
      <protection locked="0"/>
    </xf>
    <xf numFmtId="0" fontId="13" fillId="67" borderId="26" xfId="142" applyFont="1" applyFill="1" applyBorder="1" applyAlignment="1" applyProtection="1">
      <alignment horizontal="center" vertical="center" wrapText="1"/>
    </xf>
    <xf numFmtId="0" fontId="13" fillId="67" borderId="34" xfId="142" applyFont="1" applyFill="1" applyBorder="1" applyAlignment="1" applyProtection="1">
      <alignment horizontal="center" vertical="center" wrapText="1"/>
    </xf>
    <xf numFmtId="0" fontId="13" fillId="9" borderId="26" xfId="142" applyFont="1" applyFill="1" applyBorder="1" applyAlignment="1" applyProtection="1">
      <alignment horizontal="center" vertical="center" wrapText="1"/>
    </xf>
    <xf numFmtId="0" fontId="13" fillId="9" borderId="34" xfId="142" applyFont="1" applyFill="1" applyBorder="1" applyAlignment="1" applyProtection="1">
      <alignment horizontal="center" vertical="center" wrapText="1"/>
    </xf>
    <xf numFmtId="0" fontId="13" fillId="29" borderId="34" xfId="142" applyFont="1" applyFill="1" applyBorder="1" applyAlignment="1" applyProtection="1">
      <alignment horizontal="center" vertical="center" wrapText="1"/>
    </xf>
    <xf numFmtId="0" fontId="13" fillId="29" borderId="35" xfId="142" applyFont="1" applyFill="1" applyBorder="1" applyAlignment="1" applyProtection="1">
      <alignment horizontal="center" vertical="center" wrapText="1"/>
    </xf>
    <xf numFmtId="0" fontId="13" fillId="29" borderId="26" xfId="142" applyFont="1" applyFill="1" applyBorder="1" applyAlignment="1" applyProtection="1">
      <alignment horizontal="center" vertical="center" wrapText="1"/>
    </xf>
    <xf numFmtId="0" fontId="13" fillId="19" borderId="34" xfId="142" applyFont="1" applyFill="1" applyBorder="1" applyAlignment="1" applyProtection="1">
      <alignment horizontal="center" vertical="center" wrapText="1"/>
    </xf>
    <xf numFmtId="0" fontId="13" fillId="19" borderId="35" xfId="142" applyFont="1" applyFill="1" applyBorder="1" applyAlignment="1" applyProtection="1">
      <alignment horizontal="center" vertical="center" wrapText="1"/>
    </xf>
    <xf numFmtId="2" fontId="13" fillId="63" borderId="26" xfId="142" applyNumberFormat="1" applyFont="1" applyFill="1" applyBorder="1" applyAlignment="1" applyProtection="1">
      <alignment horizontal="center" vertical="center" wrapText="1"/>
    </xf>
    <xf numFmtId="2" fontId="13" fillId="63" borderId="34" xfId="142" applyNumberFormat="1" applyFont="1" applyFill="1" applyBorder="1" applyAlignment="1" applyProtection="1">
      <alignment horizontal="center" vertical="center" wrapText="1"/>
    </xf>
    <xf numFmtId="2" fontId="13" fillId="63" borderId="35" xfId="142" applyNumberFormat="1" applyFont="1" applyFill="1" applyBorder="1" applyAlignment="1" applyProtection="1">
      <alignment horizontal="center" vertical="center" wrapText="1"/>
    </xf>
    <xf numFmtId="0" fontId="13" fillId="67" borderId="35" xfId="142" applyFont="1" applyFill="1" applyBorder="1" applyAlignment="1" applyProtection="1">
      <alignment horizontal="center" vertical="center" wrapText="1"/>
    </xf>
    <xf numFmtId="0" fontId="14" fillId="0" borderId="0" xfId="142"/>
    <xf numFmtId="0" fontId="13" fillId="0" borderId="29" xfId="142" applyNumberFormat="1" applyFont="1" applyFill="1" applyBorder="1" applyAlignment="1" applyProtection="1">
      <alignment horizontal="center" vertical="center" wrapText="1"/>
    </xf>
    <xf numFmtId="0" fontId="14" fillId="0" borderId="0" xfId="142" applyFill="1" applyAlignment="1">
      <alignment vertical="center"/>
    </xf>
    <xf numFmtId="49" fontId="14" fillId="0" borderId="10" xfId="142" applyNumberFormat="1" applyFont="1" applyFill="1" applyBorder="1" applyAlignment="1">
      <alignment vertical="center"/>
    </xf>
    <xf numFmtId="0" fontId="14" fillId="0" borderId="10" xfId="142" applyFill="1" applyBorder="1" applyAlignment="1">
      <alignment vertical="center" wrapText="1"/>
    </xf>
    <xf numFmtId="0" fontId="14" fillId="0" borderId="1" xfId="142" applyFill="1" applyBorder="1" applyAlignment="1">
      <alignment vertical="center" wrapText="1"/>
    </xf>
    <xf numFmtId="0" fontId="14" fillId="0" borderId="4" xfId="142" applyFill="1" applyBorder="1" applyAlignment="1">
      <alignment vertical="center" wrapText="1"/>
    </xf>
    <xf numFmtId="0" fontId="14" fillId="0" borderId="1" xfId="142" applyFill="1" applyBorder="1" applyAlignment="1">
      <alignment vertical="center"/>
    </xf>
    <xf numFmtId="0" fontId="14" fillId="0" borderId="19" xfId="142" applyFill="1" applyBorder="1" applyAlignment="1">
      <alignment vertical="center" wrapText="1"/>
    </xf>
    <xf numFmtId="49" fontId="14" fillId="0" borderId="10" xfId="142" applyNumberFormat="1" applyFont="1" applyFill="1" applyBorder="1" applyAlignment="1">
      <alignment vertical="center" wrapText="1"/>
    </xf>
    <xf numFmtId="0" fontId="14" fillId="0" borderId="20" xfId="142" applyFill="1" applyBorder="1" applyAlignment="1">
      <alignment vertical="center" wrapText="1"/>
    </xf>
    <xf numFmtId="0" fontId="14" fillId="0" borderId="10" xfId="142" applyFill="1" applyBorder="1" applyAlignment="1">
      <alignment vertical="center"/>
    </xf>
    <xf numFmtId="0" fontId="14" fillId="0" borderId="4" xfId="142" applyFill="1" applyBorder="1" applyAlignment="1">
      <alignment vertical="center"/>
    </xf>
    <xf numFmtId="0" fontId="14" fillId="0" borderId="28" xfId="142" quotePrefix="1" applyNumberFormat="1" applyFill="1" applyBorder="1" applyAlignment="1">
      <alignment horizontal="left" vertical="center"/>
    </xf>
    <xf numFmtId="0" fontId="14" fillId="0" borderId="57" xfId="142" applyFill="1" applyBorder="1" applyAlignment="1">
      <alignment vertical="center" wrapText="1"/>
    </xf>
    <xf numFmtId="0" fontId="14" fillId="0" borderId="0" xfId="142" applyFill="1" applyAlignment="1">
      <alignment vertical="center" wrapText="1"/>
    </xf>
    <xf numFmtId="0" fontId="14" fillId="0" borderId="18" xfId="142" applyFill="1" applyBorder="1" applyAlignment="1">
      <alignment vertical="center" wrapText="1"/>
    </xf>
    <xf numFmtId="0" fontId="14" fillId="0" borderId="14" xfId="142" applyFill="1" applyBorder="1" applyAlignment="1">
      <alignment vertical="center" wrapText="1"/>
    </xf>
    <xf numFmtId="0" fontId="14" fillId="0" borderId="0" xfId="142" applyFill="1" applyBorder="1" applyAlignment="1">
      <alignment vertical="center" wrapText="1"/>
    </xf>
    <xf numFmtId="49" fontId="14" fillId="0" borderId="28" xfId="142" applyNumberFormat="1" applyFont="1" applyFill="1" applyBorder="1" applyAlignment="1">
      <alignment vertical="center"/>
    </xf>
    <xf numFmtId="49" fontId="14" fillId="0" borderId="0" xfId="142" applyNumberFormat="1" applyFont="1" applyFill="1" applyBorder="1" applyAlignment="1">
      <alignment vertical="center"/>
    </xf>
    <xf numFmtId="0" fontId="14" fillId="0" borderId="28" xfId="142" applyFill="1" applyBorder="1" applyAlignment="1">
      <alignment vertical="center" wrapText="1"/>
    </xf>
    <xf numFmtId="2" fontId="14" fillId="0" borderId="4" xfId="142" applyNumberFormat="1" applyFill="1" applyBorder="1" applyAlignment="1" applyProtection="1">
      <alignment vertical="center" wrapText="1"/>
      <protection locked="0"/>
    </xf>
    <xf numFmtId="0" fontId="14" fillId="0" borderId="22" xfId="142" applyFill="1" applyBorder="1" applyAlignment="1">
      <alignment vertical="center"/>
    </xf>
    <xf numFmtId="0" fontId="14" fillId="0" borderId="2" xfId="142" applyFill="1" applyBorder="1" applyAlignment="1">
      <alignment vertical="center"/>
    </xf>
    <xf numFmtId="0" fontId="14" fillId="0" borderId="5" xfId="142" applyFill="1" applyBorder="1" applyAlignment="1">
      <alignment vertical="center"/>
    </xf>
    <xf numFmtId="49" fontId="14" fillId="0" borderId="22" xfId="142" quotePrefix="1" applyNumberFormat="1" applyFont="1" applyFill="1" applyBorder="1" applyAlignment="1">
      <alignment vertical="center" wrapText="1"/>
    </xf>
    <xf numFmtId="2" fontId="78" fillId="24" borderId="1" xfId="142" applyNumberFormat="1" applyFont="1" applyFill="1" applyBorder="1" applyAlignment="1">
      <alignment horizontal="center" vertical="center" wrapText="1"/>
    </xf>
    <xf numFmtId="2" fontId="78" fillId="30" borderId="10" xfId="142" applyNumberFormat="1" applyFont="1" applyFill="1" applyBorder="1" applyAlignment="1">
      <alignment horizontal="center" vertical="center" wrapText="1"/>
    </xf>
    <xf numFmtId="2" fontId="78" fillId="30" borderId="1" xfId="142" applyNumberFormat="1" applyFont="1" applyFill="1" applyBorder="1" applyAlignment="1">
      <alignment horizontal="center" vertical="center" wrapText="1"/>
    </xf>
    <xf numFmtId="2" fontId="78" fillId="29" borderId="1" xfId="142" applyNumberFormat="1" applyFont="1" applyFill="1" applyBorder="1" applyAlignment="1">
      <alignment horizontal="center" vertical="center" wrapText="1"/>
    </xf>
    <xf numFmtId="2" fontId="78" fillId="9" borderId="1" xfId="142" applyNumberFormat="1" applyFont="1" applyFill="1" applyBorder="1" applyAlignment="1">
      <alignment horizontal="center" vertical="center" wrapText="1"/>
    </xf>
    <xf numFmtId="2" fontId="78" fillId="9" borderId="4" xfId="142" applyNumberFormat="1" applyFont="1" applyFill="1" applyBorder="1" applyAlignment="1">
      <alignment horizontal="center" vertical="center" wrapText="1"/>
    </xf>
    <xf numFmtId="0" fontId="14" fillId="0" borderId="34" xfId="142" applyFont="1" applyFill="1" applyBorder="1" applyAlignment="1">
      <alignment horizontal="center" vertical="center" wrapText="1"/>
    </xf>
    <xf numFmtId="0" fontId="14" fillId="0" borderId="0" xfId="142" applyFill="1" applyAlignment="1">
      <alignment vertical="center"/>
    </xf>
    <xf numFmtId="0" fontId="14" fillId="0" borderId="10" xfId="142" applyNumberFormat="1" applyFont="1" applyFill="1" applyBorder="1" applyAlignment="1">
      <alignment vertical="center"/>
    </xf>
    <xf numFmtId="0" fontId="14" fillId="0" borderId="1" xfId="142" applyNumberFormat="1" applyFont="1" applyFill="1" applyBorder="1" applyAlignment="1">
      <alignment vertical="center"/>
    </xf>
    <xf numFmtId="2" fontId="14" fillId="0" borderId="4" xfId="142" applyNumberFormat="1" applyFont="1" applyFill="1" applyBorder="1" applyAlignment="1" applyProtection="1">
      <alignment horizontal="right" vertical="center"/>
      <protection locked="0"/>
    </xf>
    <xf numFmtId="0" fontId="14" fillId="0" borderId="19" xfId="142" applyNumberFormat="1" applyFont="1" applyFill="1" applyBorder="1" applyAlignment="1">
      <alignment vertical="center"/>
    </xf>
    <xf numFmtId="0" fontId="14" fillId="0" borderId="20" xfId="142" applyNumberFormat="1" applyFont="1" applyFill="1" applyBorder="1" applyAlignment="1">
      <alignment vertical="center"/>
    </xf>
    <xf numFmtId="0" fontId="14" fillId="0" borderId="1" xfId="142" applyFill="1" applyBorder="1" applyAlignment="1">
      <alignment vertical="center" wrapText="1"/>
    </xf>
    <xf numFmtId="0" fontId="14" fillId="0" borderId="19" xfId="142" applyFill="1" applyBorder="1" applyAlignment="1">
      <alignment vertical="center"/>
    </xf>
    <xf numFmtId="0" fontId="14" fillId="0" borderId="1" xfId="142" applyFill="1" applyBorder="1" applyAlignment="1">
      <alignment vertical="center"/>
    </xf>
    <xf numFmtId="0" fontId="14" fillId="0" borderId="20" xfId="142" applyFill="1" applyBorder="1" applyAlignment="1">
      <alignment vertical="center"/>
    </xf>
    <xf numFmtId="1" fontId="14" fillId="0" borderId="1" xfId="142" applyNumberFormat="1" applyFill="1" applyBorder="1" applyAlignment="1">
      <alignment vertical="center"/>
    </xf>
    <xf numFmtId="1" fontId="14" fillId="0" borderId="20" xfId="142" applyNumberFormat="1" applyFill="1" applyBorder="1" applyAlignment="1">
      <alignment vertical="center"/>
    </xf>
    <xf numFmtId="2" fontId="14" fillId="0" borderId="5" xfId="142" applyNumberFormat="1" applyFont="1" applyFill="1" applyBorder="1" applyAlignment="1" applyProtection="1">
      <alignment horizontal="right" vertical="center"/>
      <protection locked="0"/>
    </xf>
    <xf numFmtId="0" fontId="14" fillId="0" borderId="2" xfId="142" applyFill="1" applyBorder="1" applyAlignment="1">
      <alignment vertical="center" wrapText="1"/>
    </xf>
    <xf numFmtId="0" fontId="14" fillId="0" borderId="49" xfId="142" applyFill="1" applyBorder="1" applyAlignment="1">
      <alignment vertical="center"/>
    </xf>
    <xf numFmtId="0" fontId="14" fillId="0" borderId="27" xfId="142" applyFill="1" applyBorder="1" applyAlignment="1">
      <alignment vertical="center"/>
    </xf>
    <xf numFmtId="0" fontId="14" fillId="0" borderId="39" xfId="142" applyFill="1" applyBorder="1" applyAlignment="1">
      <alignment vertical="center"/>
    </xf>
    <xf numFmtId="2" fontId="13" fillId="15" borderId="26" xfId="142" applyNumberFormat="1" applyFont="1" applyFill="1" applyBorder="1" applyAlignment="1" applyProtection="1">
      <alignment horizontal="center" vertical="center" wrapText="1"/>
    </xf>
    <xf numFmtId="2" fontId="13" fillId="15" borderId="34" xfId="142" applyNumberFormat="1" applyFont="1" applyFill="1" applyBorder="1" applyAlignment="1" applyProtection="1">
      <alignment horizontal="center" vertical="center" wrapText="1"/>
    </xf>
    <xf numFmtId="2" fontId="13" fillId="15" borderId="35" xfId="142" applyNumberFormat="1" applyFont="1" applyFill="1" applyBorder="1" applyAlignment="1" applyProtection="1">
      <alignment horizontal="center" vertical="center" wrapText="1"/>
    </xf>
    <xf numFmtId="2" fontId="13" fillId="10" borderId="26" xfId="142" applyNumberFormat="1" applyFont="1" applyFill="1" applyBorder="1" applyAlignment="1" applyProtection="1">
      <alignment horizontal="center" vertical="center" wrapText="1"/>
    </xf>
    <xf numFmtId="2" fontId="13" fillId="10" borderId="34" xfId="142" applyNumberFormat="1" applyFont="1" applyFill="1" applyBorder="1" applyAlignment="1" applyProtection="1">
      <alignment horizontal="center" vertical="center" wrapText="1"/>
    </xf>
    <xf numFmtId="2" fontId="13" fillId="10" borderId="35" xfId="142" applyNumberFormat="1" applyFont="1" applyFill="1" applyBorder="1" applyAlignment="1" applyProtection="1">
      <alignment horizontal="center" vertical="center" wrapText="1"/>
    </xf>
    <xf numFmtId="2" fontId="13" fillId="13" borderId="26" xfId="142" applyNumberFormat="1" applyFont="1" applyFill="1" applyBorder="1" applyAlignment="1" applyProtection="1">
      <alignment horizontal="center" vertical="center" wrapText="1"/>
    </xf>
    <xf numFmtId="2" fontId="13" fillId="13" borderId="34" xfId="142" applyNumberFormat="1" applyFont="1" applyFill="1" applyBorder="1" applyAlignment="1" applyProtection="1">
      <alignment horizontal="center" vertical="center" wrapText="1"/>
    </xf>
    <xf numFmtId="2" fontId="13" fillId="13" borderId="35" xfId="142" applyNumberFormat="1" applyFont="1" applyFill="1" applyBorder="1" applyAlignment="1" applyProtection="1">
      <alignment horizontal="center" vertical="center" wrapText="1"/>
    </xf>
    <xf numFmtId="2" fontId="13" fillId="5" borderId="26" xfId="142" applyNumberFormat="1" applyFont="1" applyFill="1" applyBorder="1" applyAlignment="1" applyProtection="1">
      <alignment horizontal="center" vertical="center" wrapText="1"/>
    </xf>
    <xf numFmtId="2" fontId="13" fillId="5" borderId="34" xfId="142" applyNumberFormat="1" applyFont="1" applyFill="1" applyBorder="1" applyAlignment="1" applyProtection="1">
      <alignment horizontal="center" vertical="center" wrapText="1"/>
    </xf>
    <xf numFmtId="2" fontId="13" fillId="5" borderId="35" xfId="142" applyNumberFormat="1" applyFont="1" applyFill="1" applyBorder="1" applyAlignment="1" applyProtection="1">
      <alignment horizontal="center" vertical="center" wrapText="1"/>
    </xf>
    <xf numFmtId="2" fontId="13" fillId="14" borderId="26" xfId="142" applyNumberFormat="1" applyFont="1" applyFill="1" applyBorder="1" applyAlignment="1" applyProtection="1">
      <alignment horizontal="center" vertical="center" wrapText="1"/>
    </xf>
    <xf numFmtId="2" fontId="13" fillId="14" borderId="34" xfId="142" applyNumberFormat="1" applyFont="1" applyFill="1" applyBorder="1" applyAlignment="1" applyProtection="1">
      <alignment horizontal="center" vertical="center" wrapText="1"/>
    </xf>
    <xf numFmtId="2" fontId="13" fillId="14" borderId="35" xfId="142" applyNumberFormat="1" applyFont="1" applyFill="1" applyBorder="1" applyAlignment="1" applyProtection="1">
      <alignment horizontal="center" vertical="center" wrapText="1"/>
    </xf>
    <xf numFmtId="0" fontId="0" fillId="12" borderId="4" xfId="0" applyFill="1" applyBorder="1"/>
    <xf numFmtId="0" fontId="27" fillId="12" borderId="21" xfId="0" applyFont="1" applyFill="1" applyBorder="1" applyAlignment="1" applyProtection="1">
      <alignment wrapText="1"/>
    </xf>
    <xf numFmtId="0" fontId="0" fillId="0" borderId="0" xfId="0" applyAlignment="1">
      <alignment horizontal="right"/>
    </xf>
    <xf numFmtId="0" fontId="14" fillId="0" borderId="0" xfId="5" applyBorder="1" applyAlignment="1" applyProtection="1">
      <alignment horizontal="left" wrapText="1"/>
    </xf>
    <xf numFmtId="0" fontId="0" fillId="7" borderId="0" xfId="0" applyFill="1" applyAlignment="1">
      <alignment vertical="top"/>
    </xf>
    <xf numFmtId="0" fontId="0" fillId="7" borderId="0" xfId="11" applyNumberFormat="1" applyFont="1" applyFill="1" applyAlignment="1">
      <alignment vertical="top"/>
    </xf>
    <xf numFmtId="0" fontId="84" fillId="0" borderId="1" xfId="0" applyFont="1" applyFill="1" applyBorder="1" applyAlignment="1" applyProtection="1">
      <alignment horizontal="right"/>
    </xf>
    <xf numFmtId="0" fontId="113" fillId="0" borderId="1" xfId="0" applyFont="1" applyFill="1" applyBorder="1" applyAlignment="1" applyProtection="1">
      <alignment horizontal="right"/>
    </xf>
    <xf numFmtId="0" fontId="0" fillId="0" borderId="1" xfId="0" applyFill="1" applyBorder="1" applyAlignment="1" applyProtection="1">
      <alignment horizontal="right"/>
    </xf>
    <xf numFmtId="0" fontId="38" fillId="0" borderId="1" xfId="0" applyFont="1" applyFill="1" applyBorder="1" applyAlignment="1" applyProtection="1">
      <alignment horizontal="right"/>
    </xf>
    <xf numFmtId="0" fontId="0" fillId="0" borderId="19" xfId="0" applyFill="1" applyBorder="1" applyProtection="1"/>
    <xf numFmtId="0" fontId="14" fillId="0" borderId="0" xfId="11" applyNumberFormat="1" applyFont="1" applyAlignment="1">
      <alignment vertical="top"/>
    </xf>
    <xf numFmtId="0" fontId="27" fillId="12" borderId="10" xfId="0" applyFont="1" applyFill="1" applyBorder="1" applyAlignment="1"/>
    <xf numFmtId="0" fontId="27" fillId="12" borderId="10" xfId="0" applyFont="1" applyFill="1" applyBorder="1" applyAlignment="1" applyProtection="1">
      <alignment wrapText="1"/>
    </xf>
    <xf numFmtId="0" fontId="14" fillId="0" borderId="55" xfId="142" applyFont="1" applyFill="1" applyBorder="1" applyAlignment="1">
      <alignment horizontal="center" vertical="center" wrapText="1"/>
    </xf>
    <xf numFmtId="0" fontId="14" fillId="0" borderId="5" xfId="142" applyFill="1" applyBorder="1" applyAlignment="1">
      <alignment vertical="center" wrapText="1"/>
    </xf>
    <xf numFmtId="164" fontId="27" fillId="0" borderId="1" xfId="0" applyNumberFormat="1" applyFont="1" applyFill="1" applyBorder="1" applyAlignment="1">
      <alignment horizontal="center" wrapText="1"/>
    </xf>
    <xf numFmtId="0" fontId="129" fillId="0" borderId="0" xfId="0" applyFont="1" applyAlignment="1">
      <alignment horizontal="right" vertical="center"/>
    </xf>
    <xf numFmtId="10" fontId="0" fillId="0" borderId="0" xfId="11" applyNumberFormat="1" applyFont="1" applyFill="1" applyAlignment="1">
      <alignment vertical="top"/>
    </xf>
    <xf numFmtId="0" fontId="0" fillId="0" borderId="0" xfId="0" applyFill="1" applyBorder="1" applyAlignment="1">
      <alignment horizontal="left"/>
    </xf>
    <xf numFmtId="164" fontId="0" fillId="0" borderId="0" xfId="0" applyNumberFormat="1" applyFill="1" applyBorder="1" applyAlignment="1">
      <alignment horizontal="right"/>
    </xf>
    <xf numFmtId="0" fontId="45" fillId="0" borderId="0" xfId="0" applyNumberFormat="1" applyFont="1" applyFill="1" applyBorder="1" applyAlignment="1" applyProtection="1">
      <alignment horizontal="left" vertical="center"/>
    </xf>
    <xf numFmtId="10" fontId="45" fillId="0" borderId="0" xfId="0" applyNumberFormat="1" applyFont="1" applyFill="1" applyBorder="1" applyAlignment="1" applyProtection="1">
      <alignment horizontal="left" vertical="center"/>
    </xf>
    <xf numFmtId="0" fontId="27" fillId="0" borderId="0" xfId="0" applyFont="1" applyBorder="1" applyAlignment="1" applyProtection="1">
      <alignment horizontal="center"/>
    </xf>
    <xf numFmtId="0" fontId="0" fillId="0" borderId="27" xfId="0" applyBorder="1" applyAlignment="1">
      <alignment horizontal="center"/>
    </xf>
    <xf numFmtId="0" fontId="27" fillId="0" borderId="1" xfId="0" applyFont="1" applyBorder="1" applyAlignment="1" applyProtection="1">
      <alignment horizontal="center" wrapText="1"/>
    </xf>
    <xf numFmtId="49" fontId="78" fillId="0" borderId="1" xfId="0" applyNumberFormat="1" applyFont="1" applyFill="1" applyBorder="1"/>
    <xf numFmtId="0" fontId="78" fillId="0" borderId="1" xfId="0" applyFont="1" applyFill="1" applyBorder="1" applyAlignment="1">
      <alignment horizontal="left"/>
    </xf>
    <xf numFmtId="0" fontId="78" fillId="0" borderId="1" xfId="0" applyFont="1" applyFill="1" applyBorder="1"/>
    <xf numFmtId="0" fontId="78" fillId="0" borderId="1" xfId="0" applyFont="1" applyFill="1" applyBorder="1" applyAlignment="1">
      <alignment wrapText="1"/>
    </xf>
    <xf numFmtId="0" fontId="87" fillId="0" borderId="1" xfId="0" applyFont="1" applyFill="1" applyBorder="1" applyAlignment="1">
      <alignment horizontal="center" vertical="center" wrapText="1"/>
    </xf>
    <xf numFmtId="0" fontId="93" fillId="0" borderId="40" xfId="0" applyFont="1" applyFill="1" applyBorder="1" applyAlignment="1">
      <alignment horizontal="center" vertical="center" wrapText="1"/>
    </xf>
    <xf numFmtId="0" fontId="93" fillId="0" borderId="53" xfId="0" applyFont="1" applyFill="1" applyBorder="1" applyAlignment="1">
      <alignment horizontal="center" vertical="center" wrapText="1"/>
    </xf>
    <xf numFmtId="0" fontId="14" fillId="0" borderId="1" xfId="0" applyFont="1" applyFill="1" applyBorder="1" applyAlignment="1">
      <alignment wrapText="1"/>
    </xf>
    <xf numFmtId="0" fontId="14" fillId="0" borderId="4" xfId="0" applyFont="1" applyFill="1" applyBorder="1" applyAlignment="1">
      <alignment wrapText="1"/>
    </xf>
    <xf numFmtId="0" fontId="14" fillId="0" borderId="1" xfId="0" applyFont="1" applyFill="1" applyBorder="1" applyAlignment="1">
      <alignment horizontal="right" wrapText="1"/>
    </xf>
    <xf numFmtId="0" fontId="62" fillId="0" borderId="1" xfId="5" applyNumberFormat="1" applyFont="1" applyFill="1" applyBorder="1" applyAlignment="1">
      <alignment horizontal="center"/>
    </xf>
    <xf numFmtId="0" fontId="62" fillId="0" borderId="1" xfId="5" applyNumberFormat="1" applyFont="1" applyFill="1" applyBorder="1" applyAlignment="1">
      <alignment horizontal="left"/>
    </xf>
    <xf numFmtId="0" fontId="58" fillId="0" borderId="1" xfId="0" applyFont="1" applyFill="1" applyBorder="1"/>
    <xf numFmtId="0" fontId="79" fillId="0" borderId="1" xfId="0" applyFont="1" applyFill="1" applyBorder="1" applyAlignment="1">
      <alignment vertical="center" wrapText="1"/>
    </xf>
    <xf numFmtId="1" fontId="79" fillId="0" borderId="40" xfId="0" applyNumberFormat="1" applyFont="1" applyFill="1" applyBorder="1" applyAlignment="1">
      <alignment vertical="center" wrapText="1"/>
    </xf>
    <xf numFmtId="10" fontId="79" fillId="0" borderId="40" xfId="0" applyNumberFormat="1" applyFont="1" applyFill="1" applyBorder="1" applyAlignment="1">
      <alignment vertical="center" wrapText="1"/>
    </xf>
    <xf numFmtId="0" fontId="79" fillId="0" borderId="40" xfId="0" applyFont="1" applyFill="1" applyBorder="1" applyAlignment="1">
      <alignment vertical="center" wrapText="1"/>
    </xf>
    <xf numFmtId="0" fontId="79" fillId="0" borderId="53" xfId="0" applyFont="1" applyFill="1" applyBorder="1" applyAlignment="1">
      <alignment vertical="center" wrapText="1"/>
    </xf>
    <xf numFmtId="0" fontId="79" fillId="0" borderId="1" xfId="0" applyFont="1" applyFill="1" applyBorder="1"/>
    <xf numFmtId="10" fontId="79" fillId="0" borderId="1" xfId="0" applyNumberFormat="1" applyFont="1" applyFill="1" applyBorder="1"/>
    <xf numFmtId="10" fontId="79" fillId="0" borderId="53" xfId="0" applyNumberFormat="1" applyFont="1" applyFill="1" applyBorder="1" applyAlignment="1">
      <alignment vertical="center" wrapText="1"/>
    </xf>
    <xf numFmtId="10" fontId="79" fillId="0" borderId="1" xfId="0" applyNumberFormat="1" applyFont="1" applyFill="1" applyBorder="1" applyAlignment="1">
      <alignment horizontal="right" vertical="center" wrapText="1"/>
    </xf>
    <xf numFmtId="10" fontId="79" fillId="0" borderId="4" xfId="0" applyNumberFormat="1" applyFont="1" applyFill="1" applyBorder="1" applyAlignment="1">
      <alignment horizontal="right" vertical="center" wrapText="1"/>
    </xf>
    <xf numFmtId="10" fontId="58" fillId="0" borderId="1" xfId="0" applyNumberFormat="1" applyFont="1" applyFill="1" applyBorder="1"/>
    <xf numFmtId="0" fontId="130" fillId="0" borderId="71" xfId="0" applyNumberFormat="1" applyFont="1" applyFill="1" applyBorder="1" applyAlignment="1" applyProtection="1">
      <alignment horizontal="left" vertical="center"/>
    </xf>
    <xf numFmtId="10" fontId="79" fillId="0" borderId="1" xfId="0" applyNumberFormat="1" applyFont="1" applyFill="1" applyBorder="1" applyAlignment="1">
      <alignment vertical="center" wrapText="1"/>
    </xf>
    <xf numFmtId="164" fontId="0" fillId="0" borderId="1" xfId="0" applyNumberFormat="1" applyFill="1" applyBorder="1" applyAlignment="1">
      <alignment horizontal="right"/>
    </xf>
    <xf numFmtId="0" fontId="79" fillId="0" borderId="4" xfId="0" applyFont="1" applyFill="1" applyBorder="1" applyAlignment="1">
      <alignment vertical="center" wrapText="1"/>
    </xf>
    <xf numFmtId="0" fontId="79" fillId="0" borderId="1" xfId="0" applyFont="1" applyFill="1" applyBorder="1" applyAlignment="1">
      <alignment horizontal="right" vertical="center" wrapText="1"/>
    </xf>
    <xf numFmtId="165" fontId="0" fillId="0" borderId="1" xfId="0" applyNumberFormat="1" applyFill="1" applyBorder="1" applyAlignment="1">
      <alignment horizontal="right"/>
    </xf>
    <xf numFmtId="0" fontId="62" fillId="0" borderId="1" xfId="0" quotePrefix="1" applyNumberFormat="1" applyFont="1" applyFill="1" applyBorder="1" applyAlignment="1">
      <alignment horizontal="center"/>
    </xf>
    <xf numFmtId="0" fontId="62" fillId="0" borderId="1" xfId="0" applyFont="1" applyFill="1" applyBorder="1" applyAlignment="1">
      <alignment horizontal="left"/>
    </xf>
    <xf numFmtId="0" fontId="62" fillId="0" borderId="1" xfId="0" quotePrefix="1" applyFont="1" applyFill="1" applyBorder="1" applyAlignment="1">
      <alignment horizontal="center"/>
    </xf>
    <xf numFmtId="0" fontId="63" fillId="0" borderId="1" xfId="5" applyNumberFormat="1" applyFont="1" applyFill="1" applyBorder="1" applyAlignment="1">
      <alignment horizontal="left"/>
    </xf>
    <xf numFmtId="49" fontId="62" fillId="0" borderId="1" xfId="0" applyNumberFormat="1" applyFont="1" applyFill="1" applyBorder="1" applyAlignment="1">
      <alignment horizontal="left"/>
    </xf>
    <xf numFmtId="0" fontId="63" fillId="0" borderId="1" xfId="0" applyFont="1" applyFill="1" applyBorder="1" applyAlignment="1">
      <alignment horizontal="left"/>
    </xf>
    <xf numFmtId="49" fontId="62" fillId="0" borderId="1" xfId="0" quotePrefix="1" applyNumberFormat="1" applyFont="1" applyFill="1" applyBorder="1" applyAlignment="1">
      <alignment horizontal="left"/>
    </xf>
    <xf numFmtId="164" fontId="0" fillId="0" borderId="40" xfId="0" applyNumberFormat="1" applyFill="1" applyBorder="1" applyAlignment="1">
      <alignment horizontal="right"/>
    </xf>
    <xf numFmtId="164" fontId="0" fillId="0" borderId="53" xfId="0" applyNumberFormat="1" applyFill="1" applyBorder="1" applyAlignment="1">
      <alignment horizontal="right"/>
    </xf>
    <xf numFmtId="0" fontId="62" fillId="0" borderId="1" xfId="5" quotePrefix="1" applyNumberFormat="1" applyFont="1" applyFill="1" applyBorder="1" applyAlignment="1">
      <alignment horizontal="center"/>
    </xf>
    <xf numFmtId="0" fontId="0" fillId="0" borderId="1" xfId="0" applyFill="1" applyBorder="1" applyAlignment="1">
      <alignment horizontal="left"/>
    </xf>
    <xf numFmtId="164" fontId="79" fillId="0" borderId="1" xfId="0" applyNumberFormat="1" applyFont="1" applyFill="1" applyBorder="1" applyAlignment="1">
      <alignment vertical="center" wrapText="1"/>
    </xf>
    <xf numFmtId="165" fontId="0" fillId="0" borderId="0" xfId="0" applyNumberFormat="1" applyFill="1" applyBorder="1"/>
    <xf numFmtId="0" fontId="0" fillId="0" borderId="0" xfId="0" applyFill="1" applyBorder="1" applyAlignment="1">
      <alignment horizontal="right"/>
    </xf>
    <xf numFmtId="0" fontId="130" fillId="0" borderId="0" xfId="0" applyNumberFormat="1" applyFont="1" applyFill="1" applyBorder="1" applyAlignment="1" applyProtection="1">
      <alignment horizontal="left" vertical="center"/>
    </xf>
    <xf numFmtId="0" fontId="101" fillId="0" borderId="71" xfId="0" applyNumberFormat="1" applyFont="1" applyFill="1" applyBorder="1" applyAlignment="1" applyProtection="1">
      <alignment horizontal="center" vertical="center" wrapText="1"/>
    </xf>
    <xf numFmtId="0" fontId="101" fillId="0" borderId="72" xfId="0" applyNumberFormat="1" applyFont="1" applyFill="1" applyBorder="1" applyAlignment="1" applyProtection="1">
      <alignment horizontal="center" vertical="center" wrapText="1"/>
    </xf>
    <xf numFmtId="0" fontId="101" fillId="0" borderId="1" xfId="0" applyNumberFormat="1" applyFont="1" applyFill="1" applyBorder="1" applyAlignment="1" applyProtection="1">
      <alignment horizontal="center" vertical="center" wrapText="1"/>
    </xf>
    <xf numFmtId="0" fontId="130" fillId="0" borderId="1" xfId="0" applyNumberFormat="1" applyFont="1" applyFill="1" applyBorder="1" applyAlignment="1" applyProtection="1">
      <alignment horizontal="left" vertical="center"/>
    </xf>
    <xf numFmtId="0" fontId="79" fillId="0" borderId="71" xfId="0" applyFont="1" applyFill="1" applyBorder="1"/>
    <xf numFmtId="10" fontId="79" fillId="0" borderId="71" xfId="0" applyNumberFormat="1" applyFont="1" applyFill="1" applyBorder="1"/>
    <xf numFmtId="0" fontId="79" fillId="0" borderId="0" xfId="0" applyFont="1" applyFill="1" applyBorder="1"/>
    <xf numFmtId="10" fontId="79" fillId="0" borderId="0" xfId="0" applyNumberFormat="1" applyFont="1" applyFill="1" applyBorder="1"/>
    <xf numFmtId="0" fontId="79" fillId="0" borderId="0" xfId="0" applyFont="1" applyFill="1" applyBorder="1" applyAlignment="1">
      <alignment vertical="center" wrapText="1"/>
    </xf>
    <xf numFmtId="0" fontId="79" fillId="0" borderId="71" xfId="0" applyFont="1" applyFill="1" applyBorder="1" applyAlignment="1">
      <alignment vertical="center" wrapText="1"/>
    </xf>
    <xf numFmtId="0" fontId="58" fillId="0" borderId="1" xfId="0" applyNumberFormat="1" applyFont="1" applyFill="1" applyBorder="1"/>
    <xf numFmtId="0" fontId="79" fillId="0" borderId="1" xfId="0" applyNumberFormat="1" applyFont="1" applyFill="1" applyBorder="1"/>
    <xf numFmtId="0" fontId="79" fillId="0" borderId="1" xfId="0" applyNumberFormat="1" applyFont="1" applyFill="1" applyBorder="1" applyAlignment="1">
      <alignment vertical="center" wrapText="1"/>
    </xf>
    <xf numFmtId="0" fontId="45" fillId="0" borderId="1" xfId="0" applyNumberFormat="1" applyFont="1" applyFill="1" applyBorder="1" applyAlignment="1" applyProtection="1">
      <alignment horizontal="left" vertical="center"/>
    </xf>
    <xf numFmtId="9" fontId="114" fillId="0" borderId="1" xfId="0" applyNumberFormat="1" applyFont="1" applyFill="1" applyBorder="1" applyAlignment="1">
      <alignment horizontal="center" vertical="center"/>
    </xf>
    <xf numFmtId="164" fontId="114" fillId="0" borderId="1" xfId="0" applyNumberFormat="1" applyFont="1" applyFill="1" applyBorder="1" applyAlignment="1">
      <alignment horizontal="center" vertical="center"/>
    </xf>
    <xf numFmtId="0" fontId="120" fillId="20" borderId="17" xfId="0" applyFont="1" applyFill="1" applyBorder="1" applyAlignment="1">
      <alignment horizontal="center" vertical="center" wrapText="1"/>
    </xf>
    <xf numFmtId="0" fontId="115" fillId="0" borderId="4" xfId="0" applyFont="1" applyBorder="1" applyAlignment="1">
      <alignment horizontal="center" vertical="center" wrapText="1"/>
    </xf>
    <xf numFmtId="0" fontId="115" fillId="0" borderId="4" xfId="0" applyFont="1" applyBorder="1" applyAlignment="1">
      <alignment horizontal="center" vertical="center"/>
    </xf>
    <xf numFmtId="0" fontId="115" fillId="0" borderId="4" xfId="0" applyFont="1" applyFill="1" applyBorder="1" applyAlignment="1">
      <alignment horizontal="center" vertical="center"/>
    </xf>
    <xf numFmtId="0" fontId="115" fillId="0" borderId="4" xfId="0" applyFont="1" applyFill="1" applyBorder="1" applyAlignment="1">
      <alignment horizontal="center" vertical="center" wrapText="1"/>
    </xf>
    <xf numFmtId="0" fontId="27" fillId="0" borderId="1" xfId="0" applyFont="1" applyBorder="1" applyAlignment="1" applyProtection="1">
      <alignment horizontal="center" wrapText="1"/>
    </xf>
    <xf numFmtId="0" fontId="73" fillId="11" borderId="1" xfId="0" applyFont="1" applyFill="1" applyBorder="1" applyAlignment="1" applyProtection="1">
      <alignment horizontal="center" wrapText="1"/>
    </xf>
    <xf numFmtId="10" fontId="131" fillId="0" borderId="27" xfId="0" applyNumberFormat="1" applyFont="1" applyFill="1" applyBorder="1" applyAlignment="1">
      <alignment horizontal="center" vertical="center"/>
    </xf>
    <xf numFmtId="0" fontId="115" fillId="0" borderId="6" xfId="0" applyFont="1" applyBorder="1" applyAlignment="1">
      <alignment horizontal="center" vertical="center"/>
    </xf>
    <xf numFmtId="0" fontId="120" fillId="0" borderId="61" xfId="0" applyFont="1" applyBorder="1" applyAlignment="1">
      <alignment horizontal="center" vertical="center"/>
    </xf>
    <xf numFmtId="14" fontId="72" fillId="0" borderId="1" xfId="9" applyNumberFormat="1" applyFont="1" applyFill="1" applyBorder="1" applyAlignment="1">
      <alignment horizontal="right" vertical="center" wrapText="1"/>
    </xf>
    <xf numFmtId="0" fontId="94" fillId="0" borderId="1" xfId="9" applyFont="1" applyFill="1" applyBorder="1" applyAlignment="1">
      <alignment horizontal="left" vertical="center" wrapText="1"/>
    </xf>
    <xf numFmtId="49" fontId="85" fillId="0" borderId="0" xfId="5" applyNumberFormat="1" applyFont="1" applyFill="1" applyBorder="1" applyAlignment="1">
      <alignment horizontal="center"/>
    </xf>
    <xf numFmtId="14" fontId="72" fillId="20" borderId="1" xfId="9" applyNumberFormat="1" applyFont="1" applyFill="1" applyBorder="1" applyAlignment="1">
      <alignment horizontal="right" vertical="center" wrapText="1"/>
    </xf>
    <xf numFmtId="14" fontId="96" fillId="64" borderId="1" xfId="0" applyNumberFormat="1" applyFont="1" applyFill="1" applyBorder="1" applyAlignment="1">
      <alignment horizontal="right" vertical="center"/>
    </xf>
    <xf numFmtId="14" fontId="72" fillId="64" borderId="1" xfId="9" applyNumberFormat="1" applyFont="1" applyFill="1" applyBorder="1" applyAlignment="1">
      <alignment horizontal="right" vertical="center" wrapText="1"/>
    </xf>
    <xf numFmtId="166" fontId="94" fillId="64" borderId="1" xfId="9" applyNumberFormat="1" applyFont="1" applyFill="1" applyBorder="1" applyAlignment="1">
      <alignment horizontal="right" vertical="center" wrapText="1"/>
    </xf>
    <xf numFmtId="14" fontId="94" fillId="64" borderId="1" xfId="9" applyNumberFormat="1" applyFont="1" applyFill="1" applyBorder="1" applyAlignment="1">
      <alignment horizontal="right" vertical="center" wrapText="1"/>
    </xf>
    <xf numFmtId="0" fontId="61" fillId="0" borderId="1" xfId="0" applyFont="1" applyFill="1" applyBorder="1" applyAlignment="1">
      <alignment horizontal="right" vertical="center"/>
    </xf>
    <xf numFmtId="0" fontId="72" fillId="0" borderId="1" xfId="9" applyNumberFormat="1" applyFont="1" applyFill="1" applyBorder="1" applyAlignment="1">
      <alignment horizontal="right" vertical="center" wrapText="1"/>
    </xf>
    <xf numFmtId="0" fontId="72" fillId="0" borderId="1" xfId="9" applyFont="1" applyFill="1" applyBorder="1" applyAlignment="1">
      <alignment horizontal="right" vertical="center" wrapText="1"/>
    </xf>
    <xf numFmtId="0" fontId="61" fillId="0" borderId="1" xfId="0" applyFont="1" applyFill="1" applyBorder="1" applyAlignment="1">
      <alignment horizontal="right" vertical="center" wrapText="1"/>
    </xf>
    <xf numFmtId="0" fontId="93" fillId="0" borderId="1" xfId="0" applyFont="1" applyFill="1" applyBorder="1" applyAlignment="1">
      <alignment horizontal="right" vertical="center" wrapText="1"/>
    </xf>
    <xf numFmtId="0" fontId="95" fillId="0" borderId="1" xfId="5" applyFont="1" applyFill="1" applyBorder="1" applyAlignment="1">
      <alignment horizontal="right" vertical="center"/>
    </xf>
    <xf numFmtId="0" fontId="45" fillId="0" borderId="1" xfId="10" applyFont="1" applyFill="1" applyBorder="1" applyAlignment="1">
      <alignment horizontal="right" vertical="center" wrapText="1"/>
    </xf>
    <xf numFmtId="166" fontId="94" fillId="20" borderId="1" xfId="9" applyNumberFormat="1" applyFont="1" applyFill="1" applyBorder="1" applyAlignment="1">
      <alignment horizontal="right" vertical="center" wrapText="1"/>
    </xf>
    <xf numFmtId="0" fontId="79" fillId="0" borderId="1" xfId="0" applyNumberFormat="1" applyFont="1" applyFill="1" applyBorder="1" applyAlignment="1">
      <alignment horizontal="right" vertical="center"/>
    </xf>
    <xf numFmtId="166" fontId="94" fillId="0" borderId="1" xfId="9" applyNumberFormat="1" applyFont="1" applyFill="1" applyBorder="1" applyAlignment="1">
      <alignment horizontal="right" vertical="center" wrapText="1"/>
    </xf>
    <xf numFmtId="0" fontId="132" fillId="0" borderId="1" xfId="10" applyFont="1" applyFill="1" applyBorder="1" applyAlignment="1">
      <alignment horizontal="right" vertical="center" wrapText="1"/>
    </xf>
    <xf numFmtId="0" fontId="45" fillId="0" borderId="1" xfId="10" quotePrefix="1" applyFont="1" applyFill="1" applyBorder="1" applyAlignment="1">
      <alignment horizontal="right" vertical="center" wrapText="1"/>
    </xf>
    <xf numFmtId="0" fontId="45" fillId="0" borderId="1" xfId="10" applyFont="1" applyFill="1" applyBorder="1" applyAlignment="1">
      <alignment horizontal="right" vertical="center"/>
    </xf>
    <xf numFmtId="166" fontId="96" fillId="0" borderId="1" xfId="0" applyNumberFormat="1" applyFont="1" applyFill="1" applyBorder="1" applyAlignment="1">
      <alignment horizontal="right" vertical="center"/>
    </xf>
    <xf numFmtId="0" fontId="45" fillId="0" borderId="10" xfId="10" applyFont="1" applyFill="1" applyBorder="1" applyAlignment="1">
      <alignment horizontal="right" vertical="center" wrapText="1"/>
    </xf>
    <xf numFmtId="166" fontId="94" fillId="0" borderId="1" xfId="9" applyNumberFormat="1" applyFont="1" applyFill="1" applyBorder="1" applyAlignment="1">
      <alignment horizontal="right" vertical="center"/>
    </xf>
    <xf numFmtId="0" fontId="61" fillId="0" borderId="1" xfId="0" quotePrefix="1" applyFont="1" applyFill="1" applyBorder="1" applyAlignment="1">
      <alignment horizontal="right" vertical="center"/>
    </xf>
    <xf numFmtId="0" fontId="13" fillId="0" borderId="1" xfId="10" applyFont="1" applyFill="1" applyBorder="1" applyAlignment="1">
      <alignment horizontal="right" vertical="center" wrapText="1"/>
    </xf>
    <xf numFmtId="0" fontId="61" fillId="0" borderId="0" xfId="0" applyFont="1" applyAlignment="1">
      <alignment horizontal="right"/>
    </xf>
    <xf numFmtId="0" fontId="93" fillId="0" borderId="1" xfId="0" applyFont="1" applyFill="1" applyBorder="1" applyAlignment="1">
      <alignment horizontal="left" vertical="center"/>
    </xf>
    <xf numFmtId="168" fontId="61" fillId="0" borderId="1" xfId="0" applyNumberFormat="1" applyFont="1" applyFill="1" applyBorder="1" applyAlignment="1">
      <alignment horizontal="left" vertical="center"/>
    </xf>
    <xf numFmtId="0" fontId="94" fillId="0" borderId="1" xfId="10" applyFont="1" applyFill="1" applyBorder="1" applyAlignment="1">
      <alignment horizontal="left" vertical="center" wrapText="1"/>
    </xf>
    <xf numFmtId="0" fontId="96" fillId="0" borderId="1" xfId="9" applyFont="1" applyFill="1" applyBorder="1" applyAlignment="1">
      <alignment horizontal="left" vertical="center" wrapText="1"/>
    </xf>
    <xf numFmtId="0" fontId="94" fillId="0" borderId="1" xfId="9" applyFont="1" applyFill="1" applyBorder="1" applyAlignment="1">
      <alignment horizontal="left" vertical="center"/>
    </xf>
    <xf numFmtId="0" fontId="61" fillId="0" borderId="1" xfId="0" applyFont="1" applyFill="1" applyBorder="1" applyAlignment="1">
      <alignment horizontal="left" vertical="center"/>
    </xf>
    <xf numFmtId="0" fontId="61" fillId="0" borderId="0" xfId="0" applyFont="1" applyAlignment="1">
      <alignment horizontal="left"/>
    </xf>
    <xf numFmtId="0" fontId="73" fillId="0" borderId="0" xfId="0" applyFont="1" applyAlignment="1">
      <alignment horizontal="left"/>
    </xf>
    <xf numFmtId="49" fontId="61" fillId="0" borderId="1" xfId="0" applyNumberFormat="1" applyFont="1" applyFill="1" applyBorder="1" applyAlignment="1">
      <alignment horizontal="right" vertical="center"/>
    </xf>
    <xf numFmtId="0" fontId="86" fillId="0" borderId="0" xfId="1" applyNumberFormat="1" applyFont="1" applyAlignment="1"/>
    <xf numFmtId="0" fontId="73" fillId="0" borderId="0" xfId="0" applyNumberFormat="1" applyFont="1"/>
    <xf numFmtId="0" fontId="27" fillId="0" borderId="0" xfId="0" applyFont="1" applyFill="1" applyBorder="1" applyAlignment="1" applyProtection="1"/>
    <xf numFmtId="0" fontId="27" fillId="0" borderId="62" xfId="0" applyFont="1" applyFill="1" applyBorder="1" applyAlignment="1" applyProtection="1"/>
    <xf numFmtId="9" fontId="27" fillId="0" borderId="0" xfId="0" applyNumberFormat="1" applyFont="1" applyBorder="1" applyAlignment="1" applyProtection="1">
      <alignment horizontal="center" vertical="center"/>
    </xf>
    <xf numFmtId="0" fontId="134" fillId="0" borderId="80" xfId="0" applyFont="1" applyBorder="1" applyAlignment="1">
      <alignment horizontal="center" wrapText="1"/>
    </xf>
    <xf numFmtId="164" fontId="134" fillId="0" borderId="80" xfId="11" applyNumberFormat="1" applyFont="1" applyBorder="1" applyAlignment="1">
      <alignment horizontal="right"/>
    </xf>
    <xf numFmtId="0" fontId="134" fillId="0" borderId="0" xfId="0" applyFont="1" applyAlignment="1">
      <alignment horizontal="center" wrapText="1"/>
    </xf>
    <xf numFmtId="0" fontId="134" fillId="0" borderId="0" xfId="0" applyFont="1" applyFill="1" applyBorder="1" applyAlignment="1">
      <alignment horizontal="center" wrapText="1"/>
    </xf>
    <xf numFmtId="0" fontId="134" fillId="0" borderId="0" xfId="0" applyFont="1"/>
    <xf numFmtId="0" fontId="134" fillId="0" borderId="80" xfId="0" applyFont="1" applyBorder="1" applyAlignment="1">
      <alignment horizontal="center"/>
    </xf>
    <xf numFmtId="3" fontId="134" fillId="0" borderId="80" xfId="0" applyNumberFormat="1" applyFont="1" applyBorder="1" applyAlignment="1">
      <alignment horizontal="center"/>
    </xf>
    <xf numFmtId="3" fontId="134" fillId="0" borderId="80" xfId="0" applyNumberFormat="1" applyFont="1" applyFill="1" applyBorder="1" applyAlignment="1">
      <alignment horizontal="center"/>
    </xf>
    <xf numFmtId="0" fontId="134" fillId="0" borderId="80" xfId="0" applyFont="1" applyFill="1" applyBorder="1" applyAlignment="1">
      <alignment horizontal="center"/>
    </xf>
    <xf numFmtId="0" fontId="134" fillId="0" borderId="0" xfId="0" applyFont="1" applyFill="1"/>
    <xf numFmtId="3" fontId="134" fillId="64" borderId="80" xfId="0" applyNumberFormat="1" applyFont="1" applyFill="1" applyBorder="1" applyAlignment="1">
      <alignment horizontal="center"/>
    </xf>
    <xf numFmtId="0" fontId="134" fillId="0" borderId="0" xfId="0" applyNumberFormat="1" applyFont="1" applyAlignment="1">
      <alignment horizontal="left"/>
    </xf>
    <xf numFmtId="0" fontId="134" fillId="0" borderId="0" xfId="0" applyNumberFormat="1" applyFont="1"/>
    <xf numFmtId="0" fontId="134" fillId="0" borderId="0" xfId="0" applyNumberFormat="1" applyFont="1" applyAlignment="1">
      <alignment horizontal="center"/>
    </xf>
    <xf numFmtId="0" fontId="134" fillId="0" borderId="0" xfId="11" applyNumberFormat="1" applyFont="1"/>
    <xf numFmtId="0" fontId="134" fillId="0" borderId="0" xfId="11" applyNumberFormat="1" applyFont="1" applyAlignment="1">
      <alignment horizontal="right"/>
    </xf>
    <xf numFmtId="0" fontId="134" fillId="0" borderId="0" xfId="0" applyNumberFormat="1" applyFont="1" applyAlignment="1">
      <alignment horizontal="right"/>
    </xf>
    <xf numFmtId="0" fontId="134" fillId="0" borderId="0" xfId="0" applyFont="1" applyAlignment="1">
      <alignment horizontal="left"/>
    </xf>
    <xf numFmtId="0" fontId="134" fillId="0" borderId="0" xfId="0" applyFont="1" applyAlignment="1">
      <alignment horizontal="center"/>
    </xf>
    <xf numFmtId="9" fontId="134" fillId="0" borderId="0" xfId="11" applyFont="1"/>
    <xf numFmtId="164" fontId="134" fillId="0" borderId="0" xfId="11" applyNumberFormat="1" applyFont="1" applyAlignment="1">
      <alignment horizontal="right"/>
    </xf>
    <xf numFmtId="0" fontId="134" fillId="0" borderId="0" xfId="0" applyFont="1" applyAlignment="1">
      <alignment horizontal="right"/>
    </xf>
    <xf numFmtId="0" fontId="135" fillId="0" borderId="80" xfId="0" applyFont="1" applyBorder="1" applyAlignment="1">
      <alignment horizontal="center"/>
    </xf>
    <xf numFmtId="164" fontId="134" fillId="0" borderId="0" xfId="0" applyNumberFormat="1" applyFont="1" applyFill="1" applyAlignment="1">
      <alignment horizontal="center"/>
    </xf>
    <xf numFmtId="9" fontId="134" fillId="0" borderId="80" xfId="11" applyFont="1" applyBorder="1" applyAlignment="1">
      <alignment horizontal="center"/>
    </xf>
    <xf numFmtId="164" fontId="134" fillId="0" borderId="80" xfId="11" applyNumberFormat="1" applyFont="1" applyBorder="1" applyAlignment="1">
      <alignment horizontal="center"/>
    </xf>
    <xf numFmtId="164" fontId="134" fillId="0" borderId="80" xfId="11" applyNumberFormat="1" applyFont="1" applyBorder="1"/>
    <xf numFmtId="0" fontId="134" fillId="0" borderId="80" xfId="0" applyFont="1" applyBorder="1"/>
    <xf numFmtId="164" fontId="135" fillId="0" borderId="80" xfId="11" applyNumberFormat="1" applyFont="1" applyBorder="1" applyAlignment="1">
      <alignment horizontal="center"/>
    </xf>
    <xf numFmtId="0" fontId="133" fillId="0" borderId="80" xfId="0" applyFont="1" applyBorder="1" applyAlignment="1">
      <alignment horizontal="center"/>
    </xf>
    <xf numFmtId="164" fontId="133" fillId="0" borderId="80" xfId="0" applyNumberFormat="1" applyFont="1" applyBorder="1" applyAlignment="1">
      <alignment horizontal="center"/>
    </xf>
    <xf numFmtId="0" fontId="133" fillId="0" borderId="80" xfId="0" applyFont="1" applyBorder="1" applyAlignment="1">
      <alignment horizontal="center" wrapText="1"/>
    </xf>
    <xf numFmtId="164" fontId="133" fillId="0" borderId="80" xfId="0" applyNumberFormat="1" applyFont="1" applyFill="1" applyBorder="1" applyAlignment="1">
      <alignment horizontal="center" wrapText="1"/>
    </xf>
    <xf numFmtId="164" fontId="133" fillId="0" borderId="80" xfId="11" applyNumberFormat="1" applyFont="1" applyFill="1" applyBorder="1" applyAlignment="1">
      <alignment horizontal="right" wrapText="1"/>
    </xf>
    <xf numFmtId="164" fontId="133" fillId="0" borderId="80" xfId="0" applyNumberFormat="1" applyFont="1" applyFill="1" applyBorder="1" applyAlignment="1">
      <alignment horizontal="right" wrapText="1"/>
    </xf>
    <xf numFmtId="0" fontId="134" fillId="0" borderId="80" xfId="0" applyFont="1" applyBorder="1" applyAlignment="1">
      <alignment horizontal="right" wrapText="1"/>
    </xf>
    <xf numFmtId="0" fontId="134" fillId="0" borderId="80" xfId="0" quotePrefix="1" applyFont="1" applyBorder="1" applyAlignment="1">
      <alignment horizontal="left"/>
    </xf>
    <xf numFmtId="0" fontId="134" fillId="0" borderId="80" xfId="0" applyFont="1" applyBorder="1" applyAlignment="1">
      <alignment horizontal="left"/>
    </xf>
    <xf numFmtId="0" fontId="136" fillId="0" borderId="80" xfId="5" applyFont="1" applyBorder="1" applyAlignment="1">
      <alignment horizontal="center"/>
    </xf>
    <xf numFmtId="0" fontId="135" fillId="0" borderId="80" xfId="5" applyFont="1" applyBorder="1" applyAlignment="1">
      <alignment horizontal="center"/>
    </xf>
    <xf numFmtId="164" fontId="134" fillId="0" borderId="80" xfId="0" applyNumberFormat="1" applyFont="1" applyFill="1" applyBorder="1" applyAlignment="1">
      <alignment horizontal="center"/>
    </xf>
    <xf numFmtId="9" fontId="134" fillId="0" borderId="80" xfId="11" applyFont="1" applyBorder="1"/>
    <xf numFmtId="0" fontId="134" fillId="0" borderId="80" xfId="0" applyFont="1" applyBorder="1" applyAlignment="1">
      <alignment horizontal="right"/>
    </xf>
    <xf numFmtId="0" fontId="136" fillId="0" borderId="80" xfId="5" applyFont="1" applyFill="1" applyBorder="1" applyAlignment="1">
      <alignment horizontal="center"/>
    </xf>
    <xf numFmtId="0" fontId="134" fillId="0" borderId="80" xfId="0" applyFont="1" applyFill="1" applyBorder="1" applyAlignment="1">
      <alignment horizontal="left"/>
    </xf>
    <xf numFmtId="0" fontId="135" fillId="0" borderId="80" xfId="5" applyFont="1" applyFill="1" applyBorder="1" applyAlignment="1">
      <alignment horizontal="center"/>
    </xf>
    <xf numFmtId="164" fontId="134" fillId="0" borderId="80" xfId="11" applyNumberFormat="1" applyFont="1" applyFill="1" applyBorder="1" applyAlignment="1">
      <alignment horizontal="center"/>
    </xf>
    <xf numFmtId="9" fontId="134" fillId="0" borderId="80" xfId="11" applyFont="1" applyFill="1" applyBorder="1"/>
    <xf numFmtId="0" fontId="134" fillId="0" borderId="80" xfId="0" quotePrefix="1" applyFont="1" applyFill="1" applyBorder="1" applyAlignment="1">
      <alignment horizontal="left"/>
    </xf>
    <xf numFmtId="9" fontId="134" fillId="0" borderId="80" xfId="11" applyFont="1" applyFill="1" applyBorder="1" applyAlignment="1">
      <alignment horizontal="center"/>
    </xf>
    <xf numFmtId="0" fontId="134" fillId="0" borderId="80" xfId="0" applyFont="1" applyFill="1" applyBorder="1"/>
    <xf numFmtId="0" fontId="134" fillId="0" borderId="80" xfId="0" quotePrefix="1" applyNumberFormat="1" applyFont="1" applyFill="1" applyBorder="1"/>
    <xf numFmtId="0" fontId="135" fillId="0" borderId="80" xfId="0" applyFont="1" applyBorder="1"/>
    <xf numFmtId="9" fontId="135" fillId="0" borderId="80" xfId="11" applyFont="1" applyBorder="1"/>
    <xf numFmtId="0" fontId="135" fillId="0" borderId="80" xfId="0" quotePrefix="1" applyFont="1" applyBorder="1" applyAlignment="1">
      <alignment horizontal="center"/>
    </xf>
    <xf numFmtId="164" fontId="134" fillId="0" borderId="80" xfId="11" quotePrefix="1" applyNumberFormat="1" applyFont="1" applyBorder="1" applyAlignment="1">
      <alignment horizontal="center"/>
    </xf>
    <xf numFmtId="0" fontId="135" fillId="0" borderId="80" xfId="5" applyFont="1" applyFill="1" applyBorder="1" applyAlignment="1">
      <alignment horizontal="left"/>
    </xf>
    <xf numFmtId="0" fontId="136" fillId="0" borderId="80" xfId="7" applyFont="1" applyFill="1" applyBorder="1"/>
    <xf numFmtId="9" fontId="134" fillId="64" borderId="80" xfId="11" applyFont="1" applyFill="1" applyBorder="1" applyAlignment="1">
      <alignment horizontal="center"/>
    </xf>
    <xf numFmtId="0" fontId="0" fillId="0" borderId="0" xfId="0" applyAlignment="1"/>
    <xf numFmtId="0" fontId="0" fillId="0" borderId="80" xfId="0" applyFill="1" applyBorder="1"/>
    <xf numFmtId="0" fontId="101" fillId="0" borderId="14" xfId="0" applyNumberFormat="1" applyFont="1" applyFill="1" applyBorder="1" applyAlignment="1" applyProtection="1">
      <alignment horizontal="center" vertical="center" wrapText="1"/>
    </xf>
    <xf numFmtId="0" fontId="58" fillId="0" borderId="71" xfId="0" applyFont="1" applyFill="1" applyBorder="1"/>
    <xf numFmtId="10" fontId="79" fillId="0" borderId="71" xfId="0" applyNumberFormat="1" applyFont="1" applyFill="1" applyBorder="1" applyAlignment="1">
      <alignment horizontal="right" vertical="center" wrapText="1"/>
    </xf>
    <xf numFmtId="0" fontId="79" fillId="0" borderId="72" xfId="0" applyFont="1" applyFill="1" applyBorder="1" applyAlignment="1">
      <alignment vertical="center" wrapText="1"/>
    </xf>
    <xf numFmtId="10" fontId="124" fillId="0" borderId="4" xfId="0" applyNumberFormat="1" applyFont="1" applyFill="1" applyBorder="1" applyAlignment="1" applyProtection="1">
      <alignment horizontal="left" vertical="center"/>
    </xf>
    <xf numFmtId="10" fontId="79" fillId="0" borderId="72" xfId="0" applyNumberFormat="1" applyFont="1" applyFill="1" applyBorder="1" applyAlignment="1">
      <alignment horizontal="right" vertical="center" wrapText="1"/>
    </xf>
    <xf numFmtId="164" fontId="27" fillId="0" borderId="80" xfId="0" applyNumberFormat="1" applyFont="1" applyFill="1" applyBorder="1" applyAlignment="1" applyProtection="1">
      <alignment horizontal="center" vertical="center" wrapText="1"/>
    </xf>
    <xf numFmtId="164" fontId="27" fillId="0" borderId="80" xfId="0" applyNumberFormat="1" applyFont="1" applyBorder="1" applyAlignment="1" applyProtection="1">
      <alignment horizontal="center" vertical="center"/>
    </xf>
    <xf numFmtId="0" fontId="27" fillId="0" borderId="1" xfId="0" applyFont="1" applyBorder="1" applyAlignment="1">
      <alignment horizontal="center" vertical="center"/>
    </xf>
    <xf numFmtId="0" fontId="14" fillId="0" borderId="80" xfId="0" applyFont="1" applyFill="1" applyBorder="1"/>
    <xf numFmtId="0" fontId="14" fillId="0" borderId="3" xfId="0" applyFont="1" applyFill="1" applyBorder="1"/>
    <xf numFmtId="9" fontId="58" fillId="0" borderId="1" xfId="11" applyFont="1" applyFill="1" applyBorder="1"/>
    <xf numFmtId="10" fontId="79" fillId="0" borderId="71" xfId="0" applyNumberFormat="1" applyFont="1" applyFill="1" applyBorder="1" applyAlignment="1">
      <alignment vertical="center" wrapText="1"/>
    </xf>
    <xf numFmtId="0" fontId="27" fillId="0" borderId="4" xfId="0" applyFont="1" applyFill="1" applyBorder="1"/>
    <xf numFmtId="0" fontId="27" fillId="0" borderId="0" xfId="0" applyFont="1" applyFill="1" applyBorder="1"/>
    <xf numFmtId="0" fontId="27" fillId="0" borderId="21" xfId="0" applyFont="1" applyFill="1" applyBorder="1"/>
    <xf numFmtId="0" fontId="0" fillId="0" borderId="4" xfId="0" applyFill="1" applyBorder="1"/>
    <xf numFmtId="0" fontId="0" fillId="0" borderId="21" xfId="0" applyFill="1" applyBorder="1"/>
    <xf numFmtId="0" fontId="0" fillId="0" borderId="10" xfId="0" applyFill="1" applyBorder="1"/>
    <xf numFmtId="0" fontId="0" fillId="7" borderId="10" xfId="0" applyFill="1" applyBorder="1"/>
    <xf numFmtId="0" fontId="0" fillId="0" borderId="22" xfId="0" applyFill="1" applyBorder="1"/>
    <xf numFmtId="0" fontId="14" fillId="0" borderId="10" xfId="0" applyFont="1" applyFill="1" applyBorder="1" applyAlignment="1">
      <alignment vertical="top"/>
    </xf>
    <xf numFmtId="0" fontId="13" fillId="0" borderId="0" xfId="0" applyFont="1" applyAlignment="1">
      <alignment horizontal="center" vertical="top" wrapText="1"/>
    </xf>
    <xf numFmtId="0" fontId="0" fillId="0" borderId="1" xfId="0" applyBorder="1" applyAlignment="1">
      <alignment horizontal="center"/>
    </xf>
    <xf numFmtId="0" fontId="0" fillId="0" borderId="20" xfId="0" applyBorder="1" applyAlignment="1">
      <alignment horizontal="center"/>
    </xf>
    <xf numFmtId="0" fontId="27" fillId="63" borderId="2" xfId="0" applyFont="1" applyFill="1" applyBorder="1" applyAlignment="1">
      <alignment horizontal="center" wrapText="1"/>
    </xf>
    <xf numFmtId="0" fontId="71" fillId="6" borderId="0" xfId="0" applyFont="1" applyFill="1" applyBorder="1" applyAlignment="1" applyProtection="1">
      <alignment horizontal="left" vertical="center" wrapText="1"/>
    </xf>
    <xf numFmtId="0" fontId="27" fillId="13" borderId="2" xfId="0" applyFont="1" applyFill="1" applyBorder="1" applyAlignment="1">
      <alignment horizontal="center" wrapText="1"/>
    </xf>
    <xf numFmtId="0" fontId="27" fillId="13" borderId="1" xfId="0" applyFont="1" applyFill="1" applyBorder="1" applyAlignment="1">
      <alignment horizontal="center" wrapText="1"/>
    </xf>
    <xf numFmtId="0" fontId="0" fillId="0" borderId="34" xfId="0" applyFill="1" applyBorder="1" applyAlignment="1">
      <alignment horizontal="center"/>
    </xf>
    <xf numFmtId="0" fontId="0" fillId="0" borderId="35" xfId="0" applyFill="1" applyBorder="1" applyAlignment="1">
      <alignment horizontal="center"/>
    </xf>
    <xf numFmtId="0" fontId="14" fillId="0" borderId="1" xfId="12" applyNumberFormat="1" applyFont="1" applyFill="1" applyBorder="1" applyAlignment="1" applyProtection="1">
      <alignment horizontal="center" vertical="center" wrapText="1"/>
    </xf>
    <xf numFmtId="0" fontId="27" fillId="0" borderId="1" xfId="0" applyFont="1" applyBorder="1" applyAlignment="1">
      <alignment horizontal="right"/>
    </xf>
    <xf numFmtId="9" fontId="27" fillId="0" borderId="2" xfId="0" applyNumberFormat="1" applyFont="1" applyBorder="1" applyAlignment="1" applyProtection="1">
      <alignment horizontal="center" vertical="center"/>
    </xf>
    <xf numFmtId="9" fontId="27" fillId="0" borderId="14" xfId="0" applyNumberFormat="1" applyFont="1" applyBorder="1" applyAlignment="1" applyProtection="1">
      <alignment horizontal="center" vertical="center"/>
    </xf>
    <xf numFmtId="9" fontId="27" fillId="0" borderId="3" xfId="0" applyNumberFormat="1" applyFont="1" applyBorder="1" applyAlignment="1" applyProtection="1">
      <alignment horizontal="center" vertical="center"/>
    </xf>
    <xf numFmtId="0" fontId="27" fillId="0" borderId="1" xfId="0" applyFont="1" applyBorder="1" applyAlignment="1" applyProtection="1">
      <alignment horizontal="center" wrapText="1"/>
    </xf>
    <xf numFmtId="164" fontId="27" fillId="0" borderId="2" xfId="0" applyNumberFormat="1" applyFont="1" applyBorder="1" applyAlignment="1" applyProtection="1">
      <alignment horizontal="center" vertical="center"/>
    </xf>
    <xf numFmtId="164" fontId="27" fillId="0" borderId="14" xfId="0" applyNumberFormat="1" applyFont="1" applyBorder="1" applyAlignment="1" applyProtection="1">
      <alignment horizontal="center" vertical="center"/>
    </xf>
    <xf numFmtId="164" fontId="27" fillId="0" borderId="3" xfId="0" applyNumberFormat="1" applyFont="1" applyBorder="1" applyAlignment="1" applyProtection="1">
      <alignment horizontal="center" vertical="center"/>
    </xf>
    <xf numFmtId="0" fontId="27" fillId="0" borderId="1" xfId="0" applyFont="1" applyBorder="1" applyAlignment="1" applyProtection="1">
      <alignment horizontal="center"/>
    </xf>
    <xf numFmtId="0" fontId="27" fillId="14" borderId="1" xfId="0" applyFont="1" applyFill="1" applyBorder="1" applyAlignment="1">
      <alignment horizontal="center" wrapText="1"/>
    </xf>
    <xf numFmtId="0" fontId="27" fillId="0" borderId="1" xfId="0" applyFont="1" applyBorder="1" applyAlignment="1">
      <alignment horizontal="right" wrapText="1"/>
    </xf>
    <xf numFmtId="0" fontId="71" fillId="6" borderId="0" xfId="0" applyFont="1" applyFill="1" applyBorder="1" applyAlignment="1" applyProtection="1">
      <alignment vertical="center" wrapText="1"/>
    </xf>
    <xf numFmtId="0" fontId="16" fillId="0" borderId="0" xfId="12" applyNumberFormat="1" applyFont="1" applyFill="1" applyBorder="1" applyAlignment="1" applyProtection="1">
      <alignment horizontal="center" vertical="center" wrapText="1"/>
    </xf>
    <xf numFmtId="0" fontId="71" fillId="6" borderId="0" xfId="0" applyFont="1" applyFill="1" applyBorder="1" applyAlignment="1" applyProtection="1">
      <alignment horizontal="center" wrapText="1"/>
    </xf>
    <xf numFmtId="0" fontId="0" fillId="0" borderId="27" xfId="0" applyBorder="1" applyAlignment="1">
      <alignment horizontal="center"/>
    </xf>
    <xf numFmtId="0" fontId="0" fillId="0" borderId="39" xfId="0" applyBorder="1" applyAlignment="1">
      <alignment horizontal="center"/>
    </xf>
    <xf numFmtId="0" fontId="116" fillId="0" borderId="0" xfId="1" applyFont="1" applyFill="1" applyBorder="1" applyAlignment="1" applyProtection="1">
      <alignment horizontal="center" vertical="center" wrapText="1"/>
    </xf>
    <xf numFmtId="0" fontId="27" fillId="0" borderId="0" xfId="0" applyFont="1" applyBorder="1" applyAlignment="1">
      <alignment horizontal="center" wrapText="1"/>
    </xf>
    <xf numFmtId="0" fontId="27" fillId="0" borderId="4" xfId="0" applyFont="1" applyBorder="1" applyAlignment="1">
      <alignment wrapText="1"/>
    </xf>
    <xf numFmtId="0" fontId="27" fillId="0" borderId="21" xfId="0" applyFont="1" applyBorder="1" applyAlignment="1">
      <alignment wrapText="1"/>
    </xf>
    <xf numFmtId="0" fontId="27" fillId="0" borderId="10" xfId="0" applyFont="1" applyBorder="1" applyAlignment="1">
      <alignment wrapText="1"/>
    </xf>
    <xf numFmtId="0" fontId="71" fillId="0" borderId="23" xfId="0" applyFont="1" applyFill="1" applyBorder="1" applyAlignment="1" applyProtection="1">
      <alignment horizontal="center" wrapText="1"/>
    </xf>
    <xf numFmtId="0" fontId="71" fillId="0" borderId="29" xfId="0" applyFont="1" applyFill="1" applyBorder="1" applyAlignment="1" applyProtection="1">
      <alignment horizontal="center" wrapText="1"/>
    </xf>
    <xf numFmtId="0" fontId="27" fillId="0" borderId="4" xfId="0" applyFont="1" applyFill="1" applyBorder="1" applyAlignment="1" applyProtection="1">
      <alignment wrapText="1"/>
    </xf>
    <xf numFmtId="0" fontId="27" fillId="0" borderId="21" xfId="0" applyFont="1" applyFill="1" applyBorder="1" applyAlignment="1" applyProtection="1">
      <alignment wrapText="1"/>
    </xf>
    <xf numFmtId="0" fontId="27" fillId="0" borderId="10" xfId="0" applyFont="1" applyFill="1" applyBorder="1" applyAlignment="1" applyProtection="1">
      <alignment wrapText="1"/>
    </xf>
    <xf numFmtId="0" fontId="31" fillId="0" borderId="0" xfId="1" applyFont="1" applyFill="1" applyBorder="1" applyAlignment="1" applyProtection="1">
      <alignment horizontal="center" vertical="center" wrapText="1"/>
    </xf>
    <xf numFmtId="0" fontId="27" fillId="6" borderId="4" xfId="0" applyFont="1" applyFill="1" applyBorder="1" applyAlignment="1" applyProtection="1">
      <alignment horizontal="center" wrapText="1"/>
    </xf>
    <xf numFmtId="0" fontId="27" fillId="6" borderId="10" xfId="0" applyFont="1" applyFill="1" applyBorder="1" applyAlignment="1" applyProtection="1">
      <alignment horizontal="center" wrapText="1"/>
    </xf>
    <xf numFmtId="0" fontId="27" fillId="13" borderId="4" xfId="0" applyFont="1" applyFill="1" applyBorder="1" applyAlignment="1">
      <alignment horizontal="center" wrapText="1"/>
    </xf>
    <xf numFmtId="0" fontId="27" fillId="13" borderId="10" xfId="0" applyFont="1" applyFill="1" applyBorder="1" applyAlignment="1">
      <alignment horizontal="center" wrapText="1"/>
    </xf>
    <xf numFmtId="0" fontId="27" fillId="14" borderId="4" xfId="0" applyFont="1" applyFill="1" applyBorder="1" applyAlignment="1">
      <alignment horizontal="center" wrapText="1"/>
    </xf>
    <xf numFmtId="0" fontId="27" fillId="14" borderId="10" xfId="0" applyFont="1" applyFill="1" applyBorder="1" applyAlignment="1">
      <alignment horizontal="center" wrapText="1"/>
    </xf>
    <xf numFmtId="10" fontId="27" fillId="63" borderId="4" xfId="0" applyNumberFormat="1" applyFont="1" applyFill="1" applyBorder="1" applyAlignment="1" applyProtection="1">
      <alignment horizontal="center" wrapText="1"/>
    </xf>
    <xf numFmtId="0" fontId="27" fillId="63" borderId="10" xfId="0" applyFont="1" applyFill="1" applyBorder="1" applyAlignment="1" applyProtection="1">
      <alignment horizontal="center" wrapText="1"/>
    </xf>
    <xf numFmtId="0" fontId="27" fillId="63" borderId="4" xfId="0" applyFont="1" applyFill="1" applyBorder="1" applyAlignment="1">
      <alignment horizontal="center" wrapText="1"/>
    </xf>
    <xf numFmtId="0" fontId="27" fillId="63" borderId="10" xfId="0" applyFont="1" applyFill="1" applyBorder="1" applyAlignment="1">
      <alignment horizontal="center" wrapText="1"/>
    </xf>
    <xf numFmtId="0" fontId="27" fillId="6" borderId="4" xfId="0" applyFont="1" applyFill="1" applyBorder="1" applyAlignment="1">
      <alignment horizontal="center" wrapText="1"/>
    </xf>
    <xf numFmtId="0" fontId="27" fillId="6" borderId="10" xfId="0" applyFont="1" applyFill="1" applyBorder="1" applyAlignment="1">
      <alignment horizontal="center" wrapText="1"/>
    </xf>
    <xf numFmtId="0" fontId="15" fillId="0" borderId="0" xfId="1" applyFill="1" applyBorder="1" applyAlignment="1" applyProtection="1">
      <alignment horizontal="center" vertical="center" wrapText="1"/>
    </xf>
    <xf numFmtId="10" fontId="27" fillId="14" borderId="4" xfId="0" applyNumberFormat="1" applyFont="1" applyFill="1" applyBorder="1" applyAlignment="1" applyProtection="1">
      <alignment horizontal="center" wrapText="1"/>
    </xf>
    <xf numFmtId="10" fontId="27" fillId="14" borderId="10" xfId="0" applyNumberFormat="1" applyFont="1" applyFill="1" applyBorder="1" applyAlignment="1" applyProtection="1">
      <alignment horizontal="center" wrapText="1"/>
    </xf>
    <xf numFmtId="0" fontId="29" fillId="63" borderId="1" xfId="0" applyFont="1" applyFill="1" applyBorder="1" applyAlignment="1" applyProtection="1">
      <alignment horizontal="center" vertical="center"/>
    </xf>
    <xf numFmtId="0" fontId="27" fillId="63" borderId="5" xfId="0" applyFont="1" applyFill="1" applyBorder="1" applyAlignment="1" applyProtection="1">
      <alignment horizontal="center" wrapText="1"/>
    </xf>
    <xf numFmtId="0" fontId="27" fillId="63" borderId="22" xfId="0" applyFont="1" applyFill="1" applyBorder="1" applyAlignment="1" applyProtection="1">
      <alignment horizontal="center" wrapText="1"/>
    </xf>
    <xf numFmtId="0" fontId="27" fillId="63" borderId="2" xfId="0" applyFont="1" applyFill="1" applyBorder="1" applyAlignment="1" applyProtection="1">
      <alignment horizontal="center" wrapText="1"/>
    </xf>
    <xf numFmtId="10" fontId="14" fillId="0" borderId="1" xfId="12" applyNumberFormat="1" applyFont="1" applyFill="1" applyBorder="1" applyAlignment="1" applyProtection="1">
      <alignment horizontal="center" vertical="center" wrapText="1"/>
    </xf>
    <xf numFmtId="0" fontId="27" fillId="63" borderId="1" xfId="0" applyFont="1" applyFill="1" applyBorder="1" applyAlignment="1">
      <alignment horizontal="center" wrapText="1"/>
    </xf>
    <xf numFmtId="0" fontId="29" fillId="14" borderId="1" xfId="0" applyFont="1" applyFill="1" applyBorder="1" applyAlignment="1" applyProtection="1">
      <alignment horizontal="center" vertical="center"/>
    </xf>
    <xf numFmtId="0" fontId="27" fillId="14" borderId="1" xfId="0" applyFont="1" applyFill="1" applyBorder="1" applyAlignment="1" applyProtection="1">
      <alignment horizontal="center" wrapText="1"/>
    </xf>
    <xf numFmtId="0" fontId="27" fillId="13" borderId="5" xfId="0" applyFont="1" applyFill="1" applyBorder="1" applyAlignment="1" applyProtection="1">
      <alignment horizontal="center" wrapText="1"/>
    </xf>
    <xf numFmtId="0" fontId="27" fillId="13" borderId="22" xfId="0" applyFont="1" applyFill="1" applyBorder="1" applyAlignment="1" applyProtection="1">
      <alignment horizontal="center" wrapText="1"/>
    </xf>
    <xf numFmtId="0" fontId="27" fillId="13" borderId="2" xfId="0" applyFont="1" applyFill="1" applyBorder="1" applyAlignment="1" applyProtection="1">
      <alignment horizontal="center" wrapText="1"/>
    </xf>
    <xf numFmtId="0" fontId="43" fillId="0" borderId="0" xfId="1" applyFont="1" applyAlignment="1" applyProtection="1">
      <alignment horizontal="center" wrapText="1"/>
    </xf>
    <xf numFmtId="0" fontId="17" fillId="0" borderId="0" xfId="0" applyFont="1" applyAlignment="1" applyProtection="1">
      <alignment horizontal="center"/>
    </xf>
    <xf numFmtId="0" fontId="32" fillId="6" borderId="0" xfId="1" applyFont="1" applyFill="1" applyBorder="1" applyAlignment="1" applyProtection="1">
      <alignment horizontal="left" vertical="center" wrapText="1"/>
    </xf>
    <xf numFmtId="0" fontId="23" fillId="0" borderId="0" xfId="0" applyFont="1" applyAlignment="1" applyProtection="1">
      <alignment horizontal="center"/>
    </xf>
    <xf numFmtId="0" fontId="20" fillId="0" borderId="0" xfId="0" applyFont="1" applyBorder="1" applyAlignment="1" applyProtection="1">
      <alignment horizontal="center"/>
    </xf>
    <xf numFmtId="0" fontId="16" fillId="7" borderId="25" xfId="0" applyFont="1" applyFill="1" applyBorder="1" applyAlignment="1" applyProtection="1">
      <alignment horizontal="center"/>
    </xf>
    <xf numFmtId="0" fontId="16" fillId="7" borderId="0" xfId="0" applyFont="1" applyFill="1" applyBorder="1" applyAlignment="1" applyProtection="1">
      <alignment horizontal="center"/>
    </xf>
    <xf numFmtId="0" fontId="28" fillId="2" borderId="0" xfId="1" applyFont="1" applyFill="1" applyBorder="1" applyAlignment="1" applyProtection="1">
      <alignment horizontal="center" vertical="center" wrapText="1"/>
    </xf>
    <xf numFmtId="0" fontId="19" fillId="7" borderId="0" xfId="0" applyFont="1" applyFill="1" applyBorder="1" applyAlignment="1" applyProtection="1">
      <alignment horizontal="center" vertical="center" wrapText="1"/>
    </xf>
    <xf numFmtId="0" fontId="32" fillId="6" borderId="0" xfId="1" applyFont="1" applyFill="1" applyBorder="1" applyAlignment="1" applyProtection="1">
      <alignment horizontal="center" vertical="center" wrapText="1"/>
    </xf>
    <xf numFmtId="0" fontId="0" fillId="0" borderId="0" xfId="0" applyAlignment="1">
      <alignment horizontal="center" vertical="center"/>
    </xf>
    <xf numFmtId="0" fontId="29" fillId="0" borderId="0" xfId="1" applyFont="1" applyFill="1" applyBorder="1" applyAlignment="1" applyProtection="1">
      <alignment horizontal="center" vertical="center" wrapText="1"/>
    </xf>
    <xf numFmtId="0" fontId="27" fillId="0" borderId="28" xfId="0" applyFont="1" applyBorder="1" applyAlignment="1">
      <alignment horizontal="center" wrapText="1"/>
    </xf>
    <xf numFmtId="17" fontId="27" fillId="0" borderId="0" xfId="0" applyNumberFormat="1" applyFont="1" applyFill="1" applyBorder="1" applyAlignment="1" applyProtection="1">
      <alignment horizontal="center" wrapText="1"/>
    </xf>
    <xf numFmtId="10" fontId="27" fillId="0" borderId="0" xfId="0" applyNumberFormat="1" applyFont="1" applyFill="1" applyBorder="1" applyAlignment="1" applyProtection="1">
      <alignment horizontal="center" wrapText="1"/>
    </xf>
    <xf numFmtId="0" fontId="27" fillId="0" borderId="0" xfId="0" applyFont="1" applyBorder="1" applyAlignment="1">
      <alignment horizontal="center" vertical="center" wrapText="1"/>
    </xf>
    <xf numFmtId="0" fontId="27" fillId="0" borderId="28" xfId="0" applyFont="1" applyBorder="1" applyAlignment="1">
      <alignment horizontal="center" vertical="center" wrapText="1"/>
    </xf>
    <xf numFmtId="0" fontId="27" fillId="0" borderId="15" xfId="0" applyFont="1" applyBorder="1" applyAlignment="1">
      <alignment horizontal="left" wrapText="1"/>
    </xf>
    <xf numFmtId="164" fontId="71" fillId="6" borderId="0" xfId="0" applyNumberFormat="1" applyFont="1" applyFill="1" applyBorder="1" applyAlignment="1" applyProtection="1">
      <alignment horizontal="left" vertical="center"/>
    </xf>
    <xf numFmtId="0" fontId="71" fillId="6" borderId="0" xfId="0" applyFont="1" applyFill="1" applyBorder="1" applyAlignment="1" applyProtection="1">
      <alignment horizontal="left" wrapText="1"/>
    </xf>
    <xf numFmtId="10" fontId="27" fillId="13" borderId="4" xfId="0" applyNumberFormat="1" applyFont="1" applyFill="1" applyBorder="1" applyAlignment="1" applyProtection="1">
      <alignment horizontal="center" wrapText="1"/>
    </xf>
    <xf numFmtId="0" fontId="27" fillId="13" borderId="10" xfId="0" applyFont="1" applyFill="1" applyBorder="1" applyAlignment="1" applyProtection="1">
      <alignment horizontal="center" wrapText="1"/>
    </xf>
    <xf numFmtId="0" fontId="29" fillId="13" borderId="1" xfId="0" applyFont="1" applyFill="1" applyBorder="1" applyAlignment="1" applyProtection="1">
      <alignment horizontal="center" vertical="center"/>
    </xf>
    <xf numFmtId="0" fontId="16" fillId="0" borderId="0" xfId="0" applyFont="1" applyAlignment="1">
      <alignment horizontal="left" wrapText="1"/>
    </xf>
    <xf numFmtId="0" fontId="16" fillId="0" borderId="0" xfId="0" applyFont="1" applyBorder="1" applyAlignment="1">
      <alignment horizontal="left" wrapText="1"/>
    </xf>
    <xf numFmtId="0" fontId="61" fillId="0" borderId="4" xfId="0" applyFont="1" applyBorder="1" applyAlignment="1">
      <alignment horizontal="center" vertical="center" wrapText="1"/>
    </xf>
    <xf numFmtId="0" fontId="61" fillId="0" borderId="10" xfId="0" applyFont="1" applyBorder="1" applyAlignment="1">
      <alignment horizontal="center" vertical="center" wrapText="1"/>
    </xf>
    <xf numFmtId="0" fontId="61" fillId="0" borderId="4" xfId="0" applyFont="1" applyBorder="1" applyAlignment="1">
      <alignment horizontal="center" wrapText="1"/>
    </xf>
    <xf numFmtId="0" fontId="61" fillId="0" borderId="10" xfId="0" applyFont="1" applyBorder="1" applyAlignment="1">
      <alignment horizontal="center" wrapText="1"/>
    </xf>
    <xf numFmtId="0" fontId="16" fillId="0" borderId="0" xfId="0" applyFont="1" applyBorder="1" applyAlignment="1">
      <alignment horizontal="center" vertical="center" wrapText="1"/>
    </xf>
    <xf numFmtId="0" fontId="14" fillId="0" borderId="0" xfId="3" applyFont="1" applyFill="1" applyBorder="1" applyAlignment="1" applyProtection="1">
      <alignment horizontal="left" vertical="center" wrapText="1"/>
    </xf>
    <xf numFmtId="0" fontId="27" fillId="0" borderId="55" xfId="0" applyFont="1" applyFill="1" applyBorder="1" applyAlignment="1">
      <alignment horizontal="center"/>
    </xf>
    <xf numFmtId="0" fontId="27" fillId="0" borderId="37" xfId="0" applyFont="1" applyFill="1" applyBorder="1" applyAlignment="1">
      <alignment horizontal="center"/>
    </xf>
    <xf numFmtId="0" fontId="15" fillId="0" borderId="23" xfId="1" applyBorder="1" applyAlignment="1" applyProtection="1">
      <alignment horizontal="left" vertical="center" wrapText="1"/>
    </xf>
    <xf numFmtId="0" fontId="89" fillId="0" borderId="0" xfId="0" applyFont="1" applyFill="1" applyBorder="1" applyAlignment="1" applyProtection="1">
      <alignment horizontal="center" vertical="center" wrapText="1"/>
    </xf>
    <xf numFmtId="0" fontId="29" fillId="0" borderId="0" xfId="0" applyFont="1" applyFill="1" applyBorder="1" applyAlignment="1" applyProtection="1">
      <alignment horizontal="center" vertical="center" wrapText="1"/>
    </xf>
    <xf numFmtId="0" fontId="29" fillId="26" borderId="81" xfId="0" applyFont="1" applyFill="1" applyBorder="1" applyAlignment="1" applyProtection="1">
      <alignment horizontal="center" wrapText="1"/>
    </xf>
    <xf numFmtId="0" fontId="29" fillId="26" borderId="82" xfId="0" applyFont="1" applyFill="1" applyBorder="1" applyAlignment="1" applyProtection="1">
      <alignment horizontal="center" wrapText="1"/>
    </xf>
    <xf numFmtId="0" fontId="27" fillId="10" borderId="1" xfId="0" applyFont="1" applyFill="1" applyBorder="1" applyAlignment="1">
      <alignment horizontal="center" wrapText="1"/>
    </xf>
    <xf numFmtId="0" fontId="29" fillId="15" borderId="81" xfId="0" applyFont="1" applyFill="1" applyBorder="1" applyAlignment="1" applyProtection="1">
      <alignment horizontal="center" wrapText="1"/>
    </xf>
    <xf numFmtId="0" fontId="29" fillId="15" borderId="82" xfId="0" applyFont="1" applyFill="1" applyBorder="1" applyAlignment="1" applyProtection="1">
      <alignment horizontal="center" wrapText="1"/>
    </xf>
    <xf numFmtId="0" fontId="27" fillId="14" borderId="81" xfId="0" applyFont="1" applyFill="1" applyBorder="1" applyAlignment="1">
      <alignment horizontal="center" wrapText="1"/>
    </xf>
    <xf numFmtId="0" fontId="27" fillId="14" borderId="82" xfId="0" applyFont="1" applyFill="1" applyBorder="1" applyAlignment="1">
      <alignment horizontal="center" wrapText="1"/>
    </xf>
    <xf numFmtId="0" fontId="27" fillId="0" borderId="80" xfId="11" applyNumberFormat="1" applyFont="1" applyFill="1" applyBorder="1" applyAlignment="1" applyProtection="1">
      <alignment horizontal="left" vertical="center" wrapText="1"/>
    </xf>
    <xf numFmtId="2" fontId="59" fillId="0" borderId="49" xfId="142" applyNumberFormat="1" applyFont="1" applyFill="1" applyBorder="1" applyAlignment="1">
      <alignment horizontal="center" vertical="center"/>
    </xf>
    <xf numFmtId="2" fontId="59" fillId="0" borderId="27" xfId="142" applyNumberFormat="1" applyFont="1" applyFill="1" applyBorder="1" applyAlignment="1">
      <alignment horizontal="center" vertical="center"/>
    </xf>
    <xf numFmtId="2" fontId="59" fillId="0" borderId="39" xfId="142" applyNumberFormat="1" applyFont="1" applyFill="1" applyBorder="1" applyAlignment="1">
      <alignment horizontal="center" vertical="center"/>
    </xf>
    <xf numFmtId="1" fontId="59" fillId="0" borderId="49" xfId="142" applyNumberFormat="1" applyFont="1" applyFill="1" applyBorder="1" applyAlignment="1">
      <alignment horizontal="center" vertical="center"/>
    </xf>
    <xf numFmtId="1" fontId="59" fillId="0" borderId="27" xfId="142" applyNumberFormat="1" applyFont="1" applyFill="1" applyBorder="1" applyAlignment="1">
      <alignment horizontal="center" vertical="center"/>
    </xf>
    <xf numFmtId="1" fontId="59" fillId="0" borderId="39" xfId="142" applyNumberFormat="1" applyFont="1" applyFill="1" applyBorder="1" applyAlignment="1">
      <alignment horizontal="center" vertical="center"/>
    </xf>
    <xf numFmtId="1" fontId="59" fillId="0" borderId="78" xfId="142" applyNumberFormat="1" applyFont="1" applyFill="1" applyBorder="1" applyAlignment="1">
      <alignment horizontal="center" vertical="center"/>
    </xf>
    <xf numFmtId="1" fontId="59" fillId="0" borderId="74" xfId="142" applyNumberFormat="1" applyFont="1" applyFill="1" applyBorder="1" applyAlignment="1">
      <alignment horizontal="center" vertical="center"/>
    </xf>
    <xf numFmtId="1" fontId="59" fillId="0" borderId="79" xfId="142" applyNumberFormat="1" applyFont="1" applyFill="1" applyBorder="1" applyAlignment="1">
      <alignment horizontal="center" vertical="center"/>
    </xf>
    <xf numFmtId="1" fontId="59" fillId="0" borderId="75" xfId="142" applyNumberFormat="1" applyFont="1" applyFill="1" applyBorder="1" applyAlignment="1">
      <alignment horizontal="center" vertical="center"/>
    </xf>
    <xf numFmtId="1" fontId="59" fillId="0" borderId="76" xfId="142" applyNumberFormat="1" applyFont="1" applyFill="1" applyBorder="1" applyAlignment="1">
      <alignment horizontal="center" vertical="center"/>
    </xf>
    <xf numFmtId="1" fontId="59" fillId="0" borderId="77" xfId="142" applyNumberFormat="1" applyFont="1" applyFill="1" applyBorder="1" applyAlignment="1">
      <alignment horizontal="center" vertical="center"/>
    </xf>
    <xf numFmtId="2" fontId="59" fillId="0" borderId="50" xfId="142" applyNumberFormat="1" applyFont="1" applyFill="1" applyBorder="1" applyAlignment="1">
      <alignment horizontal="center" vertical="center"/>
    </xf>
    <xf numFmtId="2" fontId="59" fillId="0" borderId="78" xfId="142" applyNumberFormat="1" applyFont="1" applyFill="1" applyBorder="1" applyAlignment="1">
      <alignment horizontal="center" vertical="center"/>
    </xf>
    <xf numFmtId="2" fontId="59" fillId="0" borderId="74" xfId="142" applyNumberFormat="1" applyFont="1" applyFill="1" applyBorder="1" applyAlignment="1">
      <alignment horizontal="center" vertical="center"/>
    </xf>
    <xf numFmtId="2" fontId="59" fillId="21" borderId="54" xfId="142" applyNumberFormat="1" applyFont="1" applyFill="1" applyBorder="1" applyAlignment="1">
      <alignment horizontal="center"/>
    </xf>
    <xf numFmtId="2" fontId="59" fillId="21" borderId="58" xfId="142" applyNumberFormat="1" applyFont="1" applyFill="1" applyBorder="1" applyAlignment="1">
      <alignment horizontal="center"/>
    </xf>
    <xf numFmtId="2" fontId="59" fillId="21" borderId="59" xfId="142" applyNumberFormat="1" applyFont="1" applyFill="1" applyBorder="1" applyAlignment="1">
      <alignment horizontal="center"/>
    </xf>
    <xf numFmtId="1" fontId="59" fillId="19" borderId="62" xfId="142" applyNumberFormat="1" applyFont="1" applyFill="1" applyBorder="1" applyAlignment="1">
      <alignment horizontal="center"/>
    </xf>
    <xf numFmtId="1" fontId="59" fillId="19" borderId="17" xfId="142" applyNumberFormat="1" applyFont="1" applyFill="1" applyBorder="1" applyAlignment="1">
      <alignment horizontal="center"/>
    </xf>
    <xf numFmtId="2" fontId="59" fillId="14" borderId="30" xfId="142" applyNumberFormat="1" applyFont="1" applyFill="1" applyBorder="1" applyAlignment="1">
      <alignment horizontal="center"/>
    </xf>
    <xf numFmtId="2" fontId="59" fillId="14" borderId="31" xfId="142" applyNumberFormat="1" applyFont="1" applyFill="1" applyBorder="1" applyAlignment="1">
      <alignment horizontal="center"/>
    </xf>
    <xf numFmtId="2" fontId="59" fillId="14" borderId="32" xfId="142" applyNumberFormat="1" applyFont="1" applyFill="1" applyBorder="1" applyAlignment="1">
      <alignment horizontal="center"/>
    </xf>
    <xf numFmtId="1" fontId="59" fillId="20" borderId="62" xfId="142" applyNumberFormat="1" applyFont="1" applyFill="1" applyBorder="1" applyAlignment="1">
      <alignment horizontal="center"/>
    </xf>
    <xf numFmtId="1" fontId="59" fillId="20" borderId="17" xfId="142" applyNumberFormat="1" applyFont="1" applyFill="1" applyBorder="1" applyAlignment="1">
      <alignment horizontal="center"/>
    </xf>
    <xf numFmtId="1" fontId="59" fillId="20" borderId="63" xfId="142" applyNumberFormat="1" applyFont="1" applyFill="1" applyBorder="1" applyAlignment="1">
      <alignment horizontal="center"/>
    </xf>
    <xf numFmtId="2" fontId="59" fillId="11" borderId="26" xfId="142" applyNumberFormat="1" applyFont="1" applyFill="1" applyBorder="1" applyAlignment="1">
      <alignment horizontal="center"/>
    </xf>
    <xf numFmtId="2" fontId="59" fillId="11" borderId="34" xfId="142" applyNumberFormat="1" applyFont="1" applyFill="1" applyBorder="1" applyAlignment="1">
      <alignment horizontal="center"/>
    </xf>
    <xf numFmtId="2" fontId="59" fillId="11" borderId="35" xfId="142" applyNumberFormat="1" applyFont="1" applyFill="1" applyBorder="1" applyAlignment="1">
      <alignment horizontal="center"/>
    </xf>
    <xf numFmtId="1" fontId="59" fillId="22" borderId="54" xfId="142" applyNumberFormat="1" applyFont="1" applyFill="1" applyBorder="1" applyAlignment="1">
      <alignment horizontal="center"/>
    </xf>
    <xf numFmtId="1" fontId="59" fillId="22" borderId="58" xfId="142" applyNumberFormat="1" applyFont="1" applyFill="1" applyBorder="1" applyAlignment="1">
      <alignment horizontal="center"/>
    </xf>
    <xf numFmtId="1" fontId="59" fillId="22" borderId="59" xfId="142" applyNumberFormat="1" applyFont="1" applyFill="1" applyBorder="1" applyAlignment="1">
      <alignment horizontal="center"/>
    </xf>
    <xf numFmtId="1" fontId="59" fillId="20" borderId="8" xfId="142" applyNumberFormat="1" applyFont="1" applyFill="1" applyBorder="1" applyAlignment="1">
      <alignment horizontal="center"/>
    </xf>
    <xf numFmtId="1" fontId="59" fillId="20" borderId="7" xfId="142" applyNumberFormat="1" applyFont="1" applyFill="1" applyBorder="1" applyAlignment="1">
      <alignment horizontal="center"/>
    </xf>
    <xf numFmtId="1" fontId="59" fillId="20" borderId="69" xfId="142" applyNumberFormat="1" applyFont="1" applyFill="1" applyBorder="1" applyAlignment="1">
      <alignment horizontal="center"/>
    </xf>
    <xf numFmtId="2" fontId="59" fillId="11" borderId="54" xfId="142" applyNumberFormat="1" applyFont="1" applyFill="1" applyBorder="1" applyAlignment="1">
      <alignment horizontal="center"/>
    </xf>
    <xf numFmtId="2" fontId="59" fillId="11" borderId="58" xfId="142" applyNumberFormat="1" applyFont="1" applyFill="1" applyBorder="1" applyAlignment="1">
      <alignment horizontal="center"/>
    </xf>
    <xf numFmtId="2" fontId="59" fillId="11" borderId="59" xfId="142" applyNumberFormat="1" applyFont="1" applyFill="1" applyBorder="1" applyAlignment="1">
      <alignment horizontal="center"/>
    </xf>
    <xf numFmtId="1" fontId="59" fillId="15" borderId="70" xfId="142" applyNumberFormat="1" applyFont="1" applyFill="1" applyBorder="1" applyAlignment="1">
      <alignment horizontal="center"/>
    </xf>
    <xf numFmtId="1" fontId="59" fillId="15" borderId="7" xfId="142" applyNumberFormat="1" applyFont="1" applyFill="1" applyBorder="1" applyAlignment="1">
      <alignment horizontal="center"/>
    </xf>
    <xf numFmtId="1" fontId="59" fillId="15" borderId="69" xfId="142" applyNumberFormat="1" applyFont="1" applyFill="1" applyBorder="1" applyAlignment="1">
      <alignment horizontal="center"/>
    </xf>
    <xf numFmtId="2" fontId="59" fillId="23" borderId="8" xfId="142" applyNumberFormat="1" applyFont="1" applyFill="1" applyBorder="1" applyAlignment="1">
      <alignment horizontal="center"/>
    </xf>
    <xf numFmtId="2" fontId="59" fillId="23" borderId="7" xfId="142" applyNumberFormat="1" applyFont="1" applyFill="1" applyBorder="1" applyAlignment="1">
      <alignment horizontal="center"/>
    </xf>
    <xf numFmtId="2" fontId="59" fillId="23" borderId="69" xfId="142" applyNumberFormat="1" applyFont="1" applyFill="1" applyBorder="1" applyAlignment="1">
      <alignment horizontal="center"/>
    </xf>
    <xf numFmtId="1" fontId="59" fillId="24" borderId="8" xfId="142" applyNumberFormat="1" applyFont="1" applyFill="1" applyBorder="1" applyAlignment="1">
      <alignment horizontal="center"/>
    </xf>
    <xf numFmtId="1" fontId="59" fillId="24" borderId="7" xfId="142" applyNumberFormat="1" applyFont="1" applyFill="1" applyBorder="1" applyAlignment="1">
      <alignment horizontal="center"/>
    </xf>
    <xf numFmtId="1" fontId="59" fillId="24" borderId="69" xfId="142" applyNumberFormat="1" applyFont="1" applyFill="1" applyBorder="1" applyAlignment="1">
      <alignment horizontal="center"/>
    </xf>
    <xf numFmtId="2" fontId="59" fillId="13" borderId="54" xfId="142" applyNumberFormat="1" applyFont="1" applyFill="1" applyBorder="1" applyAlignment="1">
      <alignment horizontal="center"/>
    </xf>
    <xf numFmtId="2" fontId="59" fillId="13" borderId="58" xfId="142" applyNumberFormat="1" applyFont="1" applyFill="1" applyBorder="1" applyAlignment="1">
      <alignment horizontal="center"/>
    </xf>
    <xf numFmtId="2" fontId="59" fillId="13" borderId="59" xfId="142" applyNumberFormat="1" applyFont="1" applyFill="1" applyBorder="1" applyAlignment="1">
      <alignment horizontal="center"/>
    </xf>
    <xf numFmtId="1" fontId="59" fillId="19" borderId="54" xfId="142" applyNumberFormat="1" applyFont="1" applyFill="1" applyBorder="1" applyAlignment="1">
      <alignment horizontal="center"/>
    </xf>
    <xf numFmtId="1" fontId="59" fillId="19" borderId="58" xfId="142" applyNumberFormat="1" applyFont="1" applyFill="1" applyBorder="1" applyAlignment="1">
      <alignment horizontal="center"/>
    </xf>
    <xf numFmtId="1" fontId="59" fillId="19" borderId="59" xfId="142" applyNumberFormat="1" applyFont="1" applyFill="1" applyBorder="1" applyAlignment="1">
      <alignment horizontal="center"/>
    </xf>
    <xf numFmtId="2" fontId="59" fillId="14" borderId="54" xfId="142" applyNumberFormat="1" applyFont="1" applyFill="1" applyBorder="1" applyAlignment="1">
      <alignment horizontal="center"/>
    </xf>
    <xf numFmtId="2" fontId="59" fillId="14" borderId="58" xfId="142" applyNumberFormat="1" applyFont="1" applyFill="1" applyBorder="1" applyAlignment="1">
      <alignment horizontal="center"/>
    </xf>
    <xf numFmtId="2" fontId="59" fillId="14" borderId="59" xfId="142" applyNumberFormat="1" applyFont="1" applyFill="1" applyBorder="1" applyAlignment="1">
      <alignment horizontal="center"/>
    </xf>
    <xf numFmtId="1" fontId="59" fillId="62" borderId="0" xfId="142" applyNumberFormat="1" applyFont="1" applyFill="1" applyBorder="1" applyAlignment="1">
      <alignment horizontal="center"/>
    </xf>
    <xf numFmtId="1" fontId="59" fillId="62" borderId="30" xfId="142" applyNumberFormat="1" applyFont="1" applyFill="1" applyBorder="1" applyAlignment="1">
      <alignment horizontal="center"/>
    </xf>
    <xf numFmtId="1" fontId="59" fillId="62" borderId="31" xfId="142" applyNumberFormat="1" applyFont="1" applyFill="1" applyBorder="1" applyAlignment="1">
      <alignment horizontal="center"/>
    </xf>
    <xf numFmtId="1" fontId="59" fillId="62" borderId="52" xfId="142" applyNumberFormat="1" applyFont="1" applyFill="1" applyBorder="1" applyAlignment="1">
      <alignment horizontal="center"/>
    </xf>
    <xf numFmtId="1" fontId="59" fillId="62" borderId="38" xfId="142" applyNumberFormat="1" applyFont="1" applyFill="1" applyBorder="1" applyAlignment="1">
      <alignment horizontal="center"/>
    </xf>
    <xf numFmtId="2" fontId="59" fillId="14" borderId="37" xfId="140" applyNumberFormat="1" applyFont="1" applyFill="1" applyBorder="1" applyAlignment="1">
      <alignment horizontal="center"/>
    </xf>
    <xf numFmtId="2" fontId="59" fillId="14" borderId="34" xfId="140" applyNumberFormat="1" applyFont="1" applyFill="1" applyBorder="1" applyAlignment="1">
      <alignment horizontal="center"/>
    </xf>
    <xf numFmtId="1" fontId="59" fillId="19" borderId="34" xfId="140" applyNumberFormat="1" applyFont="1" applyFill="1" applyBorder="1" applyAlignment="1">
      <alignment horizontal="center"/>
    </xf>
    <xf numFmtId="1" fontId="59" fillId="19" borderId="35" xfId="140" applyNumberFormat="1" applyFont="1" applyFill="1" applyBorder="1" applyAlignment="1">
      <alignment horizontal="center"/>
    </xf>
    <xf numFmtId="2" fontId="59" fillId="0" borderId="31" xfId="140" applyNumberFormat="1" applyFont="1" applyBorder="1" applyAlignment="1">
      <alignment horizontal="center"/>
    </xf>
    <xf numFmtId="2" fontId="59" fillId="0" borderId="32" xfId="140" applyNumberFormat="1" applyFont="1" applyBorder="1" applyAlignment="1">
      <alignment horizontal="center"/>
    </xf>
    <xf numFmtId="1" fontId="59" fillId="61" borderId="51" xfId="140" applyNumberFormat="1" applyFont="1" applyFill="1" applyBorder="1" applyAlignment="1">
      <alignment horizontal="center"/>
    </xf>
    <xf numFmtId="1" fontId="59" fillId="61" borderId="52" xfId="140" applyNumberFormat="1" applyFont="1" applyFill="1" applyBorder="1" applyAlignment="1">
      <alignment horizontal="center"/>
    </xf>
    <xf numFmtId="1" fontId="59" fillId="61" borderId="38" xfId="140" applyNumberFormat="1" applyFont="1" applyFill="1" applyBorder="1" applyAlignment="1">
      <alignment horizontal="center"/>
    </xf>
    <xf numFmtId="2" fontId="59" fillId="11" borderId="37" xfId="140" applyNumberFormat="1" applyFont="1" applyFill="1" applyBorder="1" applyAlignment="1">
      <alignment horizontal="center"/>
    </xf>
    <xf numFmtId="2" fontId="59" fillId="11" borderId="34" xfId="140" applyNumberFormat="1" applyFont="1" applyFill="1" applyBorder="1" applyAlignment="1">
      <alignment horizontal="center"/>
    </xf>
    <xf numFmtId="1" fontId="59" fillId="20" borderId="34" xfId="140" applyNumberFormat="1" applyFont="1" applyFill="1" applyBorder="1" applyAlignment="1">
      <alignment horizontal="center"/>
    </xf>
    <xf numFmtId="1" fontId="59" fillId="20" borderId="35" xfId="140" applyNumberFormat="1" applyFont="1" applyFill="1" applyBorder="1" applyAlignment="1">
      <alignment horizontal="center"/>
    </xf>
    <xf numFmtId="2" fontId="59" fillId="23" borderId="37" xfId="140" applyNumberFormat="1" applyFont="1" applyFill="1" applyBorder="1" applyAlignment="1">
      <alignment horizontal="center"/>
    </xf>
    <xf numFmtId="2" fontId="59" fillId="23" borderId="34" xfId="140" applyNumberFormat="1" applyFont="1" applyFill="1" applyBorder="1" applyAlignment="1">
      <alignment horizontal="center"/>
    </xf>
    <xf numFmtId="1" fontId="59" fillId="15" borderId="34" xfId="140" applyNumberFormat="1" applyFont="1" applyFill="1" applyBorder="1" applyAlignment="1">
      <alignment horizontal="center"/>
    </xf>
    <xf numFmtId="1" fontId="59" fillId="15" borderId="35" xfId="140" applyNumberFormat="1" applyFont="1" applyFill="1" applyBorder="1" applyAlignment="1">
      <alignment horizontal="center"/>
    </xf>
    <xf numFmtId="2" fontId="59" fillId="13" borderId="37" xfId="140" applyNumberFormat="1" applyFont="1" applyFill="1" applyBorder="1" applyAlignment="1">
      <alignment horizontal="center"/>
    </xf>
    <xf numFmtId="2" fontId="59" fillId="13" borderId="34" xfId="140" applyNumberFormat="1" applyFont="1" applyFill="1" applyBorder="1" applyAlignment="1">
      <alignment horizontal="center"/>
    </xf>
    <xf numFmtId="1" fontId="59" fillId="24" borderId="34" xfId="140" applyNumberFormat="1" applyFont="1" applyFill="1" applyBorder="1" applyAlignment="1">
      <alignment horizontal="center"/>
    </xf>
    <xf numFmtId="1" fontId="59" fillId="24" borderId="35" xfId="140" applyNumberFormat="1" applyFont="1" applyFill="1" applyBorder="1" applyAlignment="1">
      <alignment horizontal="center"/>
    </xf>
    <xf numFmtId="1" fontId="59" fillId="22" borderId="34" xfId="140" applyNumberFormat="1" applyFont="1" applyFill="1" applyBorder="1" applyAlignment="1">
      <alignment horizontal="center"/>
    </xf>
    <xf numFmtId="1" fontId="59" fillId="22" borderId="35" xfId="140" applyNumberFormat="1" applyFont="1" applyFill="1" applyBorder="1" applyAlignment="1">
      <alignment horizontal="center"/>
    </xf>
    <xf numFmtId="2" fontId="59" fillId="14" borderId="26" xfId="140" applyNumberFormat="1" applyFont="1" applyFill="1" applyBorder="1" applyAlignment="1">
      <alignment horizontal="center"/>
    </xf>
    <xf numFmtId="2" fontId="59" fillId="21" borderId="37" xfId="140" applyNumberFormat="1" applyFont="1" applyFill="1" applyBorder="1" applyAlignment="1">
      <alignment horizontal="center"/>
    </xf>
    <xf numFmtId="2" fontId="59" fillId="21" borderId="34" xfId="140" applyNumberFormat="1" applyFont="1" applyFill="1" applyBorder="1" applyAlignment="1">
      <alignment horizontal="center"/>
    </xf>
    <xf numFmtId="0" fontId="13" fillId="0" borderId="1" xfId="0" applyFont="1" applyBorder="1" applyAlignment="1">
      <alignment horizontal="center" vertical="center"/>
    </xf>
    <xf numFmtId="49" fontId="117" fillId="0" borderId="1" xfId="0" applyNumberFormat="1" applyFont="1" applyBorder="1" applyAlignment="1">
      <alignment horizontal="center" wrapText="1"/>
    </xf>
    <xf numFmtId="0" fontId="52" fillId="0" borderId="1" xfId="0" applyFont="1" applyBorder="1" applyAlignment="1">
      <alignment horizontal="center"/>
    </xf>
    <xf numFmtId="0" fontId="52" fillId="0" borderId="4" xfId="0" applyFont="1" applyBorder="1" applyAlignment="1">
      <alignment horizontal="center"/>
    </xf>
    <xf numFmtId="0" fontId="52" fillId="0" borderId="21" xfId="0" applyFont="1" applyBorder="1" applyAlignment="1">
      <alignment horizontal="center"/>
    </xf>
    <xf numFmtId="0" fontId="52" fillId="0" borderId="10" xfId="0" applyFont="1" applyBorder="1" applyAlignment="1">
      <alignment horizontal="center"/>
    </xf>
    <xf numFmtId="0" fontId="13" fillId="0" borderId="4"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0" xfId="0" applyFont="1" applyBorder="1" applyAlignment="1">
      <alignment horizontal="center" vertical="center" wrapText="1"/>
    </xf>
    <xf numFmtId="0" fontId="16" fillId="0" borderId="1" xfId="0" applyFont="1" applyBorder="1" applyAlignment="1">
      <alignment horizontal="center" vertical="center"/>
    </xf>
    <xf numFmtId="0" fontId="14" fillId="0" borderId="0" xfId="0" applyFont="1" applyFill="1" applyAlignment="1">
      <alignment horizontal="center" vertical="center" wrapText="1"/>
    </xf>
    <xf numFmtId="0" fontId="14" fillId="0" borderId="18" xfId="0" applyFont="1" applyBorder="1" applyAlignment="1">
      <alignment horizontal="left" vertical="center" wrapText="1"/>
    </xf>
    <xf numFmtId="0" fontId="14" fillId="0" borderId="0" xfId="0" applyFont="1" applyBorder="1" applyAlignment="1">
      <alignment horizontal="left" vertical="center" wrapText="1"/>
    </xf>
    <xf numFmtId="2" fontId="128" fillId="0" borderId="5" xfId="0" applyNumberFormat="1" applyFont="1" applyFill="1" applyBorder="1" applyAlignment="1">
      <alignment horizontal="center" vertical="center" wrapText="1"/>
    </xf>
    <xf numFmtId="2" fontId="128" fillId="0" borderId="15" xfId="0" applyNumberFormat="1" applyFont="1" applyFill="1" applyBorder="1" applyAlignment="1">
      <alignment horizontal="center" vertical="center" wrapText="1"/>
    </xf>
    <xf numFmtId="2" fontId="128" fillId="0" borderId="22" xfId="0" applyNumberFormat="1" applyFont="1" applyFill="1" applyBorder="1" applyAlignment="1">
      <alignment horizontal="center" vertical="center" wrapText="1"/>
    </xf>
    <xf numFmtId="2" fontId="27" fillId="0" borderId="18" xfId="0" applyNumberFormat="1" applyFont="1" applyFill="1" applyBorder="1" applyAlignment="1">
      <alignment horizontal="center" vertical="center" wrapText="1"/>
    </xf>
    <xf numFmtId="2" fontId="27" fillId="0" borderId="0" xfId="0" applyNumberFormat="1" applyFont="1" applyFill="1" applyBorder="1" applyAlignment="1">
      <alignment horizontal="center" vertical="center" wrapText="1"/>
    </xf>
    <xf numFmtId="2" fontId="27" fillId="0" borderId="28" xfId="0" applyNumberFormat="1" applyFont="1" applyFill="1" applyBorder="1" applyAlignment="1">
      <alignment horizontal="center" vertical="center" wrapText="1"/>
    </xf>
    <xf numFmtId="2" fontId="27" fillId="0" borderId="6" xfId="0" applyNumberFormat="1" applyFont="1" applyFill="1" applyBorder="1" applyAlignment="1">
      <alignment horizontal="center" vertical="center" wrapText="1"/>
    </xf>
    <xf numFmtId="2" fontId="27" fillId="0" borderId="23" xfId="0" applyNumberFormat="1" applyFont="1" applyFill="1" applyBorder="1" applyAlignment="1">
      <alignment horizontal="center" vertical="center" wrapText="1"/>
    </xf>
    <xf numFmtId="2" fontId="27" fillId="0" borderId="29" xfId="0" applyNumberFormat="1" applyFont="1" applyFill="1" applyBorder="1" applyAlignment="1">
      <alignment horizontal="center" vertical="center" wrapText="1"/>
    </xf>
    <xf numFmtId="2" fontId="27" fillId="0" borderId="6" xfId="0" applyNumberFormat="1" applyFont="1" applyFill="1" applyBorder="1" applyAlignment="1">
      <alignment horizontal="center" vertical="center"/>
    </xf>
    <xf numFmtId="2" fontId="27" fillId="0" borderId="23" xfId="0" applyNumberFormat="1" applyFont="1" applyFill="1" applyBorder="1" applyAlignment="1">
      <alignment horizontal="center" vertical="center"/>
    </xf>
    <xf numFmtId="2" fontId="27" fillId="0" borderId="29" xfId="0" applyNumberFormat="1" applyFont="1" applyFill="1" applyBorder="1" applyAlignment="1">
      <alignment horizontal="center" vertical="center"/>
    </xf>
    <xf numFmtId="2" fontId="79" fillId="0" borderId="5" xfId="0" applyNumberFormat="1" applyFont="1" applyFill="1" applyBorder="1" applyAlignment="1">
      <alignment horizontal="center" vertical="center" wrapText="1"/>
    </xf>
    <xf numFmtId="2" fontId="79" fillId="0" borderId="15" xfId="0" applyNumberFormat="1" applyFont="1" applyFill="1" applyBorder="1" applyAlignment="1">
      <alignment horizontal="center" vertical="center" wrapText="1"/>
    </xf>
    <xf numFmtId="2" fontId="79" fillId="0" borderId="22" xfId="0" applyNumberFormat="1" applyFont="1" applyFill="1" applyBorder="1" applyAlignment="1">
      <alignment horizontal="center" vertical="center" wrapText="1"/>
    </xf>
    <xf numFmtId="2" fontId="79" fillId="29" borderId="5" xfId="0" applyNumberFormat="1" applyFont="1" applyFill="1" applyBorder="1" applyAlignment="1">
      <alignment horizontal="center" vertical="center" wrapText="1"/>
    </xf>
    <xf numFmtId="2" fontId="79" fillId="29" borderId="15" xfId="0" applyNumberFormat="1" applyFont="1" applyFill="1" applyBorder="1" applyAlignment="1">
      <alignment horizontal="center" vertical="center" wrapText="1"/>
    </xf>
    <xf numFmtId="2" fontId="79" fillId="29" borderId="22" xfId="0" applyNumberFormat="1" applyFont="1" applyFill="1" applyBorder="1" applyAlignment="1">
      <alignment horizontal="center" vertical="center" wrapText="1"/>
    </xf>
    <xf numFmtId="0" fontId="0" fillId="0" borderId="4" xfId="0" applyBorder="1" applyAlignment="1">
      <alignment horizontal="center"/>
    </xf>
    <xf numFmtId="0" fontId="0" fillId="0" borderId="21" xfId="0" applyBorder="1" applyAlignment="1">
      <alignment horizontal="center"/>
    </xf>
    <xf numFmtId="0" fontId="0" fillId="0" borderId="10" xfId="0" applyBorder="1" applyAlignment="1">
      <alignment horizontal="center"/>
    </xf>
    <xf numFmtId="2" fontId="79" fillId="29" borderId="18" xfId="0" applyNumberFormat="1" applyFont="1" applyFill="1" applyBorder="1" applyAlignment="1">
      <alignment horizontal="center" vertical="center" wrapText="1"/>
    </xf>
    <xf numFmtId="2" fontId="79" fillId="29" borderId="0" xfId="0" applyNumberFormat="1" applyFont="1" applyFill="1" applyBorder="1" applyAlignment="1">
      <alignment horizontal="center" vertical="center" wrapText="1"/>
    </xf>
    <xf numFmtId="2" fontId="79" fillId="29" borderId="28" xfId="0" applyNumberFormat="1" applyFont="1" applyFill="1" applyBorder="1" applyAlignment="1">
      <alignment horizontal="center" vertical="center" wrapText="1"/>
    </xf>
    <xf numFmtId="0" fontId="14" fillId="0" borderId="5" xfId="5" applyFill="1" applyBorder="1" applyAlignment="1" applyProtection="1">
      <alignment horizontal="left" wrapText="1"/>
    </xf>
    <xf numFmtId="0" fontId="14" fillId="0" borderId="15" xfId="5" applyFill="1" applyBorder="1" applyAlignment="1" applyProtection="1">
      <alignment horizontal="left" wrapText="1"/>
    </xf>
    <xf numFmtId="0" fontId="14" fillId="0" borderId="22" xfId="5" applyFill="1" applyBorder="1" applyAlignment="1" applyProtection="1">
      <alignment horizontal="left" wrapText="1"/>
    </xf>
    <xf numFmtId="0" fontId="14" fillId="0" borderId="6" xfId="5" applyFill="1" applyBorder="1" applyAlignment="1" applyProtection="1">
      <alignment horizontal="left" wrapText="1"/>
    </xf>
    <xf numFmtId="0" fontId="14" fillId="0" borderId="23" xfId="5" applyFill="1" applyBorder="1" applyAlignment="1" applyProtection="1">
      <alignment horizontal="left" wrapText="1"/>
    </xf>
    <xf numFmtId="0" fontId="14" fillId="0" borderId="29" xfId="5" applyFill="1" applyBorder="1" applyAlignment="1" applyProtection="1">
      <alignment horizontal="left" wrapText="1"/>
    </xf>
    <xf numFmtId="0" fontId="14" fillId="0" borderId="1" xfId="5" applyFill="1" applyBorder="1" applyAlignment="1" applyProtection="1">
      <alignment horizontal="left" wrapText="1"/>
    </xf>
    <xf numFmtId="49" fontId="16" fillId="0" borderId="0" xfId="0" applyNumberFormat="1" applyFont="1" applyBorder="1" applyAlignment="1" applyProtection="1">
      <alignment horizontal="center"/>
    </xf>
    <xf numFmtId="0" fontId="0" fillId="0" borderId="0" xfId="0" applyFill="1" applyAlignment="1" applyProtection="1">
      <alignment horizontal="left" wrapText="1"/>
    </xf>
    <xf numFmtId="0" fontId="38" fillId="0" borderId="10" xfId="0" applyFont="1" applyFill="1" applyBorder="1" applyAlignment="1" applyProtection="1">
      <alignment wrapText="1"/>
    </xf>
    <xf numFmtId="0" fontId="38" fillId="0" borderId="1" xfId="0" applyFont="1" applyFill="1" applyBorder="1" applyAlignment="1" applyProtection="1">
      <alignment wrapText="1"/>
    </xf>
    <xf numFmtId="0" fontId="14" fillId="0" borderId="21" xfId="5" applyFont="1" applyFill="1" applyBorder="1" applyAlignment="1" applyProtection="1">
      <alignment horizontal="left" wrapText="1"/>
    </xf>
    <xf numFmtId="0" fontId="14" fillId="0" borderId="10" xfId="5" applyFont="1" applyFill="1" applyBorder="1" applyAlignment="1" applyProtection="1">
      <alignment horizontal="left" wrapText="1"/>
    </xf>
    <xf numFmtId="0" fontId="14" fillId="0" borderId="21" xfId="0" applyFont="1" applyFill="1" applyBorder="1" applyAlignment="1" applyProtection="1">
      <alignment horizontal="left" wrapText="1"/>
    </xf>
    <xf numFmtId="0" fontId="14" fillId="0" borderId="10" xfId="0" applyFont="1" applyFill="1" applyBorder="1" applyAlignment="1" applyProtection="1">
      <alignment horizontal="left" wrapText="1"/>
    </xf>
    <xf numFmtId="0" fontId="14" fillId="0" borderId="0" xfId="0" applyFont="1" applyAlignment="1" applyProtection="1">
      <alignment horizontal="left" wrapText="1"/>
    </xf>
    <xf numFmtId="0" fontId="14" fillId="0" borderId="0" xfId="0" applyFont="1" applyFill="1" applyAlignment="1" applyProtection="1">
      <alignment horizontal="left" wrapText="1"/>
    </xf>
    <xf numFmtId="0" fontId="14" fillId="0" borderId="0" xfId="5" applyAlignment="1" applyProtection="1">
      <alignment horizontal="left"/>
    </xf>
    <xf numFmtId="0" fontId="14" fillId="0" borderId="1" xfId="5" applyFont="1" applyFill="1" applyBorder="1" applyAlignment="1" applyProtection="1">
      <alignment wrapText="1"/>
    </xf>
    <xf numFmtId="0" fontId="14" fillId="0" borderId="1" xfId="0" applyFont="1" applyFill="1" applyBorder="1" applyAlignment="1" applyProtection="1">
      <alignment wrapText="1"/>
    </xf>
    <xf numFmtId="0" fontId="38" fillId="0" borderId="1" xfId="0" applyFont="1" applyBorder="1" applyAlignment="1" applyProtection="1">
      <alignment wrapText="1"/>
    </xf>
    <xf numFmtId="0" fontId="16" fillId="0" borderId="1" xfId="0" applyFont="1" applyBorder="1" applyAlignment="1" applyProtection="1">
      <alignment horizontal="left"/>
    </xf>
    <xf numFmtId="0" fontId="0" fillId="0" borderId="1" xfId="0" applyBorder="1" applyAlignment="1" applyProtection="1">
      <alignment horizontal="left"/>
    </xf>
    <xf numFmtId="0" fontId="14" fillId="0" borderId="19" xfId="0" applyFont="1" applyBorder="1" applyAlignment="1">
      <alignment horizontal="center" wrapText="1"/>
    </xf>
    <xf numFmtId="0" fontId="14" fillId="0" borderId="1" xfId="0" applyFont="1" applyBorder="1" applyAlignment="1">
      <alignment horizontal="center" wrapText="1"/>
    </xf>
    <xf numFmtId="0" fontId="14" fillId="0" borderId="16" xfId="0" applyFont="1" applyBorder="1" applyAlignment="1" applyProtection="1"/>
    <xf numFmtId="0" fontId="0" fillId="0" borderId="16" xfId="0" applyBorder="1" applyAlignment="1" applyProtection="1"/>
    <xf numFmtId="0" fontId="14" fillId="0" borderId="1" xfId="0" applyFont="1" applyBorder="1" applyAlignment="1" applyProtection="1">
      <alignment horizontal="center" vertical="center" wrapText="1"/>
    </xf>
    <xf numFmtId="10" fontId="14" fillId="0" borderId="19" xfId="0" applyNumberFormat="1" applyFont="1" applyBorder="1" applyAlignment="1">
      <alignment horizontal="center" wrapText="1"/>
    </xf>
    <xf numFmtId="10" fontId="14" fillId="0" borderId="1" xfId="0" applyNumberFormat="1" applyFont="1" applyBorder="1" applyAlignment="1">
      <alignment horizontal="center" wrapText="1"/>
    </xf>
    <xf numFmtId="0" fontId="14" fillId="0" borderId="19" xfId="0" applyNumberFormat="1" applyFont="1" applyBorder="1" applyAlignment="1">
      <alignment horizontal="center" wrapText="1"/>
    </xf>
    <xf numFmtId="0" fontId="14" fillId="0" borderId="1" xfId="0" applyNumberFormat="1" applyFont="1" applyBorder="1" applyAlignment="1">
      <alignment horizontal="center" wrapText="1"/>
    </xf>
    <xf numFmtId="0" fontId="14" fillId="0" borderId="78" xfId="0" applyNumberFormat="1" applyFont="1" applyBorder="1" applyAlignment="1">
      <alignment horizontal="center" wrapText="1"/>
    </xf>
    <xf numFmtId="0" fontId="14" fillId="0" borderId="74" xfId="0" applyNumberFormat="1" applyFont="1" applyBorder="1" applyAlignment="1">
      <alignment horizontal="center" wrapText="1"/>
    </xf>
    <xf numFmtId="0" fontId="14" fillId="0" borderId="50" xfId="0" applyNumberFormat="1" applyFont="1" applyBorder="1" applyAlignment="1">
      <alignment horizontal="center" wrapText="1"/>
    </xf>
    <xf numFmtId="0" fontId="0" fillId="0" borderId="5" xfId="0" applyBorder="1" applyAlignment="1" applyProtection="1">
      <alignment horizontal="center"/>
    </xf>
    <xf numFmtId="0" fontId="0" fillId="0" borderId="15" xfId="0" applyBorder="1" applyAlignment="1" applyProtection="1">
      <alignment horizontal="center"/>
    </xf>
    <xf numFmtId="0" fontId="0" fillId="0" borderId="18" xfId="0" applyBorder="1" applyAlignment="1" applyProtection="1">
      <alignment horizontal="center"/>
    </xf>
    <xf numFmtId="0" fontId="0" fillId="0" borderId="0" xfId="0" applyBorder="1" applyAlignment="1" applyProtection="1">
      <alignment horizontal="center"/>
    </xf>
    <xf numFmtId="0" fontId="16" fillId="0" borderId="18" xfId="0" applyFont="1" applyBorder="1" applyAlignment="1" applyProtection="1">
      <alignment horizontal="center"/>
    </xf>
    <xf numFmtId="0" fontId="16" fillId="0" borderId="0" xfId="0" applyFont="1" applyBorder="1" applyAlignment="1" applyProtection="1">
      <alignment horizontal="center"/>
    </xf>
    <xf numFmtId="0" fontId="14" fillId="0" borderId="18" xfId="0" applyFont="1" applyBorder="1" applyAlignment="1" applyProtection="1">
      <alignment horizontal="center"/>
    </xf>
    <xf numFmtId="0" fontId="16" fillId="0" borderId="6" xfId="0" applyFont="1" applyBorder="1" applyAlignment="1" applyProtection="1">
      <alignment horizontal="center"/>
    </xf>
    <xf numFmtId="0" fontId="16" fillId="0" borderId="23" xfId="0" applyFont="1" applyBorder="1" applyAlignment="1" applyProtection="1">
      <alignment horizontal="center"/>
    </xf>
    <xf numFmtId="0" fontId="16" fillId="0" borderId="21" xfId="0" applyFont="1" applyBorder="1" applyAlignment="1" applyProtection="1">
      <alignment horizontal="left"/>
    </xf>
    <xf numFmtId="0" fontId="0" fillId="0" borderId="21" xfId="0" applyBorder="1" applyAlignment="1" applyProtection="1">
      <alignment horizontal="left"/>
    </xf>
    <xf numFmtId="0" fontId="0" fillId="0" borderId="10" xfId="0" applyBorder="1" applyAlignment="1" applyProtection="1">
      <alignment horizontal="left"/>
    </xf>
    <xf numFmtId="0" fontId="0" fillId="0" borderId="1" xfId="0" applyFill="1" applyBorder="1" applyAlignment="1" applyProtection="1">
      <alignment horizontal="left"/>
    </xf>
    <xf numFmtId="0" fontId="0" fillId="0" borderId="0" xfId="0" applyAlignment="1">
      <alignment horizontal="left" wrapText="1"/>
    </xf>
    <xf numFmtId="0" fontId="14" fillId="0" borderId="19" xfId="0" applyFont="1" applyBorder="1" applyAlignment="1">
      <alignment horizontal="center"/>
    </xf>
    <xf numFmtId="0" fontId="14" fillId="0" borderId="1" xfId="0" applyFont="1" applyBorder="1" applyAlignment="1">
      <alignment horizontal="center"/>
    </xf>
    <xf numFmtId="0" fontId="14" fillId="0" borderId="30" xfId="0" applyFont="1" applyBorder="1" applyAlignment="1">
      <alignment horizontal="center" wrapText="1"/>
    </xf>
    <xf numFmtId="0" fontId="14" fillId="0" borderId="31" xfId="0" applyFont="1" applyBorder="1" applyAlignment="1">
      <alignment horizontal="center" wrapText="1"/>
    </xf>
    <xf numFmtId="0" fontId="14" fillId="0" borderId="32" xfId="0" applyFont="1" applyBorder="1" applyAlignment="1">
      <alignment horizontal="center" wrapText="1"/>
    </xf>
    <xf numFmtId="0" fontId="14" fillId="0" borderId="25" xfId="0" applyFont="1" applyBorder="1" applyAlignment="1">
      <alignment horizontal="center" wrapText="1"/>
    </xf>
    <xf numFmtId="0" fontId="14" fillId="0" borderId="0" xfId="0" applyFont="1" applyBorder="1" applyAlignment="1">
      <alignment horizontal="center" wrapText="1"/>
    </xf>
    <xf numFmtId="0" fontId="14" fillId="0" borderId="33" xfId="0" applyFont="1" applyBorder="1" applyAlignment="1">
      <alignment horizontal="center" wrapText="1"/>
    </xf>
    <xf numFmtId="16" fontId="14" fillId="0" borderId="19" xfId="0" applyNumberFormat="1" applyFont="1" applyBorder="1" applyAlignment="1">
      <alignment horizontal="center"/>
    </xf>
    <xf numFmtId="16" fontId="14" fillId="0" borderId="1" xfId="0" applyNumberFormat="1" applyFont="1" applyBorder="1" applyAlignment="1">
      <alignment horizontal="center"/>
    </xf>
    <xf numFmtId="0" fontId="16" fillId="0" borderId="18" xfId="5" applyFont="1" applyBorder="1" applyAlignment="1" applyProtection="1">
      <alignment horizontal="center"/>
    </xf>
    <xf numFmtId="0" fontId="16" fillId="0" borderId="0" xfId="5" applyFont="1" applyBorder="1" applyAlignment="1" applyProtection="1">
      <alignment horizontal="center"/>
    </xf>
    <xf numFmtId="0" fontId="14" fillId="0" borderId="18" xfId="5" applyBorder="1" applyAlignment="1" applyProtection="1">
      <alignment horizontal="center"/>
    </xf>
    <xf numFmtId="0" fontId="14" fillId="0" borderId="0" xfId="5" applyBorder="1" applyAlignment="1" applyProtection="1">
      <alignment horizontal="center"/>
    </xf>
    <xf numFmtId="0" fontId="14" fillId="0" borderId="19" xfId="5" applyBorder="1" applyAlignment="1">
      <alignment horizontal="center"/>
    </xf>
    <xf numFmtId="0" fontId="14" fillId="0" borderId="1" xfId="5" applyBorder="1" applyAlignment="1">
      <alignment horizontal="center"/>
    </xf>
    <xf numFmtId="0" fontId="14" fillId="0" borderId="26" xfId="0" applyFont="1" applyBorder="1" applyAlignment="1" applyProtection="1">
      <alignment horizontal="center" wrapText="1"/>
    </xf>
    <xf numFmtId="0" fontId="14" fillId="0" borderId="34" xfId="0" applyFont="1" applyBorder="1" applyAlignment="1" applyProtection="1">
      <alignment horizontal="center" wrapText="1"/>
    </xf>
    <xf numFmtId="0" fontId="14" fillId="0" borderId="35" xfId="0" applyFont="1" applyBorder="1" applyAlignment="1" applyProtection="1">
      <alignment horizontal="center" wrapText="1"/>
    </xf>
    <xf numFmtId="0" fontId="14" fillId="0" borderId="19" xfId="0" applyFont="1" applyBorder="1" applyAlignment="1" applyProtection="1">
      <alignment horizontal="center" wrapText="1"/>
    </xf>
    <xf numFmtId="0" fontId="14" fillId="0" borderId="1" xfId="0" applyFont="1" applyBorder="1" applyAlignment="1" applyProtection="1">
      <alignment horizontal="center" wrapText="1"/>
    </xf>
    <xf numFmtId="0" fontId="14" fillId="0" borderId="20" xfId="0" applyFont="1" applyBorder="1" applyAlignment="1" applyProtection="1">
      <alignment horizontal="center" wrapText="1"/>
    </xf>
    <xf numFmtId="0" fontId="14" fillId="0" borderId="5" xfId="5" applyBorder="1" applyAlignment="1" applyProtection="1">
      <alignment horizontal="center"/>
    </xf>
    <xf numFmtId="0" fontId="14" fillId="0" borderId="15" xfId="5" applyBorder="1" applyAlignment="1" applyProtection="1">
      <alignment horizontal="center"/>
    </xf>
    <xf numFmtId="0" fontId="14" fillId="0" borderId="19" xfId="5" applyBorder="1" applyAlignment="1" applyProtection="1">
      <alignment horizontal="center"/>
    </xf>
    <xf numFmtId="0" fontId="14" fillId="0" borderId="1" xfId="5" applyBorder="1" applyAlignment="1" applyProtection="1">
      <alignment horizontal="center"/>
    </xf>
    <xf numFmtId="0" fontId="14" fillId="0" borderId="19" xfId="0" applyFont="1" applyBorder="1" applyAlignment="1" applyProtection="1">
      <alignment horizontal="center"/>
    </xf>
    <xf numFmtId="0" fontId="14" fillId="0" borderId="1" xfId="0" applyFont="1" applyBorder="1" applyAlignment="1" applyProtection="1">
      <alignment horizontal="center"/>
    </xf>
    <xf numFmtId="0" fontId="16" fillId="0" borderId="6" xfId="5" applyFont="1" applyBorder="1" applyAlignment="1" applyProtection="1">
      <alignment horizontal="center"/>
    </xf>
    <xf numFmtId="0" fontId="16" fillId="0" borderId="23" xfId="5" applyFont="1" applyBorder="1" applyAlignment="1" applyProtection="1">
      <alignment horizontal="center"/>
    </xf>
    <xf numFmtId="49" fontId="16" fillId="0" borderId="16" xfId="0" applyNumberFormat="1" applyFont="1" applyBorder="1" applyAlignment="1" applyProtection="1">
      <alignment horizontal="center"/>
    </xf>
    <xf numFmtId="0" fontId="14" fillId="0" borderId="4" xfId="5" applyBorder="1" applyAlignment="1">
      <alignment horizontal="left"/>
    </xf>
    <xf numFmtId="0" fontId="14" fillId="0" borderId="21" xfId="5" applyBorder="1" applyAlignment="1">
      <alignment horizontal="left"/>
    </xf>
    <xf numFmtId="0" fontId="14" fillId="0" borderId="10" xfId="5" applyBorder="1" applyAlignment="1">
      <alignment horizontal="left"/>
    </xf>
    <xf numFmtId="0" fontId="14" fillId="17" borderId="18" xfId="5" applyFont="1" applyFill="1" applyBorder="1" applyAlignment="1" applyProtection="1">
      <alignment horizontal="center"/>
      <protection locked="0"/>
    </xf>
    <xf numFmtId="0" fontId="14" fillId="17" borderId="0" xfId="5" applyFont="1" applyFill="1" applyBorder="1" applyAlignment="1" applyProtection="1">
      <alignment horizontal="center"/>
      <protection locked="0"/>
    </xf>
    <xf numFmtId="0" fontId="14" fillId="17" borderId="28" xfId="5" applyFont="1" applyFill="1" applyBorder="1" applyAlignment="1" applyProtection="1">
      <alignment horizontal="center"/>
      <protection locked="0"/>
    </xf>
    <xf numFmtId="0" fontId="38" fillId="0" borderId="1" xfId="5" applyFont="1" applyBorder="1" applyAlignment="1" applyProtection="1">
      <alignment wrapText="1"/>
    </xf>
    <xf numFmtId="0" fontId="14" fillId="0" borderId="5" xfId="5" applyFont="1" applyBorder="1" applyAlignment="1" applyProtection="1">
      <alignment horizontal="center" vertical="center" wrapText="1"/>
    </xf>
    <xf numFmtId="0" fontId="14" fillId="0" borderId="15" xfId="5" applyFont="1" applyBorder="1" applyAlignment="1" applyProtection="1">
      <alignment horizontal="center" vertical="center" wrapText="1"/>
    </xf>
    <xf numFmtId="0" fontId="14" fillId="0" borderId="22" xfId="5" applyFont="1" applyBorder="1" applyAlignment="1" applyProtection="1">
      <alignment horizontal="center" vertical="center" wrapText="1"/>
    </xf>
    <xf numFmtId="0" fontId="14" fillId="0" borderId="6" xfId="5" applyFont="1" applyBorder="1" applyAlignment="1" applyProtection="1">
      <alignment horizontal="center" vertical="center" wrapText="1"/>
    </xf>
    <xf numFmtId="0" fontId="14" fillId="0" borderId="23" xfId="5" applyFont="1" applyBorder="1" applyAlignment="1" applyProtection="1">
      <alignment horizontal="center" vertical="center" wrapText="1"/>
    </xf>
    <xf numFmtId="0" fontId="14" fillId="0" borderId="29" xfId="5" applyFont="1" applyBorder="1" applyAlignment="1" applyProtection="1">
      <alignment horizontal="center" vertical="center" wrapText="1"/>
    </xf>
    <xf numFmtId="0" fontId="14" fillId="0" borderId="4" xfId="5" applyFont="1" applyBorder="1" applyAlignment="1" applyProtection="1">
      <alignment horizontal="left" wrapText="1"/>
    </xf>
    <xf numFmtId="0" fontId="14" fillId="0" borderId="21" xfId="5" applyFont="1" applyBorder="1" applyAlignment="1" applyProtection="1">
      <alignment horizontal="left" wrapText="1"/>
    </xf>
    <xf numFmtId="0" fontId="14" fillId="0" borderId="4" xfId="0" applyFont="1" applyBorder="1" applyAlignment="1" applyProtection="1">
      <alignment horizontal="left" wrapText="1"/>
    </xf>
    <xf numFmtId="0" fontId="14" fillId="0" borderId="21" xfId="0" applyFont="1" applyBorder="1" applyAlignment="1" applyProtection="1">
      <alignment horizontal="left" wrapText="1"/>
    </xf>
    <xf numFmtId="0" fontId="14" fillId="0" borderId="10" xfId="0" applyFont="1" applyBorder="1" applyAlignment="1" applyProtection="1">
      <alignment horizontal="left" wrapText="1"/>
    </xf>
    <xf numFmtId="0" fontId="14" fillId="0" borderId="10" xfId="5" applyFont="1" applyBorder="1" applyAlignment="1" applyProtection="1">
      <alignment horizontal="left" wrapText="1"/>
    </xf>
    <xf numFmtId="0" fontId="16" fillId="0" borderId="5" xfId="5" applyFont="1" applyBorder="1" applyAlignment="1">
      <alignment horizontal="center"/>
    </xf>
    <xf numFmtId="0" fontId="16" fillId="0" borderId="15" xfId="5" applyFont="1" applyBorder="1" applyAlignment="1">
      <alignment horizontal="center"/>
    </xf>
    <xf numFmtId="0" fontId="16" fillId="0" borderId="22" xfId="5" applyFont="1" applyBorder="1" applyAlignment="1">
      <alignment horizontal="center"/>
    </xf>
    <xf numFmtId="0" fontId="16" fillId="0" borderId="4" xfId="5" applyFont="1" applyBorder="1" applyAlignment="1" applyProtection="1">
      <alignment horizontal="center" vertical="center" wrapText="1"/>
    </xf>
    <xf numFmtId="0" fontId="16" fillId="0" borderId="21" xfId="5" applyFont="1" applyBorder="1" applyAlignment="1" applyProtection="1">
      <alignment horizontal="center" vertical="center" wrapText="1"/>
    </xf>
    <xf numFmtId="0" fontId="16" fillId="0" borderId="10" xfId="5" applyFont="1" applyBorder="1" applyAlignment="1" applyProtection="1">
      <alignment horizontal="center" vertical="center" wrapText="1"/>
    </xf>
    <xf numFmtId="0" fontId="58" fillId="0" borderId="19" xfId="5" applyFont="1" applyBorder="1" applyAlignment="1" applyProtection="1">
      <alignment horizontal="center"/>
    </xf>
    <xf numFmtId="0" fontId="58" fillId="0" borderId="1" xfId="5" applyFont="1" applyBorder="1" applyAlignment="1" applyProtection="1">
      <alignment horizontal="center"/>
    </xf>
    <xf numFmtId="0" fontId="14" fillId="0" borderId="0" xfId="5" applyFont="1" applyFill="1" applyAlignment="1" applyProtection="1">
      <alignment wrapText="1"/>
    </xf>
    <xf numFmtId="0" fontId="14" fillId="0" borderId="0" xfId="5" applyFont="1" applyFill="1" applyBorder="1" applyAlignment="1" applyProtection="1">
      <alignment wrapText="1"/>
    </xf>
    <xf numFmtId="0" fontId="14" fillId="0" borderId="0" xfId="5" applyFont="1" applyFill="1" applyAlignment="1" applyProtection="1">
      <alignment horizontal="left" wrapText="1"/>
    </xf>
    <xf numFmtId="0" fontId="14" fillId="0" borderId="0" xfId="5" applyBorder="1" applyAlignment="1" applyProtection="1">
      <alignment horizontal="left" wrapText="1"/>
    </xf>
    <xf numFmtId="0" fontId="14" fillId="0" borderId="0" xfId="5" applyFont="1" applyAlignment="1" applyProtection="1">
      <alignment horizontal="left" wrapText="1"/>
    </xf>
    <xf numFmtId="0" fontId="14" fillId="0" borderId="0" xfId="5" applyFont="1" applyBorder="1" applyAlignment="1" applyProtection="1">
      <alignment horizontal="left" wrapText="1"/>
    </xf>
    <xf numFmtId="0" fontId="14" fillId="0" borderId="0" xfId="5" applyFont="1" applyFill="1" applyBorder="1" applyAlignment="1" applyProtection="1">
      <alignment horizontal="left" wrapText="1"/>
    </xf>
    <xf numFmtId="0" fontId="38" fillId="0" borderId="0" xfId="5" applyFont="1" applyFill="1" applyAlignment="1" applyProtection="1">
      <alignment horizontal="left"/>
    </xf>
    <xf numFmtId="0" fontId="58" fillId="0" borderId="49" xfId="5" applyFont="1" applyBorder="1" applyAlignment="1" applyProtection="1">
      <alignment horizontal="center"/>
    </xf>
    <xf numFmtId="0" fontId="58" fillId="0" borderId="27" xfId="5" applyFont="1" applyBorder="1" applyAlignment="1" applyProtection="1">
      <alignment horizontal="center"/>
    </xf>
    <xf numFmtId="0" fontId="14" fillId="0" borderId="23" xfId="0" applyFont="1" applyBorder="1" applyAlignment="1">
      <alignment horizontal="center"/>
    </xf>
    <xf numFmtId="0" fontId="15" fillId="0" borderId="0" xfId="1" applyAlignment="1">
      <alignment horizontal="left" vertical="center" wrapText="1"/>
    </xf>
    <xf numFmtId="0" fontId="14" fillId="0" borderId="0" xfId="0" applyFont="1" applyAlignment="1">
      <alignment horizontal="left" vertical="center" wrapText="1"/>
    </xf>
    <xf numFmtId="0" fontId="16" fillId="0" borderId="0" xfId="0" applyFont="1" applyAlignment="1">
      <alignment horizontal="center" vertical="center"/>
    </xf>
    <xf numFmtId="0" fontId="16" fillId="0" borderId="0" xfId="0" applyFont="1" applyAlignment="1">
      <alignment horizontal="left" vertical="center" wrapText="1"/>
    </xf>
    <xf numFmtId="0" fontId="14" fillId="0" borderId="0" xfId="0" applyNumberFormat="1" applyFont="1" applyAlignment="1">
      <alignment horizontal="left" vertical="center" wrapText="1"/>
    </xf>
    <xf numFmtId="0" fontId="16" fillId="0" borderId="0" xfId="0" applyFont="1" applyAlignment="1">
      <alignment vertical="center" wrapText="1"/>
    </xf>
    <xf numFmtId="0" fontId="129" fillId="0" borderId="0" xfId="0" applyFont="1" applyAlignment="1">
      <alignment horizontal="left" vertical="center" wrapText="1"/>
    </xf>
    <xf numFmtId="2" fontId="59" fillId="13" borderId="2" xfId="140" applyNumberFormat="1" applyFont="1" applyFill="1" applyBorder="1" applyAlignment="1">
      <alignment horizontal="center"/>
    </xf>
    <xf numFmtId="1" fontId="59" fillId="22" borderId="2" xfId="140" applyNumberFormat="1" applyFont="1" applyFill="1" applyBorder="1" applyAlignment="1">
      <alignment horizontal="center"/>
    </xf>
    <xf numFmtId="2" fontId="59" fillId="11" borderId="2" xfId="140" applyNumberFormat="1" applyFont="1" applyFill="1" applyBorder="1" applyAlignment="1">
      <alignment horizontal="center"/>
    </xf>
    <xf numFmtId="1" fontId="59" fillId="20" borderId="2" xfId="140" applyNumberFormat="1" applyFont="1" applyFill="1" applyBorder="1" applyAlignment="1">
      <alignment horizontal="center"/>
    </xf>
    <xf numFmtId="2" fontId="59" fillId="23" borderId="2" xfId="140" applyNumberFormat="1" applyFont="1" applyFill="1" applyBorder="1" applyAlignment="1">
      <alignment horizontal="center"/>
    </xf>
    <xf numFmtId="1" fontId="59" fillId="15" borderId="2" xfId="140" applyNumberFormat="1" applyFont="1" applyFill="1" applyBorder="1" applyAlignment="1">
      <alignment horizontal="center"/>
    </xf>
    <xf numFmtId="2" fontId="59" fillId="14" borderId="2" xfId="140" applyNumberFormat="1" applyFont="1" applyFill="1" applyBorder="1" applyAlignment="1">
      <alignment horizontal="center"/>
    </xf>
    <xf numFmtId="1" fontId="59" fillId="19" borderId="2" xfId="140" applyNumberFormat="1" applyFont="1" applyFill="1" applyBorder="1" applyAlignment="1">
      <alignment horizontal="center"/>
    </xf>
    <xf numFmtId="2" fontId="59" fillId="21" borderId="2" xfId="140" applyNumberFormat="1" applyFont="1" applyFill="1" applyBorder="1" applyAlignment="1">
      <alignment horizontal="center"/>
    </xf>
    <xf numFmtId="1" fontId="59" fillId="61" borderId="6" xfId="140" applyNumberFormat="1" applyFont="1" applyFill="1" applyBorder="1" applyAlignment="1">
      <alignment horizontal="center"/>
    </xf>
    <xf numFmtId="1" fontId="59" fillId="61" borderId="23" xfId="140" applyNumberFormat="1" applyFont="1" applyFill="1" applyBorder="1" applyAlignment="1">
      <alignment horizontal="center"/>
    </xf>
    <xf numFmtId="1" fontId="59" fillId="24" borderId="2" xfId="140" applyNumberFormat="1" applyFont="1" applyFill="1" applyBorder="1" applyAlignment="1">
      <alignment horizontal="center"/>
    </xf>
    <xf numFmtId="0" fontId="16" fillId="20" borderId="62" xfId="0" applyFont="1" applyFill="1" applyBorder="1" applyAlignment="1">
      <alignment horizontal="center" wrapText="1"/>
    </xf>
    <xf numFmtId="0" fontId="16" fillId="20" borderId="17" xfId="0" applyFont="1" applyFill="1" applyBorder="1" applyAlignment="1">
      <alignment horizontal="center" wrapText="1"/>
    </xf>
    <xf numFmtId="0" fontId="16" fillId="20" borderId="63" xfId="0" applyFont="1" applyFill="1" applyBorder="1" applyAlignment="1">
      <alignment horizontal="center" wrapText="1"/>
    </xf>
    <xf numFmtId="0" fontId="16" fillId="25" borderId="62" xfId="0" applyFont="1" applyFill="1" applyBorder="1" applyAlignment="1">
      <alignment horizontal="center" wrapText="1"/>
    </xf>
    <xf numFmtId="0" fontId="16" fillId="25" borderId="17" xfId="0" applyFont="1" applyFill="1" applyBorder="1" applyAlignment="1">
      <alignment horizontal="center" wrapText="1"/>
    </xf>
    <xf numFmtId="0" fontId="16" fillId="25" borderId="63" xfId="0" applyFont="1" applyFill="1" applyBorder="1" applyAlignment="1">
      <alignment horizontal="center" wrapText="1"/>
    </xf>
    <xf numFmtId="0" fontId="16" fillId="19" borderId="51" xfId="0" applyFont="1" applyFill="1" applyBorder="1" applyAlignment="1">
      <alignment horizontal="center"/>
    </xf>
    <xf numFmtId="0" fontId="16" fillId="19" borderId="52" xfId="0" applyFont="1" applyFill="1" applyBorder="1" applyAlignment="1">
      <alignment horizontal="center"/>
    </xf>
    <xf numFmtId="0" fontId="16" fillId="19" borderId="38" xfId="0" applyFont="1" applyFill="1" applyBorder="1" applyAlignment="1">
      <alignment horizontal="center"/>
    </xf>
    <xf numFmtId="0" fontId="62" fillId="0" borderId="0" xfId="5" applyNumberFormat="1" applyFont="1" applyFill="1" applyBorder="1" applyAlignment="1">
      <alignment horizontal="center"/>
    </xf>
    <xf numFmtId="0" fontId="62" fillId="0" borderId="71" xfId="5" applyNumberFormat="1" applyFont="1" applyFill="1" applyBorder="1" applyAlignment="1">
      <alignment horizontal="left"/>
    </xf>
    <xf numFmtId="0" fontId="87" fillId="0" borderId="1" xfId="0" applyFont="1" applyFill="1" applyBorder="1" applyAlignment="1">
      <alignment vertical="center" wrapText="1"/>
    </xf>
    <xf numFmtId="10" fontId="79" fillId="0" borderId="0" xfId="0" applyNumberFormat="1" applyFont="1" applyFill="1" applyBorder="1" applyAlignment="1">
      <alignment vertical="center" wrapText="1"/>
    </xf>
    <xf numFmtId="0" fontId="0" fillId="0" borderId="40" xfId="0" applyFill="1" applyBorder="1"/>
    <xf numFmtId="1" fontId="79" fillId="0" borderId="0" xfId="0" applyNumberFormat="1" applyFont="1" applyFill="1" applyBorder="1" applyAlignment="1">
      <alignment vertical="center" wrapText="1"/>
    </xf>
    <xf numFmtId="0" fontId="0" fillId="0" borderId="53" xfId="0" applyFill="1" applyBorder="1"/>
    <xf numFmtId="0" fontId="124" fillId="0" borderId="4" xfId="0" applyNumberFormat="1" applyFont="1" applyFill="1" applyBorder="1" applyAlignment="1" applyProtection="1">
      <alignment horizontal="left" vertical="center"/>
    </xf>
    <xf numFmtId="9" fontId="58" fillId="0" borderId="1" xfId="0" applyNumberFormat="1" applyFont="1" applyFill="1" applyBorder="1"/>
  </cellXfs>
  <cellStyles count="401">
    <cellStyle name="20% - Accent1 2" xfId="14"/>
    <cellStyle name="20% - Accent2 2" xfId="15"/>
    <cellStyle name="20% - Accent3 2" xfId="16"/>
    <cellStyle name="20% - Accent4 2" xfId="17"/>
    <cellStyle name="20% - Accent5 2" xfId="18"/>
    <cellStyle name="20% - Accent6 2" xfId="19"/>
    <cellStyle name="40% - Accent1 2" xfId="20"/>
    <cellStyle name="40% - Accent2 2" xfId="21"/>
    <cellStyle name="40% - Accent3 2" xfId="22"/>
    <cellStyle name="40% - Accent4 2" xfId="23"/>
    <cellStyle name="40% - Accent5 2" xfId="24"/>
    <cellStyle name="40% - Accent6 2" xfId="25"/>
    <cellStyle name="60% - Accent1 2" xfId="26"/>
    <cellStyle name="60% - Accent2 2" xfId="27"/>
    <cellStyle name="60% - Accent3 2" xfId="28"/>
    <cellStyle name="60% - Accent4 2" xfId="29"/>
    <cellStyle name="60% - Accent5 2" xfId="30"/>
    <cellStyle name="60% - Accent6 2" xfId="31"/>
    <cellStyle name="Accent1 2" xfId="32"/>
    <cellStyle name="Accent2 2" xfId="33"/>
    <cellStyle name="Accent3 2" xfId="34"/>
    <cellStyle name="Accent4 2" xfId="35"/>
    <cellStyle name="Accent5 2" xfId="36"/>
    <cellStyle name="Accent6 2" xfId="37"/>
    <cellStyle name="Bad 2" xfId="38"/>
    <cellStyle name="Calculation 2" xfId="39"/>
    <cellStyle name="Check Cell 2" xfId="40"/>
    <cellStyle name="Explanatory Text 2" xfId="41"/>
    <cellStyle name="Good 2" xfId="42"/>
    <cellStyle name="Heading 1 2" xfId="43"/>
    <cellStyle name="Heading 2 2" xfId="44"/>
    <cellStyle name="Heading 3 2" xfId="45"/>
    <cellStyle name="Heading 4 2" xfId="46"/>
    <cellStyle name="Hyperlink" xfId="1" builtinId="8"/>
    <cellStyle name="Hyperlink 2" xfId="2"/>
    <cellStyle name="Hyperlink 3" xfId="132"/>
    <cellStyle name="Hyperlink 4" xfId="144"/>
    <cellStyle name="Hyperlink 4 2" xfId="145"/>
    <cellStyle name="Hyperlink 4 3" xfId="146"/>
    <cellStyle name="Input" xfId="3" builtinId="20"/>
    <cellStyle name="Input 2" xfId="133"/>
    <cellStyle name="Input 3" xfId="47"/>
    <cellStyle name="Linked Cell 2" xfId="48"/>
    <cellStyle name="Neutral 2" xfId="49"/>
    <cellStyle name="Normal" xfId="0" builtinId="0"/>
    <cellStyle name="Normal 10" xfId="147"/>
    <cellStyle name="Normal 10 2" xfId="148"/>
    <cellStyle name="Normal 10 2 2" xfId="149"/>
    <cellStyle name="Normal 10 2 2 2" xfId="395"/>
    <cellStyle name="Normal 10 2 3" xfId="321"/>
    <cellStyle name="Normal 10 3" xfId="150"/>
    <cellStyle name="Normal 10 3 2" xfId="348"/>
    <cellStyle name="Normal 10 4" xfId="151"/>
    <cellStyle name="Normal 10 4 2" xfId="375"/>
    <cellStyle name="Normal 10 5" xfId="301"/>
    <cellStyle name="Normal 11" xfId="399"/>
    <cellStyle name="Normal 123" xfId="142"/>
    <cellStyle name="Normal 133" xfId="4"/>
    <cellStyle name="Normal 134" xfId="50"/>
    <cellStyle name="Normal 135" xfId="51"/>
    <cellStyle name="Normal 136" xfId="52"/>
    <cellStyle name="Normal 137" xfId="53"/>
    <cellStyle name="Normal 138" xfId="54"/>
    <cellStyle name="Normal 139" xfId="55"/>
    <cellStyle name="Normal 140" xfId="56"/>
    <cellStyle name="Normal 141" xfId="57"/>
    <cellStyle name="Normal 142" xfId="58"/>
    <cellStyle name="Normal 143" xfId="59"/>
    <cellStyle name="Normal 144" xfId="60"/>
    <cellStyle name="Normal 145" xfId="61"/>
    <cellStyle name="Normal 146" xfId="62"/>
    <cellStyle name="Normal 147" xfId="63"/>
    <cellStyle name="Normal 148" xfId="64"/>
    <cellStyle name="Normal 149" xfId="65"/>
    <cellStyle name="Normal 150" xfId="66"/>
    <cellStyle name="Normal 151" xfId="67"/>
    <cellStyle name="Normal 152" xfId="68"/>
    <cellStyle name="Normal 153" xfId="69"/>
    <cellStyle name="Normal 154" xfId="70"/>
    <cellStyle name="Normal 155" xfId="71"/>
    <cellStyle name="Normal 156" xfId="72"/>
    <cellStyle name="Normal 157" xfId="73"/>
    <cellStyle name="Normal 158" xfId="74"/>
    <cellStyle name="Normal 159" xfId="75"/>
    <cellStyle name="Normal 160" xfId="76"/>
    <cellStyle name="Normal 161" xfId="77"/>
    <cellStyle name="Normal 162" xfId="78"/>
    <cellStyle name="Normal 163" xfId="79"/>
    <cellStyle name="Normal 164" xfId="80"/>
    <cellStyle name="Normal 165" xfId="81"/>
    <cellStyle name="Normal 166" xfId="82"/>
    <cellStyle name="Normal 167" xfId="83"/>
    <cellStyle name="Normal 168" xfId="84"/>
    <cellStyle name="Normal 169" xfId="85"/>
    <cellStyle name="Normal 170" xfId="86"/>
    <cellStyle name="Normal 171" xfId="87"/>
    <cellStyle name="Normal 172" xfId="88"/>
    <cellStyle name="Normal 173" xfId="89"/>
    <cellStyle name="Normal 174" xfId="90"/>
    <cellStyle name="Normal 175" xfId="91"/>
    <cellStyle name="Normal 176" xfId="92"/>
    <cellStyle name="Normal 177" xfId="93"/>
    <cellStyle name="Normal 178" xfId="94"/>
    <cellStyle name="Normal 179" xfId="95"/>
    <cellStyle name="Normal 180" xfId="96"/>
    <cellStyle name="Normal 181" xfId="97"/>
    <cellStyle name="Normal 182" xfId="98"/>
    <cellStyle name="Normal 183" xfId="99"/>
    <cellStyle name="Normal 184" xfId="100"/>
    <cellStyle name="Normal 185" xfId="101"/>
    <cellStyle name="Normal 186" xfId="102"/>
    <cellStyle name="Normal 187" xfId="103"/>
    <cellStyle name="Normal 188" xfId="104"/>
    <cellStyle name="Normal 189" xfId="105"/>
    <cellStyle name="Normal 190" xfId="106"/>
    <cellStyle name="Normal 191" xfId="107"/>
    <cellStyle name="Normal 192" xfId="108"/>
    <cellStyle name="Normal 193" xfId="109"/>
    <cellStyle name="Normal 194" xfId="110"/>
    <cellStyle name="Normal 2" xfId="5"/>
    <cellStyle name="Normal 2 2" xfId="111"/>
    <cellStyle name="Normal 2 2 2" xfId="152"/>
    <cellStyle name="Normal 2 2 2 2" xfId="153"/>
    <cellStyle name="Normal 2 2 2 3" xfId="154"/>
    <cellStyle name="Normal 2 2 3" xfId="155"/>
    <cellStyle name="Normal 2 2 3 2" xfId="156"/>
    <cellStyle name="Normal 2 2 3 2 2" xfId="157"/>
    <cellStyle name="Normal 2 2 3 2 2 2" xfId="158"/>
    <cellStyle name="Normal 2 2 3 2 2 2 2" xfId="380"/>
    <cellStyle name="Normal 2 2 3 2 2 3" xfId="306"/>
    <cellStyle name="Normal 2 2 3 2 3" xfId="159"/>
    <cellStyle name="Normal 2 2 3 2 3 2" xfId="340"/>
    <cellStyle name="Normal 2 2 3 2 4" xfId="160"/>
    <cellStyle name="Normal 2 2 3 2 4 2" xfId="367"/>
    <cellStyle name="Normal 2 2 3 2 5" xfId="293"/>
    <cellStyle name="Normal 2 2 3 3" xfId="161"/>
    <cellStyle name="Normal 2 2 3 3 2" xfId="162"/>
    <cellStyle name="Normal 2 2 3 3 2 2" xfId="379"/>
    <cellStyle name="Normal 2 2 3 3 3" xfId="305"/>
    <cellStyle name="Normal 2 2 3 4" xfId="163"/>
    <cellStyle name="Normal 2 2 3 4 2" xfId="330"/>
    <cellStyle name="Normal 2 2 3 5" xfId="164"/>
    <cellStyle name="Normal 2 2 3 5 2" xfId="357"/>
    <cellStyle name="Normal 2 2 3 6" xfId="283"/>
    <cellStyle name="Normal 2 2 4" xfId="165"/>
    <cellStyle name="Normal 2 2 4 2" xfId="166"/>
    <cellStyle name="Normal 2 2 4 2 2" xfId="167"/>
    <cellStyle name="Normal 2 2 4 2 2 2" xfId="381"/>
    <cellStyle name="Normal 2 2 4 2 3" xfId="307"/>
    <cellStyle name="Normal 2 2 4 3" xfId="168"/>
    <cellStyle name="Normal 2 2 4 3 2" xfId="334"/>
    <cellStyle name="Normal 2 2 4 4" xfId="169"/>
    <cellStyle name="Normal 2 2 4 4 2" xfId="361"/>
    <cellStyle name="Normal 2 2 4 5" xfId="287"/>
    <cellStyle name="Normal 2 2 5" xfId="170"/>
    <cellStyle name="Normal 2 2 5 2" xfId="171"/>
    <cellStyle name="Normal 2 2 5 2 2" xfId="378"/>
    <cellStyle name="Normal 2 2 5 3" xfId="304"/>
    <cellStyle name="Normal 2 2 6" xfId="172"/>
    <cellStyle name="Normal 2 2 6 2" xfId="324"/>
    <cellStyle name="Normal 2 2 7" xfId="143"/>
    <cellStyle name="Normal 2 2 7 2" xfId="351"/>
    <cellStyle name="Normal 2 2 8" xfId="277"/>
    <cellStyle name="Normal 2 3" xfId="134"/>
    <cellStyle name="Normal 2 3 2" xfId="173"/>
    <cellStyle name="Normal 2 3 3" xfId="174"/>
    <cellStyle name="Normal 2 4" xfId="175"/>
    <cellStyle name="Normal 2 4 2" xfId="176"/>
    <cellStyle name="Normal 2 4 2 2" xfId="177"/>
    <cellStyle name="Normal 2 4 2 2 2" xfId="370"/>
    <cellStyle name="Normal 2 4 2 3" xfId="178"/>
    <cellStyle name="Normal 2 4 2 3 2" xfId="343"/>
    <cellStyle name="Normal 2 4 2 4" xfId="296"/>
    <cellStyle name="Normal 2 4 3" xfId="179"/>
    <cellStyle name="Normal 2 4 3 2" xfId="180"/>
    <cellStyle name="Normal 2 4 3 2 2" xfId="382"/>
    <cellStyle name="Normal 2 4 3 3" xfId="308"/>
    <cellStyle name="Normal 2 4 4" xfId="181"/>
    <cellStyle name="Normal 2 4 4 2" xfId="333"/>
    <cellStyle name="Normal 2 4 5" xfId="182"/>
    <cellStyle name="Normal 2 4 5 2" xfId="360"/>
    <cellStyle name="Normal 2 4 6" xfId="286"/>
    <cellStyle name="Normal 3" xfId="6"/>
    <cellStyle name="Normal 3 2" xfId="112"/>
    <cellStyle name="Normal 3 2 2" xfId="183"/>
    <cellStyle name="Normal 3 2 3" xfId="184"/>
    <cellStyle name="Normal 3 3" xfId="135"/>
    <cellStyle name="Normal 3 4" xfId="185"/>
    <cellStyle name="Normal 3 5" xfId="186"/>
    <cellStyle name="Normal 4" xfId="140"/>
    <cellStyle name="Normal 4 2" xfId="113"/>
    <cellStyle name="Normal 4 2 2" xfId="187"/>
    <cellStyle name="Normal 4 2 2 2" xfId="188"/>
    <cellStyle name="Normal 4 2 2 2 2" xfId="189"/>
    <cellStyle name="Normal 4 2 2 2 2 2" xfId="385"/>
    <cellStyle name="Normal 4 2 2 2 3" xfId="311"/>
    <cellStyle name="Normal 4 2 2 3" xfId="190"/>
    <cellStyle name="Normal 4 2 2 3 2" xfId="339"/>
    <cellStyle name="Normal 4 2 2 4" xfId="191"/>
    <cellStyle name="Normal 4 2 2 4 2" xfId="366"/>
    <cellStyle name="Normal 4 2 2 5" xfId="292"/>
    <cellStyle name="Normal 4 2 3" xfId="192"/>
    <cellStyle name="Normal 4 2 3 2" xfId="193"/>
    <cellStyle name="Normal 4 2 3 2 2" xfId="371"/>
    <cellStyle name="Normal 4 2 3 3" xfId="194"/>
    <cellStyle name="Normal 4 2 3 3 2" xfId="344"/>
    <cellStyle name="Normal 4 2 3 4" xfId="297"/>
    <cellStyle name="Normal 4 2 4" xfId="195"/>
    <cellStyle name="Normal 4 2 5" xfId="196"/>
    <cellStyle name="Normal 4 2 5 2" xfId="197"/>
    <cellStyle name="Normal 4 2 5 2 2" xfId="384"/>
    <cellStyle name="Normal 4 2 5 3" xfId="310"/>
    <cellStyle name="Normal 4 2 6" xfId="198"/>
    <cellStyle name="Normal 4 2 6 2" xfId="329"/>
    <cellStyle name="Normal 4 2 7" xfId="199"/>
    <cellStyle name="Normal 4 2 7 2" xfId="356"/>
    <cellStyle name="Normal 4 2 8" xfId="282"/>
    <cellStyle name="Normal 4 3" xfId="200"/>
    <cellStyle name="Normal 4 3 2" xfId="201"/>
    <cellStyle name="Normal 4 3 2 2" xfId="202"/>
    <cellStyle name="Normal 4 3 2 2 2" xfId="203"/>
    <cellStyle name="Normal 4 3 2 2 2 2" xfId="387"/>
    <cellStyle name="Normal 4 3 2 2 3" xfId="313"/>
    <cellStyle name="Normal 4 3 2 3" xfId="204"/>
    <cellStyle name="Normal 4 3 2 3 2" xfId="341"/>
    <cellStyle name="Normal 4 3 2 4" xfId="205"/>
    <cellStyle name="Normal 4 3 2 4 2" xfId="368"/>
    <cellStyle name="Normal 4 3 2 5" xfId="294"/>
    <cellStyle name="Normal 4 3 3" xfId="206"/>
    <cellStyle name="Normal 4 3 3 2" xfId="207"/>
    <cellStyle name="Normal 4 3 3 2 2" xfId="386"/>
    <cellStyle name="Normal 4 3 3 3" xfId="312"/>
    <cellStyle name="Normal 4 3 4" xfId="208"/>
    <cellStyle name="Normal 4 3 4 2" xfId="331"/>
    <cellStyle name="Normal 4 3 5" xfId="209"/>
    <cellStyle name="Normal 4 3 5 2" xfId="358"/>
    <cellStyle name="Normal 4 3 6" xfId="284"/>
    <cellStyle name="Normal 4 4" xfId="210"/>
    <cellStyle name="Normal 4 4 2" xfId="211"/>
    <cellStyle name="Normal 4 4 2 2" xfId="212"/>
    <cellStyle name="Normal 4 4 2 2 2" xfId="388"/>
    <cellStyle name="Normal 4 4 2 3" xfId="314"/>
    <cellStyle name="Normal 4 4 3" xfId="213"/>
    <cellStyle name="Normal 4 4 3 2" xfId="335"/>
    <cellStyle name="Normal 4 4 4" xfId="214"/>
    <cellStyle name="Normal 4 4 4 2" xfId="362"/>
    <cellStyle name="Normal 4 4 5" xfId="288"/>
    <cellStyle name="Normal 4 5" xfId="215"/>
    <cellStyle name="Normal 4 6" xfId="216"/>
    <cellStyle name="Normal 4 6 2" xfId="217"/>
    <cellStyle name="Normal 4 6 2 2" xfId="383"/>
    <cellStyle name="Normal 4 6 3" xfId="309"/>
    <cellStyle name="Normal 4 7" xfId="218"/>
    <cellStyle name="Normal 4 7 2" xfId="325"/>
    <cellStyle name="Normal 4 8" xfId="219"/>
    <cellStyle name="Normal 4 8 2" xfId="352"/>
    <cellStyle name="Normal 4 9" xfId="278"/>
    <cellStyle name="Normal 5" xfId="7"/>
    <cellStyle name="Normal 5 2" xfId="136"/>
    <cellStyle name="Normal 6" xfId="220"/>
    <cellStyle name="Normal 6 2" xfId="221"/>
    <cellStyle name="Normal 7" xfId="8"/>
    <cellStyle name="Normal 7 2" xfId="137"/>
    <cellStyle name="Normal 8" xfId="12"/>
    <cellStyle name="Normal 8 2" xfId="139"/>
    <cellStyle name="Normal 8 2 2" xfId="222"/>
    <cellStyle name="Normal 8 2 2 2" xfId="223"/>
    <cellStyle name="Normal 8 2 2 2 2" xfId="390"/>
    <cellStyle name="Normal 8 2 2 3" xfId="316"/>
    <cellStyle name="Normal 8 2 3" xfId="224"/>
    <cellStyle name="Normal 8 2 3 2" xfId="337"/>
    <cellStyle name="Normal 8 2 4" xfId="225"/>
    <cellStyle name="Normal 8 2 4 2" xfId="364"/>
    <cellStyle name="Normal 8 2 5" xfId="290"/>
    <cellStyle name="Normal 8 3" xfId="226"/>
    <cellStyle name="Normal 8 3 2" xfId="227"/>
    <cellStyle name="Normal 8 3 2 2" xfId="228"/>
    <cellStyle name="Normal 8 3 2 2 2" xfId="397"/>
    <cellStyle name="Normal 8 3 2 3" xfId="323"/>
    <cellStyle name="Normal 8 3 3" xfId="229"/>
    <cellStyle name="Normal 8 3 3 2" xfId="350"/>
    <cellStyle name="Normal 8 3 4" xfId="230"/>
    <cellStyle name="Normal 8 3 4 2" xfId="377"/>
    <cellStyle name="Normal 8 3 5" xfId="303"/>
    <cellStyle name="Normal 8 4" xfId="231"/>
    <cellStyle name="Normal 8 4 2" xfId="232"/>
    <cellStyle name="Normal 8 4 2 2" xfId="389"/>
    <cellStyle name="Normal 8 4 3" xfId="315"/>
    <cellStyle name="Normal 8 5" xfId="233"/>
    <cellStyle name="Normal 8 5 2" xfId="327"/>
    <cellStyle name="Normal 8 6" xfId="234"/>
    <cellStyle name="Normal 8 6 2" xfId="354"/>
    <cellStyle name="Normal 8 7" xfId="398"/>
    <cellStyle name="Normal 8 8" xfId="400"/>
    <cellStyle name="Normal 8 9" xfId="280"/>
    <cellStyle name="Normal 9" xfId="235"/>
    <cellStyle name="Normal 9 2" xfId="236"/>
    <cellStyle name="Normal 9 2 2" xfId="237"/>
    <cellStyle name="Normal 9 2 2 2" xfId="372"/>
    <cellStyle name="Normal 9 2 3" xfId="238"/>
    <cellStyle name="Normal 9 2 3 2" xfId="345"/>
    <cellStyle name="Normal 9 2 4" xfId="298"/>
    <cellStyle name="Normal 9 3" xfId="239"/>
    <cellStyle name="Normal 9 3 2" xfId="240"/>
    <cellStyle name="Normal 9 3 2 2" xfId="391"/>
    <cellStyle name="Normal 9 3 3" xfId="317"/>
    <cellStyle name="Normal 9 4" xfId="241"/>
    <cellStyle name="Normal 9 4 2" xfId="332"/>
    <cellStyle name="Normal 9 5" xfId="242"/>
    <cellStyle name="Normal 9 5 2" xfId="359"/>
    <cellStyle name="Normal 9 6" xfId="285"/>
    <cellStyle name="Normal_Initial Eval" xfId="9"/>
    <cellStyle name="Normal_Sheet2_1" xfId="10"/>
    <cellStyle name="Note 2" xfId="114"/>
    <cellStyle name="Note 2 2" xfId="115"/>
    <cellStyle name="Note 3" xfId="116"/>
    <cellStyle name="Note 3 2" xfId="117"/>
    <cellStyle name="Note 4" xfId="118"/>
    <cellStyle name="Note 4 2" xfId="119"/>
    <cellStyle name="Note 5" xfId="120"/>
    <cellStyle name="Note 5 2" xfId="121"/>
    <cellStyle name="Note 6" xfId="122"/>
    <cellStyle name="Note 6 2" xfId="123"/>
    <cellStyle name="Note 7" xfId="124"/>
    <cellStyle name="Note 7 2" xfId="125"/>
    <cellStyle name="Note 8" xfId="126"/>
    <cellStyle name="Output 2" xfId="127"/>
    <cellStyle name="Percent" xfId="11" builtinId="5"/>
    <cellStyle name="Percent 127" xfId="138"/>
    <cellStyle name="Percent 2" xfId="141"/>
    <cellStyle name="Percent 2 2" xfId="128"/>
    <cellStyle name="Percent 2 3" xfId="243"/>
    <cellStyle name="Percent 2 4" xfId="244"/>
    <cellStyle name="Percent 2 4 2" xfId="245"/>
    <cellStyle name="Percent 2 4 2 2" xfId="369"/>
    <cellStyle name="Percent 2 4 3" xfId="246"/>
    <cellStyle name="Percent 2 4 3 2" xfId="342"/>
    <cellStyle name="Percent 2 4 4" xfId="295"/>
    <cellStyle name="Percent 3" xfId="247"/>
    <cellStyle name="Percent 3 2" xfId="129"/>
    <cellStyle name="Percent 3 2 2" xfId="248"/>
    <cellStyle name="Percent 3 2 2 2" xfId="249"/>
    <cellStyle name="Percent 3 2 2 2 2" xfId="374"/>
    <cellStyle name="Percent 3 2 2 3" xfId="250"/>
    <cellStyle name="Percent 3 2 2 3 2" xfId="347"/>
    <cellStyle name="Percent 3 2 2 4" xfId="300"/>
    <cellStyle name="Percent 3 2 3" xfId="251"/>
    <cellStyle name="Percent 3 2 4" xfId="252"/>
    <cellStyle name="Percent 3 2 4 2" xfId="253"/>
    <cellStyle name="Percent 3 2 4 2 2" xfId="393"/>
    <cellStyle name="Percent 3 2 4 3" xfId="319"/>
    <cellStyle name="Percent 3 2 5" xfId="254"/>
    <cellStyle name="Percent 3 2 5 2" xfId="338"/>
    <cellStyle name="Percent 3 2 6" xfId="255"/>
    <cellStyle name="Percent 3 2 6 2" xfId="365"/>
    <cellStyle name="Percent 3 2 7" xfId="291"/>
    <cellStyle name="Percent 3 3" xfId="256"/>
    <cellStyle name="Percent 3 3 2" xfId="257"/>
    <cellStyle name="Percent 3 3 2 2" xfId="373"/>
    <cellStyle name="Percent 3 3 3" xfId="258"/>
    <cellStyle name="Percent 3 3 3 2" xfId="346"/>
    <cellStyle name="Percent 3 3 4" xfId="299"/>
    <cellStyle name="Percent 3 4" xfId="259"/>
    <cellStyle name="Percent 3 5" xfId="260"/>
    <cellStyle name="Percent 3 5 2" xfId="261"/>
    <cellStyle name="Percent 3 5 2 2" xfId="392"/>
    <cellStyle name="Percent 3 5 3" xfId="318"/>
    <cellStyle name="Percent 3 6" xfId="262"/>
    <cellStyle name="Percent 3 6 2" xfId="328"/>
    <cellStyle name="Percent 3 7" xfId="263"/>
    <cellStyle name="Percent 3 7 2" xfId="355"/>
    <cellStyle name="Percent 3 8" xfId="281"/>
    <cellStyle name="Percent 4" xfId="264"/>
    <cellStyle name="Percent 4 2" xfId="265"/>
    <cellStyle name="Percent 4 2 2" xfId="266"/>
    <cellStyle name="Percent 4 2 2 2" xfId="394"/>
    <cellStyle name="Percent 4 2 3" xfId="320"/>
    <cellStyle name="Percent 4 3" xfId="267"/>
    <cellStyle name="Percent 4 3 2" xfId="336"/>
    <cellStyle name="Percent 4 4" xfId="268"/>
    <cellStyle name="Percent 4 4 2" xfId="363"/>
    <cellStyle name="Percent 4 5" xfId="289"/>
    <cellStyle name="Percent 5" xfId="269"/>
    <cellStyle name="Percent 5 2" xfId="270"/>
    <cellStyle name="Percent 5 2 2" xfId="271"/>
    <cellStyle name="Percent 5 2 2 2" xfId="396"/>
    <cellStyle name="Percent 5 2 3" xfId="322"/>
    <cellStyle name="Percent 5 3" xfId="272"/>
    <cellStyle name="Percent 5 3 2" xfId="349"/>
    <cellStyle name="Percent 5 4" xfId="273"/>
    <cellStyle name="Percent 5 4 2" xfId="376"/>
    <cellStyle name="Percent 5 5" xfId="302"/>
    <cellStyle name="Percent 6" xfId="274"/>
    <cellStyle name="Percent 6 2" xfId="326"/>
    <cellStyle name="Percent 7" xfId="275"/>
    <cellStyle name="Percent 7 2" xfId="353"/>
    <cellStyle name="Percent 8" xfId="276"/>
    <cellStyle name="Percent 9" xfId="279"/>
    <cellStyle name="Title" xfId="13" builtinId="15" customBuiltin="1"/>
    <cellStyle name="Total 2" xfId="130"/>
    <cellStyle name="Warning Text 2" xfId="131"/>
  </cellStyles>
  <dxfs count="79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0000"/>
        </patternFill>
      </fill>
    </dxf>
    <dxf>
      <fill>
        <patternFill>
          <bgColor theme="6" tint="0.79998168889431442"/>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val="0"/>
        <i val="0"/>
        <color auto="1"/>
      </font>
      <fill>
        <patternFill>
          <bgColor theme="0"/>
        </patternFill>
      </fill>
    </dxf>
    <dxf>
      <font>
        <b val="0"/>
        <i val="0"/>
        <color auto="1"/>
      </font>
      <fill>
        <patternFill patternType="solid">
          <bgColor theme="0"/>
        </patternFill>
      </fill>
    </dxf>
    <dxf>
      <font>
        <b val="0"/>
        <i val="0"/>
        <color auto="1"/>
      </font>
      <fill>
        <patternFill>
          <bgColor theme="0"/>
        </patternFill>
      </fill>
    </dxf>
    <dxf>
      <font>
        <b val="0"/>
        <i val="0"/>
        <color auto="1"/>
      </font>
      <fill>
        <patternFill patternType="solid">
          <bgColor theme="0"/>
        </patternFill>
      </fill>
    </dxf>
    <dxf>
      <font>
        <b val="0"/>
        <i val="0"/>
        <color auto="1"/>
      </font>
      <fill>
        <patternFill>
          <bgColor theme="0"/>
        </patternFill>
      </fill>
    </dxf>
    <dxf>
      <font>
        <b val="0"/>
        <i val="0"/>
        <color auto="1"/>
      </font>
      <fill>
        <patternFill patternType="solid">
          <bgColor theme="0"/>
        </patternFill>
      </fill>
    </dxf>
    <dxf>
      <font>
        <b val="0"/>
        <i val="0"/>
        <color auto="1"/>
      </font>
      <fill>
        <patternFill>
          <bgColor theme="0"/>
        </patternFill>
      </fill>
    </dxf>
    <dxf>
      <font>
        <b val="0"/>
        <i val="0"/>
        <color auto="1"/>
      </font>
      <fill>
        <patternFill patternType="solid">
          <bgColor theme="0"/>
        </patternFill>
      </fill>
    </dxf>
    <dxf>
      <font>
        <b val="0"/>
        <i val="0"/>
        <color auto="1"/>
      </font>
      <fill>
        <patternFill>
          <bgColor theme="0"/>
        </patternFill>
      </fill>
    </dxf>
    <dxf>
      <font>
        <b val="0"/>
        <i val="0"/>
        <color auto="1"/>
      </font>
      <fill>
        <patternFill patternType="solid">
          <bgColor theme="0"/>
        </patternFill>
      </fill>
    </dxf>
    <dxf>
      <font>
        <b val="0"/>
        <i val="0"/>
        <color auto="1"/>
      </font>
      <fill>
        <patternFill>
          <bgColor theme="0"/>
        </patternFill>
      </fill>
    </dxf>
    <dxf>
      <font>
        <b val="0"/>
        <i val="0"/>
        <color auto="1"/>
      </font>
      <fill>
        <patternFill patternType="solid">
          <bgColor theme="0"/>
        </patternFill>
      </fill>
    </dxf>
    <dxf>
      <font>
        <b val="0"/>
        <i val="0"/>
        <color auto="1"/>
      </font>
      <fill>
        <patternFill>
          <bgColor theme="0"/>
        </patternFill>
      </fill>
    </dxf>
    <dxf>
      <font>
        <b val="0"/>
        <i val="0"/>
        <color auto="1"/>
      </font>
      <fill>
        <patternFill patternType="solid">
          <bgColor theme="0"/>
        </patternFill>
      </fill>
    </dxf>
    <dxf>
      <font>
        <b val="0"/>
        <i val="0"/>
        <color auto="1"/>
      </font>
      <fill>
        <patternFill>
          <bgColor theme="0"/>
        </patternFill>
      </fill>
    </dxf>
    <dxf>
      <font>
        <b val="0"/>
        <i val="0"/>
        <color auto="1"/>
      </font>
      <fill>
        <patternFill patternType="solid">
          <bgColor theme="0"/>
        </patternFill>
      </fill>
    </dxf>
    <dxf>
      <font>
        <b val="0"/>
        <i val="0"/>
        <color auto="1"/>
      </font>
      <fill>
        <patternFill>
          <bgColor theme="0"/>
        </patternFill>
      </fill>
    </dxf>
    <dxf>
      <font>
        <b val="0"/>
        <i val="0"/>
        <color auto="1"/>
      </font>
      <fill>
        <patternFill patternType="solid">
          <bgColor theme="0"/>
        </patternFill>
      </fill>
    </dxf>
    <dxf>
      <font>
        <b val="0"/>
        <i val="0"/>
        <color auto="1"/>
      </font>
      <fill>
        <patternFill>
          <bgColor theme="0"/>
        </patternFill>
      </fill>
    </dxf>
    <dxf>
      <font>
        <b val="0"/>
        <i val="0"/>
        <color auto="1"/>
      </font>
      <fill>
        <patternFill patternType="solid">
          <bgColor theme="0"/>
        </patternFill>
      </fill>
    </dxf>
    <dxf>
      <font>
        <b val="0"/>
        <i val="0"/>
        <color auto="1"/>
      </font>
      <fill>
        <patternFill>
          <bgColor theme="0"/>
        </patternFill>
      </fill>
    </dxf>
    <dxf>
      <font>
        <b val="0"/>
        <i val="0"/>
        <color auto="1"/>
      </font>
      <fill>
        <patternFill patternType="solid">
          <bgColor theme="0"/>
        </patternFill>
      </fill>
    </dxf>
    <dxf>
      <font>
        <b val="0"/>
        <i val="0"/>
        <color auto="1"/>
      </font>
      <fill>
        <patternFill>
          <bgColor theme="0"/>
        </patternFill>
      </fill>
    </dxf>
    <dxf>
      <font>
        <b val="0"/>
        <i val="0"/>
        <color auto="1"/>
      </font>
      <fill>
        <patternFill patternType="solid">
          <bgColor theme="0"/>
        </patternFill>
      </fill>
    </dxf>
    <dxf>
      <font>
        <b val="0"/>
        <i val="0"/>
        <color auto="1"/>
      </font>
      <fill>
        <patternFill>
          <bgColor theme="0"/>
        </patternFill>
      </fill>
    </dxf>
    <dxf>
      <font>
        <b val="0"/>
        <i val="0"/>
        <color auto="1"/>
      </font>
      <fill>
        <patternFill patternType="solid">
          <bgColor theme="0"/>
        </patternFill>
      </fill>
    </dxf>
    <dxf>
      <font>
        <b val="0"/>
        <i val="0"/>
        <color auto="1"/>
      </font>
      <fill>
        <patternFill>
          <bgColor theme="0"/>
        </patternFill>
      </fill>
    </dxf>
    <dxf>
      <font>
        <b val="0"/>
        <i val="0"/>
        <color auto="1"/>
      </font>
      <fill>
        <patternFill patternType="solid">
          <bgColor theme="0"/>
        </patternFill>
      </fill>
    </dxf>
    <dxf>
      <font>
        <b val="0"/>
        <i val="0"/>
        <color auto="1"/>
      </font>
      <fill>
        <patternFill>
          <bgColor theme="0"/>
        </patternFill>
      </fill>
    </dxf>
    <dxf>
      <font>
        <b val="0"/>
        <i val="0"/>
        <color auto="1"/>
      </font>
      <fill>
        <patternFill patternType="solid">
          <bgColor theme="0"/>
        </patternFill>
      </fill>
    </dxf>
    <dxf>
      <font>
        <b val="0"/>
        <i val="0"/>
        <color auto="1"/>
      </font>
      <fill>
        <patternFill>
          <bgColor theme="0"/>
        </patternFill>
      </fill>
    </dxf>
    <dxf>
      <font>
        <b val="0"/>
        <i val="0"/>
        <color auto="1"/>
      </font>
      <fill>
        <patternFill patternType="solid">
          <bgColor theme="0"/>
        </patternFill>
      </fill>
    </dxf>
    <dxf>
      <font>
        <b val="0"/>
        <i val="0"/>
        <color auto="1"/>
      </font>
      <fill>
        <patternFill>
          <bgColor theme="0"/>
        </patternFill>
      </fill>
    </dxf>
    <dxf>
      <font>
        <b val="0"/>
        <i val="0"/>
        <color auto="1"/>
      </font>
      <fill>
        <patternFill patternType="solid">
          <bgColor theme="0"/>
        </patternFill>
      </fill>
    </dxf>
    <dxf>
      <font>
        <b val="0"/>
        <i val="0"/>
        <color auto="1"/>
      </font>
      <fill>
        <patternFill>
          <bgColor theme="0"/>
        </patternFill>
      </fill>
    </dxf>
    <dxf>
      <font>
        <b val="0"/>
        <i val="0"/>
        <color auto="1"/>
      </font>
      <fill>
        <patternFill patternType="solid">
          <bgColor theme="0"/>
        </patternFill>
      </fill>
    </dxf>
    <dxf>
      <font>
        <b val="0"/>
        <i val="0"/>
        <color auto="1"/>
      </font>
      <fill>
        <patternFill>
          <bgColor theme="0"/>
        </patternFill>
      </fill>
    </dxf>
    <dxf>
      <font>
        <b val="0"/>
        <i val="0"/>
        <color auto="1"/>
      </font>
      <fill>
        <patternFill patternType="solid">
          <bgColor theme="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patternType="none">
          <bgColor auto="1"/>
        </patternFill>
      </fill>
      <border diagonalUp="0" diagonalDown="0">
        <left style="thin">
          <color indexed="64"/>
        </left>
        <right style="thin">
          <color indexed="64"/>
        </right>
        <top style="thin">
          <color indexed="64"/>
        </top>
        <bottom style="thin">
          <color indexed="64"/>
        </bottom>
      </border>
    </dxf>
    <dxf>
      <fill>
        <patternFill patternType="none">
          <bgColor auto="1"/>
        </patternFill>
      </fill>
      <border diagonalUp="0" diagonalDown="0" outline="0">
        <left style="thin">
          <color indexed="64"/>
        </left>
        <right style="thin">
          <color indexed="64"/>
        </right>
        <top style="thin">
          <color indexed="64"/>
        </top>
        <bottom style="thin">
          <color indexed="64"/>
        </bottom>
      </border>
    </dxf>
    <dxf>
      <fill>
        <patternFill patternType="none">
          <bgColor auto="1"/>
        </patternFill>
      </fill>
      <border diagonalUp="0" diagonalDown="0" outline="0">
        <left style="thin">
          <color indexed="64"/>
        </left>
        <right style="thin">
          <color indexed="64"/>
        </right>
        <top style="thin">
          <color indexed="64"/>
        </top>
        <bottom style="thin">
          <color indexed="64"/>
        </bottom>
      </border>
    </dxf>
    <dxf>
      <fill>
        <patternFill patternType="none">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indexed="8"/>
        <name val="Arial"/>
        <scheme val="none"/>
      </font>
      <numFmt numFmtId="14" formatCode="0.00%"/>
      <fill>
        <patternFill patternType="none">
          <fgColor indexed="64"/>
          <bgColor auto="1"/>
        </patternFill>
      </fill>
      <alignment horizontal="left" vertical="center" textRotation="0" wrapText="0" indent="0" justifyLastLine="0" shrinkToFit="0" readingOrder="0"/>
      <border diagonalUp="0" diagonalDown="0" outline="0">
        <left style="thin">
          <color indexed="8"/>
        </left>
        <right/>
        <top style="thin">
          <color indexed="8"/>
        </top>
        <bottom style="thin">
          <color indexed="8"/>
        </bottom>
      </border>
      <protection locked="1" hidden="0"/>
    </dxf>
    <dxf>
      <font>
        <b val="0"/>
        <i val="0"/>
        <strike val="0"/>
        <condense val="0"/>
        <extend val="0"/>
        <outline val="0"/>
        <shadow val="0"/>
        <u val="none"/>
        <vertAlign val="baseline"/>
        <sz val="10"/>
        <color indexed="8"/>
        <name val="Arial"/>
        <scheme val="none"/>
      </font>
      <numFmt numFmtId="14" formatCode="0.00%"/>
      <fill>
        <patternFill patternType="none">
          <fgColor indexed="64"/>
          <bgColor auto="1"/>
        </patternFill>
      </fill>
      <alignment horizontal="left" vertical="center"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1" hidden="0"/>
    </dxf>
    <dxf>
      <font>
        <b val="0"/>
        <i val="0"/>
        <strike val="0"/>
        <condense val="0"/>
        <extend val="0"/>
        <outline val="0"/>
        <shadow val="0"/>
        <u val="none"/>
        <vertAlign val="baseline"/>
        <sz val="10"/>
        <color indexed="8"/>
        <name val="Arial"/>
        <scheme val="none"/>
      </font>
      <numFmt numFmtId="14" formatCode="0.00%"/>
      <fill>
        <patternFill patternType="none">
          <fgColor indexed="64"/>
          <bgColor auto="1"/>
        </patternFill>
      </fill>
      <alignment horizontal="left" vertical="center"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1" hidden="0"/>
    </dxf>
    <dxf>
      <font>
        <b val="0"/>
        <i val="0"/>
        <strike val="0"/>
        <condense val="0"/>
        <extend val="0"/>
        <outline val="0"/>
        <shadow val="0"/>
        <u val="none"/>
        <vertAlign val="baseline"/>
        <sz val="10"/>
        <color indexed="8"/>
        <name val="Arial"/>
        <scheme val="none"/>
      </font>
      <numFmt numFmtId="14" formatCode="0.00%"/>
      <fill>
        <patternFill patternType="none">
          <fgColor indexed="64"/>
          <bgColor auto="1"/>
        </patternFill>
      </fill>
      <alignment horizontal="left" vertical="center"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1" hidden="0"/>
    </dxf>
    <dxf>
      <font>
        <b val="0"/>
        <i val="0"/>
        <strike val="0"/>
        <condense val="0"/>
        <extend val="0"/>
        <outline val="0"/>
        <shadow val="0"/>
        <u val="none"/>
        <vertAlign val="baseline"/>
        <sz val="10"/>
        <color indexed="8"/>
        <name val="Arial"/>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1" hidden="0"/>
    </dxf>
    <dxf>
      <font>
        <b val="0"/>
        <i val="0"/>
        <strike val="0"/>
        <condense val="0"/>
        <extend val="0"/>
        <outline val="0"/>
        <shadow val="0"/>
        <u val="none"/>
        <vertAlign val="baseline"/>
        <sz val="10"/>
        <color indexed="8"/>
        <name val="Arial"/>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1" hidden="0"/>
    </dxf>
    <dxf>
      <numFmt numFmtId="164" formatCode="0.0%"/>
      <fill>
        <patternFill patternType="none">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0.0%"/>
      <fill>
        <patternFill patternType="none">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0.0%"/>
      <fill>
        <patternFill patternType="none">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0.0"/>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0"/>
        <color indexed="8"/>
        <name val="Arial"/>
        <scheme val="none"/>
      </font>
      <numFmt numFmtId="0" formatCode="General"/>
      <fill>
        <patternFill patternType="none">
          <fgColor indexed="16"/>
          <bgColor auto="1"/>
        </patternFill>
      </fill>
      <alignment horizontal="left" vertical="center"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1" hidden="0"/>
    </dxf>
    <dxf>
      <fill>
        <patternFill patternType="none">
          <bgColor auto="1"/>
        </patternFill>
      </fill>
    </dxf>
    <dxf>
      <font>
        <b val="0"/>
        <i val="0"/>
        <strike val="0"/>
        <condense val="0"/>
        <extend val="0"/>
        <outline val="0"/>
        <shadow val="0"/>
        <u val="none"/>
        <vertAlign val="baseline"/>
        <sz val="10"/>
        <color indexed="8"/>
        <name val="Arial"/>
        <scheme val="none"/>
      </font>
      <numFmt numFmtId="0" formatCode="General"/>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indexed="8"/>
        <name val="Arial"/>
        <scheme val="none"/>
      </font>
      <numFmt numFmtId="0" formatCode="General"/>
      <fill>
        <patternFill patternType="none">
          <fgColor indexed="16"/>
          <bgColor auto="1"/>
        </patternFill>
      </fill>
      <alignment horizontal="left" vertical="center"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1" hidden="0"/>
    </dxf>
    <dxf>
      <font>
        <b val="0"/>
        <i val="0"/>
        <strike val="0"/>
        <condense val="0"/>
        <extend val="0"/>
        <outline val="0"/>
        <shadow val="0"/>
        <u val="none"/>
        <vertAlign val="baseline"/>
        <sz val="10"/>
        <color indexed="8"/>
        <name val="Arial"/>
        <scheme val="none"/>
      </font>
      <numFmt numFmtId="0" formatCode="General"/>
      <fill>
        <patternFill patternType="none">
          <fgColor indexed="16"/>
          <bgColor auto="1"/>
        </patternFill>
      </fill>
      <alignment horizontal="left" vertical="center"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1" hidden="0"/>
    </dxf>
    <dxf>
      <font>
        <b val="0"/>
        <i val="0"/>
        <strike val="0"/>
        <condense val="0"/>
        <extend val="0"/>
        <outline val="0"/>
        <shadow val="0"/>
        <u val="none"/>
        <vertAlign val="baseline"/>
        <sz val="10"/>
        <color indexed="8"/>
        <name val="Arial"/>
        <scheme val="none"/>
      </font>
      <numFmt numFmtId="0" formatCode="General"/>
      <fill>
        <patternFill patternType="none">
          <fgColor indexed="16"/>
          <bgColor auto="1"/>
        </patternFill>
      </fill>
      <alignment horizontal="left" vertical="center" textRotation="0" wrapText="0" indent="0" justifyLastLine="0" shrinkToFit="0" readingOrder="0"/>
      <border diagonalUp="0" diagonalDown="0" outline="0">
        <left style="thin">
          <color indexed="64"/>
        </left>
        <right style="thin">
          <color indexed="8"/>
        </right>
        <top style="thin">
          <color indexed="8"/>
        </top>
        <bottom style="thin">
          <color indexed="8"/>
        </bottom>
      </border>
      <protection locked="1" hidden="0"/>
    </dxf>
    <dxf>
      <numFmt numFmtId="0" formatCode="General"/>
      <fill>
        <patternFill patternType="none">
          <bgColor auto="1"/>
        </patternFill>
      </fill>
      <border outline="0">
        <left style="thin">
          <color indexed="64"/>
        </left>
      </border>
    </dxf>
    <dxf>
      <numFmt numFmtId="0" formatCode="General"/>
      <fill>
        <patternFill patternType="none">
          <bgColor auto="1"/>
        </patternFill>
      </fill>
      <border outline="0">
        <left style="thin">
          <color indexed="64"/>
        </left>
        <right style="thin">
          <color indexed="64"/>
        </right>
      </border>
    </dxf>
    <dxf>
      <numFmt numFmtId="0" formatCode="General"/>
      <fill>
        <patternFill patternType="none">
          <bgColor auto="1"/>
        </patternFill>
      </fill>
      <border outline="0">
        <right style="thin">
          <color indexed="64"/>
        </right>
      </border>
    </dxf>
    <dxf>
      <fill>
        <patternFill patternType="none">
          <bgColor auto="1"/>
        </patternFill>
      </fill>
      <border outline="0">
        <right style="thin">
          <color indexed="64"/>
        </right>
      </border>
    </dxf>
    <dxf>
      <numFmt numFmtId="30" formatCode="@"/>
      <fill>
        <patternFill patternType="none">
          <bgColor auto="1"/>
        </patternFill>
      </fill>
    </dxf>
    <dxf>
      <border outline="0">
        <right style="thin">
          <color indexed="64"/>
        </right>
      </border>
    </dxf>
    <dxf>
      <fill>
        <patternFill patternType="none">
          <bgColor auto="1"/>
        </patternFill>
      </fill>
    </dxf>
    <dxf>
      <font>
        <b/>
        <i val="0"/>
        <strike val="0"/>
        <condense val="0"/>
        <extend val="0"/>
        <outline val="0"/>
        <shadow val="0"/>
        <u val="none"/>
        <vertAlign val="baseline"/>
        <sz val="10"/>
        <color indexed="16"/>
        <name val="Arial"/>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rgb="FFFFC000"/>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theme="8"/>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theme="8"/>
        </patternFill>
      </fill>
    </dxf>
    <dxf>
      <fill>
        <patternFill>
          <bgColor rgb="FF00B0F0"/>
        </patternFill>
      </fill>
    </dxf>
    <dxf>
      <fill>
        <patternFill>
          <bgColor rgb="FFFF0000"/>
        </patternFill>
      </fill>
    </dxf>
    <dxf>
      <fill>
        <patternFill>
          <bgColor theme="8"/>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theme="8"/>
        </patternFill>
      </fill>
    </dxf>
    <dxf>
      <fill>
        <patternFill>
          <bgColor rgb="FF00B0F0"/>
        </patternFill>
      </fill>
    </dxf>
    <dxf>
      <fill>
        <patternFill>
          <bgColor rgb="FFFF0000"/>
        </patternFill>
      </fill>
    </dxf>
    <dxf>
      <fill>
        <patternFill>
          <bgColor rgb="FF00B0F0"/>
        </patternFill>
      </fill>
    </dxf>
    <dxf>
      <fill>
        <patternFill>
          <bgColor theme="8"/>
        </patternFill>
      </fill>
    </dxf>
    <dxf>
      <fill>
        <patternFill>
          <bgColor rgb="FF00B0F0"/>
        </patternFill>
      </fill>
    </dxf>
    <dxf>
      <fill>
        <patternFill>
          <bgColor rgb="FFFF0000"/>
        </patternFill>
      </fill>
    </dxf>
    <dxf>
      <fill>
        <patternFill>
          <bgColor theme="3" tint="0.59996337778862885"/>
        </patternFill>
      </fill>
    </dxf>
    <dxf>
      <fill>
        <patternFill>
          <bgColor theme="3" tint="0.59996337778862885"/>
        </patternFill>
      </fill>
    </dxf>
    <dxf>
      <fill>
        <patternFill>
          <bgColor rgb="FFFF0000"/>
        </patternFill>
      </fill>
    </dxf>
    <dxf>
      <fill>
        <patternFill>
          <bgColor theme="3" tint="0.59996337778862885"/>
        </patternFill>
      </fill>
    </dxf>
    <dxf>
      <fill>
        <patternFill>
          <bgColor theme="3" tint="0.59996337778862885"/>
        </patternFill>
      </fill>
    </dxf>
    <dxf>
      <fill>
        <patternFill>
          <bgColor rgb="FFFF0000"/>
        </patternFill>
      </fill>
    </dxf>
    <dxf>
      <fill>
        <patternFill>
          <bgColor rgb="FFA6CAF0"/>
        </patternFill>
      </fill>
    </dxf>
    <dxf>
      <fill>
        <patternFill>
          <bgColor rgb="FFFF0000"/>
        </patternFill>
      </fill>
    </dxf>
    <dxf>
      <fill>
        <patternFill>
          <bgColor indexed="10"/>
        </patternFill>
      </fill>
    </dxf>
    <dxf>
      <fill>
        <patternFill patternType="solid">
          <bgColor rgb="FFA6CAF0"/>
        </patternFill>
      </fill>
    </dxf>
    <dxf>
      <fill>
        <patternFill>
          <bgColor rgb="FFA6CAF0"/>
        </patternFill>
      </fill>
    </dxf>
    <dxf>
      <fill>
        <patternFill>
          <bgColor rgb="FFFF0000"/>
        </patternFill>
      </fill>
    </dxf>
    <dxf>
      <fill>
        <patternFill patternType="solid">
          <bgColor rgb="FFA6CAF0"/>
        </patternFill>
      </fill>
    </dxf>
    <dxf>
      <fill>
        <patternFill>
          <bgColor indexed="10"/>
        </patternFill>
      </fill>
    </dxf>
    <dxf>
      <fill>
        <patternFill patternType="solid">
          <bgColor rgb="FFA6CAF0"/>
        </patternFill>
      </fill>
    </dxf>
    <dxf>
      <fill>
        <patternFill>
          <bgColor rgb="FFA6CAF0"/>
        </patternFill>
      </fill>
    </dxf>
    <dxf>
      <fill>
        <patternFill>
          <bgColor rgb="FFFF0000"/>
        </patternFill>
      </fill>
    </dxf>
    <dxf>
      <fill>
        <patternFill patternType="solid">
          <bgColor rgb="FFA6CAF0"/>
        </patternFill>
      </fill>
    </dxf>
    <dxf>
      <fill>
        <patternFill>
          <bgColor indexed="10"/>
        </patternFill>
      </fill>
    </dxf>
    <dxf>
      <fill>
        <patternFill>
          <bgColor rgb="FFA6CAF0"/>
        </patternFill>
      </fill>
    </dxf>
    <dxf>
      <fill>
        <patternFill>
          <bgColor rgb="FFFF0000"/>
        </patternFill>
      </fill>
    </dxf>
    <dxf>
      <fill>
        <patternFill patternType="solid">
          <bgColor rgb="FFA6CAF0"/>
        </patternFill>
      </fill>
    </dxf>
    <dxf>
      <fill>
        <patternFill>
          <bgColor indexed="10"/>
        </patternFill>
      </fill>
    </dxf>
    <dxf>
      <fill>
        <patternFill>
          <bgColor rgb="FFA6CAF0"/>
        </patternFill>
      </fill>
    </dxf>
    <dxf>
      <fill>
        <patternFill>
          <bgColor rgb="FFFF0000"/>
        </patternFill>
      </fill>
    </dxf>
    <dxf>
      <fill>
        <patternFill>
          <bgColor indexed="10"/>
        </patternFill>
      </fill>
    </dxf>
    <dxf>
      <fill>
        <patternFill patternType="solid">
          <bgColor rgb="FFA6CAF0"/>
        </patternFill>
      </fill>
    </dxf>
    <dxf>
      <fill>
        <patternFill>
          <bgColor theme="4" tint="0.39994506668294322"/>
        </patternFill>
      </fill>
    </dxf>
    <dxf>
      <fill>
        <patternFill>
          <bgColor theme="4" tint="0.39994506668294322"/>
        </patternFill>
      </fill>
    </dxf>
    <dxf>
      <fill>
        <patternFill>
          <bgColor rgb="FFA6CAF0"/>
        </patternFill>
      </fill>
    </dxf>
    <dxf>
      <fill>
        <patternFill>
          <bgColor rgb="FFFF0000"/>
        </patternFill>
      </fill>
    </dxf>
    <dxf>
      <fill>
        <patternFill patternType="solid">
          <bgColor rgb="FFA6CAF0"/>
        </patternFill>
      </fill>
    </dxf>
    <dxf>
      <fill>
        <patternFill>
          <bgColor rgb="FFA6CAF0"/>
        </patternFill>
      </fill>
    </dxf>
    <dxf>
      <fill>
        <patternFill>
          <bgColor theme="4" tint="0.39994506668294322"/>
        </patternFill>
      </fill>
    </dxf>
    <dxf>
      <fill>
        <patternFill>
          <bgColor theme="4" tint="0.39994506668294322"/>
        </patternFill>
      </fill>
    </dxf>
    <dxf>
      <fill>
        <patternFill>
          <bgColor rgb="FFFF0000"/>
        </patternFill>
      </fill>
    </dxf>
    <dxf>
      <fill>
        <patternFill>
          <bgColor rgb="FFFF0000"/>
        </patternFill>
      </fill>
    </dxf>
    <dxf>
      <fill>
        <patternFill>
          <bgColor theme="6" tint="0.79998168889431442"/>
        </patternFill>
      </fill>
    </dxf>
    <dxf>
      <fill>
        <patternFill>
          <bgColor rgb="FFA6CAF0"/>
        </patternFill>
      </fill>
    </dxf>
    <dxf>
      <fill>
        <patternFill>
          <bgColor rgb="FFFF0000"/>
        </patternFill>
      </fill>
    </dxf>
    <dxf>
      <fill>
        <patternFill patternType="solid">
          <bgColor rgb="FFA6CAF0"/>
        </patternFill>
      </fill>
    </dxf>
    <dxf>
      <fill>
        <patternFill>
          <bgColor rgb="FFA6CAF0"/>
        </patternFill>
      </fill>
    </dxf>
    <dxf>
      <fill>
        <patternFill>
          <bgColor theme="3" tint="0.59996337778862885"/>
        </patternFill>
      </fill>
    </dxf>
    <dxf>
      <fill>
        <patternFill>
          <bgColor theme="3" tint="0.59996337778862885"/>
        </patternFill>
      </fill>
    </dxf>
    <dxf>
      <fill>
        <patternFill>
          <bgColor rgb="FFFF0000"/>
        </patternFill>
      </fill>
    </dxf>
    <dxf>
      <fill>
        <patternFill>
          <bgColor theme="3" tint="0.59996337778862885"/>
        </patternFill>
      </fill>
    </dxf>
    <dxf>
      <fill>
        <patternFill>
          <bgColor theme="3" tint="0.59996337778862885"/>
        </patternFill>
      </fill>
    </dxf>
    <dxf>
      <fill>
        <patternFill>
          <bgColor rgb="FFFF0000"/>
        </patternFill>
      </fill>
    </dxf>
    <dxf>
      <fill>
        <patternFill>
          <bgColor theme="3" tint="0.59996337778862885"/>
        </patternFill>
      </fill>
    </dxf>
    <dxf>
      <fill>
        <patternFill>
          <bgColor theme="3" tint="0.59996337778862885"/>
        </patternFill>
      </fill>
    </dxf>
    <dxf>
      <fill>
        <patternFill>
          <bgColor rgb="FFFF0000"/>
        </patternFill>
      </fill>
    </dxf>
    <dxf>
      <fill>
        <patternFill>
          <bgColor theme="4" tint="0.39994506668294322"/>
        </patternFill>
      </fill>
    </dxf>
    <dxf>
      <fill>
        <patternFill>
          <bgColor theme="4" tint="0.39994506668294322"/>
        </patternFill>
      </fill>
    </dxf>
    <dxf>
      <fill>
        <patternFill>
          <bgColor rgb="FFA6CAF0"/>
        </patternFill>
      </fill>
    </dxf>
    <dxf>
      <fill>
        <patternFill>
          <bgColor rgb="FFFF0000"/>
        </patternFill>
      </fill>
    </dxf>
    <dxf>
      <fill>
        <patternFill patternType="solid">
          <bgColor rgb="FFA6CAF0"/>
        </patternFill>
      </fill>
    </dxf>
    <dxf>
      <fill>
        <patternFill>
          <bgColor rgb="FFA6CAF0"/>
        </patternFill>
      </fill>
    </dxf>
    <dxf>
      <fill>
        <patternFill>
          <bgColor rgb="FFA6CAF0"/>
        </patternFill>
      </fill>
    </dxf>
    <dxf>
      <fill>
        <patternFill>
          <bgColor rgb="FFFF0000"/>
        </patternFill>
      </fill>
    </dxf>
    <dxf>
      <fill>
        <patternFill patternType="solid">
          <bgColor rgb="FFA6CAF0"/>
        </patternFill>
      </fill>
    </dxf>
    <dxf>
      <fill>
        <patternFill>
          <bgColor indexed="10"/>
        </patternFill>
      </fill>
    </dxf>
    <dxf>
      <fill>
        <patternFill patternType="solid">
          <bgColor rgb="FFA6CAF0"/>
        </patternFill>
      </fill>
    </dxf>
    <dxf>
      <fill>
        <patternFill>
          <bgColor rgb="FFA6CAF0"/>
        </patternFill>
      </fill>
    </dxf>
    <dxf>
      <fill>
        <patternFill>
          <bgColor rgb="FFFF0000"/>
        </patternFill>
      </fill>
    </dxf>
    <dxf>
      <fill>
        <patternFill patternType="solid">
          <bgColor rgb="FFA6CAF0"/>
        </patternFill>
      </fill>
    </dxf>
    <dxf>
      <fill>
        <patternFill>
          <bgColor theme="3" tint="0.59996337778862885"/>
        </patternFill>
      </fill>
    </dxf>
    <dxf>
      <fill>
        <patternFill>
          <bgColor indexed="10"/>
        </patternFill>
      </fill>
    </dxf>
    <dxf>
      <fill>
        <patternFill patternType="solid">
          <bgColor rgb="FFA6CAF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9CC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12.internal\shares\Special%20Ed\_2014%20SPP_Sub_Feb_2015\Disproportionality%20Workbook%20267%20-%202014-15%20-%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ig Disp"/>
      <sheetName val="SigDisp Pt2"/>
      <sheetName val="Data Summary"/>
      <sheetName val="Worksheet 1"/>
      <sheetName val="Worksheet 2"/>
      <sheetName val="Worksheet 3"/>
      <sheetName val="Definitions"/>
      <sheetName val="District List"/>
      <sheetName val="Ind5-9-10_2011"/>
      <sheetName val="Ind 4 for wksht"/>
      <sheetName val="Placement"/>
      <sheetName val="Ind 9 detail"/>
      <sheetName val="Discipline_Sig_Disp"/>
      <sheetName val="Summary"/>
      <sheetName val="Disc_OO10"/>
      <sheetName val="Disc_IO10"/>
      <sheetName val="Disc_OL10"/>
      <sheetName val="Disc_IL10"/>
      <sheetName val="Ind 10 detail"/>
      <sheetName val="Ind_9_10_5_2012"/>
      <sheetName val="Ind_9_10_5_2012_full"/>
      <sheetName val="Ind_9_10_5_20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tables/table1.xml><?xml version="1.0" encoding="utf-8"?>
<table xmlns="http://schemas.openxmlformats.org/spreadsheetml/2006/main" id="1" name="Table1" displayName="Table1" ref="A1:AJ305" totalsRowShown="0" headerRowDxfId="544" dataDxfId="543" tableBorderDxfId="542">
  <autoFilter ref="A1:AJ305"/>
  <sortState ref="A2:AJ305">
    <sortCondition ref="B1:B305"/>
  </sortState>
  <tableColumns count="36">
    <tableColumn id="1" name="CCDDD" dataDxfId="541"/>
    <tableColumn id="2" name="District" dataDxfId="540"/>
    <tableColumn id="3" name="14A 2014" dataDxfId="539"/>
    <tableColumn id="4" name="14B 2014" dataDxfId="538"/>
    <tableColumn id="5" name="14C 2014" dataDxfId="537"/>
    <tableColumn id="6" name="14A n-size 2014" dataDxfId="536"/>
    <tableColumn id="7" name="14B n-size 2014" dataDxfId="535"/>
    <tableColumn id="8" name="14C n-size 2014" dataDxfId="534"/>
    <tableColumn id="36" name="Leavers 2014" dataDxfId="533"/>
    <tableColumn id="9" name="Reponders 2014" dataDxfId="532"/>
    <tableColumn id="10" name="Reponse Rate 2014" dataDxfId="531"/>
    <tableColumn id="11" name="14A 2010 Leavers" dataDxfId="530"/>
    <tableColumn id="12" name="14B  2010 Leavers" dataDxfId="529"/>
    <tableColumn id="13" name="14C  2010 Leavers" dataDxfId="528"/>
    <tableColumn id="14" name="# Leavers 2011" dataDxfId="527"/>
    <tableColumn id="15" name="# Responders 2011" dataDxfId="526"/>
    <tableColumn id="16" name="Response Rate 2011 Leavers" dataDxfId="525"/>
    <tableColumn id="17" name="14A 2011 Leavers" dataDxfId="524"/>
    <tableColumn id="18" name="14B 2011 Leavers" dataDxfId="523"/>
    <tableColumn id="19" name="14C 2011 Leavers" dataDxfId="522"/>
    <tableColumn id="20" name="# Leavers 2012" dataDxfId="521"/>
    <tableColumn id="21" name="# Responders 2012" dataDxfId="520"/>
    <tableColumn id="22" name="Response Rate 2012" dataDxfId="519"/>
    <tableColumn id="23" name="14A 2012" dataDxfId="518"/>
    <tableColumn id="24" name="14B 2012" dataDxfId="517"/>
    <tableColumn id="25" name="14C 2012" dataDxfId="516"/>
    <tableColumn id="26" name="# Leavers 2013" dataDxfId="515"/>
    <tableColumn id="27" name="# Responders 2013" dataDxfId="514"/>
    <tableColumn id="28" name="Response Rate 2013" dataDxfId="513"/>
    <tableColumn id="29" name="2013 14A" dataDxfId="512"/>
    <tableColumn id="30" name="2013 14B" dataDxfId="511"/>
    <tableColumn id="31" name="2013 14C" dataDxfId="510"/>
    <tableColumn id="32" name="14A Met Target 2014 (25.7)" dataDxfId="509"/>
    <tableColumn id="33" name="14B Met Target 2014 (53.21)" dataDxfId="508"/>
    <tableColumn id="34" name="14C Met Target 2014 (67.38)" dataDxfId="507"/>
    <tableColumn id="35" name="2014 Response Rate Met Target" dataDxfId="50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reportcard.ospi.k12.wa.us/TemplateDetail.aspx?groupLevel=District&amp;schoolId=1&amp;reportLevel=State&amp;orgLinkId=1&amp;yrs=2013-14&amp;gradeLevelId=3&amp;waslCategory=11&amp;year=2013-14&amp;chartType=1&amp;domain=MSPHSPE" TargetMode="External"/><Relationship Id="rId7" Type="http://schemas.openxmlformats.org/officeDocument/2006/relationships/vmlDrawing" Target="../drawings/vmlDrawing1.vml"/><Relationship Id="rId2" Type="http://schemas.openxmlformats.org/officeDocument/2006/relationships/hyperlink" Target="http://reportcard.ospi.k12.wa.us/WASLAccommodation.aspx?groupLevel=District&amp;schoolId=1&amp;reportLevel=State&amp;orgLinkId=1&amp;yrs=2013-14&amp;gradeLevelId=3&amp;waslCategory=11&amp;year=2013-14&amp;chartType=1&amp;domain=MSPHSPE" TargetMode="External"/><Relationship Id="rId1" Type="http://schemas.openxmlformats.org/officeDocument/2006/relationships/hyperlink" Target="http://reportcard.ospi.k12.wa.us/TemplateDetail.aspx?domain=SBAC&amp;groupLevel=District&amp;schoolId=1&amp;reportLevel=State&amp;year=2014-15&amp;gradeLevelId=3&amp;waslCategory=1" TargetMode="External"/><Relationship Id="rId6" Type="http://schemas.openxmlformats.org/officeDocument/2006/relationships/printerSettings" Target="../printerSettings/printerSettings1.bin"/><Relationship Id="rId5" Type="http://schemas.openxmlformats.org/officeDocument/2006/relationships/hyperlink" Target="http://www.k12.wa.us/DataAdmin/pubdocs/STATEAccommodatedTestersReport.xlsx" TargetMode="External"/><Relationship Id="rId4" Type="http://schemas.openxmlformats.org/officeDocument/2006/relationships/hyperlink" Target="http://reportcard.ospi.k12.wa.us/AYPParticipationDetail.aspx?domain=AYP&amp;groupLevel=District&amp;schoolId=1&amp;reportLevel=State&amp;orgLinkId=1&amp;yrs=2013-14&amp;year=2013-14"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k12.wa.us/SpecialEd/Data/SPP-APR/2013.aspx"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50"/>
  </sheetPr>
  <dimension ref="A1:Z179"/>
  <sheetViews>
    <sheetView tabSelected="1" zoomScaleNormal="100" workbookViewId="0">
      <selection activeCell="F8" sqref="F8"/>
    </sheetView>
  </sheetViews>
  <sheetFormatPr defaultRowHeight="12.75"/>
  <cols>
    <col min="1" max="1" width="7.5703125" style="31" customWidth="1"/>
    <col min="2" max="3" width="8.28515625" customWidth="1"/>
    <col min="4" max="4" width="8.7109375" customWidth="1"/>
    <col min="5" max="5" width="7.85546875" customWidth="1"/>
    <col min="6" max="6" width="7.7109375" customWidth="1"/>
    <col min="7" max="7" width="8.42578125" customWidth="1"/>
    <col min="8" max="8" width="9.5703125" customWidth="1"/>
    <col min="9" max="9" width="8.28515625" customWidth="1"/>
    <col min="10" max="10" width="7" customWidth="1"/>
    <col min="11" max="11" width="7.42578125" customWidth="1"/>
    <col min="12" max="12" width="7.85546875" customWidth="1"/>
    <col min="13" max="13" width="8.7109375" customWidth="1"/>
    <col min="14" max="14" width="8.42578125" bestFit="1" customWidth="1"/>
    <col min="15" max="15" width="9.85546875" customWidth="1"/>
    <col min="17" max="17" width="12.7109375" bestFit="1" customWidth="1"/>
  </cols>
  <sheetData>
    <row r="1" spans="1:17" s="69" customFormat="1" ht="42" customHeight="1">
      <c r="A1" s="1621" t="s">
        <v>1505</v>
      </c>
      <c r="B1" s="1621"/>
      <c r="C1" s="1621"/>
      <c r="D1" s="1621"/>
      <c r="E1" s="1621"/>
      <c r="F1" s="1621"/>
      <c r="G1" s="1621"/>
      <c r="H1" s="1621"/>
      <c r="I1" s="1621"/>
      <c r="J1" s="1621"/>
      <c r="K1" s="1621"/>
      <c r="L1" s="1621"/>
      <c r="M1" s="1621"/>
    </row>
    <row r="2" spans="1:17">
      <c r="A2" s="134"/>
      <c r="B2" s="100"/>
      <c r="C2" s="100"/>
      <c r="D2" s="100"/>
      <c r="E2" s="100"/>
      <c r="F2" s="100"/>
      <c r="G2" s="100"/>
      <c r="H2" s="100"/>
      <c r="I2" s="100"/>
      <c r="J2" s="99"/>
      <c r="K2" s="99"/>
      <c r="L2" s="99"/>
      <c r="M2" s="100"/>
    </row>
    <row r="3" spans="1:17" ht="15.75">
      <c r="A3" s="1622" t="s">
        <v>1191</v>
      </c>
      <c r="B3" s="1622"/>
      <c r="C3" s="1622"/>
      <c r="D3" s="1622"/>
      <c r="E3" s="1622"/>
      <c r="F3" s="1622"/>
      <c r="G3" s="1622"/>
      <c r="H3" s="1622"/>
      <c r="I3" s="1622"/>
      <c r="J3" s="1622"/>
      <c r="K3" s="1622"/>
      <c r="L3" s="1622"/>
      <c r="M3" s="1622"/>
    </row>
    <row r="4" spans="1:17" ht="9.75" customHeight="1">
      <c r="A4" s="1624"/>
      <c r="B4" s="1624"/>
      <c r="C4" s="1624"/>
      <c r="D4" s="1624"/>
      <c r="E4" s="1624"/>
      <c r="F4" s="135"/>
      <c r="G4" s="136"/>
      <c r="H4" s="136"/>
      <c r="I4" s="136"/>
      <c r="J4" s="99"/>
      <c r="K4" s="99"/>
      <c r="L4" s="99"/>
      <c r="M4" s="100"/>
    </row>
    <row r="5" spans="1:17" ht="15.75">
      <c r="A5" s="1625" t="str">
        <f>VLOOKUP(F7,District_List!$A$1:$F$312,2,FALSE)</f>
        <v>State Totals</v>
      </c>
      <c r="B5" s="1625"/>
      <c r="C5" s="1625"/>
      <c r="D5" s="1625"/>
      <c r="E5" s="1625"/>
      <c r="F5" s="1625"/>
      <c r="G5" s="1625"/>
      <c r="H5" s="1625"/>
      <c r="I5" s="1625"/>
      <c r="J5" s="1625"/>
      <c r="K5" s="1625"/>
      <c r="L5" s="1625"/>
      <c r="M5" s="1625"/>
    </row>
    <row r="6" spans="1:17" ht="12" customHeight="1" thickBot="1">
      <c r="A6" s="137"/>
      <c r="B6" s="137"/>
      <c r="C6" s="137"/>
      <c r="D6" s="137"/>
      <c r="E6" s="137"/>
      <c r="F6" s="137"/>
      <c r="G6" s="137"/>
      <c r="H6" s="137"/>
      <c r="I6" s="137"/>
      <c r="J6" s="137"/>
      <c r="K6" s="99"/>
      <c r="L6" s="99"/>
      <c r="M6" s="100"/>
    </row>
    <row r="7" spans="1:17" ht="16.5" thickBot="1">
      <c r="A7" s="1628" t="s">
        <v>881</v>
      </c>
      <c r="B7" s="1628"/>
      <c r="C7" s="137"/>
      <c r="D7" s="137"/>
      <c r="E7" s="137"/>
      <c r="F7" s="1028" t="s">
        <v>825</v>
      </c>
      <c r="G7" s="1626" t="s">
        <v>1215</v>
      </c>
      <c r="H7" s="1627"/>
      <c r="I7" s="1627"/>
      <c r="J7" s="1627"/>
      <c r="K7" s="1627"/>
      <c r="L7" s="1627"/>
      <c r="M7" s="100"/>
    </row>
    <row r="8" spans="1:17" ht="11.25" customHeight="1">
      <c r="A8" s="138"/>
      <c r="B8" s="139"/>
      <c r="C8" s="139"/>
      <c r="D8" s="139"/>
      <c r="E8" s="139"/>
      <c r="F8" s="140"/>
      <c r="G8" s="137"/>
      <c r="H8" s="137"/>
      <c r="I8" s="137"/>
      <c r="J8" s="137"/>
      <c r="K8" s="99"/>
      <c r="L8" s="99"/>
      <c r="M8" s="100"/>
    </row>
    <row r="9" spans="1:17" s="68" customFormat="1">
      <c r="A9" s="602"/>
      <c r="B9" s="602"/>
      <c r="C9" s="602"/>
      <c r="D9" s="602"/>
      <c r="E9" s="602"/>
      <c r="F9" s="602"/>
      <c r="G9" s="602"/>
      <c r="H9" s="602"/>
      <c r="I9" s="602"/>
      <c r="J9" s="602"/>
      <c r="K9" s="602"/>
      <c r="L9" s="602"/>
      <c r="M9" s="602"/>
    </row>
    <row r="10" spans="1:17">
      <c r="A10" s="1630" t="s">
        <v>2676</v>
      </c>
      <c r="B10" s="1630"/>
      <c r="C10" s="1630"/>
      <c r="D10" s="1630"/>
      <c r="E10" s="1630"/>
      <c r="F10" s="1630"/>
      <c r="G10" s="1630"/>
      <c r="H10" s="1630"/>
      <c r="I10" s="1630"/>
      <c r="J10" s="1630"/>
      <c r="K10" s="1630"/>
      <c r="L10" s="1630"/>
      <c r="M10" s="1630"/>
    </row>
    <row r="11" spans="1:17" ht="42.75" customHeight="1">
      <c r="A11" s="1632" t="s">
        <v>2675</v>
      </c>
      <c r="B11" s="1632"/>
      <c r="C11" s="1632"/>
      <c r="D11" s="1632"/>
      <c r="E11" s="1632"/>
      <c r="F11" s="1632"/>
      <c r="G11" s="1632"/>
      <c r="H11" s="1632"/>
      <c r="I11" s="1632"/>
      <c r="J11" s="1632"/>
      <c r="K11" s="1632"/>
      <c r="L11" s="1632"/>
      <c r="M11" s="1632"/>
      <c r="N11" s="602"/>
      <c r="O11" s="602"/>
      <c r="P11" s="602"/>
      <c r="Q11" s="602"/>
    </row>
    <row r="12" spans="1:17" ht="42.75" customHeight="1">
      <c r="D12" s="997" t="s">
        <v>2489</v>
      </c>
      <c r="E12" s="764" t="s">
        <v>2677</v>
      </c>
      <c r="F12" s="764" t="s">
        <v>2678</v>
      </c>
      <c r="G12" s="1157" t="s">
        <v>2764</v>
      </c>
      <c r="H12" s="1158" t="s">
        <v>2765</v>
      </c>
      <c r="I12" s="1158" t="s">
        <v>2766</v>
      </c>
      <c r="J12" s="1160" t="s">
        <v>2490</v>
      </c>
      <c r="L12" s="14"/>
      <c r="M12" s="602"/>
      <c r="N12" s="1128"/>
      <c r="O12" s="602"/>
      <c r="P12" s="602"/>
    </row>
    <row r="13" spans="1:17" ht="14.25" customHeight="1">
      <c r="D13" s="1071">
        <f>IF(ISERROR(VLOOKUP($F$7,Ind_1!$A$1:$R$314,6,FALSE))=TRUE,0,VLOOKUP($F$7,Ind_1!$A$1:$R$314,6,FALSE))</f>
        <v>62.74</v>
      </c>
      <c r="E13" s="769">
        <v>62.74</v>
      </c>
      <c r="F13" s="769">
        <v>85</v>
      </c>
      <c r="G13" s="1071">
        <f>IF(ISERROR(VLOOKUP($F$7,Ind_1!$A$1:$Z$314,8,FALSE))=TRUE,0,VLOOKUP($F$7,Ind_1!$A$1:$Z$314,8,FALSE))</f>
        <v>62.8</v>
      </c>
      <c r="H13" s="769">
        <v>62.8</v>
      </c>
      <c r="I13" s="769">
        <v>100</v>
      </c>
      <c r="J13" s="754" t="str">
        <f>IF(ISERROR(VLOOKUP($F$7,Ind_1!$A$1:$Z$314,9,FALSE))=TRUE,0,VLOOKUP($F$7,Ind_1!$A$1:$Z$314,9,FALSE))</f>
        <v>No</v>
      </c>
    </row>
    <row r="14" spans="1:17">
      <c r="A14" s="145"/>
      <c r="B14" s="146"/>
      <c r="C14" s="147"/>
      <c r="D14" s="147"/>
      <c r="E14" s="587"/>
      <c r="F14" s="148"/>
      <c r="G14" s="149"/>
      <c r="H14" s="149"/>
      <c r="I14" s="148"/>
      <c r="J14" s="150"/>
      <c r="K14" s="99"/>
      <c r="L14" s="99"/>
      <c r="M14" s="99"/>
    </row>
    <row r="15" spans="1:17" ht="18" customHeight="1">
      <c r="A15" s="1623" t="s">
        <v>1638</v>
      </c>
      <c r="B15" s="1623"/>
      <c r="C15" s="1623"/>
      <c r="D15" s="1623"/>
      <c r="E15" s="1623"/>
      <c r="F15" s="1623"/>
      <c r="G15" s="1623"/>
      <c r="H15" s="1623"/>
      <c r="I15" s="1623"/>
      <c r="J15" s="1623"/>
      <c r="K15" s="1623"/>
      <c r="L15" s="1623"/>
      <c r="M15" s="1623"/>
    </row>
    <row r="16" spans="1:17" ht="49.5" customHeight="1">
      <c r="A16" s="504" t="s">
        <v>2049</v>
      </c>
      <c r="B16" s="504" t="s">
        <v>2050</v>
      </c>
      <c r="C16" s="504" t="s">
        <v>2051</v>
      </c>
      <c r="D16" s="609" t="s">
        <v>2046</v>
      </c>
      <c r="E16" s="609" t="s">
        <v>2047</v>
      </c>
      <c r="F16" s="609" t="s">
        <v>2048</v>
      </c>
      <c r="G16" s="997" t="s">
        <v>2489</v>
      </c>
      <c r="H16" s="764" t="s">
        <v>2677</v>
      </c>
      <c r="I16" s="764" t="s">
        <v>2678</v>
      </c>
      <c r="J16" s="1158" t="s">
        <v>2760</v>
      </c>
      <c r="K16" s="1158" t="s">
        <v>2761</v>
      </c>
      <c r="L16" s="1158" t="s">
        <v>2762</v>
      </c>
      <c r="M16" s="141" t="s">
        <v>1173</v>
      </c>
      <c r="N16" s="1128"/>
    </row>
    <row r="17" spans="1:24">
      <c r="A17" s="603">
        <f>IF(ISERROR(VLOOKUP($F$7,Ind_2!$A$1:$K$312,7,FALSE))=TRUE,0,VLOOKUP($F$7,Ind_2!$A$1:$K$312,7,FALSE))</f>
        <v>5.0013460560557568E-2</v>
      </c>
      <c r="B17" s="603">
        <v>0.05</v>
      </c>
      <c r="C17" s="603">
        <v>5.7500000000000002E-2</v>
      </c>
      <c r="D17" s="151">
        <f>IF(ISERROR(VLOOKUP($F$7,Ind_2!$A$1:$K$312,3,FALSE))=TRUE,0,VLOOKUP($F$7,Ind_2!$A$1:$K$312,3,FALSE))</f>
        <v>4.5999999999999999E-2</v>
      </c>
      <c r="E17" s="151">
        <v>4.5999999999999999E-2</v>
      </c>
      <c r="F17" s="151">
        <v>5.7500000000000002E-2</v>
      </c>
      <c r="G17" s="151">
        <f>IF(ISERROR(VLOOKUP($F$7,Ind_2!$A$1:$Z$313,8,FALSE))=TRUE,0,VLOOKUP($F$7,Ind_2!$A$1:$Z$313,8,FALSE))</f>
        <v>8.1799999999999998E-2</v>
      </c>
      <c r="H17" s="151">
        <v>8.1799999999999998E-2</v>
      </c>
      <c r="I17" s="151">
        <v>5.7000000000000002E-2</v>
      </c>
      <c r="J17" s="151">
        <f>IF(ISERROR(VLOOKUP($F$7,Ind_2!$A$1:$Z$313,4,FALSE))=TRUE,0,VLOOKUP($F$7,Ind_2!$A$1:$Z$313,4,FALSE))</f>
        <v>4.9299999999999997E-2</v>
      </c>
      <c r="K17" s="151">
        <v>4.9299999999999997E-2</v>
      </c>
      <c r="L17" s="151">
        <v>5.6500000000000002E-2</v>
      </c>
      <c r="M17" s="599" t="str">
        <f>IF(ISERROR(VLOOKUP($F$7,Ind_2!$A$1:$P$313,13,FALSE))=TRUE,0,VLOOKUP($F$7,Ind_2!$A$1:$P$313,13,FALSE))</f>
        <v>Yes</v>
      </c>
    </row>
    <row r="18" spans="1:24">
      <c r="A18" s="150"/>
      <c r="B18" s="152"/>
      <c r="C18" s="147"/>
      <c r="D18" s="147"/>
      <c r="E18" s="148"/>
      <c r="F18" s="148"/>
      <c r="G18" s="148"/>
      <c r="H18" s="148"/>
      <c r="I18" s="148"/>
      <c r="J18" s="150"/>
      <c r="K18" s="132"/>
      <c r="L18" s="99"/>
      <c r="M18" s="99"/>
    </row>
    <row r="19" spans="1:24" ht="15">
      <c r="A19" s="1629" t="s">
        <v>2025</v>
      </c>
      <c r="B19" s="1629"/>
      <c r="C19" s="1629"/>
      <c r="D19" s="1629"/>
      <c r="E19" s="1629"/>
      <c r="F19" s="1629"/>
      <c r="G19" s="1629"/>
      <c r="H19" s="1629"/>
      <c r="I19" s="1629"/>
      <c r="J19" s="1629"/>
      <c r="K19" s="1629"/>
      <c r="L19" s="1629"/>
      <c r="M19" s="1629"/>
    </row>
    <row r="20" spans="1:24" s="43" customFormat="1">
      <c r="A20" s="153"/>
      <c r="B20" s="153"/>
      <c r="C20" s="153"/>
      <c r="D20" s="153"/>
      <c r="E20" s="153"/>
      <c r="F20" s="153"/>
      <c r="G20" s="153"/>
      <c r="H20" s="153"/>
      <c r="I20" s="153"/>
      <c r="J20" s="153"/>
      <c r="K20" s="154"/>
      <c r="L20" s="107"/>
      <c r="M20" s="107"/>
    </row>
    <row r="21" spans="1:24" s="68" customFormat="1">
      <c r="A21" s="1630" t="s">
        <v>1639</v>
      </c>
      <c r="B21" s="1630"/>
      <c r="C21" s="1630"/>
      <c r="D21" s="1630"/>
      <c r="E21" s="1630"/>
      <c r="F21" s="1630"/>
      <c r="G21" s="1630"/>
      <c r="H21" s="1630"/>
      <c r="I21" s="1630"/>
      <c r="J21" s="1630"/>
      <c r="K21" s="1630"/>
      <c r="L21" s="1630"/>
      <c r="M21" s="1630"/>
    </row>
    <row r="22" spans="1:24" s="68" customFormat="1" ht="36" customHeight="1">
      <c r="A22" s="1623" t="s">
        <v>2026</v>
      </c>
      <c r="B22" s="1623"/>
      <c r="C22" s="1623"/>
      <c r="D22" s="1623"/>
      <c r="E22" s="1623"/>
      <c r="F22" s="1623"/>
      <c r="G22" s="1623"/>
      <c r="H22" s="1623"/>
      <c r="I22" s="1623"/>
      <c r="J22" s="1623"/>
      <c r="K22" s="1623"/>
      <c r="L22" s="1623"/>
      <c r="M22" s="1623"/>
      <c r="N22" s="233"/>
    </row>
    <row r="23" spans="1:24" s="68" customFormat="1" ht="24" customHeight="1">
      <c r="A23" s="1631" t="s">
        <v>3088</v>
      </c>
      <c r="B23" s="1631"/>
      <c r="C23" s="1631"/>
      <c r="D23" s="1631"/>
      <c r="E23" s="1631"/>
      <c r="F23" s="1631"/>
      <c r="G23" s="1631"/>
      <c r="H23" s="1631"/>
      <c r="I23" s="1631"/>
      <c r="J23" s="1631"/>
      <c r="K23" s="1631"/>
      <c r="L23" s="1631"/>
      <c r="M23" s="1631"/>
      <c r="N23" s="1128"/>
    </row>
    <row r="24" spans="1:24" s="28" customFormat="1" ht="24.75" customHeight="1">
      <c r="A24" s="1623" t="s">
        <v>2031</v>
      </c>
      <c r="B24" s="1623"/>
      <c r="C24" s="1623"/>
      <c r="D24" s="1623"/>
      <c r="E24" s="1623"/>
      <c r="F24" s="1623"/>
      <c r="G24" s="1623"/>
      <c r="H24" s="1623"/>
      <c r="I24" s="1623"/>
      <c r="J24" s="1623"/>
      <c r="K24" s="1623"/>
      <c r="L24" s="1623"/>
      <c r="M24" s="1623"/>
      <c r="N24" s="207"/>
    </row>
    <row r="25" spans="1:24" s="68" customFormat="1" ht="45.75" customHeight="1">
      <c r="A25" s="1594" t="s">
        <v>2802</v>
      </c>
      <c r="B25" s="1594"/>
      <c r="C25" s="1594"/>
      <c r="D25" s="1594"/>
      <c r="E25" s="1594"/>
      <c r="F25" s="1594"/>
      <c r="G25" s="1594"/>
      <c r="H25" s="1594"/>
      <c r="I25" s="1594"/>
      <c r="J25" s="1594"/>
      <c r="K25" s="1594"/>
      <c r="L25" s="1594"/>
      <c r="M25" s="1594"/>
      <c r="N25" s="1128"/>
    </row>
    <row r="26" spans="1:24" s="28" customFormat="1" ht="18" customHeight="1">
      <c r="A26" s="1562" t="s">
        <v>3089</v>
      </c>
      <c r="B26" s="1562"/>
      <c r="C26" s="1562"/>
      <c r="D26" s="1562"/>
      <c r="E26" s="1562"/>
      <c r="F26" s="1562"/>
      <c r="G26" s="1562"/>
      <c r="H26" s="1562"/>
      <c r="I26" s="1562"/>
      <c r="J26" s="1562"/>
      <c r="K26" s="1562"/>
      <c r="L26" s="1562"/>
      <c r="M26" s="1562"/>
      <c r="N26" s="37"/>
    </row>
    <row r="27" spans="1:24" s="28" customFormat="1" ht="30.75" customHeight="1">
      <c r="A27" s="1594" t="s">
        <v>2803</v>
      </c>
      <c r="B27" s="1594"/>
      <c r="C27" s="1594"/>
      <c r="D27" s="1594"/>
      <c r="E27" s="1594"/>
      <c r="F27" s="1594"/>
      <c r="G27" s="1594"/>
      <c r="H27" s="1594"/>
      <c r="I27" s="1594"/>
      <c r="J27" s="1594"/>
      <c r="K27" s="1594"/>
      <c r="L27" s="1594"/>
      <c r="M27" s="1594"/>
      <c r="N27" s="1128"/>
    </row>
    <row r="28" spans="1:24" s="28" customFormat="1" ht="29.25" customHeight="1">
      <c r="A28" s="1607" t="s">
        <v>3087</v>
      </c>
      <c r="B28" s="1594"/>
      <c r="C28" s="1594"/>
      <c r="D28" s="1594"/>
      <c r="E28" s="1594"/>
      <c r="F28" s="1594"/>
      <c r="G28" s="1594"/>
      <c r="H28" s="1594"/>
      <c r="I28" s="1594"/>
      <c r="J28" s="1594"/>
      <c r="K28" s="1594"/>
      <c r="L28" s="1594"/>
      <c r="M28" s="1594"/>
      <c r="N28" s="1188"/>
    </row>
    <row r="29" spans="1:24" s="29" customFormat="1">
      <c r="A29" s="155"/>
      <c r="B29" s="155"/>
      <c r="C29" s="155"/>
      <c r="D29" s="148"/>
      <c r="E29" s="148"/>
      <c r="F29" s="157"/>
      <c r="G29" s="148"/>
      <c r="H29" s="150"/>
      <c r="I29" s="100"/>
      <c r="J29" s="152"/>
      <c r="K29" s="132"/>
      <c r="L29" s="133"/>
      <c r="M29" s="133"/>
    </row>
    <row r="30" spans="1:24" s="29" customFormat="1" ht="59.25" customHeight="1">
      <c r="A30" s="1562" t="s">
        <v>1640</v>
      </c>
      <c r="B30" s="1562"/>
      <c r="C30" s="1562"/>
      <c r="D30" s="1562"/>
      <c r="E30" s="1562"/>
      <c r="F30" s="1562"/>
      <c r="G30" s="1562"/>
      <c r="H30" s="1562"/>
      <c r="I30" s="1562"/>
      <c r="J30" s="1562"/>
      <c r="K30" s="1562"/>
      <c r="L30" s="1562"/>
      <c r="M30" s="1562"/>
      <c r="N30" s="208"/>
      <c r="O30" s="37"/>
    </row>
    <row r="31" spans="1:24" s="228" customFormat="1">
      <c r="A31" s="226"/>
      <c r="B31" s="226"/>
      <c r="C31" s="226"/>
      <c r="D31" s="226"/>
      <c r="E31" s="226"/>
      <c r="F31" s="226"/>
      <c r="G31" s="226"/>
      <c r="H31" s="226"/>
      <c r="I31" s="226"/>
      <c r="J31" s="226"/>
      <c r="K31" s="226"/>
      <c r="L31" s="226"/>
      <c r="M31" s="226"/>
      <c r="N31" s="208"/>
      <c r="O31" s="37"/>
    </row>
    <row r="32" spans="1:24" s="228" customFormat="1" ht="49.5" customHeight="1">
      <c r="A32" s="491" t="s">
        <v>1666</v>
      </c>
      <c r="B32" s="489" t="s">
        <v>1608</v>
      </c>
      <c r="C32" s="490" t="s">
        <v>1336</v>
      </c>
      <c r="D32" s="489" t="s">
        <v>1335</v>
      </c>
      <c r="E32" s="1595" t="s">
        <v>1622</v>
      </c>
      <c r="F32" s="1596"/>
      <c r="G32" s="490" t="s">
        <v>1628</v>
      </c>
      <c r="H32" s="1605" t="s">
        <v>1614</v>
      </c>
      <c r="I32" s="1606"/>
      <c r="J32" s="226"/>
      <c r="K32" s="226"/>
      <c r="L32" s="226"/>
      <c r="M32" s="226"/>
      <c r="N32" s="617"/>
      <c r="O32" s="226"/>
      <c r="P32" s="226"/>
      <c r="Q32" s="226"/>
      <c r="R32" s="226"/>
      <c r="S32" s="226"/>
      <c r="T32" s="226"/>
      <c r="U32" s="226"/>
      <c r="V32" s="226"/>
      <c r="W32" s="208"/>
      <c r="X32" s="37"/>
    </row>
    <row r="33" spans="1:24" s="228" customFormat="1">
      <c r="A33" s="1123" t="s">
        <v>2493</v>
      </c>
      <c r="B33" s="1125">
        <f>IF(ISERROR(VLOOKUP($F$7,Ind_4_1314!$A$1:$AN$329,28,FALSE))=TRUE,0,VLOOKUP($F$7,Ind_4_1314!$A$1:$AN$329,28,FALSE))</f>
        <v>1.3769324037587148E-2</v>
      </c>
      <c r="C33" s="1126">
        <f>IF(ISERROR(VLOOKUP($F$7,Ind_4_1314!$A$1:$AN$329,12,FALSE))=TRUE,0,VLOOKUP($F$7,Ind_4_1314!$A$1:$AN$329,12,FALSE))</f>
        <v>1817</v>
      </c>
      <c r="D33" s="1127">
        <f>IF(ISERROR(VLOOKUP($F$7,Ind_4_1314!$A$1:$AN$329,20,FALSE))=TRUE,0,VLOOKUP($F$7,Ind_4_1314!$A$1:$AN$329,20,FALSE))</f>
        <v>131960</v>
      </c>
      <c r="E33" s="1601">
        <v>1.38E-2</v>
      </c>
      <c r="F33" s="1602"/>
      <c r="G33" s="1124">
        <v>3.3799999999999997E-2</v>
      </c>
      <c r="H33" s="1603" t="str">
        <f>IF(ISERROR(VLOOKUP($F$7,Ind_4_1314!$A$1:$AN$329,33,FALSE))=TRUE,0,VLOOKUP($F$7,Ind_4_1314!$A$1:$AN$329,33,FALSE))</f>
        <v>Yes</v>
      </c>
      <c r="I33" s="1604"/>
      <c r="J33" s="608"/>
      <c r="K33" s="608"/>
      <c r="L33" s="608"/>
      <c r="M33" s="608"/>
      <c r="N33" s="1128"/>
      <c r="O33" s="608"/>
      <c r="P33" s="608"/>
      <c r="Q33" s="608"/>
      <c r="R33" s="608"/>
      <c r="S33" s="608"/>
      <c r="T33" s="608"/>
      <c r="U33" s="608"/>
      <c r="V33" s="608"/>
      <c r="W33" s="208"/>
      <c r="X33" s="37"/>
    </row>
    <row r="34" spans="1:24" s="228" customFormat="1">
      <c r="A34" s="766" t="s">
        <v>2045</v>
      </c>
      <c r="B34" s="843">
        <f>IF(ISERROR(VLOOKUP($F$7,Ind_4_1213!$A$1:$AN$333,28,FALSE))=TRUE,0,VLOOKUP($F$7,Ind_4_1213!$A$1:$AN$333,28,FALSE))</f>
        <v>1.5777553331496955E-2</v>
      </c>
      <c r="C34" s="844">
        <f>IF(ISERROR(VLOOKUP($F$7,Ind_4_1213!$A$1:$AN$333,12,FALSE))=TRUE,0,VLOOKUP($F$7,Ind_4_1213!$A$1:$AN$333,12,FALSE))</f>
        <v>2062</v>
      </c>
      <c r="D34" s="845">
        <f>IF(ISERROR(VLOOKUP($F$7,Ind_4_1213!$A$1:$AN$333,20,FALSE))=TRUE,0,VLOOKUP($F$7,Ind_4_1213!$A$1:$AN$333,20,FALSE))</f>
        <v>130692</v>
      </c>
      <c r="E34" s="1641">
        <v>1.5800000000000002E-2</v>
      </c>
      <c r="F34" s="1642"/>
      <c r="G34" s="764">
        <v>3.5799999999999998E-2</v>
      </c>
      <c r="H34" s="1597" t="str">
        <f>IF(ISERROR(VLOOKUP($F$7,Ind_4_1213!$A$1:$AN$333,33,FALSE))=TRUE,0,VLOOKUP($F$7,Ind_4_1213!$A$1:$AN$333,33,FALSE))</f>
        <v>Yes</v>
      </c>
      <c r="I34" s="1598"/>
      <c r="J34" s="608"/>
      <c r="K34" s="608"/>
      <c r="L34" s="608"/>
      <c r="M34" s="608"/>
      <c r="N34" s="617"/>
      <c r="O34" s="608"/>
      <c r="P34" s="608"/>
      <c r="Q34" s="608"/>
      <c r="R34" s="608"/>
      <c r="S34" s="608"/>
      <c r="T34" s="608"/>
      <c r="U34" s="608"/>
      <c r="V34" s="608"/>
      <c r="W34" s="208"/>
      <c r="X34" s="37"/>
    </row>
    <row r="35" spans="1:24" s="228" customFormat="1">
      <c r="A35" s="610" t="s">
        <v>1701</v>
      </c>
      <c r="B35" s="621">
        <f>IF(ISERROR(VLOOKUP($F$7,Ind_4_1112!$A$1:$AN$333,28,FALSE))=TRUE,0,VLOOKUP($F$7,Ind_4_1112!$A$1:$AN$333,28,FALSE))</f>
        <v>1.7144050233536455E-2</v>
      </c>
      <c r="C35" s="622">
        <f>IF(ISERROR(VLOOKUP($F$7,Ind_4_1112!$A$1:$AN$333,12,FALSE))=TRUE,0,VLOOKUP($F$7,Ind_4_1112!$A$1:$AN$333,12,FALSE))</f>
        <v>2217</v>
      </c>
      <c r="D35" s="623">
        <f>IF(ISERROR(VLOOKUP($F$7,Ind_4_1112!$A$1:$AN$333,20,FALSE))=TRUE,0,VLOOKUP($F$7,Ind_4_1112!$A$1:$AN$333,20,FALSE))</f>
        <v>129316</v>
      </c>
      <c r="E35" s="1608">
        <v>1.7600000000000001E-2</v>
      </c>
      <c r="F35" s="1609"/>
      <c r="G35" s="609">
        <v>3.7600000000000001E-2</v>
      </c>
      <c r="H35" s="1599" t="str">
        <f>IF(ISERROR(VLOOKUP($F$7,Ind_4_1112!$A$1:$AN$333,37,FALSE))=TRUE,0,VLOOKUP($F$7,Ind_4_1112!$A$1:$AN$333,37,FALSE))</f>
        <v>Yes</v>
      </c>
      <c r="I35" s="1600"/>
      <c r="J35" s="608"/>
      <c r="K35" s="608"/>
      <c r="L35" s="608"/>
      <c r="M35" s="608"/>
      <c r="N35" s="608"/>
      <c r="O35" s="608"/>
      <c r="P35" s="608"/>
      <c r="Q35" s="608"/>
      <c r="R35" s="608"/>
      <c r="S35" s="608"/>
      <c r="T35" s="608"/>
      <c r="U35" s="608"/>
      <c r="V35" s="608"/>
      <c r="W35" s="208"/>
      <c r="X35" s="37"/>
    </row>
    <row r="36" spans="1:24" s="29" customFormat="1" ht="12.75" customHeight="1">
      <c r="B36" s="152"/>
      <c r="C36" s="158"/>
      <c r="D36" s="158"/>
      <c r="E36" s="158"/>
      <c r="F36" s="158"/>
      <c r="G36" s="150"/>
      <c r="H36" s="99"/>
      <c r="I36" s="99"/>
      <c r="J36" s="100"/>
      <c r="K36" s="208"/>
    </row>
    <row r="37" spans="1:24" s="29" customFormat="1" ht="106.5" customHeight="1">
      <c r="A37" s="1562" t="s">
        <v>1641</v>
      </c>
      <c r="B37" s="1562"/>
      <c r="C37" s="1562"/>
      <c r="D37" s="1562"/>
      <c r="E37" s="1562"/>
      <c r="F37" s="1562"/>
      <c r="G37" s="1562"/>
      <c r="H37" s="1562"/>
      <c r="I37" s="1562"/>
      <c r="J37" s="1562"/>
      <c r="K37" s="1562"/>
      <c r="L37" s="1562"/>
      <c r="M37" s="1562"/>
      <c r="N37" s="481"/>
      <c r="O37" s="481"/>
      <c r="P37" s="481"/>
      <c r="Q37" s="481"/>
    </row>
    <row r="38" spans="1:24" s="29" customFormat="1">
      <c r="A38" s="301"/>
      <c r="B38" s="301"/>
      <c r="C38" s="301"/>
      <c r="D38" s="301"/>
      <c r="E38" s="301"/>
      <c r="F38" s="301"/>
      <c r="G38" s="301"/>
      <c r="H38" s="301"/>
      <c r="I38" s="301"/>
      <c r="J38" s="301"/>
      <c r="K38" s="301"/>
      <c r="L38" s="301"/>
      <c r="M38" s="301"/>
      <c r="N38" s="481"/>
      <c r="O38" s="481"/>
      <c r="P38" s="481"/>
      <c r="Q38" s="481"/>
    </row>
    <row r="39" spans="1:24" s="29" customFormat="1" ht="51" customHeight="1">
      <c r="A39" s="1610" t="s">
        <v>2493</v>
      </c>
      <c r="B39" s="1610"/>
      <c r="C39" s="1610"/>
      <c r="D39" s="772" t="s">
        <v>1336</v>
      </c>
      <c r="E39" s="772" t="s">
        <v>1632</v>
      </c>
      <c r="F39" s="1084" t="s">
        <v>1633</v>
      </c>
      <c r="G39" s="772" t="s">
        <v>1628</v>
      </c>
      <c r="H39" s="1611" t="s">
        <v>1631</v>
      </c>
      <c r="I39" s="1612"/>
      <c r="J39" s="1613" t="s">
        <v>1630</v>
      </c>
      <c r="K39" s="1613"/>
      <c r="L39" s="1561" t="s">
        <v>1614</v>
      </c>
      <c r="M39" s="1615"/>
      <c r="N39" s="1129"/>
      <c r="O39" s="481"/>
      <c r="P39" s="481"/>
      <c r="Q39" s="481"/>
    </row>
    <row r="40" spans="1:24" s="29" customFormat="1">
      <c r="A40" s="1578" t="s">
        <v>1695</v>
      </c>
      <c r="B40" s="1578"/>
      <c r="C40" s="1578"/>
      <c r="D40" s="494">
        <f>IF(ISERROR(VLOOKUP($F$7,Ind_4_1314!$A$1:$AN$329,5,FALSE))=TRUE,0,VLOOKUP($F$7,Ind_4_1314!$A$1:$AN$329,5,FALSE))</f>
        <v>76</v>
      </c>
      <c r="E40" s="494">
        <f>IF(ISERROR(VLOOKUP($F$7,Ind_4_1314!$A$1:$AN$329,13,FALSE))=TRUE,0,VLOOKUP($F$7,Ind_4_1314!$A$1:$AN$329,13,FALSE))</f>
        <v>3009</v>
      </c>
      <c r="F40" s="496">
        <f>IF(ISERROR(VLOOKUP($F$7,Ind_4_1314!$A$1:$AN$329,21,FALSE))=TRUE,0,VLOOKUP($F$7,Ind_4_1314!$A$1:$AN$329,21,FALSE))</f>
        <v>2.5257560651379195E-2</v>
      </c>
      <c r="G40" s="1614">
        <v>3.3799999999999997E-2</v>
      </c>
      <c r="H40" s="1567" t="str">
        <f>IF(ISERROR(VLOOKUP($F$7,Ind_4_1314!$A$1:$AN$329,31,FALSE))=TRUE,0,VLOOKUP($F$7,Ind_4_1314!A$1:$AN$329,31,FALSE))</f>
        <v>(Black)</v>
      </c>
      <c r="I40" s="1567"/>
      <c r="J40" s="1567">
        <f>IF(ISERROR(VLOOKUP($F$7,Ind_4_1314!$A$1:$AN$329,34,FALSE))=TRUE,0,VLOOKUP($F$7,Ind_4_1314!A$1:$AN$329,34,FALSE))</f>
        <v>34</v>
      </c>
      <c r="K40" s="1567"/>
      <c r="L40" s="1567" t="str">
        <f>IF(ISERROR(VLOOKUP($F$7,Ind_4_1314!$A$1:$AN$329,32,FALSE))=TRUE,0,VLOOKUP($F$7,Ind_4_1314!A$1:$AN$329,32,FALSE))</f>
        <v>Yes</v>
      </c>
      <c r="M40" s="1567"/>
      <c r="N40" s="481"/>
      <c r="O40" s="481"/>
      <c r="P40" s="481"/>
      <c r="Q40" s="481"/>
    </row>
    <row r="41" spans="1:24" s="29" customFormat="1">
      <c r="A41" s="1568" t="s">
        <v>1466</v>
      </c>
      <c r="B41" s="1568"/>
      <c r="C41" s="1568"/>
      <c r="D41" s="494">
        <f>IF(ISERROR(VLOOKUP($F$7,Ind_4_1314!$A$1:$AN$329,6,FALSE))=TRUE,0,VLOOKUP($F$7,Ind_4_1314!$A$1:$AN$329,6,FALSE))</f>
        <v>35</v>
      </c>
      <c r="E41" s="494">
        <f>IF(ISERROR(VLOOKUP($F$7,Ind_4_1314!$A$1:$AN$329,14,FALSE))=TRUE,0,VLOOKUP($F$7,Ind_4_1314!$A$1:$AN$329,14,FALSE))</f>
        <v>5238</v>
      </c>
      <c r="F41" s="496">
        <f>IF(ISERROR(VLOOKUP($F$7,Ind_4_1314!$A$1:$AN$329,22,FALSE))=TRUE,0,VLOOKUP($F$7,Ind_4_1314!$A$1:$AN$329,22,FALSE))</f>
        <v>6.6819396716303932E-3</v>
      </c>
      <c r="G41" s="1567"/>
      <c r="H41" s="1567"/>
      <c r="I41" s="1567"/>
      <c r="J41" s="1567"/>
      <c r="K41" s="1567"/>
      <c r="L41" s="1567"/>
      <c r="M41" s="1567"/>
      <c r="N41" s="481"/>
      <c r="O41" s="481"/>
      <c r="P41" s="481"/>
      <c r="Q41" s="481"/>
    </row>
    <row r="42" spans="1:24" s="29" customFormat="1">
      <c r="A42" s="1568" t="s">
        <v>1201</v>
      </c>
      <c r="B42" s="1568"/>
      <c r="C42" s="1568"/>
      <c r="D42" s="494">
        <f>IF(ISERROR(VLOOKUP($F$7,Ind_4_1314!$A$1:$AN$329,7,FALSE))=TRUE,0,VLOOKUP($F$7,Ind_4_1314!$A$1:$AN$329,7,FALSE))</f>
        <v>289</v>
      </c>
      <c r="E42" s="494">
        <f>IF(ISERROR(VLOOKUP($F$7,Ind_4_1314!$A$1:$AN$329,15,FALSE))=TRUE,0,VLOOKUP($F$7,Ind_4_1314!$A$1:$AN$329,15,FALSE))</f>
        <v>7994</v>
      </c>
      <c r="F42" s="496">
        <f>IF(ISERROR(VLOOKUP($F$7,Ind_4_1314!$A$1:$AN$329,23,FALSE))=TRUE,0,VLOOKUP($F$7,Ind_4_1314!$A$1:$AN$329,23,FALSE))</f>
        <v>3.6152114085564173E-2</v>
      </c>
      <c r="G42" s="1567"/>
      <c r="H42" s="1567"/>
      <c r="I42" s="1567"/>
      <c r="J42" s="1567"/>
      <c r="K42" s="1567"/>
      <c r="L42" s="1567"/>
      <c r="M42" s="1567"/>
      <c r="N42" s="481"/>
      <c r="O42" s="481"/>
      <c r="P42" s="481"/>
      <c r="Q42" s="481"/>
    </row>
    <row r="43" spans="1:24" s="29" customFormat="1">
      <c r="A43" s="1568" t="s">
        <v>1693</v>
      </c>
      <c r="B43" s="1568"/>
      <c r="C43" s="1568"/>
      <c r="D43" s="494">
        <f>IF(ISERROR(VLOOKUP($F$7,Ind_4_1314!$A$1:$AN$329,8,FALSE))=TRUE,0,VLOOKUP($F$7,Ind_4_1314!$A$1:$AN$329,8,FALSE))</f>
        <v>17</v>
      </c>
      <c r="E43" s="494">
        <f>IF(ISERROR(VLOOKUP($F$7,Ind_4_1314!$A$1:$AN$329,16,FALSE))=TRUE,0,VLOOKUP($F$7,Ind_4_1314!$A$1:$AN$329,16,FALSE))</f>
        <v>977</v>
      </c>
      <c r="F43" s="496">
        <f>IF(ISERROR(VLOOKUP($F$7,Ind_4_1314!$A$1:$AN$329,24,FALSE))=TRUE,0,VLOOKUP($F$7,Ind_4_1314!$A$1:$AN$329,24,FALSE))</f>
        <v>1.7400204708290685E-2</v>
      </c>
      <c r="G43" s="1567"/>
      <c r="H43" s="1567"/>
      <c r="I43" s="1567"/>
      <c r="J43" s="1567"/>
      <c r="K43" s="1567"/>
      <c r="L43" s="1567"/>
      <c r="M43" s="1567"/>
      <c r="N43" s="481"/>
      <c r="O43" s="481"/>
      <c r="P43" s="481"/>
      <c r="Q43" s="481"/>
    </row>
    <row r="44" spans="1:24" s="29" customFormat="1">
      <c r="A44" s="1568" t="s">
        <v>1500</v>
      </c>
      <c r="B44" s="1568"/>
      <c r="C44" s="1568"/>
      <c r="D44" s="494">
        <f>IF(ISERROR(VLOOKUP($F$7,Ind_4_1314!$A$1:$AN$329,9,FALSE))=TRUE,0,VLOOKUP($F$7,Ind_4_1314!$A$1:$AN$329,9,FALSE))</f>
        <v>439</v>
      </c>
      <c r="E44" s="494">
        <f>IF(ISERROR(VLOOKUP($F$7,Ind_4_1314!$A$1:$AN$329,17,FALSE))=TRUE,0,VLOOKUP($F$7,Ind_4_1314!$A$1:$AN$329,17,FALSE))</f>
        <v>30046</v>
      </c>
      <c r="F44" s="496">
        <f>IF(ISERROR(VLOOKUP($F$7,Ind_4_1314!$A$1:$AN$329,25,FALSE))=TRUE,0,VLOOKUP($F$7,Ind_4_1314!$A$1:$AN$329,25,FALSE))</f>
        <v>1.4610929907475204E-2</v>
      </c>
      <c r="G44" s="1567"/>
      <c r="H44" s="1567"/>
      <c r="I44" s="1567"/>
      <c r="J44" s="1567"/>
      <c r="K44" s="1567"/>
      <c r="L44" s="1567"/>
      <c r="M44" s="1567"/>
      <c r="N44" s="481"/>
      <c r="O44" s="481"/>
      <c r="P44" s="481"/>
      <c r="Q44" s="481"/>
    </row>
    <row r="45" spans="1:24" s="29" customFormat="1">
      <c r="A45" s="1568" t="s">
        <v>1203</v>
      </c>
      <c r="B45" s="1568"/>
      <c r="C45" s="1568"/>
      <c r="D45" s="494">
        <f>IF(ISERROR(VLOOKUP($F$7,Ind_4_1314!$A$1:$AN$329,10,FALSE))=TRUE,0,VLOOKUP($F$7,Ind_4_1314!$A$1:$AN$329,10,FALSE))</f>
        <v>827</v>
      </c>
      <c r="E45" s="494">
        <f>IF(ISERROR(VLOOKUP($F$7,Ind_4_1314!$A$1:$AN$329,18,FALSE))=TRUE,0,VLOOKUP($F$7,Ind_4_1314!$A$1:$AN$329,18,FALSE))</f>
        <v>75546</v>
      </c>
      <c r="F45" s="496">
        <f>IF(ISERROR(VLOOKUP($F$7,Ind_4_1314!$A$1:$AN$329,26,FALSE))=TRUE,0,VLOOKUP($F$7,Ind_4_1314!$A$1:$AN$329,26,FALSE))</f>
        <v>1.0946972705371563E-2</v>
      </c>
      <c r="G45" s="1567"/>
      <c r="H45" s="1567"/>
      <c r="I45" s="1567"/>
      <c r="J45" s="1567"/>
      <c r="K45" s="1567"/>
      <c r="L45" s="1567"/>
      <c r="M45" s="1567"/>
      <c r="N45" s="481"/>
      <c r="O45" s="481"/>
      <c r="P45" s="481"/>
      <c r="Q45" s="481"/>
    </row>
    <row r="46" spans="1:24" s="29" customFormat="1">
      <c r="A46" s="1568" t="s">
        <v>1694</v>
      </c>
      <c r="B46" s="1568"/>
      <c r="C46" s="1568"/>
      <c r="D46" s="494">
        <f>IF(ISERROR(VLOOKUP($F$7,Ind_4_1314!$A$1:$AN$329,11,FALSE))=TRUE,0,VLOOKUP($F$7,Ind_4_1314!$A$1:$AN$329,11,FALSE))</f>
        <v>134</v>
      </c>
      <c r="E46" s="494">
        <f>IF(ISERROR(VLOOKUP($F$7,Ind_4_1314!$A$1:$AN$329,19,FALSE))=TRUE,0,VLOOKUP($F$7,Ind_4_1314!$A$1:$AN$329,19,FALSE))</f>
        <v>9150</v>
      </c>
      <c r="F46" s="496">
        <f>IF(ISERROR(VLOOKUP($F$7,Ind_4_1314!$A$1:$AN$329,27,FALSE))=TRUE,0,VLOOKUP($F$7,Ind_4_1314!$A$1:$AN$329,27,FALSE))</f>
        <v>1.46448087431694E-2</v>
      </c>
      <c r="G46" s="1567"/>
      <c r="H46" s="1567"/>
      <c r="I46" s="1567"/>
      <c r="J46" s="1567"/>
      <c r="K46" s="1567"/>
      <c r="L46" s="1567"/>
      <c r="M46" s="1567"/>
      <c r="N46" s="481"/>
      <c r="O46" s="481"/>
      <c r="P46" s="481"/>
      <c r="Q46" s="481"/>
    </row>
    <row r="47" spans="1:24" s="29" customFormat="1">
      <c r="A47" s="1568" t="s">
        <v>1390</v>
      </c>
      <c r="B47" s="1568"/>
      <c r="C47" s="1568"/>
      <c r="D47" s="494">
        <f>IF(ISERROR(VLOOKUP($F$7,Ind_4_1314!$A$1:$AN$329,12,FALSE))=TRUE,0,VLOOKUP($F$7,Ind_4_1314!$A$1:$AN$329,12,FALSE))</f>
        <v>1817</v>
      </c>
      <c r="E47" s="494">
        <f>IF(ISERROR(VLOOKUP($F$7,Ind_4_1314!$A$1:$AN$329,20,FALSE))=TRUE,0,VLOOKUP($F$7,Ind_4_1314!$A$1:$AN$329,20,FALSE))</f>
        <v>131960</v>
      </c>
      <c r="F47" s="495"/>
      <c r="G47" s="332"/>
      <c r="H47" s="1567"/>
      <c r="I47" s="1567"/>
      <c r="J47" s="1567"/>
      <c r="K47" s="1567"/>
      <c r="L47" s="1567"/>
      <c r="M47" s="1567"/>
      <c r="N47" s="481"/>
      <c r="O47" s="481"/>
      <c r="P47" s="481"/>
      <c r="Q47" s="481"/>
    </row>
    <row r="48" spans="1:24" s="29" customFormat="1">
      <c r="A48" s="611"/>
      <c r="B48" s="611"/>
      <c r="C48" s="611"/>
      <c r="D48" s="612"/>
      <c r="E48" s="612"/>
      <c r="F48" s="145"/>
      <c r="G48" s="613"/>
      <c r="H48" s="614"/>
      <c r="I48" s="614"/>
      <c r="J48" s="614"/>
      <c r="K48" s="614"/>
      <c r="L48" s="614"/>
      <c r="M48" s="614"/>
      <c r="N48" s="481"/>
      <c r="O48" s="481"/>
      <c r="P48" s="481"/>
      <c r="Q48" s="481"/>
    </row>
    <row r="49" spans="1:22" s="29" customFormat="1" ht="36">
      <c r="A49" s="1643" t="s">
        <v>2045</v>
      </c>
      <c r="B49" s="1643"/>
      <c r="C49" s="1643"/>
      <c r="D49" s="767" t="s">
        <v>1336</v>
      </c>
      <c r="E49" s="767" t="s">
        <v>1632</v>
      </c>
      <c r="F49" s="768" t="s">
        <v>1633</v>
      </c>
      <c r="G49" s="767" t="s">
        <v>1628</v>
      </c>
      <c r="H49" s="1618" t="s">
        <v>1631</v>
      </c>
      <c r="I49" s="1619"/>
      <c r="J49" s="1620" t="s">
        <v>1630</v>
      </c>
      <c r="K49" s="1620"/>
      <c r="L49" s="1563" t="s">
        <v>1614</v>
      </c>
      <c r="M49" s="1564"/>
      <c r="N49" s="481"/>
      <c r="O49" s="481"/>
      <c r="P49" s="481"/>
      <c r="Q49" s="481"/>
    </row>
    <row r="50" spans="1:22" s="29" customFormat="1">
      <c r="A50" s="1578" t="s">
        <v>1695</v>
      </c>
      <c r="B50" s="1578"/>
      <c r="C50" s="1578"/>
      <c r="D50" s="494">
        <f>IF(ISERROR(VLOOKUP($F$7,Ind_4_1314!$A$1:$AN$329,9,FALSE))=TRUE,0,VLOOKUP($F$7,Ind_4_1314!$A$1:$AN$329,9,FALSE))</f>
        <v>439</v>
      </c>
      <c r="E50" s="494">
        <f>IF(ISERROR(VLOOKUP($F$7,Ind_4_1314!$A$1:$AN$329,17,FALSE))=TRUE,0,VLOOKUP($F$7,Ind_4_1314!$A$1:$AN$329,17,FALSE))</f>
        <v>30046</v>
      </c>
      <c r="F50" s="496">
        <f>IF(ISERROR(VLOOKUP($F$7,Ind_4_1314!$A$1:$AN$329,25,FALSE))=TRUE,0,VLOOKUP($F$7,Ind_4_1314!$A$1:$AN$329,25,FALSE))</f>
        <v>1.4610929907475204E-2</v>
      </c>
      <c r="G50" s="1614">
        <v>3.5799999999999998E-2</v>
      </c>
      <c r="H50" s="1567" t="str">
        <f>IF(ISERROR(VLOOKUP($F$7,Ind_4_1314!$A$1:$AN$329,31,FALSE))=TRUE,0,VLOOKUP($F$7,Ind_4_1314!A$1:$AN$329,31,FALSE))</f>
        <v>(Black)</v>
      </c>
      <c r="I50" s="1567"/>
      <c r="J50" s="1567">
        <f>IF(ISERROR(VLOOKUP($F$7,Ind_4_1314!$A$1:$AN$329,34,FALSE))=TRUE,0,VLOOKUP($F$7,Ind_4_1314!A$1:$AN$329,34,FALSE))</f>
        <v>34</v>
      </c>
      <c r="K50" s="1567"/>
      <c r="L50" s="1567" t="str">
        <f>IF(ISERROR(VLOOKUP($F$7,Ind_4_1314!$A$1:$AN$329,32,FALSE))=TRUE,0,VLOOKUP($F$7,Ind_4_1314!A$1:$AN$329,32,FALSE))</f>
        <v>Yes</v>
      </c>
      <c r="M50" s="1567"/>
      <c r="N50" s="481"/>
      <c r="O50" s="481"/>
      <c r="P50" s="481"/>
      <c r="Q50" s="481"/>
    </row>
    <row r="51" spans="1:22" s="29" customFormat="1">
      <c r="A51" s="1568" t="s">
        <v>1466</v>
      </c>
      <c r="B51" s="1568"/>
      <c r="C51" s="1568"/>
      <c r="D51" s="494">
        <f>IF(ISERROR(VLOOKUP($F$7,Ind_4_1314!$A$1:$AN$329,5,FALSE))=TRUE,0,VLOOKUP($F$7,Ind_4_1314!$A$1:$AN$329,5,FALSE))</f>
        <v>76</v>
      </c>
      <c r="E51" s="494">
        <f>IF(ISERROR(VLOOKUP($F$7,Ind_4_1314!$A$1:$AN$329,13,FALSE))=TRUE,0,VLOOKUP($F$7,Ind_4_1314!$A$1:$AN$329,13,FALSE))</f>
        <v>3009</v>
      </c>
      <c r="F51" s="496">
        <f>IF(ISERROR(VLOOKUP($F$7,Ind_4_1314!$A$1:$AN$329,21,FALSE))=TRUE,0,VLOOKUP($F$7,Ind_4_1314!$A$1:$AN$329,21,FALSE))</f>
        <v>2.5257560651379195E-2</v>
      </c>
      <c r="G51" s="1567"/>
      <c r="H51" s="1567"/>
      <c r="I51" s="1567"/>
      <c r="J51" s="1567"/>
      <c r="K51" s="1567"/>
      <c r="L51" s="1567"/>
      <c r="M51" s="1567"/>
      <c r="N51" s="618"/>
      <c r="O51" s="481"/>
      <c r="P51" s="481"/>
      <c r="Q51" s="481"/>
    </row>
    <row r="52" spans="1:22" s="29" customFormat="1">
      <c r="A52" s="1568" t="s">
        <v>1201</v>
      </c>
      <c r="B52" s="1568"/>
      <c r="C52" s="1568"/>
      <c r="D52" s="494">
        <f>IF(ISERROR(VLOOKUP($F$7,Ind_4_1314!$A$1:$AN$329,6,FALSE))=TRUE,0,VLOOKUP($F$7,Ind_4_1314!$A$1:$AN$329,6,FALSE))</f>
        <v>35</v>
      </c>
      <c r="E52" s="494">
        <f>IF(ISERROR(VLOOKUP($F$7,Ind_4_1314!$A$1:$AN$329,14,FALSE))=TRUE,0,VLOOKUP($F$7,Ind_4_1314!$A$1:$AN$329,14,FALSE))</f>
        <v>5238</v>
      </c>
      <c r="F52" s="496">
        <f>IF(ISERROR(VLOOKUP($F$7,Ind_4_1314!$A$1:$AN$329,22,FALSE))=TRUE,0,VLOOKUP($F$7,Ind_4_1314!$A$1:$AN$329,22,FALSE))</f>
        <v>6.6819396716303932E-3</v>
      </c>
      <c r="G52" s="1567"/>
      <c r="H52" s="1567"/>
      <c r="I52" s="1567"/>
      <c r="J52" s="1567"/>
      <c r="K52" s="1567"/>
      <c r="L52" s="1567"/>
      <c r="M52" s="1567"/>
      <c r="N52" s="481"/>
      <c r="O52" s="481"/>
      <c r="P52" s="481"/>
      <c r="Q52" s="481"/>
    </row>
    <row r="53" spans="1:22" s="29" customFormat="1">
      <c r="A53" s="1568" t="s">
        <v>1693</v>
      </c>
      <c r="B53" s="1568"/>
      <c r="C53" s="1568"/>
      <c r="D53" s="494">
        <f>IF(ISERROR(VLOOKUP($F$7,Ind_4_1314!$A$1:$AN$329,10,FALSE))=TRUE,0,VLOOKUP($F$7,Ind_4_1314!$A$1:$AN$329,10,FALSE))</f>
        <v>827</v>
      </c>
      <c r="E53" s="494">
        <f>IF(ISERROR(VLOOKUP($F$7,Ind_4_1314!$A$1:$AN$329,18,FALSE))=TRUE,0,VLOOKUP($F$7,Ind_4_1314!$A$1:$AN$329,18,FALSE))</f>
        <v>75546</v>
      </c>
      <c r="F53" s="496">
        <f>IF(ISERROR(VLOOKUP($F$7,Ind_4_1314!$A$1:$AN$329,26,FALSE))=TRUE,0,VLOOKUP($F$7,Ind_4_1314!$A$1:$AN$329,26,FALSE))</f>
        <v>1.0946972705371563E-2</v>
      </c>
      <c r="G53" s="1567"/>
      <c r="H53" s="1567"/>
      <c r="I53" s="1567"/>
      <c r="J53" s="1567"/>
      <c r="K53" s="1567"/>
      <c r="L53" s="1567"/>
      <c r="M53" s="1567"/>
      <c r="N53" s="481"/>
      <c r="O53" s="481"/>
      <c r="P53" s="481"/>
      <c r="Q53" s="481"/>
    </row>
    <row r="54" spans="1:22" s="29" customFormat="1">
      <c r="A54" s="1568" t="s">
        <v>1500</v>
      </c>
      <c r="B54" s="1568"/>
      <c r="C54" s="1568"/>
      <c r="D54" s="494">
        <f>IF(ISERROR(VLOOKUP($F$7,Ind_4_1314!$A$1:$AN$329,7,FALSE))=TRUE,0,VLOOKUP($F$7,Ind_4_1314!$A$1:$AN$329,7,FALSE))</f>
        <v>289</v>
      </c>
      <c r="E54" s="494">
        <f>IF(ISERROR(VLOOKUP($F$7,Ind_4_1314!$A$1:$AN$329,15,FALSE))=TRUE,0,VLOOKUP($F$7,Ind_4_1314!$A$1:$AN$329,15,FALSE))</f>
        <v>7994</v>
      </c>
      <c r="F54" s="496">
        <f>IF(ISERROR(VLOOKUP($F$7,Ind_4_1314!$A$1:$AN$329,23,FALSE))=TRUE,0,VLOOKUP($F$7,Ind_4_1314!$A$1:$AN$329,23,FALSE))</f>
        <v>3.6152114085564173E-2</v>
      </c>
      <c r="G54" s="1567"/>
      <c r="H54" s="1567"/>
      <c r="I54" s="1567"/>
      <c r="J54" s="1567"/>
      <c r="K54" s="1567"/>
      <c r="L54" s="1567"/>
      <c r="M54" s="1567"/>
      <c r="N54" s="481"/>
      <c r="O54" s="481"/>
      <c r="P54" s="481"/>
      <c r="Q54" s="481"/>
    </row>
    <row r="55" spans="1:22" s="29" customFormat="1">
      <c r="A55" s="1568" t="s">
        <v>1203</v>
      </c>
      <c r="B55" s="1568"/>
      <c r="C55" s="1568"/>
      <c r="D55" s="494">
        <f>IF(ISERROR(VLOOKUP($F$7,Ind_4_1314!$A$1:$AN$329,11,FALSE))=TRUE,0,VLOOKUP($F$7,Ind_4_1314!$A$1:$AN$329,11,FALSE))</f>
        <v>134</v>
      </c>
      <c r="E55" s="494">
        <f>IF(ISERROR(VLOOKUP($F$7,Ind_4_1314!$A$1:$AN$329,19,FALSE))=TRUE,0,VLOOKUP($F$7,Ind_4_1314!$A$1:$AN$329,19,FALSE))</f>
        <v>9150</v>
      </c>
      <c r="F55" s="496">
        <f>IF(ISERROR(VLOOKUP($F$7,Ind_4_1314!$A$1:$AN$329,27,FALSE))=TRUE,0,VLOOKUP($F$7,Ind_4_1314!$A$1:$AN$329,27,FALSE))</f>
        <v>1.46448087431694E-2</v>
      </c>
      <c r="G55" s="1567"/>
      <c r="H55" s="1567"/>
      <c r="I55" s="1567"/>
      <c r="J55" s="1567"/>
      <c r="K55" s="1567"/>
      <c r="L55" s="1567"/>
      <c r="M55" s="1567"/>
      <c r="N55" s="481"/>
      <c r="O55" s="481"/>
      <c r="P55" s="481"/>
      <c r="Q55" s="481"/>
    </row>
    <row r="56" spans="1:22" s="29" customFormat="1">
      <c r="A56" s="1568" t="s">
        <v>1694</v>
      </c>
      <c r="B56" s="1568"/>
      <c r="C56" s="1568"/>
      <c r="D56" s="494">
        <f>IF(ISERROR(VLOOKUP($F$7,Ind_4_1314!$A$1:$AN$329,8,FALSE))=TRUE,0,VLOOKUP($F$7,Ind_4_1314!$A$1:$AN$329,8,FALSE))</f>
        <v>17</v>
      </c>
      <c r="E56" s="494">
        <f>IF(ISERROR(VLOOKUP($F$7,Ind_4_1314!$A$1:$AN$329,16,FALSE))=TRUE,0,VLOOKUP($F$7,Ind_4_1314!$A$1:$AN$329,16,FALSE))</f>
        <v>977</v>
      </c>
      <c r="F56" s="496">
        <f>IF(ISERROR(VLOOKUP($F$7,Ind_4_1314!$A$1:$AN$329,24,FALSE))=TRUE,0,VLOOKUP($F$7,Ind_4_1314!$A$1:$AN$329,24,FALSE))</f>
        <v>1.7400204708290685E-2</v>
      </c>
      <c r="G56" s="1567"/>
      <c r="H56" s="1567"/>
      <c r="I56" s="1567"/>
      <c r="J56" s="1567"/>
      <c r="K56" s="1567"/>
      <c r="L56" s="1567"/>
      <c r="M56" s="1567"/>
      <c r="N56" s="481"/>
      <c r="O56" s="481"/>
      <c r="P56" s="481"/>
      <c r="Q56" s="481"/>
    </row>
    <row r="57" spans="1:22" s="29" customFormat="1">
      <c r="A57" s="1568" t="s">
        <v>1390</v>
      </c>
      <c r="B57" s="1568"/>
      <c r="C57" s="1568"/>
      <c r="D57" s="494">
        <f>IF(ISERROR(VLOOKUP($F$7,Ind_4_1314!$A$1:$AN$329,12,FALSE))=TRUE,0,VLOOKUP($F$7,Ind_4_1314!$A$1:$AN$329,12,FALSE))</f>
        <v>1817</v>
      </c>
      <c r="E57" s="494">
        <f>IF(ISERROR(VLOOKUP($F$7,Ind_4_1314!$A$1:$AN$329,20,FALSE))=TRUE,0,VLOOKUP($F$7,Ind_4_1314!$A$1:$AN$329,20,FALSE))</f>
        <v>131960</v>
      </c>
      <c r="F57" s="495"/>
      <c r="G57" s="332"/>
      <c r="H57" s="1567"/>
      <c r="I57" s="1567"/>
      <c r="J57" s="1567"/>
      <c r="K57" s="1567"/>
      <c r="L57" s="1567"/>
      <c r="M57" s="1567"/>
      <c r="N57" s="481"/>
      <c r="O57" s="481"/>
      <c r="P57" s="481"/>
      <c r="Q57" s="481"/>
    </row>
    <row r="58" spans="1:22" s="29" customFormat="1" ht="9.75" customHeight="1">
      <c r="A58" s="611"/>
      <c r="B58" s="611"/>
      <c r="C58" s="611"/>
      <c r="D58" s="612"/>
      <c r="E58" s="612"/>
      <c r="F58" s="145"/>
      <c r="G58" s="613"/>
      <c r="H58" s="614"/>
      <c r="I58" s="614"/>
      <c r="J58" s="614"/>
      <c r="K58" s="614"/>
      <c r="L58" s="614"/>
      <c r="M58" s="614"/>
      <c r="N58" s="576"/>
      <c r="Q58" s="493"/>
      <c r="R58" s="493"/>
      <c r="S58" s="1580"/>
      <c r="T58" s="1580"/>
      <c r="U58" s="1580"/>
      <c r="V58" s="1580"/>
    </row>
    <row r="59" spans="1:22" s="29" customFormat="1" ht="36">
      <c r="A59" s="1616" t="s">
        <v>1701</v>
      </c>
      <c r="B59" s="1616"/>
      <c r="C59" s="1616"/>
      <c r="D59" s="765" t="s">
        <v>1336</v>
      </c>
      <c r="E59" s="765" t="s">
        <v>1632</v>
      </c>
      <c r="F59" s="763" t="s">
        <v>1633</v>
      </c>
      <c r="G59" s="765" t="s">
        <v>1628</v>
      </c>
      <c r="H59" s="1617" t="s">
        <v>1631</v>
      </c>
      <c r="I59" s="1617"/>
      <c r="J59" s="1617" t="s">
        <v>1630</v>
      </c>
      <c r="K59" s="1617"/>
      <c r="L59" s="1577" t="s">
        <v>1614</v>
      </c>
      <c r="M59" s="1577"/>
      <c r="N59" s="576"/>
      <c r="Q59" s="493"/>
      <c r="R59" s="493"/>
      <c r="S59" s="1580"/>
      <c r="T59" s="1580"/>
      <c r="U59" s="1580"/>
      <c r="V59" s="1580"/>
    </row>
    <row r="60" spans="1:22" s="29" customFormat="1">
      <c r="A60" s="1578" t="s">
        <v>1695</v>
      </c>
      <c r="B60" s="1578"/>
      <c r="C60" s="1578"/>
      <c r="D60" s="494">
        <f>IF(ISERROR(VLOOKUP($F$7,Ind_4_1112!$A$1:$AN$333,5,FALSE))=TRUE,0,VLOOKUP($F$7,Ind_4_1112!$A$1:$AN$333,5,FALSE))</f>
        <v>88</v>
      </c>
      <c r="E60" s="494">
        <f>IF(ISERROR(VLOOKUP($F$7,Ind_4_1112!$A$1:$AN$333,13,FALSE))=TRUE,0,VLOOKUP($F$7,Ind_4_1112!$A$1:$AN$333,13,FALSE))</f>
        <v>3242</v>
      </c>
      <c r="F60" s="496">
        <f>IF(ISERROR(VLOOKUP($F$7,Ind_4_1112!$A$1:$AN$333,21,FALSE))=TRUE,0,VLOOKUP($F$7,Ind_4_1112!$A$1:$AN$333,21,FALSE))</f>
        <v>2.7143738433066007E-2</v>
      </c>
      <c r="G60" s="1614">
        <v>3.7600000000000001E-2</v>
      </c>
      <c r="H60" s="1567" t="str">
        <f>IF(ISERROR(VLOOKUP($F$7,Ind_4_1112!$A$1:$AN$333,38,FALSE))=TRUE,0,VLOOKUP($F$7,Ind_4_1112!A$1:$AN$333,38,FALSE))</f>
        <v>Black</v>
      </c>
      <c r="I60" s="1567"/>
      <c r="J60" s="1567" t="str">
        <f>IF(ISERROR(VLOOKUP($F$7,Ind_4_1112!$A$1:$AN$333,39,FALSE))=TRUE,0,VLOOKUP($F$7,Ind_4_1112!A$1:$AN$333,39,FALSE))</f>
        <v>No</v>
      </c>
      <c r="K60" s="1567"/>
      <c r="L60" s="1567" t="str">
        <f>IF(ISERROR(VLOOKUP($F$7,Ind_4_1112!$A$1:$AN$333,40,FALSE))=TRUE,0,VLOOKUP($F$7,Ind_4_1112!A$1:$AN$333,40,FALSE))</f>
        <v>Yes</v>
      </c>
      <c r="M60" s="1567"/>
      <c r="N60" s="576"/>
      <c r="Q60" s="493"/>
      <c r="R60" s="493"/>
      <c r="S60" s="1580"/>
      <c r="T60" s="1580"/>
      <c r="U60" s="1580"/>
      <c r="V60" s="1580"/>
    </row>
    <row r="61" spans="1:22" s="29" customFormat="1" ht="14.25" customHeight="1">
      <c r="A61" s="1568" t="s">
        <v>1466</v>
      </c>
      <c r="B61" s="1568"/>
      <c r="C61" s="1568"/>
      <c r="D61" s="494">
        <f>IF(ISERROR(VLOOKUP($F$7,Ind_4_1112!$A$1:$AN$333,6,FALSE))=TRUE,0,VLOOKUP($F$7,Ind_4_1112!$A$1:$AN$333,6,FALSE))</f>
        <v>22</v>
      </c>
      <c r="E61" s="494">
        <f>IF(ISERROR(VLOOKUP($F$7,Ind_4_1112!$A$1:$AN$333,14,FALSE))=TRUE,0,VLOOKUP($F$7,Ind_4_1112!$A$1:$AN$333,14,FALSE))</f>
        <v>5117</v>
      </c>
      <c r="F61" s="496">
        <f>IF(ISERROR(VLOOKUP($F$7,Ind_4_1112!$A$1:$AN$333,22,FALSE))=TRUE,0,VLOOKUP($F$7,Ind_4_1112!$A$1:$AN$333,22,FALSE))</f>
        <v>4.2993941762751609E-3</v>
      </c>
      <c r="G61" s="1567"/>
      <c r="H61" s="1567"/>
      <c r="I61" s="1567"/>
      <c r="J61" s="1567"/>
      <c r="K61" s="1567"/>
      <c r="L61" s="1567"/>
      <c r="M61" s="1567"/>
      <c r="N61" s="481"/>
      <c r="O61" s="481"/>
      <c r="P61" s="481"/>
      <c r="Q61" s="481"/>
    </row>
    <row r="62" spans="1:22" s="29" customFormat="1">
      <c r="A62" s="1568" t="s">
        <v>1201</v>
      </c>
      <c r="B62" s="1568"/>
      <c r="C62" s="1568"/>
      <c r="D62" s="494">
        <f>IF(ISERROR(VLOOKUP($F$7,Ind_4_1112!$A$1:$AN$333,7,FALSE))=TRUE,0,VLOOKUP($F$7,Ind_4_1112!$A$1:$AN$333,7,FALSE))</f>
        <v>345</v>
      </c>
      <c r="E62" s="494">
        <f>IF(ISERROR(VLOOKUP($F$7,Ind_4_1112!$A$1:$AN$333,15,FALSE))=TRUE,0,VLOOKUP($F$7,Ind_4_1112!$A$1:$AN$333,15,FALSE))</f>
        <v>7997</v>
      </c>
      <c r="F62" s="496">
        <f>IF(ISERROR(VLOOKUP($F$7,Ind_4_1112!$A$1:$AN$333,23,FALSE))=TRUE,0,VLOOKUP($F$7,Ind_4_1112!$A$1:$AN$333,23,FALSE))</f>
        <v>4.314117794172815E-2</v>
      </c>
      <c r="G62" s="1567"/>
      <c r="H62" s="1567"/>
      <c r="I62" s="1567"/>
      <c r="J62" s="1567"/>
      <c r="K62" s="1567"/>
      <c r="L62" s="1567"/>
      <c r="M62" s="1567"/>
      <c r="N62" s="481"/>
      <c r="O62" s="481"/>
      <c r="P62" s="481"/>
      <c r="Q62" s="481"/>
    </row>
    <row r="63" spans="1:22" s="29" customFormat="1" ht="12.75" customHeight="1">
      <c r="A63" s="1568" t="s">
        <v>1693</v>
      </c>
      <c r="B63" s="1568"/>
      <c r="C63" s="1568"/>
      <c r="D63" s="494">
        <f>IF(ISERROR(VLOOKUP($F$7,Ind_4_1112!$A$1:$AN$333,10,FALSE))=TRUE,0,VLOOKUP($F$7,Ind_4_1112!$A$1:$AN$333,10,FALSE))</f>
        <v>29</v>
      </c>
      <c r="E63" s="494">
        <f>IF(ISERROR(VLOOKUP($F$7,Ind_4_1112!$A$1:$AN$333,18,FALSE))=TRUE,0,VLOOKUP($F$7,Ind_4_1112!$A$1:$AN$333,18,FALSE))</f>
        <v>853</v>
      </c>
      <c r="F63" s="496">
        <f>IF(ISERROR(VLOOKUP($F$7,Ind_4_1112!$A$1:$AN$333,26,FALSE))=TRUE,0,VLOOKUP($F$7,Ind_4_1112!$A$1:$AN$333,26,FALSE))</f>
        <v>3.399765533411489E-2</v>
      </c>
      <c r="G63" s="1567"/>
      <c r="H63" s="1567"/>
      <c r="I63" s="1567"/>
      <c r="J63" s="1567"/>
      <c r="K63" s="1567"/>
      <c r="L63" s="1567"/>
      <c r="M63" s="1567"/>
      <c r="N63" s="481"/>
      <c r="O63" s="481"/>
      <c r="P63" s="481"/>
      <c r="Q63" s="481"/>
    </row>
    <row r="64" spans="1:22" s="29" customFormat="1" ht="12.75" customHeight="1">
      <c r="A64" s="1568" t="s">
        <v>1500</v>
      </c>
      <c r="B64" s="1568"/>
      <c r="C64" s="1568"/>
      <c r="D64" s="494">
        <f>IF(ISERROR(VLOOKUP($F$7,Ind_4_1112!$A$1:$AN$333,8,FALSE))=TRUE,0,VLOOKUP($F$7,Ind_4_1112!$A$1:$AN$333,8,FALSE))</f>
        <v>468</v>
      </c>
      <c r="E64" s="494">
        <f>IF(ISERROR(VLOOKUP($F$7,Ind_4_1112!$A$1:$AN$333,16,FALSE))=TRUE,0,VLOOKUP($F$7,Ind_4_1112!$A$1:$AN$333,16,FALSE))</f>
        <v>26944</v>
      </c>
      <c r="F64" s="496">
        <f>IF(ISERROR(VLOOKUP($F$7,Ind_4_1112!$A$1:$AN$333,24,FALSE))=TRUE,0,VLOOKUP($F$7,Ind_4_1112!$A$1:$AN$333,24,FALSE))</f>
        <v>1.7369358669833728E-2</v>
      </c>
      <c r="G64" s="1567"/>
      <c r="H64" s="1567"/>
      <c r="I64" s="1567"/>
      <c r="J64" s="1567"/>
      <c r="K64" s="1567"/>
      <c r="L64" s="1567"/>
      <c r="M64" s="1567"/>
      <c r="N64" s="481"/>
      <c r="O64" s="481"/>
      <c r="P64" s="481"/>
      <c r="Q64" s="481"/>
    </row>
    <row r="65" spans="1:19" s="29" customFormat="1">
      <c r="A65" s="1568" t="s">
        <v>1203</v>
      </c>
      <c r="B65" s="1568"/>
      <c r="C65" s="1568"/>
      <c r="D65" s="494">
        <f>IF(ISERROR(VLOOKUP($F$7,Ind_4_1112!$A$1:$AN$333,9,FALSE))=TRUE,0,VLOOKUP($F$7,Ind_4_1112!$A$1:$AN$333,9,FALSE))</f>
        <v>1085</v>
      </c>
      <c r="E65" s="494">
        <f>IF(ISERROR(VLOOKUP($F$7,Ind_4_1112!$A$1:$AN$333,17,FALSE))=TRUE,0,VLOOKUP($F$7,Ind_4_1112!$A$1:$AN$333,17,FALSE))</f>
        <v>77335</v>
      </c>
      <c r="F65" s="496">
        <f>IF(ISERROR(VLOOKUP($F$7,Ind_4_1112!$A$1:$AN$333,25,FALSE))=TRUE,0,VLOOKUP($F$7,Ind_4_1112!$A$1:$AN$333,25,FALSE))</f>
        <v>1.4029870045904183E-2</v>
      </c>
      <c r="G65" s="1567"/>
      <c r="H65" s="1567"/>
      <c r="I65" s="1567"/>
      <c r="J65" s="1567"/>
      <c r="K65" s="1567"/>
      <c r="L65" s="1567"/>
      <c r="M65" s="1567"/>
      <c r="N65" s="481"/>
      <c r="O65" s="481"/>
      <c r="P65" s="481"/>
      <c r="Q65" s="481"/>
    </row>
    <row r="66" spans="1:19" s="29" customFormat="1">
      <c r="A66" s="1568" t="s">
        <v>1694</v>
      </c>
      <c r="B66" s="1568"/>
      <c r="C66" s="1568"/>
      <c r="D66" s="494">
        <f>IF(ISERROR(VLOOKUP($F$7,Ind_4_1112!$A$1:$AN$333,11,FALSE))=TRUE,0,VLOOKUP($F$7,Ind_4_1112!$A$1:$AN$333,11,FALSE))</f>
        <v>180</v>
      </c>
      <c r="E66" s="494">
        <f>IF(ISERROR(VLOOKUP($F$7,Ind_4_1112!$A$1:$AN$333,19,FALSE))=TRUE,0,VLOOKUP($F$7,Ind_4_1112!$A$1:$AN$333,19,FALSE))</f>
        <v>7828</v>
      </c>
      <c r="F66" s="496">
        <f>IF(ISERROR(VLOOKUP($F$7,Ind_4_1112!$A$1:$AN$333,27,FALSE))=TRUE,0,VLOOKUP($F$7,Ind_4_1112!$A$1:$AN$333,27,FALSE))</f>
        <v>2.2994379151762903E-2</v>
      </c>
      <c r="G66" s="1567"/>
      <c r="H66" s="1567"/>
      <c r="I66" s="1567"/>
      <c r="J66" s="1567"/>
      <c r="K66" s="1567"/>
      <c r="L66" s="1567"/>
      <c r="M66" s="1567"/>
      <c r="N66" s="481"/>
      <c r="O66" s="481"/>
      <c r="P66" s="481"/>
      <c r="Q66" s="481"/>
    </row>
    <row r="67" spans="1:19" s="29" customFormat="1">
      <c r="A67" s="1568" t="s">
        <v>1390</v>
      </c>
      <c r="B67" s="1568"/>
      <c r="C67" s="1568"/>
      <c r="D67" s="494">
        <f>IF(ISERROR(VLOOKUP($F$7,Ind_4_1112!$A$1:$AN$333,12,FALSE))=TRUE,0,VLOOKUP($F$7,Ind_4_1112!$A$1:$AN$333,12,FALSE))</f>
        <v>2217</v>
      </c>
      <c r="E67" s="494">
        <f>IF(ISERROR(VLOOKUP($F$7,Ind_4_1112!$A$1:$AN$333,20,FALSE))=TRUE,0,VLOOKUP($F$7,Ind_4_1112!$A$1:$AN$333,20,FALSE))</f>
        <v>129316</v>
      </c>
      <c r="F67" s="495"/>
      <c r="G67" s="332"/>
      <c r="H67" s="1567"/>
      <c r="I67" s="1567"/>
      <c r="J67" s="1567"/>
      <c r="K67" s="1567"/>
      <c r="L67" s="1567"/>
      <c r="M67" s="1567"/>
    </row>
    <row r="68" spans="1:19" s="29" customFormat="1" ht="12.75" customHeight="1">
      <c r="A68" s="611"/>
      <c r="B68" s="611"/>
      <c r="C68" s="611"/>
      <c r="D68" s="612"/>
      <c r="E68" s="612"/>
      <c r="F68" s="145"/>
      <c r="G68" s="613"/>
      <c r="H68" s="614"/>
      <c r="I68" s="614"/>
      <c r="J68" s="614"/>
      <c r="K68" s="614"/>
      <c r="L68" s="614"/>
      <c r="M68" s="614"/>
      <c r="N68" s="133"/>
    </row>
    <row r="69" spans="1:19" ht="24.75" customHeight="1">
      <c r="A69" s="1638" t="s">
        <v>1634</v>
      </c>
      <c r="B69" s="1638"/>
      <c r="C69" s="1638"/>
      <c r="D69" s="1638"/>
      <c r="E69" s="1638"/>
      <c r="F69" s="1638"/>
      <c r="G69" s="1638"/>
      <c r="H69" s="1638"/>
      <c r="I69" s="1638"/>
      <c r="J69" s="1638"/>
      <c r="K69" s="1638"/>
      <c r="L69" s="1638"/>
      <c r="M69" s="1638"/>
      <c r="N69" s="14"/>
      <c r="O69" s="14"/>
    </row>
    <row r="70" spans="1:19" ht="18" customHeight="1">
      <c r="A70" s="300"/>
      <c r="B70" s="161"/>
      <c r="C70" s="161"/>
      <c r="D70" s="161"/>
      <c r="E70" s="161"/>
      <c r="F70" s="161"/>
      <c r="G70" s="161"/>
      <c r="J70" s="218"/>
      <c r="K70" s="158"/>
      <c r="L70" s="150"/>
      <c r="M70" s="99"/>
      <c r="N70" s="1130"/>
    </row>
    <row r="71" spans="1:19">
      <c r="A71" s="1581" t="s">
        <v>1646</v>
      </c>
      <c r="B71" s="1581"/>
      <c r="C71" s="1581"/>
      <c r="D71" s="1581"/>
      <c r="E71" s="1581"/>
      <c r="F71" s="1581"/>
      <c r="G71" s="1581"/>
      <c r="H71" s="1581"/>
      <c r="I71" s="1581"/>
      <c r="J71" s="1581"/>
      <c r="K71" s="1581"/>
      <c r="L71" s="1581"/>
      <c r="M71" s="1581"/>
      <c r="N71" s="1130"/>
    </row>
    <row r="72" spans="1:19" ht="12.75" customHeight="1">
      <c r="A72" s="1562" t="s">
        <v>1340</v>
      </c>
      <c r="B72" s="1562"/>
      <c r="C72" s="1562"/>
      <c r="D72" s="1562"/>
      <c r="E72" s="1562"/>
      <c r="F72" s="1562"/>
      <c r="G72" s="1562"/>
      <c r="H72" s="1562"/>
      <c r="I72" s="1562"/>
      <c r="J72" s="1562"/>
      <c r="K72" s="1562"/>
      <c r="L72" s="1562"/>
      <c r="M72" s="1562"/>
      <c r="N72" s="99"/>
      <c r="O72" s="99"/>
    </row>
    <row r="73" spans="1:19" s="14" customFormat="1" ht="27" customHeight="1">
      <c r="A73" s="486" t="s">
        <v>1657</v>
      </c>
      <c r="B73" s="486" t="s">
        <v>1658</v>
      </c>
      <c r="C73" s="486" t="s">
        <v>1659</v>
      </c>
      <c r="D73" s="615" t="s">
        <v>2041</v>
      </c>
      <c r="E73" s="615" t="s">
        <v>2042</v>
      </c>
      <c r="F73" s="615" t="s">
        <v>2044</v>
      </c>
      <c r="G73" s="770" t="s">
        <v>2491</v>
      </c>
      <c r="H73" s="770" t="s">
        <v>2492</v>
      </c>
      <c r="I73" s="849" t="s">
        <v>1353</v>
      </c>
      <c r="J73" s="1176" t="s">
        <v>2785</v>
      </c>
      <c r="K73" s="1176" t="s">
        <v>2786</v>
      </c>
      <c r="L73" s="1177" t="s">
        <v>1353</v>
      </c>
      <c r="M73" s="1176" t="s">
        <v>1192</v>
      </c>
      <c r="N73" s="1129"/>
    </row>
    <row r="74" spans="1:19">
      <c r="A74" s="337">
        <f>IF(ISERROR(VLOOKUP($F$7,Ind_5!$A$1:$AI$312,17,FALSE)=TRUE),0,(VLOOKUP($F$7,Ind_5!$A$1:$AI$312,17,FALSE)))</f>
        <v>0.52319744845495586</v>
      </c>
      <c r="B74" s="328">
        <v>0.5232</v>
      </c>
      <c r="C74" s="328">
        <v>0.51549999999999996</v>
      </c>
      <c r="D74" s="1179">
        <f>IF(ISERROR(VLOOKUP($F$7,Ind_5!$A$1:$P$312,3,FALSE)=TRUE),0,(VLOOKUP($F$7,Ind_5!$A$1:$P$312,3,FALSE)))</f>
        <v>0.52437993721756526</v>
      </c>
      <c r="E74" s="1179">
        <v>0.52439999999999998</v>
      </c>
      <c r="F74" s="328">
        <v>0.51549999999999996</v>
      </c>
      <c r="G74" s="1179">
        <f>IF(ISERROR(VLOOKUP($F$7,Ind_5!$A$1:$P$312,10,FALSE)=TRUE),0,(VLOOKUP($F$7,Ind_5!$A$1:$P$312,10,FALSE)))</f>
        <v>0.52575184124386254</v>
      </c>
      <c r="H74" s="1179">
        <v>0.52580000000000005</v>
      </c>
      <c r="I74" s="328">
        <v>0.51649999999999996</v>
      </c>
      <c r="J74" s="1179">
        <f>IF(ISERROR(VLOOKUP($F$7,Ind_5!$A$1:$AI$312,25,FALSE)=TRUE),0,(VLOOKUP($F$7,Ind_5!$A$1:$AI$312,25,FALSE)))</f>
        <v>0.53489333344580625</v>
      </c>
      <c r="K74" s="1179">
        <v>0.53490000000000004</v>
      </c>
      <c r="L74" s="328">
        <v>0.51849999999999996</v>
      </c>
      <c r="M74" s="762" t="str">
        <f>IF(ISERROR(VLOOKUP($F$7,Ind_5!$A$1:$AI$312,30,FALSE)=TRUE),0,(VLOOKUP($F$7,Ind_5!$A$1:$AI$312,30,FALSE)))</f>
        <v>yes</v>
      </c>
    </row>
    <row r="75" spans="1:19" ht="15.75">
      <c r="A75" s="147"/>
      <c r="B75" s="147"/>
      <c r="C75" s="158"/>
      <c r="D75" s="147"/>
      <c r="E75" s="147"/>
      <c r="F75" s="158"/>
      <c r="G75" s="232"/>
      <c r="H75" s="232"/>
      <c r="I75" s="232"/>
      <c r="J75" s="150"/>
      <c r="K75" s="100"/>
      <c r="L75" s="147"/>
      <c r="M75" s="225"/>
      <c r="N75" s="1130"/>
    </row>
    <row r="76" spans="1:19" ht="12.75" customHeight="1">
      <c r="A76" s="1639" t="s">
        <v>1341</v>
      </c>
      <c r="B76" s="1639"/>
      <c r="C76" s="1639"/>
      <c r="D76" s="1639"/>
      <c r="E76" s="1639"/>
      <c r="F76" s="1639"/>
      <c r="G76" s="1639"/>
      <c r="H76" s="1639"/>
      <c r="I76" s="1639"/>
      <c r="J76" s="1639"/>
      <c r="K76" s="1639"/>
      <c r="L76" s="1639"/>
      <c r="M76" s="1639"/>
      <c r="N76" s="99"/>
      <c r="O76" s="99"/>
    </row>
    <row r="77" spans="1:19" s="14" customFormat="1" ht="28.5" customHeight="1">
      <c r="A77" s="31"/>
      <c r="B77" s="619"/>
      <c r="C77" s="486" t="s">
        <v>1657</v>
      </c>
      <c r="D77" s="486" t="s">
        <v>1658</v>
      </c>
      <c r="E77" s="615" t="s">
        <v>2041</v>
      </c>
      <c r="F77" s="615" t="s">
        <v>2042</v>
      </c>
      <c r="G77" s="770" t="s">
        <v>2491</v>
      </c>
      <c r="H77" s="770" t="s">
        <v>2492</v>
      </c>
      <c r="I77" s="1176" t="s">
        <v>2785</v>
      </c>
      <c r="J77" s="1176" t="s">
        <v>2786</v>
      </c>
      <c r="K77"/>
      <c r="L77" s="1019"/>
      <c r="N77" s="1129"/>
    </row>
    <row r="78" spans="1:19" s="14" customFormat="1">
      <c r="A78" s="31"/>
      <c r="B78" s="163"/>
      <c r="C78" s="337">
        <f>IF(ISERROR(VLOOKUP($F$7,Ind_5!$A$1:$AI$312,18,FALSE)=TRUE),0,(VLOOKUP($F$7,Ind_5!$A$1:$AI$312,18,FALSE)))</f>
        <v>0.33003642574550779</v>
      </c>
      <c r="D78" s="337">
        <v>0.33</v>
      </c>
      <c r="E78" s="336">
        <f>IF(ISERROR(VLOOKUP($F$7,Ind_5!$A$1:$P$312,4,FALSE)=TRUE),0,(VLOOKUP($F$7,Ind_5!$A$1:$P$312,4,FALSE)))</f>
        <v>0.32922832798647761</v>
      </c>
      <c r="F78" s="336">
        <v>0.32900000000000001</v>
      </c>
      <c r="G78" s="336">
        <f>IF(ISERROR(VLOOKUP($F$7,Ind_5!$A$1:$P$312,11,FALSE)=TRUE),0,(VLOOKUP($F$7,Ind_5!$A$1:$P$312,11,FALSE)))</f>
        <v>0.32802270867430444</v>
      </c>
      <c r="H78" s="336">
        <v>0.32800000000000001</v>
      </c>
      <c r="I78" s="336">
        <f>IF(ISERROR(VLOOKUP($F$7,Ind_5!$A$1:$AI$312,26,FALSE)=TRUE),0,(VLOOKUP($F$7,Ind_5!$A$1:$AI$312,26,FALSE)))</f>
        <v>0.31837161632095284</v>
      </c>
      <c r="J78" s="336">
        <v>0.318</v>
      </c>
      <c r="K78"/>
      <c r="L78" s="1635"/>
      <c r="M78" s="1635"/>
      <c r="N78" s="1635"/>
      <c r="O78" s="1635"/>
      <c r="P78" s="1635"/>
      <c r="Q78" s="1635"/>
    </row>
    <row r="79" spans="1:19">
      <c r="A79" s="147"/>
      <c r="B79" s="147"/>
      <c r="C79" s="147"/>
      <c r="D79" s="147"/>
      <c r="E79" s="147"/>
      <c r="F79" s="158"/>
      <c r="G79" s="158"/>
      <c r="H79" s="158"/>
      <c r="I79" s="158"/>
      <c r="J79" s="150"/>
      <c r="K79" s="147"/>
      <c r="L79" s="100"/>
      <c r="M79" s="147"/>
      <c r="N79" s="1061"/>
      <c r="O79" s="14"/>
      <c r="P79" s="14"/>
      <c r="Q79" s="14"/>
      <c r="R79" s="14"/>
      <c r="S79" s="14"/>
    </row>
    <row r="80" spans="1:19" ht="12.75" customHeight="1">
      <c r="A80" s="1562" t="s">
        <v>1342</v>
      </c>
      <c r="B80" s="1562"/>
      <c r="C80" s="1562"/>
      <c r="D80" s="1562"/>
      <c r="E80" s="1562"/>
      <c r="F80" s="1562"/>
      <c r="G80" s="1562"/>
      <c r="H80" s="1562"/>
      <c r="I80" s="1562"/>
      <c r="J80" s="1562"/>
      <c r="K80" s="1562"/>
      <c r="L80" s="1562"/>
      <c r="M80" s="1562"/>
      <c r="N80" s="14"/>
      <c r="O80" s="14"/>
      <c r="P80" s="14"/>
      <c r="Q80" s="14"/>
      <c r="R80" s="14"/>
      <c r="S80" s="14"/>
    </row>
    <row r="81" spans="1:23" ht="27" customHeight="1">
      <c r="A81" s="486" t="s">
        <v>1657</v>
      </c>
      <c r="B81" s="486" t="s">
        <v>1658</v>
      </c>
      <c r="C81" s="486" t="s">
        <v>1659</v>
      </c>
      <c r="D81" s="615" t="s">
        <v>2041</v>
      </c>
      <c r="E81" s="615" t="s">
        <v>2042</v>
      </c>
      <c r="F81" s="615" t="s">
        <v>2044</v>
      </c>
      <c r="G81" s="770" t="s">
        <v>2491</v>
      </c>
      <c r="H81" s="770" t="s">
        <v>2492</v>
      </c>
      <c r="I81" s="849" t="s">
        <v>1353</v>
      </c>
      <c r="J81" s="1176" t="s">
        <v>2785</v>
      </c>
      <c r="K81" s="1176" t="s">
        <v>2786</v>
      </c>
      <c r="L81" s="1177" t="s">
        <v>1353</v>
      </c>
      <c r="M81" s="1176" t="s">
        <v>1192</v>
      </c>
      <c r="N81" s="1129"/>
      <c r="O81" s="14"/>
      <c r="P81" s="14"/>
    </row>
    <row r="82" spans="1:23" ht="21.75" customHeight="1">
      <c r="A82" s="337">
        <f>IF(ISERROR(VLOOKUP($F$7,Ind_5!$A$1:$AI$312,19,FALSE)=TRUE),0,(VLOOKUP($F$7,Ind_5!$A$1:$AI$312,19,FALSE)))</f>
        <v>0.13210868466458686</v>
      </c>
      <c r="B82" s="72">
        <v>0.1321</v>
      </c>
      <c r="C82" s="328">
        <v>0.1356</v>
      </c>
      <c r="D82" s="336">
        <f>IF(ISERROR(VLOOKUP($F$7,Ind_5!$A$1:$P$312,5,FALSE)=TRUE),0,(VLOOKUP($F$7,Ind_5!$A$1:$P$312,5,FALSE)))</f>
        <v>0.1321708234157784</v>
      </c>
      <c r="E82" s="336">
        <v>0.13220000000000001</v>
      </c>
      <c r="F82" s="328">
        <v>0.1356</v>
      </c>
      <c r="G82" s="336">
        <f>IF(ISERROR(VLOOKUP($F$7,Ind_5!$A$1:$P$312,12,FALSE)=TRUE),0,(VLOOKUP($F$7,Ind_5!$A$1:$P$312,12,FALSE)))</f>
        <v>0.13226268412438624</v>
      </c>
      <c r="H82" s="336">
        <v>0.13220000000000001</v>
      </c>
      <c r="I82" s="328">
        <v>0.1346</v>
      </c>
      <c r="J82" s="337">
        <f>IF(ISERROR(VLOOKUP($F$7,Ind_5!$A$1:$AI$312,27,FALSE)=TRUE),0,(VLOOKUP($F$7,Ind_5!$A$1:$AI$312,27,FALSE)))</f>
        <v>0.1326815524644234</v>
      </c>
      <c r="K82" s="337">
        <v>0.13270000000000001</v>
      </c>
      <c r="L82" s="328">
        <v>0.1336</v>
      </c>
      <c r="M82" s="762" t="str">
        <f>IF(ISERROR(VLOOKUP($F$7,Ind_5!$A$1:$AI$312,31,FALSE)=TRUE),0,(VLOOKUP($F$7,Ind_5!$A$1:$AI$312,31,FALSE)))</f>
        <v>yes</v>
      </c>
      <c r="N82" s="14"/>
      <c r="O82" s="14"/>
      <c r="P82" s="14"/>
    </row>
    <row r="83" spans="1:23" ht="12.75" customHeight="1">
      <c r="A83" s="161"/>
      <c r="B83" s="152"/>
      <c r="C83" s="152"/>
      <c r="D83" s="152"/>
      <c r="E83" s="147"/>
      <c r="F83" s="147"/>
      <c r="G83" s="147"/>
      <c r="H83" s="147"/>
      <c r="I83" s="158"/>
      <c r="J83" s="150"/>
      <c r="K83" s="99"/>
      <c r="L83" s="99"/>
      <c r="M83" s="99"/>
      <c r="N83" s="14"/>
      <c r="O83" s="14"/>
      <c r="P83" s="14"/>
      <c r="Q83" s="14"/>
      <c r="R83" s="14"/>
      <c r="S83" s="14"/>
    </row>
    <row r="84" spans="1:23" ht="25.5" customHeight="1">
      <c r="A84" s="1562" t="s">
        <v>2763</v>
      </c>
      <c r="B84" s="1562"/>
      <c r="C84" s="1562"/>
      <c r="D84" s="1562"/>
      <c r="E84" s="1562"/>
      <c r="F84" s="1562"/>
      <c r="G84" s="1562"/>
      <c r="H84" s="1562"/>
      <c r="I84" s="1562"/>
      <c r="J84" s="1562"/>
      <c r="K84" s="1562"/>
      <c r="L84" s="1562"/>
      <c r="M84" s="1562"/>
      <c r="N84" s="1019"/>
      <c r="O84" s="14"/>
      <c r="P84" s="14"/>
      <c r="Q84" s="14"/>
      <c r="R84" s="14"/>
      <c r="S84" s="14"/>
    </row>
    <row r="85" spans="1:23" s="14" customFormat="1" ht="24">
      <c r="A85" s="486" t="s">
        <v>1657</v>
      </c>
      <c r="B85" s="486" t="s">
        <v>1658</v>
      </c>
      <c r="C85" s="615" t="s">
        <v>2041</v>
      </c>
      <c r="D85" s="615" t="s">
        <v>2042</v>
      </c>
      <c r="E85" s="770" t="s">
        <v>2491</v>
      </c>
      <c r="F85" s="770" t="s">
        <v>2492</v>
      </c>
      <c r="G85" s="1176" t="s">
        <v>2785</v>
      </c>
      <c r="H85" s="1176" t="s">
        <v>2786</v>
      </c>
      <c r="I85" s="1008"/>
      <c r="L85" s="1177" t="s">
        <v>1353</v>
      </c>
      <c r="M85" s="1176" t="s">
        <v>1192</v>
      </c>
      <c r="N85" s="1129"/>
    </row>
    <row r="86" spans="1:23">
      <c r="A86" s="337">
        <f>IF(ISERROR(VLOOKUP($F$7,Ind_5!$A$1:$AI$312,20,FALSE)=TRUE),0,(VLOOKUP($F$7,Ind_5!$A$1:$AI$312,20,FALSE)))</f>
        <v>8.5661501995573132E-3</v>
      </c>
      <c r="B86" s="72">
        <v>8.6E-3</v>
      </c>
      <c r="C86" s="336">
        <f>IF(ISERROR(VLOOKUP($F$7,Ind_5!$A$1:$P$312,6,FALSE)=TRUE),0,(VLOOKUP($F$7,Ind_5!$A$1:$P$312,6,FALSE)))</f>
        <v>8.3134982234640727E-3</v>
      </c>
      <c r="D86" s="337">
        <v>8.3000000000000001E-3</v>
      </c>
      <c r="E86" s="337">
        <f>IF(ISERROR(VLOOKUP($F$7,Ind_5!$A$1:$P$312,13,FALSE)=TRUE),0,(VLOOKUP($F$7,Ind_5!$A$1:$P$312,13,FALSE)))</f>
        <v>8.0980632842334969E-3</v>
      </c>
      <c r="F86" s="336">
        <v>8.0999999999999996E-3</v>
      </c>
      <c r="G86" s="337">
        <f>IF(ISERROR(VLOOKUP($F$7,Ind_5!$A$1:$AI$312,28,FALSE)=TRUE),0,(VLOOKUP($F$7,Ind_5!$A$1:$AI$312,28,FALSE)))</f>
        <v>8.4439083232810616E-3</v>
      </c>
      <c r="H86" s="337">
        <v>8.3999999999999995E-3</v>
      </c>
      <c r="I86" s="1061"/>
      <c r="L86" s="336">
        <v>0.01</v>
      </c>
      <c r="M86" s="762" t="str">
        <f>IF(ISERROR(VLOOKUP($F$7,Ind_5!$A$1:$AI$312,32,FALSE)=TRUE),0,(VLOOKUP($F$7,Ind_5!$A$1:$AI$312,32,FALSE)))</f>
        <v>yes</v>
      </c>
      <c r="N86" s="14"/>
    </row>
    <row r="87" spans="1:23" ht="12.75" customHeight="1">
      <c r="A87" s="161"/>
      <c r="B87" s="152"/>
      <c r="C87" s="147"/>
      <c r="D87" s="147"/>
      <c r="E87" s="147"/>
      <c r="F87" s="158"/>
      <c r="G87" s="158"/>
      <c r="H87" s="150"/>
      <c r="I87" s="162"/>
      <c r="J87" s="99"/>
      <c r="K87" s="100"/>
      <c r="L87" s="100"/>
      <c r="M87" s="100"/>
      <c r="N87" s="14"/>
      <c r="O87" s="14"/>
      <c r="P87" s="14"/>
      <c r="Q87" s="14"/>
      <c r="R87" s="14"/>
      <c r="S87" s="14"/>
    </row>
    <row r="88" spans="1:23" s="14" customFormat="1" ht="25.5" customHeight="1">
      <c r="A88" s="1562" t="s">
        <v>2726</v>
      </c>
      <c r="B88" s="1562"/>
      <c r="C88" s="1562"/>
      <c r="D88" s="1562"/>
      <c r="E88" s="1562"/>
      <c r="F88" s="1562"/>
      <c r="G88" s="1562"/>
      <c r="H88" s="1562"/>
      <c r="I88" s="1562"/>
      <c r="J88" s="1562"/>
      <c r="K88" s="1562"/>
      <c r="L88" s="1562"/>
      <c r="M88" s="1562"/>
      <c r="N88" s="1019"/>
    </row>
    <row r="89" spans="1:23" ht="25.5" customHeight="1">
      <c r="A89" s="1585" t="s">
        <v>2043</v>
      </c>
      <c r="B89" s="1633"/>
      <c r="C89" s="486" t="s">
        <v>1657</v>
      </c>
      <c r="D89" s="486" t="s">
        <v>1658</v>
      </c>
      <c r="E89" s="615" t="s">
        <v>2041</v>
      </c>
      <c r="F89" s="615" t="s">
        <v>2042</v>
      </c>
      <c r="G89" s="615" t="s">
        <v>2044</v>
      </c>
      <c r="H89" s="770" t="s">
        <v>2491</v>
      </c>
      <c r="I89" s="770" t="s">
        <v>2492</v>
      </c>
      <c r="J89" s="1176" t="s">
        <v>2785</v>
      </c>
      <c r="K89" s="1176" t="s">
        <v>2786</v>
      </c>
      <c r="L89" s="1177" t="s">
        <v>1353</v>
      </c>
      <c r="M89" s="1176" t="s">
        <v>1192</v>
      </c>
      <c r="N89" s="1129"/>
    </row>
    <row r="90" spans="1:23" ht="12.75" customHeight="1">
      <c r="A90" s="1585"/>
      <c r="B90" s="1633"/>
      <c r="C90" s="336">
        <f>IF(ISERROR(VLOOKUP($F$7,Ind_6!$A$1:$I$324,6,FALSE)=TRUE),0,(VLOOKUP($F$7,Ind_6!$A$1:$I$324,6,FALSE)))</f>
        <v>0.2782</v>
      </c>
      <c r="D90" s="336">
        <v>0.27800000000000002</v>
      </c>
      <c r="E90" s="336">
        <f>IF(ISERROR(VLOOKUP($F$7,Ind_6!$A$1:$M$324,10,FALSE)=TRUE),0,(VLOOKUP($F$7,Ind_6!$A$1:$M$324,10,FALSE)))</f>
        <v>0.27810530595649524</v>
      </c>
      <c r="F90" s="142">
        <v>0.27800000000000002</v>
      </c>
      <c r="G90" s="720">
        <v>0.28299999999999997</v>
      </c>
      <c r="H90" s="336">
        <f>IF(ISERROR(VLOOKUP($F$7,Ind_6!$A$1:$S$324,14,FALSE)=TRUE),0,(VLOOKUP($F$7,Ind_6!$A$1:$S$324,14,FALSE)))</f>
        <v>0.26985750323856278</v>
      </c>
      <c r="I90" s="336">
        <v>0.27</v>
      </c>
      <c r="J90" s="336">
        <f>IF(ISERROR(VLOOKUP($F$7,Ind_6!$A$1:$Z$324,20,FALSE)=TRUE),0,(VLOOKUP($F$7,Ind_6!$A$1:$Z$324,20,FALSE)))</f>
        <v>0.2634790772532189</v>
      </c>
      <c r="K90" s="336">
        <v>0.26300000000000001</v>
      </c>
      <c r="L90" s="1072">
        <v>0.28599999999999998</v>
      </c>
      <c r="M90" s="762" t="str">
        <f>IF(ISERROR(VLOOKUP($F$7,Ind_6!$A$1:$Z$324,24,FALSE)=TRUE),0,(VLOOKUP($F$7,Ind_6!$A$1:$Z$324,24,FALSE)))</f>
        <v>No</v>
      </c>
    </row>
    <row r="91" spans="1:23" ht="12.75" customHeight="1">
      <c r="A91" s="487"/>
      <c r="B91" s="39"/>
      <c r="C91" s="163"/>
      <c r="D91" s="163"/>
      <c r="E91" s="500"/>
      <c r="F91" s="501"/>
      <c r="G91" s="372"/>
      <c r="H91" s="500"/>
      <c r="I91" s="501"/>
      <c r="J91" s="372"/>
      <c r="K91" s="145"/>
      <c r="L91" s="735"/>
      <c r="M91" s="223"/>
    </row>
    <row r="92" spans="1:23" ht="24.75" customHeight="1">
      <c r="A92" s="1585" t="s">
        <v>2023</v>
      </c>
      <c r="B92" s="1585"/>
      <c r="C92" s="486" t="s">
        <v>1657</v>
      </c>
      <c r="D92" s="486" t="s">
        <v>1658</v>
      </c>
      <c r="E92" s="615" t="s">
        <v>2041</v>
      </c>
      <c r="F92" s="615" t="s">
        <v>2042</v>
      </c>
      <c r="G92" s="770" t="s">
        <v>2491</v>
      </c>
      <c r="H92" s="770" t="s">
        <v>2492</v>
      </c>
      <c r="I92" s="1176" t="s">
        <v>2785</v>
      </c>
      <c r="J92" s="1176" t="s">
        <v>2786</v>
      </c>
      <c r="K92" s="735"/>
      <c r="L92" s="223"/>
      <c r="N92" s="1129"/>
    </row>
    <row r="93" spans="1:23" s="14" customFormat="1" ht="24" customHeight="1">
      <c r="A93" s="1585"/>
      <c r="B93" s="1585"/>
      <c r="C93" s="336">
        <f>IF(ISERROR(VLOOKUP($F$7,Ind_6!$A$1:$I$324,7,FALSE)=TRUE),0,(VLOOKUP($F$7,Ind_6!$A$1:$I$324,7,FALSE)))</f>
        <v>0.24</v>
      </c>
      <c r="D93" s="502">
        <v>0.24</v>
      </c>
      <c r="E93" s="336">
        <f>IF(ISERROR(VLOOKUP($F$7,Ind_6!$A$1:$M$324,11,FALSE)=TRUE),0,(VLOOKUP($F$7,Ind_6!$A$1:$M$324,11,FALSE)))</f>
        <v>0.23182218608118182</v>
      </c>
      <c r="F93" s="143">
        <v>0.23200000000000001</v>
      </c>
      <c r="G93" s="853">
        <f>IF(ISERROR(VLOOKUP($F$7,Ind_6!$A$1:$S$324,16,FALSE)=TRUE),0,(VLOOKUP($F$7,Ind_6!$A$1:$S$324,16,FALSE)))</f>
        <v>0.23985818504124906</v>
      </c>
      <c r="H93" s="857">
        <v>0.24</v>
      </c>
      <c r="I93" s="853">
        <f>IF(ISERROR(VLOOKUP($F$7,Ind_6!$A$1:$Z$324,21,FALSE)=TRUE),0,(VLOOKUP($F$7,Ind_6!$A$1:$Z$324,21,FALSE)))</f>
        <v>0.23953862660944206</v>
      </c>
      <c r="J93" s="857">
        <v>0.24</v>
      </c>
      <c r="K93" s="145"/>
      <c r="L93" s="735"/>
      <c r="M93" s="223"/>
      <c r="N93" s="166"/>
      <c r="O93" s="160"/>
    </row>
    <row r="94" spans="1:23" s="43" customFormat="1">
      <c r="A94" s="487"/>
      <c r="B94" s="39"/>
      <c r="C94" s="163"/>
      <c r="D94" s="163"/>
      <c r="E94" s="500"/>
      <c r="F94" s="501"/>
      <c r="G94" s="372"/>
      <c r="H94" s="500"/>
      <c r="I94" s="501"/>
      <c r="J94" s="372"/>
      <c r="K94" s="145"/>
      <c r="L94" s="735"/>
      <c r="M94" s="223"/>
      <c r="N94" s="235"/>
      <c r="O94" s="160"/>
    </row>
    <row r="95" spans="1:23" ht="27.75" customHeight="1">
      <c r="A95" s="1562" t="s">
        <v>2725</v>
      </c>
      <c r="B95" s="1562"/>
      <c r="C95" s="1562"/>
      <c r="D95" s="1562"/>
      <c r="E95" s="1562"/>
      <c r="F95" s="1562"/>
      <c r="G95" s="1562"/>
      <c r="H95" s="1562"/>
      <c r="I95" s="1562"/>
      <c r="J95" s="1562"/>
      <c r="K95" s="1562"/>
      <c r="L95" s="1562"/>
      <c r="M95" s="1562"/>
      <c r="N95" s="1130"/>
      <c r="O95" s="487"/>
      <c r="R95" s="175"/>
      <c r="S95" s="226"/>
      <c r="T95" s="14"/>
      <c r="W95" s="242"/>
    </row>
    <row r="96" spans="1:23" ht="24.75" customHeight="1">
      <c r="A96" s="1636" t="s">
        <v>1916</v>
      </c>
      <c r="B96" s="1637"/>
      <c r="C96" s="486" t="s">
        <v>1657</v>
      </c>
      <c r="D96" s="486" t="s">
        <v>1658</v>
      </c>
      <c r="E96" s="615" t="s">
        <v>2041</v>
      </c>
      <c r="F96" s="615" t="s">
        <v>2042</v>
      </c>
      <c r="G96" s="855" t="s">
        <v>2044</v>
      </c>
      <c r="H96" s="770" t="s">
        <v>2491</v>
      </c>
      <c r="I96" s="770" t="s">
        <v>2492</v>
      </c>
      <c r="J96" s="1176" t="s">
        <v>2785</v>
      </c>
      <c r="K96" s="1176" t="s">
        <v>2786</v>
      </c>
      <c r="L96" s="1177" t="s">
        <v>1353</v>
      </c>
      <c r="M96" s="1176" t="s">
        <v>1192</v>
      </c>
      <c r="N96" s="1129"/>
      <c r="O96" s="487"/>
      <c r="R96" s="234"/>
      <c r="S96" s="234"/>
      <c r="T96" s="14"/>
    </row>
    <row r="97" spans="1:20">
      <c r="A97" s="1636"/>
      <c r="B97" s="1637"/>
      <c r="C97" s="336">
        <f>IF(ISERROR(VLOOKUP($F$7,Ind_6!$A$1:$I$324,8,FALSE)=TRUE),0,(VLOOKUP($F$7,Ind_6!$A$1:$I$324,8,FALSE)))</f>
        <v>0.39429999999999998</v>
      </c>
      <c r="D97" s="336">
        <v>0.39400000000000002</v>
      </c>
      <c r="E97" s="336">
        <f>IF(ISERROR(VLOOKUP($F$7,Ind_6!$A$1:$M$324,12,FALSE)=TRUE),0,(VLOOKUP($F$7,Ind_6!$A$1:$M$324,12,FALSE)))</f>
        <v>0.40604458900860607</v>
      </c>
      <c r="F97" s="142">
        <v>0.40600000000000003</v>
      </c>
      <c r="G97" s="856">
        <v>0.39</v>
      </c>
      <c r="H97" s="336">
        <f>IF(ISERROR(VLOOKUP($F$7,Ind_6!$A$1:$S$324,15,FALSE)=TRUE),0,(VLOOKUP($F$7,Ind_6!$A$1:$S$324,15,FALSE)))</f>
        <v>0.40839980909524781</v>
      </c>
      <c r="I97" s="336">
        <v>0.40799999999999997</v>
      </c>
      <c r="J97" s="336">
        <f>IF(ISERROR(VLOOKUP($F$7,Ind_6!$A$1:$Z$324,22,FALSE)=TRUE),0,(VLOOKUP($F$7,Ind_6!$A$1:$Z$324,22,FALSE)))</f>
        <v>0.40048283261802575</v>
      </c>
      <c r="K97" s="336">
        <v>0.4</v>
      </c>
      <c r="L97" s="336">
        <v>0.38600000000000001</v>
      </c>
      <c r="M97" s="762" t="str">
        <f>IF(ISERROR(VLOOKUP($F$7,Ind_6!$A$1:$Z$324,25,FALSE)=TRUE),0,(VLOOKUP($F$7,Ind_6!$A$1:$Z$324,25,FALSE)))</f>
        <v>No</v>
      </c>
      <c r="N97" s="166"/>
      <c r="O97" s="100"/>
      <c r="P97" s="14"/>
      <c r="Q97" s="14"/>
      <c r="R97" s="14"/>
      <c r="S97" s="14"/>
      <c r="T97" s="14"/>
    </row>
    <row r="98" spans="1:20" ht="18.75" customHeight="1">
      <c r="C98" s="163"/>
      <c r="D98" s="163"/>
      <c r="E98" s="559"/>
      <c r="F98" s="559"/>
      <c r="J98" s="501"/>
      <c r="K98" s="372"/>
      <c r="L98" s="163"/>
      <c r="M98" s="372"/>
    </row>
    <row r="99" spans="1:20" ht="24">
      <c r="A99" s="1634" t="s">
        <v>2014</v>
      </c>
      <c r="B99" s="1634"/>
      <c r="C99" s="486" t="s">
        <v>1657</v>
      </c>
      <c r="D99" s="486" t="s">
        <v>1658</v>
      </c>
      <c r="E99" s="615" t="s">
        <v>2041</v>
      </c>
      <c r="F99" s="615" t="s">
        <v>2042</v>
      </c>
      <c r="G99" s="770" t="s">
        <v>2491</v>
      </c>
      <c r="H99" s="770" t="s">
        <v>2492</v>
      </c>
      <c r="I99" s="1176" t="s">
        <v>2785</v>
      </c>
      <c r="J99" s="1176" t="s">
        <v>2786</v>
      </c>
      <c r="K99" s="14"/>
      <c r="L99" s="14"/>
      <c r="M99" s="175"/>
      <c r="N99" s="1129"/>
    </row>
    <row r="100" spans="1:20" ht="13.5" customHeight="1">
      <c r="A100" s="1634"/>
      <c r="B100" s="1634"/>
      <c r="C100" s="337">
        <f>IF(ISERROR(VLOOKUP($F$7,Ind_6!$A$1:$I$324,9,FALSE)=TRUE),0,(VLOOKUP($F$7,Ind_6!$A$1:$I$324,9,FALSE)))</f>
        <v>8.7499999999999994E-2</v>
      </c>
      <c r="D100" s="1072">
        <v>8.7499999999999994E-2</v>
      </c>
      <c r="E100" s="336">
        <f>IF(ISERROR(VLOOKUP($F$7,Ind_6!$A$1:$M$324,13,FALSE)=TRUE),0,(VLOOKUP($F$7,Ind_6!$A$1:$M$324,13,FALSE)))</f>
        <v>8.4027918953716876E-2</v>
      </c>
      <c r="F100" s="143">
        <v>8.4000000000000005E-2</v>
      </c>
      <c r="G100" s="336">
        <f>IF(ISERROR(VLOOKUP($F$7,Ind_6!$A$1:$S$324,17,FALSE)=TRUE),0,(VLOOKUP($F$7,Ind_6!$A$1:$S$324,17,FALSE)))</f>
        <v>8.1748142087679831E-2</v>
      </c>
      <c r="H100" s="853">
        <v>8.2000000000000003E-2</v>
      </c>
      <c r="I100" s="336">
        <f>IF(ISERROR(VLOOKUP($F$7,Ind_6!$A$1:$Z$324,23,FALSE)=TRUE),0,(VLOOKUP($F$7,Ind_6!$A$1:$Z$324,23,FALSE)))</f>
        <v>9.6499463519313308E-2</v>
      </c>
      <c r="J100" s="853">
        <v>9.6000000000000002E-2</v>
      </c>
      <c r="M100" s="14"/>
      <c r="N100" s="1130"/>
      <c r="O100" s="487"/>
    </row>
    <row r="101" spans="1:20" ht="25.5" customHeight="1">
      <c r="A101" s="846"/>
      <c r="B101" s="163"/>
      <c r="C101" s="163"/>
      <c r="D101" s="163"/>
      <c r="E101" s="147"/>
      <c r="F101" s="232"/>
      <c r="G101" s="847"/>
      <c r="H101" s="847"/>
      <c r="I101" s="163"/>
      <c r="J101" s="372"/>
      <c r="K101" s="163"/>
      <c r="L101" s="854"/>
      <c r="M101" s="39"/>
      <c r="N101" s="166"/>
      <c r="O101" s="487"/>
    </row>
    <row r="102" spans="1:20" ht="15" customHeight="1">
      <c r="A102" s="1581" t="s">
        <v>2015</v>
      </c>
      <c r="B102" s="1581"/>
      <c r="C102" s="1581"/>
      <c r="D102" s="1581"/>
      <c r="E102" s="1581"/>
      <c r="F102" s="1581"/>
      <c r="G102" s="1581"/>
      <c r="H102" s="1581"/>
      <c r="I102" s="1581"/>
      <c r="J102" s="1581"/>
      <c r="K102" s="1581"/>
      <c r="L102" s="1581"/>
      <c r="M102" s="1581"/>
      <c r="N102" s="1129"/>
      <c r="O102" s="39"/>
    </row>
    <row r="103" spans="1:20">
      <c r="A103" s="1640" t="s">
        <v>1443</v>
      </c>
      <c r="B103" s="1640"/>
      <c r="C103" s="1640"/>
      <c r="D103" s="1640"/>
      <c r="E103" s="1640"/>
      <c r="F103" s="1640"/>
      <c r="G103" s="1640"/>
      <c r="H103" s="1640"/>
      <c r="I103" s="1640"/>
      <c r="J103" s="1640"/>
      <c r="K103" s="1640"/>
      <c r="L103" s="1640"/>
      <c r="M103" s="1640"/>
      <c r="N103" s="175"/>
      <c r="O103" s="14"/>
    </row>
    <row r="104" spans="1:20" ht="25.5" customHeight="1">
      <c r="A104" s="1589"/>
      <c r="B104" s="1589"/>
      <c r="C104" s="1589"/>
      <c r="D104" s="1589"/>
      <c r="E104" s="1589"/>
      <c r="F104" s="1589"/>
      <c r="G104" s="1589"/>
      <c r="H104" s="1589"/>
      <c r="I104" s="1590"/>
      <c r="J104" s="1176" t="s">
        <v>2785</v>
      </c>
      <c r="K104" s="1176" t="s">
        <v>2786</v>
      </c>
      <c r="L104" s="1177" t="s">
        <v>1353</v>
      </c>
      <c r="M104" s="236" t="s">
        <v>1352</v>
      </c>
      <c r="N104" s="1129"/>
      <c r="O104" s="487"/>
      <c r="R104" s="166"/>
      <c r="S104" s="226"/>
      <c r="T104" s="14"/>
    </row>
    <row r="105" spans="1:20" ht="24.75" customHeight="1">
      <c r="A105" s="1591" t="s">
        <v>1344</v>
      </c>
      <c r="B105" s="1592"/>
      <c r="C105" s="1592"/>
      <c r="D105" s="1592"/>
      <c r="E105" s="1592"/>
      <c r="F105" s="1592"/>
      <c r="G105" s="1592"/>
      <c r="H105" s="1592"/>
      <c r="I105" s="1593"/>
      <c r="J105" s="327">
        <f>IF(ISERROR(VLOOKUP($F$7,Ind_7!$A$1:$Z$315,21,FALSE)=TRUE),0,(VLOOKUP($F$7,Ind_7!$A$1:$Z$315,21,FALSE)))</f>
        <v>0.91209999999999991</v>
      </c>
      <c r="K105" s="238">
        <v>0.91210000000000002</v>
      </c>
      <c r="L105" s="238">
        <v>0.83199999999999996</v>
      </c>
      <c r="M105" s="195" t="str">
        <f>IF(J105&gt;=L105,"yes",IF(J105="No","Yes",IF(J105="No Exit","Yes",IF(J105="ESA 112","Yes","No"))))</f>
        <v>yes</v>
      </c>
      <c r="O105" s="487"/>
      <c r="R105" s="166"/>
      <c r="S105" s="166"/>
      <c r="T105" s="14"/>
    </row>
    <row r="106" spans="1:20" ht="24.75" customHeight="1">
      <c r="A106" s="1586" t="s">
        <v>1343</v>
      </c>
      <c r="B106" s="1587"/>
      <c r="C106" s="1587"/>
      <c r="D106" s="1587"/>
      <c r="E106" s="1587"/>
      <c r="F106" s="1587"/>
      <c r="G106" s="1587"/>
      <c r="H106" s="1587"/>
      <c r="I106" s="1588"/>
      <c r="J106" s="315">
        <f>IF(ISERROR(VLOOKUP($F$7,Ind_7!$A$1:$Z$315,24,FALSE)=TRUE),0,(VLOOKUP($F$7,Ind_7!$A$1:$Z$315,24,FALSE)))</f>
        <v>0.49259999999999998</v>
      </c>
      <c r="K106" s="1353">
        <v>0.49259999999999998</v>
      </c>
      <c r="L106" s="237">
        <v>0.504</v>
      </c>
      <c r="M106" s="195" t="str">
        <f>IF(J106&gt;=L106,"yes",IF(J106="No","Yes",IF(J106="No Exit","Yes",IF(J106="ESA 112","Yes","No"))))</f>
        <v>No</v>
      </c>
      <c r="N106" s="14"/>
    </row>
    <row r="107" spans="1:20" ht="15" customHeight="1">
      <c r="A107" s="163"/>
      <c r="B107" s="163"/>
      <c r="C107" s="164"/>
      <c r="D107" s="145"/>
      <c r="E107" s="160"/>
      <c r="F107" s="160"/>
      <c r="G107" s="160"/>
      <c r="H107" s="160"/>
      <c r="I107" s="160"/>
      <c r="J107" s="160"/>
      <c r="K107" s="160"/>
      <c r="L107" s="165"/>
      <c r="M107" s="165"/>
      <c r="N107" s="14"/>
      <c r="O107" s="240"/>
    </row>
    <row r="108" spans="1:20">
      <c r="A108" s="1562" t="s">
        <v>1347</v>
      </c>
      <c r="B108" s="1562"/>
      <c r="C108" s="1562"/>
      <c r="D108" s="1562"/>
      <c r="E108" s="1562"/>
      <c r="F108" s="1562"/>
      <c r="G108" s="1562"/>
      <c r="H108" s="1562"/>
      <c r="I108" s="1562"/>
      <c r="J108" s="1562"/>
      <c r="K108" s="1562"/>
      <c r="L108" s="1562"/>
      <c r="M108" s="1562"/>
      <c r="N108" s="1008"/>
      <c r="O108" s="1008"/>
      <c r="P108" s="1008"/>
      <c r="Q108" s="1008"/>
      <c r="R108" s="1008"/>
    </row>
    <row r="109" spans="1:20" ht="24">
      <c r="A109" s="1589"/>
      <c r="B109" s="1589"/>
      <c r="C109" s="1589"/>
      <c r="D109" s="1589"/>
      <c r="E109" s="1589"/>
      <c r="F109" s="1589"/>
      <c r="G109" s="1589"/>
      <c r="H109" s="1589"/>
      <c r="I109" s="1590"/>
      <c r="J109" s="1176" t="s">
        <v>2785</v>
      </c>
      <c r="K109" s="1176" t="s">
        <v>2786</v>
      </c>
      <c r="L109" s="1177" t="s">
        <v>1353</v>
      </c>
      <c r="M109" s="236" t="s">
        <v>1352</v>
      </c>
      <c r="N109" s="1129"/>
    </row>
    <row r="110" spans="1:20" ht="36" customHeight="1">
      <c r="A110" s="1591" t="s">
        <v>1345</v>
      </c>
      <c r="B110" s="1592"/>
      <c r="C110" s="1592"/>
      <c r="D110" s="1592"/>
      <c r="E110" s="1592"/>
      <c r="F110" s="1592"/>
      <c r="G110" s="1592"/>
      <c r="H110" s="1592"/>
      <c r="I110" s="1593"/>
      <c r="J110" s="315">
        <f>IF(ISERROR(VLOOKUP($F$7,Ind_7!$A$1:$Z$315,22,FALSE)=TRUE),0,(VLOOKUP($F$7,Ind_7!$A$1:$Z$315,22,FALSE)))</f>
        <v>0.89069999999999994</v>
      </c>
      <c r="K110" s="238">
        <v>0.89070000000000005</v>
      </c>
      <c r="L110" s="238">
        <v>0.82199999999999995</v>
      </c>
      <c r="M110" s="195" t="str">
        <f>IF(J110&gt;=L110,"yes",IF(J110="No","Yes",IF(J110="No Exit","Yes",IF(J110="ESA 112","Yes","No"))))</f>
        <v>yes</v>
      </c>
      <c r="N110" s="14"/>
      <c r="O110" s="14"/>
    </row>
    <row r="111" spans="1:20" ht="24.75" customHeight="1">
      <c r="A111" s="1586" t="s">
        <v>1346</v>
      </c>
      <c r="B111" s="1587"/>
      <c r="C111" s="1587"/>
      <c r="D111" s="1587"/>
      <c r="E111" s="1587"/>
      <c r="F111" s="1587"/>
      <c r="G111" s="1587"/>
      <c r="H111" s="1587"/>
      <c r="I111" s="1588"/>
      <c r="J111" s="315">
        <f>IF(ISERROR(VLOOKUP($F$7,Ind_7!$A$1:$Z$315,25,FALSE)=TRUE),0,(VLOOKUP($F$7,Ind_7!$A$1:$Z$315,25,FALSE)))</f>
        <v>0.50490000000000002</v>
      </c>
      <c r="K111" s="1353">
        <v>0.50490000000000002</v>
      </c>
      <c r="L111" s="237">
        <v>0.51400000000000001</v>
      </c>
      <c r="M111" s="195" t="str">
        <f>IF(J111&gt;=L111,"yes",IF(J111="No","Yes",IF(J111="No Exit","Yes",IF(J111="ESA 112","Yes","No"))))</f>
        <v>No</v>
      </c>
      <c r="N111" s="14"/>
      <c r="O111" s="14"/>
    </row>
    <row r="112" spans="1:20" ht="12.75" customHeight="1">
      <c r="A112" s="167"/>
      <c r="B112" s="167"/>
      <c r="C112" s="167"/>
      <c r="D112" s="167"/>
      <c r="E112" s="160"/>
      <c r="F112" s="160"/>
      <c r="G112" s="160"/>
      <c r="H112" s="160"/>
      <c r="I112" s="160"/>
      <c r="J112" s="160"/>
      <c r="K112" s="160"/>
      <c r="L112" s="107"/>
      <c r="M112" s="107"/>
    </row>
    <row r="113" spans="1:15" ht="27.75" customHeight="1">
      <c r="A113" s="1562" t="s">
        <v>1348</v>
      </c>
      <c r="B113" s="1562"/>
      <c r="C113" s="1562"/>
      <c r="D113" s="1562"/>
      <c r="E113" s="1562"/>
      <c r="F113" s="1562"/>
      <c r="G113" s="1562"/>
      <c r="H113" s="1562"/>
      <c r="I113" s="1562"/>
      <c r="J113" s="1562"/>
      <c r="K113" s="1562"/>
      <c r="L113" s="1562"/>
      <c r="M113" s="1562"/>
      <c r="N113" s="14"/>
    </row>
    <row r="114" spans="1:15" ht="23.25" customHeight="1">
      <c r="A114" s="1589"/>
      <c r="B114" s="1589"/>
      <c r="C114" s="1589"/>
      <c r="D114" s="1589"/>
      <c r="E114" s="1589"/>
      <c r="F114" s="1589"/>
      <c r="G114" s="1589"/>
      <c r="H114" s="1589"/>
      <c r="I114" s="1590"/>
      <c r="J114" s="1176" t="s">
        <v>2785</v>
      </c>
      <c r="K114" s="1176" t="s">
        <v>2786</v>
      </c>
      <c r="L114" s="1177" t="s">
        <v>1353</v>
      </c>
      <c r="M114" s="236" t="s">
        <v>1352</v>
      </c>
      <c r="N114" s="1129"/>
      <c r="O114" s="226"/>
    </row>
    <row r="115" spans="1:15" ht="24.75" customHeight="1">
      <c r="A115" s="1591" t="s">
        <v>1349</v>
      </c>
      <c r="B115" s="1592"/>
      <c r="C115" s="1592"/>
      <c r="D115" s="1592"/>
      <c r="E115" s="1592"/>
      <c r="F115" s="1592"/>
      <c r="G115" s="1592"/>
      <c r="H115" s="1592"/>
      <c r="I115" s="1593"/>
      <c r="J115" s="327">
        <f>IF(ISERROR(VLOOKUP($F$7,Ind_7!$A$1:$Z$315,23,FALSE)=TRUE),0,(VLOOKUP($F$7,Ind_7!$A$1:$Z$315,23,FALSE)))</f>
        <v>0.89529999999999998</v>
      </c>
      <c r="K115" s="238">
        <v>0.89529999999999998</v>
      </c>
      <c r="L115" s="238">
        <v>0.81200000000000006</v>
      </c>
      <c r="M115" s="195" t="str">
        <f>IF(J115&gt;=L115,"yes",IF(J115="No","Yes",IF(J115="No Exit","Yes",IF(J115="ESA 112","Yes","No"))))</f>
        <v>yes</v>
      </c>
      <c r="N115" s="14"/>
      <c r="O115" s="226"/>
    </row>
    <row r="116" spans="1:15" ht="24.75" customHeight="1">
      <c r="A116" s="1586" t="s">
        <v>1350</v>
      </c>
      <c r="B116" s="1587"/>
      <c r="C116" s="1587"/>
      <c r="D116" s="1587"/>
      <c r="E116" s="1587"/>
      <c r="F116" s="1587"/>
      <c r="G116" s="1587"/>
      <c r="H116" s="1587"/>
      <c r="I116" s="1588"/>
      <c r="J116" s="315">
        <f>IF(ISERROR(VLOOKUP($F$7,Ind_7!$A$1:$Z$315,26,FALSE)=TRUE),0,(VLOOKUP($F$7,Ind_7!$A$1:$Z$315,26,FALSE)))</f>
        <v>0.64700000000000002</v>
      </c>
      <c r="K116" s="1353">
        <v>0.64700000000000002</v>
      </c>
      <c r="L116" s="237">
        <v>0.65400000000000003</v>
      </c>
      <c r="M116" s="195" t="str">
        <f>IF(J116&gt;=L116,"yes",IF(J116="No","Yes",IF(J116="No Exit","Yes",IF(J116="ESA 112","Yes","No"))))</f>
        <v>No</v>
      </c>
      <c r="N116" s="39"/>
    </row>
    <row r="117" spans="1:15">
      <c r="A117" s="163"/>
      <c r="B117" s="163"/>
      <c r="C117" s="164"/>
      <c r="D117" s="145"/>
      <c r="E117" s="150"/>
      <c r="F117" s="150"/>
      <c r="G117" s="150"/>
      <c r="H117" s="150"/>
      <c r="I117" s="168"/>
      <c r="J117" s="168"/>
      <c r="K117" s="162"/>
      <c r="L117" s="169"/>
      <c r="M117" s="156"/>
      <c r="N117" s="39"/>
    </row>
    <row r="118" spans="1:15" ht="38.25" customHeight="1">
      <c r="A118" s="1562" t="s">
        <v>2727</v>
      </c>
      <c r="B118" s="1562"/>
      <c r="C118" s="1562"/>
      <c r="D118" s="1562"/>
      <c r="E118" s="1562"/>
      <c r="F118" s="1562"/>
      <c r="G118" s="1562"/>
      <c r="H118" s="1562"/>
      <c r="I118" s="1562"/>
      <c r="J118" s="1562"/>
      <c r="K118" s="1562"/>
      <c r="L118" s="1562"/>
      <c r="M118" s="1562"/>
    </row>
    <row r="119" spans="1:15" ht="36" customHeight="1">
      <c r="C119" s="1429" t="s">
        <v>1351</v>
      </c>
      <c r="D119" s="1362" t="s">
        <v>3431</v>
      </c>
      <c r="E119" s="1572" t="s">
        <v>1360</v>
      </c>
      <c r="F119" s="1572"/>
      <c r="G119" s="159" t="s">
        <v>116</v>
      </c>
      <c r="H119" s="159" t="s">
        <v>1216</v>
      </c>
      <c r="I119" s="159" t="s">
        <v>1353</v>
      </c>
      <c r="J119" s="159" t="s">
        <v>1192</v>
      </c>
      <c r="K119" s="14"/>
      <c r="L119" s="240"/>
      <c r="M119" s="39"/>
      <c r="N119" s="1129"/>
    </row>
    <row r="120" spans="1:15">
      <c r="B120" s="1534"/>
      <c r="C120" s="1569">
        <v>0.17</v>
      </c>
      <c r="D120" s="1573">
        <v>0.21099999999999999</v>
      </c>
      <c r="E120" s="1576" t="str">
        <f>IF(ISERROR(VLOOKUP($F$7,Ind_8!$A$1:$AB$300,17,FALSE)=TRUE),0,(VLOOKUP($F$7,Ind_8!$A$1:$AB$300,17,FALSE)))</f>
        <v>2013-14</v>
      </c>
      <c r="F120" s="1576"/>
      <c r="G120" s="241">
        <f>IF(ISERROR(VLOOKUP($F$7,Ind_8!$A$1:$AB$300,16,FALSE)=TRUE),0,(VLOOKUP($F$7,Ind_8!$A$1:$AB$300,16,FALSE)))</f>
        <v>0.25800000000000001</v>
      </c>
      <c r="H120" s="241">
        <f>IF(ISERROR(VLOOKUP($F$7,Ind_8!$A$1:$AB$300,20,FALSE)=TRUE),0,(VLOOKUP($F$7,Ind_8!$A$1:$AB$300,20,FALSE)))</f>
        <v>0.25769999999999998</v>
      </c>
      <c r="I120" s="241">
        <f>IF(ISERROR(VLOOKUP($F$7,Ind_8!$A$1:$AB$300,19,FALSE)=TRUE),0,(VLOOKUP($F$7,Ind_8!$A$1:$AB$300,19,FALSE)))</f>
        <v>0.20399999999999999</v>
      </c>
      <c r="J120" s="241" t="str">
        <f>IF(ISERROR(VLOOKUP($F$7,Ind_8!$A$1:$AB$300,18,FALSE)=TRUE),0,(VLOOKUP($F$7,Ind_8!$A$1:$AB$300,18,FALSE)))</f>
        <v>Yes</v>
      </c>
      <c r="K120" s="14"/>
      <c r="L120" s="14"/>
    </row>
    <row r="121" spans="1:15">
      <c r="A121" s="1009"/>
      <c r="B121" s="1009"/>
      <c r="C121" s="1570"/>
      <c r="D121" s="1574"/>
      <c r="E121" s="1576" t="str">
        <f>IF(ISERROR(VLOOKUP($F$7,Ind_8!$A$1:$AB$300,12,FALSE)=TRUE),0,(VLOOKUP($F$7,Ind_8!$A$1:$AB$300,12,FALSE)))</f>
        <v>2012-13</v>
      </c>
      <c r="F121" s="1576"/>
      <c r="G121" s="241">
        <f>IF(ISERROR(VLOOKUP($F$7,Ind_8!$A$1:$AB$300,11,FALSE)=TRUE),0,(VLOOKUP($F$7,Ind_8!$A$1:$AB$300,11,FALSE)))</f>
        <v>0.2</v>
      </c>
      <c r="H121" s="241">
        <f>IF(ISERROR(VLOOKUP($F$7,Ind_8!$A$1:$AB$300,15,FALSE)=TRUE),0,(VLOOKUP($F$7,Ind_8!$A$1:$AB$300,15,FALSE)))</f>
        <v>0.20200000000000001</v>
      </c>
      <c r="I121" s="241">
        <f>IF(ISERROR(VLOOKUP($F$7,Ind_8!$A$1:$AB$300,14,FALSE)=TRUE),0,(VLOOKUP($F$7,Ind_8!$A$1:$AB$300,14,FALSE)))</f>
        <v>0.3</v>
      </c>
      <c r="J121" s="241" t="str">
        <f>IF(ISERROR(VLOOKUP($F$7,Ind_8!$A$1:$AB$300,13,FALSE)=TRUE),0,(VLOOKUP($F$7,Ind_8!$A$1:$AB$300,13,FALSE)))</f>
        <v>No</v>
      </c>
      <c r="K121" s="170"/>
      <c r="L121" s="156"/>
      <c r="M121" s="39"/>
    </row>
    <row r="122" spans="1:15">
      <c r="A122" s="171"/>
      <c r="B122" s="741"/>
      <c r="C122" s="1571"/>
      <c r="D122" s="1575"/>
      <c r="E122" s="1576" t="str">
        <f>IF(ISERROR(VLOOKUP($F$7,Ind_8!$A$1:$AB$300,6,FALSE)=TRUE),0,(VLOOKUP($F$7,Ind_8!$A$1:$AB$300,6,FALSE)))</f>
        <v>2014-15</v>
      </c>
      <c r="F122" s="1576"/>
      <c r="G122" s="241">
        <f>IF(ISERROR(VLOOKUP($F$7,Ind_8!$A$1:$AB$300,7,FALSE)=TRUE),0,(VLOOKUP($F$7,Ind_8!$A$1:$AB$300,7,FALSE)))</f>
        <v>0.19400000000000001</v>
      </c>
      <c r="H122" s="241">
        <f>IF(ISERROR(VLOOKUP($F$7,Ind_8!$A$1:$AB$300,10,FALSE)=TRUE),0,(VLOOKUP($F$7,Ind_8!$A$1:$AB$300,10,FALSE)))</f>
        <v>0.19400000000000001</v>
      </c>
      <c r="I122" s="241">
        <f>IF(ISERROR(VLOOKUP($F$7,Ind_8!$A$1:$AB$300,8,FALSE)=TRUE),0,(VLOOKUP($F$7,Ind_8!$A$1:$AB$300,8,FALSE)))</f>
        <v>0.215</v>
      </c>
      <c r="J122" s="241" t="str">
        <f>IF(ISERROR(VLOOKUP($F$7,Ind_8!$A$1:$AB$300,9,FALSE)=TRUE),0,(VLOOKUP($F$7,Ind_8!$A$1:$AB$300,9,FALSE)))</f>
        <v>No</v>
      </c>
      <c r="K122" s="170"/>
      <c r="L122" s="156"/>
    </row>
    <row r="123" spans="1:15" s="1185" customFormat="1">
      <c r="A123" s="171"/>
      <c r="B123" s="741"/>
      <c r="C123" s="741"/>
      <c r="D123" s="1474"/>
      <c r="E123" s="742"/>
      <c r="F123" s="1360"/>
      <c r="G123" s="1360"/>
      <c r="H123" s="586"/>
      <c r="I123" s="586"/>
      <c r="J123" s="586"/>
      <c r="K123" s="586"/>
      <c r="L123" s="170"/>
      <c r="M123" s="156"/>
    </row>
    <row r="124" spans="1:15" ht="28.5" customHeight="1">
      <c r="A124" s="1562" t="s">
        <v>1645</v>
      </c>
      <c r="B124" s="1562"/>
      <c r="C124" s="1562"/>
      <c r="D124" s="1562"/>
      <c r="E124" s="1562"/>
      <c r="F124" s="1562"/>
      <c r="G124" s="1562"/>
      <c r="H124" s="1562"/>
      <c r="I124" s="1562"/>
      <c r="J124" s="1562"/>
      <c r="K124" s="1562"/>
      <c r="L124" s="1562"/>
      <c r="M124" s="1562"/>
    </row>
    <row r="125" spans="1:15" ht="24" customHeight="1">
      <c r="A125" s="1562" t="s">
        <v>1644</v>
      </c>
      <c r="B125" s="1562"/>
      <c r="C125" s="1562"/>
      <c r="D125" s="1562"/>
      <c r="E125" s="1562"/>
      <c r="F125" s="1562"/>
      <c r="G125" s="1562"/>
      <c r="H125" s="1562"/>
      <c r="I125" s="1562"/>
      <c r="J125" s="1562"/>
      <c r="K125" s="1562"/>
      <c r="L125" s="1562"/>
      <c r="M125" s="1562"/>
      <c r="N125" s="226"/>
    </row>
    <row r="126" spans="1:15" ht="34.5" customHeight="1">
      <c r="A126" s="1584" t="s">
        <v>2233</v>
      </c>
      <c r="B126" s="1584"/>
      <c r="C126" s="1584"/>
      <c r="D126" s="1584"/>
      <c r="E126" s="1584"/>
      <c r="F126" s="1584"/>
      <c r="G126" s="1584"/>
      <c r="H126" s="1584"/>
      <c r="I126" s="1584"/>
      <c r="J126" s="1584"/>
      <c r="K126" s="1584"/>
      <c r="L126" s="1584"/>
      <c r="M126" s="1584"/>
      <c r="N126" s="226"/>
    </row>
    <row r="127" spans="1:15" s="43" customFormat="1" ht="12" customHeight="1">
      <c r="A127" s="477"/>
      <c r="B127" s="477"/>
      <c r="C127" s="477"/>
      <c r="D127" s="477"/>
      <c r="E127" s="477"/>
      <c r="F127" s="477"/>
      <c r="G127" s="477"/>
      <c r="H127" s="477"/>
      <c r="I127" s="477"/>
      <c r="J127" s="477"/>
      <c r="K127" s="477"/>
      <c r="L127" s="477"/>
      <c r="M127" s="477"/>
    </row>
    <row r="128" spans="1:15" s="14" customFormat="1" ht="49.5" thickBot="1">
      <c r="A128" s="161"/>
      <c r="B128" s="161"/>
      <c r="C128" s="772" t="s">
        <v>1702</v>
      </c>
      <c r="D128" s="1561" t="s">
        <v>1703</v>
      </c>
      <c r="E128" s="1561"/>
      <c r="F128" s="1561" t="s">
        <v>1704</v>
      </c>
      <c r="G128" s="1561"/>
      <c r="H128"/>
      <c r="I128" s="39"/>
      <c r="J128" s="479"/>
      <c r="K128"/>
      <c r="L128"/>
      <c r="M128"/>
      <c r="N128" s="1129"/>
    </row>
    <row r="129" spans="1:26" s="75" customFormat="1" ht="13.5" thickBot="1">
      <c r="A129" s="1473" t="s">
        <v>1699</v>
      </c>
      <c r="B129" s="990" t="s">
        <v>3001</v>
      </c>
      <c r="C129" s="1014" t="str">
        <f>IF(ISERROR(VLOOKUP($F$7,Ind_9_10_2014_15!$A$1:$DJ$303,104,FALSE)=TRUE),0,(VLOOKUP($F$7,Ind_9_10_2014_15!$A$1:$DJ$303,104,FALSE)))</f>
        <v>No</v>
      </c>
      <c r="D129" s="1565" t="str">
        <f>IF(ISERROR(VLOOKUP($F$7,Ind_9_10_2014_15!$A$1:$DP$303,117,FALSE)=TRUE),0,(VLOOKUP($F$7,Ind_9_10_2014_15!$A$1:$DP$303,117,FALSE)))</f>
        <v>No</v>
      </c>
      <c r="E129" s="1565"/>
      <c r="F129" s="1565" t="str">
        <f>IF(ISERROR(VLOOKUP($F$7,Ind_9_10_2014_15!$A$1:$DP$303,118,FALSE)=TRUE),0,(VLOOKUP($F$7,Ind_9_10_2014_15!$A$1:$DP$303,118,FALSE)))</f>
        <v>Yes</v>
      </c>
      <c r="G129" s="1566"/>
      <c r="H129" s="39"/>
      <c r="I129" s="1185"/>
      <c r="J129" s="1185"/>
      <c r="K129" s="1185"/>
      <c r="L129" s="1185"/>
      <c r="M129" s="1185"/>
      <c r="O129" s="264"/>
      <c r="P129" s="112"/>
      <c r="Q129" s="99"/>
      <c r="R129" s="99"/>
      <c r="S129" s="166"/>
      <c r="T129" s="279"/>
      <c r="U129" s="279"/>
      <c r="V129" s="279"/>
      <c r="W129" s="279"/>
      <c r="X129" s="279"/>
      <c r="Y129" s="279"/>
      <c r="Z129" s="279"/>
    </row>
    <row r="130" spans="1:26" s="14" customFormat="1">
      <c r="A130" s="497"/>
      <c r="B130" s="991" t="s">
        <v>2493</v>
      </c>
      <c r="C130" s="871" t="str">
        <f>IF(ISERROR(VLOOKUP($F$7,Ind_9_10_2013_14!$A$1:$DR$312,102,FALSE)=TRUE),0,(VLOOKUP($F$7,Ind_9_10_2013_14!$A$1:$DR$312,102,FALSE)))</f>
        <v>No</v>
      </c>
      <c r="D130" s="1559" t="str">
        <f>IF(ISERROR(VLOOKUP($F$7,Ind_9_10_2013_14!$A$1:$DV$312,104,FALSE)=TRUE),0,(VLOOKUP($F$7,Ind_9_10_2013_14!$A$1:$DV$312,104,FALSE)))</f>
        <v>n/a</v>
      </c>
      <c r="E130" s="1559"/>
      <c r="F130" s="1559" t="str">
        <f>IF(ISERROR(VLOOKUP($F$7,Ind_9_10_2013_14!$A$1:$DV$312,105,FALSE)=TRUE),0,(VLOOKUP($F$7,Ind_9_10_2013_14!$A$1:$DV$312,105,FALSE)))</f>
        <v>n/a</v>
      </c>
      <c r="G130" s="1560"/>
      <c r="H130" s="1185"/>
      <c r="I130" s="1185"/>
      <c r="J130" s="1185"/>
      <c r="K130" s="1185"/>
      <c r="L130" s="1185"/>
      <c r="M130" s="1185"/>
      <c r="N130" s="166"/>
      <c r="P130" s="277"/>
      <c r="Q130" s="43"/>
      <c r="R130" s="43"/>
      <c r="S130" s="43"/>
      <c r="T130" s="43"/>
      <c r="U130" s="43"/>
    </row>
    <row r="131" spans="1:26">
      <c r="A131" s="497"/>
      <c r="B131" s="991" t="s">
        <v>2045</v>
      </c>
      <c r="C131" s="871" t="str">
        <f>IF(ISERROR(VLOOKUP($F$7,Ind_9_10_2012_13!$A$1:$DP$312,102,FALSE)=TRUE),0,(VLOOKUP($F$7,Ind_9_10_2012_13!$A$1:$DP$312,102,FALSE)))</f>
        <v>n/a</v>
      </c>
      <c r="D131" s="1559" t="str">
        <f>IF(ISERROR(VLOOKUP($F$7,Ind_9_10_2012_13!$A$1:$DU$312,122,FALSE)=TRUE),0,(VLOOKUP($F$7,Ind_9_10_2012_13!$A$1:$DU$312,122,FALSE)))</f>
        <v>No</v>
      </c>
      <c r="E131" s="1559"/>
      <c r="F131" s="1559" t="str">
        <f>IF(ISERROR(VLOOKUP($F$7,Ind_9_10_2012_13!$A$1:$DU$312,123,FALSE)=TRUE),0,(VLOOKUP($F$7,Ind_9_10_2012_13!$A$1:$DU$312,123,FALSE)))</f>
        <v>Yes</v>
      </c>
      <c r="G131" s="1560"/>
    </row>
    <row r="132" spans="1:26" s="14" customFormat="1" ht="13.5" thickBot="1">
      <c r="A132" s="497"/>
      <c r="B132" s="992" t="s">
        <v>1701</v>
      </c>
      <c r="C132" s="993" t="str">
        <f>IF(ISERROR(VLOOKUP($F$7,Ind_9_10_2011_12!$A$1:$DP$313,102,FALSE)=TRUE),0,(VLOOKUP($F$7,Ind_9_10_2011_12!$A$1:$DP$313,102,FALSE)))</f>
        <v>No</v>
      </c>
      <c r="D132" s="1582" t="str">
        <f>IF(ISERROR(VLOOKUP($F$7,Ind_9_10_2011_12!$A$1:$DP$313,108,FALSE)=TRUE),0,(VLOOKUP($F$7,Ind_9_10_2011_12!$A$1:$DP$313,108,FALSE)))</f>
        <v>No</v>
      </c>
      <c r="E132" s="1582"/>
      <c r="F132" s="1582" t="str">
        <f>IF(ISERROR(VLOOKUP($F$7,Ind_9_10_2011_12!$A$1:$DP$313,106,FALSE)=TRUE),0,(VLOOKUP($F$7,Ind_9_10_2011_12!$A$1:$DP$313,106,FALSE)))</f>
        <v>Yes</v>
      </c>
      <c r="G132" s="1583"/>
      <c r="H132"/>
      <c r="I132"/>
      <c r="J132"/>
      <c r="K132"/>
      <c r="L132"/>
      <c r="M132"/>
      <c r="N132" s="43"/>
      <c r="O132" s="43"/>
    </row>
    <row r="133" spans="1:26" s="14" customFormat="1" ht="13.5" thickBot="1">
      <c r="A133" s="497"/>
      <c r="B133" s="497"/>
      <c r="C133" s="482"/>
      <c r="D133" s="345"/>
      <c r="E133" s="345"/>
      <c r="F133" s="345"/>
      <c r="G133" s="345"/>
      <c r="H133"/>
      <c r="I133"/>
      <c r="J133"/>
      <c r="K133"/>
      <c r="L133"/>
      <c r="M133"/>
      <c r="O133" s="278"/>
      <c r="P133" s="43"/>
      <c r="Q133" s="43"/>
      <c r="R133" s="43"/>
      <c r="S133" s="43"/>
      <c r="T133" s="43"/>
      <c r="U133" s="43"/>
    </row>
    <row r="134" spans="1:26" s="75" customFormat="1" ht="13.5" thickBot="1">
      <c r="A134" s="1473" t="s">
        <v>1700</v>
      </c>
      <c r="B134" s="990" t="s">
        <v>3001</v>
      </c>
      <c r="C134" s="1014" t="str">
        <f>IF(ISERROR(VLOOKUP($F$7,Ind_9_10_2014_15!$A$1:$DJ$303,109,FALSE)=TRUE),0,(VLOOKUP($F$7,Ind_9_10_2014_15!$A$1:$DJ$303,109,FALSE)))</f>
        <v>No</v>
      </c>
      <c r="D134" s="1652" t="str">
        <f>IF(ISERROR(VLOOKUP($F$7,Ind_9_10_2014_15!$A$1:$DP$303,119,FALSE)=TRUE),0,(VLOOKUP($F$7,Ind_9_10_2014_15!$A$1:$DP$303,119,FALSE)))</f>
        <v>No</v>
      </c>
      <c r="E134" s="1653"/>
      <c r="F134" s="1565" t="str">
        <f>IF(ISERROR(VLOOKUP($F$7,Ind_9_10_2014_15!$A$1:$DP$303,120,FALSE)=TRUE),0,(VLOOKUP($F$7,Ind_9_10_2014_15!$A$1:$DP$303,120,FALSE)))</f>
        <v>Yes</v>
      </c>
      <c r="G134" s="1566"/>
      <c r="H134" s="39"/>
      <c r="I134"/>
      <c r="J134"/>
      <c r="K134"/>
      <c r="L134"/>
      <c r="M134"/>
      <c r="O134" s="264"/>
      <c r="P134" s="112"/>
      <c r="Q134" s="99"/>
      <c r="R134" s="99"/>
      <c r="S134" s="166"/>
      <c r="T134" s="279"/>
      <c r="U134" s="279"/>
      <c r="V134" s="279"/>
      <c r="W134" s="279"/>
      <c r="X134" s="279"/>
      <c r="Y134" s="279"/>
      <c r="Z134" s="279"/>
    </row>
    <row r="135" spans="1:26" s="75" customFormat="1">
      <c r="A135" s="1472"/>
      <c r="B135" s="991" t="s">
        <v>2493</v>
      </c>
      <c r="C135" s="871" t="str">
        <f>IF(ISERROR(VLOOKUP($F$7,Ind_9_10_2013_14!$A$1:$DR$312,106,FALSE)=TRUE),0,(VLOOKUP($F$7,Ind_9_10_2013_14!$A$1:$DR$312,106,FALSE)))</f>
        <v>No</v>
      </c>
      <c r="D135" s="1559" t="str">
        <f>IF(ISERROR(VLOOKUP($F$7,Ind_9_10_2013_14!$A$1:$DV$312,108,FALSE)=TRUE),0,(VLOOKUP($F$7,Ind_9_10_2013_14!$A$1:$DV$312,108,FALSE)))</f>
        <v>n/a</v>
      </c>
      <c r="E135" s="1559"/>
      <c r="F135" s="1559" t="str">
        <f>IF(ISERROR(VLOOKUP($F$7,Ind_9_10_2013_14!$A$1:$DV$312,109,FALSE)=TRUE),0,(VLOOKUP($F$7,Ind_9_10_2013_14!$A$1:$DV$312,109,FALSE)))</f>
        <v>n/a</v>
      </c>
      <c r="G135" s="1560"/>
      <c r="H135" s="1185"/>
      <c r="I135" s="1185"/>
      <c r="J135" s="1185"/>
      <c r="K135" s="1185"/>
      <c r="L135" s="1185"/>
      <c r="M135" s="1185"/>
      <c r="O135" s="264"/>
      <c r="P135" s="112"/>
      <c r="Q135" s="99"/>
      <c r="R135" s="99"/>
      <c r="S135" s="166"/>
      <c r="T135" s="279"/>
      <c r="U135" s="279"/>
      <c r="V135" s="279"/>
      <c r="W135" s="279"/>
      <c r="X135" s="279"/>
      <c r="Y135" s="279"/>
      <c r="Z135" s="279"/>
    </row>
    <row r="136" spans="1:26">
      <c r="A136" s="41"/>
      <c r="B136" s="991" t="s">
        <v>2045</v>
      </c>
      <c r="C136" s="871" t="str">
        <f>IF(ISERROR(VLOOKUP($F$7,Ind_9_10_2012_13!$A$1:$DP$312,104,FALSE)=TRUE),0,(VLOOKUP($F$7,Ind_9_10_2012_13!$A$1:$DP$312,104,FALSE)))</f>
        <v>No</v>
      </c>
      <c r="D136" s="1559" t="str">
        <f>IF(ISERROR(VLOOKUP($F$7,Ind_9_10_2012_13!$A$1:$DU$312,124,FALSE)=TRUE),0,(VLOOKUP($F$7,Ind_9_10_2012_13!$A$1:$DU$312,124,FALSE)))</f>
        <v>No</v>
      </c>
      <c r="E136" s="1559"/>
      <c r="F136" s="1559" t="str">
        <f>IF(ISERROR(VLOOKUP($F$7,Ind_9_10_2012_13!$A$1:$DU$312,125,FALSE)=TRUE),0,(VLOOKUP($F$7,Ind_9_10_2012_13!$A$1:$DU$312,125,FALSE)))</f>
        <v>Yes</v>
      </c>
      <c r="G136" s="1560"/>
      <c r="O136" s="99"/>
      <c r="P136" s="112"/>
      <c r="Q136" s="99"/>
      <c r="R136" s="14"/>
    </row>
    <row r="137" spans="1:26" ht="13.5" thickBot="1">
      <c r="A137" s="41"/>
      <c r="B137" s="992" t="s">
        <v>1701</v>
      </c>
      <c r="C137" s="1361" t="str">
        <f>IF(ISERROR(VLOOKUP($F$7,Ind_9_10_2011_12!$A$1:$DP$313,104,FALSE)=TRUE),0,(VLOOKUP($F$7,Ind_9_10_2011_12!$A$1:$DP$313,104,FALSE)))</f>
        <v>Yes</v>
      </c>
      <c r="D137" s="1582" t="str">
        <f>IF(ISERROR(VLOOKUP($F$7,Ind_9_10_2011_12!$A$1:$DP$313,109,FALSE)=TRUE),0,(VLOOKUP($F$7,Ind_9_10_2011_12!$A$1:$DP$313,109,FALSE)))</f>
        <v>No</v>
      </c>
      <c r="E137" s="1582"/>
      <c r="F137" s="1582" t="str">
        <f>IF(ISERROR(VLOOKUP($F$7,Ind_9_10_2011_12!$A$1:$DP$313,107,FALSE)=TRUE),0,(VLOOKUP($F$7,Ind_9_10_2011_12!$A$1:$DP$313,107,FALSE)))</f>
        <v>Yes</v>
      </c>
      <c r="G137" s="1583"/>
    </row>
    <row r="138" spans="1:26" s="75" customFormat="1" ht="19.5">
      <c r="A138" s="477"/>
      <c r="B138" s="477"/>
      <c r="C138" s="477"/>
      <c r="D138" s="477"/>
      <c r="E138" s="477"/>
      <c r="F138" s="477"/>
      <c r="G138" s="477"/>
      <c r="H138" s="477"/>
      <c r="I138" s="477"/>
      <c r="J138" s="477"/>
      <c r="K138" s="477"/>
      <c r="L138" s="477"/>
      <c r="M138" s="477"/>
    </row>
    <row r="139" spans="1:26" s="75" customFormat="1" ht="56.25" customHeight="1">
      <c r="A139" s="1651" t="s">
        <v>1953</v>
      </c>
      <c r="B139" s="1651"/>
      <c r="C139" s="1651"/>
      <c r="D139" s="1651"/>
      <c r="E139" s="1651"/>
      <c r="F139" s="1651"/>
      <c r="G139" s="1651"/>
      <c r="H139" s="1651"/>
      <c r="I139" s="1651"/>
      <c r="J139" s="1651"/>
      <c r="K139" s="1651"/>
      <c r="L139" s="1651"/>
      <c r="M139" s="1651"/>
      <c r="N139" s="152"/>
      <c r="O139" s="153"/>
      <c r="P139" s="153"/>
      <c r="Q139" s="161"/>
      <c r="R139" s="152"/>
      <c r="S139" s="153"/>
      <c r="T139" s="153"/>
      <c r="U139" s="161"/>
    </row>
    <row r="140" spans="1:26" ht="14.25" customHeight="1">
      <c r="A140" s="267"/>
      <c r="B140" s="267"/>
      <c r="C140" s="267"/>
      <c r="D140" s="267"/>
      <c r="E140" s="267"/>
      <c r="F140" s="267"/>
      <c r="G140" s="267"/>
      <c r="H140" s="267"/>
      <c r="I140" s="267"/>
      <c r="J140" s="267"/>
      <c r="K140" s="267"/>
      <c r="L140" s="267"/>
      <c r="M140" s="267"/>
      <c r="N140" s="14"/>
      <c r="O140" s="14"/>
    </row>
    <row r="141" spans="1:26" ht="33" customHeight="1">
      <c r="A141" s="1562" t="s">
        <v>2723</v>
      </c>
      <c r="B141" s="1562"/>
      <c r="C141" s="1562"/>
      <c r="D141" s="1562"/>
      <c r="E141" s="1562"/>
      <c r="F141" s="1562"/>
      <c r="G141" s="1562"/>
      <c r="H141" s="1562"/>
      <c r="I141" s="1562"/>
      <c r="J141" s="1562"/>
      <c r="K141" s="1562"/>
      <c r="L141" s="1562"/>
      <c r="M141" s="1562"/>
      <c r="N141" s="14"/>
      <c r="O141" s="14"/>
      <c r="P141" s="14"/>
    </row>
    <row r="142" spans="1:26" ht="18" customHeight="1">
      <c r="A142" s="1654" t="s">
        <v>1313</v>
      </c>
      <c r="B142" s="1654"/>
      <c r="C142" s="1654"/>
      <c r="D142" s="1654"/>
      <c r="E142" s="1654"/>
      <c r="F142" s="301"/>
      <c r="G142" s="301"/>
      <c r="H142" s="301"/>
      <c r="I142" s="301"/>
      <c r="J142" s="301"/>
      <c r="K142" s="301"/>
      <c r="L142" s="301"/>
      <c r="M142" s="301"/>
      <c r="N142" s="75"/>
      <c r="P142" s="14"/>
    </row>
    <row r="143" spans="1:26" ht="25.5" customHeight="1">
      <c r="A143" s="478" t="s">
        <v>1507</v>
      </c>
      <c r="B143" s="458" t="s">
        <v>1508</v>
      </c>
      <c r="C143" s="503" t="s">
        <v>1917</v>
      </c>
      <c r="D143" s="486" t="s">
        <v>1918</v>
      </c>
      <c r="E143" s="615" t="s">
        <v>2041</v>
      </c>
      <c r="F143" s="615" t="s">
        <v>2042</v>
      </c>
      <c r="G143" s="770" t="s">
        <v>2491</v>
      </c>
      <c r="H143" s="770" t="s">
        <v>2492</v>
      </c>
      <c r="I143" s="1177" t="s">
        <v>2804</v>
      </c>
      <c r="J143" s="1177" t="s">
        <v>2805</v>
      </c>
      <c r="K143" s="1177" t="s">
        <v>1353</v>
      </c>
      <c r="L143" s="159" t="s">
        <v>1192</v>
      </c>
      <c r="N143" s="14"/>
      <c r="O143" s="14"/>
      <c r="P143" s="14"/>
    </row>
    <row r="144" spans="1:26" ht="19.5" customHeight="1">
      <c r="A144" s="333">
        <f>IF(ISERROR(VLOOKUP($F$7,Ind_11_data!$A$1:$BE$315,8,FALSE)=TRUE),0,(VLOOKUP($F$7,Ind_11_data!$A$1:$BE$315,8,FALSE)))</f>
        <v>98.9</v>
      </c>
      <c r="B144" s="195">
        <v>98.9</v>
      </c>
      <c r="C144" s="333">
        <f>IF(ISERROR(VLOOKUP($F$7,Ind_11_data!$A$1:$BE$315,9,FALSE)=TRUE),0,(VLOOKUP($F$7,Ind_11_data!$A$1:$BE$315,9,FALSE)))</f>
        <v>98.5</v>
      </c>
      <c r="D144" s="195">
        <v>98.5</v>
      </c>
      <c r="E144" s="333">
        <f>IF(ISERROR(VLOOKUP($F$7,Ind_11_data!$A$1:$BE$315,10,FALSE)=TRUE),0,(VLOOKUP($F$7,Ind_11_data!$A$1:$BE$315,10,FALSE)))</f>
        <v>98.7</v>
      </c>
      <c r="F144" s="719">
        <v>98.7</v>
      </c>
      <c r="G144" s="333" t="str">
        <f>IF(ISERROR(VLOOKUP($F$7,Ind_11_data!$A$1:$BE$315,11,FALSE)=TRUE),0,(VLOOKUP($F$7,Ind_11_data!$A$1:$BE$315,11,FALSE)))</f>
        <v>99.0</v>
      </c>
      <c r="H144" s="850">
        <v>99</v>
      </c>
      <c r="I144" s="850">
        <f>IF(ISERROR(VLOOKUP($F$7,Ind_11_data!$A$1:$BF$307,12,FALSE)=TRUE),0,(VLOOKUP($F$7,Ind_11_data!$A$1:$BF$307,12,FALSE)))</f>
        <v>99.2</v>
      </c>
      <c r="J144" s="850">
        <v>99.2</v>
      </c>
      <c r="K144" s="851">
        <v>100</v>
      </c>
      <c r="L144" s="713" t="str">
        <f>IF(ISERROR(VLOOKUP($F$7,Ind_11_data!$A$1:$BF$307,58,FALSE)=TRUE),0,(VLOOKUP($F$7,Ind_11_data!$A$1:$BF$307,58,FALSE)))</f>
        <v>No</v>
      </c>
      <c r="M144" s="1129"/>
      <c r="N144" s="14"/>
      <c r="O144" s="14"/>
      <c r="P144" s="14"/>
    </row>
    <row r="145" spans="1:19">
      <c r="A145" s="172"/>
      <c r="B145" s="173"/>
      <c r="C145" s="174"/>
      <c r="D145" s="148"/>
      <c r="E145" s="150"/>
      <c r="F145" s="166"/>
      <c r="G145" s="156"/>
      <c r="H145" s="99"/>
      <c r="I145" s="99"/>
      <c r="J145" s="99"/>
      <c r="K145" s="99"/>
      <c r="L145" s="99"/>
      <c r="M145" s="99"/>
      <c r="S145" s="14"/>
    </row>
    <row r="146" spans="1:19" ht="27" customHeight="1">
      <c r="A146" s="1562" t="s">
        <v>1643</v>
      </c>
      <c r="B146" s="1562"/>
      <c r="C146" s="1562"/>
      <c r="D146" s="1562"/>
      <c r="E146" s="1562"/>
      <c r="F146" s="1562"/>
      <c r="G146" s="1562"/>
      <c r="H146" s="1562"/>
      <c r="I146" s="1562"/>
      <c r="J146" s="1562"/>
      <c r="K146" s="1562"/>
      <c r="L146" s="1562"/>
      <c r="M146" s="1562"/>
      <c r="Q146" s="1050"/>
      <c r="R146" s="14"/>
      <c r="S146" s="14"/>
    </row>
    <row r="147" spans="1:19" ht="19.5" customHeight="1">
      <c r="A147" s="1654" t="s">
        <v>1313</v>
      </c>
      <c r="B147" s="1654"/>
      <c r="C147" s="1654"/>
      <c r="D147" s="1654"/>
      <c r="E147" s="1654"/>
      <c r="F147" s="301"/>
      <c r="G147" s="301"/>
      <c r="H147" s="301"/>
      <c r="I147" s="301"/>
      <c r="J147" s="301"/>
      <c r="K147" s="301"/>
      <c r="L147" s="301"/>
      <c r="M147" s="301"/>
      <c r="N147" s="14"/>
      <c r="O147" s="14"/>
      <c r="P147" s="14"/>
      <c r="Q147" s="1051"/>
    </row>
    <row r="148" spans="1:19" ht="24">
      <c r="A148" s="749" t="s">
        <v>1507</v>
      </c>
      <c r="B148" s="458" t="s">
        <v>1508</v>
      </c>
      <c r="C148" s="503" t="s">
        <v>1917</v>
      </c>
      <c r="D148" s="486" t="s">
        <v>1918</v>
      </c>
      <c r="E148" s="615" t="s">
        <v>2041</v>
      </c>
      <c r="F148" s="615" t="s">
        <v>2042</v>
      </c>
      <c r="G148" s="770" t="s">
        <v>2491</v>
      </c>
      <c r="H148" s="770" t="s">
        <v>2492</v>
      </c>
      <c r="I148" s="1177" t="s">
        <v>2804</v>
      </c>
      <c r="J148" s="1177" t="s">
        <v>2805</v>
      </c>
      <c r="K148" s="1177" t="s">
        <v>1353</v>
      </c>
      <c r="L148" s="159" t="s">
        <v>1192</v>
      </c>
      <c r="N148" s="99"/>
      <c r="O148" s="99"/>
      <c r="Q148" s="1"/>
    </row>
    <row r="149" spans="1:19">
      <c r="A149" s="333" t="str">
        <f>IF(ISERROR(VLOOKUP($F$7,Ind_12_data!$A$1:$BI$332,8,FALSE)=TRUE),0,(VLOOKUP($F$7,Ind_12_data!$A$1:$BI$332,8,FALSE)))</f>
        <v>98.1</v>
      </c>
      <c r="B149" s="334">
        <v>98.1</v>
      </c>
      <c r="C149" s="333" t="str">
        <f>IF(ISERROR(VLOOKUP($F$7,Ind_12_data!$A$1:$BI$332,9,FALSE)=TRUE),0,(VLOOKUP($F$7,Ind_12_data!$A$1:$BI$332,9,FALSE)))</f>
        <v>97.2</v>
      </c>
      <c r="D149" s="334">
        <v>97.2</v>
      </c>
      <c r="E149" s="333" t="str">
        <f>IF(ISERROR(VLOOKUP($F$7,Ind_12_data!$A$1:$BI$332,10,FALSE)=TRUE),0,(VLOOKUP($F$7,Ind_12_data!$A$1:$BI$332,10,FALSE)))</f>
        <v>97.2</v>
      </c>
      <c r="F149" s="718">
        <v>97.2</v>
      </c>
      <c r="G149" s="333" t="str">
        <f>IF(ISERROR(VLOOKUP($F$7,Ind_12_data!$A$1:$BI$332,11,FALSE)=TRUE),0,(VLOOKUP($F$7,Ind_12_data!$A$1:$BI$332,11,FALSE)))</f>
        <v>98.9</v>
      </c>
      <c r="H149" s="195">
        <v>98.9</v>
      </c>
      <c r="I149" s="195">
        <f>IF(ISERROR(VLOOKUP($F$7,Ind_12_data!$A$1:$BM$324,12,FALSE)=TRUE),0,(VLOOKUP($F$7,Ind_12_data!$A$1:$BM$324,12,FALSE)))</f>
        <v>98.1</v>
      </c>
      <c r="J149" s="195">
        <v>98.1</v>
      </c>
      <c r="K149" s="195">
        <v>100</v>
      </c>
      <c r="L149" s="144" t="str">
        <f>IF(ISERROR(VLOOKUP($F$7,Ind_12_data!$A$1:$BM$324,65,FALSE)=TRUE),0,(VLOOKUP($F$7,Ind_12_data!$A$1:$BM$324,65,FALSE)))</f>
        <v>No</v>
      </c>
      <c r="M149" s="1129"/>
      <c r="N149" s="166"/>
      <c r="O149" s="99"/>
    </row>
    <row r="150" spans="1:19">
      <c r="A150" s="161"/>
      <c r="B150" s="152"/>
      <c r="C150" s="153"/>
      <c r="D150" s="153"/>
      <c r="E150" s="161"/>
      <c r="F150" s="152"/>
      <c r="G150" s="153"/>
      <c r="H150" s="153"/>
      <c r="I150" s="161"/>
      <c r="J150" s="152"/>
      <c r="K150" s="153"/>
      <c r="L150" s="153"/>
      <c r="M150" s="161"/>
      <c r="N150" s="166"/>
      <c r="O150" s="99"/>
    </row>
    <row r="151" spans="1:19" ht="51.75" customHeight="1">
      <c r="A151" s="1579" t="s">
        <v>2724</v>
      </c>
      <c r="B151" s="1579"/>
      <c r="C151" s="1579"/>
      <c r="D151" s="1579"/>
      <c r="E151" s="1579"/>
      <c r="F151" s="1579"/>
      <c r="G151" s="1579"/>
      <c r="H151" s="1579"/>
      <c r="I151" s="1579"/>
      <c r="J151" s="1579"/>
      <c r="K151" s="1579"/>
      <c r="L151" s="1579"/>
      <c r="M151" s="1579"/>
      <c r="N151" s="166"/>
      <c r="O151" s="99"/>
    </row>
    <row r="152" spans="1:19" ht="27" customHeight="1">
      <c r="A152" s="1656" t="s">
        <v>2013</v>
      </c>
      <c r="B152" s="1656"/>
      <c r="C152" s="1656"/>
      <c r="D152" s="1656"/>
      <c r="E152" s="1656"/>
      <c r="F152" s="1656"/>
      <c r="G152" s="1656"/>
      <c r="H152" s="1656"/>
      <c r="I152" s="1656"/>
      <c r="J152" s="1656"/>
      <c r="K152" s="1656"/>
      <c r="L152" s="1656"/>
      <c r="M152" s="1656"/>
      <c r="N152" s="39"/>
    </row>
    <row r="153" spans="1:19" ht="28.15" customHeight="1">
      <c r="A153" s="580"/>
      <c r="B153" s="503" t="s">
        <v>1917</v>
      </c>
      <c r="C153" s="486" t="s">
        <v>1918</v>
      </c>
      <c r="D153" s="615" t="s">
        <v>2041</v>
      </c>
      <c r="E153" s="615" t="s">
        <v>2042</v>
      </c>
      <c r="F153" s="770" t="s">
        <v>2491</v>
      </c>
      <c r="G153" s="770" t="s">
        <v>2492</v>
      </c>
      <c r="H153" s="1177" t="s">
        <v>2804</v>
      </c>
      <c r="I153" s="1177" t="s">
        <v>2805</v>
      </c>
      <c r="J153" s="771" t="s">
        <v>1353</v>
      </c>
      <c r="K153" s="159" t="s">
        <v>1192</v>
      </c>
      <c r="L153" s="580"/>
      <c r="N153" s="1129"/>
    </row>
    <row r="154" spans="1:19" ht="21" customHeight="1">
      <c r="A154" s="580"/>
      <c r="B154" s="744">
        <f>IF(ISERROR(VLOOKUP($F$7,Ind_13!$A$1:$N$302,9,FALSE)=TRUE),0,(VLOOKUP($F$7,Ind_13!$A$1:$N$302,9,FALSE)))</f>
        <v>0.98019999999999996</v>
      </c>
      <c r="C154" s="335">
        <v>0.98</v>
      </c>
      <c r="D154" s="744">
        <f>IF(ISERROR(VLOOKUP($F$7,Ind_13!$A$1:$N$302,10,FALSE)=TRUE),0,(VLOOKUP($F$7,Ind_13!$A$1:$N$302,10,FALSE)))</f>
        <v>0.97060000000000002</v>
      </c>
      <c r="E154" s="335">
        <v>0.97099999999999997</v>
      </c>
      <c r="F154" s="579">
        <f>IF(ISERROR(VLOOKUP($F$7,Ind_13!$A$1:$N$302,11,FALSE)=TRUE),0,(VLOOKUP($F$7,Ind_13!$A$1:$N$302,11,FALSE)))</f>
        <v>0.92110000000000003</v>
      </c>
      <c r="G154" s="238">
        <v>0.92100000000000004</v>
      </c>
      <c r="H154" s="579">
        <f>IF(ISERROR(VLOOKUP($F$7,Ind_13!$A$1:$N$302,3,FALSE)=TRUE),0,(VLOOKUP($F$7,Ind_13!$A$1:$N$302,3,FALSE)))</f>
        <v>0.95787139689578715</v>
      </c>
      <c r="I154" s="238">
        <v>0.95799999999999996</v>
      </c>
      <c r="J154" s="326">
        <v>1</v>
      </c>
      <c r="K154" s="195" t="str">
        <f>IF(ISERROR(VLOOKUP($F$7,Ind_13!$A$1:$O$302,15,FALSE)=TRUE),0,(VLOOKUP($F$7,Ind_13!$A$1:$O$302,15,FALSE)))</f>
        <v>No</v>
      </c>
      <c r="L154" s="580"/>
      <c r="M154" s="580"/>
    </row>
    <row r="155" spans="1:19" s="68" customFormat="1" ht="22.5" customHeight="1">
      <c r="A155" s="580"/>
      <c r="B155" s="338"/>
      <c r="C155" s="577"/>
      <c r="D155" s="338"/>
      <c r="E155" s="577"/>
      <c r="F155" s="577"/>
      <c r="G155" s="577"/>
      <c r="H155" s="587"/>
      <c r="I155" s="44"/>
      <c r="J155" s="580"/>
      <c r="K155" s="580"/>
      <c r="L155" s="580"/>
      <c r="M155" s="580"/>
    </row>
    <row r="156" spans="1:19" s="68" customFormat="1" ht="24">
      <c r="A156" s="585"/>
      <c r="B156" s="314" t="s">
        <v>2011</v>
      </c>
      <c r="C156" s="314" t="s">
        <v>1381</v>
      </c>
      <c r="D156" s="583" t="s">
        <v>1377</v>
      </c>
      <c r="E156" s="583" t="s">
        <v>2012</v>
      </c>
      <c r="F156" s="584" t="s">
        <v>1378</v>
      </c>
      <c r="G156" s="227" t="s">
        <v>1401</v>
      </c>
      <c r="H156" s="299" t="s">
        <v>1379</v>
      </c>
      <c r="I156" s="299" t="s">
        <v>1400</v>
      </c>
      <c r="J156" s="578" t="s">
        <v>1610</v>
      </c>
      <c r="K156" s="458" t="s">
        <v>1611</v>
      </c>
      <c r="N156" s="43"/>
      <c r="O156" s="43"/>
      <c r="P156" s="43"/>
      <c r="Q156" s="43"/>
      <c r="R156" s="43"/>
      <c r="S156" s="43"/>
    </row>
    <row r="157" spans="1:19" ht="24" customHeight="1">
      <c r="A157" s="585"/>
      <c r="B157" s="745">
        <f>IF(ISERROR(VLOOKUP($F$7,Ind_13!$A$1:$N$302,4,FALSE)=TRUE),0,(VLOOKUP($F$7,Ind_13!$A$1:$N$302,4,FALSE)))</f>
        <v>0.32926829268292684</v>
      </c>
      <c r="C157" s="746">
        <v>0.32900000000000001</v>
      </c>
      <c r="D157" s="747">
        <f>IF(ISERROR(VLOOKUP($F$7,Ind_13!$A$1:$N$302,5,FALSE)=TRUE),0,(VLOOKUP($F$7,Ind_13!$A$1:$N$302,5,FALSE)))</f>
        <v>0.75150784077201449</v>
      </c>
      <c r="E157" s="747">
        <v>0.752</v>
      </c>
      <c r="F157" s="747">
        <f>IF(ISERROR(VLOOKUP($F$7,Ind_13!$A$1:$N$302,6,FALSE)=TRUE),0,(VLOOKUP($F$7,Ind_13!$A$1:$N$302,6,FALSE)))</f>
        <v>0.93453724604966137</v>
      </c>
      <c r="G157" s="748">
        <v>0.93500000000000005</v>
      </c>
      <c r="H157" s="579">
        <f>IF(ISERROR(VLOOKUP($F$7,Ind_13!$A$1:$N$302,7,FALSE)=TRUE),0,(VLOOKUP($F$7,Ind_13!$A$1:$N$302,7,FALSE)))</f>
        <v>0.83699999999999997</v>
      </c>
      <c r="I157" s="335">
        <v>0.83699999999999997</v>
      </c>
      <c r="J157" s="579">
        <f>IF(ISERROR(VLOOKUP($F$7,Ind_13!$A$1:$N$302,8,FALSE)=TRUE),0,(VLOOKUP($F$7,Ind_13!$A$1:$N$302,8,FALSE)))</f>
        <v>0.96706827309236942</v>
      </c>
      <c r="K157" s="335">
        <v>0.96699999999999997</v>
      </c>
    </row>
    <row r="158" spans="1:19">
      <c r="A158" s="586"/>
      <c r="B158" s="176"/>
      <c r="C158" s="100"/>
      <c r="D158" s="177"/>
      <c r="E158" s="150"/>
      <c r="F158" s="99"/>
      <c r="G158" s="99"/>
      <c r="H158" s="99"/>
      <c r="I158" s="99"/>
      <c r="J158" s="99"/>
      <c r="K158" s="99"/>
      <c r="L158" s="99"/>
      <c r="M158" s="99"/>
    </row>
    <row r="159" spans="1:19" s="14" customFormat="1" ht="63.75" customHeight="1">
      <c r="A159" s="1562" t="s">
        <v>1642</v>
      </c>
      <c r="B159" s="1562"/>
      <c r="C159" s="1562"/>
      <c r="D159" s="1562"/>
      <c r="E159" s="1562"/>
      <c r="F159" s="1562"/>
      <c r="G159" s="1562"/>
      <c r="H159" s="1562"/>
      <c r="I159" s="1562"/>
      <c r="J159" s="1562"/>
      <c r="K159" s="1562"/>
      <c r="L159" s="1562"/>
      <c r="M159" s="1562"/>
      <c r="N159" s="419"/>
    </row>
    <row r="160" spans="1:19" s="14" customFormat="1" ht="12.75" customHeight="1">
      <c r="A160" s="1655"/>
      <c r="B160" s="1655"/>
      <c r="C160" s="1655"/>
      <c r="D160" s="1655"/>
      <c r="E160" s="1655"/>
      <c r="F160" s="1655"/>
      <c r="G160" s="1655"/>
      <c r="H160" s="1655"/>
      <c r="I160" s="1655"/>
      <c r="J160" s="1655"/>
      <c r="K160" s="1655"/>
      <c r="L160" s="1655"/>
      <c r="M160" s="1655"/>
      <c r="N160" s="223"/>
    </row>
    <row r="161" spans="1:14" s="14" customFormat="1">
      <c r="A161" s="604"/>
      <c r="B161" s="604"/>
      <c r="C161" s="604"/>
      <c r="D161" s="604"/>
      <c r="E161" s="604"/>
      <c r="F161" s="604"/>
      <c r="G161" s="604"/>
      <c r="H161" s="604"/>
      <c r="I161" s="604"/>
      <c r="J161" s="604"/>
      <c r="K161" s="604"/>
      <c r="L161" s="604"/>
      <c r="M161" s="604"/>
      <c r="N161" s="223"/>
    </row>
    <row r="162" spans="1:14" s="14" customFormat="1">
      <c r="A162" s="604"/>
      <c r="B162" s="606" t="s">
        <v>116</v>
      </c>
      <c r="C162" s="606" t="s">
        <v>1216</v>
      </c>
      <c r="D162" s="606" t="s">
        <v>116</v>
      </c>
      <c r="E162" s="606" t="s">
        <v>1216</v>
      </c>
      <c r="F162" s="606" t="s">
        <v>116</v>
      </c>
      <c r="G162" s="606" t="s">
        <v>1216</v>
      </c>
      <c r="H162" s="606" t="s">
        <v>116</v>
      </c>
      <c r="I162" s="606" t="s">
        <v>1216</v>
      </c>
      <c r="J162" s="606" t="s">
        <v>116</v>
      </c>
      <c r="K162" s="606" t="s">
        <v>1216</v>
      </c>
      <c r="L162" s="604"/>
      <c r="M162" s="604"/>
      <c r="N162" s="223"/>
    </row>
    <row r="163" spans="1:14" s="14" customFormat="1" ht="24" customHeight="1">
      <c r="A163" s="31"/>
      <c r="B163" s="1660" t="s">
        <v>2032</v>
      </c>
      <c r="C163" s="1661"/>
      <c r="D163" s="1657" t="s">
        <v>2033</v>
      </c>
      <c r="E163" s="1658"/>
      <c r="F163" s="1662" t="s">
        <v>2316</v>
      </c>
      <c r="G163" s="1663"/>
      <c r="H163" s="1564" t="s">
        <v>3085</v>
      </c>
      <c r="I163" s="1564"/>
      <c r="J163" s="1659" t="s">
        <v>3086</v>
      </c>
      <c r="K163" s="1659"/>
      <c r="L163" s="341" t="s">
        <v>1387</v>
      </c>
      <c r="M163" s="341" t="s">
        <v>1192</v>
      </c>
    </row>
    <row r="164" spans="1:14" s="14" customFormat="1">
      <c r="A164" s="607" t="s">
        <v>1445</v>
      </c>
      <c r="B164" s="605" t="str">
        <f>IF(ISERROR(VLOOKUP($F$7,Ind_14!$A$1:$M$321,11,FALSE)=TRUE),0,(VLOOKUP($F$7,Ind_14!$A$1:$M$321,11,FALSE)))</f>
        <v>78.59%</v>
      </c>
      <c r="C164" s="605">
        <v>0.255</v>
      </c>
      <c r="D164" s="607">
        <f>IF(ISERROR(VLOOKUP($F$7,Ind_14!$A$1:$W$321,17,FALSE)=TRUE),0,(VLOOKUP($F$7,Ind_14!$A$1:$W$321,17,FALSE)))</f>
        <v>0.68269999999999997</v>
      </c>
      <c r="E164" s="607">
        <v>0.23499999999999999</v>
      </c>
      <c r="F164" s="607" t="str">
        <f>IF(ISERROR(VLOOKUP($F$7,Ind_14!$A$1:$Z$321,23,FALSE)=TRUE),0,(VLOOKUP($F$7,Ind_14!$A$1:$Z$321,23,FALSE)))</f>
        <v>70.62%</v>
      </c>
      <c r="G164" s="752">
        <v>0.25</v>
      </c>
      <c r="H164" s="607">
        <f>IF(ISERROR(VLOOKUP($F$7,Ind_14!$A$1:$AE$321,29,FALSE)=TRUE),0,(VLOOKUP($F$7,Ind_14!$A$1:$AE$321,29,FALSE)))</f>
        <v>0.74529999999999996</v>
      </c>
      <c r="I164" s="752">
        <v>0.23799999999999999</v>
      </c>
      <c r="J164" s="607" t="str">
        <f>IF(ISERROR(VLOOKUP($F$7,Ind_14!$A$1:$AI$321,3,FALSE)=TRUE),0,(VLOOKUP($F$7,Ind_14!$A$1:$AI$321,3,FALSE)))</f>
        <v>22.30%</v>
      </c>
      <c r="K164" s="752">
        <v>0.223</v>
      </c>
      <c r="L164" s="1543">
        <v>0.25700000000000001</v>
      </c>
      <c r="M164" s="1544" t="str">
        <f>IF(ISERROR(VLOOKUP($F$7,Ind_14!$A$1:$AI$321,33,FALSE)=TRUE),0,(VLOOKUP($F$7,Ind_14!$A$1:$AI$321,33,FALSE)))</f>
        <v>No</v>
      </c>
      <c r="N164" s="1129"/>
    </row>
    <row r="165" spans="1:14" s="14" customFormat="1" ht="25.5" customHeight="1">
      <c r="A165" s="751" t="s">
        <v>1446</v>
      </c>
      <c r="B165" s="605">
        <f>IF(ISERROR(VLOOKUP($F$7,Ind_14!$A$1:$M$321,12,FALSE)=TRUE),0,(VLOOKUP($F$7,Ind_14!$A$1:$M$321,12,FALSE)))</f>
        <v>0.255</v>
      </c>
      <c r="C165" s="605">
        <v>0.46300000000000002</v>
      </c>
      <c r="D165" s="607">
        <f>IF(ISERROR(VLOOKUP($F$7,Ind_14!$A$1:$W$321,18,FALSE)=TRUE),0,(VLOOKUP($F$7,Ind_14!$A$1:$W$321,18,FALSE)))</f>
        <v>0.23469999999999999</v>
      </c>
      <c r="E165" s="607">
        <v>0.49199999999999999</v>
      </c>
      <c r="F165" s="607">
        <f>IF(ISERROR(VLOOKUP($F$7,Ind_14!$A$1:$Z$321,24,FALSE)=TRUE),0,(VLOOKUP($F$7,Ind_14!$A$1:$Z$321,24,FALSE)))</f>
        <v>0.24969524583502642</v>
      </c>
      <c r="G165" s="752">
        <v>0.47599999999999998</v>
      </c>
      <c r="H165" s="607">
        <f>IF(ISERROR(VLOOKUP($F$7,Ind_14!$A$1:$AE$321,30,FALSE)=TRUE),0,(VLOOKUP($F$7,Ind_14!$A$1:$AE$321,30,FALSE)))</f>
        <v>0.23769999999999999</v>
      </c>
      <c r="I165" s="752">
        <v>0.52200000000000002</v>
      </c>
      <c r="J165" s="607" t="str">
        <f>IF(ISERROR(VLOOKUP($F$7,Ind_14!$A$1:$AI$321,4,FALSE)=TRUE),0,(VLOOKUP($F$7,Ind_14!$A$1:$AI$321,4,FALSE)))</f>
        <v>53.21%</v>
      </c>
      <c r="K165" s="752">
        <v>0.53200000000000003</v>
      </c>
      <c r="L165" s="1543">
        <v>0.49149999999999999</v>
      </c>
      <c r="M165" s="1544" t="str">
        <f>IF(ISERROR(VLOOKUP($F$7,Ind_14!$A$1:$AI$321,34,FALSE)=TRUE),0,(VLOOKUP($F$7,Ind_14!$A$1:$AI$321,34,FALSE)))</f>
        <v>Yes</v>
      </c>
    </row>
    <row r="166" spans="1:14" s="14" customFormat="1">
      <c r="A166" s="751" t="s">
        <v>1447</v>
      </c>
      <c r="B166" s="605">
        <f>IF(ISERROR(VLOOKUP($F$7,Ind_14!$A$1:$M$321,13,FALSE)=TRUE),0,(VLOOKUP($F$7,Ind_14!$A$1:$M$321,13,FALSE)))</f>
        <v>0.46329999999999999</v>
      </c>
      <c r="C166" s="605">
        <v>0.66200000000000003</v>
      </c>
      <c r="D166" s="607">
        <f>IF(ISERROR(VLOOKUP($F$7,Ind_14!$A$1:$W$321,19,FALSE)=TRUE),0,(VLOOKUP($F$7,Ind_14!$A$1:$W$321,19,FALSE)))</f>
        <v>0.49170000000000003</v>
      </c>
      <c r="E166" s="607">
        <v>0.63900000000000001</v>
      </c>
      <c r="F166" s="607">
        <f>IF(ISERROR(VLOOKUP($F$7,Ind_14!$A$1:$Z$321,25,FALSE)=TRUE),0,(VLOOKUP($F$7,Ind_14!$A$1:$Z$321,25,FALSE)))</f>
        <v>0.4758228362454287</v>
      </c>
      <c r="G166" s="753">
        <v>0.65700000000000003</v>
      </c>
      <c r="H166" s="607">
        <f>IF(ISERROR(VLOOKUP($F$7,Ind_14!$A$1:AE$321,31,FALSE)=TRUE),0,(VLOOKUP($F$7,Ind_14!$A$1:$AE$321,31,FALSE)))</f>
        <v>0.52170000000000005</v>
      </c>
      <c r="I166" s="753">
        <v>0.65200000000000002</v>
      </c>
      <c r="J166" s="607" t="str">
        <f>IF(ISERROR(VLOOKUP($F$7,Ind_14!$A$1:AI$321,5,FALSE)=TRUE),0,(VLOOKUP($F$7,Ind_14!$A$1:$AI$321,5,FALSE)))</f>
        <v>67.38%</v>
      </c>
      <c r="K166" s="753">
        <v>0.67400000000000004</v>
      </c>
      <c r="L166" s="1543">
        <v>0.67130000000000001</v>
      </c>
      <c r="M166" s="1544" t="str">
        <f>IF(ISERROR(VLOOKUP($F$7,Ind_14!$A$1:AL$321,35,FALSE)=TRUE),0,(VLOOKUP($F$7,Ind_14!$A$1:$AL$321,35,FALSE)))</f>
        <v>Yes</v>
      </c>
    </row>
    <row r="167" spans="1:14" s="14" customFormat="1" ht="22.5" customHeight="1">
      <c r="A167" s="1664" t="s">
        <v>3433</v>
      </c>
      <c r="B167" s="1664"/>
      <c r="C167" s="1664"/>
      <c r="D167" s="1664"/>
      <c r="E167" s="1664"/>
      <c r="F167" s="1664"/>
      <c r="G167" s="1664"/>
      <c r="H167" s="1664"/>
      <c r="I167" s="1664"/>
      <c r="J167" s="1542" t="str">
        <f>IF(ISERROR(VLOOKUP($F$7,Ind_14!$A$1:AI$321,11,FALSE)=TRUE),0,(VLOOKUP($F$7,Ind_14!$A$1:$AI$321,11,FALSE)))</f>
        <v>78.59%</v>
      </c>
      <c r="K167" s="1543">
        <v>0.78590000000000004</v>
      </c>
      <c r="L167" s="1543">
        <v>0.7</v>
      </c>
      <c r="M167" s="1544" t="str">
        <f>IF(ISERROR(VLOOKUP($F$7,Ind_14!$A$1:AJ$321,36,FALSE)=TRUE),0,(VLOOKUP($F$7,Ind_14!$A$1:$AJ$321,36,FALSE)))</f>
        <v>Yes</v>
      </c>
    </row>
    <row r="168" spans="1:14" s="14" customFormat="1" ht="22.5" customHeight="1">
      <c r="A168" s="340"/>
      <c r="B168" s="338"/>
      <c r="C168" s="338"/>
      <c r="D168" s="338"/>
      <c r="E168" s="338"/>
      <c r="F168" s="338"/>
      <c r="G168" s="338"/>
      <c r="H168" s="338"/>
      <c r="I168" s="339"/>
      <c r="J168" s="339"/>
      <c r="K168" s="1360"/>
      <c r="L168" s="36"/>
      <c r="M168" s="36"/>
    </row>
    <row r="169" spans="1:14" s="14" customFormat="1" ht="39.75" customHeight="1">
      <c r="A169" s="1562" t="s">
        <v>3039</v>
      </c>
      <c r="B169" s="1562"/>
      <c r="C169" s="1562"/>
      <c r="D169" s="1562"/>
      <c r="E169" s="1562"/>
      <c r="F169" s="1562"/>
      <c r="G169" s="1562"/>
      <c r="H169" s="1562"/>
      <c r="I169" s="1562"/>
      <c r="J169" s="1562"/>
      <c r="K169" s="1562"/>
      <c r="L169" s="1562"/>
      <c r="M169" s="1562"/>
    </row>
    <row r="170" spans="1:14">
      <c r="A170" s="41"/>
      <c r="B170" s="30"/>
      <c r="C170" s="42"/>
      <c r="D170" s="43"/>
      <c r="E170" s="43"/>
      <c r="F170" s="14"/>
      <c r="G170" s="14"/>
      <c r="H170" s="14"/>
      <c r="I170" s="14"/>
      <c r="J170" s="14"/>
      <c r="K170" s="14"/>
      <c r="L170" s="14"/>
      <c r="M170" s="14"/>
    </row>
    <row r="171" spans="1:14" ht="12.75" customHeight="1">
      <c r="A171" s="1650" t="s">
        <v>1359</v>
      </c>
      <c r="B171" s="1650"/>
      <c r="C171" s="1650"/>
      <c r="D171" s="1650"/>
      <c r="E171" s="1650"/>
      <c r="F171" s="1650"/>
      <c r="G171" s="1650"/>
      <c r="H171" s="1650"/>
      <c r="I171" s="1650"/>
      <c r="J171" s="1650"/>
      <c r="K171" s="1650"/>
      <c r="L171" s="1650"/>
      <c r="M171" s="1650"/>
    </row>
    <row r="172" spans="1:14" ht="38.25" customHeight="1">
      <c r="A172" s="1648" t="s">
        <v>1358</v>
      </c>
      <c r="B172" s="1649"/>
      <c r="C172" s="868" t="s">
        <v>3425</v>
      </c>
      <c r="D172" s="869" t="s">
        <v>3426</v>
      </c>
      <c r="E172" s="870" t="s">
        <v>3427</v>
      </c>
      <c r="F172" s="870" t="s">
        <v>3428</v>
      </c>
      <c r="G172" s="870" t="s">
        <v>3429</v>
      </c>
      <c r="H172" s="870" t="s">
        <v>3430</v>
      </c>
      <c r="I172" s="488" t="s">
        <v>1660</v>
      </c>
      <c r="J172" s="209"/>
      <c r="K172" s="1430" t="s">
        <v>1353</v>
      </c>
      <c r="L172" s="1430" t="s">
        <v>1192</v>
      </c>
      <c r="M172" s="39"/>
      <c r="N172" s="1129"/>
    </row>
    <row r="173" spans="1:14" ht="24" customHeight="1">
      <c r="A173" s="1646" t="s">
        <v>2295</v>
      </c>
      <c r="B173" s="1647"/>
      <c r="C173" s="873" t="str">
        <f>IF(ISERROR(VLOOKUP($F$7,Ind_20!$A$1:$J$321,5,FALSE)=TRUE),0,(VLOOKUP($F$7,Ind_20!$A$1:$J$321,5,FALSE)))</f>
        <v>Yes</v>
      </c>
      <c r="D173" s="873" t="str">
        <f>IF(ISERROR(VLOOKUP($F$7,Ind_20!$A$1:$J$321,6,FALSE)=TRUE),0,(VLOOKUP($F$7,Ind_20!$A$1:$J$321,6,FALSE)))</f>
        <v>Yes</v>
      </c>
      <c r="E173" s="873" t="str">
        <f>IF(ISERROR(VLOOKUP($F$7,Ind_20!$A$1:$J$321,7,FALSE)=TRUE),0,(VLOOKUP($F$7,Ind_20!$A$1:$J$321,7,FALSE)))</f>
        <v>Yes</v>
      </c>
      <c r="F173" s="873" t="str">
        <f>IF(ISERROR(VLOOKUP($F$7,Ind_20!$A$1:$J$321,8,FALSE)=TRUE),0,(VLOOKUP($F$7,Ind_20!$A$1:$J$321,8,FALSE)))</f>
        <v>Yes</v>
      </c>
      <c r="G173" s="873" t="str">
        <f>IF(ISERROR(VLOOKUP($F$7,Ind_20!$A$1:$J$321,9,FALSE)=TRUE),0,(VLOOKUP($F$7,Ind_20!$A$1:$J$321,9,FALSE)))</f>
        <v>Yes</v>
      </c>
      <c r="H173" s="873" t="str">
        <f>IF(ISERROR(VLOOKUP($F$7,Ind_20!$A$1:$J$321,10,FALSE)=TRUE),0,(VLOOKUP($F$7,Ind_20!$A$1:$J$321,10,FALSE)))</f>
        <v>Yes</v>
      </c>
      <c r="I173" s="873" t="str">
        <f>IF(ISERROR(VLOOKUP($F$7,Ind_20!$A$1:$M$321,11,FALSE)=TRUE),0,(VLOOKUP($F$7,Ind_20!$A$1:$M$321,11,FALSE)))</f>
        <v>Yes</v>
      </c>
      <c r="J173" s="873"/>
      <c r="K173" s="732" t="s">
        <v>2296</v>
      </c>
      <c r="L173" s="873" t="str">
        <f>IF(ISERROR(VLOOKUP($F$7,Ind_20!$A$1:$M$321,13,FALSE)=TRUE),0,(VLOOKUP($F$7,Ind_20!$A$1:$M$321,13,FALSE)))</f>
        <v>Yes</v>
      </c>
      <c r="M173" s="39"/>
    </row>
    <row r="174" spans="1:14">
      <c r="A174" s="731"/>
      <c r="B174" s="30"/>
      <c r="C174" s="430"/>
      <c r="D174" s="43"/>
      <c r="E174" s="43"/>
      <c r="F174" s="14"/>
      <c r="G174" s="14"/>
      <c r="H174" s="14"/>
      <c r="I174" s="14"/>
      <c r="J174" s="14"/>
      <c r="K174" s="14"/>
      <c r="L174" s="14"/>
      <c r="M174" s="14"/>
    </row>
    <row r="175" spans="1:14" ht="25.5" customHeight="1">
      <c r="A175" s="1645" t="s">
        <v>1648</v>
      </c>
      <c r="B175" s="1645"/>
      <c r="C175" s="1645"/>
      <c r="D175" s="1645"/>
      <c r="E175" s="1645"/>
      <c r="F175" s="1645"/>
      <c r="G175" s="1645"/>
      <c r="H175" s="1645"/>
      <c r="I175" s="1645"/>
      <c r="J175" s="1645"/>
      <c r="K175" s="1645"/>
      <c r="L175" s="1645"/>
      <c r="M175" s="1645"/>
    </row>
    <row r="176" spans="1:14">
      <c r="A176" s="484"/>
      <c r="B176" s="30"/>
      <c r="C176" s="30"/>
      <c r="D176" s="14"/>
      <c r="E176" s="14"/>
      <c r="F176" s="14"/>
      <c r="G176" s="14"/>
      <c r="H176" s="14"/>
      <c r="I176" s="14"/>
      <c r="J176" s="14"/>
      <c r="K176" s="14"/>
      <c r="L176" s="14"/>
      <c r="M176" s="14"/>
    </row>
    <row r="177" spans="1:13" ht="51" customHeight="1">
      <c r="A177" s="1644" t="s">
        <v>1647</v>
      </c>
      <c r="B177" s="1644"/>
      <c r="C177" s="1644"/>
      <c r="D177" s="1644"/>
      <c r="E177" s="1644"/>
      <c r="F177" s="1644"/>
      <c r="G177" s="1644"/>
      <c r="H177" s="1644"/>
      <c r="I177" s="1644"/>
      <c r="J177" s="1644"/>
      <c r="K177" s="1644"/>
      <c r="L177" s="1644"/>
      <c r="M177" s="1644"/>
    </row>
    <row r="178" spans="1:13">
      <c r="A178" s="485"/>
      <c r="B178" s="485"/>
      <c r="C178" s="485"/>
      <c r="D178" s="485"/>
      <c r="E178" s="485"/>
      <c r="F178" s="485"/>
      <c r="G178" s="485"/>
      <c r="H178" s="485"/>
      <c r="I178" s="485"/>
      <c r="J178" s="485"/>
      <c r="K178" s="485"/>
      <c r="L178" s="485"/>
      <c r="M178" s="485"/>
    </row>
    <row r="179" spans="1:13">
      <c r="A179" s="485"/>
      <c r="B179" s="485"/>
      <c r="C179" s="485"/>
      <c r="D179" s="485"/>
      <c r="E179" s="485"/>
      <c r="F179" s="485"/>
      <c r="G179" s="485"/>
      <c r="H179" s="485"/>
      <c r="I179" s="485"/>
      <c r="J179" s="485"/>
      <c r="K179" s="485"/>
      <c r="L179" s="485"/>
      <c r="M179" s="485"/>
    </row>
  </sheetData>
  <mergeCells count="155">
    <mergeCell ref="A177:M177"/>
    <mergeCell ref="A175:M175"/>
    <mergeCell ref="A173:B173"/>
    <mergeCell ref="A172:B172"/>
    <mergeCell ref="A171:M171"/>
    <mergeCell ref="A169:M169"/>
    <mergeCell ref="A139:M139"/>
    <mergeCell ref="D134:E134"/>
    <mergeCell ref="F134:G134"/>
    <mergeCell ref="A159:M159"/>
    <mergeCell ref="F135:G135"/>
    <mergeCell ref="D135:E135"/>
    <mergeCell ref="A147:E147"/>
    <mergeCell ref="A160:M160"/>
    <mergeCell ref="A141:M141"/>
    <mergeCell ref="A142:E142"/>
    <mergeCell ref="A146:M146"/>
    <mergeCell ref="A152:M152"/>
    <mergeCell ref="D163:E163"/>
    <mergeCell ref="J163:K163"/>
    <mergeCell ref="B163:C163"/>
    <mergeCell ref="F163:G163"/>
    <mergeCell ref="A167:I167"/>
    <mergeCell ref="H163:I163"/>
    <mergeCell ref="A26:M26"/>
    <mergeCell ref="A30:M30"/>
    <mergeCell ref="A37:M37"/>
    <mergeCell ref="A25:M25"/>
    <mergeCell ref="A114:I114"/>
    <mergeCell ref="A105:I105"/>
    <mergeCell ref="A95:M95"/>
    <mergeCell ref="A67:C67"/>
    <mergeCell ref="A106:I106"/>
    <mergeCell ref="A110:I110"/>
    <mergeCell ref="A89:B90"/>
    <mergeCell ref="A99:B100"/>
    <mergeCell ref="L78:Q78"/>
    <mergeCell ref="A96:B97"/>
    <mergeCell ref="A69:M69"/>
    <mergeCell ref="A76:M76"/>
    <mergeCell ref="A80:M80"/>
    <mergeCell ref="A72:M72"/>
    <mergeCell ref="A103:M103"/>
    <mergeCell ref="A84:M84"/>
    <mergeCell ref="J59:K59"/>
    <mergeCell ref="E34:F34"/>
    <mergeCell ref="A66:C66"/>
    <mergeCell ref="A49:C49"/>
    <mergeCell ref="A1:M1"/>
    <mergeCell ref="A3:M3"/>
    <mergeCell ref="A22:M22"/>
    <mergeCell ref="A4:E4"/>
    <mergeCell ref="A24:M24"/>
    <mergeCell ref="A5:M5"/>
    <mergeCell ref="G7:L7"/>
    <mergeCell ref="A7:B7"/>
    <mergeCell ref="A15:M15"/>
    <mergeCell ref="A19:M19"/>
    <mergeCell ref="A21:M21"/>
    <mergeCell ref="A23:M23"/>
    <mergeCell ref="A11:M11"/>
    <mergeCell ref="A10:M10"/>
    <mergeCell ref="T58:T60"/>
    <mergeCell ref="U58:U60"/>
    <mergeCell ref="A57:C57"/>
    <mergeCell ref="A59:C59"/>
    <mergeCell ref="H59:I59"/>
    <mergeCell ref="H40:I47"/>
    <mergeCell ref="J40:K47"/>
    <mergeCell ref="L40:M47"/>
    <mergeCell ref="A41:C41"/>
    <mergeCell ref="A42:C42"/>
    <mergeCell ref="A43:C43"/>
    <mergeCell ref="A44:C44"/>
    <mergeCell ref="A45:C45"/>
    <mergeCell ref="A46:C46"/>
    <mergeCell ref="A47:C47"/>
    <mergeCell ref="A40:C40"/>
    <mergeCell ref="G40:G46"/>
    <mergeCell ref="H49:I49"/>
    <mergeCell ref="J49:K49"/>
    <mergeCell ref="J50:K57"/>
    <mergeCell ref="S58:S60"/>
    <mergeCell ref="A55:C55"/>
    <mergeCell ref="A56:C56"/>
    <mergeCell ref="G60:G66"/>
    <mergeCell ref="A27:M27"/>
    <mergeCell ref="E32:F32"/>
    <mergeCell ref="H34:I34"/>
    <mergeCell ref="H35:I35"/>
    <mergeCell ref="E33:F33"/>
    <mergeCell ref="H33:I33"/>
    <mergeCell ref="H32:I32"/>
    <mergeCell ref="A28:M28"/>
    <mergeCell ref="A62:C62"/>
    <mergeCell ref="E35:F35"/>
    <mergeCell ref="A39:C39"/>
    <mergeCell ref="H39:I39"/>
    <mergeCell ref="J39:K39"/>
    <mergeCell ref="A50:C50"/>
    <mergeCell ref="G50:G56"/>
    <mergeCell ref="H50:I57"/>
    <mergeCell ref="A61:C61"/>
    <mergeCell ref="L39:M39"/>
    <mergeCell ref="A52:C52"/>
    <mergeCell ref="A53:C53"/>
    <mergeCell ref="A54:C54"/>
    <mergeCell ref="F131:G131"/>
    <mergeCell ref="A151:M151"/>
    <mergeCell ref="V58:V60"/>
    <mergeCell ref="J60:K67"/>
    <mergeCell ref="L60:M67"/>
    <mergeCell ref="A71:M71"/>
    <mergeCell ref="F137:G137"/>
    <mergeCell ref="F132:G132"/>
    <mergeCell ref="D132:E132"/>
    <mergeCell ref="D137:E137"/>
    <mergeCell ref="A125:M125"/>
    <mergeCell ref="A126:M126"/>
    <mergeCell ref="A92:B93"/>
    <mergeCell ref="A88:M88"/>
    <mergeCell ref="A116:I116"/>
    <mergeCell ref="A102:M102"/>
    <mergeCell ref="A109:I109"/>
    <mergeCell ref="A104:I104"/>
    <mergeCell ref="A111:I111"/>
    <mergeCell ref="A115:I115"/>
    <mergeCell ref="A113:M113"/>
    <mergeCell ref="H60:I67"/>
    <mergeCell ref="D136:E136"/>
    <mergeCell ref="A65:C65"/>
    <mergeCell ref="F136:G136"/>
    <mergeCell ref="D128:E128"/>
    <mergeCell ref="A124:M124"/>
    <mergeCell ref="F128:G128"/>
    <mergeCell ref="L49:M49"/>
    <mergeCell ref="D129:E129"/>
    <mergeCell ref="F130:G130"/>
    <mergeCell ref="F129:G129"/>
    <mergeCell ref="D130:E130"/>
    <mergeCell ref="L50:M57"/>
    <mergeCell ref="A51:C51"/>
    <mergeCell ref="C120:C122"/>
    <mergeCell ref="E119:F119"/>
    <mergeCell ref="D120:D122"/>
    <mergeCell ref="E120:F120"/>
    <mergeCell ref="E121:F121"/>
    <mergeCell ref="E122:F122"/>
    <mergeCell ref="A108:M108"/>
    <mergeCell ref="L59:M59"/>
    <mergeCell ref="A60:C60"/>
    <mergeCell ref="A118:M118"/>
    <mergeCell ref="A63:C63"/>
    <mergeCell ref="A64:C64"/>
    <mergeCell ref="D131:E131"/>
  </mergeCells>
  <phoneticPr fontId="18" type="noConversion"/>
  <conditionalFormatting sqref="L144 L149 K91 K167:K168 M105:M106 M110:M111 M115:M116 M17 I155 K154 K93:K94">
    <cfRule type="cellIs" dxfId="791" priority="162" stopIfTrue="1" operator="equal">
      <formula>"Yes"</formula>
    </cfRule>
  </conditionalFormatting>
  <conditionalFormatting sqref="L144 L149 K91 K167:K168 M105:M106 M110:M111 M115:M116 M17 I155 K154 K93:K94">
    <cfRule type="cellIs" dxfId="790" priority="163" stopIfTrue="1" operator="equal">
      <formula>"No"</formula>
    </cfRule>
  </conditionalFormatting>
  <conditionalFormatting sqref="F132 F137">
    <cfRule type="cellIs" dxfId="789" priority="87" stopIfTrue="1" operator="equal">
      <formula>"Yes"</formula>
    </cfRule>
  </conditionalFormatting>
  <conditionalFormatting sqref="L144 L149 K91 K167:K168 M105:M106 M110:M111 M115:M116 M17 K93:K94">
    <cfRule type="cellIs" dxfId="788" priority="164" stopIfTrue="1" operator="equal">
      <formula>"Yes"</formula>
    </cfRule>
  </conditionalFormatting>
  <conditionalFormatting sqref="L144 L149 K91 K167:K168 M105:M106 M110:M111 M115:M116 M17 I155 K154 K93:K94 K123 J122">
    <cfRule type="cellIs" dxfId="787" priority="165" stopIfTrue="1" operator="equal">
      <formula>"No"</formula>
    </cfRule>
    <cfRule type="cellIs" dxfId="786" priority="166" stopIfTrue="1" operator="between">
      <formula>"N/A"</formula>
      <formula>"N&lt;Req'd"</formula>
    </cfRule>
  </conditionalFormatting>
  <conditionalFormatting sqref="J13">
    <cfRule type="cellIs" dxfId="785" priority="68" stopIfTrue="1" operator="equal">
      <formula>"Yes"</formula>
    </cfRule>
  </conditionalFormatting>
  <conditionalFormatting sqref="J13">
    <cfRule type="cellIs" dxfId="784" priority="69" stopIfTrue="1" operator="equal">
      <formula>"No"</formula>
    </cfRule>
  </conditionalFormatting>
  <conditionalFormatting sqref="J13">
    <cfRule type="cellIs" dxfId="783" priority="70" stopIfTrue="1" operator="equal">
      <formula>"Yes"</formula>
    </cfRule>
  </conditionalFormatting>
  <conditionalFormatting sqref="J13">
    <cfRule type="cellIs" dxfId="782" priority="71" stopIfTrue="1" operator="equal">
      <formula>"No"</formula>
    </cfRule>
    <cfRule type="cellIs" dxfId="781" priority="72" stopIfTrue="1" operator="between">
      <formula>"N/A"</formula>
      <formula>"N&lt;Req'd"</formula>
    </cfRule>
  </conditionalFormatting>
  <conditionalFormatting sqref="L60">
    <cfRule type="cellIs" dxfId="780" priority="64" stopIfTrue="1" operator="equal">
      <formula>"NA"</formula>
    </cfRule>
  </conditionalFormatting>
  <conditionalFormatting sqref="L60">
    <cfRule type="cellIs" dxfId="779" priority="65" stopIfTrue="1" operator="equal">
      <formula>"Yes"</formula>
    </cfRule>
  </conditionalFormatting>
  <conditionalFormatting sqref="L60">
    <cfRule type="cellIs" dxfId="778" priority="66" stopIfTrue="1" operator="equal">
      <formula>"No"</formula>
    </cfRule>
    <cfRule type="cellIs" dxfId="777" priority="67" stopIfTrue="1" operator="between">
      <formula>"N/A"</formula>
      <formula>"N&lt;Req'd"</formula>
    </cfRule>
  </conditionalFormatting>
  <conditionalFormatting sqref="F131:G131">
    <cfRule type="cellIs" dxfId="776" priority="60" operator="equal">
      <formula>"Yes"</formula>
    </cfRule>
  </conditionalFormatting>
  <conditionalFormatting sqref="F136:G136">
    <cfRule type="cellIs" dxfId="775" priority="59" operator="equal">
      <formula>"Yes"</formula>
    </cfRule>
  </conditionalFormatting>
  <conditionalFormatting sqref="M82">
    <cfRule type="cellIs" dxfId="774" priority="46" operator="equal">
      <formula>"No"</formula>
    </cfRule>
    <cfRule type="cellIs" dxfId="773" priority="49" operator="equal">
      <formula>"no students"</formula>
    </cfRule>
    <cfRule type="cellIs" dxfId="772" priority="53" operator="equal">
      <formula>"Yes"</formula>
    </cfRule>
  </conditionalFormatting>
  <conditionalFormatting sqref="M86">
    <cfRule type="cellIs" dxfId="771" priority="45" operator="equal">
      <formula>"No"</formula>
    </cfRule>
    <cfRule type="cellIs" dxfId="770" priority="48" operator="equal">
      <formula>"no students"</formula>
    </cfRule>
    <cfRule type="cellIs" dxfId="769" priority="52" operator="equal">
      <formula>"Yes"</formula>
    </cfRule>
  </conditionalFormatting>
  <conditionalFormatting sqref="M74">
    <cfRule type="cellIs" dxfId="768" priority="47" operator="equal">
      <formula>"No"</formula>
    </cfRule>
    <cfRule type="cellIs" dxfId="767" priority="50" operator="equal">
      <formula>"no students"</formula>
    </cfRule>
    <cfRule type="cellIs" dxfId="766" priority="51" operator="equal">
      <formula>"Yes"</formula>
    </cfRule>
  </conditionalFormatting>
  <conditionalFormatting sqref="L50">
    <cfRule type="cellIs" dxfId="765" priority="41" stopIfTrue="1" operator="equal">
      <formula>"NA"</formula>
    </cfRule>
  </conditionalFormatting>
  <conditionalFormatting sqref="L50">
    <cfRule type="cellIs" dxfId="764" priority="42" stopIfTrue="1" operator="equal">
      <formula>"Yes"</formula>
    </cfRule>
  </conditionalFormatting>
  <conditionalFormatting sqref="L50">
    <cfRule type="cellIs" dxfId="763" priority="43" stopIfTrue="1" operator="equal">
      <formula>"No"</formula>
    </cfRule>
    <cfRule type="cellIs" dxfId="762" priority="44" stopIfTrue="1" operator="between">
      <formula>"N/A"</formula>
      <formula>"N&lt;Req'd"</formula>
    </cfRule>
  </conditionalFormatting>
  <conditionalFormatting sqref="C172">
    <cfRule type="cellIs" dxfId="761" priority="40" stopIfTrue="1" operator="equal">
      <formula>"b4 11_16_09"</formula>
    </cfRule>
  </conditionalFormatting>
  <conditionalFormatting sqref="L173">
    <cfRule type="cellIs" dxfId="760" priority="39" operator="equal">
      <formula>"No"</formula>
    </cfRule>
  </conditionalFormatting>
  <conditionalFormatting sqref="F130:G130">
    <cfRule type="cellIs" dxfId="759" priority="36" operator="equal">
      <formula>"No"</formula>
    </cfRule>
    <cfRule type="cellIs" dxfId="758" priority="38" operator="equal">
      <formula>"Yes"</formula>
    </cfRule>
  </conditionalFormatting>
  <conditionalFormatting sqref="F135:G135">
    <cfRule type="cellIs" dxfId="757" priority="37" operator="equal">
      <formula>"Yes"</formula>
    </cfRule>
  </conditionalFormatting>
  <conditionalFormatting sqref="L40">
    <cfRule type="cellIs" dxfId="756" priority="32" stopIfTrue="1" operator="equal">
      <formula>"NA"</formula>
    </cfRule>
  </conditionalFormatting>
  <conditionalFormatting sqref="L40">
    <cfRule type="cellIs" dxfId="755" priority="33" stopIfTrue="1" operator="equal">
      <formula>"Yes"</formula>
    </cfRule>
  </conditionalFormatting>
  <conditionalFormatting sqref="L40">
    <cfRule type="cellIs" dxfId="754" priority="34" stopIfTrue="1" operator="equal">
      <formula>"No"</formula>
    </cfRule>
    <cfRule type="cellIs" dxfId="753" priority="35" stopIfTrue="1" operator="between">
      <formula>"N/A"</formula>
      <formula>"N&lt;Req'd"</formula>
    </cfRule>
  </conditionalFormatting>
  <conditionalFormatting sqref="F129:G129">
    <cfRule type="cellIs" dxfId="752" priority="31" operator="equal">
      <formula>"Yes"</formula>
    </cfRule>
  </conditionalFormatting>
  <conditionalFormatting sqref="F134:G134">
    <cfRule type="cellIs" dxfId="751" priority="30" operator="equal">
      <formula>"Yes"</formula>
    </cfRule>
  </conditionalFormatting>
  <conditionalFormatting sqref="M164:M166">
    <cfRule type="cellIs" dxfId="750" priority="26" stopIfTrue="1" operator="equal">
      <formula>"Yes"</formula>
    </cfRule>
  </conditionalFormatting>
  <conditionalFormatting sqref="M164:M166">
    <cfRule type="cellIs" dxfId="749" priority="27" stopIfTrue="1" operator="equal">
      <formula>"No"</formula>
    </cfRule>
  </conditionalFormatting>
  <conditionalFormatting sqref="M164:M166">
    <cfRule type="cellIs" dxfId="748" priority="28" stopIfTrue="1" operator="equal">
      <formula>"No"</formula>
    </cfRule>
    <cfRule type="cellIs" dxfId="747" priority="29" stopIfTrue="1" operator="between">
      <formula>"N/A"</formula>
      <formula>"N&lt;Req'd"</formula>
    </cfRule>
  </conditionalFormatting>
  <conditionalFormatting sqref="J120">
    <cfRule type="cellIs" dxfId="746" priority="22" stopIfTrue="1" operator="equal">
      <formula>"No"</formula>
    </cfRule>
  </conditionalFormatting>
  <conditionalFormatting sqref="J120">
    <cfRule type="cellIs" dxfId="745" priority="23" stopIfTrue="1" operator="equal">
      <formula>"Yes"</formula>
    </cfRule>
  </conditionalFormatting>
  <conditionalFormatting sqref="J120">
    <cfRule type="cellIs" dxfId="744" priority="24" stopIfTrue="1" operator="equal">
      <formula>"No"</formula>
    </cfRule>
    <cfRule type="cellIs" dxfId="743" priority="25" stopIfTrue="1" operator="between">
      <formula>"N/A"</formula>
      <formula>"N&lt;Req'd"</formula>
    </cfRule>
  </conditionalFormatting>
  <conditionalFormatting sqref="J121">
    <cfRule type="cellIs" dxfId="742" priority="18" stopIfTrue="1" operator="equal">
      <formula>"No"</formula>
    </cfRule>
  </conditionalFormatting>
  <conditionalFormatting sqref="J121">
    <cfRule type="cellIs" dxfId="741" priority="19" stopIfTrue="1" operator="equal">
      <formula>"Yes"</formula>
    </cfRule>
  </conditionalFormatting>
  <conditionalFormatting sqref="J121">
    <cfRule type="cellIs" dxfId="740" priority="20" stopIfTrue="1" operator="equal">
      <formula>"No"</formula>
    </cfRule>
    <cfRule type="cellIs" dxfId="739" priority="21" stopIfTrue="1" operator="between">
      <formula>"N/A"</formula>
      <formula>"N&lt;Req'd"</formula>
    </cfRule>
  </conditionalFormatting>
  <conditionalFormatting sqref="L164:L167">
    <cfRule type="cellIs" dxfId="738" priority="11" stopIfTrue="1" operator="equal">
      <formula>"Yes"</formula>
    </cfRule>
  </conditionalFormatting>
  <conditionalFormatting sqref="L164:L167">
    <cfRule type="cellIs" dxfId="737" priority="12" stopIfTrue="1" operator="equal">
      <formula>"No"</formula>
    </cfRule>
  </conditionalFormatting>
  <conditionalFormatting sqref="L164:L167">
    <cfRule type="cellIs" dxfId="736" priority="13" stopIfTrue="1" operator="equal">
      <formula>"Yes"</formula>
    </cfRule>
  </conditionalFormatting>
  <conditionalFormatting sqref="L164:L167">
    <cfRule type="cellIs" dxfId="735" priority="14" stopIfTrue="1" operator="equal">
      <formula>"No"</formula>
    </cfRule>
    <cfRule type="cellIs" dxfId="734" priority="15" stopIfTrue="1" operator="between">
      <formula>"N/A"</formula>
      <formula>"N&lt;Req'd"</formula>
    </cfRule>
  </conditionalFormatting>
  <conditionalFormatting sqref="M167">
    <cfRule type="cellIs" dxfId="733" priority="7" stopIfTrue="1" operator="equal">
      <formula>"Yes"</formula>
    </cfRule>
  </conditionalFormatting>
  <conditionalFormatting sqref="M167">
    <cfRule type="cellIs" dxfId="732" priority="8" stopIfTrue="1" operator="equal">
      <formula>"No"</formula>
    </cfRule>
  </conditionalFormatting>
  <conditionalFormatting sqref="M167">
    <cfRule type="cellIs" dxfId="731" priority="9" stopIfTrue="1" operator="equal">
      <formula>"No"</formula>
    </cfRule>
    <cfRule type="cellIs" dxfId="730" priority="10" stopIfTrue="1" operator="between">
      <formula>"N/A"</formula>
      <formula>"N&lt;Req'd"</formula>
    </cfRule>
  </conditionalFormatting>
  <conditionalFormatting sqref="M90">
    <cfRule type="cellIs" dxfId="729" priority="4" operator="equal">
      <formula>"No"</formula>
    </cfRule>
    <cfRule type="cellIs" dxfId="728" priority="5" operator="equal">
      <formula>"no students"</formula>
    </cfRule>
    <cfRule type="cellIs" dxfId="727" priority="6" operator="equal">
      <formula>"Yes"</formula>
    </cfRule>
  </conditionalFormatting>
  <conditionalFormatting sqref="M97">
    <cfRule type="cellIs" dxfId="726" priority="1" operator="equal">
      <formula>"No"</formula>
    </cfRule>
    <cfRule type="cellIs" dxfId="725" priority="2" operator="equal">
      <formula>"no students"</formula>
    </cfRule>
    <cfRule type="cellIs" dxfId="724" priority="3" operator="equal">
      <formula>"Yes"</formula>
    </cfRule>
  </conditionalFormatting>
  <hyperlinks>
    <hyperlink ref="A1:H1" location="District_List!A1" display="Insert County/District number in cell B6. Not sure of the district county-district number? Click here for a listing."/>
    <hyperlink ref="A7" location="'Indicator_APR Info'!A1" display="Indicator"/>
    <hyperlink ref="A1:J1" location="District_List!A1" display="Insert County/District number in cell B8. Not sure of the districts county-district number? Click here for a listing."/>
    <hyperlink ref="A126:D126" location="Sheet1!A1" display="For Performance Indicators 9 and 10 click here for detailed data."/>
    <hyperlink ref="A126:M126" location="IND_9_10!A1" display="For Performance Indicators 9 and 10 click here for detailed data."/>
    <hyperlink ref="A1:M1" location="District_List!A1" display="Insert County/District number (CCDDD) in cell F7. Not sure of the district's county-district number? Click here for a listing."/>
    <hyperlink ref="A147:E147" location="'C TO B__12'!A1" display="To view detailed district level data click here."/>
    <hyperlink ref="A27" r:id="rId1"/>
    <hyperlink ref="A28:M28" r:id="rId2" display="http://reportcard.ospi.k12.wa.us/WASLAccommodation.aspx?groupLevel=District&amp;schoolId=1&amp;reportLevel=State&amp;orgLinkId=1&amp;yrs=2013-14&amp;gradeLevelId=3&amp;waslCategory=11&amp;year=2013-14&amp;chartType=1&amp;domain=MSPHSPE"/>
    <hyperlink ref="A27:M27" r:id="rId3" display="http://reportcard.ospi.k12.wa.us/TemplateDetail.aspx?groupLevel=District&amp;schoolId=1&amp;reportLevel=State&amp;orgLinkId=1&amp;yrs=2013-14&amp;gradeLevelId=3&amp;waslCategory=11&amp;year=2013-14&amp;chartType=1&amp;domain=MSPHSPE"/>
    <hyperlink ref="A142:E142" location="'Init Eval_11'!A1" display="To view detailed district level data click here."/>
    <hyperlink ref="A25:M25" r:id="rId4" display="Participation data located at:http://reportcard.ospi.k12.wa.us/AMOParticipationDetail.aspx?groupLevel=District&amp;schoolId=1&amp;reportLevel=State&amp;orgLinkId=1&amp;yrs=18&amp;year=18"/>
    <hyperlink ref="A28" r:id="rId5"/>
  </hyperlinks>
  <printOptions horizontalCentered="1"/>
  <pageMargins left="0.2" right="0.2" top="0.5" bottom="0.5" header="0.2" footer="0.2"/>
  <pageSetup orientation="portrait" r:id="rId6"/>
  <headerFooter alignWithMargins="0">
    <oddFooter>&amp;L&amp;D&amp;C&amp;8&amp;P of &amp;N&amp;R&amp;F</oddFooter>
  </headerFooter>
  <rowBreaks count="3" manualBreakCount="3">
    <brk id="57" max="16383" man="1"/>
    <brk id="98" max="16383" man="1"/>
    <brk id="133" max="16383" man="1"/>
  </rowBreaks>
  <cellWatches>
    <cellWatch r="J105"/>
  </cellWatches>
  <legacy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00"/>
  <sheetViews>
    <sheetView zoomScaleNormal="100" workbookViewId="0">
      <pane ySplit="1" topLeftCell="A2" activePane="bottomLeft" state="frozen"/>
      <selection activeCell="AG1" sqref="AG1"/>
      <selection pane="bottomLeft" activeCell="E2" sqref="E2"/>
    </sheetView>
  </sheetViews>
  <sheetFormatPr defaultColWidth="9.140625" defaultRowHeight="12.75"/>
  <cols>
    <col min="1" max="1" width="10" style="198" customWidth="1"/>
    <col min="2" max="2" width="4.42578125" style="68" bestFit="1" customWidth="1"/>
    <col min="3" max="3" width="3.28515625" style="68" bestFit="1" customWidth="1"/>
    <col min="4" max="4" width="4.42578125" style="68" bestFit="1" customWidth="1"/>
    <col min="5" max="5" width="21.5703125" style="68" customWidth="1"/>
    <col min="6" max="9" width="9.140625" style="68"/>
    <col min="10" max="13" width="9.7109375" style="68" customWidth="1"/>
    <col min="14" max="21" width="9.140625" style="68"/>
    <col min="22" max="23" width="9.140625" style="68" customWidth="1"/>
    <col min="24" max="16384" width="9.140625" style="68"/>
  </cols>
  <sheetData>
    <row r="1" spans="1:25" s="255" customFormat="1" ht="84">
      <c r="A1" s="1062" t="s">
        <v>1711</v>
      </c>
      <c r="B1" s="1063" t="s">
        <v>1288</v>
      </c>
      <c r="C1" s="111" t="s">
        <v>1712</v>
      </c>
      <c r="D1" s="111" t="s">
        <v>1713</v>
      </c>
      <c r="E1" s="110" t="s">
        <v>1714</v>
      </c>
      <c r="F1" s="110" t="s">
        <v>2707</v>
      </c>
      <c r="G1" s="110" t="s">
        <v>2796</v>
      </c>
      <c r="H1" s="110" t="s">
        <v>2797</v>
      </c>
      <c r="I1" s="110" t="s">
        <v>2798</v>
      </c>
      <c r="J1" s="1180" t="s">
        <v>2708</v>
      </c>
      <c r="K1" s="1180" t="s">
        <v>2709</v>
      </c>
      <c r="L1" s="1180" t="s">
        <v>2710</v>
      </c>
      <c r="M1" s="1180" t="s">
        <v>2711</v>
      </c>
      <c r="N1" s="110" t="s">
        <v>2537</v>
      </c>
      <c r="O1" s="110" t="s">
        <v>2538</v>
      </c>
      <c r="P1" s="110" t="s">
        <v>2539</v>
      </c>
      <c r="Q1" s="110" t="s">
        <v>2540</v>
      </c>
      <c r="R1" s="1060" t="s">
        <v>2705</v>
      </c>
      <c r="S1" s="1060" t="s">
        <v>2706</v>
      </c>
      <c r="T1" s="110" t="s">
        <v>3435</v>
      </c>
      <c r="U1" s="110" t="s">
        <v>2799</v>
      </c>
      <c r="V1" s="110" t="s">
        <v>3436</v>
      </c>
      <c r="W1" s="110" t="s">
        <v>2800</v>
      </c>
      <c r="X1" s="1060" t="s">
        <v>2801</v>
      </c>
      <c r="Y1" s="1060" t="s">
        <v>3434</v>
      </c>
    </row>
    <row r="2" spans="1:25" ht="25.5">
      <c r="A2" s="13" t="s">
        <v>1165</v>
      </c>
      <c r="B2" s="13" t="s">
        <v>1289</v>
      </c>
      <c r="C2" s="121" t="s">
        <v>1715</v>
      </c>
      <c r="D2" s="121" t="s">
        <v>1716</v>
      </c>
      <c r="E2" s="121" t="s">
        <v>799</v>
      </c>
      <c r="F2" s="121" t="e">
        <v>#DIV/0!</v>
      </c>
      <c r="G2" s="121" t="e">
        <v>#DIV/0!</v>
      </c>
      <c r="H2" s="121" t="e">
        <v>#DIV/0!</v>
      </c>
      <c r="I2" s="121" t="e">
        <v>#DIV/0!</v>
      </c>
      <c r="J2" s="1181" t="s">
        <v>2247</v>
      </c>
      <c r="K2" s="1181" t="s">
        <v>2247</v>
      </c>
      <c r="L2" s="1181" t="s">
        <v>2247</v>
      </c>
      <c r="M2" s="1181" t="s">
        <v>2247</v>
      </c>
      <c r="N2" s="121">
        <v>1</v>
      </c>
      <c r="O2" s="121">
        <v>0</v>
      </c>
      <c r="P2" s="121">
        <v>0</v>
      </c>
      <c r="Q2" s="121">
        <v>0</v>
      </c>
      <c r="R2" s="121" t="s">
        <v>792</v>
      </c>
      <c r="S2" s="121" t="s">
        <v>792</v>
      </c>
      <c r="T2" s="121">
        <v>0</v>
      </c>
      <c r="U2" s="121">
        <v>0</v>
      </c>
      <c r="V2" s="121">
        <v>1</v>
      </c>
      <c r="W2" s="121">
        <v>0</v>
      </c>
      <c r="X2" s="121" t="s">
        <v>878</v>
      </c>
      <c r="Y2" s="121" t="s">
        <v>878</v>
      </c>
    </row>
    <row r="3" spans="1:25" ht="25.5">
      <c r="A3" s="13" t="s">
        <v>144</v>
      </c>
      <c r="B3" s="13" t="s">
        <v>1289</v>
      </c>
      <c r="C3" s="121" t="s">
        <v>1715</v>
      </c>
      <c r="D3" s="121" t="s">
        <v>1717</v>
      </c>
      <c r="E3" s="121" t="s">
        <v>534</v>
      </c>
      <c r="F3" s="121" t="e">
        <v>#DIV/0!</v>
      </c>
      <c r="G3" s="121" t="e">
        <v>#DIV/0!</v>
      </c>
      <c r="H3" s="121" t="e">
        <v>#DIV/0!</v>
      </c>
      <c r="I3" s="121" t="e">
        <v>#DIV/0!</v>
      </c>
      <c r="J3" s="1181" t="s">
        <v>2247</v>
      </c>
      <c r="K3" s="1181" t="s">
        <v>2247</v>
      </c>
      <c r="L3" s="1181" t="s">
        <v>2247</v>
      </c>
      <c r="M3" s="1181" t="s">
        <v>2247</v>
      </c>
      <c r="N3" s="121" t="s">
        <v>1190</v>
      </c>
      <c r="O3" s="121" t="s">
        <v>1190</v>
      </c>
      <c r="P3" s="121" t="s">
        <v>1190</v>
      </c>
      <c r="Q3" s="121" t="s">
        <v>1190</v>
      </c>
      <c r="R3" s="121" t="s">
        <v>792</v>
      </c>
      <c r="S3" s="121" t="s">
        <v>792</v>
      </c>
      <c r="T3" s="121" t="s">
        <v>1190</v>
      </c>
      <c r="U3" s="121" t="s">
        <v>1190</v>
      </c>
      <c r="V3" s="121" t="s">
        <v>1190</v>
      </c>
      <c r="W3" s="121" t="s">
        <v>1190</v>
      </c>
      <c r="X3" s="121" t="s">
        <v>792</v>
      </c>
      <c r="Y3" s="121" t="s">
        <v>792</v>
      </c>
    </row>
    <row r="4" spans="1:25">
      <c r="A4" s="13" t="s">
        <v>112</v>
      </c>
      <c r="B4" s="13" t="s">
        <v>1290</v>
      </c>
      <c r="C4" s="121" t="s">
        <v>1715</v>
      </c>
      <c r="D4" s="121" t="s">
        <v>1718</v>
      </c>
      <c r="E4" s="121" t="s">
        <v>695</v>
      </c>
      <c r="F4" s="121">
        <v>1.6129032258064516E-2</v>
      </c>
      <c r="G4" s="121">
        <v>0.69354838709677424</v>
      </c>
      <c r="H4" s="121">
        <v>0.29032258064516131</v>
      </c>
      <c r="I4" s="121">
        <v>0</v>
      </c>
      <c r="J4" s="1182">
        <v>0</v>
      </c>
      <c r="K4" s="1182">
        <v>0.55555555555555558</v>
      </c>
      <c r="L4" s="1182">
        <v>0.44444444444444442</v>
      </c>
      <c r="M4" s="1182">
        <v>0</v>
      </c>
      <c r="N4" s="121">
        <v>0</v>
      </c>
      <c r="O4" s="121">
        <v>0.37037037037037035</v>
      </c>
      <c r="P4" s="121">
        <v>0.62962962962962965</v>
      </c>
      <c r="Q4" s="121">
        <v>0</v>
      </c>
      <c r="R4" s="121" t="s">
        <v>878</v>
      </c>
      <c r="S4" s="121" t="s">
        <v>792</v>
      </c>
      <c r="T4" s="121">
        <v>1.3513513513513514E-2</v>
      </c>
      <c r="U4" s="121">
        <v>0.48648648648648651</v>
      </c>
      <c r="V4" s="121">
        <v>0.40540540540540543</v>
      </c>
      <c r="W4" s="121">
        <v>9.45945945945946E-2</v>
      </c>
      <c r="X4" s="121" t="s">
        <v>878</v>
      </c>
      <c r="Y4" s="121" t="s">
        <v>878</v>
      </c>
    </row>
    <row r="5" spans="1:25">
      <c r="A5" s="13" t="s">
        <v>403</v>
      </c>
      <c r="B5" s="13" t="s">
        <v>1289</v>
      </c>
      <c r="C5" s="121" t="s">
        <v>1715</v>
      </c>
      <c r="D5" s="121" t="s">
        <v>1719</v>
      </c>
      <c r="E5" s="121" t="s">
        <v>636</v>
      </c>
      <c r="F5" s="121">
        <v>1</v>
      </c>
      <c r="G5" s="121">
        <v>0</v>
      </c>
      <c r="H5" s="121">
        <v>0</v>
      </c>
      <c r="I5" s="121">
        <v>0</v>
      </c>
      <c r="J5" s="1182">
        <v>1</v>
      </c>
      <c r="K5" s="1182">
        <v>0</v>
      </c>
      <c r="L5" s="1182">
        <v>0</v>
      </c>
      <c r="M5" s="1182">
        <v>0</v>
      </c>
      <c r="N5" s="121">
        <v>1</v>
      </c>
      <c r="O5" s="121">
        <v>0</v>
      </c>
      <c r="P5" s="121">
        <v>0</v>
      </c>
      <c r="Q5" s="121">
        <v>0</v>
      </c>
      <c r="R5" s="121" t="s">
        <v>792</v>
      </c>
      <c r="S5" s="121" t="s">
        <v>792</v>
      </c>
      <c r="T5" s="121">
        <v>1</v>
      </c>
      <c r="U5" s="121">
        <v>0</v>
      </c>
      <c r="V5" s="121">
        <v>0</v>
      </c>
      <c r="W5" s="121">
        <v>0</v>
      </c>
      <c r="X5" s="121" t="s">
        <v>792</v>
      </c>
      <c r="Y5" s="121" t="s">
        <v>792</v>
      </c>
    </row>
    <row r="6" spans="1:25">
      <c r="A6" s="1064" t="s">
        <v>329</v>
      </c>
      <c r="B6" s="13" t="s">
        <v>1289</v>
      </c>
      <c r="C6" s="121" t="s">
        <v>1715</v>
      </c>
      <c r="D6" s="121" t="s">
        <v>1720</v>
      </c>
      <c r="E6" s="121" t="s">
        <v>741</v>
      </c>
      <c r="F6" s="121">
        <v>0.91666666666666663</v>
      </c>
      <c r="G6" s="121">
        <v>0</v>
      </c>
      <c r="H6" s="121">
        <v>8.3333333333333329E-2</v>
      </c>
      <c r="I6" s="121">
        <v>0</v>
      </c>
      <c r="J6" s="1182">
        <v>1</v>
      </c>
      <c r="K6" s="1182">
        <v>0</v>
      </c>
      <c r="L6" s="1182">
        <v>0</v>
      </c>
      <c r="M6" s="1182">
        <v>0</v>
      </c>
      <c r="N6" s="121">
        <v>1</v>
      </c>
      <c r="O6" s="121">
        <v>0</v>
      </c>
      <c r="P6" s="121">
        <v>0</v>
      </c>
      <c r="Q6" s="121">
        <v>0</v>
      </c>
      <c r="R6" s="121" t="s">
        <v>792</v>
      </c>
      <c r="S6" s="121" t="s">
        <v>792</v>
      </c>
      <c r="T6" s="121">
        <v>1</v>
      </c>
      <c r="U6" s="121">
        <v>0</v>
      </c>
      <c r="V6" s="121">
        <v>0</v>
      </c>
      <c r="W6" s="121">
        <v>0</v>
      </c>
      <c r="X6" s="121" t="s">
        <v>792</v>
      </c>
      <c r="Y6" s="121" t="s">
        <v>792</v>
      </c>
    </row>
    <row r="7" spans="1:25">
      <c r="A7" s="13" t="s">
        <v>1150</v>
      </c>
      <c r="B7" s="13" t="s">
        <v>1290</v>
      </c>
      <c r="C7" s="121" t="s">
        <v>1721</v>
      </c>
      <c r="D7" s="121" t="s">
        <v>1722</v>
      </c>
      <c r="E7" s="121" t="s">
        <v>557</v>
      </c>
      <c r="F7" s="121">
        <v>0.76470588235294112</v>
      </c>
      <c r="G7" s="121">
        <v>0</v>
      </c>
      <c r="H7" s="121">
        <v>0</v>
      </c>
      <c r="I7" s="121">
        <v>0.23529411764705882</v>
      </c>
      <c r="J7" s="1182">
        <v>0.625</v>
      </c>
      <c r="K7" s="1182">
        <v>0.16666666666666666</v>
      </c>
      <c r="L7" s="1182">
        <v>0</v>
      </c>
      <c r="M7" s="1182">
        <v>0.20833333333333334</v>
      </c>
      <c r="N7" s="121">
        <v>0.58064516129032262</v>
      </c>
      <c r="O7" s="121">
        <v>0</v>
      </c>
      <c r="P7" s="121">
        <v>3.2258064516129031E-2</v>
      </c>
      <c r="Q7" s="121">
        <v>0.38709677419354838</v>
      </c>
      <c r="R7" s="121" t="s">
        <v>792</v>
      </c>
      <c r="S7" s="121" t="s">
        <v>792</v>
      </c>
      <c r="T7" s="121">
        <v>0.7857142857142857</v>
      </c>
      <c r="U7" s="121">
        <v>0.10714285714285714</v>
      </c>
      <c r="V7" s="121">
        <v>0</v>
      </c>
      <c r="W7" s="121">
        <v>0.10714285714285714</v>
      </c>
      <c r="X7" s="121" t="s">
        <v>792</v>
      </c>
      <c r="Y7" s="121" t="s">
        <v>792</v>
      </c>
    </row>
    <row r="8" spans="1:25">
      <c r="A8" s="13" t="s">
        <v>412</v>
      </c>
      <c r="B8" s="13" t="s">
        <v>1290</v>
      </c>
      <c r="C8" s="121" t="s">
        <v>1721</v>
      </c>
      <c r="D8" s="121" t="s">
        <v>1723</v>
      </c>
      <c r="E8" s="121" t="s">
        <v>528</v>
      </c>
      <c r="F8" s="121">
        <v>1</v>
      </c>
      <c r="G8" s="121">
        <v>0</v>
      </c>
      <c r="H8" s="121">
        <v>0</v>
      </c>
      <c r="I8" s="121">
        <v>0</v>
      </c>
      <c r="J8" s="1182">
        <v>0.90909090909090906</v>
      </c>
      <c r="K8" s="1182">
        <v>0</v>
      </c>
      <c r="L8" s="1182">
        <v>0</v>
      </c>
      <c r="M8" s="1182">
        <v>9.0909090909090912E-2</v>
      </c>
      <c r="N8" s="121">
        <v>1</v>
      </c>
      <c r="O8" s="121">
        <v>0</v>
      </c>
      <c r="P8" s="121">
        <v>0</v>
      </c>
      <c r="Q8" s="121">
        <v>0</v>
      </c>
      <c r="R8" s="121" t="s">
        <v>792</v>
      </c>
      <c r="S8" s="121" t="s">
        <v>792</v>
      </c>
      <c r="T8" s="121">
        <v>1</v>
      </c>
      <c r="U8" s="121">
        <v>0</v>
      </c>
      <c r="V8" s="121">
        <v>0</v>
      </c>
      <c r="W8" s="121">
        <v>0</v>
      </c>
      <c r="X8" s="121" t="s">
        <v>792</v>
      </c>
      <c r="Y8" s="121" t="s">
        <v>792</v>
      </c>
    </row>
    <row r="9" spans="1:25">
      <c r="A9" s="13" t="s">
        <v>397</v>
      </c>
      <c r="B9" s="13" t="s">
        <v>1290</v>
      </c>
      <c r="C9" s="121" t="s">
        <v>1311</v>
      </c>
      <c r="D9" s="121" t="s">
        <v>1724</v>
      </c>
      <c r="E9" s="121" t="s">
        <v>622</v>
      </c>
      <c r="F9" s="121">
        <v>0.16055045871559634</v>
      </c>
      <c r="G9" s="121">
        <v>0.35321100917431192</v>
      </c>
      <c r="H9" s="121">
        <v>0.45871559633027525</v>
      </c>
      <c r="I9" s="121">
        <v>2.7522935779816515E-2</v>
      </c>
      <c r="J9" s="1182">
        <v>0.17129629629629631</v>
      </c>
      <c r="K9" s="1182">
        <v>0.32870370370370372</v>
      </c>
      <c r="L9" s="1182">
        <v>0.45370370370370372</v>
      </c>
      <c r="M9" s="1182">
        <v>4.6296296296296294E-2</v>
      </c>
      <c r="N9" s="121">
        <v>0.18981481481481483</v>
      </c>
      <c r="O9" s="121">
        <v>0.35648148148148145</v>
      </c>
      <c r="P9" s="121">
        <v>0.40277777777777779</v>
      </c>
      <c r="Q9" s="121">
        <v>5.0925925925925923E-2</v>
      </c>
      <c r="R9" s="121" t="s">
        <v>878</v>
      </c>
      <c r="S9" s="121" t="s">
        <v>792</v>
      </c>
      <c r="T9" s="121">
        <v>0.12871287128712872</v>
      </c>
      <c r="U9" s="121">
        <v>0.30693069306930693</v>
      </c>
      <c r="V9" s="121">
        <v>0.45049504950495051</v>
      </c>
      <c r="W9" s="121">
        <v>0.11386138613861387</v>
      </c>
      <c r="X9" s="121" t="s">
        <v>878</v>
      </c>
      <c r="Y9" s="121" t="s">
        <v>878</v>
      </c>
    </row>
    <row r="10" spans="1:25">
      <c r="A10" s="13" t="s">
        <v>78</v>
      </c>
      <c r="B10" s="13" t="s">
        <v>1290</v>
      </c>
      <c r="C10" s="121" t="s">
        <v>1311</v>
      </c>
      <c r="D10" s="121" t="s">
        <v>1725</v>
      </c>
      <c r="E10" s="121" t="s">
        <v>700</v>
      </c>
      <c r="F10" s="121">
        <v>0.33333333333333331</v>
      </c>
      <c r="G10" s="121">
        <v>0.66666666666666663</v>
      </c>
      <c r="H10" s="121">
        <v>0</v>
      </c>
      <c r="I10" s="121">
        <v>0</v>
      </c>
      <c r="J10" s="1182">
        <v>0</v>
      </c>
      <c r="K10" s="1182">
        <v>1</v>
      </c>
      <c r="L10" s="1182">
        <v>0</v>
      </c>
      <c r="M10" s="1182">
        <v>0</v>
      </c>
      <c r="N10" s="121">
        <v>1</v>
      </c>
      <c r="O10" s="121">
        <v>0</v>
      </c>
      <c r="P10" s="121">
        <v>0</v>
      </c>
      <c r="Q10" s="121">
        <v>0</v>
      </c>
      <c r="R10" s="121" t="s">
        <v>792</v>
      </c>
      <c r="S10" s="121" t="s">
        <v>792</v>
      </c>
      <c r="T10" s="121">
        <v>0</v>
      </c>
      <c r="U10" s="121">
        <v>0.5</v>
      </c>
      <c r="V10" s="121">
        <v>0</v>
      </c>
      <c r="W10" s="121">
        <v>0.5</v>
      </c>
      <c r="X10" s="121" t="s">
        <v>878</v>
      </c>
      <c r="Y10" s="121" t="s">
        <v>792</v>
      </c>
    </row>
    <row r="11" spans="1:25">
      <c r="A11" s="13" t="s">
        <v>420</v>
      </c>
      <c r="B11" s="13" t="s">
        <v>1290</v>
      </c>
      <c r="C11" s="121" t="s">
        <v>1311</v>
      </c>
      <c r="D11" s="121" t="s">
        <v>1726</v>
      </c>
      <c r="E11" s="121" t="s">
        <v>625</v>
      </c>
      <c r="F11" s="121">
        <v>0.26315789473684209</v>
      </c>
      <c r="G11" s="121">
        <v>0</v>
      </c>
      <c r="H11" s="121">
        <v>0.73684210526315785</v>
      </c>
      <c r="I11" s="121">
        <v>0</v>
      </c>
      <c r="J11" s="1182">
        <v>0</v>
      </c>
      <c r="K11" s="1182">
        <v>0</v>
      </c>
      <c r="L11" s="1182">
        <v>1</v>
      </c>
      <c r="M11" s="1182">
        <v>0</v>
      </c>
      <c r="N11" s="121">
        <v>0</v>
      </c>
      <c r="O11" s="121">
        <v>0.77777777777777779</v>
      </c>
      <c r="P11" s="121">
        <v>0.22222222222222221</v>
      </c>
      <c r="Q11" s="121">
        <v>0</v>
      </c>
      <c r="R11" s="121" t="s">
        <v>878</v>
      </c>
      <c r="S11" s="121" t="s">
        <v>878</v>
      </c>
      <c r="T11" s="121">
        <v>0.54545454545454541</v>
      </c>
      <c r="U11" s="121">
        <v>0</v>
      </c>
      <c r="V11" s="121">
        <v>0.45454545454545453</v>
      </c>
      <c r="W11" s="121">
        <v>0</v>
      </c>
      <c r="X11" s="121" t="s">
        <v>792</v>
      </c>
      <c r="Y11" s="121" t="s">
        <v>878</v>
      </c>
    </row>
    <row r="12" spans="1:25">
      <c r="A12" s="13" t="s">
        <v>364</v>
      </c>
      <c r="B12" s="13" t="s">
        <v>1290</v>
      </c>
      <c r="C12" s="121" t="s">
        <v>1311</v>
      </c>
      <c r="D12" s="121" t="s">
        <v>1727</v>
      </c>
      <c r="E12" s="121" t="s">
        <v>595</v>
      </c>
      <c r="F12" s="121">
        <v>0.3888888888888889</v>
      </c>
      <c r="G12" s="121">
        <v>5.5555555555555552E-2</v>
      </c>
      <c r="H12" s="121">
        <v>0.55555555555555558</v>
      </c>
      <c r="I12" s="121">
        <v>0</v>
      </c>
      <c r="J12" s="1182">
        <v>0.44444444444444442</v>
      </c>
      <c r="K12" s="1182">
        <v>0</v>
      </c>
      <c r="L12" s="1182">
        <v>0.55555555555555558</v>
      </c>
      <c r="M12" s="1182">
        <v>0</v>
      </c>
      <c r="N12" s="121">
        <v>0.44444444444444442</v>
      </c>
      <c r="O12" s="121">
        <v>0.55555555555555558</v>
      </c>
      <c r="P12" s="121">
        <v>0</v>
      </c>
      <c r="Q12" s="121">
        <v>0</v>
      </c>
      <c r="R12" s="121" t="s">
        <v>792</v>
      </c>
      <c r="S12" s="121" t="s">
        <v>878</v>
      </c>
      <c r="T12" s="121">
        <v>0.3</v>
      </c>
      <c r="U12" s="121">
        <v>0</v>
      </c>
      <c r="V12" s="121">
        <v>0.7</v>
      </c>
      <c r="W12" s="121">
        <v>0</v>
      </c>
      <c r="X12" s="121" t="s">
        <v>792</v>
      </c>
      <c r="Y12" s="121" t="s">
        <v>878</v>
      </c>
    </row>
    <row r="13" spans="1:25">
      <c r="A13" s="8" t="s">
        <v>300</v>
      </c>
      <c r="B13" s="13" t="s">
        <v>1290</v>
      </c>
      <c r="C13" s="121" t="s">
        <v>1311</v>
      </c>
      <c r="D13" s="121" t="s">
        <v>1728</v>
      </c>
      <c r="E13" s="121" t="s">
        <v>708</v>
      </c>
      <c r="F13" s="121">
        <v>0</v>
      </c>
      <c r="G13" s="121">
        <v>0.29629629629629628</v>
      </c>
      <c r="H13" s="121">
        <v>0.66666666666666663</v>
      </c>
      <c r="I13" s="121">
        <v>3.7037037037037035E-2</v>
      </c>
      <c r="J13" s="1182">
        <v>0</v>
      </c>
      <c r="K13" s="1182">
        <v>0.22580645161290322</v>
      </c>
      <c r="L13" s="1182">
        <v>0.67741935483870963</v>
      </c>
      <c r="M13" s="1182">
        <v>9.6774193548387094E-2</v>
      </c>
      <c r="N13" s="121">
        <v>0</v>
      </c>
      <c r="O13" s="121">
        <v>0.58823529411764708</v>
      </c>
      <c r="P13" s="121">
        <v>0.23529411764705882</v>
      </c>
      <c r="Q13" s="121">
        <v>0.17647058823529413</v>
      </c>
      <c r="R13" s="121" t="s">
        <v>878</v>
      </c>
      <c r="S13" s="121" t="s">
        <v>878</v>
      </c>
      <c r="T13" s="121">
        <v>0</v>
      </c>
      <c r="U13" s="121">
        <v>0.14814814814814814</v>
      </c>
      <c r="V13" s="121">
        <v>0.62962962962962965</v>
      </c>
      <c r="W13" s="121">
        <v>0.22222222222222221</v>
      </c>
      <c r="X13" s="121" t="s">
        <v>878</v>
      </c>
      <c r="Y13" s="121" t="s">
        <v>878</v>
      </c>
    </row>
    <row r="14" spans="1:25">
      <c r="A14" s="13" t="s">
        <v>325</v>
      </c>
      <c r="B14" s="13" t="s">
        <v>1290</v>
      </c>
      <c r="C14" s="121" t="s">
        <v>1311</v>
      </c>
      <c r="D14" s="121" t="s">
        <v>1729</v>
      </c>
      <c r="E14" s="121" t="s">
        <v>739</v>
      </c>
      <c r="F14" s="121">
        <v>0.15853658536585366</v>
      </c>
      <c r="G14" s="121">
        <v>0.43902439024390244</v>
      </c>
      <c r="H14" s="121">
        <v>0.32926829268292684</v>
      </c>
      <c r="I14" s="121">
        <v>7.3170731707317069E-2</v>
      </c>
      <c r="J14" s="1182">
        <v>0.24539877300613497</v>
      </c>
      <c r="K14" s="1182">
        <v>0.25153374233128833</v>
      </c>
      <c r="L14" s="1182">
        <v>0.38036809815950923</v>
      </c>
      <c r="M14" s="1182">
        <v>0.12269938650306748</v>
      </c>
      <c r="N14" s="121">
        <v>0.25925925925925924</v>
      </c>
      <c r="O14" s="121">
        <v>0.35185185185185186</v>
      </c>
      <c r="P14" s="121">
        <v>0.23456790123456789</v>
      </c>
      <c r="Q14" s="121">
        <v>0.15432098765432098</v>
      </c>
      <c r="R14" s="121" t="s">
        <v>878</v>
      </c>
      <c r="S14" s="121" t="s">
        <v>792</v>
      </c>
      <c r="T14" s="121">
        <v>0.27777777777777779</v>
      </c>
      <c r="U14" s="121">
        <v>0.20987654320987653</v>
      </c>
      <c r="V14" s="121">
        <v>0.41975308641975306</v>
      </c>
      <c r="W14" s="121">
        <v>9.2592592592592587E-2</v>
      </c>
      <c r="X14" s="121" t="s">
        <v>878</v>
      </c>
      <c r="Y14" s="121" t="s">
        <v>878</v>
      </c>
    </row>
    <row r="15" spans="1:25">
      <c r="A15" s="1064" t="s">
        <v>433</v>
      </c>
      <c r="B15" s="13" t="s">
        <v>1291</v>
      </c>
      <c r="C15" s="121" t="s">
        <v>1302</v>
      </c>
      <c r="D15" s="121" t="s">
        <v>1730</v>
      </c>
      <c r="E15" s="121" t="s">
        <v>644</v>
      </c>
      <c r="F15" s="121">
        <v>0</v>
      </c>
      <c r="G15" s="121">
        <v>0.7142857142857143</v>
      </c>
      <c r="H15" s="121">
        <v>0.2857142857142857</v>
      </c>
      <c r="I15" s="121">
        <v>0</v>
      </c>
      <c r="J15" s="1182">
        <v>0.18181818181818182</v>
      </c>
      <c r="K15" s="1182">
        <v>0.54545454545454541</v>
      </c>
      <c r="L15" s="1182">
        <v>0.27272727272727271</v>
      </c>
      <c r="M15" s="1182">
        <v>0</v>
      </c>
      <c r="N15" s="121">
        <v>0.15384615384615385</v>
      </c>
      <c r="O15" s="121">
        <v>0.38461538461538464</v>
      </c>
      <c r="P15" s="121">
        <v>0.46153846153846156</v>
      </c>
      <c r="Q15" s="121">
        <v>0</v>
      </c>
      <c r="R15" s="121" t="s">
        <v>878</v>
      </c>
      <c r="S15" s="121" t="s">
        <v>792</v>
      </c>
      <c r="T15" s="121">
        <v>0.22222222222222221</v>
      </c>
      <c r="U15" s="121">
        <v>0.44444444444444442</v>
      </c>
      <c r="V15" s="121">
        <v>0.33333333333333331</v>
      </c>
      <c r="W15" s="121">
        <v>0</v>
      </c>
      <c r="X15" s="121" t="s">
        <v>878</v>
      </c>
      <c r="Y15" s="121" t="s">
        <v>792</v>
      </c>
    </row>
    <row r="16" spans="1:25" ht="25.5">
      <c r="A16" s="13" t="s">
        <v>18</v>
      </c>
      <c r="B16" s="13" t="s">
        <v>1291</v>
      </c>
      <c r="C16" s="121" t="s">
        <v>1302</v>
      </c>
      <c r="D16" s="121" t="s">
        <v>1731</v>
      </c>
      <c r="E16" s="121" t="s">
        <v>768</v>
      </c>
      <c r="F16" s="121" t="e">
        <v>#DIV/0!</v>
      </c>
      <c r="G16" s="121" t="e">
        <v>#DIV/0!</v>
      </c>
      <c r="H16" s="121" t="e">
        <v>#DIV/0!</v>
      </c>
      <c r="I16" s="121" t="e">
        <v>#DIV/0!</v>
      </c>
      <c r="J16" s="1181" t="s">
        <v>2247</v>
      </c>
      <c r="K16" s="1181" t="s">
        <v>2247</v>
      </c>
      <c r="L16" s="1181" t="s">
        <v>2247</v>
      </c>
      <c r="M16" s="1181" t="s">
        <v>2247</v>
      </c>
      <c r="N16" s="121" t="s">
        <v>1190</v>
      </c>
      <c r="O16" s="121" t="s">
        <v>1190</v>
      </c>
      <c r="P16" s="121" t="s">
        <v>1190</v>
      </c>
      <c r="Q16" s="121" t="s">
        <v>1190</v>
      </c>
      <c r="R16" s="121" t="s">
        <v>792</v>
      </c>
      <c r="S16" s="121" t="s">
        <v>792</v>
      </c>
      <c r="T16" s="121" t="s">
        <v>1190</v>
      </c>
      <c r="U16" s="121" t="s">
        <v>1190</v>
      </c>
      <c r="V16" s="121" t="s">
        <v>1190</v>
      </c>
      <c r="W16" s="121" t="s">
        <v>1190</v>
      </c>
      <c r="X16" s="121" t="s">
        <v>792</v>
      </c>
      <c r="Y16" s="121" t="s">
        <v>792</v>
      </c>
    </row>
    <row r="17" spans="1:25">
      <c r="A17" s="13" t="s">
        <v>353</v>
      </c>
      <c r="B17" s="13" t="s">
        <v>1291</v>
      </c>
      <c r="C17" s="121" t="s">
        <v>1302</v>
      </c>
      <c r="D17" s="121" t="s">
        <v>1732</v>
      </c>
      <c r="E17" s="121" t="s">
        <v>587</v>
      </c>
      <c r="F17" s="121">
        <v>0.33333333333333331</v>
      </c>
      <c r="G17" s="121">
        <v>0.66666666666666663</v>
      </c>
      <c r="H17" s="121">
        <v>0</v>
      </c>
      <c r="I17" s="121">
        <v>0</v>
      </c>
      <c r="J17" s="1182">
        <v>0</v>
      </c>
      <c r="K17" s="1182">
        <v>1</v>
      </c>
      <c r="L17" s="1182">
        <v>0</v>
      </c>
      <c r="M17" s="1182">
        <v>0</v>
      </c>
      <c r="N17" s="121">
        <v>0</v>
      </c>
      <c r="O17" s="121">
        <v>0</v>
      </c>
      <c r="P17" s="121">
        <v>1</v>
      </c>
      <c r="Q17" s="121">
        <v>0</v>
      </c>
      <c r="R17" s="121" t="s">
        <v>878</v>
      </c>
      <c r="S17" s="121" t="s">
        <v>792</v>
      </c>
      <c r="T17" s="121">
        <v>0</v>
      </c>
      <c r="U17" s="121">
        <v>0.6</v>
      </c>
      <c r="V17" s="121">
        <v>0.4</v>
      </c>
      <c r="W17" s="121">
        <v>0</v>
      </c>
      <c r="X17" s="121" t="s">
        <v>878</v>
      </c>
      <c r="Y17" s="121" t="s">
        <v>878</v>
      </c>
    </row>
    <row r="18" spans="1:25">
      <c r="A18" s="13" t="s">
        <v>69</v>
      </c>
      <c r="B18" s="13" t="s">
        <v>1291</v>
      </c>
      <c r="C18" s="121" t="s">
        <v>1302</v>
      </c>
      <c r="D18" s="121" t="s">
        <v>1733</v>
      </c>
      <c r="E18" s="121" t="s">
        <v>630</v>
      </c>
      <c r="F18" s="121">
        <v>0.875</v>
      </c>
      <c r="G18" s="121">
        <v>6.25E-2</v>
      </c>
      <c r="H18" s="121">
        <v>0</v>
      </c>
      <c r="I18" s="121">
        <v>6.25E-2</v>
      </c>
      <c r="J18" s="1182">
        <v>0.5714285714285714</v>
      </c>
      <c r="K18" s="1182">
        <v>0</v>
      </c>
      <c r="L18" s="1182">
        <v>0</v>
      </c>
      <c r="M18" s="1182">
        <v>0.42857142857142855</v>
      </c>
      <c r="N18" s="121">
        <v>0.68421052631578949</v>
      </c>
      <c r="O18" s="121">
        <v>0</v>
      </c>
      <c r="P18" s="121">
        <v>0</v>
      </c>
      <c r="Q18" s="121">
        <v>0.31578947368421051</v>
      </c>
      <c r="R18" s="121" t="s">
        <v>792</v>
      </c>
      <c r="S18" s="121" t="s">
        <v>792</v>
      </c>
      <c r="T18" s="121">
        <v>0.95652173913043481</v>
      </c>
      <c r="U18" s="121">
        <v>0</v>
      </c>
      <c r="V18" s="121">
        <v>0</v>
      </c>
      <c r="W18" s="121">
        <v>4.3478260869565216E-2</v>
      </c>
      <c r="X18" s="121" t="s">
        <v>792</v>
      </c>
      <c r="Y18" s="121" t="s">
        <v>792</v>
      </c>
    </row>
    <row r="19" spans="1:25">
      <c r="A19" s="13" t="s">
        <v>98</v>
      </c>
      <c r="B19" s="13" t="s">
        <v>1291</v>
      </c>
      <c r="C19" s="121" t="s">
        <v>1302</v>
      </c>
      <c r="D19" s="121" t="s">
        <v>1734</v>
      </c>
      <c r="E19" s="121" t="s">
        <v>547</v>
      </c>
      <c r="F19" s="121">
        <v>7.6923076923076927E-2</v>
      </c>
      <c r="G19" s="121">
        <v>0.5</v>
      </c>
      <c r="H19" s="121">
        <v>0.42307692307692307</v>
      </c>
      <c r="I19" s="121">
        <v>0</v>
      </c>
      <c r="J19" s="1182">
        <v>0.15</v>
      </c>
      <c r="K19" s="1182">
        <v>0.4</v>
      </c>
      <c r="L19" s="1182">
        <v>0.45</v>
      </c>
      <c r="M19" s="1182">
        <v>0</v>
      </c>
      <c r="N19" s="121">
        <v>0.5</v>
      </c>
      <c r="O19" s="121">
        <v>0.16666666666666666</v>
      </c>
      <c r="P19" s="121">
        <v>0.33333333333333331</v>
      </c>
      <c r="Q19" s="121">
        <v>0</v>
      </c>
      <c r="R19" s="121" t="s">
        <v>792</v>
      </c>
      <c r="S19" s="121" t="s">
        <v>792</v>
      </c>
      <c r="T19" s="121">
        <v>0.21428571428571427</v>
      </c>
      <c r="U19" s="121">
        <v>0.6428571428571429</v>
      </c>
      <c r="V19" s="121">
        <v>0.14285714285714285</v>
      </c>
      <c r="W19" s="121">
        <v>0</v>
      </c>
      <c r="X19" s="121" t="s">
        <v>878</v>
      </c>
      <c r="Y19" s="121" t="s">
        <v>792</v>
      </c>
    </row>
    <row r="20" spans="1:25">
      <c r="A20" s="13" t="s">
        <v>96</v>
      </c>
      <c r="B20" s="13" t="s">
        <v>1291</v>
      </c>
      <c r="C20" s="121" t="s">
        <v>1302</v>
      </c>
      <c r="D20" s="121" t="s">
        <v>1735</v>
      </c>
      <c r="E20" s="121" t="s">
        <v>546</v>
      </c>
      <c r="F20" s="121">
        <v>1</v>
      </c>
      <c r="G20" s="121">
        <v>0</v>
      </c>
      <c r="H20" s="121">
        <v>0</v>
      </c>
      <c r="I20" s="121">
        <v>0</v>
      </c>
      <c r="J20" s="1182">
        <v>1</v>
      </c>
      <c r="K20" s="1182">
        <v>0</v>
      </c>
      <c r="L20" s="1182">
        <v>0</v>
      </c>
      <c r="M20" s="1182">
        <v>0</v>
      </c>
      <c r="N20" s="121">
        <v>0.93333333333333335</v>
      </c>
      <c r="O20" s="121">
        <v>0</v>
      </c>
      <c r="P20" s="121">
        <v>0</v>
      </c>
      <c r="Q20" s="121">
        <v>6.6666666666666666E-2</v>
      </c>
      <c r="R20" s="121" t="s">
        <v>792</v>
      </c>
      <c r="S20" s="121" t="s">
        <v>792</v>
      </c>
      <c r="T20" s="121">
        <v>0.9285714285714286</v>
      </c>
      <c r="U20" s="121">
        <v>0</v>
      </c>
      <c r="V20" s="121">
        <v>7.1428571428571425E-2</v>
      </c>
      <c r="W20" s="121">
        <v>0</v>
      </c>
      <c r="X20" s="121" t="s">
        <v>792</v>
      </c>
      <c r="Y20" s="121" t="s">
        <v>792</v>
      </c>
    </row>
    <row r="21" spans="1:25">
      <c r="A21" s="13" t="s">
        <v>424</v>
      </c>
      <c r="B21" s="13" t="s">
        <v>1291</v>
      </c>
      <c r="C21" s="121" t="s">
        <v>1302</v>
      </c>
      <c r="D21" s="121" t="s">
        <v>1736</v>
      </c>
      <c r="E21" s="121" t="s">
        <v>802</v>
      </c>
      <c r="F21" s="121">
        <v>0.4</v>
      </c>
      <c r="G21" s="121">
        <v>0.44705882352941179</v>
      </c>
      <c r="H21" s="121">
        <v>0.11764705882352941</v>
      </c>
      <c r="I21" s="121">
        <v>3.5294117647058823E-2</v>
      </c>
      <c r="J21" s="1182">
        <v>0.45555555555555555</v>
      </c>
      <c r="K21" s="1182">
        <v>0.31111111111111112</v>
      </c>
      <c r="L21" s="1182">
        <v>0.14444444444444443</v>
      </c>
      <c r="M21" s="1182">
        <v>8.8888888888888892E-2</v>
      </c>
      <c r="N21" s="121">
        <v>0.45783132530120479</v>
      </c>
      <c r="O21" s="121">
        <v>4.8192771084337352E-2</v>
      </c>
      <c r="P21" s="121">
        <v>0.39759036144578314</v>
      </c>
      <c r="Q21" s="121">
        <v>9.6385542168674704E-2</v>
      </c>
      <c r="R21" s="121" t="s">
        <v>792</v>
      </c>
      <c r="S21" s="121" t="s">
        <v>792</v>
      </c>
      <c r="T21" s="121">
        <v>0.46250000000000002</v>
      </c>
      <c r="U21" s="121">
        <v>0.3125</v>
      </c>
      <c r="V21" s="121">
        <v>0.16250000000000001</v>
      </c>
      <c r="W21" s="121">
        <v>6.25E-2</v>
      </c>
      <c r="X21" s="121" t="s">
        <v>792</v>
      </c>
      <c r="Y21" s="121" t="s">
        <v>792</v>
      </c>
    </row>
    <row r="22" spans="1:25">
      <c r="A22" s="13" t="s">
        <v>341</v>
      </c>
      <c r="B22" s="13" t="s">
        <v>1292</v>
      </c>
      <c r="C22" s="121" t="s">
        <v>1737</v>
      </c>
      <c r="D22" s="121" t="s">
        <v>1298</v>
      </c>
      <c r="E22" s="121" t="s">
        <v>705</v>
      </c>
      <c r="F22" s="121">
        <v>0.38636363636363635</v>
      </c>
      <c r="G22" s="121">
        <v>0.22727272727272727</v>
      </c>
      <c r="H22" s="121">
        <v>0.31818181818181818</v>
      </c>
      <c r="I22" s="121">
        <v>6.8181818181818177E-2</v>
      </c>
      <c r="J22" s="1182">
        <v>9.0909090909090912E-2</v>
      </c>
      <c r="K22" s="1182">
        <v>0.42424242424242425</v>
      </c>
      <c r="L22" s="1182">
        <v>0.45454545454545453</v>
      </c>
      <c r="M22" s="1182">
        <v>3.0303030303030304E-2</v>
      </c>
      <c r="N22" s="121">
        <v>0.17948717948717949</v>
      </c>
      <c r="O22" s="121">
        <v>0.5641025641025641</v>
      </c>
      <c r="P22" s="121">
        <v>0.23076923076923078</v>
      </c>
      <c r="Q22" s="121">
        <v>2.564102564102564E-2</v>
      </c>
      <c r="R22" s="121" t="s">
        <v>878</v>
      </c>
      <c r="S22" s="121" t="s">
        <v>878</v>
      </c>
      <c r="T22" s="121">
        <v>0.13953488372093023</v>
      </c>
      <c r="U22" s="121">
        <v>0.32558139534883723</v>
      </c>
      <c r="V22" s="121">
        <v>0.46511627906976744</v>
      </c>
      <c r="W22" s="121">
        <v>6.9767441860465115E-2</v>
      </c>
      <c r="X22" s="121" t="s">
        <v>878</v>
      </c>
      <c r="Y22" s="121" t="s">
        <v>878</v>
      </c>
    </row>
    <row r="23" spans="1:25">
      <c r="A23" s="13" t="s">
        <v>1141</v>
      </c>
      <c r="B23" s="13" t="s">
        <v>1292</v>
      </c>
      <c r="C23" s="121" t="s">
        <v>1737</v>
      </c>
      <c r="D23" s="121" t="s">
        <v>1738</v>
      </c>
      <c r="E23" s="121" t="s">
        <v>569</v>
      </c>
      <c r="F23" s="121" t="e">
        <v>#DIV/0!</v>
      </c>
      <c r="G23" s="121" t="e">
        <v>#DIV/0!</v>
      </c>
      <c r="H23" s="121" t="e">
        <v>#DIV/0!</v>
      </c>
      <c r="I23" s="121" t="e">
        <v>#DIV/0!</v>
      </c>
      <c r="J23" s="1182">
        <v>1</v>
      </c>
      <c r="K23" s="1182">
        <v>0</v>
      </c>
      <c r="L23" s="1182">
        <v>0</v>
      </c>
      <c r="M23" s="1182">
        <v>0</v>
      </c>
      <c r="N23" s="121">
        <v>1</v>
      </c>
      <c r="O23" s="121">
        <v>0</v>
      </c>
      <c r="P23" s="121">
        <v>0</v>
      </c>
      <c r="Q23" s="121">
        <v>0</v>
      </c>
      <c r="R23" s="121" t="s">
        <v>792</v>
      </c>
      <c r="S23" s="121" t="s">
        <v>792</v>
      </c>
      <c r="T23" s="121">
        <v>0</v>
      </c>
      <c r="U23" s="121">
        <v>1</v>
      </c>
      <c r="V23" s="121">
        <v>0</v>
      </c>
      <c r="W23" s="121">
        <v>0</v>
      </c>
      <c r="X23" s="121" t="s">
        <v>878</v>
      </c>
      <c r="Y23" s="121" t="s">
        <v>792</v>
      </c>
    </row>
    <row r="24" spans="1:25">
      <c r="A24" s="13" t="s">
        <v>494</v>
      </c>
      <c r="B24" s="13" t="s">
        <v>1292</v>
      </c>
      <c r="C24" s="121" t="s">
        <v>1737</v>
      </c>
      <c r="D24" s="121" t="s">
        <v>1739</v>
      </c>
      <c r="E24" s="121" t="s">
        <v>754</v>
      </c>
      <c r="F24" s="121">
        <v>0.92500000000000004</v>
      </c>
      <c r="G24" s="121">
        <v>0</v>
      </c>
      <c r="H24" s="121">
        <v>2.5000000000000001E-2</v>
      </c>
      <c r="I24" s="121">
        <v>0.05</v>
      </c>
      <c r="J24" s="1182">
        <v>1</v>
      </c>
      <c r="K24" s="1182">
        <v>0</v>
      </c>
      <c r="L24" s="1182">
        <v>0</v>
      </c>
      <c r="M24" s="1182">
        <v>0</v>
      </c>
      <c r="N24" s="121">
        <v>0.84210526315789469</v>
      </c>
      <c r="O24" s="121">
        <v>0</v>
      </c>
      <c r="P24" s="121">
        <v>0</v>
      </c>
      <c r="Q24" s="121">
        <v>0.15789473684210525</v>
      </c>
      <c r="R24" s="121" t="s">
        <v>792</v>
      </c>
      <c r="S24" s="121" t="s">
        <v>792</v>
      </c>
      <c r="T24" s="121">
        <v>0.72222222222222221</v>
      </c>
      <c r="U24" s="121">
        <v>0</v>
      </c>
      <c r="V24" s="121">
        <v>0</v>
      </c>
      <c r="W24" s="121">
        <v>0.27777777777777779</v>
      </c>
      <c r="X24" s="121" t="s">
        <v>792</v>
      </c>
      <c r="Y24" s="121" t="s">
        <v>792</v>
      </c>
    </row>
    <row r="25" spans="1:25">
      <c r="A25" s="13" t="s">
        <v>473</v>
      </c>
      <c r="B25" s="13" t="s">
        <v>1292</v>
      </c>
      <c r="C25" s="121" t="s">
        <v>1737</v>
      </c>
      <c r="D25" s="121" t="s">
        <v>1740</v>
      </c>
      <c r="E25" s="121" t="s">
        <v>545</v>
      </c>
      <c r="F25" s="121">
        <v>1</v>
      </c>
      <c r="G25" s="121">
        <v>0</v>
      </c>
      <c r="H25" s="121">
        <v>0</v>
      </c>
      <c r="I25" s="121">
        <v>0</v>
      </c>
      <c r="J25" s="1182">
        <v>1</v>
      </c>
      <c r="K25" s="1182">
        <v>0</v>
      </c>
      <c r="L25" s="1182">
        <v>0</v>
      </c>
      <c r="M25" s="1182">
        <v>0</v>
      </c>
      <c r="N25" s="121">
        <v>1</v>
      </c>
      <c r="O25" s="121">
        <v>0</v>
      </c>
      <c r="P25" s="121">
        <v>0</v>
      </c>
      <c r="Q25" s="121">
        <v>0</v>
      </c>
      <c r="R25" s="121" t="s">
        <v>792</v>
      </c>
      <c r="S25" s="121" t="s">
        <v>792</v>
      </c>
      <c r="T25" s="121">
        <v>0.33333333333333331</v>
      </c>
      <c r="U25" s="121">
        <v>0.33333333333333331</v>
      </c>
      <c r="V25" s="121">
        <v>0</v>
      </c>
      <c r="W25" s="121">
        <v>0.33333333333333331</v>
      </c>
      <c r="X25" s="121" t="s">
        <v>792</v>
      </c>
      <c r="Y25" s="121" t="s">
        <v>792</v>
      </c>
    </row>
    <row r="26" spans="1:25">
      <c r="A26" s="13" t="s">
        <v>188</v>
      </c>
      <c r="B26" s="13" t="s">
        <v>1292</v>
      </c>
      <c r="C26" s="121" t="s">
        <v>1737</v>
      </c>
      <c r="D26" s="121" t="s">
        <v>1741</v>
      </c>
      <c r="E26" s="121" t="s">
        <v>731</v>
      </c>
      <c r="F26" s="121">
        <v>0.95454545454545459</v>
      </c>
      <c r="G26" s="121">
        <v>4.5454545454545456E-2</v>
      </c>
      <c r="H26" s="121">
        <v>0</v>
      </c>
      <c r="I26" s="121">
        <v>0</v>
      </c>
      <c r="J26" s="1182">
        <v>0.77272727272727271</v>
      </c>
      <c r="K26" s="1182">
        <v>0.18181818181818182</v>
      </c>
      <c r="L26" s="1182">
        <v>0</v>
      </c>
      <c r="M26" s="1182">
        <v>4.5454545454545456E-2</v>
      </c>
      <c r="N26" s="121">
        <v>0.33333333333333331</v>
      </c>
      <c r="O26" s="121">
        <v>6.6666666666666666E-2</v>
      </c>
      <c r="P26" s="121">
        <v>0.4</v>
      </c>
      <c r="Q26" s="121">
        <v>0.2</v>
      </c>
      <c r="R26" s="121" t="s">
        <v>792</v>
      </c>
      <c r="S26" s="121" t="s">
        <v>792</v>
      </c>
      <c r="T26" s="121">
        <v>0.3888888888888889</v>
      </c>
      <c r="U26" s="121">
        <v>0.3888888888888889</v>
      </c>
      <c r="V26" s="121">
        <v>5.5555555555555552E-2</v>
      </c>
      <c r="W26" s="121">
        <v>0.16666666666666666</v>
      </c>
      <c r="X26" s="121" t="s">
        <v>792</v>
      </c>
      <c r="Y26" s="121" t="s">
        <v>792</v>
      </c>
    </row>
    <row r="27" spans="1:25">
      <c r="A27" s="13" t="s">
        <v>224</v>
      </c>
      <c r="B27" s="13" t="s">
        <v>1293</v>
      </c>
      <c r="C27" s="121" t="s">
        <v>1300</v>
      </c>
      <c r="D27" s="121" t="s">
        <v>1742</v>
      </c>
      <c r="E27" s="121" t="s">
        <v>713</v>
      </c>
      <c r="F27" s="121">
        <v>0</v>
      </c>
      <c r="G27" s="121">
        <v>0.28000000000000003</v>
      </c>
      <c r="H27" s="121">
        <v>0.56444444444444442</v>
      </c>
      <c r="I27" s="121">
        <v>0.15555555555555556</v>
      </c>
      <c r="J27" s="1182">
        <v>4.8387096774193547E-2</v>
      </c>
      <c r="K27" s="1182">
        <v>0.33870967741935482</v>
      </c>
      <c r="L27" s="1182">
        <v>0.49596774193548387</v>
      </c>
      <c r="M27" s="1182">
        <v>0.11693548387096774</v>
      </c>
      <c r="N27" s="121">
        <v>6.640625E-2</v>
      </c>
      <c r="O27" s="121">
        <v>0.515625</v>
      </c>
      <c r="P27" s="121">
        <v>0.3203125</v>
      </c>
      <c r="Q27" s="121">
        <v>9.765625E-2</v>
      </c>
      <c r="R27" s="121" t="s">
        <v>878</v>
      </c>
      <c r="S27" s="121" t="s">
        <v>878</v>
      </c>
      <c r="T27" s="121">
        <v>0.13011152416356878</v>
      </c>
      <c r="U27" s="121">
        <v>0.35687732342007433</v>
      </c>
      <c r="V27" s="121">
        <v>0.42750929368029739</v>
      </c>
      <c r="W27" s="121">
        <v>8.5501858736059477E-2</v>
      </c>
      <c r="X27" s="121" t="s">
        <v>878</v>
      </c>
      <c r="Y27" s="121" t="s">
        <v>878</v>
      </c>
    </row>
    <row r="28" spans="1:25">
      <c r="A28" s="13" t="s">
        <v>286</v>
      </c>
      <c r="B28" s="13" t="s">
        <v>1293</v>
      </c>
      <c r="C28" s="121" t="s">
        <v>1300</v>
      </c>
      <c r="D28" s="121" t="s">
        <v>1743</v>
      </c>
      <c r="E28" s="121" t="s">
        <v>612</v>
      </c>
      <c r="F28" s="121">
        <v>0.63157894736842102</v>
      </c>
      <c r="G28" s="121">
        <v>5.2631578947368418E-2</v>
      </c>
      <c r="H28" s="121">
        <v>0.26315789473684209</v>
      </c>
      <c r="I28" s="121">
        <v>5.2631578947368418E-2</v>
      </c>
      <c r="J28" s="1182">
        <v>0.375</v>
      </c>
      <c r="K28" s="1182">
        <v>0.25</v>
      </c>
      <c r="L28" s="1182">
        <v>0.3125</v>
      </c>
      <c r="M28" s="1182">
        <v>6.25E-2</v>
      </c>
      <c r="N28" s="121">
        <v>0.5625</v>
      </c>
      <c r="O28" s="121">
        <v>0</v>
      </c>
      <c r="P28" s="121">
        <v>0.3125</v>
      </c>
      <c r="Q28" s="121">
        <v>0.125</v>
      </c>
      <c r="R28" s="121" t="s">
        <v>792</v>
      </c>
      <c r="S28" s="121" t="s">
        <v>792</v>
      </c>
      <c r="T28" s="121">
        <v>0.82352941176470584</v>
      </c>
      <c r="U28" s="121">
        <v>0</v>
      </c>
      <c r="V28" s="121">
        <v>5.8823529411764705E-2</v>
      </c>
      <c r="W28" s="121">
        <v>0.11764705882352941</v>
      </c>
      <c r="X28" s="121" t="s">
        <v>792</v>
      </c>
      <c r="Y28" s="121" t="s">
        <v>792</v>
      </c>
    </row>
    <row r="29" spans="1:25">
      <c r="A29" s="1065" t="s">
        <v>66</v>
      </c>
      <c r="B29" s="13" t="s">
        <v>1293</v>
      </c>
      <c r="C29" s="121" t="s">
        <v>1300</v>
      </c>
      <c r="D29" s="121" t="s">
        <v>1289</v>
      </c>
      <c r="E29" s="121" t="s">
        <v>628</v>
      </c>
      <c r="F29" s="121">
        <v>0.05</v>
      </c>
      <c r="G29" s="121">
        <v>0.25</v>
      </c>
      <c r="H29" s="121">
        <v>0.65</v>
      </c>
      <c r="I29" s="121">
        <v>0.05</v>
      </c>
      <c r="J29" s="1182">
        <v>0</v>
      </c>
      <c r="K29" s="1182">
        <v>0.31578947368421051</v>
      </c>
      <c r="L29" s="1182">
        <v>0.68421052631578949</v>
      </c>
      <c r="M29" s="1182">
        <v>0</v>
      </c>
      <c r="N29" s="121">
        <v>0</v>
      </c>
      <c r="O29" s="121">
        <v>0.54545454545454541</v>
      </c>
      <c r="P29" s="121">
        <v>0.36363636363636365</v>
      </c>
      <c r="Q29" s="121">
        <v>9.0909090909090912E-2</v>
      </c>
      <c r="R29" s="121" t="s">
        <v>878</v>
      </c>
      <c r="S29" s="121" t="s">
        <v>878</v>
      </c>
      <c r="T29" s="121">
        <v>0</v>
      </c>
      <c r="U29" s="121">
        <v>0.52380952380952384</v>
      </c>
      <c r="V29" s="121">
        <v>0.42857142857142855</v>
      </c>
      <c r="W29" s="121">
        <v>4.7619047619047616E-2</v>
      </c>
      <c r="X29" s="121" t="s">
        <v>878</v>
      </c>
      <c r="Y29" s="121" t="s">
        <v>878</v>
      </c>
    </row>
    <row r="30" spans="1:25" ht="25.5">
      <c r="A30" s="13" t="s">
        <v>382</v>
      </c>
      <c r="B30" s="13" t="s">
        <v>1293</v>
      </c>
      <c r="C30" s="121" t="s">
        <v>1300</v>
      </c>
      <c r="D30" s="121" t="s">
        <v>1744</v>
      </c>
      <c r="E30" s="121" t="s">
        <v>607</v>
      </c>
      <c r="F30" s="121">
        <v>1</v>
      </c>
      <c r="G30" s="121">
        <v>0</v>
      </c>
      <c r="H30" s="121">
        <v>0</v>
      </c>
      <c r="I30" s="121">
        <v>0</v>
      </c>
      <c r="J30" s="1181" t="s">
        <v>2247</v>
      </c>
      <c r="K30" s="1181" t="s">
        <v>2247</v>
      </c>
      <c r="L30" s="1181" t="s">
        <v>2247</v>
      </c>
      <c r="M30" s="1181" t="s">
        <v>2247</v>
      </c>
      <c r="N30" s="121">
        <v>0</v>
      </c>
      <c r="O30" s="121">
        <v>1</v>
      </c>
      <c r="P30" s="121">
        <v>0</v>
      </c>
      <c r="Q30" s="121">
        <v>0</v>
      </c>
      <c r="R30" s="121" t="s">
        <v>878</v>
      </c>
      <c r="S30" s="121" t="s">
        <v>878</v>
      </c>
      <c r="T30" s="121" t="s">
        <v>1190</v>
      </c>
      <c r="U30" s="121" t="s">
        <v>1190</v>
      </c>
      <c r="V30" s="121" t="s">
        <v>1190</v>
      </c>
      <c r="W30" s="121" t="s">
        <v>1190</v>
      </c>
      <c r="X30" s="121" t="s">
        <v>792</v>
      </c>
      <c r="Y30" s="121" t="s">
        <v>792</v>
      </c>
    </row>
    <row r="31" spans="1:25">
      <c r="A31" s="13" t="s">
        <v>1163</v>
      </c>
      <c r="B31" s="13" t="s">
        <v>1293</v>
      </c>
      <c r="C31" s="121" t="s">
        <v>1300</v>
      </c>
      <c r="D31" s="121" t="s">
        <v>1293</v>
      </c>
      <c r="E31" s="121" t="s">
        <v>798</v>
      </c>
      <c r="F31" s="121">
        <v>0</v>
      </c>
      <c r="G31" s="121">
        <v>0.46875</v>
      </c>
      <c r="H31" s="121">
        <v>0.40625</v>
      </c>
      <c r="I31" s="121">
        <v>0.125</v>
      </c>
      <c r="J31" s="1182">
        <v>0.10344827586206896</v>
      </c>
      <c r="K31" s="1182">
        <v>0.58620689655172409</v>
      </c>
      <c r="L31" s="1182">
        <v>0.27586206896551724</v>
      </c>
      <c r="M31" s="1182">
        <v>3.4482758620689655E-2</v>
      </c>
      <c r="N31" s="121">
        <v>0.1111111111111111</v>
      </c>
      <c r="O31" s="121">
        <v>0.52777777777777779</v>
      </c>
      <c r="P31" s="121">
        <v>0.25</v>
      </c>
      <c r="Q31" s="121">
        <v>0.1111111111111111</v>
      </c>
      <c r="R31" s="121" t="s">
        <v>878</v>
      </c>
      <c r="S31" s="121" t="s">
        <v>878</v>
      </c>
      <c r="T31" s="121">
        <v>0.10810810810810811</v>
      </c>
      <c r="U31" s="121">
        <v>0.24324324324324326</v>
      </c>
      <c r="V31" s="121">
        <v>0.59459459459459463</v>
      </c>
      <c r="W31" s="121">
        <v>5.4054054054054057E-2</v>
      </c>
      <c r="X31" s="121" t="s">
        <v>878</v>
      </c>
      <c r="Y31" s="121" t="s">
        <v>878</v>
      </c>
    </row>
    <row r="32" spans="1:25">
      <c r="A32" s="13" t="s">
        <v>454</v>
      </c>
      <c r="B32" s="13" t="s">
        <v>1293</v>
      </c>
      <c r="C32" s="121" t="s">
        <v>1300</v>
      </c>
      <c r="D32" s="121" t="s">
        <v>1292</v>
      </c>
      <c r="E32" s="121" t="s">
        <v>818</v>
      </c>
      <c r="F32" s="121">
        <v>0.14381270903010032</v>
      </c>
      <c r="G32" s="121">
        <v>0.24414715719063546</v>
      </c>
      <c r="H32" s="121">
        <v>0.51505016722408026</v>
      </c>
      <c r="I32" s="121">
        <v>9.6989966555183951E-2</v>
      </c>
      <c r="J32" s="1182">
        <v>0.18021201413427562</v>
      </c>
      <c r="K32" s="1182">
        <v>0.28975265017667845</v>
      </c>
      <c r="L32" s="1182">
        <v>0.42402826855123676</v>
      </c>
      <c r="M32" s="1182">
        <v>0.10600706713780919</v>
      </c>
      <c r="N32" s="121">
        <v>0.15357142857142858</v>
      </c>
      <c r="O32" s="121">
        <v>0.51071428571428568</v>
      </c>
      <c r="P32" s="121">
        <v>0.24642857142857144</v>
      </c>
      <c r="Q32" s="121">
        <v>8.9285714285714288E-2</v>
      </c>
      <c r="R32" s="121" t="s">
        <v>878</v>
      </c>
      <c r="S32" s="121" t="s">
        <v>878</v>
      </c>
      <c r="T32" s="121">
        <v>0.13175675675675674</v>
      </c>
      <c r="U32" s="121">
        <v>0.30405405405405406</v>
      </c>
      <c r="V32" s="121">
        <v>0.44594594594594594</v>
      </c>
      <c r="W32" s="121">
        <v>0.11824324324324324</v>
      </c>
      <c r="X32" s="121" t="s">
        <v>878</v>
      </c>
      <c r="Y32" s="121" t="s">
        <v>878</v>
      </c>
    </row>
    <row r="33" spans="1:25">
      <c r="A33" s="13" t="s">
        <v>471</v>
      </c>
      <c r="B33" s="13" t="s">
        <v>1293</v>
      </c>
      <c r="C33" s="121" t="s">
        <v>1300</v>
      </c>
      <c r="D33" s="121" t="s">
        <v>1745</v>
      </c>
      <c r="E33" s="121" t="s">
        <v>544</v>
      </c>
      <c r="F33" s="121">
        <v>0.36986301369863012</v>
      </c>
      <c r="G33" s="121">
        <v>6.8493150684931503E-2</v>
      </c>
      <c r="H33" s="121">
        <v>0.32876712328767121</v>
      </c>
      <c r="I33" s="121">
        <v>0.23287671232876711</v>
      </c>
      <c r="J33" s="1182">
        <v>0.44927536231884058</v>
      </c>
      <c r="K33" s="1182">
        <v>0.10144927536231885</v>
      </c>
      <c r="L33" s="1182">
        <v>0.34782608695652173</v>
      </c>
      <c r="M33" s="1182">
        <v>0.10144927536231885</v>
      </c>
      <c r="N33" s="121">
        <v>0.27848101265822783</v>
      </c>
      <c r="O33" s="121">
        <v>0.45569620253164556</v>
      </c>
      <c r="P33" s="121">
        <v>0.10126582278481013</v>
      </c>
      <c r="Q33" s="121">
        <v>0.15189873417721519</v>
      </c>
      <c r="R33" s="121" t="s">
        <v>878</v>
      </c>
      <c r="S33" s="121" t="s">
        <v>878</v>
      </c>
      <c r="T33" s="121">
        <v>0.39080459770114945</v>
      </c>
      <c r="U33" s="121">
        <v>6.8965517241379309E-2</v>
      </c>
      <c r="V33" s="121">
        <v>0.35632183908045978</v>
      </c>
      <c r="W33" s="121">
        <v>0.18390804597701149</v>
      </c>
      <c r="X33" s="121" t="s">
        <v>792</v>
      </c>
      <c r="Y33" s="121" t="s">
        <v>792</v>
      </c>
    </row>
    <row r="34" spans="1:25">
      <c r="A34" s="13" t="s">
        <v>416</v>
      </c>
      <c r="B34" s="13" t="s">
        <v>1293</v>
      </c>
      <c r="C34" s="121" t="s">
        <v>1300</v>
      </c>
      <c r="D34" s="121" t="s">
        <v>1746</v>
      </c>
      <c r="E34" s="121" t="s">
        <v>531</v>
      </c>
      <c r="F34" s="121">
        <v>0.1038961038961039</v>
      </c>
      <c r="G34" s="121">
        <v>0.43506493506493504</v>
      </c>
      <c r="H34" s="121">
        <v>0.2857142857142857</v>
      </c>
      <c r="I34" s="121">
        <v>0.17532467532467533</v>
      </c>
      <c r="J34" s="1182">
        <v>0.15671641791044777</v>
      </c>
      <c r="K34" s="1182">
        <v>0.43283582089552236</v>
      </c>
      <c r="L34" s="1182">
        <v>0.26865671641791045</v>
      </c>
      <c r="M34" s="1182">
        <v>0.1417910447761194</v>
      </c>
      <c r="N34" s="121">
        <v>0.13245033112582782</v>
      </c>
      <c r="O34" s="121">
        <v>0.28476821192052981</v>
      </c>
      <c r="P34" s="121">
        <v>0.47019867549668876</v>
      </c>
      <c r="Q34" s="121">
        <v>0.11258278145695365</v>
      </c>
      <c r="R34" s="121" t="s">
        <v>878</v>
      </c>
      <c r="S34" s="121" t="s">
        <v>792</v>
      </c>
      <c r="T34" s="121">
        <v>0.15714285714285714</v>
      </c>
      <c r="U34" s="121">
        <v>0.43571428571428572</v>
      </c>
      <c r="V34" s="121">
        <v>0.22857142857142856</v>
      </c>
      <c r="W34" s="121">
        <v>0.17857142857142858</v>
      </c>
      <c r="X34" s="121" t="s">
        <v>878</v>
      </c>
      <c r="Y34" s="121" t="s">
        <v>792</v>
      </c>
    </row>
    <row r="35" spans="1:25">
      <c r="A35" s="13" t="s">
        <v>327</v>
      </c>
      <c r="B35" s="13" t="s">
        <v>1293</v>
      </c>
      <c r="C35" s="121" t="s">
        <v>1300</v>
      </c>
      <c r="D35" s="121" t="s">
        <v>1717</v>
      </c>
      <c r="E35" s="121" t="s">
        <v>740</v>
      </c>
      <c r="F35" s="121">
        <v>0.19047619047619047</v>
      </c>
      <c r="G35" s="121">
        <v>9.5238095238095233E-2</v>
      </c>
      <c r="H35" s="121">
        <v>0.66666666666666663</v>
      </c>
      <c r="I35" s="121">
        <v>4.7619047619047616E-2</v>
      </c>
      <c r="J35" s="1182">
        <v>0.1</v>
      </c>
      <c r="K35" s="1182">
        <v>0.15</v>
      </c>
      <c r="L35" s="1182">
        <v>0.75</v>
      </c>
      <c r="M35" s="1182">
        <v>0</v>
      </c>
      <c r="N35" s="121">
        <v>0</v>
      </c>
      <c r="O35" s="121">
        <v>0.8</v>
      </c>
      <c r="P35" s="121">
        <v>0.15</v>
      </c>
      <c r="Q35" s="121">
        <v>0.05</v>
      </c>
      <c r="R35" s="121" t="s">
        <v>878</v>
      </c>
      <c r="S35" s="121" t="s">
        <v>878</v>
      </c>
      <c r="T35" s="121">
        <v>0.2</v>
      </c>
      <c r="U35" s="121">
        <v>0.12</v>
      </c>
      <c r="V35" s="121">
        <v>0.6</v>
      </c>
      <c r="W35" s="121">
        <v>0.08</v>
      </c>
      <c r="X35" s="121" t="s">
        <v>878</v>
      </c>
      <c r="Y35" s="121" t="s">
        <v>878</v>
      </c>
    </row>
    <row r="36" spans="1:25">
      <c r="A36" s="13" t="s">
        <v>1388</v>
      </c>
      <c r="B36" s="13" t="s">
        <v>1293</v>
      </c>
      <c r="C36" s="121" t="s">
        <v>1300</v>
      </c>
      <c r="D36" s="121" t="s">
        <v>1322</v>
      </c>
      <c r="E36" s="121" t="s">
        <v>1389</v>
      </c>
      <c r="F36" s="121">
        <v>0.4065040650406504</v>
      </c>
      <c r="G36" s="121">
        <v>0.28048780487804881</v>
      </c>
      <c r="H36" s="121">
        <v>0.25609756097560976</v>
      </c>
      <c r="I36" s="121">
        <v>5.6910569105691054E-2</v>
      </c>
      <c r="J36" s="1182">
        <v>0.24705882352941178</v>
      </c>
      <c r="K36" s="1182">
        <v>0.4</v>
      </c>
      <c r="L36" s="1182">
        <v>0.30980392156862746</v>
      </c>
      <c r="M36" s="1182">
        <v>4.3137254901960784E-2</v>
      </c>
      <c r="N36" s="121">
        <v>0.25</v>
      </c>
      <c r="O36" s="121">
        <v>0.30357099999999998</v>
      </c>
      <c r="P36" s="121">
        <v>0.40178599999999998</v>
      </c>
      <c r="Q36" s="121">
        <v>4.4643000000000002E-2</v>
      </c>
      <c r="R36" s="121" t="s">
        <v>878</v>
      </c>
      <c r="S36" s="121" t="s">
        <v>792</v>
      </c>
      <c r="T36" s="121" t="s">
        <v>1190</v>
      </c>
      <c r="U36" s="121" t="s">
        <v>1190</v>
      </c>
      <c r="V36" s="121" t="s">
        <v>1190</v>
      </c>
      <c r="W36" s="121" t="s">
        <v>1190</v>
      </c>
      <c r="X36" s="121" t="s">
        <v>792</v>
      </c>
      <c r="Y36" s="121" t="s">
        <v>792</v>
      </c>
    </row>
    <row r="37" spans="1:25">
      <c r="A37" s="13" t="s">
        <v>173</v>
      </c>
      <c r="B37" s="13" t="s">
        <v>1290</v>
      </c>
      <c r="C37" s="121" t="s">
        <v>1747</v>
      </c>
      <c r="D37" s="121" t="s">
        <v>1748</v>
      </c>
      <c r="E37" s="121" t="s">
        <v>576</v>
      </c>
      <c r="F37" s="121">
        <v>0.375</v>
      </c>
      <c r="G37" s="121">
        <v>0.625</v>
      </c>
      <c r="H37" s="121">
        <v>0</v>
      </c>
      <c r="I37" s="121">
        <v>0</v>
      </c>
      <c r="J37" s="1182">
        <v>0.33333333333333331</v>
      </c>
      <c r="K37" s="1182">
        <v>0.66666666666666663</v>
      </c>
      <c r="L37" s="1182">
        <v>0</v>
      </c>
      <c r="M37" s="1182">
        <v>0</v>
      </c>
      <c r="N37" s="121">
        <v>0.5</v>
      </c>
      <c r="O37" s="121">
        <v>0</v>
      </c>
      <c r="P37" s="121">
        <v>0.5</v>
      </c>
      <c r="Q37" s="121">
        <v>0</v>
      </c>
      <c r="R37" s="121" t="s">
        <v>792</v>
      </c>
      <c r="S37" s="121" t="s">
        <v>792</v>
      </c>
      <c r="T37" s="121">
        <v>0.5</v>
      </c>
      <c r="U37" s="121">
        <v>0.4</v>
      </c>
      <c r="V37" s="121">
        <v>0</v>
      </c>
      <c r="W37" s="121">
        <v>0.1</v>
      </c>
      <c r="X37" s="121" t="s">
        <v>792</v>
      </c>
      <c r="Y37" s="121" t="s">
        <v>792</v>
      </c>
    </row>
    <row r="38" spans="1:25" ht="25.5">
      <c r="A38" s="13" t="s">
        <v>16</v>
      </c>
      <c r="B38" s="13" t="s">
        <v>1290</v>
      </c>
      <c r="C38" s="121" t="s">
        <v>1747</v>
      </c>
      <c r="D38" s="121" t="s">
        <v>1749</v>
      </c>
      <c r="E38" s="121" t="s">
        <v>767</v>
      </c>
      <c r="F38" s="121" t="e">
        <v>#DIV/0!</v>
      </c>
      <c r="G38" s="121" t="e">
        <v>#DIV/0!</v>
      </c>
      <c r="H38" s="121" t="e">
        <v>#DIV/0!</v>
      </c>
      <c r="I38" s="121" t="e">
        <v>#DIV/0!</v>
      </c>
      <c r="J38" s="1181" t="s">
        <v>2247</v>
      </c>
      <c r="K38" s="1181" t="s">
        <v>2247</v>
      </c>
      <c r="L38" s="1181" t="s">
        <v>2247</v>
      </c>
      <c r="M38" s="1181" t="s">
        <v>2247</v>
      </c>
      <c r="N38" s="121" t="s">
        <v>1190</v>
      </c>
      <c r="O38" s="121" t="s">
        <v>1190</v>
      </c>
      <c r="P38" s="121" t="s">
        <v>1190</v>
      </c>
      <c r="Q38" s="121" t="s">
        <v>1190</v>
      </c>
      <c r="R38" s="121" t="s">
        <v>792</v>
      </c>
      <c r="S38" s="121" t="s">
        <v>792</v>
      </c>
      <c r="T38" s="121" t="s">
        <v>1190</v>
      </c>
      <c r="U38" s="121" t="s">
        <v>1190</v>
      </c>
      <c r="V38" s="121" t="s">
        <v>1190</v>
      </c>
      <c r="W38" s="121" t="s">
        <v>1190</v>
      </c>
      <c r="X38" s="121" t="s">
        <v>792</v>
      </c>
      <c r="Y38" s="121" t="s">
        <v>792</v>
      </c>
    </row>
    <row r="39" spans="1:25">
      <c r="A39" s="13" t="s">
        <v>405</v>
      </c>
      <c r="B39" s="13" t="s">
        <v>1293</v>
      </c>
      <c r="C39" s="121" t="s">
        <v>1750</v>
      </c>
      <c r="D39" s="121" t="s">
        <v>1717</v>
      </c>
      <c r="E39" s="121" t="s">
        <v>637</v>
      </c>
      <c r="F39" s="121">
        <v>0.44525547445255476</v>
      </c>
      <c r="G39" s="121">
        <v>4.3795620437956206E-2</v>
      </c>
      <c r="H39" s="121">
        <v>0.48175182481751827</v>
      </c>
      <c r="I39" s="121">
        <v>2.9197080291970802E-2</v>
      </c>
      <c r="J39" s="1182">
        <v>0.46258503401360546</v>
      </c>
      <c r="K39" s="1182">
        <v>0.14285714285714285</v>
      </c>
      <c r="L39" s="1182">
        <v>0.36054421768707484</v>
      </c>
      <c r="M39" s="1182">
        <v>3.4013605442176874E-2</v>
      </c>
      <c r="N39" s="121">
        <v>0.43055555555555558</v>
      </c>
      <c r="O39" s="121">
        <v>0.39583333333333331</v>
      </c>
      <c r="P39" s="121">
        <v>0.1111111111111111</v>
      </c>
      <c r="Q39" s="121">
        <v>6.25E-2</v>
      </c>
      <c r="R39" s="121" t="s">
        <v>792</v>
      </c>
      <c r="S39" s="121" t="s">
        <v>878</v>
      </c>
      <c r="T39" s="121">
        <v>0.41549295774647887</v>
      </c>
      <c r="U39" s="121">
        <v>0.176056338028169</v>
      </c>
      <c r="V39" s="121">
        <v>0.3380281690140845</v>
      </c>
      <c r="W39" s="121">
        <v>7.0422535211267609E-2</v>
      </c>
      <c r="X39" s="121" t="s">
        <v>792</v>
      </c>
      <c r="Y39" s="121" t="s">
        <v>792</v>
      </c>
    </row>
    <row r="40" spans="1:25">
      <c r="A40" s="13" t="s">
        <v>130</v>
      </c>
      <c r="B40" s="13" t="s">
        <v>1293</v>
      </c>
      <c r="C40" s="121" t="s">
        <v>1750</v>
      </c>
      <c r="D40" s="121" t="s">
        <v>1751</v>
      </c>
      <c r="E40" s="121" t="s">
        <v>786</v>
      </c>
      <c r="F40" s="121">
        <v>0.5</v>
      </c>
      <c r="G40" s="121">
        <v>0</v>
      </c>
      <c r="H40" s="121">
        <v>0</v>
      </c>
      <c r="I40" s="121">
        <v>0.5</v>
      </c>
      <c r="J40" s="1182">
        <v>0.2</v>
      </c>
      <c r="K40" s="1182">
        <v>0.2</v>
      </c>
      <c r="L40" s="1182">
        <v>0.6</v>
      </c>
      <c r="M40" s="1182">
        <v>0</v>
      </c>
      <c r="N40" s="121">
        <v>0.125</v>
      </c>
      <c r="O40" s="121">
        <v>0.75</v>
      </c>
      <c r="P40" s="121">
        <v>0.125</v>
      </c>
      <c r="Q40" s="121">
        <v>0</v>
      </c>
      <c r="R40" s="121" t="s">
        <v>878</v>
      </c>
      <c r="S40" s="121" t="s">
        <v>878</v>
      </c>
      <c r="T40" s="121">
        <v>0.1</v>
      </c>
      <c r="U40" s="121">
        <v>0.3</v>
      </c>
      <c r="V40" s="121">
        <v>0.6</v>
      </c>
      <c r="W40" s="121">
        <v>0</v>
      </c>
      <c r="X40" s="121" t="s">
        <v>878</v>
      </c>
      <c r="Y40" s="121" t="s">
        <v>878</v>
      </c>
    </row>
    <row r="41" spans="1:25">
      <c r="A41" s="13" t="s">
        <v>100</v>
      </c>
      <c r="B41" s="13" t="s">
        <v>1293</v>
      </c>
      <c r="C41" s="121" t="s">
        <v>1750</v>
      </c>
      <c r="D41" s="121" t="s">
        <v>1740</v>
      </c>
      <c r="E41" s="121" t="s">
        <v>548</v>
      </c>
      <c r="F41" s="121">
        <v>0.92307692307692313</v>
      </c>
      <c r="G41" s="121">
        <v>7.6923076923076927E-2</v>
      </c>
      <c r="H41" s="121">
        <v>0</v>
      </c>
      <c r="I41" s="121">
        <v>0</v>
      </c>
      <c r="J41" s="1182">
        <v>0.75</v>
      </c>
      <c r="K41" s="1182">
        <v>0</v>
      </c>
      <c r="L41" s="1182">
        <v>0.16666666666666666</v>
      </c>
      <c r="M41" s="1182">
        <v>8.3333333333333329E-2</v>
      </c>
      <c r="N41" s="121">
        <v>0.66666666666666663</v>
      </c>
      <c r="O41" s="121">
        <v>8.3333333333333329E-2</v>
      </c>
      <c r="P41" s="121">
        <v>0.25</v>
      </c>
      <c r="Q41" s="121">
        <v>0</v>
      </c>
      <c r="R41" s="121" t="s">
        <v>792</v>
      </c>
      <c r="S41" s="121" t="s">
        <v>792</v>
      </c>
      <c r="T41" s="121">
        <v>0.41666666666666669</v>
      </c>
      <c r="U41" s="121">
        <v>0.25</v>
      </c>
      <c r="V41" s="121">
        <v>0.25</v>
      </c>
      <c r="W41" s="121">
        <v>8.3333333333333329E-2</v>
      </c>
      <c r="X41" s="121" t="s">
        <v>792</v>
      </c>
      <c r="Y41" s="121" t="s">
        <v>792</v>
      </c>
    </row>
    <row r="42" spans="1:25">
      <c r="A42" s="13" t="s">
        <v>391</v>
      </c>
      <c r="B42" s="13" t="s">
        <v>1293</v>
      </c>
      <c r="C42" s="121" t="s">
        <v>1750</v>
      </c>
      <c r="D42" s="121" t="s">
        <v>1741</v>
      </c>
      <c r="E42" s="121" t="s">
        <v>619</v>
      </c>
      <c r="F42" s="121">
        <v>0.1111111111111111</v>
      </c>
      <c r="G42" s="121">
        <v>0.55555555555555558</v>
      </c>
      <c r="H42" s="121">
        <v>0.22222222222222221</v>
      </c>
      <c r="I42" s="121">
        <v>0.1111111111111111</v>
      </c>
      <c r="J42" s="1182">
        <v>0.22222222222222221</v>
      </c>
      <c r="K42" s="1182">
        <v>0</v>
      </c>
      <c r="L42" s="1182">
        <v>0.66666666666666663</v>
      </c>
      <c r="M42" s="1182">
        <v>0.1111111111111111</v>
      </c>
      <c r="N42" s="121">
        <v>0.21428571428571427</v>
      </c>
      <c r="O42" s="121">
        <v>0.5714285714285714</v>
      </c>
      <c r="P42" s="121">
        <v>0.21428571428571427</v>
      </c>
      <c r="Q42" s="121">
        <v>0</v>
      </c>
      <c r="R42" s="121" t="s">
        <v>878</v>
      </c>
      <c r="S42" s="121" t="s">
        <v>878</v>
      </c>
      <c r="T42" s="121">
        <v>8.3333333333333329E-2</v>
      </c>
      <c r="U42" s="121">
        <v>0.33333333333333331</v>
      </c>
      <c r="V42" s="121">
        <v>0.58333333333333337</v>
      </c>
      <c r="W42" s="121">
        <v>0</v>
      </c>
      <c r="X42" s="121" t="s">
        <v>878</v>
      </c>
      <c r="Y42" s="121" t="s">
        <v>878</v>
      </c>
    </row>
    <row r="43" spans="1:25">
      <c r="A43" s="13" t="s">
        <v>122</v>
      </c>
      <c r="B43" s="13" t="s">
        <v>1293</v>
      </c>
      <c r="C43" s="121" t="s">
        <v>1750</v>
      </c>
      <c r="D43" s="121" t="s">
        <v>1752</v>
      </c>
      <c r="E43" s="121" t="s">
        <v>812</v>
      </c>
      <c r="F43" s="121">
        <v>0.25</v>
      </c>
      <c r="G43" s="121">
        <v>0.75</v>
      </c>
      <c r="H43" s="121">
        <v>0</v>
      </c>
      <c r="I43" s="121">
        <v>0</v>
      </c>
      <c r="J43" s="1182">
        <v>0.24</v>
      </c>
      <c r="K43" s="1182">
        <v>0.6</v>
      </c>
      <c r="L43" s="1182">
        <v>0</v>
      </c>
      <c r="M43" s="1182">
        <v>0.16</v>
      </c>
      <c r="N43" s="121">
        <v>0.1875</v>
      </c>
      <c r="O43" s="121">
        <v>0.1875</v>
      </c>
      <c r="P43" s="121">
        <v>0.4375</v>
      </c>
      <c r="Q43" s="121">
        <v>0.1875</v>
      </c>
      <c r="R43" s="121" t="s">
        <v>878</v>
      </c>
      <c r="S43" s="121" t="s">
        <v>792</v>
      </c>
      <c r="T43" s="121">
        <v>0.1</v>
      </c>
      <c r="U43" s="121">
        <v>0.2</v>
      </c>
      <c r="V43" s="121">
        <v>0.3</v>
      </c>
      <c r="W43" s="121">
        <v>0.4</v>
      </c>
      <c r="X43" s="121" t="s">
        <v>878</v>
      </c>
      <c r="Y43" s="121" t="s">
        <v>792</v>
      </c>
    </row>
    <row r="44" spans="1:25">
      <c r="A44" s="13" t="s">
        <v>395</v>
      </c>
      <c r="B44" s="13" t="s">
        <v>1293</v>
      </c>
      <c r="C44" s="121" t="s">
        <v>1750</v>
      </c>
      <c r="D44" s="121" t="s">
        <v>1753</v>
      </c>
      <c r="E44" s="121" t="s">
        <v>621</v>
      </c>
      <c r="F44" s="121">
        <v>0.14285714285714285</v>
      </c>
      <c r="G44" s="121">
        <v>0.40816326530612246</v>
      </c>
      <c r="H44" s="121">
        <v>0.38775510204081631</v>
      </c>
      <c r="I44" s="121">
        <v>6.1224489795918366E-2</v>
      </c>
      <c r="J44" s="1182">
        <v>0</v>
      </c>
      <c r="K44" s="1182">
        <v>0.5714285714285714</v>
      </c>
      <c r="L44" s="1182">
        <v>0.3392857142857143</v>
      </c>
      <c r="M44" s="1182">
        <v>8.9285714285714288E-2</v>
      </c>
      <c r="N44" s="121">
        <v>0</v>
      </c>
      <c r="O44" s="121">
        <v>0.37142857142857144</v>
      </c>
      <c r="P44" s="121">
        <v>0.5714285714285714</v>
      </c>
      <c r="Q44" s="121">
        <v>5.7142857142857141E-2</v>
      </c>
      <c r="R44" s="121" t="s">
        <v>878</v>
      </c>
      <c r="S44" s="121" t="s">
        <v>792</v>
      </c>
      <c r="T44" s="121">
        <v>3.6363636363636362E-2</v>
      </c>
      <c r="U44" s="121">
        <v>0.6</v>
      </c>
      <c r="V44" s="121">
        <v>0.30909090909090908</v>
      </c>
      <c r="W44" s="121">
        <v>5.4545454545454543E-2</v>
      </c>
      <c r="X44" s="121" t="s">
        <v>878</v>
      </c>
      <c r="Y44" s="121" t="s">
        <v>792</v>
      </c>
    </row>
    <row r="45" spans="1:25">
      <c r="A45" s="13" t="s">
        <v>106</v>
      </c>
      <c r="B45" s="13" t="s">
        <v>1291</v>
      </c>
      <c r="C45" s="121" t="s">
        <v>1754</v>
      </c>
      <c r="D45" s="121" t="s">
        <v>1755</v>
      </c>
      <c r="E45" s="121" t="s">
        <v>692</v>
      </c>
      <c r="F45" s="121">
        <v>1</v>
      </c>
      <c r="G45" s="121">
        <v>0</v>
      </c>
      <c r="H45" s="121">
        <v>0</v>
      </c>
      <c r="I45" s="121">
        <v>0</v>
      </c>
      <c r="J45" s="1182">
        <v>0.14285714285714285</v>
      </c>
      <c r="K45" s="1182">
        <v>0.8571428571428571</v>
      </c>
      <c r="L45" s="1182">
        <v>0</v>
      </c>
      <c r="M45" s="1182">
        <v>0</v>
      </c>
      <c r="N45" s="121">
        <v>0.2</v>
      </c>
      <c r="O45" s="121">
        <v>0</v>
      </c>
      <c r="P45" s="121">
        <v>0.8</v>
      </c>
      <c r="Q45" s="121">
        <v>0</v>
      </c>
      <c r="R45" s="121" t="s">
        <v>878</v>
      </c>
      <c r="S45" s="121" t="s">
        <v>792</v>
      </c>
      <c r="T45" s="121">
        <v>0.22222222222222221</v>
      </c>
      <c r="U45" s="121">
        <v>0.66666666666666663</v>
      </c>
      <c r="V45" s="121">
        <v>0.1111111111111111</v>
      </c>
      <c r="W45" s="121">
        <v>0</v>
      </c>
      <c r="X45" s="121" t="s">
        <v>878</v>
      </c>
      <c r="Y45" s="121" t="s">
        <v>792</v>
      </c>
    </row>
    <row r="46" spans="1:25">
      <c r="A46" s="13" t="s">
        <v>466</v>
      </c>
      <c r="B46" s="13" t="s">
        <v>1291</v>
      </c>
      <c r="C46" s="121" t="s">
        <v>1754</v>
      </c>
      <c r="D46" s="121" t="s">
        <v>1756</v>
      </c>
      <c r="E46" s="121" t="s">
        <v>541</v>
      </c>
      <c r="F46" s="121">
        <v>0.3</v>
      </c>
      <c r="G46" s="121">
        <v>0.7</v>
      </c>
      <c r="H46" s="121">
        <v>0</v>
      </c>
      <c r="I46" s="121">
        <v>0</v>
      </c>
      <c r="J46" s="1182">
        <v>0.4</v>
      </c>
      <c r="K46" s="1182">
        <v>0.4</v>
      </c>
      <c r="L46" s="1182">
        <v>0</v>
      </c>
      <c r="M46" s="1182">
        <v>0.2</v>
      </c>
      <c r="N46" s="121">
        <v>0.875</v>
      </c>
      <c r="O46" s="121">
        <v>0</v>
      </c>
      <c r="P46" s="121">
        <v>0</v>
      </c>
      <c r="Q46" s="121">
        <v>0.125</v>
      </c>
      <c r="R46" s="121" t="s">
        <v>792</v>
      </c>
      <c r="S46" s="121" t="s">
        <v>792</v>
      </c>
      <c r="T46" s="121">
        <v>0.38461538461538464</v>
      </c>
      <c r="U46" s="121">
        <v>0.38461538461538464</v>
      </c>
      <c r="V46" s="121">
        <v>0</v>
      </c>
      <c r="W46" s="121">
        <v>0.23076923076923078</v>
      </c>
      <c r="X46" s="121" t="s">
        <v>792</v>
      </c>
      <c r="Y46" s="121" t="s">
        <v>792</v>
      </c>
    </row>
    <row r="47" spans="1:25">
      <c r="A47" s="13" t="s">
        <v>114</v>
      </c>
      <c r="B47" s="13" t="s">
        <v>1291</v>
      </c>
      <c r="C47" s="121" t="s">
        <v>1754</v>
      </c>
      <c r="D47" s="121" t="s">
        <v>1757</v>
      </c>
      <c r="E47" s="121" t="s">
        <v>696</v>
      </c>
      <c r="F47" s="121" t="e">
        <v>#DIV/0!</v>
      </c>
      <c r="G47" s="121" t="e">
        <v>#DIV/0!</v>
      </c>
      <c r="H47" s="121" t="e">
        <v>#DIV/0!</v>
      </c>
      <c r="I47" s="121" t="e">
        <v>#DIV/0!</v>
      </c>
      <c r="J47" s="1182">
        <v>0</v>
      </c>
      <c r="K47" s="1182">
        <v>0</v>
      </c>
      <c r="L47" s="1182">
        <v>1</v>
      </c>
      <c r="M47" s="1182">
        <v>0</v>
      </c>
      <c r="N47" s="121" t="s">
        <v>1190</v>
      </c>
      <c r="O47" s="121" t="s">
        <v>1190</v>
      </c>
      <c r="P47" s="121" t="s">
        <v>1190</v>
      </c>
      <c r="Q47" s="121" t="s">
        <v>1190</v>
      </c>
      <c r="R47" s="121" t="s">
        <v>792</v>
      </c>
      <c r="S47" s="121" t="s">
        <v>792</v>
      </c>
      <c r="T47" s="121" t="s">
        <v>1190</v>
      </c>
      <c r="U47" s="121" t="s">
        <v>1190</v>
      </c>
      <c r="V47" s="121" t="s">
        <v>1190</v>
      </c>
      <c r="W47" s="121" t="s">
        <v>1190</v>
      </c>
      <c r="X47" s="121" t="s">
        <v>792</v>
      </c>
      <c r="Y47" s="121" t="s">
        <v>792</v>
      </c>
    </row>
    <row r="48" spans="1:25">
      <c r="A48" s="1065" t="s">
        <v>177</v>
      </c>
      <c r="B48" s="13" t="s">
        <v>1291</v>
      </c>
      <c r="C48" s="121" t="s">
        <v>1754</v>
      </c>
      <c r="D48" s="121" t="s">
        <v>1758</v>
      </c>
      <c r="E48" s="121" t="s">
        <v>580</v>
      </c>
      <c r="F48" s="121">
        <v>0.67692307692307696</v>
      </c>
      <c r="G48" s="121">
        <v>0.2153846153846154</v>
      </c>
      <c r="H48" s="121">
        <v>7.6923076923076927E-2</v>
      </c>
      <c r="I48" s="121">
        <v>3.0769230769230771E-2</v>
      </c>
      <c r="J48" s="1182">
        <v>0.83098591549295775</v>
      </c>
      <c r="K48" s="1182">
        <v>5.6338028169014086E-2</v>
      </c>
      <c r="L48" s="1182">
        <v>2.8169014084507043E-2</v>
      </c>
      <c r="M48" s="1182">
        <v>8.4507042253521125E-2</v>
      </c>
      <c r="N48" s="121">
        <v>0.68852459016393441</v>
      </c>
      <c r="O48" s="121">
        <v>3.2786885245901641E-2</v>
      </c>
      <c r="P48" s="121">
        <v>0.18032786885245902</v>
      </c>
      <c r="Q48" s="121">
        <v>9.8360655737704916E-2</v>
      </c>
      <c r="R48" s="121" t="s">
        <v>792</v>
      </c>
      <c r="S48" s="121" t="s">
        <v>792</v>
      </c>
      <c r="T48" s="121">
        <v>0.90476190476190477</v>
      </c>
      <c r="U48" s="121">
        <v>0</v>
      </c>
      <c r="V48" s="121">
        <v>1.5873015873015872E-2</v>
      </c>
      <c r="W48" s="121">
        <v>7.9365079365079361E-2</v>
      </c>
      <c r="X48" s="121" t="s">
        <v>792</v>
      </c>
      <c r="Y48" s="121" t="s">
        <v>792</v>
      </c>
    </row>
    <row r="49" spans="1:25">
      <c r="A49" s="13" t="s">
        <v>431</v>
      </c>
      <c r="B49" s="13" t="s">
        <v>1291</v>
      </c>
      <c r="C49" s="121" t="s">
        <v>1754</v>
      </c>
      <c r="D49" s="121" t="s">
        <v>1759</v>
      </c>
      <c r="E49" s="121" t="s">
        <v>643</v>
      </c>
      <c r="F49" s="121">
        <v>0.8</v>
      </c>
      <c r="G49" s="121">
        <v>0.2</v>
      </c>
      <c r="H49" s="121">
        <v>0</v>
      </c>
      <c r="I49" s="121">
        <v>0</v>
      </c>
      <c r="J49" s="1182">
        <v>0.5</v>
      </c>
      <c r="K49" s="1182">
        <v>0</v>
      </c>
      <c r="L49" s="1182">
        <v>0</v>
      </c>
      <c r="M49" s="1182">
        <v>0.5</v>
      </c>
      <c r="N49" s="121" t="s">
        <v>1190</v>
      </c>
      <c r="O49" s="121" t="s">
        <v>1190</v>
      </c>
      <c r="P49" s="121" t="e">
        <v>#DIV/0!</v>
      </c>
      <c r="Q49" s="121" t="s">
        <v>1190</v>
      </c>
      <c r="R49" s="121" t="s">
        <v>792</v>
      </c>
      <c r="S49" s="121" t="s">
        <v>792</v>
      </c>
      <c r="T49" s="121">
        <v>1</v>
      </c>
      <c r="U49" s="121">
        <v>0</v>
      </c>
      <c r="V49" s="121">
        <v>0</v>
      </c>
      <c r="W49" s="121">
        <v>0</v>
      </c>
      <c r="X49" s="121" t="s">
        <v>792</v>
      </c>
      <c r="Y49" s="121" t="s">
        <v>792</v>
      </c>
    </row>
    <row r="50" spans="1:25">
      <c r="A50" s="13" t="s">
        <v>459</v>
      </c>
      <c r="B50" s="13" t="s">
        <v>1291</v>
      </c>
      <c r="C50" s="121" t="s">
        <v>1754</v>
      </c>
      <c r="D50" s="121" t="s">
        <v>1760</v>
      </c>
      <c r="E50" s="121" t="s">
        <v>800</v>
      </c>
      <c r="F50" s="121">
        <v>1</v>
      </c>
      <c r="G50" s="121">
        <v>0</v>
      </c>
      <c r="H50" s="121">
        <v>0</v>
      </c>
      <c r="I50" s="121">
        <v>0</v>
      </c>
      <c r="J50" s="1182">
        <v>0</v>
      </c>
      <c r="K50" s="1182">
        <v>0.5</v>
      </c>
      <c r="L50" s="1182">
        <v>0.25</v>
      </c>
      <c r="M50" s="1182">
        <v>0.25</v>
      </c>
      <c r="N50" s="121">
        <v>0.5</v>
      </c>
      <c r="O50" s="121">
        <v>0.5</v>
      </c>
      <c r="P50" s="121">
        <v>0</v>
      </c>
      <c r="Q50" s="121">
        <v>0</v>
      </c>
      <c r="R50" s="121" t="s">
        <v>792</v>
      </c>
      <c r="S50" s="121" t="s">
        <v>878</v>
      </c>
      <c r="T50" s="121">
        <v>0.25</v>
      </c>
      <c r="U50" s="121">
        <v>0.5</v>
      </c>
      <c r="V50" s="121">
        <v>0.25</v>
      </c>
      <c r="W50" s="121">
        <v>0</v>
      </c>
      <c r="X50" s="121" t="s">
        <v>878</v>
      </c>
      <c r="Y50" s="121" t="s">
        <v>792</v>
      </c>
    </row>
    <row r="51" spans="1:25" ht="25.5">
      <c r="A51" s="13" t="s">
        <v>393</v>
      </c>
      <c r="B51" s="13" t="s">
        <v>1289</v>
      </c>
      <c r="C51" s="121" t="s">
        <v>1761</v>
      </c>
      <c r="D51" s="121" t="s">
        <v>1762</v>
      </c>
      <c r="E51" s="121" t="s">
        <v>620</v>
      </c>
      <c r="F51" s="121" t="e">
        <v>#DIV/0!</v>
      </c>
      <c r="G51" s="121" t="e">
        <v>#DIV/0!</v>
      </c>
      <c r="H51" s="121" t="e">
        <v>#DIV/0!</v>
      </c>
      <c r="I51" s="121" t="e">
        <v>#DIV/0!</v>
      </c>
      <c r="J51" s="1181" t="s">
        <v>2247</v>
      </c>
      <c r="K51" s="1181" t="s">
        <v>2247</v>
      </c>
      <c r="L51" s="1181" t="s">
        <v>2247</v>
      </c>
      <c r="M51" s="1181" t="s">
        <v>2247</v>
      </c>
      <c r="N51" s="121" t="s">
        <v>1190</v>
      </c>
      <c r="O51" s="121" t="s">
        <v>1190</v>
      </c>
      <c r="P51" s="121" t="s">
        <v>1190</v>
      </c>
      <c r="Q51" s="121" t="s">
        <v>1190</v>
      </c>
      <c r="R51" s="121" t="s">
        <v>792</v>
      </c>
      <c r="S51" s="121" t="s">
        <v>792</v>
      </c>
      <c r="T51" s="121" t="s">
        <v>1190</v>
      </c>
      <c r="U51" s="121" t="s">
        <v>1190</v>
      </c>
      <c r="V51" s="121" t="s">
        <v>1190</v>
      </c>
      <c r="W51" s="121" t="s">
        <v>1190</v>
      </c>
      <c r="X51" s="121" t="s">
        <v>792</v>
      </c>
      <c r="Y51" s="121" t="s">
        <v>792</v>
      </c>
    </row>
    <row r="52" spans="1:25">
      <c r="A52" s="13" t="s">
        <v>342</v>
      </c>
      <c r="B52" s="13" t="s">
        <v>1289</v>
      </c>
      <c r="C52" s="121" t="s">
        <v>1761</v>
      </c>
      <c r="D52" s="121" t="s">
        <v>1725</v>
      </c>
      <c r="E52" s="121" t="s">
        <v>571</v>
      </c>
      <c r="F52" s="121">
        <v>1</v>
      </c>
      <c r="G52" s="121">
        <v>0</v>
      </c>
      <c r="H52" s="121">
        <v>0</v>
      </c>
      <c r="I52" s="121">
        <v>0</v>
      </c>
      <c r="J52" s="1182">
        <v>1</v>
      </c>
      <c r="K52" s="1182">
        <v>0</v>
      </c>
      <c r="L52" s="1182">
        <v>0</v>
      </c>
      <c r="M52" s="1182">
        <v>0</v>
      </c>
      <c r="N52" s="121">
        <v>1</v>
      </c>
      <c r="O52" s="121">
        <v>0</v>
      </c>
      <c r="P52" s="121">
        <v>0</v>
      </c>
      <c r="Q52" s="121">
        <v>0</v>
      </c>
      <c r="R52" s="121" t="s">
        <v>792</v>
      </c>
      <c r="S52" s="121" t="s">
        <v>792</v>
      </c>
      <c r="T52" s="121">
        <v>1</v>
      </c>
      <c r="U52" s="121">
        <v>0</v>
      </c>
      <c r="V52" s="121">
        <v>0</v>
      </c>
      <c r="W52" s="121">
        <v>0</v>
      </c>
      <c r="X52" s="121" t="s">
        <v>792</v>
      </c>
      <c r="Y52" s="121" t="s">
        <v>792</v>
      </c>
    </row>
    <row r="53" spans="1:25">
      <c r="A53" s="13" t="s">
        <v>104</v>
      </c>
      <c r="B53" s="13" t="s">
        <v>1289</v>
      </c>
      <c r="C53" s="121" t="s">
        <v>1761</v>
      </c>
      <c r="D53" s="121" t="s">
        <v>1763</v>
      </c>
      <c r="E53" s="121" t="s">
        <v>691</v>
      </c>
      <c r="F53" s="121">
        <v>0</v>
      </c>
      <c r="G53" s="121">
        <v>0.5</v>
      </c>
      <c r="H53" s="121">
        <v>0</v>
      </c>
      <c r="I53" s="121">
        <v>0.5</v>
      </c>
      <c r="J53" s="1182">
        <v>1</v>
      </c>
      <c r="K53" s="1182">
        <v>0</v>
      </c>
      <c r="L53" s="1182">
        <v>0</v>
      </c>
      <c r="M53" s="1182">
        <v>0</v>
      </c>
      <c r="N53" s="121">
        <v>1</v>
      </c>
      <c r="O53" s="121">
        <v>0</v>
      </c>
      <c r="P53" s="121">
        <v>0</v>
      </c>
      <c r="Q53" s="121">
        <v>0</v>
      </c>
      <c r="R53" s="121" t="s">
        <v>792</v>
      </c>
      <c r="S53" s="121" t="s">
        <v>792</v>
      </c>
      <c r="T53" s="121">
        <v>0</v>
      </c>
      <c r="U53" s="121">
        <v>1</v>
      </c>
      <c r="V53" s="121">
        <v>0</v>
      </c>
      <c r="W53" s="121">
        <v>0</v>
      </c>
      <c r="X53" s="121" t="s">
        <v>878</v>
      </c>
      <c r="Y53" s="121" t="s">
        <v>792</v>
      </c>
    </row>
    <row r="54" spans="1:25">
      <c r="A54" s="13" t="s">
        <v>292</v>
      </c>
      <c r="B54" s="13" t="s">
        <v>1289</v>
      </c>
      <c r="C54" s="121" t="s">
        <v>1761</v>
      </c>
      <c r="D54" s="121" t="s">
        <v>1764</v>
      </c>
      <c r="E54" s="121" t="s">
        <v>615</v>
      </c>
      <c r="F54" s="121">
        <v>1</v>
      </c>
      <c r="G54" s="121">
        <v>0</v>
      </c>
      <c r="H54" s="121">
        <v>0</v>
      </c>
      <c r="I54" s="121">
        <v>0</v>
      </c>
      <c r="J54" s="1182">
        <v>1</v>
      </c>
      <c r="K54" s="1182">
        <v>0</v>
      </c>
      <c r="L54" s="1182">
        <v>0</v>
      </c>
      <c r="M54" s="1182">
        <v>0</v>
      </c>
      <c r="N54" s="121">
        <v>1</v>
      </c>
      <c r="O54" s="121">
        <v>0</v>
      </c>
      <c r="P54" s="121">
        <v>0</v>
      </c>
      <c r="Q54" s="121">
        <v>0</v>
      </c>
      <c r="R54" s="121" t="s">
        <v>792</v>
      </c>
      <c r="S54" s="121" t="s">
        <v>792</v>
      </c>
      <c r="T54" s="121">
        <v>1</v>
      </c>
      <c r="U54" s="121">
        <v>0</v>
      </c>
      <c r="V54" s="121">
        <v>0</v>
      </c>
      <c r="W54" s="121">
        <v>0</v>
      </c>
      <c r="X54" s="121" t="s">
        <v>792</v>
      </c>
      <c r="Y54" s="121" t="s">
        <v>792</v>
      </c>
    </row>
    <row r="55" spans="1:25">
      <c r="A55" s="8" t="s">
        <v>323</v>
      </c>
      <c r="B55" s="13" t="s">
        <v>1289</v>
      </c>
      <c r="C55" s="121" t="s">
        <v>1761</v>
      </c>
      <c r="D55" s="121" t="s">
        <v>1765</v>
      </c>
      <c r="E55" s="121" t="s">
        <v>738</v>
      </c>
      <c r="F55" s="121">
        <v>1</v>
      </c>
      <c r="G55" s="121">
        <v>0</v>
      </c>
      <c r="H55" s="121">
        <v>0</v>
      </c>
      <c r="I55" s="121">
        <v>0</v>
      </c>
      <c r="J55" s="1182">
        <v>1</v>
      </c>
      <c r="K55" s="1182">
        <v>0</v>
      </c>
      <c r="L55" s="1182">
        <v>0</v>
      </c>
      <c r="M55" s="1182">
        <v>0</v>
      </c>
      <c r="N55" s="121">
        <v>0.5</v>
      </c>
      <c r="O55" s="121">
        <v>0</v>
      </c>
      <c r="P55" s="121">
        <v>0</v>
      </c>
      <c r="Q55" s="121">
        <v>0.5</v>
      </c>
      <c r="R55" s="121" t="s">
        <v>792</v>
      </c>
      <c r="S55" s="121" t="s">
        <v>792</v>
      </c>
      <c r="T55" s="121">
        <v>1</v>
      </c>
      <c r="U55" s="121">
        <v>0</v>
      </c>
      <c r="V55" s="121">
        <v>0</v>
      </c>
      <c r="W55" s="121">
        <v>0</v>
      </c>
      <c r="X55" s="121" t="s">
        <v>792</v>
      </c>
      <c r="Y55" s="121" t="s">
        <v>792</v>
      </c>
    </row>
    <row r="56" spans="1:25">
      <c r="A56" s="13" t="s">
        <v>1131</v>
      </c>
      <c r="B56" s="13" t="s">
        <v>1290</v>
      </c>
      <c r="C56" s="121" t="s">
        <v>1766</v>
      </c>
      <c r="D56" s="121" t="s">
        <v>1767</v>
      </c>
      <c r="E56" s="121" t="s">
        <v>698</v>
      </c>
      <c r="F56" s="121">
        <v>0.43448275862068964</v>
      </c>
      <c r="G56" s="121">
        <v>0.1793103448275862</v>
      </c>
      <c r="H56" s="121">
        <v>0.36551724137931035</v>
      </c>
      <c r="I56" s="121">
        <v>2.0689655172413793E-2</v>
      </c>
      <c r="J56" s="1182">
        <v>0.34507042253521125</v>
      </c>
      <c r="K56" s="1182">
        <v>0.15492957746478872</v>
      </c>
      <c r="L56" s="1182">
        <v>0.44366197183098594</v>
      </c>
      <c r="M56" s="1182">
        <v>5.6338028169014086E-2</v>
      </c>
      <c r="N56" s="121">
        <v>0.32432432432432434</v>
      </c>
      <c r="O56" s="121">
        <v>0.51891891891891895</v>
      </c>
      <c r="P56" s="121">
        <v>7.0270270270270274E-2</v>
      </c>
      <c r="Q56" s="121">
        <v>8.6486486486486491E-2</v>
      </c>
      <c r="R56" s="121" t="s">
        <v>792</v>
      </c>
      <c r="S56" s="121" t="s">
        <v>878</v>
      </c>
      <c r="T56" s="121">
        <v>0.34848484848484851</v>
      </c>
      <c r="U56" s="121">
        <v>7.575757575757576E-2</v>
      </c>
      <c r="V56" s="121">
        <v>0.47474747474747475</v>
      </c>
      <c r="W56" s="121">
        <v>0.10101010101010101</v>
      </c>
      <c r="X56" s="121" t="s">
        <v>792</v>
      </c>
      <c r="Y56" s="121" t="s">
        <v>878</v>
      </c>
    </row>
    <row r="57" spans="1:25">
      <c r="A57" s="13" t="s">
        <v>161</v>
      </c>
      <c r="B57" s="13" t="s">
        <v>1290</v>
      </c>
      <c r="C57" s="121" t="s">
        <v>1766</v>
      </c>
      <c r="D57" s="121" t="s">
        <v>1768</v>
      </c>
      <c r="E57" s="121" t="s">
        <v>673</v>
      </c>
      <c r="F57" s="121">
        <v>0</v>
      </c>
      <c r="G57" s="121">
        <v>6.8965517241379309E-2</v>
      </c>
      <c r="H57" s="121">
        <v>0.7931034482758621</v>
      </c>
      <c r="I57" s="121">
        <v>0.13793103448275862</v>
      </c>
      <c r="J57" s="1182">
        <v>0</v>
      </c>
      <c r="K57" s="1182">
        <v>0.625</v>
      </c>
      <c r="L57" s="1182">
        <v>0.375</v>
      </c>
      <c r="M57" s="1182">
        <v>0</v>
      </c>
      <c r="N57" s="121">
        <v>0</v>
      </c>
      <c r="O57" s="121">
        <v>0.42857142857142855</v>
      </c>
      <c r="P57" s="121">
        <v>0.54285714285714282</v>
      </c>
      <c r="Q57" s="121">
        <v>2.8571428571428571E-2</v>
      </c>
      <c r="R57" s="121" t="s">
        <v>878</v>
      </c>
      <c r="S57" s="121" t="s">
        <v>878</v>
      </c>
      <c r="T57" s="121">
        <v>0</v>
      </c>
      <c r="U57" s="121">
        <v>0.5714285714285714</v>
      </c>
      <c r="V57" s="121">
        <v>0.42857142857142855</v>
      </c>
      <c r="W57" s="121">
        <v>0</v>
      </c>
      <c r="X57" s="121" t="s">
        <v>878</v>
      </c>
      <c r="Y57" s="121" t="s">
        <v>878</v>
      </c>
    </row>
    <row r="58" spans="1:25" ht="25.5">
      <c r="A58" s="13" t="s">
        <v>14</v>
      </c>
      <c r="B58" s="13" t="s">
        <v>1290</v>
      </c>
      <c r="C58" s="121" t="s">
        <v>1766</v>
      </c>
      <c r="D58" s="121" t="s">
        <v>1769</v>
      </c>
      <c r="E58" s="121" t="s">
        <v>766</v>
      </c>
      <c r="F58" s="121" t="e">
        <v>#DIV/0!</v>
      </c>
      <c r="G58" s="121" t="e">
        <v>#DIV/0!</v>
      </c>
      <c r="H58" s="121" t="e">
        <v>#DIV/0!</v>
      </c>
      <c r="I58" s="121" t="e">
        <v>#DIV/0!</v>
      </c>
      <c r="J58" s="1181" t="s">
        <v>2247</v>
      </c>
      <c r="K58" s="1181" t="s">
        <v>2247</v>
      </c>
      <c r="L58" s="1181" t="s">
        <v>2247</v>
      </c>
      <c r="M58" s="1181" t="s">
        <v>2247</v>
      </c>
      <c r="N58" s="121" t="s">
        <v>1190</v>
      </c>
      <c r="O58" s="121" t="s">
        <v>1190</v>
      </c>
      <c r="P58" s="121" t="s">
        <v>1190</v>
      </c>
      <c r="Q58" s="121" t="s">
        <v>1190</v>
      </c>
      <c r="R58" s="121" t="s">
        <v>792</v>
      </c>
      <c r="S58" s="121" t="s">
        <v>792</v>
      </c>
      <c r="T58" s="121" t="s">
        <v>1190</v>
      </c>
      <c r="U58" s="121" t="s">
        <v>1190</v>
      </c>
      <c r="V58" s="121" t="s">
        <v>1190</v>
      </c>
      <c r="W58" s="121" t="s">
        <v>1190</v>
      </c>
      <c r="X58" s="121" t="s">
        <v>792</v>
      </c>
      <c r="Y58" s="121" t="s">
        <v>792</v>
      </c>
    </row>
    <row r="59" spans="1:25" ht="25.5">
      <c r="A59" s="13" t="s">
        <v>298</v>
      </c>
      <c r="B59" s="13" t="s">
        <v>1290</v>
      </c>
      <c r="C59" s="121" t="s">
        <v>1766</v>
      </c>
      <c r="D59" s="121" t="s">
        <v>1770</v>
      </c>
      <c r="E59" s="121" t="s">
        <v>618</v>
      </c>
      <c r="F59" s="121">
        <v>1</v>
      </c>
      <c r="G59" s="121">
        <v>0</v>
      </c>
      <c r="H59" s="121">
        <v>0</v>
      </c>
      <c r="I59" s="121">
        <v>0</v>
      </c>
      <c r="J59" s="1181" t="s">
        <v>2247</v>
      </c>
      <c r="K59" s="1181" t="s">
        <v>2247</v>
      </c>
      <c r="L59" s="1181" t="s">
        <v>2247</v>
      </c>
      <c r="M59" s="1181" t="s">
        <v>2247</v>
      </c>
      <c r="N59" s="121">
        <v>0</v>
      </c>
      <c r="O59" s="121">
        <v>0</v>
      </c>
      <c r="P59" s="121">
        <v>0</v>
      </c>
      <c r="Q59" s="121">
        <v>1</v>
      </c>
      <c r="R59" s="121" t="s">
        <v>878</v>
      </c>
      <c r="S59" s="121" t="s">
        <v>792</v>
      </c>
      <c r="T59" s="121">
        <v>1</v>
      </c>
      <c r="U59" s="121">
        <v>0</v>
      </c>
      <c r="V59" s="121">
        <v>0</v>
      </c>
      <c r="W59" s="121">
        <v>0</v>
      </c>
      <c r="X59" s="121" t="s">
        <v>792</v>
      </c>
      <c r="Y59" s="121" t="s">
        <v>792</v>
      </c>
    </row>
    <row r="60" spans="1:25">
      <c r="A60" s="13" t="s">
        <v>339</v>
      </c>
      <c r="B60" s="13" t="s">
        <v>1290</v>
      </c>
      <c r="C60" s="121" t="s">
        <v>1771</v>
      </c>
      <c r="D60" s="121" t="s">
        <v>1772</v>
      </c>
      <c r="E60" s="121" t="s">
        <v>704</v>
      </c>
      <c r="F60" s="121">
        <v>1</v>
      </c>
      <c r="G60" s="121">
        <v>0</v>
      </c>
      <c r="H60" s="121">
        <v>0</v>
      </c>
      <c r="I60" s="121">
        <v>0</v>
      </c>
      <c r="J60" s="1182">
        <v>1</v>
      </c>
      <c r="K60" s="1182">
        <v>0</v>
      </c>
      <c r="L60" s="1182">
        <v>0</v>
      </c>
      <c r="M60" s="1182">
        <v>0</v>
      </c>
      <c r="N60" s="121">
        <v>1</v>
      </c>
      <c r="O60" s="121">
        <v>0</v>
      </c>
      <c r="P60" s="121">
        <v>0</v>
      </c>
      <c r="Q60" s="121">
        <v>0</v>
      </c>
      <c r="R60" s="121" t="s">
        <v>792</v>
      </c>
      <c r="S60" s="121" t="s">
        <v>792</v>
      </c>
      <c r="T60" s="121">
        <v>1</v>
      </c>
      <c r="U60" s="121">
        <v>0</v>
      </c>
      <c r="V60" s="121">
        <v>0</v>
      </c>
      <c r="W60" s="121">
        <v>0</v>
      </c>
      <c r="X60" s="121" t="s">
        <v>792</v>
      </c>
      <c r="Y60" s="121" t="s">
        <v>792</v>
      </c>
    </row>
    <row r="61" spans="1:25">
      <c r="A61" s="13" t="s">
        <v>444</v>
      </c>
      <c r="B61" s="13" t="s">
        <v>1295</v>
      </c>
      <c r="C61" s="121" t="s">
        <v>1773</v>
      </c>
      <c r="D61" s="121" t="s">
        <v>1774</v>
      </c>
      <c r="E61" s="121" t="s">
        <v>793</v>
      </c>
      <c r="F61" s="121">
        <v>0</v>
      </c>
      <c r="G61" s="121">
        <v>0.73529411764705888</v>
      </c>
      <c r="H61" s="121">
        <v>0.17647058823529413</v>
      </c>
      <c r="I61" s="121">
        <v>8.8235294117647065E-2</v>
      </c>
      <c r="J61" s="1182">
        <v>0</v>
      </c>
      <c r="K61" s="1182">
        <v>1</v>
      </c>
      <c r="L61" s="1182">
        <v>0</v>
      </c>
      <c r="M61" s="1182">
        <v>0</v>
      </c>
      <c r="N61" s="121">
        <v>0</v>
      </c>
      <c r="O61" s="121">
        <v>0</v>
      </c>
      <c r="P61" s="121">
        <v>1</v>
      </c>
      <c r="Q61" s="121">
        <v>0</v>
      </c>
      <c r="R61" s="121" t="s">
        <v>878</v>
      </c>
      <c r="S61" s="121" t="s">
        <v>792</v>
      </c>
      <c r="T61" s="121">
        <v>0</v>
      </c>
      <c r="U61" s="121">
        <v>0.90909090909090906</v>
      </c>
      <c r="V61" s="121">
        <v>9.0909090909090912E-2</v>
      </c>
      <c r="W61" s="121">
        <v>0</v>
      </c>
      <c r="X61" s="121" t="s">
        <v>878</v>
      </c>
      <c r="Y61" s="121" t="s">
        <v>792</v>
      </c>
    </row>
    <row r="62" spans="1:25">
      <c r="A62" s="13" t="s">
        <v>313</v>
      </c>
      <c r="B62" s="13" t="s">
        <v>1291</v>
      </c>
      <c r="C62" s="121" t="s">
        <v>1773</v>
      </c>
      <c r="D62" s="121" t="s">
        <v>1775</v>
      </c>
      <c r="E62" s="121" t="s">
        <v>733</v>
      </c>
      <c r="F62" s="121">
        <v>8.5714285714285715E-2</v>
      </c>
      <c r="G62" s="121">
        <v>0.35714285714285715</v>
      </c>
      <c r="H62" s="121">
        <v>0.52857142857142858</v>
      </c>
      <c r="I62" s="121">
        <v>2.8571428571428571E-2</v>
      </c>
      <c r="J62" s="1182">
        <v>3.125E-2</v>
      </c>
      <c r="K62" s="1182">
        <v>0.5625</v>
      </c>
      <c r="L62" s="1182">
        <v>0.359375</v>
      </c>
      <c r="M62" s="1182">
        <v>4.6875E-2</v>
      </c>
      <c r="N62" s="121">
        <v>0.10909090909090909</v>
      </c>
      <c r="O62" s="121">
        <v>0.52727272727272723</v>
      </c>
      <c r="P62" s="121">
        <v>0.36363636363636365</v>
      </c>
      <c r="Q62" s="121">
        <v>0</v>
      </c>
      <c r="R62" s="121" t="s">
        <v>878</v>
      </c>
      <c r="S62" s="121" t="s">
        <v>878</v>
      </c>
      <c r="T62" s="121">
        <v>4.5454545454545456E-2</v>
      </c>
      <c r="U62" s="121">
        <v>0.30303030303030304</v>
      </c>
      <c r="V62" s="121">
        <v>0.65151515151515149</v>
      </c>
      <c r="W62" s="121">
        <v>0</v>
      </c>
      <c r="X62" s="121" t="s">
        <v>878</v>
      </c>
      <c r="Y62" s="121" t="s">
        <v>878</v>
      </c>
    </row>
    <row r="63" spans="1:25">
      <c r="A63" s="13" t="s">
        <v>1161</v>
      </c>
      <c r="B63" s="13" t="s">
        <v>1291</v>
      </c>
      <c r="C63" s="121" t="s">
        <v>1773</v>
      </c>
      <c r="D63" s="121" t="s">
        <v>1776</v>
      </c>
      <c r="E63" s="121" t="s">
        <v>797</v>
      </c>
      <c r="F63" s="121">
        <v>0</v>
      </c>
      <c r="G63" s="121">
        <v>0.69230769230769229</v>
      </c>
      <c r="H63" s="121">
        <v>0.30769230769230771</v>
      </c>
      <c r="I63" s="121">
        <v>0</v>
      </c>
      <c r="J63" s="1182">
        <v>0</v>
      </c>
      <c r="K63" s="1182">
        <v>0.30769230769230771</v>
      </c>
      <c r="L63" s="1182">
        <v>0.69230769230769229</v>
      </c>
      <c r="M63" s="1182">
        <v>0</v>
      </c>
      <c r="N63" s="121">
        <v>0</v>
      </c>
      <c r="O63" s="121">
        <v>0.5</v>
      </c>
      <c r="P63" s="121">
        <v>0.5</v>
      </c>
      <c r="Q63" s="121">
        <v>0</v>
      </c>
      <c r="R63" s="121" t="s">
        <v>878</v>
      </c>
      <c r="S63" s="121" t="s">
        <v>878</v>
      </c>
      <c r="T63" s="121">
        <v>0</v>
      </c>
      <c r="U63" s="121">
        <v>0.44444444444444442</v>
      </c>
      <c r="V63" s="121">
        <v>0.55555555555555558</v>
      </c>
      <c r="W63" s="121">
        <v>0</v>
      </c>
      <c r="X63" s="121" t="s">
        <v>878</v>
      </c>
      <c r="Y63" s="121" t="s">
        <v>878</v>
      </c>
    </row>
    <row r="64" spans="1:25">
      <c r="A64" s="13" t="s">
        <v>87</v>
      </c>
      <c r="B64" s="13" t="s">
        <v>1291</v>
      </c>
      <c r="C64" s="121" t="s">
        <v>1773</v>
      </c>
      <c r="D64" s="121" t="s">
        <v>1777</v>
      </c>
      <c r="E64" s="121" t="s">
        <v>567</v>
      </c>
      <c r="F64" s="121">
        <v>1</v>
      </c>
      <c r="G64" s="121">
        <v>0</v>
      </c>
      <c r="H64" s="121">
        <v>0</v>
      </c>
      <c r="I64" s="121">
        <v>0</v>
      </c>
      <c r="J64" s="1182">
        <v>1</v>
      </c>
      <c r="K64" s="1182">
        <v>0</v>
      </c>
      <c r="L64" s="1182">
        <v>0</v>
      </c>
      <c r="M64" s="1182">
        <v>0</v>
      </c>
      <c r="N64" s="121">
        <v>1</v>
      </c>
      <c r="O64" s="121">
        <v>0</v>
      </c>
      <c r="P64" s="121">
        <v>0</v>
      </c>
      <c r="Q64" s="121">
        <v>0</v>
      </c>
      <c r="R64" s="121" t="s">
        <v>792</v>
      </c>
      <c r="S64" s="121" t="s">
        <v>792</v>
      </c>
      <c r="T64" s="121">
        <v>1</v>
      </c>
      <c r="U64" s="121">
        <v>0</v>
      </c>
      <c r="V64" s="121">
        <v>0</v>
      </c>
      <c r="W64" s="121">
        <v>0</v>
      </c>
      <c r="X64" s="121" t="s">
        <v>792</v>
      </c>
      <c r="Y64" s="121" t="s">
        <v>792</v>
      </c>
    </row>
    <row r="65" spans="1:25">
      <c r="A65" s="13" t="s">
        <v>1052</v>
      </c>
      <c r="B65" s="13" t="s">
        <v>1291</v>
      </c>
      <c r="C65" s="121" t="s">
        <v>1773</v>
      </c>
      <c r="D65" s="121" t="s">
        <v>1778</v>
      </c>
      <c r="E65" s="121" t="s">
        <v>685</v>
      </c>
      <c r="F65" s="121">
        <v>0</v>
      </c>
      <c r="G65" s="121">
        <v>1</v>
      </c>
      <c r="H65" s="121">
        <v>0</v>
      </c>
      <c r="I65" s="121">
        <v>0</v>
      </c>
      <c r="J65" s="1182">
        <v>0</v>
      </c>
      <c r="K65" s="1182">
        <v>0</v>
      </c>
      <c r="L65" s="1182">
        <v>0</v>
      </c>
      <c r="M65" s="1182">
        <v>1</v>
      </c>
      <c r="N65" s="121">
        <v>0.88888888888888884</v>
      </c>
      <c r="O65" s="121">
        <v>0</v>
      </c>
      <c r="P65" s="121">
        <v>0</v>
      </c>
      <c r="Q65" s="121">
        <v>0.1111111111111111</v>
      </c>
      <c r="R65" s="121" t="s">
        <v>792</v>
      </c>
      <c r="S65" s="121" t="s">
        <v>792</v>
      </c>
      <c r="T65" s="121">
        <v>0.33333333333333331</v>
      </c>
      <c r="U65" s="121">
        <v>0.1111111111111111</v>
      </c>
      <c r="V65" s="121">
        <v>0.55555555555555558</v>
      </c>
      <c r="W65" s="121">
        <v>0</v>
      </c>
      <c r="X65" s="121" t="s">
        <v>792</v>
      </c>
      <c r="Y65" s="121" t="s">
        <v>878</v>
      </c>
    </row>
    <row r="66" spans="1:25">
      <c r="A66" s="13" t="s">
        <v>220</v>
      </c>
      <c r="B66" s="13" t="s">
        <v>1295</v>
      </c>
      <c r="C66" s="121" t="s">
        <v>1773</v>
      </c>
      <c r="D66" s="121" t="s">
        <v>1720</v>
      </c>
      <c r="E66" s="121" t="s">
        <v>747</v>
      </c>
      <c r="F66" s="121">
        <v>0.46341463414634149</v>
      </c>
      <c r="G66" s="121">
        <v>0.53658536585365857</v>
      </c>
      <c r="H66" s="121">
        <v>0</v>
      </c>
      <c r="I66" s="121">
        <v>0</v>
      </c>
      <c r="J66" s="1182">
        <v>0.5714285714285714</v>
      </c>
      <c r="K66" s="1182">
        <v>0.42857142857142855</v>
      </c>
      <c r="L66" s="1182">
        <v>0</v>
      </c>
      <c r="M66" s="1182">
        <v>0</v>
      </c>
      <c r="N66" s="121">
        <v>0.14814814814814814</v>
      </c>
      <c r="O66" s="121">
        <v>0</v>
      </c>
      <c r="P66" s="121">
        <v>0.85185185185185186</v>
      </c>
      <c r="Q66" s="121">
        <v>0</v>
      </c>
      <c r="R66" s="121" t="s">
        <v>878</v>
      </c>
      <c r="S66" s="121" t="s">
        <v>792</v>
      </c>
      <c r="T66" s="121">
        <v>0.33333333333333331</v>
      </c>
      <c r="U66" s="121">
        <v>0.66666666666666663</v>
      </c>
      <c r="V66" s="121">
        <v>0</v>
      </c>
      <c r="W66" s="121">
        <v>0</v>
      </c>
      <c r="X66" s="121" t="s">
        <v>792</v>
      </c>
      <c r="Y66" s="121" t="s">
        <v>792</v>
      </c>
    </row>
    <row r="67" spans="1:25">
      <c r="A67" s="1064" t="s">
        <v>150</v>
      </c>
      <c r="B67" s="13" t="s">
        <v>1291</v>
      </c>
      <c r="C67" s="121" t="s">
        <v>1773</v>
      </c>
      <c r="D67" s="121" t="s">
        <v>1779</v>
      </c>
      <c r="E67" s="121" t="s">
        <v>658</v>
      </c>
      <c r="F67" s="121">
        <v>0.25748502994011974</v>
      </c>
      <c r="G67" s="121">
        <v>0.1497005988023952</v>
      </c>
      <c r="H67" s="121">
        <v>0.43113772455089822</v>
      </c>
      <c r="I67" s="121">
        <v>0.16167664670658682</v>
      </c>
      <c r="J67" s="1182">
        <v>0.19480519480519481</v>
      </c>
      <c r="K67" s="1182">
        <v>0.18181818181818182</v>
      </c>
      <c r="L67" s="1182">
        <v>0.42857142857142855</v>
      </c>
      <c r="M67" s="1182">
        <v>0.19480519480519481</v>
      </c>
      <c r="N67" s="121">
        <v>0.11724137931034483</v>
      </c>
      <c r="O67" s="121">
        <v>0.52413793103448281</v>
      </c>
      <c r="P67" s="121">
        <v>0.23448275862068965</v>
      </c>
      <c r="Q67" s="121">
        <v>0.12413793103448276</v>
      </c>
      <c r="R67" s="121" t="s">
        <v>878</v>
      </c>
      <c r="S67" s="121" t="s">
        <v>878</v>
      </c>
      <c r="T67" s="121">
        <v>0.30967741935483872</v>
      </c>
      <c r="U67" s="121">
        <v>0.25806451612903225</v>
      </c>
      <c r="V67" s="121">
        <v>0.37419354838709679</v>
      </c>
      <c r="W67" s="121">
        <v>5.8064516129032261E-2</v>
      </c>
      <c r="X67" s="121" t="s">
        <v>792</v>
      </c>
      <c r="Y67" s="121" t="s">
        <v>792</v>
      </c>
    </row>
    <row r="68" spans="1:25">
      <c r="A68" s="13" t="s">
        <v>357</v>
      </c>
      <c r="B68" s="13" t="s">
        <v>1291</v>
      </c>
      <c r="C68" s="121" t="s">
        <v>1773</v>
      </c>
      <c r="D68" s="121" t="s">
        <v>1780</v>
      </c>
      <c r="E68" s="121" t="s">
        <v>589</v>
      </c>
      <c r="F68" s="121">
        <v>0.15909090909090909</v>
      </c>
      <c r="G68" s="121">
        <v>0.45454545454545453</v>
      </c>
      <c r="H68" s="121">
        <v>0.15909090909090909</v>
      </c>
      <c r="I68" s="121">
        <v>0.22727272727272727</v>
      </c>
      <c r="J68" s="1182">
        <v>0.27027027027027029</v>
      </c>
      <c r="K68" s="1182">
        <v>0.43243243243243246</v>
      </c>
      <c r="L68" s="1182">
        <v>0.27027027027027029</v>
      </c>
      <c r="M68" s="1182">
        <v>2.7027027027027029E-2</v>
      </c>
      <c r="N68" s="121">
        <v>0.34146341463414637</v>
      </c>
      <c r="O68" s="121">
        <v>0.24390243902439024</v>
      </c>
      <c r="P68" s="121">
        <v>0.31707317073170732</v>
      </c>
      <c r="Q68" s="121">
        <v>9.7560975609756101E-2</v>
      </c>
      <c r="R68" s="121" t="s">
        <v>792</v>
      </c>
      <c r="S68" s="121" t="s">
        <v>792</v>
      </c>
      <c r="T68" s="121">
        <v>0.2857142857142857</v>
      </c>
      <c r="U68" s="121">
        <v>0.42857142857142855</v>
      </c>
      <c r="V68" s="121">
        <v>0.25714285714285712</v>
      </c>
      <c r="W68" s="121">
        <v>2.8571428571428571E-2</v>
      </c>
      <c r="X68" s="121" t="s">
        <v>792</v>
      </c>
      <c r="Y68" s="121" t="s">
        <v>792</v>
      </c>
    </row>
    <row r="69" spans="1:25">
      <c r="A69" s="13" t="s">
        <v>262</v>
      </c>
      <c r="B69" s="13" t="s">
        <v>1291</v>
      </c>
      <c r="C69" s="121" t="s">
        <v>1773</v>
      </c>
      <c r="D69" s="121" t="s">
        <v>1781</v>
      </c>
      <c r="E69" s="121" t="s">
        <v>808</v>
      </c>
      <c r="F69" s="121" t="e">
        <v>#DIV/0!</v>
      </c>
      <c r="G69" s="121" t="e">
        <v>#DIV/0!</v>
      </c>
      <c r="H69" s="121" t="e">
        <v>#DIV/0!</v>
      </c>
      <c r="I69" s="121" t="e">
        <v>#DIV/0!</v>
      </c>
      <c r="J69" s="1182">
        <v>1</v>
      </c>
      <c r="K69" s="1182">
        <v>0</v>
      </c>
      <c r="L69" s="1182">
        <v>0</v>
      </c>
      <c r="M69" s="1182">
        <v>0</v>
      </c>
      <c r="N69" s="121" t="s">
        <v>1190</v>
      </c>
      <c r="O69" s="121" t="s">
        <v>1190</v>
      </c>
      <c r="P69" s="121" t="s">
        <v>1190</v>
      </c>
      <c r="Q69" s="121" t="s">
        <v>1190</v>
      </c>
      <c r="R69" s="121" t="s">
        <v>792</v>
      </c>
      <c r="S69" s="121" t="s">
        <v>792</v>
      </c>
      <c r="T69" s="121">
        <v>0.5</v>
      </c>
      <c r="U69" s="121">
        <v>0</v>
      </c>
      <c r="V69" s="121">
        <v>0</v>
      </c>
      <c r="W69" s="121">
        <v>0.5</v>
      </c>
      <c r="X69" s="121" t="s">
        <v>792</v>
      </c>
      <c r="Y69" s="121" t="s">
        <v>792</v>
      </c>
    </row>
    <row r="70" spans="1:25">
      <c r="A70" s="13" t="s">
        <v>376</v>
      </c>
      <c r="B70" s="13" t="s">
        <v>1291</v>
      </c>
      <c r="C70" s="121" t="s">
        <v>1773</v>
      </c>
      <c r="D70" s="121" t="s">
        <v>1782</v>
      </c>
      <c r="E70" s="121" t="s">
        <v>601</v>
      </c>
      <c r="F70" s="121">
        <v>0.16666666666666666</v>
      </c>
      <c r="G70" s="121">
        <v>0.58333333333333337</v>
      </c>
      <c r="H70" s="121">
        <v>0</v>
      </c>
      <c r="I70" s="121">
        <v>0.25</v>
      </c>
      <c r="J70" s="1182">
        <v>0.125</v>
      </c>
      <c r="K70" s="1182">
        <v>0.75</v>
      </c>
      <c r="L70" s="1182">
        <v>0</v>
      </c>
      <c r="M70" s="1182">
        <v>0.125</v>
      </c>
      <c r="N70" s="121">
        <v>0</v>
      </c>
      <c r="O70" s="121">
        <v>0</v>
      </c>
      <c r="P70" s="121">
        <v>0.8571428571428571</v>
      </c>
      <c r="Q70" s="121">
        <v>0.14285714285714285</v>
      </c>
      <c r="R70" s="121" t="s">
        <v>878</v>
      </c>
      <c r="S70" s="121" t="s">
        <v>792</v>
      </c>
      <c r="T70" s="121">
        <v>0.1111111111111111</v>
      </c>
      <c r="U70" s="121">
        <v>0.88888888888888884</v>
      </c>
      <c r="V70" s="121">
        <v>0</v>
      </c>
      <c r="W70" s="121">
        <v>0</v>
      </c>
      <c r="X70" s="121" t="s">
        <v>878</v>
      </c>
      <c r="Y70" s="121" t="s">
        <v>792</v>
      </c>
    </row>
    <row r="71" spans="1:25">
      <c r="A71" s="13" t="s">
        <v>7</v>
      </c>
      <c r="B71" s="13" t="s">
        <v>1296</v>
      </c>
      <c r="C71" s="121" t="s">
        <v>1310</v>
      </c>
      <c r="D71" s="121" t="s">
        <v>1783</v>
      </c>
      <c r="E71" s="121" t="s">
        <v>523</v>
      </c>
      <c r="F71" s="121">
        <v>0.39240506329113922</v>
      </c>
      <c r="G71" s="121">
        <v>0</v>
      </c>
      <c r="H71" s="121">
        <v>0.60759493670886078</v>
      </c>
      <c r="I71" s="121">
        <v>0</v>
      </c>
      <c r="J71" s="1182">
        <v>0.33870967741935482</v>
      </c>
      <c r="K71" s="1182">
        <v>0</v>
      </c>
      <c r="L71" s="1182">
        <v>0.64516129032258063</v>
      </c>
      <c r="M71" s="1182">
        <v>1.6129032258064516E-2</v>
      </c>
      <c r="N71" s="121">
        <v>0.69444444444444442</v>
      </c>
      <c r="O71" s="121">
        <v>0.30555555555555558</v>
      </c>
      <c r="P71" s="121">
        <v>0</v>
      </c>
      <c r="Q71" s="121">
        <v>0</v>
      </c>
      <c r="R71" s="121" t="s">
        <v>792</v>
      </c>
      <c r="S71" s="121" t="s">
        <v>792</v>
      </c>
      <c r="T71" s="121">
        <v>0.63513513513513509</v>
      </c>
      <c r="U71" s="121">
        <v>0</v>
      </c>
      <c r="V71" s="121">
        <v>0.36486486486486486</v>
      </c>
      <c r="W71" s="121">
        <v>0</v>
      </c>
      <c r="X71" s="121" t="s">
        <v>792</v>
      </c>
      <c r="Y71" s="121" t="s">
        <v>792</v>
      </c>
    </row>
    <row r="72" spans="1:25">
      <c r="A72" s="13" t="s">
        <v>290</v>
      </c>
      <c r="B72" s="13" t="s">
        <v>1296</v>
      </c>
      <c r="C72" s="121" t="s">
        <v>1310</v>
      </c>
      <c r="D72" s="121" t="s">
        <v>1784</v>
      </c>
      <c r="E72" s="121" t="s">
        <v>614</v>
      </c>
      <c r="F72" s="121">
        <v>1</v>
      </c>
      <c r="G72" s="121">
        <v>0</v>
      </c>
      <c r="H72" s="121">
        <v>0</v>
      </c>
      <c r="I72" s="121">
        <v>0</v>
      </c>
      <c r="J72" s="1182">
        <v>1</v>
      </c>
      <c r="K72" s="1182">
        <v>0</v>
      </c>
      <c r="L72" s="1182">
        <v>0</v>
      </c>
      <c r="M72" s="1182">
        <v>0</v>
      </c>
      <c r="N72" s="121">
        <v>0.96</v>
      </c>
      <c r="O72" s="121">
        <v>0</v>
      </c>
      <c r="P72" s="121">
        <v>0</v>
      </c>
      <c r="Q72" s="121">
        <v>0.04</v>
      </c>
      <c r="R72" s="121" t="s">
        <v>792</v>
      </c>
      <c r="S72" s="121" t="s">
        <v>792</v>
      </c>
      <c r="T72" s="121">
        <v>1</v>
      </c>
      <c r="U72" s="121">
        <v>0</v>
      </c>
      <c r="V72" s="121">
        <v>0</v>
      </c>
      <c r="W72" s="121">
        <v>0</v>
      </c>
      <c r="X72" s="121" t="s">
        <v>792</v>
      </c>
      <c r="Y72" s="121" t="s">
        <v>792</v>
      </c>
    </row>
    <row r="73" spans="1:25">
      <c r="A73" s="13" t="s">
        <v>159</v>
      </c>
      <c r="B73" s="13" t="s">
        <v>1296</v>
      </c>
      <c r="C73" s="121" t="s">
        <v>1310</v>
      </c>
      <c r="D73" s="121" t="s">
        <v>1785</v>
      </c>
      <c r="E73" s="121" t="s">
        <v>672</v>
      </c>
      <c r="F73" s="121">
        <v>1</v>
      </c>
      <c r="G73" s="121">
        <v>0</v>
      </c>
      <c r="H73" s="121">
        <v>0</v>
      </c>
      <c r="I73" s="121">
        <v>0</v>
      </c>
      <c r="J73" s="1182">
        <v>1</v>
      </c>
      <c r="K73" s="1182">
        <v>0</v>
      </c>
      <c r="L73" s="1182">
        <v>0</v>
      </c>
      <c r="M73" s="1182">
        <v>0</v>
      </c>
      <c r="N73" s="121">
        <v>0.75</v>
      </c>
      <c r="O73" s="121">
        <v>0.25</v>
      </c>
      <c r="P73" s="121">
        <v>0</v>
      </c>
      <c r="Q73" s="121">
        <v>0</v>
      </c>
      <c r="R73" s="121" t="s">
        <v>792</v>
      </c>
      <c r="S73" s="121" t="s">
        <v>792</v>
      </c>
      <c r="T73" s="121">
        <v>0.9</v>
      </c>
      <c r="U73" s="121">
        <v>0</v>
      </c>
      <c r="V73" s="121">
        <v>0.1</v>
      </c>
      <c r="W73" s="121">
        <v>0</v>
      </c>
      <c r="X73" s="121" t="s">
        <v>792</v>
      </c>
      <c r="Y73" s="121" t="s">
        <v>792</v>
      </c>
    </row>
    <row r="74" spans="1:25">
      <c r="A74" s="1067" t="s">
        <v>1167</v>
      </c>
      <c r="B74" s="131" t="s">
        <v>1296</v>
      </c>
      <c r="C74" s="121" t="s">
        <v>1310</v>
      </c>
      <c r="D74" s="121" t="s">
        <v>1763</v>
      </c>
      <c r="E74" s="121" t="s">
        <v>648</v>
      </c>
      <c r="F74" s="121">
        <v>1</v>
      </c>
      <c r="G74" s="121">
        <v>0</v>
      </c>
      <c r="H74" s="121">
        <v>0</v>
      </c>
      <c r="I74" s="121">
        <v>0</v>
      </c>
      <c r="J74" s="1182">
        <v>0.8</v>
      </c>
      <c r="K74" s="1182">
        <v>0.2</v>
      </c>
      <c r="L74" s="1182">
        <v>0</v>
      </c>
      <c r="M74" s="1182">
        <v>0</v>
      </c>
      <c r="N74" s="121">
        <v>1</v>
      </c>
      <c r="O74" s="121">
        <v>0</v>
      </c>
      <c r="P74" s="121">
        <v>0</v>
      </c>
      <c r="Q74" s="121">
        <v>0</v>
      </c>
      <c r="R74" s="121" t="s">
        <v>792</v>
      </c>
      <c r="S74" s="121" t="s">
        <v>792</v>
      </c>
      <c r="T74" s="121">
        <v>1</v>
      </c>
      <c r="U74" s="121">
        <v>0</v>
      </c>
      <c r="V74" s="121">
        <v>0</v>
      </c>
      <c r="W74" s="121">
        <v>0</v>
      </c>
      <c r="X74" s="121" t="s">
        <v>792</v>
      </c>
      <c r="Y74" s="121" t="s">
        <v>792</v>
      </c>
    </row>
    <row r="75" spans="1:25">
      <c r="A75" s="13" t="s">
        <v>28</v>
      </c>
      <c r="B75" s="13" t="s">
        <v>1296</v>
      </c>
      <c r="C75" s="121" t="s">
        <v>1310</v>
      </c>
      <c r="D75" s="121" t="s">
        <v>1786</v>
      </c>
      <c r="E75" s="121" t="s">
        <v>656</v>
      </c>
      <c r="F75" s="121">
        <v>1</v>
      </c>
      <c r="G75" s="121">
        <v>0</v>
      </c>
      <c r="H75" s="121">
        <v>0</v>
      </c>
      <c r="I75" s="121">
        <v>0</v>
      </c>
      <c r="J75" s="1182">
        <v>1</v>
      </c>
      <c r="K75" s="1182">
        <v>0</v>
      </c>
      <c r="L75" s="1182">
        <v>0</v>
      </c>
      <c r="M75" s="1182">
        <v>0</v>
      </c>
      <c r="N75" s="121">
        <v>0.61538461538461542</v>
      </c>
      <c r="O75" s="121">
        <v>0.38461538461538464</v>
      </c>
      <c r="P75" s="121">
        <v>0</v>
      </c>
      <c r="Q75" s="121">
        <v>0</v>
      </c>
      <c r="R75" s="121" t="s">
        <v>792</v>
      </c>
      <c r="S75" s="121" t="s">
        <v>792</v>
      </c>
      <c r="T75" s="121">
        <v>0.67741935483870963</v>
      </c>
      <c r="U75" s="121">
        <v>0</v>
      </c>
      <c r="V75" s="121">
        <v>0.32258064516129031</v>
      </c>
      <c r="W75" s="121">
        <v>0</v>
      </c>
      <c r="X75" s="121" t="s">
        <v>792</v>
      </c>
      <c r="Y75" s="121" t="s">
        <v>792</v>
      </c>
    </row>
    <row r="76" spans="1:25">
      <c r="A76" s="1064" t="s">
        <v>349</v>
      </c>
      <c r="B76" s="13" t="s">
        <v>1296</v>
      </c>
      <c r="C76" s="121" t="s">
        <v>1310</v>
      </c>
      <c r="D76" s="121" t="s">
        <v>1787</v>
      </c>
      <c r="E76" s="121" t="s">
        <v>585</v>
      </c>
      <c r="F76" s="121">
        <v>0.31034482758620691</v>
      </c>
      <c r="G76" s="121">
        <v>0.27586206896551724</v>
      </c>
      <c r="H76" s="121">
        <v>0.41379310344827586</v>
      </c>
      <c r="I76" s="121">
        <v>0</v>
      </c>
      <c r="J76" s="1182">
        <v>3.5714285714285712E-2</v>
      </c>
      <c r="K76" s="1182">
        <v>0.21428571428571427</v>
      </c>
      <c r="L76" s="1182">
        <v>0.75</v>
      </c>
      <c r="M76" s="1182">
        <v>0</v>
      </c>
      <c r="N76" s="121">
        <v>8.3333333333333329E-2</v>
      </c>
      <c r="O76" s="121">
        <v>0.63888888888888884</v>
      </c>
      <c r="P76" s="121">
        <v>0.25</v>
      </c>
      <c r="Q76" s="121">
        <v>2.7777777777777776E-2</v>
      </c>
      <c r="R76" s="121" t="s">
        <v>878</v>
      </c>
      <c r="S76" s="121" t="s">
        <v>878</v>
      </c>
      <c r="T76" s="121">
        <v>2.8571428571428571E-2</v>
      </c>
      <c r="U76" s="121">
        <v>0.25714285714285712</v>
      </c>
      <c r="V76" s="121">
        <v>0.7142857142857143</v>
      </c>
      <c r="W76" s="121">
        <v>0</v>
      </c>
      <c r="X76" s="121" t="s">
        <v>878</v>
      </c>
      <c r="Y76" s="121" t="s">
        <v>878</v>
      </c>
    </row>
    <row r="77" spans="1:25">
      <c r="A77" s="13" t="s">
        <v>196</v>
      </c>
      <c r="B77" s="13" t="s">
        <v>1296</v>
      </c>
      <c r="C77" s="121" t="s">
        <v>1310</v>
      </c>
      <c r="D77" s="121" t="s">
        <v>1788</v>
      </c>
      <c r="E77" s="121" t="s">
        <v>777</v>
      </c>
      <c r="F77" s="121">
        <v>0.875</v>
      </c>
      <c r="G77" s="121">
        <v>0</v>
      </c>
      <c r="H77" s="121">
        <v>0.125</v>
      </c>
      <c r="I77" s="121">
        <v>0</v>
      </c>
      <c r="J77" s="1182">
        <v>0</v>
      </c>
      <c r="K77" s="1182">
        <v>0.66666666666666663</v>
      </c>
      <c r="L77" s="1182">
        <v>0.33333333333333331</v>
      </c>
      <c r="M77" s="1182">
        <v>0</v>
      </c>
      <c r="N77" s="121">
        <v>0</v>
      </c>
      <c r="O77" s="121">
        <v>1</v>
      </c>
      <c r="P77" s="121">
        <v>0</v>
      </c>
      <c r="Q77" s="121">
        <v>0</v>
      </c>
      <c r="R77" s="121" t="s">
        <v>878</v>
      </c>
      <c r="S77" s="121" t="s">
        <v>878</v>
      </c>
      <c r="T77" s="121">
        <v>0.6</v>
      </c>
      <c r="U77" s="121">
        <v>0</v>
      </c>
      <c r="V77" s="121">
        <v>0.4</v>
      </c>
      <c r="W77" s="121">
        <v>0</v>
      </c>
      <c r="X77" s="121" t="s">
        <v>792</v>
      </c>
      <c r="Y77" s="121" t="s">
        <v>878</v>
      </c>
    </row>
    <row r="78" spans="1:25">
      <c r="A78" s="13" t="s">
        <v>189</v>
      </c>
      <c r="B78" s="13" t="s">
        <v>1296</v>
      </c>
      <c r="C78" s="121" t="s">
        <v>1310</v>
      </c>
      <c r="D78" s="121" t="s">
        <v>1789</v>
      </c>
      <c r="E78" s="121" t="s">
        <v>826</v>
      </c>
      <c r="F78" s="121" t="e">
        <v>#DIV/0!</v>
      </c>
      <c r="G78" s="121" t="e">
        <v>#DIV/0!</v>
      </c>
      <c r="H78" s="121" t="e">
        <v>#DIV/0!</v>
      </c>
      <c r="I78" s="121" t="e">
        <v>#DIV/0!</v>
      </c>
      <c r="J78" s="1182">
        <v>0</v>
      </c>
      <c r="K78" s="1182">
        <v>1</v>
      </c>
      <c r="L78" s="1182">
        <v>0</v>
      </c>
      <c r="M78" s="1182">
        <v>0</v>
      </c>
      <c r="N78" s="121" t="s">
        <v>1190</v>
      </c>
      <c r="O78" s="121" t="s">
        <v>1190</v>
      </c>
      <c r="P78" s="121" t="s">
        <v>1190</v>
      </c>
      <c r="Q78" s="121" t="s">
        <v>1190</v>
      </c>
      <c r="R78" s="121" t="s">
        <v>792</v>
      </c>
      <c r="S78" s="121" t="s">
        <v>792</v>
      </c>
      <c r="T78" s="121">
        <v>1</v>
      </c>
      <c r="U78" s="121">
        <v>0</v>
      </c>
      <c r="V78" s="121">
        <v>0</v>
      </c>
      <c r="W78" s="121">
        <v>0</v>
      </c>
      <c r="X78" s="121" t="s">
        <v>792</v>
      </c>
      <c r="Y78" s="121" t="s">
        <v>792</v>
      </c>
    </row>
    <row r="79" spans="1:25">
      <c r="A79" s="13" t="s">
        <v>1117</v>
      </c>
      <c r="B79" s="13" t="s">
        <v>1296</v>
      </c>
      <c r="C79" s="121" t="s">
        <v>1310</v>
      </c>
      <c r="D79" s="121" t="s">
        <v>1790</v>
      </c>
      <c r="E79" s="121" t="s">
        <v>566</v>
      </c>
      <c r="F79" s="121">
        <v>0.4</v>
      </c>
      <c r="G79" s="121">
        <v>0.6</v>
      </c>
      <c r="H79" s="121">
        <v>0</v>
      </c>
      <c r="I79" s="121">
        <v>0</v>
      </c>
      <c r="J79" s="1182">
        <v>1</v>
      </c>
      <c r="K79" s="1182">
        <v>0</v>
      </c>
      <c r="L79" s="1182">
        <v>0</v>
      </c>
      <c r="M79" s="1182">
        <v>0</v>
      </c>
      <c r="N79" s="121">
        <v>0.8</v>
      </c>
      <c r="O79" s="121">
        <v>0</v>
      </c>
      <c r="P79" s="121">
        <v>0</v>
      </c>
      <c r="Q79" s="121">
        <v>0.2</v>
      </c>
      <c r="R79" s="121" t="s">
        <v>792</v>
      </c>
      <c r="S79" s="121" t="s">
        <v>792</v>
      </c>
      <c r="T79" s="121">
        <v>0.90909090909090906</v>
      </c>
      <c r="U79" s="121">
        <v>0</v>
      </c>
      <c r="V79" s="121">
        <v>0</v>
      </c>
      <c r="W79" s="121">
        <v>9.0909090909090912E-2</v>
      </c>
      <c r="X79" s="121" t="s">
        <v>792</v>
      </c>
      <c r="Y79" s="121" t="s">
        <v>792</v>
      </c>
    </row>
    <row r="80" spans="1:25">
      <c r="A80" s="13" t="s">
        <v>484</v>
      </c>
      <c r="B80" s="13" t="s">
        <v>1296</v>
      </c>
      <c r="C80" s="121" t="s">
        <v>1310</v>
      </c>
      <c r="D80" s="121" t="s">
        <v>1791</v>
      </c>
      <c r="E80" s="121" t="s">
        <v>749</v>
      </c>
      <c r="F80" s="121">
        <v>0</v>
      </c>
      <c r="G80" s="121">
        <v>0</v>
      </c>
      <c r="H80" s="121">
        <v>1</v>
      </c>
      <c r="I80" s="121">
        <v>0</v>
      </c>
      <c r="J80" s="1182">
        <v>0</v>
      </c>
      <c r="K80" s="1182">
        <v>0</v>
      </c>
      <c r="L80" s="1182">
        <v>1</v>
      </c>
      <c r="M80" s="1182">
        <v>0</v>
      </c>
      <c r="N80" s="121" t="s">
        <v>1190</v>
      </c>
      <c r="O80" s="121" t="s">
        <v>1190</v>
      </c>
      <c r="P80" s="121" t="s">
        <v>1190</v>
      </c>
      <c r="Q80" s="121" t="s">
        <v>1190</v>
      </c>
      <c r="R80" s="121" t="s">
        <v>792</v>
      </c>
      <c r="S80" s="121" t="s">
        <v>792</v>
      </c>
      <c r="T80" s="121" t="s">
        <v>1190</v>
      </c>
      <c r="U80" s="121" t="s">
        <v>1190</v>
      </c>
      <c r="V80" s="121" t="s">
        <v>1190</v>
      </c>
      <c r="W80" s="121" t="s">
        <v>1190</v>
      </c>
      <c r="X80" s="121" t="s">
        <v>792</v>
      </c>
      <c r="Y80" s="121" t="s">
        <v>792</v>
      </c>
    </row>
    <row r="81" spans="1:25" ht="25.5">
      <c r="A81" s="13" t="s">
        <v>118</v>
      </c>
      <c r="B81" s="13" t="s">
        <v>1296</v>
      </c>
      <c r="C81" s="121" t="s">
        <v>1310</v>
      </c>
      <c r="D81" s="121" t="s">
        <v>1745</v>
      </c>
      <c r="E81" s="121" t="s">
        <v>810</v>
      </c>
      <c r="F81" s="121" t="e">
        <v>#DIV/0!</v>
      </c>
      <c r="G81" s="121" t="e">
        <v>#DIV/0!</v>
      </c>
      <c r="H81" s="121" t="e">
        <v>#DIV/0!</v>
      </c>
      <c r="I81" s="121" t="e">
        <v>#DIV/0!</v>
      </c>
      <c r="J81" s="1181" t="s">
        <v>2247</v>
      </c>
      <c r="K81" s="1181" t="s">
        <v>2247</v>
      </c>
      <c r="L81" s="1181" t="s">
        <v>2247</v>
      </c>
      <c r="M81" s="1181" t="s">
        <v>2247</v>
      </c>
      <c r="N81" s="121" t="s">
        <v>1190</v>
      </c>
      <c r="O81" s="121" t="s">
        <v>1190</v>
      </c>
      <c r="P81" s="121" t="s">
        <v>1190</v>
      </c>
      <c r="Q81" s="121" t="s">
        <v>1190</v>
      </c>
      <c r="R81" s="121" t="s">
        <v>792</v>
      </c>
      <c r="S81" s="121" t="s">
        <v>792</v>
      </c>
      <c r="T81" s="121">
        <v>1</v>
      </c>
      <c r="U81" s="121">
        <v>0</v>
      </c>
      <c r="V81" s="121">
        <v>0</v>
      </c>
      <c r="W81" s="121">
        <v>0</v>
      </c>
      <c r="X81" s="121" t="s">
        <v>792</v>
      </c>
      <c r="Y81" s="121" t="s">
        <v>792</v>
      </c>
    </row>
    <row r="82" spans="1:25">
      <c r="A82" s="13" t="s">
        <v>48</v>
      </c>
      <c r="B82" s="13" t="s">
        <v>1296</v>
      </c>
      <c r="C82" s="121" t="s">
        <v>1310</v>
      </c>
      <c r="D82" s="121" t="s">
        <v>1792</v>
      </c>
      <c r="E82" s="121" t="s">
        <v>506</v>
      </c>
      <c r="F82" s="121">
        <v>1</v>
      </c>
      <c r="G82" s="121">
        <v>0</v>
      </c>
      <c r="H82" s="121">
        <v>0</v>
      </c>
      <c r="I82" s="121">
        <v>0</v>
      </c>
      <c r="J82" s="1182">
        <v>1</v>
      </c>
      <c r="K82" s="1182">
        <v>0</v>
      </c>
      <c r="L82" s="1182">
        <v>0</v>
      </c>
      <c r="M82" s="1182">
        <v>0</v>
      </c>
      <c r="N82" s="121">
        <v>1</v>
      </c>
      <c r="O82" s="121">
        <v>0</v>
      </c>
      <c r="P82" s="121">
        <v>0</v>
      </c>
      <c r="Q82" s="121">
        <v>0</v>
      </c>
      <c r="R82" s="121" t="s">
        <v>792</v>
      </c>
      <c r="S82" s="121" t="s">
        <v>792</v>
      </c>
      <c r="T82" s="121">
        <v>1</v>
      </c>
      <c r="U82" s="121">
        <v>0</v>
      </c>
      <c r="V82" s="121">
        <v>0</v>
      </c>
      <c r="W82" s="121">
        <v>0</v>
      </c>
      <c r="X82" s="121" t="s">
        <v>792</v>
      </c>
      <c r="Y82" s="121" t="s">
        <v>792</v>
      </c>
    </row>
    <row r="83" spans="1:25">
      <c r="A83" s="13" t="s">
        <v>280</v>
      </c>
      <c r="B83" s="13" t="s">
        <v>1296</v>
      </c>
      <c r="C83" s="121" t="s">
        <v>1310</v>
      </c>
      <c r="D83" s="121" t="s">
        <v>1729</v>
      </c>
      <c r="E83" s="121" t="s">
        <v>682</v>
      </c>
      <c r="F83" s="121">
        <v>1</v>
      </c>
      <c r="G83" s="121">
        <v>0</v>
      </c>
      <c r="H83" s="121">
        <v>0</v>
      </c>
      <c r="I83" s="121">
        <v>0</v>
      </c>
      <c r="J83" s="1182">
        <v>0.90909090909090906</v>
      </c>
      <c r="K83" s="1182">
        <v>0</v>
      </c>
      <c r="L83" s="1182">
        <v>0</v>
      </c>
      <c r="M83" s="1182">
        <v>9.0909090909090912E-2</v>
      </c>
      <c r="N83" s="121">
        <v>0.7142857142857143</v>
      </c>
      <c r="O83" s="121">
        <v>0</v>
      </c>
      <c r="P83" s="121">
        <v>0</v>
      </c>
      <c r="Q83" s="121">
        <v>0.2857142857142857</v>
      </c>
      <c r="R83" s="121" t="s">
        <v>792</v>
      </c>
      <c r="S83" s="121" t="s">
        <v>792</v>
      </c>
      <c r="T83" s="121">
        <v>0.83333333333333337</v>
      </c>
      <c r="U83" s="121">
        <v>0</v>
      </c>
      <c r="V83" s="121">
        <v>0</v>
      </c>
      <c r="W83" s="121">
        <v>0.16666666666666666</v>
      </c>
      <c r="X83" s="121" t="s">
        <v>792</v>
      </c>
      <c r="Y83" s="121" t="s">
        <v>792</v>
      </c>
    </row>
    <row r="84" spans="1:25">
      <c r="A84" s="13" t="s">
        <v>276</v>
      </c>
      <c r="B84" s="13" t="s">
        <v>1297</v>
      </c>
      <c r="C84" s="121" t="s">
        <v>1793</v>
      </c>
      <c r="D84" s="121" t="s">
        <v>1794</v>
      </c>
      <c r="E84" s="121" t="s">
        <v>680</v>
      </c>
      <c r="F84" s="121">
        <v>0.35897435897435898</v>
      </c>
      <c r="G84" s="121">
        <v>0.17948717948717949</v>
      </c>
      <c r="H84" s="121">
        <v>0.27350427350427353</v>
      </c>
      <c r="I84" s="121">
        <v>0.18803418803418803</v>
      </c>
      <c r="J84" s="1182">
        <v>0.30275229357798167</v>
      </c>
      <c r="K84" s="1182">
        <v>0.46788990825688076</v>
      </c>
      <c r="L84" s="1182">
        <v>7.3394495412844041E-2</v>
      </c>
      <c r="M84" s="1182">
        <v>0.15596330275229359</v>
      </c>
      <c r="N84" s="121">
        <v>0.18382352941176472</v>
      </c>
      <c r="O84" s="121">
        <v>4.4117647058823532E-2</v>
      </c>
      <c r="P84" s="121">
        <v>0.63235294117647056</v>
      </c>
      <c r="Q84" s="121">
        <v>0.13970588235294118</v>
      </c>
      <c r="R84" s="121" t="s">
        <v>878</v>
      </c>
      <c r="S84" s="121" t="s">
        <v>792</v>
      </c>
      <c r="T84" s="121">
        <v>0.11023622047244094</v>
      </c>
      <c r="U84" s="121">
        <v>0.75590551181102361</v>
      </c>
      <c r="V84" s="121">
        <v>1.5748031496062992E-2</v>
      </c>
      <c r="W84" s="121">
        <v>0.11811023622047244</v>
      </c>
      <c r="X84" s="121" t="s">
        <v>878</v>
      </c>
      <c r="Y84" s="121" t="s">
        <v>792</v>
      </c>
    </row>
    <row r="85" spans="1:25">
      <c r="A85" s="13" t="s">
        <v>88</v>
      </c>
      <c r="B85" s="13" t="s">
        <v>1297</v>
      </c>
      <c r="C85" s="121" t="s">
        <v>1793</v>
      </c>
      <c r="D85" s="121" t="s">
        <v>1795</v>
      </c>
      <c r="E85" s="121" t="s">
        <v>568</v>
      </c>
      <c r="F85" s="121">
        <v>0.33333333333333331</v>
      </c>
      <c r="G85" s="121">
        <v>0</v>
      </c>
      <c r="H85" s="121">
        <v>0.6</v>
      </c>
      <c r="I85" s="121">
        <v>6.6666666666666666E-2</v>
      </c>
      <c r="J85" s="1182">
        <v>0.53846153846153844</v>
      </c>
      <c r="K85" s="1182">
        <v>0</v>
      </c>
      <c r="L85" s="1182">
        <v>0.30769230769230771</v>
      </c>
      <c r="M85" s="1182">
        <v>0.15384615384615385</v>
      </c>
      <c r="N85" s="121">
        <v>6.6666666666666666E-2</v>
      </c>
      <c r="O85" s="121">
        <v>0.73333333333333328</v>
      </c>
      <c r="P85" s="121">
        <v>0</v>
      </c>
      <c r="Q85" s="121">
        <v>0.2</v>
      </c>
      <c r="R85" s="121" t="s">
        <v>878</v>
      </c>
      <c r="S85" s="121" t="s">
        <v>878</v>
      </c>
      <c r="T85" s="121">
        <v>0.36842105263157893</v>
      </c>
      <c r="U85" s="121">
        <v>0</v>
      </c>
      <c r="V85" s="121">
        <v>0.52631578947368418</v>
      </c>
      <c r="W85" s="121">
        <v>0.10526315789473684</v>
      </c>
      <c r="X85" s="121" t="s">
        <v>792</v>
      </c>
      <c r="Y85" s="121" t="s">
        <v>878</v>
      </c>
    </row>
    <row r="86" spans="1:25">
      <c r="A86" s="1065" t="s">
        <v>226</v>
      </c>
      <c r="B86" s="13" t="s">
        <v>1297</v>
      </c>
      <c r="C86" s="121" t="s">
        <v>1793</v>
      </c>
      <c r="D86" s="121" t="s">
        <v>1758</v>
      </c>
      <c r="E86" s="121" t="s">
        <v>688</v>
      </c>
      <c r="F86" s="121">
        <v>0.17647058823529413</v>
      </c>
      <c r="G86" s="121">
        <v>0.58823529411764708</v>
      </c>
      <c r="H86" s="121">
        <v>0.17647058823529413</v>
      </c>
      <c r="I86" s="121">
        <v>5.8823529411764705E-2</v>
      </c>
      <c r="J86" s="1182">
        <v>0.30769230769230771</v>
      </c>
      <c r="K86" s="1182">
        <v>0.53846153846153844</v>
      </c>
      <c r="L86" s="1182">
        <v>0</v>
      </c>
      <c r="M86" s="1182">
        <v>0.15384615384615385</v>
      </c>
      <c r="N86" s="121">
        <v>0.33333333333333331</v>
      </c>
      <c r="O86" s="121">
        <v>8.3333333333333329E-2</v>
      </c>
      <c r="P86" s="121">
        <v>0.58333333333333337</v>
      </c>
      <c r="Q86" s="121">
        <v>0</v>
      </c>
      <c r="R86" s="121" t="s">
        <v>792</v>
      </c>
      <c r="S86" s="121" t="s">
        <v>792</v>
      </c>
      <c r="T86" s="121">
        <v>0.41666666666666669</v>
      </c>
      <c r="U86" s="121">
        <v>0.58333333333333337</v>
      </c>
      <c r="V86" s="121">
        <v>0</v>
      </c>
      <c r="W86" s="121">
        <v>0</v>
      </c>
      <c r="X86" s="121" t="s">
        <v>792</v>
      </c>
      <c r="Y86" s="121" t="s">
        <v>792</v>
      </c>
    </row>
    <row r="87" spans="1:25">
      <c r="A87" s="13" t="s">
        <v>306</v>
      </c>
      <c r="B87" s="13" t="s">
        <v>1292</v>
      </c>
      <c r="C87" s="121" t="s">
        <v>1796</v>
      </c>
      <c r="D87" s="121" t="s">
        <v>1797</v>
      </c>
      <c r="E87" s="121" t="s">
        <v>711</v>
      </c>
      <c r="F87" s="121">
        <v>0</v>
      </c>
      <c r="G87" s="121">
        <v>1</v>
      </c>
      <c r="H87" s="121">
        <v>0</v>
      </c>
      <c r="I87" s="121">
        <v>0</v>
      </c>
      <c r="J87" s="1182">
        <v>0</v>
      </c>
      <c r="K87" s="1182">
        <v>1</v>
      </c>
      <c r="L87" s="1182">
        <v>0</v>
      </c>
      <c r="M87" s="1182">
        <v>0</v>
      </c>
      <c r="N87" s="121">
        <v>0</v>
      </c>
      <c r="O87" s="121">
        <v>0</v>
      </c>
      <c r="P87" s="121">
        <v>1</v>
      </c>
      <c r="Q87" s="121">
        <v>0</v>
      </c>
      <c r="R87" s="121" t="s">
        <v>878</v>
      </c>
      <c r="S87" s="121" t="s">
        <v>792</v>
      </c>
      <c r="T87" s="121">
        <v>0</v>
      </c>
      <c r="U87" s="121">
        <v>1</v>
      </c>
      <c r="V87" s="121">
        <v>0</v>
      </c>
      <c r="W87" s="121">
        <v>0</v>
      </c>
      <c r="X87" s="121" t="s">
        <v>878</v>
      </c>
      <c r="Y87" s="121" t="s">
        <v>792</v>
      </c>
    </row>
    <row r="88" spans="1:25">
      <c r="A88" s="13" t="s">
        <v>468</v>
      </c>
      <c r="B88" s="13" t="s">
        <v>1292</v>
      </c>
      <c r="C88" s="121" t="s">
        <v>1796</v>
      </c>
      <c r="D88" s="121" t="s">
        <v>1798</v>
      </c>
      <c r="E88" s="121" t="s">
        <v>542</v>
      </c>
      <c r="F88" s="121">
        <v>1</v>
      </c>
      <c r="G88" s="121">
        <v>0</v>
      </c>
      <c r="H88" s="121">
        <v>0</v>
      </c>
      <c r="I88" s="121">
        <v>0</v>
      </c>
      <c r="J88" s="1182">
        <v>1</v>
      </c>
      <c r="K88" s="1182">
        <v>0</v>
      </c>
      <c r="L88" s="1182">
        <v>0</v>
      </c>
      <c r="M88" s="1182">
        <v>0</v>
      </c>
      <c r="N88" s="121" t="s">
        <v>1190</v>
      </c>
      <c r="O88" s="121" t="s">
        <v>1190</v>
      </c>
      <c r="P88" s="121" t="s">
        <v>1190</v>
      </c>
      <c r="Q88" s="121" t="s">
        <v>1190</v>
      </c>
      <c r="R88" s="121" t="s">
        <v>792</v>
      </c>
      <c r="S88" s="121" t="s">
        <v>792</v>
      </c>
      <c r="T88" s="121" t="s">
        <v>1190</v>
      </c>
      <c r="U88" s="121" t="s">
        <v>1190</v>
      </c>
      <c r="V88" s="121" t="s">
        <v>1190</v>
      </c>
      <c r="W88" s="121" t="s">
        <v>1190</v>
      </c>
      <c r="X88" s="121" t="s">
        <v>792</v>
      </c>
      <c r="Y88" s="121" t="s">
        <v>792</v>
      </c>
    </row>
    <row r="89" spans="1:25" ht="25.5">
      <c r="A89" s="13" t="s">
        <v>22</v>
      </c>
      <c r="B89" s="13" t="s">
        <v>1292</v>
      </c>
      <c r="C89" s="121" t="s">
        <v>1796</v>
      </c>
      <c r="D89" s="121" t="s">
        <v>1799</v>
      </c>
      <c r="E89" s="121" t="s">
        <v>730</v>
      </c>
      <c r="F89" s="121">
        <v>1</v>
      </c>
      <c r="G89" s="121">
        <v>0</v>
      </c>
      <c r="H89" s="121">
        <v>0</v>
      </c>
      <c r="I89" s="121">
        <v>0</v>
      </c>
      <c r="J89" s="1181" t="s">
        <v>2247</v>
      </c>
      <c r="K89" s="1181" t="s">
        <v>2247</v>
      </c>
      <c r="L89" s="1181" t="s">
        <v>2247</v>
      </c>
      <c r="M89" s="1181" t="s">
        <v>2247</v>
      </c>
      <c r="N89" s="121">
        <v>1</v>
      </c>
      <c r="O89" s="121">
        <v>0</v>
      </c>
      <c r="P89" s="121">
        <v>0</v>
      </c>
      <c r="Q89" s="121">
        <v>0</v>
      </c>
      <c r="R89" s="121" t="s">
        <v>792</v>
      </c>
      <c r="S89" s="121" t="s">
        <v>792</v>
      </c>
      <c r="T89" s="121" t="s">
        <v>1190</v>
      </c>
      <c r="U89" s="121" t="s">
        <v>1190</v>
      </c>
      <c r="V89" s="121" t="s">
        <v>1190</v>
      </c>
      <c r="W89" s="121" t="s">
        <v>1190</v>
      </c>
      <c r="X89" s="121" t="s">
        <v>792</v>
      </c>
      <c r="Y89" s="121" t="s">
        <v>792</v>
      </c>
    </row>
    <row r="90" spans="1:25">
      <c r="A90" s="13" t="s">
        <v>1148</v>
      </c>
      <c r="B90" s="13" t="s">
        <v>1292</v>
      </c>
      <c r="C90" s="121" t="s">
        <v>1796</v>
      </c>
      <c r="D90" s="121" t="s">
        <v>1800</v>
      </c>
      <c r="E90" s="121" t="s">
        <v>556</v>
      </c>
      <c r="F90" s="121">
        <v>0.875</v>
      </c>
      <c r="G90" s="121">
        <v>4.1666666666666664E-2</v>
      </c>
      <c r="H90" s="121">
        <v>0</v>
      </c>
      <c r="I90" s="121">
        <v>8.3333333333333329E-2</v>
      </c>
      <c r="J90" s="1182">
        <v>0.84210526315789469</v>
      </c>
      <c r="K90" s="1182">
        <v>5.2631578947368418E-2</v>
      </c>
      <c r="L90" s="1182">
        <v>0</v>
      </c>
      <c r="M90" s="1182">
        <v>0.10526315789473684</v>
      </c>
      <c r="N90" s="121">
        <v>0.91666666666666663</v>
      </c>
      <c r="O90" s="121">
        <v>0</v>
      </c>
      <c r="P90" s="121">
        <v>0</v>
      </c>
      <c r="Q90" s="121">
        <v>8.3333333333333329E-2</v>
      </c>
      <c r="R90" s="121" t="s">
        <v>792</v>
      </c>
      <c r="S90" s="121" t="s">
        <v>792</v>
      </c>
      <c r="T90" s="121">
        <v>0.8125</v>
      </c>
      <c r="U90" s="121">
        <v>0.125</v>
      </c>
      <c r="V90" s="121">
        <v>0</v>
      </c>
      <c r="W90" s="121">
        <v>6.25E-2</v>
      </c>
      <c r="X90" s="121" t="s">
        <v>792</v>
      </c>
      <c r="Y90" s="121" t="s">
        <v>792</v>
      </c>
    </row>
    <row r="91" spans="1:25">
      <c r="A91" s="13" t="s">
        <v>335</v>
      </c>
      <c r="B91" s="13" t="s">
        <v>1292</v>
      </c>
      <c r="C91" s="121" t="s">
        <v>1796</v>
      </c>
      <c r="D91" s="121" t="s">
        <v>1725</v>
      </c>
      <c r="E91" s="121" t="s">
        <v>706</v>
      </c>
      <c r="F91" s="121">
        <v>0.27777777777777779</v>
      </c>
      <c r="G91" s="121">
        <v>0</v>
      </c>
      <c r="H91" s="121">
        <v>0.72222222222222221</v>
      </c>
      <c r="I91" s="121">
        <v>0</v>
      </c>
      <c r="J91" s="1182">
        <v>0.21052631578947367</v>
      </c>
      <c r="K91" s="1182">
        <v>0</v>
      </c>
      <c r="L91" s="1182">
        <v>0.78947368421052633</v>
      </c>
      <c r="M91" s="1182">
        <v>0</v>
      </c>
      <c r="N91" s="121">
        <v>0.22727272727272727</v>
      </c>
      <c r="O91" s="121">
        <v>0.54545454545454541</v>
      </c>
      <c r="P91" s="121">
        <v>0.13636363636363635</v>
      </c>
      <c r="Q91" s="121">
        <v>9.0909090909090912E-2</v>
      </c>
      <c r="R91" s="121" t="s">
        <v>878</v>
      </c>
      <c r="S91" s="121" t="s">
        <v>878</v>
      </c>
      <c r="T91" s="121">
        <v>0.8571428571428571</v>
      </c>
      <c r="U91" s="121">
        <v>0.14285714285714285</v>
      </c>
      <c r="V91" s="121">
        <v>0</v>
      </c>
      <c r="W91" s="121">
        <v>0</v>
      </c>
      <c r="X91" s="121" t="s">
        <v>792</v>
      </c>
      <c r="Y91" s="121" t="s">
        <v>792</v>
      </c>
    </row>
    <row r="92" spans="1:25">
      <c r="A92" s="13" t="s">
        <v>486</v>
      </c>
      <c r="B92" s="13" t="s">
        <v>1298</v>
      </c>
      <c r="C92" s="121" t="s">
        <v>1304</v>
      </c>
      <c r="D92" s="121" t="s">
        <v>1767</v>
      </c>
      <c r="E92" s="121" t="s">
        <v>750</v>
      </c>
      <c r="F92" s="121">
        <v>0.2356902356902357</v>
      </c>
      <c r="G92" s="121">
        <v>0.19360269360269361</v>
      </c>
      <c r="H92" s="121">
        <v>0.41077441077441079</v>
      </c>
      <c r="I92" s="121">
        <v>0.15993265993265993</v>
      </c>
      <c r="J92" s="1182">
        <v>0.38856304985337242</v>
      </c>
      <c r="K92" s="1182">
        <v>8.0645161290322578E-2</v>
      </c>
      <c r="L92" s="1182">
        <v>0.42228739002932553</v>
      </c>
      <c r="M92" s="1182">
        <v>0.10850439882697947</v>
      </c>
      <c r="N92" s="121">
        <v>0.28253424657534248</v>
      </c>
      <c r="O92" s="121">
        <v>0.4863013698630137</v>
      </c>
      <c r="P92" s="121">
        <v>0.12157534246575342</v>
      </c>
      <c r="Q92" s="121">
        <v>0.1095890410958904</v>
      </c>
      <c r="R92" s="121" t="s">
        <v>878</v>
      </c>
      <c r="S92" s="121" t="s">
        <v>878</v>
      </c>
      <c r="T92" s="121">
        <v>0.24542682926829268</v>
      </c>
      <c r="U92" s="121">
        <v>0.12652439024390244</v>
      </c>
      <c r="V92" s="121">
        <v>0.4923780487804878</v>
      </c>
      <c r="W92" s="121">
        <v>0.13567073170731708</v>
      </c>
      <c r="X92" s="121" t="s">
        <v>878</v>
      </c>
      <c r="Y92" s="121" t="s">
        <v>878</v>
      </c>
    </row>
    <row r="93" spans="1:25">
      <c r="A93" s="13" t="s">
        <v>456</v>
      </c>
      <c r="B93" s="13" t="s">
        <v>1298</v>
      </c>
      <c r="C93" s="121" t="s">
        <v>1304</v>
      </c>
      <c r="D93" s="121" t="s">
        <v>1801</v>
      </c>
      <c r="E93" s="121" t="s">
        <v>592</v>
      </c>
      <c r="F93" s="121">
        <v>0.73202614379084963</v>
      </c>
      <c r="G93" s="121">
        <v>0.10457516339869281</v>
      </c>
      <c r="H93" s="121">
        <v>3.9215686274509803E-2</v>
      </c>
      <c r="I93" s="121">
        <v>0.12418300653594772</v>
      </c>
      <c r="J93" s="1182">
        <v>0.66296296296296298</v>
      </c>
      <c r="K93" s="1182">
        <v>0.17037037037037037</v>
      </c>
      <c r="L93" s="1182">
        <v>7.7777777777777779E-2</v>
      </c>
      <c r="M93" s="1182">
        <v>8.8888888888888892E-2</v>
      </c>
      <c r="N93" s="121">
        <v>0.64482758620689651</v>
      </c>
      <c r="O93" s="121">
        <v>6.2068965517241378E-2</v>
      </c>
      <c r="P93" s="121">
        <v>0.15517241379310345</v>
      </c>
      <c r="Q93" s="121">
        <v>0.13793103448275862</v>
      </c>
      <c r="R93" s="121" t="s">
        <v>792</v>
      </c>
      <c r="S93" s="121" t="s">
        <v>792</v>
      </c>
      <c r="T93" s="121">
        <v>0.72380952380952379</v>
      </c>
      <c r="U93" s="121">
        <v>5.0793650793650794E-2</v>
      </c>
      <c r="V93" s="121">
        <v>1.9047619047619049E-2</v>
      </c>
      <c r="W93" s="121">
        <v>0.20634920634920634</v>
      </c>
      <c r="X93" s="121" t="s">
        <v>792</v>
      </c>
      <c r="Y93" s="121" t="s">
        <v>792</v>
      </c>
    </row>
    <row r="94" spans="1:25">
      <c r="A94" s="8" t="s">
        <v>355</v>
      </c>
      <c r="B94" s="13" t="s">
        <v>1298</v>
      </c>
      <c r="C94" s="121" t="s">
        <v>1304</v>
      </c>
      <c r="D94" s="121" t="s">
        <v>1802</v>
      </c>
      <c r="E94" s="121" t="s">
        <v>588</v>
      </c>
      <c r="F94" s="121">
        <v>0.26190476190476192</v>
      </c>
      <c r="G94" s="121">
        <v>0</v>
      </c>
      <c r="H94" s="121">
        <v>0.59523809523809523</v>
      </c>
      <c r="I94" s="121">
        <v>0.14285714285714285</v>
      </c>
      <c r="J94" s="1182">
        <v>0.1702127659574468</v>
      </c>
      <c r="K94" s="1182">
        <v>2.1276595744680851E-2</v>
      </c>
      <c r="L94" s="1182">
        <v>0.68085106382978722</v>
      </c>
      <c r="M94" s="1182">
        <v>0.1276595744680851</v>
      </c>
      <c r="N94" s="121">
        <v>0.38636363636363635</v>
      </c>
      <c r="O94" s="121">
        <v>0.45454545454545453</v>
      </c>
      <c r="P94" s="121">
        <v>4.5454545454545456E-2</v>
      </c>
      <c r="Q94" s="121">
        <v>9.0909090909090912E-2</v>
      </c>
      <c r="R94" s="121" t="s">
        <v>792</v>
      </c>
      <c r="S94" s="121" t="s">
        <v>878</v>
      </c>
      <c r="T94" s="121">
        <v>0.55555555555555558</v>
      </c>
      <c r="U94" s="121">
        <v>8.8888888888888892E-2</v>
      </c>
      <c r="V94" s="121">
        <v>0.26666666666666666</v>
      </c>
      <c r="W94" s="121">
        <v>8.8888888888888892E-2</v>
      </c>
      <c r="X94" s="121" t="s">
        <v>792</v>
      </c>
      <c r="Y94" s="121" t="s">
        <v>792</v>
      </c>
    </row>
    <row r="95" spans="1:25">
      <c r="A95" s="13" t="s">
        <v>1172</v>
      </c>
      <c r="B95" s="13" t="s">
        <v>1298</v>
      </c>
      <c r="C95" s="121" t="s">
        <v>1304</v>
      </c>
      <c r="D95" s="121" t="s">
        <v>1729</v>
      </c>
      <c r="E95" s="121" t="s">
        <v>651</v>
      </c>
      <c r="F95" s="121">
        <v>0.10344827586206896</v>
      </c>
      <c r="G95" s="121">
        <v>0.13793103448275862</v>
      </c>
      <c r="H95" s="121">
        <v>0.48275862068965519</v>
      </c>
      <c r="I95" s="121">
        <v>0.27586206896551724</v>
      </c>
      <c r="J95" s="1182">
        <v>0</v>
      </c>
      <c r="K95" s="1182">
        <v>0.41935483870967744</v>
      </c>
      <c r="L95" s="1182">
        <v>0.5161290322580645</v>
      </c>
      <c r="M95" s="1182">
        <v>6.4516129032258063E-2</v>
      </c>
      <c r="N95" s="121">
        <v>8.8235294117647065E-2</v>
      </c>
      <c r="O95" s="121">
        <v>0.35294117647058826</v>
      </c>
      <c r="P95" s="121">
        <v>0.29411764705882354</v>
      </c>
      <c r="Q95" s="121">
        <v>0.26470588235294118</v>
      </c>
      <c r="R95" s="121" t="s">
        <v>878</v>
      </c>
      <c r="S95" s="121" t="s">
        <v>792</v>
      </c>
      <c r="T95" s="121">
        <v>0.14705882352941177</v>
      </c>
      <c r="U95" s="121">
        <v>5.8823529411764705E-2</v>
      </c>
      <c r="V95" s="121">
        <v>0.3235294117647059</v>
      </c>
      <c r="W95" s="121">
        <v>0.47058823529411764</v>
      </c>
      <c r="X95" s="121" t="s">
        <v>878</v>
      </c>
      <c r="Y95" s="121" t="s">
        <v>792</v>
      </c>
    </row>
    <row r="96" spans="1:25">
      <c r="A96" s="13" t="s">
        <v>284</v>
      </c>
      <c r="B96" s="13" t="s">
        <v>1298</v>
      </c>
      <c r="C96" s="121" t="s">
        <v>1304</v>
      </c>
      <c r="D96" s="121" t="s">
        <v>1740</v>
      </c>
      <c r="E96" s="121" t="s">
        <v>611</v>
      </c>
      <c r="F96" s="121">
        <v>0.2119815668202765</v>
      </c>
      <c r="G96" s="121">
        <v>8.294930875576037E-2</v>
      </c>
      <c r="H96" s="121">
        <v>0.56682027649769584</v>
      </c>
      <c r="I96" s="121">
        <v>0.13824884792626729</v>
      </c>
      <c r="J96" s="1182">
        <v>0.125</v>
      </c>
      <c r="K96" s="1182">
        <v>6.25E-2</v>
      </c>
      <c r="L96" s="1182">
        <v>0.6964285714285714</v>
      </c>
      <c r="M96" s="1182">
        <v>0.11607142857142858</v>
      </c>
      <c r="N96" s="121">
        <v>0.23673469387755103</v>
      </c>
      <c r="O96" s="121">
        <v>0.5714285714285714</v>
      </c>
      <c r="P96" s="121">
        <v>7.3469387755102047E-2</v>
      </c>
      <c r="Q96" s="121">
        <v>0.11836734693877551</v>
      </c>
      <c r="R96" s="121" t="s">
        <v>878</v>
      </c>
      <c r="S96" s="121" t="s">
        <v>878</v>
      </c>
      <c r="T96" s="121">
        <v>0.24313725490196078</v>
      </c>
      <c r="U96" s="121">
        <v>9.8039215686274508E-2</v>
      </c>
      <c r="V96" s="121">
        <v>0.53333333333333333</v>
      </c>
      <c r="W96" s="121">
        <v>0.12549019607843137</v>
      </c>
      <c r="X96" s="121" t="s">
        <v>878</v>
      </c>
      <c r="Y96" s="121" t="s">
        <v>878</v>
      </c>
    </row>
    <row r="97" spans="1:25">
      <c r="A97" s="13" t="s">
        <v>440</v>
      </c>
      <c r="B97" s="13" t="s">
        <v>1298</v>
      </c>
      <c r="C97" s="121" t="s">
        <v>1304</v>
      </c>
      <c r="D97" s="121" t="s">
        <v>1741</v>
      </c>
      <c r="E97" s="121" t="s">
        <v>714</v>
      </c>
      <c r="F97" s="121">
        <v>0.89473684210526316</v>
      </c>
      <c r="G97" s="121">
        <v>0</v>
      </c>
      <c r="H97" s="121">
        <v>0</v>
      </c>
      <c r="I97" s="121">
        <v>0.10526315789473684</v>
      </c>
      <c r="J97" s="1182">
        <v>0.82352941176470584</v>
      </c>
      <c r="K97" s="1182">
        <v>0</v>
      </c>
      <c r="L97" s="1182">
        <v>0</v>
      </c>
      <c r="M97" s="1182">
        <v>0.17647058823529413</v>
      </c>
      <c r="N97" s="121">
        <v>0.94444444444444442</v>
      </c>
      <c r="O97" s="121">
        <v>0</v>
      </c>
      <c r="P97" s="121">
        <v>0</v>
      </c>
      <c r="Q97" s="121">
        <v>5.5555555555555552E-2</v>
      </c>
      <c r="R97" s="121" t="s">
        <v>792</v>
      </c>
      <c r="S97" s="121" t="s">
        <v>792</v>
      </c>
      <c r="T97" s="121">
        <v>0.375</v>
      </c>
      <c r="U97" s="121">
        <v>0.375</v>
      </c>
      <c r="V97" s="121">
        <v>0</v>
      </c>
      <c r="W97" s="121">
        <v>0.25</v>
      </c>
      <c r="X97" s="121" t="s">
        <v>792</v>
      </c>
      <c r="Y97" s="121" t="s">
        <v>792</v>
      </c>
    </row>
    <row r="98" spans="1:25">
      <c r="A98" s="13" t="s">
        <v>321</v>
      </c>
      <c r="B98" s="13" t="s">
        <v>1298</v>
      </c>
      <c r="C98" s="121" t="s">
        <v>1304</v>
      </c>
      <c r="D98" s="121" t="s">
        <v>1803</v>
      </c>
      <c r="E98" s="121" t="s">
        <v>737</v>
      </c>
      <c r="F98" s="121">
        <v>0.95925925925925926</v>
      </c>
      <c r="G98" s="121">
        <v>0</v>
      </c>
      <c r="H98" s="121">
        <v>4.0740740740740744E-2</v>
      </c>
      <c r="I98" s="121">
        <v>0</v>
      </c>
      <c r="J98" s="1182">
        <v>0.99657534246575341</v>
      </c>
      <c r="K98" s="1182">
        <v>0</v>
      </c>
      <c r="L98" s="1182">
        <v>3.4246575342465752E-3</v>
      </c>
      <c r="M98" s="1182">
        <v>0</v>
      </c>
      <c r="N98" s="121">
        <v>1</v>
      </c>
      <c r="O98" s="121">
        <v>0</v>
      </c>
      <c r="P98" s="121">
        <v>0</v>
      </c>
      <c r="Q98" s="121">
        <v>0</v>
      </c>
      <c r="R98" s="121" t="s">
        <v>792</v>
      </c>
      <c r="S98" s="121" t="s">
        <v>792</v>
      </c>
      <c r="T98" s="121">
        <v>0.99650349650349646</v>
      </c>
      <c r="U98" s="121">
        <v>3.4965034965034965E-3</v>
      </c>
      <c r="V98" s="121">
        <v>0</v>
      </c>
      <c r="W98" s="121">
        <v>0</v>
      </c>
      <c r="X98" s="121" t="s">
        <v>792</v>
      </c>
      <c r="Y98" s="121" t="s">
        <v>792</v>
      </c>
    </row>
    <row r="99" spans="1:25" ht="25.5">
      <c r="A99" s="8" t="s">
        <v>32</v>
      </c>
      <c r="B99" s="13" t="s">
        <v>1298</v>
      </c>
      <c r="C99" s="121" t="s">
        <v>1304</v>
      </c>
      <c r="D99" s="121" t="s">
        <v>1752</v>
      </c>
      <c r="E99" s="121" t="s">
        <v>759</v>
      </c>
      <c r="F99" s="121">
        <v>1</v>
      </c>
      <c r="G99" s="121">
        <v>0</v>
      </c>
      <c r="H99" s="121">
        <v>0</v>
      </c>
      <c r="I99" s="121">
        <v>0</v>
      </c>
      <c r="J99" s="1181" t="s">
        <v>2247</v>
      </c>
      <c r="K99" s="1181" t="s">
        <v>2247</v>
      </c>
      <c r="L99" s="1181" t="s">
        <v>2247</v>
      </c>
      <c r="M99" s="1181" t="s">
        <v>2247</v>
      </c>
      <c r="N99" s="121" t="s">
        <v>1190</v>
      </c>
      <c r="O99" s="121" t="s">
        <v>1190</v>
      </c>
      <c r="P99" s="121" t="s">
        <v>1190</v>
      </c>
      <c r="Q99" s="121" t="s">
        <v>1190</v>
      </c>
      <c r="R99" s="121" t="s">
        <v>792</v>
      </c>
      <c r="S99" s="121" t="s">
        <v>792</v>
      </c>
      <c r="T99" s="121" t="s">
        <v>1190</v>
      </c>
      <c r="U99" s="121" t="s">
        <v>1190</v>
      </c>
      <c r="V99" s="121" t="s">
        <v>1190</v>
      </c>
      <c r="W99" s="121" t="s">
        <v>1190</v>
      </c>
      <c r="X99" s="121" t="s">
        <v>792</v>
      </c>
      <c r="Y99" s="121" t="s">
        <v>792</v>
      </c>
    </row>
    <row r="100" spans="1:25">
      <c r="A100" s="13" t="s">
        <v>140</v>
      </c>
      <c r="B100" s="13" t="s">
        <v>1298</v>
      </c>
      <c r="C100" s="121" t="s">
        <v>1304</v>
      </c>
      <c r="D100" s="121" t="s">
        <v>1804</v>
      </c>
      <c r="E100" s="121" t="s">
        <v>532</v>
      </c>
      <c r="F100" s="121">
        <v>0.10179640718562874</v>
      </c>
      <c r="G100" s="121">
        <v>0.40718562874251496</v>
      </c>
      <c r="H100" s="121">
        <v>0.44311377245508982</v>
      </c>
      <c r="I100" s="121">
        <v>4.790419161676647E-2</v>
      </c>
      <c r="J100" s="1182">
        <v>9.7560975609756101E-2</v>
      </c>
      <c r="K100" s="1182">
        <v>0.32926829268292684</v>
      </c>
      <c r="L100" s="1182">
        <v>0.48170731707317072</v>
      </c>
      <c r="M100" s="1182">
        <v>9.1463414634146339E-2</v>
      </c>
      <c r="N100" s="121">
        <v>7.4285714285714288E-2</v>
      </c>
      <c r="O100" s="121">
        <v>0.4514285714285714</v>
      </c>
      <c r="P100" s="121">
        <v>0.37714285714285717</v>
      </c>
      <c r="Q100" s="121">
        <v>9.7142857142857142E-2</v>
      </c>
      <c r="R100" s="121" t="s">
        <v>878</v>
      </c>
      <c r="S100" s="121" t="s">
        <v>878</v>
      </c>
      <c r="T100" s="121">
        <v>0.13043478260869565</v>
      </c>
      <c r="U100" s="121">
        <v>9.7826086956521743E-2</v>
      </c>
      <c r="V100" s="121">
        <v>0.64130434782608692</v>
      </c>
      <c r="W100" s="121">
        <v>0.13043478260869565</v>
      </c>
      <c r="X100" s="121" t="s">
        <v>878</v>
      </c>
      <c r="Y100" s="121" t="s">
        <v>878</v>
      </c>
    </row>
    <row r="101" spans="1:25">
      <c r="A101" s="13" t="s">
        <v>503</v>
      </c>
      <c r="B101" s="13" t="s">
        <v>1298</v>
      </c>
      <c r="C101" s="121" t="s">
        <v>1304</v>
      </c>
      <c r="D101" s="121" t="s">
        <v>1805</v>
      </c>
      <c r="E101" s="121" t="s">
        <v>788</v>
      </c>
      <c r="F101" s="121">
        <v>0.5</v>
      </c>
      <c r="G101" s="121">
        <v>3.3333333333333333E-2</v>
      </c>
      <c r="H101" s="121">
        <v>0.46666666666666667</v>
      </c>
      <c r="I101" s="121">
        <v>0</v>
      </c>
      <c r="J101" s="1182">
        <v>0.32142857142857145</v>
      </c>
      <c r="K101" s="1182">
        <v>3.5714285714285712E-2</v>
      </c>
      <c r="L101" s="1182">
        <v>0.6428571428571429</v>
      </c>
      <c r="M101" s="1182">
        <v>0</v>
      </c>
      <c r="N101" s="121">
        <v>0.13513513513513514</v>
      </c>
      <c r="O101" s="121">
        <v>0.70270270270270274</v>
      </c>
      <c r="P101" s="121">
        <v>8.1081081081081086E-2</v>
      </c>
      <c r="Q101" s="121">
        <v>8.1081081081081086E-2</v>
      </c>
      <c r="R101" s="121" t="s">
        <v>878</v>
      </c>
      <c r="S101" s="121" t="s">
        <v>878</v>
      </c>
      <c r="T101" s="121">
        <v>0.42105263157894735</v>
      </c>
      <c r="U101" s="121">
        <v>7.8947368421052627E-2</v>
      </c>
      <c r="V101" s="121">
        <v>0.47368421052631576</v>
      </c>
      <c r="W101" s="121">
        <v>2.6315789473684209E-2</v>
      </c>
      <c r="X101" s="121" t="s">
        <v>792</v>
      </c>
      <c r="Y101" s="121" t="s">
        <v>878</v>
      </c>
    </row>
    <row r="102" spans="1:25">
      <c r="A102" s="13" t="s">
        <v>333</v>
      </c>
      <c r="B102" s="13" t="s">
        <v>1298</v>
      </c>
      <c r="C102" s="121" t="s">
        <v>1304</v>
      </c>
      <c r="D102" s="121" t="s">
        <v>1806</v>
      </c>
      <c r="E102" s="121" t="s">
        <v>743</v>
      </c>
      <c r="F102" s="121">
        <v>0.05</v>
      </c>
      <c r="G102" s="121">
        <v>0</v>
      </c>
      <c r="H102" s="121">
        <v>0.9</v>
      </c>
      <c r="I102" s="121">
        <v>0.05</v>
      </c>
      <c r="J102" s="1182">
        <v>0.38461538461538464</v>
      </c>
      <c r="K102" s="1182">
        <v>3.8461538461538464E-2</v>
      </c>
      <c r="L102" s="1182">
        <v>0.57692307692307687</v>
      </c>
      <c r="M102" s="1182">
        <v>0</v>
      </c>
      <c r="N102" s="121">
        <v>0.56666666666666665</v>
      </c>
      <c r="O102" s="121">
        <v>0.36666666666666664</v>
      </c>
      <c r="P102" s="121">
        <v>6.6666666666666666E-2</v>
      </c>
      <c r="Q102" s="121">
        <v>0</v>
      </c>
      <c r="R102" s="121" t="s">
        <v>792</v>
      </c>
      <c r="S102" s="121" t="s">
        <v>792</v>
      </c>
      <c r="T102" s="121">
        <v>0.35714285714285715</v>
      </c>
      <c r="U102" s="121">
        <v>0.17857142857142858</v>
      </c>
      <c r="V102" s="121">
        <v>0.4642857142857143</v>
      </c>
      <c r="W102" s="121">
        <v>0</v>
      </c>
      <c r="X102" s="121" t="s">
        <v>792</v>
      </c>
      <c r="Y102" s="121" t="s">
        <v>878</v>
      </c>
    </row>
    <row r="103" spans="1:25">
      <c r="A103" s="13" t="s">
        <v>413</v>
      </c>
      <c r="B103" s="13" t="s">
        <v>1298</v>
      </c>
      <c r="C103" s="121" t="s">
        <v>1304</v>
      </c>
      <c r="D103" s="121" t="s">
        <v>1807</v>
      </c>
      <c r="E103" s="121" t="s">
        <v>529</v>
      </c>
      <c r="F103" s="121">
        <v>0.56585365853658531</v>
      </c>
      <c r="G103" s="121">
        <v>0.24878048780487805</v>
      </c>
      <c r="H103" s="121">
        <v>0.12195121951219512</v>
      </c>
      <c r="I103" s="121">
        <v>6.3414634146341464E-2</v>
      </c>
      <c r="J103" s="1182">
        <v>0.42056074766355139</v>
      </c>
      <c r="K103" s="1182">
        <v>0.2570093457943925</v>
      </c>
      <c r="L103" s="1182">
        <v>0.25233644859813081</v>
      </c>
      <c r="M103" s="1182">
        <v>7.0093457943925228E-2</v>
      </c>
      <c r="N103" s="121">
        <v>0.54077253218884125</v>
      </c>
      <c r="O103" s="121">
        <v>9.4420600858369105E-2</v>
      </c>
      <c r="P103" s="121">
        <v>0.28755364806866951</v>
      </c>
      <c r="Q103" s="121">
        <v>7.7253218884120178E-2</v>
      </c>
      <c r="R103" s="121" t="s">
        <v>792</v>
      </c>
      <c r="S103" s="121" t="s">
        <v>792</v>
      </c>
      <c r="T103" s="121">
        <v>0.5587044534412956</v>
      </c>
      <c r="U103" s="121">
        <v>8.9068825910931168E-2</v>
      </c>
      <c r="V103" s="121">
        <v>0.2145748987854251</v>
      </c>
      <c r="W103" s="121">
        <v>0.13765182186234817</v>
      </c>
      <c r="X103" s="121" t="s">
        <v>792</v>
      </c>
      <c r="Y103" s="121" t="s">
        <v>792</v>
      </c>
    </row>
    <row r="104" spans="1:25">
      <c r="A104" s="13" t="s">
        <v>198</v>
      </c>
      <c r="B104" s="13" t="s">
        <v>1298</v>
      </c>
      <c r="C104" s="121" t="s">
        <v>1304</v>
      </c>
      <c r="D104" s="121" t="s">
        <v>1808</v>
      </c>
      <c r="E104" s="121" t="s">
        <v>778</v>
      </c>
      <c r="F104" s="121">
        <v>0.23943661971830985</v>
      </c>
      <c r="G104" s="121">
        <v>0.352112676056338</v>
      </c>
      <c r="H104" s="121">
        <v>0.28169014084507044</v>
      </c>
      <c r="I104" s="121">
        <v>0.12676056338028169</v>
      </c>
      <c r="J104" s="1182">
        <v>0.26923076923076922</v>
      </c>
      <c r="K104" s="1182">
        <v>0.30769230769230771</v>
      </c>
      <c r="L104" s="1182">
        <v>0.37179487179487181</v>
      </c>
      <c r="M104" s="1182">
        <v>5.128205128205128E-2</v>
      </c>
      <c r="N104" s="121">
        <v>0.1891891891891892</v>
      </c>
      <c r="O104" s="121">
        <v>0.21621621621621623</v>
      </c>
      <c r="P104" s="121">
        <v>0.48648648648648651</v>
      </c>
      <c r="Q104" s="121">
        <v>0.10810810810810811</v>
      </c>
      <c r="R104" s="121" t="s">
        <v>878</v>
      </c>
      <c r="S104" s="121" t="s">
        <v>792</v>
      </c>
      <c r="T104" s="121">
        <v>7.4999999999999997E-2</v>
      </c>
      <c r="U104" s="121">
        <v>0.48749999999999999</v>
      </c>
      <c r="V104" s="121">
        <v>0.25</v>
      </c>
      <c r="W104" s="121">
        <v>0.1875</v>
      </c>
      <c r="X104" s="121" t="s">
        <v>878</v>
      </c>
      <c r="Y104" s="121" t="s">
        <v>792</v>
      </c>
    </row>
    <row r="105" spans="1:25">
      <c r="A105" s="13" t="s">
        <v>1051</v>
      </c>
      <c r="B105" s="13" t="s">
        <v>1298</v>
      </c>
      <c r="C105" s="121" t="s">
        <v>1304</v>
      </c>
      <c r="D105" s="121" t="s">
        <v>1809</v>
      </c>
      <c r="E105" s="121" t="s">
        <v>684</v>
      </c>
      <c r="F105" s="121">
        <v>2.5974025974025976E-2</v>
      </c>
      <c r="G105" s="121">
        <v>0.11688311688311688</v>
      </c>
      <c r="H105" s="121">
        <v>0.70129870129870131</v>
      </c>
      <c r="I105" s="121">
        <v>0.15584415584415584</v>
      </c>
      <c r="J105" s="1182">
        <v>2.5974025974025976E-2</v>
      </c>
      <c r="K105" s="1182">
        <v>0.23376623376623376</v>
      </c>
      <c r="L105" s="1182">
        <v>0.66233766233766234</v>
      </c>
      <c r="M105" s="1182">
        <v>7.792207792207792E-2</v>
      </c>
      <c r="N105" s="121">
        <v>6.6666666666666666E-2</v>
      </c>
      <c r="O105" s="121">
        <v>0.64</v>
      </c>
      <c r="P105" s="121">
        <v>0.13333333333333333</v>
      </c>
      <c r="Q105" s="121">
        <v>0.16</v>
      </c>
      <c r="R105" s="121" t="s">
        <v>878</v>
      </c>
      <c r="S105" s="121" t="s">
        <v>878</v>
      </c>
      <c r="T105" s="121">
        <v>3.0612244897959183E-2</v>
      </c>
      <c r="U105" s="121">
        <v>0.22448979591836735</v>
      </c>
      <c r="V105" s="121">
        <v>0.59183673469387754</v>
      </c>
      <c r="W105" s="121">
        <v>0.15306122448979592</v>
      </c>
      <c r="X105" s="121" t="s">
        <v>878</v>
      </c>
      <c r="Y105" s="121" t="s">
        <v>878</v>
      </c>
    </row>
    <row r="106" spans="1:25">
      <c r="A106" s="8" t="s">
        <v>296</v>
      </c>
      <c r="B106" s="13" t="s">
        <v>1298</v>
      </c>
      <c r="C106" s="121" t="s">
        <v>1304</v>
      </c>
      <c r="D106" s="121" t="s">
        <v>1810</v>
      </c>
      <c r="E106" s="121" t="s">
        <v>617</v>
      </c>
      <c r="F106" s="121">
        <v>1.0869565217391304E-2</v>
      </c>
      <c r="G106" s="121">
        <v>0.2608695652173913</v>
      </c>
      <c r="H106" s="121">
        <v>0.4891304347826087</v>
      </c>
      <c r="I106" s="121">
        <v>0.2391304347826087</v>
      </c>
      <c r="J106" s="1182">
        <v>0</v>
      </c>
      <c r="K106" s="1182">
        <v>0.2810810810810811</v>
      </c>
      <c r="L106" s="1182">
        <v>0.51351351351351349</v>
      </c>
      <c r="M106" s="1182">
        <v>0.20540540540540542</v>
      </c>
      <c r="N106" s="121">
        <v>0</v>
      </c>
      <c r="O106" s="121">
        <v>0.58333333333333337</v>
      </c>
      <c r="P106" s="121">
        <v>0.22916666666666666</v>
      </c>
      <c r="Q106" s="121">
        <v>0.1875</v>
      </c>
      <c r="R106" s="121" t="s">
        <v>878</v>
      </c>
      <c r="S106" s="121" t="s">
        <v>878</v>
      </c>
      <c r="T106" s="121">
        <v>0</v>
      </c>
      <c r="U106" s="121">
        <v>0.29665071770334928</v>
      </c>
      <c r="V106" s="121">
        <v>0.45454545454545453</v>
      </c>
      <c r="W106" s="121">
        <v>0.24880382775119617</v>
      </c>
      <c r="X106" s="121" t="s">
        <v>878</v>
      </c>
      <c r="Y106" s="121" t="s">
        <v>878</v>
      </c>
    </row>
    <row r="107" spans="1:25">
      <c r="A107" s="13" t="s">
        <v>500</v>
      </c>
      <c r="B107" s="13" t="s">
        <v>1298</v>
      </c>
      <c r="C107" s="121" t="s">
        <v>1304</v>
      </c>
      <c r="D107" s="121" t="s">
        <v>1811</v>
      </c>
      <c r="E107" s="121" t="s">
        <v>757</v>
      </c>
      <c r="F107" s="121">
        <v>9.9009900990099011E-3</v>
      </c>
      <c r="G107" s="121">
        <v>0.15841584158415842</v>
      </c>
      <c r="H107" s="121">
        <v>0.65346534653465349</v>
      </c>
      <c r="I107" s="121">
        <v>0.17821782178217821</v>
      </c>
      <c r="J107" s="1182">
        <v>3.1578947368421054E-2</v>
      </c>
      <c r="K107" s="1182">
        <v>0.22105263157894736</v>
      </c>
      <c r="L107" s="1182">
        <v>0.52631578947368418</v>
      </c>
      <c r="M107" s="1182">
        <v>0.22105263157894736</v>
      </c>
      <c r="N107" s="121">
        <v>3.3333333333333333E-2</v>
      </c>
      <c r="O107" s="121">
        <v>0.48888888888888887</v>
      </c>
      <c r="P107" s="121">
        <v>0.26666666666666666</v>
      </c>
      <c r="Q107" s="121">
        <v>0.21111111111111111</v>
      </c>
      <c r="R107" s="121" t="s">
        <v>878</v>
      </c>
      <c r="S107" s="121" t="s">
        <v>878</v>
      </c>
      <c r="T107" s="121">
        <v>0.16842105263157894</v>
      </c>
      <c r="U107" s="121">
        <v>0.38947368421052631</v>
      </c>
      <c r="V107" s="121">
        <v>0.31578947368421051</v>
      </c>
      <c r="W107" s="121">
        <v>0.12631578947368421</v>
      </c>
      <c r="X107" s="121" t="s">
        <v>878</v>
      </c>
      <c r="Y107" s="121" t="s">
        <v>792</v>
      </c>
    </row>
    <row r="108" spans="1:25">
      <c r="A108" s="13" t="s">
        <v>73</v>
      </c>
      <c r="B108" s="13" t="s">
        <v>1298</v>
      </c>
      <c r="C108" s="121" t="s">
        <v>1304</v>
      </c>
      <c r="D108" s="121" t="s">
        <v>1812</v>
      </c>
      <c r="E108" s="121" t="s">
        <v>632</v>
      </c>
      <c r="F108" s="121">
        <v>0.47545219638242892</v>
      </c>
      <c r="G108" s="121">
        <v>0</v>
      </c>
      <c r="H108" s="121">
        <v>0.4263565891472868</v>
      </c>
      <c r="I108" s="121">
        <v>9.8191214470284241E-2</v>
      </c>
      <c r="J108" s="1182">
        <v>0.23184357541899442</v>
      </c>
      <c r="K108" s="1182">
        <v>0</v>
      </c>
      <c r="L108" s="1182">
        <v>0.67597765363128492</v>
      </c>
      <c r="M108" s="1182">
        <v>9.217877094972067E-2</v>
      </c>
      <c r="N108" s="121">
        <v>0.215633423180593</v>
      </c>
      <c r="O108" s="121">
        <v>0.60916442048517516</v>
      </c>
      <c r="P108" s="121">
        <v>8.6253369272237201E-2</v>
      </c>
      <c r="Q108" s="121">
        <v>8.8948787061994605E-2</v>
      </c>
      <c r="R108" s="121" t="s">
        <v>878</v>
      </c>
      <c r="S108" s="121" t="s">
        <v>878</v>
      </c>
      <c r="T108" s="121">
        <v>5.6657223796033995E-2</v>
      </c>
      <c r="U108" s="121">
        <v>0.10764872521246459</v>
      </c>
      <c r="V108" s="121">
        <v>0.67705382436260619</v>
      </c>
      <c r="W108" s="121">
        <v>0.15864022662889518</v>
      </c>
      <c r="X108" s="121" t="s">
        <v>878</v>
      </c>
      <c r="Y108" s="121" t="s">
        <v>878</v>
      </c>
    </row>
    <row r="109" spans="1:25">
      <c r="A109" s="13" t="s">
        <v>399</v>
      </c>
      <c r="B109" s="13" t="s">
        <v>1298</v>
      </c>
      <c r="C109" s="121" t="s">
        <v>1304</v>
      </c>
      <c r="D109" s="121" t="s">
        <v>1813</v>
      </c>
      <c r="E109" s="121" t="s">
        <v>623</v>
      </c>
      <c r="F109" s="121">
        <v>4.1984732824427481E-2</v>
      </c>
      <c r="G109" s="121">
        <v>0.20992366412213739</v>
      </c>
      <c r="H109" s="121">
        <v>0.68702290076335881</v>
      </c>
      <c r="I109" s="121">
        <v>6.1068702290076333E-2</v>
      </c>
      <c r="J109" s="1182">
        <v>0.18272425249169436</v>
      </c>
      <c r="K109" s="1182">
        <v>0.20598006644518271</v>
      </c>
      <c r="L109" s="1182">
        <v>0.50498338870431891</v>
      </c>
      <c r="M109" s="1182">
        <v>0.10631229235880399</v>
      </c>
      <c r="N109" s="121">
        <v>0.11524163568773234</v>
      </c>
      <c r="O109" s="121">
        <v>0.53531598513011147</v>
      </c>
      <c r="P109" s="121">
        <v>0.24163568773234201</v>
      </c>
      <c r="Q109" s="121">
        <v>0.10780669144981413</v>
      </c>
      <c r="R109" s="121" t="s">
        <v>878</v>
      </c>
      <c r="S109" s="121" t="s">
        <v>878</v>
      </c>
      <c r="T109" s="121">
        <v>9.1999999999999998E-2</v>
      </c>
      <c r="U109" s="121">
        <v>0.26800000000000002</v>
      </c>
      <c r="V109" s="121">
        <v>0.54400000000000004</v>
      </c>
      <c r="W109" s="121">
        <v>9.6000000000000002E-2</v>
      </c>
      <c r="X109" s="121" t="s">
        <v>878</v>
      </c>
      <c r="Y109" s="121" t="s">
        <v>878</v>
      </c>
    </row>
    <row r="110" spans="1:25">
      <c r="A110" s="13" t="s">
        <v>274</v>
      </c>
      <c r="B110" s="13" t="s">
        <v>1298</v>
      </c>
      <c r="C110" s="121" t="s">
        <v>1304</v>
      </c>
      <c r="D110" s="121" t="s">
        <v>1814</v>
      </c>
      <c r="E110" s="121" t="s">
        <v>679</v>
      </c>
      <c r="F110" s="121">
        <v>0.15139442231075698</v>
      </c>
      <c r="G110" s="121">
        <v>0.3386454183266932</v>
      </c>
      <c r="H110" s="121">
        <v>0.46215139442231074</v>
      </c>
      <c r="I110" s="121">
        <v>4.7808764940239043E-2</v>
      </c>
      <c r="J110" s="1182">
        <v>0.23505976095617531</v>
      </c>
      <c r="K110" s="1182">
        <v>0.29482071713147412</v>
      </c>
      <c r="L110" s="1182">
        <v>0.45019920318725098</v>
      </c>
      <c r="M110" s="1182">
        <v>1.9920318725099601E-2</v>
      </c>
      <c r="N110" s="121">
        <v>0.12550607287449392</v>
      </c>
      <c r="O110" s="121">
        <v>0.48987854251012147</v>
      </c>
      <c r="P110" s="121">
        <v>0.36032388663967613</v>
      </c>
      <c r="Q110" s="121">
        <v>2.4291497975708502E-2</v>
      </c>
      <c r="R110" s="121" t="s">
        <v>878</v>
      </c>
      <c r="S110" s="121" t="s">
        <v>878</v>
      </c>
      <c r="T110" s="121">
        <v>0.23868312757201646</v>
      </c>
      <c r="U110" s="121">
        <v>0.36213991769547327</v>
      </c>
      <c r="V110" s="121">
        <v>0.37860082304526749</v>
      </c>
      <c r="W110" s="121">
        <v>2.0576131687242798E-2</v>
      </c>
      <c r="X110" s="121" t="s">
        <v>878</v>
      </c>
      <c r="Y110" s="121" t="s">
        <v>792</v>
      </c>
    </row>
    <row r="111" spans="1:25">
      <c r="A111" s="13" t="s">
        <v>462</v>
      </c>
      <c r="B111" s="13" t="s">
        <v>1292</v>
      </c>
      <c r="C111" s="121" t="s">
        <v>1305</v>
      </c>
      <c r="D111" s="121" t="s">
        <v>1332</v>
      </c>
      <c r="E111" s="121" t="s">
        <v>539</v>
      </c>
      <c r="F111" s="121">
        <v>0.29032258064516131</v>
      </c>
      <c r="G111" s="121">
        <v>0.35483870967741937</v>
      </c>
      <c r="H111" s="121">
        <v>0.28225806451612906</v>
      </c>
      <c r="I111" s="121">
        <v>7.2580645161290328E-2</v>
      </c>
      <c r="J111" s="1182">
        <v>0.23255813953488372</v>
      </c>
      <c r="K111" s="1182">
        <v>0.20155038759689922</v>
      </c>
      <c r="L111" s="1182">
        <v>0.37209302325581395</v>
      </c>
      <c r="M111" s="1182">
        <v>0.19379844961240311</v>
      </c>
      <c r="N111" s="121">
        <v>0.30327868852459017</v>
      </c>
      <c r="O111" s="121">
        <v>0.33606557377049179</v>
      </c>
      <c r="P111" s="121">
        <v>0.22131147540983606</v>
      </c>
      <c r="Q111" s="121">
        <v>0.13934426229508196</v>
      </c>
      <c r="R111" s="121" t="s">
        <v>792</v>
      </c>
      <c r="S111" s="121" t="s">
        <v>792</v>
      </c>
      <c r="T111" s="121">
        <v>0.39516129032258063</v>
      </c>
      <c r="U111" s="121">
        <v>0.35483870967741937</v>
      </c>
      <c r="V111" s="121">
        <v>0.12903225806451613</v>
      </c>
      <c r="W111" s="121">
        <v>0.12096774193548387</v>
      </c>
      <c r="X111" s="121" t="s">
        <v>792</v>
      </c>
      <c r="Y111" s="121" t="s">
        <v>792</v>
      </c>
    </row>
    <row r="112" spans="1:25">
      <c r="A112" s="13" t="s">
        <v>415</v>
      </c>
      <c r="B112" s="13" t="s">
        <v>1298</v>
      </c>
      <c r="C112" s="121" t="s">
        <v>1305</v>
      </c>
      <c r="D112" s="121" t="s">
        <v>1815</v>
      </c>
      <c r="E112" s="121" t="s">
        <v>530</v>
      </c>
      <c r="F112" s="121">
        <v>0.39705882352941174</v>
      </c>
      <c r="G112" s="121">
        <v>4.4117647058823532E-2</v>
      </c>
      <c r="H112" s="121">
        <v>0.33823529411764708</v>
      </c>
      <c r="I112" s="121">
        <v>0.22058823529411764</v>
      </c>
      <c r="J112" s="1182">
        <v>0.12903225806451613</v>
      </c>
      <c r="K112" s="1182">
        <v>0.14516129032258066</v>
      </c>
      <c r="L112" s="1182">
        <v>0.532258064516129</v>
      </c>
      <c r="M112" s="1182">
        <v>0.19354838709677419</v>
      </c>
      <c r="N112" s="121">
        <v>0.2711864406779661</v>
      </c>
      <c r="O112" s="121">
        <v>0.55932203389830504</v>
      </c>
      <c r="P112" s="121">
        <v>0.15254237288135594</v>
      </c>
      <c r="Q112" s="121">
        <v>1.6949152542372881E-2</v>
      </c>
      <c r="R112" s="121" t="s">
        <v>878</v>
      </c>
      <c r="S112" s="121" t="s">
        <v>878</v>
      </c>
      <c r="T112" s="121">
        <v>9.0909090909090912E-2</v>
      </c>
      <c r="U112" s="121">
        <v>9.0909090909090912E-2</v>
      </c>
      <c r="V112" s="121">
        <v>0.6</v>
      </c>
      <c r="W112" s="121">
        <v>0.21818181818181817</v>
      </c>
      <c r="X112" s="121" t="s">
        <v>878</v>
      </c>
      <c r="Y112" s="121" t="s">
        <v>878</v>
      </c>
    </row>
    <row r="113" spans="1:25">
      <c r="A113" s="13" t="s">
        <v>4</v>
      </c>
      <c r="B113" s="13" t="s">
        <v>1292</v>
      </c>
      <c r="C113" s="121" t="s">
        <v>1305</v>
      </c>
      <c r="D113" s="121" t="s">
        <v>1729</v>
      </c>
      <c r="E113" s="121" t="s">
        <v>674</v>
      </c>
      <c r="F113" s="121">
        <v>0.12612612612612611</v>
      </c>
      <c r="G113" s="121">
        <v>0.3783783783783784</v>
      </c>
      <c r="H113" s="121">
        <v>0.49549549549549549</v>
      </c>
      <c r="I113" s="121">
        <v>0</v>
      </c>
      <c r="J113" s="1182">
        <v>0.26446280991735538</v>
      </c>
      <c r="K113" s="1182">
        <v>0.43801652892561982</v>
      </c>
      <c r="L113" s="1182">
        <v>0.2975206611570248</v>
      </c>
      <c r="M113" s="1182">
        <v>0</v>
      </c>
      <c r="N113" s="121">
        <v>0.32758620689655171</v>
      </c>
      <c r="O113" s="121">
        <v>0.29310344827586204</v>
      </c>
      <c r="P113" s="121">
        <v>0.37931034482758619</v>
      </c>
      <c r="Q113" s="121">
        <v>0</v>
      </c>
      <c r="R113" s="121" t="s">
        <v>792</v>
      </c>
      <c r="S113" s="121" t="s">
        <v>792</v>
      </c>
      <c r="T113" s="121">
        <v>0.15887850467289719</v>
      </c>
      <c r="U113" s="121">
        <v>0.34579439252336447</v>
      </c>
      <c r="V113" s="121">
        <v>0.49532710280373832</v>
      </c>
      <c r="W113" s="121">
        <v>0</v>
      </c>
      <c r="X113" s="121" t="s">
        <v>878</v>
      </c>
      <c r="Y113" s="121" t="s">
        <v>878</v>
      </c>
    </row>
    <row r="114" spans="1:25">
      <c r="A114" s="1065" t="s">
        <v>225</v>
      </c>
      <c r="B114" s="13" t="s">
        <v>1292</v>
      </c>
      <c r="C114" s="121" t="s">
        <v>1305</v>
      </c>
      <c r="D114" s="121" t="s">
        <v>1740</v>
      </c>
      <c r="E114" s="121" t="s">
        <v>550</v>
      </c>
      <c r="F114" s="121">
        <v>6.0913705583756347E-2</v>
      </c>
      <c r="G114" s="121">
        <v>0.58375634517766495</v>
      </c>
      <c r="H114" s="121">
        <v>0.26903553299492383</v>
      </c>
      <c r="I114" s="121">
        <v>8.6294416243654817E-2</v>
      </c>
      <c r="J114" s="1182">
        <v>3.5000000000000003E-2</v>
      </c>
      <c r="K114" s="1182">
        <v>0.5</v>
      </c>
      <c r="L114" s="1182">
        <v>0.35499999999999998</v>
      </c>
      <c r="M114" s="1182">
        <v>0.11</v>
      </c>
      <c r="N114" s="121">
        <v>5.8823529411764705E-2</v>
      </c>
      <c r="O114" s="121">
        <v>0.42352941176470588</v>
      </c>
      <c r="P114" s="121">
        <v>0.44705882352941179</v>
      </c>
      <c r="Q114" s="121">
        <v>7.0588235294117646E-2</v>
      </c>
      <c r="R114" s="121" t="s">
        <v>878</v>
      </c>
      <c r="S114" s="121" t="s">
        <v>878</v>
      </c>
      <c r="T114" s="121">
        <v>3.2967032967032968E-2</v>
      </c>
      <c r="U114" s="121">
        <v>0.40659340659340659</v>
      </c>
      <c r="V114" s="121">
        <v>0.47802197802197804</v>
      </c>
      <c r="W114" s="121">
        <v>8.2417582417582416E-2</v>
      </c>
      <c r="X114" s="121" t="s">
        <v>878</v>
      </c>
      <c r="Y114" s="121" t="s">
        <v>878</v>
      </c>
    </row>
    <row r="115" spans="1:25">
      <c r="A115" s="8" t="s">
        <v>504</v>
      </c>
      <c r="B115" s="13" t="s">
        <v>1292</v>
      </c>
      <c r="C115" s="121" t="s">
        <v>1305</v>
      </c>
      <c r="D115" s="121" t="s">
        <v>1741</v>
      </c>
      <c r="E115" s="121" t="s">
        <v>687</v>
      </c>
      <c r="F115" s="121">
        <v>0.12295081967213115</v>
      </c>
      <c r="G115" s="121">
        <v>0.38524590163934425</v>
      </c>
      <c r="H115" s="121">
        <v>0.37704918032786883</v>
      </c>
      <c r="I115" s="121">
        <v>0.11475409836065574</v>
      </c>
      <c r="J115" s="1182">
        <v>0.14925373134328357</v>
      </c>
      <c r="K115" s="1182">
        <v>0.39552238805970147</v>
      </c>
      <c r="L115" s="1182">
        <v>0.37313432835820898</v>
      </c>
      <c r="M115" s="1182">
        <v>8.2089552238805971E-2</v>
      </c>
      <c r="N115" s="121">
        <v>0.2289156626506024</v>
      </c>
      <c r="O115" s="121">
        <v>0.38554216867469882</v>
      </c>
      <c r="P115" s="121">
        <v>0.27710843373493976</v>
      </c>
      <c r="Q115" s="121">
        <v>0.10843373493975904</v>
      </c>
      <c r="R115" s="121" t="s">
        <v>878</v>
      </c>
      <c r="S115" s="121" t="s">
        <v>792</v>
      </c>
      <c r="T115" s="121">
        <v>0.14619883040935672</v>
      </c>
      <c r="U115" s="121">
        <v>0.2807017543859649</v>
      </c>
      <c r="V115" s="121">
        <v>0.47368421052631576</v>
      </c>
      <c r="W115" s="121">
        <v>9.9415204678362568E-2</v>
      </c>
      <c r="X115" s="121" t="s">
        <v>878</v>
      </c>
      <c r="Y115" s="121" t="s">
        <v>878</v>
      </c>
    </row>
    <row r="116" spans="1:25">
      <c r="A116" s="1065" t="s">
        <v>2795</v>
      </c>
      <c r="B116" s="13"/>
      <c r="C116" s="121"/>
      <c r="D116" s="121"/>
      <c r="E116" s="121"/>
      <c r="F116" s="121"/>
      <c r="G116" s="121"/>
      <c r="H116" s="121"/>
      <c r="I116" s="121"/>
      <c r="J116" s="1182"/>
      <c r="K116" s="1182"/>
      <c r="L116" s="1182"/>
      <c r="M116" s="1182"/>
      <c r="N116" s="121"/>
      <c r="O116" s="121"/>
      <c r="P116" s="121"/>
      <c r="Q116" s="121"/>
      <c r="R116" s="121"/>
      <c r="S116" s="121"/>
      <c r="T116" s="121" t="s">
        <v>1190</v>
      </c>
      <c r="U116" s="121" t="s">
        <v>1190</v>
      </c>
      <c r="V116" s="121" t="s">
        <v>1190</v>
      </c>
      <c r="W116" s="121" t="s">
        <v>1190</v>
      </c>
      <c r="X116" s="121" t="s">
        <v>792</v>
      </c>
      <c r="Y116" s="121" t="s">
        <v>792</v>
      </c>
    </row>
    <row r="117" spans="1:25" ht="25.5">
      <c r="A117" s="13" t="s">
        <v>346</v>
      </c>
      <c r="B117" s="13" t="s">
        <v>1295</v>
      </c>
      <c r="C117" s="121" t="s">
        <v>1816</v>
      </c>
      <c r="D117" s="121" t="s">
        <v>1817</v>
      </c>
      <c r="E117" s="121" t="s">
        <v>573</v>
      </c>
      <c r="F117" s="121" t="e">
        <v>#DIV/0!</v>
      </c>
      <c r="G117" s="121" t="e">
        <v>#DIV/0!</v>
      </c>
      <c r="H117" s="121" t="e">
        <v>#DIV/0!</v>
      </c>
      <c r="I117" s="121" t="e">
        <v>#DIV/0!</v>
      </c>
      <c r="J117" s="1181" t="s">
        <v>2247</v>
      </c>
      <c r="K117" s="1181" t="s">
        <v>2247</v>
      </c>
      <c r="L117" s="1181" t="s">
        <v>2247</v>
      </c>
      <c r="M117" s="1181" t="s">
        <v>2247</v>
      </c>
      <c r="N117" s="121" t="s">
        <v>1190</v>
      </c>
      <c r="O117" s="121" t="s">
        <v>1190</v>
      </c>
      <c r="P117" s="121" t="s">
        <v>1190</v>
      </c>
      <c r="Q117" s="121" t="s">
        <v>1190</v>
      </c>
      <c r="R117" s="121" t="s">
        <v>792</v>
      </c>
      <c r="S117" s="121" t="s">
        <v>792</v>
      </c>
      <c r="T117" s="121" t="s">
        <v>1190</v>
      </c>
      <c r="U117" s="121" t="s">
        <v>1190</v>
      </c>
      <c r="V117" s="121" t="s">
        <v>1190</v>
      </c>
      <c r="W117" s="121" t="s">
        <v>1190</v>
      </c>
      <c r="X117" s="121" t="s">
        <v>792</v>
      </c>
      <c r="Y117" s="121" t="s">
        <v>792</v>
      </c>
    </row>
    <row r="118" spans="1:25">
      <c r="A118" s="13" t="s">
        <v>179</v>
      </c>
      <c r="B118" s="13" t="s">
        <v>1295</v>
      </c>
      <c r="C118" s="121" t="s">
        <v>1816</v>
      </c>
      <c r="D118" s="121" t="s">
        <v>1784</v>
      </c>
      <c r="E118" s="121" t="s">
        <v>581</v>
      </c>
      <c r="F118" s="121">
        <v>0</v>
      </c>
      <c r="G118" s="121">
        <v>0</v>
      </c>
      <c r="H118" s="121">
        <v>0</v>
      </c>
      <c r="I118" s="121">
        <v>1</v>
      </c>
      <c r="J118" s="1182">
        <v>0</v>
      </c>
      <c r="K118" s="1182">
        <v>0</v>
      </c>
      <c r="L118" s="1182">
        <v>0</v>
      </c>
      <c r="M118" s="1182">
        <v>1</v>
      </c>
      <c r="N118" s="121">
        <v>0</v>
      </c>
      <c r="O118" s="121">
        <v>0</v>
      </c>
      <c r="P118" s="121">
        <v>1</v>
      </c>
      <c r="Q118" s="121">
        <v>0</v>
      </c>
      <c r="R118" s="121" t="s">
        <v>878</v>
      </c>
      <c r="S118" s="121" t="s">
        <v>792</v>
      </c>
      <c r="T118" s="121">
        <v>1</v>
      </c>
      <c r="U118" s="121">
        <v>0</v>
      </c>
      <c r="V118" s="121">
        <v>0</v>
      </c>
      <c r="W118" s="121">
        <v>0</v>
      </c>
      <c r="X118" s="121" t="s">
        <v>792</v>
      </c>
      <c r="Y118" s="121" t="s">
        <v>792</v>
      </c>
    </row>
    <row r="119" spans="1:25">
      <c r="A119" s="13" t="s">
        <v>204</v>
      </c>
      <c r="B119" s="13" t="s">
        <v>1295</v>
      </c>
      <c r="C119" s="121" t="s">
        <v>1816</v>
      </c>
      <c r="D119" s="121" t="s">
        <v>1729</v>
      </c>
      <c r="E119" s="121" t="s">
        <v>781</v>
      </c>
      <c r="F119" s="121">
        <v>0.5</v>
      </c>
      <c r="G119" s="121">
        <v>0.5</v>
      </c>
      <c r="H119" s="121">
        <v>0</v>
      </c>
      <c r="I119" s="121">
        <v>0</v>
      </c>
      <c r="J119" s="1182">
        <v>0.4</v>
      </c>
      <c r="K119" s="1182">
        <v>0.2</v>
      </c>
      <c r="L119" s="1182">
        <v>0.4</v>
      </c>
      <c r="M119" s="1182">
        <v>0</v>
      </c>
      <c r="N119" s="121">
        <v>0.66666666666666663</v>
      </c>
      <c r="O119" s="121">
        <v>0</v>
      </c>
      <c r="P119" s="121">
        <v>0.33333333333333331</v>
      </c>
      <c r="Q119" s="121">
        <v>0</v>
      </c>
      <c r="R119" s="121" t="s">
        <v>792</v>
      </c>
      <c r="S119" s="121" t="s">
        <v>792</v>
      </c>
      <c r="T119" s="121">
        <v>0</v>
      </c>
      <c r="U119" s="121">
        <v>0.5</v>
      </c>
      <c r="V119" s="121">
        <v>0</v>
      </c>
      <c r="W119" s="121">
        <v>0.5</v>
      </c>
      <c r="X119" s="121" t="s">
        <v>878</v>
      </c>
      <c r="Y119" s="121" t="s">
        <v>792</v>
      </c>
    </row>
    <row r="120" spans="1:25">
      <c r="A120" s="265" t="s">
        <v>185</v>
      </c>
      <c r="B120" s="13" t="s">
        <v>1295</v>
      </c>
      <c r="C120" s="121" t="s">
        <v>1816</v>
      </c>
      <c r="D120" s="121" t="s">
        <v>1740</v>
      </c>
      <c r="E120" s="121" t="s">
        <v>584</v>
      </c>
      <c r="F120" s="121">
        <v>6.3829787234042548E-2</v>
      </c>
      <c r="G120" s="121">
        <v>0.48936170212765956</v>
      </c>
      <c r="H120" s="121">
        <v>0.34042553191489361</v>
      </c>
      <c r="I120" s="121">
        <v>0.10638297872340426</v>
      </c>
      <c r="J120" s="1182">
        <v>0</v>
      </c>
      <c r="K120" s="1182">
        <v>0.55000000000000004</v>
      </c>
      <c r="L120" s="1182">
        <v>0.42499999999999999</v>
      </c>
      <c r="M120" s="1182">
        <v>2.5000000000000001E-2</v>
      </c>
      <c r="N120" s="121">
        <v>0</v>
      </c>
      <c r="O120" s="121">
        <v>0.46341463414634149</v>
      </c>
      <c r="P120" s="121">
        <v>0.43902439024390244</v>
      </c>
      <c r="Q120" s="121">
        <v>9.7560975609756101E-2</v>
      </c>
      <c r="R120" s="121" t="s">
        <v>878</v>
      </c>
      <c r="S120" s="121" t="s">
        <v>878</v>
      </c>
      <c r="T120" s="121">
        <v>3.9215686274509803E-2</v>
      </c>
      <c r="U120" s="121">
        <v>0.41176470588235292</v>
      </c>
      <c r="V120" s="121">
        <v>0.39215686274509803</v>
      </c>
      <c r="W120" s="121">
        <v>0.15686274509803921</v>
      </c>
      <c r="X120" s="121" t="s">
        <v>878</v>
      </c>
      <c r="Y120" s="121" t="s">
        <v>878</v>
      </c>
    </row>
    <row r="121" spans="1:25">
      <c r="A121" s="1064" t="s">
        <v>421</v>
      </c>
      <c r="B121" s="13" t="s">
        <v>1295</v>
      </c>
      <c r="C121" s="121" t="s">
        <v>1816</v>
      </c>
      <c r="D121" s="121" t="s">
        <v>1803</v>
      </c>
      <c r="E121" s="121" t="s">
        <v>626</v>
      </c>
      <c r="F121" s="121">
        <v>0.42857142857142855</v>
      </c>
      <c r="G121" s="121">
        <v>0.5714285714285714</v>
      </c>
      <c r="H121" s="121">
        <v>0</v>
      </c>
      <c r="I121" s="121">
        <v>0</v>
      </c>
      <c r="J121" s="1182">
        <v>0.14285714285714285</v>
      </c>
      <c r="K121" s="1182">
        <v>0.5714285714285714</v>
      </c>
      <c r="L121" s="1182">
        <v>0</v>
      </c>
      <c r="M121" s="1182">
        <v>0.2857142857142857</v>
      </c>
      <c r="N121" s="121">
        <v>0</v>
      </c>
      <c r="O121" s="121">
        <v>0</v>
      </c>
      <c r="P121" s="121">
        <v>0.5</v>
      </c>
      <c r="Q121" s="121">
        <v>0.5</v>
      </c>
      <c r="R121" s="121" t="s">
        <v>878</v>
      </c>
      <c r="S121" s="121" t="s">
        <v>792</v>
      </c>
      <c r="T121" s="121">
        <v>0.25</v>
      </c>
      <c r="U121" s="121">
        <v>0.25</v>
      </c>
      <c r="V121" s="121">
        <v>0</v>
      </c>
      <c r="W121" s="121">
        <v>0.5</v>
      </c>
      <c r="X121" s="121" t="s">
        <v>878</v>
      </c>
      <c r="Y121" s="121" t="s">
        <v>792</v>
      </c>
    </row>
    <row r="122" spans="1:25">
      <c r="A122" s="13" t="s">
        <v>1152</v>
      </c>
      <c r="B122" s="13" t="s">
        <v>1295</v>
      </c>
      <c r="C122" s="121" t="s">
        <v>1816</v>
      </c>
      <c r="D122" s="121" t="s">
        <v>1752</v>
      </c>
      <c r="E122" s="121" t="s">
        <v>558</v>
      </c>
      <c r="F122" s="121">
        <v>7.6923076923076927E-2</v>
      </c>
      <c r="G122" s="121">
        <v>0.15384615384615385</v>
      </c>
      <c r="H122" s="121">
        <v>0.38461538461538464</v>
      </c>
      <c r="I122" s="121">
        <v>0.38461538461538464</v>
      </c>
      <c r="J122" s="1182">
        <v>0.15384615384615385</v>
      </c>
      <c r="K122" s="1182">
        <v>0.38461538461538464</v>
      </c>
      <c r="L122" s="1182">
        <v>0.38461538461538464</v>
      </c>
      <c r="M122" s="1182">
        <v>7.6923076923076927E-2</v>
      </c>
      <c r="N122" s="121">
        <v>0.1111111111111111</v>
      </c>
      <c r="O122" s="121">
        <v>0.44444444444444442</v>
      </c>
      <c r="P122" s="121">
        <v>0.44444444444444442</v>
      </c>
      <c r="Q122" s="121">
        <v>0</v>
      </c>
      <c r="R122" s="121" t="s">
        <v>878</v>
      </c>
      <c r="S122" s="121" t="s">
        <v>878</v>
      </c>
      <c r="T122" s="121">
        <v>0</v>
      </c>
      <c r="U122" s="121">
        <v>0.35294117647058826</v>
      </c>
      <c r="V122" s="121">
        <v>0.52941176470588236</v>
      </c>
      <c r="W122" s="121">
        <v>0.11764705882352941</v>
      </c>
      <c r="X122" s="121" t="s">
        <v>878</v>
      </c>
      <c r="Y122" s="121" t="s">
        <v>878</v>
      </c>
    </row>
    <row r="123" spans="1:25">
      <c r="A123" s="13" t="s">
        <v>120</v>
      </c>
      <c r="B123" s="13" t="s">
        <v>1293</v>
      </c>
      <c r="C123" s="121" t="s">
        <v>1818</v>
      </c>
      <c r="D123" s="121" t="s">
        <v>1819</v>
      </c>
      <c r="E123" s="121" t="s">
        <v>811</v>
      </c>
      <c r="F123" s="121">
        <v>0</v>
      </c>
      <c r="G123" s="121">
        <v>1</v>
      </c>
      <c r="H123" s="121">
        <v>0</v>
      </c>
      <c r="I123" s="121">
        <v>0</v>
      </c>
      <c r="J123" s="1182">
        <v>0.2</v>
      </c>
      <c r="K123" s="1182">
        <v>0.8</v>
      </c>
      <c r="L123" s="1182">
        <v>0</v>
      </c>
      <c r="M123" s="1182">
        <v>0</v>
      </c>
      <c r="N123" s="121">
        <v>0.25</v>
      </c>
      <c r="O123" s="121">
        <v>0</v>
      </c>
      <c r="P123" s="121">
        <v>0.75</v>
      </c>
      <c r="Q123" s="121">
        <v>0</v>
      </c>
      <c r="R123" s="121" t="s">
        <v>878</v>
      </c>
      <c r="S123" s="121" t="s">
        <v>792</v>
      </c>
      <c r="T123" s="121">
        <v>0.5</v>
      </c>
      <c r="U123" s="121">
        <v>0.5</v>
      </c>
      <c r="V123" s="121">
        <v>0</v>
      </c>
      <c r="W123" s="121">
        <v>0</v>
      </c>
      <c r="X123" s="121" t="s">
        <v>792</v>
      </c>
      <c r="Y123" s="121" t="s">
        <v>792</v>
      </c>
    </row>
    <row r="124" spans="1:25" ht="25.5">
      <c r="A124" s="13" t="s">
        <v>148</v>
      </c>
      <c r="B124" s="13" t="s">
        <v>1295</v>
      </c>
      <c r="C124" s="121" t="s">
        <v>1818</v>
      </c>
      <c r="D124" s="121" t="s">
        <v>1820</v>
      </c>
      <c r="E124" s="121" t="s">
        <v>536</v>
      </c>
      <c r="F124" s="121">
        <v>0</v>
      </c>
      <c r="G124" s="121">
        <v>0</v>
      </c>
      <c r="H124" s="121">
        <v>0</v>
      </c>
      <c r="I124" s="121">
        <v>1</v>
      </c>
      <c r="J124" s="1181" t="s">
        <v>2247</v>
      </c>
      <c r="K124" s="1181" t="s">
        <v>2247</v>
      </c>
      <c r="L124" s="1181" t="s">
        <v>2247</v>
      </c>
      <c r="M124" s="1181" t="s">
        <v>2247</v>
      </c>
      <c r="N124" s="121" t="s">
        <v>1190</v>
      </c>
      <c r="O124" s="121" t="s">
        <v>1190</v>
      </c>
      <c r="P124" s="121" t="s">
        <v>1190</v>
      </c>
      <c r="Q124" s="121" t="s">
        <v>1190</v>
      </c>
      <c r="R124" s="121" t="s">
        <v>792</v>
      </c>
      <c r="S124" s="121" t="s">
        <v>792</v>
      </c>
      <c r="T124" s="121">
        <v>0.5</v>
      </c>
      <c r="U124" s="121">
        <v>0</v>
      </c>
      <c r="V124" s="121">
        <v>0</v>
      </c>
      <c r="W124" s="121">
        <v>0.5</v>
      </c>
      <c r="X124" s="121" t="s">
        <v>792</v>
      </c>
      <c r="Y124" s="121" t="s">
        <v>792</v>
      </c>
    </row>
    <row r="125" spans="1:25" ht="25.5">
      <c r="A125" s="13" t="s">
        <v>102</v>
      </c>
      <c r="B125" s="13" t="s">
        <v>1293</v>
      </c>
      <c r="C125" s="121" t="s">
        <v>1818</v>
      </c>
      <c r="D125" s="121" t="s">
        <v>1821</v>
      </c>
      <c r="E125" s="121" t="s">
        <v>549</v>
      </c>
      <c r="F125" s="121">
        <v>0</v>
      </c>
      <c r="G125" s="121">
        <v>0</v>
      </c>
      <c r="H125" s="121">
        <v>0</v>
      </c>
      <c r="I125" s="121">
        <v>1</v>
      </c>
      <c r="J125" s="1181" t="s">
        <v>2247</v>
      </c>
      <c r="K125" s="1181" t="s">
        <v>2247</v>
      </c>
      <c r="L125" s="1181" t="s">
        <v>2247</v>
      </c>
      <c r="M125" s="1181" t="s">
        <v>2247</v>
      </c>
      <c r="N125" s="121" t="s">
        <v>1190</v>
      </c>
      <c r="O125" s="121" t="s">
        <v>1190</v>
      </c>
      <c r="P125" s="121" t="s">
        <v>1190</v>
      </c>
      <c r="Q125" s="121" t="s">
        <v>1190</v>
      </c>
      <c r="R125" s="121" t="s">
        <v>792</v>
      </c>
      <c r="S125" s="121" t="s">
        <v>792</v>
      </c>
      <c r="T125" s="121">
        <v>0</v>
      </c>
      <c r="U125" s="121">
        <v>1</v>
      </c>
      <c r="V125" s="121">
        <v>0</v>
      </c>
      <c r="W125" s="121">
        <v>0</v>
      </c>
      <c r="X125" s="121" t="s">
        <v>878</v>
      </c>
      <c r="Y125" s="121" t="s">
        <v>792</v>
      </c>
    </row>
    <row r="126" spans="1:25">
      <c r="A126" s="13" t="s">
        <v>132</v>
      </c>
      <c r="B126" s="13" t="s">
        <v>1293</v>
      </c>
      <c r="C126" s="121" t="s">
        <v>1818</v>
      </c>
      <c r="D126" s="121" t="s">
        <v>1729</v>
      </c>
      <c r="E126" s="121" t="s">
        <v>787</v>
      </c>
      <c r="F126" s="121">
        <v>0.5</v>
      </c>
      <c r="G126" s="121">
        <v>0</v>
      </c>
      <c r="H126" s="121">
        <v>0</v>
      </c>
      <c r="I126" s="121">
        <v>0.5</v>
      </c>
      <c r="J126" s="1182">
        <v>0.33333333333333331</v>
      </c>
      <c r="K126" s="1182">
        <v>0.33333333333333331</v>
      </c>
      <c r="L126" s="1182">
        <v>0</v>
      </c>
      <c r="M126" s="1182">
        <v>0.33333333333333331</v>
      </c>
      <c r="N126" s="121">
        <v>0</v>
      </c>
      <c r="O126" s="121">
        <v>0</v>
      </c>
      <c r="P126" s="121">
        <v>1</v>
      </c>
      <c r="Q126" s="121">
        <v>0</v>
      </c>
      <c r="R126" s="121" t="s">
        <v>878</v>
      </c>
      <c r="S126" s="121" t="s">
        <v>792</v>
      </c>
      <c r="T126" s="121">
        <v>0</v>
      </c>
      <c r="U126" s="121">
        <v>1</v>
      </c>
      <c r="V126" s="121">
        <v>0</v>
      </c>
      <c r="W126" s="121">
        <v>0</v>
      </c>
      <c r="X126" s="121" t="s">
        <v>878</v>
      </c>
      <c r="Y126" s="121" t="s">
        <v>792</v>
      </c>
    </row>
    <row r="127" spans="1:25">
      <c r="A127" s="13" t="s">
        <v>372</v>
      </c>
      <c r="B127" s="13" t="s">
        <v>1293</v>
      </c>
      <c r="C127" s="121" t="s">
        <v>1818</v>
      </c>
      <c r="D127" s="121" t="s">
        <v>1740</v>
      </c>
      <c r="E127" s="121" t="s">
        <v>599</v>
      </c>
      <c r="F127" s="121">
        <v>1</v>
      </c>
      <c r="G127" s="121">
        <v>0</v>
      </c>
      <c r="H127" s="121">
        <v>0</v>
      </c>
      <c r="I127" s="121">
        <v>0</v>
      </c>
      <c r="J127" s="1182">
        <v>1</v>
      </c>
      <c r="K127" s="1182">
        <v>0</v>
      </c>
      <c r="L127" s="1182">
        <v>0</v>
      </c>
      <c r="M127" s="1182">
        <v>0</v>
      </c>
      <c r="N127" s="121">
        <v>0.5</v>
      </c>
      <c r="O127" s="121">
        <v>0</v>
      </c>
      <c r="P127" s="121">
        <v>0.5</v>
      </c>
      <c r="Q127" s="121">
        <v>0</v>
      </c>
      <c r="R127" s="121" t="s">
        <v>792</v>
      </c>
      <c r="S127" s="121" t="s">
        <v>792</v>
      </c>
      <c r="T127" s="121">
        <v>1</v>
      </c>
      <c r="U127" s="121">
        <v>0</v>
      </c>
      <c r="V127" s="121">
        <v>0</v>
      </c>
      <c r="W127" s="121">
        <v>0</v>
      </c>
      <c r="X127" s="121" t="s">
        <v>792</v>
      </c>
      <c r="Y127" s="121" t="s">
        <v>792</v>
      </c>
    </row>
    <row r="128" spans="1:25" ht="25.5">
      <c r="A128" s="13" t="s">
        <v>245</v>
      </c>
      <c r="B128" s="13" t="s">
        <v>1293</v>
      </c>
      <c r="C128" s="121" t="s">
        <v>1818</v>
      </c>
      <c r="D128" s="121" t="s">
        <v>1741</v>
      </c>
      <c r="E128" s="121" t="s">
        <v>627</v>
      </c>
      <c r="F128" s="121">
        <v>1</v>
      </c>
      <c r="G128" s="121">
        <v>0</v>
      </c>
      <c r="H128" s="121">
        <v>0</v>
      </c>
      <c r="I128" s="121">
        <v>0</v>
      </c>
      <c r="J128" s="1181" t="s">
        <v>2247</v>
      </c>
      <c r="K128" s="1181" t="s">
        <v>2247</v>
      </c>
      <c r="L128" s="1181" t="s">
        <v>2247</v>
      </c>
      <c r="M128" s="1181" t="s">
        <v>2247</v>
      </c>
      <c r="N128" s="121">
        <v>0.5</v>
      </c>
      <c r="O128" s="121">
        <v>0</v>
      </c>
      <c r="P128" s="121">
        <v>0.5</v>
      </c>
      <c r="Q128" s="121">
        <v>0</v>
      </c>
      <c r="R128" s="121" t="s">
        <v>792</v>
      </c>
      <c r="S128" s="121" t="s">
        <v>792</v>
      </c>
      <c r="T128" s="121" t="s">
        <v>1190</v>
      </c>
      <c r="U128" s="121" t="s">
        <v>1190</v>
      </c>
      <c r="V128" s="121" t="s">
        <v>1190</v>
      </c>
      <c r="W128" s="121" t="s">
        <v>1190</v>
      </c>
      <c r="X128" s="121" t="s">
        <v>792</v>
      </c>
      <c r="Y128" s="121" t="s">
        <v>792</v>
      </c>
    </row>
    <row r="129" spans="1:25" ht="25.5">
      <c r="A129" s="13" t="s">
        <v>216</v>
      </c>
      <c r="B129" s="13" t="s">
        <v>1293</v>
      </c>
      <c r="C129" s="121" t="s">
        <v>1818</v>
      </c>
      <c r="D129" s="121" t="s">
        <v>1803</v>
      </c>
      <c r="E129" s="121" t="s">
        <v>745</v>
      </c>
      <c r="F129" s="121" t="e">
        <v>#DIV/0!</v>
      </c>
      <c r="G129" s="121" t="e">
        <v>#DIV/0!</v>
      </c>
      <c r="H129" s="121" t="e">
        <v>#DIV/0!</v>
      </c>
      <c r="I129" s="121" t="e">
        <v>#DIV/0!</v>
      </c>
      <c r="J129" s="1181" t="s">
        <v>2247</v>
      </c>
      <c r="K129" s="1181" t="s">
        <v>2247</v>
      </c>
      <c r="L129" s="1181" t="s">
        <v>2247</v>
      </c>
      <c r="M129" s="1181" t="s">
        <v>2247</v>
      </c>
      <c r="N129" s="121" t="s">
        <v>1190</v>
      </c>
      <c r="O129" s="121" t="s">
        <v>1190</v>
      </c>
      <c r="P129" s="121" t="s">
        <v>1190</v>
      </c>
      <c r="Q129" s="121" t="s">
        <v>1190</v>
      </c>
      <c r="R129" s="121" t="s">
        <v>792</v>
      </c>
      <c r="S129" s="121" t="s">
        <v>792</v>
      </c>
      <c r="T129" s="121" t="s">
        <v>1190</v>
      </c>
      <c r="U129" s="121" t="s">
        <v>1190</v>
      </c>
      <c r="V129" s="121" t="s">
        <v>1190</v>
      </c>
      <c r="W129" s="121" t="s">
        <v>1190</v>
      </c>
      <c r="X129" s="121" t="s">
        <v>792</v>
      </c>
      <c r="Y129" s="121" t="s">
        <v>792</v>
      </c>
    </row>
    <row r="130" spans="1:25">
      <c r="A130" s="1065" t="s">
        <v>374</v>
      </c>
      <c r="B130" s="13" t="s">
        <v>1295</v>
      </c>
      <c r="C130" s="121" t="s">
        <v>1818</v>
      </c>
      <c r="D130" s="121" t="s">
        <v>1752</v>
      </c>
      <c r="E130" s="121" t="s">
        <v>600</v>
      </c>
      <c r="F130" s="121">
        <v>0.92307692307692313</v>
      </c>
      <c r="G130" s="121">
        <v>0</v>
      </c>
      <c r="H130" s="121">
        <v>0</v>
      </c>
      <c r="I130" s="121">
        <v>7.6923076923076927E-2</v>
      </c>
      <c r="J130" s="1182">
        <v>0.27272727272727271</v>
      </c>
      <c r="K130" s="1182">
        <v>0.45454545454545453</v>
      </c>
      <c r="L130" s="1182">
        <v>0.18181818181818182</v>
      </c>
      <c r="M130" s="1182">
        <v>9.0909090909090912E-2</v>
      </c>
      <c r="N130" s="121">
        <v>0.47368421052631576</v>
      </c>
      <c r="O130" s="121">
        <v>5.2631578947368418E-2</v>
      </c>
      <c r="P130" s="121">
        <v>0.42105263157894735</v>
      </c>
      <c r="Q130" s="121">
        <v>5.2631578947368418E-2</v>
      </c>
      <c r="R130" s="121" t="s">
        <v>792</v>
      </c>
      <c r="S130" s="121" t="s">
        <v>792</v>
      </c>
      <c r="T130" s="121">
        <v>8.3333333333333329E-2</v>
      </c>
      <c r="U130" s="121">
        <v>0.66666666666666663</v>
      </c>
      <c r="V130" s="121">
        <v>8.3333333333333329E-2</v>
      </c>
      <c r="W130" s="121">
        <v>0.16666666666666666</v>
      </c>
      <c r="X130" s="121" t="s">
        <v>878</v>
      </c>
      <c r="Y130" s="121" t="s">
        <v>792</v>
      </c>
    </row>
    <row r="131" spans="1:25">
      <c r="A131" s="13" t="s">
        <v>256</v>
      </c>
      <c r="B131" s="13" t="s">
        <v>1293</v>
      </c>
      <c r="C131" s="121" t="s">
        <v>1818</v>
      </c>
      <c r="D131" s="121" t="s">
        <v>1804</v>
      </c>
      <c r="E131" s="121" t="s">
        <v>805</v>
      </c>
      <c r="F131" s="121">
        <v>0.53125</v>
      </c>
      <c r="G131" s="121">
        <v>0.34375</v>
      </c>
      <c r="H131" s="121">
        <v>0</v>
      </c>
      <c r="I131" s="121">
        <v>0.125</v>
      </c>
      <c r="J131" s="1182">
        <v>0.5714285714285714</v>
      </c>
      <c r="K131" s="1182">
        <v>0.37142857142857144</v>
      </c>
      <c r="L131" s="1182">
        <v>0</v>
      </c>
      <c r="M131" s="1182">
        <v>5.7142857142857141E-2</v>
      </c>
      <c r="N131" s="121">
        <v>0.58064516129032262</v>
      </c>
      <c r="O131" s="121">
        <v>0</v>
      </c>
      <c r="P131" s="121">
        <v>0.32258064516129031</v>
      </c>
      <c r="Q131" s="121">
        <v>9.6774193548387094E-2</v>
      </c>
      <c r="R131" s="121" t="s">
        <v>792</v>
      </c>
      <c r="S131" s="121" t="s">
        <v>792</v>
      </c>
      <c r="T131" s="121">
        <v>0.3235294117647059</v>
      </c>
      <c r="U131" s="121">
        <v>0.6470588235294118</v>
      </c>
      <c r="V131" s="121">
        <v>2.9411764705882353E-2</v>
      </c>
      <c r="W131" s="121">
        <v>0</v>
      </c>
      <c r="X131" s="121" t="s">
        <v>792</v>
      </c>
      <c r="Y131" s="121" t="s">
        <v>792</v>
      </c>
    </row>
    <row r="132" spans="1:25">
      <c r="A132" s="13" t="s">
        <v>425</v>
      </c>
      <c r="B132" s="13" t="s">
        <v>1293</v>
      </c>
      <c r="C132" s="121" t="s">
        <v>1818</v>
      </c>
      <c r="D132" s="121" t="s">
        <v>1805</v>
      </c>
      <c r="E132" s="121" t="s">
        <v>640</v>
      </c>
      <c r="F132" s="121">
        <v>1</v>
      </c>
      <c r="G132" s="121">
        <v>0</v>
      </c>
      <c r="H132" s="121">
        <v>0</v>
      </c>
      <c r="I132" s="121">
        <v>0</v>
      </c>
      <c r="J132" s="1182">
        <v>0.25</v>
      </c>
      <c r="K132" s="1182">
        <v>0.75</v>
      </c>
      <c r="L132" s="1182">
        <v>0</v>
      </c>
      <c r="M132" s="1182">
        <v>0</v>
      </c>
      <c r="N132" s="121">
        <v>0.33333333333333331</v>
      </c>
      <c r="O132" s="121">
        <v>0</v>
      </c>
      <c r="P132" s="121">
        <v>0.66666666666666663</v>
      </c>
      <c r="Q132" s="121">
        <v>0</v>
      </c>
      <c r="R132" s="121" t="s">
        <v>792</v>
      </c>
      <c r="S132" s="121" t="s">
        <v>792</v>
      </c>
      <c r="T132" s="121">
        <v>0</v>
      </c>
      <c r="U132" s="121">
        <v>1</v>
      </c>
      <c r="V132" s="121">
        <v>0</v>
      </c>
      <c r="W132" s="121">
        <v>0</v>
      </c>
      <c r="X132" s="121" t="s">
        <v>878</v>
      </c>
      <c r="Y132" s="121" t="s">
        <v>792</v>
      </c>
    </row>
    <row r="133" spans="1:25">
      <c r="A133" s="13" t="s">
        <v>38</v>
      </c>
      <c r="B133" s="13" t="s">
        <v>1296</v>
      </c>
      <c r="C133" s="121" t="s">
        <v>1309</v>
      </c>
      <c r="D133" s="121" t="s">
        <v>1822</v>
      </c>
      <c r="E133" s="121" t="s">
        <v>666</v>
      </c>
      <c r="F133" s="121">
        <v>0.14285714285714285</v>
      </c>
      <c r="G133" s="121">
        <v>0</v>
      </c>
      <c r="H133" s="121">
        <v>0.8571428571428571</v>
      </c>
      <c r="I133" s="121">
        <v>0</v>
      </c>
      <c r="J133" s="1182">
        <v>5.5555555555555552E-2</v>
      </c>
      <c r="K133" s="1182">
        <v>0</v>
      </c>
      <c r="L133" s="1182">
        <v>0.94444444444444442</v>
      </c>
      <c r="M133" s="1182">
        <v>0</v>
      </c>
      <c r="N133" s="121">
        <v>0.23076923076923078</v>
      </c>
      <c r="O133" s="121">
        <v>0.76923076923076927</v>
      </c>
      <c r="P133" s="121">
        <v>0</v>
      </c>
      <c r="Q133" s="121">
        <v>0</v>
      </c>
      <c r="R133" s="121" t="s">
        <v>878</v>
      </c>
      <c r="S133" s="121" t="s">
        <v>878</v>
      </c>
      <c r="T133" s="121">
        <v>0.16666666666666666</v>
      </c>
      <c r="U133" s="121">
        <v>0</v>
      </c>
      <c r="V133" s="121">
        <v>0.83333333333333337</v>
      </c>
      <c r="W133" s="121">
        <v>0</v>
      </c>
      <c r="X133" s="121" t="s">
        <v>878</v>
      </c>
      <c r="Y133" s="121" t="s">
        <v>878</v>
      </c>
    </row>
    <row r="134" spans="1:25" ht="25.5">
      <c r="A134" s="13" t="s">
        <v>359</v>
      </c>
      <c r="B134" s="13" t="s">
        <v>1296</v>
      </c>
      <c r="C134" s="121" t="s">
        <v>1309</v>
      </c>
      <c r="D134" s="121" t="s">
        <v>1823</v>
      </c>
      <c r="E134" s="121" t="s">
        <v>590</v>
      </c>
      <c r="F134" s="121">
        <v>1</v>
      </c>
      <c r="G134" s="121">
        <v>0</v>
      </c>
      <c r="H134" s="121">
        <v>0</v>
      </c>
      <c r="I134" s="121">
        <v>0</v>
      </c>
      <c r="J134" s="1181" t="s">
        <v>2247</v>
      </c>
      <c r="K134" s="1181" t="s">
        <v>2247</v>
      </c>
      <c r="L134" s="1181" t="s">
        <v>2247</v>
      </c>
      <c r="M134" s="1181" t="s">
        <v>2247</v>
      </c>
      <c r="N134" s="121" t="s">
        <v>1190</v>
      </c>
      <c r="O134" s="121" t="s">
        <v>1190</v>
      </c>
      <c r="P134" s="121" t="s">
        <v>1190</v>
      </c>
      <c r="Q134" s="121" t="s">
        <v>1190</v>
      </c>
      <c r="R134" s="121" t="s">
        <v>792</v>
      </c>
      <c r="S134" s="121" t="s">
        <v>792</v>
      </c>
      <c r="T134" s="121" t="s">
        <v>1190</v>
      </c>
      <c r="U134" s="121" t="s">
        <v>1190</v>
      </c>
      <c r="V134" s="121" t="s">
        <v>1190</v>
      </c>
      <c r="W134" s="121" t="s">
        <v>1190</v>
      </c>
      <c r="X134" s="121" t="s">
        <v>792</v>
      </c>
      <c r="Y134" s="121" t="s">
        <v>792</v>
      </c>
    </row>
    <row r="135" spans="1:25">
      <c r="A135" s="13" t="s">
        <v>152</v>
      </c>
      <c r="B135" s="13" t="s">
        <v>1296</v>
      </c>
      <c r="C135" s="121" t="s">
        <v>1309</v>
      </c>
      <c r="D135" s="121" t="s">
        <v>1758</v>
      </c>
      <c r="E135" s="121" t="s">
        <v>659</v>
      </c>
      <c r="F135" s="121">
        <v>1</v>
      </c>
      <c r="G135" s="121">
        <v>0</v>
      </c>
      <c r="H135" s="121">
        <v>0</v>
      </c>
      <c r="I135" s="121">
        <v>0</v>
      </c>
      <c r="J135" s="1182">
        <v>1</v>
      </c>
      <c r="K135" s="1182">
        <v>0</v>
      </c>
      <c r="L135" s="1182">
        <v>0</v>
      </c>
      <c r="M135" s="1182">
        <v>0</v>
      </c>
      <c r="N135" s="121">
        <v>0.83333333333333337</v>
      </c>
      <c r="O135" s="121">
        <v>0.16666666666666666</v>
      </c>
      <c r="P135" s="121">
        <v>0</v>
      </c>
      <c r="Q135" s="121">
        <v>0</v>
      </c>
      <c r="R135" s="121" t="s">
        <v>792</v>
      </c>
      <c r="S135" s="121" t="s">
        <v>792</v>
      </c>
      <c r="T135" s="121">
        <v>1</v>
      </c>
      <c r="U135" s="121">
        <v>0</v>
      </c>
      <c r="V135" s="121">
        <v>0</v>
      </c>
      <c r="W135" s="121">
        <v>0</v>
      </c>
      <c r="X135" s="121" t="s">
        <v>792</v>
      </c>
      <c r="Y135" s="121" t="s">
        <v>792</v>
      </c>
    </row>
    <row r="136" spans="1:25">
      <c r="A136" s="13" t="s">
        <v>30</v>
      </c>
      <c r="B136" s="13" t="s">
        <v>1296</v>
      </c>
      <c r="C136" s="121" t="s">
        <v>1309</v>
      </c>
      <c r="D136" s="121" t="s">
        <v>1824</v>
      </c>
      <c r="E136" s="121" t="s">
        <v>657</v>
      </c>
      <c r="F136" s="121">
        <v>1</v>
      </c>
      <c r="G136" s="121">
        <v>0</v>
      </c>
      <c r="H136" s="121">
        <v>0</v>
      </c>
      <c r="I136" s="121">
        <v>0</v>
      </c>
      <c r="J136" s="1182">
        <v>1</v>
      </c>
      <c r="K136" s="1182">
        <v>0</v>
      </c>
      <c r="L136" s="1182">
        <v>0</v>
      </c>
      <c r="M136" s="1182">
        <v>0</v>
      </c>
      <c r="N136" s="121">
        <v>1</v>
      </c>
      <c r="O136" s="121">
        <v>0</v>
      </c>
      <c r="P136" s="121">
        <v>0</v>
      </c>
      <c r="Q136" s="121">
        <v>0</v>
      </c>
      <c r="R136" s="121" t="s">
        <v>792</v>
      </c>
      <c r="S136" s="121" t="s">
        <v>792</v>
      </c>
      <c r="T136" s="121">
        <v>1</v>
      </c>
      <c r="U136" s="121">
        <v>0</v>
      </c>
      <c r="V136" s="121">
        <v>0</v>
      </c>
      <c r="W136" s="121">
        <v>0</v>
      </c>
      <c r="X136" s="121" t="s">
        <v>792</v>
      </c>
      <c r="Y136" s="121" t="s">
        <v>792</v>
      </c>
    </row>
    <row r="137" spans="1:25">
      <c r="A137" s="13" t="s">
        <v>9</v>
      </c>
      <c r="B137" s="13" t="s">
        <v>1296</v>
      </c>
      <c r="C137" s="121" t="s">
        <v>1309</v>
      </c>
      <c r="D137" s="121" t="s">
        <v>1825</v>
      </c>
      <c r="E137" s="121" t="s">
        <v>524</v>
      </c>
      <c r="F137" s="121">
        <v>1</v>
      </c>
      <c r="G137" s="121">
        <v>0</v>
      </c>
      <c r="H137" s="121">
        <v>0</v>
      </c>
      <c r="I137" s="121">
        <v>0</v>
      </c>
      <c r="J137" s="1182">
        <v>0.88888888888888884</v>
      </c>
      <c r="K137" s="1182">
        <v>0</v>
      </c>
      <c r="L137" s="1182">
        <v>0</v>
      </c>
      <c r="M137" s="1182">
        <v>0.1111111111111111</v>
      </c>
      <c r="N137" s="121">
        <v>1</v>
      </c>
      <c r="O137" s="121">
        <v>0</v>
      </c>
      <c r="P137" s="121">
        <v>0</v>
      </c>
      <c r="Q137" s="121">
        <v>0</v>
      </c>
      <c r="R137" s="121" t="s">
        <v>792</v>
      </c>
      <c r="S137" s="121" t="s">
        <v>792</v>
      </c>
      <c r="T137" s="121">
        <v>1</v>
      </c>
      <c r="U137" s="121">
        <v>0</v>
      </c>
      <c r="V137" s="121">
        <v>0</v>
      </c>
      <c r="W137" s="121">
        <v>0</v>
      </c>
      <c r="X137" s="121" t="s">
        <v>792</v>
      </c>
      <c r="Y137" s="121" t="s">
        <v>792</v>
      </c>
    </row>
    <row r="138" spans="1:25">
      <c r="A138" s="13" t="s">
        <v>264</v>
      </c>
      <c r="B138" s="13" t="s">
        <v>1296</v>
      </c>
      <c r="C138" s="121" t="s">
        <v>1309</v>
      </c>
      <c r="D138" s="121" t="s">
        <v>1826</v>
      </c>
      <c r="E138" s="121" t="s">
        <v>809</v>
      </c>
      <c r="F138" s="121">
        <v>1</v>
      </c>
      <c r="G138" s="121">
        <v>0</v>
      </c>
      <c r="H138" s="121">
        <v>0</v>
      </c>
      <c r="I138" s="121">
        <v>0</v>
      </c>
      <c r="J138" s="1182">
        <v>1</v>
      </c>
      <c r="K138" s="1182">
        <v>0</v>
      </c>
      <c r="L138" s="1182">
        <v>0</v>
      </c>
      <c r="M138" s="1182">
        <v>0</v>
      </c>
      <c r="N138" s="121">
        <v>1</v>
      </c>
      <c r="O138" s="121">
        <v>0</v>
      </c>
      <c r="P138" s="121">
        <v>0</v>
      </c>
      <c r="Q138" s="121">
        <v>0</v>
      </c>
      <c r="R138" s="121" t="s">
        <v>792</v>
      </c>
      <c r="S138" s="121" t="s">
        <v>792</v>
      </c>
      <c r="T138" s="121">
        <v>1</v>
      </c>
      <c r="U138" s="121">
        <v>0</v>
      </c>
      <c r="V138" s="121">
        <v>0</v>
      </c>
      <c r="W138" s="121">
        <v>0</v>
      </c>
      <c r="X138" s="121" t="s">
        <v>792</v>
      </c>
      <c r="Y138" s="121" t="s">
        <v>792</v>
      </c>
    </row>
    <row r="139" spans="1:25">
      <c r="A139" s="13" t="s">
        <v>1145</v>
      </c>
      <c r="B139" s="13" t="s">
        <v>1296</v>
      </c>
      <c r="C139" s="121" t="s">
        <v>1309</v>
      </c>
      <c r="D139" s="121" t="s">
        <v>1827</v>
      </c>
      <c r="E139" s="121" t="s">
        <v>538</v>
      </c>
      <c r="F139" s="121">
        <v>1</v>
      </c>
      <c r="G139" s="121">
        <v>0</v>
      </c>
      <c r="H139" s="121">
        <v>0</v>
      </c>
      <c r="I139" s="121">
        <v>0</v>
      </c>
      <c r="J139" s="1182">
        <v>1</v>
      </c>
      <c r="K139" s="1182">
        <v>0</v>
      </c>
      <c r="L139" s="1182">
        <v>0</v>
      </c>
      <c r="M139" s="1182">
        <v>0</v>
      </c>
      <c r="N139" s="121">
        <v>1</v>
      </c>
      <c r="O139" s="121">
        <v>0</v>
      </c>
      <c r="P139" s="121">
        <v>0</v>
      </c>
      <c r="Q139" s="121">
        <v>0</v>
      </c>
      <c r="R139" s="121" t="s">
        <v>792</v>
      </c>
      <c r="S139" s="121" t="s">
        <v>792</v>
      </c>
      <c r="T139" s="121">
        <v>1</v>
      </c>
      <c r="U139" s="121">
        <v>0</v>
      </c>
      <c r="V139" s="121">
        <v>0</v>
      </c>
      <c r="W139" s="121">
        <v>0</v>
      </c>
      <c r="X139" s="121" t="s">
        <v>792</v>
      </c>
      <c r="Y139" s="121" t="s">
        <v>792</v>
      </c>
    </row>
    <row r="140" spans="1:25">
      <c r="A140" s="13" t="s">
        <v>206</v>
      </c>
      <c r="B140" s="13" t="s">
        <v>1296</v>
      </c>
      <c r="C140" s="121" t="s">
        <v>1309</v>
      </c>
      <c r="D140" s="121" t="s">
        <v>1828</v>
      </c>
      <c r="E140" s="121" t="s">
        <v>782</v>
      </c>
      <c r="F140" s="121">
        <v>0.66666666666666663</v>
      </c>
      <c r="G140" s="121">
        <v>0</v>
      </c>
      <c r="H140" s="121">
        <v>0.33333333333333331</v>
      </c>
      <c r="I140" s="121">
        <v>0</v>
      </c>
      <c r="J140" s="1182">
        <v>0.90909090909090906</v>
      </c>
      <c r="K140" s="1182">
        <v>0</v>
      </c>
      <c r="L140" s="1182">
        <v>9.0909090909090912E-2</v>
      </c>
      <c r="M140" s="1182">
        <v>0</v>
      </c>
      <c r="N140" s="121">
        <v>0.33333333333333331</v>
      </c>
      <c r="O140" s="121">
        <v>0.66666666666666663</v>
      </c>
      <c r="P140" s="121">
        <v>0</v>
      </c>
      <c r="Q140" s="121">
        <v>0</v>
      </c>
      <c r="R140" s="121" t="s">
        <v>792</v>
      </c>
      <c r="S140" s="121" t="s">
        <v>878</v>
      </c>
      <c r="T140" s="121">
        <v>0.2857142857142857</v>
      </c>
      <c r="U140" s="121">
        <v>0</v>
      </c>
      <c r="V140" s="121">
        <v>0.5714285714285714</v>
      </c>
      <c r="W140" s="121">
        <v>0.14285714285714285</v>
      </c>
      <c r="X140" s="121" t="s">
        <v>792</v>
      </c>
      <c r="Y140" s="121" t="s">
        <v>878</v>
      </c>
    </row>
    <row r="141" spans="1:25">
      <c r="A141" s="13" t="s">
        <v>58</v>
      </c>
      <c r="B141" s="13" t="s">
        <v>1296</v>
      </c>
      <c r="C141" s="121" t="s">
        <v>1309</v>
      </c>
      <c r="D141" s="121" t="s">
        <v>1829</v>
      </c>
      <c r="E141" s="121" t="s">
        <v>511</v>
      </c>
      <c r="F141" s="121">
        <v>0.2</v>
      </c>
      <c r="G141" s="121">
        <v>0</v>
      </c>
      <c r="H141" s="121">
        <v>0.73333333333333328</v>
      </c>
      <c r="I141" s="121">
        <v>6.6666666666666666E-2</v>
      </c>
      <c r="J141" s="1182">
        <v>0.38461538461538464</v>
      </c>
      <c r="K141" s="1182">
        <v>0</v>
      </c>
      <c r="L141" s="1182">
        <v>0.61538461538461542</v>
      </c>
      <c r="M141" s="1182">
        <v>0</v>
      </c>
      <c r="N141" s="121">
        <v>0.90909090909090906</v>
      </c>
      <c r="O141" s="121">
        <v>9.0909090909090912E-2</v>
      </c>
      <c r="P141" s="121">
        <v>0</v>
      </c>
      <c r="Q141" s="121">
        <v>0</v>
      </c>
      <c r="R141" s="121" t="s">
        <v>792</v>
      </c>
      <c r="S141" s="121" t="s">
        <v>792</v>
      </c>
      <c r="T141" s="121">
        <v>0.93333333333333335</v>
      </c>
      <c r="U141" s="121">
        <v>0</v>
      </c>
      <c r="V141" s="121">
        <v>0</v>
      </c>
      <c r="W141" s="121">
        <v>6.6666666666666666E-2</v>
      </c>
      <c r="X141" s="121" t="s">
        <v>792</v>
      </c>
      <c r="Y141" s="121" t="s">
        <v>792</v>
      </c>
    </row>
    <row r="142" spans="1:25">
      <c r="A142" s="13" t="s">
        <v>80</v>
      </c>
      <c r="B142" s="13" t="s">
        <v>1296</v>
      </c>
      <c r="C142" s="121" t="s">
        <v>1309</v>
      </c>
      <c r="D142" s="121" t="s">
        <v>1782</v>
      </c>
      <c r="E142" s="121" t="s">
        <v>701</v>
      </c>
      <c r="F142" s="121">
        <v>1</v>
      </c>
      <c r="G142" s="121">
        <v>0</v>
      </c>
      <c r="H142" s="121">
        <v>0</v>
      </c>
      <c r="I142" s="121">
        <v>0</v>
      </c>
      <c r="J142" s="1182">
        <v>1</v>
      </c>
      <c r="K142" s="1182">
        <v>0</v>
      </c>
      <c r="L142" s="1182">
        <v>0</v>
      </c>
      <c r="M142" s="1182">
        <v>0</v>
      </c>
      <c r="N142" s="121">
        <v>1</v>
      </c>
      <c r="O142" s="121">
        <v>0</v>
      </c>
      <c r="P142" s="121">
        <v>0</v>
      </c>
      <c r="Q142" s="121">
        <v>0</v>
      </c>
      <c r="R142" s="121" t="s">
        <v>792</v>
      </c>
      <c r="S142" s="121" t="s">
        <v>792</v>
      </c>
      <c r="T142" s="121">
        <v>1</v>
      </c>
      <c r="U142" s="121">
        <v>0</v>
      </c>
      <c r="V142" s="121">
        <v>0</v>
      </c>
      <c r="W142" s="121">
        <v>0</v>
      </c>
      <c r="X142" s="121" t="s">
        <v>792</v>
      </c>
      <c r="Y142" s="121" t="s">
        <v>792</v>
      </c>
    </row>
    <row r="143" spans="1:25">
      <c r="A143" s="1065" t="s">
        <v>239</v>
      </c>
      <c r="B143" s="13" t="s">
        <v>1296</v>
      </c>
      <c r="C143" s="121" t="s">
        <v>1309</v>
      </c>
      <c r="D143" s="121" t="s">
        <v>1830</v>
      </c>
      <c r="E143" s="121" t="s">
        <v>553</v>
      </c>
      <c r="F143" s="121">
        <v>0</v>
      </c>
      <c r="G143" s="121">
        <v>0.4</v>
      </c>
      <c r="H143" s="121">
        <v>0.6</v>
      </c>
      <c r="I143" s="121">
        <v>0</v>
      </c>
      <c r="J143" s="1182">
        <v>2.6315789473684209E-2</v>
      </c>
      <c r="K143" s="1182">
        <v>0.44736842105263158</v>
      </c>
      <c r="L143" s="1182">
        <v>0.5</v>
      </c>
      <c r="M143" s="1182">
        <v>2.6315789473684209E-2</v>
      </c>
      <c r="N143" s="121">
        <v>0.15625</v>
      </c>
      <c r="O143" s="121">
        <v>0.5625</v>
      </c>
      <c r="P143" s="121">
        <v>0.25</v>
      </c>
      <c r="Q143" s="121">
        <v>3.125E-2</v>
      </c>
      <c r="R143" s="121" t="s">
        <v>878</v>
      </c>
      <c r="S143" s="121" t="s">
        <v>878</v>
      </c>
      <c r="T143" s="121">
        <v>0.25</v>
      </c>
      <c r="U143" s="121">
        <v>0.17857142857142858</v>
      </c>
      <c r="V143" s="121">
        <v>0.5714285714285714</v>
      </c>
      <c r="W143" s="121">
        <v>0</v>
      </c>
      <c r="X143" s="121" t="s">
        <v>878</v>
      </c>
      <c r="Y143" s="121" t="s">
        <v>878</v>
      </c>
    </row>
    <row r="144" spans="1:25">
      <c r="A144" s="1065" t="s">
        <v>252</v>
      </c>
      <c r="B144" s="13" t="s">
        <v>1296</v>
      </c>
      <c r="C144" s="121" t="s">
        <v>1309</v>
      </c>
      <c r="D144" s="121" t="s">
        <v>1815</v>
      </c>
      <c r="E144" s="121" t="s">
        <v>803</v>
      </c>
      <c r="F144" s="121">
        <v>1</v>
      </c>
      <c r="G144" s="121">
        <v>0</v>
      </c>
      <c r="H144" s="121">
        <v>0</v>
      </c>
      <c r="I144" s="121">
        <v>0</v>
      </c>
      <c r="J144" s="1182">
        <v>1</v>
      </c>
      <c r="K144" s="1182">
        <v>0</v>
      </c>
      <c r="L144" s="1182">
        <v>0</v>
      </c>
      <c r="M144" s="1182">
        <v>0</v>
      </c>
      <c r="N144" s="121">
        <v>1</v>
      </c>
      <c r="O144" s="121">
        <v>0</v>
      </c>
      <c r="P144" s="121">
        <v>0</v>
      </c>
      <c r="Q144" s="121">
        <v>0</v>
      </c>
      <c r="R144" s="121" t="s">
        <v>792</v>
      </c>
      <c r="S144" s="121" t="s">
        <v>792</v>
      </c>
      <c r="T144" s="121">
        <v>1</v>
      </c>
      <c r="U144" s="121">
        <v>0</v>
      </c>
      <c r="V144" s="121">
        <v>0</v>
      </c>
      <c r="W144" s="121">
        <v>0</v>
      </c>
      <c r="X144" s="121" t="s">
        <v>792</v>
      </c>
      <c r="Y144" s="121" t="s">
        <v>792</v>
      </c>
    </row>
    <row r="145" spans="1:25">
      <c r="A145" s="1064" t="s">
        <v>237</v>
      </c>
      <c r="B145" s="13" t="s">
        <v>1296</v>
      </c>
      <c r="C145" s="121" t="s">
        <v>1309</v>
      </c>
      <c r="D145" s="121" t="s">
        <v>1740</v>
      </c>
      <c r="E145" s="121" t="s">
        <v>552</v>
      </c>
      <c r="F145" s="121">
        <v>6.1728395061728392E-2</v>
      </c>
      <c r="G145" s="121">
        <v>0.38271604938271603</v>
      </c>
      <c r="H145" s="121">
        <v>0.54320987654320985</v>
      </c>
      <c r="I145" s="121">
        <v>1.2345679012345678E-2</v>
      </c>
      <c r="J145" s="1182">
        <v>0.14666666666666667</v>
      </c>
      <c r="K145" s="1182">
        <v>0.29333333333333333</v>
      </c>
      <c r="L145" s="1182">
        <v>0.54666666666666663</v>
      </c>
      <c r="M145" s="1182">
        <v>1.3333333333333334E-2</v>
      </c>
      <c r="N145" s="121">
        <v>0.28985507246376813</v>
      </c>
      <c r="O145" s="121">
        <v>0.52173913043478259</v>
      </c>
      <c r="P145" s="121">
        <v>0.17391304347826086</v>
      </c>
      <c r="Q145" s="121">
        <v>1.4492753623188406E-2</v>
      </c>
      <c r="R145" s="121" t="s">
        <v>792</v>
      </c>
      <c r="S145" s="121" t="s">
        <v>878</v>
      </c>
      <c r="T145" s="121">
        <v>0.29629629629629628</v>
      </c>
      <c r="U145" s="121">
        <v>0.23456790123456789</v>
      </c>
      <c r="V145" s="121">
        <v>0.46913580246913578</v>
      </c>
      <c r="W145" s="121">
        <v>0</v>
      </c>
      <c r="X145" s="121" t="s">
        <v>792</v>
      </c>
      <c r="Y145" s="121" t="s">
        <v>878</v>
      </c>
    </row>
    <row r="146" spans="1:25">
      <c r="A146" s="13" t="s">
        <v>478</v>
      </c>
      <c r="B146" s="13" t="s">
        <v>1289</v>
      </c>
      <c r="C146" s="121" t="s">
        <v>1831</v>
      </c>
      <c r="D146" s="121" t="s">
        <v>1832</v>
      </c>
      <c r="E146" s="121" t="s">
        <v>763</v>
      </c>
      <c r="F146" s="121">
        <v>0</v>
      </c>
      <c r="G146" s="121">
        <v>1</v>
      </c>
      <c r="H146" s="121">
        <v>0</v>
      </c>
      <c r="I146" s="121">
        <v>0</v>
      </c>
      <c r="J146" s="1182">
        <v>0.5</v>
      </c>
      <c r="K146" s="1182">
        <v>0.5</v>
      </c>
      <c r="L146" s="1182">
        <v>0</v>
      </c>
      <c r="M146" s="1182">
        <v>0</v>
      </c>
      <c r="N146" s="121">
        <v>0.33333333333333331</v>
      </c>
      <c r="O146" s="121">
        <v>0</v>
      </c>
      <c r="P146" s="121">
        <v>0</v>
      </c>
      <c r="Q146" s="121">
        <v>0.66666666666666663</v>
      </c>
      <c r="R146" s="121" t="s">
        <v>792</v>
      </c>
      <c r="S146" s="121" t="s">
        <v>792</v>
      </c>
      <c r="T146" s="121">
        <v>0.5</v>
      </c>
      <c r="U146" s="121">
        <v>0.5</v>
      </c>
      <c r="V146" s="121">
        <v>0</v>
      </c>
      <c r="W146" s="121">
        <v>0</v>
      </c>
      <c r="X146" s="121" t="s">
        <v>792</v>
      </c>
      <c r="Y146" s="121" t="s">
        <v>792</v>
      </c>
    </row>
    <row r="147" spans="1:25">
      <c r="A147" s="13" t="s">
        <v>319</v>
      </c>
      <c r="B147" s="13" t="s">
        <v>1289</v>
      </c>
      <c r="C147" s="121" t="s">
        <v>1831</v>
      </c>
      <c r="D147" s="121" t="s">
        <v>1833</v>
      </c>
      <c r="E147" s="121" t="s">
        <v>736</v>
      </c>
      <c r="F147" s="121">
        <v>0.6</v>
      </c>
      <c r="G147" s="121">
        <v>0</v>
      </c>
      <c r="H147" s="121">
        <v>0</v>
      </c>
      <c r="I147" s="121">
        <v>0.4</v>
      </c>
      <c r="J147" s="1182">
        <v>0.8571428571428571</v>
      </c>
      <c r="K147" s="1182">
        <v>0</v>
      </c>
      <c r="L147" s="1182">
        <v>0</v>
      </c>
      <c r="M147" s="1182">
        <v>0.14285714285714285</v>
      </c>
      <c r="N147" s="121">
        <v>0.8</v>
      </c>
      <c r="O147" s="121">
        <v>0</v>
      </c>
      <c r="P147" s="121">
        <v>0</v>
      </c>
      <c r="Q147" s="121">
        <v>0.2</v>
      </c>
      <c r="R147" s="121" t="s">
        <v>792</v>
      </c>
      <c r="S147" s="121" t="s">
        <v>792</v>
      </c>
      <c r="T147" s="121">
        <v>1</v>
      </c>
      <c r="U147" s="121">
        <v>0</v>
      </c>
      <c r="V147" s="121">
        <v>0</v>
      </c>
      <c r="W147" s="121">
        <v>0</v>
      </c>
      <c r="X147" s="121" t="s">
        <v>792</v>
      </c>
      <c r="Y147" s="121" t="s">
        <v>792</v>
      </c>
    </row>
    <row r="148" spans="1:25">
      <c r="A148" s="13" t="s">
        <v>11</v>
      </c>
      <c r="B148" s="13" t="s">
        <v>1289</v>
      </c>
      <c r="C148" s="121" t="s">
        <v>1831</v>
      </c>
      <c r="D148" s="121" t="s">
        <v>1724</v>
      </c>
      <c r="E148" s="121" t="s">
        <v>525</v>
      </c>
      <c r="F148" s="121">
        <v>0.5</v>
      </c>
      <c r="G148" s="121">
        <v>0</v>
      </c>
      <c r="H148" s="121">
        <v>0</v>
      </c>
      <c r="I148" s="121">
        <v>0.5</v>
      </c>
      <c r="J148" s="1182">
        <v>0</v>
      </c>
      <c r="K148" s="1182">
        <v>1</v>
      </c>
      <c r="L148" s="1182">
        <v>0</v>
      </c>
      <c r="M148" s="1182">
        <v>0</v>
      </c>
      <c r="N148" s="121">
        <v>0</v>
      </c>
      <c r="O148" s="121">
        <v>1</v>
      </c>
      <c r="P148" s="121">
        <v>0</v>
      </c>
      <c r="Q148" s="121">
        <v>0</v>
      </c>
      <c r="R148" s="121" t="s">
        <v>878</v>
      </c>
      <c r="S148" s="121" t="s">
        <v>878</v>
      </c>
      <c r="T148" s="121" t="s">
        <v>1190</v>
      </c>
      <c r="U148" s="121" t="s">
        <v>1190</v>
      </c>
      <c r="V148" s="121" t="s">
        <v>1190</v>
      </c>
      <c r="W148" s="121" t="s">
        <v>1190</v>
      </c>
      <c r="X148" s="121" t="s">
        <v>792</v>
      </c>
      <c r="Y148" s="121" t="s">
        <v>792</v>
      </c>
    </row>
    <row r="149" spans="1:25">
      <c r="A149" s="13" t="s">
        <v>90</v>
      </c>
      <c r="B149" s="13" t="s">
        <v>1289</v>
      </c>
      <c r="C149" s="121" t="s">
        <v>1831</v>
      </c>
      <c r="D149" s="121" t="s">
        <v>1774</v>
      </c>
      <c r="E149" s="121" t="s">
        <v>570</v>
      </c>
      <c r="F149" s="121">
        <v>0</v>
      </c>
      <c r="G149" s="121">
        <v>0</v>
      </c>
      <c r="H149" s="121">
        <v>0</v>
      </c>
      <c r="I149" s="121">
        <v>1</v>
      </c>
      <c r="J149" s="1182">
        <v>1</v>
      </c>
      <c r="K149" s="1182">
        <v>0</v>
      </c>
      <c r="L149" s="1182">
        <v>0</v>
      </c>
      <c r="M149" s="1182">
        <v>0</v>
      </c>
      <c r="N149" s="121" t="s">
        <v>1190</v>
      </c>
      <c r="O149" s="121" t="s">
        <v>1190</v>
      </c>
      <c r="P149" s="121" t="s">
        <v>1190</v>
      </c>
      <c r="Q149" s="121" t="s">
        <v>1190</v>
      </c>
      <c r="R149" s="121" t="s">
        <v>792</v>
      </c>
      <c r="S149" s="121" t="s">
        <v>792</v>
      </c>
      <c r="T149" s="121" t="s">
        <v>1190</v>
      </c>
      <c r="U149" s="121" t="s">
        <v>1190</v>
      </c>
      <c r="V149" s="121" t="s">
        <v>1190</v>
      </c>
      <c r="W149" s="121" t="s">
        <v>1190</v>
      </c>
      <c r="X149" s="121" t="s">
        <v>792</v>
      </c>
      <c r="Y149" s="121" t="s">
        <v>792</v>
      </c>
    </row>
    <row r="150" spans="1:25">
      <c r="A150" s="13" t="s">
        <v>50</v>
      </c>
      <c r="B150" s="13" t="s">
        <v>1289</v>
      </c>
      <c r="C150" s="121" t="s">
        <v>1831</v>
      </c>
      <c r="D150" s="121" t="s">
        <v>1295</v>
      </c>
      <c r="E150" s="121" t="s">
        <v>507</v>
      </c>
      <c r="F150" s="121">
        <v>0.2</v>
      </c>
      <c r="G150" s="121">
        <v>0.4</v>
      </c>
      <c r="H150" s="121">
        <v>0</v>
      </c>
      <c r="I150" s="121">
        <v>0.4</v>
      </c>
      <c r="J150" s="1182">
        <v>0</v>
      </c>
      <c r="K150" s="1182">
        <v>0.25</v>
      </c>
      <c r="L150" s="1182">
        <v>0</v>
      </c>
      <c r="M150" s="1182">
        <v>0.75</v>
      </c>
      <c r="N150" s="121">
        <v>0.5</v>
      </c>
      <c r="O150" s="121">
        <v>0</v>
      </c>
      <c r="P150" s="121">
        <v>0</v>
      </c>
      <c r="Q150" s="121">
        <v>0.5</v>
      </c>
      <c r="R150" s="121" t="s">
        <v>792</v>
      </c>
      <c r="S150" s="121" t="s">
        <v>792</v>
      </c>
      <c r="T150" s="121">
        <v>0.2</v>
      </c>
      <c r="U150" s="121">
        <v>0.6</v>
      </c>
      <c r="V150" s="121">
        <v>0</v>
      </c>
      <c r="W150" s="121">
        <v>0.2</v>
      </c>
      <c r="X150" s="121" t="s">
        <v>878</v>
      </c>
      <c r="Y150" s="121" t="s">
        <v>792</v>
      </c>
    </row>
    <row r="151" spans="1:25">
      <c r="A151" s="13" t="s">
        <v>258</v>
      </c>
      <c r="B151" s="13" t="s">
        <v>1289</v>
      </c>
      <c r="C151" s="121" t="s">
        <v>1831</v>
      </c>
      <c r="D151" s="121" t="s">
        <v>1834</v>
      </c>
      <c r="E151" s="121" t="s">
        <v>806</v>
      </c>
      <c r="F151" s="121">
        <v>0</v>
      </c>
      <c r="G151" s="121">
        <v>0</v>
      </c>
      <c r="H151" s="121">
        <v>1</v>
      </c>
      <c r="I151" s="121">
        <v>0</v>
      </c>
      <c r="J151" s="1182">
        <v>0</v>
      </c>
      <c r="K151" s="1182">
        <v>1</v>
      </c>
      <c r="L151" s="1182">
        <v>0</v>
      </c>
      <c r="M151" s="1182">
        <v>0</v>
      </c>
      <c r="N151" s="121">
        <v>0</v>
      </c>
      <c r="O151" s="121">
        <v>1</v>
      </c>
      <c r="P151" s="121">
        <v>0</v>
      </c>
      <c r="Q151" s="121">
        <v>0</v>
      </c>
      <c r="R151" s="121" t="s">
        <v>878</v>
      </c>
      <c r="S151" s="121" t="s">
        <v>878</v>
      </c>
      <c r="T151" s="121">
        <v>0.66666666666666663</v>
      </c>
      <c r="U151" s="121">
        <v>0</v>
      </c>
      <c r="V151" s="121">
        <v>0.33333333333333331</v>
      </c>
      <c r="W151" s="121">
        <v>0</v>
      </c>
      <c r="X151" s="121" t="s">
        <v>792</v>
      </c>
      <c r="Y151" s="121" t="s">
        <v>792</v>
      </c>
    </row>
    <row r="152" spans="1:25" ht="25.5">
      <c r="A152" s="1065" t="s">
        <v>386</v>
      </c>
      <c r="B152" s="13" t="s">
        <v>1289</v>
      </c>
      <c r="C152" s="121" t="s">
        <v>1831</v>
      </c>
      <c r="D152" s="121" t="s">
        <v>1795</v>
      </c>
      <c r="E152" s="121" t="s">
        <v>609</v>
      </c>
      <c r="F152" s="121">
        <v>1</v>
      </c>
      <c r="G152" s="121">
        <v>0</v>
      </c>
      <c r="H152" s="121">
        <v>0</v>
      </c>
      <c r="I152" s="121">
        <v>0</v>
      </c>
      <c r="J152" s="1181" t="s">
        <v>2247</v>
      </c>
      <c r="K152" s="1181" t="s">
        <v>2247</v>
      </c>
      <c r="L152" s="1181" t="s">
        <v>2247</v>
      </c>
      <c r="M152" s="1181" t="s">
        <v>2247</v>
      </c>
      <c r="N152" s="121" t="s">
        <v>1190</v>
      </c>
      <c r="O152" s="121" t="s">
        <v>1190</v>
      </c>
      <c r="P152" s="121" t="s">
        <v>1190</v>
      </c>
      <c r="Q152" s="121" t="s">
        <v>1190</v>
      </c>
      <c r="R152" s="121" t="s">
        <v>792</v>
      </c>
      <c r="S152" s="121" t="s">
        <v>792</v>
      </c>
      <c r="T152" s="121">
        <v>1</v>
      </c>
      <c r="U152" s="121">
        <v>0</v>
      </c>
      <c r="V152" s="121">
        <v>0</v>
      </c>
      <c r="W152" s="121">
        <v>0</v>
      </c>
      <c r="X152" s="121" t="s">
        <v>792</v>
      </c>
      <c r="Y152" s="121" t="s">
        <v>792</v>
      </c>
    </row>
    <row r="153" spans="1:25">
      <c r="A153" s="13" t="s">
        <v>171</v>
      </c>
      <c r="B153" s="13" t="s">
        <v>1289</v>
      </c>
      <c r="C153" s="121" t="s">
        <v>1831</v>
      </c>
      <c r="D153" s="121" t="s">
        <v>1759</v>
      </c>
      <c r="E153" s="121" t="s">
        <v>575</v>
      </c>
      <c r="F153" s="121">
        <v>0.8571428571428571</v>
      </c>
      <c r="G153" s="121">
        <v>0</v>
      </c>
      <c r="H153" s="121">
        <v>0</v>
      </c>
      <c r="I153" s="121">
        <v>0.14285714285714285</v>
      </c>
      <c r="J153" s="1182">
        <v>1</v>
      </c>
      <c r="K153" s="1182">
        <v>0</v>
      </c>
      <c r="L153" s="1182">
        <v>0</v>
      </c>
      <c r="M153" s="1182">
        <v>0</v>
      </c>
      <c r="N153" s="121">
        <v>0.8571428571428571</v>
      </c>
      <c r="O153" s="121">
        <v>0</v>
      </c>
      <c r="P153" s="121">
        <v>0</v>
      </c>
      <c r="Q153" s="121">
        <v>0.14285714285714285</v>
      </c>
      <c r="R153" s="121" t="s">
        <v>792</v>
      </c>
      <c r="S153" s="121" t="s">
        <v>792</v>
      </c>
      <c r="T153" s="121">
        <v>0.8571428571428571</v>
      </c>
      <c r="U153" s="121">
        <v>0</v>
      </c>
      <c r="V153" s="121">
        <v>0</v>
      </c>
      <c r="W153" s="121">
        <v>0.14285714285714285</v>
      </c>
      <c r="X153" s="121" t="s">
        <v>792</v>
      </c>
      <c r="Y153" s="121" t="s">
        <v>792</v>
      </c>
    </row>
    <row r="154" spans="1:25">
      <c r="A154" s="1064" t="s">
        <v>228</v>
      </c>
      <c r="B154" s="13" t="s">
        <v>1296</v>
      </c>
      <c r="C154" s="121" t="s">
        <v>1312</v>
      </c>
      <c r="D154" s="121" t="s">
        <v>1835</v>
      </c>
      <c r="E154" s="121" t="s">
        <v>689</v>
      </c>
      <c r="F154" s="121">
        <v>0</v>
      </c>
      <c r="G154" s="121">
        <v>0</v>
      </c>
      <c r="H154" s="121">
        <v>1</v>
      </c>
      <c r="I154" s="121">
        <v>0</v>
      </c>
      <c r="J154" s="1182">
        <v>0</v>
      </c>
      <c r="K154" s="1182">
        <v>0</v>
      </c>
      <c r="L154" s="1182">
        <v>1</v>
      </c>
      <c r="M154" s="1182">
        <v>0</v>
      </c>
      <c r="N154" s="121">
        <v>0</v>
      </c>
      <c r="O154" s="121">
        <v>1</v>
      </c>
      <c r="P154" s="121">
        <v>0</v>
      </c>
      <c r="Q154" s="121">
        <v>0</v>
      </c>
      <c r="R154" s="121" t="s">
        <v>878</v>
      </c>
      <c r="S154" s="121" t="s">
        <v>878</v>
      </c>
      <c r="T154" s="121">
        <v>0</v>
      </c>
      <c r="U154" s="121">
        <v>0</v>
      </c>
      <c r="V154" s="121">
        <v>1</v>
      </c>
      <c r="W154" s="121">
        <v>0</v>
      </c>
      <c r="X154" s="121" t="s">
        <v>878</v>
      </c>
      <c r="Y154" s="121" t="s">
        <v>878</v>
      </c>
    </row>
    <row r="155" spans="1:25">
      <c r="A155" s="13" t="s">
        <v>378</v>
      </c>
      <c r="B155" s="13" t="s">
        <v>1296</v>
      </c>
      <c r="C155" s="121" t="s">
        <v>1312</v>
      </c>
      <c r="D155" s="121" t="s">
        <v>1769</v>
      </c>
      <c r="E155" s="121" t="s">
        <v>605</v>
      </c>
      <c r="F155" s="121" t="e">
        <v>#DIV/0!</v>
      </c>
      <c r="G155" s="121" t="e">
        <v>#DIV/0!</v>
      </c>
      <c r="H155" s="121" t="e">
        <v>#DIV/0!</v>
      </c>
      <c r="I155" s="121" t="e">
        <v>#DIV/0!</v>
      </c>
      <c r="J155" s="1182">
        <v>0</v>
      </c>
      <c r="K155" s="1182">
        <v>0</v>
      </c>
      <c r="L155" s="1182">
        <v>1</v>
      </c>
      <c r="M155" s="1182">
        <v>0</v>
      </c>
      <c r="N155" s="121">
        <v>0</v>
      </c>
      <c r="O155" s="121">
        <v>1</v>
      </c>
      <c r="P155" s="121">
        <v>0</v>
      </c>
      <c r="Q155" s="121">
        <v>0</v>
      </c>
      <c r="R155" s="121" t="s">
        <v>878</v>
      </c>
      <c r="S155" s="121" t="s">
        <v>878</v>
      </c>
      <c r="T155" s="121">
        <v>0</v>
      </c>
      <c r="U155" s="121">
        <v>0</v>
      </c>
      <c r="V155" s="121">
        <v>1</v>
      </c>
      <c r="W155" s="121">
        <v>0</v>
      </c>
      <c r="X155" s="121" t="s">
        <v>878</v>
      </c>
      <c r="Y155" s="121" t="s">
        <v>878</v>
      </c>
    </row>
    <row r="156" spans="1:25">
      <c r="A156" s="13" t="s">
        <v>498</v>
      </c>
      <c r="B156" s="13" t="s">
        <v>1296</v>
      </c>
      <c r="C156" s="121" t="s">
        <v>1312</v>
      </c>
      <c r="D156" s="121" t="s">
        <v>1765</v>
      </c>
      <c r="E156" s="121" t="s">
        <v>756</v>
      </c>
      <c r="F156" s="121">
        <v>0</v>
      </c>
      <c r="G156" s="121">
        <v>0</v>
      </c>
      <c r="H156" s="121">
        <v>1</v>
      </c>
      <c r="I156" s="121">
        <v>0</v>
      </c>
      <c r="J156" s="1182">
        <v>0</v>
      </c>
      <c r="K156" s="1182">
        <v>0</v>
      </c>
      <c r="L156" s="1182">
        <v>1</v>
      </c>
      <c r="M156" s="1182">
        <v>0</v>
      </c>
      <c r="N156" s="121">
        <v>0</v>
      </c>
      <c r="O156" s="121">
        <v>1</v>
      </c>
      <c r="P156" s="121">
        <v>0</v>
      </c>
      <c r="Q156" s="121">
        <v>0</v>
      </c>
      <c r="R156" s="121" t="s">
        <v>878</v>
      </c>
      <c r="S156" s="121" t="s">
        <v>878</v>
      </c>
      <c r="T156" s="121">
        <v>0</v>
      </c>
      <c r="U156" s="121">
        <v>0</v>
      </c>
      <c r="V156" s="121">
        <v>1</v>
      </c>
      <c r="W156" s="121">
        <v>0</v>
      </c>
      <c r="X156" s="121" t="s">
        <v>878</v>
      </c>
      <c r="Y156" s="121" t="s">
        <v>878</v>
      </c>
    </row>
    <row r="157" spans="1:25" ht="25.5">
      <c r="A157" s="1065" t="s">
        <v>435</v>
      </c>
      <c r="B157" s="13" t="s">
        <v>1296</v>
      </c>
      <c r="C157" s="121" t="s">
        <v>1312</v>
      </c>
      <c r="D157" s="121" t="s">
        <v>1836</v>
      </c>
      <c r="E157" s="121" t="s">
        <v>645</v>
      </c>
      <c r="F157" s="121">
        <v>0</v>
      </c>
      <c r="G157" s="121">
        <v>0</v>
      </c>
      <c r="H157" s="121">
        <v>1</v>
      </c>
      <c r="I157" s="121">
        <v>0</v>
      </c>
      <c r="J157" s="1181" t="s">
        <v>2247</v>
      </c>
      <c r="K157" s="1181" t="s">
        <v>2247</v>
      </c>
      <c r="L157" s="1181" t="s">
        <v>2247</v>
      </c>
      <c r="M157" s="1181" t="s">
        <v>2247</v>
      </c>
      <c r="N157" s="121">
        <v>0</v>
      </c>
      <c r="O157" s="121">
        <v>1</v>
      </c>
      <c r="P157" s="121">
        <v>0</v>
      </c>
      <c r="Q157" s="121">
        <v>0</v>
      </c>
      <c r="R157" s="121" t="s">
        <v>878</v>
      </c>
      <c r="S157" s="121" t="s">
        <v>878</v>
      </c>
      <c r="T157" s="121">
        <v>1</v>
      </c>
      <c r="U157" s="121">
        <v>0</v>
      </c>
      <c r="V157" s="121">
        <v>0</v>
      </c>
      <c r="W157" s="121">
        <v>0</v>
      </c>
      <c r="X157" s="121" t="s">
        <v>792</v>
      </c>
      <c r="Y157" s="121" t="s">
        <v>792</v>
      </c>
    </row>
    <row r="158" spans="1:25">
      <c r="A158" s="13" t="s">
        <v>84</v>
      </c>
      <c r="B158" s="13" t="s">
        <v>1296</v>
      </c>
      <c r="C158" s="121" t="s">
        <v>1312</v>
      </c>
      <c r="D158" s="121" t="s">
        <v>1741</v>
      </c>
      <c r="E158" s="121" t="s">
        <v>703</v>
      </c>
      <c r="F158" s="121">
        <v>0.7441860465116279</v>
      </c>
      <c r="G158" s="121">
        <v>0.23255813953488372</v>
      </c>
      <c r="H158" s="121">
        <v>0</v>
      </c>
      <c r="I158" s="121">
        <v>2.3255813953488372E-2</v>
      </c>
      <c r="J158" s="1182">
        <v>0.88636363636363635</v>
      </c>
      <c r="K158" s="1182">
        <v>0</v>
      </c>
      <c r="L158" s="1182">
        <v>6.8181818181818177E-2</v>
      </c>
      <c r="M158" s="1182">
        <v>4.5454545454545456E-2</v>
      </c>
      <c r="N158" s="121">
        <v>0.5957446808510638</v>
      </c>
      <c r="O158" s="121">
        <v>0.40425531914893614</v>
      </c>
      <c r="P158" s="121">
        <v>0</v>
      </c>
      <c r="Q158" s="121">
        <v>0</v>
      </c>
      <c r="R158" s="121" t="s">
        <v>792</v>
      </c>
      <c r="S158" s="121" t="s">
        <v>878</v>
      </c>
      <c r="T158" s="121">
        <v>0.34090909090909088</v>
      </c>
      <c r="U158" s="121">
        <v>0</v>
      </c>
      <c r="V158" s="121">
        <v>0.65909090909090906</v>
      </c>
      <c r="W158" s="121">
        <v>0</v>
      </c>
      <c r="X158" s="121" t="s">
        <v>792</v>
      </c>
      <c r="Y158" s="121" t="s">
        <v>878</v>
      </c>
    </row>
    <row r="159" spans="1:25">
      <c r="A159" s="13" t="s">
        <v>6</v>
      </c>
      <c r="B159" s="13" t="s">
        <v>1292</v>
      </c>
      <c r="C159" s="121" t="s">
        <v>1312</v>
      </c>
      <c r="D159" s="121" t="s">
        <v>1803</v>
      </c>
      <c r="E159" s="121" t="s">
        <v>675</v>
      </c>
      <c r="F159" s="121">
        <v>0</v>
      </c>
      <c r="G159" s="121">
        <v>0.56818181818181823</v>
      </c>
      <c r="H159" s="121">
        <v>0.38636363636363635</v>
      </c>
      <c r="I159" s="121">
        <v>4.5454545454545456E-2</v>
      </c>
      <c r="J159" s="1182">
        <v>2.3809523809523808E-2</v>
      </c>
      <c r="K159" s="1182">
        <v>0.40476190476190477</v>
      </c>
      <c r="L159" s="1182">
        <v>0.47619047619047616</v>
      </c>
      <c r="M159" s="1182">
        <v>9.5238095238095233E-2</v>
      </c>
      <c r="N159" s="121">
        <v>2.5000000000000001E-2</v>
      </c>
      <c r="O159" s="121">
        <v>0.52500000000000002</v>
      </c>
      <c r="P159" s="121">
        <v>0.375</v>
      </c>
      <c r="Q159" s="121">
        <v>7.4999999999999997E-2</v>
      </c>
      <c r="R159" s="121" t="s">
        <v>878</v>
      </c>
      <c r="S159" s="121" t="s">
        <v>878</v>
      </c>
      <c r="T159" s="121">
        <v>0</v>
      </c>
      <c r="U159" s="121">
        <v>0.42222222222222222</v>
      </c>
      <c r="V159" s="121">
        <v>0.46666666666666667</v>
      </c>
      <c r="W159" s="121">
        <v>0.1111111111111111</v>
      </c>
      <c r="X159" s="121" t="s">
        <v>878</v>
      </c>
      <c r="Y159" s="121" t="s">
        <v>878</v>
      </c>
    </row>
    <row r="160" spans="1:25">
      <c r="A160" s="13" t="s">
        <v>288</v>
      </c>
      <c r="B160" s="13" t="s">
        <v>1296</v>
      </c>
      <c r="C160" s="121" t="s">
        <v>1312</v>
      </c>
      <c r="D160" s="121" t="s">
        <v>1752</v>
      </c>
      <c r="E160" s="121" t="s">
        <v>613</v>
      </c>
      <c r="F160" s="121">
        <v>0.625</v>
      </c>
      <c r="G160" s="121">
        <v>0.375</v>
      </c>
      <c r="H160" s="121">
        <v>0</v>
      </c>
      <c r="I160" s="121">
        <v>0</v>
      </c>
      <c r="J160" s="1182">
        <v>0</v>
      </c>
      <c r="K160" s="1182">
        <v>0.61111111111111116</v>
      </c>
      <c r="L160" s="1182">
        <v>0.3888888888888889</v>
      </c>
      <c r="M160" s="1182">
        <v>0</v>
      </c>
      <c r="N160" s="121">
        <v>0.35</v>
      </c>
      <c r="O160" s="121">
        <v>0.4</v>
      </c>
      <c r="P160" s="121">
        <v>0.25</v>
      </c>
      <c r="Q160" s="121">
        <v>0</v>
      </c>
      <c r="R160" s="121" t="s">
        <v>792</v>
      </c>
      <c r="S160" s="121" t="s">
        <v>878</v>
      </c>
      <c r="T160" s="121">
        <v>6.25E-2</v>
      </c>
      <c r="U160" s="121">
        <v>0.375</v>
      </c>
      <c r="V160" s="121">
        <v>0.5625</v>
      </c>
      <c r="W160" s="121">
        <v>0</v>
      </c>
      <c r="X160" s="121" t="s">
        <v>878</v>
      </c>
      <c r="Y160" s="121" t="s">
        <v>878</v>
      </c>
    </row>
    <row r="161" spans="1:25">
      <c r="A161" s="13" t="s">
        <v>41</v>
      </c>
      <c r="B161" s="13" t="s">
        <v>1291</v>
      </c>
      <c r="C161" s="121" t="s">
        <v>1837</v>
      </c>
      <c r="D161" s="121" t="s">
        <v>1822</v>
      </c>
      <c r="E161" s="121" t="s">
        <v>668</v>
      </c>
      <c r="F161" s="121">
        <v>0</v>
      </c>
      <c r="G161" s="121">
        <v>1</v>
      </c>
      <c r="H161" s="121">
        <v>0</v>
      </c>
      <c r="I161" s="121">
        <v>0</v>
      </c>
      <c r="J161" s="1182">
        <v>0.1111111111111111</v>
      </c>
      <c r="K161" s="1182">
        <v>0.77777777777777779</v>
      </c>
      <c r="L161" s="1182">
        <v>0</v>
      </c>
      <c r="M161" s="1182">
        <v>0.1111111111111111</v>
      </c>
      <c r="N161" s="121">
        <v>0</v>
      </c>
      <c r="O161" s="121">
        <v>0</v>
      </c>
      <c r="P161" s="121">
        <v>1</v>
      </c>
      <c r="Q161" s="121">
        <v>0</v>
      </c>
      <c r="R161" s="121" t="s">
        <v>878</v>
      </c>
      <c r="S161" s="121" t="s">
        <v>792</v>
      </c>
      <c r="T161" s="121">
        <v>0</v>
      </c>
      <c r="U161" s="121">
        <v>1</v>
      </c>
      <c r="V161" s="121">
        <v>0</v>
      </c>
      <c r="W161" s="121">
        <v>0</v>
      </c>
      <c r="X161" s="121" t="s">
        <v>878</v>
      </c>
      <c r="Y161" s="121" t="s">
        <v>792</v>
      </c>
    </row>
    <row r="162" spans="1:25">
      <c r="A162" s="13" t="s">
        <v>56</v>
      </c>
      <c r="B162" s="13" t="s">
        <v>1291</v>
      </c>
      <c r="C162" s="121" t="s">
        <v>1837</v>
      </c>
      <c r="D162" s="121" t="s">
        <v>1730</v>
      </c>
      <c r="E162" s="121" t="s">
        <v>510</v>
      </c>
      <c r="F162" s="121">
        <v>1</v>
      </c>
      <c r="G162" s="121">
        <v>0</v>
      </c>
      <c r="H162" s="121">
        <v>0</v>
      </c>
      <c r="I162" s="121">
        <v>0</v>
      </c>
      <c r="J162" s="1182">
        <v>1</v>
      </c>
      <c r="K162" s="1182">
        <v>0</v>
      </c>
      <c r="L162" s="1182">
        <v>0</v>
      </c>
      <c r="M162" s="1182">
        <v>0</v>
      </c>
      <c r="N162" s="121">
        <v>1</v>
      </c>
      <c r="O162" s="121">
        <v>0</v>
      </c>
      <c r="P162" s="121">
        <v>0</v>
      </c>
      <c r="Q162" s="121">
        <v>0</v>
      </c>
      <c r="R162" s="121" t="s">
        <v>792</v>
      </c>
      <c r="S162" s="121" t="s">
        <v>792</v>
      </c>
      <c r="T162" s="121">
        <v>0.95652173913043481</v>
      </c>
      <c r="U162" s="121">
        <v>2.1739130434782608E-2</v>
      </c>
      <c r="V162" s="121">
        <v>2.1739130434782608E-2</v>
      </c>
      <c r="W162" s="121">
        <v>0</v>
      </c>
      <c r="X162" s="121" t="s">
        <v>792</v>
      </c>
      <c r="Y162" s="121" t="s">
        <v>792</v>
      </c>
    </row>
    <row r="163" spans="1:25">
      <c r="A163" s="13" t="s">
        <v>52</v>
      </c>
      <c r="B163" s="13" t="s">
        <v>1291</v>
      </c>
      <c r="C163" s="121" t="s">
        <v>1837</v>
      </c>
      <c r="D163" s="121" t="s">
        <v>1295</v>
      </c>
      <c r="E163" s="121" t="s">
        <v>508</v>
      </c>
      <c r="F163" s="121">
        <v>0.41666666666666669</v>
      </c>
      <c r="G163" s="121">
        <v>0.41666666666666669</v>
      </c>
      <c r="H163" s="121">
        <v>0</v>
      </c>
      <c r="I163" s="121">
        <v>0.16666666666666666</v>
      </c>
      <c r="J163" s="1182">
        <v>0.45454545454545453</v>
      </c>
      <c r="K163" s="1182">
        <v>0.36363636363636365</v>
      </c>
      <c r="L163" s="1182">
        <v>9.0909090909090912E-2</v>
      </c>
      <c r="M163" s="1182">
        <v>9.0909090909090912E-2</v>
      </c>
      <c r="N163" s="121">
        <v>0.16666666666666666</v>
      </c>
      <c r="O163" s="121">
        <v>0.16666666666666666</v>
      </c>
      <c r="P163" s="121">
        <v>0.41666666666666669</v>
      </c>
      <c r="Q163" s="121">
        <v>0.25</v>
      </c>
      <c r="R163" s="121" t="s">
        <v>878</v>
      </c>
      <c r="S163" s="121" t="s">
        <v>792</v>
      </c>
      <c r="T163" s="121">
        <v>0</v>
      </c>
      <c r="U163" s="121">
        <v>0</v>
      </c>
      <c r="V163" s="121">
        <v>1</v>
      </c>
      <c r="W163" s="121">
        <v>0</v>
      </c>
      <c r="X163" s="121" t="s">
        <v>878</v>
      </c>
      <c r="Y163" s="121" t="s">
        <v>878</v>
      </c>
    </row>
    <row r="164" spans="1:25">
      <c r="A164" s="13" t="s">
        <v>464</v>
      </c>
      <c r="B164" s="13" t="s">
        <v>1291</v>
      </c>
      <c r="C164" s="121" t="s">
        <v>1837</v>
      </c>
      <c r="D164" s="121" t="s">
        <v>1838</v>
      </c>
      <c r="E164" s="121" t="s">
        <v>540</v>
      </c>
      <c r="F164" s="121">
        <v>0.83333333333333337</v>
      </c>
      <c r="G164" s="121">
        <v>0</v>
      </c>
      <c r="H164" s="121">
        <v>8.3333333333333329E-2</v>
      </c>
      <c r="I164" s="121">
        <v>8.3333333333333329E-2</v>
      </c>
      <c r="J164" s="1182">
        <v>1</v>
      </c>
      <c r="K164" s="1182">
        <v>0</v>
      </c>
      <c r="L164" s="1182">
        <v>0</v>
      </c>
      <c r="M164" s="1182">
        <v>0</v>
      </c>
      <c r="N164" s="121">
        <v>0.94736842105263153</v>
      </c>
      <c r="O164" s="121">
        <v>5.2631578947368418E-2</v>
      </c>
      <c r="P164" s="121">
        <v>0</v>
      </c>
      <c r="Q164" s="121">
        <v>0</v>
      </c>
      <c r="R164" s="121" t="s">
        <v>792</v>
      </c>
      <c r="S164" s="121" t="s">
        <v>792</v>
      </c>
      <c r="T164" s="121">
        <v>0.95238095238095233</v>
      </c>
      <c r="U164" s="121">
        <v>0</v>
      </c>
      <c r="V164" s="121">
        <v>0</v>
      </c>
      <c r="W164" s="121">
        <v>4.7619047619047616E-2</v>
      </c>
      <c r="X164" s="121" t="s">
        <v>792</v>
      </c>
      <c r="Y164" s="121" t="s">
        <v>792</v>
      </c>
    </row>
    <row r="165" spans="1:25">
      <c r="A165" s="13" t="s">
        <v>76</v>
      </c>
      <c r="B165" s="13" t="s">
        <v>1291</v>
      </c>
      <c r="C165" s="121" t="s">
        <v>1837</v>
      </c>
      <c r="D165" s="121" t="s">
        <v>1717</v>
      </c>
      <c r="E165" s="121" t="s">
        <v>699</v>
      </c>
      <c r="F165" s="121">
        <v>0</v>
      </c>
      <c r="G165" s="121">
        <v>0</v>
      </c>
      <c r="H165" s="121">
        <v>1</v>
      </c>
      <c r="I165" s="121">
        <v>0</v>
      </c>
      <c r="J165" s="1182">
        <v>0</v>
      </c>
      <c r="K165" s="1182">
        <v>1</v>
      </c>
      <c r="L165" s="1182">
        <v>0</v>
      </c>
      <c r="M165" s="1182">
        <v>0</v>
      </c>
      <c r="N165" s="121">
        <v>0</v>
      </c>
      <c r="O165" s="121">
        <v>1</v>
      </c>
      <c r="P165" s="121">
        <v>0</v>
      </c>
      <c r="Q165" s="121">
        <v>0</v>
      </c>
      <c r="R165" s="121" t="s">
        <v>878</v>
      </c>
      <c r="S165" s="121" t="s">
        <v>878</v>
      </c>
      <c r="T165" s="121" t="s">
        <v>1190</v>
      </c>
      <c r="U165" s="121" t="s">
        <v>1190</v>
      </c>
      <c r="V165" s="121" t="s">
        <v>1190</v>
      </c>
      <c r="W165" s="121" t="s">
        <v>1190</v>
      </c>
      <c r="X165" s="121" t="s">
        <v>792</v>
      </c>
      <c r="Y165" s="121" t="s">
        <v>792</v>
      </c>
    </row>
    <row r="166" spans="1:25">
      <c r="A166" s="13" t="s">
        <v>3</v>
      </c>
      <c r="B166" s="13" t="s">
        <v>1291</v>
      </c>
      <c r="C166" s="121" t="s">
        <v>1837</v>
      </c>
      <c r="D166" s="121" t="s">
        <v>1839</v>
      </c>
      <c r="E166" s="121" t="s">
        <v>653</v>
      </c>
      <c r="F166" s="121">
        <v>0.25</v>
      </c>
      <c r="G166" s="121">
        <v>0.75</v>
      </c>
      <c r="H166" s="121">
        <v>0</v>
      </c>
      <c r="I166" s="121">
        <v>0</v>
      </c>
      <c r="J166" s="1182">
        <v>0.45454545454545453</v>
      </c>
      <c r="K166" s="1182">
        <v>0.54545454545454541</v>
      </c>
      <c r="L166" s="1182">
        <v>0</v>
      </c>
      <c r="M166" s="1182">
        <v>0</v>
      </c>
      <c r="N166" s="121">
        <v>0.42857142857142855</v>
      </c>
      <c r="O166" s="121">
        <v>0</v>
      </c>
      <c r="P166" s="121">
        <v>0.5714285714285714</v>
      </c>
      <c r="Q166" s="121">
        <v>0</v>
      </c>
      <c r="R166" s="121" t="s">
        <v>792</v>
      </c>
      <c r="S166" s="121" t="s">
        <v>792</v>
      </c>
      <c r="T166" s="121">
        <v>0.76923076923076927</v>
      </c>
      <c r="U166" s="121">
        <v>7.6923076923076927E-2</v>
      </c>
      <c r="V166" s="121">
        <v>0</v>
      </c>
      <c r="W166" s="121">
        <v>0.15384615384615385</v>
      </c>
      <c r="X166" s="121" t="s">
        <v>792</v>
      </c>
      <c r="Y166" s="121" t="s">
        <v>792</v>
      </c>
    </row>
    <row r="167" spans="1:25">
      <c r="A167" s="13" t="s">
        <v>208</v>
      </c>
      <c r="B167" s="13" t="s">
        <v>1291</v>
      </c>
      <c r="C167" s="121" t="s">
        <v>1837</v>
      </c>
      <c r="D167" s="121" t="s">
        <v>1752</v>
      </c>
      <c r="E167" s="121" t="s">
        <v>783</v>
      </c>
      <c r="F167" s="121">
        <v>1</v>
      </c>
      <c r="G167" s="121">
        <v>0</v>
      </c>
      <c r="H167" s="121">
        <v>0</v>
      </c>
      <c r="I167" s="121">
        <v>0</v>
      </c>
      <c r="J167" s="1182">
        <v>1</v>
      </c>
      <c r="K167" s="1182">
        <v>0</v>
      </c>
      <c r="L167" s="1182">
        <v>0</v>
      </c>
      <c r="M167" s="1182">
        <v>0</v>
      </c>
      <c r="N167" s="121">
        <v>1</v>
      </c>
      <c r="O167" s="121">
        <v>0</v>
      </c>
      <c r="P167" s="121">
        <v>0</v>
      </c>
      <c r="Q167" s="121">
        <v>0</v>
      </c>
      <c r="R167" s="121" t="s">
        <v>792</v>
      </c>
      <c r="S167" s="121" t="s">
        <v>792</v>
      </c>
      <c r="T167" s="121">
        <v>1</v>
      </c>
      <c r="U167" s="121">
        <v>0</v>
      </c>
      <c r="V167" s="121">
        <v>0</v>
      </c>
      <c r="W167" s="121">
        <v>0</v>
      </c>
      <c r="X167" s="121" t="s">
        <v>792</v>
      </c>
      <c r="Y167" s="121" t="s">
        <v>792</v>
      </c>
    </row>
    <row r="168" spans="1:25">
      <c r="A168" s="13" t="s">
        <v>108</v>
      </c>
      <c r="B168" s="13" t="s">
        <v>1291</v>
      </c>
      <c r="C168" s="121" t="s">
        <v>1837</v>
      </c>
      <c r="D168" s="121" t="s">
        <v>1809</v>
      </c>
      <c r="E168" s="121" t="s">
        <v>693</v>
      </c>
      <c r="F168" s="121">
        <v>0</v>
      </c>
      <c r="G168" s="121">
        <v>0.56521739130434778</v>
      </c>
      <c r="H168" s="121">
        <v>0.43478260869565216</v>
      </c>
      <c r="I168" s="121">
        <v>0</v>
      </c>
      <c r="J168" s="1182">
        <v>0.63636363636363635</v>
      </c>
      <c r="K168" s="1182">
        <v>0.36363636363636365</v>
      </c>
      <c r="L168" s="1182">
        <v>0</v>
      </c>
      <c r="M168" s="1182">
        <v>0</v>
      </c>
      <c r="N168" s="121">
        <v>0.90909090909090906</v>
      </c>
      <c r="O168" s="121">
        <v>0</v>
      </c>
      <c r="P168" s="121">
        <v>9.0909090909090912E-2</v>
      </c>
      <c r="Q168" s="121">
        <v>0</v>
      </c>
      <c r="R168" s="121" t="s">
        <v>792</v>
      </c>
      <c r="S168" s="121" t="s">
        <v>792</v>
      </c>
      <c r="T168" s="121">
        <v>0.90909090909090906</v>
      </c>
      <c r="U168" s="121">
        <v>0</v>
      </c>
      <c r="V168" s="121">
        <v>0</v>
      </c>
      <c r="W168" s="121">
        <v>9.0909090909090912E-2</v>
      </c>
      <c r="X168" s="121" t="s">
        <v>792</v>
      </c>
      <c r="Y168" s="121" t="s">
        <v>792</v>
      </c>
    </row>
    <row r="169" spans="1:25">
      <c r="A169" s="13" t="s">
        <v>282</v>
      </c>
      <c r="B169" s="13" t="s">
        <v>1293</v>
      </c>
      <c r="C169" s="121" t="s">
        <v>1840</v>
      </c>
      <c r="D169" s="121" t="s">
        <v>1289</v>
      </c>
      <c r="E169" s="121" t="s">
        <v>683</v>
      </c>
      <c r="F169" s="121">
        <v>0.23076923076923078</v>
      </c>
      <c r="G169" s="121">
        <v>0.64102564102564108</v>
      </c>
      <c r="H169" s="121">
        <v>0.12820512820512819</v>
      </c>
      <c r="I169" s="121">
        <v>0</v>
      </c>
      <c r="J169" s="1182">
        <v>9.7560975609756101E-2</v>
      </c>
      <c r="K169" s="1182">
        <v>0.65853658536585369</v>
      </c>
      <c r="L169" s="1182">
        <v>0.21951219512195122</v>
      </c>
      <c r="M169" s="1182">
        <v>2.4390243902439025E-2</v>
      </c>
      <c r="N169" s="121">
        <v>0.17241379310344829</v>
      </c>
      <c r="O169" s="121">
        <v>0.17241379310344829</v>
      </c>
      <c r="P169" s="121">
        <v>0.65517241379310343</v>
      </c>
      <c r="Q169" s="121">
        <v>0</v>
      </c>
      <c r="R169" s="121" t="s">
        <v>878</v>
      </c>
      <c r="S169" s="121" t="s">
        <v>792</v>
      </c>
      <c r="T169" s="121">
        <v>0.45161290322580644</v>
      </c>
      <c r="U169" s="121">
        <v>0.45161290322580644</v>
      </c>
      <c r="V169" s="121">
        <v>9.6774193548387094E-2</v>
      </c>
      <c r="W169" s="121">
        <v>0</v>
      </c>
      <c r="X169" s="121" t="s">
        <v>792</v>
      </c>
      <c r="Y169" s="121" t="s">
        <v>792</v>
      </c>
    </row>
    <row r="170" spans="1:25">
      <c r="A170" s="13" t="s">
        <v>317</v>
      </c>
      <c r="B170" s="13" t="s">
        <v>1296</v>
      </c>
      <c r="C170" s="121" t="s">
        <v>1840</v>
      </c>
      <c r="D170" s="121" t="s">
        <v>1728</v>
      </c>
      <c r="E170" s="121" t="s">
        <v>735</v>
      </c>
      <c r="F170" s="121">
        <v>1</v>
      </c>
      <c r="G170" s="121">
        <v>0</v>
      </c>
      <c r="H170" s="121">
        <v>0</v>
      </c>
      <c r="I170" s="121">
        <v>0</v>
      </c>
      <c r="J170" s="1182">
        <v>1</v>
      </c>
      <c r="K170" s="1182">
        <v>0</v>
      </c>
      <c r="L170" s="1182">
        <v>0</v>
      </c>
      <c r="M170" s="1182">
        <v>0</v>
      </c>
      <c r="N170" s="121">
        <v>1</v>
      </c>
      <c r="O170" s="121">
        <v>0</v>
      </c>
      <c r="P170" s="121">
        <v>0</v>
      </c>
      <c r="Q170" s="121">
        <v>0</v>
      </c>
      <c r="R170" s="121" t="s">
        <v>792</v>
      </c>
      <c r="S170" s="121" t="s">
        <v>792</v>
      </c>
      <c r="T170" s="121">
        <v>1</v>
      </c>
      <c r="U170" s="121">
        <v>0</v>
      </c>
      <c r="V170" s="121">
        <v>0</v>
      </c>
      <c r="W170" s="121">
        <v>0</v>
      </c>
      <c r="X170" s="121" t="s">
        <v>792</v>
      </c>
      <c r="Y170" s="121" t="s">
        <v>792</v>
      </c>
    </row>
    <row r="171" spans="1:25">
      <c r="A171" s="13" t="s">
        <v>1054</v>
      </c>
      <c r="B171" s="13" t="s">
        <v>1296</v>
      </c>
      <c r="C171" s="121" t="s">
        <v>1840</v>
      </c>
      <c r="D171" s="121" t="s">
        <v>1841</v>
      </c>
      <c r="E171" s="121" t="s">
        <v>686</v>
      </c>
      <c r="F171" s="121">
        <v>1</v>
      </c>
      <c r="G171" s="121">
        <v>0</v>
      </c>
      <c r="H171" s="121">
        <v>0</v>
      </c>
      <c r="I171" s="121">
        <v>0</v>
      </c>
      <c r="J171" s="1182">
        <v>0.5625</v>
      </c>
      <c r="K171" s="1182">
        <v>0.4375</v>
      </c>
      <c r="L171" s="1182">
        <v>0</v>
      </c>
      <c r="M171" s="1182">
        <v>0</v>
      </c>
      <c r="N171" s="121">
        <v>0.23076923076923078</v>
      </c>
      <c r="O171" s="121">
        <v>0</v>
      </c>
      <c r="P171" s="121">
        <v>0.76923076923076927</v>
      </c>
      <c r="Q171" s="121">
        <v>0</v>
      </c>
      <c r="R171" s="121" t="s">
        <v>878</v>
      </c>
      <c r="S171" s="121" t="s">
        <v>792</v>
      </c>
      <c r="T171" s="121">
        <v>0.5625</v>
      </c>
      <c r="U171" s="121">
        <v>0.4375</v>
      </c>
      <c r="V171" s="121">
        <v>0</v>
      </c>
      <c r="W171" s="121">
        <v>0</v>
      </c>
      <c r="X171" s="121" t="s">
        <v>792</v>
      </c>
      <c r="Y171" s="121" t="s">
        <v>792</v>
      </c>
    </row>
    <row r="172" spans="1:25">
      <c r="A172" s="13" t="s">
        <v>40</v>
      </c>
      <c r="B172" s="13" t="s">
        <v>1293</v>
      </c>
      <c r="C172" s="121" t="s">
        <v>1840</v>
      </c>
      <c r="D172" s="121" t="s">
        <v>1842</v>
      </c>
      <c r="E172" s="121" t="s">
        <v>667</v>
      </c>
      <c r="F172" s="121">
        <v>0.66666666666666663</v>
      </c>
      <c r="G172" s="121">
        <v>0.16666666666666666</v>
      </c>
      <c r="H172" s="121">
        <v>0</v>
      </c>
      <c r="I172" s="121">
        <v>0.16666666666666666</v>
      </c>
      <c r="J172" s="1182">
        <v>0.375</v>
      </c>
      <c r="K172" s="1182">
        <v>0.5</v>
      </c>
      <c r="L172" s="1182">
        <v>0</v>
      </c>
      <c r="M172" s="1182">
        <v>0.125</v>
      </c>
      <c r="N172" s="121">
        <v>1</v>
      </c>
      <c r="O172" s="121">
        <v>0</v>
      </c>
      <c r="P172" s="121">
        <v>0</v>
      </c>
      <c r="Q172" s="121">
        <v>0</v>
      </c>
      <c r="R172" s="121" t="s">
        <v>792</v>
      </c>
      <c r="S172" s="121" t="s">
        <v>792</v>
      </c>
      <c r="T172" s="121">
        <v>0.66666666666666663</v>
      </c>
      <c r="U172" s="121">
        <v>0.33333333333333331</v>
      </c>
      <c r="V172" s="121">
        <v>0</v>
      </c>
      <c r="W172" s="121">
        <v>0</v>
      </c>
      <c r="X172" s="121" t="s">
        <v>792</v>
      </c>
      <c r="Y172" s="121" t="s">
        <v>792</v>
      </c>
    </row>
    <row r="173" spans="1:25">
      <c r="A173" s="13" t="s">
        <v>260</v>
      </c>
      <c r="B173" s="13" t="s">
        <v>1296</v>
      </c>
      <c r="C173" s="121" t="s">
        <v>1840</v>
      </c>
      <c r="D173" s="121" t="s">
        <v>1720</v>
      </c>
      <c r="E173" s="121" t="s">
        <v>807</v>
      </c>
      <c r="F173" s="121">
        <v>1</v>
      </c>
      <c r="G173" s="121">
        <v>0</v>
      </c>
      <c r="H173" s="121">
        <v>0</v>
      </c>
      <c r="I173" s="121">
        <v>0</v>
      </c>
      <c r="J173" s="1182">
        <v>1</v>
      </c>
      <c r="K173" s="1182">
        <v>0</v>
      </c>
      <c r="L173" s="1182">
        <v>0</v>
      </c>
      <c r="M173" s="1182">
        <v>0</v>
      </c>
      <c r="N173" s="121">
        <v>0</v>
      </c>
      <c r="O173" s="121">
        <v>1</v>
      </c>
      <c r="P173" s="121">
        <v>0</v>
      </c>
      <c r="Q173" s="121">
        <v>0</v>
      </c>
      <c r="R173" s="121" t="s">
        <v>878</v>
      </c>
      <c r="S173" s="121" t="s">
        <v>878</v>
      </c>
      <c r="T173" s="121">
        <v>1</v>
      </c>
      <c r="U173" s="121">
        <v>0</v>
      </c>
      <c r="V173" s="121">
        <v>0</v>
      </c>
      <c r="W173" s="121">
        <v>0</v>
      </c>
      <c r="X173" s="121" t="s">
        <v>792</v>
      </c>
      <c r="Y173" s="121" t="s">
        <v>792</v>
      </c>
    </row>
    <row r="174" spans="1:25" ht="25.5">
      <c r="A174" s="13" t="s">
        <v>268</v>
      </c>
      <c r="B174" s="13" t="s">
        <v>1296</v>
      </c>
      <c r="C174" s="121" t="s">
        <v>1840</v>
      </c>
      <c r="D174" s="121" t="s">
        <v>1834</v>
      </c>
      <c r="E174" s="121" t="s">
        <v>676</v>
      </c>
      <c r="F174" s="121" t="e">
        <v>#DIV/0!</v>
      </c>
      <c r="G174" s="121" t="e">
        <v>#DIV/0!</v>
      </c>
      <c r="H174" s="121" t="e">
        <v>#DIV/0!</v>
      </c>
      <c r="I174" s="121" t="e">
        <v>#DIV/0!</v>
      </c>
      <c r="J174" s="1181" t="s">
        <v>2247</v>
      </c>
      <c r="K174" s="1181" t="s">
        <v>2247</v>
      </c>
      <c r="L174" s="1181" t="s">
        <v>2247</v>
      </c>
      <c r="M174" s="1181" t="s">
        <v>2247</v>
      </c>
      <c r="N174" s="121" t="s">
        <v>1190</v>
      </c>
      <c r="O174" s="121" t="s">
        <v>1190</v>
      </c>
      <c r="P174" s="121" t="s">
        <v>1190</v>
      </c>
      <c r="Q174" s="121" t="s">
        <v>1190</v>
      </c>
      <c r="R174" s="121" t="s">
        <v>792</v>
      </c>
      <c r="S174" s="121" t="s">
        <v>792</v>
      </c>
      <c r="T174" s="121" t="s">
        <v>1190</v>
      </c>
      <c r="U174" s="121" t="s">
        <v>1190</v>
      </c>
      <c r="V174" s="121" t="s">
        <v>1190</v>
      </c>
      <c r="W174" s="121" t="s">
        <v>1190</v>
      </c>
      <c r="X174" s="121" t="s">
        <v>792</v>
      </c>
      <c r="Y174" s="121" t="s">
        <v>792</v>
      </c>
    </row>
    <row r="175" spans="1:25">
      <c r="A175" s="13" t="s">
        <v>43</v>
      </c>
      <c r="B175" s="13" t="s">
        <v>1289</v>
      </c>
      <c r="C175" s="121" t="s">
        <v>1843</v>
      </c>
      <c r="D175" s="121" t="s">
        <v>1770</v>
      </c>
      <c r="E175" s="121" t="s">
        <v>669</v>
      </c>
      <c r="F175" s="121">
        <v>0</v>
      </c>
      <c r="G175" s="121">
        <v>0.56521739130434778</v>
      </c>
      <c r="H175" s="121">
        <v>0.43478260869565216</v>
      </c>
      <c r="I175" s="121">
        <v>0</v>
      </c>
      <c r="J175" s="1182">
        <v>0</v>
      </c>
      <c r="K175" s="1182">
        <v>0.47058823529411764</v>
      </c>
      <c r="L175" s="1182">
        <v>0.52941176470588236</v>
      </c>
      <c r="M175" s="1182">
        <v>0</v>
      </c>
      <c r="N175" s="121">
        <v>5.2631578947368418E-2</v>
      </c>
      <c r="O175" s="121">
        <v>0.57894736842105265</v>
      </c>
      <c r="P175" s="121">
        <v>0.36842105263157893</v>
      </c>
      <c r="Q175" s="121">
        <v>0</v>
      </c>
      <c r="R175" s="121" t="s">
        <v>878</v>
      </c>
      <c r="S175" s="121" t="s">
        <v>878</v>
      </c>
      <c r="T175" s="121">
        <v>4.3478260869565216E-2</v>
      </c>
      <c r="U175" s="121">
        <v>0.2608695652173913</v>
      </c>
      <c r="V175" s="121">
        <v>0.69565217391304346</v>
      </c>
      <c r="W175" s="121">
        <v>0</v>
      </c>
      <c r="X175" s="121" t="s">
        <v>878</v>
      </c>
      <c r="Y175" s="121" t="s">
        <v>878</v>
      </c>
    </row>
    <row r="176" spans="1:25">
      <c r="A176" s="13" t="s">
        <v>344</v>
      </c>
      <c r="B176" s="13" t="s">
        <v>1289</v>
      </c>
      <c r="C176" s="121" t="s">
        <v>1843</v>
      </c>
      <c r="D176" s="121" t="s">
        <v>1844</v>
      </c>
      <c r="E176" s="121" t="s">
        <v>572</v>
      </c>
      <c r="F176" s="121">
        <v>1</v>
      </c>
      <c r="G176" s="121">
        <v>0</v>
      </c>
      <c r="H176" s="121">
        <v>0</v>
      </c>
      <c r="I176" s="121">
        <v>0</v>
      </c>
      <c r="J176" s="1182">
        <v>1</v>
      </c>
      <c r="K176" s="1182">
        <v>0</v>
      </c>
      <c r="L176" s="1182">
        <v>0</v>
      </c>
      <c r="M176" s="1182">
        <v>0</v>
      </c>
      <c r="N176" s="121">
        <v>1</v>
      </c>
      <c r="O176" s="121">
        <v>0</v>
      </c>
      <c r="P176" s="121">
        <v>0</v>
      </c>
      <c r="Q176" s="121">
        <v>0</v>
      </c>
      <c r="R176" s="121" t="s">
        <v>792</v>
      </c>
      <c r="S176" s="121" t="s">
        <v>792</v>
      </c>
      <c r="T176" s="121">
        <v>1</v>
      </c>
      <c r="U176" s="121">
        <v>0</v>
      </c>
      <c r="V176" s="121">
        <v>0</v>
      </c>
      <c r="W176" s="121">
        <v>0</v>
      </c>
      <c r="X176" s="121" t="s">
        <v>792</v>
      </c>
      <c r="Y176" s="121" t="s">
        <v>792</v>
      </c>
    </row>
    <row r="177" spans="1:25">
      <c r="A177" s="13" t="s">
        <v>492</v>
      </c>
      <c r="B177" s="13" t="s">
        <v>1289</v>
      </c>
      <c r="C177" s="121" t="s">
        <v>1843</v>
      </c>
      <c r="D177" s="121" t="s">
        <v>1764</v>
      </c>
      <c r="E177" s="121" t="s">
        <v>753</v>
      </c>
      <c r="F177" s="121">
        <v>0</v>
      </c>
      <c r="G177" s="121">
        <v>0</v>
      </c>
      <c r="H177" s="121">
        <v>1</v>
      </c>
      <c r="I177" s="121">
        <v>0</v>
      </c>
      <c r="J177" s="1182">
        <v>0.83333333333333337</v>
      </c>
      <c r="K177" s="1182">
        <v>0.16666666666666666</v>
      </c>
      <c r="L177" s="1182">
        <v>0</v>
      </c>
      <c r="M177" s="1182">
        <v>0</v>
      </c>
      <c r="N177" s="121">
        <v>0.66666666666666663</v>
      </c>
      <c r="O177" s="121">
        <v>0</v>
      </c>
      <c r="P177" s="121">
        <v>0.33333333333333331</v>
      </c>
      <c r="Q177" s="121">
        <v>0</v>
      </c>
      <c r="R177" s="121" t="s">
        <v>792</v>
      </c>
      <c r="S177" s="121" t="s">
        <v>792</v>
      </c>
      <c r="T177" s="121">
        <v>0.125</v>
      </c>
      <c r="U177" s="121">
        <v>0.125</v>
      </c>
      <c r="V177" s="121">
        <v>0.625</v>
      </c>
      <c r="W177" s="121">
        <v>0.125</v>
      </c>
      <c r="X177" s="121" t="s">
        <v>878</v>
      </c>
      <c r="Y177" s="121" t="s">
        <v>878</v>
      </c>
    </row>
    <row r="178" spans="1:25">
      <c r="A178" s="13" t="s">
        <v>20</v>
      </c>
      <c r="B178" s="13" t="s">
        <v>1298</v>
      </c>
      <c r="C178" s="121" t="s">
        <v>1845</v>
      </c>
      <c r="D178" s="121" t="s">
        <v>1767</v>
      </c>
      <c r="E178" s="121" t="s">
        <v>769</v>
      </c>
      <c r="F178" s="121">
        <v>4.5454545454545456E-2</v>
      </c>
      <c r="G178" s="121">
        <v>0.22727272727272727</v>
      </c>
      <c r="H178" s="121">
        <v>0.72727272727272729</v>
      </c>
      <c r="I178" s="121">
        <v>0</v>
      </c>
      <c r="J178" s="1182">
        <v>1.3698630136986301E-2</v>
      </c>
      <c r="K178" s="1182">
        <v>0.15068493150684931</v>
      </c>
      <c r="L178" s="1182">
        <v>0.80821917808219179</v>
      </c>
      <c r="M178" s="1182">
        <v>2.7397260273972601E-2</v>
      </c>
      <c r="N178" s="121">
        <v>0.18867924528301888</v>
      </c>
      <c r="O178" s="121">
        <v>0.67924528301886788</v>
      </c>
      <c r="P178" s="121">
        <v>0.13207547169811321</v>
      </c>
      <c r="Q178" s="121">
        <v>0</v>
      </c>
      <c r="R178" s="121" t="s">
        <v>878</v>
      </c>
      <c r="S178" s="121" t="s">
        <v>878</v>
      </c>
      <c r="T178" s="121">
        <v>9.0909090909090912E-2</v>
      </c>
      <c r="U178" s="121">
        <v>0.18181818181818182</v>
      </c>
      <c r="V178" s="121">
        <v>0.72727272727272729</v>
      </c>
      <c r="W178" s="121">
        <v>0</v>
      </c>
      <c r="X178" s="121" t="s">
        <v>878</v>
      </c>
      <c r="Y178" s="121" t="s">
        <v>878</v>
      </c>
    </row>
    <row r="179" spans="1:25">
      <c r="A179" s="13" t="s">
        <v>304</v>
      </c>
      <c r="B179" s="13" t="s">
        <v>1298</v>
      </c>
      <c r="C179" s="121" t="s">
        <v>1845</v>
      </c>
      <c r="D179" s="121" t="s">
        <v>1762</v>
      </c>
      <c r="E179" s="121" t="s">
        <v>710</v>
      </c>
      <c r="F179" s="121">
        <v>0.2159468438538206</v>
      </c>
      <c r="G179" s="121">
        <v>0</v>
      </c>
      <c r="H179" s="121">
        <v>0.74086378737541525</v>
      </c>
      <c r="I179" s="121">
        <v>4.3189368770764118E-2</v>
      </c>
      <c r="J179" s="1182">
        <v>0.22935779816513763</v>
      </c>
      <c r="K179" s="1182">
        <v>0</v>
      </c>
      <c r="L179" s="1182">
        <v>0.74617737003058104</v>
      </c>
      <c r="M179" s="1182">
        <v>2.4464831804281346E-2</v>
      </c>
      <c r="N179" s="121">
        <v>0.14769230769230771</v>
      </c>
      <c r="O179" s="121">
        <v>0.77846153846153843</v>
      </c>
      <c r="P179" s="121">
        <v>3.3846153846153845E-2</v>
      </c>
      <c r="Q179" s="121">
        <v>0.04</v>
      </c>
      <c r="R179" s="121" t="s">
        <v>878</v>
      </c>
      <c r="S179" s="121" t="s">
        <v>878</v>
      </c>
      <c r="T179" s="121">
        <v>0.25</v>
      </c>
      <c r="U179" s="121">
        <v>1.7241379310344827E-2</v>
      </c>
      <c r="V179" s="121">
        <v>0.56609195402298851</v>
      </c>
      <c r="W179" s="121">
        <v>0.16666666666666666</v>
      </c>
      <c r="X179" s="121" t="s">
        <v>878</v>
      </c>
      <c r="Y179" s="121" t="s">
        <v>878</v>
      </c>
    </row>
    <row r="180" spans="1:25">
      <c r="A180" s="13" t="s">
        <v>194</v>
      </c>
      <c r="B180" s="13" t="s">
        <v>1298</v>
      </c>
      <c r="C180" s="121" t="s">
        <v>1845</v>
      </c>
      <c r="D180" s="121" t="s">
        <v>1846</v>
      </c>
      <c r="E180" s="121" t="s">
        <v>776</v>
      </c>
      <c r="F180" s="121">
        <v>2.9729729729729731E-2</v>
      </c>
      <c r="G180" s="121">
        <v>0.37027027027027026</v>
      </c>
      <c r="H180" s="121">
        <v>0.6</v>
      </c>
      <c r="I180" s="121">
        <v>0</v>
      </c>
      <c r="J180" s="1182">
        <v>0.17617866004962779</v>
      </c>
      <c r="K180" s="1182">
        <v>0.24317617866004962</v>
      </c>
      <c r="L180" s="1182">
        <v>0.54590570719602982</v>
      </c>
      <c r="M180" s="1182">
        <v>3.4739454094292806E-2</v>
      </c>
      <c r="N180" s="121">
        <v>0.27631578947368424</v>
      </c>
      <c r="O180" s="121">
        <v>0.40789473684210525</v>
      </c>
      <c r="P180" s="121">
        <v>0.28508771929824561</v>
      </c>
      <c r="Q180" s="121">
        <v>3.0701754385964911E-2</v>
      </c>
      <c r="R180" s="121" t="s">
        <v>878</v>
      </c>
      <c r="S180" s="121" t="s">
        <v>878</v>
      </c>
      <c r="T180" s="121">
        <v>0.33486238532110091</v>
      </c>
      <c r="U180" s="121">
        <v>0.18807339449541285</v>
      </c>
      <c r="V180" s="121">
        <v>0.42660550458715596</v>
      </c>
      <c r="W180" s="121">
        <v>5.0458715596330278E-2</v>
      </c>
      <c r="X180" s="121" t="s">
        <v>792</v>
      </c>
      <c r="Y180" s="121" t="s">
        <v>878</v>
      </c>
    </row>
    <row r="181" spans="1:25">
      <c r="A181" s="13" t="s">
        <v>475</v>
      </c>
      <c r="B181" s="13" t="s">
        <v>1298</v>
      </c>
      <c r="C181" s="121" t="s">
        <v>1845</v>
      </c>
      <c r="D181" s="121" t="s">
        <v>1730</v>
      </c>
      <c r="E181" s="121" t="s">
        <v>816</v>
      </c>
      <c r="F181" s="121" t="e">
        <v>#DIV/0!</v>
      </c>
      <c r="G181" s="121" t="e">
        <v>#DIV/0!</v>
      </c>
      <c r="H181" s="121" t="e">
        <v>#DIV/0!</v>
      </c>
      <c r="I181" s="121" t="e">
        <v>#DIV/0!</v>
      </c>
      <c r="J181" s="1182">
        <v>0.5</v>
      </c>
      <c r="K181" s="1182">
        <v>0.5</v>
      </c>
      <c r="L181" s="1182">
        <v>0</v>
      </c>
      <c r="M181" s="1182">
        <v>0</v>
      </c>
      <c r="N181" s="121">
        <v>0</v>
      </c>
      <c r="O181" s="121">
        <v>0</v>
      </c>
      <c r="P181" s="121">
        <v>0</v>
      </c>
      <c r="Q181" s="121">
        <v>1</v>
      </c>
      <c r="R181" s="121" t="s">
        <v>878</v>
      </c>
      <c r="S181" s="121" t="s">
        <v>792</v>
      </c>
      <c r="T181" s="121">
        <v>0.33333333333333331</v>
      </c>
      <c r="U181" s="121">
        <v>0</v>
      </c>
      <c r="V181" s="121">
        <v>0</v>
      </c>
      <c r="W181" s="121">
        <v>0.66666666666666663</v>
      </c>
      <c r="X181" s="121" t="s">
        <v>792</v>
      </c>
      <c r="Y181" s="121" t="s">
        <v>792</v>
      </c>
    </row>
    <row r="182" spans="1:25">
      <c r="A182" s="13" t="s">
        <v>138</v>
      </c>
      <c r="B182" s="13" t="s">
        <v>1298</v>
      </c>
      <c r="C182" s="121" t="s">
        <v>1845</v>
      </c>
      <c r="D182" s="121" t="s">
        <v>1847</v>
      </c>
      <c r="E182" s="121" t="s">
        <v>712</v>
      </c>
      <c r="F182" s="121">
        <v>2.4096385542168676E-2</v>
      </c>
      <c r="G182" s="121">
        <v>0.33734939759036142</v>
      </c>
      <c r="H182" s="121">
        <v>0.5662650602409639</v>
      </c>
      <c r="I182" s="121">
        <v>7.2289156626506021E-2</v>
      </c>
      <c r="J182" s="1182">
        <v>2.197802197802198E-2</v>
      </c>
      <c r="K182" s="1182">
        <v>0.34065934065934067</v>
      </c>
      <c r="L182" s="1182">
        <v>0.59340659340659341</v>
      </c>
      <c r="M182" s="1182">
        <v>4.3956043956043959E-2</v>
      </c>
      <c r="N182" s="121">
        <v>0</v>
      </c>
      <c r="O182" s="121">
        <v>0.72972972972972971</v>
      </c>
      <c r="P182" s="121">
        <v>0.25675675675675674</v>
      </c>
      <c r="Q182" s="121">
        <v>1.3513513513513514E-2</v>
      </c>
      <c r="R182" s="121" t="s">
        <v>878</v>
      </c>
      <c r="S182" s="121" t="s">
        <v>878</v>
      </c>
      <c r="T182" s="121">
        <v>0</v>
      </c>
      <c r="U182" s="121">
        <v>0.2608695652173913</v>
      </c>
      <c r="V182" s="121">
        <v>0.69565217391304346</v>
      </c>
      <c r="W182" s="121">
        <v>4.3478260869565216E-2</v>
      </c>
      <c r="X182" s="121" t="s">
        <v>878</v>
      </c>
      <c r="Y182" s="121" t="s">
        <v>878</v>
      </c>
    </row>
    <row r="183" spans="1:25">
      <c r="A183" s="13" t="s">
        <v>190</v>
      </c>
      <c r="B183" s="13" t="s">
        <v>1298</v>
      </c>
      <c r="C183" s="121" t="s">
        <v>1845</v>
      </c>
      <c r="D183" s="121" t="s">
        <v>1848</v>
      </c>
      <c r="E183" s="121" t="s">
        <v>774</v>
      </c>
      <c r="F183" s="121">
        <v>0.30097087378640774</v>
      </c>
      <c r="G183" s="121">
        <v>0.22330097087378642</v>
      </c>
      <c r="H183" s="121">
        <v>0.11650485436893204</v>
      </c>
      <c r="I183" s="121">
        <v>0.35922330097087379</v>
      </c>
      <c r="J183" s="1182">
        <v>0.38016528925619836</v>
      </c>
      <c r="K183" s="1182">
        <v>0.24793388429752067</v>
      </c>
      <c r="L183" s="1182">
        <v>0.12396694214876033</v>
      </c>
      <c r="M183" s="1182">
        <v>0.24793388429752067</v>
      </c>
      <c r="N183" s="121">
        <v>0.32743362831858408</v>
      </c>
      <c r="O183" s="121">
        <v>0.1415929203539823</v>
      </c>
      <c r="P183" s="121">
        <v>0.41592920353982299</v>
      </c>
      <c r="Q183" s="121">
        <v>0.11504424778761062</v>
      </c>
      <c r="R183" s="121" t="s">
        <v>792</v>
      </c>
      <c r="S183" s="121" t="s">
        <v>792</v>
      </c>
      <c r="T183" s="121">
        <v>0.20588235294117646</v>
      </c>
      <c r="U183" s="121">
        <v>0.57843137254901966</v>
      </c>
      <c r="V183" s="121">
        <v>0.10784313725490197</v>
      </c>
      <c r="W183" s="121">
        <v>0.10784313725490197</v>
      </c>
      <c r="X183" s="121" t="s">
        <v>878</v>
      </c>
      <c r="Y183" s="121" t="s">
        <v>792</v>
      </c>
    </row>
    <row r="184" spans="1:25">
      <c r="A184" s="8" t="s">
        <v>309</v>
      </c>
      <c r="B184" s="13" t="s">
        <v>1298</v>
      </c>
      <c r="C184" s="121" t="s">
        <v>1845</v>
      </c>
      <c r="D184" s="121" t="s">
        <v>1849</v>
      </c>
      <c r="E184" s="121" t="s">
        <v>578</v>
      </c>
      <c r="F184" s="121">
        <v>0</v>
      </c>
      <c r="G184" s="121">
        <v>0.4642857142857143</v>
      </c>
      <c r="H184" s="121">
        <v>0</v>
      </c>
      <c r="I184" s="121">
        <v>0.5357142857142857</v>
      </c>
      <c r="J184" s="1182">
        <v>0.10714285714285714</v>
      </c>
      <c r="K184" s="1182">
        <v>0.8928571428571429</v>
      </c>
      <c r="L184" s="1182">
        <v>0</v>
      </c>
      <c r="M184" s="1182">
        <v>0</v>
      </c>
      <c r="N184" s="121">
        <v>0.41935483870967744</v>
      </c>
      <c r="O184" s="121">
        <v>0</v>
      </c>
      <c r="P184" s="121">
        <v>0.54838709677419351</v>
      </c>
      <c r="Q184" s="121">
        <v>3.2258064516129031E-2</v>
      </c>
      <c r="R184" s="121" t="s">
        <v>792</v>
      </c>
      <c r="S184" s="121" t="s">
        <v>792</v>
      </c>
      <c r="T184" s="121">
        <v>0.51515151515151514</v>
      </c>
      <c r="U184" s="121">
        <v>0.42424242424242425</v>
      </c>
      <c r="V184" s="121">
        <v>0</v>
      </c>
      <c r="W184" s="121">
        <v>6.0606060606060608E-2</v>
      </c>
      <c r="X184" s="121" t="s">
        <v>792</v>
      </c>
      <c r="Y184" s="121" t="s">
        <v>792</v>
      </c>
    </row>
    <row r="185" spans="1:25">
      <c r="A185" s="13" t="s">
        <v>110</v>
      </c>
      <c r="B185" s="13" t="s">
        <v>1298</v>
      </c>
      <c r="C185" s="121" t="s">
        <v>1845</v>
      </c>
      <c r="D185" s="121" t="s">
        <v>1850</v>
      </c>
      <c r="E185" s="121" t="s">
        <v>694</v>
      </c>
      <c r="F185" s="121">
        <v>8.3333333333333329E-2</v>
      </c>
      <c r="G185" s="121">
        <v>0.58333333333333337</v>
      </c>
      <c r="H185" s="121">
        <v>0.33333333333333331</v>
      </c>
      <c r="I185" s="121">
        <v>0</v>
      </c>
      <c r="J185" s="1182">
        <v>3.3333333333333333E-2</v>
      </c>
      <c r="K185" s="1182">
        <v>0.1</v>
      </c>
      <c r="L185" s="1182">
        <v>0.46666666666666667</v>
      </c>
      <c r="M185" s="1182">
        <v>0.4</v>
      </c>
      <c r="N185" s="121">
        <v>7.407407407407407E-2</v>
      </c>
      <c r="O185" s="121">
        <v>0.51851851851851849</v>
      </c>
      <c r="P185" s="121">
        <v>0.14814814814814814</v>
      </c>
      <c r="Q185" s="121">
        <v>0.25925925925925924</v>
      </c>
      <c r="R185" s="121" t="s">
        <v>878</v>
      </c>
      <c r="S185" s="121" t="s">
        <v>878</v>
      </c>
      <c r="T185" s="121">
        <v>0.20588235294117646</v>
      </c>
      <c r="U185" s="121">
        <v>2.9411764705882353E-2</v>
      </c>
      <c r="V185" s="121">
        <v>0.61764705882352944</v>
      </c>
      <c r="W185" s="121">
        <v>0.14705882352941177</v>
      </c>
      <c r="X185" s="121" t="s">
        <v>878</v>
      </c>
      <c r="Y185" s="121" t="s">
        <v>878</v>
      </c>
    </row>
    <row r="186" spans="1:25">
      <c r="A186" s="13" t="s">
        <v>1154</v>
      </c>
      <c r="B186" s="13" t="s">
        <v>1298</v>
      </c>
      <c r="C186" s="121" t="s">
        <v>1845</v>
      </c>
      <c r="D186" s="121" t="s">
        <v>1729</v>
      </c>
      <c r="E186" s="121" t="s">
        <v>559</v>
      </c>
      <c r="F186" s="121">
        <v>0.19594594594594594</v>
      </c>
      <c r="G186" s="121">
        <v>7.77027027027027E-2</v>
      </c>
      <c r="H186" s="121">
        <v>0.54054054054054057</v>
      </c>
      <c r="I186" s="121">
        <v>0.1858108108108108</v>
      </c>
      <c r="J186" s="1182">
        <v>0.20807453416149069</v>
      </c>
      <c r="K186" s="1182">
        <v>0.15217391304347827</v>
      </c>
      <c r="L186" s="1182">
        <v>0.55279503105590067</v>
      </c>
      <c r="M186" s="1182">
        <v>8.6956521739130432E-2</v>
      </c>
      <c r="N186" s="121">
        <v>0.10493827160493827</v>
      </c>
      <c r="O186" s="121">
        <v>0.57407407407407407</v>
      </c>
      <c r="P186" s="121">
        <v>0.20679012345679013</v>
      </c>
      <c r="Q186" s="121">
        <v>0.11419753086419752</v>
      </c>
      <c r="R186" s="121" t="s">
        <v>878</v>
      </c>
      <c r="S186" s="121" t="s">
        <v>878</v>
      </c>
      <c r="T186" s="121">
        <v>6.6225165562913912E-2</v>
      </c>
      <c r="U186" s="121">
        <v>0.22847682119205298</v>
      </c>
      <c r="V186" s="121">
        <v>0.54966887417218546</v>
      </c>
      <c r="W186" s="121">
        <v>0.15562913907284767</v>
      </c>
      <c r="X186" s="121" t="s">
        <v>878</v>
      </c>
      <c r="Y186" s="121" t="s">
        <v>878</v>
      </c>
    </row>
    <row r="187" spans="1:25">
      <c r="A187" s="13" t="s">
        <v>82</v>
      </c>
      <c r="B187" s="13" t="s">
        <v>1298</v>
      </c>
      <c r="C187" s="121" t="s">
        <v>1845</v>
      </c>
      <c r="D187" s="121" t="s">
        <v>1740</v>
      </c>
      <c r="E187" s="121" t="s">
        <v>702</v>
      </c>
      <c r="F187" s="121">
        <v>3.4883720930232558E-2</v>
      </c>
      <c r="G187" s="121">
        <v>0.32558139534883723</v>
      </c>
      <c r="H187" s="121">
        <v>0.58720930232558144</v>
      </c>
      <c r="I187" s="121">
        <v>5.232558139534884E-2</v>
      </c>
      <c r="J187" s="1182">
        <v>3.5087719298245612E-2</v>
      </c>
      <c r="K187" s="1182">
        <v>0.61403508771929827</v>
      </c>
      <c r="L187" s="1182">
        <v>0.33918128654970758</v>
      </c>
      <c r="M187" s="1182">
        <v>1.1695906432748537E-2</v>
      </c>
      <c r="N187" s="121">
        <v>8.6419753086419748E-2</v>
      </c>
      <c r="O187" s="121">
        <v>0.27777777777777779</v>
      </c>
      <c r="P187" s="121">
        <v>0.62345679012345678</v>
      </c>
      <c r="Q187" s="121">
        <v>1.2345679012345678E-2</v>
      </c>
      <c r="R187" s="121" t="s">
        <v>878</v>
      </c>
      <c r="S187" s="121" t="s">
        <v>792</v>
      </c>
      <c r="T187" s="121">
        <v>0.13609467455621302</v>
      </c>
      <c r="U187" s="121">
        <v>0.47337278106508873</v>
      </c>
      <c r="V187" s="121">
        <v>0.31360946745562129</v>
      </c>
      <c r="W187" s="121">
        <v>7.6923076923076927E-2</v>
      </c>
      <c r="X187" s="121" t="s">
        <v>878</v>
      </c>
      <c r="Y187" s="121" t="s">
        <v>792</v>
      </c>
    </row>
    <row r="188" spans="1:25">
      <c r="A188" s="13" t="s">
        <v>366</v>
      </c>
      <c r="B188" s="13" t="s">
        <v>1298</v>
      </c>
      <c r="C188" s="121" t="s">
        <v>1845</v>
      </c>
      <c r="D188" s="121" t="s">
        <v>1741</v>
      </c>
      <c r="E188" s="121" t="s">
        <v>596</v>
      </c>
      <c r="F188" s="121">
        <v>0.58333333333333337</v>
      </c>
      <c r="G188" s="121">
        <v>1.5151515151515152E-2</v>
      </c>
      <c r="H188" s="121">
        <v>0.34090909090909088</v>
      </c>
      <c r="I188" s="121">
        <v>6.0606060606060608E-2</v>
      </c>
      <c r="J188" s="1182">
        <v>0.43703703703703706</v>
      </c>
      <c r="K188" s="1182">
        <v>0.16296296296296298</v>
      </c>
      <c r="L188" s="1182">
        <v>0.34074074074074073</v>
      </c>
      <c r="M188" s="1182">
        <v>5.9259259259259262E-2</v>
      </c>
      <c r="N188" s="121">
        <v>0.17006802721088435</v>
      </c>
      <c r="O188" s="121">
        <v>0.39455782312925169</v>
      </c>
      <c r="P188" s="121">
        <v>0.41496598639455784</v>
      </c>
      <c r="Q188" s="121">
        <v>2.0408163265306121E-2</v>
      </c>
      <c r="R188" s="121" t="s">
        <v>878</v>
      </c>
      <c r="S188" s="121" t="s">
        <v>878</v>
      </c>
      <c r="T188" s="121">
        <v>0.1111111111111111</v>
      </c>
      <c r="U188" s="121">
        <v>0.33333333333333331</v>
      </c>
      <c r="V188" s="121">
        <v>0.4861111111111111</v>
      </c>
      <c r="W188" s="121">
        <v>6.9444444444444448E-2</v>
      </c>
      <c r="X188" s="121" t="s">
        <v>878</v>
      </c>
      <c r="Y188" s="121" t="s">
        <v>878</v>
      </c>
    </row>
    <row r="189" spans="1:25">
      <c r="A189" s="13" t="s">
        <v>146</v>
      </c>
      <c r="B189" s="13" t="s">
        <v>1298</v>
      </c>
      <c r="C189" s="121" t="s">
        <v>1845</v>
      </c>
      <c r="D189" s="121" t="s">
        <v>1803</v>
      </c>
      <c r="E189" s="121" t="s">
        <v>535</v>
      </c>
      <c r="F189" s="121">
        <v>0.4838709677419355</v>
      </c>
      <c r="G189" s="121">
        <v>0</v>
      </c>
      <c r="H189" s="121">
        <v>0.28673835125448027</v>
      </c>
      <c r="I189" s="121">
        <v>0.22939068100358423</v>
      </c>
      <c r="J189" s="1182">
        <v>0.40243902439024393</v>
      </c>
      <c r="K189" s="1182">
        <v>3.2520325203252036E-2</v>
      </c>
      <c r="L189" s="1182">
        <v>0.40243902439024393</v>
      </c>
      <c r="M189" s="1182">
        <v>0.16260162601626016</v>
      </c>
      <c r="N189" s="121">
        <v>0.37596899224806202</v>
      </c>
      <c r="O189" s="121">
        <v>0.43023255813953487</v>
      </c>
      <c r="P189" s="121">
        <v>3.875968992248062E-3</v>
      </c>
      <c r="Q189" s="121">
        <v>0.18992248062015504</v>
      </c>
      <c r="R189" s="121" t="s">
        <v>792</v>
      </c>
      <c r="S189" s="121" t="s">
        <v>878</v>
      </c>
      <c r="T189" s="121">
        <v>0.39393939393939392</v>
      </c>
      <c r="U189" s="121">
        <v>3.787878787878788E-3</v>
      </c>
      <c r="V189" s="121">
        <v>0.46590909090909088</v>
      </c>
      <c r="W189" s="121">
        <v>0.13636363636363635</v>
      </c>
      <c r="X189" s="121" t="s">
        <v>792</v>
      </c>
      <c r="Y189" s="121" t="s">
        <v>878</v>
      </c>
    </row>
    <row r="190" spans="1:25">
      <c r="A190" s="13" t="s">
        <v>181</v>
      </c>
      <c r="B190" s="13" t="s">
        <v>1298</v>
      </c>
      <c r="C190" s="121" t="s">
        <v>1845</v>
      </c>
      <c r="D190" s="121" t="s">
        <v>1752</v>
      </c>
      <c r="E190" s="121" t="s">
        <v>582</v>
      </c>
      <c r="F190" s="121">
        <v>0</v>
      </c>
      <c r="G190" s="121">
        <v>0</v>
      </c>
      <c r="H190" s="121">
        <v>1</v>
      </c>
      <c r="I190" s="121">
        <v>0</v>
      </c>
      <c r="J190" s="1182">
        <v>0</v>
      </c>
      <c r="K190" s="1182">
        <v>0</v>
      </c>
      <c r="L190" s="1182">
        <v>1</v>
      </c>
      <c r="M190" s="1182">
        <v>0</v>
      </c>
      <c r="N190" s="121">
        <v>0</v>
      </c>
      <c r="O190" s="121">
        <v>0.75</v>
      </c>
      <c r="P190" s="121">
        <v>0</v>
      </c>
      <c r="Q190" s="121">
        <v>0.25</v>
      </c>
      <c r="R190" s="121" t="s">
        <v>878</v>
      </c>
      <c r="S190" s="121" t="s">
        <v>878</v>
      </c>
      <c r="T190" s="121">
        <v>0</v>
      </c>
      <c r="U190" s="121">
        <v>0</v>
      </c>
      <c r="V190" s="121">
        <v>1</v>
      </c>
      <c r="W190" s="121">
        <v>0</v>
      </c>
      <c r="X190" s="121" t="s">
        <v>878</v>
      </c>
      <c r="Y190" s="121" t="s">
        <v>878</v>
      </c>
    </row>
    <row r="191" spans="1:25">
      <c r="A191" s="13" t="s">
        <v>254</v>
      </c>
      <c r="B191" s="13" t="s">
        <v>1298</v>
      </c>
      <c r="C191" s="121" t="s">
        <v>1845</v>
      </c>
      <c r="D191" s="121" t="s">
        <v>1851</v>
      </c>
      <c r="E191" s="121" t="s">
        <v>804</v>
      </c>
      <c r="F191" s="121">
        <v>0.24615384615384617</v>
      </c>
      <c r="G191" s="121">
        <v>0.18461538461538463</v>
      </c>
      <c r="H191" s="121">
        <v>0.38461538461538464</v>
      </c>
      <c r="I191" s="121">
        <v>0.18461538461538463</v>
      </c>
      <c r="J191" s="1182">
        <v>0.21052631578947367</v>
      </c>
      <c r="K191" s="1182">
        <v>0.31578947368421051</v>
      </c>
      <c r="L191" s="1182">
        <v>0.40350877192982454</v>
      </c>
      <c r="M191" s="1182">
        <v>7.0175438596491224E-2</v>
      </c>
      <c r="N191" s="121">
        <v>0.30434782608695654</v>
      </c>
      <c r="O191" s="121">
        <v>0.36956521739130432</v>
      </c>
      <c r="P191" s="121">
        <v>0.17391304347826086</v>
      </c>
      <c r="Q191" s="121">
        <v>0.15217391304347827</v>
      </c>
      <c r="R191" s="121" t="s">
        <v>792</v>
      </c>
      <c r="S191" s="121" t="s">
        <v>792</v>
      </c>
      <c r="T191" s="121">
        <v>0.26785714285714285</v>
      </c>
      <c r="U191" s="121">
        <v>0.19642857142857142</v>
      </c>
      <c r="V191" s="121">
        <v>0.42857142857142855</v>
      </c>
      <c r="W191" s="121">
        <v>0.10714285714285714</v>
      </c>
      <c r="X191" s="121" t="s">
        <v>878</v>
      </c>
      <c r="Y191" s="121" t="s">
        <v>878</v>
      </c>
    </row>
    <row r="192" spans="1:25">
      <c r="A192" s="13" t="s">
        <v>362</v>
      </c>
      <c r="B192" s="13" t="s">
        <v>1298</v>
      </c>
      <c r="C192" s="121" t="s">
        <v>1845</v>
      </c>
      <c r="D192" s="121" t="s">
        <v>1814</v>
      </c>
      <c r="E192" s="121" t="s">
        <v>594</v>
      </c>
      <c r="F192" s="121">
        <v>0</v>
      </c>
      <c r="G192" s="121">
        <v>0.26923076923076922</v>
      </c>
      <c r="H192" s="121">
        <v>0.73076923076923073</v>
      </c>
      <c r="I192" s="121">
        <v>0</v>
      </c>
      <c r="J192" s="1182">
        <v>3.5087719298245612E-2</v>
      </c>
      <c r="K192" s="1182">
        <v>0.35087719298245612</v>
      </c>
      <c r="L192" s="1182">
        <v>0.59649122807017541</v>
      </c>
      <c r="M192" s="1182">
        <v>1.7543859649122806E-2</v>
      </c>
      <c r="N192" s="121">
        <v>1.8867924528301886E-2</v>
      </c>
      <c r="O192" s="121">
        <v>0.52830188679245282</v>
      </c>
      <c r="P192" s="121">
        <v>0.45283018867924529</v>
      </c>
      <c r="Q192" s="121">
        <v>0</v>
      </c>
      <c r="R192" s="121" t="s">
        <v>878</v>
      </c>
      <c r="S192" s="121" t="s">
        <v>878</v>
      </c>
      <c r="T192" s="121">
        <v>1.7857142857142856E-2</v>
      </c>
      <c r="U192" s="121">
        <v>0.32142857142857145</v>
      </c>
      <c r="V192" s="121">
        <v>0.6607142857142857</v>
      </c>
      <c r="W192" s="121">
        <v>0</v>
      </c>
      <c r="X192" s="121" t="s">
        <v>878</v>
      </c>
      <c r="Y192" s="121" t="s">
        <v>878</v>
      </c>
    </row>
    <row r="193" spans="1:25" ht="25.5">
      <c r="A193" s="13" t="s">
        <v>496</v>
      </c>
      <c r="B193" s="13" t="s">
        <v>1297</v>
      </c>
      <c r="C193" s="121" t="s">
        <v>1852</v>
      </c>
      <c r="D193" s="121" t="s">
        <v>1846</v>
      </c>
      <c r="E193" s="121" t="s">
        <v>755</v>
      </c>
      <c r="F193" s="121" t="e">
        <v>#DIV/0!</v>
      </c>
      <c r="G193" s="121" t="e">
        <v>#DIV/0!</v>
      </c>
      <c r="H193" s="121" t="e">
        <v>#DIV/0!</v>
      </c>
      <c r="I193" s="121" t="e">
        <v>#DIV/0!</v>
      </c>
      <c r="J193" s="1181" t="s">
        <v>2247</v>
      </c>
      <c r="K193" s="1181" t="s">
        <v>2247</v>
      </c>
      <c r="L193" s="1181" t="s">
        <v>2247</v>
      </c>
      <c r="M193" s="1181" t="s">
        <v>2247</v>
      </c>
      <c r="N193" s="121" t="s">
        <v>1190</v>
      </c>
      <c r="O193" s="121" t="s">
        <v>1190</v>
      </c>
      <c r="P193" s="121" t="s">
        <v>1190</v>
      </c>
      <c r="Q193" s="121" t="s">
        <v>1190</v>
      </c>
      <c r="R193" s="121" t="s">
        <v>792</v>
      </c>
      <c r="S193" s="121" t="s">
        <v>792</v>
      </c>
      <c r="T193" s="121" t="s">
        <v>1190</v>
      </c>
      <c r="U193" s="121" t="s">
        <v>1190</v>
      </c>
      <c r="V193" s="121" t="s">
        <v>1190</v>
      </c>
      <c r="W193" s="121" t="s">
        <v>1190</v>
      </c>
      <c r="X193" s="121" t="s">
        <v>792</v>
      </c>
      <c r="Y193" s="121" t="s">
        <v>792</v>
      </c>
    </row>
    <row r="194" spans="1:25">
      <c r="A194" s="13" t="s">
        <v>62</v>
      </c>
      <c r="B194" s="13" t="s">
        <v>1297</v>
      </c>
      <c r="C194" s="121" t="s">
        <v>1852</v>
      </c>
      <c r="D194" s="121" t="s">
        <v>1853</v>
      </c>
      <c r="E194" s="121" t="s">
        <v>513</v>
      </c>
      <c r="F194" s="121">
        <v>0.2</v>
      </c>
      <c r="G194" s="121">
        <v>0.5</v>
      </c>
      <c r="H194" s="121">
        <v>0</v>
      </c>
      <c r="I194" s="121">
        <v>0.3</v>
      </c>
      <c r="J194" s="1182">
        <v>0.2857142857142857</v>
      </c>
      <c r="K194" s="1182">
        <v>0.42857142857142855</v>
      </c>
      <c r="L194" s="1182">
        <v>0</v>
      </c>
      <c r="M194" s="1182">
        <v>0.2857142857142857</v>
      </c>
      <c r="N194" s="121">
        <v>7.6923076923076927E-2</v>
      </c>
      <c r="O194" s="121">
        <v>0</v>
      </c>
      <c r="P194" s="121">
        <v>0.61538461538461542</v>
      </c>
      <c r="Q194" s="121">
        <v>0.30769230769230771</v>
      </c>
      <c r="R194" s="121" t="s">
        <v>878</v>
      </c>
      <c r="S194" s="121" t="s">
        <v>792</v>
      </c>
      <c r="T194" s="121">
        <v>0</v>
      </c>
      <c r="U194" s="121">
        <v>0.375</v>
      </c>
      <c r="V194" s="121">
        <v>0</v>
      </c>
      <c r="W194" s="121">
        <v>0.625</v>
      </c>
      <c r="X194" s="121" t="s">
        <v>878</v>
      </c>
      <c r="Y194" s="121" t="s">
        <v>792</v>
      </c>
    </row>
    <row r="195" spans="1:25">
      <c r="A195" s="13" t="s">
        <v>409</v>
      </c>
      <c r="B195" s="13" t="s">
        <v>1297</v>
      </c>
      <c r="C195" s="121" t="s">
        <v>1852</v>
      </c>
      <c r="D195" s="121" t="s">
        <v>1775</v>
      </c>
      <c r="E195" s="121" t="s">
        <v>639</v>
      </c>
      <c r="F195" s="121">
        <v>1</v>
      </c>
      <c r="G195" s="121">
        <v>0</v>
      </c>
      <c r="H195" s="121">
        <v>0</v>
      </c>
      <c r="I195" s="121">
        <v>0</v>
      </c>
      <c r="J195" s="1182">
        <v>0.5</v>
      </c>
      <c r="K195" s="1182">
        <v>0</v>
      </c>
      <c r="L195" s="1182">
        <v>0.5</v>
      </c>
      <c r="M195" s="1182">
        <v>0</v>
      </c>
      <c r="N195" s="121">
        <v>1</v>
      </c>
      <c r="O195" s="121">
        <v>0</v>
      </c>
      <c r="P195" s="121">
        <v>0</v>
      </c>
      <c r="Q195" s="121">
        <v>0</v>
      </c>
      <c r="R195" s="121" t="s">
        <v>792</v>
      </c>
      <c r="S195" s="121" t="s">
        <v>792</v>
      </c>
      <c r="T195" s="121">
        <v>1</v>
      </c>
      <c r="U195" s="121">
        <v>0</v>
      </c>
      <c r="V195" s="121">
        <v>0</v>
      </c>
      <c r="W195" s="121">
        <v>0</v>
      </c>
      <c r="X195" s="121" t="s">
        <v>792</v>
      </c>
      <c r="Y195" s="121" t="s">
        <v>792</v>
      </c>
    </row>
    <row r="196" spans="1:25">
      <c r="A196" s="13" t="s">
        <v>483</v>
      </c>
      <c r="B196" s="13" t="s">
        <v>1297</v>
      </c>
      <c r="C196" s="121" t="s">
        <v>1852</v>
      </c>
      <c r="D196" s="121" t="s">
        <v>1854</v>
      </c>
      <c r="E196" s="121" t="s">
        <v>748</v>
      </c>
      <c r="F196" s="121">
        <v>0.66666666666666663</v>
      </c>
      <c r="G196" s="121">
        <v>0.33333333333333331</v>
      </c>
      <c r="H196" s="121">
        <v>0</v>
      </c>
      <c r="I196" s="121">
        <v>0</v>
      </c>
      <c r="J196" s="1182">
        <v>0.53846153846153844</v>
      </c>
      <c r="K196" s="1182">
        <v>0.30769230769230771</v>
      </c>
      <c r="L196" s="1182">
        <v>7.6923076923076927E-2</v>
      </c>
      <c r="M196" s="1182">
        <v>7.6923076923076927E-2</v>
      </c>
      <c r="N196" s="121">
        <v>0.5</v>
      </c>
      <c r="O196" s="121">
        <v>0</v>
      </c>
      <c r="P196" s="121">
        <v>0.5</v>
      </c>
      <c r="Q196" s="121">
        <v>0</v>
      </c>
      <c r="R196" s="121" t="s">
        <v>792</v>
      </c>
      <c r="S196" s="121" t="s">
        <v>792</v>
      </c>
      <c r="T196" s="121">
        <v>0.6</v>
      </c>
      <c r="U196" s="121">
        <v>0</v>
      </c>
      <c r="V196" s="121">
        <v>0</v>
      </c>
      <c r="W196" s="121">
        <v>0.4</v>
      </c>
      <c r="X196" s="121" t="s">
        <v>792</v>
      </c>
      <c r="Y196" s="121" t="s">
        <v>792</v>
      </c>
    </row>
    <row r="197" spans="1:25">
      <c r="A197" s="13" t="s">
        <v>1113</v>
      </c>
      <c r="B197" s="13" t="s">
        <v>1297</v>
      </c>
      <c r="C197" s="121" t="s">
        <v>1301</v>
      </c>
      <c r="D197" s="121" t="s">
        <v>1855</v>
      </c>
      <c r="E197" s="121" t="s">
        <v>564</v>
      </c>
      <c r="F197" s="121">
        <v>1</v>
      </c>
      <c r="G197" s="121">
        <v>0</v>
      </c>
      <c r="H197" s="121">
        <v>0</v>
      </c>
      <c r="I197" s="121">
        <v>0</v>
      </c>
      <c r="J197" s="1182">
        <v>1</v>
      </c>
      <c r="K197" s="1182">
        <v>0</v>
      </c>
      <c r="L197" s="1182">
        <v>0</v>
      </c>
      <c r="M197" s="1182">
        <v>0</v>
      </c>
      <c r="N197" s="121">
        <v>1</v>
      </c>
      <c r="O197" s="121">
        <v>0</v>
      </c>
      <c r="P197" s="121">
        <v>0</v>
      </c>
      <c r="Q197" s="121">
        <v>0</v>
      </c>
      <c r="R197" s="121" t="s">
        <v>792</v>
      </c>
      <c r="S197" s="121" t="s">
        <v>792</v>
      </c>
      <c r="T197" s="121">
        <v>0.6</v>
      </c>
      <c r="U197" s="121">
        <v>0.4</v>
      </c>
      <c r="V197" s="121">
        <v>0</v>
      </c>
      <c r="W197" s="121">
        <v>0</v>
      </c>
      <c r="X197" s="121" t="s">
        <v>792</v>
      </c>
      <c r="Y197" s="121" t="s">
        <v>792</v>
      </c>
    </row>
    <row r="198" spans="1:25">
      <c r="A198" s="13" t="s">
        <v>470</v>
      </c>
      <c r="B198" s="13" t="s">
        <v>1297</v>
      </c>
      <c r="C198" s="121" t="s">
        <v>1301</v>
      </c>
      <c r="D198" s="121" t="s">
        <v>1332</v>
      </c>
      <c r="E198" s="121" t="s">
        <v>543</v>
      </c>
      <c r="F198" s="121">
        <v>0.38636363636363635</v>
      </c>
      <c r="G198" s="121">
        <v>0.47727272727272729</v>
      </c>
      <c r="H198" s="121">
        <v>0.13636363636363635</v>
      </c>
      <c r="I198" s="121">
        <v>0</v>
      </c>
      <c r="J198" s="1182">
        <v>0.58139534883720934</v>
      </c>
      <c r="K198" s="1182">
        <v>0.18604651162790697</v>
      </c>
      <c r="L198" s="1182">
        <v>0.20930232558139536</v>
      </c>
      <c r="M198" s="1182">
        <v>2.3255813953488372E-2</v>
      </c>
      <c r="N198" s="121">
        <v>0.75555555555555554</v>
      </c>
      <c r="O198" s="121">
        <v>0.1111111111111111</v>
      </c>
      <c r="P198" s="121">
        <v>8.8888888888888892E-2</v>
      </c>
      <c r="Q198" s="121">
        <v>4.4444444444444446E-2</v>
      </c>
      <c r="R198" s="121" t="s">
        <v>792</v>
      </c>
      <c r="S198" s="121" t="s">
        <v>792</v>
      </c>
      <c r="T198" s="121">
        <v>0.78</v>
      </c>
      <c r="U198" s="121">
        <v>0.06</v>
      </c>
      <c r="V198" s="121">
        <v>0.14000000000000001</v>
      </c>
      <c r="W198" s="121">
        <v>0.02</v>
      </c>
      <c r="X198" s="121" t="s">
        <v>792</v>
      </c>
      <c r="Y198" s="121" t="s">
        <v>792</v>
      </c>
    </row>
    <row r="199" spans="1:25">
      <c r="A199" s="13" t="s">
        <v>488</v>
      </c>
      <c r="B199" s="13" t="s">
        <v>1297</v>
      </c>
      <c r="C199" s="121" t="s">
        <v>1301</v>
      </c>
      <c r="D199" s="121" t="s">
        <v>1289</v>
      </c>
      <c r="E199" s="121" t="s">
        <v>751</v>
      </c>
      <c r="F199" s="121">
        <v>9.2105263157894732E-2</v>
      </c>
      <c r="G199" s="121">
        <v>0.22368421052631579</v>
      </c>
      <c r="H199" s="121">
        <v>0.53947368421052633</v>
      </c>
      <c r="I199" s="121">
        <v>0.14473684210526316</v>
      </c>
      <c r="J199" s="1182">
        <v>0.20289855072463769</v>
      </c>
      <c r="K199" s="1182">
        <v>0.18840579710144928</v>
      </c>
      <c r="L199" s="1182">
        <v>0.52173913043478259</v>
      </c>
      <c r="M199" s="1182">
        <v>8.6956521739130432E-2</v>
      </c>
      <c r="N199" s="121">
        <v>0.2537313432835821</v>
      </c>
      <c r="O199" s="121">
        <v>0.55223880597014929</v>
      </c>
      <c r="P199" s="121">
        <v>8.9552238805970144E-2</v>
      </c>
      <c r="Q199" s="121">
        <v>0.1044776119402985</v>
      </c>
      <c r="R199" s="121" t="s">
        <v>878</v>
      </c>
      <c r="S199" s="121" t="s">
        <v>878</v>
      </c>
      <c r="T199" s="121">
        <v>0.390625</v>
      </c>
      <c r="U199" s="121">
        <v>3.125E-2</v>
      </c>
      <c r="V199" s="121">
        <v>0.484375</v>
      </c>
      <c r="W199" s="121">
        <v>9.375E-2</v>
      </c>
      <c r="X199" s="121" t="s">
        <v>792</v>
      </c>
      <c r="Y199" s="121" t="s">
        <v>878</v>
      </c>
    </row>
    <row r="200" spans="1:25">
      <c r="A200" s="13" t="s">
        <v>127</v>
      </c>
      <c r="B200" s="13" t="s">
        <v>1297</v>
      </c>
      <c r="C200" s="121" t="s">
        <v>1301</v>
      </c>
      <c r="D200" s="121" t="s">
        <v>1744</v>
      </c>
      <c r="E200" s="121" t="s">
        <v>526</v>
      </c>
      <c r="F200" s="121">
        <v>0.59459459459459463</v>
      </c>
      <c r="G200" s="121">
        <v>8.1081081081081086E-2</v>
      </c>
      <c r="H200" s="121">
        <v>8.1081081081081086E-2</v>
      </c>
      <c r="I200" s="121">
        <v>0.24324324324324326</v>
      </c>
      <c r="J200" s="1182">
        <v>0.47222222222222221</v>
      </c>
      <c r="K200" s="1182">
        <v>0.1388888888888889</v>
      </c>
      <c r="L200" s="1182">
        <v>0.3611111111111111</v>
      </c>
      <c r="M200" s="1182">
        <v>2.7777777777777776E-2</v>
      </c>
      <c r="N200" s="121">
        <v>0.84615384615384615</v>
      </c>
      <c r="O200" s="121">
        <v>0.15384615384615385</v>
      </c>
      <c r="P200" s="121">
        <v>0</v>
      </c>
      <c r="Q200" s="121">
        <v>0</v>
      </c>
      <c r="R200" s="121" t="s">
        <v>792</v>
      </c>
      <c r="S200" s="121" t="s">
        <v>792</v>
      </c>
      <c r="T200" s="121">
        <v>0.68421052631578949</v>
      </c>
      <c r="U200" s="121">
        <v>0.18421052631578946</v>
      </c>
      <c r="V200" s="121">
        <v>5.2631578947368418E-2</v>
      </c>
      <c r="W200" s="121">
        <v>7.8947368421052627E-2</v>
      </c>
      <c r="X200" s="121" t="s">
        <v>792</v>
      </c>
      <c r="Y200" s="121" t="s">
        <v>792</v>
      </c>
    </row>
    <row r="201" spans="1:25">
      <c r="A201" s="13" t="s">
        <v>247</v>
      </c>
      <c r="B201" s="13" t="s">
        <v>1297</v>
      </c>
      <c r="C201" s="121" t="s">
        <v>1301</v>
      </c>
      <c r="D201" s="121" t="s">
        <v>1836</v>
      </c>
      <c r="E201" s="121" t="s">
        <v>629</v>
      </c>
      <c r="F201" s="121">
        <v>0.69230769230769229</v>
      </c>
      <c r="G201" s="121">
        <v>0.30769230769230771</v>
      </c>
      <c r="H201" s="121">
        <v>0</v>
      </c>
      <c r="I201" s="121">
        <v>0</v>
      </c>
      <c r="J201" s="1182">
        <v>0.875</v>
      </c>
      <c r="K201" s="1182">
        <v>0.125</v>
      </c>
      <c r="L201" s="1182">
        <v>0</v>
      </c>
      <c r="M201" s="1182">
        <v>0</v>
      </c>
      <c r="N201" s="121">
        <v>0.75</v>
      </c>
      <c r="O201" s="121">
        <v>0.125</v>
      </c>
      <c r="P201" s="121">
        <v>0</v>
      </c>
      <c r="Q201" s="121">
        <v>0.125</v>
      </c>
      <c r="R201" s="121" t="s">
        <v>792</v>
      </c>
      <c r="S201" s="121" t="s">
        <v>792</v>
      </c>
      <c r="T201" s="121">
        <v>0.6</v>
      </c>
      <c r="U201" s="121">
        <v>0.4</v>
      </c>
      <c r="V201" s="121">
        <v>0</v>
      </c>
      <c r="W201" s="121">
        <v>0</v>
      </c>
      <c r="X201" s="121" t="s">
        <v>792</v>
      </c>
      <c r="Y201" s="121" t="s">
        <v>792</v>
      </c>
    </row>
    <row r="202" spans="1:25">
      <c r="A202" s="13" t="s">
        <v>1115</v>
      </c>
      <c r="B202" s="13" t="s">
        <v>1297</v>
      </c>
      <c r="C202" s="121" t="s">
        <v>1301</v>
      </c>
      <c r="D202" s="121" t="s">
        <v>1856</v>
      </c>
      <c r="E202" s="121" t="s">
        <v>565</v>
      </c>
      <c r="F202" s="121">
        <v>0.33333333333333331</v>
      </c>
      <c r="G202" s="121">
        <v>0.66666666666666663</v>
      </c>
      <c r="H202" s="121">
        <v>0</v>
      </c>
      <c r="I202" s="121">
        <v>0</v>
      </c>
      <c r="J202" s="1182">
        <v>0</v>
      </c>
      <c r="K202" s="1182">
        <v>1</v>
      </c>
      <c r="L202" s="1182">
        <v>0</v>
      </c>
      <c r="M202" s="1182">
        <v>0</v>
      </c>
      <c r="N202" s="121">
        <v>0</v>
      </c>
      <c r="O202" s="121">
        <v>0</v>
      </c>
      <c r="P202" s="121">
        <v>1</v>
      </c>
      <c r="Q202" s="121">
        <v>0</v>
      </c>
      <c r="R202" s="121" t="s">
        <v>878</v>
      </c>
      <c r="S202" s="121" t="s">
        <v>792</v>
      </c>
      <c r="T202" s="121">
        <v>0</v>
      </c>
      <c r="U202" s="121">
        <v>1</v>
      </c>
      <c r="V202" s="121">
        <v>0</v>
      </c>
      <c r="W202" s="121">
        <v>0</v>
      </c>
      <c r="X202" s="121" t="s">
        <v>878</v>
      </c>
      <c r="Y202" s="121" t="s">
        <v>792</v>
      </c>
    </row>
    <row r="203" spans="1:25">
      <c r="A203" s="13" t="s">
        <v>1058</v>
      </c>
      <c r="B203" s="13" t="s">
        <v>1297</v>
      </c>
      <c r="C203" s="121" t="s">
        <v>1301</v>
      </c>
      <c r="D203" s="121" t="s">
        <v>1848</v>
      </c>
      <c r="E203" s="121" t="s">
        <v>663</v>
      </c>
      <c r="F203" s="121">
        <v>0.36206896551724138</v>
      </c>
      <c r="G203" s="121">
        <v>0.31034482758620691</v>
      </c>
      <c r="H203" s="121">
        <v>0.18103448275862069</v>
      </c>
      <c r="I203" s="121">
        <v>0.14655172413793102</v>
      </c>
      <c r="J203" s="1182">
        <v>0.35</v>
      </c>
      <c r="K203" s="1182">
        <v>0.28000000000000003</v>
      </c>
      <c r="L203" s="1182">
        <v>0.24</v>
      </c>
      <c r="M203" s="1182">
        <v>0.13</v>
      </c>
      <c r="N203" s="121">
        <v>0.38775510204081631</v>
      </c>
      <c r="O203" s="121">
        <v>0.26530612244897961</v>
      </c>
      <c r="P203" s="121">
        <v>0.23469387755102042</v>
      </c>
      <c r="Q203" s="121">
        <v>0.11224489795918367</v>
      </c>
      <c r="R203" s="121" t="s">
        <v>792</v>
      </c>
      <c r="S203" s="121" t="s">
        <v>792</v>
      </c>
      <c r="T203" s="121">
        <v>0.58653846153846156</v>
      </c>
      <c r="U203" s="121">
        <v>0.20192307692307693</v>
      </c>
      <c r="V203" s="121">
        <v>0.17307692307692307</v>
      </c>
      <c r="W203" s="121">
        <v>3.8461538461538464E-2</v>
      </c>
      <c r="X203" s="121" t="s">
        <v>792</v>
      </c>
      <c r="Y203" s="121" t="s">
        <v>792</v>
      </c>
    </row>
    <row r="204" spans="1:25" ht="25.5">
      <c r="A204" s="13" t="s">
        <v>502</v>
      </c>
      <c r="B204" s="13" t="s">
        <v>1293</v>
      </c>
      <c r="C204" s="121" t="s">
        <v>1857</v>
      </c>
      <c r="D204" s="121" t="s">
        <v>1748</v>
      </c>
      <c r="E204" s="121" t="s">
        <v>758</v>
      </c>
      <c r="F204" s="121">
        <v>0</v>
      </c>
      <c r="G204" s="121">
        <v>0</v>
      </c>
      <c r="H204" s="121">
        <v>1</v>
      </c>
      <c r="I204" s="121">
        <v>0</v>
      </c>
      <c r="J204" s="1181" t="s">
        <v>2247</v>
      </c>
      <c r="K204" s="1181" t="s">
        <v>2247</v>
      </c>
      <c r="L204" s="1181" t="s">
        <v>2247</v>
      </c>
      <c r="M204" s="1181" t="s">
        <v>2247</v>
      </c>
      <c r="N204" s="121" t="s">
        <v>1190</v>
      </c>
      <c r="O204" s="121" t="s">
        <v>1190</v>
      </c>
      <c r="P204" s="121" t="s">
        <v>1190</v>
      </c>
      <c r="Q204" s="121" t="s">
        <v>1190</v>
      </c>
      <c r="R204" s="121" t="s">
        <v>792</v>
      </c>
      <c r="S204" s="121" t="s">
        <v>792</v>
      </c>
      <c r="T204" s="121" t="s">
        <v>1190</v>
      </c>
      <c r="U204" s="121" t="s">
        <v>1190</v>
      </c>
      <c r="V204" s="121" t="s">
        <v>1190</v>
      </c>
      <c r="W204" s="121" t="s">
        <v>1190</v>
      </c>
      <c r="X204" s="121" t="s">
        <v>792</v>
      </c>
      <c r="Y204" s="121" t="s">
        <v>792</v>
      </c>
    </row>
    <row r="205" spans="1:25" ht="25.5">
      <c r="A205" s="13" t="s">
        <v>1056</v>
      </c>
      <c r="B205" s="13" t="s">
        <v>1293</v>
      </c>
      <c r="C205" s="121" t="s">
        <v>1857</v>
      </c>
      <c r="D205" s="121" t="s">
        <v>1858</v>
      </c>
      <c r="E205" s="121" t="s">
        <v>662</v>
      </c>
      <c r="F205" s="121" t="e">
        <v>#DIV/0!</v>
      </c>
      <c r="G205" s="121" t="e">
        <v>#DIV/0!</v>
      </c>
      <c r="H205" s="121" t="e">
        <v>#DIV/0!</v>
      </c>
      <c r="I205" s="121" t="e">
        <v>#DIV/0!</v>
      </c>
      <c r="J205" s="1181" t="s">
        <v>2247</v>
      </c>
      <c r="K205" s="1181" t="s">
        <v>2247</v>
      </c>
      <c r="L205" s="1181" t="s">
        <v>2247</v>
      </c>
      <c r="M205" s="1181" t="s">
        <v>2247</v>
      </c>
      <c r="N205" s="121" t="s">
        <v>1190</v>
      </c>
      <c r="O205" s="121" t="s">
        <v>1190</v>
      </c>
      <c r="P205" s="121" t="s">
        <v>1190</v>
      </c>
      <c r="Q205" s="121" t="s">
        <v>1190</v>
      </c>
      <c r="R205" s="121" t="s">
        <v>792</v>
      </c>
      <c r="S205" s="121" t="s">
        <v>792</v>
      </c>
      <c r="T205" s="121" t="s">
        <v>1190</v>
      </c>
      <c r="U205" s="121" t="s">
        <v>1190</v>
      </c>
      <c r="V205" s="121" t="s">
        <v>1190</v>
      </c>
      <c r="W205" s="121" t="s">
        <v>1190</v>
      </c>
      <c r="X205" s="121" t="s">
        <v>792</v>
      </c>
      <c r="Y205" s="121" t="s">
        <v>792</v>
      </c>
    </row>
    <row r="206" spans="1:25" ht="25.5">
      <c r="A206" s="13" t="s">
        <v>24</v>
      </c>
      <c r="B206" s="13" t="s">
        <v>1293</v>
      </c>
      <c r="C206" s="121" t="s">
        <v>1857</v>
      </c>
      <c r="D206" s="121" t="s">
        <v>1859</v>
      </c>
      <c r="E206" s="121" t="s">
        <v>654</v>
      </c>
      <c r="F206" s="121" t="e">
        <v>#DIV/0!</v>
      </c>
      <c r="G206" s="121" t="e">
        <v>#DIV/0!</v>
      </c>
      <c r="H206" s="121" t="e">
        <v>#DIV/0!</v>
      </c>
      <c r="I206" s="121" t="e">
        <v>#DIV/0!</v>
      </c>
      <c r="J206" s="1181" t="s">
        <v>2247</v>
      </c>
      <c r="K206" s="1181" t="s">
        <v>2247</v>
      </c>
      <c r="L206" s="1181" t="s">
        <v>2247</v>
      </c>
      <c r="M206" s="1181" t="s">
        <v>2247</v>
      </c>
      <c r="N206" s="121">
        <v>0</v>
      </c>
      <c r="O206" s="121">
        <v>0</v>
      </c>
      <c r="P206" s="121">
        <v>1</v>
      </c>
      <c r="Q206" s="121">
        <v>0</v>
      </c>
      <c r="R206" s="121" t="s">
        <v>878</v>
      </c>
      <c r="S206" s="121" t="s">
        <v>792</v>
      </c>
      <c r="T206" s="121" t="s">
        <v>1190</v>
      </c>
      <c r="U206" s="121" t="s">
        <v>1190</v>
      </c>
      <c r="V206" s="121" t="s">
        <v>1190</v>
      </c>
      <c r="W206" s="121" t="s">
        <v>1190</v>
      </c>
      <c r="X206" s="121" t="s">
        <v>792</v>
      </c>
      <c r="Y206" s="121" t="s">
        <v>792</v>
      </c>
    </row>
    <row r="207" spans="1:25">
      <c r="A207" s="13" t="s">
        <v>1134</v>
      </c>
      <c r="B207" s="13" t="s">
        <v>1293</v>
      </c>
      <c r="C207" s="121" t="s">
        <v>1857</v>
      </c>
      <c r="D207" s="121" t="s">
        <v>1815</v>
      </c>
      <c r="E207" s="121" t="s">
        <v>771</v>
      </c>
      <c r="F207" s="121">
        <v>0.10344827586206896</v>
      </c>
      <c r="G207" s="121">
        <v>0.13793103448275862</v>
      </c>
      <c r="H207" s="121">
        <v>0.75862068965517238</v>
      </c>
      <c r="I207" s="121">
        <v>0</v>
      </c>
      <c r="J207" s="1182">
        <v>8.8235294117647065E-2</v>
      </c>
      <c r="K207" s="1182">
        <v>0.20588235294117646</v>
      </c>
      <c r="L207" s="1182">
        <v>0.67647058823529416</v>
      </c>
      <c r="M207" s="1182">
        <v>2.9411764705882353E-2</v>
      </c>
      <c r="N207" s="121">
        <v>0.12195121951219512</v>
      </c>
      <c r="O207" s="121">
        <v>0.43902439024390244</v>
      </c>
      <c r="P207" s="121">
        <v>0.43902439024390244</v>
      </c>
      <c r="Q207" s="121">
        <v>0</v>
      </c>
      <c r="R207" s="121" t="s">
        <v>878</v>
      </c>
      <c r="S207" s="121" t="s">
        <v>878</v>
      </c>
      <c r="T207" s="121">
        <v>0.12903225806451613</v>
      </c>
      <c r="U207" s="121">
        <v>0.35483870967741937</v>
      </c>
      <c r="V207" s="121">
        <v>0.5161290322580645</v>
      </c>
      <c r="W207" s="121">
        <v>0</v>
      </c>
      <c r="X207" s="121" t="s">
        <v>878</v>
      </c>
      <c r="Y207" s="121" t="s">
        <v>878</v>
      </c>
    </row>
    <row r="208" spans="1:25">
      <c r="A208" s="13" t="s">
        <v>452</v>
      </c>
      <c r="B208" s="13" t="s">
        <v>1297</v>
      </c>
      <c r="C208" s="121" t="s">
        <v>1860</v>
      </c>
      <c r="D208" s="121" t="s">
        <v>1748</v>
      </c>
      <c r="E208" s="121" t="s">
        <v>591</v>
      </c>
      <c r="F208" s="121">
        <v>3.6764705882352941E-3</v>
      </c>
      <c r="G208" s="121">
        <v>0.59191176470588236</v>
      </c>
      <c r="H208" s="121">
        <v>0.33823529411764708</v>
      </c>
      <c r="I208" s="121">
        <v>6.6176470588235295E-2</v>
      </c>
      <c r="J208" s="1182">
        <v>1.5810276679841896E-2</v>
      </c>
      <c r="K208" s="1182">
        <v>0.50197628458498023</v>
      </c>
      <c r="L208" s="1182">
        <v>0.41106719367588934</v>
      </c>
      <c r="M208" s="1182">
        <v>7.1146245059288543E-2</v>
      </c>
      <c r="N208" s="121">
        <v>4.3859649122807015E-2</v>
      </c>
      <c r="O208" s="121">
        <v>0.47807017543859648</v>
      </c>
      <c r="P208" s="121">
        <v>0.41228070175438597</v>
      </c>
      <c r="Q208" s="121">
        <v>6.5789473684210523E-2</v>
      </c>
      <c r="R208" s="121" t="s">
        <v>878</v>
      </c>
      <c r="S208" s="121" t="s">
        <v>878</v>
      </c>
      <c r="T208" s="121">
        <v>8.5106382978723406E-3</v>
      </c>
      <c r="U208" s="121">
        <v>0.35744680851063831</v>
      </c>
      <c r="V208" s="121">
        <v>0.50638297872340421</v>
      </c>
      <c r="W208" s="121">
        <v>0.1276595744680851</v>
      </c>
      <c r="X208" s="121" t="s">
        <v>878</v>
      </c>
      <c r="Y208" s="121" t="s">
        <v>878</v>
      </c>
    </row>
    <row r="209" spans="1:25">
      <c r="A209" s="13" t="s">
        <v>71</v>
      </c>
      <c r="B209" s="13" t="s">
        <v>1297</v>
      </c>
      <c r="C209" s="121" t="s">
        <v>1860</v>
      </c>
      <c r="D209" s="121" t="s">
        <v>1861</v>
      </c>
      <c r="E209" s="121" t="s">
        <v>631</v>
      </c>
      <c r="F209" s="121">
        <v>0.27619047619047621</v>
      </c>
      <c r="G209" s="121">
        <v>0</v>
      </c>
      <c r="H209" s="121">
        <v>0.72380952380952379</v>
      </c>
      <c r="I209" s="121">
        <v>0</v>
      </c>
      <c r="J209" s="1182">
        <v>0.27826086956521739</v>
      </c>
      <c r="K209" s="1182">
        <v>0.23478260869565218</v>
      </c>
      <c r="L209" s="1182">
        <v>0.42608695652173911</v>
      </c>
      <c r="M209" s="1182">
        <v>6.0869565217391307E-2</v>
      </c>
      <c r="N209" s="121">
        <v>0.20967741935483872</v>
      </c>
      <c r="O209" s="121">
        <v>0.45967741935483869</v>
      </c>
      <c r="P209" s="121">
        <v>0.24193548387096775</v>
      </c>
      <c r="Q209" s="121">
        <v>8.8709677419354843E-2</v>
      </c>
      <c r="R209" s="121" t="s">
        <v>878</v>
      </c>
      <c r="S209" s="121" t="s">
        <v>878</v>
      </c>
      <c r="T209" s="121">
        <v>0</v>
      </c>
      <c r="U209" s="121">
        <v>0.48760330578512395</v>
      </c>
      <c r="V209" s="121">
        <v>0.4462809917355372</v>
      </c>
      <c r="W209" s="121">
        <v>6.6115702479338845E-2</v>
      </c>
      <c r="X209" s="121" t="s">
        <v>878</v>
      </c>
      <c r="Y209" s="121" t="s">
        <v>878</v>
      </c>
    </row>
    <row r="210" spans="1:25">
      <c r="A210" s="13" t="s">
        <v>34</v>
      </c>
      <c r="B210" s="13" t="s">
        <v>1297</v>
      </c>
      <c r="C210" s="121" t="s">
        <v>1860</v>
      </c>
      <c r="D210" s="121" t="s">
        <v>1862</v>
      </c>
      <c r="E210" s="121" t="s">
        <v>664</v>
      </c>
      <c r="F210" s="121">
        <v>4.807692307692308E-3</v>
      </c>
      <c r="G210" s="121">
        <v>0.33653846153846156</v>
      </c>
      <c r="H210" s="121">
        <v>0.58173076923076927</v>
      </c>
      <c r="I210" s="121">
        <v>7.6923076923076927E-2</v>
      </c>
      <c r="J210" s="1182">
        <v>9.4339622641509441E-2</v>
      </c>
      <c r="K210" s="1182">
        <v>0.16037735849056603</v>
      </c>
      <c r="L210" s="1182">
        <v>0.6367924528301887</v>
      </c>
      <c r="M210" s="1182">
        <v>0.10849056603773585</v>
      </c>
      <c r="N210" s="121">
        <v>8.4507042253521125E-2</v>
      </c>
      <c r="O210" s="121">
        <v>0.68075117370892024</v>
      </c>
      <c r="P210" s="121">
        <v>0.18779342723004694</v>
      </c>
      <c r="Q210" s="121">
        <v>4.6948356807511735E-2</v>
      </c>
      <c r="R210" s="121" t="s">
        <v>878</v>
      </c>
      <c r="S210" s="121" t="s">
        <v>878</v>
      </c>
      <c r="T210" s="121">
        <v>7.6923076923076927E-2</v>
      </c>
      <c r="U210" s="121">
        <v>0.22115384615384615</v>
      </c>
      <c r="V210" s="121">
        <v>0.63942307692307687</v>
      </c>
      <c r="W210" s="121">
        <v>6.25E-2</v>
      </c>
      <c r="X210" s="121" t="s">
        <v>878</v>
      </c>
      <c r="Y210" s="121" t="s">
        <v>878</v>
      </c>
    </row>
    <row r="211" spans="1:25">
      <c r="A211" s="13" t="s">
        <v>183</v>
      </c>
      <c r="B211" s="13" t="s">
        <v>1297</v>
      </c>
      <c r="C211" s="121" t="s">
        <v>1860</v>
      </c>
      <c r="D211" s="121" t="s">
        <v>1863</v>
      </c>
      <c r="E211" s="121" t="s">
        <v>583</v>
      </c>
      <c r="F211" s="121">
        <v>0.23843416370106763</v>
      </c>
      <c r="G211" s="121">
        <v>8.1850533807829182E-2</v>
      </c>
      <c r="H211" s="121">
        <v>0.5266903914590747</v>
      </c>
      <c r="I211" s="121">
        <v>0.15302491103202848</v>
      </c>
      <c r="J211" s="1182">
        <v>0.26747720364741639</v>
      </c>
      <c r="K211" s="1182">
        <v>0.11246200607902736</v>
      </c>
      <c r="L211" s="1182">
        <v>0.50151975683890582</v>
      </c>
      <c r="M211" s="1182">
        <v>0.11854103343465046</v>
      </c>
      <c r="N211" s="121">
        <v>0.24695121951219512</v>
      </c>
      <c r="O211" s="121">
        <v>0.53658536585365857</v>
      </c>
      <c r="P211" s="121">
        <v>0.11280487804878049</v>
      </c>
      <c r="Q211" s="121">
        <v>0.10365853658536585</v>
      </c>
      <c r="R211" s="121" t="s">
        <v>878</v>
      </c>
      <c r="S211" s="121" t="s">
        <v>878</v>
      </c>
      <c r="T211" s="121">
        <v>0.22514619883040934</v>
      </c>
      <c r="U211" s="121">
        <v>0.14912280701754385</v>
      </c>
      <c r="V211" s="121">
        <v>0.51754385964912286</v>
      </c>
      <c r="W211" s="121">
        <v>0.10818713450292397</v>
      </c>
      <c r="X211" s="121" t="s">
        <v>878</v>
      </c>
      <c r="Y211" s="121" t="s">
        <v>878</v>
      </c>
    </row>
    <row r="212" spans="1:25">
      <c r="A212" s="13" t="s">
        <v>410</v>
      </c>
      <c r="B212" s="13" t="s">
        <v>1297</v>
      </c>
      <c r="C212" s="121" t="s">
        <v>1860</v>
      </c>
      <c r="D212" s="121" t="s">
        <v>1864</v>
      </c>
      <c r="E212" s="121" t="s">
        <v>527</v>
      </c>
      <c r="F212" s="121">
        <v>7.407407407407407E-2</v>
      </c>
      <c r="G212" s="121">
        <v>0.27777777777777779</v>
      </c>
      <c r="H212" s="121">
        <v>0.48148148148148145</v>
      </c>
      <c r="I212" s="121">
        <v>0.16666666666666666</v>
      </c>
      <c r="J212" s="1182">
        <v>1.9607843137254902E-2</v>
      </c>
      <c r="K212" s="1182">
        <v>0.37254901960784315</v>
      </c>
      <c r="L212" s="1182">
        <v>0.49019607843137253</v>
      </c>
      <c r="M212" s="1182">
        <v>0.11764705882352941</v>
      </c>
      <c r="N212" s="121">
        <v>3.9215686274509803E-2</v>
      </c>
      <c r="O212" s="121">
        <v>0.5490196078431373</v>
      </c>
      <c r="P212" s="121">
        <v>0.21568627450980393</v>
      </c>
      <c r="Q212" s="121">
        <v>0.19607843137254902</v>
      </c>
      <c r="R212" s="121" t="s">
        <v>878</v>
      </c>
      <c r="S212" s="121" t="s">
        <v>878</v>
      </c>
      <c r="T212" s="121">
        <v>3.2258064516129031E-2</v>
      </c>
      <c r="U212" s="121">
        <v>0.45161290322580644</v>
      </c>
      <c r="V212" s="121">
        <v>0.46774193548387094</v>
      </c>
      <c r="W212" s="121">
        <v>4.8387096774193547E-2</v>
      </c>
      <c r="X212" s="121" t="s">
        <v>878</v>
      </c>
      <c r="Y212" s="121" t="s">
        <v>878</v>
      </c>
    </row>
    <row r="213" spans="1:25">
      <c r="A213" s="8" t="s">
        <v>438</v>
      </c>
      <c r="B213" s="13" t="s">
        <v>1297</v>
      </c>
      <c r="C213" s="121" t="s">
        <v>1860</v>
      </c>
      <c r="D213" s="121" t="s">
        <v>1865</v>
      </c>
      <c r="E213" s="121" t="s">
        <v>647</v>
      </c>
      <c r="F213" s="121">
        <v>5.3333333333333337E-2</v>
      </c>
      <c r="G213" s="121">
        <v>0.24444444444444444</v>
      </c>
      <c r="H213" s="121">
        <v>0.61333333333333329</v>
      </c>
      <c r="I213" s="121">
        <v>8.8888888888888892E-2</v>
      </c>
      <c r="J213" s="1182">
        <v>8.9285714285714281E-3</v>
      </c>
      <c r="K213" s="1182">
        <v>0.2544642857142857</v>
      </c>
      <c r="L213" s="1182">
        <v>0.6696428571428571</v>
      </c>
      <c r="M213" s="1182">
        <v>6.6964285714285712E-2</v>
      </c>
      <c r="N213" s="121">
        <v>8.5561497326203204E-2</v>
      </c>
      <c r="O213" s="121">
        <v>0.63636363636363635</v>
      </c>
      <c r="P213" s="121">
        <v>0.25133689839572193</v>
      </c>
      <c r="Q213" s="121">
        <v>2.6737967914438502E-2</v>
      </c>
      <c r="R213" s="121" t="s">
        <v>878</v>
      </c>
      <c r="S213" s="121" t="s">
        <v>878</v>
      </c>
      <c r="T213" s="121">
        <v>1.3333333333333334E-2</v>
      </c>
      <c r="U213" s="121">
        <v>0.24</v>
      </c>
      <c r="V213" s="121">
        <v>0.64666666666666661</v>
      </c>
      <c r="W213" s="121">
        <v>0.1</v>
      </c>
      <c r="X213" s="121" t="s">
        <v>878</v>
      </c>
      <c r="Y213" s="121" t="s">
        <v>878</v>
      </c>
    </row>
    <row r="214" spans="1:25" ht="25.5">
      <c r="A214" s="13" t="s">
        <v>294</v>
      </c>
      <c r="B214" s="13" t="s">
        <v>1297</v>
      </c>
      <c r="C214" s="121" t="s">
        <v>1860</v>
      </c>
      <c r="D214" s="121" t="s">
        <v>1866</v>
      </c>
      <c r="E214" s="121" t="s">
        <v>616</v>
      </c>
      <c r="F214" s="121" t="e">
        <v>#DIV/0!</v>
      </c>
      <c r="G214" s="121" t="e">
        <v>#DIV/0!</v>
      </c>
      <c r="H214" s="121" t="e">
        <v>#DIV/0!</v>
      </c>
      <c r="I214" s="121" t="e">
        <v>#DIV/0!</v>
      </c>
      <c r="J214" s="1181" t="s">
        <v>2247</v>
      </c>
      <c r="K214" s="1181" t="s">
        <v>2247</v>
      </c>
      <c r="L214" s="1181" t="s">
        <v>2247</v>
      </c>
      <c r="M214" s="1181" t="s">
        <v>2247</v>
      </c>
      <c r="N214" s="121" t="s">
        <v>1190</v>
      </c>
      <c r="O214" s="121" t="s">
        <v>1190</v>
      </c>
      <c r="P214" s="121" t="s">
        <v>1190</v>
      </c>
      <c r="Q214" s="121" t="s">
        <v>1190</v>
      </c>
      <c r="R214" s="121" t="s">
        <v>792</v>
      </c>
      <c r="S214" s="121" t="s">
        <v>792</v>
      </c>
      <c r="T214" s="121" t="s">
        <v>1190</v>
      </c>
      <c r="U214" s="121" t="s">
        <v>1190</v>
      </c>
      <c r="V214" s="121" t="s">
        <v>1190</v>
      </c>
      <c r="W214" s="121" t="s">
        <v>1190</v>
      </c>
      <c r="X214" s="121" t="s">
        <v>792</v>
      </c>
      <c r="Y214" s="121" t="s">
        <v>792</v>
      </c>
    </row>
    <row r="215" spans="1:25">
      <c r="A215" s="13" t="s">
        <v>26</v>
      </c>
      <c r="B215" s="13" t="s">
        <v>1297</v>
      </c>
      <c r="C215" s="121" t="s">
        <v>1860</v>
      </c>
      <c r="D215" s="121" t="s">
        <v>1744</v>
      </c>
      <c r="E215" s="121" t="s">
        <v>655</v>
      </c>
      <c r="F215" s="121">
        <v>2.8571428571428571E-2</v>
      </c>
      <c r="G215" s="121">
        <v>0.45714285714285713</v>
      </c>
      <c r="H215" s="121">
        <v>0.42857142857142855</v>
      </c>
      <c r="I215" s="121">
        <v>8.5714285714285715E-2</v>
      </c>
      <c r="J215" s="1182">
        <v>4.9382716049382713E-2</v>
      </c>
      <c r="K215" s="1182">
        <v>0.33333333333333331</v>
      </c>
      <c r="L215" s="1182">
        <v>0.49382716049382713</v>
      </c>
      <c r="M215" s="1182">
        <v>0.12345679012345678</v>
      </c>
      <c r="N215" s="121">
        <v>7.3170731707317069E-2</v>
      </c>
      <c r="O215" s="121">
        <v>0.5</v>
      </c>
      <c r="P215" s="121">
        <v>0.32926829268292684</v>
      </c>
      <c r="Q215" s="121">
        <v>9.7560975609756101E-2</v>
      </c>
      <c r="R215" s="121" t="s">
        <v>878</v>
      </c>
      <c r="S215" s="121" t="s">
        <v>878</v>
      </c>
      <c r="T215" s="121">
        <v>2.564102564102564E-2</v>
      </c>
      <c r="U215" s="121">
        <v>0.64102564102564108</v>
      </c>
      <c r="V215" s="121">
        <v>0.21794871794871795</v>
      </c>
      <c r="W215" s="121">
        <v>0.11538461538461539</v>
      </c>
      <c r="X215" s="121" t="s">
        <v>878</v>
      </c>
      <c r="Y215" s="121" t="s">
        <v>792</v>
      </c>
    </row>
    <row r="216" spans="1:25">
      <c r="A216" s="13" t="s">
        <v>1049</v>
      </c>
      <c r="B216" s="13" t="s">
        <v>1297</v>
      </c>
      <c r="C216" s="121" t="s">
        <v>1860</v>
      </c>
      <c r="D216" s="121" t="s">
        <v>1794</v>
      </c>
      <c r="E216" s="121" t="s">
        <v>760</v>
      </c>
      <c r="F216" s="121">
        <v>0</v>
      </c>
      <c r="G216" s="121">
        <v>0.38655462184873951</v>
      </c>
      <c r="H216" s="121">
        <v>0.51260504201680668</v>
      </c>
      <c r="I216" s="121">
        <v>0.10084033613445378</v>
      </c>
      <c r="J216" s="1182">
        <v>0</v>
      </c>
      <c r="K216" s="1182">
        <v>0.1721311475409836</v>
      </c>
      <c r="L216" s="1182">
        <v>0.63114754098360659</v>
      </c>
      <c r="M216" s="1182">
        <v>0.19672131147540983</v>
      </c>
      <c r="N216" s="121">
        <v>0</v>
      </c>
      <c r="O216" s="121">
        <v>0.67326732673267331</v>
      </c>
      <c r="P216" s="121">
        <v>0.15841584158415842</v>
      </c>
      <c r="Q216" s="121">
        <v>0.16831683168316833</v>
      </c>
      <c r="R216" s="121" t="s">
        <v>878</v>
      </c>
      <c r="S216" s="121" t="s">
        <v>878</v>
      </c>
      <c r="T216" s="121">
        <v>0</v>
      </c>
      <c r="U216" s="121">
        <v>0.375</v>
      </c>
      <c r="V216" s="121">
        <v>0.5</v>
      </c>
      <c r="W216" s="121">
        <v>0.125</v>
      </c>
      <c r="X216" s="121" t="s">
        <v>878</v>
      </c>
      <c r="Y216" s="121" t="s">
        <v>878</v>
      </c>
    </row>
    <row r="217" spans="1:25">
      <c r="A217" s="13" t="s">
        <v>1107</v>
      </c>
      <c r="B217" s="13" t="s">
        <v>1297</v>
      </c>
      <c r="C217" s="121" t="s">
        <v>1860</v>
      </c>
      <c r="D217" s="121" t="s">
        <v>1867</v>
      </c>
      <c r="E217" s="121" t="s">
        <v>633</v>
      </c>
      <c r="F217" s="121">
        <v>3.7037037037037035E-2</v>
      </c>
      <c r="G217" s="121">
        <v>0.40740740740740738</v>
      </c>
      <c r="H217" s="121">
        <v>0.37037037037037035</v>
      </c>
      <c r="I217" s="121">
        <v>0.18518518518518517</v>
      </c>
      <c r="J217" s="1182">
        <v>0</v>
      </c>
      <c r="K217" s="1182">
        <v>0.2</v>
      </c>
      <c r="L217" s="1182">
        <v>0.7</v>
      </c>
      <c r="M217" s="1182">
        <v>0.1</v>
      </c>
      <c r="N217" s="121">
        <v>4.3478260869565216E-2</v>
      </c>
      <c r="O217" s="121">
        <v>0.60869565217391308</v>
      </c>
      <c r="P217" s="121">
        <v>0.17391304347826086</v>
      </c>
      <c r="Q217" s="121">
        <v>0.17391304347826086</v>
      </c>
      <c r="R217" s="121" t="s">
        <v>878</v>
      </c>
      <c r="S217" s="121" t="s">
        <v>878</v>
      </c>
      <c r="T217" s="121">
        <v>0</v>
      </c>
      <c r="U217" s="121">
        <v>0.21052631578947367</v>
      </c>
      <c r="V217" s="121">
        <v>0.47368421052631576</v>
      </c>
      <c r="W217" s="121">
        <v>0.31578947368421051</v>
      </c>
      <c r="X217" s="121" t="s">
        <v>878</v>
      </c>
      <c r="Y217" s="121" t="s">
        <v>878</v>
      </c>
    </row>
    <row r="218" spans="1:25">
      <c r="A218" s="8" t="s">
        <v>1136</v>
      </c>
      <c r="B218" s="13" t="s">
        <v>1297</v>
      </c>
      <c r="C218" s="121" t="s">
        <v>1860</v>
      </c>
      <c r="D218" s="121" t="s">
        <v>1836</v>
      </c>
      <c r="E218" s="121" t="s">
        <v>772</v>
      </c>
      <c r="F218" s="121">
        <v>0</v>
      </c>
      <c r="G218" s="121">
        <v>0</v>
      </c>
      <c r="H218" s="121">
        <v>0.875</v>
      </c>
      <c r="I218" s="121">
        <v>0.125</v>
      </c>
      <c r="J218" s="1182">
        <v>0</v>
      </c>
      <c r="K218" s="1182">
        <v>0</v>
      </c>
      <c r="L218" s="1182">
        <v>1</v>
      </c>
      <c r="M218" s="1182">
        <v>0</v>
      </c>
      <c r="N218" s="121">
        <v>0</v>
      </c>
      <c r="O218" s="121">
        <v>1</v>
      </c>
      <c r="P218" s="121">
        <v>0</v>
      </c>
      <c r="Q218" s="121">
        <v>0</v>
      </c>
      <c r="R218" s="121" t="s">
        <v>878</v>
      </c>
      <c r="S218" s="121" t="s">
        <v>878</v>
      </c>
      <c r="T218" s="121">
        <v>0.16129032258064516</v>
      </c>
      <c r="U218" s="121">
        <v>0.12903225806451613</v>
      </c>
      <c r="V218" s="121">
        <v>0.70967741935483875</v>
      </c>
      <c r="W218" s="121">
        <v>0</v>
      </c>
      <c r="X218" s="121" t="s">
        <v>878</v>
      </c>
      <c r="Y218" s="121" t="s">
        <v>878</v>
      </c>
    </row>
    <row r="219" spans="1:25">
      <c r="A219" s="13" t="s">
        <v>169</v>
      </c>
      <c r="B219" s="13" t="s">
        <v>1297</v>
      </c>
      <c r="C219" s="121" t="s">
        <v>1860</v>
      </c>
      <c r="D219" s="121" t="s">
        <v>1868</v>
      </c>
      <c r="E219" s="121" t="s">
        <v>574</v>
      </c>
      <c r="F219" s="121">
        <v>0.25</v>
      </c>
      <c r="G219" s="121">
        <v>0.75</v>
      </c>
      <c r="H219" s="121">
        <v>0</v>
      </c>
      <c r="I219" s="121">
        <v>0</v>
      </c>
      <c r="J219" s="1182">
        <v>0</v>
      </c>
      <c r="K219" s="1182">
        <v>1</v>
      </c>
      <c r="L219" s="1182">
        <v>0</v>
      </c>
      <c r="M219" s="1182">
        <v>0</v>
      </c>
      <c r="N219" s="121">
        <v>0</v>
      </c>
      <c r="O219" s="121">
        <v>0</v>
      </c>
      <c r="P219" s="121">
        <v>1</v>
      </c>
      <c r="Q219" s="121">
        <v>0</v>
      </c>
      <c r="R219" s="121" t="s">
        <v>878</v>
      </c>
      <c r="S219" s="121" t="s">
        <v>792</v>
      </c>
      <c r="T219" s="121">
        <v>0.5</v>
      </c>
      <c r="U219" s="121">
        <v>0.5</v>
      </c>
      <c r="V219" s="121">
        <v>0</v>
      </c>
      <c r="W219" s="121">
        <v>0</v>
      </c>
      <c r="X219" s="121" t="s">
        <v>792</v>
      </c>
      <c r="Y219" s="121" t="s">
        <v>792</v>
      </c>
    </row>
    <row r="220" spans="1:25">
      <c r="A220" s="13" t="s">
        <v>265</v>
      </c>
      <c r="B220" s="13" t="s">
        <v>1297</v>
      </c>
      <c r="C220" s="121" t="s">
        <v>1860</v>
      </c>
      <c r="D220" s="121" t="s">
        <v>1869</v>
      </c>
      <c r="E220" s="121" t="s">
        <v>604</v>
      </c>
      <c r="F220" s="121">
        <v>0.17073170731707318</v>
      </c>
      <c r="G220" s="121">
        <v>0.1951219512195122</v>
      </c>
      <c r="H220" s="121">
        <v>0.36585365853658536</v>
      </c>
      <c r="I220" s="121">
        <v>0.26829268292682928</v>
      </c>
      <c r="J220" s="1182">
        <v>0.13043478260869565</v>
      </c>
      <c r="K220" s="1182">
        <v>0.15217391304347827</v>
      </c>
      <c r="L220" s="1182">
        <v>0.45652173913043476</v>
      </c>
      <c r="M220" s="1182">
        <v>0.2608695652173913</v>
      </c>
      <c r="N220" s="121">
        <v>0.18181818181818182</v>
      </c>
      <c r="O220" s="121">
        <v>0.5757575757575758</v>
      </c>
      <c r="P220" s="121">
        <v>0.12121212121212122</v>
      </c>
      <c r="Q220" s="121">
        <v>0.12121212121212122</v>
      </c>
      <c r="R220" s="121" t="s">
        <v>878</v>
      </c>
      <c r="S220" s="121" t="s">
        <v>878</v>
      </c>
      <c r="T220" s="121">
        <v>0.19230769230769232</v>
      </c>
      <c r="U220" s="121">
        <v>0.15384615384615385</v>
      </c>
      <c r="V220" s="121">
        <v>0.42307692307692307</v>
      </c>
      <c r="W220" s="121">
        <v>0.23076923076923078</v>
      </c>
      <c r="X220" s="121" t="s">
        <v>878</v>
      </c>
      <c r="Y220" s="121" t="s">
        <v>878</v>
      </c>
    </row>
    <row r="221" spans="1:25">
      <c r="A221" s="13" t="s">
        <v>13</v>
      </c>
      <c r="B221" s="13" t="s">
        <v>1297</v>
      </c>
      <c r="C221" s="121" t="s">
        <v>1860</v>
      </c>
      <c r="D221" s="121" t="s">
        <v>1740</v>
      </c>
      <c r="E221" s="121" t="s">
        <v>765</v>
      </c>
      <c r="F221" s="121">
        <v>4.3478260869565216E-2</v>
      </c>
      <c r="G221" s="121">
        <v>0.49275362318840582</v>
      </c>
      <c r="H221" s="121">
        <v>0.43478260869565216</v>
      </c>
      <c r="I221" s="121">
        <v>2.8985507246376812E-2</v>
      </c>
      <c r="J221" s="1182">
        <v>5.0847457627118647E-2</v>
      </c>
      <c r="K221" s="1182">
        <v>0.33898305084745761</v>
      </c>
      <c r="L221" s="1182">
        <v>0.50847457627118642</v>
      </c>
      <c r="M221" s="1182">
        <v>0.10169491525423729</v>
      </c>
      <c r="N221" s="121">
        <v>0.140625</v>
      </c>
      <c r="O221" s="121">
        <v>0.375</v>
      </c>
      <c r="P221" s="121">
        <v>0.4375</v>
      </c>
      <c r="Q221" s="121">
        <v>4.6875E-2</v>
      </c>
      <c r="R221" s="121" t="s">
        <v>878</v>
      </c>
      <c r="S221" s="121" t="s">
        <v>792</v>
      </c>
      <c r="T221" s="121">
        <v>6.8493150684931503E-2</v>
      </c>
      <c r="U221" s="121">
        <v>0.50684931506849318</v>
      </c>
      <c r="V221" s="121">
        <v>0.32876712328767121</v>
      </c>
      <c r="W221" s="121">
        <v>9.5890410958904104E-2</v>
      </c>
      <c r="X221" s="121" t="s">
        <v>878</v>
      </c>
      <c r="Y221" s="121" t="s">
        <v>792</v>
      </c>
    </row>
    <row r="222" spans="1:25">
      <c r="A222" s="13" t="s">
        <v>230</v>
      </c>
      <c r="B222" s="13" t="s">
        <v>1289</v>
      </c>
      <c r="C222" s="121" t="s">
        <v>1308</v>
      </c>
      <c r="D222" s="121" t="s">
        <v>1870</v>
      </c>
      <c r="E222" s="121" t="s">
        <v>690</v>
      </c>
      <c r="F222" s="121">
        <v>0.53919239904988125</v>
      </c>
      <c r="G222" s="121">
        <v>0.29453681710213775</v>
      </c>
      <c r="H222" s="121">
        <v>8.7885985748218529E-2</v>
      </c>
      <c r="I222" s="121">
        <v>7.8384798099762468E-2</v>
      </c>
      <c r="J222" s="1182">
        <v>0.48292682926829267</v>
      </c>
      <c r="K222" s="1182">
        <v>0.25609756097560976</v>
      </c>
      <c r="L222" s="1182">
        <v>0.12926829268292683</v>
      </c>
      <c r="M222" s="1182">
        <v>0.13170731707317074</v>
      </c>
      <c r="N222" s="121">
        <v>0.45333333333333331</v>
      </c>
      <c r="O222" s="121">
        <v>0.20799999999999999</v>
      </c>
      <c r="P222" s="121">
        <v>0.26400000000000001</v>
      </c>
      <c r="Q222" s="121">
        <v>7.4666666666666673E-2</v>
      </c>
      <c r="R222" s="121" t="s">
        <v>792</v>
      </c>
      <c r="S222" s="121" t="s">
        <v>792</v>
      </c>
      <c r="T222" s="121">
        <v>0.20671834625322996</v>
      </c>
      <c r="U222" s="121">
        <v>0.39018087855297157</v>
      </c>
      <c r="V222" s="121">
        <v>0.25322997416020671</v>
      </c>
      <c r="W222" s="121">
        <v>0.14987080103359174</v>
      </c>
      <c r="X222" s="121" t="s">
        <v>878</v>
      </c>
      <c r="Y222" s="121" t="s">
        <v>792</v>
      </c>
    </row>
    <row r="223" spans="1:25" ht="25.5">
      <c r="A223" s="8" t="s">
        <v>64</v>
      </c>
      <c r="B223" s="121" t="s">
        <v>1289</v>
      </c>
      <c r="C223" s="121" t="s">
        <v>1308</v>
      </c>
      <c r="D223" s="121" t="s">
        <v>1290</v>
      </c>
      <c r="E223" s="121" t="s">
        <v>514</v>
      </c>
      <c r="F223" s="121" t="e">
        <v>#DIV/0!</v>
      </c>
      <c r="G223" s="121" t="e">
        <v>#DIV/0!</v>
      </c>
      <c r="H223" s="121" t="e">
        <v>#DIV/0!</v>
      </c>
      <c r="I223" s="121" t="e">
        <v>#DIV/0!</v>
      </c>
      <c r="J223" s="1181" t="s">
        <v>2247</v>
      </c>
      <c r="K223" s="1181" t="s">
        <v>2247</v>
      </c>
      <c r="L223" s="1181" t="s">
        <v>2247</v>
      </c>
      <c r="M223" s="1181" t="s">
        <v>2247</v>
      </c>
      <c r="N223" s="121">
        <v>0</v>
      </c>
      <c r="O223" s="121">
        <v>1</v>
      </c>
      <c r="P223" s="121">
        <v>0</v>
      </c>
      <c r="Q223" s="121">
        <v>0</v>
      </c>
      <c r="R223" s="121" t="s">
        <v>878</v>
      </c>
      <c r="S223" s="121" t="s">
        <v>878</v>
      </c>
      <c r="T223" s="121" t="s">
        <v>1190</v>
      </c>
      <c r="U223" s="121" t="s">
        <v>1190</v>
      </c>
      <c r="V223" s="121" t="s">
        <v>1190</v>
      </c>
      <c r="W223" s="121" t="s">
        <v>1190</v>
      </c>
      <c r="X223" s="121" t="s">
        <v>792</v>
      </c>
      <c r="Y223" s="121" t="s">
        <v>792</v>
      </c>
    </row>
    <row r="224" spans="1:25">
      <c r="A224" s="8" t="s">
        <v>380</v>
      </c>
      <c r="B224" s="121" t="s">
        <v>1289</v>
      </c>
      <c r="C224" s="121" t="s">
        <v>1308</v>
      </c>
      <c r="D224" s="121" t="s">
        <v>1871</v>
      </c>
      <c r="E224" s="121" t="s">
        <v>606</v>
      </c>
      <c r="F224" s="121">
        <v>0</v>
      </c>
      <c r="G224" s="121">
        <v>1</v>
      </c>
      <c r="H224" s="121">
        <v>0</v>
      </c>
      <c r="I224" s="121">
        <v>0</v>
      </c>
      <c r="J224" s="1182">
        <v>0.5</v>
      </c>
      <c r="K224" s="1182">
        <v>0</v>
      </c>
      <c r="L224" s="1182">
        <v>0</v>
      </c>
      <c r="M224" s="1182">
        <v>0.5</v>
      </c>
      <c r="N224" s="121">
        <v>0</v>
      </c>
      <c r="O224" s="121">
        <v>0</v>
      </c>
      <c r="P224" s="121">
        <v>0</v>
      </c>
      <c r="Q224" s="121">
        <v>1</v>
      </c>
      <c r="R224" s="121" t="s">
        <v>878</v>
      </c>
      <c r="S224" s="121" t="s">
        <v>792</v>
      </c>
      <c r="T224" s="121">
        <v>1</v>
      </c>
      <c r="U224" s="121">
        <v>0</v>
      </c>
      <c r="V224" s="121">
        <v>0</v>
      </c>
      <c r="W224" s="121">
        <v>0</v>
      </c>
      <c r="X224" s="121" t="s">
        <v>792</v>
      </c>
      <c r="Y224" s="121" t="s">
        <v>792</v>
      </c>
    </row>
    <row r="225" spans="1:25">
      <c r="A225" s="13" t="s">
        <v>45</v>
      </c>
      <c r="B225" s="13" t="s">
        <v>1289</v>
      </c>
      <c r="C225" s="121" t="s">
        <v>1308</v>
      </c>
      <c r="D225" s="121" t="s">
        <v>1872</v>
      </c>
      <c r="E225" s="121" t="s">
        <v>670</v>
      </c>
      <c r="F225" s="121">
        <v>0.62962962962962965</v>
      </c>
      <c r="G225" s="121">
        <v>0.37037037037037035</v>
      </c>
      <c r="H225" s="121">
        <v>0</v>
      </c>
      <c r="I225" s="121">
        <v>0</v>
      </c>
      <c r="J225" s="1182">
        <v>0.8</v>
      </c>
      <c r="K225" s="1182">
        <v>0.2</v>
      </c>
      <c r="L225" s="1182">
        <v>0</v>
      </c>
      <c r="M225" s="1182">
        <v>0</v>
      </c>
      <c r="N225" s="121">
        <v>0.80952380952380953</v>
      </c>
      <c r="O225" s="121">
        <v>0</v>
      </c>
      <c r="P225" s="121">
        <v>0.19047619047619047</v>
      </c>
      <c r="Q225" s="121">
        <v>0</v>
      </c>
      <c r="R225" s="121" t="s">
        <v>792</v>
      </c>
      <c r="S225" s="121" t="s">
        <v>792</v>
      </c>
      <c r="T225" s="121">
        <v>0.91666666666666663</v>
      </c>
      <c r="U225" s="121">
        <v>8.3333333333333329E-2</v>
      </c>
      <c r="V225" s="121">
        <v>0</v>
      </c>
      <c r="W225" s="121">
        <v>0</v>
      </c>
      <c r="X225" s="121" t="s">
        <v>792</v>
      </c>
      <c r="Y225" s="121" t="s">
        <v>792</v>
      </c>
    </row>
    <row r="226" spans="1:25">
      <c r="A226" s="13" t="s">
        <v>1170</v>
      </c>
      <c r="B226" s="13" t="s">
        <v>1289</v>
      </c>
      <c r="C226" s="121" t="s">
        <v>1308</v>
      </c>
      <c r="D226" s="121" t="s">
        <v>1873</v>
      </c>
      <c r="E226" s="121" t="s">
        <v>650</v>
      </c>
      <c r="F226" s="121">
        <v>0.46875</v>
      </c>
      <c r="G226" s="121">
        <v>0</v>
      </c>
      <c r="H226" s="121">
        <v>0.40625</v>
      </c>
      <c r="I226" s="121">
        <v>0.125</v>
      </c>
      <c r="J226" s="1182">
        <v>0.34210526315789475</v>
      </c>
      <c r="K226" s="1182">
        <v>0</v>
      </c>
      <c r="L226" s="1182">
        <v>0.55263157894736847</v>
      </c>
      <c r="M226" s="1182">
        <v>0.10526315789473684</v>
      </c>
      <c r="N226" s="121">
        <v>0.39393939393939392</v>
      </c>
      <c r="O226" s="121">
        <v>0.39393939393939392</v>
      </c>
      <c r="P226" s="121">
        <v>3.0303030303030304E-2</v>
      </c>
      <c r="Q226" s="121">
        <v>0.18181818181818182</v>
      </c>
      <c r="R226" s="121" t="s">
        <v>792</v>
      </c>
      <c r="S226" s="121" t="s">
        <v>878</v>
      </c>
      <c r="T226" s="121">
        <v>0.57692307692307687</v>
      </c>
      <c r="U226" s="121">
        <v>3.8461538461538464E-2</v>
      </c>
      <c r="V226" s="121">
        <v>0.26923076923076922</v>
      </c>
      <c r="W226" s="121">
        <v>0.11538461538461539</v>
      </c>
      <c r="X226" s="121" t="s">
        <v>792</v>
      </c>
      <c r="Y226" s="121" t="s">
        <v>792</v>
      </c>
    </row>
    <row r="227" spans="1:25">
      <c r="A227" s="13" t="s">
        <v>1168</v>
      </c>
      <c r="B227" s="13" t="s">
        <v>1289</v>
      </c>
      <c r="C227" s="121" t="s">
        <v>1308</v>
      </c>
      <c r="D227" s="121" t="s">
        <v>1874</v>
      </c>
      <c r="E227" s="121" t="s">
        <v>649</v>
      </c>
      <c r="F227" s="121">
        <v>0.24</v>
      </c>
      <c r="G227" s="121">
        <v>0.25333333333333335</v>
      </c>
      <c r="H227" s="121">
        <v>0.32</v>
      </c>
      <c r="I227" s="121">
        <v>0.18666666666666668</v>
      </c>
      <c r="J227" s="1182">
        <v>0.23529411764705882</v>
      </c>
      <c r="K227" s="1182">
        <v>0.25</v>
      </c>
      <c r="L227" s="1182">
        <v>0.35294117647058826</v>
      </c>
      <c r="M227" s="1182">
        <v>0.16176470588235295</v>
      </c>
      <c r="N227" s="121">
        <v>0.18333333333333332</v>
      </c>
      <c r="O227" s="121">
        <v>0.41666666666666669</v>
      </c>
      <c r="P227" s="121">
        <v>0.25</v>
      </c>
      <c r="Q227" s="121">
        <v>0.15</v>
      </c>
      <c r="R227" s="121" t="s">
        <v>878</v>
      </c>
      <c r="S227" s="121" t="s">
        <v>878</v>
      </c>
      <c r="T227" s="121">
        <v>0.25714285714285712</v>
      </c>
      <c r="U227" s="121">
        <v>0.24285714285714285</v>
      </c>
      <c r="V227" s="121">
        <v>0.38571428571428573</v>
      </c>
      <c r="W227" s="121">
        <v>0.11428571428571428</v>
      </c>
      <c r="X227" s="121" t="s">
        <v>878</v>
      </c>
      <c r="Y227" s="121" t="s">
        <v>792</v>
      </c>
    </row>
    <row r="228" spans="1:25">
      <c r="A228" s="13" t="s">
        <v>235</v>
      </c>
      <c r="B228" s="13" t="s">
        <v>1289</v>
      </c>
      <c r="C228" s="121" t="s">
        <v>1308</v>
      </c>
      <c r="D228" s="121" t="s">
        <v>1875</v>
      </c>
      <c r="E228" s="121" t="s">
        <v>551</v>
      </c>
      <c r="F228" s="121">
        <v>0.51871657754010692</v>
      </c>
      <c r="G228" s="121">
        <v>0.22459893048128343</v>
      </c>
      <c r="H228" s="121">
        <v>0.10160427807486631</v>
      </c>
      <c r="I228" s="121">
        <v>0.15508021390374332</v>
      </c>
      <c r="J228" s="1182">
        <v>0.40298507462686567</v>
      </c>
      <c r="K228" s="1182">
        <v>0.27363184079601988</v>
      </c>
      <c r="L228" s="1182">
        <v>0.18407960199004975</v>
      </c>
      <c r="M228" s="1182">
        <v>0.13930348258706468</v>
      </c>
      <c r="N228" s="121">
        <v>0.45853658536585368</v>
      </c>
      <c r="O228" s="121">
        <v>0.19024390243902439</v>
      </c>
      <c r="P228" s="121">
        <v>0.19024390243902439</v>
      </c>
      <c r="Q228" s="121">
        <v>0.16097560975609757</v>
      </c>
      <c r="R228" s="121" t="s">
        <v>792</v>
      </c>
      <c r="S228" s="121" t="s">
        <v>792</v>
      </c>
      <c r="T228" s="121">
        <v>0.44134078212290501</v>
      </c>
      <c r="U228" s="121">
        <v>0.25698324022346369</v>
      </c>
      <c r="V228" s="121">
        <v>0.18435754189944134</v>
      </c>
      <c r="W228" s="121">
        <v>0.11731843575418995</v>
      </c>
      <c r="X228" s="121" t="s">
        <v>792</v>
      </c>
      <c r="Y228" s="121" t="s">
        <v>792</v>
      </c>
    </row>
    <row r="229" spans="1:25">
      <c r="A229" s="13" t="s">
        <v>368</v>
      </c>
      <c r="B229" s="13" t="s">
        <v>1289</v>
      </c>
      <c r="C229" s="121" t="s">
        <v>1308</v>
      </c>
      <c r="D229" s="121" t="s">
        <v>1876</v>
      </c>
      <c r="E229" s="121" t="s">
        <v>597</v>
      </c>
      <c r="F229" s="121">
        <v>1</v>
      </c>
      <c r="G229" s="121">
        <v>0</v>
      </c>
      <c r="H229" s="121">
        <v>0</v>
      </c>
      <c r="I229" s="121">
        <v>0</v>
      </c>
      <c r="J229" s="1182">
        <v>1</v>
      </c>
      <c r="K229" s="1182">
        <v>0</v>
      </c>
      <c r="L229" s="1182">
        <v>0</v>
      </c>
      <c r="M229" s="1182">
        <v>0</v>
      </c>
      <c r="N229" s="121">
        <v>0.92307692307692313</v>
      </c>
      <c r="O229" s="121">
        <v>0</v>
      </c>
      <c r="P229" s="121">
        <v>0</v>
      </c>
      <c r="Q229" s="121">
        <v>7.6923076923076927E-2</v>
      </c>
      <c r="R229" s="121" t="s">
        <v>792</v>
      </c>
      <c r="S229" s="121" t="s">
        <v>792</v>
      </c>
      <c r="T229" s="121">
        <v>0.77777777777777779</v>
      </c>
      <c r="U229" s="121">
        <v>0</v>
      </c>
      <c r="V229" s="121">
        <v>0</v>
      </c>
      <c r="W229" s="121">
        <v>0.22222222222222221</v>
      </c>
      <c r="X229" s="121" t="s">
        <v>792</v>
      </c>
      <c r="Y229" s="121" t="s">
        <v>792</v>
      </c>
    </row>
    <row r="230" spans="1:25">
      <c r="A230" s="13" t="s">
        <v>241</v>
      </c>
      <c r="B230" s="13" t="s">
        <v>1289</v>
      </c>
      <c r="C230" s="121" t="s">
        <v>1308</v>
      </c>
      <c r="D230" s="121" t="s">
        <v>1877</v>
      </c>
      <c r="E230" s="121" t="s">
        <v>554</v>
      </c>
      <c r="F230" s="121">
        <v>0.90410958904109584</v>
      </c>
      <c r="G230" s="121">
        <v>0</v>
      </c>
      <c r="H230" s="121">
        <v>1.3698630136986301E-2</v>
      </c>
      <c r="I230" s="121">
        <v>8.2191780821917804E-2</v>
      </c>
      <c r="J230" s="1182">
        <v>0.83333333333333337</v>
      </c>
      <c r="K230" s="1182">
        <v>8.3333333333333329E-2</v>
      </c>
      <c r="L230" s="1182">
        <v>2.7777777777777776E-2</v>
      </c>
      <c r="M230" s="1182">
        <v>5.5555555555555552E-2</v>
      </c>
      <c r="N230" s="121">
        <v>0.66666666666666663</v>
      </c>
      <c r="O230" s="121">
        <v>3.8461538461538464E-2</v>
      </c>
      <c r="P230" s="121">
        <v>0.24358974358974358</v>
      </c>
      <c r="Q230" s="121">
        <v>5.128205128205128E-2</v>
      </c>
      <c r="R230" s="121" t="s">
        <v>792</v>
      </c>
      <c r="S230" s="121" t="s">
        <v>792</v>
      </c>
      <c r="T230" s="121">
        <v>0.68604651162790697</v>
      </c>
      <c r="U230" s="121">
        <v>0.16279069767441862</v>
      </c>
      <c r="V230" s="121">
        <v>5.8139534883720929E-2</v>
      </c>
      <c r="W230" s="121">
        <v>9.3023255813953487E-2</v>
      </c>
      <c r="X230" s="121" t="s">
        <v>792</v>
      </c>
      <c r="Y230" s="121" t="s">
        <v>792</v>
      </c>
    </row>
    <row r="231" spans="1:25">
      <c r="A231" s="13" t="s">
        <v>175</v>
      </c>
      <c r="B231" s="13" t="s">
        <v>1289</v>
      </c>
      <c r="C231" s="121" t="s">
        <v>1308</v>
      </c>
      <c r="D231" s="121" t="s">
        <v>1878</v>
      </c>
      <c r="E231" s="121" t="s">
        <v>821</v>
      </c>
      <c r="F231" s="121">
        <v>6.8493150684931503E-2</v>
      </c>
      <c r="G231" s="121">
        <v>0.52054794520547942</v>
      </c>
      <c r="H231" s="121">
        <v>0.30136986301369861</v>
      </c>
      <c r="I231" s="121">
        <v>0.1095890410958904</v>
      </c>
      <c r="J231" s="1182">
        <v>8.5714285714285715E-2</v>
      </c>
      <c r="K231" s="1182">
        <v>0.41428571428571431</v>
      </c>
      <c r="L231" s="1182">
        <v>0.35714285714285715</v>
      </c>
      <c r="M231" s="1182">
        <v>0.14285714285714285</v>
      </c>
      <c r="N231" s="121">
        <v>8.2191780821917804E-2</v>
      </c>
      <c r="O231" s="121">
        <v>0.35616438356164382</v>
      </c>
      <c r="P231" s="121">
        <v>0.42465753424657532</v>
      </c>
      <c r="Q231" s="121">
        <v>0.13698630136986301</v>
      </c>
      <c r="R231" s="121" t="s">
        <v>878</v>
      </c>
      <c r="S231" s="121" t="s">
        <v>792</v>
      </c>
      <c r="T231" s="121">
        <v>0.11538461538461539</v>
      </c>
      <c r="U231" s="121">
        <v>0.42307692307692307</v>
      </c>
      <c r="V231" s="121">
        <v>0.29487179487179488</v>
      </c>
      <c r="W231" s="121">
        <v>0.16666666666666666</v>
      </c>
      <c r="X231" s="121" t="s">
        <v>878</v>
      </c>
      <c r="Y231" s="121" t="s">
        <v>792</v>
      </c>
    </row>
    <row r="232" spans="1:25">
      <c r="A232" s="13" t="s">
        <v>401</v>
      </c>
      <c r="B232" s="13" t="s">
        <v>1289</v>
      </c>
      <c r="C232" s="121" t="s">
        <v>1308</v>
      </c>
      <c r="D232" s="121" t="s">
        <v>1879</v>
      </c>
      <c r="E232" s="121" t="s">
        <v>635</v>
      </c>
      <c r="F232" s="121">
        <v>0.5</v>
      </c>
      <c r="G232" s="121">
        <v>0.5</v>
      </c>
      <c r="H232" s="121">
        <v>0</v>
      </c>
      <c r="I232" s="121">
        <v>0</v>
      </c>
      <c r="J232" s="1182">
        <v>0</v>
      </c>
      <c r="K232" s="1182">
        <v>0.33333333333333331</v>
      </c>
      <c r="L232" s="1182">
        <v>0</v>
      </c>
      <c r="M232" s="1182">
        <v>0.66666666666666663</v>
      </c>
      <c r="N232" s="121">
        <v>0</v>
      </c>
      <c r="O232" s="121">
        <v>0.4</v>
      </c>
      <c r="P232" s="121">
        <v>0.4</v>
      </c>
      <c r="Q232" s="121">
        <v>0.2</v>
      </c>
      <c r="R232" s="121" t="s">
        <v>878</v>
      </c>
      <c r="S232" s="121" t="s">
        <v>878</v>
      </c>
      <c r="T232" s="121">
        <v>0</v>
      </c>
      <c r="U232" s="121">
        <v>0</v>
      </c>
      <c r="V232" s="121">
        <v>0.83333333333333337</v>
      </c>
      <c r="W232" s="121">
        <v>0.16666666666666666</v>
      </c>
      <c r="X232" s="121" t="s">
        <v>878</v>
      </c>
      <c r="Y232" s="121" t="s">
        <v>878</v>
      </c>
    </row>
    <row r="233" spans="1:25">
      <c r="A233" s="1065" t="s">
        <v>250</v>
      </c>
      <c r="B233" s="13" t="s">
        <v>1289</v>
      </c>
      <c r="C233" s="121" t="s">
        <v>1308</v>
      </c>
      <c r="D233" s="121" t="s">
        <v>1880</v>
      </c>
      <c r="E233" s="121" t="s">
        <v>820</v>
      </c>
      <c r="F233" s="121">
        <v>0.21212121212121213</v>
      </c>
      <c r="G233" s="121">
        <v>0.36363636363636365</v>
      </c>
      <c r="H233" s="121">
        <v>0.33333333333333331</v>
      </c>
      <c r="I233" s="121">
        <v>9.0909090909090912E-2</v>
      </c>
      <c r="J233" s="1182">
        <v>0.20754716981132076</v>
      </c>
      <c r="K233" s="1182">
        <v>0.45283018867924529</v>
      </c>
      <c r="L233" s="1182">
        <v>0.18867924528301888</v>
      </c>
      <c r="M233" s="1182">
        <v>0.15094339622641509</v>
      </c>
      <c r="N233" s="121">
        <v>0.15517241379310345</v>
      </c>
      <c r="O233" s="121">
        <v>0.31034482758620691</v>
      </c>
      <c r="P233" s="121">
        <v>0.48275862068965519</v>
      </c>
      <c r="Q233" s="121">
        <v>5.1724137931034482E-2</v>
      </c>
      <c r="R233" s="121" t="s">
        <v>878</v>
      </c>
      <c r="S233" s="121" t="s">
        <v>792</v>
      </c>
      <c r="T233" s="121">
        <v>0.1864406779661017</v>
      </c>
      <c r="U233" s="121">
        <v>0.5423728813559322</v>
      </c>
      <c r="V233" s="121">
        <v>0.25423728813559321</v>
      </c>
      <c r="W233" s="121">
        <v>1.6949152542372881E-2</v>
      </c>
      <c r="X233" s="121" t="s">
        <v>878</v>
      </c>
      <c r="Y233" s="121" t="s">
        <v>792</v>
      </c>
    </row>
    <row r="234" spans="1:25">
      <c r="A234" s="13" t="s">
        <v>307</v>
      </c>
      <c r="B234" s="13" t="s">
        <v>1289</v>
      </c>
      <c r="C234" s="121" t="s">
        <v>1308</v>
      </c>
      <c r="D234" s="121" t="s">
        <v>1812</v>
      </c>
      <c r="E234" s="121" t="s">
        <v>577</v>
      </c>
      <c r="F234" s="121">
        <v>0.2</v>
      </c>
      <c r="G234" s="121">
        <v>0.77777777777777779</v>
      </c>
      <c r="H234" s="121">
        <v>0</v>
      </c>
      <c r="I234" s="121">
        <v>2.2222222222222223E-2</v>
      </c>
      <c r="J234" s="1182">
        <v>0.55555555555555558</v>
      </c>
      <c r="K234" s="1182">
        <v>0.44444444444444442</v>
      </c>
      <c r="L234" s="1182">
        <v>0</v>
      </c>
      <c r="M234" s="1182">
        <v>0</v>
      </c>
      <c r="N234" s="121">
        <v>7.6923076923076927E-2</v>
      </c>
      <c r="O234" s="121">
        <v>0</v>
      </c>
      <c r="P234" s="121">
        <v>0.84615384615384615</v>
      </c>
      <c r="Q234" s="121">
        <v>7.6923076923076927E-2</v>
      </c>
      <c r="R234" s="121" t="s">
        <v>878</v>
      </c>
      <c r="S234" s="121" t="s">
        <v>792</v>
      </c>
      <c r="T234" s="121">
        <v>0.35294117647058826</v>
      </c>
      <c r="U234" s="121">
        <v>0.58823529411764708</v>
      </c>
      <c r="V234" s="121">
        <v>0</v>
      </c>
      <c r="W234" s="121">
        <v>5.8823529411764705E-2</v>
      </c>
      <c r="X234" s="121" t="s">
        <v>792</v>
      </c>
      <c r="Y234" s="121" t="s">
        <v>792</v>
      </c>
    </row>
    <row r="235" spans="1:25">
      <c r="A235" s="13" t="s">
        <v>331</v>
      </c>
      <c r="B235" s="13" t="s">
        <v>1289</v>
      </c>
      <c r="C235" s="121" t="s">
        <v>1308</v>
      </c>
      <c r="D235" s="121" t="s">
        <v>1851</v>
      </c>
      <c r="E235" s="121" t="s">
        <v>742</v>
      </c>
      <c r="F235" s="121">
        <v>0.38461538461538464</v>
      </c>
      <c r="G235" s="121">
        <v>0.30769230769230771</v>
      </c>
      <c r="H235" s="121">
        <v>0.23076923076923078</v>
      </c>
      <c r="I235" s="121">
        <v>7.6923076923076927E-2</v>
      </c>
      <c r="J235" s="1182">
        <v>8.3333333333333329E-2</v>
      </c>
      <c r="K235" s="1182">
        <v>0.58333333333333337</v>
      </c>
      <c r="L235" s="1182">
        <v>0.25</v>
      </c>
      <c r="M235" s="1182">
        <v>8.3333333333333329E-2</v>
      </c>
      <c r="N235" s="121">
        <v>0.16666666666666666</v>
      </c>
      <c r="O235" s="121">
        <v>0.25</v>
      </c>
      <c r="P235" s="121">
        <v>0.58333333333333337</v>
      </c>
      <c r="Q235" s="121">
        <v>0</v>
      </c>
      <c r="R235" s="121" t="s">
        <v>878</v>
      </c>
      <c r="S235" s="121" t="s">
        <v>792</v>
      </c>
      <c r="T235" s="121">
        <v>0.15</v>
      </c>
      <c r="U235" s="121">
        <v>0.5</v>
      </c>
      <c r="V235" s="121">
        <v>0.35</v>
      </c>
      <c r="W235" s="121">
        <v>0</v>
      </c>
      <c r="X235" s="121" t="s">
        <v>878</v>
      </c>
      <c r="Y235" s="121" t="s">
        <v>792</v>
      </c>
    </row>
    <row r="236" spans="1:25" ht="25.5">
      <c r="A236" s="13" t="s">
        <v>60</v>
      </c>
      <c r="B236" s="13" t="s">
        <v>1289</v>
      </c>
      <c r="C236" s="121" t="s">
        <v>1881</v>
      </c>
      <c r="D236" s="121" t="s">
        <v>1882</v>
      </c>
      <c r="E236" s="121" t="s">
        <v>512</v>
      </c>
      <c r="F236" s="121" t="e">
        <v>#DIV/0!</v>
      </c>
      <c r="G236" s="121" t="e">
        <v>#DIV/0!</v>
      </c>
      <c r="H236" s="121" t="e">
        <v>#DIV/0!</v>
      </c>
      <c r="I236" s="121" t="e">
        <v>#DIV/0!</v>
      </c>
      <c r="J236" s="1181" t="s">
        <v>2247</v>
      </c>
      <c r="K236" s="1181" t="s">
        <v>2247</v>
      </c>
      <c r="L236" s="1181" t="s">
        <v>2247</v>
      </c>
      <c r="M236" s="1181" t="s">
        <v>2247</v>
      </c>
      <c r="N236" s="121" t="s">
        <v>1190</v>
      </c>
      <c r="O236" s="121" t="s">
        <v>1190</v>
      </c>
      <c r="P236" s="121" t="s">
        <v>1190</v>
      </c>
      <c r="Q236" s="121" t="s">
        <v>1190</v>
      </c>
      <c r="R236" s="121" t="s">
        <v>792</v>
      </c>
      <c r="S236" s="121" t="s">
        <v>792</v>
      </c>
      <c r="T236" s="121" t="s">
        <v>1190</v>
      </c>
      <c r="U236" s="121" t="s">
        <v>1190</v>
      </c>
      <c r="V236" s="121" t="s">
        <v>1190</v>
      </c>
      <c r="W236" s="121" t="s">
        <v>1190</v>
      </c>
      <c r="X236" s="121" t="s">
        <v>792</v>
      </c>
      <c r="Y236" s="121" t="s">
        <v>792</v>
      </c>
    </row>
    <row r="237" spans="1:25">
      <c r="A237" s="13" t="s">
        <v>243</v>
      </c>
      <c r="B237" s="13" t="s">
        <v>1289</v>
      </c>
      <c r="C237" s="121" t="s">
        <v>1881</v>
      </c>
      <c r="D237" s="121" t="s">
        <v>1823</v>
      </c>
      <c r="E237" s="121" t="s">
        <v>555</v>
      </c>
      <c r="F237" s="121">
        <v>1</v>
      </c>
      <c r="G237" s="121">
        <v>0</v>
      </c>
      <c r="H237" s="121">
        <v>0</v>
      </c>
      <c r="I237" s="121">
        <v>0</v>
      </c>
      <c r="J237" s="1182">
        <v>0.875</v>
      </c>
      <c r="K237" s="1182">
        <v>0</v>
      </c>
      <c r="L237" s="1182">
        <v>0.125</v>
      </c>
      <c r="M237" s="1182">
        <v>0</v>
      </c>
      <c r="N237" s="121">
        <v>0.66666666666666663</v>
      </c>
      <c r="O237" s="121">
        <v>0</v>
      </c>
      <c r="P237" s="121">
        <v>0.22222222222222221</v>
      </c>
      <c r="Q237" s="121">
        <v>0.1111111111111111</v>
      </c>
      <c r="R237" s="121" t="s">
        <v>792</v>
      </c>
      <c r="S237" s="121" t="s">
        <v>792</v>
      </c>
      <c r="T237" s="121">
        <v>8.3333333333333329E-2</v>
      </c>
      <c r="U237" s="121">
        <v>0.25</v>
      </c>
      <c r="V237" s="121">
        <v>0.58333333333333337</v>
      </c>
      <c r="W237" s="121">
        <v>8.3333333333333329E-2</v>
      </c>
      <c r="X237" s="121" t="s">
        <v>878</v>
      </c>
      <c r="Y237" s="121" t="s">
        <v>878</v>
      </c>
    </row>
    <row r="238" spans="1:25">
      <c r="A238" s="13" t="s">
        <v>461</v>
      </c>
      <c r="B238" s="13" t="s">
        <v>1289</v>
      </c>
      <c r="C238" s="121" t="s">
        <v>1881</v>
      </c>
      <c r="D238" s="121" t="s">
        <v>1800</v>
      </c>
      <c r="E238" s="121" t="s">
        <v>801</v>
      </c>
      <c r="F238" s="121">
        <v>0.66666666666666663</v>
      </c>
      <c r="G238" s="121">
        <v>0.16666666666666666</v>
      </c>
      <c r="H238" s="121">
        <v>0</v>
      </c>
      <c r="I238" s="121">
        <v>0.16666666666666666</v>
      </c>
      <c r="J238" s="1182">
        <v>0.375</v>
      </c>
      <c r="K238" s="1182">
        <v>0.625</v>
      </c>
      <c r="L238" s="1182">
        <v>0</v>
      </c>
      <c r="M238" s="1182">
        <v>0</v>
      </c>
      <c r="N238" s="121">
        <v>0.5714285714285714</v>
      </c>
      <c r="O238" s="121">
        <v>0</v>
      </c>
      <c r="P238" s="121">
        <v>0.42857142857142855</v>
      </c>
      <c r="Q238" s="121">
        <v>0</v>
      </c>
      <c r="R238" s="121" t="s">
        <v>792</v>
      </c>
      <c r="S238" s="121" t="s">
        <v>792</v>
      </c>
      <c r="T238" s="121">
        <v>0.375</v>
      </c>
      <c r="U238" s="121">
        <v>0.625</v>
      </c>
      <c r="V238" s="121">
        <v>0</v>
      </c>
      <c r="W238" s="121">
        <v>0</v>
      </c>
      <c r="X238" s="121" t="s">
        <v>792</v>
      </c>
      <c r="Y238" s="121" t="s">
        <v>792</v>
      </c>
    </row>
    <row r="239" spans="1:25">
      <c r="A239" s="13" t="s">
        <v>222</v>
      </c>
      <c r="B239" s="13" t="s">
        <v>1289</v>
      </c>
      <c r="C239" s="121" t="s">
        <v>1881</v>
      </c>
      <c r="D239" s="121" t="s">
        <v>1764</v>
      </c>
      <c r="E239" s="121" t="s">
        <v>833</v>
      </c>
      <c r="F239" s="121">
        <v>1</v>
      </c>
      <c r="G239" s="121">
        <v>0</v>
      </c>
      <c r="H239" s="121">
        <v>0</v>
      </c>
      <c r="I239" s="121">
        <v>0</v>
      </c>
      <c r="J239" s="1182">
        <v>1</v>
      </c>
      <c r="K239" s="1182">
        <v>0</v>
      </c>
      <c r="L239" s="1182">
        <v>0</v>
      </c>
      <c r="M239" s="1182">
        <v>0</v>
      </c>
      <c r="N239" s="121">
        <v>1</v>
      </c>
      <c r="O239" s="121">
        <v>0</v>
      </c>
      <c r="P239" s="121">
        <v>0</v>
      </c>
      <c r="Q239" s="121">
        <v>0</v>
      </c>
      <c r="R239" s="121" t="s">
        <v>792</v>
      </c>
      <c r="S239" s="121" t="s">
        <v>792</v>
      </c>
      <c r="T239" s="121">
        <v>1</v>
      </c>
      <c r="U239" s="121">
        <v>0</v>
      </c>
      <c r="V239" s="121">
        <v>0</v>
      </c>
      <c r="W239" s="121">
        <v>0</v>
      </c>
      <c r="X239" s="121" t="s">
        <v>792</v>
      </c>
      <c r="Y239" s="121" t="s">
        <v>792</v>
      </c>
    </row>
    <row r="240" spans="1:25">
      <c r="A240" s="13" t="s">
        <v>1111</v>
      </c>
      <c r="B240" s="13" t="s">
        <v>1289</v>
      </c>
      <c r="C240" s="121" t="s">
        <v>1881</v>
      </c>
      <c r="D240" s="121" t="s">
        <v>1883</v>
      </c>
      <c r="E240" s="121" t="s">
        <v>563</v>
      </c>
      <c r="F240" s="121">
        <v>0.25</v>
      </c>
      <c r="G240" s="121">
        <v>0</v>
      </c>
      <c r="H240" s="121">
        <v>0.75</v>
      </c>
      <c r="I240" s="121">
        <v>0</v>
      </c>
      <c r="J240" s="1182">
        <v>0.27777777777777779</v>
      </c>
      <c r="K240" s="1182">
        <v>0</v>
      </c>
      <c r="L240" s="1182">
        <v>0.72222222222222221</v>
      </c>
      <c r="M240" s="1182">
        <v>0</v>
      </c>
      <c r="N240" s="121">
        <v>0.28205128205128205</v>
      </c>
      <c r="O240" s="121">
        <v>0.71794871794871795</v>
      </c>
      <c r="P240" s="121">
        <v>0</v>
      </c>
      <c r="Q240" s="121">
        <v>0</v>
      </c>
      <c r="R240" s="121" t="s">
        <v>878</v>
      </c>
      <c r="S240" s="121" t="s">
        <v>878</v>
      </c>
      <c r="T240" s="121">
        <v>0.32500000000000001</v>
      </c>
      <c r="U240" s="121">
        <v>0</v>
      </c>
      <c r="V240" s="121">
        <v>0.67500000000000004</v>
      </c>
      <c r="W240" s="121">
        <v>0</v>
      </c>
      <c r="X240" s="121" t="s">
        <v>792</v>
      </c>
      <c r="Y240" s="121" t="s">
        <v>878</v>
      </c>
    </row>
    <row r="241" spans="1:25">
      <c r="A241" s="13" t="s">
        <v>407</v>
      </c>
      <c r="B241" s="13" t="s">
        <v>1289</v>
      </c>
      <c r="C241" s="121" t="s">
        <v>1881</v>
      </c>
      <c r="D241" s="121" t="s">
        <v>1884</v>
      </c>
      <c r="E241" s="121" t="s">
        <v>638</v>
      </c>
      <c r="F241" s="121">
        <v>0.66666666666666663</v>
      </c>
      <c r="G241" s="121">
        <v>0.33333333333333331</v>
      </c>
      <c r="H241" s="121">
        <v>0</v>
      </c>
      <c r="I241" s="121">
        <v>0</v>
      </c>
      <c r="J241" s="1182">
        <v>1</v>
      </c>
      <c r="K241" s="1182">
        <v>0</v>
      </c>
      <c r="L241" s="1182">
        <v>0</v>
      </c>
      <c r="M241" s="1182">
        <v>0</v>
      </c>
      <c r="N241" s="121">
        <v>1</v>
      </c>
      <c r="O241" s="121">
        <v>0</v>
      </c>
      <c r="P241" s="121">
        <v>0</v>
      </c>
      <c r="Q241" s="121">
        <v>0</v>
      </c>
      <c r="R241" s="121" t="s">
        <v>792</v>
      </c>
      <c r="S241" s="121" t="s">
        <v>792</v>
      </c>
      <c r="T241" s="121">
        <v>0.4</v>
      </c>
      <c r="U241" s="121">
        <v>0.6</v>
      </c>
      <c r="V241" s="121">
        <v>0</v>
      </c>
      <c r="W241" s="121">
        <v>0</v>
      </c>
      <c r="X241" s="121" t="s">
        <v>792</v>
      </c>
      <c r="Y241" s="121" t="s">
        <v>792</v>
      </c>
    </row>
    <row r="242" spans="1:25" ht="25.5">
      <c r="A242" s="13" t="s">
        <v>1138</v>
      </c>
      <c r="B242" s="13" t="s">
        <v>1289</v>
      </c>
      <c r="C242" s="121" t="s">
        <v>1881</v>
      </c>
      <c r="D242" s="121" t="s">
        <v>1885</v>
      </c>
      <c r="E242" s="121" t="s">
        <v>773</v>
      </c>
      <c r="F242" s="121">
        <v>1</v>
      </c>
      <c r="G242" s="121">
        <v>0</v>
      </c>
      <c r="H242" s="121">
        <v>0</v>
      </c>
      <c r="I242" s="121">
        <v>0</v>
      </c>
      <c r="J242" s="1181" t="s">
        <v>2247</v>
      </c>
      <c r="K242" s="1181" t="s">
        <v>2247</v>
      </c>
      <c r="L242" s="1181" t="s">
        <v>2247</v>
      </c>
      <c r="M242" s="1181" t="s">
        <v>2247</v>
      </c>
      <c r="N242" s="121" t="s">
        <v>1190</v>
      </c>
      <c r="O242" s="121" t="s">
        <v>1190</v>
      </c>
      <c r="P242" s="121" t="s">
        <v>1190</v>
      </c>
      <c r="Q242" s="121" t="s">
        <v>1190</v>
      </c>
      <c r="R242" s="121" t="s">
        <v>792</v>
      </c>
      <c r="S242" s="121" t="s">
        <v>792</v>
      </c>
      <c r="T242" s="121">
        <v>1</v>
      </c>
      <c r="U242" s="121">
        <v>0</v>
      </c>
      <c r="V242" s="121">
        <v>0</v>
      </c>
      <c r="W242" s="121">
        <v>0</v>
      </c>
      <c r="X242" s="121" t="s">
        <v>792</v>
      </c>
      <c r="Y242" s="121" t="s">
        <v>792</v>
      </c>
    </row>
    <row r="243" spans="1:25" ht="25.5">
      <c r="A243" s="13" t="s">
        <v>455</v>
      </c>
      <c r="B243" s="13" t="s">
        <v>1289</v>
      </c>
      <c r="C243" s="121" t="s">
        <v>1881</v>
      </c>
      <c r="D243" s="121" t="s">
        <v>1886</v>
      </c>
      <c r="E243" s="121" t="s">
        <v>824</v>
      </c>
      <c r="F243" s="121">
        <v>1</v>
      </c>
      <c r="G243" s="121">
        <v>0</v>
      </c>
      <c r="H243" s="121">
        <v>0</v>
      </c>
      <c r="I243" s="121">
        <v>0</v>
      </c>
      <c r="J243" s="1181" t="s">
        <v>2247</v>
      </c>
      <c r="K243" s="1181" t="s">
        <v>2247</v>
      </c>
      <c r="L243" s="1181" t="s">
        <v>2247</v>
      </c>
      <c r="M243" s="1181" t="s">
        <v>2247</v>
      </c>
      <c r="N243" s="121" t="s">
        <v>1190</v>
      </c>
      <c r="O243" s="121" t="s">
        <v>1190</v>
      </c>
      <c r="P243" s="121" t="s">
        <v>1190</v>
      </c>
      <c r="Q243" s="121" t="s">
        <v>1190</v>
      </c>
      <c r="R243" s="121" t="s">
        <v>792</v>
      </c>
      <c r="S243" s="121" t="s">
        <v>792</v>
      </c>
      <c r="T243" s="121" t="s">
        <v>1190</v>
      </c>
      <c r="U243" s="121" t="s">
        <v>1190</v>
      </c>
      <c r="V243" s="121" t="s">
        <v>1190</v>
      </c>
      <c r="W243" s="121" t="s">
        <v>1190</v>
      </c>
      <c r="X243" s="121" t="s">
        <v>792</v>
      </c>
      <c r="Y243" s="121" t="s">
        <v>792</v>
      </c>
    </row>
    <row r="244" spans="1:25">
      <c r="A244" s="13" t="s">
        <v>95</v>
      </c>
      <c r="B244" s="13" t="s">
        <v>1289</v>
      </c>
      <c r="C244" s="121" t="s">
        <v>1881</v>
      </c>
      <c r="D244" s="121" t="s">
        <v>1758</v>
      </c>
      <c r="E244" s="121" t="s">
        <v>823</v>
      </c>
      <c r="F244" s="121" t="e">
        <v>#DIV/0!</v>
      </c>
      <c r="G244" s="121" t="e">
        <v>#DIV/0!</v>
      </c>
      <c r="H244" s="121" t="e">
        <v>#DIV/0!</v>
      </c>
      <c r="I244" s="121" t="e">
        <v>#DIV/0!</v>
      </c>
      <c r="J244" s="1182">
        <v>1</v>
      </c>
      <c r="K244" s="1182">
        <v>0</v>
      </c>
      <c r="L244" s="1182">
        <v>0</v>
      </c>
      <c r="M244" s="1182">
        <v>0</v>
      </c>
      <c r="N244" s="121" t="s">
        <v>1190</v>
      </c>
      <c r="O244" s="121" t="s">
        <v>1190</v>
      </c>
      <c r="P244" s="121" t="s">
        <v>1190</v>
      </c>
      <c r="Q244" s="121" t="s">
        <v>1190</v>
      </c>
      <c r="R244" s="121" t="s">
        <v>792</v>
      </c>
      <c r="S244" s="121" t="s">
        <v>792</v>
      </c>
      <c r="T244" s="121">
        <v>1</v>
      </c>
      <c r="U244" s="121">
        <v>0</v>
      </c>
      <c r="V244" s="121">
        <v>0</v>
      </c>
      <c r="W244" s="121">
        <v>0</v>
      </c>
      <c r="X244" s="121" t="s">
        <v>792</v>
      </c>
      <c r="Y244" s="121" t="s">
        <v>792</v>
      </c>
    </row>
    <row r="245" spans="1:25">
      <c r="A245" s="13" t="s">
        <v>436</v>
      </c>
      <c r="B245" s="13" t="s">
        <v>1289</v>
      </c>
      <c r="C245" s="121" t="s">
        <v>1881</v>
      </c>
      <c r="D245" s="121" t="s">
        <v>1759</v>
      </c>
      <c r="E245" s="121" t="s">
        <v>646</v>
      </c>
      <c r="F245" s="121">
        <v>0.90909090909090906</v>
      </c>
      <c r="G245" s="121">
        <v>9.0909090909090912E-2</v>
      </c>
      <c r="H245" s="121">
        <v>0</v>
      </c>
      <c r="I245" s="121">
        <v>0</v>
      </c>
      <c r="J245" s="1182">
        <v>0.72727272727272729</v>
      </c>
      <c r="K245" s="1182">
        <v>0.27272727272727271</v>
      </c>
      <c r="L245" s="1182">
        <v>0</v>
      </c>
      <c r="M245" s="1182">
        <v>0</v>
      </c>
      <c r="N245" s="121">
        <v>0.5</v>
      </c>
      <c r="O245" s="121">
        <v>0</v>
      </c>
      <c r="P245" s="121">
        <v>0.5</v>
      </c>
      <c r="Q245" s="121">
        <v>0</v>
      </c>
      <c r="R245" s="121" t="s">
        <v>792</v>
      </c>
      <c r="S245" s="121" t="s">
        <v>792</v>
      </c>
      <c r="T245" s="121">
        <v>0.66666666666666663</v>
      </c>
      <c r="U245" s="121">
        <v>0.33333333333333331</v>
      </c>
      <c r="V245" s="121">
        <v>0</v>
      </c>
      <c r="W245" s="121">
        <v>0</v>
      </c>
      <c r="X245" s="121" t="s">
        <v>792</v>
      </c>
      <c r="Y245" s="121" t="s">
        <v>792</v>
      </c>
    </row>
    <row r="246" spans="1:25">
      <c r="A246" s="8" t="s">
        <v>272</v>
      </c>
      <c r="B246" s="13" t="s">
        <v>1289</v>
      </c>
      <c r="C246" s="121" t="s">
        <v>1881</v>
      </c>
      <c r="D246" s="121" t="s">
        <v>1887</v>
      </c>
      <c r="E246" s="121" t="s">
        <v>678</v>
      </c>
      <c r="F246" s="121" t="e">
        <v>#DIV/0!</v>
      </c>
      <c r="G246" s="121" t="e">
        <v>#DIV/0!</v>
      </c>
      <c r="H246" s="121" t="e">
        <v>#DIV/0!</v>
      </c>
      <c r="I246" s="121" t="e">
        <v>#DIV/0!</v>
      </c>
      <c r="J246" s="1182">
        <v>0</v>
      </c>
      <c r="K246" s="1182">
        <v>0.66666666666666663</v>
      </c>
      <c r="L246" s="1182">
        <v>0</v>
      </c>
      <c r="M246" s="1182">
        <v>0.33333333333333331</v>
      </c>
      <c r="N246" s="121">
        <v>0.33333333333333331</v>
      </c>
      <c r="O246" s="121">
        <v>0</v>
      </c>
      <c r="P246" s="121">
        <v>0.33333333333333331</v>
      </c>
      <c r="Q246" s="121">
        <v>0.33333333333333331</v>
      </c>
      <c r="R246" s="121" t="s">
        <v>792</v>
      </c>
      <c r="S246" s="121" t="s">
        <v>792</v>
      </c>
      <c r="T246" s="121" t="s">
        <v>1190</v>
      </c>
      <c r="U246" s="121" t="s">
        <v>1190</v>
      </c>
      <c r="V246" s="121" t="s">
        <v>1190</v>
      </c>
      <c r="W246" s="121" t="s">
        <v>1190</v>
      </c>
      <c r="X246" s="121" t="s">
        <v>792</v>
      </c>
      <c r="Y246" s="121" t="s">
        <v>792</v>
      </c>
    </row>
    <row r="247" spans="1:25">
      <c r="A247" s="13" t="s">
        <v>418</v>
      </c>
      <c r="B247" s="13" t="s">
        <v>1289</v>
      </c>
      <c r="C247" s="121" t="s">
        <v>1881</v>
      </c>
      <c r="D247" s="121" t="s">
        <v>1888</v>
      </c>
      <c r="E247" s="121" t="s">
        <v>624</v>
      </c>
      <c r="F247" s="121">
        <v>0</v>
      </c>
      <c r="G247" s="121">
        <v>0</v>
      </c>
      <c r="H247" s="121">
        <v>1</v>
      </c>
      <c r="I247" s="121">
        <v>0</v>
      </c>
      <c r="J247" s="1182">
        <v>0</v>
      </c>
      <c r="K247" s="1182">
        <v>0</v>
      </c>
      <c r="L247" s="1182">
        <v>1</v>
      </c>
      <c r="M247" s="1182">
        <v>0</v>
      </c>
      <c r="N247" s="121">
        <v>0</v>
      </c>
      <c r="O247" s="121">
        <v>1</v>
      </c>
      <c r="P247" s="121">
        <v>0</v>
      </c>
      <c r="Q247" s="121">
        <v>0</v>
      </c>
      <c r="R247" s="121" t="s">
        <v>878</v>
      </c>
      <c r="S247" s="121" t="s">
        <v>878</v>
      </c>
      <c r="T247" s="121">
        <v>0</v>
      </c>
      <c r="U247" s="121">
        <v>0</v>
      </c>
      <c r="V247" s="121">
        <v>1</v>
      </c>
      <c r="W247" s="121">
        <v>0</v>
      </c>
      <c r="X247" s="121" t="s">
        <v>878</v>
      </c>
      <c r="Y247" s="121" t="s">
        <v>878</v>
      </c>
    </row>
    <row r="248" spans="1:25">
      <c r="A248" s="8" t="s">
        <v>126</v>
      </c>
      <c r="B248" s="13" t="s">
        <v>1296</v>
      </c>
      <c r="C248" s="121" t="s">
        <v>1306</v>
      </c>
      <c r="D248" s="121" t="s">
        <v>1748</v>
      </c>
      <c r="E248" s="121" t="s">
        <v>814</v>
      </c>
      <c r="F248" s="121">
        <v>0.35106382978723405</v>
      </c>
      <c r="G248" s="121">
        <v>0.28723404255319152</v>
      </c>
      <c r="H248" s="121">
        <v>0.22340425531914893</v>
      </c>
      <c r="I248" s="121">
        <v>0.13829787234042554</v>
      </c>
      <c r="J248" s="1182">
        <v>1</v>
      </c>
      <c r="K248" s="1182">
        <v>0</v>
      </c>
      <c r="L248" s="1182">
        <v>0</v>
      </c>
      <c r="M248" s="1182">
        <v>0</v>
      </c>
      <c r="N248" s="121">
        <v>1.1904761904761904E-2</v>
      </c>
      <c r="O248" s="121">
        <v>0.47619047619047616</v>
      </c>
      <c r="P248" s="121">
        <v>0.51190476190476186</v>
      </c>
      <c r="Q248" s="121">
        <v>0</v>
      </c>
      <c r="R248" s="121" t="s">
        <v>878</v>
      </c>
      <c r="S248" s="121" t="s">
        <v>878</v>
      </c>
      <c r="T248" s="121">
        <v>2.4390243902439025E-2</v>
      </c>
      <c r="U248" s="121">
        <v>0.31707317073170732</v>
      </c>
      <c r="V248" s="121">
        <v>0.6097560975609756</v>
      </c>
      <c r="W248" s="121">
        <v>4.878048780487805E-2</v>
      </c>
      <c r="X248" s="121" t="s">
        <v>878</v>
      </c>
      <c r="Y248" s="121" t="s">
        <v>878</v>
      </c>
    </row>
    <row r="249" spans="1:25">
      <c r="A249" s="13" t="s">
        <v>270</v>
      </c>
      <c r="B249" s="13" t="s">
        <v>1296</v>
      </c>
      <c r="C249" s="121" t="s">
        <v>1306</v>
      </c>
      <c r="D249" s="121" t="s">
        <v>1762</v>
      </c>
      <c r="E249" s="121" t="s">
        <v>677</v>
      </c>
      <c r="F249" s="121">
        <v>0.14166666666666666</v>
      </c>
      <c r="G249" s="121">
        <v>0.30833333333333335</v>
      </c>
      <c r="H249" s="121">
        <v>0.51666666666666672</v>
      </c>
      <c r="I249" s="121">
        <v>3.3333333333333333E-2</v>
      </c>
      <c r="J249" s="1182">
        <v>0.14937759336099585</v>
      </c>
      <c r="K249" s="1182">
        <v>0.30705394190871371</v>
      </c>
      <c r="L249" s="1182">
        <v>0.47302904564315351</v>
      </c>
      <c r="M249" s="1182">
        <v>7.0539419087136929E-2</v>
      </c>
      <c r="N249" s="121">
        <v>0.12280701754385964</v>
      </c>
      <c r="O249" s="121">
        <v>0.49122807017543857</v>
      </c>
      <c r="P249" s="121">
        <v>0.31578947368421051</v>
      </c>
      <c r="Q249" s="121">
        <v>7.0175438596491224E-2</v>
      </c>
      <c r="R249" s="121" t="s">
        <v>878</v>
      </c>
      <c r="S249" s="121" t="s">
        <v>878</v>
      </c>
      <c r="T249" s="121">
        <v>5.2238805970149252E-2</v>
      </c>
      <c r="U249" s="121">
        <v>0.37313432835820898</v>
      </c>
      <c r="V249" s="121">
        <v>0.52611940298507465</v>
      </c>
      <c r="W249" s="121">
        <v>4.8507462686567165E-2</v>
      </c>
      <c r="X249" s="121" t="s">
        <v>878</v>
      </c>
      <c r="Y249" s="121" t="s">
        <v>878</v>
      </c>
    </row>
    <row r="250" spans="1:25">
      <c r="A250" s="13" t="s">
        <v>134</v>
      </c>
      <c r="B250" s="13" t="s">
        <v>1296</v>
      </c>
      <c r="C250" s="121" t="s">
        <v>1306</v>
      </c>
      <c r="D250" s="121" t="s">
        <v>1889</v>
      </c>
      <c r="E250" s="121" t="s">
        <v>789</v>
      </c>
      <c r="F250" s="121">
        <v>0.48863636363636365</v>
      </c>
      <c r="G250" s="121">
        <v>0</v>
      </c>
      <c r="H250" s="121">
        <v>0.5</v>
      </c>
      <c r="I250" s="121">
        <v>1.1363636363636364E-2</v>
      </c>
      <c r="J250" s="1182">
        <v>0.34210526315789475</v>
      </c>
      <c r="K250" s="1182">
        <v>1.3157894736842105E-2</v>
      </c>
      <c r="L250" s="1182">
        <v>0.64473684210526316</v>
      </c>
      <c r="M250" s="1182">
        <v>0</v>
      </c>
      <c r="N250" s="121">
        <v>0.21428571428571427</v>
      </c>
      <c r="O250" s="121">
        <v>0.69047619047619047</v>
      </c>
      <c r="P250" s="121">
        <v>2.3809523809523808E-2</v>
      </c>
      <c r="Q250" s="121">
        <v>7.1428571428571425E-2</v>
      </c>
      <c r="R250" s="121" t="s">
        <v>878</v>
      </c>
      <c r="S250" s="121" t="s">
        <v>878</v>
      </c>
      <c r="T250" s="121">
        <v>0.27380952380952384</v>
      </c>
      <c r="U250" s="121">
        <v>1.1904761904761904E-2</v>
      </c>
      <c r="V250" s="121">
        <v>0.63095238095238093</v>
      </c>
      <c r="W250" s="121">
        <v>8.3333333333333329E-2</v>
      </c>
      <c r="X250" s="121" t="s">
        <v>878</v>
      </c>
      <c r="Y250" s="121" t="s">
        <v>878</v>
      </c>
    </row>
    <row r="251" spans="1:25">
      <c r="A251" s="1064" t="s">
        <v>54</v>
      </c>
      <c r="B251" s="13" t="s">
        <v>1296</v>
      </c>
      <c r="C251" s="121" t="s">
        <v>1306</v>
      </c>
      <c r="D251" s="121" t="s">
        <v>1838</v>
      </c>
      <c r="E251" s="121" t="s">
        <v>509</v>
      </c>
      <c r="F251" s="121">
        <v>0.88554216867469882</v>
      </c>
      <c r="G251" s="121">
        <v>3.614457831325301E-2</v>
      </c>
      <c r="H251" s="121">
        <v>2.4096385542168676E-2</v>
      </c>
      <c r="I251" s="121">
        <v>5.4216867469879519E-2</v>
      </c>
      <c r="J251" s="1182">
        <v>0.86285714285714288</v>
      </c>
      <c r="K251" s="1182">
        <v>6.8571428571428575E-2</v>
      </c>
      <c r="L251" s="1182">
        <v>5.7142857142857143E-3</v>
      </c>
      <c r="M251" s="1182">
        <v>6.2857142857142861E-2</v>
      </c>
      <c r="N251" s="121">
        <v>0.84883720930232553</v>
      </c>
      <c r="O251" s="121">
        <v>0</v>
      </c>
      <c r="P251" s="121">
        <v>8.1395348837209308E-2</v>
      </c>
      <c r="Q251" s="121">
        <v>6.9767441860465115E-2</v>
      </c>
      <c r="R251" s="121" t="s">
        <v>792</v>
      </c>
      <c r="S251" s="121" t="s">
        <v>792</v>
      </c>
      <c r="T251" s="121">
        <v>0.70833333333333337</v>
      </c>
      <c r="U251" s="121">
        <v>0.1875</v>
      </c>
      <c r="V251" s="121">
        <v>0</v>
      </c>
      <c r="W251" s="121">
        <v>0.10416666666666667</v>
      </c>
      <c r="X251" s="121" t="s">
        <v>792</v>
      </c>
      <c r="Y251" s="121" t="s">
        <v>792</v>
      </c>
    </row>
    <row r="252" spans="1:25">
      <c r="A252" s="13" t="s">
        <v>315</v>
      </c>
      <c r="B252" s="13" t="s">
        <v>1296</v>
      </c>
      <c r="C252" s="121" t="s">
        <v>1306</v>
      </c>
      <c r="D252" s="121" t="s">
        <v>1890</v>
      </c>
      <c r="E252" s="121" t="s">
        <v>734</v>
      </c>
      <c r="F252" s="121">
        <v>0.625</v>
      </c>
      <c r="G252" s="121">
        <v>0.25</v>
      </c>
      <c r="H252" s="121">
        <v>0</v>
      </c>
      <c r="I252" s="121">
        <v>0.125</v>
      </c>
      <c r="J252" s="1182">
        <v>0.63636363636363635</v>
      </c>
      <c r="K252" s="1182">
        <v>0.18181818181818182</v>
      </c>
      <c r="L252" s="1182">
        <v>0</v>
      </c>
      <c r="M252" s="1182">
        <v>0.18181818181818182</v>
      </c>
      <c r="N252" s="121">
        <v>0.36363636363636365</v>
      </c>
      <c r="O252" s="121">
        <v>0</v>
      </c>
      <c r="P252" s="121">
        <v>0.54545454545454541</v>
      </c>
      <c r="Q252" s="121">
        <v>9.0909090909090912E-2</v>
      </c>
      <c r="R252" s="121" t="s">
        <v>792</v>
      </c>
      <c r="S252" s="121" t="s">
        <v>792</v>
      </c>
      <c r="T252" s="121">
        <v>0.8</v>
      </c>
      <c r="U252" s="121">
        <v>0.2</v>
      </c>
      <c r="V252" s="121">
        <v>0</v>
      </c>
      <c r="W252" s="121">
        <v>0</v>
      </c>
      <c r="X252" s="121" t="s">
        <v>792</v>
      </c>
      <c r="Y252" s="121" t="s">
        <v>792</v>
      </c>
    </row>
    <row r="253" spans="1:25">
      <c r="A253" s="13" t="s">
        <v>384</v>
      </c>
      <c r="B253" s="13" t="s">
        <v>1296</v>
      </c>
      <c r="C253" s="121" t="s">
        <v>1306</v>
      </c>
      <c r="D253" s="121" t="s">
        <v>1891</v>
      </c>
      <c r="E253" s="121" t="s">
        <v>608</v>
      </c>
      <c r="F253" s="121">
        <v>0</v>
      </c>
      <c r="G253" s="121">
        <v>0.55555555555555558</v>
      </c>
      <c r="H253" s="121">
        <v>0</v>
      </c>
      <c r="I253" s="121">
        <v>0.44444444444444442</v>
      </c>
      <c r="J253" s="1182">
        <v>0.42857142857142855</v>
      </c>
      <c r="K253" s="1182">
        <v>0.2857142857142857</v>
      </c>
      <c r="L253" s="1182">
        <v>0</v>
      </c>
      <c r="M253" s="1182">
        <v>0.2857142857142857</v>
      </c>
      <c r="N253" s="121">
        <v>0.3</v>
      </c>
      <c r="O253" s="121">
        <v>0</v>
      </c>
      <c r="P253" s="121">
        <v>0.4</v>
      </c>
      <c r="Q253" s="121">
        <v>0.3</v>
      </c>
      <c r="R253" s="121" t="s">
        <v>792</v>
      </c>
      <c r="S253" s="121" t="s">
        <v>792</v>
      </c>
      <c r="T253" s="121">
        <v>0.16666666666666666</v>
      </c>
      <c r="U253" s="121">
        <v>0.5</v>
      </c>
      <c r="V253" s="121">
        <v>0.33333333333333331</v>
      </c>
      <c r="W253" s="121">
        <v>0</v>
      </c>
      <c r="X253" s="121" t="s">
        <v>878</v>
      </c>
      <c r="Y253" s="121" t="s">
        <v>792</v>
      </c>
    </row>
    <row r="254" spans="1:25">
      <c r="A254" s="13" t="s">
        <v>214</v>
      </c>
      <c r="B254" s="13" t="s">
        <v>1296</v>
      </c>
      <c r="C254" s="121" t="s">
        <v>1306</v>
      </c>
      <c r="D254" s="121" t="s">
        <v>1740</v>
      </c>
      <c r="E254" s="121" t="s">
        <v>744</v>
      </c>
      <c r="F254" s="121">
        <v>0.31707317073170732</v>
      </c>
      <c r="G254" s="121">
        <v>4.878048780487805E-2</v>
      </c>
      <c r="H254" s="121">
        <v>0.63414634146341464</v>
      </c>
      <c r="I254" s="121">
        <v>0</v>
      </c>
      <c r="J254" s="1182">
        <v>0.12820512820512819</v>
      </c>
      <c r="K254" s="1182">
        <v>0</v>
      </c>
      <c r="L254" s="1182">
        <v>0.87179487179487181</v>
      </c>
      <c r="M254" s="1182">
        <v>0</v>
      </c>
      <c r="N254" s="121">
        <v>0.15909090909090909</v>
      </c>
      <c r="O254" s="121">
        <v>0.84090909090909094</v>
      </c>
      <c r="P254" s="121">
        <v>0</v>
      </c>
      <c r="Q254" s="121">
        <v>0</v>
      </c>
      <c r="R254" s="121" t="s">
        <v>878</v>
      </c>
      <c r="S254" s="121" t="s">
        <v>878</v>
      </c>
      <c r="T254" s="121">
        <v>0.33333333333333331</v>
      </c>
      <c r="U254" s="121">
        <v>0</v>
      </c>
      <c r="V254" s="121">
        <v>0.6428571428571429</v>
      </c>
      <c r="W254" s="121">
        <v>2.3809523809523808E-2</v>
      </c>
      <c r="X254" s="121" t="s">
        <v>792</v>
      </c>
      <c r="Y254" s="121" t="s">
        <v>878</v>
      </c>
    </row>
    <row r="255" spans="1:25">
      <c r="A255" s="13" t="s">
        <v>202</v>
      </c>
      <c r="B255" s="13" t="s">
        <v>1296</v>
      </c>
      <c r="C255" s="121" t="s">
        <v>1306</v>
      </c>
      <c r="D255" s="121" t="s">
        <v>1741</v>
      </c>
      <c r="E255" s="121" t="s">
        <v>780</v>
      </c>
      <c r="F255" s="121">
        <v>0</v>
      </c>
      <c r="G255" s="121">
        <v>0.14814814814814814</v>
      </c>
      <c r="H255" s="121">
        <v>0.85185185185185186</v>
      </c>
      <c r="I255" s="121">
        <v>0</v>
      </c>
      <c r="J255" s="1182">
        <v>3.2258064516129031E-2</v>
      </c>
      <c r="K255" s="1182">
        <v>0.29032258064516131</v>
      </c>
      <c r="L255" s="1182">
        <v>0.61290322580645162</v>
      </c>
      <c r="M255" s="1182">
        <v>6.4516129032258063E-2</v>
      </c>
      <c r="N255" s="121">
        <v>9.375E-2</v>
      </c>
      <c r="O255" s="121">
        <v>0.375</v>
      </c>
      <c r="P255" s="121">
        <v>0.5</v>
      </c>
      <c r="Q255" s="121">
        <v>3.125E-2</v>
      </c>
      <c r="R255" s="121" t="s">
        <v>878</v>
      </c>
      <c r="S255" s="121" t="s">
        <v>792</v>
      </c>
      <c r="T255" s="121">
        <v>0.15</v>
      </c>
      <c r="U255" s="121">
        <v>0.5</v>
      </c>
      <c r="V255" s="121">
        <v>0.35</v>
      </c>
      <c r="W255" s="121">
        <v>0</v>
      </c>
      <c r="X255" s="121" t="s">
        <v>878</v>
      </c>
      <c r="Y255" s="121" t="s">
        <v>792</v>
      </c>
    </row>
    <row r="256" spans="1:25" ht="25.5">
      <c r="A256" s="13" t="s">
        <v>1448</v>
      </c>
      <c r="B256" s="13" t="s">
        <v>1294</v>
      </c>
      <c r="C256" s="121" t="s">
        <v>1306</v>
      </c>
      <c r="D256" s="121" t="s">
        <v>1892</v>
      </c>
      <c r="E256" s="121" t="s">
        <v>1175</v>
      </c>
      <c r="F256" s="121">
        <v>0</v>
      </c>
      <c r="G256" s="121">
        <v>0</v>
      </c>
      <c r="H256" s="121">
        <v>1</v>
      </c>
      <c r="I256" s="121">
        <v>0</v>
      </c>
      <c r="J256" s="1181" t="s">
        <v>2247</v>
      </c>
      <c r="K256" s="1181" t="s">
        <v>2247</v>
      </c>
      <c r="L256" s="1181" t="s">
        <v>2247</v>
      </c>
      <c r="M256" s="1181" t="s">
        <v>2247</v>
      </c>
      <c r="N256" s="121" t="s">
        <v>1190</v>
      </c>
      <c r="O256" s="121" t="s">
        <v>1190</v>
      </c>
      <c r="P256" s="121" t="s">
        <v>1190</v>
      </c>
      <c r="Q256" s="121" t="s">
        <v>1190</v>
      </c>
      <c r="R256" s="121" t="s">
        <v>792</v>
      </c>
      <c r="S256" s="121" t="s">
        <v>792</v>
      </c>
      <c r="T256" s="121" t="s">
        <v>1190</v>
      </c>
      <c r="U256" s="121" t="s">
        <v>1190</v>
      </c>
      <c r="V256" s="121" t="s">
        <v>1190</v>
      </c>
      <c r="W256" s="121" t="s">
        <v>1190</v>
      </c>
      <c r="X256" s="121" t="s">
        <v>792</v>
      </c>
      <c r="Y256" s="121" t="s">
        <v>792</v>
      </c>
    </row>
    <row r="257" spans="1:25">
      <c r="A257" s="13" t="s">
        <v>1449</v>
      </c>
      <c r="B257" s="13" t="s">
        <v>1294</v>
      </c>
      <c r="C257" s="121" t="s">
        <v>1306</v>
      </c>
      <c r="D257" s="121" t="s">
        <v>1893</v>
      </c>
      <c r="E257" s="121" t="s">
        <v>1176</v>
      </c>
      <c r="F257" s="121">
        <v>0</v>
      </c>
      <c r="G257" s="121">
        <v>0</v>
      </c>
      <c r="H257" s="121">
        <v>1</v>
      </c>
      <c r="I257" s="121">
        <v>0</v>
      </c>
      <c r="J257" s="1182">
        <v>0</v>
      </c>
      <c r="K257" s="1182">
        <v>0</v>
      </c>
      <c r="L257" s="1182">
        <v>1</v>
      </c>
      <c r="M257" s="1182">
        <v>0</v>
      </c>
      <c r="N257" s="121">
        <v>0</v>
      </c>
      <c r="O257" s="121">
        <v>1</v>
      </c>
      <c r="P257" s="121">
        <v>0</v>
      </c>
      <c r="Q257" s="121">
        <v>0</v>
      </c>
      <c r="R257" s="121" t="s">
        <v>878</v>
      </c>
      <c r="S257" s="121" t="s">
        <v>878</v>
      </c>
      <c r="T257" s="121">
        <v>0</v>
      </c>
      <c r="U257" s="121">
        <v>0</v>
      </c>
      <c r="V257" s="121">
        <v>0.8</v>
      </c>
      <c r="W257" s="121">
        <v>0.2</v>
      </c>
      <c r="X257" s="121" t="s">
        <v>878</v>
      </c>
      <c r="Y257" s="121" t="s">
        <v>878</v>
      </c>
    </row>
    <row r="258" spans="1:25">
      <c r="A258" s="1064" t="s">
        <v>2204</v>
      </c>
      <c r="B258" s="13"/>
      <c r="C258" s="121"/>
      <c r="D258" s="121"/>
      <c r="E258" s="121"/>
      <c r="F258" s="121"/>
      <c r="G258" s="121"/>
      <c r="H258" s="121"/>
      <c r="I258" s="121"/>
      <c r="J258" s="1182"/>
      <c r="K258" s="1182"/>
      <c r="L258" s="1182"/>
      <c r="M258" s="1182"/>
      <c r="N258" s="121"/>
      <c r="O258" s="121"/>
      <c r="P258" s="121"/>
      <c r="Q258" s="121"/>
      <c r="R258" s="121"/>
      <c r="S258" s="121"/>
      <c r="T258" s="121" t="s">
        <v>1190</v>
      </c>
      <c r="U258" s="121" t="s">
        <v>1190</v>
      </c>
      <c r="V258" s="121" t="s">
        <v>1190</v>
      </c>
      <c r="W258" s="121" t="s">
        <v>1190</v>
      </c>
      <c r="X258" s="121" t="s">
        <v>792</v>
      </c>
      <c r="Y258" s="121" t="s">
        <v>792</v>
      </c>
    </row>
    <row r="259" spans="1:25">
      <c r="A259" s="13" t="s">
        <v>442</v>
      </c>
      <c r="B259" s="13" t="s">
        <v>1293</v>
      </c>
      <c r="C259" s="121" t="s">
        <v>1894</v>
      </c>
      <c r="D259" s="121" t="s">
        <v>1834</v>
      </c>
      <c r="E259" s="121" t="s">
        <v>715</v>
      </c>
      <c r="F259" s="121">
        <v>0.75</v>
      </c>
      <c r="G259" s="121">
        <v>0.25</v>
      </c>
      <c r="H259" s="121">
        <v>0</v>
      </c>
      <c r="I259" s="121">
        <v>0</v>
      </c>
      <c r="J259" s="1182">
        <v>1</v>
      </c>
      <c r="K259" s="1182">
        <v>0</v>
      </c>
      <c r="L259" s="1182">
        <v>0</v>
      </c>
      <c r="M259" s="1182">
        <v>0</v>
      </c>
      <c r="N259" s="121">
        <v>0.5714285714285714</v>
      </c>
      <c r="O259" s="121">
        <v>0</v>
      </c>
      <c r="P259" s="121">
        <v>0.14285714285714285</v>
      </c>
      <c r="Q259" s="121">
        <v>0.2857142857142857</v>
      </c>
      <c r="R259" s="121" t="s">
        <v>792</v>
      </c>
      <c r="S259" s="121" t="s">
        <v>792</v>
      </c>
      <c r="T259" s="121">
        <v>0.5714285714285714</v>
      </c>
      <c r="U259" s="121">
        <v>0.42857142857142855</v>
      </c>
      <c r="V259" s="121">
        <v>0</v>
      </c>
      <c r="W259" s="121">
        <v>0</v>
      </c>
      <c r="X259" s="121" t="s">
        <v>792</v>
      </c>
      <c r="Y259" s="121" t="s">
        <v>792</v>
      </c>
    </row>
    <row r="260" spans="1:25">
      <c r="A260" s="13" t="s">
        <v>311</v>
      </c>
      <c r="B260" s="13" t="s">
        <v>1290</v>
      </c>
      <c r="C260" s="121" t="s">
        <v>1303</v>
      </c>
      <c r="D260" s="121" t="s">
        <v>1289</v>
      </c>
      <c r="E260" s="121" t="s">
        <v>579</v>
      </c>
      <c r="F260" s="121">
        <v>1</v>
      </c>
      <c r="G260" s="121">
        <v>0</v>
      </c>
      <c r="H260" s="121">
        <v>0</v>
      </c>
      <c r="I260" s="121">
        <v>0</v>
      </c>
      <c r="J260" s="1182">
        <v>1</v>
      </c>
      <c r="K260" s="1182">
        <v>0</v>
      </c>
      <c r="L260" s="1182">
        <v>0</v>
      </c>
      <c r="M260" s="1182">
        <v>0</v>
      </c>
      <c r="N260" s="121">
        <v>0</v>
      </c>
      <c r="O260" s="121">
        <v>0</v>
      </c>
      <c r="P260" s="121">
        <v>1</v>
      </c>
      <c r="Q260" s="121">
        <v>0</v>
      </c>
      <c r="R260" s="121" t="s">
        <v>878</v>
      </c>
      <c r="S260" s="121" t="s">
        <v>792</v>
      </c>
      <c r="T260" s="121">
        <v>0.5</v>
      </c>
      <c r="U260" s="121">
        <v>0.5</v>
      </c>
      <c r="V260" s="121">
        <v>0</v>
      </c>
      <c r="W260" s="121">
        <v>0</v>
      </c>
      <c r="X260" s="121" t="s">
        <v>792</v>
      </c>
      <c r="Y260" s="121" t="s">
        <v>792</v>
      </c>
    </row>
    <row r="261" spans="1:25">
      <c r="A261" s="13" t="s">
        <v>448</v>
      </c>
      <c r="B261" s="13" t="s">
        <v>1290</v>
      </c>
      <c r="C261" s="121" t="s">
        <v>1303</v>
      </c>
      <c r="D261" s="121" t="s">
        <v>1895</v>
      </c>
      <c r="E261" s="121" t="s">
        <v>795</v>
      </c>
      <c r="F261" s="121">
        <v>0</v>
      </c>
      <c r="G261" s="121">
        <v>0.45</v>
      </c>
      <c r="H261" s="121">
        <v>0.41249999999999998</v>
      </c>
      <c r="I261" s="121">
        <v>0.13750000000000001</v>
      </c>
      <c r="J261" s="1182">
        <v>0</v>
      </c>
      <c r="K261" s="1182">
        <v>0.38666666666666666</v>
      </c>
      <c r="L261" s="1182">
        <v>0.4</v>
      </c>
      <c r="M261" s="1182">
        <v>0.21333333333333335</v>
      </c>
      <c r="N261" s="121">
        <v>1.5625E-2</v>
      </c>
      <c r="O261" s="121">
        <v>0.34375</v>
      </c>
      <c r="P261" s="121">
        <v>0.484375</v>
      </c>
      <c r="Q261" s="121">
        <v>0.15625</v>
      </c>
      <c r="R261" s="121" t="s">
        <v>878</v>
      </c>
      <c r="S261" s="121" t="s">
        <v>792</v>
      </c>
      <c r="T261" s="121">
        <v>1.282051282051282E-2</v>
      </c>
      <c r="U261" s="121">
        <v>0.44871794871794873</v>
      </c>
      <c r="V261" s="121">
        <v>0.42307692307692307</v>
      </c>
      <c r="W261" s="121">
        <v>0.11538461538461539</v>
      </c>
      <c r="X261" s="121" t="s">
        <v>878</v>
      </c>
      <c r="Y261" s="121" t="s">
        <v>878</v>
      </c>
    </row>
    <row r="262" spans="1:25">
      <c r="A262" s="13" t="s">
        <v>1158</v>
      </c>
      <c r="B262" s="13" t="s">
        <v>1290</v>
      </c>
      <c r="C262" s="121" t="s">
        <v>1303</v>
      </c>
      <c r="D262" s="121" t="s">
        <v>1722</v>
      </c>
      <c r="E262" s="121" t="s">
        <v>561</v>
      </c>
      <c r="F262" s="121">
        <v>0</v>
      </c>
      <c r="G262" s="121">
        <v>0.42105263157894735</v>
      </c>
      <c r="H262" s="121">
        <v>0.42105263157894735</v>
      </c>
      <c r="I262" s="121">
        <v>0.15789473684210525</v>
      </c>
      <c r="J262" s="1182">
        <v>0</v>
      </c>
      <c r="K262" s="1182">
        <v>0.48</v>
      </c>
      <c r="L262" s="1182">
        <v>0.12</v>
      </c>
      <c r="M262" s="1182">
        <v>0.4</v>
      </c>
      <c r="N262" s="121">
        <v>8.6956521739130432E-2</v>
      </c>
      <c r="O262" s="121">
        <v>0.30434782608695654</v>
      </c>
      <c r="P262" s="121">
        <v>0.2608695652173913</v>
      </c>
      <c r="Q262" s="121">
        <v>0.34782608695652173</v>
      </c>
      <c r="R262" s="121" t="s">
        <v>878</v>
      </c>
      <c r="S262" s="121" t="s">
        <v>792</v>
      </c>
      <c r="T262" s="121">
        <v>0.22222222222222221</v>
      </c>
      <c r="U262" s="121">
        <v>0.1111111111111111</v>
      </c>
      <c r="V262" s="121">
        <v>0.33333333333333331</v>
      </c>
      <c r="W262" s="121">
        <v>0.33333333333333331</v>
      </c>
      <c r="X262" s="121" t="s">
        <v>878</v>
      </c>
      <c r="Y262" s="121" t="s">
        <v>792</v>
      </c>
    </row>
    <row r="263" spans="1:25">
      <c r="A263" s="13" t="s">
        <v>212</v>
      </c>
      <c r="B263" s="13" t="s">
        <v>1290</v>
      </c>
      <c r="C263" s="121" t="s">
        <v>1303</v>
      </c>
      <c r="D263" s="121" t="s">
        <v>1829</v>
      </c>
      <c r="E263" s="121" t="s">
        <v>785</v>
      </c>
      <c r="F263" s="121">
        <v>0</v>
      </c>
      <c r="G263" s="121">
        <v>0</v>
      </c>
      <c r="H263" s="121">
        <v>1</v>
      </c>
      <c r="I263" s="121">
        <v>0</v>
      </c>
      <c r="J263" s="1182">
        <v>0</v>
      </c>
      <c r="K263" s="1182">
        <v>0</v>
      </c>
      <c r="L263" s="1182">
        <v>0</v>
      </c>
      <c r="M263" s="1182">
        <v>1</v>
      </c>
      <c r="N263" s="121">
        <v>0</v>
      </c>
      <c r="O263" s="121">
        <v>0</v>
      </c>
      <c r="P263" s="121">
        <v>0</v>
      </c>
      <c r="Q263" s="121">
        <v>1</v>
      </c>
      <c r="R263" s="121" t="s">
        <v>878</v>
      </c>
      <c r="S263" s="121" t="s">
        <v>792</v>
      </c>
      <c r="T263" s="121">
        <v>0</v>
      </c>
      <c r="U263" s="121">
        <v>0</v>
      </c>
      <c r="V263" s="121">
        <v>0</v>
      </c>
      <c r="W263" s="121">
        <v>1</v>
      </c>
      <c r="X263" s="121" t="s">
        <v>878</v>
      </c>
      <c r="Y263" s="121" t="s">
        <v>792</v>
      </c>
    </row>
    <row r="264" spans="1:25">
      <c r="A264" s="13" t="s">
        <v>1110</v>
      </c>
      <c r="B264" s="13" t="s">
        <v>1290</v>
      </c>
      <c r="C264" s="121" t="s">
        <v>1303</v>
      </c>
      <c r="D264" s="121" t="s">
        <v>1729</v>
      </c>
      <c r="E264" s="121" t="s">
        <v>817</v>
      </c>
      <c r="F264" s="121">
        <v>0</v>
      </c>
      <c r="G264" s="121">
        <v>0</v>
      </c>
      <c r="H264" s="121">
        <v>1</v>
      </c>
      <c r="I264" s="121">
        <v>0</v>
      </c>
      <c r="J264" s="1182">
        <v>0</v>
      </c>
      <c r="K264" s="1182">
        <v>0</v>
      </c>
      <c r="L264" s="1182">
        <v>1</v>
      </c>
      <c r="M264" s="1182">
        <v>0</v>
      </c>
      <c r="N264" s="121">
        <v>0</v>
      </c>
      <c r="O264" s="121">
        <v>1</v>
      </c>
      <c r="P264" s="121">
        <v>0</v>
      </c>
      <c r="Q264" s="121">
        <v>0</v>
      </c>
      <c r="R264" s="121" t="s">
        <v>878</v>
      </c>
      <c r="S264" s="121" t="s">
        <v>878</v>
      </c>
      <c r="T264" s="121">
        <v>0.15789473684210525</v>
      </c>
      <c r="U264" s="121">
        <v>0.15789473684210525</v>
      </c>
      <c r="V264" s="121">
        <v>0.68421052631578949</v>
      </c>
      <c r="W264" s="121">
        <v>0</v>
      </c>
      <c r="X264" s="121" t="s">
        <v>878</v>
      </c>
      <c r="Y264" s="121" t="s">
        <v>878</v>
      </c>
    </row>
    <row r="265" spans="1:25">
      <c r="A265" s="13" t="s">
        <v>446</v>
      </c>
      <c r="B265" s="13" t="s">
        <v>1290</v>
      </c>
      <c r="C265" s="121" t="s">
        <v>1303</v>
      </c>
      <c r="D265" s="121" t="s">
        <v>1740</v>
      </c>
      <c r="E265" s="121" t="s">
        <v>794</v>
      </c>
      <c r="F265" s="121">
        <v>0</v>
      </c>
      <c r="G265" s="121">
        <v>0.75</v>
      </c>
      <c r="H265" s="121">
        <v>0</v>
      </c>
      <c r="I265" s="121">
        <v>0.25</v>
      </c>
      <c r="J265" s="1182">
        <v>1</v>
      </c>
      <c r="K265" s="1182">
        <v>0</v>
      </c>
      <c r="L265" s="1182">
        <v>0</v>
      </c>
      <c r="M265" s="1182">
        <v>0</v>
      </c>
      <c r="N265" s="121">
        <v>0.66666666666666663</v>
      </c>
      <c r="O265" s="121">
        <v>0</v>
      </c>
      <c r="P265" s="121">
        <v>0</v>
      </c>
      <c r="Q265" s="121">
        <v>0.33333333333333331</v>
      </c>
      <c r="R265" s="121" t="s">
        <v>792</v>
      </c>
      <c r="S265" s="121" t="s">
        <v>792</v>
      </c>
      <c r="T265" s="121">
        <v>1</v>
      </c>
      <c r="U265" s="121">
        <v>0</v>
      </c>
      <c r="V265" s="121">
        <v>0</v>
      </c>
      <c r="W265" s="121">
        <v>0</v>
      </c>
      <c r="X265" s="121" t="s">
        <v>792</v>
      </c>
      <c r="Y265" s="121" t="s">
        <v>792</v>
      </c>
    </row>
    <row r="266" spans="1:25">
      <c r="A266" s="13" t="s">
        <v>337</v>
      </c>
      <c r="B266" s="13" t="s">
        <v>1290</v>
      </c>
      <c r="C266" s="121" t="s">
        <v>1303</v>
      </c>
      <c r="D266" s="121" t="s">
        <v>1741</v>
      </c>
      <c r="E266" s="121" t="s">
        <v>707</v>
      </c>
      <c r="F266" s="121">
        <v>0.5</v>
      </c>
      <c r="G266" s="121">
        <v>0</v>
      </c>
      <c r="H266" s="121">
        <v>0</v>
      </c>
      <c r="I266" s="121">
        <v>0.5</v>
      </c>
      <c r="J266" s="1182">
        <v>0</v>
      </c>
      <c r="K266" s="1182">
        <v>0</v>
      </c>
      <c r="L266" s="1182">
        <v>0</v>
      </c>
      <c r="M266" s="1182">
        <v>1</v>
      </c>
      <c r="N266" s="121">
        <v>0</v>
      </c>
      <c r="O266" s="121">
        <v>0</v>
      </c>
      <c r="P266" s="121">
        <v>0</v>
      </c>
      <c r="Q266" s="121">
        <v>1</v>
      </c>
      <c r="R266" s="121" t="s">
        <v>878</v>
      </c>
      <c r="S266" s="121" t="s">
        <v>792</v>
      </c>
      <c r="T266" s="121">
        <v>0.2</v>
      </c>
      <c r="U266" s="121">
        <v>0</v>
      </c>
      <c r="V266" s="121">
        <v>0</v>
      </c>
      <c r="W266" s="121">
        <v>0.8</v>
      </c>
      <c r="X266" s="121" t="s">
        <v>878</v>
      </c>
      <c r="Y266" s="121" t="s">
        <v>792</v>
      </c>
    </row>
    <row r="267" spans="1:25">
      <c r="A267" s="8" t="s">
        <v>142</v>
      </c>
      <c r="B267" s="13" t="s">
        <v>1297</v>
      </c>
      <c r="C267" s="121" t="s">
        <v>1896</v>
      </c>
      <c r="D267" s="121" t="s">
        <v>1897</v>
      </c>
      <c r="E267" s="121" t="s">
        <v>533</v>
      </c>
      <c r="F267" s="121">
        <v>3.4482758620689655E-2</v>
      </c>
      <c r="G267" s="121">
        <v>0.56896551724137934</v>
      </c>
      <c r="H267" s="121">
        <v>0.38793103448275862</v>
      </c>
      <c r="I267" s="121">
        <v>8.6206896551724137E-3</v>
      </c>
      <c r="J267" s="1182">
        <v>0.2982456140350877</v>
      </c>
      <c r="K267" s="1182">
        <v>0.41228070175438597</v>
      </c>
      <c r="L267" s="1182">
        <v>0.23684210526315788</v>
      </c>
      <c r="M267" s="1182">
        <v>5.2631578947368418E-2</v>
      </c>
      <c r="N267" s="121">
        <v>0.33913043478260868</v>
      </c>
      <c r="O267" s="121">
        <v>0.30434782608695654</v>
      </c>
      <c r="P267" s="121">
        <v>0.33043478260869563</v>
      </c>
      <c r="Q267" s="121">
        <v>2.6086956521739129E-2</v>
      </c>
      <c r="R267" s="121" t="s">
        <v>792</v>
      </c>
      <c r="S267" s="121" t="s">
        <v>792</v>
      </c>
      <c r="T267" s="121">
        <v>0.32710280373831774</v>
      </c>
      <c r="U267" s="121">
        <v>0.21495327102803738</v>
      </c>
      <c r="V267" s="121">
        <v>0.40186915887850466</v>
      </c>
      <c r="W267" s="121">
        <v>5.6074766355140186E-2</v>
      </c>
      <c r="X267" s="121" t="s">
        <v>792</v>
      </c>
      <c r="Y267" s="121" t="s">
        <v>878</v>
      </c>
    </row>
    <row r="268" spans="1:25">
      <c r="A268" s="1065" t="s">
        <v>360</v>
      </c>
      <c r="B268" s="13" t="s">
        <v>1297</v>
      </c>
      <c r="C268" s="121" t="s">
        <v>1896</v>
      </c>
      <c r="D268" s="121" t="s">
        <v>1898</v>
      </c>
      <c r="E268" s="121" t="s">
        <v>593</v>
      </c>
      <c r="F268" s="121">
        <v>2.8571428571428571E-2</v>
      </c>
      <c r="G268" s="121">
        <v>0.44285714285714284</v>
      </c>
      <c r="H268" s="121">
        <v>0.51428571428571423</v>
      </c>
      <c r="I268" s="121">
        <v>1.4285714285714285E-2</v>
      </c>
      <c r="J268" s="1182">
        <v>3.896103896103896E-2</v>
      </c>
      <c r="K268" s="1182">
        <v>0.53246753246753242</v>
      </c>
      <c r="L268" s="1182">
        <v>0.40259740259740262</v>
      </c>
      <c r="M268" s="1182">
        <v>2.5974025974025976E-2</v>
      </c>
      <c r="N268" s="121">
        <v>1.3888888888888888E-2</v>
      </c>
      <c r="O268" s="121">
        <v>0.55555555555555558</v>
      </c>
      <c r="P268" s="121">
        <v>0.40277777777777779</v>
      </c>
      <c r="Q268" s="121">
        <v>2.7777777777777776E-2</v>
      </c>
      <c r="R268" s="121" t="s">
        <v>878</v>
      </c>
      <c r="S268" s="121" t="s">
        <v>878</v>
      </c>
      <c r="T268" s="121">
        <v>2.9411764705882353E-2</v>
      </c>
      <c r="U268" s="121">
        <v>0.3235294117647059</v>
      </c>
      <c r="V268" s="121">
        <v>0.61764705882352944</v>
      </c>
      <c r="W268" s="121">
        <v>2.9411764705882353E-2</v>
      </c>
      <c r="X268" s="121" t="s">
        <v>878</v>
      </c>
      <c r="Y268" s="121" t="s">
        <v>878</v>
      </c>
    </row>
    <row r="269" spans="1:25">
      <c r="A269" s="13" t="s">
        <v>1143</v>
      </c>
      <c r="B269" s="13" t="s">
        <v>1297</v>
      </c>
      <c r="C269" s="121" t="s">
        <v>1896</v>
      </c>
      <c r="D269" s="121" t="s">
        <v>1899</v>
      </c>
      <c r="E269" s="121" t="s">
        <v>537</v>
      </c>
      <c r="F269" s="121">
        <v>0</v>
      </c>
      <c r="G269" s="121">
        <v>0.47619047619047616</v>
      </c>
      <c r="H269" s="121">
        <v>0.40476190476190477</v>
      </c>
      <c r="I269" s="121">
        <v>0.11904761904761904</v>
      </c>
      <c r="J269" s="1182">
        <v>0.30555555555555558</v>
      </c>
      <c r="K269" s="1182">
        <v>0.3888888888888889</v>
      </c>
      <c r="L269" s="1182">
        <v>0.1111111111111111</v>
      </c>
      <c r="M269" s="1182">
        <v>0.19444444444444445</v>
      </c>
      <c r="N269" s="121">
        <v>0.48837209302325579</v>
      </c>
      <c r="O269" s="121">
        <v>0</v>
      </c>
      <c r="P269" s="121">
        <v>0.18604651162790697</v>
      </c>
      <c r="Q269" s="121">
        <v>0.32558139534883723</v>
      </c>
      <c r="R269" s="121" t="s">
        <v>792</v>
      </c>
      <c r="S269" s="121" t="s">
        <v>792</v>
      </c>
      <c r="T269" s="121">
        <v>0.53703703703703709</v>
      </c>
      <c r="U269" s="121">
        <v>0.18518518518518517</v>
      </c>
      <c r="V269" s="121">
        <v>1.8518518518518517E-2</v>
      </c>
      <c r="W269" s="121">
        <v>0.25925925925925924</v>
      </c>
      <c r="X269" s="121" t="s">
        <v>792</v>
      </c>
      <c r="Y269" s="121" t="s">
        <v>792</v>
      </c>
    </row>
    <row r="270" spans="1:25">
      <c r="A270" s="13" t="s">
        <v>427</v>
      </c>
      <c r="B270" s="13" t="s">
        <v>1297</v>
      </c>
      <c r="C270" s="121" t="s">
        <v>1896</v>
      </c>
      <c r="D270" s="121" t="s">
        <v>1900</v>
      </c>
      <c r="E270" s="121" t="s">
        <v>641</v>
      </c>
      <c r="F270" s="121">
        <v>0.65306122448979587</v>
      </c>
      <c r="G270" s="121">
        <v>0.30612244897959184</v>
      </c>
      <c r="H270" s="121">
        <v>0</v>
      </c>
      <c r="I270" s="121">
        <v>4.0816326530612242E-2</v>
      </c>
      <c r="J270" s="1182">
        <v>0.8</v>
      </c>
      <c r="K270" s="1182">
        <v>6.6666666666666666E-2</v>
      </c>
      <c r="L270" s="1182">
        <v>0</v>
      </c>
      <c r="M270" s="1182">
        <v>0.13333333333333333</v>
      </c>
      <c r="N270" s="121">
        <v>0.65517241379310343</v>
      </c>
      <c r="O270" s="121">
        <v>0</v>
      </c>
      <c r="P270" s="121">
        <v>0.2413793103448276</v>
      </c>
      <c r="Q270" s="121">
        <v>0.10344827586206896</v>
      </c>
      <c r="R270" s="121" t="s">
        <v>792</v>
      </c>
      <c r="S270" s="121" t="s">
        <v>792</v>
      </c>
      <c r="T270" s="121">
        <v>0.70370370370370372</v>
      </c>
      <c r="U270" s="121">
        <v>0.12962962962962962</v>
      </c>
      <c r="V270" s="121">
        <v>0</v>
      </c>
      <c r="W270" s="121">
        <v>0.16666666666666666</v>
      </c>
      <c r="X270" s="121" t="s">
        <v>792</v>
      </c>
      <c r="Y270" s="121" t="s">
        <v>792</v>
      </c>
    </row>
    <row r="271" spans="1:25">
      <c r="A271" s="13" t="s">
        <v>1</v>
      </c>
      <c r="B271" s="13" t="s">
        <v>1297</v>
      </c>
      <c r="C271" s="121" t="s">
        <v>1896</v>
      </c>
      <c r="D271" s="121" t="s">
        <v>1901</v>
      </c>
      <c r="E271" s="121" t="s">
        <v>652</v>
      </c>
      <c r="F271" s="121">
        <v>5.5555555555555552E-2</v>
      </c>
      <c r="G271" s="121">
        <v>0</v>
      </c>
      <c r="H271" s="121">
        <v>0.94444444444444442</v>
      </c>
      <c r="I271" s="121">
        <v>0</v>
      </c>
      <c r="J271" s="1182">
        <v>0</v>
      </c>
      <c r="K271" s="1182">
        <v>0</v>
      </c>
      <c r="L271" s="1182">
        <v>1</v>
      </c>
      <c r="M271" s="1182">
        <v>0</v>
      </c>
      <c r="N271" s="121">
        <v>0.17647058823529413</v>
      </c>
      <c r="O271" s="121">
        <v>0.82352941176470584</v>
      </c>
      <c r="P271" s="121">
        <v>0</v>
      </c>
      <c r="Q271" s="121">
        <v>0</v>
      </c>
      <c r="R271" s="121" t="s">
        <v>878</v>
      </c>
      <c r="S271" s="121" t="s">
        <v>878</v>
      </c>
      <c r="T271" s="121">
        <v>0.31034482758620691</v>
      </c>
      <c r="U271" s="121">
        <v>3.4482758620689655E-2</v>
      </c>
      <c r="V271" s="121">
        <v>0.62068965517241381</v>
      </c>
      <c r="W271" s="121">
        <v>3.4482758620689655E-2</v>
      </c>
      <c r="X271" s="121" t="s">
        <v>792</v>
      </c>
      <c r="Y271" s="121" t="s">
        <v>878</v>
      </c>
    </row>
    <row r="272" spans="1:25">
      <c r="A272" s="13" t="s">
        <v>47</v>
      </c>
      <c r="B272" s="13" t="s">
        <v>1297</v>
      </c>
      <c r="C272" s="121" t="s">
        <v>1896</v>
      </c>
      <c r="D272" s="121" t="s">
        <v>1902</v>
      </c>
      <c r="E272" s="121" t="s">
        <v>671</v>
      </c>
      <c r="F272" s="121">
        <v>0.13333333333333333</v>
      </c>
      <c r="G272" s="121">
        <v>0.53333333333333333</v>
      </c>
      <c r="H272" s="121">
        <v>0.2</v>
      </c>
      <c r="I272" s="121">
        <v>0.13333333333333333</v>
      </c>
      <c r="J272" s="1182">
        <v>0.24444444444444444</v>
      </c>
      <c r="K272" s="1182">
        <v>0.35555555555555557</v>
      </c>
      <c r="L272" s="1182">
        <v>0.24444444444444444</v>
      </c>
      <c r="M272" s="1182">
        <v>0.15555555555555556</v>
      </c>
      <c r="N272" s="121">
        <v>0.25</v>
      </c>
      <c r="O272" s="121">
        <v>0.25</v>
      </c>
      <c r="P272" s="121">
        <v>0.40625</v>
      </c>
      <c r="Q272" s="121">
        <v>9.375E-2</v>
      </c>
      <c r="R272" s="121" t="s">
        <v>878</v>
      </c>
      <c r="S272" s="121" t="s">
        <v>792</v>
      </c>
      <c r="T272" s="121">
        <v>7.1428571428571425E-2</v>
      </c>
      <c r="U272" s="121">
        <v>0.52380952380952384</v>
      </c>
      <c r="V272" s="121">
        <v>0.23809523809523808</v>
      </c>
      <c r="W272" s="121">
        <v>0.16666666666666666</v>
      </c>
      <c r="X272" s="121" t="s">
        <v>878</v>
      </c>
      <c r="Y272" s="121" t="s">
        <v>792</v>
      </c>
    </row>
    <row r="273" spans="1:25">
      <c r="A273" s="13" t="s">
        <v>156</v>
      </c>
      <c r="B273" s="13" t="s">
        <v>1297</v>
      </c>
      <c r="C273" s="121" t="s">
        <v>1896</v>
      </c>
      <c r="D273" s="121" t="s">
        <v>1903</v>
      </c>
      <c r="E273" s="121" t="s">
        <v>661</v>
      </c>
      <c r="F273" s="121">
        <v>0.18604651162790697</v>
      </c>
      <c r="G273" s="121">
        <v>0.16279069767441862</v>
      </c>
      <c r="H273" s="121">
        <v>0.65116279069767447</v>
      </c>
      <c r="I273" s="121">
        <v>0</v>
      </c>
      <c r="J273" s="1182">
        <v>0.1875</v>
      </c>
      <c r="K273" s="1182">
        <v>0.41666666666666669</v>
      </c>
      <c r="L273" s="1182">
        <v>0.39583333333333331</v>
      </c>
      <c r="M273" s="1182">
        <v>0</v>
      </c>
      <c r="N273" s="121">
        <v>0.3125</v>
      </c>
      <c r="O273" s="121">
        <v>0.41666666666666669</v>
      </c>
      <c r="P273" s="121">
        <v>0.27083333333333331</v>
      </c>
      <c r="Q273" s="121">
        <v>0</v>
      </c>
      <c r="R273" s="121" t="s">
        <v>792</v>
      </c>
      <c r="S273" s="121" t="s">
        <v>878</v>
      </c>
      <c r="T273" s="121">
        <v>0.21951219512195122</v>
      </c>
      <c r="U273" s="121">
        <v>0.3902439024390244</v>
      </c>
      <c r="V273" s="121">
        <v>0.3902439024390244</v>
      </c>
      <c r="W273" s="121">
        <v>0</v>
      </c>
      <c r="X273" s="121" t="s">
        <v>878</v>
      </c>
      <c r="Y273" s="121" t="s">
        <v>878</v>
      </c>
    </row>
    <row r="274" spans="1:25" ht="25.5">
      <c r="A274" s="13" t="s">
        <v>68</v>
      </c>
      <c r="B274" s="13" t="s">
        <v>1289</v>
      </c>
      <c r="C274" s="121" t="s">
        <v>1904</v>
      </c>
      <c r="D274" s="121" t="s">
        <v>1905</v>
      </c>
      <c r="E274" s="121" t="s">
        <v>1906</v>
      </c>
      <c r="F274" s="121" t="e">
        <v>#DIV/0!</v>
      </c>
      <c r="G274" s="121" t="e">
        <v>#DIV/0!</v>
      </c>
      <c r="H274" s="121" t="e">
        <v>#DIV/0!</v>
      </c>
      <c r="I274" s="121" t="e">
        <v>#DIV/0!</v>
      </c>
      <c r="J274" s="1181" t="s">
        <v>2247</v>
      </c>
      <c r="K274" s="1181" t="s">
        <v>2247</v>
      </c>
      <c r="L274" s="1181" t="s">
        <v>2247</v>
      </c>
      <c r="M274" s="1181" t="s">
        <v>2247</v>
      </c>
      <c r="N274" s="121">
        <v>0</v>
      </c>
      <c r="O274" s="121">
        <v>1</v>
      </c>
      <c r="P274" s="121">
        <v>0</v>
      </c>
      <c r="Q274" s="121">
        <v>0</v>
      </c>
      <c r="R274" s="121" t="s">
        <v>878</v>
      </c>
      <c r="S274" s="121" t="s">
        <v>878</v>
      </c>
      <c r="T274" s="121">
        <v>0</v>
      </c>
      <c r="U274" s="121">
        <v>0</v>
      </c>
      <c r="V274" s="121">
        <v>1</v>
      </c>
      <c r="W274" s="121">
        <v>0</v>
      </c>
      <c r="X274" s="121" t="s">
        <v>878</v>
      </c>
      <c r="Y274" s="121" t="s">
        <v>878</v>
      </c>
    </row>
    <row r="275" spans="1:25" ht="25.5">
      <c r="A275" s="13" t="s">
        <v>1109</v>
      </c>
      <c r="B275" s="13" t="s">
        <v>1289</v>
      </c>
      <c r="C275" s="121" t="s">
        <v>1904</v>
      </c>
      <c r="D275" s="121" t="s">
        <v>1907</v>
      </c>
      <c r="E275" s="121" t="s">
        <v>634</v>
      </c>
      <c r="F275" s="121" t="e">
        <v>#DIV/0!</v>
      </c>
      <c r="G275" s="121" t="e">
        <v>#DIV/0!</v>
      </c>
      <c r="H275" s="121" t="e">
        <v>#DIV/0!</v>
      </c>
      <c r="I275" s="121" t="e">
        <v>#DIV/0!</v>
      </c>
      <c r="J275" s="1181" t="s">
        <v>2247</v>
      </c>
      <c r="K275" s="1181" t="s">
        <v>2247</v>
      </c>
      <c r="L275" s="1181" t="s">
        <v>2247</v>
      </c>
      <c r="M275" s="1181" t="s">
        <v>2247</v>
      </c>
      <c r="N275" s="121" t="s">
        <v>1190</v>
      </c>
      <c r="O275" s="121" t="s">
        <v>1190</v>
      </c>
      <c r="P275" s="121" t="s">
        <v>1190</v>
      </c>
      <c r="Q275" s="121" t="s">
        <v>1190</v>
      </c>
      <c r="R275" s="121" t="s">
        <v>792</v>
      </c>
      <c r="S275" s="121" t="s">
        <v>792</v>
      </c>
      <c r="T275" s="121" t="s">
        <v>1190</v>
      </c>
      <c r="U275" s="121" t="s">
        <v>1190</v>
      </c>
      <c r="V275" s="121" t="s">
        <v>1190</v>
      </c>
      <c r="W275" s="121" t="s">
        <v>1190</v>
      </c>
      <c r="X275" s="121" t="s">
        <v>792</v>
      </c>
      <c r="Y275" s="121" t="s">
        <v>792</v>
      </c>
    </row>
    <row r="276" spans="1:25" ht="25.5">
      <c r="A276" s="1065" t="s">
        <v>200</v>
      </c>
      <c r="B276" s="13" t="s">
        <v>1289</v>
      </c>
      <c r="C276" s="121" t="s">
        <v>1904</v>
      </c>
      <c r="D276" s="121" t="s">
        <v>1908</v>
      </c>
      <c r="E276" s="121" t="s">
        <v>779</v>
      </c>
      <c r="F276" s="121" t="e">
        <v>#DIV/0!</v>
      </c>
      <c r="G276" s="121" t="e">
        <v>#DIV/0!</v>
      </c>
      <c r="H276" s="121" t="e">
        <v>#DIV/0!</v>
      </c>
      <c r="I276" s="121" t="e">
        <v>#DIV/0!</v>
      </c>
      <c r="J276" s="1181" t="s">
        <v>2247</v>
      </c>
      <c r="K276" s="1181" t="s">
        <v>2247</v>
      </c>
      <c r="L276" s="1181" t="s">
        <v>2247</v>
      </c>
      <c r="M276" s="1181" t="s">
        <v>2247</v>
      </c>
      <c r="N276" s="121">
        <v>1</v>
      </c>
      <c r="O276" s="121">
        <v>0</v>
      </c>
      <c r="P276" s="121">
        <v>0</v>
      </c>
      <c r="Q276" s="121">
        <v>0</v>
      </c>
      <c r="R276" s="121" t="s">
        <v>792</v>
      </c>
      <c r="S276" s="121" t="s">
        <v>792</v>
      </c>
      <c r="T276" s="121">
        <v>1</v>
      </c>
      <c r="U276" s="121">
        <v>0</v>
      </c>
      <c r="V276" s="121">
        <v>0</v>
      </c>
      <c r="W276" s="121">
        <v>0</v>
      </c>
      <c r="X276" s="121" t="s">
        <v>792</v>
      </c>
      <c r="Y276" s="121" t="s">
        <v>792</v>
      </c>
    </row>
    <row r="277" spans="1:25">
      <c r="A277" s="13" t="s">
        <v>302</v>
      </c>
      <c r="B277" s="13" t="s">
        <v>1289</v>
      </c>
      <c r="C277" s="121" t="s">
        <v>1904</v>
      </c>
      <c r="D277" s="121" t="s">
        <v>1909</v>
      </c>
      <c r="E277" s="121" t="s">
        <v>709</v>
      </c>
      <c r="F277" s="121">
        <v>0.43243243243243246</v>
      </c>
      <c r="G277" s="121">
        <v>0.3783783783783784</v>
      </c>
      <c r="H277" s="121">
        <v>0.13513513513513514</v>
      </c>
      <c r="I277" s="121">
        <v>5.4054054054054057E-2</v>
      </c>
      <c r="J277" s="1182">
        <v>0.45454545454545453</v>
      </c>
      <c r="K277" s="1182">
        <v>0.34090909090909088</v>
      </c>
      <c r="L277" s="1182">
        <v>0.13636363636363635</v>
      </c>
      <c r="M277" s="1182">
        <v>6.8181818181818177E-2</v>
      </c>
      <c r="N277" s="121">
        <v>0.44230769230769229</v>
      </c>
      <c r="O277" s="121">
        <v>0.15384615384615385</v>
      </c>
      <c r="P277" s="121">
        <v>0.40384615384615385</v>
      </c>
      <c r="Q277" s="121">
        <v>0</v>
      </c>
      <c r="R277" s="121" t="s">
        <v>792</v>
      </c>
      <c r="S277" s="121" t="s">
        <v>792</v>
      </c>
      <c r="T277" s="121">
        <v>0.39622641509433965</v>
      </c>
      <c r="U277" s="121">
        <v>0.47169811320754718</v>
      </c>
      <c r="V277" s="121">
        <v>9.4339622641509441E-2</v>
      </c>
      <c r="W277" s="121">
        <v>3.7735849056603772E-2</v>
      </c>
      <c r="X277" s="121" t="s">
        <v>792</v>
      </c>
      <c r="Y277" s="121" t="s">
        <v>792</v>
      </c>
    </row>
    <row r="278" spans="1:25">
      <c r="A278" s="13" t="s">
        <v>1156</v>
      </c>
      <c r="B278" s="13" t="s">
        <v>1289</v>
      </c>
      <c r="C278" s="121" t="s">
        <v>1904</v>
      </c>
      <c r="D278" s="121" t="s">
        <v>1829</v>
      </c>
      <c r="E278" s="121" t="s">
        <v>560</v>
      </c>
      <c r="F278" s="121">
        <v>0</v>
      </c>
      <c r="G278" s="121">
        <v>0</v>
      </c>
      <c r="H278" s="121">
        <v>1</v>
      </c>
      <c r="I278" s="121">
        <v>0</v>
      </c>
      <c r="J278" s="1182">
        <v>1</v>
      </c>
      <c r="K278" s="1182">
        <v>0</v>
      </c>
      <c r="L278" s="1182">
        <v>0</v>
      </c>
      <c r="M278" s="1182">
        <v>0</v>
      </c>
      <c r="N278" s="121">
        <v>1</v>
      </c>
      <c r="O278" s="121">
        <v>0</v>
      </c>
      <c r="P278" s="121">
        <v>0</v>
      </c>
      <c r="Q278" s="121">
        <v>0</v>
      </c>
      <c r="R278" s="121" t="s">
        <v>792</v>
      </c>
      <c r="S278" s="121" t="s">
        <v>792</v>
      </c>
      <c r="T278" s="121">
        <v>0.8</v>
      </c>
      <c r="U278" s="121">
        <v>0</v>
      </c>
      <c r="V278" s="121">
        <v>0.2</v>
      </c>
      <c r="W278" s="121">
        <v>0</v>
      </c>
      <c r="X278" s="121" t="s">
        <v>792</v>
      </c>
      <c r="Y278" s="121" t="s">
        <v>792</v>
      </c>
    </row>
    <row r="279" spans="1:25">
      <c r="A279" s="13" t="s">
        <v>1129</v>
      </c>
      <c r="B279" s="13" t="s">
        <v>1289</v>
      </c>
      <c r="C279" s="121" t="s">
        <v>1904</v>
      </c>
      <c r="D279" s="121" t="s">
        <v>1782</v>
      </c>
      <c r="E279" s="121" t="s">
        <v>697</v>
      </c>
      <c r="F279" s="121">
        <v>0</v>
      </c>
      <c r="G279" s="121">
        <v>0.66666666666666663</v>
      </c>
      <c r="H279" s="121">
        <v>0</v>
      </c>
      <c r="I279" s="121">
        <v>0.33333333333333331</v>
      </c>
      <c r="J279" s="1182">
        <v>1</v>
      </c>
      <c r="K279" s="1182">
        <v>0</v>
      </c>
      <c r="L279" s="1182">
        <v>0</v>
      </c>
      <c r="M279" s="1182">
        <v>0</v>
      </c>
      <c r="N279" s="121">
        <v>0.66666666666666663</v>
      </c>
      <c r="O279" s="121">
        <v>0</v>
      </c>
      <c r="P279" s="121">
        <v>0</v>
      </c>
      <c r="Q279" s="121">
        <v>0.33333333333333331</v>
      </c>
      <c r="R279" s="121" t="s">
        <v>792</v>
      </c>
      <c r="S279" s="121" t="s">
        <v>792</v>
      </c>
      <c r="T279" s="121">
        <v>1</v>
      </c>
      <c r="U279" s="121">
        <v>0</v>
      </c>
      <c r="V279" s="121">
        <v>0</v>
      </c>
      <c r="W279" s="121">
        <v>0</v>
      </c>
      <c r="X279" s="121" t="s">
        <v>792</v>
      </c>
      <c r="Y279" s="121" t="s">
        <v>792</v>
      </c>
    </row>
    <row r="280" spans="1:25">
      <c r="A280" s="13" t="s">
        <v>370</v>
      </c>
      <c r="B280" s="13" t="s">
        <v>1289</v>
      </c>
      <c r="C280" s="121" t="s">
        <v>1904</v>
      </c>
      <c r="D280" s="121" t="s">
        <v>1830</v>
      </c>
      <c r="E280" s="121" t="s">
        <v>598</v>
      </c>
      <c r="F280" s="121">
        <v>0</v>
      </c>
      <c r="G280" s="121">
        <v>1</v>
      </c>
      <c r="H280" s="121">
        <v>0</v>
      </c>
      <c r="I280" s="121">
        <v>0</v>
      </c>
      <c r="J280" s="1182">
        <v>1</v>
      </c>
      <c r="K280" s="1182">
        <v>0</v>
      </c>
      <c r="L280" s="1182">
        <v>0</v>
      </c>
      <c r="M280" s="1182">
        <v>0</v>
      </c>
      <c r="N280" s="121" t="s">
        <v>1190</v>
      </c>
      <c r="O280" s="121" t="s">
        <v>1190</v>
      </c>
      <c r="P280" s="121" t="s">
        <v>1190</v>
      </c>
      <c r="Q280" s="121" t="s">
        <v>1190</v>
      </c>
      <c r="R280" s="121" t="s">
        <v>792</v>
      </c>
      <c r="S280" s="121" t="s">
        <v>792</v>
      </c>
      <c r="T280" s="121">
        <v>1</v>
      </c>
      <c r="U280" s="121">
        <v>0</v>
      </c>
      <c r="V280" s="121">
        <v>0</v>
      </c>
      <c r="W280" s="121">
        <v>0</v>
      </c>
      <c r="X280" s="121" t="s">
        <v>792</v>
      </c>
      <c r="Y280" s="121" t="s">
        <v>792</v>
      </c>
    </row>
    <row r="281" spans="1:25" ht="25.5">
      <c r="A281" s="13" t="s">
        <v>21</v>
      </c>
      <c r="B281" s="13" t="s">
        <v>1289</v>
      </c>
      <c r="C281" s="121" t="s">
        <v>1904</v>
      </c>
      <c r="D281" s="121" t="s">
        <v>1910</v>
      </c>
      <c r="E281" s="121" t="s">
        <v>770</v>
      </c>
      <c r="F281" s="121">
        <v>1</v>
      </c>
      <c r="G281" s="121">
        <v>0</v>
      </c>
      <c r="H281" s="121">
        <v>0</v>
      </c>
      <c r="I281" s="121">
        <v>0</v>
      </c>
      <c r="J281" s="1181" t="s">
        <v>2247</v>
      </c>
      <c r="K281" s="1181" t="s">
        <v>2247</v>
      </c>
      <c r="L281" s="1181" t="s">
        <v>2247</v>
      </c>
      <c r="M281" s="1181" t="s">
        <v>2247</v>
      </c>
      <c r="N281" s="121" t="s">
        <v>1190</v>
      </c>
      <c r="O281" s="121" t="s">
        <v>1190</v>
      </c>
      <c r="P281" s="121" t="s">
        <v>1190</v>
      </c>
      <c r="Q281" s="121" t="s">
        <v>1190</v>
      </c>
      <c r="R281" s="121" t="s">
        <v>792</v>
      </c>
      <c r="S281" s="121" t="s">
        <v>792</v>
      </c>
      <c r="T281" s="121">
        <v>1</v>
      </c>
      <c r="U281" s="121">
        <v>0</v>
      </c>
      <c r="V281" s="121">
        <v>0</v>
      </c>
      <c r="W281" s="121">
        <v>0</v>
      </c>
      <c r="X281" s="121" t="s">
        <v>792</v>
      </c>
      <c r="Y281" s="121" t="s">
        <v>792</v>
      </c>
    </row>
    <row r="282" spans="1:25">
      <c r="A282" s="13" t="s">
        <v>93</v>
      </c>
      <c r="B282" s="13" t="s">
        <v>1289</v>
      </c>
      <c r="C282" s="121" t="s">
        <v>1904</v>
      </c>
      <c r="D282" s="121" t="s">
        <v>1867</v>
      </c>
      <c r="E282" s="121" t="s">
        <v>562</v>
      </c>
      <c r="F282" s="121">
        <v>0</v>
      </c>
      <c r="G282" s="121">
        <v>0</v>
      </c>
      <c r="H282" s="121">
        <v>1</v>
      </c>
      <c r="I282" s="121">
        <v>0</v>
      </c>
      <c r="J282" s="1182">
        <v>0.6</v>
      </c>
      <c r="K282" s="1182">
        <v>0</v>
      </c>
      <c r="L282" s="1182">
        <v>0.2</v>
      </c>
      <c r="M282" s="1182">
        <v>0.2</v>
      </c>
      <c r="N282" s="121">
        <v>0.5</v>
      </c>
      <c r="O282" s="121">
        <v>0</v>
      </c>
      <c r="P282" s="121">
        <v>0</v>
      </c>
      <c r="Q282" s="121">
        <v>0.5</v>
      </c>
      <c r="R282" s="121" t="s">
        <v>792</v>
      </c>
      <c r="S282" s="121" t="s">
        <v>792</v>
      </c>
      <c r="T282" s="121">
        <v>0.33333333333333331</v>
      </c>
      <c r="U282" s="121">
        <v>0.66666666666666663</v>
      </c>
      <c r="V282" s="121">
        <v>0</v>
      </c>
      <c r="W282" s="121">
        <v>0</v>
      </c>
      <c r="X282" s="121" t="s">
        <v>792</v>
      </c>
      <c r="Y282" s="121" t="s">
        <v>792</v>
      </c>
    </row>
    <row r="283" spans="1:25" ht="25.5">
      <c r="A283" s="13" t="s">
        <v>351</v>
      </c>
      <c r="B283" s="13" t="s">
        <v>1289</v>
      </c>
      <c r="C283" s="121" t="s">
        <v>1904</v>
      </c>
      <c r="D283" s="121" t="s">
        <v>1911</v>
      </c>
      <c r="E283" s="121" t="s">
        <v>586</v>
      </c>
      <c r="F283" s="121">
        <v>1</v>
      </c>
      <c r="G283" s="121">
        <v>0</v>
      </c>
      <c r="H283" s="121">
        <v>0</v>
      </c>
      <c r="I283" s="121">
        <v>0</v>
      </c>
      <c r="J283" s="1181" t="s">
        <v>2247</v>
      </c>
      <c r="K283" s="1181" t="s">
        <v>2247</v>
      </c>
      <c r="L283" s="1181" t="s">
        <v>2247</v>
      </c>
      <c r="M283" s="1181" t="s">
        <v>2247</v>
      </c>
      <c r="N283" s="121" t="s">
        <v>1190</v>
      </c>
      <c r="O283" s="121" t="s">
        <v>1190</v>
      </c>
      <c r="P283" s="121" t="s">
        <v>1190</v>
      </c>
      <c r="Q283" s="121" t="s">
        <v>1190</v>
      </c>
      <c r="R283" s="121" t="s">
        <v>792</v>
      </c>
      <c r="S283" s="121" t="s">
        <v>792</v>
      </c>
      <c r="T283" s="121" t="s">
        <v>1190</v>
      </c>
      <c r="U283" s="121" t="s">
        <v>1190</v>
      </c>
      <c r="V283" s="121" t="s">
        <v>1190</v>
      </c>
      <c r="W283" s="121" t="s">
        <v>1190</v>
      </c>
      <c r="X283" s="121" t="s">
        <v>792</v>
      </c>
      <c r="Y283" s="121" t="s">
        <v>792</v>
      </c>
    </row>
    <row r="284" spans="1:25">
      <c r="A284" s="13" t="s">
        <v>218</v>
      </c>
      <c r="B284" s="13" t="s">
        <v>1289</v>
      </c>
      <c r="C284" s="121" t="s">
        <v>1904</v>
      </c>
      <c r="D284" s="121" t="s">
        <v>1848</v>
      </c>
      <c r="E284" s="121" t="s">
        <v>746</v>
      </c>
      <c r="F284" s="121">
        <v>1</v>
      </c>
      <c r="G284" s="121">
        <v>0</v>
      </c>
      <c r="H284" s="121">
        <v>0</v>
      </c>
      <c r="I284" s="121">
        <v>0</v>
      </c>
      <c r="J284" s="1182">
        <v>1</v>
      </c>
      <c r="K284" s="1182">
        <v>0</v>
      </c>
      <c r="L284" s="1182">
        <v>0</v>
      </c>
      <c r="M284" s="1182">
        <v>0</v>
      </c>
      <c r="N284" s="121">
        <v>1</v>
      </c>
      <c r="O284" s="121">
        <v>0</v>
      </c>
      <c r="P284" s="121">
        <v>0</v>
      </c>
      <c r="Q284" s="121">
        <v>0</v>
      </c>
      <c r="R284" s="121" t="s">
        <v>792</v>
      </c>
      <c r="S284" s="121" t="s">
        <v>792</v>
      </c>
      <c r="T284" s="121">
        <v>1</v>
      </c>
      <c r="U284" s="121">
        <v>0</v>
      </c>
      <c r="V284" s="121">
        <v>0</v>
      </c>
      <c r="W284" s="121">
        <v>0</v>
      </c>
      <c r="X284" s="121" t="s">
        <v>792</v>
      </c>
      <c r="Y284" s="121" t="s">
        <v>792</v>
      </c>
    </row>
    <row r="285" spans="1:25">
      <c r="A285" s="13" t="s">
        <v>480</v>
      </c>
      <c r="B285" s="13" t="s">
        <v>1289</v>
      </c>
      <c r="C285" s="121" t="s">
        <v>1904</v>
      </c>
      <c r="D285" s="121" t="s">
        <v>1912</v>
      </c>
      <c r="E285" s="121" t="s">
        <v>764</v>
      </c>
      <c r="F285" s="121">
        <v>0.33333333333333331</v>
      </c>
      <c r="G285" s="121">
        <v>0.66666666666666663</v>
      </c>
      <c r="H285" s="121">
        <v>0</v>
      </c>
      <c r="I285" s="121">
        <v>0</v>
      </c>
      <c r="J285" s="1182">
        <v>1</v>
      </c>
      <c r="K285" s="1182">
        <v>0</v>
      </c>
      <c r="L285" s="1182">
        <v>0</v>
      </c>
      <c r="M285" s="1182">
        <v>0</v>
      </c>
      <c r="N285" s="121">
        <v>1</v>
      </c>
      <c r="O285" s="121">
        <v>0</v>
      </c>
      <c r="P285" s="121">
        <v>0</v>
      </c>
      <c r="Q285" s="121">
        <v>0</v>
      </c>
      <c r="R285" s="121" t="s">
        <v>792</v>
      </c>
      <c r="S285" s="121" t="s">
        <v>792</v>
      </c>
      <c r="T285" s="121">
        <v>1</v>
      </c>
      <c r="U285" s="121">
        <v>0</v>
      </c>
      <c r="V285" s="121">
        <v>0</v>
      </c>
      <c r="W285" s="121">
        <v>0</v>
      </c>
      <c r="X285" s="121" t="s">
        <v>792</v>
      </c>
      <c r="Y285" s="121" t="s">
        <v>792</v>
      </c>
    </row>
    <row r="286" spans="1:25">
      <c r="A286" s="13" t="s">
        <v>278</v>
      </c>
      <c r="B286" s="13" t="s">
        <v>1289</v>
      </c>
      <c r="C286" s="121" t="s">
        <v>1904</v>
      </c>
      <c r="D286" s="121" t="s">
        <v>1891</v>
      </c>
      <c r="E286" s="121" t="s">
        <v>681</v>
      </c>
      <c r="F286" s="121">
        <v>1</v>
      </c>
      <c r="G286" s="121">
        <v>0</v>
      </c>
      <c r="H286" s="121">
        <v>0</v>
      </c>
      <c r="I286" s="121">
        <v>0</v>
      </c>
      <c r="J286" s="1182">
        <v>1</v>
      </c>
      <c r="K286" s="1182">
        <v>0</v>
      </c>
      <c r="L286" s="1182">
        <v>0</v>
      </c>
      <c r="M286" s="1182">
        <v>0</v>
      </c>
      <c r="N286" s="121">
        <v>1</v>
      </c>
      <c r="O286" s="121">
        <v>0</v>
      </c>
      <c r="P286" s="121">
        <v>0</v>
      </c>
      <c r="Q286" s="121">
        <v>0</v>
      </c>
      <c r="R286" s="121" t="s">
        <v>792</v>
      </c>
      <c r="S286" s="121" t="s">
        <v>792</v>
      </c>
      <c r="T286" s="121">
        <v>0</v>
      </c>
      <c r="U286" s="121">
        <v>0</v>
      </c>
      <c r="V286" s="121">
        <v>0</v>
      </c>
      <c r="W286" s="121">
        <v>1</v>
      </c>
      <c r="X286" s="121" t="s">
        <v>878</v>
      </c>
      <c r="Y286" s="121" t="s">
        <v>792</v>
      </c>
    </row>
    <row r="287" spans="1:25">
      <c r="A287" s="13" t="s">
        <v>136</v>
      </c>
      <c r="B287" s="13" t="s">
        <v>1295</v>
      </c>
      <c r="C287" s="121" t="s">
        <v>1307</v>
      </c>
      <c r="D287" s="121" t="s">
        <v>1748</v>
      </c>
      <c r="E287" s="121" t="s">
        <v>790</v>
      </c>
      <c r="F287" s="121">
        <v>0.6470588235294118</v>
      </c>
      <c r="G287" s="121">
        <v>0.35294117647058826</v>
      </c>
      <c r="H287" s="121">
        <v>0</v>
      </c>
      <c r="I287" s="121">
        <v>0</v>
      </c>
      <c r="J287" s="1182">
        <v>0.63636363636363635</v>
      </c>
      <c r="K287" s="1182">
        <v>9.0909090909090912E-2</v>
      </c>
      <c r="L287" s="1182">
        <v>0.27272727272727271</v>
      </c>
      <c r="M287" s="1182">
        <v>0</v>
      </c>
      <c r="N287" s="121">
        <v>1</v>
      </c>
      <c r="O287" s="121">
        <v>0</v>
      </c>
      <c r="P287" s="121">
        <v>0</v>
      </c>
      <c r="Q287" s="121">
        <v>0</v>
      </c>
      <c r="R287" s="121" t="s">
        <v>792</v>
      </c>
      <c r="S287" s="121" t="s">
        <v>792</v>
      </c>
      <c r="T287" s="121">
        <v>0.33333333333333331</v>
      </c>
      <c r="U287" s="121">
        <v>0</v>
      </c>
      <c r="V287" s="121">
        <v>0.66666666666666663</v>
      </c>
      <c r="W287" s="121">
        <v>0</v>
      </c>
      <c r="X287" s="121" t="s">
        <v>792</v>
      </c>
      <c r="Y287" s="121" t="s">
        <v>878</v>
      </c>
    </row>
    <row r="288" spans="1:25">
      <c r="A288" s="13" t="s">
        <v>36</v>
      </c>
      <c r="B288" s="13" t="s">
        <v>1295</v>
      </c>
      <c r="C288" s="121" t="s">
        <v>1307</v>
      </c>
      <c r="D288" s="121" t="s">
        <v>1762</v>
      </c>
      <c r="E288" s="121" t="s">
        <v>665</v>
      </c>
      <c r="F288" s="121">
        <v>0</v>
      </c>
      <c r="G288" s="121">
        <v>0</v>
      </c>
      <c r="H288" s="121">
        <v>0.77777777777777779</v>
      </c>
      <c r="I288" s="121">
        <v>0.22222222222222221</v>
      </c>
      <c r="J288" s="1182">
        <v>0.22222222222222221</v>
      </c>
      <c r="K288" s="1182">
        <v>0</v>
      </c>
      <c r="L288" s="1182">
        <v>0.55555555555555558</v>
      </c>
      <c r="M288" s="1182">
        <v>0.22222222222222221</v>
      </c>
      <c r="N288" s="121">
        <v>0.4</v>
      </c>
      <c r="O288" s="121">
        <v>0.4</v>
      </c>
      <c r="P288" s="121">
        <v>0</v>
      </c>
      <c r="Q288" s="121">
        <v>0.2</v>
      </c>
      <c r="R288" s="121" t="s">
        <v>792</v>
      </c>
      <c r="S288" s="121" t="s">
        <v>878</v>
      </c>
      <c r="T288" s="121">
        <v>0</v>
      </c>
      <c r="U288" s="121">
        <v>0.42857142857142855</v>
      </c>
      <c r="V288" s="121">
        <v>0.42857142857142855</v>
      </c>
      <c r="W288" s="121">
        <v>0.14285714285714285</v>
      </c>
      <c r="X288" s="121" t="s">
        <v>878</v>
      </c>
      <c r="Y288" s="121" t="s">
        <v>878</v>
      </c>
    </row>
    <row r="289" spans="1:25">
      <c r="A289" s="13" t="s">
        <v>124</v>
      </c>
      <c r="B289" s="13" t="s">
        <v>1295</v>
      </c>
      <c r="C289" s="121" t="s">
        <v>1307</v>
      </c>
      <c r="D289" s="121" t="s">
        <v>1817</v>
      </c>
      <c r="E289" s="121" t="s">
        <v>813</v>
      </c>
      <c r="F289" s="121">
        <v>0</v>
      </c>
      <c r="G289" s="121">
        <v>0</v>
      </c>
      <c r="H289" s="121">
        <v>1</v>
      </c>
      <c r="I289" s="121">
        <v>0</v>
      </c>
      <c r="J289" s="1182">
        <v>4.49438202247191E-2</v>
      </c>
      <c r="K289" s="1182">
        <v>4.8689138576779027E-2</v>
      </c>
      <c r="L289" s="1182">
        <v>0.898876404494382</v>
      </c>
      <c r="M289" s="1182">
        <v>7.4906367041198503E-3</v>
      </c>
      <c r="N289" s="121">
        <v>0.10861423220973783</v>
      </c>
      <c r="O289" s="121">
        <v>0.85767790262172283</v>
      </c>
      <c r="P289" s="121">
        <v>7.4906367041198503E-3</v>
      </c>
      <c r="Q289" s="121">
        <v>2.6217228464419477E-2</v>
      </c>
      <c r="R289" s="121" t="s">
        <v>878</v>
      </c>
      <c r="S289" s="121" t="s">
        <v>878</v>
      </c>
      <c r="T289" s="121">
        <v>7.3943661971830985E-2</v>
      </c>
      <c r="U289" s="121">
        <v>1.4084507042253521E-2</v>
      </c>
      <c r="V289" s="121">
        <v>0.897887323943662</v>
      </c>
      <c r="W289" s="121">
        <v>1.4084507042253521E-2</v>
      </c>
      <c r="X289" s="121" t="s">
        <v>878</v>
      </c>
      <c r="Y289" s="121" t="s">
        <v>878</v>
      </c>
    </row>
    <row r="290" spans="1:25">
      <c r="A290" s="13" t="s">
        <v>176</v>
      </c>
      <c r="B290" s="13" t="s">
        <v>1295</v>
      </c>
      <c r="C290" s="121" t="s">
        <v>1307</v>
      </c>
      <c r="D290" s="121" t="s">
        <v>1913</v>
      </c>
      <c r="E290" s="121" t="s">
        <v>822</v>
      </c>
      <c r="F290" s="121">
        <v>0</v>
      </c>
      <c r="G290" s="121">
        <v>3.8461538461538464E-2</v>
      </c>
      <c r="H290" s="121">
        <v>0.92307692307692313</v>
      </c>
      <c r="I290" s="121">
        <v>3.8461538461538464E-2</v>
      </c>
      <c r="J290" s="1182">
        <v>0</v>
      </c>
      <c r="K290" s="1182">
        <v>0</v>
      </c>
      <c r="L290" s="1182">
        <v>1</v>
      </c>
      <c r="M290" s="1182">
        <v>0</v>
      </c>
      <c r="N290" s="121">
        <v>0.11764705882352941</v>
      </c>
      <c r="O290" s="121">
        <v>0.6470588235294118</v>
      </c>
      <c r="P290" s="121">
        <v>0.23529411764705882</v>
      </c>
      <c r="Q290" s="121">
        <v>0</v>
      </c>
      <c r="R290" s="121" t="s">
        <v>878</v>
      </c>
      <c r="S290" s="121" t="s">
        <v>878</v>
      </c>
      <c r="T290" s="121">
        <v>3.2258064516129031E-2</v>
      </c>
      <c r="U290" s="121">
        <v>0.25806451612903225</v>
      </c>
      <c r="V290" s="121">
        <v>0.67741935483870963</v>
      </c>
      <c r="W290" s="121">
        <v>3.2258064516129031E-2</v>
      </c>
      <c r="X290" s="121" t="s">
        <v>878</v>
      </c>
      <c r="Y290" s="121" t="s">
        <v>878</v>
      </c>
    </row>
    <row r="291" spans="1:25">
      <c r="A291" s="8" t="s">
        <v>490</v>
      </c>
      <c r="B291" s="13" t="s">
        <v>1295</v>
      </c>
      <c r="C291" s="121" t="s">
        <v>1307</v>
      </c>
      <c r="D291" s="121" t="s">
        <v>1746</v>
      </c>
      <c r="E291" s="121" t="s">
        <v>752</v>
      </c>
      <c r="F291" s="121">
        <v>0.44827586206896552</v>
      </c>
      <c r="G291" s="121">
        <v>0</v>
      </c>
      <c r="H291" s="121">
        <v>0.55172413793103448</v>
      </c>
      <c r="I291" s="121">
        <v>0</v>
      </c>
      <c r="J291" s="1182">
        <v>9.0909090909090912E-2</v>
      </c>
      <c r="K291" s="1182">
        <v>0.84848484848484851</v>
      </c>
      <c r="L291" s="1182">
        <v>6.0606060606060608E-2</v>
      </c>
      <c r="M291" s="1182">
        <v>0</v>
      </c>
      <c r="N291" s="121">
        <v>2.564102564102564E-2</v>
      </c>
      <c r="O291" s="121">
        <v>5.128205128205128E-2</v>
      </c>
      <c r="P291" s="121">
        <v>0.92307692307692313</v>
      </c>
      <c r="Q291" s="121">
        <v>0</v>
      </c>
      <c r="R291" s="121" t="s">
        <v>878</v>
      </c>
      <c r="S291" s="121" t="s">
        <v>792</v>
      </c>
      <c r="T291" s="121">
        <v>8.8235294117647065E-2</v>
      </c>
      <c r="U291" s="121">
        <v>0.91176470588235292</v>
      </c>
      <c r="V291" s="121">
        <v>0</v>
      </c>
      <c r="W291" s="121">
        <v>0</v>
      </c>
      <c r="X291" s="121" t="s">
        <v>878</v>
      </c>
      <c r="Y291" s="121" t="s">
        <v>792</v>
      </c>
    </row>
    <row r="292" spans="1:25">
      <c r="A292" s="13" t="s">
        <v>429</v>
      </c>
      <c r="B292" s="13" t="s">
        <v>1295</v>
      </c>
      <c r="C292" s="121" t="s">
        <v>1307</v>
      </c>
      <c r="D292" s="121" t="s">
        <v>1914</v>
      </c>
      <c r="E292" s="121" t="s">
        <v>642</v>
      </c>
      <c r="F292" s="121">
        <v>6.6666666666666666E-2</v>
      </c>
      <c r="G292" s="121">
        <v>0.53333333333333333</v>
      </c>
      <c r="H292" s="121">
        <v>0.4</v>
      </c>
      <c r="I292" s="121">
        <v>0</v>
      </c>
      <c r="J292" s="1182">
        <v>0</v>
      </c>
      <c r="K292" s="1182">
        <v>0.33333333333333331</v>
      </c>
      <c r="L292" s="1182">
        <v>0.44444444444444442</v>
      </c>
      <c r="M292" s="1182">
        <v>0.22222222222222221</v>
      </c>
      <c r="N292" s="121">
        <v>0</v>
      </c>
      <c r="O292" s="121">
        <v>0.66666666666666663</v>
      </c>
      <c r="P292" s="121">
        <v>8.3333333333333329E-2</v>
      </c>
      <c r="Q292" s="121">
        <v>0.25</v>
      </c>
      <c r="R292" s="121" t="s">
        <v>878</v>
      </c>
      <c r="S292" s="121" t="s">
        <v>878</v>
      </c>
      <c r="T292" s="121">
        <v>0.7142857142857143</v>
      </c>
      <c r="U292" s="121">
        <v>0</v>
      </c>
      <c r="V292" s="121">
        <v>0.14285714285714285</v>
      </c>
      <c r="W292" s="121">
        <v>0.14285714285714285</v>
      </c>
      <c r="X292" s="121" t="s">
        <v>792</v>
      </c>
      <c r="Y292" s="121" t="s">
        <v>792</v>
      </c>
    </row>
    <row r="293" spans="1:25">
      <c r="A293" s="13" t="s">
        <v>164</v>
      </c>
      <c r="B293" s="13" t="s">
        <v>1295</v>
      </c>
      <c r="C293" s="121" t="s">
        <v>1307</v>
      </c>
      <c r="D293" s="121" t="s">
        <v>1834</v>
      </c>
      <c r="E293" s="121" t="s">
        <v>602</v>
      </c>
      <c r="F293" s="121">
        <v>0.51020408163265307</v>
      </c>
      <c r="G293" s="121">
        <v>0.20408163265306123</v>
      </c>
      <c r="H293" s="121">
        <v>0.24489795918367346</v>
      </c>
      <c r="I293" s="121">
        <v>4.0816326530612242E-2</v>
      </c>
      <c r="J293" s="1182">
        <v>0</v>
      </c>
      <c r="K293" s="1182">
        <v>0.33333333333333331</v>
      </c>
      <c r="L293" s="1182">
        <v>0.48888888888888887</v>
      </c>
      <c r="M293" s="1182">
        <v>0.17777777777777778</v>
      </c>
      <c r="N293" s="121">
        <v>0.23255813953488372</v>
      </c>
      <c r="O293" s="121">
        <v>0.51162790697674421</v>
      </c>
      <c r="P293" s="121">
        <v>0.18604651162790697</v>
      </c>
      <c r="Q293" s="121">
        <v>6.9767441860465115E-2</v>
      </c>
      <c r="R293" s="121" t="s">
        <v>878</v>
      </c>
      <c r="S293" s="121" t="s">
        <v>878</v>
      </c>
      <c r="T293" s="121">
        <v>0.14583333333333334</v>
      </c>
      <c r="U293" s="121">
        <v>0.16666666666666666</v>
      </c>
      <c r="V293" s="121">
        <v>0.60416666666666663</v>
      </c>
      <c r="W293" s="121">
        <v>8.3333333333333329E-2</v>
      </c>
      <c r="X293" s="121" t="s">
        <v>878</v>
      </c>
      <c r="Y293" s="121" t="s">
        <v>878</v>
      </c>
    </row>
    <row r="294" spans="1:25">
      <c r="A294" s="13" t="s">
        <v>192</v>
      </c>
      <c r="B294" s="13" t="s">
        <v>1295</v>
      </c>
      <c r="C294" s="121" t="s">
        <v>1307</v>
      </c>
      <c r="D294" s="121" t="s">
        <v>1794</v>
      </c>
      <c r="E294" s="121" t="s">
        <v>775</v>
      </c>
      <c r="F294" s="121">
        <v>0</v>
      </c>
      <c r="G294" s="121">
        <v>0.44954128440366975</v>
      </c>
      <c r="H294" s="121">
        <v>0.52293577981651373</v>
      </c>
      <c r="I294" s="121">
        <v>2.7522935779816515E-2</v>
      </c>
      <c r="J294" s="1182">
        <v>9.6153846153846159E-3</v>
      </c>
      <c r="K294" s="1182">
        <v>0.49038461538461536</v>
      </c>
      <c r="L294" s="1182">
        <v>0.40384615384615385</v>
      </c>
      <c r="M294" s="1182">
        <v>9.6153846153846159E-2</v>
      </c>
      <c r="N294" s="121">
        <v>9.1743119266055051E-3</v>
      </c>
      <c r="O294" s="121">
        <v>0.33944954128440369</v>
      </c>
      <c r="P294" s="121">
        <v>0.49541284403669728</v>
      </c>
      <c r="Q294" s="121">
        <v>0.15596330275229359</v>
      </c>
      <c r="R294" s="121" t="s">
        <v>878</v>
      </c>
      <c r="S294" s="121" t="s">
        <v>792</v>
      </c>
      <c r="T294" s="121">
        <v>0</v>
      </c>
      <c r="U294" s="121">
        <v>0.57291666666666663</v>
      </c>
      <c r="V294" s="121">
        <v>0.33333333333333331</v>
      </c>
      <c r="W294" s="121">
        <v>9.375E-2</v>
      </c>
      <c r="X294" s="121" t="s">
        <v>878</v>
      </c>
      <c r="Y294" s="121" t="s">
        <v>792</v>
      </c>
    </row>
    <row r="295" spans="1:25">
      <c r="A295" s="13" t="s">
        <v>210</v>
      </c>
      <c r="B295" s="13" t="s">
        <v>1295</v>
      </c>
      <c r="C295" s="121" t="s">
        <v>1307</v>
      </c>
      <c r="D295" s="121" t="s">
        <v>1885</v>
      </c>
      <c r="E295" s="121" t="s">
        <v>784</v>
      </c>
      <c r="F295" s="121">
        <v>0.35384615384615387</v>
      </c>
      <c r="G295" s="121">
        <v>0.56923076923076921</v>
      </c>
      <c r="H295" s="121">
        <v>7.6923076923076927E-2</v>
      </c>
      <c r="I295" s="121">
        <v>0</v>
      </c>
      <c r="J295" s="1182">
        <v>0.45161290322580644</v>
      </c>
      <c r="K295" s="1182">
        <v>0.532258064516129</v>
      </c>
      <c r="L295" s="1182">
        <v>0</v>
      </c>
      <c r="M295" s="1182">
        <v>1.6129032258064516E-2</v>
      </c>
      <c r="N295" s="121">
        <v>0.6</v>
      </c>
      <c r="O295" s="121">
        <v>0</v>
      </c>
      <c r="P295" s="121">
        <v>0.4</v>
      </c>
      <c r="Q295" s="121">
        <v>0</v>
      </c>
      <c r="R295" s="121" t="s">
        <v>792</v>
      </c>
      <c r="S295" s="121" t="s">
        <v>792</v>
      </c>
      <c r="T295" s="121">
        <v>0.47540983606557374</v>
      </c>
      <c r="U295" s="121">
        <v>0.52459016393442626</v>
      </c>
      <c r="V295" s="121">
        <v>0</v>
      </c>
      <c r="W295" s="121">
        <v>0</v>
      </c>
      <c r="X295" s="121" t="s">
        <v>792</v>
      </c>
      <c r="Y295" s="121" t="s">
        <v>792</v>
      </c>
    </row>
    <row r="296" spans="1:25">
      <c r="A296" s="13" t="s">
        <v>388</v>
      </c>
      <c r="B296" s="13" t="s">
        <v>1295</v>
      </c>
      <c r="C296" s="121" t="s">
        <v>1307</v>
      </c>
      <c r="D296" s="121" t="s">
        <v>1820</v>
      </c>
      <c r="E296" s="121" t="s">
        <v>610</v>
      </c>
      <c r="F296" s="121">
        <v>0.26666666666666666</v>
      </c>
      <c r="G296" s="121">
        <v>0</v>
      </c>
      <c r="H296" s="121">
        <v>0.73333333333333328</v>
      </c>
      <c r="I296" s="121">
        <v>0</v>
      </c>
      <c r="J296" s="1182">
        <v>0.2857142857142857</v>
      </c>
      <c r="K296" s="1182">
        <v>0</v>
      </c>
      <c r="L296" s="1182">
        <v>0.7142857142857143</v>
      </c>
      <c r="M296" s="1182">
        <v>0</v>
      </c>
      <c r="N296" s="121">
        <v>0.30434782608695654</v>
      </c>
      <c r="O296" s="121">
        <v>0.69565217391304346</v>
      </c>
      <c r="P296" s="121">
        <v>0</v>
      </c>
      <c r="Q296" s="121">
        <v>0</v>
      </c>
      <c r="R296" s="121" t="s">
        <v>792</v>
      </c>
      <c r="S296" s="121" t="s">
        <v>878</v>
      </c>
      <c r="T296" s="121">
        <v>0.1111111111111111</v>
      </c>
      <c r="U296" s="121">
        <v>0</v>
      </c>
      <c r="V296" s="121">
        <v>0.88888888888888884</v>
      </c>
      <c r="W296" s="121">
        <v>0</v>
      </c>
      <c r="X296" s="121" t="s">
        <v>878</v>
      </c>
      <c r="Y296" s="121" t="s">
        <v>878</v>
      </c>
    </row>
    <row r="297" spans="1:25">
      <c r="A297" s="1065" t="s">
        <v>166</v>
      </c>
      <c r="B297" s="13" t="s">
        <v>1295</v>
      </c>
      <c r="C297" s="121" t="s">
        <v>1307</v>
      </c>
      <c r="D297" s="121" t="s">
        <v>1795</v>
      </c>
      <c r="E297" s="121" t="s">
        <v>603</v>
      </c>
      <c r="F297" s="121">
        <v>0.16666666666666666</v>
      </c>
      <c r="G297" s="121">
        <v>0.25</v>
      </c>
      <c r="H297" s="121">
        <v>0.45833333333333331</v>
      </c>
      <c r="I297" s="121">
        <v>0.125</v>
      </c>
      <c r="J297" s="1182">
        <v>0.08</v>
      </c>
      <c r="K297" s="1182">
        <v>0.32</v>
      </c>
      <c r="L297" s="1182">
        <v>0.52</v>
      </c>
      <c r="M297" s="1182">
        <v>0.08</v>
      </c>
      <c r="N297" s="121">
        <v>0.08</v>
      </c>
      <c r="O297" s="121">
        <v>0.64</v>
      </c>
      <c r="P297" s="121">
        <v>0.28000000000000003</v>
      </c>
      <c r="Q297" s="121">
        <v>0</v>
      </c>
      <c r="R297" s="121" t="s">
        <v>878</v>
      </c>
      <c r="S297" s="121" t="s">
        <v>878</v>
      </c>
      <c r="T297" s="121">
        <v>6.6666666666666666E-2</v>
      </c>
      <c r="U297" s="121">
        <v>0.4</v>
      </c>
      <c r="V297" s="121">
        <v>0.53333333333333333</v>
      </c>
      <c r="W297" s="121">
        <v>0</v>
      </c>
      <c r="X297" s="121" t="s">
        <v>878</v>
      </c>
      <c r="Y297" s="121" t="s">
        <v>878</v>
      </c>
    </row>
    <row r="298" spans="1:25">
      <c r="A298" s="13" t="s">
        <v>347</v>
      </c>
      <c r="B298" s="13" t="s">
        <v>1295</v>
      </c>
      <c r="C298" s="121" t="s">
        <v>1307</v>
      </c>
      <c r="D298" s="121" t="s">
        <v>1886</v>
      </c>
      <c r="E298" s="121" t="s">
        <v>815</v>
      </c>
      <c r="F298" s="121">
        <v>0</v>
      </c>
      <c r="G298" s="121">
        <v>0.16666666666666666</v>
      </c>
      <c r="H298" s="121">
        <v>0.83333333333333337</v>
      </c>
      <c r="I298" s="121">
        <v>0</v>
      </c>
      <c r="J298" s="1182">
        <v>0</v>
      </c>
      <c r="K298" s="1182">
        <v>0.23076923076923078</v>
      </c>
      <c r="L298" s="1182">
        <v>0.76923076923076927</v>
      </c>
      <c r="M298" s="1182">
        <v>0</v>
      </c>
      <c r="N298" s="121">
        <v>0</v>
      </c>
      <c r="O298" s="121">
        <v>0.63636363636363635</v>
      </c>
      <c r="P298" s="121">
        <v>0.36363636363636365</v>
      </c>
      <c r="Q298" s="121">
        <v>0</v>
      </c>
      <c r="R298" s="121" t="s">
        <v>878</v>
      </c>
      <c r="S298" s="121" t="s">
        <v>878</v>
      </c>
      <c r="T298" s="121">
        <v>0</v>
      </c>
      <c r="U298" s="121">
        <v>0.33333333333333331</v>
      </c>
      <c r="V298" s="121">
        <v>0.66666666666666663</v>
      </c>
      <c r="W298" s="121">
        <v>0</v>
      </c>
      <c r="X298" s="121" t="s">
        <v>878</v>
      </c>
      <c r="Y298" s="121" t="s">
        <v>878</v>
      </c>
    </row>
    <row r="299" spans="1:25">
      <c r="A299" s="13" t="s">
        <v>450</v>
      </c>
      <c r="B299" s="13" t="s">
        <v>1295</v>
      </c>
      <c r="C299" s="121" t="s">
        <v>1307</v>
      </c>
      <c r="D299" s="121" t="s">
        <v>1759</v>
      </c>
      <c r="E299" s="121" t="s">
        <v>796</v>
      </c>
      <c r="F299" s="121">
        <v>0.13114754098360656</v>
      </c>
      <c r="G299" s="121">
        <v>0.78688524590163933</v>
      </c>
      <c r="H299" s="121">
        <v>4.9180327868852458E-2</v>
      </c>
      <c r="I299" s="121">
        <v>3.2786885245901641E-2</v>
      </c>
      <c r="J299" s="1182">
        <v>6.4102564102564097E-2</v>
      </c>
      <c r="K299" s="1182">
        <v>0.38461538461538464</v>
      </c>
      <c r="L299" s="1182">
        <v>0.48717948717948717</v>
      </c>
      <c r="M299" s="1182">
        <v>6.4102564102564097E-2</v>
      </c>
      <c r="N299" s="121">
        <v>0.30188679245283018</v>
      </c>
      <c r="O299" s="121">
        <v>0.35849056603773582</v>
      </c>
      <c r="P299" s="121">
        <v>0.22641509433962265</v>
      </c>
      <c r="Q299" s="121">
        <v>0.11320754716981132</v>
      </c>
      <c r="R299" s="121" t="s">
        <v>792</v>
      </c>
      <c r="S299" s="121" t="s">
        <v>792</v>
      </c>
      <c r="T299" s="121">
        <v>6.6666666666666666E-2</v>
      </c>
      <c r="U299" s="121">
        <v>0.4</v>
      </c>
      <c r="V299" s="121">
        <v>0.51111111111111107</v>
      </c>
      <c r="W299" s="121">
        <v>2.2222222222222223E-2</v>
      </c>
      <c r="X299" s="121" t="s">
        <v>878</v>
      </c>
      <c r="Y299" s="121" t="s">
        <v>878</v>
      </c>
    </row>
    <row r="300" spans="1:25">
      <c r="A300" s="13" t="s">
        <v>251</v>
      </c>
      <c r="B300" s="13" t="s">
        <v>1295</v>
      </c>
      <c r="C300" s="121" t="s">
        <v>1307</v>
      </c>
      <c r="D300" s="121" t="s">
        <v>1915</v>
      </c>
      <c r="E300" s="121" t="s">
        <v>819</v>
      </c>
      <c r="F300" s="121">
        <v>7.3170731707317069E-2</v>
      </c>
      <c r="G300" s="121">
        <v>0.1951219512195122</v>
      </c>
      <c r="H300" s="121">
        <v>0.68292682926829273</v>
      </c>
      <c r="I300" s="121">
        <v>4.878048780487805E-2</v>
      </c>
      <c r="J300" s="1182">
        <v>0</v>
      </c>
      <c r="K300" s="1182">
        <v>0.33333333333333331</v>
      </c>
      <c r="L300" s="1182">
        <v>0.56140350877192979</v>
      </c>
      <c r="M300" s="1182">
        <v>0.10526315789473684</v>
      </c>
      <c r="N300" s="121">
        <v>0</v>
      </c>
      <c r="O300" s="121">
        <v>0.52307692307692311</v>
      </c>
      <c r="P300" s="121">
        <v>0.44615384615384618</v>
      </c>
      <c r="Q300" s="121">
        <v>3.0769230769230771E-2</v>
      </c>
      <c r="R300" s="121" t="s">
        <v>878</v>
      </c>
      <c r="S300" s="121" t="s">
        <v>878</v>
      </c>
      <c r="T300" s="121">
        <v>1.4492753623188406E-2</v>
      </c>
      <c r="U300" s="121">
        <v>0.39130434782608697</v>
      </c>
      <c r="V300" s="121">
        <v>0.55072463768115942</v>
      </c>
      <c r="W300" s="121">
        <v>4.3478260869565216E-2</v>
      </c>
      <c r="X300" s="121" t="s">
        <v>878</v>
      </c>
      <c r="Y300" s="121" t="s">
        <v>878</v>
      </c>
    </row>
    <row r="301" spans="1:25">
      <c r="A301" s="13" t="s">
        <v>154</v>
      </c>
      <c r="B301" s="13" t="s">
        <v>1295</v>
      </c>
      <c r="C301" s="121" t="s">
        <v>1307</v>
      </c>
      <c r="D301" s="121" t="s">
        <v>1760</v>
      </c>
      <c r="E301" s="121" t="s">
        <v>660</v>
      </c>
      <c r="F301" s="121">
        <v>0</v>
      </c>
      <c r="G301" s="121">
        <v>0.7857142857142857</v>
      </c>
      <c r="H301" s="121">
        <v>0.21428571428571427</v>
      </c>
      <c r="I301" s="121">
        <v>0</v>
      </c>
      <c r="J301" s="1182">
        <v>0</v>
      </c>
      <c r="K301" s="1182">
        <v>0.54545454545454541</v>
      </c>
      <c r="L301" s="1182">
        <v>0.45454545454545453</v>
      </c>
      <c r="M301" s="1182">
        <v>0</v>
      </c>
      <c r="N301" s="1183">
        <v>6.6666666666666666E-2</v>
      </c>
      <c r="O301" s="121">
        <v>0.4</v>
      </c>
      <c r="P301" s="121">
        <v>0.53333333333333333</v>
      </c>
      <c r="Q301" s="121">
        <v>0</v>
      </c>
      <c r="R301" s="121" t="s">
        <v>878</v>
      </c>
      <c r="S301" s="121" t="s">
        <v>878</v>
      </c>
      <c r="T301" s="121">
        <v>0</v>
      </c>
      <c r="U301" s="121">
        <v>0.5714285714285714</v>
      </c>
      <c r="V301" s="121">
        <v>0.42857142857142855</v>
      </c>
      <c r="W301" s="121">
        <v>0</v>
      </c>
      <c r="X301" s="121" t="s">
        <v>878</v>
      </c>
      <c r="Y301" s="121" t="s">
        <v>878</v>
      </c>
    </row>
    <row r="302" spans="1:25">
      <c r="A302" s="1069" t="s">
        <v>825</v>
      </c>
      <c r="B302" s="1006" t="s">
        <v>1322</v>
      </c>
      <c r="C302" s="121" t="s">
        <v>1582</v>
      </c>
      <c r="D302" s="121" t="s">
        <v>1322</v>
      </c>
      <c r="E302" s="121" t="s">
        <v>1216</v>
      </c>
      <c r="F302" s="1184">
        <v>0.2782</v>
      </c>
      <c r="G302" s="1184">
        <v>0.24</v>
      </c>
      <c r="H302" s="1184">
        <v>0.39429999999999998</v>
      </c>
      <c r="I302" s="1184">
        <v>8.7499999999999994E-2</v>
      </c>
      <c r="J302" s="1182">
        <v>0.27810530595649524</v>
      </c>
      <c r="K302" s="1182">
        <v>0.23182218608118182</v>
      </c>
      <c r="L302" s="1182">
        <v>0.40604458900860607</v>
      </c>
      <c r="M302" s="1182">
        <v>8.4027918953716876E-2</v>
      </c>
      <c r="N302" s="1183">
        <v>0.26985750323856278</v>
      </c>
      <c r="O302" s="121">
        <v>0.40839980909524781</v>
      </c>
      <c r="P302" s="121">
        <v>0.23985818504124906</v>
      </c>
      <c r="Q302" s="121">
        <v>8.1748142087679831E-2</v>
      </c>
      <c r="R302" s="121" t="s">
        <v>878</v>
      </c>
      <c r="S302" s="121" t="s">
        <v>878</v>
      </c>
      <c r="T302" s="121">
        <v>0.2634790772532189</v>
      </c>
      <c r="U302" s="121">
        <v>0.23953862660944206</v>
      </c>
      <c r="V302" s="121">
        <v>0.40048283261802575</v>
      </c>
      <c r="W302" s="121">
        <v>9.6499463519313308E-2</v>
      </c>
      <c r="X302" s="121" t="s">
        <v>878</v>
      </c>
      <c r="Y302" s="121" t="s">
        <v>878</v>
      </c>
    </row>
    <row r="303" spans="1:25">
      <c r="A303" s="8"/>
      <c r="B303" s="13"/>
      <c r="C303" s="121"/>
      <c r="D303" s="121"/>
      <c r="E303" s="121"/>
      <c r="F303" s="121"/>
      <c r="G303" s="121"/>
      <c r="H303" s="121"/>
      <c r="I303" s="121"/>
      <c r="J303" s="1182"/>
      <c r="K303" s="1182"/>
      <c r="L303" s="1182"/>
      <c r="M303" s="1182"/>
      <c r="N303" s="121"/>
      <c r="O303" s="121"/>
      <c r="P303" s="121"/>
      <c r="Q303" s="121"/>
      <c r="R303" s="121"/>
      <c r="S303" s="121"/>
      <c r="T303" s="121"/>
      <c r="U303" s="121"/>
      <c r="V303" s="121"/>
      <c r="W303" s="121"/>
      <c r="X303" s="121"/>
      <c r="Y303" s="121"/>
    </row>
    <row r="304" spans="1:25">
      <c r="A304" s="13">
        <v>1</v>
      </c>
      <c r="B304" s="13">
        <v>2</v>
      </c>
      <c r="C304" s="121">
        <v>3</v>
      </c>
      <c r="D304" s="13">
        <v>4</v>
      </c>
      <c r="E304" s="13">
        <v>5</v>
      </c>
      <c r="F304" s="13">
        <v>6</v>
      </c>
      <c r="G304" s="121">
        <v>7</v>
      </c>
      <c r="H304" s="13">
        <v>8</v>
      </c>
      <c r="I304" s="13">
        <v>9</v>
      </c>
      <c r="J304" s="13">
        <v>10</v>
      </c>
      <c r="K304" s="121">
        <v>11</v>
      </c>
      <c r="L304" s="13">
        <v>12</v>
      </c>
      <c r="M304" s="13">
        <v>13</v>
      </c>
      <c r="N304" s="13">
        <v>14</v>
      </c>
      <c r="O304" s="121">
        <v>15</v>
      </c>
      <c r="P304" s="13">
        <v>16</v>
      </c>
      <c r="Q304" s="13">
        <v>17</v>
      </c>
      <c r="R304" s="13">
        <v>18</v>
      </c>
      <c r="S304" s="121">
        <v>19</v>
      </c>
      <c r="T304" s="13">
        <v>20</v>
      </c>
      <c r="U304" s="13">
        <v>21</v>
      </c>
      <c r="V304" s="13">
        <v>22</v>
      </c>
      <c r="W304" s="121">
        <v>23</v>
      </c>
      <c r="X304" s="121">
        <v>24</v>
      </c>
      <c r="Y304" s="13">
        <v>25</v>
      </c>
    </row>
    <row r="306" spans="1:13">
      <c r="A306" s="1066"/>
      <c r="B306" s="1066"/>
      <c r="G306" s="1073"/>
      <c r="J306" s="717"/>
      <c r="K306" s="717"/>
      <c r="L306" s="717"/>
      <c r="M306" s="717"/>
    </row>
    <row r="307" spans="1:13">
      <c r="A307" s="233"/>
      <c r="J307" s="416"/>
      <c r="K307" s="416"/>
      <c r="L307" s="416"/>
      <c r="M307" s="416"/>
    </row>
    <row r="308" spans="1:13">
      <c r="A308" s="233"/>
      <c r="J308" s="416"/>
      <c r="K308" s="416"/>
      <c r="L308" s="416"/>
      <c r="M308" s="416"/>
    </row>
    <row r="309" spans="1:13">
      <c r="A309" s="233"/>
      <c r="J309" s="416"/>
      <c r="K309" s="416"/>
      <c r="L309" s="416"/>
      <c r="M309" s="416"/>
    </row>
    <row r="310" spans="1:13">
      <c r="A310" s="233"/>
      <c r="J310" s="416"/>
      <c r="K310" s="416"/>
      <c r="L310" s="416"/>
      <c r="M310" s="416"/>
    </row>
    <row r="311" spans="1:13">
      <c r="A311" s="233"/>
      <c r="J311" s="416"/>
      <c r="K311" s="416"/>
      <c r="L311" s="416"/>
      <c r="M311" s="416"/>
    </row>
    <row r="312" spans="1:13">
      <c r="A312" s="233"/>
      <c r="G312" s="1068"/>
      <c r="J312" s="416"/>
      <c r="K312" s="416"/>
      <c r="L312" s="416"/>
      <c r="M312" s="416"/>
    </row>
    <row r="313" spans="1:13">
      <c r="A313" s="233"/>
      <c r="J313" s="416"/>
      <c r="K313" s="416"/>
      <c r="L313" s="416"/>
      <c r="M313" s="416"/>
    </row>
    <row r="314" spans="1:13">
      <c r="A314" s="233"/>
      <c r="J314" s="416"/>
      <c r="K314" s="416"/>
      <c r="L314" s="416"/>
      <c r="M314" s="416"/>
    </row>
    <row r="315" spans="1:13">
      <c r="J315" s="416"/>
      <c r="K315" s="416"/>
      <c r="L315" s="416"/>
      <c r="M315" s="416"/>
    </row>
    <row r="316" spans="1:13">
      <c r="J316" s="416"/>
      <c r="K316" s="416"/>
      <c r="L316" s="416"/>
      <c r="M316" s="416"/>
    </row>
    <row r="317" spans="1:13">
      <c r="J317" s="416"/>
      <c r="K317" s="416"/>
      <c r="L317" s="416"/>
      <c r="M317" s="416"/>
    </row>
    <row r="318" spans="1:13">
      <c r="J318" s="416"/>
      <c r="K318" s="416"/>
      <c r="L318" s="416"/>
      <c r="M318" s="416"/>
    </row>
    <row r="319" spans="1:13">
      <c r="J319" s="416"/>
      <c r="K319" s="416"/>
      <c r="L319" s="416"/>
      <c r="M319" s="416"/>
    </row>
    <row r="320" spans="1:13">
      <c r="J320" s="416"/>
      <c r="K320" s="416"/>
      <c r="L320" s="416"/>
      <c r="M320" s="416"/>
    </row>
    <row r="321" spans="10:13">
      <c r="J321" s="416"/>
      <c r="K321" s="416"/>
      <c r="L321" s="416"/>
      <c r="M321" s="416"/>
    </row>
    <row r="322" spans="10:13">
      <c r="J322" s="416"/>
      <c r="K322" s="416"/>
      <c r="L322" s="416"/>
      <c r="M322" s="416"/>
    </row>
    <row r="323" spans="10:13">
      <c r="J323" s="416"/>
      <c r="K323" s="416"/>
      <c r="L323" s="416"/>
      <c r="M323" s="416"/>
    </row>
    <row r="324" spans="10:13">
      <c r="J324" s="416"/>
      <c r="K324" s="416"/>
      <c r="L324" s="416"/>
      <c r="M324" s="416"/>
    </row>
    <row r="325" spans="10:13">
      <c r="J325" s="416"/>
      <c r="K325" s="416"/>
      <c r="L325" s="416"/>
      <c r="M325" s="416"/>
    </row>
    <row r="326" spans="10:13">
      <c r="J326" s="416"/>
      <c r="K326" s="416"/>
      <c r="L326" s="416"/>
      <c r="M326" s="416"/>
    </row>
    <row r="327" spans="10:13">
      <c r="J327" s="416"/>
      <c r="K327" s="416"/>
      <c r="L327" s="416"/>
      <c r="M327" s="416"/>
    </row>
    <row r="328" spans="10:13">
      <c r="J328" s="416"/>
      <c r="K328" s="416"/>
      <c r="L328" s="416"/>
      <c r="M328" s="416"/>
    </row>
    <row r="329" spans="10:13">
      <c r="J329" s="416"/>
      <c r="K329" s="416"/>
      <c r="L329" s="416"/>
      <c r="M329" s="416"/>
    </row>
    <row r="330" spans="10:13">
      <c r="J330" s="416"/>
      <c r="K330" s="416"/>
      <c r="L330" s="416"/>
      <c r="M330" s="416"/>
    </row>
    <row r="331" spans="10:13">
      <c r="J331" s="416"/>
      <c r="K331" s="416"/>
      <c r="L331" s="416"/>
      <c r="M331" s="416"/>
    </row>
    <row r="332" spans="10:13">
      <c r="J332" s="416"/>
      <c r="K332" s="416"/>
      <c r="L332" s="416"/>
      <c r="M332" s="416"/>
    </row>
    <row r="333" spans="10:13">
      <c r="J333" s="416"/>
      <c r="K333" s="416"/>
      <c r="L333" s="416"/>
      <c r="M333" s="416"/>
    </row>
    <row r="334" spans="10:13">
      <c r="J334" s="416"/>
      <c r="K334" s="416"/>
      <c r="L334" s="416"/>
      <c r="M334" s="416"/>
    </row>
    <row r="335" spans="10:13">
      <c r="J335" s="416"/>
      <c r="K335" s="416"/>
      <c r="L335" s="416"/>
      <c r="M335" s="416"/>
    </row>
    <row r="336" spans="10:13">
      <c r="J336" s="416"/>
      <c r="K336" s="416"/>
      <c r="L336" s="416"/>
      <c r="M336" s="416"/>
    </row>
    <row r="337" spans="10:13">
      <c r="J337" s="416"/>
      <c r="K337" s="416"/>
      <c r="L337" s="416"/>
      <c r="M337" s="416"/>
    </row>
    <row r="338" spans="10:13">
      <c r="J338" s="416"/>
      <c r="K338" s="416"/>
      <c r="L338" s="416"/>
      <c r="M338" s="416"/>
    </row>
    <row r="339" spans="10:13">
      <c r="J339" s="416"/>
      <c r="K339" s="416"/>
      <c r="L339" s="416"/>
      <c r="M339" s="416"/>
    </row>
    <row r="340" spans="10:13">
      <c r="J340" s="416"/>
      <c r="K340" s="416"/>
      <c r="L340" s="416"/>
      <c r="M340" s="416"/>
    </row>
    <row r="341" spans="10:13">
      <c r="J341" s="416"/>
      <c r="K341" s="416"/>
      <c r="L341" s="416"/>
      <c r="M341" s="416"/>
    </row>
    <row r="342" spans="10:13">
      <c r="J342" s="416"/>
      <c r="K342" s="416"/>
      <c r="L342" s="416"/>
      <c r="M342" s="416"/>
    </row>
    <row r="343" spans="10:13">
      <c r="J343" s="416"/>
      <c r="K343" s="416"/>
      <c r="L343" s="416"/>
      <c r="M343" s="416"/>
    </row>
    <row r="344" spans="10:13">
      <c r="J344" s="416"/>
      <c r="K344" s="416"/>
      <c r="L344" s="416"/>
      <c r="M344" s="416"/>
    </row>
    <row r="345" spans="10:13">
      <c r="J345" s="416"/>
      <c r="K345" s="416"/>
      <c r="L345" s="416"/>
      <c r="M345" s="416"/>
    </row>
    <row r="346" spans="10:13">
      <c r="J346" s="416"/>
      <c r="K346" s="416"/>
      <c r="L346" s="416"/>
      <c r="M346" s="416"/>
    </row>
    <row r="347" spans="10:13">
      <c r="J347" s="416"/>
      <c r="K347" s="416"/>
      <c r="L347" s="416"/>
      <c r="M347" s="416"/>
    </row>
    <row r="348" spans="10:13">
      <c r="J348" s="416"/>
      <c r="K348" s="416"/>
      <c r="L348" s="416"/>
      <c r="M348" s="416"/>
    </row>
    <row r="349" spans="10:13">
      <c r="J349" s="416"/>
      <c r="K349" s="416"/>
      <c r="L349" s="416"/>
      <c r="M349" s="416"/>
    </row>
    <row r="350" spans="10:13">
      <c r="J350" s="416"/>
      <c r="K350" s="416"/>
      <c r="L350" s="416"/>
      <c r="M350" s="416"/>
    </row>
    <row r="351" spans="10:13">
      <c r="J351" s="416"/>
      <c r="K351" s="416"/>
      <c r="L351" s="416"/>
      <c r="M351" s="416"/>
    </row>
    <row r="352" spans="10:13">
      <c r="J352" s="416"/>
      <c r="K352" s="416"/>
      <c r="L352" s="416"/>
      <c r="M352" s="416"/>
    </row>
    <row r="353" spans="10:13">
      <c r="J353" s="416"/>
      <c r="K353" s="416"/>
      <c r="L353" s="416"/>
      <c r="M353" s="416"/>
    </row>
    <row r="354" spans="10:13">
      <c r="J354" s="416"/>
      <c r="K354" s="416"/>
      <c r="L354" s="416"/>
      <c r="M354" s="416"/>
    </row>
    <row r="355" spans="10:13">
      <c r="J355" s="416"/>
      <c r="K355" s="416"/>
      <c r="L355" s="416"/>
      <c r="M355" s="416"/>
    </row>
    <row r="356" spans="10:13">
      <c r="J356" s="416"/>
      <c r="K356" s="416"/>
      <c r="L356" s="416"/>
      <c r="M356" s="416"/>
    </row>
    <row r="357" spans="10:13">
      <c r="J357" s="416"/>
      <c r="K357" s="416"/>
      <c r="L357" s="416"/>
      <c r="M357" s="416"/>
    </row>
    <row r="358" spans="10:13">
      <c r="J358" s="416"/>
      <c r="K358" s="416"/>
      <c r="L358" s="416"/>
      <c r="M358" s="416"/>
    </row>
    <row r="359" spans="10:13">
      <c r="J359" s="416"/>
      <c r="K359" s="416"/>
      <c r="L359" s="416"/>
      <c r="M359" s="416"/>
    </row>
    <row r="360" spans="10:13">
      <c r="J360" s="416"/>
      <c r="K360" s="416"/>
      <c r="L360" s="416"/>
      <c r="M360" s="416"/>
    </row>
    <row r="361" spans="10:13">
      <c r="J361" s="416"/>
      <c r="K361" s="416"/>
      <c r="L361" s="416"/>
      <c r="M361" s="416"/>
    </row>
    <row r="362" spans="10:13">
      <c r="J362" s="416"/>
      <c r="K362" s="416"/>
      <c r="L362" s="416"/>
      <c r="M362" s="416"/>
    </row>
    <row r="363" spans="10:13">
      <c r="J363" s="416"/>
      <c r="K363" s="416"/>
      <c r="L363" s="416"/>
      <c r="M363" s="416"/>
    </row>
    <row r="364" spans="10:13">
      <c r="J364" s="416"/>
      <c r="K364" s="416"/>
      <c r="L364" s="416"/>
      <c r="M364" s="416"/>
    </row>
    <row r="365" spans="10:13">
      <c r="J365" s="416"/>
      <c r="K365" s="416"/>
      <c r="L365" s="416"/>
      <c r="M365" s="416"/>
    </row>
    <row r="366" spans="10:13">
      <c r="J366" s="416"/>
      <c r="K366" s="416"/>
      <c r="L366" s="416"/>
      <c r="M366" s="416"/>
    </row>
    <row r="367" spans="10:13">
      <c r="J367" s="416"/>
      <c r="K367" s="416"/>
      <c r="L367" s="416"/>
      <c r="M367" s="416"/>
    </row>
    <row r="368" spans="10:13">
      <c r="J368" s="416"/>
      <c r="K368" s="416"/>
      <c r="L368" s="416"/>
      <c r="M368" s="416"/>
    </row>
    <row r="369" spans="10:13">
      <c r="J369" s="416"/>
      <c r="K369" s="416"/>
      <c r="L369" s="416"/>
      <c r="M369" s="416"/>
    </row>
    <row r="370" spans="10:13">
      <c r="J370" s="416"/>
      <c r="K370" s="416"/>
      <c r="L370" s="416"/>
      <c r="M370" s="416"/>
    </row>
    <row r="371" spans="10:13">
      <c r="J371" s="416"/>
      <c r="K371" s="416"/>
      <c r="L371" s="416"/>
      <c r="M371" s="416"/>
    </row>
    <row r="372" spans="10:13">
      <c r="J372" s="416"/>
      <c r="K372" s="416"/>
      <c r="L372" s="416"/>
      <c r="M372" s="416"/>
    </row>
    <row r="373" spans="10:13">
      <c r="J373" s="416"/>
      <c r="K373" s="416"/>
      <c r="L373" s="416"/>
      <c r="M373" s="416"/>
    </row>
    <row r="374" spans="10:13">
      <c r="J374" s="416"/>
      <c r="K374" s="416"/>
      <c r="L374" s="416"/>
      <c r="M374" s="416"/>
    </row>
    <row r="375" spans="10:13">
      <c r="J375" s="416"/>
      <c r="K375" s="416"/>
      <c r="L375" s="416"/>
      <c r="M375" s="416"/>
    </row>
    <row r="376" spans="10:13">
      <c r="J376" s="416"/>
      <c r="K376" s="416"/>
      <c r="L376" s="416"/>
      <c r="M376" s="416"/>
    </row>
    <row r="377" spans="10:13">
      <c r="J377" s="416"/>
      <c r="K377" s="416"/>
      <c r="L377" s="416"/>
      <c r="M377" s="416"/>
    </row>
    <row r="378" spans="10:13">
      <c r="J378" s="416"/>
      <c r="K378" s="416"/>
      <c r="L378" s="416"/>
      <c r="M378" s="416"/>
    </row>
    <row r="379" spans="10:13">
      <c r="J379" s="416"/>
      <c r="K379" s="416"/>
      <c r="L379" s="416"/>
      <c r="M379" s="416"/>
    </row>
    <row r="380" spans="10:13">
      <c r="J380" s="416"/>
      <c r="K380" s="416"/>
      <c r="L380" s="416"/>
      <c r="M380" s="416"/>
    </row>
    <row r="381" spans="10:13">
      <c r="J381" s="416"/>
      <c r="K381" s="416"/>
      <c r="L381" s="416"/>
      <c r="M381" s="416"/>
    </row>
    <row r="382" spans="10:13">
      <c r="J382" s="416"/>
      <c r="K382" s="416"/>
      <c r="L382" s="416"/>
      <c r="M382" s="416"/>
    </row>
    <row r="383" spans="10:13">
      <c r="J383" s="416"/>
      <c r="K383" s="416"/>
      <c r="L383" s="416"/>
      <c r="M383" s="416"/>
    </row>
    <row r="384" spans="10:13">
      <c r="J384" s="416"/>
      <c r="K384" s="416"/>
      <c r="L384" s="416"/>
      <c r="M384" s="416"/>
    </row>
    <row r="385" spans="10:13">
      <c r="J385" s="416"/>
      <c r="K385" s="416"/>
      <c r="L385" s="416"/>
      <c r="M385" s="416"/>
    </row>
    <row r="386" spans="10:13">
      <c r="J386" s="416"/>
      <c r="K386" s="416"/>
      <c r="L386" s="416"/>
      <c r="M386" s="416"/>
    </row>
    <row r="387" spans="10:13">
      <c r="J387" s="416"/>
      <c r="K387" s="416"/>
      <c r="L387" s="416"/>
      <c r="M387" s="416"/>
    </row>
    <row r="388" spans="10:13">
      <c r="J388" s="416"/>
      <c r="K388" s="416"/>
      <c r="L388" s="416"/>
      <c r="M388" s="416"/>
    </row>
    <row r="389" spans="10:13">
      <c r="J389" s="416"/>
      <c r="K389" s="416"/>
      <c r="L389" s="416"/>
      <c r="M389" s="416"/>
    </row>
    <row r="390" spans="10:13">
      <c r="J390" s="416"/>
      <c r="K390" s="416"/>
      <c r="L390" s="416"/>
      <c r="M390" s="416"/>
    </row>
    <row r="391" spans="10:13">
      <c r="J391" s="416"/>
      <c r="K391" s="416"/>
      <c r="L391" s="416"/>
      <c r="M391" s="416"/>
    </row>
    <row r="392" spans="10:13">
      <c r="J392" s="416"/>
      <c r="K392" s="416"/>
      <c r="L392" s="416"/>
      <c r="M392" s="416"/>
    </row>
    <row r="393" spans="10:13">
      <c r="J393" s="416"/>
      <c r="K393" s="416"/>
      <c r="L393" s="416"/>
      <c r="M393" s="416"/>
    </row>
    <row r="394" spans="10:13">
      <c r="J394" s="416"/>
      <c r="K394" s="416"/>
      <c r="L394" s="416"/>
      <c r="M394" s="416"/>
    </row>
    <row r="395" spans="10:13">
      <c r="J395" s="416"/>
      <c r="K395" s="416"/>
      <c r="L395" s="416"/>
      <c r="M395" s="416"/>
    </row>
    <row r="396" spans="10:13">
      <c r="J396" s="416"/>
      <c r="K396" s="416"/>
      <c r="L396" s="416"/>
      <c r="M396" s="416"/>
    </row>
    <row r="397" spans="10:13">
      <c r="J397" s="416"/>
      <c r="K397" s="416"/>
      <c r="L397" s="416"/>
      <c r="M397" s="416"/>
    </row>
    <row r="398" spans="10:13">
      <c r="J398" s="416"/>
      <c r="K398" s="416"/>
      <c r="L398" s="416"/>
      <c r="M398" s="416"/>
    </row>
    <row r="399" spans="10:13">
      <c r="J399" s="416"/>
      <c r="K399" s="416"/>
      <c r="L399" s="416"/>
      <c r="M399" s="416"/>
    </row>
    <row r="400" spans="10:13">
      <c r="J400" s="416"/>
      <c r="K400" s="416"/>
      <c r="L400" s="416"/>
      <c r="M400" s="416"/>
    </row>
    <row r="401" spans="10:13">
      <c r="J401" s="416"/>
      <c r="K401" s="416"/>
      <c r="L401" s="416"/>
      <c r="M401" s="416"/>
    </row>
    <row r="402" spans="10:13">
      <c r="J402" s="416"/>
      <c r="K402" s="416"/>
      <c r="L402" s="416"/>
      <c r="M402" s="416"/>
    </row>
    <row r="403" spans="10:13">
      <c r="J403" s="416"/>
      <c r="K403" s="416"/>
      <c r="L403" s="416"/>
      <c r="M403" s="416"/>
    </row>
    <row r="404" spans="10:13">
      <c r="J404" s="416"/>
      <c r="K404" s="416"/>
      <c r="L404" s="416"/>
      <c r="M404" s="416"/>
    </row>
    <row r="405" spans="10:13">
      <c r="J405" s="416"/>
      <c r="K405" s="416"/>
      <c r="L405" s="416"/>
      <c r="M405" s="416"/>
    </row>
    <row r="406" spans="10:13">
      <c r="J406" s="416"/>
      <c r="K406" s="416"/>
      <c r="L406" s="416"/>
      <c r="M406" s="416"/>
    </row>
    <row r="407" spans="10:13">
      <c r="J407" s="416"/>
      <c r="K407" s="416"/>
      <c r="L407" s="416"/>
      <c r="M407" s="416"/>
    </row>
    <row r="408" spans="10:13">
      <c r="J408" s="416"/>
      <c r="K408" s="416"/>
      <c r="L408" s="416"/>
      <c r="M408" s="416"/>
    </row>
    <row r="409" spans="10:13">
      <c r="J409" s="416"/>
      <c r="K409" s="416"/>
      <c r="L409" s="416"/>
      <c r="M409" s="416"/>
    </row>
    <row r="410" spans="10:13">
      <c r="J410" s="416"/>
      <c r="K410" s="416"/>
      <c r="L410" s="416"/>
      <c r="M410" s="416"/>
    </row>
    <row r="411" spans="10:13">
      <c r="J411" s="416"/>
      <c r="K411" s="416"/>
      <c r="L411" s="416"/>
      <c r="M411" s="416"/>
    </row>
    <row r="412" spans="10:13">
      <c r="J412" s="416"/>
      <c r="K412" s="416"/>
      <c r="L412" s="416"/>
      <c r="M412" s="416"/>
    </row>
    <row r="413" spans="10:13">
      <c r="J413" s="416"/>
      <c r="K413" s="416"/>
      <c r="L413" s="416"/>
      <c r="M413" s="416"/>
    </row>
    <row r="414" spans="10:13">
      <c r="J414" s="416"/>
      <c r="K414" s="416"/>
      <c r="L414" s="416"/>
      <c r="M414" s="416"/>
    </row>
    <row r="415" spans="10:13">
      <c r="J415" s="416"/>
      <c r="K415" s="416"/>
      <c r="L415" s="416"/>
      <c r="M415" s="416"/>
    </row>
    <row r="416" spans="10:13">
      <c r="J416" s="416"/>
      <c r="K416" s="416"/>
      <c r="L416" s="416"/>
      <c r="M416" s="416"/>
    </row>
    <row r="417" spans="10:13">
      <c r="J417" s="416"/>
      <c r="K417" s="416"/>
      <c r="L417" s="416"/>
      <c r="M417" s="416"/>
    </row>
    <row r="418" spans="10:13">
      <c r="J418" s="416"/>
      <c r="K418" s="416"/>
      <c r="L418" s="416"/>
      <c r="M418" s="416"/>
    </row>
    <row r="419" spans="10:13">
      <c r="J419" s="416"/>
      <c r="K419" s="416"/>
      <c r="L419" s="416"/>
      <c r="M419" s="416"/>
    </row>
    <row r="420" spans="10:13">
      <c r="J420" s="416"/>
      <c r="K420" s="416"/>
      <c r="L420" s="416"/>
      <c r="M420" s="416"/>
    </row>
    <row r="421" spans="10:13">
      <c r="J421" s="416"/>
      <c r="K421" s="416"/>
      <c r="L421" s="416"/>
      <c r="M421" s="416"/>
    </row>
    <row r="422" spans="10:13">
      <c r="J422" s="416"/>
      <c r="K422" s="416"/>
      <c r="L422" s="416"/>
      <c r="M422" s="416"/>
    </row>
    <row r="423" spans="10:13">
      <c r="J423" s="416"/>
      <c r="K423" s="416"/>
      <c r="L423" s="416"/>
      <c r="M423" s="416"/>
    </row>
    <row r="424" spans="10:13">
      <c r="J424" s="416"/>
      <c r="K424" s="416"/>
      <c r="L424" s="416"/>
      <c r="M424" s="416"/>
    </row>
    <row r="425" spans="10:13">
      <c r="J425" s="416"/>
      <c r="K425" s="416"/>
      <c r="L425" s="416"/>
      <c r="M425" s="416"/>
    </row>
    <row r="426" spans="10:13">
      <c r="J426" s="416"/>
      <c r="K426" s="416"/>
      <c r="L426" s="416"/>
      <c r="M426" s="416"/>
    </row>
    <row r="427" spans="10:13">
      <c r="J427" s="416"/>
      <c r="K427" s="416"/>
      <c r="L427" s="416"/>
      <c r="M427" s="416"/>
    </row>
    <row r="428" spans="10:13">
      <c r="J428" s="416"/>
      <c r="K428" s="416"/>
      <c r="L428" s="416"/>
      <c r="M428" s="416"/>
    </row>
    <row r="429" spans="10:13">
      <c r="J429" s="416"/>
      <c r="K429" s="416"/>
      <c r="L429" s="416"/>
      <c r="M429" s="416"/>
    </row>
    <row r="430" spans="10:13">
      <c r="J430" s="416"/>
      <c r="K430" s="416"/>
      <c r="L430" s="416"/>
      <c r="M430" s="416"/>
    </row>
    <row r="431" spans="10:13">
      <c r="J431" s="416"/>
      <c r="K431" s="416"/>
      <c r="L431" s="416"/>
      <c r="M431" s="416"/>
    </row>
    <row r="432" spans="10:13">
      <c r="J432" s="416"/>
      <c r="K432" s="416"/>
      <c r="L432" s="416"/>
      <c r="M432" s="416"/>
    </row>
    <row r="433" spans="10:13">
      <c r="J433" s="416"/>
      <c r="K433" s="416"/>
      <c r="L433" s="416"/>
      <c r="M433" s="416"/>
    </row>
    <row r="434" spans="10:13">
      <c r="J434" s="416"/>
      <c r="K434" s="416"/>
      <c r="L434" s="416"/>
      <c r="M434" s="416"/>
    </row>
    <row r="435" spans="10:13">
      <c r="J435" s="416"/>
      <c r="K435" s="416"/>
      <c r="L435" s="416"/>
      <c r="M435" s="416"/>
    </row>
    <row r="436" spans="10:13">
      <c r="J436" s="416"/>
      <c r="K436" s="416"/>
      <c r="L436" s="416"/>
      <c r="M436" s="416"/>
    </row>
    <row r="437" spans="10:13">
      <c r="J437" s="416"/>
      <c r="K437" s="416"/>
      <c r="L437" s="416"/>
      <c r="M437" s="416"/>
    </row>
    <row r="438" spans="10:13">
      <c r="J438" s="416"/>
      <c r="K438" s="416"/>
      <c r="L438" s="416"/>
      <c r="M438" s="416"/>
    </row>
    <row r="439" spans="10:13">
      <c r="J439" s="416"/>
      <c r="K439" s="416"/>
      <c r="L439" s="416"/>
      <c r="M439" s="416"/>
    </row>
    <row r="440" spans="10:13">
      <c r="J440" s="416"/>
      <c r="K440" s="416"/>
      <c r="L440" s="416"/>
      <c r="M440" s="416"/>
    </row>
    <row r="441" spans="10:13">
      <c r="J441" s="416"/>
      <c r="K441" s="416"/>
      <c r="L441" s="416"/>
      <c r="M441" s="416"/>
    </row>
    <row r="442" spans="10:13">
      <c r="J442" s="416"/>
      <c r="K442" s="416"/>
      <c r="L442" s="416"/>
      <c r="M442" s="416"/>
    </row>
    <row r="443" spans="10:13">
      <c r="J443" s="416"/>
      <c r="K443" s="416"/>
      <c r="L443" s="416"/>
      <c r="M443" s="416"/>
    </row>
    <row r="444" spans="10:13">
      <c r="J444" s="416"/>
      <c r="K444" s="416"/>
      <c r="L444" s="416"/>
      <c r="M444" s="416"/>
    </row>
    <row r="445" spans="10:13">
      <c r="J445" s="416"/>
      <c r="K445" s="416"/>
      <c r="L445" s="416"/>
      <c r="M445" s="416"/>
    </row>
    <row r="446" spans="10:13">
      <c r="J446" s="416"/>
      <c r="K446" s="416"/>
      <c r="L446" s="416"/>
      <c r="M446" s="416"/>
    </row>
    <row r="447" spans="10:13">
      <c r="J447" s="416"/>
      <c r="K447" s="416"/>
      <c r="L447" s="416"/>
      <c r="M447" s="416"/>
    </row>
    <row r="448" spans="10:13">
      <c r="J448" s="416"/>
      <c r="K448" s="416"/>
      <c r="L448" s="416"/>
      <c r="M448" s="416"/>
    </row>
    <row r="449" spans="10:13">
      <c r="J449" s="416"/>
      <c r="K449" s="416"/>
      <c r="L449" s="416"/>
      <c r="M449" s="416"/>
    </row>
    <row r="450" spans="10:13">
      <c r="J450" s="416"/>
      <c r="K450" s="416"/>
      <c r="L450" s="416"/>
      <c r="M450" s="416"/>
    </row>
    <row r="451" spans="10:13">
      <c r="J451" s="416"/>
      <c r="K451" s="416"/>
      <c r="L451" s="416"/>
      <c r="M451" s="416"/>
    </row>
    <row r="452" spans="10:13">
      <c r="J452" s="416"/>
      <c r="K452" s="416"/>
      <c r="L452" s="416"/>
      <c r="M452" s="416"/>
    </row>
    <row r="453" spans="10:13">
      <c r="J453" s="416"/>
      <c r="K453" s="416"/>
      <c r="L453" s="416"/>
      <c r="M453" s="416"/>
    </row>
    <row r="454" spans="10:13">
      <c r="J454" s="416"/>
      <c r="K454" s="416"/>
      <c r="L454" s="416"/>
      <c r="M454" s="416"/>
    </row>
    <row r="455" spans="10:13">
      <c r="J455" s="416"/>
      <c r="K455" s="416"/>
      <c r="L455" s="416"/>
      <c r="M455" s="416"/>
    </row>
    <row r="456" spans="10:13">
      <c r="J456" s="416"/>
      <c r="K456" s="416"/>
      <c r="L456" s="416"/>
      <c r="M456" s="416"/>
    </row>
    <row r="457" spans="10:13">
      <c r="J457" s="416"/>
      <c r="K457" s="416"/>
      <c r="L457" s="416"/>
      <c r="M457" s="416"/>
    </row>
    <row r="458" spans="10:13">
      <c r="J458" s="416"/>
      <c r="K458" s="416"/>
      <c r="L458" s="416"/>
      <c r="M458" s="416"/>
    </row>
    <row r="459" spans="10:13">
      <c r="J459" s="416"/>
      <c r="K459" s="416"/>
      <c r="L459" s="416"/>
      <c r="M459" s="416"/>
    </row>
    <row r="460" spans="10:13">
      <c r="J460" s="416"/>
      <c r="K460" s="416"/>
      <c r="L460" s="416"/>
      <c r="M460" s="416"/>
    </row>
    <row r="461" spans="10:13">
      <c r="J461" s="416"/>
      <c r="K461" s="416"/>
      <c r="L461" s="416"/>
      <c r="M461" s="416"/>
    </row>
    <row r="462" spans="10:13">
      <c r="J462" s="416"/>
      <c r="K462" s="416"/>
      <c r="L462" s="416"/>
      <c r="M462" s="416"/>
    </row>
    <row r="463" spans="10:13">
      <c r="J463" s="416"/>
      <c r="K463" s="416"/>
      <c r="L463" s="416"/>
      <c r="M463" s="416"/>
    </row>
    <row r="464" spans="10:13">
      <c r="J464" s="416"/>
      <c r="K464" s="416"/>
      <c r="L464" s="416"/>
      <c r="M464" s="416"/>
    </row>
    <row r="465" spans="10:13">
      <c r="J465" s="416"/>
      <c r="K465" s="416"/>
      <c r="L465" s="416"/>
      <c r="M465" s="416"/>
    </row>
    <row r="466" spans="10:13">
      <c r="J466" s="416"/>
      <c r="K466" s="416"/>
      <c r="L466" s="416"/>
      <c r="M466" s="416"/>
    </row>
    <row r="467" spans="10:13">
      <c r="J467" s="416"/>
      <c r="K467" s="416"/>
      <c r="L467" s="416"/>
      <c r="M467" s="416"/>
    </row>
    <row r="468" spans="10:13">
      <c r="J468" s="416"/>
      <c r="K468" s="416"/>
      <c r="L468" s="416"/>
      <c r="M468" s="416"/>
    </row>
    <row r="469" spans="10:13">
      <c r="J469" s="416"/>
      <c r="K469" s="416"/>
      <c r="L469" s="416"/>
      <c r="M469" s="416"/>
    </row>
    <row r="470" spans="10:13">
      <c r="J470" s="416"/>
      <c r="K470" s="416"/>
      <c r="L470" s="416"/>
      <c r="M470" s="416"/>
    </row>
    <row r="471" spans="10:13">
      <c r="J471" s="416"/>
      <c r="K471" s="416"/>
      <c r="L471" s="416"/>
      <c r="M471" s="416"/>
    </row>
    <row r="472" spans="10:13">
      <c r="J472" s="416"/>
      <c r="K472" s="416"/>
      <c r="L472" s="416"/>
      <c r="M472" s="416"/>
    </row>
    <row r="473" spans="10:13">
      <c r="J473" s="416"/>
      <c r="K473" s="416"/>
      <c r="L473" s="416"/>
      <c r="M473" s="416"/>
    </row>
    <row r="474" spans="10:13">
      <c r="J474" s="416"/>
      <c r="K474" s="416"/>
      <c r="L474" s="416"/>
      <c r="M474" s="416"/>
    </row>
    <row r="475" spans="10:13">
      <c r="J475" s="416"/>
      <c r="K475" s="416"/>
      <c r="L475" s="416"/>
      <c r="M475" s="416"/>
    </row>
    <row r="476" spans="10:13">
      <c r="J476" s="416"/>
      <c r="K476" s="416"/>
      <c r="L476" s="416"/>
      <c r="M476" s="416"/>
    </row>
    <row r="477" spans="10:13">
      <c r="J477" s="416"/>
      <c r="K477" s="416"/>
      <c r="L477" s="416"/>
      <c r="M477" s="416"/>
    </row>
    <row r="478" spans="10:13">
      <c r="J478" s="416"/>
      <c r="K478" s="416"/>
      <c r="L478" s="416"/>
      <c r="M478" s="416"/>
    </row>
    <row r="479" spans="10:13">
      <c r="J479" s="416"/>
      <c r="K479" s="416"/>
      <c r="L479" s="416"/>
      <c r="M479" s="416"/>
    </row>
    <row r="480" spans="10:13">
      <c r="J480" s="416"/>
      <c r="K480" s="416"/>
      <c r="L480" s="416"/>
      <c r="M480" s="416"/>
    </row>
    <row r="481" spans="10:13">
      <c r="J481" s="416"/>
      <c r="K481" s="416"/>
      <c r="L481" s="416"/>
      <c r="M481" s="416"/>
    </row>
    <row r="482" spans="10:13">
      <c r="J482" s="416"/>
      <c r="K482" s="416"/>
      <c r="L482" s="416"/>
      <c r="M482" s="416"/>
    </row>
    <row r="483" spans="10:13">
      <c r="J483" s="416"/>
      <c r="K483" s="416"/>
      <c r="L483" s="416"/>
      <c r="M483" s="416"/>
    </row>
    <row r="484" spans="10:13">
      <c r="J484" s="416"/>
      <c r="K484" s="416"/>
      <c r="L484" s="416"/>
      <c r="M484" s="416"/>
    </row>
    <row r="485" spans="10:13">
      <c r="J485" s="416"/>
      <c r="K485" s="416"/>
      <c r="L485" s="416"/>
      <c r="M485" s="416"/>
    </row>
    <row r="486" spans="10:13">
      <c r="J486" s="416"/>
      <c r="K486" s="416"/>
      <c r="L486" s="416"/>
      <c r="M486" s="416"/>
    </row>
    <row r="487" spans="10:13">
      <c r="J487" s="416"/>
      <c r="K487" s="416"/>
      <c r="L487" s="416"/>
      <c r="M487" s="416"/>
    </row>
    <row r="488" spans="10:13">
      <c r="J488" s="416"/>
      <c r="K488" s="416"/>
      <c r="L488" s="416"/>
      <c r="M488" s="416"/>
    </row>
    <row r="489" spans="10:13">
      <c r="J489" s="416"/>
      <c r="K489" s="416"/>
      <c r="L489" s="416"/>
      <c r="M489" s="416"/>
    </row>
    <row r="490" spans="10:13">
      <c r="J490" s="416"/>
      <c r="K490" s="416"/>
      <c r="L490" s="416"/>
      <c r="M490" s="416"/>
    </row>
    <row r="491" spans="10:13">
      <c r="J491" s="416"/>
      <c r="K491" s="416"/>
      <c r="L491" s="416"/>
      <c r="M491" s="416"/>
    </row>
    <row r="492" spans="10:13">
      <c r="J492" s="416"/>
      <c r="K492" s="416"/>
      <c r="L492" s="416"/>
      <c r="M492" s="416"/>
    </row>
    <row r="493" spans="10:13">
      <c r="J493" s="416"/>
      <c r="K493" s="416"/>
      <c r="L493" s="416"/>
      <c r="M493" s="416"/>
    </row>
    <row r="494" spans="10:13">
      <c r="J494" s="416"/>
      <c r="K494" s="416"/>
      <c r="L494" s="416"/>
      <c r="M494" s="416"/>
    </row>
    <row r="495" spans="10:13">
      <c r="J495" s="416"/>
      <c r="K495" s="416"/>
      <c r="L495" s="416"/>
      <c r="M495" s="416"/>
    </row>
    <row r="496" spans="10:13">
      <c r="J496" s="416"/>
      <c r="K496" s="416"/>
      <c r="L496" s="416"/>
      <c r="M496" s="416"/>
    </row>
    <row r="497" spans="10:13">
      <c r="J497" s="416"/>
      <c r="K497" s="416"/>
      <c r="L497" s="416"/>
      <c r="M497" s="416"/>
    </row>
    <row r="498" spans="10:13">
      <c r="J498" s="416"/>
      <c r="K498" s="416"/>
      <c r="L498" s="416"/>
      <c r="M498" s="416"/>
    </row>
    <row r="499" spans="10:13">
      <c r="J499" s="416"/>
      <c r="K499" s="416"/>
      <c r="L499" s="416"/>
      <c r="M499" s="416"/>
    </row>
    <row r="500" spans="10:13">
      <c r="J500" s="416"/>
      <c r="K500" s="416"/>
      <c r="L500" s="416"/>
      <c r="M500" s="416"/>
    </row>
    <row r="501" spans="10:13">
      <c r="J501" s="416"/>
      <c r="K501" s="416"/>
      <c r="L501" s="416"/>
      <c r="M501" s="416"/>
    </row>
    <row r="502" spans="10:13">
      <c r="J502" s="416"/>
      <c r="K502" s="416"/>
      <c r="L502" s="416"/>
      <c r="M502" s="416"/>
    </row>
    <row r="503" spans="10:13">
      <c r="J503" s="416"/>
      <c r="K503" s="416"/>
      <c r="L503" s="416"/>
      <c r="M503" s="416"/>
    </row>
    <row r="504" spans="10:13">
      <c r="J504" s="416"/>
      <c r="K504" s="416"/>
      <c r="L504" s="416"/>
      <c r="M504" s="416"/>
    </row>
    <row r="505" spans="10:13">
      <c r="J505" s="416"/>
      <c r="K505" s="416"/>
      <c r="L505" s="416"/>
      <c r="M505" s="416"/>
    </row>
    <row r="506" spans="10:13">
      <c r="J506" s="416"/>
      <c r="K506" s="416"/>
      <c r="L506" s="416"/>
      <c r="M506" s="416"/>
    </row>
    <row r="507" spans="10:13">
      <c r="J507" s="416"/>
      <c r="K507" s="416"/>
      <c r="L507" s="416"/>
      <c r="M507" s="416"/>
    </row>
    <row r="508" spans="10:13">
      <c r="J508" s="416"/>
      <c r="K508" s="416"/>
      <c r="L508" s="416"/>
      <c r="M508" s="416"/>
    </row>
    <row r="509" spans="10:13">
      <c r="J509" s="416"/>
      <c r="K509" s="416"/>
      <c r="L509" s="416"/>
      <c r="M509" s="416"/>
    </row>
    <row r="510" spans="10:13">
      <c r="J510" s="416"/>
      <c r="K510" s="416"/>
      <c r="L510" s="416"/>
      <c r="M510" s="416"/>
    </row>
    <row r="511" spans="10:13">
      <c r="J511" s="416"/>
      <c r="K511" s="416"/>
      <c r="L511" s="416"/>
      <c r="M511" s="416"/>
    </row>
    <row r="512" spans="10:13">
      <c r="J512" s="416"/>
      <c r="K512" s="416"/>
      <c r="L512" s="416"/>
      <c r="M512" s="416"/>
    </row>
    <row r="513" spans="10:13">
      <c r="J513" s="416"/>
      <c r="K513" s="416"/>
      <c r="L513" s="416"/>
      <c r="M513" s="416"/>
    </row>
    <row r="514" spans="10:13">
      <c r="J514" s="416"/>
      <c r="K514" s="416"/>
      <c r="L514" s="416"/>
      <c r="M514" s="416"/>
    </row>
    <row r="515" spans="10:13">
      <c r="J515" s="416"/>
      <c r="K515" s="416"/>
      <c r="L515" s="416"/>
      <c r="M515" s="416"/>
    </row>
    <row r="516" spans="10:13">
      <c r="J516" s="416"/>
      <c r="K516" s="416"/>
      <c r="L516" s="416"/>
      <c r="M516" s="416"/>
    </row>
    <row r="517" spans="10:13">
      <c r="J517" s="416"/>
      <c r="K517" s="416"/>
      <c r="L517" s="416"/>
      <c r="M517" s="416"/>
    </row>
    <row r="518" spans="10:13">
      <c r="J518" s="416"/>
      <c r="K518" s="416"/>
      <c r="L518" s="416"/>
      <c r="M518" s="416"/>
    </row>
    <row r="519" spans="10:13">
      <c r="J519" s="416"/>
      <c r="K519" s="416"/>
      <c r="L519" s="416"/>
      <c r="M519" s="416"/>
    </row>
    <row r="520" spans="10:13">
      <c r="J520" s="416"/>
      <c r="K520" s="416"/>
      <c r="L520" s="416"/>
      <c r="M520" s="416"/>
    </row>
    <row r="521" spans="10:13">
      <c r="J521" s="416"/>
      <c r="K521" s="416"/>
      <c r="L521" s="416"/>
      <c r="M521" s="416"/>
    </row>
    <row r="522" spans="10:13">
      <c r="J522" s="416"/>
      <c r="K522" s="416"/>
      <c r="L522" s="416"/>
      <c r="M522" s="416"/>
    </row>
    <row r="523" spans="10:13">
      <c r="J523" s="416"/>
      <c r="K523" s="416"/>
      <c r="L523" s="416"/>
      <c r="M523" s="416"/>
    </row>
    <row r="524" spans="10:13">
      <c r="J524" s="416"/>
      <c r="K524" s="416"/>
      <c r="L524" s="416"/>
      <c r="M524" s="416"/>
    </row>
    <row r="525" spans="10:13">
      <c r="J525" s="416"/>
      <c r="K525" s="416"/>
      <c r="L525" s="416"/>
      <c r="M525" s="416"/>
    </row>
    <row r="526" spans="10:13">
      <c r="J526" s="416"/>
      <c r="K526" s="416"/>
      <c r="L526" s="416"/>
      <c r="M526" s="416"/>
    </row>
    <row r="527" spans="10:13">
      <c r="J527" s="416"/>
      <c r="K527" s="416"/>
      <c r="L527" s="416"/>
      <c r="M527" s="416"/>
    </row>
    <row r="528" spans="10:13">
      <c r="J528" s="416"/>
      <c r="K528" s="416"/>
      <c r="L528" s="416"/>
      <c r="M528" s="416"/>
    </row>
    <row r="529" spans="10:13">
      <c r="J529" s="416"/>
      <c r="K529" s="416"/>
      <c r="L529" s="416"/>
      <c r="M529" s="416"/>
    </row>
    <row r="530" spans="10:13">
      <c r="J530" s="416"/>
      <c r="K530" s="416"/>
      <c r="L530" s="416"/>
      <c r="M530" s="416"/>
    </row>
    <row r="531" spans="10:13">
      <c r="J531" s="416"/>
      <c r="K531" s="416"/>
      <c r="L531" s="416"/>
      <c r="M531" s="416"/>
    </row>
    <row r="532" spans="10:13">
      <c r="J532" s="416"/>
      <c r="K532" s="416"/>
      <c r="L532" s="416"/>
      <c r="M532" s="416"/>
    </row>
    <row r="533" spans="10:13">
      <c r="J533" s="416"/>
      <c r="K533" s="416"/>
      <c r="L533" s="416"/>
      <c r="M533" s="416"/>
    </row>
    <row r="534" spans="10:13">
      <c r="J534" s="416"/>
      <c r="K534" s="416"/>
      <c r="L534" s="416"/>
      <c r="M534" s="416"/>
    </row>
    <row r="535" spans="10:13">
      <c r="J535" s="416"/>
      <c r="K535" s="416"/>
      <c r="L535" s="416"/>
      <c r="M535" s="416"/>
    </row>
    <row r="536" spans="10:13">
      <c r="J536" s="416"/>
      <c r="K536" s="416"/>
      <c r="L536" s="416"/>
      <c r="M536" s="416"/>
    </row>
    <row r="537" spans="10:13">
      <c r="J537" s="416"/>
      <c r="K537" s="416"/>
      <c r="L537" s="416"/>
      <c r="M537" s="416"/>
    </row>
    <row r="538" spans="10:13">
      <c r="J538" s="416"/>
      <c r="K538" s="416"/>
      <c r="L538" s="416"/>
      <c r="M538" s="416"/>
    </row>
    <row r="539" spans="10:13">
      <c r="J539" s="416"/>
      <c r="K539" s="416"/>
      <c r="L539" s="416"/>
      <c r="M539" s="416"/>
    </row>
    <row r="540" spans="10:13">
      <c r="J540" s="416"/>
      <c r="K540" s="416"/>
      <c r="L540" s="416"/>
      <c r="M540" s="416"/>
    </row>
    <row r="541" spans="10:13">
      <c r="J541" s="416"/>
      <c r="K541" s="416"/>
      <c r="L541" s="416"/>
      <c r="M541" s="416"/>
    </row>
    <row r="542" spans="10:13">
      <c r="J542" s="416"/>
      <c r="K542" s="416"/>
      <c r="L542" s="416"/>
      <c r="M542" s="416"/>
    </row>
    <row r="543" spans="10:13">
      <c r="J543" s="416"/>
      <c r="K543" s="416"/>
      <c r="L543" s="416"/>
      <c r="M543" s="416"/>
    </row>
    <row r="544" spans="10:13">
      <c r="J544" s="416"/>
      <c r="K544" s="416"/>
      <c r="L544" s="416"/>
      <c r="M544" s="416"/>
    </row>
    <row r="545" spans="10:13">
      <c r="J545" s="416"/>
      <c r="K545" s="416"/>
      <c r="L545" s="416"/>
      <c r="M545" s="416"/>
    </row>
    <row r="546" spans="10:13">
      <c r="J546" s="416"/>
      <c r="K546" s="416"/>
      <c r="L546" s="416"/>
      <c r="M546" s="416"/>
    </row>
    <row r="547" spans="10:13">
      <c r="J547" s="416"/>
      <c r="K547" s="416"/>
      <c r="L547" s="416"/>
      <c r="M547" s="416"/>
    </row>
    <row r="548" spans="10:13">
      <c r="J548" s="416"/>
      <c r="K548" s="416"/>
      <c r="L548" s="416"/>
      <c r="M548" s="416"/>
    </row>
    <row r="549" spans="10:13">
      <c r="J549" s="416"/>
      <c r="K549" s="416"/>
      <c r="L549" s="416"/>
      <c r="M549" s="416"/>
    </row>
    <row r="550" spans="10:13">
      <c r="J550" s="416"/>
      <c r="K550" s="416"/>
      <c r="L550" s="416"/>
      <c r="M550" s="416"/>
    </row>
    <row r="551" spans="10:13">
      <c r="J551" s="416"/>
      <c r="K551" s="416"/>
      <c r="L551" s="416"/>
      <c r="M551" s="416"/>
    </row>
    <row r="552" spans="10:13">
      <c r="J552" s="416"/>
      <c r="K552" s="416"/>
      <c r="L552" s="416"/>
      <c r="M552" s="416"/>
    </row>
    <row r="553" spans="10:13">
      <c r="J553" s="416"/>
      <c r="K553" s="416"/>
      <c r="L553" s="416"/>
      <c r="M553" s="416"/>
    </row>
    <row r="554" spans="10:13">
      <c r="J554" s="416"/>
      <c r="K554" s="416"/>
      <c r="L554" s="416"/>
      <c r="M554" s="416"/>
    </row>
    <row r="555" spans="10:13">
      <c r="J555" s="416"/>
      <c r="K555" s="416"/>
      <c r="L555" s="416"/>
      <c r="M555" s="416"/>
    </row>
    <row r="556" spans="10:13">
      <c r="J556" s="416"/>
      <c r="K556" s="416"/>
      <c r="L556" s="416"/>
      <c r="M556" s="416"/>
    </row>
    <row r="557" spans="10:13">
      <c r="J557" s="416"/>
      <c r="K557" s="416"/>
      <c r="L557" s="416"/>
      <c r="M557" s="416"/>
    </row>
    <row r="558" spans="10:13">
      <c r="J558" s="416"/>
      <c r="K558" s="416"/>
      <c r="L558" s="416"/>
      <c r="M558" s="416"/>
    </row>
    <row r="559" spans="10:13">
      <c r="J559" s="416"/>
      <c r="K559" s="416"/>
      <c r="L559" s="416"/>
      <c r="M559" s="416"/>
    </row>
    <row r="560" spans="10:13">
      <c r="J560" s="416"/>
      <c r="K560" s="416"/>
      <c r="L560" s="416"/>
      <c r="M560" s="416"/>
    </row>
    <row r="561" spans="10:13">
      <c r="J561" s="416"/>
      <c r="K561" s="416"/>
      <c r="L561" s="416"/>
      <c r="M561" s="416"/>
    </row>
    <row r="562" spans="10:13">
      <c r="J562" s="416"/>
      <c r="K562" s="416"/>
      <c r="L562" s="416"/>
      <c r="M562" s="416"/>
    </row>
    <row r="563" spans="10:13">
      <c r="J563" s="416"/>
      <c r="K563" s="416"/>
      <c r="L563" s="416"/>
      <c r="M563" s="416"/>
    </row>
    <row r="564" spans="10:13">
      <c r="J564" s="416"/>
      <c r="K564" s="416"/>
      <c r="L564" s="416"/>
      <c r="M564" s="416"/>
    </row>
    <row r="565" spans="10:13">
      <c r="J565" s="416"/>
      <c r="K565" s="416"/>
      <c r="L565" s="416"/>
      <c r="M565" s="416"/>
    </row>
    <row r="566" spans="10:13">
      <c r="J566" s="416"/>
      <c r="K566" s="416"/>
      <c r="L566" s="416"/>
      <c r="M566" s="416"/>
    </row>
    <row r="567" spans="10:13">
      <c r="J567" s="416"/>
      <c r="K567" s="416"/>
      <c r="L567" s="416"/>
      <c r="M567" s="416"/>
    </row>
    <row r="568" spans="10:13">
      <c r="J568" s="416"/>
      <c r="K568" s="416"/>
      <c r="L568" s="416"/>
      <c r="M568" s="416"/>
    </row>
    <row r="569" spans="10:13">
      <c r="J569" s="416"/>
      <c r="K569" s="416"/>
      <c r="L569" s="416"/>
      <c r="M569" s="416"/>
    </row>
    <row r="570" spans="10:13">
      <c r="J570" s="416"/>
      <c r="K570" s="416"/>
      <c r="L570" s="416"/>
      <c r="M570" s="416"/>
    </row>
    <row r="571" spans="10:13">
      <c r="J571" s="416"/>
      <c r="K571" s="416"/>
      <c r="L571" s="416"/>
      <c r="M571" s="416"/>
    </row>
    <row r="572" spans="10:13">
      <c r="J572" s="416"/>
      <c r="K572" s="416"/>
      <c r="L572" s="416"/>
      <c r="M572" s="416"/>
    </row>
    <row r="573" spans="10:13">
      <c r="J573" s="416"/>
      <c r="K573" s="416"/>
      <c r="L573" s="416"/>
      <c r="M573" s="416"/>
    </row>
    <row r="574" spans="10:13">
      <c r="J574" s="416"/>
      <c r="K574" s="416"/>
      <c r="L574" s="416"/>
      <c r="M574" s="416"/>
    </row>
    <row r="575" spans="10:13">
      <c r="J575" s="416"/>
      <c r="K575" s="416"/>
      <c r="L575" s="416"/>
      <c r="M575" s="416"/>
    </row>
    <row r="576" spans="10:13">
      <c r="J576" s="416"/>
      <c r="K576" s="416"/>
      <c r="L576" s="416"/>
      <c r="M576" s="416"/>
    </row>
    <row r="577" spans="10:13">
      <c r="J577" s="416"/>
      <c r="K577" s="416"/>
      <c r="L577" s="416"/>
      <c r="M577" s="416"/>
    </row>
    <row r="578" spans="10:13">
      <c r="J578" s="416"/>
      <c r="K578" s="416"/>
      <c r="L578" s="416"/>
      <c r="M578" s="416"/>
    </row>
    <row r="579" spans="10:13">
      <c r="J579" s="416"/>
      <c r="K579" s="416"/>
      <c r="L579" s="416"/>
      <c r="M579" s="416"/>
    </row>
    <row r="580" spans="10:13">
      <c r="J580" s="416"/>
      <c r="K580" s="416"/>
      <c r="L580" s="416"/>
      <c r="M580" s="416"/>
    </row>
    <row r="581" spans="10:13">
      <c r="J581" s="416"/>
      <c r="K581" s="416"/>
      <c r="L581" s="416"/>
      <c r="M581" s="416"/>
    </row>
    <row r="582" spans="10:13">
      <c r="J582" s="416"/>
      <c r="K582" s="416"/>
      <c r="L582" s="416"/>
      <c r="M582" s="416"/>
    </row>
    <row r="583" spans="10:13">
      <c r="J583" s="416"/>
      <c r="K583" s="416"/>
      <c r="L583" s="416"/>
      <c r="M583" s="416"/>
    </row>
    <row r="584" spans="10:13">
      <c r="J584" s="416"/>
      <c r="K584" s="416"/>
      <c r="L584" s="416"/>
      <c r="M584" s="416"/>
    </row>
    <row r="585" spans="10:13">
      <c r="J585" s="416"/>
      <c r="K585" s="416"/>
      <c r="L585" s="416"/>
      <c r="M585" s="416"/>
    </row>
    <row r="586" spans="10:13">
      <c r="J586" s="416"/>
      <c r="K586" s="416"/>
      <c r="L586" s="416"/>
      <c r="M586" s="416"/>
    </row>
    <row r="587" spans="10:13">
      <c r="J587" s="416"/>
      <c r="K587" s="416"/>
      <c r="L587" s="416"/>
      <c r="M587" s="416"/>
    </row>
    <row r="588" spans="10:13">
      <c r="J588" s="416"/>
      <c r="K588" s="416"/>
      <c r="L588" s="416"/>
      <c r="M588" s="416"/>
    </row>
    <row r="589" spans="10:13">
      <c r="J589" s="416"/>
      <c r="K589" s="416"/>
      <c r="L589" s="416"/>
      <c r="M589" s="416"/>
    </row>
    <row r="590" spans="10:13">
      <c r="J590" s="416"/>
      <c r="K590" s="416"/>
      <c r="L590" s="416"/>
      <c r="M590" s="416"/>
    </row>
    <row r="591" spans="10:13">
      <c r="J591" s="416"/>
      <c r="K591" s="416"/>
      <c r="L591" s="416"/>
      <c r="M591" s="416"/>
    </row>
    <row r="592" spans="10:13">
      <c r="J592" s="416"/>
      <c r="K592" s="416"/>
      <c r="L592" s="416"/>
      <c r="M592" s="416"/>
    </row>
    <row r="593" spans="10:13">
      <c r="J593" s="416"/>
      <c r="K593" s="416"/>
      <c r="L593" s="416"/>
      <c r="M593" s="416"/>
    </row>
    <row r="594" spans="10:13">
      <c r="J594" s="416"/>
      <c r="K594" s="416"/>
      <c r="L594" s="416"/>
      <c r="M594" s="416"/>
    </row>
    <row r="595" spans="10:13">
      <c r="J595" s="416"/>
      <c r="K595" s="416"/>
      <c r="L595" s="416"/>
      <c r="M595" s="416"/>
    </row>
    <row r="600" spans="10:13">
      <c r="J600" s="105"/>
      <c r="K600" s="105"/>
      <c r="L600" s="105"/>
      <c r="M600" s="105"/>
    </row>
  </sheetData>
  <sheetProtection algorithmName="SHA-512" hashValue="4fFwv/PQ+nnhdkJP0TpfmXyz81uf3gG3AH038TQdVZdo0pbXgqoeECfQVhE6th3rVq4kEihDlkmC/sABoDMu3Q==" saltValue="K7xFOu4M6IWCORCLfYQh7Q==" spinCount="100000" sheet="1" objects="1" scenarios="1"/>
  <sortState ref="A2:Y600">
    <sortCondition ref="A2:A600"/>
  </sortState>
  <conditionalFormatting sqref="S1">
    <cfRule type="cellIs" dxfId="479" priority="4" stopIfTrue="1" operator="equal">
      <formula>"no"</formula>
    </cfRule>
  </conditionalFormatting>
  <conditionalFormatting sqref="Y1">
    <cfRule type="cellIs" dxfId="478" priority="1" stopIfTrue="1" operator="equal">
      <formula>"no"</formula>
    </cfRule>
  </conditionalFormatting>
  <printOptions horizontalCentered="1"/>
  <pageMargins left="0.75" right="0.75" top="1" bottom="1" header="0.5" footer="0.5"/>
  <pageSetup orientation="portrait" r:id="rId1"/>
  <headerFooter alignWithMargins="0">
    <oddHeader>&amp;CTable 7:  Number of students in LRE Tables 1-3 and Percent of Students in LRE Table 3 
(State LRE Table 3 Percentage: 14.11%)</oddHeader>
    <oddFooter>&amp;COSPI LRE Report 1077
December 2005</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03"/>
  <sheetViews>
    <sheetView zoomScaleNormal="100" workbookViewId="0">
      <pane ySplit="1" topLeftCell="A2" activePane="bottomLeft" state="frozen"/>
      <selection pane="bottomLeft" activeCell="U300" sqref="U300"/>
    </sheetView>
  </sheetViews>
  <sheetFormatPr defaultColWidth="24" defaultRowHeight="12.75"/>
  <cols>
    <col min="1" max="1" width="7.7109375" style="68" customWidth="1"/>
    <col min="2" max="2" width="19.5703125" style="68" customWidth="1"/>
    <col min="3" max="6" width="11.7109375" style="864" customWidth="1"/>
    <col min="7" max="8" width="11.7109375" style="498" customWidth="1"/>
    <col min="9" max="14" width="11.140625" style="861" customWidth="1"/>
    <col min="15" max="20" width="11.140625" style="228" customWidth="1"/>
    <col min="21" max="16384" width="24" style="68"/>
  </cols>
  <sheetData>
    <row r="1" spans="1:26" ht="38.25">
      <c r="A1" s="68" t="s">
        <v>1213</v>
      </c>
      <c r="B1" s="68" t="s">
        <v>116</v>
      </c>
      <c r="C1" s="1075" t="s">
        <v>1710</v>
      </c>
      <c r="D1" s="1075" t="s">
        <v>1705</v>
      </c>
      <c r="E1" s="1075" t="s">
        <v>1706</v>
      </c>
      <c r="F1" s="1075" t="s">
        <v>1707</v>
      </c>
      <c r="G1" s="1075" t="s">
        <v>1708</v>
      </c>
      <c r="H1" s="1075" t="s">
        <v>1709</v>
      </c>
      <c r="I1" s="1076" t="s">
        <v>2297</v>
      </c>
      <c r="J1" s="1076" t="s">
        <v>2298</v>
      </c>
      <c r="K1" s="1076" t="s">
        <v>2299</v>
      </c>
      <c r="L1" s="1076" t="s">
        <v>2300</v>
      </c>
      <c r="M1" s="1076" t="s">
        <v>2301</v>
      </c>
      <c r="N1" s="1076" t="s">
        <v>2302</v>
      </c>
      <c r="O1" s="860" t="s">
        <v>2541</v>
      </c>
      <c r="P1" s="860" t="s">
        <v>2542</v>
      </c>
      <c r="Q1" s="860" t="s">
        <v>2543</v>
      </c>
      <c r="R1" s="860" t="s">
        <v>2544</v>
      </c>
      <c r="S1" s="860" t="s">
        <v>2545</v>
      </c>
      <c r="T1" s="860" t="s">
        <v>2546</v>
      </c>
      <c r="U1" s="1558" t="s">
        <v>3443</v>
      </c>
      <c r="V1" s="1558" t="s">
        <v>3448</v>
      </c>
      <c r="W1" s="1558" t="s">
        <v>3447</v>
      </c>
      <c r="X1" s="1558" t="s">
        <v>3446</v>
      </c>
      <c r="Y1" s="1558" t="s">
        <v>3445</v>
      </c>
      <c r="Z1" s="1558" t="s">
        <v>3444</v>
      </c>
    </row>
    <row r="2" spans="1:26">
      <c r="A2" s="320" t="s">
        <v>1165</v>
      </c>
      <c r="B2" s="43" t="s">
        <v>799</v>
      </c>
      <c r="C2" s="865" t="s">
        <v>1317</v>
      </c>
      <c r="D2" s="865" t="s">
        <v>1317</v>
      </c>
      <c r="E2" s="865" t="s">
        <v>1317</v>
      </c>
      <c r="F2" s="865" t="s">
        <v>1317</v>
      </c>
      <c r="G2" s="865" t="s">
        <v>1317</v>
      </c>
      <c r="H2" s="865" t="s">
        <v>1317</v>
      </c>
      <c r="I2" s="861" t="s">
        <v>1317</v>
      </c>
      <c r="J2" s="861" t="s">
        <v>1317</v>
      </c>
      <c r="K2" s="861" t="s">
        <v>1317</v>
      </c>
      <c r="L2" s="861" t="s">
        <v>1317</v>
      </c>
      <c r="M2" s="861" t="s">
        <v>1317</v>
      </c>
      <c r="N2" s="861" t="s">
        <v>1317</v>
      </c>
      <c r="O2" s="861" t="s">
        <v>1317</v>
      </c>
      <c r="P2" s="861" t="s">
        <v>1317</v>
      </c>
      <c r="Q2" s="861" t="s">
        <v>1317</v>
      </c>
      <c r="R2" s="861" t="s">
        <v>1317</v>
      </c>
      <c r="S2" s="861" t="s">
        <v>1317</v>
      </c>
      <c r="T2" s="861" t="s">
        <v>1317</v>
      </c>
      <c r="U2" s="1187">
        <v>0</v>
      </c>
      <c r="V2" s="1187">
        <v>0</v>
      </c>
      <c r="W2" s="1187">
        <v>0</v>
      </c>
      <c r="X2" s="1187">
        <v>0</v>
      </c>
      <c r="Y2" s="1187">
        <v>0</v>
      </c>
      <c r="Z2" s="1187">
        <v>0</v>
      </c>
    </row>
    <row r="3" spans="1:26">
      <c r="A3" s="198" t="s">
        <v>144</v>
      </c>
      <c r="B3" s="68" t="s">
        <v>534</v>
      </c>
      <c r="C3" s="865" t="s">
        <v>1317</v>
      </c>
      <c r="D3" s="865" t="s">
        <v>1317</v>
      </c>
      <c r="E3" s="865" t="s">
        <v>1317</v>
      </c>
      <c r="F3" s="865" t="s">
        <v>1317</v>
      </c>
      <c r="G3" s="865" t="s">
        <v>1317</v>
      </c>
      <c r="H3" s="865" t="s">
        <v>1317</v>
      </c>
      <c r="I3" s="861" t="s">
        <v>1317</v>
      </c>
      <c r="J3" s="861" t="s">
        <v>1317</v>
      </c>
      <c r="K3" s="861" t="s">
        <v>1317</v>
      </c>
      <c r="L3" s="861" t="s">
        <v>1317</v>
      </c>
      <c r="M3" s="861" t="s">
        <v>1317</v>
      </c>
      <c r="N3" s="861" t="s">
        <v>1317</v>
      </c>
      <c r="O3" s="861" t="s">
        <v>1317</v>
      </c>
      <c r="P3" s="861" t="s">
        <v>1317</v>
      </c>
      <c r="Q3" s="861" t="s">
        <v>1317</v>
      </c>
      <c r="R3" s="861" t="s">
        <v>1317</v>
      </c>
      <c r="S3" s="861" t="s">
        <v>1317</v>
      </c>
      <c r="T3" s="861" t="s">
        <v>1317</v>
      </c>
      <c r="U3" s="1185" t="s">
        <v>1317</v>
      </c>
      <c r="V3" s="1185" t="s">
        <v>1317</v>
      </c>
      <c r="W3" s="1185" t="s">
        <v>1317</v>
      </c>
      <c r="X3" s="1185" t="s">
        <v>1317</v>
      </c>
      <c r="Y3" s="1185" t="s">
        <v>1317</v>
      </c>
      <c r="Z3" s="1185" t="s">
        <v>1317</v>
      </c>
    </row>
    <row r="4" spans="1:26">
      <c r="A4" s="198" t="s">
        <v>112</v>
      </c>
      <c r="B4" s="68" t="s">
        <v>695</v>
      </c>
      <c r="C4" s="499">
        <v>0.72222222222222221</v>
      </c>
      <c r="D4" s="499">
        <v>0.58823529411764708</v>
      </c>
      <c r="E4" s="499">
        <v>0.66666666666666674</v>
      </c>
      <c r="F4" s="499">
        <v>0.33333333333333331</v>
      </c>
      <c r="G4" s="499">
        <v>0.4285714285714286</v>
      </c>
      <c r="H4" s="499">
        <v>0.47619047619047616</v>
      </c>
      <c r="I4" s="862">
        <v>0.81818181818181823</v>
      </c>
      <c r="J4" s="862">
        <v>0.95833333333333326</v>
      </c>
      <c r="K4" s="862">
        <v>0.9375</v>
      </c>
      <c r="L4" s="862">
        <v>0.70967741935483875</v>
      </c>
      <c r="M4" s="862">
        <v>0.54838709677419351</v>
      </c>
      <c r="N4" s="862">
        <v>0.90322580645161299</v>
      </c>
      <c r="O4" s="863">
        <v>0.9285714285714286</v>
      </c>
      <c r="P4" s="863">
        <v>0.88461538461538458</v>
      </c>
      <c r="Q4" s="863">
        <v>0.94736842105263164</v>
      </c>
      <c r="R4" s="863">
        <v>0.61290322580645151</v>
      </c>
      <c r="S4" s="863">
        <v>0.61290322580645151</v>
      </c>
      <c r="T4" s="863">
        <v>0.83870967741935476</v>
      </c>
      <c r="U4" s="1187">
        <v>0.88235294117647067</v>
      </c>
      <c r="V4" s="1187">
        <v>0.84375</v>
      </c>
      <c r="W4" s="1187">
        <v>0.8</v>
      </c>
      <c r="X4" s="1187">
        <v>0.60526315789473673</v>
      </c>
      <c r="Y4" s="1187">
        <v>0.63157894736842113</v>
      </c>
      <c r="Z4" s="1187">
        <v>0.84210526315789469</v>
      </c>
    </row>
    <row r="5" spans="1:26">
      <c r="A5" s="198" t="s">
        <v>403</v>
      </c>
      <c r="B5" s="68" t="s">
        <v>636</v>
      </c>
      <c r="C5" s="499">
        <v>1</v>
      </c>
      <c r="D5" s="499">
        <v>1</v>
      </c>
      <c r="E5" s="499">
        <v>1</v>
      </c>
      <c r="F5" s="499">
        <v>0</v>
      </c>
      <c r="G5" s="499">
        <v>0</v>
      </c>
      <c r="H5" s="499">
        <v>0</v>
      </c>
      <c r="I5" s="861" t="s">
        <v>1317</v>
      </c>
      <c r="J5" s="861" t="s">
        <v>1317</v>
      </c>
      <c r="K5" s="861" t="s">
        <v>1317</v>
      </c>
      <c r="L5" s="861" t="s">
        <v>1317</v>
      </c>
      <c r="M5" s="861" t="s">
        <v>1317</v>
      </c>
      <c r="N5" s="861" t="s">
        <v>1317</v>
      </c>
      <c r="O5" s="861" t="s">
        <v>1317</v>
      </c>
      <c r="P5" s="861" t="s">
        <v>1317</v>
      </c>
      <c r="Q5" s="861" t="s">
        <v>1317</v>
      </c>
      <c r="R5" s="861" t="s">
        <v>1317</v>
      </c>
      <c r="S5" s="861" t="s">
        <v>1317</v>
      </c>
      <c r="T5" s="861" t="s">
        <v>1317</v>
      </c>
      <c r="U5" s="1185" t="s">
        <v>1317</v>
      </c>
      <c r="V5" s="1185" t="s">
        <v>1317</v>
      </c>
      <c r="W5" s="1185" t="s">
        <v>1317</v>
      </c>
      <c r="X5" s="1185" t="s">
        <v>1317</v>
      </c>
      <c r="Y5" s="1185" t="s">
        <v>1317</v>
      </c>
      <c r="Z5" s="1185" t="s">
        <v>1317</v>
      </c>
    </row>
    <row r="6" spans="1:26">
      <c r="A6" s="198" t="s">
        <v>329</v>
      </c>
      <c r="B6" s="68" t="s">
        <v>741</v>
      </c>
      <c r="C6" s="864" t="s">
        <v>791</v>
      </c>
      <c r="D6" s="499">
        <v>1</v>
      </c>
      <c r="E6" s="499">
        <v>1</v>
      </c>
      <c r="F6" s="499">
        <v>1</v>
      </c>
      <c r="G6" s="499">
        <v>0.8571428571428571</v>
      </c>
      <c r="H6" s="499">
        <v>1</v>
      </c>
      <c r="I6" s="862">
        <v>1</v>
      </c>
      <c r="J6" s="862">
        <v>1</v>
      </c>
      <c r="K6" s="862">
        <v>1</v>
      </c>
      <c r="L6" s="862">
        <v>0.75</v>
      </c>
      <c r="M6" s="862">
        <v>0.5</v>
      </c>
      <c r="N6" s="862">
        <v>0.75</v>
      </c>
      <c r="O6" s="863">
        <v>1</v>
      </c>
      <c r="P6" s="863">
        <v>1</v>
      </c>
      <c r="Q6" s="863">
        <v>1</v>
      </c>
      <c r="R6" s="863">
        <v>0.66666666666666674</v>
      </c>
      <c r="S6" s="863">
        <v>1</v>
      </c>
      <c r="T6" s="863">
        <v>0.66666666666666674</v>
      </c>
      <c r="U6" s="1187">
        <v>0.5</v>
      </c>
      <c r="V6" s="1187">
        <v>1</v>
      </c>
      <c r="W6" s="1187">
        <v>1</v>
      </c>
      <c r="X6" s="1187">
        <v>0.33333333333333331</v>
      </c>
      <c r="Y6" s="1187">
        <v>0.33333333333333331</v>
      </c>
      <c r="Z6" s="1187">
        <v>0.33333333333333331</v>
      </c>
    </row>
    <row r="7" spans="1:26">
      <c r="A7" s="198" t="s">
        <v>1150</v>
      </c>
      <c r="B7" s="68" t="s">
        <v>557</v>
      </c>
      <c r="C7" s="499">
        <v>0.88135593220338981</v>
      </c>
      <c r="D7" s="499">
        <v>0.89552238805970141</v>
      </c>
      <c r="E7" s="499">
        <v>0.875</v>
      </c>
      <c r="F7" s="499">
        <v>0.43835616438356162</v>
      </c>
      <c r="G7" s="499">
        <v>0.34246575342465752</v>
      </c>
      <c r="H7" s="499">
        <v>0.67123287671232879</v>
      </c>
      <c r="I7" s="862">
        <v>1</v>
      </c>
      <c r="J7" s="862">
        <v>1</v>
      </c>
      <c r="K7" s="862">
        <v>1</v>
      </c>
      <c r="L7" s="862">
        <v>0.4</v>
      </c>
      <c r="M7" s="862">
        <v>0.6</v>
      </c>
      <c r="N7" s="862">
        <v>0.6</v>
      </c>
      <c r="O7" s="863">
        <v>1</v>
      </c>
      <c r="P7" s="863">
        <v>1</v>
      </c>
      <c r="Q7" s="863">
        <v>1</v>
      </c>
      <c r="R7" s="863">
        <v>0.4</v>
      </c>
      <c r="S7" s="863">
        <v>0.3</v>
      </c>
      <c r="T7" s="863">
        <v>0.6</v>
      </c>
      <c r="U7" s="1187">
        <v>0.92307692307692313</v>
      </c>
      <c r="V7" s="1187">
        <v>1</v>
      </c>
      <c r="W7" s="1187">
        <v>0.875</v>
      </c>
      <c r="X7" s="1187">
        <v>0.46666666666666667</v>
      </c>
      <c r="Y7" s="1187">
        <v>0.33333333333333331</v>
      </c>
      <c r="Z7" s="1187">
        <v>0.73333333333333328</v>
      </c>
    </row>
    <row r="8" spans="1:26">
      <c r="A8" s="198" t="s">
        <v>412</v>
      </c>
      <c r="B8" s="68" t="s">
        <v>528</v>
      </c>
      <c r="C8" s="499">
        <v>1</v>
      </c>
      <c r="D8" s="499">
        <v>1</v>
      </c>
      <c r="E8" s="499">
        <v>1</v>
      </c>
      <c r="F8" s="499">
        <v>0.66666666666666674</v>
      </c>
      <c r="G8" s="499">
        <v>0.33333333333333331</v>
      </c>
      <c r="H8" s="499">
        <v>1</v>
      </c>
      <c r="I8" s="862">
        <v>1</v>
      </c>
      <c r="J8" s="862">
        <v>1</v>
      </c>
      <c r="K8" s="862">
        <v>1</v>
      </c>
      <c r="L8" s="862">
        <v>0.66666666666666674</v>
      </c>
      <c r="M8" s="862">
        <v>0.66666666666666674</v>
      </c>
      <c r="N8" s="862">
        <v>0.66666666666666674</v>
      </c>
      <c r="O8" s="863">
        <v>1</v>
      </c>
      <c r="P8" s="863">
        <v>1</v>
      </c>
      <c r="Q8" s="863">
        <v>1</v>
      </c>
      <c r="R8" s="863">
        <v>1</v>
      </c>
      <c r="S8" s="863">
        <v>1</v>
      </c>
      <c r="T8" s="863">
        <v>1</v>
      </c>
      <c r="U8" s="1187">
        <v>1</v>
      </c>
      <c r="V8" s="1187">
        <v>1</v>
      </c>
      <c r="W8" s="1164"/>
      <c r="X8" s="1187">
        <v>0.75</v>
      </c>
      <c r="Y8" s="1187">
        <v>1</v>
      </c>
      <c r="Z8" s="1187">
        <v>1</v>
      </c>
    </row>
    <row r="9" spans="1:26">
      <c r="A9" s="198" t="s">
        <v>397</v>
      </c>
      <c r="B9" s="68" t="s">
        <v>622</v>
      </c>
      <c r="C9" s="499">
        <v>0.84057971014492749</v>
      </c>
      <c r="D9" s="499">
        <v>0.84722222222222221</v>
      </c>
      <c r="E9" s="499">
        <v>0.90740740740740744</v>
      </c>
      <c r="F9" s="499">
        <v>0.43678160919540232</v>
      </c>
      <c r="G9" s="499">
        <v>0.39080459770114939</v>
      </c>
      <c r="H9" s="499">
        <v>0.62068965517241381</v>
      </c>
      <c r="I9" s="862">
        <v>0.8214285714285714</v>
      </c>
      <c r="J9" s="862">
        <v>0.88461538461538458</v>
      </c>
      <c r="K9" s="862">
        <v>0.88888888888888895</v>
      </c>
      <c r="L9" s="862">
        <v>0.44117647058823534</v>
      </c>
      <c r="M9" s="862">
        <v>0.44117647058823534</v>
      </c>
      <c r="N9" s="862">
        <v>0.56862745098039225</v>
      </c>
      <c r="O9" s="863">
        <v>0.76923076923076916</v>
      </c>
      <c r="P9" s="863">
        <v>0.77419354838709675</v>
      </c>
      <c r="Q9" s="863">
        <v>0.82352941176470584</v>
      </c>
      <c r="R9" s="863">
        <v>0.44</v>
      </c>
      <c r="S9" s="863">
        <v>0.49333333333333329</v>
      </c>
      <c r="T9" s="863">
        <v>0.68</v>
      </c>
      <c r="U9" s="1187">
        <v>0.90277777777777779</v>
      </c>
      <c r="V9" s="1187">
        <v>0.8571428571428571</v>
      </c>
      <c r="W9" s="1187">
        <v>0.87692307692307692</v>
      </c>
      <c r="X9" s="1187">
        <v>0.48275862068965519</v>
      </c>
      <c r="Y9" s="1187">
        <v>0.4022988505747126</v>
      </c>
      <c r="Z9" s="1187">
        <v>0.55172413793103448</v>
      </c>
    </row>
    <row r="10" spans="1:26">
      <c r="A10" s="198" t="s">
        <v>78</v>
      </c>
      <c r="B10" s="68" t="s">
        <v>700</v>
      </c>
      <c r="C10" s="499">
        <v>1</v>
      </c>
      <c r="D10" s="499">
        <v>1</v>
      </c>
      <c r="E10" s="499">
        <v>1</v>
      </c>
      <c r="F10" s="499">
        <v>0</v>
      </c>
      <c r="G10" s="499">
        <v>0</v>
      </c>
      <c r="H10" s="499">
        <v>1</v>
      </c>
      <c r="I10" s="861" t="s">
        <v>1317</v>
      </c>
      <c r="J10" s="861" t="s">
        <v>1317</v>
      </c>
      <c r="K10" s="861" t="s">
        <v>1317</v>
      </c>
      <c r="L10" s="861" t="s">
        <v>1317</v>
      </c>
      <c r="M10" s="861" t="s">
        <v>1317</v>
      </c>
      <c r="N10" s="861" t="s">
        <v>1317</v>
      </c>
      <c r="O10" s="863">
        <v>1</v>
      </c>
      <c r="P10" s="863">
        <v>1</v>
      </c>
      <c r="Q10" s="863">
        <v>1</v>
      </c>
      <c r="R10" s="863">
        <v>0</v>
      </c>
      <c r="S10" s="863">
        <v>0</v>
      </c>
      <c r="T10" s="863">
        <v>0</v>
      </c>
      <c r="U10" s="1185" t="s">
        <v>1317</v>
      </c>
      <c r="V10" s="1185" t="s">
        <v>1317</v>
      </c>
      <c r="W10" s="1185" t="s">
        <v>1317</v>
      </c>
      <c r="X10" s="1185" t="s">
        <v>1317</v>
      </c>
      <c r="Y10" s="1185" t="s">
        <v>1317</v>
      </c>
      <c r="Z10" s="1185" t="s">
        <v>1317</v>
      </c>
    </row>
    <row r="11" spans="1:26">
      <c r="A11" s="198" t="s">
        <v>420</v>
      </c>
      <c r="B11" s="68" t="s">
        <v>625</v>
      </c>
      <c r="C11" s="499">
        <v>1</v>
      </c>
      <c r="D11" s="499">
        <v>1</v>
      </c>
      <c r="E11" s="499">
        <v>1</v>
      </c>
      <c r="F11" s="499">
        <v>0.8</v>
      </c>
      <c r="G11" s="499">
        <v>0.6</v>
      </c>
      <c r="H11" s="499">
        <v>0.6</v>
      </c>
      <c r="I11" s="862">
        <v>0.45454545454545447</v>
      </c>
      <c r="J11" s="862">
        <v>0.4</v>
      </c>
      <c r="K11" s="862">
        <v>0.33333333333333331</v>
      </c>
      <c r="L11" s="862">
        <v>0.27272727272727271</v>
      </c>
      <c r="M11" s="862">
        <v>0.27272727272727271</v>
      </c>
      <c r="N11" s="862">
        <v>0.63636363636363635</v>
      </c>
      <c r="O11" s="863">
        <v>0.875</v>
      </c>
      <c r="P11" s="863">
        <v>0.9375</v>
      </c>
      <c r="Q11" s="863">
        <v>0.92307692307692313</v>
      </c>
      <c r="R11" s="863">
        <v>0.5625</v>
      </c>
      <c r="S11" s="863">
        <v>0.625</v>
      </c>
      <c r="T11" s="863">
        <v>0.875</v>
      </c>
      <c r="U11" s="1187">
        <v>0.77777777777777779</v>
      </c>
      <c r="V11" s="1187">
        <v>0.77777777777777779</v>
      </c>
      <c r="W11" s="1187">
        <v>0.66666666666666674</v>
      </c>
      <c r="X11" s="1187">
        <v>0</v>
      </c>
      <c r="Y11" s="1187">
        <v>0</v>
      </c>
      <c r="Z11" s="1187">
        <v>0.1111111111111111</v>
      </c>
    </row>
    <row r="12" spans="1:26">
      <c r="A12" s="198" t="s">
        <v>364</v>
      </c>
      <c r="B12" s="68" t="s">
        <v>595</v>
      </c>
      <c r="C12" s="499">
        <v>1</v>
      </c>
      <c r="D12" s="499">
        <v>1</v>
      </c>
      <c r="E12" s="499">
        <v>1</v>
      </c>
      <c r="F12" s="499">
        <v>1</v>
      </c>
      <c r="G12" s="499">
        <v>1</v>
      </c>
      <c r="H12" s="499">
        <v>1</v>
      </c>
      <c r="I12" s="862">
        <v>1</v>
      </c>
      <c r="J12" s="862">
        <v>0.66666666666666674</v>
      </c>
      <c r="K12" s="862">
        <v>1</v>
      </c>
      <c r="L12" s="862">
        <v>0.66666666666666674</v>
      </c>
      <c r="M12" s="862">
        <v>0.5</v>
      </c>
      <c r="N12" s="862">
        <v>0.83333333333333326</v>
      </c>
      <c r="O12" s="863">
        <v>0.75</v>
      </c>
      <c r="P12" s="863">
        <v>0.6</v>
      </c>
      <c r="Q12" s="863">
        <v>0.66666666666666674</v>
      </c>
      <c r="R12" s="863">
        <v>0.4</v>
      </c>
      <c r="S12" s="863">
        <v>0.4</v>
      </c>
      <c r="T12" s="863">
        <v>0.8</v>
      </c>
      <c r="U12" s="1187">
        <v>1</v>
      </c>
      <c r="V12" s="1187">
        <v>1</v>
      </c>
      <c r="W12" s="1187">
        <v>1</v>
      </c>
      <c r="X12" s="1187">
        <v>0.5714285714285714</v>
      </c>
      <c r="Y12" s="1187">
        <v>0.7142857142857143</v>
      </c>
      <c r="Z12" s="1187">
        <v>0.8571428571428571</v>
      </c>
    </row>
    <row r="13" spans="1:26">
      <c r="A13" s="198" t="s">
        <v>300</v>
      </c>
      <c r="B13" s="68" t="s">
        <v>708</v>
      </c>
      <c r="C13" s="499">
        <v>1</v>
      </c>
      <c r="D13" s="499">
        <v>1</v>
      </c>
      <c r="E13" s="499">
        <v>1</v>
      </c>
      <c r="F13" s="499">
        <v>0.5</v>
      </c>
      <c r="G13" s="499">
        <v>0.5</v>
      </c>
      <c r="H13" s="499">
        <v>1</v>
      </c>
      <c r="I13" s="862">
        <v>1</v>
      </c>
      <c r="J13" s="862">
        <v>1</v>
      </c>
      <c r="K13" s="862">
        <v>1</v>
      </c>
      <c r="L13" s="862">
        <v>0.25</v>
      </c>
      <c r="M13" s="862">
        <v>0.25</v>
      </c>
      <c r="N13" s="862">
        <v>0.5</v>
      </c>
      <c r="O13" s="863">
        <v>1</v>
      </c>
      <c r="P13" s="863">
        <v>1</v>
      </c>
      <c r="Q13" s="863">
        <v>1</v>
      </c>
      <c r="R13" s="863">
        <v>0.53846153846153855</v>
      </c>
      <c r="S13" s="863">
        <v>0.76923076923076916</v>
      </c>
      <c r="T13" s="863">
        <v>0.76923076923076916</v>
      </c>
      <c r="U13" s="1187">
        <v>1</v>
      </c>
      <c r="V13" s="1187">
        <v>1</v>
      </c>
      <c r="W13" s="1187">
        <v>1</v>
      </c>
      <c r="X13" s="1187">
        <v>0.33333333333333331</v>
      </c>
      <c r="Y13" s="1187">
        <v>0.66666666666666674</v>
      </c>
      <c r="Z13" s="1187">
        <v>0.66666666666666674</v>
      </c>
    </row>
    <row r="14" spans="1:26">
      <c r="A14" s="239" t="s">
        <v>325</v>
      </c>
      <c r="B14" s="68" t="s">
        <v>739</v>
      </c>
      <c r="C14" s="499">
        <v>0.8035714285714286</v>
      </c>
      <c r="D14" s="499">
        <v>0.8545454545454545</v>
      </c>
      <c r="E14" s="499">
        <v>0.82352941176470584</v>
      </c>
      <c r="F14" s="499">
        <v>0.467741935483871</v>
      </c>
      <c r="G14" s="499">
        <v>0.5</v>
      </c>
      <c r="H14" s="499">
        <v>0.61290322580645151</v>
      </c>
      <c r="I14" s="862">
        <v>0.8039215686274509</v>
      </c>
      <c r="J14" s="862">
        <v>0.8571428571428571</v>
      </c>
      <c r="K14" s="862">
        <v>0.86363636363636365</v>
      </c>
      <c r="L14" s="862">
        <v>0.5178571428571429</v>
      </c>
      <c r="M14" s="862">
        <v>0.5535714285714286</v>
      </c>
      <c r="N14" s="862">
        <v>0.7142857142857143</v>
      </c>
      <c r="O14" s="863">
        <v>0.8545454545454545</v>
      </c>
      <c r="P14" s="863">
        <v>0.86274509803921573</v>
      </c>
      <c r="Q14" s="863">
        <v>0.8666666666666667</v>
      </c>
      <c r="R14" s="863">
        <v>0.44067796610169491</v>
      </c>
      <c r="S14" s="863">
        <v>0.50847457627118642</v>
      </c>
      <c r="T14" s="863">
        <v>0.59322033898305082</v>
      </c>
      <c r="U14" s="1187">
        <v>0.92156862745098045</v>
      </c>
      <c r="V14" s="1187">
        <v>0.92</v>
      </c>
      <c r="W14" s="1187">
        <v>0.93181818181818177</v>
      </c>
      <c r="X14" s="1187">
        <v>0.4363636363636364</v>
      </c>
      <c r="Y14" s="1187">
        <v>0.41818181818181821</v>
      </c>
      <c r="Z14" s="1187">
        <v>0.58181818181818179</v>
      </c>
    </row>
    <row r="15" spans="1:26">
      <c r="A15" s="239" t="s">
        <v>433</v>
      </c>
      <c r="B15" s="68" t="s">
        <v>644</v>
      </c>
      <c r="C15" s="865" t="s">
        <v>1317</v>
      </c>
      <c r="D15" s="865" t="s">
        <v>1317</v>
      </c>
      <c r="E15" s="865" t="s">
        <v>1317</v>
      </c>
      <c r="F15" s="865" t="s">
        <v>1317</v>
      </c>
      <c r="G15" s="865" t="s">
        <v>1317</v>
      </c>
      <c r="H15" s="865" t="s">
        <v>1317</v>
      </c>
      <c r="I15" s="862">
        <v>1</v>
      </c>
      <c r="J15" s="862">
        <v>1</v>
      </c>
      <c r="K15" s="862">
        <v>1</v>
      </c>
      <c r="L15" s="862">
        <v>0.33329999999999999</v>
      </c>
      <c r="M15" s="862">
        <v>0.33329999999999999</v>
      </c>
      <c r="N15" s="862">
        <v>0.33329999999999999</v>
      </c>
      <c r="O15" s="863">
        <v>0.8571428571428571</v>
      </c>
      <c r="P15" s="863">
        <v>1</v>
      </c>
      <c r="Q15" s="863">
        <v>1</v>
      </c>
      <c r="R15" s="863">
        <v>0.5714285714285714</v>
      </c>
      <c r="S15" s="863">
        <v>0.5714285714285714</v>
      </c>
      <c r="T15" s="863">
        <v>0.7142857142857143</v>
      </c>
      <c r="U15" s="1187">
        <v>1</v>
      </c>
      <c r="V15" s="1187">
        <v>1</v>
      </c>
      <c r="W15" s="1187">
        <v>1</v>
      </c>
      <c r="X15" s="1187">
        <v>0.66666666666666674</v>
      </c>
      <c r="Y15" s="1187">
        <v>0.33333333333333331</v>
      </c>
      <c r="Z15" s="1187">
        <v>1</v>
      </c>
    </row>
    <row r="16" spans="1:26">
      <c r="A16" s="198" t="s">
        <v>18</v>
      </c>
      <c r="B16" s="68" t="s">
        <v>768</v>
      </c>
      <c r="C16" s="865" t="s">
        <v>1317</v>
      </c>
      <c r="D16" s="865" t="s">
        <v>1317</v>
      </c>
      <c r="E16" s="865" t="s">
        <v>1317</v>
      </c>
      <c r="F16" s="865" t="s">
        <v>1317</v>
      </c>
      <c r="G16" s="865" t="s">
        <v>1317</v>
      </c>
      <c r="H16" s="865" t="s">
        <v>1317</v>
      </c>
      <c r="I16" s="861" t="s">
        <v>1317</v>
      </c>
      <c r="J16" s="861" t="s">
        <v>1317</v>
      </c>
      <c r="K16" s="861" t="s">
        <v>1317</v>
      </c>
      <c r="L16" s="861" t="s">
        <v>1317</v>
      </c>
      <c r="M16" s="861" t="s">
        <v>1317</v>
      </c>
      <c r="N16" s="861" t="s">
        <v>1317</v>
      </c>
      <c r="O16" s="861" t="s">
        <v>1317</v>
      </c>
      <c r="P16" s="861" t="s">
        <v>1317</v>
      </c>
      <c r="Q16" s="861" t="s">
        <v>1317</v>
      </c>
      <c r="R16" s="861" t="s">
        <v>1317</v>
      </c>
      <c r="S16" s="861" t="s">
        <v>1317</v>
      </c>
      <c r="T16" s="861" t="s">
        <v>1317</v>
      </c>
      <c r="U16" s="1185" t="s">
        <v>1317</v>
      </c>
      <c r="V16" s="1185" t="s">
        <v>1317</v>
      </c>
      <c r="W16" s="1185" t="s">
        <v>1317</v>
      </c>
      <c r="X16" s="1185" t="s">
        <v>1317</v>
      </c>
      <c r="Y16" s="1185" t="s">
        <v>1317</v>
      </c>
      <c r="Z16" s="1185" t="s">
        <v>1317</v>
      </c>
    </row>
    <row r="17" spans="1:26">
      <c r="A17" s="198" t="s">
        <v>353</v>
      </c>
      <c r="B17" s="68" t="s">
        <v>587</v>
      </c>
      <c r="C17" s="499">
        <v>1</v>
      </c>
      <c r="D17" s="499">
        <v>1</v>
      </c>
      <c r="E17" s="499">
        <v>1</v>
      </c>
      <c r="F17" s="499">
        <v>0</v>
      </c>
      <c r="G17" s="499">
        <v>0</v>
      </c>
      <c r="H17" s="499">
        <v>0</v>
      </c>
      <c r="I17" s="862">
        <v>1</v>
      </c>
      <c r="J17" s="862">
        <v>1</v>
      </c>
      <c r="K17" s="861" t="s">
        <v>1317</v>
      </c>
      <c r="L17" s="862">
        <v>1</v>
      </c>
      <c r="M17" s="862">
        <v>1</v>
      </c>
      <c r="N17" s="862">
        <v>1</v>
      </c>
      <c r="O17" s="861" t="s">
        <v>1317</v>
      </c>
      <c r="P17" s="861" t="s">
        <v>1317</v>
      </c>
      <c r="Q17" s="861" t="s">
        <v>1317</v>
      </c>
      <c r="R17" s="863">
        <v>1</v>
      </c>
      <c r="S17" s="863">
        <v>1</v>
      </c>
      <c r="T17" s="863">
        <v>1</v>
      </c>
      <c r="U17" s="1187">
        <v>1</v>
      </c>
      <c r="V17" s="1187">
        <v>1</v>
      </c>
      <c r="W17" s="1164"/>
      <c r="X17" s="1187">
        <v>1</v>
      </c>
      <c r="Y17" s="1187">
        <v>1</v>
      </c>
      <c r="Z17" s="1187">
        <v>1</v>
      </c>
    </row>
    <row r="18" spans="1:26">
      <c r="A18" s="320" t="s">
        <v>69</v>
      </c>
      <c r="B18" s="43" t="s">
        <v>630</v>
      </c>
      <c r="C18" s="499">
        <v>0.8571428571428571</v>
      </c>
      <c r="D18" s="499">
        <v>0.7142857142857143</v>
      </c>
      <c r="E18" s="499">
        <v>0.8571428571428571</v>
      </c>
      <c r="F18" s="499">
        <v>0.5714285714285714</v>
      </c>
      <c r="G18" s="499">
        <v>0.2857142857142857</v>
      </c>
      <c r="H18" s="499">
        <v>0.5714285714285714</v>
      </c>
      <c r="I18" s="861">
        <v>0.9</v>
      </c>
      <c r="J18" s="861">
        <v>0.9</v>
      </c>
      <c r="K18" s="861">
        <v>0.9</v>
      </c>
      <c r="L18" s="861">
        <v>0.4</v>
      </c>
      <c r="M18" s="861">
        <v>0.2</v>
      </c>
      <c r="N18" s="861">
        <v>0.5</v>
      </c>
      <c r="O18" s="863">
        <v>1</v>
      </c>
      <c r="P18" s="863">
        <v>1</v>
      </c>
      <c r="Q18" s="863">
        <v>1</v>
      </c>
      <c r="R18" s="863">
        <v>0.33333333333333331</v>
      </c>
      <c r="S18" s="863">
        <v>0.66666666666666674</v>
      </c>
      <c r="T18" s="863">
        <v>0.66666666666666674</v>
      </c>
      <c r="U18" s="1187">
        <v>1</v>
      </c>
      <c r="V18" s="1187">
        <v>1</v>
      </c>
      <c r="W18" s="1187">
        <v>1</v>
      </c>
      <c r="X18" s="1187">
        <v>0.23076923076923081</v>
      </c>
      <c r="Y18" s="1187">
        <v>0.23076923076923081</v>
      </c>
      <c r="Z18" s="1187">
        <v>0.38461538461538458</v>
      </c>
    </row>
    <row r="19" spans="1:26">
      <c r="A19" s="198" t="s">
        <v>98</v>
      </c>
      <c r="B19" s="68" t="s">
        <v>547</v>
      </c>
      <c r="C19" s="499">
        <v>0.94117647058823528</v>
      </c>
      <c r="D19" s="499">
        <v>0.8666666666666667</v>
      </c>
      <c r="E19" s="499">
        <v>0.93333333333333324</v>
      </c>
      <c r="F19" s="499">
        <v>0.6</v>
      </c>
      <c r="G19" s="499">
        <v>0.55000000000000004</v>
      </c>
      <c r="H19" s="499">
        <v>0.75</v>
      </c>
      <c r="I19" s="862">
        <v>0.8</v>
      </c>
      <c r="J19" s="862">
        <v>0.8</v>
      </c>
      <c r="K19" s="862">
        <v>0.8</v>
      </c>
      <c r="L19" s="862">
        <v>0.83333333333333326</v>
      </c>
      <c r="M19" s="862">
        <v>0.16666666666666669</v>
      </c>
      <c r="N19" s="862">
        <v>0.83333333333333326</v>
      </c>
      <c r="O19" s="863">
        <v>1</v>
      </c>
      <c r="P19" s="863">
        <v>1</v>
      </c>
      <c r="Q19" s="863">
        <v>1</v>
      </c>
      <c r="R19" s="863">
        <v>0.7142857142857143</v>
      </c>
      <c r="S19" s="863">
        <v>0.5714285714285714</v>
      </c>
      <c r="T19" s="863">
        <v>0.5714285714285714</v>
      </c>
      <c r="U19" s="1187">
        <v>1</v>
      </c>
      <c r="V19" s="1187">
        <v>1</v>
      </c>
      <c r="W19" s="1187">
        <v>1</v>
      </c>
      <c r="X19" s="1187">
        <v>0.8571428571428571</v>
      </c>
      <c r="Y19" s="1187">
        <v>0.8571428571428571</v>
      </c>
      <c r="Z19" s="1187">
        <v>0.8571428571428571</v>
      </c>
    </row>
    <row r="20" spans="1:26">
      <c r="A20" s="198" t="s">
        <v>96</v>
      </c>
      <c r="B20" s="68" t="s">
        <v>546</v>
      </c>
      <c r="C20" s="499">
        <v>1</v>
      </c>
      <c r="D20" s="499">
        <v>0.8</v>
      </c>
      <c r="E20" s="499">
        <v>0.75</v>
      </c>
      <c r="F20" s="499">
        <v>0.4</v>
      </c>
      <c r="G20" s="499">
        <v>0.2</v>
      </c>
      <c r="H20" s="499">
        <v>0.4</v>
      </c>
      <c r="I20" s="862">
        <v>1</v>
      </c>
      <c r="J20" s="862">
        <v>1</v>
      </c>
      <c r="K20" s="862">
        <v>0.8571428571428571</v>
      </c>
      <c r="L20" s="862">
        <v>0.22222222222222221</v>
      </c>
      <c r="M20" s="862">
        <v>0.33333333333333331</v>
      </c>
      <c r="N20" s="862">
        <v>0.44444444444444442</v>
      </c>
      <c r="O20" s="863">
        <v>1</v>
      </c>
      <c r="P20" s="863">
        <v>1</v>
      </c>
      <c r="Q20" s="863">
        <v>1</v>
      </c>
      <c r="R20" s="863">
        <v>0.6</v>
      </c>
      <c r="S20" s="863">
        <v>0.4</v>
      </c>
      <c r="T20" s="863">
        <v>0.8</v>
      </c>
      <c r="U20" s="1187">
        <v>1</v>
      </c>
      <c r="V20" s="1187">
        <v>0.875</v>
      </c>
      <c r="W20" s="1187">
        <v>0.6</v>
      </c>
      <c r="X20" s="1187">
        <v>0.5</v>
      </c>
      <c r="Y20" s="1187">
        <v>0.6</v>
      </c>
      <c r="Z20" s="1187">
        <v>0.6</v>
      </c>
    </row>
    <row r="21" spans="1:26">
      <c r="A21" s="320" t="s">
        <v>424</v>
      </c>
      <c r="B21" s="43" t="s">
        <v>802</v>
      </c>
      <c r="C21" s="499">
        <v>0.67741935483870974</v>
      </c>
      <c r="D21" s="499">
        <v>0.53333333333333333</v>
      </c>
      <c r="E21" s="499">
        <v>0.77777777777777779</v>
      </c>
      <c r="F21" s="499">
        <v>0.41176470588235287</v>
      </c>
      <c r="G21" s="499">
        <v>0.26470588235294118</v>
      </c>
      <c r="H21" s="499">
        <v>0.61764705882352933</v>
      </c>
      <c r="I21" s="862">
        <v>0.85185185185185197</v>
      </c>
      <c r="J21" s="862">
        <v>0.83333333333333326</v>
      </c>
      <c r="K21" s="862">
        <v>0.96</v>
      </c>
      <c r="L21" s="862">
        <v>0.74285714285714288</v>
      </c>
      <c r="M21" s="862">
        <v>0.62857142857142867</v>
      </c>
      <c r="N21" s="862">
        <v>0.8571428571428571</v>
      </c>
      <c r="O21" s="863">
        <v>0.84615384615384615</v>
      </c>
      <c r="P21" s="863">
        <v>0.86956521739130421</v>
      </c>
      <c r="Q21" s="863">
        <v>0.89473684210526327</v>
      </c>
      <c r="R21" s="863">
        <v>0.66666666666666674</v>
      </c>
      <c r="S21" s="863">
        <v>0.66666666666666674</v>
      </c>
      <c r="T21" s="863">
        <v>0.73333333333333328</v>
      </c>
      <c r="U21" s="1187">
        <v>0.82352941176470584</v>
      </c>
      <c r="V21" s="1187">
        <v>0.88888888888888895</v>
      </c>
      <c r="W21" s="1187">
        <v>0.83333333333333326</v>
      </c>
      <c r="X21" s="1187">
        <v>0.56521739130434778</v>
      </c>
      <c r="Y21" s="1187">
        <v>0.52173913043478259</v>
      </c>
      <c r="Z21" s="1187">
        <v>0.60869565217391297</v>
      </c>
    </row>
    <row r="22" spans="1:26">
      <c r="A22" s="239" t="s">
        <v>341</v>
      </c>
      <c r="B22" s="68" t="s">
        <v>705</v>
      </c>
      <c r="C22" s="499">
        <v>0.6</v>
      </c>
      <c r="D22" s="499">
        <v>0.8</v>
      </c>
      <c r="E22" s="499">
        <v>0.75</v>
      </c>
      <c r="F22" s="499">
        <v>0.4</v>
      </c>
      <c r="G22" s="499">
        <v>0</v>
      </c>
      <c r="H22" s="499">
        <v>0.2</v>
      </c>
      <c r="I22" s="862">
        <v>0.8125</v>
      </c>
      <c r="J22" s="862">
        <v>0.875</v>
      </c>
      <c r="K22" s="862">
        <v>0.91666666666666674</v>
      </c>
      <c r="L22" s="862">
        <v>0.3125</v>
      </c>
      <c r="M22" s="862">
        <v>0.375</v>
      </c>
      <c r="N22" s="862">
        <v>0.625</v>
      </c>
      <c r="O22" s="863">
        <v>0.90909090909090917</v>
      </c>
      <c r="P22" s="863">
        <v>0.88888888888888895</v>
      </c>
      <c r="Q22" s="863">
        <v>0.8</v>
      </c>
      <c r="R22" s="863">
        <v>0.54545454545454553</v>
      </c>
      <c r="S22" s="863">
        <v>0.45454545454545447</v>
      </c>
      <c r="T22" s="863">
        <v>0.54545454545454553</v>
      </c>
      <c r="U22" s="1187">
        <v>0.84615384615384615</v>
      </c>
      <c r="V22" s="1187">
        <v>0.84615384615384615</v>
      </c>
      <c r="W22" s="1187">
        <v>0.84615384615384615</v>
      </c>
      <c r="X22" s="1187">
        <v>0.1538461538461538</v>
      </c>
      <c r="Y22" s="1187">
        <v>0.46153846153846151</v>
      </c>
      <c r="Z22" s="1187">
        <v>0.46153846153846151</v>
      </c>
    </row>
    <row r="23" spans="1:26">
      <c r="A23" s="198" t="s">
        <v>1141</v>
      </c>
      <c r="B23" s="68" t="s">
        <v>569</v>
      </c>
      <c r="C23" s="499">
        <v>1</v>
      </c>
      <c r="D23" s="499">
        <v>1</v>
      </c>
      <c r="E23" s="499">
        <v>1</v>
      </c>
      <c r="F23" s="499">
        <v>1</v>
      </c>
      <c r="G23" s="499">
        <v>1</v>
      </c>
      <c r="H23" s="499">
        <v>1</v>
      </c>
      <c r="I23" s="861" t="s">
        <v>1317</v>
      </c>
      <c r="J23" s="861" t="s">
        <v>1317</v>
      </c>
      <c r="K23" s="861" t="s">
        <v>1317</v>
      </c>
      <c r="L23" s="861" t="s">
        <v>1317</v>
      </c>
      <c r="M23" s="861" t="s">
        <v>1317</v>
      </c>
      <c r="N23" s="861" t="s">
        <v>1317</v>
      </c>
      <c r="O23" s="863">
        <v>1</v>
      </c>
      <c r="P23" s="863">
        <v>1</v>
      </c>
      <c r="Q23" s="863">
        <v>1</v>
      </c>
      <c r="R23" s="863">
        <v>1</v>
      </c>
      <c r="S23" s="863">
        <v>1</v>
      </c>
      <c r="T23" s="863">
        <v>1</v>
      </c>
      <c r="U23" s="1185" t="s">
        <v>1317</v>
      </c>
      <c r="V23" s="1185" t="s">
        <v>1317</v>
      </c>
      <c r="W23" s="1185" t="s">
        <v>1317</v>
      </c>
      <c r="X23" s="1185" t="s">
        <v>1317</v>
      </c>
      <c r="Y23" s="1185" t="s">
        <v>1317</v>
      </c>
      <c r="Z23" s="1185" t="s">
        <v>1317</v>
      </c>
    </row>
    <row r="24" spans="1:26">
      <c r="A24" s="198" t="s">
        <v>494</v>
      </c>
      <c r="B24" s="68" t="s">
        <v>754</v>
      </c>
      <c r="C24" s="499">
        <v>1</v>
      </c>
      <c r="D24" s="499">
        <v>0.92307692307692313</v>
      </c>
      <c r="E24" s="499">
        <v>0.875</v>
      </c>
      <c r="F24" s="499">
        <v>0.8</v>
      </c>
      <c r="G24" s="499">
        <v>0.8</v>
      </c>
      <c r="H24" s="499">
        <v>0.93333333333333324</v>
      </c>
      <c r="I24" s="862">
        <v>0.83333333333333326</v>
      </c>
      <c r="J24" s="862">
        <v>1</v>
      </c>
      <c r="K24" s="862">
        <v>1</v>
      </c>
      <c r="L24" s="862">
        <v>0.6</v>
      </c>
      <c r="M24" s="862">
        <v>0.8</v>
      </c>
      <c r="N24" s="862">
        <v>0.7</v>
      </c>
      <c r="O24" s="863">
        <v>1</v>
      </c>
      <c r="P24" s="863">
        <v>1</v>
      </c>
      <c r="Q24" s="863">
        <v>1</v>
      </c>
      <c r="R24" s="863">
        <v>0.875</v>
      </c>
      <c r="S24" s="863">
        <v>0.875</v>
      </c>
      <c r="T24" s="863">
        <v>0.875</v>
      </c>
      <c r="U24" s="1187">
        <v>0.66666666666666674</v>
      </c>
      <c r="V24" s="1187">
        <v>0.88888888888888895</v>
      </c>
      <c r="W24" s="1187">
        <v>0.625</v>
      </c>
      <c r="X24" s="1187">
        <v>0.33333333333333331</v>
      </c>
      <c r="Y24" s="1187">
        <v>0.1111111111111111</v>
      </c>
      <c r="Z24" s="1187">
        <v>0.22222222222222221</v>
      </c>
    </row>
    <row r="25" spans="1:26">
      <c r="A25" s="198" t="s">
        <v>473</v>
      </c>
      <c r="B25" s="68" t="s">
        <v>545</v>
      </c>
      <c r="C25" s="864" t="s">
        <v>791</v>
      </c>
      <c r="D25" s="499">
        <v>1</v>
      </c>
      <c r="E25" s="864" t="s">
        <v>791</v>
      </c>
      <c r="F25" s="499">
        <v>1</v>
      </c>
      <c r="G25" s="499">
        <v>1</v>
      </c>
      <c r="H25" s="499">
        <v>1</v>
      </c>
      <c r="I25" s="862">
        <v>1</v>
      </c>
      <c r="J25" s="862">
        <v>1</v>
      </c>
      <c r="K25" s="862">
        <v>1</v>
      </c>
      <c r="L25" s="862">
        <v>1</v>
      </c>
      <c r="M25" s="862">
        <v>0.5</v>
      </c>
      <c r="N25" s="862">
        <v>1</v>
      </c>
      <c r="O25" s="861" t="s">
        <v>1317</v>
      </c>
      <c r="P25" s="861" t="s">
        <v>1317</v>
      </c>
      <c r="Q25" s="861" t="s">
        <v>1317</v>
      </c>
      <c r="R25" s="861" t="s">
        <v>1317</v>
      </c>
      <c r="S25" s="861" t="s">
        <v>1317</v>
      </c>
      <c r="T25" s="861" t="s">
        <v>1317</v>
      </c>
      <c r="U25" s="1187">
        <v>1</v>
      </c>
      <c r="V25" s="1187">
        <v>1</v>
      </c>
      <c r="W25" s="1187">
        <v>1</v>
      </c>
      <c r="X25" s="1187">
        <v>0.25</v>
      </c>
      <c r="Y25" s="1187">
        <v>0.25</v>
      </c>
      <c r="Z25" s="1187">
        <v>0.5</v>
      </c>
    </row>
    <row r="26" spans="1:26">
      <c r="A26" s="198" t="s">
        <v>188</v>
      </c>
      <c r="B26" s="68" t="s">
        <v>731</v>
      </c>
      <c r="C26" s="499">
        <v>0.90476190476190488</v>
      </c>
      <c r="D26" s="499">
        <v>0.90909090909090917</v>
      </c>
      <c r="E26" s="499">
        <v>0.95454545454545447</v>
      </c>
      <c r="F26" s="499">
        <v>0.68181818181818177</v>
      </c>
      <c r="G26" s="499">
        <v>0.59090909090909083</v>
      </c>
      <c r="H26" s="499">
        <v>0.72727272727272729</v>
      </c>
      <c r="I26" s="862">
        <v>1</v>
      </c>
      <c r="J26" s="862">
        <v>0.5</v>
      </c>
      <c r="K26" s="862">
        <v>0.66666666666666674</v>
      </c>
      <c r="L26" s="862">
        <v>0.25</v>
      </c>
      <c r="M26" s="862">
        <v>0.25</v>
      </c>
      <c r="N26" s="862">
        <v>0.25</v>
      </c>
      <c r="O26" s="863">
        <v>0.875</v>
      </c>
      <c r="P26" s="863">
        <v>1</v>
      </c>
      <c r="Q26" s="863">
        <v>0.8571428571428571</v>
      </c>
      <c r="R26" s="863">
        <v>0.5</v>
      </c>
      <c r="S26" s="863">
        <v>0.25</v>
      </c>
      <c r="T26" s="863">
        <v>0.5</v>
      </c>
      <c r="U26" s="1187">
        <v>1</v>
      </c>
      <c r="V26" s="1187">
        <v>1</v>
      </c>
      <c r="W26" s="1164"/>
      <c r="X26" s="1187">
        <v>0</v>
      </c>
      <c r="Y26" s="1187">
        <v>0</v>
      </c>
      <c r="Z26" s="1187">
        <v>1</v>
      </c>
    </row>
    <row r="27" spans="1:26">
      <c r="A27" s="198" t="s">
        <v>224</v>
      </c>
      <c r="B27" s="68" t="s">
        <v>713</v>
      </c>
      <c r="C27" s="499">
        <v>0.86842105263157887</v>
      </c>
      <c r="D27" s="499">
        <v>0.82258064516129026</v>
      </c>
      <c r="E27" s="499">
        <v>0.88297872340425532</v>
      </c>
      <c r="F27" s="499">
        <v>0.5</v>
      </c>
      <c r="G27" s="499">
        <v>0.5</v>
      </c>
      <c r="H27" s="499">
        <v>0.65217391304347827</v>
      </c>
      <c r="I27" s="862">
        <v>0.85945945945945956</v>
      </c>
      <c r="J27" s="862">
        <v>0.83823529411764708</v>
      </c>
      <c r="K27" s="862">
        <v>0.86274509803921573</v>
      </c>
      <c r="L27" s="862">
        <v>0.52380952380952384</v>
      </c>
      <c r="M27" s="862">
        <v>0.4978354978354978</v>
      </c>
      <c r="N27" s="862">
        <v>0.64502164502164494</v>
      </c>
      <c r="O27" s="863">
        <v>0.88636363636363635</v>
      </c>
      <c r="P27" s="863">
        <v>0.9285714285714286</v>
      </c>
      <c r="Q27" s="863">
        <v>0.97435897435897445</v>
      </c>
      <c r="R27" s="863">
        <v>0.36</v>
      </c>
      <c r="S27" s="863">
        <v>0.57999999999999996</v>
      </c>
      <c r="T27" s="863">
        <v>0.68</v>
      </c>
      <c r="U27" s="1187">
        <v>0.86956521739130421</v>
      </c>
      <c r="V27" s="1187">
        <v>0.90277777777777779</v>
      </c>
      <c r="W27" s="1187">
        <v>0.84745762711864414</v>
      </c>
      <c r="X27" s="1187">
        <v>0.58510638297872342</v>
      </c>
      <c r="Y27" s="1187">
        <v>0.55319148936170204</v>
      </c>
      <c r="Z27" s="1187">
        <v>0.72340425531914887</v>
      </c>
    </row>
    <row r="28" spans="1:26">
      <c r="A28" s="198" t="s">
        <v>286</v>
      </c>
      <c r="B28" s="68" t="s">
        <v>612</v>
      </c>
      <c r="C28" s="499">
        <v>0.83333333333333326</v>
      </c>
      <c r="D28" s="499">
        <v>0.66666666666666674</v>
      </c>
      <c r="E28" s="499">
        <v>1</v>
      </c>
      <c r="F28" s="499">
        <v>0.5</v>
      </c>
      <c r="G28" s="499">
        <v>0.5</v>
      </c>
      <c r="H28" s="499">
        <v>0.66666666666666674</v>
      </c>
      <c r="I28" s="862">
        <v>1</v>
      </c>
      <c r="J28" s="862">
        <v>1</v>
      </c>
      <c r="K28" s="862">
        <v>1</v>
      </c>
      <c r="L28" s="862">
        <v>0.5</v>
      </c>
      <c r="M28" s="862">
        <v>0.66666666666666674</v>
      </c>
      <c r="N28" s="862">
        <v>0.83333333333333326</v>
      </c>
      <c r="O28" s="863">
        <v>0.8</v>
      </c>
      <c r="P28" s="863">
        <v>1</v>
      </c>
      <c r="Q28" s="863">
        <v>1</v>
      </c>
      <c r="R28" s="863">
        <v>0.2</v>
      </c>
      <c r="S28" s="863">
        <v>0.4</v>
      </c>
      <c r="T28" s="863">
        <v>0.2</v>
      </c>
      <c r="U28" s="1187">
        <v>0.9</v>
      </c>
      <c r="V28" s="1187">
        <v>0.88888888888888895</v>
      </c>
      <c r="W28" s="1187">
        <v>0.75</v>
      </c>
      <c r="X28" s="1187">
        <v>0.6</v>
      </c>
      <c r="Y28" s="1187">
        <v>0.6</v>
      </c>
      <c r="Z28" s="1187">
        <v>0.6</v>
      </c>
    </row>
    <row r="29" spans="1:26">
      <c r="A29" s="198" t="s">
        <v>66</v>
      </c>
      <c r="B29" s="68" t="s">
        <v>628</v>
      </c>
      <c r="C29" s="499">
        <v>1</v>
      </c>
      <c r="D29" s="499">
        <v>1</v>
      </c>
      <c r="E29" s="499">
        <v>1</v>
      </c>
      <c r="F29" s="499">
        <v>0.83333333333333326</v>
      </c>
      <c r="G29" s="499">
        <v>0.83333333333333326</v>
      </c>
      <c r="H29" s="499">
        <v>0.83333333333333326</v>
      </c>
      <c r="I29" s="862">
        <v>0.66666666666666674</v>
      </c>
      <c r="J29" s="862">
        <v>1</v>
      </c>
      <c r="K29" s="862">
        <v>1</v>
      </c>
      <c r="L29" s="862">
        <v>0.22222222222222221</v>
      </c>
      <c r="M29" s="862">
        <v>0.44444444444444442</v>
      </c>
      <c r="N29" s="862">
        <v>0.77777777777777779</v>
      </c>
      <c r="O29" s="863">
        <v>1</v>
      </c>
      <c r="P29" s="863">
        <v>0.75</v>
      </c>
      <c r="Q29" s="863">
        <v>1</v>
      </c>
      <c r="R29" s="863">
        <v>0.63636363636363635</v>
      </c>
      <c r="S29" s="863">
        <v>0.54545454545454553</v>
      </c>
      <c r="T29" s="863">
        <v>1</v>
      </c>
      <c r="U29" s="1187">
        <v>0.8</v>
      </c>
      <c r="V29" s="1187">
        <v>0.8</v>
      </c>
      <c r="W29" s="1187">
        <v>1</v>
      </c>
      <c r="X29" s="1187">
        <v>0.8</v>
      </c>
      <c r="Y29" s="1187">
        <v>0.6</v>
      </c>
      <c r="Z29" s="1187">
        <v>1</v>
      </c>
    </row>
    <row r="30" spans="1:26">
      <c r="A30" s="198" t="s">
        <v>382</v>
      </c>
      <c r="B30" s="68" t="s">
        <v>607</v>
      </c>
      <c r="C30" s="865" t="s">
        <v>1317</v>
      </c>
      <c r="D30" s="865" t="s">
        <v>1317</v>
      </c>
      <c r="E30" s="865" t="s">
        <v>1317</v>
      </c>
      <c r="F30" s="865" t="s">
        <v>1317</v>
      </c>
      <c r="G30" s="865" t="s">
        <v>1317</v>
      </c>
      <c r="H30" s="865" t="s">
        <v>1317</v>
      </c>
      <c r="I30" s="861" t="s">
        <v>1317</v>
      </c>
      <c r="J30" s="861" t="s">
        <v>1317</v>
      </c>
      <c r="K30" s="861" t="s">
        <v>1317</v>
      </c>
      <c r="L30" s="861" t="s">
        <v>1317</v>
      </c>
      <c r="M30" s="861" t="s">
        <v>1317</v>
      </c>
      <c r="N30" s="861" t="s">
        <v>1317</v>
      </c>
      <c r="O30" s="861" t="s">
        <v>1317</v>
      </c>
      <c r="P30" s="861" t="s">
        <v>1317</v>
      </c>
      <c r="Q30" s="861" t="s">
        <v>1317</v>
      </c>
      <c r="R30" s="861" t="s">
        <v>1317</v>
      </c>
      <c r="S30" s="861" t="s">
        <v>1317</v>
      </c>
      <c r="T30" s="861" t="s">
        <v>1317</v>
      </c>
      <c r="U30" s="1185" t="s">
        <v>1317</v>
      </c>
      <c r="V30" s="1185" t="s">
        <v>1317</v>
      </c>
      <c r="W30" s="1185" t="s">
        <v>1317</v>
      </c>
      <c r="X30" s="1185" t="s">
        <v>1317</v>
      </c>
      <c r="Y30" s="1185" t="s">
        <v>1317</v>
      </c>
      <c r="Z30" s="1185" t="s">
        <v>1317</v>
      </c>
    </row>
    <row r="31" spans="1:26">
      <c r="A31" s="198" t="s">
        <v>1163</v>
      </c>
      <c r="B31" s="68" t="s">
        <v>798</v>
      </c>
      <c r="C31" s="499">
        <v>1</v>
      </c>
      <c r="D31" s="499">
        <v>1</v>
      </c>
      <c r="E31" s="499">
        <v>1</v>
      </c>
      <c r="F31" s="499">
        <v>0.33333333333333331</v>
      </c>
      <c r="G31" s="499">
        <v>0.33333333333333331</v>
      </c>
      <c r="H31" s="499">
        <v>0.88888888888888895</v>
      </c>
      <c r="I31" s="862">
        <v>1</v>
      </c>
      <c r="J31" s="862">
        <v>1</v>
      </c>
      <c r="K31" s="862">
        <v>0.88888888888888895</v>
      </c>
      <c r="L31" s="862">
        <v>0.44444444444444442</v>
      </c>
      <c r="M31" s="862">
        <v>0.44444444444444442</v>
      </c>
      <c r="N31" s="862">
        <v>0.77777777777777779</v>
      </c>
      <c r="O31" s="863">
        <v>0.7142857142857143</v>
      </c>
      <c r="P31" s="863">
        <v>0.76190476190476186</v>
      </c>
      <c r="Q31" s="863">
        <v>0.66666666666666674</v>
      </c>
      <c r="R31" s="863">
        <v>9.5238095238095191E-2</v>
      </c>
      <c r="S31" s="863">
        <v>0.1428571428571429</v>
      </c>
      <c r="T31" s="863">
        <v>0.23809523809523808</v>
      </c>
      <c r="U31" s="1187">
        <v>0.7857142857142857</v>
      </c>
      <c r="V31" s="1187">
        <v>0.9285714285714286</v>
      </c>
      <c r="W31" s="1187">
        <v>0.8571428571428571</v>
      </c>
      <c r="X31" s="1187">
        <v>0.4285714285714286</v>
      </c>
      <c r="Y31" s="1187">
        <v>0.2857142857142857</v>
      </c>
      <c r="Z31" s="1187">
        <v>0.4285714285714286</v>
      </c>
    </row>
    <row r="32" spans="1:26">
      <c r="A32" s="198" t="s">
        <v>454</v>
      </c>
      <c r="B32" s="68" t="s">
        <v>818</v>
      </c>
      <c r="C32" s="499">
        <v>0.92929292929292928</v>
      </c>
      <c r="D32" s="499">
        <v>0.89655172413793094</v>
      </c>
      <c r="E32" s="499">
        <v>0.89230769230769225</v>
      </c>
      <c r="F32" s="499">
        <v>0.5535714285714286</v>
      </c>
      <c r="G32" s="499">
        <v>0.5535714285714286</v>
      </c>
      <c r="H32" s="499">
        <v>0.6696428571428571</v>
      </c>
      <c r="I32" s="862">
        <v>0.90361445783132532</v>
      </c>
      <c r="J32" s="862">
        <v>0.875</v>
      </c>
      <c r="K32" s="862">
        <v>0.91304347826086962</v>
      </c>
      <c r="L32" s="862">
        <v>0.5053763440860215</v>
      </c>
      <c r="M32" s="862">
        <v>0.5376344086021505</v>
      </c>
      <c r="N32" s="862">
        <v>0.60215053763440862</v>
      </c>
      <c r="O32" s="863">
        <v>0.91891891891891886</v>
      </c>
      <c r="P32" s="863">
        <v>0.86585365853658547</v>
      </c>
      <c r="Q32" s="863">
        <v>0.83783783783783783</v>
      </c>
      <c r="R32" s="863">
        <v>0.5</v>
      </c>
      <c r="S32" s="863">
        <v>0.51111111111111107</v>
      </c>
      <c r="T32" s="863">
        <v>0.58888888888888891</v>
      </c>
      <c r="U32" s="1187">
        <v>0.87301587301587291</v>
      </c>
      <c r="V32" s="1187">
        <v>0.87301587301587291</v>
      </c>
      <c r="W32" s="1187">
        <v>0.77192982456140347</v>
      </c>
      <c r="X32" s="1187">
        <v>0.25</v>
      </c>
      <c r="Y32" s="1187">
        <v>0.34722222222222221</v>
      </c>
      <c r="Z32" s="1187">
        <v>0.44444444444444442</v>
      </c>
    </row>
    <row r="33" spans="1:26">
      <c r="A33" s="198" t="s">
        <v>471</v>
      </c>
      <c r="B33" s="68" t="s">
        <v>544</v>
      </c>
      <c r="C33" s="499">
        <v>0.9565217391304347</v>
      </c>
      <c r="D33" s="499">
        <v>0.94736842105263164</v>
      </c>
      <c r="E33" s="499">
        <v>0.90909090909090917</v>
      </c>
      <c r="F33" s="499">
        <v>0.41666666666666669</v>
      </c>
      <c r="G33" s="499">
        <v>0.5</v>
      </c>
      <c r="H33" s="499">
        <v>0.54166666666666674</v>
      </c>
      <c r="I33" s="862">
        <v>0.90909090909090917</v>
      </c>
      <c r="J33" s="862">
        <v>0.9</v>
      </c>
      <c r="K33" s="862">
        <v>0.8928571428571429</v>
      </c>
      <c r="L33" s="862">
        <v>0.34285714285714292</v>
      </c>
      <c r="M33" s="862">
        <v>0.48571428571428565</v>
      </c>
      <c r="N33" s="862">
        <v>0.54285714285714293</v>
      </c>
      <c r="O33" s="863">
        <v>0.95238095238095233</v>
      </c>
      <c r="P33" s="863">
        <v>0.95238095238095233</v>
      </c>
      <c r="Q33" s="863">
        <v>0.85</v>
      </c>
      <c r="R33" s="863">
        <v>0.31818181818181818</v>
      </c>
      <c r="S33" s="863">
        <v>0.36363636363636365</v>
      </c>
      <c r="T33" s="863">
        <v>0.54545454545454553</v>
      </c>
      <c r="U33" s="1187">
        <v>1</v>
      </c>
      <c r="V33" s="1187">
        <v>0.9</v>
      </c>
      <c r="W33" s="1187">
        <v>0.94444444444444442</v>
      </c>
      <c r="X33" s="1187">
        <v>0.64</v>
      </c>
      <c r="Y33" s="1187">
        <v>0.48</v>
      </c>
      <c r="Z33" s="1187">
        <v>0.84</v>
      </c>
    </row>
    <row r="34" spans="1:26">
      <c r="A34" s="198" t="s">
        <v>416</v>
      </c>
      <c r="B34" s="68" t="s">
        <v>531</v>
      </c>
      <c r="C34" s="499">
        <v>0.93103448275862077</v>
      </c>
      <c r="D34" s="499">
        <v>0.91111111111111109</v>
      </c>
      <c r="E34" s="499">
        <v>0.92500000000000004</v>
      </c>
      <c r="F34" s="499">
        <v>0.47692307692307695</v>
      </c>
      <c r="G34" s="499">
        <v>0.63076923076923086</v>
      </c>
      <c r="H34" s="499">
        <v>0.70769230769230773</v>
      </c>
      <c r="I34" s="862">
        <v>0.90476190476190488</v>
      </c>
      <c r="J34" s="862">
        <v>0.89473684210526327</v>
      </c>
      <c r="K34" s="862">
        <v>0.90909090909090917</v>
      </c>
      <c r="L34" s="862">
        <v>0.55555555555555558</v>
      </c>
      <c r="M34" s="862">
        <v>0.55555555555555558</v>
      </c>
      <c r="N34" s="862">
        <v>0.64814814814814803</v>
      </c>
      <c r="O34" s="863">
        <v>0.89583333333333326</v>
      </c>
      <c r="P34" s="863">
        <v>0.82857142857142863</v>
      </c>
      <c r="Q34" s="863">
        <v>0.94285714285714295</v>
      </c>
      <c r="R34" s="863">
        <v>0.58181818181818179</v>
      </c>
      <c r="S34" s="863">
        <v>0.67272727272727273</v>
      </c>
      <c r="T34" s="863">
        <v>0.70909090909090911</v>
      </c>
      <c r="U34" s="1187">
        <v>0.97435897435897445</v>
      </c>
      <c r="V34" s="1187">
        <v>0.88571428571428568</v>
      </c>
      <c r="W34" s="1187">
        <v>0.92592592592592582</v>
      </c>
      <c r="X34" s="1187">
        <v>0.6</v>
      </c>
      <c r="Y34" s="1187">
        <v>0.6</v>
      </c>
      <c r="Z34" s="1187">
        <v>0.73333333333333328</v>
      </c>
    </row>
    <row r="35" spans="1:26">
      <c r="A35" s="239" t="s">
        <v>327</v>
      </c>
      <c r="B35" s="68" t="s">
        <v>740</v>
      </c>
      <c r="C35" s="499">
        <v>0.75</v>
      </c>
      <c r="D35" s="499">
        <v>1</v>
      </c>
      <c r="E35" s="499">
        <v>1</v>
      </c>
      <c r="F35" s="499">
        <v>0.5</v>
      </c>
      <c r="G35" s="499">
        <v>1</v>
      </c>
      <c r="H35" s="499">
        <v>1</v>
      </c>
      <c r="I35" s="862">
        <v>1</v>
      </c>
      <c r="J35" s="862">
        <v>0.83333333333333326</v>
      </c>
      <c r="K35" s="862">
        <v>0.83333333333333326</v>
      </c>
      <c r="L35" s="862">
        <v>0.44444444444444442</v>
      </c>
      <c r="M35" s="862">
        <v>0.55555555555555558</v>
      </c>
      <c r="N35" s="862">
        <v>0.55555555555555558</v>
      </c>
      <c r="O35" s="863">
        <v>0.7142857142857143</v>
      </c>
      <c r="P35" s="863">
        <v>0.66666666666666674</v>
      </c>
      <c r="Q35" s="863">
        <v>0.66666666666666674</v>
      </c>
      <c r="R35" s="863">
        <v>0.5714285714285714</v>
      </c>
      <c r="S35" s="863">
        <v>0.7142857142857143</v>
      </c>
      <c r="T35" s="863">
        <v>0.7142857142857143</v>
      </c>
      <c r="U35" s="1187">
        <v>0.55555555555555558</v>
      </c>
      <c r="V35" s="1187">
        <v>0.7142857142857143</v>
      </c>
      <c r="W35" s="1187">
        <v>0.4285714285714286</v>
      </c>
      <c r="X35" s="1187">
        <v>0.3</v>
      </c>
      <c r="Y35" s="1187">
        <v>0.4</v>
      </c>
      <c r="Z35" s="1187">
        <v>0.4</v>
      </c>
    </row>
    <row r="36" spans="1:26">
      <c r="A36" s="329" t="s">
        <v>1388</v>
      </c>
      <c r="B36" s="233" t="s">
        <v>1389</v>
      </c>
      <c r="C36" s="499">
        <v>0.89059999999999995</v>
      </c>
      <c r="D36" s="499">
        <v>0.94640000000000002</v>
      </c>
      <c r="E36" s="499">
        <v>0.96079999999999999</v>
      </c>
      <c r="F36" s="499">
        <v>0.55879999999999996</v>
      </c>
      <c r="G36" s="499">
        <v>0.61760000000000004</v>
      </c>
      <c r="H36" s="499">
        <v>0.69120000000000004</v>
      </c>
      <c r="I36" s="862">
        <v>0.89059999999999995</v>
      </c>
      <c r="J36" s="862">
        <v>0.94640000000000002</v>
      </c>
      <c r="K36" s="862">
        <v>0.92</v>
      </c>
      <c r="L36" s="862">
        <v>0.52049999999999996</v>
      </c>
      <c r="M36" s="862">
        <v>0.60270000000000001</v>
      </c>
      <c r="N36" s="862">
        <v>0.75339999999999996</v>
      </c>
      <c r="O36" s="861" t="s">
        <v>1317</v>
      </c>
      <c r="P36" s="861" t="s">
        <v>1317</v>
      </c>
      <c r="Q36" s="861" t="s">
        <v>1317</v>
      </c>
      <c r="R36" s="861" t="s">
        <v>1317</v>
      </c>
      <c r="S36" s="861" t="s">
        <v>1317</v>
      </c>
      <c r="T36" s="861" t="s">
        <v>1317</v>
      </c>
      <c r="U36" s="1187">
        <v>0.87319999999999998</v>
      </c>
      <c r="V36" s="1187">
        <v>0.92649999999999999</v>
      </c>
      <c r="W36" s="1187">
        <v>0.84750000000000003</v>
      </c>
      <c r="X36" s="1187">
        <v>0.47620000000000001</v>
      </c>
      <c r="Y36" s="1187">
        <v>0.54759999999999998</v>
      </c>
      <c r="Z36" s="1187">
        <v>0.67859999999999998</v>
      </c>
    </row>
    <row r="37" spans="1:26">
      <c r="A37" s="220" t="s">
        <v>173</v>
      </c>
      <c r="B37" s="121" t="s">
        <v>576</v>
      </c>
      <c r="C37" s="499">
        <v>1</v>
      </c>
      <c r="D37" s="499">
        <v>1</v>
      </c>
      <c r="E37" s="499">
        <v>1</v>
      </c>
      <c r="F37" s="499">
        <v>1</v>
      </c>
      <c r="G37" s="499">
        <v>1</v>
      </c>
      <c r="H37" s="499">
        <v>1</v>
      </c>
      <c r="I37" s="862">
        <v>1</v>
      </c>
      <c r="J37" s="862">
        <v>1</v>
      </c>
      <c r="K37" s="862">
        <v>1</v>
      </c>
      <c r="L37" s="862">
        <v>0.5</v>
      </c>
      <c r="M37" s="862">
        <v>0.5</v>
      </c>
      <c r="N37" s="862">
        <v>1</v>
      </c>
      <c r="O37" s="863">
        <v>1</v>
      </c>
      <c r="P37" s="863">
        <v>1</v>
      </c>
      <c r="Q37" s="863">
        <v>0</v>
      </c>
      <c r="R37" s="863">
        <v>0</v>
      </c>
      <c r="S37" s="863">
        <v>0</v>
      </c>
      <c r="T37" s="863">
        <v>0</v>
      </c>
      <c r="U37" s="1187">
        <v>1</v>
      </c>
      <c r="V37" s="1187">
        <v>0.8</v>
      </c>
      <c r="W37" s="1187">
        <v>0.75</v>
      </c>
      <c r="X37" s="1187">
        <v>0.2</v>
      </c>
      <c r="Y37" s="1187">
        <v>0.8</v>
      </c>
      <c r="Z37" s="1187">
        <v>0.8</v>
      </c>
    </row>
    <row r="38" spans="1:26">
      <c r="A38" s="320" t="s">
        <v>16</v>
      </c>
      <c r="B38" s="43" t="s">
        <v>767</v>
      </c>
      <c r="C38" s="865" t="s">
        <v>1317</v>
      </c>
      <c r="D38" s="865" t="s">
        <v>1317</v>
      </c>
      <c r="E38" s="865" t="s">
        <v>1317</v>
      </c>
      <c r="F38" s="865" t="s">
        <v>1317</v>
      </c>
      <c r="G38" s="865" t="s">
        <v>1317</v>
      </c>
      <c r="H38" s="865" t="s">
        <v>1317</v>
      </c>
      <c r="I38" s="861" t="s">
        <v>1317</v>
      </c>
      <c r="J38" s="861" t="s">
        <v>1317</v>
      </c>
      <c r="K38" s="861" t="s">
        <v>1317</v>
      </c>
      <c r="L38" s="861" t="s">
        <v>1317</v>
      </c>
      <c r="M38" s="861" t="s">
        <v>1317</v>
      </c>
      <c r="N38" s="861" t="s">
        <v>1317</v>
      </c>
      <c r="O38" s="861" t="s">
        <v>1317</v>
      </c>
      <c r="P38" s="861" t="s">
        <v>1317</v>
      </c>
      <c r="Q38" s="861" t="s">
        <v>1317</v>
      </c>
      <c r="R38" s="861" t="s">
        <v>1317</v>
      </c>
      <c r="S38" s="861" t="s">
        <v>1317</v>
      </c>
      <c r="T38" s="861" t="s">
        <v>1317</v>
      </c>
      <c r="U38" s="1185" t="s">
        <v>1317</v>
      </c>
      <c r="V38" s="1185" t="s">
        <v>1317</v>
      </c>
      <c r="W38" s="1185" t="s">
        <v>1317</v>
      </c>
      <c r="X38" s="1185" t="s">
        <v>1317</v>
      </c>
      <c r="Y38" s="1185" t="s">
        <v>1317</v>
      </c>
      <c r="Z38" s="1185" t="s">
        <v>1317</v>
      </c>
    </row>
    <row r="39" spans="1:26">
      <c r="A39" s="198" t="s">
        <v>405</v>
      </c>
      <c r="B39" s="68" t="s">
        <v>637</v>
      </c>
      <c r="C39" s="499">
        <v>0.96226415094339623</v>
      </c>
      <c r="D39" s="499">
        <v>1</v>
      </c>
      <c r="E39" s="499">
        <v>1</v>
      </c>
      <c r="F39" s="499">
        <v>0.53125</v>
      </c>
      <c r="G39" s="499">
        <v>0.515625</v>
      </c>
      <c r="H39" s="499">
        <v>0.703125</v>
      </c>
      <c r="I39" s="862">
        <v>0.94339622641509424</v>
      </c>
      <c r="J39" s="862">
        <v>0.89473684210526327</v>
      </c>
      <c r="K39" s="862">
        <v>0.85365853658536595</v>
      </c>
      <c r="L39" s="862">
        <v>0.56666666666666676</v>
      </c>
      <c r="M39" s="862">
        <v>0.5</v>
      </c>
      <c r="N39" s="862">
        <v>0.66666666666666674</v>
      </c>
      <c r="O39" s="863">
        <v>0.98148148148148151</v>
      </c>
      <c r="P39" s="863">
        <v>0.967741935483871</v>
      </c>
      <c r="Q39" s="863">
        <v>0.93877551020408168</v>
      </c>
      <c r="R39" s="863">
        <v>0.63076923076923086</v>
      </c>
      <c r="S39" s="863">
        <v>0.53846153846153855</v>
      </c>
      <c r="T39" s="863">
        <v>0.8</v>
      </c>
      <c r="U39" s="1187">
        <v>1</v>
      </c>
      <c r="V39" s="1187">
        <v>1</v>
      </c>
      <c r="W39" s="1187">
        <v>0.97777777777777775</v>
      </c>
      <c r="X39" s="1187">
        <v>0.50909090909090915</v>
      </c>
      <c r="Y39" s="1187">
        <v>0.4363636363636364</v>
      </c>
      <c r="Z39" s="1187">
        <v>0.58181818181818179</v>
      </c>
    </row>
    <row r="40" spans="1:26">
      <c r="A40" s="198" t="s">
        <v>130</v>
      </c>
      <c r="B40" s="68" t="s">
        <v>786</v>
      </c>
      <c r="C40" s="865" t="s">
        <v>1317</v>
      </c>
      <c r="D40" s="865" t="s">
        <v>1317</v>
      </c>
      <c r="E40" s="865" t="s">
        <v>1317</v>
      </c>
      <c r="F40" s="865" t="s">
        <v>1317</v>
      </c>
      <c r="G40" s="865" t="s">
        <v>1317</v>
      </c>
      <c r="H40" s="865" t="s">
        <v>1317</v>
      </c>
      <c r="I40" s="862">
        <v>1</v>
      </c>
      <c r="J40" s="862">
        <v>1</v>
      </c>
      <c r="K40" s="861" t="s">
        <v>1317</v>
      </c>
      <c r="L40" s="862">
        <v>1</v>
      </c>
      <c r="M40" s="862">
        <v>1</v>
      </c>
      <c r="N40" s="862">
        <v>1</v>
      </c>
      <c r="O40" s="863">
        <v>0.33333333333333331</v>
      </c>
      <c r="P40" s="863">
        <v>0</v>
      </c>
      <c r="Q40" s="863">
        <v>1</v>
      </c>
      <c r="R40" s="863">
        <v>0</v>
      </c>
      <c r="S40" s="863">
        <v>0.33333333333333331</v>
      </c>
      <c r="T40" s="863">
        <v>1</v>
      </c>
      <c r="U40" s="1187">
        <v>1</v>
      </c>
      <c r="V40" s="1187">
        <v>1</v>
      </c>
      <c r="W40" s="1187">
        <v>0.66666666666666674</v>
      </c>
      <c r="X40" s="1187">
        <v>0.25</v>
      </c>
      <c r="Y40" s="1187">
        <v>0.25</v>
      </c>
      <c r="Z40" s="1187">
        <v>0.75</v>
      </c>
    </row>
    <row r="41" spans="1:26">
      <c r="A41" s="198" t="s">
        <v>100</v>
      </c>
      <c r="B41" s="68" t="s">
        <v>548</v>
      </c>
      <c r="C41" s="499">
        <v>0.8571428571428571</v>
      </c>
      <c r="D41" s="499">
        <v>0.6</v>
      </c>
      <c r="E41" s="499">
        <v>1</v>
      </c>
      <c r="F41" s="499">
        <v>0.81818181818181823</v>
      </c>
      <c r="G41" s="499">
        <v>0.72727272727272729</v>
      </c>
      <c r="H41" s="499">
        <v>0.90909090909090917</v>
      </c>
      <c r="I41" s="862">
        <v>0.75</v>
      </c>
      <c r="J41" s="862">
        <v>0.5</v>
      </c>
      <c r="K41" s="862">
        <v>1</v>
      </c>
      <c r="L41" s="862">
        <v>0.25</v>
      </c>
      <c r="M41" s="862">
        <v>0.5</v>
      </c>
      <c r="N41" s="862">
        <v>0.5</v>
      </c>
      <c r="O41" s="863">
        <v>0.75</v>
      </c>
      <c r="P41" s="863">
        <v>0.75</v>
      </c>
      <c r="Q41" s="863">
        <v>0.875</v>
      </c>
      <c r="R41" s="863">
        <v>0.375</v>
      </c>
      <c r="S41" s="863">
        <v>0.5</v>
      </c>
      <c r="T41" s="863">
        <v>0.625</v>
      </c>
      <c r="U41" s="1187">
        <v>1</v>
      </c>
      <c r="V41" s="1187">
        <v>1</v>
      </c>
      <c r="W41" s="1187">
        <v>1</v>
      </c>
      <c r="X41" s="1187">
        <v>0.66666666666666674</v>
      </c>
      <c r="Y41" s="1187">
        <v>1</v>
      </c>
      <c r="Z41" s="1187">
        <v>1</v>
      </c>
    </row>
    <row r="42" spans="1:26">
      <c r="A42" s="320" t="s">
        <v>391</v>
      </c>
      <c r="B42" s="43" t="s">
        <v>619</v>
      </c>
      <c r="C42" s="499">
        <v>1</v>
      </c>
      <c r="D42" s="499">
        <v>1</v>
      </c>
      <c r="E42" s="499">
        <v>1</v>
      </c>
      <c r="F42" s="499">
        <v>0.66666666666666674</v>
      </c>
      <c r="G42" s="499">
        <v>0.66666666666666674</v>
      </c>
      <c r="H42" s="499">
        <v>1</v>
      </c>
      <c r="I42" s="862">
        <v>1</v>
      </c>
      <c r="J42" s="862">
        <v>1</v>
      </c>
      <c r="K42" s="862">
        <v>1</v>
      </c>
      <c r="L42" s="862">
        <v>0.6</v>
      </c>
      <c r="M42" s="862">
        <v>0.8</v>
      </c>
      <c r="N42" s="862">
        <v>0.8</v>
      </c>
      <c r="O42" s="863">
        <v>1</v>
      </c>
      <c r="P42" s="863">
        <v>0.75</v>
      </c>
      <c r="Q42" s="863">
        <v>1</v>
      </c>
      <c r="R42" s="863">
        <v>0</v>
      </c>
      <c r="S42" s="863">
        <v>0.5</v>
      </c>
      <c r="T42" s="863">
        <v>0.5</v>
      </c>
      <c r="U42" s="1187">
        <v>0.5</v>
      </c>
      <c r="V42" s="1187">
        <v>0.8571428571428571</v>
      </c>
      <c r="W42" s="1187">
        <v>0.8</v>
      </c>
      <c r="X42" s="1187">
        <v>0.25</v>
      </c>
      <c r="Y42" s="1187">
        <v>0.5</v>
      </c>
      <c r="Z42" s="1187">
        <v>0.5</v>
      </c>
    </row>
    <row r="43" spans="1:26">
      <c r="A43" s="320" t="s">
        <v>122</v>
      </c>
      <c r="B43" s="43" t="s">
        <v>812</v>
      </c>
      <c r="C43" s="499">
        <v>1</v>
      </c>
      <c r="D43" s="499">
        <v>1</v>
      </c>
      <c r="E43" s="499">
        <v>1</v>
      </c>
      <c r="F43" s="499">
        <v>0.875</v>
      </c>
      <c r="G43" s="499">
        <v>1</v>
      </c>
      <c r="H43" s="499">
        <v>1</v>
      </c>
      <c r="I43" s="862">
        <v>0.90909090909090917</v>
      </c>
      <c r="J43" s="862">
        <v>0.85</v>
      </c>
      <c r="K43" s="862">
        <v>0.95238095238095233</v>
      </c>
      <c r="L43" s="862">
        <v>0.69565217391304346</v>
      </c>
      <c r="M43" s="862">
        <v>0.73913043478260876</v>
      </c>
      <c r="N43" s="862">
        <v>0.82608695652173914</v>
      </c>
      <c r="O43" s="863">
        <v>1</v>
      </c>
      <c r="P43" s="863">
        <v>1</v>
      </c>
      <c r="Q43" s="863">
        <v>1</v>
      </c>
      <c r="R43" s="863">
        <v>0.33333333333333331</v>
      </c>
      <c r="S43" s="863">
        <v>0.16666666666666669</v>
      </c>
      <c r="T43" s="863">
        <v>0.33333333333333331</v>
      </c>
      <c r="U43" s="1187">
        <v>1</v>
      </c>
      <c r="V43" s="1187">
        <v>0.8571428571428571</v>
      </c>
      <c r="W43" s="1187">
        <v>0.8571428571428571</v>
      </c>
      <c r="X43" s="1187">
        <v>0</v>
      </c>
      <c r="Y43" s="1187">
        <v>0</v>
      </c>
      <c r="Z43" s="1187">
        <v>0</v>
      </c>
    </row>
    <row r="44" spans="1:26">
      <c r="A44" s="198" t="s">
        <v>395</v>
      </c>
      <c r="B44" s="68" t="s">
        <v>621</v>
      </c>
      <c r="C44" s="499">
        <v>0.60317460317460325</v>
      </c>
      <c r="D44" s="499">
        <v>0.55737704918032793</v>
      </c>
      <c r="E44" s="499">
        <v>0.56140350877192979</v>
      </c>
      <c r="F44" s="499">
        <v>0.26470588235294118</v>
      </c>
      <c r="G44" s="499">
        <v>0.3235294117647059</v>
      </c>
      <c r="H44" s="499">
        <v>0.45588235294117646</v>
      </c>
      <c r="I44" s="862">
        <v>0.64935064935064934</v>
      </c>
      <c r="J44" s="862">
        <v>0.60273972602739723</v>
      </c>
      <c r="K44" s="862">
        <v>0.60606060606060608</v>
      </c>
      <c r="L44" s="862">
        <v>0.27710843373493982</v>
      </c>
      <c r="M44" s="862">
        <v>0.33734939759036142</v>
      </c>
      <c r="N44" s="862">
        <v>0.48192771084337349</v>
      </c>
      <c r="O44" s="863">
        <v>0.88888888888888895</v>
      </c>
      <c r="P44" s="863">
        <v>0.75</v>
      </c>
      <c r="Q44" s="863">
        <v>0.66666666666666674</v>
      </c>
      <c r="R44" s="863">
        <v>0.4</v>
      </c>
      <c r="S44" s="863">
        <v>0.5</v>
      </c>
      <c r="T44" s="863">
        <v>0.4</v>
      </c>
      <c r="U44" s="1187">
        <v>0.61538461538461542</v>
      </c>
      <c r="V44" s="1187">
        <v>0.75</v>
      </c>
      <c r="W44" s="1187">
        <v>0.66666666666666674</v>
      </c>
      <c r="X44" s="1187">
        <v>0.2857142857142857</v>
      </c>
      <c r="Y44" s="1187">
        <v>0.4285714285714286</v>
      </c>
      <c r="Z44" s="1187">
        <v>0.4285714285714286</v>
      </c>
    </row>
    <row r="45" spans="1:26">
      <c r="A45" s="198" t="s">
        <v>106</v>
      </c>
      <c r="B45" s="68" t="s">
        <v>1315</v>
      </c>
      <c r="C45" s="865" t="s">
        <v>1317</v>
      </c>
      <c r="D45" s="865" t="s">
        <v>1317</v>
      </c>
      <c r="E45" s="865" t="s">
        <v>1317</v>
      </c>
      <c r="F45" s="865" t="s">
        <v>1317</v>
      </c>
      <c r="G45" s="865" t="s">
        <v>1317</v>
      </c>
      <c r="H45" s="865" t="s">
        <v>1317</v>
      </c>
      <c r="I45" s="862">
        <v>1</v>
      </c>
      <c r="J45" s="862">
        <v>1</v>
      </c>
      <c r="K45" s="862">
        <v>1</v>
      </c>
      <c r="L45" s="862">
        <v>1</v>
      </c>
      <c r="M45" s="862">
        <v>1</v>
      </c>
      <c r="N45" s="862">
        <v>1</v>
      </c>
      <c r="O45" s="863">
        <v>1</v>
      </c>
      <c r="P45" s="863">
        <v>1</v>
      </c>
      <c r="Q45" s="863">
        <v>1</v>
      </c>
      <c r="R45" s="863">
        <v>0.66666666666666674</v>
      </c>
      <c r="S45" s="863">
        <v>0.66666666666666674</v>
      </c>
      <c r="T45" s="863">
        <v>0.66666666666666674</v>
      </c>
      <c r="U45" s="1187">
        <v>1</v>
      </c>
      <c r="V45" s="1187">
        <v>1</v>
      </c>
      <c r="W45" s="1187">
        <v>1</v>
      </c>
      <c r="X45" s="1187">
        <v>0</v>
      </c>
      <c r="Y45" s="1187">
        <v>0</v>
      </c>
      <c r="Z45" s="1187">
        <v>0</v>
      </c>
    </row>
    <row r="46" spans="1:26">
      <c r="A46" s="239" t="s">
        <v>466</v>
      </c>
      <c r="B46" s="68" t="s">
        <v>541</v>
      </c>
      <c r="C46" s="499">
        <v>1</v>
      </c>
      <c r="D46" s="499">
        <v>1</v>
      </c>
      <c r="E46" s="499">
        <v>1</v>
      </c>
      <c r="F46" s="499">
        <v>1</v>
      </c>
      <c r="G46" s="499">
        <v>1</v>
      </c>
      <c r="H46" s="499">
        <v>1</v>
      </c>
      <c r="I46" s="862">
        <v>0.8</v>
      </c>
      <c r="J46" s="862">
        <v>0.75</v>
      </c>
      <c r="K46" s="862">
        <v>1</v>
      </c>
      <c r="L46" s="862">
        <v>0.6</v>
      </c>
      <c r="M46" s="862">
        <v>0.6</v>
      </c>
      <c r="N46" s="862">
        <v>0.8</v>
      </c>
      <c r="O46" s="863">
        <v>1</v>
      </c>
      <c r="P46" s="863">
        <v>1</v>
      </c>
      <c r="Q46" s="863">
        <v>1</v>
      </c>
      <c r="R46" s="863">
        <v>1</v>
      </c>
      <c r="S46" s="863">
        <v>1</v>
      </c>
      <c r="T46" s="863">
        <v>1</v>
      </c>
      <c r="U46" s="1187">
        <v>1</v>
      </c>
      <c r="V46" s="1187">
        <v>1</v>
      </c>
      <c r="W46" s="1187">
        <v>1</v>
      </c>
      <c r="X46" s="1187">
        <v>0.83333333333333326</v>
      </c>
      <c r="Y46" s="1187">
        <v>0.83333333333333326</v>
      </c>
      <c r="Z46" s="1187">
        <v>1</v>
      </c>
    </row>
    <row r="47" spans="1:26">
      <c r="A47" s="198" t="s">
        <v>114</v>
      </c>
      <c r="B47" s="68" t="s">
        <v>696</v>
      </c>
      <c r="C47" s="865" t="s">
        <v>1317</v>
      </c>
      <c r="D47" s="865" t="s">
        <v>1317</v>
      </c>
      <c r="E47" s="865" t="s">
        <v>1317</v>
      </c>
      <c r="F47" s="865" t="s">
        <v>1317</v>
      </c>
      <c r="G47" s="865" t="s">
        <v>1317</v>
      </c>
      <c r="H47" s="865" t="s">
        <v>1317</v>
      </c>
      <c r="I47" s="861" t="s">
        <v>1317</v>
      </c>
      <c r="J47" s="861" t="s">
        <v>1317</v>
      </c>
      <c r="K47" s="861" t="s">
        <v>1317</v>
      </c>
      <c r="L47" s="861" t="s">
        <v>1317</v>
      </c>
      <c r="M47" s="861" t="s">
        <v>1317</v>
      </c>
      <c r="N47" s="861" t="s">
        <v>1317</v>
      </c>
      <c r="O47" s="861" t="s">
        <v>1317</v>
      </c>
      <c r="P47" s="861" t="s">
        <v>1317</v>
      </c>
      <c r="Q47" s="861" t="s">
        <v>1317</v>
      </c>
      <c r="R47" s="861" t="s">
        <v>1317</v>
      </c>
      <c r="S47" s="861" t="s">
        <v>1317</v>
      </c>
      <c r="T47" s="861" t="s">
        <v>1317</v>
      </c>
      <c r="U47" s="1185" t="s">
        <v>1317</v>
      </c>
      <c r="V47" s="1185" t="s">
        <v>1317</v>
      </c>
      <c r="W47" s="1185" t="s">
        <v>1317</v>
      </c>
      <c r="X47" s="1185" t="s">
        <v>1317</v>
      </c>
      <c r="Y47" s="1185" t="s">
        <v>1317</v>
      </c>
      <c r="Z47" s="1185" t="s">
        <v>1317</v>
      </c>
    </row>
    <row r="48" spans="1:26">
      <c r="A48" s="198" t="s">
        <v>177</v>
      </c>
      <c r="B48" s="68" t="s">
        <v>580</v>
      </c>
      <c r="C48" s="499">
        <v>1</v>
      </c>
      <c r="D48" s="499">
        <v>0.9375</v>
      </c>
      <c r="E48" s="499">
        <v>0.93333333333333324</v>
      </c>
      <c r="F48" s="499">
        <v>0.77272727272727271</v>
      </c>
      <c r="G48" s="499">
        <v>0.68181818181818177</v>
      </c>
      <c r="H48" s="499">
        <v>0.81818181818181823</v>
      </c>
      <c r="I48" s="862">
        <v>0.8666666666666667</v>
      </c>
      <c r="J48" s="862">
        <v>0.92307692307692313</v>
      </c>
      <c r="K48" s="862">
        <v>0.7142857142857143</v>
      </c>
      <c r="L48" s="862">
        <v>0.57894736842105254</v>
      </c>
      <c r="M48" s="862">
        <v>0.57894736842105254</v>
      </c>
      <c r="N48" s="862">
        <v>0.68421052631578949</v>
      </c>
      <c r="O48" s="863">
        <v>0.83333333333333326</v>
      </c>
      <c r="P48" s="863">
        <v>0.8125</v>
      </c>
      <c r="Q48" s="863">
        <v>0.88888888888888895</v>
      </c>
      <c r="R48" s="863">
        <v>0.44</v>
      </c>
      <c r="S48" s="863">
        <v>0.6</v>
      </c>
      <c r="T48" s="863">
        <v>0.6</v>
      </c>
      <c r="U48" s="1187">
        <v>0.8125</v>
      </c>
      <c r="V48" s="1187">
        <v>0.76923076923076916</v>
      </c>
      <c r="W48" s="1187">
        <v>0.6</v>
      </c>
      <c r="X48" s="1187">
        <v>0.3125</v>
      </c>
      <c r="Y48" s="1187">
        <v>0.4375</v>
      </c>
      <c r="Z48" s="1187">
        <v>0.5625</v>
      </c>
    </row>
    <row r="49" spans="1:26">
      <c r="A49" s="198" t="s">
        <v>431</v>
      </c>
      <c r="B49" s="68" t="s">
        <v>643</v>
      </c>
      <c r="C49" s="865" t="s">
        <v>1317</v>
      </c>
      <c r="D49" s="865" t="s">
        <v>1317</v>
      </c>
      <c r="E49" s="865" t="s">
        <v>1317</v>
      </c>
      <c r="F49" s="865" t="s">
        <v>1317</v>
      </c>
      <c r="G49" s="865" t="s">
        <v>1317</v>
      </c>
      <c r="H49" s="865" t="s">
        <v>1317</v>
      </c>
      <c r="I49" s="861" t="s">
        <v>1317</v>
      </c>
      <c r="J49" s="861" t="s">
        <v>1317</v>
      </c>
      <c r="K49" s="861" t="s">
        <v>1317</v>
      </c>
      <c r="L49" s="861" t="s">
        <v>1317</v>
      </c>
      <c r="M49" s="861" t="s">
        <v>1317</v>
      </c>
      <c r="N49" s="861" t="s">
        <v>1317</v>
      </c>
      <c r="O49" s="861" t="s">
        <v>1317</v>
      </c>
      <c r="P49" s="861" t="s">
        <v>1317</v>
      </c>
      <c r="Q49" s="861" t="s">
        <v>1317</v>
      </c>
      <c r="R49" s="861" t="s">
        <v>1317</v>
      </c>
      <c r="S49" s="861" t="s">
        <v>1317</v>
      </c>
      <c r="T49" s="861" t="s">
        <v>1317</v>
      </c>
      <c r="U49" s="1185" t="s">
        <v>1317</v>
      </c>
      <c r="V49" s="1185" t="s">
        <v>1317</v>
      </c>
      <c r="W49" s="1185" t="s">
        <v>1317</v>
      </c>
      <c r="X49" s="1185" t="s">
        <v>1317</v>
      </c>
      <c r="Y49" s="1185" t="s">
        <v>1317</v>
      </c>
      <c r="Z49" s="1185" t="s">
        <v>1317</v>
      </c>
    </row>
    <row r="50" spans="1:26">
      <c r="A50" s="198" t="s">
        <v>459</v>
      </c>
      <c r="B50" s="68" t="s">
        <v>800</v>
      </c>
      <c r="C50" s="499">
        <v>1</v>
      </c>
      <c r="D50" s="499">
        <v>1</v>
      </c>
      <c r="E50" s="499">
        <v>1</v>
      </c>
      <c r="F50" s="499">
        <v>0</v>
      </c>
      <c r="G50" s="499">
        <v>0</v>
      </c>
      <c r="H50" s="499">
        <v>0</v>
      </c>
      <c r="I50" s="861" t="s">
        <v>1317</v>
      </c>
      <c r="J50" s="861" t="s">
        <v>1317</v>
      </c>
      <c r="K50" s="861" t="s">
        <v>1317</v>
      </c>
      <c r="L50" s="861" t="s">
        <v>1317</v>
      </c>
      <c r="M50" s="861" t="s">
        <v>1317</v>
      </c>
      <c r="N50" s="861" t="s">
        <v>1317</v>
      </c>
      <c r="O50" s="863">
        <v>1</v>
      </c>
      <c r="P50" s="863">
        <v>1</v>
      </c>
      <c r="Q50" s="863">
        <v>1</v>
      </c>
      <c r="R50" s="863">
        <v>1</v>
      </c>
      <c r="S50" s="863">
        <v>0</v>
      </c>
      <c r="T50" s="863">
        <v>1</v>
      </c>
      <c r="U50" s="1187">
        <v>1</v>
      </c>
      <c r="V50" s="1187">
        <v>1</v>
      </c>
      <c r="W50" s="1187">
        <v>1</v>
      </c>
      <c r="X50" s="1187">
        <v>0</v>
      </c>
      <c r="Y50" s="1187">
        <v>0</v>
      </c>
      <c r="Z50" s="1187">
        <v>0</v>
      </c>
    </row>
    <row r="51" spans="1:26">
      <c r="A51" s="198" t="s">
        <v>393</v>
      </c>
      <c r="B51" s="68" t="s">
        <v>620</v>
      </c>
      <c r="C51" s="865" t="s">
        <v>1317</v>
      </c>
      <c r="D51" s="865" t="s">
        <v>1317</v>
      </c>
      <c r="E51" s="865" t="s">
        <v>1317</v>
      </c>
      <c r="F51" s="865" t="s">
        <v>1317</v>
      </c>
      <c r="G51" s="865" t="s">
        <v>1317</v>
      </c>
      <c r="H51" s="865" t="s">
        <v>1317</v>
      </c>
      <c r="I51" s="861" t="s">
        <v>1317</v>
      </c>
      <c r="J51" s="861" t="s">
        <v>1317</v>
      </c>
      <c r="K51" s="861" t="s">
        <v>1317</v>
      </c>
      <c r="L51" s="861" t="s">
        <v>1317</v>
      </c>
      <c r="M51" s="861" t="s">
        <v>1317</v>
      </c>
      <c r="N51" s="861" t="s">
        <v>1317</v>
      </c>
      <c r="O51" s="861" t="s">
        <v>1317</v>
      </c>
      <c r="P51" s="861" t="s">
        <v>1317</v>
      </c>
      <c r="Q51" s="861" t="s">
        <v>1317</v>
      </c>
      <c r="R51" s="861" t="s">
        <v>1317</v>
      </c>
      <c r="S51" s="861" t="s">
        <v>1317</v>
      </c>
      <c r="T51" s="861" t="s">
        <v>1317</v>
      </c>
      <c r="U51" s="1185" t="s">
        <v>1317</v>
      </c>
      <c r="V51" s="1185" t="s">
        <v>1317</v>
      </c>
      <c r="W51" s="1185" t="s">
        <v>1317</v>
      </c>
      <c r="X51" s="1185" t="s">
        <v>1317</v>
      </c>
      <c r="Y51" s="1185" t="s">
        <v>1317</v>
      </c>
      <c r="Z51" s="1185" t="s">
        <v>1317</v>
      </c>
    </row>
    <row r="52" spans="1:26">
      <c r="A52" s="198" t="s">
        <v>342</v>
      </c>
      <c r="B52" s="68" t="s">
        <v>571</v>
      </c>
      <c r="C52" s="865" t="s">
        <v>1317</v>
      </c>
      <c r="D52" s="865" t="s">
        <v>1317</v>
      </c>
      <c r="E52" s="865" t="s">
        <v>1317</v>
      </c>
      <c r="F52" s="865" t="s">
        <v>1317</v>
      </c>
      <c r="G52" s="865" t="s">
        <v>1317</v>
      </c>
      <c r="H52" s="865" t="s">
        <v>1317</v>
      </c>
      <c r="I52" s="861" t="s">
        <v>1317</v>
      </c>
      <c r="J52" s="862">
        <v>1</v>
      </c>
      <c r="K52" s="861" t="s">
        <v>1317</v>
      </c>
      <c r="L52" s="862">
        <v>1</v>
      </c>
      <c r="M52" s="862">
        <v>1</v>
      </c>
      <c r="N52" s="862">
        <v>1</v>
      </c>
      <c r="O52" s="861" t="s">
        <v>1317</v>
      </c>
      <c r="P52" s="861" t="s">
        <v>1317</v>
      </c>
      <c r="Q52" s="861" t="s">
        <v>1317</v>
      </c>
      <c r="R52" s="861" t="s">
        <v>1317</v>
      </c>
      <c r="S52" s="861" t="s">
        <v>1317</v>
      </c>
      <c r="T52" s="861" t="s">
        <v>1317</v>
      </c>
      <c r="U52" s="1187">
        <v>1</v>
      </c>
      <c r="V52" s="1187">
        <v>1</v>
      </c>
      <c r="W52" s="1164"/>
      <c r="X52" s="1187">
        <v>1</v>
      </c>
      <c r="Y52" s="1187">
        <v>1</v>
      </c>
      <c r="Z52" s="1187">
        <v>1</v>
      </c>
    </row>
    <row r="53" spans="1:26">
      <c r="A53" s="198" t="s">
        <v>104</v>
      </c>
      <c r="B53" s="68" t="s">
        <v>691</v>
      </c>
      <c r="C53" s="864" t="s">
        <v>791</v>
      </c>
      <c r="D53" s="864" t="s">
        <v>791</v>
      </c>
      <c r="E53" s="864" t="s">
        <v>791</v>
      </c>
      <c r="F53" s="499">
        <v>1</v>
      </c>
      <c r="G53" s="499">
        <v>1</v>
      </c>
      <c r="H53" s="499">
        <v>1</v>
      </c>
      <c r="I53" s="861" t="s">
        <v>1317</v>
      </c>
      <c r="J53" s="861" t="s">
        <v>1317</v>
      </c>
      <c r="K53" s="861" t="s">
        <v>1317</v>
      </c>
      <c r="L53" s="861" t="s">
        <v>1317</v>
      </c>
      <c r="M53" s="861" t="s">
        <v>1317</v>
      </c>
      <c r="N53" s="861" t="s">
        <v>1317</v>
      </c>
      <c r="O53" s="861" t="s">
        <v>1317</v>
      </c>
      <c r="P53" s="861" t="s">
        <v>1317</v>
      </c>
      <c r="Q53" s="863">
        <v>1</v>
      </c>
      <c r="R53" s="863">
        <v>1</v>
      </c>
      <c r="S53" s="863">
        <v>1</v>
      </c>
      <c r="T53" s="863">
        <v>1</v>
      </c>
      <c r="U53" s="1185" t="s">
        <v>1317</v>
      </c>
      <c r="V53" s="1185" t="s">
        <v>1317</v>
      </c>
      <c r="W53" s="1185" t="s">
        <v>1317</v>
      </c>
      <c r="X53" s="1185" t="s">
        <v>1317</v>
      </c>
      <c r="Y53" s="1185" t="s">
        <v>1317</v>
      </c>
      <c r="Z53" s="1185" t="s">
        <v>1317</v>
      </c>
    </row>
    <row r="54" spans="1:26">
      <c r="A54" s="198" t="s">
        <v>292</v>
      </c>
      <c r="B54" s="68" t="s">
        <v>615</v>
      </c>
      <c r="C54" s="865" t="s">
        <v>1317</v>
      </c>
      <c r="D54" s="865" t="s">
        <v>1317</v>
      </c>
      <c r="E54" s="865" t="s">
        <v>1317</v>
      </c>
      <c r="F54" s="865" t="s">
        <v>1317</v>
      </c>
      <c r="G54" s="865" t="s">
        <v>1317</v>
      </c>
      <c r="H54" s="865" t="s">
        <v>1317</v>
      </c>
      <c r="I54" s="862">
        <v>0</v>
      </c>
      <c r="J54" s="862">
        <v>1</v>
      </c>
      <c r="K54" s="862">
        <v>1</v>
      </c>
      <c r="L54" s="862">
        <v>0</v>
      </c>
      <c r="M54" s="862">
        <v>1</v>
      </c>
      <c r="N54" s="862">
        <v>1</v>
      </c>
      <c r="O54" s="863">
        <v>1</v>
      </c>
      <c r="P54" s="863">
        <v>1</v>
      </c>
      <c r="Q54" s="863">
        <v>1</v>
      </c>
      <c r="R54" s="863">
        <v>0.5</v>
      </c>
      <c r="S54" s="863">
        <v>0.5</v>
      </c>
      <c r="T54" s="863">
        <v>0.5</v>
      </c>
      <c r="U54" s="1187">
        <v>1</v>
      </c>
      <c r="V54" s="1187">
        <v>1</v>
      </c>
      <c r="W54" s="1187">
        <v>1</v>
      </c>
      <c r="X54" s="1187">
        <v>0.66666666666666674</v>
      </c>
      <c r="Y54" s="1187">
        <v>0.66666666666666674</v>
      </c>
      <c r="Z54" s="1187">
        <v>0.66666666666666674</v>
      </c>
    </row>
    <row r="55" spans="1:26">
      <c r="A55" s="198" t="s">
        <v>323</v>
      </c>
      <c r="B55" s="68" t="s">
        <v>738</v>
      </c>
      <c r="C55" s="865" t="s">
        <v>1317</v>
      </c>
      <c r="D55" s="865" t="s">
        <v>1317</v>
      </c>
      <c r="E55" s="865" t="s">
        <v>1317</v>
      </c>
      <c r="F55" s="865" t="s">
        <v>1317</v>
      </c>
      <c r="G55" s="865" t="s">
        <v>1317</v>
      </c>
      <c r="H55" s="865" t="s">
        <v>1317</v>
      </c>
      <c r="I55" s="862">
        <v>1</v>
      </c>
      <c r="J55" s="862">
        <v>1</v>
      </c>
      <c r="K55" s="862">
        <v>1</v>
      </c>
      <c r="L55" s="862">
        <v>0</v>
      </c>
      <c r="M55" s="862">
        <v>0.5</v>
      </c>
      <c r="N55" s="862">
        <v>0.5</v>
      </c>
      <c r="O55" s="863">
        <v>1</v>
      </c>
      <c r="P55" s="863">
        <v>1</v>
      </c>
      <c r="Q55" s="863">
        <v>1</v>
      </c>
      <c r="R55" s="863">
        <v>0.5</v>
      </c>
      <c r="S55" s="863">
        <v>0.5</v>
      </c>
      <c r="T55" s="863">
        <v>1</v>
      </c>
      <c r="U55" s="1187">
        <v>0.66666666666666674</v>
      </c>
      <c r="V55" s="1187">
        <v>1</v>
      </c>
      <c r="W55" s="1187">
        <v>1</v>
      </c>
      <c r="X55" s="1187">
        <v>0</v>
      </c>
      <c r="Y55" s="1187">
        <v>0.66666666666666674</v>
      </c>
      <c r="Z55" s="1187">
        <v>1</v>
      </c>
    </row>
    <row r="56" spans="1:26">
      <c r="A56" s="198" t="s">
        <v>1131</v>
      </c>
      <c r="B56" s="68" t="s">
        <v>698</v>
      </c>
      <c r="C56" s="499">
        <v>0.94736842105263164</v>
      </c>
      <c r="D56" s="499">
        <v>0.92105263157894746</v>
      </c>
      <c r="E56" s="499">
        <v>0.94444444444444442</v>
      </c>
      <c r="F56" s="499">
        <v>0.51219512195121952</v>
      </c>
      <c r="G56" s="499">
        <v>0.46341463414634149</v>
      </c>
      <c r="H56" s="499">
        <v>0.51219512195121952</v>
      </c>
      <c r="I56" s="862">
        <v>0.97777777777777775</v>
      </c>
      <c r="J56" s="862">
        <v>0.95454545454545447</v>
      </c>
      <c r="K56" s="862">
        <v>1</v>
      </c>
      <c r="L56" s="862">
        <v>0.59615384615384615</v>
      </c>
      <c r="M56" s="862">
        <v>0.51923076923076916</v>
      </c>
      <c r="N56" s="862">
        <v>0.67307692307692313</v>
      </c>
      <c r="O56" s="863">
        <v>0.95945945945945954</v>
      </c>
      <c r="P56" s="863">
        <v>0.98571428571428577</v>
      </c>
      <c r="Q56" s="863">
        <v>0.96923076923076912</v>
      </c>
      <c r="R56" s="863">
        <v>0.69767441860465118</v>
      </c>
      <c r="S56" s="863">
        <v>0.63953488372093026</v>
      </c>
      <c r="T56" s="863">
        <v>0.7441860465116279</v>
      </c>
      <c r="U56" s="1187">
        <v>0.98076923076923084</v>
      </c>
      <c r="V56" s="1187">
        <v>0.92156862745098045</v>
      </c>
      <c r="W56" s="1187">
        <v>0.97959183673469385</v>
      </c>
      <c r="X56" s="1187">
        <v>0.69841269841269837</v>
      </c>
      <c r="Y56" s="1187">
        <v>0.61904761904761896</v>
      </c>
      <c r="Z56" s="1187">
        <v>0.73015873015873012</v>
      </c>
    </row>
    <row r="57" spans="1:26">
      <c r="A57" s="866" t="s">
        <v>161</v>
      </c>
      <c r="B57" s="43" t="s">
        <v>673</v>
      </c>
      <c r="C57" s="499">
        <v>0.9285714285714286</v>
      </c>
      <c r="D57" s="499">
        <v>0.9285714285714286</v>
      </c>
      <c r="E57" s="499">
        <v>0.75</v>
      </c>
      <c r="F57" s="499">
        <v>0.6875</v>
      </c>
      <c r="G57" s="499">
        <v>0.625</v>
      </c>
      <c r="H57" s="499">
        <v>0.75</v>
      </c>
      <c r="I57" s="862">
        <v>1</v>
      </c>
      <c r="J57" s="862">
        <v>1</v>
      </c>
      <c r="K57" s="862">
        <v>1</v>
      </c>
      <c r="L57" s="862">
        <v>1</v>
      </c>
      <c r="M57" s="862">
        <v>1</v>
      </c>
      <c r="N57" s="862">
        <v>1</v>
      </c>
      <c r="O57" s="863">
        <v>0.72727272727272729</v>
      </c>
      <c r="P57" s="863">
        <v>0.81818181818181823</v>
      </c>
      <c r="Q57" s="863">
        <v>0.8</v>
      </c>
      <c r="R57" s="863">
        <v>0.54545454545454553</v>
      </c>
      <c r="S57" s="863">
        <v>0.27272727272727271</v>
      </c>
      <c r="T57" s="863">
        <v>0.63636363636363635</v>
      </c>
      <c r="U57" s="1187">
        <v>1</v>
      </c>
      <c r="V57" s="1187">
        <v>0.8571428571428571</v>
      </c>
      <c r="W57" s="1187">
        <v>0.5</v>
      </c>
      <c r="X57" s="1187">
        <v>0.625</v>
      </c>
      <c r="Y57" s="1187">
        <v>0.5</v>
      </c>
      <c r="Z57" s="1187">
        <v>0.5</v>
      </c>
    </row>
    <row r="58" spans="1:26">
      <c r="A58" s="198" t="s">
        <v>14</v>
      </c>
      <c r="B58" s="68" t="s">
        <v>766</v>
      </c>
      <c r="C58" s="865" t="s">
        <v>1317</v>
      </c>
      <c r="D58" s="865" t="s">
        <v>1317</v>
      </c>
      <c r="E58" s="865" t="s">
        <v>1317</v>
      </c>
      <c r="F58" s="865" t="s">
        <v>1317</v>
      </c>
      <c r="G58" s="865" t="s">
        <v>1317</v>
      </c>
      <c r="H58" s="865" t="s">
        <v>1317</v>
      </c>
      <c r="I58" s="861" t="s">
        <v>1317</v>
      </c>
      <c r="J58" s="861" t="s">
        <v>1317</v>
      </c>
      <c r="K58" s="861" t="s">
        <v>1317</v>
      </c>
      <c r="L58" s="861" t="s">
        <v>1317</v>
      </c>
      <c r="M58" s="861" t="s">
        <v>1317</v>
      </c>
      <c r="N58" s="861" t="s">
        <v>1317</v>
      </c>
      <c r="O58" s="861" t="s">
        <v>1317</v>
      </c>
      <c r="P58" s="861" t="s">
        <v>1317</v>
      </c>
      <c r="Q58" s="861" t="s">
        <v>1317</v>
      </c>
      <c r="R58" s="861" t="s">
        <v>1317</v>
      </c>
      <c r="S58" s="861" t="s">
        <v>1317</v>
      </c>
      <c r="T58" s="861" t="s">
        <v>1317</v>
      </c>
      <c r="U58" s="1185" t="s">
        <v>1317</v>
      </c>
      <c r="V58" s="1185" t="s">
        <v>1317</v>
      </c>
      <c r="W58" s="1185" t="s">
        <v>1317</v>
      </c>
      <c r="X58" s="1185" t="s">
        <v>1317</v>
      </c>
      <c r="Y58" s="1185" t="s">
        <v>1317</v>
      </c>
      <c r="Z58" s="1185" t="s">
        <v>1317</v>
      </c>
    </row>
    <row r="59" spans="1:26">
      <c r="A59" s="198" t="s">
        <v>298</v>
      </c>
      <c r="B59" s="68" t="s">
        <v>618</v>
      </c>
      <c r="C59" s="865" t="s">
        <v>1317</v>
      </c>
      <c r="D59" s="865" t="s">
        <v>1317</v>
      </c>
      <c r="E59" s="865" t="s">
        <v>1317</v>
      </c>
      <c r="F59" s="865" t="s">
        <v>1317</v>
      </c>
      <c r="G59" s="865" t="s">
        <v>1317</v>
      </c>
      <c r="H59" s="865" t="s">
        <v>1317</v>
      </c>
      <c r="I59" s="861" t="s">
        <v>1317</v>
      </c>
      <c r="J59" s="861" t="s">
        <v>1317</v>
      </c>
      <c r="K59" s="861" t="s">
        <v>1317</v>
      </c>
      <c r="L59" s="861" t="s">
        <v>1317</v>
      </c>
      <c r="M59" s="861" t="s">
        <v>1317</v>
      </c>
      <c r="N59" s="861" t="s">
        <v>1317</v>
      </c>
      <c r="O59" s="861" t="s">
        <v>1317</v>
      </c>
      <c r="P59" s="861" t="s">
        <v>1317</v>
      </c>
      <c r="Q59" s="861" t="s">
        <v>1317</v>
      </c>
      <c r="R59" s="861" t="s">
        <v>1317</v>
      </c>
      <c r="S59" s="861" t="s">
        <v>1317</v>
      </c>
      <c r="T59" s="861" t="s">
        <v>1317</v>
      </c>
      <c r="U59" s="1187">
        <v>1</v>
      </c>
      <c r="V59" s="1187">
        <v>1</v>
      </c>
      <c r="W59" s="1187">
        <v>1</v>
      </c>
      <c r="X59" s="1187">
        <v>0.33333333333333331</v>
      </c>
      <c r="Y59" s="1187">
        <v>0.33333333333333331</v>
      </c>
      <c r="Z59" s="1187">
        <v>0.33333333333333331</v>
      </c>
    </row>
    <row r="60" spans="1:26">
      <c r="A60" s="198" t="s">
        <v>339</v>
      </c>
      <c r="B60" s="68" t="s">
        <v>704</v>
      </c>
      <c r="C60" s="865" t="s">
        <v>1317</v>
      </c>
      <c r="D60" s="865" t="s">
        <v>1317</v>
      </c>
      <c r="E60" s="865" t="s">
        <v>1317</v>
      </c>
      <c r="F60" s="865" t="s">
        <v>1317</v>
      </c>
      <c r="G60" s="865" t="s">
        <v>1317</v>
      </c>
      <c r="H60" s="865" t="s">
        <v>1317</v>
      </c>
      <c r="I60" s="862">
        <v>1</v>
      </c>
      <c r="J60" s="861" t="s">
        <v>1317</v>
      </c>
      <c r="K60" s="861" t="s">
        <v>1317</v>
      </c>
      <c r="L60" s="862">
        <v>1</v>
      </c>
      <c r="M60" s="862">
        <v>1</v>
      </c>
      <c r="N60" s="862">
        <v>1</v>
      </c>
      <c r="O60" s="861" t="s">
        <v>1317</v>
      </c>
      <c r="P60" s="861" t="s">
        <v>1317</v>
      </c>
      <c r="Q60" s="861" t="s">
        <v>1317</v>
      </c>
      <c r="R60" s="861" t="s">
        <v>1317</v>
      </c>
      <c r="S60" s="861" t="s">
        <v>1317</v>
      </c>
      <c r="T60" s="861" t="s">
        <v>1317</v>
      </c>
      <c r="U60" s="1185" t="s">
        <v>1317</v>
      </c>
      <c r="V60" s="1185" t="s">
        <v>1317</v>
      </c>
      <c r="W60" s="1185" t="s">
        <v>1317</v>
      </c>
      <c r="X60" s="1185" t="s">
        <v>1317</v>
      </c>
      <c r="Y60" s="1185" t="s">
        <v>1317</v>
      </c>
      <c r="Z60" s="1185" t="s">
        <v>1317</v>
      </c>
    </row>
    <row r="61" spans="1:26">
      <c r="A61" s="198" t="s">
        <v>444</v>
      </c>
      <c r="B61" s="68" t="s">
        <v>793</v>
      </c>
      <c r="C61" s="499">
        <v>1</v>
      </c>
      <c r="D61" s="499">
        <v>1</v>
      </c>
      <c r="E61" s="499">
        <v>1</v>
      </c>
      <c r="F61" s="499">
        <v>0.66666666666666674</v>
      </c>
      <c r="G61" s="499">
        <v>0.83333333333333326</v>
      </c>
      <c r="H61" s="499">
        <v>1</v>
      </c>
      <c r="I61" s="862">
        <v>1</v>
      </c>
      <c r="J61" s="862">
        <v>1</v>
      </c>
      <c r="K61" s="862">
        <v>1</v>
      </c>
      <c r="L61" s="862">
        <v>0.5</v>
      </c>
      <c r="M61" s="862">
        <v>0.66666666666666674</v>
      </c>
      <c r="N61" s="862">
        <v>0.83333333333333326</v>
      </c>
      <c r="O61" s="863">
        <v>1</v>
      </c>
      <c r="P61" s="863">
        <v>1</v>
      </c>
      <c r="Q61" s="861" t="s">
        <v>1317</v>
      </c>
      <c r="R61" s="863">
        <v>0.66666666666666674</v>
      </c>
      <c r="S61" s="863">
        <v>0.33333333333333331</v>
      </c>
      <c r="T61" s="863">
        <v>1</v>
      </c>
      <c r="U61" s="1187">
        <v>0.8</v>
      </c>
      <c r="V61" s="1187">
        <v>0.83333333333333326</v>
      </c>
      <c r="W61" s="1187">
        <v>0.75</v>
      </c>
      <c r="X61" s="1187">
        <v>0.5</v>
      </c>
      <c r="Y61" s="1187">
        <v>0.83333333333333326</v>
      </c>
      <c r="Z61" s="1187">
        <v>0.66666666666666674</v>
      </c>
    </row>
    <row r="62" spans="1:26">
      <c r="A62" s="198" t="s">
        <v>313</v>
      </c>
      <c r="B62" s="68" t="s">
        <v>733</v>
      </c>
      <c r="C62" s="499">
        <v>0.9</v>
      </c>
      <c r="D62" s="499">
        <v>0.80952380952380953</v>
      </c>
      <c r="E62" s="499">
        <v>0.9</v>
      </c>
      <c r="F62" s="499">
        <v>0.66666666666666674</v>
      </c>
      <c r="G62" s="499">
        <v>0.625</v>
      </c>
      <c r="H62" s="499">
        <v>0.83333333333333326</v>
      </c>
      <c r="I62" s="862">
        <v>0.86363636363636365</v>
      </c>
      <c r="J62" s="862">
        <v>0.8571428571428571</v>
      </c>
      <c r="K62" s="862">
        <v>0.94117647058823528</v>
      </c>
      <c r="L62" s="862">
        <v>0.41666666666666669</v>
      </c>
      <c r="M62" s="862">
        <v>0.41666666666666669</v>
      </c>
      <c r="N62" s="862">
        <v>0.79166666666666674</v>
      </c>
      <c r="O62" s="863">
        <v>0.875</v>
      </c>
      <c r="P62" s="863">
        <v>0.8125</v>
      </c>
      <c r="Q62" s="863">
        <v>0.92307692307692313</v>
      </c>
      <c r="R62" s="863">
        <v>0.45454545454545447</v>
      </c>
      <c r="S62" s="863">
        <v>0.36363636363636365</v>
      </c>
      <c r="T62" s="863">
        <v>0.86363636363636365</v>
      </c>
      <c r="U62" s="1187">
        <v>0.88888888888888895</v>
      </c>
      <c r="V62" s="1187">
        <v>0.88888888888888895</v>
      </c>
      <c r="W62" s="1187">
        <v>0.90476190476190488</v>
      </c>
      <c r="X62" s="1187">
        <v>0.6</v>
      </c>
      <c r="Y62" s="1187">
        <v>0.5</v>
      </c>
      <c r="Z62" s="1187">
        <v>0.8666666666666667</v>
      </c>
    </row>
    <row r="63" spans="1:26">
      <c r="A63" s="198" t="s">
        <v>1161</v>
      </c>
      <c r="B63" s="68" t="s">
        <v>797</v>
      </c>
      <c r="C63" s="499">
        <v>0.5</v>
      </c>
      <c r="D63" s="499">
        <v>1</v>
      </c>
      <c r="E63" s="499">
        <v>1</v>
      </c>
      <c r="F63" s="499">
        <v>0.8571428571428571</v>
      </c>
      <c r="G63" s="499">
        <v>1</v>
      </c>
      <c r="H63" s="499">
        <v>1</v>
      </c>
      <c r="I63" s="862">
        <v>1</v>
      </c>
      <c r="J63" s="862">
        <v>1</v>
      </c>
      <c r="K63" s="862">
        <v>1</v>
      </c>
      <c r="L63" s="862">
        <v>0.8</v>
      </c>
      <c r="M63" s="862">
        <v>0.8</v>
      </c>
      <c r="N63" s="862">
        <v>1</v>
      </c>
      <c r="O63" s="863">
        <v>0.6</v>
      </c>
      <c r="P63" s="863">
        <v>0.66666666666666674</v>
      </c>
      <c r="Q63" s="863">
        <v>0.8</v>
      </c>
      <c r="R63" s="863">
        <v>0.7142857142857143</v>
      </c>
      <c r="S63" s="863">
        <v>0.4285714285714286</v>
      </c>
      <c r="T63" s="863">
        <v>0.5714285714285714</v>
      </c>
      <c r="U63" s="1187">
        <v>0</v>
      </c>
      <c r="V63" s="1187">
        <v>0.66666666666666674</v>
      </c>
      <c r="W63" s="1187">
        <v>0</v>
      </c>
      <c r="X63" s="1187">
        <v>0.33333333333333331</v>
      </c>
      <c r="Y63" s="1187">
        <v>0.33333333333333331</v>
      </c>
      <c r="Z63" s="1187">
        <v>0.66666666666666674</v>
      </c>
    </row>
    <row r="64" spans="1:26">
      <c r="A64" s="198" t="s">
        <v>87</v>
      </c>
      <c r="B64" s="68" t="s">
        <v>567</v>
      </c>
      <c r="C64" s="499">
        <v>0</v>
      </c>
      <c r="D64" s="499">
        <v>0</v>
      </c>
      <c r="E64" s="499">
        <v>0</v>
      </c>
      <c r="F64" s="499">
        <v>0</v>
      </c>
      <c r="G64" s="499">
        <v>0</v>
      </c>
      <c r="H64" s="499">
        <v>0</v>
      </c>
      <c r="I64" s="861" t="s">
        <v>1317</v>
      </c>
      <c r="J64" s="861" t="s">
        <v>1317</v>
      </c>
      <c r="K64" s="861" t="s">
        <v>1317</v>
      </c>
      <c r="L64" s="861" t="s">
        <v>1317</v>
      </c>
      <c r="M64" s="861" t="s">
        <v>1317</v>
      </c>
      <c r="N64" s="861" t="s">
        <v>1317</v>
      </c>
      <c r="O64" s="861" t="s">
        <v>1317</v>
      </c>
      <c r="P64" s="861" t="s">
        <v>1317</v>
      </c>
      <c r="Q64" s="861" t="s">
        <v>1317</v>
      </c>
      <c r="R64" s="861" t="s">
        <v>1317</v>
      </c>
      <c r="S64" s="861" t="s">
        <v>1317</v>
      </c>
      <c r="T64" s="861" t="s">
        <v>1317</v>
      </c>
      <c r="U64" s="1187">
        <v>0.33333333333333331</v>
      </c>
      <c r="V64" s="1187">
        <v>0.66666666666666674</v>
      </c>
      <c r="W64" s="1187">
        <v>0.66666666666666674</v>
      </c>
      <c r="X64" s="1187">
        <v>0.33333333333333331</v>
      </c>
      <c r="Y64" s="1187">
        <v>0.33333333333333331</v>
      </c>
      <c r="Z64" s="1187">
        <v>0</v>
      </c>
    </row>
    <row r="65" spans="1:26">
      <c r="A65" s="198" t="s">
        <v>1052</v>
      </c>
      <c r="B65" s="68" t="s">
        <v>685</v>
      </c>
      <c r="C65" s="864" t="s">
        <v>791</v>
      </c>
      <c r="D65" s="864" t="s">
        <v>791</v>
      </c>
      <c r="E65" s="864" t="s">
        <v>791</v>
      </c>
      <c r="F65" s="499">
        <v>1</v>
      </c>
      <c r="G65" s="499">
        <v>1</v>
      </c>
      <c r="H65" s="499">
        <v>1</v>
      </c>
      <c r="I65" s="861" t="s">
        <v>1317</v>
      </c>
      <c r="J65" s="861" t="s">
        <v>1317</v>
      </c>
      <c r="K65" s="861" t="s">
        <v>1317</v>
      </c>
      <c r="L65" s="861" t="s">
        <v>1317</v>
      </c>
      <c r="M65" s="861" t="s">
        <v>1317</v>
      </c>
      <c r="N65" s="861" t="s">
        <v>1317</v>
      </c>
      <c r="O65" s="863">
        <v>1</v>
      </c>
      <c r="P65" s="863">
        <v>1</v>
      </c>
      <c r="Q65" s="863">
        <v>1</v>
      </c>
      <c r="R65" s="863">
        <v>0.5</v>
      </c>
      <c r="S65" s="863">
        <v>0.5</v>
      </c>
      <c r="T65" s="863">
        <v>0.5</v>
      </c>
      <c r="U65" s="1187">
        <v>0.66666666666666674</v>
      </c>
      <c r="V65" s="1187">
        <v>0.66666666666666674</v>
      </c>
      <c r="W65" s="1187">
        <v>0.66666666666666674</v>
      </c>
      <c r="X65" s="1187">
        <v>0.33333333333333331</v>
      </c>
      <c r="Y65" s="1187">
        <v>0.66666666666666674</v>
      </c>
      <c r="Z65" s="1187">
        <v>0.83333333333333326</v>
      </c>
    </row>
    <row r="66" spans="1:26">
      <c r="A66" s="198" t="s">
        <v>220</v>
      </c>
      <c r="B66" s="68" t="s">
        <v>747</v>
      </c>
      <c r="C66" s="499">
        <v>0.9</v>
      </c>
      <c r="D66" s="499">
        <v>0.89473684210526327</v>
      </c>
      <c r="E66" s="499">
        <v>0.83333333333333326</v>
      </c>
      <c r="F66" s="499">
        <v>0.56521739130434778</v>
      </c>
      <c r="G66" s="499">
        <v>0.52173913043478259</v>
      </c>
      <c r="H66" s="499">
        <v>0.65217391304347827</v>
      </c>
      <c r="I66" s="862">
        <v>0.9</v>
      </c>
      <c r="J66" s="862">
        <v>0.88888888888888895</v>
      </c>
      <c r="K66" s="862">
        <v>0.88888888888888895</v>
      </c>
      <c r="L66" s="862">
        <v>0.72727272727272729</v>
      </c>
      <c r="M66" s="862">
        <v>0.81818181818181823</v>
      </c>
      <c r="N66" s="862">
        <v>0.90909090909090917</v>
      </c>
      <c r="O66" s="863">
        <v>1</v>
      </c>
      <c r="P66" s="863">
        <v>1</v>
      </c>
      <c r="Q66" s="863">
        <v>1</v>
      </c>
      <c r="R66" s="863">
        <v>0.45454545454545447</v>
      </c>
      <c r="S66" s="863">
        <v>0.36363636363636365</v>
      </c>
      <c r="T66" s="863">
        <v>0.45454545454545447</v>
      </c>
      <c r="U66" s="1187">
        <v>0.88888888888888895</v>
      </c>
      <c r="V66" s="1187">
        <v>0.77777777777777779</v>
      </c>
      <c r="W66" s="1187">
        <v>1</v>
      </c>
      <c r="X66" s="1187">
        <v>0.75</v>
      </c>
      <c r="Y66" s="1187">
        <v>0.66666666666666674</v>
      </c>
      <c r="Z66" s="1187">
        <v>0.83333333333333326</v>
      </c>
    </row>
    <row r="67" spans="1:26">
      <c r="A67" s="198" t="s">
        <v>150</v>
      </c>
      <c r="B67" s="68" t="s">
        <v>658</v>
      </c>
      <c r="C67" s="499">
        <v>0.91428571428571426</v>
      </c>
      <c r="D67" s="499">
        <v>0.88235294117647067</v>
      </c>
      <c r="E67" s="499">
        <v>0.93548387096774188</v>
      </c>
      <c r="F67" s="499">
        <v>0.51898734177215189</v>
      </c>
      <c r="G67" s="499">
        <v>0.53164556962025322</v>
      </c>
      <c r="H67" s="499">
        <v>0.69620253164556956</v>
      </c>
      <c r="I67" s="862">
        <v>0.90476190476190488</v>
      </c>
      <c r="J67" s="862">
        <v>0.87804878048780488</v>
      </c>
      <c r="K67" s="862">
        <v>0.92500000000000004</v>
      </c>
      <c r="L67" s="862">
        <v>0.64150943396226423</v>
      </c>
      <c r="M67" s="862">
        <v>0.64150943396226423</v>
      </c>
      <c r="N67" s="862">
        <v>0.79245283018867918</v>
      </c>
      <c r="O67" s="863">
        <v>0.89473684210526327</v>
      </c>
      <c r="P67" s="863">
        <v>0.90740740740740744</v>
      </c>
      <c r="Q67" s="863">
        <v>0.95744680851063835</v>
      </c>
      <c r="R67" s="863">
        <v>0.532258064516129</v>
      </c>
      <c r="S67" s="863">
        <v>0.56451612903225812</v>
      </c>
      <c r="T67" s="863">
        <v>0.75806451612903225</v>
      </c>
      <c r="U67" s="1187">
        <v>0.84615384615384615</v>
      </c>
      <c r="V67" s="1187">
        <v>0.79365079365079372</v>
      </c>
      <c r="W67" s="1187">
        <v>0.8545454545454545</v>
      </c>
      <c r="X67" s="1187">
        <v>0.45070422535211269</v>
      </c>
      <c r="Y67" s="1187">
        <v>0.323943661971831</v>
      </c>
      <c r="Z67" s="1187">
        <v>0.647887323943662</v>
      </c>
    </row>
    <row r="68" spans="1:26">
      <c r="A68" s="198" t="s">
        <v>357</v>
      </c>
      <c r="B68" s="68" t="s">
        <v>589</v>
      </c>
      <c r="C68" s="499">
        <v>0.72727272727272729</v>
      </c>
      <c r="D68" s="499">
        <v>0.9375</v>
      </c>
      <c r="E68" s="499">
        <v>0.91666666666666674</v>
      </c>
      <c r="F68" s="499">
        <v>0.72222222222222221</v>
      </c>
      <c r="G68" s="499">
        <v>0.44444444444444442</v>
      </c>
      <c r="H68" s="499">
        <v>0.66666666666666674</v>
      </c>
      <c r="I68" s="862">
        <v>1</v>
      </c>
      <c r="J68" s="862">
        <v>0.8</v>
      </c>
      <c r="K68" s="862">
        <v>0.72727272727272729</v>
      </c>
      <c r="L68" s="862">
        <v>0.73333333333333328</v>
      </c>
      <c r="M68" s="862">
        <v>0.6</v>
      </c>
      <c r="N68" s="862">
        <v>0.66666666666666674</v>
      </c>
      <c r="O68" s="863">
        <v>0.54545454545454553</v>
      </c>
      <c r="P68" s="863">
        <v>0.52941176470588236</v>
      </c>
      <c r="Q68" s="863">
        <v>0.5</v>
      </c>
      <c r="R68" s="863">
        <v>0.57894736842105254</v>
      </c>
      <c r="S68" s="863">
        <v>0.52631578947368418</v>
      </c>
      <c r="T68" s="863">
        <v>0.57894736842105254</v>
      </c>
      <c r="U68" s="1187">
        <v>0.72727272727272729</v>
      </c>
      <c r="V68" s="1187">
        <v>0.73333333333333328</v>
      </c>
      <c r="W68" s="1187">
        <v>0.69230769230769229</v>
      </c>
      <c r="X68" s="1187">
        <v>0.5625</v>
      </c>
      <c r="Y68" s="1187">
        <v>0.3125</v>
      </c>
      <c r="Z68" s="1187">
        <v>0.5</v>
      </c>
    </row>
    <row r="69" spans="1:26">
      <c r="A69" s="320" t="s">
        <v>262</v>
      </c>
      <c r="B69" s="43" t="s">
        <v>808</v>
      </c>
      <c r="C69" s="865" t="s">
        <v>1317</v>
      </c>
      <c r="D69" s="865" t="s">
        <v>1317</v>
      </c>
      <c r="E69" s="865" t="s">
        <v>1317</v>
      </c>
      <c r="F69" s="865" t="s">
        <v>1317</v>
      </c>
      <c r="G69" s="865" t="s">
        <v>1317</v>
      </c>
      <c r="H69" s="865" t="s">
        <v>1317</v>
      </c>
      <c r="I69" s="861" t="s">
        <v>1317</v>
      </c>
      <c r="J69" s="861" t="s">
        <v>1317</v>
      </c>
      <c r="K69" s="861" t="s">
        <v>1317</v>
      </c>
      <c r="L69" s="861" t="s">
        <v>1317</v>
      </c>
      <c r="M69" s="861" t="s">
        <v>1317</v>
      </c>
      <c r="N69" s="861" t="s">
        <v>1317</v>
      </c>
      <c r="O69" s="861" t="s">
        <v>1317</v>
      </c>
      <c r="P69" s="861" t="s">
        <v>1317</v>
      </c>
      <c r="Q69" s="861" t="s">
        <v>1317</v>
      </c>
      <c r="R69" s="861" t="s">
        <v>1317</v>
      </c>
      <c r="S69" s="861" t="s">
        <v>1317</v>
      </c>
      <c r="T69" s="861" t="s">
        <v>1317</v>
      </c>
      <c r="U69" s="1185" t="s">
        <v>1317</v>
      </c>
      <c r="V69" s="1185" t="s">
        <v>1317</v>
      </c>
      <c r="W69" s="1185" t="s">
        <v>1317</v>
      </c>
      <c r="X69" s="1185" t="s">
        <v>1317</v>
      </c>
      <c r="Y69" s="1185" t="s">
        <v>1317</v>
      </c>
      <c r="Z69" s="1185" t="s">
        <v>1317</v>
      </c>
    </row>
    <row r="70" spans="1:26">
      <c r="A70" s="198" t="s">
        <v>376</v>
      </c>
      <c r="B70" s="68" t="s">
        <v>601</v>
      </c>
      <c r="C70" s="499">
        <v>1</v>
      </c>
      <c r="D70" s="499">
        <v>1</v>
      </c>
      <c r="E70" s="499">
        <v>1</v>
      </c>
      <c r="F70" s="499">
        <v>0.4285714285714286</v>
      </c>
      <c r="G70" s="499">
        <v>1</v>
      </c>
      <c r="H70" s="499">
        <v>0.8571428571428571</v>
      </c>
      <c r="I70" s="862">
        <v>0.66666666666666674</v>
      </c>
      <c r="J70" s="862">
        <v>0.66666666666666674</v>
      </c>
      <c r="K70" s="862">
        <v>0.5</v>
      </c>
      <c r="L70" s="862">
        <v>0.66666666666666674</v>
      </c>
      <c r="M70" s="862">
        <v>0.66666666666666674</v>
      </c>
      <c r="N70" s="862">
        <v>0.66666666666666674</v>
      </c>
      <c r="O70" s="861" t="s">
        <v>1317</v>
      </c>
      <c r="P70" s="861" t="s">
        <v>1317</v>
      </c>
      <c r="Q70" s="861" t="s">
        <v>1317</v>
      </c>
      <c r="R70" s="861" t="s">
        <v>1317</v>
      </c>
      <c r="S70" s="861" t="s">
        <v>1317</v>
      </c>
      <c r="T70" s="861" t="s">
        <v>1317</v>
      </c>
      <c r="U70" s="1187">
        <v>1</v>
      </c>
      <c r="V70" s="1187">
        <v>1</v>
      </c>
      <c r="W70" s="1187">
        <v>1</v>
      </c>
      <c r="X70" s="1187">
        <v>0.66666666666666674</v>
      </c>
      <c r="Y70" s="1187">
        <v>0.5</v>
      </c>
      <c r="Z70" s="1187">
        <v>0.83333333333333326</v>
      </c>
    </row>
    <row r="71" spans="1:26">
      <c r="A71" s="198" t="s">
        <v>7</v>
      </c>
      <c r="B71" s="68" t="s">
        <v>523</v>
      </c>
      <c r="C71" s="499">
        <v>0.9285714285714286</v>
      </c>
      <c r="D71" s="499">
        <v>0.87719298245614041</v>
      </c>
      <c r="E71" s="499">
        <v>0.86538461538461542</v>
      </c>
      <c r="F71" s="499">
        <v>0.58730158730158732</v>
      </c>
      <c r="G71" s="499">
        <v>0.53968253968253965</v>
      </c>
      <c r="H71" s="499">
        <v>0.6507936507936507</v>
      </c>
      <c r="I71" s="862">
        <v>0.94444444444444442</v>
      </c>
      <c r="J71" s="862">
        <v>0.94117647058823528</v>
      </c>
      <c r="K71" s="862">
        <v>0.9375</v>
      </c>
      <c r="L71" s="862">
        <v>0.68421052631578949</v>
      </c>
      <c r="M71" s="862">
        <v>0.47368421052631582</v>
      </c>
      <c r="N71" s="862">
        <v>0.68421052631578949</v>
      </c>
      <c r="O71" s="863">
        <v>0.89473684210526327</v>
      </c>
      <c r="P71" s="863">
        <v>0.90476190476190488</v>
      </c>
      <c r="Q71" s="863">
        <v>0.95</v>
      </c>
      <c r="R71" s="863">
        <v>0.57692307692307687</v>
      </c>
      <c r="S71" s="863">
        <v>0.53846153846153855</v>
      </c>
      <c r="T71" s="863">
        <v>0.65384615384615385</v>
      </c>
      <c r="U71" s="1187">
        <v>0.94444444444444442</v>
      </c>
      <c r="V71" s="1187">
        <v>1</v>
      </c>
      <c r="W71" s="1187">
        <v>0.94117647058823528</v>
      </c>
      <c r="X71" s="1187">
        <v>0.6</v>
      </c>
      <c r="Y71" s="1187">
        <v>0.6</v>
      </c>
      <c r="Z71" s="1187">
        <v>0.6</v>
      </c>
    </row>
    <row r="72" spans="1:26">
      <c r="A72" s="198" t="s">
        <v>290</v>
      </c>
      <c r="B72" s="68" t="s">
        <v>614</v>
      </c>
      <c r="C72" s="499">
        <v>0.875</v>
      </c>
      <c r="D72" s="499">
        <v>0.93333333333333324</v>
      </c>
      <c r="E72" s="499">
        <v>1</v>
      </c>
      <c r="F72" s="499">
        <v>0.4375</v>
      </c>
      <c r="G72" s="499">
        <v>0.6875</v>
      </c>
      <c r="H72" s="499">
        <v>0.75</v>
      </c>
      <c r="I72" s="862">
        <v>1</v>
      </c>
      <c r="J72" s="862">
        <v>1</v>
      </c>
      <c r="K72" s="862">
        <v>1</v>
      </c>
      <c r="L72" s="862">
        <v>0.6428571428571429</v>
      </c>
      <c r="M72" s="862">
        <v>0.6428571428571429</v>
      </c>
      <c r="N72" s="862">
        <v>0.7857142857142857</v>
      </c>
      <c r="O72" s="863">
        <v>1</v>
      </c>
      <c r="P72" s="863">
        <v>1</v>
      </c>
      <c r="Q72" s="863">
        <v>1</v>
      </c>
      <c r="R72" s="863">
        <v>0.5</v>
      </c>
      <c r="S72" s="863">
        <v>0.375</v>
      </c>
      <c r="T72" s="863">
        <v>0.5</v>
      </c>
      <c r="U72" s="1187">
        <v>0.92307692307692313</v>
      </c>
      <c r="V72" s="1187">
        <v>0.92307692307692313</v>
      </c>
      <c r="W72" s="1187">
        <v>0.90909090909090917</v>
      </c>
      <c r="X72" s="1187">
        <v>0.46153846153846151</v>
      </c>
      <c r="Y72" s="1187">
        <v>0.38461538461538458</v>
      </c>
      <c r="Z72" s="1187">
        <v>0.69230769230769229</v>
      </c>
    </row>
    <row r="73" spans="1:26">
      <c r="A73" s="198" t="s">
        <v>159</v>
      </c>
      <c r="B73" s="68" t="s">
        <v>672</v>
      </c>
      <c r="C73" s="499">
        <v>1</v>
      </c>
      <c r="D73" s="499">
        <v>1</v>
      </c>
      <c r="E73" s="499">
        <v>1</v>
      </c>
      <c r="F73" s="499">
        <v>0</v>
      </c>
      <c r="G73" s="499">
        <v>0</v>
      </c>
      <c r="H73" s="499">
        <v>0.16666666666666669</v>
      </c>
      <c r="I73" s="862">
        <v>1</v>
      </c>
      <c r="J73" s="862">
        <v>0.66666666666666674</v>
      </c>
      <c r="K73" s="862">
        <v>0.5</v>
      </c>
      <c r="L73" s="862">
        <v>0.5</v>
      </c>
      <c r="M73" s="862">
        <v>0.375</v>
      </c>
      <c r="N73" s="862">
        <v>0.5</v>
      </c>
      <c r="O73" s="863">
        <v>0.5</v>
      </c>
      <c r="P73" s="863">
        <v>0</v>
      </c>
      <c r="Q73" s="863">
        <v>0</v>
      </c>
      <c r="R73" s="863">
        <v>0.5714285714285714</v>
      </c>
      <c r="S73" s="863">
        <v>0.7142857142857143</v>
      </c>
      <c r="T73" s="863">
        <v>0.7142857142857143</v>
      </c>
      <c r="U73" s="1187">
        <v>1</v>
      </c>
      <c r="V73" s="1187">
        <v>1</v>
      </c>
      <c r="W73" s="1187">
        <v>1</v>
      </c>
      <c r="X73" s="1187">
        <v>0.33333333333333331</v>
      </c>
      <c r="Y73" s="1187">
        <v>0.5</v>
      </c>
      <c r="Z73" s="1187">
        <v>0.33333333333333331</v>
      </c>
    </row>
    <row r="74" spans="1:26">
      <c r="A74" s="198" t="s">
        <v>1167</v>
      </c>
      <c r="B74" s="68" t="s">
        <v>648</v>
      </c>
      <c r="C74" s="499">
        <v>1</v>
      </c>
      <c r="D74" s="499">
        <v>1</v>
      </c>
      <c r="E74" s="499">
        <v>1</v>
      </c>
      <c r="F74" s="499">
        <v>0.75</v>
      </c>
      <c r="G74" s="499">
        <v>0.75</v>
      </c>
      <c r="H74" s="499">
        <v>0.75</v>
      </c>
      <c r="I74" s="861" t="s">
        <v>1317</v>
      </c>
      <c r="J74" s="861" t="s">
        <v>1317</v>
      </c>
      <c r="K74" s="861" t="s">
        <v>1317</v>
      </c>
      <c r="L74" s="861" t="s">
        <v>1317</v>
      </c>
      <c r="M74" s="861" t="s">
        <v>1317</v>
      </c>
      <c r="N74" s="861" t="s">
        <v>1317</v>
      </c>
      <c r="O74" s="863">
        <v>0.5</v>
      </c>
      <c r="P74" s="863">
        <v>0</v>
      </c>
      <c r="Q74" s="861" t="s">
        <v>1317</v>
      </c>
      <c r="R74" s="863">
        <v>0</v>
      </c>
      <c r="S74" s="863">
        <v>0</v>
      </c>
      <c r="T74" s="863">
        <v>1</v>
      </c>
      <c r="U74" s="1187">
        <v>1</v>
      </c>
      <c r="V74" s="1187">
        <v>1</v>
      </c>
      <c r="W74" s="1187">
        <v>1</v>
      </c>
      <c r="X74" s="1187">
        <v>0.8</v>
      </c>
      <c r="Y74" s="1187">
        <v>0.8</v>
      </c>
      <c r="Z74" s="1187">
        <v>1</v>
      </c>
    </row>
    <row r="75" spans="1:26">
      <c r="A75" s="198" t="s">
        <v>28</v>
      </c>
      <c r="B75" s="68" t="s">
        <v>656</v>
      </c>
      <c r="C75" s="499">
        <v>1</v>
      </c>
      <c r="D75" s="499">
        <v>1</v>
      </c>
      <c r="E75" s="499">
        <v>1</v>
      </c>
      <c r="F75" s="499">
        <v>0.66666666666666674</v>
      </c>
      <c r="G75" s="499">
        <v>0.83333333333333326</v>
      </c>
      <c r="H75" s="499">
        <v>0.66666666666666674</v>
      </c>
      <c r="I75" s="862">
        <v>1</v>
      </c>
      <c r="J75" s="862">
        <v>1</v>
      </c>
      <c r="K75" s="862">
        <v>1</v>
      </c>
      <c r="L75" s="862">
        <v>0.44444444444444442</v>
      </c>
      <c r="M75" s="862">
        <v>0.44444444444444442</v>
      </c>
      <c r="N75" s="862">
        <v>0.44444444444444442</v>
      </c>
      <c r="O75" s="863">
        <v>1</v>
      </c>
      <c r="P75" s="863">
        <v>1</v>
      </c>
      <c r="Q75" s="863">
        <v>0.7142857142857143</v>
      </c>
      <c r="R75" s="863">
        <v>0.375</v>
      </c>
      <c r="S75" s="863">
        <v>0.5</v>
      </c>
      <c r="T75" s="863">
        <v>0.375</v>
      </c>
      <c r="U75" s="1187">
        <v>0.77777777777777779</v>
      </c>
      <c r="V75" s="1187">
        <v>0.77777777777777779</v>
      </c>
      <c r="W75" s="1187">
        <v>1</v>
      </c>
      <c r="X75" s="1187">
        <v>0.6</v>
      </c>
      <c r="Y75" s="1187">
        <v>0.6</v>
      </c>
      <c r="Z75" s="1187">
        <v>0.9</v>
      </c>
    </row>
    <row r="76" spans="1:26">
      <c r="A76" s="198" t="s">
        <v>349</v>
      </c>
      <c r="B76" s="68" t="s">
        <v>585</v>
      </c>
      <c r="C76" s="499">
        <v>0.93939393939393934</v>
      </c>
      <c r="D76" s="499">
        <v>0.875</v>
      </c>
      <c r="E76" s="499">
        <v>0.90322580645161299</v>
      </c>
      <c r="F76" s="499">
        <v>0.54545454545454553</v>
      </c>
      <c r="G76" s="499">
        <v>0.51515151515151514</v>
      </c>
      <c r="H76" s="499">
        <v>0.63636363636363635</v>
      </c>
      <c r="I76" s="862">
        <v>1</v>
      </c>
      <c r="J76" s="862">
        <v>1</v>
      </c>
      <c r="K76" s="862">
        <v>1</v>
      </c>
      <c r="L76" s="862">
        <v>0.5</v>
      </c>
      <c r="M76" s="862">
        <v>0.8</v>
      </c>
      <c r="N76" s="862">
        <v>0.9</v>
      </c>
      <c r="O76" s="863">
        <v>1</v>
      </c>
      <c r="P76" s="863">
        <v>1</v>
      </c>
      <c r="Q76" s="863">
        <v>1</v>
      </c>
      <c r="R76" s="863">
        <v>0.1764705882352941</v>
      </c>
      <c r="S76" s="863">
        <v>0.29411764705882354</v>
      </c>
      <c r="T76" s="863">
        <v>0.3529411764705882</v>
      </c>
      <c r="U76" s="1187">
        <v>1</v>
      </c>
      <c r="V76" s="1187">
        <v>1</v>
      </c>
      <c r="W76" s="1187">
        <v>0.9</v>
      </c>
      <c r="X76" s="1187">
        <v>0.63636363636363635</v>
      </c>
      <c r="Y76" s="1187">
        <v>0.72727272727272729</v>
      </c>
      <c r="Z76" s="1187">
        <v>0.72727272727272729</v>
      </c>
    </row>
    <row r="77" spans="1:26">
      <c r="A77" s="198" t="s">
        <v>196</v>
      </c>
      <c r="B77" s="68" t="s">
        <v>777</v>
      </c>
      <c r="C77" s="499">
        <v>1</v>
      </c>
      <c r="D77" s="499">
        <v>1</v>
      </c>
      <c r="E77" s="499">
        <v>1</v>
      </c>
      <c r="F77" s="499">
        <v>0.66666666666666674</v>
      </c>
      <c r="G77" s="499">
        <v>0.66666666666666674</v>
      </c>
      <c r="H77" s="499">
        <v>1</v>
      </c>
      <c r="I77" s="861" t="s">
        <v>1317</v>
      </c>
      <c r="J77" s="861" t="s">
        <v>1317</v>
      </c>
      <c r="K77" s="861" t="s">
        <v>1317</v>
      </c>
      <c r="L77" s="861" t="s">
        <v>1317</v>
      </c>
      <c r="M77" s="861" t="s">
        <v>1317</v>
      </c>
      <c r="N77" s="861" t="s">
        <v>1317</v>
      </c>
      <c r="O77" s="863">
        <v>0.4</v>
      </c>
      <c r="P77" s="863">
        <v>0.75</v>
      </c>
      <c r="Q77" s="863">
        <v>0.66666666666666674</v>
      </c>
      <c r="R77" s="863">
        <v>0.4</v>
      </c>
      <c r="S77" s="863">
        <v>0.6</v>
      </c>
      <c r="T77" s="863">
        <v>0.6</v>
      </c>
      <c r="U77" s="1187">
        <v>1</v>
      </c>
      <c r="V77" s="1164"/>
      <c r="W77" s="1187">
        <v>1</v>
      </c>
      <c r="X77" s="1187">
        <v>1</v>
      </c>
      <c r="Y77" s="1187">
        <v>1</v>
      </c>
      <c r="Z77" s="1187">
        <v>1</v>
      </c>
    </row>
    <row r="78" spans="1:26">
      <c r="A78" s="239" t="s">
        <v>189</v>
      </c>
      <c r="B78" s="68" t="s">
        <v>826</v>
      </c>
      <c r="C78" s="865" t="s">
        <v>1317</v>
      </c>
      <c r="D78" s="865" t="s">
        <v>1317</v>
      </c>
      <c r="E78" s="865" t="s">
        <v>1317</v>
      </c>
      <c r="F78" s="865" t="s">
        <v>1317</v>
      </c>
      <c r="G78" s="865" t="s">
        <v>1317</v>
      </c>
      <c r="H78" s="865" t="s">
        <v>1317</v>
      </c>
      <c r="I78" s="862">
        <v>1</v>
      </c>
      <c r="J78" s="862">
        <v>0</v>
      </c>
      <c r="K78" s="861" t="s">
        <v>1317</v>
      </c>
      <c r="L78" s="862">
        <v>0</v>
      </c>
      <c r="M78" s="862">
        <v>0</v>
      </c>
      <c r="N78" s="862">
        <v>1</v>
      </c>
      <c r="O78" s="863">
        <v>1</v>
      </c>
      <c r="P78" s="863">
        <v>1</v>
      </c>
      <c r="Q78" s="861" t="s">
        <v>1317</v>
      </c>
      <c r="R78" s="863">
        <v>0</v>
      </c>
      <c r="S78" s="863">
        <v>1</v>
      </c>
      <c r="T78" s="863">
        <v>1</v>
      </c>
      <c r="U78" s="1187">
        <v>1</v>
      </c>
      <c r="V78" s="1187">
        <v>1</v>
      </c>
      <c r="W78" s="1187">
        <v>0</v>
      </c>
      <c r="X78" s="1187">
        <v>0</v>
      </c>
      <c r="Y78" s="1187">
        <v>0</v>
      </c>
      <c r="Z78" s="1187">
        <v>0</v>
      </c>
    </row>
    <row r="79" spans="1:26">
      <c r="A79" s="198" t="s">
        <v>1117</v>
      </c>
      <c r="B79" s="68" t="s">
        <v>566</v>
      </c>
      <c r="C79" s="499">
        <v>1</v>
      </c>
      <c r="D79" s="499">
        <v>0.5</v>
      </c>
      <c r="E79" s="499">
        <v>1</v>
      </c>
      <c r="F79" s="499">
        <v>0.5</v>
      </c>
      <c r="G79" s="499">
        <v>0.5</v>
      </c>
      <c r="H79" s="499">
        <v>0.5</v>
      </c>
      <c r="I79" s="862">
        <v>0</v>
      </c>
      <c r="J79" s="862">
        <v>1</v>
      </c>
      <c r="K79" s="862">
        <v>0.66666666666666674</v>
      </c>
      <c r="L79" s="862">
        <v>0</v>
      </c>
      <c r="M79" s="862">
        <v>0.33333333333333331</v>
      </c>
      <c r="N79" s="862">
        <v>0.33333333333333331</v>
      </c>
      <c r="O79" s="863">
        <v>1</v>
      </c>
      <c r="P79" s="863">
        <v>1</v>
      </c>
      <c r="Q79" s="863">
        <v>1</v>
      </c>
      <c r="R79" s="863">
        <v>1</v>
      </c>
      <c r="S79" s="863">
        <v>1</v>
      </c>
      <c r="T79" s="863">
        <v>1</v>
      </c>
      <c r="U79" s="1187">
        <v>0.5</v>
      </c>
      <c r="V79" s="1187">
        <v>0.75</v>
      </c>
      <c r="W79" s="1187">
        <v>1</v>
      </c>
      <c r="X79" s="1187">
        <v>0.2857142857142857</v>
      </c>
      <c r="Y79" s="1187">
        <v>0.8571428571428571</v>
      </c>
      <c r="Z79" s="1187">
        <v>1</v>
      </c>
    </row>
    <row r="80" spans="1:26">
      <c r="A80" s="198" t="s">
        <v>484</v>
      </c>
      <c r="B80" s="68" t="s">
        <v>749</v>
      </c>
      <c r="C80" s="865" t="s">
        <v>1317</v>
      </c>
      <c r="D80" s="865" t="s">
        <v>1317</v>
      </c>
      <c r="E80" s="865" t="s">
        <v>1317</v>
      </c>
      <c r="F80" s="865" t="s">
        <v>1317</v>
      </c>
      <c r="G80" s="865" t="s">
        <v>1317</v>
      </c>
      <c r="H80" s="865" t="s">
        <v>1317</v>
      </c>
      <c r="I80" s="861" t="s">
        <v>1317</v>
      </c>
      <c r="J80" s="861" t="s">
        <v>1317</v>
      </c>
      <c r="K80" s="861" t="s">
        <v>1317</v>
      </c>
      <c r="L80" s="861" t="s">
        <v>1317</v>
      </c>
      <c r="M80" s="861" t="s">
        <v>1317</v>
      </c>
      <c r="N80" s="861" t="s">
        <v>1317</v>
      </c>
      <c r="O80" s="861" t="s">
        <v>1317</v>
      </c>
      <c r="P80" s="861" t="s">
        <v>1317</v>
      </c>
      <c r="Q80" s="861" t="s">
        <v>1317</v>
      </c>
      <c r="R80" s="861" t="s">
        <v>1317</v>
      </c>
      <c r="S80" s="861" t="s">
        <v>1317</v>
      </c>
      <c r="T80" s="861" t="s">
        <v>1317</v>
      </c>
      <c r="U80" s="1185" t="s">
        <v>1317</v>
      </c>
      <c r="V80" s="1185" t="s">
        <v>1317</v>
      </c>
      <c r="W80" s="1185" t="s">
        <v>1317</v>
      </c>
      <c r="X80" s="1185" t="s">
        <v>1317</v>
      </c>
      <c r="Y80" s="1185" t="s">
        <v>1317</v>
      </c>
      <c r="Z80" s="1185" t="s">
        <v>1317</v>
      </c>
    </row>
    <row r="81" spans="1:26">
      <c r="A81" s="320" t="s">
        <v>118</v>
      </c>
      <c r="B81" s="43" t="s">
        <v>810</v>
      </c>
      <c r="C81" s="865" t="s">
        <v>1317</v>
      </c>
      <c r="D81" s="865" t="s">
        <v>1317</v>
      </c>
      <c r="E81" s="865" t="s">
        <v>1317</v>
      </c>
      <c r="F81" s="865" t="s">
        <v>1317</v>
      </c>
      <c r="G81" s="865" t="s">
        <v>1317</v>
      </c>
      <c r="H81" s="865" t="s">
        <v>1317</v>
      </c>
      <c r="I81" s="861" t="s">
        <v>1317</v>
      </c>
      <c r="J81" s="861" t="s">
        <v>1317</v>
      </c>
      <c r="K81" s="861" t="s">
        <v>1317</v>
      </c>
      <c r="L81" s="861" t="s">
        <v>1317</v>
      </c>
      <c r="M81" s="861" t="s">
        <v>1317</v>
      </c>
      <c r="N81" s="861" t="s">
        <v>1317</v>
      </c>
      <c r="O81" s="861" t="s">
        <v>1317</v>
      </c>
      <c r="P81" s="861" t="s">
        <v>1317</v>
      </c>
      <c r="Q81" s="861" t="s">
        <v>1317</v>
      </c>
      <c r="R81" s="861" t="s">
        <v>1317</v>
      </c>
      <c r="S81" s="861" t="s">
        <v>1317</v>
      </c>
      <c r="T81" s="861" t="s">
        <v>1317</v>
      </c>
      <c r="U81" s="1185" t="s">
        <v>1317</v>
      </c>
      <c r="V81" s="1185" t="s">
        <v>1317</v>
      </c>
      <c r="W81" s="1185" t="s">
        <v>1317</v>
      </c>
      <c r="X81" s="1185" t="s">
        <v>1317</v>
      </c>
      <c r="Y81" s="1185" t="s">
        <v>1317</v>
      </c>
      <c r="Z81" s="1185" t="s">
        <v>1317</v>
      </c>
    </row>
    <row r="82" spans="1:26">
      <c r="A82" s="198" t="s">
        <v>48</v>
      </c>
      <c r="B82" s="68" t="s">
        <v>506</v>
      </c>
      <c r="C82" s="499">
        <v>0.78947368421052633</v>
      </c>
      <c r="D82" s="499">
        <v>0.73684210526315785</v>
      </c>
      <c r="E82" s="499">
        <v>0.76470588235294112</v>
      </c>
      <c r="F82" s="499">
        <v>0.38461538461538458</v>
      </c>
      <c r="G82" s="499">
        <v>0.42307692307692307</v>
      </c>
      <c r="H82" s="499">
        <v>0.5</v>
      </c>
      <c r="I82" s="862">
        <v>0.6875</v>
      </c>
      <c r="J82" s="862">
        <v>0.875</v>
      </c>
      <c r="K82" s="862">
        <v>0.6470588235294118</v>
      </c>
      <c r="L82" s="862">
        <v>0.11764705882352941</v>
      </c>
      <c r="M82" s="862">
        <v>0.23529411764705882</v>
      </c>
      <c r="N82" s="862">
        <v>0.1764705882352941</v>
      </c>
      <c r="O82" s="863">
        <v>1</v>
      </c>
      <c r="P82" s="863">
        <v>1</v>
      </c>
      <c r="Q82" s="863">
        <v>1</v>
      </c>
      <c r="R82" s="863">
        <v>0.5</v>
      </c>
      <c r="S82" s="863">
        <v>1</v>
      </c>
      <c r="T82" s="863">
        <v>1</v>
      </c>
      <c r="U82" s="1185" t="s">
        <v>1317</v>
      </c>
      <c r="V82" s="1185" t="s">
        <v>1317</v>
      </c>
      <c r="W82" s="1185" t="s">
        <v>1317</v>
      </c>
      <c r="X82" s="1185" t="s">
        <v>1317</v>
      </c>
      <c r="Y82" s="1185" t="s">
        <v>1317</v>
      </c>
      <c r="Z82" s="1185" t="s">
        <v>1317</v>
      </c>
    </row>
    <row r="83" spans="1:26">
      <c r="A83" s="198" t="s">
        <v>280</v>
      </c>
      <c r="B83" s="68" t="s">
        <v>682</v>
      </c>
      <c r="C83" s="499">
        <v>1</v>
      </c>
      <c r="D83" s="499">
        <v>1</v>
      </c>
      <c r="E83" s="499">
        <v>1</v>
      </c>
      <c r="F83" s="499">
        <v>0.75</v>
      </c>
      <c r="G83" s="499">
        <v>0.75</v>
      </c>
      <c r="H83" s="499">
        <v>1</v>
      </c>
      <c r="I83" s="862">
        <v>1</v>
      </c>
      <c r="J83" s="862">
        <v>1</v>
      </c>
      <c r="K83" s="862">
        <v>1</v>
      </c>
      <c r="L83" s="862">
        <v>0.7142857142857143</v>
      </c>
      <c r="M83" s="862">
        <v>0.7142857142857143</v>
      </c>
      <c r="N83" s="862">
        <v>0.8571428571428571</v>
      </c>
      <c r="O83" s="863">
        <v>1</v>
      </c>
      <c r="P83" s="863">
        <v>1</v>
      </c>
      <c r="Q83" s="863">
        <v>1</v>
      </c>
      <c r="R83" s="863">
        <v>0.33333333333333331</v>
      </c>
      <c r="S83" s="863">
        <v>0.66666666666666674</v>
      </c>
      <c r="T83" s="863">
        <v>0.66666666666666674</v>
      </c>
      <c r="U83" s="1187">
        <v>1</v>
      </c>
      <c r="V83" s="1187">
        <v>1</v>
      </c>
      <c r="W83" s="1187">
        <v>1</v>
      </c>
      <c r="X83" s="1187">
        <v>0.75</v>
      </c>
      <c r="Y83" s="1187">
        <v>0.5</v>
      </c>
      <c r="Z83" s="1187">
        <v>1</v>
      </c>
    </row>
    <row r="84" spans="1:26">
      <c r="A84" s="198" t="s">
        <v>276</v>
      </c>
      <c r="B84" s="68" t="s">
        <v>680</v>
      </c>
      <c r="C84" s="499">
        <v>0.76470588235294112</v>
      </c>
      <c r="D84" s="499">
        <v>0.8039215686274509</v>
      </c>
      <c r="E84" s="499">
        <v>0.8</v>
      </c>
      <c r="F84" s="499">
        <v>0.53333333333333333</v>
      </c>
      <c r="G84" s="499">
        <v>0.56000000000000005</v>
      </c>
      <c r="H84" s="499">
        <v>0.59333333333333327</v>
      </c>
      <c r="I84" s="862">
        <v>0.81481481481481477</v>
      </c>
      <c r="J84" s="862">
        <v>0.85074626865671632</v>
      </c>
      <c r="K84" s="862">
        <v>0.85074626865671632</v>
      </c>
      <c r="L84" s="862">
        <v>0.54314720812182737</v>
      </c>
      <c r="M84" s="862">
        <v>0.56852791878172593</v>
      </c>
      <c r="N84" s="862">
        <v>0.60406091370558379</v>
      </c>
      <c r="O84" s="863">
        <v>0.97435897435897445</v>
      </c>
      <c r="P84" s="863">
        <v>0.94594594594594583</v>
      </c>
      <c r="Q84" s="863">
        <v>0.94117647058823528</v>
      </c>
      <c r="R84" s="863">
        <v>0.42307692307692307</v>
      </c>
      <c r="S84" s="863">
        <v>0.61538461538461542</v>
      </c>
      <c r="T84" s="863">
        <v>0.67307692307692313</v>
      </c>
      <c r="U84" s="1187">
        <v>0.96078431372549022</v>
      </c>
      <c r="V84" s="1187">
        <v>0.93478260869565222</v>
      </c>
      <c r="W84" s="1187">
        <v>0.91304347826086962</v>
      </c>
      <c r="X84" s="1187">
        <v>0.48333333333333334</v>
      </c>
      <c r="Y84" s="1187">
        <v>0.51666666666666672</v>
      </c>
      <c r="Z84" s="1187">
        <v>0.6333333333333333</v>
      </c>
    </row>
    <row r="85" spans="1:26">
      <c r="A85" s="198" t="s">
        <v>88</v>
      </c>
      <c r="B85" s="68" t="s">
        <v>568</v>
      </c>
      <c r="C85" s="499">
        <v>1</v>
      </c>
      <c r="D85" s="499">
        <v>1</v>
      </c>
      <c r="E85" s="499">
        <v>0.88888888888888895</v>
      </c>
      <c r="F85" s="499">
        <v>0.72727272727272729</v>
      </c>
      <c r="G85" s="499">
        <v>0.45454545454545447</v>
      </c>
      <c r="H85" s="499">
        <v>0.72727272727272729</v>
      </c>
      <c r="I85" s="862">
        <v>1</v>
      </c>
      <c r="J85" s="862">
        <v>1</v>
      </c>
      <c r="K85" s="862">
        <v>1</v>
      </c>
      <c r="L85" s="862">
        <v>0.25</v>
      </c>
      <c r="M85" s="862">
        <v>0.5</v>
      </c>
      <c r="N85" s="862">
        <v>0.75</v>
      </c>
      <c r="O85" s="863">
        <v>1</v>
      </c>
      <c r="P85" s="863">
        <v>1</v>
      </c>
      <c r="Q85" s="863">
        <v>1</v>
      </c>
      <c r="R85" s="863">
        <v>0.6</v>
      </c>
      <c r="S85" s="863">
        <v>0.6</v>
      </c>
      <c r="T85" s="863">
        <v>0.6</v>
      </c>
      <c r="U85" s="1187">
        <v>1</v>
      </c>
      <c r="V85" s="1187">
        <v>1</v>
      </c>
      <c r="W85" s="1187">
        <v>1</v>
      </c>
      <c r="X85" s="1187">
        <v>0.25</v>
      </c>
      <c r="Y85" s="1187">
        <v>0.25</v>
      </c>
      <c r="Z85" s="1187">
        <v>0.5</v>
      </c>
    </row>
    <row r="86" spans="1:26">
      <c r="A86" s="239" t="s">
        <v>226</v>
      </c>
      <c r="B86" s="68" t="s">
        <v>688</v>
      </c>
      <c r="C86" s="499">
        <v>1</v>
      </c>
      <c r="D86" s="499">
        <v>1</v>
      </c>
      <c r="E86" s="499">
        <v>1</v>
      </c>
      <c r="F86" s="499">
        <v>0.7142857142857143</v>
      </c>
      <c r="G86" s="499">
        <v>0.8571428571428571</v>
      </c>
      <c r="H86" s="499">
        <v>0.8571428571428571</v>
      </c>
      <c r="I86" s="862">
        <v>0.63636363636363635</v>
      </c>
      <c r="J86" s="862">
        <v>0.72727272727272729</v>
      </c>
      <c r="K86" s="862">
        <v>0.7</v>
      </c>
      <c r="L86" s="862">
        <v>0.5</v>
      </c>
      <c r="M86" s="862">
        <v>0.6428571428571429</v>
      </c>
      <c r="N86" s="862">
        <v>0.7142857142857143</v>
      </c>
      <c r="O86" s="863">
        <v>0.66666666666666674</v>
      </c>
      <c r="P86" s="863">
        <v>0.5</v>
      </c>
      <c r="Q86" s="863">
        <v>0.5</v>
      </c>
      <c r="R86" s="863">
        <v>0.33333333333333331</v>
      </c>
      <c r="S86" s="863">
        <v>0.33333333333333331</v>
      </c>
      <c r="T86" s="863">
        <v>0.33333333333333331</v>
      </c>
      <c r="U86" s="1187">
        <v>0.4</v>
      </c>
      <c r="V86" s="1187">
        <v>0.8</v>
      </c>
      <c r="W86" s="1187">
        <v>1</v>
      </c>
      <c r="X86" s="1187">
        <v>0.4</v>
      </c>
      <c r="Y86" s="1187">
        <v>0.4</v>
      </c>
      <c r="Z86" s="1187">
        <v>0.8</v>
      </c>
    </row>
    <row r="87" spans="1:26">
      <c r="A87" s="198" t="s">
        <v>306</v>
      </c>
      <c r="B87" s="68" t="s">
        <v>711</v>
      </c>
      <c r="C87" s="499">
        <v>0.4</v>
      </c>
      <c r="D87" s="499">
        <v>0.4</v>
      </c>
      <c r="E87" s="499">
        <v>0.4</v>
      </c>
      <c r="F87" s="499">
        <v>0.4</v>
      </c>
      <c r="G87" s="499">
        <v>0.4</v>
      </c>
      <c r="H87" s="499">
        <v>0.4</v>
      </c>
      <c r="I87" s="862">
        <v>1</v>
      </c>
      <c r="J87" s="862">
        <v>1</v>
      </c>
      <c r="K87" s="862">
        <v>1</v>
      </c>
      <c r="L87" s="862">
        <v>0</v>
      </c>
      <c r="M87" s="862">
        <v>0</v>
      </c>
      <c r="N87" s="862">
        <v>1</v>
      </c>
      <c r="O87" s="863">
        <v>1</v>
      </c>
      <c r="P87" s="863">
        <v>1</v>
      </c>
      <c r="Q87" s="863">
        <v>1</v>
      </c>
      <c r="R87" s="863">
        <v>0</v>
      </c>
      <c r="S87" s="863">
        <v>0.66666666666666674</v>
      </c>
      <c r="T87" s="863">
        <v>0.66666666666666674</v>
      </c>
      <c r="U87" s="1187">
        <v>1</v>
      </c>
      <c r="V87" s="1187">
        <v>1</v>
      </c>
      <c r="W87" s="1187">
        <v>1</v>
      </c>
      <c r="X87" s="1187">
        <v>1</v>
      </c>
      <c r="Y87" s="1187">
        <v>0</v>
      </c>
      <c r="Z87" s="1187">
        <v>1</v>
      </c>
    </row>
    <row r="88" spans="1:26">
      <c r="A88" s="198" t="s">
        <v>468</v>
      </c>
      <c r="B88" s="68" t="s">
        <v>542</v>
      </c>
      <c r="C88" s="499">
        <v>1</v>
      </c>
      <c r="D88" s="499">
        <v>1</v>
      </c>
      <c r="E88" s="499">
        <v>1</v>
      </c>
      <c r="F88" s="499">
        <v>0</v>
      </c>
      <c r="G88" s="499">
        <v>0</v>
      </c>
      <c r="H88" s="499">
        <v>1</v>
      </c>
      <c r="I88" s="862">
        <v>1</v>
      </c>
      <c r="J88" s="862">
        <v>1</v>
      </c>
      <c r="K88" s="862">
        <v>1</v>
      </c>
      <c r="L88" s="862">
        <v>1</v>
      </c>
      <c r="M88" s="862">
        <v>1</v>
      </c>
      <c r="N88" s="862">
        <v>1</v>
      </c>
      <c r="O88" s="861" t="s">
        <v>1317</v>
      </c>
      <c r="P88" s="861" t="s">
        <v>1317</v>
      </c>
      <c r="Q88" s="861" t="s">
        <v>1317</v>
      </c>
      <c r="R88" s="861" t="s">
        <v>1317</v>
      </c>
      <c r="S88" s="861" t="s">
        <v>1317</v>
      </c>
      <c r="T88" s="861" t="s">
        <v>1317</v>
      </c>
      <c r="U88" s="1185" t="s">
        <v>1317</v>
      </c>
      <c r="V88" s="1185" t="s">
        <v>1317</v>
      </c>
      <c r="W88" s="1185" t="s">
        <v>1317</v>
      </c>
      <c r="X88" s="1185" t="s">
        <v>1317</v>
      </c>
      <c r="Y88" s="1185" t="s">
        <v>1317</v>
      </c>
      <c r="Z88" s="1185" t="s">
        <v>1317</v>
      </c>
    </row>
    <row r="89" spans="1:26">
      <c r="A89" s="198" t="s">
        <v>22</v>
      </c>
      <c r="B89" s="68" t="s">
        <v>730</v>
      </c>
      <c r="C89" s="865" t="s">
        <v>1317</v>
      </c>
      <c r="D89" s="865" t="s">
        <v>1317</v>
      </c>
      <c r="E89" s="865" t="s">
        <v>1317</v>
      </c>
      <c r="F89" s="865" t="s">
        <v>1317</v>
      </c>
      <c r="G89" s="865" t="s">
        <v>1317</v>
      </c>
      <c r="H89" s="865" t="s">
        <v>1317</v>
      </c>
      <c r="I89" s="862" t="s">
        <v>1212</v>
      </c>
      <c r="J89" s="862" t="s">
        <v>1212</v>
      </c>
      <c r="K89" s="862" t="s">
        <v>1212</v>
      </c>
      <c r="L89" s="862" t="s">
        <v>1212</v>
      </c>
      <c r="M89" s="862" t="s">
        <v>1212</v>
      </c>
      <c r="N89" s="862" t="s">
        <v>1212</v>
      </c>
      <c r="O89" s="861" t="s">
        <v>1317</v>
      </c>
      <c r="P89" s="861" t="s">
        <v>1317</v>
      </c>
      <c r="Q89" s="861" t="s">
        <v>1317</v>
      </c>
      <c r="R89" s="861" t="s">
        <v>1317</v>
      </c>
      <c r="S89" s="861" t="s">
        <v>1317</v>
      </c>
      <c r="T89" s="861" t="s">
        <v>1317</v>
      </c>
      <c r="U89" s="1185" t="s">
        <v>1317</v>
      </c>
      <c r="V89" s="1185" t="s">
        <v>1317</v>
      </c>
      <c r="W89" s="1185" t="s">
        <v>1317</v>
      </c>
      <c r="X89" s="1185" t="s">
        <v>1317</v>
      </c>
      <c r="Y89" s="1185" t="s">
        <v>1317</v>
      </c>
      <c r="Z89" s="1185" t="s">
        <v>1317</v>
      </c>
    </row>
    <row r="90" spans="1:26">
      <c r="A90" s="320" t="s">
        <v>1148</v>
      </c>
      <c r="B90" s="43" t="s">
        <v>556</v>
      </c>
      <c r="C90" s="499">
        <v>1</v>
      </c>
      <c r="D90" s="499">
        <v>1</v>
      </c>
      <c r="E90" s="499">
        <v>0.8</v>
      </c>
      <c r="F90" s="499">
        <v>0.625</v>
      </c>
      <c r="G90" s="499">
        <v>0.5</v>
      </c>
      <c r="H90" s="499">
        <v>0.75</v>
      </c>
      <c r="I90" s="862">
        <v>0.66666666666666674</v>
      </c>
      <c r="J90" s="862">
        <v>0.7142857142857143</v>
      </c>
      <c r="K90" s="862">
        <v>0.4</v>
      </c>
      <c r="L90" s="862">
        <v>0.4285714285714286</v>
      </c>
      <c r="M90" s="862">
        <v>0.4285714285714286</v>
      </c>
      <c r="N90" s="862">
        <v>0.4285714285714286</v>
      </c>
      <c r="O90" s="863">
        <v>1</v>
      </c>
      <c r="P90" s="863">
        <v>1</v>
      </c>
      <c r="Q90" s="863">
        <v>1</v>
      </c>
      <c r="R90" s="863">
        <v>0.83333333333333326</v>
      </c>
      <c r="S90" s="863">
        <v>1</v>
      </c>
      <c r="T90" s="863">
        <v>1</v>
      </c>
      <c r="U90" s="1164">
        <v>0</v>
      </c>
      <c r="V90" s="1187">
        <v>1</v>
      </c>
      <c r="W90" s="1187">
        <v>1</v>
      </c>
      <c r="X90" s="1187">
        <v>1</v>
      </c>
      <c r="Y90" s="1187">
        <v>0</v>
      </c>
      <c r="Z90" s="1187">
        <v>1</v>
      </c>
    </row>
    <row r="91" spans="1:26">
      <c r="A91" s="320" t="s">
        <v>335</v>
      </c>
      <c r="B91" s="43" t="s">
        <v>706</v>
      </c>
      <c r="C91" s="499">
        <v>1</v>
      </c>
      <c r="D91" s="499">
        <v>1</v>
      </c>
      <c r="E91" s="499">
        <v>1</v>
      </c>
      <c r="F91" s="499">
        <v>0</v>
      </c>
      <c r="G91" s="499">
        <v>0</v>
      </c>
      <c r="H91" s="499">
        <v>0.5</v>
      </c>
      <c r="I91" s="862">
        <v>0.83333333333333326</v>
      </c>
      <c r="J91" s="862">
        <v>0.4</v>
      </c>
      <c r="K91" s="862">
        <v>0.4</v>
      </c>
      <c r="L91" s="862">
        <v>0</v>
      </c>
      <c r="M91" s="862">
        <v>0.16666666666666669</v>
      </c>
      <c r="N91" s="862">
        <v>0.16666666666666669</v>
      </c>
      <c r="O91" s="863">
        <v>0.66666666666666674</v>
      </c>
      <c r="P91" s="863">
        <v>0.75</v>
      </c>
      <c r="Q91" s="863">
        <v>1</v>
      </c>
      <c r="R91" s="863">
        <v>0.33333333333333331</v>
      </c>
      <c r="S91" s="863">
        <v>0.5</v>
      </c>
      <c r="T91" s="863">
        <v>0.5</v>
      </c>
      <c r="U91" s="1187">
        <v>1</v>
      </c>
      <c r="V91" s="1187">
        <v>1</v>
      </c>
      <c r="W91" s="1187">
        <v>1</v>
      </c>
      <c r="X91" s="1187">
        <v>0.33333333333333331</v>
      </c>
      <c r="Y91" s="1187">
        <v>0</v>
      </c>
      <c r="Z91" s="1187">
        <v>0</v>
      </c>
    </row>
    <row r="92" spans="1:26">
      <c r="A92" s="198" t="s">
        <v>486</v>
      </c>
      <c r="B92" s="68" t="s">
        <v>750</v>
      </c>
      <c r="C92" s="499">
        <v>0.73770491803278682</v>
      </c>
      <c r="D92" s="499">
        <v>0.8571428571428571</v>
      </c>
      <c r="E92" s="499">
        <v>0.7857142857142857</v>
      </c>
      <c r="F92" s="499">
        <v>0.3174603174603175</v>
      </c>
      <c r="G92" s="499">
        <v>0.5714285714285714</v>
      </c>
      <c r="H92" s="499">
        <v>0.6507936507936507</v>
      </c>
      <c r="I92" s="862">
        <v>0.80882352941176472</v>
      </c>
      <c r="J92" s="862">
        <v>0.79032258064516125</v>
      </c>
      <c r="K92" s="862">
        <v>0.82692307692307687</v>
      </c>
      <c r="L92" s="862">
        <v>0.40845070422535212</v>
      </c>
      <c r="M92" s="862">
        <v>0.57746478873239449</v>
      </c>
      <c r="N92" s="862">
        <v>0.6619718309859155</v>
      </c>
      <c r="O92" s="863">
        <v>0.62962962962962965</v>
      </c>
      <c r="P92" s="863">
        <v>0.61616161616161624</v>
      </c>
      <c r="Q92" s="863">
        <v>0.61363636363636365</v>
      </c>
      <c r="R92" s="863">
        <v>0.33613445378151263</v>
      </c>
      <c r="S92" s="863">
        <v>0.36974789915966394</v>
      </c>
      <c r="T92" s="863">
        <v>0.50420168067226889</v>
      </c>
      <c r="U92" s="1187">
        <v>0.83750000000000002</v>
      </c>
      <c r="V92" s="1187">
        <v>0.84722222222222221</v>
      </c>
      <c r="W92" s="1187">
        <v>0.86259541984732824</v>
      </c>
      <c r="X92" s="1187">
        <v>0.35882352941176471</v>
      </c>
      <c r="Y92" s="1187">
        <v>0.42941176470588238</v>
      </c>
      <c r="Z92" s="1187">
        <v>0.54117647058823526</v>
      </c>
    </row>
    <row r="93" spans="1:26">
      <c r="A93" s="198" t="s">
        <v>456</v>
      </c>
      <c r="B93" s="68" t="s">
        <v>592</v>
      </c>
      <c r="C93" s="499">
        <v>0.88349514563106801</v>
      </c>
      <c r="D93" s="499">
        <v>0.88118811881188119</v>
      </c>
      <c r="E93" s="499">
        <v>0.88749999999999996</v>
      </c>
      <c r="F93" s="499">
        <v>0.52173913043478259</v>
      </c>
      <c r="G93" s="499">
        <v>0.60869565217391297</v>
      </c>
      <c r="H93" s="499">
        <v>0.73913043478260876</v>
      </c>
      <c r="I93" s="862">
        <v>0.93258426966292129</v>
      </c>
      <c r="J93" s="862">
        <v>0.92391304347826086</v>
      </c>
      <c r="K93" s="862">
        <v>0.93670886075949367</v>
      </c>
      <c r="L93" s="862">
        <v>0.55670103092783507</v>
      </c>
      <c r="M93" s="862">
        <v>0.51546391752577325</v>
      </c>
      <c r="N93" s="862">
        <v>0.73195876288659789</v>
      </c>
      <c r="O93" s="863">
        <v>0.96590909090909083</v>
      </c>
      <c r="P93" s="863">
        <v>0.91666666666666674</v>
      </c>
      <c r="Q93" s="863">
        <v>0.94736842105263164</v>
      </c>
      <c r="R93" s="863">
        <v>0.48453608247422675</v>
      </c>
      <c r="S93" s="863">
        <v>0.54639175257731964</v>
      </c>
      <c r="T93" s="863">
        <v>0.7010309278350515</v>
      </c>
      <c r="U93" s="1187">
        <v>0.94174757281553401</v>
      </c>
      <c r="V93" s="1187">
        <v>0.91346153846153855</v>
      </c>
      <c r="W93" s="1187">
        <v>0.95</v>
      </c>
      <c r="X93" s="1187">
        <v>0.46902654867256643</v>
      </c>
      <c r="Y93" s="1187">
        <v>0.46902654867256643</v>
      </c>
      <c r="Z93" s="1187">
        <v>0.64601769911504425</v>
      </c>
    </row>
    <row r="94" spans="1:26">
      <c r="A94" s="198" t="s">
        <v>355</v>
      </c>
      <c r="B94" s="68" t="s">
        <v>588</v>
      </c>
      <c r="C94" s="499">
        <v>0.4</v>
      </c>
      <c r="D94" s="499">
        <v>0.58333333333333326</v>
      </c>
      <c r="E94" s="499">
        <v>0.44444444444444442</v>
      </c>
      <c r="F94" s="499">
        <v>0.4</v>
      </c>
      <c r="G94" s="499">
        <v>0.33333333333333331</v>
      </c>
      <c r="H94" s="499">
        <v>0.53333333333333333</v>
      </c>
      <c r="I94" s="862">
        <v>0.875</v>
      </c>
      <c r="J94" s="862">
        <v>1</v>
      </c>
      <c r="K94" s="862">
        <v>0.83333333333333326</v>
      </c>
      <c r="L94" s="862">
        <v>0.61111111111111105</v>
      </c>
      <c r="M94" s="862">
        <v>0.83333333333333326</v>
      </c>
      <c r="N94" s="862">
        <v>0.83333333333333326</v>
      </c>
      <c r="O94" s="863">
        <v>0.7</v>
      </c>
      <c r="P94" s="863">
        <v>0.66666666666666674</v>
      </c>
      <c r="Q94" s="863">
        <v>0.88888888888888895</v>
      </c>
      <c r="R94" s="863">
        <v>0.53846153846153855</v>
      </c>
      <c r="S94" s="863">
        <v>0.69230769230769229</v>
      </c>
      <c r="T94" s="863">
        <v>0.69230769230769229</v>
      </c>
      <c r="U94" s="1187">
        <v>0.77777777777777779</v>
      </c>
      <c r="V94" s="1187">
        <v>0.66666666666666674</v>
      </c>
      <c r="W94" s="1187">
        <v>0.875</v>
      </c>
      <c r="X94" s="1187">
        <v>0.4</v>
      </c>
      <c r="Y94" s="1187">
        <v>0.4</v>
      </c>
      <c r="Z94" s="1187">
        <v>0.6</v>
      </c>
    </row>
    <row r="95" spans="1:26">
      <c r="A95" s="198" t="s">
        <v>1172</v>
      </c>
      <c r="B95" s="68" t="s">
        <v>651</v>
      </c>
      <c r="C95" s="499">
        <v>0.83333333333333326</v>
      </c>
      <c r="D95" s="499">
        <v>0.91666666666666674</v>
      </c>
      <c r="E95" s="499">
        <v>1</v>
      </c>
      <c r="F95" s="499">
        <v>0.53333333333333333</v>
      </c>
      <c r="G95" s="499">
        <v>0.53333333333333333</v>
      </c>
      <c r="H95" s="499">
        <v>0.73333333333333328</v>
      </c>
      <c r="I95" s="862">
        <v>0.83333333333333326</v>
      </c>
      <c r="J95" s="862">
        <v>1</v>
      </c>
      <c r="K95" s="862">
        <v>1</v>
      </c>
      <c r="L95" s="862">
        <v>0.83333333333333326</v>
      </c>
      <c r="M95" s="862">
        <v>0.83333333333333326</v>
      </c>
      <c r="N95" s="862">
        <v>0.88888888888888895</v>
      </c>
      <c r="O95" s="863">
        <v>0.66666666666666674</v>
      </c>
      <c r="P95" s="863">
        <v>0.5</v>
      </c>
      <c r="Q95" s="863">
        <v>0.66666666666666674</v>
      </c>
      <c r="R95" s="863">
        <v>0.66666666666666674</v>
      </c>
      <c r="S95" s="863">
        <v>0.66666666666666674</v>
      </c>
      <c r="T95" s="863">
        <v>0.75</v>
      </c>
      <c r="U95" s="1187">
        <v>1</v>
      </c>
      <c r="V95" s="1187">
        <v>1</v>
      </c>
      <c r="W95" s="1187">
        <v>1</v>
      </c>
      <c r="X95" s="1187">
        <v>0.9285714285714286</v>
      </c>
      <c r="Y95" s="1187">
        <v>0.9285714285714286</v>
      </c>
      <c r="Z95" s="1187">
        <v>1</v>
      </c>
    </row>
    <row r="96" spans="1:26">
      <c r="A96" s="198" t="s">
        <v>284</v>
      </c>
      <c r="B96" s="68" t="s">
        <v>611</v>
      </c>
      <c r="C96" s="499">
        <v>0.64583333333333326</v>
      </c>
      <c r="D96" s="499">
        <v>0.60869565217391297</v>
      </c>
      <c r="E96" s="499">
        <v>0.72340425531914887</v>
      </c>
      <c r="F96" s="499">
        <v>0.30612244897959179</v>
      </c>
      <c r="G96" s="499">
        <v>0.26530612244897961</v>
      </c>
      <c r="H96" s="499">
        <v>0.4081632653061224</v>
      </c>
      <c r="I96" s="862">
        <v>0.86956521739130421</v>
      </c>
      <c r="J96" s="862">
        <v>0.82222222222222219</v>
      </c>
      <c r="K96" s="862">
        <v>0.84615384615384615</v>
      </c>
      <c r="L96" s="862">
        <v>0.34</v>
      </c>
      <c r="M96" s="862">
        <v>0.46</v>
      </c>
      <c r="N96" s="862">
        <v>0.52</v>
      </c>
      <c r="O96" s="863">
        <v>0.84375</v>
      </c>
      <c r="P96" s="863">
        <v>0.71875</v>
      </c>
      <c r="Q96" s="863">
        <v>0.8867924528301887</v>
      </c>
      <c r="R96" s="863">
        <v>0.4202898550724638</v>
      </c>
      <c r="S96" s="863">
        <v>0.39130434782608697</v>
      </c>
      <c r="T96" s="863">
        <v>0.59420289855072461</v>
      </c>
      <c r="U96" s="1187">
        <v>0.89795918367346939</v>
      </c>
      <c r="V96" s="1187">
        <v>0.875</v>
      </c>
      <c r="W96" s="1187">
        <v>0.88095238095238104</v>
      </c>
      <c r="X96" s="1187">
        <v>0.42592592592592593</v>
      </c>
      <c r="Y96" s="1187">
        <v>0.40740740740740738</v>
      </c>
      <c r="Z96" s="1187">
        <v>0.62962962962962965</v>
      </c>
    </row>
    <row r="97" spans="1:26">
      <c r="A97" s="198" t="s">
        <v>440</v>
      </c>
      <c r="B97" s="68" t="s">
        <v>714</v>
      </c>
      <c r="C97" s="499">
        <v>1</v>
      </c>
      <c r="D97" s="499">
        <v>1</v>
      </c>
      <c r="E97" s="499">
        <v>1</v>
      </c>
      <c r="F97" s="499">
        <v>0.45454545454545447</v>
      </c>
      <c r="G97" s="499">
        <v>0.54545454545454553</v>
      </c>
      <c r="H97" s="499">
        <v>0.72727272727272729</v>
      </c>
      <c r="I97" s="862">
        <v>1</v>
      </c>
      <c r="J97" s="862">
        <v>1</v>
      </c>
      <c r="K97" s="862">
        <v>1</v>
      </c>
      <c r="L97" s="862">
        <v>0.16666666666666669</v>
      </c>
      <c r="M97" s="862">
        <v>0.33333333333333331</v>
      </c>
      <c r="N97" s="862">
        <v>0.5</v>
      </c>
      <c r="O97" s="863">
        <v>1</v>
      </c>
      <c r="P97" s="863">
        <v>1</v>
      </c>
      <c r="Q97" s="863">
        <v>1</v>
      </c>
      <c r="R97" s="863">
        <v>0.7</v>
      </c>
      <c r="S97" s="863">
        <v>0.6</v>
      </c>
      <c r="T97" s="863">
        <v>0.7</v>
      </c>
      <c r="U97" s="1187">
        <v>1</v>
      </c>
      <c r="V97" s="1187">
        <v>1</v>
      </c>
      <c r="W97" s="1187">
        <v>1</v>
      </c>
      <c r="X97" s="1187">
        <v>0.25</v>
      </c>
      <c r="Y97" s="1187">
        <v>0.25</v>
      </c>
      <c r="Z97" s="1187">
        <v>0.5</v>
      </c>
    </row>
    <row r="98" spans="1:26">
      <c r="A98" s="198" t="s">
        <v>321</v>
      </c>
      <c r="B98" s="68" t="s">
        <v>737</v>
      </c>
      <c r="C98" s="499">
        <v>0.97101449275362328</v>
      </c>
      <c r="D98" s="499">
        <v>0.92537313432835822</v>
      </c>
      <c r="E98" s="499">
        <v>0.92307692307692313</v>
      </c>
      <c r="F98" s="499">
        <v>0.45070422535211269</v>
      </c>
      <c r="G98" s="499">
        <v>0.43661971830985924</v>
      </c>
      <c r="H98" s="499">
        <v>0.647887323943662</v>
      </c>
      <c r="I98" s="862">
        <v>0.82242990654205606</v>
      </c>
      <c r="J98" s="862">
        <v>0.75728155339805825</v>
      </c>
      <c r="K98" s="862">
        <v>0.87912087912087911</v>
      </c>
      <c r="L98" s="862">
        <v>0.35779816513761475</v>
      </c>
      <c r="M98" s="862">
        <v>0.2752293577981651</v>
      </c>
      <c r="N98" s="862">
        <v>0.59633027522935789</v>
      </c>
      <c r="O98" s="863">
        <v>0.81159420289855078</v>
      </c>
      <c r="P98" s="863">
        <v>0.92647058823529416</v>
      </c>
      <c r="Q98" s="863">
        <v>0.91803278688524592</v>
      </c>
      <c r="R98" s="863">
        <v>0.29729729729729731</v>
      </c>
      <c r="S98" s="863">
        <v>0.4324324324324324</v>
      </c>
      <c r="T98" s="863">
        <v>0.5</v>
      </c>
      <c r="U98" s="1187">
        <v>0.95</v>
      </c>
      <c r="V98" s="1187">
        <v>0.84210526315789469</v>
      </c>
      <c r="W98" s="1187">
        <v>0.8666666666666667</v>
      </c>
      <c r="X98" s="1187">
        <v>0.4285714285714286</v>
      </c>
      <c r="Y98" s="1187">
        <v>0.38095238095238104</v>
      </c>
      <c r="Z98" s="1187">
        <v>0.61904761904761896</v>
      </c>
    </row>
    <row r="99" spans="1:26">
      <c r="A99" s="198" t="s">
        <v>32</v>
      </c>
      <c r="B99" s="68" t="s">
        <v>759</v>
      </c>
      <c r="C99" s="865" t="s">
        <v>1317</v>
      </c>
      <c r="D99" s="865" t="s">
        <v>1317</v>
      </c>
      <c r="E99" s="865" t="s">
        <v>1317</v>
      </c>
      <c r="F99" s="865" t="s">
        <v>1317</v>
      </c>
      <c r="G99" s="865" t="s">
        <v>1317</v>
      </c>
      <c r="H99" s="865" t="s">
        <v>1317</v>
      </c>
      <c r="I99" s="861" t="s">
        <v>1317</v>
      </c>
      <c r="J99" s="861" t="s">
        <v>1317</v>
      </c>
      <c r="K99" s="861" t="s">
        <v>1317</v>
      </c>
      <c r="L99" s="861" t="s">
        <v>1317</v>
      </c>
      <c r="M99" s="861" t="s">
        <v>1317</v>
      </c>
      <c r="N99" s="861" t="s">
        <v>1317</v>
      </c>
      <c r="O99" s="861" t="s">
        <v>1317</v>
      </c>
      <c r="P99" s="861" t="s">
        <v>1317</v>
      </c>
      <c r="Q99" s="861" t="s">
        <v>1317</v>
      </c>
      <c r="R99" s="861" t="s">
        <v>1317</v>
      </c>
      <c r="S99" s="861" t="s">
        <v>1317</v>
      </c>
      <c r="T99" s="861" t="s">
        <v>1317</v>
      </c>
      <c r="U99" s="1164" t="s">
        <v>1317</v>
      </c>
      <c r="V99" s="1164" t="s">
        <v>1317</v>
      </c>
      <c r="W99" s="1164" t="s">
        <v>1317</v>
      </c>
      <c r="X99" s="1164" t="s">
        <v>1317</v>
      </c>
      <c r="Y99" s="1164" t="s">
        <v>1317</v>
      </c>
      <c r="Z99" s="1164" t="s">
        <v>1317</v>
      </c>
    </row>
    <row r="100" spans="1:26">
      <c r="A100" s="198" t="s">
        <v>140</v>
      </c>
      <c r="B100" s="68" t="s">
        <v>532</v>
      </c>
      <c r="C100" s="499">
        <v>0.93617021276595735</v>
      </c>
      <c r="D100" s="499">
        <v>0.86363636363636365</v>
      </c>
      <c r="E100" s="499">
        <v>0.9285714285714286</v>
      </c>
      <c r="F100" s="499">
        <v>0.56603773584905659</v>
      </c>
      <c r="G100" s="499">
        <v>0.5471698113207546</v>
      </c>
      <c r="H100" s="499">
        <v>0.77358490566037741</v>
      </c>
      <c r="I100" s="862">
        <v>0.89583333333333326</v>
      </c>
      <c r="J100" s="862">
        <v>0.88888888888888895</v>
      </c>
      <c r="K100" s="862">
        <v>0.88636363636363635</v>
      </c>
      <c r="L100" s="862">
        <v>0.41509433962264153</v>
      </c>
      <c r="M100" s="862">
        <v>0.41509433962264153</v>
      </c>
      <c r="N100" s="862">
        <v>0.52830188679245282</v>
      </c>
      <c r="O100" s="863">
        <v>0.94230769230769229</v>
      </c>
      <c r="P100" s="863">
        <v>0.9375</v>
      </c>
      <c r="Q100" s="863">
        <v>1</v>
      </c>
      <c r="R100" s="863">
        <v>0.4285714285714286</v>
      </c>
      <c r="S100" s="863">
        <v>0.5178571428571429</v>
      </c>
      <c r="T100" s="863">
        <v>0.6607142857142857</v>
      </c>
      <c r="U100" s="1187">
        <v>1</v>
      </c>
      <c r="V100" s="1187">
        <v>0.9818181818181817</v>
      </c>
      <c r="W100" s="1187">
        <v>1</v>
      </c>
      <c r="X100" s="1187">
        <v>0.40350877192982459</v>
      </c>
      <c r="Y100" s="1187">
        <v>0.4210526315789474</v>
      </c>
      <c r="Z100" s="1187">
        <v>0.61403508771929827</v>
      </c>
    </row>
    <row r="101" spans="1:26">
      <c r="A101" s="198" t="s">
        <v>503</v>
      </c>
      <c r="B101" s="68" t="s">
        <v>788</v>
      </c>
      <c r="C101" s="499">
        <v>1</v>
      </c>
      <c r="D101" s="499">
        <v>1</v>
      </c>
      <c r="E101" s="499">
        <v>1</v>
      </c>
      <c r="F101" s="499">
        <v>0.16666666666666669</v>
      </c>
      <c r="G101" s="499">
        <v>0.66666666666666674</v>
      </c>
      <c r="H101" s="499">
        <v>0.66666666666666674</v>
      </c>
      <c r="I101" s="862">
        <v>1</v>
      </c>
      <c r="J101" s="862">
        <v>0.75</v>
      </c>
      <c r="K101" s="862">
        <v>0.9</v>
      </c>
      <c r="L101" s="862">
        <v>0.25</v>
      </c>
      <c r="M101" s="862">
        <v>0.16666666666666669</v>
      </c>
      <c r="N101" s="862">
        <v>0.66666666666666674</v>
      </c>
      <c r="O101" s="863">
        <v>0.8125</v>
      </c>
      <c r="P101" s="863">
        <v>1</v>
      </c>
      <c r="Q101" s="863">
        <v>0.83333333333333326</v>
      </c>
      <c r="R101" s="863">
        <v>0.3529411764705882</v>
      </c>
      <c r="S101" s="863">
        <v>0.29411764705882354</v>
      </c>
      <c r="T101" s="863">
        <v>0.6470588235294118</v>
      </c>
      <c r="U101" s="1187">
        <v>0.88888888888888895</v>
      </c>
      <c r="V101" s="1187">
        <v>1</v>
      </c>
      <c r="W101" s="1187">
        <v>0.83333333333333326</v>
      </c>
      <c r="X101" s="1187">
        <v>0.6</v>
      </c>
      <c r="Y101" s="1187">
        <v>0.5</v>
      </c>
      <c r="Z101" s="1187">
        <v>0.8</v>
      </c>
    </row>
    <row r="102" spans="1:26">
      <c r="A102" s="198" t="s">
        <v>333</v>
      </c>
      <c r="B102" s="68" t="s">
        <v>743</v>
      </c>
      <c r="C102" s="499">
        <v>1</v>
      </c>
      <c r="D102" s="499">
        <v>1</v>
      </c>
      <c r="E102" s="499">
        <v>1</v>
      </c>
      <c r="F102" s="499">
        <v>0.75</v>
      </c>
      <c r="G102" s="499">
        <v>0.75</v>
      </c>
      <c r="H102" s="499">
        <v>1</v>
      </c>
      <c r="I102" s="862">
        <v>1</v>
      </c>
      <c r="J102" s="862">
        <v>1</v>
      </c>
      <c r="K102" s="862">
        <v>1</v>
      </c>
      <c r="L102" s="862">
        <v>0.5714285714285714</v>
      </c>
      <c r="M102" s="862">
        <v>0.5714285714285714</v>
      </c>
      <c r="N102" s="862">
        <v>0.7142857142857143</v>
      </c>
      <c r="O102" s="863">
        <v>1</v>
      </c>
      <c r="P102" s="863">
        <v>1</v>
      </c>
      <c r="Q102" s="863">
        <v>1</v>
      </c>
      <c r="R102" s="863">
        <v>0.61538461538461542</v>
      </c>
      <c r="S102" s="863">
        <v>0.53846153846153855</v>
      </c>
      <c r="T102" s="863">
        <v>0.69230769230769229</v>
      </c>
      <c r="U102" s="1187">
        <v>1</v>
      </c>
      <c r="V102" s="1187">
        <v>1</v>
      </c>
      <c r="W102" s="1187">
        <v>1</v>
      </c>
      <c r="X102" s="1187">
        <v>0.83333333333333326</v>
      </c>
      <c r="Y102" s="1187">
        <v>0.83333333333333326</v>
      </c>
      <c r="Z102" s="1187">
        <v>0.91666666666666674</v>
      </c>
    </row>
    <row r="103" spans="1:26">
      <c r="A103" s="198" t="s">
        <v>413</v>
      </c>
      <c r="B103" s="68" t="s">
        <v>529</v>
      </c>
      <c r="C103" s="499">
        <v>0.91566265060240959</v>
      </c>
      <c r="D103" s="499">
        <v>0.91549295774647887</v>
      </c>
      <c r="E103" s="499">
        <v>0.92307692307692313</v>
      </c>
      <c r="F103" s="499">
        <v>0.4823529411764706</v>
      </c>
      <c r="G103" s="499">
        <v>0.6</v>
      </c>
      <c r="H103" s="499">
        <v>0.75294117647058822</v>
      </c>
      <c r="I103" s="862">
        <v>0.94444444444444442</v>
      </c>
      <c r="J103" s="862">
        <v>0.91249999999999998</v>
      </c>
      <c r="K103" s="862">
        <v>0.94202898550724634</v>
      </c>
      <c r="L103" s="862">
        <v>0.62765957446808507</v>
      </c>
      <c r="M103" s="862">
        <v>0.55319148936170204</v>
      </c>
      <c r="N103" s="862">
        <v>0.76595744680851052</v>
      </c>
      <c r="O103" s="863">
        <v>0.89130434782608703</v>
      </c>
      <c r="P103" s="863">
        <v>0.88372093023255816</v>
      </c>
      <c r="Q103" s="863">
        <v>0.83544303797468356</v>
      </c>
      <c r="R103" s="863">
        <v>0.41237113402061859</v>
      </c>
      <c r="S103" s="863">
        <v>0.53608247422680411</v>
      </c>
      <c r="T103" s="863">
        <v>0.59793814432989689</v>
      </c>
      <c r="U103" s="1187">
        <v>0.91397849462365588</v>
      </c>
      <c r="V103" s="1187">
        <v>0.91208791208791207</v>
      </c>
      <c r="W103" s="1187">
        <v>0.90243902439024393</v>
      </c>
      <c r="X103" s="1187">
        <v>0.42</v>
      </c>
      <c r="Y103" s="1187">
        <v>0.48</v>
      </c>
      <c r="Z103" s="1187">
        <v>0.66</v>
      </c>
    </row>
    <row r="104" spans="1:26">
      <c r="A104" s="198" t="s">
        <v>198</v>
      </c>
      <c r="B104" s="68" t="s">
        <v>778</v>
      </c>
      <c r="C104" s="499">
        <v>1</v>
      </c>
      <c r="D104" s="499">
        <v>1</v>
      </c>
      <c r="E104" s="499">
        <v>1</v>
      </c>
      <c r="F104" s="499">
        <v>0.65384615384615385</v>
      </c>
      <c r="G104" s="499">
        <v>0.80769230769230771</v>
      </c>
      <c r="H104" s="499">
        <v>0.84615384615384615</v>
      </c>
      <c r="I104" s="862">
        <v>1</v>
      </c>
      <c r="J104" s="862">
        <v>1</v>
      </c>
      <c r="K104" s="862">
        <v>1</v>
      </c>
      <c r="L104" s="862">
        <v>0.47368421052631582</v>
      </c>
      <c r="M104" s="862">
        <v>0.71052631578947367</v>
      </c>
      <c r="N104" s="862">
        <v>0.73684210526315785</v>
      </c>
      <c r="O104" s="863">
        <v>0.92307692307692313</v>
      </c>
      <c r="P104" s="863">
        <v>1</v>
      </c>
      <c r="Q104" s="863">
        <v>0.9565217391304347</v>
      </c>
      <c r="R104" s="863">
        <v>0.22222222222222221</v>
      </c>
      <c r="S104" s="863">
        <v>0.37037037037037041</v>
      </c>
      <c r="T104" s="863">
        <v>0.44444444444444442</v>
      </c>
      <c r="U104" s="1187">
        <v>0.93103448275862077</v>
      </c>
      <c r="V104" s="1187">
        <v>0.80769230769230771</v>
      </c>
      <c r="W104" s="1187">
        <v>0.73913043478260876</v>
      </c>
      <c r="X104" s="1187">
        <v>0.44117647058823534</v>
      </c>
      <c r="Y104" s="1187">
        <v>0.58823529411764708</v>
      </c>
      <c r="Z104" s="1187">
        <v>0.70588235294117652</v>
      </c>
    </row>
    <row r="105" spans="1:26">
      <c r="A105" s="198" t="s">
        <v>1051</v>
      </c>
      <c r="B105" s="68" t="s">
        <v>684</v>
      </c>
      <c r="C105" s="499">
        <v>1</v>
      </c>
      <c r="D105" s="499">
        <v>0.96296296296296302</v>
      </c>
      <c r="E105" s="499">
        <v>0.96153846153846145</v>
      </c>
      <c r="F105" s="499">
        <v>0.51851851851851849</v>
      </c>
      <c r="G105" s="499">
        <v>0.40740740740740738</v>
      </c>
      <c r="H105" s="499">
        <v>0.62962962962962965</v>
      </c>
      <c r="I105" s="862">
        <v>0.96551724137931028</v>
      </c>
      <c r="J105" s="862">
        <v>1</v>
      </c>
      <c r="K105" s="862">
        <v>0.96</v>
      </c>
      <c r="L105" s="862">
        <v>0.51724137931034486</v>
      </c>
      <c r="M105" s="862">
        <v>0.55172413793103448</v>
      </c>
      <c r="N105" s="862">
        <v>0.75862068965517238</v>
      </c>
      <c r="O105" s="863">
        <v>0.96</v>
      </c>
      <c r="P105" s="863">
        <v>0.93333333333333324</v>
      </c>
      <c r="Q105" s="863">
        <v>0.95454545454545447</v>
      </c>
      <c r="R105" s="863">
        <v>0.41935483870967738</v>
      </c>
      <c r="S105" s="863">
        <v>0.35483870967741943</v>
      </c>
      <c r="T105" s="863">
        <v>0.6333333333333333</v>
      </c>
      <c r="U105" s="1187">
        <v>0.8928571428571429</v>
      </c>
      <c r="V105" s="1187">
        <v>0.93103448275862077</v>
      </c>
      <c r="W105" s="1187">
        <v>0.96296296296296302</v>
      </c>
      <c r="X105" s="1187">
        <v>0.34482758620689663</v>
      </c>
      <c r="Y105" s="1187">
        <v>0.44827586206896547</v>
      </c>
      <c r="Z105" s="1187">
        <v>0.62068965517241381</v>
      </c>
    </row>
    <row r="106" spans="1:26">
      <c r="A106" s="198" t="s">
        <v>296</v>
      </c>
      <c r="B106" s="68" t="s">
        <v>617</v>
      </c>
      <c r="C106" s="499">
        <v>0.92307692307692313</v>
      </c>
      <c r="D106" s="499">
        <v>1</v>
      </c>
      <c r="E106" s="499">
        <v>1</v>
      </c>
      <c r="F106" s="499">
        <v>0.30769230769230771</v>
      </c>
      <c r="G106" s="499">
        <v>0.61538461538461542</v>
      </c>
      <c r="H106" s="499">
        <v>0.76923076923076916</v>
      </c>
      <c r="I106" s="862">
        <v>0.875</v>
      </c>
      <c r="J106" s="862">
        <v>0.88888888888888895</v>
      </c>
      <c r="K106" s="862">
        <v>0.88888888888888895</v>
      </c>
      <c r="L106" s="862">
        <v>0.65217391304347827</v>
      </c>
      <c r="M106" s="862">
        <v>0.78260869565217384</v>
      </c>
      <c r="N106" s="862">
        <v>0.78260869565217384</v>
      </c>
      <c r="O106" s="863">
        <v>0.98148148148148151</v>
      </c>
      <c r="P106" s="863">
        <v>0.84444444444444444</v>
      </c>
      <c r="Q106" s="863">
        <v>0.93023255813953498</v>
      </c>
      <c r="R106" s="863">
        <v>0.59722222222222221</v>
      </c>
      <c r="S106" s="863">
        <v>0.69444444444444442</v>
      </c>
      <c r="T106" s="863">
        <v>0.78873239436619724</v>
      </c>
      <c r="U106" s="1187">
        <v>0.87931034482758619</v>
      </c>
      <c r="V106" s="1187">
        <v>0.87804878048780488</v>
      </c>
      <c r="W106" s="1187">
        <v>0.87179487179487181</v>
      </c>
      <c r="X106" s="1187">
        <v>0.63380281690140861</v>
      </c>
      <c r="Y106" s="1187">
        <v>0.78873239436619724</v>
      </c>
      <c r="Z106" s="1187">
        <v>0.74647887323943662</v>
      </c>
    </row>
    <row r="107" spans="1:26">
      <c r="A107" s="198" t="s">
        <v>500</v>
      </c>
      <c r="B107" s="68" t="s">
        <v>757</v>
      </c>
      <c r="C107" s="499">
        <v>0.8</v>
      </c>
      <c r="D107" s="499">
        <v>0.875</v>
      </c>
      <c r="E107" s="499">
        <v>0.88</v>
      </c>
      <c r="F107" s="499">
        <v>0.38461538461538458</v>
      </c>
      <c r="G107" s="499">
        <v>0.23076923076923081</v>
      </c>
      <c r="H107" s="499">
        <v>0.3461538461538462</v>
      </c>
      <c r="I107" s="862">
        <v>1</v>
      </c>
      <c r="J107" s="862">
        <v>1</v>
      </c>
      <c r="K107" s="862">
        <v>0.88235294117647067</v>
      </c>
      <c r="L107" s="862">
        <v>0.11764705882352941</v>
      </c>
      <c r="M107" s="862">
        <v>0.6470588235294118</v>
      </c>
      <c r="N107" s="862">
        <v>0.52941176470588236</v>
      </c>
      <c r="O107" s="863">
        <v>0.83333333333333326</v>
      </c>
      <c r="P107" s="863">
        <v>0.8125</v>
      </c>
      <c r="Q107" s="863">
        <v>0.88235294117647067</v>
      </c>
      <c r="R107" s="863">
        <v>0.56521739130434778</v>
      </c>
      <c r="S107" s="863">
        <v>0.65217391304347827</v>
      </c>
      <c r="T107" s="863">
        <v>0.65217391304347827</v>
      </c>
      <c r="U107" s="1187">
        <v>0.95833333333333326</v>
      </c>
      <c r="V107" s="1187">
        <v>0.86956521739130421</v>
      </c>
      <c r="W107" s="1187">
        <v>0.90476190476190488</v>
      </c>
      <c r="X107" s="1187">
        <v>0.51724137931034486</v>
      </c>
      <c r="Y107" s="1187">
        <v>0.58620689655172409</v>
      </c>
      <c r="Z107" s="1187">
        <v>0.68965517241379304</v>
      </c>
    </row>
    <row r="108" spans="1:26">
      <c r="A108" s="198" t="s">
        <v>73</v>
      </c>
      <c r="B108" s="68" t="s">
        <v>632</v>
      </c>
      <c r="C108" s="499">
        <v>0.97530864197530864</v>
      </c>
      <c r="D108" s="499">
        <v>0.97590361445783125</v>
      </c>
      <c r="E108" s="499">
        <v>0.93055555555555558</v>
      </c>
      <c r="F108" s="499">
        <v>0.50588235294117645</v>
      </c>
      <c r="G108" s="499">
        <v>0.54117647058823526</v>
      </c>
      <c r="H108" s="499">
        <v>0.69411764705882351</v>
      </c>
      <c r="I108" s="862">
        <v>0.9107142857142857</v>
      </c>
      <c r="J108" s="862">
        <v>0.875</v>
      </c>
      <c r="K108" s="862">
        <v>0.97872340425531912</v>
      </c>
      <c r="L108" s="862">
        <v>0.4285714285714286</v>
      </c>
      <c r="M108" s="862">
        <v>0.47619047619047616</v>
      </c>
      <c r="N108" s="862">
        <v>0.77777777777777779</v>
      </c>
      <c r="O108" s="863">
        <v>0.9726027397260274</v>
      </c>
      <c r="P108" s="863">
        <v>0.9</v>
      </c>
      <c r="Q108" s="863">
        <v>0.92063492063492058</v>
      </c>
      <c r="R108" s="863">
        <v>0.51351351351351349</v>
      </c>
      <c r="S108" s="863">
        <v>0.59459459459459463</v>
      </c>
      <c r="T108" s="863">
        <v>0.7432432432432432</v>
      </c>
      <c r="U108" s="1187">
        <v>0.98684210526315785</v>
      </c>
      <c r="V108" s="1187">
        <v>0.97297297297297303</v>
      </c>
      <c r="W108" s="1187">
        <v>0.95774647887323938</v>
      </c>
      <c r="X108" s="1187">
        <v>0.54545454545454553</v>
      </c>
      <c r="Y108" s="1187">
        <v>0.50649350649350644</v>
      </c>
      <c r="Z108" s="1187">
        <v>0.70129870129870131</v>
      </c>
    </row>
    <row r="109" spans="1:26">
      <c r="A109" s="198" t="s">
        <v>399</v>
      </c>
      <c r="B109" s="68" t="s">
        <v>623</v>
      </c>
      <c r="C109" s="499">
        <v>0.94366197183098588</v>
      </c>
      <c r="D109" s="499">
        <v>0.89855072463768126</v>
      </c>
      <c r="E109" s="499">
        <v>0.90769230769230769</v>
      </c>
      <c r="F109" s="499">
        <v>0.49315068493150682</v>
      </c>
      <c r="G109" s="499">
        <v>0.46575342465753417</v>
      </c>
      <c r="H109" s="499">
        <v>0.64383561643835618</v>
      </c>
      <c r="I109" s="862">
        <v>0.93617021276595735</v>
      </c>
      <c r="J109" s="862">
        <v>0.93181818181818177</v>
      </c>
      <c r="K109" s="862">
        <v>0.87804878048780488</v>
      </c>
      <c r="L109" s="862">
        <v>0.48936170212765961</v>
      </c>
      <c r="M109" s="862">
        <v>0.44680851063829791</v>
      </c>
      <c r="N109" s="862">
        <v>0.7021276595744681</v>
      </c>
      <c r="O109" s="863">
        <v>0.8571428571428571</v>
      </c>
      <c r="P109" s="863">
        <v>0.82608695652173914</v>
      </c>
      <c r="Q109" s="863">
        <v>0.8125</v>
      </c>
      <c r="R109" s="863">
        <v>0.35616438356164376</v>
      </c>
      <c r="S109" s="863">
        <v>0.42465753424657532</v>
      </c>
      <c r="T109" s="863">
        <v>0.52054794520547953</v>
      </c>
      <c r="U109" s="1187">
        <v>0.8936170212765957</v>
      </c>
      <c r="V109" s="1187">
        <v>0.86956521739130421</v>
      </c>
      <c r="W109" s="1187">
        <v>0.87179487179487181</v>
      </c>
      <c r="X109" s="1187">
        <v>0.36170212765957449</v>
      </c>
      <c r="Y109" s="1187">
        <v>0.34042553191489361</v>
      </c>
      <c r="Z109" s="1187">
        <v>0.48936170212765961</v>
      </c>
    </row>
    <row r="110" spans="1:26">
      <c r="A110" s="198" t="s">
        <v>274</v>
      </c>
      <c r="B110" s="68" t="s">
        <v>679</v>
      </c>
      <c r="C110" s="499">
        <v>0.91228070175438591</v>
      </c>
      <c r="D110" s="499">
        <v>0.90532544378698221</v>
      </c>
      <c r="E110" s="499">
        <v>0.88590604026845643</v>
      </c>
      <c r="F110" s="499">
        <v>0.52083333333333326</v>
      </c>
      <c r="G110" s="499">
        <v>0.63541666666666674</v>
      </c>
      <c r="H110" s="499">
        <v>0.66145833333333326</v>
      </c>
      <c r="I110" s="862">
        <v>0.92982456140350878</v>
      </c>
      <c r="J110" s="862">
        <v>0.94736842105263164</v>
      </c>
      <c r="K110" s="862">
        <v>0.84782608695652173</v>
      </c>
      <c r="L110" s="862">
        <v>0.5714285714285714</v>
      </c>
      <c r="M110" s="862">
        <v>0.62857142857142867</v>
      </c>
      <c r="N110" s="862">
        <v>0.67142857142857137</v>
      </c>
      <c r="O110" s="863">
        <v>0.89130434782608703</v>
      </c>
      <c r="P110" s="863">
        <v>0.89743589743589736</v>
      </c>
      <c r="Q110" s="863">
        <v>0.94871794871794868</v>
      </c>
      <c r="R110" s="863">
        <v>0.5490196078431373</v>
      </c>
      <c r="S110" s="863">
        <v>0.62745098039215697</v>
      </c>
      <c r="T110" s="863">
        <v>0.72549019607843135</v>
      </c>
      <c r="U110" s="1187">
        <v>0.88888888888888895</v>
      </c>
      <c r="V110" s="1187">
        <v>0.78947368421052633</v>
      </c>
      <c r="W110" s="1187">
        <v>0.8571428571428571</v>
      </c>
      <c r="X110" s="1187">
        <v>0.372093023255814</v>
      </c>
      <c r="Y110" s="1187">
        <v>0.44186046511627913</v>
      </c>
      <c r="Z110" s="1187">
        <v>0.67441860465116277</v>
      </c>
    </row>
    <row r="111" spans="1:26">
      <c r="A111" s="198" t="s">
        <v>462</v>
      </c>
      <c r="B111" s="68" t="s">
        <v>539</v>
      </c>
      <c r="C111" s="499">
        <v>0.83783783783783783</v>
      </c>
      <c r="D111" s="499">
        <v>0.85365853658536595</v>
      </c>
      <c r="E111" s="499">
        <v>0.92307692307692313</v>
      </c>
      <c r="F111" s="499">
        <v>0.55555555555555558</v>
      </c>
      <c r="G111" s="499">
        <v>0.42222222222222222</v>
      </c>
      <c r="H111" s="499">
        <v>0.6</v>
      </c>
      <c r="I111" s="862">
        <v>0.90909090909090917</v>
      </c>
      <c r="J111" s="862">
        <v>0.82352941176470584</v>
      </c>
      <c r="K111" s="862">
        <v>0.86111111111111105</v>
      </c>
      <c r="L111" s="862">
        <v>0.66666666666666674</v>
      </c>
      <c r="M111" s="862">
        <v>0.58974358974358976</v>
      </c>
      <c r="N111" s="862">
        <v>0.61538461538461542</v>
      </c>
      <c r="O111" s="863">
        <v>0.97297297297297303</v>
      </c>
      <c r="P111" s="863">
        <v>0.92682926829268286</v>
      </c>
      <c r="Q111" s="863">
        <v>0.875</v>
      </c>
      <c r="R111" s="863">
        <v>0.70454545454545447</v>
      </c>
      <c r="S111" s="863">
        <v>0.52272727272727271</v>
      </c>
      <c r="T111" s="863">
        <v>0.68181818181818177</v>
      </c>
      <c r="U111" s="1187">
        <v>0.93478260869565222</v>
      </c>
      <c r="V111" s="1187">
        <v>0.97826086956521741</v>
      </c>
      <c r="W111" s="1187">
        <v>0.9767441860465117</v>
      </c>
      <c r="X111" s="1187">
        <v>0.60416666666666674</v>
      </c>
      <c r="Y111" s="1187">
        <v>0.45833333333333331</v>
      </c>
      <c r="Z111" s="1187">
        <v>0.64583333333333326</v>
      </c>
    </row>
    <row r="112" spans="1:26">
      <c r="A112" s="198" t="s">
        <v>415</v>
      </c>
      <c r="B112" s="68" t="s">
        <v>530</v>
      </c>
      <c r="C112" s="499">
        <v>0.93548387096774188</v>
      </c>
      <c r="D112" s="499">
        <v>0.91836734693877553</v>
      </c>
      <c r="E112" s="499">
        <v>0.93617021276595735</v>
      </c>
      <c r="F112" s="499">
        <v>0.69117647058823528</v>
      </c>
      <c r="G112" s="499">
        <v>0.76470588235294112</v>
      </c>
      <c r="H112" s="499">
        <v>0.79411764705882348</v>
      </c>
      <c r="I112" s="862">
        <v>0.96</v>
      </c>
      <c r="J112" s="862">
        <v>1</v>
      </c>
      <c r="K112" s="862">
        <v>0.95238095238095233</v>
      </c>
      <c r="L112" s="862">
        <v>0.6</v>
      </c>
      <c r="M112" s="862">
        <v>0.8</v>
      </c>
      <c r="N112" s="862">
        <v>0.68</v>
      </c>
      <c r="O112" s="863">
        <v>0.96</v>
      </c>
      <c r="P112" s="863">
        <v>0.90909090909090917</v>
      </c>
      <c r="Q112" s="863">
        <v>0.94444444444444442</v>
      </c>
      <c r="R112" s="863">
        <v>0.65384615384615385</v>
      </c>
      <c r="S112" s="863">
        <v>0.65384615384615385</v>
      </c>
      <c r="T112" s="863">
        <v>0.76923076923076916</v>
      </c>
      <c r="U112" s="1187">
        <v>0.95238095238095233</v>
      </c>
      <c r="V112" s="1187">
        <v>0.8666666666666667</v>
      </c>
      <c r="W112" s="1187">
        <v>1</v>
      </c>
      <c r="X112" s="1187">
        <v>0.5714285714285714</v>
      </c>
      <c r="Y112" s="1187">
        <v>0.66666666666666674</v>
      </c>
      <c r="Z112" s="1187">
        <v>0.76190476190476186</v>
      </c>
    </row>
    <row r="113" spans="1:26">
      <c r="A113" s="198" t="s">
        <v>4</v>
      </c>
      <c r="B113" s="68" t="s">
        <v>674</v>
      </c>
      <c r="C113" s="499">
        <v>0.88</v>
      </c>
      <c r="D113" s="499">
        <v>0.81081081081081086</v>
      </c>
      <c r="E113" s="499">
        <v>0.80281690140845074</v>
      </c>
      <c r="F113" s="499">
        <v>0.45121951219512202</v>
      </c>
      <c r="G113" s="499">
        <v>0.43902439024390238</v>
      </c>
      <c r="H113" s="499">
        <v>0.54878048780487798</v>
      </c>
      <c r="I113" s="862">
        <v>1</v>
      </c>
      <c r="J113" s="862">
        <v>1</v>
      </c>
      <c r="K113" s="862">
        <v>1</v>
      </c>
      <c r="L113" s="862">
        <v>0.65714285714285703</v>
      </c>
      <c r="M113" s="862">
        <v>0.68571428571428572</v>
      </c>
      <c r="N113" s="862">
        <v>0.74285714285714288</v>
      </c>
      <c r="O113" s="863">
        <v>0.91666666666666674</v>
      </c>
      <c r="P113" s="863">
        <v>0.91891891891891886</v>
      </c>
      <c r="Q113" s="863">
        <v>0.97142857142857131</v>
      </c>
      <c r="R113" s="863">
        <v>0.4102564102564103</v>
      </c>
      <c r="S113" s="863">
        <v>0.51282051282051277</v>
      </c>
      <c r="T113" s="863">
        <v>0.48717948717948723</v>
      </c>
      <c r="U113" s="1187">
        <v>0.96551724137931028</v>
      </c>
      <c r="V113" s="1187">
        <v>0.92592592592592582</v>
      </c>
      <c r="W113" s="1187">
        <v>0.91666666666666674</v>
      </c>
      <c r="X113" s="1187">
        <v>0.5</v>
      </c>
      <c r="Y113" s="1187">
        <v>0.4</v>
      </c>
      <c r="Z113" s="1187">
        <v>0.7</v>
      </c>
    </row>
    <row r="114" spans="1:26">
      <c r="A114" s="198" t="s">
        <v>225</v>
      </c>
      <c r="B114" s="68" t="s">
        <v>550</v>
      </c>
      <c r="C114" s="499">
        <v>0.94565217391304346</v>
      </c>
      <c r="D114" s="499">
        <v>0.8764044943820225</v>
      </c>
      <c r="E114" s="499">
        <v>0.90804597701149425</v>
      </c>
      <c r="F114" s="499">
        <v>0.59</v>
      </c>
      <c r="G114" s="499">
        <v>0.63</v>
      </c>
      <c r="H114" s="499">
        <v>0.66</v>
      </c>
      <c r="I114" s="862">
        <v>0.96551724137931028</v>
      </c>
      <c r="J114" s="862">
        <v>0.91860465116279066</v>
      </c>
      <c r="K114" s="862">
        <v>0.9358974358974359</v>
      </c>
      <c r="L114" s="862">
        <v>0.63829787234042545</v>
      </c>
      <c r="M114" s="862">
        <v>0.6063829787234043</v>
      </c>
      <c r="N114" s="862">
        <v>0.69148936170212771</v>
      </c>
      <c r="O114" s="863">
        <v>0.95454545454545447</v>
      </c>
      <c r="P114" s="863">
        <v>0.90476190476190488</v>
      </c>
      <c r="Q114" s="863">
        <v>0.91379310344827591</v>
      </c>
      <c r="R114" s="863">
        <v>0.647887323943662</v>
      </c>
      <c r="S114" s="863">
        <v>0.6619718309859155</v>
      </c>
      <c r="T114" s="863">
        <v>0.74647887323943662</v>
      </c>
      <c r="U114" s="1187">
        <v>0.85915492957746487</v>
      </c>
      <c r="V114" s="1187">
        <v>0.81690140845070425</v>
      </c>
      <c r="W114" s="1187">
        <v>0.83076923076923082</v>
      </c>
      <c r="X114" s="1187">
        <v>0.48717948717948723</v>
      </c>
      <c r="Y114" s="1187">
        <v>0.48717948717948723</v>
      </c>
      <c r="Z114" s="1187">
        <v>0.64102564102564097</v>
      </c>
    </row>
    <row r="115" spans="1:26">
      <c r="A115" s="239" t="s">
        <v>504</v>
      </c>
      <c r="B115" s="68" t="s">
        <v>687</v>
      </c>
      <c r="C115" s="499">
        <v>0.91666666666666674</v>
      </c>
      <c r="D115" s="499">
        <v>0.68333333333333324</v>
      </c>
      <c r="E115" s="499">
        <v>0.83783783783783783</v>
      </c>
      <c r="F115" s="499">
        <v>0.70491803278688514</v>
      </c>
      <c r="G115" s="499">
        <v>0.39344262295081966</v>
      </c>
      <c r="H115" s="499">
        <v>0.75409836065573776</v>
      </c>
      <c r="I115" s="862">
        <v>0.78787878787878785</v>
      </c>
      <c r="J115" s="862">
        <v>0.72916666666666674</v>
      </c>
      <c r="K115" s="862">
        <v>0.7407407407407407</v>
      </c>
      <c r="L115" s="862">
        <v>0.59615384615384615</v>
      </c>
      <c r="M115" s="862">
        <v>0.36538461538461542</v>
      </c>
      <c r="N115" s="862">
        <v>0.69230769230769229</v>
      </c>
      <c r="O115" s="863">
        <v>0.89655172413793094</v>
      </c>
      <c r="P115" s="863">
        <v>0.86363636363636365</v>
      </c>
      <c r="Q115" s="863">
        <v>0.94285714285714295</v>
      </c>
      <c r="R115" s="863">
        <v>0.5625</v>
      </c>
      <c r="S115" s="863">
        <v>0.41666666666666669</v>
      </c>
      <c r="T115" s="863">
        <v>0.64583333333333326</v>
      </c>
      <c r="U115" s="1187">
        <v>0.93478260869565222</v>
      </c>
      <c r="V115" s="1187">
        <v>0.828125</v>
      </c>
      <c r="W115" s="1187">
        <v>0.875</v>
      </c>
      <c r="X115" s="1187">
        <v>0.57971014492753625</v>
      </c>
      <c r="Y115" s="1187">
        <v>0.46376811594202899</v>
      </c>
      <c r="Z115" s="1187">
        <v>0.55072463768115942</v>
      </c>
    </row>
    <row r="116" spans="1:26">
      <c r="A116" s="198" t="s">
        <v>346</v>
      </c>
      <c r="B116" s="68" t="s">
        <v>573</v>
      </c>
      <c r="C116" s="865" t="s">
        <v>1317</v>
      </c>
      <c r="D116" s="865" t="s">
        <v>1317</v>
      </c>
      <c r="E116" s="865" t="s">
        <v>1317</v>
      </c>
      <c r="F116" s="865" t="s">
        <v>1317</v>
      </c>
      <c r="G116" s="865" t="s">
        <v>1317</v>
      </c>
      <c r="H116" s="865" t="s">
        <v>1317</v>
      </c>
      <c r="I116" s="861" t="s">
        <v>1317</v>
      </c>
      <c r="J116" s="861" t="s">
        <v>1317</v>
      </c>
      <c r="K116" s="861" t="s">
        <v>1317</v>
      </c>
      <c r="L116" s="861" t="s">
        <v>1317</v>
      </c>
      <c r="M116" s="861" t="s">
        <v>1317</v>
      </c>
      <c r="N116" s="861" t="s">
        <v>1317</v>
      </c>
      <c r="O116" s="861" t="s">
        <v>1317</v>
      </c>
      <c r="P116" s="861" t="s">
        <v>1317</v>
      </c>
      <c r="Q116" s="861" t="s">
        <v>1317</v>
      </c>
      <c r="R116" s="861" t="s">
        <v>1317</v>
      </c>
      <c r="S116" s="861" t="s">
        <v>1317</v>
      </c>
      <c r="T116" s="861" t="s">
        <v>1317</v>
      </c>
      <c r="U116" s="1164" t="s">
        <v>1317</v>
      </c>
      <c r="V116" s="1164" t="s">
        <v>1317</v>
      </c>
      <c r="W116" s="1164" t="s">
        <v>1317</v>
      </c>
      <c r="X116" s="1164" t="s">
        <v>1317</v>
      </c>
      <c r="Y116" s="1164" t="s">
        <v>1317</v>
      </c>
      <c r="Z116" s="1164" t="s">
        <v>1317</v>
      </c>
    </row>
    <row r="117" spans="1:26">
      <c r="A117" s="198" t="s">
        <v>179</v>
      </c>
      <c r="B117" s="68" t="s">
        <v>581</v>
      </c>
      <c r="C117" s="865" t="s">
        <v>1317</v>
      </c>
      <c r="D117" s="865" t="s">
        <v>1317</v>
      </c>
      <c r="E117" s="865" t="s">
        <v>1317</v>
      </c>
      <c r="F117" s="865" t="s">
        <v>1317</v>
      </c>
      <c r="G117" s="865" t="s">
        <v>1317</v>
      </c>
      <c r="H117" s="865" t="s">
        <v>1317</v>
      </c>
      <c r="I117" s="862">
        <v>0.5</v>
      </c>
      <c r="J117" s="862">
        <v>1</v>
      </c>
      <c r="K117" s="862">
        <v>1</v>
      </c>
      <c r="L117" s="862">
        <v>0</v>
      </c>
      <c r="M117" s="862">
        <v>0</v>
      </c>
      <c r="N117" s="862">
        <v>0</v>
      </c>
      <c r="O117" s="861" t="s">
        <v>1317</v>
      </c>
      <c r="P117" s="861" t="s">
        <v>1317</v>
      </c>
      <c r="Q117" s="861" t="s">
        <v>1317</v>
      </c>
      <c r="R117" s="861" t="s">
        <v>1317</v>
      </c>
      <c r="S117" s="861" t="s">
        <v>1317</v>
      </c>
      <c r="T117" s="861" t="s">
        <v>1317</v>
      </c>
      <c r="U117" s="1187">
        <v>1</v>
      </c>
      <c r="V117" s="1187">
        <v>1</v>
      </c>
      <c r="W117" s="1187">
        <v>1</v>
      </c>
      <c r="X117" s="1187">
        <v>0.5</v>
      </c>
      <c r="Y117" s="1187">
        <v>0.5</v>
      </c>
      <c r="Z117" s="1187">
        <v>0.5</v>
      </c>
    </row>
    <row r="118" spans="1:26">
      <c r="A118" s="198" t="s">
        <v>204</v>
      </c>
      <c r="B118" s="68" t="s">
        <v>781</v>
      </c>
      <c r="C118" s="499">
        <v>0.2</v>
      </c>
      <c r="D118" s="499">
        <v>0.2</v>
      </c>
      <c r="E118" s="499">
        <v>0.2</v>
      </c>
      <c r="F118" s="499">
        <v>0</v>
      </c>
      <c r="G118" s="499">
        <v>0</v>
      </c>
      <c r="H118" s="499">
        <v>0</v>
      </c>
      <c r="I118" s="862">
        <v>1</v>
      </c>
      <c r="J118" s="862">
        <v>1</v>
      </c>
      <c r="K118" s="862">
        <v>0.5</v>
      </c>
      <c r="L118" s="862">
        <v>0</v>
      </c>
      <c r="M118" s="862">
        <v>0</v>
      </c>
      <c r="N118" s="862">
        <v>0</v>
      </c>
      <c r="O118" s="863">
        <v>1</v>
      </c>
      <c r="P118" s="863">
        <v>1</v>
      </c>
      <c r="Q118" s="863">
        <v>1</v>
      </c>
      <c r="R118" s="863">
        <v>0</v>
      </c>
      <c r="S118" s="863">
        <v>0</v>
      </c>
      <c r="T118" s="863">
        <v>0</v>
      </c>
      <c r="U118" s="1187">
        <v>1</v>
      </c>
      <c r="V118" s="1187">
        <v>1</v>
      </c>
      <c r="W118" s="1187">
        <v>1</v>
      </c>
      <c r="X118" s="1187">
        <v>0.33333333333333331</v>
      </c>
      <c r="Y118" s="1187">
        <v>0.33333333333333331</v>
      </c>
      <c r="Z118" s="1187">
        <v>0.33333333333333331</v>
      </c>
    </row>
    <row r="119" spans="1:26">
      <c r="A119" s="198" t="s">
        <v>185</v>
      </c>
      <c r="B119" s="68" t="s">
        <v>584</v>
      </c>
      <c r="C119" s="499">
        <v>1</v>
      </c>
      <c r="D119" s="499">
        <v>0.8571428571428571</v>
      </c>
      <c r="E119" s="499">
        <v>1</v>
      </c>
      <c r="F119" s="499">
        <v>0.75</v>
      </c>
      <c r="G119" s="499">
        <v>0.625</v>
      </c>
      <c r="H119" s="499">
        <v>1</v>
      </c>
      <c r="I119" s="862">
        <v>0.76470588235294112</v>
      </c>
      <c r="J119" s="862">
        <v>0.86363636363636365</v>
      </c>
      <c r="K119" s="862">
        <v>1</v>
      </c>
      <c r="L119" s="862">
        <v>0.56000000000000005</v>
      </c>
      <c r="M119" s="862">
        <v>0.6</v>
      </c>
      <c r="N119" s="862">
        <v>0.88</v>
      </c>
      <c r="O119" s="863">
        <v>0.6</v>
      </c>
      <c r="P119" s="863">
        <v>0.4285714285714286</v>
      </c>
      <c r="Q119" s="863">
        <v>0.83333333333333326</v>
      </c>
      <c r="R119" s="863">
        <v>0.2857142857142857</v>
      </c>
      <c r="S119" s="863">
        <v>0.1428571428571429</v>
      </c>
      <c r="T119" s="863">
        <v>0.2857142857142857</v>
      </c>
      <c r="U119" s="1187">
        <v>0.68421052631578949</v>
      </c>
      <c r="V119" s="1187">
        <v>0.5</v>
      </c>
      <c r="W119" s="1187">
        <v>0.6</v>
      </c>
      <c r="X119" s="1187">
        <v>0.47826086956521735</v>
      </c>
      <c r="Y119" s="1187">
        <v>0.30434782608695649</v>
      </c>
      <c r="Z119" s="1187">
        <v>0.82608695652173914</v>
      </c>
    </row>
    <row r="120" spans="1:26">
      <c r="A120" s="198" t="s">
        <v>421</v>
      </c>
      <c r="B120" s="68" t="s">
        <v>626</v>
      </c>
      <c r="C120" s="499">
        <v>1</v>
      </c>
      <c r="D120" s="499">
        <v>1</v>
      </c>
      <c r="E120" s="499">
        <v>1</v>
      </c>
      <c r="F120" s="499">
        <v>0</v>
      </c>
      <c r="G120" s="499">
        <v>0</v>
      </c>
      <c r="H120" s="499">
        <v>0.5</v>
      </c>
      <c r="I120" s="861" t="s">
        <v>1317</v>
      </c>
      <c r="J120" s="861" t="s">
        <v>1317</v>
      </c>
      <c r="K120" s="861" t="s">
        <v>1317</v>
      </c>
      <c r="L120" s="861" t="s">
        <v>1317</v>
      </c>
      <c r="M120" s="861" t="s">
        <v>1317</v>
      </c>
      <c r="N120" s="861" t="s">
        <v>1317</v>
      </c>
      <c r="O120" s="863">
        <v>0</v>
      </c>
      <c r="P120" s="863">
        <v>1</v>
      </c>
      <c r="Q120" s="863">
        <v>1</v>
      </c>
      <c r="R120" s="863">
        <v>0.5</v>
      </c>
      <c r="S120" s="863">
        <v>1</v>
      </c>
      <c r="T120" s="863">
        <v>0.5</v>
      </c>
      <c r="U120" s="1187">
        <v>1</v>
      </c>
      <c r="V120" s="1187">
        <v>1</v>
      </c>
      <c r="W120" s="1187">
        <v>0.5</v>
      </c>
      <c r="X120" s="1187">
        <v>1</v>
      </c>
      <c r="Y120" s="1187">
        <v>0.5</v>
      </c>
      <c r="Z120" s="1187">
        <v>0.5</v>
      </c>
    </row>
    <row r="121" spans="1:26">
      <c r="A121" s="320" t="s">
        <v>1152</v>
      </c>
      <c r="B121" s="43" t="s">
        <v>558</v>
      </c>
      <c r="C121" s="499">
        <v>0.83333333333333326</v>
      </c>
      <c r="D121" s="499">
        <v>0.5</v>
      </c>
      <c r="E121" s="499">
        <v>1</v>
      </c>
      <c r="F121" s="499">
        <v>0.4285714285714286</v>
      </c>
      <c r="G121" s="499">
        <v>0.2857142857142857</v>
      </c>
      <c r="H121" s="499">
        <v>0.8571428571428571</v>
      </c>
      <c r="I121" s="862">
        <v>1</v>
      </c>
      <c r="J121" s="862">
        <v>1</v>
      </c>
      <c r="K121" s="862">
        <v>0.75</v>
      </c>
      <c r="L121" s="862">
        <v>0.75</v>
      </c>
      <c r="M121" s="862">
        <v>0.25</v>
      </c>
      <c r="N121" s="862">
        <v>0.5</v>
      </c>
      <c r="O121" s="863">
        <v>1</v>
      </c>
      <c r="P121" s="863">
        <v>1</v>
      </c>
      <c r="Q121" s="863">
        <v>1</v>
      </c>
      <c r="R121" s="863">
        <v>0.5</v>
      </c>
      <c r="S121" s="863">
        <v>0</v>
      </c>
      <c r="T121" s="863">
        <v>0.5</v>
      </c>
      <c r="U121" s="1187">
        <v>0.66666666666666674</v>
      </c>
      <c r="V121" s="1187">
        <v>0.5</v>
      </c>
      <c r="W121" s="1187">
        <v>0.66666666666666674</v>
      </c>
      <c r="X121" s="1187">
        <v>0.5</v>
      </c>
      <c r="Y121" s="1187">
        <v>0.16666666666666669</v>
      </c>
      <c r="Z121" s="1187">
        <v>0.5</v>
      </c>
    </row>
    <row r="122" spans="1:26">
      <c r="A122" s="320" t="s">
        <v>120</v>
      </c>
      <c r="B122" s="43" t="s">
        <v>811</v>
      </c>
      <c r="C122" s="865" t="s">
        <v>1317</v>
      </c>
      <c r="D122" s="865" t="s">
        <v>1317</v>
      </c>
      <c r="E122" s="865" t="s">
        <v>1317</v>
      </c>
      <c r="F122" s="865" t="s">
        <v>1317</v>
      </c>
      <c r="G122" s="865" t="s">
        <v>1317</v>
      </c>
      <c r="H122" s="865" t="s">
        <v>1317</v>
      </c>
      <c r="I122" s="862">
        <v>1</v>
      </c>
      <c r="J122" s="862">
        <v>1</v>
      </c>
      <c r="K122" s="862">
        <v>1</v>
      </c>
      <c r="L122" s="862">
        <v>1</v>
      </c>
      <c r="M122" s="862">
        <v>1</v>
      </c>
      <c r="N122" s="862">
        <v>1</v>
      </c>
      <c r="O122" s="863">
        <v>1</v>
      </c>
      <c r="P122" s="863">
        <v>1</v>
      </c>
      <c r="Q122" s="863">
        <v>1</v>
      </c>
      <c r="R122" s="863">
        <v>0</v>
      </c>
      <c r="S122" s="863">
        <v>0.5</v>
      </c>
      <c r="T122" s="863">
        <v>0.5</v>
      </c>
      <c r="U122" s="1187">
        <v>1</v>
      </c>
      <c r="V122" s="1187">
        <v>1</v>
      </c>
      <c r="W122" s="1187">
        <v>1</v>
      </c>
      <c r="X122" s="1187">
        <v>1</v>
      </c>
      <c r="Y122" s="1187">
        <v>1</v>
      </c>
      <c r="Z122" s="1187">
        <v>1</v>
      </c>
    </row>
    <row r="123" spans="1:26">
      <c r="A123" s="198" t="s">
        <v>148</v>
      </c>
      <c r="B123" s="68" t="s">
        <v>536</v>
      </c>
      <c r="C123" s="864" t="s">
        <v>791</v>
      </c>
      <c r="D123" s="499">
        <v>1</v>
      </c>
      <c r="E123" s="864" t="s">
        <v>791</v>
      </c>
      <c r="F123" s="499">
        <v>1</v>
      </c>
      <c r="G123" s="499">
        <v>1</v>
      </c>
      <c r="H123" s="499">
        <v>1</v>
      </c>
      <c r="I123" s="861" t="s">
        <v>1317</v>
      </c>
      <c r="J123" s="861" t="s">
        <v>1317</v>
      </c>
      <c r="K123" s="861" t="s">
        <v>1317</v>
      </c>
      <c r="L123" s="861" t="s">
        <v>1317</v>
      </c>
      <c r="M123" s="861" t="s">
        <v>1317</v>
      </c>
      <c r="N123" s="861" t="s">
        <v>1317</v>
      </c>
      <c r="O123" s="861" t="s">
        <v>1317</v>
      </c>
      <c r="P123" s="861" t="s">
        <v>1317</v>
      </c>
      <c r="Q123" s="861" t="s">
        <v>1317</v>
      </c>
      <c r="R123" s="861" t="s">
        <v>1317</v>
      </c>
      <c r="S123" s="861" t="s">
        <v>1317</v>
      </c>
      <c r="T123" s="861" t="s">
        <v>1317</v>
      </c>
      <c r="U123" s="1164" t="s">
        <v>1317</v>
      </c>
      <c r="V123" s="1164" t="s">
        <v>1317</v>
      </c>
      <c r="W123" s="1164" t="s">
        <v>1317</v>
      </c>
      <c r="X123" s="1164" t="s">
        <v>1317</v>
      </c>
      <c r="Y123" s="1164" t="s">
        <v>1317</v>
      </c>
      <c r="Z123" s="1164" t="s">
        <v>1317</v>
      </c>
    </row>
    <row r="124" spans="1:26">
      <c r="A124" s="198" t="s">
        <v>102</v>
      </c>
      <c r="B124" s="68" t="s">
        <v>549</v>
      </c>
      <c r="C124" s="865" t="s">
        <v>1317</v>
      </c>
      <c r="D124" s="865" t="s">
        <v>1317</v>
      </c>
      <c r="E124" s="865" t="s">
        <v>1317</v>
      </c>
      <c r="F124" s="865" t="s">
        <v>1317</v>
      </c>
      <c r="G124" s="865" t="s">
        <v>1317</v>
      </c>
      <c r="H124" s="865" t="s">
        <v>1317</v>
      </c>
      <c r="I124" s="861" t="s">
        <v>1317</v>
      </c>
      <c r="J124" s="861" t="s">
        <v>1317</v>
      </c>
      <c r="K124" s="861" t="s">
        <v>1317</v>
      </c>
      <c r="L124" s="861" t="s">
        <v>1317</v>
      </c>
      <c r="M124" s="861" t="s">
        <v>1317</v>
      </c>
      <c r="N124" s="861" t="s">
        <v>1317</v>
      </c>
      <c r="O124" s="861" t="s">
        <v>1317</v>
      </c>
      <c r="P124" s="861" t="s">
        <v>1317</v>
      </c>
      <c r="Q124" s="861" t="s">
        <v>1317</v>
      </c>
      <c r="R124" s="861" t="s">
        <v>1317</v>
      </c>
      <c r="S124" s="861" t="s">
        <v>1317</v>
      </c>
      <c r="T124" s="861" t="s">
        <v>1317</v>
      </c>
      <c r="U124" s="1164" t="s">
        <v>1317</v>
      </c>
      <c r="V124" s="1164" t="s">
        <v>1317</v>
      </c>
      <c r="W124" s="1164" t="s">
        <v>1317</v>
      </c>
      <c r="X124" s="1164" t="s">
        <v>1317</v>
      </c>
      <c r="Y124" s="1164" t="s">
        <v>1317</v>
      </c>
      <c r="Z124" s="1164" t="s">
        <v>1317</v>
      </c>
    </row>
    <row r="125" spans="1:26">
      <c r="A125" s="198" t="s">
        <v>132</v>
      </c>
      <c r="B125" s="68" t="s">
        <v>787</v>
      </c>
      <c r="C125" s="499">
        <v>0.5</v>
      </c>
      <c r="D125" s="499">
        <v>1</v>
      </c>
      <c r="E125" s="499">
        <v>1</v>
      </c>
      <c r="F125" s="499">
        <v>0</v>
      </c>
      <c r="G125" s="499">
        <v>0</v>
      </c>
      <c r="H125" s="499">
        <v>0</v>
      </c>
      <c r="I125" s="862">
        <v>1</v>
      </c>
      <c r="J125" s="862">
        <v>1</v>
      </c>
      <c r="K125" s="862">
        <v>1</v>
      </c>
      <c r="L125" s="862">
        <v>0</v>
      </c>
      <c r="M125" s="862">
        <v>0</v>
      </c>
      <c r="N125" s="862">
        <v>1</v>
      </c>
      <c r="O125" s="863">
        <v>1</v>
      </c>
      <c r="P125" s="863">
        <v>1</v>
      </c>
      <c r="Q125" s="863">
        <v>1</v>
      </c>
      <c r="R125" s="863">
        <v>1</v>
      </c>
      <c r="S125" s="863">
        <v>1</v>
      </c>
      <c r="T125" s="863">
        <v>1</v>
      </c>
      <c r="U125" s="1164" t="s">
        <v>1317</v>
      </c>
      <c r="V125" s="1164" t="s">
        <v>1317</v>
      </c>
      <c r="W125" s="1164" t="s">
        <v>1317</v>
      </c>
      <c r="X125" s="1164" t="s">
        <v>1317</v>
      </c>
      <c r="Y125" s="1164" t="s">
        <v>1317</v>
      </c>
      <c r="Z125" s="1164" t="s">
        <v>1317</v>
      </c>
    </row>
    <row r="126" spans="1:26">
      <c r="A126" s="198" t="s">
        <v>372</v>
      </c>
      <c r="B126" s="68" t="s">
        <v>599</v>
      </c>
      <c r="C126" s="865" t="s">
        <v>1317</v>
      </c>
      <c r="D126" s="865" t="s">
        <v>1317</v>
      </c>
      <c r="E126" s="865" t="s">
        <v>1317</v>
      </c>
      <c r="F126" s="865" t="s">
        <v>1317</v>
      </c>
      <c r="G126" s="865" t="s">
        <v>1317</v>
      </c>
      <c r="H126" s="865" t="s">
        <v>1317</v>
      </c>
      <c r="I126" s="861" t="s">
        <v>1317</v>
      </c>
      <c r="J126" s="861" t="s">
        <v>1317</v>
      </c>
      <c r="K126" s="861" t="s">
        <v>1317</v>
      </c>
      <c r="L126" s="861" t="s">
        <v>1317</v>
      </c>
      <c r="M126" s="861" t="s">
        <v>1317</v>
      </c>
      <c r="N126" s="861" t="s">
        <v>1317</v>
      </c>
      <c r="O126" s="863">
        <v>1</v>
      </c>
      <c r="P126" s="863">
        <v>1</v>
      </c>
      <c r="Q126" s="863">
        <v>1</v>
      </c>
      <c r="R126" s="863">
        <v>1</v>
      </c>
      <c r="S126" s="863">
        <v>1</v>
      </c>
      <c r="T126" s="863">
        <v>1</v>
      </c>
      <c r="U126" s="1164" t="s">
        <v>1317</v>
      </c>
      <c r="V126" s="1164" t="s">
        <v>1317</v>
      </c>
      <c r="W126" s="1164" t="s">
        <v>1317</v>
      </c>
      <c r="X126" s="1164" t="s">
        <v>1317</v>
      </c>
      <c r="Y126" s="1164" t="s">
        <v>1317</v>
      </c>
      <c r="Z126" s="1164" t="s">
        <v>1317</v>
      </c>
    </row>
    <row r="127" spans="1:26">
      <c r="A127" s="198" t="s">
        <v>245</v>
      </c>
      <c r="B127" s="68" t="s">
        <v>627</v>
      </c>
      <c r="C127" s="865" t="s">
        <v>1317</v>
      </c>
      <c r="D127" s="865" t="s">
        <v>1317</v>
      </c>
      <c r="E127" s="865" t="s">
        <v>1317</v>
      </c>
      <c r="F127" s="865" t="s">
        <v>1317</v>
      </c>
      <c r="G127" s="865" t="s">
        <v>1317</v>
      </c>
      <c r="H127" s="865" t="s">
        <v>1317</v>
      </c>
      <c r="I127" s="861" t="s">
        <v>1317</v>
      </c>
      <c r="J127" s="861" t="s">
        <v>1317</v>
      </c>
      <c r="K127" s="861" t="s">
        <v>1317</v>
      </c>
      <c r="L127" s="861" t="s">
        <v>1317</v>
      </c>
      <c r="M127" s="861" t="s">
        <v>1317</v>
      </c>
      <c r="N127" s="861" t="s">
        <v>1317</v>
      </c>
      <c r="O127" s="861" t="s">
        <v>1317</v>
      </c>
      <c r="P127" s="861" t="s">
        <v>1317</v>
      </c>
      <c r="Q127" s="861" t="s">
        <v>1317</v>
      </c>
      <c r="R127" s="861" t="s">
        <v>1317</v>
      </c>
      <c r="S127" s="861" t="s">
        <v>1317</v>
      </c>
      <c r="T127" s="861" t="s">
        <v>1317</v>
      </c>
      <c r="U127" s="1164" t="s">
        <v>1317</v>
      </c>
      <c r="V127" s="1164" t="s">
        <v>1317</v>
      </c>
      <c r="W127" s="1164" t="s">
        <v>1317</v>
      </c>
      <c r="X127" s="1164" t="s">
        <v>1317</v>
      </c>
      <c r="Y127" s="1164" t="s">
        <v>1317</v>
      </c>
      <c r="Z127" s="1164" t="s">
        <v>1317</v>
      </c>
    </row>
    <row r="128" spans="1:26">
      <c r="A128" s="198" t="s">
        <v>216</v>
      </c>
      <c r="B128" s="68" t="s">
        <v>745</v>
      </c>
      <c r="C128" s="865" t="s">
        <v>1317</v>
      </c>
      <c r="D128" s="865" t="s">
        <v>1317</v>
      </c>
      <c r="E128" s="865" t="s">
        <v>1317</v>
      </c>
      <c r="F128" s="865" t="s">
        <v>1317</v>
      </c>
      <c r="G128" s="865" t="s">
        <v>1317</v>
      </c>
      <c r="H128" s="865" t="s">
        <v>1317</v>
      </c>
      <c r="I128" s="861" t="s">
        <v>1317</v>
      </c>
      <c r="J128" s="861" t="s">
        <v>1317</v>
      </c>
      <c r="K128" s="861" t="s">
        <v>1317</v>
      </c>
      <c r="L128" s="861" t="s">
        <v>1317</v>
      </c>
      <c r="M128" s="861" t="s">
        <v>1317</v>
      </c>
      <c r="N128" s="861" t="s">
        <v>1317</v>
      </c>
      <c r="O128" s="861" t="s">
        <v>1317</v>
      </c>
      <c r="P128" s="861" t="s">
        <v>1317</v>
      </c>
      <c r="Q128" s="861" t="s">
        <v>1317</v>
      </c>
      <c r="R128" s="861" t="s">
        <v>1317</v>
      </c>
      <c r="S128" s="861" t="s">
        <v>1317</v>
      </c>
      <c r="T128" s="861" t="s">
        <v>1317</v>
      </c>
      <c r="U128" s="1164" t="s">
        <v>1317</v>
      </c>
      <c r="V128" s="1164" t="s">
        <v>1317</v>
      </c>
      <c r="W128" s="1164" t="s">
        <v>1317</v>
      </c>
      <c r="X128" s="1164" t="s">
        <v>1317</v>
      </c>
      <c r="Y128" s="1164" t="s">
        <v>1317</v>
      </c>
      <c r="Z128" s="1164" t="s">
        <v>1317</v>
      </c>
    </row>
    <row r="129" spans="1:26">
      <c r="A129" s="198" t="s">
        <v>374</v>
      </c>
      <c r="B129" s="68" t="s">
        <v>600</v>
      </c>
      <c r="C129" s="499">
        <v>0.72727272727272729</v>
      </c>
      <c r="D129" s="499">
        <v>0.9</v>
      </c>
      <c r="E129" s="499">
        <v>0.75</v>
      </c>
      <c r="F129" s="499">
        <v>0.5</v>
      </c>
      <c r="G129" s="499">
        <v>0.41666666666666669</v>
      </c>
      <c r="H129" s="499">
        <v>0.58333333333333326</v>
      </c>
      <c r="I129" s="862">
        <v>0.8</v>
      </c>
      <c r="J129" s="862">
        <v>1</v>
      </c>
      <c r="K129" s="862">
        <v>1</v>
      </c>
      <c r="L129" s="862">
        <v>0.16666666666666669</v>
      </c>
      <c r="M129" s="862">
        <v>0.16666666666666669</v>
      </c>
      <c r="N129" s="862">
        <v>0.66666666666666674</v>
      </c>
      <c r="O129" s="863">
        <v>1</v>
      </c>
      <c r="P129" s="863">
        <v>1</v>
      </c>
      <c r="Q129" s="863">
        <v>1</v>
      </c>
      <c r="R129" s="863">
        <v>0.33333333333333331</v>
      </c>
      <c r="S129" s="863">
        <v>0.33333333333333331</v>
      </c>
      <c r="T129" s="863">
        <v>0.5</v>
      </c>
      <c r="U129" s="1187">
        <v>1</v>
      </c>
      <c r="V129" s="1187">
        <v>1</v>
      </c>
      <c r="W129" s="1187">
        <v>1</v>
      </c>
      <c r="X129" s="1187">
        <v>0.4</v>
      </c>
      <c r="Y129" s="1187">
        <v>0.6</v>
      </c>
      <c r="Z129" s="1187">
        <v>0.6</v>
      </c>
    </row>
    <row r="130" spans="1:26">
      <c r="A130" s="320" t="s">
        <v>256</v>
      </c>
      <c r="B130" s="43" t="s">
        <v>805</v>
      </c>
      <c r="C130" s="499">
        <v>0.9285714285714286</v>
      </c>
      <c r="D130" s="499">
        <v>1</v>
      </c>
      <c r="E130" s="499">
        <v>1</v>
      </c>
      <c r="F130" s="499">
        <v>0.5</v>
      </c>
      <c r="G130" s="499">
        <v>0.5</v>
      </c>
      <c r="H130" s="499">
        <v>0.7142857142857143</v>
      </c>
      <c r="I130" s="862">
        <v>1</v>
      </c>
      <c r="J130" s="862">
        <v>0.88888888888888895</v>
      </c>
      <c r="K130" s="862">
        <v>1</v>
      </c>
      <c r="L130" s="862">
        <v>0.76923076923076916</v>
      </c>
      <c r="M130" s="862">
        <v>0.69230769230769229</v>
      </c>
      <c r="N130" s="862">
        <v>0.76923076923076916</v>
      </c>
      <c r="O130" s="863">
        <v>1</v>
      </c>
      <c r="P130" s="863">
        <v>1</v>
      </c>
      <c r="Q130" s="863">
        <v>1</v>
      </c>
      <c r="R130" s="863">
        <v>0.7142857142857143</v>
      </c>
      <c r="S130" s="863">
        <v>0.7142857142857143</v>
      </c>
      <c r="T130" s="863">
        <v>0.8571428571428571</v>
      </c>
      <c r="U130" s="1187">
        <v>1</v>
      </c>
      <c r="V130" s="1187">
        <v>1</v>
      </c>
      <c r="W130" s="1187">
        <v>1</v>
      </c>
      <c r="X130" s="1187">
        <v>0.58333333333333326</v>
      </c>
      <c r="Y130" s="1187">
        <v>0.5</v>
      </c>
      <c r="Z130" s="1187">
        <v>0.83333333333333326</v>
      </c>
    </row>
    <row r="131" spans="1:26">
      <c r="A131" s="198" t="s">
        <v>425</v>
      </c>
      <c r="B131" s="68" t="s">
        <v>640</v>
      </c>
      <c r="C131" s="499">
        <v>1</v>
      </c>
      <c r="D131" s="499">
        <v>1</v>
      </c>
      <c r="E131" s="499">
        <v>1</v>
      </c>
      <c r="F131" s="499">
        <v>0</v>
      </c>
      <c r="G131" s="499">
        <v>0.25</v>
      </c>
      <c r="H131" s="499">
        <v>0.25</v>
      </c>
      <c r="I131" s="861" t="s">
        <v>1317</v>
      </c>
      <c r="J131" s="861" t="s">
        <v>1317</v>
      </c>
      <c r="K131" s="861" t="s">
        <v>1317</v>
      </c>
      <c r="L131" s="861" t="s">
        <v>1317</v>
      </c>
      <c r="M131" s="861" t="s">
        <v>1317</v>
      </c>
      <c r="N131" s="861" t="s">
        <v>1317</v>
      </c>
      <c r="O131" s="863">
        <v>1</v>
      </c>
      <c r="P131" s="863">
        <v>1</v>
      </c>
      <c r="Q131" s="863">
        <v>1</v>
      </c>
      <c r="R131" s="863">
        <v>0.5</v>
      </c>
      <c r="S131" s="863">
        <v>0.5</v>
      </c>
      <c r="T131" s="863">
        <v>0.5</v>
      </c>
      <c r="U131" s="1164" t="s">
        <v>1317</v>
      </c>
      <c r="V131" s="1164" t="s">
        <v>1317</v>
      </c>
      <c r="W131" s="1164" t="s">
        <v>1317</v>
      </c>
      <c r="X131" s="1164" t="s">
        <v>1317</v>
      </c>
      <c r="Y131" s="1164" t="s">
        <v>1317</v>
      </c>
      <c r="Z131" s="1164" t="s">
        <v>1317</v>
      </c>
    </row>
    <row r="132" spans="1:26">
      <c r="A132" s="198" t="s">
        <v>38</v>
      </c>
      <c r="B132" s="68" t="s">
        <v>666</v>
      </c>
      <c r="C132" s="499">
        <v>0.83333333333333326</v>
      </c>
      <c r="D132" s="499">
        <v>0.33333333333333331</v>
      </c>
      <c r="E132" s="499">
        <v>0.66666666666666674</v>
      </c>
      <c r="F132" s="499">
        <v>0.1428571428571429</v>
      </c>
      <c r="G132" s="499">
        <v>0.2857142857142857</v>
      </c>
      <c r="H132" s="499">
        <v>0.5714285714285714</v>
      </c>
      <c r="I132" s="862">
        <v>1</v>
      </c>
      <c r="J132" s="862">
        <v>1</v>
      </c>
      <c r="K132" s="862">
        <v>1</v>
      </c>
      <c r="L132" s="862">
        <v>0.66666666666666674</v>
      </c>
      <c r="M132" s="862">
        <v>0.66666666666666674</v>
      </c>
      <c r="N132" s="862">
        <v>1</v>
      </c>
      <c r="O132" s="863">
        <v>0.8</v>
      </c>
      <c r="P132" s="863">
        <v>1</v>
      </c>
      <c r="Q132" s="863">
        <v>0.5</v>
      </c>
      <c r="R132" s="863">
        <v>0.4</v>
      </c>
      <c r="S132" s="863">
        <v>0.4</v>
      </c>
      <c r="T132" s="863">
        <v>0.8</v>
      </c>
      <c r="U132" s="1187">
        <v>1</v>
      </c>
      <c r="V132" s="1187">
        <v>0.8571428571428571</v>
      </c>
      <c r="W132" s="1187">
        <v>0.8</v>
      </c>
      <c r="X132" s="1187">
        <v>0.5714285714285714</v>
      </c>
      <c r="Y132" s="1187">
        <v>0.2857142857142857</v>
      </c>
      <c r="Z132" s="1187">
        <v>0.8571428571428571</v>
      </c>
    </row>
    <row r="133" spans="1:26">
      <c r="A133" s="198" t="s">
        <v>359</v>
      </c>
      <c r="B133" s="68" t="s">
        <v>590</v>
      </c>
      <c r="C133" s="865" t="s">
        <v>1317</v>
      </c>
      <c r="D133" s="865" t="s">
        <v>1317</v>
      </c>
      <c r="E133" s="865" t="s">
        <v>1317</v>
      </c>
      <c r="F133" s="865" t="s">
        <v>1317</v>
      </c>
      <c r="G133" s="865" t="s">
        <v>1317</v>
      </c>
      <c r="H133" s="865" t="s">
        <v>1317</v>
      </c>
      <c r="I133" s="861" t="s">
        <v>1317</v>
      </c>
      <c r="J133" s="861" t="s">
        <v>1317</v>
      </c>
      <c r="K133" s="861" t="s">
        <v>1317</v>
      </c>
      <c r="L133" s="861" t="s">
        <v>1317</v>
      </c>
      <c r="M133" s="861" t="s">
        <v>1317</v>
      </c>
      <c r="N133" s="861" t="s">
        <v>1317</v>
      </c>
      <c r="O133" s="861" t="s">
        <v>1317</v>
      </c>
      <c r="P133" s="861" t="s">
        <v>1317</v>
      </c>
      <c r="Q133" s="861" t="s">
        <v>1317</v>
      </c>
      <c r="R133" s="861" t="s">
        <v>1317</v>
      </c>
      <c r="S133" s="861" t="s">
        <v>1317</v>
      </c>
      <c r="T133" s="861" t="s">
        <v>1317</v>
      </c>
      <c r="U133" s="1164" t="s">
        <v>1317</v>
      </c>
      <c r="V133" s="1164" t="s">
        <v>1317</v>
      </c>
      <c r="W133" s="1164" t="s">
        <v>1317</v>
      </c>
      <c r="X133" s="1164" t="s">
        <v>1317</v>
      </c>
      <c r="Y133" s="1164" t="s">
        <v>1317</v>
      </c>
      <c r="Z133" s="1164" t="s">
        <v>1317</v>
      </c>
    </row>
    <row r="134" spans="1:26">
      <c r="A134" s="198" t="s">
        <v>152</v>
      </c>
      <c r="B134" s="68" t="s">
        <v>659</v>
      </c>
      <c r="C134" s="499">
        <v>1</v>
      </c>
      <c r="D134" s="499">
        <v>1</v>
      </c>
      <c r="E134" s="499">
        <v>1</v>
      </c>
      <c r="F134" s="499">
        <v>0.25</v>
      </c>
      <c r="G134" s="499">
        <v>0.25</v>
      </c>
      <c r="H134" s="499">
        <v>0.25</v>
      </c>
      <c r="I134" s="862">
        <v>1</v>
      </c>
      <c r="J134" s="862">
        <v>1</v>
      </c>
      <c r="K134" s="862">
        <v>0.5</v>
      </c>
      <c r="L134" s="862">
        <v>0</v>
      </c>
      <c r="M134" s="862">
        <v>0</v>
      </c>
      <c r="N134" s="862">
        <v>0</v>
      </c>
      <c r="O134" s="863">
        <v>1</v>
      </c>
      <c r="P134" s="863">
        <v>1</v>
      </c>
      <c r="Q134" s="863">
        <v>1</v>
      </c>
      <c r="R134" s="863">
        <v>1</v>
      </c>
      <c r="S134" s="863">
        <v>1</v>
      </c>
      <c r="T134" s="863">
        <v>1</v>
      </c>
      <c r="U134" s="1187">
        <v>1</v>
      </c>
      <c r="V134" s="1187">
        <v>1</v>
      </c>
      <c r="W134" s="1187">
        <v>1</v>
      </c>
      <c r="X134" s="1187">
        <v>1</v>
      </c>
      <c r="Y134" s="1187">
        <v>1</v>
      </c>
      <c r="Z134" s="1187">
        <v>1</v>
      </c>
    </row>
    <row r="135" spans="1:26">
      <c r="A135" s="198" t="s">
        <v>30</v>
      </c>
      <c r="B135" s="68" t="s">
        <v>657</v>
      </c>
      <c r="C135" s="499">
        <v>1</v>
      </c>
      <c r="D135" s="499">
        <v>1</v>
      </c>
      <c r="E135" s="499">
        <v>1</v>
      </c>
      <c r="F135" s="499">
        <v>0.66666666666666674</v>
      </c>
      <c r="G135" s="499">
        <v>0.66666666666666674</v>
      </c>
      <c r="H135" s="499">
        <v>1</v>
      </c>
      <c r="I135" s="862">
        <v>1</v>
      </c>
      <c r="J135" s="862">
        <v>1</v>
      </c>
      <c r="K135" s="862">
        <v>1</v>
      </c>
      <c r="L135" s="862">
        <v>1</v>
      </c>
      <c r="M135" s="862">
        <v>1</v>
      </c>
      <c r="N135" s="862">
        <v>1</v>
      </c>
      <c r="O135" s="863">
        <v>1</v>
      </c>
      <c r="P135" s="863">
        <v>1</v>
      </c>
      <c r="Q135" s="863">
        <v>1</v>
      </c>
      <c r="R135" s="863">
        <v>1</v>
      </c>
      <c r="S135" s="863">
        <v>1</v>
      </c>
      <c r="T135" s="863">
        <v>1</v>
      </c>
      <c r="U135" s="1187">
        <v>1</v>
      </c>
      <c r="V135" s="1187">
        <v>1</v>
      </c>
      <c r="W135" s="1187">
        <v>1</v>
      </c>
      <c r="X135" s="1187">
        <v>0.33333333333333331</v>
      </c>
      <c r="Y135" s="1187">
        <v>0.66666666666666674</v>
      </c>
      <c r="Z135" s="1187">
        <v>0.66666666666666674</v>
      </c>
    </row>
    <row r="136" spans="1:26">
      <c r="A136" s="198" t="s">
        <v>9</v>
      </c>
      <c r="B136" s="68" t="s">
        <v>524</v>
      </c>
      <c r="C136" s="499">
        <v>1</v>
      </c>
      <c r="D136" s="499">
        <v>1</v>
      </c>
      <c r="E136" s="499">
        <v>1</v>
      </c>
      <c r="F136" s="499">
        <v>0.66666666666666674</v>
      </c>
      <c r="G136" s="499">
        <v>0.33333333333333331</v>
      </c>
      <c r="H136" s="499">
        <v>0.66666666666666674</v>
      </c>
      <c r="I136" s="862">
        <v>1</v>
      </c>
      <c r="J136" s="862">
        <v>1</v>
      </c>
      <c r="K136" s="862">
        <v>1</v>
      </c>
      <c r="L136" s="862">
        <v>1</v>
      </c>
      <c r="M136" s="862">
        <v>1</v>
      </c>
      <c r="N136" s="862">
        <v>1</v>
      </c>
      <c r="O136" s="861" t="s">
        <v>1317</v>
      </c>
      <c r="P136" s="861" t="s">
        <v>1317</v>
      </c>
      <c r="Q136" s="861" t="s">
        <v>1317</v>
      </c>
      <c r="R136" s="861" t="s">
        <v>1317</v>
      </c>
      <c r="S136" s="861" t="s">
        <v>1317</v>
      </c>
      <c r="T136" s="861" t="s">
        <v>1317</v>
      </c>
      <c r="U136" s="1164">
        <v>0</v>
      </c>
      <c r="V136" s="1187">
        <v>1</v>
      </c>
      <c r="W136" s="1187">
        <v>1</v>
      </c>
      <c r="X136" s="1187">
        <v>1</v>
      </c>
      <c r="Y136" s="1187">
        <v>1</v>
      </c>
      <c r="Z136" s="1187">
        <v>1</v>
      </c>
    </row>
    <row r="137" spans="1:26">
      <c r="A137" s="320" t="s">
        <v>264</v>
      </c>
      <c r="B137" s="43" t="s">
        <v>809</v>
      </c>
      <c r="C137" s="499">
        <v>0.66666666666666674</v>
      </c>
      <c r="D137" s="499">
        <v>0.66666666666666674</v>
      </c>
      <c r="E137" s="499">
        <v>0.66666666666666674</v>
      </c>
      <c r="F137" s="499">
        <v>0.66666666666666674</v>
      </c>
      <c r="G137" s="499">
        <v>0.66666666666666674</v>
      </c>
      <c r="H137" s="499">
        <v>0.66666666666666674</v>
      </c>
      <c r="I137" s="862">
        <v>1</v>
      </c>
      <c r="J137" s="862">
        <v>1</v>
      </c>
      <c r="K137" s="862">
        <v>1</v>
      </c>
      <c r="L137" s="862">
        <v>0.5</v>
      </c>
      <c r="M137" s="862">
        <v>0.5</v>
      </c>
      <c r="N137" s="862">
        <v>0.5</v>
      </c>
      <c r="O137" s="861" t="s">
        <v>1317</v>
      </c>
      <c r="P137" s="861" t="s">
        <v>1317</v>
      </c>
      <c r="Q137" s="861" t="s">
        <v>1317</v>
      </c>
      <c r="R137" s="861" t="s">
        <v>1317</v>
      </c>
      <c r="S137" s="861" t="s">
        <v>1317</v>
      </c>
      <c r="T137" s="861" t="s">
        <v>1317</v>
      </c>
      <c r="U137" s="1187">
        <v>0.66666666666666674</v>
      </c>
      <c r="V137" s="1187">
        <v>0.83333333333333326</v>
      </c>
      <c r="W137" s="1187">
        <v>0.83333333333333326</v>
      </c>
      <c r="X137" s="1187">
        <v>0.33333333333333331</v>
      </c>
      <c r="Y137" s="1187">
        <v>0.33333333333333331</v>
      </c>
      <c r="Z137" s="1187">
        <v>0.33333333333333331</v>
      </c>
    </row>
    <row r="138" spans="1:26">
      <c r="A138" s="198" t="s">
        <v>1145</v>
      </c>
      <c r="B138" s="68" t="s">
        <v>538</v>
      </c>
      <c r="C138" s="865" t="s">
        <v>1317</v>
      </c>
      <c r="D138" s="865" t="s">
        <v>1317</v>
      </c>
      <c r="E138" s="865" t="s">
        <v>1317</v>
      </c>
      <c r="F138" s="865" t="s">
        <v>1317</v>
      </c>
      <c r="G138" s="865" t="s">
        <v>1317</v>
      </c>
      <c r="H138" s="865" t="s">
        <v>1317</v>
      </c>
      <c r="I138" s="862">
        <v>1</v>
      </c>
      <c r="J138" s="862">
        <v>1</v>
      </c>
      <c r="K138" s="862">
        <v>1</v>
      </c>
      <c r="L138" s="862">
        <v>0</v>
      </c>
      <c r="M138" s="862">
        <v>0</v>
      </c>
      <c r="N138" s="862">
        <v>1</v>
      </c>
      <c r="O138" s="863">
        <v>1</v>
      </c>
      <c r="P138" s="863">
        <v>1</v>
      </c>
      <c r="Q138" s="863">
        <v>1</v>
      </c>
      <c r="R138" s="863">
        <v>0.5</v>
      </c>
      <c r="S138" s="863">
        <v>0.5</v>
      </c>
      <c r="T138" s="863">
        <v>1</v>
      </c>
      <c r="U138" s="1187">
        <v>1</v>
      </c>
      <c r="V138" s="1187">
        <v>0.5</v>
      </c>
      <c r="W138" s="1187">
        <v>1</v>
      </c>
      <c r="X138" s="1187">
        <v>0.66666666666666674</v>
      </c>
      <c r="Y138" s="1187">
        <v>0.66666666666666674</v>
      </c>
      <c r="Z138" s="1187">
        <v>0.66666666666666674</v>
      </c>
    </row>
    <row r="139" spans="1:26">
      <c r="A139" s="198" t="s">
        <v>206</v>
      </c>
      <c r="B139" s="68" t="s">
        <v>782</v>
      </c>
      <c r="C139" s="499">
        <v>0.875</v>
      </c>
      <c r="D139" s="499">
        <v>1</v>
      </c>
      <c r="E139" s="499">
        <v>1</v>
      </c>
      <c r="F139" s="499">
        <v>0.75</v>
      </c>
      <c r="G139" s="499">
        <v>0.5</v>
      </c>
      <c r="H139" s="499">
        <v>0.875</v>
      </c>
      <c r="I139" s="862">
        <v>1</v>
      </c>
      <c r="J139" s="862">
        <v>1</v>
      </c>
      <c r="K139" s="862">
        <v>1</v>
      </c>
      <c r="L139" s="862">
        <v>1</v>
      </c>
      <c r="M139" s="862">
        <v>1</v>
      </c>
      <c r="N139" s="862">
        <v>1</v>
      </c>
      <c r="O139" s="863">
        <v>1</v>
      </c>
      <c r="P139" s="863">
        <v>1</v>
      </c>
      <c r="Q139" s="863">
        <v>1</v>
      </c>
      <c r="R139" s="863">
        <v>1</v>
      </c>
      <c r="S139" s="863">
        <v>1</v>
      </c>
      <c r="T139" s="863">
        <v>0</v>
      </c>
      <c r="U139" s="1187">
        <v>1</v>
      </c>
      <c r="V139" s="1187">
        <v>1</v>
      </c>
      <c r="W139" s="1187">
        <v>1</v>
      </c>
      <c r="X139" s="1187">
        <v>0.4</v>
      </c>
      <c r="Y139" s="1187">
        <v>0.4</v>
      </c>
      <c r="Z139" s="1187">
        <v>0.8</v>
      </c>
    </row>
    <row r="140" spans="1:26">
      <c r="A140" s="198" t="s">
        <v>58</v>
      </c>
      <c r="B140" s="68" t="s">
        <v>511</v>
      </c>
      <c r="C140" s="499">
        <v>1</v>
      </c>
      <c r="D140" s="499">
        <v>1</v>
      </c>
      <c r="E140" s="499">
        <v>1</v>
      </c>
      <c r="F140" s="499">
        <v>1</v>
      </c>
      <c r="G140" s="499">
        <v>1</v>
      </c>
      <c r="H140" s="499">
        <v>1</v>
      </c>
      <c r="I140" s="862">
        <v>1</v>
      </c>
      <c r="J140" s="862">
        <v>1</v>
      </c>
      <c r="K140" s="862">
        <v>1</v>
      </c>
      <c r="L140" s="862">
        <v>0.33333333333333331</v>
      </c>
      <c r="M140" s="862">
        <v>0.66666666666666674</v>
      </c>
      <c r="N140" s="862">
        <v>0.33333333333333331</v>
      </c>
      <c r="O140" s="863">
        <v>1</v>
      </c>
      <c r="P140" s="863">
        <v>1</v>
      </c>
      <c r="Q140" s="863">
        <v>1</v>
      </c>
      <c r="R140" s="863">
        <v>1</v>
      </c>
      <c r="S140" s="863">
        <v>1</v>
      </c>
      <c r="T140" s="863">
        <v>1</v>
      </c>
      <c r="U140" s="1187">
        <v>1</v>
      </c>
      <c r="V140" s="1187">
        <v>1</v>
      </c>
      <c r="W140" s="1187">
        <v>0.8</v>
      </c>
      <c r="X140" s="1187">
        <v>0.6</v>
      </c>
      <c r="Y140" s="1187">
        <v>0.4</v>
      </c>
      <c r="Z140" s="1187">
        <v>0.8</v>
      </c>
    </row>
    <row r="141" spans="1:26">
      <c r="A141" s="198" t="s">
        <v>80</v>
      </c>
      <c r="B141" s="68" t="s">
        <v>701</v>
      </c>
      <c r="C141" s="499">
        <v>1</v>
      </c>
      <c r="D141" s="499">
        <v>0.5</v>
      </c>
      <c r="E141" s="499">
        <v>1</v>
      </c>
      <c r="F141" s="499">
        <v>0.5</v>
      </c>
      <c r="G141" s="499">
        <v>0</v>
      </c>
      <c r="H141" s="499">
        <v>1</v>
      </c>
      <c r="I141" s="862">
        <v>1</v>
      </c>
      <c r="J141" s="862">
        <v>0.75</v>
      </c>
      <c r="K141" s="862">
        <v>0.75</v>
      </c>
      <c r="L141" s="862">
        <v>0</v>
      </c>
      <c r="M141" s="862">
        <v>0.5</v>
      </c>
      <c r="N141" s="862">
        <v>0.25</v>
      </c>
      <c r="O141" s="863">
        <v>1</v>
      </c>
      <c r="P141" s="863">
        <v>1</v>
      </c>
      <c r="Q141" s="863">
        <v>1</v>
      </c>
      <c r="R141" s="863">
        <v>1</v>
      </c>
      <c r="S141" s="863">
        <v>1</v>
      </c>
      <c r="T141" s="863">
        <v>1</v>
      </c>
      <c r="U141" s="1164" t="s">
        <v>1317</v>
      </c>
      <c r="V141" s="1164" t="s">
        <v>1317</v>
      </c>
      <c r="W141" s="1164" t="s">
        <v>1317</v>
      </c>
      <c r="X141" s="1164" t="s">
        <v>1317</v>
      </c>
      <c r="Y141" s="1164" t="s">
        <v>1317</v>
      </c>
      <c r="Z141" s="1164" t="s">
        <v>1317</v>
      </c>
    </row>
    <row r="142" spans="1:26">
      <c r="A142" s="198" t="s">
        <v>239</v>
      </c>
      <c r="B142" s="68" t="s">
        <v>553</v>
      </c>
      <c r="C142" s="499">
        <v>0.88888888888888895</v>
      </c>
      <c r="D142" s="499">
        <v>0.6</v>
      </c>
      <c r="E142" s="499">
        <v>1</v>
      </c>
      <c r="F142" s="499">
        <v>0.54545454545454553</v>
      </c>
      <c r="G142" s="499">
        <v>0.54545454545454553</v>
      </c>
      <c r="H142" s="499">
        <v>0.81818181818181823</v>
      </c>
      <c r="I142" s="862">
        <v>0.66666666666666674</v>
      </c>
      <c r="J142" s="862">
        <v>0.77777777777777779</v>
      </c>
      <c r="K142" s="862">
        <v>1</v>
      </c>
      <c r="L142" s="862">
        <v>0.72727272727272729</v>
      </c>
      <c r="M142" s="862">
        <v>0.72727272727272729</v>
      </c>
      <c r="N142" s="862">
        <v>0.72727272727272729</v>
      </c>
      <c r="O142" s="863">
        <v>1</v>
      </c>
      <c r="P142" s="863">
        <v>1</v>
      </c>
      <c r="Q142" s="863">
        <v>1</v>
      </c>
      <c r="R142" s="863">
        <v>0.81818181818181823</v>
      </c>
      <c r="S142" s="863">
        <v>0.90909090909090917</v>
      </c>
      <c r="T142" s="863">
        <v>0.81818181818181823</v>
      </c>
      <c r="U142" s="1187">
        <v>1</v>
      </c>
      <c r="V142" s="1187">
        <v>1</v>
      </c>
      <c r="W142" s="1187">
        <v>1</v>
      </c>
      <c r="X142" s="1187">
        <v>0.5</v>
      </c>
      <c r="Y142" s="1187">
        <v>0.5</v>
      </c>
      <c r="Z142" s="1187">
        <v>0.6</v>
      </c>
    </row>
    <row r="143" spans="1:26">
      <c r="A143" s="320" t="s">
        <v>252</v>
      </c>
      <c r="B143" s="43" t="s">
        <v>803</v>
      </c>
      <c r="C143" s="499">
        <v>1</v>
      </c>
      <c r="D143" s="499">
        <v>1</v>
      </c>
      <c r="E143" s="499">
        <v>1</v>
      </c>
      <c r="F143" s="499">
        <v>0</v>
      </c>
      <c r="G143" s="499">
        <v>0</v>
      </c>
      <c r="H143" s="499">
        <v>1</v>
      </c>
      <c r="I143" s="862">
        <v>1</v>
      </c>
      <c r="J143" s="862">
        <v>1</v>
      </c>
      <c r="K143" s="862">
        <v>1</v>
      </c>
      <c r="L143" s="862">
        <v>0</v>
      </c>
      <c r="M143" s="862">
        <v>0</v>
      </c>
      <c r="N143" s="862">
        <v>0</v>
      </c>
      <c r="O143" s="861" t="s">
        <v>1317</v>
      </c>
      <c r="P143" s="861" t="s">
        <v>1317</v>
      </c>
      <c r="Q143" s="861" t="s">
        <v>1317</v>
      </c>
      <c r="R143" s="861" t="s">
        <v>1317</v>
      </c>
      <c r="S143" s="861" t="s">
        <v>1317</v>
      </c>
      <c r="T143" s="861" t="s">
        <v>1317</v>
      </c>
      <c r="U143" s="1187">
        <v>1</v>
      </c>
      <c r="V143" s="1187">
        <v>1</v>
      </c>
      <c r="W143" s="1187">
        <v>1</v>
      </c>
      <c r="X143" s="1187">
        <v>0</v>
      </c>
      <c r="Y143" s="1187">
        <v>0.33333333333333331</v>
      </c>
      <c r="Z143" s="1187">
        <v>0.33333333333333331</v>
      </c>
    </row>
    <row r="144" spans="1:26">
      <c r="A144" s="198" t="s">
        <v>237</v>
      </c>
      <c r="B144" s="68" t="s">
        <v>552</v>
      </c>
      <c r="C144" s="499">
        <v>0.95238095238095233</v>
      </c>
      <c r="D144" s="499">
        <v>0.95454545454545447</v>
      </c>
      <c r="E144" s="499">
        <v>1</v>
      </c>
      <c r="F144" s="499">
        <v>0.45833333333333331</v>
      </c>
      <c r="G144" s="499">
        <v>0.5</v>
      </c>
      <c r="H144" s="499">
        <v>0.58333333333333326</v>
      </c>
      <c r="I144" s="862">
        <v>0.86363636363636365</v>
      </c>
      <c r="J144" s="862">
        <v>0.86956521739130421</v>
      </c>
      <c r="K144" s="862">
        <v>0.6875</v>
      </c>
      <c r="L144" s="862">
        <v>0.56521739130434778</v>
      </c>
      <c r="M144" s="862">
        <v>0.47826086956521735</v>
      </c>
      <c r="N144" s="862">
        <v>0.69565217391304346</v>
      </c>
      <c r="O144" s="863">
        <v>0.65384615384615385</v>
      </c>
      <c r="P144" s="863">
        <v>0.88</v>
      </c>
      <c r="Q144" s="863">
        <v>0.8</v>
      </c>
      <c r="R144" s="863">
        <v>0.5357142857142857</v>
      </c>
      <c r="S144" s="863">
        <v>0.5357142857142857</v>
      </c>
      <c r="T144" s="863">
        <v>0.7142857142857143</v>
      </c>
      <c r="U144" s="1187">
        <v>0.82758620689655171</v>
      </c>
      <c r="V144" s="1187">
        <v>0.8</v>
      </c>
      <c r="W144" s="1187">
        <v>1</v>
      </c>
      <c r="X144" s="1187">
        <v>0.41379310344827591</v>
      </c>
      <c r="Y144" s="1187">
        <v>0.48275862068965519</v>
      </c>
      <c r="Z144" s="1187">
        <v>0.75862068965517238</v>
      </c>
    </row>
    <row r="145" spans="1:26">
      <c r="A145" s="198" t="s">
        <v>478</v>
      </c>
      <c r="B145" s="68" t="s">
        <v>763</v>
      </c>
      <c r="C145" s="499">
        <v>1</v>
      </c>
      <c r="D145" s="499">
        <v>1</v>
      </c>
      <c r="E145" s="864" t="s">
        <v>791</v>
      </c>
      <c r="F145" s="499">
        <v>1</v>
      </c>
      <c r="G145" s="499">
        <v>0</v>
      </c>
      <c r="H145" s="499">
        <v>1</v>
      </c>
      <c r="I145" s="861" t="s">
        <v>1317</v>
      </c>
      <c r="J145" s="861" t="s">
        <v>1317</v>
      </c>
      <c r="K145" s="861" t="s">
        <v>1317</v>
      </c>
      <c r="L145" s="862">
        <v>1</v>
      </c>
      <c r="M145" s="862">
        <v>1</v>
      </c>
      <c r="N145" s="862">
        <v>1</v>
      </c>
      <c r="O145" s="861" t="s">
        <v>1317</v>
      </c>
      <c r="P145" s="861" t="s">
        <v>1317</v>
      </c>
      <c r="Q145" s="861" t="s">
        <v>1317</v>
      </c>
      <c r="R145" s="861" t="s">
        <v>1317</v>
      </c>
      <c r="S145" s="861" t="s">
        <v>1317</v>
      </c>
      <c r="T145" s="861" t="s">
        <v>1317</v>
      </c>
      <c r="U145" s="1164" t="s">
        <v>1317</v>
      </c>
      <c r="V145" s="1164" t="s">
        <v>1317</v>
      </c>
      <c r="W145" s="1164" t="s">
        <v>1317</v>
      </c>
      <c r="X145" s="1164" t="s">
        <v>1317</v>
      </c>
      <c r="Y145" s="1164" t="s">
        <v>1317</v>
      </c>
      <c r="Z145" s="1164" t="s">
        <v>1317</v>
      </c>
    </row>
    <row r="146" spans="1:26">
      <c r="A146" s="198" t="s">
        <v>319</v>
      </c>
      <c r="B146" s="68" t="s">
        <v>736</v>
      </c>
      <c r="C146" s="499">
        <v>1</v>
      </c>
      <c r="D146" s="499">
        <v>1</v>
      </c>
      <c r="E146" s="499">
        <v>1</v>
      </c>
      <c r="F146" s="499">
        <v>0.66666666666666674</v>
      </c>
      <c r="G146" s="499">
        <v>1</v>
      </c>
      <c r="H146" s="499">
        <v>0.66666666666666674</v>
      </c>
      <c r="I146" s="862">
        <v>0.5</v>
      </c>
      <c r="J146" s="862">
        <v>1</v>
      </c>
      <c r="K146" s="862">
        <v>1</v>
      </c>
      <c r="L146" s="862">
        <v>0.33333333333333331</v>
      </c>
      <c r="M146" s="862">
        <v>0.66666666666666674</v>
      </c>
      <c r="N146" s="862">
        <v>0</v>
      </c>
      <c r="O146" s="863">
        <v>1</v>
      </c>
      <c r="P146" s="863">
        <v>1</v>
      </c>
      <c r="Q146" s="863">
        <v>1</v>
      </c>
      <c r="R146" s="863">
        <v>0.2857142857142857</v>
      </c>
      <c r="S146" s="863">
        <v>0.2857142857142857</v>
      </c>
      <c r="T146" s="863">
        <v>0.2857142857142857</v>
      </c>
      <c r="U146" s="1187">
        <v>0.66666666666666674</v>
      </c>
      <c r="V146" s="1187">
        <v>1</v>
      </c>
      <c r="W146" s="1187">
        <v>1</v>
      </c>
      <c r="X146" s="1187">
        <v>0</v>
      </c>
      <c r="Y146" s="1187">
        <v>0.33333333333333331</v>
      </c>
      <c r="Z146" s="1187">
        <v>0.16666666666666669</v>
      </c>
    </row>
    <row r="147" spans="1:26">
      <c r="A147" s="198" t="s">
        <v>11</v>
      </c>
      <c r="B147" s="68" t="s">
        <v>525</v>
      </c>
      <c r="C147" s="499">
        <v>1</v>
      </c>
      <c r="D147" s="499">
        <v>1</v>
      </c>
      <c r="E147" s="499">
        <v>1</v>
      </c>
      <c r="F147" s="499">
        <v>1</v>
      </c>
      <c r="G147" s="499">
        <v>1</v>
      </c>
      <c r="H147" s="499">
        <v>1</v>
      </c>
      <c r="I147" s="861" t="s">
        <v>1317</v>
      </c>
      <c r="J147" s="861" t="s">
        <v>1317</v>
      </c>
      <c r="K147" s="861" t="s">
        <v>1317</v>
      </c>
      <c r="L147" s="862">
        <v>1</v>
      </c>
      <c r="M147" s="862">
        <v>1</v>
      </c>
      <c r="N147" s="862">
        <v>1</v>
      </c>
      <c r="O147" s="861" t="s">
        <v>1317</v>
      </c>
      <c r="P147" s="861" t="s">
        <v>1317</v>
      </c>
      <c r="Q147" s="861" t="s">
        <v>1317</v>
      </c>
      <c r="R147" s="861" t="s">
        <v>1317</v>
      </c>
      <c r="S147" s="861" t="s">
        <v>1317</v>
      </c>
      <c r="T147" s="861" t="s">
        <v>1317</v>
      </c>
      <c r="U147" s="1164" t="s">
        <v>1317</v>
      </c>
      <c r="V147" s="1164" t="s">
        <v>1317</v>
      </c>
      <c r="W147" s="1164" t="s">
        <v>1317</v>
      </c>
      <c r="X147" s="1164" t="s">
        <v>1317</v>
      </c>
      <c r="Y147" s="1164" t="s">
        <v>1317</v>
      </c>
      <c r="Z147" s="1164" t="s">
        <v>1317</v>
      </c>
    </row>
    <row r="148" spans="1:26">
      <c r="A148" s="198" t="s">
        <v>90</v>
      </c>
      <c r="B148" s="68" t="s">
        <v>570</v>
      </c>
      <c r="C148" s="499">
        <v>1</v>
      </c>
      <c r="D148" s="864" t="s">
        <v>791</v>
      </c>
      <c r="E148" s="499">
        <v>1</v>
      </c>
      <c r="F148" s="499">
        <v>1</v>
      </c>
      <c r="G148" s="499">
        <v>1</v>
      </c>
      <c r="H148" s="499">
        <v>1</v>
      </c>
      <c r="I148" s="861" t="s">
        <v>1317</v>
      </c>
      <c r="J148" s="861" t="s">
        <v>1317</v>
      </c>
      <c r="K148" s="861" t="s">
        <v>1317</v>
      </c>
      <c r="L148" s="861" t="s">
        <v>1317</v>
      </c>
      <c r="M148" s="861" t="s">
        <v>1317</v>
      </c>
      <c r="N148" s="861" t="s">
        <v>1317</v>
      </c>
      <c r="O148" s="861" t="s">
        <v>1317</v>
      </c>
      <c r="P148" s="861" t="s">
        <v>1317</v>
      </c>
      <c r="Q148" s="861" t="s">
        <v>1317</v>
      </c>
      <c r="R148" s="861" t="s">
        <v>1317</v>
      </c>
      <c r="S148" s="861" t="s">
        <v>1317</v>
      </c>
      <c r="T148" s="861" t="s">
        <v>1317</v>
      </c>
      <c r="U148" s="1164" t="s">
        <v>1317</v>
      </c>
      <c r="V148" s="1164" t="s">
        <v>1317</v>
      </c>
      <c r="W148" s="1164" t="s">
        <v>1317</v>
      </c>
      <c r="X148" s="1164" t="s">
        <v>1317</v>
      </c>
      <c r="Y148" s="1164" t="s">
        <v>1317</v>
      </c>
      <c r="Z148" s="1164" t="s">
        <v>1317</v>
      </c>
    </row>
    <row r="149" spans="1:26">
      <c r="A149" s="198" t="s">
        <v>50</v>
      </c>
      <c r="B149" s="68" t="s">
        <v>507</v>
      </c>
      <c r="C149" s="499">
        <v>1</v>
      </c>
      <c r="D149" s="499">
        <v>1</v>
      </c>
      <c r="E149" s="864" t="s">
        <v>791</v>
      </c>
      <c r="F149" s="499">
        <v>1</v>
      </c>
      <c r="G149" s="499">
        <v>0.8</v>
      </c>
      <c r="H149" s="499">
        <v>1</v>
      </c>
      <c r="I149" s="861" t="s">
        <v>1317</v>
      </c>
      <c r="J149" s="862">
        <v>1</v>
      </c>
      <c r="K149" s="861" t="s">
        <v>1317</v>
      </c>
      <c r="L149" s="862">
        <v>1</v>
      </c>
      <c r="M149" s="862">
        <v>1</v>
      </c>
      <c r="N149" s="862">
        <v>1</v>
      </c>
      <c r="O149" s="863">
        <v>1</v>
      </c>
      <c r="P149" s="863">
        <v>1</v>
      </c>
      <c r="Q149" s="863">
        <v>1</v>
      </c>
      <c r="R149" s="863">
        <v>0.33333333333333331</v>
      </c>
      <c r="S149" s="863">
        <v>0.66666666666666674</v>
      </c>
      <c r="T149" s="863">
        <v>1</v>
      </c>
      <c r="U149" s="1187">
        <v>1</v>
      </c>
      <c r="V149" s="1187">
        <v>1</v>
      </c>
      <c r="W149" s="1164"/>
      <c r="X149" s="1187">
        <v>0</v>
      </c>
      <c r="Y149" s="1187">
        <v>1</v>
      </c>
      <c r="Z149" s="1187">
        <v>1</v>
      </c>
    </row>
    <row r="150" spans="1:26">
      <c r="A150" s="320" t="s">
        <v>258</v>
      </c>
      <c r="B150" s="43" t="s">
        <v>806</v>
      </c>
      <c r="C150" s="499">
        <v>1</v>
      </c>
      <c r="D150" s="499">
        <v>1</v>
      </c>
      <c r="E150" s="499">
        <v>1</v>
      </c>
      <c r="F150" s="499">
        <v>0</v>
      </c>
      <c r="G150" s="499">
        <v>0</v>
      </c>
      <c r="H150" s="499">
        <v>0</v>
      </c>
      <c r="I150" s="862">
        <v>1</v>
      </c>
      <c r="J150" s="862">
        <v>1</v>
      </c>
      <c r="K150" s="862">
        <v>1</v>
      </c>
      <c r="L150" s="862">
        <v>0</v>
      </c>
      <c r="M150" s="862">
        <v>0</v>
      </c>
      <c r="N150" s="862">
        <v>0</v>
      </c>
      <c r="O150" s="861" t="s">
        <v>1317</v>
      </c>
      <c r="P150" s="861" t="s">
        <v>1317</v>
      </c>
      <c r="Q150" s="861" t="s">
        <v>1317</v>
      </c>
      <c r="R150" s="861" t="s">
        <v>1317</v>
      </c>
      <c r="S150" s="861" t="s">
        <v>1317</v>
      </c>
      <c r="T150" s="861" t="s">
        <v>1317</v>
      </c>
      <c r="U150" s="1164" t="s">
        <v>1317</v>
      </c>
      <c r="V150" s="1164" t="s">
        <v>1317</v>
      </c>
      <c r="W150" s="1164" t="s">
        <v>1317</v>
      </c>
      <c r="X150" s="1164" t="s">
        <v>1317</v>
      </c>
      <c r="Y150" s="1164" t="s">
        <v>1317</v>
      </c>
      <c r="Z150" s="1164" t="s">
        <v>1317</v>
      </c>
    </row>
    <row r="151" spans="1:26">
      <c r="A151" s="198" t="s">
        <v>386</v>
      </c>
      <c r="B151" s="68" t="s">
        <v>609</v>
      </c>
      <c r="C151" s="865" t="s">
        <v>1317</v>
      </c>
      <c r="D151" s="865" t="s">
        <v>1317</v>
      </c>
      <c r="E151" s="865" t="s">
        <v>1317</v>
      </c>
      <c r="F151" s="865" t="s">
        <v>1317</v>
      </c>
      <c r="G151" s="865" t="s">
        <v>1317</v>
      </c>
      <c r="H151" s="865" t="s">
        <v>1317</v>
      </c>
      <c r="I151" s="861" t="s">
        <v>1317</v>
      </c>
      <c r="J151" s="861" t="s">
        <v>1317</v>
      </c>
      <c r="K151" s="861" t="s">
        <v>1317</v>
      </c>
      <c r="L151" s="862">
        <v>1</v>
      </c>
      <c r="M151" s="862">
        <v>1</v>
      </c>
      <c r="N151" s="862">
        <v>1</v>
      </c>
      <c r="O151" s="861" t="s">
        <v>1317</v>
      </c>
      <c r="P151" s="861" t="s">
        <v>1317</v>
      </c>
      <c r="Q151" s="861" t="s">
        <v>1317</v>
      </c>
      <c r="R151" s="863">
        <v>1</v>
      </c>
      <c r="S151" s="863">
        <v>1</v>
      </c>
      <c r="T151" s="863">
        <v>1</v>
      </c>
      <c r="U151" s="1187">
        <v>1</v>
      </c>
      <c r="V151" s="1187">
        <v>1</v>
      </c>
      <c r="W151" s="1164"/>
      <c r="X151" s="1187">
        <v>1</v>
      </c>
      <c r="Y151" s="1187">
        <v>1</v>
      </c>
      <c r="Z151" s="1187">
        <v>1</v>
      </c>
    </row>
    <row r="152" spans="1:26">
      <c r="A152" s="198" t="s">
        <v>171</v>
      </c>
      <c r="B152" s="68" t="s">
        <v>575</v>
      </c>
      <c r="C152" s="499">
        <v>1</v>
      </c>
      <c r="D152" s="499">
        <v>1</v>
      </c>
      <c r="E152" s="499">
        <v>1</v>
      </c>
      <c r="F152" s="499">
        <v>0.5</v>
      </c>
      <c r="G152" s="499">
        <v>0.5</v>
      </c>
      <c r="H152" s="499">
        <v>0.5</v>
      </c>
      <c r="I152" s="862">
        <v>0.75</v>
      </c>
      <c r="J152" s="862">
        <v>0.75</v>
      </c>
      <c r="K152" s="862">
        <v>0.75</v>
      </c>
      <c r="L152" s="862">
        <v>0</v>
      </c>
      <c r="M152" s="862">
        <v>0</v>
      </c>
      <c r="N152" s="862">
        <v>0</v>
      </c>
      <c r="O152" s="863">
        <v>1</v>
      </c>
      <c r="P152" s="863">
        <v>1</v>
      </c>
      <c r="Q152" s="863">
        <v>0.75</v>
      </c>
      <c r="R152" s="863">
        <v>0.5</v>
      </c>
      <c r="S152" s="863">
        <v>0.5</v>
      </c>
      <c r="T152" s="863">
        <v>0.25</v>
      </c>
      <c r="U152" s="1187">
        <v>1</v>
      </c>
      <c r="V152" s="1187">
        <v>1</v>
      </c>
      <c r="W152" s="1187">
        <v>1</v>
      </c>
      <c r="X152" s="1187">
        <v>0</v>
      </c>
      <c r="Y152" s="1187">
        <v>0</v>
      </c>
      <c r="Z152" s="1187">
        <v>0</v>
      </c>
    </row>
    <row r="153" spans="1:26">
      <c r="A153" s="198" t="s">
        <v>228</v>
      </c>
      <c r="B153" s="68" t="s">
        <v>689</v>
      </c>
      <c r="C153" s="499">
        <v>1</v>
      </c>
      <c r="D153" s="499">
        <v>1</v>
      </c>
      <c r="E153" s="499">
        <v>1</v>
      </c>
      <c r="F153" s="499">
        <v>0</v>
      </c>
      <c r="G153" s="499">
        <v>0.5</v>
      </c>
      <c r="H153" s="499">
        <v>1</v>
      </c>
      <c r="I153" s="862">
        <v>0</v>
      </c>
      <c r="J153" s="862">
        <v>1</v>
      </c>
      <c r="K153" s="862">
        <v>0</v>
      </c>
      <c r="L153" s="862">
        <v>0</v>
      </c>
      <c r="M153" s="862">
        <v>0</v>
      </c>
      <c r="N153" s="862">
        <v>0</v>
      </c>
      <c r="O153" s="863">
        <v>1</v>
      </c>
      <c r="P153" s="863">
        <v>1</v>
      </c>
      <c r="Q153" s="863">
        <v>1</v>
      </c>
      <c r="R153" s="863">
        <v>0.66666666666666674</v>
      </c>
      <c r="S153" s="863">
        <v>0.33333333333333331</v>
      </c>
      <c r="T153" s="863">
        <v>0.66666666666666674</v>
      </c>
      <c r="U153" s="1187">
        <v>1</v>
      </c>
      <c r="V153" s="1187">
        <v>1</v>
      </c>
      <c r="W153" s="1187">
        <v>1</v>
      </c>
      <c r="X153" s="1187">
        <v>0</v>
      </c>
      <c r="Y153" s="1187">
        <v>0.33333333333333331</v>
      </c>
      <c r="Z153" s="1187">
        <v>0.66666666666666674</v>
      </c>
    </row>
    <row r="154" spans="1:26">
      <c r="A154" s="198" t="s">
        <v>378</v>
      </c>
      <c r="B154" s="68" t="s">
        <v>605</v>
      </c>
      <c r="C154" s="865" t="s">
        <v>1317</v>
      </c>
      <c r="D154" s="865" t="s">
        <v>1317</v>
      </c>
      <c r="E154" s="865" t="s">
        <v>1317</v>
      </c>
      <c r="F154" s="865" t="s">
        <v>1317</v>
      </c>
      <c r="G154" s="865" t="s">
        <v>1317</v>
      </c>
      <c r="H154" s="865" t="s">
        <v>1317</v>
      </c>
      <c r="I154" s="861" t="s">
        <v>1317</v>
      </c>
      <c r="J154" s="861" t="s">
        <v>1317</v>
      </c>
      <c r="K154" s="861" t="s">
        <v>1317</v>
      </c>
      <c r="L154" s="861" t="s">
        <v>1317</v>
      </c>
      <c r="M154" s="861" t="s">
        <v>1317</v>
      </c>
      <c r="N154" s="861" t="s">
        <v>1317</v>
      </c>
      <c r="O154" s="861" t="s">
        <v>1317</v>
      </c>
      <c r="P154" s="861" t="s">
        <v>1317</v>
      </c>
      <c r="Q154" s="861" t="s">
        <v>1317</v>
      </c>
      <c r="R154" s="861" t="s">
        <v>1317</v>
      </c>
      <c r="S154" s="861" t="s">
        <v>1317</v>
      </c>
      <c r="T154" s="861" t="s">
        <v>1317</v>
      </c>
      <c r="U154" s="1164" t="s">
        <v>1317</v>
      </c>
      <c r="V154" s="1164" t="s">
        <v>1317</v>
      </c>
      <c r="W154" s="1164" t="s">
        <v>1317</v>
      </c>
      <c r="X154" s="1164" t="s">
        <v>1317</v>
      </c>
      <c r="Y154" s="1164" t="s">
        <v>1317</v>
      </c>
      <c r="Z154" s="1164" t="s">
        <v>1317</v>
      </c>
    </row>
    <row r="155" spans="1:26">
      <c r="A155" s="198" t="s">
        <v>498</v>
      </c>
      <c r="B155" s="68" t="s">
        <v>756</v>
      </c>
      <c r="C155" s="499">
        <v>0.97058823529411753</v>
      </c>
      <c r="D155" s="499">
        <v>0.96551724137931028</v>
      </c>
      <c r="E155" s="499">
        <v>1</v>
      </c>
      <c r="F155" s="499">
        <v>0.61111111111111105</v>
      </c>
      <c r="G155" s="499">
        <v>0.61111111111111105</v>
      </c>
      <c r="H155" s="499">
        <v>0.80555555555555558</v>
      </c>
      <c r="I155" s="862">
        <v>0.95833333333333326</v>
      </c>
      <c r="J155" s="862">
        <v>0.93333333333333324</v>
      </c>
      <c r="K155" s="862">
        <v>0.97777777777777775</v>
      </c>
      <c r="L155" s="862">
        <v>0.51923076923076916</v>
      </c>
      <c r="M155" s="862">
        <v>0.63461538461538458</v>
      </c>
      <c r="N155" s="862">
        <v>0.86538461538461542</v>
      </c>
      <c r="O155" s="863">
        <v>1</v>
      </c>
      <c r="P155" s="863">
        <v>0.91666666666666674</v>
      </c>
      <c r="Q155" s="863">
        <v>0.93181818181818177</v>
      </c>
      <c r="R155" s="863">
        <v>0.57407407407407418</v>
      </c>
      <c r="S155" s="863">
        <v>0.53703703703703698</v>
      </c>
      <c r="T155" s="863">
        <v>0.81481481481481477</v>
      </c>
      <c r="U155" s="1187">
        <v>1</v>
      </c>
      <c r="V155" s="1187">
        <v>1</v>
      </c>
      <c r="W155" s="1187">
        <v>0.94444444444444442</v>
      </c>
      <c r="X155" s="1187">
        <v>0.45652173913043481</v>
      </c>
      <c r="Y155" s="1187">
        <v>0.5434782608695653</v>
      </c>
      <c r="Z155" s="1187">
        <v>0.67391304347826086</v>
      </c>
    </row>
    <row r="156" spans="1:26">
      <c r="A156" s="198" t="s">
        <v>435</v>
      </c>
      <c r="B156" s="68" t="s">
        <v>645</v>
      </c>
      <c r="C156" s="864" t="s">
        <v>791</v>
      </c>
      <c r="D156" s="499">
        <v>1</v>
      </c>
      <c r="E156" s="864" t="s">
        <v>791</v>
      </c>
      <c r="F156" s="499">
        <v>1</v>
      </c>
      <c r="G156" s="499">
        <v>0</v>
      </c>
      <c r="H156" s="499">
        <v>1</v>
      </c>
      <c r="I156" s="861" t="s">
        <v>1317</v>
      </c>
      <c r="J156" s="861" t="s">
        <v>1317</v>
      </c>
      <c r="K156" s="861" t="s">
        <v>1317</v>
      </c>
      <c r="L156" s="861" t="s">
        <v>1317</v>
      </c>
      <c r="M156" s="861" t="s">
        <v>1317</v>
      </c>
      <c r="N156" s="861" t="s">
        <v>1317</v>
      </c>
      <c r="O156" s="861" t="s">
        <v>1317</v>
      </c>
      <c r="P156" s="861" t="s">
        <v>1317</v>
      </c>
      <c r="Q156" s="861" t="s">
        <v>1317</v>
      </c>
      <c r="R156" s="861" t="s">
        <v>1317</v>
      </c>
      <c r="S156" s="861" t="s">
        <v>1317</v>
      </c>
      <c r="T156" s="861" t="s">
        <v>1317</v>
      </c>
      <c r="U156" s="1164" t="s">
        <v>1317</v>
      </c>
      <c r="V156" s="1164" t="s">
        <v>1317</v>
      </c>
      <c r="W156" s="1164" t="s">
        <v>1317</v>
      </c>
      <c r="X156" s="1164" t="s">
        <v>1317</v>
      </c>
      <c r="Y156" s="1164" t="s">
        <v>1317</v>
      </c>
      <c r="Z156" s="1164" t="s">
        <v>1317</v>
      </c>
    </row>
    <row r="157" spans="1:26">
      <c r="A157" s="198" t="s">
        <v>84</v>
      </c>
      <c r="B157" s="68" t="s">
        <v>703</v>
      </c>
      <c r="C157" s="499">
        <v>1</v>
      </c>
      <c r="D157" s="499">
        <v>0.9375</v>
      </c>
      <c r="E157" s="499">
        <v>1</v>
      </c>
      <c r="F157" s="499">
        <v>0.3125</v>
      </c>
      <c r="G157" s="499">
        <v>0.25</v>
      </c>
      <c r="H157" s="499">
        <v>0.4375</v>
      </c>
      <c r="I157" s="862">
        <v>0.9375</v>
      </c>
      <c r="J157" s="862">
        <v>1</v>
      </c>
      <c r="K157" s="862">
        <v>1</v>
      </c>
      <c r="L157" s="862">
        <v>0.375</v>
      </c>
      <c r="M157" s="862">
        <v>0.5625</v>
      </c>
      <c r="N157" s="862">
        <v>0.5625</v>
      </c>
      <c r="O157" s="863">
        <v>1</v>
      </c>
      <c r="P157" s="863">
        <v>1</v>
      </c>
      <c r="Q157" s="863">
        <v>1</v>
      </c>
      <c r="R157" s="863">
        <v>0.46666666666666667</v>
      </c>
      <c r="S157" s="863">
        <v>0.6</v>
      </c>
      <c r="T157" s="863">
        <v>0.73333333333333328</v>
      </c>
      <c r="U157" s="1187">
        <v>0.92307692307692313</v>
      </c>
      <c r="V157" s="1187">
        <v>0.92307692307692313</v>
      </c>
      <c r="W157" s="1187">
        <v>1</v>
      </c>
      <c r="X157" s="1187">
        <v>0.30769230769230771</v>
      </c>
      <c r="Y157" s="1187">
        <v>0.30769230769230771</v>
      </c>
      <c r="Z157" s="1187">
        <v>0.69230769230769229</v>
      </c>
    </row>
    <row r="158" spans="1:26">
      <c r="A158" s="198" t="s">
        <v>6</v>
      </c>
      <c r="B158" s="68" t="s">
        <v>675</v>
      </c>
      <c r="C158" s="499">
        <v>0.75</v>
      </c>
      <c r="D158" s="499">
        <v>0.7</v>
      </c>
      <c r="E158" s="499">
        <v>0.7142857142857143</v>
      </c>
      <c r="F158" s="499">
        <v>0.58823529411764708</v>
      </c>
      <c r="G158" s="499">
        <v>0.58823529411764708</v>
      </c>
      <c r="H158" s="499">
        <v>0.6470588235294118</v>
      </c>
      <c r="I158" s="862">
        <v>0.70588235294117652</v>
      </c>
      <c r="J158" s="862">
        <v>0.875</v>
      </c>
      <c r="K158" s="862">
        <v>0.9285714285714286</v>
      </c>
      <c r="L158" s="862">
        <v>0.1764705882352941</v>
      </c>
      <c r="M158" s="862">
        <v>0.70588235294117652</v>
      </c>
      <c r="N158" s="862">
        <v>0.58823529411764708</v>
      </c>
      <c r="O158" s="863">
        <v>1</v>
      </c>
      <c r="P158" s="863">
        <v>1</v>
      </c>
      <c r="Q158" s="863">
        <v>1</v>
      </c>
      <c r="R158" s="863">
        <v>0.625</v>
      </c>
      <c r="S158" s="863">
        <v>0.8125</v>
      </c>
      <c r="T158" s="863">
        <v>0.75</v>
      </c>
      <c r="U158" s="1187">
        <v>1</v>
      </c>
      <c r="V158" s="1187">
        <v>1</v>
      </c>
      <c r="W158" s="1187">
        <v>1</v>
      </c>
      <c r="X158" s="1187">
        <v>0.3571428571428571</v>
      </c>
      <c r="Y158" s="1187">
        <v>0.5714285714285714</v>
      </c>
      <c r="Z158" s="1187">
        <v>0.7857142857142857</v>
      </c>
    </row>
    <row r="159" spans="1:26">
      <c r="A159" s="320" t="s">
        <v>288</v>
      </c>
      <c r="B159" s="43" t="s">
        <v>613</v>
      </c>
      <c r="C159" s="499">
        <v>0.93333333333333324</v>
      </c>
      <c r="D159" s="499">
        <v>0.92307692307692313</v>
      </c>
      <c r="E159" s="499">
        <v>1</v>
      </c>
      <c r="F159" s="499">
        <v>0.5</v>
      </c>
      <c r="G159" s="499">
        <v>0.61111111111111105</v>
      </c>
      <c r="H159" s="499">
        <v>0.55555555555555558</v>
      </c>
      <c r="I159" s="862">
        <v>0.83333333333333326</v>
      </c>
      <c r="J159" s="862">
        <v>0.83333333333333326</v>
      </c>
      <c r="K159" s="862">
        <v>1</v>
      </c>
      <c r="L159" s="862">
        <v>0.2857142857142857</v>
      </c>
      <c r="M159" s="862">
        <v>0.1428571428571429</v>
      </c>
      <c r="N159" s="862">
        <v>0.7142857142857143</v>
      </c>
      <c r="O159" s="863">
        <v>1</v>
      </c>
      <c r="P159" s="863">
        <v>0.83333333333333326</v>
      </c>
      <c r="Q159" s="863">
        <v>1</v>
      </c>
      <c r="R159" s="863">
        <v>0.5</v>
      </c>
      <c r="S159" s="863">
        <v>0.33333333333333331</v>
      </c>
      <c r="T159" s="863">
        <v>0.66666666666666674</v>
      </c>
      <c r="U159" s="1187">
        <v>1</v>
      </c>
      <c r="V159" s="1187">
        <v>1</v>
      </c>
      <c r="W159" s="1187">
        <v>1</v>
      </c>
      <c r="X159" s="1187">
        <v>0.66666666666666674</v>
      </c>
      <c r="Y159" s="1187">
        <v>0.66666666666666674</v>
      </c>
      <c r="Z159" s="1187">
        <v>0.83333333333333326</v>
      </c>
    </row>
    <row r="160" spans="1:26">
      <c r="A160" s="198" t="s">
        <v>41</v>
      </c>
      <c r="B160" s="68" t="s">
        <v>668</v>
      </c>
      <c r="C160" s="499">
        <v>1</v>
      </c>
      <c r="D160" s="499">
        <v>1</v>
      </c>
      <c r="E160" s="499">
        <v>1</v>
      </c>
      <c r="F160" s="499">
        <v>0.33333333333333331</v>
      </c>
      <c r="G160" s="499">
        <v>0.66666666666666674</v>
      </c>
      <c r="H160" s="499">
        <v>1</v>
      </c>
      <c r="I160" s="862">
        <v>1</v>
      </c>
      <c r="J160" s="862">
        <v>1</v>
      </c>
      <c r="K160" s="862">
        <v>1</v>
      </c>
      <c r="L160" s="862">
        <v>0</v>
      </c>
      <c r="M160" s="862">
        <v>0</v>
      </c>
      <c r="N160" s="862">
        <v>0</v>
      </c>
      <c r="O160" s="863">
        <v>1</v>
      </c>
      <c r="P160" s="863">
        <v>1</v>
      </c>
      <c r="Q160" s="863">
        <v>1</v>
      </c>
      <c r="R160" s="863">
        <v>0.25</v>
      </c>
      <c r="S160" s="863">
        <v>0.75</v>
      </c>
      <c r="T160" s="863">
        <v>1</v>
      </c>
      <c r="U160" s="1187">
        <v>0</v>
      </c>
      <c r="V160" s="1187">
        <v>0</v>
      </c>
      <c r="W160" s="1187">
        <v>0</v>
      </c>
      <c r="X160" s="1187">
        <v>0.5</v>
      </c>
      <c r="Y160" s="1187">
        <v>0.75</v>
      </c>
      <c r="Z160" s="1187">
        <v>0.75</v>
      </c>
    </row>
    <row r="161" spans="1:26">
      <c r="A161" s="198" t="s">
        <v>56</v>
      </c>
      <c r="B161" s="68" t="s">
        <v>510</v>
      </c>
      <c r="C161" s="499">
        <v>1</v>
      </c>
      <c r="D161" s="499">
        <v>1</v>
      </c>
      <c r="E161" s="499">
        <v>1</v>
      </c>
      <c r="F161" s="499">
        <v>0.8571428571428571</v>
      </c>
      <c r="G161" s="499">
        <v>0.7142857142857143</v>
      </c>
      <c r="H161" s="499">
        <v>0.90476190476190488</v>
      </c>
      <c r="I161" s="862">
        <v>0.96153846153846145</v>
      </c>
      <c r="J161" s="862">
        <v>1</v>
      </c>
      <c r="K161" s="862">
        <v>0.95238095238095233</v>
      </c>
      <c r="L161" s="862">
        <v>0.62962962962962965</v>
      </c>
      <c r="M161" s="862">
        <v>0.55555555555555558</v>
      </c>
      <c r="N161" s="862">
        <v>0.7407407407407407</v>
      </c>
      <c r="O161" s="863">
        <v>1</v>
      </c>
      <c r="P161" s="863">
        <v>1</v>
      </c>
      <c r="Q161" s="863">
        <v>0.875</v>
      </c>
      <c r="R161" s="863">
        <v>0.53333333333333333</v>
      </c>
      <c r="S161" s="863">
        <v>0.53333333333333333</v>
      </c>
      <c r="T161" s="863">
        <v>0.6</v>
      </c>
      <c r="U161" s="1187">
        <v>0.8571428571428571</v>
      </c>
      <c r="V161" s="1187">
        <v>0.8571428571428571</v>
      </c>
      <c r="W161" s="1187">
        <v>0.90909090909090917</v>
      </c>
      <c r="X161" s="1187">
        <v>0.5</v>
      </c>
      <c r="Y161" s="1187">
        <v>0.6428571428571429</v>
      </c>
      <c r="Z161" s="1187">
        <v>0.5</v>
      </c>
    </row>
    <row r="162" spans="1:26">
      <c r="A162" s="198" t="s">
        <v>52</v>
      </c>
      <c r="B162" s="68" t="s">
        <v>508</v>
      </c>
      <c r="C162" s="499">
        <v>1</v>
      </c>
      <c r="D162" s="499">
        <v>0.6</v>
      </c>
      <c r="E162" s="499">
        <v>1</v>
      </c>
      <c r="F162" s="499">
        <v>0.6</v>
      </c>
      <c r="G162" s="499">
        <v>0.4</v>
      </c>
      <c r="H162" s="499">
        <v>1</v>
      </c>
      <c r="I162" s="862">
        <v>1</v>
      </c>
      <c r="J162" s="862">
        <v>1</v>
      </c>
      <c r="K162" s="862">
        <v>1</v>
      </c>
      <c r="L162" s="862">
        <v>0.5</v>
      </c>
      <c r="M162" s="862">
        <v>0.5</v>
      </c>
      <c r="N162" s="862">
        <v>0.5</v>
      </c>
      <c r="O162" s="863">
        <v>1</v>
      </c>
      <c r="P162" s="863">
        <v>1</v>
      </c>
      <c r="Q162" s="863">
        <v>1</v>
      </c>
      <c r="R162" s="863">
        <v>0</v>
      </c>
      <c r="S162" s="863">
        <v>0</v>
      </c>
      <c r="T162" s="863">
        <v>0</v>
      </c>
      <c r="U162" s="1164" t="s">
        <v>1317</v>
      </c>
      <c r="V162" s="1164" t="s">
        <v>1317</v>
      </c>
      <c r="W162" s="1164" t="s">
        <v>1317</v>
      </c>
      <c r="X162" s="1164" t="s">
        <v>1317</v>
      </c>
      <c r="Y162" s="1164" t="s">
        <v>1317</v>
      </c>
      <c r="Z162" s="1164" t="s">
        <v>1317</v>
      </c>
    </row>
    <row r="163" spans="1:26">
      <c r="A163" s="198" t="s">
        <v>464</v>
      </c>
      <c r="B163" s="68" t="s">
        <v>540</v>
      </c>
      <c r="C163" s="499">
        <v>0.83333333333333326</v>
      </c>
      <c r="D163" s="499">
        <v>0.83333333333333326</v>
      </c>
      <c r="E163" s="499">
        <v>1</v>
      </c>
      <c r="F163" s="499">
        <v>0.5</v>
      </c>
      <c r="G163" s="499">
        <v>0.66666666666666674</v>
      </c>
      <c r="H163" s="499">
        <v>1</v>
      </c>
      <c r="I163" s="862">
        <v>0</v>
      </c>
      <c r="J163" s="862">
        <v>0</v>
      </c>
      <c r="K163" s="862">
        <v>0</v>
      </c>
      <c r="L163" s="862">
        <v>0</v>
      </c>
      <c r="M163" s="862">
        <v>0</v>
      </c>
      <c r="N163" s="862">
        <v>0</v>
      </c>
      <c r="O163" s="863">
        <v>0.8571428571428571</v>
      </c>
      <c r="P163" s="863">
        <v>1</v>
      </c>
      <c r="Q163" s="863">
        <v>1</v>
      </c>
      <c r="R163" s="863">
        <v>0.1428571428571429</v>
      </c>
      <c r="S163" s="863">
        <v>0.1428571428571429</v>
      </c>
      <c r="T163" s="863">
        <v>0.8571428571428571</v>
      </c>
      <c r="U163" s="1187">
        <v>0.88888888888888895</v>
      </c>
      <c r="V163" s="1187">
        <v>1</v>
      </c>
      <c r="W163" s="1187">
        <v>1</v>
      </c>
      <c r="X163" s="1187">
        <v>0.44444444444444442</v>
      </c>
      <c r="Y163" s="1187">
        <v>0.44444444444444442</v>
      </c>
      <c r="Z163" s="1187">
        <v>0.77777777777777779</v>
      </c>
    </row>
    <row r="164" spans="1:26">
      <c r="A164" s="198" t="s">
        <v>76</v>
      </c>
      <c r="B164" s="68" t="s">
        <v>699</v>
      </c>
      <c r="C164" s="865" t="s">
        <v>1317</v>
      </c>
      <c r="D164" s="865" t="s">
        <v>1317</v>
      </c>
      <c r="E164" s="865" t="s">
        <v>1317</v>
      </c>
      <c r="F164" s="865" t="s">
        <v>1317</v>
      </c>
      <c r="G164" s="865" t="s">
        <v>1317</v>
      </c>
      <c r="H164" s="865" t="s">
        <v>1317</v>
      </c>
      <c r="I164" s="861" t="s">
        <v>1317</v>
      </c>
      <c r="J164" s="861" t="s">
        <v>1317</v>
      </c>
      <c r="K164" s="861" t="s">
        <v>1317</v>
      </c>
      <c r="L164" s="861" t="s">
        <v>1317</v>
      </c>
      <c r="M164" s="861" t="s">
        <v>1317</v>
      </c>
      <c r="N164" s="861" t="s">
        <v>1317</v>
      </c>
      <c r="O164" s="861" t="s">
        <v>1317</v>
      </c>
      <c r="P164" s="861" t="s">
        <v>1317</v>
      </c>
      <c r="Q164" s="861" t="s">
        <v>1317</v>
      </c>
      <c r="R164" s="861" t="s">
        <v>1317</v>
      </c>
      <c r="S164" s="861" t="s">
        <v>1317</v>
      </c>
      <c r="T164" s="861" t="s">
        <v>1317</v>
      </c>
      <c r="U164" s="1164" t="s">
        <v>1317</v>
      </c>
      <c r="V164" s="1164" t="s">
        <v>1317</v>
      </c>
      <c r="W164" s="1164" t="s">
        <v>1317</v>
      </c>
      <c r="X164" s="1164" t="s">
        <v>1317</v>
      </c>
      <c r="Y164" s="1164" t="s">
        <v>1317</v>
      </c>
      <c r="Z164" s="1164" t="s">
        <v>1317</v>
      </c>
    </row>
    <row r="165" spans="1:26">
      <c r="A165" s="198" t="s">
        <v>3</v>
      </c>
      <c r="B165" s="68" t="s">
        <v>653</v>
      </c>
      <c r="C165" s="499">
        <v>1</v>
      </c>
      <c r="D165" s="499">
        <v>1</v>
      </c>
      <c r="E165" s="499">
        <v>1</v>
      </c>
      <c r="F165" s="499">
        <v>0</v>
      </c>
      <c r="G165" s="499">
        <v>1</v>
      </c>
      <c r="H165" s="499">
        <v>1</v>
      </c>
      <c r="I165" s="862">
        <v>1</v>
      </c>
      <c r="J165" s="862">
        <v>1</v>
      </c>
      <c r="K165" s="862">
        <v>1</v>
      </c>
      <c r="L165" s="862">
        <v>1</v>
      </c>
      <c r="M165" s="862">
        <v>1</v>
      </c>
      <c r="N165" s="862">
        <v>1</v>
      </c>
      <c r="O165" s="863">
        <v>1</v>
      </c>
      <c r="P165" s="863">
        <v>1</v>
      </c>
      <c r="Q165" s="863">
        <v>1</v>
      </c>
      <c r="R165" s="863">
        <v>0.75</v>
      </c>
      <c r="S165" s="863">
        <v>0.75</v>
      </c>
      <c r="T165" s="863">
        <v>0.75</v>
      </c>
      <c r="U165" s="1187">
        <v>1</v>
      </c>
      <c r="V165" s="1187">
        <v>1</v>
      </c>
      <c r="W165" s="1187">
        <v>1</v>
      </c>
      <c r="X165" s="1187">
        <v>0.75</v>
      </c>
      <c r="Y165" s="1187">
        <v>0.75</v>
      </c>
      <c r="Z165" s="1187">
        <v>0.75</v>
      </c>
    </row>
    <row r="166" spans="1:26">
      <c r="A166" s="198" t="s">
        <v>208</v>
      </c>
      <c r="B166" s="68" t="s">
        <v>783</v>
      </c>
      <c r="C166" s="499">
        <v>1</v>
      </c>
      <c r="D166" s="499">
        <v>1</v>
      </c>
      <c r="E166" s="499">
        <v>1</v>
      </c>
      <c r="F166" s="499">
        <v>0.2857142857142857</v>
      </c>
      <c r="G166" s="499">
        <v>0.2857142857142857</v>
      </c>
      <c r="H166" s="499">
        <v>0.4285714285714286</v>
      </c>
      <c r="I166" s="862">
        <v>1</v>
      </c>
      <c r="J166" s="862">
        <v>1</v>
      </c>
      <c r="K166" s="862">
        <v>1</v>
      </c>
      <c r="L166" s="862">
        <v>1</v>
      </c>
      <c r="M166" s="862">
        <v>1</v>
      </c>
      <c r="N166" s="862">
        <v>1</v>
      </c>
      <c r="O166" s="863">
        <v>1</v>
      </c>
      <c r="P166" s="863">
        <v>1</v>
      </c>
      <c r="Q166" s="863">
        <v>1</v>
      </c>
      <c r="R166" s="863">
        <v>0.75</v>
      </c>
      <c r="S166" s="863">
        <v>0.5</v>
      </c>
      <c r="T166" s="863">
        <v>1</v>
      </c>
      <c r="U166" s="1187">
        <v>1</v>
      </c>
      <c r="V166" s="1187">
        <v>1</v>
      </c>
      <c r="W166" s="1187">
        <v>1</v>
      </c>
      <c r="X166" s="1187">
        <v>1</v>
      </c>
      <c r="Y166" s="1187">
        <v>0</v>
      </c>
      <c r="Z166" s="1187">
        <v>1</v>
      </c>
    </row>
    <row r="167" spans="1:26">
      <c r="A167" s="198" t="s">
        <v>108</v>
      </c>
      <c r="B167" s="68" t="s">
        <v>693</v>
      </c>
      <c r="C167" s="499">
        <v>1</v>
      </c>
      <c r="D167" s="499">
        <v>1</v>
      </c>
      <c r="E167" s="499">
        <v>1</v>
      </c>
      <c r="F167" s="499">
        <v>0.22222222222222221</v>
      </c>
      <c r="G167" s="499">
        <v>0.33333333333333331</v>
      </c>
      <c r="H167" s="499">
        <v>0.44444444444444442</v>
      </c>
      <c r="I167" s="862">
        <v>0.75</v>
      </c>
      <c r="J167" s="862">
        <v>0.75</v>
      </c>
      <c r="K167" s="862">
        <v>1</v>
      </c>
      <c r="L167" s="862">
        <v>0.6</v>
      </c>
      <c r="M167" s="862">
        <v>0.4</v>
      </c>
      <c r="N167" s="862">
        <v>0.6</v>
      </c>
      <c r="O167" s="863">
        <v>0.5</v>
      </c>
      <c r="P167" s="863">
        <v>0.75</v>
      </c>
      <c r="Q167" s="863">
        <v>0.5</v>
      </c>
      <c r="R167" s="863">
        <v>0.5</v>
      </c>
      <c r="S167" s="863">
        <v>0.25</v>
      </c>
      <c r="T167" s="863">
        <v>0.5</v>
      </c>
      <c r="U167" s="1187">
        <v>1</v>
      </c>
      <c r="V167" s="1187">
        <v>1</v>
      </c>
      <c r="W167" s="1187">
        <v>1</v>
      </c>
      <c r="X167" s="1187">
        <v>0.75</v>
      </c>
      <c r="Y167" s="1187">
        <v>0.75</v>
      </c>
      <c r="Z167" s="1187">
        <v>1</v>
      </c>
    </row>
    <row r="168" spans="1:26">
      <c r="A168" s="198" t="s">
        <v>282</v>
      </c>
      <c r="B168" s="68" t="s">
        <v>683</v>
      </c>
      <c r="C168" s="499">
        <v>1</v>
      </c>
      <c r="D168" s="499">
        <v>1</v>
      </c>
      <c r="E168" s="499">
        <v>1</v>
      </c>
      <c r="F168" s="499">
        <v>0.90909090909090917</v>
      </c>
      <c r="G168" s="499">
        <v>1</v>
      </c>
      <c r="H168" s="499">
        <v>0.81818181818181823</v>
      </c>
      <c r="I168" s="862">
        <v>0.66666666666666674</v>
      </c>
      <c r="J168" s="862">
        <v>1</v>
      </c>
      <c r="K168" s="862">
        <v>0.7</v>
      </c>
      <c r="L168" s="862">
        <v>0.41666666666666669</v>
      </c>
      <c r="M168" s="862">
        <v>0.58333333333333326</v>
      </c>
      <c r="N168" s="862">
        <v>0.66666666666666674</v>
      </c>
      <c r="O168" s="863">
        <v>0.6</v>
      </c>
      <c r="P168" s="863">
        <v>1</v>
      </c>
      <c r="Q168" s="863">
        <v>1</v>
      </c>
      <c r="R168" s="863">
        <v>0.5</v>
      </c>
      <c r="S168" s="863">
        <v>0.7142857142857143</v>
      </c>
      <c r="T168" s="863">
        <v>0.7857142857142857</v>
      </c>
      <c r="U168" s="1187">
        <v>0.8</v>
      </c>
      <c r="V168" s="1187">
        <v>0.8</v>
      </c>
      <c r="W168" s="1187">
        <v>1</v>
      </c>
      <c r="X168" s="1187">
        <v>0.81818181818181823</v>
      </c>
      <c r="Y168" s="1187">
        <v>0.72727272727272729</v>
      </c>
      <c r="Z168" s="1187">
        <v>0.90909090909090917</v>
      </c>
    </row>
    <row r="169" spans="1:26">
      <c r="A169" s="198" t="s">
        <v>317</v>
      </c>
      <c r="B169" s="68" t="s">
        <v>735</v>
      </c>
      <c r="C169" s="499">
        <v>1</v>
      </c>
      <c r="D169" s="499">
        <v>1</v>
      </c>
      <c r="E169" s="499">
        <v>1</v>
      </c>
      <c r="F169" s="499">
        <v>1</v>
      </c>
      <c r="G169" s="499">
        <v>1</v>
      </c>
      <c r="H169" s="499">
        <v>1</v>
      </c>
      <c r="I169" s="862">
        <v>0</v>
      </c>
      <c r="J169" s="862">
        <v>0</v>
      </c>
      <c r="K169" s="862">
        <v>0.5</v>
      </c>
      <c r="L169" s="862">
        <v>0</v>
      </c>
      <c r="M169" s="862">
        <v>0</v>
      </c>
      <c r="N169" s="862">
        <v>0.33333333333333331</v>
      </c>
      <c r="O169" s="863">
        <v>0.75</v>
      </c>
      <c r="P169" s="863">
        <v>0.8</v>
      </c>
      <c r="Q169" s="863">
        <v>0.8</v>
      </c>
      <c r="R169" s="863">
        <v>0.8</v>
      </c>
      <c r="S169" s="863">
        <v>0.8</v>
      </c>
      <c r="T169" s="863">
        <v>0.6</v>
      </c>
      <c r="U169" s="1187">
        <v>0.5</v>
      </c>
      <c r="V169" s="1187">
        <v>0.5</v>
      </c>
      <c r="W169" s="1187">
        <v>0.5</v>
      </c>
      <c r="X169" s="1187">
        <v>0</v>
      </c>
      <c r="Y169" s="1187">
        <v>0</v>
      </c>
      <c r="Z169" s="1187">
        <v>0</v>
      </c>
    </row>
    <row r="170" spans="1:26">
      <c r="A170" s="198" t="s">
        <v>1054</v>
      </c>
      <c r="B170" s="68" t="s">
        <v>686</v>
      </c>
      <c r="C170" s="499">
        <v>0.89473684210526327</v>
      </c>
      <c r="D170" s="499">
        <v>1</v>
      </c>
      <c r="E170" s="499">
        <v>0.94444444444444442</v>
      </c>
      <c r="F170" s="499">
        <v>0.36842105263157893</v>
      </c>
      <c r="G170" s="499">
        <v>0.57894736842105254</v>
      </c>
      <c r="H170" s="499">
        <v>0.68421052631578949</v>
      </c>
      <c r="I170" s="862">
        <v>1</v>
      </c>
      <c r="J170" s="862">
        <v>1</v>
      </c>
      <c r="K170" s="862">
        <v>1</v>
      </c>
      <c r="L170" s="862">
        <v>0.2</v>
      </c>
      <c r="M170" s="862">
        <v>0.2</v>
      </c>
      <c r="N170" s="862">
        <v>0.2</v>
      </c>
      <c r="O170" s="863">
        <v>1</v>
      </c>
      <c r="P170" s="863">
        <v>1</v>
      </c>
      <c r="Q170" s="863">
        <v>1</v>
      </c>
      <c r="R170" s="863">
        <v>0.66666666666666674</v>
      </c>
      <c r="S170" s="863">
        <v>0.33333333333333331</v>
      </c>
      <c r="T170" s="863">
        <v>0.66666666666666674</v>
      </c>
      <c r="U170" s="1187">
        <v>1</v>
      </c>
      <c r="V170" s="1187">
        <v>1</v>
      </c>
      <c r="W170" s="1187">
        <v>1</v>
      </c>
      <c r="X170" s="1187">
        <v>0.5</v>
      </c>
      <c r="Y170" s="1187">
        <v>0.5</v>
      </c>
      <c r="Z170" s="1187">
        <v>0.75</v>
      </c>
    </row>
    <row r="171" spans="1:26">
      <c r="A171" s="198" t="s">
        <v>40</v>
      </c>
      <c r="B171" s="68" t="s">
        <v>1316</v>
      </c>
      <c r="C171" s="499">
        <v>1</v>
      </c>
      <c r="D171" s="499">
        <v>1</v>
      </c>
      <c r="E171" s="499">
        <v>1</v>
      </c>
      <c r="F171" s="499">
        <v>0.75</v>
      </c>
      <c r="G171" s="499">
        <v>0.75</v>
      </c>
      <c r="H171" s="499">
        <v>0.75</v>
      </c>
      <c r="I171" s="862">
        <v>1</v>
      </c>
      <c r="J171" s="862">
        <v>1</v>
      </c>
      <c r="K171" s="861" t="s">
        <v>1317</v>
      </c>
      <c r="L171" s="862">
        <v>1</v>
      </c>
      <c r="M171" s="862">
        <v>1</v>
      </c>
      <c r="N171" s="862">
        <v>1</v>
      </c>
      <c r="O171" s="861" t="s">
        <v>1317</v>
      </c>
      <c r="P171" s="861" t="s">
        <v>1317</v>
      </c>
      <c r="Q171" s="861" t="s">
        <v>1317</v>
      </c>
      <c r="R171" s="861" t="s">
        <v>1317</v>
      </c>
      <c r="S171" s="861" t="s">
        <v>1317</v>
      </c>
      <c r="T171" s="861" t="s">
        <v>1317</v>
      </c>
      <c r="U171" s="1187">
        <v>1</v>
      </c>
      <c r="V171" s="1164"/>
      <c r="W171" s="1164"/>
      <c r="X171" s="1187">
        <v>0</v>
      </c>
      <c r="Y171" s="1187">
        <v>1</v>
      </c>
      <c r="Z171" s="1187">
        <v>1</v>
      </c>
    </row>
    <row r="172" spans="1:26">
      <c r="A172" s="320" t="s">
        <v>260</v>
      </c>
      <c r="B172" s="43" t="s">
        <v>807</v>
      </c>
      <c r="C172" s="499">
        <v>1</v>
      </c>
      <c r="D172" s="499">
        <v>1</v>
      </c>
      <c r="E172" s="499">
        <v>0.66666666666666674</v>
      </c>
      <c r="F172" s="499">
        <v>1</v>
      </c>
      <c r="G172" s="499">
        <v>0.2</v>
      </c>
      <c r="H172" s="499">
        <v>0.6</v>
      </c>
      <c r="I172" s="862">
        <v>1</v>
      </c>
      <c r="J172" s="862">
        <v>0.5</v>
      </c>
      <c r="K172" s="862">
        <v>1</v>
      </c>
      <c r="L172" s="862">
        <v>1</v>
      </c>
      <c r="M172" s="862">
        <v>0.5</v>
      </c>
      <c r="N172" s="862">
        <v>1</v>
      </c>
      <c r="O172" s="861" t="s">
        <v>1317</v>
      </c>
      <c r="P172" s="861" t="s">
        <v>1317</v>
      </c>
      <c r="Q172" s="861" t="s">
        <v>1317</v>
      </c>
      <c r="R172" s="861" t="s">
        <v>1317</v>
      </c>
      <c r="S172" s="861" t="s">
        <v>1317</v>
      </c>
      <c r="T172" s="861" t="s">
        <v>1317</v>
      </c>
      <c r="U172" s="1164" t="s">
        <v>1317</v>
      </c>
      <c r="V172" s="1164" t="s">
        <v>1317</v>
      </c>
      <c r="W172" s="1164" t="s">
        <v>1317</v>
      </c>
      <c r="X172" s="1164" t="s">
        <v>1317</v>
      </c>
      <c r="Y172" s="1164" t="s">
        <v>1317</v>
      </c>
      <c r="Z172" s="1164" t="s">
        <v>1317</v>
      </c>
    </row>
    <row r="173" spans="1:26">
      <c r="A173" s="198" t="s">
        <v>268</v>
      </c>
      <c r="B173" s="68" t="s">
        <v>676</v>
      </c>
      <c r="C173" s="865" t="s">
        <v>1317</v>
      </c>
      <c r="D173" s="865" t="s">
        <v>1317</v>
      </c>
      <c r="E173" s="865" t="s">
        <v>1317</v>
      </c>
      <c r="F173" s="865" t="s">
        <v>1317</v>
      </c>
      <c r="G173" s="865" t="s">
        <v>1317</v>
      </c>
      <c r="H173" s="865" t="s">
        <v>1317</v>
      </c>
      <c r="I173" s="861" t="s">
        <v>1317</v>
      </c>
      <c r="J173" s="861" t="s">
        <v>1317</v>
      </c>
      <c r="K173" s="861" t="s">
        <v>1317</v>
      </c>
      <c r="L173" s="861" t="s">
        <v>1317</v>
      </c>
      <c r="M173" s="861" t="s">
        <v>1317</v>
      </c>
      <c r="N173" s="861" t="s">
        <v>1317</v>
      </c>
      <c r="O173" s="861" t="s">
        <v>1317</v>
      </c>
      <c r="P173" s="861" t="s">
        <v>1317</v>
      </c>
      <c r="Q173" s="861" t="s">
        <v>1317</v>
      </c>
      <c r="R173" s="861" t="s">
        <v>1317</v>
      </c>
      <c r="S173" s="861" t="s">
        <v>1317</v>
      </c>
      <c r="T173" s="861" t="s">
        <v>1317</v>
      </c>
      <c r="U173" s="1164" t="s">
        <v>1317</v>
      </c>
      <c r="V173" s="1164" t="s">
        <v>1317</v>
      </c>
      <c r="W173" s="1164" t="s">
        <v>1317</v>
      </c>
      <c r="X173" s="1164" t="s">
        <v>1317</v>
      </c>
      <c r="Y173" s="1164" t="s">
        <v>1317</v>
      </c>
      <c r="Z173" s="1164" t="s">
        <v>1317</v>
      </c>
    </row>
    <row r="174" spans="1:26">
      <c r="A174" s="198" t="s">
        <v>43</v>
      </c>
      <c r="B174" s="68" t="s">
        <v>669</v>
      </c>
      <c r="C174" s="499">
        <v>1</v>
      </c>
      <c r="D174" s="499">
        <v>0.94117647058823528</v>
      </c>
      <c r="E174" s="499">
        <v>1</v>
      </c>
      <c r="F174" s="499">
        <v>0.57894736842105254</v>
      </c>
      <c r="G174" s="499">
        <v>0.63157894736842113</v>
      </c>
      <c r="H174" s="499">
        <v>0.78947368421052633</v>
      </c>
      <c r="I174" s="862">
        <v>1</v>
      </c>
      <c r="J174" s="862">
        <v>1</v>
      </c>
      <c r="K174" s="862">
        <v>1</v>
      </c>
      <c r="L174" s="862">
        <v>0.33333333333333331</v>
      </c>
      <c r="M174" s="862">
        <v>0.16666666666666669</v>
      </c>
      <c r="N174" s="862">
        <v>0.5</v>
      </c>
      <c r="O174" s="863">
        <v>0.5714285714285714</v>
      </c>
      <c r="P174" s="863">
        <v>0.7142857142857143</v>
      </c>
      <c r="Q174" s="863">
        <v>0.75</v>
      </c>
      <c r="R174" s="863">
        <v>0.1428571428571429</v>
      </c>
      <c r="S174" s="863">
        <v>0.5714285714285714</v>
      </c>
      <c r="T174" s="863">
        <v>0.8571428571428571</v>
      </c>
      <c r="U174" s="1187">
        <v>1</v>
      </c>
      <c r="V174" s="1187">
        <v>0.875</v>
      </c>
      <c r="W174" s="1187">
        <v>0.875</v>
      </c>
      <c r="X174" s="1187">
        <v>0.125</v>
      </c>
      <c r="Y174" s="1187">
        <v>0.125</v>
      </c>
      <c r="Z174" s="1187">
        <v>0.125</v>
      </c>
    </row>
    <row r="175" spans="1:26">
      <c r="A175" s="198" t="s">
        <v>344</v>
      </c>
      <c r="B175" s="68" t="s">
        <v>572</v>
      </c>
      <c r="C175" s="865" t="s">
        <v>1317</v>
      </c>
      <c r="D175" s="865" t="s">
        <v>1317</v>
      </c>
      <c r="E175" s="865" t="s">
        <v>1317</v>
      </c>
      <c r="F175" s="865" t="s">
        <v>1317</v>
      </c>
      <c r="G175" s="865" t="s">
        <v>1317</v>
      </c>
      <c r="H175" s="865" t="s">
        <v>1317</v>
      </c>
      <c r="I175" s="862">
        <v>1</v>
      </c>
      <c r="J175" s="862">
        <v>1</v>
      </c>
      <c r="K175" s="862">
        <v>1</v>
      </c>
      <c r="L175" s="862">
        <v>0</v>
      </c>
      <c r="M175" s="862">
        <v>0</v>
      </c>
      <c r="N175" s="862">
        <v>0</v>
      </c>
      <c r="O175" s="861" t="s">
        <v>1317</v>
      </c>
      <c r="P175" s="861" t="s">
        <v>1317</v>
      </c>
      <c r="Q175" s="861" t="s">
        <v>1317</v>
      </c>
      <c r="R175" s="861" t="s">
        <v>1317</v>
      </c>
      <c r="S175" s="861" t="s">
        <v>1317</v>
      </c>
      <c r="T175" s="861" t="s">
        <v>1317</v>
      </c>
      <c r="U175" s="1164" t="s">
        <v>1317</v>
      </c>
      <c r="V175" s="1164" t="s">
        <v>1317</v>
      </c>
      <c r="W175" s="1164" t="s">
        <v>1317</v>
      </c>
      <c r="X175" s="1164" t="s">
        <v>1317</v>
      </c>
      <c r="Y175" s="1164" t="s">
        <v>1317</v>
      </c>
      <c r="Z175" s="1164" t="s">
        <v>1317</v>
      </c>
    </row>
    <row r="176" spans="1:26">
      <c r="A176" s="198" t="s">
        <v>492</v>
      </c>
      <c r="B176" s="68" t="s">
        <v>753</v>
      </c>
      <c r="C176" s="499">
        <v>1</v>
      </c>
      <c r="D176" s="499">
        <v>1</v>
      </c>
      <c r="E176" s="499">
        <v>1</v>
      </c>
      <c r="F176" s="499">
        <v>0.66666666666666674</v>
      </c>
      <c r="G176" s="499">
        <v>0.66666666666666674</v>
      </c>
      <c r="H176" s="499">
        <v>0.66666666666666674</v>
      </c>
      <c r="I176" s="862">
        <v>1</v>
      </c>
      <c r="J176" s="862">
        <v>1</v>
      </c>
      <c r="K176" s="862">
        <v>1</v>
      </c>
      <c r="L176" s="862">
        <v>1</v>
      </c>
      <c r="M176" s="862">
        <v>0.66666666666666674</v>
      </c>
      <c r="N176" s="862">
        <v>1</v>
      </c>
      <c r="O176" s="863">
        <v>1</v>
      </c>
      <c r="P176" s="863">
        <v>1</v>
      </c>
      <c r="Q176" s="863">
        <v>1</v>
      </c>
      <c r="R176" s="863">
        <v>1</v>
      </c>
      <c r="S176" s="863">
        <v>0.5</v>
      </c>
      <c r="T176" s="863">
        <v>1</v>
      </c>
      <c r="U176" s="1187">
        <v>1</v>
      </c>
      <c r="V176" s="1187">
        <v>1</v>
      </c>
      <c r="W176" s="1187">
        <v>1</v>
      </c>
      <c r="X176" s="1187">
        <v>1</v>
      </c>
      <c r="Y176" s="1187">
        <v>1</v>
      </c>
      <c r="Z176" s="1187">
        <v>1</v>
      </c>
    </row>
    <row r="177" spans="1:26">
      <c r="A177" s="320" t="s">
        <v>20</v>
      </c>
      <c r="B177" s="43" t="s">
        <v>769</v>
      </c>
      <c r="C177" s="499">
        <v>0.5714285714285714</v>
      </c>
      <c r="D177" s="499">
        <v>0.45454545454545447</v>
      </c>
      <c r="E177" s="499">
        <v>0.58823529411764708</v>
      </c>
      <c r="F177" s="499">
        <v>0.3461538461538462</v>
      </c>
      <c r="G177" s="499">
        <v>0.42307692307692307</v>
      </c>
      <c r="H177" s="499">
        <v>0.57692307692307687</v>
      </c>
      <c r="I177" s="862">
        <v>0.84210526315789469</v>
      </c>
      <c r="J177" s="862">
        <v>0.95238095238095233</v>
      </c>
      <c r="K177" s="862">
        <v>0.94736842105263164</v>
      </c>
      <c r="L177" s="862">
        <v>0.48</v>
      </c>
      <c r="M177" s="862">
        <v>0.6</v>
      </c>
      <c r="N177" s="862">
        <v>0.72</v>
      </c>
      <c r="O177" s="863">
        <v>0.7142857142857143</v>
      </c>
      <c r="P177" s="863">
        <v>0.84615384615384615</v>
      </c>
      <c r="Q177" s="863">
        <v>0.8571428571428571</v>
      </c>
      <c r="R177" s="863">
        <v>0.375</v>
      </c>
      <c r="S177" s="863">
        <v>0.4375</v>
      </c>
      <c r="T177" s="863">
        <v>0.5625</v>
      </c>
      <c r="U177" s="1187">
        <v>0.94117647058823528</v>
      </c>
      <c r="V177" s="1187">
        <v>0.94117647058823528</v>
      </c>
      <c r="W177" s="1187">
        <v>0.93333333333333324</v>
      </c>
      <c r="X177" s="1187">
        <v>0.63157894736842113</v>
      </c>
      <c r="Y177" s="1187">
        <v>0.63157894736842113</v>
      </c>
      <c r="Z177" s="1187">
        <v>0.63157894736842113</v>
      </c>
    </row>
    <row r="178" spans="1:26">
      <c r="A178" s="198" t="s">
        <v>304</v>
      </c>
      <c r="B178" s="68" t="s">
        <v>710</v>
      </c>
      <c r="C178" s="499">
        <v>0.77011494252873569</v>
      </c>
      <c r="D178" s="499">
        <v>0.76136363636363635</v>
      </c>
      <c r="E178" s="499">
        <v>0.78666666666666674</v>
      </c>
      <c r="F178" s="499">
        <v>0.60360360360360366</v>
      </c>
      <c r="G178" s="499">
        <v>0.63063063063063063</v>
      </c>
      <c r="H178" s="499">
        <v>0.7297297297297296</v>
      </c>
      <c r="I178" s="862">
        <v>0.90909090909090917</v>
      </c>
      <c r="J178" s="862">
        <v>0.865979381443299</v>
      </c>
      <c r="K178" s="862">
        <v>0.93406593406593408</v>
      </c>
      <c r="L178" s="862">
        <v>0.51327433628318575</v>
      </c>
      <c r="M178" s="862">
        <v>0.5663716814159292</v>
      </c>
      <c r="N178" s="862">
        <v>0.74336283185840712</v>
      </c>
      <c r="O178" s="863">
        <v>0.95412844036697242</v>
      </c>
      <c r="P178" s="863">
        <v>0.95238095238095233</v>
      </c>
      <c r="Q178" s="863">
        <v>0.9494949494949495</v>
      </c>
      <c r="R178" s="863">
        <v>0.57264957264957272</v>
      </c>
      <c r="S178" s="863">
        <v>0.61538461538461542</v>
      </c>
      <c r="T178" s="863">
        <v>0.73504273504273498</v>
      </c>
      <c r="U178" s="1187">
        <v>0.97916666666666674</v>
      </c>
      <c r="V178" s="1187">
        <v>0.91304347826086962</v>
      </c>
      <c r="W178" s="1187">
        <v>0.94318181818181823</v>
      </c>
      <c r="X178" s="1187">
        <v>0.55882352941176472</v>
      </c>
      <c r="Y178" s="1187">
        <v>0.5490196078431373</v>
      </c>
      <c r="Z178" s="1187">
        <v>0.76470588235294112</v>
      </c>
    </row>
    <row r="179" spans="1:26">
      <c r="A179" s="198" t="s">
        <v>194</v>
      </c>
      <c r="B179" s="68" t="s">
        <v>776</v>
      </c>
      <c r="C179" s="499">
        <v>0.9107142857142857</v>
      </c>
      <c r="D179" s="499">
        <v>0.86725663716814161</v>
      </c>
      <c r="E179" s="499">
        <v>0.91919191919191923</v>
      </c>
      <c r="F179" s="499">
        <v>0.43333333333333329</v>
      </c>
      <c r="G179" s="499">
        <v>0.35</v>
      </c>
      <c r="H179" s="499">
        <v>0.65</v>
      </c>
      <c r="I179" s="862">
        <v>0.85496183206106868</v>
      </c>
      <c r="J179" s="862">
        <v>0.8515625</v>
      </c>
      <c r="K179" s="862">
        <v>0.875</v>
      </c>
      <c r="L179" s="862">
        <v>0.3884892086330935</v>
      </c>
      <c r="M179" s="862">
        <v>0.46043165467625896</v>
      </c>
      <c r="N179" s="862">
        <v>0.61870503597122295</v>
      </c>
      <c r="O179" s="863">
        <v>0.87786259541984724</v>
      </c>
      <c r="P179" s="863">
        <v>0.80487804878048774</v>
      </c>
      <c r="Q179" s="863">
        <v>0.86842105263157887</v>
      </c>
      <c r="R179" s="863">
        <v>0.36231884057971014</v>
      </c>
      <c r="S179" s="863">
        <v>0.41304347826086962</v>
      </c>
      <c r="T179" s="863">
        <v>0.57971014492753625</v>
      </c>
      <c r="U179" s="1187">
        <v>0.86842105263157887</v>
      </c>
      <c r="V179" s="1187">
        <v>0.85046728971962615</v>
      </c>
      <c r="W179" s="1187">
        <v>0.8529411764705882</v>
      </c>
      <c r="X179" s="1187">
        <v>0.37391304347826088</v>
      </c>
      <c r="Y179" s="1187">
        <v>0.44347826086956521</v>
      </c>
      <c r="Z179" s="1187">
        <v>0.55652173913043479</v>
      </c>
    </row>
    <row r="180" spans="1:26">
      <c r="A180" s="198" t="s">
        <v>475</v>
      </c>
      <c r="B180" s="68" t="s">
        <v>816</v>
      </c>
      <c r="C180" s="865" t="s">
        <v>1317</v>
      </c>
      <c r="D180" s="865" t="s">
        <v>1317</v>
      </c>
      <c r="E180" s="865" t="s">
        <v>1317</v>
      </c>
      <c r="F180" s="865" t="s">
        <v>1317</v>
      </c>
      <c r="G180" s="865" t="s">
        <v>1317</v>
      </c>
      <c r="H180" s="865" t="s">
        <v>1317</v>
      </c>
      <c r="I180" s="861" t="s">
        <v>1317</v>
      </c>
      <c r="J180" s="861" t="s">
        <v>1317</v>
      </c>
      <c r="K180" s="861" t="s">
        <v>1317</v>
      </c>
      <c r="L180" s="861" t="s">
        <v>1317</v>
      </c>
      <c r="M180" s="861" t="s">
        <v>1317</v>
      </c>
      <c r="N180" s="861" t="s">
        <v>1317</v>
      </c>
      <c r="O180" s="863">
        <v>0</v>
      </c>
      <c r="P180" s="863">
        <v>0</v>
      </c>
      <c r="Q180" s="863">
        <v>0</v>
      </c>
      <c r="R180" s="863">
        <v>0</v>
      </c>
      <c r="S180" s="863">
        <v>0</v>
      </c>
      <c r="T180" s="863">
        <v>0</v>
      </c>
      <c r="U180" s="1164" t="s">
        <v>1317</v>
      </c>
      <c r="V180" s="1164" t="s">
        <v>1317</v>
      </c>
      <c r="W180" s="1164" t="s">
        <v>1317</v>
      </c>
      <c r="X180" s="1164" t="s">
        <v>1317</v>
      </c>
      <c r="Y180" s="1164" t="s">
        <v>1317</v>
      </c>
      <c r="Z180" s="1164" t="s">
        <v>1317</v>
      </c>
    </row>
    <row r="181" spans="1:26">
      <c r="A181" s="198" t="s">
        <v>138</v>
      </c>
      <c r="B181" s="68" t="s">
        <v>712</v>
      </c>
      <c r="C181" s="499">
        <v>0.8928571428571429</v>
      </c>
      <c r="D181" s="499">
        <v>0.85185185185185197</v>
      </c>
      <c r="E181" s="499">
        <v>0.92307692307692313</v>
      </c>
      <c r="F181" s="499">
        <v>0.41379310344827591</v>
      </c>
      <c r="G181" s="499">
        <v>0.34482758620689663</v>
      </c>
      <c r="H181" s="499">
        <v>0.65517241379310343</v>
      </c>
      <c r="I181" s="862">
        <v>0.96296296296296302</v>
      </c>
      <c r="J181" s="862">
        <v>0.8928571428571429</v>
      </c>
      <c r="K181" s="862">
        <v>0.88461538461538458</v>
      </c>
      <c r="L181" s="862">
        <v>0.37931034482758619</v>
      </c>
      <c r="M181" s="862">
        <v>0.31034482758620691</v>
      </c>
      <c r="N181" s="862">
        <v>0.48275862068965519</v>
      </c>
      <c r="O181" s="863">
        <v>0.96969696969696972</v>
      </c>
      <c r="P181" s="863">
        <v>1</v>
      </c>
      <c r="Q181" s="863">
        <v>0.96875</v>
      </c>
      <c r="R181" s="863">
        <v>0.47058823529411764</v>
      </c>
      <c r="S181" s="863">
        <v>0.44117647058823534</v>
      </c>
      <c r="T181" s="863">
        <v>0.6470588235294118</v>
      </c>
      <c r="U181" s="1187">
        <v>1</v>
      </c>
      <c r="V181" s="1187">
        <v>1</v>
      </c>
      <c r="W181" s="1187">
        <v>1</v>
      </c>
      <c r="X181" s="1187">
        <v>0.45454545454545447</v>
      </c>
      <c r="Y181" s="1187">
        <v>0.54545454545454553</v>
      </c>
      <c r="Z181" s="1187">
        <v>0.54545454545454553</v>
      </c>
    </row>
    <row r="182" spans="1:26">
      <c r="A182" s="198" t="s">
        <v>190</v>
      </c>
      <c r="B182" s="68" t="s">
        <v>774</v>
      </c>
      <c r="C182" s="499">
        <v>0.94117647058823528</v>
      </c>
      <c r="D182" s="499">
        <v>0.8571428571428571</v>
      </c>
      <c r="E182" s="499">
        <v>0.88</v>
      </c>
      <c r="F182" s="499">
        <v>0.6</v>
      </c>
      <c r="G182" s="499">
        <v>0.625</v>
      </c>
      <c r="H182" s="499">
        <v>0.77500000000000002</v>
      </c>
      <c r="I182" s="862">
        <v>0.86842105263157887</v>
      </c>
      <c r="J182" s="862">
        <v>0.88571428571428568</v>
      </c>
      <c r="K182" s="862">
        <v>0.87096774193548399</v>
      </c>
      <c r="L182" s="862">
        <v>0.6</v>
      </c>
      <c r="M182" s="862">
        <v>0.62222222222222223</v>
      </c>
      <c r="N182" s="862">
        <v>0.73333333333333328</v>
      </c>
      <c r="O182" s="863">
        <v>0.93548387096774188</v>
      </c>
      <c r="P182" s="863">
        <v>0.8928571428571429</v>
      </c>
      <c r="Q182" s="863">
        <v>0.875</v>
      </c>
      <c r="R182" s="863">
        <v>0.5</v>
      </c>
      <c r="S182" s="863">
        <v>0.63888888888888895</v>
      </c>
      <c r="T182" s="863">
        <v>0.63888888888888895</v>
      </c>
      <c r="U182" s="1187">
        <v>0.86842105263157887</v>
      </c>
      <c r="V182" s="1187">
        <v>0.96969696969696972</v>
      </c>
      <c r="W182" s="1187">
        <v>0.92307692307692313</v>
      </c>
      <c r="X182" s="1187">
        <v>0.61904761904761896</v>
      </c>
      <c r="Y182" s="1187">
        <v>0.6428571428571429</v>
      </c>
      <c r="Z182" s="1187">
        <v>0.83333333333333326</v>
      </c>
    </row>
    <row r="183" spans="1:26">
      <c r="A183" s="198" t="s">
        <v>309</v>
      </c>
      <c r="B183" s="68" t="s">
        <v>578</v>
      </c>
      <c r="C183" s="499">
        <v>0.9</v>
      </c>
      <c r="D183" s="499">
        <v>0.8571428571428571</v>
      </c>
      <c r="E183" s="499">
        <v>0.83333333333333326</v>
      </c>
      <c r="F183" s="499">
        <v>0.63636363636363635</v>
      </c>
      <c r="G183" s="499">
        <v>0.81818181818181823</v>
      </c>
      <c r="H183" s="499">
        <v>0.72727272727272729</v>
      </c>
      <c r="I183" s="862">
        <v>1</v>
      </c>
      <c r="J183" s="862">
        <v>1</v>
      </c>
      <c r="K183" s="862">
        <v>1</v>
      </c>
      <c r="L183" s="862">
        <v>0.5</v>
      </c>
      <c r="M183" s="862">
        <v>0.625</v>
      </c>
      <c r="N183" s="862">
        <v>1</v>
      </c>
      <c r="O183" s="863">
        <v>1</v>
      </c>
      <c r="P183" s="863">
        <v>1</v>
      </c>
      <c r="Q183" s="863">
        <v>1</v>
      </c>
      <c r="R183" s="863">
        <v>0.5</v>
      </c>
      <c r="S183" s="863">
        <v>0.5</v>
      </c>
      <c r="T183" s="863">
        <v>1</v>
      </c>
      <c r="U183" s="1187">
        <v>0.91666666666666674</v>
      </c>
      <c r="V183" s="1187">
        <v>1</v>
      </c>
      <c r="W183" s="1187">
        <v>1</v>
      </c>
      <c r="X183" s="1187">
        <v>0.33333333333333331</v>
      </c>
      <c r="Y183" s="1187">
        <v>0.5</v>
      </c>
      <c r="Z183" s="1187">
        <v>0.83333333333333326</v>
      </c>
    </row>
    <row r="184" spans="1:26">
      <c r="A184" s="198" t="s">
        <v>110</v>
      </c>
      <c r="B184" s="68" t="s">
        <v>694</v>
      </c>
      <c r="C184" s="499">
        <v>1</v>
      </c>
      <c r="D184" s="499">
        <v>1</v>
      </c>
      <c r="E184" s="499">
        <v>1</v>
      </c>
      <c r="F184" s="499">
        <v>0.4</v>
      </c>
      <c r="G184" s="499">
        <v>0.4</v>
      </c>
      <c r="H184" s="499">
        <v>0.8</v>
      </c>
      <c r="I184" s="862">
        <v>0.8571428571428571</v>
      </c>
      <c r="J184" s="862">
        <v>0.8571428571428571</v>
      </c>
      <c r="K184" s="862">
        <v>0.8571428571428571</v>
      </c>
      <c r="L184" s="862">
        <v>0.4285714285714286</v>
      </c>
      <c r="M184" s="862">
        <v>0.4285714285714286</v>
      </c>
      <c r="N184" s="862">
        <v>0.5714285714285714</v>
      </c>
      <c r="O184" s="863">
        <v>1</v>
      </c>
      <c r="P184" s="863">
        <v>1</v>
      </c>
      <c r="Q184" s="863">
        <v>1</v>
      </c>
      <c r="R184" s="863">
        <v>0.83333333333333326</v>
      </c>
      <c r="S184" s="863">
        <v>0.83333333333333326</v>
      </c>
      <c r="T184" s="863">
        <v>0.83333333333333326</v>
      </c>
      <c r="U184" s="1187">
        <v>0.55555555555555558</v>
      </c>
      <c r="V184" s="1187">
        <v>0.5</v>
      </c>
      <c r="W184" s="1187">
        <v>0.625</v>
      </c>
      <c r="X184" s="1187">
        <v>0.1111111111111111</v>
      </c>
      <c r="Y184" s="1187">
        <v>0.33333333333333331</v>
      </c>
      <c r="Z184" s="1187">
        <v>0.55555555555555558</v>
      </c>
    </row>
    <row r="185" spans="1:26">
      <c r="A185" s="198" t="s">
        <v>1154</v>
      </c>
      <c r="B185" s="68" t="s">
        <v>559</v>
      </c>
      <c r="C185" s="499">
        <v>0.81451612903225812</v>
      </c>
      <c r="D185" s="499">
        <v>0.81599999999999995</v>
      </c>
      <c r="E185" s="499">
        <v>0.79411764705882348</v>
      </c>
      <c r="F185" s="499">
        <v>0.39860139860139859</v>
      </c>
      <c r="G185" s="499">
        <v>0.41258741258741261</v>
      </c>
      <c r="H185" s="499">
        <v>0.60839160839160833</v>
      </c>
      <c r="I185" s="862">
        <v>0.8839285714285714</v>
      </c>
      <c r="J185" s="862">
        <v>0.85148514851485146</v>
      </c>
      <c r="K185" s="862">
        <v>0.82222222222222219</v>
      </c>
      <c r="L185" s="862">
        <v>0.47692307692307695</v>
      </c>
      <c r="M185" s="862">
        <v>0.45384615384615379</v>
      </c>
      <c r="N185" s="862">
        <v>0.65384615384615385</v>
      </c>
      <c r="O185" s="863">
        <v>0.86991869918699194</v>
      </c>
      <c r="P185" s="863">
        <v>0.80530973451327437</v>
      </c>
      <c r="Q185" s="863">
        <v>0.79207920792079212</v>
      </c>
      <c r="R185" s="863">
        <v>0.46762589928057552</v>
      </c>
      <c r="S185" s="863">
        <v>0.40287769784172661</v>
      </c>
      <c r="T185" s="863">
        <v>0.60431654676258995</v>
      </c>
      <c r="U185" s="1187">
        <v>0.84962406015037584</v>
      </c>
      <c r="V185" s="1187">
        <v>0.78632478632478631</v>
      </c>
      <c r="W185" s="1187">
        <v>0.7857142857142857</v>
      </c>
      <c r="X185" s="1187">
        <v>0.43448275862068969</v>
      </c>
      <c r="Y185" s="1187">
        <v>0.49655172413793097</v>
      </c>
      <c r="Z185" s="1187">
        <v>0.62068965517241381</v>
      </c>
    </row>
    <row r="186" spans="1:26">
      <c r="A186" s="198" t="s">
        <v>82</v>
      </c>
      <c r="B186" s="68" t="s">
        <v>702</v>
      </c>
      <c r="C186" s="499">
        <v>0.9642857142857143</v>
      </c>
      <c r="D186" s="499">
        <v>0.96296296296296302</v>
      </c>
      <c r="E186" s="499">
        <v>0.96078431372549022</v>
      </c>
      <c r="F186" s="499">
        <v>0.71641791044776115</v>
      </c>
      <c r="G186" s="499">
        <v>0.80597014925373123</v>
      </c>
      <c r="H186" s="499">
        <v>0.76119402985074625</v>
      </c>
      <c r="I186" s="862">
        <v>0.95744680851063835</v>
      </c>
      <c r="J186" s="862">
        <v>0.94117647058823528</v>
      </c>
      <c r="K186" s="862">
        <v>0.91111111111111109</v>
      </c>
      <c r="L186" s="862">
        <v>0.671875</v>
      </c>
      <c r="M186" s="862">
        <v>0.640625</v>
      </c>
      <c r="N186" s="862">
        <v>0.671875</v>
      </c>
      <c r="O186" s="863">
        <v>0.9642857142857143</v>
      </c>
      <c r="P186" s="863">
        <v>0.9821428571428571</v>
      </c>
      <c r="Q186" s="863">
        <v>0.94</v>
      </c>
      <c r="R186" s="863">
        <v>0.54545454545454553</v>
      </c>
      <c r="S186" s="863">
        <v>0.60606060606060608</v>
      </c>
      <c r="T186" s="863">
        <v>0.65151515151515149</v>
      </c>
      <c r="U186" s="1187">
        <v>0.97101449275362328</v>
      </c>
      <c r="V186" s="1187">
        <v>0.95454545454545447</v>
      </c>
      <c r="W186" s="1187">
        <v>0.96721311475409844</v>
      </c>
      <c r="X186" s="1187">
        <v>0.69736842105263164</v>
      </c>
      <c r="Y186" s="1187">
        <v>0.60526315789473673</v>
      </c>
      <c r="Z186" s="1187">
        <v>0.72368421052631582</v>
      </c>
    </row>
    <row r="187" spans="1:26">
      <c r="A187" s="198" t="s">
        <v>366</v>
      </c>
      <c r="B187" s="68" t="s">
        <v>596</v>
      </c>
      <c r="C187" s="499">
        <v>0.88095238095238104</v>
      </c>
      <c r="D187" s="499">
        <v>0.88636363636363635</v>
      </c>
      <c r="E187" s="499">
        <v>0.94444444444444442</v>
      </c>
      <c r="F187" s="499">
        <v>0.5892857142857143</v>
      </c>
      <c r="G187" s="499">
        <v>0.6071428571428571</v>
      </c>
      <c r="H187" s="499">
        <v>0.8214285714285714</v>
      </c>
      <c r="I187" s="862">
        <v>0.82499999999999996</v>
      </c>
      <c r="J187" s="862">
        <v>0.77500000000000002</v>
      </c>
      <c r="K187" s="862">
        <v>0.8</v>
      </c>
      <c r="L187" s="862">
        <v>0.61403508771929827</v>
      </c>
      <c r="M187" s="862">
        <v>0.66666666666666674</v>
      </c>
      <c r="N187" s="862">
        <v>0.7192982456140351</v>
      </c>
      <c r="O187" s="863">
        <v>0.94339622641509424</v>
      </c>
      <c r="P187" s="863">
        <v>0.92156862745098045</v>
      </c>
      <c r="Q187" s="863">
        <v>0.97560975609756095</v>
      </c>
      <c r="R187" s="863">
        <v>0.5901639344262295</v>
      </c>
      <c r="S187" s="863">
        <v>0.5901639344262295</v>
      </c>
      <c r="T187" s="863">
        <v>0.67213114754098358</v>
      </c>
      <c r="U187" s="1187">
        <v>0.95454545454545447</v>
      </c>
      <c r="V187" s="1187">
        <v>0.95744680851063835</v>
      </c>
      <c r="W187" s="1187">
        <v>1</v>
      </c>
      <c r="X187" s="1187">
        <v>0.68085106382978722</v>
      </c>
      <c r="Y187" s="1187">
        <v>0.76595744680851052</v>
      </c>
      <c r="Z187" s="1187">
        <v>0.85106382978723394</v>
      </c>
    </row>
    <row r="188" spans="1:26">
      <c r="A188" s="198" t="s">
        <v>146</v>
      </c>
      <c r="B188" s="68" t="s">
        <v>535</v>
      </c>
      <c r="C188" s="499">
        <v>0.88888888888888895</v>
      </c>
      <c r="D188" s="499">
        <v>0.88505747126436785</v>
      </c>
      <c r="E188" s="499">
        <v>0.91666666666666674</v>
      </c>
      <c r="F188" s="499">
        <v>0.57281553398058249</v>
      </c>
      <c r="G188" s="499">
        <v>0.60194174757281549</v>
      </c>
      <c r="H188" s="499">
        <v>0.82524271844660191</v>
      </c>
      <c r="I188" s="862">
        <v>0.89772727272727271</v>
      </c>
      <c r="J188" s="862">
        <v>0.88372093023255816</v>
      </c>
      <c r="K188" s="862">
        <v>0.95</v>
      </c>
      <c r="L188" s="862">
        <v>0.45918367346938782</v>
      </c>
      <c r="M188" s="862">
        <v>0.47959183673469391</v>
      </c>
      <c r="N188" s="862">
        <v>0.67346938775510201</v>
      </c>
      <c r="O188" s="863">
        <v>0.92941176470588238</v>
      </c>
      <c r="P188" s="863">
        <v>0.90123456790123457</v>
      </c>
      <c r="Q188" s="863">
        <v>0.97101449275362328</v>
      </c>
      <c r="R188" s="863">
        <v>0.51086956521739135</v>
      </c>
      <c r="S188" s="863">
        <v>0.51086956521739135</v>
      </c>
      <c r="T188" s="863">
        <v>0.71739130434782616</v>
      </c>
      <c r="U188" s="1187">
        <v>0.92405063291139244</v>
      </c>
      <c r="V188" s="1187">
        <v>0.88</v>
      </c>
      <c r="W188" s="1187">
        <v>0.9285714285714286</v>
      </c>
      <c r="X188" s="1187">
        <v>0.52873563218390796</v>
      </c>
      <c r="Y188" s="1187">
        <v>0.57471264367816088</v>
      </c>
      <c r="Z188" s="1187">
        <v>0.66666666666666674</v>
      </c>
    </row>
    <row r="189" spans="1:26">
      <c r="A189" s="198" t="s">
        <v>181</v>
      </c>
      <c r="B189" s="68" t="s">
        <v>582</v>
      </c>
      <c r="C189" s="499">
        <v>1</v>
      </c>
      <c r="D189" s="499">
        <v>1</v>
      </c>
      <c r="E189" s="499">
        <v>1</v>
      </c>
      <c r="F189" s="499">
        <v>0.84615384615384615</v>
      </c>
      <c r="G189" s="499">
        <v>0.84615384615384615</v>
      </c>
      <c r="H189" s="499">
        <v>0.84615384615384615</v>
      </c>
      <c r="I189" s="862">
        <v>1</v>
      </c>
      <c r="J189" s="862">
        <v>1</v>
      </c>
      <c r="K189" s="862">
        <v>1</v>
      </c>
      <c r="L189" s="862">
        <v>1</v>
      </c>
      <c r="M189" s="862">
        <v>1</v>
      </c>
      <c r="N189" s="862">
        <v>1</v>
      </c>
      <c r="O189" s="863">
        <v>1</v>
      </c>
      <c r="P189" s="863">
        <v>1</v>
      </c>
      <c r="Q189" s="863">
        <v>1</v>
      </c>
      <c r="R189" s="863">
        <v>1</v>
      </c>
      <c r="S189" s="863">
        <v>1</v>
      </c>
      <c r="T189" s="863">
        <v>1</v>
      </c>
      <c r="U189" s="1187">
        <v>1</v>
      </c>
      <c r="V189" s="1187">
        <v>1</v>
      </c>
      <c r="W189" s="1187">
        <v>1</v>
      </c>
      <c r="X189" s="1187">
        <v>0.55555555555555558</v>
      </c>
      <c r="Y189" s="1187">
        <v>0.66666666666666674</v>
      </c>
      <c r="Z189" s="1187">
        <v>0.77777777777777779</v>
      </c>
    </row>
    <row r="190" spans="1:26">
      <c r="A190" s="320" t="s">
        <v>254</v>
      </c>
      <c r="B190" s="43" t="s">
        <v>804</v>
      </c>
      <c r="C190" s="499">
        <v>1</v>
      </c>
      <c r="D190" s="499">
        <v>0.9285714285714286</v>
      </c>
      <c r="E190" s="499">
        <v>1</v>
      </c>
      <c r="F190" s="499">
        <v>0.8</v>
      </c>
      <c r="G190" s="499">
        <v>0.84</v>
      </c>
      <c r="H190" s="499">
        <v>0.84</v>
      </c>
      <c r="I190" s="862">
        <v>0.8571428571428571</v>
      </c>
      <c r="J190" s="862">
        <v>1</v>
      </c>
      <c r="K190" s="862">
        <v>0.84615384615384615</v>
      </c>
      <c r="L190" s="862">
        <v>0.44444444444444442</v>
      </c>
      <c r="M190" s="862">
        <v>0.55555555555555558</v>
      </c>
      <c r="N190" s="862">
        <v>0.61111111111111105</v>
      </c>
      <c r="O190" s="863">
        <v>0.8</v>
      </c>
      <c r="P190" s="863">
        <v>0.8571428571428571</v>
      </c>
      <c r="Q190" s="863">
        <v>0.81818181818181823</v>
      </c>
      <c r="R190" s="863">
        <v>0.53333333333333333</v>
      </c>
      <c r="S190" s="863">
        <v>0.33333333333333331</v>
      </c>
      <c r="T190" s="863">
        <v>0.66666666666666674</v>
      </c>
      <c r="U190" s="1187">
        <v>0.72222222222222221</v>
      </c>
      <c r="V190" s="1187">
        <v>0.76470588235294112</v>
      </c>
      <c r="W190" s="1187">
        <v>0.90909090909090917</v>
      </c>
      <c r="X190" s="1187">
        <v>0.61904761904761896</v>
      </c>
      <c r="Y190" s="1187">
        <v>0.52380952380952384</v>
      </c>
      <c r="Z190" s="1187">
        <v>0.8571428571428571</v>
      </c>
    </row>
    <row r="191" spans="1:26">
      <c r="A191" s="198" t="s">
        <v>362</v>
      </c>
      <c r="B191" s="68" t="s">
        <v>594</v>
      </c>
      <c r="C191" s="499">
        <v>0.95833333333333326</v>
      </c>
      <c r="D191" s="499">
        <v>0.90476190476190488</v>
      </c>
      <c r="E191" s="499">
        <v>0.91304347826086962</v>
      </c>
      <c r="F191" s="499">
        <v>0.5</v>
      </c>
      <c r="G191" s="499">
        <v>0.53846153846153855</v>
      </c>
      <c r="H191" s="499">
        <v>0.57692307692307687</v>
      </c>
      <c r="I191" s="862">
        <v>0.90909090909090917</v>
      </c>
      <c r="J191" s="862">
        <v>0.75</v>
      </c>
      <c r="K191" s="862">
        <v>0.8</v>
      </c>
      <c r="L191" s="862">
        <v>0.39130434782608697</v>
      </c>
      <c r="M191" s="862">
        <v>0.52173913043478259</v>
      </c>
      <c r="N191" s="862">
        <v>0.43478260869565216</v>
      </c>
      <c r="O191" s="863">
        <v>0.92307692307692313</v>
      </c>
      <c r="P191" s="863">
        <v>0.92307692307692313</v>
      </c>
      <c r="Q191" s="863">
        <v>0.92307692307692313</v>
      </c>
      <c r="R191" s="863">
        <v>0.52941176470588236</v>
      </c>
      <c r="S191" s="863">
        <v>0.6470588235294118</v>
      </c>
      <c r="T191" s="863">
        <v>0.58823529411764708</v>
      </c>
      <c r="U191" s="1187">
        <v>0.96</v>
      </c>
      <c r="V191" s="1187">
        <v>0.95238095238095233</v>
      </c>
      <c r="W191" s="1187">
        <v>0.91666666666666674</v>
      </c>
      <c r="X191" s="1187">
        <v>0.62962962962962965</v>
      </c>
      <c r="Y191" s="1187">
        <v>0.70370370370370361</v>
      </c>
      <c r="Z191" s="1187">
        <v>0.66666666666666674</v>
      </c>
    </row>
    <row r="192" spans="1:26">
      <c r="A192" s="239" t="s">
        <v>496</v>
      </c>
      <c r="B192" s="68" t="s">
        <v>755</v>
      </c>
      <c r="C192" s="865" t="s">
        <v>1317</v>
      </c>
      <c r="D192" s="865" t="s">
        <v>1317</v>
      </c>
      <c r="E192" s="865" t="s">
        <v>1317</v>
      </c>
      <c r="F192" s="865" t="s">
        <v>1317</v>
      </c>
      <c r="G192" s="865" t="s">
        <v>1317</v>
      </c>
      <c r="H192" s="865" t="s">
        <v>1317</v>
      </c>
      <c r="I192" s="861" t="s">
        <v>1317</v>
      </c>
      <c r="J192" s="861" t="s">
        <v>1317</v>
      </c>
      <c r="K192" s="861" t="s">
        <v>1317</v>
      </c>
      <c r="L192" s="861" t="s">
        <v>1317</v>
      </c>
      <c r="M192" s="861" t="s">
        <v>1317</v>
      </c>
      <c r="N192" s="861" t="s">
        <v>1317</v>
      </c>
      <c r="O192" s="861" t="s">
        <v>1317</v>
      </c>
      <c r="P192" s="861" t="s">
        <v>1317</v>
      </c>
      <c r="Q192" s="861" t="s">
        <v>1317</v>
      </c>
      <c r="R192" s="861" t="s">
        <v>1317</v>
      </c>
      <c r="S192" s="861" t="s">
        <v>1317</v>
      </c>
      <c r="T192" s="861" t="s">
        <v>1317</v>
      </c>
      <c r="U192" s="1164" t="s">
        <v>1317</v>
      </c>
      <c r="V192" s="1164" t="s">
        <v>1317</v>
      </c>
      <c r="W192" s="1164" t="s">
        <v>1317</v>
      </c>
      <c r="X192" s="1164" t="s">
        <v>1317</v>
      </c>
      <c r="Y192" s="1164" t="s">
        <v>1317</v>
      </c>
      <c r="Z192" s="1164" t="s">
        <v>1317</v>
      </c>
    </row>
    <row r="193" spans="1:26">
      <c r="A193" s="198" t="s">
        <v>62</v>
      </c>
      <c r="B193" s="68" t="s">
        <v>513</v>
      </c>
      <c r="C193" s="499">
        <v>1</v>
      </c>
      <c r="D193" s="499">
        <v>1</v>
      </c>
      <c r="E193" s="499">
        <v>0.75</v>
      </c>
      <c r="F193" s="499">
        <v>0.6</v>
      </c>
      <c r="G193" s="499">
        <v>0.2</v>
      </c>
      <c r="H193" s="499">
        <v>0.4</v>
      </c>
      <c r="I193" s="862">
        <v>1</v>
      </c>
      <c r="J193" s="862">
        <v>1</v>
      </c>
      <c r="K193" s="861" t="s">
        <v>1317</v>
      </c>
      <c r="L193" s="862">
        <v>1</v>
      </c>
      <c r="M193" s="862">
        <v>1</v>
      </c>
      <c r="N193" s="862">
        <v>1</v>
      </c>
      <c r="O193" s="863">
        <v>0.8</v>
      </c>
      <c r="P193" s="863">
        <v>0.9</v>
      </c>
      <c r="Q193" s="863">
        <v>1</v>
      </c>
      <c r="R193" s="863">
        <v>0.2</v>
      </c>
      <c r="S193" s="863">
        <v>0.2</v>
      </c>
      <c r="T193" s="863">
        <v>0.9</v>
      </c>
      <c r="U193" s="1187">
        <v>1</v>
      </c>
      <c r="V193" s="1187">
        <v>1</v>
      </c>
      <c r="W193" s="1187">
        <v>1</v>
      </c>
      <c r="X193" s="1187">
        <v>0.4</v>
      </c>
      <c r="Y193" s="1187">
        <v>0.6</v>
      </c>
      <c r="Z193" s="1187">
        <v>0.8</v>
      </c>
    </row>
    <row r="194" spans="1:26">
      <c r="A194" s="198" t="s">
        <v>409</v>
      </c>
      <c r="B194" s="68" t="s">
        <v>639</v>
      </c>
      <c r="C194" s="499">
        <v>1</v>
      </c>
      <c r="D194" s="499">
        <v>1</v>
      </c>
      <c r="E194" s="499">
        <v>1</v>
      </c>
      <c r="F194" s="499">
        <v>0.5</v>
      </c>
      <c r="G194" s="499">
        <v>0.5</v>
      </c>
      <c r="H194" s="499">
        <v>1</v>
      </c>
      <c r="I194" s="861" t="s">
        <v>1317</v>
      </c>
      <c r="J194" s="861" t="s">
        <v>1317</v>
      </c>
      <c r="K194" s="861" t="s">
        <v>1317</v>
      </c>
      <c r="L194" s="861" t="s">
        <v>1317</v>
      </c>
      <c r="M194" s="861" t="s">
        <v>1317</v>
      </c>
      <c r="N194" s="861" t="s">
        <v>1317</v>
      </c>
      <c r="O194" s="863">
        <v>1</v>
      </c>
      <c r="P194" s="863">
        <v>1</v>
      </c>
      <c r="Q194" s="863">
        <v>1</v>
      </c>
      <c r="R194" s="863">
        <v>0.5</v>
      </c>
      <c r="S194" s="863">
        <v>1</v>
      </c>
      <c r="T194" s="863">
        <v>1</v>
      </c>
      <c r="U194" s="1187">
        <v>1</v>
      </c>
      <c r="V194" s="1187">
        <v>1</v>
      </c>
      <c r="W194" s="1187">
        <v>1</v>
      </c>
      <c r="X194" s="1187">
        <v>0.75</v>
      </c>
      <c r="Y194" s="1187">
        <v>1</v>
      </c>
      <c r="Z194" s="1187">
        <v>1</v>
      </c>
    </row>
    <row r="195" spans="1:26">
      <c r="A195" s="198" t="s">
        <v>483</v>
      </c>
      <c r="B195" s="68" t="s">
        <v>748</v>
      </c>
      <c r="C195" s="499">
        <v>0.8571428571428571</v>
      </c>
      <c r="D195" s="499">
        <v>0.8571428571428571</v>
      </c>
      <c r="E195" s="499">
        <v>1</v>
      </c>
      <c r="F195" s="499">
        <v>0.1428571428571429</v>
      </c>
      <c r="G195" s="499">
        <v>0.1428571428571429</v>
      </c>
      <c r="H195" s="499">
        <v>0.7142857142857143</v>
      </c>
      <c r="I195" s="862">
        <v>0.75</v>
      </c>
      <c r="J195" s="862">
        <v>1</v>
      </c>
      <c r="K195" s="862">
        <v>1</v>
      </c>
      <c r="L195" s="862">
        <v>0.5</v>
      </c>
      <c r="M195" s="862">
        <v>0.75</v>
      </c>
      <c r="N195" s="862">
        <v>0.75</v>
      </c>
      <c r="O195" s="863">
        <v>1</v>
      </c>
      <c r="P195" s="863">
        <v>1</v>
      </c>
      <c r="Q195" s="863">
        <v>1</v>
      </c>
      <c r="R195" s="863">
        <v>0.33333333333333331</v>
      </c>
      <c r="S195" s="863">
        <v>0.66666666666666674</v>
      </c>
      <c r="T195" s="863">
        <v>1</v>
      </c>
      <c r="U195" s="1187">
        <v>1</v>
      </c>
      <c r="V195" s="1187">
        <v>1</v>
      </c>
      <c r="W195" s="1187">
        <v>1</v>
      </c>
      <c r="X195" s="1187">
        <v>1</v>
      </c>
      <c r="Y195" s="1187">
        <v>1</v>
      </c>
      <c r="Z195" s="1187">
        <v>1</v>
      </c>
    </row>
    <row r="196" spans="1:26">
      <c r="A196" s="198" t="s">
        <v>1113</v>
      </c>
      <c r="B196" s="68" t="s">
        <v>564</v>
      </c>
      <c r="C196" s="499">
        <v>1</v>
      </c>
      <c r="D196" s="499">
        <v>1</v>
      </c>
      <c r="E196" s="499">
        <v>1</v>
      </c>
      <c r="F196" s="499">
        <v>0.66666666666666674</v>
      </c>
      <c r="G196" s="499">
        <v>1</v>
      </c>
      <c r="H196" s="499">
        <v>1</v>
      </c>
      <c r="I196" s="862">
        <v>1</v>
      </c>
      <c r="J196" s="862">
        <v>1</v>
      </c>
      <c r="K196" s="862">
        <v>1</v>
      </c>
      <c r="L196" s="862">
        <v>0.25</v>
      </c>
      <c r="M196" s="862">
        <v>0.25</v>
      </c>
      <c r="N196" s="862">
        <v>0.25</v>
      </c>
      <c r="O196" s="863">
        <v>1</v>
      </c>
      <c r="P196" s="863">
        <v>1</v>
      </c>
      <c r="Q196" s="863">
        <v>1</v>
      </c>
      <c r="R196" s="863">
        <v>0.25</v>
      </c>
      <c r="S196" s="863">
        <v>0.5</v>
      </c>
      <c r="T196" s="863">
        <v>0.25</v>
      </c>
      <c r="U196" s="1187">
        <v>1</v>
      </c>
      <c r="V196" s="1187">
        <v>1</v>
      </c>
      <c r="W196" s="1187">
        <v>1</v>
      </c>
      <c r="X196" s="1187">
        <v>0.66666666666666674</v>
      </c>
      <c r="Y196" s="1187">
        <v>0.66666666666666674</v>
      </c>
      <c r="Z196" s="1187">
        <v>0.66666666666666674</v>
      </c>
    </row>
    <row r="197" spans="1:26">
      <c r="A197" s="198" t="s">
        <v>470</v>
      </c>
      <c r="B197" s="68" t="s">
        <v>543</v>
      </c>
      <c r="C197" s="499">
        <v>1</v>
      </c>
      <c r="D197" s="499">
        <v>1</v>
      </c>
      <c r="E197" s="499">
        <v>1</v>
      </c>
      <c r="F197" s="499">
        <v>0.88888888888888895</v>
      </c>
      <c r="G197" s="499">
        <v>1</v>
      </c>
      <c r="H197" s="499">
        <v>1</v>
      </c>
      <c r="I197" s="862">
        <v>0.8125</v>
      </c>
      <c r="J197" s="862">
        <v>1</v>
      </c>
      <c r="K197" s="862">
        <v>0.84615384615384615</v>
      </c>
      <c r="L197" s="862">
        <v>0.47058823529411764</v>
      </c>
      <c r="M197" s="862">
        <v>0.76470588235294112</v>
      </c>
      <c r="N197" s="862">
        <v>0.6470588235294118</v>
      </c>
      <c r="O197" s="863">
        <v>0.90909090909090917</v>
      </c>
      <c r="P197" s="863">
        <v>0.90909090909090917</v>
      </c>
      <c r="Q197" s="863">
        <v>1</v>
      </c>
      <c r="R197" s="863">
        <v>0.53846153846153855</v>
      </c>
      <c r="S197" s="863">
        <v>0.61538461538461542</v>
      </c>
      <c r="T197" s="863">
        <v>0.61538461538461542</v>
      </c>
      <c r="U197" s="1187">
        <v>1</v>
      </c>
      <c r="V197" s="1187">
        <v>1</v>
      </c>
      <c r="W197" s="1187">
        <v>1</v>
      </c>
      <c r="X197" s="1187">
        <v>0.7142857142857143</v>
      </c>
      <c r="Y197" s="1187">
        <v>0.80952380952380953</v>
      </c>
      <c r="Z197" s="1187">
        <v>0.8571428571428571</v>
      </c>
    </row>
    <row r="198" spans="1:26">
      <c r="A198" s="198" t="s">
        <v>488</v>
      </c>
      <c r="B198" s="68" t="s">
        <v>751</v>
      </c>
      <c r="C198" s="499">
        <v>0.9565217391304347</v>
      </c>
      <c r="D198" s="499">
        <v>0.95454545454545447</v>
      </c>
      <c r="E198" s="499">
        <v>0.95238095238095233</v>
      </c>
      <c r="F198" s="499">
        <v>0.69230769230769229</v>
      </c>
      <c r="G198" s="499">
        <v>0.53846153846153855</v>
      </c>
      <c r="H198" s="499">
        <v>0.80769230769230771</v>
      </c>
      <c r="I198" s="862">
        <v>0.86363636363636365</v>
      </c>
      <c r="J198" s="862">
        <v>0.9</v>
      </c>
      <c r="K198" s="862">
        <v>0.93333333333333324</v>
      </c>
      <c r="L198" s="862">
        <v>0.6428571428571429</v>
      </c>
      <c r="M198" s="862">
        <v>0.6428571428571429</v>
      </c>
      <c r="N198" s="862">
        <v>0.6428571428571429</v>
      </c>
      <c r="O198" s="863">
        <v>0.91666666666666674</v>
      </c>
      <c r="P198" s="863">
        <v>0.8571428571428571</v>
      </c>
      <c r="Q198" s="863">
        <v>0.88888888888888895</v>
      </c>
      <c r="R198" s="863">
        <v>0.73333333333333328</v>
      </c>
      <c r="S198" s="863">
        <v>0.73333333333333328</v>
      </c>
      <c r="T198" s="863">
        <v>0.76666666666666672</v>
      </c>
      <c r="U198" s="1187">
        <v>0.9</v>
      </c>
      <c r="V198" s="1187">
        <v>0.75</v>
      </c>
      <c r="W198" s="1187">
        <v>0.8</v>
      </c>
      <c r="X198" s="1187">
        <v>0.56000000000000005</v>
      </c>
      <c r="Y198" s="1187">
        <v>0.56000000000000005</v>
      </c>
      <c r="Z198" s="1187">
        <v>0.68</v>
      </c>
    </row>
    <row r="199" spans="1:26">
      <c r="A199" s="198" t="s">
        <v>127</v>
      </c>
      <c r="B199" s="68" t="s">
        <v>526</v>
      </c>
      <c r="C199" s="499">
        <v>0.88888888888888895</v>
      </c>
      <c r="D199" s="499">
        <v>0.85185185185185197</v>
      </c>
      <c r="E199" s="499">
        <v>0.967741935483871</v>
      </c>
      <c r="F199" s="499">
        <v>0.6071428571428571</v>
      </c>
      <c r="G199" s="499">
        <v>0.7142857142857143</v>
      </c>
      <c r="H199" s="499">
        <v>0.7142857142857143</v>
      </c>
      <c r="I199" s="862">
        <v>0.83333333333333326</v>
      </c>
      <c r="J199" s="862">
        <v>0.7142857142857143</v>
      </c>
      <c r="K199" s="862">
        <v>0.83333333333333326</v>
      </c>
      <c r="L199" s="862">
        <v>0.76923076923076916</v>
      </c>
      <c r="M199" s="862">
        <v>0.76923076923076916</v>
      </c>
      <c r="N199" s="862">
        <v>0.84615384615384615</v>
      </c>
      <c r="O199" s="863">
        <v>0.8</v>
      </c>
      <c r="P199" s="863">
        <v>0.83333333333333326</v>
      </c>
      <c r="Q199" s="863">
        <v>0.7142857142857143</v>
      </c>
      <c r="R199" s="863">
        <v>0.8125</v>
      </c>
      <c r="S199" s="863">
        <v>0.8125</v>
      </c>
      <c r="T199" s="863">
        <v>0.75</v>
      </c>
      <c r="U199" s="1187">
        <v>0.88888888888888895</v>
      </c>
      <c r="V199" s="1187">
        <v>0.5714285714285714</v>
      </c>
      <c r="W199" s="1187">
        <v>1</v>
      </c>
      <c r="X199" s="1187">
        <v>0.63636363636363635</v>
      </c>
      <c r="Y199" s="1187">
        <v>0.72727272727272729</v>
      </c>
      <c r="Z199" s="1187">
        <v>0.90909090909090917</v>
      </c>
    </row>
    <row r="200" spans="1:26">
      <c r="A200" s="198" t="s">
        <v>247</v>
      </c>
      <c r="B200" s="68" t="s">
        <v>629</v>
      </c>
      <c r="C200" s="499">
        <v>1</v>
      </c>
      <c r="D200" s="499">
        <v>1</v>
      </c>
      <c r="E200" s="499">
        <v>1</v>
      </c>
      <c r="F200" s="499">
        <v>0.75</v>
      </c>
      <c r="G200" s="499">
        <v>0.25</v>
      </c>
      <c r="H200" s="499">
        <v>0.75</v>
      </c>
      <c r="I200" s="862">
        <v>1</v>
      </c>
      <c r="J200" s="862">
        <v>1</v>
      </c>
      <c r="K200" s="862">
        <v>1</v>
      </c>
      <c r="L200" s="862">
        <v>0</v>
      </c>
      <c r="M200" s="862">
        <v>0</v>
      </c>
      <c r="N200" s="862">
        <v>0</v>
      </c>
      <c r="O200" s="863">
        <v>1</v>
      </c>
      <c r="P200" s="863">
        <v>1</v>
      </c>
      <c r="Q200" s="863">
        <v>1</v>
      </c>
      <c r="R200" s="863">
        <v>0.33333333333333331</v>
      </c>
      <c r="S200" s="863">
        <v>0.33333333333333331</v>
      </c>
      <c r="T200" s="863">
        <v>0</v>
      </c>
      <c r="U200" s="1187">
        <v>1</v>
      </c>
      <c r="V200" s="1164"/>
      <c r="W200" s="1187">
        <v>1</v>
      </c>
      <c r="X200" s="1187">
        <v>0</v>
      </c>
      <c r="Y200" s="1187">
        <v>1</v>
      </c>
      <c r="Z200" s="1187">
        <v>0</v>
      </c>
    </row>
    <row r="201" spans="1:26">
      <c r="A201" s="198" t="s">
        <v>1115</v>
      </c>
      <c r="B201" s="68" t="s">
        <v>565</v>
      </c>
      <c r="C201" s="499">
        <v>1</v>
      </c>
      <c r="D201" s="499">
        <v>1</v>
      </c>
      <c r="E201" s="499">
        <v>1</v>
      </c>
      <c r="F201" s="499">
        <v>1</v>
      </c>
      <c r="G201" s="499">
        <v>1</v>
      </c>
      <c r="H201" s="499">
        <v>1</v>
      </c>
      <c r="I201" s="862">
        <v>1</v>
      </c>
      <c r="K201" s="862">
        <v>1</v>
      </c>
      <c r="L201" s="862">
        <v>0.66666666666666674</v>
      </c>
      <c r="M201" s="862">
        <v>1</v>
      </c>
      <c r="N201" s="862">
        <v>0.66666666666666674</v>
      </c>
      <c r="O201" s="863">
        <v>0.8</v>
      </c>
      <c r="P201" s="863">
        <v>0.5</v>
      </c>
      <c r="Q201" s="863">
        <v>0.8</v>
      </c>
      <c r="R201" s="863">
        <v>0.4285714285714286</v>
      </c>
      <c r="S201" s="863">
        <v>0.5714285714285714</v>
      </c>
      <c r="T201" s="863">
        <v>0.5714285714285714</v>
      </c>
      <c r="U201" s="1164" t="s">
        <v>1317</v>
      </c>
      <c r="V201" s="1164" t="s">
        <v>1317</v>
      </c>
      <c r="W201" s="1164" t="s">
        <v>1317</v>
      </c>
      <c r="X201" s="1164" t="s">
        <v>1317</v>
      </c>
      <c r="Y201" s="1164" t="s">
        <v>1317</v>
      </c>
      <c r="Z201" s="1164" t="s">
        <v>1317</v>
      </c>
    </row>
    <row r="202" spans="1:26">
      <c r="A202" s="198" t="s">
        <v>1058</v>
      </c>
      <c r="B202" s="68" t="s">
        <v>663</v>
      </c>
      <c r="C202" s="499">
        <v>0.6875</v>
      </c>
      <c r="D202" s="499">
        <v>0.8</v>
      </c>
      <c r="E202" s="499">
        <v>0.65384615384615385</v>
      </c>
      <c r="F202" s="499">
        <v>0.51219512195121952</v>
      </c>
      <c r="G202" s="499">
        <v>0.58536585365853655</v>
      </c>
      <c r="H202" s="499">
        <v>0.68292682926829262</v>
      </c>
      <c r="I202" s="862">
        <v>0.86486486486486491</v>
      </c>
      <c r="J202" s="862">
        <v>0.8</v>
      </c>
      <c r="K202" s="862">
        <v>0.86956521739130421</v>
      </c>
      <c r="L202" s="862">
        <v>0.68085106382978722</v>
      </c>
      <c r="M202" s="862">
        <v>0.65957446808510634</v>
      </c>
      <c r="N202" s="862">
        <v>0.80851063829787229</v>
      </c>
      <c r="O202" s="863">
        <v>0.75757575757575757</v>
      </c>
      <c r="P202" s="863">
        <v>0.65714285714285703</v>
      </c>
      <c r="Q202" s="863">
        <v>0.82608695652173914</v>
      </c>
      <c r="R202" s="863">
        <v>0.64102564102564097</v>
      </c>
      <c r="S202" s="863">
        <v>0.53846153846153855</v>
      </c>
      <c r="T202" s="863">
        <v>0.76923076923076916</v>
      </c>
      <c r="U202" s="1187">
        <v>0.88235294117647067</v>
      </c>
      <c r="V202" s="1187">
        <v>0.9375</v>
      </c>
      <c r="W202" s="1187">
        <v>0.8</v>
      </c>
      <c r="X202" s="1187">
        <v>0.31428571428571433</v>
      </c>
      <c r="Y202" s="1187">
        <v>0.31428571428571433</v>
      </c>
      <c r="Z202" s="1187">
        <v>0.48571428571428565</v>
      </c>
    </row>
    <row r="203" spans="1:26">
      <c r="A203" s="198" t="s">
        <v>502</v>
      </c>
      <c r="B203" s="68" t="s">
        <v>758</v>
      </c>
      <c r="C203" s="865" t="s">
        <v>1317</v>
      </c>
      <c r="D203" s="865" t="s">
        <v>1317</v>
      </c>
      <c r="E203" s="865" t="s">
        <v>1317</v>
      </c>
      <c r="F203" s="865" t="s">
        <v>1317</v>
      </c>
      <c r="G203" s="865" t="s">
        <v>1317</v>
      </c>
      <c r="H203" s="865" t="s">
        <v>1317</v>
      </c>
      <c r="I203" s="861" t="s">
        <v>1317</v>
      </c>
      <c r="J203" s="861" t="s">
        <v>1317</v>
      </c>
      <c r="K203" s="861" t="s">
        <v>1317</v>
      </c>
      <c r="L203" s="861" t="s">
        <v>1317</v>
      </c>
      <c r="M203" s="861" t="s">
        <v>1317</v>
      </c>
      <c r="N203" s="861" t="s">
        <v>1317</v>
      </c>
      <c r="O203" s="863">
        <v>1</v>
      </c>
      <c r="P203" s="863">
        <v>1</v>
      </c>
      <c r="Q203" s="863">
        <v>1</v>
      </c>
      <c r="R203" s="863">
        <v>0</v>
      </c>
      <c r="S203" s="863">
        <v>1</v>
      </c>
      <c r="T203" s="863">
        <v>1</v>
      </c>
      <c r="U203" s="1164" t="s">
        <v>1317</v>
      </c>
      <c r="V203" s="1164" t="s">
        <v>1317</v>
      </c>
      <c r="W203" s="1164" t="s">
        <v>1317</v>
      </c>
      <c r="X203" s="1164" t="s">
        <v>1317</v>
      </c>
      <c r="Y203" s="1164" t="s">
        <v>1317</v>
      </c>
      <c r="Z203" s="1164" t="s">
        <v>1317</v>
      </c>
    </row>
    <row r="204" spans="1:26">
      <c r="A204" s="198" t="s">
        <v>1056</v>
      </c>
      <c r="B204" s="68" t="s">
        <v>662</v>
      </c>
      <c r="C204" s="865" t="s">
        <v>1317</v>
      </c>
      <c r="D204" s="865" t="s">
        <v>1317</v>
      </c>
      <c r="E204" s="865" t="s">
        <v>1317</v>
      </c>
      <c r="F204" s="865" t="s">
        <v>1317</v>
      </c>
      <c r="G204" s="865" t="s">
        <v>1317</v>
      </c>
      <c r="H204" s="865" t="s">
        <v>1317</v>
      </c>
      <c r="I204" s="861" t="s">
        <v>1317</v>
      </c>
      <c r="J204" s="861" t="s">
        <v>1317</v>
      </c>
      <c r="K204" s="861" t="s">
        <v>1317</v>
      </c>
      <c r="L204" s="861" t="s">
        <v>1317</v>
      </c>
      <c r="M204" s="861" t="s">
        <v>1317</v>
      </c>
      <c r="N204" s="861" t="s">
        <v>1317</v>
      </c>
      <c r="O204" s="861" t="s">
        <v>1317</v>
      </c>
      <c r="P204" s="861" t="s">
        <v>1317</v>
      </c>
      <c r="Q204" s="861" t="s">
        <v>1317</v>
      </c>
      <c r="R204" s="861" t="s">
        <v>1317</v>
      </c>
      <c r="S204" s="861" t="s">
        <v>1317</v>
      </c>
      <c r="T204" s="861" t="s">
        <v>1317</v>
      </c>
      <c r="U204" s="1164" t="s">
        <v>1317</v>
      </c>
      <c r="V204" s="1164" t="s">
        <v>1317</v>
      </c>
      <c r="W204" s="1164" t="s">
        <v>1317</v>
      </c>
      <c r="X204" s="1164" t="s">
        <v>1317</v>
      </c>
      <c r="Y204" s="1164" t="s">
        <v>1317</v>
      </c>
      <c r="Z204" s="1164" t="s">
        <v>1317</v>
      </c>
    </row>
    <row r="205" spans="1:26">
      <c r="A205" s="198" t="s">
        <v>24</v>
      </c>
      <c r="B205" s="68" t="s">
        <v>654</v>
      </c>
      <c r="C205" s="865" t="s">
        <v>1317</v>
      </c>
      <c r="D205" s="865" t="s">
        <v>1317</v>
      </c>
      <c r="E205" s="865" t="s">
        <v>1317</v>
      </c>
      <c r="F205" s="865" t="s">
        <v>1317</v>
      </c>
      <c r="G205" s="865" t="s">
        <v>1317</v>
      </c>
      <c r="H205" s="865" t="s">
        <v>1317</v>
      </c>
      <c r="I205" s="861" t="s">
        <v>1317</v>
      </c>
      <c r="J205" s="861" t="s">
        <v>1317</v>
      </c>
      <c r="K205" s="861" t="s">
        <v>1317</v>
      </c>
      <c r="L205" s="861" t="s">
        <v>1317</v>
      </c>
      <c r="M205" s="861" t="s">
        <v>1317</v>
      </c>
      <c r="N205" s="861" t="s">
        <v>1317</v>
      </c>
      <c r="O205" s="861" t="s">
        <v>1317</v>
      </c>
      <c r="P205" s="861" t="s">
        <v>1317</v>
      </c>
      <c r="Q205" s="861" t="s">
        <v>1317</v>
      </c>
      <c r="R205" s="861" t="s">
        <v>1317</v>
      </c>
      <c r="S205" s="861" t="s">
        <v>1317</v>
      </c>
      <c r="T205" s="861" t="s">
        <v>1317</v>
      </c>
      <c r="U205" s="1164" t="s">
        <v>1317</v>
      </c>
      <c r="V205" s="1164" t="s">
        <v>1317</v>
      </c>
      <c r="W205" s="1164" t="s">
        <v>1317</v>
      </c>
      <c r="X205" s="1164" t="s">
        <v>1317</v>
      </c>
      <c r="Y205" s="1164" t="s">
        <v>1317</v>
      </c>
      <c r="Z205" s="1164" t="s">
        <v>1317</v>
      </c>
    </row>
    <row r="206" spans="1:26">
      <c r="A206" s="198" t="s">
        <v>1134</v>
      </c>
      <c r="B206" s="68" t="s">
        <v>771</v>
      </c>
      <c r="C206" s="499">
        <v>1</v>
      </c>
      <c r="D206" s="499">
        <v>1</v>
      </c>
      <c r="E206" s="499">
        <v>1</v>
      </c>
      <c r="F206" s="499">
        <v>0.61538461538461542</v>
      </c>
      <c r="G206" s="499">
        <v>0.61538461538461542</v>
      </c>
      <c r="H206" s="499">
        <v>0.84615384615384615</v>
      </c>
      <c r="I206" s="862">
        <v>1</v>
      </c>
      <c r="J206" s="862">
        <v>1</v>
      </c>
      <c r="K206" s="862">
        <v>0.94117647058823528</v>
      </c>
      <c r="L206" s="862">
        <v>0.47058823529411764</v>
      </c>
      <c r="M206" s="862">
        <v>0.47058823529411764</v>
      </c>
      <c r="N206" s="862">
        <v>0.52941176470588236</v>
      </c>
      <c r="O206" s="863">
        <v>0.94117647058823528</v>
      </c>
      <c r="P206" s="863">
        <v>0.94117647058823528</v>
      </c>
      <c r="Q206" s="863">
        <v>0.92307692307692313</v>
      </c>
      <c r="R206" s="863">
        <v>0.52941176470588236</v>
      </c>
      <c r="S206" s="863">
        <v>0.58823529411764708</v>
      </c>
      <c r="T206" s="863">
        <v>0.6470588235294118</v>
      </c>
      <c r="U206" s="1187">
        <v>1</v>
      </c>
      <c r="V206" s="1187">
        <v>1</v>
      </c>
      <c r="W206" s="1187">
        <v>0.9</v>
      </c>
      <c r="X206" s="1187">
        <v>0.45454545454545447</v>
      </c>
      <c r="Y206" s="1187">
        <v>0.45454545454545447</v>
      </c>
      <c r="Z206" s="1187">
        <v>0.63636363636363635</v>
      </c>
    </row>
    <row r="207" spans="1:26">
      <c r="A207" s="198" t="s">
        <v>452</v>
      </c>
      <c r="B207" s="68" t="s">
        <v>591</v>
      </c>
      <c r="C207" s="499">
        <v>0.88297872340425532</v>
      </c>
      <c r="D207" s="499">
        <v>0.9438202247191011</v>
      </c>
      <c r="E207" s="499">
        <v>0.90804597701149425</v>
      </c>
      <c r="F207" s="499">
        <v>0.59130434782608698</v>
      </c>
      <c r="G207" s="499">
        <v>0.56521739130434778</v>
      </c>
      <c r="H207" s="499">
        <v>0.67826086956521736</v>
      </c>
      <c r="I207" s="862">
        <v>0.89473684210526327</v>
      </c>
      <c r="J207" s="862">
        <v>0.86301369863013699</v>
      </c>
      <c r="K207" s="862">
        <v>0.88888888888888895</v>
      </c>
      <c r="L207" s="862">
        <v>0.63106796116504849</v>
      </c>
      <c r="M207" s="862">
        <v>0.64077669902912615</v>
      </c>
      <c r="N207" s="862">
        <v>0.70873786407766981</v>
      </c>
      <c r="O207" s="863">
        <v>0.91860465116279066</v>
      </c>
      <c r="P207" s="863">
        <v>0.96470588235294119</v>
      </c>
      <c r="Q207" s="863">
        <v>0.96202531645569622</v>
      </c>
      <c r="R207" s="863">
        <v>0.65517241379310343</v>
      </c>
      <c r="S207" s="863">
        <v>0.7068965517241379</v>
      </c>
      <c r="T207" s="863">
        <v>0.69827586206896552</v>
      </c>
      <c r="U207" s="1187">
        <v>0.86538461538461542</v>
      </c>
      <c r="V207" s="1187">
        <v>0.8727272727272728</v>
      </c>
      <c r="W207" s="1187">
        <v>0.89795918367346939</v>
      </c>
      <c r="X207" s="1187">
        <v>0.53424657534246578</v>
      </c>
      <c r="Y207" s="1187">
        <v>0.57534246575342463</v>
      </c>
      <c r="Z207" s="1187">
        <v>0.67123287671232879</v>
      </c>
    </row>
    <row r="208" spans="1:26">
      <c r="A208" s="198" t="s">
        <v>71</v>
      </c>
      <c r="B208" s="68" t="s">
        <v>631</v>
      </c>
      <c r="C208" s="499">
        <v>0.94736842105263164</v>
      </c>
      <c r="D208" s="499">
        <v>0.83333333333333326</v>
      </c>
      <c r="E208" s="499">
        <v>0.90909090909090917</v>
      </c>
      <c r="F208" s="499">
        <v>0.53488372093023262</v>
      </c>
      <c r="G208" s="499">
        <v>0.58139534883720934</v>
      </c>
      <c r="H208" s="499">
        <v>0.7441860465116279</v>
      </c>
      <c r="I208" s="862">
        <v>0.77800000000000002</v>
      </c>
      <c r="J208" s="862">
        <v>0.76919999999999999</v>
      </c>
      <c r="K208" s="861">
        <v>0.68420000000000003</v>
      </c>
      <c r="L208" s="862">
        <v>0.58819999999999995</v>
      </c>
      <c r="M208" s="862">
        <v>0.58819999999999995</v>
      </c>
      <c r="N208" s="862">
        <v>0.76470000000000005</v>
      </c>
      <c r="O208" s="863">
        <v>0.80851063829787229</v>
      </c>
      <c r="P208" s="863">
        <v>0.73809523809523814</v>
      </c>
      <c r="Q208" s="863">
        <v>0.97499999999999998</v>
      </c>
      <c r="R208" s="863">
        <v>0.59615384615384615</v>
      </c>
      <c r="S208" s="863">
        <v>0.59615384615384615</v>
      </c>
      <c r="T208" s="863">
        <v>0.80769230769230771</v>
      </c>
      <c r="U208" s="1187">
        <v>1</v>
      </c>
      <c r="V208" s="1187">
        <v>0.88461538461538458</v>
      </c>
      <c r="W208" s="1187">
        <v>0.9565217391304347</v>
      </c>
      <c r="X208" s="1187">
        <v>0.80645161290322576</v>
      </c>
      <c r="Y208" s="1187">
        <v>0.77419354838709675</v>
      </c>
      <c r="Z208" s="1187">
        <v>0.87096774193548399</v>
      </c>
    </row>
    <row r="209" spans="1:26">
      <c r="A209" s="198" t="s">
        <v>34</v>
      </c>
      <c r="B209" s="68" t="s">
        <v>664</v>
      </c>
      <c r="C209" s="499">
        <v>0.90909090909090917</v>
      </c>
      <c r="D209" s="499">
        <v>0.94117647058823528</v>
      </c>
      <c r="E209" s="499">
        <v>0.92307692307692313</v>
      </c>
      <c r="F209" s="499">
        <v>0.45588235294117646</v>
      </c>
      <c r="G209" s="499">
        <v>0.45588235294117646</v>
      </c>
      <c r="H209" s="499">
        <v>0.58823529411764708</v>
      </c>
      <c r="I209" s="862">
        <v>0.98648648648648651</v>
      </c>
      <c r="J209" s="862">
        <v>0.97297297297297303</v>
      </c>
      <c r="K209" s="862">
        <v>0.98550724637681164</v>
      </c>
      <c r="L209" s="862">
        <v>0.41333333333333333</v>
      </c>
      <c r="M209" s="862">
        <v>0.42666666666666669</v>
      </c>
      <c r="N209" s="862">
        <v>0.53333333333333333</v>
      </c>
      <c r="O209" s="863">
        <v>0.92405063291139244</v>
      </c>
      <c r="P209" s="863">
        <v>0.89610389610389618</v>
      </c>
      <c r="Q209" s="863">
        <v>0.90140845070422537</v>
      </c>
      <c r="R209" s="863">
        <v>0.49382716049382724</v>
      </c>
      <c r="S209" s="863">
        <v>0.55555555555555558</v>
      </c>
      <c r="T209" s="863">
        <v>0.60493827160493829</v>
      </c>
      <c r="U209" s="1187">
        <v>0.98630136986301375</v>
      </c>
      <c r="V209" s="1187">
        <v>0.9859154929577465</v>
      </c>
      <c r="W209" s="1187">
        <v>0.98529411764705888</v>
      </c>
      <c r="X209" s="1187">
        <v>0.59459459459459463</v>
      </c>
      <c r="Y209" s="1187">
        <v>0.59459459459459463</v>
      </c>
      <c r="Z209" s="1187">
        <v>0.67567567567567577</v>
      </c>
    </row>
    <row r="210" spans="1:26">
      <c r="A210" s="198" t="s">
        <v>183</v>
      </c>
      <c r="B210" s="68" t="s">
        <v>583</v>
      </c>
      <c r="C210" s="499">
        <v>0.86178861788617889</v>
      </c>
      <c r="D210" s="499">
        <v>0.88</v>
      </c>
      <c r="E210" s="499">
        <v>0.86206896551724133</v>
      </c>
      <c r="F210" s="499">
        <v>0.46564885496183211</v>
      </c>
      <c r="G210" s="499">
        <v>0.61068702290076338</v>
      </c>
      <c r="H210" s="499">
        <v>0.72519083969465647</v>
      </c>
      <c r="I210" s="862">
        <v>0.93442622950819676</v>
      </c>
      <c r="J210" s="862">
        <v>0.95238095238095233</v>
      </c>
      <c r="K210" s="862">
        <v>0.94623655913978488</v>
      </c>
      <c r="L210" s="862">
        <v>0.40157480314960631</v>
      </c>
      <c r="M210" s="862">
        <v>0.51181102362204722</v>
      </c>
      <c r="N210" s="862">
        <v>0.64566929133858275</v>
      </c>
      <c r="O210" s="863">
        <v>0.95205479452054786</v>
      </c>
      <c r="P210" s="863">
        <v>0.95967741935483875</v>
      </c>
      <c r="Q210" s="863">
        <v>0.95833333333333326</v>
      </c>
      <c r="R210" s="863">
        <v>0.37748344370860926</v>
      </c>
      <c r="S210" s="863">
        <v>0.49668874172185434</v>
      </c>
      <c r="T210" s="863">
        <v>0.6556291390728477</v>
      </c>
      <c r="U210" s="1187">
        <v>0.96240601503759393</v>
      </c>
      <c r="V210" s="1187">
        <v>0.92035398230088494</v>
      </c>
      <c r="W210" s="1187">
        <v>0.88695652173913042</v>
      </c>
      <c r="X210" s="1187">
        <v>0.42142857142857143</v>
      </c>
      <c r="Y210" s="1187">
        <v>0.54285714285714293</v>
      </c>
      <c r="Z210" s="1187">
        <v>0.57857142857142863</v>
      </c>
    </row>
    <row r="211" spans="1:26">
      <c r="A211" s="198" t="s">
        <v>410</v>
      </c>
      <c r="B211" s="68" t="s">
        <v>527</v>
      </c>
      <c r="C211" s="499">
        <v>0.94117647058823528</v>
      </c>
      <c r="D211" s="499">
        <v>0.94736842105263164</v>
      </c>
      <c r="E211" s="499">
        <v>0.83333333333333326</v>
      </c>
      <c r="F211" s="499">
        <v>0.68421052631578949</v>
      </c>
      <c r="G211" s="499">
        <v>0.63157894736842113</v>
      </c>
      <c r="H211" s="499">
        <v>0.73684210526315785</v>
      </c>
      <c r="I211" s="862">
        <v>0.95</v>
      </c>
      <c r="J211" s="862">
        <v>0.95</v>
      </c>
      <c r="K211" s="862">
        <v>0.93333333333333324</v>
      </c>
      <c r="L211" s="862">
        <v>0.47619047619047616</v>
      </c>
      <c r="M211" s="862">
        <v>0.4285714285714286</v>
      </c>
      <c r="N211" s="862">
        <v>0.66666666666666674</v>
      </c>
      <c r="O211" s="863">
        <v>0.8666666666666667</v>
      </c>
      <c r="P211" s="863">
        <v>0.8666666666666667</v>
      </c>
      <c r="Q211" s="863">
        <v>0.84615384615384615</v>
      </c>
      <c r="R211" s="863">
        <v>0.58823529411764708</v>
      </c>
      <c r="S211" s="863">
        <v>0.52941176470588236</v>
      </c>
      <c r="T211" s="863">
        <v>0.70588235294117652</v>
      </c>
      <c r="U211" s="1187">
        <v>0.85185185185185197</v>
      </c>
      <c r="V211" s="1187">
        <v>0.81481481481481477</v>
      </c>
      <c r="W211" s="1187">
        <v>0.78947368421052633</v>
      </c>
      <c r="X211" s="1187">
        <v>0.625</v>
      </c>
      <c r="Y211" s="1187">
        <v>0.59375</v>
      </c>
      <c r="Z211" s="1187">
        <v>0.75</v>
      </c>
    </row>
    <row r="212" spans="1:26">
      <c r="A212" s="239" t="s">
        <v>438</v>
      </c>
      <c r="B212" s="68" t="s">
        <v>647</v>
      </c>
      <c r="C212" s="499">
        <v>0.9882352941176471</v>
      </c>
      <c r="D212" s="499">
        <v>0.9642857142857143</v>
      </c>
      <c r="E212" s="499">
        <v>1</v>
      </c>
      <c r="F212" s="499">
        <v>0.50549450549450547</v>
      </c>
      <c r="G212" s="499">
        <v>0.51648351648351654</v>
      </c>
      <c r="H212" s="499">
        <v>0.7142857142857143</v>
      </c>
      <c r="I212" s="862">
        <v>0.98648648648648651</v>
      </c>
      <c r="J212" s="862">
        <v>0.97222222222222221</v>
      </c>
      <c r="K212" s="862">
        <v>0.9565217391304347</v>
      </c>
      <c r="L212" s="862">
        <v>0.64473684210526327</v>
      </c>
      <c r="M212" s="862">
        <v>0.64473684210526327</v>
      </c>
      <c r="N212" s="862">
        <v>0.71052631578947367</v>
      </c>
      <c r="O212" s="863">
        <v>1</v>
      </c>
      <c r="P212" s="863">
        <v>1</v>
      </c>
      <c r="Q212" s="863">
        <v>0.97142857142857131</v>
      </c>
      <c r="R212" s="863">
        <v>0.60526315789473673</v>
      </c>
      <c r="S212" s="863">
        <v>0.56578947368421051</v>
      </c>
      <c r="T212" s="863">
        <v>0.77631578947368418</v>
      </c>
      <c r="U212" s="1187">
        <v>1</v>
      </c>
      <c r="V212" s="1187">
        <v>0.97959183673469385</v>
      </c>
      <c r="W212" s="1187">
        <v>1</v>
      </c>
      <c r="X212" s="1187">
        <v>0.56603773584905659</v>
      </c>
      <c r="Y212" s="1187">
        <v>0.62264150943396235</v>
      </c>
      <c r="Z212" s="1187">
        <v>0.75471698113207553</v>
      </c>
    </row>
    <row r="213" spans="1:26">
      <c r="A213" s="198" t="s">
        <v>294</v>
      </c>
      <c r="B213" s="68" t="s">
        <v>616</v>
      </c>
      <c r="C213" s="865" t="s">
        <v>1317</v>
      </c>
      <c r="D213" s="865" t="s">
        <v>1317</v>
      </c>
      <c r="E213" s="865" t="s">
        <v>1317</v>
      </c>
      <c r="F213" s="865" t="s">
        <v>1317</v>
      </c>
      <c r="G213" s="865" t="s">
        <v>1317</v>
      </c>
      <c r="H213" s="865" t="s">
        <v>1317</v>
      </c>
      <c r="I213" s="861" t="s">
        <v>1317</v>
      </c>
      <c r="J213" s="861" t="s">
        <v>1317</v>
      </c>
      <c r="K213" s="861" t="s">
        <v>1317</v>
      </c>
      <c r="L213" s="861" t="s">
        <v>1317</v>
      </c>
      <c r="M213" s="861" t="s">
        <v>1317</v>
      </c>
      <c r="N213" s="861" t="s">
        <v>1317</v>
      </c>
      <c r="O213" s="861" t="s">
        <v>1317</v>
      </c>
      <c r="P213" s="861" t="s">
        <v>1317</v>
      </c>
      <c r="Q213" s="861" t="s">
        <v>1317</v>
      </c>
      <c r="R213" s="861" t="s">
        <v>1317</v>
      </c>
      <c r="S213" s="861" t="s">
        <v>1317</v>
      </c>
      <c r="T213" s="861" t="s">
        <v>1317</v>
      </c>
      <c r="U213" s="1164" t="s">
        <v>1317</v>
      </c>
      <c r="V213" s="1164" t="s">
        <v>1317</v>
      </c>
      <c r="W213" s="1164" t="s">
        <v>1317</v>
      </c>
      <c r="X213" s="1164" t="s">
        <v>1317</v>
      </c>
      <c r="Y213" s="1164" t="s">
        <v>1317</v>
      </c>
      <c r="Z213" s="1164" t="s">
        <v>1317</v>
      </c>
    </row>
    <row r="214" spans="1:26">
      <c r="A214" s="198" t="s">
        <v>26</v>
      </c>
      <c r="B214" s="68" t="s">
        <v>655</v>
      </c>
      <c r="C214" s="499">
        <v>0.66666666666666674</v>
      </c>
      <c r="D214" s="499">
        <v>0.69230769230769229</v>
      </c>
      <c r="E214" s="499">
        <v>0.66666666666666674</v>
      </c>
      <c r="F214" s="499">
        <v>0.2</v>
      </c>
      <c r="G214" s="499">
        <v>0.33333333333333331</v>
      </c>
      <c r="H214" s="499">
        <v>0.53333333333333333</v>
      </c>
      <c r="I214" s="862">
        <v>1</v>
      </c>
      <c r="J214" s="862">
        <v>0.83333333333333326</v>
      </c>
      <c r="K214" s="862">
        <v>0.8571428571428571</v>
      </c>
      <c r="L214" s="862">
        <v>0.5</v>
      </c>
      <c r="M214" s="862">
        <v>0.66666666666666674</v>
      </c>
      <c r="N214" s="862">
        <v>0.61111111111111105</v>
      </c>
      <c r="O214" s="863">
        <v>0.94117647058823528</v>
      </c>
      <c r="P214" s="863">
        <v>1</v>
      </c>
      <c r="Q214" s="863">
        <v>1</v>
      </c>
      <c r="R214" s="863">
        <v>0.41176470588235287</v>
      </c>
      <c r="S214" s="863">
        <v>0.70588235294117652</v>
      </c>
      <c r="T214" s="863">
        <v>0.58823529411764708</v>
      </c>
      <c r="U214" s="1187">
        <v>1</v>
      </c>
      <c r="V214" s="1187">
        <v>1</v>
      </c>
      <c r="W214" s="1187">
        <v>1</v>
      </c>
      <c r="X214" s="1187">
        <v>0.33333333333333331</v>
      </c>
      <c r="Y214" s="1187">
        <v>0.8571428571428571</v>
      </c>
      <c r="Z214" s="1187">
        <v>0.52380952380952384</v>
      </c>
    </row>
    <row r="215" spans="1:26">
      <c r="A215" s="198" t="s">
        <v>1049</v>
      </c>
      <c r="B215" s="68" t="s">
        <v>760</v>
      </c>
      <c r="C215" s="499">
        <v>0.90625</v>
      </c>
      <c r="D215" s="499">
        <v>0.93333333333333324</v>
      </c>
      <c r="E215" s="499">
        <v>0.88135593220338981</v>
      </c>
      <c r="F215" s="499">
        <v>0.63749999999999996</v>
      </c>
      <c r="G215" s="499">
        <v>0.73750000000000004</v>
      </c>
      <c r="H215" s="499">
        <v>0.76249999999999996</v>
      </c>
      <c r="I215" s="862">
        <v>0.95833333333333326</v>
      </c>
      <c r="J215" s="862">
        <v>1</v>
      </c>
      <c r="K215" s="862">
        <v>1</v>
      </c>
      <c r="L215" s="862">
        <v>0.62962962962962965</v>
      </c>
      <c r="M215" s="862">
        <v>0.70370370370370361</v>
      </c>
      <c r="N215" s="862">
        <v>0.7407407407407407</v>
      </c>
      <c r="O215" s="863">
        <v>0.89655172413793094</v>
      </c>
      <c r="P215" s="863">
        <v>0.8928571428571429</v>
      </c>
      <c r="Q215" s="863">
        <v>0.88461538461538458</v>
      </c>
      <c r="R215" s="863">
        <v>0.8</v>
      </c>
      <c r="S215" s="863">
        <v>0.76666666666666672</v>
      </c>
      <c r="T215" s="863">
        <v>0.66666666666666674</v>
      </c>
      <c r="U215" s="1187">
        <v>1</v>
      </c>
      <c r="V215" s="1187">
        <v>1</v>
      </c>
      <c r="W215" s="1187">
        <v>1</v>
      </c>
      <c r="X215" s="1187">
        <v>0.75</v>
      </c>
      <c r="Y215" s="1187">
        <v>0.75</v>
      </c>
      <c r="Z215" s="1187">
        <v>0.75</v>
      </c>
    </row>
    <row r="216" spans="1:26">
      <c r="A216" s="198" t="s">
        <v>1107</v>
      </c>
      <c r="B216" s="68" t="s">
        <v>633</v>
      </c>
      <c r="C216" s="499">
        <v>0.84375</v>
      </c>
      <c r="D216" s="499">
        <v>0.82758620689655171</v>
      </c>
      <c r="E216" s="499">
        <v>0.7857142857142857</v>
      </c>
      <c r="F216" s="499">
        <v>0.53658536585365846</v>
      </c>
      <c r="G216" s="499">
        <v>0.58536585365853655</v>
      </c>
      <c r="H216" s="499">
        <v>0.73170731707317072</v>
      </c>
      <c r="I216" s="862">
        <v>0.76923076923076916</v>
      </c>
      <c r="J216" s="862">
        <v>0.75</v>
      </c>
      <c r="K216" s="862">
        <v>0.81818181818181823</v>
      </c>
      <c r="L216" s="862">
        <v>0.47058823529411764</v>
      </c>
      <c r="M216" s="862">
        <v>0.3529411764705882</v>
      </c>
      <c r="N216" s="862">
        <v>0.6470588235294118</v>
      </c>
      <c r="O216" s="863">
        <v>1</v>
      </c>
      <c r="P216" s="863">
        <v>0.6</v>
      </c>
      <c r="Q216" s="863">
        <v>0.66666666666666674</v>
      </c>
      <c r="R216" s="863">
        <v>0.5</v>
      </c>
      <c r="S216" s="863">
        <v>0.375</v>
      </c>
      <c r="T216" s="863">
        <v>0.75</v>
      </c>
      <c r="U216" s="1187">
        <v>1</v>
      </c>
      <c r="V216" s="1187">
        <v>1</v>
      </c>
      <c r="W216" s="1187">
        <v>1</v>
      </c>
      <c r="X216" s="1187">
        <v>0.75</v>
      </c>
      <c r="Y216" s="1187">
        <v>0.75</v>
      </c>
      <c r="Z216" s="1187">
        <v>1</v>
      </c>
    </row>
    <row r="217" spans="1:26">
      <c r="A217" s="198" t="s">
        <v>1136</v>
      </c>
      <c r="B217" s="68" t="s">
        <v>772</v>
      </c>
      <c r="C217" s="499">
        <v>0.27272727272727271</v>
      </c>
      <c r="D217" s="499">
        <v>0.4</v>
      </c>
      <c r="E217" s="499">
        <v>0.27272727272727271</v>
      </c>
      <c r="F217" s="499">
        <v>0.18181818181818182</v>
      </c>
      <c r="G217" s="499">
        <v>0.45454545454545447</v>
      </c>
      <c r="H217" s="499">
        <v>0.18181818181818182</v>
      </c>
      <c r="I217" s="862">
        <v>0.52631578947368418</v>
      </c>
      <c r="J217" s="862">
        <v>0.5625</v>
      </c>
      <c r="K217" s="862">
        <v>0.58823529411764708</v>
      </c>
      <c r="L217" s="862">
        <v>0.4210526315789474</v>
      </c>
      <c r="M217" s="862">
        <v>0.36842105263157893</v>
      </c>
      <c r="N217" s="862">
        <v>0.4210526315789474</v>
      </c>
      <c r="O217" s="863">
        <v>0.4285714285714286</v>
      </c>
      <c r="P217" s="863">
        <v>0.6</v>
      </c>
      <c r="Q217" s="863">
        <v>1</v>
      </c>
      <c r="R217" s="863">
        <v>0.3</v>
      </c>
      <c r="S217" s="863">
        <v>0.7</v>
      </c>
      <c r="T217" s="863">
        <v>0.8</v>
      </c>
      <c r="U217" s="1187">
        <v>0.6</v>
      </c>
      <c r="V217" s="1187">
        <v>0.375</v>
      </c>
      <c r="W217" s="1187">
        <v>0.6</v>
      </c>
      <c r="X217" s="1187">
        <v>0.4</v>
      </c>
      <c r="Y217" s="1187">
        <v>0.5</v>
      </c>
      <c r="Z217" s="1187">
        <v>0.7</v>
      </c>
    </row>
    <row r="218" spans="1:26">
      <c r="A218" s="198" t="s">
        <v>169</v>
      </c>
      <c r="B218" s="68" t="s">
        <v>574</v>
      </c>
      <c r="C218" s="499">
        <v>0.66666666666666674</v>
      </c>
      <c r="D218" s="499">
        <v>0.66666666666666674</v>
      </c>
      <c r="E218" s="499">
        <v>0.5</v>
      </c>
      <c r="F218" s="499">
        <v>0.66666666666666674</v>
      </c>
      <c r="G218" s="499">
        <v>0.66666666666666674</v>
      </c>
      <c r="H218" s="499">
        <v>0.66666666666666674</v>
      </c>
      <c r="I218" s="862">
        <v>1</v>
      </c>
      <c r="K218" s="862">
        <v>1</v>
      </c>
      <c r="L218" s="862">
        <v>0</v>
      </c>
      <c r="M218" s="862">
        <v>1</v>
      </c>
      <c r="N218" s="862">
        <v>0</v>
      </c>
      <c r="O218" s="863">
        <v>1</v>
      </c>
      <c r="P218" s="863">
        <v>1</v>
      </c>
      <c r="Q218" s="863">
        <v>1</v>
      </c>
      <c r="R218" s="863">
        <v>0</v>
      </c>
      <c r="S218" s="863">
        <v>0</v>
      </c>
      <c r="T218" s="863">
        <v>0</v>
      </c>
      <c r="U218" s="1187">
        <v>1</v>
      </c>
      <c r="V218" s="1187">
        <v>1</v>
      </c>
      <c r="W218" s="1187">
        <v>0.5</v>
      </c>
      <c r="X218" s="1187">
        <v>0.33333333333333331</v>
      </c>
      <c r="Y218" s="1187">
        <v>0.33333333333333331</v>
      </c>
      <c r="Z218" s="1187">
        <v>0.33333333333333331</v>
      </c>
    </row>
    <row r="219" spans="1:26">
      <c r="A219" s="198" t="s">
        <v>265</v>
      </c>
      <c r="B219" s="68" t="s">
        <v>604</v>
      </c>
      <c r="C219" s="499">
        <v>0.94202898550724634</v>
      </c>
      <c r="D219" s="499">
        <v>0.87323943661971837</v>
      </c>
      <c r="E219" s="499">
        <v>0.89393939393939392</v>
      </c>
      <c r="F219" s="499">
        <v>0.38356164383561642</v>
      </c>
      <c r="G219" s="499">
        <v>0.28767123287671231</v>
      </c>
      <c r="H219" s="499">
        <v>0.49315068493150682</v>
      </c>
      <c r="I219" s="862">
        <v>1</v>
      </c>
      <c r="J219" s="862">
        <v>1</v>
      </c>
      <c r="K219" s="862">
        <v>1</v>
      </c>
      <c r="L219" s="862">
        <v>0.3125</v>
      </c>
      <c r="M219" s="862">
        <v>0.3125</v>
      </c>
      <c r="N219" s="862">
        <v>0.375</v>
      </c>
      <c r="O219" s="863">
        <v>1</v>
      </c>
      <c r="P219" s="863">
        <v>1</v>
      </c>
      <c r="Q219" s="863">
        <v>1</v>
      </c>
      <c r="R219" s="863">
        <v>0.33333333333333331</v>
      </c>
      <c r="S219" s="863">
        <v>0.16666666666666669</v>
      </c>
      <c r="T219" s="863">
        <v>0.33333333333333331</v>
      </c>
      <c r="U219" s="1187">
        <v>1</v>
      </c>
      <c r="V219" s="1187">
        <v>0.8571428571428571</v>
      </c>
      <c r="W219" s="1187">
        <v>0.875</v>
      </c>
      <c r="X219" s="1187">
        <v>0.55555555555555558</v>
      </c>
      <c r="Y219" s="1187">
        <v>0.44444444444444442</v>
      </c>
      <c r="Z219" s="1187">
        <v>0.55555555555555558</v>
      </c>
    </row>
    <row r="220" spans="1:26">
      <c r="A220" s="198" t="s">
        <v>13</v>
      </c>
      <c r="B220" s="68" t="s">
        <v>765</v>
      </c>
      <c r="C220" s="499">
        <v>0.94736842105263164</v>
      </c>
      <c r="D220" s="499">
        <v>0.90476190476190488</v>
      </c>
      <c r="E220" s="499">
        <v>1</v>
      </c>
      <c r="F220" s="499">
        <v>0.47826086956521735</v>
      </c>
      <c r="G220" s="499">
        <v>0.30434782608695649</v>
      </c>
      <c r="H220" s="499">
        <v>0.69565217391304346</v>
      </c>
      <c r="I220" s="862">
        <v>0.95238095238095233</v>
      </c>
      <c r="J220" s="862">
        <v>0.86956521739130421</v>
      </c>
      <c r="K220" s="862">
        <v>0.82352941176470584</v>
      </c>
      <c r="L220" s="862">
        <v>0.56000000000000005</v>
      </c>
      <c r="M220" s="862">
        <v>0.44</v>
      </c>
      <c r="N220" s="862">
        <v>0.6</v>
      </c>
      <c r="O220" s="863">
        <v>1</v>
      </c>
      <c r="P220" s="863">
        <v>0.91666666666666674</v>
      </c>
      <c r="Q220" s="863">
        <v>0.88888888888888895</v>
      </c>
      <c r="R220" s="863">
        <v>0.77777777777777779</v>
      </c>
      <c r="S220" s="863">
        <v>0.59259259259259256</v>
      </c>
      <c r="T220" s="863">
        <v>0.81481481481481477</v>
      </c>
      <c r="U220" s="1187">
        <v>1</v>
      </c>
      <c r="V220" s="1187">
        <v>0.9565217391304347</v>
      </c>
      <c r="W220" s="1187">
        <v>1</v>
      </c>
      <c r="X220" s="1187">
        <v>0.46153846153846151</v>
      </c>
      <c r="Y220" s="1187">
        <v>0.42307692307692307</v>
      </c>
      <c r="Z220" s="1187">
        <v>0.84615384615384615</v>
      </c>
    </row>
    <row r="221" spans="1:26">
      <c r="A221" s="198" t="s">
        <v>230</v>
      </c>
      <c r="B221" s="68" t="s">
        <v>690</v>
      </c>
      <c r="C221" s="499">
        <v>0.85039370078740151</v>
      </c>
      <c r="D221" s="499">
        <v>0.83739837398373984</v>
      </c>
      <c r="E221" s="499">
        <v>0.91150442477876115</v>
      </c>
      <c r="F221" s="499">
        <v>0.3884892086330935</v>
      </c>
      <c r="G221" s="499">
        <v>0.40287769784172661</v>
      </c>
      <c r="H221" s="499">
        <v>0.61151079136690656</v>
      </c>
      <c r="I221" s="862">
        <v>0.88607594936708856</v>
      </c>
      <c r="J221" s="862">
        <v>0.84337349397590367</v>
      </c>
      <c r="K221" s="862">
        <v>0.91304347826086962</v>
      </c>
      <c r="L221" s="862">
        <v>0.32183908045977011</v>
      </c>
      <c r="M221" s="862">
        <v>0.35632183908045978</v>
      </c>
      <c r="N221" s="862">
        <v>0.65517241379310343</v>
      </c>
      <c r="O221" s="863">
        <v>0.76576576576576583</v>
      </c>
      <c r="P221" s="863">
        <v>0.71818181818181825</v>
      </c>
      <c r="Q221" s="863">
        <v>0.63541666666666674</v>
      </c>
      <c r="R221" s="863">
        <v>0.1238938053097345</v>
      </c>
      <c r="S221" s="863">
        <v>0.10714285714285711</v>
      </c>
      <c r="T221" s="863">
        <v>0.3571428571428571</v>
      </c>
      <c r="U221" s="1187">
        <v>0.65384615384615385</v>
      </c>
      <c r="V221" s="1187">
        <v>0.59493670886075944</v>
      </c>
      <c r="W221" s="1187">
        <v>0.55555555555555558</v>
      </c>
      <c r="X221" s="1187">
        <v>0.1125</v>
      </c>
      <c r="Y221" s="1187">
        <v>7.4999999999999997E-2</v>
      </c>
      <c r="Z221" s="1187">
        <v>0.2</v>
      </c>
    </row>
    <row r="222" spans="1:26">
      <c r="A222" s="198" t="s">
        <v>64</v>
      </c>
      <c r="B222" s="68" t="s">
        <v>514</v>
      </c>
      <c r="C222" s="865" t="s">
        <v>1317</v>
      </c>
      <c r="D222" s="865" t="s">
        <v>1317</v>
      </c>
      <c r="E222" s="865" t="s">
        <v>1317</v>
      </c>
      <c r="F222" s="865" t="s">
        <v>1317</v>
      </c>
      <c r="G222" s="865" t="s">
        <v>1317</v>
      </c>
      <c r="H222" s="865" t="s">
        <v>1317</v>
      </c>
      <c r="I222" s="861" t="s">
        <v>1317</v>
      </c>
      <c r="J222" s="861" t="s">
        <v>1317</v>
      </c>
      <c r="K222" s="861" t="s">
        <v>1317</v>
      </c>
      <c r="L222" s="861" t="s">
        <v>1317</v>
      </c>
      <c r="M222" s="861" t="s">
        <v>1317</v>
      </c>
      <c r="N222" s="861" t="s">
        <v>1317</v>
      </c>
      <c r="O222" s="861" t="s">
        <v>1317</v>
      </c>
      <c r="P222" s="861" t="s">
        <v>1317</v>
      </c>
      <c r="Q222" s="861" t="s">
        <v>1317</v>
      </c>
      <c r="R222" s="861" t="s">
        <v>1317</v>
      </c>
      <c r="S222" s="861" t="s">
        <v>1317</v>
      </c>
      <c r="T222" s="861" t="s">
        <v>1317</v>
      </c>
      <c r="U222" s="1164" t="s">
        <v>1317</v>
      </c>
      <c r="V222" s="1164" t="s">
        <v>1317</v>
      </c>
      <c r="W222" s="1164" t="s">
        <v>1317</v>
      </c>
      <c r="X222" s="1164" t="s">
        <v>1317</v>
      </c>
      <c r="Y222" s="1164" t="s">
        <v>1317</v>
      </c>
      <c r="Z222" s="1164" t="s">
        <v>1317</v>
      </c>
    </row>
    <row r="223" spans="1:26">
      <c r="A223" s="198" t="s">
        <v>380</v>
      </c>
      <c r="B223" s="68" t="s">
        <v>606</v>
      </c>
      <c r="C223" s="865" t="s">
        <v>1317</v>
      </c>
      <c r="D223" s="865" t="s">
        <v>1317</v>
      </c>
      <c r="E223" s="865" t="s">
        <v>1317</v>
      </c>
      <c r="F223" s="865" t="s">
        <v>1317</v>
      </c>
      <c r="G223" s="865" t="s">
        <v>1317</v>
      </c>
      <c r="H223" s="865" t="s">
        <v>1317</v>
      </c>
      <c r="I223" s="861" t="s">
        <v>1317</v>
      </c>
      <c r="J223" s="861" t="s">
        <v>1317</v>
      </c>
      <c r="K223" s="861" t="s">
        <v>1317</v>
      </c>
      <c r="L223" s="861" t="s">
        <v>1317</v>
      </c>
      <c r="M223" s="861" t="s">
        <v>1317</v>
      </c>
      <c r="N223" s="861" t="s">
        <v>1317</v>
      </c>
      <c r="O223" s="861" t="s">
        <v>1317</v>
      </c>
      <c r="P223" s="861" t="s">
        <v>1317</v>
      </c>
      <c r="Q223" s="861" t="s">
        <v>1317</v>
      </c>
      <c r="R223" s="861" t="s">
        <v>1317</v>
      </c>
      <c r="S223" s="861" t="s">
        <v>1317</v>
      </c>
      <c r="T223" s="861" t="s">
        <v>1317</v>
      </c>
      <c r="U223" s="1164" t="s">
        <v>1317</v>
      </c>
      <c r="V223" s="1164" t="s">
        <v>1317</v>
      </c>
      <c r="W223" s="1164" t="s">
        <v>1317</v>
      </c>
      <c r="X223" s="1164" t="s">
        <v>1317</v>
      </c>
      <c r="Y223" s="1164" t="s">
        <v>1317</v>
      </c>
      <c r="Z223" s="1164" t="s">
        <v>1317</v>
      </c>
    </row>
    <row r="224" spans="1:26">
      <c r="A224" s="198" t="s">
        <v>45</v>
      </c>
      <c r="B224" s="68" t="s">
        <v>670</v>
      </c>
      <c r="C224" s="499">
        <v>1</v>
      </c>
      <c r="D224" s="499">
        <v>1</v>
      </c>
      <c r="E224" s="499">
        <v>1</v>
      </c>
      <c r="F224" s="499">
        <v>0.7142857142857143</v>
      </c>
      <c r="G224" s="499">
        <v>0.8571428571428571</v>
      </c>
      <c r="H224" s="499">
        <v>0.8571428571428571</v>
      </c>
      <c r="I224" s="862">
        <v>1</v>
      </c>
      <c r="J224" s="862">
        <v>1</v>
      </c>
      <c r="K224" s="862">
        <v>1</v>
      </c>
      <c r="L224" s="862">
        <v>0.90909090909090917</v>
      </c>
      <c r="M224" s="862">
        <v>0.90909090909090917</v>
      </c>
      <c r="N224" s="862">
        <v>0.81818181818181823</v>
      </c>
      <c r="O224" s="863">
        <v>1</v>
      </c>
      <c r="P224" s="863">
        <v>1</v>
      </c>
      <c r="Q224" s="863">
        <v>1</v>
      </c>
      <c r="R224" s="863">
        <v>0.83333333333333326</v>
      </c>
      <c r="S224" s="863">
        <v>0.83333333333333326</v>
      </c>
      <c r="T224" s="863">
        <v>1</v>
      </c>
      <c r="U224" s="1187">
        <v>1</v>
      </c>
      <c r="V224" s="1187">
        <v>1</v>
      </c>
      <c r="W224" s="1187">
        <v>1</v>
      </c>
      <c r="X224" s="1187">
        <v>0.4</v>
      </c>
      <c r="Y224" s="1187">
        <v>0.6</v>
      </c>
      <c r="Z224" s="1187">
        <v>1</v>
      </c>
    </row>
    <row r="225" spans="1:26">
      <c r="A225" s="198" t="s">
        <v>1170</v>
      </c>
      <c r="B225" s="68" t="s">
        <v>650</v>
      </c>
      <c r="C225" s="499">
        <v>0.58333333333333326</v>
      </c>
      <c r="D225" s="499">
        <v>0.74285714285714288</v>
      </c>
      <c r="E225" s="499">
        <v>0.76923076923076916</v>
      </c>
      <c r="F225" s="499">
        <v>0.63414634146341453</v>
      </c>
      <c r="G225" s="499">
        <v>0.58536585365853655</v>
      </c>
      <c r="H225" s="499">
        <v>0.73170731707317072</v>
      </c>
      <c r="I225" s="862">
        <v>0.5</v>
      </c>
      <c r="J225" s="862">
        <v>0.25</v>
      </c>
      <c r="K225" s="862">
        <v>0.4</v>
      </c>
      <c r="L225" s="862">
        <v>0.73684210526315785</v>
      </c>
      <c r="M225" s="862">
        <v>0.36842105263157893</v>
      </c>
      <c r="N225" s="862">
        <v>0.68421052631578949</v>
      </c>
      <c r="O225" s="863">
        <v>0</v>
      </c>
      <c r="P225" s="863">
        <v>0</v>
      </c>
      <c r="Q225" s="863">
        <v>0</v>
      </c>
      <c r="R225" s="863">
        <v>0.83333333333333326</v>
      </c>
      <c r="S225" s="863">
        <v>0.25</v>
      </c>
      <c r="T225" s="863">
        <v>0.58333333333333326</v>
      </c>
      <c r="U225" s="1187">
        <v>0.83333333333333326</v>
      </c>
      <c r="V225" s="1187">
        <v>1</v>
      </c>
      <c r="W225" s="1187">
        <v>1</v>
      </c>
      <c r="X225" s="1187">
        <v>0.9</v>
      </c>
      <c r="Y225" s="1187">
        <v>0.9</v>
      </c>
      <c r="Z225" s="1187">
        <v>0.9</v>
      </c>
    </row>
    <row r="226" spans="1:26">
      <c r="A226" s="198" t="s">
        <v>1168</v>
      </c>
      <c r="B226" s="68" t="s">
        <v>649</v>
      </c>
      <c r="C226" s="499">
        <v>0.90625</v>
      </c>
      <c r="D226" s="499">
        <v>0.9375</v>
      </c>
      <c r="E226" s="499">
        <v>0.8214285714285714</v>
      </c>
      <c r="F226" s="499">
        <v>0.5641025641025641</v>
      </c>
      <c r="G226" s="499">
        <v>0.48717948717948723</v>
      </c>
      <c r="H226" s="499">
        <v>0.64102564102564097</v>
      </c>
      <c r="I226" s="862">
        <v>1</v>
      </c>
      <c r="J226" s="862">
        <v>0.95833333333333326</v>
      </c>
      <c r="K226" s="862">
        <v>1</v>
      </c>
      <c r="L226" s="862">
        <v>0.33333333333333331</v>
      </c>
      <c r="M226" s="862">
        <v>0.25</v>
      </c>
      <c r="N226" s="862">
        <v>0.625</v>
      </c>
      <c r="O226" s="863">
        <v>1</v>
      </c>
      <c r="P226" s="863">
        <v>1</v>
      </c>
      <c r="Q226" s="863">
        <v>1</v>
      </c>
      <c r="R226" s="863">
        <v>0.6071428571428571</v>
      </c>
      <c r="S226" s="863">
        <v>0.5357142857142857</v>
      </c>
      <c r="T226" s="863">
        <v>0.6428571428571429</v>
      </c>
      <c r="U226" s="1187">
        <v>1</v>
      </c>
      <c r="V226" s="1187">
        <v>1</v>
      </c>
      <c r="W226" s="1187">
        <v>0.95454545454545447</v>
      </c>
      <c r="X226" s="1187">
        <v>0.48</v>
      </c>
      <c r="Y226" s="1187">
        <v>0.4</v>
      </c>
      <c r="Z226" s="1187">
        <v>0.56000000000000005</v>
      </c>
    </row>
    <row r="227" spans="1:26">
      <c r="A227" s="198" t="s">
        <v>235</v>
      </c>
      <c r="B227" s="68" t="s">
        <v>551</v>
      </c>
      <c r="C227" s="499">
        <v>0.7865168539325843</v>
      </c>
      <c r="D227" s="499">
        <v>0.75949367088607589</v>
      </c>
      <c r="E227" s="499">
        <v>0.80303030303030298</v>
      </c>
      <c r="F227" s="499">
        <v>0.5490196078431373</v>
      </c>
      <c r="G227" s="499">
        <v>0.55882352941176472</v>
      </c>
      <c r="H227" s="499">
        <v>0.6568627450980391</v>
      </c>
      <c r="I227" s="862">
        <v>0.8674698795180722</v>
      </c>
      <c r="J227" s="862">
        <v>0.81578947368421051</v>
      </c>
      <c r="K227" s="862">
        <v>0.81967213114754101</v>
      </c>
      <c r="L227" s="862">
        <v>0.47252747252747251</v>
      </c>
      <c r="M227" s="862">
        <v>0.53846153846153855</v>
      </c>
      <c r="N227" s="862">
        <v>0.62637362637362637</v>
      </c>
      <c r="O227" s="863">
        <v>0.88505747126436785</v>
      </c>
      <c r="P227" s="863">
        <v>0.81578947368421051</v>
      </c>
      <c r="Q227" s="863">
        <v>0.82666666666666677</v>
      </c>
      <c r="R227" s="863">
        <v>0.48958333333333331</v>
      </c>
      <c r="S227" s="863">
        <v>0.51041666666666674</v>
      </c>
      <c r="T227" s="863">
        <v>0.55208333333333326</v>
      </c>
      <c r="U227" s="1187">
        <v>0.96923076923076912</v>
      </c>
      <c r="V227" s="1187">
        <v>0.9152542372881356</v>
      </c>
      <c r="W227" s="1187">
        <v>0.84905660377358483</v>
      </c>
      <c r="X227" s="1187">
        <v>0.44776119402985071</v>
      </c>
      <c r="Y227" s="1187">
        <v>0.41791044776119401</v>
      </c>
      <c r="Z227" s="1187">
        <v>0.46268656716417911</v>
      </c>
    </row>
    <row r="228" spans="1:26">
      <c r="A228" s="320" t="s">
        <v>368</v>
      </c>
      <c r="B228" s="43" t="s">
        <v>597</v>
      </c>
      <c r="C228" s="499">
        <v>1</v>
      </c>
      <c r="D228" s="499">
        <v>1</v>
      </c>
      <c r="E228" s="499">
        <v>1</v>
      </c>
      <c r="F228" s="499">
        <v>0.5</v>
      </c>
      <c r="G228" s="499">
        <v>0.5</v>
      </c>
      <c r="H228" s="499">
        <v>0.5</v>
      </c>
      <c r="I228" s="861" t="s">
        <v>1317</v>
      </c>
      <c r="J228" s="861" t="s">
        <v>1317</v>
      </c>
      <c r="K228" s="861" t="s">
        <v>1317</v>
      </c>
      <c r="L228" s="861" t="s">
        <v>1317</v>
      </c>
      <c r="M228" s="861" t="s">
        <v>1317</v>
      </c>
      <c r="N228" s="861" t="s">
        <v>1317</v>
      </c>
      <c r="O228" s="863">
        <v>1</v>
      </c>
      <c r="P228" s="863">
        <v>1</v>
      </c>
      <c r="Q228" s="863">
        <v>1</v>
      </c>
      <c r="R228" s="863">
        <v>1</v>
      </c>
      <c r="S228" s="863">
        <v>0.66666666666666674</v>
      </c>
      <c r="T228" s="863">
        <v>1</v>
      </c>
      <c r="U228" s="1187">
        <v>1</v>
      </c>
      <c r="V228" s="1187">
        <v>1</v>
      </c>
      <c r="W228" s="1187">
        <v>0.8</v>
      </c>
      <c r="X228" s="1187">
        <v>0</v>
      </c>
      <c r="Y228" s="1187">
        <v>0.4</v>
      </c>
      <c r="Z228" s="1187">
        <v>0</v>
      </c>
    </row>
    <row r="229" spans="1:26">
      <c r="A229" s="198" t="s">
        <v>241</v>
      </c>
      <c r="B229" s="68" t="s">
        <v>554</v>
      </c>
      <c r="C229" s="499">
        <v>0.88888888888888895</v>
      </c>
      <c r="D229" s="499">
        <v>0.88235294117647067</v>
      </c>
      <c r="E229" s="499">
        <v>0.9375</v>
      </c>
      <c r="F229" s="499">
        <v>0.38095238095238104</v>
      </c>
      <c r="G229" s="499">
        <v>0.52380952380952384</v>
      </c>
      <c r="H229" s="499">
        <v>0.61904761904761896</v>
      </c>
      <c r="I229" s="862">
        <v>0.93333333333333324</v>
      </c>
      <c r="J229" s="862">
        <v>0.8666666666666667</v>
      </c>
      <c r="K229" s="862">
        <v>1</v>
      </c>
      <c r="L229" s="862">
        <v>0.29411764705882354</v>
      </c>
      <c r="M229" s="862">
        <v>0.3529411764705882</v>
      </c>
      <c r="N229" s="862">
        <v>0.58823529411764708</v>
      </c>
      <c r="O229" s="863">
        <v>1</v>
      </c>
      <c r="P229" s="863">
        <v>1</v>
      </c>
      <c r="Q229" s="863">
        <v>1</v>
      </c>
      <c r="R229" s="863">
        <v>0.5</v>
      </c>
      <c r="S229" s="863">
        <v>0.77777777777777779</v>
      </c>
      <c r="T229" s="863">
        <v>0.88888888888888895</v>
      </c>
      <c r="U229" s="1187">
        <v>1</v>
      </c>
      <c r="V229" s="1187">
        <v>0.93333333333333324</v>
      </c>
      <c r="W229" s="1187">
        <v>0.9375</v>
      </c>
      <c r="X229" s="1187">
        <v>0.625</v>
      </c>
      <c r="Y229" s="1187">
        <v>0.625</v>
      </c>
      <c r="Z229" s="1187">
        <v>0.625</v>
      </c>
    </row>
    <row r="230" spans="1:26">
      <c r="A230" s="198" t="s">
        <v>175</v>
      </c>
      <c r="B230" s="68" t="s">
        <v>821</v>
      </c>
      <c r="C230" s="499">
        <v>1</v>
      </c>
      <c r="D230" s="499">
        <v>1</v>
      </c>
      <c r="E230" s="499">
        <v>1</v>
      </c>
      <c r="F230" s="499">
        <v>0.48571428571428565</v>
      </c>
      <c r="G230" s="499">
        <v>0.5714285714285714</v>
      </c>
      <c r="H230" s="499">
        <v>0.62857142857142867</v>
      </c>
      <c r="I230" s="862">
        <v>1</v>
      </c>
      <c r="J230" s="862">
        <v>1</v>
      </c>
      <c r="K230" s="862">
        <v>1</v>
      </c>
      <c r="L230" s="862">
        <v>0.61764705882352933</v>
      </c>
      <c r="M230" s="862">
        <v>0.61764705882352933</v>
      </c>
      <c r="N230" s="862">
        <v>0.67647058823529416</v>
      </c>
      <c r="O230" s="863">
        <v>1</v>
      </c>
      <c r="P230" s="863">
        <v>1</v>
      </c>
      <c r="Q230" s="863">
        <v>1</v>
      </c>
      <c r="R230" s="863">
        <v>0.4324324324324324</v>
      </c>
      <c r="S230" s="863">
        <v>0.51351351351351349</v>
      </c>
      <c r="T230" s="863">
        <v>0.51351351351351349</v>
      </c>
      <c r="U230" s="1187">
        <v>1</v>
      </c>
      <c r="V230" s="1187">
        <v>1</v>
      </c>
      <c r="W230" s="1187">
        <v>1</v>
      </c>
      <c r="X230" s="1187">
        <v>0.66666666666666674</v>
      </c>
      <c r="Y230" s="1187">
        <v>0.66666666666666674</v>
      </c>
      <c r="Z230" s="1187">
        <v>0.75757575757575757</v>
      </c>
    </row>
    <row r="231" spans="1:26">
      <c r="A231" s="198" t="s">
        <v>401</v>
      </c>
      <c r="B231" s="68" t="s">
        <v>635</v>
      </c>
      <c r="C231" s="865" t="s">
        <v>1317</v>
      </c>
      <c r="D231" s="865" t="s">
        <v>1317</v>
      </c>
      <c r="E231" s="865" t="s">
        <v>1317</v>
      </c>
      <c r="F231" s="865" t="s">
        <v>1317</v>
      </c>
      <c r="G231" s="865" t="s">
        <v>1317</v>
      </c>
      <c r="H231" s="865" t="s">
        <v>1317</v>
      </c>
      <c r="I231" s="862">
        <v>1</v>
      </c>
      <c r="J231" s="862">
        <v>1</v>
      </c>
      <c r="K231" s="862">
        <v>1</v>
      </c>
      <c r="L231" s="862">
        <v>0</v>
      </c>
      <c r="M231" s="862">
        <v>0</v>
      </c>
      <c r="N231" s="862">
        <v>0</v>
      </c>
      <c r="O231" s="863">
        <v>1</v>
      </c>
      <c r="P231" s="863">
        <v>1</v>
      </c>
      <c r="Q231" s="863">
        <v>1</v>
      </c>
      <c r="R231" s="863">
        <v>1</v>
      </c>
      <c r="S231" s="863">
        <v>1</v>
      </c>
      <c r="T231" s="863">
        <v>1</v>
      </c>
      <c r="U231" s="1187">
        <v>1</v>
      </c>
      <c r="V231" s="1187">
        <v>1</v>
      </c>
      <c r="W231" s="1187">
        <v>1</v>
      </c>
      <c r="X231" s="1187">
        <v>1</v>
      </c>
      <c r="Y231" s="1187">
        <v>1</v>
      </c>
      <c r="Z231" s="1187">
        <v>1</v>
      </c>
    </row>
    <row r="232" spans="1:26">
      <c r="A232" s="320" t="s">
        <v>250</v>
      </c>
      <c r="B232" s="43" t="s">
        <v>820</v>
      </c>
      <c r="C232" s="499">
        <v>0.85</v>
      </c>
      <c r="D232" s="499">
        <v>0.85185185185185197</v>
      </c>
      <c r="E232" s="499">
        <v>0.8666666666666667</v>
      </c>
      <c r="F232" s="499">
        <v>0.73333333333333328</v>
      </c>
      <c r="G232" s="499">
        <v>0.46666666666666667</v>
      </c>
      <c r="H232" s="499">
        <v>0.8</v>
      </c>
      <c r="I232" s="862">
        <v>1</v>
      </c>
      <c r="J232" s="862">
        <v>0.91304347826086962</v>
      </c>
      <c r="K232" s="862">
        <v>0.92307692307692313</v>
      </c>
      <c r="L232" s="862">
        <v>0.45833333333333331</v>
      </c>
      <c r="M232" s="862">
        <v>0.5</v>
      </c>
      <c r="N232" s="862">
        <v>0.79166666666666674</v>
      </c>
      <c r="O232" s="863">
        <v>0.91666666666666674</v>
      </c>
      <c r="P232" s="863">
        <v>0.9285714285714286</v>
      </c>
      <c r="Q232" s="863">
        <v>1</v>
      </c>
      <c r="R232" s="863">
        <v>0.72222222222222221</v>
      </c>
      <c r="S232" s="863">
        <v>0.83333333333333326</v>
      </c>
      <c r="T232" s="863">
        <v>0.88888888888888895</v>
      </c>
      <c r="U232" s="1187">
        <v>1</v>
      </c>
      <c r="V232" s="1187">
        <v>0.86363636363636365</v>
      </c>
      <c r="W232" s="1187">
        <v>0.95</v>
      </c>
      <c r="X232" s="1187">
        <v>0.75</v>
      </c>
      <c r="Y232" s="1187">
        <v>0.75</v>
      </c>
      <c r="Z232" s="1187">
        <v>0.8571428571428571</v>
      </c>
    </row>
    <row r="233" spans="1:26">
      <c r="A233" s="198" t="s">
        <v>307</v>
      </c>
      <c r="B233" s="68" t="s">
        <v>577</v>
      </c>
      <c r="C233" s="499">
        <v>0.88888888888888895</v>
      </c>
      <c r="D233" s="499">
        <v>0.83333333333333326</v>
      </c>
      <c r="E233" s="499">
        <v>0.8571428571428571</v>
      </c>
      <c r="F233" s="499">
        <v>0.9375</v>
      </c>
      <c r="G233" s="499">
        <v>0.8125</v>
      </c>
      <c r="H233" s="499">
        <v>0.875</v>
      </c>
      <c r="I233" s="862">
        <v>1</v>
      </c>
      <c r="J233" s="862">
        <v>1</v>
      </c>
      <c r="K233" s="862">
        <v>1</v>
      </c>
      <c r="L233" s="862">
        <v>0.72222222222222221</v>
      </c>
      <c r="M233" s="862">
        <v>0.66666666666666674</v>
      </c>
      <c r="N233" s="862">
        <v>0.77777777777777779</v>
      </c>
      <c r="O233" s="863">
        <v>0.84615384615384615</v>
      </c>
      <c r="P233" s="863">
        <v>0.9</v>
      </c>
      <c r="Q233" s="863">
        <v>0.9</v>
      </c>
      <c r="R233" s="863">
        <v>0.76470588235294112</v>
      </c>
      <c r="S233" s="863">
        <v>0.82352941176470584</v>
      </c>
      <c r="T233" s="863">
        <v>0.82352941176470584</v>
      </c>
      <c r="U233" s="1187">
        <v>0.92307692307692313</v>
      </c>
      <c r="V233" s="1187">
        <v>0.9</v>
      </c>
      <c r="W233" s="1187">
        <v>0.9</v>
      </c>
      <c r="X233" s="1187">
        <v>0.69230769230769229</v>
      </c>
      <c r="Y233" s="1187">
        <v>0.69230769230769229</v>
      </c>
      <c r="Z233" s="1187">
        <v>0.69230769230769229</v>
      </c>
    </row>
    <row r="234" spans="1:26">
      <c r="A234" s="198" t="s">
        <v>331</v>
      </c>
      <c r="B234" s="68" t="s">
        <v>742</v>
      </c>
      <c r="C234" s="499">
        <v>1</v>
      </c>
      <c r="D234" s="499">
        <v>1</v>
      </c>
      <c r="E234" s="499">
        <v>1</v>
      </c>
      <c r="F234" s="499">
        <v>0.7142857142857143</v>
      </c>
      <c r="G234" s="499">
        <v>0.7142857142857143</v>
      </c>
      <c r="H234" s="499">
        <v>0.5714285714285714</v>
      </c>
      <c r="I234" s="862">
        <v>0.66666666666666674</v>
      </c>
      <c r="J234" s="862">
        <v>0.66666666666666674</v>
      </c>
      <c r="K234" s="862">
        <v>0.66666666666666674</v>
      </c>
      <c r="L234" s="862">
        <v>0.66666666666666674</v>
      </c>
      <c r="M234" s="862">
        <v>0.66666666666666674</v>
      </c>
      <c r="N234" s="862">
        <v>0.66666666666666674</v>
      </c>
      <c r="O234" s="863">
        <v>0.6</v>
      </c>
      <c r="P234" s="863">
        <v>0.8</v>
      </c>
      <c r="Q234" s="863">
        <v>0.8</v>
      </c>
      <c r="R234" s="863">
        <v>0.4</v>
      </c>
      <c r="S234" s="863">
        <v>0.6</v>
      </c>
      <c r="T234" s="863">
        <v>0.4</v>
      </c>
      <c r="U234" s="1187">
        <v>0.7142857142857143</v>
      </c>
      <c r="V234" s="1187">
        <v>0.8571428571428571</v>
      </c>
      <c r="W234" s="1187">
        <v>0.66666666666666674</v>
      </c>
      <c r="X234" s="1187">
        <v>0.55555555555555558</v>
      </c>
      <c r="Y234" s="1187">
        <v>0.55555555555555558</v>
      </c>
      <c r="Z234" s="1187">
        <v>0.22222222222222221</v>
      </c>
    </row>
    <row r="235" spans="1:26">
      <c r="A235" s="198" t="s">
        <v>60</v>
      </c>
      <c r="B235" s="68" t="s">
        <v>512</v>
      </c>
      <c r="C235" s="865" t="s">
        <v>1317</v>
      </c>
      <c r="D235" s="865" t="s">
        <v>1317</v>
      </c>
      <c r="E235" s="865" t="s">
        <v>1317</v>
      </c>
      <c r="F235" s="865" t="s">
        <v>1317</v>
      </c>
      <c r="G235" s="865" t="s">
        <v>1317</v>
      </c>
      <c r="H235" s="865" t="s">
        <v>1317</v>
      </c>
      <c r="I235" s="861" t="s">
        <v>1317</v>
      </c>
      <c r="J235" s="861" t="s">
        <v>1317</v>
      </c>
      <c r="K235" s="861" t="s">
        <v>1317</v>
      </c>
      <c r="L235" s="861" t="s">
        <v>1317</v>
      </c>
      <c r="M235" s="861" t="s">
        <v>1317</v>
      </c>
      <c r="N235" s="861" t="s">
        <v>1317</v>
      </c>
      <c r="O235" s="861" t="s">
        <v>1317</v>
      </c>
      <c r="P235" s="861" t="s">
        <v>1317</v>
      </c>
      <c r="Q235" s="861" t="s">
        <v>1317</v>
      </c>
      <c r="R235" s="861" t="s">
        <v>1317</v>
      </c>
      <c r="S235" s="861" t="s">
        <v>1317</v>
      </c>
      <c r="T235" s="861" t="s">
        <v>1317</v>
      </c>
      <c r="U235" s="1164" t="s">
        <v>1317</v>
      </c>
      <c r="V235" s="1164" t="s">
        <v>1317</v>
      </c>
      <c r="W235" s="1164" t="s">
        <v>1317</v>
      </c>
      <c r="X235" s="1164" t="s">
        <v>1317</v>
      </c>
      <c r="Y235" s="1164" t="s">
        <v>1317</v>
      </c>
      <c r="Z235" s="1164" t="s">
        <v>1317</v>
      </c>
    </row>
    <row r="236" spans="1:26">
      <c r="A236" s="198" t="s">
        <v>243</v>
      </c>
      <c r="B236" s="68" t="s">
        <v>555</v>
      </c>
      <c r="C236" s="499">
        <v>1</v>
      </c>
      <c r="D236" s="499">
        <v>0.875</v>
      </c>
      <c r="E236" s="499">
        <v>0.8571428571428571</v>
      </c>
      <c r="F236" s="499">
        <v>0.6</v>
      </c>
      <c r="G236" s="499">
        <v>0.7</v>
      </c>
      <c r="H236" s="499">
        <v>0.6</v>
      </c>
      <c r="I236" s="862">
        <v>1</v>
      </c>
      <c r="J236" s="862">
        <v>1</v>
      </c>
      <c r="K236" s="862">
        <v>1</v>
      </c>
      <c r="L236" s="862">
        <v>1</v>
      </c>
      <c r="M236" s="862">
        <v>0.5</v>
      </c>
      <c r="N236" s="862">
        <v>0.75</v>
      </c>
      <c r="O236" s="861" t="s">
        <v>1317</v>
      </c>
      <c r="P236" s="863">
        <v>1</v>
      </c>
      <c r="Q236" s="863">
        <v>1</v>
      </c>
      <c r="R236" s="863">
        <v>1</v>
      </c>
      <c r="S236" s="863">
        <v>1</v>
      </c>
      <c r="T236" s="863">
        <v>1</v>
      </c>
      <c r="U236" s="1187">
        <v>1</v>
      </c>
      <c r="V236" s="1187">
        <v>1</v>
      </c>
      <c r="W236" s="1187">
        <v>1</v>
      </c>
      <c r="X236" s="1187">
        <v>0.4</v>
      </c>
      <c r="Y236" s="1187">
        <v>0.4</v>
      </c>
      <c r="Z236" s="1187">
        <v>0.4</v>
      </c>
    </row>
    <row r="237" spans="1:26">
      <c r="A237" s="320" t="s">
        <v>461</v>
      </c>
      <c r="B237" s="43" t="s">
        <v>801</v>
      </c>
      <c r="C237" s="499">
        <v>1</v>
      </c>
      <c r="D237" s="499">
        <v>1</v>
      </c>
      <c r="E237" s="499">
        <v>1</v>
      </c>
      <c r="F237" s="499">
        <v>0.2</v>
      </c>
      <c r="G237" s="499">
        <v>0.4</v>
      </c>
      <c r="H237" s="499">
        <v>0.8</v>
      </c>
      <c r="I237" s="862">
        <v>1</v>
      </c>
      <c r="J237" s="862">
        <v>1</v>
      </c>
      <c r="K237" s="862">
        <v>1</v>
      </c>
      <c r="L237" s="862">
        <v>0.5</v>
      </c>
      <c r="M237" s="862">
        <v>0</v>
      </c>
      <c r="N237" s="862">
        <v>0.5</v>
      </c>
      <c r="O237" s="863">
        <v>0.33333333333333331</v>
      </c>
      <c r="P237" s="863">
        <v>1</v>
      </c>
      <c r="Q237" s="863">
        <v>1</v>
      </c>
      <c r="R237" s="863">
        <v>0.5</v>
      </c>
      <c r="S237" s="863">
        <v>0.5</v>
      </c>
      <c r="T237" s="863">
        <v>1</v>
      </c>
      <c r="U237" s="1187">
        <v>1</v>
      </c>
      <c r="V237" s="1187">
        <v>1</v>
      </c>
      <c r="W237" s="1187">
        <v>1</v>
      </c>
      <c r="X237" s="1187">
        <v>0.5</v>
      </c>
      <c r="Y237" s="1187">
        <v>0.5</v>
      </c>
      <c r="Z237" s="1187">
        <v>0.5</v>
      </c>
    </row>
    <row r="238" spans="1:26">
      <c r="A238" s="198" t="s">
        <v>222</v>
      </c>
      <c r="B238" s="68" t="s">
        <v>833</v>
      </c>
      <c r="C238" s="499">
        <v>1</v>
      </c>
      <c r="D238" s="499">
        <v>1</v>
      </c>
      <c r="E238" s="499">
        <v>1</v>
      </c>
      <c r="F238" s="499">
        <v>0</v>
      </c>
      <c r="G238" s="499">
        <v>0</v>
      </c>
      <c r="H238" s="499">
        <v>0</v>
      </c>
      <c r="I238" s="862">
        <v>1</v>
      </c>
      <c r="J238" s="862">
        <v>1</v>
      </c>
      <c r="K238" s="862">
        <v>1</v>
      </c>
      <c r="L238" s="862">
        <v>0.25</v>
      </c>
      <c r="M238" s="862">
        <v>0.25</v>
      </c>
      <c r="N238" s="862">
        <v>0.5</v>
      </c>
      <c r="O238" s="863">
        <v>1</v>
      </c>
      <c r="P238" s="863">
        <v>1</v>
      </c>
      <c r="Q238" s="863">
        <v>1</v>
      </c>
      <c r="R238" s="863">
        <v>0.5</v>
      </c>
      <c r="S238" s="863">
        <v>0.5</v>
      </c>
      <c r="T238" s="863">
        <v>0.75</v>
      </c>
      <c r="U238" s="1187">
        <v>1</v>
      </c>
      <c r="V238" s="1187">
        <v>1</v>
      </c>
      <c r="W238" s="1187">
        <v>1</v>
      </c>
      <c r="X238" s="1187">
        <v>0.2</v>
      </c>
      <c r="Y238" s="1187">
        <v>0.6</v>
      </c>
      <c r="Z238" s="1187">
        <v>1</v>
      </c>
    </row>
    <row r="239" spans="1:26">
      <c r="A239" s="198" t="s">
        <v>1111</v>
      </c>
      <c r="B239" s="68" t="s">
        <v>563</v>
      </c>
      <c r="C239" s="499">
        <v>1</v>
      </c>
      <c r="D239" s="499">
        <v>1</v>
      </c>
      <c r="E239" s="499">
        <v>0.9285714285714286</v>
      </c>
      <c r="F239" s="499">
        <v>0.93333333333333324</v>
      </c>
      <c r="G239" s="499">
        <v>1</v>
      </c>
      <c r="H239" s="499">
        <v>0.93333333333333324</v>
      </c>
      <c r="I239" s="862">
        <v>1</v>
      </c>
      <c r="J239" s="862">
        <v>1</v>
      </c>
      <c r="K239" s="862">
        <v>1</v>
      </c>
      <c r="L239" s="862">
        <v>0.94117647058823528</v>
      </c>
      <c r="M239" s="862">
        <v>0.82352941176470584</v>
      </c>
      <c r="N239" s="862">
        <v>0.94117647058823528</v>
      </c>
      <c r="O239" s="863">
        <v>1</v>
      </c>
      <c r="P239" s="863">
        <v>1</v>
      </c>
      <c r="Q239" s="863">
        <v>1</v>
      </c>
      <c r="R239" s="863">
        <v>0.88235294117647067</v>
      </c>
      <c r="S239" s="863">
        <v>0.76470588235294112</v>
      </c>
      <c r="T239" s="863">
        <v>1</v>
      </c>
      <c r="U239" s="1187">
        <v>1</v>
      </c>
      <c r="V239" s="1187">
        <v>1</v>
      </c>
      <c r="W239" s="1187">
        <v>1</v>
      </c>
      <c r="X239" s="1187">
        <v>0.6428571428571429</v>
      </c>
      <c r="Y239" s="1187">
        <v>0.5</v>
      </c>
      <c r="Z239" s="1187">
        <v>0.9285714285714286</v>
      </c>
    </row>
    <row r="240" spans="1:26">
      <c r="A240" s="198" t="s">
        <v>407</v>
      </c>
      <c r="B240" s="68" t="s">
        <v>638</v>
      </c>
      <c r="C240" s="499">
        <v>1</v>
      </c>
      <c r="D240" s="499">
        <v>1</v>
      </c>
      <c r="E240" s="499">
        <v>1</v>
      </c>
      <c r="F240" s="499">
        <v>0.83333333333333326</v>
      </c>
      <c r="G240" s="499">
        <v>0.83333333333333326</v>
      </c>
      <c r="H240" s="499">
        <v>0.83333333333333326</v>
      </c>
      <c r="I240" s="862">
        <v>1</v>
      </c>
      <c r="J240" s="862">
        <v>1</v>
      </c>
      <c r="K240" s="862">
        <v>1</v>
      </c>
      <c r="L240" s="862">
        <v>0.5</v>
      </c>
      <c r="M240" s="862">
        <v>1</v>
      </c>
      <c r="N240" s="862">
        <v>0.5</v>
      </c>
      <c r="O240" s="863">
        <v>1</v>
      </c>
      <c r="P240" s="861" t="s">
        <v>1317</v>
      </c>
      <c r="Q240" s="863">
        <v>1</v>
      </c>
      <c r="R240" s="863">
        <v>1</v>
      </c>
      <c r="S240" s="863">
        <v>1</v>
      </c>
      <c r="T240" s="863">
        <v>1</v>
      </c>
      <c r="U240" s="1164" t="s">
        <v>1317</v>
      </c>
      <c r="V240" s="1164" t="s">
        <v>1317</v>
      </c>
      <c r="W240" s="1164" t="s">
        <v>1317</v>
      </c>
      <c r="X240" s="1164" t="s">
        <v>1317</v>
      </c>
      <c r="Y240" s="1164" t="s">
        <v>1317</v>
      </c>
      <c r="Z240" s="1164" t="s">
        <v>1317</v>
      </c>
    </row>
    <row r="241" spans="1:26">
      <c r="A241" s="198" t="s">
        <v>1138</v>
      </c>
      <c r="B241" s="68" t="s">
        <v>773</v>
      </c>
      <c r="C241" s="865" t="s">
        <v>1317</v>
      </c>
      <c r="D241" s="865" t="s">
        <v>1317</v>
      </c>
      <c r="E241" s="865" t="s">
        <v>1317</v>
      </c>
      <c r="F241" s="865" t="s">
        <v>1317</v>
      </c>
      <c r="G241" s="865" t="s">
        <v>1317</v>
      </c>
      <c r="H241" s="865" t="s">
        <v>1317</v>
      </c>
      <c r="I241" s="861" t="s">
        <v>1317</v>
      </c>
      <c r="J241" s="861" t="s">
        <v>1317</v>
      </c>
      <c r="K241" s="861" t="s">
        <v>1317</v>
      </c>
      <c r="L241" s="861" t="s">
        <v>1317</v>
      </c>
      <c r="M241" s="861" t="s">
        <v>1317</v>
      </c>
      <c r="N241" s="861" t="s">
        <v>1317</v>
      </c>
      <c r="O241" s="861" t="s">
        <v>1317</v>
      </c>
      <c r="P241" s="861" t="s">
        <v>1317</v>
      </c>
      <c r="Q241" s="861" t="s">
        <v>1317</v>
      </c>
      <c r="R241" s="861" t="s">
        <v>1317</v>
      </c>
      <c r="S241" s="861" t="s">
        <v>1317</v>
      </c>
      <c r="T241" s="861" t="s">
        <v>1317</v>
      </c>
      <c r="U241" s="1164" t="s">
        <v>1317</v>
      </c>
      <c r="V241" s="1164" t="s">
        <v>1317</v>
      </c>
      <c r="W241" s="1164" t="s">
        <v>1317</v>
      </c>
      <c r="X241" s="1164" t="s">
        <v>1317</v>
      </c>
      <c r="Y241" s="1164" t="s">
        <v>1317</v>
      </c>
      <c r="Z241" s="1164" t="s">
        <v>1317</v>
      </c>
    </row>
    <row r="242" spans="1:26">
      <c r="A242" s="198" t="s">
        <v>455</v>
      </c>
      <c r="B242" s="68" t="s">
        <v>824</v>
      </c>
      <c r="C242" s="865" t="s">
        <v>1317</v>
      </c>
      <c r="D242" s="865" t="s">
        <v>1317</v>
      </c>
      <c r="E242" s="865" t="s">
        <v>1317</v>
      </c>
      <c r="F242" s="865" t="s">
        <v>1317</v>
      </c>
      <c r="G242" s="865" t="s">
        <v>1317</v>
      </c>
      <c r="H242" s="865" t="s">
        <v>1317</v>
      </c>
      <c r="I242" s="861" t="s">
        <v>1317</v>
      </c>
      <c r="J242" s="861" t="s">
        <v>1317</v>
      </c>
      <c r="K242" s="861" t="s">
        <v>1317</v>
      </c>
      <c r="L242" s="861" t="s">
        <v>1317</v>
      </c>
      <c r="M242" s="861" t="s">
        <v>1317</v>
      </c>
      <c r="N242" s="861" t="s">
        <v>1317</v>
      </c>
      <c r="O242" s="861" t="s">
        <v>1317</v>
      </c>
      <c r="P242" s="861" t="s">
        <v>1317</v>
      </c>
      <c r="Q242" s="861" t="s">
        <v>1317</v>
      </c>
      <c r="R242" s="861" t="s">
        <v>1317</v>
      </c>
      <c r="S242" s="861" t="s">
        <v>1317</v>
      </c>
      <c r="T242" s="861" t="s">
        <v>1317</v>
      </c>
      <c r="U242" s="1164" t="s">
        <v>1317</v>
      </c>
      <c r="V242" s="1164" t="s">
        <v>1317</v>
      </c>
      <c r="W242" s="1164" t="s">
        <v>1317</v>
      </c>
      <c r="X242" s="1164" t="s">
        <v>1317</v>
      </c>
      <c r="Y242" s="1164" t="s">
        <v>1317</v>
      </c>
      <c r="Z242" s="1164" t="s">
        <v>1317</v>
      </c>
    </row>
    <row r="243" spans="1:26">
      <c r="A243" s="198" t="s">
        <v>95</v>
      </c>
      <c r="B243" s="68" t="s">
        <v>823</v>
      </c>
      <c r="C243" s="865" t="s">
        <v>1317</v>
      </c>
      <c r="D243" s="865" t="s">
        <v>1317</v>
      </c>
      <c r="E243" s="865" t="s">
        <v>1317</v>
      </c>
      <c r="F243" s="865" t="s">
        <v>1317</v>
      </c>
      <c r="G243" s="865" t="s">
        <v>1317</v>
      </c>
      <c r="H243" s="865" t="s">
        <v>1317</v>
      </c>
      <c r="I243" s="862">
        <v>1</v>
      </c>
      <c r="J243" s="862">
        <v>1</v>
      </c>
      <c r="K243" s="862">
        <v>1</v>
      </c>
      <c r="L243" s="862">
        <v>1</v>
      </c>
      <c r="M243" s="862">
        <v>1</v>
      </c>
      <c r="N243" s="862">
        <v>1</v>
      </c>
      <c r="O243" s="861" t="s">
        <v>1317</v>
      </c>
      <c r="P243" s="861" t="s">
        <v>1317</v>
      </c>
      <c r="Q243" s="861" t="s">
        <v>1317</v>
      </c>
      <c r="R243" s="861" t="s">
        <v>1317</v>
      </c>
      <c r="S243" s="861" t="s">
        <v>1317</v>
      </c>
      <c r="T243" s="861" t="s">
        <v>1317</v>
      </c>
      <c r="U243" s="1164" t="s">
        <v>1317</v>
      </c>
      <c r="V243" s="1164" t="s">
        <v>1317</v>
      </c>
      <c r="W243" s="1164" t="s">
        <v>1317</v>
      </c>
      <c r="X243" s="1164" t="s">
        <v>1317</v>
      </c>
      <c r="Y243" s="1164" t="s">
        <v>1317</v>
      </c>
      <c r="Z243" s="1164" t="s">
        <v>1317</v>
      </c>
    </row>
    <row r="244" spans="1:26">
      <c r="A244" s="198" t="s">
        <v>436</v>
      </c>
      <c r="B244" s="68" t="s">
        <v>646</v>
      </c>
      <c r="C244" s="499">
        <v>0.16666666666666669</v>
      </c>
      <c r="D244" s="499">
        <v>1</v>
      </c>
      <c r="E244" s="499">
        <v>0.8</v>
      </c>
      <c r="F244" s="499">
        <v>0.2857142857142857</v>
      </c>
      <c r="G244" s="499">
        <v>0.7142857142857143</v>
      </c>
      <c r="H244" s="499">
        <v>0.8571428571428571</v>
      </c>
      <c r="I244" s="862">
        <v>1</v>
      </c>
      <c r="J244" s="862">
        <v>1</v>
      </c>
      <c r="K244" s="862">
        <v>1</v>
      </c>
      <c r="L244" s="862">
        <v>1</v>
      </c>
      <c r="M244" s="862">
        <v>1</v>
      </c>
      <c r="N244" s="862">
        <v>1</v>
      </c>
      <c r="O244" s="863">
        <v>0.8</v>
      </c>
      <c r="P244" s="863">
        <v>1</v>
      </c>
      <c r="Q244" s="863">
        <v>0.75</v>
      </c>
      <c r="R244" s="863">
        <v>0.66666666666666674</v>
      </c>
      <c r="S244" s="863">
        <v>0.83333333333333326</v>
      </c>
      <c r="T244" s="863">
        <v>0.66666666666666674</v>
      </c>
      <c r="U244" s="1187">
        <v>1</v>
      </c>
      <c r="V244" s="1187">
        <v>1</v>
      </c>
      <c r="W244" s="1187">
        <v>0.66666666666666674</v>
      </c>
      <c r="X244" s="1187">
        <v>0.33333333333333331</v>
      </c>
      <c r="Y244" s="1187">
        <v>1</v>
      </c>
      <c r="Z244" s="1187">
        <v>0.66666666666666674</v>
      </c>
    </row>
    <row r="245" spans="1:26">
      <c r="A245" s="198" t="s">
        <v>272</v>
      </c>
      <c r="B245" s="68" t="s">
        <v>678</v>
      </c>
      <c r="C245" s="865" t="s">
        <v>1317</v>
      </c>
      <c r="D245" s="865" t="s">
        <v>1317</v>
      </c>
      <c r="E245" s="865" t="s">
        <v>1317</v>
      </c>
      <c r="F245" s="865" t="s">
        <v>1317</v>
      </c>
      <c r="G245" s="865" t="s">
        <v>1317</v>
      </c>
      <c r="H245" s="865" t="s">
        <v>1317</v>
      </c>
      <c r="I245" s="861" t="s">
        <v>1317</v>
      </c>
      <c r="J245" s="861" t="s">
        <v>1317</v>
      </c>
      <c r="K245" s="861" t="s">
        <v>1317</v>
      </c>
      <c r="L245" s="861" t="s">
        <v>1317</v>
      </c>
      <c r="M245" s="861" t="s">
        <v>1317</v>
      </c>
      <c r="N245" s="861" t="s">
        <v>1317</v>
      </c>
      <c r="O245" s="863">
        <v>0.5</v>
      </c>
      <c r="P245" s="863">
        <v>0.5</v>
      </c>
      <c r="Q245" s="863">
        <v>0.5</v>
      </c>
      <c r="R245" s="863">
        <v>0</v>
      </c>
      <c r="S245" s="863">
        <v>0</v>
      </c>
      <c r="T245" s="863">
        <v>0</v>
      </c>
      <c r="U245" s="1187">
        <v>0.5</v>
      </c>
      <c r="V245" s="1187">
        <v>1</v>
      </c>
      <c r="W245" s="1187">
        <v>1</v>
      </c>
      <c r="X245" s="1187">
        <v>0</v>
      </c>
      <c r="Y245" s="1187">
        <v>0</v>
      </c>
      <c r="Z245" s="1187">
        <v>0</v>
      </c>
    </row>
    <row r="246" spans="1:26">
      <c r="A246" s="198" t="s">
        <v>418</v>
      </c>
      <c r="B246" s="68" t="s">
        <v>624</v>
      </c>
      <c r="C246" s="499">
        <v>1</v>
      </c>
      <c r="D246" s="499">
        <v>1</v>
      </c>
      <c r="E246" s="499">
        <v>1</v>
      </c>
      <c r="F246" s="499">
        <v>0.66666666666666674</v>
      </c>
      <c r="G246" s="499">
        <v>1</v>
      </c>
      <c r="H246" s="499">
        <v>1</v>
      </c>
      <c r="I246" s="862">
        <v>1</v>
      </c>
      <c r="J246" s="862">
        <v>1</v>
      </c>
      <c r="K246" s="862">
        <v>1</v>
      </c>
      <c r="L246" s="862">
        <v>0.5</v>
      </c>
      <c r="M246" s="862">
        <v>0.5</v>
      </c>
      <c r="N246" s="862">
        <v>0.5</v>
      </c>
      <c r="O246" s="863">
        <v>1</v>
      </c>
      <c r="P246" s="863">
        <v>1</v>
      </c>
      <c r="Q246" s="863">
        <v>1</v>
      </c>
      <c r="R246" s="863">
        <v>0.7142857142857143</v>
      </c>
      <c r="S246" s="863">
        <v>0.8571428571428571</v>
      </c>
      <c r="T246" s="863">
        <v>1</v>
      </c>
      <c r="U246" s="1187">
        <v>1</v>
      </c>
      <c r="V246" s="1187">
        <v>1</v>
      </c>
      <c r="W246" s="1187">
        <v>1</v>
      </c>
      <c r="X246" s="1187">
        <v>0.2</v>
      </c>
      <c r="Y246" s="1187">
        <v>0.4</v>
      </c>
      <c r="Z246" s="1187">
        <v>0.4</v>
      </c>
    </row>
    <row r="247" spans="1:26">
      <c r="A247" s="198" t="s">
        <v>126</v>
      </c>
      <c r="B247" s="68" t="s">
        <v>814</v>
      </c>
      <c r="C247" s="499">
        <v>0.92500000000000004</v>
      </c>
      <c r="D247" s="499">
        <v>0.88888888888888895</v>
      </c>
      <c r="E247" s="499">
        <v>0.96153846153846145</v>
      </c>
      <c r="F247" s="499">
        <v>0.5</v>
      </c>
      <c r="G247" s="499">
        <v>0.65909090909090917</v>
      </c>
      <c r="H247" s="499">
        <v>0.90909090909090917</v>
      </c>
      <c r="I247" s="862">
        <v>0.85365853658536595</v>
      </c>
      <c r="J247" s="862">
        <v>1</v>
      </c>
      <c r="K247" s="862">
        <v>0.96666666666666679</v>
      </c>
      <c r="L247" s="862">
        <v>0.38095238095238104</v>
      </c>
      <c r="M247" s="862">
        <v>0.45238095238095244</v>
      </c>
      <c r="N247" s="862">
        <v>0.7142857142857143</v>
      </c>
      <c r="O247" s="863">
        <v>0.9375</v>
      </c>
      <c r="P247" s="863">
        <v>0.967741935483871</v>
      </c>
      <c r="Q247" s="863">
        <v>0.96153846153846145</v>
      </c>
      <c r="R247" s="863">
        <v>0.5757575757575758</v>
      </c>
      <c r="S247" s="863">
        <v>0.48484848484848481</v>
      </c>
      <c r="T247" s="863">
        <v>0.69696969696969702</v>
      </c>
      <c r="U247" s="1187">
        <v>0.88235294117647067</v>
      </c>
      <c r="V247" s="1187">
        <v>0.8666666666666667</v>
      </c>
      <c r="W247" s="1187">
        <v>1</v>
      </c>
      <c r="X247" s="1187">
        <v>0.29411764705882354</v>
      </c>
      <c r="Y247" s="1187">
        <v>0.3529411764705882</v>
      </c>
      <c r="Z247" s="1187">
        <v>0.6470588235294118</v>
      </c>
    </row>
    <row r="248" spans="1:26">
      <c r="A248" s="198" t="s">
        <v>270</v>
      </c>
      <c r="B248" s="68" t="s">
        <v>677</v>
      </c>
      <c r="C248" s="499">
        <v>0.8902439024390244</v>
      </c>
      <c r="D248" s="499">
        <v>0.9178082191780822</v>
      </c>
      <c r="E248" s="499">
        <v>0.84375</v>
      </c>
      <c r="F248" s="499">
        <v>0.35632183908045978</v>
      </c>
      <c r="G248" s="499">
        <v>0.44827586206896547</v>
      </c>
      <c r="H248" s="499">
        <v>0.62068965517241381</v>
      </c>
      <c r="I248" s="862">
        <v>0.93670886075949367</v>
      </c>
      <c r="J248" s="862">
        <v>0.89610389610389618</v>
      </c>
      <c r="K248" s="862">
        <v>0.9375</v>
      </c>
      <c r="L248" s="862">
        <v>0.44444444444444442</v>
      </c>
      <c r="M248" s="862">
        <v>0.46666666666666667</v>
      </c>
      <c r="N248" s="862">
        <v>0.58888888888888891</v>
      </c>
      <c r="O248" s="863">
        <v>0.875</v>
      </c>
      <c r="P248" s="863">
        <v>0.80327868852459028</v>
      </c>
      <c r="Q248" s="863">
        <v>0.75</v>
      </c>
      <c r="R248" s="863">
        <v>0.43661971830985924</v>
      </c>
      <c r="S248" s="863">
        <v>0.42253521126760563</v>
      </c>
      <c r="T248" s="863">
        <v>0.61971830985915499</v>
      </c>
      <c r="U248" s="1187">
        <v>0.90361445783132532</v>
      </c>
      <c r="V248" s="1187">
        <v>0.84615384615384615</v>
      </c>
      <c r="W248" s="1187">
        <v>0.90140845070422537</v>
      </c>
      <c r="X248" s="1187">
        <v>0.3571428571428571</v>
      </c>
      <c r="Y248" s="1187">
        <v>0.40476190476190477</v>
      </c>
      <c r="Z248" s="1187">
        <v>0.55952380952380953</v>
      </c>
    </row>
    <row r="249" spans="1:26">
      <c r="A249" s="198" t="s">
        <v>134</v>
      </c>
      <c r="B249" s="68" t="s">
        <v>789</v>
      </c>
      <c r="C249" s="499">
        <v>0.90909090909090917</v>
      </c>
      <c r="D249" s="499">
        <v>0.90322580645161299</v>
      </c>
      <c r="E249" s="499">
        <v>0.93333333333333324</v>
      </c>
      <c r="F249" s="499">
        <v>0.57894736842105254</v>
      </c>
      <c r="G249" s="499">
        <v>0.65789473684210531</v>
      </c>
      <c r="H249" s="499">
        <v>0.68421052631578949</v>
      </c>
      <c r="I249" s="862">
        <v>0.875</v>
      </c>
      <c r="J249" s="862">
        <v>0.85</v>
      </c>
      <c r="K249" s="862">
        <v>0.8571428571428571</v>
      </c>
      <c r="L249" s="862">
        <v>0.56000000000000005</v>
      </c>
      <c r="M249" s="862">
        <v>0.48</v>
      </c>
      <c r="N249" s="862">
        <v>0.6</v>
      </c>
      <c r="O249" s="863">
        <v>0.96296296296296302</v>
      </c>
      <c r="P249" s="863">
        <v>0.96153846153846145</v>
      </c>
      <c r="Q249" s="863">
        <v>0.88888888888888895</v>
      </c>
      <c r="R249" s="863">
        <v>0.61290322580645151</v>
      </c>
      <c r="S249" s="863">
        <v>0.61290322580645151</v>
      </c>
      <c r="T249" s="863">
        <v>0.74193548387096775</v>
      </c>
      <c r="U249" s="1187">
        <v>0.95454545454545447</v>
      </c>
      <c r="V249" s="1187">
        <v>1</v>
      </c>
      <c r="W249" s="1187">
        <v>0.89473684210526327</v>
      </c>
      <c r="X249" s="1187">
        <v>0.58333333333333326</v>
      </c>
      <c r="Y249" s="1187">
        <v>0.58333333333333326</v>
      </c>
      <c r="Z249" s="1187">
        <v>0.625</v>
      </c>
    </row>
    <row r="250" spans="1:26">
      <c r="A250" s="198" t="s">
        <v>54</v>
      </c>
      <c r="B250" s="68" t="s">
        <v>509</v>
      </c>
      <c r="C250" s="499">
        <v>0.98076923076923084</v>
      </c>
      <c r="D250" s="499">
        <v>0.9</v>
      </c>
      <c r="E250" s="499">
        <v>0.89795918367346939</v>
      </c>
      <c r="F250" s="499">
        <v>0.43396226415094341</v>
      </c>
      <c r="G250" s="499">
        <v>0.52830188679245282</v>
      </c>
      <c r="H250" s="499">
        <v>0.660377358490566</v>
      </c>
      <c r="I250" s="862">
        <v>0.88461538461538458</v>
      </c>
      <c r="J250" s="862">
        <v>0.85416666666666674</v>
      </c>
      <c r="K250" s="862">
        <v>0.89130434782608703</v>
      </c>
      <c r="L250" s="862">
        <v>0.26923076923076922</v>
      </c>
      <c r="M250" s="862">
        <v>0.55769230769230771</v>
      </c>
      <c r="N250" s="862">
        <v>0.67307692307692313</v>
      </c>
      <c r="O250" s="863">
        <v>0.89090909090909087</v>
      </c>
      <c r="P250" s="863">
        <v>0.94</v>
      </c>
      <c r="Q250" s="863">
        <v>0.91111111111111109</v>
      </c>
      <c r="R250" s="863">
        <v>0.38181818181818183</v>
      </c>
      <c r="S250" s="863">
        <v>0.52727272727272734</v>
      </c>
      <c r="T250" s="863">
        <v>0.63636363636363635</v>
      </c>
      <c r="U250" s="1187">
        <v>0.90196078431372551</v>
      </c>
      <c r="V250" s="1187">
        <v>0.87234042553191493</v>
      </c>
      <c r="W250" s="1187">
        <v>0.9375</v>
      </c>
      <c r="X250" s="1187">
        <v>0.30769230769230771</v>
      </c>
      <c r="Y250" s="1187">
        <v>0.5</v>
      </c>
      <c r="Z250" s="1187">
        <v>0.65384615384615385</v>
      </c>
    </row>
    <row r="251" spans="1:26">
      <c r="A251" s="198" t="s">
        <v>315</v>
      </c>
      <c r="B251" s="68" t="s">
        <v>734</v>
      </c>
      <c r="C251" s="499">
        <v>1</v>
      </c>
      <c r="D251" s="499">
        <v>1</v>
      </c>
      <c r="E251" s="499">
        <v>1</v>
      </c>
      <c r="F251" s="499">
        <v>0.33333333333333331</v>
      </c>
      <c r="G251" s="499">
        <v>0.33333333333333331</v>
      </c>
      <c r="H251" s="499">
        <v>1</v>
      </c>
      <c r="I251" s="862">
        <v>1</v>
      </c>
      <c r="J251" s="862">
        <v>1</v>
      </c>
      <c r="K251" s="862">
        <v>1</v>
      </c>
      <c r="L251" s="862">
        <v>1</v>
      </c>
      <c r="M251" s="862">
        <v>0.5</v>
      </c>
      <c r="N251" s="862">
        <v>1</v>
      </c>
      <c r="O251" s="863">
        <v>1</v>
      </c>
      <c r="P251" s="863">
        <v>1</v>
      </c>
      <c r="Q251" s="863">
        <v>1</v>
      </c>
      <c r="R251" s="863">
        <v>0.33333333333333331</v>
      </c>
      <c r="S251" s="863">
        <v>0.33333333333333331</v>
      </c>
      <c r="T251" s="863">
        <v>0.5</v>
      </c>
      <c r="U251" s="1187">
        <v>1</v>
      </c>
      <c r="V251" s="1187">
        <v>1</v>
      </c>
      <c r="W251" s="1187">
        <v>1</v>
      </c>
      <c r="X251" s="1187">
        <v>0.25</v>
      </c>
      <c r="Y251" s="1187">
        <v>0.25</v>
      </c>
      <c r="Z251" s="1187">
        <v>0.25</v>
      </c>
    </row>
    <row r="252" spans="1:26">
      <c r="A252" s="198" t="s">
        <v>384</v>
      </c>
      <c r="B252" s="68" t="s">
        <v>608</v>
      </c>
      <c r="C252" s="499">
        <v>1</v>
      </c>
      <c r="D252" s="499">
        <v>1</v>
      </c>
      <c r="E252" s="499">
        <v>1</v>
      </c>
      <c r="F252" s="499">
        <v>0</v>
      </c>
      <c r="G252" s="499">
        <v>1</v>
      </c>
      <c r="H252" s="499">
        <v>0</v>
      </c>
      <c r="I252" s="862">
        <v>1</v>
      </c>
      <c r="J252" s="862">
        <v>1</v>
      </c>
      <c r="K252" s="862">
        <v>1</v>
      </c>
      <c r="L252" s="862">
        <v>1</v>
      </c>
      <c r="M252" s="862">
        <v>0</v>
      </c>
      <c r="N252" s="862">
        <v>0</v>
      </c>
      <c r="O252" s="863">
        <v>1</v>
      </c>
      <c r="P252" s="863">
        <v>1</v>
      </c>
      <c r="Q252" s="863">
        <v>1</v>
      </c>
      <c r="R252" s="863">
        <v>1</v>
      </c>
      <c r="S252" s="863">
        <v>1</v>
      </c>
      <c r="T252" s="863">
        <v>1</v>
      </c>
      <c r="U252" s="1187">
        <v>1</v>
      </c>
      <c r="V252" s="1187">
        <v>1</v>
      </c>
      <c r="W252" s="1187">
        <v>1</v>
      </c>
      <c r="X252" s="1187">
        <v>0.66666666666666674</v>
      </c>
      <c r="Y252" s="1187">
        <v>1</v>
      </c>
      <c r="Z252" s="1187">
        <v>1</v>
      </c>
    </row>
    <row r="253" spans="1:26">
      <c r="A253" s="198" t="s">
        <v>214</v>
      </c>
      <c r="B253" s="68" t="s">
        <v>744</v>
      </c>
      <c r="C253" s="499">
        <v>1</v>
      </c>
      <c r="D253" s="499">
        <v>1</v>
      </c>
      <c r="E253" s="499">
        <v>1</v>
      </c>
      <c r="F253" s="499">
        <v>0.7</v>
      </c>
      <c r="G253" s="499">
        <v>0.6</v>
      </c>
      <c r="H253" s="499">
        <v>0.9</v>
      </c>
      <c r="I253" s="862">
        <v>0.95238095238095233</v>
      </c>
      <c r="J253" s="862">
        <v>0.95238095238095233</v>
      </c>
      <c r="K253" s="862">
        <v>0.94444444444444442</v>
      </c>
      <c r="L253" s="862">
        <v>0.4285714285714286</v>
      </c>
      <c r="M253" s="862">
        <v>0.19047619047619052</v>
      </c>
      <c r="N253" s="862">
        <v>0.7142857142857143</v>
      </c>
      <c r="O253" s="863">
        <v>0.9285714285714286</v>
      </c>
      <c r="P253" s="863">
        <v>0.93333333333333324</v>
      </c>
      <c r="Q253" s="863">
        <v>1</v>
      </c>
      <c r="R253" s="863">
        <v>0.5</v>
      </c>
      <c r="S253" s="863">
        <v>0.41176470588235287</v>
      </c>
      <c r="T253" s="863">
        <v>0.82352941176470584</v>
      </c>
      <c r="U253" s="1187">
        <v>0.91304347826086962</v>
      </c>
      <c r="V253" s="1187">
        <v>0.91666666666666674</v>
      </c>
      <c r="W253" s="1187">
        <v>0.94117647058823528</v>
      </c>
      <c r="X253" s="1187">
        <v>0.3461538461538462</v>
      </c>
      <c r="Y253" s="1187">
        <v>0.26923076923076922</v>
      </c>
      <c r="Z253" s="1187">
        <v>0.73076923076923084</v>
      </c>
    </row>
    <row r="254" spans="1:26">
      <c r="A254" s="198" t="s">
        <v>202</v>
      </c>
      <c r="B254" s="68" t="s">
        <v>780</v>
      </c>
      <c r="C254" s="499">
        <v>1</v>
      </c>
      <c r="D254" s="499">
        <v>1</v>
      </c>
      <c r="E254" s="499">
        <v>1</v>
      </c>
      <c r="F254" s="499">
        <v>0.84615384615384615</v>
      </c>
      <c r="G254" s="499">
        <v>0.76923076923076916</v>
      </c>
      <c r="H254" s="499">
        <v>0.92307692307692313</v>
      </c>
      <c r="I254" s="862">
        <v>0.875</v>
      </c>
      <c r="J254" s="862">
        <v>0.9</v>
      </c>
      <c r="K254" s="862">
        <v>0.8571428571428571</v>
      </c>
      <c r="L254" s="862">
        <v>0.6</v>
      </c>
      <c r="M254" s="862">
        <v>0.5</v>
      </c>
      <c r="N254" s="862">
        <v>0.8</v>
      </c>
      <c r="O254" s="863">
        <v>1</v>
      </c>
      <c r="P254" s="863">
        <v>1</v>
      </c>
      <c r="Q254" s="863">
        <v>1</v>
      </c>
      <c r="R254" s="863">
        <v>0.8</v>
      </c>
      <c r="S254" s="863">
        <v>1</v>
      </c>
      <c r="T254" s="863">
        <v>1</v>
      </c>
      <c r="U254" s="1187">
        <v>0.6</v>
      </c>
      <c r="V254" s="1187">
        <v>0.6</v>
      </c>
      <c r="W254" s="1187">
        <v>0.6</v>
      </c>
      <c r="X254" s="1187">
        <v>0.6</v>
      </c>
      <c r="Y254" s="1187">
        <v>0.6</v>
      </c>
      <c r="Z254" s="1187">
        <v>0.6</v>
      </c>
    </row>
    <row r="255" spans="1:26">
      <c r="A255" s="251" t="s">
        <v>1448</v>
      </c>
      <c r="B255" s="68" t="s">
        <v>1175</v>
      </c>
      <c r="C255" s="865" t="s">
        <v>1317</v>
      </c>
      <c r="D255" s="865" t="s">
        <v>1317</v>
      </c>
      <c r="E255" s="865" t="s">
        <v>1317</v>
      </c>
      <c r="F255" s="865" t="s">
        <v>1317</v>
      </c>
      <c r="G255" s="865" t="s">
        <v>1317</v>
      </c>
      <c r="H255" s="865" t="s">
        <v>1317</v>
      </c>
      <c r="I255" s="861" t="s">
        <v>1317</v>
      </c>
      <c r="J255" s="861" t="s">
        <v>1317</v>
      </c>
      <c r="K255" s="861" t="s">
        <v>1317</v>
      </c>
      <c r="L255" s="861" t="s">
        <v>1317</v>
      </c>
      <c r="M255" s="861" t="s">
        <v>1317</v>
      </c>
      <c r="N255" s="861" t="s">
        <v>1317</v>
      </c>
      <c r="O255" s="861" t="s">
        <v>1317</v>
      </c>
      <c r="P255" s="861" t="s">
        <v>1317</v>
      </c>
      <c r="Q255" s="861" t="s">
        <v>1317</v>
      </c>
      <c r="R255" s="861" t="s">
        <v>1317</v>
      </c>
      <c r="S255" s="861" t="s">
        <v>1317</v>
      </c>
      <c r="T255" s="861" t="s">
        <v>1317</v>
      </c>
      <c r="U255" s="1164" t="s">
        <v>1317</v>
      </c>
      <c r="V255" s="1164" t="s">
        <v>1317</v>
      </c>
      <c r="W255" s="1164" t="s">
        <v>1317</v>
      </c>
      <c r="X255" s="1164" t="s">
        <v>1317</v>
      </c>
      <c r="Y255" s="1164" t="s">
        <v>1317</v>
      </c>
      <c r="Z255" s="1164" t="s">
        <v>1317</v>
      </c>
    </row>
    <row r="256" spans="1:26">
      <c r="A256" s="251" t="s">
        <v>1449</v>
      </c>
      <c r="B256" s="68" t="s">
        <v>1176</v>
      </c>
      <c r="C256" s="499">
        <v>1</v>
      </c>
      <c r="D256" s="499">
        <v>1</v>
      </c>
      <c r="E256" s="499">
        <v>1</v>
      </c>
      <c r="F256" s="499">
        <v>1</v>
      </c>
      <c r="G256" s="499">
        <v>0.5</v>
      </c>
      <c r="H256" s="499">
        <v>1</v>
      </c>
      <c r="I256" s="862">
        <v>1</v>
      </c>
      <c r="J256" s="862">
        <v>1</v>
      </c>
      <c r="K256" s="862">
        <v>1</v>
      </c>
      <c r="L256" s="862">
        <v>1</v>
      </c>
      <c r="M256" s="862">
        <v>0</v>
      </c>
      <c r="N256" s="862">
        <v>1</v>
      </c>
      <c r="O256" s="863">
        <v>1</v>
      </c>
      <c r="P256" s="863">
        <v>1</v>
      </c>
      <c r="Q256" s="863">
        <v>1</v>
      </c>
      <c r="R256" s="863">
        <v>0.66666666666666674</v>
      </c>
      <c r="S256" s="863">
        <v>0.66666666666666674</v>
      </c>
      <c r="T256" s="863">
        <v>0.66666666666666674</v>
      </c>
      <c r="U256" s="1187">
        <v>1</v>
      </c>
      <c r="V256" s="1187">
        <v>1</v>
      </c>
      <c r="W256" s="1187">
        <v>1</v>
      </c>
      <c r="X256" s="1187">
        <v>1</v>
      </c>
      <c r="Y256" s="1187">
        <v>1</v>
      </c>
      <c r="Z256" s="1187">
        <v>1</v>
      </c>
    </row>
    <row r="257" spans="1:26">
      <c r="A257" s="198" t="s">
        <v>442</v>
      </c>
      <c r="B257" s="68" t="s">
        <v>715</v>
      </c>
      <c r="C257" s="865" t="s">
        <v>1317</v>
      </c>
      <c r="D257" s="865" t="s">
        <v>1317</v>
      </c>
      <c r="E257" s="865" t="s">
        <v>1317</v>
      </c>
      <c r="F257" s="865" t="s">
        <v>1317</v>
      </c>
      <c r="G257" s="865" t="s">
        <v>1317</v>
      </c>
      <c r="H257" s="865" t="s">
        <v>1317</v>
      </c>
      <c r="I257" s="862">
        <v>1</v>
      </c>
      <c r="J257" s="862">
        <v>1</v>
      </c>
      <c r="K257" s="862">
        <v>1</v>
      </c>
      <c r="L257" s="862">
        <v>0</v>
      </c>
      <c r="M257" s="862">
        <v>0</v>
      </c>
      <c r="N257" s="862">
        <v>0</v>
      </c>
      <c r="O257" s="863">
        <v>1</v>
      </c>
      <c r="P257" s="863">
        <v>0</v>
      </c>
      <c r="Q257" s="863">
        <v>1</v>
      </c>
      <c r="R257" s="863">
        <v>1</v>
      </c>
      <c r="S257" s="863">
        <v>0</v>
      </c>
      <c r="T257" s="863">
        <v>1</v>
      </c>
      <c r="U257" s="1187">
        <v>1</v>
      </c>
      <c r="V257" s="1187">
        <v>1</v>
      </c>
      <c r="W257" s="1187">
        <v>1</v>
      </c>
      <c r="X257" s="1187">
        <v>0.75</v>
      </c>
      <c r="Y257" s="1187">
        <v>0.75</v>
      </c>
      <c r="Z257" s="1187">
        <v>1</v>
      </c>
    </row>
    <row r="258" spans="1:26">
      <c r="A258" s="198" t="s">
        <v>311</v>
      </c>
      <c r="B258" s="68" t="s">
        <v>579</v>
      </c>
      <c r="C258" s="865" t="s">
        <v>1317</v>
      </c>
      <c r="D258" s="865" t="s">
        <v>1317</v>
      </c>
      <c r="E258" s="865" t="s">
        <v>1317</v>
      </c>
      <c r="F258" s="865" t="s">
        <v>1317</v>
      </c>
      <c r="G258" s="865" t="s">
        <v>1317</v>
      </c>
      <c r="H258" s="865" t="s">
        <v>1317</v>
      </c>
      <c r="I258" s="861" t="s">
        <v>1317</v>
      </c>
      <c r="J258" s="861" t="s">
        <v>1317</v>
      </c>
      <c r="K258" s="861" t="s">
        <v>1317</v>
      </c>
      <c r="L258" s="861" t="s">
        <v>1317</v>
      </c>
      <c r="M258" s="861" t="s">
        <v>1317</v>
      </c>
      <c r="N258" s="861" t="s">
        <v>1317</v>
      </c>
      <c r="O258" s="861" t="s">
        <v>1317</v>
      </c>
      <c r="P258" s="861" t="s">
        <v>1317</v>
      </c>
      <c r="Q258" s="861" t="s">
        <v>1317</v>
      </c>
      <c r="R258" s="861" t="s">
        <v>1317</v>
      </c>
      <c r="S258" s="861" t="s">
        <v>1317</v>
      </c>
      <c r="T258" s="861" t="s">
        <v>1317</v>
      </c>
      <c r="U258" s="1187">
        <v>1</v>
      </c>
      <c r="V258" s="1187">
        <v>1</v>
      </c>
      <c r="W258" s="1187">
        <v>1</v>
      </c>
      <c r="X258" s="1187">
        <v>1</v>
      </c>
      <c r="Y258" s="1187">
        <v>1</v>
      </c>
      <c r="Z258" s="1187">
        <v>1</v>
      </c>
    </row>
    <row r="259" spans="1:26">
      <c r="A259" s="198" t="s">
        <v>448</v>
      </c>
      <c r="B259" s="68" t="s">
        <v>795</v>
      </c>
      <c r="C259" s="499">
        <v>0.93975903614457834</v>
      </c>
      <c r="D259" s="499">
        <v>0.88888888888888895</v>
      </c>
      <c r="E259" s="499">
        <v>0.93939393939393934</v>
      </c>
      <c r="F259" s="499">
        <v>0.54022988505747127</v>
      </c>
      <c r="G259" s="499">
        <v>0.4942528735632184</v>
      </c>
      <c r="H259" s="499">
        <v>0.71264367816091956</v>
      </c>
      <c r="I259" s="862">
        <v>0.86956521739130421</v>
      </c>
      <c r="J259" s="862">
        <v>0.92592592592592582</v>
      </c>
      <c r="K259" s="862">
        <v>0.78947368421052633</v>
      </c>
      <c r="L259" s="862">
        <v>0.51515151515151514</v>
      </c>
      <c r="M259" s="862">
        <v>0.54545454545454553</v>
      </c>
      <c r="N259" s="862">
        <v>0.66666666666666674</v>
      </c>
      <c r="O259" s="863">
        <v>1</v>
      </c>
      <c r="P259" s="863">
        <v>0.96</v>
      </c>
      <c r="Q259" s="863">
        <v>1</v>
      </c>
      <c r="R259" s="863">
        <v>0.73333333333333328</v>
      </c>
      <c r="S259" s="863">
        <v>0.66666666666666674</v>
      </c>
      <c r="T259" s="863">
        <v>0.76666666666666672</v>
      </c>
      <c r="U259" s="1187">
        <v>0.95833333333333326</v>
      </c>
      <c r="V259" s="1187">
        <v>0.95</v>
      </c>
      <c r="W259" s="1187">
        <v>0.93333333333333324</v>
      </c>
      <c r="X259" s="1187">
        <v>0.5</v>
      </c>
      <c r="Y259" s="1187">
        <v>0.5357142857142857</v>
      </c>
      <c r="Z259" s="1187">
        <v>0.6428571428571429</v>
      </c>
    </row>
    <row r="260" spans="1:26">
      <c r="A260" s="198" t="s">
        <v>1158</v>
      </c>
      <c r="B260" s="68" t="s">
        <v>561</v>
      </c>
      <c r="C260" s="499">
        <v>1</v>
      </c>
      <c r="D260" s="499">
        <v>1</v>
      </c>
      <c r="E260" s="499">
        <v>1</v>
      </c>
      <c r="F260" s="499">
        <v>0.25</v>
      </c>
      <c r="G260" s="499">
        <v>0</v>
      </c>
      <c r="H260" s="499">
        <v>0.5</v>
      </c>
      <c r="I260" s="862">
        <v>1</v>
      </c>
      <c r="J260" s="862">
        <v>0.75</v>
      </c>
      <c r="K260" s="862">
        <v>1</v>
      </c>
      <c r="L260" s="862">
        <v>0.4</v>
      </c>
      <c r="M260" s="862">
        <v>0.2</v>
      </c>
      <c r="N260" s="862">
        <v>0.4</v>
      </c>
      <c r="O260" s="863">
        <v>0.66666666666666674</v>
      </c>
      <c r="P260" s="863">
        <v>1</v>
      </c>
      <c r="Q260" s="863">
        <v>1</v>
      </c>
      <c r="R260" s="863">
        <v>0.25</v>
      </c>
      <c r="S260" s="863">
        <v>0.5</v>
      </c>
      <c r="T260" s="863">
        <v>0.5</v>
      </c>
      <c r="U260" s="1187">
        <v>1</v>
      </c>
      <c r="V260" s="1187">
        <v>1</v>
      </c>
      <c r="W260" s="1187">
        <v>1</v>
      </c>
      <c r="X260" s="1187">
        <v>0.25</v>
      </c>
      <c r="Y260" s="1187">
        <v>0.5</v>
      </c>
      <c r="Z260" s="1187">
        <v>0.75</v>
      </c>
    </row>
    <row r="261" spans="1:26">
      <c r="A261" s="198" t="s">
        <v>212</v>
      </c>
      <c r="B261" s="68" t="s">
        <v>785</v>
      </c>
      <c r="C261" s="865" t="s">
        <v>1317</v>
      </c>
      <c r="D261" s="865" t="s">
        <v>1317</v>
      </c>
      <c r="E261" s="865" t="s">
        <v>1317</v>
      </c>
      <c r="F261" s="865" t="s">
        <v>1317</v>
      </c>
      <c r="G261" s="865" t="s">
        <v>1317</v>
      </c>
      <c r="H261" s="865" t="s">
        <v>1317</v>
      </c>
      <c r="I261" s="861" t="s">
        <v>1317</v>
      </c>
      <c r="J261" s="861" t="s">
        <v>1317</v>
      </c>
      <c r="K261" s="861" t="s">
        <v>1317</v>
      </c>
      <c r="L261" s="861" t="s">
        <v>1317</v>
      </c>
      <c r="M261" s="861" t="s">
        <v>1317</v>
      </c>
      <c r="N261" s="861" t="s">
        <v>1317</v>
      </c>
      <c r="O261" s="861" t="s">
        <v>1317</v>
      </c>
      <c r="P261" s="861" t="s">
        <v>1317</v>
      </c>
      <c r="Q261" s="861" t="s">
        <v>1317</v>
      </c>
      <c r="R261" s="861" t="s">
        <v>1317</v>
      </c>
      <c r="S261" s="861" t="s">
        <v>1317</v>
      </c>
      <c r="T261" s="861" t="s">
        <v>1317</v>
      </c>
      <c r="U261" s="1164" t="s">
        <v>1317</v>
      </c>
      <c r="V261" s="1164" t="s">
        <v>1317</v>
      </c>
      <c r="W261" s="1164" t="s">
        <v>1317</v>
      </c>
      <c r="X261" s="1164" t="s">
        <v>1317</v>
      </c>
      <c r="Y261" s="1164" t="s">
        <v>1317</v>
      </c>
      <c r="Z261" s="1164" t="s">
        <v>1317</v>
      </c>
    </row>
    <row r="262" spans="1:26">
      <c r="A262" s="198" t="s">
        <v>1110</v>
      </c>
      <c r="B262" s="68" t="s">
        <v>817</v>
      </c>
      <c r="C262" s="499">
        <v>0.9</v>
      </c>
      <c r="D262" s="499">
        <v>1</v>
      </c>
      <c r="E262" s="499">
        <v>1</v>
      </c>
      <c r="F262" s="499">
        <v>0.81818181818181823</v>
      </c>
      <c r="G262" s="499">
        <v>0.81818181818181823</v>
      </c>
      <c r="H262" s="499">
        <v>0.90909090909090917</v>
      </c>
      <c r="I262" s="862">
        <v>1</v>
      </c>
      <c r="J262" s="862">
        <v>1</v>
      </c>
      <c r="K262" s="862">
        <v>1</v>
      </c>
      <c r="L262" s="862">
        <v>0.7142857142857143</v>
      </c>
      <c r="M262" s="862">
        <v>0.5714285714285714</v>
      </c>
      <c r="N262" s="862">
        <v>1</v>
      </c>
      <c r="O262" s="863">
        <v>0.88888888888888895</v>
      </c>
      <c r="P262" s="863">
        <v>0.77777777777777779</v>
      </c>
      <c r="Q262" s="863">
        <v>0.6</v>
      </c>
      <c r="R262" s="863">
        <v>0.5</v>
      </c>
      <c r="S262" s="863">
        <v>0.6</v>
      </c>
      <c r="T262" s="863">
        <v>0.8</v>
      </c>
      <c r="U262" s="1187">
        <v>1</v>
      </c>
      <c r="V262" s="1187">
        <v>0.875</v>
      </c>
      <c r="W262" s="1187">
        <v>0.8571428571428571</v>
      </c>
      <c r="X262" s="1187">
        <v>0.81818181818181823</v>
      </c>
      <c r="Y262" s="1187">
        <v>0.72727272727272729</v>
      </c>
      <c r="Z262" s="1187">
        <v>0.81818181818181823</v>
      </c>
    </row>
    <row r="263" spans="1:26">
      <c r="A263" s="198" t="s">
        <v>446</v>
      </c>
      <c r="B263" s="68" t="s">
        <v>794</v>
      </c>
      <c r="C263" s="499">
        <v>1</v>
      </c>
      <c r="D263" s="499">
        <v>1</v>
      </c>
      <c r="E263" s="499">
        <v>1</v>
      </c>
      <c r="F263" s="499">
        <v>0</v>
      </c>
      <c r="G263" s="499">
        <v>0</v>
      </c>
      <c r="H263" s="499">
        <v>0</v>
      </c>
      <c r="I263" s="862">
        <v>1</v>
      </c>
      <c r="J263" s="862">
        <v>1</v>
      </c>
      <c r="K263" s="862">
        <v>1</v>
      </c>
      <c r="L263" s="862">
        <v>1</v>
      </c>
      <c r="M263" s="862">
        <v>1</v>
      </c>
      <c r="N263" s="862">
        <v>1</v>
      </c>
      <c r="O263" s="863">
        <v>1</v>
      </c>
      <c r="P263" s="863">
        <v>1</v>
      </c>
      <c r="Q263" s="863">
        <v>1</v>
      </c>
      <c r="R263" s="863">
        <v>0.66666666666666674</v>
      </c>
      <c r="S263" s="863">
        <v>0.66666666666666674</v>
      </c>
      <c r="T263" s="863">
        <v>1</v>
      </c>
      <c r="U263" s="1187">
        <v>0</v>
      </c>
      <c r="V263" s="1164"/>
      <c r="W263" s="1164"/>
      <c r="X263" s="1187">
        <v>0</v>
      </c>
      <c r="Y263" s="1187">
        <v>1</v>
      </c>
      <c r="Z263" s="1187">
        <v>1</v>
      </c>
    </row>
    <row r="264" spans="1:26">
      <c r="A264" s="198" t="s">
        <v>337</v>
      </c>
      <c r="B264" s="68" t="s">
        <v>707</v>
      </c>
      <c r="C264" s="865" t="s">
        <v>1317</v>
      </c>
      <c r="D264" s="865" t="s">
        <v>1317</v>
      </c>
      <c r="E264" s="865" t="s">
        <v>1317</v>
      </c>
      <c r="F264" s="865" t="s">
        <v>1317</v>
      </c>
      <c r="G264" s="865" t="s">
        <v>1317</v>
      </c>
      <c r="H264" s="865" t="s">
        <v>1317</v>
      </c>
      <c r="I264" s="861" t="s">
        <v>1317</v>
      </c>
      <c r="J264" s="861" t="s">
        <v>1317</v>
      </c>
      <c r="K264" s="861" t="s">
        <v>1317</v>
      </c>
      <c r="L264" s="861" t="s">
        <v>1317</v>
      </c>
      <c r="M264" s="861" t="s">
        <v>1317</v>
      </c>
      <c r="N264" s="861" t="s">
        <v>1317</v>
      </c>
      <c r="O264" s="863">
        <v>1</v>
      </c>
      <c r="P264" s="863">
        <v>1</v>
      </c>
      <c r="Q264" s="861" t="s">
        <v>1317</v>
      </c>
      <c r="R264" s="863">
        <v>1</v>
      </c>
      <c r="S264" s="863">
        <v>1</v>
      </c>
      <c r="T264" s="863">
        <v>1</v>
      </c>
      <c r="U264" s="1164" t="s">
        <v>1317</v>
      </c>
      <c r="V264" s="1164" t="s">
        <v>1317</v>
      </c>
      <c r="W264" s="1164" t="s">
        <v>1317</v>
      </c>
      <c r="X264" s="1164" t="s">
        <v>1317</v>
      </c>
      <c r="Y264" s="1164" t="s">
        <v>1317</v>
      </c>
      <c r="Z264" s="1164" t="s">
        <v>1317</v>
      </c>
    </row>
    <row r="265" spans="1:26">
      <c r="A265" s="198" t="s">
        <v>142</v>
      </c>
      <c r="B265" s="68" t="s">
        <v>533</v>
      </c>
      <c r="C265" s="499">
        <v>0.81081081081081086</v>
      </c>
      <c r="D265" s="499">
        <v>0.80555555555555558</v>
      </c>
      <c r="E265" s="499">
        <v>0.8</v>
      </c>
      <c r="F265" s="499">
        <v>0.58695652173913038</v>
      </c>
      <c r="G265" s="499">
        <v>0.60869565217391297</v>
      </c>
      <c r="H265" s="499">
        <v>0.65217391304347827</v>
      </c>
      <c r="I265" s="862">
        <v>0.90243902439024393</v>
      </c>
      <c r="J265" s="862">
        <v>0.84210526315789469</v>
      </c>
      <c r="K265" s="862">
        <v>0.8529411764705882</v>
      </c>
      <c r="L265" s="862">
        <v>0.59183673469387754</v>
      </c>
      <c r="M265" s="862">
        <v>0.59183673469387754</v>
      </c>
      <c r="N265" s="862">
        <v>0.63265306122448983</v>
      </c>
      <c r="O265" s="863">
        <v>0.97142857142857131</v>
      </c>
      <c r="P265" s="863">
        <v>0.88571428571428568</v>
      </c>
      <c r="Q265" s="863">
        <v>0.94285714285714295</v>
      </c>
      <c r="R265" s="863">
        <v>0.5714285714285714</v>
      </c>
      <c r="S265" s="863">
        <v>0.6428571428571429</v>
      </c>
      <c r="T265" s="863">
        <v>0.61904761904761896</v>
      </c>
      <c r="U265" s="1187">
        <v>0.90476190476190488</v>
      </c>
      <c r="V265" s="1187">
        <v>0.82926829268292679</v>
      </c>
      <c r="W265" s="1187">
        <v>0.8</v>
      </c>
      <c r="X265" s="1187">
        <v>0.44444444444444442</v>
      </c>
      <c r="Y265" s="1187">
        <v>0.46666666666666667</v>
      </c>
      <c r="Z265" s="1187">
        <v>0.53333333333333333</v>
      </c>
    </row>
    <row r="266" spans="1:26">
      <c r="A266" s="198" t="s">
        <v>360</v>
      </c>
      <c r="B266" s="68" t="s">
        <v>593</v>
      </c>
      <c r="C266" s="499">
        <v>0.91891891891891886</v>
      </c>
      <c r="D266" s="499">
        <v>0.86486486486486491</v>
      </c>
      <c r="E266" s="499">
        <v>0.95454545454545447</v>
      </c>
      <c r="F266" s="499">
        <v>0.76595744680851052</v>
      </c>
      <c r="G266" s="499">
        <v>0.7021276595744681</v>
      </c>
      <c r="H266" s="499">
        <v>0.8936170212765957</v>
      </c>
      <c r="I266" s="862">
        <v>0.95</v>
      </c>
      <c r="J266" s="862">
        <v>0.94444444444444442</v>
      </c>
      <c r="K266" s="862">
        <v>1</v>
      </c>
      <c r="L266" s="862">
        <v>0.78260869565217384</v>
      </c>
      <c r="M266" s="862">
        <v>0.73913043478260876</v>
      </c>
      <c r="N266" s="862">
        <v>0.78260869565217384</v>
      </c>
      <c r="O266" s="863">
        <v>0.94444444444444442</v>
      </c>
      <c r="P266" s="863">
        <v>0.94117647058823528</v>
      </c>
      <c r="Q266" s="863">
        <v>0.84615384615384615</v>
      </c>
      <c r="R266" s="863">
        <v>0.61904761904761896</v>
      </c>
      <c r="S266" s="863">
        <v>0.66666666666666674</v>
      </c>
      <c r="T266" s="863">
        <v>0.7142857142857143</v>
      </c>
      <c r="U266" s="1187">
        <v>1</v>
      </c>
      <c r="V266" s="1187">
        <v>0.9375</v>
      </c>
      <c r="W266" s="1187">
        <v>1</v>
      </c>
      <c r="X266" s="1187">
        <v>0.88888888888888895</v>
      </c>
      <c r="Y266" s="1187">
        <v>0.83333333333333326</v>
      </c>
      <c r="Z266" s="1187">
        <v>0.94444444444444442</v>
      </c>
    </row>
    <row r="267" spans="1:26">
      <c r="A267" s="320" t="s">
        <v>1143</v>
      </c>
      <c r="B267" s="43" t="s">
        <v>537</v>
      </c>
      <c r="C267" s="499">
        <v>0.90909090909090917</v>
      </c>
      <c r="D267" s="499">
        <v>0.92307692307692313</v>
      </c>
      <c r="E267" s="499">
        <v>0.9</v>
      </c>
      <c r="F267" s="499">
        <v>0.61538461538461542</v>
      </c>
      <c r="G267" s="499">
        <v>0.61538461538461542</v>
      </c>
      <c r="H267" s="499">
        <v>0.76923076923076916</v>
      </c>
      <c r="I267" s="862">
        <v>0.66666666666666674</v>
      </c>
      <c r="J267" s="862">
        <v>0.84615384615384615</v>
      </c>
      <c r="K267" s="862">
        <v>1</v>
      </c>
      <c r="L267" s="862">
        <v>0.625</v>
      </c>
      <c r="M267" s="862">
        <v>0.4375</v>
      </c>
      <c r="N267" s="862">
        <v>0.8125</v>
      </c>
      <c r="O267" s="863">
        <v>0.77777777777777779</v>
      </c>
      <c r="P267" s="863">
        <v>0.8</v>
      </c>
      <c r="Q267" s="863">
        <v>0.7</v>
      </c>
      <c r="R267" s="863">
        <v>0.5714285714285714</v>
      </c>
      <c r="S267" s="863">
        <v>0.4285714285714286</v>
      </c>
      <c r="T267" s="863">
        <v>0.5714285714285714</v>
      </c>
      <c r="U267" s="1187">
        <v>1</v>
      </c>
      <c r="V267" s="1187">
        <v>1</v>
      </c>
      <c r="W267" s="1187">
        <v>0.8571428571428571</v>
      </c>
      <c r="X267" s="1187">
        <v>0.63636363636363635</v>
      </c>
      <c r="Y267" s="1187">
        <v>0.72727272727272729</v>
      </c>
      <c r="Z267" s="1187">
        <v>0.54545454545454553</v>
      </c>
    </row>
    <row r="268" spans="1:26">
      <c r="A268" s="198" t="s">
        <v>427</v>
      </c>
      <c r="B268" s="68" t="s">
        <v>641</v>
      </c>
      <c r="C268" s="499">
        <v>0.81818181818181823</v>
      </c>
      <c r="D268" s="499">
        <v>1</v>
      </c>
      <c r="E268" s="499">
        <v>0.8571428571428571</v>
      </c>
      <c r="F268" s="499">
        <v>0.7142857142857143</v>
      </c>
      <c r="G268" s="499">
        <v>0.6428571428571429</v>
      </c>
      <c r="H268" s="499">
        <v>0.7142857142857143</v>
      </c>
      <c r="I268" s="862">
        <v>0.75</v>
      </c>
      <c r="J268" s="862">
        <v>0.76923076923076916</v>
      </c>
      <c r="K268" s="862">
        <v>0.9</v>
      </c>
      <c r="L268" s="862">
        <v>0.7142857142857143</v>
      </c>
      <c r="M268" s="862">
        <v>0.61904761904761896</v>
      </c>
      <c r="N268" s="862">
        <v>0.7142857142857143</v>
      </c>
      <c r="O268" s="863">
        <v>1</v>
      </c>
      <c r="P268" s="863">
        <v>0.75</v>
      </c>
      <c r="Q268" s="863">
        <v>1</v>
      </c>
      <c r="R268" s="863">
        <v>0.90476190476190488</v>
      </c>
      <c r="S268" s="863">
        <v>0.8571428571428571</v>
      </c>
      <c r="T268" s="863">
        <v>0.90476190476190488</v>
      </c>
      <c r="U268" s="1187">
        <v>0.94736842105263164</v>
      </c>
      <c r="V268" s="1187">
        <v>0.9285714285714286</v>
      </c>
      <c r="W268" s="1187">
        <v>1</v>
      </c>
      <c r="X268" s="1187">
        <v>0.75</v>
      </c>
      <c r="Y268" s="1187">
        <v>0.6428571428571429</v>
      </c>
      <c r="Z268" s="1187">
        <v>0.7857142857142857</v>
      </c>
    </row>
    <row r="269" spans="1:26">
      <c r="A269" s="198" t="s">
        <v>1</v>
      </c>
      <c r="B269" s="68" t="s">
        <v>652</v>
      </c>
      <c r="C269" s="499">
        <v>0.91666666666666674</v>
      </c>
      <c r="D269" s="499">
        <v>0.83333333333333326</v>
      </c>
      <c r="E269" s="499">
        <v>1</v>
      </c>
      <c r="F269" s="499">
        <v>0.41666666666666669</v>
      </c>
      <c r="G269" s="499">
        <v>0.83333333333333326</v>
      </c>
      <c r="H269" s="499">
        <v>0.91666666666666674</v>
      </c>
      <c r="I269" s="862">
        <v>1</v>
      </c>
      <c r="J269" s="862">
        <v>1</v>
      </c>
      <c r="K269" s="862">
        <v>1</v>
      </c>
      <c r="L269" s="862">
        <v>0.54545454545454553</v>
      </c>
      <c r="M269" s="862">
        <v>0.81818181818181823</v>
      </c>
      <c r="N269" s="862">
        <v>0.81818181818181823</v>
      </c>
      <c r="O269" s="863">
        <v>1</v>
      </c>
      <c r="P269" s="863">
        <v>1</v>
      </c>
      <c r="Q269" s="863">
        <v>1</v>
      </c>
      <c r="R269" s="863">
        <v>0.77777777777777779</v>
      </c>
      <c r="S269" s="863">
        <v>0.72222222222222221</v>
      </c>
      <c r="T269" s="863">
        <v>0.83333333333333326</v>
      </c>
      <c r="U269" s="1187">
        <v>1</v>
      </c>
      <c r="V269" s="1187">
        <v>1</v>
      </c>
      <c r="W269" s="1187">
        <v>1</v>
      </c>
      <c r="X269" s="1187">
        <v>0.6</v>
      </c>
      <c r="Y269" s="1187">
        <v>0.6</v>
      </c>
      <c r="Z269" s="1187">
        <v>0.7</v>
      </c>
    </row>
    <row r="270" spans="1:26">
      <c r="A270" s="198" t="s">
        <v>47</v>
      </c>
      <c r="B270" s="68" t="s">
        <v>671</v>
      </c>
      <c r="C270" s="499">
        <v>0.7142857142857143</v>
      </c>
      <c r="D270" s="499">
        <v>0.66666666666666674</v>
      </c>
      <c r="E270" s="499">
        <v>0.77777777777777779</v>
      </c>
      <c r="F270" s="499">
        <v>0.63636363636363635</v>
      </c>
      <c r="G270" s="499">
        <v>0.63636363636363635</v>
      </c>
      <c r="H270" s="499">
        <v>0.72727272727272729</v>
      </c>
      <c r="I270" s="862">
        <v>0.875</v>
      </c>
      <c r="J270" s="862">
        <v>1</v>
      </c>
      <c r="K270" s="862">
        <v>0.8</v>
      </c>
      <c r="L270" s="862">
        <v>0.6</v>
      </c>
      <c r="M270" s="862">
        <v>0.8</v>
      </c>
      <c r="N270" s="862">
        <v>0.8</v>
      </c>
      <c r="O270" s="863">
        <v>0.8</v>
      </c>
      <c r="P270" s="863">
        <v>0.8</v>
      </c>
      <c r="Q270" s="863">
        <v>0.7142857142857143</v>
      </c>
      <c r="R270" s="863">
        <v>0.45454545454545447</v>
      </c>
      <c r="S270" s="863">
        <v>0.63636363636363635</v>
      </c>
      <c r="T270" s="863">
        <v>0.72727272727272729</v>
      </c>
      <c r="U270" s="1187">
        <v>0.72727272727272729</v>
      </c>
      <c r="V270" s="1187">
        <v>0.77777777777777779</v>
      </c>
      <c r="W270" s="1187">
        <v>0.77777777777777779</v>
      </c>
      <c r="X270" s="1187">
        <v>0.5</v>
      </c>
      <c r="Y270" s="1187">
        <v>0.58333333333333326</v>
      </c>
      <c r="Z270" s="1187">
        <v>0.58333333333333326</v>
      </c>
    </row>
    <row r="271" spans="1:26">
      <c r="A271" s="198" t="s">
        <v>156</v>
      </c>
      <c r="B271" s="68" t="s">
        <v>661</v>
      </c>
      <c r="C271" s="499">
        <v>0.93333333333333324</v>
      </c>
      <c r="D271" s="499">
        <v>1</v>
      </c>
      <c r="E271" s="499">
        <v>1</v>
      </c>
      <c r="F271" s="499">
        <v>0.84210526315789469</v>
      </c>
      <c r="G271" s="499">
        <v>0.94736842105263164</v>
      </c>
      <c r="H271" s="499">
        <v>0.89473684210526327</v>
      </c>
      <c r="I271" s="862">
        <v>1</v>
      </c>
      <c r="J271" s="862">
        <v>1</v>
      </c>
      <c r="K271" s="862">
        <v>1</v>
      </c>
      <c r="L271" s="862">
        <v>0.93333333333333324</v>
      </c>
      <c r="M271" s="862">
        <v>1</v>
      </c>
      <c r="N271" s="862">
        <v>1</v>
      </c>
      <c r="O271" s="863">
        <v>1</v>
      </c>
      <c r="P271" s="863">
        <v>1</v>
      </c>
      <c r="Q271" s="863">
        <v>1</v>
      </c>
      <c r="R271" s="863">
        <v>0.8</v>
      </c>
      <c r="S271" s="863">
        <v>0.85</v>
      </c>
      <c r="T271" s="863">
        <v>0.8</v>
      </c>
      <c r="U271" s="1187">
        <v>1</v>
      </c>
      <c r="V271" s="1187">
        <v>1</v>
      </c>
      <c r="W271" s="1187">
        <v>1</v>
      </c>
      <c r="X271" s="1187">
        <v>0.70588235294117652</v>
      </c>
      <c r="Y271" s="1187">
        <v>0.6470588235294118</v>
      </c>
      <c r="Z271" s="1187">
        <v>0.76470588235294112</v>
      </c>
    </row>
    <row r="272" spans="1:26">
      <c r="A272" s="198" t="s">
        <v>68</v>
      </c>
      <c r="B272" s="68" t="s">
        <v>832</v>
      </c>
      <c r="C272" s="865" t="s">
        <v>1317</v>
      </c>
      <c r="D272" s="865" t="s">
        <v>1317</v>
      </c>
      <c r="E272" s="865" t="s">
        <v>1317</v>
      </c>
      <c r="F272" s="865" t="s">
        <v>1317</v>
      </c>
      <c r="G272" s="865" t="s">
        <v>1317</v>
      </c>
      <c r="H272" s="865" t="s">
        <v>1317</v>
      </c>
      <c r="I272" s="861" t="s">
        <v>1317</v>
      </c>
      <c r="J272" s="861" t="s">
        <v>1317</v>
      </c>
      <c r="K272" s="861" t="s">
        <v>1317</v>
      </c>
      <c r="L272" s="861" t="s">
        <v>1317</v>
      </c>
      <c r="M272" s="861" t="s">
        <v>1317</v>
      </c>
      <c r="N272" s="861" t="s">
        <v>1317</v>
      </c>
      <c r="O272" s="861" t="s">
        <v>1317</v>
      </c>
      <c r="P272" s="861" t="s">
        <v>1317</v>
      </c>
      <c r="Q272" s="861" t="s">
        <v>1317</v>
      </c>
      <c r="R272" s="861" t="s">
        <v>1317</v>
      </c>
      <c r="S272" s="861" t="s">
        <v>1317</v>
      </c>
      <c r="T272" s="861" t="s">
        <v>1317</v>
      </c>
      <c r="U272" s="1164" t="s">
        <v>1317</v>
      </c>
      <c r="V272" s="1164" t="s">
        <v>1317</v>
      </c>
      <c r="W272" s="1164" t="s">
        <v>1317</v>
      </c>
      <c r="X272" s="1164" t="s">
        <v>1317</v>
      </c>
      <c r="Y272" s="1164" t="s">
        <v>1317</v>
      </c>
      <c r="Z272" s="1164" t="s">
        <v>1317</v>
      </c>
    </row>
    <row r="273" spans="1:26">
      <c r="A273" s="198" t="s">
        <v>1109</v>
      </c>
      <c r="B273" s="68" t="s">
        <v>634</v>
      </c>
      <c r="C273" s="865" t="s">
        <v>1317</v>
      </c>
      <c r="D273" s="865" t="s">
        <v>1317</v>
      </c>
      <c r="E273" s="865" t="s">
        <v>1317</v>
      </c>
      <c r="F273" s="865" t="s">
        <v>1317</v>
      </c>
      <c r="G273" s="865" t="s">
        <v>1317</v>
      </c>
      <c r="H273" s="865" t="s">
        <v>1317</v>
      </c>
      <c r="I273" s="861" t="s">
        <v>1317</v>
      </c>
      <c r="J273" s="861" t="s">
        <v>1317</v>
      </c>
      <c r="K273" s="861" t="s">
        <v>1317</v>
      </c>
      <c r="L273" s="861" t="s">
        <v>1317</v>
      </c>
      <c r="M273" s="861" t="s">
        <v>1317</v>
      </c>
      <c r="N273" s="861" t="s">
        <v>1317</v>
      </c>
      <c r="O273" s="861" t="s">
        <v>1317</v>
      </c>
      <c r="P273" s="861" t="s">
        <v>1317</v>
      </c>
      <c r="Q273" s="861" t="s">
        <v>1317</v>
      </c>
      <c r="R273" s="861" t="s">
        <v>1317</v>
      </c>
      <c r="S273" s="861" t="s">
        <v>1317</v>
      </c>
      <c r="T273" s="861" t="s">
        <v>1317</v>
      </c>
      <c r="U273" s="1164" t="s">
        <v>1317</v>
      </c>
      <c r="V273" s="1164" t="s">
        <v>1317</v>
      </c>
      <c r="W273" s="1164" t="s">
        <v>1317</v>
      </c>
      <c r="X273" s="1164" t="s">
        <v>1317</v>
      </c>
      <c r="Y273" s="1164" t="s">
        <v>1317</v>
      </c>
      <c r="Z273" s="1164" t="s">
        <v>1317</v>
      </c>
    </row>
    <row r="274" spans="1:26">
      <c r="A274" s="198" t="s">
        <v>200</v>
      </c>
      <c r="B274" s="68" t="s">
        <v>779</v>
      </c>
      <c r="C274" s="865" t="s">
        <v>1317</v>
      </c>
      <c r="D274" s="865" t="s">
        <v>1317</v>
      </c>
      <c r="E274" s="865" t="s">
        <v>1317</v>
      </c>
      <c r="F274" s="865" t="s">
        <v>1317</v>
      </c>
      <c r="G274" s="865" t="s">
        <v>1317</v>
      </c>
      <c r="H274" s="865" t="s">
        <v>1317</v>
      </c>
      <c r="I274" s="861" t="s">
        <v>1317</v>
      </c>
      <c r="J274" s="861" t="s">
        <v>1317</v>
      </c>
      <c r="K274" s="861" t="s">
        <v>1317</v>
      </c>
      <c r="L274" s="861" t="s">
        <v>1317</v>
      </c>
      <c r="M274" s="861" t="s">
        <v>1317</v>
      </c>
      <c r="N274" s="861" t="s">
        <v>1317</v>
      </c>
      <c r="O274" s="863">
        <v>1</v>
      </c>
      <c r="P274" s="863">
        <v>1</v>
      </c>
      <c r="Q274" s="863">
        <v>1</v>
      </c>
      <c r="R274" s="863">
        <v>1</v>
      </c>
      <c r="S274" s="863">
        <v>1</v>
      </c>
      <c r="T274" s="863">
        <v>1</v>
      </c>
      <c r="U274" s="1164" t="s">
        <v>1317</v>
      </c>
      <c r="V274" s="1164" t="s">
        <v>1317</v>
      </c>
      <c r="W274" s="1164" t="s">
        <v>1317</v>
      </c>
      <c r="X274" s="1164" t="s">
        <v>1317</v>
      </c>
      <c r="Y274" s="1164" t="s">
        <v>1317</v>
      </c>
      <c r="Z274" s="1164" t="s">
        <v>1317</v>
      </c>
    </row>
    <row r="275" spans="1:26">
      <c r="A275" s="198" t="s">
        <v>302</v>
      </c>
      <c r="B275" s="68" t="s">
        <v>709</v>
      </c>
      <c r="C275" s="499">
        <v>0.9</v>
      </c>
      <c r="D275" s="499">
        <v>0.9</v>
      </c>
      <c r="E275" s="499">
        <v>0.77777777777777779</v>
      </c>
      <c r="F275" s="499">
        <v>0.45454545454545447</v>
      </c>
      <c r="G275" s="499">
        <v>0.81818181818181823</v>
      </c>
      <c r="H275" s="499">
        <v>0.72727272727272729</v>
      </c>
      <c r="I275" s="862">
        <v>0.9285714285714286</v>
      </c>
      <c r="J275" s="862">
        <v>0.9</v>
      </c>
      <c r="K275" s="862">
        <v>0.81818181818181823</v>
      </c>
      <c r="L275" s="862">
        <v>0.4</v>
      </c>
      <c r="M275" s="862">
        <v>0.6</v>
      </c>
      <c r="N275" s="862">
        <v>0.66666666666666674</v>
      </c>
      <c r="O275" s="863">
        <v>1</v>
      </c>
      <c r="P275" s="863">
        <v>0.96</v>
      </c>
      <c r="Q275" s="863">
        <v>1</v>
      </c>
      <c r="R275" s="863">
        <v>0.68965517241379304</v>
      </c>
      <c r="S275" s="863">
        <v>0.68965517241379304</v>
      </c>
      <c r="T275" s="863">
        <v>0.89655172413793094</v>
      </c>
      <c r="U275" s="1187">
        <v>1</v>
      </c>
      <c r="V275" s="1187">
        <v>0.8571428571428571</v>
      </c>
      <c r="W275" s="1187">
        <v>0.94736842105263164</v>
      </c>
      <c r="X275" s="1187">
        <v>0.78260869565217384</v>
      </c>
      <c r="Y275" s="1187">
        <v>0.56521739130434778</v>
      </c>
      <c r="Z275" s="1187">
        <v>0.78260869565217384</v>
      </c>
    </row>
    <row r="276" spans="1:26">
      <c r="A276" s="198" t="s">
        <v>1156</v>
      </c>
      <c r="B276" s="68" t="s">
        <v>560</v>
      </c>
      <c r="C276" s="865" t="s">
        <v>1317</v>
      </c>
      <c r="D276" s="865" t="s">
        <v>1317</v>
      </c>
      <c r="E276" s="865" t="s">
        <v>1317</v>
      </c>
      <c r="F276" s="865" t="s">
        <v>1317</v>
      </c>
      <c r="G276" s="865" t="s">
        <v>1317</v>
      </c>
      <c r="H276" s="865" t="s">
        <v>1317</v>
      </c>
      <c r="I276" s="862">
        <v>1</v>
      </c>
      <c r="J276" s="862">
        <v>1</v>
      </c>
      <c r="K276" s="862">
        <v>1</v>
      </c>
      <c r="L276" s="862">
        <v>1</v>
      </c>
      <c r="M276" s="862">
        <v>0</v>
      </c>
      <c r="N276" s="862">
        <v>0</v>
      </c>
      <c r="O276" s="861" t="s">
        <v>1317</v>
      </c>
      <c r="P276" s="861" t="s">
        <v>1317</v>
      </c>
      <c r="Q276" s="861" t="s">
        <v>1317</v>
      </c>
      <c r="R276" s="861" t="s">
        <v>1317</v>
      </c>
      <c r="S276" s="861" t="s">
        <v>1317</v>
      </c>
      <c r="T276" s="861" t="s">
        <v>1317</v>
      </c>
      <c r="U276" s="1164" t="s">
        <v>1317</v>
      </c>
      <c r="V276" s="1164" t="s">
        <v>1317</v>
      </c>
      <c r="W276" s="1164" t="s">
        <v>1317</v>
      </c>
      <c r="X276" s="1164" t="s">
        <v>1317</v>
      </c>
      <c r="Y276" s="1164" t="s">
        <v>1317</v>
      </c>
      <c r="Z276" s="1164" t="s">
        <v>1317</v>
      </c>
    </row>
    <row r="277" spans="1:26">
      <c r="A277" s="198" t="s">
        <v>1129</v>
      </c>
      <c r="B277" s="68" t="s">
        <v>697</v>
      </c>
      <c r="C277" s="499">
        <v>1</v>
      </c>
      <c r="D277" s="499">
        <v>1</v>
      </c>
      <c r="E277" s="499">
        <v>1</v>
      </c>
      <c r="F277" s="499">
        <v>0</v>
      </c>
      <c r="G277" s="499">
        <v>0</v>
      </c>
      <c r="H277" s="499">
        <v>0</v>
      </c>
      <c r="I277" s="861" t="s">
        <v>1317</v>
      </c>
      <c r="J277" s="861" t="s">
        <v>1317</v>
      </c>
      <c r="K277" s="861" t="s">
        <v>1317</v>
      </c>
      <c r="L277" s="861" t="s">
        <v>1317</v>
      </c>
      <c r="M277" s="861" t="s">
        <v>1317</v>
      </c>
      <c r="N277" s="861" t="s">
        <v>1317</v>
      </c>
      <c r="O277" s="861" t="s">
        <v>1317</v>
      </c>
      <c r="P277" s="861" t="s">
        <v>1317</v>
      </c>
      <c r="Q277" s="861" t="s">
        <v>1317</v>
      </c>
      <c r="R277" s="861" t="s">
        <v>1317</v>
      </c>
      <c r="S277" s="861" t="s">
        <v>1317</v>
      </c>
      <c r="T277" s="861" t="s">
        <v>1317</v>
      </c>
      <c r="U277" s="1164"/>
      <c r="V277" s="1187">
        <v>1</v>
      </c>
      <c r="W277" s="1164"/>
      <c r="X277" s="1187">
        <v>1</v>
      </c>
      <c r="Y277" s="1187">
        <v>0</v>
      </c>
      <c r="Z277" s="1187">
        <v>1</v>
      </c>
    </row>
    <row r="278" spans="1:26">
      <c r="A278" s="198" t="s">
        <v>370</v>
      </c>
      <c r="B278" s="68" t="s">
        <v>598</v>
      </c>
      <c r="C278" s="499">
        <v>1</v>
      </c>
      <c r="D278" s="499">
        <v>1</v>
      </c>
      <c r="E278" s="499">
        <v>1</v>
      </c>
      <c r="F278" s="499">
        <v>0.5</v>
      </c>
      <c r="G278" s="499">
        <v>0.5</v>
      </c>
      <c r="H278" s="499">
        <v>1</v>
      </c>
      <c r="I278" s="862">
        <v>1</v>
      </c>
      <c r="J278" s="862">
        <v>1</v>
      </c>
      <c r="K278" s="862">
        <v>1</v>
      </c>
      <c r="L278" s="862">
        <v>0.66666666666666674</v>
      </c>
      <c r="M278" s="862">
        <v>0.66666666666666674</v>
      </c>
      <c r="N278" s="862">
        <v>1</v>
      </c>
      <c r="O278" s="863">
        <v>1</v>
      </c>
      <c r="P278" s="863">
        <v>1</v>
      </c>
      <c r="Q278" s="863">
        <v>1</v>
      </c>
      <c r="R278" s="863">
        <v>0.5</v>
      </c>
      <c r="S278" s="863">
        <v>0.5</v>
      </c>
      <c r="T278" s="863">
        <v>1</v>
      </c>
      <c r="U278" s="1187">
        <v>1</v>
      </c>
      <c r="V278" s="1187">
        <v>1</v>
      </c>
      <c r="W278" s="1187">
        <v>1</v>
      </c>
      <c r="X278" s="1187">
        <v>0</v>
      </c>
      <c r="Y278" s="1187">
        <v>0</v>
      </c>
      <c r="Z278" s="1187">
        <v>1</v>
      </c>
    </row>
    <row r="279" spans="1:26">
      <c r="A279" s="320" t="s">
        <v>21</v>
      </c>
      <c r="B279" s="43" t="s">
        <v>770</v>
      </c>
      <c r="C279" s="865" t="s">
        <v>1317</v>
      </c>
      <c r="D279" s="865" t="s">
        <v>1317</v>
      </c>
      <c r="E279" s="865" t="s">
        <v>1317</v>
      </c>
      <c r="F279" s="865" t="s">
        <v>1317</v>
      </c>
      <c r="G279" s="865" t="s">
        <v>1317</v>
      </c>
      <c r="H279" s="865" t="s">
        <v>1317</v>
      </c>
      <c r="I279" s="861" t="s">
        <v>1317</v>
      </c>
      <c r="J279" s="861" t="s">
        <v>1317</v>
      </c>
      <c r="K279" s="861" t="s">
        <v>1317</v>
      </c>
      <c r="L279" s="861" t="s">
        <v>1317</v>
      </c>
      <c r="M279" s="861" t="s">
        <v>1317</v>
      </c>
      <c r="N279" s="861" t="s">
        <v>1317</v>
      </c>
      <c r="O279" s="861" t="s">
        <v>1317</v>
      </c>
      <c r="P279" s="861" t="s">
        <v>1317</v>
      </c>
      <c r="Q279" s="861" t="s">
        <v>1317</v>
      </c>
      <c r="R279" s="861" t="s">
        <v>1317</v>
      </c>
      <c r="S279" s="861" t="s">
        <v>1317</v>
      </c>
      <c r="T279" s="861" t="s">
        <v>1317</v>
      </c>
      <c r="U279" s="1164" t="s">
        <v>1317</v>
      </c>
      <c r="V279" s="1164" t="s">
        <v>1317</v>
      </c>
      <c r="W279" s="1164" t="s">
        <v>1317</v>
      </c>
      <c r="X279" s="1164" t="s">
        <v>1317</v>
      </c>
      <c r="Y279" s="1164" t="s">
        <v>1317</v>
      </c>
      <c r="Z279" s="1164" t="s">
        <v>1317</v>
      </c>
    </row>
    <row r="280" spans="1:26">
      <c r="A280" s="198" t="s">
        <v>93</v>
      </c>
      <c r="B280" s="68" t="s">
        <v>562</v>
      </c>
      <c r="C280" s="499">
        <v>1</v>
      </c>
      <c r="D280" s="499">
        <v>1</v>
      </c>
      <c r="E280" s="499">
        <v>1</v>
      </c>
      <c r="F280" s="499">
        <v>0</v>
      </c>
      <c r="G280" s="499">
        <v>0</v>
      </c>
      <c r="H280" s="499">
        <v>1</v>
      </c>
      <c r="I280" s="862">
        <v>0.5</v>
      </c>
      <c r="J280" s="862">
        <v>1</v>
      </c>
      <c r="K280" s="862">
        <v>0.5</v>
      </c>
      <c r="L280" s="862">
        <v>0.5</v>
      </c>
      <c r="M280" s="862">
        <v>0.5</v>
      </c>
      <c r="N280" s="862">
        <v>0.5</v>
      </c>
      <c r="O280" s="861" t="s">
        <v>1317</v>
      </c>
      <c r="P280" s="861" t="s">
        <v>1317</v>
      </c>
      <c r="Q280" s="861" t="s">
        <v>1317</v>
      </c>
      <c r="R280" s="861" t="s">
        <v>1317</v>
      </c>
      <c r="S280" s="861" t="s">
        <v>1317</v>
      </c>
      <c r="T280" s="861" t="s">
        <v>1317</v>
      </c>
      <c r="U280" s="1187">
        <v>0.66666666666666674</v>
      </c>
      <c r="V280" s="1187">
        <v>1</v>
      </c>
      <c r="W280" s="1187">
        <v>0.66666666666666674</v>
      </c>
      <c r="X280" s="1187">
        <v>0.6</v>
      </c>
      <c r="Y280" s="1187">
        <v>0.6</v>
      </c>
      <c r="Z280" s="1187">
        <v>0.8</v>
      </c>
    </row>
    <row r="281" spans="1:26">
      <c r="A281" s="198" t="s">
        <v>351</v>
      </c>
      <c r="B281" s="68" t="s">
        <v>586</v>
      </c>
      <c r="C281" s="864" t="s">
        <v>791</v>
      </c>
      <c r="D281" s="499">
        <v>1</v>
      </c>
      <c r="E281" s="864" t="s">
        <v>791</v>
      </c>
      <c r="F281" s="499">
        <v>1</v>
      </c>
      <c r="G281" s="499">
        <v>1</v>
      </c>
      <c r="H281" s="499">
        <v>1</v>
      </c>
      <c r="I281" s="862">
        <v>1</v>
      </c>
      <c r="J281" s="862">
        <v>1</v>
      </c>
      <c r="K281" s="861" t="s">
        <v>1317</v>
      </c>
      <c r="L281" s="862">
        <v>1</v>
      </c>
      <c r="M281" s="862">
        <v>0</v>
      </c>
      <c r="N281" s="862">
        <v>1</v>
      </c>
      <c r="O281" s="863">
        <v>1</v>
      </c>
      <c r="P281" s="863">
        <v>1</v>
      </c>
      <c r="Q281" s="863">
        <v>1</v>
      </c>
      <c r="R281" s="863">
        <v>0</v>
      </c>
      <c r="S281" s="863">
        <v>0</v>
      </c>
      <c r="T281" s="863">
        <v>0</v>
      </c>
      <c r="U281" s="1164" t="s">
        <v>1317</v>
      </c>
      <c r="V281" s="1164" t="s">
        <v>1317</v>
      </c>
      <c r="W281" s="1164" t="s">
        <v>1317</v>
      </c>
      <c r="X281" s="1164" t="s">
        <v>1317</v>
      </c>
      <c r="Y281" s="1164" t="s">
        <v>1317</v>
      </c>
      <c r="Z281" s="1164" t="s">
        <v>1317</v>
      </c>
    </row>
    <row r="282" spans="1:26">
      <c r="A282" s="320" t="s">
        <v>218</v>
      </c>
      <c r="B282" s="43" t="s">
        <v>746</v>
      </c>
      <c r="C282" s="499">
        <v>1</v>
      </c>
      <c r="D282" s="499">
        <v>1</v>
      </c>
      <c r="E282" s="864" t="s">
        <v>791</v>
      </c>
      <c r="F282" s="499">
        <v>1</v>
      </c>
      <c r="G282" s="499">
        <v>0.5</v>
      </c>
      <c r="H282" s="499">
        <v>1</v>
      </c>
      <c r="I282" s="861" t="s">
        <v>1317</v>
      </c>
      <c r="J282" s="861" t="s">
        <v>1317</v>
      </c>
      <c r="K282" s="861" t="s">
        <v>1317</v>
      </c>
      <c r="L282" s="861" t="s">
        <v>1317</v>
      </c>
      <c r="M282" s="861" t="s">
        <v>1317</v>
      </c>
      <c r="N282" s="861" t="s">
        <v>1317</v>
      </c>
      <c r="O282" s="861" t="s">
        <v>1317</v>
      </c>
      <c r="P282" s="861" t="s">
        <v>1317</v>
      </c>
      <c r="Q282" s="861" t="s">
        <v>1317</v>
      </c>
      <c r="R282" s="861" t="s">
        <v>1317</v>
      </c>
      <c r="S282" s="861" t="s">
        <v>1317</v>
      </c>
      <c r="T282" s="861" t="s">
        <v>1317</v>
      </c>
      <c r="U282" s="1187">
        <v>0</v>
      </c>
      <c r="V282" s="1187">
        <v>1</v>
      </c>
      <c r="W282" s="1187">
        <v>1</v>
      </c>
      <c r="X282" s="1187">
        <v>0</v>
      </c>
      <c r="Y282" s="1187">
        <v>0</v>
      </c>
      <c r="Z282" s="1187">
        <v>1</v>
      </c>
    </row>
    <row r="283" spans="1:26">
      <c r="A283" s="320" t="s">
        <v>480</v>
      </c>
      <c r="B283" s="43" t="s">
        <v>764</v>
      </c>
      <c r="C283" s="499">
        <v>1</v>
      </c>
      <c r="D283" s="499">
        <v>1</v>
      </c>
      <c r="E283" s="499">
        <v>1</v>
      </c>
      <c r="F283" s="499">
        <v>0</v>
      </c>
      <c r="G283" s="499">
        <v>0</v>
      </c>
      <c r="H283" s="499">
        <v>1</v>
      </c>
      <c r="I283" s="861" t="s">
        <v>1317</v>
      </c>
      <c r="J283" s="861" t="s">
        <v>1317</v>
      </c>
      <c r="K283" s="861" t="s">
        <v>1317</v>
      </c>
      <c r="L283" s="862">
        <v>1</v>
      </c>
      <c r="M283" s="862">
        <v>1</v>
      </c>
      <c r="N283" s="862">
        <v>1</v>
      </c>
      <c r="O283" s="861" t="s">
        <v>1317</v>
      </c>
      <c r="P283" s="861" t="s">
        <v>1317</v>
      </c>
      <c r="Q283" s="861" t="s">
        <v>1317</v>
      </c>
      <c r="R283" s="863">
        <v>1</v>
      </c>
      <c r="S283" s="863">
        <v>1</v>
      </c>
      <c r="T283" s="863">
        <v>1</v>
      </c>
      <c r="U283" s="1187">
        <v>1</v>
      </c>
      <c r="V283" s="1187">
        <v>1</v>
      </c>
      <c r="W283" s="1187">
        <v>1</v>
      </c>
      <c r="X283" s="1187">
        <v>1</v>
      </c>
      <c r="Y283" s="1187">
        <v>1</v>
      </c>
      <c r="Z283" s="1187">
        <v>1</v>
      </c>
    </row>
    <row r="284" spans="1:26">
      <c r="A284" s="320" t="s">
        <v>278</v>
      </c>
      <c r="B284" s="43" t="s">
        <v>681</v>
      </c>
      <c r="C284" s="865" t="s">
        <v>1317</v>
      </c>
      <c r="D284" s="865" t="s">
        <v>1317</v>
      </c>
      <c r="E284" s="865" t="s">
        <v>1317</v>
      </c>
      <c r="F284" s="865" t="s">
        <v>1317</v>
      </c>
      <c r="G284" s="865" t="s">
        <v>1317</v>
      </c>
      <c r="H284" s="865" t="s">
        <v>1317</v>
      </c>
      <c r="I284" s="861" t="s">
        <v>1317</v>
      </c>
      <c r="J284" s="861" t="s">
        <v>1317</v>
      </c>
      <c r="K284" s="861" t="s">
        <v>1317</v>
      </c>
      <c r="L284" s="861" t="s">
        <v>1317</v>
      </c>
      <c r="M284" s="861" t="s">
        <v>1317</v>
      </c>
      <c r="N284" s="861" t="s">
        <v>1317</v>
      </c>
      <c r="O284" s="861" t="s">
        <v>1317</v>
      </c>
      <c r="P284" s="861" t="s">
        <v>1317</v>
      </c>
      <c r="Q284" s="861" t="s">
        <v>1317</v>
      </c>
      <c r="R284" s="861" t="s">
        <v>1317</v>
      </c>
      <c r="S284" s="861" t="s">
        <v>1317</v>
      </c>
      <c r="T284" s="861" t="s">
        <v>1317</v>
      </c>
      <c r="U284" s="1164" t="s">
        <v>1317</v>
      </c>
      <c r="V284" s="1164" t="s">
        <v>1317</v>
      </c>
      <c r="W284" s="1164" t="s">
        <v>1317</v>
      </c>
      <c r="X284" s="1164" t="s">
        <v>1317</v>
      </c>
      <c r="Y284" s="1164" t="s">
        <v>1317</v>
      </c>
      <c r="Z284" s="1164" t="s">
        <v>1317</v>
      </c>
    </row>
    <row r="285" spans="1:26">
      <c r="A285" s="198" t="s">
        <v>136</v>
      </c>
      <c r="B285" s="68" t="s">
        <v>790</v>
      </c>
      <c r="C285" s="499">
        <v>1</v>
      </c>
      <c r="D285" s="499">
        <v>0.8</v>
      </c>
      <c r="E285" s="499">
        <v>1</v>
      </c>
      <c r="F285" s="499">
        <v>0.5</v>
      </c>
      <c r="G285" s="499">
        <v>0.5</v>
      </c>
      <c r="H285" s="499">
        <v>0.5</v>
      </c>
      <c r="I285" s="862">
        <v>1</v>
      </c>
      <c r="J285" s="862">
        <v>1</v>
      </c>
      <c r="K285" s="862">
        <v>1</v>
      </c>
      <c r="L285" s="862">
        <v>0.7</v>
      </c>
      <c r="M285" s="862">
        <v>0.7</v>
      </c>
      <c r="N285" s="862">
        <v>1</v>
      </c>
      <c r="O285" s="863">
        <v>1</v>
      </c>
      <c r="P285" s="863">
        <v>1</v>
      </c>
      <c r="Q285" s="863">
        <v>1</v>
      </c>
      <c r="R285" s="863">
        <v>1</v>
      </c>
      <c r="S285" s="863">
        <v>0</v>
      </c>
      <c r="T285" s="863">
        <v>0</v>
      </c>
      <c r="U285" s="1187">
        <v>1</v>
      </c>
      <c r="V285" s="1187">
        <v>0.72727272727272729</v>
      </c>
      <c r="W285" s="1187">
        <v>1</v>
      </c>
      <c r="X285" s="1187">
        <v>0</v>
      </c>
      <c r="Y285" s="1187">
        <v>0.18181818181818182</v>
      </c>
      <c r="Z285" s="1187">
        <v>0.18181818181818182</v>
      </c>
    </row>
    <row r="286" spans="1:26">
      <c r="A286" s="198" t="s">
        <v>36</v>
      </c>
      <c r="B286" s="68" t="s">
        <v>665</v>
      </c>
      <c r="C286" s="499">
        <v>1</v>
      </c>
      <c r="D286" s="499">
        <v>1</v>
      </c>
      <c r="E286" s="499">
        <v>1</v>
      </c>
      <c r="F286" s="499">
        <v>0.7</v>
      </c>
      <c r="G286" s="499">
        <v>0.8</v>
      </c>
      <c r="H286" s="499">
        <v>0.8</v>
      </c>
      <c r="I286" s="862">
        <v>1</v>
      </c>
      <c r="J286" s="862">
        <v>1</v>
      </c>
      <c r="K286" s="862">
        <v>1</v>
      </c>
      <c r="L286" s="862">
        <v>1</v>
      </c>
      <c r="M286" s="862">
        <v>0.75</v>
      </c>
      <c r="N286" s="862">
        <v>0.75</v>
      </c>
      <c r="O286" s="861" t="s">
        <v>1317</v>
      </c>
      <c r="P286" s="863">
        <v>1</v>
      </c>
      <c r="Q286" s="861" t="s">
        <v>1317</v>
      </c>
      <c r="R286" s="863">
        <v>1</v>
      </c>
      <c r="S286" s="863">
        <v>1</v>
      </c>
      <c r="T286" s="863">
        <v>1</v>
      </c>
      <c r="U286" s="1164" t="s">
        <v>1317</v>
      </c>
      <c r="V286" s="1164" t="s">
        <v>1317</v>
      </c>
      <c r="W286" s="1164" t="s">
        <v>1317</v>
      </c>
      <c r="X286" s="1164" t="s">
        <v>1317</v>
      </c>
      <c r="Y286" s="1164" t="s">
        <v>1317</v>
      </c>
      <c r="Z286" s="1164" t="s">
        <v>1317</v>
      </c>
    </row>
    <row r="287" spans="1:26">
      <c r="A287" s="320" t="s">
        <v>124</v>
      </c>
      <c r="B287" s="43" t="s">
        <v>813</v>
      </c>
      <c r="C287" s="499">
        <v>1.3888888888888899E-2</v>
      </c>
      <c r="D287" s="499">
        <v>0.1384615384615385</v>
      </c>
      <c r="E287" s="499">
        <v>0.32500000000000001</v>
      </c>
      <c r="F287" s="499">
        <v>0.21739130434782608</v>
      </c>
      <c r="G287" s="499">
        <v>0.32608695652173914</v>
      </c>
      <c r="H287" s="499">
        <v>0.63043478260869579</v>
      </c>
      <c r="I287" s="862">
        <v>0.9850746268656716</v>
      </c>
      <c r="J287" s="862">
        <v>0.96969696969696972</v>
      </c>
      <c r="K287" s="862">
        <v>1</v>
      </c>
      <c r="L287" s="862">
        <v>0.48529411764705876</v>
      </c>
      <c r="M287" s="862">
        <v>0.52941176470588236</v>
      </c>
      <c r="N287" s="862">
        <v>0.6470588235294118</v>
      </c>
      <c r="O287" s="863">
        <v>0.8571428571428571</v>
      </c>
      <c r="P287" s="863">
        <v>0.80555555555555558</v>
      </c>
      <c r="Q287" s="863">
        <v>0.65625</v>
      </c>
      <c r="R287" s="863">
        <v>0.53846153846153855</v>
      </c>
      <c r="S287" s="863">
        <v>0.4102564102564103</v>
      </c>
      <c r="T287" s="863">
        <v>0.58974358974358976</v>
      </c>
      <c r="U287" s="1187">
        <v>0.97777777777777775</v>
      </c>
      <c r="V287" s="1187">
        <v>0.97777777777777775</v>
      </c>
      <c r="W287" s="1187">
        <v>0.95348837209302328</v>
      </c>
      <c r="X287" s="1187">
        <v>0.42222222222222222</v>
      </c>
      <c r="Y287" s="1187">
        <v>0.24444444444444438</v>
      </c>
      <c r="Z287" s="1187">
        <v>0.48888888888888887</v>
      </c>
    </row>
    <row r="288" spans="1:26">
      <c r="A288" s="198" t="s">
        <v>176</v>
      </c>
      <c r="B288" s="68" t="s">
        <v>822</v>
      </c>
      <c r="C288" s="499">
        <v>1</v>
      </c>
      <c r="D288" s="499">
        <v>0.9</v>
      </c>
      <c r="E288" s="499">
        <v>0.9</v>
      </c>
      <c r="F288" s="499">
        <v>0.3</v>
      </c>
      <c r="G288" s="499">
        <v>0</v>
      </c>
      <c r="H288" s="499">
        <v>0</v>
      </c>
      <c r="I288" s="862">
        <v>1</v>
      </c>
      <c r="J288" s="862">
        <v>0.94444444444444442</v>
      </c>
      <c r="K288" s="862">
        <v>0.94444444444444442</v>
      </c>
      <c r="L288" s="862">
        <v>0.27777777777777779</v>
      </c>
      <c r="M288" s="862">
        <v>0</v>
      </c>
      <c r="N288" s="862">
        <v>0</v>
      </c>
      <c r="O288" s="863">
        <v>1</v>
      </c>
      <c r="P288" s="863">
        <v>0.91666666666666674</v>
      </c>
      <c r="Q288" s="863">
        <v>1</v>
      </c>
      <c r="R288" s="863">
        <v>0.5</v>
      </c>
      <c r="S288" s="863">
        <v>0.33333333333333331</v>
      </c>
      <c r="T288" s="863">
        <v>0.75</v>
      </c>
      <c r="U288" s="1187">
        <v>1</v>
      </c>
      <c r="V288" s="1187">
        <v>1</v>
      </c>
      <c r="W288" s="1187">
        <v>1</v>
      </c>
      <c r="X288" s="1187">
        <v>0.33333333333333331</v>
      </c>
      <c r="Y288" s="1187">
        <v>0</v>
      </c>
      <c r="Z288" s="1187">
        <v>0.33333333333333331</v>
      </c>
    </row>
    <row r="289" spans="1:26">
      <c r="A289" s="198" t="s">
        <v>490</v>
      </c>
      <c r="B289" s="68" t="s">
        <v>752</v>
      </c>
      <c r="C289" s="499">
        <v>0.8571428571428571</v>
      </c>
      <c r="D289" s="499">
        <v>1</v>
      </c>
      <c r="E289" s="499">
        <v>0.83333333333333326</v>
      </c>
      <c r="F289" s="499">
        <v>0.1428571428571429</v>
      </c>
      <c r="G289" s="499">
        <v>0.5714285714285714</v>
      </c>
      <c r="H289" s="499">
        <v>0.2857142857142857</v>
      </c>
      <c r="I289" s="862">
        <v>0.88235294117647067</v>
      </c>
      <c r="J289" s="862">
        <v>0.76470588235294112</v>
      </c>
      <c r="K289" s="862">
        <v>0.83333333333333326</v>
      </c>
      <c r="L289" s="862">
        <v>0.29411764705882354</v>
      </c>
      <c r="M289" s="862">
        <v>0.23529411764705882</v>
      </c>
      <c r="N289" s="862">
        <v>0.52941176470588236</v>
      </c>
      <c r="O289" s="863">
        <v>1</v>
      </c>
      <c r="P289" s="863">
        <v>1</v>
      </c>
      <c r="Q289" s="863">
        <v>0.875</v>
      </c>
      <c r="R289" s="863">
        <v>0.84615384615384615</v>
      </c>
      <c r="S289" s="863">
        <v>0.84615384615384615</v>
      </c>
      <c r="T289" s="863">
        <v>0.84615384615384615</v>
      </c>
      <c r="U289" s="1187">
        <v>1</v>
      </c>
      <c r="V289" s="1187">
        <v>0.93333333333333324</v>
      </c>
      <c r="W289" s="1187">
        <v>0.93333333333333324</v>
      </c>
      <c r="X289" s="1187">
        <v>0.46666666666666667</v>
      </c>
      <c r="Y289" s="1187">
        <v>0.4</v>
      </c>
      <c r="Z289" s="1187">
        <v>0.66666666666666674</v>
      </c>
    </row>
    <row r="290" spans="1:26">
      <c r="A290" s="320" t="s">
        <v>429</v>
      </c>
      <c r="B290" s="43" t="s">
        <v>642</v>
      </c>
      <c r="C290" s="499">
        <v>1</v>
      </c>
      <c r="D290" s="499">
        <v>0.875</v>
      </c>
      <c r="E290" s="499">
        <v>1</v>
      </c>
      <c r="F290" s="499">
        <v>0.66666666666666674</v>
      </c>
      <c r="G290" s="499">
        <v>0.55555555555555558</v>
      </c>
      <c r="H290" s="499">
        <v>0.66666666666666674</v>
      </c>
      <c r="I290" s="862">
        <v>1</v>
      </c>
      <c r="J290" s="862">
        <v>1</v>
      </c>
      <c r="K290" s="862">
        <v>1</v>
      </c>
      <c r="L290" s="862">
        <v>0.8</v>
      </c>
      <c r="M290" s="862">
        <v>0.8</v>
      </c>
      <c r="N290" s="862">
        <v>1</v>
      </c>
      <c r="O290" s="861" t="s">
        <v>1317</v>
      </c>
      <c r="P290" s="861" t="s">
        <v>1317</v>
      </c>
      <c r="Q290" s="861" t="s">
        <v>1317</v>
      </c>
      <c r="R290" s="861" t="s">
        <v>1317</v>
      </c>
      <c r="S290" s="861" t="s">
        <v>1317</v>
      </c>
      <c r="T290" s="861" t="s">
        <v>1317</v>
      </c>
      <c r="U290" s="1187">
        <v>1</v>
      </c>
      <c r="V290" s="1187">
        <v>1</v>
      </c>
      <c r="W290" s="1187">
        <v>1</v>
      </c>
      <c r="X290" s="1187">
        <v>0.4</v>
      </c>
      <c r="Y290" s="1187">
        <v>0.4</v>
      </c>
      <c r="Z290" s="1187">
        <v>0.8</v>
      </c>
    </row>
    <row r="291" spans="1:26">
      <c r="A291" s="198" t="s">
        <v>164</v>
      </c>
      <c r="B291" s="68" t="s">
        <v>602</v>
      </c>
      <c r="C291" s="499">
        <v>1</v>
      </c>
      <c r="D291" s="499">
        <v>1</v>
      </c>
      <c r="E291" s="499">
        <v>1</v>
      </c>
      <c r="F291" s="499">
        <v>0.58333333333333326</v>
      </c>
      <c r="G291" s="499">
        <v>0.52777777777777779</v>
      </c>
      <c r="H291" s="499">
        <v>0.86111111111111105</v>
      </c>
      <c r="I291" s="862">
        <v>1</v>
      </c>
      <c r="J291" s="862">
        <v>1</v>
      </c>
      <c r="K291" s="862">
        <v>1</v>
      </c>
      <c r="L291" s="862">
        <v>0.4838709677419355</v>
      </c>
      <c r="M291" s="862">
        <v>0.4838709677419355</v>
      </c>
      <c r="N291" s="862">
        <v>0.83870967741935476</v>
      </c>
      <c r="O291" s="863">
        <v>1</v>
      </c>
      <c r="P291" s="863">
        <v>1</v>
      </c>
      <c r="Q291" s="863">
        <v>1</v>
      </c>
      <c r="R291" s="863">
        <v>0.61538461538461542</v>
      </c>
      <c r="S291" s="863">
        <v>0.61538461538461542</v>
      </c>
      <c r="T291" s="863">
        <v>0.76923076923076916</v>
      </c>
      <c r="U291" s="1187">
        <v>1</v>
      </c>
      <c r="V291" s="1187">
        <v>1</v>
      </c>
      <c r="W291" s="1187">
        <v>1</v>
      </c>
      <c r="X291" s="1187">
        <v>0.66666666666666674</v>
      </c>
      <c r="Y291" s="1187">
        <v>0.53333333333333333</v>
      </c>
      <c r="Z291" s="1187">
        <v>0.6</v>
      </c>
    </row>
    <row r="292" spans="1:26">
      <c r="A292" s="198" t="s">
        <v>192</v>
      </c>
      <c r="B292" s="68" t="s">
        <v>775</v>
      </c>
      <c r="C292" s="499">
        <v>0.97297297297297303</v>
      </c>
      <c r="D292" s="499">
        <v>1</v>
      </c>
      <c r="E292" s="499">
        <v>0.96969696969696972</v>
      </c>
      <c r="F292" s="499">
        <v>0.68292682926829262</v>
      </c>
      <c r="G292" s="499">
        <v>0.5609756097560975</v>
      </c>
      <c r="H292" s="499">
        <v>0.87804878048780488</v>
      </c>
      <c r="I292" s="862">
        <v>0.94444444444444442</v>
      </c>
      <c r="J292" s="862">
        <v>0.97499999999999998</v>
      </c>
      <c r="K292" s="862">
        <v>0.96153846153846145</v>
      </c>
      <c r="L292" s="862">
        <v>0.65909090909090917</v>
      </c>
      <c r="M292" s="862">
        <v>0.59090909090909083</v>
      </c>
      <c r="N292" s="862">
        <v>0.79545454545454553</v>
      </c>
      <c r="O292" s="863">
        <v>0.91891891891891886</v>
      </c>
      <c r="P292" s="863">
        <v>0.95744680851063835</v>
      </c>
      <c r="Q292" s="863">
        <v>0.90625</v>
      </c>
      <c r="R292" s="863">
        <v>0.64</v>
      </c>
      <c r="S292" s="863">
        <v>0.6</v>
      </c>
      <c r="T292" s="863">
        <v>0.78</v>
      </c>
      <c r="U292" s="1187">
        <v>1</v>
      </c>
      <c r="V292" s="1187">
        <v>0.93939393939393934</v>
      </c>
      <c r="W292" s="1187">
        <v>0.95833333333333326</v>
      </c>
      <c r="X292" s="1187">
        <v>0.63888888888888895</v>
      </c>
      <c r="Y292" s="1187">
        <v>0.61111111111111105</v>
      </c>
      <c r="Z292" s="1187">
        <v>0.72222222222222221</v>
      </c>
    </row>
    <row r="293" spans="1:26">
      <c r="A293" s="198" t="s">
        <v>210</v>
      </c>
      <c r="B293" s="68" t="s">
        <v>784</v>
      </c>
      <c r="C293" s="499">
        <v>0.875</v>
      </c>
      <c r="D293" s="499">
        <v>0.83333333333333326</v>
      </c>
      <c r="E293" s="499">
        <v>0.88888888888888895</v>
      </c>
      <c r="F293" s="499">
        <v>0.6</v>
      </c>
      <c r="G293" s="499">
        <v>0.65</v>
      </c>
      <c r="H293" s="499">
        <v>0.6</v>
      </c>
      <c r="I293" s="862">
        <v>1</v>
      </c>
      <c r="J293" s="862">
        <v>1</v>
      </c>
      <c r="K293" s="862">
        <v>1</v>
      </c>
      <c r="L293" s="862">
        <v>0.66666666666666674</v>
      </c>
      <c r="M293" s="862">
        <v>0.76190476190476186</v>
      </c>
      <c r="N293" s="862">
        <v>0.80952380952380953</v>
      </c>
      <c r="O293" s="863">
        <v>0.96875</v>
      </c>
      <c r="P293" s="863">
        <v>1</v>
      </c>
      <c r="Q293" s="863">
        <v>1</v>
      </c>
      <c r="R293" s="863">
        <v>0.58823529411764708</v>
      </c>
      <c r="S293" s="863">
        <v>0.73529411764705888</v>
      </c>
      <c r="T293" s="863">
        <v>0.52941176470588236</v>
      </c>
      <c r="U293" s="1187">
        <v>1</v>
      </c>
      <c r="V293" s="1187">
        <v>1</v>
      </c>
      <c r="W293" s="1187">
        <v>1</v>
      </c>
      <c r="X293" s="1187">
        <v>0.77777777777777779</v>
      </c>
      <c r="Y293" s="1187">
        <v>0.72222222222222221</v>
      </c>
      <c r="Z293" s="1187">
        <v>0.83333333333333326</v>
      </c>
    </row>
    <row r="294" spans="1:26">
      <c r="A294" s="198" t="s">
        <v>388</v>
      </c>
      <c r="B294" s="68" t="s">
        <v>610</v>
      </c>
      <c r="C294" s="499">
        <v>1</v>
      </c>
      <c r="D294" s="499">
        <v>1</v>
      </c>
      <c r="E294" s="499">
        <v>1</v>
      </c>
      <c r="F294" s="499">
        <v>0.8</v>
      </c>
      <c r="G294" s="499">
        <v>0.8</v>
      </c>
      <c r="H294" s="499">
        <v>1</v>
      </c>
      <c r="I294" s="862">
        <v>1</v>
      </c>
      <c r="J294" s="862">
        <v>0.7142857142857143</v>
      </c>
      <c r="K294" s="862">
        <v>0.875</v>
      </c>
      <c r="L294" s="862">
        <v>0.44444444444444442</v>
      </c>
      <c r="M294" s="862">
        <v>0.55555555555555558</v>
      </c>
      <c r="N294" s="862">
        <v>0.66666666666666674</v>
      </c>
      <c r="O294" s="863">
        <v>1</v>
      </c>
      <c r="P294" s="863">
        <v>0.8571428571428571</v>
      </c>
      <c r="Q294" s="863">
        <v>1</v>
      </c>
      <c r="R294" s="863">
        <v>0.88888888888888895</v>
      </c>
      <c r="S294" s="863">
        <v>0.77777777777777779</v>
      </c>
      <c r="T294" s="863">
        <v>1</v>
      </c>
      <c r="U294" s="1187">
        <v>1</v>
      </c>
      <c r="V294" s="1187">
        <v>1</v>
      </c>
      <c r="W294" s="1187">
        <v>1</v>
      </c>
      <c r="X294" s="1187">
        <v>0.5</v>
      </c>
      <c r="Y294" s="1187">
        <v>0.5</v>
      </c>
      <c r="Z294" s="1187">
        <v>0.75</v>
      </c>
    </row>
    <row r="295" spans="1:26">
      <c r="A295" s="198" t="s">
        <v>166</v>
      </c>
      <c r="B295" s="68" t="s">
        <v>603</v>
      </c>
      <c r="C295" s="499">
        <v>1</v>
      </c>
      <c r="D295" s="499">
        <v>1</v>
      </c>
      <c r="E295" s="499">
        <v>1</v>
      </c>
      <c r="F295" s="499">
        <v>0.63636363636363635</v>
      </c>
      <c r="G295" s="499">
        <v>0.72727272727272729</v>
      </c>
      <c r="H295" s="499">
        <v>0.72727272727272729</v>
      </c>
      <c r="I295" s="862">
        <v>1</v>
      </c>
      <c r="J295" s="862">
        <v>1</v>
      </c>
      <c r="K295" s="862">
        <v>1</v>
      </c>
      <c r="L295" s="862">
        <v>0.5</v>
      </c>
      <c r="M295" s="862">
        <v>0.4</v>
      </c>
      <c r="N295" s="862">
        <v>0.7</v>
      </c>
      <c r="O295" s="863">
        <v>1</v>
      </c>
      <c r="P295" s="863">
        <v>1</v>
      </c>
      <c r="Q295" s="863">
        <v>1</v>
      </c>
      <c r="R295" s="863">
        <v>0.25</v>
      </c>
      <c r="S295" s="863">
        <v>0.25</v>
      </c>
      <c r="T295" s="863">
        <v>0.75</v>
      </c>
      <c r="U295" s="1187">
        <v>1</v>
      </c>
      <c r="V295" s="1187">
        <v>1</v>
      </c>
      <c r="W295" s="1187">
        <v>0.83333333333333326</v>
      </c>
      <c r="X295" s="1187">
        <v>0.83333333333333326</v>
      </c>
      <c r="Y295" s="1187">
        <v>0.83333333333333326</v>
      </c>
      <c r="Z295" s="1187">
        <v>0.83333333333333326</v>
      </c>
    </row>
    <row r="296" spans="1:26">
      <c r="A296" s="320" t="s">
        <v>347</v>
      </c>
      <c r="B296" s="43" t="s">
        <v>815</v>
      </c>
      <c r="C296" s="499">
        <v>0.75</v>
      </c>
      <c r="D296" s="499">
        <v>0.75</v>
      </c>
      <c r="E296" s="499">
        <v>0.75</v>
      </c>
      <c r="F296" s="499">
        <v>0.25</v>
      </c>
      <c r="G296" s="499">
        <v>0.25</v>
      </c>
      <c r="H296" s="499">
        <v>0</v>
      </c>
      <c r="I296" s="862">
        <v>1</v>
      </c>
      <c r="J296" s="862">
        <v>1</v>
      </c>
      <c r="K296" s="862">
        <v>1</v>
      </c>
      <c r="L296" s="862">
        <v>0</v>
      </c>
      <c r="M296" s="862">
        <v>1</v>
      </c>
      <c r="N296" s="862">
        <v>0</v>
      </c>
      <c r="O296" s="863">
        <v>0.75</v>
      </c>
      <c r="P296" s="863">
        <v>1</v>
      </c>
      <c r="Q296" s="863">
        <v>0.75</v>
      </c>
      <c r="R296" s="863">
        <v>0</v>
      </c>
      <c r="S296" s="863">
        <v>0.25</v>
      </c>
      <c r="T296" s="863">
        <v>0.5</v>
      </c>
      <c r="U296" s="1187">
        <v>1</v>
      </c>
      <c r="V296" s="1187">
        <v>1</v>
      </c>
      <c r="W296" s="1187">
        <v>1</v>
      </c>
      <c r="X296" s="1187">
        <v>0.66666666666666674</v>
      </c>
      <c r="Y296" s="1187">
        <v>0.33333333333333331</v>
      </c>
      <c r="Z296" s="1187">
        <v>0.66666666666666674</v>
      </c>
    </row>
    <row r="297" spans="1:26">
      <c r="A297" s="239" t="s">
        <v>450</v>
      </c>
      <c r="B297" s="68" t="s">
        <v>796</v>
      </c>
      <c r="C297" s="499">
        <v>0.94444444444444442</v>
      </c>
      <c r="D297" s="499">
        <v>0.94444444444444442</v>
      </c>
      <c r="E297" s="499">
        <v>0.89473684210526327</v>
      </c>
      <c r="F297" s="499">
        <v>0.47368421052631582</v>
      </c>
      <c r="G297" s="499">
        <v>0.36842105263157893</v>
      </c>
      <c r="H297" s="499">
        <v>0.57894736842105254</v>
      </c>
      <c r="I297" s="862">
        <v>0.77419354838709675</v>
      </c>
      <c r="J297" s="862">
        <v>0.7931034482758621</v>
      </c>
      <c r="K297" s="862">
        <v>0.7931034482758621</v>
      </c>
      <c r="L297" s="862">
        <v>0.4838709677419355</v>
      </c>
      <c r="M297" s="862">
        <v>0.64516129032258063</v>
      </c>
      <c r="N297" s="862">
        <v>0.67741935483870974</v>
      </c>
      <c r="O297" s="863">
        <v>1</v>
      </c>
      <c r="P297" s="863">
        <v>1</v>
      </c>
      <c r="Q297" s="863">
        <v>0.94117647058823528</v>
      </c>
      <c r="R297" s="863">
        <v>0.3529411764705882</v>
      </c>
      <c r="S297" s="863">
        <v>0.52941176470588236</v>
      </c>
      <c r="T297" s="863">
        <v>0.76470588235294112</v>
      </c>
      <c r="U297" s="1187">
        <v>0.88888888888888895</v>
      </c>
      <c r="V297" s="1187">
        <v>1</v>
      </c>
      <c r="W297" s="1187">
        <v>0.77777777777777779</v>
      </c>
      <c r="X297" s="1187">
        <v>0.44444444444444442</v>
      </c>
      <c r="Y297" s="1187">
        <v>0.55555555555555558</v>
      </c>
      <c r="Z297" s="1187">
        <v>0.55555555555555558</v>
      </c>
    </row>
    <row r="298" spans="1:26">
      <c r="A298" s="239" t="s">
        <v>251</v>
      </c>
      <c r="B298" s="68" t="s">
        <v>819</v>
      </c>
      <c r="C298" s="499">
        <v>0.58333333333333326</v>
      </c>
      <c r="D298" s="499">
        <v>0.66666666666666674</v>
      </c>
      <c r="E298" s="499">
        <v>0.5</v>
      </c>
      <c r="F298" s="499">
        <v>0.4</v>
      </c>
      <c r="G298" s="499">
        <v>0.33333333333333331</v>
      </c>
      <c r="H298" s="499">
        <v>0.33333333333333331</v>
      </c>
      <c r="I298" s="862">
        <v>1</v>
      </c>
      <c r="J298" s="862">
        <v>0.95454545454545447</v>
      </c>
      <c r="K298" s="862">
        <v>0.9375</v>
      </c>
      <c r="L298" s="862">
        <v>0.72413793103448287</v>
      </c>
      <c r="M298" s="862">
        <v>0.51724137931034486</v>
      </c>
      <c r="N298" s="862">
        <v>0.68965517241379304</v>
      </c>
      <c r="O298" s="863">
        <v>0.75</v>
      </c>
      <c r="P298" s="863">
        <v>0.78260869565217384</v>
      </c>
      <c r="Q298" s="863">
        <v>0.6875</v>
      </c>
      <c r="R298" s="863">
        <v>0.69230769230769229</v>
      </c>
      <c r="S298" s="863">
        <v>0.5</v>
      </c>
      <c r="T298" s="863">
        <v>0.69230769230769229</v>
      </c>
      <c r="U298" s="1187">
        <v>0.94736842105263164</v>
      </c>
      <c r="V298" s="1187">
        <v>0.95454545454545447</v>
      </c>
      <c r="W298" s="1187">
        <v>0.88235294117647067</v>
      </c>
      <c r="X298" s="1187">
        <v>0.5</v>
      </c>
      <c r="Y298" s="1187">
        <v>0.29166666666666669</v>
      </c>
      <c r="Z298" s="1187">
        <v>0.625</v>
      </c>
    </row>
    <row r="299" spans="1:26">
      <c r="A299" s="239" t="s">
        <v>154</v>
      </c>
      <c r="B299" s="68" t="s">
        <v>660</v>
      </c>
      <c r="C299" s="499">
        <v>1</v>
      </c>
      <c r="D299" s="499">
        <v>1</v>
      </c>
      <c r="E299" s="499">
        <v>1</v>
      </c>
      <c r="F299" s="499">
        <v>0.33333333333333331</v>
      </c>
      <c r="G299" s="499">
        <v>0.25</v>
      </c>
      <c r="H299" s="499">
        <v>0.5</v>
      </c>
      <c r="I299" s="862">
        <v>1</v>
      </c>
      <c r="J299" s="862">
        <v>0.875</v>
      </c>
      <c r="K299" s="862">
        <v>1</v>
      </c>
      <c r="L299" s="862">
        <v>0.5</v>
      </c>
      <c r="M299" s="862">
        <v>0.375</v>
      </c>
      <c r="N299" s="862">
        <v>0.75</v>
      </c>
      <c r="O299" s="863">
        <v>0.77777777777777779</v>
      </c>
      <c r="P299" s="863">
        <v>0.66666666666666674</v>
      </c>
      <c r="Q299" s="863">
        <v>0.75</v>
      </c>
      <c r="R299" s="863">
        <v>0.22222222222222221</v>
      </c>
      <c r="S299" s="863">
        <v>0</v>
      </c>
      <c r="T299" s="863">
        <v>0.66666666666666674</v>
      </c>
      <c r="U299" s="1187">
        <v>0.6</v>
      </c>
      <c r="V299" s="1187">
        <v>0.4</v>
      </c>
      <c r="W299" s="1187">
        <v>0.5</v>
      </c>
      <c r="X299" s="1187">
        <v>0.2</v>
      </c>
      <c r="Y299" s="1187">
        <v>0</v>
      </c>
      <c r="Z299" s="1187">
        <v>0.6</v>
      </c>
    </row>
    <row r="300" spans="1:26">
      <c r="A300" s="239" t="s">
        <v>825</v>
      </c>
      <c r="B300" s="68" t="s">
        <v>1216</v>
      </c>
      <c r="C300" s="499">
        <v>0.87569999999999992</v>
      </c>
      <c r="D300" s="499">
        <v>0.8639</v>
      </c>
      <c r="E300" s="499">
        <v>0.88303964757709252</v>
      </c>
      <c r="F300" s="499">
        <v>0.5230166503428012</v>
      </c>
      <c r="G300" s="499">
        <v>0.53819784524975511</v>
      </c>
      <c r="H300" s="499">
        <v>0.68364348677766895</v>
      </c>
      <c r="I300" s="862">
        <v>0.89380000000000004</v>
      </c>
      <c r="J300" s="862">
        <v>0.88200000000000001</v>
      </c>
      <c r="K300" s="862">
        <v>0.89580000000000004</v>
      </c>
      <c r="L300" s="862">
        <v>0.51570000000000005</v>
      </c>
      <c r="M300" s="862">
        <v>0.53110000000000002</v>
      </c>
      <c r="N300" s="862">
        <v>0.66969999999999996</v>
      </c>
      <c r="O300" s="863">
        <v>0.89859594383775354</v>
      </c>
      <c r="P300" s="863">
        <v>0.88303282478039768</v>
      </c>
      <c r="Q300" s="863">
        <v>0.89428571428571424</v>
      </c>
      <c r="R300" s="863">
        <v>0.51141282959464784</v>
      </c>
      <c r="S300" s="863">
        <v>0.53731049419176991</v>
      </c>
      <c r="T300" s="863">
        <v>0.6661414220996652</v>
      </c>
      <c r="U300" s="1355">
        <v>0.91209999999999991</v>
      </c>
      <c r="V300" s="1355">
        <v>0.89069999999999994</v>
      </c>
      <c r="W300" s="1355">
        <v>0.89529999999999998</v>
      </c>
      <c r="X300" s="1355">
        <v>0.49259999999999998</v>
      </c>
      <c r="Y300" s="1355">
        <v>0.50490000000000002</v>
      </c>
      <c r="Z300" s="1355">
        <v>0.64700000000000002</v>
      </c>
    </row>
    <row r="301" spans="1:26">
      <c r="A301" s="239"/>
      <c r="C301" s="499"/>
      <c r="D301" s="499"/>
      <c r="E301" s="499"/>
      <c r="F301" s="499"/>
      <c r="G301" s="499"/>
      <c r="H301" s="499"/>
      <c r="I301" s="862"/>
      <c r="J301" s="862"/>
      <c r="K301" s="862"/>
      <c r="L301" s="862"/>
      <c r="M301" s="862"/>
      <c r="N301" s="862"/>
      <c r="O301" s="863"/>
      <c r="P301" s="863"/>
      <c r="Q301" s="863"/>
      <c r="R301" s="863"/>
      <c r="S301" s="863"/>
      <c r="T301" s="863"/>
    </row>
    <row r="303" spans="1:26">
      <c r="A303" s="68">
        <v>1</v>
      </c>
      <c r="B303" s="68">
        <v>2</v>
      </c>
      <c r="C303" s="68">
        <v>3</v>
      </c>
      <c r="D303" s="68">
        <v>4</v>
      </c>
      <c r="E303" s="68">
        <v>5</v>
      </c>
      <c r="F303" s="68">
        <v>6</v>
      </c>
      <c r="G303" s="68">
        <v>7</v>
      </c>
      <c r="H303" s="68">
        <v>8</v>
      </c>
      <c r="I303" s="68">
        <v>9</v>
      </c>
      <c r="J303" s="68">
        <v>10</v>
      </c>
      <c r="K303" s="68">
        <v>11</v>
      </c>
      <c r="L303" s="68">
        <v>12</v>
      </c>
      <c r="M303" s="68">
        <v>13</v>
      </c>
      <c r="N303" s="68">
        <v>14</v>
      </c>
      <c r="O303" s="68">
        <v>15</v>
      </c>
      <c r="P303" s="68">
        <v>16</v>
      </c>
      <c r="Q303" s="68">
        <v>17</v>
      </c>
      <c r="R303" s="68">
        <v>18</v>
      </c>
      <c r="S303" s="68">
        <v>19</v>
      </c>
      <c r="T303" s="68">
        <v>20</v>
      </c>
    </row>
  </sheetData>
  <sheetProtection password="CAB3" sheet="1" objects="1" scenarios="1"/>
  <autoFilter ref="A1:T300"/>
  <sortState ref="A2:Z301">
    <sortCondition ref="A2:A301"/>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302"/>
  <sheetViews>
    <sheetView zoomScale="110" zoomScaleNormal="110" workbookViewId="0">
      <pane ySplit="1" topLeftCell="A200" activePane="bottomLeft" state="frozen"/>
      <selection pane="bottomLeft" activeCell="P286" sqref="P286"/>
    </sheetView>
  </sheetViews>
  <sheetFormatPr defaultRowHeight="14.25"/>
  <cols>
    <col min="1" max="1" width="7.5703125" style="1492" customWidth="1"/>
    <col min="2" max="2" width="17.42578125" style="1492" customWidth="1"/>
    <col min="3" max="5" width="9.140625" style="1479"/>
    <col min="6" max="6" width="12.7109375" style="1493" bestFit="1" customWidth="1"/>
    <col min="7" max="7" width="9.5703125" style="1498" customWidth="1"/>
    <col min="8" max="8" width="8.85546875" style="1494" customWidth="1"/>
    <col min="9" max="10" width="8.85546875" style="1493" customWidth="1"/>
    <col min="11" max="11" width="9.85546875" style="1495" customWidth="1"/>
    <col min="12" max="12" width="10" style="1496" customWidth="1"/>
    <col min="13" max="13" width="9.140625" style="1496"/>
    <col min="14" max="15" width="8.85546875" style="1495" customWidth="1"/>
    <col min="16" max="16" width="11.42578125" style="1495" customWidth="1"/>
    <col min="17" max="17" width="10" style="1496" customWidth="1"/>
    <col min="18" max="18" width="9.140625" style="1496"/>
    <col min="19" max="19" width="8.85546875" style="1495" customWidth="1"/>
    <col min="20" max="16384" width="9.140625" style="1479"/>
  </cols>
  <sheetData>
    <row r="1" spans="1:28" ht="64.5" customHeight="1">
      <c r="A1" s="1504" t="s">
        <v>522</v>
      </c>
      <c r="B1" s="1504" t="s">
        <v>116</v>
      </c>
      <c r="C1" s="1504" t="s">
        <v>1288</v>
      </c>
      <c r="D1" s="1505" t="s">
        <v>1320</v>
      </c>
      <c r="E1" s="1506" t="s">
        <v>2719</v>
      </c>
      <c r="F1" s="1506" t="s">
        <v>2712</v>
      </c>
      <c r="G1" s="1507" t="s">
        <v>2713</v>
      </c>
      <c r="H1" s="1499" t="s">
        <v>1353</v>
      </c>
      <c r="I1" s="1475" t="s">
        <v>1354</v>
      </c>
      <c r="J1" s="1475" t="s">
        <v>1216</v>
      </c>
      <c r="K1" s="1508" t="s">
        <v>2714</v>
      </c>
      <c r="L1" s="1509" t="s">
        <v>2715</v>
      </c>
      <c r="M1" s="1510" t="s">
        <v>2716</v>
      </c>
      <c r="N1" s="1476" t="s">
        <v>1353</v>
      </c>
      <c r="O1" s="1476" t="s">
        <v>1216</v>
      </c>
      <c r="P1" s="1508" t="s">
        <v>2720</v>
      </c>
      <c r="Q1" s="1509" t="s">
        <v>2721</v>
      </c>
      <c r="R1" s="1510" t="s">
        <v>2722</v>
      </c>
      <c r="S1" s="1476" t="s">
        <v>1353</v>
      </c>
      <c r="T1" s="1475" t="s">
        <v>1216</v>
      </c>
      <c r="U1" s="1477"/>
      <c r="V1" s="1477"/>
      <c r="W1" s="1477"/>
      <c r="X1" s="1477"/>
      <c r="Y1" s="1478"/>
      <c r="Z1" s="1478"/>
      <c r="AA1" s="1478"/>
      <c r="AB1" s="1478"/>
    </row>
    <row r="2" spans="1:28">
      <c r="A2" s="1511" t="s">
        <v>405</v>
      </c>
      <c r="B2" s="1512" t="s">
        <v>637</v>
      </c>
      <c r="C2" s="1513">
        <v>112</v>
      </c>
      <c r="D2" s="1514" t="s">
        <v>1181</v>
      </c>
      <c r="E2" s="1514"/>
      <c r="F2" s="1480" t="s">
        <v>2718</v>
      </c>
      <c r="G2" s="1515">
        <v>0.32</v>
      </c>
      <c r="H2" s="1516">
        <v>0.24</v>
      </c>
      <c r="I2" s="1480" t="s">
        <v>792</v>
      </c>
      <c r="J2" s="1499">
        <v>0.24</v>
      </c>
      <c r="K2" s="1476">
        <v>0.21</v>
      </c>
      <c r="L2" s="1517" t="s">
        <v>1701</v>
      </c>
      <c r="M2" s="1517" t="s">
        <v>878</v>
      </c>
      <c r="N2" s="1476">
        <v>0.3</v>
      </c>
      <c r="O2" s="1476">
        <v>0.21099999999999999</v>
      </c>
      <c r="P2" s="1476"/>
      <c r="Q2" s="1517"/>
      <c r="R2" s="1517"/>
      <c r="S2" s="1476"/>
      <c r="T2" s="1502"/>
    </row>
    <row r="3" spans="1:28">
      <c r="A3" s="1512" t="s">
        <v>486</v>
      </c>
      <c r="B3" s="1512" t="s">
        <v>750</v>
      </c>
      <c r="C3" s="1513">
        <v>121</v>
      </c>
      <c r="D3" s="1514" t="s">
        <v>1182</v>
      </c>
      <c r="E3" s="1514"/>
      <c r="F3" s="1480" t="s">
        <v>2718</v>
      </c>
      <c r="G3" s="1515">
        <v>0.23</v>
      </c>
      <c r="H3" s="1501">
        <v>0.24</v>
      </c>
      <c r="I3" s="1480" t="s">
        <v>878</v>
      </c>
      <c r="J3" s="1499">
        <v>0.24</v>
      </c>
      <c r="K3" s="1476">
        <v>0.2</v>
      </c>
      <c r="L3" s="1517" t="s">
        <v>2045</v>
      </c>
      <c r="M3" s="1517" t="s">
        <v>878</v>
      </c>
      <c r="N3" s="1476">
        <v>0.3</v>
      </c>
      <c r="O3" s="1503">
        <v>0.20200000000000001</v>
      </c>
      <c r="P3" s="1476">
        <v>0.2</v>
      </c>
      <c r="Q3" s="1517" t="s">
        <v>3001</v>
      </c>
      <c r="R3" s="1517" t="s">
        <v>878</v>
      </c>
      <c r="S3" s="1476">
        <v>0.215</v>
      </c>
      <c r="T3" s="1501">
        <v>0.19400000000000001</v>
      </c>
    </row>
    <row r="4" spans="1:28">
      <c r="A4" s="1512" t="s">
        <v>321</v>
      </c>
      <c r="B4" s="1512" t="s">
        <v>737</v>
      </c>
      <c r="C4" s="1513">
        <v>121</v>
      </c>
      <c r="D4" s="1514" t="s">
        <v>1182</v>
      </c>
      <c r="E4" s="1514"/>
      <c r="F4" s="1480" t="s">
        <v>2718</v>
      </c>
      <c r="G4" s="1515">
        <v>0.25</v>
      </c>
      <c r="H4" s="1516">
        <v>0.24</v>
      </c>
      <c r="I4" s="1480" t="s">
        <v>792</v>
      </c>
      <c r="J4" s="1499">
        <v>0.24</v>
      </c>
      <c r="K4" s="1476">
        <v>0.25</v>
      </c>
      <c r="L4" s="1517" t="s">
        <v>2493</v>
      </c>
      <c r="M4" s="1517" t="s">
        <v>792</v>
      </c>
      <c r="N4" s="1476">
        <v>0.20399999999999999</v>
      </c>
      <c r="O4" s="1501">
        <v>0.25769999999999998</v>
      </c>
      <c r="P4" s="1476"/>
      <c r="Q4" s="1517"/>
      <c r="R4" s="1517"/>
      <c r="S4" s="1476"/>
      <c r="T4" s="1502"/>
    </row>
    <row r="5" spans="1:28">
      <c r="A5" s="1511" t="s">
        <v>1154</v>
      </c>
      <c r="B5" s="1512" t="s">
        <v>559</v>
      </c>
      <c r="C5" s="1513">
        <v>121</v>
      </c>
      <c r="D5" s="1514" t="s">
        <v>1182</v>
      </c>
      <c r="E5" s="1514"/>
      <c r="F5" s="1480" t="s">
        <v>2718</v>
      </c>
      <c r="G5" s="1515">
        <v>0.2</v>
      </c>
      <c r="H5" s="1516">
        <v>0.24</v>
      </c>
      <c r="I5" s="1480" t="s">
        <v>878</v>
      </c>
      <c r="J5" s="1499">
        <v>0.24</v>
      </c>
      <c r="K5" s="1476">
        <v>0.28999999999999998</v>
      </c>
      <c r="L5" s="1517" t="s">
        <v>2493</v>
      </c>
      <c r="M5" s="1517" t="s">
        <v>792</v>
      </c>
      <c r="N5" s="1476">
        <v>0.20399999999999999</v>
      </c>
      <c r="O5" s="1501">
        <v>0.25769999999999998</v>
      </c>
      <c r="P5" s="1476"/>
      <c r="Q5" s="1517"/>
      <c r="R5" s="1517"/>
      <c r="S5" s="1476"/>
      <c r="T5" s="1502"/>
    </row>
    <row r="6" spans="1:28">
      <c r="A6" s="1512" t="s">
        <v>415</v>
      </c>
      <c r="B6" s="1512" t="s">
        <v>530</v>
      </c>
      <c r="C6" s="1518">
        <v>121</v>
      </c>
      <c r="D6" s="1514" t="s">
        <v>1181</v>
      </c>
      <c r="E6" s="1514"/>
      <c r="F6" s="1480" t="s">
        <v>2718</v>
      </c>
      <c r="G6" s="1515">
        <v>0.23</v>
      </c>
      <c r="H6" s="1501">
        <v>0.24</v>
      </c>
      <c r="I6" s="1480" t="s">
        <v>878</v>
      </c>
      <c r="J6" s="1499">
        <v>0.24</v>
      </c>
      <c r="K6" s="1476">
        <v>0.18</v>
      </c>
      <c r="L6" s="1517" t="s">
        <v>3001</v>
      </c>
      <c r="M6" s="1517" t="s">
        <v>878</v>
      </c>
      <c r="N6" s="1476">
        <v>0.215</v>
      </c>
      <c r="O6" s="1476">
        <v>0.19400000000000001</v>
      </c>
      <c r="P6" s="1476"/>
      <c r="Q6" s="1517"/>
      <c r="R6" s="1517"/>
      <c r="S6" s="1476"/>
      <c r="T6" s="1502"/>
    </row>
    <row r="7" spans="1:28">
      <c r="A7" s="1512" t="s">
        <v>1150</v>
      </c>
      <c r="B7" s="1512" t="s">
        <v>557</v>
      </c>
      <c r="C7" s="1513">
        <v>123</v>
      </c>
      <c r="D7" s="1514" t="s">
        <v>1181</v>
      </c>
      <c r="E7" s="1514"/>
      <c r="F7" s="1480" t="s">
        <v>2718</v>
      </c>
      <c r="G7" s="1515">
        <v>0.21</v>
      </c>
      <c r="H7" s="1516">
        <v>0.24</v>
      </c>
      <c r="I7" s="1480" t="s">
        <v>878</v>
      </c>
      <c r="J7" s="1499">
        <v>0.24</v>
      </c>
      <c r="K7" s="1476"/>
      <c r="L7" s="1517"/>
      <c r="M7" s="1517"/>
      <c r="N7" s="1476"/>
      <c r="O7" s="1476"/>
      <c r="P7" s="1476"/>
      <c r="Q7" s="1517"/>
      <c r="R7" s="1517"/>
      <c r="S7" s="1476"/>
      <c r="T7" s="1502"/>
    </row>
    <row r="8" spans="1:28">
      <c r="A8" s="1511" t="s">
        <v>177</v>
      </c>
      <c r="B8" s="1512" t="s">
        <v>580</v>
      </c>
      <c r="C8" s="1513">
        <v>171</v>
      </c>
      <c r="D8" s="1514" t="s">
        <v>1181</v>
      </c>
      <c r="E8" s="1514"/>
      <c r="F8" s="1480" t="s">
        <v>2718</v>
      </c>
      <c r="G8" s="1515">
        <v>0.31</v>
      </c>
      <c r="H8" s="1516">
        <v>0.24</v>
      </c>
      <c r="I8" s="1480" t="s">
        <v>792</v>
      </c>
      <c r="J8" s="1499">
        <v>0.24</v>
      </c>
      <c r="K8" s="1476"/>
      <c r="L8" s="1517"/>
      <c r="M8" s="1517"/>
      <c r="N8" s="1476"/>
      <c r="O8" s="1476"/>
      <c r="P8" s="1476"/>
      <c r="Q8" s="1517"/>
      <c r="R8" s="1517"/>
      <c r="S8" s="1476"/>
      <c r="T8" s="1502"/>
    </row>
    <row r="9" spans="1:28">
      <c r="A9" s="1512" t="s">
        <v>1161</v>
      </c>
      <c r="B9" s="1512" t="s">
        <v>797</v>
      </c>
      <c r="C9" s="1513">
        <v>171</v>
      </c>
      <c r="D9" s="1514" t="s">
        <v>882</v>
      </c>
      <c r="E9" s="1514"/>
      <c r="F9" s="1480" t="s">
        <v>2718</v>
      </c>
      <c r="G9" s="1515">
        <v>0.5</v>
      </c>
      <c r="H9" s="1516">
        <v>0.24</v>
      </c>
      <c r="I9" s="1480" t="s">
        <v>792</v>
      </c>
      <c r="J9" s="1499">
        <v>0.24</v>
      </c>
      <c r="K9" s="1476"/>
      <c r="L9" s="1517"/>
      <c r="M9" s="1517"/>
      <c r="N9" s="1476"/>
      <c r="O9" s="1476"/>
      <c r="P9" s="1476"/>
      <c r="Q9" s="1517"/>
      <c r="R9" s="1517"/>
      <c r="S9" s="1476"/>
      <c r="T9" s="1502"/>
    </row>
    <row r="10" spans="1:28">
      <c r="A10" s="1512" t="s">
        <v>1052</v>
      </c>
      <c r="B10" s="1512" t="s">
        <v>685</v>
      </c>
      <c r="C10" s="1513">
        <v>171</v>
      </c>
      <c r="D10" s="1514" t="s">
        <v>1179</v>
      </c>
      <c r="E10" s="1514"/>
      <c r="F10" s="1480" t="s">
        <v>2718</v>
      </c>
      <c r="G10" s="1515">
        <v>0.5</v>
      </c>
      <c r="H10" s="1516">
        <v>0.24</v>
      </c>
      <c r="I10" s="1480" t="s">
        <v>792</v>
      </c>
      <c r="J10" s="1499">
        <v>0.24</v>
      </c>
      <c r="K10" s="1476"/>
      <c r="L10" s="1517"/>
      <c r="M10" s="1517"/>
      <c r="N10" s="1476"/>
      <c r="O10" s="1476"/>
      <c r="P10" s="1476"/>
      <c r="Q10" s="1517"/>
      <c r="R10" s="1517"/>
      <c r="S10" s="1476"/>
      <c r="T10" s="1502"/>
    </row>
    <row r="11" spans="1:28">
      <c r="A11" s="1512" t="s">
        <v>262</v>
      </c>
      <c r="B11" s="1512" t="s">
        <v>808</v>
      </c>
      <c r="C11" s="1513">
        <v>171</v>
      </c>
      <c r="D11" s="1514" t="s">
        <v>1179</v>
      </c>
      <c r="E11" s="1514"/>
      <c r="F11" s="1480" t="s">
        <v>2718</v>
      </c>
      <c r="G11" s="1515">
        <v>0.33</v>
      </c>
      <c r="H11" s="1516">
        <v>0.24</v>
      </c>
      <c r="I11" s="1480" t="s">
        <v>792</v>
      </c>
      <c r="J11" s="1499">
        <v>0.24</v>
      </c>
      <c r="K11" s="1476"/>
      <c r="L11" s="1517"/>
      <c r="M11" s="1517"/>
      <c r="N11" s="1476"/>
      <c r="O11" s="1476"/>
      <c r="P11" s="1476"/>
      <c r="Q11" s="1517"/>
      <c r="R11" s="1517"/>
      <c r="S11" s="1476"/>
      <c r="T11" s="1502"/>
    </row>
    <row r="12" spans="1:28">
      <c r="A12" s="1511" t="s">
        <v>284</v>
      </c>
      <c r="B12" s="1512" t="s">
        <v>611</v>
      </c>
      <c r="C12" s="1513">
        <v>121</v>
      </c>
      <c r="D12" s="1514" t="s">
        <v>1182</v>
      </c>
      <c r="E12" s="1514"/>
      <c r="F12" s="1480" t="s">
        <v>2718</v>
      </c>
      <c r="G12" s="1515">
        <v>0.18</v>
      </c>
      <c r="H12" s="1516">
        <v>0.24</v>
      </c>
      <c r="I12" s="1480" t="s">
        <v>878</v>
      </c>
      <c r="J12" s="1499">
        <v>0.24</v>
      </c>
      <c r="K12" s="1476"/>
      <c r="L12" s="1517"/>
      <c r="M12" s="1517"/>
      <c r="N12" s="1476"/>
      <c r="O12" s="1476"/>
      <c r="P12" s="1476"/>
      <c r="Q12" s="1517"/>
      <c r="R12" s="1517"/>
      <c r="S12" s="1476"/>
      <c r="T12" s="1502"/>
    </row>
    <row r="13" spans="1:28">
      <c r="A13" s="1511" t="s">
        <v>296</v>
      </c>
      <c r="B13" s="1512" t="s">
        <v>617</v>
      </c>
      <c r="C13" s="1513">
        <v>121</v>
      </c>
      <c r="D13" s="1514" t="s">
        <v>1182</v>
      </c>
      <c r="E13" s="1514"/>
      <c r="F13" s="1480" t="s">
        <v>2718</v>
      </c>
      <c r="G13" s="1515">
        <v>0.17</v>
      </c>
      <c r="H13" s="1516">
        <v>0.24</v>
      </c>
      <c r="I13" s="1480" t="s">
        <v>878</v>
      </c>
      <c r="J13" s="1499">
        <v>0.24</v>
      </c>
      <c r="K13" s="1476"/>
      <c r="L13" s="1517"/>
      <c r="M13" s="1517"/>
      <c r="N13" s="1476"/>
      <c r="O13" s="1476"/>
      <c r="P13" s="1476"/>
      <c r="Q13" s="1517"/>
      <c r="R13" s="1517"/>
      <c r="S13" s="1476"/>
      <c r="T13" s="1502"/>
    </row>
    <row r="14" spans="1:28">
      <c r="A14" s="1512" t="s">
        <v>225</v>
      </c>
      <c r="B14" s="1512" t="s">
        <v>550</v>
      </c>
      <c r="C14" s="1513">
        <v>114</v>
      </c>
      <c r="D14" s="1514" t="s">
        <v>1182</v>
      </c>
      <c r="E14" s="1514"/>
      <c r="F14" s="1480" t="s">
        <v>2718</v>
      </c>
      <c r="G14" s="1515">
        <v>0.33</v>
      </c>
      <c r="H14" s="1516">
        <v>0.24</v>
      </c>
      <c r="I14" s="1480" t="s">
        <v>792</v>
      </c>
      <c r="J14" s="1499">
        <v>0.24</v>
      </c>
      <c r="K14" s="1476"/>
      <c r="L14" s="1517"/>
      <c r="M14" s="1517"/>
      <c r="N14" s="1476"/>
      <c r="O14" s="1476"/>
      <c r="P14" s="1476"/>
      <c r="Q14" s="1517"/>
      <c r="R14" s="1517"/>
      <c r="S14" s="1476"/>
      <c r="T14" s="1502"/>
    </row>
    <row r="15" spans="1:28">
      <c r="A15" s="1511" t="s">
        <v>56</v>
      </c>
      <c r="B15" s="1512" t="s">
        <v>510</v>
      </c>
      <c r="C15" s="1513">
        <v>171</v>
      </c>
      <c r="D15" s="1514" t="s">
        <v>882</v>
      </c>
      <c r="E15" s="1514"/>
      <c r="F15" s="1480" t="s">
        <v>2718</v>
      </c>
      <c r="G15" s="1515">
        <v>0.24</v>
      </c>
      <c r="H15" s="1516">
        <v>0.24</v>
      </c>
      <c r="I15" s="1480" t="s">
        <v>792</v>
      </c>
      <c r="J15" s="1499">
        <v>0.24</v>
      </c>
      <c r="K15" s="1476"/>
      <c r="L15" s="1517"/>
      <c r="M15" s="1517"/>
      <c r="N15" s="1476"/>
      <c r="O15" s="1476"/>
      <c r="P15" s="1476"/>
      <c r="Q15" s="1517"/>
      <c r="R15" s="1517"/>
      <c r="S15" s="1476"/>
      <c r="T15" s="1502"/>
    </row>
    <row r="16" spans="1:28">
      <c r="A16" s="1512" t="s">
        <v>464</v>
      </c>
      <c r="B16" s="1512" t="s">
        <v>540</v>
      </c>
      <c r="C16" s="1513">
        <v>171</v>
      </c>
      <c r="D16" s="1514" t="s">
        <v>882</v>
      </c>
      <c r="E16" s="1514"/>
      <c r="F16" s="1480" t="s">
        <v>2718</v>
      </c>
      <c r="G16" s="1515">
        <v>0.38</v>
      </c>
      <c r="H16" s="1516">
        <v>0.24</v>
      </c>
      <c r="I16" s="1480" t="s">
        <v>792</v>
      </c>
      <c r="J16" s="1499">
        <v>0.24</v>
      </c>
      <c r="K16" s="1476"/>
      <c r="L16" s="1517"/>
      <c r="M16" s="1517"/>
      <c r="N16" s="1476"/>
      <c r="O16" s="1476"/>
      <c r="P16" s="1476"/>
      <c r="Q16" s="1517"/>
      <c r="R16" s="1517"/>
      <c r="S16" s="1476"/>
      <c r="T16" s="1502"/>
    </row>
    <row r="17" spans="1:20">
      <c r="A17" s="1512" t="s">
        <v>190</v>
      </c>
      <c r="B17" s="1512" t="s">
        <v>774</v>
      </c>
      <c r="C17" s="1513">
        <v>121</v>
      </c>
      <c r="D17" s="1514" t="s">
        <v>1181</v>
      </c>
      <c r="E17" s="1514"/>
      <c r="F17" s="1480" t="s">
        <v>2718</v>
      </c>
      <c r="G17" s="1515">
        <v>0.28999999999999998</v>
      </c>
      <c r="H17" s="1516">
        <v>0.24</v>
      </c>
      <c r="I17" s="1480" t="s">
        <v>792</v>
      </c>
      <c r="J17" s="1499">
        <v>0.24</v>
      </c>
      <c r="K17" s="1476"/>
      <c r="L17" s="1517"/>
      <c r="M17" s="1517"/>
      <c r="N17" s="1476"/>
      <c r="O17" s="1476"/>
      <c r="P17" s="1476"/>
      <c r="Q17" s="1517"/>
      <c r="R17" s="1517"/>
      <c r="S17" s="1476"/>
      <c r="T17" s="1502"/>
    </row>
    <row r="18" spans="1:20">
      <c r="A18" s="1511" t="s">
        <v>366</v>
      </c>
      <c r="B18" s="1512" t="s">
        <v>596</v>
      </c>
      <c r="C18" s="1513">
        <v>121</v>
      </c>
      <c r="D18" s="1514" t="s">
        <v>1181</v>
      </c>
      <c r="E18" s="1514"/>
      <c r="F18" s="1480" t="s">
        <v>2718</v>
      </c>
      <c r="G18" s="1515">
        <v>0.32</v>
      </c>
      <c r="H18" s="1516">
        <v>0.24</v>
      </c>
      <c r="I18" s="1480" t="s">
        <v>792</v>
      </c>
      <c r="J18" s="1499">
        <v>0.24</v>
      </c>
      <c r="K18" s="1476"/>
      <c r="L18" s="1517"/>
      <c r="M18" s="1517"/>
      <c r="N18" s="1476"/>
      <c r="O18" s="1476"/>
      <c r="P18" s="1476"/>
      <c r="Q18" s="1517"/>
      <c r="R18" s="1517"/>
      <c r="S18" s="1476"/>
      <c r="T18" s="1502"/>
    </row>
    <row r="19" spans="1:20">
      <c r="A19" s="1511" t="s">
        <v>1058</v>
      </c>
      <c r="B19" s="1512" t="s">
        <v>663</v>
      </c>
      <c r="C19" s="1513">
        <v>189</v>
      </c>
      <c r="D19" s="1514" t="s">
        <v>1181</v>
      </c>
      <c r="E19" s="1514"/>
      <c r="F19" s="1480" t="s">
        <v>2718</v>
      </c>
      <c r="G19" s="1515">
        <v>0.28000000000000003</v>
      </c>
      <c r="H19" s="1516">
        <v>0.24</v>
      </c>
      <c r="I19" s="1480" t="s">
        <v>792</v>
      </c>
      <c r="J19" s="1499">
        <v>0.24</v>
      </c>
      <c r="K19" s="1476"/>
      <c r="L19" s="1517"/>
      <c r="M19" s="1517"/>
      <c r="N19" s="1476"/>
      <c r="O19" s="1476"/>
      <c r="P19" s="1476"/>
      <c r="Q19" s="1517"/>
      <c r="R19" s="1517"/>
      <c r="S19" s="1476"/>
      <c r="T19" s="1502"/>
    </row>
    <row r="20" spans="1:20">
      <c r="A20" s="1511" t="s">
        <v>438</v>
      </c>
      <c r="B20" s="1512" t="s">
        <v>647</v>
      </c>
      <c r="C20" s="1513">
        <v>189</v>
      </c>
      <c r="D20" s="1514" t="s">
        <v>1182</v>
      </c>
      <c r="E20" s="1514"/>
      <c r="F20" s="1480" t="s">
        <v>2718</v>
      </c>
      <c r="G20" s="1515">
        <v>0.15</v>
      </c>
      <c r="H20" s="1516">
        <v>0.24</v>
      </c>
      <c r="I20" s="1480" t="s">
        <v>878</v>
      </c>
      <c r="J20" s="1499">
        <v>0.24</v>
      </c>
      <c r="K20" s="1476"/>
      <c r="L20" s="1517"/>
      <c r="M20" s="1517"/>
      <c r="N20" s="1476"/>
      <c r="O20" s="1476"/>
      <c r="P20" s="1476"/>
      <c r="Q20" s="1517"/>
      <c r="R20" s="1517"/>
      <c r="S20" s="1476"/>
      <c r="T20" s="1502"/>
    </row>
    <row r="21" spans="1:20">
      <c r="A21" s="1511" t="s">
        <v>1168</v>
      </c>
      <c r="B21" s="1512" t="s">
        <v>649</v>
      </c>
      <c r="C21" s="1513">
        <v>101</v>
      </c>
      <c r="D21" s="1514" t="s">
        <v>1181</v>
      </c>
      <c r="E21" s="1514"/>
      <c r="F21" s="1480" t="s">
        <v>2718</v>
      </c>
      <c r="G21" s="1515">
        <v>0.25</v>
      </c>
      <c r="H21" s="1516">
        <v>0.24</v>
      </c>
      <c r="I21" s="1480" t="s">
        <v>792</v>
      </c>
      <c r="J21" s="1499">
        <v>0.24</v>
      </c>
      <c r="K21" s="1476"/>
      <c r="L21" s="1517"/>
      <c r="M21" s="1517"/>
      <c r="N21" s="1476"/>
      <c r="O21" s="1476"/>
      <c r="P21" s="1476"/>
      <c r="Q21" s="1517"/>
      <c r="R21" s="1517"/>
      <c r="S21" s="1476"/>
      <c r="T21" s="1502"/>
    </row>
    <row r="22" spans="1:20">
      <c r="A22" s="1511" t="s">
        <v>288</v>
      </c>
      <c r="B22" s="1512" t="s">
        <v>613</v>
      </c>
      <c r="C22" s="1513">
        <v>113</v>
      </c>
      <c r="D22" s="1514" t="s">
        <v>1180</v>
      </c>
      <c r="E22" s="1514"/>
      <c r="F22" s="1480" t="s">
        <v>1214</v>
      </c>
      <c r="G22" s="1515">
        <v>0.222</v>
      </c>
      <c r="H22" s="1516">
        <v>0.24</v>
      </c>
      <c r="I22" s="1480" t="s">
        <v>878</v>
      </c>
      <c r="J22" s="1499">
        <v>0.24</v>
      </c>
      <c r="K22" s="1476"/>
      <c r="L22" s="1517"/>
      <c r="M22" s="1517"/>
      <c r="N22" s="1476"/>
      <c r="O22" s="1476"/>
      <c r="P22" s="1476"/>
      <c r="Q22" s="1517"/>
      <c r="R22" s="1517"/>
      <c r="S22" s="1476"/>
      <c r="T22" s="1502"/>
    </row>
    <row r="23" spans="1:20">
      <c r="A23" s="1512" t="s">
        <v>260</v>
      </c>
      <c r="B23" s="1512" t="s">
        <v>807</v>
      </c>
      <c r="C23" s="1518">
        <v>113</v>
      </c>
      <c r="D23" s="1514" t="s">
        <v>1179</v>
      </c>
      <c r="E23" s="1514"/>
      <c r="F23" s="1480" t="s">
        <v>1214</v>
      </c>
      <c r="G23" s="1515">
        <v>0.25</v>
      </c>
      <c r="H23" s="1516">
        <v>0.24</v>
      </c>
      <c r="I23" s="1480" t="s">
        <v>792</v>
      </c>
      <c r="J23" s="1499">
        <v>0.24</v>
      </c>
      <c r="K23" s="1476">
        <v>0.25</v>
      </c>
      <c r="L23" s="1517" t="s">
        <v>1701</v>
      </c>
      <c r="M23" s="1517" t="s">
        <v>878</v>
      </c>
      <c r="N23" s="1476">
        <v>0.3</v>
      </c>
      <c r="O23" s="1476">
        <v>0.21099999999999999</v>
      </c>
      <c r="P23" s="1476"/>
      <c r="Q23" s="1517"/>
      <c r="R23" s="1517"/>
      <c r="S23" s="1476"/>
      <c r="T23" s="1502"/>
    </row>
    <row r="24" spans="1:20">
      <c r="A24" s="1511" t="s">
        <v>110</v>
      </c>
      <c r="B24" s="1512" t="s">
        <v>694</v>
      </c>
      <c r="C24" s="1513">
        <v>121</v>
      </c>
      <c r="D24" s="1514" t="s">
        <v>1181</v>
      </c>
      <c r="E24" s="1514"/>
      <c r="F24" s="1480" t="s">
        <v>1214</v>
      </c>
      <c r="G24" s="1515">
        <v>0.188</v>
      </c>
      <c r="H24" s="1516">
        <v>0.24</v>
      </c>
      <c r="I24" s="1480" t="s">
        <v>878</v>
      </c>
      <c r="J24" s="1499">
        <v>0.24</v>
      </c>
      <c r="K24" s="1476">
        <v>0.12</v>
      </c>
      <c r="L24" s="1517" t="s">
        <v>1701</v>
      </c>
      <c r="M24" s="1517" t="s">
        <v>878</v>
      </c>
      <c r="N24" s="1476">
        <v>0.3</v>
      </c>
      <c r="O24" s="1476">
        <v>0.21099999999999999</v>
      </c>
      <c r="P24" s="1476"/>
      <c r="Q24" s="1517"/>
      <c r="R24" s="1517"/>
      <c r="S24" s="1476"/>
      <c r="T24" s="1502"/>
    </row>
    <row r="25" spans="1:20">
      <c r="A25" s="1512" t="s">
        <v>202</v>
      </c>
      <c r="B25" s="1512" t="s">
        <v>780</v>
      </c>
      <c r="C25" s="1513">
        <v>113</v>
      </c>
      <c r="D25" s="1514" t="s">
        <v>882</v>
      </c>
      <c r="E25" s="1514"/>
      <c r="F25" s="1480" t="s">
        <v>1214</v>
      </c>
      <c r="G25" s="1515">
        <v>0.40699999999999997</v>
      </c>
      <c r="H25" s="1516">
        <v>0.24</v>
      </c>
      <c r="I25" s="1480" t="s">
        <v>792</v>
      </c>
      <c r="J25" s="1499">
        <v>0.24</v>
      </c>
      <c r="K25" s="1476">
        <v>0.23</v>
      </c>
      <c r="L25" s="1517" t="s">
        <v>1701</v>
      </c>
      <c r="M25" s="1517" t="s">
        <v>878</v>
      </c>
      <c r="N25" s="1476">
        <v>0.3</v>
      </c>
      <c r="O25" s="1476">
        <v>0.21099999999999999</v>
      </c>
      <c r="P25" s="1476"/>
      <c r="Q25" s="1517"/>
      <c r="R25" s="1517"/>
      <c r="S25" s="1476"/>
      <c r="T25" s="1502"/>
    </row>
    <row r="26" spans="1:20">
      <c r="A26" s="1512" t="s">
        <v>444</v>
      </c>
      <c r="B26" s="1512" t="s">
        <v>793</v>
      </c>
      <c r="C26" s="1513">
        <v>105</v>
      </c>
      <c r="D26" s="1514" t="s">
        <v>882</v>
      </c>
      <c r="E26" s="1514"/>
      <c r="F26" s="1480" t="s">
        <v>1214</v>
      </c>
      <c r="G26" s="1515">
        <v>0.308</v>
      </c>
      <c r="H26" s="1516">
        <v>0.24</v>
      </c>
      <c r="I26" s="1480" t="s">
        <v>792</v>
      </c>
      <c r="J26" s="1499">
        <v>0.24</v>
      </c>
      <c r="K26" s="1476">
        <v>0.19</v>
      </c>
      <c r="L26" s="1517" t="s">
        <v>2045</v>
      </c>
      <c r="M26" s="1517" t="s">
        <v>878</v>
      </c>
      <c r="N26" s="1476">
        <v>0.3</v>
      </c>
      <c r="O26" s="1503">
        <v>0.20200000000000001</v>
      </c>
      <c r="P26" s="1476"/>
      <c r="Q26" s="1517"/>
      <c r="R26" s="1517"/>
      <c r="S26" s="1476"/>
      <c r="T26" s="1502"/>
    </row>
    <row r="27" spans="1:20">
      <c r="A27" s="1511" t="s">
        <v>154</v>
      </c>
      <c r="B27" s="1512" t="s">
        <v>660</v>
      </c>
      <c r="C27" s="1513">
        <v>105</v>
      </c>
      <c r="D27" s="1514" t="s">
        <v>882</v>
      </c>
      <c r="E27" s="1514"/>
      <c r="F27" s="1480" t="s">
        <v>1214</v>
      </c>
      <c r="G27" s="1515">
        <v>0.25</v>
      </c>
      <c r="H27" s="1516">
        <v>0.24</v>
      </c>
      <c r="I27" s="1480" t="s">
        <v>792</v>
      </c>
      <c r="J27" s="1499">
        <v>0.24</v>
      </c>
      <c r="K27" s="1476">
        <v>0.08</v>
      </c>
      <c r="L27" s="1517" t="s">
        <v>2045</v>
      </c>
      <c r="M27" s="1517" t="s">
        <v>878</v>
      </c>
      <c r="N27" s="1476">
        <v>0.3</v>
      </c>
      <c r="O27" s="1503">
        <v>0.20200000000000001</v>
      </c>
      <c r="P27" s="1476"/>
      <c r="Q27" s="1517"/>
      <c r="R27" s="1517"/>
      <c r="S27" s="1476"/>
      <c r="T27" s="1502"/>
    </row>
    <row r="28" spans="1:20">
      <c r="A28" s="1512" t="s">
        <v>450</v>
      </c>
      <c r="B28" s="1512" t="s">
        <v>796</v>
      </c>
      <c r="C28" s="1513">
        <v>105</v>
      </c>
      <c r="D28" s="1514" t="s">
        <v>1181</v>
      </c>
      <c r="E28" s="1514"/>
      <c r="F28" s="1480" t="s">
        <v>1214</v>
      </c>
      <c r="G28" s="1515">
        <v>0.23499999999999999</v>
      </c>
      <c r="H28" s="1501">
        <v>0.24</v>
      </c>
      <c r="I28" s="1480" t="s">
        <v>878</v>
      </c>
      <c r="J28" s="1499">
        <v>0.24</v>
      </c>
      <c r="K28" s="1476">
        <v>0.13</v>
      </c>
      <c r="L28" s="1517" t="s">
        <v>3001</v>
      </c>
      <c r="M28" s="1517" t="s">
        <v>878</v>
      </c>
      <c r="N28" s="1476">
        <v>0.215</v>
      </c>
      <c r="O28" s="1476">
        <v>0.19400000000000001</v>
      </c>
      <c r="P28" s="1476"/>
      <c r="Q28" s="1517"/>
      <c r="R28" s="1517"/>
      <c r="S28" s="1476"/>
      <c r="T28" s="1502"/>
    </row>
    <row r="29" spans="1:20">
      <c r="A29" s="1512" t="s">
        <v>412</v>
      </c>
      <c r="B29" s="1512" t="s">
        <v>528</v>
      </c>
      <c r="C29" s="1513">
        <v>123</v>
      </c>
      <c r="D29" s="1514" t="s">
        <v>882</v>
      </c>
      <c r="E29" s="1514"/>
      <c r="F29" s="1480" t="s">
        <v>1214</v>
      </c>
      <c r="G29" s="1515">
        <v>0.36399999999999999</v>
      </c>
      <c r="H29" s="1516">
        <v>0.24</v>
      </c>
      <c r="I29" s="1480" t="s">
        <v>792</v>
      </c>
      <c r="J29" s="1499">
        <v>0.24</v>
      </c>
      <c r="K29" s="1476"/>
      <c r="L29" s="1517"/>
      <c r="M29" s="1517"/>
      <c r="N29" s="1476"/>
      <c r="O29" s="1476"/>
      <c r="P29" s="1476"/>
      <c r="Q29" s="1517"/>
      <c r="R29" s="1517"/>
      <c r="S29" s="1476"/>
      <c r="T29" s="1502"/>
    </row>
    <row r="30" spans="1:20">
      <c r="A30" s="1511" t="s">
        <v>397</v>
      </c>
      <c r="B30" s="1512" t="s">
        <v>622</v>
      </c>
      <c r="C30" s="1513">
        <v>123</v>
      </c>
      <c r="D30" s="1514" t="s">
        <v>1182</v>
      </c>
      <c r="E30" s="1514"/>
      <c r="F30" s="1480" t="s">
        <v>1214</v>
      </c>
      <c r="G30" s="1515">
        <v>0.29199999999999998</v>
      </c>
      <c r="H30" s="1516">
        <v>0.24</v>
      </c>
      <c r="I30" s="1480" t="s">
        <v>792</v>
      </c>
      <c r="J30" s="1499">
        <v>0.24</v>
      </c>
      <c r="K30" s="1476"/>
      <c r="L30" s="1517"/>
      <c r="M30" s="1517"/>
      <c r="N30" s="1476"/>
      <c r="O30" s="1476"/>
      <c r="P30" s="1476"/>
      <c r="Q30" s="1517"/>
      <c r="R30" s="1517"/>
      <c r="S30" s="1476"/>
      <c r="T30" s="1502"/>
    </row>
    <row r="31" spans="1:20">
      <c r="A31" s="1511" t="s">
        <v>433</v>
      </c>
      <c r="B31" s="1512" t="s">
        <v>644</v>
      </c>
      <c r="C31" s="1513">
        <v>171</v>
      </c>
      <c r="D31" s="1514" t="s">
        <v>882</v>
      </c>
      <c r="E31" s="1514"/>
      <c r="F31" s="1480" t="s">
        <v>1214</v>
      </c>
      <c r="G31" s="1515" t="s">
        <v>2717</v>
      </c>
      <c r="H31" s="1516">
        <v>0.24</v>
      </c>
      <c r="I31" s="1480" t="s">
        <v>791</v>
      </c>
      <c r="J31" s="1499">
        <v>0.24</v>
      </c>
      <c r="K31" s="1476"/>
      <c r="L31" s="1517"/>
      <c r="M31" s="1517"/>
      <c r="N31" s="1476"/>
      <c r="O31" s="1476"/>
      <c r="P31" s="1476"/>
      <c r="Q31" s="1517"/>
      <c r="R31" s="1517"/>
      <c r="S31" s="1476"/>
      <c r="T31" s="1502"/>
    </row>
    <row r="32" spans="1:20">
      <c r="A32" s="1511" t="s">
        <v>353</v>
      </c>
      <c r="B32" s="1512" t="s">
        <v>587</v>
      </c>
      <c r="C32" s="1513">
        <v>171</v>
      </c>
      <c r="D32" s="1514" t="s">
        <v>1179</v>
      </c>
      <c r="E32" s="1514"/>
      <c r="F32" s="1480" t="s">
        <v>1214</v>
      </c>
      <c r="G32" s="1515" t="s">
        <v>2717</v>
      </c>
      <c r="H32" s="1516">
        <v>0.24</v>
      </c>
      <c r="I32" s="1480" t="s">
        <v>791</v>
      </c>
      <c r="J32" s="1499">
        <v>0.24</v>
      </c>
      <c r="K32" s="1476"/>
      <c r="L32" s="1517"/>
      <c r="M32" s="1517"/>
      <c r="N32" s="1476"/>
      <c r="O32" s="1476"/>
      <c r="P32" s="1476"/>
      <c r="Q32" s="1517"/>
      <c r="R32" s="1517"/>
      <c r="S32" s="1476"/>
      <c r="T32" s="1502"/>
    </row>
    <row r="33" spans="1:20">
      <c r="A33" s="1512" t="s">
        <v>96</v>
      </c>
      <c r="B33" s="1512" t="s">
        <v>546</v>
      </c>
      <c r="C33" s="1513">
        <v>171</v>
      </c>
      <c r="D33" s="1514" t="s">
        <v>882</v>
      </c>
      <c r="E33" s="1514"/>
      <c r="F33" s="1480" t="s">
        <v>1214</v>
      </c>
      <c r="G33" s="1515">
        <v>0.111</v>
      </c>
      <c r="H33" s="1516">
        <v>0.24</v>
      </c>
      <c r="I33" s="1480" t="s">
        <v>878</v>
      </c>
      <c r="J33" s="1499">
        <v>0.24</v>
      </c>
      <c r="K33" s="1476"/>
      <c r="L33" s="1517"/>
      <c r="M33" s="1517"/>
      <c r="N33" s="1476"/>
      <c r="O33" s="1476"/>
      <c r="P33" s="1476"/>
      <c r="Q33" s="1517"/>
      <c r="R33" s="1517"/>
      <c r="S33" s="1476"/>
      <c r="T33" s="1502"/>
    </row>
    <row r="34" spans="1:20">
      <c r="A34" s="1511" t="s">
        <v>66</v>
      </c>
      <c r="B34" s="1512" t="s">
        <v>628</v>
      </c>
      <c r="C34" s="1518">
        <v>112</v>
      </c>
      <c r="D34" s="1514" t="s">
        <v>882</v>
      </c>
      <c r="E34" s="1514">
        <v>2</v>
      </c>
      <c r="F34" s="1480" t="s">
        <v>1214</v>
      </c>
      <c r="G34" s="1515">
        <v>0.26500000000000001</v>
      </c>
      <c r="H34" s="1516">
        <v>0.24</v>
      </c>
      <c r="I34" s="1480" t="s">
        <v>792</v>
      </c>
      <c r="J34" s="1499">
        <v>0.24</v>
      </c>
      <c r="K34" s="1476"/>
      <c r="L34" s="1517"/>
      <c r="M34" s="1517"/>
      <c r="N34" s="1476"/>
      <c r="O34" s="1476"/>
      <c r="P34" s="1476"/>
      <c r="Q34" s="1517"/>
      <c r="R34" s="1517"/>
      <c r="S34" s="1476"/>
      <c r="T34" s="1502"/>
    </row>
    <row r="35" spans="1:20">
      <c r="A35" s="1511" t="s">
        <v>173</v>
      </c>
      <c r="B35" s="1512" t="s">
        <v>1018</v>
      </c>
      <c r="C35" s="1513">
        <v>123</v>
      </c>
      <c r="D35" s="1514" t="s">
        <v>882</v>
      </c>
      <c r="E35" s="1514">
        <v>2</v>
      </c>
      <c r="F35" s="1480" t="s">
        <v>1214</v>
      </c>
      <c r="G35" s="1515">
        <v>0.28599999999999998</v>
      </c>
      <c r="H35" s="1516">
        <v>0.24</v>
      </c>
      <c r="I35" s="1480" t="s">
        <v>792</v>
      </c>
      <c r="J35" s="1499">
        <v>0.24</v>
      </c>
      <c r="K35" s="1476"/>
      <c r="L35" s="1517"/>
      <c r="M35" s="1517"/>
      <c r="N35" s="1476"/>
      <c r="O35" s="1476"/>
      <c r="P35" s="1476"/>
      <c r="Q35" s="1517"/>
      <c r="R35" s="1517"/>
      <c r="S35" s="1476"/>
      <c r="T35" s="1502"/>
    </row>
    <row r="36" spans="1:20">
      <c r="A36" s="1512" t="s">
        <v>122</v>
      </c>
      <c r="B36" s="1512" t="s">
        <v>812</v>
      </c>
      <c r="C36" s="1513">
        <v>112</v>
      </c>
      <c r="D36" s="1514" t="s">
        <v>1181</v>
      </c>
      <c r="E36" s="1514"/>
      <c r="F36" s="1480" t="s">
        <v>1214</v>
      </c>
      <c r="G36" s="1515">
        <v>0.33300000000000002</v>
      </c>
      <c r="H36" s="1516">
        <v>0.24</v>
      </c>
      <c r="I36" s="1480" t="s">
        <v>792</v>
      </c>
      <c r="J36" s="1499">
        <v>0.24</v>
      </c>
      <c r="K36" s="1476"/>
      <c r="L36" s="1517"/>
      <c r="M36" s="1517"/>
      <c r="N36" s="1476"/>
      <c r="O36" s="1476"/>
      <c r="P36" s="1476"/>
      <c r="Q36" s="1517"/>
      <c r="R36" s="1517"/>
      <c r="S36" s="1476"/>
      <c r="T36" s="1502"/>
    </row>
    <row r="37" spans="1:20">
      <c r="A37" s="1511" t="s">
        <v>395</v>
      </c>
      <c r="B37" s="1512" t="s">
        <v>621</v>
      </c>
      <c r="C37" s="1513">
        <v>112</v>
      </c>
      <c r="D37" s="1514" t="s">
        <v>1181</v>
      </c>
      <c r="E37" s="1514"/>
      <c r="F37" s="1480" t="s">
        <v>1214</v>
      </c>
      <c r="G37" s="1515">
        <v>0.29699999999999999</v>
      </c>
      <c r="H37" s="1516">
        <v>0.24</v>
      </c>
      <c r="I37" s="1480" t="s">
        <v>792</v>
      </c>
      <c r="J37" s="1499">
        <v>0.24</v>
      </c>
      <c r="K37" s="1476"/>
      <c r="L37" s="1517"/>
      <c r="M37" s="1517"/>
      <c r="N37" s="1476"/>
      <c r="O37" s="1476"/>
      <c r="P37" s="1476"/>
      <c r="Q37" s="1517"/>
      <c r="R37" s="1517"/>
      <c r="S37" s="1476"/>
      <c r="T37" s="1502"/>
    </row>
    <row r="38" spans="1:20">
      <c r="A38" s="1512" t="s">
        <v>466</v>
      </c>
      <c r="B38" s="1512" t="s">
        <v>541</v>
      </c>
      <c r="C38" s="1513">
        <v>171</v>
      </c>
      <c r="D38" s="1514" t="s">
        <v>882</v>
      </c>
      <c r="E38" s="1514"/>
      <c r="F38" s="1480" t="s">
        <v>1214</v>
      </c>
      <c r="G38" s="1515">
        <v>0.2</v>
      </c>
      <c r="H38" s="1516">
        <v>0.24</v>
      </c>
      <c r="I38" s="1480" t="s">
        <v>878</v>
      </c>
      <c r="J38" s="1499">
        <v>0.24</v>
      </c>
      <c r="K38" s="1476"/>
      <c r="L38" s="1517"/>
      <c r="M38" s="1517"/>
      <c r="N38" s="1476"/>
      <c r="O38" s="1476"/>
      <c r="P38" s="1476"/>
      <c r="Q38" s="1517"/>
      <c r="R38" s="1517"/>
      <c r="S38" s="1476"/>
      <c r="T38" s="1502"/>
    </row>
    <row r="39" spans="1:20">
      <c r="A39" s="1511" t="s">
        <v>431</v>
      </c>
      <c r="B39" s="1512" t="s">
        <v>643</v>
      </c>
      <c r="C39" s="1513">
        <v>171</v>
      </c>
      <c r="D39" s="1514" t="s">
        <v>1179</v>
      </c>
      <c r="E39" s="1514"/>
      <c r="F39" s="1480" t="s">
        <v>1214</v>
      </c>
      <c r="G39" s="1515" t="s">
        <v>2717</v>
      </c>
      <c r="H39" s="1516">
        <v>0.24</v>
      </c>
      <c r="I39" s="1480" t="s">
        <v>791</v>
      </c>
      <c r="J39" s="1499">
        <v>0.24</v>
      </c>
      <c r="K39" s="1476"/>
      <c r="L39" s="1517"/>
      <c r="M39" s="1517"/>
      <c r="N39" s="1476"/>
      <c r="O39" s="1476"/>
      <c r="P39" s="1476"/>
      <c r="Q39" s="1517"/>
      <c r="R39" s="1517"/>
      <c r="S39" s="1476"/>
      <c r="T39" s="1502"/>
    </row>
    <row r="40" spans="1:20">
      <c r="A40" s="1511" t="s">
        <v>150</v>
      </c>
      <c r="B40" s="1512" t="s">
        <v>658</v>
      </c>
      <c r="C40" s="1513">
        <v>171</v>
      </c>
      <c r="D40" s="1514" t="s">
        <v>1181</v>
      </c>
      <c r="E40" s="1514"/>
      <c r="F40" s="1480" t="s">
        <v>1214</v>
      </c>
      <c r="G40" s="1515">
        <v>0.29699999999999999</v>
      </c>
      <c r="H40" s="1516">
        <v>0.24</v>
      </c>
      <c r="I40" s="1480" t="s">
        <v>792</v>
      </c>
      <c r="J40" s="1499">
        <v>0.24</v>
      </c>
      <c r="K40" s="1476"/>
      <c r="L40" s="1517"/>
      <c r="M40" s="1517"/>
      <c r="N40" s="1476"/>
      <c r="O40" s="1476"/>
      <c r="P40" s="1476"/>
      <c r="Q40" s="1517"/>
      <c r="R40" s="1517"/>
      <c r="S40" s="1476"/>
      <c r="T40" s="1502"/>
    </row>
    <row r="41" spans="1:20">
      <c r="A41" s="1511" t="s">
        <v>376</v>
      </c>
      <c r="B41" s="1512" t="s">
        <v>601</v>
      </c>
      <c r="C41" s="1513">
        <v>171</v>
      </c>
      <c r="D41" s="1514" t="s">
        <v>882</v>
      </c>
      <c r="E41" s="1514"/>
      <c r="F41" s="1480" t="s">
        <v>1214</v>
      </c>
      <c r="G41" s="1515" t="s">
        <v>2717</v>
      </c>
      <c r="H41" s="1516">
        <v>0.24</v>
      </c>
      <c r="I41" s="1480" t="s">
        <v>791</v>
      </c>
      <c r="J41" s="1499">
        <v>0.24</v>
      </c>
      <c r="K41" s="1476"/>
      <c r="L41" s="1517"/>
      <c r="M41" s="1517"/>
      <c r="N41" s="1476"/>
      <c r="O41" s="1476"/>
      <c r="P41" s="1476"/>
      <c r="Q41" s="1517"/>
      <c r="R41" s="1517"/>
      <c r="S41" s="1476"/>
      <c r="T41" s="1502"/>
    </row>
    <row r="42" spans="1:20">
      <c r="A42" s="1512" t="s">
        <v>196</v>
      </c>
      <c r="B42" s="1512" t="s">
        <v>777</v>
      </c>
      <c r="C42" s="1513">
        <v>113</v>
      </c>
      <c r="D42" s="1514" t="s">
        <v>1179</v>
      </c>
      <c r="E42" s="1514"/>
      <c r="F42" s="1480" t="s">
        <v>1214</v>
      </c>
      <c r="G42" s="1515" t="s">
        <v>2717</v>
      </c>
      <c r="H42" s="1516">
        <v>0.24</v>
      </c>
      <c r="I42" s="1480" t="s">
        <v>791</v>
      </c>
      <c r="J42" s="1499">
        <v>0.24</v>
      </c>
      <c r="K42" s="1476"/>
      <c r="L42" s="1517"/>
      <c r="M42" s="1517"/>
      <c r="N42" s="1476"/>
      <c r="O42" s="1476"/>
      <c r="P42" s="1476"/>
      <c r="Q42" s="1517"/>
      <c r="R42" s="1517"/>
      <c r="S42" s="1476"/>
      <c r="T42" s="1502"/>
    </row>
    <row r="43" spans="1:20">
      <c r="A43" s="1512">
        <v>14097</v>
      </c>
      <c r="B43" s="1512" t="s">
        <v>732</v>
      </c>
      <c r="C43" s="1513">
        <v>113</v>
      </c>
      <c r="D43" s="1514" t="s">
        <v>1179</v>
      </c>
      <c r="E43" s="1514">
        <v>2</v>
      </c>
      <c r="F43" s="1480" t="s">
        <v>1214</v>
      </c>
      <c r="G43" s="1515" t="s">
        <v>2717</v>
      </c>
      <c r="H43" s="1516">
        <v>0.24</v>
      </c>
      <c r="I43" s="1480" t="s">
        <v>791</v>
      </c>
      <c r="J43" s="1499">
        <v>0.24</v>
      </c>
      <c r="K43" s="1476"/>
      <c r="L43" s="1517"/>
      <c r="M43" s="1517"/>
      <c r="N43" s="1476"/>
      <c r="O43" s="1476"/>
      <c r="P43" s="1476"/>
      <c r="Q43" s="1517"/>
      <c r="R43" s="1517"/>
      <c r="S43" s="1476"/>
      <c r="T43" s="1502"/>
    </row>
    <row r="44" spans="1:20">
      <c r="A44" s="1511" t="s">
        <v>355</v>
      </c>
      <c r="B44" s="1512" t="s">
        <v>588</v>
      </c>
      <c r="C44" s="1513">
        <v>121</v>
      </c>
      <c r="D44" s="1514" t="s">
        <v>1181</v>
      </c>
      <c r="E44" s="1514"/>
      <c r="F44" s="1480" t="s">
        <v>1214</v>
      </c>
      <c r="G44" s="1515">
        <v>0.22</v>
      </c>
      <c r="H44" s="1516">
        <v>0.24</v>
      </c>
      <c r="I44" s="1480" t="s">
        <v>878</v>
      </c>
      <c r="J44" s="1499">
        <v>0.24</v>
      </c>
      <c r="K44" s="1476"/>
      <c r="L44" s="1517"/>
      <c r="M44" s="1517"/>
      <c r="N44" s="1476"/>
      <c r="O44" s="1476"/>
      <c r="P44" s="1476"/>
      <c r="Q44" s="1517"/>
      <c r="R44" s="1517"/>
      <c r="S44" s="1476"/>
      <c r="T44" s="1502"/>
    </row>
    <row r="45" spans="1:20">
      <c r="A45" s="1512" t="s">
        <v>440</v>
      </c>
      <c r="B45" s="1512" t="s">
        <v>714</v>
      </c>
      <c r="C45" s="1513">
        <v>121</v>
      </c>
      <c r="D45" s="1514" t="s">
        <v>882</v>
      </c>
      <c r="E45" s="1514"/>
      <c r="F45" s="1480" t="s">
        <v>1214</v>
      </c>
      <c r="G45" s="1515">
        <v>0.188</v>
      </c>
      <c r="H45" s="1516">
        <v>0.24</v>
      </c>
      <c r="I45" s="1480" t="s">
        <v>878</v>
      </c>
      <c r="J45" s="1499">
        <v>0.24</v>
      </c>
      <c r="K45" s="1476"/>
      <c r="L45" s="1517"/>
      <c r="M45" s="1517"/>
      <c r="N45" s="1476"/>
      <c r="O45" s="1476"/>
      <c r="P45" s="1476"/>
      <c r="Q45" s="1517"/>
      <c r="R45" s="1517"/>
      <c r="S45" s="1476"/>
      <c r="T45" s="1502"/>
    </row>
    <row r="46" spans="1:20">
      <c r="A46" s="1512" t="s">
        <v>503</v>
      </c>
      <c r="B46" s="1512" t="s">
        <v>788</v>
      </c>
      <c r="C46" s="1513">
        <v>121</v>
      </c>
      <c r="D46" s="1514" t="s">
        <v>1181</v>
      </c>
      <c r="E46" s="1514"/>
      <c r="F46" s="1480" t="s">
        <v>1214</v>
      </c>
      <c r="G46" s="1515">
        <v>0.33300000000000002</v>
      </c>
      <c r="H46" s="1516">
        <v>0.24</v>
      </c>
      <c r="I46" s="1480" t="s">
        <v>792</v>
      </c>
      <c r="J46" s="1499">
        <v>0.24</v>
      </c>
      <c r="K46" s="1476"/>
      <c r="L46" s="1517"/>
      <c r="M46" s="1517"/>
      <c r="N46" s="1476"/>
      <c r="O46" s="1476"/>
      <c r="P46" s="1476"/>
      <c r="Q46" s="1517"/>
      <c r="R46" s="1517"/>
      <c r="S46" s="1476"/>
      <c r="T46" s="1502"/>
    </row>
    <row r="47" spans="1:20">
      <c r="A47" s="1512" t="s">
        <v>1051</v>
      </c>
      <c r="B47" s="1512" t="s">
        <v>684</v>
      </c>
      <c r="C47" s="1513">
        <v>121</v>
      </c>
      <c r="D47" s="1514" t="s">
        <v>1181</v>
      </c>
      <c r="E47" s="1514"/>
      <c r="F47" s="1480" t="s">
        <v>1214</v>
      </c>
      <c r="G47" s="1515">
        <v>0.14699999999999999</v>
      </c>
      <c r="H47" s="1516">
        <v>0.24</v>
      </c>
      <c r="I47" s="1480" t="s">
        <v>878</v>
      </c>
      <c r="J47" s="1499">
        <v>0.24</v>
      </c>
      <c r="K47" s="1476"/>
      <c r="L47" s="1517"/>
      <c r="M47" s="1517"/>
      <c r="N47" s="1476"/>
      <c r="O47" s="1476"/>
      <c r="P47" s="1476"/>
      <c r="Q47" s="1517"/>
      <c r="R47" s="1517"/>
      <c r="S47" s="1476"/>
      <c r="T47" s="1502"/>
    </row>
    <row r="48" spans="1:20">
      <c r="A48" s="1511" t="s">
        <v>73</v>
      </c>
      <c r="B48" s="1512" t="s">
        <v>632</v>
      </c>
      <c r="C48" s="1513">
        <v>121</v>
      </c>
      <c r="D48" s="1514" t="s">
        <v>1182</v>
      </c>
      <c r="E48" s="1514"/>
      <c r="F48" s="1480" t="s">
        <v>1214</v>
      </c>
      <c r="G48" s="1515">
        <v>0.19800000000000001</v>
      </c>
      <c r="H48" s="1516">
        <v>0.24</v>
      </c>
      <c r="I48" s="1480" t="s">
        <v>878</v>
      </c>
      <c r="J48" s="1499">
        <v>0.24</v>
      </c>
      <c r="K48" s="1476"/>
      <c r="L48" s="1517"/>
      <c r="M48" s="1517"/>
      <c r="N48" s="1476"/>
      <c r="O48" s="1476"/>
      <c r="P48" s="1476"/>
      <c r="Q48" s="1517"/>
      <c r="R48" s="1517"/>
      <c r="S48" s="1476"/>
      <c r="T48" s="1502"/>
    </row>
    <row r="49" spans="1:20">
      <c r="A49" s="1511" t="s">
        <v>179</v>
      </c>
      <c r="B49" s="1512" t="s">
        <v>581</v>
      </c>
      <c r="C49" s="1513">
        <v>105</v>
      </c>
      <c r="D49" s="1514" t="s">
        <v>1179</v>
      </c>
      <c r="E49" s="1514"/>
      <c r="F49" s="1480" t="s">
        <v>1214</v>
      </c>
      <c r="G49" s="1515" t="s">
        <v>2717</v>
      </c>
      <c r="H49" s="1516">
        <v>0.24</v>
      </c>
      <c r="I49" s="1481" t="s">
        <v>791</v>
      </c>
      <c r="J49" s="1499">
        <v>0.24</v>
      </c>
      <c r="K49" s="1476"/>
      <c r="L49" s="1517"/>
      <c r="M49" s="1517"/>
      <c r="N49" s="1476"/>
      <c r="O49" s="1476"/>
      <c r="P49" s="1476"/>
      <c r="Q49" s="1517"/>
      <c r="R49" s="1517"/>
      <c r="S49" s="1476"/>
      <c r="T49" s="1502"/>
    </row>
    <row r="50" spans="1:20">
      <c r="A50" s="1512" t="s">
        <v>1152</v>
      </c>
      <c r="B50" s="1512" t="s">
        <v>558</v>
      </c>
      <c r="C50" s="1513">
        <v>105</v>
      </c>
      <c r="D50" s="1514" t="s">
        <v>882</v>
      </c>
      <c r="E50" s="1514"/>
      <c r="F50" s="1480" t="s">
        <v>1214</v>
      </c>
      <c r="G50" s="1515">
        <v>0.28599999999999998</v>
      </c>
      <c r="H50" s="1516">
        <v>0.24</v>
      </c>
      <c r="I50" s="1480" t="s">
        <v>792</v>
      </c>
      <c r="J50" s="1499">
        <v>0.24</v>
      </c>
      <c r="K50" s="1476"/>
      <c r="L50" s="1517"/>
      <c r="M50" s="1517"/>
      <c r="N50" s="1476"/>
      <c r="O50" s="1476"/>
      <c r="P50" s="1476"/>
      <c r="Q50" s="1517"/>
      <c r="R50" s="1517"/>
      <c r="S50" s="1476"/>
      <c r="T50" s="1502"/>
    </row>
    <row r="51" spans="1:20">
      <c r="A51" s="1511" t="s">
        <v>359</v>
      </c>
      <c r="B51" s="1512" t="s">
        <v>590</v>
      </c>
      <c r="C51" s="1513">
        <v>113</v>
      </c>
      <c r="D51" s="1514" t="s">
        <v>1180</v>
      </c>
      <c r="E51" s="1514">
        <v>3</v>
      </c>
      <c r="F51" s="1480" t="s">
        <v>1214</v>
      </c>
      <c r="G51" s="1515">
        <v>1</v>
      </c>
      <c r="H51" s="1516">
        <v>0.24</v>
      </c>
      <c r="I51" s="1480" t="s">
        <v>792</v>
      </c>
      <c r="J51" s="1499">
        <v>0.24</v>
      </c>
      <c r="K51" s="1476"/>
      <c r="L51" s="1517"/>
      <c r="M51" s="1517"/>
      <c r="N51" s="1476"/>
      <c r="O51" s="1476"/>
      <c r="P51" s="1476"/>
      <c r="Q51" s="1517"/>
      <c r="R51" s="1517"/>
      <c r="S51" s="1476"/>
      <c r="T51" s="1502"/>
    </row>
    <row r="52" spans="1:20">
      <c r="A52" s="1512" t="s">
        <v>264</v>
      </c>
      <c r="B52" s="1512" t="s">
        <v>809</v>
      </c>
      <c r="C52" s="1513">
        <v>113</v>
      </c>
      <c r="D52" s="1514" t="s">
        <v>882</v>
      </c>
      <c r="E52" s="1514">
        <v>3</v>
      </c>
      <c r="F52" s="1480" t="s">
        <v>1214</v>
      </c>
      <c r="G52" s="1515">
        <v>0.16700000000000001</v>
      </c>
      <c r="H52" s="1516">
        <v>0.24</v>
      </c>
      <c r="I52" s="1480" t="s">
        <v>878</v>
      </c>
      <c r="J52" s="1499">
        <v>0.24</v>
      </c>
      <c r="K52" s="1476"/>
      <c r="L52" s="1517"/>
      <c r="M52" s="1517"/>
      <c r="N52" s="1476"/>
      <c r="O52" s="1476"/>
      <c r="P52" s="1476"/>
      <c r="Q52" s="1517"/>
      <c r="R52" s="1517"/>
      <c r="S52" s="1476"/>
      <c r="T52" s="1502"/>
    </row>
    <row r="53" spans="1:20">
      <c r="A53" s="1512" t="s">
        <v>252</v>
      </c>
      <c r="B53" s="1512" t="s">
        <v>803</v>
      </c>
      <c r="C53" s="1513">
        <v>113</v>
      </c>
      <c r="D53" s="1514" t="s">
        <v>882</v>
      </c>
      <c r="E53" s="1514">
        <v>3</v>
      </c>
      <c r="F53" s="1480" t="s">
        <v>1214</v>
      </c>
      <c r="G53" s="1515" t="s">
        <v>2717</v>
      </c>
      <c r="H53" s="1516">
        <v>0.24</v>
      </c>
      <c r="I53" s="1481" t="s">
        <v>791</v>
      </c>
      <c r="J53" s="1499">
        <v>0.24</v>
      </c>
      <c r="K53" s="1476"/>
      <c r="L53" s="1517"/>
      <c r="M53" s="1517"/>
      <c r="N53" s="1476"/>
      <c r="O53" s="1476"/>
      <c r="P53" s="1476"/>
      <c r="Q53" s="1517"/>
      <c r="R53" s="1517"/>
      <c r="S53" s="1476"/>
      <c r="T53" s="1502"/>
    </row>
    <row r="54" spans="1:20">
      <c r="A54" s="1512" t="s">
        <v>228</v>
      </c>
      <c r="B54" s="1512" t="s">
        <v>689</v>
      </c>
      <c r="C54" s="1513">
        <v>113</v>
      </c>
      <c r="D54" s="1514" t="s">
        <v>1180</v>
      </c>
      <c r="E54" s="1514">
        <v>4</v>
      </c>
      <c r="F54" s="1480" t="s">
        <v>1214</v>
      </c>
      <c r="G54" s="1515">
        <v>0.66700000000000004</v>
      </c>
      <c r="H54" s="1516">
        <v>0.24</v>
      </c>
      <c r="I54" s="1480" t="s">
        <v>792</v>
      </c>
      <c r="J54" s="1499">
        <v>0.24</v>
      </c>
      <c r="K54" s="1476"/>
      <c r="L54" s="1517"/>
      <c r="M54" s="1517"/>
      <c r="N54" s="1476"/>
      <c r="O54" s="1476"/>
      <c r="P54" s="1476"/>
      <c r="Q54" s="1517"/>
      <c r="R54" s="1517"/>
      <c r="S54" s="1476"/>
      <c r="T54" s="1502"/>
    </row>
    <row r="55" spans="1:20">
      <c r="A55" s="1511" t="s">
        <v>378</v>
      </c>
      <c r="B55" s="1512" t="s">
        <v>605</v>
      </c>
      <c r="C55" s="1518">
        <v>113</v>
      </c>
      <c r="D55" s="1514" t="s">
        <v>1180</v>
      </c>
      <c r="E55" s="1514">
        <v>4</v>
      </c>
      <c r="F55" s="1480" t="s">
        <v>1214</v>
      </c>
      <c r="G55" s="1515" t="s">
        <v>2717</v>
      </c>
      <c r="H55" s="1516">
        <v>0.24</v>
      </c>
      <c r="I55" s="1481" t="s">
        <v>791</v>
      </c>
      <c r="J55" s="1499">
        <v>0.24</v>
      </c>
      <c r="K55" s="1476"/>
      <c r="L55" s="1517"/>
      <c r="M55" s="1517"/>
      <c r="N55" s="1476"/>
      <c r="O55" s="1476"/>
      <c r="P55" s="1476"/>
      <c r="Q55" s="1517"/>
      <c r="R55" s="1517"/>
      <c r="S55" s="1476"/>
      <c r="T55" s="1502"/>
    </row>
    <row r="56" spans="1:20">
      <c r="A56" s="1511" t="s">
        <v>41</v>
      </c>
      <c r="B56" s="1512" t="s">
        <v>668</v>
      </c>
      <c r="C56" s="1513">
        <v>171</v>
      </c>
      <c r="D56" s="1514" t="s">
        <v>1180</v>
      </c>
      <c r="E56" s="1514"/>
      <c r="F56" s="1480" t="s">
        <v>1214</v>
      </c>
      <c r="G56" s="1515" t="s">
        <v>2717</v>
      </c>
      <c r="H56" s="1516">
        <v>0.24</v>
      </c>
      <c r="I56" s="1481" t="s">
        <v>791</v>
      </c>
      <c r="J56" s="1499">
        <v>0.24</v>
      </c>
      <c r="K56" s="1476"/>
      <c r="L56" s="1517"/>
      <c r="M56" s="1517"/>
      <c r="N56" s="1476"/>
      <c r="O56" s="1476"/>
      <c r="P56" s="1476"/>
      <c r="Q56" s="1517"/>
      <c r="R56" s="1517"/>
      <c r="S56" s="1476"/>
      <c r="T56" s="1502"/>
    </row>
    <row r="57" spans="1:20">
      <c r="A57" s="1511" t="s">
        <v>52</v>
      </c>
      <c r="B57" s="1512" t="s">
        <v>508</v>
      </c>
      <c r="C57" s="1513">
        <v>171</v>
      </c>
      <c r="D57" s="1514" t="s">
        <v>882</v>
      </c>
      <c r="E57" s="1514"/>
      <c r="F57" s="1480" t="s">
        <v>1214</v>
      </c>
      <c r="G57" s="1515">
        <v>0.25</v>
      </c>
      <c r="H57" s="1516">
        <v>0.24</v>
      </c>
      <c r="I57" s="1480" t="s">
        <v>792</v>
      </c>
      <c r="J57" s="1499">
        <v>0.24</v>
      </c>
      <c r="K57" s="1476"/>
      <c r="L57" s="1517"/>
      <c r="M57" s="1517"/>
      <c r="N57" s="1476"/>
      <c r="O57" s="1476"/>
      <c r="P57" s="1476"/>
      <c r="Q57" s="1517"/>
      <c r="R57" s="1517"/>
      <c r="S57" s="1476"/>
      <c r="T57" s="1502"/>
    </row>
    <row r="58" spans="1:20">
      <c r="A58" s="1511" t="s">
        <v>76</v>
      </c>
      <c r="B58" s="1512" t="s">
        <v>699</v>
      </c>
      <c r="C58" s="1513">
        <v>171</v>
      </c>
      <c r="D58" s="1514" t="s">
        <v>1179</v>
      </c>
      <c r="E58" s="1514"/>
      <c r="F58" s="1480" t="s">
        <v>1214</v>
      </c>
      <c r="G58" s="1515" t="s">
        <v>2717</v>
      </c>
      <c r="H58" s="1516">
        <v>0.24</v>
      </c>
      <c r="I58" s="1481" t="s">
        <v>791</v>
      </c>
      <c r="J58" s="1499">
        <v>0.24</v>
      </c>
      <c r="K58" s="1476"/>
      <c r="L58" s="1517"/>
      <c r="M58" s="1517"/>
      <c r="N58" s="1476"/>
      <c r="O58" s="1476"/>
      <c r="P58" s="1476"/>
      <c r="Q58" s="1517"/>
      <c r="R58" s="1517"/>
      <c r="S58" s="1476"/>
      <c r="T58" s="1502"/>
    </row>
    <row r="59" spans="1:20">
      <c r="A59" s="1511" t="s">
        <v>3</v>
      </c>
      <c r="B59" s="1512" t="s">
        <v>653</v>
      </c>
      <c r="C59" s="1513">
        <v>171</v>
      </c>
      <c r="D59" s="1514" t="s">
        <v>882</v>
      </c>
      <c r="E59" s="1514">
        <v>2</v>
      </c>
      <c r="F59" s="1480" t="s">
        <v>1214</v>
      </c>
      <c r="G59" s="1515">
        <v>0.2</v>
      </c>
      <c r="H59" s="1516">
        <v>0.24</v>
      </c>
      <c r="I59" s="1480" t="s">
        <v>878</v>
      </c>
      <c r="J59" s="1499">
        <v>0.24</v>
      </c>
      <c r="K59" s="1476"/>
      <c r="L59" s="1517"/>
      <c r="M59" s="1517"/>
      <c r="N59" s="1476"/>
      <c r="O59" s="1476"/>
      <c r="P59" s="1476"/>
      <c r="Q59" s="1517"/>
      <c r="R59" s="1517"/>
      <c r="S59" s="1476"/>
      <c r="T59" s="1502"/>
    </row>
    <row r="60" spans="1:20">
      <c r="A60" s="1511" t="s">
        <v>268</v>
      </c>
      <c r="B60" s="1512" t="s">
        <v>676</v>
      </c>
      <c r="C60" s="1518">
        <v>113</v>
      </c>
      <c r="D60" s="1514" t="s">
        <v>1179</v>
      </c>
      <c r="E60" s="1514"/>
      <c r="F60" s="1480" t="s">
        <v>1214</v>
      </c>
      <c r="G60" s="1515" t="s">
        <v>2717</v>
      </c>
      <c r="H60" s="1516">
        <v>0.24</v>
      </c>
      <c r="I60" s="1481" t="s">
        <v>791</v>
      </c>
      <c r="J60" s="1499">
        <v>0.24</v>
      </c>
      <c r="K60" s="1476"/>
      <c r="L60" s="1517"/>
      <c r="M60" s="1517"/>
      <c r="N60" s="1476"/>
      <c r="O60" s="1476"/>
      <c r="P60" s="1476"/>
      <c r="Q60" s="1517"/>
      <c r="R60" s="1517"/>
      <c r="S60" s="1476"/>
      <c r="T60" s="1502"/>
    </row>
    <row r="61" spans="1:20">
      <c r="A61" s="1512" t="s">
        <v>127</v>
      </c>
      <c r="B61" s="1512" t="s">
        <v>526</v>
      </c>
      <c r="C61" s="1513">
        <v>189</v>
      </c>
      <c r="D61" s="1514" t="s">
        <v>1181</v>
      </c>
      <c r="E61" s="1514"/>
      <c r="F61" s="1480" t="s">
        <v>1214</v>
      </c>
      <c r="G61" s="1515">
        <v>0.19400000000000001</v>
      </c>
      <c r="H61" s="1516">
        <v>0.24</v>
      </c>
      <c r="I61" s="1480" t="s">
        <v>792</v>
      </c>
      <c r="J61" s="1499">
        <v>0.24</v>
      </c>
      <c r="K61" s="1476"/>
      <c r="L61" s="1517"/>
      <c r="M61" s="1517"/>
      <c r="N61" s="1476"/>
      <c r="O61" s="1476"/>
      <c r="P61" s="1476"/>
      <c r="Q61" s="1517"/>
      <c r="R61" s="1517"/>
      <c r="S61" s="1476"/>
      <c r="T61" s="1502"/>
    </row>
    <row r="62" spans="1:20">
      <c r="A62" s="1511" t="s">
        <v>34</v>
      </c>
      <c r="B62" s="1512" t="s">
        <v>664</v>
      </c>
      <c r="C62" s="1513">
        <v>189</v>
      </c>
      <c r="D62" s="1514" t="s">
        <v>1182</v>
      </c>
      <c r="E62" s="1514"/>
      <c r="F62" s="1480" t="s">
        <v>1214</v>
      </c>
      <c r="G62" s="1515">
        <v>0.254</v>
      </c>
      <c r="H62" s="1516">
        <v>0.24</v>
      </c>
      <c r="I62" s="1480" t="s">
        <v>792</v>
      </c>
      <c r="J62" s="1499">
        <v>0.24</v>
      </c>
      <c r="K62" s="1476"/>
      <c r="L62" s="1517"/>
      <c r="M62" s="1517"/>
      <c r="N62" s="1476"/>
      <c r="O62" s="1476"/>
      <c r="P62" s="1476"/>
      <c r="Q62" s="1517"/>
      <c r="R62" s="1517"/>
      <c r="S62" s="1476"/>
      <c r="T62" s="1502"/>
    </row>
    <row r="63" spans="1:20">
      <c r="A63" s="1512" t="s">
        <v>410</v>
      </c>
      <c r="B63" s="1512" t="s">
        <v>527</v>
      </c>
      <c r="C63" s="1513">
        <v>189</v>
      </c>
      <c r="D63" s="1514" t="s">
        <v>1181</v>
      </c>
      <c r="E63" s="1514"/>
      <c r="F63" s="1480" t="s">
        <v>1214</v>
      </c>
      <c r="G63" s="1515">
        <v>0.27600000000000002</v>
      </c>
      <c r="H63" s="1516">
        <v>0.24</v>
      </c>
      <c r="I63" s="1480" t="s">
        <v>792</v>
      </c>
      <c r="J63" s="1499">
        <v>0.24</v>
      </c>
      <c r="K63" s="1476"/>
      <c r="L63" s="1517"/>
      <c r="M63" s="1517"/>
      <c r="N63" s="1476"/>
      <c r="O63" s="1476"/>
      <c r="P63" s="1476"/>
      <c r="Q63" s="1517"/>
      <c r="R63" s="1517"/>
      <c r="S63" s="1476"/>
      <c r="T63" s="1502"/>
    </row>
    <row r="64" spans="1:20">
      <c r="A64" s="1512" t="s">
        <v>1136</v>
      </c>
      <c r="B64" s="1512" t="s">
        <v>772</v>
      </c>
      <c r="C64" s="1513">
        <v>189</v>
      </c>
      <c r="D64" s="1514" t="s">
        <v>1181</v>
      </c>
      <c r="E64" s="1514"/>
      <c r="F64" s="1480" t="s">
        <v>1214</v>
      </c>
      <c r="G64" s="1515">
        <v>0.13200000000000001</v>
      </c>
      <c r="H64" s="1516">
        <v>0.24</v>
      </c>
      <c r="I64" s="1480" t="s">
        <v>878</v>
      </c>
      <c r="J64" s="1499">
        <v>0.24</v>
      </c>
      <c r="K64" s="1476"/>
      <c r="L64" s="1517"/>
      <c r="M64" s="1517"/>
      <c r="N64" s="1476"/>
      <c r="O64" s="1476"/>
      <c r="P64" s="1476"/>
      <c r="Q64" s="1517"/>
      <c r="R64" s="1517"/>
      <c r="S64" s="1476"/>
      <c r="T64" s="1502"/>
    </row>
    <row r="65" spans="1:20">
      <c r="A65" s="1511" t="s">
        <v>307</v>
      </c>
      <c r="B65" s="1512" t="s">
        <v>577</v>
      </c>
      <c r="C65" s="1513">
        <v>101</v>
      </c>
      <c r="D65" s="1514" t="s">
        <v>1181</v>
      </c>
      <c r="E65" s="1514"/>
      <c r="F65" s="1480" t="s">
        <v>1214</v>
      </c>
      <c r="G65" s="1515">
        <v>0.35099999999999998</v>
      </c>
      <c r="H65" s="1516">
        <v>0.24</v>
      </c>
      <c r="I65" s="1480" t="s">
        <v>792</v>
      </c>
      <c r="J65" s="1499">
        <v>0.24</v>
      </c>
      <c r="K65" s="1476"/>
      <c r="L65" s="1517"/>
      <c r="M65" s="1517"/>
      <c r="N65" s="1476"/>
      <c r="O65" s="1476"/>
      <c r="P65" s="1476"/>
      <c r="Q65" s="1517"/>
      <c r="R65" s="1517"/>
      <c r="S65" s="1476"/>
      <c r="T65" s="1502"/>
    </row>
    <row r="66" spans="1:20">
      <c r="A66" s="1512" t="s">
        <v>214</v>
      </c>
      <c r="B66" s="1512" t="s">
        <v>744</v>
      </c>
      <c r="C66" s="1513">
        <v>113</v>
      </c>
      <c r="D66" s="1514" t="s">
        <v>882</v>
      </c>
      <c r="E66" s="1514"/>
      <c r="F66" s="1480" t="s">
        <v>1214</v>
      </c>
      <c r="G66" s="1515">
        <v>0.23100000000000001</v>
      </c>
      <c r="H66" s="1516">
        <v>0.24</v>
      </c>
      <c r="I66" s="1480" t="s">
        <v>878</v>
      </c>
      <c r="J66" s="1499">
        <v>0.24</v>
      </c>
      <c r="K66" s="1476"/>
      <c r="L66" s="1517"/>
      <c r="M66" s="1517"/>
      <c r="N66" s="1476"/>
      <c r="O66" s="1476"/>
      <c r="P66" s="1476"/>
      <c r="Q66" s="1517"/>
      <c r="R66" s="1517"/>
      <c r="S66" s="1476"/>
      <c r="T66" s="1502"/>
    </row>
    <row r="67" spans="1:20">
      <c r="A67" s="1512" t="s">
        <v>442</v>
      </c>
      <c r="B67" s="1512" t="s">
        <v>715</v>
      </c>
      <c r="C67" s="1513">
        <v>112</v>
      </c>
      <c r="D67" s="1514" t="s">
        <v>1179</v>
      </c>
      <c r="E67" s="1514">
        <v>2</v>
      </c>
      <c r="F67" s="1480" t="s">
        <v>1214</v>
      </c>
      <c r="G67" s="1515">
        <v>0.16700000000000001</v>
      </c>
      <c r="H67" s="1516">
        <v>0.24</v>
      </c>
      <c r="I67" s="1480" t="s">
        <v>878</v>
      </c>
      <c r="J67" s="1499">
        <v>0.24</v>
      </c>
      <c r="K67" s="1476"/>
      <c r="L67" s="1517"/>
      <c r="M67" s="1517"/>
      <c r="N67" s="1476"/>
      <c r="O67" s="1476"/>
      <c r="P67" s="1476"/>
      <c r="Q67" s="1517"/>
      <c r="R67" s="1517"/>
      <c r="S67" s="1476"/>
      <c r="T67" s="1502"/>
    </row>
    <row r="68" spans="1:20">
      <c r="A68" s="1511" t="s">
        <v>1</v>
      </c>
      <c r="B68" s="1512" t="s">
        <v>652</v>
      </c>
      <c r="C68" s="1513">
        <v>189</v>
      </c>
      <c r="D68" s="1514" t="s">
        <v>882</v>
      </c>
      <c r="E68" s="1514"/>
      <c r="F68" s="1480" t="s">
        <v>1214</v>
      </c>
      <c r="G68" s="1515">
        <v>0.28000000000000003</v>
      </c>
      <c r="H68" s="1516">
        <v>0.24</v>
      </c>
      <c r="I68" s="1480" t="s">
        <v>792</v>
      </c>
      <c r="J68" s="1499">
        <v>0.24</v>
      </c>
      <c r="K68" s="1476"/>
      <c r="L68" s="1517"/>
      <c r="M68" s="1517"/>
      <c r="N68" s="1476"/>
      <c r="O68" s="1476"/>
      <c r="P68" s="1476"/>
      <c r="Q68" s="1517"/>
      <c r="R68" s="1517"/>
      <c r="S68" s="1476"/>
      <c r="T68" s="1502"/>
    </row>
    <row r="69" spans="1:20">
      <c r="A69" s="1512" t="s">
        <v>136</v>
      </c>
      <c r="B69" s="1512" t="s">
        <v>790</v>
      </c>
      <c r="C69" s="1513">
        <v>105</v>
      </c>
      <c r="D69" s="1514" t="s">
        <v>1180</v>
      </c>
      <c r="E69" s="1514"/>
      <c r="F69" s="1480" t="s">
        <v>1214</v>
      </c>
      <c r="G69" s="1515">
        <v>0.375</v>
      </c>
      <c r="H69" s="1516">
        <v>0.24</v>
      </c>
      <c r="I69" s="1480" t="s">
        <v>792</v>
      </c>
      <c r="J69" s="1499">
        <v>0.24</v>
      </c>
      <c r="K69" s="1476"/>
      <c r="L69" s="1517"/>
      <c r="M69" s="1517"/>
      <c r="N69" s="1476"/>
      <c r="O69" s="1476"/>
      <c r="P69" s="1476"/>
      <c r="Q69" s="1517"/>
      <c r="R69" s="1517"/>
      <c r="S69" s="1476"/>
      <c r="T69" s="1502"/>
    </row>
    <row r="70" spans="1:20">
      <c r="A70" s="1511" t="s">
        <v>176</v>
      </c>
      <c r="B70" s="1512" t="s">
        <v>1017</v>
      </c>
      <c r="C70" s="1513">
        <v>105</v>
      </c>
      <c r="D70" s="1514" t="s">
        <v>1181</v>
      </c>
      <c r="E70" s="1514"/>
      <c r="F70" s="1480" t="s">
        <v>1214</v>
      </c>
      <c r="G70" s="1515">
        <v>0.35</v>
      </c>
      <c r="H70" s="1516">
        <v>0.24</v>
      </c>
      <c r="I70" s="1480" t="s">
        <v>792</v>
      </c>
      <c r="J70" s="1499">
        <v>0.24</v>
      </c>
      <c r="K70" s="1476"/>
      <c r="L70" s="1517"/>
      <c r="M70" s="1517"/>
      <c r="N70" s="1476"/>
      <c r="O70" s="1476"/>
      <c r="P70" s="1476"/>
      <c r="Q70" s="1517"/>
      <c r="R70" s="1517"/>
      <c r="S70" s="1476"/>
      <c r="T70" s="1502"/>
    </row>
    <row r="71" spans="1:20">
      <c r="A71" s="1519" t="s">
        <v>317</v>
      </c>
      <c r="B71" s="1519" t="s">
        <v>735</v>
      </c>
      <c r="C71" s="1518">
        <v>113</v>
      </c>
      <c r="D71" s="1520" t="s">
        <v>882</v>
      </c>
      <c r="E71" s="1520"/>
      <c r="F71" s="1483" t="s">
        <v>1314</v>
      </c>
      <c r="G71" s="1521">
        <v>0.15</v>
      </c>
      <c r="H71" s="1522">
        <v>0.25</v>
      </c>
      <c r="I71" s="1483" t="s">
        <v>878</v>
      </c>
      <c r="J71" s="1499">
        <v>0.26</v>
      </c>
      <c r="K71" s="1476">
        <v>0.2</v>
      </c>
      <c r="L71" s="1517" t="s">
        <v>1701</v>
      </c>
      <c r="M71" s="1517" t="s">
        <v>878</v>
      </c>
      <c r="N71" s="1476">
        <v>0.3</v>
      </c>
      <c r="O71" s="1476">
        <v>0.21099999999999999</v>
      </c>
      <c r="P71" s="1476" t="s">
        <v>2673</v>
      </c>
      <c r="Q71" s="1517" t="s">
        <v>2493</v>
      </c>
      <c r="R71" s="1517" t="s">
        <v>792</v>
      </c>
      <c r="S71" s="1476">
        <v>0.20399999999999999</v>
      </c>
      <c r="T71" s="1501">
        <v>0.25769999999999998</v>
      </c>
    </row>
    <row r="72" spans="1:20">
      <c r="A72" s="1511" t="s">
        <v>1141</v>
      </c>
      <c r="B72" s="1512" t="s">
        <v>569</v>
      </c>
      <c r="C72" s="1513">
        <v>114</v>
      </c>
      <c r="D72" s="1514" t="s">
        <v>1179</v>
      </c>
      <c r="E72" s="1514"/>
      <c r="F72" s="1480" t="s">
        <v>1314</v>
      </c>
      <c r="G72" s="1515" t="s">
        <v>2717</v>
      </c>
      <c r="H72" s="1516">
        <v>0.25</v>
      </c>
      <c r="I72" s="1481" t="s">
        <v>791</v>
      </c>
      <c r="J72" s="1499">
        <v>0.26</v>
      </c>
      <c r="K72" s="1476">
        <v>0.25</v>
      </c>
      <c r="L72" s="1517" t="s">
        <v>1701</v>
      </c>
      <c r="M72" s="1517" t="s">
        <v>878</v>
      </c>
      <c r="N72" s="1476">
        <v>0.3</v>
      </c>
      <c r="O72" s="1476">
        <v>0.21099999999999999</v>
      </c>
      <c r="P72" s="1476"/>
      <c r="Q72" s="1517"/>
      <c r="R72" s="1517"/>
      <c r="S72" s="1476"/>
      <c r="T72" s="1502"/>
    </row>
    <row r="73" spans="1:20">
      <c r="A73" s="1512" t="s">
        <v>32</v>
      </c>
      <c r="B73" s="1512" t="s">
        <v>759</v>
      </c>
      <c r="C73" s="1513">
        <v>121</v>
      </c>
      <c r="D73" s="1514" t="s">
        <v>1179</v>
      </c>
      <c r="E73" s="1514"/>
      <c r="F73" s="1480" t="s">
        <v>1314</v>
      </c>
      <c r="G73" s="1515" t="s">
        <v>2717</v>
      </c>
      <c r="H73" s="1516">
        <v>0.25</v>
      </c>
      <c r="I73" s="1481" t="s">
        <v>791</v>
      </c>
      <c r="J73" s="1499">
        <v>0.26</v>
      </c>
      <c r="K73" s="1476">
        <v>0.5</v>
      </c>
      <c r="L73" s="1517" t="s">
        <v>1701</v>
      </c>
      <c r="M73" s="1517" t="s">
        <v>792</v>
      </c>
      <c r="N73" s="1476">
        <v>0.3</v>
      </c>
      <c r="O73" s="1476">
        <v>0.21099999999999999</v>
      </c>
      <c r="P73" s="1476"/>
      <c r="Q73" s="1517"/>
      <c r="R73" s="1517"/>
      <c r="S73" s="1476"/>
      <c r="T73" s="1502"/>
    </row>
    <row r="74" spans="1:20">
      <c r="A74" s="1512" t="s">
        <v>126</v>
      </c>
      <c r="B74" s="1512" t="s">
        <v>814</v>
      </c>
      <c r="C74" s="1513">
        <v>113</v>
      </c>
      <c r="D74" s="1514" t="s">
        <v>1181</v>
      </c>
      <c r="E74" s="1514"/>
      <c r="F74" s="1480" t="s">
        <v>1314</v>
      </c>
      <c r="G74" s="1521">
        <v>0.22</v>
      </c>
      <c r="H74" s="1516">
        <v>0.25</v>
      </c>
      <c r="I74" s="1480" t="s">
        <v>878</v>
      </c>
      <c r="J74" s="1499">
        <v>0.26</v>
      </c>
      <c r="K74" s="1476">
        <v>0.24</v>
      </c>
      <c r="L74" s="1517" t="s">
        <v>1701</v>
      </c>
      <c r="M74" s="1517" t="s">
        <v>878</v>
      </c>
      <c r="N74" s="1476">
        <v>0.3</v>
      </c>
      <c r="O74" s="1476">
        <v>0.21099999999999999</v>
      </c>
      <c r="P74" s="1476"/>
      <c r="Q74" s="1517"/>
      <c r="R74" s="1517"/>
      <c r="S74" s="1476"/>
      <c r="T74" s="1502"/>
    </row>
    <row r="75" spans="1:20">
      <c r="A75" s="1512">
        <v>39208</v>
      </c>
      <c r="B75" s="1512" t="s">
        <v>1123</v>
      </c>
      <c r="C75" s="1513">
        <v>105</v>
      </c>
      <c r="D75" s="1514" t="s">
        <v>1181</v>
      </c>
      <c r="E75" s="1514"/>
      <c r="F75" s="1480" t="s">
        <v>1314</v>
      </c>
      <c r="G75" s="1521">
        <v>0.24</v>
      </c>
      <c r="H75" s="1516">
        <v>0.25</v>
      </c>
      <c r="I75" s="1480" t="s">
        <v>878</v>
      </c>
      <c r="J75" s="1499">
        <v>0.26</v>
      </c>
      <c r="K75" s="1476">
        <v>0.28999999999999998</v>
      </c>
      <c r="L75" s="1517" t="s">
        <v>1701</v>
      </c>
      <c r="M75" s="1517" t="s">
        <v>878</v>
      </c>
      <c r="N75" s="1476">
        <v>0.3</v>
      </c>
      <c r="O75" s="1476">
        <v>0.21099999999999999</v>
      </c>
      <c r="P75" s="1476"/>
      <c r="Q75" s="1517"/>
      <c r="R75" s="1517"/>
      <c r="S75" s="1476"/>
      <c r="T75" s="1502"/>
    </row>
    <row r="76" spans="1:20">
      <c r="A76" s="1511" t="s">
        <v>454</v>
      </c>
      <c r="B76" s="1512" t="s">
        <v>827</v>
      </c>
      <c r="C76" s="1513">
        <v>112</v>
      </c>
      <c r="D76" s="1514" t="s">
        <v>1182</v>
      </c>
      <c r="E76" s="1514"/>
      <c r="F76" s="1480" t="s">
        <v>1314</v>
      </c>
      <c r="G76" s="1521">
        <v>0.24</v>
      </c>
      <c r="H76" s="1516">
        <v>0.25</v>
      </c>
      <c r="I76" s="1480" t="s">
        <v>878</v>
      </c>
      <c r="J76" s="1499">
        <v>0.26</v>
      </c>
      <c r="K76" s="1476">
        <v>0.24</v>
      </c>
      <c r="L76" s="1517" t="s">
        <v>2045</v>
      </c>
      <c r="M76" s="1517" t="s">
        <v>878</v>
      </c>
      <c r="N76" s="1476">
        <v>0.3</v>
      </c>
      <c r="O76" s="1503">
        <v>0.20200000000000001</v>
      </c>
      <c r="P76" s="1476"/>
      <c r="Q76" s="1517"/>
      <c r="R76" s="1517"/>
      <c r="S76" s="1476"/>
      <c r="T76" s="1502"/>
    </row>
    <row r="77" spans="1:20">
      <c r="A77" s="1511" t="s">
        <v>1111</v>
      </c>
      <c r="B77" s="1512" t="s">
        <v>563</v>
      </c>
      <c r="C77" s="1513">
        <v>101</v>
      </c>
      <c r="D77" s="1514" t="s">
        <v>1181</v>
      </c>
      <c r="E77" s="1514"/>
      <c r="F77" s="1480" t="s">
        <v>1314</v>
      </c>
      <c r="G77" s="1521">
        <v>0.37</v>
      </c>
      <c r="H77" s="1516">
        <v>0.25</v>
      </c>
      <c r="I77" s="1480" t="s">
        <v>792</v>
      </c>
      <c r="J77" s="1499">
        <v>0.26</v>
      </c>
      <c r="K77" s="1476">
        <v>0.21</v>
      </c>
      <c r="L77" s="1517" t="s">
        <v>2045</v>
      </c>
      <c r="M77" s="1517" t="s">
        <v>878</v>
      </c>
      <c r="N77" s="1476">
        <v>0.3</v>
      </c>
      <c r="O77" s="1503">
        <v>0.20200000000000001</v>
      </c>
      <c r="P77" s="1476"/>
      <c r="Q77" s="1517"/>
      <c r="R77" s="1517"/>
      <c r="S77" s="1476"/>
      <c r="T77" s="1502"/>
    </row>
    <row r="78" spans="1:20">
      <c r="A78" s="1511" t="s">
        <v>71</v>
      </c>
      <c r="B78" s="1512" t="s">
        <v>631</v>
      </c>
      <c r="C78" s="1513">
        <v>189</v>
      </c>
      <c r="D78" s="1514" t="s">
        <v>1181</v>
      </c>
      <c r="E78" s="1514"/>
      <c r="F78" s="1480" t="s">
        <v>1314</v>
      </c>
      <c r="G78" s="1521">
        <v>0.24</v>
      </c>
      <c r="H78" s="1516">
        <v>0.25</v>
      </c>
      <c r="I78" s="1480" t="s">
        <v>878</v>
      </c>
      <c r="J78" s="1499">
        <v>0.26</v>
      </c>
      <c r="K78" s="1476">
        <v>0.4</v>
      </c>
      <c r="L78" s="1517" t="s">
        <v>2493</v>
      </c>
      <c r="M78" s="1517" t="s">
        <v>792</v>
      </c>
      <c r="N78" s="1476">
        <v>0.20399999999999999</v>
      </c>
      <c r="O78" s="1501">
        <v>0.25769999999999998</v>
      </c>
      <c r="P78" s="1476"/>
      <c r="Q78" s="1517"/>
      <c r="R78" s="1517"/>
      <c r="S78" s="1476"/>
      <c r="T78" s="1502"/>
    </row>
    <row r="79" spans="1:20">
      <c r="A79" s="1512" t="s">
        <v>241</v>
      </c>
      <c r="B79" s="1512" t="s">
        <v>554</v>
      </c>
      <c r="C79" s="1513">
        <v>101</v>
      </c>
      <c r="D79" s="1514" t="s">
        <v>1181</v>
      </c>
      <c r="E79" s="1514"/>
      <c r="F79" s="1480" t="s">
        <v>1314</v>
      </c>
      <c r="G79" s="1521">
        <v>0.36</v>
      </c>
      <c r="H79" s="1516">
        <v>0.25</v>
      </c>
      <c r="I79" s="1480" t="s">
        <v>792</v>
      </c>
      <c r="J79" s="1499">
        <v>0.26</v>
      </c>
      <c r="K79" s="1476">
        <v>0.26</v>
      </c>
      <c r="L79" s="1517" t="s">
        <v>2493</v>
      </c>
      <c r="M79" s="1517" t="s">
        <v>792</v>
      </c>
      <c r="N79" s="1476">
        <v>0.20399999999999999</v>
      </c>
      <c r="O79" s="1501">
        <v>0.25769999999999998</v>
      </c>
      <c r="P79" s="1476"/>
      <c r="Q79" s="1517"/>
      <c r="R79" s="1517"/>
      <c r="S79" s="1476"/>
      <c r="T79" s="1502"/>
    </row>
    <row r="80" spans="1:20">
      <c r="A80" s="1511" t="s">
        <v>69</v>
      </c>
      <c r="B80" s="1512" t="s">
        <v>630</v>
      </c>
      <c r="C80" s="1513">
        <v>171</v>
      </c>
      <c r="D80" s="1514" t="s">
        <v>882</v>
      </c>
      <c r="E80" s="1514"/>
      <c r="F80" s="1480" t="s">
        <v>1314</v>
      </c>
      <c r="G80" s="1521">
        <v>0.69</v>
      </c>
      <c r="H80" s="1516">
        <v>0.25</v>
      </c>
      <c r="I80" s="1480" t="s">
        <v>792</v>
      </c>
      <c r="J80" s="1499">
        <v>0.26</v>
      </c>
      <c r="K80" s="1476"/>
      <c r="L80" s="1517"/>
      <c r="M80" s="1517"/>
      <c r="N80" s="1476"/>
      <c r="O80" s="1476"/>
      <c r="P80" s="1476"/>
      <c r="Q80" s="1517"/>
      <c r="R80" s="1517"/>
      <c r="S80" s="1476"/>
      <c r="T80" s="1502"/>
    </row>
    <row r="81" spans="1:20">
      <c r="A81" s="1512" t="s">
        <v>16</v>
      </c>
      <c r="B81" s="1512" t="s">
        <v>767</v>
      </c>
      <c r="C81" s="1513">
        <v>123</v>
      </c>
      <c r="D81" s="1514" t="s">
        <v>1180</v>
      </c>
      <c r="E81" s="1514"/>
      <c r="F81" s="1480" t="s">
        <v>1314</v>
      </c>
      <c r="G81" s="1515" t="s">
        <v>2717</v>
      </c>
      <c r="H81" s="1516">
        <v>0.25</v>
      </c>
      <c r="I81" s="1481" t="s">
        <v>791</v>
      </c>
      <c r="J81" s="1499">
        <v>0.26</v>
      </c>
      <c r="K81" s="1476"/>
      <c r="L81" s="1517"/>
      <c r="M81" s="1517"/>
      <c r="N81" s="1476"/>
      <c r="O81" s="1476"/>
      <c r="P81" s="1476"/>
      <c r="Q81" s="1517"/>
      <c r="R81" s="1517"/>
      <c r="S81" s="1476"/>
      <c r="T81" s="1502"/>
    </row>
    <row r="82" spans="1:20">
      <c r="A82" s="1512" t="s">
        <v>459</v>
      </c>
      <c r="B82" s="1512" t="s">
        <v>800</v>
      </c>
      <c r="C82" s="1513">
        <v>171</v>
      </c>
      <c r="D82" s="1514" t="s">
        <v>1179</v>
      </c>
      <c r="E82" s="1514">
        <v>2</v>
      </c>
      <c r="F82" s="1480" t="s">
        <v>1314</v>
      </c>
      <c r="G82" s="1515" t="s">
        <v>2717</v>
      </c>
      <c r="H82" s="1516">
        <v>0.25</v>
      </c>
      <c r="I82" s="1481" t="s">
        <v>791</v>
      </c>
      <c r="J82" s="1499">
        <v>0.26</v>
      </c>
      <c r="K82" s="1476"/>
      <c r="L82" s="1517"/>
      <c r="M82" s="1517"/>
      <c r="N82" s="1476"/>
      <c r="O82" s="1476"/>
      <c r="P82" s="1476"/>
      <c r="Q82" s="1517"/>
      <c r="R82" s="1517"/>
      <c r="S82" s="1476"/>
      <c r="T82" s="1502"/>
    </row>
    <row r="83" spans="1:20">
      <c r="A83" s="1512" t="s">
        <v>7</v>
      </c>
      <c r="B83" s="1512" t="s">
        <v>523</v>
      </c>
      <c r="C83" s="1513">
        <v>113</v>
      </c>
      <c r="D83" s="1514" t="s">
        <v>1181</v>
      </c>
      <c r="E83" s="1514">
        <v>5</v>
      </c>
      <c r="F83" s="1480" t="s">
        <v>1314</v>
      </c>
      <c r="G83" s="1521">
        <v>0.23</v>
      </c>
      <c r="H83" s="1516">
        <v>0.25</v>
      </c>
      <c r="I83" s="1480" t="s">
        <v>878</v>
      </c>
      <c r="J83" s="1499">
        <v>0.26</v>
      </c>
      <c r="K83" s="1476"/>
      <c r="L83" s="1517"/>
      <c r="M83" s="1517"/>
      <c r="N83" s="1476"/>
      <c r="O83" s="1476"/>
      <c r="P83" s="1476"/>
      <c r="Q83" s="1517"/>
      <c r="R83" s="1517"/>
      <c r="S83" s="1476"/>
      <c r="T83" s="1502"/>
    </row>
    <row r="84" spans="1:20">
      <c r="A84" s="1511" t="s">
        <v>159</v>
      </c>
      <c r="B84" s="1512" t="s">
        <v>672</v>
      </c>
      <c r="C84" s="1518">
        <v>113</v>
      </c>
      <c r="D84" s="1514" t="s">
        <v>882</v>
      </c>
      <c r="E84" s="1514"/>
      <c r="F84" s="1480" t="s">
        <v>1314</v>
      </c>
      <c r="G84" s="1521">
        <v>0.25</v>
      </c>
      <c r="H84" s="1516">
        <v>0.25</v>
      </c>
      <c r="I84" s="1480" t="s">
        <v>792</v>
      </c>
      <c r="J84" s="1499">
        <v>0.26</v>
      </c>
      <c r="K84" s="1476"/>
      <c r="L84" s="1517"/>
      <c r="M84" s="1517"/>
      <c r="N84" s="1476"/>
      <c r="O84" s="1476"/>
      <c r="P84" s="1476"/>
      <c r="Q84" s="1517"/>
      <c r="R84" s="1517"/>
      <c r="S84" s="1476"/>
      <c r="T84" s="1502"/>
    </row>
    <row r="85" spans="1:20">
      <c r="A85" s="1511" t="s">
        <v>1167</v>
      </c>
      <c r="B85" s="1512" t="s">
        <v>648</v>
      </c>
      <c r="C85" s="1513">
        <v>113</v>
      </c>
      <c r="D85" s="1514" t="s">
        <v>1180</v>
      </c>
      <c r="E85" s="1514"/>
      <c r="F85" s="1480" t="s">
        <v>1314</v>
      </c>
      <c r="G85" s="1515" t="s">
        <v>2717</v>
      </c>
      <c r="H85" s="1516">
        <v>0.25</v>
      </c>
      <c r="I85" s="1481" t="s">
        <v>791</v>
      </c>
      <c r="J85" s="1499">
        <v>0.26</v>
      </c>
      <c r="K85" s="1476"/>
      <c r="L85" s="1517"/>
      <c r="M85" s="1517"/>
      <c r="N85" s="1476"/>
      <c r="O85" s="1476"/>
      <c r="P85" s="1476"/>
      <c r="Q85" s="1517"/>
      <c r="R85" s="1517"/>
      <c r="S85" s="1476"/>
      <c r="T85" s="1502"/>
    </row>
    <row r="86" spans="1:20">
      <c r="A86" s="1511" t="s">
        <v>28</v>
      </c>
      <c r="B86" s="1512" t="s">
        <v>656</v>
      </c>
      <c r="C86" s="1518">
        <v>113</v>
      </c>
      <c r="D86" s="1514" t="s">
        <v>882</v>
      </c>
      <c r="E86" s="1514"/>
      <c r="F86" s="1480" t="s">
        <v>1314</v>
      </c>
      <c r="G86" s="1521">
        <v>0.18</v>
      </c>
      <c r="H86" s="1516">
        <v>0.25</v>
      </c>
      <c r="I86" s="1480" t="s">
        <v>878</v>
      </c>
      <c r="J86" s="1499">
        <v>0.26</v>
      </c>
      <c r="K86" s="1476"/>
      <c r="L86" s="1517"/>
      <c r="M86" s="1517"/>
      <c r="N86" s="1476"/>
      <c r="O86" s="1476"/>
      <c r="P86" s="1476"/>
      <c r="Q86" s="1517"/>
      <c r="R86" s="1517"/>
      <c r="S86" s="1476"/>
      <c r="T86" s="1502"/>
    </row>
    <row r="87" spans="1:20">
      <c r="A87" s="1511" t="s">
        <v>1117</v>
      </c>
      <c r="B87" s="1512" t="s">
        <v>566</v>
      </c>
      <c r="C87" s="1513">
        <v>113</v>
      </c>
      <c r="D87" s="1514" t="s">
        <v>1180</v>
      </c>
      <c r="E87" s="1514">
        <v>5</v>
      </c>
      <c r="F87" s="1480" t="s">
        <v>1314</v>
      </c>
      <c r="G87" s="1515" t="s">
        <v>2717</v>
      </c>
      <c r="H87" s="1516">
        <v>0.25</v>
      </c>
      <c r="I87" s="1481" t="s">
        <v>791</v>
      </c>
      <c r="J87" s="1499">
        <v>0.26</v>
      </c>
      <c r="K87" s="1476"/>
      <c r="L87" s="1517"/>
      <c r="M87" s="1517"/>
      <c r="N87" s="1476"/>
      <c r="O87" s="1476"/>
      <c r="P87" s="1476"/>
      <c r="Q87" s="1517"/>
      <c r="R87" s="1517"/>
      <c r="S87" s="1476"/>
      <c r="T87" s="1502"/>
    </row>
    <row r="88" spans="1:20">
      <c r="A88" s="1512" t="s">
        <v>484</v>
      </c>
      <c r="B88" s="1512" t="s">
        <v>749</v>
      </c>
      <c r="C88" s="1518">
        <v>113</v>
      </c>
      <c r="D88" s="1514" t="s">
        <v>1180</v>
      </c>
      <c r="E88" s="1514"/>
      <c r="F88" s="1480" t="s">
        <v>1314</v>
      </c>
      <c r="G88" s="1515" t="s">
        <v>2717</v>
      </c>
      <c r="H88" s="1516">
        <v>0.25</v>
      </c>
      <c r="I88" s="1481" t="s">
        <v>791</v>
      </c>
      <c r="J88" s="1499">
        <v>0.26</v>
      </c>
      <c r="K88" s="1476"/>
      <c r="L88" s="1517"/>
      <c r="M88" s="1517"/>
      <c r="N88" s="1476"/>
      <c r="O88" s="1476"/>
      <c r="P88" s="1476"/>
      <c r="Q88" s="1517"/>
      <c r="R88" s="1517"/>
      <c r="S88" s="1476"/>
      <c r="T88" s="1502"/>
    </row>
    <row r="89" spans="1:20">
      <c r="A89" s="1511" t="s">
        <v>1172</v>
      </c>
      <c r="B89" s="1512" t="s">
        <v>651</v>
      </c>
      <c r="C89" s="1513">
        <v>121</v>
      </c>
      <c r="D89" s="1514" t="s">
        <v>1181</v>
      </c>
      <c r="E89" s="1514"/>
      <c r="F89" s="1480" t="s">
        <v>1314</v>
      </c>
      <c r="G89" s="1521">
        <v>0.31</v>
      </c>
      <c r="H89" s="1516">
        <v>0.25</v>
      </c>
      <c r="I89" s="1480" t="s">
        <v>792</v>
      </c>
      <c r="J89" s="1499">
        <v>0.26</v>
      </c>
      <c r="K89" s="1476"/>
      <c r="L89" s="1517"/>
      <c r="M89" s="1517"/>
      <c r="N89" s="1476"/>
      <c r="O89" s="1476"/>
      <c r="P89" s="1476"/>
      <c r="Q89" s="1517"/>
      <c r="R89" s="1517"/>
      <c r="S89" s="1476"/>
      <c r="T89" s="1502"/>
    </row>
    <row r="90" spans="1:20">
      <c r="A90" s="1512" t="s">
        <v>500</v>
      </c>
      <c r="B90" s="1512" t="s">
        <v>757</v>
      </c>
      <c r="C90" s="1513">
        <v>121</v>
      </c>
      <c r="D90" s="1514" t="s">
        <v>1181</v>
      </c>
      <c r="E90" s="1514"/>
      <c r="F90" s="1480" t="s">
        <v>1314</v>
      </c>
      <c r="G90" s="1521">
        <v>0.23</v>
      </c>
      <c r="H90" s="1516">
        <v>0.25</v>
      </c>
      <c r="I90" s="1480" t="s">
        <v>878</v>
      </c>
      <c r="J90" s="1499">
        <v>0.26</v>
      </c>
      <c r="K90" s="1476"/>
      <c r="L90" s="1517"/>
      <c r="M90" s="1517"/>
      <c r="N90" s="1476"/>
      <c r="O90" s="1476"/>
      <c r="P90" s="1476"/>
      <c r="Q90" s="1517"/>
      <c r="R90" s="1517"/>
      <c r="S90" s="1476"/>
      <c r="T90" s="1502"/>
    </row>
    <row r="91" spans="1:20">
      <c r="A91" s="1512" t="s">
        <v>204</v>
      </c>
      <c r="B91" s="1512" t="s">
        <v>781</v>
      </c>
      <c r="C91" s="1513">
        <v>105</v>
      </c>
      <c r="D91" s="1514" t="s">
        <v>1179</v>
      </c>
      <c r="E91" s="1514"/>
      <c r="F91" s="1480" t="s">
        <v>1314</v>
      </c>
      <c r="G91" s="1515" t="s">
        <v>2717</v>
      </c>
      <c r="H91" s="1516">
        <v>0.25</v>
      </c>
      <c r="I91" s="1481" t="s">
        <v>791</v>
      </c>
      <c r="J91" s="1499">
        <v>0.26</v>
      </c>
      <c r="K91" s="1476"/>
      <c r="L91" s="1517"/>
      <c r="M91" s="1517"/>
      <c r="N91" s="1476"/>
      <c r="O91" s="1476"/>
      <c r="P91" s="1476"/>
      <c r="Q91" s="1517"/>
      <c r="R91" s="1517"/>
      <c r="S91" s="1476"/>
      <c r="T91" s="1502"/>
    </row>
    <row r="92" spans="1:20">
      <c r="A92" s="1523" t="s">
        <v>421</v>
      </c>
      <c r="B92" s="1519" t="s">
        <v>626</v>
      </c>
      <c r="C92" s="1518">
        <v>105</v>
      </c>
      <c r="D92" s="1520" t="s">
        <v>882</v>
      </c>
      <c r="E92" s="1520"/>
      <c r="F92" s="1483" t="s">
        <v>1314</v>
      </c>
      <c r="G92" s="1521">
        <v>0.36</v>
      </c>
      <c r="H92" s="1522">
        <v>0.25</v>
      </c>
      <c r="I92" s="1482" t="s">
        <v>792</v>
      </c>
      <c r="J92" s="1499">
        <v>0.26</v>
      </c>
      <c r="K92" s="1476"/>
      <c r="L92" s="1517"/>
      <c r="M92" s="1517"/>
      <c r="N92" s="1476"/>
      <c r="O92" s="1476"/>
      <c r="P92" s="1476"/>
      <c r="Q92" s="1517"/>
      <c r="R92" s="1517"/>
      <c r="S92" s="1476"/>
      <c r="T92" s="1502"/>
    </row>
    <row r="93" spans="1:20">
      <c r="A93" s="1512" t="s">
        <v>148</v>
      </c>
      <c r="B93" s="1512" t="s">
        <v>536</v>
      </c>
      <c r="C93" s="1513">
        <v>105</v>
      </c>
      <c r="D93" s="1514" t="s">
        <v>1179</v>
      </c>
      <c r="E93" s="1514"/>
      <c r="F93" s="1480" t="s">
        <v>1314</v>
      </c>
      <c r="G93" s="1515" t="s">
        <v>2717</v>
      </c>
      <c r="H93" s="1516">
        <v>0.25</v>
      </c>
      <c r="I93" s="1481" t="s">
        <v>791</v>
      </c>
      <c r="J93" s="1499">
        <v>0.26</v>
      </c>
      <c r="K93" s="1476"/>
      <c r="L93" s="1517"/>
      <c r="M93" s="1517"/>
      <c r="N93" s="1476"/>
      <c r="O93" s="1476"/>
      <c r="P93" s="1476"/>
      <c r="Q93" s="1517"/>
      <c r="R93" s="1517"/>
      <c r="S93" s="1476"/>
      <c r="T93" s="1502"/>
    </row>
    <row r="94" spans="1:20">
      <c r="A94" s="1511" t="s">
        <v>374</v>
      </c>
      <c r="B94" s="1512" t="s">
        <v>600</v>
      </c>
      <c r="C94" s="1513">
        <v>105</v>
      </c>
      <c r="D94" s="1514" t="s">
        <v>882</v>
      </c>
      <c r="E94" s="1514"/>
      <c r="F94" s="1480" t="s">
        <v>1314</v>
      </c>
      <c r="G94" s="1521">
        <v>0.19</v>
      </c>
      <c r="H94" s="1516">
        <v>0.25</v>
      </c>
      <c r="I94" s="1480" t="s">
        <v>878</v>
      </c>
      <c r="J94" s="1499">
        <v>0.26</v>
      </c>
      <c r="K94" s="1476"/>
      <c r="L94" s="1517"/>
      <c r="M94" s="1517"/>
      <c r="N94" s="1476"/>
      <c r="O94" s="1476"/>
      <c r="P94" s="1476"/>
      <c r="Q94" s="1517"/>
      <c r="R94" s="1517"/>
      <c r="S94" s="1476"/>
      <c r="T94" s="1502"/>
    </row>
    <row r="95" spans="1:20">
      <c r="A95" s="1511" t="s">
        <v>43</v>
      </c>
      <c r="B95" s="1512" t="s">
        <v>669</v>
      </c>
      <c r="C95" s="1513">
        <v>101</v>
      </c>
      <c r="D95" s="1514" t="s">
        <v>882</v>
      </c>
      <c r="E95" s="1514"/>
      <c r="F95" s="1480" t="s">
        <v>1314</v>
      </c>
      <c r="G95" s="1521">
        <v>0.32</v>
      </c>
      <c r="H95" s="1516">
        <v>0.25</v>
      </c>
      <c r="I95" s="1480" t="s">
        <v>792</v>
      </c>
      <c r="J95" s="1499">
        <v>0.26</v>
      </c>
      <c r="K95" s="1476"/>
      <c r="L95" s="1517"/>
      <c r="M95" s="1517"/>
      <c r="N95" s="1476"/>
      <c r="O95" s="1476"/>
      <c r="P95" s="1476"/>
      <c r="Q95" s="1517"/>
      <c r="R95" s="1517"/>
      <c r="S95" s="1476"/>
      <c r="T95" s="1502"/>
    </row>
    <row r="96" spans="1:20">
      <c r="A96" s="1512" t="s">
        <v>254</v>
      </c>
      <c r="B96" s="1512" t="s">
        <v>804</v>
      </c>
      <c r="C96" s="1513">
        <v>121</v>
      </c>
      <c r="D96" s="1514" t="s">
        <v>1181</v>
      </c>
      <c r="E96" s="1514"/>
      <c r="F96" s="1480" t="s">
        <v>1314</v>
      </c>
      <c r="G96" s="1521">
        <v>0.34</v>
      </c>
      <c r="H96" s="1516">
        <v>0.25</v>
      </c>
      <c r="I96" s="1480" t="s">
        <v>792</v>
      </c>
      <c r="J96" s="1499">
        <v>0.26</v>
      </c>
      <c r="K96" s="1476"/>
      <c r="L96" s="1517"/>
      <c r="M96" s="1517"/>
      <c r="N96" s="1476"/>
      <c r="O96" s="1476"/>
      <c r="P96" s="1476"/>
      <c r="Q96" s="1517"/>
      <c r="R96" s="1517"/>
      <c r="S96" s="1476"/>
      <c r="T96" s="1502"/>
    </row>
    <row r="97" spans="1:20">
      <c r="A97" s="1512" t="s">
        <v>496</v>
      </c>
      <c r="B97" s="1512" t="s">
        <v>755</v>
      </c>
      <c r="C97" s="1513">
        <v>189</v>
      </c>
      <c r="D97" s="1514" t="s">
        <v>1180</v>
      </c>
      <c r="E97" s="1514"/>
      <c r="F97" s="1480" t="s">
        <v>1314</v>
      </c>
      <c r="G97" s="1515" t="s">
        <v>2717</v>
      </c>
      <c r="H97" s="1516">
        <v>0.25</v>
      </c>
      <c r="I97" s="1481" t="s">
        <v>791</v>
      </c>
      <c r="J97" s="1499">
        <v>0.26</v>
      </c>
      <c r="K97" s="1476"/>
      <c r="L97" s="1517"/>
      <c r="M97" s="1517"/>
      <c r="N97" s="1476"/>
      <c r="O97" s="1476"/>
      <c r="P97" s="1476"/>
      <c r="Q97" s="1517"/>
      <c r="R97" s="1517"/>
      <c r="S97" s="1476"/>
      <c r="T97" s="1502"/>
    </row>
    <row r="98" spans="1:20">
      <c r="A98" s="1512" t="s">
        <v>483</v>
      </c>
      <c r="B98" s="1512" t="s">
        <v>748</v>
      </c>
      <c r="C98" s="1513">
        <v>189</v>
      </c>
      <c r="D98" s="1514" t="s">
        <v>882</v>
      </c>
      <c r="E98" s="1514"/>
      <c r="F98" s="1480" t="s">
        <v>1314</v>
      </c>
      <c r="G98" s="1521">
        <v>0.28999999999999998</v>
      </c>
      <c r="H98" s="1516">
        <v>0.25</v>
      </c>
      <c r="I98" s="1480" t="s">
        <v>792</v>
      </c>
      <c r="J98" s="1499">
        <v>0.26</v>
      </c>
      <c r="K98" s="1476"/>
      <c r="L98" s="1517"/>
      <c r="M98" s="1517"/>
      <c r="N98" s="1476"/>
      <c r="O98" s="1476"/>
      <c r="P98" s="1476"/>
      <c r="Q98" s="1517"/>
      <c r="R98" s="1517"/>
      <c r="S98" s="1476"/>
      <c r="T98" s="1502"/>
    </row>
    <row r="99" spans="1:20">
      <c r="A99" s="1511" t="s">
        <v>1113</v>
      </c>
      <c r="B99" s="1512" t="s">
        <v>564</v>
      </c>
      <c r="C99" s="1513">
        <v>189</v>
      </c>
      <c r="D99" s="1514" t="s">
        <v>882</v>
      </c>
      <c r="E99" s="1514"/>
      <c r="F99" s="1480" t="s">
        <v>1314</v>
      </c>
      <c r="G99" s="1515" t="s">
        <v>2717</v>
      </c>
      <c r="H99" s="1516">
        <v>0.25</v>
      </c>
      <c r="I99" s="1481" t="s">
        <v>791</v>
      </c>
      <c r="J99" s="1499">
        <v>0.26</v>
      </c>
      <c r="K99" s="1476"/>
      <c r="L99" s="1517"/>
      <c r="M99" s="1517"/>
      <c r="N99" s="1476"/>
      <c r="O99" s="1476"/>
      <c r="P99" s="1476"/>
      <c r="Q99" s="1517"/>
      <c r="R99" s="1517"/>
      <c r="S99" s="1476"/>
      <c r="T99" s="1502"/>
    </row>
    <row r="100" spans="1:20">
      <c r="A100" s="1512" t="s">
        <v>247</v>
      </c>
      <c r="B100" s="1512" t="s">
        <v>629</v>
      </c>
      <c r="C100" s="1518">
        <v>189</v>
      </c>
      <c r="D100" s="1514" t="s">
        <v>1181</v>
      </c>
      <c r="E100" s="1514"/>
      <c r="F100" s="1480" t="s">
        <v>1314</v>
      </c>
      <c r="G100" s="1515" t="s">
        <v>2717</v>
      </c>
      <c r="H100" s="1516">
        <v>0.25</v>
      </c>
      <c r="I100" s="1481" t="s">
        <v>791</v>
      </c>
      <c r="J100" s="1499">
        <v>0.26</v>
      </c>
      <c r="K100" s="1476"/>
      <c r="L100" s="1517"/>
      <c r="M100" s="1517"/>
      <c r="N100" s="1476"/>
      <c r="O100" s="1476"/>
      <c r="P100" s="1476"/>
      <c r="Q100" s="1517"/>
      <c r="R100" s="1517"/>
      <c r="S100" s="1476"/>
      <c r="T100" s="1502"/>
    </row>
    <row r="101" spans="1:20">
      <c r="A101" s="1511" t="s">
        <v>1115</v>
      </c>
      <c r="B101" s="1512" t="s">
        <v>565</v>
      </c>
      <c r="C101" s="1513">
        <v>189</v>
      </c>
      <c r="D101" s="1514" t="s">
        <v>1180</v>
      </c>
      <c r="E101" s="1514"/>
      <c r="F101" s="1480" t="s">
        <v>1314</v>
      </c>
      <c r="G101" s="1521">
        <v>0.18</v>
      </c>
      <c r="H101" s="1516">
        <v>0.25</v>
      </c>
      <c r="I101" s="1480" t="s">
        <v>878</v>
      </c>
      <c r="J101" s="1499">
        <v>0.26</v>
      </c>
      <c r="K101" s="1476"/>
      <c r="L101" s="1517"/>
      <c r="M101" s="1517"/>
      <c r="N101" s="1476"/>
      <c r="O101" s="1476"/>
      <c r="P101" s="1476"/>
      <c r="Q101" s="1517"/>
      <c r="R101" s="1517"/>
      <c r="S101" s="1476"/>
      <c r="T101" s="1502"/>
    </row>
    <row r="102" spans="1:20">
      <c r="A102" s="1511" t="s">
        <v>294</v>
      </c>
      <c r="B102" s="1512" t="s">
        <v>616</v>
      </c>
      <c r="C102" s="1518">
        <v>189</v>
      </c>
      <c r="D102" s="1514" t="s">
        <v>1180</v>
      </c>
      <c r="E102" s="1514"/>
      <c r="F102" s="1480" t="s">
        <v>1314</v>
      </c>
      <c r="G102" s="1515" t="s">
        <v>2717</v>
      </c>
      <c r="H102" s="1516">
        <v>0.25</v>
      </c>
      <c r="I102" s="1481" t="s">
        <v>791</v>
      </c>
      <c r="J102" s="1499">
        <v>0.26</v>
      </c>
      <c r="K102" s="1476"/>
      <c r="L102" s="1517"/>
      <c r="M102" s="1517"/>
      <c r="N102" s="1476"/>
      <c r="O102" s="1476"/>
      <c r="P102" s="1476"/>
      <c r="Q102" s="1517"/>
      <c r="R102" s="1517"/>
      <c r="S102" s="1476"/>
      <c r="T102" s="1502"/>
    </row>
    <row r="103" spans="1:20">
      <c r="A103" s="1512" t="s">
        <v>13</v>
      </c>
      <c r="B103" s="1512" t="s">
        <v>765</v>
      </c>
      <c r="C103" s="1513">
        <v>189</v>
      </c>
      <c r="D103" s="1514" t="s">
        <v>1181</v>
      </c>
      <c r="E103" s="1514"/>
      <c r="F103" s="1480" t="s">
        <v>1314</v>
      </c>
      <c r="G103" s="1521">
        <v>0.17</v>
      </c>
      <c r="H103" s="1516">
        <v>0.25</v>
      </c>
      <c r="I103" s="1480" t="s">
        <v>878</v>
      </c>
      <c r="J103" s="1499">
        <v>0.26</v>
      </c>
      <c r="K103" s="1476"/>
      <c r="L103" s="1517"/>
      <c r="M103" s="1517"/>
      <c r="N103" s="1476"/>
      <c r="O103" s="1476"/>
      <c r="P103" s="1476"/>
      <c r="Q103" s="1517"/>
      <c r="R103" s="1517"/>
      <c r="S103" s="1476"/>
      <c r="T103" s="1502"/>
    </row>
    <row r="104" spans="1:20">
      <c r="A104" s="1511" t="s">
        <v>64</v>
      </c>
      <c r="B104" s="1512" t="s">
        <v>514</v>
      </c>
      <c r="C104" s="1513">
        <v>101</v>
      </c>
      <c r="D104" s="1514" t="s">
        <v>1180</v>
      </c>
      <c r="E104" s="1514">
        <v>6</v>
      </c>
      <c r="F104" s="1480" t="s">
        <v>1314</v>
      </c>
      <c r="G104" s="1515" t="s">
        <v>2717</v>
      </c>
      <c r="H104" s="1516">
        <v>0.25</v>
      </c>
      <c r="I104" s="1481" t="s">
        <v>791</v>
      </c>
      <c r="J104" s="1499">
        <v>0.26</v>
      </c>
      <c r="K104" s="1476"/>
      <c r="L104" s="1517"/>
      <c r="M104" s="1517"/>
      <c r="N104" s="1476"/>
      <c r="O104" s="1476"/>
      <c r="P104" s="1476"/>
      <c r="Q104" s="1517"/>
      <c r="R104" s="1517"/>
      <c r="S104" s="1476"/>
      <c r="T104" s="1502"/>
    </row>
    <row r="105" spans="1:20">
      <c r="A105" s="1511" t="s">
        <v>45</v>
      </c>
      <c r="B105" s="1512" t="s">
        <v>670</v>
      </c>
      <c r="C105" s="1513">
        <v>101</v>
      </c>
      <c r="D105" s="1514" t="s">
        <v>882</v>
      </c>
      <c r="E105" s="1514"/>
      <c r="F105" s="1480" t="s">
        <v>1314</v>
      </c>
      <c r="G105" s="1521">
        <v>0.19</v>
      </c>
      <c r="H105" s="1516">
        <v>0.25</v>
      </c>
      <c r="I105" s="1480" t="s">
        <v>878</v>
      </c>
      <c r="J105" s="1499">
        <v>0.26</v>
      </c>
      <c r="K105" s="1476"/>
      <c r="L105" s="1517"/>
      <c r="M105" s="1517"/>
      <c r="N105" s="1476"/>
      <c r="O105" s="1476"/>
      <c r="P105" s="1476"/>
      <c r="Q105" s="1517"/>
      <c r="R105" s="1517"/>
      <c r="S105" s="1476"/>
      <c r="T105" s="1502"/>
    </row>
    <row r="106" spans="1:20">
      <c r="A106" s="1511" t="s">
        <v>401</v>
      </c>
      <c r="B106" s="1512" t="s">
        <v>635</v>
      </c>
      <c r="C106" s="1513">
        <v>101</v>
      </c>
      <c r="D106" s="1514" t="s">
        <v>1179</v>
      </c>
      <c r="E106" s="1514"/>
      <c r="F106" s="1480" t="s">
        <v>1314</v>
      </c>
      <c r="G106" s="1515" t="s">
        <v>2717</v>
      </c>
      <c r="H106" s="1516">
        <v>0.25</v>
      </c>
      <c r="I106" s="1481" t="s">
        <v>791</v>
      </c>
      <c r="J106" s="1499">
        <v>0.26</v>
      </c>
      <c r="K106" s="1476"/>
      <c r="L106" s="1517"/>
      <c r="M106" s="1517"/>
      <c r="N106" s="1476"/>
      <c r="O106" s="1476"/>
      <c r="P106" s="1476"/>
      <c r="Q106" s="1517"/>
      <c r="R106" s="1517"/>
      <c r="S106" s="1476"/>
      <c r="T106" s="1502"/>
    </row>
    <row r="107" spans="1:20">
      <c r="A107" s="1511" t="s">
        <v>250</v>
      </c>
      <c r="B107" s="1512" t="s">
        <v>1119</v>
      </c>
      <c r="C107" s="1513">
        <v>101</v>
      </c>
      <c r="D107" s="1514" t="s">
        <v>1181</v>
      </c>
      <c r="E107" s="1514">
        <v>6</v>
      </c>
      <c r="F107" s="1480" t="s">
        <v>1314</v>
      </c>
      <c r="G107" s="1521">
        <v>0.3</v>
      </c>
      <c r="H107" s="1516">
        <v>0.25</v>
      </c>
      <c r="I107" s="1480" t="s">
        <v>792</v>
      </c>
      <c r="J107" s="1499">
        <v>0.26</v>
      </c>
      <c r="K107" s="1476"/>
      <c r="L107" s="1517"/>
      <c r="M107" s="1517"/>
      <c r="N107" s="1476"/>
      <c r="O107" s="1476"/>
      <c r="P107" s="1476"/>
      <c r="Q107" s="1517"/>
      <c r="R107" s="1517"/>
      <c r="S107" s="1476"/>
      <c r="T107" s="1502"/>
    </row>
    <row r="108" spans="1:20">
      <c r="A108" s="1512" t="s">
        <v>461</v>
      </c>
      <c r="B108" s="1512" t="s">
        <v>801</v>
      </c>
      <c r="C108" s="1513">
        <v>101</v>
      </c>
      <c r="D108" s="1514" t="s">
        <v>882</v>
      </c>
      <c r="E108" s="1514">
        <v>1</v>
      </c>
      <c r="F108" s="1480" t="s">
        <v>1314</v>
      </c>
      <c r="G108" s="1515" t="s">
        <v>2717</v>
      </c>
      <c r="H108" s="1516">
        <v>0.25</v>
      </c>
      <c r="I108" s="1481" t="s">
        <v>791</v>
      </c>
      <c r="J108" s="1499">
        <v>0.26</v>
      </c>
      <c r="K108" s="1476"/>
      <c r="L108" s="1517"/>
      <c r="M108" s="1517"/>
      <c r="N108" s="1476"/>
      <c r="O108" s="1476"/>
      <c r="P108" s="1476"/>
      <c r="Q108" s="1517"/>
      <c r="R108" s="1517"/>
      <c r="S108" s="1476"/>
      <c r="T108" s="1502"/>
    </row>
    <row r="109" spans="1:20">
      <c r="A109" s="1512" t="s">
        <v>222</v>
      </c>
      <c r="B109" s="1512" t="s">
        <v>1122</v>
      </c>
      <c r="C109" s="1513">
        <v>101</v>
      </c>
      <c r="D109" s="1514" t="s">
        <v>1180</v>
      </c>
      <c r="E109" s="1514"/>
      <c r="F109" s="1480" t="s">
        <v>1314</v>
      </c>
      <c r="G109" s="1521">
        <v>0.1</v>
      </c>
      <c r="H109" s="1516">
        <v>0.25</v>
      </c>
      <c r="I109" s="1480" t="s">
        <v>878</v>
      </c>
      <c r="J109" s="1499">
        <v>0.26</v>
      </c>
      <c r="K109" s="1476"/>
      <c r="L109" s="1517"/>
      <c r="M109" s="1517"/>
      <c r="N109" s="1476"/>
      <c r="O109" s="1476"/>
      <c r="P109" s="1476"/>
      <c r="Q109" s="1517"/>
      <c r="R109" s="1517"/>
      <c r="S109" s="1476"/>
      <c r="T109" s="1502"/>
    </row>
    <row r="110" spans="1:20">
      <c r="A110" s="1511" t="s">
        <v>272</v>
      </c>
      <c r="B110" s="1512" t="s">
        <v>678</v>
      </c>
      <c r="C110" s="1518">
        <v>101</v>
      </c>
      <c r="D110" s="1514" t="s">
        <v>1179</v>
      </c>
      <c r="E110" s="1514"/>
      <c r="F110" s="1480" t="s">
        <v>1314</v>
      </c>
      <c r="G110" s="1515" t="s">
        <v>2717</v>
      </c>
      <c r="H110" s="1516">
        <v>0.25</v>
      </c>
      <c r="I110" s="1481" t="s">
        <v>791</v>
      </c>
      <c r="J110" s="1499">
        <v>0.26</v>
      </c>
      <c r="K110" s="1476"/>
      <c r="L110" s="1517"/>
      <c r="M110" s="1517"/>
      <c r="N110" s="1476"/>
      <c r="O110" s="1476"/>
      <c r="P110" s="1476"/>
      <c r="Q110" s="1517"/>
      <c r="R110" s="1517"/>
      <c r="S110" s="1476"/>
      <c r="T110" s="1502"/>
    </row>
    <row r="111" spans="1:20">
      <c r="A111" s="1511" t="s">
        <v>418</v>
      </c>
      <c r="B111" s="1512" t="s">
        <v>624</v>
      </c>
      <c r="C111" s="1513">
        <v>101</v>
      </c>
      <c r="D111" s="1514" t="s">
        <v>882</v>
      </c>
      <c r="E111" s="1514"/>
      <c r="F111" s="1480" t="s">
        <v>1314</v>
      </c>
      <c r="G111" s="1521">
        <v>0.17</v>
      </c>
      <c r="H111" s="1516">
        <v>0.25</v>
      </c>
      <c r="I111" s="1480" t="s">
        <v>878</v>
      </c>
      <c r="J111" s="1499">
        <v>0.26</v>
      </c>
      <c r="K111" s="1476"/>
      <c r="L111" s="1517"/>
      <c r="M111" s="1517"/>
      <c r="N111" s="1476"/>
      <c r="O111" s="1476"/>
      <c r="P111" s="1476"/>
      <c r="Q111" s="1517"/>
      <c r="R111" s="1517"/>
      <c r="S111" s="1476"/>
      <c r="T111" s="1502"/>
    </row>
    <row r="112" spans="1:20">
      <c r="A112" s="1512" t="s">
        <v>315</v>
      </c>
      <c r="B112" s="1512" t="s">
        <v>734</v>
      </c>
      <c r="C112" s="1518">
        <v>113</v>
      </c>
      <c r="D112" s="1514" t="s">
        <v>882</v>
      </c>
      <c r="E112" s="1514"/>
      <c r="F112" s="1480" t="s">
        <v>1314</v>
      </c>
      <c r="G112" s="1521">
        <v>0.3</v>
      </c>
      <c r="H112" s="1516">
        <v>0.25</v>
      </c>
      <c r="I112" s="1480" t="s">
        <v>792</v>
      </c>
      <c r="J112" s="1499">
        <v>0.26</v>
      </c>
      <c r="K112" s="1476"/>
      <c r="L112" s="1517"/>
      <c r="M112" s="1517"/>
      <c r="N112" s="1476"/>
      <c r="O112" s="1476"/>
      <c r="P112" s="1476"/>
      <c r="Q112" s="1517"/>
      <c r="R112" s="1517"/>
      <c r="S112" s="1476"/>
      <c r="T112" s="1502"/>
    </row>
    <row r="113" spans="1:20">
      <c r="A113" s="1511" t="s">
        <v>311</v>
      </c>
      <c r="B113" s="1512" t="s">
        <v>579</v>
      </c>
      <c r="C113" s="1518">
        <v>123</v>
      </c>
      <c r="D113" s="1514" t="s">
        <v>1180</v>
      </c>
      <c r="E113" s="1514"/>
      <c r="F113" s="1480" t="s">
        <v>1314</v>
      </c>
      <c r="G113" s="1515" t="s">
        <v>2717</v>
      </c>
      <c r="H113" s="1516">
        <v>0.25</v>
      </c>
      <c r="I113" s="1481" t="s">
        <v>791</v>
      </c>
      <c r="J113" s="1499">
        <v>0.26</v>
      </c>
      <c r="K113" s="1476"/>
      <c r="L113" s="1517"/>
      <c r="M113" s="1517"/>
      <c r="N113" s="1476"/>
      <c r="O113" s="1476"/>
      <c r="P113" s="1476"/>
      <c r="Q113" s="1517"/>
      <c r="R113" s="1517"/>
      <c r="S113" s="1476"/>
      <c r="T113" s="1502"/>
    </row>
    <row r="114" spans="1:20">
      <c r="A114" s="1512" t="s">
        <v>212</v>
      </c>
      <c r="B114" s="1512" t="s">
        <v>785</v>
      </c>
      <c r="C114" s="1513">
        <v>123</v>
      </c>
      <c r="D114" s="1514" t="s">
        <v>1179</v>
      </c>
      <c r="E114" s="1514"/>
      <c r="F114" s="1480" t="s">
        <v>1314</v>
      </c>
      <c r="G114" s="1515" t="s">
        <v>2717</v>
      </c>
      <c r="H114" s="1516">
        <v>0.25</v>
      </c>
      <c r="I114" s="1481" t="s">
        <v>791</v>
      </c>
      <c r="J114" s="1499">
        <v>0.26</v>
      </c>
      <c r="K114" s="1476"/>
      <c r="L114" s="1517"/>
      <c r="M114" s="1517"/>
      <c r="N114" s="1476"/>
      <c r="O114" s="1476"/>
      <c r="P114" s="1476"/>
      <c r="Q114" s="1517"/>
      <c r="R114" s="1517"/>
      <c r="S114" s="1476"/>
      <c r="T114" s="1502"/>
    </row>
    <row r="115" spans="1:20">
      <c r="A115" s="1511" t="s">
        <v>360</v>
      </c>
      <c r="B115" s="1512" t="s">
        <v>593</v>
      </c>
      <c r="C115" s="1518">
        <v>189</v>
      </c>
      <c r="D115" s="1514" t="s">
        <v>1181</v>
      </c>
      <c r="E115" s="1514"/>
      <c r="F115" s="1480" t="s">
        <v>1314</v>
      </c>
      <c r="G115" s="1521">
        <v>0.35</v>
      </c>
      <c r="H115" s="1516">
        <v>0.25</v>
      </c>
      <c r="I115" s="1480" t="s">
        <v>792</v>
      </c>
      <c r="J115" s="1499">
        <v>0.26</v>
      </c>
      <c r="K115" s="1476"/>
      <c r="L115" s="1517"/>
      <c r="M115" s="1517"/>
      <c r="N115" s="1476"/>
      <c r="O115" s="1476"/>
      <c r="P115" s="1476"/>
      <c r="Q115" s="1517"/>
      <c r="R115" s="1517"/>
      <c r="S115" s="1476"/>
      <c r="T115" s="1502"/>
    </row>
    <row r="116" spans="1:20">
      <c r="A116" s="1511" t="s">
        <v>427</v>
      </c>
      <c r="B116" s="1512" t="s">
        <v>641</v>
      </c>
      <c r="C116" s="1513">
        <v>189</v>
      </c>
      <c r="D116" s="1514" t="s">
        <v>1181</v>
      </c>
      <c r="E116" s="1514"/>
      <c r="F116" s="1480" t="s">
        <v>1314</v>
      </c>
      <c r="G116" s="1521">
        <v>0.23</v>
      </c>
      <c r="H116" s="1516">
        <v>0.25</v>
      </c>
      <c r="I116" s="1480" t="s">
        <v>878</v>
      </c>
      <c r="J116" s="1499">
        <v>0.26</v>
      </c>
      <c r="K116" s="1476"/>
      <c r="L116" s="1517"/>
      <c r="M116" s="1517"/>
      <c r="N116" s="1476"/>
      <c r="O116" s="1476"/>
      <c r="P116" s="1476"/>
      <c r="Q116" s="1517"/>
      <c r="R116" s="1517"/>
      <c r="S116" s="1476"/>
      <c r="T116" s="1502"/>
    </row>
    <row r="117" spans="1:20">
      <c r="A117" s="1511" t="s">
        <v>47</v>
      </c>
      <c r="B117" s="1512" t="s">
        <v>671</v>
      </c>
      <c r="C117" s="1513">
        <v>189</v>
      </c>
      <c r="D117" s="1514" t="s">
        <v>882</v>
      </c>
      <c r="E117" s="1514"/>
      <c r="F117" s="1480" t="s">
        <v>1314</v>
      </c>
      <c r="G117" s="1521">
        <v>0.35</v>
      </c>
      <c r="H117" s="1516">
        <v>0.25</v>
      </c>
      <c r="I117" s="1480" t="s">
        <v>792</v>
      </c>
      <c r="J117" s="1499">
        <v>0.26</v>
      </c>
      <c r="K117" s="1476"/>
      <c r="L117" s="1517"/>
      <c r="M117" s="1517"/>
      <c r="N117" s="1476"/>
      <c r="O117" s="1476"/>
      <c r="P117" s="1476"/>
      <c r="Q117" s="1517"/>
      <c r="R117" s="1517"/>
      <c r="S117" s="1476"/>
      <c r="T117" s="1502"/>
    </row>
    <row r="118" spans="1:20">
      <c r="A118" s="1511" t="s">
        <v>1129</v>
      </c>
      <c r="B118" s="1512" t="s">
        <v>697</v>
      </c>
      <c r="C118" s="1513">
        <v>101</v>
      </c>
      <c r="D118" s="1514" t="s">
        <v>1179</v>
      </c>
      <c r="E118" s="1514"/>
      <c r="F118" s="1480" t="s">
        <v>1314</v>
      </c>
      <c r="G118" s="1515" t="s">
        <v>2717</v>
      </c>
      <c r="H118" s="1516">
        <v>0.25</v>
      </c>
      <c r="I118" s="1481" t="s">
        <v>791</v>
      </c>
      <c r="J118" s="1499">
        <v>0.26</v>
      </c>
      <c r="K118" s="1476"/>
      <c r="L118" s="1517"/>
      <c r="M118" s="1517"/>
      <c r="N118" s="1476"/>
      <c r="O118" s="1476"/>
      <c r="P118" s="1476"/>
      <c r="Q118" s="1517"/>
      <c r="R118" s="1517"/>
      <c r="S118" s="1476"/>
      <c r="T118" s="1502"/>
    </row>
    <row r="119" spans="1:20">
      <c r="A119" s="1511" t="s">
        <v>370</v>
      </c>
      <c r="B119" s="1512" t="s">
        <v>598</v>
      </c>
      <c r="C119" s="1513">
        <v>101</v>
      </c>
      <c r="D119" s="1514" t="s">
        <v>1179</v>
      </c>
      <c r="E119" s="1514"/>
      <c r="F119" s="1480" t="s">
        <v>1314</v>
      </c>
      <c r="G119" s="1515" t="s">
        <v>2717</v>
      </c>
      <c r="H119" s="1516">
        <v>0.25</v>
      </c>
      <c r="I119" s="1481" t="s">
        <v>791</v>
      </c>
      <c r="J119" s="1499">
        <v>0.26</v>
      </c>
      <c r="K119" s="1476"/>
      <c r="L119" s="1517"/>
      <c r="M119" s="1517"/>
      <c r="N119" s="1476"/>
      <c r="O119" s="1476"/>
      <c r="P119" s="1476"/>
      <c r="Q119" s="1517"/>
      <c r="R119" s="1517"/>
      <c r="S119" s="1476"/>
      <c r="T119" s="1502"/>
    </row>
    <row r="120" spans="1:20">
      <c r="A120" s="1511" t="s">
        <v>166</v>
      </c>
      <c r="B120" s="1512" t="s">
        <v>603</v>
      </c>
      <c r="C120" s="1513">
        <v>105</v>
      </c>
      <c r="D120" s="1514" t="s">
        <v>882</v>
      </c>
      <c r="E120" s="1514"/>
      <c r="F120" s="1480" t="s">
        <v>1314</v>
      </c>
      <c r="G120" s="1521">
        <v>0.33</v>
      </c>
      <c r="H120" s="1516">
        <v>0.25</v>
      </c>
      <c r="I120" s="1480" t="s">
        <v>792</v>
      </c>
      <c r="J120" s="1499">
        <v>0.26</v>
      </c>
      <c r="K120" s="1476"/>
      <c r="L120" s="1517"/>
      <c r="M120" s="1517"/>
      <c r="N120" s="1476"/>
      <c r="O120" s="1476"/>
      <c r="P120" s="1476"/>
      <c r="Q120" s="1517"/>
      <c r="R120" s="1517"/>
      <c r="S120" s="1476"/>
      <c r="T120" s="1502"/>
    </row>
    <row r="121" spans="1:20">
      <c r="A121" s="1511" t="s">
        <v>164</v>
      </c>
      <c r="B121" s="1512" t="s">
        <v>602</v>
      </c>
      <c r="C121" s="1513">
        <v>105</v>
      </c>
      <c r="D121" s="1514" t="s">
        <v>1181</v>
      </c>
      <c r="E121" s="1514"/>
      <c r="F121" s="1480" t="s">
        <v>1326</v>
      </c>
      <c r="G121" s="1521">
        <v>0.14000000000000001</v>
      </c>
      <c r="H121" s="1501">
        <v>0.26</v>
      </c>
      <c r="I121" s="1480" t="s">
        <v>878</v>
      </c>
      <c r="J121" s="1500">
        <v>0.19500000000000001</v>
      </c>
      <c r="K121" s="1476">
        <v>0.33</v>
      </c>
      <c r="L121" s="1517" t="s">
        <v>1701</v>
      </c>
      <c r="M121" s="1517" t="s">
        <v>792</v>
      </c>
      <c r="N121" s="1476">
        <v>0.3</v>
      </c>
      <c r="O121" s="1476">
        <v>0.21099999999999999</v>
      </c>
      <c r="P121" s="1476">
        <v>0.12</v>
      </c>
      <c r="Q121" s="1517" t="s">
        <v>3001</v>
      </c>
      <c r="R121" s="1517" t="s">
        <v>878</v>
      </c>
      <c r="S121" s="1476">
        <v>0.215</v>
      </c>
      <c r="T121" s="1501">
        <v>0.19400000000000001</v>
      </c>
    </row>
    <row r="122" spans="1:20">
      <c r="A122" s="1511" t="s">
        <v>280</v>
      </c>
      <c r="B122" s="1512" t="s">
        <v>682</v>
      </c>
      <c r="C122" s="1513">
        <v>113</v>
      </c>
      <c r="D122" s="1514" t="s">
        <v>1179</v>
      </c>
      <c r="E122" s="1514">
        <v>3</v>
      </c>
      <c r="F122" s="1480" t="s">
        <v>1326</v>
      </c>
      <c r="G122" s="1515" t="s">
        <v>2717</v>
      </c>
      <c r="H122" s="1516">
        <v>0.26</v>
      </c>
      <c r="I122" s="1481" t="s">
        <v>791</v>
      </c>
      <c r="J122" s="1500">
        <v>0.19500000000000001</v>
      </c>
      <c r="K122" s="1476">
        <v>0.25</v>
      </c>
      <c r="L122" s="1517" t="s">
        <v>1701</v>
      </c>
      <c r="M122" s="1517" t="s">
        <v>878</v>
      </c>
      <c r="N122" s="1476">
        <v>0.3</v>
      </c>
      <c r="O122" s="1476">
        <v>0.21099999999999999</v>
      </c>
      <c r="P122" s="1476"/>
      <c r="Q122" s="1517"/>
      <c r="R122" s="1517"/>
      <c r="S122" s="1476"/>
      <c r="T122" s="1502"/>
    </row>
    <row r="123" spans="1:20">
      <c r="A123" s="1511" t="s">
        <v>435</v>
      </c>
      <c r="B123" s="1512" t="s">
        <v>1120</v>
      </c>
      <c r="C123" s="1513">
        <v>113</v>
      </c>
      <c r="D123" s="1514" t="s">
        <v>1179</v>
      </c>
      <c r="E123" s="1514">
        <v>4</v>
      </c>
      <c r="F123" s="1480" t="s">
        <v>1326</v>
      </c>
      <c r="G123" s="1515" t="s">
        <v>2717</v>
      </c>
      <c r="H123" s="1516">
        <v>0.26</v>
      </c>
      <c r="I123" s="1481" t="s">
        <v>791</v>
      </c>
      <c r="J123" s="1500">
        <v>0.19500000000000001</v>
      </c>
      <c r="K123" s="1476">
        <v>0</v>
      </c>
      <c r="L123" s="1517" t="s">
        <v>1701</v>
      </c>
      <c r="M123" s="1517" t="s">
        <v>878</v>
      </c>
      <c r="N123" s="1476">
        <v>0.3</v>
      </c>
      <c r="O123" s="1476">
        <v>0.21099999999999999</v>
      </c>
      <c r="P123" s="1476"/>
      <c r="Q123" s="1517"/>
      <c r="R123" s="1517"/>
      <c r="S123" s="1476"/>
      <c r="T123" s="1502"/>
    </row>
    <row r="124" spans="1:20">
      <c r="A124" s="1511" t="s">
        <v>270</v>
      </c>
      <c r="B124" s="1512" t="s">
        <v>677</v>
      </c>
      <c r="C124" s="1513">
        <v>113</v>
      </c>
      <c r="D124" s="1514" t="s">
        <v>1182</v>
      </c>
      <c r="E124" s="1514"/>
      <c r="F124" s="1480" t="s">
        <v>1326</v>
      </c>
      <c r="G124" s="1521">
        <v>0.21</v>
      </c>
      <c r="H124" s="1516">
        <v>0.26</v>
      </c>
      <c r="I124" s="1480" t="s">
        <v>878</v>
      </c>
      <c r="J124" s="1500">
        <v>0.19500000000000001</v>
      </c>
      <c r="K124" s="1476">
        <v>0.22</v>
      </c>
      <c r="L124" s="1517" t="s">
        <v>1701</v>
      </c>
      <c r="M124" s="1517" t="s">
        <v>878</v>
      </c>
      <c r="N124" s="1476">
        <v>0.3</v>
      </c>
      <c r="O124" s="1476">
        <v>0.21099999999999999</v>
      </c>
      <c r="P124" s="1476"/>
      <c r="Q124" s="1517"/>
      <c r="R124" s="1517"/>
      <c r="S124" s="1476"/>
      <c r="T124" s="1502"/>
    </row>
    <row r="125" spans="1:20">
      <c r="A125" s="1511" t="s">
        <v>156</v>
      </c>
      <c r="B125" s="1512" t="s">
        <v>661</v>
      </c>
      <c r="C125" s="1513">
        <v>189</v>
      </c>
      <c r="D125" s="1514" t="s">
        <v>1181</v>
      </c>
      <c r="E125" s="1514"/>
      <c r="F125" s="1480" t="s">
        <v>1326</v>
      </c>
      <c r="G125" s="1521">
        <v>0.25</v>
      </c>
      <c r="H125" s="1516">
        <v>0.26</v>
      </c>
      <c r="I125" s="1480" t="s">
        <v>878</v>
      </c>
      <c r="J125" s="1500">
        <v>0.19500000000000001</v>
      </c>
      <c r="K125" s="1476">
        <v>0.33</v>
      </c>
      <c r="L125" s="1517" t="s">
        <v>2045</v>
      </c>
      <c r="M125" s="1517" t="s">
        <v>792</v>
      </c>
      <c r="N125" s="1476">
        <v>0.3</v>
      </c>
      <c r="O125" s="1503">
        <v>0.20200000000000001</v>
      </c>
      <c r="P125" s="1476"/>
      <c r="Q125" s="1517"/>
      <c r="R125" s="1517"/>
      <c r="S125" s="1476"/>
      <c r="T125" s="1502"/>
    </row>
    <row r="126" spans="1:20">
      <c r="A126" s="1511" t="s">
        <v>274</v>
      </c>
      <c r="B126" s="1512" t="s">
        <v>679</v>
      </c>
      <c r="C126" s="1513">
        <v>121</v>
      </c>
      <c r="D126" s="1514" t="s">
        <v>1182</v>
      </c>
      <c r="E126" s="1514"/>
      <c r="F126" s="1480" t="s">
        <v>1326</v>
      </c>
      <c r="G126" s="1521">
        <v>0.17</v>
      </c>
      <c r="H126" s="1516">
        <v>0.26</v>
      </c>
      <c r="I126" s="1480" t="s">
        <v>878</v>
      </c>
      <c r="J126" s="1500">
        <v>0.19500000000000001</v>
      </c>
      <c r="K126" s="1476">
        <v>0.24</v>
      </c>
      <c r="L126" s="1517" t="s">
        <v>2493</v>
      </c>
      <c r="M126" s="1517" t="s">
        <v>792</v>
      </c>
      <c r="N126" s="1476">
        <v>0.20399999999999999</v>
      </c>
      <c r="O126" s="1501">
        <v>0.25769999999999998</v>
      </c>
      <c r="P126" s="1476"/>
      <c r="Q126" s="1517"/>
      <c r="R126" s="1517"/>
      <c r="S126" s="1476"/>
      <c r="T126" s="1502"/>
    </row>
    <row r="127" spans="1:20">
      <c r="A127" s="1512" t="s">
        <v>1165</v>
      </c>
      <c r="B127" s="1512" t="s">
        <v>799</v>
      </c>
      <c r="C127" s="1513">
        <v>101</v>
      </c>
      <c r="D127" s="1514" t="s">
        <v>1179</v>
      </c>
      <c r="E127" s="1514">
        <v>1</v>
      </c>
      <c r="F127" s="1480" t="s">
        <v>1326</v>
      </c>
      <c r="G127" s="1515" t="s">
        <v>2717</v>
      </c>
      <c r="H127" s="1516">
        <v>0.26</v>
      </c>
      <c r="I127" s="1481" t="s">
        <v>791</v>
      </c>
      <c r="J127" s="1500">
        <v>0.19500000000000001</v>
      </c>
      <c r="K127" s="1476"/>
      <c r="L127" s="1517"/>
      <c r="M127" s="1517"/>
      <c r="N127" s="1476"/>
      <c r="O127" s="1476"/>
      <c r="P127" s="1476"/>
      <c r="Q127" s="1517"/>
      <c r="R127" s="1517"/>
      <c r="S127" s="1476"/>
      <c r="T127" s="1502"/>
    </row>
    <row r="128" spans="1:20">
      <c r="A128" s="1519" t="s">
        <v>144</v>
      </c>
      <c r="B128" s="1519" t="s">
        <v>534</v>
      </c>
      <c r="C128" s="1518">
        <v>101</v>
      </c>
      <c r="D128" s="1520" t="s">
        <v>1180</v>
      </c>
      <c r="E128" s="1520">
        <v>1</v>
      </c>
      <c r="F128" s="1483" t="s">
        <v>1326</v>
      </c>
      <c r="G128" s="1521" t="s">
        <v>791</v>
      </c>
      <c r="H128" s="1524">
        <v>0.26</v>
      </c>
      <c r="I128" s="1482" t="s">
        <v>791</v>
      </c>
      <c r="J128" s="1500">
        <v>0.19500000000000001</v>
      </c>
      <c r="K128" s="1476"/>
      <c r="L128" s="1517"/>
      <c r="M128" s="1517"/>
      <c r="N128" s="1476"/>
      <c r="O128" s="1476"/>
      <c r="P128" s="1476"/>
      <c r="Q128" s="1517"/>
      <c r="R128" s="1517"/>
      <c r="S128" s="1476"/>
      <c r="T128" s="1502"/>
    </row>
    <row r="129" spans="1:20">
      <c r="A129" s="1511" t="s">
        <v>403</v>
      </c>
      <c r="B129" s="1512" t="s">
        <v>636</v>
      </c>
      <c r="C129" s="1513">
        <v>101</v>
      </c>
      <c r="D129" s="1514" t="s">
        <v>1179</v>
      </c>
      <c r="E129" s="1514">
        <v>1</v>
      </c>
      <c r="F129" s="1480" t="s">
        <v>1326</v>
      </c>
      <c r="G129" s="1515" t="s">
        <v>2717</v>
      </c>
      <c r="H129" s="1516">
        <v>0.26</v>
      </c>
      <c r="I129" s="1481" t="s">
        <v>791</v>
      </c>
      <c r="J129" s="1500">
        <v>0.19500000000000001</v>
      </c>
      <c r="K129" s="1476"/>
      <c r="L129" s="1517"/>
      <c r="M129" s="1517"/>
      <c r="N129" s="1476"/>
      <c r="O129" s="1476"/>
      <c r="P129" s="1476"/>
      <c r="Q129" s="1517"/>
      <c r="R129" s="1517"/>
      <c r="S129" s="1476"/>
      <c r="T129" s="1502"/>
    </row>
    <row r="130" spans="1:20">
      <c r="A130" s="1512" t="s">
        <v>329</v>
      </c>
      <c r="B130" s="1512" t="s">
        <v>741</v>
      </c>
      <c r="C130" s="1513">
        <v>101</v>
      </c>
      <c r="D130" s="1514" t="s">
        <v>1179</v>
      </c>
      <c r="E130" s="1514">
        <v>1</v>
      </c>
      <c r="F130" s="1480" t="s">
        <v>1326</v>
      </c>
      <c r="G130" s="1515" t="s">
        <v>2717</v>
      </c>
      <c r="H130" s="1516">
        <v>0.26</v>
      </c>
      <c r="I130" s="1481" t="s">
        <v>791</v>
      </c>
      <c r="J130" s="1500">
        <v>0.19500000000000001</v>
      </c>
      <c r="K130" s="1476"/>
      <c r="L130" s="1517"/>
      <c r="M130" s="1517"/>
      <c r="N130" s="1476"/>
      <c r="O130" s="1476"/>
      <c r="P130" s="1476"/>
      <c r="Q130" s="1517"/>
      <c r="R130" s="1517"/>
      <c r="S130" s="1476"/>
      <c r="T130" s="1502"/>
    </row>
    <row r="131" spans="1:20">
      <c r="A131" s="1511" t="s">
        <v>78</v>
      </c>
      <c r="B131" s="1512" t="s">
        <v>700</v>
      </c>
      <c r="C131" s="1513">
        <v>123</v>
      </c>
      <c r="D131" s="1514" t="s">
        <v>1180</v>
      </c>
      <c r="E131" s="1514">
        <v>7</v>
      </c>
      <c r="F131" s="1480" t="s">
        <v>1326</v>
      </c>
      <c r="G131" s="1515" t="s">
        <v>2717</v>
      </c>
      <c r="H131" s="1516">
        <v>0.26</v>
      </c>
      <c r="I131" s="1481" t="s">
        <v>791</v>
      </c>
      <c r="J131" s="1500">
        <v>0.19500000000000001</v>
      </c>
      <c r="K131" s="1476"/>
      <c r="L131" s="1517"/>
      <c r="M131" s="1517"/>
      <c r="N131" s="1476"/>
      <c r="O131" s="1476"/>
      <c r="P131" s="1476"/>
      <c r="Q131" s="1517"/>
      <c r="R131" s="1517"/>
      <c r="S131" s="1476"/>
      <c r="T131" s="1502"/>
    </row>
    <row r="132" spans="1:20">
      <c r="A132" s="1511" t="s">
        <v>300</v>
      </c>
      <c r="B132" s="1512" t="s">
        <v>708</v>
      </c>
      <c r="C132" s="1513">
        <v>123</v>
      </c>
      <c r="D132" s="1514" t="s">
        <v>1181</v>
      </c>
      <c r="E132" s="1514">
        <v>7</v>
      </c>
      <c r="F132" s="1480" t="s">
        <v>1326</v>
      </c>
      <c r="G132" s="1521">
        <v>0.22</v>
      </c>
      <c r="H132" s="1516">
        <v>0.26</v>
      </c>
      <c r="I132" s="1480" t="s">
        <v>878</v>
      </c>
      <c r="J132" s="1500">
        <v>0.19500000000000001</v>
      </c>
      <c r="K132" s="1476"/>
      <c r="L132" s="1517"/>
      <c r="M132" s="1517"/>
      <c r="N132" s="1476"/>
      <c r="O132" s="1476"/>
      <c r="P132" s="1476"/>
      <c r="Q132" s="1517"/>
      <c r="R132" s="1517"/>
      <c r="S132" s="1476"/>
      <c r="T132" s="1502"/>
    </row>
    <row r="133" spans="1:20">
      <c r="A133" s="1512" t="s">
        <v>325</v>
      </c>
      <c r="B133" s="1512" t="s">
        <v>739</v>
      </c>
      <c r="C133" s="1513">
        <v>123</v>
      </c>
      <c r="D133" s="1514" t="s">
        <v>1181</v>
      </c>
      <c r="E133" s="1514"/>
      <c r="F133" s="1480" t="s">
        <v>1326</v>
      </c>
      <c r="G133" s="1521">
        <v>0.21</v>
      </c>
      <c r="H133" s="1516">
        <v>0.26</v>
      </c>
      <c r="I133" s="1480" t="s">
        <v>878</v>
      </c>
      <c r="J133" s="1500">
        <v>0.19500000000000001</v>
      </c>
      <c r="K133" s="1476"/>
      <c r="L133" s="1517"/>
      <c r="M133" s="1517"/>
      <c r="N133" s="1476"/>
      <c r="O133" s="1476"/>
      <c r="P133" s="1476"/>
      <c r="Q133" s="1517"/>
      <c r="R133" s="1517"/>
      <c r="S133" s="1476"/>
      <c r="T133" s="1502"/>
    </row>
    <row r="134" spans="1:20">
      <c r="A134" s="1511" t="s">
        <v>286</v>
      </c>
      <c r="B134" s="1512" t="s">
        <v>612</v>
      </c>
      <c r="C134" s="1513">
        <v>112</v>
      </c>
      <c r="D134" s="1514" t="s">
        <v>1181</v>
      </c>
      <c r="E134" s="1514">
        <v>2</v>
      </c>
      <c r="F134" s="1480" t="s">
        <v>1326</v>
      </c>
      <c r="G134" s="1521">
        <v>0.35</v>
      </c>
      <c r="H134" s="1516">
        <v>0.26</v>
      </c>
      <c r="I134" s="1480" t="s">
        <v>792</v>
      </c>
      <c r="J134" s="1500">
        <v>0.19500000000000001</v>
      </c>
      <c r="K134" s="1476"/>
      <c r="L134" s="1517"/>
      <c r="M134" s="1517"/>
      <c r="N134" s="1476"/>
      <c r="O134" s="1476"/>
      <c r="P134" s="1476"/>
      <c r="Q134" s="1517"/>
      <c r="R134" s="1517"/>
      <c r="S134" s="1476"/>
      <c r="T134" s="1502"/>
    </row>
    <row r="135" spans="1:20">
      <c r="A135" s="1511" t="s">
        <v>382</v>
      </c>
      <c r="B135" s="1512" t="s">
        <v>607</v>
      </c>
      <c r="C135" s="1518">
        <v>112</v>
      </c>
      <c r="D135" s="1514" t="s">
        <v>1180</v>
      </c>
      <c r="E135" s="1514">
        <v>2</v>
      </c>
      <c r="F135" s="1480" t="s">
        <v>1326</v>
      </c>
      <c r="G135" s="1515" t="s">
        <v>2717</v>
      </c>
      <c r="H135" s="1516">
        <v>0.26</v>
      </c>
      <c r="I135" s="1481" t="s">
        <v>791</v>
      </c>
      <c r="J135" s="1500">
        <v>0.19500000000000001</v>
      </c>
      <c r="K135" s="1476"/>
      <c r="L135" s="1517"/>
      <c r="M135" s="1517"/>
      <c r="N135" s="1476"/>
      <c r="O135" s="1476"/>
      <c r="P135" s="1476"/>
      <c r="Q135" s="1517"/>
      <c r="R135" s="1517"/>
      <c r="S135" s="1476"/>
      <c r="T135" s="1502"/>
    </row>
    <row r="136" spans="1:20">
      <c r="A136" s="1512" t="s">
        <v>327</v>
      </c>
      <c r="B136" s="1512" t="s">
        <v>740</v>
      </c>
      <c r="C136" s="1513">
        <v>112</v>
      </c>
      <c r="D136" s="1514" t="s">
        <v>882</v>
      </c>
      <c r="E136" s="1514">
        <v>2</v>
      </c>
      <c r="F136" s="1480" t="s">
        <v>1326</v>
      </c>
      <c r="G136" s="1521">
        <v>0.25</v>
      </c>
      <c r="H136" s="1516">
        <v>0.26</v>
      </c>
      <c r="I136" s="1480" t="s">
        <v>878</v>
      </c>
      <c r="J136" s="1500">
        <v>0.19500000000000001</v>
      </c>
      <c r="K136" s="1476"/>
      <c r="L136" s="1517"/>
      <c r="M136" s="1517"/>
      <c r="N136" s="1476"/>
      <c r="O136" s="1476"/>
      <c r="P136" s="1476"/>
      <c r="Q136" s="1517"/>
      <c r="R136" s="1517"/>
      <c r="S136" s="1476"/>
      <c r="T136" s="1502"/>
    </row>
    <row r="137" spans="1:20">
      <c r="A137" s="1512" t="s">
        <v>130</v>
      </c>
      <c r="B137" s="1512" t="s">
        <v>786</v>
      </c>
      <c r="C137" s="1513">
        <v>112</v>
      </c>
      <c r="D137" s="1514" t="s">
        <v>882</v>
      </c>
      <c r="E137" s="1514">
        <v>2</v>
      </c>
      <c r="F137" s="1480" t="s">
        <v>1326</v>
      </c>
      <c r="G137" s="1521">
        <v>0.05</v>
      </c>
      <c r="H137" s="1516">
        <v>0.26</v>
      </c>
      <c r="I137" s="1480" t="s">
        <v>878</v>
      </c>
      <c r="J137" s="1500">
        <v>0.19500000000000001</v>
      </c>
      <c r="K137" s="1476"/>
      <c r="L137" s="1517"/>
      <c r="M137" s="1517"/>
      <c r="N137" s="1476"/>
      <c r="O137" s="1476"/>
      <c r="P137" s="1476"/>
      <c r="Q137" s="1517"/>
      <c r="R137" s="1517"/>
      <c r="S137" s="1476"/>
      <c r="T137" s="1502"/>
    </row>
    <row r="138" spans="1:20">
      <c r="A138" s="1511" t="s">
        <v>391</v>
      </c>
      <c r="B138" s="1512" t="s">
        <v>619</v>
      </c>
      <c r="C138" s="1518">
        <v>112</v>
      </c>
      <c r="D138" s="1514" t="s">
        <v>882</v>
      </c>
      <c r="E138" s="1514">
        <v>2</v>
      </c>
      <c r="F138" s="1480" t="s">
        <v>1326</v>
      </c>
      <c r="G138" s="1521">
        <v>0.2</v>
      </c>
      <c r="H138" s="1516">
        <v>0.26</v>
      </c>
      <c r="I138" s="1480" t="s">
        <v>878</v>
      </c>
      <c r="J138" s="1500">
        <v>0.19500000000000001</v>
      </c>
      <c r="K138" s="1476"/>
      <c r="L138" s="1517"/>
      <c r="M138" s="1517"/>
      <c r="N138" s="1476"/>
      <c r="O138" s="1476"/>
      <c r="P138" s="1476"/>
      <c r="Q138" s="1517"/>
      <c r="R138" s="1517"/>
      <c r="S138" s="1476"/>
      <c r="T138" s="1502"/>
    </row>
    <row r="139" spans="1:20">
      <c r="A139" s="1511" t="s">
        <v>106</v>
      </c>
      <c r="B139" s="1512" t="s">
        <v>692</v>
      </c>
      <c r="C139" s="1513">
        <v>171</v>
      </c>
      <c r="D139" s="1514" t="s">
        <v>1180</v>
      </c>
      <c r="E139" s="1514">
        <v>2</v>
      </c>
      <c r="F139" s="1480" t="s">
        <v>1326</v>
      </c>
      <c r="G139" s="1515" t="s">
        <v>2717</v>
      </c>
      <c r="H139" s="1516">
        <v>0.26</v>
      </c>
      <c r="I139" s="1481" t="s">
        <v>791</v>
      </c>
      <c r="J139" s="1500">
        <v>0.19500000000000001</v>
      </c>
      <c r="K139" s="1476"/>
      <c r="L139" s="1517"/>
      <c r="M139" s="1517"/>
      <c r="N139" s="1476"/>
      <c r="O139" s="1476"/>
      <c r="P139" s="1476"/>
      <c r="Q139" s="1517"/>
      <c r="R139" s="1517"/>
      <c r="S139" s="1476"/>
      <c r="T139" s="1502"/>
    </row>
    <row r="140" spans="1:20">
      <c r="A140" s="1511" t="s">
        <v>393</v>
      </c>
      <c r="B140" s="1512" t="s">
        <v>620</v>
      </c>
      <c r="C140" s="1518">
        <v>101</v>
      </c>
      <c r="D140" s="1514" t="s">
        <v>1180</v>
      </c>
      <c r="E140" s="1514">
        <v>1</v>
      </c>
      <c r="F140" s="1480" t="s">
        <v>1326</v>
      </c>
      <c r="G140" s="1515" t="s">
        <v>2717</v>
      </c>
      <c r="H140" s="1516">
        <v>0.26</v>
      </c>
      <c r="I140" s="1481" t="s">
        <v>791</v>
      </c>
      <c r="J140" s="1500">
        <v>0.19500000000000001</v>
      </c>
      <c r="K140" s="1476"/>
      <c r="L140" s="1517"/>
      <c r="M140" s="1517"/>
      <c r="N140" s="1476"/>
      <c r="O140" s="1476"/>
      <c r="P140" s="1476"/>
      <c r="Q140" s="1517"/>
      <c r="R140" s="1517"/>
      <c r="S140" s="1476"/>
      <c r="T140" s="1502"/>
    </row>
    <row r="141" spans="1:20">
      <c r="A141" s="1511" t="s">
        <v>342</v>
      </c>
      <c r="B141" s="1512" t="s">
        <v>571</v>
      </c>
      <c r="C141" s="1513">
        <v>101</v>
      </c>
      <c r="D141" s="1514" t="s">
        <v>1179</v>
      </c>
      <c r="E141" s="1514">
        <v>1</v>
      </c>
      <c r="F141" s="1480" t="s">
        <v>1326</v>
      </c>
      <c r="G141" s="1515" t="s">
        <v>2717</v>
      </c>
      <c r="H141" s="1516">
        <v>0.26</v>
      </c>
      <c r="I141" s="1481" t="s">
        <v>791</v>
      </c>
      <c r="J141" s="1500">
        <v>0.19500000000000001</v>
      </c>
      <c r="K141" s="1476"/>
      <c r="L141" s="1517"/>
      <c r="M141" s="1517"/>
      <c r="N141" s="1476"/>
      <c r="O141" s="1476"/>
      <c r="P141" s="1476"/>
      <c r="Q141" s="1517"/>
      <c r="R141" s="1517"/>
      <c r="S141" s="1476"/>
      <c r="T141" s="1502"/>
    </row>
    <row r="142" spans="1:20">
      <c r="A142" s="1511" t="s">
        <v>104</v>
      </c>
      <c r="B142" s="1512" t="s">
        <v>691</v>
      </c>
      <c r="C142" s="1513">
        <v>101</v>
      </c>
      <c r="D142" s="1514" t="s">
        <v>1180</v>
      </c>
      <c r="E142" s="1514">
        <v>1</v>
      </c>
      <c r="F142" s="1480" t="s">
        <v>1326</v>
      </c>
      <c r="G142" s="1515" t="s">
        <v>2717</v>
      </c>
      <c r="H142" s="1516">
        <v>0.26</v>
      </c>
      <c r="I142" s="1481" t="s">
        <v>791</v>
      </c>
      <c r="J142" s="1500">
        <v>0.19500000000000001</v>
      </c>
      <c r="K142" s="1476"/>
      <c r="L142" s="1517"/>
      <c r="M142" s="1517"/>
      <c r="N142" s="1476"/>
      <c r="O142" s="1476"/>
      <c r="P142" s="1476"/>
      <c r="Q142" s="1517"/>
      <c r="R142" s="1517"/>
      <c r="S142" s="1476"/>
      <c r="T142" s="1502"/>
    </row>
    <row r="143" spans="1:20">
      <c r="A143" s="1511" t="s">
        <v>292</v>
      </c>
      <c r="B143" s="1512" t="s">
        <v>615</v>
      </c>
      <c r="C143" s="1513">
        <v>101</v>
      </c>
      <c r="D143" s="1514" t="s">
        <v>1179</v>
      </c>
      <c r="E143" s="1514">
        <v>1</v>
      </c>
      <c r="F143" s="1480" t="s">
        <v>1326</v>
      </c>
      <c r="G143" s="1515" t="s">
        <v>2717</v>
      </c>
      <c r="H143" s="1516">
        <v>0.26</v>
      </c>
      <c r="I143" s="1481" t="s">
        <v>791</v>
      </c>
      <c r="J143" s="1500">
        <v>0.19500000000000001</v>
      </c>
      <c r="K143" s="1476"/>
      <c r="L143" s="1517"/>
      <c r="M143" s="1517"/>
      <c r="N143" s="1476"/>
      <c r="O143" s="1476"/>
      <c r="P143" s="1476"/>
      <c r="Q143" s="1517"/>
      <c r="R143" s="1517"/>
      <c r="S143" s="1476"/>
      <c r="T143" s="1502"/>
    </row>
    <row r="144" spans="1:20">
      <c r="A144" s="1512" t="s">
        <v>323</v>
      </c>
      <c r="B144" s="1512" t="s">
        <v>738</v>
      </c>
      <c r="C144" s="1513">
        <v>101</v>
      </c>
      <c r="D144" s="1514" t="s">
        <v>1179</v>
      </c>
      <c r="E144" s="1514">
        <v>1</v>
      </c>
      <c r="F144" s="1480" t="s">
        <v>1326</v>
      </c>
      <c r="G144" s="1515" t="s">
        <v>2717</v>
      </c>
      <c r="H144" s="1516">
        <v>0.26</v>
      </c>
      <c r="I144" s="1481" t="s">
        <v>791</v>
      </c>
      <c r="J144" s="1500">
        <v>0.19500000000000001</v>
      </c>
      <c r="K144" s="1476"/>
      <c r="L144" s="1517"/>
      <c r="M144" s="1517"/>
      <c r="N144" s="1476"/>
      <c r="O144" s="1476"/>
      <c r="P144" s="1476"/>
      <c r="Q144" s="1517"/>
      <c r="R144" s="1517"/>
      <c r="S144" s="1476"/>
      <c r="T144" s="1502"/>
    </row>
    <row r="145" spans="1:28">
      <c r="A145" s="1511" t="s">
        <v>298</v>
      </c>
      <c r="B145" s="1512" t="s">
        <v>618</v>
      </c>
      <c r="C145" s="1513">
        <v>123</v>
      </c>
      <c r="D145" s="1514" t="s">
        <v>1179</v>
      </c>
      <c r="E145" s="1514">
        <v>1</v>
      </c>
      <c r="F145" s="1480" t="s">
        <v>1326</v>
      </c>
      <c r="G145" s="1515" t="s">
        <v>2717</v>
      </c>
      <c r="H145" s="1516">
        <v>0.26</v>
      </c>
      <c r="I145" s="1481" t="s">
        <v>791</v>
      </c>
      <c r="J145" s="1500">
        <v>0.19500000000000001</v>
      </c>
      <c r="K145" s="1476"/>
      <c r="L145" s="1517"/>
      <c r="M145" s="1517"/>
      <c r="N145" s="1476"/>
      <c r="O145" s="1476"/>
      <c r="P145" s="1476"/>
      <c r="Q145" s="1517"/>
      <c r="R145" s="1517"/>
      <c r="S145" s="1476"/>
      <c r="T145" s="1502"/>
    </row>
    <row r="146" spans="1:28">
      <c r="A146" s="1511" t="s">
        <v>346</v>
      </c>
      <c r="B146" s="1512" t="s">
        <v>573</v>
      </c>
      <c r="C146" s="1518">
        <v>105</v>
      </c>
      <c r="D146" s="1514" t="s">
        <v>1180</v>
      </c>
      <c r="E146" s="1514"/>
      <c r="F146" s="1480" t="s">
        <v>1326</v>
      </c>
      <c r="G146" s="1515" t="s">
        <v>2717</v>
      </c>
      <c r="H146" s="1516">
        <v>0.26</v>
      </c>
      <c r="I146" s="1481" t="s">
        <v>791</v>
      </c>
      <c r="J146" s="1500">
        <v>0.19500000000000001</v>
      </c>
      <c r="K146" s="1476"/>
      <c r="L146" s="1517"/>
      <c r="M146" s="1517"/>
      <c r="N146" s="1476"/>
      <c r="O146" s="1476"/>
      <c r="P146" s="1476"/>
      <c r="Q146" s="1517"/>
      <c r="R146" s="1517"/>
      <c r="S146" s="1476"/>
      <c r="T146" s="1525"/>
      <c r="U146" s="1484"/>
      <c r="V146" s="1484"/>
      <c r="W146" s="1484"/>
      <c r="X146" s="1484"/>
      <c r="Y146" s="1484"/>
      <c r="Z146" s="1484"/>
      <c r="AA146" s="1484"/>
      <c r="AB146" s="1484"/>
    </row>
    <row r="147" spans="1:28">
      <c r="A147" s="1512" t="s">
        <v>120</v>
      </c>
      <c r="B147" s="1512" t="s">
        <v>811</v>
      </c>
      <c r="C147" s="1518">
        <v>112</v>
      </c>
      <c r="D147" s="1514" t="s">
        <v>1179</v>
      </c>
      <c r="E147" s="1514">
        <v>2</v>
      </c>
      <c r="F147" s="1480" t="s">
        <v>1326</v>
      </c>
      <c r="G147" s="1515" t="s">
        <v>2717</v>
      </c>
      <c r="H147" s="1516">
        <v>0.26</v>
      </c>
      <c r="I147" s="1481" t="s">
        <v>791</v>
      </c>
      <c r="J147" s="1500">
        <v>0.19500000000000001</v>
      </c>
      <c r="K147" s="1476"/>
      <c r="L147" s="1517"/>
      <c r="M147" s="1517"/>
      <c r="N147" s="1476"/>
      <c r="O147" s="1476"/>
      <c r="P147" s="1476"/>
      <c r="Q147" s="1517"/>
      <c r="R147" s="1517"/>
      <c r="S147" s="1476"/>
      <c r="T147" s="1502"/>
    </row>
    <row r="148" spans="1:28">
      <c r="A148" s="1512" t="s">
        <v>102</v>
      </c>
      <c r="B148" s="1512" t="s">
        <v>549</v>
      </c>
      <c r="C148" s="1513">
        <v>112</v>
      </c>
      <c r="D148" s="1514" t="s">
        <v>1180</v>
      </c>
      <c r="E148" s="1514">
        <v>2</v>
      </c>
      <c r="F148" s="1480" t="s">
        <v>1326</v>
      </c>
      <c r="G148" s="1515" t="s">
        <v>2717</v>
      </c>
      <c r="H148" s="1516">
        <v>0.26</v>
      </c>
      <c r="I148" s="1481" t="s">
        <v>791</v>
      </c>
      <c r="J148" s="1500">
        <v>0.19500000000000001</v>
      </c>
      <c r="K148" s="1476"/>
      <c r="L148" s="1517"/>
      <c r="M148" s="1517"/>
      <c r="N148" s="1476"/>
      <c r="O148" s="1476"/>
      <c r="P148" s="1476"/>
      <c r="Q148" s="1517"/>
      <c r="R148" s="1517"/>
      <c r="S148" s="1476"/>
      <c r="T148" s="1502"/>
    </row>
    <row r="149" spans="1:28">
      <c r="A149" s="1512" t="s">
        <v>132</v>
      </c>
      <c r="B149" s="1512" t="s">
        <v>787</v>
      </c>
      <c r="C149" s="1513">
        <v>112</v>
      </c>
      <c r="D149" s="1514" t="s">
        <v>1179</v>
      </c>
      <c r="E149" s="1514">
        <v>2</v>
      </c>
      <c r="F149" s="1480" t="s">
        <v>1326</v>
      </c>
      <c r="G149" s="1515" t="s">
        <v>2717</v>
      </c>
      <c r="H149" s="1516">
        <v>0.26</v>
      </c>
      <c r="I149" s="1481" t="s">
        <v>791</v>
      </c>
      <c r="J149" s="1500">
        <v>0.19500000000000001</v>
      </c>
      <c r="K149" s="1476"/>
      <c r="L149" s="1517"/>
      <c r="M149" s="1517"/>
      <c r="N149" s="1476"/>
      <c r="O149" s="1476"/>
      <c r="P149" s="1476"/>
      <c r="Q149" s="1517"/>
      <c r="R149" s="1517"/>
      <c r="S149" s="1476"/>
      <c r="T149" s="1502"/>
    </row>
    <row r="150" spans="1:28">
      <c r="A150" s="1511" t="s">
        <v>372</v>
      </c>
      <c r="B150" s="1512" t="s">
        <v>599</v>
      </c>
      <c r="C150" s="1513">
        <v>112</v>
      </c>
      <c r="D150" s="1514" t="s">
        <v>1179</v>
      </c>
      <c r="E150" s="1514">
        <v>2</v>
      </c>
      <c r="F150" s="1480" t="s">
        <v>1326</v>
      </c>
      <c r="G150" s="1515" t="s">
        <v>2717</v>
      </c>
      <c r="H150" s="1516">
        <v>0.26</v>
      </c>
      <c r="I150" s="1481" t="s">
        <v>791</v>
      </c>
      <c r="J150" s="1500">
        <v>0.19500000000000001</v>
      </c>
      <c r="K150" s="1476"/>
      <c r="L150" s="1517"/>
      <c r="M150" s="1517"/>
      <c r="N150" s="1476"/>
      <c r="O150" s="1476"/>
      <c r="P150" s="1476"/>
      <c r="Q150" s="1517"/>
      <c r="R150" s="1517"/>
      <c r="S150" s="1476"/>
      <c r="T150" s="1502"/>
    </row>
    <row r="151" spans="1:28">
      <c r="A151" s="1511" t="s">
        <v>245</v>
      </c>
      <c r="B151" s="1512" t="s">
        <v>627</v>
      </c>
      <c r="C151" s="1513">
        <v>112</v>
      </c>
      <c r="D151" s="1514" t="s">
        <v>1179</v>
      </c>
      <c r="E151" s="1514">
        <v>2</v>
      </c>
      <c r="F151" s="1480" t="s">
        <v>1326</v>
      </c>
      <c r="G151" s="1515" t="s">
        <v>2717</v>
      </c>
      <c r="H151" s="1516">
        <v>0.26</v>
      </c>
      <c r="I151" s="1481" t="s">
        <v>791</v>
      </c>
      <c r="J151" s="1500">
        <v>0.19500000000000001</v>
      </c>
      <c r="K151" s="1476"/>
      <c r="L151" s="1517"/>
      <c r="M151" s="1517"/>
      <c r="N151" s="1476"/>
      <c r="O151" s="1476"/>
      <c r="P151" s="1476"/>
      <c r="Q151" s="1517"/>
      <c r="R151" s="1517"/>
      <c r="S151" s="1476"/>
      <c r="T151" s="1502"/>
    </row>
    <row r="152" spans="1:28">
      <c r="A152" s="1512" t="s">
        <v>216</v>
      </c>
      <c r="B152" s="1512" t="s">
        <v>745</v>
      </c>
      <c r="C152" s="1513">
        <v>112</v>
      </c>
      <c r="D152" s="1514" t="s">
        <v>1180</v>
      </c>
      <c r="E152" s="1514">
        <v>2</v>
      </c>
      <c r="F152" s="1480" t="s">
        <v>1326</v>
      </c>
      <c r="G152" s="1515" t="s">
        <v>2717</v>
      </c>
      <c r="H152" s="1516">
        <v>0.26</v>
      </c>
      <c r="I152" s="1481" t="s">
        <v>791</v>
      </c>
      <c r="J152" s="1500">
        <v>0.19500000000000001</v>
      </c>
      <c r="K152" s="1476"/>
      <c r="L152" s="1517"/>
      <c r="M152" s="1517"/>
      <c r="N152" s="1476"/>
      <c r="O152" s="1476"/>
      <c r="P152" s="1476"/>
      <c r="Q152" s="1517"/>
      <c r="R152" s="1517"/>
      <c r="S152" s="1476"/>
      <c r="T152" s="1502"/>
    </row>
    <row r="153" spans="1:28">
      <c r="A153" s="1512" t="s">
        <v>256</v>
      </c>
      <c r="B153" s="1512" t="s">
        <v>805</v>
      </c>
      <c r="C153" s="1513">
        <v>112</v>
      </c>
      <c r="D153" s="1514" t="s">
        <v>882</v>
      </c>
      <c r="E153" s="1514">
        <v>2</v>
      </c>
      <c r="F153" s="1480" t="s">
        <v>1326</v>
      </c>
      <c r="G153" s="1521">
        <v>0.23</v>
      </c>
      <c r="H153" s="1516">
        <v>0.26</v>
      </c>
      <c r="I153" s="1480" t="s">
        <v>878</v>
      </c>
      <c r="J153" s="1500">
        <v>0.19500000000000001</v>
      </c>
      <c r="K153" s="1476"/>
      <c r="L153" s="1517"/>
      <c r="M153" s="1517"/>
      <c r="N153" s="1476"/>
      <c r="O153" s="1476"/>
      <c r="P153" s="1476"/>
      <c r="Q153" s="1517"/>
      <c r="R153" s="1517"/>
      <c r="S153" s="1476"/>
      <c r="T153" s="1502"/>
    </row>
    <row r="154" spans="1:28">
      <c r="A154" s="1511" t="s">
        <v>425</v>
      </c>
      <c r="B154" s="1512" t="s">
        <v>640</v>
      </c>
      <c r="C154" s="1518">
        <v>112</v>
      </c>
      <c r="D154" s="1514" t="s">
        <v>1179</v>
      </c>
      <c r="E154" s="1514">
        <v>2</v>
      </c>
      <c r="F154" s="1480" t="s">
        <v>1326</v>
      </c>
      <c r="G154" s="1515" t="s">
        <v>2717</v>
      </c>
      <c r="H154" s="1516">
        <v>0.26</v>
      </c>
      <c r="I154" s="1481" t="s">
        <v>791</v>
      </c>
      <c r="J154" s="1500">
        <v>0.19500000000000001</v>
      </c>
      <c r="K154" s="1476"/>
      <c r="L154" s="1517"/>
      <c r="M154" s="1517"/>
      <c r="N154" s="1476"/>
      <c r="O154" s="1476"/>
      <c r="P154" s="1476"/>
      <c r="Q154" s="1517"/>
      <c r="R154" s="1517"/>
      <c r="S154" s="1476"/>
      <c r="T154" s="1502"/>
    </row>
    <row r="155" spans="1:28">
      <c r="A155" s="1511" t="s">
        <v>38</v>
      </c>
      <c r="B155" s="1512" t="s">
        <v>666</v>
      </c>
      <c r="C155" s="1513">
        <v>113</v>
      </c>
      <c r="D155" s="1514" t="s">
        <v>882</v>
      </c>
      <c r="E155" s="1514">
        <v>3</v>
      </c>
      <c r="F155" s="1480" t="s">
        <v>1326</v>
      </c>
      <c r="G155" s="1521">
        <v>0.28999999999999998</v>
      </c>
      <c r="H155" s="1516">
        <v>0.26</v>
      </c>
      <c r="I155" s="1480" t="s">
        <v>792</v>
      </c>
      <c r="J155" s="1500">
        <v>0.19500000000000001</v>
      </c>
      <c r="K155" s="1476"/>
      <c r="L155" s="1517"/>
      <c r="M155" s="1517"/>
      <c r="N155" s="1476"/>
      <c r="O155" s="1476"/>
      <c r="P155" s="1476"/>
      <c r="Q155" s="1517"/>
      <c r="R155" s="1517"/>
      <c r="S155" s="1476"/>
      <c r="T155" s="1502"/>
    </row>
    <row r="156" spans="1:28">
      <c r="A156" s="1511" t="s">
        <v>152</v>
      </c>
      <c r="B156" s="1512" t="s">
        <v>659</v>
      </c>
      <c r="C156" s="1513">
        <v>113</v>
      </c>
      <c r="D156" s="1514" t="s">
        <v>882</v>
      </c>
      <c r="E156" s="1514">
        <v>3</v>
      </c>
      <c r="F156" s="1480" t="s">
        <v>1326</v>
      </c>
      <c r="G156" s="1521">
        <v>0.08</v>
      </c>
      <c r="H156" s="1516">
        <v>0.26</v>
      </c>
      <c r="I156" s="1480" t="s">
        <v>878</v>
      </c>
      <c r="J156" s="1500">
        <v>0.19500000000000001</v>
      </c>
      <c r="K156" s="1476"/>
      <c r="L156" s="1517"/>
      <c r="M156" s="1517"/>
      <c r="N156" s="1476"/>
      <c r="O156" s="1476"/>
      <c r="P156" s="1476"/>
      <c r="Q156" s="1517"/>
      <c r="R156" s="1517"/>
      <c r="S156" s="1476"/>
      <c r="T156" s="1502"/>
    </row>
    <row r="157" spans="1:28">
      <c r="A157" s="1511" t="s">
        <v>30</v>
      </c>
      <c r="B157" s="1512" t="s">
        <v>657</v>
      </c>
      <c r="C157" s="1513">
        <v>113</v>
      </c>
      <c r="D157" s="1514" t="s">
        <v>1179</v>
      </c>
      <c r="E157" s="1514">
        <v>3</v>
      </c>
      <c r="F157" s="1480" t="s">
        <v>1326</v>
      </c>
      <c r="G157" s="1515" t="s">
        <v>2717</v>
      </c>
      <c r="H157" s="1516">
        <v>0.26</v>
      </c>
      <c r="I157" s="1481" t="s">
        <v>791</v>
      </c>
      <c r="J157" s="1500">
        <v>0.19500000000000001</v>
      </c>
      <c r="K157" s="1476"/>
      <c r="L157" s="1517"/>
      <c r="M157" s="1517"/>
      <c r="N157" s="1476"/>
      <c r="O157" s="1476"/>
      <c r="P157" s="1476"/>
      <c r="Q157" s="1517"/>
      <c r="R157" s="1517"/>
      <c r="S157" s="1476"/>
      <c r="T157" s="1502"/>
    </row>
    <row r="158" spans="1:28">
      <c r="A158" s="1512" t="s">
        <v>9</v>
      </c>
      <c r="B158" s="1512" t="s">
        <v>524</v>
      </c>
      <c r="C158" s="1513">
        <v>113</v>
      </c>
      <c r="D158" s="1514" t="s">
        <v>882</v>
      </c>
      <c r="E158" s="1514">
        <v>3</v>
      </c>
      <c r="F158" s="1480" t="s">
        <v>1326</v>
      </c>
      <c r="G158" s="1521">
        <v>7.0000000000000007E-2</v>
      </c>
      <c r="H158" s="1516">
        <v>0.26</v>
      </c>
      <c r="I158" s="1480" t="s">
        <v>878</v>
      </c>
      <c r="J158" s="1500">
        <v>0.19500000000000001</v>
      </c>
      <c r="K158" s="1476"/>
      <c r="L158" s="1517"/>
      <c r="M158" s="1517"/>
      <c r="N158" s="1476"/>
      <c r="O158" s="1476"/>
      <c r="P158" s="1476"/>
      <c r="Q158" s="1517"/>
      <c r="R158" s="1517"/>
      <c r="S158" s="1476"/>
      <c r="T158" s="1502"/>
    </row>
    <row r="159" spans="1:28">
      <c r="A159" s="1512" t="s">
        <v>1145</v>
      </c>
      <c r="B159" s="1512" t="s">
        <v>538</v>
      </c>
      <c r="C159" s="1513">
        <v>113</v>
      </c>
      <c r="D159" s="1514" t="s">
        <v>1180</v>
      </c>
      <c r="E159" s="1514">
        <v>3</v>
      </c>
      <c r="F159" s="1480" t="s">
        <v>1326</v>
      </c>
      <c r="G159" s="1515" t="s">
        <v>2717</v>
      </c>
      <c r="H159" s="1516">
        <v>0.26</v>
      </c>
      <c r="I159" s="1481" t="s">
        <v>791</v>
      </c>
      <c r="J159" s="1500">
        <v>0.19500000000000001</v>
      </c>
      <c r="K159" s="1476"/>
      <c r="L159" s="1517"/>
      <c r="M159" s="1517"/>
      <c r="N159" s="1476"/>
      <c r="O159" s="1476"/>
      <c r="P159" s="1476"/>
      <c r="Q159" s="1517"/>
      <c r="R159" s="1517"/>
      <c r="S159" s="1476"/>
      <c r="T159" s="1502"/>
    </row>
    <row r="160" spans="1:28">
      <c r="A160" s="1512" t="s">
        <v>206</v>
      </c>
      <c r="B160" s="1512" t="s">
        <v>782</v>
      </c>
      <c r="C160" s="1513">
        <v>113</v>
      </c>
      <c r="D160" s="1514" t="s">
        <v>882</v>
      </c>
      <c r="E160" s="1514">
        <v>3</v>
      </c>
      <c r="F160" s="1480" t="s">
        <v>1326</v>
      </c>
      <c r="G160" s="1521">
        <v>0.1</v>
      </c>
      <c r="H160" s="1516">
        <v>0.26</v>
      </c>
      <c r="I160" s="1480" t="s">
        <v>878</v>
      </c>
      <c r="J160" s="1500">
        <v>0.19500000000000001</v>
      </c>
      <c r="K160" s="1476"/>
      <c r="L160" s="1517"/>
      <c r="M160" s="1517"/>
      <c r="N160" s="1476"/>
      <c r="O160" s="1476"/>
      <c r="P160" s="1476"/>
      <c r="Q160" s="1517"/>
      <c r="R160" s="1517"/>
      <c r="S160" s="1476"/>
      <c r="T160" s="1502"/>
    </row>
    <row r="161" spans="1:28">
      <c r="A161" s="1511" t="s">
        <v>58</v>
      </c>
      <c r="B161" s="1512" t="s">
        <v>511</v>
      </c>
      <c r="C161" s="1513">
        <v>113</v>
      </c>
      <c r="D161" s="1514" t="s">
        <v>882</v>
      </c>
      <c r="E161" s="1514">
        <v>3</v>
      </c>
      <c r="F161" s="1480" t="s">
        <v>1326</v>
      </c>
      <c r="G161" s="1521">
        <v>0.1</v>
      </c>
      <c r="H161" s="1516">
        <v>0.26</v>
      </c>
      <c r="I161" s="1480" t="s">
        <v>878</v>
      </c>
      <c r="J161" s="1500">
        <v>0.19500000000000001</v>
      </c>
      <c r="K161" s="1476"/>
      <c r="L161" s="1517"/>
      <c r="M161" s="1517"/>
      <c r="N161" s="1476"/>
      <c r="O161" s="1476"/>
      <c r="P161" s="1476"/>
      <c r="Q161" s="1517"/>
      <c r="R161" s="1517"/>
      <c r="S161" s="1476"/>
      <c r="T161" s="1502"/>
    </row>
    <row r="162" spans="1:28">
      <c r="A162" s="1511" t="s">
        <v>80</v>
      </c>
      <c r="B162" s="1512" t="s">
        <v>701</v>
      </c>
      <c r="C162" s="1513">
        <v>113</v>
      </c>
      <c r="D162" s="1514" t="s">
        <v>1179</v>
      </c>
      <c r="E162" s="1514">
        <v>3</v>
      </c>
      <c r="F162" s="1480" t="s">
        <v>1326</v>
      </c>
      <c r="G162" s="1515" t="s">
        <v>2717</v>
      </c>
      <c r="H162" s="1516">
        <v>0.26</v>
      </c>
      <c r="I162" s="1481" t="s">
        <v>791</v>
      </c>
      <c r="J162" s="1500">
        <v>0.19500000000000001</v>
      </c>
      <c r="K162" s="1476"/>
      <c r="L162" s="1517"/>
      <c r="M162" s="1517"/>
      <c r="N162" s="1476"/>
      <c r="O162" s="1476"/>
      <c r="P162" s="1476"/>
      <c r="Q162" s="1517"/>
      <c r="R162" s="1517"/>
      <c r="S162" s="1476"/>
      <c r="T162" s="1502"/>
    </row>
    <row r="163" spans="1:28">
      <c r="A163" s="1512" t="s">
        <v>237</v>
      </c>
      <c r="B163" s="1512" t="s">
        <v>552</v>
      </c>
      <c r="C163" s="1513">
        <v>113</v>
      </c>
      <c r="D163" s="1514" t="s">
        <v>1181</v>
      </c>
      <c r="E163" s="1514"/>
      <c r="F163" s="1480" t="s">
        <v>1326</v>
      </c>
      <c r="G163" s="1521">
        <v>0.24</v>
      </c>
      <c r="H163" s="1516">
        <v>0.26</v>
      </c>
      <c r="I163" s="1480" t="s">
        <v>878</v>
      </c>
      <c r="J163" s="1500">
        <v>0.19500000000000001</v>
      </c>
      <c r="K163" s="1476"/>
      <c r="L163" s="1517"/>
      <c r="M163" s="1517"/>
      <c r="N163" s="1476"/>
      <c r="O163" s="1476"/>
      <c r="P163" s="1476"/>
      <c r="Q163" s="1517"/>
      <c r="R163" s="1517"/>
      <c r="S163" s="1476"/>
      <c r="T163" s="1502"/>
    </row>
    <row r="164" spans="1:28">
      <c r="A164" s="1512" t="s">
        <v>478</v>
      </c>
      <c r="B164" s="1512" t="s">
        <v>763</v>
      </c>
      <c r="C164" s="1513">
        <v>101</v>
      </c>
      <c r="D164" s="1514" t="s">
        <v>1179</v>
      </c>
      <c r="E164" s="1514">
        <v>1</v>
      </c>
      <c r="F164" s="1480" t="s">
        <v>1326</v>
      </c>
      <c r="G164" s="1515" t="s">
        <v>2717</v>
      </c>
      <c r="H164" s="1516">
        <v>0.26</v>
      </c>
      <c r="I164" s="1481" t="s">
        <v>791</v>
      </c>
      <c r="J164" s="1500">
        <v>0.19500000000000001</v>
      </c>
      <c r="K164" s="1476"/>
      <c r="L164" s="1517"/>
      <c r="M164" s="1517"/>
      <c r="N164" s="1476"/>
      <c r="O164" s="1476"/>
      <c r="P164" s="1476"/>
      <c r="Q164" s="1517"/>
      <c r="R164" s="1517"/>
      <c r="S164" s="1476"/>
      <c r="T164" s="1502"/>
    </row>
    <row r="165" spans="1:28">
      <c r="A165" s="1512" t="s">
        <v>11</v>
      </c>
      <c r="B165" s="1512" t="s">
        <v>525</v>
      </c>
      <c r="C165" s="1513">
        <v>101</v>
      </c>
      <c r="D165" s="1514" t="s">
        <v>1180</v>
      </c>
      <c r="E165" s="1514">
        <v>1</v>
      </c>
      <c r="F165" s="1480" t="s">
        <v>1326</v>
      </c>
      <c r="G165" s="1515" t="s">
        <v>2717</v>
      </c>
      <c r="H165" s="1516">
        <v>0.26</v>
      </c>
      <c r="I165" s="1481" t="s">
        <v>791</v>
      </c>
      <c r="J165" s="1500">
        <v>0.19500000000000001</v>
      </c>
      <c r="K165" s="1476"/>
      <c r="L165" s="1517"/>
      <c r="M165" s="1517"/>
      <c r="N165" s="1476"/>
      <c r="O165" s="1476"/>
      <c r="P165" s="1476"/>
      <c r="Q165" s="1517"/>
      <c r="R165" s="1517"/>
      <c r="S165" s="1476"/>
      <c r="T165" s="1502"/>
    </row>
    <row r="166" spans="1:28">
      <c r="A166" s="1511" t="s">
        <v>90</v>
      </c>
      <c r="B166" s="1512" t="s">
        <v>570</v>
      </c>
      <c r="C166" s="1513">
        <v>101</v>
      </c>
      <c r="D166" s="1514" t="s">
        <v>1179</v>
      </c>
      <c r="E166" s="1514">
        <v>1</v>
      </c>
      <c r="F166" s="1480" t="s">
        <v>1326</v>
      </c>
      <c r="G166" s="1515" t="s">
        <v>2717</v>
      </c>
      <c r="H166" s="1516">
        <v>0.26</v>
      </c>
      <c r="I166" s="1481" t="s">
        <v>791</v>
      </c>
      <c r="J166" s="1500">
        <v>0.19500000000000001</v>
      </c>
      <c r="K166" s="1476"/>
      <c r="L166" s="1517"/>
      <c r="M166" s="1517"/>
      <c r="N166" s="1476"/>
      <c r="O166" s="1476"/>
      <c r="P166" s="1476"/>
      <c r="Q166" s="1517"/>
      <c r="R166" s="1517"/>
      <c r="S166" s="1476"/>
      <c r="T166" s="1502"/>
    </row>
    <row r="167" spans="1:28">
      <c r="A167" s="1511" t="s">
        <v>50</v>
      </c>
      <c r="B167" s="1512" t="s">
        <v>507</v>
      </c>
      <c r="C167" s="1513">
        <v>101</v>
      </c>
      <c r="D167" s="1514" t="s">
        <v>1179</v>
      </c>
      <c r="E167" s="1514">
        <v>1</v>
      </c>
      <c r="F167" s="1480" t="s">
        <v>1326</v>
      </c>
      <c r="G167" s="1521">
        <v>0.27</v>
      </c>
      <c r="H167" s="1516">
        <v>0.26</v>
      </c>
      <c r="I167" s="1480" t="s">
        <v>792</v>
      </c>
      <c r="J167" s="1500">
        <v>0.19500000000000001</v>
      </c>
      <c r="K167" s="1476"/>
      <c r="L167" s="1517"/>
      <c r="M167" s="1517"/>
      <c r="N167" s="1476"/>
      <c r="O167" s="1476"/>
      <c r="P167" s="1476"/>
      <c r="Q167" s="1517"/>
      <c r="R167" s="1517"/>
      <c r="S167" s="1476"/>
      <c r="T167" s="1502"/>
    </row>
    <row r="168" spans="1:28">
      <c r="A168" s="1512" t="s">
        <v>258</v>
      </c>
      <c r="B168" s="1512" t="s">
        <v>806</v>
      </c>
      <c r="C168" s="1513">
        <v>101</v>
      </c>
      <c r="D168" s="1514" t="s">
        <v>1179</v>
      </c>
      <c r="E168" s="1514">
        <v>1</v>
      </c>
      <c r="F168" s="1480" t="s">
        <v>1326</v>
      </c>
      <c r="G168" s="1515" t="s">
        <v>2717</v>
      </c>
      <c r="H168" s="1516">
        <v>0.26</v>
      </c>
      <c r="I168" s="1481" t="s">
        <v>791</v>
      </c>
      <c r="J168" s="1500">
        <v>0.19500000000000001</v>
      </c>
      <c r="K168" s="1476"/>
      <c r="L168" s="1517"/>
      <c r="M168" s="1517"/>
      <c r="N168" s="1476"/>
      <c r="O168" s="1476"/>
      <c r="P168" s="1476"/>
      <c r="Q168" s="1517"/>
      <c r="R168" s="1517"/>
      <c r="S168" s="1476"/>
      <c r="T168" s="1502"/>
    </row>
    <row r="169" spans="1:28" s="1484" customFormat="1">
      <c r="A169" s="1511" t="s">
        <v>386</v>
      </c>
      <c r="B169" s="1512" t="s">
        <v>609</v>
      </c>
      <c r="C169" s="1513">
        <v>101</v>
      </c>
      <c r="D169" s="1514" t="s">
        <v>1179</v>
      </c>
      <c r="E169" s="1514">
        <v>1</v>
      </c>
      <c r="F169" s="1480" t="s">
        <v>1326</v>
      </c>
      <c r="G169" s="1515" t="s">
        <v>2717</v>
      </c>
      <c r="H169" s="1516">
        <v>0.26</v>
      </c>
      <c r="I169" s="1481" t="s">
        <v>791</v>
      </c>
      <c r="J169" s="1500">
        <v>0.19500000000000001</v>
      </c>
      <c r="K169" s="1476"/>
      <c r="L169" s="1517"/>
      <c r="M169" s="1517"/>
      <c r="N169" s="1476"/>
      <c r="O169" s="1476"/>
      <c r="P169" s="1476"/>
      <c r="Q169" s="1517"/>
      <c r="R169" s="1517"/>
      <c r="S169" s="1476"/>
      <c r="T169" s="1502"/>
      <c r="U169" s="1479"/>
      <c r="V169" s="1479"/>
      <c r="W169" s="1479"/>
      <c r="X169" s="1479"/>
      <c r="Y169" s="1479"/>
      <c r="Z169" s="1479"/>
      <c r="AA169" s="1479"/>
      <c r="AB169" s="1479"/>
    </row>
    <row r="170" spans="1:28">
      <c r="A170" s="1512" t="s">
        <v>498</v>
      </c>
      <c r="B170" s="1512" t="s">
        <v>756</v>
      </c>
      <c r="C170" s="1513">
        <v>113</v>
      </c>
      <c r="D170" s="1514" t="s">
        <v>1181</v>
      </c>
      <c r="E170" s="1514">
        <v>4</v>
      </c>
      <c r="F170" s="1480" t="s">
        <v>1326</v>
      </c>
      <c r="G170" s="1521">
        <v>0.25</v>
      </c>
      <c r="H170" s="1516">
        <v>0.26</v>
      </c>
      <c r="I170" s="1480" t="s">
        <v>878</v>
      </c>
      <c r="J170" s="1500">
        <v>0.19500000000000001</v>
      </c>
      <c r="K170" s="1476"/>
      <c r="L170" s="1517"/>
      <c r="M170" s="1517"/>
      <c r="N170" s="1476"/>
      <c r="O170" s="1476"/>
      <c r="P170" s="1476"/>
      <c r="Q170" s="1517"/>
      <c r="R170" s="1517"/>
      <c r="S170" s="1476"/>
      <c r="T170" s="1502"/>
    </row>
    <row r="171" spans="1:28">
      <c r="A171" s="1511" t="s">
        <v>282</v>
      </c>
      <c r="B171" s="1512" t="s">
        <v>683</v>
      </c>
      <c r="C171" s="1513">
        <v>112</v>
      </c>
      <c r="D171" s="1514" t="s">
        <v>882</v>
      </c>
      <c r="E171" s="1514">
        <v>2</v>
      </c>
      <c r="F171" s="1480" t="s">
        <v>1326</v>
      </c>
      <c r="G171" s="1521">
        <v>0.13</v>
      </c>
      <c r="H171" s="1516">
        <v>0.26</v>
      </c>
      <c r="I171" s="1480" t="s">
        <v>878</v>
      </c>
      <c r="J171" s="1500">
        <v>0.19500000000000001</v>
      </c>
      <c r="K171" s="1476"/>
      <c r="L171" s="1517"/>
      <c r="M171" s="1517"/>
      <c r="N171" s="1476"/>
      <c r="O171" s="1476"/>
      <c r="P171" s="1476"/>
      <c r="Q171" s="1517"/>
      <c r="R171" s="1517"/>
      <c r="S171" s="1476"/>
      <c r="T171" s="1502"/>
    </row>
    <row r="172" spans="1:28">
      <c r="A172" s="1511" t="s">
        <v>40</v>
      </c>
      <c r="B172" s="1512" t="s">
        <v>667</v>
      </c>
      <c r="C172" s="1518">
        <v>112</v>
      </c>
      <c r="D172" s="1514" t="s">
        <v>1179</v>
      </c>
      <c r="E172" s="1514">
        <v>2</v>
      </c>
      <c r="F172" s="1480" t="s">
        <v>1326</v>
      </c>
      <c r="G172" s="1515" t="s">
        <v>2717</v>
      </c>
      <c r="H172" s="1516">
        <v>0.26</v>
      </c>
      <c r="I172" s="1481" t="s">
        <v>791</v>
      </c>
      <c r="J172" s="1500">
        <v>0.19500000000000001</v>
      </c>
      <c r="K172" s="1476"/>
      <c r="L172" s="1517"/>
      <c r="M172" s="1517"/>
      <c r="N172" s="1476"/>
      <c r="O172" s="1476"/>
      <c r="P172" s="1476"/>
      <c r="Q172" s="1517"/>
      <c r="R172" s="1517"/>
      <c r="S172" s="1476"/>
      <c r="T172" s="1502"/>
    </row>
    <row r="173" spans="1:28">
      <c r="A173" s="1511" t="s">
        <v>362</v>
      </c>
      <c r="B173" s="1512" t="s">
        <v>594</v>
      </c>
      <c r="C173" s="1513">
        <v>121</v>
      </c>
      <c r="D173" s="1514" t="s">
        <v>1181</v>
      </c>
      <c r="E173" s="1514"/>
      <c r="F173" s="1480" t="s">
        <v>1326</v>
      </c>
      <c r="G173" s="1521">
        <v>0.26</v>
      </c>
      <c r="H173" s="1516">
        <v>0.26</v>
      </c>
      <c r="I173" s="1480" t="s">
        <v>792</v>
      </c>
      <c r="J173" s="1500">
        <v>0.19500000000000001</v>
      </c>
      <c r="K173" s="1476"/>
      <c r="L173" s="1517"/>
      <c r="M173" s="1517"/>
      <c r="N173" s="1476"/>
      <c r="O173" s="1476"/>
      <c r="P173" s="1476"/>
      <c r="Q173" s="1517"/>
      <c r="R173" s="1517"/>
      <c r="S173" s="1476"/>
      <c r="T173" s="1502"/>
    </row>
    <row r="174" spans="1:28">
      <c r="A174" s="1512" t="s">
        <v>502</v>
      </c>
      <c r="B174" s="1512" t="s">
        <v>758</v>
      </c>
      <c r="C174" s="1513">
        <v>112</v>
      </c>
      <c r="D174" s="1514" t="s">
        <v>1180</v>
      </c>
      <c r="E174" s="1514">
        <v>2</v>
      </c>
      <c r="F174" s="1480" t="s">
        <v>1326</v>
      </c>
      <c r="G174" s="1515" t="s">
        <v>2717</v>
      </c>
      <c r="H174" s="1516">
        <v>0.26</v>
      </c>
      <c r="I174" s="1481" t="s">
        <v>791</v>
      </c>
      <c r="J174" s="1500">
        <v>0.19500000000000001</v>
      </c>
      <c r="K174" s="1476"/>
      <c r="L174" s="1517"/>
      <c r="M174" s="1517"/>
      <c r="N174" s="1476"/>
      <c r="O174" s="1476"/>
      <c r="P174" s="1476"/>
      <c r="Q174" s="1517"/>
      <c r="R174" s="1517"/>
      <c r="S174" s="1476"/>
      <c r="T174" s="1502"/>
    </row>
    <row r="175" spans="1:28">
      <c r="A175" s="1511" t="s">
        <v>1056</v>
      </c>
      <c r="B175" s="1512" t="s">
        <v>662</v>
      </c>
      <c r="C175" s="1513">
        <v>112</v>
      </c>
      <c r="D175" s="1514" t="s">
        <v>1180</v>
      </c>
      <c r="E175" s="1514">
        <v>2</v>
      </c>
      <c r="F175" s="1480" t="s">
        <v>1326</v>
      </c>
      <c r="G175" s="1515" t="s">
        <v>2717</v>
      </c>
      <c r="H175" s="1516">
        <v>0.26</v>
      </c>
      <c r="I175" s="1481" t="s">
        <v>791</v>
      </c>
      <c r="J175" s="1500">
        <v>0.19500000000000001</v>
      </c>
      <c r="K175" s="1476"/>
      <c r="L175" s="1517"/>
      <c r="M175" s="1517"/>
      <c r="N175" s="1476"/>
      <c r="O175" s="1476"/>
      <c r="P175" s="1476"/>
      <c r="Q175" s="1517"/>
      <c r="R175" s="1517"/>
      <c r="S175" s="1476"/>
      <c r="T175" s="1502"/>
    </row>
    <row r="176" spans="1:28">
      <c r="A176" s="1511" t="s">
        <v>24</v>
      </c>
      <c r="B176" s="1512" t="s">
        <v>654</v>
      </c>
      <c r="C176" s="1518">
        <v>112</v>
      </c>
      <c r="D176" s="1514" t="s">
        <v>1180</v>
      </c>
      <c r="E176" s="1514">
        <v>2</v>
      </c>
      <c r="F176" s="1480" t="s">
        <v>1326</v>
      </c>
      <c r="G176" s="1515" t="s">
        <v>2717</v>
      </c>
      <c r="H176" s="1516">
        <v>0.26</v>
      </c>
      <c r="I176" s="1481" t="s">
        <v>791</v>
      </c>
      <c r="J176" s="1500">
        <v>0.19500000000000001</v>
      </c>
      <c r="K176" s="1476"/>
      <c r="L176" s="1517"/>
      <c r="M176" s="1517"/>
      <c r="N176" s="1476"/>
      <c r="O176" s="1476"/>
      <c r="P176" s="1476"/>
      <c r="Q176" s="1517"/>
      <c r="R176" s="1517"/>
      <c r="S176" s="1476"/>
      <c r="T176" s="1502"/>
    </row>
    <row r="177" spans="1:20">
      <c r="A177" s="1511" t="s">
        <v>380</v>
      </c>
      <c r="B177" s="1512" t="s">
        <v>606</v>
      </c>
      <c r="C177" s="1513">
        <v>101</v>
      </c>
      <c r="D177" s="1514" t="s">
        <v>1180</v>
      </c>
      <c r="E177" s="1514">
        <v>1</v>
      </c>
      <c r="F177" s="1480" t="s">
        <v>1326</v>
      </c>
      <c r="G177" s="1515" t="s">
        <v>2717</v>
      </c>
      <c r="H177" s="1516">
        <v>0.26</v>
      </c>
      <c r="I177" s="1481" t="s">
        <v>791</v>
      </c>
      <c r="J177" s="1500">
        <v>0.19500000000000001</v>
      </c>
      <c r="K177" s="1476"/>
      <c r="L177" s="1517"/>
      <c r="M177" s="1517"/>
      <c r="N177" s="1476"/>
      <c r="O177" s="1476"/>
      <c r="P177" s="1476"/>
      <c r="Q177" s="1517"/>
      <c r="R177" s="1517"/>
      <c r="S177" s="1476"/>
      <c r="T177" s="1502"/>
    </row>
    <row r="178" spans="1:20">
      <c r="A178" s="1512" t="s">
        <v>235</v>
      </c>
      <c r="B178" s="1512" t="s">
        <v>551</v>
      </c>
      <c r="C178" s="1513">
        <v>101</v>
      </c>
      <c r="D178" s="1514" t="s">
        <v>1182</v>
      </c>
      <c r="E178" s="1514"/>
      <c r="F178" s="1480" t="s">
        <v>1326</v>
      </c>
      <c r="G178" s="1521">
        <v>0.18</v>
      </c>
      <c r="H178" s="1516">
        <v>0.26</v>
      </c>
      <c r="I178" s="1480" t="s">
        <v>878</v>
      </c>
      <c r="J178" s="1500">
        <v>0.19500000000000001</v>
      </c>
      <c r="K178" s="1476"/>
      <c r="L178" s="1517"/>
      <c r="M178" s="1517"/>
      <c r="N178" s="1476"/>
      <c r="O178" s="1476"/>
      <c r="P178" s="1476"/>
      <c r="Q178" s="1517"/>
      <c r="R178" s="1517"/>
      <c r="S178" s="1476"/>
      <c r="T178" s="1502"/>
    </row>
    <row r="179" spans="1:20">
      <c r="A179" s="1511" t="s">
        <v>60</v>
      </c>
      <c r="B179" s="1512" t="s">
        <v>512</v>
      </c>
      <c r="C179" s="1513">
        <v>101</v>
      </c>
      <c r="D179" s="1514" t="s">
        <v>1180</v>
      </c>
      <c r="E179" s="1514">
        <v>1</v>
      </c>
      <c r="F179" s="1480" t="s">
        <v>1326</v>
      </c>
      <c r="G179" s="1515" t="s">
        <v>2717</v>
      </c>
      <c r="H179" s="1516">
        <v>0.26</v>
      </c>
      <c r="I179" s="1481" t="s">
        <v>791</v>
      </c>
      <c r="J179" s="1500">
        <v>0.19500000000000001</v>
      </c>
      <c r="K179" s="1476"/>
      <c r="L179" s="1517"/>
      <c r="M179" s="1517"/>
      <c r="N179" s="1476"/>
      <c r="O179" s="1476"/>
      <c r="P179" s="1476"/>
      <c r="Q179" s="1517"/>
      <c r="R179" s="1517"/>
      <c r="S179" s="1476"/>
      <c r="T179" s="1502"/>
    </row>
    <row r="180" spans="1:20">
      <c r="A180" s="1511" t="s">
        <v>95</v>
      </c>
      <c r="B180" s="1512" t="s">
        <v>1019</v>
      </c>
      <c r="C180" s="1513">
        <v>101</v>
      </c>
      <c r="D180" s="1514" t="s">
        <v>1179</v>
      </c>
      <c r="E180" s="1514">
        <v>1</v>
      </c>
      <c r="F180" s="1480" t="s">
        <v>1326</v>
      </c>
      <c r="G180" s="1515" t="s">
        <v>2717</v>
      </c>
      <c r="H180" s="1516">
        <v>0.26</v>
      </c>
      <c r="I180" s="1481" t="s">
        <v>791</v>
      </c>
      <c r="J180" s="1500">
        <v>0.19500000000000001</v>
      </c>
      <c r="K180" s="1476"/>
      <c r="L180" s="1517"/>
      <c r="M180" s="1517"/>
      <c r="N180" s="1476"/>
      <c r="O180" s="1476"/>
      <c r="P180" s="1476"/>
      <c r="Q180" s="1517"/>
      <c r="R180" s="1517"/>
      <c r="S180" s="1476"/>
      <c r="T180" s="1502"/>
    </row>
    <row r="181" spans="1:20">
      <c r="A181" s="1511" t="s">
        <v>1109</v>
      </c>
      <c r="B181" s="1512" t="s">
        <v>634</v>
      </c>
      <c r="C181" s="1513">
        <v>101</v>
      </c>
      <c r="D181" s="1514" t="s">
        <v>1180</v>
      </c>
      <c r="E181" s="1514">
        <v>1</v>
      </c>
      <c r="F181" s="1480" t="s">
        <v>1326</v>
      </c>
      <c r="G181" s="1515" t="s">
        <v>2717</v>
      </c>
      <c r="H181" s="1516">
        <v>0.26</v>
      </c>
      <c r="I181" s="1481" t="s">
        <v>791</v>
      </c>
      <c r="J181" s="1500">
        <v>0.19500000000000001</v>
      </c>
      <c r="K181" s="1476"/>
      <c r="L181" s="1517"/>
      <c r="M181" s="1517"/>
      <c r="N181" s="1476"/>
      <c r="O181" s="1476"/>
      <c r="P181" s="1476"/>
      <c r="Q181" s="1517"/>
      <c r="R181" s="1517"/>
      <c r="S181" s="1476"/>
      <c r="T181" s="1502"/>
    </row>
    <row r="182" spans="1:20">
      <c r="A182" s="1512" t="s">
        <v>200</v>
      </c>
      <c r="B182" s="1512" t="s">
        <v>779</v>
      </c>
      <c r="C182" s="1513">
        <v>101</v>
      </c>
      <c r="D182" s="1514" t="s">
        <v>1179</v>
      </c>
      <c r="E182" s="1514">
        <v>1</v>
      </c>
      <c r="F182" s="1480" t="s">
        <v>1326</v>
      </c>
      <c r="G182" s="1515" t="s">
        <v>2717</v>
      </c>
      <c r="H182" s="1516">
        <v>0.26</v>
      </c>
      <c r="I182" s="1481" t="s">
        <v>791</v>
      </c>
      <c r="J182" s="1500">
        <v>0.19500000000000001</v>
      </c>
      <c r="K182" s="1476"/>
      <c r="L182" s="1517"/>
      <c r="M182" s="1517"/>
      <c r="N182" s="1476"/>
      <c r="O182" s="1476"/>
      <c r="P182" s="1476"/>
      <c r="Q182" s="1517"/>
      <c r="R182" s="1517"/>
      <c r="S182" s="1476"/>
      <c r="T182" s="1502"/>
    </row>
    <row r="183" spans="1:20">
      <c r="A183" s="1512" t="s">
        <v>21</v>
      </c>
      <c r="B183" s="1512" t="s">
        <v>770</v>
      </c>
      <c r="C183" s="1513">
        <v>101</v>
      </c>
      <c r="D183" s="1514" t="s">
        <v>1180</v>
      </c>
      <c r="E183" s="1514">
        <v>1</v>
      </c>
      <c r="F183" s="1480" t="s">
        <v>1326</v>
      </c>
      <c r="G183" s="1515" t="s">
        <v>2717</v>
      </c>
      <c r="H183" s="1516">
        <v>0.26</v>
      </c>
      <c r="I183" s="1481" t="s">
        <v>791</v>
      </c>
      <c r="J183" s="1500">
        <v>0.19500000000000001</v>
      </c>
      <c r="K183" s="1476"/>
      <c r="L183" s="1517"/>
      <c r="M183" s="1517"/>
      <c r="N183" s="1476"/>
      <c r="O183" s="1476"/>
      <c r="P183" s="1476"/>
      <c r="Q183" s="1517"/>
      <c r="R183" s="1517"/>
      <c r="S183" s="1476"/>
      <c r="T183" s="1502"/>
    </row>
    <row r="184" spans="1:20">
      <c r="A184" s="1511" t="s">
        <v>93</v>
      </c>
      <c r="B184" s="1512" t="s">
        <v>562</v>
      </c>
      <c r="C184" s="1513">
        <v>101</v>
      </c>
      <c r="D184" s="1514" t="s">
        <v>1179</v>
      </c>
      <c r="E184" s="1514">
        <v>1</v>
      </c>
      <c r="F184" s="1480" t="s">
        <v>1326</v>
      </c>
      <c r="G184" s="1515" t="s">
        <v>2717</v>
      </c>
      <c r="H184" s="1516">
        <v>0.26</v>
      </c>
      <c r="I184" s="1481" t="s">
        <v>791</v>
      </c>
      <c r="J184" s="1500">
        <v>0.19500000000000001</v>
      </c>
      <c r="K184" s="1476"/>
      <c r="L184" s="1517"/>
      <c r="M184" s="1517"/>
      <c r="N184" s="1476"/>
      <c r="O184" s="1476"/>
      <c r="P184" s="1476"/>
      <c r="Q184" s="1517"/>
      <c r="R184" s="1517"/>
      <c r="S184" s="1476"/>
      <c r="T184" s="1502"/>
    </row>
    <row r="185" spans="1:20">
      <c r="A185" s="1511" t="s">
        <v>351</v>
      </c>
      <c r="B185" s="1512" t="s">
        <v>586</v>
      </c>
      <c r="C185" s="1513">
        <v>101</v>
      </c>
      <c r="D185" s="1514" t="s">
        <v>1180</v>
      </c>
      <c r="E185" s="1514">
        <v>1</v>
      </c>
      <c r="F185" s="1480" t="s">
        <v>1326</v>
      </c>
      <c r="G185" s="1515" t="s">
        <v>2717</v>
      </c>
      <c r="H185" s="1516">
        <v>0.26</v>
      </c>
      <c r="I185" s="1481" t="s">
        <v>791</v>
      </c>
      <c r="J185" s="1500">
        <v>0.19500000000000001</v>
      </c>
      <c r="K185" s="1476"/>
      <c r="L185" s="1517"/>
      <c r="M185" s="1517"/>
      <c r="N185" s="1476"/>
      <c r="O185" s="1476"/>
      <c r="P185" s="1476"/>
      <c r="Q185" s="1517"/>
      <c r="R185" s="1517"/>
      <c r="S185" s="1476"/>
      <c r="T185" s="1502"/>
    </row>
    <row r="186" spans="1:20">
      <c r="A186" s="1512" t="s">
        <v>218</v>
      </c>
      <c r="B186" s="1512" t="s">
        <v>746</v>
      </c>
      <c r="C186" s="1513">
        <v>101</v>
      </c>
      <c r="D186" s="1514" t="s">
        <v>1179</v>
      </c>
      <c r="E186" s="1514">
        <v>1</v>
      </c>
      <c r="F186" s="1480" t="s">
        <v>1326</v>
      </c>
      <c r="G186" s="1515" t="s">
        <v>2717</v>
      </c>
      <c r="H186" s="1516">
        <v>0.26</v>
      </c>
      <c r="I186" s="1481" t="s">
        <v>791</v>
      </c>
      <c r="J186" s="1500">
        <v>0.19500000000000001</v>
      </c>
      <c r="K186" s="1476"/>
      <c r="L186" s="1517"/>
      <c r="M186" s="1517"/>
      <c r="N186" s="1476"/>
      <c r="O186" s="1476"/>
      <c r="P186" s="1476"/>
      <c r="Q186" s="1517"/>
      <c r="R186" s="1517"/>
      <c r="S186" s="1476"/>
      <c r="T186" s="1502"/>
    </row>
    <row r="187" spans="1:20">
      <c r="A187" s="1512" t="s">
        <v>480</v>
      </c>
      <c r="B187" s="1512" t="s">
        <v>1121</v>
      </c>
      <c r="C187" s="1513">
        <v>101</v>
      </c>
      <c r="D187" s="1514" t="s">
        <v>1179</v>
      </c>
      <c r="E187" s="1514">
        <v>1</v>
      </c>
      <c r="F187" s="1480" t="s">
        <v>1326</v>
      </c>
      <c r="G187" s="1515" t="s">
        <v>2717</v>
      </c>
      <c r="H187" s="1516">
        <v>0.26</v>
      </c>
      <c r="I187" s="1481" t="s">
        <v>791</v>
      </c>
      <c r="J187" s="1500">
        <v>0.19500000000000001</v>
      </c>
      <c r="K187" s="1476"/>
      <c r="L187" s="1517"/>
      <c r="M187" s="1517"/>
      <c r="N187" s="1476"/>
      <c r="O187" s="1476"/>
      <c r="P187" s="1476"/>
      <c r="Q187" s="1517"/>
      <c r="R187" s="1517"/>
      <c r="S187" s="1476"/>
      <c r="T187" s="1502"/>
    </row>
    <row r="188" spans="1:20">
      <c r="A188" s="1511" t="s">
        <v>278</v>
      </c>
      <c r="B188" s="1512" t="s">
        <v>681</v>
      </c>
      <c r="C188" s="1513">
        <v>101</v>
      </c>
      <c r="D188" s="1514" t="s">
        <v>1179</v>
      </c>
      <c r="E188" s="1514">
        <v>1</v>
      </c>
      <c r="F188" s="1480" t="s">
        <v>1326</v>
      </c>
      <c r="G188" s="1515" t="s">
        <v>2717</v>
      </c>
      <c r="H188" s="1516">
        <v>0.26</v>
      </c>
      <c r="I188" s="1481" t="s">
        <v>791</v>
      </c>
      <c r="J188" s="1500">
        <v>0.19500000000000001</v>
      </c>
      <c r="K188" s="1476"/>
      <c r="L188" s="1517"/>
      <c r="M188" s="1517"/>
      <c r="N188" s="1476"/>
      <c r="O188" s="1476"/>
      <c r="P188" s="1476"/>
      <c r="Q188" s="1517"/>
      <c r="R188" s="1517"/>
      <c r="S188" s="1476"/>
      <c r="T188" s="1502"/>
    </row>
    <row r="189" spans="1:20">
      <c r="A189" s="1512" t="s">
        <v>416</v>
      </c>
      <c r="B189" s="1512" t="s">
        <v>531</v>
      </c>
      <c r="C189" s="1513">
        <v>112</v>
      </c>
      <c r="D189" s="1514" t="s">
        <v>1182</v>
      </c>
      <c r="E189" s="1514"/>
      <c r="F189" s="1481" t="s">
        <v>1380</v>
      </c>
      <c r="G189" s="1521">
        <v>0.21</v>
      </c>
      <c r="H189" s="1516">
        <v>0.28000000000000003</v>
      </c>
      <c r="I189" s="1480" t="s">
        <v>878</v>
      </c>
      <c r="J189" s="1500">
        <v>0.19900000000000001</v>
      </c>
      <c r="K189" s="1476">
        <v>0.25</v>
      </c>
      <c r="L189" s="1517" t="s">
        <v>1701</v>
      </c>
      <c r="M189" s="1517" t="s">
        <v>878</v>
      </c>
      <c r="N189" s="1476">
        <v>0.3</v>
      </c>
      <c r="O189" s="1476">
        <v>0.21099999999999999</v>
      </c>
      <c r="P189" s="1476"/>
      <c r="Q189" s="1517"/>
      <c r="R189" s="1517"/>
      <c r="S189" s="1476"/>
      <c r="T189" s="1502"/>
    </row>
    <row r="190" spans="1:20">
      <c r="A190" s="1512" t="s">
        <v>239</v>
      </c>
      <c r="B190" s="1512" t="s">
        <v>553</v>
      </c>
      <c r="C190" s="1513">
        <v>113</v>
      </c>
      <c r="D190" s="1514" t="s">
        <v>1181</v>
      </c>
      <c r="E190" s="1514"/>
      <c r="F190" s="1481" t="s">
        <v>1380</v>
      </c>
      <c r="G190" s="1521">
        <v>0.39</v>
      </c>
      <c r="H190" s="1516">
        <v>0.28000000000000003</v>
      </c>
      <c r="I190" s="1481" t="s">
        <v>792</v>
      </c>
      <c r="J190" s="1500">
        <v>0.19900000000000001</v>
      </c>
      <c r="K190" s="1476">
        <v>0.19</v>
      </c>
      <c r="L190" s="1517" t="s">
        <v>1701</v>
      </c>
      <c r="M190" s="1517" t="s">
        <v>878</v>
      </c>
      <c r="N190" s="1476">
        <v>0.3</v>
      </c>
      <c r="O190" s="1476">
        <v>0.21099999999999999</v>
      </c>
      <c r="P190" s="1476"/>
      <c r="Q190" s="1517"/>
      <c r="R190" s="1517"/>
      <c r="S190" s="1476"/>
      <c r="T190" s="1502"/>
    </row>
    <row r="191" spans="1:20">
      <c r="A191" s="1512" t="s">
        <v>490</v>
      </c>
      <c r="B191" s="1512" t="s">
        <v>752</v>
      </c>
      <c r="C191" s="1513">
        <v>105</v>
      </c>
      <c r="D191" s="1514" t="s">
        <v>1181</v>
      </c>
      <c r="E191" s="1514"/>
      <c r="F191" s="1481" t="s">
        <v>1380</v>
      </c>
      <c r="G191" s="1521">
        <v>0.1</v>
      </c>
      <c r="H191" s="1516">
        <v>0.28000000000000003</v>
      </c>
      <c r="I191" s="1480" t="s">
        <v>878</v>
      </c>
      <c r="J191" s="1500">
        <v>0.19900000000000001</v>
      </c>
      <c r="K191" s="1476">
        <v>0.2</v>
      </c>
      <c r="L191" s="1517" t="s">
        <v>1701</v>
      </c>
      <c r="M191" s="1517" t="s">
        <v>878</v>
      </c>
      <c r="N191" s="1476">
        <v>0.3</v>
      </c>
      <c r="O191" s="1476">
        <v>0.21099999999999999</v>
      </c>
      <c r="P191" s="1476"/>
      <c r="Q191" s="1517"/>
      <c r="R191" s="1517"/>
      <c r="S191" s="1476"/>
      <c r="T191" s="1502"/>
    </row>
    <row r="192" spans="1:20">
      <c r="A192" s="1512" t="s">
        <v>210</v>
      </c>
      <c r="B192" s="1512" t="s">
        <v>784</v>
      </c>
      <c r="C192" s="1513">
        <v>105</v>
      </c>
      <c r="D192" s="1514" t="s">
        <v>1181</v>
      </c>
      <c r="E192" s="1514"/>
      <c r="F192" s="1481" t="s">
        <v>1380</v>
      </c>
      <c r="G192" s="1521">
        <v>0.21</v>
      </c>
      <c r="H192" s="1516">
        <v>0.28000000000000003</v>
      </c>
      <c r="I192" s="1480" t="s">
        <v>878</v>
      </c>
      <c r="J192" s="1500">
        <v>0.19900000000000001</v>
      </c>
      <c r="K192" s="1476">
        <v>0.32</v>
      </c>
      <c r="L192" s="1517" t="s">
        <v>1701</v>
      </c>
      <c r="M192" s="1517" t="s">
        <v>792</v>
      </c>
      <c r="N192" s="1476">
        <v>0.3</v>
      </c>
      <c r="O192" s="1476">
        <v>0.21099999999999999</v>
      </c>
      <c r="P192" s="1476"/>
      <c r="Q192" s="1517"/>
      <c r="R192" s="1517"/>
      <c r="S192" s="1476"/>
      <c r="T192" s="1502"/>
    </row>
    <row r="193" spans="1:20">
      <c r="A193" s="1511" t="s">
        <v>26</v>
      </c>
      <c r="B193" s="1512" t="s">
        <v>655</v>
      </c>
      <c r="C193" s="1513">
        <v>189</v>
      </c>
      <c r="D193" s="1514" t="s">
        <v>1181</v>
      </c>
      <c r="E193" s="1514"/>
      <c r="F193" s="1481" t="s">
        <v>1380</v>
      </c>
      <c r="G193" s="1521">
        <v>0.19</v>
      </c>
      <c r="H193" s="1516">
        <v>0.28000000000000003</v>
      </c>
      <c r="I193" s="1480" t="s">
        <v>878</v>
      </c>
      <c r="J193" s="1500">
        <v>0.19900000000000001</v>
      </c>
      <c r="K193" s="1476">
        <v>0.17</v>
      </c>
      <c r="L193" s="1517" t="s">
        <v>2045</v>
      </c>
      <c r="M193" s="1517" t="s">
        <v>878</v>
      </c>
      <c r="N193" s="1476">
        <v>0.3</v>
      </c>
      <c r="O193" s="1503">
        <v>0.20200000000000001</v>
      </c>
      <c r="P193" s="1476"/>
      <c r="Q193" s="1517"/>
      <c r="R193" s="1517"/>
      <c r="S193" s="1476"/>
      <c r="T193" s="1502"/>
    </row>
    <row r="194" spans="1:20">
      <c r="A194" s="1512" t="s">
        <v>413</v>
      </c>
      <c r="B194" s="1512" t="s">
        <v>529</v>
      </c>
      <c r="C194" s="1513">
        <v>121</v>
      </c>
      <c r="D194" s="1514" t="s">
        <v>1182</v>
      </c>
      <c r="E194" s="1514"/>
      <c r="F194" s="1481" t="s">
        <v>1380</v>
      </c>
      <c r="G194" s="1521">
        <v>0.18</v>
      </c>
      <c r="H194" s="1516">
        <v>0.28000000000000003</v>
      </c>
      <c r="I194" s="1480" t="s">
        <v>878</v>
      </c>
      <c r="J194" s="1500">
        <v>0.19900000000000001</v>
      </c>
      <c r="K194" s="1476">
        <v>0.27</v>
      </c>
      <c r="L194" s="1517" t="s">
        <v>2493</v>
      </c>
      <c r="M194" s="1517" t="s">
        <v>792</v>
      </c>
      <c r="N194" s="1476">
        <v>0.20399999999999999</v>
      </c>
      <c r="O194" s="1501">
        <v>0.25769999999999998</v>
      </c>
      <c r="P194" s="1476"/>
      <c r="Q194" s="1517"/>
      <c r="R194" s="1517"/>
      <c r="S194" s="1476"/>
      <c r="T194" s="1502"/>
    </row>
    <row r="195" spans="1:20">
      <c r="A195" s="1512" t="s">
        <v>20</v>
      </c>
      <c r="B195" s="1512" t="s">
        <v>1124</v>
      </c>
      <c r="C195" s="1513">
        <v>121</v>
      </c>
      <c r="D195" s="1514" t="s">
        <v>1181</v>
      </c>
      <c r="E195" s="1514"/>
      <c r="F195" s="1481" t="s">
        <v>1380</v>
      </c>
      <c r="G195" s="1521">
        <v>0.24</v>
      </c>
      <c r="H195" s="1516">
        <v>0.28000000000000003</v>
      </c>
      <c r="I195" s="1480" t="s">
        <v>878</v>
      </c>
      <c r="J195" s="1500">
        <v>0.19900000000000001</v>
      </c>
      <c r="K195" s="1476">
        <v>0.41</v>
      </c>
      <c r="L195" s="1517" t="s">
        <v>2493</v>
      </c>
      <c r="M195" s="1517" t="s">
        <v>792</v>
      </c>
      <c r="N195" s="1476">
        <v>2.0400000000000001E-2</v>
      </c>
      <c r="O195" s="1501">
        <v>0.25769999999999998</v>
      </c>
      <c r="P195" s="1476"/>
      <c r="Q195" s="1517"/>
      <c r="R195" s="1517"/>
      <c r="S195" s="1476"/>
      <c r="T195" s="1502"/>
    </row>
    <row r="196" spans="1:20">
      <c r="A196" s="1512" t="s">
        <v>146</v>
      </c>
      <c r="B196" s="1512" t="s">
        <v>535</v>
      </c>
      <c r="C196" s="1513">
        <v>121</v>
      </c>
      <c r="D196" s="1514" t="s">
        <v>1182</v>
      </c>
      <c r="E196" s="1514"/>
      <c r="F196" s="1481" t="s">
        <v>1380</v>
      </c>
      <c r="G196" s="1521">
        <v>0.17</v>
      </c>
      <c r="H196" s="1516">
        <v>0.28000000000000003</v>
      </c>
      <c r="I196" s="1480" t="s">
        <v>878</v>
      </c>
      <c r="J196" s="1500">
        <v>0.19900000000000001</v>
      </c>
      <c r="K196" s="1476">
        <v>0.18</v>
      </c>
      <c r="L196" s="1517" t="s">
        <v>2493</v>
      </c>
      <c r="M196" s="1517" t="s">
        <v>792</v>
      </c>
      <c r="N196" s="1476">
        <v>0.20399999999999999</v>
      </c>
      <c r="O196" s="1501">
        <v>0.25769999999999998</v>
      </c>
      <c r="P196" s="1476"/>
      <c r="Q196" s="1517"/>
      <c r="R196" s="1517"/>
      <c r="S196" s="1476"/>
      <c r="T196" s="1502"/>
    </row>
    <row r="197" spans="1:20">
      <c r="A197" s="1511" t="s">
        <v>452</v>
      </c>
      <c r="B197" s="1512" t="s">
        <v>591</v>
      </c>
      <c r="C197" s="1513">
        <v>189</v>
      </c>
      <c r="D197" s="1514" t="s">
        <v>1182</v>
      </c>
      <c r="E197" s="1514"/>
      <c r="F197" s="1481" t="s">
        <v>1380</v>
      </c>
      <c r="G197" s="1521">
        <v>0.26</v>
      </c>
      <c r="H197" s="1516">
        <v>0.28000000000000003</v>
      </c>
      <c r="I197" s="1480" t="s">
        <v>878</v>
      </c>
      <c r="J197" s="1500">
        <v>0.19900000000000001</v>
      </c>
      <c r="K197" s="1476">
        <v>0.23</v>
      </c>
      <c r="L197" s="1517" t="s">
        <v>2493</v>
      </c>
      <c r="M197" s="1517" t="s">
        <v>792</v>
      </c>
      <c r="N197" s="1476">
        <v>0.20399999999999999</v>
      </c>
      <c r="O197" s="1501">
        <v>0.25769999999999998</v>
      </c>
      <c r="P197" s="1476"/>
      <c r="Q197" s="1517"/>
      <c r="R197" s="1517"/>
      <c r="S197" s="1476"/>
      <c r="T197" s="1502"/>
    </row>
    <row r="198" spans="1:20">
      <c r="A198" s="1512" t="s">
        <v>142</v>
      </c>
      <c r="B198" s="1512" t="s">
        <v>533</v>
      </c>
      <c r="C198" s="1513">
        <v>189</v>
      </c>
      <c r="D198" s="1514" t="s">
        <v>1182</v>
      </c>
      <c r="E198" s="1514"/>
      <c r="F198" s="1481" t="s">
        <v>1380</v>
      </c>
      <c r="G198" s="1521">
        <v>0.15</v>
      </c>
      <c r="H198" s="1516">
        <v>0.28000000000000003</v>
      </c>
      <c r="I198" s="1480" t="s">
        <v>878</v>
      </c>
      <c r="J198" s="1500">
        <v>0.19900000000000001</v>
      </c>
      <c r="K198" s="1476">
        <v>0.26</v>
      </c>
      <c r="L198" s="1517" t="s">
        <v>2493</v>
      </c>
      <c r="M198" s="1517" t="s">
        <v>792</v>
      </c>
      <c r="N198" s="1476">
        <v>0.20399999999999999</v>
      </c>
      <c r="O198" s="1501">
        <v>0.25769999999999998</v>
      </c>
      <c r="P198" s="1476"/>
      <c r="Q198" s="1517"/>
      <c r="R198" s="1517"/>
      <c r="S198" s="1476"/>
      <c r="T198" s="1502"/>
    </row>
    <row r="199" spans="1:20">
      <c r="A199" s="1511" t="s">
        <v>420</v>
      </c>
      <c r="B199" s="1512" t="s">
        <v>831</v>
      </c>
      <c r="C199" s="1513">
        <v>123</v>
      </c>
      <c r="D199" s="1514" t="s">
        <v>882</v>
      </c>
      <c r="E199" s="1514"/>
      <c r="F199" s="1481" t="s">
        <v>1380</v>
      </c>
      <c r="G199" s="1521">
        <v>0.26</v>
      </c>
      <c r="H199" s="1516">
        <v>0.28000000000000003</v>
      </c>
      <c r="I199" s="1480" t="s">
        <v>878</v>
      </c>
      <c r="J199" s="1500">
        <v>0.19900000000000001</v>
      </c>
      <c r="K199" s="1476"/>
      <c r="L199" s="1517"/>
      <c r="M199" s="1517"/>
      <c r="N199" s="1476"/>
      <c r="O199" s="1476"/>
      <c r="P199" s="1476"/>
      <c r="Q199" s="1517"/>
      <c r="R199" s="1517"/>
      <c r="S199" s="1476"/>
      <c r="T199" s="1502"/>
    </row>
    <row r="200" spans="1:20">
      <c r="A200" s="1511" t="s">
        <v>364</v>
      </c>
      <c r="B200" s="1512" t="s">
        <v>595</v>
      </c>
      <c r="C200" s="1513">
        <v>123</v>
      </c>
      <c r="D200" s="1514" t="s">
        <v>882</v>
      </c>
      <c r="E200" s="1514"/>
      <c r="F200" s="1481" t="s">
        <v>1380</v>
      </c>
      <c r="G200" s="1521">
        <v>0.25</v>
      </c>
      <c r="H200" s="1516">
        <v>0.28000000000000003</v>
      </c>
      <c r="I200" s="1480" t="s">
        <v>878</v>
      </c>
      <c r="J200" s="1500">
        <v>0.19900000000000001</v>
      </c>
      <c r="K200" s="1476"/>
      <c r="L200" s="1517"/>
      <c r="M200" s="1517"/>
      <c r="N200" s="1476"/>
      <c r="O200" s="1476"/>
      <c r="P200" s="1476"/>
      <c r="Q200" s="1517"/>
      <c r="R200" s="1517"/>
      <c r="S200" s="1476"/>
      <c r="T200" s="1502"/>
    </row>
    <row r="201" spans="1:20">
      <c r="A201" s="1512" t="s">
        <v>98</v>
      </c>
      <c r="B201" s="1512" t="s">
        <v>547</v>
      </c>
      <c r="C201" s="1513">
        <v>171</v>
      </c>
      <c r="D201" s="1514" t="s">
        <v>882</v>
      </c>
      <c r="E201" s="1514"/>
      <c r="F201" s="1481" t="s">
        <v>1380</v>
      </c>
      <c r="G201" s="1521">
        <v>0.28999999999999998</v>
      </c>
      <c r="H201" s="1516">
        <v>0.28000000000000003</v>
      </c>
      <c r="I201" s="1481" t="s">
        <v>791</v>
      </c>
      <c r="J201" s="1500">
        <v>0.19900000000000001</v>
      </c>
      <c r="K201" s="1476"/>
      <c r="L201" s="1517"/>
      <c r="M201" s="1517"/>
      <c r="N201" s="1476"/>
      <c r="O201" s="1476"/>
      <c r="P201" s="1476"/>
      <c r="Q201" s="1517"/>
      <c r="R201" s="1517"/>
      <c r="S201" s="1476"/>
      <c r="T201" s="1502"/>
    </row>
    <row r="202" spans="1:20">
      <c r="A202" s="1512" t="s">
        <v>473</v>
      </c>
      <c r="B202" s="1512" t="s">
        <v>545</v>
      </c>
      <c r="C202" s="1513">
        <v>114</v>
      </c>
      <c r="D202" s="1514" t="s">
        <v>1179</v>
      </c>
      <c r="E202" s="1514"/>
      <c r="F202" s="1481" t="s">
        <v>1380</v>
      </c>
      <c r="G202" s="1521">
        <v>0.33</v>
      </c>
      <c r="H202" s="1516">
        <v>0.28000000000000003</v>
      </c>
      <c r="I202" s="1481" t="s">
        <v>791</v>
      </c>
      <c r="J202" s="1500">
        <v>0.19900000000000001</v>
      </c>
      <c r="K202" s="1476"/>
      <c r="L202" s="1517"/>
      <c r="M202" s="1517"/>
      <c r="N202" s="1476"/>
      <c r="O202" s="1476"/>
      <c r="P202" s="1476"/>
      <c r="Q202" s="1517"/>
      <c r="R202" s="1517"/>
      <c r="S202" s="1476"/>
      <c r="T202" s="1502"/>
    </row>
    <row r="203" spans="1:20">
      <c r="A203" s="1512" t="s">
        <v>471</v>
      </c>
      <c r="B203" s="1512" t="s">
        <v>544</v>
      </c>
      <c r="C203" s="1513">
        <v>112</v>
      </c>
      <c r="D203" s="1514" t="s">
        <v>1181</v>
      </c>
      <c r="E203" s="1514"/>
      <c r="F203" s="1481" t="s">
        <v>1380</v>
      </c>
      <c r="G203" s="1521">
        <v>0.2</v>
      </c>
      <c r="H203" s="1516">
        <v>0.28000000000000003</v>
      </c>
      <c r="I203" s="1480" t="s">
        <v>878</v>
      </c>
      <c r="J203" s="1500">
        <v>0.19900000000000001</v>
      </c>
      <c r="K203" s="1476"/>
      <c r="L203" s="1517"/>
      <c r="M203" s="1517"/>
      <c r="N203" s="1476"/>
      <c r="O203" s="1476"/>
      <c r="P203" s="1476"/>
      <c r="Q203" s="1517"/>
      <c r="R203" s="1517"/>
      <c r="S203" s="1476"/>
      <c r="T203" s="1502"/>
    </row>
    <row r="204" spans="1:20">
      <c r="A204" s="1512" t="s">
        <v>100</v>
      </c>
      <c r="B204" s="1512" t="s">
        <v>548</v>
      </c>
      <c r="C204" s="1513">
        <v>112</v>
      </c>
      <c r="D204" s="1514" t="s">
        <v>882</v>
      </c>
      <c r="E204" s="1514"/>
      <c r="F204" s="1481" t="s">
        <v>1380</v>
      </c>
      <c r="G204" s="1521">
        <v>0.26</v>
      </c>
      <c r="H204" s="1516">
        <v>0.28000000000000003</v>
      </c>
      <c r="I204" s="1480" t="s">
        <v>878</v>
      </c>
      <c r="J204" s="1500">
        <v>0.19900000000000001</v>
      </c>
      <c r="K204" s="1476"/>
      <c r="L204" s="1517"/>
      <c r="M204" s="1517"/>
      <c r="N204" s="1476"/>
      <c r="O204" s="1476"/>
      <c r="P204" s="1476"/>
      <c r="Q204" s="1517"/>
      <c r="R204" s="1517"/>
      <c r="S204" s="1476"/>
      <c r="T204" s="1502"/>
    </row>
    <row r="205" spans="1:20">
      <c r="A205" s="1511" t="s">
        <v>87</v>
      </c>
      <c r="B205" s="1512" t="s">
        <v>567</v>
      </c>
      <c r="C205" s="1518">
        <v>171</v>
      </c>
      <c r="D205" s="1514" t="s">
        <v>1179</v>
      </c>
      <c r="E205" s="1514"/>
      <c r="F205" s="1481" t="s">
        <v>1380</v>
      </c>
      <c r="G205" s="1521">
        <v>0.43</v>
      </c>
      <c r="H205" s="1516">
        <v>0.28000000000000003</v>
      </c>
      <c r="I205" s="1481" t="s">
        <v>791</v>
      </c>
      <c r="J205" s="1500">
        <v>0.19900000000000001</v>
      </c>
      <c r="K205" s="1476"/>
      <c r="L205" s="1517"/>
      <c r="M205" s="1517"/>
      <c r="N205" s="1476"/>
      <c r="O205" s="1476"/>
      <c r="P205" s="1476"/>
      <c r="Q205" s="1517"/>
      <c r="R205" s="1517"/>
      <c r="S205" s="1476"/>
      <c r="T205" s="1502"/>
    </row>
    <row r="206" spans="1:20">
      <c r="A206" s="1511" t="s">
        <v>357</v>
      </c>
      <c r="B206" s="1512" t="s">
        <v>589</v>
      </c>
      <c r="C206" s="1513">
        <v>171</v>
      </c>
      <c r="D206" s="1514" t="s">
        <v>1181</v>
      </c>
      <c r="E206" s="1514"/>
      <c r="F206" s="1481" t="s">
        <v>1380</v>
      </c>
      <c r="G206" s="1521">
        <v>0.26</v>
      </c>
      <c r="H206" s="1516">
        <v>0.28000000000000003</v>
      </c>
      <c r="I206" s="1480" t="s">
        <v>878</v>
      </c>
      <c r="J206" s="1500">
        <v>0.19900000000000001</v>
      </c>
      <c r="K206" s="1476"/>
      <c r="L206" s="1517"/>
      <c r="M206" s="1517"/>
      <c r="N206" s="1476"/>
      <c r="O206" s="1476"/>
      <c r="P206" s="1476"/>
      <c r="Q206" s="1517"/>
      <c r="R206" s="1517"/>
      <c r="S206" s="1476"/>
      <c r="T206" s="1502"/>
    </row>
    <row r="207" spans="1:20">
      <c r="A207" s="1511" t="s">
        <v>349</v>
      </c>
      <c r="B207" s="1512" t="s">
        <v>585</v>
      </c>
      <c r="C207" s="1513">
        <v>113</v>
      </c>
      <c r="D207" s="1514" t="s">
        <v>882</v>
      </c>
      <c r="E207" s="1514"/>
      <c r="F207" s="1481" t="s">
        <v>1380</v>
      </c>
      <c r="G207" s="1521">
        <v>0.24</v>
      </c>
      <c r="H207" s="1516">
        <v>0.28000000000000003</v>
      </c>
      <c r="I207" s="1480" t="s">
        <v>878</v>
      </c>
      <c r="J207" s="1500">
        <v>0.19900000000000001</v>
      </c>
      <c r="K207" s="1476"/>
      <c r="L207" s="1517"/>
      <c r="M207" s="1517"/>
      <c r="N207" s="1476"/>
      <c r="O207" s="1476"/>
      <c r="P207" s="1476"/>
      <c r="Q207" s="1517"/>
      <c r="R207" s="1517"/>
      <c r="S207" s="1476"/>
      <c r="T207" s="1502"/>
    </row>
    <row r="208" spans="1:20">
      <c r="A208" s="1512" t="s">
        <v>118</v>
      </c>
      <c r="B208" s="1512" t="s">
        <v>810</v>
      </c>
      <c r="C208" s="1513">
        <v>113</v>
      </c>
      <c r="D208" s="1514" t="s">
        <v>1179</v>
      </c>
      <c r="E208" s="1514"/>
      <c r="F208" s="1481" t="s">
        <v>1380</v>
      </c>
      <c r="G208" s="1521">
        <v>0</v>
      </c>
      <c r="H208" s="1516">
        <v>0.28000000000000003</v>
      </c>
      <c r="I208" s="1481" t="s">
        <v>791</v>
      </c>
      <c r="J208" s="1500">
        <v>0.19900000000000001</v>
      </c>
      <c r="K208" s="1476"/>
      <c r="L208" s="1517"/>
      <c r="M208" s="1517"/>
      <c r="N208" s="1476"/>
      <c r="O208" s="1476"/>
      <c r="P208" s="1476"/>
      <c r="Q208" s="1517"/>
      <c r="R208" s="1517"/>
      <c r="S208" s="1476"/>
      <c r="T208" s="1502"/>
    </row>
    <row r="209" spans="1:28">
      <c r="A209" s="1511" t="s">
        <v>88</v>
      </c>
      <c r="B209" s="1512" t="s">
        <v>568</v>
      </c>
      <c r="C209" s="1513">
        <v>189</v>
      </c>
      <c r="D209" s="1514" t="s">
        <v>882</v>
      </c>
      <c r="E209" s="1514"/>
      <c r="F209" s="1481" t="s">
        <v>1380</v>
      </c>
      <c r="G209" s="1521">
        <v>0.13</v>
      </c>
      <c r="H209" s="1516">
        <v>0.28000000000000003</v>
      </c>
      <c r="I209" s="1480" t="s">
        <v>878</v>
      </c>
      <c r="J209" s="1500">
        <v>0.19900000000000001</v>
      </c>
      <c r="K209" s="1476"/>
      <c r="L209" s="1517"/>
      <c r="M209" s="1517"/>
      <c r="N209" s="1476"/>
      <c r="O209" s="1476"/>
      <c r="P209" s="1476"/>
      <c r="Q209" s="1517"/>
      <c r="R209" s="1517"/>
      <c r="S209" s="1476"/>
      <c r="T209" s="1525"/>
      <c r="U209" s="1484"/>
      <c r="V209" s="1484"/>
      <c r="W209" s="1484"/>
      <c r="X209" s="1484"/>
      <c r="Y209" s="1484"/>
      <c r="Z209" s="1484"/>
      <c r="AA209" s="1484"/>
      <c r="AB209" s="1484"/>
    </row>
    <row r="210" spans="1:28">
      <c r="A210" s="1512" t="s">
        <v>468</v>
      </c>
      <c r="B210" s="1512" t="s">
        <v>542</v>
      </c>
      <c r="C210" s="1513">
        <v>114</v>
      </c>
      <c r="D210" s="1514" t="s">
        <v>1180</v>
      </c>
      <c r="E210" s="1514"/>
      <c r="F210" s="1481" t="s">
        <v>1380</v>
      </c>
      <c r="G210" s="1521">
        <v>0.33</v>
      </c>
      <c r="H210" s="1516">
        <v>0.28000000000000003</v>
      </c>
      <c r="I210" s="1481" t="s">
        <v>791</v>
      </c>
      <c r="J210" s="1500">
        <v>0.19900000000000001</v>
      </c>
      <c r="K210" s="1476"/>
      <c r="L210" s="1517"/>
      <c r="M210" s="1517"/>
      <c r="N210" s="1476"/>
      <c r="O210" s="1476"/>
      <c r="P210" s="1476"/>
      <c r="Q210" s="1517"/>
      <c r="R210" s="1517"/>
      <c r="S210" s="1476"/>
      <c r="T210" s="1525"/>
      <c r="U210" s="1484"/>
      <c r="V210" s="1484"/>
      <c r="W210" s="1484"/>
      <c r="X210" s="1484"/>
      <c r="Y210" s="1484"/>
      <c r="Z210" s="1484"/>
      <c r="AA210" s="1484"/>
      <c r="AB210" s="1484"/>
    </row>
    <row r="211" spans="1:28">
      <c r="A211" s="1512" t="s">
        <v>1148</v>
      </c>
      <c r="B211" s="1512" t="s">
        <v>556</v>
      </c>
      <c r="C211" s="1513">
        <v>114</v>
      </c>
      <c r="D211" s="1514" t="s">
        <v>882</v>
      </c>
      <c r="E211" s="1514"/>
      <c r="F211" s="1481" t="s">
        <v>1380</v>
      </c>
      <c r="G211" s="1521">
        <v>0.06</v>
      </c>
      <c r="H211" s="1516">
        <v>0.28000000000000003</v>
      </c>
      <c r="I211" s="1480" t="s">
        <v>878</v>
      </c>
      <c r="J211" s="1500">
        <v>0.19900000000000001</v>
      </c>
      <c r="K211" s="1476"/>
      <c r="L211" s="1517"/>
      <c r="M211" s="1517"/>
      <c r="N211" s="1476"/>
      <c r="O211" s="1476"/>
      <c r="P211" s="1476"/>
      <c r="Q211" s="1517"/>
      <c r="R211" s="1517"/>
      <c r="S211" s="1476"/>
      <c r="T211" s="1502"/>
    </row>
    <row r="212" spans="1:28">
      <c r="A212" s="1512" t="s">
        <v>140</v>
      </c>
      <c r="B212" s="1512" t="s">
        <v>532</v>
      </c>
      <c r="C212" s="1513">
        <v>121</v>
      </c>
      <c r="D212" s="1514" t="s">
        <v>1182</v>
      </c>
      <c r="E212" s="1514"/>
      <c r="F212" s="1481" t="s">
        <v>1380</v>
      </c>
      <c r="G212" s="1521">
        <v>0.17</v>
      </c>
      <c r="H212" s="1516">
        <v>0.28000000000000003</v>
      </c>
      <c r="I212" s="1480" t="s">
        <v>878</v>
      </c>
      <c r="J212" s="1500">
        <v>0.19900000000000001</v>
      </c>
      <c r="K212" s="1476"/>
      <c r="L212" s="1517"/>
      <c r="M212" s="1517"/>
      <c r="N212" s="1476"/>
      <c r="O212" s="1476"/>
      <c r="P212" s="1476"/>
      <c r="Q212" s="1517"/>
      <c r="R212" s="1517"/>
      <c r="S212" s="1476"/>
      <c r="T212" s="1502"/>
    </row>
    <row r="213" spans="1:28">
      <c r="A213" s="1512" t="s">
        <v>333</v>
      </c>
      <c r="B213" s="1512" t="s">
        <v>743</v>
      </c>
      <c r="C213" s="1513">
        <v>121</v>
      </c>
      <c r="D213" s="1514" t="s">
        <v>1181</v>
      </c>
      <c r="E213" s="1514"/>
      <c r="F213" s="1481" t="s">
        <v>1380</v>
      </c>
      <c r="G213" s="1521">
        <v>0.14000000000000001</v>
      </c>
      <c r="H213" s="1516">
        <v>0.28000000000000003</v>
      </c>
      <c r="I213" s="1480" t="s">
        <v>878</v>
      </c>
      <c r="J213" s="1500">
        <v>0.19900000000000001</v>
      </c>
      <c r="K213" s="1476"/>
      <c r="L213" s="1517"/>
      <c r="M213" s="1517"/>
      <c r="N213" s="1476"/>
      <c r="O213" s="1476"/>
      <c r="P213" s="1476"/>
      <c r="Q213" s="1517"/>
      <c r="R213" s="1517"/>
      <c r="S213" s="1476"/>
      <c r="T213" s="1502"/>
    </row>
    <row r="214" spans="1:28">
      <c r="A214" s="1512" t="s">
        <v>462</v>
      </c>
      <c r="B214" s="1512" t="s">
        <v>539</v>
      </c>
      <c r="C214" s="1513">
        <v>114</v>
      </c>
      <c r="D214" s="1514" t="s">
        <v>1181</v>
      </c>
      <c r="E214" s="1514"/>
      <c r="F214" s="1481" t="s">
        <v>1380</v>
      </c>
      <c r="G214" s="1521">
        <v>0.19</v>
      </c>
      <c r="H214" s="1516">
        <v>0.28000000000000003</v>
      </c>
      <c r="I214" s="1480" t="s">
        <v>878</v>
      </c>
      <c r="J214" s="1500">
        <v>0.19900000000000001</v>
      </c>
      <c r="K214" s="1476"/>
      <c r="L214" s="1517"/>
      <c r="M214" s="1517"/>
      <c r="N214" s="1476"/>
      <c r="O214" s="1476"/>
      <c r="P214" s="1476"/>
      <c r="Q214" s="1517"/>
      <c r="R214" s="1517"/>
      <c r="S214" s="1476"/>
      <c r="T214" s="1502"/>
    </row>
    <row r="215" spans="1:28">
      <c r="A215" s="1511" t="s">
        <v>4</v>
      </c>
      <c r="B215" s="1512" t="s">
        <v>674</v>
      </c>
      <c r="C215" s="1513">
        <v>114</v>
      </c>
      <c r="D215" s="1514" t="s">
        <v>1181</v>
      </c>
      <c r="E215" s="1514"/>
      <c r="F215" s="1481" t="s">
        <v>1380</v>
      </c>
      <c r="G215" s="1521">
        <v>0.13</v>
      </c>
      <c r="H215" s="1516">
        <v>0.28000000000000003</v>
      </c>
      <c r="I215" s="1480" t="s">
        <v>878</v>
      </c>
      <c r="J215" s="1500">
        <v>0.19900000000000001</v>
      </c>
      <c r="K215" s="1476"/>
      <c r="L215" s="1517"/>
      <c r="M215" s="1517"/>
      <c r="N215" s="1476"/>
      <c r="O215" s="1476"/>
      <c r="P215" s="1476"/>
      <c r="Q215" s="1517"/>
      <c r="R215" s="1517"/>
      <c r="S215" s="1476"/>
      <c r="T215" s="1502"/>
    </row>
    <row r="216" spans="1:28">
      <c r="A216" s="1511" t="s">
        <v>185</v>
      </c>
      <c r="B216" s="1512" t="s">
        <v>584</v>
      </c>
      <c r="C216" s="1513">
        <v>105</v>
      </c>
      <c r="D216" s="1514" t="s">
        <v>1181</v>
      </c>
      <c r="E216" s="1514"/>
      <c r="F216" s="1481" t="s">
        <v>1380</v>
      </c>
      <c r="G216" s="1521">
        <v>0.23</v>
      </c>
      <c r="H216" s="1516">
        <v>0.28000000000000003</v>
      </c>
      <c r="I216" s="1480" t="s">
        <v>878</v>
      </c>
      <c r="J216" s="1500">
        <v>0.19900000000000001</v>
      </c>
      <c r="K216" s="1476"/>
      <c r="L216" s="1517"/>
      <c r="M216" s="1517"/>
      <c r="N216" s="1476"/>
      <c r="O216" s="1476"/>
      <c r="P216" s="1476"/>
      <c r="Q216" s="1517"/>
      <c r="R216" s="1517"/>
      <c r="S216" s="1476"/>
      <c r="T216" s="1502"/>
    </row>
    <row r="217" spans="1:28">
      <c r="A217" s="1511" t="s">
        <v>171</v>
      </c>
      <c r="B217" s="1512" t="s">
        <v>575</v>
      </c>
      <c r="C217" s="1513">
        <v>101</v>
      </c>
      <c r="D217" s="1514" t="s">
        <v>882</v>
      </c>
      <c r="E217" s="1514"/>
      <c r="F217" s="1481" t="s">
        <v>1380</v>
      </c>
      <c r="G217" s="1521">
        <v>0.38</v>
      </c>
      <c r="H217" s="1516">
        <v>0.28000000000000003</v>
      </c>
      <c r="I217" s="1481" t="s">
        <v>791</v>
      </c>
      <c r="J217" s="1500">
        <v>0.19900000000000001</v>
      </c>
      <c r="K217" s="1476"/>
      <c r="L217" s="1517"/>
      <c r="M217" s="1517"/>
      <c r="N217" s="1476"/>
      <c r="O217" s="1476"/>
      <c r="P217" s="1476"/>
      <c r="Q217" s="1517"/>
      <c r="R217" s="1517"/>
      <c r="S217" s="1476"/>
      <c r="T217" s="1502"/>
    </row>
    <row r="218" spans="1:28">
      <c r="A218" s="1511" t="s">
        <v>108</v>
      </c>
      <c r="B218" s="1512" t="s">
        <v>693</v>
      </c>
      <c r="C218" s="1513">
        <v>171</v>
      </c>
      <c r="D218" s="1514" t="s">
        <v>882</v>
      </c>
      <c r="E218" s="1514"/>
      <c r="F218" s="1481" t="s">
        <v>1380</v>
      </c>
      <c r="G218" s="1521">
        <v>0.19</v>
      </c>
      <c r="H218" s="1516">
        <v>0.28000000000000003</v>
      </c>
      <c r="I218" s="1480" t="s">
        <v>878</v>
      </c>
      <c r="J218" s="1500">
        <v>0.19900000000000001</v>
      </c>
      <c r="K218" s="1476"/>
      <c r="L218" s="1517"/>
      <c r="M218" s="1517"/>
      <c r="N218" s="1476"/>
      <c r="O218" s="1476"/>
      <c r="P218" s="1476"/>
      <c r="Q218" s="1517"/>
      <c r="R218" s="1517"/>
      <c r="S218" s="1476"/>
      <c r="T218" s="1502"/>
    </row>
    <row r="219" spans="1:28">
      <c r="A219" s="1511" t="s">
        <v>344</v>
      </c>
      <c r="B219" s="1512" t="s">
        <v>572</v>
      </c>
      <c r="C219" s="1513">
        <v>101</v>
      </c>
      <c r="D219" s="1514" t="s">
        <v>1179</v>
      </c>
      <c r="E219" s="1514"/>
      <c r="F219" s="1481" t="s">
        <v>1380</v>
      </c>
      <c r="G219" s="1521">
        <v>0.5</v>
      </c>
      <c r="H219" s="1516">
        <v>0.28000000000000003</v>
      </c>
      <c r="I219" s="1481" t="s">
        <v>791</v>
      </c>
      <c r="J219" s="1500">
        <v>0.19900000000000001</v>
      </c>
      <c r="K219" s="1476"/>
      <c r="L219" s="1517"/>
      <c r="M219" s="1517"/>
      <c r="N219" s="1476"/>
      <c r="O219" s="1476"/>
      <c r="P219" s="1476"/>
      <c r="Q219" s="1517"/>
      <c r="R219" s="1517"/>
      <c r="S219" s="1476"/>
      <c r="T219" s="1502"/>
    </row>
    <row r="220" spans="1:28">
      <c r="A220" s="1512" t="s">
        <v>475</v>
      </c>
      <c r="B220" s="1512" t="s">
        <v>1127</v>
      </c>
      <c r="C220" s="1518">
        <v>121</v>
      </c>
      <c r="D220" s="1514" t="s">
        <v>1180</v>
      </c>
      <c r="E220" s="1514"/>
      <c r="F220" s="1481" t="s">
        <v>1380</v>
      </c>
      <c r="G220" s="1521">
        <v>1</v>
      </c>
      <c r="H220" s="1516">
        <v>0.28000000000000003</v>
      </c>
      <c r="I220" s="1481" t="s">
        <v>791</v>
      </c>
      <c r="J220" s="1500">
        <v>0.19900000000000001</v>
      </c>
      <c r="K220" s="1476"/>
      <c r="L220" s="1517"/>
      <c r="M220" s="1517"/>
      <c r="N220" s="1476"/>
      <c r="O220" s="1476"/>
      <c r="P220" s="1476"/>
      <c r="Q220" s="1517"/>
      <c r="R220" s="1517"/>
      <c r="S220" s="1476"/>
      <c r="T220" s="1502"/>
    </row>
    <row r="221" spans="1:28">
      <c r="A221" s="1511" t="s">
        <v>309</v>
      </c>
      <c r="B221" s="1512" t="s">
        <v>578</v>
      </c>
      <c r="C221" s="1513">
        <v>121</v>
      </c>
      <c r="D221" s="1514" t="s">
        <v>1180</v>
      </c>
      <c r="E221" s="1514"/>
      <c r="F221" s="1481" t="s">
        <v>1380</v>
      </c>
      <c r="G221" s="1521">
        <v>0.44</v>
      </c>
      <c r="H221" s="1516">
        <v>0.28000000000000003</v>
      </c>
      <c r="I221" s="1481" t="s">
        <v>792</v>
      </c>
      <c r="J221" s="1500">
        <v>0.19900000000000001</v>
      </c>
      <c r="K221" s="1476"/>
      <c r="L221" s="1517"/>
      <c r="M221" s="1517"/>
      <c r="N221" s="1476"/>
      <c r="O221" s="1476"/>
      <c r="P221" s="1476"/>
      <c r="Q221" s="1517"/>
      <c r="R221" s="1517"/>
      <c r="S221" s="1476"/>
      <c r="T221" s="1502"/>
    </row>
    <row r="222" spans="1:28" s="1484" customFormat="1">
      <c r="A222" s="1511" t="s">
        <v>181</v>
      </c>
      <c r="B222" s="1512" t="s">
        <v>582</v>
      </c>
      <c r="C222" s="1513">
        <v>121</v>
      </c>
      <c r="D222" s="1514" t="s">
        <v>1181</v>
      </c>
      <c r="E222" s="1514"/>
      <c r="F222" s="1481" t="s">
        <v>1380</v>
      </c>
      <c r="G222" s="1521">
        <v>0.14000000000000001</v>
      </c>
      <c r="H222" s="1516">
        <v>0.28000000000000003</v>
      </c>
      <c r="I222" s="1480" t="s">
        <v>878</v>
      </c>
      <c r="J222" s="1500">
        <v>0.19900000000000001</v>
      </c>
      <c r="K222" s="1476"/>
      <c r="L222" s="1517"/>
      <c r="M222" s="1517"/>
      <c r="N222" s="1476"/>
      <c r="O222" s="1476"/>
      <c r="P222" s="1476"/>
      <c r="Q222" s="1517"/>
      <c r="R222" s="1517"/>
      <c r="S222" s="1476"/>
      <c r="T222" s="1502"/>
      <c r="U222" s="1479"/>
      <c r="V222" s="1479"/>
      <c r="W222" s="1479"/>
      <c r="X222" s="1479"/>
      <c r="Y222" s="1479"/>
      <c r="Z222" s="1479"/>
      <c r="AA222" s="1479"/>
      <c r="AB222" s="1479"/>
    </row>
    <row r="223" spans="1:28" s="1484" customFormat="1">
      <c r="A223" s="1512" t="s">
        <v>470</v>
      </c>
      <c r="B223" s="1512" t="s">
        <v>543</v>
      </c>
      <c r="C223" s="1513">
        <v>189</v>
      </c>
      <c r="D223" s="1514" t="s">
        <v>1181</v>
      </c>
      <c r="E223" s="1514"/>
      <c r="F223" s="1481" t="s">
        <v>1380</v>
      </c>
      <c r="G223" s="1521">
        <v>0.21</v>
      </c>
      <c r="H223" s="1516">
        <v>0.28000000000000003</v>
      </c>
      <c r="I223" s="1480" t="s">
        <v>878</v>
      </c>
      <c r="J223" s="1500">
        <v>0.19900000000000001</v>
      </c>
      <c r="K223" s="1476"/>
      <c r="L223" s="1517"/>
      <c r="M223" s="1517"/>
      <c r="N223" s="1476"/>
      <c r="O223" s="1476"/>
      <c r="P223" s="1476"/>
      <c r="Q223" s="1517"/>
      <c r="R223" s="1517"/>
      <c r="S223" s="1476"/>
      <c r="T223" s="1502"/>
      <c r="U223" s="1479"/>
      <c r="V223" s="1479"/>
      <c r="W223" s="1479"/>
      <c r="X223" s="1479"/>
      <c r="Y223" s="1479"/>
      <c r="Z223" s="1479"/>
      <c r="AA223" s="1479"/>
      <c r="AB223" s="1479"/>
    </row>
    <row r="224" spans="1:28">
      <c r="A224" s="1511" t="s">
        <v>183</v>
      </c>
      <c r="B224" s="1512" t="s">
        <v>583</v>
      </c>
      <c r="C224" s="1513">
        <v>189</v>
      </c>
      <c r="D224" s="1514" t="s">
        <v>1182</v>
      </c>
      <c r="E224" s="1514"/>
      <c r="F224" s="1481" t="s">
        <v>1380</v>
      </c>
      <c r="G224" s="1521">
        <v>0.2</v>
      </c>
      <c r="H224" s="1516">
        <v>0.28000000000000003</v>
      </c>
      <c r="I224" s="1480" t="s">
        <v>878</v>
      </c>
      <c r="J224" s="1500">
        <v>0.19900000000000001</v>
      </c>
      <c r="K224" s="1476"/>
      <c r="L224" s="1517"/>
      <c r="M224" s="1517"/>
      <c r="N224" s="1476"/>
      <c r="O224" s="1476"/>
      <c r="P224" s="1476"/>
      <c r="Q224" s="1517"/>
      <c r="R224" s="1517"/>
      <c r="S224" s="1476"/>
      <c r="T224" s="1502"/>
    </row>
    <row r="225" spans="1:20">
      <c r="A225" s="1511" t="s">
        <v>1107</v>
      </c>
      <c r="B225" s="1512" t="s">
        <v>633</v>
      </c>
      <c r="C225" s="1513">
        <v>189</v>
      </c>
      <c r="D225" s="1514" t="s">
        <v>1181</v>
      </c>
      <c r="E225" s="1514"/>
      <c r="F225" s="1481" t="s">
        <v>1380</v>
      </c>
      <c r="G225" s="1521">
        <v>0.16</v>
      </c>
      <c r="H225" s="1516">
        <v>0.28000000000000003</v>
      </c>
      <c r="I225" s="1480" t="s">
        <v>878</v>
      </c>
      <c r="J225" s="1500">
        <v>0.19900000000000001</v>
      </c>
      <c r="K225" s="1476"/>
      <c r="L225" s="1517"/>
      <c r="M225" s="1517"/>
      <c r="N225" s="1476"/>
      <c r="O225" s="1476"/>
      <c r="P225" s="1476"/>
      <c r="Q225" s="1517"/>
      <c r="R225" s="1517"/>
      <c r="S225" s="1476"/>
      <c r="T225" s="1502"/>
    </row>
    <row r="226" spans="1:20">
      <c r="A226" s="1511" t="s">
        <v>169</v>
      </c>
      <c r="B226" s="1512" t="s">
        <v>574</v>
      </c>
      <c r="C226" s="1518">
        <v>189</v>
      </c>
      <c r="D226" s="1514" t="s">
        <v>882</v>
      </c>
      <c r="E226" s="1514"/>
      <c r="F226" s="1481" t="s">
        <v>1380</v>
      </c>
      <c r="G226" s="1521">
        <v>0.22</v>
      </c>
      <c r="H226" s="1516">
        <v>0.28000000000000003</v>
      </c>
      <c r="I226" s="1481" t="s">
        <v>791</v>
      </c>
      <c r="J226" s="1500">
        <v>0.19900000000000001</v>
      </c>
      <c r="K226" s="1476"/>
      <c r="L226" s="1517"/>
      <c r="M226" s="1517"/>
      <c r="N226" s="1476"/>
      <c r="O226" s="1476"/>
      <c r="P226" s="1476"/>
      <c r="Q226" s="1517"/>
      <c r="R226" s="1517"/>
      <c r="S226" s="1476"/>
      <c r="T226" s="1502"/>
    </row>
    <row r="227" spans="1:20">
      <c r="A227" s="1511" t="s">
        <v>265</v>
      </c>
      <c r="B227" s="1512" t="s">
        <v>604</v>
      </c>
      <c r="C227" s="1513">
        <v>189</v>
      </c>
      <c r="D227" s="1514" t="s">
        <v>1181</v>
      </c>
      <c r="E227" s="1514"/>
      <c r="F227" s="1481" t="s">
        <v>1380</v>
      </c>
      <c r="G227" s="1521">
        <v>0.2</v>
      </c>
      <c r="H227" s="1516">
        <v>0.28000000000000003</v>
      </c>
      <c r="I227" s="1480" t="s">
        <v>878</v>
      </c>
      <c r="J227" s="1500">
        <v>0.19900000000000001</v>
      </c>
      <c r="K227" s="1476"/>
      <c r="L227" s="1517"/>
      <c r="M227" s="1517"/>
      <c r="N227" s="1476"/>
      <c r="O227" s="1476"/>
      <c r="P227" s="1476"/>
      <c r="Q227" s="1517"/>
      <c r="R227" s="1517"/>
      <c r="S227" s="1476"/>
      <c r="T227" s="1502"/>
    </row>
    <row r="228" spans="1:20">
      <c r="A228" s="1511" t="s">
        <v>1170</v>
      </c>
      <c r="B228" s="1512" t="s">
        <v>650</v>
      </c>
      <c r="C228" s="1513">
        <v>101</v>
      </c>
      <c r="D228" s="1514" t="s">
        <v>1181</v>
      </c>
      <c r="E228" s="1514"/>
      <c r="F228" s="1481" t="s">
        <v>1380</v>
      </c>
      <c r="G228" s="1521">
        <v>0.13</v>
      </c>
      <c r="H228" s="1516">
        <v>0.28000000000000003</v>
      </c>
      <c r="I228" s="1480" t="s">
        <v>878</v>
      </c>
      <c r="J228" s="1500">
        <v>0.19900000000000001</v>
      </c>
      <c r="K228" s="1476"/>
      <c r="L228" s="1517"/>
      <c r="M228" s="1517"/>
      <c r="N228" s="1476"/>
      <c r="O228" s="1476"/>
      <c r="P228" s="1476"/>
      <c r="Q228" s="1517"/>
      <c r="R228" s="1517"/>
      <c r="S228" s="1476"/>
      <c r="T228" s="1502"/>
    </row>
    <row r="229" spans="1:20">
      <c r="A229" s="1511" t="s">
        <v>368</v>
      </c>
      <c r="B229" s="1512" t="s">
        <v>597</v>
      </c>
      <c r="C229" s="1513">
        <v>101</v>
      </c>
      <c r="D229" s="1514" t="s">
        <v>882</v>
      </c>
      <c r="E229" s="1514"/>
      <c r="F229" s="1481" t="s">
        <v>1380</v>
      </c>
      <c r="G229" s="1521">
        <v>0.18</v>
      </c>
      <c r="H229" s="1516">
        <v>0.28000000000000003</v>
      </c>
      <c r="I229" s="1480" t="s">
        <v>878</v>
      </c>
      <c r="J229" s="1500">
        <v>0.19900000000000001</v>
      </c>
      <c r="K229" s="1476"/>
      <c r="L229" s="1517"/>
      <c r="M229" s="1517"/>
      <c r="N229" s="1476"/>
      <c r="O229" s="1476"/>
      <c r="P229" s="1476"/>
      <c r="Q229" s="1517"/>
      <c r="R229" s="1517"/>
      <c r="S229" s="1476"/>
      <c r="T229" s="1502"/>
    </row>
    <row r="230" spans="1:20">
      <c r="A230" s="1511" t="s">
        <v>175</v>
      </c>
      <c r="B230" s="1512" t="s">
        <v>1118</v>
      </c>
      <c r="C230" s="1513">
        <v>101</v>
      </c>
      <c r="D230" s="1514" t="s">
        <v>1181</v>
      </c>
      <c r="E230" s="1514"/>
      <c r="F230" s="1481" t="s">
        <v>1380</v>
      </c>
      <c r="G230" s="1521">
        <v>0.17</v>
      </c>
      <c r="H230" s="1516">
        <v>0.28000000000000003</v>
      </c>
      <c r="I230" s="1480" t="s">
        <v>878</v>
      </c>
      <c r="J230" s="1500">
        <v>0.19900000000000001</v>
      </c>
      <c r="K230" s="1476"/>
      <c r="L230" s="1517"/>
      <c r="M230" s="1517"/>
      <c r="N230" s="1476"/>
      <c r="O230" s="1476"/>
      <c r="P230" s="1476"/>
      <c r="Q230" s="1517"/>
      <c r="R230" s="1517"/>
      <c r="S230" s="1476"/>
      <c r="T230" s="1502"/>
    </row>
    <row r="231" spans="1:20">
      <c r="A231" s="1512" t="s">
        <v>243</v>
      </c>
      <c r="B231" s="1512" t="s">
        <v>555</v>
      </c>
      <c r="C231" s="1513">
        <v>101</v>
      </c>
      <c r="D231" s="1514" t="s">
        <v>882</v>
      </c>
      <c r="E231" s="1514"/>
      <c r="F231" s="1481" t="s">
        <v>1380</v>
      </c>
      <c r="G231" s="1521">
        <v>0.23</v>
      </c>
      <c r="H231" s="1516">
        <v>0.28000000000000003</v>
      </c>
      <c r="I231" s="1480" t="s">
        <v>878</v>
      </c>
      <c r="J231" s="1500">
        <v>0.19900000000000001</v>
      </c>
      <c r="K231" s="1476"/>
      <c r="L231" s="1517"/>
      <c r="M231" s="1517"/>
      <c r="N231" s="1476"/>
      <c r="O231" s="1476"/>
      <c r="P231" s="1476"/>
      <c r="Q231" s="1517"/>
      <c r="R231" s="1517"/>
      <c r="S231" s="1476"/>
      <c r="T231" s="1502"/>
    </row>
    <row r="232" spans="1:20">
      <c r="A232" s="1511" t="s">
        <v>384</v>
      </c>
      <c r="B232" s="1512" t="s">
        <v>608</v>
      </c>
      <c r="C232" s="1518">
        <v>113</v>
      </c>
      <c r="D232" s="1514" t="s">
        <v>1180</v>
      </c>
      <c r="E232" s="1514"/>
      <c r="F232" s="1481" t="s">
        <v>1380</v>
      </c>
      <c r="G232" s="1521">
        <v>0.23</v>
      </c>
      <c r="H232" s="1516">
        <v>0.28000000000000003</v>
      </c>
      <c r="I232" s="1480" t="s">
        <v>878</v>
      </c>
      <c r="J232" s="1500">
        <v>0.19900000000000001</v>
      </c>
      <c r="K232" s="1476"/>
      <c r="L232" s="1517"/>
      <c r="M232" s="1517"/>
      <c r="N232" s="1476"/>
      <c r="O232" s="1476"/>
      <c r="P232" s="1476"/>
      <c r="Q232" s="1517"/>
      <c r="R232" s="1517"/>
      <c r="S232" s="1476"/>
      <c r="T232" s="1502"/>
    </row>
    <row r="233" spans="1:20">
      <c r="A233" s="1511" t="s">
        <v>1158</v>
      </c>
      <c r="B233" s="1512" t="s">
        <v>561</v>
      </c>
      <c r="C233" s="1513">
        <v>123</v>
      </c>
      <c r="D233" s="1514" t="s">
        <v>1180</v>
      </c>
      <c r="E233" s="1514"/>
      <c r="F233" s="1481" t="s">
        <v>1380</v>
      </c>
      <c r="G233" s="1521">
        <v>0.36</v>
      </c>
      <c r="H233" s="1516">
        <v>0.28000000000000003</v>
      </c>
      <c r="I233" s="1481" t="s">
        <v>792</v>
      </c>
      <c r="J233" s="1500">
        <v>0.19900000000000001</v>
      </c>
      <c r="K233" s="1476"/>
      <c r="L233" s="1517"/>
      <c r="M233" s="1517"/>
      <c r="N233" s="1476"/>
      <c r="O233" s="1476"/>
      <c r="P233" s="1476"/>
      <c r="Q233" s="1517"/>
      <c r="R233" s="1517"/>
      <c r="S233" s="1476"/>
      <c r="T233" s="1502"/>
    </row>
    <row r="234" spans="1:20">
      <c r="A234" s="1511" t="s">
        <v>1110</v>
      </c>
      <c r="B234" s="1512" t="s">
        <v>828</v>
      </c>
      <c r="C234" s="1513">
        <v>123</v>
      </c>
      <c r="D234" s="1514" t="s">
        <v>882</v>
      </c>
      <c r="E234" s="1514"/>
      <c r="F234" s="1481" t="s">
        <v>1380</v>
      </c>
      <c r="G234" s="1521">
        <v>0.06</v>
      </c>
      <c r="H234" s="1516">
        <v>0.28000000000000003</v>
      </c>
      <c r="I234" s="1480" t="s">
        <v>878</v>
      </c>
      <c r="J234" s="1500">
        <v>0.19900000000000001</v>
      </c>
      <c r="K234" s="1476"/>
      <c r="L234" s="1517"/>
      <c r="M234" s="1517"/>
      <c r="N234" s="1476"/>
      <c r="O234" s="1476"/>
      <c r="P234" s="1476"/>
      <c r="Q234" s="1517"/>
      <c r="R234" s="1517"/>
      <c r="S234" s="1476"/>
      <c r="T234" s="1502"/>
    </row>
    <row r="235" spans="1:20">
      <c r="A235" s="1512" t="s">
        <v>1143</v>
      </c>
      <c r="B235" s="1512" t="s">
        <v>537</v>
      </c>
      <c r="C235" s="1513">
        <v>189</v>
      </c>
      <c r="D235" s="1514" t="s">
        <v>1181</v>
      </c>
      <c r="E235" s="1514"/>
      <c r="F235" s="1481" t="s">
        <v>1380</v>
      </c>
      <c r="G235" s="1521">
        <v>0.21</v>
      </c>
      <c r="H235" s="1516">
        <v>0.28000000000000003</v>
      </c>
      <c r="I235" s="1480" t="s">
        <v>878</v>
      </c>
      <c r="J235" s="1500">
        <v>0.19900000000000001</v>
      </c>
      <c r="K235" s="1476"/>
      <c r="L235" s="1517"/>
      <c r="M235" s="1517"/>
      <c r="N235" s="1476"/>
      <c r="O235" s="1476"/>
      <c r="P235" s="1476"/>
      <c r="Q235" s="1517"/>
      <c r="R235" s="1517"/>
      <c r="S235" s="1476"/>
      <c r="T235" s="1502"/>
    </row>
    <row r="236" spans="1:20">
      <c r="A236" s="1511" t="s">
        <v>68</v>
      </c>
      <c r="B236" s="1512" t="s">
        <v>832</v>
      </c>
      <c r="C236" s="1513">
        <v>101</v>
      </c>
      <c r="D236" s="1514" t="s">
        <v>1179</v>
      </c>
      <c r="E236" s="1514"/>
      <c r="F236" s="1481" t="s">
        <v>1380</v>
      </c>
      <c r="G236" s="1521">
        <v>0.25</v>
      </c>
      <c r="H236" s="1516">
        <v>0.28000000000000003</v>
      </c>
      <c r="I236" s="1481" t="s">
        <v>791</v>
      </c>
      <c r="J236" s="1500">
        <v>0.19900000000000001</v>
      </c>
      <c r="K236" s="1476"/>
      <c r="L236" s="1517"/>
      <c r="M236" s="1517"/>
      <c r="N236" s="1476"/>
      <c r="O236" s="1476"/>
      <c r="P236" s="1476"/>
      <c r="Q236" s="1517"/>
      <c r="R236" s="1517"/>
      <c r="S236" s="1476"/>
      <c r="T236" s="1502"/>
    </row>
    <row r="237" spans="1:20">
      <c r="A237" s="1511" t="s">
        <v>1156</v>
      </c>
      <c r="B237" s="1512" t="s">
        <v>560</v>
      </c>
      <c r="C237" s="1513">
        <v>101</v>
      </c>
      <c r="D237" s="1514" t="s">
        <v>882</v>
      </c>
      <c r="E237" s="1514"/>
      <c r="F237" s="1481" t="s">
        <v>1380</v>
      </c>
      <c r="G237" s="1521">
        <v>0</v>
      </c>
      <c r="H237" s="1516">
        <v>0.28000000000000003</v>
      </c>
      <c r="I237" s="1480" t="s">
        <v>878</v>
      </c>
      <c r="J237" s="1500">
        <v>0.19900000000000001</v>
      </c>
      <c r="K237" s="1476"/>
      <c r="L237" s="1517"/>
      <c r="M237" s="1517"/>
      <c r="N237" s="1476"/>
      <c r="O237" s="1476"/>
      <c r="P237" s="1476"/>
      <c r="Q237" s="1517"/>
      <c r="R237" s="1517"/>
      <c r="S237" s="1476"/>
      <c r="T237" s="1502"/>
    </row>
    <row r="238" spans="1:20">
      <c r="A238" s="1511" t="s">
        <v>36</v>
      </c>
      <c r="B238" s="1512" t="s">
        <v>665</v>
      </c>
      <c r="C238" s="1513">
        <v>105</v>
      </c>
      <c r="D238" s="1514" t="s">
        <v>882</v>
      </c>
      <c r="E238" s="1514"/>
      <c r="F238" s="1481" t="s">
        <v>1380</v>
      </c>
      <c r="G238" s="1521">
        <v>0.2</v>
      </c>
      <c r="H238" s="1516">
        <v>0.28000000000000003</v>
      </c>
      <c r="I238" s="1480" t="s">
        <v>878</v>
      </c>
      <c r="J238" s="1500">
        <v>0.19900000000000001</v>
      </c>
      <c r="K238" s="1476"/>
      <c r="L238" s="1517"/>
      <c r="M238" s="1517"/>
      <c r="N238" s="1476"/>
      <c r="O238" s="1476"/>
      <c r="P238" s="1476"/>
      <c r="Q238" s="1517"/>
      <c r="R238" s="1517"/>
      <c r="S238" s="1476"/>
      <c r="T238" s="1502"/>
    </row>
    <row r="239" spans="1:20">
      <c r="A239" s="1511" t="s">
        <v>388</v>
      </c>
      <c r="B239" s="1512" t="s">
        <v>610</v>
      </c>
      <c r="C239" s="1513">
        <v>105</v>
      </c>
      <c r="D239" s="1514" t="s">
        <v>882</v>
      </c>
      <c r="E239" s="1514"/>
      <c r="F239" s="1481" t="s">
        <v>1380</v>
      </c>
      <c r="G239" s="1521">
        <v>0.42</v>
      </c>
      <c r="H239" s="1516">
        <v>0.28000000000000003</v>
      </c>
      <c r="I239" s="1481" t="s">
        <v>792</v>
      </c>
      <c r="J239" s="1500">
        <v>0.19900000000000001</v>
      </c>
      <c r="K239" s="1476"/>
      <c r="L239" s="1517"/>
      <c r="M239" s="1517"/>
      <c r="N239" s="1476"/>
      <c r="O239" s="1476"/>
      <c r="P239" s="1476"/>
      <c r="Q239" s="1517"/>
      <c r="R239" s="1517"/>
      <c r="S239" s="1476"/>
      <c r="T239" s="1502"/>
    </row>
    <row r="240" spans="1:20">
      <c r="A240" s="1511" t="s">
        <v>112</v>
      </c>
      <c r="B240" s="1512" t="s">
        <v>695</v>
      </c>
      <c r="C240" s="1513">
        <v>123</v>
      </c>
      <c r="D240" s="1514" t="s">
        <v>1181</v>
      </c>
      <c r="E240" s="1514"/>
      <c r="F240" s="1481" t="s">
        <v>1517</v>
      </c>
      <c r="G240" s="1521">
        <v>0.11</v>
      </c>
      <c r="H240" s="1516">
        <v>0.28000000000000003</v>
      </c>
      <c r="I240" s="1481" t="s">
        <v>791</v>
      </c>
      <c r="J240" s="1500">
        <v>0.19900000000000001</v>
      </c>
      <c r="K240" s="1476">
        <v>0.15</v>
      </c>
      <c r="L240" s="1517" t="s">
        <v>1701</v>
      </c>
      <c r="M240" s="1517" t="s">
        <v>878</v>
      </c>
      <c r="N240" s="1476">
        <v>0.3</v>
      </c>
      <c r="O240" s="1476">
        <v>0.21099999999999999</v>
      </c>
      <c r="P240" s="1476"/>
      <c r="Q240" s="1517"/>
      <c r="R240" s="1517"/>
      <c r="S240" s="1476"/>
      <c r="T240" s="1502"/>
    </row>
    <row r="241" spans="1:20">
      <c r="A241" s="1512" t="s">
        <v>134</v>
      </c>
      <c r="B241" s="1512" t="s">
        <v>789</v>
      </c>
      <c r="C241" s="1513">
        <v>113</v>
      </c>
      <c r="D241" s="1514" t="s">
        <v>1181</v>
      </c>
      <c r="E241" s="1514"/>
      <c r="F241" s="1481" t="s">
        <v>1517</v>
      </c>
      <c r="G241" s="1521">
        <v>0.17</v>
      </c>
      <c r="H241" s="1516">
        <v>0.28000000000000003</v>
      </c>
      <c r="I241" s="1481" t="s">
        <v>791</v>
      </c>
      <c r="J241" s="1500">
        <v>0.19900000000000001</v>
      </c>
      <c r="K241" s="1476">
        <v>0.25</v>
      </c>
      <c r="L241" s="1517" t="s">
        <v>1701</v>
      </c>
      <c r="M241" s="1517" t="s">
        <v>878</v>
      </c>
      <c r="N241" s="1476">
        <v>0.3</v>
      </c>
      <c r="O241" s="1476">
        <v>0.21099999999999999</v>
      </c>
      <c r="P241" s="1476"/>
      <c r="Q241" s="1517"/>
      <c r="R241" s="1517"/>
      <c r="S241" s="1476"/>
      <c r="T241" s="1502"/>
    </row>
    <row r="242" spans="1:20">
      <c r="A242" s="1511" t="s">
        <v>54</v>
      </c>
      <c r="B242" s="1512" t="s">
        <v>509</v>
      </c>
      <c r="C242" s="1513">
        <v>113</v>
      </c>
      <c r="D242" s="1514" t="s">
        <v>1181</v>
      </c>
      <c r="E242" s="1514"/>
      <c r="F242" s="1481" t="s">
        <v>1517</v>
      </c>
      <c r="G242" s="1521">
        <v>0.16</v>
      </c>
      <c r="H242" s="1516">
        <v>0.28000000000000003</v>
      </c>
      <c r="I242" s="1481" t="s">
        <v>791</v>
      </c>
      <c r="J242" s="1500">
        <v>0.19900000000000001</v>
      </c>
      <c r="K242" s="1476">
        <v>0.26</v>
      </c>
      <c r="L242" s="1517" t="s">
        <v>1701</v>
      </c>
      <c r="M242" s="1517" t="s">
        <v>878</v>
      </c>
      <c r="N242" s="1476">
        <v>0.3</v>
      </c>
      <c r="O242" s="1476">
        <v>0.21099999999999999</v>
      </c>
      <c r="P242" s="1476"/>
      <c r="Q242" s="1517"/>
      <c r="R242" s="1517"/>
      <c r="S242" s="1476"/>
      <c r="T242" s="1502"/>
    </row>
    <row r="243" spans="1:20">
      <c r="A243" s="1512" t="s">
        <v>124</v>
      </c>
      <c r="B243" s="1512" t="s">
        <v>813</v>
      </c>
      <c r="C243" s="1513">
        <v>105</v>
      </c>
      <c r="D243" s="1514" t="s">
        <v>1182</v>
      </c>
      <c r="E243" s="1514"/>
      <c r="F243" s="1481" t="s">
        <v>1517</v>
      </c>
      <c r="G243" s="1521">
        <v>0.27</v>
      </c>
      <c r="H243" s="1516">
        <v>0.28000000000000003</v>
      </c>
      <c r="I243" s="1481" t="s">
        <v>791</v>
      </c>
      <c r="J243" s="1500">
        <v>0.19900000000000001</v>
      </c>
      <c r="K243" s="1476">
        <v>0.25</v>
      </c>
      <c r="L243" s="1517" t="s">
        <v>1701</v>
      </c>
      <c r="M243" s="1517" t="s">
        <v>878</v>
      </c>
      <c r="N243" s="1476">
        <v>0.3</v>
      </c>
      <c r="O243" s="1476">
        <v>0.21099999999999999</v>
      </c>
      <c r="P243" s="1476"/>
      <c r="Q243" s="1517"/>
      <c r="R243" s="1517"/>
      <c r="S243" s="1476"/>
      <c r="T243" s="1502"/>
    </row>
    <row r="244" spans="1:20">
      <c r="A244" s="1512" t="s">
        <v>224</v>
      </c>
      <c r="B244" s="1512" t="s">
        <v>713</v>
      </c>
      <c r="C244" s="1513">
        <v>112</v>
      </c>
      <c r="D244" s="1514" t="s">
        <v>1182</v>
      </c>
      <c r="E244" s="1514"/>
      <c r="F244" s="1481" t="s">
        <v>1517</v>
      </c>
      <c r="G244" s="1521">
        <v>0.19</v>
      </c>
      <c r="H244" s="1516">
        <v>0.28000000000000003</v>
      </c>
      <c r="I244" s="1481" t="s">
        <v>791</v>
      </c>
      <c r="J244" s="1500">
        <v>0.19900000000000001</v>
      </c>
      <c r="K244" s="1476">
        <v>0.19</v>
      </c>
      <c r="L244" s="1517" t="s">
        <v>2045</v>
      </c>
      <c r="M244" s="1517" t="s">
        <v>878</v>
      </c>
      <c r="N244" s="1476">
        <v>0.3</v>
      </c>
      <c r="O244" s="1503">
        <v>0.20200000000000001</v>
      </c>
      <c r="P244" s="1476"/>
      <c r="Q244" s="1517"/>
      <c r="R244" s="1517"/>
      <c r="S244" s="1476"/>
      <c r="T244" s="1502"/>
    </row>
    <row r="245" spans="1:20">
      <c r="A245" s="1511" t="s">
        <v>399</v>
      </c>
      <c r="B245" s="1512" t="s">
        <v>623</v>
      </c>
      <c r="C245" s="1513">
        <v>121</v>
      </c>
      <c r="D245" s="1514" t="s">
        <v>1182</v>
      </c>
      <c r="E245" s="1514"/>
      <c r="F245" s="1481" t="s">
        <v>1517</v>
      </c>
      <c r="G245" s="1521" t="s">
        <v>791</v>
      </c>
      <c r="H245" s="1516">
        <v>0.28000000000000003</v>
      </c>
      <c r="I245" s="1481" t="s">
        <v>791</v>
      </c>
      <c r="J245" s="1500">
        <v>0.19900000000000001</v>
      </c>
      <c r="K245" s="1476">
        <v>0.28000000000000003</v>
      </c>
      <c r="L245" s="1517" t="s">
        <v>2493</v>
      </c>
      <c r="M245" s="1517" t="s">
        <v>792</v>
      </c>
      <c r="N245" s="1476">
        <v>0.20399999999999999</v>
      </c>
      <c r="O245" s="1501">
        <v>0.25769999999999998</v>
      </c>
      <c r="P245" s="1476">
        <v>0.17</v>
      </c>
      <c r="Q245" s="1517" t="s">
        <v>3001</v>
      </c>
      <c r="R245" s="1517" t="s">
        <v>878</v>
      </c>
      <c r="S245" s="1476">
        <v>0.215</v>
      </c>
      <c r="T245" s="1501">
        <v>0.19400000000000001</v>
      </c>
    </row>
    <row r="246" spans="1:20">
      <c r="A246" s="1511" t="s">
        <v>1131</v>
      </c>
      <c r="B246" s="1512" t="s">
        <v>698</v>
      </c>
      <c r="C246" s="1513">
        <v>123</v>
      </c>
      <c r="D246" s="1514" t="s">
        <v>1182</v>
      </c>
      <c r="E246" s="1514"/>
      <c r="F246" s="1481" t="s">
        <v>1517</v>
      </c>
      <c r="G246" s="1521">
        <v>0.13</v>
      </c>
      <c r="H246" s="1516">
        <v>0.28000000000000003</v>
      </c>
      <c r="I246" s="1481" t="s">
        <v>791</v>
      </c>
      <c r="J246" s="1500">
        <v>0.19900000000000001</v>
      </c>
      <c r="K246" s="1476">
        <v>0.25</v>
      </c>
      <c r="L246" s="1517" t="s">
        <v>2493</v>
      </c>
      <c r="M246" s="1517" t="s">
        <v>792</v>
      </c>
      <c r="N246" s="1476">
        <v>0.20399999999999999</v>
      </c>
      <c r="O246" s="1501">
        <v>0.25769999999999998</v>
      </c>
      <c r="P246" s="1476"/>
      <c r="Q246" s="1517"/>
      <c r="R246" s="1517"/>
      <c r="S246" s="1476"/>
      <c r="T246" s="1476"/>
    </row>
    <row r="247" spans="1:20">
      <c r="A247" s="1512" t="s">
        <v>488</v>
      </c>
      <c r="B247" s="1512" t="s">
        <v>751</v>
      </c>
      <c r="C247" s="1513">
        <v>189</v>
      </c>
      <c r="D247" s="1514" t="s">
        <v>1181</v>
      </c>
      <c r="E247" s="1514"/>
      <c r="F247" s="1481" t="s">
        <v>1517</v>
      </c>
      <c r="G247" s="1521">
        <v>0.16</v>
      </c>
      <c r="H247" s="1516">
        <v>0.28000000000000003</v>
      </c>
      <c r="I247" s="1481" t="s">
        <v>791</v>
      </c>
      <c r="J247" s="1500">
        <v>0.19900000000000001</v>
      </c>
      <c r="K247" s="1476">
        <v>0.25</v>
      </c>
      <c r="L247" s="1517" t="s">
        <v>2493</v>
      </c>
      <c r="M247" s="1517" t="s">
        <v>792</v>
      </c>
      <c r="N247" s="1476">
        <v>0.20399999999999999</v>
      </c>
      <c r="O247" s="1501">
        <v>0.25769999999999998</v>
      </c>
      <c r="P247" s="1476"/>
      <c r="Q247" s="1517"/>
      <c r="R247" s="1517"/>
      <c r="S247" s="1476"/>
      <c r="T247" s="1502"/>
    </row>
    <row r="248" spans="1:20">
      <c r="A248" s="1512" t="s">
        <v>22</v>
      </c>
      <c r="B248" s="1512" t="s">
        <v>730</v>
      </c>
      <c r="C248" s="1513">
        <v>114</v>
      </c>
      <c r="D248" s="1514" t="s">
        <v>1179</v>
      </c>
      <c r="E248" s="1514"/>
      <c r="F248" s="1481" t="s">
        <v>1517</v>
      </c>
      <c r="G248" s="1515" t="s">
        <v>2717</v>
      </c>
      <c r="H248" s="1516">
        <v>0.28000000000000003</v>
      </c>
      <c r="I248" s="1481" t="s">
        <v>791</v>
      </c>
      <c r="J248" s="1500">
        <v>0.19900000000000001</v>
      </c>
      <c r="K248" s="1476">
        <v>0</v>
      </c>
      <c r="L248" s="1517" t="s">
        <v>3001</v>
      </c>
      <c r="M248" s="1517" t="s">
        <v>878</v>
      </c>
      <c r="N248" s="1476">
        <v>0.215</v>
      </c>
      <c r="O248" s="1476">
        <v>0.19400000000000001</v>
      </c>
      <c r="P248" s="1476"/>
      <c r="Q248" s="1517"/>
      <c r="R248" s="1517"/>
      <c r="S248" s="1476"/>
      <c r="T248" s="1502"/>
    </row>
    <row r="249" spans="1:20">
      <c r="A249" s="1512" t="s">
        <v>192</v>
      </c>
      <c r="B249" s="1512" t="s">
        <v>775</v>
      </c>
      <c r="C249" s="1513">
        <v>105</v>
      </c>
      <c r="D249" s="1514" t="s">
        <v>1181</v>
      </c>
      <c r="E249" s="1514"/>
      <c r="F249" s="1481" t="s">
        <v>1517</v>
      </c>
      <c r="G249" s="1521">
        <v>0.35</v>
      </c>
      <c r="H249" s="1516">
        <v>0.28000000000000003</v>
      </c>
      <c r="I249" s="1481" t="s">
        <v>791</v>
      </c>
      <c r="J249" s="1500">
        <v>0.19900000000000001</v>
      </c>
      <c r="K249" s="1476">
        <v>0.38</v>
      </c>
      <c r="L249" s="1517" t="s">
        <v>3001</v>
      </c>
      <c r="M249" s="1517" t="s">
        <v>792</v>
      </c>
      <c r="N249" s="1476">
        <v>0.215</v>
      </c>
      <c r="O249" s="1476">
        <v>0.19400000000000001</v>
      </c>
      <c r="P249" s="1476"/>
      <c r="Q249" s="1517"/>
      <c r="R249" s="1517"/>
      <c r="S249" s="1476"/>
      <c r="T249" s="1502"/>
    </row>
    <row r="250" spans="1:20">
      <c r="A250" s="1519" t="s">
        <v>18</v>
      </c>
      <c r="B250" s="1519" t="s">
        <v>768</v>
      </c>
      <c r="C250" s="1518">
        <v>171</v>
      </c>
      <c r="D250" s="1520" t="s">
        <v>1180</v>
      </c>
      <c r="E250" s="1520"/>
      <c r="F250" s="1482" t="s">
        <v>1517</v>
      </c>
      <c r="G250" s="1521" t="s">
        <v>791</v>
      </c>
      <c r="H250" s="1516">
        <v>0.28000000000000003</v>
      </c>
      <c r="I250" s="1482" t="s">
        <v>791</v>
      </c>
      <c r="J250" s="1500">
        <v>0.19900000000000001</v>
      </c>
      <c r="K250" s="1476"/>
      <c r="L250" s="1517"/>
      <c r="M250" s="1517"/>
      <c r="N250" s="1476"/>
      <c r="O250" s="1476"/>
      <c r="P250" s="1476"/>
      <c r="Q250" s="1517"/>
      <c r="R250" s="1517"/>
      <c r="S250" s="1476"/>
      <c r="T250" s="1502"/>
    </row>
    <row r="251" spans="1:20">
      <c r="A251" s="1512" t="s">
        <v>424</v>
      </c>
      <c r="B251" s="1512" t="s">
        <v>802</v>
      </c>
      <c r="C251" s="1513">
        <v>171</v>
      </c>
      <c r="D251" s="1514" t="s">
        <v>1181</v>
      </c>
      <c r="E251" s="1514"/>
      <c r="F251" s="1481" t="s">
        <v>1517</v>
      </c>
      <c r="G251" s="1521">
        <v>0.14000000000000001</v>
      </c>
      <c r="H251" s="1516">
        <v>0.28000000000000003</v>
      </c>
      <c r="I251" s="1481" t="s">
        <v>791</v>
      </c>
      <c r="J251" s="1500">
        <v>0.19900000000000001</v>
      </c>
      <c r="K251" s="1476"/>
      <c r="L251" s="1517"/>
      <c r="M251" s="1517"/>
      <c r="N251" s="1476"/>
      <c r="O251" s="1476"/>
      <c r="P251" s="1476"/>
      <c r="Q251" s="1517"/>
      <c r="R251" s="1517"/>
      <c r="S251" s="1476"/>
      <c r="T251" s="1502"/>
    </row>
    <row r="252" spans="1:20">
      <c r="A252" s="1511" t="s">
        <v>341</v>
      </c>
      <c r="B252" s="1512" t="s">
        <v>705</v>
      </c>
      <c r="C252" s="1513">
        <v>114</v>
      </c>
      <c r="D252" s="1514" t="s">
        <v>1181</v>
      </c>
      <c r="E252" s="1514"/>
      <c r="F252" s="1481" t="s">
        <v>1517</v>
      </c>
      <c r="G252" s="1521">
        <v>0.12</v>
      </c>
      <c r="H252" s="1516">
        <v>0.28000000000000003</v>
      </c>
      <c r="I252" s="1481" t="s">
        <v>791</v>
      </c>
      <c r="J252" s="1500">
        <v>0.19900000000000001</v>
      </c>
      <c r="K252" s="1476"/>
      <c r="L252" s="1517"/>
      <c r="M252" s="1517"/>
      <c r="N252" s="1476"/>
      <c r="O252" s="1476"/>
      <c r="P252" s="1476"/>
      <c r="Q252" s="1517"/>
      <c r="R252" s="1517"/>
      <c r="S252" s="1476"/>
      <c r="T252" s="1502"/>
    </row>
    <row r="253" spans="1:20">
      <c r="A253" s="1512" t="s">
        <v>494</v>
      </c>
      <c r="B253" s="1512" t="s">
        <v>754</v>
      </c>
      <c r="C253" s="1513">
        <v>114</v>
      </c>
      <c r="D253" s="1514" t="s">
        <v>1181</v>
      </c>
      <c r="E253" s="1514"/>
      <c r="F253" s="1481" t="s">
        <v>1517</v>
      </c>
      <c r="G253" s="1521">
        <v>0.19</v>
      </c>
      <c r="H253" s="1516">
        <v>0.28000000000000003</v>
      </c>
      <c r="I253" s="1481" t="s">
        <v>791</v>
      </c>
      <c r="J253" s="1500">
        <v>0.19900000000000001</v>
      </c>
      <c r="K253" s="1476"/>
      <c r="L253" s="1517"/>
      <c r="M253" s="1517"/>
      <c r="N253" s="1476"/>
      <c r="O253" s="1476"/>
      <c r="P253" s="1476"/>
      <c r="Q253" s="1517"/>
      <c r="R253" s="1517"/>
      <c r="S253" s="1476"/>
      <c r="T253" s="1502"/>
    </row>
    <row r="254" spans="1:20">
      <c r="A254" s="1512" t="s">
        <v>188</v>
      </c>
      <c r="B254" s="1512" t="s">
        <v>731</v>
      </c>
      <c r="C254" s="1513">
        <v>114</v>
      </c>
      <c r="D254" s="1514" t="s">
        <v>882</v>
      </c>
      <c r="E254" s="1514"/>
      <c r="F254" s="1481" t="s">
        <v>1517</v>
      </c>
      <c r="G254" s="1521">
        <v>0</v>
      </c>
      <c r="H254" s="1516">
        <v>0.28000000000000003</v>
      </c>
      <c r="I254" s="1481" t="s">
        <v>791</v>
      </c>
      <c r="J254" s="1500">
        <v>0.19900000000000001</v>
      </c>
      <c r="K254" s="1476"/>
      <c r="L254" s="1517"/>
      <c r="M254" s="1517"/>
      <c r="N254" s="1476"/>
      <c r="O254" s="1476"/>
      <c r="P254" s="1476"/>
      <c r="Q254" s="1517"/>
      <c r="R254" s="1517"/>
      <c r="S254" s="1476"/>
      <c r="T254" s="1502"/>
    </row>
    <row r="255" spans="1:20">
      <c r="A255" s="1512" t="s">
        <v>1163</v>
      </c>
      <c r="B255" s="1512" t="s">
        <v>798</v>
      </c>
      <c r="C255" s="1513">
        <v>112</v>
      </c>
      <c r="D255" s="1514" t="s">
        <v>1181</v>
      </c>
      <c r="E255" s="1514"/>
      <c r="F255" s="1481" t="s">
        <v>1517</v>
      </c>
      <c r="G255" s="1521">
        <v>0.17</v>
      </c>
      <c r="H255" s="1516">
        <v>0.28000000000000003</v>
      </c>
      <c r="I255" s="1481" t="s">
        <v>791</v>
      </c>
      <c r="J255" s="1500">
        <v>0.19900000000000001</v>
      </c>
      <c r="K255" s="1476"/>
      <c r="L255" s="1517"/>
      <c r="M255" s="1517"/>
      <c r="N255" s="1476"/>
      <c r="O255" s="1476"/>
      <c r="P255" s="1476"/>
      <c r="Q255" s="1517"/>
      <c r="R255" s="1517"/>
      <c r="S255" s="1476"/>
      <c r="T255" s="1502"/>
    </row>
    <row r="256" spans="1:20">
      <c r="A256" s="1523" t="s">
        <v>114</v>
      </c>
      <c r="B256" s="1519" t="s">
        <v>696</v>
      </c>
      <c r="C256" s="1518">
        <v>171</v>
      </c>
      <c r="D256" s="1520" t="s">
        <v>1180</v>
      </c>
      <c r="E256" s="1520"/>
      <c r="F256" s="1482" t="s">
        <v>1517</v>
      </c>
      <c r="G256" s="1521" t="s">
        <v>791</v>
      </c>
      <c r="H256" s="1516">
        <v>0.28000000000000003</v>
      </c>
      <c r="I256" s="1482" t="s">
        <v>791</v>
      </c>
      <c r="J256" s="1500">
        <v>0.19900000000000001</v>
      </c>
      <c r="K256" s="1476"/>
      <c r="L256" s="1517"/>
      <c r="M256" s="1517"/>
      <c r="N256" s="1476"/>
      <c r="O256" s="1476"/>
      <c r="P256" s="1476"/>
      <c r="Q256" s="1517"/>
      <c r="R256" s="1517"/>
      <c r="S256" s="1476"/>
      <c r="T256" s="1502"/>
    </row>
    <row r="257" spans="1:20">
      <c r="A257" s="1511" t="s">
        <v>161</v>
      </c>
      <c r="B257" s="1512" t="s">
        <v>673</v>
      </c>
      <c r="C257" s="1513">
        <v>123</v>
      </c>
      <c r="D257" s="1514" t="s">
        <v>882</v>
      </c>
      <c r="E257" s="1514"/>
      <c r="F257" s="1481" t="s">
        <v>1517</v>
      </c>
      <c r="G257" s="1521">
        <v>0.22</v>
      </c>
      <c r="H257" s="1516">
        <v>0.28000000000000003</v>
      </c>
      <c r="I257" s="1481" t="s">
        <v>791</v>
      </c>
      <c r="J257" s="1500">
        <v>0.19900000000000001</v>
      </c>
      <c r="K257" s="1476"/>
      <c r="L257" s="1517"/>
      <c r="M257" s="1517"/>
      <c r="N257" s="1476"/>
      <c r="O257" s="1476"/>
      <c r="P257" s="1476"/>
      <c r="Q257" s="1517"/>
      <c r="R257" s="1517"/>
      <c r="S257" s="1476"/>
      <c r="T257" s="1502"/>
    </row>
    <row r="258" spans="1:20">
      <c r="A258" s="1519" t="s">
        <v>14</v>
      </c>
      <c r="B258" s="1519" t="s">
        <v>1128</v>
      </c>
      <c r="C258" s="1518">
        <v>123</v>
      </c>
      <c r="D258" s="1520" t="s">
        <v>1180</v>
      </c>
      <c r="E258" s="1520"/>
      <c r="F258" s="1482" t="s">
        <v>1517</v>
      </c>
      <c r="G258" s="1521" t="s">
        <v>791</v>
      </c>
      <c r="H258" s="1516">
        <v>0.28000000000000003</v>
      </c>
      <c r="I258" s="1482" t="s">
        <v>791</v>
      </c>
      <c r="J258" s="1500">
        <v>0.19900000000000001</v>
      </c>
      <c r="K258" s="1476"/>
      <c r="L258" s="1517"/>
      <c r="M258" s="1517"/>
      <c r="N258" s="1476"/>
      <c r="O258" s="1476"/>
      <c r="P258" s="1476"/>
      <c r="Q258" s="1517"/>
      <c r="R258" s="1517"/>
      <c r="S258" s="1476"/>
      <c r="T258" s="1502"/>
    </row>
    <row r="259" spans="1:20">
      <c r="A259" s="1511" t="s">
        <v>339</v>
      </c>
      <c r="B259" s="1512" t="s">
        <v>704</v>
      </c>
      <c r="C259" s="1513">
        <v>123</v>
      </c>
      <c r="D259" s="1514" t="s">
        <v>1179</v>
      </c>
      <c r="E259" s="1514"/>
      <c r="F259" s="1481" t="s">
        <v>1517</v>
      </c>
      <c r="G259" s="1515" t="s">
        <v>2717</v>
      </c>
      <c r="H259" s="1516">
        <v>0.28000000000000003</v>
      </c>
      <c r="I259" s="1481" t="s">
        <v>791</v>
      </c>
      <c r="J259" s="1500">
        <v>0.19900000000000001</v>
      </c>
      <c r="K259" s="1476"/>
      <c r="L259" s="1517"/>
      <c r="M259" s="1517"/>
      <c r="N259" s="1476"/>
      <c r="O259" s="1476"/>
      <c r="P259" s="1476"/>
      <c r="Q259" s="1517"/>
      <c r="R259" s="1517"/>
      <c r="S259" s="1476"/>
      <c r="T259" s="1502"/>
    </row>
    <row r="260" spans="1:20">
      <c r="A260" s="1512" t="s">
        <v>313</v>
      </c>
      <c r="B260" s="1512" t="s">
        <v>733</v>
      </c>
      <c r="C260" s="1513">
        <v>171</v>
      </c>
      <c r="D260" s="1514" t="s">
        <v>1181</v>
      </c>
      <c r="E260" s="1514"/>
      <c r="F260" s="1481" t="s">
        <v>1517</v>
      </c>
      <c r="G260" s="1521">
        <v>0.09</v>
      </c>
      <c r="H260" s="1516">
        <v>0.28000000000000003</v>
      </c>
      <c r="I260" s="1481" t="s">
        <v>791</v>
      </c>
      <c r="J260" s="1500">
        <v>0.19900000000000001</v>
      </c>
      <c r="K260" s="1476"/>
      <c r="L260" s="1517"/>
      <c r="M260" s="1517"/>
      <c r="N260" s="1476"/>
      <c r="O260" s="1476"/>
      <c r="P260" s="1476"/>
      <c r="Q260" s="1517"/>
      <c r="R260" s="1517"/>
      <c r="S260" s="1476"/>
      <c r="T260" s="1502"/>
    </row>
    <row r="261" spans="1:20">
      <c r="A261" s="1512" t="s">
        <v>220</v>
      </c>
      <c r="B261" s="1512" t="s">
        <v>1125</v>
      </c>
      <c r="C261" s="1513">
        <v>105</v>
      </c>
      <c r="D261" s="1514" t="s">
        <v>882</v>
      </c>
      <c r="E261" s="1514"/>
      <c r="F261" s="1481" t="s">
        <v>1517</v>
      </c>
      <c r="G261" s="1521">
        <v>0.33</v>
      </c>
      <c r="H261" s="1516">
        <v>0.28000000000000003</v>
      </c>
      <c r="I261" s="1481" t="s">
        <v>791</v>
      </c>
      <c r="J261" s="1500">
        <v>0.19900000000000001</v>
      </c>
      <c r="K261" s="1476"/>
      <c r="L261" s="1517"/>
      <c r="M261" s="1517"/>
      <c r="N261" s="1476"/>
      <c r="O261" s="1476"/>
      <c r="P261" s="1476"/>
      <c r="Q261" s="1517"/>
      <c r="R261" s="1517"/>
      <c r="S261" s="1476"/>
      <c r="T261" s="1502"/>
    </row>
    <row r="262" spans="1:20">
      <c r="A262" s="1511" t="s">
        <v>290</v>
      </c>
      <c r="B262" s="1512" t="s">
        <v>614</v>
      </c>
      <c r="C262" s="1513">
        <v>113</v>
      </c>
      <c r="D262" s="1514" t="s">
        <v>882</v>
      </c>
      <c r="E262" s="1514"/>
      <c r="F262" s="1481" t="s">
        <v>1517</v>
      </c>
      <c r="G262" s="1521">
        <v>0.11</v>
      </c>
      <c r="H262" s="1516">
        <v>0.28000000000000003</v>
      </c>
      <c r="I262" s="1481" t="s">
        <v>791</v>
      </c>
      <c r="J262" s="1500">
        <v>0.19900000000000001</v>
      </c>
      <c r="K262" s="1476"/>
      <c r="L262" s="1517"/>
      <c r="M262" s="1517"/>
      <c r="N262" s="1476"/>
      <c r="O262" s="1476"/>
      <c r="P262" s="1476"/>
      <c r="Q262" s="1517"/>
      <c r="R262" s="1517"/>
      <c r="S262" s="1476"/>
      <c r="T262" s="1502"/>
    </row>
    <row r="263" spans="1:20">
      <c r="A263" s="1511" t="s">
        <v>48</v>
      </c>
      <c r="B263" s="1512" t="s">
        <v>506</v>
      </c>
      <c r="C263" s="1513">
        <v>113</v>
      </c>
      <c r="D263" s="1514" t="s">
        <v>882</v>
      </c>
      <c r="E263" s="1514"/>
      <c r="F263" s="1481" t="s">
        <v>1517</v>
      </c>
      <c r="G263" s="1515" t="s">
        <v>2717</v>
      </c>
      <c r="H263" s="1516">
        <v>0.28000000000000003</v>
      </c>
      <c r="I263" s="1481" t="s">
        <v>791</v>
      </c>
      <c r="J263" s="1500">
        <v>0.19900000000000001</v>
      </c>
      <c r="K263" s="1476"/>
      <c r="L263" s="1517"/>
      <c r="M263" s="1517"/>
      <c r="N263" s="1476"/>
      <c r="O263" s="1476"/>
      <c r="P263" s="1476"/>
      <c r="Q263" s="1517"/>
      <c r="R263" s="1517"/>
      <c r="S263" s="1476"/>
      <c r="T263" s="1502"/>
    </row>
    <row r="264" spans="1:20">
      <c r="A264" s="1511" t="s">
        <v>276</v>
      </c>
      <c r="B264" s="1512" t="s">
        <v>680</v>
      </c>
      <c r="C264" s="1513">
        <v>189</v>
      </c>
      <c r="D264" s="1514" t="s">
        <v>1181</v>
      </c>
      <c r="E264" s="1514"/>
      <c r="F264" s="1481" t="s">
        <v>1517</v>
      </c>
      <c r="G264" s="1521">
        <v>0.24</v>
      </c>
      <c r="H264" s="1516">
        <v>0.28000000000000003</v>
      </c>
      <c r="I264" s="1481" t="s">
        <v>791</v>
      </c>
      <c r="J264" s="1500">
        <v>0.19900000000000001</v>
      </c>
      <c r="K264" s="1476"/>
      <c r="L264" s="1517"/>
      <c r="M264" s="1517"/>
      <c r="N264" s="1476"/>
      <c r="O264" s="1476"/>
      <c r="P264" s="1476"/>
      <c r="Q264" s="1517"/>
      <c r="R264" s="1517"/>
      <c r="S264" s="1476"/>
      <c r="T264" s="1502"/>
    </row>
    <row r="265" spans="1:20">
      <c r="A265" s="1512" t="s">
        <v>226</v>
      </c>
      <c r="B265" s="1512" t="s">
        <v>688</v>
      </c>
      <c r="C265" s="1513">
        <v>189</v>
      </c>
      <c r="D265" s="1514" t="s">
        <v>882</v>
      </c>
      <c r="E265" s="1514"/>
      <c r="F265" s="1481" t="s">
        <v>1517</v>
      </c>
      <c r="G265" s="1521">
        <v>0.3</v>
      </c>
      <c r="H265" s="1516">
        <v>0.28000000000000003</v>
      </c>
      <c r="I265" s="1481" t="s">
        <v>791</v>
      </c>
      <c r="J265" s="1500">
        <v>0.19900000000000001</v>
      </c>
      <c r="K265" s="1476"/>
      <c r="L265" s="1517"/>
      <c r="M265" s="1517"/>
      <c r="N265" s="1476"/>
      <c r="O265" s="1476"/>
      <c r="P265" s="1476"/>
      <c r="Q265" s="1517"/>
      <c r="R265" s="1517"/>
      <c r="S265" s="1476"/>
      <c r="T265" s="1502"/>
    </row>
    <row r="266" spans="1:20">
      <c r="A266" s="1511" t="s">
        <v>306</v>
      </c>
      <c r="B266" s="1512" t="s">
        <v>711</v>
      </c>
      <c r="C266" s="1513">
        <v>114</v>
      </c>
      <c r="D266" s="1514" t="s">
        <v>1180</v>
      </c>
      <c r="E266" s="1514"/>
      <c r="F266" s="1481" t="s">
        <v>1517</v>
      </c>
      <c r="G266" s="1515" t="s">
        <v>2717</v>
      </c>
      <c r="H266" s="1516">
        <v>0.28000000000000003</v>
      </c>
      <c r="I266" s="1481" t="s">
        <v>791</v>
      </c>
      <c r="J266" s="1500">
        <v>0.19900000000000001</v>
      </c>
      <c r="K266" s="1476"/>
      <c r="L266" s="1517"/>
      <c r="M266" s="1517"/>
      <c r="N266" s="1476"/>
      <c r="O266" s="1476"/>
      <c r="P266" s="1476"/>
      <c r="Q266" s="1517"/>
      <c r="R266" s="1517"/>
      <c r="S266" s="1476"/>
      <c r="T266" s="1502"/>
    </row>
    <row r="267" spans="1:20">
      <c r="A267" s="1511" t="s">
        <v>335</v>
      </c>
      <c r="B267" s="1512" t="s">
        <v>706</v>
      </c>
      <c r="C267" s="1513">
        <v>114</v>
      </c>
      <c r="D267" s="1514" t="s">
        <v>882</v>
      </c>
      <c r="E267" s="1514"/>
      <c r="F267" s="1481" t="s">
        <v>1517</v>
      </c>
      <c r="G267" s="1521">
        <v>0.11</v>
      </c>
      <c r="H267" s="1516">
        <v>0.28000000000000003</v>
      </c>
      <c r="I267" s="1481" t="s">
        <v>791</v>
      </c>
      <c r="J267" s="1500">
        <v>0.19900000000000001</v>
      </c>
      <c r="K267" s="1476"/>
      <c r="L267" s="1517"/>
      <c r="M267" s="1517"/>
      <c r="N267" s="1476"/>
      <c r="O267" s="1476"/>
      <c r="P267" s="1476"/>
      <c r="Q267" s="1517"/>
      <c r="R267" s="1517"/>
      <c r="S267" s="1476"/>
      <c r="T267" s="1502"/>
    </row>
    <row r="268" spans="1:20">
      <c r="A268" s="1511" t="s">
        <v>456</v>
      </c>
      <c r="B268" s="1512" t="s">
        <v>592</v>
      </c>
      <c r="C268" s="1513">
        <v>121</v>
      </c>
      <c r="D268" s="1514" t="s">
        <v>1182</v>
      </c>
      <c r="E268" s="1514"/>
      <c r="F268" s="1481" t="s">
        <v>1517</v>
      </c>
      <c r="G268" s="1521">
        <v>0.24</v>
      </c>
      <c r="H268" s="1516">
        <v>0.28000000000000003</v>
      </c>
      <c r="I268" s="1481" t="s">
        <v>791</v>
      </c>
      <c r="J268" s="1500">
        <v>0.19900000000000001</v>
      </c>
      <c r="K268" s="1476"/>
      <c r="L268" s="1517"/>
      <c r="M268" s="1517"/>
      <c r="N268" s="1476"/>
      <c r="O268" s="1476"/>
      <c r="P268" s="1476"/>
      <c r="Q268" s="1517"/>
      <c r="R268" s="1517"/>
      <c r="S268" s="1476"/>
      <c r="T268" s="1502"/>
    </row>
    <row r="269" spans="1:20">
      <c r="A269" s="1512" t="s">
        <v>198</v>
      </c>
      <c r="B269" s="1512" t="s">
        <v>778</v>
      </c>
      <c r="C269" s="1513">
        <v>121</v>
      </c>
      <c r="D269" s="1514" t="s">
        <v>1181</v>
      </c>
      <c r="E269" s="1514"/>
      <c r="F269" s="1481" t="s">
        <v>1517</v>
      </c>
      <c r="G269" s="1521">
        <v>0.17</v>
      </c>
      <c r="H269" s="1516">
        <v>0.28000000000000003</v>
      </c>
      <c r="I269" s="1481" t="s">
        <v>791</v>
      </c>
      <c r="J269" s="1500">
        <v>0.19900000000000001</v>
      </c>
      <c r="K269" s="1476"/>
      <c r="L269" s="1517"/>
      <c r="M269" s="1517"/>
      <c r="N269" s="1476"/>
      <c r="O269" s="1476"/>
      <c r="P269" s="1476"/>
      <c r="Q269" s="1517"/>
      <c r="R269" s="1517"/>
      <c r="S269" s="1476"/>
      <c r="T269" s="1502"/>
    </row>
    <row r="270" spans="1:20">
      <c r="A270" s="1512" t="s">
        <v>504</v>
      </c>
      <c r="B270" s="1512" t="s">
        <v>687</v>
      </c>
      <c r="C270" s="1513">
        <v>114</v>
      </c>
      <c r="D270" s="1514" t="s">
        <v>1182</v>
      </c>
      <c r="E270" s="1514"/>
      <c r="F270" s="1481" t="s">
        <v>1517</v>
      </c>
      <c r="G270" s="1521">
        <v>0.25</v>
      </c>
      <c r="H270" s="1516">
        <v>0.28000000000000003</v>
      </c>
      <c r="I270" s="1481" t="s">
        <v>791</v>
      </c>
      <c r="J270" s="1500">
        <v>0.19900000000000001</v>
      </c>
      <c r="K270" s="1476"/>
      <c r="L270" s="1517"/>
      <c r="M270" s="1517"/>
      <c r="N270" s="1476"/>
      <c r="O270" s="1476"/>
      <c r="P270" s="1476"/>
      <c r="Q270" s="1517"/>
      <c r="R270" s="1517"/>
      <c r="S270" s="1476"/>
      <c r="T270" s="1502"/>
    </row>
    <row r="271" spans="1:20">
      <c r="A271" s="1512" t="s">
        <v>319</v>
      </c>
      <c r="B271" s="1512" t="s">
        <v>736</v>
      </c>
      <c r="C271" s="1513">
        <v>101</v>
      </c>
      <c r="D271" s="1514" t="s">
        <v>882</v>
      </c>
      <c r="E271" s="1514"/>
      <c r="F271" s="1481" t="s">
        <v>1517</v>
      </c>
      <c r="G271" s="1515" t="s">
        <v>2717</v>
      </c>
      <c r="H271" s="1516">
        <v>0.28000000000000003</v>
      </c>
      <c r="I271" s="1481" t="s">
        <v>791</v>
      </c>
      <c r="J271" s="1500">
        <v>0.19900000000000001</v>
      </c>
      <c r="K271" s="1476"/>
      <c r="L271" s="1517"/>
      <c r="M271" s="1517"/>
      <c r="N271" s="1476"/>
      <c r="O271" s="1476"/>
      <c r="P271" s="1476"/>
      <c r="Q271" s="1517"/>
      <c r="R271" s="1517"/>
      <c r="S271" s="1476"/>
      <c r="T271" s="1502"/>
    </row>
    <row r="272" spans="1:20">
      <c r="A272" s="1511" t="s">
        <v>84</v>
      </c>
      <c r="B272" s="1512" t="s">
        <v>703</v>
      </c>
      <c r="C272" s="1513">
        <v>113</v>
      </c>
      <c r="D272" s="1514" t="s">
        <v>1180</v>
      </c>
      <c r="E272" s="1514"/>
      <c r="F272" s="1481" t="s">
        <v>1517</v>
      </c>
      <c r="G272" s="1521">
        <v>0.08</v>
      </c>
      <c r="H272" s="1516">
        <v>0.28000000000000003</v>
      </c>
      <c r="I272" s="1481" t="s">
        <v>791</v>
      </c>
      <c r="J272" s="1500">
        <v>0.19900000000000001</v>
      </c>
      <c r="K272" s="1476"/>
      <c r="L272" s="1517"/>
      <c r="M272" s="1517"/>
      <c r="N272" s="1476"/>
      <c r="O272" s="1476"/>
      <c r="P272" s="1476"/>
      <c r="Q272" s="1517"/>
      <c r="R272" s="1517"/>
      <c r="S272" s="1476"/>
      <c r="T272" s="1502"/>
    </row>
    <row r="273" spans="1:20">
      <c r="A273" s="1511" t="s">
        <v>6</v>
      </c>
      <c r="B273" s="1512" t="s">
        <v>675</v>
      </c>
      <c r="C273" s="1513">
        <v>114</v>
      </c>
      <c r="D273" s="1514" t="s">
        <v>1181</v>
      </c>
      <c r="E273" s="1514"/>
      <c r="F273" s="1481" t="s">
        <v>1517</v>
      </c>
      <c r="G273" s="1521">
        <v>0.28999999999999998</v>
      </c>
      <c r="H273" s="1516">
        <v>0.28000000000000003</v>
      </c>
      <c r="I273" s="1481" t="s">
        <v>791</v>
      </c>
      <c r="J273" s="1500">
        <v>0.19900000000000001</v>
      </c>
      <c r="K273" s="1476"/>
      <c r="L273" s="1517"/>
      <c r="M273" s="1517"/>
      <c r="N273" s="1476"/>
      <c r="O273" s="1476"/>
      <c r="P273" s="1476"/>
      <c r="Q273" s="1517"/>
      <c r="R273" s="1517"/>
      <c r="S273" s="1476"/>
      <c r="T273" s="1502"/>
    </row>
    <row r="274" spans="1:20">
      <c r="A274" s="1512" t="s">
        <v>208</v>
      </c>
      <c r="B274" s="1512" t="s">
        <v>783</v>
      </c>
      <c r="C274" s="1513">
        <v>171</v>
      </c>
      <c r="D274" s="1514" t="s">
        <v>882</v>
      </c>
      <c r="E274" s="1514"/>
      <c r="F274" s="1481" t="s">
        <v>1517</v>
      </c>
      <c r="G274" s="1521">
        <v>0.45</v>
      </c>
      <c r="H274" s="1516">
        <v>0.28000000000000003</v>
      </c>
      <c r="I274" s="1481" t="s">
        <v>791</v>
      </c>
      <c r="J274" s="1500">
        <v>0.19900000000000001</v>
      </c>
      <c r="K274" s="1476"/>
      <c r="L274" s="1517"/>
      <c r="M274" s="1517"/>
      <c r="N274" s="1476"/>
      <c r="O274" s="1476"/>
      <c r="P274" s="1476"/>
      <c r="Q274" s="1517"/>
      <c r="R274" s="1517"/>
      <c r="S274" s="1476"/>
      <c r="T274" s="1502"/>
    </row>
    <row r="275" spans="1:20">
      <c r="A275" s="1512" t="s">
        <v>1054</v>
      </c>
      <c r="B275" s="1512" t="s">
        <v>686</v>
      </c>
      <c r="C275" s="1513">
        <v>113</v>
      </c>
      <c r="D275" s="1514" t="s">
        <v>882</v>
      </c>
      <c r="E275" s="1514"/>
      <c r="F275" s="1481" t="s">
        <v>1517</v>
      </c>
      <c r="G275" s="1515" t="s">
        <v>2717</v>
      </c>
      <c r="H275" s="1516">
        <v>0.28000000000000003</v>
      </c>
      <c r="I275" s="1481" t="s">
        <v>791</v>
      </c>
      <c r="J275" s="1500">
        <v>0.19900000000000001</v>
      </c>
      <c r="K275" s="1476"/>
      <c r="L275" s="1517"/>
      <c r="M275" s="1517"/>
      <c r="N275" s="1476"/>
      <c r="O275" s="1476"/>
      <c r="P275" s="1476"/>
      <c r="Q275" s="1517"/>
      <c r="R275" s="1517"/>
      <c r="S275" s="1476"/>
      <c r="T275" s="1502"/>
    </row>
    <row r="276" spans="1:20">
      <c r="A276" s="1512" t="s">
        <v>492</v>
      </c>
      <c r="B276" s="1512" t="s">
        <v>753</v>
      </c>
      <c r="C276" s="1513">
        <v>101</v>
      </c>
      <c r="D276" s="1514" t="s">
        <v>1179</v>
      </c>
      <c r="E276" s="1514"/>
      <c r="F276" s="1481" t="s">
        <v>1517</v>
      </c>
      <c r="G276" s="1515" t="s">
        <v>2717</v>
      </c>
      <c r="H276" s="1516">
        <v>0.28000000000000003</v>
      </c>
      <c r="I276" s="1481" t="s">
        <v>791</v>
      </c>
      <c r="J276" s="1500">
        <v>0.19900000000000001</v>
      </c>
      <c r="K276" s="1476"/>
      <c r="L276" s="1517"/>
      <c r="M276" s="1517"/>
      <c r="N276" s="1476"/>
      <c r="O276" s="1476"/>
      <c r="P276" s="1476"/>
      <c r="Q276" s="1517"/>
      <c r="R276" s="1517"/>
      <c r="S276" s="1476"/>
      <c r="T276" s="1502"/>
    </row>
    <row r="277" spans="1:20">
      <c r="A277" s="1511" t="s">
        <v>304</v>
      </c>
      <c r="B277" s="1512" t="s">
        <v>710</v>
      </c>
      <c r="C277" s="1513">
        <v>121</v>
      </c>
      <c r="D277" s="1514" t="s">
        <v>1182</v>
      </c>
      <c r="E277" s="1514"/>
      <c r="F277" s="1481" t="s">
        <v>1517</v>
      </c>
      <c r="G277" s="1521">
        <v>0.22</v>
      </c>
      <c r="H277" s="1516">
        <v>0.28000000000000003</v>
      </c>
      <c r="I277" s="1481" t="s">
        <v>791</v>
      </c>
      <c r="J277" s="1500">
        <v>0.19900000000000001</v>
      </c>
      <c r="K277" s="1476"/>
      <c r="L277" s="1517"/>
      <c r="M277" s="1517"/>
      <c r="N277" s="1476"/>
      <c r="O277" s="1476"/>
      <c r="P277" s="1476"/>
      <c r="Q277" s="1517"/>
      <c r="R277" s="1517"/>
      <c r="S277" s="1476"/>
      <c r="T277" s="1502"/>
    </row>
    <row r="278" spans="1:20">
      <c r="A278" s="1512" t="s">
        <v>138</v>
      </c>
      <c r="B278" s="1512" t="s">
        <v>712</v>
      </c>
      <c r="C278" s="1513">
        <v>121</v>
      </c>
      <c r="D278" s="1514" t="s">
        <v>1181</v>
      </c>
      <c r="E278" s="1514"/>
      <c r="F278" s="1481" t="s">
        <v>1517</v>
      </c>
      <c r="G278" s="1521">
        <v>0.22</v>
      </c>
      <c r="H278" s="1516">
        <v>0.28000000000000003</v>
      </c>
      <c r="I278" s="1481" t="s">
        <v>791</v>
      </c>
      <c r="J278" s="1500">
        <v>0.19900000000000001</v>
      </c>
      <c r="K278" s="1476"/>
      <c r="L278" s="1517"/>
      <c r="M278" s="1517"/>
      <c r="N278" s="1476"/>
      <c r="O278" s="1476"/>
      <c r="P278" s="1476"/>
      <c r="Q278" s="1517"/>
      <c r="R278" s="1517"/>
      <c r="S278" s="1476"/>
      <c r="T278" s="1502"/>
    </row>
    <row r="279" spans="1:20">
      <c r="A279" s="1511" t="s">
        <v>82</v>
      </c>
      <c r="B279" s="1512" t="s">
        <v>702</v>
      </c>
      <c r="C279" s="1513">
        <v>121</v>
      </c>
      <c r="D279" s="1514" t="s">
        <v>1181</v>
      </c>
      <c r="E279" s="1514"/>
      <c r="F279" s="1481" t="s">
        <v>1517</v>
      </c>
      <c r="G279" s="1521">
        <v>0.13</v>
      </c>
      <c r="H279" s="1516">
        <v>0.28000000000000003</v>
      </c>
      <c r="I279" s="1481" t="s">
        <v>791</v>
      </c>
      <c r="J279" s="1500">
        <v>0.19900000000000001</v>
      </c>
      <c r="K279" s="1476"/>
      <c r="L279" s="1517"/>
      <c r="M279" s="1517"/>
      <c r="N279" s="1476"/>
      <c r="O279" s="1476"/>
      <c r="P279" s="1476"/>
      <c r="Q279" s="1517"/>
      <c r="R279" s="1517"/>
      <c r="S279" s="1476"/>
      <c r="T279" s="1502"/>
    </row>
    <row r="280" spans="1:20">
      <c r="A280" s="1511" t="s">
        <v>62</v>
      </c>
      <c r="B280" s="1512" t="s">
        <v>513</v>
      </c>
      <c r="C280" s="1513">
        <v>189</v>
      </c>
      <c r="D280" s="1514" t="s">
        <v>1179</v>
      </c>
      <c r="E280" s="1514"/>
      <c r="F280" s="1481" t="s">
        <v>1517</v>
      </c>
      <c r="G280" s="1521">
        <v>0.09</v>
      </c>
      <c r="H280" s="1516">
        <v>0.28000000000000003</v>
      </c>
      <c r="I280" s="1481" t="s">
        <v>791</v>
      </c>
      <c r="J280" s="1500">
        <v>0.19900000000000001</v>
      </c>
      <c r="K280" s="1476"/>
      <c r="L280" s="1517"/>
      <c r="M280" s="1517"/>
      <c r="N280" s="1476"/>
      <c r="O280" s="1476"/>
      <c r="P280" s="1476"/>
      <c r="Q280" s="1517"/>
      <c r="R280" s="1517"/>
      <c r="S280" s="1476"/>
      <c r="T280" s="1502"/>
    </row>
    <row r="281" spans="1:20">
      <c r="A281" s="1511" t="s">
        <v>409</v>
      </c>
      <c r="B281" s="1512" t="s">
        <v>639</v>
      </c>
      <c r="C281" s="1513">
        <v>189</v>
      </c>
      <c r="D281" s="1514" t="s">
        <v>1179</v>
      </c>
      <c r="E281" s="1514"/>
      <c r="F281" s="1481" t="s">
        <v>1517</v>
      </c>
      <c r="G281" s="1515" t="s">
        <v>2717</v>
      </c>
      <c r="H281" s="1516">
        <v>0.28000000000000003</v>
      </c>
      <c r="I281" s="1481" t="s">
        <v>791</v>
      </c>
      <c r="J281" s="1500">
        <v>0.19900000000000001</v>
      </c>
      <c r="K281" s="1476"/>
      <c r="L281" s="1517"/>
      <c r="M281" s="1517"/>
      <c r="N281" s="1476"/>
      <c r="O281" s="1476"/>
      <c r="P281" s="1476"/>
      <c r="Q281" s="1517"/>
      <c r="R281" s="1517"/>
      <c r="S281" s="1476"/>
      <c r="T281" s="1502"/>
    </row>
    <row r="282" spans="1:20">
      <c r="A282" s="1512" t="s">
        <v>1134</v>
      </c>
      <c r="B282" s="1512" t="s">
        <v>771</v>
      </c>
      <c r="C282" s="1513">
        <v>112</v>
      </c>
      <c r="D282" s="1514" t="s">
        <v>882</v>
      </c>
      <c r="E282" s="1514">
        <v>2</v>
      </c>
      <c r="F282" s="1481" t="s">
        <v>1517</v>
      </c>
      <c r="G282" s="1521">
        <v>0.13</v>
      </c>
      <c r="H282" s="1516">
        <v>0.28000000000000003</v>
      </c>
      <c r="I282" s="1481" t="s">
        <v>791</v>
      </c>
      <c r="J282" s="1500">
        <v>0.19900000000000001</v>
      </c>
      <c r="K282" s="1476"/>
      <c r="L282" s="1517"/>
      <c r="M282" s="1517"/>
      <c r="N282" s="1476"/>
      <c r="O282" s="1476"/>
      <c r="P282" s="1476"/>
      <c r="Q282" s="1517"/>
      <c r="R282" s="1517"/>
      <c r="S282" s="1476"/>
      <c r="T282" s="1502"/>
    </row>
    <row r="283" spans="1:20">
      <c r="A283" s="1512" t="s">
        <v>1049</v>
      </c>
      <c r="B283" s="1512" t="s">
        <v>760</v>
      </c>
      <c r="C283" s="1513">
        <v>189</v>
      </c>
      <c r="D283" s="1514" t="s">
        <v>1181</v>
      </c>
      <c r="E283" s="1514"/>
      <c r="F283" s="1481" t="s">
        <v>1517</v>
      </c>
      <c r="G283" s="1521">
        <v>0.19</v>
      </c>
      <c r="H283" s="1516">
        <v>0.28000000000000003</v>
      </c>
      <c r="I283" s="1481" t="s">
        <v>791</v>
      </c>
      <c r="J283" s="1500">
        <v>0.19900000000000001</v>
      </c>
      <c r="K283" s="1476"/>
      <c r="L283" s="1517"/>
      <c r="M283" s="1517"/>
      <c r="N283" s="1476"/>
      <c r="O283" s="1476"/>
      <c r="P283" s="1476"/>
      <c r="Q283" s="1517"/>
      <c r="R283" s="1517"/>
      <c r="S283" s="1476"/>
      <c r="T283" s="1502"/>
    </row>
    <row r="284" spans="1:20">
      <c r="A284" s="1512" t="s">
        <v>331</v>
      </c>
      <c r="B284" s="1512" t="s">
        <v>742</v>
      </c>
      <c r="C284" s="1513">
        <v>101</v>
      </c>
      <c r="D284" s="1514" t="s">
        <v>882</v>
      </c>
      <c r="E284" s="1514"/>
      <c r="F284" s="1481" t="s">
        <v>1517</v>
      </c>
      <c r="G284" s="1521">
        <v>0.13</v>
      </c>
      <c r="H284" s="1516">
        <v>0.28000000000000003</v>
      </c>
      <c r="I284" s="1481" t="s">
        <v>791</v>
      </c>
      <c r="J284" s="1500">
        <v>0.19900000000000001</v>
      </c>
      <c r="K284" s="1476"/>
      <c r="L284" s="1517"/>
      <c r="M284" s="1517"/>
      <c r="N284" s="1476"/>
      <c r="O284" s="1476"/>
      <c r="P284" s="1476"/>
      <c r="Q284" s="1517"/>
      <c r="R284" s="1517"/>
      <c r="S284" s="1476"/>
      <c r="T284" s="1502"/>
    </row>
    <row r="285" spans="1:20">
      <c r="A285" s="1511" t="s">
        <v>407</v>
      </c>
      <c r="B285" s="1512" t="s">
        <v>638</v>
      </c>
      <c r="C285" s="1513">
        <v>101</v>
      </c>
      <c r="D285" s="1514" t="s">
        <v>1180</v>
      </c>
      <c r="E285" s="1514"/>
      <c r="F285" s="1481" t="s">
        <v>1517</v>
      </c>
      <c r="G285" s="1515" t="s">
        <v>2717</v>
      </c>
      <c r="H285" s="1516">
        <v>0.28000000000000003</v>
      </c>
      <c r="I285" s="1481" t="s">
        <v>791</v>
      </c>
      <c r="J285" s="1500">
        <v>0.19900000000000001</v>
      </c>
      <c r="K285" s="1476"/>
      <c r="L285" s="1517"/>
      <c r="M285" s="1517"/>
      <c r="N285" s="1476"/>
      <c r="O285" s="1476"/>
      <c r="P285" s="1476"/>
      <c r="Q285" s="1517"/>
      <c r="R285" s="1517"/>
      <c r="S285" s="1476"/>
      <c r="T285" s="1502"/>
    </row>
    <row r="286" spans="1:20">
      <c r="A286" s="1512" t="s">
        <v>1138</v>
      </c>
      <c r="B286" s="1512" t="s">
        <v>773</v>
      </c>
      <c r="C286" s="1513">
        <v>101</v>
      </c>
      <c r="D286" s="1514" t="s">
        <v>1180</v>
      </c>
      <c r="E286" s="1514">
        <v>1</v>
      </c>
      <c r="F286" s="1481" t="s">
        <v>1517</v>
      </c>
      <c r="G286" s="1515" t="s">
        <v>2717</v>
      </c>
      <c r="H286" s="1516">
        <v>0.28000000000000003</v>
      </c>
      <c r="I286" s="1481" t="s">
        <v>791</v>
      </c>
      <c r="J286" s="1500">
        <v>0.19900000000000001</v>
      </c>
      <c r="K286" s="1476"/>
      <c r="L286" s="1517"/>
      <c r="M286" s="1517"/>
      <c r="N286" s="1476"/>
      <c r="O286" s="1476"/>
      <c r="P286" s="1476"/>
      <c r="Q286" s="1517"/>
      <c r="R286" s="1517"/>
      <c r="S286" s="1476"/>
      <c r="T286" s="1502"/>
    </row>
    <row r="287" spans="1:20">
      <c r="A287" s="1511" t="s">
        <v>455</v>
      </c>
      <c r="B287" s="1512" t="s">
        <v>1126</v>
      </c>
      <c r="C287" s="1513">
        <v>101</v>
      </c>
      <c r="D287" s="1514" t="s">
        <v>1180</v>
      </c>
      <c r="E287" s="1514">
        <v>1</v>
      </c>
      <c r="F287" s="1481" t="s">
        <v>1517</v>
      </c>
      <c r="G287" s="1515" t="s">
        <v>2717</v>
      </c>
      <c r="H287" s="1516">
        <v>0.28000000000000003</v>
      </c>
      <c r="I287" s="1481" t="s">
        <v>791</v>
      </c>
      <c r="J287" s="1500">
        <v>0.19900000000000001</v>
      </c>
      <c r="K287" s="1476"/>
      <c r="L287" s="1517"/>
      <c r="M287" s="1517"/>
      <c r="N287" s="1476"/>
      <c r="O287" s="1476"/>
      <c r="P287" s="1476"/>
      <c r="Q287" s="1517"/>
      <c r="R287" s="1517"/>
      <c r="S287" s="1476"/>
      <c r="T287" s="1502"/>
    </row>
    <row r="288" spans="1:20">
      <c r="A288" s="1511" t="s">
        <v>436</v>
      </c>
      <c r="B288" s="1512" t="s">
        <v>646</v>
      </c>
      <c r="C288" s="1513">
        <v>101</v>
      </c>
      <c r="D288" s="1514" t="s">
        <v>882</v>
      </c>
      <c r="E288" s="1514"/>
      <c r="F288" s="1481" t="s">
        <v>1517</v>
      </c>
      <c r="G288" s="1515" t="s">
        <v>2717</v>
      </c>
      <c r="H288" s="1516">
        <v>0.28000000000000003</v>
      </c>
      <c r="I288" s="1481" t="s">
        <v>791</v>
      </c>
      <c r="J288" s="1500">
        <v>0.19900000000000001</v>
      </c>
      <c r="K288" s="1476"/>
      <c r="L288" s="1517"/>
      <c r="M288" s="1517"/>
      <c r="N288" s="1476"/>
      <c r="O288" s="1476"/>
      <c r="P288" s="1476"/>
      <c r="Q288" s="1517"/>
      <c r="R288" s="1517"/>
      <c r="S288" s="1476"/>
      <c r="T288" s="1502"/>
    </row>
    <row r="289" spans="1:20">
      <c r="A289" s="1512" t="s">
        <v>448</v>
      </c>
      <c r="B289" s="1512" t="s">
        <v>795</v>
      </c>
      <c r="C289" s="1513">
        <v>123</v>
      </c>
      <c r="D289" s="1514" t="s">
        <v>1181</v>
      </c>
      <c r="E289" s="1514"/>
      <c r="F289" s="1481" t="s">
        <v>1517</v>
      </c>
      <c r="G289" s="1521">
        <v>0.24</v>
      </c>
      <c r="H289" s="1516">
        <v>0.28000000000000003</v>
      </c>
      <c r="I289" s="1481" t="s">
        <v>791</v>
      </c>
      <c r="J289" s="1500">
        <v>0.19900000000000001</v>
      </c>
      <c r="K289" s="1476"/>
      <c r="L289" s="1517"/>
      <c r="M289" s="1517"/>
      <c r="N289" s="1476"/>
      <c r="O289" s="1476"/>
      <c r="P289" s="1476"/>
      <c r="Q289" s="1517"/>
      <c r="R289" s="1517"/>
      <c r="S289" s="1476"/>
      <c r="T289" s="1502"/>
    </row>
    <row r="290" spans="1:20">
      <c r="A290" s="1512" t="s">
        <v>446</v>
      </c>
      <c r="B290" s="1512" t="s">
        <v>794</v>
      </c>
      <c r="C290" s="1513">
        <v>123</v>
      </c>
      <c r="D290" s="1514" t="s">
        <v>1179</v>
      </c>
      <c r="E290" s="1514"/>
      <c r="F290" s="1481" t="s">
        <v>1517</v>
      </c>
      <c r="G290" s="1515" t="s">
        <v>2717</v>
      </c>
      <c r="H290" s="1516">
        <v>0.28000000000000003</v>
      </c>
      <c r="I290" s="1481" t="s">
        <v>791</v>
      </c>
      <c r="J290" s="1500">
        <v>0.19900000000000001</v>
      </c>
      <c r="K290" s="1476"/>
      <c r="L290" s="1517"/>
      <c r="M290" s="1517"/>
      <c r="N290" s="1476"/>
      <c r="O290" s="1476"/>
      <c r="P290" s="1476"/>
      <c r="Q290" s="1517"/>
      <c r="R290" s="1517"/>
      <c r="S290" s="1476"/>
      <c r="T290" s="1502"/>
    </row>
    <row r="291" spans="1:20">
      <c r="A291" s="1511" t="s">
        <v>337</v>
      </c>
      <c r="B291" s="1512" t="s">
        <v>707</v>
      </c>
      <c r="C291" s="1518">
        <v>123</v>
      </c>
      <c r="D291" s="1514" t="s">
        <v>1179</v>
      </c>
      <c r="E291" s="1514"/>
      <c r="F291" s="1481" t="s">
        <v>1517</v>
      </c>
      <c r="G291" s="1515" t="s">
        <v>2717</v>
      </c>
      <c r="H291" s="1516">
        <v>0.28000000000000003</v>
      </c>
      <c r="I291" s="1481" t="s">
        <v>791</v>
      </c>
      <c r="J291" s="1500">
        <v>0.19900000000000001</v>
      </c>
      <c r="K291" s="1476"/>
      <c r="L291" s="1517"/>
      <c r="M291" s="1517"/>
      <c r="N291" s="1476"/>
      <c r="O291" s="1476"/>
      <c r="P291" s="1476"/>
      <c r="Q291" s="1517"/>
      <c r="R291" s="1517"/>
      <c r="S291" s="1476"/>
      <c r="T291" s="1502"/>
    </row>
    <row r="292" spans="1:20">
      <c r="A292" s="1511" t="s">
        <v>302</v>
      </c>
      <c r="B292" s="1512" t="s">
        <v>709</v>
      </c>
      <c r="C292" s="1513">
        <v>101</v>
      </c>
      <c r="D292" s="1514" t="s">
        <v>1181</v>
      </c>
      <c r="E292" s="1514"/>
      <c r="F292" s="1481" t="s">
        <v>1517</v>
      </c>
      <c r="G292" s="1521">
        <v>0.24</v>
      </c>
      <c r="H292" s="1516">
        <v>0.28000000000000003</v>
      </c>
      <c r="I292" s="1481" t="s">
        <v>791</v>
      </c>
      <c r="J292" s="1500">
        <v>0.19900000000000001</v>
      </c>
      <c r="K292" s="1476"/>
      <c r="L292" s="1517"/>
      <c r="M292" s="1517"/>
      <c r="N292" s="1476"/>
      <c r="O292" s="1476"/>
      <c r="P292" s="1476"/>
      <c r="Q292" s="1517"/>
      <c r="R292" s="1517"/>
      <c r="S292" s="1476"/>
      <c r="T292" s="1502"/>
    </row>
    <row r="293" spans="1:20">
      <c r="A293" s="1511" t="s">
        <v>429</v>
      </c>
      <c r="B293" s="1512" t="s">
        <v>642</v>
      </c>
      <c r="C293" s="1513">
        <v>105</v>
      </c>
      <c r="D293" s="1514" t="s">
        <v>882</v>
      </c>
      <c r="E293" s="1514"/>
      <c r="F293" s="1481" t="s">
        <v>1517</v>
      </c>
      <c r="G293" s="1515" t="s">
        <v>2717</v>
      </c>
      <c r="H293" s="1516">
        <v>0.28000000000000003</v>
      </c>
      <c r="I293" s="1481" t="s">
        <v>791</v>
      </c>
      <c r="J293" s="1500">
        <v>0.19900000000000001</v>
      </c>
      <c r="K293" s="1476"/>
      <c r="L293" s="1517"/>
      <c r="M293" s="1517"/>
      <c r="N293" s="1476"/>
      <c r="O293" s="1476"/>
      <c r="P293" s="1476"/>
      <c r="Q293" s="1517"/>
      <c r="R293" s="1517"/>
      <c r="S293" s="1476"/>
      <c r="T293" s="1502"/>
    </row>
    <row r="294" spans="1:20">
      <c r="A294" s="1512" t="s">
        <v>347</v>
      </c>
      <c r="B294" s="1512" t="s">
        <v>815</v>
      </c>
      <c r="C294" s="1513">
        <v>105</v>
      </c>
      <c r="D294" s="1514" t="s">
        <v>882</v>
      </c>
      <c r="E294" s="1514"/>
      <c r="F294" s="1481" t="s">
        <v>1517</v>
      </c>
      <c r="G294" s="1521">
        <v>0.22</v>
      </c>
      <c r="H294" s="1516">
        <v>0.28000000000000003</v>
      </c>
      <c r="I294" s="1481" t="s">
        <v>791</v>
      </c>
      <c r="J294" s="1500">
        <v>0.19900000000000001</v>
      </c>
      <c r="K294" s="1476"/>
      <c r="L294" s="1517"/>
      <c r="M294" s="1517"/>
      <c r="N294" s="1476"/>
      <c r="O294" s="1476"/>
      <c r="P294" s="1476"/>
      <c r="Q294" s="1517"/>
      <c r="R294" s="1517"/>
      <c r="S294" s="1476"/>
      <c r="T294" s="1502"/>
    </row>
    <row r="295" spans="1:20">
      <c r="A295" s="1526" t="s">
        <v>1388</v>
      </c>
      <c r="B295" s="1525" t="s">
        <v>1389</v>
      </c>
      <c r="C295" s="1527"/>
      <c r="D295" s="1527"/>
      <c r="E295" s="1527"/>
      <c r="F295" s="1483" t="s">
        <v>2045</v>
      </c>
      <c r="G295" s="1515">
        <v>0.2</v>
      </c>
      <c r="H295" s="1528">
        <v>0.3</v>
      </c>
      <c r="I295" s="1497" t="s">
        <v>878</v>
      </c>
      <c r="J295" s="1503">
        <v>0.20200000000000001</v>
      </c>
      <c r="K295" s="1476"/>
      <c r="L295" s="1517"/>
      <c r="M295" s="1517"/>
      <c r="N295" s="1476"/>
      <c r="O295" s="1476"/>
      <c r="P295" s="1476"/>
      <c r="Q295" s="1517"/>
      <c r="R295" s="1517"/>
      <c r="S295" s="1476"/>
      <c r="T295" s="1502"/>
    </row>
    <row r="296" spans="1:20">
      <c r="A296" s="1512" t="s">
        <v>230</v>
      </c>
      <c r="B296" s="1512" t="s">
        <v>690</v>
      </c>
      <c r="C296" s="1513">
        <v>101</v>
      </c>
      <c r="D296" s="1514" t="s">
        <v>1182</v>
      </c>
      <c r="E296" s="1514"/>
      <c r="F296" s="1480" t="s">
        <v>3001</v>
      </c>
      <c r="G296" s="1521">
        <v>0.17</v>
      </c>
      <c r="H296" s="1501">
        <v>0.215</v>
      </c>
      <c r="I296" s="1480" t="s">
        <v>878</v>
      </c>
      <c r="J296" s="1500">
        <v>0.19400000000000001</v>
      </c>
      <c r="K296" s="1476">
        <v>0.19</v>
      </c>
      <c r="L296" s="1517" t="s">
        <v>2045</v>
      </c>
      <c r="M296" s="1517" t="s">
        <v>878</v>
      </c>
      <c r="N296" s="1476">
        <v>0.3</v>
      </c>
      <c r="O296" s="1503">
        <v>0.20200000000000001</v>
      </c>
      <c r="P296" s="1476">
        <v>0.25</v>
      </c>
      <c r="Q296" s="1517" t="s">
        <v>2493</v>
      </c>
      <c r="R296" s="1517" t="s">
        <v>792</v>
      </c>
      <c r="S296" s="1476">
        <v>0.20399999999999999</v>
      </c>
      <c r="T296" s="1501">
        <v>0.25769999999999998</v>
      </c>
    </row>
    <row r="297" spans="1:20">
      <c r="A297" s="1512" t="s">
        <v>194</v>
      </c>
      <c r="B297" s="1512" t="s">
        <v>776</v>
      </c>
      <c r="C297" s="1513">
        <v>121</v>
      </c>
      <c r="D297" s="1514" t="s">
        <v>1182</v>
      </c>
      <c r="E297" s="1514"/>
      <c r="F297" s="1480" t="s">
        <v>3001</v>
      </c>
      <c r="G297" s="1515">
        <v>0.19</v>
      </c>
      <c r="H297" s="1501">
        <v>0.215</v>
      </c>
      <c r="I297" s="1480" t="s">
        <v>878</v>
      </c>
      <c r="J297" s="1500">
        <v>0.19400000000000001</v>
      </c>
      <c r="K297" s="1476">
        <v>0.17</v>
      </c>
      <c r="L297" s="1517" t="s">
        <v>2045</v>
      </c>
      <c r="M297" s="1517" t="s">
        <v>878</v>
      </c>
      <c r="N297" s="1476">
        <v>0.3</v>
      </c>
      <c r="O297" s="1503">
        <v>0.20200000000000001</v>
      </c>
      <c r="P297" s="1476">
        <v>0.26</v>
      </c>
      <c r="Q297" s="1517" t="s">
        <v>2493</v>
      </c>
      <c r="R297" s="1517" t="s">
        <v>792</v>
      </c>
      <c r="S297" s="1476">
        <v>0.20399999999999999</v>
      </c>
      <c r="T297" s="1501">
        <v>0.25769999999999998</v>
      </c>
    </row>
    <row r="298" spans="1:20">
      <c r="A298" s="1511" t="s">
        <v>825</v>
      </c>
      <c r="B298" s="1512" t="s">
        <v>880</v>
      </c>
      <c r="C298" s="1529" t="s">
        <v>1322</v>
      </c>
      <c r="D298" s="1527"/>
      <c r="E298" s="1527"/>
      <c r="F298" s="1480" t="s">
        <v>3001</v>
      </c>
      <c r="G298" s="1515">
        <v>0.19400000000000001</v>
      </c>
      <c r="H298" s="1530">
        <v>0.215</v>
      </c>
      <c r="I298" s="1480" t="s">
        <v>878</v>
      </c>
      <c r="J298" s="1500">
        <v>0.19400000000000001</v>
      </c>
      <c r="K298" s="1476">
        <v>0.2</v>
      </c>
      <c r="L298" s="1517" t="s">
        <v>2045</v>
      </c>
      <c r="M298" s="1517" t="s">
        <v>878</v>
      </c>
      <c r="N298" s="1476">
        <v>0.3</v>
      </c>
      <c r="O298" s="1503">
        <v>0.20200000000000001</v>
      </c>
      <c r="P298" s="1476">
        <v>0.25800000000000001</v>
      </c>
      <c r="Q298" s="1517" t="s">
        <v>2493</v>
      </c>
      <c r="R298" s="1517" t="s">
        <v>792</v>
      </c>
      <c r="S298" s="1476">
        <v>0.20399999999999999</v>
      </c>
      <c r="T298" s="1501">
        <v>0.25769999999999998</v>
      </c>
    </row>
    <row r="299" spans="1:20">
      <c r="A299" s="1523" t="s">
        <v>1448</v>
      </c>
      <c r="B299" s="1531" t="s">
        <v>1175</v>
      </c>
      <c r="C299" s="1520">
        <v>900</v>
      </c>
      <c r="D299" s="1520"/>
      <c r="E299" s="1532"/>
      <c r="F299" s="1485" t="s">
        <v>791</v>
      </c>
      <c r="G299" s="1521" t="s">
        <v>791</v>
      </c>
      <c r="H299" s="1533" t="s">
        <v>791</v>
      </c>
      <c r="I299" s="1485" t="s">
        <v>791</v>
      </c>
      <c r="J299" s="1485"/>
      <c r="K299" s="1476"/>
      <c r="L299" s="1517"/>
      <c r="M299" s="1517"/>
      <c r="N299" s="1476"/>
      <c r="O299" s="1476"/>
      <c r="P299" s="1476"/>
      <c r="Q299" s="1517"/>
      <c r="R299" s="1517"/>
      <c r="S299" s="1476"/>
      <c r="T299" s="1502"/>
    </row>
    <row r="300" spans="1:20">
      <c r="A300" s="1523" t="s">
        <v>1449</v>
      </c>
      <c r="B300" s="1519" t="s">
        <v>1176</v>
      </c>
      <c r="C300" s="1520">
        <v>900</v>
      </c>
      <c r="D300" s="1520"/>
      <c r="E300" s="1520"/>
      <c r="F300" s="1485" t="s">
        <v>791</v>
      </c>
      <c r="G300" s="1521" t="s">
        <v>791</v>
      </c>
      <c r="H300" s="1533" t="s">
        <v>791</v>
      </c>
      <c r="I300" s="1485" t="s">
        <v>791</v>
      </c>
      <c r="J300" s="1485"/>
      <c r="K300" s="1476"/>
      <c r="L300" s="1517"/>
      <c r="M300" s="1517"/>
      <c r="N300" s="1476"/>
      <c r="O300" s="1476"/>
      <c r="P300" s="1476"/>
      <c r="Q300" s="1517"/>
      <c r="R300" s="1517"/>
      <c r="S300" s="1476"/>
      <c r="T300" s="1502"/>
    </row>
    <row r="302" spans="1:20" s="1487" customFormat="1">
      <c r="A302" s="1486">
        <v>1</v>
      </c>
      <c r="B302" s="1486">
        <v>2</v>
      </c>
      <c r="C302" s="1487">
        <v>3</v>
      </c>
      <c r="D302" s="1487">
        <v>4</v>
      </c>
      <c r="E302" s="1487">
        <v>5</v>
      </c>
      <c r="F302" s="1488">
        <v>6</v>
      </c>
      <c r="G302" s="1498">
        <v>7.0000000000000007E-2</v>
      </c>
      <c r="H302" s="1489">
        <v>0.08</v>
      </c>
      <c r="I302" s="1488">
        <v>9</v>
      </c>
      <c r="J302" s="1488">
        <v>10</v>
      </c>
      <c r="K302" s="1490">
        <v>11</v>
      </c>
      <c r="L302" s="1491">
        <v>12</v>
      </c>
      <c r="M302" s="1491">
        <v>13</v>
      </c>
      <c r="N302" s="1490">
        <v>14</v>
      </c>
      <c r="O302" s="1490">
        <v>15</v>
      </c>
      <c r="P302" s="1490">
        <v>16</v>
      </c>
      <c r="Q302" s="1491">
        <v>17</v>
      </c>
      <c r="R302" s="1491">
        <v>18</v>
      </c>
      <c r="S302" s="1490">
        <v>19</v>
      </c>
      <c r="T302" s="1490">
        <v>20</v>
      </c>
    </row>
  </sheetData>
  <sheetProtection algorithmName="SHA-512" hashValue="TpXKMdWRUlMRPVeMEVJ119oFmddLHSOoTO5N/gJFTR2b+AQQPb5rq8FVpSApZrbiHvO/LiTh7MWfVY6Shrepkw==" saltValue="QgSSPo9D8Z0sJ4RTrMRbBg==" spinCount="100000" sheet="1" objects="1" scenarios="1"/>
  <autoFilter ref="A1:AB1">
    <sortState ref="A2:AB300">
      <sortCondition ref="F1"/>
    </sortState>
  </autoFilter>
  <sortState ref="A2:W299">
    <sortCondition ref="B2:B299"/>
  </sortState>
  <phoneticPr fontId="18" type="noConversion"/>
  <conditionalFormatting sqref="E1:E298">
    <cfRule type="cellIs" dxfId="477" priority="2" stopIfTrue="1" operator="greaterThanOrEqual">
      <formula>1</formula>
    </cfRule>
  </conditionalFormatting>
  <printOptions horizontalCentered="1" gridLines="1"/>
  <pageMargins left="0.75" right="0.75" top="1" bottom="1" header="0.5" footer="0.5"/>
  <pageSetup orientation="landscape" r:id="rId1"/>
  <headerFooter alignWithMargins="0">
    <oddHeader>&amp;CTable 6:  Monitoring Results for Question 12a for 2001 - 2006
(State Baseline: 56.7%)</oddHeader>
    <oddFooter>&amp;CData compiled with State Monitoring Reports 2001-2006&amp;R&amp;P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Q48"/>
  <sheetViews>
    <sheetView zoomScale="90" zoomScaleNormal="90" workbookViewId="0">
      <selection activeCell="U22" sqref="U22"/>
    </sheetView>
  </sheetViews>
  <sheetFormatPr defaultRowHeight="12.75"/>
  <cols>
    <col min="1" max="1" width="7.28515625" customWidth="1"/>
    <col min="2" max="2" width="8.85546875" customWidth="1"/>
    <col min="8" max="8" width="8" customWidth="1"/>
    <col min="9" max="9" width="4.7109375" customWidth="1"/>
    <col min="10" max="10" width="5" customWidth="1"/>
    <col min="11" max="11" width="4.85546875" customWidth="1"/>
    <col min="12" max="12" width="5.85546875" customWidth="1"/>
    <col min="13" max="14" width="2.85546875" customWidth="1"/>
    <col min="15" max="15" width="2.28515625" customWidth="1"/>
    <col min="16" max="16" width="0.85546875" customWidth="1"/>
    <col min="17" max="17" width="5.42578125" customWidth="1"/>
    <col min="20" max="20" width="9" customWidth="1"/>
  </cols>
  <sheetData>
    <row r="1" spans="1:17" ht="12.75" customHeight="1">
      <c r="A1" s="1824" t="s">
        <v>1272</v>
      </c>
      <c r="B1" s="1825"/>
      <c r="C1" s="1825"/>
      <c r="D1" s="1825"/>
      <c r="E1" s="1825"/>
      <c r="F1" s="1825"/>
      <c r="G1" s="1825"/>
      <c r="H1" s="1825"/>
      <c r="I1" s="1825"/>
      <c r="J1" s="1825"/>
      <c r="K1" s="1825"/>
      <c r="L1" s="1825"/>
      <c r="M1" s="1840" t="s">
        <v>1965</v>
      </c>
      <c r="N1" s="1841"/>
      <c r="O1" s="1841"/>
      <c r="P1" s="1841"/>
      <c r="Q1" s="1842"/>
    </row>
    <row r="2" spans="1:17" ht="12.75" customHeight="1">
      <c r="A2" s="1830" t="s">
        <v>1960</v>
      </c>
      <c r="B2" s="1827"/>
      <c r="C2" s="1827"/>
      <c r="D2" s="1827"/>
      <c r="E2" s="1827"/>
      <c r="F2" s="1827"/>
      <c r="G2" s="1827"/>
      <c r="H2" s="1827"/>
      <c r="I2" s="1827"/>
      <c r="J2" s="1827"/>
      <c r="K2" s="1827"/>
      <c r="L2" s="1827"/>
      <c r="M2" s="1843"/>
      <c r="N2" s="1844"/>
      <c r="O2" s="1844"/>
      <c r="P2" s="1844"/>
      <c r="Q2" s="1845"/>
    </row>
    <row r="3" spans="1:17">
      <c r="A3" s="1826" t="s">
        <v>1274</v>
      </c>
      <c r="B3" s="1827"/>
      <c r="C3" s="1827"/>
      <c r="D3" s="1827"/>
      <c r="E3" s="1827"/>
      <c r="F3" s="1827"/>
      <c r="G3" s="1827"/>
      <c r="H3" s="1827"/>
      <c r="I3" s="1827"/>
      <c r="J3" s="1827"/>
      <c r="K3" s="1827"/>
      <c r="L3" s="1827"/>
      <c r="M3" s="1846" t="s">
        <v>1964</v>
      </c>
      <c r="N3" s="1847"/>
      <c r="O3" s="1847"/>
      <c r="P3" s="1847"/>
      <c r="Q3" s="738">
        <f>IF(ISERROR(VLOOKUP(Profile!$F$7,Ind_11_data!$A$1:$BE$307,4,FALSE)=TRUE),0,(VLOOKUP(Profile!$F$7,Ind_11_data!$A$1:$BE$307,4,FALSE)))</f>
        <v>85.2</v>
      </c>
    </row>
    <row r="4" spans="1:17">
      <c r="A4" s="1826" t="s">
        <v>1275</v>
      </c>
      <c r="B4" s="1827"/>
      <c r="C4" s="1827"/>
      <c r="D4" s="1827"/>
      <c r="E4" s="1827"/>
      <c r="F4" s="1827"/>
      <c r="G4" s="1827"/>
      <c r="H4" s="1827"/>
      <c r="I4" s="1827"/>
      <c r="J4" s="1827"/>
      <c r="K4" s="1827"/>
      <c r="L4" s="1827"/>
      <c r="M4" s="1838" t="s">
        <v>1966</v>
      </c>
      <c r="N4" s="1839"/>
      <c r="O4" s="1839"/>
      <c r="P4" s="1839"/>
      <c r="Q4" s="738">
        <f>IF(ISERROR(VLOOKUP(Profile!$F$7,Ind_11_data!$A$1:$BE$307,5,FALSE)=TRUE),0,(VLOOKUP(Profile!$F$7,Ind_11_data!$A$1:$BE$307,5,FALSE)))</f>
        <v>95</v>
      </c>
    </row>
    <row r="5" spans="1:17" ht="12.75" customHeight="1">
      <c r="A5" s="1826" t="s">
        <v>1276</v>
      </c>
      <c r="B5" s="1827"/>
      <c r="C5" s="1827"/>
      <c r="D5" s="1827"/>
      <c r="E5" s="1827"/>
      <c r="F5" s="1827"/>
      <c r="G5" s="1827"/>
      <c r="H5" s="1827"/>
      <c r="I5" s="1827"/>
      <c r="J5" s="1827"/>
      <c r="K5" s="1827"/>
      <c r="L5" s="1827"/>
      <c r="M5" s="1812" t="s">
        <v>1967</v>
      </c>
      <c r="N5" s="1813"/>
      <c r="O5" s="1813"/>
      <c r="P5" s="1813"/>
      <c r="Q5" s="738">
        <f>IF(ISERROR(VLOOKUP(Profile!$F$7,Ind_11_data!$A$1:$BE$307,6,FALSE)=TRUE),0,(VLOOKUP(Profile!$F$7,Ind_11_data!$A$1:$BE$307,6,FALSE)))</f>
        <v>97.8</v>
      </c>
    </row>
    <row r="6" spans="1:17" ht="12.75" customHeight="1">
      <c r="A6" s="1828" t="s">
        <v>1961</v>
      </c>
      <c r="B6" s="1829"/>
      <c r="C6" s="1829"/>
      <c r="D6" s="1829"/>
      <c r="E6" s="1829"/>
      <c r="F6" s="1829"/>
      <c r="G6" s="1829"/>
      <c r="H6" s="1829"/>
      <c r="I6" s="1829"/>
      <c r="J6" s="1829"/>
      <c r="K6" s="1829"/>
      <c r="L6" s="1829"/>
      <c r="M6" s="1812" t="s">
        <v>1968</v>
      </c>
      <c r="N6" s="1813"/>
      <c r="O6" s="1813"/>
      <c r="P6" s="1813"/>
      <c r="Q6" s="738">
        <f>IF(ISERROR(VLOOKUP(Profile!$F$7,Ind_11_data!$A$1:$BE$307,7,FALSE)=TRUE),0,(VLOOKUP(Profile!$F$7,Ind_11_data!$A$1:$BE$307,7,FALSE)))</f>
        <v>98.8</v>
      </c>
    </row>
    <row r="7" spans="1:17" ht="12.75" customHeight="1">
      <c r="A7" s="1831" t="s">
        <v>2694</v>
      </c>
      <c r="B7" s="1832"/>
      <c r="C7" s="1832"/>
      <c r="D7" s="1832"/>
      <c r="E7" s="1832"/>
      <c r="F7" s="1832"/>
      <c r="G7" s="1832"/>
      <c r="H7" s="1832"/>
      <c r="I7" s="1832"/>
      <c r="J7" s="1832"/>
      <c r="K7" s="1832"/>
      <c r="L7" s="1832"/>
      <c r="M7" s="1838" t="s">
        <v>1969</v>
      </c>
      <c r="N7" s="1839"/>
      <c r="O7" s="1839"/>
      <c r="P7" s="1839"/>
      <c r="Q7" s="738">
        <f>IF(ISERROR(VLOOKUP(Profile!$F$7,Ind_11_data!$A$1:$BE$307,8,FALSE)=TRUE),0,(VLOOKUP(Profile!$F$7,Ind_11_data!$A$1:$BE$307,8,FALSE)))</f>
        <v>98.9</v>
      </c>
    </row>
    <row r="8" spans="1:17">
      <c r="A8" s="558"/>
      <c r="B8" s="558"/>
      <c r="C8" s="558"/>
      <c r="D8" s="558"/>
      <c r="E8" s="558"/>
      <c r="F8" s="558"/>
      <c r="G8" s="558"/>
      <c r="H8" s="558"/>
      <c r="I8" s="558"/>
      <c r="J8" s="558"/>
      <c r="K8" s="558"/>
      <c r="L8" s="558"/>
      <c r="M8" s="1812" t="s">
        <v>1970</v>
      </c>
      <c r="N8" s="1813"/>
      <c r="O8" s="1813"/>
      <c r="P8" s="1813"/>
      <c r="Q8" s="739">
        <f>IF(ISERROR(VLOOKUP(Profile!$F$7,Ind_11_data!$A$1:$BE$307,9,FALSE)=TRUE),0,(VLOOKUP(Profile!$F$7,Ind_11_data!$A$1:$BE$307,9,FALSE)))</f>
        <v>98.5</v>
      </c>
    </row>
    <row r="9" spans="1:17" ht="13.5" customHeight="1">
      <c r="A9" s="179" t="s">
        <v>883</v>
      </c>
      <c r="B9" s="178"/>
      <c r="C9" s="178"/>
      <c r="D9" s="178"/>
      <c r="E9" s="178"/>
      <c r="F9" s="178" t="s">
        <v>2495</v>
      </c>
      <c r="G9" s="774">
        <f>IF(ISERROR(VLOOKUP(Profile!$F$7,Ind_11_data!$A$1:$BE$307,12,FALSE)=TRUE),0,(VLOOKUP(Profile!$F$7,Ind_11_data!$A$1:$BE$307,55,FALSE)))</f>
        <v>0</v>
      </c>
      <c r="H9" s="178"/>
      <c r="I9" s="178"/>
      <c r="J9" s="178"/>
      <c r="K9" s="178"/>
      <c r="L9" s="100"/>
      <c r="M9" s="1817" t="s">
        <v>2248</v>
      </c>
      <c r="N9" s="1818"/>
      <c r="O9" s="1818"/>
      <c r="P9" s="1818"/>
      <c r="Q9" s="775">
        <f>IF(ISERROR(VLOOKUP(Profile!$F$7,Ind_11_data!$A$1:$BE$307,10,FALSE)=TRUE),0,(VLOOKUP(Profile!$F$7,Ind_11_data!$A$1:$BE$307,10,FALSE)))</f>
        <v>98.7</v>
      </c>
    </row>
    <row r="10" spans="1:17" ht="13.5" customHeight="1" thickBot="1">
      <c r="A10" s="98" t="s">
        <v>1277</v>
      </c>
      <c r="B10" s="99"/>
      <c r="C10" s="99"/>
      <c r="D10" s="1814" t="str">
        <f>VLOOKUP(Profile!F7,District_List!$A$1:$F$312,2,FALSE)</f>
        <v>State Totals</v>
      </c>
      <c r="E10" s="1815"/>
      <c r="F10" s="1815"/>
      <c r="G10" s="1815"/>
      <c r="H10" s="114" t="s">
        <v>1287</v>
      </c>
      <c r="I10" s="1796" t="str">
        <f>Profile!F7</f>
        <v>99999</v>
      </c>
      <c r="J10" s="1796"/>
      <c r="K10" s="180" t="s">
        <v>1299</v>
      </c>
      <c r="L10" s="181" t="str">
        <f>IF(ISERROR(VLOOKUP(Profile!$F$7,Ind_11_data!$A$1:$BE$307,2,FALSE)=TRUE),0,(VLOOKUP(Profile!$F$7,Ind_11_data!$A$1:$BE$307,2,FALSE)))</f>
        <v>999</v>
      </c>
      <c r="M10" s="1819" t="s">
        <v>2494</v>
      </c>
      <c r="N10" s="1820"/>
      <c r="O10" s="1820"/>
      <c r="P10" s="1820"/>
      <c r="Q10" s="775" t="str">
        <f>IF(ISERROR(VLOOKUP(Profile!$F$7,Ind_11_data!$A$1:$BE$307,11,FALSE)=TRUE),0,(VLOOKUP(Profile!$F$7,Ind_11_data!$A$1:$BE$307,11,FALSE)))</f>
        <v>99.0</v>
      </c>
    </row>
    <row r="11" spans="1:17" ht="13.5" customHeight="1" thickBot="1">
      <c r="A11" s="100"/>
      <c r="B11" s="100"/>
      <c r="C11" s="100"/>
      <c r="D11" s="100"/>
      <c r="E11" s="100"/>
      <c r="F11" s="100"/>
      <c r="G11" s="100"/>
      <c r="H11" s="99"/>
      <c r="I11" s="99"/>
      <c r="J11" s="112"/>
      <c r="K11" s="99"/>
      <c r="L11" s="99"/>
      <c r="M11" s="1821" t="s">
        <v>3002</v>
      </c>
      <c r="N11" s="1822"/>
      <c r="O11" s="1822"/>
      <c r="P11" s="1823"/>
      <c r="Q11" s="776">
        <f>IF(ISERROR(VLOOKUP(Profile!$F$7,Ind_11_data!$A$1:$BE$307,12,FALSE)=TRUE),0,(VLOOKUP(Profile!$F$7,Ind_11_data!$A$1:$BE$307,12,FALSE)))</f>
        <v>99.2</v>
      </c>
    </row>
    <row r="12" spans="1:17">
      <c r="A12" s="101" t="s">
        <v>1278</v>
      </c>
      <c r="B12" s="100"/>
      <c r="C12" s="100"/>
      <c r="D12" s="100"/>
      <c r="E12" s="100"/>
      <c r="F12" s="100"/>
      <c r="G12" s="100"/>
      <c r="H12" s="100"/>
      <c r="I12" s="100"/>
      <c r="J12" s="100"/>
      <c r="K12" s="100"/>
      <c r="L12" s="100"/>
      <c r="M12" s="14"/>
      <c r="N12" s="14"/>
      <c r="O12" s="14"/>
      <c r="P12" s="14"/>
      <c r="Q12" s="14"/>
    </row>
    <row r="13" spans="1:17" ht="42.75" customHeight="1" thickBot="1">
      <c r="A13" s="182">
        <f>IF(ISERROR(VLOOKUP(Profile!$F$7,Ind_11_data!$A$1:$BE$307,13,FALSE)=TRUE),0,(VLOOKUP(Profile!$F$7,Ind_11_data!$A$1:$BE$307,13,FALSE)))</f>
        <v>28</v>
      </c>
      <c r="B13" s="1804" t="s">
        <v>1279</v>
      </c>
      <c r="C13" s="1804"/>
      <c r="D13" s="1804"/>
      <c r="E13" s="1804"/>
      <c r="F13" s="1804"/>
      <c r="G13" s="1804"/>
      <c r="H13" s="1804"/>
      <c r="I13" s="1804"/>
      <c r="J13" s="1804"/>
      <c r="K13" s="1804"/>
      <c r="L13" s="1804"/>
      <c r="M13" s="14"/>
      <c r="N13" s="417"/>
      <c r="O13" s="417"/>
      <c r="P13" s="417"/>
      <c r="Q13" s="417"/>
    </row>
    <row r="14" spans="1:17" ht="35.25" customHeight="1" thickBot="1">
      <c r="A14" s="182">
        <f>IF(ISERROR(VLOOKUP(Profile!$F$7,Ind_11_data!$A$1:$BE$307,14,FALSE)=TRUE),0,(VLOOKUP(Profile!$F$7,Ind_11_data!$A$1:$BE$307,14,FALSE)))</f>
        <v>1907</v>
      </c>
      <c r="B14" s="1805" t="s">
        <v>1280</v>
      </c>
      <c r="C14" s="1797"/>
      <c r="D14" s="1797"/>
      <c r="E14" s="1797"/>
      <c r="F14" s="1797"/>
      <c r="G14" s="1797"/>
      <c r="H14" s="1797"/>
      <c r="I14" s="1797"/>
      <c r="J14" s="1797"/>
      <c r="K14" s="1797"/>
      <c r="L14" s="1797"/>
      <c r="M14" s="14"/>
      <c r="N14" s="14"/>
      <c r="O14" s="14"/>
      <c r="P14" s="14"/>
      <c r="Q14" s="14"/>
    </row>
    <row r="15" spans="1:17" ht="39" customHeight="1" thickBot="1">
      <c r="A15" s="102"/>
      <c r="B15" s="182">
        <f>IF(ISERROR(VLOOKUP(Profile!$F$7,Ind_11_data!$A$1:$BE$307,15,FALSE)=TRUE),0,(VLOOKUP(Profile!$F$7,Ind_11_data!$A$1:$BE$307,15,FALSE)))</f>
        <v>1515</v>
      </c>
      <c r="C15" s="1805" t="s">
        <v>1962</v>
      </c>
      <c r="D15" s="1797"/>
      <c r="E15" s="1797"/>
      <c r="F15" s="1797"/>
      <c r="G15" s="1797"/>
      <c r="H15" s="1797"/>
      <c r="I15" s="1797"/>
      <c r="J15" s="1797"/>
      <c r="K15" s="1797"/>
      <c r="L15" s="1797"/>
      <c r="M15" s="561"/>
      <c r="N15" s="561"/>
      <c r="O15" s="561"/>
      <c r="P15" s="561"/>
      <c r="Q15" s="561"/>
    </row>
    <row r="16" spans="1:17" ht="41.25" customHeight="1" thickBot="1">
      <c r="A16" s="102"/>
      <c r="B16" s="183">
        <f>IF(ISERROR(VLOOKUP(Profile!$F$7,Ind_11_data!$A$1:$BE$307,16,FALSE)=TRUE),0,(VLOOKUP(Profile!$F$7,Ind_11_data!$A$1:$BE$307,16,FALSE)))</f>
        <v>392</v>
      </c>
      <c r="C16" s="1805" t="s">
        <v>1963</v>
      </c>
      <c r="D16" s="1797"/>
      <c r="E16" s="1797"/>
      <c r="F16" s="1797"/>
      <c r="G16" s="1797"/>
      <c r="H16" s="1797"/>
      <c r="I16" s="1797"/>
      <c r="J16" s="1797"/>
      <c r="K16" s="1797"/>
      <c r="L16" s="1797"/>
      <c r="M16" s="561"/>
      <c r="N16" s="561"/>
      <c r="O16" s="561"/>
      <c r="P16" s="561"/>
      <c r="Q16" s="561"/>
    </row>
    <row r="17" spans="1:17">
      <c r="A17" s="103"/>
      <c r="B17" s="104"/>
      <c r="C17" s="104"/>
      <c r="D17" s="104"/>
      <c r="E17" s="104"/>
      <c r="F17" s="104"/>
      <c r="G17" s="104"/>
      <c r="H17" s="104"/>
      <c r="I17" s="104"/>
      <c r="J17" s="104"/>
      <c r="K17" s="104"/>
      <c r="L17" s="105"/>
      <c r="M17" s="14"/>
      <c r="N17" s="417"/>
      <c r="O17" s="417"/>
      <c r="P17" s="417"/>
      <c r="Q17" s="417"/>
    </row>
    <row r="18" spans="1:17" ht="13.5" thickBot="1">
      <c r="A18" s="422" t="s">
        <v>1281</v>
      </c>
      <c r="B18" s="104"/>
      <c r="C18" s="104"/>
      <c r="D18" s="104"/>
      <c r="E18" s="104"/>
      <c r="F18" s="104"/>
      <c r="G18" s="104"/>
      <c r="H18" s="104"/>
      <c r="I18" s="104"/>
      <c r="J18" s="104"/>
      <c r="K18" s="104"/>
      <c r="L18" s="105"/>
      <c r="Q18" s="419"/>
    </row>
    <row r="19" spans="1:17" ht="42.75" customHeight="1">
      <c r="A19" s="725">
        <f>IF(ISERROR(VLOOKUP(Profile!$F$7,Ind_11_data!$A$1:$BE$307,17,FALSE)=TRUE),0,(VLOOKUP(Profile!$F$7,Ind_11_data!$A$1:$BE$307,17,FALSE)))</f>
        <v>1456</v>
      </c>
      <c r="B19" s="1797" t="s">
        <v>1282</v>
      </c>
      <c r="C19" s="1797"/>
      <c r="D19" s="1797"/>
      <c r="E19" s="1797"/>
      <c r="F19" s="1797"/>
      <c r="G19" s="1797"/>
      <c r="H19" s="1797"/>
      <c r="I19" s="1797"/>
      <c r="J19" s="1797"/>
      <c r="K19" s="1797"/>
      <c r="L19" s="1797"/>
      <c r="Q19" s="14"/>
    </row>
    <row r="20" spans="1:17" ht="44.25" customHeight="1">
      <c r="A20" s="1805" t="s">
        <v>1587</v>
      </c>
      <c r="B20" s="1805"/>
      <c r="C20" s="1805"/>
      <c r="D20" s="1805"/>
      <c r="E20" s="1805"/>
      <c r="F20" s="1805"/>
      <c r="G20" s="1805"/>
      <c r="H20" s="1805"/>
      <c r="I20" s="1805"/>
      <c r="J20" s="1805"/>
      <c r="K20" s="1805"/>
      <c r="L20" s="1805"/>
      <c r="M20" s="14"/>
      <c r="N20" s="417"/>
      <c r="O20" s="417"/>
      <c r="P20" s="417"/>
    </row>
    <row r="21" spans="1:17" ht="37.5" customHeight="1">
      <c r="A21" s="1805" t="s">
        <v>1588</v>
      </c>
      <c r="B21" s="1805"/>
      <c r="C21" s="1805"/>
      <c r="D21" s="1805"/>
      <c r="E21" s="1805"/>
      <c r="F21" s="1805"/>
      <c r="G21" s="1805"/>
      <c r="H21" s="1805"/>
      <c r="I21" s="1805"/>
      <c r="J21" s="1805"/>
      <c r="K21" s="1805"/>
      <c r="L21" s="1805"/>
    </row>
    <row r="22" spans="1:17" ht="26.25" customHeight="1">
      <c r="A22" s="724" t="s">
        <v>1589</v>
      </c>
      <c r="B22" s="724" t="s">
        <v>1590</v>
      </c>
      <c r="C22" s="1816" t="s">
        <v>1521</v>
      </c>
      <c r="D22" s="1816"/>
      <c r="E22" s="1816"/>
      <c r="F22" s="1816"/>
      <c r="G22" s="1816"/>
      <c r="H22" s="1816"/>
      <c r="I22" s="1816"/>
      <c r="J22" s="1816"/>
      <c r="K22" s="1816"/>
      <c r="L22" s="1816"/>
    </row>
    <row r="23" spans="1:17" ht="27" customHeight="1">
      <c r="A23" s="726">
        <f>IF(ISERROR(VLOOKUP(Profile!$F$7,Ind_11_data!$A$1:$BE$307,18,FALSE)=TRUE),0,(VLOOKUP(Profile!$F$7,Ind_11_data!$A$1:$BE$307,18,FALSE)))</f>
        <v>38</v>
      </c>
      <c r="B23" s="1343">
        <f>IF(ISERROR(VLOOKUP(Profile!$F$7,Ind_11_data!$A$1:$BE$307,19,FALSE)=TRUE),0,(VLOOKUP(Profile!$F$7,Ind_11_data!$A$1:$BE$307,19,FALSE)))</f>
        <v>16</v>
      </c>
      <c r="C23" s="1798" t="s">
        <v>1591</v>
      </c>
      <c r="D23" s="1799"/>
      <c r="E23" s="1799"/>
      <c r="F23" s="1799"/>
      <c r="G23" s="1799"/>
      <c r="H23" s="1799"/>
      <c r="I23" s="1799"/>
      <c r="J23" s="1799"/>
      <c r="K23" s="1799"/>
      <c r="L23" s="1799"/>
    </row>
    <row r="24" spans="1:17" ht="38.25" customHeight="1">
      <c r="A24" s="726">
        <f>IF(ISERROR(VLOOKUP(Profile!$F$7,Ind_11_data!$A$1:$BE$307,20,FALSE)=TRUE),0,(VLOOKUP(Profile!$F$7,Ind_11_data!$A$1:$BE$307,20,FALSE)))</f>
        <v>1</v>
      </c>
      <c r="B24" s="1343">
        <f>IF(ISERROR(VLOOKUP(Profile!$F$7,Ind_11_data!$A$1:$BE$307,21,FALSE)=TRUE),0,(VLOOKUP(Profile!$F$7,Ind_11_data!$A$1:$BE$307,21,FALSE)))</f>
        <v>0</v>
      </c>
      <c r="C24" s="1800" t="s">
        <v>1592</v>
      </c>
      <c r="D24" s="1800"/>
      <c r="E24" s="1800"/>
      <c r="F24" s="1800"/>
      <c r="G24" s="1800"/>
      <c r="H24" s="1800"/>
      <c r="I24" s="1800"/>
      <c r="J24" s="1800"/>
      <c r="K24" s="1800"/>
      <c r="L24" s="1801"/>
    </row>
    <row r="25" spans="1:17" ht="13.5" customHeight="1">
      <c r="A25" s="726">
        <f>IF(ISERROR(VLOOKUP(Profile!$F$7,Ind_11_data!$A$1:$BE$307,22,FALSE)=TRUE),0,(VLOOKUP(Profile!$F$7,Ind_11_data!$A$1:$BE$307,22,FALSE)))</f>
        <v>1</v>
      </c>
      <c r="B25" s="1344">
        <f>IF(ISERROR(VLOOKUP(Profile!$F$7,Ind_11_data!$A$1:$BE$307,23,FALSE)=TRUE),0,(VLOOKUP(Profile!$F$7,Ind_11_data!$A$1:$BE$307,23,FALSE)))</f>
        <v>0</v>
      </c>
      <c r="C25" s="1802" t="s">
        <v>1593</v>
      </c>
      <c r="D25" s="1802"/>
      <c r="E25" s="1802"/>
      <c r="F25" s="1802"/>
      <c r="G25" s="1802"/>
      <c r="H25" s="1802"/>
      <c r="I25" s="1802"/>
      <c r="J25" s="1802"/>
      <c r="K25" s="1802"/>
      <c r="L25" s="1803"/>
    </row>
    <row r="26" spans="1:17">
      <c r="A26" s="727">
        <f>IF(ISERROR(VLOOKUP(Profile!$F$7,Ind_11_data!$A$1:$BE$307,24,FALSE)=TRUE),0,(VLOOKUP(Profile!$F$7,Ind_11_data!$A$1:$BE$307,24,FALSE)))</f>
        <v>0</v>
      </c>
      <c r="B26" s="1345">
        <f>IF(ISERROR(VLOOKUP(Profile!$F$7,Ind_11_data!$A$1:$BE$307,25,FALSE)=TRUE),0,(VLOOKUP(Profile!$F$7,Ind_11_data!$A$1:$BE$307,25,FALSE)))</f>
        <v>0</v>
      </c>
      <c r="C26" s="1798" t="s">
        <v>1594</v>
      </c>
      <c r="D26" s="1799"/>
      <c r="E26" s="1799"/>
      <c r="F26" s="1799"/>
      <c r="G26" s="1799"/>
      <c r="H26" s="1799"/>
      <c r="I26" s="1799"/>
      <c r="J26" s="1799"/>
      <c r="K26" s="1799"/>
      <c r="L26" s="1799"/>
    </row>
    <row r="27" spans="1:17">
      <c r="A27" s="728">
        <f>IF(ISERROR(VLOOKUP(Profile!$F$7,Ind_11_data!$A$1:$BE$307,26,FALSE)=TRUE),0,(VLOOKUP(Profile!$F$7,Ind_11_data!$A$1:$BE$307,26,FALSE)))</f>
        <v>3</v>
      </c>
      <c r="B27" s="1345">
        <f>IF(ISERROR(VLOOKUP(Profile!$F$7,Ind_11_data!$A$1:$BE$307,27,FALSE)=TRUE),0,(VLOOKUP(Profile!$F$7,Ind_11_data!$A$1:$BE$307,27,FALSE)))</f>
        <v>0</v>
      </c>
      <c r="C27" s="723" t="s">
        <v>1595</v>
      </c>
      <c r="D27" s="420"/>
      <c r="E27" s="420"/>
      <c r="F27" s="421"/>
      <c r="G27" s="1836">
        <f>IF(ISERROR(VLOOKUP(Profile!$F$7,Ind_11_data!$A$1:$BE$307,28,FALSE)=TRUE),0,(VLOOKUP(Profile!$F$7,Ind_11_data!$A$1:$BE$307,28,FALSE)))</f>
        <v>0</v>
      </c>
      <c r="H27" s="1836"/>
      <c r="I27" s="1836"/>
      <c r="J27" s="1836"/>
      <c r="K27" s="1836"/>
      <c r="L27" s="1836"/>
      <c r="M27" s="418"/>
    </row>
    <row r="28" spans="1:17">
      <c r="A28" s="728">
        <f>IF(ISERROR(VLOOKUP(Profile!$F$7,Ind_11_data!$A$1:$BE$307,29,FALSE)=TRUE),0,(VLOOKUP(Profile!$F$7,Ind_11_data!$A$1:$BE$307,29,FALSE)))</f>
        <v>0</v>
      </c>
      <c r="B28" s="1345">
        <f>IF(ISERROR(VLOOKUP(Profile!$F$7,Ind_11_data!$A$1:$BE$307,30,FALSE)=TRUE),0,(VLOOKUP(Profile!$F$7,Ind_11_data!$A$1:$BE$307,30,FALSE)))</f>
        <v>0</v>
      </c>
      <c r="C28" s="723" t="s">
        <v>1596</v>
      </c>
      <c r="D28" s="420"/>
      <c r="E28" s="420"/>
      <c r="F28" s="421"/>
      <c r="G28" s="1836">
        <f>IF(ISERROR(VLOOKUP(Profile!$F$7,Ind_11_data!$A$1:$BE$307,31,FALSE)=TRUE),0,(VLOOKUP(Profile!$F$7,Ind_11_data!$A$1:$BE$307,31,FALSE)))</f>
        <v>0</v>
      </c>
      <c r="H28" s="1836"/>
      <c r="I28" s="1836"/>
      <c r="J28" s="1836"/>
      <c r="K28" s="1836"/>
      <c r="L28" s="1836"/>
      <c r="M28" s="418"/>
    </row>
    <row r="29" spans="1:17">
      <c r="A29" s="728">
        <f>IF(ISERROR(VLOOKUP(Profile!$F$7,Ind_11_data!$A$1:$BE$307,32,FALSE)=TRUE),0,(VLOOKUP(Profile!$F$7,Ind_11_data!$A$1:$BE$307,32,FALSE)))</f>
        <v>0</v>
      </c>
      <c r="B29" s="1345">
        <f>IF(ISERROR(VLOOKUP(Profile!$F$7,Ind_11_data!$A$1:$BE$307,33,FALSE)=TRUE),0,(VLOOKUP(Profile!$F$7,Ind_11_data!$A$1:$BE$307,33,FALSE)))</f>
        <v>0</v>
      </c>
      <c r="C29" s="723" t="s">
        <v>1597</v>
      </c>
      <c r="D29" s="420"/>
      <c r="E29" s="420"/>
      <c r="F29" s="421"/>
      <c r="G29" s="1795">
        <f>IF(ISERROR(VLOOKUP(Profile!$F$7,Ind_11_data!$A$1:$BE$307,34,FALSE)=TRUE),0,(VLOOKUP(Profile!$F$7,Ind_11_data!$A$1:$BE$307,34,FALSE)))</f>
        <v>0</v>
      </c>
      <c r="H29" s="1795"/>
      <c r="I29" s="1795"/>
      <c r="J29" s="1795"/>
      <c r="K29" s="1795"/>
      <c r="L29" s="1795"/>
    </row>
    <row r="30" spans="1:17" ht="26.25" customHeight="1">
      <c r="A30" s="729">
        <f>SUM(A23:A29)</f>
        <v>43</v>
      </c>
      <c r="B30" s="1346">
        <f>SUM(B23:B29)</f>
        <v>16</v>
      </c>
      <c r="C30" s="1833" t="s">
        <v>1598</v>
      </c>
      <c r="D30" s="1834"/>
      <c r="E30" s="1834"/>
      <c r="F30" s="1834"/>
      <c r="G30" s="1834"/>
      <c r="H30" s="1834"/>
      <c r="I30" s="1834"/>
      <c r="J30" s="1834"/>
      <c r="K30" s="1834"/>
      <c r="L30" s="1835"/>
    </row>
    <row r="31" spans="1:17" ht="17.25" customHeight="1">
      <c r="A31" s="106" t="s">
        <v>1283</v>
      </c>
      <c r="B31" s="105"/>
      <c r="C31" s="105"/>
      <c r="D31" s="105"/>
      <c r="E31" s="105"/>
      <c r="F31" s="105"/>
      <c r="G31" s="105"/>
      <c r="H31" s="105"/>
      <c r="I31" s="105"/>
      <c r="J31" s="105"/>
      <c r="K31" s="105"/>
      <c r="L31" s="105"/>
    </row>
    <row r="32" spans="1:17" ht="48.75" customHeight="1">
      <c r="A32" s="729">
        <f>IF(ISERROR(VLOOKUP(Profile!$F$7,Ind_11_data!$A$1:$BE$307,35,FALSE)=TRUE),0,(VLOOKUP(Profile!$F$7,Ind_11_data!$A$1:$BE$307,35,FALSE)))</f>
        <v>372</v>
      </c>
      <c r="B32" s="1797" t="s">
        <v>1284</v>
      </c>
      <c r="C32" s="1797"/>
      <c r="D32" s="1797"/>
      <c r="E32" s="1797"/>
      <c r="F32" s="1797"/>
      <c r="G32" s="1797"/>
      <c r="H32" s="1797"/>
      <c r="I32" s="1797"/>
      <c r="J32" s="1797"/>
      <c r="K32" s="1797"/>
      <c r="L32" s="1797"/>
    </row>
    <row r="33" spans="1:17" ht="26.25" customHeight="1">
      <c r="A33" s="1837" t="s">
        <v>1599</v>
      </c>
      <c r="B33" s="1837"/>
      <c r="C33" s="1837"/>
      <c r="D33" s="1837"/>
      <c r="E33" s="1837"/>
      <c r="F33" s="1837"/>
      <c r="G33" s="1837"/>
      <c r="H33" s="1837"/>
      <c r="I33" s="1837"/>
      <c r="J33" s="1837"/>
      <c r="K33" s="1837"/>
      <c r="L33" s="1837"/>
    </row>
    <row r="34" spans="1:17" ht="35.25" customHeight="1">
      <c r="A34" s="1805" t="s">
        <v>1588</v>
      </c>
      <c r="B34" s="1805"/>
      <c r="C34" s="1805"/>
      <c r="D34" s="1805"/>
      <c r="E34" s="1805"/>
      <c r="F34" s="1805"/>
      <c r="G34" s="1805"/>
      <c r="H34" s="1805"/>
      <c r="I34" s="1805"/>
      <c r="J34" s="1805"/>
      <c r="K34" s="1805"/>
      <c r="L34" s="1805"/>
      <c r="M34" s="109"/>
      <c r="N34" s="109"/>
      <c r="O34" s="109"/>
      <c r="P34" s="109"/>
      <c r="Q34" s="109"/>
    </row>
    <row r="35" spans="1:17" s="109" customFormat="1" ht="27.75" customHeight="1">
      <c r="A35" s="400" t="s">
        <v>1589</v>
      </c>
      <c r="B35" s="400" t="s">
        <v>1590</v>
      </c>
      <c r="C35" s="1816" t="s">
        <v>1521</v>
      </c>
      <c r="D35" s="1816"/>
      <c r="E35" s="1816"/>
      <c r="F35" s="1816"/>
      <c r="G35" s="1816"/>
      <c r="H35" s="1816"/>
      <c r="I35" s="1816"/>
      <c r="J35" s="1816"/>
      <c r="K35" s="1816"/>
      <c r="L35" s="1816"/>
    </row>
    <row r="36" spans="1:17" s="109" customFormat="1" ht="27.75" customHeight="1">
      <c r="A36" s="1347">
        <f>IF(ISERROR(VLOOKUP(Profile!$F$7,Ind_11_data!$A$1:$BE$307,36,FALSE)=TRUE),0,(VLOOKUP(Profile!$F$7,Ind_11_data!$A$1:$BE$307,36,FALSE)))</f>
        <v>10</v>
      </c>
      <c r="B36" s="117">
        <f>IF(ISERROR(VLOOKUP(Profile!$F$7,Ind_11_data!$A$1:$BE$307,37,FALSE)=TRUE),0,(VLOOKUP(Profile!$F$7,Ind_11_data!$A$1:$BE$307,37,FALSE)))</f>
        <v>9</v>
      </c>
      <c r="C36" s="1799" t="s">
        <v>1600</v>
      </c>
      <c r="D36" s="1799"/>
      <c r="E36" s="1799"/>
      <c r="F36" s="1799"/>
      <c r="G36" s="1799"/>
      <c r="H36" s="1799"/>
      <c r="I36" s="1799"/>
      <c r="J36" s="1799"/>
      <c r="K36" s="1799"/>
      <c r="L36" s="1799"/>
      <c r="M36"/>
      <c r="N36"/>
      <c r="O36"/>
      <c r="P36"/>
      <c r="Q36"/>
    </row>
    <row r="37" spans="1:17" ht="43.5" customHeight="1">
      <c r="A37" s="1347">
        <f>IF(ISERROR(VLOOKUP(Profile!$F$7,Ind_11_data!$A$1:$BE$307,38,FALSE)=TRUE),0,(VLOOKUP(Profile!$F$7,Ind_11_data!$A$1:$BE$307,38,FALSE)))</f>
        <v>1</v>
      </c>
      <c r="B37" s="117">
        <f>IF(ISERROR(VLOOKUP(Profile!$F$7,Ind_11_data!$A$1:$BE$307,39,FALSE)=TRUE),0,(VLOOKUP(Profile!$F$7,Ind_11_data!$A$1:$BE$307,39,FALSE)))</f>
        <v>0</v>
      </c>
      <c r="C37" s="1807" t="s">
        <v>1601</v>
      </c>
      <c r="D37" s="1807"/>
      <c r="E37" s="1807"/>
      <c r="F37" s="1807"/>
      <c r="G37" s="1807"/>
      <c r="H37" s="1807"/>
      <c r="I37" s="1807"/>
      <c r="J37" s="1807"/>
      <c r="K37" s="1807"/>
      <c r="L37" s="1807"/>
    </row>
    <row r="38" spans="1:17">
      <c r="A38" s="1347">
        <f>IF(ISERROR(VLOOKUP(Profile!$F$7,Ind_11_data!$A$1:$BE$307,40,FALSE)=TRUE),0,(VLOOKUP(Profile!$F$7,Ind_11_data!$A$1:$BE$307,40,FALSE)))</f>
        <v>0</v>
      </c>
      <c r="B38" s="117">
        <f>IF(ISERROR(VLOOKUP(Profile!$F$7,Ind_11_data!$A$1:$BE$307,41,FALSE)=TRUE),0,(VLOOKUP(Profile!$F$7,Ind_11_data!$A$1:$BE$307,41,FALSE)))</f>
        <v>0</v>
      </c>
      <c r="C38" s="1808" t="s">
        <v>1602</v>
      </c>
      <c r="D38" s="1808"/>
      <c r="E38" s="1808"/>
      <c r="F38" s="1808"/>
      <c r="G38" s="1808"/>
      <c r="H38" s="1808"/>
      <c r="I38" s="1808"/>
      <c r="J38" s="1808"/>
      <c r="K38" s="1808"/>
      <c r="L38" s="1808"/>
    </row>
    <row r="39" spans="1:17" ht="14.25" customHeight="1">
      <c r="A39" s="1347">
        <f>IF(ISERROR(VLOOKUP(Profile!$F$7,Ind_11_data!$A$1:$BE$307,42,FALSE)=TRUE),0,(VLOOKUP(Profile!$F$7,Ind_11_data!$A$1:$BE$307,42,FALSE)))</f>
        <v>0</v>
      </c>
      <c r="B39" s="117">
        <f>IF(ISERROR(VLOOKUP(Profile!$F$7,Ind_11_data!$A$1:$BE$307,43,FALSE)=TRUE),0,(VLOOKUP(Profile!$F$7,Ind_11_data!$A$1:$BE$307,43,FALSE)))</f>
        <v>0</v>
      </c>
      <c r="C39" s="1809" t="s">
        <v>1603</v>
      </c>
      <c r="D39" s="1809"/>
      <c r="E39" s="1809"/>
      <c r="F39" s="1809"/>
      <c r="G39" s="1809"/>
      <c r="H39" s="1809"/>
      <c r="I39" s="1809"/>
      <c r="J39" s="1809"/>
      <c r="K39" s="1809"/>
      <c r="L39" s="1809"/>
    </row>
    <row r="40" spans="1:17">
      <c r="A40" s="1347">
        <f>IF(ISERROR(VLOOKUP(Profile!$F$7,Ind_11_data!$A$1:$BE$307,44,FALSE)=TRUE),0,(VLOOKUP(Profile!$F$7,Ind_11_data!$A$1:$BE$307,44,FALSE)))</f>
        <v>0</v>
      </c>
      <c r="B40" s="117">
        <f>IF(ISERROR(VLOOKUP(Profile!$F$7,Ind_11_data!$A$1:$BE$307,45,FALSE)=TRUE),0,(VLOOKUP(Profile!$F$7,Ind_11_data!$A$1:$BE$307,45,FALSE)))</f>
        <v>0</v>
      </c>
      <c r="C40" s="420" t="s">
        <v>1595</v>
      </c>
      <c r="D40" s="420"/>
      <c r="E40" s="420"/>
      <c r="F40" s="421"/>
      <c r="G40" s="1795">
        <f>IF(ISERROR(VLOOKUP(Profile!$F$7,Ind_11_data!$A$1:$BE$307,46,FALSE)=TRUE),0,(VLOOKUP(Profile!$F$7,Ind_11_data!$A$1:$BE$307,46,FALSE)))</f>
        <v>0</v>
      </c>
      <c r="H40" s="1795"/>
      <c r="I40" s="1795"/>
      <c r="J40" s="1795"/>
      <c r="K40" s="1795"/>
      <c r="L40" s="1795"/>
    </row>
    <row r="41" spans="1:17">
      <c r="A41" s="1347">
        <f>IF(ISERROR(VLOOKUP(Profile!$F$7,Ind_11_data!$A$1:$BE$307,47,FALSE)=TRUE),0,(VLOOKUP(Profile!$F$7,Ind_11_data!$A$1:$BE$307,47,FALSE)))</f>
        <v>0</v>
      </c>
      <c r="B41" s="117">
        <f>IF(ISERROR(VLOOKUP(Profile!$F$7,Ind_11_data!$A$1:$BE$307,48,FALSE)=TRUE),0,(VLOOKUP(Profile!$F$7,Ind_11_data!$A$1:$BE$307,48,FALSE)))</f>
        <v>0</v>
      </c>
      <c r="C41" s="420" t="s">
        <v>1596</v>
      </c>
      <c r="D41" s="420"/>
      <c r="E41" s="420"/>
      <c r="F41" s="421"/>
      <c r="G41" s="1795">
        <f>IF(ISERROR(VLOOKUP(Profile!$F$7,Ind_11_data!$A$1:$BE$307,49,FALSE)=TRUE),0,(VLOOKUP(Profile!$F$7,Ind_11_data!$A$1:$BE$307,49,FALSE)))</f>
        <v>0</v>
      </c>
      <c r="H41" s="1795"/>
      <c r="I41" s="1795"/>
      <c r="J41" s="1795"/>
      <c r="K41" s="1795"/>
      <c r="L41" s="1795"/>
    </row>
    <row r="42" spans="1:17">
      <c r="A42" s="1347">
        <f>IF(ISERROR(VLOOKUP(Profile!$F$7,Ind_11_data!$A$1:$BE$307,50,FALSE)=TRUE),0,(VLOOKUP(Profile!$F$7,Ind_11_data!$A$1:$BE$307,50,FALSE)))</f>
        <v>0</v>
      </c>
      <c r="B42" s="117">
        <f>IF(ISERROR(VLOOKUP(Profile!$F$7,Ind_11_data!$A$1:$BE$307,51,FALSE)=TRUE),0,(VLOOKUP(Profile!$F$7,Ind_11_data!$A$1:$BE$307,51,FALSE)))</f>
        <v>0</v>
      </c>
      <c r="C42" s="420" t="s">
        <v>1597</v>
      </c>
      <c r="D42" s="420"/>
      <c r="E42" s="420"/>
      <c r="F42" s="421"/>
      <c r="G42" s="1795">
        <f>IF(ISERROR(VLOOKUP(Profile!$F$7,Ind_11_data!$A$1:$BE$307,52,FALSE)=TRUE),0,(VLOOKUP(Profile!$F$7,Ind_11_data!$A$1:$BE$307,52,FALSE)))</f>
        <v>0</v>
      </c>
      <c r="H42" s="1795"/>
      <c r="I42" s="1795"/>
      <c r="J42" s="1795"/>
      <c r="K42" s="1795"/>
      <c r="L42" s="1795"/>
    </row>
    <row r="43" spans="1:17">
      <c r="A43" s="1347">
        <f>SUM(A36:A42)</f>
        <v>11</v>
      </c>
      <c r="B43" s="117">
        <f>SUM(B36:B42)</f>
        <v>9</v>
      </c>
      <c r="C43" s="1810" t="s">
        <v>1604</v>
      </c>
      <c r="D43" s="1811"/>
      <c r="E43" s="1811"/>
      <c r="F43" s="1811"/>
      <c r="G43" s="1811"/>
      <c r="H43" s="1811"/>
      <c r="I43" s="1811"/>
      <c r="J43" s="1811"/>
      <c r="K43" s="1811"/>
      <c r="L43" s="1811"/>
    </row>
    <row r="44" spans="1:17">
      <c r="A44" s="100"/>
      <c r="B44" s="100"/>
      <c r="C44" s="100"/>
      <c r="D44" s="100"/>
      <c r="E44" s="100"/>
      <c r="F44" s="100"/>
      <c r="G44" s="100"/>
      <c r="H44" s="100"/>
      <c r="I44" s="100"/>
      <c r="J44" s="100"/>
      <c r="K44" s="100"/>
      <c r="L44" s="100"/>
    </row>
    <row r="45" spans="1:17">
      <c r="A45" s="1806" t="s">
        <v>1285</v>
      </c>
      <c r="B45" s="1806"/>
      <c r="C45" s="1806"/>
      <c r="D45" s="1806"/>
      <c r="E45" s="1806"/>
      <c r="F45" s="1806"/>
      <c r="G45" s="1806"/>
      <c r="H45" s="1806"/>
      <c r="I45" s="1806"/>
      <c r="J45" s="1806"/>
      <c r="K45" s="1806"/>
      <c r="L45" s="1806"/>
    </row>
    <row r="47" spans="1:17">
      <c r="A47" s="1789">
        <f>IF(ISERROR(VLOOKUP(Profile!$F$7,Ind_11_data!$A$1:$BE$307,53,FALSE)=TRUE),0,(VLOOKUP(Profile!$F$7,Ind_11_data!$A$1:$BE$307,53,FALSE)))</f>
        <v>0</v>
      </c>
      <c r="B47" s="1790"/>
      <c r="C47" s="1790"/>
      <c r="D47" s="1790"/>
      <c r="E47" s="1790"/>
      <c r="F47" s="1790"/>
      <c r="G47" s="1790"/>
      <c r="H47" s="1790"/>
      <c r="I47" s="1790"/>
      <c r="J47" s="1790"/>
      <c r="K47" s="1790"/>
      <c r="L47" s="1791"/>
    </row>
    <row r="48" spans="1:17">
      <c r="A48" s="1792"/>
      <c r="B48" s="1793"/>
      <c r="C48" s="1793"/>
      <c r="D48" s="1793"/>
      <c r="E48" s="1793"/>
      <c r="F48" s="1793"/>
      <c r="G48" s="1793"/>
      <c r="H48" s="1793"/>
      <c r="I48" s="1793"/>
      <c r="J48" s="1793"/>
      <c r="K48" s="1793"/>
      <c r="L48" s="1794"/>
    </row>
  </sheetData>
  <mergeCells count="49">
    <mergeCell ref="M5:P5"/>
    <mergeCell ref="M4:P4"/>
    <mergeCell ref="M6:P6"/>
    <mergeCell ref="M7:P7"/>
    <mergeCell ref="M1:Q2"/>
    <mergeCell ref="M3:P3"/>
    <mergeCell ref="A7:L7"/>
    <mergeCell ref="C35:L35"/>
    <mergeCell ref="C30:L30"/>
    <mergeCell ref="G27:L27"/>
    <mergeCell ref="G28:L28"/>
    <mergeCell ref="G29:L29"/>
    <mergeCell ref="A33:L33"/>
    <mergeCell ref="A34:L34"/>
    <mergeCell ref="A1:L1"/>
    <mergeCell ref="A3:L3"/>
    <mergeCell ref="A4:L4"/>
    <mergeCell ref="A5:L5"/>
    <mergeCell ref="A6:L6"/>
    <mergeCell ref="A2:L2"/>
    <mergeCell ref="C38:L38"/>
    <mergeCell ref="C39:L39"/>
    <mergeCell ref="C43:L43"/>
    <mergeCell ref="G40:L40"/>
    <mergeCell ref="M8:P8"/>
    <mergeCell ref="D10:G10"/>
    <mergeCell ref="A20:L20"/>
    <mergeCell ref="A21:L21"/>
    <mergeCell ref="C22:L22"/>
    <mergeCell ref="C16:L16"/>
    <mergeCell ref="M9:P9"/>
    <mergeCell ref="M10:P10"/>
    <mergeCell ref="M11:P11"/>
    <mergeCell ref="A47:L48"/>
    <mergeCell ref="G41:L41"/>
    <mergeCell ref="G42:L42"/>
    <mergeCell ref="I10:J10"/>
    <mergeCell ref="B19:L19"/>
    <mergeCell ref="B32:L32"/>
    <mergeCell ref="C23:L23"/>
    <mergeCell ref="C24:L24"/>
    <mergeCell ref="C25:L25"/>
    <mergeCell ref="C26:L26"/>
    <mergeCell ref="B13:L13"/>
    <mergeCell ref="C15:L15"/>
    <mergeCell ref="B14:L14"/>
    <mergeCell ref="A45:L45"/>
    <mergeCell ref="C36:L36"/>
    <mergeCell ref="C37:L37"/>
  </mergeCells>
  <hyperlinks>
    <hyperlink ref="A9" location="Profile!A1" display="Return to Main District Profile Page"/>
  </hyperlinks>
  <pageMargins left="0.2" right="0.2" top="0.3" bottom="0.3" header="0.3" footer="0.3"/>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303"/>
  <sheetViews>
    <sheetView zoomScaleNormal="100" workbookViewId="0">
      <pane ySplit="1" topLeftCell="A2" activePane="bottomLeft" state="frozen"/>
      <selection pane="bottomLeft" activeCell="A301" sqref="A301:XFD301"/>
    </sheetView>
  </sheetViews>
  <sheetFormatPr defaultColWidth="9.140625" defaultRowHeight="12.75"/>
  <cols>
    <col min="1" max="1" width="8.42578125" style="255" customWidth="1"/>
    <col min="2" max="2" width="4.85546875" style="68" bestFit="1" customWidth="1"/>
    <col min="3" max="3" width="19.5703125" style="255" bestFit="1" customWidth="1"/>
    <col min="4" max="4" width="10.7109375" style="263" bestFit="1" customWidth="1"/>
    <col min="5" max="6" width="11.7109375" style="68" bestFit="1" customWidth="1"/>
    <col min="7" max="7" width="11.7109375" style="203" customWidth="1"/>
    <col min="8" max="9" width="10.7109375" style="203" customWidth="1"/>
    <col min="10" max="10" width="11.28515625" style="733" bestFit="1" customWidth="1"/>
    <col min="11" max="11" width="11.28515625" style="773" customWidth="1"/>
    <col min="12" max="12" width="11.28515625" style="1339" customWidth="1"/>
    <col min="13" max="13" width="7.140625" style="68" hidden="1" customWidth="1"/>
    <col min="14" max="15" width="8.28515625" style="68" hidden="1" customWidth="1"/>
    <col min="16" max="16" width="8" style="68" hidden="1" customWidth="1"/>
    <col min="17" max="17" width="7.140625" style="68" hidden="1" customWidth="1"/>
    <col min="18" max="18" width="8.140625" style="68" hidden="1" customWidth="1"/>
    <col min="19" max="19" width="7.140625" style="68" hidden="1" customWidth="1"/>
    <col min="20" max="20" width="6.28515625" style="68" hidden="1" customWidth="1"/>
    <col min="21" max="21" width="7.28515625" style="68" hidden="1" customWidth="1"/>
    <col min="22" max="22" width="6" style="68" hidden="1" customWidth="1"/>
    <col min="23" max="23" width="7.140625" style="68" hidden="1" customWidth="1"/>
    <col min="24" max="24" width="6.28515625" style="68" hidden="1" customWidth="1"/>
    <col min="25" max="27" width="7.28515625" style="68" hidden="1" customWidth="1"/>
    <col min="28" max="28" width="24" style="68" hidden="1" customWidth="1"/>
    <col min="29" max="29" width="5.85546875" style="68" hidden="1" customWidth="1"/>
    <col min="30" max="30" width="6.85546875" style="68" hidden="1" customWidth="1"/>
    <col min="31" max="31" width="16.5703125" style="68" hidden="1" customWidth="1"/>
    <col min="32" max="32" width="6.140625" style="68" hidden="1" customWidth="1"/>
    <col min="33" max="33" width="7.140625" style="68" hidden="1" customWidth="1"/>
    <col min="34" max="34" width="30.42578125" style="68" hidden="1" customWidth="1"/>
    <col min="35" max="35" width="0" style="68" hidden="1" customWidth="1"/>
    <col min="36" max="39" width="9.42578125" style="68" hidden="1" customWidth="1"/>
    <col min="40" max="47" width="0" style="68" hidden="1" customWidth="1"/>
    <col min="48" max="48" width="9.42578125" style="68" hidden="1" customWidth="1"/>
    <col min="49" max="56" width="0" style="68" hidden="1" customWidth="1"/>
    <col min="57" max="57" width="9.140625" style="68"/>
    <col min="58" max="68" width="9.140625" style="43"/>
    <col min="69" max="16384" width="9.140625" style="68"/>
  </cols>
  <sheetData>
    <row r="1" spans="1:78" ht="15">
      <c r="A1" s="111" t="s">
        <v>522</v>
      </c>
      <c r="B1" s="121" t="s">
        <v>1288</v>
      </c>
      <c r="C1" s="110" t="s">
        <v>1264</v>
      </c>
      <c r="D1" s="254" t="s">
        <v>1214</v>
      </c>
      <c r="E1" s="111" t="s">
        <v>1314</v>
      </c>
      <c r="F1" s="255" t="s">
        <v>1326</v>
      </c>
      <c r="G1" s="323" t="s">
        <v>1380</v>
      </c>
      <c r="H1" s="323" t="s">
        <v>1517</v>
      </c>
      <c r="I1" s="323" t="s">
        <v>1701</v>
      </c>
      <c r="J1" s="736" t="s">
        <v>2045</v>
      </c>
      <c r="K1" s="736" t="s">
        <v>2493</v>
      </c>
      <c r="L1" s="736" t="s">
        <v>3001</v>
      </c>
      <c r="M1" s="433" t="s">
        <v>1327</v>
      </c>
      <c r="N1" s="433" t="s">
        <v>1328</v>
      </c>
      <c r="O1" s="433" t="s">
        <v>1537</v>
      </c>
      <c r="P1" s="433" t="s">
        <v>1538</v>
      </c>
      <c r="Q1" s="433" t="s">
        <v>1329</v>
      </c>
      <c r="R1" s="433" t="s">
        <v>1539</v>
      </c>
      <c r="S1" s="433" t="s">
        <v>1540</v>
      </c>
      <c r="T1" s="433" t="s">
        <v>1541</v>
      </c>
      <c r="U1" s="433" t="s">
        <v>1542</v>
      </c>
      <c r="V1" s="433" t="s">
        <v>1543</v>
      </c>
      <c r="W1" s="433" t="s">
        <v>1544</v>
      </c>
      <c r="X1" s="433" t="s">
        <v>1545</v>
      </c>
      <c r="Y1" s="433" t="s">
        <v>1546</v>
      </c>
      <c r="Z1" s="433" t="s">
        <v>1547</v>
      </c>
      <c r="AA1" s="433" t="s">
        <v>1548</v>
      </c>
      <c r="AB1" s="433" t="s">
        <v>1549</v>
      </c>
      <c r="AC1" s="433" t="s">
        <v>1550</v>
      </c>
      <c r="AD1" s="433" t="s">
        <v>1551</v>
      </c>
      <c r="AE1" s="433" t="s">
        <v>1552</v>
      </c>
      <c r="AF1" s="433" t="s">
        <v>1553</v>
      </c>
      <c r="AG1" s="433" t="s">
        <v>1554</v>
      </c>
      <c r="AH1" s="433" t="s">
        <v>1555</v>
      </c>
      <c r="AI1" s="433" t="s">
        <v>1330</v>
      </c>
      <c r="AJ1" s="433" t="s">
        <v>1556</v>
      </c>
      <c r="AK1" s="433" t="s">
        <v>1557</v>
      </c>
      <c r="AL1" s="433" t="s">
        <v>1558</v>
      </c>
      <c r="AM1" s="433" t="s">
        <v>1559</v>
      </c>
      <c r="AN1" s="433" t="s">
        <v>1560</v>
      </c>
      <c r="AO1" s="433" t="s">
        <v>1561</v>
      </c>
      <c r="AP1" s="433" t="s">
        <v>1562</v>
      </c>
      <c r="AQ1" s="433" t="s">
        <v>1563</v>
      </c>
      <c r="AR1" s="433" t="s">
        <v>1564</v>
      </c>
      <c r="AS1" s="433" t="s">
        <v>1565</v>
      </c>
      <c r="AT1" s="433" t="s">
        <v>1566</v>
      </c>
      <c r="AU1" s="433" t="s">
        <v>1567</v>
      </c>
      <c r="AV1" s="433" t="s">
        <v>1568</v>
      </c>
      <c r="AW1" s="433" t="s">
        <v>1569</v>
      </c>
      <c r="AX1" s="433" t="s">
        <v>1570</v>
      </c>
      <c r="AY1" s="433" t="s">
        <v>1571</v>
      </c>
      <c r="AZ1" s="433" t="s">
        <v>1572</v>
      </c>
      <c r="BA1" s="433" t="s">
        <v>1331</v>
      </c>
      <c r="BB1" s="233" t="s">
        <v>1586</v>
      </c>
      <c r="BC1" s="233" t="s">
        <v>1288</v>
      </c>
      <c r="BD1" s="233" t="s">
        <v>1506</v>
      </c>
      <c r="BE1" s="233" t="s">
        <v>1319</v>
      </c>
      <c r="BF1" s="278" t="s">
        <v>1352</v>
      </c>
      <c r="BQ1" s="43"/>
      <c r="BR1" s="43"/>
      <c r="BS1" s="43"/>
      <c r="BT1" s="43"/>
      <c r="BU1" s="43"/>
      <c r="BV1" s="43"/>
      <c r="BW1" s="43"/>
      <c r="BX1" s="43"/>
      <c r="BY1" s="43"/>
      <c r="BZ1" s="43"/>
    </row>
    <row r="2" spans="1:78" ht="15.75">
      <c r="A2" s="111" t="s">
        <v>1165</v>
      </c>
      <c r="B2" s="220" t="s">
        <v>1289</v>
      </c>
      <c r="C2" s="111" t="s">
        <v>799</v>
      </c>
      <c r="D2" s="221">
        <v>100</v>
      </c>
      <c r="E2" s="121">
        <v>100</v>
      </c>
      <c r="F2" s="230">
        <v>100</v>
      </c>
      <c r="G2" s="203" t="s">
        <v>1332</v>
      </c>
      <c r="H2" s="567" t="s">
        <v>1332</v>
      </c>
      <c r="I2" s="567" t="s">
        <v>1332</v>
      </c>
      <c r="J2" s="737" t="s">
        <v>1190</v>
      </c>
      <c r="K2" s="1077">
        <v>100</v>
      </c>
      <c r="L2" s="1186">
        <v>100</v>
      </c>
      <c r="M2" s="1186">
        <v>0</v>
      </c>
      <c r="N2" s="1186">
        <v>1</v>
      </c>
      <c r="O2" s="1186">
        <v>1</v>
      </c>
      <c r="P2" s="1186">
        <v>0</v>
      </c>
      <c r="Q2" s="1186">
        <v>1</v>
      </c>
      <c r="R2" s="1186">
        <v>0</v>
      </c>
      <c r="S2" s="1186">
        <v>0</v>
      </c>
      <c r="T2" s="1186">
        <v>0</v>
      </c>
      <c r="U2" s="1186">
        <v>0</v>
      </c>
      <c r="V2" s="1186">
        <v>0</v>
      </c>
      <c r="W2" s="1186">
        <v>0</v>
      </c>
      <c r="X2" s="1186">
        <v>0</v>
      </c>
      <c r="Y2" s="1186">
        <v>0</v>
      </c>
      <c r="Z2" s="1186">
        <v>0</v>
      </c>
      <c r="AA2" s="1186">
        <v>0</v>
      </c>
      <c r="AB2" s="1186" t="s">
        <v>1333</v>
      </c>
      <c r="AC2" s="1186">
        <v>0</v>
      </c>
      <c r="AD2" s="1186">
        <v>0</v>
      </c>
      <c r="AE2" s="1186" t="s">
        <v>1333</v>
      </c>
      <c r="AF2" s="1186">
        <v>0</v>
      </c>
      <c r="AG2" s="1186">
        <v>0</v>
      </c>
      <c r="AH2" s="1186" t="s">
        <v>1333</v>
      </c>
      <c r="AI2" s="1186">
        <v>0</v>
      </c>
      <c r="AJ2" s="1186">
        <v>0</v>
      </c>
      <c r="AK2" s="1186">
        <v>0</v>
      </c>
      <c r="AL2" s="1186">
        <v>0</v>
      </c>
      <c r="AM2" s="1186">
        <v>0</v>
      </c>
      <c r="AN2" s="1186">
        <v>0</v>
      </c>
      <c r="AO2" s="1186">
        <v>0</v>
      </c>
      <c r="AP2" s="1186">
        <v>0</v>
      </c>
      <c r="AQ2" s="1186">
        <v>0</v>
      </c>
      <c r="AR2" s="1186">
        <v>0</v>
      </c>
      <c r="AS2" s="1186">
        <v>0</v>
      </c>
      <c r="AT2" s="1186" t="s">
        <v>1333</v>
      </c>
      <c r="AU2" s="1186">
        <v>0</v>
      </c>
      <c r="AV2" s="1186">
        <v>0</v>
      </c>
      <c r="AW2" s="1186" t="s">
        <v>1333</v>
      </c>
      <c r="AX2" s="1186">
        <v>0</v>
      </c>
      <c r="AY2" s="1186">
        <v>0</v>
      </c>
      <c r="AZ2" s="1186" t="s">
        <v>1333</v>
      </c>
      <c r="BA2" s="1186" t="s">
        <v>1333</v>
      </c>
      <c r="BB2" s="93" t="s">
        <v>1237</v>
      </c>
      <c r="BC2" s="364">
        <v>101</v>
      </c>
      <c r="BD2" s="441" t="s">
        <v>1179</v>
      </c>
      <c r="BE2" s="413"/>
      <c r="BF2" s="43" t="s">
        <v>792</v>
      </c>
    </row>
    <row r="3" spans="1:78" ht="15.75">
      <c r="A3" s="111" t="s">
        <v>144</v>
      </c>
      <c r="B3" s="220" t="s">
        <v>1289</v>
      </c>
      <c r="C3" s="111" t="s">
        <v>534</v>
      </c>
      <c r="D3" s="221" t="s">
        <v>1190</v>
      </c>
      <c r="E3" s="121" t="s">
        <v>1190</v>
      </c>
      <c r="F3" s="230" t="s">
        <v>1190</v>
      </c>
      <c r="G3" s="203" t="s">
        <v>1190</v>
      </c>
      <c r="H3" s="567" t="s">
        <v>1332</v>
      </c>
      <c r="I3" s="567" t="s">
        <v>1190</v>
      </c>
      <c r="J3" s="737" t="s">
        <v>1190</v>
      </c>
      <c r="K3" s="1078" t="s">
        <v>1190</v>
      </c>
      <c r="L3" s="1186" t="s">
        <v>1190</v>
      </c>
      <c r="M3" s="1186">
        <v>0</v>
      </c>
      <c r="N3" s="1186">
        <v>0</v>
      </c>
      <c r="O3" s="1186">
        <v>0</v>
      </c>
      <c r="P3" s="1186">
        <v>0</v>
      </c>
      <c r="Q3" s="1186">
        <v>0</v>
      </c>
      <c r="R3" s="1186">
        <v>0</v>
      </c>
      <c r="S3" s="1186">
        <v>0</v>
      </c>
      <c r="T3" s="1186">
        <v>0</v>
      </c>
      <c r="U3" s="1186">
        <v>0</v>
      </c>
      <c r="V3" s="1186">
        <v>0</v>
      </c>
      <c r="W3" s="1186">
        <v>0</v>
      </c>
      <c r="X3" s="1186">
        <v>0</v>
      </c>
      <c r="Y3" s="1186">
        <v>0</v>
      </c>
      <c r="Z3" s="1186">
        <v>0</v>
      </c>
      <c r="AA3" s="1186">
        <v>0</v>
      </c>
      <c r="AB3" s="1186" t="s">
        <v>1333</v>
      </c>
      <c r="AC3" s="1186">
        <v>0</v>
      </c>
      <c r="AD3" s="1186">
        <v>0</v>
      </c>
      <c r="AE3" s="1186" t="s">
        <v>1333</v>
      </c>
      <c r="AF3" s="1186">
        <v>0</v>
      </c>
      <c r="AG3" s="1186">
        <v>0</v>
      </c>
      <c r="AH3" s="1186" t="s">
        <v>1333</v>
      </c>
      <c r="AI3" s="1186">
        <v>0</v>
      </c>
      <c r="AJ3" s="1186">
        <v>0</v>
      </c>
      <c r="AK3" s="1186">
        <v>0</v>
      </c>
      <c r="AL3" s="1186">
        <v>0</v>
      </c>
      <c r="AM3" s="1186">
        <v>0</v>
      </c>
      <c r="AN3" s="1186">
        <v>0</v>
      </c>
      <c r="AO3" s="1186">
        <v>0</v>
      </c>
      <c r="AP3" s="1186">
        <v>0</v>
      </c>
      <c r="AQ3" s="1186">
        <v>0</v>
      </c>
      <c r="AR3" s="1186">
        <v>0</v>
      </c>
      <c r="AS3" s="1186">
        <v>0</v>
      </c>
      <c r="AT3" s="1186" t="s">
        <v>1333</v>
      </c>
      <c r="AU3" s="1186">
        <v>0</v>
      </c>
      <c r="AV3" s="1186">
        <v>0</v>
      </c>
      <c r="AW3" s="1186" t="s">
        <v>1333</v>
      </c>
      <c r="AX3" s="1186">
        <v>0</v>
      </c>
      <c r="AY3" s="1186">
        <v>0</v>
      </c>
      <c r="AZ3" s="1186" t="s">
        <v>1333</v>
      </c>
      <c r="BA3" s="1186" t="s">
        <v>1333</v>
      </c>
      <c r="BB3" s="93" t="s">
        <v>1237</v>
      </c>
      <c r="BC3" s="364">
        <v>101</v>
      </c>
      <c r="BD3" s="441" t="s">
        <v>1180</v>
      </c>
      <c r="BE3" s="413"/>
      <c r="BF3" s="43" t="s">
        <v>792</v>
      </c>
    </row>
    <row r="4" spans="1:78" ht="15.75">
      <c r="A4" s="111" t="s">
        <v>112</v>
      </c>
      <c r="B4" s="220" t="s">
        <v>1290</v>
      </c>
      <c r="C4" s="111" t="s">
        <v>695</v>
      </c>
      <c r="D4" s="221">
        <v>100</v>
      </c>
      <c r="E4" s="121">
        <v>100</v>
      </c>
      <c r="F4" s="230">
        <v>100</v>
      </c>
      <c r="G4" s="203" t="s">
        <v>1415</v>
      </c>
      <c r="H4" s="567" t="s">
        <v>1581</v>
      </c>
      <c r="I4" s="567" t="s">
        <v>1998</v>
      </c>
      <c r="J4" s="737">
        <v>100</v>
      </c>
      <c r="K4" s="1077">
        <v>100</v>
      </c>
      <c r="L4" s="1186">
        <v>100</v>
      </c>
      <c r="M4" s="1186">
        <v>0</v>
      </c>
      <c r="N4" s="1186">
        <v>69</v>
      </c>
      <c r="O4" s="1186">
        <v>61</v>
      </c>
      <c r="P4" s="1186">
        <v>8</v>
      </c>
      <c r="Q4" s="1186">
        <v>59</v>
      </c>
      <c r="R4" s="1186">
        <v>2</v>
      </c>
      <c r="S4" s="1186">
        <v>0</v>
      </c>
      <c r="T4" s="1186">
        <v>0</v>
      </c>
      <c r="U4" s="1186">
        <v>0</v>
      </c>
      <c r="V4" s="1186">
        <v>0</v>
      </c>
      <c r="W4" s="1186">
        <v>0</v>
      </c>
      <c r="X4" s="1186">
        <v>0</v>
      </c>
      <c r="Y4" s="1186">
        <v>0</v>
      </c>
      <c r="Z4" s="1186">
        <v>0</v>
      </c>
      <c r="AA4" s="1186">
        <v>0</v>
      </c>
      <c r="AB4" s="1186" t="s">
        <v>1333</v>
      </c>
      <c r="AC4" s="1186">
        <v>0</v>
      </c>
      <c r="AD4" s="1186">
        <v>0</v>
      </c>
      <c r="AE4" s="1186" t="s">
        <v>1333</v>
      </c>
      <c r="AF4" s="1186">
        <v>0</v>
      </c>
      <c r="AG4" s="1186">
        <v>0</v>
      </c>
      <c r="AH4" s="1186" t="s">
        <v>1333</v>
      </c>
      <c r="AI4" s="1186">
        <v>7</v>
      </c>
      <c r="AJ4" s="1186">
        <v>1</v>
      </c>
      <c r="AK4" s="1186">
        <v>0</v>
      </c>
      <c r="AL4" s="1186">
        <v>0</v>
      </c>
      <c r="AM4" s="1186">
        <v>0</v>
      </c>
      <c r="AN4" s="1186">
        <v>0</v>
      </c>
      <c r="AO4" s="1186">
        <v>0</v>
      </c>
      <c r="AP4" s="1186">
        <v>0</v>
      </c>
      <c r="AQ4" s="1186">
        <v>0</v>
      </c>
      <c r="AR4" s="1186">
        <v>0</v>
      </c>
      <c r="AS4" s="1186">
        <v>0</v>
      </c>
      <c r="AT4" s="1186" t="s">
        <v>1333</v>
      </c>
      <c r="AU4" s="1186">
        <v>0</v>
      </c>
      <c r="AV4" s="1186">
        <v>0</v>
      </c>
      <c r="AW4" s="1186" t="s">
        <v>1333</v>
      </c>
      <c r="AX4" s="1186">
        <v>0</v>
      </c>
      <c r="AY4" s="1186">
        <v>0</v>
      </c>
      <c r="AZ4" s="1186" t="s">
        <v>1333</v>
      </c>
      <c r="BA4" s="1186" t="s">
        <v>1333</v>
      </c>
      <c r="BB4" s="93" t="s">
        <v>1237</v>
      </c>
      <c r="BC4" s="364">
        <v>123</v>
      </c>
      <c r="BD4" s="441" t="s">
        <v>1181</v>
      </c>
      <c r="BE4" s="413"/>
      <c r="BF4" s="43" t="s">
        <v>792</v>
      </c>
    </row>
    <row r="5" spans="1:78" ht="15.75">
      <c r="A5" s="111" t="s">
        <v>403</v>
      </c>
      <c r="B5" s="220" t="s">
        <v>1289</v>
      </c>
      <c r="C5" s="111" t="s">
        <v>636</v>
      </c>
      <c r="D5" s="221">
        <v>88.89</v>
      </c>
      <c r="E5" s="121">
        <v>100</v>
      </c>
      <c r="F5" s="230">
        <v>100</v>
      </c>
      <c r="G5" s="203" t="s">
        <v>1332</v>
      </c>
      <c r="H5" s="567" t="s">
        <v>1332</v>
      </c>
      <c r="I5" s="567" t="s">
        <v>1332</v>
      </c>
      <c r="J5" s="737">
        <v>100</v>
      </c>
      <c r="K5" s="1077">
        <v>100</v>
      </c>
      <c r="L5" s="1186">
        <v>100</v>
      </c>
      <c r="M5" s="1186">
        <v>0</v>
      </c>
      <c r="N5" s="1186">
        <v>5</v>
      </c>
      <c r="O5" s="1186">
        <v>4</v>
      </c>
      <c r="P5" s="1186">
        <v>1</v>
      </c>
      <c r="Q5" s="1186">
        <v>4</v>
      </c>
      <c r="R5" s="1186">
        <v>0</v>
      </c>
      <c r="S5" s="1186">
        <v>0</v>
      </c>
      <c r="T5" s="1186">
        <v>0</v>
      </c>
      <c r="U5" s="1186">
        <v>0</v>
      </c>
      <c r="V5" s="1186">
        <v>0</v>
      </c>
      <c r="W5" s="1186">
        <v>0</v>
      </c>
      <c r="X5" s="1186">
        <v>0</v>
      </c>
      <c r="Y5" s="1186">
        <v>0</v>
      </c>
      <c r="Z5" s="1186">
        <v>0</v>
      </c>
      <c r="AA5" s="1186">
        <v>0</v>
      </c>
      <c r="AB5" s="1186" t="s">
        <v>1333</v>
      </c>
      <c r="AC5" s="1186">
        <v>0</v>
      </c>
      <c r="AD5" s="1186">
        <v>0</v>
      </c>
      <c r="AE5" s="1186" t="s">
        <v>1333</v>
      </c>
      <c r="AF5" s="1186">
        <v>0</v>
      </c>
      <c r="AG5" s="1186">
        <v>0</v>
      </c>
      <c r="AH5" s="1186" t="s">
        <v>1333</v>
      </c>
      <c r="AI5" s="1186">
        <v>1</v>
      </c>
      <c r="AJ5" s="1186">
        <v>0</v>
      </c>
      <c r="AK5" s="1186">
        <v>0</v>
      </c>
      <c r="AL5" s="1186">
        <v>0</v>
      </c>
      <c r="AM5" s="1186">
        <v>0</v>
      </c>
      <c r="AN5" s="1186">
        <v>0</v>
      </c>
      <c r="AO5" s="1186">
        <v>0</v>
      </c>
      <c r="AP5" s="1186">
        <v>0</v>
      </c>
      <c r="AQ5" s="1186">
        <v>0</v>
      </c>
      <c r="AR5" s="1186">
        <v>0</v>
      </c>
      <c r="AS5" s="1186">
        <v>0</v>
      </c>
      <c r="AT5" s="1186" t="s">
        <v>1333</v>
      </c>
      <c r="AU5" s="1186">
        <v>0</v>
      </c>
      <c r="AV5" s="1186">
        <v>0</v>
      </c>
      <c r="AW5" s="1186" t="s">
        <v>1333</v>
      </c>
      <c r="AX5" s="1186">
        <v>0</v>
      </c>
      <c r="AY5" s="1186">
        <v>0</v>
      </c>
      <c r="AZ5" s="1186" t="s">
        <v>1333</v>
      </c>
      <c r="BA5" s="1186" t="s">
        <v>1333</v>
      </c>
      <c r="BB5" s="93" t="s">
        <v>1237</v>
      </c>
      <c r="BC5" s="364">
        <v>101</v>
      </c>
      <c r="BD5" s="441" t="s">
        <v>1179</v>
      </c>
      <c r="BE5" s="413"/>
      <c r="BF5" s="43" t="s">
        <v>792</v>
      </c>
    </row>
    <row r="6" spans="1:78" ht="15.75">
      <c r="A6" s="111" t="s">
        <v>329</v>
      </c>
      <c r="B6" s="220" t="s">
        <v>1289</v>
      </c>
      <c r="C6" s="111" t="s">
        <v>741</v>
      </c>
      <c r="D6" s="221">
        <v>100</v>
      </c>
      <c r="E6" s="121">
        <v>100</v>
      </c>
      <c r="F6" s="230">
        <v>100</v>
      </c>
      <c r="G6" s="203" t="s">
        <v>1332</v>
      </c>
      <c r="H6" s="567" t="s">
        <v>1332</v>
      </c>
      <c r="I6" s="567" t="s">
        <v>1332</v>
      </c>
      <c r="J6" s="737">
        <v>100</v>
      </c>
      <c r="K6" s="1077">
        <v>100</v>
      </c>
      <c r="L6" s="1186">
        <v>100</v>
      </c>
      <c r="M6" s="1186">
        <v>0</v>
      </c>
      <c r="N6" s="1186">
        <v>10</v>
      </c>
      <c r="O6" s="1186">
        <v>10</v>
      </c>
      <c r="P6" s="1186">
        <v>0</v>
      </c>
      <c r="Q6" s="1186">
        <v>10</v>
      </c>
      <c r="R6" s="1186">
        <v>0</v>
      </c>
      <c r="S6" s="1186">
        <v>0</v>
      </c>
      <c r="T6" s="1186">
        <v>0</v>
      </c>
      <c r="U6" s="1186">
        <v>0</v>
      </c>
      <c r="V6" s="1186">
        <v>0</v>
      </c>
      <c r="W6" s="1186">
        <v>0</v>
      </c>
      <c r="X6" s="1186">
        <v>0</v>
      </c>
      <c r="Y6" s="1186">
        <v>0</v>
      </c>
      <c r="Z6" s="1186">
        <v>0</v>
      </c>
      <c r="AA6" s="1186">
        <v>0</v>
      </c>
      <c r="AB6" s="1186" t="s">
        <v>1333</v>
      </c>
      <c r="AC6" s="1186">
        <v>0</v>
      </c>
      <c r="AD6" s="1186">
        <v>0</v>
      </c>
      <c r="AE6" s="1186" t="s">
        <v>1333</v>
      </c>
      <c r="AF6" s="1186">
        <v>0</v>
      </c>
      <c r="AG6" s="1186">
        <v>0</v>
      </c>
      <c r="AH6" s="1186" t="s">
        <v>1333</v>
      </c>
      <c r="AI6" s="1186">
        <v>0</v>
      </c>
      <c r="AJ6" s="1186">
        <v>0</v>
      </c>
      <c r="AK6" s="1186">
        <v>0</v>
      </c>
      <c r="AL6" s="1186">
        <v>0</v>
      </c>
      <c r="AM6" s="1186">
        <v>0</v>
      </c>
      <c r="AN6" s="1186">
        <v>0</v>
      </c>
      <c r="AO6" s="1186">
        <v>0</v>
      </c>
      <c r="AP6" s="1186">
        <v>0</v>
      </c>
      <c r="AQ6" s="1186">
        <v>0</v>
      </c>
      <c r="AR6" s="1186">
        <v>0</v>
      </c>
      <c r="AS6" s="1186">
        <v>0</v>
      </c>
      <c r="AT6" s="1186" t="s">
        <v>1333</v>
      </c>
      <c r="AU6" s="1186">
        <v>0</v>
      </c>
      <c r="AV6" s="1186">
        <v>0</v>
      </c>
      <c r="AW6" s="1186" t="s">
        <v>1333</v>
      </c>
      <c r="AX6" s="1186">
        <v>0</v>
      </c>
      <c r="AY6" s="1186">
        <v>0</v>
      </c>
      <c r="AZ6" s="1186" t="s">
        <v>1333</v>
      </c>
      <c r="BA6" s="1186" t="s">
        <v>1333</v>
      </c>
      <c r="BB6" s="93" t="s">
        <v>1237</v>
      </c>
      <c r="BC6" s="364">
        <v>101</v>
      </c>
      <c r="BD6" s="441" t="s">
        <v>1179</v>
      </c>
      <c r="BE6" s="413"/>
      <c r="BF6" s="43" t="s">
        <v>792</v>
      </c>
    </row>
    <row r="7" spans="1:78" ht="15.75">
      <c r="A7" s="111" t="s">
        <v>1150</v>
      </c>
      <c r="B7" s="220" t="s">
        <v>1290</v>
      </c>
      <c r="C7" s="111" t="s">
        <v>557</v>
      </c>
      <c r="D7" s="221">
        <v>91.11</v>
      </c>
      <c r="E7" s="121">
        <v>100</v>
      </c>
      <c r="F7" s="230">
        <v>95.54</v>
      </c>
      <c r="G7" s="203" t="s">
        <v>1332</v>
      </c>
      <c r="H7" s="567" t="s">
        <v>1332</v>
      </c>
      <c r="I7" s="567" t="s">
        <v>1332</v>
      </c>
      <c r="J7" s="737">
        <v>100</v>
      </c>
      <c r="K7" s="1077">
        <v>100</v>
      </c>
      <c r="L7" s="1186">
        <v>100</v>
      </c>
      <c r="M7" s="1186">
        <v>0</v>
      </c>
      <c r="N7" s="1186">
        <v>61</v>
      </c>
      <c r="O7" s="1186">
        <v>54</v>
      </c>
      <c r="P7" s="1186">
        <v>7</v>
      </c>
      <c r="Q7" s="1186">
        <v>54</v>
      </c>
      <c r="R7" s="1186">
        <v>0</v>
      </c>
      <c r="S7" s="1186">
        <v>0</v>
      </c>
      <c r="T7" s="1186">
        <v>0</v>
      </c>
      <c r="U7" s="1186">
        <v>0</v>
      </c>
      <c r="V7" s="1186">
        <v>0</v>
      </c>
      <c r="W7" s="1186">
        <v>0</v>
      </c>
      <c r="X7" s="1186">
        <v>0</v>
      </c>
      <c r="Y7" s="1186">
        <v>0</v>
      </c>
      <c r="Z7" s="1186">
        <v>0</v>
      </c>
      <c r="AA7" s="1186">
        <v>0</v>
      </c>
      <c r="AB7" s="1186" t="s">
        <v>1333</v>
      </c>
      <c r="AC7" s="1186">
        <v>0</v>
      </c>
      <c r="AD7" s="1186">
        <v>0</v>
      </c>
      <c r="AE7" s="1186" t="s">
        <v>1333</v>
      </c>
      <c r="AF7" s="1186">
        <v>0</v>
      </c>
      <c r="AG7" s="1186">
        <v>0</v>
      </c>
      <c r="AH7" s="1186" t="s">
        <v>1333</v>
      </c>
      <c r="AI7" s="1186">
        <v>7</v>
      </c>
      <c r="AJ7" s="1186">
        <v>0</v>
      </c>
      <c r="AK7" s="1186">
        <v>0</v>
      </c>
      <c r="AL7" s="1186">
        <v>0</v>
      </c>
      <c r="AM7" s="1186">
        <v>0</v>
      </c>
      <c r="AN7" s="1186">
        <v>0</v>
      </c>
      <c r="AO7" s="1186">
        <v>0</v>
      </c>
      <c r="AP7" s="1186">
        <v>0</v>
      </c>
      <c r="AQ7" s="1186">
        <v>0</v>
      </c>
      <c r="AR7" s="1186">
        <v>0</v>
      </c>
      <c r="AS7" s="1186">
        <v>0</v>
      </c>
      <c r="AT7" s="1186" t="s">
        <v>1333</v>
      </c>
      <c r="AU7" s="1186">
        <v>0</v>
      </c>
      <c r="AV7" s="1186">
        <v>0</v>
      </c>
      <c r="AW7" s="1186" t="s">
        <v>1333</v>
      </c>
      <c r="AX7" s="1186">
        <v>0</v>
      </c>
      <c r="AY7" s="1186">
        <v>0</v>
      </c>
      <c r="AZ7" s="1186" t="s">
        <v>1333</v>
      </c>
      <c r="BA7" s="1186" t="s">
        <v>1333</v>
      </c>
      <c r="BB7" s="93" t="s">
        <v>1246</v>
      </c>
      <c r="BC7" s="364">
        <v>123</v>
      </c>
      <c r="BD7" s="441" t="s">
        <v>1181</v>
      </c>
      <c r="BE7" s="413"/>
      <c r="BF7" s="43" t="s">
        <v>792</v>
      </c>
    </row>
    <row r="8" spans="1:78" ht="15.75">
      <c r="A8" s="111" t="s">
        <v>412</v>
      </c>
      <c r="B8" s="220" t="s">
        <v>1290</v>
      </c>
      <c r="C8" s="111" t="s">
        <v>528</v>
      </c>
      <c r="D8" s="221">
        <v>93.75</v>
      </c>
      <c r="E8" s="121">
        <v>100</v>
      </c>
      <c r="F8" s="219">
        <v>100</v>
      </c>
      <c r="G8" s="203" t="s">
        <v>1332</v>
      </c>
      <c r="H8" s="567" t="s">
        <v>1332</v>
      </c>
      <c r="I8" s="567" t="s">
        <v>1332</v>
      </c>
      <c r="J8" s="737">
        <v>100</v>
      </c>
      <c r="K8" s="1077">
        <v>100</v>
      </c>
      <c r="L8" s="1186">
        <v>100</v>
      </c>
      <c r="M8" s="1186">
        <v>1</v>
      </c>
      <c r="N8" s="1186">
        <v>7</v>
      </c>
      <c r="O8" s="1186">
        <v>7</v>
      </c>
      <c r="P8" s="1186">
        <v>0</v>
      </c>
      <c r="Q8" s="1186">
        <v>7</v>
      </c>
      <c r="R8" s="1186">
        <v>0</v>
      </c>
      <c r="S8" s="1186">
        <v>0</v>
      </c>
      <c r="T8" s="1186">
        <v>0</v>
      </c>
      <c r="U8" s="1186">
        <v>0</v>
      </c>
      <c r="V8" s="1186">
        <v>0</v>
      </c>
      <c r="W8" s="1186">
        <v>0</v>
      </c>
      <c r="X8" s="1186">
        <v>0</v>
      </c>
      <c r="Y8" s="1186">
        <v>0</v>
      </c>
      <c r="Z8" s="1186">
        <v>0</v>
      </c>
      <c r="AA8" s="1186">
        <v>0</v>
      </c>
      <c r="AB8" s="1186" t="s">
        <v>1333</v>
      </c>
      <c r="AC8" s="1186">
        <v>0</v>
      </c>
      <c r="AD8" s="1186">
        <v>0</v>
      </c>
      <c r="AE8" s="1186" t="s">
        <v>1333</v>
      </c>
      <c r="AF8" s="1186">
        <v>0</v>
      </c>
      <c r="AG8" s="1186">
        <v>0</v>
      </c>
      <c r="AH8" s="1186" t="s">
        <v>1333</v>
      </c>
      <c r="AI8" s="1186">
        <v>0</v>
      </c>
      <c r="AJ8" s="1186">
        <v>0</v>
      </c>
      <c r="AK8" s="1186">
        <v>0</v>
      </c>
      <c r="AL8" s="1186">
        <v>0</v>
      </c>
      <c r="AM8" s="1186">
        <v>0</v>
      </c>
      <c r="AN8" s="1186">
        <v>0</v>
      </c>
      <c r="AO8" s="1186">
        <v>0</v>
      </c>
      <c r="AP8" s="1186">
        <v>0</v>
      </c>
      <c r="AQ8" s="1186">
        <v>0</v>
      </c>
      <c r="AR8" s="1186">
        <v>0</v>
      </c>
      <c r="AS8" s="1186">
        <v>0</v>
      </c>
      <c r="AT8" s="1186" t="s">
        <v>1333</v>
      </c>
      <c r="AU8" s="1186">
        <v>0</v>
      </c>
      <c r="AV8" s="1186">
        <v>0</v>
      </c>
      <c r="AW8" s="1186" t="s">
        <v>1333</v>
      </c>
      <c r="AX8" s="1186">
        <v>0</v>
      </c>
      <c r="AY8" s="1186">
        <v>0</v>
      </c>
      <c r="AZ8" s="1186" t="s">
        <v>1333</v>
      </c>
      <c r="BA8" s="1186" t="s">
        <v>1333</v>
      </c>
      <c r="BB8" s="93" t="s">
        <v>1232</v>
      </c>
      <c r="BC8" s="364">
        <v>123</v>
      </c>
      <c r="BD8" s="441" t="s">
        <v>882</v>
      </c>
      <c r="BE8" s="413"/>
      <c r="BF8" s="43" t="s">
        <v>792</v>
      </c>
    </row>
    <row r="9" spans="1:78" ht="15.75">
      <c r="A9" s="111" t="s">
        <v>397</v>
      </c>
      <c r="B9" s="220" t="s">
        <v>1290</v>
      </c>
      <c r="C9" s="111" t="s">
        <v>622</v>
      </c>
      <c r="D9" s="221">
        <v>88.01</v>
      </c>
      <c r="E9" s="121">
        <v>98.77</v>
      </c>
      <c r="F9" s="219">
        <v>97.42</v>
      </c>
      <c r="G9" s="203" t="s">
        <v>1416</v>
      </c>
      <c r="H9" s="567" t="s">
        <v>1332</v>
      </c>
      <c r="I9" s="567" t="s">
        <v>1332</v>
      </c>
      <c r="J9" s="737">
        <v>100</v>
      </c>
      <c r="K9" s="1077">
        <v>100</v>
      </c>
      <c r="L9" s="1186">
        <v>99.3</v>
      </c>
      <c r="M9" s="1186">
        <v>11</v>
      </c>
      <c r="N9" s="1186">
        <v>460</v>
      </c>
      <c r="O9" s="1186">
        <v>358</v>
      </c>
      <c r="P9" s="1186">
        <v>102</v>
      </c>
      <c r="Q9" s="1186">
        <v>349</v>
      </c>
      <c r="R9" s="1186">
        <v>4</v>
      </c>
      <c r="S9" s="1186">
        <v>1</v>
      </c>
      <c r="T9" s="1186">
        <v>2</v>
      </c>
      <c r="U9" s="1186">
        <v>0</v>
      </c>
      <c r="V9" s="1186">
        <v>0</v>
      </c>
      <c r="W9" s="1186">
        <v>0</v>
      </c>
      <c r="X9" s="1186">
        <v>0</v>
      </c>
      <c r="Y9" s="1186">
        <v>1</v>
      </c>
      <c r="Z9" s="1186">
        <v>0</v>
      </c>
      <c r="AA9" s="1186">
        <v>1</v>
      </c>
      <c r="AB9" s="1186" t="s">
        <v>3003</v>
      </c>
      <c r="AC9" s="1186">
        <v>0</v>
      </c>
      <c r="AD9" s="1186">
        <v>0</v>
      </c>
      <c r="AE9" s="1186" t="s">
        <v>1333</v>
      </c>
      <c r="AF9" s="1186">
        <v>0</v>
      </c>
      <c r="AG9" s="1186">
        <v>0</v>
      </c>
      <c r="AH9" s="1186" t="s">
        <v>1333</v>
      </c>
      <c r="AI9" s="1186">
        <v>96</v>
      </c>
      <c r="AJ9" s="1186">
        <v>5</v>
      </c>
      <c r="AK9" s="1186">
        <v>0</v>
      </c>
      <c r="AL9" s="1186">
        <v>0</v>
      </c>
      <c r="AM9" s="1186">
        <v>0</v>
      </c>
      <c r="AN9" s="1186">
        <v>0</v>
      </c>
      <c r="AO9" s="1186">
        <v>0</v>
      </c>
      <c r="AP9" s="1186">
        <v>0</v>
      </c>
      <c r="AQ9" s="1186">
        <v>0</v>
      </c>
      <c r="AR9" s="1186">
        <v>0</v>
      </c>
      <c r="AS9" s="1186">
        <v>1</v>
      </c>
      <c r="AT9" s="1186" t="s">
        <v>3004</v>
      </c>
      <c r="AU9" s="1186">
        <v>0</v>
      </c>
      <c r="AV9" s="1186">
        <v>0</v>
      </c>
      <c r="AW9" s="1186" t="s">
        <v>1333</v>
      </c>
      <c r="AX9" s="1186">
        <v>0</v>
      </c>
      <c r="AY9" s="1186">
        <v>0</v>
      </c>
      <c r="AZ9" s="1186" t="s">
        <v>1333</v>
      </c>
      <c r="BA9" s="1186" t="s">
        <v>1333</v>
      </c>
      <c r="BB9" s="93" t="s">
        <v>1252</v>
      </c>
      <c r="BC9" s="364">
        <v>123</v>
      </c>
      <c r="BD9" s="441" t="s">
        <v>1182</v>
      </c>
      <c r="BE9" s="413"/>
      <c r="BF9" s="43" t="s">
        <v>878</v>
      </c>
    </row>
    <row r="10" spans="1:78" ht="15.75">
      <c r="A10" s="111" t="s">
        <v>78</v>
      </c>
      <c r="B10" s="257" t="s">
        <v>1290</v>
      </c>
      <c r="C10" s="111" t="s">
        <v>700</v>
      </c>
      <c r="D10" s="221">
        <v>57.14</v>
      </c>
      <c r="E10" s="217" t="s">
        <v>1190</v>
      </c>
      <c r="F10" s="230">
        <v>100</v>
      </c>
      <c r="G10" s="203" t="s">
        <v>1332</v>
      </c>
      <c r="H10" s="567" t="s">
        <v>1332</v>
      </c>
      <c r="I10" s="567" t="s">
        <v>1332</v>
      </c>
      <c r="J10" s="737">
        <v>100</v>
      </c>
      <c r="K10" s="1077">
        <v>100</v>
      </c>
      <c r="L10" s="1186">
        <v>100</v>
      </c>
      <c r="M10" s="1186">
        <v>0</v>
      </c>
      <c r="N10" s="1186">
        <v>2</v>
      </c>
      <c r="O10" s="1186">
        <v>2</v>
      </c>
      <c r="P10" s="1186">
        <v>0</v>
      </c>
      <c r="Q10" s="1186">
        <v>2</v>
      </c>
      <c r="R10" s="1186">
        <v>0</v>
      </c>
      <c r="S10" s="1186">
        <v>0</v>
      </c>
      <c r="T10" s="1186">
        <v>0</v>
      </c>
      <c r="U10" s="1186">
        <v>0</v>
      </c>
      <c r="V10" s="1186">
        <v>0</v>
      </c>
      <c r="W10" s="1186">
        <v>0</v>
      </c>
      <c r="X10" s="1186">
        <v>0</v>
      </c>
      <c r="Y10" s="1186">
        <v>0</v>
      </c>
      <c r="Z10" s="1186">
        <v>0</v>
      </c>
      <c r="AA10" s="1186">
        <v>0</v>
      </c>
      <c r="AB10" s="1186" t="s">
        <v>1333</v>
      </c>
      <c r="AC10" s="1186">
        <v>0</v>
      </c>
      <c r="AD10" s="1186">
        <v>0</v>
      </c>
      <c r="AE10" s="1186" t="s">
        <v>1333</v>
      </c>
      <c r="AF10" s="1186">
        <v>0</v>
      </c>
      <c r="AG10" s="1186">
        <v>0</v>
      </c>
      <c r="AH10" s="1186" t="s">
        <v>1333</v>
      </c>
      <c r="AI10" s="1186">
        <v>0</v>
      </c>
      <c r="AJ10" s="1186">
        <v>0</v>
      </c>
      <c r="AK10" s="1186">
        <v>0</v>
      </c>
      <c r="AL10" s="1186">
        <v>0</v>
      </c>
      <c r="AM10" s="1186">
        <v>0</v>
      </c>
      <c r="AN10" s="1186">
        <v>0</v>
      </c>
      <c r="AO10" s="1186">
        <v>0</v>
      </c>
      <c r="AP10" s="1186">
        <v>0</v>
      </c>
      <c r="AQ10" s="1186">
        <v>0</v>
      </c>
      <c r="AR10" s="1186">
        <v>0</v>
      </c>
      <c r="AS10" s="1186">
        <v>0</v>
      </c>
      <c r="AT10" s="1186" t="s">
        <v>1333</v>
      </c>
      <c r="AU10" s="1186">
        <v>0</v>
      </c>
      <c r="AV10" s="1186">
        <v>0</v>
      </c>
      <c r="AW10" s="1186" t="s">
        <v>1333</v>
      </c>
      <c r="AX10" s="1186">
        <v>0</v>
      </c>
      <c r="AY10" s="1186">
        <v>0</v>
      </c>
      <c r="AZ10" s="1186" t="s">
        <v>1333</v>
      </c>
      <c r="BA10" s="1186" t="s">
        <v>1333</v>
      </c>
      <c r="BB10" s="93" t="s">
        <v>1252</v>
      </c>
      <c r="BC10" s="364">
        <v>123</v>
      </c>
      <c r="BD10" s="441" t="s">
        <v>1180</v>
      </c>
      <c r="BE10" s="413"/>
      <c r="BF10" s="43" t="s">
        <v>792</v>
      </c>
    </row>
    <row r="11" spans="1:78" ht="15.75">
      <c r="A11" s="111" t="s">
        <v>420</v>
      </c>
      <c r="B11" s="220" t="s">
        <v>1290</v>
      </c>
      <c r="C11" s="111" t="s">
        <v>625</v>
      </c>
      <c r="D11" s="221">
        <v>95.56</v>
      </c>
      <c r="E11" s="121">
        <v>100</v>
      </c>
      <c r="F11" s="230">
        <v>100</v>
      </c>
      <c r="G11" s="203" t="s">
        <v>1332</v>
      </c>
      <c r="H11" s="567" t="s">
        <v>1332</v>
      </c>
      <c r="I11" s="567" t="s">
        <v>1332</v>
      </c>
      <c r="J11" s="737">
        <v>100</v>
      </c>
      <c r="K11" s="1077">
        <v>100</v>
      </c>
      <c r="L11" s="1186">
        <v>100</v>
      </c>
      <c r="M11" s="1186">
        <v>1</v>
      </c>
      <c r="N11" s="1186">
        <v>32</v>
      </c>
      <c r="O11" s="1186">
        <v>28</v>
      </c>
      <c r="P11" s="1186">
        <v>4</v>
      </c>
      <c r="Q11" s="1186">
        <v>26</v>
      </c>
      <c r="R11" s="1186">
        <v>1</v>
      </c>
      <c r="S11" s="1186">
        <v>0</v>
      </c>
      <c r="T11" s="1186">
        <v>0</v>
      </c>
      <c r="U11" s="1186">
        <v>0</v>
      </c>
      <c r="V11" s="1186">
        <v>1</v>
      </c>
      <c r="W11" s="1186">
        <v>0</v>
      </c>
      <c r="X11" s="1186">
        <v>0</v>
      </c>
      <c r="Y11" s="1186">
        <v>0</v>
      </c>
      <c r="Z11" s="1186">
        <v>0</v>
      </c>
      <c r="AA11" s="1186">
        <v>0</v>
      </c>
      <c r="AB11" s="1186" t="s">
        <v>1333</v>
      </c>
      <c r="AC11" s="1186">
        <v>0</v>
      </c>
      <c r="AD11" s="1186">
        <v>0</v>
      </c>
      <c r="AE11" s="1186" t="s">
        <v>1333</v>
      </c>
      <c r="AF11" s="1186">
        <v>0</v>
      </c>
      <c r="AG11" s="1186">
        <v>0</v>
      </c>
      <c r="AH11" s="1186" t="s">
        <v>1333</v>
      </c>
      <c r="AI11" s="1186">
        <v>3</v>
      </c>
      <c r="AJ11" s="1186">
        <v>0</v>
      </c>
      <c r="AK11" s="1186">
        <v>0</v>
      </c>
      <c r="AL11" s="1186">
        <v>0</v>
      </c>
      <c r="AM11" s="1186">
        <v>0</v>
      </c>
      <c r="AN11" s="1186">
        <v>1</v>
      </c>
      <c r="AO11" s="1186">
        <v>0</v>
      </c>
      <c r="AP11" s="1186">
        <v>0</v>
      </c>
      <c r="AQ11" s="1186">
        <v>0</v>
      </c>
      <c r="AR11" s="1186">
        <v>0</v>
      </c>
      <c r="AS11" s="1186">
        <v>0</v>
      </c>
      <c r="AT11" s="1186" t="s">
        <v>1333</v>
      </c>
      <c r="AU11" s="1186">
        <v>0</v>
      </c>
      <c r="AV11" s="1186">
        <v>0</v>
      </c>
      <c r="AW11" s="1186" t="s">
        <v>1333</v>
      </c>
      <c r="AX11" s="1186">
        <v>0</v>
      </c>
      <c r="AY11" s="1186">
        <v>0</v>
      </c>
      <c r="AZ11" s="1186" t="s">
        <v>1333</v>
      </c>
      <c r="BA11" s="1186" t="s">
        <v>1333</v>
      </c>
      <c r="BB11" s="93" t="s">
        <v>1252</v>
      </c>
      <c r="BC11" s="364">
        <v>123</v>
      </c>
      <c r="BD11" s="441" t="s">
        <v>882</v>
      </c>
      <c r="BE11" s="413"/>
      <c r="BF11" s="43" t="s">
        <v>792</v>
      </c>
    </row>
    <row r="12" spans="1:78" ht="15.75">
      <c r="A12" s="111" t="s">
        <v>364</v>
      </c>
      <c r="B12" s="220" t="s">
        <v>1290</v>
      </c>
      <c r="C12" s="111" t="s">
        <v>595</v>
      </c>
      <c r="D12" s="221">
        <v>86.67</v>
      </c>
      <c r="E12" s="121">
        <v>100</v>
      </c>
      <c r="F12" s="230">
        <v>100</v>
      </c>
      <c r="G12" s="203" t="s">
        <v>1332</v>
      </c>
      <c r="H12" s="567" t="s">
        <v>1576</v>
      </c>
      <c r="I12" s="567" t="s">
        <v>1332</v>
      </c>
      <c r="J12" s="737">
        <v>100</v>
      </c>
      <c r="K12" s="1077">
        <v>100</v>
      </c>
      <c r="L12" s="1186">
        <v>100</v>
      </c>
      <c r="M12" s="1186">
        <v>0</v>
      </c>
      <c r="N12" s="1186">
        <v>20</v>
      </c>
      <c r="O12" s="1186">
        <v>17</v>
      </c>
      <c r="P12" s="1186">
        <v>3</v>
      </c>
      <c r="Q12" s="1186">
        <v>17</v>
      </c>
      <c r="R12" s="1186">
        <v>0</v>
      </c>
      <c r="S12" s="1186">
        <v>0</v>
      </c>
      <c r="T12" s="1186">
        <v>0</v>
      </c>
      <c r="U12" s="1186">
        <v>0</v>
      </c>
      <c r="V12" s="1186">
        <v>0</v>
      </c>
      <c r="W12" s="1186">
        <v>0</v>
      </c>
      <c r="X12" s="1186">
        <v>0</v>
      </c>
      <c r="Y12" s="1186">
        <v>0</v>
      </c>
      <c r="Z12" s="1186">
        <v>0</v>
      </c>
      <c r="AA12" s="1186">
        <v>0</v>
      </c>
      <c r="AB12" s="1186" t="s">
        <v>1333</v>
      </c>
      <c r="AC12" s="1186">
        <v>0</v>
      </c>
      <c r="AD12" s="1186">
        <v>0</v>
      </c>
      <c r="AE12" s="1186" t="s">
        <v>1333</v>
      </c>
      <c r="AF12" s="1186">
        <v>0</v>
      </c>
      <c r="AG12" s="1186">
        <v>0</v>
      </c>
      <c r="AH12" s="1186" t="s">
        <v>1333</v>
      </c>
      <c r="AI12" s="1186">
        <v>3</v>
      </c>
      <c r="AJ12" s="1186">
        <v>0</v>
      </c>
      <c r="AK12" s="1186">
        <v>0</v>
      </c>
      <c r="AL12" s="1186">
        <v>0</v>
      </c>
      <c r="AM12" s="1186">
        <v>0</v>
      </c>
      <c r="AN12" s="1186">
        <v>0</v>
      </c>
      <c r="AO12" s="1186">
        <v>0</v>
      </c>
      <c r="AP12" s="1186">
        <v>0</v>
      </c>
      <c r="AQ12" s="1186">
        <v>0</v>
      </c>
      <c r="AR12" s="1186">
        <v>0</v>
      </c>
      <c r="AS12" s="1186">
        <v>0</v>
      </c>
      <c r="AT12" s="1186" t="s">
        <v>1333</v>
      </c>
      <c r="AU12" s="1186">
        <v>0</v>
      </c>
      <c r="AV12" s="1186">
        <v>0</v>
      </c>
      <c r="AW12" s="1186" t="s">
        <v>1333</v>
      </c>
      <c r="AX12" s="1186">
        <v>0</v>
      </c>
      <c r="AY12" s="1186">
        <v>0</v>
      </c>
      <c r="AZ12" s="1186" t="s">
        <v>1333</v>
      </c>
      <c r="BA12" s="1186" t="s">
        <v>1333</v>
      </c>
      <c r="BB12" s="93" t="s">
        <v>1252</v>
      </c>
      <c r="BC12" s="364">
        <v>123</v>
      </c>
      <c r="BD12" s="441" t="s">
        <v>882</v>
      </c>
      <c r="BE12" s="413"/>
      <c r="BF12" s="43" t="s">
        <v>792</v>
      </c>
    </row>
    <row r="13" spans="1:78" ht="15.75">
      <c r="A13" s="111" t="s">
        <v>300</v>
      </c>
      <c r="B13" s="220" t="s">
        <v>1290</v>
      </c>
      <c r="C13" s="111" t="s">
        <v>708</v>
      </c>
      <c r="D13" s="221">
        <v>79.03</v>
      </c>
      <c r="E13" s="121">
        <v>89.58</v>
      </c>
      <c r="F13" s="230">
        <v>100</v>
      </c>
      <c r="G13" s="203" t="s">
        <v>1332</v>
      </c>
      <c r="H13" s="567" t="s">
        <v>1433</v>
      </c>
      <c r="I13" s="567" t="s">
        <v>1998</v>
      </c>
      <c r="J13" s="737">
        <v>100</v>
      </c>
      <c r="K13" s="1077">
        <v>96</v>
      </c>
      <c r="L13" s="1186">
        <v>98.8</v>
      </c>
      <c r="M13" s="1186">
        <v>0</v>
      </c>
      <c r="N13" s="1186">
        <v>86</v>
      </c>
      <c r="O13" s="1186">
        <v>66</v>
      </c>
      <c r="P13" s="1186">
        <v>20</v>
      </c>
      <c r="Q13" s="1186">
        <v>64</v>
      </c>
      <c r="R13" s="1186">
        <v>1</v>
      </c>
      <c r="S13" s="1186">
        <v>0</v>
      </c>
      <c r="T13" s="1186">
        <v>0</v>
      </c>
      <c r="U13" s="1186">
        <v>0</v>
      </c>
      <c r="V13" s="1186">
        <v>0</v>
      </c>
      <c r="W13" s="1186">
        <v>0</v>
      </c>
      <c r="X13" s="1186">
        <v>0</v>
      </c>
      <c r="Y13" s="1186">
        <v>0</v>
      </c>
      <c r="Z13" s="1186">
        <v>1</v>
      </c>
      <c r="AA13" s="1186">
        <v>0</v>
      </c>
      <c r="AB13" s="1186" t="s">
        <v>3005</v>
      </c>
      <c r="AC13" s="1186">
        <v>0</v>
      </c>
      <c r="AD13" s="1186">
        <v>0</v>
      </c>
      <c r="AE13" s="1186" t="s">
        <v>1333</v>
      </c>
      <c r="AF13" s="1186">
        <v>0</v>
      </c>
      <c r="AG13" s="1186">
        <v>0</v>
      </c>
      <c r="AH13" s="1186" t="s">
        <v>1333</v>
      </c>
      <c r="AI13" s="1186">
        <v>16</v>
      </c>
      <c r="AJ13" s="1186">
        <v>3</v>
      </c>
      <c r="AK13" s="1186">
        <v>1</v>
      </c>
      <c r="AL13" s="1186">
        <v>0</v>
      </c>
      <c r="AM13" s="1186">
        <v>0</v>
      </c>
      <c r="AN13" s="1186">
        <v>0</v>
      </c>
      <c r="AO13" s="1186">
        <v>0</v>
      </c>
      <c r="AP13" s="1186">
        <v>0</v>
      </c>
      <c r="AQ13" s="1186">
        <v>0</v>
      </c>
      <c r="AR13" s="1186">
        <v>0</v>
      </c>
      <c r="AS13" s="1186">
        <v>0</v>
      </c>
      <c r="AT13" s="1186" t="s">
        <v>1333</v>
      </c>
      <c r="AU13" s="1186">
        <v>0</v>
      </c>
      <c r="AV13" s="1186">
        <v>0</v>
      </c>
      <c r="AW13" s="1186" t="s">
        <v>1333</v>
      </c>
      <c r="AX13" s="1186">
        <v>0</v>
      </c>
      <c r="AY13" s="1186">
        <v>0</v>
      </c>
      <c r="AZ13" s="1186" t="s">
        <v>1333</v>
      </c>
      <c r="BA13" s="1186" t="s">
        <v>1333</v>
      </c>
      <c r="BB13" s="93" t="s">
        <v>1252</v>
      </c>
      <c r="BC13" s="364">
        <v>123</v>
      </c>
      <c r="BD13" s="441" t="s">
        <v>1181</v>
      </c>
      <c r="BE13" s="413"/>
      <c r="BF13" s="43" t="s">
        <v>878</v>
      </c>
    </row>
    <row r="14" spans="1:78" ht="15.75">
      <c r="A14" s="111" t="s">
        <v>325</v>
      </c>
      <c r="B14" s="220" t="s">
        <v>1290</v>
      </c>
      <c r="C14" s="111" t="s">
        <v>739</v>
      </c>
      <c r="D14" s="221">
        <v>93.9</v>
      </c>
      <c r="E14" s="121">
        <v>97.91</v>
      </c>
      <c r="F14" s="230">
        <v>98.56</v>
      </c>
      <c r="G14" s="203" t="s">
        <v>1332</v>
      </c>
      <c r="H14" s="567" t="s">
        <v>1332</v>
      </c>
      <c r="I14" s="567" t="s">
        <v>1332</v>
      </c>
      <c r="J14" s="737">
        <v>100</v>
      </c>
      <c r="K14" s="1077">
        <v>100</v>
      </c>
      <c r="L14" s="1186">
        <v>99.3</v>
      </c>
      <c r="M14" s="1186">
        <v>3</v>
      </c>
      <c r="N14" s="1186">
        <v>299</v>
      </c>
      <c r="O14" s="1186">
        <v>245</v>
      </c>
      <c r="P14" s="1186">
        <v>54</v>
      </c>
      <c r="Q14" s="1186">
        <v>240</v>
      </c>
      <c r="R14" s="1186">
        <v>2</v>
      </c>
      <c r="S14" s="1186">
        <v>1</v>
      </c>
      <c r="T14" s="1186">
        <v>0</v>
      </c>
      <c r="U14" s="1186">
        <v>0</v>
      </c>
      <c r="V14" s="1186">
        <v>0</v>
      </c>
      <c r="W14" s="1186">
        <v>0</v>
      </c>
      <c r="X14" s="1186">
        <v>0</v>
      </c>
      <c r="Y14" s="1186">
        <v>1</v>
      </c>
      <c r="Z14" s="1186">
        <v>1</v>
      </c>
      <c r="AA14" s="1186">
        <v>0</v>
      </c>
      <c r="AB14" s="1186" t="s">
        <v>3006</v>
      </c>
      <c r="AC14" s="1186">
        <v>0</v>
      </c>
      <c r="AD14" s="1186">
        <v>0</v>
      </c>
      <c r="AE14" s="1186" t="s">
        <v>3007</v>
      </c>
      <c r="AF14" s="1186">
        <v>0</v>
      </c>
      <c r="AG14" s="1186">
        <v>0</v>
      </c>
      <c r="AH14" s="1186" t="s">
        <v>1333</v>
      </c>
      <c r="AI14" s="1186">
        <v>54</v>
      </c>
      <c r="AJ14" s="1186">
        <v>0</v>
      </c>
      <c r="AK14" s="1186">
        <v>0</v>
      </c>
      <c r="AL14" s="1186">
        <v>0</v>
      </c>
      <c r="AM14" s="1186">
        <v>0</v>
      </c>
      <c r="AN14" s="1186">
        <v>0</v>
      </c>
      <c r="AO14" s="1186">
        <v>0</v>
      </c>
      <c r="AP14" s="1186">
        <v>0</v>
      </c>
      <c r="AQ14" s="1186">
        <v>0</v>
      </c>
      <c r="AR14" s="1186">
        <v>0</v>
      </c>
      <c r="AS14" s="1186">
        <v>0</v>
      </c>
      <c r="AT14" s="1186" t="s">
        <v>1333</v>
      </c>
      <c r="AU14" s="1186">
        <v>0</v>
      </c>
      <c r="AV14" s="1186">
        <v>0</v>
      </c>
      <c r="AW14" s="1186" t="s">
        <v>1333</v>
      </c>
      <c r="AX14" s="1186">
        <v>0</v>
      </c>
      <c r="AY14" s="1186">
        <v>0</v>
      </c>
      <c r="AZ14" s="1186" t="s">
        <v>1333</v>
      </c>
      <c r="BA14" s="1186" t="s">
        <v>1333</v>
      </c>
      <c r="BB14" s="93" t="s">
        <v>1252</v>
      </c>
      <c r="BC14" s="364">
        <v>123</v>
      </c>
      <c r="BD14" s="441" t="s">
        <v>1182</v>
      </c>
      <c r="BE14" s="413"/>
      <c r="BF14" s="43" t="s">
        <v>878</v>
      </c>
    </row>
    <row r="15" spans="1:78" ht="15.75">
      <c r="A15" s="111" t="s">
        <v>433</v>
      </c>
      <c r="B15" s="220" t="s">
        <v>1291</v>
      </c>
      <c r="C15" s="111" t="s">
        <v>644</v>
      </c>
      <c r="D15" s="221">
        <v>100</v>
      </c>
      <c r="E15" s="121">
        <v>100</v>
      </c>
      <c r="F15" s="230">
        <v>100</v>
      </c>
      <c r="G15" s="203" t="s">
        <v>1332</v>
      </c>
      <c r="H15" s="567" t="s">
        <v>1404</v>
      </c>
      <c r="I15" s="567" t="s">
        <v>1332</v>
      </c>
      <c r="J15" s="737">
        <v>100</v>
      </c>
      <c r="K15" s="1077">
        <v>100</v>
      </c>
      <c r="L15" s="1186">
        <v>100</v>
      </c>
      <c r="M15" s="1186">
        <v>0</v>
      </c>
      <c r="N15" s="1186">
        <v>18</v>
      </c>
      <c r="O15" s="1186">
        <v>17</v>
      </c>
      <c r="P15" s="1186">
        <v>1</v>
      </c>
      <c r="Q15" s="1186">
        <v>17</v>
      </c>
      <c r="R15" s="1186">
        <v>0</v>
      </c>
      <c r="S15" s="1186">
        <v>0</v>
      </c>
      <c r="T15" s="1186">
        <v>0</v>
      </c>
      <c r="U15" s="1186">
        <v>0</v>
      </c>
      <c r="V15" s="1186">
        <v>0</v>
      </c>
      <c r="W15" s="1186">
        <v>0</v>
      </c>
      <c r="X15" s="1186">
        <v>0</v>
      </c>
      <c r="Y15" s="1186">
        <v>0</v>
      </c>
      <c r="Z15" s="1186">
        <v>0</v>
      </c>
      <c r="AA15" s="1186">
        <v>0</v>
      </c>
      <c r="AB15" s="1186" t="s">
        <v>1333</v>
      </c>
      <c r="AC15" s="1186">
        <v>0</v>
      </c>
      <c r="AD15" s="1186">
        <v>0</v>
      </c>
      <c r="AE15" s="1186" t="s">
        <v>1333</v>
      </c>
      <c r="AF15" s="1186">
        <v>0</v>
      </c>
      <c r="AG15" s="1186">
        <v>0</v>
      </c>
      <c r="AH15" s="1186" t="s">
        <v>1333</v>
      </c>
      <c r="AI15" s="1186">
        <v>1</v>
      </c>
      <c r="AJ15" s="1186">
        <v>0</v>
      </c>
      <c r="AK15" s="1186">
        <v>0</v>
      </c>
      <c r="AL15" s="1186">
        <v>0</v>
      </c>
      <c r="AM15" s="1186">
        <v>0</v>
      </c>
      <c r="AN15" s="1186">
        <v>0</v>
      </c>
      <c r="AO15" s="1186">
        <v>0</v>
      </c>
      <c r="AP15" s="1186">
        <v>0</v>
      </c>
      <c r="AQ15" s="1186">
        <v>0</v>
      </c>
      <c r="AR15" s="1186">
        <v>0</v>
      </c>
      <c r="AS15" s="1186">
        <v>0</v>
      </c>
      <c r="AT15" s="1186" t="s">
        <v>1333</v>
      </c>
      <c r="AU15" s="1186">
        <v>0</v>
      </c>
      <c r="AV15" s="1186">
        <v>0</v>
      </c>
      <c r="AW15" s="1186" t="s">
        <v>1333</v>
      </c>
      <c r="AX15" s="1186">
        <v>0</v>
      </c>
      <c r="AY15" s="1186">
        <v>0</v>
      </c>
      <c r="AZ15" s="1186" t="s">
        <v>1333</v>
      </c>
      <c r="BA15" s="1186" t="s">
        <v>1333</v>
      </c>
      <c r="BB15" s="93" t="s">
        <v>1243</v>
      </c>
      <c r="BC15" s="364">
        <v>171</v>
      </c>
      <c r="BD15" s="441" t="s">
        <v>882</v>
      </c>
      <c r="BE15" s="413"/>
      <c r="BF15" s="43" t="s">
        <v>792</v>
      </c>
    </row>
    <row r="16" spans="1:78" ht="15.75">
      <c r="A16" s="111" t="s">
        <v>18</v>
      </c>
      <c r="B16" s="220" t="s">
        <v>1291</v>
      </c>
      <c r="C16" s="111" t="s">
        <v>768</v>
      </c>
      <c r="D16" s="221" t="s">
        <v>1190</v>
      </c>
      <c r="E16" s="121" t="s">
        <v>1190</v>
      </c>
      <c r="F16" s="230" t="s">
        <v>1190</v>
      </c>
      <c r="G16" s="203" t="s">
        <v>1190</v>
      </c>
      <c r="H16" s="567" t="s">
        <v>1190</v>
      </c>
      <c r="I16" s="567" t="s">
        <v>1190</v>
      </c>
      <c r="J16" s="737" t="s">
        <v>1190</v>
      </c>
      <c r="K16" s="1078" t="s">
        <v>1190</v>
      </c>
      <c r="L16" s="1186" t="s">
        <v>1190</v>
      </c>
      <c r="M16" s="1186"/>
      <c r="N16" s="1186"/>
      <c r="O16" s="1186"/>
      <c r="P16" s="1186"/>
      <c r="Q16" s="1186"/>
      <c r="R16" s="1186"/>
      <c r="S16" s="1186"/>
      <c r="T16" s="1186"/>
      <c r="U16" s="1186"/>
      <c r="V16" s="1186"/>
      <c r="W16" s="1186"/>
      <c r="X16" s="1186"/>
      <c r="Y16" s="1186"/>
      <c r="Z16" s="1186"/>
      <c r="AA16" s="1186"/>
      <c r="AB16" s="1186"/>
      <c r="AC16" s="1186"/>
      <c r="AD16" s="1186"/>
      <c r="AE16" s="1186"/>
      <c r="AF16" s="1186"/>
      <c r="AG16" s="1186"/>
      <c r="AH16" s="1186"/>
      <c r="AI16" s="1186"/>
      <c r="AJ16" s="1186"/>
      <c r="AK16" s="1186"/>
      <c r="AL16" s="1186"/>
      <c r="AM16" s="1186"/>
      <c r="AN16" s="1186"/>
      <c r="AO16" s="1186"/>
      <c r="AP16" s="1186"/>
      <c r="AQ16" s="1186"/>
      <c r="AR16" s="1186"/>
      <c r="AS16" s="1186"/>
      <c r="AT16" s="1186"/>
      <c r="AU16" s="1186"/>
      <c r="AV16" s="1186"/>
      <c r="AW16" s="1186"/>
      <c r="AX16" s="1186"/>
      <c r="AY16" s="1186"/>
      <c r="AZ16" s="1186"/>
      <c r="BA16" s="1186"/>
      <c r="BB16" s="93" t="s">
        <v>1243</v>
      </c>
      <c r="BC16" s="364">
        <v>171</v>
      </c>
      <c r="BD16" s="441" t="s">
        <v>1180</v>
      </c>
      <c r="BE16" s="413"/>
      <c r="BF16" s="43" t="s">
        <v>792</v>
      </c>
    </row>
    <row r="17" spans="1:58" ht="15.75">
      <c r="A17" s="111" t="s">
        <v>353</v>
      </c>
      <c r="B17" s="220" t="s">
        <v>1291</v>
      </c>
      <c r="C17" s="111" t="s">
        <v>354</v>
      </c>
      <c r="D17" s="221">
        <v>81.819999999999993</v>
      </c>
      <c r="E17" s="121">
        <v>100</v>
      </c>
      <c r="F17" s="230">
        <v>100</v>
      </c>
      <c r="G17" s="203" t="s">
        <v>1332</v>
      </c>
      <c r="H17" s="567" t="s">
        <v>1332</v>
      </c>
      <c r="I17" s="567" t="s">
        <v>1332</v>
      </c>
      <c r="J17" s="737">
        <v>100</v>
      </c>
      <c r="K17" s="1077">
        <v>100</v>
      </c>
      <c r="L17" s="1186">
        <v>83.3</v>
      </c>
      <c r="M17" s="1186">
        <v>0</v>
      </c>
      <c r="N17" s="1186">
        <v>12</v>
      </c>
      <c r="O17" s="1186">
        <v>8</v>
      </c>
      <c r="P17" s="1186">
        <v>4</v>
      </c>
      <c r="Q17" s="1186">
        <v>6</v>
      </c>
      <c r="R17" s="1186">
        <v>0</v>
      </c>
      <c r="S17" s="1186">
        <v>0</v>
      </c>
      <c r="T17" s="1186">
        <v>0</v>
      </c>
      <c r="U17" s="1186">
        <v>0</v>
      </c>
      <c r="V17" s="1186">
        <v>0</v>
      </c>
      <c r="W17" s="1186">
        <v>0</v>
      </c>
      <c r="X17" s="1186">
        <v>2</v>
      </c>
      <c r="Y17" s="1186">
        <v>0</v>
      </c>
      <c r="Z17" s="1186">
        <v>0</v>
      </c>
      <c r="AA17" s="1186">
        <v>0</v>
      </c>
      <c r="AB17" s="1186" t="s">
        <v>1333</v>
      </c>
      <c r="AC17" s="1186">
        <v>0</v>
      </c>
      <c r="AD17" s="1186">
        <v>0</v>
      </c>
      <c r="AE17" s="1186" t="s">
        <v>1333</v>
      </c>
      <c r="AF17" s="1186">
        <v>0</v>
      </c>
      <c r="AG17" s="1186">
        <v>0</v>
      </c>
      <c r="AH17" s="1186" t="s">
        <v>1333</v>
      </c>
      <c r="AI17" s="1186">
        <v>4</v>
      </c>
      <c r="AJ17" s="1186">
        <v>0</v>
      </c>
      <c r="AK17" s="1186">
        <v>0</v>
      </c>
      <c r="AL17" s="1186">
        <v>0</v>
      </c>
      <c r="AM17" s="1186">
        <v>0</v>
      </c>
      <c r="AN17" s="1186">
        <v>0</v>
      </c>
      <c r="AO17" s="1186">
        <v>0</v>
      </c>
      <c r="AP17" s="1186">
        <v>0</v>
      </c>
      <c r="AQ17" s="1186">
        <v>0</v>
      </c>
      <c r="AR17" s="1186">
        <v>0</v>
      </c>
      <c r="AS17" s="1186">
        <v>0</v>
      </c>
      <c r="AT17" s="1186" t="s">
        <v>1333</v>
      </c>
      <c r="AU17" s="1186">
        <v>0</v>
      </c>
      <c r="AV17" s="1186">
        <v>0</v>
      </c>
      <c r="AW17" s="1186" t="s">
        <v>1333</v>
      </c>
      <c r="AX17" s="1186">
        <v>0</v>
      </c>
      <c r="AY17" s="1186">
        <v>0</v>
      </c>
      <c r="AZ17" s="1186" t="s">
        <v>1333</v>
      </c>
      <c r="BA17" s="1186" t="s">
        <v>1333</v>
      </c>
      <c r="BB17" s="93" t="s">
        <v>1243</v>
      </c>
      <c r="BC17" s="364">
        <v>171</v>
      </c>
      <c r="BD17" s="441" t="s">
        <v>1179</v>
      </c>
      <c r="BE17" s="413"/>
      <c r="BF17" s="43" t="s">
        <v>878</v>
      </c>
    </row>
    <row r="18" spans="1:58" ht="15.75">
      <c r="A18" s="111" t="s">
        <v>69</v>
      </c>
      <c r="B18" s="220" t="s">
        <v>1291</v>
      </c>
      <c r="C18" s="111" t="s">
        <v>630</v>
      </c>
      <c r="D18" s="221">
        <v>100</v>
      </c>
      <c r="E18" s="121">
        <v>100</v>
      </c>
      <c r="F18" s="230">
        <v>96.15</v>
      </c>
      <c r="G18" s="203" t="s">
        <v>1332</v>
      </c>
      <c r="H18" s="567" t="s">
        <v>1332</v>
      </c>
      <c r="I18" s="567" t="s">
        <v>1332</v>
      </c>
      <c r="J18" s="737">
        <v>100</v>
      </c>
      <c r="K18" s="1077">
        <v>96.67</v>
      </c>
      <c r="L18" s="1186">
        <v>100</v>
      </c>
      <c r="M18" s="1186">
        <v>0</v>
      </c>
      <c r="N18" s="1186">
        <v>26</v>
      </c>
      <c r="O18" s="1186">
        <v>21</v>
      </c>
      <c r="P18" s="1186">
        <v>5</v>
      </c>
      <c r="Q18" s="1186">
        <v>21</v>
      </c>
      <c r="R18" s="1186">
        <v>0</v>
      </c>
      <c r="S18" s="1186">
        <v>0</v>
      </c>
      <c r="T18" s="1186">
        <v>0</v>
      </c>
      <c r="U18" s="1186">
        <v>0</v>
      </c>
      <c r="V18" s="1186">
        <v>0</v>
      </c>
      <c r="W18" s="1186">
        <v>0</v>
      </c>
      <c r="X18" s="1186">
        <v>0</v>
      </c>
      <c r="Y18" s="1186">
        <v>0</v>
      </c>
      <c r="Z18" s="1186">
        <v>0</v>
      </c>
      <c r="AA18" s="1186">
        <v>0</v>
      </c>
      <c r="AB18" s="1186" t="s">
        <v>1333</v>
      </c>
      <c r="AC18" s="1186">
        <v>0</v>
      </c>
      <c r="AD18" s="1186">
        <v>0</v>
      </c>
      <c r="AE18" s="1186" t="s">
        <v>1333</v>
      </c>
      <c r="AF18" s="1186">
        <v>0</v>
      </c>
      <c r="AG18" s="1186">
        <v>0</v>
      </c>
      <c r="AH18" s="1186" t="s">
        <v>1333</v>
      </c>
      <c r="AI18" s="1186">
        <v>5</v>
      </c>
      <c r="AJ18" s="1186">
        <v>0</v>
      </c>
      <c r="AK18" s="1186">
        <v>0</v>
      </c>
      <c r="AL18" s="1186">
        <v>0</v>
      </c>
      <c r="AM18" s="1186">
        <v>0</v>
      </c>
      <c r="AN18" s="1186">
        <v>0</v>
      </c>
      <c r="AO18" s="1186">
        <v>0</v>
      </c>
      <c r="AP18" s="1186">
        <v>0</v>
      </c>
      <c r="AQ18" s="1186">
        <v>0</v>
      </c>
      <c r="AR18" s="1186">
        <v>0</v>
      </c>
      <c r="AS18" s="1186">
        <v>0</v>
      </c>
      <c r="AT18" s="1186" t="s">
        <v>1333</v>
      </c>
      <c r="AU18" s="1186">
        <v>0</v>
      </c>
      <c r="AV18" s="1186">
        <v>0</v>
      </c>
      <c r="AW18" s="1186" t="s">
        <v>1333</v>
      </c>
      <c r="AX18" s="1186">
        <v>0</v>
      </c>
      <c r="AY18" s="1186">
        <v>0</v>
      </c>
      <c r="AZ18" s="1186" t="s">
        <v>1333</v>
      </c>
      <c r="BA18" s="1186" t="s">
        <v>1333</v>
      </c>
      <c r="BB18" s="93" t="s">
        <v>1243</v>
      </c>
      <c r="BC18" s="364">
        <v>171</v>
      </c>
      <c r="BD18" s="441" t="s">
        <v>882</v>
      </c>
      <c r="BE18" s="413"/>
      <c r="BF18" s="43" t="s">
        <v>792</v>
      </c>
    </row>
    <row r="19" spans="1:58" ht="15.75">
      <c r="A19" s="256" t="s">
        <v>98</v>
      </c>
      <c r="B19" s="220" t="s">
        <v>1291</v>
      </c>
      <c r="C19" s="111" t="s">
        <v>547</v>
      </c>
      <c r="D19" s="221">
        <v>100</v>
      </c>
      <c r="E19" s="121">
        <v>100</v>
      </c>
      <c r="F19" s="230">
        <v>100</v>
      </c>
      <c r="G19" s="203" t="s">
        <v>1332</v>
      </c>
      <c r="H19" s="567" t="s">
        <v>1332</v>
      </c>
      <c r="I19" s="567" t="s">
        <v>1332</v>
      </c>
      <c r="J19" s="737">
        <v>100</v>
      </c>
      <c r="K19" s="1077">
        <v>97.22</v>
      </c>
      <c r="L19" s="1186">
        <v>100</v>
      </c>
      <c r="M19" s="1186">
        <v>0</v>
      </c>
      <c r="N19" s="1186">
        <v>32</v>
      </c>
      <c r="O19" s="1186">
        <v>26</v>
      </c>
      <c r="P19" s="1186">
        <v>6</v>
      </c>
      <c r="Q19" s="1186">
        <v>26</v>
      </c>
      <c r="R19" s="1186">
        <v>0</v>
      </c>
      <c r="S19" s="1186">
        <v>0</v>
      </c>
      <c r="T19" s="1186">
        <v>0</v>
      </c>
      <c r="U19" s="1186">
        <v>0</v>
      </c>
      <c r="V19" s="1186">
        <v>0</v>
      </c>
      <c r="W19" s="1186">
        <v>0</v>
      </c>
      <c r="X19" s="1186">
        <v>0</v>
      </c>
      <c r="Y19" s="1186">
        <v>0</v>
      </c>
      <c r="Z19" s="1186">
        <v>0</v>
      </c>
      <c r="AA19" s="1186">
        <v>0</v>
      </c>
      <c r="AB19" s="1186" t="s">
        <v>1333</v>
      </c>
      <c r="AC19" s="1186">
        <v>0</v>
      </c>
      <c r="AD19" s="1186">
        <v>0</v>
      </c>
      <c r="AE19" s="1186" t="s">
        <v>1333</v>
      </c>
      <c r="AF19" s="1186">
        <v>0</v>
      </c>
      <c r="AG19" s="1186">
        <v>0</v>
      </c>
      <c r="AH19" s="1186" t="s">
        <v>1333</v>
      </c>
      <c r="AI19" s="1186">
        <v>6</v>
      </c>
      <c r="AJ19" s="1186">
        <v>0</v>
      </c>
      <c r="AK19" s="1186">
        <v>0</v>
      </c>
      <c r="AL19" s="1186">
        <v>0</v>
      </c>
      <c r="AM19" s="1186">
        <v>0</v>
      </c>
      <c r="AN19" s="1186">
        <v>0</v>
      </c>
      <c r="AO19" s="1186">
        <v>0</v>
      </c>
      <c r="AP19" s="1186">
        <v>0</v>
      </c>
      <c r="AQ19" s="1186">
        <v>0</v>
      </c>
      <c r="AR19" s="1186">
        <v>0</v>
      </c>
      <c r="AS19" s="1186">
        <v>0</v>
      </c>
      <c r="AT19" s="1186" t="s">
        <v>1333</v>
      </c>
      <c r="AU19" s="1186">
        <v>0</v>
      </c>
      <c r="AV19" s="1186">
        <v>0</v>
      </c>
      <c r="AW19" s="1186" t="s">
        <v>1333</v>
      </c>
      <c r="AX19" s="1186">
        <v>0</v>
      </c>
      <c r="AY19" s="1186">
        <v>0</v>
      </c>
      <c r="AZ19" s="1186" t="s">
        <v>1333</v>
      </c>
      <c r="BA19" s="1186" t="s">
        <v>1333</v>
      </c>
      <c r="BB19" s="93" t="s">
        <v>1243</v>
      </c>
      <c r="BC19" s="364">
        <v>171</v>
      </c>
      <c r="BD19" s="441" t="s">
        <v>882</v>
      </c>
      <c r="BE19" s="413"/>
      <c r="BF19" s="43" t="s">
        <v>792</v>
      </c>
    </row>
    <row r="20" spans="1:58" ht="15.75">
      <c r="A20" s="111" t="s">
        <v>96</v>
      </c>
      <c r="B20" s="220" t="s">
        <v>1291</v>
      </c>
      <c r="C20" s="111" t="s">
        <v>546</v>
      </c>
      <c r="D20" s="221">
        <v>100</v>
      </c>
      <c r="E20" s="121">
        <v>100</v>
      </c>
      <c r="F20" s="230">
        <v>100</v>
      </c>
      <c r="G20" s="203" t="s">
        <v>1332</v>
      </c>
      <c r="H20" s="567" t="s">
        <v>1332</v>
      </c>
      <c r="I20" s="567" t="s">
        <v>1332</v>
      </c>
      <c r="J20" s="737">
        <v>100</v>
      </c>
      <c r="K20" s="1077">
        <v>100</v>
      </c>
      <c r="L20" s="1186">
        <v>100</v>
      </c>
      <c r="M20" s="1186">
        <v>1</v>
      </c>
      <c r="N20" s="1186">
        <v>27</v>
      </c>
      <c r="O20" s="1186">
        <v>23</v>
      </c>
      <c r="P20" s="1186">
        <v>4</v>
      </c>
      <c r="Q20" s="1186">
        <v>23</v>
      </c>
      <c r="R20" s="1186">
        <v>0</v>
      </c>
      <c r="S20" s="1186">
        <v>0</v>
      </c>
      <c r="T20" s="1186">
        <v>0</v>
      </c>
      <c r="U20" s="1186">
        <v>0</v>
      </c>
      <c r="V20" s="1186">
        <v>0</v>
      </c>
      <c r="W20" s="1186">
        <v>0</v>
      </c>
      <c r="X20" s="1186">
        <v>0</v>
      </c>
      <c r="Y20" s="1186">
        <v>0</v>
      </c>
      <c r="Z20" s="1186">
        <v>0</v>
      </c>
      <c r="AA20" s="1186">
        <v>0</v>
      </c>
      <c r="AB20" s="1186" t="s">
        <v>1333</v>
      </c>
      <c r="AC20" s="1186">
        <v>0</v>
      </c>
      <c r="AD20" s="1186">
        <v>0</v>
      </c>
      <c r="AE20" s="1186" t="s">
        <v>1333</v>
      </c>
      <c r="AF20" s="1186">
        <v>0</v>
      </c>
      <c r="AG20" s="1186">
        <v>0</v>
      </c>
      <c r="AH20" s="1186" t="s">
        <v>1333</v>
      </c>
      <c r="AI20" s="1186">
        <v>4</v>
      </c>
      <c r="AJ20" s="1186">
        <v>0</v>
      </c>
      <c r="AK20" s="1186">
        <v>0</v>
      </c>
      <c r="AL20" s="1186">
        <v>0</v>
      </c>
      <c r="AM20" s="1186">
        <v>0</v>
      </c>
      <c r="AN20" s="1186">
        <v>0</v>
      </c>
      <c r="AO20" s="1186">
        <v>0</v>
      </c>
      <c r="AP20" s="1186">
        <v>0</v>
      </c>
      <c r="AQ20" s="1186">
        <v>0</v>
      </c>
      <c r="AR20" s="1186">
        <v>0</v>
      </c>
      <c r="AS20" s="1186">
        <v>0</v>
      </c>
      <c r="AT20" s="1186" t="s">
        <v>1333</v>
      </c>
      <c r="AU20" s="1186">
        <v>0</v>
      </c>
      <c r="AV20" s="1186">
        <v>0</v>
      </c>
      <c r="AW20" s="1186" t="s">
        <v>1333</v>
      </c>
      <c r="AX20" s="1186">
        <v>0</v>
      </c>
      <c r="AY20" s="1186">
        <v>0</v>
      </c>
      <c r="AZ20" s="1186" t="s">
        <v>1333</v>
      </c>
      <c r="BA20" s="1186" t="s">
        <v>1333</v>
      </c>
      <c r="BB20" s="93" t="s">
        <v>1243</v>
      </c>
      <c r="BC20" s="364">
        <v>171</v>
      </c>
      <c r="BD20" s="441" t="s">
        <v>882</v>
      </c>
      <c r="BE20" s="413"/>
      <c r="BF20" s="43" t="s">
        <v>792</v>
      </c>
    </row>
    <row r="21" spans="1:58" ht="15.75">
      <c r="A21" s="111" t="s">
        <v>424</v>
      </c>
      <c r="B21" s="220" t="s">
        <v>1291</v>
      </c>
      <c r="C21" s="111" t="s">
        <v>802</v>
      </c>
      <c r="D21" s="221">
        <v>87.13</v>
      </c>
      <c r="E21" s="121">
        <v>98.55</v>
      </c>
      <c r="F21" s="230">
        <v>100</v>
      </c>
      <c r="G21" s="203" t="s">
        <v>1332</v>
      </c>
      <c r="H21" s="567" t="s">
        <v>1428</v>
      </c>
      <c r="I21" s="567" t="s">
        <v>1332</v>
      </c>
      <c r="J21" s="737">
        <v>100</v>
      </c>
      <c r="K21" s="1077">
        <v>100</v>
      </c>
      <c r="L21" s="1186">
        <v>100</v>
      </c>
      <c r="M21" s="1186">
        <v>1</v>
      </c>
      <c r="N21" s="1186">
        <v>171</v>
      </c>
      <c r="O21" s="1186">
        <v>130</v>
      </c>
      <c r="P21" s="1186">
        <v>41</v>
      </c>
      <c r="Q21" s="1186">
        <v>128</v>
      </c>
      <c r="R21" s="1186">
        <v>1</v>
      </c>
      <c r="S21" s="1186">
        <v>1</v>
      </c>
      <c r="T21" s="1186">
        <v>0</v>
      </c>
      <c r="U21" s="1186">
        <v>0</v>
      </c>
      <c r="V21" s="1186">
        <v>0</v>
      </c>
      <c r="W21" s="1186">
        <v>0</v>
      </c>
      <c r="X21" s="1186">
        <v>0</v>
      </c>
      <c r="Y21" s="1186">
        <v>0</v>
      </c>
      <c r="Z21" s="1186">
        <v>0</v>
      </c>
      <c r="AA21" s="1186">
        <v>0</v>
      </c>
      <c r="AB21" s="1186" t="s">
        <v>1333</v>
      </c>
      <c r="AC21" s="1186">
        <v>0</v>
      </c>
      <c r="AD21" s="1186">
        <v>0</v>
      </c>
      <c r="AE21" s="1186" t="s">
        <v>1333</v>
      </c>
      <c r="AF21" s="1186">
        <v>0</v>
      </c>
      <c r="AG21" s="1186">
        <v>0</v>
      </c>
      <c r="AH21" s="1186" t="s">
        <v>1333</v>
      </c>
      <c r="AI21" s="1186">
        <v>40</v>
      </c>
      <c r="AJ21" s="1186">
        <v>0</v>
      </c>
      <c r="AK21" s="1186">
        <v>1</v>
      </c>
      <c r="AL21" s="1186">
        <v>0</v>
      </c>
      <c r="AM21" s="1186">
        <v>0</v>
      </c>
      <c r="AN21" s="1186">
        <v>0</v>
      </c>
      <c r="AO21" s="1186">
        <v>0</v>
      </c>
      <c r="AP21" s="1186">
        <v>0</v>
      </c>
      <c r="AQ21" s="1186">
        <v>0</v>
      </c>
      <c r="AR21" s="1186">
        <v>0</v>
      </c>
      <c r="AS21" s="1186">
        <v>0</v>
      </c>
      <c r="AT21" s="1186" t="s">
        <v>1333</v>
      </c>
      <c r="AU21" s="1186">
        <v>0</v>
      </c>
      <c r="AV21" s="1186">
        <v>0</v>
      </c>
      <c r="AW21" s="1186" t="s">
        <v>1333</v>
      </c>
      <c r="AX21" s="1186">
        <v>0</v>
      </c>
      <c r="AY21" s="1186">
        <v>0</v>
      </c>
      <c r="AZ21" s="1186" t="s">
        <v>1333</v>
      </c>
      <c r="BA21" s="1186" t="s">
        <v>1333</v>
      </c>
      <c r="BB21" s="93" t="s">
        <v>1243</v>
      </c>
      <c r="BC21" s="364">
        <v>171</v>
      </c>
      <c r="BD21" s="441" t="s">
        <v>1181</v>
      </c>
      <c r="BE21" s="413"/>
      <c r="BF21" s="43" t="s">
        <v>792</v>
      </c>
    </row>
    <row r="22" spans="1:58" ht="15.75">
      <c r="A22" s="111" t="s">
        <v>341</v>
      </c>
      <c r="B22" s="220" t="s">
        <v>1292</v>
      </c>
      <c r="C22" s="111" t="s">
        <v>705</v>
      </c>
      <c r="D22" s="221">
        <v>87.1</v>
      </c>
      <c r="E22" s="121">
        <v>93.97</v>
      </c>
      <c r="F22" s="230">
        <v>100</v>
      </c>
      <c r="G22" s="203" t="s">
        <v>1332</v>
      </c>
      <c r="H22" s="567" t="s">
        <v>1332</v>
      </c>
      <c r="I22" s="567" t="s">
        <v>1332</v>
      </c>
      <c r="J22" s="737">
        <v>98.95</v>
      </c>
      <c r="K22" s="1077">
        <v>100</v>
      </c>
      <c r="L22" s="1186">
        <v>100</v>
      </c>
      <c r="M22" s="1186">
        <v>0</v>
      </c>
      <c r="N22" s="1186">
        <v>108</v>
      </c>
      <c r="O22" s="1186">
        <v>99</v>
      </c>
      <c r="P22" s="1186">
        <v>9</v>
      </c>
      <c r="Q22" s="1186">
        <v>98</v>
      </c>
      <c r="R22" s="1186">
        <v>1</v>
      </c>
      <c r="S22" s="1186">
        <v>0</v>
      </c>
      <c r="T22" s="1186">
        <v>0</v>
      </c>
      <c r="U22" s="1186">
        <v>0</v>
      </c>
      <c r="V22" s="1186">
        <v>0</v>
      </c>
      <c r="W22" s="1186">
        <v>0</v>
      </c>
      <c r="X22" s="1186">
        <v>0</v>
      </c>
      <c r="Y22" s="1186">
        <v>0</v>
      </c>
      <c r="Z22" s="1186">
        <v>0</v>
      </c>
      <c r="AA22" s="1186">
        <v>0</v>
      </c>
      <c r="AB22" s="1186" t="s">
        <v>1333</v>
      </c>
      <c r="AC22" s="1186">
        <v>0</v>
      </c>
      <c r="AD22" s="1186">
        <v>0</v>
      </c>
      <c r="AE22" s="1186" t="s">
        <v>1333</v>
      </c>
      <c r="AF22" s="1186">
        <v>0</v>
      </c>
      <c r="AG22" s="1186">
        <v>0</v>
      </c>
      <c r="AH22" s="1186" t="s">
        <v>1333</v>
      </c>
      <c r="AI22" s="1186">
        <v>9</v>
      </c>
      <c r="AJ22" s="1186">
        <v>0</v>
      </c>
      <c r="AK22" s="1186">
        <v>0</v>
      </c>
      <c r="AL22" s="1186">
        <v>0</v>
      </c>
      <c r="AM22" s="1186">
        <v>0</v>
      </c>
      <c r="AN22" s="1186">
        <v>0</v>
      </c>
      <c r="AO22" s="1186">
        <v>0</v>
      </c>
      <c r="AP22" s="1186">
        <v>0</v>
      </c>
      <c r="AQ22" s="1186">
        <v>0</v>
      </c>
      <c r="AR22" s="1186">
        <v>0</v>
      </c>
      <c r="AS22" s="1186">
        <v>0</v>
      </c>
      <c r="AT22" s="1186" t="s">
        <v>1333</v>
      </c>
      <c r="AU22" s="1186">
        <v>0</v>
      </c>
      <c r="AV22" s="1186">
        <v>0</v>
      </c>
      <c r="AW22" s="1186" t="s">
        <v>1333</v>
      </c>
      <c r="AX22" s="1186">
        <v>0</v>
      </c>
      <c r="AY22" s="1186">
        <v>0</v>
      </c>
      <c r="AZ22" s="1186" t="s">
        <v>1333</v>
      </c>
      <c r="BA22" s="1186" t="s">
        <v>1333</v>
      </c>
      <c r="BB22" s="93" t="s">
        <v>1242</v>
      </c>
      <c r="BC22" s="364">
        <v>114</v>
      </c>
      <c r="BD22" s="441" t="s">
        <v>1181</v>
      </c>
      <c r="BE22" s="413"/>
      <c r="BF22" s="43" t="s">
        <v>792</v>
      </c>
    </row>
    <row r="23" spans="1:58" ht="15.75">
      <c r="A23" s="111" t="s">
        <v>1141</v>
      </c>
      <c r="B23" s="257" t="s">
        <v>1292</v>
      </c>
      <c r="C23" s="111" t="s">
        <v>569</v>
      </c>
      <c r="D23" s="221">
        <v>100</v>
      </c>
      <c r="E23" s="217" t="s">
        <v>1212</v>
      </c>
      <c r="F23" s="411">
        <v>100</v>
      </c>
      <c r="G23" s="203">
        <v>100</v>
      </c>
      <c r="H23" s="567" t="s">
        <v>1332</v>
      </c>
      <c r="I23" s="567" t="s">
        <v>1332</v>
      </c>
      <c r="J23" s="737">
        <v>100</v>
      </c>
      <c r="K23" s="1077">
        <v>100</v>
      </c>
      <c r="L23" s="1186">
        <v>100</v>
      </c>
      <c r="M23" s="1186">
        <v>0</v>
      </c>
      <c r="N23" s="1186">
        <v>16</v>
      </c>
      <c r="O23" s="1186">
        <v>10</v>
      </c>
      <c r="P23" s="1186">
        <v>6</v>
      </c>
      <c r="Q23" s="1186">
        <v>10</v>
      </c>
      <c r="R23" s="1186">
        <v>0</v>
      </c>
      <c r="S23" s="1186">
        <v>0</v>
      </c>
      <c r="T23" s="1186">
        <v>0</v>
      </c>
      <c r="U23" s="1186">
        <v>0</v>
      </c>
      <c r="V23" s="1186">
        <v>0</v>
      </c>
      <c r="W23" s="1186">
        <v>0</v>
      </c>
      <c r="X23" s="1186">
        <v>0</v>
      </c>
      <c r="Y23" s="1186">
        <v>0</v>
      </c>
      <c r="Z23" s="1186">
        <v>0</v>
      </c>
      <c r="AA23" s="1186">
        <v>0</v>
      </c>
      <c r="AB23" s="1186" t="s">
        <v>1333</v>
      </c>
      <c r="AC23" s="1186">
        <v>0</v>
      </c>
      <c r="AD23" s="1186">
        <v>0</v>
      </c>
      <c r="AE23" s="1186" t="s">
        <v>1333</v>
      </c>
      <c r="AF23" s="1186">
        <v>0</v>
      </c>
      <c r="AG23" s="1186">
        <v>0</v>
      </c>
      <c r="AH23" s="1186" t="s">
        <v>1333</v>
      </c>
      <c r="AI23" s="1186">
        <v>6</v>
      </c>
      <c r="AJ23" s="1186">
        <v>0</v>
      </c>
      <c r="AK23" s="1186">
        <v>0</v>
      </c>
      <c r="AL23" s="1186">
        <v>0</v>
      </c>
      <c r="AM23" s="1186">
        <v>0</v>
      </c>
      <c r="AN23" s="1186">
        <v>0</v>
      </c>
      <c r="AO23" s="1186">
        <v>0</v>
      </c>
      <c r="AP23" s="1186">
        <v>0</v>
      </c>
      <c r="AQ23" s="1186">
        <v>0</v>
      </c>
      <c r="AR23" s="1186">
        <v>0</v>
      </c>
      <c r="AS23" s="1186">
        <v>0</v>
      </c>
      <c r="AT23" s="1186" t="s">
        <v>1333</v>
      </c>
      <c r="AU23" s="1186">
        <v>0</v>
      </c>
      <c r="AV23" s="1186">
        <v>0</v>
      </c>
      <c r="AW23" s="1186" t="s">
        <v>1333</v>
      </c>
      <c r="AX23" s="1186">
        <v>0</v>
      </c>
      <c r="AY23" s="1186">
        <v>0</v>
      </c>
      <c r="AZ23" s="1186" t="s">
        <v>1333</v>
      </c>
      <c r="BA23" s="1186" t="s">
        <v>1333</v>
      </c>
      <c r="BB23" s="93" t="s">
        <v>1242</v>
      </c>
      <c r="BC23" s="364">
        <v>114</v>
      </c>
      <c r="BD23" s="441" t="s">
        <v>1179</v>
      </c>
      <c r="BE23" s="413"/>
      <c r="BF23" s="43" t="s">
        <v>792</v>
      </c>
    </row>
    <row r="24" spans="1:58" ht="15.75">
      <c r="A24" s="111" t="s">
        <v>494</v>
      </c>
      <c r="B24" s="220" t="s">
        <v>1292</v>
      </c>
      <c r="C24" s="111" t="s">
        <v>754</v>
      </c>
      <c r="D24" s="221">
        <v>96</v>
      </c>
      <c r="E24" s="121">
        <v>100</v>
      </c>
      <c r="F24" s="230">
        <v>100</v>
      </c>
      <c r="G24" s="203" t="s">
        <v>1332</v>
      </c>
      <c r="H24" s="567" t="s">
        <v>1332</v>
      </c>
      <c r="I24" s="567" t="s">
        <v>1332</v>
      </c>
      <c r="J24" s="737">
        <v>100</v>
      </c>
      <c r="K24" s="1077">
        <v>100</v>
      </c>
      <c r="L24" s="1186">
        <v>100</v>
      </c>
      <c r="M24" s="1186">
        <v>0</v>
      </c>
      <c r="N24" s="1186">
        <v>105</v>
      </c>
      <c r="O24" s="1186">
        <v>86</v>
      </c>
      <c r="P24" s="1186">
        <v>19</v>
      </c>
      <c r="Q24" s="1186">
        <v>85</v>
      </c>
      <c r="R24" s="1186">
        <v>1</v>
      </c>
      <c r="S24" s="1186">
        <v>0</v>
      </c>
      <c r="T24" s="1186">
        <v>0</v>
      </c>
      <c r="U24" s="1186">
        <v>0</v>
      </c>
      <c r="V24" s="1186">
        <v>0</v>
      </c>
      <c r="W24" s="1186">
        <v>0</v>
      </c>
      <c r="X24" s="1186">
        <v>0</v>
      </c>
      <c r="Y24" s="1186">
        <v>0</v>
      </c>
      <c r="Z24" s="1186">
        <v>0</v>
      </c>
      <c r="AA24" s="1186">
        <v>0</v>
      </c>
      <c r="AB24" s="1186" t="s">
        <v>1333</v>
      </c>
      <c r="AC24" s="1186">
        <v>0</v>
      </c>
      <c r="AD24" s="1186">
        <v>0</v>
      </c>
      <c r="AE24" s="1186" t="s">
        <v>1333</v>
      </c>
      <c r="AF24" s="1186">
        <v>0</v>
      </c>
      <c r="AG24" s="1186">
        <v>0</v>
      </c>
      <c r="AH24" s="1186" t="s">
        <v>1333</v>
      </c>
      <c r="AI24" s="1186">
        <v>19</v>
      </c>
      <c r="AJ24" s="1186">
        <v>0</v>
      </c>
      <c r="AK24" s="1186">
        <v>0</v>
      </c>
      <c r="AL24" s="1186">
        <v>0</v>
      </c>
      <c r="AM24" s="1186">
        <v>0</v>
      </c>
      <c r="AN24" s="1186">
        <v>0</v>
      </c>
      <c r="AO24" s="1186">
        <v>0</v>
      </c>
      <c r="AP24" s="1186">
        <v>0</v>
      </c>
      <c r="AQ24" s="1186">
        <v>0</v>
      </c>
      <c r="AR24" s="1186">
        <v>0</v>
      </c>
      <c r="AS24" s="1186">
        <v>0</v>
      </c>
      <c r="AT24" s="1186" t="s">
        <v>1333</v>
      </c>
      <c r="AU24" s="1186">
        <v>0</v>
      </c>
      <c r="AV24" s="1186">
        <v>0</v>
      </c>
      <c r="AW24" s="1186" t="s">
        <v>1333</v>
      </c>
      <c r="AX24" s="1186">
        <v>0</v>
      </c>
      <c r="AY24" s="1186">
        <v>0</v>
      </c>
      <c r="AZ24" s="1186" t="s">
        <v>1333</v>
      </c>
      <c r="BA24" s="1186" t="s">
        <v>1333</v>
      </c>
      <c r="BB24" s="93" t="s">
        <v>1242</v>
      </c>
      <c r="BC24" s="364">
        <v>114</v>
      </c>
      <c r="BD24" s="441" t="s">
        <v>1181</v>
      </c>
      <c r="BE24" s="413"/>
      <c r="BF24" s="43" t="s">
        <v>792</v>
      </c>
    </row>
    <row r="25" spans="1:58" ht="15.75">
      <c r="A25" s="111" t="s">
        <v>473</v>
      </c>
      <c r="B25" s="220" t="s">
        <v>1292</v>
      </c>
      <c r="C25" s="111" t="s">
        <v>545</v>
      </c>
      <c r="D25" s="221">
        <v>80</v>
      </c>
      <c r="E25" s="121">
        <v>100</v>
      </c>
      <c r="F25" s="230">
        <v>100</v>
      </c>
      <c r="G25" s="203" t="s">
        <v>1332</v>
      </c>
      <c r="H25" s="567" t="s">
        <v>1332</v>
      </c>
      <c r="I25" s="567" t="s">
        <v>1332</v>
      </c>
      <c r="J25" s="737">
        <v>100</v>
      </c>
      <c r="K25" s="1077">
        <v>100</v>
      </c>
      <c r="L25" s="1186">
        <v>100</v>
      </c>
      <c r="M25" s="1186">
        <v>0</v>
      </c>
      <c r="N25" s="1186">
        <v>15</v>
      </c>
      <c r="O25" s="1186">
        <v>12</v>
      </c>
      <c r="P25" s="1186">
        <v>3</v>
      </c>
      <c r="Q25" s="1186">
        <v>9</v>
      </c>
      <c r="R25" s="1186">
        <v>3</v>
      </c>
      <c r="S25" s="1186">
        <v>0</v>
      </c>
      <c r="T25" s="1186">
        <v>0</v>
      </c>
      <c r="U25" s="1186">
        <v>0</v>
      </c>
      <c r="V25" s="1186">
        <v>0</v>
      </c>
      <c r="W25" s="1186">
        <v>0</v>
      </c>
      <c r="X25" s="1186">
        <v>0</v>
      </c>
      <c r="Y25" s="1186">
        <v>0</v>
      </c>
      <c r="Z25" s="1186">
        <v>0</v>
      </c>
      <c r="AA25" s="1186">
        <v>0</v>
      </c>
      <c r="AB25" s="1186" t="s">
        <v>1333</v>
      </c>
      <c r="AC25" s="1186">
        <v>0</v>
      </c>
      <c r="AD25" s="1186">
        <v>0</v>
      </c>
      <c r="AE25" s="1186" t="s">
        <v>1333</v>
      </c>
      <c r="AF25" s="1186">
        <v>0</v>
      </c>
      <c r="AG25" s="1186">
        <v>0</v>
      </c>
      <c r="AH25" s="1186" t="s">
        <v>1333</v>
      </c>
      <c r="AI25" s="1186">
        <v>3</v>
      </c>
      <c r="AJ25" s="1186">
        <v>0</v>
      </c>
      <c r="AK25" s="1186">
        <v>0</v>
      </c>
      <c r="AL25" s="1186">
        <v>0</v>
      </c>
      <c r="AM25" s="1186">
        <v>0</v>
      </c>
      <c r="AN25" s="1186">
        <v>0</v>
      </c>
      <c r="AO25" s="1186">
        <v>0</v>
      </c>
      <c r="AP25" s="1186">
        <v>0</v>
      </c>
      <c r="AQ25" s="1186">
        <v>0</v>
      </c>
      <c r="AR25" s="1186">
        <v>0</v>
      </c>
      <c r="AS25" s="1186">
        <v>0</v>
      </c>
      <c r="AT25" s="1186" t="s">
        <v>1333</v>
      </c>
      <c r="AU25" s="1186">
        <v>0</v>
      </c>
      <c r="AV25" s="1186">
        <v>0</v>
      </c>
      <c r="AW25" s="1186" t="s">
        <v>1333</v>
      </c>
      <c r="AX25" s="1186">
        <v>0</v>
      </c>
      <c r="AY25" s="1186">
        <v>0</v>
      </c>
      <c r="AZ25" s="1186" t="s">
        <v>1333</v>
      </c>
      <c r="BA25" s="1186" t="s">
        <v>1333</v>
      </c>
      <c r="BB25" s="93" t="s">
        <v>1242</v>
      </c>
      <c r="BC25" s="364">
        <v>114</v>
      </c>
      <c r="BD25" s="441" t="s">
        <v>1179</v>
      </c>
      <c r="BE25" s="413"/>
      <c r="BF25" s="43" t="s">
        <v>792</v>
      </c>
    </row>
    <row r="26" spans="1:58" ht="15.75">
      <c r="A26" s="111" t="s">
        <v>188</v>
      </c>
      <c r="B26" s="220" t="s">
        <v>1292</v>
      </c>
      <c r="C26" s="111" t="s">
        <v>731</v>
      </c>
      <c r="D26" s="221">
        <v>40</v>
      </c>
      <c r="E26" s="121">
        <v>100</v>
      </c>
      <c r="F26" s="261">
        <v>100</v>
      </c>
      <c r="G26" s="203" t="s">
        <v>1332</v>
      </c>
      <c r="H26" s="567" t="s">
        <v>1332</v>
      </c>
      <c r="I26" s="567" t="s">
        <v>1332</v>
      </c>
      <c r="J26" s="737">
        <v>100</v>
      </c>
      <c r="K26" s="1077">
        <v>100</v>
      </c>
      <c r="L26" s="1186">
        <v>100</v>
      </c>
      <c r="M26" s="1186">
        <v>1</v>
      </c>
      <c r="N26" s="1186">
        <v>31</v>
      </c>
      <c r="O26" s="1186">
        <v>26</v>
      </c>
      <c r="P26" s="1186">
        <v>5</v>
      </c>
      <c r="Q26" s="1186">
        <v>25</v>
      </c>
      <c r="R26" s="1186">
        <v>1</v>
      </c>
      <c r="S26" s="1186">
        <v>0</v>
      </c>
      <c r="T26" s="1186">
        <v>0</v>
      </c>
      <c r="U26" s="1186">
        <v>0</v>
      </c>
      <c r="V26" s="1186">
        <v>0</v>
      </c>
      <c r="W26" s="1186">
        <v>0</v>
      </c>
      <c r="X26" s="1186">
        <v>0</v>
      </c>
      <c r="Y26" s="1186">
        <v>0</v>
      </c>
      <c r="Z26" s="1186">
        <v>0</v>
      </c>
      <c r="AA26" s="1186">
        <v>0</v>
      </c>
      <c r="AB26" s="1186" t="s">
        <v>1333</v>
      </c>
      <c r="AC26" s="1186">
        <v>0</v>
      </c>
      <c r="AD26" s="1186">
        <v>0</v>
      </c>
      <c r="AE26" s="1186" t="s">
        <v>1333</v>
      </c>
      <c r="AF26" s="1186">
        <v>0</v>
      </c>
      <c r="AG26" s="1186">
        <v>0</v>
      </c>
      <c r="AH26" s="1186" t="s">
        <v>1333</v>
      </c>
      <c r="AI26" s="1186">
        <v>5</v>
      </c>
      <c r="AJ26" s="1186">
        <v>0</v>
      </c>
      <c r="AK26" s="1186">
        <v>0</v>
      </c>
      <c r="AL26" s="1186">
        <v>0</v>
      </c>
      <c r="AM26" s="1186">
        <v>0</v>
      </c>
      <c r="AN26" s="1186">
        <v>0</v>
      </c>
      <c r="AO26" s="1186">
        <v>0</v>
      </c>
      <c r="AP26" s="1186">
        <v>0</v>
      </c>
      <c r="AQ26" s="1186">
        <v>0</v>
      </c>
      <c r="AR26" s="1186">
        <v>0</v>
      </c>
      <c r="AS26" s="1186">
        <v>0</v>
      </c>
      <c r="AT26" s="1186" t="s">
        <v>1333</v>
      </c>
      <c r="AU26" s="1186">
        <v>0</v>
      </c>
      <c r="AV26" s="1186">
        <v>0</v>
      </c>
      <c r="AW26" s="1186" t="s">
        <v>1333</v>
      </c>
      <c r="AX26" s="1186">
        <v>0</v>
      </c>
      <c r="AY26" s="1186">
        <v>0</v>
      </c>
      <c r="AZ26" s="1186" t="s">
        <v>1333</v>
      </c>
      <c r="BA26" s="1186" t="s">
        <v>1333</v>
      </c>
      <c r="BB26" s="93" t="s">
        <v>1242</v>
      </c>
      <c r="BC26" s="364">
        <v>114</v>
      </c>
      <c r="BD26" s="441" t="s">
        <v>1181</v>
      </c>
      <c r="BE26" s="413"/>
      <c r="BF26" s="43" t="s">
        <v>792</v>
      </c>
    </row>
    <row r="27" spans="1:58" ht="15.75">
      <c r="A27" s="111" t="s">
        <v>224</v>
      </c>
      <c r="B27" s="220" t="s">
        <v>1293</v>
      </c>
      <c r="C27" s="111" t="s">
        <v>439</v>
      </c>
      <c r="D27" s="221">
        <v>76.69</v>
      </c>
      <c r="E27" s="121">
        <v>85.93</v>
      </c>
      <c r="F27" s="262">
        <v>97.04</v>
      </c>
      <c r="G27" s="203">
        <v>98.1</v>
      </c>
      <c r="H27" s="567" t="s">
        <v>1439</v>
      </c>
      <c r="I27" s="567" t="s">
        <v>1332</v>
      </c>
      <c r="J27" s="737">
        <v>100</v>
      </c>
      <c r="K27" s="1077">
        <v>99.51</v>
      </c>
      <c r="L27" s="1186">
        <v>100</v>
      </c>
      <c r="M27" s="1186">
        <v>13</v>
      </c>
      <c r="N27" s="1186">
        <v>496</v>
      </c>
      <c r="O27" s="1186">
        <v>431</v>
      </c>
      <c r="P27" s="1186">
        <v>65</v>
      </c>
      <c r="Q27" s="1186">
        <v>389</v>
      </c>
      <c r="R27" s="1186">
        <v>31</v>
      </c>
      <c r="S27" s="1186">
        <v>11</v>
      </c>
      <c r="T27" s="1186">
        <v>0</v>
      </c>
      <c r="U27" s="1186">
        <v>0</v>
      </c>
      <c r="V27" s="1186">
        <v>0</v>
      </c>
      <c r="W27" s="1186">
        <v>0</v>
      </c>
      <c r="X27" s="1186">
        <v>0</v>
      </c>
      <c r="Y27" s="1186">
        <v>0</v>
      </c>
      <c r="Z27" s="1186">
        <v>0</v>
      </c>
      <c r="AA27" s="1186">
        <v>0</v>
      </c>
      <c r="AB27" s="1186" t="s">
        <v>1333</v>
      </c>
      <c r="AC27" s="1186">
        <v>0</v>
      </c>
      <c r="AD27" s="1186">
        <v>0</v>
      </c>
      <c r="AE27" s="1186" t="s">
        <v>1333</v>
      </c>
      <c r="AF27" s="1186">
        <v>0</v>
      </c>
      <c r="AG27" s="1186">
        <v>0</v>
      </c>
      <c r="AH27" s="1186" t="s">
        <v>1333</v>
      </c>
      <c r="AI27" s="1186">
        <v>61</v>
      </c>
      <c r="AJ27" s="1186">
        <v>3</v>
      </c>
      <c r="AK27" s="1186">
        <v>1</v>
      </c>
      <c r="AL27" s="1186">
        <v>0</v>
      </c>
      <c r="AM27" s="1186">
        <v>0</v>
      </c>
      <c r="AN27" s="1186">
        <v>0</v>
      </c>
      <c r="AO27" s="1186">
        <v>0</v>
      </c>
      <c r="AP27" s="1186">
        <v>0</v>
      </c>
      <c r="AQ27" s="1186">
        <v>0</v>
      </c>
      <c r="AR27" s="1186">
        <v>0</v>
      </c>
      <c r="AS27" s="1186">
        <v>0</v>
      </c>
      <c r="AT27" s="1186" t="s">
        <v>1333</v>
      </c>
      <c r="AU27" s="1186">
        <v>0</v>
      </c>
      <c r="AV27" s="1186">
        <v>0</v>
      </c>
      <c r="AW27" s="1186" t="s">
        <v>1333</v>
      </c>
      <c r="AX27" s="1186">
        <v>0</v>
      </c>
      <c r="AY27" s="1186">
        <v>0</v>
      </c>
      <c r="AZ27" s="1186" t="s">
        <v>1333</v>
      </c>
      <c r="BA27" s="1186" t="s">
        <v>1333</v>
      </c>
      <c r="BB27" s="93" t="s">
        <v>1235</v>
      </c>
      <c r="BC27" s="364">
        <v>112</v>
      </c>
      <c r="BD27" s="441" t="s">
        <v>1182</v>
      </c>
      <c r="BE27" s="413"/>
      <c r="BF27" s="43" t="s">
        <v>792</v>
      </c>
    </row>
    <row r="28" spans="1:58" ht="15.75">
      <c r="A28" s="111" t="s">
        <v>286</v>
      </c>
      <c r="B28" s="220" t="s">
        <v>1293</v>
      </c>
      <c r="C28" s="111" t="s">
        <v>612</v>
      </c>
      <c r="D28" s="221">
        <v>76.56</v>
      </c>
      <c r="E28" s="121">
        <v>100</v>
      </c>
      <c r="F28" s="230">
        <v>100</v>
      </c>
      <c r="G28" s="203" t="s">
        <v>1386</v>
      </c>
      <c r="H28" s="567" t="s">
        <v>1389</v>
      </c>
      <c r="I28" s="567" t="s">
        <v>1389</v>
      </c>
      <c r="J28" s="737">
        <v>100</v>
      </c>
      <c r="K28" s="1077">
        <v>100</v>
      </c>
      <c r="L28" s="1186">
        <v>100</v>
      </c>
      <c r="M28" s="1186">
        <v>0</v>
      </c>
      <c r="N28" s="1186">
        <v>37</v>
      </c>
      <c r="O28" s="1186">
        <v>29</v>
      </c>
      <c r="P28" s="1186">
        <v>8</v>
      </c>
      <c r="Q28" s="1186">
        <v>25</v>
      </c>
      <c r="R28" s="1186">
        <v>3</v>
      </c>
      <c r="S28" s="1186">
        <v>1</v>
      </c>
      <c r="T28" s="1186">
        <v>0</v>
      </c>
      <c r="U28" s="1186">
        <v>0</v>
      </c>
      <c r="V28" s="1186">
        <v>0</v>
      </c>
      <c r="W28" s="1186">
        <v>0</v>
      </c>
      <c r="X28" s="1186">
        <v>0</v>
      </c>
      <c r="Y28" s="1186">
        <v>0</v>
      </c>
      <c r="Z28" s="1186">
        <v>0</v>
      </c>
      <c r="AA28" s="1186">
        <v>0</v>
      </c>
      <c r="AB28" s="1186" t="s">
        <v>1333</v>
      </c>
      <c r="AC28" s="1186">
        <v>0</v>
      </c>
      <c r="AD28" s="1186">
        <v>0</v>
      </c>
      <c r="AE28" s="1186" t="s">
        <v>1333</v>
      </c>
      <c r="AF28" s="1186">
        <v>0</v>
      </c>
      <c r="AG28" s="1186">
        <v>0</v>
      </c>
      <c r="AH28" s="1186" t="s">
        <v>1333</v>
      </c>
      <c r="AI28" s="1186">
        <v>8</v>
      </c>
      <c r="AJ28" s="1186">
        <v>0</v>
      </c>
      <c r="AK28" s="1186">
        <v>0</v>
      </c>
      <c r="AL28" s="1186">
        <v>0</v>
      </c>
      <c r="AM28" s="1186">
        <v>0</v>
      </c>
      <c r="AN28" s="1186">
        <v>0</v>
      </c>
      <c r="AO28" s="1186">
        <v>0</v>
      </c>
      <c r="AP28" s="1186">
        <v>0</v>
      </c>
      <c r="AQ28" s="1186">
        <v>0</v>
      </c>
      <c r="AR28" s="1186">
        <v>0</v>
      </c>
      <c r="AS28" s="1186">
        <v>0</v>
      </c>
      <c r="AT28" s="1186" t="s">
        <v>1333</v>
      </c>
      <c r="AU28" s="1186">
        <v>0</v>
      </c>
      <c r="AV28" s="1186">
        <v>0</v>
      </c>
      <c r="AW28" s="1186" t="s">
        <v>1333</v>
      </c>
      <c r="AX28" s="1186">
        <v>0</v>
      </c>
      <c r="AY28" s="1186">
        <v>0</v>
      </c>
      <c r="AZ28" s="1186" t="s">
        <v>1333</v>
      </c>
      <c r="BA28" s="1186" t="s">
        <v>1333</v>
      </c>
      <c r="BB28" s="93" t="s">
        <v>1235</v>
      </c>
      <c r="BC28" s="364">
        <v>112</v>
      </c>
      <c r="BD28" s="441" t="s">
        <v>882</v>
      </c>
      <c r="BE28" s="413"/>
      <c r="BF28" s="43" t="s">
        <v>792</v>
      </c>
    </row>
    <row r="29" spans="1:58" ht="15.75">
      <c r="A29" s="111" t="s">
        <v>66</v>
      </c>
      <c r="B29" s="220" t="s">
        <v>1293</v>
      </c>
      <c r="C29" s="111" t="s">
        <v>338</v>
      </c>
      <c r="D29" s="221">
        <v>100</v>
      </c>
      <c r="E29" s="121">
        <v>100</v>
      </c>
      <c r="F29" s="230">
        <v>100</v>
      </c>
      <c r="G29" s="203" t="s">
        <v>1386</v>
      </c>
      <c r="H29" s="567" t="s">
        <v>1389</v>
      </c>
      <c r="I29" s="567" t="s">
        <v>1389</v>
      </c>
      <c r="J29" s="737">
        <v>100</v>
      </c>
      <c r="K29" s="1077">
        <v>100</v>
      </c>
      <c r="L29" s="1186">
        <v>100</v>
      </c>
      <c r="M29" s="1186">
        <v>0</v>
      </c>
      <c r="N29" s="1186">
        <v>44</v>
      </c>
      <c r="O29" s="1186">
        <v>34</v>
      </c>
      <c r="P29" s="1186">
        <v>10</v>
      </c>
      <c r="Q29" s="1186">
        <v>33</v>
      </c>
      <c r="R29" s="1186">
        <v>1</v>
      </c>
      <c r="S29" s="1186">
        <v>0</v>
      </c>
      <c r="T29" s="1186">
        <v>0</v>
      </c>
      <c r="U29" s="1186">
        <v>0</v>
      </c>
      <c r="V29" s="1186">
        <v>0</v>
      </c>
      <c r="W29" s="1186">
        <v>0</v>
      </c>
      <c r="X29" s="1186">
        <v>0</v>
      </c>
      <c r="Y29" s="1186">
        <v>0</v>
      </c>
      <c r="Z29" s="1186">
        <v>0</v>
      </c>
      <c r="AA29" s="1186">
        <v>0</v>
      </c>
      <c r="AB29" s="1186" t="s">
        <v>1333</v>
      </c>
      <c r="AC29" s="1186">
        <v>0</v>
      </c>
      <c r="AD29" s="1186">
        <v>0</v>
      </c>
      <c r="AE29" s="1186" t="s">
        <v>1333</v>
      </c>
      <c r="AF29" s="1186">
        <v>0</v>
      </c>
      <c r="AG29" s="1186">
        <v>0</v>
      </c>
      <c r="AH29" s="1186" t="s">
        <v>1333</v>
      </c>
      <c r="AI29" s="1186">
        <v>10</v>
      </c>
      <c r="AJ29" s="1186">
        <v>0</v>
      </c>
      <c r="AK29" s="1186">
        <v>0</v>
      </c>
      <c r="AL29" s="1186">
        <v>0</v>
      </c>
      <c r="AM29" s="1186">
        <v>0</v>
      </c>
      <c r="AN29" s="1186">
        <v>0</v>
      </c>
      <c r="AO29" s="1186">
        <v>0</v>
      </c>
      <c r="AP29" s="1186">
        <v>0</v>
      </c>
      <c r="AQ29" s="1186">
        <v>0</v>
      </c>
      <c r="AR29" s="1186">
        <v>0</v>
      </c>
      <c r="AS29" s="1186">
        <v>0</v>
      </c>
      <c r="AT29" s="1186" t="s">
        <v>1333</v>
      </c>
      <c r="AU29" s="1186">
        <v>0</v>
      </c>
      <c r="AV29" s="1186">
        <v>0</v>
      </c>
      <c r="AW29" s="1186" t="s">
        <v>1333</v>
      </c>
      <c r="AX29" s="1186">
        <v>0</v>
      </c>
      <c r="AY29" s="1186">
        <v>0</v>
      </c>
      <c r="AZ29" s="1186" t="s">
        <v>1333</v>
      </c>
      <c r="BA29" s="1186" t="s">
        <v>1333</v>
      </c>
      <c r="BB29" s="93" t="s">
        <v>1235</v>
      </c>
      <c r="BC29" s="364">
        <v>112</v>
      </c>
      <c r="BD29" s="441" t="s">
        <v>882</v>
      </c>
      <c r="BE29" s="413" t="s">
        <v>1389</v>
      </c>
      <c r="BF29" s="43" t="s">
        <v>792</v>
      </c>
    </row>
    <row r="30" spans="1:58" ht="15.75">
      <c r="A30" s="111" t="s">
        <v>382</v>
      </c>
      <c r="B30" s="220" t="s">
        <v>1293</v>
      </c>
      <c r="C30" s="111" t="s">
        <v>607</v>
      </c>
      <c r="D30" s="221">
        <v>33.33</v>
      </c>
      <c r="E30" s="121">
        <v>100</v>
      </c>
      <c r="F30" s="230">
        <v>100</v>
      </c>
      <c r="G30" s="203" t="s">
        <v>1386</v>
      </c>
      <c r="H30" s="567" t="s">
        <v>1389</v>
      </c>
      <c r="I30" s="567" t="s">
        <v>1389</v>
      </c>
      <c r="J30" s="737">
        <v>100</v>
      </c>
      <c r="K30" s="1077">
        <v>100</v>
      </c>
      <c r="L30" s="1186">
        <v>100</v>
      </c>
      <c r="M30" s="1186">
        <v>0</v>
      </c>
      <c r="N30" s="1186">
        <v>1</v>
      </c>
      <c r="O30" s="1186">
        <v>1</v>
      </c>
      <c r="P30" s="1186">
        <v>0</v>
      </c>
      <c r="Q30" s="1186">
        <v>1</v>
      </c>
      <c r="R30" s="1186">
        <v>0</v>
      </c>
      <c r="S30" s="1186">
        <v>0</v>
      </c>
      <c r="T30" s="1186">
        <v>0</v>
      </c>
      <c r="U30" s="1186">
        <v>0</v>
      </c>
      <c r="V30" s="1186">
        <v>0</v>
      </c>
      <c r="W30" s="1186">
        <v>0</v>
      </c>
      <c r="X30" s="1186">
        <v>0</v>
      </c>
      <c r="Y30" s="1186">
        <v>0</v>
      </c>
      <c r="Z30" s="1186">
        <v>0</v>
      </c>
      <c r="AA30" s="1186">
        <v>0</v>
      </c>
      <c r="AB30" s="1186" t="s">
        <v>1333</v>
      </c>
      <c r="AC30" s="1186">
        <v>0</v>
      </c>
      <c r="AD30" s="1186">
        <v>0</v>
      </c>
      <c r="AE30" s="1186" t="s">
        <v>1333</v>
      </c>
      <c r="AF30" s="1186">
        <v>0</v>
      </c>
      <c r="AG30" s="1186">
        <v>0</v>
      </c>
      <c r="AH30" s="1186" t="s">
        <v>1333</v>
      </c>
      <c r="AI30" s="1186">
        <v>0</v>
      </c>
      <c r="AJ30" s="1186">
        <v>0</v>
      </c>
      <c r="AK30" s="1186">
        <v>0</v>
      </c>
      <c r="AL30" s="1186">
        <v>0</v>
      </c>
      <c r="AM30" s="1186">
        <v>0</v>
      </c>
      <c r="AN30" s="1186">
        <v>0</v>
      </c>
      <c r="AO30" s="1186">
        <v>0</v>
      </c>
      <c r="AP30" s="1186">
        <v>0</v>
      </c>
      <c r="AQ30" s="1186">
        <v>0</v>
      </c>
      <c r="AR30" s="1186">
        <v>0</v>
      </c>
      <c r="AS30" s="1186">
        <v>0</v>
      </c>
      <c r="AT30" s="1186" t="s">
        <v>1333</v>
      </c>
      <c r="AU30" s="1186">
        <v>0</v>
      </c>
      <c r="AV30" s="1186">
        <v>0</v>
      </c>
      <c r="AW30" s="1186" t="s">
        <v>1333</v>
      </c>
      <c r="AX30" s="1186">
        <v>0</v>
      </c>
      <c r="AY30" s="1186">
        <v>0</v>
      </c>
      <c r="AZ30" s="1186" t="s">
        <v>1333</v>
      </c>
      <c r="BA30" s="1186" t="s">
        <v>1333</v>
      </c>
      <c r="BB30" s="93" t="s">
        <v>1235</v>
      </c>
      <c r="BC30" s="364">
        <v>112</v>
      </c>
      <c r="BD30" s="441" t="s">
        <v>1180</v>
      </c>
      <c r="BE30" s="413" t="s">
        <v>1389</v>
      </c>
      <c r="BF30" s="43" t="s">
        <v>792</v>
      </c>
    </row>
    <row r="31" spans="1:58" ht="15.75">
      <c r="A31" s="111" t="s">
        <v>1163</v>
      </c>
      <c r="B31" s="220" t="s">
        <v>1293</v>
      </c>
      <c r="C31" s="111" t="s">
        <v>798</v>
      </c>
      <c r="D31" s="221">
        <v>66</v>
      </c>
      <c r="E31" s="121">
        <v>95.96</v>
      </c>
      <c r="F31" s="230">
        <v>98.95</v>
      </c>
      <c r="G31" s="203" t="s">
        <v>1332</v>
      </c>
      <c r="H31" s="567" t="s">
        <v>1332</v>
      </c>
      <c r="I31" s="567" t="s">
        <v>1332</v>
      </c>
      <c r="J31" s="737">
        <v>100</v>
      </c>
      <c r="K31" s="1077">
        <v>100</v>
      </c>
      <c r="L31" s="1186">
        <v>100</v>
      </c>
      <c r="M31" s="1186">
        <v>0</v>
      </c>
      <c r="N31" s="1186">
        <v>82</v>
      </c>
      <c r="O31" s="1186">
        <v>69</v>
      </c>
      <c r="P31" s="1186">
        <v>13</v>
      </c>
      <c r="Q31" s="1186">
        <v>64</v>
      </c>
      <c r="R31" s="1186">
        <v>3</v>
      </c>
      <c r="S31" s="1186">
        <v>2</v>
      </c>
      <c r="T31" s="1186">
        <v>0</v>
      </c>
      <c r="U31" s="1186">
        <v>0</v>
      </c>
      <c r="V31" s="1186">
        <v>0</v>
      </c>
      <c r="W31" s="1186">
        <v>0</v>
      </c>
      <c r="X31" s="1186">
        <v>0</v>
      </c>
      <c r="Y31" s="1186">
        <v>0</v>
      </c>
      <c r="Z31" s="1186">
        <v>0</v>
      </c>
      <c r="AA31" s="1186">
        <v>0</v>
      </c>
      <c r="AB31" s="1186" t="s">
        <v>1333</v>
      </c>
      <c r="AC31" s="1186">
        <v>0</v>
      </c>
      <c r="AD31" s="1186">
        <v>0</v>
      </c>
      <c r="AE31" s="1186" t="s">
        <v>1333</v>
      </c>
      <c r="AF31" s="1186">
        <v>0</v>
      </c>
      <c r="AG31" s="1186">
        <v>0</v>
      </c>
      <c r="AH31" s="1186" t="s">
        <v>1333</v>
      </c>
      <c r="AI31" s="1186">
        <v>13</v>
      </c>
      <c r="AJ31" s="1186">
        <v>0</v>
      </c>
      <c r="AK31" s="1186">
        <v>0</v>
      </c>
      <c r="AL31" s="1186">
        <v>0</v>
      </c>
      <c r="AM31" s="1186">
        <v>0</v>
      </c>
      <c r="AN31" s="1186">
        <v>0</v>
      </c>
      <c r="AO31" s="1186">
        <v>0</v>
      </c>
      <c r="AP31" s="1186">
        <v>0</v>
      </c>
      <c r="AQ31" s="1186">
        <v>0</v>
      </c>
      <c r="AR31" s="1186">
        <v>0</v>
      </c>
      <c r="AS31" s="1186">
        <v>0</v>
      </c>
      <c r="AT31" s="1186" t="s">
        <v>1333</v>
      </c>
      <c r="AU31" s="1186">
        <v>0</v>
      </c>
      <c r="AV31" s="1186">
        <v>0</v>
      </c>
      <c r="AW31" s="1186" t="s">
        <v>1333</v>
      </c>
      <c r="AX31" s="1186">
        <v>0</v>
      </c>
      <c r="AY31" s="1186">
        <v>0</v>
      </c>
      <c r="AZ31" s="1186" t="s">
        <v>1333</v>
      </c>
      <c r="BA31" s="1186" t="s">
        <v>1333</v>
      </c>
      <c r="BB31" s="93" t="s">
        <v>1235</v>
      </c>
      <c r="BC31" s="364">
        <v>112</v>
      </c>
      <c r="BD31" s="441" t="s">
        <v>1181</v>
      </c>
      <c r="BE31" s="413"/>
      <c r="BF31" s="43" t="s">
        <v>792</v>
      </c>
    </row>
    <row r="32" spans="1:58" ht="15.75">
      <c r="A32" s="111" t="s">
        <v>454</v>
      </c>
      <c r="B32" s="220" t="s">
        <v>1293</v>
      </c>
      <c r="C32" s="111" t="s">
        <v>1208</v>
      </c>
      <c r="D32" s="221">
        <v>93.55</v>
      </c>
      <c r="E32" s="121">
        <v>98.43</v>
      </c>
      <c r="F32" s="568">
        <v>98</v>
      </c>
      <c r="G32" s="203">
        <v>97.8</v>
      </c>
      <c r="H32" s="567" t="s">
        <v>1575</v>
      </c>
      <c r="I32" s="567" t="s">
        <v>2005</v>
      </c>
      <c r="J32" s="737">
        <v>100</v>
      </c>
      <c r="K32" s="1077">
        <v>100</v>
      </c>
      <c r="L32" s="1186">
        <v>99.8</v>
      </c>
      <c r="M32" s="1186">
        <v>2</v>
      </c>
      <c r="N32" s="1186">
        <v>572</v>
      </c>
      <c r="O32" s="1186">
        <v>471</v>
      </c>
      <c r="P32" s="1186">
        <v>101</v>
      </c>
      <c r="Q32" s="1186">
        <v>451</v>
      </c>
      <c r="R32" s="1186">
        <v>18</v>
      </c>
      <c r="S32" s="1186">
        <v>2</v>
      </c>
      <c r="T32" s="1186">
        <v>0</v>
      </c>
      <c r="U32" s="1186">
        <v>0</v>
      </c>
      <c r="V32" s="1186">
        <v>0</v>
      </c>
      <c r="W32" s="1186">
        <v>0</v>
      </c>
      <c r="X32" s="1186">
        <v>0</v>
      </c>
      <c r="Y32" s="1186">
        <v>0</v>
      </c>
      <c r="Z32" s="1186">
        <v>0</v>
      </c>
      <c r="AA32" s="1186">
        <v>0</v>
      </c>
      <c r="AB32" s="1186" t="s">
        <v>1333</v>
      </c>
      <c r="AC32" s="1186">
        <v>0</v>
      </c>
      <c r="AD32" s="1186">
        <v>0</v>
      </c>
      <c r="AE32" s="1186" t="s">
        <v>1333</v>
      </c>
      <c r="AF32" s="1186">
        <v>0</v>
      </c>
      <c r="AG32" s="1186">
        <v>0</v>
      </c>
      <c r="AH32" s="1186" t="s">
        <v>1333</v>
      </c>
      <c r="AI32" s="1186">
        <v>97</v>
      </c>
      <c r="AJ32" s="1186">
        <v>2</v>
      </c>
      <c r="AK32" s="1186">
        <v>1</v>
      </c>
      <c r="AL32" s="1186">
        <v>0</v>
      </c>
      <c r="AM32" s="1186">
        <v>0</v>
      </c>
      <c r="AN32" s="1186">
        <v>0</v>
      </c>
      <c r="AO32" s="1186">
        <v>0</v>
      </c>
      <c r="AP32" s="1186">
        <v>0</v>
      </c>
      <c r="AQ32" s="1186">
        <v>0</v>
      </c>
      <c r="AR32" s="1186">
        <v>0</v>
      </c>
      <c r="AS32" s="1186">
        <v>1</v>
      </c>
      <c r="AT32" s="1186" t="s">
        <v>1333</v>
      </c>
      <c r="AU32" s="1186">
        <v>0</v>
      </c>
      <c r="AV32" s="1186">
        <v>0</v>
      </c>
      <c r="AW32" s="1186" t="s">
        <v>1333</v>
      </c>
      <c r="AX32" s="1186">
        <v>0</v>
      </c>
      <c r="AY32" s="1186">
        <v>0</v>
      </c>
      <c r="AZ32" s="1186" t="s">
        <v>1333</v>
      </c>
      <c r="BA32" s="1186" t="s">
        <v>1333</v>
      </c>
      <c r="BB32" s="93" t="s">
        <v>1235</v>
      </c>
      <c r="BC32" s="364">
        <v>112</v>
      </c>
      <c r="BD32" s="441" t="s">
        <v>1182</v>
      </c>
      <c r="BE32" s="413"/>
      <c r="BF32" s="43" t="s">
        <v>878</v>
      </c>
    </row>
    <row r="33" spans="1:78" ht="15.75">
      <c r="A33" s="111" t="s">
        <v>471</v>
      </c>
      <c r="B33" s="220" t="s">
        <v>1293</v>
      </c>
      <c r="C33" s="111" t="s">
        <v>544</v>
      </c>
      <c r="D33" s="221">
        <v>89.63</v>
      </c>
      <c r="E33" s="121">
        <v>83.33</v>
      </c>
      <c r="F33" s="230">
        <v>100</v>
      </c>
      <c r="G33" s="203" t="s">
        <v>1332</v>
      </c>
      <c r="H33" s="567" t="s">
        <v>1332</v>
      </c>
      <c r="I33" s="567" t="s">
        <v>1332</v>
      </c>
      <c r="J33" s="737">
        <v>99.36</v>
      </c>
      <c r="K33" s="1077">
        <v>100</v>
      </c>
      <c r="L33" s="1186">
        <v>100</v>
      </c>
      <c r="M33" s="1186">
        <v>0</v>
      </c>
      <c r="N33" s="1186">
        <v>172</v>
      </c>
      <c r="O33" s="1186">
        <v>143</v>
      </c>
      <c r="P33" s="1186">
        <v>29</v>
      </c>
      <c r="Q33" s="1186">
        <v>141</v>
      </c>
      <c r="R33" s="1186">
        <v>2</v>
      </c>
      <c r="S33" s="1186">
        <v>0</v>
      </c>
      <c r="T33" s="1186">
        <v>0</v>
      </c>
      <c r="U33" s="1186">
        <v>0</v>
      </c>
      <c r="V33" s="1186">
        <v>0</v>
      </c>
      <c r="W33" s="1186">
        <v>0</v>
      </c>
      <c r="X33" s="1186">
        <v>0</v>
      </c>
      <c r="Y33" s="1186">
        <v>0</v>
      </c>
      <c r="Z33" s="1186">
        <v>0</v>
      </c>
      <c r="AA33" s="1186">
        <v>0</v>
      </c>
      <c r="AB33" s="1186" t="s">
        <v>1333</v>
      </c>
      <c r="AC33" s="1186">
        <v>0</v>
      </c>
      <c r="AD33" s="1186">
        <v>0</v>
      </c>
      <c r="AE33" s="1186" t="s">
        <v>1333</v>
      </c>
      <c r="AF33" s="1186">
        <v>0</v>
      </c>
      <c r="AG33" s="1186">
        <v>0</v>
      </c>
      <c r="AH33" s="1186" t="s">
        <v>1333</v>
      </c>
      <c r="AI33" s="1186">
        <v>29</v>
      </c>
      <c r="AJ33" s="1186">
        <v>0</v>
      </c>
      <c r="AK33" s="1186">
        <v>0</v>
      </c>
      <c r="AL33" s="1186">
        <v>0</v>
      </c>
      <c r="AM33" s="1186">
        <v>0</v>
      </c>
      <c r="AN33" s="1186">
        <v>0</v>
      </c>
      <c r="AO33" s="1186">
        <v>0</v>
      </c>
      <c r="AP33" s="1186">
        <v>0</v>
      </c>
      <c r="AQ33" s="1186">
        <v>0</v>
      </c>
      <c r="AR33" s="1186">
        <v>0</v>
      </c>
      <c r="AS33" s="1186">
        <v>0</v>
      </c>
      <c r="AT33" s="1186" t="s">
        <v>1333</v>
      </c>
      <c r="AU33" s="1186">
        <v>0</v>
      </c>
      <c r="AV33" s="1186">
        <v>0</v>
      </c>
      <c r="AW33" s="1186" t="s">
        <v>1333</v>
      </c>
      <c r="AX33" s="1186">
        <v>0</v>
      </c>
      <c r="AY33" s="1186">
        <v>0</v>
      </c>
      <c r="AZ33" s="1186" t="s">
        <v>1333</v>
      </c>
      <c r="BA33" s="1186" t="s">
        <v>1333</v>
      </c>
      <c r="BB33" s="93" t="s">
        <v>1235</v>
      </c>
      <c r="BC33" s="364">
        <v>112</v>
      </c>
      <c r="BD33" s="441" t="s">
        <v>1181</v>
      </c>
      <c r="BE33" s="413"/>
      <c r="BF33" s="43" t="s">
        <v>792</v>
      </c>
    </row>
    <row r="34" spans="1:78" ht="15.75">
      <c r="A34" s="111" t="s">
        <v>416</v>
      </c>
      <c r="B34" s="220" t="s">
        <v>1293</v>
      </c>
      <c r="C34" s="111" t="s">
        <v>531</v>
      </c>
      <c r="D34" s="221">
        <v>83.49</v>
      </c>
      <c r="E34" s="121">
        <v>98.25</v>
      </c>
      <c r="F34" s="230">
        <v>98.95</v>
      </c>
      <c r="G34" s="203" t="s">
        <v>1417</v>
      </c>
      <c r="H34" s="567" t="s">
        <v>1332</v>
      </c>
      <c r="I34" s="567" t="s">
        <v>2006</v>
      </c>
      <c r="J34" s="737">
        <v>100</v>
      </c>
      <c r="K34" s="1077">
        <v>100</v>
      </c>
      <c r="L34" s="1186">
        <v>100</v>
      </c>
      <c r="M34" s="1186">
        <v>0</v>
      </c>
      <c r="N34" s="1186">
        <v>309</v>
      </c>
      <c r="O34" s="1186">
        <v>249</v>
      </c>
      <c r="P34" s="1186">
        <v>60</v>
      </c>
      <c r="Q34" s="1186">
        <v>218</v>
      </c>
      <c r="R34" s="1186">
        <v>22</v>
      </c>
      <c r="S34" s="1186">
        <v>9</v>
      </c>
      <c r="T34" s="1186">
        <v>0</v>
      </c>
      <c r="U34" s="1186">
        <v>0</v>
      </c>
      <c r="V34" s="1186">
        <v>0</v>
      </c>
      <c r="W34" s="1186">
        <v>0</v>
      </c>
      <c r="X34" s="1186">
        <v>0</v>
      </c>
      <c r="Y34" s="1186">
        <v>0</v>
      </c>
      <c r="Z34" s="1186">
        <v>0</v>
      </c>
      <c r="AA34" s="1186">
        <v>0</v>
      </c>
      <c r="AB34" s="1186" t="s">
        <v>1333</v>
      </c>
      <c r="AC34" s="1186">
        <v>0</v>
      </c>
      <c r="AD34" s="1186">
        <v>0</v>
      </c>
      <c r="AE34" s="1186" t="s">
        <v>1333</v>
      </c>
      <c r="AF34" s="1186">
        <v>0</v>
      </c>
      <c r="AG34" s="1186">
        <v>0</v>
      </c>
      <c r="AH34" s="1186" t="s">
        <v>1333</v>
      </c>
      <c r="AI34" s="1186">
        <v>56</v>
      </c>
      <c r="AJ34" s="1186">
        <v>2</v>
      </c>
      <c r="AK34" s="1186">
        <v>2</v>
      </c>
      <c r="AL34" s="1186">
        <v>0</v>
      </c>
      <c r="AM34" s="1186">
        <v>0</v>
      </c>
      <c r="AN34" s="1186">
        <v>0</v>
      </c>
      <c r="AO34" s="1186">
        <v>0</v>
      </c>
      <c r="AP34" s="1186">
        <v>0</v>
      </c>
      <c r="AQ34" s="1186">
        <v>0</v>
      </c>
      <c r="AR34" s="1186">
        <v>0</v>
      </c>
      <c r="AS34" s="1186">
        <v>0</v>
      </c>
      <c r="AT34" s="1186" t="s">
        <v>1333</v>
      </c>
      <c r="AU34" s="1186">
        <v>0</v>
      </c>
      <c r="AV34" s="1186">
        <v>0</v>
      </c>
      <c r="AW34" s="1186" t="s">
        <v>1333</v>
      </c>
      <c r="AX34" s="1186">
        <v>0</v>
      </c>
      <c r="AY34" s="1186">
        <v>0</v>
      </c>
      <c r="AZ34" s="1186" t="s">
        <v>1333</v>
      </c>
      <c r="BA34" s="1186" t="s">
        <v>1333</v>
      </c>
      <c r="BB34" s="93" t="s">
        <v>1235</v>
      </c>
      <c r="BC34" s="364">
        <v>112</v>
      </c>
      <c r="BD34" s="441" t="s">
        <v>1182</v>
      </c>
      <c r="BE34" s="413"/>
      <c r="BF34" s="43" t="s">
        <v>792</v>
      </c>
    </row>
    <row r="35" spans="1:78" ht="15.75">
      <c r="A35" s="111" t="s">
        <v>327</v>
      </c>
      <c r="B35" s="220" t="s">
        <v>1293</v>
      </c>
      <c r="C35" s="111" t="s">
        <v>740</v>
      </c>
      <c r="D35" s="221">
        <v>93.44</v>
      </c>
      <c r="E35" s="121">
        <v>100</v>
      </c>
      <c r="F35" s="330">
        <v>100</v>
      </c>
      <c r="G35" s="203" t="s">
        <v>1386</v>
      </c>
      <c r="H35" s="567" t="s">
        <v>1389</v>
      </c>
      <c r="I35" s="567" t="s">
        <v>1389</v>
      </c>
      <c r="J35" s="737">
        <v>100</v>
      </c>
      <c r="K35" s="1077">
        <v>100</v>
      </c>
      <c r="L35" s="1186">
        <v>100</v>
      </c>
      <c r="M35" s="1186">
        <v>1</v>
      </c>
      <c r="N35" s="1186">
        <v>50</v>
      </c>
      <c r="O35" s="1186">
        <v>34</v>
      </c>
      <c r="P35" s="1186">
        <v>16</v>
      </c>
      <c r="Q35" s="1186">
        <v>31</v>
      </c>
      <c r="R35" s="1186">
        <v>2</v>
      </c>
      <c r="S35" s="1186">
        <v>1</v>
      </c>
      <c r="T35" s="1186">
        <v>0</v>
      </c>
      <c r="U35" s="1186">
        <v>0</v>
      </c>
      <c r="V35" s="1186">
        <v>0</v>
      </c>
      <c r="W35" s="1186">
        <v>0</v>
      </c>
      <c r="X35" s="1186">
        <v>0</v>
      </c>
      <c r="Y35" s="1186">
        <v>0</v>
      </c>
      <c r="Z35" s="1186">
        <v>0</v>
      </c>
      <c r="AA35" s="1186">
        <v>0</v>
      </c>
      <c r="AB35" s="1186" t="s">
        <v>1333</v>
      </c>
      <c r="AC35" s="1186">
        <v>0</v>
      </c>
      <c r="AD35" s="1186">
        <v>0</v>
      </c>
      <c r="AE35" s="1186" t="s">
        <v>1333</v>
      </c>
      <c r="AF35" s="1186">
        <v>0</v>
      </c>
      <c r="AG35" s="1186">
        <v>0</v>
      </c>
      <c r="AH35" s="1186" t="s">
        <v>1333</v>
      </c>
      <c r="AI35" s="1186">
        <v>16</v>
      </c>
      <c r="AJ35" s="1186">
        <v>0</v>
      </c>
      <c r="AK35" s="1186">
        <v>0</v>
      </c>
      <c r="AL35" s="1186">
        <v>0</v>
      </c>
      <c r="AM35" s="1186">
        <v>0</v>
      </c>
      <c r="AN35" s="1186">
        <v>0</v>
      </c>
      <c r="AO35" s="1186">
        <v>0</v>
      </c>
      <c r="AP35" s="1186">
        <v>0</v>
      </c>
      <c r="AQ35" s="1186">
        <v>0</v>
      </c>
      <c r="AR35" s="1186">
        <v>0</v>
      </c>
      <c r="AS35" s="1186">
        <v>0</v>
      </c>
      <c r="AT35" s="1186" t="s">
        <v>1333</v>
      </c>
      <c r="AU35" s="1186">
        <v>0</v>
      </c>
      <c r="AV35" s="1186">
        <v>0</v>
      </c>
      <c r="AW35" s="1186" t="s">
        <v>1333</v>
      </c>
      <c r="AX35" s="1186">
        <v>0</v>
      </c>
      <c r="AY35" s="1186">
        <v>0</v>
      </c>
      <c r="AZ35" s="1186" t="s">
        <v>1333</v>
      </c>
      <c r="BA35" s="1186" t="s">
        <v>1333</v>
      </c>
      <c r="BB35" s="93" t="s">
        <v>1235</v>
      </c>
      <c r="BC35" s="364">
        <v>112</v>
      </c>
      <c r="BD35" s="441" t="s">
        <v>1181</v>
      </c>
      <c r="BE35" s="413" t="s">
        <v>1389</v>
      </c>
      <c r="BF35" s="43" t="s">
        <v>792</v>
      </c>
    </row>
    <row r="36" spans="1:78" ht="15.75">
      <c r="A36" s="256" t="s">
        <v>1388</v>
      </c>
      <c r="B36" s="220" t="s">
        <v>1293</v>
      </c>
      <c r="C36" s="111" t="s">
        <v>1389</v>
      </c>
      <c r="D36" s="221"/>
      <c r="E36" s="121">
        <v>98.25</v>
      </c>
      <c r="F36" s="43">
        <v>99.8</v>
      </c>
      <c r="G36" s="203" t="s">
        <v>1332</v>
      </c>
      <c r="H36" s="567" t="s">
        <v>1332</v>
      </c>
      <c r="I36" s="567" t="s">
        <v>1332</v>
      </c>
      <c r="J36" s="737">
        <v>100</v>
      </c>
      <c r="K36" s="737">
        <v>100</v>
      </c>
      <c r="L36" s="737">
        <v>100</v>
      </c>
      <c r="M36" s="1341"/>
      <c r="N36" s="1341"/>
      <c r="O36" s="1341"/>
      <c r="P36" s="1341"/>
      <c r="Q36" s="1341"/>
      <c r="R36" s="1341"/>
      <c r="S36" s="1341"/>
      <c r="T36" s="1341"/>
      <c r="U36" s="1341"/>
      <c r="V36" s="1341"/>
      <c r="W36" s="1341"/>
      <c r="X36" s="1341"/>
      <c r="Y36" s="1341"/>
      <c r="Z36" s="1341"/>
      <c r="AA36" s="1341"/>
      <c r="AB36" s="1341"/>
      <c r="AC36" s="1341"/>
      <c r="AD36" s="1341"/>
      <c r="AE36" s="1341"/>
      <c r="AF36" s="1341"/>
      <c r="AG36" s="1341"/>
      <c r="AH36" s="1341"/>
      <c r="AI36" s="1341"/>
      <c r="AJ36" s="1341"/>
      <c r="AK36" s="1341"/>
      <c r="AL36" s="1341"/>
      <c r="AM36" s="1341"/>
      <c r="AN36" s="1341"/>
      <c r="AO36" s="1341"/>
      <c r="AP36" s="1341"/>
      <c r="AQ36" s="1341"/>
      <c r="AR36" s="1341"/>
      <c r="AS36" s="1341"/>
      <c r="AT36" s="1341"/>
      <c r="AU36" s="1341"/>
      <c r="AV36" s="1341"/>
      <c r="AW36" s="1341"/>
      <c r="AX36" s="1341"/>
      <c r="AY36" s="1341"/>
      <c r="AZ36" s="1341"/>
      <c r="BA36" s="1341"/>
      <c r="BB36" s="443" t="s">
        <v>1235</v>
      </c>
      <c r="BC36" s="365" t="s">
        <v>1293</v>
      </c>
      <c r="BD36" s="441" t="s">
        <v>1182</v>
      </c>
      <c r="BE36" s="414"/>
      <c r="BF36" s="43" t="s">
        <v>792</v>
      </c>
    </row>
    <row r="37" spans="1:78" ht="15.75">
      <c r="A37" s="111" t="s">
        <v>173</v>
      </c>
      <c r="B37" s="220" t="s">
        <v>1290</v>
      </c>
      <c r="C37" s="111" t="s">
        <v>576</v>
      </c>
      <c r="D37" s="221">
        <v>75</v>
      </c>
      <c r="E37" s="121">
        <v>100</v>
      </c>
      <c r="F37" s="219">
        <v>90</v>
      </c>
      <c r="G37" s="203" t="s">
        <v>1386</v>
      </c>
      <c r="H37" s="567" t="s">
        <v>1389</v>
      </c>
      <c r="I37" s="567" t="s">
        <v>1389</v>
      </c>
      <c r="J37" s="737">
        <v>100</v>
      </c>
      <c r="K37" s="1077">
        <v>100</v>
      </c>
      <c r="L37" s="1186">
        <v>100</v>
      </c>
      <c r="M37" s="1186">
        <v>0</v>
      </c>
      <c r="N37" s="1186">
        <v>9</v>
      </c>
      <c r="O37" s="1186">
        <v>4</v>
      </c>
      <c r="P37" s="1186">
        <v>5</v>
      </c>
      <c r="Q37" s="1186">
        <v>4</v>
      </c>
      <c r="R37" s="1186">
        <v>0</v>
      </c>
      <c r="S37" s="1186">
        <v>0</v>
      </c>
      <c r="T37" s="1186">
        <v>0</v>
      </c>
      <c r="U37" s="1186">
        <v>0</v>
      </c>
      <c r="V37" s="1186">
        <v>0</v>
      </c>
      <c r="W37" s="1186">
        <v>0</v>
      </c>
      <c r="X37" s="1186">
        <v>0</v>
      </c>
      <c r="Y37" s="1186">
        <v>0</v>
      </c>
      <c r="Z37" s="1186">
        <v>0</v>
      </c>
      <c r="AA37" s="1186">
        <v>0</v>
      </c>
      <c r="AB37" s="1186" t="s">
        <v>1333</v>
      </c>
      <c r="AC37" s="1186">
        <v>0</v>
      </c>
      <c r="AD37" s="1186">
        <v>0</v>
      </c>
      <c r="AE37" s="1186" t="s">
        <v>1333</v>
      </c>
      <c r="AF37" s="1186">
        <v>0</v>
      </c>
      <c r="AG37" s="1186">
        <v>0</v>
      </c>
      <c r="AH37" s="1186" t="s">
        <v>1333</v>
      </c>
      <c r="AI37" s="1186">
        <v>5</v>
      </c>
      <c r="AJ37" s="1186">
        <v>0</v>
      </c>
      <c r="AK37" s="1186">
        <v>0</v>
      </c>
      <c r="AL37" s="1186">
        <v>0</v>
      </c>
      <c r="AM37" s="1186">
        <v>0</v>
      </c>
      <c r="AN37" s="1186">
        <v>0</v>
      </c>
      <c r="AO37" s="1186">
        <v>0</v>
      </c>
      <c r="AP37" s="1186">
        <v>0</v>
      </c>
      <c r="AQ37" s="1186">
        <v>0</v>
      </c>
      <c r="AR37" s="1186">
        <v>0</v>
      </c>
      <c r="AS37" s="1186">
        <v>0</v>
      </c>
      <c r="AT37" s="1186" t="s">
        <v>1333</v>
      </c>
      <c r="AU37" s="1186">
        <v>0</v>
      </c>
      <c r="AV37" s="1186">
        <v>0</v>
      </c>
      <c r="AW37" s="1186" t="s">
        <v>1333</v>
      </c>
      <c r="AX37" s="1186">
        <v>0</v>
      </c>
      <c r="AY37" s="1186">
        <v>0</v>
      </c>
      <c r="AZ37" s="1186" t="s">
        <v>1333</v>
      </c>
      <c r="BA37" s="1186" t="s">
        <v>1333</v>
      </c>
      <c r="BB37" s="93" t="s">
        <v>829</v>
      </c>
      <c r="BC37" s="364">
        <v>123</v>
      </c>
      <c r="BD37" s="441" t="s">
        <v>1179</v>
      </c>
      <c r="BE37" s="413" t="s">
        <v>1389</v>
      </c>
      <c r="BF37" s="43" t="s">
        <v>792</v>
      </c>
    </row>
    <row r="38" spans="1:78" ht="15.75">
      <c r="A38" s="111" t="s">
        <v>16</v>
      </c>
      <c r="B38" s="220" t="s">
        <v>1290</v>
      </c>
      <c r="C38" s="111" t="s">
        <v>767</v>
      </c>
      <c r="D38" s="221" t="s">
        <v>1190</v>
      </c>
      <c r="E38" s="121" t="s">
        <v>1190</v>
      </c>
      <c r="F38" s="219">
        <v>100</v>
      </c>
      <c r="G38" s="203" t="s">
        <v>1190</v>
      </c>
      <c r="H38" s="567" t="s">
        <v>1212</v>
      </c>
      <c r="I38" s="567" t="s">
        <v>1190</v>
      </c>
      <c r="J38" s="737" t="s">
        <v>1190</v>
      </c>
      <c r="K38" s="1078" t="s">
        <v>1190</v>
      </c>
      <c r="L38" s="1186">
        <v>100</v>
      </c>
      <c r="M38" s="1186">
        <v>0</v>
      </c>
      <c r="N38" s="1186">
        <v>2</v>
      </c>
      <c r="O38" s="1186">
        <v>2</v>
      </c>
      <c r="P38" s="1186">
        <v>0</v>
      </c>
      <c r="Q38" s="1186">
        <v>2</v>
      </c>
      <c r="R38" s="1186">
        <v>0</v>
      </c>
      <c r="S38" s="1186">
        <v>0</v>
      </c>
      <c r="T38" s="1186">
        <v>0</v>
      </c>
      <c r="U38" s="1186">
        <v>0</v>
      </c>
      <c r="V38" s="1186">
        <v>0</v>
      </c>
      <c r="W38" s="1186">
        <v>0</v>
      </c>
      <c r="X38" s="1186">
        <v>0</v>
      </c>
      <c r="Y38" s="1186">
        <v>0</v>
      </c>
      <c r="Z38" s="1186">
        <v>0</v>
      </c>
      <c r="AA38" s="1186">
        <v>0</v>
      </c>
      <c r="AB38" s="1186" t="s">
        <v>1333</v>
      </c>
      <c r="AC38" s="1186">
        <v>0</v>
      </c>
      <c r="AD38" s="1186">
        <v>0</v>
      </c>
      <c r="AE38" s="1186" t="s">
        <v>1333</v>
      </c>
      <c r="AF38" s="1186">
        <v>0</v>
      </c>
      <c r="AG38" s="1186">
        <v>0</v>
      </c>
      <c r="AH38" s="1186" t="s">
        <v>1333</v>
      </c>
      <c r="AI38" s="1186">
        <v>0</v>
      </c>
      <c r="AJ38" s="1186">
        <v>0</v>
      </c>
      <c r="AK38" s="1186">
        <v>0</v>
      </c>
      <c r="AL38" s="1186">
        <v>0</v>
      </c>
      <c r="AM38" s="1186">
        <v>0</v>
      </c>
      <c r="AN38" s="1186">
        <v>0</v>
      </c>
      <c r="AO38" s="1186">
        <v>0</v>
      </c>
      <c r="AP38" s="1186">
        <v>0</v>
      </c>
      <c r="AQ38" s="1186">
        <v>0</v>
      </c>
      <c r="AR38" s="1186">
        <v>0</v>
      </c>
      <c r="AS38" s="1186">
        <v>0</v>
      </c>
      <c r="AT38" s="1186" t="s">
        <v>1333</v>
      </c>
      <c r="AU38" s="1186">
        <v>0</v>
      </c>
      <c r="AV38" s="1186">
        <v>0</v>
      </c>
      <c r="AW38" s="1186" t="s">
        <v>1333</v>
      </c>
      <c r="AX38" s="1186">
        <v>0</v>
      </c>
      <c r="AY38" s="1186">
        <v>0</v>
      </c>
      <c r="AZ38" s="1186" t="s">
        <v>1333</v>
      </c>
      <c r="BA38" s="1186" t="s">
        <v>1333</v>
      </c>
      <c r="BB38" s="93" t="s">
        <v>829</v>
      </c>
      <c r="BC38" s="364">
        <v>123</v>
      </c>
      <c r="BD38" s="441" t="s">
        <v>1180</v>
      </c>
      <c r="BE38" s="413"/>
      <c r="BF38" s="43" t="s">
        <v>792</v>
      </c>
    </row>
    <row r="39" spans="1:78" ht="15.75">
      <c r="A39" s="111" t="s">
        <v>405</v>
      </c>
      <c r="B39" s="220" t="s">
        <v>1293</v>
      </c>
      <c r="C39" s="111" t="s">
        <v>637</v>
      </c>
      <c r="D39" s="221">
        <v>77.36</v>
      </c>
      <c r="E39" s="121">
        <v>96.1</v>
      </c>
      <c r="F39" s="230">
        <v>100</v>
      </c>
      <c r="G39" s="203" t="s">
        <v>1332</v>
      </c>
      <c r="H39" s="567" t="s">
        <v>1404</v>
      </c>
      <c r="I39" s="567" t="s">
        <v>1332</v>
      </c>
      <c r="J39" s="737">
        <v>97.74</v>
      </c>
      <c r="K39" s="1077">
        <v>100</v>
      </c>
      <c r="L39" s="1186">
        <v>100</v>
      </c>
      <c r="M39" s="1186">
        <v>4</v>
      </c>
      <c r="N39" s="1186">
        <v>228</v>
      </c>
      <c r="O39" s="1186">
        <v>152</v>
      </c>
      <c r="P39" s="1186">
        <v>76</v>
      </c>
      <c r="Q39" s="1186">
        <v>146</v>
      </c>
      <c r="R39" s="1186">
        <v>6</v>
      </c>
      <c r="S39" s="1186">
        <v>0</v>
      </c>
      <c r="T39" s="1186">
        <v>0</v>
      </c>
      <c r="U39" s="1186">
        <v>0</v>
      </c>
      <c r="V39" s="1186">
        <v>0</v>
      </c>
      <c r="W39" s="1186">
        <v>0</v>
      </c>
      <c r="X39" s="1186">
        <v>0</v>
      </c>
      <c r="Y39" s="1186">
        <v>0</v>
      </c>
      <c r="Z39" s="1186">
        <v>0</v>
      </c>
      <c r="AA39" s="1186">
        <v>0</v>
      </c>
      <c r="AB39" s="1186" t="s">
        <v>1333</v>
      </c>
      <c r="AC39" s="1186">
        <v>0</v>
      </c>
      <c r="AD39" s="1186">
        <v>0</v>
      </c>
      <c r="AE39" s="1186" t="s">
        <v>1333</v>
      </c>
      <c r="AF39" s="1186">
        <v>0</v>
      </c>
      <c r="AG39" s="1186">
        <v>0</v>
      </c>
      <c r="AH39" s="1186" t="s">
        <v>1333</v>
      </c>
      <c r="AI39" s="1186">
        <v>74</v>
      </c>
      <c r="AJ39" s="1186">
        <v>2</v>
      </c>
      <c r="AK39" s="1186">
        <v>0</v>
      </c>
      <c r="AL39" s="1186">
        <v>0</v>
      </c>
      <c r="AM39" s="1186">
        <v>0</v>
      </c>
      <c r="AN39" s="1186">
        <v>0</v>
      </c>
      <c r="AO39" s="1186">
        <v>0</v>
      </c>
      <c r="AP39" s="1186">
        <v>0</v>
      </c>
      <c r="AQ39" s="1186">
        <v>0</v>
      </c>
      <c r="AR39" s="1186">
        <v>0</v>
      </c>
      <c r="AS39" s="1186">
        <v>0</v>
      </c>
      <c r="AT39" s="1186" t="s">
        <v>1333</v>
      </c>
      <c r="AU39" s="1186">
        <v>0</v>
      </c>
      <c r="AV39" s="1186">
        <v>0</v>
      </c>
      <c r="AW39" s="1186" t="s">
        <v>1333</v>
      </c>
      <c r="AX39" s="1186">
        <v>0</v>
      </c>
      <c r="AY39" s="1186">
        <v>0</v>
      </c>
      <c r="AZ39" s="1186" t="s">
        <v>1333</v>
      </c>
      <c r="BA39" s="1186" t="s">
        <v>1333</v>
      </c>
      <c r="BB39" s="93" t="s">
        <v>1244</v>
      </c>
      <c r="BC39" s="364">
        <v>112</v>
      </c>
      <c r="BD39" s="441" t="s">
        <v>1181</v>
      </c>
      <c r="BE39" s="413"/>
      <c r="BF39" s="43" t="s">
        <v>792</v>
      </c>
    </row>
    <row r="40" spans="1:78" s="260" customFormat="1" ht="15.75">
      <c r="A40" s="111" t="s">
        <v>130</v>
      </c>
      <c r="B40" s="220" t="s">
        <v>1293</v>
      </c>
      <c r="C40" s="111" t="s">
        <v>786</v>
      </c>
      <c r="D40" s="221">
        <v>75</v>
      </c>
      <c r="E40" s="121">
        <v>81.25</v>
      </c>
      <c r="F40" s="230">
        <v>100</v>
      </c>
      <c r="G40" s="203" t="s">
        <v>1386</v>
      </c>
      <c r="H40" s="567" t="s">
        <v>1389</v>
      </c>
      <c r="I40" s="567" t="s">
        <v>1389</v>
      </c>
      <c r="J40" s="737">
        <v>100</v>
      </c>
      <c r="K40" s="1077">
        <v>100</v>
      </c>
      <c r="L40" s="1186">
        <v>100</v>
      </c>
      <c r="M40" s="1186">
        <v>0</v>
      </c>
      <c r="N40" s="1186">
        <v>14</v>
      </c>
      <c r="O40" s="1186">
        <v>10</v>
      </c>
      <c r="P40" s="1186">
        <v>4</v>
      </c>
      <c r="Q40" s="1186">
        <v>9</v>
      </c>
      <c r="R40" s="1186">
        <v>0</v>
      </c>
      <c r="S40" s="1186">
        <v>1</v>
      </c>
      <c r="T40" s="1186">
        <v>0</v>
      </c>
      <c r="U40" s="1186">
        <v>0</v>
      </c>
      <c r="V40" s="1186">
        <v>0</v>
      </c>
      <c r="W40" s="1186">
        <v>0</v>
      </c>
      <c r="X40" s="1186">
        <v>0</v>
      </c>
      <c r="Y40" s="1186">
        <v>0</v>
      </c>
      <c r="Z40" s="1186">
        <v>0</v>
      </c>
      <c r="AA40" s="1186">
        <v>0</v>
      </c>
      <c r="AB40" s="1186" t="s">
        <v>1333</v>
      </c>
      <c r="AC40" s="1186">
        <v>0</v>
      </c>
      <c r="AD40" s="1186">
        <v>0</v>
      </c>
      <c r="AE40" s="1186" t="s">
        <v>1333</v>
      </c>
      <c r="AF40" s="1186">
        <v>0</v>
      </c>
      <c r="AG40" s="1186">
        <v>0</v>
      </c>
      <c r="AH40" s="1186" t="s">
        <v>1333</v>
      </c>
      <c r="AI40" s="1186">
        <v>4</v>
      </c>
      <c r="AJ40" s="1186">
        <v>0</v>
      </c>
      <c r="AK40" s="1186">
        <v>0</v>
      </c>
      <c r="AL40" s="1186">
        <v>0</v>
      </c>
      <c r="AM40" s="1186">
        <v>0</v>
      </c>
      <c r="AN40" s="1186">
        <v>0</v>
      </c>
      <c r="AO40" s="1186">
        <v>0</v>
      </c>
      <c r="AP40" s="1186">
        <v>0</v>
      </c>
      <c r="AQ40" s="1186">
        <v>0</v>
      </c>
      <c r="AR40" s="1186">
        <v>0</v>
      </c>
      <c r="AS40" s="1186">
        <v>0</v>
      </c>
      <c r="AT40" s="1186" t="s">
        <v>1333</v>
      </c>
      <c r="AU40" s="1186">
        <v>0</v>
      </c>
      <c r="AV40" s="1186">
        <v>0</v>
      </c>
      <c r="AW40" s="1186" t="s">
        <v>1333</v>
      </c>
      <c r="AX40" s="1186">
        <v>0</v>
      </c>
      <c r="AY40" s="1186">
        <v>0</v>
      </c>
      <c r="AZ40" s="1186" t="s">
        <v>1333</v>
      </c>
      <c r="BA40" s="1186" t="s">
        <v>1333</v>
      </c>
      <c r="BB40" s="93" t="s">
        <v>1244</v>
      </c>
      <c r="BC40" s="364">
        <v>112</v>
      </c>
      <c r="BD40" s="441" t="s">
        <v>882</v>
      </c>
      <c r="BE40" s="413" t="s">
        <v>1389</v>
      </c>
      <c r="BF40" s="43" t="s">
        <v>792</v>
      </c>
      <c r="BG40" s="43"/>
      <c r="BH40" s="43"/>
      <c r="BI40" s="43"/>
      <c r="BJ40" s="43"/>
      <c r="BK40" s="43"/>
      <c r="BL40" s="43"/>
      <c r="BM40" s="43"/>
      <c r="BN40" s="43"/>
      <c r="BO40" s="43"/>
      <c r="BP40" s="43"/>
      <c r="BQ40" s="68"/>
      <c r="BR40" s="68"/>
      <c r="BS40" s="68"/>
      <c r="BT40" s="68"/>
      <c r="BU40" s="68"/>
      <c r="BV40" s="68"/>
      <c r="BW40" s="68"/>
      <c r="BX40" s="68"/>
      <c r="BY40" s="68"/>
      <c r="BZ40" s="68"/>
    </row>
    <row r="41" spans="1:78" s="260" customFormat="1" ht="15.75">
      <c r="A41" s="111" t="s">
        <v>100</v>
      </c>
      <c r="B41" s="220" t="s">
        <v>1293</v>
      </c>
      <c r="C41" s="111" t="s">
        <v>548</v>
      </c>
      <c r="D41" s="221">
        <v>95.24</v>
      </c>
      <c r="E41" s="121">
        <v>100</v>
      </c>
      <c r="F41" s="230">
        <v>100</v>
      </c>
      <c r="G41" s="203" t="s">
        <v>1332</v>
      </c>
      <c r="H41" s="567" t="s">
        <v>1332</v>
      </c>
      <c r="I41" s="567" t="s">
        <v>1332</v>
      </c>
      <c r="J41" s="737">
        <v>100</v>
      </c>
      <c r="K41" s="1077">
        <v>100</v>
      </c>
      <c r="L41" s="1186">
        <v>100</v>
      </c>
      <c r="M41" s="1186">
        <v>1</v>
      </c>
      <c r="N41" s="1186">
        <v>34</v>
      </c>
      <c r="O41" s="1186">
        <v>25</v>
      </c>
      <c r="P41" s="1186">
        <v>9</v>
      </c>
      <c r="Q41" s="1186">
        <v>24</v>
      </c>
      <c r="R41" s="1186">
        <v>1</v>
      </c>
      <c r="S41" s="1186">
        <v>0</v>
      </c>
      <c r="T41" s="1186">
        <v>0</v>
      </c>
      <c r="U41" s="1186">
        <v>0</v>
      </c>
      <c r="V41" s="1186">
        <v>0</v>
      </c>
      <c r="W41" s="1186">
        <v>0</v>
      </c>
      <c r="X41" s="1186">
        <v>0</v>
      </c>
      <c r="Y41" s="1186">
        <v>0</v>
      </c>
      <c r="Z41" s="1186">
        <v>0</v>
      </c>
      <c r="AA41" s="1186">
        <v>0</v>
      </c>
      <c r="AB41" s="1186" t="s">
        <v>1333</v>
      </c>
      <c r="AC41" s="1186">
        <v>0</v>
      </c>
      <c r="AD41" s="1186">
        <v>0</v>
      </c>
      <c r="AE41" s="1186" t="s">
        <v>1333</v>
      </c>
      <c r="AF41" s="1186">
        <v>0</v>
      </c>
      <c r="AG41" s="1186">
        <v>0</v>
      </c>
      <c r="AH41" s="1186" t="s">
        <v>1333</v>
      </c>
      <c r="AI41" s="1186">
        <v>9</v>
      </c>
      <c r="AJ41" s="1186">
        <v>0</v>
      </c>
      <c r="AK41" s="1186">
        <v>0</v>
      </c>
      <c r="AL41" s="1186">
        <v>0</v>
      </c>
      <c r="AM41" s="1186">
        <v>0</v>
      </c>
      <c r="AN41" s="1186">
        <v>0</v>
      </c>
      <c r="AO41" s="1186">
        <v>0</v>
      </c>
      <c r="AP41" s="1186">
        <v>0</v>
      </c>
      <c r="AQ41" s="1186">
        <v>0</v>
      </c>
      <c r="AR41" s="1186">
        <v>0</v>
      </c>
      <c r="AS41" s="1186">
        <v>0</v>
      </c>
      <c r="AT41" s="1186" t="s">
        <v>1333</v>
      </c>
      <c r="AU41" s="1186">
        <v>0</v>
      </c>
      <c r="AV41" s="1186">
        <v>0</v>
      </c>
      <c r="AW41" s="1186" t="s">
        <v>1333</v>
      </c>
      <c r="AX41" s="1186">
        <v>0</v>
      </c>
      <c r="AY41" s="1186">
        <v>0</v>
      </c>
      <c r="AZ41" s="1186" t="s">
        <v>1333</v>
      </c>
      <c r="BA41" s="1186" t="s">
        <v>1333</v>
      </c>
      <c r="BB41" s="93" t="s">
        <v>1244</v>
      </c>
      <c r="BC41" s="364">
        <v>112</v>
      </c>
      <c r="BD41" s="441" t="s">
        <v>882</v>
      </c>
      <c r="BE41" s="413"/>
      <c r="BF41" s="43" t="s">
        <v>792</v>
      </c>
      <c r="BG41" s="43"/>
      <c r="BH41" s="43"/>
      <c r="BI41" s="43"/>
      <c r="BJ41" s="43"/>
      <c r="BK41" s="43"/>
      <c r="BL41" s="43"/>
      <c r="BM41" s="43"/>
      <c r="BN41" s="43"/>
      <c r="BO41" s="43"/>
      <c r="BP41" s="43"/>
      <c r="BQ41" s="68"/>
      <c r="BR41" s="68"/>
      <c r="BS41" s="68"/>
      <c r="BT41" s="68"/>
      <c r="BU41" s="68"/>
      <c r="BV41" s="68"/>
      <c r="BW41" s="68"/>
      <c r="BX41" s="68"/>
      <c r="BY41" s="68"/>
      <c r="BZ41" s="68"/>
    </row>
    <row r="42" spans="1:78" ht="15.75">
      <c r="A42" s="111" t="s">
        <v>391</v>
      </c>
      <c r="B42" s="220" t="s">
        <v>1293</v>
      </c>
      <c r="C42" s="111" t="s">
        <v>619</v>
      </c>
      <c r="D42" s="221">
        <v>100</v>
      </c>
      <c r="E42" s="121">
        <v>100</v>
      </c>
      <c r="F42" s="219">
        <v>100</v>
      </c>
      <c r="G42" s="203" t="s">
        <v>1386</v>
      </c>
      <c r="H42" s="567" t="s">
        <v>1389</v>
      </c>
      <c r="I42" s="567" t="s">
        <v>1389</v>
      </c>
      <c r="J42" s="737">
        <v>100</v>
      </c>
      <c r="K42" s="1077">
        <v>100</v>
      </c>
      <c r="L42" s="1186">
        <v>100</v>
      </c>
      <c r="M42" s="1186">
        <v>0</v>
      </c>
      <c r="N42" s="1186">
        <v>38</v>
      </c>
      <c r="O42" s="1186">
        <v>32</v>
      </c>
      <c r="P42" s="1186">
        <v>6</v>
      </c>
      <c r="Q42" s="1186">
        <v>29</v>
      </c>
      <c r="R42" s="1186">
        <v>3</v>
      </c>
      <c r="S42" s="1186">
        <v>0</v>
      </c>
      <c r="T42" s="1186">
        <v>0</v>
      </c>
      <c r="U42" s="1186">
        <v>0</v>
      </c>
      <c r="V42" s="1186">
        <v>0</v>
      </c>
      <c r="W42" s="1186">
        <v>0</v>
      </c>
      <c r="X42" s="1186">
        <v>0</v>
      </c>
      <c r="Y42" s="1186">
        <v>0</v>
      </c>
      <c r="Z42" s="1186">
        <v>0</v>
      </c>
      <c r="AA42" s="1186">
        <v>0</v>
      </c>
      <c r="AB42" s="1186" t="s">
        <v>1333</v>
      </c>
      <c r="AC42" s="1186">
        <v>0</v>
      </c>
      <c r="AD42" s="1186">
        <v>0</v>
      </c>
      <c r="AE42" s="1186" t="s">
        <v>1333</v>
      </c>
      <c r="AF42" s="1186">
        <v>0</v>
      </c>
      <c r="AG42" s="1186">
        <v>0</v>
      </c>
      <c r="AH42" s="1186" t="s">
        <v>1333</v>
      </c>
      <c r="AI42" s="1186">
        <v>6</v>
      </c>
      <c r="AJ42" s="1186">
        <v>0</v>
      </c>
      <c r="AK42" s="1186">
        <v>0</v>
      </c>
      <c r="AL42" s="1186">
        <v>0</v>
      </c>
      <c r="AM42" s="1186">
        <v>0</v>
      </c>
      <c r="AN42" s="1186">
        <v>0</v>
      </c>
      <c r="AO42" s="1186">
        <v>0</v>
      </c>
      <c r="AP42" s="1186">
        <v>0</v>
      </c>
      <c r="AQ42" s="1186">
        <v>0</v>
      </c>
      <c r="AR42" s="1186">
        <v>0</v>
      </c>
      <c r="AS42" s="1186">
        <v>0</v>
      </c>
      <c r="AT42" s="1186" t="s">
        <v>1333</v>
      </c>
      <c r="AU42" s="1186">
        <v>0</v>
      </c>
      <c r="AV42" s="1186">
        <v>0</v>
      </c>
      <c r="AW42" s="1186" t="s">
        <v>1333</v>
      </c>
      <c r="AX42" s="1186">
        <v>0</v>
      </c>
      <c r="AY42" s="1186">
        <v>0</v>
      </c>
      <c r="AZ42" s="1186" t="s">
        <v>1333</v>
      </c>
      <c r="BA42" s="1186" t="s">
        <v>1333</v>
      </c>
      <c r="BB42" s="93" t="s">
        <v>1244</v>
      </c>
      <c r="BC42" s="364">
        <v>112</v>
      </c>
      <c r="BD42" s="441" t="s">
        <v>882</v>
      </c>
      <c r="BE42" s="413" t="s">
        <v>1389</v>
      </c>
      <c r="BF42" s="43" t="s">
        <v>792</v>
      </c>
    </row>
    <row r="43" spans="1:78" ht="15.75">
      <c r="A43" s="111" t="s">
        <v>122</v>
      </c>
      <c r="B43" s="220" t="s">
        <v>1293</v>
      </c>
      <c r="C43" s="111" t="s">
        <v>812</v>
      </c>
      <c r="D43" s="221">
        <v>96.88</v>
      </c>
      <c r="E43" s="121">
        <v>100</v>
      </c>
      <c r="F43" s="230">
        <v>100</v>
      </c>
      <c r="G43" s="203" t="s">
        <v>1332</v>
      </c>
      <c r="H43" s="567" t="s">
        <v>1332</v>
      </c>
      <c r="I43" s="567" t="s">
        <v>1332</v>
      </c>
      <c r="J43" s="737">
        <v>100</v>
      </c>
      <c r="K43" s="1077">
        <v>100</v>
      </c>
      <c r="L43" s="1186">
        <v>100</v>
      </c>
      <c r="M43" s="1186">
        <v>16</v>
      </c>
      <c r="N43" s="1186">
        <v>54</v>
      </c>
      <c r="O43" s="1186">
        <v>42</v>
      </c>
      <c r="P43" s="1186">
        <v>12</v>
      </c>
      <c r="Q43" s="1186">
        <v>42</v>
      </c>
      <c r="R43" s="1186">
        <v>0</v>
      </c>
      <c r="S43" s="1186">
        <v>0</v>
      </c>
      <c r="T43" s="1186">
        <v>0</v>
      </c>
      <c r="U43" s="1186">
        <v>0</v>
      </c>
      <c r="V43" s="1186">
        <v>0</v>
      </c>
      <c r="W43" s="1186">
        <v>0</v>
      </c>
      <c r="X43" s="1186">
        <v>0</v>
      </c>
      <c r="Y43" s="1186">
        <v>0</v>
      </c>
      <c r="Z43" s="1186">
        <v>0</v>
      </c>
      <c r="AA43" s="1186">
        <v>0</v>
      </c>
      <c r="AB43" s="1186" t="s">
        <v>1333</v>
      </c>
      <c r="AC43" s="1186">
        <v>0</v>
      </c>
      <c r="AD43" s="1186">
        <v>0</v>
      </c>
      <c r="AE43" s="1186" t="s">
        <v>1333</v>
      </c>
      <c r="AF43" s="1186">
        <v>0</v>
      </c>
      <c r="AG43" s="1186">
        <v>0</v>
      </c>
      <c r="AH43" s="1186" t="s">
        <v>1333</v>
      </c>
      <c r="AI43" s="1186">
        <v>12</v>
      </c>
      <c r="AJ43" s="1186">
        <v>0</v>
      </c>
      <c r="AK43" s="1186">
        <v>0</v>
      </c>
      <c r="AL43" s="1186">
        <v>0</v>
      </c>
      <c r="AM43" s="1186">
        <v>0</v>
      </c>
      <c r="AN43" s="1186">
        <v>0</v>
      </c>
      <c r="AO43" s="1186">
        <v>0</v>
      </c>
      <c r="AP43" s="1186">
        <v>0</v>
      </c>
      <c r="AQ43" s="1186">
        <v>0</v>
      </c>
      <c r="AR43" s="1186">
        <v>0</v>
      </c>
      <c r="AS43" s="1186">
        <v>0</v>
      </c>
      <c r="AT43" s="1186" t="s">
        <v>1333</v>
      </c>
      <c r="AU43" s="1186">
        <v>0</v>
      </c>
      <c r="AV43" s="1186">
        <v>0</v>
      </c>
      <c r="AW43" s="1186" t="s">
        <v>1333</v>
      </c>
      <c r="AX43" s="1186">
        <v>0</v>
      </c>
      <c r="AY43" s="1186">
        <v>0</v>
      </c>
      <c r="AZ43" s="1186" t="s">
        <v>1333</v>
      </c>
      <c r="BA43" s="1186" t="s">
        <v>1333</v>
      </c>
      <c r="BB43" s="93" t="s">
        <v>1244</v>
      </c>
      <c r="BC43" s="364">
        <v>112</v>
      </c>
      <c r="BD43" s="441" t="s">
        <v>1181</v>
      </c>
      <c r="BE43" s="413"/>
      <c r="BF43" s="43" t="s">
        <v>792</v>
      </c>
    </row>
    <row r="44" spans="1:78" ht="15.75">
      <c r="A44" s="111" t="s">
        <v>395</v>
      </c>
      <c r="B44" s="220" t="s">
        <v>1293</v>
      </c>
      <c r="C44" s="111" t="s">
        <v>621</v>
      </c>
      <c r="D44" s="221">
        <v>92.31</v>
      </c>
      <c r="E44" s="121">
        <v>91.38</v>
      </c>
      <c r="F44" s="230">
        <v>100</v>
      </c>
      <c r="G44" s="203" t="s">
        <v>1332</v>
      </c>
      <c r="H44" s="567" t="s">
        <v>1332</v>
      </c>
      <c r="I44" s="567" t="s">
        <v>1332</v>
      </c>
      <c r="J44" s="737">
        <v>98.72</v>
      </c>
      <c r="K44" s="1077">
        <v>100</v>
      </c>
      <c r="L44" s="1186">
        <v>100</v>
      </c>
      <c r="M44" s="1186">
        <v>2</v>
      </c>
      <c r="N44" s="1186">
        <v>77</v>
      </c>
      <c r="O44" s="1186">
        <v>64</v>
      </c>
      <c r="P44" s="1186">
        <v>13</v>
      </c>
      <c r="Q44" s="1186">
        <v>61</v>
      </c>
      <c r="R44" s="1186">
        <v>2</v>
      </c>
      <c r="S44" s="1186">
        <v>1</v>
      </c>
      <c r="T44" s="1186">
        <v>0</v>
      </c>
      <c r="U44" s="1186">
        <v>0</v>
      </c>
      <c r="V44" s="1186">
        <v>0</v>
      </c>
      <c r="W44" s="1186">
        <v>0</v>
      </c>
      <c r="X44" s="1186">
        <v>0</v>
      </c>
      <c r="Y44" s="1186">
        <v>0</v>
      </c>
      <c r="Z44" s="1186">
        <v>0</v>
      </c>
      <c r="AA44" s="1186">
        <v>0</v>
      </c>
      <c r="AB44" s="1186" t="s">
        <v>1333</v>
      </c>
      <c r="AC44" s="1186">
        <v>0</v>
      </c>
      <c r="AD44" s="1186">
        <v>0</v>
      </c>
      <c r="AE44" s="1186" t="s">
        <v>1333</v>
      </c>
      <c r="AF44" s="1186">
        <v>0</v>
      </c>
      <c r="AG44" s="1186">
        <v>0</v>
      </c>
      <c r="AH44" s="1186" t="s">
        <v>1333</v>
      </c>
      <c r="AI44" s="1186">
        <v>12</v>
      </c>
      <c r="AJ44" s="1186">
        <v>1</v>
      </c>
      <c r="AK44" s="1186">
        <v>0</v>
      </c>
      <c r="AL44" s="1186">
        <v>0</v>
      </c>
      <c r="AM44" s="1186">
        <v>0</v>
      </c>
      <c r="AN44" s="1186">
        <v>0</v>
      </c>
      <c r="AO44" s="1186">
        <v>0</v>
      </c>
      <c r="AP44" s="1186">
        <v>0</v>
      </c>
      <c r="AQ44" s="1186">
        <v>0</v>
      </c>
      <c r="AR44" s="1186">
        <v>0</v>
      </c>
      <c r="AS44" s="1186">
        <v>0</v>
      </c>
      <c r="AT44" s="1186" t="s">
        <v>1333</v>
      </c>
      <c r="AU44" s="1186">
        <v>0</v>
      </c>
      <c r="AV44" s="1186">
        <v>0</v>
      </c>
      <c r="AW44" s="1186" t="s">
        <v>1333</v>
      </c>
      <c r="AX44" s="1186">
        <v>0</v>
      </c>
      <c r="AY44" s="1186">
        <v>0</v>
      </c>
      <c r="AZ44" s="1186" t="s">
        <v>1333</v>
      </c>
      <c r="BA44" s="1186" t="s">
        <v>1333</v>
      </c>
      <c r="BB44" s="93" t="s">
        <v>1244</v>
      </c>
      <c r="BC44" s="364">
        <v>112</v>
      </c>
      <c r="BD44" s="441" t="s">
        <v>1181</v>
      </c>
      <c r="BE44" s="413"/>
      <c r="BF44" s="43" t="s">
        <v>792</v>
      </c>
    </row>
    <row r="45" spans="1:78" ht="15.75">
      <c r="A45" s="111" t="s">
        <v>106</v>
      </c>
      <c r="B45" s="220" t="s">
        <v>1291</v>
      </c>
      <c r="C45" s="111" t="s">
        <v>692</v>
      </c>
      <c r="D45" s="221">
        <v>100</v>
      </c>
      <c r="E45" s="121">
        <v>100</v>
      </c>
      <c r="F45" s="230">
        <v>100</v>
      </c>
      <c r="G45" s="203" t="s">
        <v>1386</v>
      </c>
      <c r="H45" s="567" t="s">
        <v>1389</v>
      </c>
      <c r="I45" s="567" t="s">
        <v>1389</v>
      </c>
      <c r="J45" s="737">
        <v>100</v>
      </c>
      <c r="K45" s="1077">
        <v>100</v>
      </c>
      <c r="L45" s="1186">
        <v>100</v>
      </c>
      <c r="M45" s="1186">
        <v>0</v>
      </c>
      <c r="N45" s="1186">
        <v>8</v>
      </c>
      <c r="O45" s="1186">
        <v>8</v>
      </c>
      <c r="P45" s="1186">
        <v>0</v>
      </c>
      <c r="Q45" s="1186">
        <v>8</v>
      </c>
      <c r="R45" s="1186">
        <v>0</v>
      </c>
      <c r="S45" s="1186">
        <v>0</v>
      </c>
      <c r="T45" s="1186">
        <v>0</v>
      </c>
      <c r="U45" s="1186">
        <v>0</v>
      </c>
      <c r="V45" s="1186">
        <v>0</v>
      </c>
      <c r="W45" s="1186">
        <v>0</v>
      </c>
      <c r="X45" s="1186">
        <v>0</v>
      </c>
      <c r="Y45" s="1186">
        <v>0</v>
      </c>
      <c r="Z45" s="1186">
        <v>0</v>
      </c>
      <c r="AA45" s="1186">
        <v>0</v>
      </c>
      <c r="AB45" s="1186" t="s">
        <v>1333</v>
      </c>
      <c r="AC45" s="1186">
        <v>0</v>
      </c>
      <c r="AD45" s="1186">
        <v>0</v>
      </c>
      <c r="AE45" s="1186" t="s">
        <v>1333</v>
      </c>
      <c r="AF45" s="1186">
        <v>0</v>
      </c>
      <c r="AG45" s="1186">
        <v>0</v>
      </c>
      <c r="AH45" s="1186" t="s">
        <v>1333</v>
      </c>
      <c r="AI45" s="1186">
        <v>0</v>
      </c>
      <c r="AJ45" s="1186">
        <v>0</v>
      </c>
      <c r="AK45" s="1186">
        <v>0</v>
      </c>
      <c r="AL45" s="1186">
        <v>0</v>
      </c>
      <c r="AM45" s="1186">
        <v>0</v>
      </c>
      <c r="AN45" s="1186">
        <v>0</v>
      </c>
      <c r="AO45" s="1186">
        <v>0</v>
      </c>
      <c r="AP45" s="1186">
        <v>0</v>
      </c>
      <c r="AQ45" s="1186">
        <v>0</v>
      </c>
      <c r="AR45" s="1186">
        <v>0</v>
      </c>
      <c r="AS45" s="1186">
        <v>0</v>
      </c>
      <c r="AT45" s="1186" t="s">
        <v>1333</v>
      </c>
      <c r="AU45" s="1186">
        <v>0</v>
      </c>
      <c r="AV45" s="1186">
        <v>0</v>
      </c>
      <c r="AW45" s="1186" t="s">
        <v>1333</v>
      </c>
      <c r="AX45" s="1186">
        <v>0</v>
      </c>
      <c r="AY45" s="1186">
        <v>0</v>
      </c>
      <c r="AZ45" s="1186" t="s">
        <v>1333</v>
      </c>
      <c r="BA45" s="1186" t="s">
        <v>1333</v>
      </c>
      <c r="BB45" s="93" t="s">
        <v>1239</v>
      </c>
      <c r="BC45" s="364">
        <v>171</v>
      </c>
      <c r="BD45" s="441" t="s">
        <v>1180</v>
      </c>
      <c r="BE45" s="413" t="s">
        <v>1389</v>
      </c>
      <c r="BF45" s="43" t="s">
        <v>792</v>
      </c>
    </row>
    <row r="46" spans="1:78" ht="15.75">
      <c r="A46" s="111" t="s">
        <v>466</v>
      </c>
      <c r="B46" s="220" t="s">
        <v>1291</v>
      </c>
      <c r="C46" s="111" t="s">
        <v>541</v>
      </c>
      <c r="D46" s="221">
        <v>82.36</v>
      </c>
      <c r="E46" s="121">
        <v>90.91</v>
      </c>
      <c r="F46" s="230">
        <v>100</v>
      </c>
      <c r="G46" s="203" t="s">
        <v>1332</v>
      </c>
      <c r="H46" s="567" t="s">
        <v>1332</v>
      </c>
      <c r="I46" s="567" t="s">
        <v>1332</v>
      </c>
      <c r="J46" s="737">
        <v>100</v>
      </c>
      <c r="K46" s="1077">
        <v>100</v>
      </c>
      <c r="L46" s="1186">
        <v>100</v>
      </c>
      <c r="M46" s="1186">
        <v>0</v>
      </c>
      <c r="N46" s="1186">
        <v>19</v>
      </c>
      <c r="O46" s="1186">
        <v>17</v>
      </c>
      <c r="P46" s="1186">
        <v>2</v>
      </c>
      <c r="Q46" s="1186">
        <v>17</v>
      </c>
      <c r="R46" s="1186">
        <v>0</v>
      </c>
      <c r="S46" s="1186">
        <v>0</v>
      </c>
      <c r="T46" s="1186">
        <v>0</v>
      </c>
      <c r="U46" s="1186">
        <v>0</v>
      </c>
      <c r="V46" s="1186">
        <v>0</v>
      </c>
      <c r="W46" s="1186">
        <v>0</v>
      </c>
      <c r="X46" s="1186">
        <v>0</v>
      </c>
      <c r="Y46" s="1186">
        <v>0</v>
      </c>
      <c r="Z46" s="1186">
        <v>0</v>
      </c>
      <c r="AA46" s="1186">
        <v>0</v>
      </c>
      <c r="AB46" s="1186" t="s">
        <v>1333</v>
      </c>
      <c r="AC46" s="1186">
        <v>0</v>
      </c>
      <c r="AD46" s="1186">
        <v>0</v>
      </c>
      <c r="AE46" s="1186" t="s">
        <v>1333</v>
      </c>
      <c r="AF46" s="1186">
        <v>0</v>
      </c>
      <c r="AG46" s="1186">
        <v>0</v>
      </c>
      <c r="AH46" s="1186" t="s">
        <v>1333</v>
      </c>
      <c r="AI46" s="1186">
        <v>2</v>
      </c>
      <c r="AJ46" s="1186">
        <v>0</v>
      </c>
      <c r="AK46" s="1186">
        <v>0</v>
      </c>
      <c r="AL46" s="1186">
        <v>0</v>
      </c>
      <c r="AM46" s="1186">
        <v>0</v>
      </c>
      <c r="AN46" s="1186">
        <v>0</v>
      </c>
      <c r="AO46" s="1186">
        <v>0</v>
      </c>
      <c r="AP46" s="1186">
        <v>0</v>
      </c>
      <c r="AQ46" s="1186">
        <v>0</v>
      </c>
      <c r="AR46" s="1186">
        <v>0</v>
      </c>
      <c r="AS46" s="1186">
        <v>0</v>
      </c>
      <c r="AT46" s="1186" t="s">
        <v>1333</v>
      </c>
      <c r="AU46" s="1186">
        <v>0</v>
      </c>
      <c r="AV46" s="1186">
        <v>0</v>
      </c>
      <c r="AW46" s="1186" t="s">
        <v>1333</v>
      </c>
      <c r="AX46" s="1186">
        <v>0</v>
      </c>
      <c r="AY46" s="1186">
        <v>0</v>
      </c>
      <c r="AZ46" s="1186" t="s">
        <v>1333</v>
      </c>
      <c r="BA46" s="1186" t="s">
        <v>1333</v>
      </c>
      <c r="BB46" s="93" t="s">
        <v>1239</v>
      </c>
      <c r="BC46" s="364">
        <v>171</v>
      </c>
      <c r="BD46" s="441" t="s">
        <v>882</v>
      </c>
      <c r="BE46" s="413"/>
      <c r="BF46" s="43" t="s">
        <v>792</v>
      </c>
    </row>
    <row r="47" spans="1:78" ht="15.75">
      <c r="A47" s="111" t="s">
        <v>114</v>
      </c>
      <c r="B47" s="220" t="s">
        <v>1291</v>
      </c>
      <c r="C47" s="111" t="s">
        <v>696</v>
      </c>
      <c r="D47" s="221" t="s">
        <v>1190</v>
      </c>
      <c r="E47" s="121" t="s">
        <v>1190</v>
      </c>
      <c r="F47" s="230" t="s">
        <v>1190</v>
      </c>
      <c r="G47" s="203" t="s">
        <v>1190</v>
      </c>
      <c r="H47" s="567" t="s">
        <v>1190</v>
      </c>
      <c r="I47" s="567" t="s">
        <v>1190</v>
      </c>
      <c r="J47" s="737" t="s">
        <v>1190</v>
      </c>
      <c r="K47" s="1078" t="s">
        <v>1190</v>
      </c>
      <c r="L47" s="1186" t="s">
        <v>1190</v>
      </c>
      <c r="M47" s="1186">
        <v>0</v>
      </c>
      <c r="N47" s="1186">
        <v>0</v>
      </c>
      <c r="O47" s="1186">
        <v>0</v>
      </c>
      <c r="P47" s="1186">
        <v>0</v>
      </c>
      <c r="Q47" s="1186">
        <v>0</v>
      </c>
      <c r="R47" s="1186">
        <v>0</v>
      </c>
      <c r="S47" s="1186">
        <v>0</v>
      </c>
      <c r="T47" s="1186">
        <v>0</v>
      </c>
      <c r="U47" s="1186">
        <v>0</v>
      </c>
      <c r="V47" s="1186">
        <v>0</v>
      </c>
      <c r="W47" s="1186">
        <v>0</v>
      </c>
      <c r="X47" s="1186">
        <v>0</v>
      </c>
      <c r="Y47" s="1186">
        <v>0</v>
      </c>
      <c r="Z47" s="1186">
        <v>0</v>
      </c>
      <c r="AA47" s="1186">
        <v>0</v>
      </c>
      <c r="AB47" s="1186" t="s">
        <v>1333</v>
      </c>
      <c r="AC47" s="1186">
        <v>0</v>
      </c>
      <c r="AD47" s="1186">
        <v>0</v>
      </c>
      <c r="AE47" s="1186" t="s">
        <v>1333</v>
      </c>
      <c r="AF47" s="1186">
        <v>0</v>
      </c>
      <c r="AG47" s="1186">
        <v>0</v>
      </c>
      <c r="AH47" s="1186" t="s">
        <v>1333</v>
      </c>
      <c r="AI47" s="1186">
        <v>0</v>
      </c>
      <c r="AJ47" s="1186">
        <v>0</v>
      </c>
      <c r="AK47" s="1186">
        <v>0</v>
      </c>
      <c r="AL47" s="1186">
        <v>0</v>
      </c>
      <c r="AM47" s="1186">
        <v>0</v>
      </c>
      <c r="AN47" s="1186">
        <v>0</v>
      </c>
      <c r="AO47" s="1186">
        <v>0</v>
      </c>
      <c r="AP47" s="1186">
        <v>0</v>
      </c>
      <c r="AQ47" s="1186">
        <v>0</v>
      </c>
      <c r="AR47" s="1186">
        <v>0</v>
      </c>
      <c r="AS47" s="1186">
        <v>0</v>
      </c>
      <c r="AT47" s="1186" t="s">
        <v>1333</v>
      </c>
      <c r="AU47" s="1186">
        <v>0</v>
      </c>
      <c r="AV47" s="1186">
        <v>0</v>
      </c>
      <c r="AW47" s="1186" t="s">
        <v>1333</v>
      </c>
      <c r="AX47" s="1186">
        <v>0</v>
      </c>
      <c r="AY47" s="1186">
        <v>0</v>
      </c>
      <c r="AZ47" s="1186" t="s">
        <v>1333</v>
      </c>
      <c r="BA47" s="1186" t="s">
        <v>1333</v>
      </c>
      <c r="BB47" s="93" t="s">
        <v>1239</v>
      </c>
      <c r="BC47" s="364">
        <v>171</v>
      </c>
      <c r="BD47" s="441" t="s">
        <v>1180</v>
      </c>
      <c r="BE47" s="413"/>
      <c r="BF47" s="43" t="s">
        <v>792</v>
      </c>
    </row>
    <row r="48" spans="1:78" ht="15.75">
      <c r="A48" s="111" t="s">
        <v>177</v>
      </c>
      <c r="B48" s="220" t="s">
        <v>1291</v>
      </c>
      <c r="C48" s="111" t="s">
        <v>580</v>
      </c>
      <c r="D48" s="221">
        <v>84.18</v>
      </c>
      <c r="E48" s="121">
        <v>97.12</v>
      </c>
      <c r="F48" s="230">
        <v>95.97</v>
      </c>
      <c r="G48" s="203" t="s">
        <v>1332</v>
      </c>
      <c r="H48" s="567" t="s">
        <v>1332</v>
      </c>
      <c r="I48" s="567" t="s">
        <v>1332</v>
      </c>
      <c r="J48" s="737">
        <v>100</v>
      </c>
      <c r="K48" s="1077">
        <v>100</v>
      </c>
      <c r="L48" s="1186">
        <v>99.2</v>
      </c>
      <c r="M48" s="1186">
        <v>0</v>
      </c>
      <c r="N48" s="1186">
        <v>136</v>
      </c>
      <c r="O48" s="1186">
        <v>99</v>
      </c>
      <c r="P48" s="1186">
        <v>37</v>
      </c>
      <c r="Q48" s="1186">
        <v>95</v>
      </c>
      <c r="R48" s="1186">
        <v>3</v>
      </c>
      <c r="S48" s="1186">
        <v>0</v>
      </c>
      <c r="T48" s="1186">
        <v>0</v>
      </c>
      <c r="U48" s="1186">
        <v>0</v>
      </c>
      <c r="V48" s="1186">
        <v>0</v>
      </c>
      <c r="W48" s="1186">
        <v>0</v>
      </c>
      <c r="X48" s="1186">
        <v>0</v>
      </c>
      <c r="Y48" s="1186">
        <v>0</v>
      </c>
      <c r="Z48" s="1186">
        <v>1</v>
      </c>
      <c r="AA48" s="1186">
        <v>0</v>
      </c>
      <c r="AB48" s="1186" t="s">
        <v>3008</v>
      </c>
      <c r="AC48" s="1186">
        <v>0</v>
      </c>
      <c r="AD48" s="1186">
        <v>0</v>
      </c>
      <c r="AE48" s="1186" t="s">
        <v>1333</v>
      </c>
      <c r="AF48" s="1186">
        <v>0</v>
      </c>
      <c r="AG48" s="1186">
        <v>0</v>
      </c>
      <c r="AH48" s="1186" t="s">
        <v>1333</v>
      </c>
      <c r="AI48" s="1186">
        <v>32</v>
      </c>
      <c r="AJ48" s="1186">
        <v>5</v>
      </c>
      <c r="AK48" s="1186">
        <v>0</v>
      </c>
      <c r="AL48" s="1186">
        <v>0</v>
      </c>
      <c r="AM48" s="1186">
        <v>0</v>
      </c>
      <c r="AN48" s="1186">
        <v>0</v>
      </c>
      <c r="AO48" s="1186">
        <v>0</v>
      </c>
      <c r="AP48" s="1186">
        <v>0</v>
      </c>
      <c r="AQ48" s="1186">
        <v>0</v>
      </c>
      <c r="AR48" s="1186">
        <v>0</v>
      </c>
      <c r="AS48" s="1186">
        <v>0</v>
      </c>
      <c r="AT48" s="1186" t="s">
        <v>1333</v>
      </c>
      <c r="AU48" s="1186">
        <v>0</v>
      </c>
      <c r="AV48" s="1186">
        <v>0</v>
      </c>
      <c r="AW48" s="1186" t="s">
        <v>1333</v>
      </c>
      <c r="AX48" s="1186">
        <v>0</v>
      </c>
      <c r="AY48" s="1186">
        <v>0</v>
      </c>
      <c r="AZ48" s="1186" t="s">
        <v>1333</v>
      </c>
      <c r="BA48" s="1186" t="s">
        <v>1333</v>
      </c>
      <c r="BB48" s="93" t="s">
        <v>1239</v>
      </c>
      <c r="BC48" s="364">
        <v>171</v>
      </c>
      <c r="BD48" s="441" t="s">
        <v>1181</v>
      </c>
      <c r="BE48" s="413"/>
      <c r="BF48" s="43" t="s">
        <v>878</v>
      </c>
    </row>
    <row r="49" spans="1:58" ht="15.75">
      <c r="A49" s="111" t="s">
        <v>431</v>
      </c>
      <c r="B49" s="220" t="s">
        <v>1291</v>
      </c>
      <c r="C49" s="111" t="s">
        <v>643</v>
      </c>
      <c r="D49" s="221">
        <v>100</v>
      </c>
      <c r="E49" s="121">
        <v>100</v>
      </c>
      <c r="F49" s="230">
        <v>100</v>
      </c>
      <c r="G49" s="203" t="s">
        <v>1332</v>
      </c>
      <c r="H49" s="567" t="s">
        <v>1332</v>
      </c>
      <c r="I49" s="567" t="s">
        <v>1332</v>
      </c>
      <c r="J49" s="737" t="s">
        <v>1190</v>
      </c>
      <c r="K49" s="1077">
        <v>100</v>
      </c>
      <c r="L49" s="1186">
        <v>100</v>
      </c>
      <c r="M49" s="1186">
        <v>0</v>
      </c>
      <c r="N49" s="1186">
        <v>3</v>
      </c>
      <c r="O49" s="1186">
        <v>3</v>
      </c>
      <c r="P49" s="1186">
        <v>0</v>
      </c>
      <c r="Q49" s="1186">
        <v>3</v>
      </c>
      <c r="R49" s="1186">
        <v>0</v>
      </c>
      <c r="S49" s="1186">
        <v>0</v>
      </c>
      <c r="T49" s="1186">
        <v>0</v>
      </c>
      <c r="U49" s="1186">
        <v>0</v>
      </c>
      <c r="V49" s="1186">
        <v>0</v>
      </c>
      <c r="W49" s="1186">
        <v>0</v>
      </c>
      <c r="X49" s="1186">
        <v>0</v>
      </c>
      <c r="Y49" s="1186">
        <v>0</v>
      </c>
      <c r="Z49" s="1186">
        <v>0</v>
      </c>
      <c r="AA49" s="1186">
        <v>0</v>
      </c>
      <c r="AB49" s="1186" t="s">
        <v>1333</v>
      </c>
      <c r="AC49" s="1186">
        <v>0</v>
      </c>
      <c r="AD49" s="1186">
        <v>0</v>
      </c>
      <c r="AE49" s="1186" t="s">
        <v>1333</v>
      </c>
      <c r="AF49" s="1186">
        <v>0</v>
      </c>
      <c r="AG49" s="1186">
        <v>0</v>
      </c>
      <c r="AH49" s="1186" t="s">
        <v>1333</v>
      </c>
      <c r="AI49" s="1186">
        <v>0</v>
      </c>
      <c r="AJ49" s="1186">
        <v>0</v>
      </c>
      <c r="AK49" s="1186">
        <v>0</v>
      </c>
      <c r="AL49" s="1186">
        <v>0</v>
      </c>
      <c r="AM49" s="1186">
        <v>0</v>
      </c>
      <c r="AN49" s="1186">
        <v>0</v>
      </c>
      <c r="AO49" s="1186">
        <v>0</v>
      </c>
      <c r="AP49" s="1186">
        <v>0</v>
      </c>
      <c r="AQ49" s="1186">
        <v>0</v>
      </c>
      <c r="AR49" s="1186">
        <v>0</v>
      </c>
      <c r="AS49" s="1186">
        <v>0</v>
      </c>
      <c r="AT49" s="1186" t="s">
        <v>1333</v>
      </c>
      <c r="AU49" s="1186">
        <v>0</v>
      </c>
      <c r="AV49" s="1186">
        <v>0</v>
      </c>
      <c r="AW49" s="1186" t="s">
        <v>1333</v>
      </c>
      <c r="AX49" s="1186">
        <v>0</v>
      </c>
      <c r="AY49" s="1186">
        <v>0</v>
      </c>
      <c r="AZ49" s="1186" t="s">
        <v>1333</v>
      </c>
      <c r="BA49" s="1186" t="s">
        <v>1333</v>
      </c>
      <c r="BB49" s="93" t="s">
        <v>1239</v>
      </c>
      <c r="BC49" s="364">
        <v>171</v>
      </c>
      <c r="BD49" s="441" t="s">
        <v>1179</v>
      </c>
      <c r="BE49" s="413"/>
      <c r="BF49" s="43" t="s">
        <v>792</v>
      </c>
    </row>
    <row r="50" spans="1:58" ht="15.75">
      <c r="A50" s="111" t="s">
        <v>459</v>
      </c>
      <c r="B50" s="220" t="s">
        <v>1291</v>
      </c>
      <c r="C50" s="111" t="s">
        <v>800</v>
      </c>
      <c r="D50" s="221">
        <v>100</v>
      </c>
      <c r="E50" s="121">
        <v>100</v>
      </c>
      <c r="F50" s="230">
        <v>100</v>
      </c>
      <c r="G50" s="203" t="s">
        <v>1386</v>
      </c>
      <c r="H50" s="567" t="s">
        <v>1389</v>
      </c>
      <c r="I50" s="567" t="s">
        <v>1389</v>
      </c>
      <c r="J50" s="737">
        <v>100</v>
      </c>
      <c r="K50" s="1077">
        <v>100</v>
      </c>
      <c r="L50" s="1186">
        <v>100</v>
      </c>
      <c r="M50" s="1186">
        <v>0</v>
      </c>
      <c r="N50" s="1186">
        <v>12</v>
      </c>
      <c r="O50" s="1186">
        <v>10</v>
      </c>
      <c r="P50" s="1186">
        <v>2</v>
      </c>
      <c r="Q50" s="1186">
        <v>10</v>
      </c>
      <c r="R50" s="1186">
        <v>0</v>
      </c>
      <c r="S50" s="1186">
        <v>0</v>
      </c>
      <c r="T50" s="1186">
        <v>0</v>
      </c>
      <c r="U50" s="1186">
        <v>0</v>
      </c>
      <c r="V50" s="1186">
        <v>0</v>
      </c>
      <c r="W50" s="1186">
        <v>0</v>
      </c>
      <c r="X50" s="1186">
        <v>0</v>
      </c>
      <c r="Y50" s="1186">
        <v>0</v>
      </c>
      <c r="Z50" s="1186">
        <v>0</v>
      </c>
      <c r="AA50" s="1186">
        <v>0</v>
      </c>
      <c r="AB50" s="1186" t="s">
        <v>1333</v>
      </c>
      <c r="AC50" s="1186">
        <v>0</v>
      </c>
      <c r="AD50" s="1186">
        <v>0</v>
      </c>
      <c r="AE50" s="1186" t="s">
        <v>1333</v>
      </c>
      <c r="AF50" s="1186">
        <v>0</v>
      </c>
      <c r="AG50" s="1186">
        <v>0</v>
      </c>
      <c r="AH50" s="1186" t="s">
        <v>1333</v>
      </c>
      <c r="AI50" s="1186">
        <v>2</v>
      </c>
      <c r="AJ50" s="1186">
        <v>0</v>
      </c>
      <c r="AK50" s="1186">
        <v>0</v>
      </c>
      <c r="AL50" s="1186">
        <v>0</v>
      </c>
      <c r="AM50" s="1186">
        <v>0</v>
      </c>
      <c r="AN50" s="1186">
        <v>0</v>
      </c>
      <c r="AO50" s="1186">
        <v>0</v>
      </c>
      <c r="AP50" s="1186">
        <v>0</v>
      </c>
      <c r="AQ50" s="1186">
        <v>0</v>
      </c>
      <c r="AR50" s="1186">
        <v>0</v>
      </c>
      <c r="AS50" s="1186">
        <v>0</v>
      </c>
      <c r="AT50" s="1186" t="s">
        <v>1333</v>
      </c>
      <c r="AU50" s="1186">
        <v>0</v>
      </c>
      <c r="AV50" s="1186">
        <v>0</v>
      </c>
      <c r="AW50" s="1186" t="s">
        <v>1333</v>
      </c>
      <c r="AX50" s="1186">
        <v>0</v>
      </c>
      <c r="AY50" s="1186">
        <v>0</v>
      </c>
      <c r="AZ50" s="1186" t="s">
        <v>1333</v>
      </c>
      <c r="BA50" s="1186" t="s">
        <v>1333</v>
      </c>
      <c r="BB50" s="93" t="s">
        <v>1239</v>
      </c>
      <c r="BC50" s="364">
        <v>171</v>
      </c>
      <c r="BD50" s="441" t="s">
        <v>1179</v>
      </c>
      <c r="BE50" s="413" t="s">
        <v>1389</v>
      </c>
      <c r="BF50" s="43" t="s">
        <v>792</v>
      </c>
    </row>
    <row r="51" spans="1:58" ht="15.75">
      <c r="A51" s="256" t="s">
        <v>393</v>
      </c>
      <c r="B51" s="257" t="s">
        <v>1289</v>
      </c>
      <c r="C51" s="111" t="s">
        <v>620</v>
      </c>
      <c r="D51" s="221" t="s">
        <v>1212</v>
      </c>
      <c r="E51" s="121" t="s">
        <v>1190</v>
      </c>
      <c r="F51" s="230" t="s">
        <v>1190</v>
      </c>
      <c r="G51" s="203" t="s">
        <v>1332</v>
      </c>
      <c r="H51" s="567" t="s">
        <v>1332</v>
      </c>
      <c r="I51" s="567" t="s">
        <v>1190</v>
      </c>
      <c r="J51" s="737">
        <v>100</v>
      </c>
      <c r="K51" s="1078" t="s">
        <v>1190</v>
      </c>
      <c r="L51" s="1186" t="s">
        <v>1190</v>
      </c>
      <c r="M51" s="1186">
        <v>0</v>
      </c>
      <c r="N51" s="1186">
        <v>0</v>
      </c>
      <c r="O51" s="1186">
        <v>0</v>
      </c>
      <c r="P51" s="1186">
        <v>0</v>
      </c>
      <c r="Q51" s="1186">
        <v>0</v>
      </c>
      <c r="R51" s="1186">
        <v>0</v>
      </c>
      <c r="S51" s="1186">
        <v>0</v>
      </c>
      <c r="T51" s="1186">
        <v>0</v>
      </c>
      <c r="U51" s="1186">
        <v>0</v>
      </c>
      <c r="V51" s="1186">
        <v>0</v>
      </c>
      <c r="W51" s="1186">
        <v>0</v>
      </c>
      <c r="X51" s="1186">
        <v>0</v>
      </c>
      <c r="Y51" s="1186">
        <v>0</v>
      </c>
      <c r="Z51" s="1186">
        <v>0</v>
      </c>
      <c r="AA51" s="1186">
        <v>0</v>
      </c>
      <c r="AB51" s="1186">
        <v>0</v>
      </c>
      <c r="AC51" s="1186">
        <v>0</v>
      </c>
      <c r="AD51" s="1186">
        <v>0</v>
      </c>
      <c r="AE51" s="1186">
        <v>0</v>
      </c>
      <c r="AF51" s="1186">
        <v>0</v>
      </c>
      <c r="AG51" s="1186">
        <v>0</v>
      </c>
      <c r="AH51" s="1186">
        <v>0</v>
      </c>
      <c r="AI51" s="1186">
        <v>0</v>
      </c>
      <c r="AJ51" s="1186">
        <v>0</v>
      </c>
      <c r="AK51" s="1186">
        <v>0</v>
      </c>
      <c r="AL51" s="1186">
        <v>0</v>
      </c>
      <c r="AM51" s="1186">
        <v>0</v>
      </c>
      <c r="AN51" s="1186">
        <v>0</v>
      </c>
      <c r="AO51" s="1186">
        <v>0</v>
      </c>
      <c r="AP51" s="1186">
        <v>0</v>
      </c>
      <c r="AQ51" s="1186">
        <v>0</v>
      </c>
      <c r="AR51" s="1186">
        <v>0</v>
      </c>
      <c r="AS51" s="1186">
        <v>0</v>
      </c>
      <c r="AT51" s="1186">
        <v>0</v>
      </c>
      <c r="AU51" s="1186">
        <v>0</v>
      </c>
      <c r="AV51" s="1186">
        <v>0</v>
      </c>
      <c r="AW51" s="1186">
        <v>0</v>
      </c>
      <c r="AX51" s="1186">
        <v>0</v>
      </c>
      <c r="AY51" s="1186">
        <v>0</v>
      </c>
      <c r="AZ51" s="1186">
        <v>0</v>
      </c>
      <c r="BA51" s="1186">
        <v>0</v>
      </c>
      <c r="BB51" s="93" t="s">
        <v>1250</v>
      </c>
      <c r="BC51" s="364">
        <v>101</v>
      </c>
      <c r="BD51" s="441" t="s">
        <v>1180</v>
      </c>
      <c r="BE51" s="413"/>
      <c r="BF51" s="43" t="s">
        <v>792</v>
      </c>
    </row>
    <row r="52" spans="1:58" ht="15.75">
      <c r="A52" s="111" t="s">
        <v>342</v>
      </c>
      <c r="B52" s="220" t="s">
        <v>1289</v>
      </c>
      <c r="C52" s="111" t="s">
        <v>571</v>
      </c>
      <c r="D52" s="221">
        <v>85.71</v>
      </c>
      <c r="E52" s="121">
        <v>100</v>
      </c>
      <c r="F52" s="230">
        <v>100</v>
      </c>
      <c r="G52" s="203" t="s">
        <v>1332</v>
      </c>
      <c r="H52" s="567" t="s">
        <v>1332</v>
      </c>
      <c r="I52" s="567" t="s">
        <v>1332</v>
      </c>
      <c r="J52" s="737">
        <v>100</v>
      </c>
      <c r="K52" s="1077">
        <v>100</v>
      </c>
      <c r="L52" s="1186">
        <v>100</v>
      </c>
      <c r="M52" s="1186">
        <v>0</v>
      </c>
      <c r="N52" s="1186">
        <v>5</v>
      </c>
      <c r="O52" s="1186">
        <v>5</v>
      </c>
      <c r="P52" s="1186">
        <v>0</v>
      </c>
      <c r="Q52" s="1186">
        <v>5</v>
      </c>
      <c r="R52" s="1186">
        <v>0</v>
      </c>
      <c r="S52" s="1186">
        <v>0</v>
      </c>
      <c r="T52" s="1186">
        <v>0</v>
      </c>
      <c r="U52" s="1186">
        <v>0</v>
      </c>
      <c r="V52" s="1186">
        <v>0</v>
      </c>
      <c r="W52" s="1186">
        <v>0</v>
      </c>
      <c r="X52" s="1186">
        <v>0</v>
      </c>
      <c r="Y52" s="1186">
        <v>0</v>
      </c>
      <c r="Z52" s="1186">
        <v>0</v>
      </c>
      <c r="AA52" s="1186">
        <v>0</v>
      </c>
      <c r="AB52" s="1186" t="s">
        <v>1333</v>
      </c>
      <c r="AC52" s="1186">
        <v>0</v>
      </c>
      <c r="AD52" s="1186">
        <v>0</v>
      </c>
      <c r="AE52" s="1186" t="s">
        <v>1333</v>
      </c>
      <c r="AF52" s="1186">
        <v>0</v>
      </c>
      <c r="AG52" s="1186">
        <v>0</v>
      </c>
      <c r="AH52" s="1186" t="s">
        <v>1333</v>
      </c>
      <c r="AI52" s="1186">
        <v>0</v>
      </c>
      <c r="AJ52" s="1186">
        <v>0</v>
      </c>
      <c r="AK52" s="1186">
        <v>0</v>
      </c>
      <c r="AL52" s="1186">
        <v>0</v>
      </c>
      <c r="AM52" s="1186">
        <v>0</v>
      </c>
      <c r="AN52" s="1186">
        <v>0</v>
      </c>
      <c r="AO52" s="1186">
        <v>0</v>
      </c>
      <c r="AP52" s="1186">
        <v>0</v>
      </c>
      <c r="AQ52" s="1186">
        <v>0</v>
      </c>
      <c r="AR52" s="1186">
        <v>0</v>
      </c>
      <c r="AS52" s="1186">
        <v>0</v>
      </c>
      <c r="AT52" s="1186" t="s">
        <v>1333</v>
      </c>
      <c r="AU52" s="1186">
        <v>0</v>
      </c>
      <c r="AV52" s="1186">
        <v>0</v>
      </c>
      <c r="AW52" s="1186" t="s">
        <v>1333</v>
      </c>
      <c r="AX52" s="1186">
        <v>0</v>
      </c>
      <c r="AY52" s="1186">
        <v>0</v>
      </c>
      <c r="AZ52" s="1186" t="s">
        <v>1333</v>
      </c>
      <c r="BA52" s="1186" t="s">
        <v>1333</v>
      </c>
      <c r="BB52" s="93" t="s">
        <v>1250</v>
      </c>
      <c r="BC52" s="364">
        <v>101</v>
      </c>
      <c r="BD52" s="441" t="s">
        <v>1179</v>
      </c>
      <c r="BE52" s="413"/>
      <c r="BF52" s="43" t="s">
        <v>792</v>
      </c>
    </row>
    <row r="53" spans="1:58" ht="15.75">
      <c r="A53" s="111" t="s">
        <v>104</v>
      </c>
      <c r="B53" s="220" t="s">
        <v>1289</v>
      </c>
      <c r="C53" s="111" t="s">
        <v>691</v>
      </c>
      <c r="D53" s="221">
        <v>100</v>
      </c>
      <c r="E53" s="121">
        <v>100</v>
      </c>
      <c r="F53" s="230">
        <v>100</v>
      </c>
      <c r="G53" s="203" t="s">
        <v>1190</v>
      </c>
      <c r="H53" s="567" t="s">
        <v>1332</v>
      </c>
      <c r="I53" s="567" t="s">
        <v>1332</v>
      </c>
      <c r="J53" s="737">
        <v>100</v>
      </c>
      <c r="K53" s="1077">
        <v>100</v>
      </c>
      <c r="L53" s="1186">
        <v>100</v>
      </c>
      <c r="M53" s="1186">
        <v>0</v>
      </c>
      <c r="N53" s="1186">
        <v>1</v>
      </c>
      <c r="O53" s="1186">
        <v>0</v>
      </c>
      <c r="P53" s="1186">
        <v>1</v>
      </c>
      <c r="Q53" s="1186">
        <v>0</v>
      </c>
      <c r="R53" s="1186">
        <v>0</v>
      </c>
      <c r="S53" s="1186">
        <v>0</v>
      </c>
      <c r="T53" s="1186">
        <v>0</v>
      </c>
      <c r="U53" s="1186">
        <v>0</v>
      </c>
      <c r="V53" s="1186">
        <v>0</v>
      </c>
      <c r="W53" s="1186">
        <v>0</v>
      </c>
      <c r="X53" s="1186">
        <v>0</v>
      </c>
      <c r="Y53" s="1186">
        <v>0</v>
      </c>
      <c r="Z53" s="1186">
        <v>0</v>
      </c>
      <c r="AA53" s="1186">
        <v>0</v>
      </c>
      <c r="AB53" s="1186" t="s">
        <v>1333</v>
      </c>
      <c r="AC53" s="1186">
        <v>0</v>
      </c>
      <c r="AD53" s="1186">
        <v>0</v>
      </c>
      <c r="AE53" s="1186" t="s">
        <v>1333</v>
      </c>
      <c r="AF53" s="1186">
        <v>0</v>
      </c>
      <c r="AG53" s="1186">
        <v>0</v>
      </c>
      <c r="AH53" s="1186" t="s">
        <v>1333</v>
      </c>
      <c r="AI53" s="1186">
        <v>1</v>
      </c>
      <c r="AJ53" s="1186">
        <v>0</v>
      </c>
      <c r="AK53" s="1186">
        <v>0</v>
      </c>
      <c r="AL53" s="1186">
        <v>0</v>
      </c>
      <c r="AM53" s="1186">
        <v>0</v>
      </c>
      <c r="AN53" s="1186">
        <v>0</v>
      </c>
      <c r="AO53" s="1186">
        <v>0</v>
      </c>
      <c r="AP53" s="1186">
        <v>0</v>
      </c>
      <c r="AQ53" s="1186">
        <v>0</v>
      </c>
      <c r="AR53" s="1186">
        <v>0</v>
      </c>
      <c r="AS53" s="1186">
        <v>0</v>
      </c>
      <c r="AT53" s="1186" t="s">
        <v>1333</v>
      </c>
      <c r="AU53" s="1186">
        <v>0</v>
      </c>
      <c r="AV53" s="1186">
        <v>0</v>
      </c>
      <c r="AW53" s="1186" t="s">
        <v>1333</v>
      </c>
      <c r="AX53" s="1186">
        <v>0</v>
      </c>
      <c r="AY53" s="1186">
        <v>0</v>
      </c>
      <c r="AZ53" s="1186" t="s">
        <v>1333</v>
      </c>
      <c r="BA53" s="1186" t="s">
        <v>1333</v>
      </c>
      <c r="BB53" s="93" t="s">
        <v>1250</v>
      </c>
      <c r="BC53" s="364">
        <v>101</v>
      </c>
      <c r="BD53" s="441" t="s">
        <v>1180</v>
      </c>
      <c r="BE53" s="413"/>
      <c r="BF53" s="43" t="s">
        <v>792</v>
      </c>
    </row>
    <row r="54" spans="1:58" ht="15.75">
      <c r="A54" s="111" t="s">
        <v>292</v>
      </c>
      <c r="B54" s="220" t="s">
        <v>1289</v>
      </c>
      <c r="C54" s="111" t="s">
        <v>615</v>
      </c>
      <c r="D54" s="221">
        <v>100</v>
      </c>
      <c r="E54" s="121">
        <v>100</v>
      </c>
      <c r="F54" s="230">
        <v>100</v>
      </c>
      <c r="G54" s="203" t="s">
        <v>1332</v>
      </c>
      <c r="H54" s="567" t="s">
        <v>1332</v>
      </c>
      <c r="I54" s="567" t="s">
        <v>1332</v>
      </c>
      <c r="J54" s="737">
        <v>100</v>
      </c>
      <c r="K54" s="1077">
        <v>100</v>
      </c>
      <c r="L54" s="1186" t="s">
        <v>1190</v>
      </c>
      <c r="M54" s="1186">
        <v>0</v>
      </c>
      <c r="N54" s="1186">
        <v>0</v>
      </c>
      <c r="O54" s="1186">
        <v>0</v>
      </c>
      <c r="P54" s="1186">
        <v>0</v>
      </c>
      <c r="Q54" s="1186">
        <v>0</v>
      </c>
      <c r="R54" s="1186">
        <v>0</v>
      </c>
      <c r="S54" s="1186">
        <v>0</v>
      </c>
      <c r="T54" s="1186">
        <v>0</v>
      </c>
      <c r="U54" s="1186">
        <v>0</v>
      </c>
      <c r="V54" s="1186">
        <v>0</v>
      </c>
      <c r="W54" s="1186">
        <v>0</v>
      </c>
      <c r="X54" s="1186">
        <v>0</v>
      </c>
      <c r="Y54" s="1186">
        <v>0</v>
      </c>
      <c r="Z54" s="1186">
        <v>0</v>
      </c>
      <c r="AA54" s="1186">
        <v>0</v>
      </c>
      <c r="AB54" s="1186" t="s">
        <v>1333</v>
      </c>
      <c r="AC54" s="1186">
        <v>0</v>
      </c>
      <c r="AD54" s="1186">
        <v>0</v>
      </c>
      <c r="AE54" s="1186" t="s">
        <v>1333</v>
      </c>
      <c r="AF54" s="1186">
        <v>0</v>
      </c>
      <c r="AG54" s="1186">
        <v>0</v>
      </c>
      <c r="AH54" s="1186" t="s">
        <v>1333</v>
      </c>
      <c r="AI54" s="1186">
        <v>0</v>
      </c>
      <c r="AJ54" s="1186">
        <v>0</v>
      </c>
      <c r="AK54" s="1186">
        <v>0</v>
      </c>
      <c r="AL54" s="1186">
        <v>0</v>
      </c>
      <c r="AM54" s="1186">
        <v>0</v>
      </c>
      <c r="AN54" s="1186">
        <v>0</v>
      </c>
      <c r="AO54" s="1186">
        <v>0</v>
      </c>
      <c r="AP54" s="1186">
        <v>0</v>
      </c>
      <c r="AQ54" s="1186">
        <v>0</v>
      </c>
      <c r="AR54" s="1186">
        <v>0</v>
      </c>
      <c r="AS54" s="1186">
        <v>0</v>
      </c>
      <c r="AT54" s="1186" t="s">
        <v>1333</v>
      </c>
      <c r="AU54" s="1186">
        <v>0</v>
      </c>
      <c r="AV54" s="1186">
        <v>0</v>
      </c>
      <c r="AW54" s="1186" t="s">
        <v>1333</v>
      </c>
      <c r="AX54" s="1186">
        <v>0</v>
      </c>
      <c r="AY54" s="1186">
        <v>0</v>
      </c>
      <c r="AZ54" s="1186" t="s">
        <v>1333</v>
      </c>
      <c r="BA54" s="1186" t="s">
        <v>1333</v>
      </c>
      <c r="BB54" s="93" t="s">
        <v>1250</v>
      </c>
      <c r="BC54" s="364">
        <v>101</v>
      </c>
      <c r="BD54" s="441" t="s">
        <v>1179</v>
      </c>
      <c r="BE54" s="413"/>
      <c r="BF54" s="43" t="s">
        <v>792</v>
      </c>
    </row>
    <row r="55" spans="1:58" ht="15.75">
      <c r="A55" s="111" t="s">
        <v>323</v>
      </c>
      <c r="B55" s="220" t="s">
        <v>1289</v>
      </c>
      <c r="C55" s="111" t="s">
        <v>738</v>
      </c>
      <c r="D55" s="221">
        <v>81.819999999999993</v>
      </c>
      <c r="E55" s="121">
        <v>100</v>
      </c>
      <c r="F55" s="230">
        <v>100</v>
      </c>
      <c r="G55" s="203">
        <v>77.8</v>
      </c>
      <c r="H55" s="567" t="s">
        <v>1332</v>
      </c>
      <c r="I55" s="567" t="s">
        <v>1332</v>
      </c>
      <c r="J55" s="737">
        <v>100</v>
      </c>
      <c r="K55" s="1077">
        <v>100</v>
      </c>
      <c r="L55" s="1186">
        <v>100</v>
      </c>
      <c r="M55" s="1186">
        <v>0</v>
      </c>
      <c r="N55" s="1186">
        <v>2</v>
      </c>
      <c r="O55" s="1186">
        <v>2</v>
      </c>
      <c r="P55" s="1186">
        <v>0</v>
      </c>
      <c r="Q55" s="1186">
        <v>2</v>
      </c>
      <c r="R55" s="1186">
        <v>0</v>
      </c>
      <c r="S55" s="1186">
        <v>0</v>
      </c>
      <c r="T55" s="1186">
        <v>0</v>
      </c>
      <c r="U55" s="1186">
        <v>0</v>
      </c>
      <c r="V55" s="1186">
        <v>0</v>
      </c>
      <c r="W55" s="1186">
        <v>0</v>
      </c>
      <c r="X55" s="1186">
        <v>0</v>
      </c>
      <c r="Y55" s="1186">
        <v>0</v>
      </c>
      <c r="Z55" s="1186">
        <v>0</v>
      </c>
      <c r="AA55" s="1186">
        <v>0</v>
      </c>
      <c r="AB55" s="1186" t="s">
        <v>1333</v>
      </c>
      <c r="AC55" s="1186">
        <v>0</v>
      </c>
      <c r="AD55" s="1186">
        <v>0</v>
      </c>
      <c r="AE55" s="1186" t="s">
        <v>1333</v>
      </c>
      <c r="AF55" s="1186">
        <v>0</v>
      </c>
      <c r="AG55" s="1186">
        <v>0</v>
      </c>
      <c r="AH55" s="1186" t="s">
        <v>1333</v>
      </c>
      <c r="AI55" s="1186">
        <v>0</v>
      </c>
      <c r="AJ55" s="1186">
        <v>0</v>
      </c>
      <c r="AK55" s="1186">
        <v>0</v>
      </c>
      <c r="AL55" s="1186">
        <v>0</v>
      </c>
      <c r="AM55" s="1186">
        <v>0</v>
      </c>
      <c r="AN55" s="1186">
        <v>0</v>
      </c>
      <c r="AO55" s="1186">
        <v>0</v>
      </c>
      <c r="AP55" s="1186">
        <v>0</v>
      </c>
      <c r="AQ55" s="1186">
        <v>0</v>
      </c>
      <c r="AR55" s="1186">
        <v>0</v>
      </c>
      <c r="AS55" s="1186">
        <v>0</v>
      </c>
      <c r="AT55" s="1186" t="s">
        <v>1333</v>
      </c>
      <c r="AU55" s="1186">
        <v>0</v>
      </c>
      <c r="AV55" s="1186">
        <v>0</v>
      </c>
      <c r="AW55" s="1186" t="s">
        <v>1333</v>
      </c>
      <c r="AX55" s="1186">
        <v>0</v>
      </c>
      <c r="AY55" s="1186">
        <v>0</v>
      </c>
      <c r="AZ55" s="1186" t="s">
        <v>1333</v>
      </c>
      <c r="BA55" s="1186" t="s">
        <v>1333</v>
      </c>
      <c r="BB55" s="93" t="s">
        <v>1250</v>
      </c>
      <c r="BC55" s="364">
        <v>101</v>
      </c>
      <c r="BD55" s="441" t="s">
        <v>1179</v>
      </c>
      <c r="BE55" s="413"/>
      <c r="BF55" s="43" t="s">
        <v>792</v>
      </c>
    </row>
    <row r="56" spans="1:58" ht="15.75">
      <c r="A56" s="111" t="s">
        <v>1131</v>
      </c>
      <c r="B56" s="220" t="s">
        <v>1290</v>
      </c>
      <c r="C56" s="111" t="s">
        <v>698</v>
      </c>
      <c r="D56" s="221">
        <v>77.62</v>
      </c>
      <c r="E56" s="121">
        <v>95.57</v>
      </c>
      <c r="F56" s="230">
        <v>100</v>
      </c>
      <c r="G56" s="203" t="s">
        <v>1332</v>
      </c>
      <c r="H56" s="567" t="s">
        <v>1332</v>
      </c>
      <c r="I56" s="567" t="s">
        <v>1332</v>
      </c>
      <c r="J56" s="737">
        <v>100</v>
      </c>
      <c r="K56" s="1077">
        <v>100</v>
      </c>
      <c r="L56" s="1186">
        <v>100</v>
      </c>
      <c r="M56" s="1186">
        <v>68</v>
      </c>
      <c r="N56" s="1186">
        <v>426</v>
      </c>
      <c r="O56" s="1186">
        <v>344</v>
      </c>
      <c r="P56" s="1186">
        <v>82</v>
      </c>
      <c r="Q56" s="1186">
        <v>305</v>
      </c>
      <c r="R56" s="1186">
        <v>27</v>
      </c>
      <c r="S56" s="1186">
        <v>11</v>
      </c>
      <c r="T56" s="1186">
        <v>0</v>
      </c>
      <c r="U56" s="1186">
        <v>1</v>
      </c>
      <c r="V56" s="1186">
        <v>0</v>
      </c>
      <c r="W56" s="1186">
        <v>0</v>
      </c>
      <c r="X56" s="1186">
        <v>0</v>
      </c>
      <c r="Y56" s="1186">
        <v>0</v>
      </c>
      <c r="Z56" s="1186">
        <v>0</v>
      </c>
      <c r="AA56" s="1186">
        <v>0</v>
      </c>
      <c r="AB56" s="1186" t="s">
        <v>1333</v>
      </c>
      <c r="AC56" s="1186">
        <v>0</v>
      </c>
      <c r="AD56" s="1186">
        <v>0</v>
      </c>
      <c r="AE56" s="1186" t="s">
        <v>1333</v>
      </c>
      <c r="AF56" s="1186">
        <v>0</v>
      </c>
      <c r="AG56" s="1186">
        <v>0</v>
      </c>
      <c r="AH56" s="1186" t="s">
        <v>1333</v>
      </c>
      <c r="AI56" s="1186">
        <v>71</v>
      </c>
      <c r="AJ56" s="1186">
        <v>9</v>
      </c>
      <c r="AK56" s="1186">
        <v>2</v>
      </c>
      <c r="AL56" s="1186">
        <v>0</v>
      </c>
      <c r="AM56" s="1186">
        <v>0</v>
      </c>
      <c r="AN56" s="1186">
        <v>0</v>
      </c>
      <c r="AO56" s="1186">
        <v>0</v>
      </c>
      <c r="AP56" s="1186">
        <v>0</v>
      </c>
      <c r="AQ56" s="1186">
        <v>0</v>
      </c>
      <c r="AR56" s="1186">
        <v>0</v>
      </c>
      <c r="AS56" s="1186">
        <v>0</v>
      </c>
      <c r="AT56" s="1186" t="s">
        <v>1333</v>
      </c>
      <c r="AU56" s="1186">
        <v>0</v>
      </c>
      <c r="AV56" s="1186">
        <v>0</v>
      </c>
      <c r="AW56" s="1186" t="s">
        <v>1333</v>
      </c>
      <c r="AX56" s="1186">
        <v>0</v>
      </c>
      <c r="AY56" s="1186">
        <v>0</v>
      </c>
      <c r="AZ56" s="1186" t="s">
        <v>1333</v>
      </c>
      <c r="BA56" s="1186" t="s">
        <v>1333</v>
      </c>
      <c r="BB56" s="93" t="s">
        <v>1255</v>
      </c>
      <c r="BC56" s="364">
        <v>123</v>
      </c>
      <c r="BD56" s="441" t="s">
        <v>1182</v>
      </c>
      <c r="BE56" s="413"/>
      <c r="BF56" s="43" t="s">
        <v>792</v>
      </c>
    </row>
    <row r="57" spans="1:58" ht="15.75">
      <c r="A57" s="111" t="s">
        <v>161</v>
      </c>
      <c r="B57" s="220" t="s">
        <v>1290</v>
      </c>
      <c r="C57" s="111" t="s">
        <v>673</v>
      </c>
      <c r="D57" s="221">
        <v>89.53</v>
      </c>
      <c r="E57" s="121">
        <v>100</v>
      </c>
      <c r="F57" s="230">
        <v>98.73</v>
      </c>
      <c r="G57" s="203" t="s">
        <v>1332</v>
      </c>
      <c r="H57" s="567" t="s">
        <v>1332</v>
      </c>
      <c r="I57" s="567" t="s">
        <v>1332</v>
      </c>
      <c r="J57" s="737">
        <v>100</v>
      </c>
      <c r="K57" s="1077">
        <v>100</v>
      </c>
      <c r="L57" s="1186">
        <v>100</v>
      </c>
      <c r="M57" s="1186">
        <v>0</v>
      </c>
      <c r="N57" s="1186">
        <v>66</v>
      </c>
      <c r="O57" s="1186">
        <v>66</v>
      </c>
      <c r="P57" s="1186">
        <v>0</v>
      </c>
      <c r="Q57" s="1186">
        <v>66</v>
      </c>
      <c r="R57" s="1186">
        <v>0</v>
      </c>
      <c r="S57" s="1186">
        <v>0</v>
      </c>
      <c r="T57" s="1186">
        <v>0</v>
      </c>
      <c r="U57" s="1186">
        <v>0</v>
      </c>
      <c r="V57" s="1186">
        <v>0</v>
      </c>
      <c r="W57" s="1186">
        <v>0</v>
      </c>
      <c r="X57" s="1186">
        <v>0</v>
      </c>
      <c r="Y57" s="1186">
        <v>0</v>
      </c>
      <c r="Z57" s="1186">
        <v>0</v>
      </c>
      <c r="AA57" s="1186">
        <v>0</v>
      </c>
      <c r="AB57" s="1186" t="s">
        <v>1333</v>
      </c>
      <c r="AC57" s="1186">
        <v>0</v>
      </c>
      <c r="AD57" s="1186">
        <v>0</v>
      </c>
      <c r="AE57" s="1186" t="s">
        <v>1333</v>
      </c>
      <c r="AF57" s="1186">
        <v>0</v>
      </c>
      <c r="AG57" s="1186">
        <v>0</v>
      </c>
      <c r="AH57" s="1186" t="s">
        <v>1333</v>
      </c>
      <c r="AI57" s="1186">
        <v>0</v>
      </c>
      <c r="AJ57" s="1186">
        <v>0</v>
      </c>
      <c r="AK57" s="1186">
        <v>0</v>
      </c>
      <c r="AL57" s="1186">
        <v>0</v>
      </c>
      <c r="AM57" s="1186">
        <v>0</v>
      </c>
      <c r="AN57" s="1186">
        <v>0</v>
      </c>
      <c r="AO57" s="1186">
        <v>0</v>
      </c>
      <c r="AP57" s="1186">
        <v>0</v>
      </c>
      <c r="AQ57" s="1186">
        <v>0</v>
      </c>
      <c r="AR57" s="1186">
        <v>0</v>
      </c>
      <c r="AS57" s="1186">
        <v>0</v>
      </c>
      <c r="AT57" s="1186" t="s">
        <v>1333</v>
      </c>
      <c r="AU57" s="1186">
        <v>0</v>
      </c>
      <c r="AV57" s="1186">
        <v>0</v>
      </c>
      <c r="AW57" s="1186" t="s">
        <v>1333</v>
      </c>
      <c r="AX57" s="1186">
        <v>0</v>
      </c>
      <c r="AY57" s="1186">
        <v>0</v>
      </c>
      <c r="AZ57" s="1186" t="s">
        <v>1333</v>
      </c>
      <c r="BA57" s="1186" t="s">
        <v>1333</v>
      </c>
      <c r="BB57" s="93" t="s">
        <v>1255</v>
      </c>
      <c r="BC57" s="364">
        <v>123</v>
      </c>
      <c r="BD57" s="441" t="s">
        <v>882</v>
      </c>
      <c r="BE57" s="413"/>
      <c r="BF57" s="43" t="s">
        <v>792</v>
      </c>
    </row>
    <row r="58" spans="1:58" ht="15.75">
      <c r="A58" s="111" t="s">
        <v>14</v>
      </c>
      <c r="B58" s="220" t="s">
        <v>1290</v>
      </c>
      <c r="C58" s="111" t="s">
        <v>766</v>
      </c>
      <c r="D58" s="221" t="s">
        <v>1190</v>
      </c>
      <c r="E58" s="121" t="s">
        <v>1190</v>
      </c>
      <c r="F58" s="230" t="s">
        <v>1190</v>
      </c>
      <c r="G58" s="203" t="s">
        <v>1190</v>
      </c>
      <c r="H58" s="567" t="s">
        <v>1190</v>
      </c>
      <c r="I58" s="567" t="s">
        <v>1190</v>
      </c>
      <c r="J58" s="737" t="s">
        <v>1190</v>
      </c>
      <c r="K58" s="1078" t="s">
        <v>1190</v>
      </c>
      <c r="L58" s="1186">
        <v>100</v>
      </c>
      <c r="M58" s="1186">
        <v>0</v>
      </c>
      <c r="N58" s="1186">
        <v>2</v>
      </c>
      <c r="O58" s="1186">
        <v>2</v>
      </c>
      <c r="P58" s="1186">
        <v>0</v>
      </c>
      <c r="Q58" s="1186">
        <v>2</v>
      </c>
      <c r="R58" s="1186">
        <v>0</v>
      </c>
      <c r="S58" s="1186">
        <v>0</v>
      </c>
      <c r="T58" s="1186">
        <v>0</v>
      </c>
      <c r="U58" s="1186">
        <v>0</v>
      </c>
      <c r="V58" s="1186">
        <v>0</v>
      </c>
      <c r="W58" s="1186">
        <v>0</v>
      </c>
      <c r="X58" s="1186">
        <v>0</v>
      </c>
      <c r="Y58" s="1186">
        <v>0</v>
      </c>
      <c r="Z58" s="1186">
        <v>0</v>
      </c>
      <c r="AA58" s="1186">
        <v>0</v>
      </c>
      <c r="AB58" s="1186" t="s">
        <v>1333</v>
      </c>
      <c r="AC58" s="1186">
        <v>0</v>
      </c>
      <c r="AD58" s="1186">
        <v>0</v>
      </c>
      <c r="AE58" s="1186" t="s">
        <v>1333</v>
      </c>
      <c r="AF58" s="1186">
        <v>0</v>
      </c>
      <c r="AG58" s="1186">
        <v>0</v>
      </c>
      <c r="AH58" s="1186" t="s">
        <v>1333</v>
      </c>
      <c r="AI58" s="1186">
        <v>0</v>
      </c>
      <c r="AJ58" s="1186">
        <v>0</v>
      </c>
      <c r="AK58" s="1186">
        <v>0</v>
      </c>
      <c r="AL58" s="1186">
        <v>0</v>
      </c>
      <c r="AM58" s="1186">
        <v>0</v>
      </c>
      <c r="AN58" s="1186">
        <v>0</v>
      </c>
      <c r="AO58" s="1186">
        <v>0</v>
      </c>
      <c r="AP58" s="1186">
        <v>0</v>
      </c>
      <c r="AQ58" s="1186">
        <v>0</v>
      </c>
      <c r="AR58" s="1186">
        <v>0</v>
      </c>
      <c r="AS58" s="1186">
        <v>0</v>
      </c>
      <c r="AT58" s="1186" t="s">
        <v>1333</v>
      </c>
      <c r="AU58" s="1186">
        <v>0</v>
      </c>
      <c r="AV58" s="1186">
        <v>0</v>
      </c>
      <c r="AW58" s="1186" t="s">
        <v>1333</v>
      </c>
      <c r="AX58" s="1186">
        <v>0</v>
      </c>
      <c r="AY58" s="1186">
        <v>0</v>
      </c>
      <c r="AZ58" s="1186" t="s">
        <v>1333</v>
      </c>
      <c r="BA58" s="1186" t="s">
        <v>1333</v>
      </c>
      <c r="BB58" s="93" t="s">
        <v>1255</v>
      </c>
      <c r="BC58" s="364">
        <v>123</v>
      </c>
      <c r="BD58" s="441" t="s">
        <v>1180</v>
      </c>
      <c r="BE58" s="413"/>
      <c r="BF58" s="43" t="s">
        <v>792</v>
      </c>
    </row>
    <row r="59" spans="1:58" ht="15.75">
      <c r="A59" s="111" t="s">
        <v>298</v>
      </c>
      <c r="B59" s="220" t="s">
        <v>1290</v>
      </c>
      <c r="C59" s="111" t="s">
        <v>618</v>
      </c>
      <c r="D59" s="221">
        <v>100</v>
      </c>
      <c r="E59" s="121">
        <v>100</v>
      </c>
      <c r="F59" s="230">
        <v>100</v>
      </c>
      <c r="G59" s="203" t="s">
        <v>1332</v>
      </c>
      <c r="H59" s="567" t="s">
        <v>1389</v>
      </c>
      <c r="I59" s="567" t="s">
        <v>1389</v>
      </c>
      <c r="J59" s="737">
        <v>100</v>
      </c>
      <c r="K59" s="1077">
        <v>100</v>
      </c>
      <c r="L59" s="1186" t="s">
        <v>1190</v>
      </c>
      <c r="M59" s="1186">
        <v>0</v>
      </c>
      <c r="N59" s="1186">
        <v>0</v>
      </c>
      <c r="O59" s="1186">
        <v>0</v>
      </c>
      <c r="P59" s="1186">
        <v>0</v>
      </c>
      <c r="Q59" s="1186">
        <v>0</v>
      </c>
      <c r="R59" s="1186">
        <v>0</v>
      </c>
      <c r="S59" s="1186">
        <v>0</v>
      </c>
      <c r="T59" s="1186">
        <v>0</v>
      </c>
      <c r="U59" s="1186">
        <v>0</v>
      </c>
      <c r="V59" s="1186">
        <v>0</v>
      </c>
      <c r="W59" s="1186">
        <v>0</v>
      </c>
      <c r="X59" s="1186">
        <v>0</v>
      </c>
      <c r="Y59" s="1186">
        <v>0</v>
      </c>
      <c r="Z59" s="1186">
        <v>0</v>
      </c>
      <c r="AA59" s="1186">
        <v>0</v>
      </c>
      <c r="AB59" s="1186" t="s">
        <v>1333</v>
      </c>
      <c r="AC59" s="1186">
        <v>0</v>
      </c>
      <c r="AD59" s="1186">
        <v>0</v>
      </c>
      <c r="AE59" s="1186" t="s">
        <v>1333</v>
      </c>
      <c r="AF59" s="1186">
        <v>0</v>
      </c>
      <c r="AG59" s="1186">
        <v>0</v>
      </c>
      <c r="AH59" s="1186" t="s">
        <v>1333</v>
      </c>
      <c r="AI59" s="1186">
        <v>0</v>
      </c>
      <c r="AJ59" s="1186">
        <v>0</v>
      </c>
      <c r="AK59" s="1186">
        <v>0</v>
      </c>
      <c r="AL59" s="1186">
        <v>0</v>
      </c>
      <c r="AM59" s="1186">
        <v>0</v>
      </c>
      <c r="AN59" s="1186">
        <v>0</v>
      </c>
      <c r="AO59" s="1186">
        <v>0</v>
      </c>
      <c r="AP59" s="1186">
        <v>0</v>
      </c>
      <c r="AQ59" s="1186">
        <v>0</v>
      </c>
      <c r="AR59" s="1186">
        <v>0</v>
      </c>
      <c r="AS59" s="1186">
        <v>0</v>
      </c>
      <c r="AT59" s="1186" t="s">
        <v>1333</v>
      </c>
      <c r="AU59" s="1186">
        <v>0</v>
      </c>
      <c r="AV59" s="1186">
        <v>0</v>
      </c>
      <c r="AW59" s="1186" t="s">
        <v>1333</v>
      </c>
      <c r="AX59" s="1186">
        <v>0</v>
      </c>
      <c r="AY59" s="1186">
        <v>0</v>
      </c>
      <c r="AZ59" s="1186" t="s">
        <v>1333</v>
      </c>
      <c r="BA59" s="1186" t="s">
        <v>1333</v>
      </c>
      <c r="BB59" s="93" t="s">
        <v>1255</v>
      </c>
      <c r="BC59" s="364">
        <v>123</v>
      </c>
      <c r="BD59" s="441" t="s">
        <v>1179</v>
      </c>
      <c r="BE59" s="413" t="s">
        <v>1389</v>
      </c>
      <c r="BF59" s="43" t="s">
        <v>792</v>
      </c>
    </row>
    <row r="60" spans="1:58" ht="15.75">
      <c r="A60" s="111" t="s">
        <v>339</v>
      </c>
      <c r="B60" s="220" t="s">
        <v>1290</v>
      </c>
      <c r="C60" s="111" t="s">
        <v>704</v>
      </c>
      <c r="D60" s="221">
        <v>92.31</v>
      </c>
      <c r="E60" s="121">
        <v>90</v>
      </c>
      <c r="F60" s="230">
        <v>100</v>
      </c>
      <c r="G60" s="203" t="s">
        <v>1332</v>
      </c>
      <c r="H60" s="567" t="s">
        <v>1332</v>
      </c>
      <c r="I60" s="567" t="s">
        <v>1332</v>
      </c>
      <c r="J60" s="737">
        <v>100</v>
      </c>
      <c r="K60" s="1077">
        <v>100</v>
      </c>
      <c r="L60" s="1186">
        <v>100</v>
      </c>
      <c r="M60" s="1186">
        <v>1</v>
      </c>
      <c r="N60" s="1186">
        <v>13</v>
      </c>
      <c r="O60" s="1186">
        <v>11</v>
      </c>
      <c r="P60" s="1186">
        <v>2</v>
      </c>
      <c r="Q60" s="1186">
        <v>11</v>
      </c>
      <c r="R60" s="1186">
        <v>0</v>
      </c>
      <c r="S60" s="1186">
        <v>0</v>
      </c>
      <c r="T60" s="1186">
        <v>0</v>
      </c>
      <c r="U60" s="1186">
        <v>0</v>
      </c>
      <c r="V60" s="1186">
        <v>0</v>
      </c>
      <c r="W60" s="1186">
        <v>0</v>
      </c>
      <c r="X60" s="1186">
        <v>0</v>
      </c>
      <c r="Y60" s="1186">
        <v>0</v>
      </c>
      <c r="Z60" s="1186">
        <v>0</v>
      </c>
      <c r="AA60" s="1186">
        <v>0</v>
      </c>
      <c r="AB60" s="1186" t="s">
        <v>1333</v>
      </c>
      <c r="AC60" s="1186">
        <v>0</v>
      </c>
      <c r="AD60" s="1186">
        <v>0</v>
      </c>
      <c r="AE60" s="1186" t="s">
        <v>1333</v>
      </c>
      <c r="AF60" s="1186">
        <v>0</v>
      </c>
      <c r="AG60" s="1186">
        <v>0</v>
      </c>
      <c r="AH60" s="1186" t="s">
        <v>1333</v>
      </c>
      <c r="AI60" s="1186">
        <v>2</v>
      </c>
      <c r="AJ60" s="1186">
        <v>0</v>
      </c>
      <c r="AK60" s="1186">
        <v>0</v>
      </c>
      <c r="AL60" s="1186">
        <v>0</v>
      </c>
      <c r="AM60" s="1186">
        <v>0</v>
      </c>
      <c r="AN60" s="1186">
        <v>0</v>
      </c>
      <c r="AO60" s="1186">
        <v>0</v>
      </c>
      <c r="AP60" s="1186">
        <v>0</v>
      </c>
      <c r="AQ60" s="1186">
        <v>0</v>
      </c>
      <c r="AR60" s="1186">
        <v>0</v>
      </c>
      <c r="AS60" s="1186">
        <v>0</v>
      </c>
      <c r="AT60" s="1186" t="s">
        <v>1333</v>
      </c>
      <c r="AU60" s="1186">
        <v>0</v>
      </c>
      <c r="AV60" s="1186">
        <v>0</v>
      </c>
      <c r="AW60" s="1186" t="s">
        <v>1333</v>
      </c>
      <c r="AX60" s="1186">
        <v>0</v>
      </c>
      <c r="AY60" s="1186">
        <v>0</v>
      </c>
      <c r="AZ60" s="1186" t="s">
        <v>1333</v>
      </c>
      <c r="BA60" s="1186" t="s">
        <v>1333</v>
      </c>
      <c r="BB60" s="93" t="s">
        <v>598</v>
      </c>
      <c r="BC60" s="364">
        <v>123</v>
      </c>
      <c r="BD60" s="441" t="s">
        <v>1179</v>
      </c>
      <c r="BE60" s="413"/>
      <c r="BF60" s="43" t="s">
        <v>792</v>
      </c>
    </row>
    <row r="61" spans="1:58" ht="15.75">
      <c r="A61" s="111" t="s">
        <v>444</v>
      </c>
      <c r="B61" s="220" t="s">
        <v>1295</v>
      </c>
      <c r="C61" s="111" t="s">
        <v>793</v>
      </c>
      <c r="D61" s="221">
        <v>73.33</v>
      </c>
      <c r="E61" s="121">
        <v>88.46</v>
      </c>
      <c r="F61" s="230">
        <v>100</v>
      </c>
      <c r="G61" s="203" t="s">
        <v>1418</v>
      </c>
      <c r="H61" s="567" t="s">
        <v>1332</v>
      </c>
      <c r="I61" s="567" t="s">
        <v>1332</v>
      </c>
      <c r="J61" s="737">
        <v>100</v>
      </c>
      <c r="K61" s="1077">
        <v>100</v>
      </c>
      <c r="L61" s="1186">
        <v>100</v>
      </c>
      <c r="M61" s="1186">
        <v>0</v>
      </c>
      <c r="N61" s="1186">
        <v>52</v>
      </c>
      <c r="O61" s="1186">
        <v>46</v>
      </c>
      <c r="P61" s="1186">
        <v>6</v>
      </c>
      <c r="Q61" s="1186">
        <v>45</v>
      </c>
      <c r="R61" s="1186">
        <v>1</v>
      </c>
      <c r="S61" s="1186">
        <v>0</v>
      </c>
      <c r="T61" s="1186">
        <v>0</v>
      </c>
      <c r="U61" s="1186">
        <v>0</v>
      </c>
      <c r="V61" s="1186">
        <v>0</v>
      </c>
      <c r="W61" s="1186">
        <v>0</v>
      </c>
      <c r="X61" s="1186">
        <v>0</v>
      </c>
      <c r="Y61" s="1186">
        <v>0</v>
      </c>
      <c r="Z61" s="1186">
        <v>0</v>
      </c>
      <c r="AA61" s="1186">
        <v>0</v>
      </c>
      <c r="AB61" s="1186" t="s">
        <v>1333</v>
      </c>
      <c r="AC61" s="1186">
        <v>0</v>
      </c>
      <c r="AD61" s="1186">
        <v>0</v>
      </c>
      <c r="AE61" s="1186" t="s">
        <v>1333</v>
      </c>
      <c r="AF61" s="1186">
        <v>0</v>
      </c>
      <c r="AG61" s="1186">
        <v>0</v>
      </c>
      <c r="AH61" s="1186" t="s">
        <v>1333</v>
      </c>
      <c r="AI61" s="1186">
        <v>6</v>
      </c>
      <c r="AJ61" s="1186">
        <v>0</v>
      </c>
      <c r="AK61" s="1186">
        <v>0</v>
      </c>
      <c r="AL61" s="1186">
        <v>0</v>
      </c>
      <c r="AM61" s="1186">
        <v>0</v>
      </c>
      <c r="AN61" s="1186">
        <v>0</v>
      </c>
      <c r="AO61" s="1186">
        <v>0</v>
      </c>
      <c r="AP61" s="1186">
        <v>0</v>
      </c>
      <c r="AQ61" s="1186">
        <v>0</v>
      </c>
      <c r="AR61" s="1186">
        <v>0</v>
      </c>
      <c r="AS61" s="1186">
        <v>0</v>
      </c>
      <c r="AT61" s="1186" t="s">
        <v>1333</v>
      </c>
      <c r="AU61" s="1186">
        <v>0</v>
      </c>
      <c r="AV61" s="1186">
        <v>0</v>
      </c>
      <c r="AW61" s="1186" t="s">
        <v>1333</v>
      </c>
      <c r="AX61" s="1186">
        <v>0</v>
      </c>
      <c r="AY61" s="1186">
        <v>0</v>
      </c>
      <c r="AZ61" s="1186" t="s">
        <v>1333</v>
      </c>
      <c r="BA61" s="1186" t="s">
        <v>1333</v>
      </c>
      <c r="BB61" s="93" t="s">
        <v>1248</v>
      </c>
      <c r="BC61" s="364">
        <v>105</v>
      </c>
      <c r="BD61" s="441" t="s">
        <v>1181</v>
      </c>
      <c r="BE61" s="413"/>
      <c r="BF61" s="43" t="s">
        <v>792</v>
      </c>
    </row>
    <row r="62" spans="1:58" ht="15.75">
      <c r="A62" s="111" t="s">
        <v>313</v>
      </c>
      <c r="B62" s="220" t="s">
        <v>1291</v>
      </c>
      <c r="C62" s="111" t="s">
        <v>733</v>
      </c>
      <c r="D62" s="221">
        <v>96.83</v>
      </c>
      <c r="E62" s="121">
        <v>100</v>
      </c>
      <c r="F62" s="230">
        <v>100</v>
      </c>
      <c r="G62" s="203" t="s">
        <v>1332</v>
      </c>
      <c r="H62" s="567" t="s">
        <v>1332</v>
      </c>
      <c r="I62" s="567" t="s">
        <v>1332</v>
      </c>
      <c r="J62" s="737">
        <v>100</v>
      </c>
      <c r="K62" s="1077">
        <v>100</v>
      </c>
      <c r="L62" s="1186">
        <v>100</v>
      </c>
      <c r="M62" s="1186">
        <v>12</v>
      </c>
      <c r="N62" s="1186">
        <v>103</v>
      </c>
      <c r="O62" s="1186">
        <v>78</v>
      </c>
      <c r="P62" s="1186">
        <v>25</v>
      </c>
      <c r="Q62" s="1186">
        <v>78</v>
      </c>
      <c r="R62" s="1186">
        <v>0</v>
      </c>
      <c r="S62" s="1186">
        <v>0</v>
      </c>
      <c r="T62" s="1186">
        <v>0</v>
      </c>
      <c r="U62" s="1186">
        <v>0</v>
      </c>
      <c r="V62" s="1186">
        <v>0</v>
      </c>
      <c r="W62" s="1186">
        <v>0</v>
      </c>
      <c r="X62" s="1186">
        <v>0</v>
      </c>
      <c r="Y62" s="1186">
        <v>0</v>
      </c>
      <c r="Z62" s="1186">
        <v>0</v>
      </c>
      <c r="AA62" s="1186">
        <v>0</v>
      </c>
      <c r="AB62" s="1186" t="s">
        <v>1333</v>
      </c>
      <c r="AC62" s="1186">
        <v>0</v>
      </c>
      <c r="AD62" s="1186">
        <v>0</v>
      </c>
      <c r="AE62" s="1186" t="s">
        <v>1333</v>
      </c>
      <c r="AF62" s="1186">
        <v>0</v>
      </c>
      <c r="AG62" s="1186">
        <v>0</v>
      </c>
      <c r="AH62" s="1186" t="s">
        <v>1333</v>
      </c>
      <c r="AI62" s="1186">
        <v>25</v>
      </c>
      <c r="AJ62" s="1186">
        <v>0</v>
      </c>
      <c r="AK62" s="1186">
        <v>0</v>
      </c>
      <c r="AL62" s="1186">
        <v>0</v>
      </c>
      <c r="AM62" s="1186">
        <v>0</v>
      </c>
      <c r="AN62" s="1186">
        <v>0</v>
      </c>
      <c r="AO62" s="1186">
        <v>0</v>
      </c>
      <c r="AP62" s="1186">
        <v>0</v>
      </c>
      <c r="AQ62" s="1186">
        <v>0</v>
      </c>
      <c r="AR62" s="1186">
        <v>0</v>
      </c>
      <c r="AS62" s="1186">
        <v>0</v>
      </c>
      <c r="AT62" s="1186" t="s">
        <v>1333</v>
      </c>
      <c r="AU62" s="1186">
        <v>0</v>
      </c>
      <c r="AV62" s="1186">
        <v>0</v>
      </c>
      <c r="AW62" s="1186" t="s">
        <v>1333</v>
      </c>
      <c r="AX62" s="1186">
        <v>0</v>
      </c>
      <c r="AY62" s="1186">
        <v>0</v>
      </c>
      <c r="AZ62" s="1186" t="s">
        <v>1333</v>
      </c>
      <c r="BA62" s="1186" t="s">
        <v>1333</v>
      </c>
      <c r="BB62" s="93" t="s">
        <v>1248</v>
      </c>
      <c r="BC62" s="364">
        <v>171</v>
      </c>
      <c r="BD62" s="441" t="s">
        <v>1181</v>
      </c>
      <c r="BE62" s="413"/>
      <c r="BF62" s="43" t="s">
        <v>792</v>
      </c>
    </row>
    <row r="63" spans="1:58" ht="15.75">
      <c r="A63" s="111" t="s">
        <v>1161</v>
      </c>
      <c r="B63" s="220" t="s">
        <v>1291</v>
      </c>
      <c r="C63" s="111" t="s">
        <v>797</v>
      </c>
      <c r="D63" s="221">
        <v>100</v>
      </c>
      <c r="E63" s="121">
        <v>100</v>
      </c>
      <c r="F63" s="230">
        <v>100</v>
      </c>
      <c r="G63" s="203" t="s">
        <v>1332</v>
      </c>
      <c r="H63" s="567" t="s">
        <v>1332</v>
      </c>
      <c r="I63" s="567" t="s">
        <v>1332</v>
      </c>
      <c r="J63" s="737">
        <v>100</v>
      </c>
      <c r="K63" s="1077">
        <v>100</v>
      </c>
      <c r="L63" s="1186">
        <v>100</v>
      </c>
      <c r="M63" s="1186">
        <v>0</v>
      </c>
      <c r="N63" s="1186">
        <v>29</v>
      </c>
      <c r="O63" s="1186">
        <v>17</v>
      </c>
      <c r="P63" s="1186">
        <v>12</v>
      </c>
      <c r="Q63" s="1186">
        <v>17</v>
      </c>
      <c r="R63" s="1186">
        <v>0</v>
      </c>
      <c r="S63" s="1186">
        <v>0</v>
      </c>
      <c r="T63" s="1186">
        <v>0</v>
      </c>
      <c r="U63" s="1186">
        <v>0</v>
      </c>
      <c r="V63" s="1186">
        <v>0</v>
      </c>
      <c r="W63" s="1186">
        <v>0</v>
      </c>
      <c r="X63" s="1186">
        <v>0</v>
      </c>
      <c r="Y63" s="1186">
        <v>0</v>
      </c>
      <c r="Z63" s="1186">
        <v>0</v>
      </c>
      <c r="AA63" s="1186">
        <v>0</v>
      </c>
      <c r="AB63" s="1186" t="s">
        <v>1333</v>
      </c>
      <c r="AC63" s="1186">
        <v>0</v>
      </c>
      <c r="AD63" s="1186">
        <v>0</v>
      </c>
      <c r="AE63" s="1186" t="s">
        <v>1333</v>
      </c>
      <c r="AF63" s="1186">
        <v>0</v>
      </c>
      <c r="AG63" s="1186">
        <v>0</v>
      </c>
      <c r="AH63" s="1186" t="s">
        <v>1333</v>
      </c>
      <c r="AI63" s="1186">
        <v>11</v>
      </c>
      <c r="AJ63" s="1186">
        <v>0</v>
      </c>
      <c r="AK63" s="1186">
        <v>1</v>
      </c>
      <c r="AL63" s="1186">
        <v>0</v>
      </c>
      <c r="AM63" s="1186">
        <v>0</v>
      </c>
      <c r="AN63" s="1186">
        <v>0</v>
      </c>
      <c r="AO63" s="1186">
        <v>0</v>
      </c>
      <c r="AP63" s="1186">
        <v>0</v>
      </c>
      <c r="AQ63" s="1186">
        <v>0</v>
      </c>
      <c r="AR63" s="1186">
        <v>0</v>
      </c>
      <c r="AS63" s="1186">
        <v>0</v>
      </c>
      <c r="AT63" s="1186" t="s">
        <v>1333</v>
      </c>
      <c r="AU63" s="1186">
        <v>0</v>
      </c>
      <c r="AV63" s="1186">
        <v>0</v>
      </c>
      <c r="AW63" s="1186" t="s">
        <v>1333</v>
      </c>
      <c r="AX63" s="1186">
        <v>0</v>
      </c>
      <c r="AY63" s="1186">
        <v>0</v>
      </c>
      <c r="AZ63" s="1186" t="s">
        <v>1333</v>
      </c>
      <c r="BA63" s="1186" t="s">
        <v>1333</v>
      </c>
      <c r="BB63" s="93" t="s">
        <v>1248</v>
      </c>
      <c r="BC63" s="364">
        <v>171</v>
      </c>
      <c r="BD63" s="441" t="s">
        <v>882</v>
      </c>
      <c r="BE63" s="413"/>
      <c r="BF63" s="43" t="s">
        <v>792</v>
      </c>
    </row>
    <row r="64" spans="1:58" ht="15.75">
      <c r="A64" s="111" t="s">
        <v>87</v>
      </c>
      <c r="B64" s="220" t="s">
        <v>1291</v>
      </c>
      <c r="C64" s="111" t="s">
        <v>1207</v>
      </c>
      <c r="D64" s="221">
        <v>100</v>
      </c>
      <c r="E64" s="121">
        <v>100</v>
      </c>
      <c r="F64" s="230">
        <v>100</v>
      </c>
      <c r="G64" s="203" t="s">
        <v>1332</v>
      </c>
      <c r="H64" s="567" t="s">
        <v>1332</v>
      </c>
      <c r="I64" s="567" t="s">
        <v>1332</v>
      </c>
      <c r="J64" s="737">
        <v>100</v>
      </c>
      <c r="K64" s="1077">
        <v>100</v>
      </c>
      <c r="L64" s="1186">
        <v>100</v>
      </c>
      <c r="M64" s="1186">
        <v>1</v>
      </c>
      <c r="N64" s="1186">
        <v>5</v>
      </c>
      <c r="O64" s="1186">
        <v>5</v>
      </c>
      <c r="P64" s="1186">
        <v>0</v>
      </c>
      <c r="Q64" s="1186">
        <v>5</v>
      </c>
      <c r="R64" s="1186">
        <v>0</v>
      </c>
      <c r="S64" s="1186">
        <v>0</v>
      </c>
      <c r="T64" s="1186">
        <v>0</v>
      </c>
      <c r="U64" s="1186">
        <v>0</v>
      </c>
      <c r="V64" s="1186">
        <v>0</v>
      </c>
      <c r="W64" s="1186">
        <v>0</v>
      </c>
      <c r="X64" s="1186">
        <v>0</v>
      </c>
      <c r="Y64" s="1186">
        <v>0</v>
      </c>
      <c r="Z64" s="1186">
        <v>0</v>
      </c>
      <c r="AA64" s="1186">
        <v>0</v>
      </c>
      <c r="AB64" s="1186" t="s">
        <v>1333</v>
      </c>
      <c r="AC64" s="1186">
        <v>0</v>
      </c>
      <c r="AD64" s="1186">
        <v>0</v>
      </c>
      <c r="AE64" s="1186" t="s">
        <v>1333</v>
      </c>
      <c r="AF64" s="1186">
        <v>0</v>
      </c>
      <c r="AG64" s="1186">
        <v>0</v>
      </c>
      <c r="AH64" s="1186" t="s">
        <v>1333</v>
      </c>
      <c r="AI64" s="1186">
        <v>0</v>
      </c>
      <c r="AJ64" s="1186">
        <v>0</v>
      </c>
      <c r="AK64" s="1186">
        <v>0</v>
      </c>
      <c r="AL64" s="1186">
        <v>0</v>
      </c>
      <c r="AM64" s="1186">
        <v>0</v>
      </c>
      <c r="AN64" s="1186">
        <v>0</v>
      </c>
      <c r="AO64" s="1186">
        <v>0</v>
      </c>
      <c r="AP64" s="1186">
        <v>0</v>
      </c>
      <c r="AQ64" s="1186">
        <v>0</v>
      </c>
      <c r="AR64" s="1186">
        <v>0</v>
      </c>
      <c r="AS64" s="1186">
        <v>0</v>
      </c>
      <c r="AT64" s="1186" t="s">
        <v>1333</v>
      </c>
      <c r="AU64" s="1186">
        <v>0</v>
      </c>
      <c r="AV64" s="1186">
        <v>0</v>
      </c>
      <c r="AW64" s="1186" t="s">
        <v>1333</v>
      </c>
      <c r="AX64" s="1186">
        <v>0</v>
      </c>
      <c r="AY64" s="1186">
        <v>0</v>
      </c>
      <c r="AZ64" s="1186" t="s">
        <v>1333</v>
      </c>
      <c r="BA64" s="1186" t="s">
        <v>1333</v>
      </c>
      <c r="BB64" s="93" t="s">
        <v>1248</v>
      </c>
      <c r="BC64" s="364">
        <v>171</v>
      </c>
      <c r="BD64" s="441" t="s">
        <v>1179</v>
      </c>
      <c r="BE64" s="413"/>
      <c r="BF64" s="43" t="s">
        <v>792</v>
      </c>
    </row>
    <row r="65" spans="1:58" ht="15.75">
      <c r="A65" s="111" t="s">
        <v>1052</v>
      </c>
      <c r="B65" s="220" t="s">
        <v>1291</v>
      </c>
      <c r="C65" s="111" t="s">
        <v>685</v>
      </c>
      <c r="D65" s="221">
        <v>100</v>
      </c>
      <c r="E65" s="121">
        <v>100</v>
      </c>
      <c r="F65" s="230">
        <v>100</v>
      </c>
      <c r="G65" s="203" t="s">
        <v>1332</v>
      </c>
      <c r="H65" s="567" t="s">
        <v>1332</v>
      </c>
      <c r="I65" s="567" t="s">
        <v>1332</v>
      </c>
      <c r="J65" s="737">
        <v>100</v>
      </c>
      <c r="K65" s="1077">
        <v>100</v>
      </c>
      <c r="L65" s="1186">
        <v>90</v>
      </c>
      <c r="M65" s="1186">
        <v>0</v>
      </c>
      <c r="N65" s="1186">
        <v>10</v>
      </c>
      <c r="O65" s="1186">
        <v>8</v>
      </c>
      <c r="P65" s="1186">
        <v>2</v>
      </c>
      <c r="Q65" s="1186">
        <v>7</v>
      </c>
      <c r="R65" s="1186">
        <v>0</v>
      </c>
      <c r="S65" s="1186">
        <v>0</v>
      </c>
      <c r="T65" s="1186">
        <v>0</v>
      </c>
      <c r="U65" s="1186">
        <v>0</v>
      </c>
      <c r="V65" s="1186">
        <v>0</v>
      </c>
      <c r="W65" s="1186">
        <v>0</v>
      </c>
      <c r="X65" s="1186">
        <v>0</v>
      </c>
      <c r="Y65" s="1186">
        <v>0</v>
      </c>
      <c r="Z65" s="1186">
        <v>1</v>
      </c>
      <c r="AA65" s="1186">
        <v>0</v>
      </c>
      <c r="AB65" s="1186" t="s">
        <v>3009</v>
      </c>
      <c r="AC65" s="1186">
        <v>0</v>
      </c>
      <c r="AD65" s="1186">
        <v>0</v>
      </c>
      <c r="AE65" s="1186" t="s">
        <v>1333</v>
      </c>
      <c r="AF65" s="1186">
        <v>0</v>
      </c>
      <c r="AG65" s="1186">
        <v>0</v>
      </c>
      <c r="AH65" s="1186" t="s">
        <v>1333</v>
      </c>
      <c r="AI65" s="1186">
        <v>2</v>
      </c>
      <c r="AJ65" s="1186">
        <v>0</v>
      </c>
      <c r="AK65" s="1186">
        <v>0</v>
      </c>
      <c r="AL65" s="1186">
        <v>0</v>
      </c>
      <c r="AM65" s="1186">
        <v>0</v>
      </c>
      <c r="AN65" s="1186">
        <v>0</v>
      </c>
      <c r="AO65" s="1186">
        <v>0</v>
      </c>
      <c r="AP65" s="1186">
        <v>0</v>
      </c>
      <c r="AQ65" s="1186">
        <v>0</v>
      </c>
      <c r="AR65" s="1186">
        <v>0</v>
      </c>
      <c r="AS65" s="1186">
        <v>0</v>
      </c>
      <c r="AT65" s="1186" t="s">
        <v>1333</v>
      </c>
      <c r="AU65" s="1186">
        <v>0</v>
      </c>
      <c r="AV65" s="1186">
        <v>0</v>
      </c>
      <c r="AW65" s="1186" t="s">
        <v>1333</v>
      </c>
      <c r="AX65" s="1186">
        <v>0</v>
      </c>
      <c r="AY65" s="1186">
        <v>0</v>
      </c>
      <c r="AZ65" s="1186" t="s">
        <v>1333</v>
      </c>
      <c r="BA65" s="1186" t="s">
        <v>1333</v>
      </c>
      <c r="BB65" s="93" t="s">
        <v>1248</v>
      </c>
      <c r="BC65" s="364">
        <v>171</v>
      </c>
      <c r="BD65" s="441" t="s">
        <v>1179</v>
      </c>
      <c r="BE65" s="413"/>
      <c r="BF65" s="43" t="s">
        <v>878</v>
      </c>
    </row>
    <row r="66" spans="1:58" ht="15.75">
      <c r="A66" s="111" t="s">
        <v>220</v>
      </c>
      <c r="B66" s="220" t="s">
        <v>1295</v>
      </c>
      <c r="C66" s="111" t="s">
        <v>747</v>
      </c>
      <c r="D66" s="221">
        <v>97.06</v>
      </c>
      <c r="E66" s="121">
        <v>100</v>
      </c>
      <c r="F66" s="230">
        <v>100</v>
      </c>
      <c r="G66" s="203" t="s">
        <v>1332</v>
      </c>
      <c r="H66" s="567" t="s">
        <v>1332</v>
      </c>
      <c r="I66" s="567" t="s">
        <v>1332</v>
      </c>
      <c r="J66" s="737">
        <v>100</v>
      </c>
      <c r="K66" s="1077">
        <v>100</v>
      </c>
      <c r="L66" s="1186">
        <v>100</v>
      </c>
      <c r="M66" s="1186">
        <v>2</v>
      </c>
      <c r="N66" s="1186">
        <v>33</v>
      </c>
      <c r="O66" s="1186">
        <v>29</v>
      </c>
      <c r="P66" s="1186">
        <v>4</v>
      </c>
      <c r="Q66" s="1186">
        <v>29</v>
      </c>
      <c r="R66" s="1186">
        <v>0</v>
      </c>
      <c r="S66" s="1186">
        <v>0</v>
      </c>
      <c r="T66" s="1186">
        <v>0</v>
      </c>
      <c r="U66" s="1186">
        <v>0</v>
      </c>
      <c r="V66" s="1186">
        <v>0</v>
      </c>
      <c r="W66" s="1186">
        <v>0</v>
      </c>
      <c r="X66" s="1186">
        <v>0</v>
      </c>
      <c r="Y66" s="1186">
        <v>0</v>
      </c>
      <c r="Z66" s="1186">
        <v>0</v>
      </c>
      <c r="AA66" s="1186">
        <v>0</v>
      </c>
      <c r="AB66" s="1186" t="s">
        <v>1333</v>
      </c>
      <c r="AC66" s="1186">
        <v>0</v>
      </c>
      <c r="AD66" s="1186">
        <v>0</v>
      </c>
      <c r="AE66" s="1186" t="s">
        <v>1333</v>
      </c>
      <c r="AF66" s="1186">
        <v>0</v>
      </c>
      <c r="AG66" s="1186">
        <v>0</v>
      </c>
      <c r="AH66" s="1186" t="s">
        <v>1333</v>
      </c>
      <c r="AI66" s="1186">
        <v>4</v>
      </c>
      <c r="AJ66" s="1186">
        <v>0</v>
      </c>
      <c r="AK66" s="1186">
        <v>0</v>
      </c>
      <c r="AL66" s="1186">
        <v>0</v>
      </c>
      <c r="AM66" s="1186">
        <v>0</v>
      </c>
      <c r="AN66" s="1186">
        <v>0</v>
      </c>
      <c r="AO66" s="1186">
        <v>0</v>
      </c>
      <c r="AP66" s="1186">
        <v>0</v>
      </c>
      <c r="AQ66" s="1186">
        <v>0</v>
      </c>
      <c r="AR66" s="1186">
        <v>0</v>
      </c>
      <c r="AS66" s="1186">
        <v>0</v>
      </c>
      <c r="AT66" s="1186" t="s">
        <v>1333</v>
      </c>
      <c r="AU66" s="1186">
        <v>0</v>
      </c>
      <c r="AV66" s="1186">
        <v>0</v>
      </c>
      <c r="AW66" s="1186" t="s">
        <v>1333</v>
      </c>
      <c r="AX66" s="1186">
        <v>0</v>
      </c>
      <c r="AY66" s="1186">
        <v>0</v>
      </c>
      <c r="AZ66" s="1186" t="s">
        <v>1333</v>
      </c>
      <c r="BA66" s="1186" t="s">
        <v>1333</v>
      </c>
      <c r="BB66" s="93" t="s">
        <v>1248</v>
      </c>
      <c r="BC66" s="364">
        <v>105</v>
      </c>
      <c r="BD66" s="441" t="s">
        <v>882</v>
      </c>
      <c r="BE66" s="413"/>
      <c r="BF66" s="43" t="s">
        <v>792</v>
      </c>
    </row>
    <row r="67" spans="1:58" ht="15.75">
      <c r="A67" s="111" t="s">
        <v>150</v>
      </c>
      <c r="B67" s="220" t="s">
        <v>1291</v>
      </c>
      <c r="C67" s="111" t="s">
        <v>716</v>
      </c>
      <c r="D67" s="221">
        <v>86.21</v>
      </c>
      <c r="E67" s="121">
        <v>95.81</v>
      </c>
      <c r="F67" s="230">
        <v>94.09</v>
      </c>
      <c r="G67" s="203" t="s">
        <v>1419</v>
      </c>
      <c r="H67" s="567" t="s">
        <v>1332</v>
      </c>
      <c r="I67" s="567" t="s">
        <v>1332</v>
      </c>
      <c r="J67" s="737">
        <v>100</v>
      </c>
      <c r="K67" s="1077">
        <v>100</v>
      </c>
      <c r="L67" s="1186">
        <v>99.6</v>
      </c>
      <c r="M67" s="1186">
        <v>0</v>
      </c>
      <c r="N67" s="1186">
        <v>260</v>
      </c>
      <c r="O67" s="1186">
        <v>224</v>
      </c>
      <c r="P67" s="1186">
        <v>36</v>
      </c>
      <c r="Q67" s="1186">
        <v>224</v>
      </c>
      <c r="R67" s="1186">
        <v>0</v>
      </c>
      <c r="S67" s="1186">
        <v>0</v>
      </c>
      <c r="T67" s="1186">
        <v>0</v>
      </c>
      <c r="U67" s="1186">
        <v>0</v>
      </c>
      <c r="V67" s="1186">
        <v>0</v>
      </c>
      <c r="W67" s="1186">
        <v>0</v>
      </c>
      <c r="X67" s="1186">
        <v>0</v>
      </c>
      <c r="Y67" s="1186">
        <v>0</v>
      </c>
      <c r="Z67" s="1186">
        <v>0</v>
      </c>
      <c r="AA67" s="1186">
        <v>0</v>
      </c>
      <c r="AB67" s="1186" t="s">
        <v>1333</v>
      </c>
      <c r="AC67" s="1186">
        <v>0</v>
      </c>
      <c r="AD67" s="1186">
        <v>0</v>
      </c>
      <c r="AE67" s="1186" t="s">
        <v>1333</v>
      </c>
      <c r="AF67" s="1186">
        <v>0</v>
      </c>
      <c r="AG67" s="1186">
        <v>0</v>
      </c>
      <c r="AH67" s="1186" t="s">
        <v>1333</v>
      </c>
      <c r="AI67" s="1186">
        <v>35</v>
      </c>
      <c r="AJ67" s="1186">
        <v>0</v>
      </c>
      <c r="AK67" s="1186">
        <v>0</v>
      </c>
      <c r="AL67" s="1186">
        <v>0</v>
      </c>
      <c r="AM67" s="1186">
        <v>0</v>
      </c>
      <c r="AN67" s="1186">
        <v>0</v>
      </c>
      <c r="AO67" s="1186">
        <v>0</v>
      </c>
      <c r="AP67" s="1186">
        <v>1</v>
      </c>
      <c r="AQ67" s="1186">
        <v>0</v>
      </c>
      <c r="AR67" s="1186">
        <v>0</v>
      </c>
      <c r="AS67" s="1186">
        <v>0</v>
      </c>
      <c r="AT67" s="1186" t="s">
        <v>1333</v>
      </c>
      <c r="AU67" s="1186">
        <v>0</v>
      </c>
      <c r="AV67" s="1186">
        <v>0</v>
      </c>
      <c r="AW67" s="1186" t="s">
        <v>1333</v>
      </c>
      <c r="AX67" s="1186">
        <v>0</v>
      </c>
      <c r="AY67" s="1186">
        <v>0</v>
      </c>
      <c r="AZ67" s="1186" t="s">
        <v>1333</v>
      </c>
      <c r="BA67" s="1186" t="s">
        <v>1333</v>
      </c>
      <c r="BB67" s="93" t="s">
        <v>1248</v>
      </c>
      <c r="BC67" s="364">
        <v>171</v>
      </c>
      <c r="BD67" s="441" t="s">
        <v>1181</v>
      </c>
      <c r="BE67" s="413"/>
      <c r="BF67" s="43" t="s">
        <v>878</v>
      </c>
    </row>
    <row r="68" spans="1:58" ht="15.75">
      <c r="A68" s="111" t="s">
        <v>357</v>
      </c>
      <c r="B68" s="220" t="s">
        <v>1291</v>
      </c>
      <c r="C68" s="111" t="s">
        <v>589</v>
      </c>
      <c r="D68" s="221">
        <v>68.63</v>
      </c>
      <c r="E68" s="121">
        <v>93.33</v>
      </c>
      <c r="F68" s="230">
        <v>96.15</v>
      </c>
      <c r="G68" s="203" t="s">
        <v>1332</v>
      </c>
      <c r="H68" s="567" t="s">
        <v>1332</v>
      </c>
      <c r="I68" s="567" t="s">
        <v>1332</v>
      </c>
      <c r="J68" s="737">
        <v>100</v>
      </c>
      <c r="K68" s="1077">
        <v>100</v>
      </c>
      <c r="L68" s="1186">
        <v>100</v>
      </c>
      <c r="M68" s="1186">
        <v>4</v>
      </c>
      <c r="N68" s="1186">
        <v>39</v>
      </c>
      <c r="O68" s="1186">
        <v>35</v>
      </c>
      <c r="P68" s="1186">
        <v>4</v>
      </c>
      <c r="Q68" s="1186">
        <v>35</v>
      </c>
      <c r="R68" s="1186">
        <v>0</v>
      </c>
      <c r="S68" s="1186">
        <v>0</v>
      </c>
      <c r="T68" s="1186">
        <v>0</v>
      </c>
      <c r="U68" s="1186">
        <v>0</v>
      </c>
      <c r="V68" s="1186">
        <v>0</v>
      </c>
      <c r="W68" s="1186">
        <v>0</v>
      </c>
      <c r="X68" s="1186">
        <v>0</v>
      </c>
      <c r="Y68" s="1186">
        <v>0</v>
      </c>
      <c r="Z68" s="1186">
        <v>0</v>
      </c>
      <c r="AA68" s="1186">
        <v>0</v>
      </c>
      <c r="AB68" s="1186" t="s">
        <v>1333</v>
      </c>
      <c r="AC68" s="1186">
        <v>0</v>
      </c>
      <c r="AD68" s="1186">
        <v>0</v>
      </c>
      <c r="AE68" s="1186" t="s">
        <v>1333</v>
      </c>
      <c r="AF68" s="1186">
        <v>0</v>
      </c>
      <c r="AG68" s="1186">
        <v>0</v>
      </c>
      <c r="AH68" s="1186" t="s">
        <v>1333</v>
      </c>
      <c r="AI68" s="1186">
        <v>4</v>
      </c>
      <c r="AJ68" s="1186">
        <v>0</v>
      </c>
      <c r="AK68" s="1186">
        <v>0</v>
      </c>
      <c r="AL68" s="1186">
        <v>0</v>
      </c>
      <c r="AM68" s="1186">
        <v>0</v>
      </c>
      <c r="AN68" s="1186">
        <v>0</v>
      </c>
      <c r="AO68" s="1186">
        <v>0</v>
      </c>
      <c r="AP68" s="1186">
        <v>0</v>
      </c>
      <c r="AQ68" s="1186">
        <v>0</v>
      </c>
      <c r="AR68" s="1186">
        <v>0</v>
      </c>
      <c r="AS68" s="1186">
        <v>0</v>
      </c>
      <c r="AT68" s="1186" t="s">
        <v>1333</v>
      </c>
      <c r="AU68" s="1186">
        <v>0</v>
      </c>
      <c r="AV68" s="1186">
        <v>0</v>
      </c>
      <c r="AW68" s="1186" t="s">
        <v>1333</v>
      </c>
      <c r="AX68" s="1186">
        <v>0</v>
      </c>
      <c r="AY68" s="1186">
        <v>0</v>
      </c>
      <c r="AZ68" s="1186" t="s">
        <v>1333</v>
      </c>
      <c r="BA68" s="1186" t="s">
        <v>1333</v>
      </c>
      <c r="BB68" s="93" t="s">
        <v>1248</v>
      </c>
      <c r="BC68" s="364">
        <v>171</v>
      </c>
      <c r="BD68" s="441" t="s">
        <v>1181</v>
      </c>
      <c r="BE68" s="413"/>
      <c r="BF68" s="43" t="s">
        <v>792</v>
      </c>
    </row>
    <row r="69" spans="1:58" ht="15.75">
      <c r="A69" s="111" t="s">
        <v>262</v>
      </c>
      <c r="B69" s="220" t="s">
        <v>1291</v>
      </c>
      <c r="C69" s="111" t="s">
        <v>808</v>
      </c>
      <c r="D69" s="221">
        <v>100</v>
      </c>
      <c r="E69" s="121">
        <v>100</v>
      </c>
      <c r="F69" s="230">
        <v>100</v>
      </c>
      <c r="G69" s="203" t="s">
        <v>1190</v>
      </c>
      <c r="H69" s="567" t="s">
        <v>1332</v>
      </c>
      <c r="I69" s="567" t="s">
        <v>1332</v>
      </c>
      <c r="J69" s="737">
        <v>100</v>
      </c>
      <c r="K69" s="1077">
        <v>100</v>
      </c>
      <c r="L69" s="1186">
        <v>100</v>
      </c>
      <c r="M69" s="1186">
        <v>0</v>
      </c>
      <c r="N69" s="1186">
        <v>2</v>
      </c>
      <c r="O69" s="1186">
        <v>2</v>
      </c>
      <c r="P69" s="1186">
        <v>0</v>
      </c>
      <c r="Q69" s="1186">
        <v>2</v>
      </c>
      <c r="R69" s="1186">
        <v>0</v>
      </c>
      <c r="S69" s="1186">
        <v>0</v>
      </c>
      <c r="T69" s="1186">
        <v>0</v>
      </c>
      <c r="U69" s="1186">
        <v>0</v>
      </c>
      <c r="V69" s="1186">
        <v>0</v>
      </c>
      <c r="W69" s="1186">
        <v>0</v>
      </c>
      <c r="X69" s="1186">
        <v>0</v>
      </c>
      <c r="Y69" s="1186">
        <v>0</v>
      </c>
      <c r="Z69" s="1186">
        <v>0</v>
      </c>
      <c r="AA69" s="1186">
        <v>0</v>
      </c>
      <c r="AB69" s="1186" t="s">
        <v>1333</v>
      </c>
      <c r="AC69" s="1186">
        <v>0</v>
      </c>
      <c r="AD69" s="1186">
        <v>0</v>
      </c>
      <c r="AE69" s="1186" t="s">
        <v>1333</v>
      </c>
      <c r="AF69" s="1186">
        <v>0</v>
      </c>
      <c r="AG69" s="1186">
        <v>0</v>
      </c>
      <c r="AH69" s="1186" t="s">
        <v>1333</v>
      </c>
      <c r="AI69" s="1186">
        <v>0</v>
      </c>
      <c r="AJ69" s="1186">
        <v>0</v>
      </c>
      <c r="AK69" s="1186">
        <v>0</v>
      </c>
      <c r="AL69" s="1186">
        <v>0</v>
      </c>
      <c r="AM69" s="1186">
        <v>0</v>
      </c>
      <c r="AN69" s="1186">
        <v>0</v>
      </c>
      <c r="AO69" s="1186">
        <v>0</v>
      </c>
      <c r="AP69" s="1186">
        <v>0</v>
      </c>
      <c r="AQ69" s="1186">
        <v>0</v>
      </c>
      <c r="AR69" s="1186">
        <v>0</v>
      </c>
      <c r="AS69" s="1186">
        <v>0</v>
      </c>
      <c r="AT69" s="1186" t="s">
        <v>1333</v>
      </c>
      <c r="AU69" s="1186">
        <v>0</v>
      </c>
      <c r="AV69" s="1186">
        <v>0</v>
      </c>
      <c r="AW69" s="1186" t="s">
        <v>1333</v>
      </c>
      <c r="AX69" s="1186">
        <v>0</v>
      </c>
      <c r="AY69" s="1186">
        <v>0</v>
      </c>
      <c r="AZ69" s="1186" t="s">
        <v>1333</v>
      </c>
      <c r="BA69" s="1186" t="s">
        <v>1333</v>
      </c>
      <c r="BB69" s="93" t="s">
        <v>1248</v>
      </c>
      <c r="BC69" s="364">
        <v>171</v>
      </c>
      <c r="BD69" s="441" t="s">
        <v>1179</v>
      </c>
      <c r="BE69" s="413"/>
      <c r="BF69" s="43" t="s">
        <v>792</v>
      </c>
    </row>
    <row r="70" spans="1:58" ht="15.75">
      <c r="A70" s="111" t="s">
        <v>376</v>
      </c>
      <c r="B70" s="220" t="s">
        <v>1291</v>
      </c>
      <c r="C70" s="111" t="s">
        <v>601</v>
      </c>
      <c r="D70" s="221">
        <v>100</v>
      </c>
      <c r="E70" s="121">
        <v>95</v>
      </c>
      <c r="F70" s="230">
        <v>100</v>
      </c>
      <c r="G70" s="203" t="s">
        <v>1332</v>
      </c>
      <c r="H70" s="567" t="s">
        <v>1332</v>
      </c>
      <c r="I70" s="567" t="s">
        <v>1332</v>
      </c>
      <c r="J70" s="737">
        <v>100</v>
      </c>
      <c r="K70" s="1077">
        <v>100</v>
      </c>
      <c r="L70" s="1186">
        <v>100</v>
      </c>
      <c r="M70" s="1186">
        <v>1</v>
      </c>
      <c r="N70" s="1186">
        <v>21</v>
      </c>
      <c r="O70" s="1186">
        <v>15</v>
      </c>
      <c r="P70" s="1186">
        <v>6</v>
      </c>
      <c r="Q70" s="1186">
        <v>15</v>
      </c>
      <c r="R70" s="1186">
        <v>0</v>
      </c>
      <c r="S70" s="1186">
        <v>0</v>
      </c>
      <c r="T70" s="1186">
        <v>0</v>
      </c>
      <c r="U70" s="1186">
        <v>0</v>
      </c>
      <c r="V70" s="1186">
        <v>0</v>
      </c>
      <c r="W70" s="1186">
        <v>0</v>
      </c>
      <c r="X70" s="1186">
        <v>0</v>
      </c>
      <c r="Y70" s="1186">
        <v>0</v>
      </c>
      <c r="Z70" s="1186">
        <v>0</v>
      </c>
      <c r="AA70" s="1186">
        <v>0</v>
      </c>
      <c r="AB70" s="1186" t="s">
        <v>1333</v>
      </c>
      <c r="AC70" s="1186">
        <v>0</v>
      </c>
      <c r="AD70" s="1186">
        <v>0</v>
      </c>
      <c r="AE70" s="1186" t="s">
        <v>1333</v>
      </c>
      <c r="AF70" s="1186">
        <v>0</v>
      </c>
      <c r="AG70" s="1186">
        <v>0</v>
      </c>
      <c r="AH70" s="1186" t="s">
        <v>1333</v>
      </c>
      <c r="AI70" s="1186">
        <v>6</v>
      </c>
      <c r="AJ70" s="1186">
        <v>0</v>
      </c>
      <c r="AK70" s="1186">
        <v>0</v>
      </c>
      <c r="AL70" s="1186">
        <v>0</v>
      </c>
      <c r="AM70" s="1186">
        <v>0</v>
      </c>
      <c r="AN70" s="1186">
        <v>0</v>
      </c>
      <c r="AO70" s="1186">
        <v>0</v>
      </c>
      <c r="AP70" s="1186">
        <v>0</v>
      </c>
      <c r="AQ70" s="1186">
        <v>0</v>
      </c>
      <c r="AR70" s="1186">
        <v>0</v>
      </c>
      <c r="AS70" s="1186">
        <v>0</v>
      </c>
      <c r="AT70" s="1186" t="s">
        <v>1333</v>
      </c>
      <c r="AU70" s="1186">
        <v>0</v>
      </c>
      <c r="AV70" s="1186">
        <v>0</v>
      </c>
      <c r="AW70" s="1186" t="s">
        <v>1333</v>
      </c>
      <c r="AX70" s="1186">
        <v>0</v>
      </c>
      <c r="AY70" s="1186">
        <v>0</v>
      </c>
      <c r="AZ70" s="1186" t="s">
        <v>1333</v>
      </c>
      <c r="BA70" s="1186" t="s">
        <v>1333</v>
      </c>
      <c r="BB70" s="93" t="s">
        <v>1248</v>
      </c>
      <c r="BC70" s="364">
        <v>171</v>
      </c>
      <c r="BD70" s="441" t="s">
        <v>882</v>
      </c>
      <c r="BE70" s="413"/>
      <c r="BF70" s="43" t="s">
        <v>792</v>
      </c>
    </row>
    <row r="71" spans="1:58" ht="15.75">
      <c r="A71" s="111" t="s">
        <v>7</v>
      </c>
      <c r="B71" s="220" t="s">
        <v>1296</v>
      </c>
      <c r="C71" s="111" t="s">
        <v>523</v>
      </c>
      <c r="D71" s="221">
        <v>76.77</v>
      </c>
      <c r="E71" s="121">
        <v>99.06</v>
      </c>
      <c r="F71" s="230">
        <v>100</v>
      </c>
      <c r="G71" s="203" t="s">
        <v>1332</v>
      </c>
      <c r="H71" s="567" t="s">
        <v>1332</v>
      </c>
      <c r="I71" s="567" t="s">
        <v>1332</v>
      </c>
      <c r="J71" s="737">
        <v>100</v>
      </c>
      <c r="K71" s="1077">
        <v>100</v>
      </c>
      <c r="L71" s="1186">
        <v>96.5</v>
      </c>
      <c r="M71" s="1186">
        <v>0</v>
      </c>
      <c r="N71" s="1186">
        <v>96</v>
      </c>
      <c r="O71" s="1186">
        <v>89</v>
      </c>
      <c r="P71" s="1186">
        <v>7</v>
      </c>
      <c r="Q71" s="1186">
        <v>76</v>
      </c>
      <c r="R71" s="1186">
        <v>9</v>
      </c>
      <c r="S71" s="1186">
        <v>2</v>
      </c>
      <c r="T71" s="1186">
        <v>0</v>
      </c>
      <c r="U71" s="1186">
        <v>0</v>
      </c>
      <c r="V71" s="1186">
        <v>0</v>
      </c>
      <c r="W71" s="1186">
        <v>0</v>
      </c>
      <c r="X71" s="1186">
        <v>1</v>
      </c>
      <c r="Y71" s="1186">
        <v>1</v>
      </c>
      <c r="Z71" s="1186">
        <v>0</v>
      </c>
      <c r="AA71" s="1186">
        <v>0</v>
      </c>
      <c r="AB71" s="1186" t="s">
        <v>1333</v>
      </c>
      <c r="AC71" s="1186">
        <v>0</v>
      </c>
      <c r="AD71" s="1186">
        <v>0</v>
      </c>
      <c r="AE71" s="1186" t="s">
        <v>1333</v>
      </c>
      <c r="AF71" s="1186">
        <v>0</v>
      </c>
      <c r="AG71" s="1186">
        <v>0</v>
      </c>
      <c r="AH71" s="1186" t="s">
        <v>1333</v>
      </c>
      <c r="AI71" s="1186">
        <v>6</v>
      </c>
      <c r="AJ71" s="1186">
        <v>0</v>
      </c>
      <c r="AK71" s="1186">
        <v>0</v>
      </c>
      <c r="AL71" s="1186">
        <v>0</v>
      </c>
      <c r="AM71" s="1186">
        <v>0</v>
      </c>
      <c r="AN71" s="1186">
        <v>0</v>
      </c>
      <c r="AO71" s="1186">
        <v>0</v>
      </c>
      <c r="AP71" s="1186">
        <v>1</v>
      </c>
      <c r="AQ71" s="1186">
        <v>0</v>
      </c>
      <c r="AR71" s="1186">
        <v>0</v>
      </c>
      <c r="AS71" s="1186">
        <v>0</v>
      </c>
      <c r="AT71" s="1186" t="s">
        <v>1333</v>
      </c>
      <c r="AU71" s="1186">
        <v>0</v>
      </c>
      <c r="AV71" s="1186">
        <v>0</v>
      </c>
      <c r="AW71" s="1186" t="s">
        <v>1333</v>
      </c>
      <c r="AX71" s="1186">
        <v>0</v>
      </c>
      <c r="AY71" s="1186">
        <v>0</v>
      </c>
      <c r="AZ71" s="1186" t="s">
        <v>1333</v>
      </c>
      <c r="BA71" s="1186" t="s">
        <v>1333</v>
      </c>
      <c r="BB71" s="93" t="s">
        <v>1228</v>
      </c>
      <c r="BC71" s="364">
        <v>113</v>
      </c>
      <c r="BD71" s="441" t="s">
        <v>1181</v>
      </c>
      <c r="BE71" s="413"/>
      <c r="BF71" s="43" t="s">
        <v>878</v>
      </c>
    </row>
    <row r="72" spans="1:58" ht="15.75">
      <c r="A72" s="111" t="s">
        <v>290</v>
      </c>
      <c r="B72" s="220" t="s">
        <v>1296</v>
      </c>
      <c r="C72" s="111" t="s">
        <v>614</v>
      </c>
      <c r="D72" s="221">
        <v>87.5</v>
      </c>
      <c r="E72" s="121">
        <v>94.59</v>
      </c>
      <c r="F72" s="230">
        <v>100</v>
      </c>
      <c r="G72" s="203" t="s">
        <v>1332</v>
      </c>
      <c r="H72" s="567" t="s">
        <v>1332</v>
      </c>
      <c r="I72" s="567" t="s">
        <v>1332</v>
      </c>
      <c r="J72" s="737">
        <v>100</v>
      </c>
      <c r="K72" s="1077">
        <v>100</v>
      </c>
      <c r="L72" s="1186">
        <v>95.1</v>
      </c>
      <c r="M72" s="1186">
        <v>3</v>
      </c>
      <c r="N72" s="1186">
        <v>53</v>
      </c>
      <c r="O72" s="1186">
        <v>32</v>
      </c>
      <c r="P72" s="1186">
        <v>21</v>
      </c>
      <c r="Q72" s="1186">
        <v>27</v>
      </c>
      <c r="R72" s="1186">
        <v>0</v>
      </c>
      <c r="S72" s="1186">
        <v>3</v>
      </c>
      <c r="T72" s="1186">
        <v>1</v>
      </c>
      <c r="U72" s="1186">
        <v>0</v>
      </c>
      <c r="V72" s="1186">
        <v>0</v>
      </c>
      <c r="W72" s="1186">
        <v>0</v>
      </c>
      <c r="X72" s="1186">
        <v>0</v>
      </c>
      <c r="Y72" s="1186">
        <v>0</v>
      </c>
      <c r="Z72" s="1186">
        <v>1</v>
      </c>
      <c r="AA72" s="1186">
        <v>0</v>
      </c>
      <c r="AB72" s="1186" t="s">
        <v>3438</v>
      </c>
      <c r="AC72" s="1186">
        <v>0</v>
      </c>
      <c r="AD72" s="1186">
        <v>0</v>
      </c>
      <c r="AE72" s="1186" t="s">
        <v>1333</v>
      </c>
      <c r="AF72" s="1186">
        <v>0</v>
      </c>
      <c r="AG72" s="1186">
        <v>0</v>
      </c>
      <c r="AH72" s="1186" t="s">
        <v>1333</v>
      </c>
      <c r="AI72" s="1186">
        <v>12</v>
      </c>
      <c r="AJ72" s="1186">
        <v>5</v>
      </c>
      <c r="AK72" s="1186">
        <v>2</v>
      </c>
      <c r="AL72" s="1186">
        <v>1</v>
      </c>
      <c r="AM72" s="1186">
        <v>0</v>
      </c>
      <c r="AN72" s="1186">
        <v>0</v>
      </c>
      <c r="AO72" s="1186">
        <v>0</v>
      </c>
      <c r="AP72" s="1186">
        <v>0</v>
      </c>
      <c r="AQ72" s="1186">
        <v>0</v>
      </c>
      <c r="AR72" s="1186">
        <v>0</v>
      </c>
      <c r="AS72" s="1186">
        <v>1</v>
      </c>
      <c r="AT72" s="1186" t="s">
        <v>3010</v>
      </c>
      <c r="AU72" s="1186">
        <v>0</v>
      </c>
      <c r="AV72" s="1186">
        <v>0</v>
      </c>
      <c r="AW72" s="1186" t="s">
        <v>1333</v>
      </c>
      <c r="AX72" s="1186">
        <v>0</v>
      </c>
      <c r="AY72" s="1186">
        <v>0</v>
      </c>
      <c r="AZ72" s="1186" t="s">
        <v>1333</v>
      </c>
      <c r="BA72" s="1186" t="s">
        <v>1333</v>
      </c>
      <c r="BB72" s="93" t="s">
        <v>1228</v>
      </c>
      <c r="BC72" s="364">
        <v>113</v>
      </c>
      <c r="BD72" s="441" t="s">
        <v>882</v>
      </c>
      <c r="BE72" s="413"/>
      <c r="BF72" s="43" t="s">
        <v>878</v>
      </c>
    </row>
    <row r="73" spans="1:58" ht="15.75">
      <c r="A73" s="111" t="s">
        <v>159</v>
      </c>
      <c r="B73" s="220" t="s">
        <v>1296</v>
      </c>
      <c r="C73" s="111" t="s">
        <v>672</v>
      </c>
      <c r="D73" s="221">
        <v>16.670000000000002</v>
      </c>
      <c r="E73" s="121">
        <v>0</v>
      </c>
      <c r="F73" s="230">
        <v>100</v>
      </c>
      <c r="G73" s="203" t="s">
        <v>1404</v>
      </c>
      <c r="H73" s="567" t="s">
        <v>1332</v>
      </c>
      <c r="I73" s="567" t="s">
        <v>1332</v>
      </c>
      <c r="J73" s="737">
        <v>100</v>
      </c>
      <c r="K73" s="1077">
        <v>100</v>
      </c>
      <c r="L73" s="1186">
        <v>100</v>
      </c>
      <c r="M73" s="1186">
        <v>0</v>
      </c>
      <c r="N73" s="1186">
        <v>23</v>
      </c>
      <c r="O73" s="1186">
        <v>19</v>
      </c>
      <c r="P73" s="1186">
        <v>4</v>
      </c>
      <c r="Q73" s="1186">
        <v>16</v>
      </c>
      <c r="R73" s="1186">
        <v>2</v>
      </c>
      <c r="S73" s="1186">
        <v>1</v>
      </c>
      <c r="T73" s="1186">
        <v>0</v>
      </c>
      <c r="U73" s="1186">
        <v>0</v>
      </c>
      <c r="V73" s="1186">
        <v>0</v>
      </c>
      <c r="W73" s="1186">
        <v>0</v>
      </c>
      <c r="X73" s="1186">
        <v>0</v>
      </c>
      <c r="Y73" s="1186">
        <v>0</v>
      </c>
      <c r="Z73" s="1186">
        <v>0</v>
      </c>
      <c r="AA73" s="1186">
        <v>0</v>
      </c>
      <c r="AB73" s="1186" t="s">
        <v>1333</v>
      </c>
      <c r="AC73" s="1186">
        <v>0</v>
      </c>
      <c r="AD73" s="1186">
        <v>0</v>
      </c>
      <c r="AE73" s="1186" t="s">
        <v>1333</v>
      </c>
      <c r="AF73" s="1186">
        <v>0</v>
      </c>
      <c r="AG73" s="1186">
        <v>0</v>
      </c>
      <c r="AH73" s="1186" t="s">
        <v>1333</v>
      </c>
      <c r="AI73" s="1186">
        <v>4</v>
      </c>
      <c r="AJ73" s="1186">
        <v>0</v>
      </c>
      <c r="AK73" s="1186">
        <v>0</v>
      </c>
      <c r="AL73" s="1186">
        <v>0</v>
      </c>
      <c r="AM73" s="1186">
        <v>0</v>
      </c>
      <c r="AN73" s="1186">
        <v>0</v>
      </c>
      <c r="AO73" s="1186">
        <v>0</v>
      </c>
      <c r="AP73" s="1186">
        <v>0</v>
      </c>
      <c r="AQ73" s="1186">
        <v>0</v>
      </c>
      <c r="AR73" s="1186">
        <v>0</v>
      </c>
      <c r="AS73" s="1186">
        <v>0</v>
      </c>
      <c r="AT73" s="1186" t="s">
        <v>1333</v>
      </c>
      <c r="AU73" s="1186">
        <v>0</v>
      </c>
      <c r="AV73" s="1186">
        <v>0</v>
      </c>
      <c r="AW73" s="1186" t="s">
        <v>1333</v>
      </c>
      <c r="AX73" s="1186">
        <v>0</v>
      </c>
      <c r="AY73" s="1186">
        <v>0</v>
      </c>
      <c r="AZ73" s="1186" t="s">
        <v>1333</v>
      </c>
      <c r="BA73" s="1186" t="s">
        <v>1333</v>
      </c>
      <c r="BB73" s="93" t="s">
        <v>1228</v>
      </c>
      <c r="BC73" s="364">
        <v>113</v>
      </c>
      <c r="BD73" s="441" t="s">
        <v>882</v>
      </c>
      <c r="BE73" s="413"/>
      <c r="BF73" s="43" t="s">
        <v>792</v>
      </c>
    </row>
    <row r="74" spans="1:58" ht="15.75">
      <c r="A74" s="111" t="s">
        <v>1167</v>
      </c>
      <c r="B74" s="220" t="s">
        <v>1296</v>
      </c>
      <c r="C74" s="111" t="s">
        <v>648</v>
      </c>
      <c r="D74" s="221">
        <v>100</v>
      </c>
      <c r="E74" s="121" t="s">
        <v>1190</v>
      </c>
      <c r="F74" s="230">
        <v>100</v>
      </c>
      <c r="G74" s="203" t="s">
        <v>1190</v>
      </c>
      <c r="H74" s="567" t="s">
        <v>1332</v>
      </c>
      <c r="I74" s="567" t="s">
        <v>1984</v>
      </c>
      <c r="J74" s="737">
        <v>100</v>
      </c>
      <c r="K74" s="1077">
        <v>100</v>
      </c>
      <c r="L74" s="1186">
        <v>100</v>
      </c>
      <c r="M74" s="1186">
        <v>0</v>
      </c>
      <c r="N74" s="1186">
        <v>7</v>
      </c>
      <c r="O74" s="1186">
        <v>7</v>
      </c>
      <c r="P74" s="1186">
        <v>0</v>
      </c>
      <c r="Q74" s="1186">
        <v>7</v>
      </c>
      <c r="R74" s="1186">
        <v>0</v>
      </c>
      <c r="S74" s="1186">
        <v>0</v>
      </c>
      <c r="T74" s="1186">
        <v>0</v>
      </c>
      <c r="U74" s="1186">
        <v>0</v>
      </c>
      <c r="V74" s="1186">
        <v>0</v>
      </c>
      <c r="W74" s="1186">
        <v>0</v>
      </c>
      <c r="X74" s="1186">
        <v>0</v>
      </c>
      <c r="Y74" s="1186">
        <v>0</v>
      </c>
      <c r="Z74" s="1186">
        <v>0</v>
      </c>
      <c r="AA74" s="1186">
        <v>0</v>
      </c>
      <c r="AB74" s="1186" t="s">
        <v>1333</v>
      </c>
      <c r="AC74" s="1186">
        <v>0</v>
      </c>
      <c r="AD74" s="1186">
        <v>0</v>
      </c>
      <c r="AE74" s="1186" t="s">
        <v>1333</v>
      </c>
      <c r="AF74" s="1186">
        <v>0</v>
      </c>
      <c r="AG74" s="1186">
        <v>0</v>
      </c>
      <c r="AH74" s="1186" t="s">
        <v>1333</v>
      </c>
      <c r="AI74" s="1186">
        <v>0</v>
      </c>
      <c r="AJ74" s="1186">
        <v>0</v>
      </c>
      <c r="AK74" s="1186">
        <v>0</v>
      </c>
      <c r="AL74" s="1186">
        <v>0</v>
      </c>
      <c r="AM74" s="1186">
        <v>0</v>
      </c>
      <c r="AN74" s="1186">
        <v>0</v>
      </c>
      <c r="AO74" s="1186">
        <v>0</v>
      </c>
      <c r="AP74" s="1186">
        <v>0</v>
      </c>
      <c r="AQ74" s="1186">
        <v>0</v>
      </c>
      <c r="AR74" s="1186">
        <v>0</v>
      </c>
      <c r="AS74" s="1186">
        <v>0</v>
      </c>
      <c r="AT74" s="1186" t="s">
        <v>1333</v>
      </c>
      <c r="AU74" s="1186">
        <v>0</v>
      </c>
      <c r="AV74" s="1186">
        <v>0</v>
      </c>
      <c r="AW74" s="1186" t="s">
        <v>1333</v>
      </c>
      <c r="AX74" s="1186">
        <v>0</v>
      </c>
      <c r="AY74" s="1186">
        <v>0</v>
      </c>
      <c r="AZ74" s="1186" t="s">
        <v>1333</v>
      </c>
      <c r="BA74" s="1186" t="s">
        <v>1333</v>
      </c>
      <c r="BB74" s="93" t="s">
        <v>1228</v>
      </c>
      <c r="BC74" s="364">
        <v>113</v>
      </c>
      <c r="BD74" s="441" t="s">
        <v>1180</v>
      </c>
      <c r="BE74" s="413"/>
      <c r="BF74" s="43" t="s">
        <v>792</v>
      </c>
    </row>
    <row r="75" spans="1:58" ht="15.75">
      <c r="A75" s="111" t="s">
        <v>28</v>
      </c>
      <c r="B75" s="220" t="s">
        <v>1296</v>
      </c>
      <c r="C75" s="111" t="s">
        <v>656</v>
      </c>
      <c r="D75" s="221">
        <v>70.97</v>
      </c>
      <c r="E75" s="121">
        <v>100</v>
      </c>
      <c r="F75" s="230">
        <v>100</v>
      </c>
      <c r="G75" s="203" t="s">
        <v>1332</v>
      </c>
      <c r="H75" s="567" t="s">
        <v>1332</v>
      </c>
      <c r="I75" s="567" t="s">
        <v>1332</v>
      </c>
      <c r="J75" s="737">
        <v>100</v>
      </c>
      <c r="K75" s="1077">
        <v>97.56</v>
      </c>
      <c r="L75" s="1186">
        <v>100</v>
      </c>
      <c r="M75" s="1186">
        <v>0</v>
      </c>
      <c r="N75" s="1186">
        <v>26</v>
      </c>
      <c r="O75" s="1186">
        <v>19</v>
      </c>
      <c r="P75" s="1186">
        <v>7</v>
      </c>
      <c r="Q75" s="1186">
        <v>19</v>
      </c>
      <c r="R75" s="1186">
        <v>0</v>
      </c>
      <c r="S75" s="1186">
        <v>0</v>
      </c>
      <c r="T75" s="1186">
        <v>0</v>
      </c>
      <c r="U75" s="1186">
        <v>0</v>
      </c>
      <c r="V75" s="1186">
        <v>0</v>
      </c>
      <c r="W75" s="1186">
        <v>0</v>
      </c>
      <c r="X75" s="1186">
        <v>0</v>
      </c>
      <c r="Y75" s="1186">
        <v>0</v>
      </c>
      <c r="Z75" s="1186">
        <v>0</v>
      </c>
      <c r="AA75" s="1186">
        <v>0</v>
      </c>
      <c r="AB75" s="1186" t="s">
        <v>1333</v>
      </c>
      <c r="AC75" s="1186">
        <v>0</v>
      </c>
      <c r="AD75" s="1186">
        <v>0</v>
      </c>
      <c r="AE75" s="1186" t="s">
        <v>1333</v>
      </c>
      <c r="AF75" s="1186">
        <v>0</v>
      </c>
      <c r="AG75" s="1186">
        <v>0</v>
      </c>
      <c r="AH75" s="1186" t="s">
        <v>1333</v>
      </c>
      <c r="AI75" s="1186">
        <v>7</v>
      </c>
      <c r="AJ75" s="1186">
        <v>0</v>
      </c>
      <c r="AK75" s="1186">
        <v>0</v>
      </c>
      <c r="AL75" s="1186">
        <v>0</v>
      </c>
      <c r="AM75" s="1186">
        <v>0</v>
      </c>
      <c r="AN75" s="1186">
        <v>0</v>
      </c>
      <c r="AO75" s="1186">
        <v>0</v>
      </c>
      <c r="AP75" s="1186">
        <v>0</v>
      </c>
      <c r="AQ75" s="1186">
        <v>0</v>
      </c>
      <c r="AR75" s="1186">
        <v>0</v>
      </c>
      <c r="AS75" s="1186">
        <v>0</v>
      </c>
      <c r="AT75" s="1186" t="s">
        <v>1333</v>
      </c>
      <c r="AU75" s="1186">
        <v>0</v>
      </c>
      <c r="AV75" s="1186">
        <v>0</v>
      </c>
      <c r="AW75" s="1186" t="s">
        <v>1333</v>
      </c>
      <c r="AX75" s="1186">
        <v>0</v>
      </c>
      <c r="AY75" s="1186">
        <v>0</v>
      </c>
      <c r="AZ75" s="1186" t="s">
        <v>1333</v>
      </c>
      <c r="BA75" s="1186" t="s">
        <v>1333</v>
      </c>
      <c r="BB75" s="93" t="s">
        <v>1228</v>
      </c>
      <c r="BC75" s="364">
        <v>113</v>
      </c>
      <c r="BD75" s="441" t="s">
        <v>882</v>
      </c>
      <c r="BE75" s="413"/>
      <c r="BF75" s="43" t="s">
        <v>792</v>
      </c>
    </row>
    <row r="76" spans="1:58" ht="15.75">
      <c r="A76" s="111" t="s">
        <v>349</v>
      </c>
      <c r="B76" s="220" t="s">
        <v>1296</v>
      </c>
      <c r="C76" s="111" t="s">
        <v>585</v>
      </c>
      <c r="D76" s="221">
        <v>83.61</v>
      </c>
      <c r="E76" s="121">
        <v>78</v>
      </c>
      <c r="F76" s="230">
        <v>98.21</v>
      </c>
      <c r="G76" s="203" t="s">
        <v>1332</v>
      </c>
      <c r="H76" s="567" t="s">
        <v>1332</v>
      </c>
      <c r="I76" s="567" t="s">
        <v>1332</v>
      </c>
      <c r="J76" s="737">
        <v>100</v>
      </c>
      <c r="K76" s="1077">
        <v>100</v>
      </c>
      <c r="L76" s="1186">
        <v>100</v>
      </c>
      <c r="M76" s="1186">
        <v>0</v>
      </c>
      <c r="N76" s="1186">
        <v>48</v>
      </c>
      <c r="O76" s="1186">
        <v>38</v>
      </c>
      <c r="P76" s="1186">
        <v>10</v>
      </c>
      <c r="Q76" s="1186">
        <v>38</v>
      </c>
      <c r="R76" s="1186">
        <v>0</v>
      </c>
      <c r="S76" s="1186">
        <v>0</v>
      </c>
      <c r="T76" s="1186">
        <v>0</v>
      </c>
      <c r="U76" s="1186">
        <v>0</v>
      </c>
      <c r="V76" s="1186">
        <v>0</v>
      </c>
      <c r="W76" s="1186">
        <v>0</v>
      </c>
      <c r="X76" s="1186">
        <v>0</v>
      </c>
      <c r="Y76" s="1186">
        <v>0</v>
      </c>
      <c r="Z76" s="1186">
        <v>0</v>
      </c>
      <c r="AA76" s="1186">
        <v>0</v>
      </c>
      <c r="AB76" s="1186" t="s">
        <v>1333</v>
      </c>
      <c r="AC76" s="1186">
        <v>0</v>
      </c>
      <c r="AD76" s="1186">
        <v>0</v>
      </c>
      <c r="AE76" s="1186" t="s">
        <v>1333</v>
      </c>
      <c r="AF76" s="1186">
        <v>0</v>
      </c>
      <c r="AG76" s="1186">
        <v>0</v>
      </c>
      <c r="AH76" s="1186" t="s">
        <v>1333</v>
      </c>
      <c r="AI76" s="1186">
        <v>10</v>
      </c>
      <c r="AJ76" s="1186">
        <v>0</v>
      </c>
      <c r="AK76" s="1186">
        <v>0</v>
      </c>
      <c r="AL76" s="1186">
        <v>0</v>
      </c>
      <c r="AM76" s="1186">
        <v>0</v>
      </c>
      <c r="AN76" s="1186">
        <v>0</v>
      </c>
      <c r="AO76" s="1186">
        <v>0</v>
      </c>
      <c r="AP76" s="1186">
        <v>0</v>
      </c>
      <c r="AQ76" s="1186">
        <v>0</v>
      </c>
      <c r="AR76" s="1186">
        <v>0</v>
      </c>
      <c r="AS76" s="1186">
        <v>0</v>
      </c>
      <c r="AT76" s="1186" t="s">
        <v>1333</v>
      </c>
      <c r="AU76" s="1186">
        <v>0</v>
      </c>
      <c r="AV76" s="1186">
        <v>0</v>
      </c>
      <c r="AW76" s="1186" t="s">
        <v>1333</v>
      </c>
      <c r="AX76" s="1186">
        <v>0</v>
      </c>
      <c r="AY76" s="1186">
        <v>0</v>
      </c>
      <c r="AZ76" s="1186" t="s">
        <v>1333</v>
      </c>
      <c r="BA76" s="1186" t="s">
        <v>1333</v>
      </c>
      <c r="BB76" s="93" t="s">
        <v>1228</v>
      </c>
      <c r="BC76" s="364">
        <v>113</v>
      </c>
      <c r="BD76" s="441" t="s">
        <v>882</v>
      </c>
      <c r="BE76" s="413"/>
      <c r="BF76" s="43" t="s">
        <v>792</v>
      </c>
    </row>
    <row r="77" spans="1:58" ht="15.75">
      <c r="A77" s="111" t="s">
        <v>196</v>
      </c>
      <c r="B77" s="220" t="s">
        <v>1296</v>
      </c>
      <c r="C77" s="111" t="s">
        <v>777</v>
      </c>
      <c r="D77" s="221">
        <v>87.5</v>
      </c>
      <c r="E77" s="121">
        <v>100</v>
      </c>
      <c r="F77" s="230">
        <v>100</v>
      </c>
      <c r="G77" s="203" t="s">
        <v>1332</v>
      </c>
      <c r="H77" s="567" t="s">
        <v>1332</v>
      </c>
      <c r="I77" s="567" t="s">
        <v>1332</v>
      </c>
      <c r="J77" s="737">
        <v>100</v>
      </c>
      <c r="K77" s="1077">
        <v>100</v>
      </c>
      <c r="L77" s="1186">
        <v>100</v>
      </c>
      <c r="M77" s="1186">
        <v>0</v>
      </c>
      <c r="N77" s="1186">
        <v>8</v>
      </c>
      <c r="O77" s="1186">
        <v>7</v>
      </c>
      <c r="P77" s="1186">
        <v>1</v>
      </c>
      <c r="Q77" s="1186">
        <v>6</v>
      </c>
      <c r="R77" s="1186">
        <v>1</v>
      </c>
      <c r="S77" s="1186">
        <v>0</v>
      </c>
      <c r="T77" s="1186">
        <v>0</v>
      </c>
      <c r="U77" s="1186">
        <v>0</v>
      </c>
      <c r="V77" s="1186">
        <v>0</v>
      </c>
      <c r="W77" s="1186">
        <v>0</v>
      </c>
      <c r="X77" s="1186">
        <v>0</v>
      </c>
      <c r="Y77" s="1186">
        <v>0</v>
      </c>
      <c r="Z77" s="1186">
        <v>0</v>
      </c>
      <c r="AA77" s="1186">
        <v>0</v>
      </c>
      <c r="AB77" s="1186" t="s">
        <v>1333</v>
      </c>
      <c r="AC77" s="1186">
        <v>0</v>
      </c>
      <c r="AD77" s="1186">
        <v>0</v>
      </c>
      <c r="AE77" s="1186" t="s">
        <v>1333</v>
      </c>
      <c r="AF77" s="1186">
        <v>0</v>
      </c>
      <c r="AG77" s="1186">
        <v>0</v>
      </c>
      <c r="AH77" s="1186" t="s">
        <v>1333</v>
      </c>
      <c r="AI77" s="1186">
        <v>1</v>
      </c>
      <c r="AJ77" s="1186">
        <v>0</v>
      </c>
      <c r="AK77" s="1186">
        <v>0</v>
      </c>
      <c r="AL77" s="1186">
        <v>0</v>
      </c>
      <c r="AM77" s="1186">
        <v>0</v>
      </c>
      <c r="AN77" s="1186">
        <v>0</v>
      </c>
      <c r="AO77" s="1186">
        <v>0</v>
      </c>
      <c r="AP77" s="1186">
        <v>0</v>
      </c>
      <c r="AQ77" s="1186">
        <v>0</v>
      </c>
      <c r="AR77" s="1186">
        <v>0</v>
      </c>
      <c r="AS77" s="1186">
        <v>0</v>
      </c>
      <c r="AT77" s="1186" t="s">
        <v>1333</v>
      </c>
      <c r="AU77" s="1186">
        <v>0</v>
      </c>
      <c r="AV77" s="1186">
        <v>0</v>
      </c>
      <c r="AW77" s="1186" t="s">
        <v>1333</v>
      </c>
      <c r="AX77" s="1186">
        <v>0</v>
      </c>
      <c r="AY77" s="1186">
        <v>0</v>
      </c>
      <c r="AZ77" s="1186" t="s">
        <v>1333</v>
      </c>
      <c r="BA77" s="1186" t="s">
        <v>1333</v>
      </c>
      <c r="BB77" s="93" t="s">
        <v>1228</v>
      </c>
      <c r="BC77" s="364">
        <v>113</v>
      </c>
      <c r="BD77" s="441" t="s">
        <v>1179</v>
      </c>
      <c r="BE77" s="413"/>
      <c r="BF77" s="43" t="s">
        <v>792</v>
      </c>
    </row>
    <row r="78" spans="1:58" ht="15.75">
      <c r="A78" s="111" t="s">
        <v>189</v>
      </c>
      <c r="B78" s="220" t="s">
        <v>1296</v>
      </c>
      <c r="C78" s="111" t="s">
        <v>826</v>
      </c>
      <c r="D78" s="221">
        <v>62.5</v>
      </c>
      <c r="E78" s="121">
        <v>20</v>
      </c>
      <c r="F78" s="230">
        <v>100</v>
      </c>
      <c r="G78" s="203" t="s">
        <v>1386</v>
      </c>
      <c r="H78" s="567" t="s">
        <v>1389</v>
      </c>
      <c r="I78" s="567" t="s">
        <v>1389</v>
      </c>
      <c r="J78" s="737">
        <v>100</v>
      </c>
      <c r="K78" s="1077">
        <v>100</v>
      </c>
      <c r="L78" s="1186">
        <v>100</v>
      </c>
      <c r="M78" s="1186">
        <v>1</v>
      </c>
      <c r="N78" s="1186">
        <v>10</v>
      </c>
      <c r="O78" s="1186">
        <v>6</v>
      </c>
      <c r="P78" s="1186">
        <v>4</v>
      </c>
      <c r="Q78" s="1186">
        <v>2</v>
      </c>
      <c r="R78" s="1186">
        <v>2</v>
      </c>
      <c r="S78" s="1186">
        <v>2</v>
      </c>
      <c r="T78" s="1186">
        <v>0</v>
      </c>
      <c r="U78" s="1186">
        <v>0</v>
      </c>
      <c r="V78" s="1186">
        <v>0</v>
      </c>
      <c r="W78" s="1186">
        <v>0</v>
      </c>
      <c r="X78" s="1186">
        <v>0</v>
      </c>
      <c r="Y78" s="1186">
        <v>0</v>
      </c>
      <c r="Z78" s="1186">
        <v>0</v>
      </c>
      <c r="AA78" s="1186">
        <v>0</v>
      </c>
      <c r="AB78" s="1186" t="s">
        <v>1333</v>
      </c>
      <c r="AC78" s="1186">
        <v>0</v>
      </c>
      <c r="AD78" s="1186">
        <v>0</v>
      </c>
      <c r="AE78" s="1186" t="s">
        <v>1333</v>
      </c>
      <c r="AF78" s="1186">
        <v>0</v>
      </c>
      <c r="AG78" s="1186">
        <v>0</v>
      </c>
      <c r="AH78" s="1186" t="s">
        <v>1333</v>
      </c>
      <c r="AI78" s="1186">
        <v>2</v>
      </c>
      <c r="AJ78" s="1186">
        <v>1</v>
      </c>
      <c r="AK78" s="1186">
        <v>1</v>
      </c>
      <c r="AL78" s="1186">
        <v>0</v>
      </c>
      <c r="AM78" s="1186">
        <v>0</v>
      </c>
      <c r="AN78" s="1186">
        <v>0</v>
      </c>
      <c r="AO78" s="1186">
        <v>0</v>
      </c>
      <c r="AP78" s="1186">
        <v>0</v>
      </c>
      <c r="AQ78" s="1186">
        <v>0</v>
      </c>
      <c r="AR78" s="1186">
        <v>0</v>
      </c>
      <c r="AS78" s="1186">
        <v>0</v>
      </c>
      <c r="AT78" s="1186" t="s">
        <v>1333</v>
      </c>
      <c r="AU78" s="1186">
        <v>0</v>
      </c>
      <c r="AV78" s="1186">
        <v>0</v>
      </c>
      <c r="AW78" s="1186" t="s">
        <v>1333</v>
      </c>
      <c r="AX78" s="1186">
        <v>0</v>
      </c>
      <c r="AY78" s="1186">
        <v>0</v>
      </c>
      <c r="AZ78" s="1186" t="s">
        <v>1333</v>
      </c>
      <c r="BA78" s="1186" t="s">
        <v>1333</v>
      </c>
      <c r="BB78" s="93" t="s">
        <v>1228</v>
      </c>
      <c r="BC78" s="364">
        <v>113</v>
      </c>
      <c r="BD78" s="441" t="s">
        <v>1179</v>
      </c>
      <c r="BE78" s="413" t="s">
        <v>1389</v>
      </c>
      <c r="BF78" s="43" t="s">
        <v>792</v>
      </c>
    </row>
    <row r="79" spans="1:58" ht="15.75">
      <c r="A79" s="111" t="s">
        <v>1117</v>
      </c>
      <c r="B79" s="220" t="s">
        <v>1296</v>
      </c>
      <c r="C79" s="111" t="s">
        <v>566</v>
      </c>
      <c r="D79" s="221">
        <v>80</v>
      </c>
      <c r="E79" s="121">
        <v>100</v>
      </c>
      <c r="F79" s="230">
        <v>100</v>
      </c>
      <c r="G79" s="203" t="s">
        <v>1332</v>
      </c>
      <c r="H79" s="567" t="s">
        <v>1332</v>
      </c>
      <c r="I79" s="567" t="s">
        <v>1332</v>
      </c>
      <c r="J79" s="737">
        <v>100</v>
      </c>
      <c r="K79" s="1077">
        <v>100</v>
      </c>
      <c r="L79" s="1186">
        <v>100</v>
      </c>
      <c r="M79" s="1186">
        <v>0</v>
      </c>
      <c r="N79" s="1186">
        <v>7</v>
      </c>
      <c r="O79" s="1186">
        <v>4</v>
      </c>
      <c r="P79" s="1186">
        <v>3</v>
      </c>
      <c r="Q79" s="1186">
        <v>4</v>
      </c>
      <c r="R79" s="1186">
        <v>0</v>
      </c>
      <c r="S79" s="1186">
        <v>0</v>
      </c>
      <c r="T79" s="1186">
        <v>0</v>
      </c>
      <c r="U79" s="1186">
        <v>0</v>
      </c>
      <c r="V79" s="1186">
        <v>0</v>
      </c>
      <c r="W79" s="1186">
        <v>0</v>
      </c>
      <c r="X79" s="1186">
        <v>0</v>
      </c>
      <c r="Y79" s="1186">
        <v>0</v>
      </c>
      <c r="Z79" s="1186">
        <v>0</v>
      </c>
      <c r="AA79" s="1186">
        <v>0</v>
      </c>
      <c r="AB79" s="1186" t="s">
        <v>1333</v>
      </c>
      <c r="AC79" s="1186">
        <v>0</v>
      </c>
      <c r="AD79" s="1186">
        <v>0</v>
      </c>
      <c r="AE79" s="1186" t="s">
        <v>1333</v>
      </c>
      <c r="AF79" s="1186">
        <v>0</v>
      </c>
      <c r="AG79" s="1186">
        <v>0</v>
      </c>
      <c r="AH79" s="1186" t="s">
        <v>1333</v>
      </c>
      <c r="AI79" s="1186">
        <v>3</v>
      </c>
      <c r="AJ79" s="1186">
        <v>0</v>
      </c>
      <c r="AK79" s="1186">
        <v>0</v>
      </c>
      <c r="AL79" s="1186">
        <v>0</v>
      </c>
      <c r="AM79" s="1186">
        <v>0</v>
      </c>
      <c r="AN79" s="1186">
        <v>0</v>
      </c>
      <c r="AO79" s="1186">
        <v>0</v>
      </c>
      <c r="AP79" s="1186">
        <v>0</v>
      </c>
      <c r="AQ79" s="1186">
        <v>0</v>
      </c>
      <c r="AR79" s="1186">
        <v>0</v>
      </c>
      <c r="AS79" s="1186">
        <v>0</v>
      </c>
      <c r="AT79" s="1186" t="s">
        <v>1333</v>
      </c>
      <c r="AU79" s="1186">
        <v>0</v>
      </c>
      <c r="AV79" s="1186">
        <v>0</v>
      </c>
      <c r="AW79" s="1186" t="s">
        <v>1333</v>
      </c>
      <c r="AX79" s="1186">
        <v>0</v>
      </c>
      <c r="AY79" s="1186">
        <v>0</v>
      </c>
      <c r="AZ79" s="1186" t="s">
        <v>1333</v>
      </c>
      <c r="BA79" s="1186" t="s">
        <v>1333</v>
      </c>
      <c r="BB79" s="93" t="s">
        <v>1228</v>
      </c>
      <c r="BC79" s="364">
        <v>113</v>
      </c>
      <c r="BD79" s="441" t="s">
        <v>1180</v>
      </c>
      <c r="BE79" s="413"/>
      <c r="BF79" s="43" t="s">
        <v>792</v>
      </c>
    </row>
    <row r="80" spans="1:58" ht="15.75">
      <c r="A80" s="111" t="s">
        <v>484</v>
      </c>
      <c r="B80" s="220" t="s">
        <v>1296</v>
      </c>
      <c r="C80" s="111" t="s">
        <v>749</v>
      </c>
      <c r="D80" s="221">
        <v>80</v>
      </c>
      <c r="E80" s="121">
        <v>66.67</v>
      </c>
      <c r="F80" s="230" t="s">
        <v>1190</v>
      </c>
      <c r="G80" s="203" t="s">
        <v>1190</v>
      </c>
      <c r="H80" s="567" t="s">
        <v>1332</v>
      </c>
      <c r="I80" s="567" t="s">
        <v>1332</v>
      </c>
      <c r="J80" s="737">
        <v>100</v>
      </c>
      <c r="K80" s="1078" t="s">
        <v>1190</v>
      </c>
      <c r="L80" s="1186" t="s">
        <v>1190</v>
      </c>
      <c r="M80" s="1186">
        <v>0</v>
      </c>
      <c r="N80" s="1186">
        <v>0</v>
      </c>
      <c r="O80" s="1186">
        <v>0</v>
      </c>
      <c r="P80" s="1186">
        <v>0</v>
      </c>
      <c r="Q80" s="1186">
        <v>0</v>
      </c>
      <c r="R80" s="1186">
        <v>0</v>
      </c>
      <c r="S80" s="1186">
        <v>0</v>
      </c>
      <c r="T80" s="1186">
        <v>0</v>
      </c>
      <c r="U80" s="1186">
        <v>0</v>
      </c>
      <c r="V80" s="1186">
        <v>0</v>
      </c>
      <c r="W80" s="1186">
        <v>0</v>
      </c>
      <c r="X80" s="1186">
        <v>0</v>
      </c>
      <c r="Y80" s="1186">
        <v>0</v>
      </c>
      <c r="Z80" s="1186">
        <v>0</v>
      </c>
      <c r="AA80" s="1186">
        <v>0</v>
      </c>
      <c r="AB80" s="1186" t="s">
        <v>1333</v>
      </c>
      <c r="AC80" s="1186">
        <v>0</v>
      </c>
      <c r="AD80" s="1186">
        <v>0</v>
      </c>
      <c r="AE80" s="1186" t="s">
        <v>1333</v>
      </c>
      <c r="AF80" s="1186">
        <v>0</v>
      </c>
      <c r="AG80" s="1186">
        <v>0</v>
      </c>
      <c r="AH80" s="1186" t="s">
        <v>1333</v>
      </c>
      <c r="AI80" s="1186">
        <v>0</v>
      </c>
      <c r="AJ80" s="1186">
        <v>0</v>
      </c>
      <c r="AK80" s="1186">
        <v>0</v>
      </c>
      <c r="AL80" s="1186">
        <v>0</v>
      </c>
      <c r="AM80" s="1186">
        <v>0</v>
      </c>
      <c r="AN80" s="1186">
        <v>0</v>
      </c>
      <c r="AO80" s="1186">
        <v>0</v>
      </c>
      <c r="AP80" s="1186">
        <v>0</v>
      </c>
      <c r="AQ80" s="1186">
        <v>0</v>
      </c>
      <c r="AR80" s="1186">
        <v>0</v>
      </c>
      <c r="AS80" s="1186">
        <v>0</v>
      </c>
      <c r="AT80" s="1186" t="s">
        <v>1333</v>
      </c>
      <c r="AU80" s="1186">
        <v>0</v>
      </c>
      <c r="AV80" s="1186">
        <v>0</v>
      </c>
      <c r="AW80" s="1186" t="s">
        <v>1333</v>
      </c>
      <c r="AX80" s="1186">
        <v>0</v>
      </c>
      <c r="AY80" s="1186">
        <v>0</v>
      </c>
      <c r="AZ80" s="1186" t="s">
        <v>1333</v>
      </c>
      <c r="BA80" s="1186" t="s">
        <v>1333</v>
      </c>
      <c r="BB80" s="93" t="s">
        <v>1228</v>
      </c>
      <c r="BC80" s="364">
        <v>113</v>
      </c>
      <c r="BD80" s="441" t="s">
        <v>1180</v>
      </c>
      <c r="BE80" s="413"/>
      <c r="BF80" s="43" t="s">
        <v>792</v>
      </c>
    </row>
    <row r="81" spans="1:58" ht="15.75">
      <c r="A81" s="111" t="s">
        <v>118</v>
      </c>
      <c r="B81" s="257" t="s">
        <v>1296</v>
      </c>
      <c r="C81" s="111" t="s">
        <v>810</v>
      </c>
      <c r="D81" s="221">
        <v>100</v>
      </c>
      <c r="E81" s="121">
        <v>100</v>
      </c>
      <c r="F81" s="230">
        <v>100</v>
      </c>
      <c r="G81" s="203" t="s">
        <v>1332</v>
      </c>
      <c r="H81" s="567" t="s">
        <v>1332</v>
      </c>
      <c r="I81" s="567" t="s">
        <v>1332</v>
      </c>
      <c r="J81" s="737">
        <v>100</v>
      </c>
      <c r="K81" s="1078" t="s">
        <v>1190</v>
      </c>
      <c r="L81" s="1186" t="s">
        <v>1190</v>
      </c>
      <c r="M81" s="1186">
        <v>1</v>
      </c>
      <c r="N81" s="1186">
        <v>0</v>
      </c>
      <c r="O81" s="1186">
        <v>0</v>
      </c>
      <c r="P81" s="1186">
        <v>0</v>
      </c>
      <c r="Q81" s="1186">
        <v>0</v>
      </c>
      <c r="R81" s="1186">
        <v>0</v>
      </c>
      <c r="S81" s="1186">
        <v>0</v>
      </c>
      <c r="T81" s="1186">
        <v>0</v>
      </c>
      <c r="U81" s="1186">
        <v>0</v>
      </c>
      <c r="V81" s="1186">
        <v>0</v>
      </c>
      <c r="W81" s="1186">
        <v>0</v>
      </c>
      <c r="X81" s="1186">
        <v>0</v>
      </c>
      <c r="Y81" s="1186">
        <v>0</v>
      </c>
      <c r="Z81" s="1186">
        <v>0</v>
      </c>
      <c r="AA81" s="1186">
        <v>0</v>
      </c>
      <c r="AB81" s="1186" t="s">
        <v>1333</v>
      </c>
      <c r="AC81" s="1186">
        <v>0</v>
      </c>
      <c r="AD81" s="1186">
        <v>0</v>
      </c>
      <c r="AE81" s="1186" t="s">
        <v>1333</v>
      </c>
      <c r="AF81" s="1186">
        <v>0</v>
      </c>
      <c r="AG81" s="1186">
        <v>0</v>
      </c>
      <c r="AH81" s="1186" t="s">
        <v>1333</v>
      </c>
      <c r="AI81" s="1186">
        <v>0</v>
      </c>
      <c r="AJ81" s="1186">
        <v>0</v>
      </c>
      <c r="AK81" s="1186">
        <v>0</v>
      </c>
      <c r="AL81" s="1186">
        <v>0</v>
      </c>
      <c r="AM81" s="1186">
        <v>0</v>
      </c>
      <c r="AN81" s="1186">
        <v>0</v>
      </c>
      <c r="AO81" s="1186">
        <v>0</v>
      </c>
      <c r="AP81" s="1186">
        <v>0</v>
      </c>
      <c r="AQ81" s="1186">
        <v>0</v>
      </c>
      <c r="AR81" s="1186">
        <v>0</v>
      </c>
      <c r="AS81" s="1186">
        <v>0</v>
      </c>
      <c r="AT81" s="1186" t="s">
        <v>1333</v>
      </c>
      <c r="AU81" s="1186">
        <v>0</v>
      </c>
      <c r="AV81" s="1186">
        <v>0</v>
      </c>
      <c r="AW81" s="1186" t="s">
        <v>1333</v>
      </c>
      <c r="AX81" s="1186">
        <v>0</v>
      </c>
      <c r="AY81" s="1186">
        <v>0</v>
      </c>
      <c r="AZ81" s="1186" t="s">
        <v>1333</v>
      </c>
      <c r="BA81" s="1186" t="s">
        <v>1333</v>
      </c>
      <c r="BB81" s="93" t="s">
        <v>1228</v>
      </c>
      <c r="BC81" s="364">
        <v>113</v>
      </c>
      <c r="BD81" s="441" t="s">
        <v>1179</v>
      </c>
      <c r="BE81" s="413"/>
      <c r="BF81" s="43" t="s">
        <v>792</v>
      </c>
    </row>
    <row r="82" spans="1:58" ht="15.75">
      <c r="A82" s="111" t="s">
        <v>48</v>
      </c>
      <c r="B82" s="220" t="s">
        <v>1296</v>
      </c>
      <c r="C82" s="111" t="s">
        <v>506</v>
      </c>
      <c r="D82" s="221">
        <v>80</v>
      </c>
      <c r="E82" s="121">
        <v>100</v>
      </c>
      <c r="F82" s="230">
        <v>100</v>
      </c>
      <c r="G82" s="203" t="s">
        <v>1332</v>
      </c>
      <c r="H82" s="567" t="s">
        <v>1580</v>
      </c>
      <c r="I82" s="567" t="s">
        <v>1332</v>
      </c>
      <c r="J82" s="737">
        <v>100</v>
      </c>
      <c r="K82" s="1078" t="s">
        <v>1190</v>
      </c>
      <c r="L82" s="1186">
        <v>100</v>
      </c>
      <c r="M82" s="1186">
        <v>0</v>
      </c>
      <c r="N82" s="1186">
        <v>1</v>
      </c>
      <c r="O82" s="1186">
        <v>1</v>
      </c>
      <c r="P82" s="1186">
        <v>0</v>
      </c>
      <c r="Q82" s="1186">
        <v>1</v>
      </c>
      <c r="R82" s="1186">
        <v>0</v>
      </c>
      <c r="S82" s="1186">
        <v>0</v>
      </c>
      <c r="T82" s="1186">
        <v>0</v>
      </c>
      <c r="U82" s="1186">
        <v>0</v>
      </c>
      <c r="V82" s="1186">
        <v>0</v>
      </c>
      <c r="W82" s="1186">
        <v>0</v>
      </c>
      <c r="X82" s="1186">
        <v>0</v>
      </c>
      <c r="Y82" s="1186">
        <v>0</v>
      </c>
      <c r="Z82" s="1186">
        <v>0</v>
      </c>
      <c r="AA82" s="1186">
        <v>0</v>
      </c>
      <c r="AB82" s="1186" t="s">
        <v>1333</v>
      </c>
      <c r="AC82" s="1186">
        <v>0</v>
      </c>
      <c r="AD82" s="1186">
        <v>0</v>
      </c>
      <c r="AE82" s="1186" t="s">
        <v>1333</v>
      </c>
      <c r="AF82" s="1186">
        <v>0</v>
      </c>
      <c r="AG82" s="1186">
        <v>0</v>
      </c>
      <c r="AH82" s="1186" t="s">
        <v>1333</v>
      </c>
      <c r="AI82" s="1186">
        <v>0</v>
      </c>
      <c r="AJ82" s="1186">
        <v>0</v>
      </c>
      <c r="AK82" s="1186">
        <v>0</v>
      </c>
      <c r="AL82" s="1186">
        <v>0</v>
      </c>
      <c r="AM82" s="1186">
        <v>0</v>
      </c>
      <c r="AN82" s="1186">
        <v>0</v>
      </c>
      <c r="AO82" s="1186">
        <v>0</v>
      </c>
      <c r="AP82" s="1186">
        <v>0</v>
      </c>
      <c r="AQ82" s="1186">
        <v>0</v>
      </c>
      <c r="AR82" s="1186">
        <v>0</v>
      </c>
      <c r="AS82" s="1186">
        <v>0</v>
      </c>
      <c r="AT82" s="1186" t="s">
        <v>1333</v>
      </c>
      <c r="AU82" s="1186">
        <v>0</v>
      </c>
      <c r="AV82" s="1186">
        <v>0</v>
      </c>
      <c r="AW82" s="1186" t="s">
        <v>1333</v>
      </c>
      <c r="AX82" s="1186">
        <v>0</v>
      </c>
      <c r="AY82" s="1186">
        <v>0</v>
      </c>
      <c r="AZ82" s="1186" t="s">
        <v>1333</v>
      </c>
      <c r="BA82" s="1186" t="s">
        <v>1333</v>
      </c>
      <c r="BB82" s="93" t="s">
        <v>1228</v>
      </c>
      <c r="BC82" s="364">
        <v>113</v>
      </c>
      <c r="BD82" s="441" t="s">
        <v>882</v>
      </c>
      <c r="BE82" s="413"/>
      <c r="BF82" s="43" t="s">
        <v>792</v>
      </c>
    </row>
    <row r="83" spans="1:58" ht="15.75">
      <c r="A83" s="111" t="s">
        <v>280</v>
      </c>
      <c r="B83" s="220" t="s">
        <v>1296</v>
      </c>
      <c r="C83" s="111" t="s">
        <v>682</v>
      </c>
      <c r="D83" s="221">
        <v>0</v>
      </c>
      <c r="E83" s="121">
        <v>80</v>
      </c>
      <c r="F83" s="230">
        <v>100</v>
      </c>
      <c r="G83" s="203" t="s">
        <v>1332</v>
      </c>
      <c r="H83" s="567" t="s">
        <v>1332</v>
      </c>
      <c r="I83" s="567" t="s">
        <v>1332</v>
      </c>
      <c r="J83" s="737">
        <v>100</v>
      </c>
      <c r="K83" s="1077">
        <v>100</v>
      </c>
      <c r="L83" s="1186">
        <v>100</v>
      </c>
      <c r="M83" s="1186">
        <v>3</v>
      </c>
      <c r="N83" s="1186">
        <v>24</v>
      </c>
      <c r="O83" s="1186">
        <v>20</v>
      </c>
      <c r="P83" s="1186">
        <v>4</v>
      </c>
      <c r="Q83" s="1186">
        <v>19</v>
      </c>
      <c r="R83" s="1186">
        <v>1</v>
      </c>
      <c r="S83" s="1186">
        <v>0</v>
      </c>
      <c r="T83" s="1186">
        <v>0</v>
      </c>
      <c r="U83" s="1186">
        <v>0</v>
      </c>
      <c r="V83" s="1186">
        <v>0</v>
      </c>
      <c r="W83" s="1186">
        <v>0</v>
      </c>
      <c r="X83" s="1186">
        <v>0</v>
      </c>
      <c r="Y83" s="1186">
        <v>0</v>
      </c>
      <c r="Z83" s="1186">
        <v>0</v>
      </c>
      <c r="AA83" s="1186">
        <v>0</v>
      </c>
      <c r="AB83" s="1186" t="s">
        <v>1333</v>
      </c>
      <c r="AC83" s="1186">
        <v>0</v>
      </c>
      <c r="AD83" s="1186">
        <v>0</v>
      </c>
      <c r="AE83" s="1186" t="s">
        <v>1333</v>
      </c>
      <c r="AF83" s="1186">
        <v>0</v>
      </c>
      <c r="AG83" s="1186">
        <v>0</v>
      </c>
      <c r="AH83" s="1186" t="s">
        <v>1333</v>
      </c>
      <c r="AI83" s="1186">
        <v>4</v>
      </c>
      <c r="AJ83" s="1186">
        <v>0</v>
      </c>
      <c r="AK83" s="1186">
        <v>0</v>
      </c>
      <c r="AL83" s="1186">
        <v>0</v>
      </c>
      <c r="AM83" s="1186">
        <v>0</v>
      </c>
      <c r="AN83" s="1186">
        <v>0</v>
      </c>
      <c r="AO83" s="1186">
        <v>0</v>
      </c>
      <c r="AP83" s="1186">
        <v>0</v>
      </c>
      <c r="AQ83" s="1186">
        <v>0</v>
      </c>
      <c r="AR83" s="1186">
        <v>0</v>
      </c>
      <c r="AS83" s="1186">
        <v>0</v>
      </c>
      <c r="AT83" s="1186" t="s">
        <v>1333</v>
      </c>
      <c r="AU83" s="1186">
        <v>0</v>
      </c>
      <c r="AV83" s="1186">
        <v>0</v>
      </c>
      <c r="AW83" s="1186" t="s">
        <v>1333</v>
      </c>
      <c r="AX83" s="1186">
        <v>0</v>
      </c>
      <c r="AY83" s="1186">
        <v>0</v>
      </c>
      <c r="AZ83" s="1186" t="s">
        <v>1333</v>
      </c>
      <c r="BA83" s="1186" t="s">
        <v>1333</v>
      </c>
      <c r="BB83" s="93" t="s">
        <v>1228</v>
      </c>
      <c r="BC83" s="364">
        <v>113</v>
      </c>
      <c r="BD83" s="441" t="s">
        <v>1179</v>
      </c>
      <c r="BE83" s="413"/>
      <c r="BF83" s="43" t="s">
        <v>792</v>
      </c>
    </row>
    <row r="84" spans="1:58" ht="15.75">
      <c r="A84" s="111" t="s">
        <v>276</v>
      </c>
      <c r="B84" s="220" t="s">
        <v>1297</v>
      </c>
      <c r="C84" s="111" t="s">
        <v>680</v>
      </c>
      <c r="D84" s="221">
        <v>93.94</v>
      </c>
      <c r="E84" s="121">
        <v>99.47</v>
      </c>
      <c r="F84" s="230">
        <v>99.41</v>
      </c>
      <c r="G84" s="203" t="s">
        <v>1423</v>
      </c>
      <c r="H84" s="567" t="s">
        <v>1332</v>
      </c>
      <c r="I84" s="567" t="s">
        <v>1332</v>
      </c>
      <c r="J84" s="737">
        <v>99.09</v>
      </c>
      <c r="K84" s="1077">
        <v>99.17</v>
      </c>
      <c r="L84" s="1186">
        <v>100</v>
      </c>
      <c r="M84" s="1186">
        <v>0</v>
      </c>
      <c r="N84" s="1186">
        <v>201</v>
      </c>
      <c r="O84" s="1186">
        <v>155</v>
      </c>
      <c r="P84" s="1186">
        <v>46</v>
      </c>
      <c r="Q84" s="1186">
        <v>151</v>
      </c>
      <c r="R84" s="1186">
        <v>2</v>
      </c>
      <c r="S84" s="1186">
        <v>2</v>
      </c>
      <c r="T84" s="1186">
        <v>0</v>
      </c>
      <c r="U84" s="1186">
        <v>0</v>
      </c>
      <c r="V84" s="1186">
        <v>0</v>
      </c>
      <c r="W84" s="1186">
        <v>0</v>
      </c>
      <c r="X84" s="1186">
        <v>0</v>
      </c>
      <c r="Y84" s="1186">
        <v>0</v>
      </c>
      <c r="Z84" s="1186">
        <v>0</v>
      </c>
      <c r="AA84" s="1186">
        <v>0</v>
      </c>
      <c r="AB84" s="1186" t="s">
        <v>1333</v>
      </c>
      <c r="AC84" s="1186">
        <v>0</v>
      </c>
      <c r="AD84" s="1186">
        <v>0</v>
      </c>
      <c r="AE84" s="1186" t="s">
        <v>1333</v>
      </c>
      <c r="AF84" s="1186">
        <v>0</v>
      </c>
      <c r="AG84" s="1186">
        <v>0</v>
      </c>
      <c r="AH84" s="1186" t="s">
        <v>1333</v>
      </c>
      <c r="AI84" s="1186">
        <v>43</v>
      </c>
      <c r="AJ84" s="1186">
        <v>2</v>
      </c>
      <c r="AK84" s="1186">
        <v>1</v>
      </c>
      <c r="AL84" s="1186">
        <v>0</v>
      </c>
      <c r="AM84" s="1186">
        <v>0</v>
      </c>
      <c r="AN84" s="1186">
        <v>0</v>
      </c>
      <c r="AO84" s="1186">
        <v>0</v>
      </c>
      <c r="AP84" s="1186">
        <v>0</v>
      </c>
      <c r="AQ84" s="1186">
        <v>0</v>
      </c>
      <c r="AR84" s="1186">
        <v>0</v>
      </c>
      <c r="AS84" s="1186">
        <v>0</v>
      </c>
      <c r="AT84" s="1186" t="s">
        <v>1333</v>
      </c>
      <c r="AU84" s="1186">
        <v>0</v>
      </c>
      <c r="AV84" s="1186">
        <v>0</v>
      </c>
      <c r="AW84" s="1186" t="s">
        <v>1333</v>
      </c>
      <c r="AX84" s="1186">
        <v>0</v>
      </c>
      <c r="AY84" s="1186">
        <v>0</v>
      </c>
      <c r="AZ84" s="1186" t="s">
        <v>1333</v>
      </c>
      <c r="BA84" s="1186" t="s">
        <v>1333</v>
      </c>
      <c r="BB84" s="93" t="s">
        <v>1249</v>
      </c>
      <c r="BC84" s="364">
        <v>189</v>
      </c>
      <c r="BD84" s="441" t="s">
        <v>1181</v>
      </c>
      <c r="BE84" s="413"/>
      <c r="BF84" s="43" t="s">
        <v>792</v>
      </c>
    </row>
    <row r="85" spans="1:58" ht="15.75">
      <c r="A85" s="111" t="s">
        <v>88</v>
      </c>
      <c r="B85" s="220" t="s">
        <v>1297</v>
      </c>
      <c r="C85" s="111" t="s">
        <v>568</v>
      </c>
      <c r="D85" s="221">
        <v>64.709999999999994</v>
      </c>
      <c r="E85" s="121">
        <v>100</v>
      </c>
      <c r="F85" s="230">
        <v>100</v>
      </c>
      <c r="G85" s="203" t="s">
        <v>1332</v>
      </c>
      <c r="H85" s="567" t="s">
        <v>1332</v>
      </c>
      <c r="I85" s="567" t="s">
        <v>1332</v>
      </c>
      <c r="J85" s="737">
        <v>100</v>
      </c>
      <c r="K85" s="1077">
        <v>70.83</v>
      </c>
      <c r="L85" s="1186">
        <v>100</v>
      </c>
      <c r="M85" s="1186">
        <v>0</v>
      </c>
      <c r="N85" s="1186">
        <v>14</v>
      </c>
      <c r="O85" s="1186">
        <v>14</v>
      </c>
      <c r="P85" s="1186">
        <v>0</v>
      </c>
      <c r="Q85" s="1186">
        <v>11</v>
      </c>
      <c r="R85" s="1186">
        <v>3</v>
      </c>
      <c r="S85" s="1186">
        <v>0</v>
      </c>
      <c r="T85" s="1186">
        <v>0</v>
      </c>
      <c r="U85" s="1186">
        <v>0</v>
      </c>
      <c r="V85" s="1186">
        <v>0</v>
      </c>
      <c r="W85" s="1186">
        <v>0</v>
      </c>
      <c r="X85" s="1186">
        <v>0</v>
      </c>
      <c r="Y85" s="1186">
        <v>0</v>
      </c>
      <c r="Z85" s="1186">
        <v>0</v>
      </c>
      <c r="AA85" s="1186">
        <v>0</v>
      </c>
      <c r="AB85" s="1186" t="s">
        <v>1333</v>
      </c>
      <c r="AC85" s="1186">
        <v>0</v>
      </c>
      <c r="AD85" s="1186">
        <v>0</v>
      </c>
      <c r="AE85" s="1186" t="s">
        <v>1333</v>
      </c>
      <c r="AF85" s="1186">
        <v>0</v>
      </c>
      <c r="AG85" s="1186">
        <v>0</v>
      </c>
      <c r="AH85" s="1186" t="s">
        <v>1333</v>
      </c>
      <c r="AI85" s="1186">
        <v>0</v>
      </c>
      <c r="AJ85" s="1186">
        <v>0</v>
      </c>
      <c r="AK85" s="1186">
        <v>0</v>
      </c>
      <c r="AL85" s="1186">
        <v>0</v>
      </c>
      <c r="AM85" s="1186">
        <v>0</v>
      </c>
      <c r="AN85" s="1186">
        <v>0</v>
      </c>
      <c r="AO85" s="1186">
        <v>0</v>
      </c>
      <c r="AP85" s="1186">
        <v>0</v>
      </c>
      <c r="AQ85" s="1186">
        <v>0</v>
      </c>
      <c r="AR85" s="1186">
        <v>0</v>
      </c>
      <c r="AS85" s="1186">
        <v>0</v>
      </c>
      <c r="AT85" s="1186" t="s">
        <v>1333</v>
      </c>
      <c r="AU85" s="1186">
        <v>0</v>
      </c>
      <c r="AV85" s="1186">
        <v>0</v>
      </c>
      <c r="AW85" s="1186" t="s">
        <v>1333</v>
      </c>
      <c r="AX85" s="1186">
        <v>0</v>
      </c>
      <c r="AY85" s="1186">
        <v>0</v>
      </c>
      <c r="AZ85" s="1186" t="s">
        <v>1333</v>
      </c>
      <c r="BA85" s="1186" t="s">
        <v>1333</v>
      </c>
      <c r="BB85" s="93" t="s">
        <v>1249</v>
      </c>
      <c r="BC85" s="364">
        <v>189</v>
      </c>
      <c r="BD85" s="441" t="s">
        <v>882</v>
      </c>
      <c r="BE85" s="413"/>
      <c r="BF85" s="43" t="s">
        <v>792</v>
      </c>
    </row>
    <row r="86" spans="1:58" ht="15.75">
      <c r="A86" s="111" t="s">
        <v>226</v>
      </c>
      <c r="B86" s="220" t="s">
        <v>1297</v>
      </c>
      <c r="C86" s="111" t="s">
        <v>688</v>
      </c>
      <c r="D86" s="221">
        <v>86.54</v>
      </c>
      <c r="E86" s="121">
        <v>100</v>
      </c>
      <c r="F86" s="230">
        <v>100</v>
      </c>
      <c r="G86" s="203" t="s">
        <v>1420</v>
      </c>
      <c r="H86" s="567" t="s">
        <v>1584</v>
      </c>
      <c r="I86" s="567" t="s">
        <v>1332</v>
      </c>
      <c r="J86" s="737">
        <v>100</v>
      </c>
      <c r="K86" s="1077">
        <v>100</v>
      </c>
      <c r="L86" s="1186">
        <v>100</v>
      </c>
      <c r="M86" s="1186">
        <v>3</v>
      </c>
      <c r="N86" s="1186">
        <v>42</v>
      </c>
      <c r="O86" s="1186">
        <v>34</v>
      </c>
      <c r="P86" s="1186">
        <v>8</v>
      </c>
      <c r="Q86" s="1186">
        <v>33</v>
      </c>
      <c r="R86" s="1186">
        <v>1</v>
      </c>
      <c r="S86" s="1186">
        <v>0</v>
      </c>
      <c r="T86" s="1186">
        <v>0</v>
      </c>
      <c r="U86" s="1186">
        <v>0</v>
      </c>
      <c r="V86" s="1186">
        <v>0</v>
      </c>
      <c r="W86" s="1186">
        <v>0</v>
      </c>
      <c r="X86" s="1186">
        <v>0</v>
      </c>
      <c r="Y86" s="1186">
        <v>0</v>
      </c>
      <c r="Z86" s="1186">
        <v>0</v>
      </c>
      <c r="AA86" s="1186">
        <v>0</v>
      </c>
      <c r="AB86" s="1186" t="s">
        <v>1333</v>
      </c>
      <c r="AC86" s="1186">
        <v>0</v>
      </c>
      <c r="AD86" s="1186">
        <v>0</v>
      </c>
      <c r="AE86" s="1186" t="s">
        <v>1333</v>
      </c>
      <c r="AF86" s="1186">
        <v>0</v>
      </c>
      <c r="AG86" s="1186">
        <v>0</v>
      </c>
      <c r="AH86" s="1186" t="s">
        <v>1333</v>
      </c>
      <c r="AI86" s="1186">
        <v>7</v>
      </c>
      <c r="AJ86" s="1186">
        <v>1</v>
      </c>
      <c r="AK86" s="1186">
        <v>0</v>
      </c>
      <c r="AL86" s="1186">
        <v>0</v>
      </c>
      <c r="AM86" s="1186">
        <v>0</v>
      </c>
      <c r="AN86" s="1186">
        <v>0</v>
      </c>
      <c r="AO86" s="1186">
        <v>0</v>
      </c>
      <c r="AP86" s="1186">
        <v>0</v>
      </c>
      <c r="AQ86" s="1186">
        <v>0</v>
      </c>
      <c r="AR86" s="1186">
        <v>0</v>
      </c>
      <c r="AS86" s="1186">
        <v>0</v>
      </c>
      <c r="AT86" s="1186" t="s">
        <v>1333</v>
      </c>
      <c r="AU86" s="1186">
        <v>0</v>
      </c>
      <c r="AV86" s="1186">
        <v>0</v>
      </c>
      <c r="AW86" s="1186" t="s">
        <v>1333</v>
      </c>
      <c r="AX86" s="1186">
        <v>0</v>
      </c>
      <c r="AY86" s="1186">
        <v>0</v>
      </c>
      <c r="AZ86" s="1186" t="s">
        <v>1333</v>
      </c>
      <c r="BA86" s="1186" t="s">
        <v>1333</v>
      </c>
      <c r="BB86" s="93" t="s">
        <v>1249</v>
      </c>
      <c r="BC86" s="364">
        <v>189</v>
      </c>
      <c r="BD86" s="441" t="s">
        <v>882</v>
      </c>
      <c r="BE86" s="413"/>
      <c r="BF86" s="43" t="s">
        <v>792</v>
      </c>
    </row>
    <row r="87" spans="1:58" ht="15.75">
      <c r="A87" s="111" t="s">
        <v>306</v>
      </c>
      <c r="B87" s="257" t="s">
        <v>1292</v>
      </c>
      <c r="C87" s="111" t="s">
        <v>711</v>
      </c>
      <c r="D87" s="221" t="s">
        <v>1212</v>
      </c>
      <c r="E87" s="217">
        <v>100</v>
      </c>
      <c r="F87" s="230">
        <v>100</v>
      </c>
      <c r="G87" s="203" t="s">
        <v>1190</v>
      </c>
      <c r="H87" s="567" t="s">
        <v>1332</v>
      </c>
      <c r="I87" s="567" t="s">
        <v>1332</v>
      </c>
      <c r="J87" s="737">
        <v>100</v>
      </c>
      <c r="K87" s="1077">
        <v>100</v>
      </c>
      <c r="L87" s="1186">
        <v>100</v>
      </c>
      <c r="M87" s="1186">
        <v>0</v>
      </c>
      <c r="N87" s="1186">
        <v>3</v>
      </c>
      <c r="O87" s="1186">
        <v>2</v>
      </c>
      <c r="P87" s="1186">
        <v>1</v>
      </c>
      <c r="Q87" s="1186">
        <v>2</v>
      </c>
      <c r="R87" s="1186">
        <v>0</v>
      </c>
      <c r="S87" s="1186">
        <v>0</v>
      </c>
      <c r="T87" s="1186">
        <v>0</v>
      </c>
      <c r="U87" s="1186">
        <v>0</v>
      </c>
      <c r="V87" s="1186">
        <v>0</v>
      </c>
      <c r="W87" s="1186">
        <v>0</v>
      </c>
      <c r="X87" s="1186">
        <v>0</v>
      </c>
      <c r="Y87" s="1186">
        <v>0</v>
      </c>
      <c r="Z87" s="1186">
        <v>0</v>
      </c>
      <c r="AA87" s="1186">
        <v>0</v>
      </c>
      <c r="AB87" s="1186" t="s">
        <v>1333</v>
      </c>
      <c r="AC87" s="1186">
        <v>0</v>
      </c>
      <c r="AD87" s="1186">
        <v>0</v>
      </c>
      <c r="AE87" s="1186" t="s">
        <v>1333</v>
      </c>
      <c r="AF87" s="1186">
        <v>0</v>
      </c>
      <c r="AG87" s="1186">
        <v>0</v>
      </c>
      <c r="AH87" s="1186" t="s">
        <v>1333</v>
      </c>
      <c r="AI87" s="1186">
        <v>1</v>
      </c>
      <c r="AJ87" s="1186">
        <v>0</v>
      </c>
      <c r="AK87" s="1186">
        <v>0</v>
      </c>
      <c r="AL87" s="1186">
        <v>0</v>
      </c>
      <c r="AM87" s="1186">
        <v>0</v>
      </c>
      <c r="AN87" s="1186">
        <v>0</v>
      </c>
      <c r="AO87" s="1186">
        <v>0</v>
      </c>
      <c r="AP87" s="1186">
        <v>0</v>
      </c>
      <c r="AQ87" s="1186">
        <v>0</v>
      </c>
      <c r="AR87" s="1186">
        <v>0</v>
      </c>
      <c r="AS87" s="1186">
        <v>0</v>
      </c>
      <c r="AT87" s="1186" t="s">
        <v>1333</v>
      </c>
      <c r="AU87" s="1186">
        <v>0</v>
      </c>
      <c r="AV87" s="1186">
        <v>0</v>
      </c>
      <c r="AW87" s="1186" t="s">
        <v>1333</v>
      </c>
      <c r="AX87" s="1186">
        <v>0</v>
      </c>
      <c r="AY87" s="1186">
        <v>0</v>
      </c>
      <c r="AZ87" s="1186" t="s">
        <v>1333</v>
      </c>
      <c r="BA87" s="1186" t="s">
        <v>1333</v>
      </c>
      <c r="BB87" s="93" t="s">
        <v>1240</v>
      </c>
      <c r="BC87" s="364">
        <v>114</v>
      </c>
      <c r="BD87" s="441" t="s">
        <v>1180</v>
      </c>
      <c r="BE87" s="413"/>
      <c r="BF87" s="43" t="s">
        <v>792</v>
      </c>
    </row>
    <row r="88" spans="1:58" ht="15.75">
      <c r="A88" s="111" t="s">
        <v>468</v>
      </c>
      <c r="B88" s="220" t="s">
        <v>1292</v>
      </c>
      <c r="C88" s="111" t="s">
        <v>469</v>
      </c>
      <c r="D88" s="221">
        <v>100</v>
      </c>
      <c r="E88" s="121">
        <v>100</v>
      </c>
      <c r="F88" s="230" t="s">
        <v>1190</v>
      </c>
      <c r="G88" s="203" t="s">
        <v>1190</v>
      </c>
      <c r="H88" s="567" t="s">
        <v>1332</v>
      </c>
      <c r="I88" s="567" t="s">
        <v>1332</v>
      </c>
      <c r="J88" s="737">
        <v>100</v>
      </c>
      <c r="K88" s="1077">
        <v>100</v>
      </c>
      <c r="L88" s="1186">
        <v>100</v>
      </c>
      <c r="M88" s="1186">
        <v>0</v>
      </c>
      <c r="N88" s="1186">
        <v>2</v>
      </c>
      <c r="O88" s="1186">
        <v>2</v>
      </c>
      <c r="P88" s="1186">
        <v>0</v>
      </c>
      <c r="Q88" s="1186">
        <v>2</v>
      </c>
      <c r="R88" s="1186">
        <v>0</v>
      </c>
      <c r="S88" s="1186">
        <v>0</v>
      </c>
      <c r="T88" s="1186">
        <v>0</v>
      </c>
      <c r="U88" s="1186">
        <v>0</v>
      </c>
      <c r="V88" s="1186">
        <v>0</v>
      </c>
      <c r="W88" s="1186">
        <v>0</v>
      </c>
      <c r="X88" s="1186">
        <v>0</v>
      </c>
      <c r="Y88" s="1186">
        <v>0</v>
      </c>
      <c r="Z88" s="1186">
        <v>0</v>
      </c>
      <c r="AA88" s="1186">
        <v>0</v>
      </c>
      <c r="AB88" s="1186" t="s">
        <v>1333</v>
      </c>
      <c r="AC88" s="1186">
        <v>0</v>
      </c>
      <c r="AD88" s="1186">
        <v>0</v>
      </c>
      <c r="AE88" s="1186" t="s">
        <v>1333</v>
      </c>
      <c r="AF88" s="1186">
        <v>0</v>
      </c>
      <c r="AG88" s="1186">
        <v>0</v>
      </c>
      <c r="AH88" s="1186" t="s">
        <v>1333</v>
      </c>
      <c r="AI88" s="1186">
        <v>0</v>
      </c>
      <c r="AJ88" s="1186">
        <v>0</v>
      </c>
      <c r="AK88" s="1186">
        <v>0</v>
      </c>
      <c r="AL88" s="1186">
        <v>0</v>
      </c>
      <c r="AM88" s="1186">
        <v>0</v>
      </c>
      <c r="AN88" s="1186">
        <v>0</v>
      </c>
      <c r="AO88" s="1186">
        <v>0</v>
      </c>
      <c r="AP88" s="1186">
        <v>0</v>
      </c>
      <c r="AQ88" s="1186">
        <v>0</v>
      </c>
      <c r="AR88" s="1186">
        <v>0</v>
      </c>
      <c r="AS88" s="1186">
        <v>0</v>
      </c>
      <c r="AT88" s="1186" t="s">
        <v>1333</v>
      </c>
      <c r="AU88" s="1186">
        <v>0</v>
      </c>
      <c r="AV88" s="1186">
        <v>0</v>
      </c>
      <c r="AW88" s="1186" t="s">
        <v>1333</v>
      </c>
      <c r="AX88" s="1186">
        <v>0</v>
      </c>
      <c r="AY88" s="1186">
        <v>0</v>
      </c>
      <c r="AZ88" s="1186" t="s">
        <v>1333</v>
      </c>
      <c r="BA88" s="1186" t="s">
        <v>1333</v>
      </c>
      <c r="BB88" s="93" t="s">
        <v>1240</v>
      </c>
      <c r="BC88" s="364">
        <v>114</v>
      </c>
      <c r="BD88" s="441" t="s">
        <v>1180</v>
      </c>
      <c r="BE88" s="413"/>
      <c r="BF88" s="43" t="s">
        <v>792</v>
      </c>
    </row>
    <row r="89" spans="1:58" ht="15.75">
      <c r="A89" s="111" t="s">
        <v>22</v>
      </c>
      <c r="B89" s="220" t="s">
        <v>1292</v>
      </c>
      <c r="C89" s="111" t="s">
        <v>730</v>
      </c>
      <c r="D89" s="221">
        <v>83.33</v>
      </c>
      <c r="E89" s="121">
        <v>100</v>
      </c>
      <c r="F89" s="230">
        <v>100</v>
      </c>
      <c r="G89" s="203" t="s">
        <v>1332</v>
      </c>
      <c r="H89" s="567" t="s">
        <v>1332</v>
      </c>
      <c r="I89" s="567" t="s">
        <v>1332</v>
      </c>
      <c r="J89" s="737" t="s">
        <v>1190</v>
      </c>
      <c r="K89" s="1077">
        <v>100</v>
      </c>
      <c r="L89" s="1186">
        <v>100</v>
      </c>
      <c r="M89" s="1186">
        <v>0</v>
      </c>
      <c r="N89" s="1186">
        <v>9</v>
      </c>
      <c r="O89" s="1186">
        <v>8</v>
      </c>
      <c r="P89" s="1186">
        <v>1</v>
      </c>
      <c r="Q89" s="1186">
        <v>8</v>
      </c>
      <c r="R89" s="1186">
        <v>0</v>
      </c>
      <c r="S89" s="1186">
        <v>0</v>
      </c>
      <c r="T89" s="1186">
        <v>0</v>
      </c>
      <c r="U89" s="1186">
        <v>0</v>
      </c>
      <c r="V89" s="1186">
        <v>0</v>
      </c>
      <c r="W89" s="1186">
        <v>0</v>
      </c>
      <c r="X89" s="1186">
        <v>0</v>
      </c>
      <c r="Y89" s="1186">
        <v>0</v>
      </c>
      <c r="Z89" s="1186">
        <v>0</v>
      </c>
      <c r="AA89" s="1186">
        <v>0</v>
      </c>
      <c r="AB89" s="1186" t="s">
        <v>1333</v>
      </c>
      <c r="AC89" s="1186">
        <v>0</v>
      </c>
      <c r="AD89" s="1186">
        <v>0</v>
      </c>
      <c r="AE89" s="1186" t="s">
        <v>1333</v>
      </c>
      <c r="AF89" s="1186">
        <v>0</v>
      </c>
      <c r="AG89" s="1186">
        <v>0</v>
      </c>
      <c r="AH89" s="1186" t="s">
        <v>1333</v>
      </c>
      <c r="AI89" s="1186">
        <v>1</v>
      </c>
      <c r="AJ89" s="1186">
        <v>0</v>
      </c>
      <c r="AK89" s="1186">
        <v>0</v>
      </c>
      <c r="AL89" s="1186">
        <v>0</v>
      </c>
      <c r="AM89" s="1186">
        <v>0</v>
      </c>
      <c r="AN89" s="1186">
        <v>0</v>
      </c>
      <c r="AO89" s="1186">
        <v>0</v>
      </c>
      <c r="AP89" s="1186">
        <v>0</v>
      </c>
      <c r="AQ89" s="1186">
        <v>0</v>
      </c>
      <c r="AR89" s="1186">
        <v>0</v>
      </c>
      <c r="AS89" s="1186">
        <v>0</v>
      </c>
      <c r="AT89" s="1186" t="s">
        <v>1333</v>
      </c>
      <c r="AU89" s="1186">
        <v>0</v>
      </c>
      <c r="AV89" s="1186">
        <v>0</v>
      </c>
      <c r="AW89" s="1186" t="s">
        <v>1333</v>
      </c>
      <c r="AX89" s="1186">
        <v>0</v>
      </c>
      <c r="AY89" s="1186">
        <v>0</v>
      </c>
      <c r="AZ89" s="1186" t="s">
        <v>1333</v>
      </c>
      <c r="BA89" s="1186" t="s">
        <v>1333</v>
      </c>
      <c r="BB89" s="93" t="s">
        <v>1240</v>
      </c>
      <c r="BC89" s="364">
        <v>114</v>
      </c>
      <c r="BD89" s="441" t="s">
        <v>1179</v>
      </c>
      <c r="BE89" s="413"/>
      <c r="BF89" s="43" t="s">
        <v>792</v>
      </c>
    </row>
    <row r="90" spans="1:58" ht="15.75">
      <c r="A90" s="111" t="s">
        <v>1148</v>
      </c>
      <c r="B90" s="220" t="s">
        <v>1292</v>
      </c>
      <c r="C90" s="111" t="s">
        <v>556</v>
      </c>
      <c r="D90" s="221">
        <v>92.6</v>
      </c>
      <c r="E90" s="121">
        <v>100</v>
      </c>
      <c r="F90" s="230">
        <v>100</v>
      </c>
      <c r="G90" s="203" t="s">
        <v>1332</v>
      </c>
      <c r="H90" s="567" t="s">
        <v>1332</v>
      </c>
      <c r="I90" s="567" t="s">
        <v>1332</v>
      </c>
      <c r="J90" s="737">
        <v>100</v>
      </c>
      <c r="K90" s="1077">
        <v>100</v>
      </c>
      <c r="L90" s="1186">
        <v>100</v>
      </c>
      <c r="M90" s="1186">
        <v>0</v>
      </c>
      <c r="N90" s="1186">
        <v>29</v>
      </c>
      <c r="O90" s="1186">
        <v>14</v>
      </c>
      <c r="P90" s="1186">
        <v>15</v>
      </c>
      <c r="Q90" s="1186">
        <v>14</v>
      </c>
      <c r="R90" s="1186">
        <v>0</v>
      </c>
      <c r="S90" s="1186">
        <v>0</v>
      </c>
      <c r="T90" s="1186">
        <v>0</v>
      </c>
      <c r="U90" s="1186">
        <v>0</v>
      </c>
      <c r="V90" s="1186">
        <v>0</v>
      </c>
      <c r="W90" s="1186">
        <v>0</v>
      </c>
      <c r="X90" s="1186">
        <v>0</v>
      </c>
      <c r="Y90" s="1186">
        <v>0</v>
      </c>
      <c r="Z90" s="1186">
        <v>0</v>
      </c>
      <c r="AA90" s="1186">
        <v>0</v>
      </c>
      <c r="AB90" s="1186" t="s">
        <v>1333</v>
      </c>
      <c r="AC90" s="1186">
        <v>0</v>
      </c>
      <c r="AD90" s="1186">
        <v>0</v>
      </c>
      <c r="AE90" s="1186" t="s">
        <v>1333</v>
      </c>
      <c r="AF90" s="1186">
        <v>0</v>
      </c>
      <c r="AG90" s="1186">
        <v>0</v>
      </c>
      <c r="AH90" s="1186" t="s">
        <v>1333</v>
      </c>
      <c r="AI90" s="1186">
        <v>15</v>
      </c>
      <c r="AJ90" s="1186">
        <v>0</v>
      </c>
      <c r="AK90" s="1186">
        <v>0</v>
      </c>
      <c r="AL90" s="1186">
        <v>0</v>
      </c>
      <c r="AM90" s="1186">
        <v>0</v>
      </c>
      <c r="AN90" s="1186">
        <v>0</v>
      </c>
      <c r="AO90" s="1186">
        <v>0</v>
      </c>
      <c r="AP90" s="1186">
        <v>0</v>
      </c>
      <c r="AQ90" s="1186">
        <v>0</v>
      </c>
      <c r="AR90" s="1186">
        <v>0</v>
      </c>
      <c r="AS90" s="1186">
        <v>0</v>
      </c>
      <c r="AT90" s="1186" t="s">
        <v>1333</v>
      </c>
      <c r="AU90" s="1186">
        <v>0</v>
      </c>
      <c r="AV90" s="1186">
        <v>0</v>
      </c>
      <c r="AW90" s="1186" t="s">
        <v>1333</v>
      </c>
      <c r="AX90" s="1186">
        <v>0</v>
      </c>
      <c r="AY90" s="1186">
        <v>0</v>
      </c>
      <c r="AZ90" s="1186" t="s">
        <v>1333</v>
      </c>
      <c r="BA90" s="1186" t="s">
        <v>1333</v>
      </c>
      <c r="BB90" s="93" t="s">
        <v>1240</v>
      </c>
      <c r="BC90" s="364">
        <v>114</v>
      </c>
      <c r="BD90" s="441" t="s">
        <v>882</v>
      </c>
      <c r="BE90" s="413"/>
      <c r="BF90" s="43" t="s">
        <v>792</v>
      </c>
    </row>
    <row r="91" spans="1:58" ht="15.75">
      <c r="A91" s="256" t="s">
        <v>335</v>
      </c>
      <c r="B91" s="220" t="s">
        <v>1292</v>
      </c>
      <c r="C91" s="111" t="s">
        <v>706</v>
      </c>
      <c r="D91" s="221">
        <v>64</v>
      </c>
      <c r="E91" s="121">
        <v>100</v>
      </c>
      <c r="F91" s="230">
        <v>97.14</v>
      </c>
      <c r="G91" s="203" t="s">
        <v>1332</v>
      </c>
      <c r="H91" s="567" t="s">
        <v>1332</v>
      </c>
      <c r="I91" s="567" t="s">
        <v>1332</v>
      </c>
      <c r="J91" s="737">
        <v>100</v>
      </c>
      <c r="K91" s="1077">
        <v>100</v>
      </c>
      <c r="L91" s="1186">
        <v>100</v>
      </c>
      <c r="M91" s="1186">
        <v>0</v>
      </c>
      <c r="N91" s="1186">
        <v>25</v>
      </c>
      <c r="O91" s="1186">
        <v>24</v>
      </c>
      <c r="P91" s="1186">
        <v>1</v>
      </c>
      <c r="Q91" s="1186">
        <v>24</v>
      </c>
      <c r="R91" s="1186">
        <v>0</v>
      </c>
      <c r="S91" s="1186">
        <v>0</v>
      </c>
      <c r="T91" s="1186">
        <v>0</v>
      </c>
      <c r="U91" s="1186">
        <v>0</v>
      </c>
      <c r="V91" s="1186">
        <v>0</v>
      </c>
      <c r="W91" s="1186">
        <v>0</v>
      </c>
      <c r="X91" s="1186">
        <v>0</v>
      </c>
      <c r="Y91" s="1186">
        <v>0</v>
      </c>
      <c r="Z91" s="1186">
        <v>0</v>
      </c>
      <c r="AA91" s="1186">
        <v>0</v>
      </c>
      <c r="AB91" s="1186" t="s">
        <v>1333</v>
      </c>
      <c r="AC91" s="1186">
        <v>0</v>
      </c>
      <c r="AD91" s="1186">
        <v>0</v>
      </c>
      <c r="AE91" s="1186" t="s">
        <v>1333</v>
      </c>
      <c r="AF91" s="1186">
        <v>0</v>
      </c>
      <c r="AG91" s="1186">
        <v>0</v>
      </c>
      <c r="AH91" s="1186" t="s">
        <v>1333</v>
      </c>
      <c r="AI91" s="1186">
        <v>1</v>
      </c>
      <c r="AJ91" s="1186">
        <v>0</v>
      </c>
      <c r="AK91" s="1186">
        <v>0</v>
      </c>
      <c r="AL91" s="1186">
        <v>0</v>
      </c>
      <c r="AM91" s="1186">
        <v>0</v>
      </c>
      <c r="AN91" s="1186">
        <v>0</v>
      </c>
      <c r="AO91" s="1186">
        <v>0</v>
      </c>
      <c r="AP91" s="1186">
        <v>0</v>
      </c>
      <c r="AQ91" s="1186">
        <v>0</v>
      </c>
      <c r="AR91" s="1186">
        <v>0</v>
      </c>
      <c r="AS91" s="1186">
        <v>0</v>
      </c>
      <c r="AT91" s="1186" t="s">
        <v>1333</v>
      </c>
      <c r="AU91" s="1186">
        <v>0</v>
      </c>
      <c r="AV91" s="1186">
        <v>0</v>
      </c>
      <c r="AW91" s="1186" t="s">
        <v>1333</v>
      </c>
      <c r="AX91" s="1186">
        <v>0</v>
      </c>
      <c r="AY91" s="1186">
        <v>0</v>
      </c>
      <c r="AZ91" s="1186" t="s">
        <v>1333</v>
      </c>
      <c r="BA91" s="1186" t="s">
        <v>1333</v>
      </c>
      <c r="BB91" s="93" t="s">
        <v>1240</v>
      </c>
      <c r="BC91" s="364">
        <v>114</v>
      </c>
      <c r="BD91" s="441" t="s">
        <v>882</v>
      </c>
      <c r="BE91" s="413"/>
      <c r="BF91" s="43" t="s">
        <v>792</v>
      </c>
    </row>
    <row r="92" spans="1:58" ht="15.75">
      <c r="A92" s="111" t="s">
        <v>486</v>
      </c>
      <c r="B92" s="220" t="s">
        <v>1298</v>
      </c>
      <c r="C92" s="111" t="s">
        <v>750</v>
      </c>
      <c r="D92" s="221">
        <v>78.97</v>
      </c>
      <c r="E92" s="121">
        <v>90.73</v>
      </c>
      <c r="F92" s="230">
        <v>88.68</v>
      </c>
      <c r="G92" s="203" t="s">
        <v>1421</v>
      </c>
      <c r="H92" s="567" t="s">
        <v>1409</v>
      </c>
      <c r="I92" s="567" t="s">
        <v>2009</v>
      </c>
      <c r="J92" s="737">
        <v>85.1</v>
      </c>
      <c r="K92" s="1077">
        <v>91.54</v>
      </c>
      <c r="L92" s="1186">
        <v>95.5</v>
      </c>
      <c r="M92" s="1186">
        <v>101</v>
      </c>
      <c r="N92" s="1186">
        <v>1634</v>
      </c>
      <c r="O92" s="1186">
        <v>1406</v>
      </c>
      <c r="P92" s="1186">
        <v>228</v>
      </c>
      <c r="Q92" s="1186">
        <v>1251</v>
      </c>
      <c r="R92" s="1186">
        <v>66</v>
      </c>
      <c r="S92" s="1186">
        <v>33</v>
      </c>
      <c r="T92" s="1186">
        <v>0</v>
      </c>
      <c r="U92" s="1186">
        <v>2</v>
      </c>
      <c r="V92" s="1186">
        <v>0</v>
      </c>
      <c r="W92" s="1186">
        <v>0</v>
      </c>
      <c r="X92" s="1186">
        <v>21</v>
      </c>
      <c r="Y92" s="1186">
        <v>13</v>
      </c>
      <c r="Z92" s="1186">
        <v>13</v>
      </c>
      <c r="AA92" s="1186">
        <v>6</v>
      </c>
      <c r="AB92" s="1186" t="s">
        <v>3011</v>
      </c>
      <c r="AC92" s="1186">
        <v>0</v>
      </c>
      <c r="AD92" s="1186">
        <v>1</v>
      </c>
      <c r="AE92" s="1186" t="s">
        <v>3012</v>
      </c>
      <c r="AF92" s="1186">
        <v>0</v>
      </c>
      <c r="AG92" s="1186">
        <v>0</v>
      </c>
      <c r="AH92" s="1186" t="s">
        <v>1333</v>
      </c>
      <c r="AI92" s="1186">
        <v>199</v>
      </c>
      <c r="AJ92" s="1186">
        <v>8</v>
      </c>
      <c r="AK92" s="1186">
        <v>6</v>
      </c>
      <c r="AL92" s="1186">
        <v>0</v>
      </c>
      <c r="AM92" s="1186">
        <v>0</v>
      </c>
      <c r="AN92" s="1186">
        <v>0</v>
      </c>
      <c r="AO92" s="1186">
        <v>0</v>
      </c>
      <c r="AP92" s="1186">
        <v>6</v>
      </c>
      <c r="AQ92" s="1186">
        <v>6</v>
      </c>
      <c r="AR92" s="1186">
        <v>2</v>
      </c>
      <c r="AS92" s="1186">
        <v>1</v>
      </c>
      <c r="AT92" s="1186" t="s">
        <v>3011</v>
      </c>
      <c r="AU92" s="1186">
        <v>0</v>
      </c>
      <c r="AV92" s="1186">
        <v>0</v>
      </c>
      <c r="AW92" s="1186" t="s">
        <v>1333</v>
      </c>
      <c r="AX92" s="1186">
        <v>0</v>
      </c>
      <c r="AY92" s="1186">
        <v>0</v>
      </c>
      <c r="AZ92" s="1186" t="s">
        <v>1333</v>
      </c>
      <c r="BA92" s="1186" t="s">
        <v>1333</v>
      </c>
      <c r="BB92" s="93" t="s">
        <v>1233</v>
      </c>
      <c r="BC92" s="364">
        <v>121</v>
      </c>
      <c r="BD92" s="441" t="s">
        <v>1182</v>
      </c>
      <c r="BE92" s="413"/>
      <c r="BF92" s="43" t="s">
        <v>878</v>
      </c>
    </row>
    <row r="93" spans="1:58" ht="15.75">
      <c r="A93" s="111" t="s">
        <v>456</v>
      </c>
      <c r="B93" s="220" t="s">
        <v>1298</v>
      </c>
      <c r="C93" s="111" t="s">
        <v>592</v>
      </c>
      <c r="D93" s="221">
        <v>75.64</v>
      </c>
      <c r="E93" s="121">
        <v>91.31</v>
      </c>
      <c r="F93" s="230">
        <v>96.83</v>
      </c>
      <c r="G93" s="203" t="s">
        <v>1332</v>
      </c>
      <c r="H93" s="567" t="s">
        <v>1575</v>
      </c>
      <c r="I93" s="567" t="s">
        <v>1332</v>
      </c>
      <c r="J93" s="737">
        <v>100</v>
      </c>
      <c r="K93" s="1077">
        <v>100</v>
      </c>
      <c r="L93" s="1186">
        <v>100</v>
      </c>
      <c r="M93" s="1186">
        <v>0</v>
      </c>
      <c r="N93" s="1186">
        <v>572</v>
      </c>
      <c r="O93" s="1186">
        <v>509</v>
      </c>
      <c r="P93" s="1186">
        <v>63</v>
      </c>
      <c r="Q93" s="1186">
        <v>479</v>
      </c>
      <c r="R93" s="1186">
        <v>19</v>
      </c>
      <c r="S93" s="1186">
        <v>11</v>
      </c>
      <c r="T93" s="1186">
        <v>0</v>
      </c>
      <c r="U93" s="1186">
        <v>0</v>
      </c>
      <c r="V93" s="1186">
        <v>0</v>
      </c>
      <c r="W93" s="1186">
        <v>0</v>
      </c>
      <c r="X93" s="1186">
        <v>0</v>
      </c>
      <c r="Y93" s="1186">
        <v>0</v>
      </c>
      <c r="Z93" s="1186">
        <v>0</v>
      </c>
      <c r="AA93" s="1186">
        <v>0</v>
      </c>
      <c r="AB93" s="1186" t="s">
        <v>1333</v>
      </c>
      <c r="AC93" s="1186">
        <v>0</v>
      </c>
      <c r="AD93" s="1186">
        <v>0</v>
      </c>
      <c r="AE93" s="1186" t="s">
        <v>1333</v>
      </c>
      <c r="AF93" s="1186">
        <v>0</v>
      </c>
      <c r="AG93" s="1186">
        <v>0</v>
      </c>
      <c r="AH93" s="1186" t="s">
        <v>1333</v>
      </c>
      <c r="AI93" s="1186">
        <v>59</v>
      </c>
      <c r="AJ93" s="1186">
        <v>2</v>
      </c>
      <c r="AK93" s="1186">
        <v>2</v>
      </c>
      <c r="AL93" s="1186">
        <v>0</v>
      </c>
      <c r="AM93" s="1186">
        <v>0</v>
      </c>
      <c r="AN93" s="1186">
        <v>0</v>
      </c>
      <c r="AO93" s="1186">
        <v>0</v>
      </c>
      <c r="AP93" s="1186">
        <v>0</v>
      </c>
      <c r="AQ93" s="1186">
        <v>0</v>
      </c>
      <c r="AR93" s="1186">
        <v>0</v>
      </c>
      <c r="AS93" s="1186">
        <v>0</v>
      </c>
      <c r="AT93" s="1186" t="s">
        <v>1333</v>
      </c>
      <c r="AU93" s="1186">
        <v>0</v>
      </c>
      <c r="AV93" s="1186">
        <v>0</v>
      </c>
      <c r="AW93" s="1186" t="s">
        <v>1333</v>
      </c>
      <c r="AX93" s="1186">
        <v>0</v>
      </c>
      <c r="AY93" s="1186">
        <v>0</v>
      </c>
      <c r="AZ93" s="1186" t="s">
        <v>1333</v>
      </c>
      <c r="BA93" s="1186" t="s">
        <v>1333</v>
      </c>
      <c r="BB93" s="93" t="s">
        <v>1233</v>
      </c>
      <c r="BC93" s="364">
        <v>121</v>
      </c>
      <c r="BD93" s="441" t="s">
        <v>1182</v>
      </c>
      <c r="BE93" s="413"/>
      <c r="BF93" s="43" t="s">
        <v>792</v>
      </c>
    </row>
    <row r="94" spans="1:58" ht="15.75">
      <c r="A94" s="111" t="s">
        <v>355</v>
      </c>
      <c r="B94" s="220" t="s">
        <v>1298</v>
      </c>
      <c r="C94" s="111" t="s">
        <v>588</v>
      </c>
      <c r="D94" s="221">
        <v>97.58</v>
      </c>
      <c r="E94" s="121">
        <v>96.7</v>
      </c>
      <c r="F94" s="230">
        <v>95.76</v>
      </c>
      <c r="G94" s="203" t="s">
        <v>1332</v>
      </c>
      <c r="H94" s="567" t="s">
        <v>1406</v>
      </c>
      <c r="I94" s="567" t="s">
        <v>2001</v>
      </c>
      <c r="J94" s="737">
        <v>100</v>
      </c>
      <c r="K94" s="1077">
        <v>98.82</v>
      </c>
      <c r="L94" s="1186">
        <v>99.1</v>
      </c>
      <c r="M94" s="1186">
        <v>2</v>
      </c>
      <c r="N94" s="1186">
        <v>113</v>
      </c>
      <c r="O94" s="1186">
        <v>92</v>
      </c>
      <c r="P94" s="1186">
        <v>21</v>
      </c>
      <c r="Q94" s="1186">
        <v>92</v>
      </c>
      <c r="R94" s="1186">
        <v>0</v>
      </c>
      <c r="S94" s="1186">
        <v>0</v>
      </c>
      <c r="T94" s="1186">
        <v>0</v>
      </c>
      <c r="U94" s="1186">
        <v>0</v>
      </c>
      <c r="V94" s="1186">
        <v>0</v>
      </c>
      <c r="W94" s="1186">
        <v>0</v>
      </c>
      <c r="X94" s="1186">
        <v>0</v>
      </c>
      <c r="Y94" s="1186">
        <v>0</v>
      </c>
      <c r="Z94" s="1186">
        <v>0</v>
      </c>
      <c r="AA94" s="1186">
        <v>0</v>
      </c>
      <c r="AB94" s="1186" t="s">
        <v>1333</v>
      </c>
      <c r="AC94" s="1186">
        <v>0</v>
      </c>
      <c r="AD94" s="1186">
        <v>0</v>
      </c>
      <c r="AE94" s="1186" t="s">
        <v>1333</v>
      </c>
      <c r="AF94" s="1186">
        <v>0</v>
      </c>
      <c r="AG94" s="1186">
        <v>0</v>
      </c>
      <c r="AH94" s="1186" t="s">
        <v>1333</v>
      </c>
      <c r="AI94" s="1186">
        <v>20</v>
      </c>
      <c r="AJ94" s="1186">
        <v>0</v>
      </c>
      <c r="AK94" s="1186">
        <v>0</v>
      </c>
      <c r="AL94" s="1186">
        <v>0</v>
      </c>
      <c r="AM94" s="1186">
        <v>0</v>
      </c>
      <c r="AN94" s="1186">
        <v>0</v>
      </c>
      <c r="AO94" s="1186">
        <v>0</v>
      </c>
      <c r="AP94" s="1186">
        <v>0</v>
      </c>
      <c r="AQ94" s="1186">
        <v>0</v>
      </c>
      <c r="AR94" s="1186">
        <v>0</v>
      </c>
      <c r="AS94" s="1186">
        <v>0</v>
      </c>
      <c r="AT94" s="1186" t="s">
        <v>1333</v>
      </c>
      <c r="AU94" s="1186">
        <v>0</v>
      </c>
      <c r="AV94" s="1186">
        <v>0</v>
      </c>
      <c r="AW94" s="1186" t="s">
        <v>1333</v>
      </c>
      <c r="AX94" s="1186">
        <v>1</v>
      </c>
      <c r="AY94" s="1186">
        <v>0</v>
      </c>
      <c r="AZ94" s="1186" t="s">
        <v>1333</v>
      </c>
      <c r="BA94" s="1186" t="s">
        <v>1333</v>
      </c>
      <c r="BB94" s="93" t="s">
        <v>1233</v>
      </c>
      <c r="BC94" s="364">
        <v>121</v>
      </c>
      <c r="BD94" s="441" t="s">
        <v>1181</v>
      </c>
      <c r="BE94" s="413"/>
      <c r="BF94" s="43" t="s">
        <v>878</v>
      </c>
    </row>
    <row r="95" spans="1:58" ht="15.75">
      <c r="A95" s="111" t="s">
        <v>1172</v>
      </c>
      <c r="B95" s="220" t="s">
        <v>1298</v>
      </c>
      <c r="C95" s="111" t="s">
        <v>651</v>
      </c>
      <c r="D95" s="221">
        <v>92.86</v>
      </c>
      <c r="E95" s="121">
        <v>91.67</v>
      </c>
      <c r="F95" s="230">
        <v>100</v>
      </c>
      <c r="G95" s="203" t="s">
        <v>1332</v>
      </c>
      <c r="H95" s="567" t="s">
        <v>1332</v>
      </c>
      <c r="I95" s="567" t="s">
        <v>1332</v>
      </c>
      <c r="J95" s="737">
        <v>100</v>
      </c>
      <c r="K95" s="1077">
        <v>100</v>
      </c>
      <c r="L95" s="1186">
        <v>100</v>
      </c>
      <c r="M95" s="1186">
        <v>0</v>
      </c>
      <c r="N95" s="1186">
        <v>104</v>
      </c>
      <c r="O95" s="1186">
        <v>79</v>
      </c>
      <c r="P95" s="1186">
        <v>25</v>
      </c>
      <c r="Q95" s="1186">
        <v>74</v>
      </c>
      <c r="R95" s="1186">
        <v>1</v>
      </c>
      <c r="S95" s="1186">
        <v>4</v>
      </c>
      <c r="T95" s="1186">
        <v>0</v>
      </c>
      <c r="U95" s="1186">
        <v>0</v>
      </c>
      <c r="V95" s="1186">
        <v>0</v>
      </c>
      <c r="W95" s="1186">
        <v>0</v>
      </c>
      <c r="X95" s="1186">
        <v>0</v>
      </c>
      <c r="Y95" s="1186">
        <v>0</v>
      </c>
      <c r="Z95" s="1186">
        <v>0</v>
      </c>
      <c r="AA95" s="1186">
        <v>0</v>
      </c>
      <c r="AB95" s="1186" t="s">
        <v>1333</v>
      </c>
      <c r="AC95" s="1186">
        <v>0</v>
      </c>
      <c r="AD95" s="1186">
        <v>0</v>
      </c>
      <c r="AE95" s="1186" t="s">
        <v>1333</v>
      </c>
      <c r="AF95" s="1186">
        <v>0</v>
      </c>
      <c r="AG95" s="1186">
        <v>0</v>
      </c>
      <c r="AH95" s="1186" t="s">
        <v>1333</v>
      </c>
      <c r="AI95" s="1186">
        <v>23</v>
      </c>
      <c r="AJ95" s="1186">
        <v>2</v>
      </c>
      <c r="AK95" s="1186">
        <v>0</v>
      </c>
      <c r="AL95" s="1186">
        <v>0</v>
      </c>
      <c r="AM95" s="1186">
        <v>0</v>
      </c>
      <c r="AN95" s="1186">
        <v>0</v>
      </c>
      <c r="AO95" s="1186">
        <v>0</v>
      </c>
      <c r="AP95" s="1186">
        <v>0</v>
      </c>
      <c r="AQ95" s="1186">
        <v>0</v>
      </c>
      <c r="AR95" s="1186">
        <v>0</v>
      </c>
      <c r="AS95" s="1186">
        <v>0</v>
      </c>
      <c r="AT95" s="1186" t="s">
        <v>1333</v>
      </c>
      <c r="AU95" s="1186">
        <v>0</v>
      </c>
      <c r="AV95" s="1186">
        <v>0</v>
      </c>
      <c r="AW95" s="1186" t="s">
        <v>1333</v>
      </c>
      <c r="AX95" s="1186">
        <v>0</v>
      </c>
      <c r="AY95" s="1186">
        <v>0</v>
      </c>
      <c r="AZ95" s="1186" t="s">
        <v>1333</v>
      </c>
      <c r="BA95" s="1186" t="s">
        <v>1333</v>
      </c>
      <c r="BB95" s="93" t="s">
        <v>1233</v>
      </c>
      <c r="BC95" s="364">
        <v>121</v>
      </c>
      <c r="BD95" s="441" t="s">
        <v>1181</v>
      </c>
      <c r="BE95" s="413"/>
      <c r="BF95" s="43" t="s">
        <v>792</v>
      </c>
    </row>
    <row r="96" spans="1:58" ht="15.75">
      <c r="A96" s="111" t="s">
        <v>284</v>
      </c>
      <c r="B96" s="220" t="s">
        <v>1298</v>
      </c>
      <c r="C96" s="111" t="s">
        <v>611</v>
      </c>
      <c r="D96" s="221">
        <v>81.430000000000007</v>
      </c>
      <c r="E96" s="121">
        <v>90</v>
      </c>
      <c r="F96" s="219">
        <v>94.6</v>
      </c>
      <c r="G96" s="203" t="s">
        <v>1422</v>
      </c>
      <c r="H96" s="567" t="s">
        <v>1577</v>
      </c>
      <c r="I96" s="567" t="s">
        <v>2003</v>
      </c>
      <c r="J96" s="737">
        <v>98.55</v>
      </c>
      <c r="K96" s="1077">
        <v>99.8</v>
      </c>
      <c r="L96" s="1186">
        <v>99.4</v>
      </c>
      <c r="M96" s="1186">
        <v>27</v>
      </c>
      <c r="N96" s="1186">
        <v>560</v>
      </c>
      <c r="O96" s="1186">
        <v>444</v>
      </c>
      <c r="P96" s="1186">
        <v>116</v>
      </c>
      <c r="Q96" s="1186">
        <v>415</v>
      </c>
      <c r="R96" s="1186">
        <v>15</v>
      </c>
      <c r="S96" s="1186">
        <v>12</v>
      </c>
      <c r="T96" s="1186">
        <v>0</v>
      </c>
      <c r="U96" s="1186">
        <v>0</v>
      </c>
      <c r="V96" s="1186">
        <v>0</v>
      </c>
      <c r="W96" s="1186">
        <v>0</v>
      </c>
      <c r="X96" s="1186">
        <v>1</v>
      </c>
      <c r="Y96" s="1186">
        <v>1</v>
      </c>
      <c r="Z96" s="1186">
        <v>0</v>
      </c>
      <c r="AA96" s="1186">
        <v>0</v>
      </c>
      <c r="AB96" s="1186" t="s">
        <v>1333</v>
      </c>
      <c r="AC96" s="1186">
        <v>0</v>
      </c>
      <c r="AD96" s="1186">
        <v>0</v>
      </c>
      <c r="AE96" s="1186" t="s">
        <v>1333</v>
      </c>
      <c r="AF96" s="1186">
        <v>0</v>
      </c>
      <c r="AG96" s="1186">
        <v>0</v>
      </c>
      <c r="AH96" s="1186" t="s">
        <v>1333</v>
      </c>
      <c r="AI96" s="1186">
        <v>113</v>
      </c>
      <c r="AJ96" s="1186">
        <v>1</v>
      </c>
      <c r="AK96" s="1186">
        <v>1</v>
      </c>
      <c r="AL96" s="1186">
        <v>0</v>
      </c>
      <c r="AM96" s="1186">
        <v>0</v>
      </c>
      <c r="AN96" s="1186">
        <v>0</v>
      </c>
      <c r="AO96" s="1186">
        <v>0</v>
      </c>
      <c r="AP96" s="1186">
        <v>1</v>
      </c>
      <c r="AQ96" s="1186">
        <v>0</v>
      </c>
      <c r="AR96" s="1186">
        <v>0</v>
      </c>
      <c r="AS96" s="1186">
        <v>0</v>
      </c>
      <c r="AT96" s="1186" t="s">
        <v>1333</v>
      </c>
      <c r="AU96" s="1186">
        <v>0</v>
      </c>
      <c r="AV96" s="1186">
        <v>0</v>
      </c>
      <c r="AW96" s="1186" t="s">
        <v>1333</v>
      </c>
      <c r="AX96" s="1186">
        <v>0</v>
      </c>
      <c r="AY96" s="1186">
        <v>0</v>
      </c>
      <c r="AZ96" s="1186" t="s">
        <v>1333</v>
      </c>
      <c r="BA96" s="1186" t="s">
        <v>1333</v>
      </c>
      <c r="BB96" s="93" t="s">
        <v>1233</v>
      </c>
      <c r="BC96" s="364">
        <v>121</v>
      </c>
      <c r="BD96" s="441" t="s">
        <v>1182</v>
      </c>
      <c r="BE96" s="413"/>
      <c r="BF96" s="43" t="s">
        <v>878</v>
      </c>
    </row>
    <row r="97" spans="1:58" ht="15.75">
      <c r="A97" s="111" t="s">
        <v>440</v>
      </c>
      <c r="B97" s="220" t="s">
        <v>1298</v>
      </c>
      <c r="C97" s="111" t="s">
        <v>714</v>
      </c>
      <c r="D97" s="221">
        <v>96</v>
      </c>
      <c r="E97" s="121">
        <v>100</v>
      </c>
      <c r="F97" s="230">
        <v>100</v>
      </c>
      <c r="G97" s="203" t="s">
        <v>1332</v>
      </c>
      <c r="H97" s="567" t="s">
        <v>1332</v>
      </c>
      <c r="I97" s="567" t="s">
        <v>1982</v>
      </c>
      <c r="J97" s="737">
        <v>100</v>
      </c>
      <c r="K97" s="1077">
        <v>88.89</v>
      </c>
      <c r="L97" s="1186">
        <v>97.1</v>
      </c>
      <c r="M97" s="1186">
        <v>3</v>
      </c>
      <c r="N97" s="1186">
        <v>41</v>
      </c>
      <c r="O97" s="1186">
        <v>25</v>
      </c>
      <c r="P97" s="1186">
        <v>16</v>
      </c>
      <c r="Q97" s="1186">
        <v>22</v>
      </c>
      <c r="R97" s="1186">
        <v>2</v>
      </c>
      <c r="S97" s="1186">
        <v>0</v>
      </c>
      <c r="T97" s="1186">
        <v>0</v>
      </c>
      <c r="U97" s="1186">
        <v>0</v>
      </c>
      <c r="V97" s="1186">
        <v>0</v>
      </c>
      <c r="W97" s="1186">
        <v>0</v>
      </c>
      <c r="X97" s="1186">
        <v>1</v>
      </c>
      <c r="Y97" s="1186">
        <v>0</v>
      </c>
      <c r="Z97" s="1186">
        <v>0</v>
      </c>
      <c r="AA97" s="1186">
        <v>0</v>
      </c>
      <c r="AB97" s="1186"/>
      <c r="AC97" s="1186">
        <v>0</v>
      </c>
      <c r="AD97" s="1186">
        <v>0</v>
      </c>
      <c r="AE97" s="1186" t="s">
        <v>1333</v>
      </c>
      <c r="AF97" s="1186">
        <v>0</v>
      </c>
      <c r="AG97" s="1186">
        <v>0</v>
      </c>
      <c r="AH97" s="1186" t="s">
        <v>1333</v>
      </c>
      <c r="AI97" s="1186">
        <v>12</v>
      </c>
      <c r="AJ97" s="1186">
        <v>1</v>
      </c>
      <c r="AK97" s="1186">
        <v>2</v>
      </c>
      <c r="AL97" s="1186">
        <v>0</v>
      </c>
      <c r="AM97" s="1186">
        <v>0</v>
      </c>
      <c r="AN97" s="1186">
        <v>0</v>
      </c>
      <c r="AO97" s="1186">
        <v>1</v>
      </c>
      <c r="AP97" s="1186">
        <v>0</v>
      </c>
      <c r="AQ97" s="1186">
        <v>0</v>
      </c>
      <c r="AR97" s="1186">
        <v>0</v>
      </c>
      <c r="AS97" s="1186">
        <v>0</v>
      </c>
      <c r="AT97" s="1186" t="s">
        <v>1333</v>
      </c>
      <c r="AU97" s="1186">
        <v>0</v>
      </c>
      <c r="AV97" s="1186">
        <v>0</v>
      </c>
      <c r="AW97" s="1186" t="s">
        <v>1333</v>
      </c>
      <c r="AX97" s="1186">
        <v>0</v>
      </c>
      <c r="AY97" s="1186">
        <v>0</v>
      </c>
      <c r="AZ97" s="1186" t="s">
        <v>1333</v>
      </c>
      <c r="BA97" s="1186" t="s">
        <v>1333</v>
      </c>
      <c r="BB97" s="93" t="s">
        <v>1233</v>
      </c>
      <c r="BC97" s="364">
        <v>121</v>
      </c>
      <c r="BD97" s="441" t="s">
        <v>882</v>
      </c>
      <c r="BE97" s="413"/>
      <c r="BF97" s="43" t="s">
        <v>878</v>
      </c>
    </row>
    <row r="98" spans="1:58" ht="15.75">
      <c r="A98" s="111" t="s">
        <v>321</v>
      </c>
      <c r="B98" s="220" t="s">
        <v>1298</v>
      </c>
      <c r="C98" s="111" t="s">
        <v>322</v>
      </c>
      <c r="D98" s="221">
        <v>84.59</v>
      </c>
      <c r="E98" s="121">
        <v>85.59</v>
      </c>
      <c r="F98" s="230">
        <v>100</v>
      </c>
      <c r="G98" s="203" t="s">
        <v>1332</v>
      </c>
      <c r="H98" s="567" t="s">
        <v>1332</v>
      </c>
      <c r="I98" s="567" t="s">
        <v>1332</v>
      </c>
      <c r="J98" s="737">
        <v>100</v>
      </c>
      <c r="K98" s="1077">
        <v>99.28</v>
      </c>
      <c r="L98" s="1186">
        <v>99</v>
      </c>
      <c r="M98" s="1186">
        <v>0</v>
      </c>
      <c r="N98" s="1186">
        <v>420</v>
      </c>
      <c r="O98" s="1186">
        <v>346</v>
      </c>
      <c r="P98" s="1186">
        <v>74</v>
      </c>
      <c r="Q98" s="1186">
        <v>331</v>
      </c>
      <c r="R98" s="1186">
        <v>10</v>
      </c>
      <c r="S98" s="1186">
        <v>3</v>
      </c>
      <c r="T98" s="1186">
        <v>0</v>
      </c>
      <c r="U98" s="1186">
        <v>0</v>
      </c>
      <c r="V98" s="1186">
        <v>0</v>
      </c>
      <c r="W98" s="1186">
        <v>0</v>
      </c>
      <c r="X98" s="1186">
        <v>1</v>
      </c>
      <c r="Y98" s="1186">
        <v>1</v>
      </c>
      <c r="Z98" s="1186">
        <v>0</v>
      </c>
      <c r="AA98" s="1186">
        <v>0</v>
      </c>
      <c r="AB98" s="1186" t="s">
        <v>3013</v>
      </c>
      <c r="AC98" s="1186">
        <v>0</v>
      </c>
      <c r="AD98" s="1186">
        <v>0</v>
      </c>
      <c r="AE98" s="1186" t="s">
        <v>1333</v>
      </c>
      <c r="AF98" s="1186">
        <v>0</v>
      </c>
      <c r="AG98" s="1186">
        <v>0</v>
      </c>
      <c r="AH98" s="1186" t="s">
        <v>1333</v>
      </c>
      <c r="AI98" s="1186">
        <v>69</v>
      </c>
      <c r="AJ98" s="1186">
        <v>3</v>
      </c>
      <c r="AK98" s="1186">
        <v>0</v>
      </c>
      <c r="AL98" s="1186">
        <v>0</v>
      </c>
      <c r="AM98" s="1186">
        <v>0</v>
      </c>
      <c r="AN98" s="1186">
        <v>0</v>
      </c>
      <c r="AO98" s="1186">
        <v>0</v>
      </c>
      <c r="AP98" s="1186">
        <v>2</v>
      </c>
      <c r="AQ98" s="1186">
        <v>0</v>
      </c>
      <c r="AR98" s="1186">
        <v>0</v>
      </c>
      <c r="AS98" s="1186">
        <v>0</v>
      </c>
      <c r="AT98" s="1186" t="s">
        <v>3014</v>
      </c>
      <c r="AU98" s="1186">
        <v>0</v>
      </c>
      <c r="AV98" s="1186">
        <v>0</v>
      </c>
      <c r="AW98" s="1186" t="s">
        <v>3014</v>
      </c>
      <c r="AX98" s="1186">
        <v>0</v>
      </c>
      <c r="AY98" s="1186">
        <v>0</v>
      </c>
      <c r="AZ98" s="1186" t="s">
        <v>1333</v>
      </c>
      <c r="BA98" s="1186" t="s">
        <v>1333</v>
      </c>
      <c r="BB98" s="93" t="s">
        <v>1233</v>
      </c>
      <c r="BC98" s="364">
        <v>121</v>
      </c>
      <c r="BD98" s="441" t="s">
        <v>1182</v>
      </c>
      <c r="BE98" s="413"/>
      <c r="BF98" s="43" t="s">
        <v>878</v>
      </c>
    </row>
    <row r="99" spans="1:58" ht="15.75">
      <c r="A99" s="111" t="s">
        <v>32</v>
      </c>
      <c r="B99" s="257" t="s">
        <v>1298</v>
      </c>
      <c r="C99" s="111" t="s">
        <v>759</v>
      </c>
      <c r="D99" s="221" t="s">
        <v>1190</v>
      </c>
      <c r="E99" s="121">
        <v>100</v>
      </c>
      <c r="F99" s="230">
        <v>50</v>
      </c>
      <c r="G99" s="203" t="s">
        <v>1333</v>
      </c>
      <c r="H99" s="567" t="s">
        <v>1332</v>
      </c>
      <c r="I99" s="567" t="s">
        <v>1190</v>
      </c>
      <c r="J99" s="737" t="s">
        <v>1190</v>
      </c>
      <c r="K99" s="1077">
        <v>100</v>
      </c>
      <c r="L99" s="1186">
        <v>100</v>
      </c>
      <c r="M99" s="1186">
        <v>0</v>
      </c>
      <c r="N99" s="1186">
        <v>1</v>
      </c>
      <c r="O99" s="1186">
        <v>1</v>
      </c>
      <c r="P99" s="1186">
        <v>0</v>
      </c>
      <c r="Q99" s="1186">
        <v>1</v>
      </c>
      <c r="R99" s="1186">
        <v>0</v>
      </c>
      <c r="S99" s="1186">
        <v>0</v>
      </c>
      <c r="T99" s="1186">
        <v>0</v>
      </c>
      <c r="U99" s="1186">
        <v>0</v>
      </c>
      <c r="V99" s="1186">
        <v>0</v>
      </c>
      <c r="W99" s="1186">
        <v>0</v>
      </c>
      <c r="X99" s="1186">
        <v>0</v>
      </c>
      <c r="Y99" s="1186">
        <v>0</v>
      </c>
      <c r="Z99" s="1186">
        <v>0</v>
      </c>
      <c r="AA99" s="1186">
        <v>0</v>
      </c>
      <c r="AB99" s="1186" t="s">
        <v>1333</v>
      </c>
      <c r="AC99" s="1186">
        <v>0</v>
      </c>
      <c r="AD99" s="1186">
        <v>0</v>
      </c>
      <c r="AE99" s="1186" t="s">
        <v>1333</v>
      </c>
      <c r="AF99" s="1186">
        <v>0</v>
      </c>
      <c r="AG99" s="1186">
        <v>0</v>
      </c>
      <c r="AH99" s="1186" t="s">
        <v>1333</v>
      </c>
      <c r="AI99" s="1186">
        <v>0</v>
      </c>
      <c r="AJ99" s="1186">
        <v>0</v>
      </c>
      <c r="AK99" s="1186">
        <v>0</v>
      </c>
      <c r="AL99" s="1186">
        <v>0</v>
      </c>
      <c r="AM99" s="1186">
        <v>0</v>
      </c>
      <c r="AN99" s="1186">
        <v>0</v>
      </c>
      <c r="AO99" s="1186">
        <v>0</v>
      </c>
      <c r="AP99" s="1186">
        <v>0</v>
      </c>
      <c r="AQ99" s="1186">
        <v>0</v>
      </c>
      <c r="AR99" s="1186">
        <v>0</v>
      </c>
      <c r="AS99" s="1186">
        <v>0</v>
      </c>
      <c r="AT99" s="1186" t="s">
        <v>1333</v>
      </c>
      <c r="AU99" s="1186">
        <v>0</v>
      </c>
      <c r="AV99" s="1186">
        <v>0</v>
      </c>
      <c r="AW99" s="1186" t="s">
        <v>1333</v>
      </c>
      <c r="AX99" s="1186">
        <v>0</v>
      </c>
      <c r="AY99" s="1186">
        <v>0</v>
      </c>
      <c r="AZ99" s="1186" t="s">
        <v>1333</v>
      </c>
      <c r="BA99" s="1186" t="s">
        <v>3015</v>
      </c>
      <c r="BB99" s="93" t="s">
        <v>1233</v>
      </c>
      <c r="BC99" s="364">
        <v>121</v>
      </c>
      <c r="BD99" s="441" t="s">
        <v>1179</v>
      </c>
      <c r="BE99" s="413"/>
      <c r="BF99" s="43" t="s">
        <v>792</v>
      </c>
    </row>
    <row r="100" spans="1:58" ht="15.75">
      <c r="A100" s="111" t="s">
        <v>140</v>
      </c>
      <c r="B100" s="220" t="s">
        <v>1298</v>
      </c>
      <c r="C100" s="111" t="s">
        <v>532</v>
      </c>
      <c r="D100" s="221">
        <v>87.81</v>
      </c>
      <c r="E100" s="121">
        <v>95.04</v>
      </c>
      <c r="F100" s="230">
        <v>100</v>
      </c>
      <c r="G100" s="203" t="s">
        <v>1416</v>
      </c>
      <c r="H100" s="567" t="s">
        <v>1332</v>
      </c>
      <c r="I100" s="567" t="s">
        <v>1997</v>
      </c>
      <c r="J100" s="737">
        <v>100</v>
      </c>
      <c r="K100" s="1077">
        <v>94.51</v>
      </c>
      <c r="L100" s="1186">
        <v>98</v>
      </c>
      <c r="M100" s="1186">
        <v>10</v>
      </c>
      <c r="N100" s="1186">
        <v>455</v>
      </c>
      <c r="O100" s="1186">
        <v>362</v>
      </c>
      <c r="P100" s="1186">
        <v>93</v>
      </c>
      <c r="Q100" s="1186">
        <v>317</v>
      </c>
      <c r="R100" s="1186">
        <v>30</v>
      </c>
      <c r="S100" s="1186">
        <v>8</v>
      </c>
      <c r="T100" s="1186">
        <v>0</v>
      </c>
      <c r="U100" s="1186">
        <v>0</v>
      </c>
      <c r="V100" s="1186">
        <v>0</v>
      </c>
      <c r="W100" s="1186">
        <v>0</v>
      </c>
      <c r="X100" s="1186">
        <v>6</v>
      </c>
      <c r="Y100" s="1186">
        <v>1</v>
      </c>
      <c r="Z100" s="1186">
        <v>0</v>
      </c>
      <c r="AA100" s="1186">
        <v>0</v>
      </c>
      <c r="AB100" s="1186" t="s">
        <v>1333</v>
      </c>
      <c r="AC100" s="1186">
        <v>0</v>
      </c>
      <c r="AD100" s="1186">
        <v>0</v>
      </c>
      <c r="AE100" s="1186" t="s">
        <v>1333</v>
      </c>
      <c r="AF100" s="1186">
        <v>0</v>
      </c>
      <c r="AG100" s="1186">
        <v>0</v>
      </c>
      <c r="AH100" s="1186" t="s">
        <v>1333</v>
      </c>
      <c r="AI100" s="1186">
        <v>74</v>
      </c>
      <c r="AJ100" s="1186">
        <v>12</v>
      </c>
      <c r="AK100" s="1186">
        <v>6</v>
      </c>
      <c r="AL100" s="1186">
        <v>0</v>
      </c>
      <c r="AM100" s="1186">
        <v>0</v>
      </c>
      <c r="AN100" s="1186">
        <v>0</v>
      </c>
      <c r="AO100" s="1186">
        <v>0</v>
      </c>
      <c r="AP100" s="1186">
        <v>1</v>
      </c>
      <c r="AQ100" s="1186">
        <v>0</v>
      </c>
      <c r="AR100" s="1186">
        <v>0</v>
      </c>
      <c r="AS100" s="1186">
        <v>0</v>
      </c>
      <c r="AT100" s="1186" t="s">
        <v>1333</v>
      </c>
      <c r="AU100" s="1186">
        <v>0</v>
      </c>
      <c r="AV100" s="1186">
        <v>0</v>
      </c>
      <c r="AW100" s="1186" t="s">
        <v>1333</v>
      </c>
      <c r="AX100" s="1186">
        <v>0</v>
      </c>
      <c r="AY100" s="1186">
        <v>0</v>
      </c>
      <c r="AZ100" s="1186" t="s">
        <v>1333</v>
      </c>
      <c r="BA100" s="1186" t="s">
        <v>1333</v>
      </c>
      <c r="BB100" s="93" t="s">
        <v>1233</v>
      </c>
      <c r="BC100" s="364">
        <v>121</v>
      </c>
      <c r="BD100" s="441" t="s">
        <v>1182</v>
      </c>
      <c r="BE100" s="413"/>
      <c r="BF100" s="43" t="s">
        <v>878</v>
      </c>
    </row>
    <row r="101" spans="1:58" ht="15.75">
      <c r="A101" s="111" t="s">
        <v>503</v>
      </c>
      <c r="B101" s="220" t="s">
        <v>1298</v>
      </c>
      <c r="C101" s="111" t="s">
        <v>390</v>
      </c>
      <c r="D101" s="221">
        <v>82.5</v>
      </c>
      <c r="E101" s="121">
        <v>100</v>
      </c>
      <c r="F101" s="230">
        <v>100</v>
      </c>
      <c r="G101" s="203" t="s">
        <v>1332</v>
      </c>
      <c r="H101" s="567" t="s">
        <v>1332</v>
      </c>
      <c r="I101" s="567" t="s">
        <v>1332</v>
      </c>
      <c r="J101" s="737">
        <v>100</v>
      </c>
      <c r="K101" s="1077">
        <v>100</v>
      </c>
      <c r="L101" s="1186">
        <v>100</v>
      </c>
      <c r="M101" s="1186">
        <v>0</v>
      </c>
      <c r="N101" s="1186">
        <v>71</v>
      </c>
      <c r="O101" s="1186">
        <v>58</v>
      </c>
      <c r="P101" s="1186">
        <v>13</v>
      </c>
      <c r="Q101" s="1186">
        <v>58</v>
      </c>
      <c r="R101" s="1186">
        <v>0</v>
      </c>
      <c r="S101" s="1186">
        <v>0</v>
      </c>
      <c r="T101" s="1186">
        <v>0</v>
      </c>
      <c r="U101" s="1186">
        <v>0</v>
      </c>
      <c r="V101" s="1186">
        <v>0</v>
      </c>
      <c r="W101" s="1186">
        <v>0</v>
      </c>
      <c r="X101" s="1186">
        <v>0</v>
      </c>
      <c r="Y101" s="1186">
        <v>0</v>
      </c>
      <c r="Z101" s="1186">
        <v>0</v>
      </c>
      <c r="AA101" s="1186">
        <v>0</v>
      </c>
      <c r="AB101" s="1186" t="s">
        <v>1333</v>
      </c>
      <c r="AC101" s="1186">
        <v>0</v>
      </c>
      <c r="AD101" s="1186">
        <v>0</v>
      </c>
      <c r="AE101" s="1186" t="s">
        <v>1333</v>
      </c>
      <c r="AF101" s="1186">
        <v>0</v>
      </c>
      <c r="AG101" s="1186">
        <v>0</v>
      </c>
      <c r="AH101" s="1186" t="s">
        <v>1333</v>
      </c>
      <c r="AI101" s="1186">
        <v>13</v>
      </c>
      <c r="AJ101" s="1186">
        <v>0</v>
      </c>
      <c r="AK101" s="1186">
        <v>0</v>
      </c>
      <c r="AL101" s="1186">
        <v>0</v>
      </c>
      <c r="AM101" s="1186">
        <v>0</v>
      </c>
      <c r="AN101" s="1186">
        <v>0</v>
      </c>
      <c r="AO101" s="1186">
        <v>0</v>
      </c>
      <c r="AP101" s="1186">
        <v>0</v>
      </c>
      <c r="AQ101" s="1186">
        <v>0</v>
      </c>
      <c r="AR101" s="1186">
        <v>0</v>
      </c>
      <c r="AS101" s="1186">
        <v>0</v>
      </c>
      <c r="AT101" s="1186" t="s">
        <v>1333</v>
      </c>
      <c r="AU101" s="1186">
        <v>0</v>
      </c>
      <c r="AV101" s="1186">
        <v>0</v>
      </c>
      <c r="AW101" s="1186" t="s">
        <v>1333</v>
      </c>
      <c r="AX101" s="1186">
        <v>0</v>
      </c>
      <c r="AY101" s="1186">
        <v>0</v>
      </c>
      <c r="AZ101" s="1186" t="s">
        <v>1333</v>
      </c>
      <c r="BA101" s="1186" t="s">
        <v>1333</v>
      </c>
      <c r="BB101" s="93" t="s">
        <v>1233</v>
      </c>
      <c r="BC101" s="364">
        <v>121</v>
      </c>
      <c r="BD101" s="441" t="s">
        <v>1181</v>
      </c>
      <c r="BE101" s="413"/>
      <c r="BF101" s="43" t="s">
        <v>792</v>
      </c>
    </row>
    <row r="102" spans="1:58" ht="15.75">
      <c r="A102" s="111" t="s">
        <v>333</v>
      </c>
      <c r="B102" s="220" t="s">
        <v>1298</v>
      </c>
      <c r="C102" s="111" t="s">
        <v>743</v>
      </c>
      <c r="D102" s="221">
        <v>83.08</v>
      </c>
      <c r="E102" s="121">
        <v>100</v>
      </c>
      <c r="F102" s="230">
        <v>95.65</v>
      </c>
      <c r="G102" s="203" t="s">
        <v>1422</v>
      </c>
      <c r="H102" s="567" t="s">
        <v>1332</v>
      </c>
      <c r="I102" s="567" t="s">
        <v>1332</v>
      </c>
      <c r="J102" s="737">
        <v>100</v>
      </c>
      <c r="K102" s="1077">
        <v>100</v>
      </c>
      <c r="L102" s="1186">
        <v>100</v>
      </c>
      <c r="M102" s="1186">
        <v>2</v>
      </c>
      <c r="N102" s="1186">
        <v>63</v>
      </c>
      <c r="O102" s="1186">
        <v>50</v>
      </c>
      <c r="P102" s="1186">
        <v>13</v>
      </c>
      <c r="Q102" s="1186">
        <v>50</v>
      </c>
      <c r="R102" s="1186">
        <v>0</v>
      </c>
      <c r="S102" s="1186">
        <v>0</v>
      </c>
      <c r="T102" s="1186">
        <v>0</v>
      </c>
      <c r="U102" s="1186">
        <v>0</v>
      </c>
      <c r="V102" s="1186">
        <v>0</v>
      </c>
      <c r="W102" s="1186">
        <v>0</v>
      </c>
      <c r="X102" s="1186">
        <v>0</v>
      </c>
      <c r="Y102" s="1186">
        <v>0</v>
      </c>
      <c r="Z102" s="1186">
        <v>0</v>
      </c>
      <c r="AA102" s="1186">
        <v>0</v>
      </c>
      <c r="AB102" s="1186" t="s">
        <v>1333</v>
      </c>
      <c r="AC102" s="1186">
        <v>0</v>
      </c>
      <c r="AD102" s="1186">
        <v>0</v>
      </c>
      <c r="AE102" s="1186" t="s">
        <v>1333</v>
      </c>
      <c r="AF102" s="1186">
        <v>0</v>
      </c>
      <c r="AG102" s="1186">
        <v>0</v>
      </c>
      <c r="AH102" s="1186" t="s">
        <v>1333</v>
      </c>
      <c r="AI102" s="1186">
        <v>13</v>
      </c>
      <c r="AJ102" s="1186">
        <v>0</v>
      </c>
      <c r="AK102" s="1186">
        <v>0</v>
      </c>
      <c r="AL102" s="1186">
        <v>0</v>
      </c>
      <c r="AM102" s="1186">
        <v>0</v>
      </c>
      <c r="AN102" s="1186">
        <v>0</v>
      </c>
      <c r="AO102" s="1186">
        <v>0</v>
      </c>
      <c r="AP102" s="1186">
        <v>0</v>
      </c>
      <c r="AQ102" s="1186">
        <v>0</v>
      </c>
      <c r="AR102" s="1186">
        <v>0</v>
      </c>
      <c r="AS102" s="1186">
        <v>0</v>
      </c>
      <c r="AT102" s="1186" t="s">
        <v>1333</v>
      </c>
      <c r="AU102" s="1186">
        <v>0</v>
      </c>
      <c r="AV102" s="1186">
        <v>0</v>
      </c>
      <c r="AW102" s="1186" t="s">
        <v>1333</v>
      </c>
      <c r="AX102" s="1186">
        <v>0</v>
      </c>
      <c r="AY102" s="1186">
        <v>0</v>
      </c>
      <c r="AZ102" s="1186" t="s">
        <v>1333</v>
      </c>
      <c r="BA102" s="1186" t="s">
        <v>1333</v>
      </c>
      <c r="BB102" s="93" t="s">
        <v>1233</v>
      </c>
      <c r="BC102" s="364">
        <v>121</v>
      </c>
      <c r="BD102" s="441" t="s">
        <v>1181</v>
      </c>
      <c r="BE102" s="413"/>
      <c r="BF102" s="43" t="s">
        <v>792</v>
      </c>
    </row>
    <row r="103" spans="1:58" ht="15.75">
      <c r="A103" s="111" t="s">
        <v>413</v>
      </c>
      <c r="B103" s="220" t="s">
        <v>1298</v>
      </c>
      <c r="C103" s="111" t="s">
        <v>529</v>
      </c>
      <c r="D103" s="221">
        <v>84.44</v>
      </c>
      <c r="E103" s="121">
        <v>97.8</v>
      </c>
      <c r="F103" s="230">
        <v>99.2</v>
      </c>
      <c r="G103" s="203" t="s">
        <v>1423</v>
      </c>
      <c r="H103" s="567" t="s">
        <v>1430</v>
      </c>
      <c r="I103" s="567" t="s">
        <v>1991</v>
      </c>
      <c r="J103" s="737">
        <v>99.7</v>
      </c>
      <c r="K103" s="1077">
        <v>98.61</v>
      </c>
      <c r="L103" s="1186">
        <v>99.4</v>
      </c>
      <c r="M103" s="1186">
        <v>4</v>
      </c>
      <c r="N103" s="1186">
        <v>371</v>
      </c>
      <c r="O103" s="1186">
        <v>289</v>
      </c>
      <c r="P103" s="1186">
        <v>82</v>
      </c>
      <c r="Q103" s="1186">
        <v>278</v>
      </c>
      <c r="R103" s="1186">
        <v>9</v>
      </c>
      <c r="S103" s="1186">
        <v>0</v>
      </c>
      <c r="T103" s="1186">
        <v>0</v>
      </c>
      <c r="U103" s="1186">
        <v>0</v>
      </c>
      <c r="V103" s="1186">
        <v>0</v>
      </c>
      <c r="W103" s="1186">
        <v>0</v>
      </c>
      <c r="X103" s="1186">
        <v>2</v>
      </c>
      <c r="Y103" s="1186">
        <v>0</v>
      </c>
      <c r="Z103" s="1186">
        <v>0</v>
      </c>
      <c r="AA103" s="1186">
        <v>0</v>
      </c>
      <c r="AB103" s="1186" t="s">
        <v>1333</v>
      </c>
      <c r="AC103" s="1186">
        <v>0</v>
      </c>
      <c r="AD103" s="1186">
        <v>0</v>
      </c>
      <c r="AE103" s="1186" t="s">
        <v>1333</v>
      </c>
      <c r="AF103" s="1186">
        <v>0</v>
      </c>
      <c r="AG103" s="1186">
        <v>0</v>
      </c>
      <c r="AH103" s="1186" t="s">
        <v>1333</v>
      </c>
      <c r="AI103" s="1186">
        <v>80</v>
      </c>
      <c r="AJ103" s="1186">
        <v>0</v>
      </c>
      <c r="AK103" s="1186">
        <v>2</v>
      </c>
      <c r="AL103" s="1186">
        <v>0</v>
      </c>
      <c r="AM103" s="1186">
        <v>0</v>
      </c>
      <c r="AN103" s="1186">
        <v>0</v>
      </c>
      <c r="AO103" s="1186">
        <v>0</v>
      </c>
      <c r="AP103" s="1186">
        <v>0</v>
      </c>
      <c r="AQ103" s="1186">
        <v>0</v>
      </c>
      <c r="AR103" s="1186">
        <v>0</v>
      </c>
      <c r="AS103" s="1186">
        <v>0</v>
      </c>
      <c r="AT103" s="1186" t="s">
        <v>1333</v>
      </c>
      <c r="AU103" s="1186">
        <v>0</v>
      </c>
      <c r="AV103" s="1186">
        <v>0</v>
      </c>
      <c r="AW103" s="1186" t="s">
        <v>1333</v>
      </c>
      <c r="AX103" s="1186">
        <v>0</v>
      </c>
      <c r="AY103" s="1186">
        <v>0</v>
      </c>
      <c r="AZ103" s="1186" t="s">
        <v>1333</v>
      </c>
      <c r="BA103" s="1186" t="s">
        <v>1333</v>
      </c>
      <c r="BB103" s="93" t="s">
        <v>1233</v>
      </c>
      <c r="BC103" s="364">
        <v>121</v>
      </c>
      <c r="BD103" s="441" t="s">
        <v>1182</v>
      </c>
      <c r="BE103" s="413"/>
      <c r="BF103" s="43" t="s">
        <v>878</v>
      </c>
    </row>
    <row r="104" spans="1:58" ht="15.75">
      <c r="A104" s="111" t="s">
        <v>198</v>
      </c>
      <c r="B104" s="220" t="s">
        <v>1298</v>
      </c>
      <c r="C104" s="111" t="s">
        <v>199</v>
      </c>
      <c r="D104" s="221">
        <v>88.08</v>
      </c>
      <c r="E104" s="121">
        <v>97.59</v>
      </c>
      <c r="F104" s="230">
        <v>100</v>
      </c>
      <c r="G104" s="203" t="s">
        <v>1332</v>
      </c>
      <c r="H104" s="567" t="s">
        <v>1332</v>
      </c>
      <c r="I104" s="567" t="s">
        <v>1332</v>
      </c>
      <c r="J104" s="737">
        <v>100</v>
      </c>
      <c r="K104" s="1077">
        <v>100</v>
      </c>
      <c r="L104" s="1186">
        <v>99.4</v>
      </c>
      <c r="M104" s="1186">
        <v>8</v>
      </c>
      <c r="N104" s="1186">
        <v>168</v>
      </c>
      <c r="O104" s="1186">
        <v>129</v>
      </c>
      <c r="P104" s="1186">
        <v>39</v>
      </c>
      <c r="Q104" s="1186">
        <v>128</v>
      </c>
      <c r="R104" s="1186">
        <v>1</v>
      </c>
      <c r="S104" s="1186">
        <v>0</v>
      </c>
      <c r="T104" s="1186">
        <v>0</v>
      </c>
      <c r="U104" s="1186">
        <v>0</v>
      </c>
      <c r="V104" s="1186">
        <v>0</v>
      </c>
      <c r="W104" s="1186">
        <v>0</v>
      </c>
      <c r="X104" s="1186">
        <v>0</v>
      </c>
      <c r="Y104" s="1186">
        <v>0</v>
      </c>
      <c r="Z104" s="1186">
        <v>0</v>
      </c>
      <c r="AA104" s="1186">
        <v>0</v>
      </c>
      <c r="AB104" s="1186" t="s">
        <v>1333</v>
      </c>
      <c r="AC104" s="1186">
        <v>0</v>
      </c>
      <c r="AD104" s="1186">
        <v>0</v>
      </c>
      <c r="AE104" s="1186" t="s">
        <v>1333</v>
      </c>
      <c r="AF104" s="1186">
        <v>0</v>
      </c>
      <c r="AG104" s="1186">
        <v>0</v>
      </c>
      <c r="AH104" s="1186" t="s">
        <v>1333</v>
      </c>
      <c r="AI104" s="1186">
        <v>38</v>
      </c>
      <c r="AJ104" s="1186">
        <v>0</v>
      </c>
      <c r="AK104" s="1186">
        <v>0</v>
      </c>
      <c r="AL104" s="1186">
        <v>0</v>
      </c>
      <c r="AM104" s="1186">
        <v>0</v>
      </c>
      <c r="AN104" s="1186">
        <v>0</v>
      </c>
      <c r="AO104" s="1186">
        <v>0</v>
      </c>
      <c r="AP104" s="1186">
        <v>1</v>
      </c>
      <c r="AQ104" s="1186">
        <v>0</v>
      </c>
      <c r="AR104" s="1186">
        <v>0</v>
      </c>
      <c r="AS104" s="1186">
        <v>0</v>
      </c>
      <c r="AT104" s="1186" t="s">
        <v>3016</v>
      </c>
      <c r="AU104" s="1186">
        <v>0</v>
      </c>
      <c r="AV104" s="1186">
        <v>0</v>
      </c>
      <c r="AW104" s="1186" t="s">
        <v>1333</v>
      </c>
      <c r="AX104" s="1186">
        <v>0</v>
      </c>
      <c r="AY104" s="1186">
        <v>0</v>
      </c>
      <c r="AZ104" s="1186" t="s">
        <v>1333</v>
      </c>
      <c r="BA104" s="1186" t="s">
        <v>1333</v>
      </c>
      <c r="BB104" s="93" t="s">
        <v>1233</v>
      </c>
      <c r="BC104" s="364">
        <v>121</v>
      </c>
      <c r="BD104" s="441" t="s">
        <v>1181</v>
      </c>
      <c r="BE104" s="413"/>
      <c r="BF104" s="43" t="s">
        <v>878</v>
      </c>
    </row>
    <row r="105" spans="1:58" ht="15.75">
      <c r="A105" s="111" t="s">
        <v>1051</v>
      </c>
      <c r="B105" s="220" t="s">
        <v>1298</v>
      </c>
      <c r="C105" s="111" t="s">
        <v>684</v>
      </c>
      <c r="D105" s="221">
        <v>95.48</v>
      </c>
      <c r="E105" s="121">
        <v>98.25</v>
      </c>
      <c r="F105" s="230">
        <v>100</v>
      </c>
      <c r="G105" s="203" t="s">
        <v>1332</v>
      </c>
      <c r="H105" s="567" t="s">
        <v>1332</v>
      </c>
      <c r="I105" s="567" t="s">
        <v>1332</v>
      </c>
      <c r="J105" s="737">
        <v>100</v>
      </c>
      <c r="K105" s="1077">
        <v>100</v>
      </c>
      <c r="L105" s="1186">
        <v>100</v>
      </c>
      <c r="M105" s="1186">
        <v>0</v>
      </c>
      <c r="N105" s="1186">
        <v>150</v>
      </c>
      <c r="O105" s="1186">
        <v>123</v>
      </c>
      <c r="P105" s="1186">
        <v>27</v>
      </c>
      <c r="Q105" s="1186">
        <v>113</v>
      </c>
      <c r="R105" s="1186">
        <v>7</v>
      </c>
      <c r="S105" s="1186">
        <v>2</v>
      </c>
      <c r="T105" s="1186">
        <v>1</v>
      </c>
      <c r="U105" s="1186">
        <v>0</v>
      </c>
      <c r="V105" s="1186">
        <v>0</v>
      </c>
      <c r="W105" s="1186">
        <v>0</v>
      </c>
      <c r="X105" s="1186">
        <v>0</v>
      </c>
      <c r="Y105" s="1186">
        <v>0</v>
      </c>
      <c r="Z105" s="1186">
        <v>0</v>
      </c>
      <c r="AA105" s="1186">
        <v>0</v>
      </c>
      <c r="AB105" s="1186" t="s">
        <v>1333</v>
      </c>
      <c r="AC105" s="1186">
        <v>0</v>
      </c>
      <c r="AD105" s="1186">
        <v>0</v>
      </c>
      <c r="AE105" s="1186" t="s">
        <v>1333</v>
      </c>
      <c r="AF105" s="1186">
        <v>0</v>
      </c>
      <c r="AG105" s="1186">
        <v>0</v>
      </c>
      <c r="AH105" s="1186" t="s">
        <v>1333</v>
      </c>
      <c r="AI105" s="1186">
        <v>27</v>
      </c>
      <c r="AJ105" s="1186">
        <v>0</v>
      </c>
      <c r="AK105" s="1186">
        <v>0</v>
      </c>
      <c r="AL105" s="1186">
        <v>0</v>
      </c>
      <c r="AM105" s="1186">
        <v>0</v>
      </c>
      <c r="AN105" s="1186">
        <v>0</v>
      </c>
      <c r="AO105" s="1186">
        <v>0</v>
      </c>
      <c r="AP105" s="1186">
        <v>0</v>
      </c>
      <c r="AQ105" s="1186">
        <v>0</v>
      </c>
      <c r="AR105" s="1186">
        <v>0</v>
      </c>
      <c r="AS105" s="1186">
        <v>0</v>
      </c>
      <c r="AT105" s="1186" t="s">
        <v>1333</v>
      </c>
      <c r="AU105" s="1186">
        <v>0</v>
      </c>
      <c r="AV105" s="1186">
        <v>0</v>
      </c>
      <c r="AW105" s="1186" t="s">
        <v>1333</v>
      </c>
      <c r="AX105" s="1186">
        <v>0</v>
      </c>
      <c r="AY105" s="1186">
        <v>0</v>
      </c>
      <c r="AZ105" s="1186" t="s">
        <v>1333</v>
      </c>
      <c r="BA105" s="1186" t="s">
        <v>1333</v>
      </c>
      <c r="BB105" s="93" t="s">
        <v>1233</v>
      </c>
      <c r="BC105" s="364">
        <v>121</v>
      </c>
      <c r="BD105" s="441" t="s">
        <v>1181</v>
      </c>
      <c r="BE105" s="413"/>
      <c r="BF105" s="43" t="s">
        <v>792</v>
      </c>
    </row>
    <row r="106" spans="1:58" ht="15.75">
      <c r="A106" s="111" t="s">
        <v>296</v>
      </c>
      <c r="B106" s="220" t="s">
        <v>1298</v>
      </c>
      <c r="C106" s="111" t="s">
        <v>617</v>
      </c>
      <c r="D106" s="221">
        <v>75.14</v>
      </c>
      <c r="E106" s="121">
        <v>85.71</v>
      </c>
      <c r="F106" s="230">
        <v>98.88</v>
      </c>
      <c r="G106" s="203" t="s">
        <v>1332</v>
      </c>
      <c r="H106" s="567" t="s">
        <v>1332</v>
      </c>
      <c r="I106" s="567" t="s">
        <v>1332</v>
      </c>
      <c r="J106" s="737">
        <v>100</v>
      </c>
      <c r="K106" s="1077">
        <v>100</v>
      </c>
      <c r="L106" s="1186">
        <v>100</v>
      </c>
      <c r="M106" s="1186">
        <v>1</v>
      </c>
      <c r="N106" s="1186">
        <v>376</v>
      </c>
      <c r="O106" s="1186">
        <v>302</v>
      </c>
      <c r="P106" s="1186">
        <v>74</v>
      </c>
      <c r="Q106" s="1186">
        <v>295</v>
      </c>
      <c r="R106" s="1186">
        <v>5</v>
      </c>
      <c r="S106" s="1186">
        <v>2</v>
      </c>
      <c r="T106" s="1186">
        <v>0</v>
      </c>
      <c r="U106" s="1186">
        <v>0</v>
      </c>
      <c r="V106" s="1186">
        <v>0</v>
      </c>
      <c r="W106" s="1186">
        <v>0</v>
      </c>
      <c r="X106" s="1186">
        <v>0</v>
      </c>
      <c r="Y106" s="1186">
        <v>0</v>
      </c>
      <c r="Z106" s="1186">
        <v>0</v>
      </c>
      <c r="AA106" s="1186">
        <v>0</v>
      </c>
      <c r="AB106" s="1186" t="s">
        <v>1333</v>
      </c>
      <c r="AC106" s="1186">
        <v>0</v>
      </c>
      <c r="AD106" s="1186">
        <v>0</v>
      </c>
      <c r="AE106" s="1186" t="s">
        <v>1333</v>
      </c>
      <c r="AF106" s="1186">
        <v>0</v>
      </c>
      <c r="AG106" s="1186">
        <v>0</v>
      </c>
      <c r="AH106" s="1186" t="s">
        <v>1333</v>
      </c>
      <c r="AI106" s="1186">
        <v>72</v>
      </c>
      <c r="AJ106" s="1186">
        <v>1</v>
      </c>
      <c r="AK106" s="1186">
        <v>1</v>
      </c>
      <c r="AL106" s="1186">
        <v>0</v>
      </c>
      <c r="AM106" s="1186">
        <v>0</v>
      </c>
      <c r="AN106" s="1186">
        <v>0</v>
      </c>
      <c r="AO106" s="1186">
        <v>0</v>
      </c>
      <c r="AP106" s="1186">
        <v>0</v>
      </c>
      <c r="AQ106" s="1186">
        <v>0</v>
      </c>
      <c r="AR106" s="1186">
        <v>0</v>
      </c>
      <c r="AS106" s="1186">
        <v>0</v>
      </c>
      <c r="AT106" s="1186" t="s">
        <v>1333</v>
      </c>
      <c r="AU106" s="1186">
        <v>0</v>
      </c>
      <c r="AV106" s="1186">
        <v>0</v>
      </c>
      <c r="AW106" s="1186" t="s">
        <v>1333</v>
      </c>
      <c r="AX106" s="1186">
        <v>0</v>
      </c>
      <c r="AY106" s="1186">
        <v>0</v>
      </c>
      <c r="AZ106" s="1186" t="s">
        <v>1333</v>
      </c>
      <c r="BA106" s="1186" t="s">
        <v>1333</v>
      </c>
      <c r="BB106" s="93" t="s">
        <v>1233</v>
      </c>
      <c r="BC106" s="364">
        <v>121</v>
      </c>
      <c r="BD106" s="441" t="s">
        <v>1182</v>
      </c>
      <c r="BE106" s="413"/>
      <c r="BF106" s="43" t="s">
        <v>792</v>
      </c>
    </row>
    <row r="107" spans="1:58" ht="15.75">
      <c r="A107" s="111" t="s">
        <v>500</v>
      </c>
      <c r="B107" s="220" t="s">
        <v>1298</v>
      </c>
      <c r="C107" s="111" t="s">
        <v>757</v>
      </c>
      <c r="D107" s="221">
        <v>78.790000000000006</v>
      </c>
      <c r="E107" s="121">
        <v>100</v>
      </c>
      <c r="F107" s="230">
        <v>100</v>
      </c>
      <c r="G107" s="203" t="s">
        <v>1332</v>
      </c>
      <c r="H107" s="567" t="s">
        <v>1332</v>
      </c>
      <c r="I107" s="567" t="s">
        <v>1332</v>
      </c>
      <c r="J107" s="737">
        <v>100</v>
      </c>
      <c r="K107" s="1077">
        <v>100</v>
      </c>
      <c r="L107" s="1186">
        <v>100</v>
      </c>
      <c r="M107" s="1186">
        <v>14</v>
      </c>
      <c r="N107" s="1186">
        <v>212</v>
      </c>
      <c r="O107" s="1186">
        <v>179</v>
      </c>
      <c r="P107" s="1186">
        <v>33</v>
      </c>
      <c r="Q107" s="1186">
        <v>165</v>
      </c>
      <c r="R107" s="1186">
        <v>11</v>
      </c>
      <c r="S107" s="1186">
        <v>3</v>
      </c>
      <c r="T107" s="1186">
        <v>0</v>
      </c>
      <c r="U107" s="1186">
        <v>0</v>
      </c>
      <c r="V107" s="1186">
        <v>0</v>
      </c>
      <c r="W107" s="1186">
        <v>0</v>
      </c>
      <c r="X107" s="1186">
        <v>0</v>
      </c>
      <c r="Y107" s="1186">
        <v>0</v>
      </c>
      <c r="Z107" s="1186">
        <v>0</v>
      </c>
      <c r="AA107" s="1186">
        <v>0</v>
      </c>
      <c r="AB107" s="1186" t="s">
        <v>1333</v>
      </c>
      <c r="AC107" s="1186">
        <v>0</v>
      </c>
      <c r="AD107" s="1186">
        <v>0</v>
      </c>
      <c r="AE107" s="1186" t="s">
        <v>1333</v>
      </c>
      <c r="AF107" s="1186">
        <v>0</v>
      </c>
      <c r="AG107" s="1186">
        <v>0</v>
      </c>
      <c r="AH107" s="1186" t="s">
        <v>1333</v>
      </c>
      <c r="AI107" s="1186">
        <v>30</v>
      </c>
      <c r="AJ107" s="1186">
        <v>2</v>
      </c>
      <c r="AK107" s="1186">
        <v>1</v>
      </c>
      <c r="AL107" s="1186">
        <v>0</v>
      </c>
      <c r="AM107" s="1186">
        <v>0</v>
      </c>
      <c r="AN107" s="1186">
        <v>0</v>
      </c>
      <c r="AO107" s="1186">
        <v>0</v>
      </c>
      <c r="AP107" s="1186">
        <v>0</v>
      </c>
      <c r="AQ107" s="1186">
        <v>0</v>
      </c>
      <c r="AR107" s="1186">
        <v>0</v>
      </c>
      <c r="AS107" s="1186">
        <v>0</v>
      </c>
      <c r="AT107" s="1186" t="s">
        <v>1333</v>
      </c>
      <c r="AU107" s="1186">
        <v>0</v>
      </c>
      <c r="AV107" s="1186">
        <v>0</v>
      </c>
      <c r="AW107" s="1186" t="s">
        <v>1333</v>
      </c>
      <c r="AX107" s="1186">
        <v>0</v>
      </c>
      <c r="AY107" s="1186">
        <v>0</v>
      </c>
      <c r="AZ107" s="1186" t="s">
        <v>1333</v>
      </c>
      <c r="BA107" s="1186" t="s">
        <v>1333</v>
      </c>
      <c r="BB107" s="93" t="s">
        <v>1233</v>
      </c>
      <c r="BC107" s="364">
        <v>121</v>
      </c>
      <c r="BD107" s="441" t="s">
        <v>1181</v>
      </c>
      <c r="BE107" s="413"/>
      <c r="BF107" s="43" t="s">
        <v>792</v>
      </c>
    </row>
    <row r="108" spans="1:58" ht="15.75">
      <c r="A108" s="111" t="s">
        <v>73</v>
      </c>
      <c r="B108" s="220" t="s">
        <v>1298</v>
      </c>
      <c r="C108" s="111" t="s">
        <v>632</v>
      </c>
      <c r="D108" s="221">
        <v>83.68</v>
      </c>
      <c r="E108" s="121">
        <v>93.74</v>
      </c>
      <c r="F108" s="230">
        <v>100</v>
      </c>
      <c r="G108" s="203" t="s">
        <v>1332</v>
      </c>
      <c r="H108" s="567" t="s">
        <v>1332</v>
      </c>
      <c r="I108" s="567" t="s">
        <v>1332</v>
      </c>
      <c r="J108" s="737">
        <v>100</v>
      </c>
      <c r="K108" s="1077">
        <v>100</v>
      </c>
      <c r="L108" s="1186">
        <v>100</v>
      </c>
      <c r="M108" s="1186">
        <v>29</v>
      </c>
      <c r="N108" s="1186">
        <v>775</v>
      </c>
      <c r="O108" s="1186">
        <v>595</v>
      </c>
      <c r="P108" s="1186">
        <v>180</v>
      </c>
      <c r="Q108" s="1186">
        <v>568</v>
      </c>
      <c r="R108" s="1186">
        <v>21</v>
      </c>
      <c r="S108" s="1186">
        <v>6</v>
      </c>
      <c r="T108" s="1186">
        <v>0</v>
      </c>
      <c r="U108" s="1186">
        <v>0</v>
      </c>
      <c r="V108" s="1186">
        <v>0</v>
      </c>
      <c r="W108" s="1186">
        <v>0</v>
      </c>
      <c r="X108" s="1186">
        <v>0</v>
      </c>
      <c r="Y108" s="1186">
        <v>0</v>
      </c>
      <c r="Z108" s="1186">
        <v>0</v>
      </c>
      <c r="AA108" s="1186">
        <v>0</v>
      </c>
      <c r="AB108" s="1186" t="s">
        <v>1333</v>
      </c>
      <c r="AC108" s="1186">
        <v>0</v>
      </c>
      <c r="AD108" s="1186">
        <v>0</v>
      </c>
      <c r="AE108" s="1186" t="s">
        <v>1333</v>
      </c>
      <c r="AF108" s="1186">
        <v>0</v>
      </c>
      <c r="AG108" s="1186">
        <v>0</v>
      </c>
      <c r="AH108" s="1186" t="s">
        <v>1333</v>
      </c>
      <c r="AI108" s="1186">
        <v>173</v>
      </c>
      <c r="AJ108" s="1186">
        <v>5</v>
      </c>
      <c r="AK108" s="1186">
        <v>2</v>
      </c>
      <c r="AL108" s="1186">
        <v>0</v>
      </c>
      <c r="AM108" s="1186">
        <v>0</v>
      </c>
      <c r="AN108" s="1186">
        <v>0</v>
      </c>
      <c r="AO108" s="1186">
        <v>0</v>
      </c>
      <c r="AP108" s="1186">
        <v>0</v>
      </c>
      <c r="AQ108" s="1186">
        <v>0</v>
      </c>
      <c r="AR108" s="1186">
        <v>0</v>
      </c>
      <c r="AS108" s="1186">
        <v>0</v>
      </c>
      <c r="AT108" s="1186" t="s">
        <v>1333</v>
      </c>
      <c r="AU108" s="1186">
        <v>0</v>
      </c>
      <c r="AV108" s="1186">
        <v>0</v>
      </c>
      <c r="AW108" s="1186" t="s">
        <v>1333</v>
      </c>
      <c r="AX108" s="1186">
        <v>0</v>
      </c>
      <c r="AY108" s="1186">
        <v>0</v>
      </c>
      <c r="AZ108" s="1186" t="s">
        <v>1333</v>
      </c>
      <c r="BA108" s="1186" t="s">
        <v>1333</v>
      </c>
      <c r="BB108" s="93" t="s">
        <v>1233</v>
      </c>
      <c r="BC108" s="364">
        <v>121</v>
      </c>
      <c r="BD108" s="441" t="s">
        <v>1182</v>
      </c>
      <c r="BE108" s="413"/>
      <c r="BF108" s="43" t="s">
        <v>792</v>
      </c>
    </row>
    <row r="109" spans="1:58" ht="15.75">
      <c r="A109" s="111" t="s">
        <v>399</v>
      </c>
      <c r="B109" s="220" t="s">
        <v>1298</v>
      </c>
      <c r="C109" s="111" t="s">
        <v>623</v>
      </c>
      <c r="D109" s="221">
        <v>80.260000000000005</v>
      </c>
      <c r="E109" s="121">
        <v>97.89</v>
      </c>
      <c r="F109" s="230">
        <v>96.96</v>
      </c>
      <c r="G109" s="203" t="s">
        <v>1424</v>
      </c>
      <c r="H109" s="567" t="s">
        <v>1428</v>
      </c>
      <c r="I109" s="567" t="s">
        <v>1996</v>
      </c>
      <c r="J109" s="737">
        <v>99.52</v>
      </c>
      <c r="K109" s="1077">
        <v>98.79</v>
      </c>
      <c r="L109" s="1186">
        <v>96.6</v>
      </c>
      <c r="M109" s="1186">
        <v>3</v>
      </c>
      <c r="N109" s="1186">
        <v>488</v>
      </c>
      <c r="O109" s="1186">
        <v>390</v>
      </c>
      <c r="P109" s="1186">
        <v>98</v>
      </c>
      <c r="Q109" s="1186">
        <v>363</v>
      </c>
      <c r="R109" s="1186">
        <v>6</v>
      </c>
      <c r="S109" s="1186">
        <v>6</v>
      </c>
      <c r="T109" s="1186">
        <v>2</v>
      </c>
      <c r="U109" s="1186">
        <v>0</v>
      </c>
      <c r="V109" s="1186">
        <v>0</v>
      </c>
      <c r="W109" s="1186">
        <v>0</v>
      </c>
      <c r="X109" s="1186">
        <v>11</v>
      </c>
      <c r="Y109" s="1186">
        <v>2</v>
      </c>
      <c r="Z109" s="1186">
        <v>0</v>
      </c>
      <c r="AA109" s="1186">
        <v>0</v>
      </c>
      <c r="AB109" s="1186" t="s">
        <v>1333</v>
      </c>
      <c r="AC109" s="1186">
        <v>0</v>
      </c>
      <c r="AD109" s="1186">
        <v>0</v>
      </c>
      <c r="AE109" s="1186" t="s">
        <v>1333</v>
      </c>
      <c r="AF109" s="1186">
        <v>0</v>
      </c>
      <c r="AG109" s="1186">
        <v>0</v>
      </c>
      <c r="AH109" s="1186" t="s">
        <v>1333</v>
      </c>
      <c r="AI109" s="1186">
        <v>90</v>
      </c>
      <c r="AJ109" s="1186">
        <v>3</v>
      </c>
      <c r="AK109" s="1186">
        <v>2</v>
      </c>
      <c r="AL109" s="1186">
        <v>0</v>
      </c>
      <c r="AM109" s="1186">
        <v>0</v>
      </c>
      <c r="AN109" s="1186">
        <v>0</v>
      </c>
      <c r="AO109" s="1186">
        <v>0</v>
      </c>
      <c r="AP109" s="1186">
        <v>3</v>
      </c>
      <c r="AQ109" s="1186">
        <v>0</v>
      </c>
      <c r="AR109" s="1186">
        <v>0</v>
      </c>
      <c r="AS109" s="1186">
        <v>0</v>
      </c>
      <c r="AT109" s="1186" t="s">
        <v>1333</v>
      </c>
      <c r="AU109" s="1186">
        <v>0</v>
      </c>
      <c r="AV109" s="1186">
        <v>0</v>
      </c>
      <c r="AW109" s="1186" t="s">
        <v>1333</v>
      </c>
      <c r="AX109" s="1186">
        <v>0</v>
      </c>
      <c r="AY109" s="1186">
        <v>0</v>
      </c>
      <c r="AZ109" s="1186" t="s">
        <v>1333</v>
      </c>
      <c r="BA109" s="1186" t="s">
        <v>1333</v>
      </c>
      <c r="BB109" s="93" t="s">
        <v>1233</v>
      </c>
      <c r="BC109" s="364">
        <v>121</v>
      </c>
      <c r="BD109" s="441" t="s">
        <v>1182</v>
      </c>
      <c r="BE109" s="413"/>
      <c r="BF109" s="43" t="s">
        <v>878</v>
      </c>
    </row>
    <row r="110" spans="1:58" ht="15.75">
      <c r="A110" s="256" t="s">
        <v>274</v>
      </c>
      <c r="B110" s="220" t="s">
        <v>1298</v>
      </c>
      <c r="C110" s="111" t="s">
        <v>679</v>
      </c>
      <c r="D110" s="221">
        <v>93.63</v>
      </c>
      <c r="E110" s="121">
        <v>98.34</v>
      </c>
      <c r="F110" s="219">
        <v>97.53</v>
      </c>
      <c r="G110" s="203">
        <v>99.3</v>
      </c>
      <c r="H110" s="567" t="s">
        <v>1579</v>
      </c>
      <c r="I110" s="567" t="s">
        <v>2008</v>
      </c>
      <c r="J110" s="737">
        <v>99.58</v>
      </c>
      <c r="K110" s="1077">
        <v>99.8</v>
      </c>
      <c r="L110" s="1186">
        <v>100</v>
      </c>
      <c r="M110" s="1186">
        <v>31</v>
      </c>
      <c r="N110" s="1186">
        <v>518</v>
      </c>
      <c r="O110" s="1186">
        <v>413</v>
      </c>
      <c r="P110" s="1186">
        <v>105</v>
      </c>
      <c r="Q110" s="1186">
        <v>410</v>
      </c>
      <c r="R110" s="1186">
        <v>2</v>
      </c>
      <c r="S110" s="1186">
        <v>1</v>
      </c>
      <c r="T110" s="1186">
        <v>0</v>
      </c>
      <c r="U110" s="1186">
        <v>0</v>
      </c>
      <c r="V110" s="1186">
        <v>0</v>
      </c>
      <c r="W110" s="1186">
        <v>0</v>
      </c>
      <c r="X110" s="1186">
        <v>0</v>
      </c>
      <c r="Y110" s="1186">
        <v>0</v>
      </c>
      <c r="Z110" s="1186">
        <v>0</v>
      </c>
      <c r="AA110" s="1186">
        <v>0</v>
      </c>
      <c r="AB110" s="1186" t="s">
        <v>1333</v>
      </c>
      <c r="AC110" s="1186">
        <v>0</v>
      </c>
      <c r="AD110" s="1186">
        <v>0</v>
      </c>
      <c r="AE110" s="1186" t="s">
        <v>1333</v>
      </c>
      <c r="AF110" s="1186">
        <v>0</v>
      </c>
      <c r="AG110" s="1186">
        <v>0</v>
      </c>
      <c r="AH110" s="1186" t="s">
        <v>1333</v>
      </c>
      <c r="AI110" s="1186">
        <v>104</v>
      </c>
      <c r="AJ110" s="1186">
        <v>0</v>
      </c>
      <c r="AK110" s="1186">
        <v>1</v>
      </c>
      <c r="AL110" s="1186">
        <v>0</v>
      </c>
      <c r="AM110" s="1186">
        <v>0</v>
      </c>
      <c r="AN110" s="1186">
        <v>0</v>
      </c>
      <c r="AO110" s="1186">
        <v>0</v>
      </c>
      <c r="AP110" s="1186">
        <v>0</v>
      </c>
      <c r="AQ110" s="1186">
        <v>0</v>
      </c>
      <c r="AR110" s="1186">
        <v>0</v>
      </c>
      <c r="AS110" s="1186">
        <v>0</v>
      </c>
      <c r="AT110" s="1186" t="s">
        <v>1333</v>
      </c>
      <c r="AU110" s="1186">
        <v>0</v>
      </c>
      <c r="AV110" s="1186">
        <v>0</v>
      </c>
      <c r="AW110" s="1186" t="s">
        <v>1333</v>
      </c>
      <c r="AX110" s="1186">
        <v>0</v>
      </c>
      <c r="AY110" s="1186">
        <v>0</v>
      </c>
      <c r="AZ110" s="1186" t="s">
        <v>1333</v>
      </c>
      <c r="BA110" s="1186" t="s">
        <v>1333</v>
      </c>
      <c r="BB110" s="93" t="s">
        <v>1233</v>
      </c>
      <c r="BC110" s="364">
        <v>121</v>
      </c>
      <c r="BD110" s="441" t="s">
        <v>1182</v>
      </c>
      <c r="BE110" s="413"/>
      <c r="BF110" s="43" t="s">
        <v>792</v>
      </c>
    </row>
    <row r="111" spans="1:58" ht="15.75">
      <c r="A111" s="111" t="s">
        <v>462</v>
      </c>
      <c r="B111" s="220" t="s">
        <v>1292</v>
      </c>
      <c r="C111" s="111" t="s">
        <v>539</v>
      </c>
      <c r="D111" s="221">
        <v>73.849999999999994</v>
      </c>
      <c r="E111" s="121">
        <v>83.12</v>
      </c>
      <c r="F111" s="230">
        <v>99.32</v>
      </c>
      <c r="G111" s="203" t="s">
        <v>1425</v>
      </c>
      <c r="H111" s="567" t="s">
        <v>1433</v>
      </c>
      <c r="I111" s="567" t="s">
        <v>1332</v>
      </c>
      <c r="J111" s="737">
        <v>99.44</v>
      </c>
      <c r="K111" s="1077">
        <v>98.74</v>
      </c>
      <c r="L111" s="1186">
        <v>100</v>
      </c>
      <c r="M111" s="1186">
        <v>0</v>
      </c>
      <c r="N111" s="1186">
        <v>181</v>
      </c>
      <c r="O111" s="1186">
        <v>136</v>
      </c>
      <c r="P111" s="1186">
        <v>45</v>
      </c>
      <c r="Q111" s="1186">
        <v>133</v>
      </c>
      <c r="R111" s="1186">
        <v>3</v>
      </c>
      <c r="S111" s="1186">
        <v>0</v>
      </c>
      <c r="T111" s="1186">
        <v>0</v>
      </c>
      <c r="U111" s="1186">
        <v>0</v>
      </c>
      <c r="V111" s="1186">
        <v>0</v>
      </c>
      <c r="W111" s="1186">
        <v>0</v>
      </c>
      <c r="X111" s="1186">
        <v>0</v>
      </c>
      <c r="Y111" s="1186">
        <v>0</v>
      </c>
      <c r="Z111" s="1186">
        <v>0</v>
      </c>
      <c r="AA111" s="1186">
        <v>0</v>
      </c>
      <c r="AB111" s="1186" t="s">
        <v>1333</v>
      </c>
      <c r="AC111" s="1186">
        <v>0</v>
      </c>
      <c r="AD111" s="1186">
        <v>0</v>
      </c>
      <c r="AE111" s="1186" t="s">
        <v>1333</v>
      </c>
      <c r="AF111" s="1186">
        <v>0</v>
      </c>
      <c r="AG111" s="1186">
        <v>0</v>
      </c>
      <c r="AH111" s="1186" t="s">
        <v>1333</v>
      </c>
      <c r="AI111" s="1186">
        <v>45</v>
      </c>
      <c r="AJ111" s="1186">
        <v>0</v>
      </c>
      <c r="AK111" s="1186">
        <v>0</v>
      </c>
      <c r="AL111" s="1186">
        <v>0</v>
      </c>
      <c r="AM111" s="1186">
        <v>0</v>
      </c>
      <c r="AN111" s="1186">
        <v>0</v>
      </c>
      <c r="AO111" s="1186">
        <v>0</v>
      </c>
      <c r="AP111" s="1186">
        <v>0</v>
      </c>
      <c r="AQ111" s="1186">
        <v>0</v>
      </c>
      <c r="AR111" s="1186">
        <v>0</v>
      </c>
      <c r="AS111" s="1186">
        <v>0</v>
      </c>
      <c r="AT111" s="1186" t="s">
        <v>1333</v>
      </c>
      <c r="AU111" s="1186">
        <v>0</v>
      </c>
      <c r="AV111" s="1186">
        <v>0</v>
      </c>
      <c r="AW111" s="1186" t="s">
        <v>1333</v>
      </c>
      <c r="AX111" s="1186">
        <v>0</v>
      </c>
      <c r="AY111" s="1186">
        <v>0</v>
      </c>
      <c r="AZ111" s="1186" t="s">
        <v>1333</v>
      </c>
      <c r="BA111" s="1186" t="s">
        <v>1333</v>
      </c>
      <c r="BB111" s="93" t="s">
        <v>1234</v>
      </c>
      <c r="BC111" s="364">
        <v>114</v>
      </c>
      <c r="BD111" s="441" t="s">
        <v>1181</v>
      </c>
      <c r="BE111" s="413"/>
      <c r="BF111" s="43" t="s">
        <v>792</v>
      </c>
    </row>
    <row r="112" spans="1:58" ht="15.75">
      <c r="A112" s="111" t="s">
        <v>415</v>
      </c>
      <c r="B112" s="220" t="s">
        <v>1298</v>
      </c>
      <c r="C112" s="111" t="s">
        <v>530</v>
      </c>
      <c r="D112" s="221">
        <v>90.43</v>
      </c>
      <c r="E112" s="121">
        <v>94.12</v>
      </c>
      <c r="F112" s="230">
        <v>98.47</v>
      </c>
      <c r="G112" s="203" t="s">
        <v>1332</v>
      </c>
      <c r="H112" s="567" t="s">
        <v>1332</v>
      </c>
      <c r="I112" s="567" t="s">
        <v>1332</v>
      </c>
      <c r="J112" s="737">
        <v>100</v>
      </c>
      <c r="K112" s="1077">
        <v>100</v>
      </c>
      <c r="L112" s="1186">
        <v>98.4</v>
      </c>
      <c r="M112" s="1186">
        <v>0</v>
      </c>
      <c r="N112" s="1186">
        <v>126</v>
      </c>
      <c r="O112" s="1186">
        <v>101</v>
      </c>
      <c r="P112" s="1186">
        <v>25</v>
      </c>
      <c r="Q112" s="1186">
        <v>99</v>
      </c>
      <c r="R112" s="1186">
        <v>0</v>
      </c>
      <c r="S112" s="1186">
        <v>0</v>
      </c>
      <c r="T112" s="1186">
        <v>0</v>
      </c>
      <c r="U112" s="1186">
        <v>0</v>
      </c>
      <c r="V112" s="1186">
        <v>0</v>
      </c>
      <c r="W112" s="1186">
        <v>0</v>
      </c>
      <c r="X112" s="1186">
        <v>1</v>
      </c>
      <c r="Y112" s="1186">
        <v>0</v>
      </c>
      <c r="Z112" s="1186">
        <v>1</v>
      </c>
      <c r="AA112" s="1186">
        <v>0</v>
      </c>
      <c r="AB112" s="1186" t="s">
        <v>1333</v>
      </c>
      <c r="AC112" s="1186">
        <v>0</v>
      </c>
      <c r="AD112" s="1186">
        <v>0</v>
      </c>
      <c r="AE112" s="1186" t="s">
        <v>1333</v>
      </c>
      <c r="AF112" s="1186">
        <v>0</v>
      </c>
      <c r="AG112" s="1186">
        <v>0</v>
      </c>
      <c r="AH112" s="1186" t="s">
        <v>1333</v>
      </c>
      <c r="AI112" s="1186">
        <v>24</v>
      </c>
      <c r="AJ112" s="1186">
        <v>0</v>
      </c>
      <c r="AK112" s="1186">
        <v>1</v>
      </c>
      <c r="AL112" s="1186">
        <v>0</v>
      </c>
      <c r="AM112" s="1186">
        <v>0</v>
      </c>
      <c r="AN112" s="1186">
        <v>0</v>
      </c>
      <c r="AO112" s="1186">
        <v>0</v>
      </c>
      <c r="AP112" s="1186">
        <v>0</v>
      </c>
      <c r="AQ112" s="1186">
        <v>0</v>
      </c>
      <c r="AR112" s="1186">
        <v>0</v>
      </c>
      <c r="AS112" s="1186">
        <v>0</v>
      </c>
      <c r="AT112" s="1186" t="s">
        <v>1333</v>
      </c>
      <c r="AU112" s="1186">
        <v>0</v>
      </c>
      <c r="AV112" s="1186">
        <v>0</v>
      </c>
      <c r="AW112" s="1186" t="s">
        <v>1333</v>
      </c>
      <c r="AX112" s="1186">
        <v>0</v>
      </c>
      <c r="AY112" s="1186">
        <v>0</v>
      </c>
      <c r="AZ112" s="1186" t="s">
        <v>1333</v>
      </c>
      <c r="BA112" s="1186" t="s">
        <v>1333</v>
      </c>
      <c r="BB112" s="93" t="s">
        <v>1234</v>
      </c>
      <c r="BC112" s="364">
        <v>121</v>
      </c>
      <c r="BD112" s="441" t="s">
        <v>1181</v>
      </c>
      <c r="BE112" s="413"/>
      <c r="BF112" s="43" t="s">
        <v>878</v>
      </c>
    </row>
    <row r="113" spans="1:58" ht="15.75">
      <c r="A113" s="111" t="s">
        <v>4</v>
      </c>
      <c r="B113" s="220" t="s">
        <v>1292</v>
      </c>
      <c r="C113" s="111" t="s">
        <v>674</v>
      </c>
      <c r="D113" s="221">
        <v>87.06</v>
      </c>
      <c r="E113" s="121">
        <v>100</v>
      </c>
      <c r="F113" s="230">
        <v>99.57</v>
      </c>
      <c r="G113" s="203" t="s">
        <v>1332</v>
      </c>
      <c r="H113" s="567" t="s">
        <v>1332</v>
      </c>
      <c r="I113" s="567" t="s">
        <v>1332</v>
      </c>
      <c r="J113" s="737">
        <v>100</v>
      </c>
      <c r="K113" s="1077">
        <v>99.49</v>
      </c>
      <c r="L113" s="1186">
        <v>98.7</v>
      </c>
      <c r="M113" s="1186">
        <v>1</v>
      </c>
      <c r="N113" s="1186">
        <v>165</v>
      </c>
      <c r="O113" s="1186">
        <v>145</v>
      </c>
      <c r="P113" s="1186">
        <v>20</v>
      </c>
      <c r="Q113" s="1186">
        <v>139</v>
      </c>
      <c r="R113" s="1186">
        <v>4</v>
      </c>
      <c r="S113" s="1186">
        <v>1</v>
      </c>
      <c r="T113" s="1186">
        <v>0</v>
      </c>
      <c r="U113" s="1186">
        <v>0</v>
      </c>
      <c r="V113" s="1186">
        <v>0</v>
      </c>
      <c r="W113" s="1186">
        <v>0</v>
      </c>
      <c r="X113" s="1186">
        <v>0</v>
      </c>
      <c r="Y113" s="1186">
        <v>0</v>
      </c>
      <c r="Z113" s="1186">
        <v>0</v>
      </c>
      <c r="AA113" s="1186">
        <v>1</v>
      </c>
      <c r="AB113" s="1186" t="s">
        <v>3017</v>
      </c>
      <c r="AC113" s="1186">
        <v>0</v>
      </c>
      <c r="AD113" s="1186">
        <v>0</v>
      </c>
      <c r="AE113" s="1186" t="s">
        <v>1333</v>
      </c>
      <c r="AF113" s="1186">
        <v>0</v>
      </c>
      <c r="AG113" s="1186">
        <v>0</v>
      </c>
      <c r="AH113" s="1186" t="s">
        <v>1333</v>
      </c>
      <c r="AI113" s="1186">
        <v>18</v>
      </c>
      <c r="AJ113" s="1186">
        <v>1</v>
      </c>
      <c r="AK113" s="1186">
        <v>0</v>
      </c>
      <c r="AL113" s="1186">
        <v>0</v>
      </c>
      <c r="AM113" s="1186">
        <v>0</v>
      </c>
      <c r="AN113" s="1186">
        <v>0</v>
      </c>
      <c r="AO113" s="1186">
        <v>0</v>
      </c>
      <c r="AP113" s="1186">
        <v>0</v>
      </c>
      <c r="AQ113" s="1186">
        <v>0</v>
      </c>
      <c r="AR113" s="1186">
        <v>0</v>
      </c>
      <c r="AS113" s="1186">
        <v>1</v>
      </c>
      <c r="AT113" s="1186" t="s">
        <v>3018</v>
      </c>
      <c r="AU113" s="1186">
        <v>0</v>
      </c>
      <c r="AV113" s="1186">
        <v>0</v>
      </c>
      <c r="AW113" s="1186" t="s">
        <v>1333</v>
      </c>
      <c r="AX113" s="1186">
        <v>0</v>
      </c>
      <c r="AY113" s="1186">
        <v>0</v>
      </c>
      <c r="AZ113" s="1186" t="s">
        <v>1333</v>
      </c>
      <c r="BA113" s="1186" t="s">
        <v>1333</v>
      </c>
      <c r="BB113" s="93" t="s">
        <v>1234</v>
      </c>
      <c r="BC113" s="364">
        <v>114</v>
      </c>
      <c r="BD113" s="441" t="s">
        <v>1181</v>
      </c>
      <c r="BE113" s="413"/>
      <c r="BF113" s="43" t="s">
        <v>878</v>
      </c>
    </row>
    <row r="114" spans="1:58" ht="15.75">
      <c r="A114" s="111" t="s">
        <v>225</v>
      </c>
      <c r="B114" s="220" t="s">
        <v>1292</v>
      </c>
      <c r="C114" s="111" t="s">
        <v>550</v>
      </c>
      <c r="D114" s="221">
        <v>85.3</v>
      </c>
      <c r="E114" s="121">
        <v>96.83</v>
      </c>
      <c r="F114" s="230">
        <v>99.31</v>
      </c>
      <c r="G114" s="203" t="s">
        <v>1426</v>
      </c>
      <c r="H114" s="567" t="s">
        <v>1574</v>
      </c>
      <c r="I114" s="567" t="s">
        <v>1987</v>
      </c>
      <c r="J114" s="737">
        <v>97.61</v>
      </c>
      <c r="K114" s="1077">
        <v>95.93</v>
      </c>
      <c r="L114" s="1186">
        <v>97.1</v>
      </c>
      <c r="M114" s="1186">
        <v>4</v>
      </c>
      <c r="N114" s="1186">
        <v>364</v>
      </c>
      <c r="O114" s="1186">
        <v>293</v>
      </c>
      <c r="P114" s="1186">
        <v>71</v>
      </c>
      <c r="Q114" s="1186">
        <v>274</v>
      </c>
      <c r="R114" s="1186">
        <v>5</v>
      </c>
      <c r="S114" s="1186">
        <v>3</v>
      </c>
      <c r="T114" s="1186">
        <v>0</v>
      </c>
      <c r="U114" s="1186">
        <v>0</v>
      </c>
      <c r="V114" s="1186">
        <v>0</v>
      </c>
      <c r="W114" s="1186">
        <v>1</v>
      </c>
      <c r="X114" s="1186">
        <v>10</v>
      </c>
      <c r="Y114" s="1186">
        <v>0</v>
      </c>
      <c r="Z114" s="1186">
        <v>0</v>
      </c>
      <c r="AA114" s="1186">
        <v>0</v>
      </c>
      <c r="AB114" s="1186" t="s">
        <v>1333</v>
      </c>
      <c r="AC114" s="1186">
        <v>0</v>
      </c>
      <c r="AD114" s="1186">
        <v>0</v>
      </c>
      <c r="AE114" s="1186" t="s">
        <v>1333</v>
      </c>
      <c r="AF114" s="1186">
        <v>0</v>
      </c>
      <c r="AG114" s="1186">
        <v>0</v>
      </c>
      <c r="AH114" s="1186" t="s">
        <v>1333</v>
      </c>
      <c r="AI114" s="1186">
        <v>64</v>
      </c>
      <c r="AJ114" s="1186">
        <v>4</v>
      </c>
      <c r="AK114" s="1186">
        <v>3</v>
      </c>
      <c r="AL114" s="1186">
        <v>0</v>
      </c>
      <c r="AM114" s="1186">
        <v>0</v>
      </c>
      <c r="AN114" s="1186">
        <v>0</v>
      </c>
      <c r="AO114" s="1186">
        <v>0</v>
      </c>
      <c r="AP114" s="1186">
        <v>0</v>
      </c>
      <c r="AQ114" s="1186">
        <v>0</v>
      </c>
      <c r="AR114" s="1186">
        <v>0</v>
      </c>
      <c r="AS114" s="1186">
        <v>0</v>
      </c>
      <c r="AT114" s="1186" t="s">
        <v>1333</v>
      </c>
      <c r="AU114" s="1186">
        <v>0</v>
      </c>
      <c r="AV114" s="1186">
        <v>0</v>
      </c>
      <c r="AW114" s="1186" t="s">
        <v>1333</v>
      </c>
      <c r="AX114" s="1186">
        <v>0</v>
      </c>
      <c r="AY114" s="1186">
        <v>0</v>
      </c>
      <c r="AZ114" s="1186" t="s">
        <v>1333</v>
      </c>
      <c r="BA114" s="1186" t="s">
        <v>1333</v>
      </c>
      <c r="BB114" s="93" t="s">
        <v>1234</v>
      </c>
      <c r="BC114" s="364">
        <v>114</v>
      </c>
      <c r="BD114" s="441" t="s">
        <v>1182</v>
      </c>
      <c r="BE114" s="413"/>
      <c r="BF114" s="43" t="s">
        <v>878</v>
      </c>
    </row>
    <row r="115" spans="1:58" ht="15.75">
      <c r="A115" s="111" t="s">
        <v>504</v>
      </c>
      <c r="B115" s="220" t="s">
        <v>1292</v>
      </c>
      <c r="C115" s="111" t="s">
        <v>687</v>
      </c>
      <c r="D115" s="221">
        <v>91.36</v>
      </c>
      <c r="E115" s="121">
        <v>99.53</v>
      </c>
      <c r="F115" s="230">
        <v>100</v>
      </c>
      <c r="G115" s="203" t="s">
        <v>1332</v>
      </c>
      <c r="H115" s="567" t="s">
        <v>1582</v>
      </c>
      <c r="I115" s="567" t="s">
        <v>1332</v>
      </c>
      <c r="J115" s="737">
        <v>100</v>
      </c>
      <c r="K115" s="1077">
        <v>99.53</v>
      </c>
      <c r="L115" s="1186">
        <v>98.2</v>
      </c>
      <c r="M115" s="1186">
        <v>0</v>
      </c>
      <c r="N115" s="1186">
        <v>281</v>
      </c>
      <c r="O115" s="1186">
        <v>244</v>
      </c>
      <c r="P115" s="1186">
        <v>37</v>
      </c>
      <c r="Q115" s="1186">
        <v>234</v>
      </c>
      <c r="R115" s="1186">
        <v>3</v>
      </c>
      <c r="S115" s="1186">
        <v>3</v>
      </c>
      <c r="T115" s="1186">
        <v>0</v>
      </c>
      <c r="U115" s="1186">
        <v>0</v>
      </c>
      <c r="V115" s="1186">
        <v>0</v>
      </c>
      <c r="W115" s="1186">
        <v>0</v>
      </c>
      <c r="X115" s="1186">
        <v>4</v>
      </c>
      <c r="Y115" s="1186">
        <v>0</v>
      </c>
      <c r="Z115" s="1186">
        <v>0</v>
      </c>
      <c r="AA115" s="1186">
        <v>0</v>
      </c>
      <c r="AB115" s="1186" t="s">
        <v>1333</v>
      </c>
      <c r="AC115" s="1186">
        <v>0</v>
      </c>
      <c r="AD115" s="1186">
        <v>0</v>
      </c>
      <c r="AE115" s="1186" t="s">
        <v>1333</v>
      </c>
      <c r="AF115" s="1186">
        <v>0</v>
      </c>
      <c r="AG115" s="1186">
        <v>0</v>
      </c>
      <c r="AH115" s="1186" t="s">
        <v>1333</v>
      </c>
      <c r="AI115" s="1186">
        <v>35</v>
      </c>
      <c r="AJ115" s="1186">
        <v>0</v>
      </c>
      <c r="AK115" s="1186">
        <v>1</v>
      </c>
      <c r="AL115" s="1186">
        <v>0</v>
      </c>
      <c r="AM115" s="1186">
        <v>0</v>
      </c>
      <c r="AN115" s="1186">
        <v>0</v>
      </c>
      <c r="AO115" s="1186">
        <v>0</v>
      </c>
      <c r="AP115" s="1186">
        <v>0</v>
      </c>
      <c r="AQ115" s="1186">
        <v>0</v>
      </c>
      <c r="AR115" s="1186">
        <v>1</v>
      </c>
      <c r="AS115" s="1186">
        <v>0</v>
      </c>
      <c r="AT115" s="1186" t="s">
        <v>1333</v>
      </c>
      <c r="AU115" s="1186">
        <v>0</v>
      </c>
      <c r="AV115" s="1186">
        <v>0</v>
      </c>
      <c r="AW115" s="1186" t="s">
        <v>1333</v>
      </c>
      <c r="AX115" s="1186">
        <v>0</v>
      </c>
      <c r="AY115" s="1186">
        <v>0</v>
      </c>
      <c r="AZ115" s="1186" t="s">
        <v>1333</v>
      </c>
      <c r="BA115" s="1186" t="s">
        <v>3019</v>
      </c>
      <c r="BB115" s="93" t="s">
        <v>1234</v>
      </c>
      <c r="BC115" s="364">
        <v>114</v>
      </c>
      <c r="BD115" s="441" t="s">
        <v>1181</v>
      </c>
      <c r="BE115" s="413"/>
      <c r="BF115" s="43" t="s">
        <v>878</v>
      </c>
    </row>
    <row r="116" spans="1:58" ht="15.75">
      <c r="A116" s="111" t="s">
        <v>346</v>
      </c>
      <c r="B116" s="257" t="s">
        <v>1295</v>
      </c>
      <c r="C116" s="111" t="s">
        <v>573</v>
      </c>
      <c r="D116" s="221" t="s">
        <v>1190</v>
      </c>
      <c r="E116" s="217" t="s">
        <v>1212</v>
      </c>
      <c r="F116" s="230" t="s">
        <v>1190</v>
      </c>
      <c r="G116" s="203" t="s">
        <v>1190</v>
      </c>
      <c r="H116" s="567" t="s">
        <v>1190</v>
      </c>
      <c r="I116" s="567" t="s">
        <v>1190</v>
      </c>
      <c r="J116" s="737">
        <v>100</v>
      </c>
      <c r="K116" s="1077">
        <v>100</v>
      </c>
      <c r="L116" s="1186">
        <v>100</v>
      </c>
      <c r="M116" s="1186">
        <v>0</v>
      </c>
      <c r="N116" s="1186">
        <v>3</v>
      </c>
      <c r="O116" s="1186">
        <v>3</v>
      </c>
      <c r="P116" s="1186">
        <v>0</v>
      </c>
      <c r="Q116" s="1186">
        <v>3</v>
      </c>
      <c r="R116" s="1186">
        <v>0</v>
      </c>
      <c r="S116" s="1186">
        <v>0</v>
      </c>
      <c r="T116" s="1186">
        <v>0</v>
      </c>
      <c r="U116" s="1186">
        <v>0</v>
      </c>
      <c r="V116" s="1186">
        <v>0</v>
      </c>
      <c r="W116" s="1186">
        <v>0</v>
      </c>
      <c r="X116" s="1186">
        <v>0</v>
      </c>
      <c r="Y116" s="1186">
        <v>0</v>
      </c>
      <c r="Z116" s="1186">
        <v>0</v>
      </c>
      <c r="AA116" s="1186">
        <v>0</v>
      </c>
      <c r="AB116" s="1186" t="s">
        <v>1333</v>
      </c>
      <c r="AC116" s="1186">
        <v>0</v>
      </c>
      <c r="AD116" s="1186">
        <v>0</v>
      </c>
      <c r="AE116" s="1186" t="s">
        <v>1333</v>
      </c>
      <c r="AF116" s="1186">
        <v>0</v>
      </c>
      <c r="AG116" s="1186">
        <v>0</v>
      </c>
      <c r="AH116" s="1186" t="s">
        <v>1333</v>
      </c>
      <c r="AI116" s="1186">
        <v>0</v>
      </c>
      <c r="AJ116" s="1186">
        <v>0</v>
      </c>
      <c r="AK116" s="1186">
        <v>0</v>
      </c>
      <c r="AL116" s="1186">
        <v>0</v>
      </c>
      <c r="AM116" s="1186">
        <v>0</v>
      </c>
      <c r="AN116" s="1186">
        <v>0</v>
      </c>
      <c r="AO116" s="1186">
        <v>0</v>
      </c>
      <c r="AP116" s="1186">
        <v>0</v>
      </c>
      <c r="AQ116" s="1186">
        <v>0</v>
      </c>
      <c r="AR116" s="1186">
        <v>0</v>
      </c>
      <c r="AS116" s="1186">
        <v>0</v>
      </c>
      <c r="AT116" s="1186" t="s">
        <v>1333</v>
      </c>
      <c r="AU116" s="1186">
        <v>0</v>
      </c>
      <c r="AV116" s="1186">
        <v>0</v>
      </c>
      <c r="AW116" s="1186" t="s">
        <v>1333</v>
      </c>
      <c r="AX116" s="1186">
        <v>0</v>
      </c>
      <c r="AY116" s="1186">
        <v>0</v>
      </c>
      <c r="AZ116" s="1186" t="s">
        <v>1333</v>
      </c>
      <c r="BA116" s="1186" t="s">
        <v>1333</v>
      </c>
      <c r="BB116" s="93" t="s">
        <v>717</v>
      </c>
      <c r="BC116" s="364">
        <v>105</v>
      </c>
      <c r="BD116" s="441" t="s">
        <v>1180</v>
      </c>
      <c r="BE116" s="413"/>
      <c r="BF116" s="43" t="s">
        <v>792</v>
      </c>
    </row>
    <row r="117" spans="1:58" ht="15.75">
      <c r="A117" s="111" t="s">
        <v>179</v>
      </c>
      <c r="B117" s="220" t="s">
        <v>1295</v>
      </c>
      <c r="C117" s="111" t="s">
        <v>581</v>
      </c>
      <c r="D117" s="221">
        <v>100</v>
      </c>
      <c r="E117" s="121">
        <v>100</v>
      </c>
      <c r="F117" s="230">
        <v>100</v>
      </c>
      <c r="G117" s="203" t="s">
        <v>1332</v>
      </c>
      <c r="H117" s="567" t="s">
        <v>1332</v>
      </c>
      <c r="I117" s="567" t="s">
        <v>1332</v>
      </c>
      <c r="J117" s="737" t="s">
        <v>1190</v>
      </c>
      <c r="K117" s="1077">
        <v>100</v>
      </c>
      <c r="L117" s="1186">
        <v>100</v>
      </c>
      <c r="M117" s="1186">
        <v>0</v>
      </c>
      <c r="N117" s="1186">
        <v>2</v>
      </c>
      <c r="O117" s="1186">
        <v>0</v>
      </c>
      <c r="P117" s="1186">
        <v>2</v>
      </c>
      <c r="Q117" s="1186">
        <v>0</v>
      </c>
      <c r="R117" s="1186">
        <v>0</v>
      </c>
      <c r="S117" s="1186">
        <v>0</v>
      </c>
      <c r="T117" s="1186">
        <v>0</v>
      </c>
      <c r="U117" s="1186">
        <v>0</v>
      </c>
      <c r="V117" s="1186">
        <v>0</v>
      </c>
      <c r="W117" s="1186">
        <v>0</v>
      </c>
      <c r="X117" s="1186">
        <v>0</v>
      </c>
      <c r="Y117" s="1186">
        <v>0</v>
      </c>
      <c r="Z117" s="1186">
        <v>0</v>
      </c>
      <c r="AA117" s="1186">
        <v>0</v>
      </c>
      <c r="AB117" s="1186" t="s">
        <v>1333</v>
      </c>
      <c r="AC117" s="1186">
        <v>0</v>
      </c>
      <c r="AD117" s="1186">
        <v>0</v>
      </c>
      <c r="AE117" s="1186" t="s">
        <v>1333</v>
      </c>
      <c r="AF117" s="1186">
        <v>0</v>
      </c>
      <c r="AG117" s="1186">
        <v>0</v>
      </c>
      <c r="AH117" s="1186" t="s">
        <v>1333</v>
      </c>
      <c r="AI117" s="1186">
        <v>2</v>
      </c>
      <c r="AJ117" s="1186">
        <v>0</v>
      </c>
      <c r="AK117" s="1186">
        <v>0</v>
      </c>
      <c r="AL117" s="1186">
        <v>0</v>
      </c>
      <c r="AM117" s="1186">
        <v>0</v>
      </c>
      <c r="AN117" s="1186">
        <v>0</v>
      </c>
      <c r="AO117" s="1186">
        <v>0</v>
      </c>
      <c r="AP117" s="1186">
        <v>0</v>
      </c>
      <c r="AQ117" s="1186">
        <v>0</v>
      </c>
      <c r="AR117" s="1186">
        <v>0</v>
      </c>
      <c r="AS117" s="1186">
        <v>0</v>
      </c>
      <c r="AT117" s="1186" t="s">
        <v>1333</v>
      </c>
      <c r="AU117" s="1186">
        <v>0</v>
      </c>
      <c r="AV117" s="1186">
        <v>0</v>
      </c>
      <c r="AW117" s="1186" t="s">
        <v>1333</v>
      </c>
      <c r="AX117" s="1186">
        <v>0</v>
      </c>
      <c r="AY117" s="1186">
        <v>0</v>
      </c>
      <c r="AZ117" s="1186" t="s">
        <v>1333</v>
      </c>
      <c r="BA117" s="1186" t="s">
        <v>1333</v>
      </c>
      <c r="BB117" s="93" t="s">
        <v>717</v>
      </c>
      <c r="BC117" s="364">
        <v>105</v>
      </c>
      <c r="BD117" s="441" t="s">
        <v>1179</v>
      </c>
      <c r="BE117" s="413"/>
      <c r="BF117" s="43" t="s">
        <v>792</v>
      </c>
    </row>
    <row r="118" spans="1:58" ht="15.75">
      <c r="A118" s="111" t="s">
        <v>204</v>
      </c>
      <c r="B118" s="220" t="s">
        <v>1295</v>
      </c>
      <c r="C118" s="111" t="s">
        <v>781</v>
      </c>
      <c r="D118" s="221">
        <v>100</v>
      </c>
      <c r="E118" s="121">
        <v>100</v>
      </c>
      <c r="F118" s="230">
        <v>100</v>
      </c>
      <c r="G118" s="203" t="s">
        <v>1332</v>
      </c>
      <c r="H118" s="567" t="s">
        <v>1332</v>
      </c>
      <c r="I118" s="567" t="s">
        <v>1332</v>
      </c>
      <c r="J118" s="737">
        <v>100</v>
      </c>
      <c r="K118" s="1077">
        <v>100</v>
      </c>
      <c r="L118" s="1186">
        <v>100</v>
      </c>
      <c r="M118" s="1186">
        <v>0</v>
      </c>
      <c r="N118" s="1186">
        <v>5</v>
      </c>
      <c r="O118" s="1186">
        <v>5</v>
      </c>
      <c r="P118" s="1186">
        <v>0</v>
      </c>
      <c r="Q118" s="1186">
        <v>5</v>
      </c>
      <c r="R118" s="1186">
        <v>0</v>
      </c>
      <c r="S118" s="1186">
        <v>0</v>
      </c>
      <c r="T118" s="1186">
        <v>0</v>
      </c>
      <c r="U118" s="1186">
        <v>0</v>
      </c>
      <c r="V118" s="1186">
        <v>0</v>
      </c>
      <c r="W118" s="1186">
        <v>0</v>
      </c>
      <c r="X118" s="1186">
        <v>0</v>
      </c>
      <c r="Y118" s="1186">
        <v>0</v>
      </c>
      <c r="Z118" s="1186">
        <v>0</v>
      </c>
      <c r="AA118" s="1186">
        <v>0</v>
      </c>
      <c r="AB118" s="1186" t="s">
        <v>1333</v>
      </c>
      <c r="AC118" s="1186">
        <v>0</v>
      </c>
      <c r="AD118" s="1186">
        <v>0</v>
      </c>
      <c r="AE118" s="1186" t="s">
        <v>1333</v>
      </c>
      <c r="AF118" s="1186">
        <v>0</v>
      </c>
      <c r="AG118" s="1186">
        <v>0</v>
      </c>
      <c r="AH118" s="1186" t="s">
        <v>1333</v>
      </c>
      <c r="AI118" s="1186">
        <v>0</v>
      </c>
      <c r="AJ118" s="1186">
        <v>0</v>
      </c>
      <c r="AK118" s="1186">
        <v>0</v>
      </c>
      <c r="AL118" s="1186">
        <v>0</v>
      </c>
      <c r="AM118" s="1186">
        <v>0</v>
      </c>
      <c r="AN118" s="1186">
        <v>0</v>
      </c>
      <c r="AO118" s="1186">
        <v>0</v>
      </c>
      <c r="AP118" s="1186">
        <v>0</v>
      </c>
      <c r="AQ118" s="1186">
        <v>0</v>
      </c>
      <c r="AR118" s="1186">
        <v>0</v>
      </c>
      <c r="AS118" s="1186">
        <v>0</v>
      </c>
      <c r="AT118" s="1186" t="s">
        <v>1333</v>
      </c>
      <c r="AU118" s="1186">
        <v>0</v>
      </c>
      <c r="AV118" s="1186">
        <v>0</v>
      </c>
      <c r="AW118" s="1186" t="s">
        <v>1333</v>
      </c>
      <c r="AX118" s="1186">
        <v>0</v>
      </c>
      <c r="AY118" s="1186">
        <v>0</v>
      </c>
      <c r="AZ118" s="1186" t="s">
        <v>1333</v>
      </c>
      <c r="BA118" s="1186" t="s">
        <v>1333</v>
      </c>
      <c r="BB118" s="93" t="s">
        <v>717</v>
      </c>
      <c r="BC118" s="364">
        <v>105</v>
      </c>
      <c r="BD118" s="441" t="s">
        <v>1179</v>
      </c>
      <c r="BE118" s="413"/>
      <c r="BF118" s="43" t="s">
        <v>792</v>
      </c>
    </row>
    <row r="119" spans="1:58" ht="15.75">
      <c r="A119" s="111" t="s">
        <v>185</v>
      </c>
      <c r="B119" s="220" t="s">
        <v>1295</v>
      </c>
      <c r="C119" s="111" t="s">
        <v>186</v>
      </c>
      <c r="D119" s="221">
        <v>73.91</v>
      </c>
      <c r="E119" s="121">
        <v>86.67</v>
      </c>
      <c r="F119" s="230">
        <v>100</v>
      </c>
      <c r="G119" s="203" t="s">
        <v>1332</v>
      </c>
      <c r="H119" s="567" t="s">
        <v>1332</v>
      </c>
      <c r="I119" s="567" t="s">
        <v>1332</v>
      </c>
      <c r="J119" s="737">
        <v>100</v>
      </c>
      <c r="K119" s="1077">
        <v>100</v>
      </c>
      <c r="L119" s="1186">
        <v>100</v>
      </c>
      <c r="M119" s="1186">
        <v>5</v>
      </c>
      <c r="N119" s="1186">
        <v>92</v>
      </c>
      <c r="O119" s="1186">
        <v>69</v>
      </c>
      <c r="P119" s="1186">
        <v>23</v>
      </c>
      <c r="Q119" s="1186">
        <v>69</v>
      </c>
      <c r="R119" s="1186">
        <v>0</v>
      </c>
      <c r="S119" s="1186">
        <v>0</v>
      </c>
      <c r="T119" s="1186">
        <v>0</v>
      </c>
      <c r="U119" s="1186">
        <v>0</v>
      </c>
      <c r="V119" s="1186">
        <v>0</v>
      </c>
      <c r="W119" s="1186">
        <v>0</v>
      </c>
      <c r="X119" s="1186">
        <v>0</v>
      </c>
      <c r="Y119" s="1186">
        <v>0</v>
      </c>
      <c r="Z119" s="1186">
        <v>0</v>
      </c>
      <c r="AA119" s="1186">
        <v>0</v>
      </c>
      <c r="AB119" s="1186" t="s">
        <v>1333</v>
      </c>
      <c r="AC119" s="1186">
        <v>0</v>
      </c>
      <c r="AD119" s="1186">
        <v>0</v>
      </c>
      <c r="AE119" s="1186" t="s">
        <v>1333</v>
      </c>
      <c r="AF119" s="1186">
        <v>0</v>
      </c>
      <c r="AG119" s="1186">
        <v>0</v>
      </c>
      <c r="AH119" s="1186" t="s">
        <v>1333</v>
      </c>
      <c r="AI119" s="1186">
        <v>22</v>
      </c>
      <c r="AJ119" s="1186">
        <v>0</v>
      </c>
      <c r="AK119" s="1186">
        <v>1</v>
      </c>
      <c r="AL119" s="1186">
        <v>0</v>
      </c>
      <c r="AM119" s="1186">
        <v>0</v>
      </c>
      <c r="AN119" s="1186">
        <v>0</v>
      </c>
      <c r="AO119" s="1186">
        <v>0</v>
      </c>
      <c r="AP119" s="1186">
        <v>0</v>
      </c>
      <c r="AQ119" s="1186">
        <v>0</v>
      </c>
      <c r="AR119" s="1186">
        <v>0</v>
      </c>
      <c r="AS119" s="1186">
        <v>0</v>
      </c>
      <c r="AT119" s="1186" t="s">
        <v>1333</v>
      </c>
      <c r="AU119" s="1186">
        <v>0</v>
      </c>
      <c r="AV119" s="1186">
        <v>0</v>
      </c>
      <c r="AW119" s="1186" t="s">
        <v>1333</v>
      </c>
      <c r="AX119" s="1186">
        <v>0</v>
      </c>
      <c r="AY119" s="1186">
        <v>0</v>
      </c>
      <c r="AZ119" s="1186" t="s">
        <v>1333</v>
      </c>
      <c r="BA119" s="1186" t="s">
        <v>1333</v>
      </c>
      <c r="BB119" s="93" t="s">
        <v>717</v>
      </c>
      <c r="BC119" s="364">
        <v>105</v>
      </c>
      <c r="BD119" s="441" t="s">
        <v>1181</v>
      </c>
      <c r="BE119" s="413"/>
      <c r="BF119" s="43" t="s">
        <v>792</v>
      </c>
    </row>
    <row r="120" spans="1:58" ht="15.75">
      <c r="A120" s="111" t="s">
        <v>421</v>
      </c>
      <c r="B120" s="220" t="s">
        <v>1295</v>
      </c>
      <c r="C120" s="111" t="s">
        <v>626</v>
      </c>
      <c r="D120" s="221">
        <v>33.33</v>
      </c>
      <c r="E120" s="121">
        <v>87.5</v>
      </c>
      <c r="F120" s="230">
        <v>100</v>
      </c>
      <c r="G120" s="203" t="s">
        <v>1332</v>
      </c>
      <c r="H120" s="567" t="s">
        <v>1332</v>
      </c>
      <c r="I120" s="567" t="s">
        <v>1332</v>
      </c>
      <c r="J120" s="737">
        <v>100</v>
      </c>
      <c r="K120" s="1077">
        <v>100</v>
      </c>
      <c r="L120" s="1186">
        <v>100</v>
      </c>
      <c r="M120" s="1186">
        <v>0</v>
      </c>
      <c r="N120" s="1186">
        <v>20</v>
      </c>
      <c r="O120" s="1186">
        <v>20</v>
      </c>
      <c r="P120" s="1186">
        <v>0</v>
      </c>
      <c r="Q120" s="1186">
        <v>20</v>
      </c>
      <c r="R120" s="1186">
        <v>0</v>
      </c>
      <c r="S120" s="1186">
        <v>0</v>
      </c>
      <c r="T120" s="1186">
        <v>0</v>
      </c>
      <c r="U120" s="1186">
        <v>0</v>
      </c>
      <c r="V120" s="1186">
        <v>0</v>
      </c>
      <c r="W120" s="1186">
        <v>0</v>
      </c>
      <c r="X120" s="1186">
        <v>0</v>
      </c>
      <c r="Y120" s="1186">
        <v>0</v>
      </c>
      <c r="Z120" s="1186">
        <v>0</v>
      </c>
      <c r="AA120" s="1186">
        <v>0</v>
      </c>
      <c r="AB120" s="1186" t="s">
        <v>1333</v>
      </c>
      <c r="AC120" s="1186">
        <v>0</v>
      </c>
      <c r="AD120" s="1186">
        <v>0</v>
      </c>
      <c r="AE120" s="1186" t="s">
        <v>1333</v>
      </c>
      <c r="AF120" s="1186">
        <v>0</v>
      </c>
      <c r="AG120" s="1186">
        <v>0</v>
      </c>
      <c r="AH120" s="1186" t="s">
        <v>1333</v>
      </c>
      <c r="AI120" s="1186">
        <v>0</v>
      </c>
      <c r="AJ120" s="1186">
        <v>0</v>
      </c>
      <c r="AK120" s="1186">
        <v>0</v>
      </c>
      <c r="AL120" s="1186">
        <v>0</v>
      </c>
      <c r="AM120" s="1186">
        <v>0</v>
      </c>
      <c r="AN120" s="1186">
        <v>0</v>
      </c>
      <c r="AO120" s="1186">
        <v>0</v>
      </c>
      <c r="AP120" s="1186">
        <v>0</v>
      </c>
      <c r="AQ120" s="1186">
        <v>0</v>
      </c>
      <c r="AR120" s="1186">
        <v>0</v>
      </c>
      <c r="AS120" s="1186">
        <v>0</v>
      </c>
      <c r="AT120" s="1186" t="s">
        <v>1333</v>
      </c>
      <c r="AU120" s="1186">
        <v>0</v>
      </c>
      <c r="AV120" s="1186">
        <v>0</v>
      </c>
      <c r="AW120" s="1186" t="s">
        <v>1333</v>
      </c>
      <c r="AX120" s="1186">
        <v>0</v>
      </c>
      <c r="AY120" s="1186">
        <v>0</v>
      </c>
      <c r="AZ120" s="1186" t="s">
        <v>1333</v>
      </c>
      <c r="BA120" s="1186" t="s">
        <v>1333</v>
      </c>
      <c r="BB120" s="93" t="s">
        <v>717</v>
      </c>
      <c r="BC120" s="364">
        <v>105</v>
      </c>
      <c r="BD120" s="441" t="s">
        <v>882</v>
      </c>
      <c r="BE120" s="413"/>
      <c r="BF120" s="43" t="s">
        <v>792</v>
      </c>
    </row>
    <row r="121" spans="1:58" ht="15.75">
      <c r="A121" s="111" t="s">
        <v>1152</v>
      </c>
      <c r="B121" s="220" t="s">
        <v>1295</v>
      </c>
      <c r="C121" s="111" t="s">
        <v>1204</v>
      </c>
      <c r="D121" s="221">
        <v>83.33</v>
      </c>
      <c r="E121" s="121">
        <v>93.55</v>
      </c>
      <c r="F121" s="219">
        <v>100</v>
      </c>
      <c r="G121" s="203" t="s">
        <v>1332</v>
      </c>
      <c r="H121" s="567" t="s">
        <v>1332</v>
      </c>
      <c r="I121" s="567" t="s">
        <v>1332</v>
      </c>
      <c r="J121" s="737">
        <v>100</v>
      </c>
      <c r="K121" s="1077">
        <v>100</v>
      </c>
      <c r="L121" s="1186">
        <v>100</v>
      </c>
      <c r="M121" s="1186">
        <v>0</v>
      </c>
      <c r="N121" s="1186">
        <v>22</v>
      </c>
      <c r="O121" s="1186">
        <v>20</v>
      </c>
      <c r="P121" s="1186">
        <v>2</v>
      </c>
      <c r="Q121" s="1186">
        <v>20</v>
      </c>
      <c r="R121" s="1186">
        <v>0</v>
      </c>
      <c r="S121" s="1186">
        <v>0</v>
      </c>
      <c r="T121" s="1186">
        <v>0</v>
      </c>
      <c r="U121" s="1186">
        <v>0</v>
      </c>
      <c r="V121" s="1186">
        <v>0</v>
      </c>
      <c r="W121" s="1186">
        <v>0</v>
      </c>
      <c r="X121" s="1186">
        <v>0</v>
      </c>
      <c r="Y121" s="1186">
        <v>0</v>
      </c>
      <c r="Z121" s="1186">
        <v>0</v>
      </c>
      <c r="AA121" s="1186">
        <v>0</v>
      </c>
      <c r="AB121" s="1186" t="s">
        <v>1333</v>
      </c>
      <c r="AC121" s="1186">
        <v>0</v>
      </c>
      <c r="AD121" s="1186">
        <v>0</v>
      </c>
      <c r="AE121" s="1186" t="s">
        <v>1333</v>
      </c>
      <c r="AF121" s="1186">
        <v>0</v>
      </c>
      <c r="AG121" s="1186">
        <v>0</v>
      </c>
      <c r="AH121" s="1186" t="s">
        <v>1333</v>
      </c>
      <c r="AI121" s="1186">
        <v>2</v>
      </c>
      <c r="AJ121" s="1186">
        <v>0</v>
      </c>
      <c r="AK121" s="1186">
        <v>0</v>
      </c>
      <c r="AL121" s="1186">
        <v>0</v>
      </c>
      <c r="AM121" s="1186">
        <v>0</v>
      </c>
      <c r="AN121" s="1186">
        <v>0</v>
      </c>
      <c r="AO121" s="1186">
        <v>0</v>
      </c>
      <c r="AP121" s="1186">
        <v>0</v>
      </c>
      <c r="AQ121" s="1186">
        <v>0</v>
      </c>
      <c r="AR121" s="1186">
        <v>0</v>
      </c>
      <c r="AS121" s="1186">
        <v>0</v>
      </c>
      <c r="AT121" s="1186" t="s">
        <v>1333</v>
      </c>
      <c r="AU121" s="1186">
        <v>0</v>
      </c>
      <c r="AV121" s="1186">
        <v>0</v>
      </c>
      <c r="AW121" s="1186" t="s">
        <v>1333</v>
      </c>
      <c r="AX121" s="1186">
        <v>0</v>
      </c>
      <c r="AY121" s="1186">
        <v>0</v>
      </c>
      <c r="AZ121" s="1186" t="s">
        <v>1333</v>
      </c>
      <c r="BA121" s="1186" t="s">
        <v>1333</v>
      </c>
      <c r="BB121" s="93" t="s">
        <v>717</v>
      </c>
      <c r="BC121" s="364">
        <v>105</v>
      </c>
      <c r="BD121" s="441" t="s">
        <v>882</v>
      </c>
      <c r="BE121" s="413"/>
      <c r="BF121" s="43" t="s">
        <v>792</v>
      </c>
    </row>
    <row r="122" spans="1:58" ht="15.75">
      <c r="A122" s="111" t="s">
        <v>120</v>
      </c>
      <c r="B122" s="220" t="s">
        <v>1293</v>
      </c>
      <c r="C122" s="111" t="s">
        <v>811</v>
      </c>
      <c r="D122" s="221">
        <v>50</v>
      </c>
      <c r="E122" s="121">
        <v>100</v>
      </c>
      <c r="F122" s="230">
        <v>100</v>
      </c>
      <c r="G122" s="203" t="s">
        <v>1386</v>
      </c>
      <c r="H122" s="567" t="s">
        <v>1389</v>
      </c>
      <c r="I122" s="567" t="s">
        <v>1389</v>
      </c>
      <c r="J122" s="737">
        <v>100</v>
      </c>
      <c r="K122" s="1077">
        <v>100</v>
      </c>
      <c r="L122" s="1186" t="s">
        <v>1190</v>
      </c>
      <c r="M122" s="1186">
        <v>0</v>
      </c>
      <c r="N122" s="1186">
        <v>0</v>
      </c>
      <c r="O122" s="1186">
        <v>0</v>
      </c>
      <c r="P122" s="1186">
        <v>0</v>
      </c>
      <c r="Q122" s="1186">
        <v>0</v>
      </c>
      <c r="R122" s="1186">
        <v>0</v>
      </c>
      <c r="S122" s="1186">
        <v>0</v>
      </c>
      <c r="T122" s="1186">
        <v>0</v>
      </c>
      <c r="U122" s="1186">
        <v>0</v>
      </c>
      <c r="V122" s="1186">
        <v>0</v>
      </c>
      <c r="W122" s="1186">
        <v>0</v>
      </c>
      <c r="X122" s="1186">
        <v>0</v>
      </c>
      <c r="Y122" s="1186">
        <v>0</v>
      </c>
      <c r="Z122" s="1186">
        <v>0</v>
      </c>
      <c r="AA122" s="1186">
        <v>0</v>
      </c>
      <c r="AB122" s="1186" t="s">
        <v>1333</v>
      </c>
      <c r="AC122" s="1186">
        <v>0</v>
      </c>
      <c r="AD122" s="1186">
        <v>0</v>
      </c>
      <c r="AE122" s="1186" t="s">
        <v>1333</v>
      </c>
      <c r="AF122" s="1186">
        <v>0</v>
      </c>
      <c r="AG122" s="1186">
        <v>0</v>
      </c>
      <c r="AH122" s="1186" t="s">
        <v>1333</v>
      </c>
      <c r="AI122" s="1186">
        <v>0</v>
      </c>
      <c r="AJ122" s="1186">
        <v>0</v>
      </c>
      <c r="AK122" s="1186">
        <v>0</v>
      </c>
      <c r="AL122" s="1186">
        <v>0</v>
      </c>
      <c r="AM122" s="1186">
        <v>0</v>
      </c>
      <c r="AN122" s="1186">
        <v>0</v>
      </c>
      <c r="AO122" s="1186">
        <v>0</v>
      </c>
      <c r="AP122" s="1186">
        <v>0</v>
      </c>
      <c r="AQ122" s="1186">
        <v>0</v>
      </c>
      <c r="AR122" s="1186">
        <v>0</v>
      </c>
      <c r="AS122" s="1186">
        <v>0</v>
      </c>
      <c r="AT122" s="1186" t="s">
        <v>1333</v>
      </c>
      <c r="AU122" s="1186">
        <v>0</v>
      </c>
      <c r="AV122" s="1186">
        <v>0</v>
      </c>
      <c r="AW122" s="1186" t="s">
        <v>1333</v>
      </c>
      <c r="AX122" s="1186">
        <v>0</v>
      </c>
      <c r="AY122" s="1186">
        <v>0</v>
      </c>
      <c r="AZ122" s="1186" t="s">
        <v>1333</v>
      </c>
      <c r="BA122" s="1186" t="s">
        <v>1333</v>
      </c>
      <c r="BB122" s="93" t="s">
        <v>627</v>
      </c>
      <c r="BC122" s="364">
        <v>112</v>
      </c>
      <c r="BD122" s="441" t="s">
        <v>1179</v>
      </c>
      <c r="BE122" s="413" t="s">
        <v>1389</v>
      </c>
      <c r="BF122" s="43" t="s">
        <v>792</v>
      </c>
    </row>
    <row r="123" spans="1:58" ht="15.75">
      <c r="A123" s="111" t="s">
        <v>148</v>
      </c>
      <c r="B123" s="220" t="s">
        <v>1295</v>
      </c>
      <c r="C123" s="111" t="s">
        <v>536</v>
      </c>
      <c r="D123" s="221" t="s">
        <v>1190</v>
      </c>
      <c r="E123" s="121">
        <v>100</v>
      </c>
      <c r="F123" s="410" t="s">
        <v>1190</v>
      </c>
      <c r="G123" s="203" t="s">
        <v>1332</v>
      </c>
      <c r="H123" s="567" t="s">
        <v>1332</v>
      </c>
      <c r="I123" s="567" t="s">
        <v>1332</v>
      </c>
      <c r="J123" s="737">
        <v>100</v>
      </c>
      <c r="K123" s="1077">
        <v>100</v>
      </c>
      <c r="L123" s="1186">
        <v>100</v>
      </c>
      <c r="M123" s="1186">
        <v>0</v>
      </c>
      <c r="N123" s="1186">
        <v>2</v>
      </c>
      <c r="O123" s="1186">
        <v>1</v>
      </c>
      <c r="P123" s="1186">
        <v>1</v>
      </c>
      <c r="Q123" s="1186">
        <v>1</v>
      </c>
      <c r="R123" s="1186">
        <v>0</v>
      </c>
      <c r="S123" s="1186">
        <v>0</v>
      </c>
      <c r="T123" s="1186">
        <v>0</v>
      </c>
      <c r="U123" s="1186">
        <v>0</v>
      </c>
      <c r="V123" s="1186">
        <v>0</v>
      </c>
      <c r="W123" s="1186">
        <v>0</v>
      </c>
      <c r="X123" s="1186">
        <v>0</v>
      </c>
      <c r="Y123" s="1186">
        <v>0</v>
      </c>
      <c r="Z123" s="1186">
        <v>0</v>
      </c>
      <c r="AA123" s="1186">
        <v>0</v>
      </c>
      <c r="AB123" s="1186" t="s">
        <v>1333</v>
      </c>
      <c r="AC123" s="1186">
        <v>0</v>
      </c>
      <c r="AD123" s="1186">
        <v>0</v>
      </c>
      <c r="AE123" s="1186" t="s">
        <v>1333</v>
      </c>
      <c r="AF123" s="1186">
        <v>0</v>
      </c>
      <c r="AG123" s="1186">
        <v>0</v>
      </c>
      <c r="AH123" s="1186" t="s">
        <v>1333</v>
      </c>
      <c r="AI123" s="1186">
        <v>1</v>
      </c>
      <c r="AJ123" s="1186">
        <v>0</v>
      </c>
      <c r="AK123" s="1186">
        <v>0</v>
      </c>
      <c r="AL123" s="1186">
        <v>0</v>
      </c>
      <c r="AM123" s="1186">
        <v>0</v>
      </c>
      <c r="AN123" s="1186">
        <v>0</v>
      </c>
      <c r="AO123" s="1186">
        <v>0</v>
      </c>
      <c r="AP123" s="1186">
        <v>0</v>
      </c>
      <c r="AQ123" s="1186">
        <v>0</v>
      </c>
      <c r="AR123" s="1186">
        <v>0</v>
      </c>
      <c r="AS123" s="1186">
        <v>0</v>
      </c>
      <c r="AT123" s="1186" t="s">
        <v>1333</v>
      </c>
      <c r="AU123" s="1186">
        <v>0</v>
      </c>
      <c r="AV123" s="1186">
        <v>0</v>
      </c>
      <c r="AW123" s="1186" t="s">
        <v>1333</v>
      </c>
      <c r="AX123" s="1186">
        <v>0</v>
      </c>
      <c r="AY123" s="1186">
        <v>0</v>
      </c>
      <c r="AZ123" s="1186" t="s">
        <v>1333</v>
      </c>
      <c r="BA123" s="1186" t="s">
        <v>1333</v>
      </c>
      <c r="BB123" s="93" t="s">
        <v>718</v>
      </c>
      <c r="BC123" s="364">
        <v>105</v>
      </c>
      <c r="BD123" s="441" t="s">
        <v>1179</v>
      </c>
      <c r="BE123" s="413"/>
      <c r="BF123" s="43" t="s">
        <v>792</v>
      </c>
    </row>
    <row r="124" spans="1:58" ht="15.75">
      <c r="A124" s="111" t="s">
        <v>102</v>
      </c>
      <c r="B124" s="220" t="s">
        <v>1293</v>
      </c>
      <c r="C124" s="111" t="s">
        <v>549</v>
      </c>
      <c r="D124" s="221">
        <v>100</v>
      </c>
      <c r="E124" s="121">
        <v>100</v>
      </c>
      <c r="F124" s="230">
        <v>100</v>
      </c>
      <c r="G124" s="203" t="s">
        <v>1386</v>
      </c>
      <c r="H124" s="567" t="s">
        <v>1389</v>
      </c>
      <c r="I124" s="567" t="s">
        <v>1389</v>
      </c>
      <c r="J124" s="737">
        <v>100</v>
      </c>
      <c r="K124" s="1077">
        <v>100</v>
      </c>
      <c r="L124" s="1186">
        <v>100</v>
      </c>
      <c r="M124" s="1186">
        <v>1</v>
      </c>
      <c r="N124" s="1186">
        <v>4</v>
      </c>
      <c r="O124" s="1186">
        <v>3</v>
      </c>
      <c r="P124" s="1186">
        <v>1</v>
      </c>
      <c r="Q124" s="1186">
        <v>2</v>
      </c>
      <c r="R124" s="1186">
        <v>0</v>
      </c>
      <c r="S124" s="1186">
        <v>1</v>
      </c>
      <c r="T124" s="1186">
        <v>0</v>
      </c>
      <c r="U124" s="1186">
        <v>0</v>
      </c>
      <c r="V124" s="1186">
        <v>0</v>
      </c>
      <c r="W124" s="1186">
        <v>0</v>
      </c>
      <c r="X124" s="1186">
        <v>0</v>
      </c>
      <c r="Y124" s="1186">
        <v>0</v>
      </c>
      <c r="Z124" s="1186">
        <v>0</v>
      </c>
      <c r="AA124" s="1186">
        <v>0</v>
      </c>
      <c r="AB124" s="1186" t="s">
        <v>1333</v>
      </c>
      <c r="AC124" s="1186">
        <v>0</v>
      </c>
      <c r="AD124" s="1186">
        <v>0</v>
      </c>
      <c r="AE124" s="1186" t="s">
        <v>1333</v>
      </c>
      <c r="AF124" s="1186">
        <v>0</v>
      </c>
      <c r="AG124" s="1186">
        <v>0</v>
      </c>
      <c r="AH124" s="1186" t="s">
        <v>1333</v>
      </c>
      <c r="AI124" s="1186">
        <v>1</v>
      </c>
      <c r="AJ124" s="1186">
        <v>0</v>
      </c>
      <c r="AK124" s="1186">
        <v>0</v>
      </c>
      <c r="AL124" s="1186">
        <v>0</v>
      </c>
      <c r="AM124" s="1186">
        <v>0</v>
      </c>
      <c r="AN124" s="1186">
        <v>0</v>
      </c>
      <c r="AO124" s="1186">
        <v>0</v>
      </c>
      <c r="AP124" s="1186">
        <v>0</v>
      </c>
      <c r="AQ124" s="1186">
        <v>0</v>
      </c>
      <c r="AR124" s="1186">
        <v>0</v>
      </c>
      <c r="AS124" s="1186">
        <v>0</v>
      </c>
      <c r="AT124" s="1186" t="s">
        <v>1333</v>
      </c>
      <c r="AU124" s="1186">
        <v>0</v>
      </c>
      <c r="AV124" s="1186">
        <v>0</v>
      </c>
      <c r="AW124" s="1186" t="s">
        <v>1333</v>
      </c>
      <c r="AX124" s="1186">
        <v>0</v>
      </c>
      <c r="AY124" s="1186">
        <v>0</v>
      </c>
      <c r="AZ124" s="1186" t="s">
        <v>1333</v>
      </c>
      <c r="BA124" s="1186" t="s">
        <v>1333</v>
      </c>
      <c r="BB124" s="93" t="s">
        <v>627</v>
      </c>
      <c r="BC124" s="364">
        <v>112</v>
      </c>
      <c r="BD124" s="441" t="s">
        <v>1180</v>
      </c>
      <c r="BE124" s="413" t="s">
        <v>1389</v>
      </c>
      <c r="BF124" s="43" t="s">
        <v>792</v>
      </c>
    </row>
    <row r="125" spans="1:58" ht="15.75">
      <c r="A125" s="111" t="s">
        <v>132</v>
      </c>
      <c r="B125" s="220" t="s">
        <v>1293</v>
      </c>
      <c r="C125" s="111" t="s">
        <v>787</v>
      </c>
      <c r="D125" s="221">
        <v>66.67</v>
      </c>
      <c r="E125" s="121">
        <v>100</v>
      </c>
      <c r="F125" s="230">
        <v>100</v>
      </c>
      <c r="G125" s="203" t="s">
        <v>1386</v>
      </c>
      <c r="H125" s="567" t="s">
        <v>1389</v>
      </c>
      <c r="I125" s="567" t="s">
        <v>1389</v>
      </c>
      <c r="J125" s="737">
        <v>100</v>
      </c>
      <c r="K125" s="1078" t="s">
        <v>1190</v>
      </c>
      <c r="L125" s="1186">
        <v>100</v>
      </c>
      <c r="M125" s="1186">
        <v>1</v>
      </c>
      <c r="N125" s="1186">
        <v>4</v>
      </c>
      <c r="O125" s="1186">
        <v>3</v>
      </c>
      <c r="P125" s="1186">
        <v>1</v>
      </c>
      <c r="Q125" s="1186">
        <v>3</v>
      </c>
      <c r="R125" s="1186">
        <v>0</v>
      </c>
      <c r="S125" s="1186">
        <v>0</v>
      </c>
      <c r="T125" s="1186">
        <v>0</v>
      </c>
      <c r="U125" s="1186">
        <v>0</v>
      </c>
      <c r="V125" s="1186">
        <v>0</v>
      </c>
      <c r="W125" s="1186">
        <v>0</v>
      </c>
      <c r="X125" s="1186">
        <v>0</v>
      </c>
      <c r="Y125" s="1186">
        <v>0</v>
      </c>
      <c r="Z125" s="1186">
        <v>0</v>
      </c>
      <c r="AA125" s="1186">
        <v>0</v>
      </c>
      <c r="AB125" s="1186" t="s">
        <v>1333</v>
      </c>
      <c r="AC125" s="1186">
        <v>0</v>
      </c>
      <c r="AD125" s="1186">
        <v>0</v>
      </c>
      <c r="AE125" s="1186" t="s">
        <v>1333</v>
      </c>
      <c r="AF125" s="1186">
        <v>0</v>
      </c>
      <c r="AG125" s="1186">
        <v>0</v>
      </c>
      <c r="AH125" s="1186" t="s">
        <v>1333</v>
      </c>
      <c r="AI125" s="1186">
        <v>1</v>
      </c>
      <c r="AJ125" s="1186">
        <v>0</v>
      </c>
      <c r="AK125" s="1186">
        <v>0</v>
      </c>
      <c r="AL125" s="1186">
        <v>0</v>
      </c>
      <c r="AM125" s="1186">
        <v>0</v>
      </c>
      <c r="AN125" s="1186">
        <v>0</v>
      </c>
      <c r="AO125" s="1186">
        <v>0</v>
      </c>
      <c r="AP125" s="1186">
        <v>0</v>
      </c>
      <c r="AQ125" s="1186">
        <v>0</v>
      </c>
      <c r="AR125" s="1186">
        <v>0</v>
      </c>
      <c r="AS125" s="1186">
        <v>0</v>
      </c>
      <c r="AT125" s="1186" t="s">
        <v>1333</v>
      </c>
      <c r="AU125" s="1186">
        <v>0</v>
      </c>
      <c r="AV125" s="1186">
        <v>0</v>
      </c>
      <c r="AW125" s="1186" t="s">
        <v>1333</v>
      </c>
      <c r="AX125" s="1186">
        <v>0</v>
      </c>
      <c r="AY125" s="1186">
        <v>0</v>
      </c>
      <c r="AZ125" s="1186" t="s">
        <v>1333</v>
      </c>
      <c r="BA125" s="1186" t="s">
        <v>1333</v>
      </c>
      <c r="BB125" s="93" t="s">
        <v>718</v>
      </c>
      <c r="BC125" s="364">
        <v>112</v>
      </c>
      <c r="BD125" s="441" t="s">
        <v>1179</v>
      </c>
      <c r="BE125" s="413" t="s">
        <v>1389</v>
      </c>
      <c r="BF125" s="43" t="s">
        <v>792</v>
      </c>
    </row>
    <row r="126" spans="1:58" ht="15.75">
      <c r="A126" s="111" t="s">
        <v>372</v>
      </c>
      <c r="B126" s="220" t="s">
        <v>1293</v>
      </c>
      <c r="C126" s="111" t="s">
        <v>599</v>
      </c>
      <c r="D126" s="221">
        <v>0</v>
      </c>
      <c r="E126" s="121">
        <v>100</v>
      </c>
      <c r="F126" s="230">
        <v>100</v>
      </c>
      <c r="G126" s="203" t="s">
        <v>1386</v>
      </c>
      <c r="H126" s="567" t="s">
        <v>1389</v>
      </c>
      <c r="I126" s="567" t="s">
        <v>1389</v>
      </c>
      <c r="J126" s="737">
        <v>100</v>
      </c>
      <c r="K126" s="1077">
        <v>100</v>
      </c>
      <c r="L126" s="1186" t="s">
        <v>1190</v>
      </c>
      <c r="M126" s="1186">
        <v>0</v>
      </c>
      <c r="N126" s="1186">
        <v>0</v>
      </c>
      <c r="O126" s="1186">
        <v>0</v>
      </c>
      <c r="P126" s="1186">
        <v>0</v>
      </c>
      <c r="Q126" s="1186">
        <v>0</v>
      </c>
      <c r="R126" s="1186">
        <v>0</v>
      </c>
      <c r="S126" s="1186">
        <v>0</v>
      </c>
      <c r="T126" s="1186">
        <v>0</v>
      </c>
      <c r="U126" s="1186">
        <v>0</v>
      </c>
      <c r="V126" s="1186">
        <v>0</v>
      </c>
      <c r="W126" s="1186">
        <v>0</v>
      </c>
      <c r="X126" s="1186">
        <v>0</v>
      </c>
      <c r="Y126" s="1186">
        <v>0</v>
      </c>
      <c r="Z126" s="1186">
        <v>0</v>
      </c>
      <c r="AA126" s="1186">
        <v>0</v>
      </c>
      <c r="AB126" s="1186" t="s">
        <v>1333</v>
      </c>
      <c r="AC126" s="1186">
        <v>0</v>
      </c>
      <c r="AD126" s="1186">
        <v>0</v>
      </c>
      <c r="AE126" s="1186" t="s">
        <v>1333</v>
      </c>
      <c r="AF126" s="1186">
        <v>0</v>
      </c>
      <c r="AG126" s="1186">
        <v>0</v>
      </c>
      <c r="AH126" s="1186" t="s">
        <v>1333</v>
      </c>
      <c r="AI126" s="1186">
        <v>0</v>
      </c>
      <c r="AJ126" s="1186">
        <v>0</v>
      </c>
      <c r="AK126" s="1186">
        <v>0</v>
      </c>
      <c r="AL126" s="1186">
        <v>0</v>
      </c>
      <c r="AM126" s="1186">
        <v>0</v>
      </c>
      <c r="AN126" s="1186">
        <v>0</v>
      </c>
      <c r="AO126" s="1186">
        <v>0</v>
      </c>
      <c r="AP126" s="1186">
        <v>0</v>
      </c>
      <c r="AQ126" s="1186">
        <v>0</v>
      </c>
      <c r="AR126" s="1186">
        <v>0</v>
      </c>
      <c r="AS126" s="1186">
        <v>0</v>
      </c>
      <c r="AT126" s="1186" t="s">
        <v>1333</v>
      </c>
      <c r="AU126" s="1186">
        <v>0</v>
      </c>
      <c r="AV126" s="1186">
        <v>0</v>
      </c>
      <c r="AW126" s="1186" t="s">
        <v>1333</v>
      </c>
      <c r="AX126" s="1186">
        <v>0</v>
      </c>
      <c r="AY126" s="1186">
        <v>0</v>
      </c>
      <c r="AZ126" s="1186" t="s">
        <v>1333</v>
      </c>
      <c r="BA126" s="1186" t="s">
        <v>1333</v>
      </c>
      <c r="BB126" s="93" t="s">
        <v>718</v>
      </c>
      <c r="BC126" s="364">
        <v>112</v>
      </c>
      <c r="BD126" s="441" t="s">
        <v>1179</v>
      </c>
      <c r="BE126" s="413" t="s">
        <v>1389</v>
      </c>
      <c r="BF126" s="43" t="s">
        <v>792</v>
      </c>
    </row>
    <row r="127" spans="1:58" ht="15.75">
      <c r="A127" s="111" t="s">
        <v>245</v>
      </c>
      <c r="B127" s="220" t="s">
        <v>1293</v>
      </c>
      <c r="C127" s="111" t="s">
        <v>627</v>
      </c>
      <c r="D127" s="221">
        <v>40</v>
      </c>
      <c r="E127" s="121">
        <v>100</v>
      </c>
      <c r="F127" s="230">
        <v>100</v>
      </c>
      <c r="G127" s="203" t="s">
        <v>1386</v>
      </c>
      <c r="H127" s="567" t="s">
        <v>1389</v>
      </c>
      <c r="I127" s="567" t="s">
        <v>1389</v>
      </c>
      <c r="J127" s="737">
        <v>100</v>
      </c>
      <c r="K127" s="1077">
        <v>100</v>
      </c>
      <c r="L127" s="1186">
        <v>100</v>
      </c>
      <c r="M127" s="1186">
        <v>0</v>
      </c>
      <c r="N127" s="1186">
        <v>1</v>
      </c>
      <c r="O127" s="1186">
        <v>0</v>
      </c>
      <c r="P127" s="1186">
        <v>1</v>
      </c>
      <c r="Q127" s="1186">
        <v>0</v>
      </c>
      <c r="R127" s="1186">
        <v>0</v>
      </c>
      <c r="S127" s="1186">
        <v>0</v>
      </c>
      <c r="T127" s="1186">
        <v>0</v>
      </c>
      <c r="U127" s="1186">
        <v>0</v>
      </c>
      <c r="V127" s="1186">
        <v>0</v>
      </c>
      <c r="W127" s="1186">
        <v>0</v>
      </c>
      <c r="X127" s="1186">
        <v>0</v>
      </c>
      <c r="Y127" s="1186">
        <v>0</v>
      </c>
      <c r="Z127" s="1186">
        <v>0</v>
      </c>
      <c r="AA127" s="1186">
        <v>0</v>
      </c>
      <c r="AB127" s="1186" t="s">
        <v>1333</v>
      </c>
      <c r="AC127" s="1186">
        <v>0</v>
      </c>
      <c r="AD127" s="1186">
        <v>0</v>
      </c>
      <c r="AE127" s="1186" t="s">
        <v>1333</v>
      </c>
      <c r="AF127" s="1186">
        <v>0</v>
      </c>
      <c r="AG127" s="1186">
        <v>0</v>
      </c>
      <c r="AH127" s="1186" t="s">
        <v>1333</v>
      </c>
      <c r="AI127" s="1186">
        <v>1</v>
      </c>
      <c r="AJ127" s="1186">
        <v>0</v>
      </c>
      <c r="AK127" s="1186">
        <v>0</v>
      </c>
      <c r="AL127" s="1186">
        <v>0</v>
      </c>
      <c r="AM127" s="1186">
        <v>0</v>
      </c>
      <c r="AN127" s="1186">
        <v>0</v>
      </c>
      <c r="AO127" s="1186">
        <v>0</v>
      </c>
      <c r="AP127" s="1186">
        <v>0</v>
      </c>
      <c r="AQ127" s="1186">
        <v>0</v>
      </c>
      <c r="AR127" s="1186">
        <v>0</v>
      </c>
      <c r="AS127" s="1186">
        <v>0</v>
      </c>
      <c r="AT127" s="1186" t="s">
        <v>1333</v>
      </c>
      <c r="AU127" s="1186">
        <v>0</v>
      </c>
      <c r="AV127" s="1186">
        <v>0</v>
      </c>
      <c r="AW127" s="1186" t="s">
        <v>1333</v>
      </c>
      <c r="AX127" s="1186">
        <v>0</v>
      </c>
      <c r="AY127" s="1186">
        <v>0</v>
      </c>
      <c r="AZ127" s="1186" t="s">
        <v>1333</v>
      </c>
      <c r="BA127" s="1186" t="s">
        <v>1333</v>
      </c>
      <c r="BB127" s="93" t="s">
        <v>718</v>
      </c>
      <c r="BC127" s="364">
        <v>112</v>
      </c>
      <c r="BD127" s="441" t="s">
        <v>1179</v>
      </c>
      <c r="BE127" s="413" t="s">
        <v>1389</v>
      </c>
      <c r="BF127" s="43" t="s">
        <v>792</v>
      </c>
    </row>
    <row r="128" spans="1:58" ht="15.75">
      <c r="A128" s="111" t="s">
        <v>216</v>
      </c>
      <c r="B128" s="220" t="s">
        <v>1293</v>
      </c>
      <c r="C128" s="111" t="s">
        <v>745</v>
      </c>
      <c r="D128" s="221">
        <v>100</v>
      </c>
      <c r="E128" s="121" t="s">
        <v>1190</v>
      </c>
      <c r="F128" s="230">
        <v>100</v>
      </c>
      <c r="G128" s="203" t="s">
        <v>1386</v>
      </c>
      <c r="H128" s="567" t="s">
        <v>1389</v>
      </c>
      <c r="I128" s="567" t="s">
        <v>1389</v>
      </c>
      <c r="J128" s="737">
        <v>100</v>
      </c>
      <c r="K128" s="1078" t="s">
        <v>1190</v>
      </c>
      <c r="L128" s="1186" t="s">
        <v>1190</v>
      </c>
      <c r="M128" s="1186">
        <v>0</v>
      </c>
      <c r="N128" s="1186">
        <v>0</v>
      </c>
      <c r="O128" s="1186">
        <v>0</v>
      </c>
      <c r="P128" s="1186">
        <v>0</v>
      </c>
      <c r="Q128" s="1186">
        <v>0</v>
      </c>
      <c r="R128" s="1186">
        <v>0</v>
      </c>
      <c r="S128" s="1186">
        <v>0</v>
      </c>
      <c r="T128" s="1186">
        <v>0</v>
      </c>
      <c r="U128" s="1186">
        <v>0</v>
      </c>
      <c r="V128" s="1186">
        <v>0</v>
      </c>
      <c r="W128" s="1186">
        <v>0</v>
      </c>
      <c r="X128" s="1186">
        <v>0</v>
      </c>
      <c r="Y128" s="1186">
        <v>0</v>
      </c>
      <c r="Z128" s="1186">
        <v>0</v>
      </c>
      <c r="AA128" s="1186">
        <v>0</v>
      </c>
      <c r="AB128" s="1186" t="s">
        <v>1333</v>
      </c>
      <c r="AC128" s="1186">
        <v>0</v>
      </c>
      <c r="AD128" s="1186">
        <v>0</v>
      </c>
      <c r="AE128" s="1186" t="s">
        <v>1333</v>
      </c>
      <c r="AF128" s="1186">
        <v>0</v>
      </c>
      <c r="AG128" s="1186">
        <v>0</v>
      </c>
      <c r="AH128" s="1186" t="s">
        <v>1333</v>
      </c>
      <c r="AI128" s="1186">
        <v>0</v>
      </c>
      <c r="AJ128" s="1186">
        <v>0</v>
      </c>
      <c r="AK128" s="1186">
        <v>0</v>
      </c>
      <c r="AL128" s="1186">
        <v>0</v>
      </c>
      <c r="AM128" s="1186">
        <v>0</v>
      </c>
      <c r="AN128" s="1186">
        <v>0</v>
      </c>
      <c r="AO128" s="1186">
        <v>0</v>
      </c>
      <c r="AP128" s="1186">
        <v>0</v>
      </c>
      <c r="AQ128" s="1186">
        <v>0</v>
      </c>
      <c r="AR128" s="1186">
        <v>0</v>
      </c>
      <c r="AS128" s="1186">
        <v>0</v>
      </c>
      <c r="AT128" s="1186" t="s">
        <v>1333</v>
      </c>
      <c r="AU128" s="1186">
        <v>0</v>
      </c>
      <c r="AV128" s="1186">
        <v>0</v>
      </c>
      <c r="AW128" s="1186" t="s">
        <v>1333</v>
      </c>
      <c r="AX128" s="1186">
        <v>0</v>
      </c>
      <c r="AY128" s="1186">
        <v>0</v>
      </c>
      <c r="AZ128" s="1186" t="s">
        <v>1333</v>
      </c>
      <c r="BA128" s="1186" t="s">
        <v>1333</v>
      </c>
      <c r="BB128" s="93" t="s">
        <v>718</v>
      </c>
      <c r="BC128" s="364">
        <v>112</v>
      </c>
      <c r="BD128" s="441" t="s">
        <v>1180</v>
      </c>
      <c r="BE128" s="413" t="s">
        <v>1389</v>
      </c>
      <c r="BF128" s="43" t="s">
        <v>792</v>
      </c>
    </row>
    <row r="129" spans="1:58" ht="15.75">
      <c r="A129" s="111" t="s">
        <v>374</v>
      </c>
      <c r="B129" s="220" t="s">
        <v>1295</v>
      </c>
      <c r="C129" s="111" t="s">
        <v>600</v>
      </c>
      <c r="D129" s="221">
        <v>87.5</v>
      </c>
      <c r="E129" s="121">
        <v>100</v>
      </c>
      <c r="F129" s="230">
        <v>93.33</v>
      </c>
      <c r="G129" s="203" t="s">
        <v>1332</v>
      </c>
      <c r="H129" s="567" t="s">
        <v>1389</v>
      </c>
      <c r="I129" s="567" t="s">
        <v>1389</v>
      </c>
      <c r="J129" s="737">
        <v>100</v>
      </c>
      <c r="K129" s="1077">
        <v>100</v>
      </c>
      <c r="L129" s="1186">
        <v>100</v>
      </c>
      <c r="M129" s="1186">
        <v>0</v>
      </c>
      <c r="N129" s="1186">
        <v>19</v>
      </c>
      <c r="O129" s="1186">
        <v>15</v>
      </c>
      <c r="P129" s="1186">
        <v>4</v>
      </c>
      <c r="Q129" s="1186">
        <v>15</v>
      </c>
      <c r="R129" s="1186">
        <v>0</v>
      </c>
      <c r="S129" s="1186">
        <v>0</v>
      </c>
      <c r="T129" s="1186">
        <v>0</v>
      </c>
      <c r="U129" s="1186">
        <v>0</v>
      </c>
      <c r="V129" s="1186">
        <v>0</v>
      </c>
      <c r="W129" s="1186">
        <v>0</v>
      </c>
      <c r="X129" s="1186">
        <v>0</v>
      </c>
      <c r="Y129" s="1186">
        <v>0</v>
      </c>
      <c r="Z129" s="1186">
        <v>0</v>
      </c>
      <c r="AA129" s="1186">
        <v>0</v>
      </c>
      <c r="AB129" s="1186" t="s">
        <v>1333</v>
      </c>
      <c r="AC129" s="1186">
        <v>0</v>
      </c>
      <c r="AD129" s="1186">
        <v>0</v>
      </c>
      <c r="AE129" s="1186" t="s">
        <v>1333</v>
      </c>
      <c r="AF129" s="1186">
        <v>0</v>
      </c>
      <c r="AG129" s="1186">
        <v>0</v>
      </c>
      <c r="AH129" s="1186" t="s">
        <v>1333</v>
      </c>
      <c r="AI129" s="1186">
        <v>4</v>
      </c>
      <c r="AJ129" s="1186">
        <v>0</v>
      </c>
      <c r="AK129" s="1186">
        <v>0</v>
      </c>
      <c r="AL129" s="1186">
        <v>0</v>
      </c>
      <c r="AM129" s="1186">
        <v>0</v>
      </c>
      <c r="AN129" s="1186">
        <v>0</v>
      </c>
      <c r="AO129" s="1186">
        <v>0</v>
      </c>
      <c r="AP129" s="1186">
        <v>0</v>
      </c>
      <c r="AQ129" s="1186">
        <v>0</v>
      </c>
      <c r="AR129" s="1186">
        <v>0</v>
      </c>
      <c r="AS129" s="1186">
        <v>0</v>
      </c>
      <c r="AT129" s="1186" t="s">
        <v>1333</v>
      </c>
      <c r="AU129" s="1186">
        <v>0</v>
      </c>
      <c r="AV129" s="1186">
        <v>0</v>
      </c>
      <c r="AW129" s="1186" t="s">
        <v>1333</v>
      </c>
      <c r="AX129" s="1186">
        <v>0</v>
      </c>
      <c r="AY129" s="1186">
        <v>0</v>
      </c>
      <c r="AZ129" s="1186" t="s">
        <v>1333</v>
      </c>
      <c r="BA129" s="1186" t="s">
        <v>1333</v>
      </c>
      <c r="BB129" s="93" t="s">
        <v>718</v>
      </c>
      <c r="BC129" s="364">
        <v>105</v>
      </c>
      <c r="BD129" s="441" t="s">
        <v>882</v>
      </c>
      <c r="BE129" s="413" t="s">
        <v>1389</v>
      </c>
      <c r="BF129" s="43" t="s">
        <v>792</v>
      </c>
    </row>
    <row r="130" spans="1:58" ht="15.75">
      <c r="A130" s="111" t="s">
        <v>256</v>
      </c>
      <c r="B130" s="220" t="s">
        <v>1293</v>
      </c>
      <c r="C130" s="111" t="s">
        <v>805</v>
      </c>
      <c r="D130" s="221">
        <v>76.67</v>
      </c>
      <c r="E130" s="121">
        <v>100</v>
      </c>
      <c r="F130" s="230">
        <v>100</v>
      </c>
      <c r="G130" s="203" t="s">
        <v>1386</v>
      </c>
      <c r="H130" s="567" t="s">
        <v>1389</v>
      </c>
      <c r="I130" s="567" t="s">
        <v>1389</v>
      </c>
      <c r="J130" s="737">
        <v>100</v>
      </c>
      <c r="K130" s="1077">
        <v>100</v>
      </c>
      <c r="L130" s="1186">
        <v>100</v>
      </c>
      <c r="M130" s="1186">
        <v>0</v>
      </c>
      <c r="N130" s="1186">
        <v>29</v>
      </c>
      <c r="O130" s="1186">
        <v>18</v>
      </c>
      <c r="P130" s="1186">
        <v>11</v>
      </c>
      <c r="Q130" s="1186">
        <v>18</v>
      </c>
      <c r="R130" s="1186">
        <v>0</v>
      </c>
      <c r="S130" s="1186">
        <v>0</v>
      </c>
      <c r="T130" s="1186">
        <v>0</v>
      </c>
      <c r="U130" s="1186">
        <v>0</v>
      </c>
      <c r="V130" s="1186">
        <v>0</v>
      </c>
      <c r="W130" s="1186">
        <v>0</v>
      </c>
      <c r="X130" s="1186">
        <v>0</v>
      </c>
      <c r="Y130" s="1186">
        <v>0</v>
      </c>
      <c r="Z130" s="1186">
        <v>0</v>
      </c>
      <c r="AA130" s="1186">
        <v>0</v>
      </c>
      <c r="AB130" s="1186" t="s">
        <v>1333</v>
      </c>
      <c r="AC130" s="1186">
        <v>0</v>
      </c>
      <c r="AD130" s="1186">
        <v>0</v>
      </c>
      <c r="AE130" s="1186" t="s">
        <v>1333</v>
      </c>
      <c r="AF130" s="1186">
        <v>0</v>
      </c>
      <c r="AG130" s="1186">
        <v>0</v>
      </c>
      <c r="AH130" s="1186" t="s">
        <v>1333</v>
      </c>
      <c r="AI130" s="1186">
        <v>11</v>
      </c>
      <c r="AJ130" s="1186">
        <v>0</v>
      </c>
      <c r="AK130" s="1186">
        <v>0</v>
      </c>
      <c r="AL130" s="1186">
        <v>0</v>
      </c>
      <c r="AM130" s="1186">
        <v>0</v>
      </c>
      <c r="AN130" s="1186">
        <v>0</v>
      </c>
      <c r="AO130" s="1186">
        <v>0</v>
      </c>
      <c r="AP130" s="1186">
        <v>0</v>
      </c>
      <c r="AQ130" s="1186">
        <v>0</v>
      </c>
      <c r="AR130" s="1186">
        <v>0</v>
      </c>
      <c r="AS130" s="1186">
        <v>0</v>
      </c>
      <c r="AT130" s="1186" t="s">
        <v>1333</v>
      </c>
      <c r="AU130" s="1186">
        <v>0</v>
      </c>
      <c r="AV130" s="1186">
        <v>0</v>
      </c>
      <c r="AW130" s="1186" t="s">
        <v>1333</v>
      </c>
      <c r="AX130" s="1186">
        <v>0</v>
      </c>
      <c r="AY130" s="1186">
        <v>0</v>
      </c>
      <c r="AZ130" s="1186" t="s">
        <v>1333</v>
      </c>
      <c r="BA130" s="1186" t="s">
        <v>1333</v>
      </c>
      <c r="BB130" s="93" t="s">
        <v>627</v>
      </c>
      <c r="BC130" s="364">
        <v>112</v>
      </c>
      <c r="BD130" s="441" t="s">
        <v>882</v>
      </c>
      <c r="BE130" s="413" t="s">
        <v>1389</v>
      </c>
      <c r="BF130" s="43" t="s">
        <v>792</v>
      </c>
    </row>
    <row r="131" spans="1:58" ht="15.75">
      <c r="A131" s="111" t="s">
        <v>425</v>
      </c>
      <c r="B131" s="220" t="s">
        <v>1293</v>
      </c>
      <c r="C131" s="111" t="s">
        <v>640</v>
      </c>
      <c r="D131" s="221">
        <v>73.33</v>
      </c>
      <c r="E131" s="121">
        <v>100</v>
      </c>
      <c r="F131" s="230">
        <v>100</v>
      </c>
      <c r="G131" s="203" t="s">
        <v>1386</v>
      </c>
      <c r="H131" s="567" t="s">
        <v>1389</v>
      </c>
      <c r="I131" s="567" t="s">
        <v>1389</v>
      </c>
      <c r="J131" s="737">
        <v>100</v>
      </c>
      <c r="K131" s="1077">
        <v>100</v>
      </c>
      <c r="L131" s="1186">
        <v>100</v>
      </c>
      <c r="M131" s="1186">
        <v>0</v>
      </c>
      <c r="N131" s="1186">
        <v>8</v>
      </c>
      <c r="O131" s="1186">
        <v>6</v>
      </c>
      <c r="P131" s="1186">
        <v>2</v>
      </c>
      <c r="Q131" s="1186">
        <v>6</v>
      </c>
      <c r="R131" s="1186">
        <v>0</v>
      </c>
      <c r="S131" s="1186">
        <v>0</v>
      </c>
      <c r="T131" s="1186">
        <v>0</v>
      </c>
      <c r="U131" s="1186">
        <v>0</v>
      </c>
      <c r="V131" s="1186">
        <v>0</v>
      </c>
      <c r="W131" s="1186">
        <v>0</v>
      </c>
      <c r="X131" s="1186">
        <v>0</v>
      </c>
      <c r="Y131" s="1186">
        <v>0</v>
      </c>
      <c r="Z131" s="1186">
        <v>0</v>
      </c>
      <c r="AA131" s="1186">
        <v>0</v>
      </c>
      <c r="AB131" s="1186" t="s">
        <v>1333</v>
      </c>
      <c r="AC131" s="1186">
        <v>0</v>
      </c>
      <c r="AD131" s="1186">
        <v>0</v>
      </c>
      <c r="AE131" s="1186" t="s">
        <v>1333</v>
      </c>
      <c r="AF131" s="1186">
        <v>0</v>
      </c>
      <c r="AG131" s="1186">
        <v>0</v>
      </c>
      <c r="AH131" s="1186" t="s">
        <v>1333</v>
      </c>
      <c r="AI131" s="1186">
        <v>2</v>
      </c>
      <c r="AJ131" s="1186">
        <v>0</v>
      </c>
      <c r="AK131" s="1186">
        <v>0</v>
      </c>
      <c r="AL131" s="1186">
        <v>0</v>
      </c>
      <c r="AM131" s="1186">
        <v>0</v>
      </c>
      <c r="AN131" s="1186">
        <v>0</v>
      </c>
      <c r="AO131" s="1186">
        <v>0</v>
      </c>
      <c r="AP131" s="1186">
        <v>0</v>
      </c>
      <c r="AQ131" s="1186">
        <v>0</v>
      </c>
      <c r="AR131" s="1186">
        <v>0</v>
      </c>
      <c r="AS131" s="1186">
        <v>0</v>
      </c>
      <c r="AT131" s="1186" t="s">
        <v>1333</v>
      </c>
      <c r="AU131" s="1186">
        <v>0</v>
      </c>
      <c r="AV131" s="1186">
        <v>0</v>
      </c>
      <c r="AW131" s="1186" t="s">
        <v>1333</v>
      </c>
      <c r="AX131" s="1186">
        <v>0</v>
      </c>
      <c r="AY131" s="1186">
        <v>0</v>
      </c>
      <c r="AZ131" s="1186" t="s">
        <v>1333</v>
      </c>
      <c r="BA131" s="1186" t="s">
        <v>1333</v>
      </c>
      <c r="BB131" s="93" t="s">
        <v>718</v>
      </c>
      <c r="BC131" s="364">
        <v>112</v>
      </c>
      <c r="BD131" s="441" t="s">
        <v>1179</v>
      </c>
      <c r="BE131" s="413" t="s">
        <v>1389</v>
      </c>
      <c r="BF131" s="43" t="s">
        <v>792</v>
      </c>
    </row>
    <row r="132" spans="1:58" ht="15.75">
      <c r="A132" s="111" t="s">
        <v>38</v>
      </c>
      <c r="B132" s="220" t="s">
        <v>1296</v>
      </c>
      <c r="C132" s="111" t="s">
        <v>666</v>
      </c>
      <c r="D132" s="221">
        <v>60</v>
      </c>
      <c r="E132" s="121">
        <v>100</v>
      </c>
      <c r="F132" s="230">
        <v>100</v>
      </c>
      <c r="G132" s="203" t="s">
        <v>1332</v>
      </c>
      <c r="H132" s="567" t="s">
        <v>1332</v>
      </c>
      <c r="I132" s="567" t="s">
        <v>1332</v>
      </c>
      <c r="J132" s="737">
        <v>100</v>
      </c>
      <c r="K132" s="1077">
        <v>100</v>
      </c>
      <c r="L132" s="1186">
        <v>100</v>
      </c>
      <c r="M132" s="1186">
        <v>2</v>
      </c>
      <c r="N132" s="1186">
        <v>18</v>
      </c>
      <c r="O132" s="1186">
        <v>15</v>
      </c>
      <c r="P132" s="1186">
        <v>3</v>
      </c>
      <c r="Q132" s="1186">
        <v>14</v>
      </c>
      <c r="R132" s="1186">
        <v>1</v>
      </c>
      <c r="S132" s="1186">
        <v>0</v>
      </c>
      <c r="T132" s="1186">
        <v>0</v>
      </c>
      <c r="U132" s="1186">
        <v>0</v>
      </c>
      <c r="V132" s="1186">
        <v>0</v>
      </c>
      <c r="W132" s="1186">
        <v>0</v>
      </c>
      <c r="X132" s="1186">
        <v>0</v>
      </c>
      <c r="Y132" s="1186">
        <v>0</v>
      </c>
      <c r="Z132" s="1186">
        <v>0</v>
      </c>
      <c r="AA132" s="1186">
        <v>0</v>
      </c>
      <c r="AB132" s="1186" t="s">
        <v>1333</v>
      </c>
      <c r="AC132" s="1186">
        <v>0</v>
      </c>
      <c r="AD132" s="1186">
        <v>0</v>
      </c>
      <c r="AE132" s="1186" t="s">
        <v>1333</v>
      </c>
      <c r="AF132" s="1186">
        <v>0</v>
      </c>
      <c r="AG132" s="1186">
        <v>0</v>
      </c>
      <c r="AH132" s="1186" t="s">
        <v>1333</v>
      </c>
      <c r="AI132" s="1186">
        <v>2</v>
      </c>
      <c r="AJ132" s="1186">
        <v>0</v>
      </c>
      <c r="AK132" s="1186">
        <v>1</v>
      </c>
      <c r="AL132" s="1186">
        <v>0</v>
      </c>
      <c r="AM132" s="1186">
        <v>0</v>
      </c>
      <c r="AN132" s="1186">
        <v>0</v>
      </c>
      <c r="AO132" s="1186">
        <v>0</v>
      </c>
      <c r="AP132" s="1186">
        <v>0</v>
      </c>
      <c r="AQ132" s="1186">
        <v>0</v>
      </c>
      <c r="AR132" s="1186">
        <v>0</v>
      </c>
      <c r="AS132" s="1186">
        <v>0</v>
      </c>
      <c r="AT132" s="1186" t="s">
        <v>1333</v>
      </c>
      <c r="AU132" s="1186">
        <v>0</v>
      </c>
      <c r="AV132" s="1186">
        <v>0</v>
      </c>
      <c r="AW132" s="1186" t="s">
        <v>1333</v>
      </c>
      <c r="AX132" s="1186">
        <v>0</v>
      </c>
      <c r="AY132" s="1186">
        <v>0</v>
      </c>
      <c r="AZ132" s="1186" t="s">
        <v>1333</v>
      </c>
      <c r="BA132" s="1186" t="s">
        <v>1333</v>
      </c>
      <c r="BB132" s="93" t="s">
        <v>1229</v>
      </c>
      <c r="BC132" s="364">
        <v>113</v>
      </c>
      <c r="BD132" s="441" t="s">
        <v>882</v>
      </c>
      <c r="BE132" s="413"/>
      <c r="BF132" s="43" t="s">
        <v>792</v>
      </c>
    </row>
    <row r="133" spans="1:58" ht="15.75">
      <c r="A133" s="111" t="s">
        <v>359</v>
      </c>
      <c r="B133" s="220" t="s">
        <v>1296</v>
      </c>
      <c r="C133" s="111" t="s">
        <v>590</v>
      </c>
      <c r="D133" s="221" t="s">
        <v>1190</v>
      </c>
      <c r="E133" s="121">
        <v>100</v>
      </c>
      <c r="F133" s="230">
        <v>100</v>
      </c>
      <c r="G133" s="203" t="s">
        <v>1190</v>
      </c>
      <c r="H133" s="567" t="s">
        <v>1332</v>
      </c>
      <c r="I133" s="567" t="s">
        <v>1332</v>
      </c>
      <c r="J133" s="737">
        <v>100</v>
      </c>
      <c r="K133" s="1077">
        <v>100</v>
      </c>
      <c r="L133" s="1186">
        <v>100</v>
      </c>
      <c r="M133" s="1186">
        <v>1</v>
      </c>
      <c r="N133" s="1186">
        <v>1</v>
      </c>
      <c r="O133" s="1186">
        <v>1</v>
      </c>
      <c r="P133" s="1186">
        <v>0</v>
      </c>
      <c r="Q133" s="1186">
        <v>1</v>
      </c>
      <c r="R133" s="1186">
        <v>0</v>
      </c>
      <c r="S133" s="1186">
        <v>0</v>
      </c>
      <c r="T133" s="1186">
        <v>0</v>
      </c>
      <c r="U133" s="1186">
        <v>0</v>
      </c>
      <c r="V133" s="1186">
        <v>0</v>
      </c>
      <c r="W133" s="1186">
        <v>0</v>
      </c>
      <c r="X133" s="1186">
        <v>0</v>
      </c>
      <c r="Y133" s="1186">
        <v>0</v>
      </c>
      <c r="Z133" s="1186">
        <v>0</v>
      </c>
      <c r="AA133" s="1186">
        <v>0</v>
      </c>
      <c r="AB133" s="1186" t="s">
        <v>1333</v>
      </c>
      <c r="AC133" s="1186">
        <v>0</v>
      </c>
      <c r="AD133" s="1186">
        <v>0</v>
      </c>
      <c r="AE133" s="1186" t="s">
        <v>1333</v>
      </c>
      <c r="AF133" s="1186">
        <v>0</v>
      </c>
      <c r="AG133" s="1186">
        <v>0</v>
      </c>
      <c r="AH133" s="1186" t="s">
        <v>1333</v>
      </c>
      <c r="AI133" s="1186">
        <v>0</v>
      </c>
      <c r="AJ133" s="1186">
        <v>0</v>
      </c>
      <c r="AK133" s="1186">
        <v>0</v>
      </c>
      <c r="AL133" s="1186">
        <v>0</v>
      </c>
      <c r="AM133" s="1186">
        <v>0</v>
      </c>
      <c r="AN133" s="1186">
        <v>0</v>
      </c>
      <c r="AO133" s="1186">
        <v>0</v>
      </c>
      <c r="AP133" s="1186">
        <v>0</v>
      </c>
      <c r="AQ133" s="1186">
        <v>0</v>
      </c>
      <c r="AR133" s="1186">
        <v>0</v>
      </c>
      <c r="AS133" s="1186">
        <v>0</v>
      </c>
      <c r="AT133" s="1186" t="s">
        <v>1333</v>
      </c>
      <c r="AU133" s="1186">
        <v>0</v>
      </c>
      <c r="AV133" s="1186">
        <v>0</v>
      </c>
      <c r="AW133" s="1186" t="s">
        <v>1333</v>
      </c>
      <c r="AX133" s="1186">
        <v>0</v>
      </c>
      <c r="AY133" s="1186">
        <v>0</v>
      </c>
      <c r="AZ133" s="1186" t="s">
        <v>1333</v>
      </c>
      <c r="BA133" s="1186" t="s">
        <v>1333</v>
      </c>
      <c r="BB133" s="93" t="s">
        <v>1229</v>
      </c>
      <c r="BC133" s="364">
        <v>113</v>
      </c>
      <c r="BD133" s="441" t="s">
        <v>1180</v>
      </c>
      <c r="BE133" s="413"/>
      <c r="BF133" s="43" t="s">
        <v>792</v>
      </c>
    </row>
    <row r="134" spans="1:58" ht="15.75">
      <c r="A134" s="111" t="s">
        <v>152</v>
      </c>
      <c r="B134" s="220" t="s">
        <v>1296</v>
      </c>
      <c r="C134" s="111" t="s">
        <v>659</v>
      </c>
      <c r="D134" s="221">
        <v>25</v>
      </c>
      <c r="E134" s="121">
        <v>100</v>
      </c>
      <c r="F134" s="230">
        <v>100</v>
      </c>
      <c r="G134" s="203" t="s">
        <v>1332</v>
      </c>
      <c r="H134" s="567" t="s">
        <v>1332</v>
      </c>
      <c r="I134" s="567" t="s">
        <v>1332</v>
      </c>
      <c r="J134" s="737">
        <v>100</v>
      </c>
      <c r="K134" s="1077">
        <v>100</v>
      </c>
      <c r="L134" s="1186">
        <v>100</v>
      </c>
      <c r="M134" s="1186">
        <v>3</v>
      </c>
      <c r="N134" s="1186">
        <v>14</v>
      </c>
      <c r="O134" s="1186">
        <v>13</v>
      </c>
      <c r="P134" s="1186">
        <v>1</v>
      </c>
      <c r="Q134" s="1186">
        <v>12</v>
      </c>
      <c r="R134" s="1186">
        <v>1</v>
      </c>
      <c r="S134" s="1186">
        <v>0</v>
      </c>
      <c r="T134" s="1186">
        <v>0</v>
      </c>
      <c r="U134" s="1186">
        <v>0</v>
      </c>
      <c r="V134" s="1186">
        <v>0</v>
      </c>
      <c r="W134" s="1186">
        <v>0</v>
      </c>
      <c r="X134" s="1186">
        <v>0</v>
      </c>
      <c r="Y134" s="1186">
        <v>0</v>
      </c>
      <c r="Z134" s="1186">
        <v>0</v>
      </c>
      <c r="AA134" s="1186">
        <v>0</v>
      </c>
      <c r="AB134" s="1186" t="s">
        <v>1333</v>
      </c>
      <c r="AC134" s="1186">
        <v>0</v>
      </c>
      <c r="AD134" s="1186">
        <v>0</v>
      </c>
      <c r="AE134" s="1186" t="s">
        <v>1333</v>
      </c>
      <c r="AF134" s="1186">
        <v>0</v>
      </c>
      <c r="AG134" s="1186">
        <v>0</v>
      </c>
      <c r="AH134" s="1186" t="s">
        <v>1333</v>
      </c>
      <c r="AI134" s="1186">
        <v>1</v>
      </c>
      <c r="AJ134" s="1186">
        <v>0</v>
      </c>
      <c r="AK134" s="1186">
        <v>0</v>
      </c>
      <c r="AL134" s="1186">
        <v>0</v>
      </c>
      <c r="AM134" s="1186">
        <v>0</v>
      </c>
      <c r="AN134" s="1186">
        <v>0</v>
      </c>
      <c r="AO134" s="1186">
        <v>0</v>
      </c>
      <c r="AP134" s="1186">
        <v>0</v>
      </c>
      <c r="AQ134" s="1186">
        <v>0</v>
      </c>
      <c r="AR134" s="1186">
        <v>0</v>
      </c>
      <c r="AS134" s="1186">
        <v>0</v>
      </c>
      <c r="AT134" s="1186" t="s">
        <v>1333</v>
      </c>
      <c r="AU134" s="1186">
        <v>0</v>
      </c>
      <c r="AV134" s="1186">
        <v>0</v>
      </c>
      <c r="AW134" s="1186" t="s">
        <v>1333</v>
      </c>
      <c r="AX134" s="1186">
        <v>0</v>
      </c>
      <c r="AY134" s="1186">
        <v>0</v>
      </c>
      <c r="AZ134" s="1186" t="s">
        <v>1333</v>
      </c>
      <c r="BA134" s="1186" t="s">
        <v>1333</v>
      </c>
      <c r="BB134" s="93" t="s">
        <v>1229</v>
      </c>
      <c r="BC134" s="364">
        <v>113</v>
      </c>
      <c r="BD134" s="441" t="s">
        <v>882</v>
      </c>
      <c r="BE134" s="413"/>
      <c r="BF134" s="43" t="s">
        <v>792</v>
      </c>
    </row>
    <row r="135" spans="1:58" ht="15.75">
      <c r="A135" s="111" t="s">
        <v>30</v>
      </c>
      <c r="B135" s="220" t="s">
        <v>1296</v>
      </c>
      <c r="C135" s="111" t="s">
        <v>657</v>
      </c>
      <c r="D135" s="221">
        <v>62.5</v>
      </c>
      <c r="E135" s="121">
        <v>100</v>
      </c>
      <c r="F135" s="230">
        <v>100</v>
      </c>
      <c r="G135" s="203" t="s">
        <v>1332</v>
      </c>
      <c r="H135" s="567" t="s">
        <v>1332</v>
      </c>
      <c r="I135" s="567" t="s">
        <v>1332</v>
      </c>
      <c r="J135" s="737">
        <v>100</v>
      </c>
      <c r="K135" s="1077">
        <v>100</v>
      </c>
      <c r="L135" s="1186">
        <v>100</v>
      </c>
      <c r="M135" s="1186">
        <v>2</v>
      </c>
      <c r="N135" s="1186">
        <v>9</v>
      </c>
      <c r="O135" s="1186">
        <v>6</v>
      </c>
      <c r="P135" s="1186">
        <v>3</v>
      </c>
      <c r="Q135" s="1186">
        <v>6</v>
      </c>
      <c r="R135" s="1186">
        <v>0</v>
      </c>
      <c r="S135" s="1186">
        <v>0</v>
      </c>
      <c r="T135" s="1186">
        <v>0</v>
      </c>
      <c r="U135" s="1186">
        <v>0</v>
      </c>
      <c r="V135" s="1186">
        <v>0</v>
      </c>
      <c r="W135" s="1186">
        <v>0</v>
      </c>
      <c r="X135" s="1186">
        <v>0</v>
      </c>
      <c r="Y135" s="1186">
        <v>0</v>
      </c>
      <c r="Z135" s="1186">
        <v>0</v>
      </c>
      <c r="AA135" s="1186">
        <v>0</v>
      </c>
      <c r="AB135" s="1186" t="s">
        <v>1333</v>
      </c>
      <c r="AC135" s="1186">
        <v>0</v>
      </c>
      <c r="AD135" s="1186">
        <v>0</v>
      </c>
      <c r="AE135" s="1186" t="s">
        <v>1333</v>
      </c>
      <c r="AF135" s="1186">
        <v>0</v>
      </c>
      <c r="AG135" s="1186">
        <v>0</v>
      </c>
      <c r="AH135" s="1186" t="s">
        <v>1333</v>
      </c>
      <c r="AI135" s="1186">
        <v>3</v>
      </c>
      <c r="AJ135" s="1186">
        <v>0</v>
      </c>
      <c r="AK135" s="1186">
        <v>0</v>
      </c>
      <c r="AL135" s="1186">
        <v>0</v>
      </c>
      <c r="AM135" s="1186">
        <v>0</v>
      </c>
      <c r="AN135" s="1186">
        <v>0</v>
      </c>
      <c r="AO135" s="1186">
        <v>0</v>
      </c>
      <c r="AP135" s="1186">
        <v>0</v>
      </c>
      <c r="AQ135" s="1186">
        <v>0</v>
      </c>
      <c r="AR135" s="1186">
        <v>0</v>
      </c>
      <c r="AS135" s="1186">
        <v>0</v>
      </c>
      <c r="AT135" s="1186" t="s">
        <v>1333</v>
      </c>
      <c r="AU135" s="1186">
        <v>0</v>
      </c>
      <c r="AV135" s="1186">
        <v>0</v>
      </c>
      <c r="AW135" s="1186" t="s">
        <v>1333</v>
      </c>
      <c r="AX135" s="1186">
        <v>0</v>
      </c>
      <c r="AY135" s="1186">
        <v>0</v>
      </c>
      <c r="AZ135" s="1186" t="s">
        <v>1333</v>
      </c>
      <c r="BA135" s="1186" t="s">
        <v>1333</v>
      </c>
      <c r="BB135" s="93" t="s">
        <v>1229</v>
      </c>
      <c r="BC135" s="364">
        <v>113</v>
      </c>
      <c r="BD135" s="441" t="s">
        <v>1179</v>
      </c>
      <c r="BE135" s="413"/>
      <c r="BF135" s="43" t="s">
        <v>792</v>
      </c>
    </row>
    <row r="136" spans="1:58" ht="15.75">
      <c r="A136" s="111" t="s">
        <v>9</v>
      </c>
      <c r="B136" s="220" t="s">
        <v>1296</v>
      </c>
      <c r="C136" s="111" t="s">
        <v>524</v>
      </c>
      <c r="D136" s="221">
        <v>63.16</v>
      </c>
      <c r="E136" s="121">
        <v>100</v>
      </c>
      <c r="F136" s="230">
        <v>100</v>
      </c>
      <c r="G136" s="203" t="s">
        <v>1332</v>
      </c>
      <c r="H136" s="567" t="s">
        <v>1332</v>
      </c>
      <c r="I136" s="567" t="s">
        <v>1332</v>
      </c>
      <c r="J136" s="737">
        <v>100</v>
      </c>
      <c r="K136" s="1077">
        <v>100</v>
      </c>
      <c r="L136" s="1186">
        <v>100</v>
      </c>
      <c r="M136" s="1186">
        <v>2</v>
      </c>
      <c r="N136" s="1186">
        <v>15</v>
      </c>
      <c r="O136" s="1186">
        <v>9</v>
      </c>
      <c r="P136" s="1186">
        <v>6</v>
      </c>
      <c r="Q136" s="1186">
        <v>5</v>
      </c>
      <c r="R136" s="1186">
        <v>4</v>
      </c>
      <c r="S136" s="1186">
        <v>0</v>
      </c>
      <c r="T136" s="1186">
        <v>0</v>
      </c>
      <c r="U136" s="1186">
        <v>0</v>
      </c>
      <c r="V136" s="1186">
        <v>0</v>
      </c>
      <c r="W136" s="1186">
        <v>0</v>
      </c>
      <c r="X136" s="1186">
        <v>0</v>
      </c>
      <c r="Y136" s="1186">
        <v>0</v>
      </c>
      <c r="Z136" s="1186">
        <v>0</v>
      </c>
      <c r="AA136" s="1186">
        <v>0</v>
      </c>
      <c r="AB136" s="1186" t="s">
        <v>1333</v>
      </c>
      <c r="AC136" s="1186">
        <v>0</v>
      </c>
      <c r="AD136" s="1186">
        <v>0</v>
      </c>
      <c r="AE136" s="1186" t="s">
        <v>1333</v>
      </c>
      <c r="AF136" s="1186">
        <v>0</v>
      </c>
      <c r="AG136" s="1186">
        <v>0</v>
      </c>
      <c r="AH136" s="1186" t="s">
        <v>1333</v>
      </c>
      <c r="AI136" s="1186">
        <v>2</v>
      </c>
      <c r="AJ136" s="1186">
        <v>3</v>
      </c>
      <c r="AK136" s="1186">
        <v>1</v>
      </c>
      <c r="AL136" s="1186">
        <v>0</v>
      </c>
      <c r="AM136" s="1186">
        <v>0</v>
      </c>
      <c r="AN136" s="1186">
        <v>0</v>
      </c>
      <c r="AO136" s="1186">
        <v>0</v>
      </c>
      <c r="AP136" s="1186">
        <v>0</v>
      </c>
      <c r="AQ136" s="1186">
        <v>0</v>
      </c>
      <c r="AR136" s="1186">
        <v>0</v>
      </c>
      <c r="AS136" s="1186">
        <v>0</v>
      </c>
      <c r="AT136" s="1186" t="s">
        <v>1333</v>
      </c>
      <c r="AU136" s="1186">
        <v>0</v>
      </c>
      <c r="AV136" s="1186">
        <v>0</v>
      </c>
      <c r="AW136" s="1186" t="s">
        <v>1333</v>
      </c>
      <c r="AX136" s="1186">
        <v>0</v>
      </c>
      <c r="AY136" s="1186">
        <v>0</v>
      </c>
      <c r="AZ136" s="1186" t="s">
        <v>1333</v>
      </c>
      <c r="BA136" s="1186" t="s">
        <v>1333</v>
      </c>
      <c r="BB136" s="93" t="s">
        <v>1229</v>
      </c>
      <c r="BC136" s="364">
        <v>113</v>
      </c>
      <c r="BD136" s="441" t="s">
        <v>882</v>
      </c>
      <c r="BE136" s="413"/>
      <c r="BF136" s="43" t="s">
        <v>792</v>
      </c>
    </row>
    <row r="137" spans="1:58" ht="15.75">
      <c r="A137" s="111" t="s">
        <v>264</v>
      </c>
      <c r="B137" s="220" t="s">
        <v>1296</v>
      </c>
      <c r="C137" s="111" t="s">
        <v>809</v>
      </c>
      <c r="D137" s="221">
        <v>41.67</v>
      </c>
      <c r="E137" s="121">
        <v>100</v>
      </c>
      <c r="F137" s="230">
        <v>100</v>
      </c>
      <c r="G137" s="203" t="s">
        <v>1332</v>
      </c>
      <c r="H137" s="567" t="s">
        <v>1332</v>
      </c>
      <c r="I137" s="567" t="s">
        <v>1332</v>
      </c>
      <c r="J137" s="737">
        <v>100</v>
      </c>
      <c r="K137" s="1077">
        <v>100</v>
      </c>
      <c r="L137" s="1186">
        <v>100</v>
      </c>
      <c r="M137" s="1186">
        <v>6</v>
      </c>
      <c r="N137" s="1186">
        <v>36</v>
      </c>
      <c r="O137" s="1186">
        <v>25</v>
      </c>
      <c r="P137" s="1186">
        <v>11</v>
      </c>
      <c r="Q137" s="1186">
        <v>18</v>
      </c>
      <c r="R137" s="1186">
        <v>5</v>
      </c>
      <c r="S137" s="1186">
        <v>2</v>
      </c>
      <c r="T137" s="1186">
        <v>0</v>
      </c>
      <c r="U137" s="1186">
        <v>0</v>
      </c>
      <c r="V137" s="1186">
        <v>0</v>
      </c>
      <c r="W137" s="1186">
        <v>0</v>
      </c>
      <c r="X137" s="1186">
        <v>0</v>
      </c>
      <c r="Y137" s="1186">
        <v>0</v>
      </c>
      <c r="Z137" s="1186">
        <v>0</v>
      </c>
      <c r="AA137" s="1186">
        <v>0</v>
      </c>
      <c r="AB137" s="1186" t="s">
        <v>1333</v>
      </c>
      <c r="AC137" s="1186">
        <v>0</v>
      </c>
      <c r="AD137" s="1186">
        <v>0</v>
      </c>
      <c r="AE137" s="1186" t="s">
        <v>1333</v>
      </c>
      <c r="AF137" s="1186">
        <v>0</v>
      </c>
      <c r="AG137" s="1186">
        <v>0</v>
      </c>
      <c r="AH137" s="1186" t="s">
        <v>1333</v>
      </c>
      <c r="AI137" s="1186">
        <v>9</v>
      </c>
      <c r="AJ137" s="1186">
        <v>1</v>
      </c>
      <c r="AK137" s="1186">
        <v>1</v>
      </c>
      <c r="AL137" s="1186">
        <v>0</v>
      </c>
      <c r="AM137" s="1186">
        <v>0</v>
      </c>
      <c r="AN137" s="1186">
        <v>0</v>
      </c>
      <c r="AO137" s="1186">
        <v>0</v>
      </c>
      <c r="AP137" s="1186">
        <v>0</v>
      </c>
      <c r="AQ137" s="1186">
        <v>0</v>
      </c>
      <c r="AR137" s="1186">
        <v>0</v>
      </c>
      <c r="AS137" s="1186">
        <v>0</v>
      </c>
      <c r="AT137" s="1186" t="s">
        <v>1333</v>
      </c>
      <c r="AU137" s="1186">
        <v>0</v>
      </c>
      <c r="AV137" s="1186">
        <v>0</v>
      </c>
      <c r="AW137" s="1186" t="s">
        <v>1333</v>
      </c>
      <c r="AX137" s="1186">
        <v>0</v>
      </c>
      <c r="AY137" s="1186">
        <v>0</v>
      </c>
      <c r="AZ137" s="1186" t="s">
        <v>1333</v>
      </c>
      <c r="BA137" s="1186" t="s">
        <v>1333</v>
      </c>
      <c r="BB137" s="93" t="s">
        <v>1258</v>
      </c>
      <c r="BC137" s="364">
        <v>113</v>
      </c>
      <c r="BD137" s="441" t="s">
        <v>882</v>
      </c>
      <c r="BE137" s="413"/>
      <c r="BF137" s="43" t="s">
        <v>792</v>
      </c>
    </row>
    <row r="138" spans="1:58" ht="15.75">
      <c r="A138" s="111" t="s">
        <v>1145</v>
      </c>
      <c r="B138" s="220" t="s">
        <v>1296</v>
      </c>
      <c r="C138" s="111" t="s">
        <v>538</v>
      </c>
      <c r="D138" s="221">
        <v>50</v>
      </c>
      <c r="E138" s="121">
        <v>100</v>
      </c>
      <c r="F138" s="230">
        <v>100</v>
      </c>
      <c r="G138" s="203" t="s">
        <v>1332</v>
      </c>
      <c r="H138" s="567" t="s">
        <v>1332</v>
      </c>
      <c r="I138" s="567" t="s">
        <v>1332</v>
      </c>
      <c r="J138" s="737">
        <v>100</v>
      </c>
      <c r="K138" s="1077">
        <v>100</v>
      </c>
      <c r="L138" s="1186">
        <v>100</v>
      </c>
      <c r="M138" s="1186">
        <v>0</v>
      </c>
      <c r="N138" s="1186">
        <v>7</v>
      </c>
      <c r="O138" s="1186">
        <v>6</v>
      </c>
      <c r="P138" s="1186">
        <v>1</v>
      </c>
      <c r="Q138" s="1186">
        <v>4</v>
      </c>
      <c r="R138" s="1186">
        <v>2</v>
      </c>
      <c r="S138" s="1186">
        <v>0</v>
      </c>
      <c r="T138" s="1186">
        <v>0</v>
      </c>
      <c r="U138" s="1186">
        <v>0</v>
      </c>
      <c r="V138" s="1186">
        <v>0</v>
      </c>
      <c r="W138" s="1186">
        <v>0</v>
      </c>
      <c r="X138" s="1186">
        <v>0</v>
      </c>
      <c r="Y138" s="1186">
        <v>0</v>
      </c>
      <c r="Z138" s="1186">
        <v>0</v>
      </c>
      <c r="AA138" s="1186">
        <v>0</v>
      </c>
      <c r="AB138" s="1186" t="s">
        <v>1333</v>
      </c>
      <c r="AC138" s="1186">
        <v>0</v>
      </c>
      <c r="AD138" s="1186">
        <v>0</v>
      </c>
      <c r="AE138" s="1186" t="s">
        <v>1333</v>
      </c>
      <c r="AF138" s="1186">
        <v>0</v>
      </c>
      <c r="AG138" s="1186">
        <v>0</v>
      </c>
      <c r="AH138" s="1186" t="s">
        <v>1333</v>
      </c>
      <c r="AI138" s="1186">
        <v>1</v>
      </c>
      <c r="AJ138" s="1186">
        <v>0</v>
      </c>
      <c r="AK138" s="1186">
        <v>0</v>
      </c>
      <c r="AL138" s="1186">
        <v>0</v>
      </c>
      <c r="AM138" s="1186">
        <v>0</v>
      </c>
      <c r="AN138" s="1186">
        <v>0</v>
      </c>
      <c r="AO138" s="1186">
        <v>0</v>
      </c>
      <c r="AP138" s="1186">
        <v>0</v>
      </c>
      <c r="AQ138" s="1186">
        <v>0</v>
      </c>
      <c r="AR138" s="1186">
        <v>0</v>
      </c>
      <c r="AS138" s="1186">
        <v>0</v>
      </c>
      <c r="AT138" s="1186" t="s">
        <v>1333</v>
      </c>
      <c r="AU138" s="1186">
        <v>0</v>
      </c>
      <c r="AV138" s="1186">
        <v>0</v>
      </c>
      <c r="AW138" s="1186" t="s">
        <v>1333</v>
      </c>
      <c r="AX138" s="1186">
        <v>0</v>
      </c>
      <c r="AY138" s="1186">
        <v>0</v>
      </c>
      <c r="AZ138" s="1186" t="s">
        <v>1333</v>
      </c>
      <c r="BA138" s="1186" t="s">
        <v>1333</v>
      </c>
      <c r="BB138" s="93" t="s">
        <v>1229</v>
      </c>
      <c r="BC138" s="364">
        <v>113</v>
      </c>
      <c r="BD138" s="441" t="s">
        <v>1180</v>
      </c>
      <c r="BE138" s="413"/>
      <c r="BF138" s="43" t="s">
        <v>792</v>
      </c>
    </row>
    <row r="139" spans="1:58" ht="15.75">
      <c r="A139" s="111" t="s">
        <v>206</v>
      </c>
      <c r="B139" s="220" t="s">
        <v>1296</v>
      </c>
      <c r="C139" s="111" t="s">
        <v>782</v>
      </c>
      <c r="D139" s="221">
        <v>72.22</v>
      </c>
      <c r="E139" s="121">
        <v>88.46</v>
      </c>
      <c r="F139" s="230">
        <v>100</v>
      </c>
      <c r="G139" s="203" t="s">
        <v>1332</v>
      </c>
      <c r="H139" s="567" t="s">
        <v>1332</v>
      </c>
      <c r="I139" s="567" t="s">
        <v>1332</v>
      </c>
      <c r="J139" s="737">
        <v>100</v>
      </c>
      <c r="K139" s="1077">
        <v>100</v>
      </c>
      <c r="L139" s="1186">
        <v>100</v>
      </c>
      <c r="M139" s="1186">
        <v>2</v>
      </c>
      <c r="N139" s="1186">
        <v>21</v>
      </c>
      <c r="O139" s="1186">
        <v>16</v>
      </c>
      <c r="P139" s="1186">
        <v>5</v>
      </c>
      <c r="Q139" s="1186">
        <v>16</v>
      </c>
      <c r="R139" s="1186">
        <v>0</v>
      </c>
      <c r="S139" s="1186">
        <v>0</v>
      </c>
      <c r="T139" s="1186">
        <v>0</v>
      </c>
      <c r="U139" s="1186">
        <v>0</v>
      </c>
      <c r="V139" s="1186">
        <v>0</v>
      </c>
      <c r="W139" s="1186">
        <v>0</v>
      </c>
      <c r="X139" s="1186">
        <v>0</v>
      </c>
      <c r="Y139" s="1186">
        <v>0</v>
      </c>
      <c r="Z139" s="1186">
        <v>0</v>
      </c>
      <c r="AA139" s="1186">
        <v>0</v>
      </c>
      <c r="AB139" s="1186" t="s">
        <v>1333</v>
      </c>
      <c r="AC139" s="1186">
        <v>0</v>
      </c>
      <c r="AD139" s="1186">
        <v>0</v>
      </c>
      <c r="AE139" s="1186" t="s">
        <v>1333</v>
      </c>
      <c r="AF139" s="1186">
        <v>0</v>
      </c>
      <c r="AG139" s="1186">
        <v>0</v>
      </c>
      <c r="AH139" s="1186" t="s">
        <v>1333</v>
      </c>
      <c r="AI139" s="1186">
        <v>5</v>
      </c>
      <c r="AJ139" s="1186">
        <v>0</v>
      </c>
      <c r="AK139" s="1186">
        <v>0</v>
      </c>
      <c r="AL139" s="1186">
        <v>0</v>
      </c>
      <c r="AM139" s="1186">
        <v>0</v>
      </c>
      <c r="AN139" s="1186">
        <v>0</v>
      </c>
      <c r="AO139" s="1186">
        <v>0</v>
      </c>
      <c r="AP139" s="1186">
        <v>0</v>
      </c>
      <c r="AQ139" s="1186">
        <v>0</v>
      </c>
      <c r="AR139" s="1186">
        <v>0</v>
      </c>
      <c r="AS139" s="1186">
        <v>0</v>
      </c>
      <c r="AT139" s="1186" t="s">
        <v>1333</v>
      </c>
      <c r="AU139" s="1186">
        <v>0</v>
      </c>
      <c r="AV139" s="1186">
        <v>0</v>
      </c>
      <c r="AW139" s="1186" t="s">
        <v>1333</v>
      </c>
      <c r="AX139" s="1186">
        <v>0</v>
      </c>
      <c r="AY139" s="1186">
        <v>0</v>
      </c>
      <c r="AZ139" s="1186" t="s">
        <v>1333</v>
      </c>
      <c r="BA139" s="1186" t="s">
        <v>1333</v>
      </c>
      <c r="BB139" s="93" t="s">
        <v>1258</v>
      </c>
      <c r="BC139" s="364">
        <v>113</v>
      </c>
      <c r="BD139" s="441" t="s">
        <v>882</v>
      </c>
      <c r="BE139" s="413"/>
      <c r="BF139" s="43" t="s">
        <v>792</v>
      </c>
    </row>
    <row r="140" spans="1:58" ht="15.75">
      <c r="A140" s="111" t="s">
        <v>58</v>
      </c>
      <c r="B140" s="220" t="s">
        <v>1296</v>
      </c>
      <c r="C140" s="111" t="s">
        <v>511</v>
      </c>
      <c r="D140" s="221">
        <v>76.92</v>
      </c>
      <c r="E140" s="121">
        <v>100</v>
      </c>
      <c r="F140" s="230">
        <v>100</v>
      </c>
      <c r="G140" s="203" t="s">
        <v>1332</v>
      </c>
      <c r="H140" s="567" t="s">
        <v>1332</v>
      </c>
      <c r="I140" s="567" t="s">
        <v>1332</v>
      </c>
      <c r="J140" s="737">
        <v>100</v>
      </c>
      <c r="K140" s="1077">
        <v>100</v>
      </c>
      <c r="L140" s="1186">
        <v>100</v>
      </c>
      <c r="M140" s="1186">
        <v>6</v>
      </c>
      <c r="N140" s="1186">
        <v>22</v>
      </c>
      <c r="O140" s="1186">
        <v>17</v>
      </c>
      <c r="P140" s="1186">
        <v>5</v>
      </c>
      <c r="Q140" s="1186">
        <v>12</v>
      </c>
      <c r="R140" s="1186">
        <v>1</v>
      </c>
      <c r="S140" s="1186">
        <v>4</v>
      </c>
      <c r="T140" s="1186">
        <v>0</v>
      </c>
      <c r="U140" s="1186">
        <v>0</v>
      </c>
      <c r="V140" s="1186">
        <v>0</v>
      </c>
      <c r="W140" s="1186">
        <v>0</v>
      </c>
      <c r="X140" s="1186">
        <v>0</v>
      </c>
      <c r="Y140" s="1186">
        <v>0</v>
      </c>
      <c r="Z140" s="1186">
        <v>0</v>
      </c>
      <c r="AA140" s="1186">
        <v>0</v>
      </c>
      <c r="AB140" s="1186" t="s">
        <v>1333</v>
      </c>
      <c r="AC140" s="1186">
        <v>0</v>
      </c>
      <c r="AD140" s="1186">
        <v>0</v>
      </c>
      <c r="AE140" s="1186" t="s">
        <v>1333</v>
      </c>
      <c r="AF140" s="1186">
        <v>0</v>
      </c>
      <c r="AG140" s="1186">
        <v>0</v>
      </c>
      <c r="AH140" s="1186" t="s">
        <v>1333</v>
      </c>
      <c r="AI140" s="1186">
        <v>2</v>
      </c>
      <c r="AJ140" s="1186">
        <v>0</v>
      </c>
      <c r="AK140" s="1186">
        <v>3</v>
      </c>
      <c r="AL140" s="1186">
        <v>0</v>
      </c>
      <c r="AM140" s="1186">
        <v>0</v>
      </c>
      <c r="AN140" s="1186">
        <v>0</v>
      </c>
      <c r="AO140" s="1186">
        <v>0</v>
      </c>
      <c r="AP140" s="1186">
        <v>0</v>
      </c>
      <c r="AQ140" s="1186">
        <v>0</v>
      </c>
      <c r="AR140" s="1186">
        <v>0</v>
      </c>
      <c r="AS140" s="1186">
        <v>0</v>
      </c>
      <c r="AT140" s="1186" t="s">
        <v>1333</v>
      </c>
      <c r="AU140" s="1186">
        <v>0</v>
      </c>
      <c r="AV140" s="1186">
        <v>0</v>
      </c>
      <c r="AW140" s="1186" t="s">
        <v>1333</v>
      </c>
      <c r="AX140" s="1186">
        <v>0</v>
      </c>
      <c r="AY140" s="1186">
        <v>0</v>
      </c>
      <c r="AZ140" s="1186" t="s">
        <v>1333</v>
      </c>
      <c r="BA140" s="1186" t="s">
        <v>1333</v>
      </c>
      <c r="BB140" s="93" t="s">
        <v>1229</v>
      </c>
      <c r="BC140" s="364">
        <v>113</v>
      </c>
      <c r="BD140" s="441" t="s">
        <v>882</v>
      </c>
      <c r="BE140" s="413"/>
      <c r="BF140" s="43" t="s">
        <v>792</v>
      </c>
    </row>
    <row r="141" spans="1:58" ht="15.75">
      <c r="A141" s="111" t="s">
        <v>80</v>
      </c>
      <c r="B141" s="220" t="s">
        <v>1296</v>
      </c>
      <c r="C141" s="111" t="s">
        <v>701</v>
      </c>
      <c r="D141" s="221">
        <v>57.15</v>
      </c>
      <c r="E141" s="121">
        <v>100</v>
      </c>
      <c r="F141" s="230">
        <v>100</v>
      </c>
      <c r="G141" s="203" t="s">
        <v>1332</v>
      </c>
      <c r="H141" s="567" t="s">
        <v>1332</v>
      </c>
      <c r="I141" s="567" t="s">
        <v>1332</v>
      </c>
      <c r="J141" s="737">
        <v>100</v>
      </c>
      <c r="K141" s="1077">
        <v>100</v>
      </c>
      <c r="L141" s="1186">
        <v>100</v>
      </c>
      <c r="M141" s="1186">
        <v>0</v>
      </c>
      <c r="N141" s="1186">
        <v>11</v>
      </c>
      <c r="O141" s="1186">
        <v>7</v>
      </c>
      <c r="P141" s="1186">
        <v>4</v>
      </c>
      <c r="Q141" s="1186">
        <v>5</v>
      </c>
      <c r="R141" s="1186">
        <v>2</v>
      </c>
      <c r="S141" s="1186">
        <v>0</v>
      </c>
      <c r="T141" s="1186">
        <v>0</v>
      </c>
      <c r="U141" s="1186">
        <v>0</v>
      </c>
      <c r="V141" s="1186">
        <v>0</v>
      </c>
      <c r="W141" s="1186">
        <v>0</v>
      </c>
      <c r="X141" s="1186">
        <v>0</v>
      </c>
      <c r="Y141" s="1186">
        <v>0</v>
      </c>
      <c r="Z141" s="1186">
        <v>0</v>
      </c>
      <c r="AA141" s="1186">
        <v>0</v>
      </c>
      <c r="AB141" s="1186" t="s">
        <v>1333</v>
      </c>
      <c r="AC141" s="1186">
        <v>0</v>
      </c>
      <c r="AD141" s="1186">
        <v>0</v>
      </c>
      <c r="AE141" s="1186" t="s">
        <v>1333</v>
      </c>
      <c r="AF141" s="1186">
        <v>0</v>
      </c>
      <c r="AG141" s="1186">
        <v>0</v>
      </c>
      <c r="AH141" s="1186" t="s">
        <v>1333</v>
      </c>
      <c r="AI141" s="1186">
        <v>3</v>
      </c>
      <c r="AJ141" s="1186">
        <v>0</v>
      </c>
      <c r="AK141" s="1186">
        <v>1</v>
      </c>
      <c r="AL141" s="1186">
        <v>0</v>
      </c>
      <c r="AM141" s="1186">
        <v>0</v>
      </c>
      <c r="AN141" s="1186">
        <v>0</v>
      </c>
      <c r="AO141" s="1186">
        <v>0</v>
      </c>
      <c r="AP141" s="1186">
        <v>0</v>
      </c>
      <c r="AQ141" s="1186">
        <v>0</v>
      </c>
      <c r="AR141" s="1186">
        <v>0</v>
      </c>
      <c r="AS141" s="1186">
        <v>0</v>
      </c>
      <c r="AT141" s="1186" t="s">
        <v>1333</v>
      </c>
      <c r="AU141" s="1186">
        <v>0</v>
      </c>
      <c r="AV141" s="1186">
        <v>0</v>
      </c>
      <c r="AW141" s="1186" t="s">
        <v>1333</v>
      </c>
      <c r="AX141" s="1186">
        <v>0</v>
      </c>
      <c r="AY141" s="1186">
        <v>0</v>
      </c>
      <c r="AZ141" s="1186" t="s">
        <v>1333</v>
      </c>
      <c r="BA141" s="1186" t="s">
        <v>1333</v>
      </c>
      <c r="BB141" s="93" t="s">
        <v>1229</v>
      </c>
      <c r="BC141" s="364">
        <v>113</v>
      </c>
      <c r="BD141" s="441" t="s">
        <v>1179</v>
      </c>
      <c r="BE141" s="413"/>
      <c r="BF141" s="43" t="s">
        <v>792</v>
      </c>
    </row>
    <row r="142" spans="1:58" ht="15.75">
      <c r="A142" s="111" t="s">
        <v>239</v>
      </c>
      <c r="B142" s="257" t="s">
        <v>1296</v>
      </c>
      <c r="C142" s="111" t="s">
        <v>240</v>
      </c>
      <c r="D142" s="221">
        <v>75.81</v>
      </c>
      <c r="E142" s="121">
        <v>94.52</v>
      </c>
      <c r="F142" s="568">
        <v>100</v>
      </c>
      <c r="G142" s="203" t="s">
        <v>1332</v>
      </c>
      <c r="H142" s="567" t="s">
        <v>1613</v>
      </c>
      <c r="I142" s="567" t="s">
        <v>1989</v>
      </c>
      <c r="J142" s="737">
        <v>100</v>
      </c>
      <c r="K142" s="1077">
        <v>100</v>
      </c>
      <c r="L142" s="1186">
        <v>98.1</v>
      </c>
      <c r="M142" s="1186">
        <v>0</v>
      </c>
      <c r="N142" s="1186">
        <v>53</v>
      </c>
      <c r="O142" s="1186">
        <v>53</v>
      </c>
      <c r="P142" s="1186">
        <v>0</v>
      </c>
      <c r="Q142" s="1186">
        <v>52</v>
      </c>
      <c r="R142" s="1186">
        <v>0</v>
      </c>
      <c r="S142" s="1186">
        <v>0</v>
      </c>
      <c r="T142" s="1186">
        <v>0</v>
      </c>
      <c r="U142" s="1186">
        <v>0</v>
      </c>
      <c r="V142" s="1186">
        <v>0</v>
      </c>
      <c r="W142" s="1186">
        <v>0</v>
      </c>
      <c r="X142" s="1186">
        <v>1</v>
      </c>
      <c r="Y142" s="1186">
        <v>0</v>
      </c>
      <c r="Z142" s="1186">
        <v>0</v>
      </c>
      <c r="AA142" s="1186">
        <v>0</v>
      </c>
      <c r="AB142" s="1186" t="s">
        <v>3020</v>
      </c>
      <c r="AC142" s="1186">
        <v>0</v>
      </c>
      <c r="AD142" s="1186">
        <v>0</v>
      </c>
      <c r="AE142" s="1186" t="s">
        <v>1333</v>
      </c>
      <c r="AF142" s="1186">
        <v>0</v>
      </c>
      <c r="AG142" s="1186">
        <v>0</v>
      </c>
      <c r="AH142" s="1186" t="s">
        <v>1333</v>
      </c>
      <c r="AI142" s="1186">
        <v>0</v>
      </c>
      <c r="AJ142" s="1186">
        <v>0</v>
      </c>
      <c r="AK142" s="1186">
        <v>0</v>
      </c>
      <c r="AL142" s="1186">
        <v>0</v>
      </c>
      <c r="AM142" s="1186">
        <v>0</v>
      </c>
      <c r="AN142" s="1186">
        <v>0</v>
      </c>
      <c r="AO142" s="1186">
        <v>0</v>
      </c>
      <c r="AP142" s="1186">
        <v>0</v>
      </c>
      <c r="AQ142" s="1186">
        <v>0</v>
      </c>
      <c r="AR142" s="1186">
        <v>0</v>
      </c>
      <c r="AS142" s="1186">
        <v>0</v>
      </c>
      <c r="AT142" s="1186" t="s">
        <v>1333</v>
      </c>
      <c r="AU142" s="1186">
        <v>0</v>
      </c>
      <c r="AV142" s="1186">
        <v>0</v>
      </c>
      <c r="AW142" s="1186" t="s">
        <v>1333</v>
      </c>
      <c r="AX142" s="1186">
        <v>0</v>
      </c>
      <c r="AY142" s="1186">
        <v>0</v>
      </c>
      <c r="AZ142" s="1186" t="s">
        <v>1333</v>
      </c>
      <c r="BA142" s="1186" t="s">
        <v>1333</v>
      </c>
      <c r="BB142" s="93" t="s">
        <v>1229</v>
      </c>
      <c r="BC142" s="364">
        <v>113</v>
      </c>
      <c r="BD142" s="441" t="s">
        <v>1181</v>
      </c>
      <c r="BE142" s="413"/>
      <c r="BF142" s="43" t="s">
        <v>878</v>
      </c>
    </row>
    <row r="143" spans="1:58" ht="15.75">
      <c r="A143" s="111" t="s">
        <v>252</v>
      </c>
      <c r="B143" s="220" t="s">
        <v>1296</v>
      </c>
      <c r="C143" s="111" t="s">
        <v>803</v>
      </c>
      <c r="D143" s="221">
        <v>54.55</v>
      </c>
      <c r="E143" s="121">
        <v>87.5</v>
      </c>
      <c r="F143" s="230">
        <v>100</v>
      </c>
      <c r="G143" s="203" t="s">
        <v>1332</v>
      </c>
      <c r="H143" s="567" t="s">
        <v>1332</v>
      </c>
      <c r="I143" s="567" t="s">
        <v>1332</v>
      </c>
      <c r="J143" s="737">
        <v>100</v>
      </c>
      <c r="K143" s="1077">
        <v>100</v>
      </c>
      <c r="L143" s="1186">
        <v>100</v>
      </c>
      <c r="M143" s="1186">
        <v>0</v>
      </c>
      <c r="N143" s="1186">
        <v>16</v>
      </c>
      <c r="O143" s="1186">
        <v>13</v>
      </c>
      <c r="P143" s="1186">
        <v>3</v>
      </c>
      <c r="Q143" s="1186">
        <v>11</v>
      </c>
      <c r="R143" s="1186">
        <v>1</v>
      </c>
      <c r="S143" s="1186">
        <v>1</v>
      </c>
      <c r="T143" s="1186">
        <v>0</v>
      </c>
      <c r="U143" s="1186">
        <v>0</v>
      </c>
      <c r="V143" s="1186">
        <v>0</v>
      </c>
      <c r="W143" s="1186">
        <v>0</v>
      </c>
      <c r="X143" s="1186">
        <v>0</v>
      </c>
      <c r="Y143" s="1186">
        <v>0</v>
      </c>
      <c r="Z143" s="1186">
        <v>0</v>
      </c>
      <c r="AA143" s="1186">
        <v>0</v>
      </c>
      <c r="AB143" s="1186" t="s">
        <v>1333</v>
      </c>
      <c r="AC143" s="1186">
        <v>0</v>
      </c>
      <c r="AD143" s="1186">
        <v>0</v>
      </c>
      <c r="AE143" s="1186" t="s">
        <v>1333</v>
      </c>
      <c r="AF143" s="1186">
        <v>0</v>
      </c>
      <c r="AG143" s="1186">
        <v>0</v>
      </c>
      <c r="AH143" s="1186" t="s">
        <v>1333</v>
      </c>
      <c r="AI143" s="1186">
        <v>2</v>
      </c>
      <c r="AJ143" s="1186">
        <v>1</v>
      </c>
      <c r="AK143" s="1186">
        <v>0</v>
      </c>
      <c r="AL143" s="1186">
        <v>0</v>
      </c>
      <c r="AM143" s="1186">
        <v>0</v>
      </c>
      <c r="AN143" s="1186">
        <v>0</v>
      </c>
      <c r="AO143" s="1186">
        <v>0</v>
      </c>
      <c r="AP143" s="1186">
        <v>0</v>
      </c>
      <c r="AQ143" s="1186">
        <v>0</v>
      </c>
      <c r="AR143" s="1186">
        <v>0</v>
      </c>
      <c r="AS143" s="1186">
        <v>0</v>
      </c>
      <c r="AT143" s="1186" t="s">
        <v>1333</v>
      </c>
      <c r="AU143" s="1186">
        <v>0</v>
      </c>
      <c r="AV143" s="1186">
        <v>0</v>
      </c>
      <c r="AW143" s="1186" t="s">
        <v>1333</v>
      </c>
      <c r="AX143" s="1186">
        <v>0</v>
      </c>
      <c r="AY143" s="1186">
        <v>0</v>
      </c>
      <c r="AZ143" s="1186" t="s">
        <v>1333</v>
      </c>
      <c r="BA143" s="1186" t="s">
        <v>1333</v>
      </c>
      <c r="BB143" s="93" t="s">
        <v>1258</v>
      </c>
      <c r="BC143" s="364">
        <v>113</v>
      </c>
      <c r="BD143" s="441" t="s">
        <v>1179</v>
      </c>
      <c r="BE143" s="413"/>
      <c r="BF143" s="43" t="s">
        <v>792</v>
      </c>
    </row>
    <row r="144" spans="1:58" ht="15.75">
      <c r="A144" s="111" t="s">
        <v>237</v>
      </c>
      <c r="B144" s="257" t="s">
        <v>1296</v>
      </c>
      <c r="C144" s="111" t="s">
        <v>238</v>
      </c>
      <c r="D144" s="221">
        <v>67.91</v>
      </c>
      <c r="E144" s="121">
        <v>97.22</v>
      </c>
      <c r="F144" s="230">
        <v>100</v>
      </c>
      <c r="G144" s="203" t="s">
        <v>1332</v>
      </c>
      <c r="H144" s="567" t="s">
        <v>1332</v>
      </c>
      <c r="I144" s="567" t="s">
        <v>1992</v>
      </c>
      <c r="J144" s="737">
        <v>100</v>
      </c>
      <c r="K144" s="1077">
        <v>100</v>
      </c>
      <c r="L144" s="1186">
        <v>97.7</v>
      </c>
      <c r="M144" s="1186">
        <v>0</v>
      </c>
      <c r="N144" s="1186">
        <v>91</v>
      </c>
      <c r="O144" s="1186">
        <v>91</v>
      </c>
      <c r="P144" s="1186">
        <v>0</v>
      </c>
      <c r="Q144" s="1186">
        <v>85</v>
      </c>
      <c r="R144" s="1186">
        <v>3</v>
      </c>
      <c r="S144" s="1186">
        <v>0</v>
      </c>
      <c r="T144" s="1186">
        <v>0</v>
      </c>
      <c r="U144" s="1186">
        <v>0</v>
      </c>
      <c r="V144" s="1186">
        <v>1</v>
      </c>
      <c r="W144" s="1186">
        <v>0</v>
      </c>
      <c r="X144" s="1186">
        <v>1</v>
      </c>
      <c r="Y144" s="1186">
        <v>1</v>
      </c>
      <c r="Z144" s="1186">
        <v>0</v>
      </c>
      <c r="AA144" s="1186">
        <v>0</v>
      </c>
      <c r="AB144" s="1186" t="s">
        <v>1333</v>
      </c>
      <c r="AC144" s="1186">
        <v>0</v>
      </c>
      <c r="AD144" s="1186">
        <v>0</v>
      </c>
      <c r="AE144" s="1186" t="s">
        <v>1333</v>
      </c>
      <c r="AF144" s="1186">
        <v>0</v>
      </c>
      <c r="AG144" s="1186">
        <v>0</v>
      </c>
      <c r="AH144" s="1186" t="s">
        <v>1333</v>
      </c>
      <c r="AI144" s="1186">
        <v>0</v>
      </c>
      <c r="AJ144" s="1186">
        <v>0</v>
      </c>
      <c r="AK144" s="1186">
        <v>0</v>
      </c>
      <c r="AL144" s="1186">
        <v>0</v>
      </c>
      <c r="AM144" s="1186">
        <v>0</v>
      </c>
      <c r="AN144" s="1186">
        <v>0</v>
      </c>
      <c r="AO144" s="1186">
        <v>0</v>
      </c>
      <c r="AP144" s="1186">
        <v>0</v>
      </c>
      <c r="AQ144" s="1186">
        <v>0</v>
      </c>
      <c r="AR144" s="1186">
        <v>0</v>
      </c>
      <c r="AS144" s="1186">
        <v>0</v>
      </c>
      <c r="AT144" s="1186" t="s">
        <v>1333</v>
      </c>
      <c r="AU144" s="1186">
        <v>0</v>
      </c>
      <c r="AV144" s="1186">
        <v>0</v>
      </c>
      <c r="AW144" s="1186" t="s">
        <v>1333</v>
      </c>
      <c r="AX144" s="1186">
        <v>0</v>
      </c>
      <c r="AY144" s="1186">
        <v>0</v>
      </c>
      <c r="AZ144" s="1186" t="s">
        <v>1333</v>
      </c>
      <c r="BA144" s="1186" t="s">
        <v>1333</v>
      </c>
      <c r="BB144" s="93" t="s">
        <v>1229</v>
      </c>
      <c r="BC144" s="364">
        <v>113</v>
      </c>
      <c r="BD144" s="441" t="s">
        <v>1181</v>
      </c>
      <c r="BE144" s="413"/>
      <c r="BF144" s="43" t="s">
        <v>878</v>
      </c>
    </row>
    <row r="145" spans="1:58" ht="15.75">
      <c r="A145" s="111" t="s">
        <v>478</v>
      </c>
      <c r="B145" s="220" t="s">
        <v>1289</v>
      </c>
      <c r="C145" s="111" t="s">
        <v>763</v>
      </c>
      <c r="D145" s="221">
        <v>100</v>
      </c>
      <c r="E145" s="121">
        <v>100</v>
      </c>
      <c r="F145" s="230">
        <v>100</v>
      </c>
      <c r="G145" s="203" t="s">
        <v>1332</v>
      </c>
      <c r="H145" s="567" t="s">
        <v>1332</v>
      </c>
      <c r="I145" s="567" t="s">
        <v>1332</v>
      </c>
      <c r="J145" s="737">
        <v>100</v>
      </c>
      <c r="K145" s="1077">
        <v>100</v>
      </c>
      <c r="L145" s="1186">
        <v>100</v>
      </c>
      <c r="M145" s="1186">
        <v>0</v>
      </c>
      <c r="N145" s="1186">
        <v>3</v>
      </c>
      <c r="O145" s="1186">
        <v>2</v>
      </c>
      <c r="P145" s="1186">
        <v>1</v>
      </c>
      <c r="Q145" s="1186">
        <v>2</v>
      </c>
      <c r="R145" s="1186">
        <v>0</v>
      </c>
      <c r="S145" s="1186">
        <v>0</v>
      </c>
      <c r="T145" s="1186">
        <v>0</v>
      </c>
      <c r="U145" s="1186">
        <v>0</v>
      </c>
      <c r="V145" s="1186">
        <v>0</v>
      </c>
      <c r="W145" s="1186">
        <v>0</v>
      </c>
      <c r="X145" s="1186">
        <v>0</v>
      </c>
      <c r="Y145" s="1186">
        <v>0</v>
      </c>
      <c r="Z145" s="1186">
        <v>0</v>
      </c>
      <c r="AA145" s="1186">
        <v>0</v>
      </c>
      <c r="AB145" s="1186" t="s">
        <v>1333</v>
      </c>
      <c r="AC145" s="1186">
        <v>0</v>
      </c>
      <c r="AD145" s="1186">
        <v>0</v>
      </c>
      <c r="AE145" s="1186" t="s">
        <v>1333</v>
      </c>
      <c r="AF145" s="1186">
        <v>0</v>
      </c>
      <c r="AG145" s="1186">
        <v>0</v>
      </c>
      <c r="AH145" s="1186" t="s">
        <v>1333</v>
      </c>
      <c r="AI145" s="1186">
        <v>1</v>
      </c>
      <c r="AJ145" s="1186">
        <v>0</v>
      </c>
      <c r="AK145" s="1186">
        <v>0</v>
      </c>
      <c r="AL145" s="1186">
        <v>0</v>
      </c>
      <c r="AM145" s="1186">
        <v>0</v>
      </c>
      <c r="AN145" s="1186">
        <v>0</v>
      </c>
      <c r="AO145" s="1186">
        <v>0</v>
      </c>
      <c r="AP145" s="1186">
        <v>0</v>
      </c>
      <c r="AQ145" s="1186">
        <v>0</v>
      </c>
      <c r="AR145" s="1186">
        <v>0</v>
      </c>
      <c r="AS145" s="1186">
        <v>0</v>
      </c>
      <c r="AT145" s="1186" t="s">
        <v>1333</v>
      </c>
      <c r="AU145" s="1186">
        <v>0</v>
      </c>
      <c r="AV145" s="1186">
        <v>0</v>
      </c>
      <c r="AW145" s="1186" t="s">
        <v>1333</v>
      </c>
      <c r="AX145" s="1186">
        <v>0</v>
      </c>
      <c r="AY145" s="1186">
        <v>0</v>
      </c>
      <c r="AZ145" s="1186" t="s">
        <v>1333</v>
      </c>
      <c r="BA145" s="1186" t="s">
        <v>1333</v>
      </c>
      <c r="BB145" s="93" t="s">
        <v>1230</v>
      </c>
      <c r="BC145" s="364">
        <v>101</v>
      </c>
      <c r="BD145" s="441" t="s">
        <v>1179</v>
      </c>
      <c r="BE145" s="413"/>
      <c r="BF145" s="43" t="s">
        <v>792</v>
      </c>
    </row>
    <row r="146" spans="1:58" ht="15.75">
      <c r="A146" s="111" t="s">
        <v>319</v>
      </c>
      <c r="B146" s="220" t="s">
        <v>1289</v>
      </c>
      <c r="C146" s="111" t="s">
        <v>736</v>
      </c>
      <c r="D146" s="221">
        <v>72.73</v>
      </c>
      <c r="E146" s="121">
        <v>88.89</v>
      </c>
      <c r="F146" s="230">
        <v>100</v>
      </c>
      <c r="G146" s="203" t="s">
        <v>1332</v>
      </c>
      <c r="H146" s="567" t="s">
        <v>1332</v>
      </c>
      <c r="I146" s="567" t="s">
        <v>1332</v>
      </c>
      <c r="J146" s="737">
        <v>100</v>
      </c>
      <c r="K146" s="1077">
        <v>100</v>
      </c>
      <c r="L146" s="1186">
        <v>100</v>
      </c>
      <c r="M146" s="1186">
        <v>0</v>
      </c>
      <c r="N146" s="1186">
        <v>16</v>
      </c>
      <c r="O146" s="1186">
        <v>13</v>
      </c>
      <c r="P146" s="1186">
        <v>3</v>
      </c>
      <c r="Q146" s="1186">
        <v>13</v>
      </c>
      <c r="R146" s="1186">
        <v>0</v>
      </c>
      <c r="S146" s="1186">
        <v>0</v>
      </c>
      <c r="T146" s="1186">
        <v>0</v>
      </c>
      <c r="U146" s="1186">
        <v>0</v>
      </c>
      <c r="V146" s="1186">
        <v>0</v>
      </c>
      <c r="W146" s="1186">
        <v>0</v>
      </c>
      <c r="X146" s="1186">
        <v>0</v>
      </c>
      <c r="Y146" s="1186">
        <v>0</v>
      </c>
      <c r="Z146" s="1186">
        <v>0</v>
      </c>
      <c r="AA146" s="1186">
        <v>0</v>
      </c>
      <c r="AB146" s="1186" t="s">
        <v>1333</v>
      </c>
      <c r="AC146" s="1186">
        <v>0</v>
      </c>
      <c r="AD146" s="1186">
        <v>0</v>
      </c>
      <c r="AE146" s="1186" t="s">
        <v>1333</v>
      </c>
      <c r="AF146" s="1186">
        <v>0</v>
      </c>
      <c r="AG146" s="1186">
        <v>0</v>
      </c>
      <c r="AH146" s="1186" t="s">
        <v>1333</v>
      </c>
      <c r="AI146" s="1186">
        <v>3</v>
      </c>
      <c r="AJ146" s="1186">
        <v>0</v>
      </c>
      <c r="AK146" s="1186">
        <v>0</v>
      </c>
      <c r="AL146" s="1186">
        <v>0</v>
      </c>
      <c r="AM146" s="1186">
        <v>0</v>
      </c>
      <c r="AN146" s="1186">
        <v>0</v>
      </c>
      <c r="AO146" s="1186">
        <v>0</v>
      </c>
      <c r="AP146" s="1186">
        <v>0</v>
      </c>
      <c r="AQ146" s="1186">
        <v>0</v>
      </c>
      <c r="AR146" s="1186">
        <v>0</v>
      </c>
      <c r="AS146" s="1186">
        <v>0</v>
      </c>
      <c r="AT146" s="1186" t="s">
        <v>1333</v>
      </c>
      <c r="AU146" s="1186">
        <v>0</v>
      </c>
      <c r="AV146" s="1186">
        <v>0</v>
      </c>
      <c r="AW146" s="1186" t="s">
        <v>1333</v>
      </c>
      <c r="AX146" s="1186">
        <v>0</v>
      </c>
      <c r="AY146" s="1186">
        <v>0</v>
      </c>
      <c r="AZ146" s="1186" t="s">
        <v>1333</v>
      </c>
      <c r="BA146" s="1186" t="s">
        <v>1333</v>
      </c>
      <c r="BB146" s="93" t="s">
        <v>1230</v>
      </c>
      <c r="BC146" s="364">
        <v>101</v>
      </c>
      <c r="BD146" s="441" t="s">
        <v>882</v>
      </c>
      <c r="BE146" s="413"/>
      <c r="BF146" s="43" t="s">
        <v>792</v>
      </c>
    </row>
    <row r="147" spans="1:58" ht="15.75">
      <c r="A147" s="111" t="s">
        <v>11</v>
      </c>
      <c r="B147" s="220" t="s">
        <v>1289</v>
      </c>
      <c r="C147" s="111" t="s">
        <v>525</v>
      </c>
      <c r="D147" s="221">
        <v>100</v>
      </c>
      <c r="E147" s="217" t="s">
        <v>1190</v>
      </c>
      <c r="F147" s="230">
        <v>100</v>
      </c>
      <c r="G147" s="203" t="s">
        <v>1190</v>
      </c>
      <c r="H147" s="567" t="s">
        <v>1332</v>
      </c>
      <c r="I147" s="567">
        <v>0</v>
      </c>
      <c r="J147" s="737">
        <v>100</v>
      </c>
      <c r="K147" s="1077">
        <v>100</v>
      </c>
      <c r="L147" s="1186">
        <v>100</v>
      </c>
      <c r="M147" s="1186">
        <v>0</v>
      </c>
      <c r="N147" s="1186">
        <v>3</v>
      </c>
      <c r="O147" s="1186">
        <v>3</v>
      </c>
      <c r="P147" s="1186">
        <v>0</v>
      </c>
      <c r="Q147" s="1186">
        <v>3</v>
      </c>
      <c r="R147" s="1186">
        <v>0</v>
      </c>
      <c r="S147" s="1186">
        <v>0</v>
      </c>
      <c r="T147" s="1186">
        <v>0</v>
      </c>
      <c r="U147" s="1186">
        <v>0</v>
      </c>
      <c r="V147" s="1186">
        <v>0</v>
      </c>
      <c r="W147" s="1186">
        <v>0</v>
      </c>
      <c r="X147" s="1186">
        <v>0</v>
      </c>
      <c r="Y147" s="1186">
        <v>0</v>
      </c>
      <c r="Z147" s="1186">
        <v>0</v>
      </c>
      <c r="AA147" s="1186">
        <v>0</v>
      </c>
      <c r="AB147" s="1186" t="s">
        <v>1333</v>
      </c>
      <c r="AC147" s="1186">
        <v>0</v>
      </c>
      <c r="AD147" s="1186">
        <v>0</v>
      </c>
      <c r="AE147" s="1186" t="s">
        <v>1333</v>
      </c>
      <c r="AF147" s="1186">
        <v>0</v>
      </c>
      <c r="AG147" s="1186">
        <v>0</v>
      </c>
      <c r="AH147" s="1186" t="s">
        <v>1333</v>
      </c>
      <c r="AI147" s="1186">
        <v>0</v>
      </c>
      <c r="AJ147" s="1186">
        <v>0</v>
      </c>
      <c r="AK147" s="1186">
        <v>0</v>
      </c>
      <c r="AL147" s="1186">
        <v>0</v>
      </c>
      <c r="AM147" s="1186">
        <v>0</v>
      </c>
      <c r="AN147" s="1186">
        <v>0</v>
      </c>
      <c r="AO147" s="1186">
        <v>0</v>
      </c>
      <c r="AP147" s="1186">
        <v>0</v>
      </c>
      <c r="AQ147" s="1186">
        <v>0</v>
      </c>
      <c r="AR147" s="1186">
        <v>0</v>
      </c>
      <c r="AS147" s="1186">
        <v>0</v>
      </c>
      <c r="AT147" s="1186" t="s">
        <v>1333</v>
      </c>
      <c r="AU147" s="1186">
        <v>0</v>
      </c>
      <c r="AV147" s="1186">
        <v>0</v>
      </c>
      <c r="AW147" s="1186" t="s">
        <v>1333</v>
      </c>
      <c r="AX147" s="1186">
        <v>0</v>
      </c>
      <c r="AY147" s="1186">
        <v>0</v>
      </c>
      <c r="AZ147" s="1186" t="s">
        <v>1333</v>
      </c>
      <c r="BA147" s="1186" t="s">
        <v>1333</v>
      </c>
      <c r="BB147" s="93" t="s">
        <v>1230</v>
      </c>
      <c r="BC147" s="364">
        <v>101</v>
      </c>
      <c r="BD147" s="441" t="s">
        <v>1180</v>
      </c>
      <c r="BE147" s="413"/>
      <c r="BF147" s="43" t="s">
        <v>792</v>
      </c>
    </row>
    <row r="148" spans="1:58" ht="15.75">
      <c r="A148" s="111" t="s">
        <v>90</v>
      </c>
      <c r="B148" s="220" t="s">
        <v>1289</v>
      </c>
      <c r="C148" s="111" t="s">
        <v>570</v>
      </c>
      <c r="D148" s="221">
        <v>0</v>
      </c>
      <c r="E148" s="217" t="s">
        <v>1190</v>
      </c>
      <c r="F148" s="230">
        <v>100</v>
      </c>
      <c r="G148" s="203" t="s">
        <v>1332</v>
      </c>
      <c r="H148" s="567" t="s">
        <v>1332</v>
      </c>
      <c r="I148" s="567" t="s">
        <v>1332</v>
      </c>
      <c r="J148" s="737">
        <v>100</v>
      </c>
      <c r="K148" s="1078" t="s">
        <v>1190</v>
      </c>
      <c r="L148" s="1186">
        <v>100</v>
      </c>
      <c r="M148" s="1186">
        <v>0</v>
      </c>
      <c r="N148" s="1186">
        <v>1</v>
      </c>
      <c r="O148" s="1186">
        <v>1</v>
      </c>
      <c r="P148" s="1186">
        <v>0</v>
      </c>
      <c r="Q148" s="1186">
        <v>1</v>
      </c>
      <c r="R148" s="1186">
        <v>0</v>
      </c>
      <c r="S148" s="1186">
        <v>0</v>
      </c>
      <c r="T148" s="1186">
        <v>0</v>
      </c>
      <c r="U148" s="1186">
        <v>0</v>
      </c>
      <c r="V148" s="1186">
        <v>0</v>
      </c>
      <c r="W148" s="1186">
        <v>0</v>
      </c>
      <c r="X148" s="1186">
        <v>0</v>
      </c>
      <c r="Y148" s="1186">
        <v>0</v>
      </c>
      <c r="Z148" s="1186">
        <v>0</v>
      </c>
      <c r="AA148" s="1186">
        <v>0</v>
      </c>
      <c r="AB148" s="1186" t="s">
        <v>1333</v>
      </c>
      <c r="AC148" s="1186">
        <v>0</v>
      </c>
      <c r="AD148" s="1186">
        <v>0</v>
      </c>
      <c r="AE148" s="1186" t="s">
        <v>1333</v>
      </c>
      <c r="AF148" s="1186">
        <v>0</v>
      </c>
      <c r="AG148" s="1186">
        <v>0</v>
      </c>
      <c r="AH148" s="1186" t="s">
        <v>1333</v>
      </c>
      <c r="AI148" s="1186">
        <v>0</v>
      </c>
      <c r="AJ148" s="1186">
        <v>0</v>
      </c>
      <c r="AK148" s="1186">
        <v>0</v>
      </c>
      <c r="AL148" s="1186">
        <v>0</v>
      </c>
      <c r="AM148" s="1186">
        <v>0</v>
      </c>
      <c r="AN148" s="1186">
        <v>0</v>
      </c>
      <c r="AO148" s="1186">
        <v>0</v>
      </c>
      <c r="AP148" s="1186">
        <v>0</v>
      </c>
      <c r="AQ148" s="1186">
        <v>0</v>
      </c>
      <c r="AR148" s="1186">
        <v>0</v>
      </c>
      <c r="AS148" s="1186">
        <v>0</v>
      </c>
      <c r="AT148" s="1186" t="s">
        <v>1333</v>
      </c>
      <c r="AU148" s="1186">
        <v>0</v>
      </c>
      <c r="AV148" s="1186">
        <v>0</v>
      </c>
      <c r="AW148" s="1186" t="s">
        <v>1333</v>
      </c>
      <c r="AX148" s="1186">
        <v>0</v>
      </c>
      <c r="AY148" s="1186">
        <v>0</v>
      </c>
      <c r="AZ148" s="1186" t="s">
        <v>1333</v>
      </c>
      <c r="BA148" s="1186" t="s">
        <v>1333</v>
      </c>
      <c r="BB148" s="93" t="s">
        <v>1230</v>
      </c>
      <c r="BC148" s="364">
        <v>101</v>
      </c>
      <c r="BD148" s="441" t="s">
        <v>1179</v>
      </c>
      <c r="BE148" s="413"/>
      <c r="BF148" s="43" t="s">
        <v>792</v>
      </c>
    </row>
    <row r="149" spans="1:58" ht="15.75">
      <c r="A149" s="111" t="s">
        <v>50</v>
      </c>
      <c r="B149" s="220" t="s">
        <v>1289</v>
      </c>
      <c r="C149" s="111" t="s">
        <v>507</v>
      </c>
      <c r="D149" s="221">
        <v>100</v>
      </c>
      <c r="E149" s="121">
        <v>100</v>
      </c>
      <c r="F149" s="230">
        <v>100</v>
      </c>
      <c r="G149" s="203" t="s">
        <v>1332</v>
      </c>
      <c r="H149" s="567" t="s">
        <v>1332</v>
      </c>
      <c r="I149" s="567" t="s">
        <v>1332</v>
      </c>
      <c r="J149" s="737">
        <v>100</v>
      </c>
      <c r="K149" s="1077">
        <v>100</v>
      </c>
      <c r="L149" s="1186">
        <v>100</v>
      </c>
      <c r="M149" s="1186">
        <v>0</v>
      </c>
      <c r="N149" s="1186">
        <v>5</v>
      </c>
      <c r="O149" s="1186">
        <v>3</v>
      </c>
      <c r="P149" s="1186">
        <v>2</v>
      </c>
      <c r="Q149" s="1186">
        <v>3</v>
      </c>
      <c r="R149" s="1186">
        <v>0</v>
      </c>
      <c r="S149" s="1186">
        <v>0</v>
      </c>
      <c r="T149" s="1186">
        <v>0</v>
      </c>
      <c r="U149" s="1186">
        <v>0</v>
      </c>
      <c r="V149" s="1186">
        <v>0</v>
      </c>
      <c r="W149" s="1186">
        <v>0</v>
      </c>
      <c r="X149" s="1186">
        <v>0</v>
      </c>
      <c r="Y149" s="1186">
        <v>0</v>
      </c>
      <c r="Z149" s="1186">
        <v>0</v>
      </c>
      <c r="AA149" s="1186">
        <v>0</v>
      </c>
      <c r="AB149" s="1186" t="s">
        <v>1333</v>
      </c>
      <c r="AC149" s="1186">
        <v>0</v>
      </c>
      <c r="AD149" s="1186">
        <v>0</v>
      </c>
      <c r="AE149" s="1186" t="s">
        <v>1333</v>
      </c>
      <c r="AF149" s="1186">
        <v>0</v>
      </c>
      <c r="AG149" s="1186">
        <v>0</v>
      </c>
      <c r="AH149" s="1186" t="s">
        <v>1333</v>
      </c>
      <c r="AI149" s="1186">
        <v>2</v>
      </c>
      <c r="AJ149" s="1186">
        <v>0</v>
      </c>
      <c r="AK149" s="1186">
        <v>0</v>
      </c>
      <c r="AL149" s="1186">
        <v>0</v>
      </c>
      <c r="AM149" s="1186">
        <v>0</v>
      </c>
      <c r="AN149" s="1186">
        <v>0</v>
      </c>
      <c r="AO149" s="1186">
        <v>0</v>
      </c>
      <c r="AP149" s="1186">
        <v>0</v>
      </c>
      <c r="AQ149" s="1186">
        <v>0</v>
      </c>
      <c r="AR149" s="1186">
        <v>0</v>
      </c>
      <c r="AS149" s="1186">
        <v>0</v>
      </c>
      <c r="AT149" s="1186" t="s">
        <v>1333</v>
      </c>
      <c r="AU149" s="1186">
        <v>0</v>
      </c>
      <c r="AV149" s="1186">
        <v>0</v>
      </c>
      <c r="AW149" s="1186" t="s">
        <v>1333</v>
      </c>
      <c r="AX149" s="1186">
        <v>0</v>
      </c>
      <c r="AY149" s="1186">
        <v>0</v>
      </c>
      <c r="AZ149" s="1186" t="s">
        <v>1333</v>
      </c>
      <c r="BA149" s="1186" t="s">
        <v>1333</v>
      </c>
      <c r="BB149" s="93" t="s">
        <v>1230</v>
      </c>
      <c r="BC149" s="364">
        <v>101</v>
      </c>
      <c r="BD149" s="441" t="s">
        <v>1179</v>
      </c>
      <c r="BE149" s="413"/>
      <c r="BF149" s="43" t="s">
        <v>792</v>
      </c>
    </row>
    <row r="150" spans="1:58" ht="15.75">
      <c r="A150" s="256" t="s">
        <v>258</v>
      </c>
      <c r="B150" s="220" t="s">
        <v>1289</v>
      </c>
      <c r="C150" s="111" t="s">
        <v>806</v>
      </c>
      <c r="D150" s="221">
        <v>0</v>
      </c>
      <c r="E150" s="121">
        <v>100</v>
      </c>
      <c r="F150" s="230">
        <v>100</v>
      </c>
      <c r="G150" s="203" t="s">
        <v>1332</v>
      </c>
      <c r="H150" s="567" t="s">
        <v>1332</v>
      </c>
      <c r="I150" s="567" t="s">
        <v>1332</v>
      </c>
      <c r="J150" s="737">
        <v>100</v>
      </c>
      <c r="K150" s="1077">
        <v>100</v>
      </c>
      <c r="L150" s="1186">
        <v>100</v>
      </c>
      <c r="M150" s="1186">
        <v>0</v>
      </c>
      <c r="N150" s="1186">
        <v>9</v>
      </c>
      <c r="O150" s="1186">
        <v>7</v>
      </c>
      <c r="P150" s="1186">
        <v>2</v>
      </c>
      <c r="Q150" s="1186">
        <v>7</v>
      </c>
      <c r="R150" s="1186">
        <v>0</v>
      </c>
      <c r="S150" s="1186">
        <v>0</v>
      </c>
      <c r="T150" s="1186">
        <v>0</v>
      </c>
      <c r="U150" s="1186">
        <v>0</v>
      </c>
      <c r="V150" s="1186">
        <v>0</v>
      </c>
      <c r="W150" s="1186">
        <v>0</v>
      </c>
      <c r="X150" s="1186">
        <v>0</v>
      </c>
      <c r="Y150" s="1186">
        <v>0</v>
      </c>
      <c r="Z150" s="1186">
        <v>0</v>
      </c>
      <c r="AA150" s="1186">
        <v>0</v>
      </c>
      <c r="AB150" s="1186" t="s">
        <v>1333</v>
      </c>
      <c r="AC150" s="1186">
        <v>0</v>
      </c>
      <c r="AD150" s="1186">
        <v>0</v>
      </c>
      <c r="AE150" s="1186" t="s">
        <v>1333</v>
      </c>
      <c r="AF150" s="1186">
        <v>0</v>
      </c>
      <c r="AG150" s="1186">
        <v>0</v>
      </c>
      <c r="AH150" s="1186" t="s">
        <v>1333</v>
      </c>
      <c r="AI150" s="1186">
        <v>2</v>
      </c>
      <c r="AJ150" s="1186">
        <v>0</v>
      </c>
      <c r="AK150" s="1186">
        <v>0</v>
      </c>
      <c r="AL150" s="1186">
        <v>0</v>
      </c>
      <c r="AM150" s="1186">
        <v>0</v>
      </c>
      <c r="AN150" s="1186">
        <v>0</v>
      </c>
      <c r="AO150" s="1186">
        <v>0</v>
      </c>
      <c r="AP150" s="1186">
        <v>0</v>
      </c>
      <c r="AQ150" s="1186">
        <v>0</v>
      </c>
      <c r="AR150" s="1186">
        <v>0</v>
      </c>
      <c r="AS150" s="1186">
        <v>0</v>
      </c>
      <c r="AT150" s="1186" t="s">
        <v>1333</v>
      </c>
      <c r="AU150" s="1186">
        <v>0</v>
      </c>
      <c r="AV150" s="1186">
        <v>0</v>
      </c>
      <c r="AW150" s="1186" t="s">
        <v>1333</v>
      </c>
      <c r="AX150" s="1186">
        <v>0</v>
      </c>
      <c r="AY150" s="1186">
        <v>0</v>
      </c>
      <c r="AZ150" s="1186" t="s">
        <v>1333</v>
      </c>
      <c r="BA150" s="1186" t="s">
        <v>1333</v>
      </c>
      <c r="BB150" s="93" t="s">
        <v>1261</v>
      </c>
      <c r="BC150" s="364">
        <v>101</v>
      </c>
      <c r="BD150" s="441" t="s">
        <v>1179</v>
      </c>
      <c r="BE150" s="413"/>
      <c r="BF150" s="43" t="s">
        <v>792</v>
      </c>
    </row>
    <row r="151" spans="1:58" ht="15.75">
      <c r="A151" s="258" t="s">
        <v>386</v>
      </c>
      <c r="B151" s="220" t="s">
        <v>1289</v>
      </c>
      <c r="C151" s="111" t="s">
        <v>609</v>
      </c>
      <c r="D151" s="221">
        <v>100</v>
      </c>
      <c r="E151" s="121" t="s">
        <v>1190</v>
      </c>
      <c r="F151" s="230">
        <v>100</v>
      </c>
      <c r="G151" s="203" t="s">
        <v>1190</v>
      </c>
      <c r="H151" s="567" t="s">
        <v>1190</v>
      </c>
      <c r="I151" s="567" t="s">
        <v>1190</v>
      </c>
      <c r="J151" s="737">
        <v>100</v>
      </c>
      <c r="K151" s="1077">
        <v>100</v>
      </c>
      <c r="L151" s="1186" t="s">
        <v>1190</v>
      </c>
      <c r="M151" s="1186">
        <v>0</v>
      </c>
      <c r="N151" s="1186">
        <v>0</v>
      </c>
      <c r="O151" s="1186">
        <v>0</v>
      </c>
      <c r="P151" s="1186">
        <v>0</v>
      </c>
      <c r="Q151" s="1186">
        <v>0</v>
      </c>
      <c r="R151" s="1186">
        <v>0</v>
      </c>
      <c r="S151" s="1186">
        <v>0</v>
      </c>
      <c r="T151" s="1186">
        <v>0</v>
      </c>
      <c r="U151" s="1186">
        <v>0</v>
      </c>
      <c r="V151" s="1186">
        <v>0</v>
      </c>
      <c r="W151" s="1186">
        <v>0</v>
      </c>
      <c r="X151" s="1186">
        <v>0</v>
      </c>
      <c r="Y151" s="1186">
        <v>0</v>
      </c>
      <c r="Z151" s="1186">
        <v>0</v>
      </c>
      <c r="AA151" s="1186">
        <v>0</v>
      </c>
      <c r="AB151" s="1186" t="s">
        <v>1333</v>
      </c>
      <c r="AC151" s="1186">
        <v>0</v>
      </c>
      <c r="AD151" s="1186">
        <v>0</v>
      </c>
      <c r="AE151" s="1186" t="s">
        <v>1333</v>
      </c>
      <c r="AF151" s="1186">
        <v>0</v>
      </c>
      <c r="AG151" s="1186">
        <v>0</v>
      </c>
      <c r="AH151" s="1186" t="s">
        <v>1333</v>
      </c>
      <c r="AI151" s="1186">
        <v>0</v>
      </c>
      <c r="AJ151" s="1186">
        <v>0</v>
      </c>
      <c r="AK151" s="1186">
        <v>0</v>
      </c>
      <c r="AL151" s="1186">
        <v>0</v>
      </c>
      <c r="AM151" s="1186">
        <v>0</v>
      </c>
      <c r="AN151" s="1186">
        <v>0</v>
      </c>
      <c r="AO151" s="1186">
        <v>0</v>
      </c>
      <c r="AP151" s="1186">
        <v>0</v>
      </c>
      <c r="AQ151" s="1186">
        <v>0</v>
      </c>
      <c r="AR151" s="1186">
        <v>0</v>
      </c>
      <c r="AS151" s="1186">
        <v>0</v>
      </c>
      <c r="AT151" s="1186" t="s">
        <v>1333</v>
      </c>
      <c r="AU151" s="1186">
        <v>0</v>
      </c>
      <c r="AV151" s="1186">
        <v>0</v>
      </c>
      <c r="AW151" s="1186" t="s">
        <v>1333</v>
      </c>
      <c r="AX151" s="1186">
        <v>0</v>
      </c>
      <c r="AY151" s="1186">
        <v>0</v>
      </c>
      <c r="AZ151" s="1186" t="s">
        <v>1333</v>
      </c>
      <c r="BA151" s="1186" t="s">
        <v>1333</v>
      </c>
      <c r="BB151" s="93" t="s">
        <v>1230</v>
      </c>
      <c r="BC151" s="364">
        <v>101</v>
      </c>
      <c r="BD151" s="441" t="s">
        <v>1179</v>
      </c>
      <c r="BE151" s="413"/>
      <c r="BF151" s="43" t="s">
        <v>792</v>
      </c>
    </row>
    <row r="152" spans="1:58" ht="15.75">
      <c r="A152" s="111" t="s">
        <v>171</v>
      </c>
      <c r="B152" s="220" t="s">
        <v>1289</v>
      </c>
      <c r="C152" s="111" t="s">
        <v>575</v>
      </c>
      <c r="D152" s="221">
        <v>47.06</v>
      </c>
      <c r="E152" s="121">
        <v>100</v>
      </c>
      <c r="F152" s="230">
        <v>100</v>
      </c>
      <c r="G152" s="203" t="s">
        <v>1332</v>
      </c>
      <c r="H152" s="567" t="s">
        <v>1190</v>
      </c>
      <c r="I152" s="567" t="s">
        <v>1190</v>
      </c>
      <c r="J152" s="737">
        <v>100</v>
      </c>
      <c r="K152" s="1078" t="s">
        <v>1190</v>
      </c>
      <c r="L152" s="1186">
        <v>100</v>
      </c>
      <c r="M152" s="1186">
        <v>0</v>
      </c>
      <c r="N152" s="1186">
        <v>1</v>
      </c>
      <c r="O152" s="1186">
        <v>1</v>
      </c>
      <c r="P152" s="1186">
        <v>0</v>
      </c>
      <c r="Q152" s="1186">
        <v>1</v>
      </c>
      <c r="R152" s="1186">
        <v>0</v>
      </c>
      <c r="S152" s="1186">
        <v>0</v>
      </c>
      <c r="T152" s="1186">
        <v>0</v>
      </c>
      <c r="U152" s="1186">
        <v>0</v>
      </c>
      <c r="V152" s="1186">
        <v>0</v>
      </c>
      <c r="W152" s="1186">
        <v>0</v>
      </c>
      <c r="X152" s="1186">
        <v>0</v>
      </c>
      <c r="Y152" s="1186">
        <v>0</v>
      </c>
      <c r="Z152" s="1186">
        <v>0</v>
      </c>
      <c r="AA152" s="1186">
        <v>0</v>
      </c>
      <c r="AB152" s="1186" t="s">
        <v>1333</v>
      </c>
      <c r="AC152" s="1186">
        <v>0</v>
      </c>
      <c r="AD152" s="1186">
        <v>0</v>
      </c>
      <c r="AE152" s="1186" t="s">
        <v>1333</v>
      </c>
      <c r="AF152" s="1186">
        <v>0</v>
      </c>
      <c r="AG152" s="1186">
        <v>0</v>
      </c>
      <c r="AH152" s="1186" t="s">
        <v>1333</v>
      </c>
      <c r="AI152" s="1186">
        <v>0</v>
      </c>
      <c r="AJ152" s="1186">
        <v>0</v>
      </c>
      <c r="AK152" s="1186">
        <v>0</v>
      </c>
      <c r="AL152" s="1186">
        <v>0</v>
      </c>
      <c r="AM152" s="1186">
        <v>0</v>
      </c>
      <c r="AN152" s="1186">
        <v>0</v>
      </c>
      <c r="AO152" s="1186">
        <v>0</v>
      </c>
      <c r="AP152" s="1186">
        <v>0</v>
      </c>
      <c r="AQ152" s="1186">
        <v>0</v>
      </c>
      <c r="AR152" s="1186">
        <v>0</v>
      </c>
      <c r="AS152" s="1186">
        <v>0</v>
      </c>
      <c r="AT152" s="1186" t="s">
        <v>1333</v>
      </c>
      <c r="AU152" s="1186">
        <v>0</v>
      </c>
      <c r="AV152" s="1186">
        <v>0</v>
      </c>
      <c r="AW152" s="1186" t="s">
        <v>1333</v>
      </c>
      <c r="AX152" s="1186">
        <v>0</v>
      </c>
      <c r="AY152" s="1186">
        <v>0</v>
      </c>
      <c r="AZ152" s="1186" t="s">
        <v>1333</v>
      </c>
      <c r="BA152" s="1186" t="s">
        <v>1333</v>
      </c>
      <c r="BB152" s="93" t="s">
        <v>1230</v>
      </c>
      <c r="BC152" s="364">
        <v>101</v>
      </c>
      <c r="BD152" s="441" t="s">
        <v>882</v>
      </c>
      <c r="BE152" s="413"/>
      <c r="BF152" s="43" t="s">
        <v>792</v>
      </c>
    </row>
    <row r="153" spans="1:58" ht="15.75">
      <c r="A153" s="111" t="s">
        <v>228</v>
      </c>
      <c r="B153" s="220" t="s">
        <v>1296</v>
      </c>
      <c r="C153" s="111" t="s">
        <v>689</v>
      </c>
      <c r="D153" s="221">
        <v>60</v>
      </c>
      <c r="E153" s="121">
        <v>100</v>
      </c>
      <c r="F153" s="230">
        <v>100</v>
      </c>
      <c r="G153" s="203" t="s">
        <v>1332</v>
      </c>
      <c r="H153" s="567" t="s">
        <v>1190</v>
      </c>
      <c r="I153" s="567" t="s">
        <v>1332</v>
      </c>
      <c r="J153" s="737">
        <v>100</v>
      </c>
      <c r="K153" s="1077">
        <v>60</v>
      </c>
      <c r="L153" s="1186">
        <v>100</v>
      </c>
      <c r="M153" s="1186">
        <v>0</v>
      </c>
      <c r="N153" s="1186">
        <v>1</v>
      </c>
      <c r="O153" s="1186">
        <v>1</v>
      </c>
      <c r="P153" s="1186">
        <v>0</v>
      </c>
      <c r="Q153" s="1186">
        <v>1</v>
      </c>
      <c r="R153" s="1186">
        <v>0</v>
      </c>
      <c r="S153" s="1186">
        <v>0</v>
      </c>
      <c r="T153" s="1186">
        <v>0</v>
      </c>
      <c r="U153" s="1186">
        <v>0</v>
      </c>
      <c r="V153" s="1186">
        <v>0</v>
      </c>
      <c r="W153" s="1186">
        <v>0</v>
      </c>
      <c r="X153" s="1186">
        <v>0</v>
      </c>
      <c r="Y153" s="1186">
        <v>0</v>
      </c>
      <c r="Z153" s="1186">
        <v>0</v>
      </c>
      <c r="AA153" s="1186">
        <v>0</v>
      </c>
      <c r="AB153" s="1186" t="s">
        <v>1333</v>
      </c>
      <c r="AC153" s="1186">
        <v>0</v>
      </c>
      <c r="AD153" s="1186">
        <v>0</v>
      </c>
      <c r="AE153" s="1186" t="s">
        <v>1333</v>
      </c>
      <c r="AF153" s="1186">
        <v>0</v>
      </c>
      <c r="AG153" s="1186">
        <v>0</v>
      </c>
      <c r="AH153" s="1186" t="s">
        <v>1333</v>
      </c>
      <c r="AI153" s="1186">
        <v>0</v>
      </c>
      <c r="AJ153" s="1186">
        <v>0</v>
      </c>
      <c r="AK153" s="1186">
        <v>0</v>
      </c>
      <c r="AL153" s="1186">
        <v>0</v>
      </c>
      <c r="AM153" s="1186">
        <v>0</v>
      </c>
      <c r="AN153" s="1186">
        <v>0</v>
      </c>
      <c r="AO153" s="1186">
        <v>0</v>
      </c>
      <c r="AP153" s="1186">
        <v>0</v>
      </c>
      <c r="AQ153" s="1186">
        <v>0</v>
      </c>
      <c r="AR153" s="1186">
        <v>0</v>
      </c>
      <c r="AS153" s="1186">
        <v>0</v>
      </c>
      <c r="AT153" s="1186" t="s">
        <v>1333</v>
      </c>
      <c r="AU153" s="1186">
        <v>0</v>
      </c>
      <c r="AV153" s="1186">
        <v>0</v>
      </c>
      <c r="AW153" s="1186" t="s">
        <v>1333</v>
      </c>
      <c r="AX153" s="1186">
        <v>0</v>
      </c>
      <c r="AY153" s="1186">
        <v>0</v>
      </c>
      <c r="AZ153" s="1186" t="s">
        <v>1333</v>
      </c>
      <c r="BA153" s="1186" t="s">
        <v>1333</v>
      </c>
      <c r="BB153" s="93" t="s">
        <v>1253</v>
      </c>
      <c r="BC153" s="364">
        <v>113</v>
      </c>
      <c r="BD153" s="441" t="s">
        <v>1180</v>
      </c>
      <c r="BE153" s="413"/>
      <c r="BF153" s="43" t="s">
        <v>792</v>
      </c>
    </row>
    <row r="154" spans="1:58" ht="15.75">
      <c r="A154" s="111" t="s">
        <v>378</v>
      </c>
      <c r="B154" s="220" t="s">
        <v>1296</v>
      </c>
      <c r="C154" s="111" t="s">
        <v>605</v>
      </c>
      <c r="D154" s="221">
        <v>50</v>
      </c>
      <c r="E154" s="121">
        <v>100</v>
      </c>
      <c r="F154" s="230">
        <v>100</v>
      </c>
      <c r="G154" s="203" t="s">
        <v>1332</v>
      </c>
      <c r="H154" s="567" t="s">
        <v>1332</v>
      </c>
      <c r="I154" s="567" t="s">
        <v>1332</v>
      </c>
      <c r="J154" s="737">
        <v>100</v>
      </c>
      <c r="K154" s="1077">
        <v>100</v>
      </c>
      <c r="L154" s="1186">
        <v>100</v>
      </c>
      <c r="M154" s="1186">
        <v>0</v>
      </c>
      <c r="N154" s="1186">
        <v>7</v>
      </c>
      <c r="O154" s="1186">
        <v>7</v>
      </c>
      <c r="P154" s="1186">
        <v>0</v>
      </c>
      <c r="Q154" s="1186">
        <v>7</v>
      </c>
      <c r="R154" s="1186">
        <v>0</v>
      </c>
      <c r="S154" s="1186">
        <v>0</v>
      </c>
      <c r="T154" s="1186">
        <v>0</v>
      </c>
      <c r="U154" s="1186">
        <v>0</v>
      </c>
      <c r="V154" s="1186">
        <v>0</v>
      </c>
      <c r="W154" s="1186">
        <v>0</v>
      </c>
      <c r="X154" s="1186">
        <v>0</v>
      </c>
      <c r="Y154" s="1186">
        <v>0</v>
      </c>
      <c r="Z154" s="1186">
        <v>0</v>
      </c>
      <c r="AA154" s="1186">
        <v>0</v>
      </c>
      <c r="AB154" s="1186" t="s">
        <v>1333</v>
      </c>
      <c r="AC154" s="1186">
        <v>0</v>
      </c>
      <c r="AD154" s="1186">
        <v>0</v>
      </c>
      <c r="AE154" s="1186" t="s">
        <v>1333</v>
      </c>
      <c r="AF154" s="1186">
        <v>0</v>
      </c>
      <c r="AG154" s="1186">
        <v>0</v>
      </c>
      <c r="AH154" s="1186" t="s">
        <v>1333</v>
      </c>
      <c r="AI154" s="1186">
        <v>0</v>
      </c>
      <c r="AJ154" s="1186">
        <v>0</v>
      </c>
      <c r="AK154" s="1186">
        <v>0</v>
      </c>
      <c r="AL154" s="1186">
        <v>0</v>
      </c>
      <c r="AM154" s="1186">
        <v>0</v>
      </c>
      <c r="AN154" s="1186">
        <v>0</v>
      </c>
      <c r="AO154" s="1186">
        <v>0</v>
      </c>
      <c r="AP154" s="1186">
        <v>0</v>
      </c>
      <c r="AQ154" s="1186">
        <v>0</v>
      </c>
      <c r="AR154" s="1186">
        <v>0</v>
      </c>
      <c r="AS154" s="1186">
        <v>0</v>
      </c>
      <c r="AT154" s="1186" t="s">
        <v>1333</v>
      </c>
      <c r="AU154" s="1186">
        <v>0</v>
      </c>
      <c r="AV154" s="1186">
        <v>0</v>
      </c>
      <c r="AW154" s="1186" t="s">
        <v>1333</v>
      </c>
      <c r="AX154" s="1186">
        <v>0</v>
      </c>
      <c r="AY154" s="1186">
        <v>0</v>
      </c>
      <c r="AZ154" s="1186" t="s">
        <v>1333</v>
      </c>
      <c r="BA154" s="1186" t="s">
        <v>1333</v>
      </c>
      <c r="BB154" s="93" t="s">
        <v>1253</v>
      </c>
      <c r="BC154" s="364">
        <v>113</v>
      </c>
      <c r="BD154" s="441" t="s">
        <v>1180</v>
      </c>
      <c r="BE154" s="413"/>
      <c r="BF154" s="43" t="s">
        <v>792</v>
      </c>
    </row>
    <row r="155" spans="1:58" ht="15.75">
      <c r="A155" s="111" t="s">
        <v>498</v>
      </c>
      <c r="B155" s="220" t="s">
        <v>1296</v>
      </c>
      <c r="C155" s="111" t="s">
        <v>756</v>
      </c>
      <c r="D155" s="221">
        <v>59.26</v>
      </c>
      <c r="E155" s="121">
        <v>91.79</v>
      </c>
      <c r="F155" s="230">
        <v>100</v>
      </c>
      <c r="G155" s="203" t="s">
        <v>1332</v>
      </c>
      <c r="H155" s="567" t="s">
        <v>1332</v>
      </c>
      <c r="I155" s="567" t="s">
        <v>1332</v>
      </c>
      <c r="J155" s="737">
        <v>100</v>
      </c>
      <c r="K155" s="1077">
        <v>96.43</v>
      </c>
      <c r="L155" s="1186">
        <v>100</v>
      </c>
      <c r="M155" s="1186">
        <v>4</v>
      </c>
      <c r="N155" s="1186">
        <v>123</v>
      </c>
      <c r="O155" s="1186">
        <v>104</v>
      </c>
      <c r="P155" s="1186">
        <v>19</v>
      </c>
      <c r="Q155" s="1186">
        <v>97</v>
      </c>
      <c r="R155" s="1186">
        <v>7</v>
      </c>
      <c r="S155" s="1186">
        <v>0</v>
      </c>
      <c r="T155" s="1186">
        <v>0</v>
      </c>
      <c r="U155" s="1186">
        <v>0</v>
      </c>
      <c r="V155" s="1186">
        <v>0</v>
      </c>
      <c r="W155" s="1186">
        <v>0</v>
      </c>
      <c r="X155" s="1186">
        <v>0</v>
      </c>
      <c r="Y155" s="1186">
        <v>0</v>
      </c>
      <c r="Z155" s="1186">
        <v>0</v>
      </c>
      <c r="AA155" s="1186">
        <v>0</v>
      </c>
      <c r="AB155" s="1186" t="s">
        <v>1333</v>
      </c>
      <c r="AC155" s="1186">
        <v>0</v>
      </c>
      <c r="AD155" s="1186">
        <v>0</v>
      </c>
      <c r="AE155" s="1186" t="s">
        <v>1333</v>
      </c>
      <c r="AF155" s="1186">
        <v>0</v>
      </c>
      <c r="AG155" s="1186">
        <v>0</v>
      </c>
      <c r="AH155" s="1186" t="s">
        <v>1333</v>
      </c>
      <c r="AI155" s="1186">
        <v>19</v>
      </c>
      <c r="AJ155" s="1186">
        <v>0</v>
      </c>
      <c r="AK155" s="1186">
        <v>0</v>
      </c>
      <c r="AL155" s="1186">
        <v>0</v>
      </c>
      <c r="AM155" s="1186">
        <v>0</v>
      </c>
      <c r="AN155" s="1186">
        <v>0</v>
      </c>
      <c r="AO155" s="1186">
        <v>0</v>
      </c>
      <c r="AP155" s="1186">
        <v>0</v>
      </c>
      <c r="AQ155" s="1186">
        <v>0</v>
      </c>
      <c r="AR155" s="1186">
        <v>0</v>
      </c>
      <c r="AS155" s="1186">
        <v>0</v>
      </c>
      <c r="AT155" s="1186" t="s">
        <v>1333</v>
      </c>
      <c r="AU155" s="1186">
        <v>0</v>
      </c>
      <c r="AV155" s="1186">
        <v>0</v>
      </c>
      <c r="AW155" s="1186" t="s">
        <v>1333</v>
      </c>
      <c r="AX155" s="1186">
        <v>0</v>
      </c>
      <c r="AY155" s="1186">
        <v>0</v>
      </c>
      <c r="AZ155" s="1186" t="s">
        <v>1333</v>
      </c>
      <c r="BA155" s="1186" t="s">
        <v>1333</v>
      </c>
      <c r="BB155" s="93" t="s">
        <v>1253</v>
      </c>
      <c r="BC155" s="364">
        <v>113</v>
      </c>
      <c r="BD155" s="441" t="s">
        <v>1181</v>
      </c>
      <c r="BE155" s="413"/>
      <c r="BF155" s="43" t="s">
        <v>792</v>
      </c>
    </row>
    <row r="156" spans="1:58" ht="15.75">
      <c r="A156" s="111" t="s">
        <v>435</v>
      </c>
      <c r="B156" s="220" t="s">
        <v>1296</v>
      </c>
      <c r="C156" s="111" t="s">
        <v>645</v>
      </c>
      <c r="D156" s="221">
        <v>50</v>
      </c>
      <c r="E156" s="121">
        <v>50</v>
      </c>
      <c r="F156" s="230">
        <v>100</v>
      </c>
      <c r="G156" s="203" t="s">
        <v>1332</v>
      </c>
      <c r="H156" s="567" t="s">
        <v>1332</v>
      </c>
      <c r="I156" s="567" t="s">
        <v>1332</v>
      </c>
      <c r="J156" s="737">
        <v>100</v>
      </c>
      <c r="K156" s="1077">
        <v>100</v>
      </c>
      <c r="L156" s="1186">
        <v>100</v>
      </c>
      <c r="M156" s="1186">
        <v>0</v>
      </c>
      <c r="N156" s="1186">
        <v>10</v>
      </c>
      <c r="O156" s="1186">
        <v>9</v>
      </c>
      <c r="P156" s="1186">
        <v>1</v>
      </c>
      <c r="Q156" s="1186">
        <v>9</v>
      </c>
      <c r="R156" s="1186">
        <v>0</v>
      </c>
      <c r="S156" s="1186">
        <v>0</v>
      </c>
      <c r="T156" s="1186">
        <v>0</v>
      </c>
      <c r="U156" s="1186">
        <v>0</v>
      </c>
      <c r="V156" s="1186">
        <v>0</v>
      </c>
      <c r="W156" s="1186">
        <v>0</v>
      </c>
      <c r="X156" s="1186">
        <v>0</v>
      </c>
      <c r="Y156" s="1186">
        <v>0</v>
      </c>
      <c r="Z156" s="1186">
        <v>0</v>
      </c>
      <c r="AA156" s="1186">
        <v>0</v>
      </c>
      <c r="AB156" s="1186" t="s">
        <v>1333</v>
      </c>
      <c r="AC156" s="1186">
        <v>0</v>
      </c>
      <c r="AD156" s="1186">
        <v>0</v>
      </c>
      <c r="AE156" s="1186" t="s">
        <v>1333</v>
      </c>
      <c r="AF156" s="1186">
        <v>0</v>
      </c>
      <c r="AG156" s="1186">
        <v>0</v>
      </c>
      <c r="AH156" s="1186" t="s">
        <v>1333</v>
      </c>
      <c r="AI156" s="1186">
        <v>1</v>
      </c>
      <c r="AJ156" s="1186">
        <v>0</v>
      </c>
      <c r="AK156" s="1186">
        <v>0</v>
      </c>
      <c r="AL156" s="1186">
        <v>0</v>
      </c>
      <c r="AM156" s="1186">
        <v>0</v>
      </c>
      <c r="AN156" s="1186">
        <v>0</v>
      </c>
      <c r="AO156" s="1186">
        <v>0</v>
      </c>
      <c r="AP156" s="1186">
        <v>0</v>
      </c>
      <c r="AQ156" s="1186">
        <v>0</v>
      </c>
      <c r="AR156" s="1186">
        <v>0</v>
      </c>
      <c r="AS156" s="1186">
        <v>0</v>
      </c>
      <c r="AT156" s="1186" t="s">
        <v>1333</v>
      </c>
      <c r="AU156" s="1186">
        <v>0</v>
      </c>
      <c r="AV156" s="1186">
        <v>0</v>
      </c>
      <c r="AW156" s="1186" t="s">
        <v>1333</v>
      </c>
      <c r="AX156" s="1186">
        <v>0</v>
      </c>
      <c r="AY156" s="1186">
        <v>0</v>
      </c>
      <c r="AZ156" s="1186" t="s">
        <v>1333</v>
      </c>
      <c r="BA156" s="1186" t="s">
        <v>1333</v>
      </c>
      <c r="BB156" s="93" t="s">
        <v>1253</v>
      </c>
      <c r="BC156" s="364">
        <v>113</v>
      </c>
      <c r="BD156" s="441" t="s">
        <v>1179</v>
      </c>
      <c r="BE156" s="413"/>
      <c r="BF156" s="43" t="s">
        <v>792</v>
      </c>
    </row>
    <row r="157" spans="1:58" ht="15.75">
      <c r="A157" s="111" t="s">
        <v>84</v>
      </c>
      <c r="B157" s="220" t="s">
        <v>1296</v>
      </c>
      <c r="C157" s="111" t="s">
        <v>703</v>
      </c>
      <c r="D157" s="221">
        <v>100</v>
      </c>
      <c r="E157" s="121">
        <v>100</v>
      </c>
      <c r="F157" s="230">
        <v>88.9</v>
      </c>
      <c r="G157" s="203" t="s">
        <v>1332</v>
      </c>
      <c r="H157" s="567" t="s">
        <v>1332</v>
      </c>
      <c r="I157" s="567" t="s">
        <v>1981</v>
      </c>
      <c r="J157" s="737">
        <v>100</v>
      </c>
      <c r="K157" s="1077">
        <v>100</v>
      </c>
      <c r="L157" s="1186">
        <v>100</v>
      </c>
      <c r="M157" s="1186">
        <v>0</v>
      </c>
      <c r="N157" s="1186">
        <v>26</v>
      </c>
      <c r="O157" s="1186">
        <v>18</v>
      </c>
      <c r="P157" s="1186">
        <v>8</v>
      </c>
      <c r="Q157" s="1186">
        <v>18</v>
      </c>
      <c r="R157" s="1186">
        <v>0</v>
      </c>
      <c r="S157" s="1186">
        <v>0</v>
      </c>
      <c r="T157" s="1186">
        <v>0</v>
      </c>
      <c r="U157" s="1186">
        <v>0</v>
      </c>
      <c r="V157" s="1186">
        <v>0</v>
      </c>
      <c r="W157" s="1186">
        <v>0</v>
      </c>
      <c r="X157" s="1186">
        <v>0</v>
      </c>
      <c r="Y157" s="1186">
        <v>0</v>
      </c>
      <c r="Z157" s="1186">
        <v>0</v>
      </c>
      <c r="AA157" s="1186">
        <v>0</v>
      </c>
      <c r="AB157" s="1186" t="s">
        <v>1333</v>
      </c>
      <c r="AC157" s="1186">
        <v>0</v>
      </c>
      <c r="AD157" s="1186">
        <v>0</v>
      </c>
      <c r="AE157" s="1186" t="s">
        <v>1333</v>
      </c>
      <c r="AF157" s="1186">
        <v>0</v>
      </c>
      <c r="AG157" s="1186">
        <v>0</v>
      </c>
      <c r="AH157" s="1186" t="s">
        <v>1333</v>
      </c>
      <c r="AI157" s="1186">
        <v>8</v>
      </c>
      <c r="AJ157" s="1186">
        <v>0</v>
      </c>
      <c r="AK157" s="1186">
        <v>0</v>
      </c>
      <c r="AL157" s="1186">
        <v>0</v>
      </c>
      <c r="AM157" s="1186">
        <v>0</v>
      </c>
      <c r="AN157" s="1186">
        <v>0</v>
      </c>
      <c r="AO157" s="1186">
        <v>0</v>
      </c>
      <c r="AP157" s="1186">
        <v>0</v>
      </c>
      <c r="AQ157" s="1186">
        <v>0</v>
      </c>
      <c r="AR157" s="1186">
        <v>0</v>
      </c>
      <c r="AS157" s="1186">
        <v>0</v>
      </c>
      <c r="AT157" s="1186" t="s">
        <v>1333</v>
      </c>
      <c r="AU157" s="1186">
        <v>0</v>
      </c>
      <c r="AV157" s="1186">
        <v>0</v>
      </c>
      <c r="AW157" s="1186" t="s">
        <v>1333</v>
      </c>
      <c r="AX157" s="1186">
        <v>0</v>
      </c>
      <c r="AY157" s="1186">
        <v>0</v>
      </c>
      <c r="AZ157" s="1186" t="s">
        <v>1333</v>
      </c>
      <c r="BA157" s="1186" t="s">
        <v>1333</v>
      </c>
      <c r="BB157" s="93" t="s">
        <v>1253</v>
      </c>
      <c r="BC157" s="364">
        <v>113</v>
      </c>
      <c r="BD157" s="441" t="s">
        <v>1180</v>
      </c>
      <c r="BE157" s="413"/>
      <c r="BF157" s="43" t="s">
        <v>792</v>
      </c>
    </row>
    <row r="158" spans="1:58" ht="15.75">
      <c r="A158" s="111" t="s">
        <v>6</v>
      </c>
      <c r="B158" s="220" t="s">
        <v>1292</v>
      </c>
      <c r="C158" s="111" t="s">
        <v>675</v>
      </c>
      <c r="D158" s="221">
        <v>84.38</v>
      </c>
      <c r="E158" s="121">
        <v>91.07</v>
      </c>
      <c r="F158" s="230">
        <v>100</v>
      </c>
      <c r="G158" s="203" t="s">
        <v>1332</v>
      </c>
      <c r="H158" s="567" t="s">
        <v>1332</v>
      </c>
      <c r="I158" s="567" t="s">
        <v>1332</v>
      </c>
      <c r="J158" s="737">
        <v>98.75</v>
      </c>
      <c r="K158" s="1077">
        <v>100</v>
      </c>
      <c r="L158" s="1186">
        <v>100</v>
      </c>
      <c r="M158" s="1186">
        <v>0</v>
      </c>
      <c r="N158" s="1186">
        <v>76</v>
      </c>
      <c r="O158" s="1186">
        <v>60</v>
      </c>
      <c r="P158" s="1186">
        <v>16</v>
      </c>
      <c r="Q158" s="1186">
        <v>60</v>
      </c>
      <c r="R158" s="1186">
        <v>0</v>
      </c>
      <c r="S158" s="1186">
        <v>0</v>
      </c>
      <c r="T158" s="1186">
        <v>0</v>
      </c>
      <c r="U158" s="1186">
        <v>0</v>
      </c>
      <c r="V158" s="1186">
        <v>0</v>
      </c>
      <c r="W158" s="1186">
        <v>0</v>
      </c>
      <c r="X158" s="1186">
        <v>0</v>
      </c>
      <c r="Y158" s="1186">
        <v>0</v>
      </c>
      <c r="Z158" s="1186">
        <v>0</v>
      </c>
      <c r="AA158" s="1186">
        <v>0</v>
      </c>
      <c r="AB158" s="1186" t="s">
        <v>1333</v>
      </c>
      <c r="AC158" s="1186">
        <v>0</v>
      </c>
      <c r="AD158" s="1186">
        <v>0</v>
      </c>
      <c r="AE158" s="1186" t="s">
        <v>1333</v>
      </c>
      <c r="AF158" s="1186">
        <v>0</v>
      </c>
      <c r="AG158" s="1186">
        <v>0</v>
      </c>
      <c r="AH158" s="1186" t="s">
        <v>1333</v>
      </c>
      <c r="AI158" s="1186">
        <v>16</v>
      </c>
      <c r="AJ158" s="1186">
        <v>0</v>
      </c>
      <c r="AK158" s="1186">
        <v>0</v>
      </c>
      <c r="AL158" s="1186">
        <v>0</v>
      </c>
      <c r="AM158" s="1186">
        <v>0</v>
      </c>
      <c r="AN158" s="1186">
        <v>0</v>
      </c>
      <c r="AO158" s="1186">
        <v>0</v>
      </c>
      <c r="AP158" s="1186">
        <v>0</v>
      </c>
      <c r="AQ158" s="1186">
        <v>0</v>
      </c>
      <c r="AR158" s="1186">
        <v>0</v>
      </c>
      <c r="AS158" s="1186">
        <v>0</v>
      </c>
      <c r="AT158" s="1186" t="s">
        <v>1333</v>
      </c>
      <c r="AU158" s="1186">
        <v>0</v>
      </c>
      <c r="AV158" s="1186">
        <v>0</v>
      </c>
      <c r="AW158" s="1186" t="s">
        <v>1333</v>
      </c>
      <c r="AX158" s="1186">
        <v>0</v>
      </c>
      <c r="AY158" s="1186">
        <v>0</v>
      </c>
      <c r="AZ158" s="1186" t="s">
        <v>1333</v>
      </c>
      <c r="BA158" s="1186" t="s">
        <v>1333</v>
      </c>
      <c r="BB158" s="93" t="s">
        <v>1253</v>
      </c>
      <c r="BC158" s="364">
        <v>114</v>
      </c>
      <c r="BD158" s="441" t="s">
        <v>1181</v>
      </c>
      <c r="BE158" s="413"/>
      <c r="BF158" s="43" t="s">
        <v>792</v>
      </c>
    </row>
    <row r="159" spans="1:58" ht="15.75">
      <c r="A159" s="111" t="s">
        <v>288</v>
      </c>
      <c r="B159" s="220" t="s">
        <v>1296</v>
      </c>
      <c r="C159" s="111" t="s">
        <v>613</v>
      </c>
      <c r="D159" s="221">
        <v>80</v>
      </c>
      <c r="E159" s="121">
        <v>100</v>
      </c>
      <c r="F159" s="230">
        <v>100</v>
      </c>
      <c r="G159" s="203" t="s">
        <v>1332</v>
      </c>
      <c r="H159" s="567" t="s">
        <v>1332</v>
      </c>
      <c r="I159" s="567" t="s">
        <v>1332</v>
      </c>
      <c r="J159" s="737">
        <v>100</v>
      </c>
      <c r="K159" s="1077">
        <v>100</v>
      </c>
      <c r="L159" s="1186">
        <v>100</v>
      </c>
      <c r="M159" s="1186">
        <v>0</v>
      </c>
      <c r="N159" s="1186">
        <v>17</v>
      </c>
      <c r="O159" s="1186">
        <v>17</v>
      </c>
      <c r="P159" s="1186">
        <v>0</v>
      </c>
      <c r="Q159" s="1186">
        <v>16</v>
      </c>
      <c r="R159" s="1186">
        <v>0</v>
      </c>
      <c r="S159" s="1186">
        <v>1</v>
      </c>
      <c r="T159" s="1186">
        <v>0</v>
      </c>
      <c r="U159" s="1186">
        <v>0</v>
      </c>
      <c r="V159" s="1186">
        <v>0</v>
      </c>
      <c r="W159" s="1186">
        <v>0</v>
      </c>
      <c r="X159" s="1186">
        <v>0</v>
      </c>
      <c r="Y159" s="1186">
        <v>0</v>
      </c>
      <c r="Z159" s="1186">
        <v>0</v>
      </c>
      <c r="AA159" s="1186">
        <v>0</v>
      </c>
      <c r="AB159" s="1186" t="s">
        <v>1333</v>
      </c>
      <c r="AC159" s="1186">
        <v>0</v>
      </c>
      <c r="AD159" s="1186">
        <v>0</v>
      </c>
      <c r="AE159" s="1186" t="s">
        <v>1333</v>
      </c>
      <c r="AF159" s="1186">
        <v>0</v>
      </c>
      <c r="AG159" s="1186">
        <v>0</v>
      </c>
      <c r="AH159" s="1186" t="s">
        <v>1333</v>
      </c>
      <c r="AI159" s="1186">
        <v>0</v>
      </c>
      <c r="AJ159" s="1186">
        <v>0</v>
      </c>
      <c r="AK159" s="1186">
        <v>0</v>
      </c>
      <c r="AL159" s="1186">
        <v>0</v>
      </c>
      <c r="AM159" s="1186">
        <v>0</v>
      </c>
      <c r="AN159" s="1186">
        <v>0</v>
      </c>
      <c r="AO159" s="1186">
        <v>0</v>
      </c>
      <c r="AP159" s="1186">
        <v>0</v>
      </c>
      <c r="AQ159" s="1186">
        <v>0</v>
      </c>
      <c r="AR159" s="1186">
        <v>0</v>
      </c>
      <c r="AS159" s="1186">
        <v>0</v>
      </c>
      <c r="AT159" s="1186" t="s">
        <v>1333</v>
      </c>
      <c r="AU159" s="1186">
        <v>0</v>
      </c>
      <c r="AV159" s="1186">
        <v>0</v>
      </c>
      <c r="AW159" s="1186" t="s">
        <v>1333</v>
      </c>
      <c r="AX159" s="1186">
        <v>0</v>
      </c>
      <c r="AY159" s="1186">
        <v>0</v>
      </c>
      <c r="AZ159" s="1186" t="s">
        <v>1333</v>
      </c>
      <c r="BA159" s="1186" t="s">
        <v>1333</v>
      </c>
      <c r="BB159" s="93" t="s">
        <v>1253</v>
      </c>
      <c r="BC159" s="364">
        <v>113</v>
      </c>
      <c r="BD159" s="441" t="s">
        <v>1180</v>
      </c>
      <c r="BE159" s="413"/>
      <c r="BF159" s="43" t="s">
        <v>792</v>
      </c>
    </row>
    <row r="160" spans="1:58" ht="15.75">
      <c r="A160" s="111" t="s">
        <v>41</v>
      </c>
      <c r="B160" s="220" t="s">
        <v>1291</v>
      </c>
      <c r="C160" s="111" t="s">
        <v>668</v>
      </c>
      <c r="D160" s="221">
        <v>100</v>
      </c>
      <c r="E160" s="121">
        <v>100</v>
      </c>
      <c r="F160" s="230">
        <v>100</v>
      </c>
      <c r="G160" s="203" t="s">
        <v>1332</v>
      </c>
      <c r="H160" s="567" t="s">
        <v>1332</v>
      </c>
      <c r="I160" s="567" t="s">
        <v>1332</v>
      </c>
      <c r="J160" s="737">
        <v>100</v>
      </c>
      <c r="K160" s="1077">
        <v>100</v>
      </c>
      <c r="L160" s="1186">
        <v>100</v>
      </c>
      <c r="M160" s="1186">
        <v>0</v>
      </c>
      <c r="N160" s="1186">
        <v>9</v>
      </c>
      <c r="O160" s="1186">
        <v>8</v>
      </c>
      <c r="P160" s="1186">
        <v>1</v>
      </c>
      <c r="Q160" s="1186">
        <v>7</v>
      </c>
      <c r="R160" s="1186">
        <v>0</v>
      </c>
      <c r="S160" s="1186">
        <v>0</v>
      </c>
      <c r="T160" s="1186">
        <v>0</v>
      </c>
      <c r="U160" s="1186">
        <v>1</v>
      </c>
      <c r="V160" s="1186">
        <v>0</v>
      </c>
      <c r="W160" s="1186">
        <v>0</v>
      </c>
      <c r="X160" s="1186">
        <v>0</v>
      </c>
      <c r="Y160" s="1186">
        <v>0</v>
      </c>
      <c r="Z160" s="1186">
        <v>0</v>
      </c>
      <c r="AA160" s="1186">
        <v>0</v>
      </c>
      <c r="AB160" s="1186" t="s">
        <v>1333</v>
      </c>
      <c r="AC160" s="1186">
        <v>0</v>
      </c>
      <c r="AD160" s="1186">
        <v>0</v>
      </c>
      <c r="AE160" s="1186" t="s">
        <v>1333</v>
      </c>
      <c r="AF160" s="1186">
        <v>0</v>
      </c>
      <c r="AG160" s="1186">
        <v>0</v>
      </c>
      <c r="AH160" s="1186" t="s">
        <v>1333</v>
      </c>
      <c r="AI160" s="1186">
        <v>1</v>
      </c>
      <c r="AJ160" s="1186">
        <v>0</v>
      </c>
      <c r="AK160" s="1186">
        <v>0</v>
      </c>
      <c r="AL160" s="1186">
        <v>0</v>
      </c>
      <c r="AM160" s="1186">
        <v>0</v>
      </c>
      <c r="AN160" s="1186">
        <v>0</v>
      </c>
      <c r="AO160" s="1186">
        <v>0</v>
      </c>
      <c r="AP160" s="1186">
        <v>0</v>
      </c>
      <c r="AQ160" s="1186">
        <v>0</v>
      </c>
      <c r="AR160" s="1186">
        <v>0</v>
      </c>
      <c r="AS160" s="1186">
        <v>0</v>
      </c>
      <c r="AT160" s="1186" t="s">
        <v>1333</v>
      </c>
      <c r="AU160" s="1186">
        <v>0</v>
      </c>
      <c r="AV160" s="1186">
        <v>0</v>
      </c>
      <c r="AW160" s="1186" t="s">
        <v>1333</v>
      </c>
      <c r="AX160" s="1186">
        <v>0</v>
      </c>
      <c r="AY160" s="1186">
        <v>0</v>
      </c>
      <c r="AZ160" s="1186" t="s">
        <v>1333</v>
      </c>
      <c r="BA160" s="1186" t="s">
        <v>1333</v>
      </c>
      <c r="BB160" s="93" t="s">
        <v>719</v>
      </c>
      <c r="BC160" s="364">
        <v>171</v>
      </c>
      <c r="BD160" s="441" t="s">
        <v>1180</v>
      </c>
      <c r="BE160" s="413"/>
      <c r="BF160" s="43" t="s">
        <v>792</v>
      </c>
    </row>
    <row r="161" spans="1:58" ht="15.75">
      <c r="A161" s="111" t="s">
        <v>56</v>
      </c>
      <c r="B161" s="220" t="s">
        <v>1291</v>
      </c>
      <c r="C161" s="111" t="s">
        <v>510</v>
      </c>
      <c r="D161" s="221">
        <v>94.92</v>
      </c>
      <c r="E161" s="121">
        <v>100</v>
      </c>
      <c r="F161" s="230">
        <v>100</v>
      </c>
      <c r="G161" s="203" t="s">
        <v>1332</v>
      </c>
      <c r="H161" s="567" t="s">
        <v>1332</v>
      </c>
      <c r="I161" s="567" t="s">
        <v>1332</v>
      </c>
      <c r="J161" s="737">
        <v>100</v>
      </c>
      <c r="K161" s="1077">
        <v>100</v>
      </c>
      <c r="L161" s="1186">
        <v>96.3</v>
      </c>
      <c r="M161" s="1186">
        <v>0</v>
      </c>
      <c r="N161" s="1186">
        <v>108</v>
      </c>
      <c r="O161" s="1186">
        <v>97</v>
      </c>
      <c r="P161" s="1186">
        <v>11</v>
      </c>
      <c r="Q161" s="1186">
        <v>93</v>
      </c>
      <c r="R161" s="1186">
        <v>0</v>
      </c>
      <c r="S161" s="1186">
        <v>0</v>
      </c>
      <c r="T161" s="1186">
        <v>0</v>
      </c>
      <c r="U161" s="1186">
        <v>0</v>
      </c>
      <c r="V161" s="1186">
        <v>0</v>
      </c>
      <c r="W161" s="1186">
        <v>0</v>
      </c>
      <c r="X161" s="1186">
        <v>0</v>
      </c>
      <c r="Y161" s="1186">
        <v>0</v>
      </c>
      <c r="Z161" s="1186">
        <v>2</v>
      </c>
      <c r="AA161" s="1186">
        <v>2</v>
      </c>
      <c r="AB161" s="1186" t="s">
        <v>3021</v>
      </c>
      <c r="AC161" s="1186">
        <v>0</v>
      </c>
      <c r="AD161" s="1186">
        <v>0</v>
      </c>
      <c r="AE161" s="1186" t="s">
        <v>1333</v>
      </c>
      <c r="AF161" s="1186">
        <v>0</v>
      </c>
      <c r="AG161" s="1186">
        <v>0</v>
      </c>
      <c r="AH161" s="1186" t="s">
        <v>1333</v>
      </c>
      <c r="AI161" s="1186">
        <v>11</v>
      </c>
      <c r="AJ161" s="1186">
        <v>0</v>
      </c>
      <c r="AK161" s="1186">
        <v>0</v>
      </c>
      <c r="AL161" s="1186">
        <v>0</v>
      </c>
      <c r="AM161" s="1186">
        <v>0</v>
      </c>
      <c r="AN161" s="1186">
        <v>0</v>
      </c>
      <c r="AO161" s="1186">
        <v>0</v>
      </c>
      <c r="AP161" s="1186">
        <v>0</v>
      </c>
      <c r="AQ161" s="1186">
        <v>0</v>
      </c>
      <c r="AR161" s="1186">
        <v>0</v>
      </c>
      <c r="AS161" s="1186">
        <v>0</v>
      </c>
      <c r="AT161" s="1186" t="s">
        <v>1333</v>
      </c>
      <c r="AU161" s="1186">
        <v>0</v>
      </c>
      <c r="AV161" s="1186">
        <v>0</v>
      </c>
      <c r="AW161" s="1186" t="s">
        <v>1333</v>
      </c>
      <c r="AX161" s="1186">
        <v>0</v>
      </c>
      <c r="AY161" s="1186">
        <v>0</v>
      </c>
      <c r="AZ161" s="1186" t="s">
        <v>1333</v>
      </c>
      <c r="BA161" s="1186" t="s">
        <v>3439</v>
      </c>
      <c r="BB161" s="93" t="s">
        <v>508</v>
      </c>
      <c r="BC161" s="364">
        <v>171</v>
      </c>
      <c r="BD161" s="441" t="s">
        <v>1181</v>
      </c>
      <c r="BE161" s="413"/>
      <c r="BF161" s="43" t="s">
        <v>878</v>
      </c>
    </row>
    <row r="162" spans="1:58" ht="15.75">
      <c r="A162" s="111" t="s">
        <v>52</v>
      </c>
      <c r="B162" s="220" t="s">
        <v>1291</v>
      </c>
      <c r="C162" s="111" t="s">
        <v>508</v>
      </c>
      <c r="D162" s="221">
        <v>82.56</v>
      </c>
      <c r="E162" s="121">
        <v>100</v>
      </c>
      <c r="F162" s="230">
        <v>100</v>
      </c>
      <c r="G162" s="203" t="s">
        <v>1332</v>
      </c>
      <c r="H162" s="567" t="s">
        <v>1332</v>
      </c>
      <c r="I162" s="567" t="s">
        <v>1332</v>
      </c>
      <c r="J162" s="737">
        <v>100</v>
      </c>
      <c r="K162" s="1077">
        <v>100</v>
      </c>
      <c r="L162" s="1186">
        <v>100</v>
      </c>
      <c r="M162" s="1186">
        <v>0</v>
      </c>
      <c r="N162" s="1186">
        <v>25</v>
      </c>
      <c r="O162" s="1186">
        <v>23</v>
      </c>
      <c r="P162" s="1186">
        <v>2</v>
      </c>
      <c r="Q162" s="1186">
        <v>23</v>
      </c>
      <c r="R162" s="1186">
        <v>0</v>
      </c>
      <c r="S162" s="1186">
        <v>0</v>
      </c>
      <c r="T162" s="1186">
        <v>0</v>
      </c>
      <c r="U162" s="1186">
        <v>0</v>
      </c>
      <c r="V162" s="1186">
        <v>0</v>
      </c>
      <c r="W162" s="1186">
        <v>0</v>
      </c>
      <c r="X162" s="1186">
        <v>0</v>
      </c>
      <c r="Y162" s="1186">
        <v>0</v>
      </c>
      <c r="Z162" s="1186">
        <v>0</v>
      </c>
      <c r="AA162" s="1186">
        <v>0</v>
      </c>
      <c r="AB162" s="1186" t="s">
        <v>1333</v>
      </c>
      <c r="AC162" s="1186">
        <v>0</v>
      </c>
      <c r="AD162" s="1186">
        <v>0</v>
      </c>
      <c r="AE162" s="1186" t="s">
        <v>1333</v>
      </c>
      <c r="AF162" s="1186">
        <v>0</v>
      </c>
      <c r="AG162" s="1186">
        <v>0</v>
      </c>
      <c r="AH162" s="1186" t="s">
        <v>1333</v>
      </c>
      <c r="AI162" s="1186">
        <v>2</v>
      </c>
      <c r="AJ162" s="1186">
        <v>0</v>
      </c>
      <c r="AK162" s="1186">
        <v>0</v>
      </c>
      <c r="AL162" s="1186">
        <v>0</v>
      </c>
      <c r="AM162" s="1186">
        <v>0</v>
      </c>
      <c r="AN162" s="1186">
        <v>0</v>
      </c>
      <c r="AO162" s="1186">
        <v>0</v>
      </c>
      <c r="AP162" s="1186">
        <v>0</v>
      </c>
      <c r="AQ162" s="1186">
        <v>0</v>
      </c>
      <c r="AR162" s="1186">
        <v>0</v>
      </c>
      <c r="AS162" s="1186">
        <v>0</v>
      </c>
      <c r="AT162" s="1186" t="s">
        <v>1333</v>
      </c>
      <c r="AU162" s="1186">
        <v>0</v>
      </c>
      <c r="AV162" s="1186">
        <v>0</v>
      </c>
      <c r="AW162" s="1186" t="s">
        <v>1333</v>
      </c>
      <c r="AX162" s="1186">
        <v>0</v>
      </c>
      <c r="AY162" s="1186">
        <v>0</v>
      </c>
      <c r="AZ162" s="1186" t="s">
        <v>1333</v>
      </c>
      <c r="BA162" s="1186" t="s">
        <v>1333</v>
      </c>
      <c r="BB162" s="93" t="s">
        <v>508</v>
      </c>
      <c r="BC162" s="364">
        <v>171</v>
      </c>
      <c r="BD162" s="441" t="s">
        <v>882</v>
      </c>
      <c r="BE162" s="413"/>
      <c r="BF162" s="43" t="s">
        <v>792</v>
      </c>
    </row>
    <row r="163" spans="1:58" ht="15.75">
      <c r="A163" s="111" t="s">
        <v>464</v>
      </c>
      <c r="B163" s="257" t="s">
        <v>1291</v>
      </c>
      <c r="C163" s="111" t="s">
        <v>465</v>
      </c>
      <c r="D163" s="221">
        <v>72.55</v>
      </c>
      <c r="E163" s="121">
        <v>100</v>
      </c>
      <c r="F163" s="219">
        <v>100</v>
      </c>
      <c r="G163" s="203" t="s">
        <v>1332</v>
      </c>
      <c r="H163" s="567" t="s">
        <v>1573</v>
      </c>
      <c r="I163" s="567" t="s">
        <v>1332</v>
      </c>
      <c r="J163" s="737">
        <v>100</v>
      </c>
      <c r="K163" s="1077">
        <v>87.5</v>
      </c>
      <c r="L163" s="1186">
        <v>94.7</v>
      </c>
      <c r="M163" s="1186">
        <v>0</v>
      </c>
      <c r="N163" s="1186">
        <v>19</v>
      </c>
      <c r="O163" s="1186">
        <v>13</v>
      </c>
      <c r="P163" s="1186">
        <v>6</v>
      </c>
      <c r="Q163" s="1186">
        <v>12</v>
      </c>
      <c r="R163" s="1186">
        <v>0</v>
      </c>
      <c r="S163" s="1186">
        <v>0</v>
      </c>
      <c r="T163" s="1186">
        <v>0</v>
      </c>
      <c r="U163" s="1186">
        <v>0</v>
      </c>
      <c r="V163" s="1186">
        <v>0</v>
      </c>
      <c r="W163" s="1186">
        <v>0</v>
      </c>
      <c r="X163" s="1186">
        <v>0</v>
      </c>
      <c r="Y163" s="1186">
        <v>1</v>
      </c>
      <c r="Z163" s="1186">
        <v>0</v>
      </c>
      <c r="AA163" s="1186">
        <v>0</v>
      </c>
      <c r="AB163" s="1186" t="s">
        <v>1333</v>
      </c>
      <c r="AC163" s="1186">
        <v>0</v>
      </c>
      <c r="AD163" s="1186">
        <v>0</v>
      </c>
      <c r="AE163" s="1186" t="s">
        <v>1333</v>
      </c>
      <c r="AF163" s="1186">
        <v>0</v>
      </c>
      <c r="AG163" s="1186">
        <v>0</v>
      </c>
      <c r="AH163" s="1186" t="s">
        <v>1333</v>
      </c>
      <c r="AI163" s="1186">
        <v>6</v>
      </c>
      <c r="AJ163" s="1186">
        <v>0</v>
      </c>
      <c r="AK163" s="1186">
        <v>0</v>
      </c>
      <c r="AL163" s="1186">
        <v>0</v>
      </c>
      <c r="AM163" s="1186">
        <v>0</v>
      </c>
      <c r="AN163" s="1186">
        <v>0</v>
      </c>
      <c r="AO163" s="1186">
        <v>0</v>
      </c>
      <c r="AP163" s="1186">
        <v>0</v>
      </c>
      <c r="AQ163" s="1186">
        <v>0</v>
      </c>
      <c r="AR163" s="1186">
        <v>0</v>
      </c>
      <c r="AS163" s="1186">
        <v>0</v>
      </c>
      <c r="AT163" s="1186" t="s">
        <v>1333</v>
      </c>
      <c r="AU163" s="1186">
        <v>0</v>
      </c>
      <c r="AV163" s="1186">
        <v>0</v>
      </c>
      <c r="AW163" s="1186" t="s">
        <v>1333</v>
      </c>
      <c r="AX163" s="1186">
        <v>0</v>
      </c>
      <c r="AY163" s="1186">
        <v>0</v>
      </c>
      <c r="AZ163" s="1186" t="s">
        <v>1333</v>
      </c>
      <c r="BA163" s="1186" t="s">
        <v>3022</v>
      </c>
      <c r="BB163" s="93" t="s">
        <v>508</v>
      </c>
      <c r="BC163" s="364">
        <v>171</v>
      </c>
      <c r="BD163" s="441" t="s">
        <v>882</v>
      </c>
      <c r="BE163" s="413"/>
      <c r="BF163" s="43" t="s">
        <v>878</v>
      </c>
    </row>
    <row r="164" spans="1:58" ht="15.75">
      <c r="A164" s="111" t="s">
        <v>76</v>
      </c>
      <c r="B164" s="257" t="s">
        <v>1291</v>
      </c>
      <c r="C164" s="111" t="s">
        <v>699</v>
      </c>
      <c r="D164" s="221">
        <v>93.33</v>
      </c>
      <c r="E164" s="121">
        <v>100</v>
      </c>
      <c r="F164" s="230">
        <v>100</v>
      </c>
      <c r="G164" s="203" t="s">
        <v>1332</v>
      </c>
      <c r="H164" s="567" t="s">
        <v>1332</v>
      </c>
      <c r="I164" s="567" t="s">
        <v>1332</v>
      </c>
      <c r="J164" s="737">
        <v>100</v>
      </c>
      <c r="K164" s="1077">
        <v>100</v>
      </c>
      <c r="L164" s="1186">
        <v>100</v>
      </c>
      <c r="M164" s="1186">
        <v>0</v>
      </c>
      <c r="N164" s="1186">
        <v>9</v>
      </c>
      <c r="O164" s="1186">
        <v>8</v>
      </c>
      <c r="P164" s="1186">
        <v>1</v>
      </c>
      <c r="Q164" s="1186">
        <v>8</v>
      </c>
      <c r="R164" s="1186">
        <v>0</v>
      </c>
      <c r="S164" s="1186">
        <v>0</v>
      </c>
      <c r="T164" s="1186">
        <v>0</v>
      </c>
      <c r="U164" s="1186">
        <v>0</v>
      </c>
      <c r="V164" s="1186">
        <v>0</v>
      </c>
      <c r="W164" s="1186">
        <v>0</v>
      </c>
      <c r="X164" s="1186">
        <v>0</v>
      </c>
      <c r="Y164" s="1186">
        <v>0</v>
      </c>
      <c r="Z164" s="1186">
        <v>0</v>
      </c>
      <c r="AA164" s="1186">
        <v>0</v>
      </c>
      <c r="AB164" s="1186" t="s">
        <v>1333</v>
      </c>
      <c r="AC164" s="1186">
        <v>0</v>
      </c>
      <c r="AD164" s="1186">
        <v>0</v>
      </c>
      <c r="AE164" s="1186" t="s">
        <v>1333</v>
      </c>
      <c r="AF164" s="1186">
        <v>0</v>
      </c>
      <c r="AG164" s="1186">
        <v>0</v>
      </c>
      <c r="AH164" s="1186" t="s">
        <v>1333</v>
      </c>
      <c r="AI164" s="1186">
        <v>1</v>
      </c>
      <c r="AJ164" s="1186">
        <v>0</v>
      </c>
      <c r="AK164" s="1186">
        <v>0</v>
      </c>
      <c r="AL164" s="1186">
        <v>0</v>
      </c>
      <c r="AM164" s="1186">
        <v>0</v>
      </c>
      <c r="AN164" s="1186">
        <v>0</v>
      </c>
      <c r="AO164" s="1186">
        <v>0</v>
      </c>
      <c r="AP164" s="1186">
        <v>0</v>
      </c>
      <c r="AQ164" s="1186">
        <v>0</v>
      </c>
      <c r="AR164" s="1186">
        <v>0</v>
      </c>
      <c r="AS164" s="1186">
        <v>0</v>
      </c>
      <c r="AT164" s="1186" t="s">
        <v>1333</v>
      </c>
      <c r="AU164" s="1186">
        <v>0</v>
      </c>
      <c r="AV164" s="1186">
        <v>0</v>
      </c>
      <c r="AW164" s="1186" t="s">
        <v>1333</v>
      </c>
      <c r="AX164" s="1186">
        <v>0</v>
      </c>
      <c r="AY164" s="1186">
        <v>0</v>
      </c>
      <c r="AZ164" s="1186" t="s">
        <v>1333</v>
      </c>
      <c r="BA164" s="1186" t="s">
        <v>1333</v>
      </c>
      <c r="BB164" s="93" t="s">
        <v>719</v>
      </c>
      <c r="BC164" s="364">
        <v>171</v>
      </c>
      <c r="BD164" s="441" t="s">
        <v>1179</v>
      </c>
      <c r="BE164" s="413"/>
      <c r="BF164" s="43" t="s">
        <v>792</v>
      </c>
    </row>
    <row r="165" spans="1:58" ht="15.75">
      <c r="A165" s="111" t="s">
        <v>3</v>
      </c>
      <c r="B165" s="220" t="s">
        <v>1291</v>
      </c>
      <c r="C165" s="111" t="s">
        <v>653</v>
      </c>
      <c r="D165" s="221">
        <v>93.33</v>
      </c>
      <c r="E165" s="121">
        <v>100</v>
      </c>
      <c r="F165" s="230">
        <v>100</v>
      </c>
      <c r="G165" s="203" t="s">
        <v>1386</v>
      </c>
      <c r="H165" s="567" t="s">
        <v>1389</v>
      </c>
      <c r="I165" s="567" t="s">
        <v>1389</v>
      </c>
      <c r="J165" s="737">
        <v>100</v>
      </c>
      <c r="K165" s="1077">
        <v>100</v>
      </c>
      <c r="L165" s="1186">
        <v>100</v>
      </c>
      <c r="M165" s="1186">
        <v>0</v>
      </c>
      <c r="N165" s="1186">
        <v>25</v>
      </c>
      <c r="O165" s="1186">
        <v>17</v>
      </c>
      <c r="P165" s="1186">
        <v>8</v>
      </c>
      <c r="Q165" s="1186">
        <v>10</v>
      </c>
      <c r="R165" s="1186">
        <v>4</v>
      </c>
      <c r="S165" s="1186">
        <v>3</v>
      </c>
      <c r="T165" s="1186">
        <v>0</v>
      </c>
      <c r="U165" s="1186">
        <v>0</v>
      </c>
      <c r="V165" s="1186">
        <v>0</v>
      </c>
      <c r="W165" s="1186">
        <v>0</v>
      </c>
      <c r="X165" s="1186">
        <v>0</v>
      </c>
      <c r="Y165" s="1186">
        <v>0</v>
      </c>
      <c r="Z165" s="1186">
        <v>0</v>
      </c>
      <c r="AA165" s="1186">
        <v>0</v>
      </c>
      <c r="AB165" s="1186" t="s">
        <v>1333</v>
      </c>
      <c r="AC165" s="1186">
        <v>0</v>
      </c>
      <c r="AD165" s="1186">
        <v>0</v>
      </c>
      <c r="AE165" s="1186" t="s">
        <v>1333</v>
      </c>
      <c r="AF165" s="1186">
        <v>0</v>
      </c>
      <c r="AG165" s="1186">
        <v>0</v>
      </c>
      <c r="AH165" s="1186" t="s">
        <v>1333</v>
      </c>
      <c r="AI165" s="1186">
        <v>6</v>
      </c>
      <c r="AJ165" s="1186">
        <v>1</v>
      </c>
      <c r="AK165" s="1186">
        <v>1</v>
      </c>
      <c r="AL165" s="1186">
        <v>0</v>
      </c>
      <c r="AM165" s="1186">
        <v>0</v>
      </c>
      <c r="AN165" s="1186">
        <v>0</v>
      </c>
      <c r="AO165" s="1186">
        <v>0</v>
      </c>
      <c r="AP165" s="1186">
        <v>0</v>
      </c>
      <c r="AQ165" s="1186">
        <v>0</v>
      </c>
      <c r="AR165" s="1186">
        <v>0</v>
      </c>
      <c r="AS165" s="1186">
        <v>0</v>
      </c>
      <c r="AT165" s="1186" t="s">
        <v>1333</v>
      </c>
      <c r="AU165" s="1186">
        <v>0</v>
      </c>
      <c r="AV165" s="1186">
        <v>0</v>
      </c>
      <c r="AW165" s="1186" t="s">
        <v>1333</v>
      </c>
      <c r="AX165" s="1186">
        <v>0</v>
      </c>
      <c r="AY165" s="1186">
        <v>0</v>
      </c>
      <c r="AZ165" s="1186" t="s">
        <v>1333</v>
      </c>
      <c r="BA165" s="1186" t="s">
        <v>1333</v>
      </c>
      <c r="BB165" s="93" t="s">
        <v>508</v>
      </c>
      <c r="BC165" s="364">
        <v>171</v>
      </c>
      <c r="BD165" s="441" t="s">
        <v>882</v>
      </c>
      <c r="BE165" s="413" t="s">
        <v>1389</v>
      </c>
      <c r="BF165" s="43" t="s">
        <v>792</v>
      </c>
    </row>
    <row r="166" spans="1:58" ht="15.75">
      <c r="A166" s="111" t="s">
        <v>208</v>
      </c>
      <c r="B166" s="220" t="s">
        <v>1291</v>
      </c>
      <c r="C166" s="111" t="s">
        <v>783</v>
      </c>
      <c r="D166" s="221">
        <v>84.62</v>
      </c>
      <c r="E166" s="121">
        <v>100</v>
      </c>
      <c r="F166" s="230">
        <v>100</v>
      </c>
      <c r="G166" s="203" t="s">
        <v>1332</v>
      </c>
      <c r="H166" s="567" t="s">
        <v>1332</v>
      </c>
      <c r="I166" s="567" t="s">
        <v>1332</v>
      </c>
      <c r="J166" s="737">
        <v>100</v>
      </c>
      <c r="K166" s="1077">
        <v>100</v>
      </c>
      <c r="L166" s="1186">
        <v>100</v>
      </c>
      <c r="M166" s="1186">
        <v>0</v>
      </c>
      <c r="N166" s="1186">
        <v>11</v>
      </c>
      <c r="O166" s="1186">
        <v>9</v>
      </c>
      <c r="P166" s="1186">
        <v>2</v>
      </c>
      <c r="Q166" s="1186">
        <v>6</v>
      </c>
      <c r="R166" s="1186">
        <v>2</v>
      </c>
      <c r="S166" s="1186">
        <v>0</v>
      </c>
      <c r="T166" s="1186">
        <v>0</v>
      </c>
      <c r="U166" s="1186">
        <v>1</v>
      </c>
      <c r="V166" s="1186">
        <v>0</v>
      </c>
      <c r="W166" s="1186">
        <v>0</v>
      </c>
      <c r="X166" s="1186">
        <v>0</v>
      </c>
      <c r="Y166" s="1186">
        <v>0</v>
      </c>
      <c r="Z166" s="1186">
        <v>0</v>
      </c>
      <c r="AA166" s="1186">
        <v>0</v>
      </c>
      <c r="AB166" s="1186" t="s">
        <v>1333</v>
      </c>
      <c r="AC166" s="1186">
        <v>0</v>
      </c>
      <c r="AD166" s="1186">
        <v>0</v>
      </c>
      <c r="AE166" s="1186" t="s">
        <v>1333</v>
      </c>
      <c r="AF166" s="1186">
        <v>0</v>
      </c>
      <c r="AG166" s="1186">
        <v>0</v>
      </c>
      <c r="AH166" s="1186" t="s">
        <v>1333</v>
      </c>
      <c r="AI166" s="1186">
        <v>2</v>
      </c>
      <c r="AJ166" s="1186">
        <v>0</v>
      </c>
      <c r="AK166" s="1186">
        <v>0</v>
      </c>
      <c r="AL166" s="1186">
        <v>0</v>
      </c>
      <c r="AM166" s="1186">
        <v>0</v>
      </c>
      <c r="AN166" s="1186">
        <v>0</v>
      </c>
      <c r="AO166" s="1186">
        <v>0</v>
      </c>
      <c r="AP166" s="1186">
        <v>0</v>
      </c>
      <c r="AQ166" s="1186">
        <v>0</v>
      </c>
      <c r="AR166" s="1186">
        <v>0</v>
      </c>
      <c r="AS166" s="1186">
        <v>0</v>
      </c>
      <c r="AT166" s="1186" t="s">
        <v>1333</v>
      </c>
      <c r="AU166" s="1186">
        <v>0</v>
      </c>
      <c r="AV166" s="1186">
        <v>0</v>
      </c>
      <c r="AW166" s="1186" t="s">
        <v>1333</v>
      </c>
      <c r="AX166" s="1186">
        <v>0</v>
      </c>
      <c r="AY166" s="1186">
        <v>0</v>
      </c>
      <c r="AZ166" s="1186" t="s">
        <v>1333</v>
      </c>
      <c r="BA166" s="1186" t="s">
        <v>1333</v>
      </c>
      <c r="BB166" s="93" t="s">
        <v>719</v>
      </c>
      <c r="BC166" s="364">
        <v>171</v>
      </c>
      <c r="BD166" s="441" t="s">
        <v>882</v>
      </c>
      <c r="BE166" s="413"/>
      <c r="BF166" s="43" t="s">
        <v>792</v>
      </c>
    </row>
    <row r="167" spans="1:58" ht="15.75">
      <c r="A167" s="111" t="s">
        <v>108</v>
      </c>
      <c r="B167" s="220" t="s">
        <v>1291</v>
      </c>
      <c r="C167" s="111" t="s">
        <v>693</v>
      </c>
      <c r="D167" s="221">
        <v>100</v>
      </c>
      <c r="E167" s="121">
        <v>100</v>
      </c>
      <c r="F167" s="230">
        <v>100</v>
      </c>
      <c r="G167" s="203" t="s">
        <v>1332</v>
      </c>
      <c r="H167" s="567" t="s">
        <v>1332</v>
      </c>
      <c r="I167" s="567" t="s">
        <v>1332</v>
      </c>
      <c r="J167" s="737">
        <v>100</v>
      </c>
      <c r="K167" s="1077">
        <v>100</v>
      </c>
      <c r="L167" s="1186">
        <v>100</v>
      </c>
      <c r="M167" s="1186">
        <v>0</v>
      </c>
      <c r="N167" s="1186">
        <v>12</v>
      </c>
      <c r="O167" s="1186">
        <v>9</v>
      </c>
      <c r="P167" s="1186">
        <v>3</v>
      </c>
      <c r="Q167" s="1186">
        <v>9</v>
      </c>
      <c r="R167" s="1186">
        <v>0</v>
      </c>
      <c r="S167" s="1186">
        <v>0</v>
      </c>
      <c r="T167" s="1186">
        <v>0</v>
      </c>
      <c r="U167" s="1186">
        <v>0</v>
      </c>
      <c r="V167" s="1186">
        <v>0</v>
      </c>
      <c r="W167" s="1186">
        <v>0</v>
      </c>
      <c r="X167" s="1186">
        <v>0</v>
      </c>
      <c r="Y167" s="1186">
        <v>0</v>
      </c>
      <c r="Z167" s="1186">
        <v>0</v>
      </c>
      <c r="AA167" s="1186">
        <v>0</v>
      </c>
      <c r="AB167" s="1186" t="s">
        <v>1333</v>
      </c>
      <c r="AC167" s="1186">
        <v>0</v>
      </c>
      <c r="AD167" s="1186">
        <v>0</v>
      </c>
      <c r="AE167" s="1186" t="s">
        <v>1333</v>
      </c>
      <c r="AF167" s="1186">
        <v>0</v>
      </c>
      <c r="AG167" s="1186">
        <v>0</v>
      </c>
      <c r="AH167" s="1186" t="s">
        <v>1333</v>
      </c>
      <c r="AI167" s="1186">
        <v>3</v>
      </c>
      <c r="AJ167" s="1186">
        <v>0</v>
      </c>
      <c r="AK167" s="1186">
        <v>0</v>
      </c>
      <c r="AL167" s="1186">
        <v>0</v>
      </c>
      <c r="AM167" s="1186">
        <v>0</v>
      </c>
      <c r="AN167" s="1186">
        <v>0</v>
      </c>
      <c r="AO167" s="1186">
        <v>0</v>
      </c>
      <c r="AP167" s="1186">
        <v>0</v>
      </c>
      <c r="AQ167" s="1186">
        <v>0</v>
      </c>
      <c r="AR167" s="1186">
        <v>0</v>
      </c>
      <c r="AS167" s="1186">
        <v>0</v>
      </c>
      <c r="AT167" s="1186" t="s">
        <v>1333</v>
      </c>
      <c r="AU167" s="1186">
        <v>0</v>
      </c>
      <c r="AV167" s="1186">
        <v>0</v>
      </c>
      <c r="AW167" s="1186" t="s">
        <v>1333</v>
      </c>
      <c r="AX167" s="1186">
        <v>0</v>
      </c>
      <c r="AY167" s="1186">
        <v>0</v>
      </c>
      <c r="AZ167" s="1186" t="s">
        <v>1333</v>
      </c>
      <c r="BA167" s="1186" t="s">
        <v>1333</v>
      </c>
      <c r="BB167" s="93" t="s">
        <v>719</v>
      </c>
      <c r="BC167" s="364">
        <v>171</v>
      </c>
      <c r="BD167" s="441" t="s">
        <v>882</v>
      </c>
      <c r="BE167" s="413"/>
      <c r="BF167" s="43" t="s">
        <v>792</v>
      </c>
    </row>
    <row r="168" spans="1:58" ht="15.75">
      <c r="A168" s="111" t="s">
        <v>282</v>
      </c>
      <c r="B168" s="220" t="s">
        <v>1293</v>
      </c>
      <c r="C168" s="111" t="s">
        <v>683</v>
      </c>
      <c r="D168" s="221">
        <v>62.22</v>
      </c>
      <c r="E168" s="121">
        <v>100</v>
      </c>
      <c r="F168" s="230">
        <v>100</v>
      </c>
      <c r="G168" s="203" t="s">
        <v>1386</v>
      </c>
      <c r="H168" s="567" t="s">
        <v>1389</v>
      </c>
      <c r="I168" s="567" t="s">
        <v>1389</v>
      </c>
      <c r="J168" s="737">
        <v>100</v>
      </c>
      <c r="K168" s="1077">
        <v>100</v>
      </c>
      <c r="L168" s="1186">
        <v>100</v>
      </c>
      <c r="M168" s="1186">
        <v>3</v>
      </c>
      <c r="N168" s="1186">
        <v>59</v>
      </c>
      <c r="O168" s="1186">
        <v>45</v>
      </c>
      <c r="P168" s="1186">
        <v>14</v>
      </c>
      <c r="Q168" s="1186">
        <v>44</v>
      </c>
      <c r="R168" s="1186">
        <v>1</v>
      </c>
      <c r="S168" s="1186">
        <v>0</v>
      </c>
      <c r="T168" s="1186">
        <v>0</v>
      </c>
      <c r="U168" s="1186">
        <v>0</v>
      </c>
      <c r="V168" s="1186">
        <v>0</v>
      </c>
      <c r="W168" s="1186">
        <v>0</v>
      </c>
      <c r="X168" s="1186">
        <v>0</v>
      </c>
      <c r="Y168" s="1186">
        <v>0</v>
      </c>
      <c r="Z168" s="1186">
        <v>0</v>
      </c>
      <c r="AA168" s="1186">
        <v>0</v>
      </c>
      <c r="AB168" s="1186" t="s">
        <v>1333</v>
      </c>
      <c r="AC168" s="1186">
        <v>0</v>
      </c>
      <c r="AD168" s="1186">
        <v>0</v>
      </c>
      <c r="AE168" s="1186" t="s">
        <v>1333</v>
      </c>
      <c r="AF168" s="1186">
        <v>0</v>
      </c>
      <c r="AG168" s="1186">
        <v>0</v>
      </c>
      <c r="AH168" s="1186" t="s">
        <v>1333</v>
      </c>
      <c r="AI168" s="1186">
        <v>13</v>
      </c>
      <c r="AJ168" s="1186">
        <v>1</v>
      </c>
      <c r="AK168" s="1186">
        <v>0</v>
      </c>
      <c r="AL168" s="1186">
        <v>0</v>
      </c>
      <c r="AM168" s="1186">
        <v>0</v>
      </c>
      <c r="AN168" s="1186">
        <v>0</v>
      </c>
      <c r="AO168" s="1186">
        <v>0</v>
      </c>
      <c r="AP168" s="1186">
        <v>0</v>
      </c>
      <c r="AQ168" s="1186">
        <v>0</v>
      </c>
      <c r="AR168" s="1186">
        <v>0</v>
      </c>
      <c r="AS168" s="1186">
        <v>0</v>
      </c>
      <c r="AT168" s="1186" t="s">
        <v>1333</v>
      </c>
      <c r="AU168" s="1186">
        <v>0</v>
      </c>
      <c r="AV168" s="1186">
        <v>0</v>
      </c>
      <c r="AW168" s="1186" t="s">
        <v>1333</v>
      </c>
      <c r="AX168" s="1186">
        <v>0</v>
      </c>
      <c r="AY168" s="1186">
        <v>0</v>
      </c>
      <c r="AZ168" s="1186" t="s">
        <v>1333</v>
      </c>
      <c r="BA168" s="1186" t="s">
        <v>1333</v>
      </c>
      <c r="BB168" s="93" t="s">
        <v>1257</v>
      </c>
      <c r="BC168" s="364">
        <v>112</v>
      </c>
      <c r="BD168" s="441" t="s">
        <v>882</v>
      </c>
      <c r="BE168" s="413" t="s">
        <v>1389</v>
      </c>
      <c r="BF168" s="43" t="s">
        <v>792</v>
      </c>
    </row>
    <row r="169" spans="1:58" ht="15.75">
      <c r="A169" s="111" t="s">
        <v>317</v>
      </c>
      <c r="B169" s="220" t="s">
        <v>1296</v>
      </c>
      <c r="C169" s="111" t="s">
        <v>735</v>
      </c>
      <c r="D169" s="221">
        <v>47.06</v>
      </c>
      <c r="E169" s="121">
        <v>100</v>
      </c>
      <c r="F169" s="219">
        <v>66.67</v>
      </c>
      <c r="G169" s="203" t="s">
        <v>1332</v>
      </c>
      <c r="H169" s="567" t="s">
        <v>1332</v>
      </c>
      <c r="I169" s="567" t="s">
        <v>1985</v>
      </c>
      <c r="J169" s="737">
        <v>100</v>
      </c>
      <c r="K169" s="1077">
        <v>100</v>
      </c>
      <c r="L169" s="1186">
        <v>80</v>
      </c>
      <c r="M169" s="1186">
        <v>0</v>
      </c>
      <c r="N169" s="1186">
        <v>5</v>
      </c>
      <c r="O169" s="1186">
        <v>5</v>
      </c>
      <c r="P169" s="1186">
        <v>0</v>
      </c>
      <c r="Q169" s="1186">
        <v>4</v>
      </c>
      <c r="R169" s="1186">
        <v>0</v>
      </c>
      <c r="S169" s="1186">
        <v>0</v>
      </c>
      <c r="T169" s="1186">
        <v>0</v>
      </c>
      <c r="U169" s="1186">
        <v>0</v>
      </c>
      <c r="V169" s="1186">
        <v>0</v>
      </c>
      <c r="W169" s="1186">
        <v>0</v>
      </c>
      <c r="X169" s="1186">
        <v>1</v>
      </c>
      <c r="Y169" s="1186">
        <v>0</v>
      </c>
      <c r="Z169" s="1186">
        <v>0</v>
      </c>
      <c r="AA169" s="1186">
        <v>0</v>
      </c>
      <c r="AB169" s="1186" t="s">
        <v>1333</v>
      </c>
      <c r="AC169" s="1186">
        <v>0</v>
      </c>
      <c r="AD169" s="1186">
        <v>0</v>
      </c>
      <c r="AE169" s="1186" t="s">
        <v>1333</v>
      </c>
      <c r="AF169" s="1186">
        <v>0</v>
      </c>
      <c r="AG169" s="1186">
        <v>0</v>
      </c>
      <c r="AH169" s="1186" t="s">
        <v>1333</v>
      </c>
      <c r="AI169" s="1186">
        <v>0</v>
      </c>
      <c r="AJ169" s="1186">
        <v>0</v>
      </c>
      <c r="AK169" s="1186">
        <v>0</v>
      </c>
      <c r="AL169" s="1186">
        <v>0</v>
      </c>
      <c r="AM169" s="1186">
        <v>0</v>
      </c>
      <c r="AN169" s="1186">
        <v>0</v>
      </c>
      <c r="AO169" s="1186">
        <v>0</v>
      </c>
      <c r="AP169" s="1186">
        <v>0</v>
      </c>
      <c r="AQ169" s="1186">
        <v>0</v>
      </c>
      <c r="AR169" s="1186">
        <v>0</v>
      </c>
      <c r="AS169" s="1186">
        <v>0</v>
      </c>
      <c r="AT169" s="1186" t="s">
        <v>1333</v>
      </c>
      <c r="AU169" s="1186">
        <v>0</v>
      </c>
      <c r="AV169" s="1186">
        <v>0</v>
      </c>
      <c r="AW169" s="1186" t="s">
        <v>1333</v>
      </c>
      <c r="AX169" s="1186">
        <v>0</v>
      </c>
      <c r="AY169" s="1186">
        <v>0</v>
      </c>
      <c r="AZ169" s="1186" t="s">
        <v>1333</v>
      </c>
      <c r="BA169" s="1186" t="s">
        <v>1333</v>
      </c>
      <c r="BB169" s="93" t="s">
        <v>1257</v>
      </c>
      <c r="BC169" s="364">
        <v>113</v>
      </c>
      <c r="BD169" s="441" t="s">
        <v>882</v>
      </c>
      <c r="BE169" s="413"/>
      <c r="BF169" s="43" t="s">
        <v>878</v>
      </c>
    </row>
    <row r="170" spans="1:58" ht="15.75">
      <c r="A170" s="111" t="s">
        <v>1054</v>
      </c>
      <c r="B170" s="220" t="s">
        <v>1296</v>
      </c>
      <c r="C170" s="111" t="s">
        <v>686</v>
      </c>
      <c r="D170" s="221">
        <v>100</v>
      </c>
      <c r="E170" s="121">
        <v>100</v>
      </c>
      <c r="F170" s="230">
        <v>100</v>
      </c>
      <c r="G170" s="203" t="s">
        <v>1332</v>
      </c>
      <c r="H170" s="567" t="s">
        <v>1332</v>
      </c>
      <c r="I170" s="567" t="s">
        <v>1332</v>
      </c>
      <c r="J170" s="737">
        <v>100</v>
      </c>
      <c r="K170" s="1077">
        <v>100</v>
      </c>
      <c r="L170" s="1186">
        <v>100</v>
      </c>
      <c r="M170" s="1186">
        <v>0</v>
      </c>
      <c r="N170" s="1186">
        <v>21</v>
      </c>
      <c r="O170" s="1186">
        <v>15</v>
      </c>
      <c r="P170" s="1186">
        <v>6</v>
      </c>
      <c r="Q170" s="1186">
        <v>14</v>
      </c>
      <c r="R170" s="1186">
        <v>1</v>
      </c>
      <c r="S170" s="1186">
        <v>0</v>
      </c>
      <c r="T170" s="1186">
        <v>0</v>
      </c>
      <c r="U170" s="1186">
        <v>0</v>
      </c>
      <c r="V170" s="1186">
        <v>0</v>
      </c>
      <c r="W170" s="1186">
        <v>0</v>
      </c>
      <c r="X170" s="1186">
        <v>0</v>
      </c>
      <c r="Y170" s="1186">
        <v>0</v>
      </c>
      <c r="Z170" s="1186">
        <v>0</v>
      </c>
      <c r="AA170" s="1186">
        <v>0</v>
      </c>
      <c r="AB170" s="1186" t="s">
        <v>1333</v>
      </c>
      <c r="AC170" s="1186">
        <v>0</v>
      </c>
      <c r="AD170" s="1186">
        <v>0</v>
      </c>
      <c r="AE170" s="1186" t="s">
        <v>1333</v>
      </c>
      <c r="AF170" s="1186">
        <v>0</v>
      </c>
      <c r="AG170" s="1186">
        <v>0</v>
      </c>
      <c r="AH170" s="1186" t="s">
        <v>1333</v>
      </c>
      <c r="AI170" s="1186">
        <v>6</v>
      </c>
      <c r="AJ170" s="1186">
        <v>0</v>
      </c>
      <c r="AK170" s="1186">
        <v>0</v>
      </c>
      <c r="AL170" s="1186">
        <v>0</v>
      </c>
      <c r="AM170" s="1186">
        <v>0</v>
      </c>
      <c r="AN170" s="1186">
        <v>0</v>
      </c>
      <c r="AO170" s="1186">
        <v>0</v>
      </c>
      <c r="AP170" s="1186">
        <v>0</v>
      </c>
      <c r="AQ170" s="1186">
        <v>0</v>
      </c>
      <c r="AR170" s="1186">
        <v>0</v>
      </c>
      <c r="AS170" s="1186">
        <v>0</v>
      </c>
      <c r="AT170" s="1186" t="s">
        <v>1333</v>
      </c>
      <c r="AU170" s="1186">
        <v>0</v>
      </c>
      <c r="AV170" s="1186">
        <v>0</v>
      </c>
      <c r="AW170" s="1186" t="s">
        <v>1333</v>
      </c>
      <c r="AX170" s="1186">
        <v>0</v>
      </c>
      <c r="AY170" s="1186">
        <v>0</v>
      </c>
      <c r="AZ170" s="1186" t="s">
        <v>1333</v>
      </c>
      <c r="BA170" s="1186" t="s">
        <v>1333</v>
      </c>
      <c r="BB170" s="93" t="s">
        <v>1257</v>
      </c>
      <c r="BC170" s="364">
        <v>113</v>
      </c>
      <c r="BD170" s="441" t="s">
        <v>882</v>
      </c>
      <c r="BE170" s="413"/>
      <c r="BF170" s="43" t="s">
        <v>792</v>
      </c>
    </row>
    <row r="171" spans="1:58" ht="15.75">
      <c r="A171" s="111" t="s">
        <v>40</v>
      </c>
      <c r="B171" s="220" t="s">
        <v>1293</v>
      </c>
      <c r="C171" s="111" t="s">
        <v>667</v>
      </c>
      <c r="D171" s="221">
        <v>71.430000000000007</v>
      </c>
      <c r="E171" s="121">
        <v>100</v>
      </c>
      <c r="F171" s="230">
        <v>100</v>
      </c>
      <c r="G171" s="203" t="s">
        <v>1386</v>
      </c>
      <c r="H171" s="567" t="s">
        <v>1389</v>
      </c>
      <c r="I171" s="567" t="s">
        <v>1389</v>
      </c>
      <c r="J171" s="737">
        <v>100</v>
      </c>
      <c r="K171" s="1077">
        <v>100</v>
      </c>
      <c r="L171" s="1186">
        <v>100</v>
      </c>
      <c r="M171" s="1186">
        <v>1</v>
      </c>
      <c r="N171" s="1186">
        <v>9</v>
      </c>
      <c r="O171" s="1186">
        <v>7</v>
      </c>
      <c r="P171" s="1186">
        <v>2</v>
      </c>
      <c r="Q171" s="1186">
        <v>7</v>
      </c>
      <c r="R171" s="1186">
        <v>0</v>
      </c>
      <c r="S171" s="1186">
        <v>0</v>
      </c>
      <c r="T171" s="1186">
        <v>0</v>
      </c>
      <c r="U171" s="1186">
        <v>0</v>
      </c>
      <c r="V171" s="1186">
        <v>0</v>
      </c>
      <c r="W171" s="1186">
        <v>0</v>
      </c>
      <c r="X171" s="1186">
        <v>0</v>
      </c>
      <c r="Y171" s="1186">
        <v>0</v>
      </c>
      <c r="Z171" s="1186">
        <v>0</v>
      </c>
      <c r="AA171" s="1186">
        <v>0</v>
      </c>
      <c r="AB171" s="1186" t="s">
        <v>1333</v>
      </c>
      <c r="AC171" s="1186">
        <v>0</v>
      </c>
      <c r="AD171" s="1186">
        <v>0</v>
      </c>
      <c r="AE171" s="1186" t="s">
        <v>1333</v>
      </c>
      <c r="AF171" s="1186">
        <v>0</v>
      </c>
      <c r="AG171" s="1186">
        <v>0</v>
      </c>
      <c r="AH171" s="1186" t="s">
        <v>1333</v>
      </c>
      <c r="AI171" s="1186">
        <v>2</v>
      </c>
      <c r="AJ171" s="1186">
        <v>0</v>
      </c>
      <c r="AK171" s="1186">
        <v>0</v>
      </c>
      <c r="AL171" s="1186">
        <v>0</v>
      </c>
      <c r="AM171" s="1186">
        <v>0</v>
      </c>
      <c r="AN171" s="1186">
        <v>0</v>
      </c>
      <c r="AO171" s="1186">
        <v>0</v>
      </c>
      <c r="AP171" s="1186">
        <v>0</v>
      </c>
      <c r="AQ171" s="1186">
        <v>0</v>
      </c>
      <c r="AR171" s="1186">
        <v>0</v>
      </c>
      <c r="AS171" s="1186">
        <v>0</v>
      </c>
      <c r="AT171" s="1186" t="s">
        <v>1333</v>
      </c>
      <c r="AU171" s="1186">
        <v>0</v>
      </c>
      <c r="AV171" s="1186">
        <v>0</v>
      </c>
      <c r="AW171" s="1186" t="s">
        <v>1333</v>
      </c>
      <c r="AX171" s="1186">
        <v>0</v>
      </c>
      <c r="AY171" s="1186">
        <v>0</v>
      </c>
      <c r="AZ171" s="1186" t="s">
        <v>1333</v>
      </c>
      <c r="BA171" s="1186" t="s">
        <v>1333</v>
      </c>
      <c r="BB171" s="93" t="s">
        <v>1257</v>
      </c>
      <c r="BC171" s="364">
        <v>112</v>
      </c>
      <c r="BD171" s="441" t="s">
        <v>1179</v>
      </c>
      <c r="BE171" s="413" t="s">
        <v>1389</v>
      </c>
      <c r="BF171" s="43" t="s">
        <v>792</v>
      </c>
    </row>
    <row r="172" spans="1:58" ht="15.75">
      <c r="A172" s="111" t="s">
        <v>260</v>
      </c>
      <c r="B172" s="220" t="s">
        <v>1296</v>
      </c>
      <c r="C172" s="111" t="s">
        <v>807</v>
      </c>
      <c r="D172" s="221">
        <v>62.5</v>
      </c>
      <c r="E172" s="121">
        <v>66.67</v>
      </c>
      <c r="F172" s="230">
        <v>100</v>
      </c>
      <c r="G172" s="203" t="s">
        <v>1332</v>
      </c>
      <c r="H172" s="567" t="s">
        <v>1512</v>
      </c>
      <c r="I172" s="567" t="s">
        <v>1332</v>
      </c>
      <c r="J172" s="737" t="s">
        <v>1190</v>
      </c>
      <c r="K172" s="1077">
        <v>100</v>
      </c>
      <c r="L172" s="1186">
        <v>100</v>
      </c>
      <c r="M172" s="1186">
        <v>0</v>
      </c>
      <c r="N172" s="1186">
        <v>6</v>
      </c>
      <c r="O172" s="1186">
        <v>6</v>
      </c>
      <c r="P172" s="1186">
        <v>0</v>
      </c>
      <c r="Q172" s="1186">
        <v>6</v>
      </c>
      <c r="R172" s="1186">
        <v>0</v>
      </c>
      <c r="S172" s="1186">
        <v>0</v>
      </c>
      <c r="T172" s="1186">
        <v>0</v>
      </c>
      <c r="U172" s="1186">
        <v>0</v>
      </c>
      <c r="V172" s="1186">
        <v>0</v>
      </c>
      <c r="W172" s="1186">
        <v>0</v>
      </c>
      <c r="X172" s="1186">
        <v>0</v>
      </c>
      <c r="Y172" s="1186">
        <v>0</v>
      </c>
      <c r="Z172" s="1186">
        <v>0</v>
      </c>
      <c r="AA172" s="1186">
        <v>0</v>
      </c>
      <c r="AB172" s="1186" t="s">
        <v>1333</v>
      </c>
      <c r="AC172" s="1186">
        <v>0</v>
      </c>
      <c r="AD172" s="1186">
        <v>0</v>
      </c>
      <c r="AE172" s="1186" t="s">
        <v>1333</v>
      </c>
      <c r="AF172" s="1186">
        <v>0</v>
      </c>
      <c r="AG172" s="1186">
        <v>0</v>
      </c>
      <c r="AH172" s="1186" t="s">
        <v>1333</v>
      </c>
      <c r="AI172" s="1186">
        <v>0</v>
      </c>
      <c r="AJ172" s="1186">
        <v>0</v>
      </c>
      <c r="AK172" s="1186">
        <v>0</v>
      </c>
      <c r="AL172" s="1186">
        <v>0</v>
      </c>
      <c r="AM172" s="1186">
        <v>0</v>
      </c>
      <c r="AN172" s="1186">
        <v>0</v>
      </c>
      <c r="AO172" s="1186">
        <v>0</v>
      </c>
      <c r="AP172" s="1186">
        <v>0</v>
      </c>
      <c r="AQ172" s="1186">
        <v>0</v>
      </c>
      <c r="AR172" s="1186">
        <v>0</v>
      </c>
      <c r="AS172" s="1186">
        <v>0</v>
      </c>
      <c r="AT172" s="1186" t="s">
        <v>1333</v>
      </c>
      <c r="AU172" s="1186">
        <v>0</v>
      </c>
      <c r="AV172" s="1186">
        <v>0</v>
      </c>
      <c r="AW172" s="1186" t="s">
        <v>1333</v>
      </c>
      <c r="AX172" s="1186">
        <v>0</v>
      </c>
      <c r="AY172" s="1186">
        <v>0</v>
      </c>
      <c r="AZ172" s="1186" t="s">
        <v>1333</v>
      </c>
      <c r="BA172" s="1186" t="s">
        <v>1333</v>
      </c>
      <c r="BB172" s="93" t="s">
        <v>1262</v>
      </c>
      <c r="BC172" s="364">
        <v>113</v>
      </c>
      <c r="BD172" s="441" t="s">
        <v>1179</v>
      </c>
      <c r="BE172" s="413"/>
      <c r="BF172" s="43" t="s">
        <v>792</v>
      </c>
    </row>
    <row r="173" spans="1:58" ht="15.75">
      <c r="A173" s="111" t="s">
        <v>268</v>
      </c>
      <c r="B173" s="257" t="s">
        <v>1296</v>
      </c>
      <c r="C173" s="111" t="s">
        <v>676</v>
      </c>
      <c r="D173" s="221" t="s">
        <v>1212</v>
      </c>
      <c r="E173" s="259">
        <v>100</v>
      </c>
      <c r="F173" s="230" t="s">
        <v>1190</v>
      </c>
      <c r="G173" s="203" t="s">
        <v>1190</v>
      </c>
      <c r="H173" s="567" t="s">
        <v>1332</v>
      </c>
      <c r="I173" s="567" t="s">
        <v>1190</v>
      </c>
      <c r="J173" s="737">
        <v>100</v>
      </c>
      <c r="K173" s="1078" t="s">
        <v>1190</v>
      </c>
      <c r="L173" s="1186" t="s">
        <v>1190</v>
      </c>
      <c r="M173" s="1186">
        <v>0</v>
      </c>
      <c r="N173" s="1186">
        <v>0</v>
      </c>
      <c r="O173" s="1186">
        <v>0</v>
      </c>
      <c r="P173" s="1186">
        <v>0</v>
      </c>
      <c r="Q173" s="1186">
        <v>0</v>
      </c>
      <c r="R173" s="1186">
        <v>0</v>
      </c>
      <c r="S173" s="1186">
        <v>0</v>
      </c>
      <c r="T173" s="1186">
        <v>0</v>
      </c>
      <c r="U173" s="1186">
        <v>0</v>
      </c>
      <c r="V173" s="1186">
        <v>0</v>
      </c>
      <c r="W173" s="1186">
        <v>0</v>
      </c>
      <c r="X173" s="1186">
        <v>0</v>
      </c>
      <c r="Y173" s="1186">
        <v>0</v>
      </c>
      <c r="Z173" s="1186">
        <v>0</v>
      </c>
      <c r="AA173" s="1186">
        <v>0</v>
      </c>
      <c r="AB173" s="1186" t="s">
        <v>1333</v>
      </c>
      <c r="AC173" s="1186">
        <v>0</v>
      </c>
      <c r="AD173" s="1186">
        <v>0</v>
      </c>
      <c r="AE173" s="1186" t="s">
        <v>1333</v>
      </c>
      <c r="AF173" s="1186">
        <v>0</v>
      </c>
      <c r="AG173" s="1186">
        <v>0</v>
      </c>
      <c r="AH173" s="1186" t="s">
        <v>1333</v>
      </c>
      <c r="AI173" s="1186">
        <v>0</v>
      </c>
      <c r="AJ173" s="1186">
        <v>0</v>
      </c>
      <c r="AK173" s="1186">
        <v>0</v>
      </c>
      <c r="AL173" s="1186">
        <v>0</v>
      </c>
      <c r="AM173" s="1186">
        <v>0</v>
      </c>
      <c r="AN173" s="1186">
        <v>0</v>
      </c>
      <c r="AO173" s="1186">
        <v>0</v>
      </c>
      <c r="AP173" s="1186">
        <v>0</v>
      </c>
      <c r="AQ173" s="1186">
        <v>0</v>
      </c>
      <c r="AR173" s="1186">
        <v>0</v>
      </c>
      <c r="AS173" s="1186">
        <v>0</v>
      </c>
      <c r="AT173" s="1186" t="s">
        <v>1333</v>
      </c>
      <c r="AU173" s="1186">
        <v>0</v>
      </c>
      <c r="AV173" s="1186">
        <v>0</v>
      </c>
      <c r="AW173" s="1186" t="s">
        <v>1333</v>
      </c>
      <c r="AX173" s="1186">
        <v>0</v>
      </c>
      <c r="AY173" s="1186">
        <v>0</v>
      </c>
      <c r="AZ173" s="1186" t="s">
        <v>1333</v>
      </c>
      <c r="BA173" s="1186" t="s">
        <v>1333</v>
      </c>
      <c r="BB173" s="93" t="s">
        <v>1257</v>
      </c>
      <c r="BC173" s="364">
        <v>113</v>
      </c>
      <c r="BD173" s="441" t="s">
        <v>1179</v>
      </c>
      <c r="BE173" s="413"/>
      <c r="BF173" s="43" t="s">
        <v>792</v>
      </c>
    </row>
    <row r="174" spans="1:58" ht="15.75">
      <c r="A174" s="111" t="s">
        <v>43</v>
      </c>
      <c r="B174" s="220" t="s">
        <v>1289</v>
      </c>
      <c r="C174" s="111" t="s">
        <v>669</v>
      </c>
      <c r="D174" s="221">
        <v>96.55</v>
      </c>
      <c r="E174" s="121">
        <v>100</v>
      </c>
      <c r="F174" s="230">
        <v>100</v>
      </c>
      <c r="G174" s="203" t="s">
        <v>1332</v>
      </c>
      <c r="H174" s="567" t="s">
        <v>1332</v>
      </c>
      <c r="I174" s="567" t="s">
        <v>1332</v>
      </c>
      <c r="J174" s="737">
        <v>100</v>
      </c>
      <c r="K174" s="1077">
        <v>100</v>
      </c>
      <c r="L174" s="1186">
        <v>100</v>
      </c>
      <c r="M174" s="1186">
        <v>0</v>
      </c>
      <c r="N174" s="1186">
        <v>40</v>
      </c>
      <c r="O174" s="1186">
        <v>33</v>
      </c>
      <c r="P174" s="1186">
        <v>7</v>
      </c>
      <c r="Q174" s="1186">
        <v>33</v>
      </c>
      <c r="R174" s="1186">
        <v>0</v>
      </c>
      <c r="S174" s="1186">
        <v>0</v>
      </c>
      <c r="T174" s="1186">
        <v>0</v>
      </c>
      <c r="U174" s="1186">
        <v>0</v>
      </c>
      <c r="V174" s="1186">
        <v>0</v>
      </c>
      <c r="W174" s="1186">
        <v>0</v>
      </c>
      <c r="X174" s="1186">
        <v>0</v>
      </c>
      <c r="Y174" s="1186">
        <v>0</v>
      </c>
      <c r="Z174" s="1186">
        <v>0</v>
      </c>
      <c r="AA174" s="1186">
        <v>0</v>
      </c>
      <c r="AB174" s="1186" t="s">
        <v>1333</v>
      </c>
      <c r="AC174" s="1186">
        <v>0</v>
      </c>
      <c r="AD174" s="1186">
        <v>0</v>
      </c>
      <c r="AE174" s="1186" t="s">
        <v>1333</v>
      </c>
      <c r="AF174" s="1186">
        <v>0</v>
      </c>
      <c r="AG174" s="1186">
        <v>0</v>
      </c>
      <c r="AH174" s="1186" t="s">
        <v>1333</v>
      </c>
      <c r="AI174" s="1186">
        <v>7</v>
      </c>
      <c r="AJ174" s="1186">
        <v>0</v>
      </c>
      <c r="AK174" s="1186">
        <v>0</v>
      </c>
      <c r="AL174" s="1186">
        <v>0</v>
      </c>
      <c r="AM174" s="1186">
        <v>0</v>
      </c>
      <c r="AN174" s="1186">
        <v>0</v>
      </c>
      <c r="AO174" s="1186">
        <v>0</v>
      </c>
      <c r="AP174" s="1186">
        <v>0</v>
      </c>
      <c r="AQ174" s="1186">
        <v>0</v>
      </c>
      <c r="AR174" s="1186">
        <v>0</v>
      </c>
      <c r="AS174" s="1186">
        <v>0</v>
      </c>
      <c r="AT174" s="1186" t="s">
        <v>1333</v>
      </c>
      <c r="AU174" s="1186">
        <v>0</v>
      </c>
      <c r="AV174" s="1186">
        <v>0</v>
      </c>
      <c r="AW174" s="1186" t="s">
        <v>1333</v>
      </c>
      <c r="AX174" s="1186">
        <v>0</v>
      </c>
      <c r="AY174" s="1186">
        <v>0</v>
      </c>
      <c r="AZ174" s="1186" t="s">
        <v>1333</v>
      </c>
      <c r="BA174" s="1186" t="s">
        <v>1333</v>
      </c>
      <c r="BB174" s="93" t="s">
        <v>1251</v>
      </c>
      <c r="BC174" s="364">
        <v>101</v>
      </c>
      <c r="BD174" s="441" t="s">
        <v>882</v>
      </c>
      <c r="BE174" s="413"/>
      <c r="BF174" s="43" t="s">
        <v>792</v>
      </c>
    </row>
    <row r="175" spans="1:58" ht="15.75">
      <c r="A175" s="111" t="s">
        <v>344</v>
      </c>
      <c r="B175" s="220" t="s">
        <v>1289</v>
      </c>
      <c r="C175" s="111" t="s">
        <v>572</v>
      </c>
      <c r="D175" s="221">
        <v>80</v>
      </c>
      <c r="E175" s="121">
        <v>80</v>
      </c>
      <c r="F175" s="230">
        <v>100</v>
      </c>
      <c r="G175" s="203" t="s">
        <v>1332</v>
      </c>
      <c r="H175" s="567" t="s">
        <v>1332</v>
      </c>
      <c r="I175" s="567" t="s">
        <v>1332</v>
      </c>
      <c r="J175" s="737">
        <v>55.58</v>
      </c>
      <c r="K175" s="1077">
        <v>100</v>
      </c>
      <c r="L175" s="1186">
        <v>100</v>
      </c>
      <c r="M175" s="1186">
        <v>0</v>
      </c>
      <c r="N175" s="1186">
        <v>9</v>
      </c>
      <c r="O175" s="1186">
        <v>9</v>
      </c>
      <c r="P175" s="1186">
        <v>0</v>
      </c>
      <c r="Q175" s="1186">
        <v>9</v>
      </c>
      <c r="R175" s="1186">
        <v>0</v>
      </c>
      <c r="S175" s="1186">
        <v>0</v>
      </c>
      <c r="T175" s="1186">
        <v>0</v>
      </c>
      <c r="U175" s="1186">
        <v>0</v>
      </c>
      <c r="V175" s="1186">
        <v>0</v>
      </c>
      <c r="W175" s="1186">
        <v>0</v>
      </c>
      <c r="X175" s="1186">
        <v>0</v>
      </c>
      <c r="Y175" s="1186">
        <v>0</v>
      </c>
      <c r="Z175" s="1186">
        <v>0</v>
      </c>
      <c r="AA175" s="1186">
        <v>0</v>
      </c>
      <c r="AB175" s="1186" t="s">
        <v>1333</v>
      </c>
      <c r="AC175" s="1186">
        <v>0</v>
      </c>
      <c r="AD175" s="1186">
        <v>0</v>
      </c>
      <c r="AE175" s="1186" t="s">
        <v>1333</v>
      </c>
      <c r="AF175" s="1186">
        <v>0</v>
      </c>
      <c r="AG175" s="1186">
        <v>0</v>
      </c>
      <c r="AH175" s="1186" t="s">
        <v>1333</v>
      </c>
      <c r="AI175" s="1186">
        <v>0</v>
      </c>
      <c r="AJ175" s="1186">
        <v>0</v>
      </c>
      <c r="AK175" s="1186">
        <v>0</v>
      </c>
      <c r="AL175" s="1186">
        <v>0</v>
      </c>
      <c r="AM175" s="1186">
        <v>0</v>
      </c>
      <c r="AN175" s="1186">
        <v>0</v>
      </c>
      <c r="AO175" s="1186">
        <v>0</v>
      </c>
      <c r="AP175" s="1186">
        <v>0</v>
      </c>
      <c r="AQ175" s="1186">
        <v>0</v>
      </c>
      <c r="AR175" s="1186">
        <v>0</v>
      </c>
      <c r="AS175" s="1186">
        <v>0</v>
      </c>
      <c r="AT175" s="1186" t="s">
        <v>1333</v>
      </c>
      <c r="AU175" s="1186">
        <v>0</v>
      </c>
      <c r="AV175" s="1186">
        <v>0</v>
      </c>
      <c r="AW175" s="1186" t="s">
        <v>1333</v>
      </c>
      <c r="AX175" s="1186">
        <v>0</v>
      </c>
      <c r="AY175" s="1186">
        <v>0</v>
      </c>
      <c r="AZ175" s="1186" t="s">
        <v>1333</v>
      </c>
      <c r="BA175" s="1186" t="s">
        <v>1333</v>
      </c>
      <c r="BB175" s="93" t="s">
        <v>1251</v>
      </c>
      <c r="BC175" s="364">
        <v>101</v>
      </c>
      <c r="BD175" s="441" t="s">
        <v>1179</v>
      </c>
      <c r="BE175" s="413"/>
      <c r="BF175" s="43" t="s">
        <v>792</v>
      </c>
    </row>
    <row r="176" spans="1:58" ht="15.75">
      <c r="A176" s="111" t="s">
        <v>492</v>
      </c>
      <c r="B176" s="220" t="s">
        <v>1289</v>
      </c>
      <c r="C176" s="111" t="s">
        <v>753</v>
      </c>
      <c r="D176" s="221">
        <v>100</v>
      </c>
      <c r="E176" s="121">
        <v>100</v>
      </c>
      <c r="F176" s="230">
        <v>100</v>
      </c>
      <c r="G176" s="203" t="s">
        <v>1332</v>
      </c>
      <c r="H176" s="567" t="s">
        <v>1332</v>
      </c>
      <c r="I176" s="567" t="s">
        <v>1332</v>
      </c>
      <c r="J176" s="737">
        <v>100</v>
      </c>
      <c r="K176" s="1077">
        <v>100</v>
      </c>
      <c r="L176" s="1186">
        <v>100</v>
      </c>
      <c r="M176" s="1186">
        <v>0</v>
      </c>
      <c r="N176" s="1186">
        <v>10</v>
      </c>
      <c r="O176" s="1186">
        <v>10</v>
      </c>
      <c r="P176" s="1186">
        <v>0</v>
      </c>
      <c r="Q176" s="1186">
        <v>10</v>
      </c>
      <c r="R176" s="1186">
        <v>0</v>
      </c>
      <c r="S176" s="1186">
        <v>0</v>
      </c>
      <c r="T176" s="1186">
        <v>0</v>
      </c>
      <c r="U176" s="1186">
        <v>0</v>
      </c>
      <c r="V176" s="1186">
        <v>0</v>
      </c>
      <c r="W176" s="1186">
        <v>0</v>
      </c>
      <c r="X176" s="1186">
        <v>0</v>
      </c>
      <c r="Y176" s="1186">
        <v>0</v>
      </c>
      <c r="Z176" s="1186">
        <v>0</v>
      </c>
      <c r="AA176" s="1186">
        <v>0</v>
      </c>
      <c r="AB176" s="1186" t="s">
        <v>1333</v>
      </c>
      <c r="AC176" s="1186">
        <v>0</v>
      </c>
      <c r="AD176" s="1186">
        <v>0</v>
      </c>
      <c r="AE176" s="1186" t="s">
        <v>1333</v>
      </c>
      <c r="AF176" s="1186">
        <v>0</v>
      </c>
      <c r="AG176" s="1186">
        <v>0</v>
      </c>
      <c r="AH176" s="1186" t="s">
        <v>1333</v>
      </c>
      <c r="AI176" s="1186">
        <v>0</v>
      </c>
      <c r="AJ176" s="1186">
        <v>0</v>
      </c>
      <c r="AK176" s="1186">
        <v>0</v>
      </c>
      <c r="AL176" s="1186">
        <v>0</v>
      </c>
      <c r="AM176" s="1186">
        <v>0</v>
      </c>
      <c r="AN176" s="1186">
        <v>0</v>
      </c>
      <c r="AO176" s="1186">
        <v>0</v>
      </c>
      <c r="AP176" s="1186">
        <v>0</v>
      </c>
      <c r="AQ176" s="1186">
        <v>0</v>
      </c>
      <c r="AR176" s="1186">
        <v>0</v>
      </c>
      <c r="AS176" s="1186">
        <v>0</v>
      </c>
      <c r="AT176" s="1186" t="s">
        <v>1333</v>
      </c>
      <c r="AU176" s="1186">
        <v>0</v>
      </c>
      <c r="AV176" s="1186">
        <v>0</v>
      </c>
      <c r="AW176" s="1186" t="s">
        <v>1333</v>
      </c>
      <c r="AX176" s="1186">
        <v>0</v>
      </c>
      <c r="AY176" s="1186">
        <v>0</v>
      </c>
      <c r="AZ176" s="1186" t="s">
        <v>1333</v>
      </c>
      <c r="BA176" s="1186" t="s">
        <v>1333</v>
      </c>
      <c r="BB176" s="93" t="s">
        <v>1251</v>
      </c>
      <c r="BC176" s="364">
        <v>101</v>
      </c>
      <c r="BD176" s="441" t="s">
        <v>1179</v>
      </c>
      <c r="BE176" s="413"/>
      <c r="BF176" s="43" t="s">
        <v>792</v>
      </c>
    </row>
    <row r="177" spans="1:58" ht="15.75">
      <c r="A177" s="111" t="s">
        <v>20</v>
      </c>
      <c r="B177" s="220" t="s">
        <v>1298</v>
      </c>
      <c r="C177" s="111" t="s">
        <v>769</v>
      </c>
      <c r="D177" s="221">
        <v>86.49</v>
      </c>
      <c r="E177" s="121">
        <v>96.08</v>
      </c>
      <c r="F177" s="222">
        <v>100</v>
      </c>
      <c r="G177" s="203" t="s">
        <v>1332</v>
      </c>
      <c r="H177" s="567" t="s">
        <v>1332</v>
      </c>
      <c r="I177" s="567" t="s">
        <v>1986</v>
      </c>
      <c r="J177" s="737">
        <v>93.83</v>
      </c>
      <c r="K177" s="1077">
        <v>100</v>
      </c>
      <c r="L177" s="1186">
        <v>100</v>
      </c>
      <c r="M177" s="1186">
        <v>0</v>
      </c>
      <c r="N177" s="1186">
        <v>87</v>
      </c>
      <c r="O177" s="1186">
        <v>60</v>
      </c>
      <c r="P177" s="1186">
        <v>27</v>
      </c>
      <c r="Q177" s="1186">
        <v>60</v>
      </c>
      <c r="R177" s="1186">
        <v>0</v>
      </c>
      <c r="S177" s="1186">
        <v>0</v>
      </c>
      <c r="T177" s="1186">
        <v>0</v>
      </c>
      <c r="U177" s="1186">
        <v>0</v>
      </c>
      <c r="V177" s="1186">
        <v>0</v>
      </c>
      <c r="W177" s="1186">
        <v>0</v>
      </c>
      <c r="X177" s="1186">
        <v>0</v>
      </c>
      <c r="Y177" s="1186">
        <v>0</v>
      </c>
      <c r="Z177" s="1186">
        <v>0</v>
      </c>
      <c r="AA177" s="1186">
        <v>0</v>
      </c>
      <c r="AB177" s="1186" t="s">
        <v>1333</v>
      </c>
      <c r="AC177" s="1186">
        <v>0</v>
      </c>
      <c r="AD177" s="1186">
        <v>0</v>
      </c>
      <c r="AE177" s="1186" t="s">
        <v>1333</v>
      </c>
      <c r="AF177" s="1186">
        <v>0</v>
      </c>
      <c r="AG177" s="1186">
        <v>0</v>
      </c>
      <c r="AH177" s="1186" t="s">
        <v>1333</v>
      </c>
      <c r="AI177" s="1186">
        <v>27</v>
      </c>
      <c r="AJ177" s="1186">
        <v>0</v>
      </c>
      <c r="AK177" s="1186">
        <v>0</v>
      </c>
      <c r="AL177" s="1186">
        <v>0</v>
      </c>
      <c r="AM177" s="1186">
        <v>0</v>
      </c>
      <c r="AN177" s="1186">
        <v>0</v>
      </c>
      <c r="AO177" s="1186">
        <v>0</v>
      </c>
      <c r="AP177" s="1186">
        <v>0</v>
      </c>
      <c r="AQ177" s="1186">
        <v>0</v>
      </c>
      <c r="AR177" s="1186">
        <v>0</v>
      </c>
      <c r="AS177" s="1186">
        <v>0</v>
      </c>
      <c r="AT177" s="1186" t="s">
        <v>1333</v>
      </c>
      <c r="AU177" s="1186">
        <v>0</v>
      </c>
      <c r="AV177" s="1186">
        <v>0</v>
      </c>
      <c r="AW177" s="1186" t="s">
        <v>1333</v>
      </c>
      <c r="AX177" s="1186">
        <v>0</v>
      </c>
      <c r="AY177" s="1186">
        <v>0</v>
      </c>
      <c r="AZ177" s="1186" t="s">
        <v>1333</v>
      </c>
      <c r="BA177" s="1186" t="s">
        <v>1333</v>
      </c>
      <c r="BB177" s="93" t="s">
        <v>1238</v>
      </c>
      <c r="BC177" s="364">
        <v>121</v>
      </c>
      <c r="BD177" s="441" t="s">
        <v>1181</v>
      </c>
      <c r="BE177" s="413"/>
      <c r="BF177" s="43" t="s">
        <v>792</v>
      </c>
    </row>
    <row r="178" spans="1:58" ht="15.75">
      <c r="A178" s="111" t="s">
        <v>304</v>
      </c>
      <c r="B178" s="220" t="s">
        <v>1298</v>
      </c>
      <c r="C178" s="111" t="s">
        <v>710</v>
      </c>
      <c r="D178" s="221">
        <v>89.04</v>
      </c>
      <c r="E178" s="121">
        <v>84.66</v>
      </c>
      <c r="F178" s="230">
        <v>98.47</v>
      </c>
      <c r="G178" s="203" t="s">
        <v>1332</v>
      </c>
      <c r="H178" s="567" t="s">
        <v>1332</v>
      </c>
      <c r="I178" s="567" t="s">
        <v>1332</v>
      </c>
      <c r="J178" s="737">
        <v>100</v>
      </c>
      <c r="K178" s="1077">
        <v>100</v>
      </c>
      <c r="L178" s="1186">
        <v>100</v>
      </c>
      <c r="M178" s="1186">
        <v>29</v>
      </c>
      <c r="N178" s="1186">
        <v>495</v>
      </c>
      <c r="O178" s="1186">
        <v>404</v>
      </c>
      <c r="P178" s="1186">
        <v>91</v>
      </c>
      <c r="Q178" s="1186">
        <v>391</v>
      </c>
      <c r="R178" s="1186">
        <v>7</v>
      </c>
      <c r="S178" s="1186">
        <v>6</v>
      </c>
      <c r="T178" s="1186">
        <v>0</v>
      </c>
      <c r="U178" s="1186">
        <v>0</v>
      </c>
      <c r="V178" s="1186">
        <v>0</v>
      </c>
      <c r="W178" s="1186">
        <v>0</v>
      </c>
      <c r="X178" s="1186">
        <v>0</v>
      </c>
      <c r="Y178" s="1186">
        <v>0</v>
      </c>
      <c r="Z178" s="1186">
        <v>0</v>
      </c>
      <c r="AA178" s="1186">
        <v>0</v>
      </c>
      <c r="AB178" s="1186" t="s">
        <v>1333</v>
      </c>
      <c r="AC178" s="1186">
        <v>0</v>
      </c>
      <c r="AD178" s="1186">
        <v>0</v>
      </c>
      <c r="AE178" s="1186" t="s">
        <v>1333</v>
      </c>
      <c r="AF178" s="1186">
        <v>0</v>
      </c>
      <c r="AG178" s="1186">
        <v>0</v>
      </c>
      <c r="AH178" s="1186" t="s">
        <v>1333</v>
      </c>
      <c r="AI178" s="1186">
        <v>89</v>
      </c>
      <c r="AJ178" s="1186">
        <v>1</v>
      </c>
      <c r="AK178" s="1186">
        <v>1</v>
      </c>
      <c r="AL178" s="1186">
        <v>0</v>
      </c>
      <c r="AM178" s="1186">
        <v>0</v>
      </c>
      <c r="AN178" s="1186">
        <v>0</v>
      </c>
      <c r="AO178" s="1186">
        <v>0</v>
      </c>
      <c r="AP178" s="1186">
        <v>0</v>
      </c>
      <c r="AQ178" s="1186">
        <v>0</v>
      </c>
      <c r="AR178" s="1186">
        <v>0</v>
      </c>
      <c r="AS178" s="1186">
        <v>0</v>
      </c>
      <c r="AT178" s="1186" t="s">
        <v>1333</v>
      </c>
      <c r="AU178" s="1186">
        <v>0</v>
      </c>
      <c r="AV178" s="1186">
        <v>0</v>
      </c>
      <c r="AW178" s="1186" t="s">
        <v>1333</v>
      </c>
      <c r="AX178" s="1186">
        <v>0</v>
      </c>
      <c r="AY178" s="1186">
        <v>0</v>
      </c>
      <c r="AZ178" s="1186" t="s">
        <v>1333</v>
      </c>
      <c r="BA178" s="1186" t="s">
        <v>1333</v>
      </c>
      <c r="BB178" s="93" t="s">
        <v>1238</v>
      </c>
      <c r="BC178" s="364">
        <v>121</v>
      </c>
      <c r="BD178" s="441" t="s">
        <v>1182</v>
      </c>
      <c r="BE178" s="413"/>
      <c r="BF178" s="43" t="s">
        <v>792</v>
      </c>
    </row>
    <row r="179" spans="1:58" ht="15.75">
      <c r="A179" s="111" t="s">
        <v>194</v>
      </c>
      <c r="B179" s="220" t="s">
        <v>1298</v>
      </c>
      <c r="C179" s="111" t="s">
        <v>776</v>
      </c>
      <c r="D179" s="221">
        <v>83.94</v>
      </c>
      <c r="E179" s="121">
        <v>98.49</v>
      </c>
      <c r="F179" s="230">
        <v>96.65</v>
      </c>
      <c r="G179" s="203" t="s">
        <v>1427</v>
      </c>
      <c r="H179" s="567" t="s">
        <v>1418</v>
      </c>
      <c r="I179" s="567" t="s">
        <v>1995</v>
      </c>
      <c r="J179" s="737">
        <v>99.41</v>
      </c>
      <c r="K179" s="1077">
        <v>99.5</v>
      </c>
      <c r="L179" s="1186">
        <v>100</v>
      </c>
      <c r="M179" s="1186">
        <v>23</v>
      </c>
      <c r="N179" s="1186">
        <v>767</v>
      </c>
      <c r="O179" s="1186">
        <v>593</v>
      </c>
      <c r="P179" s="1186">
        <v>174</v>
      </c>
      <c r="Q179" s="1186">
        <v>574</v>
      </c>
      <c r="R179" s="1186">
        <v>13</v>
      </c>
      <c r="S179" s="1186">
        <v>5</v>
      </c>
      <c r="T179" s="1186">
        <v>1</v>
      </c>
      <c r="U179" s="1186">
        <v>0</v>
      </c>
      <c r="V179" s="1186">
        <v>0</v>
      </c>
      <c r="W179" s="1186">
        <v>0</v>
      </c>
      <c r="X179" s="1186">
        <v>0</v>
      </c>
      <c r="Y179" s="1186">
        <v>0</v>
      </c>
      <c r="Z179" s="1186">
        <v>0</v>
      </c>
      <c r="AA179" s="1186">
        <v>0</v>
      </c>
      <c r="AB179" s="1186" t="s">
        <v>1333</v>
      </c>
      <c r="AC179" s="1186">
        <v>0</v>
      </c>
      <c r="AD179" s="1186">
        <v>0</v>
      </c>
      <c r="AE179" s="1186" t="s">
        <v>1333</v>
      </c>
      <c r="AF179" s="1186">
        <v>0</v>
      </c>
      <c r="AG179" s="1186">
        <v>0</v>
      </c>
      <c r="AH179" s="1186" t="s">
        <v>1333</v>
      </c>
      <c r="AI179" s="1186">
        <v>172</v>
      </c>
      <c r="AJ179" s="1186">
        <v>1</v>
      </c>
      <c r="AK179" s="1186">
        <v>0</v>
      </c>
      <c r="AL179" s="1186">
        <v>1</v>
      </c>
      <c r="AM179" s="1186">
        <v>0</v>
      </c>
      <c r="AN179" s="1186">
        <v>0</v>
      </c>
      <c r="AO179" s="1186">
        <v>0</v>
      </c>
      <c r="AP179" s="1186">
        <v>0</v>
      </c>
      <c r="AQ179" s="1186">
        <v>0</v>
      </c>
      <c r="AR179" s="1186">
        <v>0</v>
      </c>
      <c r="AS179" s="1186">
        <v>0</v>
      </c>
      <c r="AT179" s="1186" t="s">
        <v>1333</v>
      </c>
      <c r="AU179" s="1186">
        <v>0</v>
      </c>
      <c r="AV179" s="1186">
        <v>0</v>
      </c>
      <c r="AW179" s="1186" t="s">
        <v>1333</v>
      </c>
      <c r="AX179" s="1186">
        <v>0</v>
      </c>
      <c r="AY179" s="1186">
        <v>0</v>
      </c>
      <c r="AZ179" s="1186" t="s">
        <v>1333</v>
      </c>
      <c r="BA179" s="1186" t="s">
        <v>1333</v>
      </c>
      <c r="BB179" s="93" t="s">
        <v>1238</v>
      </c>
      <c r="BC179" s="364">
        <v>121</v>
      </c>
      <c r="BD179" s="441" t="s">
        <v>1182</v>
      </c>
      <c r="BE179" s="413"/>
      <c r="BF179" s="43" t="s">
        <v>792</v>
      </c>
    </row>
    <row r="180" spans="1:58" ht="15.75">
      <c r="A180" s="111" t="s">
        <v>475</v>
      </c>
      <c r="B180" s="220" t="s">
        <v>1298</v>
      </c>
      <c r="C180" s="111" t="s">
        <v>816</v>
      </c>
      <c r="D180" s="221">
        <v>83.33</v>
      </c>
      <c r="E180" s="121">
        <v>100</v>
      </c>
      <c r="F180" s="230">
        <v>100</v>
      </c>
      <c r="G180" s="203" t="s">
        <v>1190</v>
      </c>
      <c r="H180" s="567" t="s">
        <v>1332</v>
      </c>
      <c r="I180" s="567" t="s">
        <v>1190</v>
      </c>
      <c r="J180" s="737">
        <v>100</v>
      </c>
      <c r="K180" s="1077">
        <v>100</v>
      </c>
      <c r="L180" s="1186">
        <v>100</v>
      </c>
      <c r="M180" s="1186">
        <v>0</v>
      </c>
      <c r="N180" s="1186">
        <v>8</v>
      </c>
      <c r="O180" s="1186">
        <v>6</v>
      </c>
      <c r="P180" s="1186">
        <v>2</v>
      </c>
      <c r="Q180" s="1186">
        <v>6</v>
      </c>
      <c r="R180" s="1186">
        <v>0</v>
      </c>
      <c r="S180" s="1186">
        <v>0</v>
      </c>
      <c r="T180" s="1186">
        <v>0</v>
      </c>
      <c r="U180" s="1186">
        <v>0</v>
      </c>
      <c r="V180" s="1186">
        <v>0</v>
      </c>
      <c r="W180" s="1186">
        <v>0</v>
      </c>
      <c r="X180" s="1186">
        <v>0</v>
      </c>
      <c r="Y180" s="1186">
        <v>0</v>
      </c>
      <c r="Z180" s="1186">
        <v>0</v>
      </c>
      <c r="AA180" s="1186">
        <v>0</v>
      </c>
      <c r="AB180" s="1186" t="s">
        <v>1333</v>
      </c>
      <c r="AC180" s="1186">
        <v>0</v>
      </c>
      <c r="AD180" s="1186">
        <v>0</v>
      </c>
      <c r="AE180" s="1186" t="s">
        <v>1333</v>
      </c>
      <c r="AF180" s="1186">
        <v>0</v>
      </c>
      <c r="AG180" s="1186">
        <v>0</v>
      </c>
      <c r="AH180" s="1186" t="s">
        <v>1333</v>
      </c>
      <c r="AI180" s="1186">
        <v>2</v>
      </c>
      <c r="AJ180" s="1186">
        <v>0</v>
      </c>
      <c r="AK180" s="1186">
        <v>0</v>
      </c>
      <c r="AL180" s="1186">
        <v>0</v>
      </c>
      <c r="AM180" s="1186">
        <v>0</v>
      </c>
      <c r="AN180" s="1186">
        <v>0</v>
      </c>
      <c r="AO180" s="1186">
        <v>0</v>
      </c>
      <c r="AP180" s="1186">
        <v>0</v>
      </c>
      <c r="AQ180" s="1186">
        <v>0</v>
      </c>
      <c r="AR180" s="1186">
        <v>0</v>
      </c>
      <c r="AS180" s="1186">
        <v>0</v>
      </c>
      <c r="AT180" s="1186" t="s">
        <v>1333</v>
      </c>
      <c r="AU180" s="1186">
        <v>0</v>
      </c>
      <c r="AV180" s="1186">
        <v>0</v>
      </c>
      <c r="AW180" s="1186" t="s">
        <v>1333</v>
      </c>
      <c r="AX180" s="1186">
        <v>0</v>
      </c>
      <c r="AY180" s="1186">
        <v>0</v>
      </c>
      <c r="AZ180" s="1186" t="s">
        <v>1333</v>
      </c>
      <c r="BA180" s="1186" t="s">
        <v>1333</v>
      </c>
      <c r="BB180" s="93" t="s">
        <v>1238</v>
      </c>
      <c r="BC180" s="364">
        <v>121</v>
      </c>
      <c r="BD180" s="441" t="s">
        <v>1180</v>
      </c>
      <c r="BE180" s="413"/>
      <c r="BF180" s="43" t="s">
        <v>792</v>
      </c>
    </row>
    <row r="181" spans="1:58" ht="15.75">
      <c r="A181" s="111" t="s">
        <v>138</v>
      </c>
      <c r="B181" s="220" t="s">
        <v>1298</v>
      </c>
      <c r="C181" s="111" t="s">
        <v>712</v>
      </c>
      <c r="D181" s="221">
        <v>88.81</v>
      </c>
      <c r="E181" s="121">
        <v>100</v>
      </c>
      <c r="F181" s="230">
        <v>100</v>
      </c>
      <c r="G181" s="203" t="s">
        <v>1332</v>
      </c>
      <c r="H181" s="567" t="s">
        <v>1332</v>
      </c>
      <c r="I181" s="567" t="s">
        <v>1332</v>
      </c>
      <c r="J181" s="737">
        <v>100</v>
      </c>
      <c r="K181" s="1077">
        <v>100</v>
      </c>
      <c r="L181" s="1186">
        <v>100</v>
      </c>
      <c r="M181" s="1186">
        <v>2</v>
      </c>
      <c r="N181" s="1186">
        <v>137</v>
      </c>
      <c r="O181" s="1186">
        <v>99</v>
      </c>
      <c r="P181" s="1186">
        <v>38</v>
      </c>
      <c r="Q181" s="1186">
        <v>97</v>
      </c>
      <c r="R181" s="1186">
        <v>2</v>
      </c>
      <c r="S181" s="1186">
        <v>0</v>
      </c>
      <c r="T181" s="1186">
        <v>0</v>
      </c>
      <c r="U181" s="1186">
        <v>0</v>
      </c>
      <c r="V181" s="1186">
        <v>0</v>
      </c>
      <c r="W181" s="1186">
        <v>0</v>
      </c>
      <c r="X181" s="1186">
        <v>0</v>
      </c>
      <c r="Y181" s="1186">
        <v>0</v>
      </c>
      <c r="Z181" s="1186">
        <v>0</v>
      </c>
      <c r="AA181" s="1186">
        <v>0</v>
      </c>
      <c r="AB181" s="1186" t="s">
        <v>1333</v>
      </c>
      <c r="AC181" s="1186">
        <v>0</v>
      </c>
      <c r="AD181" s="1186">
        <v>0</v>
      </c>
      <c r="AE181" s="1186" t="s">
        <v>1333</v>
      </c>
      <c r="AF181" s="1186">
        <v>0</v>
      </c>
      <c r="AG181" s="1186">
        <v>0</v>
      </c>
      <c r="AH181" s="1186" t="s">
        <v>1333</v>
      </c>
      <c r="AI181" s="1186">
        <v>35</v>
      </c>
      <c r="AJ181" s="1186">
        <v>2</v>
      </c>
      <c r="AK181" s="1186">
        <v>1</v>
      </c>
      <c r="AL181" s="1186">
        <v>0</v>
      </c>
      <c r="AM181" s="1186">
        <v>0</v>
      </c>
      <c r="AN181" s="1186">
        <v>0</v>
      </c>
      <c r="AO181" s="1186">
        <v>0</v>
      </c>
      <c r="AP181" s="1186">
        <v>0</v>
      </c>
      <c r="AQ181" s="1186">
        <v>0</v>
      </c>
      <c r="AR181" s="1186">
        <v>0</v>
      </c>
      <c r="AS181" s="1186">
        <v>0</v>
      </c>
      <c r="AT181" s="1186" t="s">
        <v>1333</v>
      </c>
      <c r="AU181" s="1186">
        <v>0</v>
      </c>
      <c r="AV181" s="1186">
        <v>0</v>
      </c>
      <c r="AW181" s="1186" t="s">
        <v>1333</v>
      </c>
      <c r="AX181" s="1186">
        <v>0</v>
      </c>
      <c r="AY181" s="1186">
        <v>0</v>
      </c>
      <c r="AZ181" s="1186" t="s">
        <v>1333</v>
      </c>
      <c r="BA181" s="1186" t="s">
        <v>1333</v>
      </c>
      <c r="BB181" s="93" t="s">
        <v>1238</v>
      </c>
      <c r="BC181" s="364">
        <v>121</v>
      </c>
      <c r="BD181" s="441" t="s">
        <v>1181</v>
      </c>
      <c r="BE181" s="413"/>
      <c r="BF181" s="43" t="s">
        <v>792</v>
      </c>
    </row>
    <row r="182" spans="1:58" ht="15.75">
      <c r="A182" s="111" t="s">
        <v>190</v>
      </c>
      <c r="B182" s="220" t="s">
        <v>1298</v>
      </c>
      <c r="C182" s="111" t="s">
        <v>774</v>
      </c>
      <c r="D182" s="221">
        <v>82.23</v>
      </c>
      <c r="E182" s="121">
        <v>95.75</v>
      </c>
      <c r="F182" s="230">
        <v>98.97</v>
      </c>
      <c r="G182" s="203" t="s">
        <v>1417</v>
      </c>
      <c r="H182" s="567" t="s">
        <v>1332</v>
      </c>
      <c r="I182" s="567" t="s">
        <v>1332</v>
      </c>
      <c r="J182" s="737">
        <v>100</v>
      </c>
      <c r="K182" s="1077">
        <v>100</v>
      </c>
      <c r="L182" s="1186">
        <v>100</v>
      </c>
      <c r="M182" s="1186">
        <v>4</v>
      </c>
      <c r="N182" s="1186">
        <v>199</v>
      </c>
      <c r="O182" s="1186">
        <v>162</v>
      </c>
      <c r="P182" s="1186">
        <v>37</v>
      </c>
      <c r="Q182" s="1186">
        <v>161</v>
      </c>
      <c r="R182" s="1186">
        <v>1</v>
      </c>
      <c r="S182" s="1186">
        <v>0</v>
      </c>
      <c r="T182" s="1186">
        <v>0</v>
      </c>
      <c r="U182" s="1186">
        <v>0</v>
      </c>
      <c r="V182" s="1186">
        <v>0</v>
      </c>
      <c r="W182" s="1186">
        <v>0</v>
      </c>
      <c r="X182" s="1186">
        <v>0</v>
      </c>
      <c r="Y182" s="1186">
        <v>0</v>
      </c>
      <c r="Z182" s="1186">
        <v>0</v>
      </c>
      <c r="AA182" s="1186">
        <v>0</v>
      </c>
      <c r="AB182" s="1186" t="s">
        <v>1333</v>
      </c>
      <c r="AC182" s="1186">
        <v>0</v>
      </c>
      <c r="AD182" s="1186">
        <v>0</v>
      </c>
      <c r="AE182" s="1186" t="s">
        <v>1333</v>
      </c>
      <c r="AF182" s="1186">
        <v>0</v>
      </c>
      <c r="AG182" s="1186">
        <v>0</v>
      </c>
      <c r="AH182" s="1186" t="s">
        <v>1333</v>
      </c>
      <c r="AI182" s="1186">
        <v>36</v>
      </c>
      <c r="AJ182" s="1186">
        <v>1</v>
      </c>
      <c r="AK182" s="1186">
        <v>0</v>
      </c>
      <c r="AL182" s="1186">
        <v>0</v>
      </c>
      <c r="AM182" s="1186">
        <v>0</v>
      </c>
      <c r="AN182" s="1186">
        <v>0</v>
      </c>
      <c r="AO182" s="1186">
        <v>0</v>
      </c>
      <c r="AP182" s="1186">
        <v>0</v>
      </c>
      <c r="AQ182" s="1186">
        <v>0</v>
      </c>
      <c r="AR182" s="1186">
        <v>0</v>
      </c>
      <c r="AS182" s="1186">
        <v>0</v>
      </c>
      <c r="AT182" s="1186" t="s">
        <v>1333</v>
      </c>
      <c r="AU182" s="1186">
        <v>0</v>
      </c>
      <c r="AV182" s="1186">
        <v>0</v>
      </c>
      <c r="AW182" s="1186" t="s">
        <v>1333</v>
      </c>
      <c r="AX182" s="1186">
        <v>0</v>
      </c>
      <c r="AY182" s="1186">
        <v>0</v>
      </c>
      <c r="AZ182" s="1186" t="s">
        <v>1333</v>
      </c>
      <c r="BA182" s="1186" t="s">
        <v>1333</v>
      </c>
      <c r="BB182" s="93" t="s">
        <v>1238</v>
      </c>
      <c r="BC182" s="364">
        <v>121</v>
      </c>
      <c r="BD182" s="441" t="s">
        <v>1181</v>
      </c>
      <c r="BE182" s="413"/>
      <c r="BF182" s="43" t="s">
        <v>792</v>
      </c>
    </row>
    <row r="183" spans="1:58" ht="15.75">
      <c r="A183" s="111" t="s">
        <v>309</v>
      </c>
      <c r="B183" s="257" t="s">
        <v>1298</v>
      </c>
      <c r="C183" s="111" t="s">
        <v>578</v>
      </c>
      <c r="D183" s="221">
        <v>82.61</v>
      </c>
      <c r="E183" s="121">
        <v>100</v>
      </c>
      <c r="F183" s="230">
        <v>100</v>
      </c>
      <c r="G183" s="203" t="s">
        <v>1332</v>
      </c>
      <c r="H183" s="567" t="s">
        <v>1332</v>
      </c>
      <c r="I183" s="567" t="s">
        <v>1332</v>
      </c>
      <c r="J183" s="737">
        <v>100</v>
      </c>
      <c r="K183" s="1077">
        <v>100</v>
      </c>
      <c r="L183" s="1186">
        <v>100</v>
      </c>
      <c r="M183" s="1186">
        <v>0</v>
      </c>
      <c r="N183" s="1186">
        <v>55</v>
      </c>
      <c r="O183" s="1186">
        <v>43</v>
      </c>
      <c r="P183" s="1186">
        <v>12</v>
      </c>
      <c r="Q183" s="1186">
        <v>43</v>
      </c>
      <c r="R183" s="1186">
        <v>0</v>
      </c>
      <c r="S183" s="1186">
        <v>0</v>
      </c>
      <c r="T183" s="1186">
        <v>0</v>
      </c>
      <c r="U183" s="1186">
        <v>0</v>
      </c>
      <c r="V183" s="1186">
        <v>0</v>
      </c>
      <c r="W183" s="1186">
        <v>0</v>
      </c>
      <c r="X183" s="1186">
        <v>0</v>
      </c>
      <c r="Y183" s="1186">
        <v>0</v>
      </c>
      <c r="Z183" s="1186">
        <v>0</v>
      </c>
      <c r="AA183" s="1186">
        <v>0</v>
      </c>
      <c r="AB183" s="1186" t="s">
        <v>1333</v>
      </c>
      <c r="AC183" s="1186">
        <v>0</v>
      </c>
      <c r="AD183" s="1186">
        <v>0</v>
      </c>
      <c r="AE183" s="1186" t="s">
        <v>1333</v>
      </c>
      <c r="AF183" s="1186">
        <v>0</v>
      </c>
      <c r="AG183" s="1186">
        <v>0</v>
      </c>
      <c r="AH183" s="1186" t="s">
        <v>1333</v>
      </c>
      <c r="AI183" s="1186">
        <v>12</v>
      </c>
      <c r="AJ183" s="1186">
        <v>0</v>
      </c>
      <c r="AK183" s="1186">
        <v>0</v>
      </c>
      <c r="AL183" s="1186">
        <v>0</v>
      </c>
      <c r="AM183" s="1186">
        <v>0</v>
      </c>
      <c r="AN183" s="1186">
        <v>0</v>
      </c>
      <c r="AO183" s="1186">
        <v>0</v>
      </c>
      <c r="AP183" s="1186">
        <v>0</v>
      </c>
      <c r="AQ183" s="1186">
        <v>0</v>
      </c>
      <c r="AR183" s="1186">
        <v>0</v>
      </c>
      <c r="AS183" s="1186">
        <v>0</v>
      </c>
      <c r="AT183" s="1186" t="s">
        <v>1333</v>
      </c>
      <c r="AU183" s="1186">
        <v>0</v>
      </c>
      <c r="AV183" s="1186">
        <v>0</v>
      </c>
      <c r="AW183" s="1186" t="s">
        <v>1333</v>
      </c>
      <c r="AX183" s="1186">
        <v>0</v>
      </c>
      <c r="AY183" s="1186">
        <v>0</v>
      </c>
      <c r="AZ183" s="1186" t="s">
        <v>1333</v>
      </c>
      <c r="BA183" s="1186" t="s">
        <v>1333</v>
      </c>
      <c r="BB183" s="93" t="s">
        <v>1238</v>
      </c>
      <c r="BC183" s="364">
        <v>121</v>
      </c>
      <c r="BD183" s="441" t="s">
        <v>1180</v>
      </c>
      <c r="BE183" s="413"/>
      <c r="BF183" s="43" t="s">
        <v>792</v>
      </c>
    </row>
    <row r="184" spans="1:58" ht="15.75">
      <c r="A184" s="111" t="s">
        <v>110</v>
      </c>
      <c r="B184" s="220" t="s">
        <v>1298</v>
      </c>
      <c r="C184" s="111" t="s">
        <v>694</v>
      </c>
      <c r="D184" s="221">
        <v>81.48</v>
      </c>
      <c r="E184" s="121">
        <v>79.41</v>
      </c>
      <c r="F184" s="230">
        <v>94.44</v>
      </c>
      <c r="G184" s="203" t="s">
        <v>1332</v>
      </c>
      <c r="H184" s="567" t="s">
        <v>1519</v>
      </c>
      <c r="I184" s="567" t="s">
        <v>1332</v>
      </c>
      <c r="J184" s="737">
        <v>97.5</v>
      </c>
      <c r="K184" s="1077">
        <v>97.62</v>
      </c>
      <c r="L184" s="1186">
        <v>100</v>
      </c>
      <c r="M184" s="1186">
        <v>0</v>
      </c>
      <c r="N184" s="1186">
        <v>59</v>
      </c>
      <c r="O184" s="1186">
        <v>54</v>
      </c>
      <c r="P184" s="1186">
        <v>5</v>
      </c>
      <c r="Q184" s="1186">
        <v>54</v>
      </c>
      <c r="R184" s="1186">
        <v>0</v>
      </c>
      <c r="S184" s="1186">
        <v>0</v>
      </c>
      <c r="T184" s="1186">
        <v>0</v>
      </c>
      <c r="U184" s="1186">
        <v>0</v>
      </c>
      <c r="V184" s="1186">
        <v>0</v>
      </c>
      <c r="W184" s="1186">
        <v>0</v>
      </c>
      <c r="X184" s="1186">
        <v>0</v>
      </c>
      <c r="Y184" s="1186">
        <v>0</v>
      </c>
      <c r="Z184" s="1186">
        <v>0</v>
      </c>
      <c r="AA184" s="1186">
        <v>0</v>
      </c>
      <c r="AB184" s="1186" t="s">
        <v>1333</v>
      </c>
      <c r="AC184" s="1186">
        <v>0</v>
      </c>
      <c r="AD184" s="1186">
        <v>0</v>
      </c>
      <c r="AE184" s="1186" t="s">
        <v>1333</v>
      </c>
      <c r="AF184" s="1186">
        <v>0</v>
      </c>
      <c r="AG184" s="1186">
        <v>0</v>
      </c>
      <c r="AH184" s="1186" t="s">
        <v>1333</v>
      </c>
      <c r="AI184" s="1186">
        <v>5</v>
      </c>
      <c r="AJ184" s="1186">
        <v>0</v>
      </c>
      <c r="AK184" s="1186">
        <v>0</v>
      </c>
      <c r="AL184" s="1186">
        <v>0</v>
      </c>
      <c r="AM184" s="1186">
        <v>0</v>
      </c>
      <c r="AN184" s="1186">
        <v>0</v>
      </c>
      <c r="AO184" s="1186">
        <v>0</v>
      </c>
      <c r="AP184" s="1186">
        <v>0</v>
      </c>
      <c r="AQ184" s="1186">
        <v>0</v>
      </c>
      <c r="AR184" s="1186">
        <v>0</v>
      </c>
      <c r="AS184" s="1186">
        <v>0</v>
      </c>
      <c r="AT184" s="1186" t="s">
        <v>1333</v>
      </c>
      <c r="AU184" s="1186">
        <v>0</v>
      </c>
      <c r="AV184" s="1186">
        <v>0</v>
      </c>
      <c r="AW184" s="1186" t="s">
        <v>1333</v>
      </c>
      <c r="AX184" s="1186">
        <v>0</v>
      </c>
      <c r="AY184" s="1186">
        <v>0</v>
      </c>
      <c r="AZ184" s="1186" t="s">
        <v>1333</v>
      </c>
      <c r="BA184" s="1186" t="s">
        <v>1333</v>
      </c>
      <c r="BB184" s="93" t="s">
        <v>1238</v>
      </c>
      <c r="BC184" s="364">
        <v>121</v>
      </c>
      <c r="BD184" s="441" t="s">
        <v>1181</v>
      </c>
      <c r="BE184" s="413"/>
      <c r="BF184" s="43" t="s">
        <v>792</v>
      </c>
    </row>
    <row r="185" spans="1:58" ht="15.75">
      <c r="A185" s="111" t="s">
        <v>1154</v>
      </c>
      <c r="B185" s="220" t="s">
        <v>1298</v>
      </c>
      <c r="C185" s="111" t="s">
        <v>559</v>
      </c>
      <c r="D185" s="221">
        <v>79.63</v>
      </c>
      <c r="E185" s="121">
        <v>100</v>
      </c>
      <c r="F185" s="230">
        <v>100</v>
      </c>
      <c r="G185" s="203" t="s">
        <v>1332</v>
      </c>
      <c r="H185" s="567" t="s">
        <v>1332</v>
      </c>
      <c r="I185" s="567" t="s">
        <v>1332</v>
      </c>
      <c r="J185" s="737">
        <v>100</v>
      </c>
      <c r="K185" s="1077">
        <v>100</v>
      </c>
      <c r="L185" s="1186">
        <v>100</v>
      </c>
      <c r="M185" s="1186">
        <v>14</v>
      </c>
      <c r="N185" s="1186">
        <v>455</v>
      </c>
      <c r="O185" s="1186">
        <v>362</v>
      </c>
      <c r="P185" s="1186">
        <v>93</v>
      </c>
      <c r="Q185" s="1186">
        <v>347</v>
      </c>
      <c r="R185" s="1186">
        <v>8</v>
      </c>
      <c r="S185" s="1186">
        <v>6</v>
      </c>
      <c r="T185" s="1186">
        <v>1</v>
      </c>
      <c r="U185" s="1186">
        <v>0</v>
      </c>
      <c r="V185" s="1186">
        <v>0</v>
      </c>
      <c r="W185" s="1186">
        <v>0</v>
      </c>
      <c r="X185" s="1186">
        <v>0</v>
      </c>
      <c r="Y185" s="1186">
        <v>0</v>
      </c>
      <c r="Z185" s="1186">
        <v>0</v>
      </c>
      <c r="AA185" s="1186">
        <v>0</v>
      </c>
      <c r="AB185" s="1186" t="s">
        <v>1333</v>
      </c>
      <c r="AC185" s="1186">
        <v>0</v>
      </c>
      <c r="AD185" s="1186">
        <v>0</v>
      </c>
      <c r="AE185" s="1186" t="s">
        <v>1333</v>
      </c>
      <c r="AF185" s="1186">
        <v>0</v>
      </c>
      <c r="AG185" s="1186">
        <v>0</v>
      </c>
      <c r="AH185" s="1186" t="s">
        <v>1333</v>
      </c>
      <c r="AI185" s="1186">
        <v>88</v>
      </c>
      <c r="AJ185" s="1186">
        <v>4</v>
      </c>
      <c r="AK185" s="1186">
        <v>1</v>
      </c>
      <c r="AL185" s="1186">
        <v>0</v>
      </c>
      <c r="AM185" s="1186">
        <v>0</v>
      </c>
      <c r="AN185" s="1186">
        <v>0</v>
      </c>
      <c r="AO185" s="1186">
        <v>0</v>
      </c>
      <c r="AP185" s="1186">
        <v>0</v>
      </c>
      <c r="AQ185" s="1186">
        <v>0</v>
      </c>
      <c r="AR185" s="1186">
        <v>0</v>
      </c>
      <c r="AS185" s="1186">
        <v>0</v>
      </c>
      <c r="AT185" s="1186" t="s">
        <v>1333</v>
      </c>
      <c r="AU185" s="1186">
        <v>0</v>
      </c>
      <c r="AV185" s="1186">
        <v>0</v>
      </c>
      <c r="AW185" s="1186" t="s">
        <v>1333</v>
      </c>
      <c r="AX185" s="1186">
        <v>0</v>
      </c>
      <c r="AY185" s="1186">
        <v>0</v>
      </c>
      <c r="AZ185" s="1186" t="s">
        <v>1333</v>
      </c>
      <c r="BA185" s="1186" t="s">
        <v>1333</v>
      </c>
      <c r="BB185" s="93" t="s">
        <v>1238</v>
      </c>
      <c r="BC185" s="364">
        <v>121</v>
      </c>
      <c r="BD185" s="441" t="s">
        <v>1182</v>
      </c>
      <c r="BE185" s="413"/>
      <c r="BF185" s="43" t="s">
        <v>792</v>
      </c>
    </row>
    <row r="186" spans="1:58" ht="15.75">
      <c r="A186" s="111" t="s">
        <v>82</v>
      </c>
      <c r="B186" s="220" t="s">
        <v>1298</v>
      </c>
      <c r="C186" s="111" t="s">
        <v>702</v>
      </c>
      <c r="D186" s="221">
        <v>99.48</v>
      </c>
      <c r="E186" s="121">
        <v>94.17</v>
      </c>
      <c r="F186" s="262">
        <v>95.58</v>
      </c>
      <c r="G186" s="203" t="s">
        <v>1428</v>
      </c>
      <c r="H186" s="567" t="s">
        <v>1582</v>
      </c>
      <c r="I186" s="567" t="s">
        <v>2000</v>
      </c>
      <c r="J186" s="737">
        <v>100</v>
      </c>
      <c r="K186" s="1077">
        <v>99.52</v>
      </c>
      <c r="L186" s="1186">
        <v>96.9</v>
      </c>
      <c r="M186" s="1186">
        <v>27</v>
      </c>
      <c r="N186" s="1186">
        <v>236</v>
      </c>
      <c r="O186" s="1186">
        <v>186</v>
      </c>
      <c r="P186" s="1186">
        <v>50</v>
      </c>
      <c r="Q186" s="1186">
        <v>176</v>
      </c>
      <c r="R186" s="1186">
        <v>2</v>
      </c>
      <c r="S186" s="1186">
        <v>2</v>
      </c>
      <c r="T186" s="1186">
        <v>0</v>
      </c>
      <c r="U186" s="1186">
        <v>0</v>
      </c>
      <c r="V186" s="1186">
        <v>1</v>
      </c>
      <c r="W186" s="1186">
        <v>0</v>
      </c>
      <c r="X186" s="1186">
        <v>0</v>
      </c>
      <c r="Y186" s="1186">
        <v>1</v>
      </c>
      <c r="Z186" s="1186">
        <v>1</v>
      </c>
      <c r="AA186" s="1186">
        <v>0</v>
      </c>
      <c r="AB186" s="1186" t="s">
        <v>3023</v>
      </c>
      <c r="AC186" s="1186">
        <v>1</v>
      </c>
      <c r="AD186" s="1186">
        <v>2</v>
      </c>
      <c r="AE186" s="1186" t="s">
        <v>3024</v>
      </c>
      <c r="AF186" s="1186">
        <v>0</v>
      </c>
      <c r="AG186" s="1186">
        <v>0</v>
      </c>
      <c r="AH186" s="1186" t="s">
        <v>3025</v>
      </c>
      <c r="AI186" s="1186">
        <v>46</v>
      </c>
      <c r="AJ186" s="1186">
        <v>1</v>
      </c>
      <c r="AK186" s="1186">
        <v>1</v>
      </c>
      <c r="AL186" s="1186">
        <v>0</v>
      </c>
      <c r="AM186" s="1186">
        <v>0</v>
      </c>
      <c r="AN186" s="1186">
        <v>0</v>
      </c>
      <c r="AO186" s="1186">
        <v>0</v>
      </c>
      <c r="AP186" s="1186">
        <v>0</v>
      </c>
      <c r="AQ186" s="1186">
        <v>0</v>
      </c>
      <c r="AR186" s="1186">
        <v>1</v>
      </c>
      <c r="AS186" s="1186">
        <v>0</v>
      </c>
      <c r="AT186" s="1186" t="s">
        <v>3023</v>
      </c>
      <c r="AU186" s="1186">
        <v>1</v>
      </c>
      <c r="AV186" s="1186">
        <v>0</v>
      </c>
      <c r="AW186" s="1186" t="s">
        <v>3024</v>
      </c>
      <c r="AX186" s="1186">
        <v>0</v>
      </c>
      <c r="AY186" s="1186">
        <v>0</v>
      </c>
      <c r="AZ186" s="1186" t="s">
        <v>1333</v>
      </c>
      <c r="BA186" s="1186" t="s">
        <v>1333</v>
      </c>
      <c r="BB186" s="93" t="s">
        <v>1238</v>
      </c>
      <c r="BC186" s="364">
        <v>121</v>
      </c>
      <c r="BD186" s="441" t="s">
        <v>1181</v>
      </c>
      <c r="BE186" s="413"/>
      <c r="BF186" s="43" t="s">
        <v>878</v>
      </c>
    </row>
    <row r="187" spans="1:58" ht="15.75">
      <c r="A187" s="111" t="s">
        <v>366</v>
      </c>
      <c r="B187" s="220" t="s">
        <v>1298</v>
      </c>
      <c r="C187" s="111" t="s">
        <v>596</v>
      </c>
      <c r="D187" s="221">
        <v>90.91</v>
      </c>
      <c r="E187" s="121">
        <v>99.3</v>
      </c>
      <c r="F187" s="230">
        <v>100</v>
      </c>
      <c r="G187" s="203" t="s">
        <v>1332</v>
      </c>
      <c r="H187" s="567" t="s">
        <v>1332</v>
      </c>
      <c r="I187" s="567" t="s">
        <v>1332</v>
      </c>
      <c r="J187" s="737">
        <v>100</v>
      </c>
      <c r="K187" s="1077">
        <v>100</v>
      </c>
      <c r="L187" s="1186">
        <v>100</v>
      </c>
      <c r="M187" s="1186">
        <v>6</v>
      </c>
      <c r="N187" s="1186">
        <v>142</v>
      </c>
      <c r="O187" s="1186">
        <v>118</v>
      </c>
      <c r="P187" s="1186">
        <v>24</v>
      </c>
      <c r="Q187" s="1186">
        <v>118</v>
      </c>
      <c r="R187" s="1186">
        <v>0</v>
      </c>
      <c r="S187" s="1186">
        <v>0</v>
      </c>
      <c r="T187" s="1186">
        <v>0</v>
      </c>
      <c r="U187" s="1186">
        <v>0</v>
      </c>
      <c r="V187" s="1186">
        <v>0</v>
      </c>
      <c r="W187" s="1186">
        <v>0</v>
      </c>
      <c r="X187" s="1186">
        <v>0</v>
      </c>
      <c r="Y187" s="1186">
        <v>0</v>
      </c>
      <c r="Z187" s="1186">
        <v>0</v>
      </c>
      <c r="AA187" s="1186">
        <v>0</v>
      </c>
      <c r="AB187" s="1186" t="s">
        <v>1333</v>
      </c>
      <c r="AC187" s="1186">
        <v>0</v>
      </c>
      <c r="AD187" s="1186">
        <v>0</v>
      </c>
      <c r="AE187" s="1186" t="s">
        <v>1333</v>
      </c>
      <c r="AF187" s="1186">
        <v>0</v>
      </c>
      <c r="AG187" s="1186">
        <v>0</v>
      </c>
      <c r="AH187" s="1186" t="s">
        <v>1333</v>
      </c>
      <c r="AI187" s="1186">
        <v>24</v>
      </c>
      <c r="AJ187" s="1186">
        <v>0</v>
      </c>
      <c r="AK187" s="1186">
        <v>0</v>
      </c>
      <c r="AL187" s="1186">
        <v>0</v>
      </c>
      <c r="AM187" s="1186">
        <v>0</v>
      </c>
      <c r="AN187" s="1186">
        <v>0</v>
      </c>
      <c r="AO187" s="1186">
        <v>0</v>
      </c>
      <c r="AP187" s="1186">
        <v>0</v>
      </c>
      <c r="AQ187" s="1186">
        <v>0</v>
      </c>
      <c r="AR187" s="1186">
        <v>0</v>
      </c>
      <c r="AS187" s="1186">
        <v>0</v>
      </c>
      <c r="AT187" s="1186" t="s">
        <v>1333</v>
      </c>
      <c r="AU187" s="1186">
        <v>0</v>
      </c>
      <c r="AV187" s="1186">
        <v>0</v>
      </c>
      <c r="AW187" s="1186" t="s">
        <v>1333</v>
      </c>
      <c r="AX187" s="1186">
        <v>0</v>
      </c>
      <c r="AY187" s="1186">
        <v>0</v>
      </c>
      <c r="AZ187" s="1186" t="s">
        <v>1333</v>
      </c>
      <c r="BA187" s="1186" t="s">
        <v>1333</v>
      </c>
      <c r="BB187" s="93" t="s">
        <v>1238</v>
      </c>
      <c r="BC187" s="364">
        <v>121</v>
      </c>
      <c r="BD187" s="441" t="s">
        <v>1181</v>
      </c>
      <c r="BE187" s="413"/>
      <c r="BF187" s="43" t="s">
        <v>792</v>
      </c>
    </row>
    <row r="188" spans="1:58" ht="15.75">
      <c r="A188" s="111" t="s">
        <v>146</v>
      </c>
      <c r="B188" s="220" t="s">
        <v>1298</v>
      </c>
      <c r="C188" s="111" t="s">
        <v>535</v>
      </c>
      <c r="D188" s="221">
        <v>78.31</v>
      </c>
      <c r="E188" s="121">
        <v>99.48</v>
      </c>
      <c r="F188" s="230">
        <v>98</v>
      </c>
      <c r="G188" s="203" t="s">
        <v>1429</v>
      </c>
      <c r="H188" s="567" t="s">
        <v>1332</v>
      </c>
      <c r="I188" s="567" t="s">
        <v>1332</v>
      </c>
      <c r="J188" s="737">
        <v>100</v>
      </c>
      <c r="K188" s="1077">
        <v>100</v>
      </c>
      <c r="L188" s="1186">
        <v>100</v>
      </c>
      <c r="M188" s="1186">
        <v>0</v>
      </c>
      <c r="N188" s="1186">
        <v>401</v>
      </c>
      <c r="O188" s="1186">
        <v>309</v>
      </c>
      <c r="P188" s="1186">
        <v>92</v>
      </c>
      <c r="Q188" s="1186">
        <v>287</v>
      </c>
      <c r="R188" s="1186">
        <v>17</v>
      </c>
      <c r="S188" s="1186">
        <v>5</v>
      </c>
      <c r="T188" s="1186">
        <v>0</v>
      </c>
      <c r="U188" s="1186">
        <v>0</v>
      </c>
      <c r="V188" s="1186">
        <v>0</v>
      </c>
      <c r="W188" s="1186">
        <v>0</v>
      </c>
      <c r="X188" s="1186">
        <v>0</v>
      </c>
      <c r="Y188" s="1186">
        <v>0</v>
      </c>
      <c r="Z188" s="1186">
        <v>0</v>
      </c>
      <c r="AA188" s="1186">
        <v>0</v>
      </c>
      <c r="AB188" s="1186" t="s">
        <v>1333</v>
      </c>
      <c r="AC188" s="1186">
        <v>0</v>
      </c>
      <c r="AD188" s="1186">
        <v>0</v>
      </c>
      <c r="AE188" s="1186" t="s">
        <v>1333</v>
      </c>
      <c r="AF188" s="1186">
        <v>0</v>
      </c>
      <c r="AG188" s="1186">
        <v>0</v>
      </c>
      <c r="AH188" s="1186" t="s">
        <v>1333</v>
      </c>
      <c r="AI188" s="1186">
        <v>88</v>
      </c>
      <c r="AJ188" s="1186">
        <v>1</v>
      </c>
      <c r="AK188" s="1186">
        <v>3</v>
      </c>
      <c r="AL188" s="1186">
        <v>0</v>
      </c>
      <c r="AM188" s="1186">
        <v>0</v>
      </c>
      <c r="AN188" s="1186">
        <v>0</v>
      </c>
      <c r="AO188" s="1186">
        <v>0</v>
      </c>
      <c r="AP188" s="1186">
        <v>0</v>
      </c>
      <c r="AQ188" s="1186">
        <v>0</v>
      </c>
      <c r="AR188" s="1186">
        <v>0</v>
      </c>
      <c r="AS188" s="1186">
        <v>0</v>
      </c>
      <c r="AT188" s="1186" t="s">
        <v>1333</v>
      </c>
      <c r="AU188" s="1186">
        <v>0</v>
      </c>
      <c r="AV188" s="1186">
        <v>0</v>
      </c>
      <c r="AW188" s="1186" t="s">
        <v>1333</v>
      </c>
      <c r="AX188" s="1186">
        <v>0</v>
      </c>
      <c r="AY188" s="1186">
        <v>0</v>
      </c>
      <c r="AZ188" s="1186" t="s">
        <v>1333</v>
      </c>
      <c r="BA188" s="1186" t="s">
        <v>1333</v>
      </c>
      <c r="BB188" s="93" t="s">
        <v>1238</v>
      </c>
      <c r="BC188" s="364">
        <v>121</v>
      </c>
      <c r="BD188" s="441" t="s">
        <v>1182</v>
      </c>
      <c r="BE188" s="413"/>
      <c r="BF188" s="43" t="s">
        <v>792</v>
      </c>
    </row>
    <row r="189" spans="1:58" ht="15.75">
      <c r="A189" s="111" t="s">
        <v>181</v>
      </c>
      <c r="B189" s="220" t="s">
        <v>1298</v>
      </c>
      <c r="C189" s="111" t="s">
        <v>582</v>
      </c>
      <c r="D189" s="221">
        <v>100</v>
      </c>
      <c r="E189" s="121">
        <v>100</v>
      </c>
      <c r="F189" s="230">
        <v>100</v>
      </c>
      <c r="G189" s="203" t="s">
        <v>1430</v>
      </c>
      <c r="H189" s="567" t="s">
        <v>1332</v>
      </c>
      <c r="I189" s="567" t="s">
        <v>1332</v>
      </c>
      <c r="J189" s="737">
        <v>100</v>
      </c>
      <c r="K189" s="1077">
        <v>100</v>
      </c>
      <c r="L189" s="1186">
        <v>100</v>
      </c>
      <c r="M189" s="1186">
        <v>1</v>
      </c>
      <c r="N189" s="1186">
        <v>57</v>
      </c>
      <c r="O189" s="1186">
        <v>42</v>
      </c>
      <c r="P189" s="1186">
        <v>15</v>
      </c>
      <c r="Q189" s="1186">
        <v>41</v>
      </c>
      <c r="R189" s="1186">
        <v>1</v>
      </c>
      <c r="S189" s="1186">
        <v>0</v>
      </c>
      <c r="T189" s="1186">
        <v>0</v>
      </c>
      <c r="U189" s="1186">
        <v>0</v>
      </c>
      <c r="V189" s="1186">
        <v>0</v>
      </c>
      <c r="W189" s="1186">
        <v>0</v>
      </c>
      <c r="X189" s="1186">
        <v>0</v>
      </c>
      <c r="Y189" s="1186">
        <v>0</v>
      </c>
      <c r="Z189" s="1186">
        <v>0</v>
      </c>
      <c r="AA189" s="1186">
        <v>0</v>
      </c>
      <c r="AB189" s="1186" t="s">
        <v>1333</v>
      </c>
      <c r="AC189" s="1186">
        <v>0</v>
      </c>
      <c r="AD189" s="1186">
        <v>0</v>
      </c>
      <c r="AE189" s="1186" t="s">
        <v>1333</v>
      </c>
      <c r="AF189" s="1186">
        <v>0</v>
      </c>
      <c r="AG189" s="1186">
        <v>0</v>
      </c>
      <c r="AH189" s="1186" t="s">
        <v>1333</v>
      </c>
      <c r="AI189" s="1186">
        <v>15</v>
      </c>
      <c r="AJ189" s="1186">
        <v>0</v>
      </c>
      <c r="AK189" s="1186">
        <v>0</v>
      </c>
      <c r="AL189" s="1186">
        <v>0</v>
      </c>
      <c r="AM189" s="1186">
        <v>0</v>
      </c>
      <c r="AN189" s="1186">
        <v>0</v>
      </c>
      <c r="AO189" s="1186">
        <v>0</v>
      </c>
      <c r="AP189" s="1186">
        <v>0</v>
      </c>
      <c r="AQ189" s="1186">
        <v>0</v>
      </c>
      <c r="AR189" s="1186">
        <v>0</v>
      </c>
      <c r="AS189" s="1186">
        <v>0</v>
      </c>
      <c r="AT189" s="1186" t="s">
        <v>1333</v>
      </c>
      <c r="AU189" s="1186">
        <v>0</v>
      </c>
      <c r="AV189" s="1186">
        <v>0</v>
      </c>
      <c r="AW189" s="1186" t="s">
        <v>1333</v>
      </c>
      <c r="AX189" s="1186">
        <v>0</v>
      </c>
      <c r="AY189" s="1186">
        <v>0</v>
      </c>
      <c r="AZ189" s="1186" t="s">
        <v>1333</v>
      </c>
      <c r="BA189" s="1186" t="s">
        <v>1333</v>
      </c>
      <c r="BB189" s="93" t="s">
        <v>1238</v>
      </c>
      <c r="BC189" s="364">
        <v>121</v>
      </c>
      <c r="BD189" s="441" t="s">
        <v>882</v>
      </c>
      <c r="BE189" s="413"/>
      <c r="BF189" s="43" t="s">
        <v>792</v>
      </c>
    </row>
    <row r="190" spans="1:58" ht="15.75">
      <c r="A190" s="111" t="s">
        <v>254</v>
      </c>
      <c r="B190" s="220" t="s">
        <v>1298</v>
      </c>
      <c r="C190" s="111" t="s">
        <v>804</v>
      </c>
      <c r="D190" s="221">
        <v>85.92</v>
      </c>
      <c r="E190" s="121">
        <v>98.77</v>
      </c>
      <c r="F190" s="230">
        <v>95.79</v>
      </c>
      <c r="G190" s="203" t="s">
        <v>1332</v>
      </c>
      <c r="H190" s="567" t="s">
        <v>1332</v>
      </c>
      <c r="I190" s="567" t="s">
        <v>1332</v>
      </c>
      <c r="J190" s="737">
        <v>100</v>
      </c>
      <c r="K190" s="1077">
        <v>100</v>
      </c>
      <c r="L190" s="1186">
        <v>94.9</v>
      </c>
      <c r="M190" s="1186">
        <v>0</v>
      </c>
      <c r="N190" s="1186">
        <v>79</v>
      </c>
      <c r="O190" s="1186">
        <v>62</v>
      </c>
      <c r="P190" s="1186">
        <v>17</v>
      </c>
      <c r="Q190" s="1186">
        <v>58</v>
      </c>
      <c r="R190" s="1186">
        <v>0</v>
      </c>
      <c r="S190" s="1186">
        <v>0</v>
      </c>
      <c r="T190" s="1186">
        <v>0</v>
      </c>
      <c r="U190" s="1186">
        <v>0</v>
      </c>
      <c r="V190" s="1186">
        <v>0</v>
      </c>
      <c r="W190" s="1186">
        <v>0</v>
      </c>
      <c r="X190" s="1186">
        <v>3</v>
      </c>
      <c r="Y190" s="1186">
        <v>0</v>
      </c>
      <c r="Z190" s="1186">
        <v>1</v>
      </c>
      <c r="AA190" s="1186">
        <v>0</v>
      </c>
      <c r="AB190" s="1186" t="s">
        <v>3026</v>
      </c>
      <c r="AC190" s="1186">
        <v>0</v>
      </c>
      <c r="AD190" s="1186">
        <v>0</v>
      </c>
      <c r="AE190" s="1186" t="s">
        <v>1333</v>
      </c>
      <c r="AF190" s="1186">
        <v>0</v>
      </c>
      <c r="AG190" s="1186">
        <v>0</v>
      </c>
      <c r="AH190" s="1186" t="s">
        <v>1333</v>
      </c>
      <c r="AI190" s="1186">
        <v>17</v>
      </c>
      <c r="AJ190" s="1186">
        <v>0</v>
      </c>
      <c r="AK190" s="1186">
        <v>0</v>
      </c>
      <c r="AL190" s="1186">
        <v>0</v>
      </c>
      <c r="AM190" s="1186">
        <v>0</v>
      </c>
      <c r="AN190" s="1186">
        <v>0</v>
      </c>
      <c r="AO190" s="1186">
        <v>0</v>
      </c>
      <c r="AP190" s="1186">
        <v>0</v>
      </c>
      <c r="AQ190" s="1186">
        <v>0</v>
      </c>
      <c r="AR190" s="1186">
        <v>0</v>
      </c>
      <c r="AS190" s="1186">
        <v>0</v>
      </c>
      <c r="AT190" s="1186" t="s">
        <v>1333</v>
      </c>
      <c r="AU190" s="1186">
        <v>0</v>
      </c>
      <c r="AV190" s="1186">
        <v>0</v>
      </c>
      <c r="AW190" s="1186" t="s">
        <v>1333</v>
      </c>
      <c r="AX190" s="1186">
        <v>0</v>
      </c>
      <c r="AY190" s="1186">
        <v>0</v>
      </c>
      <c r="AZ190" s="1186" t="s">
        <v>1333</v>
      </c>
      <c r="BA190" s="1186" t="s">
        <v>1333</v>
      </c>
      <c r="BB190" s="93" t="s">
        <v>1260</v>
      </c>
      <c r="BC190" s="364">
        <v>121</v>
      </c>
      <c r="BD190" s="441" t="s">
        <v>1181</v>
      </c>
      <c r="BE190" s="413"/>
      <c r="BF190" s="43" t="s">
        <v>878</v>
      </c>
    </row>
    <row r="191" spans="1:58" ht="15.75">
      <c r="A191" s="111" t="s">
        <v>362</v>
      </c>
      <c r="B191" s="220" t="s">
        <v>1298</v>
      </c>
      <c r="C191" s="111" t="s">
        <v>594</v>
      </c>
      <c r="D191" s="221">
        <v>88.64</v>
      </c>
      <c r="E191" s="121">
        <v>100</v>
      </c>
      <c r="F191" s="230">
        <v>90.48</v>
      </c>
      <c r="G191" s="203" t="s">
        <v>1431</v>
      </c>
      <c r="H191" s="567" t="s">
        <v>1332</v>
      </c>
      <c r="I191" s="567" t="s">
        <v>1332</v>
      </c>
      <c r="J191" s="737">
        <v>100</v>
      </c>
      <c r="K191" s="1077">
        <v>100</v>
      </c>
      <c r="L191" s="1186">
        <v>100</v>
      </c>
      <c r="M191" s="1186">
        <v>2</v>
      </c>
      <c r="N191" s="1186">
        <v>105</v>
      </c>
      <c r="O191" s="1186">
        <v>81</v>
      </c>
      <c r="P191" s="1186">
        <v>24</v>
      </c>
      <c r="Q191" s="1186">
        <v>77</v>
      </c>
      <c r="R191" s="1186">
        <v>2</v>
      </c>
      <c r="S191" s="1186">
        <v>2</v>
      </c>
      <c r="T191" s="1186">
        <v>0</v>
      </c>
      <c r="U191" s="1186">
        <v>0</v>
      </c>
      <c r="V191" s="1186">
        <v>0</v>
      </c>
      <c r="W191" s="1186">
        <v>0</v>
      </c>
      <c r="X191" s="1186">
        <v>0</v>
      </c>
      <c r="Y191" s="1186">
        <v>0</v>
      </c>
      <c r="Z191" s="1186">
        <v>0</v>
      </c>
      <c r="AA191" s="1186">
        <v>0</v>
      </c>
      <c r="AB191" s="1186" t="s">
        <v>1333</v>
      </c>
      <c r="AC191" s="1186">
        <v>0</v>
      </c>
      <c r="AD191" s="1186">
        <v>0</v>
      </c>
      <c r="AE191" s="1186" t="s">
        <v>1333</v>
      </c>
      <c r="AF191" s="1186">
        <v>0</v>
      </c>
      <c r="AG191" s="1186">
        <v>0</v>
      </c>
      <c r="AH191" s="1186" t="s">
        <v>1333</v>
      </c>
      <c r="AI191" s="1186">
        <v>23</v>
      </c>
      <c r="AJ191" s="1186">
        <v>1</v>
      </c>
      <c r="AK191" s="1186">
        <v>0</v>
      </c>
      <c r="AL191" s="1186">
        <v>0</v>
      </c>
      <c r="AM191" s="1186">
        <v>0</v>
      </c>
      <c r="AN191" s="1186">
        <v>0</v>
      </c>
      <c r="AO191" s="1186">
        <v>0</v>
      </c>
      <c r="AP191" s="1186">
        <v>0</v>
      </c>
      <c r="AQ191" s="1186">
        <v>0</v>
      </c>
      <c r="AR191" s="1186">
        <v>0</v>
      </c>
      <c r="AS191" s="1186">
        <v>0</v>
      </c>
      <c r="AT191" s="1186" t="s">
        <v>1333</v>
      </c>
      <c r="AU191" s="1186">
        <v>0</v>
      </c>
      <c r="AV191" s="1186">
        <v>0</v>
      </c>
      <c r="AW191" s="1186" t="s">
        <v>1333</v>
      </c>
      <c r="AX191" s="1186">
        <v>0</v>
      </c>
      <c r="AY191" s="1186">
        <v>0</v>
      </c>
      <c r="AZ191" s="1186" t="s">
        <v>1333</v>
      </c>
      <c r="BA191" s="1186" t="s">
        <v>3027</v>
      </c>
      <c r="BB191" s="93" t="s">
        <v>1238</v>
      </c>
      <c r="BC191" s="364">
        <v>121</v>
      </c>
      <c r="BD191" s="441" t="s">
        <v>1181</v>
      </c>
      <c r="BE191" s="413"/>
      <c r="BF191" s="43" t="s">
        <v>792</v>
      </c>
    </row>
    <row r="192" spans="1:58" ht="15.75">
      <c r="A192" s="111" t="s">
        <v>496</v>
      </c>
      <c r="B192" s="220" t="s">
        <v>1297</v>
      </c>
      <c r="C192" s="111" t="s">
        <v>755</v>
      </c>
      <c r="D192" s="221" t="s">
        <v>1190</v>
      </c>
      <c r="E192" s="259">
        <v>100</v>
      </c>
      <c r="F192" s="230" t="s">
        <v>1190</v>
      </c>
      <c r="G192" s="203" t="s">
        <v>1332</v>
      </c>
      <c r="H192" s="567" t="s">
        <v>1332</v>
      </c>
      <c r="I192" s="567" t="s">
        <v>1190</v>
      </c>
      <c r="J192" s="737" t="s">
        <v>1190</v>
      </c>
      <c r="K192" s="1078" t="s">
        <v>1190</v>
      </c>
      <c r="L192" s="1186">
        <v>100</v>
      </c>
      <c r="M192" s="1186">
        <v>0</v>
      </c>
      <c r="N192" s="1186">
        <v>1</v>
      </c>
      <c r="O192" s="1186">
        <v>1</v>
      </c>
      <c r="P192" s="1186">
        <v>0</v>
      </c>
      <c r="Q192" s="1186">
        <v>0</v>
      </c>
      <c r="R192" s="1186">
        <v>1</v>
      </c>
      <c r="S192" s="1186">
        <v>0</v>
      </c>
      <c r="T192" s="1186">
        <v>0</v>
      </c>
      <c r="U192" s="1186">
        <v>0</v>
      </c>
      <c r="V192" s="1186">
        <v>0</v>
      </c>
      <c r="W192" s="1186">
        <v>0</v>
      </c>
      <c r="X192" s="1186">
        <v>0</v>
      </c>
      <c r="Y192" s="1186">
        <v>0</v>
      </c>
      <c r="Z192" s="1186">
        <v>0</v>
      </c>
      <c r="AA192" s="1186">
        <v>0</v>
      </c>
      <c r="AB192" s="1186" t="s">
        <v>1333</v>
      </c>
      <c r="AC192" s="1186">
        <v>0</v>
      </c>
      <c r="AD192" s="1186">
        <v>0</v>
      </c>
      <c r="AE192" s="1186" t="s">
        <v>1333</v>
      </c>
      <c r="AF192" s="1186">
        <v>0</v>
      </c>
      <c r="AG192" s="1186">
        <v>0</v>
      </c>
      <c r="AH192" s="1186" t="s">
        <v>1333</v>
      </c>
      <c r="AI192" s="1186">
        <v>0</v>
      </c>
      <c r="AJ192" s="1186">
        <v>0</v>
      </c>
      <c r="AK192" s="1186">
        <v>0</v>
      </c>
      <c r="AL192" s="1186">
        <v>0</v>
      </c>
      <c r="AM192" s="1186">
        <v>0</v>
      </c>
      <c r="AN192" s="1186">
        <v>0</v>
      </c>
      <c r="AO192" s="1186">
        <v>0</v>
      </c>
      <c r="AP192" s="1186">
        <v>0</v>
      </c>
      <c r="AQ192" s="1186">
        <v>0</v>
      </c>
      <c r="AR192" s="1186">
        <v>0</v>
      </c>
      <c r="AS192" s="1186">
        <v>0</v>
      </c>
      <c r="AT192" s="1186" t="s">
        <v>1333</v>
      </c>
      <c r="AU192" s="1186">
        <v>0</v>
      </c>
      <c r="AV192" s="1186">
        <v>0</v>
      </c>
      <c r="AW192" s="1186" t="s">
        <v>1333</v>
      </c>
      <c r="AX192" s="1186">
        <v>0</v>
      </c>
      <c r="AY192" s="1186">
        <v>0</v>
      </c>
      <c r="AZ192" s="1186" t="s">
        <v>1333</v>
      </c>
      <c r="BA192" s="1186" t="s">
        <v>1333</v>
      </c>
      <c r="BB192" s="93" t="s">
        <v>1256</v>
      </c>
      <c r="BC192" s="364">
        <v>189</v>
      </c>
      <c r="BD192" s="441" t="s">
        <v>1180</v>
      </c>
      <c r="BE192" s="413"/>
      <c r="BF192" s="43" t="s">
        <v>792</v>
      </c>
    </row>
    <row r="193" spans="1:58" ht="15.75">
      <c r="A193" s="111" t="s">
        <v>62</v>
      </c>
      <c r="B193" s="220" t="s">
        <v>1297</v>
      </c>
      <c r="C193" s="111" t="s">
        <v>513</v>
      </c>
      <c r="D193" s="221">
        <v>100</v>
      </c>
      <c r="E193" s="131">
        <v>100</v>
      </c>
      <c r="F193" s="230">
        <v>100</v>
      </c>
      <c r="G193" s="203" t="s">
        <v>1332</v>
      </c>
      <c r="H193" s="567" t="s">
        <v>1332</v>
      </c>
      <c r="I193" s="567" t="s">
        <v>1332</v>
      </c>
      <c r="J193" s="737">
        <v>100</v>
      </c>
      <c r="K193" s="1077">
        <v>100</v>
      </c>
      <c r="L193" s="1186">
        <v>100</v>
      </c>
      <c r="M193" s="1186">
        <v>0</v>
      </c>
      <c r="N193" s="1186">
        <v>21</v>
      </c>
      <c r="O193" s="1186">
        <v>9</v>
      </c>
      <c r="P193" s="1186">
        <v>12</v>
      </c>
      <c r="Q193" s="1186">
        <v>9</v>
      </c>
      <c r="R193" s="1186">
        <v>0</v>
      </c>
      <c r="S193" s="1186">
        <v>0</v>
      </c>
      <c r="T193" s="1186">
        <v>0</v>
      </c>
      <c r="U193" s="1186">
        <v>0</v>
      </c>
      <c r="V193" s="1186">
        <v>0</v>
      </c>
      <c r="W193" s="1186">
        <v>0</v>
      </c>
      <c r="X193" s="1186">
        <v>0</v>
      </c>
      <c r="Y193" s="1186">
        <v>0</v>
      </c>
      <c r="Z193" s="1186">
        <v>0</v>
      </c>
      <c r="AA193" s="1186">
        <v>0</v>
      </c>
      <c r="AB193" s="1186" t="s">
        <v>1333</v>
      </c>
      <c r="AC193" s="1186">
        <v>0</v>
      </c>
      <c r="AD193" s="1186">
        <v>0</v>
      </c>
      <c r="AE193" s="1186" t="s">
        <v>1333</v>
      </c>
      <c r="AF193" s="1186">
        <v>0</v>
      </c>
      <c r="AG193" s="1186">
        <v>0</v>
      </c>
      <c r="AH193" s="1186" t="s">
        <v>1333</v>
      </c>
      <c r="AI193" s="1186">
        <v>12</v>
      </c>
      <c r="AJ193" s="1186">
        <v>0</v>
      </c>
      <c r="AK193" s="1186">
        <v>0</v>
      </c>
      <c r="AL193" s="1186">
        <v>0</v>
      </c>
      <c r="AM193" s="1186">
        <v>0</v>
      </c>
      <c r="AN193" s="1186">
        <v>0</v>
      </c>
      <c r="AO193" s="1186">
        <v>0</v>
      </c>
      <c r="AP193" s="1186">
        <v>0</v>
      </c>
      <c r="AQ193" s="1186">
        <v>0</v>
      </c>
      <c r="AR193" s="1186">
        <v>0</v>
      </c>
      <c r="AS193" s="1186">
        <v>0</v>
      </c>
      <c r="AT193" s="1186" t="s">
        <v>1333</v>
      </c>
      <c r="AU193" s="1186">
        <v>0</v>
      </c>
      <c r="AV193" s="1186">
        <v>0</v>
      </c>
      <c r="AW193" s="1186" t="s">
        <v>1333</v>
      </c>
      <c r="AX193" s="1186">
        <v>0</v>
      </c>
      <c r="AY193" s="1186">
        <v>0</v>
      </c>
      <c r="AZ193" s="1186" t="s">
        <v>1333</v>
      </c>
      <c r="BA193" s="1186" t="s">
        <v>1333</v>
      </c>
      <c r="BB193" s="93" t="s">
        <v>1256</v>
      </c>
      <c r="BC193" s="364">
        <v>189</v>
      </c>
      <c r="BD193" s="441" t="s">
        <v>882</v>
      </c>
      <c r="BE193" s="413"/>
      <c r="BF193" s="43" t="s">
        <v>792</v>
      </c>
    </row>
    <row r="194" spans="1:58" ht="15.75">
      <c r="A194" s="111" t="s">
        <v>409</v>
      </c>
      <c r="B194" s="220" t="s">
        <v>1297</v>
      </c>
      <c r="C194" s="111" t="s">
        <v>639</v>
      </c>
      <c r="D194" s="221">
        <v>80</v>
      </c>
      <c r="E194" s="121">
        <v>100</v>
      </c>
      <c r="F194" s="411">
        <v>100</v>
      </c>
      <c r="G194" s="412" t="s">
        <v>1332</v>
      </c>
      <c r="H194" s="567" t="s">
        <v>1332</v>
      </c>
      <c r="I194" s="567" t="s">
        <v>1332</v>
      </c>
      <c r="J194" s="737">
        <v>100</v>
      </c>
      <c r="K194" s="1077">
        <v>100</v>
      </c>
      <c r="L194" s="1186" t="s">
        <v>1190</v>
      </c>
      <c r="M194" s="1186">
        <v>0</v>
      </c>
      <c r="N194" s="1186">
        <v>0</v>
      </c>
      <c r="O194" s="1186">
        <v>0</v>
      </c>
      <c r="P194" s="1186">
        <v>0</v>
      </c>
      <c r="Q194" s="1186">
        <v>0</v>
      </c>
      <c r="R194" s="1186">
        <v>0</v>
      </c>
      <c r="S194" s="1186">
        <v>0</v>
      </c>
      <c r="T194" s="1186">
        <v>0</v>
      </c>
      <c r="U194" s="1186">
        <v>0</v>
      </c>
      <c r="V194" s="1186">
        <v>0</v>
      </c>
      <c r="W194" s="1186">
        <v>0</v>
      </c>
      <c r="X194" s="1186">
        <v>0</v>
      </c>
      <c r="Y194" s="1186">
        <v>0</v>
      </c>
      <c r="Z194" s="1186">
        <v>0</v>
      </c>
      <c r="AA194" s="1186">
        <v>0</v>
      </c>
      <c r="AB194" s="1186" t="s">
        <v>1333</v>
      </c>
      <c r="AC194" s="1186">
        <v>0</v>
      </c>
      <c r="AD194" s="1186">
        <v>0</v>
      </c>
      <c r="AE194" s="1186" t="s">
        <v>1333</v>
      </c>
      <c r="AF194" s="1186">
        <v>0</v>
      </c>
      <c r="AG194" s="1186">
        <v>0</v>
      </c>
      <c r="AH194" s="1186" t="s">
        <v>1333</v>
      </c>
      <c r="AI194" s="1186">
        <v>0</v>
      </c>
      <c r="AJ194" s="1186">
        <v>0</v>
      </c>
      <c r="AK194" s="1186">
        <v>0</v>
      </c>
      <c r="AL194" s="1186">
        <v>0</v>
      </c>
      <c r="AM194" s="1186">
        <v>0</v>
      </c>
      <c r="AN194" s="1186">
        <v>0</v>
      </c>
      <c r="AO194" s="1186">
        <v>0</v>
      </c>
      <c r="AP194" s="1186">
        <v>0</v>
      </c>
      <c r="AQ194" s="1186">
        <v>0</v>
      </c>
      <c r="AR194" s="1186">
        <v>0</v>
      </c>
      <c r="AS194" s="1186">
        <v>0</v>
      </c>
      <c r="AT194" s="1186" t="s">
        <v>1333</v>
      </c>
      <c r="AU194" s="1186">
        <v>0</v>
      </c>
      <c r="AV194" s="1186">
        <v>0</v>
      </c>
      <c r="AW194" s="1186" t="s">
        <v>1333</v>
      </c>
      <c r="AX194" s="1186">
        <v>0</v>
      </c>
      <c r="AY194" s="1186">
        <v>0</v>
      </c>
      <c r="AZ194" s="1186" t="s">
        <v>1333</v>
      </c>
      <c r="BA194" s="1186" t="s">
        <v>1333</v>
      </c>
      <c r="BB194" s="93" t="s">
        <v>1256</v>
      </c>
      <c r="BC194" s="364">
        <v>189</v>
      </c>
      <c r="BD194" s="441" t="s">
        <v>1179</v>
      </c>
      <c r="BE194" s="413"/>
      <c r="BF194" s="43" t="s">
        <v>792</v>
      </c>
    </row>
    <row r="195" spans="1:58" ht="15.75">
      <c r="A195" s="111" t="s">
        <v>483</v>
      </c>
      <c r="B195" s="220" t="s">
        <v>1297</v>
      </c>
      <c r="C195" s="111" t="s">
        <v>748</v>
      </c>
      <c r="D195" s="221">
        <v>100</v>
      </c>
      <c r="E195" s="121">
        <v>100</v>
      </c>
      <c r="F195" s="230">
        <v>100</v>
      </c>
      <c r="G195" s="203" t="s">
        <v>1332</v>
      </c>
      <c r="H195" s="567" t="s">
        <v>1332</v>
      </c>
      <c r="I195" s="567" t="s">
        <v>1332</v>
      </c>
      <c r="J195" s="737">
        <v>93.75</v>
      </c>
      <c r="K195" s="1077">
        <v>100</v>
      </c>
      <c r="L195" s="1186">
        <v>100</v>
      </c>
      <c r="M195" s="1186">
        <v>0</v>
      </c>
      <c r="N195" s="1186">
        <v>22</v>
      </c>
      <c r="O195" s="1186">
        <v>18</v>
      </c>
      <c r="P195" s="1186">
        <v>4</v>
      </c>
      <c r="Q195" s="1186">
        <v>16</v>
      </c>
      <c r="R195" s="1186">
        <v>2</v>
      </c>
      <c r="S195" s="1186">
        <v>0</v>
      </c>
      <c r="T195" s="1186">
        <v>0</v>
      </c>
      <c r="U195" s="1186">
        <v>0</v>
      </c>
      <c r="V195" s="1186">
        <v>0</v>
      </c>
      <c r="W195" s="1186">
        <v>0</v>
      </c>
      <c r="X195" s="1186">
        <v>0</v>
      </c>
      <c r="Y195" s="1186">
        <v>0</v>
      </c>
      <c r="Z195" s="1186">
        <v>0</v>
      </c>
      <c r="AA195" s="1186">
        <v>0</v>
      </c>
      <c r="AB195" s="1186" t="s">
        <v>1333</v>
      </c>
      <c r="AC195" s="1186">
        <v>0</v>
      </c>
      <c r="AD195" s="1186">
        <v>0</v>
      </c>
      <c r="AE195" s="1186" t="s">
        <v>1333</v>
      </c>
      <c r="AF195" s="1186">
        <v>0</v>
      </c>
      <c r="AG195" s="1186">
        <v>0</v>
      </c>
      <c r="AH195" s="1186" t="s">
        <v>1333</v>
      </c>
      <c r="AI195" s="1186">
        <v>2</v>
      </c>
      <c r="AJ195" s="1186">
        <v>2</v>
      </c>
      <c r="AK195" s="1186">
        <v>0</v>
      </c>
      <c r="AL195" s="1186">
        <v>0</v>
      </c>
      <c r="AM195" s="1186">
        <v>0</v>
      </c>
      <c r="AN195" s="1186">
        <v>0</v>
      </c>
      <c r="AO195" s="1186">
        <v>0</v>
      </c>
      <c r="AP195" s="1186">
        <v>0</v>
      </c>
      <c r="AQ195" s="1186">
        <v>0</v>
      </c>
      <c r="AR195" s="1186">
        <v>0</v>
      </c>
      <c r="AS195" s="1186">
        <v>0</v>
      </c>
      <c r="AT195" s="1186" t="s">
        <v>1333</v>
      </c>
      <c r="AU195" s="1186">
        <v>0</v>
      </c>
      <c r="AV195" s="1186">
        <v>0</v>
      </c>
      <c r="AW195" s="1186" t="s">
        <v>1333</v>
      </c>
      <c r="AX195" s="1186">
        <v>0</v>
      </c>
      <c r="AY195" s="1186">
        <v>0</v>
      </c>
      <c r="AZ195" s="1186" t="s">
        <v>1333</v>
      </c>
      <c r="BA195" s="1186" t="s">
        <v>1333</v>
      </c>
      <c r="BB195" s="93" t="s">
        <v>1256</v>
      </c>
      <c r="BC195" s="364">
        <v>189</v>
      </c>
      <c r="BD195" s="441" t="s">
        <v>882</v>
      </c>
      <c r="BE195" s="413"/>
      <c r="BF195" s="43" t="s">
        <v>792</v>
      </c>
    </row>
    <row r="196" spans="1:58" ht="15.75">
      <c r="A196" s="111" t="s">
        <v>1113</v>
      </c>
      <c r="B196" s="220" t="s">
        <v>1297</v>
      </c>
      <c r="C196" s="111" t="s">
        <v>564</v>
      </c>
      <c r="D196" s="221">
        <v>100</v>
      </c>
      <c r="E196" s="121">
        <v>71.430000000000007</v>
      </c>
      <c r="F196" s="230">
        <v>60</v>
      </c>
      <c r="G196" s="203" t="s">
        <v>1332</v>
      </c>
      <c r="H196" s="567" t="s">
        <v>1332</v>
      </c>
      <c r="I196" s="567" t="s">
        <v>1332</v>
      </c>
      <c r="J196" s="737">
        <v>100</v>
      </c>
      <c r="K196" s="1077">
        <v>100</v>
      </c>
      <c r="L196" s="1186">
        <v>100</v>
      </c>
      <c r="M196" s="1186">
        <v>0</v>
      </c>
      <c r="N196" s="1186">
        <v>2</v>
      </c>
      <c r="O196" s="1186">
        <v>2</v>
      </c>
      <c r="P196" s="1186">
        <v>0</v>
      </c>
      <c r="Q196" s="1186">
        <v>2</v>
      </c>
      <c r="R196" s="1186">
        <v>0</v>
      </c>
      <c r="S196" s="1186">
        <v>0</v>
      </c>
      <c r="T196" s="1186">
        <v>0</v>
      </c>
      <c r="U196" s="1186">
        <v>0</v>
      </c>
      <c r="V196" s="1186">
        <v>0</v>
      </c>
      <c r="W196" s="1186">
        <v>0</v>
      </c>
      <c r="X196" s="1186">
        <v>0</v>
      </c>
      <c r="Y196" s="1186">
        <v>0</v>
      </c>
      <c r="Z196" s="1186">
        <v>0</v>
      </c>
      <c r="AA196" s="1186">
        <v>0</v>
      </c>
      <c r="AB196" s="1186" t="s">
        <v>1333</v>
      </c>
      <c r="AC196" s="1186">
        <v>0</v>
      </c>
      <c r="AD196" s="1186">
        <v>0</v>
      </c>
      <c r="AE196" s="1186" t="s">
        <v>1333</v>
      </c>
      <c r="AF196" s="1186">
        <v>0</v>
      </c>
      <c r="AG196" s="1186">
        <v>0</v>
      </c>
      <c r="AH196" s="1186" t="s">
        <v>1333</v>
      </c>
      <c r="AI196" s="1186">
        <v>0</v>
      </c>
      <c r="AJ196" s="1186">
        <v>0</v>
      </c>
      <c r="AK196" s="1186">
        <v>0</v>
      </c>
      <c r="AL196" s="1186">
        <v>0</v>
      </c>
      <c r="AM196" s="1186">
        <v>0</v>
      </c>
      <c r="AN196" s="1186">
        <v>0</v>
      </c>
      <c r="AO196" s="1186">
        <v>0</v>
      </c>
      <c r="AP196" s="1186">
        <v>0</v>
      </c>
      <c r="AQ196" s="1186">
        <v>0</v>
      </c>
      <c r="AR196" s="1186">
        <v>0</v>
      </c>
      <c r="AS196" s="1186">
        <v>0</v>
      </c>
      <c r="AT196" s="1186" t="s">
        <v>1333</v>
      </c>
      <c r="AU196" s="1186">
        <v>0</v>
      </c>
      <c r="AV196" s="1186">
        <v>0</v>
      </c>
      <c r="AW196" s="1186" t="s">
        <v>1333</v>
      </c>
      <c r="AX196" s="1186">
        <v>0</v>
      </c>
      <c r="AY196" s="1186">
        <v>0</v>
      </c>
      <c r="AZ196" s="1186" t="s">
        <v>1333</v>
      </c>
      <c r="BA196" s="1186" t="s">
        <v>1333</v>
      </c>
      <c r="BB196" s="93" t="s">
        <v>1231</v>
      </c>
      <c r="BC196" s="364">
        <v>189</v>
      </c>
      <c r="BD196" s="441" t="s">
        <v>882</v>
      </c>
      <c r="BE196" s="413"/>
      <c r="BF196" s="43" t="s">
        <v>792</v>
      </c>
    </row>
    <row r="197" spans="1:58" ht="15.75">
      <c r="A197" s="111" t="s">
        <v>470</v>
      </c>
      <c r="B197" s="220" t="s">
        <v>1297</v>
      </c>
      <c r="C197" s="111" t="s">
        <v>543</v>
      </c>
      <c r="D197" s="221">
        <v>90.11</v>
      </c>
      <c r="E197" s="121">
        <v>98.15</v>
      </c>
      <c r="F197" s="230">
        <v>100</v>
      </c>
      <c r="G197" s="203" t="s">
        <v>1332</v>
      </c>
      <c r="H197" s="567" t="s">
        <v>1431</v>
      </c>
      <c r="I197" s="567" t="s">
        <v>1332</v>
      </c>
      <c r="J197" s="737">
        <v>100</v>
      </c>
      <c r="K197" s="1077">
        <v>100</v>
      </c>
      <c r="L197" s="1186">
        <v>100</v>
      </c>
      <c r="M197" s="1186">
        <v>2</v>
      </c>
      <c r="N197" s="1186">
        <v>82</v>
      </c>
      <c r="O197" s="1186">
        <v>71</v>
      </c>
      <c r="P197" s="1186">
        <v>11</v>
      </c>
      <c r="Q197" s="1186">
        <v>66</v>
      </c>
      <c r="R197" s="1186">
        <v>2</v>
      </c>
      <c r="S197" s="1186">
        <v>3</v>
      </c>
      <c r="T197" s="1186">
        <v>0</v>
      </c>
      <c r="U197" s="1186">
        <v>0</v>
      </c>
      <c r="V197" s="1186">
        <v>0</v>
      </c>
      <c r="W197" s="1186">
        <v>0</v>
      </c>
      <c r="X197" s="1186">
        <v>0</v>
      </c>
      <c r="Y197" s="1186">
        <v>0</v>
      </c>
      <c r="Z197" s="1186">
        <v>0</v>
      </c>
      <c r="AA197" s="1186">
        <v>0</v>
      </c>
      <c r="AB197" s="1186" t="s">
        <v>1333</v>
      </c>
      <c r="AC197" s="1186">
        <v>0</v>
      </c>
      <c r="AD197" s="1186">
        <v>0</v>
      </c>
      <c r="AE197" s="1186" t="s">
        <v>1333</v>
      </c>
      <c r="AF197" s="1186">
        <v>0</v>
      </c>
      <c r="AG197" s="1186">
        <v>0</v>
      </c>
      <c r="AH197" s="1186" t="s">
        <v>1333</v>
      </c>
      <c r="AI197" s="1186">
        <v>11</v>
      </c>
      <c r="AJ197" s="1186">
        <v>0</v>
      </c>
      <c r="AK197" s="1186">
        <v>0</v>
      </c>
      <c r="AL197" s="1186">
        <v>0</v>
      </c>
      <c r="AM197" s="1186">
        <v>0</v>
      </c>
      <c r="AN197" s="1186">
        <v>0</v>
      </c>
      <c r="AO197" s="1186">
        <v>0</v>
      </c>
      <c r="AP197" s="1186">
        <v>0</v>
      </c>
      <c r="AQ197" s="1186">
        <v>0</v>
      </c>
      <c r="AR197" s="1186">
        <v>0</v>
      </c>
      <c r="AS197" s="1186">
        <v>0</v>
      </c>
      <c r="AT197" s="1186" t="s">
        <v>1333</v>
      </c>
      <c r="AU197" s="1186">
        <v>0</v>
      </c>
      <c r="AV197" s="1186">
        <v>0</v>
      </c>
      <c r="AW197" s="1186" t="s">
        <v>1333</v>
      </c>
      <c r="AX197" s="1186">
        <v>0</v>
      </c>
      <c r="AY197" s="1186">
        <v>0</v>
      </c>
      <c r="AZ197" s="1186" t="s">
        <v>1333</v>
      </c>
      <c r="BA197" s="1186" t="s">
        <v>1333</v>
      </c>
      <c r="BB197" s="93" t="s">
        <v>1241</v>
      </c>
      <c r="BC197" s="364">
        <v>189</v>
      </c>
      <c r="BD197" s="441" t="s">
        <v>1181</v>
      </c>
      <c r="BE197" s="413"/>
      <c r="BF197" s="43" t="s">
        <v>792</v>
      </c>
    </row>
    <row r="198" spans="1:58" ht="15.75">
      <c r="A198" s="111" t="s">
        <v>488</v>
      </c>
      <c r="B198" s="220" t="s">
        <v>1297</v>
      </c>
      <c r="C198" s="111" t="s">
        <v>751</v>
      </c>
      <c r="D198" s="221">
        <v>88.66</v>
      </c>
      <c r="E198" s="121">
        <v>97.89</v>
      </c>
      <c r="F198" s="230">
        <v>100</v>
      </c>
      <c r="G198" s="203" t="s">
        <v>1332</v>
      </c>
      <c r="H198" s="567" t="s">
        <v>1332</v>
      </c>
      <c r="I198" s="567" t="s">
        <v>1332</v>
      </c>
      <c r="J198" s="737">
        <v>100</v>
      </c>
      <c r="K198" s="1077">
        <v>96.91</v>
      </c>
      <c r="L198" s="1186">
        <v>93.1</v>
      </c>
      <c r="M198" s="1186">
        <v>1</v>
      </c>
      <c r="N198" s="1186">
        <v>115</v>
      </c>
      <c r="O198" s="1186">
        <v>90</v>
      </c>
      <c r="P198" s="1186">
        <v>25</v>
      </c>
      <c r="Q198" s="1186">
        <v>71</v>
      </c>
      <c r="R198" s="1186">
        <v>7</v>
      </c>
      <c r="S198" s="1186">
        <v>4</v>
      </c>
      <c r="T198" s="1186">
        <v>1</v>
      </c>
      <c r="U198" s="1186">
        <v>0</v>
      </c>
      <c r="V198" s="1186">
        <v>0</v>
      </c>
      <c r="W198" s="1186">
        <v>0</v>
      </c>
      <c r="X198" s="1186">
        <v>7</v>
      </c>
      <c r="Y198" s="1186">
        <v>0</v>
      </c>
      <c r="Z198" s="1186">
        <v>0</v>
      </c>
      <c r="AA198" s="1186">
        <v>0</v>
      </c>
      <c r="AB198" s="1186" t="s">
        <v>1333</v>
      </c>
      <c r="AC198" s="1186">
        <v>0</v>
      </c>
      <c r="AD198" s="1186">
        <v>0</v>
      </c>
      <c r="AE198" s="1186" t="s">
        <v>1333</v>
      </c>
      <c r="AF198" s="1186">
        <v>0</v>
      </c>
      <c r="AG198" s="1186">
        <v>0</v>
      </c>
      <c r="AH198" s="1186" t="s">
        <v>1333</v>
      </c>
      <c r="AI198" s="1186">
        <v>23</v>
      </c>
      <c r="AJ198" s="1186">
        <v>1</v>
      </c>
      <c r="AK198" s="1186">
        <v>0</v>
      </c>
      <c r="AL198" s="1186">
        <v>1</v>
      </c>
      <c r="AM198" s="1186">
        <v>0</v>
      </c>
      <c r="AN198" s="1186">
        <v>0</v>
      </c>
      <c r="AO198" s="1186">
        <v>0</v>
      </c>
      <c r="AP198" s="1186">
        <v>0</v>
      </c>
      <c r="AQ198" s="1186">
        <v>0</v>
      </c>
      <c r="AR198" s="1186">
        <v>0</v>
      </c>
      <c r="AS198" s="1186">
        <v>0</v>
      </c>
      <c r="AT198" s="1186" t="s">
        <v>1333</v>
      </c>
      <c r="AU198" s="1186">
        <v>0</v>
      </c>
      <c r="AV198" s="1186">
        <v>0</v>
      </c>
      <c r="AW198" s="1186" t="s">
        <v>1333</v>
      </c>
      <c r="AX198" s="1186">
        <v>0</v>
      </c>
      <c r="AY198" s="1186">
        <v>0</v>
      </c>
      <c r="AZ198" s="1186" t="s">
        <v>1333</v>
      </c>
      <c r="BA198" s="1186" t="s">
        <v>3028</v>
      </c>
      <c r="BB198" s="93" t="s">
        <v>1231</v>
      </c>
      <c r="BC198" s="364">
        <v>189</v>
      </c>
      <c r="BD198" s="441" t="s">
        <v>1181</v>
      </c>
      <c r="BE198" s="413"/>
      <c r="BF198" s="43" t="s">
        <v>878</v>
      </c>
    </row>
    <row r="199" spans="1:58" ht="15.75">
      <c r="A199" s="111" t="s">
        <v>127</v>
      </c>
      <c r="B199" s="220" t="s">
        <v>1297</v>
      </c>
      <c r="C199" s="111" t="s">
        <v>526</v>
      </c>
      <c r="D199" s="221">
        <v>83.1</v>
      </c>
      <c r="E199" s="121">
        <v>98.44</v>
      </c>
      <c r="F199" s="230">
        <v>100</v>
      </c>
      <c r="G199" s="203" t="s">
        <v>1332</v>
      </c>
      <c r="H199" s="567" t="s">
        <v>1332</v>
      </c>
      <c r="I199" s="567" t="s">
        <v>1332</v>
      </c>
      <c r="J199" s="737">
        <v>100</v>
      </c>
      <c r="K199" s="1077">
        <v>100</v>
      </c>
      <c r="L199" s="1186">
        <v>100</v>
      </c>
      <c r="M199" s="1186">
        <v>0</v>
      </c>
      <c r="N199" s="1186">
        <v>60</v>
      </c>
      <c r="O199" s="1186">
        <v>49</v>
      </c>
      <c r="P199" s="1186">
        <v>11</v>
      </c>
      <c r="Q199" s="1186">
        <v>44</v>
      </c>
      <c r="R199" s="1186">
        <v>0</v>
      </c>
      <c r="S199" s="1186">
        <v>1</v>
      </c>
      <c r="T199" s="1186">
        <v>4</v>
      </c>
      <c r="U199" s="1186">
        <v>0</v>
      </c>
      <c r="V199" s="1186">
        <v>0</v>
      </c>
      <c r="W199" s="1186">
        <v>0</v>
      </c>
      <c r="X199" s="1186">
        <v>0</v>
      </c>
      <c r="Y199" s="1186">
        <v>0</v>
      </c>
      <c r="Z199" s="1186">
        <v>0</v>
      </c>
      <c r="AA199" s="1186">
        <v>0</v>
      </c>
      <c r="AB199" s="1186" t="s">
        <v>1333</v>
      </c>
      <c r="AC199" s="1186">
        <v>0</v>
      </c>
      <c r="AD199" s="1186">
        <v>0</v>
      </c>
      <c r="AE199" s="1186" t="s">
        <v>1333</v>
      </c>
      <c r="AF199" s="1186">
        <v>0</v>
      </c>
      <c r="AG199" s="1186">
        <v>0</v>
      </c>
      <c r="AH199" s="1186" t="s">
        <v>1333</v>
      </c>
      <c r="AI199" s="1186">
        <v>11</v>
      </c>
      <c r="AJ199" s="1186">
        <v>0</v>
      </c>
      <c r="AK199" s="1186">
        <v>0</v>
      </c>
      <c r="AL199" s="1186">
        <v>0</v>
      </c>
      <c r="AM199" s="1186">
        <v>0</v>
      </c>
      <c r="AN199" s="1186">
        <v>0</v>
      </c>
      <c r="AO199" s="1186">
        <v>0</v>
      </c>
      <c r="AP199" s="1186">
        <v>0</v>
      </c>
      <c r="AQ199" s="1186">
        <v>0</v>
      </c>
      <c r="AR199" s="1186">
        <v>0</v>
      </c>
      <c r="AS199" s="1186">
        <v>0</v>
      </c>
      <c r="AT199" s="1186" t="s">
        <v>1333</v>
      </c>
      <c r="AU199" s="1186">
        <v>0</v>
      </c>
      <c r="AV199" s="1186">
        <v>0</v>
      </c>
      <c r="AW199" s="1186" t="s">
        <v>1333</v>
      </c>
      <c r="AX199" s="1186">
        <v>0</v>
      </c>
      <c r="AY199" s="1186">
        <v>0</v>
      </c>
      <c r="AZ199" s="1186" t="s">
        <v>1333</v>
      </c>
      <c r="BA199" s="1186" t="s">
        <v>1333</v>
      </c>
      <c r="BB199" s="93" t="s">
        <v>1231</v>
      </c>
      <c r="BC199" s="364">
        <v>189</v>
      </c>
      <c r="BD199" s="441" t="s">
        <v>1181</v>
      </c>
      <c r="BE199" s="413"/>
      <c r="BF199" s="43" t="s">
        <v>792</v>
      </c>
    </row>
    <row r="200" spans="1:58" ht="15.75">
      <c r="A200" s="111" t="s">
        <v>247</v>
      </c>
      <c r="B200" s="220" t="s">
        <v>1297</v>
      </c>
      <c r="C200" s="111" t="s">
        <v>629</v>
      </c>
      <c r="D200" s="221">
        <v>90</v>
      </c>
      <c r="E200" s="121">
        <v>100</v>
      </c>
      <c r="F200" s="230">
        <v>100</v>
      </c>
      <c r="G200" s="203" t="s">
        <v>1332</v>
      </c>
      <c r="H200" s="567" t="s">
        <v>1332</v>
      </c>
      <c r="I200" s="567" t="s">
        <v>1332</v>
      </c>
      <c r="J200" s="737">
        <v>100</v>
      </c>
      <c r="K200" s="1077">
        <v>100</v>
      </c>
      <c r="L200" s="1186" t="s">
        <v>1190</v>
      </c>
      <c r="M200" s="1186">
        <v>0</v>
      </c>
      <c r="N200" s="1186">
        <v>0</v>
      </c>
      <c r="O200" s="1186">
        <v>0</v>
      </c>
      <c r="P200" s="1186">
        <v>0</v>
      </c>
      <c r="Q200" s="1186">
        <v>0</v>
      </c>
      <c r="R200" s="1186">
        <v>0</v>
      </c>
      <c r="S200" s="1186">
        <v>0</v>
      </c>
      <c r="T200" s="1186">
        <v>0</v>
      </c>
      <c r="U200" s="1186">
        <v>0</v>
      </c>
      <c r="V200" s="1186">
        <v>0</v>
      </c>
      <c r="W200" s="1186">
        <v>0</v>
      </c>
      <c r="X200" s="1186">
        <v>0</v>
      </c>
      <c r="Y200" s="1186">
        <v>0</v>
      </c>
      <c r="Z200" s="1186">
        <v>0</v>
      </c>
      <c r="AA200" s="1186">
        <v>0</v>
      </c>
      <c r="AB200" s="1186" t="s">
        <v>1333</v>
      </c>
      <c r="AC200" s="1186">
        <v>0</v>
      </c>
      <c r="AD200" s="1186">
        <v>0</v>
      </c>
      <c r="AE200" s="1186" t="s">
        <v>1333</v>
      </c>
      <c r="AF200" s="1186">
        <v>0</v>
      </c>
      <c r="AG200" s="1186">
        <v>0</v>
      </c>
      <c r="AH200" s="1186" t="s">
        <v>1333</v>
      </c>
      <c r="AI200" s="1186">
        <v>0</v>
      </c>
      <c r="AJ200" s="1186">
        <v>0</v>
      </c>
      <c r="AK200" s="1186">
        <v>0</v>
      </c>
      <c r="AL200" s="1186">
        <v>0</v>
      </c>
      <c r="AM200" s="1186">
        <v>0</v>
      </c>
      <c r="AN200" s="1186">
        <v>0</v>
      </c>
      <c r="AO200" s="1186">
        <v>0</v>
      </c>
      <c r="AP200" s="1186">
        <v>0</v>
      </c>
      <c r="AQ200" s="1186">
        <v>0</v>
      </c>
      <c r="AR200" s="1186">
        <v>0</v>
      </c>
      <c r="AS200" s="1186">
        <v>0</v>
      </c>
      <c r="AT200" s="1186" t="s">
        <v>1333</v>
      </c>
      <c r="AU200" s="1186">
        <v>0</v>
      </c>
      <c r="AV200" s="1186">
        <v>0</v>
      </c>
      <c r="AW200" s="1186" t="s">
        <v>1333</v>
      </c>
      <c r="AX200" s="1186">
        <v>0</v>
      </c>
      <c r="AY200" s="1186">
        <v>0</v>
      </c>
      <c r="AZ200" s="1186" t="s">
        <v>1333</v>
      </c>
      <c r="BA200" s="1186" t="s">
        <v>1333</v>
      </c>
      <c r="BB200" s="93" t="s">
        <v>1241</v>
      </c>
      <c r="BC200" s="364">
        <v>189</v>
      </c>
      <c r="BD200" s="441" t="s">
        <v>882</v>
      </c>
      <c r="BE200" s="413"/>
      <c r="BF200" s="43" t="s">
        <v>792</v>
      </c>
    </row>
    <row r="201" spans="1:58" ht="15.75">
      <c r="A201" s="111" t="s">
        <v>1115</v>
      </c>
      <c r="B201" s="220" t="s">
        <v>1297</v>
      </c>
      <c r="C201" s="111" t="s">
        <v>565</v>
      </c>
      <c r="D201" s="221">
        <v>94.12</v>
      </c>
      <c r="E201" s="121">
        <v>100</v>
      </c>
      <c r="F201" s="230" t="s">
        <v>1190</v>
      </c>
      <c r="G201" s="203" t="s">
        <v>1332</v>
      </c>
      <c r="H201" s="567" t="s">
        <v>1332</v>
      </c>
      <c r="I201" s="567" t="s">
        <v>1190</v>
      </c>
      <c r="J201" s="737">
        <v>100</v>
      </c>
      <c r="K201" s="1077">
        <v>100</v>
      </c>
      <c r="L201" s="1186" t="s">
        <v>1190</v>
      </c>
      <c r="M201" s="1186">
        <v>0</v>
      </c>
      <c r="N201" s="1186">
        <v>0</v>
      </c>
      <c r="O201" s="1186">
        <v>0</v>
      </c>
      <c r="P201" s="1186">
        <v>0</v>
      </c>
      <c r="Q201" s="1186">
        <v>0</v>
      </c>
      <c r="R201" s="1186">
        <v>0</v>
      </c>
      <c r="S201" s="1186">
        <v>0</v>
      </c>
      <c r="T201" s="1186">
        <v>0</v>
      </c>
      <c r="U201" s="1186">
        <v>0</v>
      </c>
      <c r="V201" s="1186">
        <v>0</v>
      </c>
      <c r="W201" s="1186">
        <v>0</v>
      </c>
      <c r="X201" s="1186">
        <v>0</v>
      </c>
      <c r="Y201" s="1186">
        <v>0</v>
      </c>
      <c r="Z201" s="1186">
        <v>0</v>
      </c>
      <c r="AA201" s="1186">
        <v>0</v>
      </c>
      <c r="AB201" s="1186" t="s">
        <v>1333</v>
      </c>
      <c r="AC201" s="1186">
        <v>0</v>
      </c>
      <c r="AD201" s="1186">
        <v>0</v>
      </c>
      <c r="AE201" s="1186" t="s">
        <v>1333</v>
      </c>
      <c r="AF201" s="1186">
        <v>0</v>
      </c>
      <c r="AG201" s="1186">
        <v>0</v>
      </c>
      <c r="AH201" s="1186" t="s">
        <v>1333</v>
      </c>
      <c r="AI201" s="1186">
        <v>0</v>
      </c>
      <c r="AJ201" s="1186">
        <v>0</v>
      </c>
      <c r="AK201" s="1186">
        <v>0</v>
      </c>
      <c r="AL201" s="1186">
        <v>0</v>
      </c>
      <c r="AM201" s="1186">
        <v>0</v>
      </c>
      <c r="AN201" s="1186">
        <v>0</v>
      </c>
      <c r="AO201" s="1186">
        <v>0</v>
      </c>
      <c r="AP201" s="1186">
        <v>0</v>
      </c>
      <c r="AQ201" s="1186">
        <v>0</v>
      </c>
      <c r="AR201" s="1186">
        <v>0</v>
      </c>
      <c r="AS201" s="1186">
        <v>0</v>
      </c>
      <c r="AT201" s="1186" t="s">
        <v>1333</v>
      </c>
      <c r="AU201" s="1186">
        <v>0</v>
      </c>
      <c r="AV201" s="1186">
        <v>0</v>
      </c>
      <c r="AW201" s="1186" t="s">
        <v>1333</v>
      </c>
      <c r="AX201" s="1186">
        <v>0</v>
      </c>
      <c r="AY201" s="1186">
        <v>0</v>
      </c>
      <c r="AZ201" s="1186" t="s">
        <v>1333</v>
      </c>
      <c r="BA201" s="1186" t="s">
        <v>1333</v>
      </c>
      <c r="BB201" s="93" t="s">
        <v>1231</v>
      </c>
      <c r="BC201" s="364">
        <v>189</v>
      </c>
      <c r="BD201" s="441" t="s">
        <v>1180</v>
      </c>
      <c r="BE201" s="413"/>
      <c r="BF201" s="43" t="s">
        <v>792</v>
      </c>
    </row>
    <row r="202" spans="1:58" ht="15.75">
      <c r="A202" s="111" t="s">
        <v>1058</v>
      </c>
      <c r="B202" s="220" t="s">
        <v>1297</v>
      </c>
      <c r="C202" s="111" t="s">
        <v>663</v>
      </c>
      <c r="D202" s="221">
        <v>95.59</v>
      </c>
      <c r="E202" s="121">
        <v>88.8</v>
      </c>
      <c r="F202" s="230">
        <v>99.34</v>
      </c>
      <c r="G202" s="203" t="s">
        <v>1332</v>
      </c>
      <c r="H202" s="567" t="s">
        <v>1332</v>
      </c>
      <c r="I202" s="567" t="s">
        <v>1332</v>
      </c>
      <c r="J202" s="737">
        <v>100</v>
      </c>
      <c r="K202" s="1077">
        <v>100</v>
      </c>
      <c r="L202" s="1186">
        <v>100</v>
      </c>
      <c r="M202" s="1186">
        <v>0</v>
      </c>
      <c r="N202" s="1186">
        <v>162</v>
      </c>
      <c r="O202" s="1186">
        <v>142</v>
      </c>
      <c r="P202" s="1186">
        <v>20</v>
      </c>
      <c r="Q202" s="1186">
        <v>137</v>
      </c>
      <c r="R202" s="1186">
        <v>4</v>
      </c>
      <c r="S202" s="1186">
        <v>0</v>
      </c>
      <c r="T202" s="1186">
        <v>0</v>
      </c>
      <c r="U202" s="1186">
        <v>0</v>
      </c>
      <c r="V202" s="1186">
        <v>0</v>
      </c>
      <c r="W202" s="1186">
        <v>1</v>
      </c>
      <c r="X202" s="1186">
        <v>0</v>
      </c>
      <c r="Y202" s="1186">
        <v>0</v>
      </c>
      <c r="Z202" s="1186">
        <v>0</v>
      </c>
      <c r="AA202" s="1186">
        <v>0</v>
      </c>
      <c r="AB202" s="1186" t="s">
        <v>1333</v>
      </c>
      <c r="AC202" s="1186">
        <v>0</v>
      </c>
      <c r="AD202" s="1186">
        <v>0</v>
      </c>
      <c r="AE202" s="1186" t="s">
        <v>1333</v>
      </c>
      <c r="AF202" s="1186">
        <v>0</v>
      </c>
      <c r="AG202" s="1186">
        <v>0</v>
      </c>
      <c r="AH202" s="1186" t="s">
        <v>1333</v>
      </c>
      <c r="AI202" s="1186">
        <v>19</v>
      </c>
      <c r="AJ202" s="1186">
        <v>1</v>
      </c>
      <c r="AK202" s="1186">
        <v>0</v>
      </c>
      <c r="AL202" s="1186">
        <v>0</v>
      </c>
      <c r="AM202" s="1186">
        <v>0</v>
      </c>
      <c r="AN202" s="1186">
        <v>0</v>
      </c>
      <c r="AO202" s="1186">
        <v>0</v>
      </c>
      <c r="AP202" s="1186">
        <v>0</v>
      </c>
      <c r="AQ202" s="1186">
        <v>0</v>
      </c>
      <c r="AR202" s="1186">
        <v>0</v>
      </c>
      <c r="AS202" s="1186">
        <v>0</v>
      </c>
      <c r="AT202" s="1186" t="s">
        <v>1333</v>
      </c>
      <c r="AU202" s="1186">
        <v>0</v>
      </c>
      <c r="AV202" s="1186">
        <v>0</v>
      </c>
      <c r="AW202" s="1186" t="s">
        <v>1333</v>
      </c>
      <c r="AX202" s="1186">
        <v>0</v>
      </c>
      <c r="AY202" s="1186">
        <v>0</v>
      </c>
      <c r="AZ202" s="1186" t="s">
        <v>1333</v>
      </c>
      <c r="BA202" s="1186" t="s">
        <v>1333</v>
      </c>
      <c r="BB202" s="93" t="s">
        <v>1236</v>
      </c>
      <c r="BC202" s="364">
        <v>189</v>
      </c>
      <c r="BD202" s="441" t="s">
        <v>1181</v>
      </c>
      <c r="BE202" s="413"/>
      <c r="BF202" s="43" t="s">
        <v>792</v>
      </c>
    </row>
    <row r="203" spans="1:58" ht="15.75">
      <c r="A203" s="111" t="s">
        <v>502</v>
      </c>
      <c r="B203" s="220" t="s">
        <v>1293</v>
      </c>
      <c r="C203" s="111" t="s">
        <v>758</v>
      </c>
      <c r="D203" s="221">
        <v>0</v>
      </c>
      <c r="E203" s="121">
        <v>100</v>
      </c>
      <c r="F203" s="219">
        <v>100</v>
      </c>
      <c r="G203" s="203" t="s">
        <v>1386</v>
      </c>
      <c r="H203" s="567" t="s">
        <v>1389</v>
      </c>
      <c r="I203" s="567" t="s">
        <v>1389</v>
      </c>
      <c r="J203" s="737">
        <v>100</v>
      </c>
      <c r="K203" s="1077">
        <v>100</v>
      </c>
      <c r="L203" s="1186">
        <v>100</v>
      </c>
      <c r="M203" s="1186">
        <v>0</v>
      </c>
      <c r="N203" s="1186">
        <v>1</v>
      </c>
      <c r="O203" s="1186">
        <v>0</v>
      </c>
      <c r="P203" s="1186">
        <v>1</v>
      </c>
      <c r="Q203" s="1186">
        <v>0</v>
      </c>
      <c r="R203" s="1186">
        <v>0</v>
      </c>
      <c r="S203" s="1186">
        <v>0</v>
      </c>
      <c r="T203" s="1186">
        <v>0</v>
      </c>
      <c r="U203" s="1186">
        <v>0</v>
      </c>
      <c r="V203" s="1186">
        <v>0</v>
      </c>
      <c r="W203" s="1186">
        <v>0</v>
      </c>
      <c r="X203" s="1186">
        <v>0</v>
      </c>
      <c r="Y203" s="1186">
        <v>0</v>
      </c>
      <c r="Z203" s="1186">
        <v>0</v>
      </c>
      <c r="AA203" s="1186">
        <v>0</v>
      </c>
      <c r="AB203" s="1186" t="s">
        <v>1333</v>
      </c>
      <c r="AC203" s="1186">
        <v>0</v>
      </c>
      <c r="AD203" s="1186">
        <v>0</v>
      </c>
      <c r="AE203" s="1186" t="s">
        <v>1333</v>
      </c>
      <c r="AF203" s="1186">
        <v>0</v>
      </c>
      <c r="AG203" s="1186">
        <v>0</v>
      </c>
      <c r="AH203" s="1186" t="s">
        <v>1333</v>
      </c>
      <c r="AI203" s="1186">
        <v>1</v>
      </c>
      <c r="AJ203" s="1186">
        <v>0</v>
      </c>
      <c r="AK203" s="1186">
        <v>0</v>
      </c>
      <c r="AL203" s="1186">
        <v>0</v>
      </c>
      <c r="AM203" s="1186">
        <v>0</v>
      </c>
      <c r="AN203" s="1186">
        <v>0</v>
      </c>
      <c r="AO203" s="1186">
        <v>0</v>
      </c>
      <c r="AP203" s="1186">
        <v>0</v>
      </c>
      <c r="AQ203" s="1186">
        <v>0</v>
      </c>
      <c r="AR203" s="1186">
        <v>0</v>
      </c>
      <c r="AS203" s="1186">
        <v>0</v>
      </c>
      <c r="AT203" s="1186" t="s">
        <v>1333</v>
      </c>
      <c r="AU203" s="1186">
        <v>0</v>
      </c>
      <c r="AV203" s="1186">
        <v>0</v>
      </c>
      <c r="AW203" s="1186" t="s">
        <v>1333</v>
      </c>
      <c r="AX203" s="1186">
        <v>0</v>
      </c>
      <c r="AY203" s="1186">
        <v>0</v>
      </c>
      <c r="AZ203" s="1186" t="s">
        <v>1333</v>
      </c>
      <c r="BA203" s="1186" t="s">
        <v>1333</v>
      </c>
      <c r="BB203" s="93" t="s">
        <v>721</v>
      </c>
      <c r="BC203" s="364">
        <v>112</v>
      </c>
      <c r="BD203" s="441" t="s">
        <v>1180</v>
      </c>
      <c r="BE203" s="413" t="s">
        <v>1389</v>
      </c>
      <c r="BF203" s="43" t="s">
        <v>792</v>
      </c>
    </row>
    <row r="204" spans="1:58" ht="15.75">
      <c r="A204" s="111" t="s">
        <v>1056</v>
      </c>
      <c r="B204" s="220" t="s">
        <v>1293</v>
      </c>
      <c r="C204" s="111" t="s">
        <v>662</v>
      </c>
      <c r="D204" s="221">
        <v>0</v>
      </c>
      <c r="E204" s="121">
        <v>100</v>
      </c>
      <c r="F204" s="219">
        <v>100</v>
      </c>
      <c r="G204" s="203" t="s">
        <v>1386</v>
      </c>
      <c r="H204" s="567" t="s">
        <v>1389</v>
      </c>
      <c r="I204" s="567" t="s">
        <v>1389</v>
      </c>
      <c r="J204" s="737">
        <v>100</v>
      </c>
      <c r="K204" s="1078" t="s">
        <v>1190</v>
      </c>
      <c r="L204" s="1186" t="s">
        <v>1190</v>
      </c>
      <c r="M204" s="1186">
        <v>0</v>
      </c>
      <c r="N204" s="1186">
        <v>0</v>
      </c>
      <c r="O204" s="1186">
        <v>0</v>
      </c>
      <c r="P204" s="1186">
        <v>0</v>
      </c>
      <c r="Q204" s="1186">
        <v>0</v>
      </c>
      <c r="R204" s="1186">
        <v>0</v>
      </c>
      <c r="S204" s="1186">
        <v>0</v>
      </c>
      <c r="T204" s="1186">
        <v>0</v>
      </c>
      <c r="U204" s="1186">
        <v>0</v>
      </c>
      <c r="V204" s="1186">
        <v>0</v>
      </c>
      <c r="W204" s="1186">
        <v>0</v>
      </c>
      <c r="X204" s="1186">
        <v>0</v>
      </c>
      <c r="Y204" s="1186">
        <v>0</v>
      </c>
      <c r="Z204" s="1186">
        <v>0</v>
      </c>
      <c r="AA204" s="1186">
        <v>0</v>
      </c>
      <c r="AB204" s="1186" t="s">
        <v>1333</v>
      </c>
      <c r="AC204" s="1186">
        <v>0</v>
      </c>
      <c r="AD204" s="1186">
        <v>0</v>
      </c>
      <c r="AE204" s="1186" t="s">
        <v>1333</v>
      </c>
      <c r="AF204" s="1186">
        <v>0</v>
      </c>
      <c r="AG204" s="1186">
        <v>0</v>
      </c>
      <c r="AH204" s="1186" t="s">
        <v>1333</v>
      </c>
      <c r="AI204" s="1186">
        <v>0</v>
      </c>
      <c r="AJ204" s="1186">
        <v>0</v>
      </c>
      <c r="AK204" s="1186">
        <v>0</v>
      </c>
      <c r="AL204" s="1186">
        <v>0</v>
      </c>
      <c r="AM204" s="1186">
        <v>0</v>
      </c>
      <c r="AN204" s="1186">
        <v>0</v>
      </c>
      <c r="AO204" s="1186">
        <v>0</v>
      </c>
      <c r="AP204" s="1186">
        <v>0</v>
      </c>
      <c r="AQ204" s="1186">
        <v>0</v>
      </c>
      <c r="AR204" s="1186">
        <v>0</v>
      </c>
      <c r="AS204" s="1186">
        <v>0</v>
      </c>
      <c r="AT204" s="1186" t="s">
        <v>1333</v>
      </c>
      <c r="AU204" s="1186">
        <v>0</v>
      </c>
      <c r="AV204" s="1186">
        <v>0</v>
      </c>
      <c r="AW204" s="1186" t="s">
        <v>1333</v>
      </c>
      <c r="AX204" s="1186">
        <v>0</v>
      </c>
      <c r="AY204" s="1186">
        <v>0</v>
      </c>
      <c r="AZ204" s="1186" t="s">
        <v>1333</v>
      </c>
      <c r="BA204" s="1186" t="s">
        <v>1333</v>
      </c>
      <c r="BB204" s="93" t="s">
        <v>721</v>
      </c>
      <c r="BC204" s="364">
        <v>112</v>
      </c>
      <c r="BD204" s="441" t="s">
        <v>1180</v>
      </c>
      <c r="BE204" s="413" t="s">
        <v>1389</v>
      </c>
      <c r="BF204" s="43" t="s">
        <v>792</v>
      </c>
    </row>
    <row r="205" spans="1:58" ht="15.75">
      <c r="A205" s="111" t="s">
        <v>24</v>
      </c>
      <c r="B205" s="220" t="s">
        <v>1293</v>
      </c>
      <c r="C205" s="111" t="s">
        <v>654</v>
      </c>
      <c r="D205" s="221">
        <v>80</v>
      </c>
      <c r="E205" s="121">
        <v>100</v>
      </c>
      <c r="F205" s="219">
        <v>100</v>
      </c>
      <c r="G205" s="203" t="s">
        <v>1386</v>
      </c>
      <c r="H205" s="567" t="s">
        <v>1389</v>
      </c>
      <c r="I205" s="567" t="s">
        <v>1389</v>
      </c>
      <c r="J205" s="737">
        <v>100</v>
      </c>
      <c r="K205" s="1077">
        <v>100</v>
      </c>
      <c r="L205" s="1186">
        <v>100</v>
      </c>
      <c r="M205" s="1186">
        <v>0</v>
      </c>
      <c r="N205" s="1186">
        <v>2</v>
      </c>
      <c r="O205" s="1186">
        <v>2</v>
      </c>
      <c r="P205" s="1186">
        <v>0</v>
      </c>
      <c r="Q205" s="1186">
        <v>1</v>
      </c>
      <c r="R205" s="1186">
        <v>1</v>
      </c>
      <c r="S205" s="1186">
        <v>0</v>
      </c>
      <c r="T205" s="1186">
        <v>0</v>
      </c>
      <c r="U205" s="1186">
        <v>0</v>
      </c>
      <c r="V205" s="1186">
        <v>0</v>
      </c>
      <c r="W205" s="1186">
        <v>0</v>
      </c>
      <c r="X205" s="1186">
        <v>0</v>
      </c>
      <c r="Y205" s="1186">
        <v>0</v>
      </c>
      <c r="Z205" s="1186">
        <v>0</v>
      </c>
      <c r="AA205" s="1186">
        <v>0</v>
      </c>
      <c r="AB205" s="1186" t="s">
        <v>1333</v>
      </c>
      <c r="AC205" s="1186">
        <v>0</v>
      </c>
      <c r="AD205" s="1186">
        <v>0</v>
      </c>
      <c r="AE205" s="1186" t="s">
        <v>1333</v>
      </c>
      <c r="AF205" s="1186">
        <v>0</v>
      </c>
      <c r="AG205" s="1186">
        <v>0</v>
      </c>
      <c r="AH205" s="1186" t="s">
        <v>1333</v>
      </c>
      <c r="AI205" s="1186">
        <v>0</v>
      </c>
      <c r="AJ205" s="1186">
        <v>0</v>
      </c>
      <c r="AK205" s="1186">
        <v>0</v>
      </c>
      <c r="AL205" s="1186">
        <v>0</v>
      </c>
      <c r="AM205" s="1186">
        <v>0</v>
      </c>
      <c r="AN205" s="1186">
        <v>0</v>
      </c>
      <c r="AO205" s="1186">
        <v>0</v>
      </c>
      <c r="AP205" s="1186">
        <v>0</v>
      </c>
      <c r="AQ205" s="1186">
        <v>0</v>
      </c>
      <c r="AR205" s="1186">
        <v>0</v>
      </c>
      <c r="AS205" s="1186">
        <v>0</v>
      </c>
      <c r="AT205" s="1186" t="s">
        <v>1333</v>
      </c>
      <c r="AU205" s="1186">
        <v>0</v>
      </c>
      <c r="AV205" s="1186">
        <v>0</v>
      </c>
      <c r="AW205" s="1186" t="s">
        <v>1333</v>
      </c>
      <c r="AX205" s="1186">
        <v>0</v>
      </c>
      <c r="AY205" s="1186">
        <v>0</v>
      </c>
      <c r="AZ205" s="1186" t="s">
        <v>1333</v>
      </c>
      <c r="BA205" s="1186" t="s">
        <v>1333</v>
      </c>
      <c r="BB205" s="93" t="s">
        <v>721</v>
      </c>
      <c r="BC205" s="364">
        <v>112</v>
      </c>
      <c r="BD205" s="441" t="s">
        <v>1180</v>
      </c>
      <c r="BE205" s="413" t="s">
        <v>1389</v>
      </c>
      <c r="BF205" s="43" t="s">
        <v>792</v>
      </c>
    </row>
    <row r="206" spans="1:58" ht="15.75">
      <c r="A206" s="111" t="s">
        <v>1134</v>
      </c>
      <c r="B206" s="220" t="s">
        <v>1293</v>
      </c>
      <c r="C206" s="111" t="s">
        <v>1135</v>
      </c>
      <c r="D206" s="221">
        <v>73.08</v>
      </c>
      <c r="E206" s="121">
        <v>100</v>
      </c>
      <c r="F206" s="219">
        <v>100</v>
      </c>
      <c r="G206" s="203" t="s">
        <v>1386</v>
      </c>
      <c r="H206" s="567" t="s">
        <v>1389</v>
      </c>
      <c r="I206" s="567" t="s">
        <v>1389</v>
      </c>
      <c r="J206" s="737">
        <v>100</v>
      </c>
      <c r="K206" s="1077">
        <v>100</v>
      </c>
      <c r="L206" s="1186">
        <v>100</v>
      </c>
      <c r="M206" s="1186">
        <v>0</v>
      </c>
      <c r="N206" s="1186">
        <v>48</v>
      </c>
      <c r="O206" s="1186">
        <v>43</v>
      </c>
      <c r="P206" s="1186">
        <v>5</v>
      </c>
      <c r="Q206" s="1186">
        <v>43</v>
      </c>
      <c r="R206" s="1186">
        <v>0</v>
      </c>
      <c r="S206" s="1186">
        <v>0</v>
      </c>
      <c r="T206" s="1186">
        <v>0</v>
      </c>
      <c r="U206" s="1186">
        <v>0</v>
      </c>
      <c r="V206" s="1186">
        <v>0</v>
      </c>
      <c r="W206" s="1186">
        <v>0</v>
      </c>
      <c r="X206" s="1186">
        <v>0</v>
      </c>
      <c r="Y206" s="1186">
        <v>0</v>
      </c>
      <c r="Z206" s="1186">
        <v>0</v>
      </c>
      <c r="AA206" s="1186">
        <v>0</v>
      </c>
      <c r="AB206" s="1186" t="s">
        <v>1333</v>
      </c>
      <c r="AC206" s="1186">
        <v>0</v>
      </c>
      <c r="AD206" s="1186">
        <v>0</v>
      </c>
      <c r="AE206" s="1186" t="s">
        <v>1333</v>
      </c>
      <c r="AF206" s="1186">
        <v>0</v>
      </c>
      <c r="AG206" s="1186">
        <v>0</v>
      </c>
      <c r="AH206" s="1186" t="s">
        <v>1333</v>
      </c>
      <c r="AI206" s="1186">
        <v>5</v>
      </c>
      <c r="AJ206" s="1186">
        <v>0</v>
      </c>
      <c r="AK206" s="1186">
        <v>0</v>
      </c>
      <c r="AL206" s="1186">
        <v>0</v>
      </c>
      <c r="AM206" s="1186">
        <v>0</v>
      </c>
      <c r="AN206" s="1186">
        <v>0</v>
      </c>
      <c r="AO206" s="1186">
        <v>0</v>
      </c>
      <c r="AP206" s="1186">
        <v>0</v>
      </c>
      <c r="AQ206" s="1186">
        <v>0</v>
      </c>
      <c r="AR206" s="1186">
        <v>0</v>
      </c>
      <c r="AS206" s="1186">
        <v>0</v>
      </c>
      <c r="AT206" s="1186" t="s">
        <v>1333</v>
      </c>
      <c r="AU206" s="1186">
        <v>0</v>
      </c>
      <c r="AV206" s="1186">
        <v>0</v>
      </c>
      <c r="AW206" s="1186" t="s">
        <v>1333</v>
      </c>
      <c r="AX206" s="1186">
        <v>0</v>
      </c>
      <c r="AY206" s="1186">
        <v>0</v>
      </c>
      <c r="AZ206" s="1186" t="s">
        <v>1333</v>
      </c>
      <c r="BA206" s="1186" t="s">
        <v>1333</v>
      </c>
      <c r="BB206" s="93" t="s">
        <v>721</v>
      </c>
      <c r="BC206" s="364">
        <v>112</v>
      </c>
      <c r="BD206" s="441" t="s">
        <v>882</v>
      </c>
      <c r="BE206" s="413" t="s">
        <v>1389</v>
      </c>
      <c r="BF206" s="43" t="s">
        <v>792</v>
      </c>
    </row>
    <row r="207" spans="1:58" ht="15.75">
      <c r="A207" s="111" t="s">
        <v>452</v>
      </c>
      <c r="B207" s="220" t="s">
        <v>1297</v>
      </c>
      <c r="C207" s="111" t="s">
        <v>591</v>
      </c>
      <c r="D207" s="221">
        <v>89.07</v>
      </c>
      <c r="E207" s="121">
        <v>98.77</v>
      </c>
      <c r="F207" s="219">
        <v>99.62</v>
      </c>
      <c r="G207" s="203" t="s">
        <v>1428</v>
      </c>
      <c r="H207" s="567" t="s">
        <v>1575</v>
      </c>
      <c r="I207" s="567" t="s">
        <v>2007</v>
      </c>
      <c r="J207" s="737">
        <v>99.53</v>
      </c>
      <c r="K207" s="1077">
        <v>100</v>
      </c>
      <c r="L207" s="1186">
        <v>99.8</v>
      </c>
      <c r="M207" s="1186">
        <v>34</v>
      </c>
      <c r="N207" s="1186">
        <v>558</v>
      </c>
      <c r="O207" s="1186">
        <v>476</v>
      </c>
      <c r="P207" s="1186">
        <v>82</v>
      </c>
      <c r="Q207" s="1186">
        <v>459</v>
      </c>
      <c r="R207" s="1186">
        <v>9</v>
      </c>
      <c r="S207" s="1186">
        <v>6</v>
      </c>
      <c r="T207" s="1186">
        <v>1</v>
      </c>
      <c r="U207" s="1186">
        <v>1</v>
      </c>
      <c r="V207" s="1186">
        <v>0</v>
      </c>
      <c r="W207" s="1186">
        <v>0</v>
      </c>
      <c r="X207" s="1186">
        <v>0</v>
      </c>
      <c r="Y207" s="1186">
        <v>0</v>
      </c>
      <c r="Z207" s="1186">
        <v>0</v>
      </c>
      <c r="AA207" s="1186">
        <v>0</v>
      </c>
      <c r="AB207" s="1186" t="s">
        <v>1333</v>
      </c>
      <c r="AC207" s="1186">
        <v>0</v>
      </c>
      <c r="AD207" s="1186">
        <v>0</v>
      </c>
      <c r="AE207" s="1186" t="s">
        <v>1333</v>
      </c>
      <c r="AF207" s="1186">
        <v>0</v>
      </c>
      <c r="AG207" s="1186">
        <v>0</v>
      </c>
      <c r="AH207" s="1186" t="s">
        <v>1333</v>
      </c>
      <c r="AI207" s="1186">
        <v>77</v>
      </c>
      <c r="AJ207" s="1186">
        <v>2</v>
      </c>
      <c r="AK207" s="1186">
        <v>0</v>
      </c>
      <c r="AL207" s="1186">
        <v>0</v>
      </c>
      <c r="AM207" s="1186">
        <v>2</v>
      </c>
      <c r="AN207" s="1186">
        <v>0</v>
      </c>
      <c r="AO207" s="1186">
        <v>0</v>
      </c>
      <c r="AP207" s="1186">
        <v>1</v>
      </c>
      <c r="AQ207" s="1186">
        <v>0</v>
      </c>
      <c r="AR207" s="1186">
        <v>0</v>
      </c>
      <c r="AS207" s="1186">
        <v>0</v>
      </c>
      <c r="AT207" s="1186" t="s">
        <v>1333</v>
      </c>
      <c r="AU207" s="1186">
        <v>0</v>
      </c>
      <c r="AV207" s="1186">
        <v>0</v>
      </c>
      <c r="AW207" s="1186" t="s">
        <v>1333</v>
      </c>
      <c r="AX207" s="1186">
        <v>0</v>
      </c>
      <c r="AY207" s="1186">
        <v>0</v>
      </c>
      <c r="AZ207" s="1186" t="s">
        <v>1333</v>
      </c>
      <c r="BA207" s="1186" t="s">
        <v>1333</v>
      </c>
      <c r="BB207" s="93" t="s">
        <v>722</v>
      </c>
      <c r="BC207" s="364">
        <v>189</v>
      </c>
      <c r="BD207" s="441" t="s">
        <v>1182</v>
      </c>
      <c r="BE207" s="413"/>
      <c r="BF207" s="43" t="s">
        <v>878</v>
      </c>
    </row>
    <row r="208" spans="1:58" ht="15.75">
      <c r="A208" s="111" t="s">
        <v>71</v>
      </c>
      <c r="B208" s="220" t="s">
        <v>1297</v>
      </c>
      <c r="C208" s="111" t="s">
        <v>631</v>
      </c>
      <c r="D208" s="221">
        <v>95.45</v>
      </c>
      <c r="E208" s="121">
        <v>75.52</v>
      </c>
      <c r="F208" s="230">
        <v>93.34</v>
      </c>
      <c r="G208" s="203" t="s">
        <v>1429</v>
      </c>
      <c r="H208" s="567" t="s">
        <v>1428</v>
      </c>
      <c r="I208" s="567" t="s">
        <v>1332</v>
      </c>
      <c r="J208" s="737">
        <v>98.5</v>
      </c>
      <c r="K208" s="1077">
        <v>99.46</v>
      </c>
      <c r="L208" s="1186">
        <v>100</v>
      </c>
      <c r="M208" s="1186">
        <v>18</v>
      </c>
      <c r="N208" s="1186">
        <v>235</v>
      </c>
      <c r="O208" s="1186">
        <v>199</v>
      </c>
      <c r="P208" s="1186">
        <v>36</v>
      </c>
      <c r="Q208" s="1186">
        <v>196</v>
      </c>
      <c r="R208" s="1186">
        <v>1</v>
      </c>
      <c r="S208" s="1186">
        <v>2</v>
      </c>
      <c r="T208" s="1186">
        <v>0</v>
      </c>
      <c r="U208" s="1186">
        <v>0</v>
      </c>
      <c r="V208" s="1186">
        <v>0</v>
      </c>
      <c r="W208" s="1186">
        <v>0</v>
      </c>
      <c r="X208" s="1186">
        <v>0</v>
      </c>
      <c r="Y208" s="1186">
        <v>0</v>
      </c>
      <c r="Z208" s="1186">
        <v>0</v>
      </c>
      <c r="AA208" s="1186">
        <v>0</v>
      </c>
      <c r="AB208" s="1186" t="s">
        <v>1333</v>
      </c>
      <c r="AC208" s="1186">
        <v>0</v>
      </c>
      <c r="AD208" s="1186">
        <v>0</v>
      </c>
      <c r="AE208" s="1186" t="s">
        <v>1333</v>
      </c>
      <c r="AF208" s="1186">
        <v>0</v>
      </c>
      <c r="AG208" s="1186">
        <v>0</v>
      </c>
      <c r="AH208" s="1186" t="s">
        <v>1333</v>
      </c>
      <c r="AI208" s="1186">
        <v>35</v>
      </c>
      <c r="AJ208" s="1186">
        <v>0</v>
      </c>
      <c r="AK208" s="1186">
        <v>1</v>
      </c>
      <c r="AL208" s="1186">
        <v>0</v>
      </c>
      <c r="AM208" s="1186">
        <v>0</v>
      </c>
      <c r="AN208" s="1186">
        <v>0</v>
      </c>
      <c r="AO208" s="1186">
        <v>0</v>
      </c>
      <c r="AP208" s="1186">
        <v>0</v>
      </c>
      <c r="AQ208" s="1186">
        <v>0</v>
      </c>
      <c r="AR208" s="1186">
        <v>0</v>
      </c>
      <c r="AS208" s="1186">
        <v>0</v>
      </c>
      <c r="AT208" s="1186" t="s">
        <v>1333</v>
      </c>
      <c r="AU208" s="1186">
        <v>0</v>
      </c>
      <c r="AV208" s="1186">
        <v>0</v>
      </c>
      <c r="AW208" s="1186" t="s">
        <v>1333</v>
      </c>
      <c r="AX208" s="1186">
        <v>0</v>
      </c>
      <c r="AY208" s="1186">
        <v>0</v>
      </c>
      <c r="AZ208" s="1186" t="s">
        <v>1333</v>
      </c>
      <c r="BA208" s="1186" t="s">
        <v>1333</v>
      </c>
      <c r="BB208" s="93" t="s">
        <v>722</v>
      </c>
      <c r="BC208" s="364">
        <v>189</v>
      </c>
      <c r="BD208" s="441" t="s">
        <v>1181</v>
      </c>
      <c r="BE208" s="413"/>
      <c r="BF208" s="43" t="s">
        <v>792</v>
      </c>
    </row>
    <row r="209" spans="1:58" ht="15.75">
      <c r="A209" s="256" t="s">
        <v>34</v>
      </c>
      <c r="B209" s="220" t="s">
        <v>1297</v>
      </c>
      <c r="C209" s="111" t="s">
        <v>664</v>
      </c>
      <c r="D209" s="221">
        <v>92.12</v>
      </c>
      <c r="E209" s="121">
        <v>99.68</v>
      </c>
      <c r="F209" s="230">
        <v>99.7</v>
      </c>
      <c r="G209" s="203" t="s">
        <v>1432</v>
      </c>
      <c r="H209" s="567" t="s">
        <v>1332</v>
      </c>
      <c r="I209" s="567" t="s">
        <v>1332</v>
      </c>
      <c r="J209" s="737">
        <v>100</v>
      </c>
      <c r="K209" s="1077">
        <v>100</v>
      </c>
      <c r="L209" s="1186">
        <v>100</v>
      </c>
      <c r="M209" s="1186">
        <v>22</v>
      </c>
      <c r="N209" s="1186">
        <v>298</v>
      </c>
      <c r="O209" s="1186">
        <v>255</v>
      </c>
      <c r="P209" s="1186">
        <v>43</v>
      </c>
      <c r="Q209" s="1186">
        <v>243</v>
      </c>
      <c r="R209" s="1186">
        <v>4</v>
      </c>
      <c r="S209" s="1186">
        <v>8</v>
      </c>
      <c r="T209" s="1186">
        <v>0</v>
      </c>
      <c r="U209" s="1186">
        <v>0</v>
      </c>
      <c r="V209" s="1186">
        <v>0</v>
      </c>
      <c r="W209" s="1186">
        <v>0</v>
      </c>
      <c r="X209" s="1186">
        <v>0</v>
      </c>
      <c r="Y209" s="1186">
        <v>0</v>
      </c>
      <c r="Z209" s="1186">
        <v>0</v>
      </c>
      <c r="AA209" s="1186">
        <v>0</v>
      </c>
      <c r="AB209" s="1186" t="s">
        <v>1333</v>
      </c>
      <c r="AC209" s="1186">
        <v>0</v>
      </c>
      <c r="AD209" s="1186">
        <v>0</v>
      </c>
      <c r="AE209" s="1186" t="s">
        <v>1333</v>
      </c>
      <c r="AF209" s="1186">
        <v>0</v>
      </c>
      <c r="AG209" s="1186">
        <v>0</v>
      </c>
      <c r="AH209" s="1186" t="s">
        <v>1333</v>
      </c>
      <c r="AI209" s="1186">
        <v>41</v>
      </c>
      <c r="AJ209" s="1186">
        <v>1</v>
      </c>
      <c r="AK209" s="1186">
        <v>1</v>
      </c>
      <c r="AL209" s="1186">
        <v>0</v>
      </c>
      <c r="AM209" s="1186">
        <v>0</v>
      </c>
      <c r="AN209" s="1186">
        <v>0</v>
      </c>
      <c r="AO209" s="1186">
        <v>0</v>
      </c>
      <c r="AP209" s="1186">
        <v>0</v>
      </c>
      <c r="AQ209" s="1186">
        <v>0</v>
      </c>
      <c r="AR209" s="1186">
        <v>0</v>
      </c>
      <c r="AS209" s="1186">
        <v>0</v>
      </c>
      <c r="AT209" s="1186" t="s">
        <v>1333</v>
      </c>
      <c r="AU209" s="1186">
        <v>0</v>
      </c>
      <c r="AV209" s="1186">
        <v>0</v>
      </c>
      <c r="AW209" s="1186" t="s">
        <v>1333</v>
      </c>
      <c r="AX209" s="1186">
        <v>0</v>
      </c>
      <c r="AY209" s="1186">
        <v>0</v>
      </c>
      <c r="AZ209" s="1186" t="s">
        <v>1333</v>
      </c>
      <c r="BA209" s="1186" t="s">
        <v>1333</v>
      </c>
      <c r="BB209" s="93" t="s">
        <v>722</v>
      </c>
      <c r="BC209" s="364">
        <v>189</v>
      </c>
      <c r="BD209" s="441" t="s">
        <v>1182</v>
      </c>
      <c r="BE209" s="413"/>
      <c r="BF209" s="43" t="s">
        <v>792</v>
      </c>
    </row>
    <row r="210" spans="1:58" ht="15.75">
      <c r="A210" s="111" t="s">
        <v>183</v>
      </c>
      <c r="B210" s="220" t="s">
        <v>1297</v>
      </c>
      <c r="C210" s="111" t="s">
        <v>583</v>
      </c>
      <c r="D210" s="221">
        <v>82.5</v>
      </c>
      <c r="E210" s="121">
        <v>91.32</v>
      </c>
      <c r="F210" s="230">
        <v>97.76</v>
      </c>
      <c r="G210" s="203" t="s">
        <v>1332</v>
      </c>
      <c r="H210" s="567" t="s">
        <v>1332</v>
      </c>
      <c r="I210" s="567" t="s">
        <v>1332</v>
      </c>
      <c r="J210" s="737">
        <v>100</v>
      </c>
      <c r="K210" s="1077">
        <v>100</v>
      </c>
      <c r="L210" s="1186">
        <v>100</v>
      </c>
      <c r="M210" s="1186">
        <v>32</v>
      </c>
      <c r="N210" s="1186">
        <v>597</v>
      </c>
      <c r="O210" s="1186">
        <v>517</v>
      </c>
      <c r="P210" s="1186">
        <v>80</v>
      </c>
      <c r="Q210" s="1186">
        <v>496</v>
      </c>
      <c r="R210" s="1186">
        <v>16</v>
      </c>
      <c r="S210" s="1186">
        <v>5</v>
      </c>
      <c r="T210" s="1186">
        <v>0</v>
      </c>
      <c r="U210" s="1186">
        <v>0</v>
      </c>
      <c r="V210" s="1186">
        <v>0</v>
      </c>
      <c r="W210" s="1186">
        <v>0</v>
      </c>
      <c r="X210" s="1186">
        <v>0</v>
      </c>
      <c r="Y210" s="1186">
        <v>0</v>
      </c>
      <c r="Z210" s="1186">
        <v>0</v>
      </c>
      <c r="AA210" s="1186">
        <v>0</v>
      </c>
      <c r="AB210" s="1186" t="s">
        <v>1333</v>
      </c>
      <c r="AC210" s="1186">
        <v>0</v>
      </c>
      <c r="AD210" s="1186">
        <v>0</v>
      </c>
      <c r="AE210" s="1186" t="s">
        <v>1333</v>
      </c>
      <c r="AF210" s="1186">
        <v>0</v>
      </c>
      <c r="AG210" s="1186">
        <v>0</v>
      </c>
      <c r="AH210" s="1186" t="s">
        <v>1333</v>
      </c>
      <c r="AI210" s="1186">
        <v>76</v>
      </c>
      <c r="AJ210" s="1186">
        <v>4</v>
      </c>
      <c r="AK210" s="1186">
        <v>0</v>
      </c>
      <c r="AL210" s="1186">
        <v>0</v>
      </c>
      <c r="AM210" s="1186">
        <v>0</v>
      </c>
      <c r="AN210" s="1186">
        <v>0</v>
      </c>
      <c r="AO210" s="1186">
        <v>0</v>
      </c>
      <c r="AP210" s="1186">
        <v>0</v>
      </c>
      <c r="AQ210" s="1186">
        <v>0</v>
      </c>
      <c r="AR210" s="1186">
        <v>0</v>
      </c>
      <c r="AS210" s="1186">
        <v>0</v>
      </c>
      <c r="AT210" s="1186" t="s">
        <v>1333</v>
      </c>
      <c r="AU210" s="1186">
        <v>0</v>
      </c>
      <c r="AV210" s="1186">
        <v>0</v>
      </c>
      <c r="AW210" s="1186" t="s">
        <v>1333</v>
      </c>
      <c r="AX210" s="1186">
        <v>0</v>
      </c>
      <c r="AY210" s="1186">
        <v>0</v>
      </c>
      <c r="AZ210" s="1186" t="s">
        <v>1333</v>
      </c>
      <c r="BA210" s="1186" t="s">
        <v>1333</v>
      </c>
      <c r="BB210" s="93" t="s">
        <v>722</v>
      </c>
      <c r="BC210" s="364">
        <v>189</v>
      </c>
      <c r="BD210" s="441" t="s">
        <v>1182</v>
      </c>
      <c r="BE210" s="413"/>
      <c r="BF210" s="43" t="s">
        <v>792</v>
      </c>
    </row>
    <row r="211" spans="1:58" ht="15.75">
      <c r="A211" s="111" t="s">
        <v>410</v>
      </c>
      <c r="B211" s="220" t="s">
        <v>1297</v>
      </c>
      <c r="C211" s="111" t="s">
        <v>527</v>
      </c>
      <c r="D211" s="221">
        <v>95.69</v>
      </c>
      <c r="E211" s="121">
        <v>96.67</v>
      </c>
      <c r="F211" s="230">
        <v>98.81</v>
      </c>
      <c r="G211" s="203" t="s">
        <v>1332</v>
      </c>
      <c r="H211" s="567" t="s">
        <v>1332</v>
      </c>
      <c r="I211" s="567" t="s">
        <v>1332</v>
      </c>
      <c r="J211" s="737">
        <v>97.09</v>
      </c>
      <c r="K211" s="1077">
        <v>100</v>
      </c>
      <c r="L211" s="1186">
        <v>99.2</v>
      </c>
      <c r="M211" s="1186">
        <v>0</v>
      </c>
      <c r="N211" s="1186">
        <v>128</v>
      </c>
      <c r="O211" s="1186">
        <v>118</v>
      </c>
      <c r="P211" s="1186">
        <v>10</v>
      </c>
      <c r="Q211" s="1186">
        <v>115</v>
      </c>
      <c r="R211" s="1186">
        <v>0</v>
      </c>
      <c r="S211" s="1186">
        <v>2</v>
      </c>
      <c r="T211" s="1186">
        <v>0</v>
      </c>
      <c r="U211" s="1186">
        <v>0</v>
      </c>
      <c r="V211" s="1186">
        <v>0</v>
      </c>
      <c r="W211" s="1186">
        <v>0</v>
      </c>
      <c r="X211" s="1186">
        <v>1</v>
      </c>
      <c r="Y211" s="1186">
        <v>0</v>
      </c>
      <c r="Z211" s="1186">
        <v>0</v>
      </c>
      <c r="AA211" s="1186">
        <v>0</v>
      </c>
      <c r="AB211" s="1186" t="s">
        <v>3029</v>
      </c>
      <c r="AC211" s="1186">
        <v>0</v>
      </c>
      <c r="AD211" s="1186">
        <v>0</v>
      </c>
      <c r="AE211" s="1186" t="s">
        <v>1333</v>
      </c>
      <c r="AF211" s="1186">
        <v>0</v>
      </c>
      <c r="AG211" s="1186">
        <v>0</v>
      </c>
      <c r="AH211" s="1186" t="s">
        <v>1333</v>
      </c>
      <c r="AI211" s="1186">
        <v>10</v>
      </c>
      <c r="AJ211" s="1186">
        <v>0</v>
      </c>
      <c r="AK211" s="1186">
        <v>0</v>
      </c>
      <c r="AL211" s="1186">
        <v>0</v>
      </c>
      <c r="AM211" s="1186">
        <v>0</v>
      </c>
      <c r="AN211" s="1186">
        <v>0</v>
      </c>
      <c r="AO211" s="1186">
        <v>0</v>
      </c>
      <c r="AP211" s="1186">
        <v>0</v>
      </c>
      <c r="AQ211" s="1186">
        <v>0</v>
      </c>
      <c r="AR211" s="1186">
        <v>0</v>
      </c>
      <c r="AS211" s="1186">
        <v>0</v>
      </c>
      <c r="AT211" s="1186" t="s">
        <v>1333</v>
      </c>
      <c r="AU211" s="1186">
        <v>0</v>
      </c>
      <c r="AV211" s="1186">
        <v>0</v>
      </c>
      <c r="AW211" s="1186" t="s">
        <v>1333</v>
      </c>
      <c r="AX211" s="1186">
        <v>0</v>
      </c>
      <c r="AY211" s="1186">
        <v>0</v>
      </c>
      <c r="AZ211" s="1186" t="s">
        <v>1333</v>
      </c>
      <c r="BA211" s="1186" t="s">
        <v>1333</v>
      </c>
      <c r="BB211" s="93" t="s">
        <v>722</v>
      </c>
      <c r="BC211" s="364">
        <v>189</v>
      </c>
      <c r="BD211" s="441" t="s">
        <v>1181</v>
      </c>
      <c r="BE211" s="413"/>
      <c r="BF211" s="43" t="s">
        <v>878</v>
      </c>
    </row>
    <row r="212" spans="1:58" ht="15.75">
      <c r="A212" s="111" t="s">
        <v>438</v>
      </c>
      <c r="B212" s="220" t="s">
        <v>1297</v>
      </c>
      <c r="C212" s="111" t="s">
        <v>647</v>
      </c>
      <c r="D212" s="221">
        <v>83.56</v>
      </c>
      <c r="E212" s="121">
        <v>96.9</v>
      </c>
      <c r="F212" s="230">
        <v>100</v>
      </c>
      <c r="G212" s="203" t="s">
        <v>1332</v>
      </c>
      <c r="H212" s="567" t="s">
        <v>1332</v>
      </c>
      <c r="I212" s="567" t="s">
        <v>1332</v>
      </c>
      <c r="J212" s="737">
        <v>100</v>
      </c>
      <c r="K212" s="1077">
        <v>100</v>
      </c>
      <c r="L212" s="1186">
        <v>99.6</v>
      </c>
      <c r="M212" s="1186">
        <v>0</v>
      </c>
      <c r="N212" s="1186">
        <v>265</v>
      </c>
      <c r="O212" s="1186">
        <v>216</v>
      </c>
      <c r="P212" s="1186">
        <v>49</v>
      </c>
      <c r="Q212" s="1186">
        <v>207</v>
      </c>
      <c r="R212" s="1186">
        <v>3</v>
      </c>
      <c r="S212" s="1186">
        <v>4</v>
      </c>
      <c r="T212" s="1186">
        <v>1</v>
      </c>
      <c r="U212" s="1186">
        <v>0</v>
      </c>
      <c r="V212" s="1186">
        <v>0</v>
      </c>
      <c r="W212" s="1186">
        <v>0</v>
      </c>
      <c r="X212" s="1186">
        <v>0</v>
      </c>
      <c r="Y212" s="1186">
        <v>0</v>
      </c>
      <c r="Z212" s="1186">
        <v>0</v>
      </c>
      <c r="AA212" s="1186">
        <v>0</v>
      </c>
      <c r="AB212" s="1186" t="s">
        <v>1333</v>
      </c>
      <c r="AC212" s="1186">
        <v>0</v>
      </c>
      <c r="AD212" s="1186">
        <v>0</v>
      </c>
      <c r="AE212" s="1186" t="s">
        <v>1333</v>
      </c>
      <c r="AF212" s="1186">
        <v>0</v>
      </c>
      <c r="AG212" s="1186">
        <v>1</v>
      </c>
      <c r="AH212" s="1186" t="s">
        <v>1333</v>
      </c>
      <c r="AI212" s="1186">
        <v>48</v>
      </c>
      <c r="AJ212" s="1186">
        <v>1</v>
      </c>
      <c r="AK212" s="1186">
        <v>0</v>
      </c>
      <c r="AL212" s="1186">
        <v>0</v>
      </c>
      <c r="AM212" s="1186">
        <v>0</v>
      </c>
      <c r="AN212" s="1186">
        <v>0</v>
      </c>
      <c r="AO212" s="1186">
        <v>0</v>
      </c>
      <c r="AP212" s="1186">
        <v>0</v>
      </c>
      <c r="AQ212" s="1186">
        <v>0</v>
      </c>
      <c r="AR212" s="1186">
        <v>0</v>
      </c>
      <c r="AS212" s="1186">
        <v>0</v>
      </c>
      <c r="AT212" s="1186" t="s">
        <v>1333</v>
      </c>
      <c r="AU212" s="1186">
        <v>0</v>
      </c>
      <c r="AV212" s="1186">
        <v>0</v>
      </c>
      <c r="AW212" s="1186" t="s">
        <v>1333</v>
      </c>
      <c r="AX212" s="1186">
        <v>0</v>
      </c>
      <c r="AY212" s="1186">
        <v>0</v>
      </c>
      <c r="AZ212" s="1186" t="s">
        <v>1333</v>
      </c>
      <c r="BA212" s="1186" t="s">
        <v>1333</v>
      </c>
      <c r="BB212" s="93" t="s">
        <v>722</v>
      </c>
      <c r="BC212" s="364">
        <v>189</v>
      </c>
      <c r="BD212" s="441" t="s">
        <v>1182</v>
      </c>
      <c r="BE212" s="413"/>
      <c r="BF212" s="43" t="s">
        <v>878</v>
      </c>
    </row>
    <row r="213" spans="1:58" ht="15.75">
      <c r="A213" s="111" t="s">
        <v>294</v>
      </c>
      <c r="B213" s="220" t="s">
        <v>1297</v>
      </c>
      <c r="C213" s="111" t="s">
        <v>616</v>
      </c>
      <c r="D213" s="221">
        <v>0</v>
      </c>
      <c r="E213" s="217" t="s">
        <v>1190</v>
      </c>
      <c r="F213" s="230" t="s">
        <v>1190</v>
      </c>
      <c r="G213" s="203" t="s">
        <v>1190</v>
      </c>
      <c r="H213" s="567" t="s">
        <v>1190</v>
      </c>
      <c r="I213" s="567" t="s">
        <v>1190</v>
      </c>
      <c r="J213" s="737">
        <v>100</v>
      </c>
      <c r="K213" s="1077">
        <v>100</v>
      </c>
      <c r="L213" s="1186">
        <v>100</v>
      </c>
      <c r="M213" s="1186">
        <v>0</v>
      </c>
      <c r="N213" s="1186">
        <v>7</v>
      </c>
      <c r="O213" s="1186">
        <v>7</v>
      </c>
      <c r="P213" s="1186">
        <v>0</v>
      </c>
      <c r="Q213" s="1186">
        <v>7</v>
      </c>
      <c r="R213" s="1186">
        <v>0</v>
      </c>
      <c r="S213" s="1186">
        <v>0</v>
      </c>
      <c r="T213" s="1186">
        <v>0</v>
      </c>
      <c r="U213" s="1186">
        <v>0</v>
      </c>
      <c r="V213" s="1186">
        <v>0</v>
      </c>
      <c r="W213" s="1186">
        <v>0</v>
      </c>
      <c r="X213" s="1186">
        <v>0</v>
      </c>
      <c r="Y213" s="1186">
        <v>0</v>
      </c>
      <c r="Z213" s="1186">
        <v>0</v>
      </c>
      <c r="AA213" s="1186">
        <v>0</v>
      </c>
      <c r="AB213" s="1186" t="s">
        <v>1333</v>
      </c>
      <c r="AC213" s="1186">
        <v>0</v>
      </c>
      <c r="AD213" s="1186">
        <v>0</v>
      </c>
      <c r="AE213" s="1186" t="s">
        <v>1333</v>
      </c>
      <c r="AF213" s="1186">
        <v>0</v>
      </c>
      <c r="AG213" s="1186">
        <v>0</v>
      </c>
      <c r="AH213" s="1186" t="s">
        <v>1333</v>
      </c>
      <c r="AI213" s="1186">
        <v>0</v>
      </c>
      <c r="AJ213" s="1186">
        <v>0</v>
      </c>
      <c r="AK213" s="1186">
        <v>0</v>
      </c>
      <c r="AL213" s="1186">
        <v>0</v>
      </c>
      <c r="AM213" s="1186">
        <v>0</v>
      </c>
      <c r="AN213" s="1186">
        <v>0</v>
      </c>
      <c r="AO213" s="1186">
        <v>0</v>
      </c>
      <c r="AP213" s="1186">
        <v>0</v>
      </c>
      <c r="AQ213" s="1186">
        <v>0</v>
      </c>
      <c r="AR213" s="1186">
        <v>0</v>
      </c>
      <c r="AS213" s="1186">
        <v>0</v>
      </c>
      <c r="AT213" s="1186" t="s">
        <v>1333</v>
      </c>
      <c r="AU213" s="1186">
        <v>0</v>
      </c>
      <c r="AV213" s="1186">
        <v>0</v>
      </c>
      <c r="AW213" s="1186" t="s">
        <v>1333</v>
      </c>
      <c r="AX213" s="1186">
        <v>0</v>
      </c>
      <c r="AY213" s="1186">
        <v>0</v>
      </c>
      <c r="AZ213" s="1186" t="s">
        <v>1333</v>
      </c>
      <c r="BA213" s="1186" t="s">
        <v>1333</v>
      </c>
      <c r="BB213" s="93" t="s">
        <v>722</v>
      </c>
      <c r="BC213" s="364">
        <v>189</v>
      </c>
      <c r="BD213" s="441" t="s">
        <v>1180</v>
      </c>
      <c r="BE213" s="413"/>
      <c r="BF213" s="43" t="s">
        <v>792</v>
      </c>
    </row>
    <row r="214" spans="1:58" ht="15.75">
      <c r="A214" s="111" t="s">
        <v>26</v>
      </c>
      <c r="B214" s="220" t="s">
        <v>1297</v>
      </c>
      <c r="C214" s="111" t="s">
        <v>655</v>
      </c>
      <c r="D214" s="221">
        <v>82.74</v>
      </c>
      <c r="E214" s="121">
        <v>90.43</v>
      </c>
      <c r="F214" s="230">
        <v>96.58</v>
      </c>
      <c r="G214" s="203" t="s">
        <v>1419</v>
      </c>
      <c r="H214" s="567" t="s">
        <v>1578</v>
      </c>
      <c r="I214" s="567" t="s">
        <v>1332</v>
      </c>
      <c r="J214" s="737">
        <v>97.67</v>
      </c>
      <c r="K214" s="1077">
        <v>100</v>
      </c>
      <c r="L214" s="1186">
        <v>100</v>
      </c>
      <c r="M214" s="1186">
        <v>1</v>
      </c>
      <c r="N214" s="1186">
        <v>168</v>
      </c>
      <c r="O214" s="1186">
        <v>146</v>
      </c>
      <c r="P214" s="1186">
        <v>22</v>
      </c>
      <c r="Q214" s="1186">
        <v>137</v>
      </c>
      <c r="R214" s="1186">
        <v>5</v>
      </c>
      <c r="S214" s="1186">
        <v>1</v>
      </c>
      <c r="T214" s="1186">
        <v>2</v>
      </c>
      <c r="U214" s="1186">
        <v>1</v>
      </c>
      <c r="V214" s="1186">
        <v>0</v>
      </c>
      <c r="W214" s="1186">
        <v>0</v>
      </c>
      <c r="X214" s="1186">
        <v>0</v>
      </c>
      <c r="Y214" s="1186">
        <v>0</v>
      </c>
      <c r="Z214" s="1186">
        <v>0</v>
      </c>
      <c r="AA214" s="1186">
        <v>0</v>
      </c>
      <c r="AB214" s="1186" t="s">
        <v>1333</v>
      </c>
      <c r="AC214" s="1186">
        <v>0</v>
      </c>
      <c r="AD214" s="1186">
        <v>0</v>
      </c>
      <c r="AE214" s="1186" t="s">
        <v>1333</v>
      </c>
      <c r="AF214" s="1186">
        <v>0</v>
      </c>
      <c r="AG214" s="1186">
        <v>0</v>
      </c>
      <c r="AH214" s="1186" t="s">
        <v>1333</v>
      </c>
      <c r="AI214" s="1186">
        <v>21</v>
      </c>
      <c r="AJ214" s="1186">
        <v>1</v>
      </c>
      <c r="AK214" s="1186">
        <v>0</v>
      </c>
      <c r="AL214" s="1186">
        <v>0</v>
      </c>
      <c r="AM214" s="1186">
        <v>0</v>
      </c>
      <c r="AN214" s="1186">
        <v>0</v>
      </c>
      <c r="AO214" s="1186">
        <v>0</v>
      </c>
      <c r="AP214" s="1186">
        <v>0</v>
      </c>
      <c r="AQ214" s="1186">
        <v>0</v>
      </c>
      <c r="AR214" s="1186">
        <v>0</v>
      </c>
      <c r="AS214" s="1186">
        <v>0</v>
      </c>
      <c r="AT214" s="1186" t="s">
        <v>1333</v>
      </c>
      <c r="AU214" s="1186">
        <v>0</v>
      </c>
      <c r="AV214" s="1186">
        <v>0</v>
      </c>
      <c r="AW214" s="1186" t="s">
        <v>1333</v>
      </c>
      <c r="AX214" s="1186">
        <v>0</v>
      </c>
      <c r="AY214" s="1186">
        <v>0</v>
      </c>
      <c r="AZ214" s="1186" t="s">
        <v>1333</v>
      </c>
      <c r="BA214" s="1186" t="s">
        <v>1333</v>
      </c>
      <c r="BB214" s="93" t="s">
        <v>722</v>
      </c>
      <c r="BC214" s="364">
        <v>189</v>
      </c>
      <c r="BD214" s="441" t="s">
        <v>1181</v>
      </c>
      <c r="BE214" s="413"/>
      <c r="BF214" s="43" t="s">
        <v>792</v>
      </c>
    </row>
    <row r="215" spans="1:58" ht="15.75">
      <c r="A215" s="111" t="s">
        <v>1049</v>
      </c>
      <c r="B215" s="220" t="s">
        <v>1297</v>
      </c>
      <c r="C215" s="111" t="s">
        <v>760</v>
      </c>
      <c r="D215" s="221">
        <v>69.34</v>
      </c>
      <c r="E215" s="121">
        <v>95.12</v>
      </c>
      <c r="F215" s="230">
        <v>95.28</v>
      </c>
      <c r="G215" s="203" t="s">
        <v>1332</v>
      </c>
      <c r="H215" s="567" t="s">
        <v>1332</v>
      </c>
      <c r="I215" s="567" t="s">
        <v>1332</v>
      </c>
      <c r="J215" s="737">
        <v>100</v>
      </c>
      <c r="K215" s="1077">
        <v>99.44</v>
      </c>
      <c r="L215" s="1186">
        <v>100</v>
      </c>
      <c r="M215" s="1186">
        <v>1</v>
      </c>
      <c r="N215" s="1186">
        <v>265</v>
      </c>
      <c r="O215" s="1186">
        <v>226</v>
      </c>
      <c r="P215" s="1186">
        <v>39</v>
      </c>
      <c r="Q215" s="1186">
        <v>217</v>
      </c>
      <c r="R215" s="1186">
        <v>4</v>
      </c>
      <c r="S215" s="1186">
        <v>5</v>
      </c>
      <c r="T215" s="1186">
        <v>0</v>
      </c>
      <c r="U215" s="1186">
        <v>0</v>
      </c>
      <c r="V215" s="1186">
        <v>0</v>
      </c>
      <c r="W215" s="1186">
        <v>0</v>
      </c>
      <c r="X215" s="1186">
        <v>0</v>
      </c>
      <c r="Y215" s="1186">
        <v>0</v>
      </c>
      <c r="Z215" s="1186">
        <v>0</v>
      </c>
      <c r="AA215" s="1186">
        <v>0</v>
      </c>
      <c r="AB215" s="1186" t="s">
        <v>1333</v>
      </c>
      <c r="AC215" s="1186">
        <v>0</v>
      </c>
      <c r="AD215" s="1186">
        <v>0</v>
      </c>
      <c r="AE215" s="1186" t="s">
        <v>1333</v>
      </c>
      <c r="AF215" s="1186">
        <v>0</v>
      </c>
      <c r="AG215" s="1186">
        <v>0</v>
      </c>
      <c r="AH215" s="1186" t="s">
        <v>1333</v>
      </c>
      <c r="AI215" s="1186">
        <v>36</v>
      </c>
      <c r="AJ215" s="1186">
        <v>2</v>
      </c>
      <c r="AK215" s="1186">
        <v>1</v>
      </c>
      <c r="AL215" s="1186">
        <v>0</v>
      </c>
      <c r="AM215" s="1186">
        <v>0</v>
      </c>
      <c r="AN215" s="1186">
        <v>0</v>
      </c>
      <c r="AO215" s="1186">
        <v>0</v>
      </c>
      <c r="AP215" s="1186">
        <v>0</v>
      </c>
      <c r="AQ215" s="1186">
        <v>0</v>
      </c>
      <c r="AR215" s="1186">
        <v>0</v>
      </c>
      <c r="AS215" s="1186">
        <v>0</v>
      </c>
      <c r="AT215" s="1186" t="s">
        <v>1333</v>
      </c>
      <c r="AU215" s="1186">
        <v>0</v>
      </c>
      <c r="AV215" s="1186">
        <v>0</v>
      </c>
      <c r="AW215" s="1186" t="s">
        <v>1333</v>
      </c>
      <c r="AX215" s="1186">
        <v>0</v>
      </c>
      <c r="AY215" s="1186">
        <v>0</v>
      </c>
      <c r="AZ215" s="1186" t="s">
        <v>1333</v>
      </c>
      <c r="BA215" s="1186" t="s">
        <v>1333</v>
      </c>
      <c r="BB215" s="93" t="s">
        <v>722</v>
      </c>
      <c r="BC215" s="364">
        <v>189</v>
      </c>
      <c r="BD215" s="441" t="s">
        <v>1181</v>
      </c>
      <c r="BE215" s="413"/>
      <c r="BF215" s="43" t="s">
        <v>792</v>
      </c>
    </row>
    <row r="216" spans="1:58" ht="15.75">
      <c r="A216" s="111" t="s">
        <v>1107</v>
      </c>
      <c r="B216" s="220" t="s">
        <v>1297</v>
      </c>
      <c r="C216" s="111" t="s">
        <v>633</v>
      </c>
      <c r="D216" s="221">
        <v>96.81</v>
      </c>
      <c r="E216" s="121">
        <v>100</v>
      </c>
      <c r="F216" s="230">
        <v>100</v>
      </c>
      <c r="G216" s="203" t="s">
        <v>1332</v>
      </c>
      <c r="H216" s="567" t="s">
        <v>1332</v>
      </c>
      <c r="I216" s="567" t="s">
        <v>1332</v>
      </c>
      <c r="J216" s="737">
        <v>100</v>
      </c>
      <c r="K216" s="1077">
        <v>100</v>
      </c>
      <c r="L216" s="1186">
        <v>100</v>
      </c>
      <c r="M216" s="1186">
        <v>2</v>
      </c>
      <c r="N216" s="1186">
        <v>64</v>
      </c>
      <c r="O216" s="1186">
        <v>48</v>
      </c>
      <c r="P216" s="1186">
        <v>16</v>
      </c>
      <c r="Q216" s="1186">
        <v>47</v>
      </c>
      <c r="R216" s="1186">
        <v>0</v>
      </c>
      <c r="S216" s="1186">
        <v>0</v>
      </c>
      <c r="T216" s="1186">
        <v>1</v>
      </c>
      <c r="U216" s="1186">
        <v>0</v>
      </c>
      <c r="V216" s="1186">
        <v>0</v>
      </c>
      <c r="W216" s="1186">
        <v>0</v>
      </c>
      <c r="X216" s="1186">
        <v>0</v>
      </c>
      <c r="Y216" s="1186">
        <v>0</v>
      </c>
      <c r="Z216" s="1186">
        <v>0</v>
      </c>
      <c r="AA216" s="1186">
        <v>0</v>
      </c>
      <c r="AB216" s="1186" t="s">
        <v>1333</v>
      </c>
      <c r="AC216" s="1186">
        <v>0</v>
      </c>
      <c r="AD216" s="1186">
        <v>0</v>
      </c>
      <c r="AE216" s="1186" t="s">
        <v>1333</v>
      </c>
      <c r="AF216" s="1186">
        <v>0</v>
      </c>
      <c r="AG216" s="1186">
        <v>0</v>
      </c>
      <c r="AH216" s="1186" t="s">
        <v>1333</v>
      </c>
      <c r="AI216" s="1186">
        <v>16</v>
      </c>
      <c r="AJ216" s="1186">
        <v>0</v>
      </c>
      <c r="AK216" s="1186">
        <v>0</v>
      </c>
      <c r="AL216" s="1186">
        <v>0</v>
      </c>
      <c r="AM216" s="1186">
        <v>0</v>
      </c>
      <c r="AN216" s="1186">
        <v>0</v>
      </c>
      <c r="AO216" s="1186">
        <v>0</v>
      </c>
      <c r="AP216" s="1186">
        <v>0</v>
      </c>
      <c r="AQ216" s="1186">
        <v>0</v>
      </c>
      <c r="AR216" s="1186">
        <v>0</v>
      </c>
      <c r="AS216" s="1186">
        <v>0</v>
      </c>
      <c r="AT216" s="1186" t="s">
        <v>1333</v>
      </c>
      <c r="AU216" s="1186">
        <v>0</v>
      </c>
      <c r="AV216" s="1186">
        <v>0</v>
      </c>
      <c r="AW216" s="1186" t="s">
        <v>1333</v>
      </c>
      <c r="AX216" s="1186">
        <v>0</v>
      </c>
      <c r="AY216" s="1186">
        <v>0</v>
      </c>
      <c r="AZ216" s="1186" t="s">
        <v>1333</v>
      </c>
      <c r="BA216" s="1186" t="s">
        <v>1333</v>
      </c>
      <c r="BB216" s="93" t="s">
        <v>722</v>
      </c>
      <c r="BC216" s="364">
        <v>189</v>
      </c>
      <c r="BD216" s="441" t="s">
        <v>1181</v>
      </c>
      <c r="BE216" s="413"/>
      <c r="BF216" s="43" t="s">
        <v>792</v>
      </c>
    </row>
    <row r="217" spans="1:58" ht="15.75">
      <c r="A217" s="111" t="s">
        <v>1136</v>
      </c>
      <c r="B217" s="220" t="s">
        <v>1297</v>
      </c>
      <c r="C217" s="111" t="s">
        <v>772</v>
      </c>
      <c r="D217" s="221">
        <v>84.62</v>
      </c>
      <c r="E217" s="121">
        <v>84.78</v>
      </c>
      <c r="F217" s="230">
        <v>100</v>
      </c>
      <c r="G217" s="203" t="s">
        <v>1332</v>
      </c>
      <c r="H217" s="567" t="s">
        <v>1585</v>
      </c>
      <c r="I217" s="567" t="s">
        <v>1983</v>
      </c>
      <c r="J217" s="737">
        <v>100</v>
      </c>
      <c r="K217" s="1077">
        <v>100</v>
      </c>
      <c r="L217" s="1186">
        <v>100</v>
      </c>
      <c r="M217" s="1186">
        <v>0</v>
      </c>
      <c r="N217" s="1186">
        <v>28</v>
      </c>
      <c r="O217" s="1186">
        <v>22</v>
      </c>
      <c r="P217" s="1186">
        <v>6</v>
      </c>
      <c r="Q217" s="1186">
        <v>22</v>
      </c>
      <c r="R217" s="1186">
        <v>0</v>
      </c>
      <c r="S217" s="1186">
        <v>0</v>
      </c>
      <c r="T217" s="1186">
        <v>0</v>
      </c>
      <c r="U217" s="1186">
        <v>0</v>
      </c>
      <c r="V217" s="1186">
        <v>0</v>
      </c>
      <c r="W217" s="1186">
        <v>0</v>
      </c>
      <c r="X217" s="1186">
        <v>0</v>
      </c>
      <c r="Y217" s="1186">
        <v>0</v>
      </c>
      <c r="Z217" s="1186">
        <v>0</v>
      </c>
      <c r="AA217" s="1186">
        <v>0</v>
      </c>
      <c r="AB217" s="1186" t="s">
        <v>1333</v>
      </c>
      <c r="AC217" s="1186">
        <v>0</v>
      </c>
      <c r="AD217" s="1186">
        <v>0</v>
      </c>
      <c r="AE217" s="1186" t="s">
        <v>1333</v>
      </c>
      <c r="AF217" s="1186">
        <v>0</v>
      </c>
      <c r="AG217" s="1186">
        <v>0</v>
      </c>
      <c r="AH217" s="1186" t="s">
        <v>1333</v>
      </c>
      <c r="AI217" s="1186">
        <v>6</v>
      </c>
      <c r="AJ217" s="1186">
        <v>0</v>
      </c>
      <c r="AK217" s="1186">
        <v>0</v>
      </c>
      <c r="AL217" s="1186">
        <v>0</v>
      </c>
      <c r="AM217" s="1186">
        <v>0</v>
      </c>
      <c r="AN217" s="1186">
        <v>0</v>
      </c>
      <c r="AO217" s="1186">
        <v>0</v>
      </c>
      <c r="AP217" s="1186">
        <v>0</v>
      </c>
      <c r="AQ217" s="1186">
        <v>0</v>
      </c>
      <c r="AR217" s="1186">
        <v>0</v>
      </c>
      <c r="AS217" s="1186">
        <v>0</v>
      </c>
      <c r="AT217" s="1186" t="s">
        <v>1333</v>
      </c>
      <c r="AU217" s="1186">
        <v>0</v>
      </c>
      <c r="AV217" s="1186">
        <v>0</v>
      </c>
      <c r="AW217" s="1186" t="s">
        <v>1333</v>
      </c>
      <c r="AX217" s="1186">
        <v>0</v>
      </c>
      <c r="AY217" s="1186">
        <v>0</v>
      </c>
      <c r="AZ217" s="1186" t="s">
        <v>1333</v>
      </c>
      <c r="BA217" s="1186" t="s">
        <v>1333</v>
      </c>
      <c r="BB217" s="93" t="s">
        <v>722</v>
      </c>
      <c r="BC217" s="364">
        <v>189</v>
      </c>
      <c r="BD217" s="441" t="s">
        <v>1181</v>
      </c>
      <c r="BE217" s="413"/>
      <c r="BF217" s="43" t="s">
        <v>792</v>
      </c>
    </row>
    <row r="218" spans="1:58" ht="15.75">
      <c r="A218" s="111" t="s">
        <v>169</v>
      </c>
      <c r="B218" s="220" t="s">
        <v>1297</v>
      </c>
      <c r="C218" s="111" t="s">
        <v>170</v>
      </c>
      <c r="D218" s="221">
        <v>95.24</v>
      </c>
      <c r="E218" s="121">
        <v>100</v>
      </c>
      <c r="F218" s="230">
        <v>100</v>
      </c>
      <c r="G218" s="203" t="s">
        <v>1332</v>
      </c>
      <c r="H218" s="567" t="s">
        <v>1332</v>
      </c>
      <c r="I218" s="567" t="s">
        <v>1332</v>
      </c>
      <c r="J218" s="737">
        <v>100</v>
      </c>
      <c r="K218" s="1077">
        <v>100</v>
      </c>
      <c r="L218" s="1186">
        <v>100</v>
      </c>
      <c r="M218" s="1186">
        <v>2</v>
      </c>
      <c r="N218" s="1186">
        <v>16</v>
      </c>
      <c r="O218" s="1186">
        <v>10</v>
      </c>
      <c r="P218" s="1186">
        <v>6</v>
      </c>
      <c r="Q218" s="1186">
        <v>10</v>
      </c>
      <c r="R218" s="1186">
        <v>0</v>
      </c>
      <c r="S218" s="1186">
        <v>0</v>
      </c>
      <c r="T218" s="1186">
        <v>0</v>
      </c>
      <c r="U218" s="1186">
        <v>0</v>
      </c>
      <c r="V218" s="1186">
        <v>0</v>
      </c>
      <c r="W218" s="1186">
        <v>0</v>
      </c>
      <c r="X218" s="1186">
        <v>0</v>
      </c>
      <c r="Y218" s="1186">
        <v>0</v>
      </c>
      <c r="Z218" s="1186">
        <v>0</v>
      </c>
      <c r="AA218" s="1186">
        <v>0</v>
      </c>
      <c r="AB218" s="1186" t="s">
        <v>1333</v>
      </c>
      <c r="AC218" s="1186">
        <v>0</v>
      </c>
      <c r="AD218" s="1186">
        <v>0</v>
      </c>
      <c r="AE218" s="1186" t="s">
        <v>1333</v>
      </c>
      <c r="AF218" s="1186">
        <v>0</v>
      </c>
      <c r="AG218" s="1186">
        <v>0</v>
      </c>
      <c r="AH218" s="1186" t="s">
        <v>1333</v>
      </c>
      <c r="AI218" s="1186">
        <v>6</v>
      </c>
      <c r="AJ218" s="1186">
        <v>0</v>
      </c>
      <c r="AK218" s="1186">
        <v>0</v>
      </c>
      <c r="AL218" s="1186">
        <v>0</v>
      </c>
      <c r="AM218" s="1186">
        <v>0</v>
      </c>
      <c r="AN218" s="1186">
        <v>0</v>
      </c>
      <c r="AO218" s="1186">
        <v>0</v>
      </c>
      <c r="AP218" s="1186">
        <v>0</v>
      </c>
      <c r="AQ218" s="1186">
        <v>0</v>
      </c>
      <c r="AR218" s="1186">
        <v>0</v>
      </c>
      <c r="AS218" s="1186">
        <v>0</v>
      </c>
      <c r="AT218" s="1186" t="s">
        <v>1333</v>
      </c>
      <c r="AU218" s="1186">
        <v>0</v>
      </c>
      <c r="AV218" s="1186">
        <v>0</v>
      </c>
      <c r="AW218" s="1186" t="s">
        <v>1333</v>
      </c>
      <c r="AX218" s="1186">
        <v>0</v>
      </c>
      <c r="AY218" s="1186">
        <v>0</v>
      </c>
      <c r="AZ218" s="1186" t="s">
        <v>1333</v>
      </c>
      <c r="BA218" s="1186" t="s">
        <v>1333</v>
      </c>
      <c r="BB218" s="93" t="s">
        <v>722</v>
      </c>
      <c r="BC218" s="364">
        <v>189</v>
      </c>
      <c r="BD218" s="441" t="s">
        <v>1179</v>
      </c>
      <c r="BE218" s="413"/>
      <c r="BF218" s="43" t="s">
        <v>792</v>
      </c>
    </row>
    <row r="219" spans="1:58" ht="15.75">
      <c r="A219" s="111" t="s">
        <v>265</v>
      </c>
      <c r="B219" s="220" t="s">
        <v>1297</v>
      </c>
      <c r="C219" s="111" t="s">
        <v>377</v>
      </c>
      <c r="D219" s="221">
        <v>89.1</v>
      </c>
      <c r="E219" s="121">
        <v>100</v>
      </c>
      <c r="F219" s="230">
        <v>100</v>
      </c>
      <c r="G219" s="203" t="s">
        <v>1332</v>
      </c>
      <c r="H219" s="567" t="s">
        <v>1332</v>
      </c>
      <c r="I219" s="567" t="s">
        <v>1332</v>
      </c>
      <c r="J219" s="737">
        <v>100</v>
      </c>
      <c r="K219" s="1077">
        <v>100</v>
      </c>
      <c r="L219" s="1186">
        <v>94.9</v>
      </c>
      <c r="M219" s="1186">
        <v>0</v>
      </c>
      <c r="N219" s="1186">
        <v>59</v>
      </c>
      <c r="O219" s="1186">
        <v>50</v>
      </c>
      <c r="P219" s="1186">
        <v>9</v>
      </c>
      <c r="Q219" s="1186">
        <v>47</v>
      </c>
      <c r="R219" s="1186">
        <v>0</v>
      </c>
      <c r="S219" s="1186">
        <v>0</v>
      </c>
      <c r="T219" s="1186">
        <v>0</v>
      </c>
      <c r="U219" s="1186">
        <v>0</v>
      </c>
      <c r="V219" s="1186">
        <v>0</v>
      </c>
      <c r="W219" s="1186">
        <v>0</v>
      </c>
      <c r="X219" s="1186">
        <v>3</v>
      </c>
      <c r="Y219" s="1186">
        <v>0</v>
      </c>
      <c r="Z219" s="1186">
        <v>0</v>
      </c>
      <c r="AA219" s="1186">
        <v>0</v>
      </c>
      <c r="AB219" s="1186" t="s">
        <v>1333</v>
      </c>
      <c r="AC219" s="1186">
        <v>0</v>
      </c>
      <c r="AD219" s="1186">
        <v>0</v>
      </c>
      <c r="AE219" s="1186" t="s">
        <v>1333</v>
      </c>
      <c r="AF219" s="1186">
        <v>0</v>
      </c>
      <c r="AG219" s="1186">
        <v>0</v>
      </c>
      <c r="AH219" s="1186" t="s">
        <v>1333</v>
      </c>
      <c r="AI219" s="1186">
        <v>9</v>
      </c>
      <c r="AJ219" s="1186">
        <v>0</v>
      </c>
      <c r="AK219" s="1186">
        <v>0</v>
      </c>
      <c r="AL219" s="1186">
        <v>0</v>
      </c>
      <c r="AM219" s="1186">
        <v>0</v>
      </c>
      <c r="AN219" s="1186">
        <v>0</v>
      </c>
      <c r="AO219" s="1186">
        <v>0</v>
      </c>
      <c r="AP219" s="1186">
        <v>0</v>
      </c>
      <c r="AQ219" s="1186">
        <v>0</v>
      </c>
      <c r="AR219" s="1186">
        <v>0</v>
      </c>
      <c r="AS219" s="1186">
        <v>0</v>
      </c>
      <c r="AT219" s="1186" t="s">
        <v>1333</v>
      </c>
      <c r="AU219" s="1186">
        <v>0</v>
      </c>
      <c r="AV219" s="1186">
        <v>0</v>
      </c>
      <c r="AW219" s="1186" t="s">
        <v>1333</v>
      </c>
      <c r="AX219" s="1186">
        <v>0</v>
      </c>
      <c r="AY219" s="1186">
        <v>0</v>
      </c>
      <c r="AZ219" s="1186" t="s">
        <v>1333</v>
      </c>
      <c r="BA219" s="1186" t="s">
        <v>1333</v>
      </c>
      <c r="BB219" s="93" t="s">
        <v>722</v>
      </c>
      <c r="BC219" s="364">
        <v>189</v>
      </c>
      <c r="BD219" s="441" t="s">
        <v>1181</v>
      </c>
      <c r="BE219" s="413"/>
      <c r="BF219" s="43" t="s">
        <v>878</v>
      </c>
    </row>
    <row r="220" spans="1:58" ht="15.75">
      <c r="A220" s="111" t="s">
        <v>13</v>
      </c>
      <c r="B220" s="220" t="s">
        <v>1297</v>
      </c>
      <c r="C220" s="111" t="s">
        <v>1209</v>
      </c>
      <c r="D220" s="221">
        <v>85.12</v>
      </c>
      <c r="E220" s="121">
        <v>97.92</v>
      </c>
      <c r="F220" s="230">
        <v>100</v>
      </c>
      <c r="G220" s="203" t="s">
        <v>1332</v>
      </c>
      <c r="H220" s="567" t="s">
        <v>1332</v>
      </c>
      <c r="I220" s="567" t="s">
        <v>1332</v>
      </c>
      <c r="J220" s="737">
        <v>100</v>
      </c>
      <c r="K220" s="1077">
        <v>100</v>
      </c>
      <c r="L220" s="1186">
        <v>100</v>
      </c>
      <c r="M220" s="1186">
        <v>6</v>
      </c>
      <c r="N220" s="1186">
        <v>143</v>
      </c>
      <c r="O220" s="1186">
        <v>128</v>
      </c>
      <c r="P220" s="1186">
        <v>15</v>
      </c>
      <c r="Q220" s="1186">
        <v>124</v>
      </c>
      <c r="R220" s="1186">
        <v>3</v>
      </c>
      <c r="S220" s="1186">
        <v>1</v>
      </c>
      <c r="T220" s="1186">
        <v>0</v>
      </c>
      <c r="U220" s="1186">
        <v>0</v>
      </c>
      <c r="V220" s="1186">
        <v>0</v>
      </c>
      <c r="W220" s="1186">
        <v>0</v>
      </c>
      <c r="X220" s="1186">
        <v>0</v>
      </c>
      <c r="Y220" s="1186">
        <v>0</v>
      </c>
      <c r="Z220" s="1186">
        <v>0</v>
      </c>
      <c r="AA220" s="1186">
        <v>0</v>
      </c>
      <c r="AB220" s="1186" t="s">
        <v>1333</v>
      </c>
      <c r="AC220" s="1186">
        <v>0</v>
      </c>
      <c r="AD220" s="1186">
        <v>0</v>
      </c>
      <c r="AE220" s="1186" t="s">
        <v>1333</v>
      </c>
      <c r="AF220" s="1186">
        <v>0</v>
      </c>
      <c r="AG220" s="1186">
        <v>0</v>
      </c>
      <c r="AH220" s="1186" t="s">
        <v>1333</v>
      </c>
      <c r="AI220" s="1186">
        <v>15</v>
      </c>
      <c r="AJ220" s="1186">
        <v>0</v>
      </c>
      <c r="AK220" s="1186">
        <v>0</v>
      </c>
      <c r="AL220" s="1186">
        <v>0</v>
      </c>
      <c r="AM220" s="1186">
        <v>0</v>
      </c>
      <c r="AN220" s="1186">
        <v>0</v>
      </c>
      <c r="AO220" s="1186">
        <v>0</v>
      </c>
      <c r="AP220" s="1186">
        <v>0</v>
      </c>
      <c r="AQ220" s="1186">
        <v>0</v>
      </c>
      <c r="AR220" s="1186">
        <v>0</v>
      </c>
      <c r="AS220" s="1186">
        <v>0</v>
      </c>
      <c r="AT220" s="1186" t="s">
        <v>1333</v>
      </c>
      <c r="AU220" s="1186">
        <v>0</v>
      </c>
      <c r="AV220" s="1186">
        <v>0</v>
      </c>
      <c r="AW220" s="1186" t="s">
        <v>1333</v>
      </c>
      <c r="AX220" s="1186">
        <v>0</v>
      </c>
      <c r="AY220" s="1186">
        <v>0</v>
      </c>
      <c r="AZ220" s="1186" t="s">
        <v>1333</v>
      </c>
      <c r="BA220" s="1186" t="s">
        <v>1333</v>
      </c>
      <c r="BB220" s="93" t="s">
        <v>760</v>
      </c>
      <c r="BC220" s="364">
        <v>189</v>
      </c>
      <c r="BD220" s="441" t="s">
        <v>1181</v>
      </c>
      <c r="BE220" s="413"/>
      <c r="BF220" s="43" t="s">
        <v>792</v>
      </c>
    </row>
    <row r="221" spans="1:58" ht="15.75">
      <c r="A221" s="111" t="s">
        <v>230</v>
      </c>
      <c r="B221" s="220" t="s">
        <v>1289</v>
      </c>
      <c r="C221" s="111" t="s">
        <v>477</v>
      </c>
      <c r="D221" s="221">
        <v>94.27</v>
      </c>
      <c r="E221" s="121">
        <v>95.87</v>
      </c>
      <c r="F221" s="230">
        <v>100</v>
      </c>
      <c r="G221" s="203" t="s">
        <v>1332</v>
      </c>
      <c r="H221" s="567" t="s">
        <v>1332</v>
      </c>
      <c r="I221" s="567" t="s">
        <v>1332</v>
      </c>
      <c r="J221" s="737">
        <v>100</v>
      </c>
      <c r="K221" s="1077">
        <v>99.22</v>
      </c>
      <c r="L221" s="1186">
        <v>98.9</v>
      </c>
      <c r="M221" s="1186">
        <v>25</v>
      </c>
      <c r="N221" s="1186">
        <v>961</v>
      </c>
      <c r="O221" s="1186">
        <v>814</v>
      </c>
      <c r="P221" s="1186">
        <v>147</v>
      </c>
      <c r="Q221" s="1186">
        <v>752</v>
      </c>
      <c r="R221" s="1186">
        <v>42</v>
      </c>
      <c r="S221" s="1186">
        <v>10</v>
      </c>
      <c r="T221" s="1186">
        <v>0</v>
      </c>
      <c r="U221" s="1186">
        <v>0</v>
      </c>
      <c r="V221" s="1186">
        <v>1</v>
      </c>
      <c r="W221" s="1186">
        <v>0</v>
      </c>
      <c r="X221" s="1186">
        <v>7</v>
      </c>
      <c r="Y221" s="1186">
        <v>2</v>
      </c>
      <c r="Z221" s="1186">
        <v>0</v>
      </c>
      <c r="AA221" s="1186">
        <v>0</v>
      </c>
      <c r="AB221" s="1186" t="s">
        <v>1333</v>
      </c>
      <c r="AC221" s="1186">
        <v>0</v>
      </c>
      <c r="AD221" s="1186">
        <v>0</v>
      </c>
      <c r="AE221" s="1186" t="s">
        <v>1333</v>
      </c>
      <c r="AF221" s="1186">
        <v>0</v>
      </c>
      <c r="AG221" s="1186">
        <v>0</v>
      </c>
      <c r="AH221" s="1186" t="s">
        <v>1333</v>
      </c>
      <c r="AI221" s="1186">
        <v>143</v>
      </c>
      <c r="AJ221" s="1186">
        <v>2</v>
      </c>
      <c r="AK221" s="1186">
        <v>1</v>
      </c>
      <c r="AL221" s="1186">
        <v>0</v>
      </c>
      <c r="AM221" s="1186">
        <v>0</v>
      </c>
      <c r="AN221" s="1186">
        <v>0</v>
      </c>
      <c r="AO221" s="1186">
        <v>0</v>
      </c>
      <c r="AP221" s="1186">
        <v>1</v>
      </c>
      <c r="AQ221" s="1186">
        <v>0</v>
      </c>
      <c r="AR221" s="1186">
        <v>0</v>
      </c>
      <c r="AS221" s="1186">
        <v>0</v>
      </c>
      <c r="AT221" s="1186" t="s">
        <v>1333</v>
      </c>
      <c r="AU221" s="1186">
        <v>0</v>
      </c>
      <c r="AV221" s="1186">
        <v>0</v>
      </c>
      <c r="AW221" s="1186" t="s">
        <v>1333</v>
      </c>
      <c r="AX221" s="1186">
        <v>0</v>
      </c>
      <c r="AY221" s="1186">
        <v>0</v>
      </c>
      <c r="AZ221" s="1186" t="s">
        <v>1333</v>
      </c>
      <c r="BA221" s="1186" t="s">
        <v>1333</v>
      </c>
      <c r="BB221" s="93" t="s">
        <v>723</v>
      </c>
      <c r="BC221" s="364">
        <v>101</v>
      </c>
      <c r="BD221" s="441" t="s">
        <v>1182</v>
      </c>
      <c r="BE221" s="413"/>
      <c r="BF221" s="43" t="s">
        <v>878</v>
      </c>
    </row>
    <row r="222" spans="1:58" ht="15.75">
      <c r="A222" s="111" t="s">
        <v>64</v>
      </c>
      <c r="B222" s="220" t="s">
        <v>1289</v>
      </c>
      <c r="C222" s="111" t="s">
        <v>514</v>
      </c>
      <c r="D222" s="221">
        <v>75</v>
      </c>
      <c r="E222" s="121">
        <v>100</v>
      </c>
      <c r="F222" s="230" t="s">
        <v>1190</v>
      </c>
      <c r="G222" s="203" t="s">
        <v>1332</v>
      </c>
      <c r="H222" s="567" t="s">
        <v>1332</v>
      </c>
      <c r="I222" s="567" t="s">
        <v>1332</v>
      </c>
      <c r="J222" s="737">
        <v>100</v>
      </c>
      <c r="K222" s="1077">
        <v>100</v>
      </c>
      <c r="L222" s="1186">
        <v>100</v>
      </c>
      <c r="M222" s="1186">
        <v>0</v>
      </c>
      <c r="N222" s="1186">
        <v>6</v>
      </c>
      <c r="O222" s="1186">
        <v>4</v>
      </c>
      <c r="P222" s="1186">
        <v>2</v>
      </c>
      <c r="Q222" s="1186">
        <v>4</v>
      </c>
      <c r="R222" s="1186">
        <v>0</v>
      </c>
      <c r="S222" s="1186">
        <v>0</v>
      </c>
      <c r="T222" s="1186">
        <v>0</v>
      </c>
      <c r="U222" s="1186">
        <v>0</v>
      </c>
      <c r="V222" s="1186">
        <v>0</v>
      </c>
      <c r="W222" s="1186">
        <v>0</v>
      </c>
      <c r="X222" s="1186">
        <v>0</v>
      </c>
      <c r="Y222" s="1186">
        <v>0</v>
      </c>
      <c r="Z222" s="1186">
        <v>0</v>
      </c>
      <c r="AA222" s="1186">
        <v>0</v>
      </c>
      <c r="AB222" s="1186" t="s">
        <v>1333</v>
      </c>
      <c r="AC222" s="1186">
        <v>0</v>
      </c>
      <c r="AD222" s="1186">
        <v>0</v>
      </c>
      <c r="AE222" s="1186" t="s">
        <v>1333</v>
      </c>
      <c r="AF222" s="1186">
        <v>0</v>
      </c>
      <c r="AG222" s="1186">
        <v>0</v>
      </c>
      <c r="AH222" s="1186" t="s">
        <v>1333</v>
      </c>
      <c r="AI222" s="1186">
        <v>2</v>
      </c>
      <c r="AJ222" s="1186">
        <v>0</v>
      </c>
      <c r="AK222" s="1186">
        <v>0</v>
      </c>
      <c r="AL222" s="1186">
        <v>0</v>
      </c>
      <c r="AM222" s="1186">
        <v>0</v>
      </c>
      <c r="AN222" s="1186">
        <v>0</v>
      </c>
      <c r="AO222" s="1186">
        <v>0</v>
      </c>
      <c r="AP222" s="1186">
        <v>0</v>
      </c>
      <c r="AQ222" s="1186">
        <v>0</v>
      </c>
      <c r="AR222" s="1186">
        <v>0</v>
      </c>
      <c r="AS222" s="1186">
        <v>0</v>
      </c>
      <c r="AT222" s="1186" t="s">
        <v>1333</v>
      </c>
      <c r="AU222" s="1186">
        <v>0</v>
      </c>
      <c r="AV222" s="1186">
        <v>0</v>
      </c>
      <c r="AW222" s="1186" t="s">
        <v>1333</v>
      </c>
      <c r="AX222" s="1186">
        <v>0</v>
      </c>
      <c r="AY222" s="1186">
        <v>0</v>
      </c>
      <c r="AZ222" s="1186" t="s">
        <v>1333</v>
      </c>
      <c r="BA222" s="1186" t="s">
        <v>1333</v>
      </c>
      <c r="BB222" s="93" t="s">
        <v>723</v>
      </c>
      <c r="BC222" s="364">
        <v>101</v>
      </c>
      <c r="BD222" s="441" t="s">
        <v>1180</v>
      </c>
      <c r="BE222" s="413"/>
      <c r="BF222" s="43" t="s">
        <v>792</v>
      </c>
    </row>
    <row r="223" spans="1:58" ht="15.75">
      <c r="A223" s="111" t="s">
        <v>380</v>
      </c>
      <c r="B223" s="257" t="s">
        <v>1289</v>
      </c>
      <c r="C223" s="111" t="s">
        <v>724</v>
      </c>
      <c r="D223" s="221">
        <v>100</v>
      </c>
      <c r="E223" s="121">
        <v>100</v>
      </c>
      <c r="F223" s="230">
        <v>100</v>
      </c>
      <c r="G223" s="203" t="s">
        <v>1332</v>
      </c>
      <c r="H223" s="567" t="s">
        <v>1190</v>
      </c>
      <c r="I223" s="567" t="s">
        <v>1332</v>
      </c>
      <c r="J223" s="737">
        <v>100</v>
      </c>
      <c r="K223" s="1078" t="s">
        <v>1190</v>
      </c>
      <c r="L223" s="1186">
        <v>100</v>
      </c>
      <c r="M223" s="1186">
        <v>0</v>
      </c>
      <c r="N223" s="1186">
        <v>3</v>
      </c>
      <c r="O223" s="1186">
        <v>2</v>
      </c>
      <c r="P223" s="1186">
        <v>1</v>
      </c>
      <c r="Q223" s="1186">
        <v>2</v>
      </c>
      <c r="R223" s="1186">
        <v>0</v>
      </c>
      <c r="S223" s="1186">
        <v>0</v>
      </c>
      <c r="T223" s="1186">
        <v>0</v>
      </c>
      <c r="U223" s="1186">
        <v>0</v>
      </c>
      <c r="V223" s="1186">
        <v>0</v>
      </c>
      <c r="W223" s="1186">
        <v>0</v>
      </c>
      <c r="X223" s="1186">
        <v>0</v>
      </c>
      <c r="Y223" s="1186">
        <v>0</v>
      </c>
      <c r="Z223" s="1186">
        <v>0</v>
      </c>
      <c r="AA223" s="1186">
        <v>0</v>
      </c>
      <c r="AB223" s="1186" t="s">
        <v>1333</v>
      </c>
      <c r="AC223" s="1186">
        <v>0</v>
      </c>
      <c r="AD223" s="1186">
        <v>0</v>
      </c>
      <c r="AE223" s="1186" t="s">
        <v>1333</v>
      </c>
      <c r="AF223" s="1186">
        <v>0</v>
      </c>
      <c r="AG223" s="1186">
        <v>0</v>
      </c>
      <c r="AH223" s="1186" t="s">
        <v>1333</v>
      </c>
      <c r="AI223" s="1186">
        <v>1</v>
      </c>
      <c r="AJ223" s="1186">
        <v>0</v>
      </c>
      <c r="AK223" s="1186">
        <v>0</v>
      </c>
      <c r="AL223" s="1186">
        <v>0</v>
      </c>
      <c r="AM223" s="1186">
        <v>0</v>
      </c>
      <c r="AN223" s="1186">
        <v>0</v>
      </c>
      <c r="AO223" s="1186">
        <v>0</v>
      </c>
      <c r="AP223" s="1186">
        <v>0</v>
      </c>
      <c r="AQ223" s="1186">
        <v>0</v>
      </c>
      <c r="AR223" s="1186">
        <v>0</v>
      </c>
      <c r="AS223" s="1186">
        <v>0</v>
      </c>
      <c r="AT223" s="1186" t="s">
        <v>1333</v>
      </c>
      <c r="AU223" s="1186">
        <v>0</v>
      </c>
      <c r="AV223" s="1186">
        <v>0</v>
      </c>
      <c r="AW223" s="1186" t="s">
        <v>1333</v>
      </c>
      <c r="AX223" s="1186">
        <v>0</v>
      </c>
      <c r="AY223" s="1186">
        <v>0</v>
      </c>
      <c r="AZ223" s="1186" t="s">
        <v>1333</v>
      </c>
      <c r="BA223" s="1186" t="s">
        <v>1333</v>
      </c>
      <c r="BB223" s="93" t="s">
        <v>723</v>
      </c>
      <c r="BC223" s="364">
        <v>101</v>
      </c>
      <c r="BD223" s="441" t="s">
        <v>1180</v>
      </c>
      <c r="BE223" s="413"/>
      <c r="BF223" s="43" t="s">
        <v>792</v>
      </c>
    </row>
    <row r="224" spans="1:58" ht="15.75">
      <c r="A224" s="111" t="s">
        <v>45</v>
      </c>
      <c r="B224" s="220" t="s">
        <v>1289</v>
      </c>
      <c r="C224" s="111" t="s">
        <v>670</v>
      </c>
      <c r="D224" s="221">
        <v>100</v>
      </c>
      <c r="E224" s="121">
        <v>100</v>
      </c>
      <c r="F224" s="230">
        <v>100</v>
      </c>
      <c r="G224" s="203" t="s">
        <v>1332</v>
      </c>
      <c r="H224" s="567" t="s">
        <v>1332</v>
      </c>
      <c r="I224" s="567" t="s">
        <v>1332</v>
      </c>
      <c r="J224" s="737">
        <v>100</v>
      </c>
      <c r="K224" s="1077">
        <v>100</v>
      </c>
      <c r="L224" s="1186">
        <v>100</v>
      </c>
      <c r="M224" s="1186">
        <v>0</v>
      </c>
      <c r="N224" s="1186">
        <v>90</v>
      </c>
      <c r="O224" s="1186">
        <v>71</v>
      </c>
      <c r="P224" s="1186">
        <v>19</v>
      </c>
      <c r="Q224" s="1186">
        <v>71</v>
      </c>
      <c r="R224" s="1186">
        <v>0</v>
      </c>
      <c r="S224" s="1186">
        <v>0</v>
      </c>
      <c r="T224" s="1186">
        <v>0</v>
      </c>
      <c r="U224" s="1186">
        <v>0</v>
      </c>
      <c r="V224" s="1186">
        <v>0</v>
      </c>
      <c r="W224" s="1186">
        <v>0</v>
      </c>
      <c r="X224" s="1186">
        <v>0</v>
      </c>
      <c r="Y224" s="1186">
        <v>0</v>
      </c>
      <c r="Z224" s="1186">
        <v>0</v>
      </c>
      <c r="AA224" s="1186">
        <v>0</v>
      </c>
      <c r="AB224" s="1186" t="s">
        <v>1333</v>
      </c>
      <c r="AC224" s="1186">
        <v>0</v>
      </c>
      <c r="AD224" s="1186">
        <v>0</v>
      </c>
      <c r="AE224" s="1186" t="s">
        <v>1333</v>
      </c>
      <c r="AF224" s="1186">
        <v>0</v>
      </c>
      <c r="AG224" s="1186">
        <v>0</v>
      </c>
      <c r="AH224" s="1186" t="s">
        <v>1333</v>
      </c>
      <c r="AI224" s="1186">
        <v>19</v>
      </c>
      <c r="AJ224" s="1186">
        <v>0</v>
      </c>
      <c r="AK224" s="1186">
        <v>0</v>
      </c>
      <c r="AL224" s="1186">
        <v>0</v>
      </c>
      <c r="AM224" s="1186">
        <v>0</v>
      </c>
      <c r="AN224" s="1186">
        <v>0</v>
      </c>
      <c r="AO224" s="1186">
        <v>0</v>
      </c>
      <c r="AP224" s="1186">
        <v>0</v>
      </c>
      <c r="AQ224" s="1186">
        <v>0</v>
      </c>
      <c r="AR224" s="1186">
        <v>0</v>
      </c>
      <c r="AS224" s="1186">
        <v>0</v>
      </c>
      <c r="AT224" s="1186" t="s">
        <v>1333</v>
      </c>
      <c r="AU224" s="1186">
        <v>0</v>
      </c>
      <c r="AV224" s="1186">
        <v>0</v>
      </c>
      <c r="AW224" s="1186" t="s">
        <v>1333</v>
      </c>
      <c r="AX224" s="1186">
        <v>0</v>
      </c>
      <c r="AY224" s="1186">
        <v>0</v>
      </c>
      <c r="AZ224" s="1186" t="s">
        <v>1333</v>
      </c>
      <c r="BA224" s="1186" t="s">
        <v>1333</v>
      </c>
      <c r="BB224" s="93" t="s">
        <v>723</v>
      </c>
      <c r="BC224" s="364">
        <v>101</v>
      </c>
      <c r="BD224" s="441" t="s">
        <v>882</v>
      </c>
      <c r="BE224" s="413"/>
      <c r="BF224" s="43" t="s">
        <v>792</v>
      </c>
    </row>
    <row r="225" spans="1:58" ht="15.75">
      <c r="A225" s="111" t="s">
        <v>1170</v>
      </c>
      <c r="B225" s="220" t="s">
        <v>1289</v>
      </c>
      <c r="C225" s="111" t="s">
        <v>650</v>
      </c>
      <c r="D225" s="221">
        <v>98.31</v>
      </c>
      <c r="E225" s="121">
        <v>100</v>
      </c>
      <c r="F225" s="230">
        <v>100</v>
      </c>
      <c r="G225" s="203" t="s">
        <v>1332</v>
      </c>
      <c r="H225" s="567" t="s">
        <v>1332</v>
      </c>
      <c r="I225" s="567" t="s">
        <v>1332</v>
      </c>
      <c r="J225" s="737">
        <v>100</v>
      </c>
      <c r="K225" s="1077">
        <v>100</v>
      </c>
      <c r="L225" s="1186">
        <v>100</v>
      </c>
      <c r="M225" s="1186">
        <v>0</v>
      </c>
      <c r="N225" s="1186">
        <v>31</v>
      </c>
      <c r="O225" s="1186">
        <v>24</v>
      </c>
      <c r="P225" s="1186">
        <v>7</v>
      </c>
      <c r="Q225" s="1186">
        <v>24</v>
      </c>
      <c r="R225" s="1186">
        <v>0</v>
      </c>
      <c r="S225" s="1186">
        <v>0</v>
      </c>
      <c r="T225" s="1186">
        <v>0</v>
      </c>
      <c r="U225" s="1186">
        <v>0</v>
      </c>
      <c r="V225" s="1186">
        <v>0</v>
      </c>
      <c r="W225" s="1186">
        <v>0</v>
      </c>
      <c r="X225" s="1186">
        <v>0</v>
      </c>
      <c r="Y225" s="1186">
        <v>0</v>
      </c>
      <c r="Z225" s="1186">
        <v>0</v>
      </c>
      <c r="AA225" s="1186">
        <v>0</v>
      </c>
      <c r="AB225" s="1186" t="s">
        <v>1333</v>
      </c>
      <c r="AC225" s="1186">
        <v>0</v>
      </c>
      <c r="AD225" s="1186">
        <v>0</v>
      </c>
      <c r="AE225" s="1186" t="s">
        <v>1333</v>
      </c>
      <c r="AF225" s="1186">
        <v>0</v>
      </c>
      <c r="AG225" s="1186">
        <v>0</v>
      </c>
      <c r="AH225" s="1186" t="s">
        <v>1333</v>
      </c>
      <c r="AI225" s="1186">
        <v>7</v>
      </c>
      <c r="AJ225" s="1186">
        <v>0</v>
      </c>
      <c r="AK225" s="1186">
        <v>0</v>
      </c>
      <c r="AL225" s="1186">
        <v>0</v>
      </c>
      <c r="AM225" s="1186">
        <v>0</v>
      </c>
      <c r="AN225" s="1186">
        <v>0</v>
      </c>
      <c r="AO225" s="1186">
        <v>0</v>
      </c>
      <c r="AP225" s="1186">
        <v>0</v>
      </c>
      <c r="AQ225" s="1186">
        <v>0</v>
      </c>
      <c r="AR225" s="1186">
        <v>0</v>
      </c>
      <c r="AS225" s="1186">
        <v>0</v>
      </c>
      <c r="AT225" s="1186" t="s">
        <v>1333</v>
      </c>
      <c r="AU225" s="1186">
        <v>0</v>
      </c>
      <c r="AV225" s="1186">
        <v>0</v>
      </c>
      <c r="AW225" s="1186" t="s">
        <v>1333</v>
      </c>
      <c r="AX225" s="1186">
        <v>0</v>
      </c>
      <c r="AY225" s="1186">
        <v>0</v>
      </c>
      <c r="AZ225" s="1186" t="s">
        <v>1333</v>
      </c>
      <c r="BA225" s="1186" t="s">
        <v>1333</v>
      </c>
      <c r="BB225" s="93" t="s">
        <v>723</v>
      </c>
      <c r="BC225" s="364">
        <v>101</v>
      </c>
      <c r="BD225" s="441" t="s">
        <v>882</v>
      </c>
      <c r="BE225" s="413"/>
      <c r="BF225" s="43" t="s">
        <v>792</v>
      </c>
    </row>
    <row r="226" spans="1:58" ht="15.75">
      <c r="A226" s="111" t="s">
        <v>1168</v>
      </c>
      <c r="B226" s="220" t="s">
        <v>1289</v>
      </c>
      <c r="C226" s="111" t="s">
        <v>649</v>
      </c>
      <c r="D226" s="221">
        <v>96.34</v>
      </c>
      <c r="E226" s="121">
        <v>98.84</v>
      </c>
      <c r="F226" s="230">
        <v>100</v>
      </c>
      <c r="G226" s="203" t="s">
        <v>1332</v>
      </c>
      <c r="H226" s="567" t="s">
        <v>1332</v>
      </c>
      <c r="I226" s="567" t="s">
        <v>1332</v>
      </c>
      <c r="J226" s="737">
        <v>99.26</v>
      </c>
      <c r="K226" s="1077">
        <v>100</v>
      </c>
      <c r="L226" s="1186">
        <v>100</v>
      </c>
      <c r="M226" s="1186">
        <v>35</v>
      </c>
      <c r="N226" s="1186">
        <v>281</v>
      </c>
      <c r="O226" s="1186">
        <v>176</v>
      </c>
      <c r="P226" s="1186">
        <v>105</v>
      </c>
      <c r="Q226" s="1186">
        <v>166</v>
      </c>
      <c r="R226" s="1186">
        <v>9</v>
      </c>
      <c r="S226" s="1186">
        <v>1</v>
      </c>
      <c r="T226" s="1186">
        <v>0</v>
      </c>
      <c r="U226" s="1186">
        <v>0</v>
      </c>
      <c r="V226" s="1186">
        <v>0</v>
      </c>
      <c r="W226" s="1186">
        <v>0</v>
      </c>
      <c r="X226" s="1186">
        <v>0</v>
      </c>
      <c r="Y226" s="1186">
        <v>0</v>
      </c>
      <c r="Z226" s="1186">
        <v>0</v>
      </c>
      <c r="AA226" s="1186">
        <v>0</v>
      </c>
      <c r="AB226" s="1186" t="s">
        <v>1333</v>
      </c>
      <c r="AC226" s="1186">
        <v>0</v>
      </c>
      <c r="AD226" s="1186">
        <v>0</v>
      </c>
      <c r="AE226" s="1186" t="s">
        <v>1333</v>
      </c>
      <c r="AF226" s="1186">
        <v>0</v>
      </c>
      <c r="AG226" s="1186">
        <v>0</v>
      </c>
      <c r="AH226" s="1186" t="s">
        <v>1333</v>
      </c>
      <c r="AI226" s="1186">
        <v>104</v>
      </c>
      <c r="AJ226" s="1186">
        <v>1</v>
      </c>
      <c r="AK226" s="1186">
        <v>0</v>
      </c>
      <c r="AL226" s="1186">
        <v>0</v>
      </c>
      <c r="AM226" s="1186">
        <v>0</v>
      </c>
      <c r="AN226" s="1186">
        <v>0</v>
      </c>
      <c r="AO226" s="1186">
        <v>0</v>
      </c>
      <c r="AP226" s="1186">
        <v>0</v>
      </c>
      <c r="AQ226" s="1186">
        <v>0</v>
      </c>
      <c r="AR226" s="1186">
        <v>0</v>
      </c>
      <c r="AS226" s="1186">
        <v>0</v>
      </c>
      <c r="AT226" s="1186" t="s">
        <v>1333</v>
      </c>
      <c r="AU226" s="1186">
        <v>0</v>
      </c>
      <c r="AV226" s="1186">
        <v>0</v>
      </c>
      <c r="AW226" s="1186" t="s">
        <v>1333</v>
      </c>
      <c r="AX226" s="1186">
        <v>0</v>
      </c>
      <c r="AY226" s="1186">
        <v>0</v>
      </c>
      <c r="AZ226" s="1186" t="s">
        <v>1333</v>
      </c>
      <c r="BA226" s="1186" t="s">
        <v>1333</v>
      </c>
      <c r="BB226" s="93" t="s">
        <v>723</v>
      </c>
      <c r="BC226" s="364">
        <v>101</v>
      </c>
      <c r="BD226" s="441" t="s">
        <v>1181</v>
      </c>
      <c r="BE226" s="413"/>
      <c r="BF226" s="43" t="s">
        <v>792</v>
      </c>
    </row>
    <row r="227" spans="1:58" ht="15.75">
      <c r="A227" s="111" t="s">
        <v>235</v>
      </c>
      <c r="B227" s="220" t="s">
        <v>1289</v>
      </c>
      <c r="C227" s="111" t="s">
        <v>551</v>
      </c>
      <c r="D227" s="221">
        <v>85.25</v>
      </c>
      <c r="E227" s="121">
        <v>96.53</v>
      </c>
      <c r="F227" s="230">
        <v>97.25</v>
      </c>
      <c r="G227" s="203" t="s">
        <v>1433</v>
      </c>
      <c r="H227" s="567" t="s">
        <v>1432</v>
      </c>
      <c r="I227" s="567" t="s">
        <v>1332</v>
      </c>
      <c r="J227" s="737">
        <v>99.76</v>
      </c>
      <c r="K227" s="1077">
        <v>100</v>
      </c>
      <c r="L227" s="1186">
        <v>100</v>
      </c>
      <c r="M227" s="1186">
        <v>27</v>
      </c>
      <c r="N227" s="1186">
        <v>388</v>
      </c>
      <c r="O227" s="1186">
        <v>341</v>
      </c>
      <c r="P227" s="1186">
        <v>47</v>
      </c>
      <c r="Q227" s="1186">
        <v>339</v>
      </c>
      <c r="R227" s="1186">
        <v>1</v>
      </c>
      <c r="S227" s="1186">
        <v>0</v>
      </c>
      <c r="T227" s="1186">
        <v>0</v>
      </c>
      <c r="U227" s="1186">
        <v>1</v>
      </c>
      <c r="V227" s="1186">
        <v>0</v>
      </c>
      <c r="W227" s="1186">
        <v>0</v>
      </c>
      <c r="X227" s="1186">
        <v>0</v>
      </c>
      <c r="Y227" s="1186">
        <v>0</v>
      </c>
      <c r="Z227" s="1186">
        <v>0</v>
      </c>
      <c r="AA227" s="1186">
        <v>0</v>
      </c>
      <c r="AB227" s="1186" t="s">
        <v>1333</v>
      </c>
      <c r="AC227" s="1186">
        <v>0</v>
      </c>
      <c r="AD227" s="1186">
        <v>0</v>
      </c>
      <c r="AE227" s="1186" t="s">
        <v>1333</v>
      </c>
      <c r="AF227" s="1186">
        <v>0</v>
      </c>
      <c r="AG227" s="1186">
        <v>0</v>
      </c>
      <c r="AH227" s="1186" t="s">
        <v>1333</v>
      </c>
      <c r="AI227" s="1186">
        <v>46</v>
      </c>
      <c r="AJ227" s="1186">
        <v>0</v>
      </c>
      <c r="AK227" s="1186">
        <v>1</v>
      </c>
      <c r="AL227" s="1186">
        <v>0</v>
      </c>
      <c r="AM227" s="1186">
        <v>0</v>
      </c>
      <c r="AN227" s="1186">
        <v>0</v>
      </c>
      <c r="AO227" s="1186">
        <v>0</v>
      </c>
      <c r="AP227" s="1186">
        <v>0</v>
      </c>
      <c r="AQ227" s="1186">
        <v>0</v>
      </c>
      <c r="AR227" s="1186">
        <v>0</v>
      </c>
      <c r="AS227" s="1186">
        <v>0</v>
      </c>
      <c r="AT227" s="1186" t="s">
        <v>1333</v>
      </c>
      <c r="AU227" s="1186">
        <v>0</v>
      </c>
      <c r="AV227" s="1186">
        <v>0</v>
      </c>
      <c r="AW227" s="1186" t="s">
        <v>1333</v>
      </c>
      <c r="AX227" s="1186">
        <v>0</v>
      </c>
      <c r="AY227" s="1186">
        <v>0</v>
      </c>
      <c r="AZ227" s="1186" t="s">
        <v>1333</v>
      </c>
      <c r="BA227" s="1186" t="s">
        <v>1333</v>
      </c>
      <c r="BB227" s="93" t="s">
        <v>723</v>
      </c>
      <c r="BC227" s="364">
        <v>101</v>
      </c>
      <c r="BD227" s="441" t="s">
        <v>1182</v>
      </c>
      <c r="BE227" s="413"/>
      <c r="BF227" s="43" t="s">
        <v>792</v>
      </c>
    </row>
    <row r="228" spans="1:58" ht="15.75">
      <c r="A228" s="111" t="s">
        <v>368</v>
      </c>
      <c r="B228" s="220" t="s">
        <v>1289</v>
      </c>
      <c r="C228" s="111" t="s">
        <v>369</v>
      </c>
      <c r="D228" s="221">
        <v>100</v>
      </c>
      <c r="E228" s="121">
        <v>100</v>
      </c>
      <c r="F228" s="230">
        <v>100</v>
      </c>
      <c r="G228" s="203" t="s">
        <v>1332</v>
      </c>
      <c r="H228" s="567" t="s">
        <v>1332</v>
      </c>
      <c r="I228" s="567" t="s">
        <v>1332</v>
      </c>
      <c r="J228" s="737">
        <v>100</v>
      </c>
      <c r="K228" s="1077">
        <v>100</v>
      </c>
      <c r="L228" s="1186">
        <v>100</v>
      </c>
      <c r="M228" s="1186">
        <v>0</v>
      </c>
      <c r="N228" s="1186">
        <v>10</v>
      </c>
      <c r="O228" s="1186">
        <v>10</v>
      </c>
      <c r="P228" s="1186">
        <v>0</v>
      </c>
      <c r="Q228" s="1186">
        <v>10</v>
      </c>
      <c r="R228" s="1186">
        <v>0</v>
      </c>
      <c r="S228" s="1186">
        <v>0</v>
      </c>
      <c r="T228" s="1186">
        <v>0</v>
      </c>
      <c r="U228" s="1186">
        <v>0</v>
      </c>
      <c r="V228" s="1186">
        <v>0</v>
      </c>
      <c r="W228" s="1186">
        <v>0</v>
      </c>
      <c r="X228" s="1186">
        <v>0</v>
      </c>
      <c r="Y228" s="1186">
        <v>0</v>
      </c>
      <c r="Z228" s="1186">
        <v>0</v>
      </c>
      <c r="AA228" s="1186">
        <v>0</v>
      </c>
      <c r="AB228" s="1186" t="s">
        <v>1333</v>
      </c>
      <c r="AC228" s="1186">
        <v>0</v>
      </c>
      <c r="AD228" s="1186">
        <v>0</v>
      </c>
      <c r="AE228" s="1186" t="s">
        <v>1333</v>
      </c>
      <c r="AF228" s="1186">
        <v>0</v>
      </c>
      <c r="AG228" s="1186">
        <v>0</v>
      </c>
      <c r="AH228" s="1186" t="s">
        <v>1333</v>
      </c>
      <c r="AI228" s="1186">
        <v>0</v>
      </c>
      <c r="AJ228" s="1186">
        <v>0</v>
      </c>
      <c r="AK228" s="1186">
        <v>0</v>
      </c>
      <c r="AL228" s="1186">
        <v>0</v>
      </c>
      <c r="AM228" s="1186">
        <v>0</v>
      </c>
      <c r="AN228" s="1186">
        <v>0</v>
      </c>
      <c r="AO228" s="1186">
        <v>0</v>
      </c>
      <c r="AP228" s="1186">
        <v>0</v>
      </c>
      <c r="AQ228" s="1186">
        <v>0</v>
      </c>
      <c r="AR228" s="1186">
        <v>0</v>
      </c>
      <c r="AS228" s="1186">
        <v>0</v>
      </c>
      <c r="AT228" s="1186" t="s">
        <v>1333</v>
      </c>
      <c r="AU228" s="1186">
        <v>0</v>
      </c>
      <c r="AV228" s="1186">
        <v>0</v>
      </c>
      <c r="AW228" s="1186" t="s">
        <v>1333</v>
      </c>
      <c r="AX228" s="1186">
        <v>0</v>
      </c>
      <c r="AY228" s="1186">
        <v>0</v>
      </c>
      <c r="AZ228" s="1186" t="s">
        <v>1333</v>
      </c>
      <c r="BA228" s="1186" t="s">
        <v>1333</v>
      </c>
      <c r="BB228" s="93" t="s">
        <v>723</v>
      </c>
      <c r="BC228" s="364">
        <v>101</v>
      </c>
      <c r="BD228" s="441" t="s">
        <v>882</v>
      </c>
      <c r="BE228" s="413"/>
      <c r="BF228" s="43" t="s">
        <v>792</v>
      </c>
    </row>
    <row r="229" spans="1:58" ht="15.75">
      <c r="A229" s="111" t="s">
        <v>241</v>
      </c>
      <c r="B229" s="220" t="s">
        <v>1289</v>
      </c>
      <c r="C229" s="111" t="s">
        <v>554</v>
      </c>
      <c r="D229" s="221">
        <v>93.57</v>
      </c>
      <c r="E229" s="121">
        <v>100</v>
      </c>
      <c r="F229" s="230">
        <v>100</v>
      </c>
      <c r="G229" s="203" t="s">
        <v>1332</v>
      </c>
      <c r="H229" s="569" t="s">
        <v>1332</v>
      </c>
      <c r="I229" s="567" t="s">
        <v>1332</v>
      </c>
      <c r="J229" s="737">
        <v>100</v>
      </c>
      <c r="K229" s="1077">
        <v>100</v>
      </c>
      <c r="L229" s="1186">
        <v>97.8</v>
      </c>
      <c r="M229" s="1186">
        <v>1</v>
      </c>
      <c r="N229" s="1186">
        <v>189</v>
      </c>
      <c r="O229" s="1186">
        <v>170</v>
      </c>
      <c r="P229" s="1186">
        <v>19</v>
      </c>
      <c r="Q229" s="1186">
        <v>157</v>
      </c>
      <c r="R229" s="1186">
        <v>3</v>
      </c>
      <c r="S229" s="1186">
        <v>6</v>
      </c>
      <c r="T229" s="1186">
        <v>0</v>
      </c>
      <c r="U229" s="1186">
        <v>0</v>
      </c>
      <c r="V229" s="1186">
        <v>0</v>
      </c>
      <c r="W229" s="1186">
        <v>0</v>
      </c>
      <c r="X229" s="1186">
        <v>1</v>
      </c>
      <c r="Y229" s="1186">
        <v>0</v>
      </c>
      <c r="Z229" s="1186">
        <v>1</v>
      </c>
      <c r="AA229" s="1186">
        <v>0</v>
      </c>
      <c r="AB229" s="1186" t="s">
        <v>3030</v>
      </c>
      <c r="AC229" s="1186">
        <v>1</v>
      </c>
      <c r="AD229" s="1186">
        <v>0</v>
      </c>
      <c r="AE229" s="1186" t="s">
        <v>3031</v>
      </c>
      <c r="AF229" s="1186">
        <v>1</v>
      </c>
      <c r="AG229" s="1186">
        <v>0</v>
      </c>
      <c r="AH229" s="1186" t="s">
        <v>3032</v>
      </c>
      <c r="AI229" s="1186">
        <v>17</v>
      </c>
      <c r="AJ229" s="1186">
        <v>2</v>
      </c>
      <c r="AK229" s="1186">
        <v>0</v>
      </c>
      <c r="AL229" s="1186">
        <v>0</v>
      </c>
      <c r="AM229" s="1186">
        <v>0</v>
      </c>
      <c r="AN229" s="1186">
        <v>0</v>
      </c>
      <c r="AO229" s="1186">
        <v>0</v>
      </c>
      <c r="AP229" s="1186">
        <v>0</v>
      </c>
      <c r="AQ229" s="1186">
        <v>0</v>
      </c>
      <c r="AR229" s="1186">
        <v>0</v>
      </c>
      <c r="AS229" s="1186">
        <v>0</v>
      </c>
      <c r="AT229" s="1186" t="s">
        <v>1333</v>
      </c>
      <c r="AU229" s="1186">
        <v>0</v>
      </c>
      <c r="AV229" s="1186">
        <v>0</v>
      </c>
      <c r="AW229" s="1186" t="s">
        <v>1333</v>
      </c>
      <c r="AX229" s="1186">
        <v>0</v>
      </c>
      <c r="AY229" s="1186">
        <v>0</v>
      </c>
      <c r="AZ229" s="1186" t="s">
        <v>1333</v>
      </c>
      <c r="BA229" s="1186" t="s">
        <v>3075</v>
      </c>
      <c r="BB229" s="93" t="s">
        <v>723</v>
      </c>
      <c r="BC229" s="364">
        <v>101</v>
      </c>
      <c r="BD229" s="441" t="s">
        <v>1181</v>
      </c>
      <c r="BE229" s="413"/>
      <c r="BF229" s="43" t="s">
        <v>878</v>
      </c>
    </row>
    <row r="230" spans="1:58" ht="15.75">
      <c r="A230" s="111" t="s">
        <v>175</v>
      </c>
      <c r="B230" s="220" t="s">
        <v>1289</v>
      </c>
      <c r="C230" s="111" t="s">
        <v>821</v>
      </c>
      <c r="D230" s="221">
        <v>92.17</v>
      </c>
      <c r="E230" s="121">
        <v>100</v>
      </c>
      <c r="F230" s="230">
        <v>97.12</v>
      </c>
      <c r="G230" s="203" t="s">
        <v>1332</v>
      </c>
      <c r="H230" s="567" t="s">
        <v>1332</v>
      </c>
      <c r="I230" s="567" t="s">
        <v>1332</v>
      </c>
      <c r="J230" s="737">
        <v>100</v>
      </c>
      <c r="K230" s="1077">
        <v>100</v>
      </c>
      <c r="L230" s="1186">
        <v>100</v>
      </c>
      <c r="M230" s="1186">
        <v>0</v>
      </c>
      <c r="N230" s="1186">
        <v>131</v>
      </c>
      <c r="O230" s="1186">
        <v>109</v>
      </c>
      <c r="P230" s="1186">
        <v>22</v>
      </c>
      <c r="Q230" s="1186">
        <v>106</v>
      </c>
      <c r="R230" s="1186">
        <v>2</v>
      </c>
      <c r="S230" s="1186">
        <v>1</v>
      </c>
      <c r="T230" s="1186">
        <v>0</v>
      </c>
      <c r="U230" s="1186">
        <v>0</v>
      </c>
      <c r="V230" s="1186">
        <v>0</v>
      </c>
      <c r="W230" s="1186">
        <v>0</v>
      </c>
      <c r="X230" s="1186">
        <v>0</v>
      </c>
      <c r="Y230" s="1186">
        <v>0</v>
      </c>
      <c r="Z230" s="1186">
        <v>0</v>
      </c>
      <c r="AA230" s="1186">
        <v>0</v>
      </c>
      <c r="AB230" s="1186" t="s">
        <v>1333</v>
      </c>
      <c r="AC230" s="1186">
        <v>0</v>
      </c>
      <c r="AD230" s="1186">
        <v>0</v>
      </c>
      <c r="AE230" s="1186" t="s">
        <v>1333</v>
      </c>
      <c r="AF230" s="1186">
        <v>0</v>
      </c>
      <c r="AG230" s="1186">
        <v>0</v>
      </c>
      <c r="AH230" s="1186" t="s">
        <v>1333</v>
      </c>
      <c r="AI230" s="1186">
        <v>21</v>
      </c>
      <c r="AJ230" s="1186">
        <v>1</v>
      </c>
      <c r="AK230" s="1186">
        <v>0</v>
      </c>
      <c r="AL230" s="1186">
        <v>0</v>
      </c>
      <c r="AM230" s="1186">
        <v>0</v>
      </c>
      <c r="AN230" s="1186">
        <v>0</v>
      </c>
      <c r="AO230" s="1186">
        <v>0</v>
      </c>
      <c r="AP230" s="1186">
        <v>0</v>
      </c>
      <c r="AQ230" s="1186">
        <v>0</v>
      </c>
      <c r="AR230" s="1186">
        <v>0</v>
      </c>
      <c r="AS230" s="1186">
        <v>0</v>
      </c>
      <c r="AT230" s="1186" t="s">
        <v>1333</v>
      </c>
      <c r="AU230" s="1186">
        <v>0</v>
      </c>
      <c r="AV230" s="1186">
        <v>0</v>
      </c>
      <c r="AW230" s="1186" t="s">
        <v>1333</v>
      </c>
      <c r="AX230" s="1186">
        <v>0</v>
      </c>
      <c r="AY230" s="1186">
        <v>0</v>
      </c>
      <c r="AZ230" s="1186" t="s">
        <v>1333</v>
      </c>
      <c r="BA230" s="1186" t="s">
        <v>1333</v>
      </c>
      <c r="BB230" s="93" t="s">
        <v>723</v>
      </c>
      <c r="BC230" s="364">
        <v>101</v>
      </c>
      <c r="BD230" s="441" t="s">
        <v>1181</v>
      </c>
      <c r="BE230" s="413"/>
      <c r="BF230" s="43" t="s">
        <v>792</v>
      </c>
    </row>
    <row r="231" spans="1:58" ht="15.75">
      <c r="A231" s="111" t="s">
        <v>401</v>
      </c>
      <c r="B231" s="220" t="s">
        <v>1289</v>
      </c>
      <c r="C231" s="111" t="s">
        <v>635</v>
      </c>
      <c r="D231" s="221">
        <v>100</v>
      </c>
      <c r="E231" s="121">
        <v>100</v>
      </c>
      <c r="F231" s="230">
        <v>100</v>
      </c>
      <c r="G231" s="203" t="s">
        <v>1332</v>
      </c>
      <c r="H231" s="567" t="s">
        <v>1332</v>
      </c>
      <c r="I231" s="567" t="s">
        <v>1332</v>
      </c>
      <c r="J231" s="737">
        <v>100</v>
      </c>
      <c r="K231" s="1077">
        <v>100</v>
      </c>
      <c r="L231" s="1186">
        <v>100</v>
      </c>
      <c r="M231" s="1186">
        <v>0</v>
      </c>
      <c r="N231" s="1186">
        <v>11</v>
      </c>
      <c r="O231" s="1186">
        <v>6</v>
      </c>
      <c r="P231" s="1186">
        <v>5</v>
      </c>
      <c r="Q231" s="1186">
        <v>6</v>
      </c>
      <c r="R231" s="1186">
        <v>0</v>
      </c>
      <c r="S231" s="1186">
        <v>0</v>
      </c>
      <c r="T231" s="1186">
        <v>0</v>
      </c>
      <c r="U231" s="1186">
        <v>0</v>
      </c>
      <c r="V231" s="1186">
        <v>0</v>
      </c>
      <c r="W231" s="1186">
        <v>0</v>
      </c>
      <c r="X231" s="1186">
        <v>0</v>
      </c>
      <c r="Y231" s="1186">
        <v>0</v>
      </c>
      <c r="Z231" s="1186">
        <v>0</v>
      </c>
      <c r="AA231" s="1186">
        <v>0</v>
      </c>
      <c r="AB231" s="1186" t="s">
        <v>1333</v>
      </c>
      <c r="AC231" s="1186">
        <v>0</v>
      </c>
      <c r="AD231" s="1186">
        <v>0</v>
      </c>
      <c r="AE231" s="1186" t="s">
        <v>1333</v>
      </c>
      <c r="AF231" s="1186">
        <v>0</v>
      </c>
      <c r="AG231" s="1186">
        <v>0</v>
      </c>
      <c r="AH231" s="1186" t="s">
        <v>1333</v>
      </c>
      <c r="AI231" s="1186">
        <v>5</v>
      </c>
      <c r="AJ231" s="1186">
        <v>0</v>
      </c>
      <c r="AK231" s="1186">
        <v>0</v>
      </c>
      <c r="AL231" s="1186">
        <v>0</v>
      </c>
      <c r="AM231" s="1186">
        <v>0</v>
      </c>
      <c r="AN231" s="1186">
        <v>0</v>
      </c>
      <c r="AO231" s="1186">
        <v>0</v>
      </c>
      <c r="AP231" s="1186">
        <v>0</v>
      </c>
      <c r="AQ231" s="1186">
        <v>0</v>
      </c>
      <c r="AR231" s="1186">
        <v>0</v>
      </c>
      <c r="AS231" s="1186">
        <v>0</v>
      </c>
      <c r="AT231" s="1186" t="s">
        <v>1333</v>
      </c>
      <c r="AU231" s="1186">
        <v>0</v>
      </c>
      <c r="AV231" s="1186">
        <v>0</v>
      </c>
      <c r="AW231" s="1186" t="s">
        <v>1333</v>
      </c>
      <c r="AX231" s="1186">
        <v>0</v>
      </c>
      <c r="AY231" s="1186">
        <v>0</v>
      </c>
      <c r="AZ231" s="1186" t="s">
        <v>1333</v>
      </c>
      <c r="BA231" s="1186" t="s">
        <v>1333</v>
      </c>
      <c r="BB231" s="93" t="s">
        <v>723</v>
      </c>
      <c r="BC231" s="364">
        <v>101</v>
      </c>
      <c r="BD231" s="441" t="s">
        <v>1179</v>
      </c>
      <c r="BE231" s="413"/>
      <c r="BF231" s="43" t="s">
        <v>792</v>
      </c>
    </row>
    <row r="232" spans="1:58" ht="15.75">
      <c r="A232" s="111" t="s">
        <v>250</v>
      </c>
      <c r="B232" s="220" t="s">
        <v>1289</v>
      </c>
      <c r="C232" s="111" t="s">
        <v>820</v>
      </c>
      <c r="D232" s="221">
        <v>90.1</v>
      </c>
      <c r="E232" s="121">
        <v>100</v>
      </c>
      <c r="F232" s="230">
        <v>100</v>
      </c>
      <c r="G232" s="203" t="s">
        <v>1332</v>
      </c>
      <c r="H232" s="567" t="s">
        <v>1332</v>
      </c>
      <c r="I232" s="567" t="s">
        <v>1332</v>
      </c>
      <c r="J232" s="737">
        <v>100</v>
      </c>
      <c r="K232" s="1077">
        <v>100</v>
      </c>
      <c r="L232" s="1186">
        <v>100</v>
      </c>
      <c r="M232" s="1186">
        <v>0</v>
      </c>
      <c r="N232" s="1186">
        <v>106</v>
      </c>
      <c r="O232" s="1186">
        <v>81</v>
      </c>
      <c r="P232" s="1186">
        <v>25</v>
      </c>
      <c r="Q232" s="1186">
        <v>81</v>
      </c>
      <c r="R232" s="1186">
        <v>0</v>
      </c>
      <c r="S232" s="1186">
        <v>0</v>
      </c>
      <c r="T232" s="1186">
        <v>0</v>
      </c>
      <c r="U232" s="1186">
        <v>0</v>
      </c>
      <c r="V232" s="1186">
        <v>0</v>
      </c>
      <c r="W232" s="1186">
        <v>0</v>
      </c>
      <c r="X232" s="1186">
        <v>0</v>
      </c>
      <c r="Y232" s="1186">
        <v>0</v>
      </c>
      <c r="Z232" s="1186">
        <v>0</v>
      </c>
      <c r="AA232" s="1186">
        <v>0</v>
      </c>
      <c r="AB232" s="1186" t="s">
        <v>1333</v>
      </c>
      <c r="AC232" s="1186">
        <v>0</v>
      </c>
      <c r="AD232" s="1186">
        <v>0</v>
      </c>
      <c r="AE232" s="1186" t="s">
        <v>1333</v>
      </c>
      <c r="AF232" s="1186">
        <v>0</v>
      </c>
      <c r="AG232" s="1186">
        <v>0</v>
      </c>
      <c r="AH232" s="1186" t="s">
        <v>1333</v>
      </c>
      <c r="AI232" s="1186">
        <v>25</v>
      </c>
      <c r="AJ232" s="1186">
        <v>0</v>
      </c>
      <c r="AK232" s="1186">
        <v>0</v>
      </c>
      <c r="AL232" s="1186">
        <v>0</v>
      </c>
      <c r="AM232" s="1186">
        <v>0</v>
      </c>
      <c r="AN232" s="1186">
        <v>0</v>
      </c>
      <c r="AO232" s="1186">
        <v>0</v>
      </c>
      <c r="AP232" s="1186">
        <v>0</v>
      </c>
      <c r="AQ232" s="1186">
        <v>0</v>
      </c>
      <c r="AR232" s="1186">
        <v>0</v>
      </c>
      <c r="AS232" s="1186">
        <v>0</v>
      </c>
      <c r="AT232" s="1186" t="s">
        <v>1333</v>
      </c>
      <c r="AU232" s="1186">
        <v>0</v>
      </c>
      <c r="AV232" s="1186">
        <v>0</v>
      </c>
      <c r="AW232" s="1186" t="s">
        <v>1333</v>
      </c>
      <c r="AX232" s="1186">
        <v>0</v>
      </c>
      <c r="AY232" s="1186">
        <v>0</v>
      </c>
      <c r="AZ232" s="1186" t="s">
        <v>1333</v>
      </c>
      <c r="BA232" s="1186" t="s">
        <v>1333</v>
      </c>
      <c r="BB232" s="93" t="s">
        <v>690</v>
      </c>
      <c r="BC232" s="364">
        <v>101</v>
      </c>
      <c r="BD232" s="441" t="s">
        <v>1181</v>
      </c>
      <c r="BE232" s="413"/>
      <c r="BF232" s="43" t="s">
        <v>792</v>
      </c>
    </row>
    <row r="233" spans="1:58" ht="15.75">
      <c r="A233" s="111" t="s">
        <v>307</v>
      </c>
      <c r="B233" s="220" t="s">
        <v>1289</v>
      </c>
      <c r="C233" s="111" t="s">
        <v>577</v>
      </c>
      <c r="D233" s="221">
        <v>98.18</v>
      </c>
      <c r="E233" s="121">
        <v>100</v>
      </c>
      <c r="F233" s="230">
        <v>100</v>
      </c>
      <c r="G233" s="203" t="s">
        <v>1332</v>
      </c>
      <c r="H233" s="567" t="s">
        <v>1332</v>
      </c>
      <c r="I233" s="567" t="s">
        <v>1332</v>
      </c>
      <c r="J233" s="737">
        <v>100</v>
      </c>
      <c r="K233" s="1077">
        <v>100</v>
      </c>
      <c r="L233" s="1186">
        <v>100</v>
      </c>
      <c r="M233" s="1186">
        <v>0</v>
      </c>
      <c r="N233" s="1186">
        <v>60</v>
      </c>
      <c r="O233" s="1186">
        <v>48</v>
      </c>
      <c r="P233" s="1186">
        <v>12</v>
      </c>
      <c r="Q233" s="1186">
        <v>48</v>
      </c>
      <c r="R233" s="1186">
        <v>0</v>
      </c>
      <c r="S233" s="1186">
        <v>0</v>
      </c>
      <c r="T233" s="1186">
        <v>0</v>
      </c>
      <c r="U233" s="1186">
        <v>0</v>
      </c>
      <c r="V233" s="1186">
        <v>0</v>
      </c>
      <c r="W233" s="1186">
        <v>0</v>
      </c>
      <c r="X233" s="1186">
        <v>0</v>
      </c>
      <c r="Y233" s="1186">
        <v>0</v>
      </c>
      <c r="Z233" s="1186">
        <v>0</v>
      </c>
      <c r="AA233" s="1186">
        <v>0</v>
      </c>
      <c r="AB233" s="1186" t="s">
        <v>1333</v>
      </c>
      <c r="AC233" s="1186">
        <v>0</v>
      </c>
      <c r="AD233" s="1186">
        <v>0</v>
      </c>
      <c r="AE233" s="1186" t="s">
        <v>1333</v>
      </c>
      <c r="AF233" s="1186">
        <v>0</v>
      </c>
      <c r="AG233" s="1186">
        <v>0</v>
      </c>
      <c r="AH233" s="1186" t="s">
        <v>1333</v>
      </c>
      <c r="AI233" s="1186">
        <v>12</v>
      </c>
      <c r="AJ233" s="1186">
        <v>0</v>
      </c>
      <c r="AK233" s="1186">
        <v>0</v>
      </c>
      <c r="AL233" s="1186">
        <v>0</v>
      </c>
      <c r="AM233" s="1186">
        <v>0</v>
      </c>
      <c r="AN233" s="1186">
        <v>0</v>
      </c>
      <c r="AO233" s="1186">
        <v>0</v>
      </c>
      <c r="AP233" s="1186">
        <v>0</v>
      </c>
      <c r="AQ233" s="1186">
        <v>0</v>
      </c>
      <c r="AR233" s="1186">
        <v>0</v>
      </c>
      <c r="AS233" s="1186">
        <v>0</v>
      </c>
      <c r="AT233" s="1186" t="s">
        <v>1333</v>
      </c>
      <c r="AU233" s="1186">
        <v>0</v>
      </c>
      <c r="AV233" s="1186">
        <v>0</v>
      </c>
      <c r="AW233" s="1186" t="s">
        <v>1333</v>
      </c>
      <c r="AX233" s="1186">
        <v>0</v>
      </c>
      <c r="AY233" s="1186">
        <v>0</v>
      </c>
      <c r="AZ233" s="1186" t="s">
        <v>1333</v>
      </c>
      <c r="BA233" s="1186" t="s">
        <v>1333</v>
      </c>
      <c r="BB233" s="93" t="s">
        <v>723</v>
      </c>
      <c r="BC233" s="364">
        <v>101</v>
      </c>
      <c r="BD233" s="441" t="s">
        <v>1181</v>
      </c>
      <c r="BE233" s="413"/>
      <c r="BF233" s="43" t="s">
        <v>792</v>
      </c>
    </row>
    <row r="234" spans="1:58" ht="15.75">
      <c r="A234" s="256" t="s">
        <v>331</v>
      </c>
      <c r="B234" s="220" t="s">
        <v>1289</v>
      </c>
      <c r="C234" s="111" t="s">
        <v>332</v>
      </c>
      <c r="D234" s="221">
        <v>100</v>
      </c>
      <c r="E234" s="121">
        <v>98.08</v>
      </c>
      <c r="F234" s="230">
        <v>100</v>
      </c>
      <c r="G234" s="203" t="s">
        <v>1332</v>
      </c>
      <c r="H234" s="567" t="s">
        <v>1332</v>
      </c>
      <c r="I234" s="567" t="s">
        <v>1332</v>
      </c>
      <c r="J234" s="737">
        <v>100</v>
      </c>
      <c r="K234" s="1077">
        <v>95.65</v>
      </c>
      <c r="L234" s="1186">
        <v>93.8</v>
      </c>
      <c r="M234" s="1186">
        <v>0</v>
      </c>
      <c r="N234" s="1186">
        <v>66</v>
      </c>
      <c r="O234" s="1186">
        <v>44</v>
      </c>
      <c r="P234" s="1186">
        <v>22</v>
      </c>
      <c r="Q234" s="1186">
        <v>42</v>
      </c>
      <c r="R234" s="1186">
        <v>0</v>
      </c>
      <c r="S234" s="1186">
        <v>0</v>
      </c>
      <c r="T234" s="1186">
        <v>0</v>
      </c>
      <c r="U234" s="1186">
        <v>1</v>
      </c>
      <c r="V234" s="1186">
        <v>0</v>
      </c>
      <c r="W234" s="1186">
        <v>0</v>
      </c>
      <c r="X234" s="1186">
        <v>1</v>
      </c>
      <c r="Y234" s="1186">
        <v>0</v>
      </c>
      <c r="Z234" s="1186">
        <v>0</v>
      </c>
      <c r="AA234" s="1186">
        <v>0</v>
      </c>
      <c r="AB234" s="1186" t="s">
        <v>1333</v>
      </c>
      <c r="AC234" s="1186">
        <v>0</v>
      </c>
      <c r="AD234" s="1186">
        <v>0</v>
      </c>
      <c r="AE234" s="1186" t="s">
        <v>1333</v>
      </c>
      <c r="AF234" s="1186">
        <v>0</v>
      </c>
      <c r="AG234" s="1186">
        <v>0</v>
      </c>
      <c r="AH234" s="1186" t="s">
        <v>1333</v>
      </c>
      <c r="AI234" s="1186">
        <v>19</v>
      </c>
      <c r="AJ234" s="1186">
        <v>0</v>
      </c>
      <c r="AK234" s="1186">
        <v>0</v>
      </c>
      <c r="AL234" s="1186">
        <v>0</v>
      </c>
      <c r="AM234" s="1186">
        <v>0</v>
      </c>
      <c r="AN234" s="1186">
        <v>0</v>
      </c>
      <c r="AO234" s="1186">
        <v>0</v>
      </c>
      <c r="AP234" s="1186">
        <v>3</v>
      </c>
      <c r="AQ234" s="1186">
        <v>0</v>
      </c>
      <c r="AR234" s="1186">
        <v>0</v>
      </c>
      <c r="AS234" s="1186">
        <v>0</v>
      </c>
      <c r="AT234" s="1186" t="s">
        <v>1333</v>
      </c>
      <c r="AU234" s="1186">
        <v>0</v>
      </c>
      <c r="AV234" s="1186">
        <v>0</v>
      </c>
      <c r="AW234" s="1186" t="s">
        <v>1333</v>
      </c>
      <c r="AX234" s="1186">
        <v>0</v>
      </c>
      <c r="AY234" s="1186">
        <v>0</v>
      </c>
      <c r="AZ234" s="1186" t="s">
        <v>1333</v>
      </c>
      <c r="BA234" s="1186" t="s">
        <v>1333</v>
      </c>
      <c r="BB234" s="93" t="s">
        <v>723</v>
      </c>
      <c r="BC234" s="364">
        <v>101</v>
      </c>
      <c r="BD234" s="441" t="s">
        <v>882</v>
      </c>
      <c r="BE234" s="413"/>
      <c r="BF234" s="43" t="s">
        <v>878</v>
      </c>
    </row>
    <row r="235" spans="1:58" ht="15.75">
      <c r="A235" s="111" t="s">
        <v>60</v>
      </c>
      <c r="B235" s="220" t="s">
        <v>1289</v>
      </c>
      <c r="C235" s="111" t="s">
        <v>512</v>
      </c>
      <c r="D235" s="221">
        <v>100</v>
      </c>
      <c r="E235" s="121">
        <v>50</v>
      </c>
      <c r="F235" s="230">
        <v>100</v>
      </c>
      <c r="G235" s="203" t="s">
        <v>1332</v>
      </c>
      <c r="H235" s="567" t="s">
        <v>1332</v>
      </c>
      <c r="I235" s="567" t="s">
        <v>1332</v>
      </c>
      <c r="J235" s="737">
        <v>100</v>
      </c>
      <c r="K235" s="1077">
        <v>100</v>
      </c>
      <c r="L235" s="1186" t="s">
        <v>1190</v>
      </c>
      <c r="M235" s="1186">
        <v>0</v>
      </c>
      <c r="N235" s="1186">
        <v>0</v>
      </c>
      <c r="O235" s="1186">
        <v>0</v>
      </c>
      <c r="P235" s="1186">
        <v>0</v>
      </c>
      <c r="Q235" s="1186">
        <v>0</v>
      </c>
      <c r="R235" s="1186">
        <v>0</v>
      </c>
      <c r="S235" s="1186">
        <v>0</v>
      </c>
      <c r="T235" s="1186">
        <v>0</v>
      </c>
      <c r="U235" s="1186">
        <v>0</v>
      </c>
      <c r="V235" s="1186">
        <v>0</v>
      </c>
      <c r="W235" s="1186">
        <v>0</v>
      </c>
      <c r="X235" s="1186">
        <v>0</v>
      </c>
      <c r="Y235" s="1186">
        <v>0</v>
      </c>
      <c r="Z235" s="1186">
        <v>0</v>
      </c>
      <c r="AA235" s="1186">
        <v>0</v>
      </c>
      <c r="AB235" s="1186" t="s">
        <v>1333</v>
      </c>
      <c r="AC235" s="1186">
        <v>0</v>
      </c>
      <c r="AD235" s="1186">
        <v>0</v>
      </c>
      <c r="AE235" s="1186" t="s">
        <v>1333</v>
      </c>
      <c r="AF235" s="1186">
        <v>0</v>
      </c>
      <c r="AG235" s="1186">
        <v>0</v>
      </c>
      <c r="AH235" s="1186" t="s">
        <v>1333</v>
      </c>
      <c r="AI235" s="1186">
        <v>0</v>
      </c>
      <c r="AJ235" s="1186">
        <v>0</v>
      </c>
      <c r="AK235" s="1186">
        <v>0</v>
      </c>
      <c r="AL235" s="1186">
        <v>0</v>
      </c>
      <c r="AM235" s="1186">
        <v>0</v>
      </c>
      <c r="AN235" s="1186">
        <v>0</v>
      </c>
      <c r="AO235" s="1186">
        <v>0</v>
      </c>
      <c r="AP235" s="1186">
        <v>0</v>
      </c>
      <c r="AQ235" s="1186">
        <v>0</v>
      </c>
      <c r="AR235" s="1186">
        <v>0</v>
      </c>
      <c r="AS235" s="1186">
        <v>0</v>
      </c>
      <c r="AT235" s="1186" t="s">
        <v>1333</v>
      </c>
      <c r="AU235" s="1186">
        <v>0</v>
      </c>
      <c r="AV235" s="1186">
        <v>0</v>
      </c>
      <c r="AW235" s="1186" t="s">
        <v>1333</v>
      </c>
      <c r="AX235" s="1186">
        <v>0</v>
      </c>
      <c r="AY235" s="1186">
        <v>0</v>
      </c>
      <c r="AZ235" s="1186" t="s">
        <v>1333</v>
      </c>
      <c r="BA235" s="1186" t="s">
        <v>1333</v>
      </c>
      <c r="BB235" s="93" t="s">
        <v>1245</v>
      </c>
      <c r="BC235" s="364">
        <v>101</v>
      </c>
      <c r="BD235" s="441" t="s">
        <v>1180</v>
      </c>
      <c r="BE235" s="413"/>
      <c r="BF235" s="43" t="s">
        <v>792</v>
      </c>
    </row>
    <row r="236" spans="1:58" ht="15.75">
      <c r="A236" s="111" t="s">
        <v>243</v>
      </c>
      <c r="B236" s="220" t="s">
        <v>1289</v>
      </c>
      <c r="C236" s="111" t="s">
        <v>555</v>
      </c>
      <c r="D236" s="221">
        <v>72.22</v>
      </c>
      <c r="E236" s="121">
        <v>100</v>
      </c>
      <c r="F236" s="230">
        <v>100</v>
      </c>
      <c r="G236" s="203" t="s">
        <v>1332</v>
      </c>
      <c r="H236" s="567" t="s">
        <v>1574</v>
      </c>
      <c r="I236" s="567" t="s">
        <v>1332</v>
      </c>
      <c r="J236" s="737">
        <v>100</v>
      </c>
      <c r="K236" s="1077">
        <v>100</v>
      </c>
      <c r="L236" s="1186">
        <v>100</v>
      </c>
      <c r="M236" s="1186">
        <v>0</v>
      </c>
      <c r="N236" s="1186">
        <v>13</v>
      </c>
      <c r="O236" s="1186">
        <v>12</v>
      </c>
      <c r="P236" s="1186">
        <v>1</v>
      </c>
      <c r="Q236" s="1186">
        <v>12</v>
      </c>
      <c r="R236" s="1186">
        <v>0</v>
      </c>
      <c r="S236" s="1186">
        <v>0</v>
      </c>
      <c r="T236" s="1186">
        <v>0</v>
      </c>
      <c r="U236" s="1186">
        <v>0</v>
      </c>
      <c r="V236" s="1186">
        <v>0</v>
      </c>
      <c r="W236" s="1186">
        <v>0</v>
      </c>
      <c r="X236" s="1186">
        <v>0</v>
      </c>
      <c r="Y236" s="1186">
        <v>0</v>
      </c>
      <c r="Z236" s="1186">
        <v>0</v>
      </c>
      <c r="AA236" s="1186">
        <v>0</v>
      </c>
      <c r="AB236" s="1186" t="s">
        <v>1333</v>
      </c>
      <c r="AC236" s="1186">
        <v>0</v>
      </c>
      <c r="AD236" s="1186">
        <v>0</v>
      </c>
      <c r="AE236" s="1186" t="s">
        <v>1333</v>
      </c>
      <c r="AF236" s="1186">
        <v>0</v>
      </c>
      <c r="AG236" s="1186">
        <v>0</v>
      </c>
      <c r="AH236" s="1186" t="s">
        <v>1333</v>
      </c>
      <c r="AI236" s="1186">
        <v>1</v>
      </c>
      <c r="AJ236" s="1186">
        <v>0</v>
      </c>
      <c r="AK236" s="1186">
        <v>0</v>
      </c>
      <c r="AL236" s="1186">
        <v>0</v>
      </c>
      <c r="AM236" s="1186">
        <v>0</v>
      </c>
      <c r="AN236" s="1186">
        <v>0</v>
      </c>
      <c r="AO236" s="1186">
        <v>0</v>
      </c>
      <c r="AP236" s="1186">
        <v>0</v>
      </c>
      <c r="AQ236" s="1186">
        <v>0</v>
      </c>
      <c r="AR236" s="1186">
        <v>0</v>
      </c>
      <c r="AS236" s="1186">
        <v>0</v>
      </c>
      <c r="AT236" s="1186" t="s">
        <v>1333</v>
      </c>
      <c r="AU236" s="1186">
        <v>0</v>
      </c>
      <c r="AV236" s="1186">
        <v>0</v>
      </c>
      <c r="AW236" s="1186" t="s">
        <v>1333</v>
      </c>
      <c r="AX236" s="1186">
        <v>0</v>
      </c>
      <c r="AY236" s="1186">
        <v>0</v>
      </c>
      <c r="AZ236" s="1186" t="s">
        <v>1333</v>
      </c>
      <c r="BA236" s="1186" t="s">
        <v>1333</v>
      </c>
      <c r="BB236" s="93" t="s">
        <v>1245</v>
      </c>
      <c r="BC236" s="364">
        <v>101</v>
      </c>
      <c r="BD236" s="441" t="s">
        <v>882</v>
      </c>
      <c r="BE236" s="413"/>
      <c r="BF236" s="43" t="s">
        <v>792</v>
      </c>
    </row>
    <row r="237" spans="1:58" ht="15.75">
      <c r="A237" s="111" t="s">
        <v>461</v>
      </c>
      <c r="B237" s="220" t="s">
        <v>1289</v>
      </c>
      <c r="C237" s="111" t="s">
        <v>801</v>
      </c>
      <c r="D237" s="221">
        <v>77.78</v>
      </c>
      <c r="E237" s="259">
        <v>83.33</v>
      </c>
      <c r="F237" s="230">
        <v>100</v>
      </c>
      <c r="G237" s="203" t="s">
        <v>1332</v>
      </c>
      <c r="H237" s="567" t="s">
        <v>1332</v>
      </c>
      <c r="I237" s="567" t="s">
        <v>1332</v>
      </c>
      <c r="J237" s="737">
        <v>100</v>
      </c>
      <c r="K237" s="1077">
        <v>100</v>
      </c>
      <c r="L237" s="1186">
        <v>100</v>
      </c>
      <c r="M237" s="1186">
        <v>0</v>
      </c>
      <c r="N237" s="1186">
        <v>3</v>
      </c>
      <c r="O237" s="1186">
        <v>3</v>
      </c>
      <c r="P237" s="1186">
        <v>0</v>
      </c>
      <c r="Q237" s="1186">
        <v>3</v>
      </c>
      <c r="R237" s="1186">
        <v>0</v>
      </c>
      <c r="S237" s="1186">
        <v>0</v>
      </c>
      <c r="T237" s="1186">
        <v>0</v>
      </c>
      <c r="U237" s="1186">
        <v>0</v>
      </c>
      <c r="V237" s="1186">
        <v>0</v>
      </c>
      <c r="W237" s="1186">
        <v>0</v>
      </c>
      <c r="X237" s="1186">
        <v>0</v>
      </c>
      <c r="Y237" s="1186">
        <v>0</v>
      </c>
      <c r="Z237" s="1186">
        <v>0</v>
      </c>
      <c r="AA237" s="1186">
        <v>0</v>
      </c>
      <c r="AB237" s="1186" t="s">
        <v>1333</v>
      </c>
      <c r="AC237" s="1186">
        <v>0</v>
      </c>
      <c r="AD237" s="1186">
        <v>0</v>
      </c>
      <c r="AE237" s="1186" t="s">
        <v>1333</v>
      </c>
      <c r="AF237" s="1186">
        <v>0</v>
      </c>
      <c r="AG237" s="1186">
        <v>0</v>
      </c>
      <c r="AH237" s="1186" t="s">
        <v>1333</v>
      </c>
      <c r="AI237" s="1186">
        <v>0</v>
      </c>
      <c r="AJ237" s="1186">
        <v>0</v>
      </c>
      <c r="AK237" s="1186">
        <v>0</v>
      </c>
      <c r="AL237" s="1186">
        <v>0</v>
      </c>
      <c r="AM237" s="1186">
        <v>0</v>
      </c>
      <c r="AN237" s="1186">
        <v>0</v>
      </c>
      <c r="AO237" s="1186">
        <v>0</v>
      </c>
      <c r="AP237" s="1186">
        <v>0</v>
      </c>
      <c r="AQ237" s="1186">
        <v>0</v>
      </c>
      <c r="AR237" s="1186">
        <v>0</v>
      </c>
      <c r="AS237" s="1186">
        <v>0</v>
      </c>
      <c r="AT237" s="1186" t="s">
        <v>1333</v>
      </c>
      <c r="AU237" s="1186">
        <v>0</v>
      </c>
      <c r="AV237" s="1186">
        <v>0</v>
      </c>
      <c r="AW237" s="1186" t="s">
        <v>1333</v>
      </c>
      <c r="AX237" s="1186">
        <v>0</v>
      </c>
      <c r="AY237" s="1186">
        <v>0</v>
      </c>
      <c r="AZ237" s="1186" t="s">
        <v>1333</v>
      </c>
      <c r="BA237" s="1186" t="s">
        <v>1333</v>
      </c>
      <c r="BB237" s="93" t="s">
        <v>1259</v>
      </c>
      <c r="BC237" s="364">
        <v>101</v>
      </c>
      <c r="BD237" s="441" t="s">
        <v>882</v>
      </c>
      <c r="BE237" s="413"/>
      <c r="BF237" s="43" t="s">
        <v>792</v>
      </c>
    </row>
    <row r="238" spans="1:58" ht="15.75">
      <c r="A238" s="111" t="s">
        <v>222</v>
      </c>
      <c r="B238" s="220" t="s">
        <v>1289</v>
      </c>
      <c r="C238" s="111" t="s">
        <v>1210</v>
      </c>
      <c r="D238" s="221">
        <v>87.5</v>
      </c>
      <c r="E238" s="121">
        <v>100</v>
      </c>
      <c r="F238" s="230">
        <v>100</v>
      </c>
      <c r="G238" s="203" t="s">
        <v>1332</v>
      </c>
      <c r="H238" s="567" t="s">
        <v>1332</v>
      </c>
      <c r="I238" s="567" t="s">
        <v>1332</v>
      </c>
      <c r="J238" s="737">
        <v>100</v>
      </c>
      <c r="K238" s="1077">
        <v>100</v>
      </c>
      <c r="L238" s="1186">
        <v>100</v>
      </c>
      <c r="M238" s="1186">
        <v>0</v>
      </c>
      <c r="N238" s="1186">
        <v>17</v>
      </c>
      <c r="O238" s="1186">
        <v>16</v>
      </c>
      <c r="P238" s="1186">
        <v>1</v>
      </c>
      <c r="Q238" s="1186">
        <v>16</v>
      </c>
      <c r="R238" s="1186">
        <v>0</v>
      </c>
      <c r="S238" s="1186">
        <v>0</v>
      </c>
      <c r="T238" s="1186">
        <v>0</v>
      </c>
      <c r="U238" s="1186">
        <v>0</v>
      </c>
      <c r="V238" s="1186">
        <v>0</v>
      </c>
      <c r="W238" s="1186">
        <v>0</v>
      </c>
      <c r="X238" s="1186">
        <v>0</v>
      </c>
      <c r="Y238" s="1186">
        <v>0</v>
      </c>
      <c r="Z238" s="1186">
        <v>0</v>
      </c>
      <c r="AA238" s="1186">
        <v>0</v>
      </c>
      <c r="AB238" s="1186" t="s">
        <v>1333</v>
      </c>
      <c r="AC238" s="1186">
        <v>0</v>
      </c>
      <c r="AD238" s="1186">
        <v>0</v>
      </c>
      <c r="AE238" s="1186" t="s">
        <v>1333</v>
      </c>
      <c r="AF238" s="1186">
        <v>0</v>
      </c>
      <c r="AG238" s="1186">
        <v>0</v>
      </c>
      <c r="AH238" s="1186" t="s">
        <v>1333</v>
      </c>
      <c r="AI238" s="1186">
        <v>1</v>
      </c>
      <c r="AJ238" s="1186">
        <v>0</v>
      </c>
      <c r="AK238" s="1186">
        <v>0</v>
      </c>
      <c r="AL238" s="1186">
        <v>0</v>
      </c>
      <c r="AM238" s="1186">
        <v>0</v>
      </c>
      <c r="AN238" s="1186">
        <v>0</v>
      </c>
      <c r="AO238" s="1186">
        <v>0</v>
      </c>
      <c r="AP238" s="1186">
        <v>0</v>
      </c>
      <c r="AQ238" s="1186">
        <v>0</v>
      </c>
      <c r="AR238" s="1186">
        <v>0</v>
      </c>
      <c r="AS238" s="1186">
        <v>0</v>
      </c>
      <c r="AT238" s="1186" t="s">
        <v>1333</v>
      </c>
      <c r="AU238" s="1186">
        <v>0</v>
      </c>
      <c r="AV238" s="1186">
        <v>0</v>
      </c>
      <c r="AW238" s="1186" t="s">
        <v>1333</v>
      </c>
      <c r="AX238" s="1186">
        <v>0</v>
      </c>
      <c r="AY238" s="1186">
        <v>0</v>
      </c>
      <c r="AZ238" s="1186" t="s">
        <v>1333</v>
      </c>
      <c r="BA238" s="1186" t="s">
        <v>1333</v>
      </c>
      <c r="BB238" s="93" t="s">
        <v>1245</v>
      </c>
      <c r="BC238" s="364">
        <v>101</v>
      </c>
      <c r="BD238" s="441" t="s">
        <v>1180</v>
      </c>
      <c r="BE238" s="413"/>
      <c r="BF238" s="43" t="s">
        <v>792</v>
      </c>
    </row>
    <row r="239" spans="1:58" ht="15.75">
      <c r="A239" s="111" t="s">
        <v>1111</v>
      </c>
      <c r="B239" s="220" t="s">
        <v>1289</v>
      </c>
      <c r="C239" s="111" t="s">
        <v>563</v>
      </c>
      <c r="D239" s="221">
        <v>95.16</v>
      </c>
      <c r="E239" s="121">
        <v>100</v>
      </c>
      <c r="F239" s="230">
        <v>88.1</v>
      </c>
      <c r="G239" s="203" t="s">
        <v>1434</v>
      </c>
      <c r="H239" s="567" t="s">
        <v>1332</v>
      </c>
      <c r="I239" s="567" t="s">
        <v>1332</v>
      </c>
      <c r="J239" s="737">
        <v>100</v>
      </c>
      <c r="K239" s="1077">
        <v>100</v>
      </c>
      <c r="L239" s="1186">
        <v>100</v>
      </c>
      <c r="M239" s="1186">
        <v>0</v>
      </c>
      <c r="N239" s="1186">
        <v>67</v>
      </c>
      <c r="O239" s="1186">
        <v>58</v>
      </c>
      <c r="P239" s="1186">
        <v>9</v>
      </c>
      <c r="Q239" s="1186">
        <v>36</v>
      </c>
      <c r="R239" s="1186">
        <v>13</v>
      </c>
      <c r="S239" s="1186">
        <v>9</v>
      </c>
      <c r="T239" s="1186">
        <v>0</v>
      </c>
      <c r="U239" s="1186">
        <v>0</v>
      </c>
      <c r="V239" s="1186">
        <v>0</v>
      </c>
      <c r="W239" s="1186">
        <v>0</v>
      </c>
      <c r="X239" s="1186">
        <v>0</v>
      </c>
      <c r="Y239" s="1186">
        <v>0</v>
      </c>
      <c r="Z239" s="1186">
        <v>0</v>
      </c>
      <c r="AA239" s="1186">
        <v>0</v>
      </c>
      <c r="AB239" s="1186" t="s">
        <v>1333</v>
      </c>
      <c r="AC239" s="1186">
        <v>0</v>
      </c>
      <c r="AD239" s="1186">
        <v>0</v>
      </c>
      <c r="AE239" s="1186" t="s">
        <v>1333</v>
      </c>
      <c r="AF239" s="1186">
        <v>0</v>
      </c>
      <c r="AG239" s="1186">
        <v>0</v>
      </c>
      <c r="AH239" s="1186" t="s">
        <v>1333</v>
      </c>
      <c r="AI239" s="1186">
        <v>8</v>
      </c>
      <c r="AJ239" s="1186">
        <v>1</v>
      </c>
      <c r="AK239" s="1186">
        <v>0</v>
      </c>
      <c r="AL239" s="1186">
        <v>0</v>
      </c>
      <c r="AM239" s="1186">
        <v>0</v>
      </c>
      <c r="AN239" s="1186">
        <v>0</v>
      </c>
      <c r="AO239" s="1186">
        <v>0</v>
      </c>
      <c r="AP239" s="1186">
        <v>0</v>
      </c>
      <c r="AQ239" s="1186">
        <v>0</v>
      </c>
      <c r="AR239" s="1186">
        <v>0</v>
      </c>
      <c r="AS239" s="1186">
        <v>0</v>
      </c>
      <c r="AT239" s="1186" t="s">
        <v>1333</v>
      </c>
      <c r="AU239" s="1186">
        <v>0</v>
      </c>
      <c r="AV239" s="1186">
        <v>0</v>
      </c>
      <c r="AW239" s="1186" t="s">
        <v>1333</v>
      </c>
      <c r="AX239" s="1186">
        <v>0</v>
      </c>
      <c r="AY239" s="1186">
        <v>0</v>
      </c>
      <c r="AZ239" s="1186" t="s">
        <v>1333</v>
      </c>
      <c r="BA239" s="1186" t="s">
        <v>1333</v>
      </c>
      <c r="BB239" s="93" t="s">
        <v>1245</v>
      </c>
      <c r="BC239" s="364">
        <v>101</v>
      </c>
      <c r="BD239" s="441" t="s">
        <v>1181</v>
      </c>
      <c r="BE239" s="413"/>
      <c r="BF239" s="43" t="s">
        <v>792</v>
      </c>
    </row>
    <row r="240" spans="1:58" ht="15.75">
      <c r="A240" s="111" t="s">
        <v>407</v>
      </c>
      <c r="B240" s="220" t="s">
        <v>1289</v>
      </c>
      <c r="C240" s="111" t="s">
        <v>638</v>
      </c>
      <c r="D240" s="221">
        <v>100</v>
      </c>
      <c r="E240" s="217" t="s">
        <v>1190</v>
      </c>
      <c r="F240" s="230">
        <v>100</v>
      </c>
      <c r="G240" s="203" t="s">
        <v>1332</v>
      </c>
      <c r="H240" s="567" t="s">
        <v>1332</v>
      </c>
      <c r="I240" s="567" t="s">
        <v>1332</v>
      </c>
      <c r="J240" s="737">
        <v>100</v>
      </c>
      <c r="K240" s="1077">
        <v>100</v>
      </c>
      <c r="L240" s="1186">
        <v>100</v>
      </c>
      <c r="M240" s="1186">
        <v>0</v>
      </c>
      <c r="N240" s="1186">
        <v>10</v>
      </c>
      <c r="O240" s="1186">
        <v>8</v>
      </c>
      <c r="P240" s="1186">
        <v>2</v>
      </c>
      <c r="Q240" s="1186">
        <v>8</v>
      </c>
      <c r="R240" s="1186">
        <v>0</v>
      </c>
      <c r="S240" s="1186">
        <v>0</v>
      </c>
      <c r="T240" s="1186">
        <v>0</v>
      </c>
      <c r="U240" s="1186">
        <v>0</v>
      </c>
      <c r="V240" s="1186">
        <v>0</v>
      </c>
      <c r="W240" s="1186">
        <v>0</v>
      </c>
      <c r="X240" s="1186">
        <v>0</v>
      </c>
      <c r="Y240" s="1186">
        <v>0</v>
      </c>
      <c r="Z240" s="1186">
        <v>0</v>
      </c>
      <c r="AA240" s="1186">
        <v>0</v>
      </c>
      <c r="AB240" s="1186" t="s">
        <v>1333</v>
      </c>
      <c r="AC240" s="1186">
        <v>0</v>
      </c>
      <c r="AD240" s="1186">
        <v>0</v>
      </c>
      <c r="AE240" s="1186" t="s">
        <v>1333</v>
      </c>
      <c r="AF240" s="1186">
        <v>0</v>
      </c>
      <c r="AG240" s="1186">
        <v>0</v>
      </c>
      <c r="AH240" s="1186" t="s">
        <v>1333</v>
      </c>
      <c r="AI240" s="1186">
        <v>2</v>
      </c>
      <c r="AJ240" s="1186">
        <v>0</v>
      </c>
      <c r="AK240" s="1186">
        <v>0</v>
      </c>
      <c r="AL240" s="1186">
        <v>0</v>
      </c>
      <c r="AM240" s="1186">
        <v>0</v>
      </c>
      <c r="AN240" s="1186">
        <v>0</v>
      </c>
      <c r="AO240" s="1186">
        <v>0</v>
      </c>
      <c r="AP240" s="1186">
        <v>0</v>
      </c>
      <c r="AQ240" s="1186">
        <v>0</v>
      </c>
      <c r="AR240" s="1186">
        <v>0</v>
      </c>
      <c r="AS240" s="1186">
        <v>0</v>
      </c>
      <c r="AT240" s="1186" t="s">
        <v>1333</v>
      </c>
      <c r="AU240" s="1186">
        <v>0</v>
      </c>
      <c r="AV240" s="1186">
        <v>0</v>
      </c>
      <c r="AW240" s="1186" t="s">
        <v>1333</v>
      </c>
      <c r="AX240" s="1186">
        <v>0</v>
      </c>
      <c r="AY240" s="1186">
        <v>0</v>
      </c>
      <c r="AZ240" s="1186" t="s">
        <v>1333</v>
      </c>
      <c r="BA240" s="1186" t="s">
        <v>1333</v>
      </c>
      <c r="BB240" s="93" t="s">
        <v>1245</v>
      </c>
      <c r="BC240" s="364">
        <v>101</v>
      </c>
      <c r="BD240" s="441" t="s">
        <v>1180</v>
      </c>
      <c r="BE240" s="413"/>
      <c r="BF240" s="43" t="s">
        <v>792</v>
      </c>
    </row>
    <row r="241" spans="1:78" ht="15.75">
      <c r="A241" s="111" t="s">
        <v>1138</v>
      </c>
      <c r="B241" s="220" t="s">
        <v>1289</v>
      </c>
      <c r="C241" s="111" t="s">
        <v>773</v>
      </c>
      <c r="D241" s="221" t="s">
        <v>1190</v>
      </c>
      <c r="E241" s="217">
        <v>100</v>
      </c>
      <c r="F241" s="230">
        <v>100</v>
      </c>
      <c r="G241" s="203" t="s">
        <v>1190</v>
      </c>
      <c r="H241" s="567" t="s">
        <v>1190</v>
      </c>
      <c r="I241" s="567" t="s">
        <v>1190</v>
      </c>
      <c r="J241" s="737" t="s">
        <v>1190</v>
      </c>
      <c r="K241" s="1077">
        <v>100</v>
      </c>
      <c r="L241" s="1186" t="s">
        <v>1190</v>
      </c>
      <c r="M241" s="1186">
        <v>0</v>
      </c>
      <c r="N241" s="1186">
        <v>0</v>
      </c>
      <c r="O241" s="1186">
        <v>0</v>
      </c>
      <c r="P241" s="1186">
        <v>0</v>
      </c>
      <c r="Q241" s="1186">
        <v>0</v>
      </c>
      <c r="R241" s="1186">
        <v>0</v>
      </c>
      <c r="S241" s="1186">
        <v>0</v>
      </c>
      <c r="T241" s="1186">
        <v>0</v>
      </c>
      <c r="U241" s="1186">
        <v>0</v>
      </c>
      <c r="V241" s="1186">
        <v>0</v>
      </c>
      <c r="W241" s="1186">
        <v>0</v>
      </c>
      <c r="X241" s="1186">
        <v>0</v>
      </c>
      <c r="Y241" s="1186">
        <v>0</v>
      </c>
      <c r="Z241" s="1186">
        <v>0</v>
      </c>
      <c r="AA241" s="1186">
        <v>0</v>
      </c>
      <c r="AB241" s="1186" t="s">
        <v>1333</v>
      </c>
      <c r="AC241" s="1186">
        <v>0</v>
      </c>
      <c r="AD241" s="1186">
        <v>0</v>
      </c>
      <c r="AE241" s="1186" t="s">
        <v>1333</v>
      </c>
      <c r="AF241" s="1186">
        <v>0</v>
      </c>
      <c r="AG241" s="1186">
        <v>0</v>
      </c>
      <c r="AH241" s="1186" t="s">
        <v>1333</v>
      </c>
      <c r="AI241" s="1186">
        <v>0</v>
      </c>
      <c r="AJ241" s="1186">
        <v>0</v>
      </c>
      <c r="AK241" s="1186">
        <v>0</v>
      </c>
      <c r="AL241" s="1186">
        <v>0</v>
      </c>
      <c r="AM241" s="1186">
        <v>0</v>
      </c>
      <c r="AN241" s="1186">
        <v>0</v>
      </c>
      <c r="AO241" s="1186">
        <v>0</v>
      </c>
      <c r="AP241" s="1186">
        <v>0</v>
      </c>
      <c r="AQ241" s="1186">
        <v>0</v>
      </c>
      <c r="AR241" s="1186">
        <v>0</v>
      </c>
      <c r="AS241" s="1186">
        <v>0</v>
      </c>
      <c r="AT241" s="1186" t="s">
        <v>1333</v>
      </c>
      <c r="AU241" s="1186">
        <v>0</v>
      </c>
      <c r="AV241" s="1186">
        <v>0</v>
      </c>
      <c r="AW241" s="1186" t="s">
        <v>1333</v>
      </c>
      <c r="AX241" s="1186">
        <v>0</v>
      </c>
      <c r="AY241" s="1186">
        <v>0</v>
      </c>
      <c r="AZ241" s="1186" t="s">
        <v>1333</v>
      </c>
      <c r="BA241" s="1186" t="s">
        <v>3033</v>
      </c>
      <c r="BB241" s="93" t="s">
        <v>1245</v>
      </c>
      <c r="BC241" s="364">
        <v>101</v>
      </c>
      <c r="BD241" s="441" t="s">
        <v>1180</v>
      </c>
      <c r="BE241" s="413"/>
      <c r="BF241" s="43" t="s">
        <v>792</v>
      </c>
    </row>
    <row r="242" spans="1:78" ht="15.75">
      <c r="A242" s="111" t="s">
        <v>455</v>
      </c>
      <c r="B242" s="220" t="s">
        <v>1289</v>
      </c>
      <c r="C242" s="111" t="s">
        <v>824</v>
      </c>
      <c r="D242" s="221">
        <v>100</v>
      </c>
      <c r="E242" s="121" t="s">
        <v>1190</v>
      </c>
      <c r="F242" s="411">
        <v>100</v>
      </c>
      <c r="G242" s="203">
        <v>100</v>
      </c>
      <c r="H242" s="567" t="s">
        <v>1190</v>
      </c>
      <c r="I242" s="567" t="s">
        <v>1332</v>
      </c>
      <c r="J242" s="737" t="s">
        <v>1190</v>
      </c>
      <c r="K242" s="1078" t="s">
        <v>1190</v>
      </c>
      <c r="L242" s="1186">
        <v>100</v>
      </c>
      <c r="M242" s="1186">
        <v>0</v>
      </c>
      <c r="N242" s="1186">
        <v>3</v>
      </c>
      <c r="O242" s="1186">
        <v>3</v>
      </c>
      <c r="P242" s="1186">
        <v>0</v>
      </c>
      <c r="Q242" s="1186">
        <v>3</v>
      </c>
      <c r="R242" s="1186">
        <v>0</v>
      </c>
      <c r="S242" s="1186">
        <v>0</v>
      </c>
      <c r="T242" s="1186">
        <v>0</v>
      </c>
      <c r="U242" s="1186">
        <v>0</v>
      </c>
      <c r="V242" s="1186">
        <v>0</v>
      </c>
      <c r="W242" s="1186">
        <v>0</v>
      </c>
      <c r="X242" s="1186">
        <v>0</v>
      </c>
      <c r="Y242" s="1186">
        <v>0</v>
      </c>
      <c r="Z242" s="1186">
        <v>0</v>
      </c>
      <c r="AA242" s="1186">
        <v>0</v>
      </c>
      <c r="AB242" s="1186" t="s">
        <v>1333</v>
      </c>
      <c r="AC242" s="1186">
        <v>0</v>
      </c>
      <c r="AD242" s="1186">
        <v>0</v>
      </c>
      <c r="AE242" s="1186" t="s">
        <v>1333</v>
      </c>
      <c r="AF242" s="1186">
        <v>0</v>
      </c>
      <c r="AG242" s="1186">
        <v>0</v>
      </c>
      <c r="AH242" s="1186" t="s">
        <v>1333</v>
      </c>
      <c r="AI242" s="1186">
        <v>0</v>
      </c>
      <c r="AJ242" s="1186">
        <v>0</v>
      </c>
      <c r="AK242" s="1186">
        <v>0</v>
      </c>
      <c r="AL242" s="1186">
        <v>0</v>
      </c>
      <c r="AM242" s="1186">
        <v>0</v>
      </c>
      <c r="AN242" s="1186">
        <v>0</v>
      </c>
      <c r="AO242" s="1186">
        <v>0</v>
      </c>
      <c r="AP242" s="1186">
        <v>0</v>
      </c>
      <c r="AQ242" s="1186">
        <v>0</v>
      </c>
      <c r="AR242" s="1186">
        <v>0</v>
      </c>
      <c r="AS242" s="1186">
        <v>0</v>
      </c>
      <c r="AT242" s="1186" t="s">
        <v>1333</v>
      </c>
      <c r="AU242" s="1186">
        <v>0</v>
      </c>
      <c r="AV242" s="1186">
        <v>0</v>
      </c>
      <c r="AW242" s="1186" t="s">
        <v>1333</v>
      </c>
      <c r="AX242" s="1186">
        <v>0</v>
      </c>
      <c r="AY242" s="1186">
        <v>0</v>
      </c>
      <c r="AZ242" s="1186" t="s">
        <v>1333</v>
      </c>
      <c r="BA242" s="1186" t="s">
        <v>1333</v>
      </c>
      <c r="BB242" s="93" t="s">
        <v>1245</v>
      </c>
      <c r="BC242" s="364">
        <v>101</v>
      </c>
      <c r="BD242" s="441" t="s">
        <v>1180</v>
      </c>
      <c r="BE242" s="413"/>
      <c r="BF242" s="43" t="s">
        <v>792</v>
      </c>
    </row>
    <row r="243" spans="1:78" ht="15.75">
      <c r="A243" s="111" t="s">
        <v>95</v>
      </c>
      <c r="B243" s="220" t="s">
        <v>1289</v>
      </c>
      <c r="C243" s="111" t="s">
        <v>1205</v>
      </c>
      <c r="D243" s="221">
        <v>83.33</v>
      </c>
      <c r="E243" s="121">
        <v>100</v>
      </c>
      <c r="F243" s="230">
        <v>100</v>
      </c>
      <c r="G243" s="203" t="s">
        <v>1332</v>
      </c>
      <c r="H243" s="567" t="s">
        <v>1332</v>
      </c>
      <c r="I243" s="567" t="s">
        <v>1332</v>
      </c>
      <c r="J243" s="737">
        <v>100</v>
      </c>
      <c r="K243" s="1077">
        <v>100</v>
      </c>
      <c r="L243" s="1186">
        <v>100</v>
      </c>
      <c r="M243" s="1186">
        <v>0</v>
      </c>
      <c r="N243" s="1186">
        <v>6</v>
      </c>
      <c r="O243" s="1186">
        <v>5</v>
      </c>
      <c r="P243" s="1186">
        <v>1</v>
      </c>
      <c r="Q243" s="1186">
        <v>5</v>
      </c>
      <c r="R243" s="1186">
        <v>0</v>
      </c>
      <c r="S243" s="1186">
        <v>0</v>
      </c>
      <c r="T243" s="1186">
        <v>0</v>
      </c>
      <c r="U243" s="1186">
        <v>0</v>
      </c>
      <c r="V243" s="1186">
        <v>0</v>
      </c>
      <c r="W243" s="1186">
        <v>0</v>
      </c>
      <c r="X243" s="1186">
        <v>0</v>
      </c>
      <c r="Y243" s="1186">
        <v>0</v>
      </c>
      <c r="Z243" s="1186">
        <v>0</v>
      </c>
      <c r="AA243" s="1186">
        <v>0</v>
      </c>
      <c r="AB243" s="1186" t="s">
        <v>1333</v>
      </c>
      <c r="AC243" s="1186">
        <v>0</v>
      </c>
      <c r="AD243" s="1186">
        <v>0</v>
      </c>
      <c r="AE243" s="1186" t="s">
        <v>1333</v>
      </c>
      <c r="AF243" s="1186">
        <v>0</v>
      </c>
      <c r="AG243" s="1186">
        <v>0</v>
      </c>
      <c r="AH243" s="1186" t="s">
        <v>1333</v>
      </c>
      <c r="AI243" s="1186">
        <v>1</v>
      </c>
      <c r="AJ243" s="1186">
        <v>0</v>
      </c>
      <c r="AK243" s="1186">
        <v>0</v>
      </c>
      <c r="AL243" s="1186">
        <v>0</v>
      </c>
      <c r="AM243" s="1186">
        <v>0</v>
      </c>
      <c r="AN243" s="1186">
        <v>0</v>
      </c>
      <c r="AO243" s="1186">
        <v>0</v>
      </c>
      <c r="AP243" s="1186">
        <v>0</v>
      </c>
      <c r="AQ243" s="1186">
        <v>0</v>
      </c>
      <c r="AR243" s="1186">
        <v>0</v>
      </c>
      <c r="AS243" s="1186">
        <v>0</v>
      </c>
      <c r="AT243" s="1186" t="s">
        <v>1333</v>
      </c>
      <c r="AU243" s="1186">
        <v>0</v>
      </c>
      <c r="AV243" s="1186">
        <v>0</v>
      </c>
      <c r="AW243" s="1186" t="s">
        <v>1333</v>
      </c>
      <c r="AX243" s="1186">
        <v>0</v>
      </c>
      <c r="AY243" s="1186">
        <v>0</v>
      </c>
      <c r="AZ243" s="1186" t="s">
        <v>1333</v>
      </c>
      <c r="BA243" s="1186" t="s">
        <v>1333</v>
      </c>
      <c r="BB243" s="93" t="s">
        <v>1245</v>
      </c>
      <c r="BC243" s="364">
        <v>101</v>
      </c>
      <c r="BD243" s="441" t="s">
        <v>1179</v>
      </c>
      <c r="BE243" s="413"/>
      <c r="BF243" s="43" t="s">
        <v>792</v>
      </c>
      <c r="BG243" s="415"/>
      <c r="BH243" s="415"/>
      <c r="BI243" s="415"/>
      <c r="BJ243" s="415"/>
      <c r="BK243" s="415"/>
      <c r="BL243" s="415"/>
      <c r="BM243" s="415"/>
      <c r="BN243" s="415"/>
      <c r="BO243" s="415"/>
      <c r="BP243" s="415"/>
      <c r="BQ243" s="260"/>
      <c r="BR243" s="260"/>
      <c r="BS243" s="260"/>
      <c r="BT243" s="260"/>
      <c r="BU243" s="260"/>
      <c r="BV243" s="260"/>
      <c r="BW243" s="260"/>
      <c r="BX243" s="260"/>
      <c r="BY243" s="260"/>
      <c r="BZ243" s="260"/>
    </row>
    <row r="244" spans="1:78" ht="15.75">
      <c r="A244" s="111" t="s">
        <v>436</v>
      </c>
      <c r="B244" s="220" t="s">
        <v>1289</v>
      </c>
      <c r="C244" s="111" t="s">
        <v>725</v>
      </c>
      <c r="D244" s="221">
        <v>96.67</v>
      </c>
      <c r="E244" s="121">
        <v>100</v>
      </c>
      <c r="F244" s="230">
        <v>100</v>
      </c>
      <c r="G244" s="203" t="s">
        <v>1332</v>
      </c>
      <c r="H244" s="567" t="s">
        <v>1332</v>
      </c>
      <c r="I244" s="567" t="s">
        <v>1190</v>
      </c>
      <c r="J244" s="737">
        <v>64</v>
      </c>
      <c r="K244" s="1077">
        <v>54.55</v>
      </c>
      <c r="L244" s="1186">
        <v>100</v>
      </c>
      <c r="M244" s="1186">
        <v>0</v>
      </c>
      <c r="N244" s="1186">
        <v>12</v>
      </c>
      <c r="O244" s="1186">
        <v>10</v>
      </c>
      <c r="P244" s="1186">
        <v>2</v>
      </c>
      <c r="Q244" s="1186">
        <v>8</v>
      </c>
      <c r="R244" s="1186">
        <v>0</v>
      </c>
      <c r="S244" s="1186">
        <v>2</v>
      </c>
      <c r="T244" s="1186">
        <v>0</v>
      </c>
      <c r="U244" s="1186">
        <v>0</v>
      </c>
      <c r="V244" s="1186">
        <v>0</v>
      </c>
      <c r="W244" s="1186">
        <v>0</v>
      </c>
      <c r="X244" s="1186">
        <v>0</v>
      </c>
      <c r="Y244" s="1186">
        <v>0</v>
      </c>
      <c r="Z244" s="1186">
        <v>0</v>
      </c>
      <c r="AA244" s="1186">
        <v>0</v>
      </c>
      <c r="AB244" s="1186" t="s">
        <v>1333</v>
      </c>
      <c r="AC244" s="1186">
        <v>0</v>
      </c>
      <c r="AD244" s="1186">
        <v>0</v>
      </c>
      <c r="AE244" s="1186" t="s">
        <v>1333</v>
      </c>
      <c r="AF244" s="1186">
        <v>0</v>
      </c>
      <c r="AG244" s="1186">
        <v>0</v>
      </c>
      <c r="AH244" s="1186" t="s">
        <v>1333</v>
      </c>
      <c r="AI244" s="1186">
        <v>2</v>
      </c>
      <c r="AJ244" s="1186">
        <v>0</v>
      </c>
      <c r="AK244" s="1186">
        <v>0</v>
      </c>
      <c r="AL244" s="1186">
        <v>0</v>
      </c>
      <c r="AM244" s="1186">
        <v>0</v>
      </c>
      <c r="AN244" s="1186">
        <v>0</v>
      </c>
      <c r="AO244" s="1186">
        <v>0</v>
      </c>
      <c r="AP244" s="1186">
        <v>0</v>
      </c>
      <c r="AQ244" s="1186">
        <v>0</v>
      </c>
      <c r="AR244" s="1186">
        <v>0</v>
      </c>
      <c r="AS244" s="1186">
        <v>0</v>
      </c>
      <c r="AT244" s="1186" t="s">
        <v>1333</v>
      </c>
      <c r="AU244" s="1186">
        <v>0</v>
      </c>
      <c r="AV244" s="1186">
        <v>0</v>
      </c>
      <c r="AW244" s="1186" t="s">
        <v>1333</v>
      </c>
      <c r="AX244" s="1186">
        <v>0</v>
      </c>
      <c r="AY244" s="1186">
        <v>0</v>
      </c>
      <c r="AZ244" s="1186" t="s">
        <v>1333</v>
      </c>
      <c r="BA244" s="1186" t="s">
        <v>1333</v>
      </c>
      <c r="BB244" s="93" t="s">
        <v>1245</v>
      </c>
      <c r="BC244" s="364">
        <v>101</v>
      </c>
      <c r="BD244" s="441" t="s">
        <v>882</v>
      </c>
      <c r="BE244" s="413"/>
      <c r="BF244" s="43" t="s">
        <v>792</v>
      </c>
    </row>
    <row r="245" spans="1:78" ht="15.75">
      <c r="A245" s="111" t="s">
        <v>272</v>
      </c>
      <c r="B245" s="220" t="s">
        <v>1289</v>
      </c>
      <c r="C245" s="111" t="s">
        <v>678</v>
      </c>
      <c r="D245" s="221">
        <v>100</v>
      </c>
      <c r="E245" s="217" t="s">
        <v>1190</v>
      </c>
      <c r="F245" s="230">
        <v>100</v>
      </c>
      <c r="G245" s="203" t="s">
        <v>1435</v>
      </c>
      <c r="H245" s="567" t="s">
        <v>1332</v>
      </c>
      <c r="I245" s="567" t="s">
        <v>1332</v>
      </c>
      <c r="J245" s="737" t="s">
        <v>1190</v>
      </c>
      <c r="K245" s="1077">
        <v>100</v>
      </c>
      <c r="L245" s="1186">
        <v>100</v>
      </c>
      <c r="M245" s="1186">
        <v>0</v>
      </c>
      <c r="N245" s="1186">
        <v>5</v>
      </c>
      <c r="O245" s="1186">
        <v>4</v>
      </c>
      <c r="P245" s="1186">
        <v>1</v>
      </c>
      <c r="Q245" s="1186">
        <v>4</v>
      </c>
      <c r="R245" s="1186">
        <v>0</v>
      </c>
      <c r="S245" s="1186">
        <v>0</v>
      </c>
      <c r="T245" s="1186">
        <v>0</v>
      </c>
      <c r="U245" s="1186">
        <v>0</v>
      </c>
      <c r="V245" s="1186">
        <v>0</v>
      </c>
      <c r="W245" s="1186">
        <v>0</v>
      </c>
      <c r="X245" s="1186">
        <v>0</v>
      </c>
      <c r="Y245" s="1186">
        <v>0</v>
      </c>
      <c r="Z245" s="1186">
        <v>0</v>
      </c>
      <c r="AA245" s="1186">
        <v>0</v>
      </c>
      <c r="AB245" s="1186" t="s">
        <v>1333</v>
      </c>
      <c r="AC245" s="1186">
        <v>0</v>
      </c>
      <c r="AD245" s="1186">
        <v>0</v>
      </c>
      <c r="AE245" s="1186" t="s">
        <v>1333</v>
      </c>
      <c r="AF245" s="1186">
        <v>0</v>
      </c>
      <c r="AG245" s="1186">
        <v>0</v>
      </c>
      <c r="AH245" s="1186" t="s">
        <v>1333</v>
      </c>
      <c r="AI245" s="1186">
        <v>0</v>
      </c>
      <c r="AJ245" s="1186">
        <v>1</v>
      </c>
      <c r="AK245" s="1186">
        <v>0</v>
      </c>
      <c r="AL245" s="1186">
        <v>0</v>
      </c>
      <c r="AM245" s="1186">
        <v>0</v>
      </c>
      <c r="AN245" s="1186">
        <v>0</v>
      </c>
      <c r="AO245" s="1186">
        <v>0</v>
      </c>
      <c r="AP245" s="1186">
        <v>0</v>
      </c>
      <c r="AQ245" s="1186">
        <v>0</v>
      </c>
      <c r="AR245" s="1186">
        <v>0</v>
      </c>
      <c r="AS245" s="1186">
        <v>0</v>
      </c>
      <c r="AT245" s="1186" t="s">
        <v>1333</v>
      </c>
      <c r="AU245" s="1186">
        <v>0</v>
      </c>
      <c r="AV245" s="1186">
        <v>0</v>
      </c>
      <c r="AW245" s="1186" t="s">
        <v>1333</v>
      </c>
      <c r="AX245" s="1186">
        <v>0</v>
      </c>
      <c r="AY245" s="1186">
        <v>0</v>
      </c>
      <c r="AZ245" s="1186" t="s">
        <v>1333</v>
      </c>
      <c r="BA245" s="1186" t="s">
        <v>1333</v>
      </c>
      <c r="BB245" s="93" t="s">
        <v>1245</v>
      </c>
      <c r="BC245" s="364">
        <v>101</v>
      </c>
      <c r="BD245" s="441" t="s">
        <v>1179</v>
      </c>
      <c r="BE245" s="413"/>
      <c r="BF245" s="43" t="s">
        <v>792</v>
      </c>
    </row>
    <row r="246" spans="1:78" ht="15.75">
      <c r="A246" s="111" t="s">
        <v>418</v>
      </c>
      <c r="B246" s="220" t="s">
        <v>1289</v>
      </c>
      <c r="C246" s="111" t="s">
        <v>419</v>
      </c>
      <c r="D246" s="221">
        <v>79.17</v>
      </c>
      <c r="E246" s="121">
        <v>94.12</v>
      </c>
      <c r="F246" s="230">
        <v>100</v>
      </c>
      <c r="G246" s="203" t="s">
        <v>1332</v>
      </c>
      <c r="H246" s="567" t="s">
        <v>1332</v>
      </c>
      <c r="I246" s="567" t="s">
        <v>1332</v>
      </c>
      <c r="J246" s="737" t="s">
        <v>1190</v>
      </c>
      <c r="K246" s="1077">
        <v>100</v>
      </c>
      <c r="L246" s="1186">
        <v>100</v>
      </c>
      <c r="M246" s="1186">
        <v>0</v>
      </c>
      <c r="N246" s="1186">
        <v>2</v>
      </c>
      <c r="O246" s="1186">
        <v>2</v>
      </c>
      <c r="P246" s="1186">
        <v>0</v>
      </c>
      <c r="Q246" s="1186">
        <v>2</v>
      </c>
      <c r="R246" s="1186">
        <v>0</v>
      </c>
      <c r="S246" s="1186">
        <v>0</v>
      </c>
      <c r="T246" s="1186">
        <v>0</v>
      </c>
      <c r="U246" s="1186">
        <v>0</v>
      </c>
      <c r="V246" s="1186">
        <v>0</v>
      </c>
      <c r="W246" s="1186">
        <v>0</v>
      </c>
      <c r="X246" s="1186">
        <v>0</v>
      </c>
      <c r="Y246" s="1186">
        <v>0</v>
      </c>
      <c r="Z246" s="1186">
        <v>0</v>
      </c>
      <c r="AA246" s="1186">
        <v>0</v>
      </c>
      <c r="AB246" s="1186" t="s">
        <v>1333</v>
      </c>
      <c r="AC246" s="1186">
        <v>0</v>
      </c>
      <c r="AD246" s="1186">
        <v>0</v>
      </c>
      <c r="AE246" s="1186" t="s">
        <v>1333</v>
      </c>
      <c r="AF246" s="1186">
        <v>0</v>
      </c>
      <c r="AG246" s="1186">
        <v>0</v>
      </c>
      <c r="AH246" s="1186" t="s">
        <v>1333</v>
      </c>
      <c r="AI246" s="1186">
        <v>0</v>
      </c>
      <c r="AJ246" s="1186">
        <v>0</v>
      </c>
      <c r="AK246" s="1186">
        <v>0</v>
      </c>
      <c r="AL246" s="1186">
        <v>0</v>
      </c>
      <c r="AM246" s="1186">
        <v>0</v>
      </c>
      <c r="AN246" s="1186">
        <v>0</v>
      </c>
      <c r="AO246" s="1186">
        <v>0</v>
      </c>
      <c r="AP246" s="1186">
        <v>0</v>
      </c>
      <c r="AQ246" s="1186">
        <v>0</v>
      </c>
      <c r="AR246" s="1186">
        <v>0</v>
      </c>
      <c r="AS246" s="1186">
        <v>0</v>
      </c>
      <c r="AT246" s="1186" t="s">
        <v>1333</v>
      </c>
      <c r="AU246" s="1186">
        <v>0</v>
      </c>
      <c r="AV246" s="1186">
        <v>0</v>
      </c>
      <c r="AW246" s="1186" t="s">
        <v>1333</v>
      </c>
      <c r="AX246" s="1186">
        <v>0</v>
      </c>
      <c r="AY246" s="1186">
        <v>0</v>
      </c>
      <c r="AZ246" s="1186" t="s">
        <v>1333</v>
      </c>
      <c r="BA246" s="1186" t="s">
        <v>1333</v>
      </c>
      <c r="BB246" s="93" t="s">
        <v>1245</v>
      </c>
      <c r="BC246" s="364">
        <v>101</v>
      </c>
      <c r="BD246" s="441" t="s">
        <v>882</v>
      </c>
      <c r="BE246" s="413"/>
      <c r="BF246" s="43" t="s">
        <v>792</v>
      </c>
    </row>
    <row r="247" spans="1:78" ht="15.75">
      <c r="A247" s="111" t="s">
        <v>126</v>
      </c>
      <c r="B247" s="220" t="s">
        <v>1296</v>
      </c>
      <c r="C247" s="111" t="s">
        <v>814</v>
      </c>
      <c r="D247" s="221">
        <v>78.290000000000006</v>
      </c>
      <c r="E247" s="121">
        <v>98.55</v>
      </c>
      <c r="F247" s="230">
        <v>100</v>
      </c>
      <c r="G247" s="203" t="s">
        <v>1332</v>
      </c>
      <c r="H247" s="567" t="s">
        <v>1332</v>
      </c>
      <c r="I247" s="567" t="s">
        <v>1332</v>
      </c>
      <c r="J247" s="737">
        <v>100</v>
      </c>
      <c r="K247" s="1077">
        <v>100</v>
      </c>
      <c r="L247" s="1186">
        <v>100</v>
      </c>
      <c r="M247" s="1186">
        <v>1</v>
      </c>
      <c r="N247" s="1186">
        <v>189</v>
      </c>
      <c r="O247" s="1186">
        <v>140</v>
      </c>
      <c r="P247" s="1186">
        <v>49</v>
      </c>
      <c r="Q247" s="1186">
        <v>129</v>
      </c>
      <c r="R247" s="1186">
        <v>4</v>
      </c>
      <c r="S247" s="1186">
        <v>7</v>
      </c>
      <c r="T247" s="1186">
        <v>0</v>
      </c>
      <c r="U247" s="1186">
        <v>0</v>
      </c>
      <c r="V247" s="1186">
        <v>0</v>
      </c>
      <c r="W247" s="1186">
        <v>0</v>
      </c>
      <c r="X247" s="1186">
        <v>0</v>
      </c>
      <c r="Y247" s="1186">
        <v>0</v>
      </c>
      <c r="Z247" s="1186">
        <v>0</v>
      </c>
      <c r="AA247" s="1186">
        <v>0</v>
      </c>
      <c r="AB247" s="1186" t="s">
        <v>1333</v>
      </c>
      <c r="AC247" s="1186">
        <v>0</v>
      </c>
      <c r="AD247" s="1186">
        <v>0</v>
      </c>
      <c r="AE247" s="1186" t="s">
        <v>1333</v>
      </c>
      <c r="AF247" s="1186">
        <v>0</v>
      </c>
      <c r="AG247" s="1186">
        <v>0</v>
      </c>
      <c r="AH247" s="1186" t="s">
        <v>1333</v>
      </c>
      <c r="AI247" s="1186">
        <v>48</v>
      </c>
      <c r="AJ247" s="1186">
        <v>0</v>
      </c>
      <c r="AK247" s="1186">
        <v>1</v>
      </c>
      <c r="AL247" s="1186">
        <v>0</v>
      </c>
      <c r="AM247" s="1186">
        <v>0</v>
      </c>
      <c r="AN247" s="1186">
        <v>0</v>
      </c>
      <c r="AO247" s="1186">
        <v>0</v>
      </c>
      <c r="AP247" s="1186">
        <v>0</v>
      </c>
      <c r="AQ247" s="1186">
        <v>0</v>
      </c>
      <c r="AR247" s="1186">
        <v>0</v>
      </c>
      <c r="AS247" s="1186">
        <v>0</v>
      </c>
      <c r="AT247" s="1186" t="s">
        <v>1333</v>
      </c>
      <c r="AU247" s="1186">
        <v>0</v>
      </c>
      <c r="AV247" s="1186">
        <v>0</v>
      </c>
      <c r="AW247" s="1186" t="s">
        <v>1333</v>
      </c>
      <c r="AX247" s="1186">
        <v>0</v>
      </c>
      <c r="AY247" s="1186">
        <v>0</v>
      </c>
      <c r="AZ247" s="1186" t="s">
        <v>1333</v>
      </c>
      <c r="BA247" s="1186" t="s">
        <v>1333</v>
      </c>
      <c r="BB247" s="93" t="s">
        <v>1263</v>
      </c>
      <c r="BC247" s="364">
        <v>113</v>
      </c>
      <c r="BD247" s="441" t="s">
        <v>1181</v>
      </c>
      <c r="BE247" s="413"/>
      <c r="BF247" s="43" t="s">
        <v>792</v>
      </c>
    </row>
    <row r="248" spans="1:78" ht="15.75">
      <c r="A248" s="111" t="s">
        <v>270</v>
      </c>
      <c r="B248" s="220" t="s">
        <v>1296</v>
      </c>
      <c r="C248" s="111" t="s">
        <v>677</v>
      </c>
      <c r="D248" s="221">
        <v>70.2</v>
      </c>
      <c r="E248" s="121">
        <v>86.85</v>
      </c>
      <c r="F248" s="230">
        <v>84.22</v>
      </c>
      <c r="G248" s="203" t="s">
        <v>1436</v>
      </c>
      <c r="H248" s="567" t="s">
        <v>1423</v>
      </c>
      <c r="I248" s="567" t="s">
        <v>1993</v>
      </c>
      <c r="J248" s="737">
        <v>97.57</v>
      </c>
      <c r="K248" s="1077">
        <v>98.93</v>
      </c>
      <c r="L248" s="1186">
        <v>97.7</v>
      </c>
      <c r="M248" s="1186">
        <v>5</v>
      </c>
      <c r="N248" s="1186">
        <v>383</v>
      </c>
      <c r="O248" s="1186">
        <v>309</v>
      </c>
      <c r="P248" s="1186">
        <v>74</v>
      </c>
      <c r="Q248" s="1186">
        <v>270</v>
      </c>
      <c r="R248" s="1186">
        <v>24</v>
      </c>
      <c r="S248" s="1186">
        <v>4</v>
      </c>
      <c r="T248" s="1186">
        <v>3</v>
      </c>
      <c r="U248" s="1186">
        <v>0</v>
      </c>
      <c r="V248" s="1186">
        <v>0</v>
      </c>
      <c r="W248" s="1186">
        <v>0</v>
      </c>
      <c r="X248" s="1186">
        <v>2</v>
      </c>
      <c r="Y248" s="1186">
        <v>1</v>
      </c>
      <c r="Z248" s="1186">
        <v>3</v>
      </c>
      <c r="AA248" s="1186">
        <v>2</v>
      </c>
      <c r="AB248" s="1186" t="s">
        <v>3437</v>
      </c>
      <c r="AC248" s="1186">
        <v>0</v>
      </c>
      <c r="AD248" s="1186">
        <v>0</v>
      </c>
      <c r="AE248" s="1186" t="s">
        <v>1333</v>
      </c>
      <c r="AF248" s="1186">
        <v>0</v>
      </c>
      <c r="AG248" s="1186">
        <v>0</v>
      </c>
      <c r="AH248" s="1186" t="s">
        <v>1333</v>
      </c>
      <c r="AI248" s="1186">
        <v>67</v>
      </c>
      <c r="AJ248" s="1186">
        <v>5</v>
      </c>
      <c r="AK248" s="1186">
        <v>0</v>
      </c>
      <c r="AL248" s="1186">
        <v>1</v>
      </c>
      <c r="AM248" s="1186">
        <v>0</v>
      </c>
      <c r="AN248" s="1186">
        <v>1</v>
      </c>
      <c r="AO248" s="1186">
        <v>0</v>
      </c>
      <c r="AP248" s="1186">
        <v>0</v>
      </c>
      <c r="AQ248" s="1186">
        <v>0</v>
      </c>
      <c r="AR248" s="1186">
        <v>0</v>
      </c>
      <c r="AS248" s="1186">
        <v>0</v>
      </c>
      <c r="AT248" s="1186" t="s">
        <v>1333</v>
      </c>
      <c r="AU248" s="1186">
        <v>0</v>
      </c>
      <c r="AV248" s="1186">
        <v>0</v>
      </c>
      <c r="AW248" s="1186" t="s">
        <v>1333</v>
      </c>
      <c r="AX248" s="1186">
        <v>0</v>
      </c>
      <c r="AY248" s="1186">
        <v>0</v>
      </c>
      <c r="AZ248" s="1186" t="s">
        <v>1333</v>
      </c>
      <c r="BA248" s="1186" t="s">
        <v>1333</v>
      </c>
      <c r="BB248" s="93" t="s">
        <v>1254</v>
      </c>
      <c r="BC248" s="364">
        <v>113</v>
      </c>
      <c r="BD248" s="441" t="s">
        <v>1182</v>
      </c>
      <c r="BE248" s="413"/>
      <c r="BF248" s="43" t="s">
        <v>878</v>
      </c>
    </row>
    <row r="249" spans="1:78" ht="15.75">
      <c r="A249" s="111" t="s">
        <v>134</v>
      </c>
      <c r="B249" s="220" t="s">
        <v>1296</v>
      </c>
      <c r="C249" s="111" t="s">
        <v>789</v>
      </c>
      <c r="D249" s="221">
        <v>70.63</v>
      </c>
      <c r="E249" s="121">
        <v>82.61</v>
      </c>
      <c r="F249" s="262">
        <v>95.24</v>
      </c>
      <c r="G249" s="203" t="s">
        <v>1332</v>
      </c>
      <c r="H249" s="567" t="s">
        <v>1332</v>
      </c>
      <c r="I249" s="567" t="s">
        <v>1332</v>
      </c>
      <c r="J249" s="737">
        <v>99.22</v>
      </c>
      <c r="K249" s="1077">
        <v>100</v>
      </c>
      <c r="L249" s="1186">
        <v>100</v>
      </c>
      <c r="M249" s="1186">
        <v>0</v>
      </c>
      <c r="N249" s="1186">
        <v>117</v>
      </c>
      <c r="O249" s="1186">
        <v>102</v>
      </c>
      <c r="P249" s="1186">
        <v>15</v>
      </c>
      <c r="Q249" s="1186">
        <v>82</v>
      </c>
      <c r="R249" s="1186">
        <v>13</v>
      </c>
      <c r="S249" s="1186">
        <v>7</v>
      </c>
      <c r="T249" s="1186">
        <v>0</v>
      </c>
      <c r="U249" s="1186">
        <v>0</v>
      </c>
      <c r="V249" s="1186">
        <v>0</v>
      </c>
      <c r="W249" s="1186">
        <v>0</v>
      </c>
      <c r="X249" s="1186">
        <v>0</v>
      </c>
      <c r="Y249" s="1186">
        <v>0</v>
      </c>
      <c r="Z249" s="1186">
        <v>0</v>
      </c>
      <c r="AA249" s="1186">
        <v>0</v>
      </c>
      <c r="AB249" s="1186" t="s">
        <v>1333</v>
      </c>
      <c r="AC249" s="1186">
        <v>0</v>
      </c>
      <c r="AD249" s="1186">
        <v>0</v>
      </c>
      <c r="AE249" s="1186" t="s">
        <v>1333</v>
      </c>
      <c r="AF249" s="1186">
        <v>0</v>
      </c>
      <c r="AG249" s="1186">
        <v>0</v>
      </c>
      <c r="AH249" s="1186" t="s">
        <v>1333</v>
      </c>
      <c r="AI249" s="1186">
        <v>14</v>
      </c>
      <c r="AJ249" s="1186">
        <v>1</v>
      </c>
      <c r="AK249" s="1186">
        <v>0</v>
      </c>
      <c r="AL249" s="1186">
        <v>0</v>
      </c>
      <c r="AM249" s="1186">
        <v>0</v>
      </c>
      <c r="AN249" s="1186">
        <v>0</v>
      </c>
      <c r="AO249" s="1186">
        <v>0</v>
      </c>
      <c r="AP249" s="1186">
        <v>0</v>
      </c>
      <c r="AQ249" s="1186">
        <v>0</v>
      </c>
      <c r="AR249" s="1186">
        <v>0</v>
      </c>
      <c r="AS249" s="1186">
        <v>0</v>
      </c>
      <c r="AT249" s="1186" t="s">
        <v>1333</v>
      </c>
      <c r="AU249" s="1186">
        <v>0</v>
      </c>
      <c r="AV249" s="1186">
        <v>0</v>
      </c>
      <c r="AW249" s="1186" t="s">
        <v>1333</v>
      </c>
      <c r="AX249" s="1186">
        <v>0</v>
      </c>
      <c r="AY249" s="1186">
        <v>0</v>
      </c>
      <c r="AZ249" s="1186" t="s">
        <v>1333</v>
      </c>
      <c r="BA249" s="1186" t="s">
        <v>1333</v>
      </c>
      <c r="BB249" s="93" t="s">
        <v>1254</v>
      </c>
      <c r="BC249" s="364">
        <v>113</v>
      </c>
      <c r="BD249" s="441" t="s">
        <v>1181</v>
      </c>
      <c r="BE249" s="413"/>
      <c r="BF249" s="43" t="s">
        <v>792</v>
      </c>
    </row>
    <row r="250" spans="1:78" ht="15.75">
      <c r="A250" s="111" t="s">
        <v>54</v>
      </c>
      <c r="B250" s="220" t="s">
        <v>1296</v>
      </c>
      <c r="C250" s="111" t="s">
        <v>509</v>
      </c>
      <c r="D250" s="221">
        <v>82.63</v>
      </c>
      <c r="E250" s="121">
        <v>86.44</v>
      </c>
      <c r="F250" s="230">
        <v>100</v>
      </c>
      <c r="G250" s="203" t="s">
        <v>1428</v>
      </c>
      <c r="H250" s="567" t="s">
        <v>1419</v>
      </c>
      <c r="I250" s="567" t="s">
        <v>2004</v>
      </c>
      <c r="J250" s="737">
        <v>100</v>
      </c>
      <c r="K250" s="1077">
        <v>100</v>
      </c>
      <c r="L250" s="1186">
        <v>100</v>
      </c>
      <c r="M250" s="1186">
        <v>6</v>
      </c>
      <c r="N250" s="1186">
        <v>280</v>
      </c>
      <c r="O250" s="1186">
        <v>227</v>
      </c>
      <c r="P250" s="1186">
        <v>53</v>
      </c>
      <c r="Q250" s="1186">
        <v>210</v>
      </c>
      <c r="R250" s="1186">
        <v>15</v>
      </c>
      <c r="S250" s="1186">
        <v>2</v>
      </c>
      <c r="T250" s="1186">
        <v>0</v>
      </c>
      <c r="U250" s="1186">
        <v>0</v>
      </c>
      <c r="V250" s="1186">
        <v>0</v>
      </c>
      <c r="W250" s="1186">
        <v>0</v>
      </c>
      <c r="X250" s="1186">
        <v>0</v>
      </c>
      <c r="Y250" s="1186">
        <v>0</v>
      </c>
      <c r="Z250" s="1186">
        <v>0</v>
      </c>
      <c r="AA250" s="1186">
        <v>0</v>
      </c>
      <c r="AB250" s="1186" t="s">
        <v>1333</v>
      </c>
      <c r="AC250" s="1186">
        <v>0</v>
      </c>
      <c r="AD250" s="1186">
        <v>0</v>
      </c>
      <c r="AE250" s="1186" t="s">
        <v>1333</v>
      </c>
      <c r="AF250" s="1186">
        <v>0</v>
      </c>
      <c r="AG250" s="1186">
        <v>0</v>
      </c>
      <c r="AH250" s="1186" t="s">
        <v>1333</v>
      </c>
      <c r="AI250" s="1186">
        <v>51</v>
      </c>
      <c r="AJ250" s="1186">
        <v>0</v>
      </c>
      <c r="AK250" s="1186">
        <v>2</v>
      </c>
      <c r="AL250" s="1186">
        <v>0</v>
      </c>
      <c r="AM250" s="1186">
        <v>0</v>
      </c>
      <c r="AN250" s="1186">
        <v>0</v>
      </c>
      <c r="AO250" s="1186">
        <v>0</v>
      </c>
      <c r="AP250" s="1186">
        <v>0</v>
      </c>
      <c r="AQ250" s="1186">
        <v>0</v>
      </c>
      <c r="AR250" s="1186">
        <v>0</v>
      </c>
      <c r="AS250" s="1186">
        <v>0</v>
      </c>
      <c r="AT250" s="1186" t="s">
        <v>1333</v>
      </c>
      <c r="AU250" s="1186">
        <v>0</v>
      </c>
      <c r="AV250" s="1186">
        <v>0</v>
      </c>
      <c r="AW250" s="1186" t="s">
        <v>1333</v>
      </c>
      <c r="AX250" s="1186">
        <v>0</v>
      </c>
      <c r="AY250" s="1186">
        <v>0</v>
      </c>
      <c r="AZ250" s="1186" t="s">
        <v>1333</v>
      </c>
      <c r="BA250" s="1186" t="s">
        <v>1333</v>
      </c>
      <c r="BB250" s="93" t="s">
        <v>1254</v>
      </c>
      <c r="BC250" s="364">
        <v>113</v>
      </c>
      <c r="BD250" s="441" t="s">
        <v>1181</v>
      </c>
      <c r="BE250" s="413"/>
      <c r="BF250" s="43" t="s">
        <v>792</v>
      </c>
    </row>
    <row r="251" spans="1:78" ht="15.75">
      <c r="A251" s="111" t="s">
        <v>315</v>
      </c>
      <c r="B251" s="220" t="s">
        <v>1296</v>
      </c>
      <c r="C251" s="111" t="s">
        <v>734</v>
      </c>
      <c r="D251" s="221">
        <v>100</v>
      </c>
      <c r="E251" s="121">
        <v>100</v>
      </c>
      <c r="F251" s="230">
        <v>100</v>
      </c>
      <c r="G251" s="203" t="s">
        <v>1332</v>
      </c>
      <c r="H251" s="567" t="s">
        <v>1332</v>
      </c>
      <c r="I251" s="567" t="s">
        <v>1332</v>
      </c>
      <c r="J251" s="737">
        <v>100</v>
      </c>
      <c r="K251" s="1077">
        <v>100</v>
      </c>
      <c r="L251" s="1186">
        <v>100</v>
      </c>
      <c r="M251" s="1186">
        <v>2</v>
      </c>
      <c r="N251" s="1186">
        <v>15</v>
      </c>
      <c r="O251" s="1186">
        <v>9</v>
      </c>
      <c r="P251" s="1186">
        <v>6</v>
      </c>
      <c r="Q251" s="1186">
        <v>9</v>
      </c>
      <c r="R251" s="1186">
        <v>0</v>
      </c>
      <c r="S251" s="1186">
        <v>0</v>
      </c>
      <c r="T251" s="1186">
        <v>0</v>
      </c>
      <c r="U251" s="1186">
        <v>0</v>
      </c>
      <c r="V251" s="1186">
        <v>0</v>
      </c>
      <c r="W251" s="1186">
        <v>0</v>
      </c>
      <c r="X251" s="1186">
        <v>0</v>
      </c>
      <c r="Y251" s="1186">
        <v>0</v>
      </c>
      <c r="Z251" s="1186">
        <v>0</v>
      </c>
      <c r="AA251" s="1186">
        <v>0</v>
      </c>
      <c r="AB251" s="1186" t="s">
        <v>1333</v>
      </c>
      <c r="AC251" s="1186">
        <v>0</v>
      </c>
      <c r="AD251" s="1186">
        <v>0</v>
      </c>
      <c r="AE251" s="1186" t="s">
        <v>1333</v>
      </c>
      <c r="AF251" s="1186">
        <v>0</v>
      </c>
      <c r="AG251" s="1186">
        <v>0</v>
      </c>
      <c r="AH251" s="1186" t="s">
        <v>1333</v>
      </c>
      <c r="AI251" s="1186">
        <v>6</v>
      </c>
      <c r="AJ251" s="1186">
        <v>0</v>
      </c>
      <c r="AK251" s="1186">
        <v>0</v>
      </c>
      <c r="AL251" s="1186">
        <v>0</v>
      </c>
      <c r="AM251" s="1186">
        <v>0</v>
      </c>
      <c r="AN251" s="1186">
        <v>0</v>
      </c>
      <c r="AO251" s="1186">
        <v>0</v>
      </c>
      <c r="AP251" s="1186">
        <v>0</v>
      </c>
      <c r="AQ251" s="1186">
        <v>0</v>
      </c>
      <c r="AR251" s="1186">
        <v>0</v>
      </c>
      <c r="AS251" s="1186">
        <v>0</v>
      </c>
      <c r="AT251" s="1186" t="s">
        <v>1333</v>
      </c>
      <c r="AU251" s="1186">
        <v>0</v>
      </c>
      <c r="AV251" s="1186">
        <v>0</v>
      </c>
      <c r="AW251" s="1186" t="s">
        <v>1333</v>
      </c>
      <c r="AX251" s="1186">
        <v>0</v>
      </c>
      <c r="AY251" s="1186">
        <v>0</v>
      </c>
      <c r="AZ251" s="1186" t="s">
        <v>1333</v>
      </c>
      <c r="BA251" s="1186" t="s">
        <v>1333</v>
      </c>
      <c r="BB251" s="93" t="s">
        <v>1254</v>
      </c>
      <c r="BC251" s="364">
        <v>113</v>
      </c>
      <c r="BD251" s="441" t="s">
        <v>882</v>
      </c>
      <c r="BE251" s="413"/>
      <c r="BF251" s="43" t="s">
        <v>792</v>
      </c>
    </row>
    <row r="252" spans="1:78" ht="15.75">
      <c r="A252" s="111" t="s">
        <v>384</v>
      </c>
      <c r="B252" s="220" t="s">
        <v>1296</v>
      </c>
      <c r="C252" s="111" t="s">
        <v>608</v>
      </c>
      <c r="D252" s="221">
        <v>73.33</v>
      </c>
      <c r="E252" s="217" t="s">
        <v>1190</v>
      </c>
      <c r="F252" s="230">
        <v>100</v>
      </c>
      <c r="G252" s="203" t="s">
        <v>1437</v>
      </c>
      <c r="H252" s="567" t="s">
        <v>1332</v>
      </c>
      <c r="I252" s="567" t="s">
        <v>1190</v>
      </c>
      <c r="J252" s="737">
        <v>100</v>
      </c>
      <c r="K252" s="1077">
        <v>97.73</v>
      </c>
      <c r="L252" s="1186">
        <v>100</v>
      </c>
      <c r="M252" s="1186">
        <v>0</v>
      </c>
      <c r="N252" s="1186">
        <v>30</v>
      </c>
      <c r="O252" s="1186">
        <v>29</v>
      </c>
      <c r="P252" s="1186">
        <v>1</v>
      </c>
      <c r="Q252" s="1186">
        <v>28</v>
      </c>
      <c r="R252" s="1186">
        <v>1</v>
      </c>
      <c r="S252" s="1186">
        <v>0</v>
      </c>
      <c r="T252" s="1186">
        <v>0</v>
      </c>
      <c r="U252" s="1186">
        <v>0</v>
      </c>
      <c r="V252" s="1186">
        <v>0</v>
      </c>
      <c r="W252" s="1186">
        <v>0</v>
      </c>
      <c r="X252" s="1186">
        <v>0</v>
      </c>
      <c r="Y252" s="1186">
        <v>0</v>
      </c>
      <c r="Z252" s="1186">
        <v>0</v>
      </c>
      <c r="AA252" s="1186">
        <v>0</v>
      </c>
      <c r="AB252" s="1186" t="s">
        <v>1333</v>
      </c>
      <c r="AC252" s="1186">
        <v>0</v>
      </c>
      <c r="AD252" s="1186">
        <v>0</v>
      </c>
      <c r="AE252" s="1186" t="s">
        <v>1333</v>
      </c>
      <c r="AF252" s="1186">
        <v>0</v>
      </c>
      <c r="AG252" s="1186">
        <v>0</v>
      </c>
      <c r="AH252" s="1186" t="s">
        <v>1333</v>
      </c>
      <c r="AI252" s="1186">
        <v>1</v>
      </c>
      <c r="AJ252" s="1186">
        <v>0</v>
      </c>
      <c r="AK252" s="1186">
        <v>0</v>
      </c>
      <c r="AL252" s="1186">
        <v>0</v>
      </c>
      <c r="AM252" s="1186">
        <v>0</v>
      </c>
      <c r="AN252" s="1186">
        <v>0</v>
      </c>
      <c r="AO252" s="1186">
        <v>0</v>
      </c>
      <c r="AP252" s="1186">
        <v>0</v>
      </c>
      <c r="AQ252" s="1186">
        <v>0</v>
      </c>
      <c r="AR252" s="1186">
        <v>0</v>
      </c>
      <c r="AS252" s="1186">
        <v>0</v>
      </c>
      <c r="AT252" s="1186" t="s">
        <v>1333</v>
      </c>
      <c r="AU252" s="1186">
        <v>0</v>
      </c>
      <c r="AV252" s="1186">
        <v>0</v>
      </c>
      <c r="AW252" s="1186" t="s">
        <v>1333</v>
      </c>
      <c r="AX252" s="1186">
        <v>0</v>
      </c>
      <c r="AY252" s="1186">
        <v>0</v>
      </c>
      <c r="AZ252" s="1186" t="s">
        <v>1333</v>
      </c>
      <c r="BA252" s="1186" t="s">
        <v>1333</v>
      </c>
      <c r="BB252" s="93" t="s">
        <v>1254</v>
      </c>
      <c r="BC252" s="364">
        <v>113</v>
      </c>
      <c r="BD252" s="441" t="s">
        <v>1180</v>
      </c>
      <c r="BE252" s="413"/>
      <c r="BF252" s="43" t="s">
        <v>792</v>
      </c>
    </row>
    <row r="253" spans="1:78" ht="15.75">
      <c r="A253" s="111" t="s">
        <v>214</v>
      </c>
      <c r="B253" s="220" t="s">
        <v>1296</v>
      </c>
      <c r="C253" s="111" t="s">
        <v>744</v>
      </c>
      <c r="D253" s="221">
        <v>89.66</v>
      </c>
      <c r="E253" s="121">
        <v>97.67</v>
      </c>
      <c r="F253" s="230">
        <v>100</v>
      </c>
      <c r="G253" s="203" t="s">
        <v>1332</v>
      </c>
      <c r="H253" s="567" t="s">
        <v>1332</v>
      </c>
      <c r="I253" s="567" t="s">
        <v>1332</v>
      </c>
      <c r="J253" s="737">
        <v>100</v>
      </c>
      <c r="K253" s="1077">
        <v>100</v>
      </c>
      <c r="L253" s="1186">
        <v>100</v>
      </c>
      <c r="M253" s="1186">
        <v>11</v>
      </c>
      <c r="N253" s="1186">
        <v>70</v>
      </c>
      <c r="O253" s="1186">
        <v>51</v>
      </c>
      <c r="P253" s="1186">
        <v>19</v>
      </c>
      <c r="Q253" s="1186">
        <v>49</v>
      </c>
      <c r="R253" s="1186">
        <v>0</v>
      </c>
      <c r="S253" s="1186">
        <v>1</v>
      </c>
      <c r="T253" s="1186">
        <v>0</v>
      </c>
      <c r="U253" s="1186">
        <v>1</v>
      </c>
      <c r="V253" s="1186">
        <v>0</v>
      </c>
      <c r="W253" s="1186">
        <v>0</v>
      </c>
      <c r="X253" s="1186">
        <v>0</v>
      </c>
      <c r="Y253" s="1186">
        <v>0</v>
      </c>
      <c r="Z253" s="1186">
        <v>0</v>
      </c>
      <c r="AA253" s="1186">
        <v>0</v>
      </c>
      <c r="AB253" s="1186" t="s">
        <v>1333</v>
      </c>
      <c r="AC253" s="1186">
        <v>0</v>
      </c>
      <c r="AD253" s="1186">
        <v>0</v>
      </c>
      <c r="AE253" s="1186" t="s">
        <v>1333</v>
      </c>
      <c r="AF253" s="1186">
        <v>0</v>
      </c>
      <c r="AG253" s="1186">
        <v>0</v>
      </c>
      <c r="AH253" s="1186" t="s">
        <v>1333</v>
      </c>
      <c r="AI253" s="1186">
        <v>18</v>
      </c>
      <c r="AJ253" s="1186">
        <v>1</v>
      </c>
      <c r="AK253" s="1186">
        <v>0</v>
      </c>
      <c r="AL253" s="1186">
        <v>0</v>
      </c>
      <c r="AM253" s="1186">
        <v>0</v>
      </c>
      <c r="AN253" s="1186">
        <v>0</v>
      </c>
      <c r="AO253" s="1186">
        <v>0</v>
      </c>
      <c r="AP253" s="1186">
        <v>0</v>
      </c>
      <c r="AQ253" s="1186">
        <v>0</v>
      </c>
      <c r="AR253" s="1186">
        <v>0</v>
      </c>
      <c r="AS253" s="1186">
        <v>0</v>
      </c>
      <c r="AT253" s="1186" t="s">
        <v>1333</v>
      </c>
      <c r="AU253" s="1186">
        <v>0</v>
      </c>
      <c r="AV253" s="1186">
        <v>0</v>
      </c>
      <c r="AW253" s="1186" t="s">
        <v>1333</v>
      </c>
      <c r="AX253" s="1186">
        <v>0</v>
      </c>
      <c r="AY253" s="1186">
        <v>0</v>
      </c>
      <c r="AZ253" s="1186" t="s">
        <v>1333</v>
      </c>
      <c r="BA253" s="1186" t="s">
        <v>1333</v>
      </c>
      <c r="BB253" s="93" t="s">
        <v>1254</v>
      </c>
      <c r="BC253" s="364">
        <v>113</v>
      </c>
      <c r="BD253" s="441" t="s">
        <v>1181</v>
      </c>
      <c r="BE253" s="413"/>
      <c r="BF253" s="43" t="s">
        <v>792</v>
      </c>
    </row>
    <row r="254" spans="1:78" ht="15.75">
      <c r="A254" s="111" t="s">
        <v>202</v>
      </c>
      <c r="B254" s="220" t="s">
        <v>1296</v>
      </c>
      <c r="C254" s="111" t="s">
        <v>726</v>
      </c>
      <c r="D254" s="221">
        <v>64.290000000000006</v>
      </c>
      <c r="E254" s="121">
        <v>100</v>
      </c>
      <c r="F254" s="230">
        <v>93.33</v>
      </c>
      <c r="G254" s="203" t="s">
        <v>1332</v>
      </c>
      <c r="H254" s="567" t="s">
        <v>1332</v>
      </c>
      <c r="I254" s="567" t="s">
        <v>1332</v>
      </c>
      <c r="J254" s="737">
        <v>91.67</v>
      </c>
      <c r="K254" s="1077">
        <v>100</v>
      </c>
      <c r="L254" s="1186">
        <v>100</v>
      </c>
      <c r="M254" s="1186">
        <v>0</v>
      </c>
      <c r="N254" s="1186">
        <v>24</v>
      </c>
      <c r="O254" s="1186">
        <v>22</v>
      </c>
      <c r="P254" s="1186">
        <v>2</v>
      </c>
      <c r="Q254" s="1186">
        <v>22</v>
      </c>
      <c r="R254" s="1186">
        <v>0</v>
      </c>
      <c r="S254" s="1186">
        <v>0</v>
      </c>
      <c r="T254" s="1186">
        <v>0</v>
      </c>
      <c r="U254" s="1186">
        <v>0</v>
      </c>
      <c r="V254" s="1186">
        <v>0</v>
      </c>
      <c r="W254" s="1186">
        <v>0</v>
      </c>
      <c r="X254" s="1186">
        <v>0</v>
      </c>
      <c r="Y254" s="1186">
        <v>0</v>
      </c>
      <c r="Z254" s="1186">
        <v>0</v>
      </c>
      <c r="AA254" s="1186">
        <v>0</v>
      </c>
      <c r="AB254" s="1186" t="s">
        <v>1333</v>
      </c>
      <c r="AC254" s="1186">
        <v>0</v>
      </c>
      <c r="AD254" s="1186">
        <v>0</v>
      </c>
      <c r="AE254" s="1186" t="s">
        <v>1333</v>
      </c>
      <c r="AF254" s="1186">
        <v>0</v>
      </c>
      <c r="AG254" s="1186">
        <v>0</v>
      </c>
      <c r="AH254" s="1186" t="s">
        <v>1333</v>
      </c>
      <c r="AI254" s="1186">
        <v>2</v>
      </c>
      <c r="AJ254" s="1186">
        <v>0</v>
      </c>
      <c r="AK254" s="1186">
        <v>0</v>
      </c>
      <c r="AL254" s="1186">
        <v>0</v>
      </c>
      <c r="AM254" s="1186">
        <v>0</v>
      </c>
      <c r="AN254" s="1186">
        <v>0</v>
      </c>
      <c r="AO254" s="1186">
        <v>0</v>
      </c>
      <c r="AP254" s="1186">
        <v>0</v>
      </c>
      <c r="AQ254" s="1186">
        <v>0</v>
      </c>
      <c r="AR254" s="1186">
        <v>0</v>
      </c>
      <c r="AS254" s="1186">
        <v>0</v>
      </c>
      <c r="AT254" s="1186" t="s">
        <v>1333</v>
      </c>
      <c r="AU254" s="1186">
        <v>0</v>
      </c>
      <c r="AV254" s="1186">
        <v>0</v>
      </c>
      <c r="AW254" s="1186" t="s">
        <v>1333</v>
      </c>
      <c r="AX254" s="1186">
        <v>0</v>
      </c>
      <c r="AY254" s="1186">
        <v>0</v>
      </c>
      <c r="AZ254" s="1186" t="s">
        <v>1333</v>
      </c>
      <c r="BA254" s="1186" t="s">
        <v>1333</v>
      </c>
      <c r="BB254" s="93" t="s">
        <v>1254</v>
      </c>
      <c r="BC254" s="364">
        <v>113</v>
      </c>
      <c r="BD254" s="441" t="s">
        <v>882</v>
      </c>
      <c r="BE254" s="413"/>
      <c r="BF254" s="43" t="s">
        <v>792</v>
      </c>
    </row>
    <row r="255" spans="1:78" ht="15.75">
      <c r="A255" s="256" t="s">
        <v>1448</v>
      </c>
      <c r="B255" s="220" t="s">
        <v>1294</v>
      </c>
      <c r="C255" s="111" t="s">
        <v>1175</v>
      </c>
      <c r="D255" s="221" t="s">
        <v>1190</v>
      </c>
      <c r="E255" s="121">
        <v>100</v>
      </c>
      <c r="F255" s="230" t="s">
        <v>1190</v>
      </c>
      <c r="G255" s="203" t="s">
        <v>1190</v>
      </c>
      <c r="H255" s="567" t="s">
        <v>1190</v>
      </c>
      <c r="I255" s="567" t="s">
        <v>1190</v>
      </c>
      <c r="J255" s="737" t="s">
        <v>1190</v>
      </c>
      <c r="K255" s="1078" t="s">
        <v>1190</v>
      </c>
      <c r="L255" s="1186" t="s">
        <v>1190</v>
      </c>
      <c r="M255" s="1186">
        <v>0</v>
      </c>
      <c r="N255" s="1186">
        <v>0</v>
      </c>
      <c r="O255" s="1186">
        <v>0</v>
      </c>
      <c r="P255" s="1186">
        <v>0</v>
      </c>
      <c r="Q255" s="1186">
        <v>0</v>
      </c>
      <c r="R255" s="1186">
        <v>0</v>
      </c>
      <c r="S255" s="1186">
        <v>0</v>
      </c>
      <c r="T255" s="1186">
        <v>0</v>
      </c>
      <c r="U255" s="1186">
        <v>0</v>
      </c>
      <c r="V255" s="1186">
        <v>0</v>
      </c>
      <c r="W255" s="1186">
        <v>0</v>
      </c>
      <c r="X255" s="1186">
        <v>0</v>
      </c>
      <c r="Y255" s="1186">
        <v>0</v>
      </c>
      <c r="Z255" s="1186">
        <v>0</v>
      </c>
      <c r="AA255" s="1186">
        <v>0</v>
      </c>
      <c r="AB255" s="1186" t="s">
        <v>1333</v>
      </c>
      <c r="AC255" s="1186">
        <v>0</v>
      </c>
      <c r="AD255" s="1186">
        <v>0</v>
      </c>
      <c r="AE255" s="1186" t="s">
        <v>1333</v>
      </c>
      <c r="AF255" s="1186">
        <v>0</v>
      </c>
      <c r="AG255" s="1186">
        <v>0</v>
      </c>
      <c r="AH255" s="1186" t="s">
        <v>1333</v>
      </c>
      <c r="AI255" s="1186">
        <v>0</v>
      </c>
      <c r="AJ255" s="1186">
        <v>0</v>
      </c>
      <c r="AK255" s="1186">
        <v>0</v>
      </c>
      <c r="AL255" s="1186">
        <v>0</v>
      </c>
      <c r="AM255" s="1186">
        <v>0</v>
      </c>
      <c r="AN255" s="1186">
        <v>0</v>
      </c>
      <c r="AO255" s="1186">
        <v>0</v>
      </c>
      <c r="AP255" s="1186">
        <v>0</v>
      </c>
      <c r="AQ255" s="1186">
        <v>0</v>
      </c>
      <c r="AR255" s="1186">
        <v>0</v>
      </c>
      <c r="AS255" s="1186">
        <v>0</v>
      </c>
      <c r="AT255" s="1186" t="s">
        <v>1333</v>
      </c>
      <c r="AU255" s="1186">
        <v>0</v>
      </c>
      <c r="AV255" s="1186">
        <v>0</v>
      </c>
      <c r="AW255" s="1186" t="s">
        <v>1333</v>
      </c>
      <c r="AX255" s="1186">
        <v>0</v>
      </c>
      <c r="AY255" s="1186">
        <v>0</v>
      </c>
      <c r="AZ255" s="1186" t="s">
        <v>1333</v>
      </c>
      <c r="BA255" s="1186" t="s">
        <v>1333</v>
      </c>
      <c r="BB255" s="443" t="s">
        <v>1235</v>
      </c>
      <c r="BC255" s="448">
        <v>900</v>
      </c>
      <c r="BD255" s="441" t="s">
        <v>1471</v>
      </c>
      <c r="BE255" s="570"/>
      <c r="BF255" s="43" t="s">
        <v>792</v>
      </c>
    </row>
    <row r="256" spans="1:78" ht="15.75">
      <c r="A256" s="256" t="s">
        <v>1449</v>
      </c>
      <c r="B256" s="220" t="s">
        <v>1294</v>
      </c>
      <c r="C256" s="111" t="s">
        <v>1176</v>
      </c>
      <c r="D256" s="221">
        <v>100</v>
      </c>
      <c r="E256" s="121">
        <v>100</v>
      </c>
      <c r="F256" s="230" t="s">
        <v>1190</v>
      </c>
      <c r="G256" s="203" t="s">
        <v>1190</v>
      </c>
      <c r="H256" s="567" t="s">
        <v>1190</v>
      </c>
      <c r="I256" s="567" t="s">
        <v>1190</v>
      </c>
      <c r="J256" s="737" t="s">
        <v>1190</v>
      </c>
      <c r="K256" s="1078" t="s">
        <v>1190</v>
      </c>
      <c r="L256" s="1186" t="s">
        <v>1190</v>
      </c>
      <c r="M256" s="1186">
        <v>0</v>
      </c>
      <c r="N256" s="1186">
        <v>0</v>
      </c>
      <c r="O256" s="1186">
        <v>0</v>
      </c>
      <c r="P256" s="1186">
        <v>0</v>
      </c>
      <c r="Q256" s="1186">
        <v>0</v>
      </c>
      <c r="R256" s="1186">
        <v>0</v>
      </c>
      <c r="S256" s="1186">
        <v>0</v>
      </c>
      <c r="T256" s="1186">
        <v>0</v>
      </c>
      <c r="U256" s="1186">
        <v>0</v>
      </c>
      <c r="V256" s="1186">
        <v>0</v>
      </c>
      <c r="W256" s="1186">
        <v>0</v>
      </c>
      <c r="X256" s="1186">
        <v>0</v>
      </c>
      <c r="Y256" s="1186">
        <v>0</v>
      </c>
      <c r="Z256" s="1186">
        <v>0</v>
      </c>
      <c r="AA256" s="1186">
        <v>0</v>
      </c>
      <c r="AB256" s="1186">
        <v>0</v>
      </c>
      <c r="AC256" s="1186">
        <v>0</v>
      </c>
      <c r="AD256" s="1186">
        <v>0</v>
      </c>
      <c r="AE256" s="1186">
        <v>0</v>
      </c>
      <c r="AF256" s="1186">
        <v>0</v>
      </c>
      <c r="AG256" s="1186">
        <v>0</v>
      </c>
      <c r="AH256" s="1186">
        <v>0</v>
      </c>
      <c r="AI256" s="1186">
        <v>0</v>
      </c>
      <c r="AJ256" s="1186">
        <v>0</v>
      </c>
      <c r="AK256" s="1186">
        <v>0</v>
      </c>
      <c r="AL256" s="1186">
        <v>0</v>
      </c>
      <c r="AM256" s="1186">
        <v>0</v>
      </c>
      <c r="AN256" s="1186">
        <v>0</v>
      </c>
      <c r="AO256" s="1186">
        <v>0</v>
      </c>
      <c r="AP256" s="1186">
        <v>0</v>
      </c>
      <c r="AQ256" s="1186">
        <v>0</v>
      </c>
      <c r="AR256" s="1186">
        <v>0</v>
      </c>
      <c r="AS256" s="1186">
        <v>0</v>
      </c>
      <c r="AT256" s="1186">
        <v>0</v>
      </c>
      <c r="AU256" s="1186">
        <v>0</v>
      </c>
      <c r="AV256" s="1186">
        <v>0</v>
      </c>
      <c r="AW256" s="1186">
        <v>0</v>
      </c>
      <c r="AX256" s="1186">
        <v>0</v>
      </c>
      <c r="AY256" s="1186">
        <v>0</v>
      </c>
      <c r="AZ256" s="1186">
        <v>0</v>
      </c>
      <c r="BA256" s="1186">
        <v>0</v>
      </c>
      <c r="BB256" s="443" t="s">
        <v>1235</v>
      </c>
      <c r="BC256" s="448">
        <v>900</v>
      </c>
      <c r="BD256" s="441" t="s">
        <v>1471</v>
      </c>
      <c r="BE256" s="571"/>
      <c r="BF256" s="43" t="s">
        <v>792</v>
      </c>
    </row>
    <row r="257" spans="1:78" ht="15.75">
      <c r="A257" s="111" t="s">
        <v>442</v>
      </c>
      <c r="B257" s="220" t="s">
        <v>1293</v>
      </c>
      <c r="C257" s="111" t="s">
        <v>715</v>
      </c>
      <c r="D257" s="221">
        <v>100</v>
      </c>
      <c r="E257" s="121">
        <v>100</v>
      </c>
      <c r="F257" s="219">
        <v>100</v>
      </c>
      <c r="G257" s="203" t="s">
        <v>1386</v>
      </c>
      <c r="H257" s="567" t="s">
        <v>1389</v>
      </c>
      <c r="I257" s="567" t="s">
        <v>1389</v>
      </c>
      <c r="J257" s="737">
        <v>100</v>
      </c>
      <c r="K257" s="1077">
        <v>100</v>
      </c>
      <c r="L257" s="1186">
        <v>100</v>
      </c>
      <c r="M257" s="1186">
        <v>2</v>
      </c>
      <c r="N257" s="1186">
        <v>16</v>
      </c>
      <c r="O257" s="1186">
        <v>11</v>
      </c>
      <c r="P257" s="1186">
        <v>5</v>
      </c>
      <c r="Q257" s="1186">
        <v>9</v>
      </c>
      <c r="R257" s="1186">
        <v>1</v>
      </c>
      <c r="S257" s="1186">
        <v>1</v>
      </c>
      <c r="T257" s="1186">
        <v>0</v>
      </c>
      <c r="U257" s="1186">
        <v>0</v>
      </c>
      <c r="V257" s="1186">
        <v>0</v>
      </c>
      <c r="W257" s="1186">
        <v>0</v>
      </c>
      <c r="X257" s="1186">
        <v>0</v>
      </c>
      <c r="Y257" s="1186">
        <v>0</v>
      </c>
      <c r="Z257" s="1186">
        <v>0</v>
      </c>
      <c r="AA257" s="1186">
        <v>0</v>
      </c>
      <c r="AB257" s="1186" t="s">
        <v>1333</v>
      </c>
      <c r="AC257" s="1186">
        <v>0</v>
      </c>
      <c r="AD257" s="1186">
        <v>0</v>
      </c>
      <c r="AE257" s="1186" t="s">
        <v>1333</v>
      </c>
      <c r="AF257" s="1186">
        <v>0</v>
      </c>
      <c r="AG257" s="1186">
        <v>0</v>
      </c>
      <c r="AH257" s="1186" t="s">
        <v>1333</v>
      </c>
      <c r="AI257" s="1186">
        <v>5</v>
      </c>
      <c r="AJ257" s="1186">
        <v>0</v>
      </c>
      <c r="AK257" s="1186">
        <v>0</v>
      </c>
      <c r="AL257" s="1186">
        <v>0</v>
      </c>
      <c r="AM257" s="1186">
        <v>0</v>
      </c>
      <c r="AN257" s="1186">
        <v>0</v>
      </c>
      <c r="AO257" s="1186">
        <v>0</v>
      </c>
      <c r="AP257" s="1186">
        <v>0</v>
      </c>
      <c r="AQ257" s="1186">
        <v>0</v>
      </c>
      <c r="AR257" s="1186">
        <v>0</v>
      </c>
      <c r="AS257" s="1186">
        <v>0</v>
      </c>
      <c r="AT257" s="1186" t="s">
        <v>1333</v>
      </c>
      <c r="AU257" s="1186">
        <v>0</v>
      </c>
      <c r="AV257" s="1186">
        <v>0</v>
      </c>
      <c r="AW257" s="1186" t="s">
        <v>1333</v>
      </c>
      <c r="AX257" s="1186">
        <v>0</v>
      </c>
      <c r="AY257" s="1186">
        <v>0</v>
      </c>
      <c r="AZ257" s="1186" t="s">
        <v>1333</v>
      </c>
      <c r="BA257" s="1186" t="s">
        <v>1333</v>
      </c>
      <c r="BB257" s="93" t="s">
        <v>715</v>
      </c>
      <c r="BC257" s="364">
        <v>112</v>
      </c>
      <c r="BD257" s="441" t="s">
        <v>1179</v>
      </c>
      <c r="BE257" s="413" t="s">
        <v>1389</v>
      </c>
      <c r="BF257" s="43" t="s">
        <v>792</v>
      </c>
    </row>
    <row r="258" spans="1:78" ht="15.75">
      <c r="A258" s="111" t="s">
        <v>311</v>
      </c>
      <c r="B258" s="220" t="s">
        <v>1290</v>
      </c>
      <c r="C258" s="111" t="s">
        <v>579</v>
      </c>
      <c r="D258" s="221">
        <v>80</v>
      </c>
      <c r="E258" s="121">
        <v>100</v>
      </c>
      <c r="F258" s="230" t="s">
        <v>1190</v>
      </c>
      <c r="G258" s="203" t="s">
        <v>1332</v>
      </c>
      <c r="H258" s="567" t="s">
        <v>1389</v>
      </c>
      <c r="I258" s="567" t="s">
        <v>1389</v>
      </c>
      <c r="J258" s="737">
        <v>100</v>
      </c>
      <c r="K258" s="1077">
        <v>100</v>
      </c>
      <c r="L258" s="1186">
        <v>100</v>
      </c>
      <c r="M258" s="1186">
        <v>0</v>
      </c>
      <c r="N258" s="1186">
        <v>2</v>
      </c>
      <c r="O258" s="1186">
        <v>2</v>
      </c>
      <c r="P258" s="1186">
        <v>0</v>
      </c>
      <c r="Q258" s="1186">
        <v>2</v>
      </c>
      <c r="R258" s="1186">
        <v>0</v>
      </c>
      <c r="S258" s="1186">
        <v>0</v>
      </c>
      <c r="T258" s="1186">
        <v>0</v>
      </c>
      <c r="U258" s="1186">
        <v>0</v>
      </c>
      <c r="V258" s="1186">
        <v>0</v>
      </c>
      <c r="W258" s="1186">
        <v>0</v>
      </c>
      <c r="X258" s="1186">
        <v>0</v>
      </c>
      <c r="Y258" s="1186">
        <v>0</v>
      </c>
      <c r="Z258" s="1186">
        <v>0</v>
      </c>
      <c r="AA258" s="1186">
        <v>0</v>
      </c>
      <c r="AB258" s="1186" t="s">
        <v>1333</v>
      </c>
      <c r="AC258" s="1186">
        <v>0</v>
      </c>
      <c r="AD258" s="1186">
        <v>0</v>
      </c>
      <c r="AE258" s="1186" t="s">
        <v>1333</v>
      </c>
      <c r="AF258" s="1186">
        <v>0</v>
      </c>
      <c r="AG258" s="1186">
        <v>0</v>
      </c>
      <c r="AH258" s="1186" t="s">
        <v>1333</v>
      </c>
      <c r="AI258" s="1186">
        <v>0</v>
      </c>
      <c r="AJ258" s="1186">
        <v>0</v>
      </c>
      <c r="AK258" s="1186">
        <v>0</v>
      </c>
      <c r="AL258" s="1186">
        <v>0</v>
      </c>
      <c r="AM258" s="1186">
        <v>0</v>
      </c>
      <c r="AN258" s="1186">
        <v>0</v>
      </c>
      <c r="AO258" s="1186">
        <v>0</v>
      </c>
      <c r="AP258" s="1186">
        <v>0</v>
      </c>
      <c r="AQ258" s="1186">
        <v>0</v>
      </c>
      <c r="AR258" s="1186">
        <v>0</v>
      </c>
      <c r="AS258" s="1186">
        <v>0</v>
      </c>
      <c r="AT258" s="1186" t="s">
        <v>1333</v>
      </c>
      <c r="AU258" s="1186">
        <v>0</v>
      </c>
      <c r="AV258" s="1186">
        <v>0</v>
      </c>
      <c r="AW258" s="1186" t="s">
        <v>1333</v>
      </c>
      <c r="AX258" s="1186">
        <v>0</v>
      </c>
      <c r="AY258" s="1186">
        <v>0</v>
      </c>
      <c r="AZ258" s="1186" t="s">
        <v>1333</v>
      </c>
      <c r="BA258" s="1186" t="s">
        <v>1333</v>
      </c>
      <c r="BB258" s="93" t="s">
        <v>727</v>
      </c>
      <c r="BC258" s="364">
        <v>123</v>
      </c>
      <c r="BD258" s="441" t="s">
        <v>1180</v>
      </c>
      <c r="BE258" s="413" t="s">
        <v>1389</v>
      </c>
      <c r="BF258" s="43" t="s">
        <v>792</v>
      </c>
    </row>
    <row r="259" spans="1:78" ht="15.75">
      <c r="A259" s="111" t="s">
        <v>448</v>
      </c>
      <c r="B259" s="220" t="s">
        <v>1290</v>
      </c>
      <c r="C259" s="111" t="s">
        <v>795</v>
      </c>
      <c r="D259" s="221">
        <v>96.64</v>
      </c>
      <c r="E259" s="121">
        <v>97.08</v>
      </c>
      <c r="F259" s="230">
        <v>100</v>
      </c>
      <c r="G259" s="203" t="s">
        <v>1438</v>
      </c>
      <c r="H259" s="567" t="s">
        <v>1577</v>
      </c>
      <c r="I259" s="567" t="s">
        <v>2002</v>
      </c>
      <c r="J259" s="737">
        <v>100</v>
      </c>
      <c r="K259" s="1077">
        <v>100</v>
      </c>
      <c r="L259" s="1186">
        <v>98.4</v>
      </c>
      <c r="M259" s="1186">
        <v>1</v>
      </c>
      <c r="N259" s="1186">
        <v>135</v>
      </c>
      <c r="O259" s="1186">
        <v>118</v>
      </c>
      <c r="P259" s="1186">
        <v>17</v>
      </c>
      <c r="Q259" s="1186">
        <v>110</v>
      </c>
      <c r="R259" s="1186">
        <v>5</v>
      </c>
      <c r="S259" s="1186">
        <v>1</v>
      </c>
      <c r="T259" s="1186">
        <v>0</v>
      </c>
      <c r="U259" s="1186">
        <v>0</v>
      </c>
      <c r="V259" s="1186">
        <v>0</v>
      </c>
      <c r="W259" s="1186">
        <v>0</v>
      </c>
      <c r="X259" s="1186">
        <v>0</v>
      </c>
      <c r="Y259" s="1186">
        <v>0</v>
      </c>
      <c r="Z259" s="1186">
        <v>1</v>
      </c>
      <c r="AA259" s="1186">
        <v>0</v>
      </c>
      <c r="AB259" s="1186" t="s">
        <v>3034</v>
      </c>
      <c r="AC259" s="1186">
        <v>1</v>
      </c>
      <c r="AD259" s="1186">
        <v>0</v>
      </c>
      <c r="AE259" s="1186" t="s">
        <v>3035</v>
      </c>
      <c r="AF259" s="1186">
        <v>0</v>
      </c>
      <c r="AG259" s="1186">
        <v>0</v>
      </c>
      <c r="AH259" s="1186">
        <v>0</v>
      </c>
      <c r="AI259" s="1186">
        <v>17</v>
      </c>
      <c r="AJ259" s="1186">
        <v>0</v>
      </c>
      <c r="AK259" s="1186">
        <v>0</v>
      </c>
      <c r="AL259" s="1186">
        <v>0</v>
      </c>
      <c r="AM259" s="1186">
        <v>0</v>
      </c>
      <c r="AN259" s="1186">
        <v>0</v>
      </c>
      <c r="AO259" s="1186">
        <v>0</v>
      </c>
      <c r="AP259" s="1186">
        <v>0</v>
      </c>
      <c r="AQ259" s="1186">
        <v>0</v>
      </c>
      <c r="AR259" s="1186">
        <v>0</v>
      </c>
      <c r="AS259" s="1186">
        <v>0</v>
      </c>
      <c r="AT259" s="1186" t="s">
        <v>3073</v>
      </c>
      <c r="AU259" s="1186">
        <v>0</v>
      </c>
      <c r="AV259" s="1186">
        <v>0</v>
      </c>
      <c r="AW259" s="1186" t="s">
        <v>3074</v>
      </c>
      <c r="AX259" s="1186">
        <v>0</v>
      </c>
      <c r="AY259" s="1186">
        <v>0</v>
      </c>
      <c r="AZ259" s="1186" t="s">
        <v>1333</v>
      </c>
      <c r="BA259" s="1186">
        <v>0</v>
      </c>
      <c r="BB259" s="93" t="s">
        <v>795</v>
      </c>
      <c r="BC259" s="364">
        <v>123</v>
      </c>
      <c r="BD259" s="441" t="s">
        <v>1181</v>
      </c>
      <c r="BE259" s="413"/>
      <c r="BF259" s="43" t="s">
        <v>878</v>
      </c>
    </row>
    <row r="260" spans="1:78" ht="15.75">
      <c r="A260" s="111" t="s">
        <v>1158</v>
      </c>
      <c r="B260" s="220" t="s">
        <v>1290</v>
      </c>
      <c r="C260" s="111" t="s">
        <v>561</v>
      </c>
      <c r="D260" s="221">
        <v>100</v>
      </c>
      <c r="E260" s="121">
        <v>100</v>
      </c>
      <c r="F260" s="230">
        <v>100</v>
      </c>
      <c r="G260" s="203" t="s">
        <v>1332</v>
      </c>
      <c r="H260" s="567" t="s">
        <v>1332</v>
      </c>
      <c r="I260" s="567" t="s">
        <v>1332</v>
      </c>
      <c r="J260" s="737">
        <v>100</v>
      </c>
      <c r="K260" s="1077">
        <v>100</v>
      </c>
      <c r="L260" s="1186">
        <v>100</v>
      </c>
      <c r="M260" s="1186">
        <v>0</v>
      </c>
      <c r="N260" s="1186">
        <v>29</v>
      </c>
      <c r="O260" s="1186">
        <v>20</v>
      </c>
      <c r="P260" s="1186">
        <v>9</v>
      </c>
      <c r="Q260" s="1186">
        <v>17</v>
      </c>
      <c r="R260" s="1186">
        <v>2</v>
      </c>
      <c r="S260" s="1186">
        <v>1</v>
      </c>
      <c r="T260" s="1186">
        <v>0</v>
      </c>
      <c r="U260" s="1186">
        <v>0</v>
      </c>
      <c r="V260" s="1186">
        <v>0</v>
      </c>
      <c r="W260" s="1186">
        <v>0</v>
      </c>
      <c r="X260" s="1186">
        <v>0</v>
      </c>
      <c r="Y260" s="1186">
        <v>0</v>
      </c>
      <c r="Z260" s="1186">
        <v>0</v>
      </c>
      <c r="AA260" s="1186">
        <v>0</v>
      </c>
      <c r="AB260" s="1186" t="s">
        <v>1333</v>
      </c>
      <c r="AC260" s="1186">
        <v>0</v>
      </c>
      <c r="AD260" s="1186">
        <v>0</v>
      </c>
      <c r="AE260" s="1186" t="s">
        <v>1333</v>
      </c>
      <c r="AF260" s="1186">
        <v>0</v>
      </c>
      <c r="AG260" s="1186">
        <v>0</v>
      </c>
      <c r="AH260" s="1186" t="s">
        <v>1333</v>
      </c>
      <c r="AI260" s="1186">
        <v>7</v>
      </c>
      <c r="AJ260" s="1186">
        <v>2</v>
      </c>
      <c r="AK260" s="1186">
        <v>0</v>
      </c>
      <c r="AL260" s="1186">
        <v>0</v>
      </c>
      <c r="AM260" s="1186">
        <v>0</v>
      </c>
      <c r="AN260" s="1186">
        <v>0</v>
      </c>
      <c r="AO260" s="1186">
        <v>0</v>
      </c>
      <c r="AP260" s="1186">
        <v>0</v>
      </c>
      <c r="AQ260" s="1186">
        <v>0</v>
      </c>
      <c r="AR260" s="1186">
        <v>0</v>
      </c>
      <c r="AS260" s="1186">
        <v>0</v>
      </c>
      <c r="AT260" s="1186" t="s">
        <v>1333</v>
      </c>
      <c r="AU260" s="1186">
        <v>0</v>
      </c>
      <c r="AV260" s="1186">
        <v>0</v>
      </c>
      <c r="AW260" s="1186" t="s">
        <v>1333</v>
      </c>
      <c r="AX260" s="1186">
        <v>0</v>
      </c>
      <c r="AY260" s="1186">
        <v>0</v>
      </c>
      <c r="AZ260" s="1186" t="s">
        <v>1333</v>
      </c>
      <c r="BA260" s="1186" t="s">
        <v>1333</v>
      </c>
      <c r="BB260" s="93" t="s">
        <v>727</v>
      </c>
      <c r="BC260" s="364">
        <v>123</v>
      </c>
      <c r="BD260" s="441" t="s">
        <v>1180</v>
      </c>
      <c r="BE260" s="413"/>
      <c r="BF260" s="43" t="s">
        <v>792</v>
      </c>
    </row>
    <row r="261" spans="1:78" ht="15.75">
      <c r="A261" s="111" t="s">
        <v>212</v>
      </c>
      <c r="B261" s="220" t="s">
        <v>1290</v>
      </c>
      <c r="C261" s="111" t="s">
        <v>785</v>
      </c>
      <c r="D261" s="221">
        <v>100</v>
      </c>
      <c r="E261" s="121">
        <v>100</v>
      </c>
      <c r="F261" s="222" t="s">
        <v>1190</v>
      </c>
      <c r="G261" s="203" t="s">
        <v>1332</v>
      </c>
      <c r="H261" s="567" t="s">
        <v>1212</v>
      </c>
      <c r="I261" s="567" t="s">
        <v>1332</v>
      </c>
      <c r="J261" s="737">
        <v>100</v>
      </c>
      <c r="K261" s="1077">
        <v>100</v>
      </c>
      <c r="L261" s="1186">
        <v>100</v>
      </c>
      <c r="M261" s="1186">
        <v>0</v>
      </c>
      <c r="N261" s="1186">
        <v>2</v>
      </c>
      <c r="O261" s="1186">
        <v>2</v>
      </c>
      <c r="P261" s="1186">
        <v>0</v>
      </c>
      <c r="Q261" s="1186">
        <v>2</v>
      </c>
      <c r="R261" s="1186">
        <v>0</v>
      </c>
      <c r="S261" s="1186">
        <v>0</v>
      </c>
      <c r="T261" s="1186">
        <v>0</v>
      </c>
      <c r="U261" s="1186">
        <v>0</v>
      </c>
      <c r="V261" s="1186">
        <v>0</v>
      </c>
      <c r="W261" s="1186">
        <v>0</v>
      </c>
      <c r="X261" s="1186">
        <v>0</v>
      </c>
      <c r="Y261" s="1186">
        <v>0</v>
      </c>
      <c r="Z261" s="1186">
        <v>0</v>
      </c>
      <c r="AA261" s="1186">
        <v>0</v>
      </c>
      <c r="AB261" s="1186" t="s">
        <v>1333</v>
      </c>
      <c r="AC261" s="1186">
        <v>0</v>
      </c>
      <c r="AD261" s="1186">
        <v>0</v>
      </c>
      <c r="AE261" s="1186" t="s">
        <v>1333</v>
      </c>
      <c r="AF261" s="1186">
        <v>0</v>
      </c>
      <c r="AG261" s="1186">
        <v>0</v>
      </c>
      <c r="AH261" s="1186" t="s">
        <v>1333</v>
      </c>
      <c r="AI261" s="1186">
        <v>0</v>
      </c>
      <c r="AJ261" s="1186">
        <v>0</v>
      </c>
      <c r="AK261" s="1186">
        <v>0</v>
      </c>
      <c r="AL261" s="1186">
        <v>0</v>
      </c>
      <c r="AM261" s="1186">
        <v>0</v>
      </c>
      <c r="AN261" s="1186">
        <v>0</v>
      </c>
      <c r="AO261" s="1186">
        <v>0</v>
      </c>
      <c r="AP261" s="1186">
        <v>0</v>
      </c>
      <c r="AQ261" s="1186">
        <v>0</v>
      </c>
      <c r="AR261" s="1186">
        <v>0</v>
      </c>
      <c r="AS261" s="1186">
        <v>0</v>
      </c>
      <c r="AT261" s="1186" t="s">
        <v>1333</v>
      </c>
      <c r="AU261" s="1186">
        <v>0</v>
      </c>
      <c r="AV261" s="1186">
        <v>0</v>
      </c>
      <c r="AW261" s="1186" t="s">
        <v>1333</v>
      </c>
      <c r="AX261" s="1186">
        <v>0</v>
      </c>
      <c r="AY261" s="1186">
        <v>0</v>
      </c>
      <c r="AZ261" s="1186" t="s">
        <v>1333</v>
      </c>
      <c r="BA261" s="1186" t="s">
        <v>1333</v>
      </c>
      <c r="BB261" s="93" t="s">
        <v>727</v>
      </c>
      <c r="BC261" s="364">
        <v>123</v>
      </c>
      <c r="BD261" s="441" t="s">
        <v>1179</v>
      </c>
      <c r="BE261" s="413"/>
      <c r="BF261" s="43" t="s">
        <v>792</v>
      </c>
    </row>
    <row r="262" spans="1:78" ht="15.75">
      <c r="A262" s="111" t="s">
        <v>1110</v>
      </c>
      <c r="B262" s="220" t="s">
        <v>1290</v>
      </c>
      <c r="C262" s="111" t="s">
        <v>1206</v>
      </c>
      <c r="D262" s="221">
        <v>96.67</v>
      </c>
      <c r="E262" s="121">
        <v>100</v>
      </c>
      <c r="F262" s="262">
        <v>100</v>
      </c>
      <c r="G262" s="203" t="s">
        <v>1332</v>
      </c>
      <c r="H262" s="567" t="s">
        <v>1332</v>
      </c>
      <c r="I262" s="567" t="s">
        <v>1332</v>
      </c>
      <c r="J262" s="737">
        <v>100</v>
      </c>
      <c r="K262" s="1077">
        <v>100</v>
      </c>
      <c r="L262" s="1186">
        <v>96</v>
      </c>
      <c r="M262" s="1186">
        <v>1</v>
      </c>
      <c r="N262" s="1186">
        <v>25</v>
      </c>
      <c r="O262" s="1186">
        <v>23</v>
      </c>
      <c r="P262" s="1186">
        <v>2</v>
      </c>
      <c r="Q262" s="1186">
        <v>22</v>
      </c>
      <c r="R262" s="1186">
        <v>0</v>
      </c>
      <c r="S262" s="1186">
        <v>0</v>
      </c>
      <c r="T262" s="1186">
        <v>0</v>
      </c>
      <c r="U262" s="1186">
        <v>0</v>
      </c>
      <c r="V262" s="1186">
        <v>0</v>
      </c>
      <c r="W262" s="1186">
        <v>0</v>
      </c>
      <c r="X262" s="1186">
        <v>0</v>
      </c>
      <c r="Y262" s="1186">
        <v>0</v>
      </c>
      <c r="Z262" s="1186">
        <v>0</v>
      </c>
      <c r="AA262" s="1186">
        <v>1</v>
      </c>
      <c r="AB262" s="1186" t="s">
        <v>3036</v>
      </c>
      <c r="AC262" s="1186">
        <v>0</v>
      </c>
      <c r="AD262" s="1186">
        <v>0</v>
      </c>
      <c r="AE262" s="1186" t="s">
        <v>1333</v>
      </c>
      <c r="AF262" s="1186">
        <v>0</v>
      </c>
      <c r="AG262" s="1186">
        <v>0</v>
      </c>
      <c r="AH262" s="1186" t="s">
        <v>1333</v>
      </c>
      <c r="AI262" s="1186">
        <v>2</v>
      </c>
      <c r="AJ262" s="1186">
        <v>0</v>
      </c>
      <c r="AK262" s="1186">
        <v>0</v>
      </c>
      <c r="AL262" s="1186">
        <v>0</v>
      </c>
      <c r="AM262" s="1186">
        <v>0</v>
      </c>
      <c r="AN262" s="1186">
        <v>0</v>
      </c>
      <c r="AO262" s="1186">
        <v>0</v>
      </c>
      <c r="AP262" s="1186">
        <v>0</v>
      </c>
      <c r="AQ262" s="1186">
        <v>0</v>
      </c>
      <c r="AR262" s="1186">
        <v>0</v>
      </c>
      <c r="AS262" s="1186">
        <v>0</v>
      </c>
      <c r="AT262" s="1186" t="s">
        <v>1333</v>
      </c>
      <c r="AU262" s="1186">
        <v>0</v>
      </c>
      <c r="AV262" s="1186">
        <v>0</v>
      </c>
      <c r="AW262" s="1186" t="s">
        <v>1333</v>
      </c>
      <c r="AX262" s="1186">
        <v>0</v>
      </c>
      <c r="AY262" s="1186">
        <v>0</v>
      </c>
      <c r="AZ262" s="1186" t="s">
        <v>1333</v>
      </c>
      <c r="BA262" s="1186" t="s">
        <v>1333</v>
      </c>
      <c r="BB262" s="93" t="s">
        <v>727</v>
      </c>
      <c r="BC262" s="364">
        <v>123</v>
      </c>
      <c r="BD262" s="441" t="s">
        <v>882</v>
      </c>
      <c r="BE262" s="413"/>
      <c r="BF262" s="43" t="s">
        <v>878</v>
      </c>
      <c r="BG262" s="415"/>
      <c r="BH262" s="415"/>
      <c r="BI262" s="415"/>
      <c r="BJ262" s="415"/>
      <c r="BK262" s="415"/>
      <c r="BL262" s="415"/>
      <c r="BM262" s="415"/>
      <c r="BN262" s="415"/>
      <c r="BO262" s="415"/>
      <c r="BP262" s="415"/>
      <c r="BQ262" s="260"/>
      <c r="BR262" s="260"/>
      <c r="BS262" s="260"/>
      <c r="BT262" s="260"/>
      <c r="BU262" s="260"/>
      <c r="BV262" s="260"/>
      <c r="BW262" s="260"/>
      <c r="BX262" s="260"/>
      <c r="BY262" s="260"/>
      <c r="BZ262" s="260"/>
    </row>
    <row r="263" spans="1:78" ht="15.75">
      <c r="A263" s="111" t="s">
        <v>446</v>
      </c>
      <c r="B263" s="220" t="s">
        <v>1290</v>
      </c>
      <c r="C263" s="111" t="s">
        <v>447</v>
      </c>
      <c r="D263" s="221">
        <v>81.819999999999993</v>
      </c>
      <c r="E263" s="121">
        <v>100</v>
      </c>
      <c r="F263" s="230">
        <v>100</v>
      </c>
      <c r="G263" s="203" t="s">
        <v>1332</v>
      </c>
      <c r="H263" s="567" t="s">
        <v>1332</v>
      </c>
      <c r="I263" s="567" t="s">
        <v>1332</v>
      </c>
      <c r="J263" s="737">
        <v>100</v>
      </c>
      <c r="K263" s="1077">
        <v>100</v>
      </c>
      <c r="L263" s="1186">
        <v>100</v>
      </c>
      <c r="M263" s="1186">
        <v>1</v>
      </c>
      <c r="N263" s="1186">
        <v>8</v>
      </c>
      <c r="O263" s="1186">
        <v>5</v>
      </c>
      <c r="P263" s="1186">
        <v>3</v>
      </c>
      <c r="Q263" s="1186">
        <v>5</v>
      </c>
      <c r="R263" s="1186">
        <v>0</v>
      </c>
      <c r="S263" s="1186">
        <v>0</v>
      </c>
      <c r="T263" s="1186">
        <v>0</v>
      </c>
      <c r="U263" s="1186">
        <v>0</v>
      </c>
      <c r="V263" s="1186">
        <v>0</v>
      </c>
      <c r="W263" s="1186">
        <v>0</v>
      </c>
      <c r="X263" s="1186">
        <v>0</v>
      </c>
      <c r="Y263" s="1186">
        <v>0</v>
      </c>
      <c r="Z263" s="1186">
        <v>0</v>
      </c>
      <c r="AA263" s="1186">
        <v>0</v>
      </c>
      <c r="AB263" s="1186" t="s">
        <v>1333</v>
      </c>
      <c r="AC263" s="1186">
        <v>0</v>
      </c>
      <c r="AD263" s="1186">
        <v>0</v>
      </c>
      <c r="AE263" s="1186" t="s">
        <v>1333</v>
      </c>
      <c r="AF263" s="1186">
        <v>0</v>
      </c>
      <c r="AG263" s="1186">
        <v>0</v>
      </c>
      <c r="AH263" s="1186" t="s">
        <v>1333</v>
      </c>
      <c r="AI263" s="1186">
        <v>3</v>
      </c>
      <c r="AJ263" s="1186">
        <v>0</v>
      </c>
      <c r="AK263" s="1186">
        <v>0</v>
      </c>
      <c r="AL263" s="1186">
        <v>0</v>
      </c>
      <c r="AM263" s="1186">
        <v>0</v>
      </c>
      <c r="AN263" s="1186">
        <v>0</v>
      </c>
      <c r="AO263" s="1186">
        <v>0</v>
      </c>
      <c r="AP263" s="1186">
        <v>0</v>
      </c>
      <c r="AQ263" s="1186">
        <v>0</v>
      </c>
      <c r="AR263" s="1186">
        <v>0</v>
      </c>
      <c r="AS263" s="1186">
        <v>0</v>
      </c>
      <c r="AT263" s="1186" t="s">
        <v>1333</v>
      </c>
      <c r="AU263" s="1186">
        <v>0</v>
      </c>
      <c r="AV263" s="1186">
        <v>0</v>
      </c>
      <c r="AW263" s="1186" t="s">
        <v>1333</v>
      </c>
      <c r="AX263" s="1186">
        <v>0</v>
      </c>
      <c r="AY263" s="1186">
        <v>0</v>
      </c>
      <c r="AZ263" s="1186" t="s">
        <v>1333</v>
      </c>
      <c r="BA263" s="1186" t="s">
        <v>1333</v>
      </c>
      <c r="BB263" s="93" t="s">
        <v>795</v>
      </c>
      <c r="BC263" s="364">
        <v>123</v>
      </c>
      <c r="BD263" s="441" t="s">
        <v>1179</v>
      </c>
      <c r="BE263" s="413"/>
      <c r="BF263" s="43" t="s">
        <v>792</v>
      </c>
    </row>
    <row r="264" spans="1:78" ht="15.75">
      <c r="A264" s="111" t="s">
        <v>337</v>
      </c>
      <c r="B264" s="220" t="s">
        <v>1290</v>
      </c>
      <c r="C264" s="111" t="s">
        <v>75</v>
      </c>
      <c r="D264" s="221">
        <v>100</v>
      </c>
      <c r="E264" s="121">
        <v>66.67</v>
      </c>
      <c r="F264" s="230">
        <v>100</v>
      </c>
      <c r="G264" s="203" t="s">
        <v>1332</v>
      </c>
      <c r="H264" s="567" t="s">
        <v>1332</v>
      </c>
      <c r="I264" s="567" t="s">
        <v>1332</v>
      </c>
      <c r="J264" s="737">
        <v>100</v>
      </c>
      <c r="K264" s="1077">
        <v>100</v>
      </c>
      <c r="L264" s="1186">
        <v>100</v>
      </c>
      <c r="M264" s="1186">
        <v>0</v>
      </c>
      <c r="N264" s="1186">
        <v>9</v>
      </c>
      <c r="O264" s="1186">
        <v>7</v>
      </c>
      <c r="P264" s="1186">
        <v>2</v>
      </c>
      <c r="Q264" s="1186">
        <v>7</v>
      </c>
      <c r="R264" s="1186">
        <v>0</v>
      </c>
      <c r="S264" s="1186">
        <v>0</v>
      </c>
      <c r="T264" s="1186">
        <v>0</v>
      </c>
      <c r="U264" s="1186">
        <v>0</v>
      </c>
      <c r="V264" s="1186">
        <v>0</v>
      </c>
      <c r="W264" s="1186">
        <v>0</v>
      </c>
      <c r="X264" s="1186">
        <v>0</v>
      </c>
      <c r="Y264" s="1186">
        <v>0</v>
      </c>
      <c r="Z264" s="1186">
        <v>0</v>
      </c>
      <c r="AA264" s="1186">
        <v>0</v>
      </c>
      <c r="AB264" s="1186" t="s">
        <v>1333</v>
      </c>
      <c r="AC264" s="1186">
        <v>0</v>
      </c>
      <c r="AD264" s="1186">
        <v>0</v>
      </c>
      <c r="AE264" s="1186" t="s">
        <v>1333</v>
      </c>
      <c r="AF264" s="1186">
        <v>0</v>
      </c>
      <c r="AG264" s="1186">
        <v>0</v>
      </c>
      <c r="AH264" s="1186" t="s">
        <v>1333</v>
      </c>
      <c r="AI264" s="1186">
        <v>2</v>
      </c>
      <c r="AJ264" s="1186">
        <v>0</v>
      </c>
      <c r="AK264" s="1186">
        <v>0</v>
      </c>
      <c r="AL264" s="1186">
        <v>0</v>
      </c>
      <c r="AM264" s="1186">
        <v>0</v>
      </c>
      <c r="AN264" s="1186">
        <v>0</v>
      </c>
      <c r="AO264" s="1186">
        <v>0</v>
      </c>
      <c r="AP264" s="1186">
        <v>0</v>
      </c>
      <c r="AQ264" s="1186">
        <v>0</v>
      </c>
      <c r="AR264" s="1186">
        <v>0</v>
      </c>
      <c r="AS264" s="1186">
        <v>0</v>
      </c>
      <c r="AT264" s="1186" t="s">
        <v>1333</v>
      </c>
      <c r="AU264" s="1186">
        <v>0</v>
      </c>
      <c r="AV264" s="1186">
        <v>0</v>
      </c>
      <c r="AW264" s="1186" t="s">
        <v>1333</v>
      </c>
      <c r="AX264" s="1186">
        <v>0</v>
      </c>
      <c r="AY264" s="1186">
        <v>0</v>
      </c>
      <c r="AZ264" s="1186" t="s">
        <v>1333</v>
      </c>
      <c r="BA264" s="1186" t="s">
        <v>1333</v>
      </c>
      <c r="BB264" s="93" t="s">
        <v>727</v>
      </c>
      <c r="BC264" s="364">
        <v>123</v>
      </c>
      <c r="BD264" s="441" t="s">
        <v>1179</v>
      </c>
      <c r="BE264" s="413"/>
      <c r="BF264" s="43" t="s">
        <v>792</v>
      </c>
    </row>
    <row r="265" spans="1:78" ht="15.75">
      <c r="A265" s="111" t="s">
        <v>142</v>
      </c>
      <c r="B265" s="220" t="s">
        <v>1297</v>
      </c>
      <c r="C265" s="111" t="s">
        <v>533</v>
      </c>
      <c r="D265" s="221">
        <v>92.81</v>
      </c>
      <c r="E265" s="121">
        <v>94.89</v>
      </c>
      <c r="F265" s="262">
        <v>90.9</v>
      </c>
      <c r="G265" s="203">
        <v>95.7</v>
      </c>
      <c r="H265" s="567" t="s">
        <v>1612</v>
      </c>
      <c r="I265" s="567" t="s">
        <v>1990</v>
      </c>
      <c r="J265" s="737">
        <v>100</v>
      </c>
      <c r="K265" s="1077">
        <v>99.64</v>
      </c>
      <c r="L265" s="1186">
        <v>100</v>
      </c>
      <c r="M265" s="1186">
        <v>21</v>
      </c>
      <c r="N265" s="1186">
        <v>340</v>
      </c>
      <c r="O265" s="1186">
        <v>261</v>
      </c>
      <c r="P265" s="1186">
        <v>79</v>
      </c>
      <c r="Q265" s="1186">
        <v>245</v>
      </c>
      <c r="R265" s="1186">
        <v>12</v>
      </c>
      <c r="S265" s="1186">
        <v>4</v>
      </c>
      <c r="T265" s="1186">
        <v>0</v>
      </c>
      <c r="U265" s="1186">
        <v>0</v>
      </c>
      <c r="V265" s="1186">
        <v>0</v>
      </c>
      <c r="W265" s="1186">
        <v>0</v>
      </c>
      <c r="X265" s="1186">
        <v>0</v>
      </c>
      <c r="Y265" s="1186">
        <v>0</v>
      </c>
      <c r="Z265" s="1186">
        <v>0</v>
      </c>
      <c r="AA265" s="1186">
        <v>0</v>
      </c>
      <c r="AB265" s="1186" t="s">
        <v>1333</v>
      </c>
      <c r="AC265" s="1186">
        <v>0</v>
      </c>
      <c r="AD265" s="1186">
        <v>0</v>
      </c>
      <c r="AE265" s="1186" t="s">
        <v>1333</v>
      </c>
      <c r="AF265" s="1186">
        <v>0</v>
      </c>
      <c r="AG265" s="1186">
        <v>0</v>
      </c>
      <c r="AH265" s="1186" t="s">
        <v>1333</v>
      </c>
      <c r="AI265" s="1186">
        <v>75</v>
      </c>
      <c r="AJ265" s="1186">
        <v>2</v>
      </c>
      <c r="AK265" s="1186">
        <v>2</v>
      </c>
      <c r="AL265" s="1186">
        <v>0</v>
      </c>
      <c r="AM265" s="1186">
        <v>0</v>
      </c>
      <c r="AN265" s="1186">
        <v>0</v>
      </c>
      <c r="AO265" s="1186">
        <v>0</v>
      </c>
      <c r="AP265" s="1186">
        <v>0</v>
      </c>
      <c r="AQ265" s="1186">
        <v>0</v>
      </c>
      <c r="AR265" s="1186">
        <v>0</v>
      </c>
      <c r="AS265" s="1186">
        <v>0</v>
      </c>
      <c r="AT265" s="1186" t="s">
        <v>1333</v>
      </c>
      <c r="AU265" s="1186">
        <v>0</v>
      </c>
      <c r="AV265" s="1186">
        <v>0</v>
      </c>
      <c r="AW265" s="1186" t="s">
        <v>1333</v>
      </c>
      <c r="AX265" s="1186">
        <v>0</v>
      </c>
      <c r="AY265" s="1186">
        <v>0</v>
      </c>
      <c r="AZ265" s="1186" t="s">
        <v>1333</v>
      </c>
      <c r="BA265" s="1186" t="s">
        <v>1333</v>
      </c>
      <c r="BB265" s="93" t="s">
        <v>1236</v>
      </c>
      <c r="BC265" s="364">
        <v>189</v>
      </c>
      <c r="BD265" s="441" t="s">
        <v>1182</v>
      </c>
      <c r="BE265" s="413"/>
      <c r="BF265" s="43" t="s">
        <v>792</v>
      </c>
    </row>
    <row r="266" spans="1:78" ht="15.75">
      <c r="A266" s="111" t="s">
        <v>360</v>
      </c>
      <c r="B266" s="220" t="s">
        <v>1297</v>
      </c>
      <c r="C266" s="111" t="s">
        <v>593</v>
      </c>
      <c r="D266" s="221">
        <v>75</v>
      </c>
      <c r="E266" s="121">
        <v>88.7</v>
      </c>
      <c r="F266" s="230">
        <v>100</v>
      </c>
      <c r="G266" s="203" t="s">
        <v>1332</v>
      </c>
      <c r="H266" s="567" t="s">
        <v>1332</v>
      </c>
      <c r="I266" s="567" t="s">
        <v>1332</v>
      </c>
      <c r="J266" s="737">
        <v>100</v>
      </c>
      <c r="K266" s="1077">
        <v>100</v>
      </c>
      <c r="L266" s="1186">
        <v>100</v>
      </c>
      <c r="M266" s="1186">
        <v>13</v>
      </c>
      <c r="N266" s="1186">
        <v>119</v>
      </c>
      <c r="O266" s="1186">
        <v>89</v>
      </c>
      <c r="P266" s="1186">
        <v>30</v>
      </c>
      <c r="Q266" s="1186">
        <v>80</v>
      </c>
      <c r="R266" s="1186">
        <v>6</v>
      </c>
      <c r="S266" s="1186">
        <v>3</v>
      </c>
      <c r="T266" s="1186">
        <v>0</v>
      </c>
      <c r="U266" s="1186">
        <v>0</v>
      </c>
      <c r="V266" s="1186">
        <v>0</v>
      </c>
      <c r="W266" s="1186">
        <v>0</v>
      </c>
      <c r="X266" s="1186">
        <v>0</v>
      </c>
      <c r="Y266" s="1186">
        <v>0</v>
      </c>
      <c r="Z266" s="1186">
        <v>0</v>
      </c>
      <c r="AA266" s="1186">
        <v>0</v>
      </c>
      <c r="AB266" s="1186" t="s">
        <v>1333</v>
      </c>
      <c r="AC266" s="1186">
        <v>0</v>
      </c>
      <c r="AD266" s="1186">
        <v>0</v>
      </c>
      <c r="AE266" s="1186" t="s">
        <v>1333</v>
      </c>
      <c r="AF266" s="1186">
        <v>0</v>
      </c>
      <c r="AG266" s="1186">
        <v>0</v>
      </c>
      <c r="AH266" s="1186" t="s">
        <v>1333</v>
      </c>
      <c r="AI266" s="1186">
        <v>22</v>
      </c>
      <c r="AJ266" s="1186">
        <v>4</v>
      </c>
      <c r="AK266" s="1186">
        <v>4</v>
      </c>
      <c r="AL266" s="1186">
        <v>0</v>
      </c>
      <c r="AM266" s="1186">
        <v>0</v>
      </c>
      <c r="AN266" s="1186">
        <v>0</v>
      </c>
      <c r="AO266" s="1186">
        <v>0</v>
      </c>
      <c r="AP266" s="1186">
        <v>0</v>
      </c>
      <c r="AQ266" s="1186">
        <v>0</v>
      </c>
      <c r="AR266" s="1186">
        <v>0</v>
      </c>
      <c r="AS266" s="1186">
        <v>0</v>
      </c>
      <c r="AT266" s="1186" t="s">
        <v>1333</v>
      </c>
      <c r="AU266" s="1186">
        <v>0</v>
      </c>
      <c r="AV266" s="1186">
        <v>0</v>
      </c>
      <c r="AW266" s="1186" t="s">
        <v>1333</v>
      </c>
      <c r="AX266" s="1186">
        <v>0</v>
      </c>
      <c r="AY266" s="1186">
        <v>0</v>
      </c>
      <c r="AZ266" s="1186" t="s">
        <v>1333</v>
      </c>
      <c r="BA266" s="1186" t="s">
        <v>1333</v>
      </c>
      <c r="BB266" s="93" t="s">
        <v>1236</v>
      </c>
      <c r="BC266" s="364">
        <v>189</v>
      </c>
      <c r="BD266" s="441" t="s">
        <v>1181</v>
      </c>
      <c r="BE266" s="413"/>
      <c r="BF266" s="43" t="s">
        <v>792</v>
      </c>
    </row>
    <row r="267" spans="1:78" ht="15.75">
      <c r="A267" s="111" t="s">
        <v>1143</v>
      </c>
      <c r="B267" s="220" t="s">
        <v>1297</v>
      </c>
      <c r="C267" s="111" t="s">
        <v>537</v>
      </c>
      <c r="D267" s="221">
        <v>96.67</v>
      </c>
      <c r="E267" s="121">
        <v>100</v>
      </c>
      <c r="F267" s="230">
        <v>100</v>
      </c>
      <c r="G267" s="203" t="s">
        <v>1332</v>
      </c>
      <c r="H267" s="567" t="s">
        <v>1332</v>
      </c>
      <c r="I267" s="567" t="s">
        <v>1332</v>
      </c>
      <c r="J267" s="737">
        <v>100</v>
      </c>
      <c r="K267" s="1077">
        <v>100</v>
      </c>
      <c r="L267" s="1186">
        <v>100</v>
      </c>
      <c r="M267" s="1186">
        <v>0</v>
      </c>
      <c r="N267" s="1186">
        <v>59</v>
      </c>
      <c r="O267" s="1186">
        <v>48</v>
      </c>
      <c r="P267" s="1186">
        <v>11</v>
      </c>
      <c r="Q267" s="1186">
        <v>48</v>
      </c>
      <c r="R267" s="1186">
        <v>0</v>
      </c>
      <c r="S267" s="1186">
        <v>0</v>
      </c>
      <c r="T267" s="1186">
        <v>0</v>
      </c>
      <c r="U267" s="1186">
        <v>0</v>
      </c>
      <c r="V267" s="1186">
        <v>0</v>
      </c>
      <c r="W267" s="1186">
        <v>0</v>
      </c>
      <c r="X267" s="1186">
        <v>0</v>
      </c>
      <c r="Y267" s="1186">
        <v>0</v>
      </c>
      <c r="Z267" s="1186">
        <v>0</v>
      </c>
      <c r="AA267" s="1186">
        <v>0</v>
      </c>
      <c r="AB267" s="1186" t="s">
        <v>1333</v>
      </c>
      <c r="AC267" s="1186">
        <v>0</v>
      </c>
      <c r="AD267" s="1186">
        <v>0</v>
      </c>
      <c r="AE267" s="1186" t="s">
        <v>1333</v>
      </c>
      <c r="AF267" s="1186">
        <v>0</v>
      </c>
      <c r="AG267" s="1186">
        <v>0</v>
      </c>
      <c r="AH267" s="1186" t="s">
        <v>1333</v>
      </c>
      <c r="AI267" s="1186">
        <v>11</v>
      </c>
      <c r="AJ267" s="1186">
        <v>0</v>
      </c>
      <c r="AK267" s="1186">
        <v>0</v>
      </c>
      <c r="AL267" s="1186">
        <v>0</v>
      </c>
      <c r="AM267" s="1186">
        <v>0</v>
      </c>
      <c r="AN267" s="1186">
        <v>0</v>
      </c>
      <c r="AO267" s="1186">
        <v>0</v>
      </c>
      <c r="AP267" s="1186">
        <v>0</v>
      </c>
      <c r="AQ267" s="1186">
        <v>0</v>
      </c>
      <c r="AR267" s="1186">
        <v>0</v>
      </c>
      <c r="AS267" s="1186">
        <v>0</v>
      </c>
      <c r="AT267" s="1186" t="s">
        <v>1333</v>
      </c>
      <c r="AU267" s="1186">
        <v>0</v>
      </c>
      <c r="AV267" s="1186">
        <v>0</v>
      </c>
      <c r="AW267" s="1186" t="s">
        <v>1333</v>
      </c>
      <c r="AX267" s="1186">
        <v>0</v>
      </c>
      <c r="AY267" s="1186">
        <v>0</v>
      </c>
      <c r="AZ267" s="1186" t="s">
        <v>1333</v>
      </c>
      <c r="BA267" s="1186" t="s">
        <v>1333</v>
      </c>
      <c r="BB267" s="93" t="s">
        <v>1236</v>
      </c>
      <c r="BC267" s="364">
        <v>189</v>
      </c>
      <c r="BD267" s="441" t="s">
        <v>1181</v>
      </c>
      <c r="BE267" s="413"/>
      <c r="BF267" s="43" t="s">
        <v>792</v>
      </c>
    </row>
    <row r="268" spans="1:78" ht="15.75">
      <c r="A268" s="111" t="s">
        <v>427</v>
      </c>
      <c r="B268" s="220" t="s">
        <v>1297</v>
      </c>
      <c r="C268" s="111" t="s">
        <v>641</v>
      </c>
      <c r="D268" s="221">
        <v>92</v>
      </c>
      <c r="E268" s="121">
        <v>96.43</v>
      </c>
      <c r="F268" s="230">
        <v>100</v>
      </c>
      <c r="G268" s="203" t="s">
        <v>1332</v>
      </c>
      <c r="H268" s="567" t="s">
        <v>1332</v>
      </c>
      <c r="I268" s="567" t="s">
        <v>1332</v>
      </c>
      <c r="J268" s="737">
        <v>100</v>
      </c>
      <c r="K268" s="1077">
        <v>100</v>
      </c>
      <c r="L268" s="1186">
        <v>100</v>
      </c>
      <c r="M268" s="1186">
        <v>3</v>
      </c>
      <c r="N268" s="1186">
        <v>129</v>
      </c>
      <c r="O268" s="1186">
        <v>105</v>
      </c>
      <c r="P268" s="1186">
        <v>24</v>
      </c>
      <c r="Q268" s="1186">
        <v>101</v>
      </c>
      <c r="R268" s="1186">
        <v>4</v>
      </c>
      <c r="S268" s="1186">
        <v>0</v>
      </c>
      <c r="T268" s="1186">
        <v>0</v>
      </c>
      <c r="U268" s="1186">
        <v>0</v>
      </c>
      <c r="V268" s="1186">
        <v>0</v>
      </c>
      <c r="W268" s="1186">
        <v>0</v>
      </c>
      <c r="X268" s="1186">
        <v>0</v>
      </c>
      <c r="Y268" s="1186">
        <v>0</v>
      </c>
      <c r="Z268" s="1186">
        <v>0</v>
      </c>
      <c r="AA268" s="1186">
        <v>0</v>
      </c>
      <c r="AB268" s="1186" t="s">
        <v>2322</v>
      </c>
      <c r="AC268" s="1186">
        <v>0</v>
      </c>
      <c r="AD268" s="1186">
        <v>0</v>
      </c>
      <c r="AE268" s="1186" t="s">
        <v>1333</v>
      </c>
      <c r="AF268" s="1186">
        <v>0</v>
      </c>
      <c r="AG268" s="1186">
        <v>0</v>
      </c>
      <c r="AH268" s="1186" t="s">
        <v>1333</v>
      </c>
      <c r="AI268" s="1186">
        <v>23</v>
      </c>
      <c r="AJ268" s="1186">
        <v>1</v>
      </c>
      <c r="AK268" s="1186">
        <v>0</v>
      </c>
      <c r="AL268" s="1186">
        <v>0</v>
      </c>
      <c r="AM268" s="1186">
        <v>0</v>
      </c>
      <c r="AN268" s="1186">
        <v>0</v>
      </c>
      <c r="AO268" s="1186">
        <v>0</v>
      </c>
      <c r="AP268" s="1186">
        <v>0</v>
      </c>
      <c r="AQ268" s="1186">
        <v>0</v>
      </c>
      <c r="AR268" s="1186">
        <v>0</v>
      </c>
      <c r="AS268" s="1186">
        <v>0</v>
      </c>
      <c r="AT268" s="1186" t="s">
        <v>1333</v>
      </c>
      <c r="AU268" s="1186">
        <v>0</v>
      </c>
      <c r="AV268" s="1186">
        <v>0</v>
      </c>
      <c r="AW268" s="1186" t="s">
        <v>1333</v>
      </c>
      <c r="AX268" s="1186">
        <v>0</v>
      </c>
      <c r="AY268" s="1186">
        <v>0</v>
      </c>
      <c r="AZ268" s="1186" t="s">
        <v>1333</v>
      </c>
      <c r="BA268" s="1186" t="s">
        <v>1333</v>
      </c>
      <c r="BB268" s="93" t="s">
        <v>1236</v>
      </c>
      <c r="BC268" s="364">
        <v>189</v>
      </c>
      <c r="BD268" s="441" t="s">
        <v>1181</v>
      </c>
      <c r="BE268" s="413"/>
      <c r="BF268" s="43" t="s">
        <v>792</v>
      </c>
    </row>
    <row r="269" spans="1:78" ht="15.75">
      <c r="A269" s="111" t="s">
        <v>1</v>
      </c>
      <c r="B269" s="220" t="s">
        <v>1297</v>
      </c>
      <c r="C269" s="111" t="s">
        <v>652</v>
      </c>
      <c r="D269" s="221">
        <v>91.89</v>
      </c>
      <c r="E269" s="121">
        <v>100</v>
      </c>
      <c r="F269" s="230">
        <v>100</v>
      </c>
      <c r="G269" s="203" t="s">
        <v>1332</v>
      </c>
      <c r="H269" s="567" t="s">
        <v>1332</v>
      </c>
      <c r="I269" s="567" t="s">
        <v>1332</v>
      </c>
      <c r="J269" s="737">
        <v>100</v>
      </c>
      <c r="K269" s="1077">
        <v>100</v>
      </c>
      <c r="L269" s="1186">
        <v>100</v>
      </c>
      <c r="M269" s="1186">
        <v>0</v>
      </c>
      <c r="N269" s="1186">
        <v>37</v>
      </c>
      <c r="O269" s="1186">
        <v>29</v>
      </c>
      <c r="P269" s="1186">
        <v>8</v>
      </c>
      <c r="Q269" s="1186">
        <v>28</v>
      </c>
      <c r="R269" s="1186">
        <v>0</v>
      </c>
      <c r="S269" s="1186">
        <v>1</v>
      </c>
      <c r="T269" s="1186">
        <v>0</v>
      </c>
      <c r="U269" s="1186">
        <v>0</v>
      </c>
      <c r="V269" s="1186">
        <v>0</v>
      </c>
      <c r="W269" s="1186">
        <v>0</v>
      </c>
      <c r="X269" s="1186">
        <v>0</v>
      </c>
      <c r="Y269" s="1186">
        <v>0</v>
      </c>
      <c r="Z269" s="1186">
        <v>0</v>
      </c>
      <c r="AA269" s="1186">
        <v>0</v>
      </c>
      <c r="AB269" s="1186" t="s">
        <v>1333</v>
      </c>
      <c r="AC269" s="1186">
        <v>0</v>
      </c>
      <c r="AD269" s="1186">
        <v>0</v>
      </c>
      <c r="AE269" s="1186" t="s">
        <v>1333</v>
      </c>
      <c r="AF269" s="1186">
        <v>0</v>
      </c>
      <c r="AG269" s="1186">
        <v>0</v>
      </c>
      <c r="AH269" s="1186" t="s">
        <v>1333</v>
      </c>
      <c r="AI269" s="1186">
        <v>8</v>
      </c>
      <c r="AJ269" s="1186">
        <v>0</v>
      </c>
      <c r="AK269" s="1186">
        <v>0</v>
      </c>
      <c r="AL269" s="1186">
        <v>0</v>
      </c>
      <c r="AM269" s="1186">
        <v>0</v>
      </c>
      <c r="AN269" s="1186">
        <v>0</v>
      </c>
      <c r="AO269" s="1186">
        <v>0</v>
      </c>
      <c r="AP269" s="1186">
        <v>0</v>
      </c>
      <c r="AQ269" s="1186">
        <v>0</v>
      </c>
      <c r="AR269" s="1186">
        <v>0</v>
      </c>
      <c r="AS269" s="1186">
        <v>0</v>
      </c>
      <c r="AT269" s="1186" t="s">
        <v>1333</v>
      </c>
      <c r="AU269" s="1186">
        <v>0</v>
      </c>
      <c r="AV269" s="1186">
        <v>0</v>
      </c>
      <c r="AW269" s="1186" t="s">
        <v>1333</v>
      </c>
      <c r="AX269" s="1186">
        <v>0</v>
      </c>
      <c r="AY269" s="1186">
        <v>0</v>
      </c>
      <c r="AZ269" s="1186" t="s">
        <v>1333</v>
      </c>
      <c r="BA269" s="1186" t="s">
        <v>1333</v>
      </c>
      <c r="BB269" s="93" t="s">
        <v>1236</v>
      </c>
      <c r="BC269" s="364">
        <v>189</v>
      </c>
      <c r="BD269" s="441" t="s">
        <v>1181</v>
      </c>
      <c r="BE269" s="413"/>
      <c r="BF269" s="43" t="s">
        <v>792</v>
      </c>
    </row>
    <row r="270" spans="1:78" ht="15.75">
      <c r="A270" s="111" t="s">
        <v>47</v>
      </c>
      <c r="B270" s="220" t="s">
        <v>1297</v>
      </c>
      <c r="C270" s="111" t="s">
        <v>671</v>
      </c>
      <c r="D270" s="221">
        <v>78.05</v>
      </c>
      <c r="E270" s="121">
        <v>95.83</v>
      </c>
      <c r="F270" s="230">
        <v>100</v>
      </c>
      <c r="G270" s="203" t="s">
        <v>1332</v>
      </c>
      <c r="H270" s="567" t="s">
        <v>1332</v>
      </c>
      <c r="I270" s="567" t="s">
        <v>1332</v>
      </c>
      <c r="J270" s="737">
        <v>100</v>
      </c>
      <c r="K270" s="1077">
        <v>100</v>
      </c>
      <c r="L270" s="1186">
        <v>100</v>
      </c>
      <c r="M270" s="1186">
        <v>0</v>
      </c>
      <c r="N270" s="1186">
        <v>51</v>
      </c>
      <c r="O270" s="1186">
        <v>45</v>
      </c>
      <c r="P270" s="1186">
        <v>6</v>
      </c>
      <c r="Q270" s="1186">
        <v>40</v>
      </c>
      <c r="R270" s="1186">
        <v>3</v>
      </c>
      <c r="S270" s="1186">
        <v>1</v>
      </c>
      <c r="T270" s="1186">
        <v>0</v>
      </c>
      <c r="U270" s="1186">
        <v>0</v>
      </c>
      <c r="V270" s="1186">
        <v>1</v>
      </c>
      <c r="W270" s="1186">
        <v>0</v>
      </c>
      <c r="X270" s="1186">
        <v>0</v>
      </c>
      <c r="Y270" s="1186">
        <v>0</v>
      </c>
      <c r="Z270" s="1186">
        <v>0</v>
      </c>
      <c r="AA270" s="1186">
        <v>0</v>
      </c>
      <c r="AB270" s="1186" t="s">
        <v>1333</v>
      </c>
      <c r="AC270" s="1186">
        <v>0</v>
      </c>
      <c r="AD270" s="1186">
        <v>0</v>
      </c>
      <c r="AE270" s="1186" t="s">
        <v>1333</v>
      </c>
      <c r="AF270" s="1186">
        <v>0</v>
      </c>
      <c r="AG270" s="1186">
        <v>0</v>
      </c>
      <c r="AH270" s="1186" t="s">
        <v>1333</v>
      </c>
      <c r="AI270" s="1186">
        <v>4</v>
      </c>
      <c r="AJ270" s="1186">
        <v>0</v>
      </c>
      <c r="AK270" s="1186">
        <v>2</v>
      </c>
      <c r="AL270" s="1186">
        <v>0</v>
      </c>
      <c r="AM270" s="1186">
        <v>0</v>
      </c>
      <c r="AN270" s="1186">
        <v>0</v>
      </c>
      <c r="AO270" s="1186">
        <v>0</v>
      </c>
      <c r="AP270" s="1186">
        <v>0</v>
      </c>
      <c r="AQ270" s="1186">
        <v>0</v>
      </c>
      <c r="AR270" s="1186">
        <v>0</v>
      </c>
      <c r="AS270" s="1186">
        <v>0</v>
      </c>
      <c r="AT270" s="1186" t="s">
        <v>1333</v>
      </c>
      <c r="AU270" s="1186">
        <v>0</v>
      </c>
      <c r="AV270" s="1186">
        <v>0</v>
      </c>
      <c r="AW270" s="1186" t="s">
        <v>1333</v>
      </c>
      <c r="AX270" s="1186">
        <v>0</v>
      </c>
      <c r="AY270" s="1186">
        <v>0</v>
      </c>
      <c r="AZ270" s="1186" t="s">
        <v>1333</v>
      </c>
      <c r="BA270" s="1186" t="s">
        <v>1333</v>
      </c>
      <c r="BB270" s="93" t="s">
        <v>1236</v>
      </c>
      <c r="BC270" s="364">
        <v>189</v>
      </c>
      <c r="BD270" s="441" t="s">
        <v>882</v>
      </c>
      <c r="BE270" s="413"/>
      <c r="BF270" s="43" t="s">
        <v>792</v>
      </c>
    </row>
    <row r="271" spans="1:78" ht="15.75">
      <c r="A271" s="111" t="s">
        <v>156</v>
      </c>
      <c r="B271" s="220" t="s">
        <v>1297</v>
      </c>
      <c r="C271" s="111" t="s">
        <v>661</v>
      </c>
      <c r="D271" s="221">
        <v>89.06</v>
      </c>
      <c r="E271" s="121">
        <v>95.45</v>
      </c>
      <c r="F271" s="230">
        <v>94.9</v>
      </c>
      <c r="G271" s="203" t="s">
        <v>1332</v>
      </c>
      <c r="H271" s="567" t="s">
        <v>1332</v>
      </c>
      <c r="I271" s="567" t="s">
        <v>1332</v>
      </c>
      <c r="J271" s="737">
        <v>100</v>
      </c>
      <c r="K271" s="1077">
        <v>100</v>
      </c>
      <c r="L271" s="1186">
        <v>100</v>
      </c>
      <c r="M271" s="1186">
        <v>1</v>
      </c>
      <c r="N271" s="1186">
        <v>54</v>
      </c>
      <c r="O271" s="1186">
        <v>36</v>
      </c>
      <c r="P271" s="1186">
        <v>18</v>
      </c>
      <c r="Q271" s="1186">
        <v>33</v>
      </c>
      <c r="R271" s="1186">
        <v>1</v>
      </c>
      <c r="S271" s="1186">
        <v>2</v>
      </c>
      <c r="T271" s="1186">
        <v>0</v>
      </c>
      <c r="U271" s="1186">
        <v>0</v>
      </c>
      <c r="V271" s="1186">
        <v>0</v>
      </c>
      <c r="W271" s="1186">
        <v>0</v>
      </c>
      <c r="X271" s="1186">
        <v>0</v>
      </c>
      <c r="Y271" s="1186">
        <v>0</v>
      </c>
      <c r="Z271" s="1186">
        <v>0</v>
      </c>
      <c r="AA271" s="1186">
        <v>0</v>
      </c>
      <c r="AB271" s="1186" t="s">
        <v>1333</v>
      </c>
      <c r="AC271" s="1186">
        <v>0</v>
      </c>
      <c r="AD271" s="1186">
        <v>0</v>
      </c>
      <c r="AE271" s="1186" t="s">
        <v>1333</v>
      </c>
      <c r="AF271" s="1186">
        <v>0</v>
      </c>
      <c r="AG271" s="1186">
        <v>0</v>
      </c>
      <c r="AH271" s="1186" t="s">
        <v>1333</v>
      </c>
      <c r="AI271" s="1186">
        <v>15</v>
      </c>
      <c r="AJ271" s="1186">
        <v>2</v>
      </c>
      <c r="AK271" s="1186">
        <v>1</v>
      </c>
      <c r="AL271" s="1186">
        <v>0</v>
      </c>
      <c r="AM271" s="1186">
        <v>0</v>
      </c>
      <c r="AN271" s="1186">
        <v>0</v>
      </c>
      <c r="AO271" s="1186">
        <v>0</v>
      </c>
      <c r="AP271" s="1186">
        <v>0</v>
      </c>
      <c r="AQ271" s="1186">
        <v>0</v>
      </c>
      <c r="AR271" s="1186">
        <v>0</v>
      </c>
      <c r="AS271" s="1186">
        <v>0</v>
      </c>
      <c r="AT271" s="1186" t="s">
        <v>1333</v>
      </c>
      <c r="AU271" s="1186">
        <v>0</v>
      </c>
      <c r="AV271" s="1186">
        <v>0</v>
      </c>
      <c r="AW271" s="1186" t="s">
        <v>1333</v>
      </c>
      <c r="AX271" s="1186">
        <v>0</v>
      </c>
      <c r="AY271" s="1186">
        <v>0</v>
      </c>
      <c r="AZ271" s="1186" t="s">
        <v>1333</v>
      </c>
      <c r="BA271" s="1186" t="s">
        <v>3040</v>
      </c>
      <c r="BB271" s="93" t="s">
        <v>1236</v>
      </c>
      <c r="BC271" s="364">
        <v>189</v>
      </c>
      <c r="BD271" s="441" t="s">
        <v>1181</v>
      </c>
      <c r="BE271" s="413"/>
      <c r="BF271" s="43" t="s">
        <v>792</v>
      </c>
    </row>
    <row r="272" spans="1:78" ht="15.75">
      <c r="A272" s="256" t="s">
        <v>68</v>
      </c>
      <c r="B272" s="220" t="s">
        <v>1289</v>
      </c>
      <c r="C272" s="111" t="s">
        <v>832</v>
      </c>
      <c r="D272" s="221">
        <v>100</v>
      </c>
      <c r="E272" s="121">
        <v>100</v>
      </c>
      <c r="F272" s="230">
        <v>100</v>
      </c>
      <c r="G272" s="203" t="s">
        <v>1190</v>
      </c>
      <c r="H272" s="567" t="s">
        <v>1332</v>
      </c>
      <c r="I272" s="567" t="s">
        <v>1332</v>
      </c>
      <c r="J272" s="737">
        <v>100</v>
      </c>
      <c r="K272" s="1077">
        <v>100</v>
      </c>
      <c r="L272" s="1186">
        <v>100</v>
      </c>
      <c r="M272" s="1186">
        <v>0</v>
      </c>
      <c r="N272" s="1186">
        <v>2</v>
      </c>
      <c r="O272" s="1186">
        <v>1</v>
      </c>
      <c r="P272" s="1186">
        <v>1</v>
      </c>
      <c r="Q272" s="1186">
        <v>1</v>
      </c>
      <c r="R272" s="1186">
        <v>0</v>
      </c>
      <c r="S272" s="1186">
        <v>0</v>
      </c>
      <c r="T272" s="1186">
        <v>0</v>
      </c>
      <c r="U272" s="1186">
        <v>0</v>
      </c>
      <c r="V272" s="1186">
        <v>0</v>
      </c>
      <c r="W272" s="1186">
        <v>0</v>
      </c>
      <c r="X272" s="1186">
        <v>0</v>
      </c>
      <c r="Y272" s="1186">
        <v>0</v>
      </c>
      <c r="Z272" s="1186">
        <v>0</v>
      </c>
      <c r="AA272" s="1186">
        <v>0</v>
      </c>
      <c r="AB272" s="1186" t="s">
        <v>1333</v>
      </c>
      <c r="AC272" s="1186">
        <v>0</v>
      </c>
      <c r="AD272" s="1186">
        <v>0</v>
      </c>
      <c r="AE272" s="1186" t="s">
        <v>1333</v>
      </c>
      <c r="AF272" s="1186">
        <v>0</v>
      </c>
      <c r="AG272" s="1186">
        <v>0</v>
      </c>
      <c r="AH272" s="1186" t="s">
        <v>1333</v>
      </c>
      <c r="AI272" s="1186">
        <v>1</v>
      </c>
      <c r="AJ272" s="1186">
        <v>0</v>
      </c>
      <c r="AK272" s="1186">
        <v>0</v>
      </c>
      <c r="AL272" s="1186">
        <v>0</v>
      </c>
      <c r="AM272" s="1186">
        <v>0</v>
      </c>
      <c r="AN272" s="1186">
        <v>0</v>
      </c>
      <c r="AO272" s="1186">
        <v>0</v>
      </c>
      <c r="AP272" s="1186">
        <v>0</v>
      </c>
      <c r="AQ272" s="1186">
        <v>0</v>
      </c>
      <c r="AR272" s="1186">
        <v>0</v>
      </c>
      <c r="AS272" s="1186">
        <v>0</v>
      </c>
      <c r="AT272" s="1186" t="s">
        <v>1333</v>
      </c>
      <c r="AU272" s="1186">
        <v>0</v>
      </c>
      <c r="AV272" s="1186">
        <v>0</v>
      </c>
      <c r="AW272" s="1186" t="s">
        <v>1333</v>
      </c>
      <c r="AX272" s="1186">
        <v>0</v>
      </c>
      <c r="AY272" s="1186">
        <v>0</v>
      </c>
      <c r="AZ272" s="1186" t="s">
        <v>1333</v>
      </c>
      <c r="BA272" s="1186" t="s">
        <v>1333</v>
      </c>
      <c r="BB272" s="93" t="s">
        <v>1247</v>
      </c>
      <c r="BC272" s="364">
        <v>101</v>
      </c>
      <c r="BD272" s="441" t="s">
        <v>1179</v>
      </c>
      <c r="BE272" s="413"/>
      <c r="BF272" s="43" t="s">
        <v>792</v>
      </c>
    </row>
    <row r="273" spans="1:58" ht="15.75">
      <c r="A273" s="111" t="s">
        <v>1109</v>
      </c>
      <c r="B273" s="220" t="s">
        <v>1289</v>
      </c>
      <c r="C273" s="111" t="s">
        <v>634</v>
      </c>
      <c r="D273" s="221">
        <v>100</v>
      </c>
      <c r="E273" s="121">
        <v>100</v>
      </c>
      <c r="F273" s="230">
        <v>100</v>
      </c>
      <c r="G273" s="203" t="s">
        <v>1190</v>
      </c>
      <c r="H273" s="567" t="s">
        <v>1190</v>
      </c>
      <c r="I273" s="567" t="s">
        <v>1190</v>
      </c>
      <c r="J273" s="737" t="s">
        <v>1190</v>
      </c>
      <c r="K273" s="1077">
        <v>100</v>
      </c>
      <c r="L273" s="1186" t="s">
        <v>1190</v>
      </c>
      <c r="M273" s="1186">
        <v>0</v>
      </c>
      <c r="N273" s="1186">
        <v>0</v>
      </c>
      <c r="O273" s="1186">
        <v>0</v>
      </c>
      <c r="P273" s="1186">
        <v>0</v>
      </c>
      <c r="Q273" s="1186">
        <v>0</v>
      </c>
      <c r="R273" s="1186">
        <v>0</v>
      </c>
      <c r="S273" s="1186">
        <v>0</v>
      </c>
      <c r="T273" s="1186">
        <v>0</v>
      </c>
      <c r="U273" s="1186">
        <v>0</v>
      </c>
      <c r="V273" s="1186">
        <v>0</v>
      </c>
      <c r="W273" s="1186">
        <v>0</v>
      </c>
      <c r="X273" s="1186">
        <v>0</v>
      </c>
      <c r="Y273" s="1186">
        <v>0</v>
      </c>
      <c r="Z273" s="1186">
        <v>0</v>
      </c>
      <c r="AA273" s="1186">
        <v>0</v>
      </c>
      <c r="AB273" s="1186" t="s">
        <v>1333</v>
      </c>
      <c r="AC273" s="1186">
        <v>0</v>
      </c>
      <c r="AD273" s="1186">
        <v>0</v>
      </c>
      <c r="AE273" s="1186" t="s">
        <v>1333</v>
      </c>
      <c r="AF273" s="1186">
        <v>0</v>
      </c>
      <c r="AG273" s="1186">
        <v>0</v>
      </c>
      <c r="AH273" s="1186" t="s">
        <v>1333</v>
      </c>
      <c r="AI273" s="1186">
        <v>0</v>
      </c>
      <c r="AJ273" s="1186">
        <v>0</v>
      </c>
      <c r="AK273" s="1186">
        <v>0</v>
      </c>
      <c r="AL273" s="1186">
        <v>0</v>
      </c>
      <c r="AM273" s="1186">
        <v>0</v>
      </c>
      <c r="AN273" s="1186">
        <v>0</v>
      </c>
      <c r="AO273" s="1186">
        <v>0</v>
      </c>
      <c r="AP273" s="1186">
        <v>0</v>
      </c>
      <c r="AQ273" s="1186">
        <v>0</v>
      </c>
      <c r="AR273" s="1186">
        <v>0</v>
      </c>
      <c r="AS273" s="1186">
        <v>0</v>
      </c>
      <c r="AT273" s="1186" t="s">
        <v>1333</v>
      </c>
      <c r="AU273" s="1186">
        <v>0</v>
      </c>
      <c r="AV273" s="1186">
        <v>0</v>
      </c>
      <c r="AW273" s="1186" t="s">
        <v>1333</v>
      </c>
      <c r="AX273" s="1186">
        <v>0</v>
      </c>
      <c r="AY273" s="1186">
        <v>0</v>
      </c>
      <c r="AZ273" s="1186" t="s">
        <v>1333</v>
      </c>
      <c r="BA273" s="1186" t="s">
        <v>1333</v>
      </c>
      <c r="BB273" s="93" t="s">
        <v>1247</v>
      </c>
      <c r="BC273" s="364">
        <v>101</v>
      </c>
      <c r="BD273" s="441" t="s">
        <v>1180</v>
      </c>
      <c r="BE273" s="413"/>
      <c r="BF273" s="43" t="s">
        <v>792</v>
      </c>
    </row>
    <row r="274" spans="1:58" ht="15.75">
      <c r="A274" s="111" t="s">
        <v>200</v>
      </c>
      <c r="B274" s="220" t="s">
        <v>1289</v>
      </c>
      <c r="C274" s="111" t="s">
        <v>779</v>
      </c>
      <c r="D274" s="221">
        <v>100</v>
      </c>
      <c r="E274" s="121">
        <v>100</v>
      </c>
      <c r="F274" s="230">
        <v>100</v>
      </c>
      <c r="G274" s="203" t="s">
        <v>1332</v>
      </c>
      <c r="H274" s="567" t="s">
        <v>1332</v>
      </c>
      <c r="I274" s="567" t="s">
        <v>1332</v>
      </c>
      <c r="J274" s="737">
        <v>100</v>
      </c>
      <c r="K274" s="1077">
        <v>100</v>
      </c>
      <c r="L274" s="1186">
        <v>100</v>
      </c>
      <c r="M274" s="1186">
        <v>0</v>
      </c>
      <c r="N274" s="1186">
        <v>3</v>
      </c>
      <c r="O274" s="1186">
        <v>3</v>
      </c>
      <c r="P274" s="1186">
        <v>0</v>
      </c>
      <c r="Q274" s="1186">
        <v>3</v>
      </c>
      <c r="R274" s="1186">
        <v>0</v>
      </c>
      <c r="S274" s="1186">
        <v>0</v>
      </c>
      <c r="T274" s="1186">
        <v>0</v>
      </c>
      <c r="U274" s="1186">
        <v>0</v>
      </c>
      <c r="V274" s="1186">
        <v>0</v>
      </c>
      <c r="W274" s="1186">
        <v>0</v>
      </c>
      <c r="X274" s="1186">
        <v>0</v>
      </c>
      <c r="Y274" s="1186">
        <v>0</v>
      </c>
      <c r="Z274" s="1186">
        <v>0</v>
      </c>
      <c r="AA274" s="1186">
        <v>0</v>
      </c>
      <c r="AB274" s="1186" t="s">
        <v>1333</v>
      </c>
      <c r="AC274" s="1186">
        <v>0</v>
      </c>
      <c r="AD274" s="1186">
        <v>0</v>
      </c>
      <c r="AE274" s="1186" t="s">
        <v>1333</v>
      </c>
      <c r="AF274" s="1186">
        <v>0</v>
      </c>
      <c r="AG274" s="1186">
        <v>0</v>
      </c>
      <c r="AH274" s="1186" t="s">
        <v>1333</v>
      </c>
      <c r="AI274" s="1186">
        <v>0</v>
      </c>
      <c r="AJ274" s="1186">
        <v>0</v>
      </c>
      <c r="AK274" s="1186">
        <v>0</v>
      </c>
      <c r="AL274" s="1186">
        <v>0</v>
      </c>
      <c r="AM274" s="1186">
        <v>0</v>
      </c>
      <c r="AN274" s="1186">
        <v>0</v>
      </c>
      <c r="AO274" s="1186">
        <v>0</v>
      </c>
      <c r="AP274" s="1186">
        <v>0</v>
      </c>
      <c r="AQ274" s="1186">
        <v>0</v>
      </c>
      <c r="AR274" s="1186">
        <v>0</v>
      </c>
      <c r="AS274" s="1186">
        <v>0</v>
      </c>
      <c r="AT274" s="1186" t="s">
        <v>1333</v>
      </c>
      <c r="AU274" s="1186">
        <v>0</v>
      </c>
      <c r="AV274" s="1186">
        <v>0</v>
      </c>
      <c r="AW274" s="1186" t="s">
        <v>1333</v>
      </c>
      <c r="AX274" s="1186">
        <v>0</v>
      </c>
      <c r="AY274" s="1186">
        <v>0</v>
      </c>
      <c r="AZ274" s="1186" t="s">
        <v>1333</v>
      </c>
      <c r="BA274" s="1186" t="s">
        <v>1333</v>
      </c>
      <c r="BB274" s="93" t="s">
        <v>1247</v>
      </c>
      <c r="BC274" s="364">
        <v>101</v>
      </c>
      <c r="BD274" s="441" t="s">
        <v>1179</v>
      </c>
      <c r="BE274" s="413"/>
      <c r="BF274" s="43" t="s">
        <v>792</v>
      </c>
    </row>
    <row r="275" spans="1:58" ht="15.75">
      <c r="A275" s="111" t="s">
        <v>302</v>
      </c>
      <c r="B275" s="220" t="s">
        <v>1289</v>
      </c>
      <c r="C275" s="111" t="s">
        <v>709</v>
      </c>
      <c r="D275" s="221">
        <v>85.24</v>
      </c>
      <c r="E275" s="121">
        <v>100</v>
      </c>
      <c r="F275" s="230">
        <v>100</v>
      </c>
      <c r="G275" s="203" t="s">
        <v>1332</v>
      </c>
      <c r="H275" s="567" t="s">
        <v>1423</v>
      </c>
      <c r="I275" s="567" t="s">
        <v>1332</v>
      </c>
      <c r="J275" s="737">
        <v>100</v>
      </c>
      <c r="K275" s="1077">
        <v>100</v>
      </c>
      <c r="L275" s="1186">
        <v>100</v>
      </c>
      <c r="M275" s="1186">
        <v>1</v>
      </c>
      <c r="N275" s="1186">
        <v>79</v>
      </c>
      <c r="O275" s="1186">
        <v>63</v>
      </c>
      <c r="P275" s="1186">
        <v>16</v>
      </c>
      <c r="Q275" s="1186">
        <v>58</v>
      </c>
      <c r="R275" s="1186">
        <v>5</v>
      </c>
      <c r="S275" s="1186">
        <v>0</v>
      </c>
      <c r="T275" s="1186">
        <v>0</v>
      </c>
      <c r="U275" s="1186">
        <v>0</v>
      </c>
      <c r="V275" s="1186">
        <v>0</v>
      </c>
      <c r="W275" s="1186">
        <v>0</v>
      </c>
      <c r="X275" s="1186">
        <v>0</v>
      </c>
      <c r="Y275" s="1186">
        <v>0</v>
      </c>
      <c r="Z275" s="1186">
        <v>0</v>
      </c>
      <c r="AA275" s="1186">
        <v>0</v>
      </c>
      <c r="AB275" s="1186" t="s">
        <v>1333</v>
      </c>
      <c r="AC275" s="1186">
        <v>0</v>
      </c>
      <c r="AD275" s="1186">
        <v>0</v>
      </c>
      <c r="AE275" s="1186" t="s">
        <v>1333</v>
      </c>
      <c r="AF275" s="1186">
        <v>0</v>
      </c>
      <c r="AG275" s="1186">
        <v>0</v>
      </c>
      <c r="AH275" s="1186" t="s">
        <v>1333</v>
      </c>
      <c r="AI275" s="1186">
        <v>16</v>
      </c>
      <c r="AJ275" s="1186">
        <v>0</v>
      </c>
      <c r="AK275" s="1186">
        <v>0</v>
      </c>
      <c r="AL275" s="1186">
        <v>0</v>
      </c>
      <c r="AM275" s="1186">
        <v>0</v>
      </c>
      <c r="AN275" s="1186">
        <v>0</v>
      </c>
      <c r="AO275" s="1186">
        <v>0</v>
      </c>
      <c r="AP275" s="1186">
        <v>0</v>
      </c>
      <c r="AQ275" s="1186">
        <v>0</v>
      </c>
      <c r="AR275" s="1186">
        <v>0</v>
      </c>
      <c r="AS275" s="1186">
        <v>0</v>
      </c>
      <c r="AT275" s="1186" t="s">
        <v>1333</v>
      </c>
      <c r="AU275" s="1186">
        <v>0</v>
      </c>
      <c r="AV275" s="1186">
        <v>0</v>
      </c>
      <c r="AW275" s="1186" t="s">
        <v>1333</v>
      </c>
      <c r="AX275" s="1186">
        <v>0</v>
      </c>
      <c r="AY275" s="1186">
        <v>0</v>
      </c>
      <c r="AZ275" s="1186" t="s">
        <v>1333</v>
      </c>
      <c r="BA275" s="1186" t="s">
        <v>1333</v>
      </c>
      <c r="BB275" s="93" t="s">
        <v>1247</v>
      </c>
      <c r="BC275" s="364">
        <v>101</v>
      </c>
      <c r="BD275" s="441" t="s">
        <v>1181</v>
      </c>
      <c r="BE275" s="413"/>
      <c r="BF275" s="43" t="s">
        <v>792</v>
      </c>
    </row>
    <row r="276" spans="1:58" ht="15.75">
      <c r="A276" s="111" t="s">
        <v>1156</v>
      </c>
      <c r="B276" s="220" t="s">
        <v>1289</v>
      </c>
      <c r="C276" s="111" t="s">
        <v>560</v>
      </c>
      <c r="D276" s="221">
        <v>100</v>
      </c>
      <c r="E276" s="121">
        <v>100</v>
      </c>
      <c r="F276" s="230" t="s">
        <v>1190</v>
      </c>
      <c r="G276" s="203" t="s">
        <v>1332</v>
      </c>
      <c r="H276" s="567" t="s">
        <v>1332</v>
      </c>
      <c r="I276" s="567" t="s">
        <v>1332</v>
      </c>
      <c r="J276" s="737">
        <v>100</v>
      </c>
      <c r="K276" s="1077">
        <v>100</v>
      </c>
      <c r="L276" s="1186">
        <v>100</v>
      </c>
      <c r="M276" s="1186">
        <v>0</v>
      </c>
      <c r="N276" s="1186">
        <v>1</v>
      </c>
      <c r="O276" s="1186">
        <v>1</v>
      </c>
      <c r="P276" s="1186">
        <v>0</v>
      </c>
      <c r="Q276" s="1186">
        <v>1</v>
      </c>
      <c r="R276" s="1186">
        <v>0</v>
      </c>
      <c r="S276" s="1186">
        <v>0</v>
      </c>
      <c r="T276" s="1186">
        <v>0</v>
      </c>
      <c r="U276" s="1186">
        <v>0</v>
      </c>
      <c r="V276" s="1186">
        <v>0</v>
      </c>
      <c r="W276" s="1186">
        <v>0</v>
      </c>
      <c r="X276" s="1186">
        <v>0</v>
      </c>
      <c r="Y276" s="1186">
        <v>0</v>
      </c>
      <c r="Z276" s="1186">
        <v>0</v>
      </c>
      <c r="AA276" s="1186">
        <v>0</v>
      </c>
      <c r="AB276" s="1186" t="s">
        <v>1333</v>
      </c>
      <c r="AC276" s="1186">
        <v>0</v>
      </c>
      <c r="AD276" s="1186">
        <v>0</v>
      </c>
      <c r="AE276" s="1186" t="s">
        <v>1333</v>
      </c>
      <c r="AF276" s="1186">
        <v>0</v>
      </c>
      <c r="AG276" s="1186">
        <v>0</v>
      </c>
      <c r="AH276" s="1186" t="s">
        <v>1333</v>
      </c>
      <c r="AI276" s="1186">
        <v>0</v>
      </c>
      <c r="AJ276" s="1186">
        <v>0</v>
      </c>
      <c r="AK276" s="1186">
        <v>0</v>
      </c>
      <c r="AL276" s="1186">
        <v>0</v>
      </c>
      <c r="AM276" s="1186">
        <v>0</v>
      </c>
      <c r="AN276" s="1186">
        <v>0</v>
      </c>
      <c r="AO276" s="1186">
        <v>0</v>
      </c>
      <c r="AP276" s="1186">
        <v>0</v>
      </c>
      <c r="AQ276" s="1186">
        <v>0</v>
      </c>
      <c r="AR276" s="1186">
        <v>0</v>
      </c>
      <c r="AS276" s="1186">
        <v>0</v>
      </c>
      <c r="AT276" s="1186" t="s">
        <v>1333</v>
      </c>
      <c r="AU276" s="1186">
        <v>0</v>
      </c>
      <c r="AV276" s="1186">
        <v>0</v>
      </c>
      <c r="AW276" s="1186" t="s">
        <v>1333</v>
      </c>
      <c r="AX276" s="1186">
        <v>0</v>
      </c>
      <c r="AY276" s="1186">
        <v>0</v>
      </c>
      <c r="AZ276" s="1186" t="s">
        <v>1333</v>
      </c>
      <c r="BA276" s="1186" t="s">
        <v>1333</v>
      </c>
      <c r="BB276" s="93" t="s">
        <v>1247</v>
      </c>
      <c r="BC276" s="364">
        <v>101</v>
      </c>
      <c r="BD276" s="441" t="s">
        <v>882</v>
      </c>
      <c r="BE276" s="413"/>
      <c r="BF276" s="43" t="s">
        <v>792</v>
      </c>
    </row>
    <row r="277" spans="1:58" ht="15.75">
      <c r="A277" s="256" t="s">
        <v>1129</v>
      </c>
      <c r="B277" s="220" t="s">
        <v>1289</v>
      </c>
      <c r="C277" s="111" t="s">
        <v>697</v>
      </c>
      <c r="D277" s="221">
        <v>100</v>
      </c>
      <c r="E277" s="121">
        <v>100</v>
      </c>
      <c r="F277" s="230">
        <v>100</v>
      </c>
      <c r="G277" s="203" t="s">
        <v>1332</v>
      </c>
      <c r="H277" s="567" t="s">
        <v>1332</v>
      </c>
      <c r="I277" s="567" t="s">
        <v>1332</v>
      </c>
      <c r="J277" s="737">
        <v>100</v>
      </c>
      <c r="K277" s="1077">
        <v>100</v>
      </c>
      <c r="L277" s="1186">
        <v>100</v>
      </c>
      <c r="M277" s="1186">
        <v>0</v>
      </c>
      <c r="N277" s="1186">
        <v>4</v>
      </c>
      <c r="O277" s="1186">
        <v>1</v>
      </c>
      <c r="P277" s="1186">
        <v>3</v>
      </c>
      <c r="Q277" s="1186">
        <v>1</v>
      </c>
      <c r="R277" s="1186">
        <v>0</v>
      </c>
      <c r="S277" s="1186">
        <v>0</v>
      </c>
      <c r="T277" s="1186">
        <v>0</v>
      </c>
      <c r="U277" s="1186">
        <v>0</v>
      </c>
      <c r="V277" s="1186">
        <v>0</v>
      </c>
      <c r="W277" s="1186">
        <v>0</v>
      </c>
      <c r="X277" s="1186">
        <v>0</v>
      </c>
      <c r="Y277" s="1186">
        <v>0</v>
      </c>
      <c r="Z277" s="1186">
        <v>0</v>
      </c>
      <c r="AA277" s="1186">
        <v>0</v>
      </c>
      <c r="AB277" s="1186" t="s">
        <v>1333</v>
      </c>
      <c r="AC277" s="1186">
        <v>0</v>
      </c>
      <c r="AD277" s="1186">
        <v>0</v>
      </c>
      <c r="AE277" s="1186" t="s">
        <v>1333</v>
      </c>
      <c r="AF277" s="1186">
        <v>0</v>
      </c>
      <c r="AG277" s="1186">
        <v>0</v>
      </c>
      <c r="AH277" s="1186" t="s">
        <v>1333</v>
      </c>
      <c r="AI277" s="1186">
        <v>3</v>
      </c>
      <c r="AJ277" s="1186">
        <v>0</v>
      </c>
      <c r="AK277" s="1186">
        <v>0</v>
      </c>
      <c r="AL277" s="1186">
        <v>0</v>
      </c>
      <c r="AM277" s="1186">
        <v>0</v>
      </c>
      <c r="AN277" s="1186">
        <v>0</v>
      </c>
      <c r="AO277" s="1186">
        <v>0</v>
      </c>
      <c r="AP277" s="1186">
        <v>0</v>
      </c>
      <c r="AQ277" s="1186">
        <v>0</v>
      </c>
      <c r="AR277" s="1186">
        <v>0</v>
      </c>
      <c r="AS277" s="1186">
        <v>0</v>
      </c>
      <c r="AT277" s="1186" t="s">
        <v>1333</v>
      </c>
      <c r="AU277" s="1186">
        <v>0</v>
      </c>
      <c r="AV277" s="1186">
        <v>0</v>
      </c>
      <c r="AW277" s="1186" t="s">
        <v>1333</v>
      </c>
      <c r="AX277" s="1186">
        <v>0</v>
      </c>
      <c r="AY277" s="1186">
        <v>0</v>
      </c>
      <c r="AZ277" s="1186" t="s">
        <v>1333</v>
      </c>
      <c r="BA277" s="1186" t="s">
        <v>1333</v>
      </c>
      <c r="BB277" s="93" t="s">
        <v>1247</v>
      </c>
      <c r="BC277" s="364">
        <v>101</v>
      </c>
      <c r="BD277" s="441" t="s">
        <v>1179</v>
      </c>
      <c r="BE277" s="413"/>
      <c r="BF277" s="43" t="s">
        <v>792</v>
      </c>
    </row>
    <row r="278" spans="1:58" ht="15.75">
      <c r="A278" s="256" t="s">
        <v>370</v>
      </c>
      <c r="B278" s="220" t="s">
        <v>1289</v>
      </c>
      <c r="C278" s="111" t="s">
        <v>598</v>
      </c>
      <c r="D278" s="221">
        <v>100</v>
      </c>
      <c r="E278" s="121">
        <v>100</v>
      </c>
      <c r="F278" s="230">
        <v>100</v>
      </c>
      <c r="G278" s="203" t="s">
        <v>1332</v>
      </c>
      <c r="H278" s="567" t="s">
        <v>1332</v>
      </c>
      <c r="I278" s="567" t="s">
        <v>1332</v>
      </c>
      <c r="J278" s="737">
        <v>100</v>
      </c>
      <c r="K278" s="1077">
        <v>100</v>
      </c>
      <c r="L278" s="1186">
        <v>100</v>
      </c>
      <c r="M278" s="1186">
        <v>0</v>
      </c>
      <c r="N278" s="1186">
        <v>5</v>
      </c>
      <c r="O278" s="1186">
        <v>3</v>
      </c>
      <c r="P278" s="1186">
        <v>2</v>
      </c>
      <c r="Q278" s="1186">
        <v>3</v>
      </c>
      <c r="R278" s="1186">
        <v>0</v>
      </c>
      <c r="S278" s="1186">
        <v>0</v>
      </c>
      <c r="T278" s="1186">
        <v>0</v>
      </c>
      <c r="U278" s="1186">
        <v>0</v>
      </c>
      <c r="V278" s="1186">
        <v>0</v>
      </c>
      <c r="W278" s="1186">
        <v>0</v>
      </c>
      <c r="X278" s="1186">
        <v>0</v>
      </c>
      <c r="Y278" s="1186">
        <v>0</v>
      </c>
      <c r="Z278" s="1186">
        <v>0</v>
      </c>
      <c r="AA278" s="1186">
        <v>0</v>
      </c>
      <c r="AB278" s="1186" t="s">
        <v>1333</v>
      </c>
      <c r="AC278" s="1186">
        <v>0</v>
      </c>
      <c r="AD278" s="1186">
        <v>0</v>
      </c>
      <c r="AE278" s="1186" t="s">
        <v>1333</v>
      </c>
      <c r="AF278" s="1186">
        <v>0</v>
      </c>
      <c r="AG278" s="1186">
        <v>0</v>
      </c>
      <c r="AH278" s="1186" t="s">
        <v>1333</v>
      </c>
      <c r="AI278" s="1186">
        <v>2</v>
      </c>
      <c r="AJ278" s="1186">
        <v>0</v>
      </c>
      <c r="AK278" s="1186">
        <v>0</v>
      </c>
      <c r="AL278" s="1186">
        <v>0</v>
      </c>
      <c r="AM278" s="1186">
        <v>0</v>
      </c>
      <c r="AN278" s="1186">
        <v>0</v>
      </c>
      <c r="AO278" s="1186">
        <v>0</v>
      </c>
      <c r="AP278" s="1186">
        <v>0</v>
      </c>
      <c r="AQ278" s="1186">
        <v>0</v>
      </c>
      <c r="AR278" s="1186">
        <v>0</v>
      </c>
      <c r="AS278" s="1186">
        <v>0</v>
      </c>
      <c r="AT278" s="1186" t="s">
        <v>1333</v>
      </c>
      <c r="AU278" s="1186">
        <v>0</v>
      </c>
      <c r="AV278" s="1186">
        <v>0</v>
      </c>
      <c r="AW278" s="1186" t="s">
        <v>1333</v>
      </c>
      <c r="AX278" s="1186">
        <v>0</v>
      </c>
      <c r="AY278" s="1186">
        <v>0</v>
      </c>
      <c r="AZ278" s="1186" t="s">
        <v>1333</v>
      </c>
      <c r="BA278" s="1186" t="s">
        <v>1333</v>
      </c>
      <c r="BB278" s="93" t="s">
        <v>1247</v>
      </c>
      <c r="BC278" s="364">
        <v>101</v>
      </c>
      <c r="BD278" s="441" t="s">
        <v>1179</v>
      </c>
      <c r="BE278" s="413"/>
      <c r="BF278" s="43" t="s">
        <v>792</v>
      </c>
    </row>
    <row r="279" spans="1:58" ht="15.75">
      <c r="A279" s="111" t="s">
        <v>21</v>
      </c>
      <c r="B279" s="220" t="s">
        <v>1289</v>
      </c>
      <c r="C279" s="111" t="s">
        <v>770</v>
      </c>
      <c r="D279" s="221">
        <v>0</v>
      </c>
      <c r="E279" s="217" t="s">
        <v>1190</v>
      </c>
      <c r="F279" s="230">
        <v>100</v>
      </c>
      <c r="G279" s="203" t="s">
        <v>1190</v>
      </c>
      <c r="H279" s="567" t="s">
        <v>1332</v>
      </c>
      <c r="I279" s="567" t="s">
        <v>1332</v>
      </c>
      <c r="J279" s="737">
        <v>100</v>
      </c>
      <c r="K279" s="1078" t="s">
        <v>1190</v>
      </c>
      <c r="L279" s="1186" t="s">
        <v>1190</v>
      </c>
      <c r="M279" s="1186">
        <v>0</v>
      </c>
      <c r="N279" s="1186">
        <v>0</v>
      </c>
      <c r="O279" s="1186">
        <v>0</v>
      </c>
      <c r="P279" s="1186">
        <v>0</v>
      </c>
      <c r="Q279" s="1186">
        <v>0</v>
      </c>
      <c r="R279" s="1186">
        <v>0</v>
      </c>
      <c r="S279" s="1186">
        <v>0</v>
      </c>
      <c r="T279" s="1186">
        <v>0</v>
      </c>
      <c r="U279" s="1186">
        <v>0</v>
      </c>
      <c r="V279" s="1186">
        <v>0</v>
      </c>
      <c r="W279" s="1186">
        <v>0</v>
      </c>
      <c r="X279" s="1186">
        <v>0</v>
      </c>
      <c r="Y279" s="1186">
        <v>0</v>
      </c>
      <c r="Z279" s="1186">
        <v>0</v>
      </c>
      <c r="AA279" s="1186">
        <v>0</v>
      </c>
      <c r="AB279" s="1186" t="s">
        <v>1333</v>
      </c>
      <c r="AC279" s="1186">
        <v>0</v>
      </c>
      <c r="AD279" s="1186">
        <v>0</v>
      </c>
      <c r="AE279" s="1186" t="s">
        <v>1333</v>
      </c>
      <c r="AF279" s="1186">
        <v>0</v>
      </c>
      <c r="AG279" s="1186">
        <v>0</v>
      </c>
      <c r="AH279" s="1186" t="s">
        <v>1333</v>
      </c>
      <c r="AI279" s="1186">
        <v>0</v>
      </c>
      <c r="AJ279" s="1186">
        <v>0</v>
      </c>
      <c r="AK279" s="1186">
        <v>0</v>
      </c>
      <c r="AL279" s="1186">
        <v>0</v>
      </c>
      <c r="AM279" s="1186">
        <v>0</v>
      </c>
      <c r="AN279" s="1186">
        <v>0</v>
      </c>
      <c r="AO279" s="1186">
        <v>0</v>
      </c>
      <c r="AP279" s="1186">
        <v>0</v>
      </c>
      <c r="AQ279" s="1186">
        <v>0</v>
      </c>
      <c r="AR279" s="1186">
        <v>0</v>
      </c>
      <c r="AS279" s="1186">
        <v>0</v>
      </c>
      <c r="AT279" s="1186" t="s">
        <v>1333</v>
      </c>
      <c r="AU279" s="1186">
        <v>0</v>
      </c>
      <c r="AV279" s="1186">
        <v>0</v>
      </c>
      <c r="AW279" s="1186" t="s">
        <v>1333</v>
      </c>
      <c r="AX279" s="1186">
        <v>0</v>
      </c>
      <c r="AY279" s="1186">
        <v>0</v>
      </c>
      <c r="AZ279" s="1186" t="s">
        <v>1333</v>
      </c>
      <c r="BA279" s="1186" t="s">
        <v>1333</v>
      </c>
      <c r="BB279" s="93" t="s">
        <v>1247</v>
      </c>
      <c r="BC279" s="364">
        <v>101</v>
      </c>
      <c r="BD279" s="441" t="s">
        <v>1180</v>
      </c>
      <c r="BE279" s="413"/>
      <c r="BF279" s="43" t="s">
        <v>792</v>
      </c>
    </row>
    <row r="280" spans="1:58" ht="15.75">
      <c r="A280" s="111" t="s">
        <v>93</v>
      </c>
      <c r="B280" s="220" t="s">
        <v>1289</v>
      </c>
      <c r="C280" s="111" t="s">
        <v>562</v>
      </c>
      <c r="D280" s="221" t="s">
        <v>1190</v>
      </c>
      <c r="E280" s="121">
        <v>100</v>
      </c>
      <c r="F280" s="230">
        <v>100</v>
      </c>
      <c r="G280" s="203" t="s">
        <v>1332</v>
      </c>
      <c r="H280" s="567" t="s">
        <v>1332</v>
      </c>
      <c r="I280" s="567" t="s">
        <v>1332</v>
      </c>
      <c r="J280" s="737">
        <v>100</v>
      </c>
      <c r="K280" s="1077">
        <v>100</v>
      </c>
      <c r="L280" s="1186">
        <v>100</v>
      </c>
      <c r="M280" s="1186">
        <v>0</v>
      </c>
      <c r="N280" s="1186">
        <v>6</v>
      </c>
      <c r="O280" s="1186">
        <v>6</v>
      </c>
      <c r="P280" s="1186">
        <v>0</v>
      </c>
      <c r="Q280" s="1186">
        <v>6</v>
      </c>
      <c r="R280" s="1186">
        <v>0</v>
      </c>
      <c r="S280" s="1186">
        <v>0</v>
      </c>
      <c r="T280" s="1186">
        <v>0</v>
      </c>
      <c r="U280" s="1186">
        <v>0</v>
      </c>
      <c r="V280" s="1186">
        <v>0</v>
      </c>
      <c r="W280" s="1186">
        <v>0</v>
      </c>
      <c r="X280" s="1186">
        <v>0</v>
      </c>
      <c r="Y280" s="1186">
        <v>0</v>
      </c>
      <c r="Z280" s="1186">
        <v>0</v>
      </c>
      <c r="AA280" s="1186">
        <v>0</v>
      </c>
      <c r="AB280" s="1186" t="s">
        <v>1333</v>
      </c>
      <c r="AC280" s="1186">
        <v>0</v>
      </c>
      <c r="AD280" s="1186">
        <v>0</v>
      </c>
      <c r="AE280" s="1186" t="s">
        <v>1333</v>
      </c>
      <c r="AF280" s="1186">
        <v>0</v>
      </c>
      <c r="AG280" s="1186">
        <v>0</v>
      </c>
      <c r="AH280" s="1186" t="s">
        <v>1333</v>
      </c>
      <c r="AI280" s="1186">
        <v>0</v>
      </c>
      <c r="AJ280" s="1186">
        <v>0</v>
      </c>
      <c r="AK280" s="1186">
        <v>0</v>
      </c>
      <c r="AL280" s="1186">
        <v>0</v>
      </c>
      <c r="AM280" s="1186">
        <v>0</v>
      </c>
      <c r="AN280" s="1186">
        <v>0</v>
      </c>
      <c r="AO280" s="1186">
        <v>0</v>
      </c>
      <c r="AP280" s="1186">
        <v>0</v>
      </c>
      <c r="AQ280" s="1186">
        <v>0</v>
      </c>
      <c r="AR280" s="1186">
        <v>0</v>
      </c>
      <c r="AS280" s="1186">
        <v>0</v>
      </c>
      <c r="AT280" s="1186" t="s">
        <v>1333</v>
      </c>
      <c r="AU280" s="1186">
        <v>0</v>
      </c>
      <c r="AV280" s="1186">
        <v>0</v>
      </c>
      <c r="AW280" s="1186" t="s">
        <v>1333</v>
      </c>
      <c r="AX280" s="1186">
        <v>0</v>
      </c>
      <c r="AY280" s="1186">
        <v>0</v>
      </c>
      <c r="AZ280" s="1186" t="s">
        <v>1333</v>
      </c>
      <c r="BA280" s="1186" t="s">
        <v>1333</v>
      </c>
      <c r="BB280" s="93" t="s">
        <v>1247</v>
      </c>
      <c r="BC280" s="364">
        <v>101</v>
      </c>
      <c r="BD280" s="441" t="s">
        <v>1179</v>
      </c>
      <c r="BE280" s="413"/>
      <c r="BF280" s="43" t="s">
        <v>792</v>
      </c>
    </row>
    <row r="281" spans="1:58" ht="15.75">
      <c r="A281" s="111" t="s">
        <v>351</v>
      </c>
      <c r="B281" s="220" t="s">
        <v>1289</v>
      </c>
      <c r="C281" s="111" t="s">
        <v>586</v>
      </c>
      <c r="D281" s="221">
        <v>100</v>
      </c>
      <c r="E281" s="121">
        <v>100</v>
      </c>
      <c r="F281" s="230">
        <v>100</v>
      </c>
      <c r="G281" s="203" t="s">
        <v>1332</v>
      </c>
      <c r="H281" s="567" t="s">
        <v>1190</v>
      </c>
      <c r="I281" s="567" t="s">
        <v>1332</v>
      </c>
      <c r="J281" s="737">
        <v>100</v>
      </c>
      <c r="K281" s="1077">
        <v>100</v>
      </c>
      <c r="L281" s="1186" t="s">
        <v>1190</v>
      </c>
      <c r="M281" s="1186">
        <v>0</v>
      </c>
      <c r="N281" s="1186">
        <v>0</v>
      </c>
      <c r="O281" s="1186">
        <v>0</v>
      </c>
      <c r="P281" s="1186">
        <v>0</v>
      </c>
      <c r="Q281" s="1186">
        <v>0</v>
      </c>
      <c r="R281" s="1186">
        <v>0</v>
      </c>
      <c r="S281" s="1186">
        <v>0</v>
      </c>
      <c r="T281" s="1186">
        <v>0</v>
      </c>
      <c r="U281" s="1186">
        <v>0</v>
      </c>
      <c r="V281" s="1186">
        <v>0</v>
      </c>
      <c r="W281" s="1186">
        <v>0</v>
      </c>
      <c r="X281" s="1186">
        <v>0</v>
      </c>
      <c r="Y281" s="1186">
        <v>0</v>
      </c>
      <c r="Z281" s="1186">
        <v>0</v>
      </c>
      <c r="AA281" s="1186">
        <v>0</v>
      </c>
      <c r="AB281" s="1186" t="s">
        <v>1333</v>
      </c>
      <c r="AC281" s="1186">
        <v>0</v>
      </c>
      <c r="AD281" s="1186">
        <v>0</v>
      </c>
      <c r="AE281" s="1186" t="s">
        <v>1333</v>
      </c>
      <c r="AF281" s="1186">
        <v>0</v>
      </c>
      <c r="AG281" s="1186">
        <v>0</v>
      </c>
      <c r="AH281" s="1186" t="s">
        <v>1333</v>
      </c>
      <c r="AI281" s="1186">
        <v>0</v>
      </c>
      <c r="AJ281" s="1186">
        <v>0</v>
      </c>
      <c r="AK281" s="1186">
        <v>0</v>
      </c>
      <c r="AL281" s="1186">
        <v>0</v>
      </c>
      <c r="AM281" s="1186">
        <v>0</v>
      </c>
      <c r="AN281" s="1186">
        <v>0</v>
      </c>
      <c r="AO281" s="1186">
        <v>0</v>
      </c>
      <c r="AP281" s="1186">
        <v>0</v>
      </c>
      <c r="AQ281" s="1186">
        <v>0</v>
      </c>
      <c r="AR281" s="1186">
        <v>0</v>
      </c>
      <c r="AS281" s="1186">
        <v>0</v>
      </c>
      <c r="AT281" s="1186" t="s">
        <v>1333</v>
      </c>
      <c r="AU281" s="1186">
        <v>0</v>
      </c>
      <c r="AV281" s="1186">
        <v>0</v>
      </c>
      <c r="AW281" s="1186" t="s">
        <v>1333</v>
      </c>
      <c r="AX281" s="1186">
        <v>0</v>
      </c>
      <c r="AY281" s="1186">
        <v>0</v>
      </c>
      <c r="AZ281" s="1186" t="s">
        <v>1333</v>
      </c>
      <c r="BA281" s="1186" t="s">
        <v>1333</v>
      </c>
      <c r="BB281" s="93" t="s">
        <v>1247</v>
      </c>
      <c r="BC281" s="364">
        <v>101</v>
      </c>
      <c r="BD281" s="441" t="s">
        <v>1180</v>
      </c>
      <c r="BE281" s="413"/>
      <c r="BF281" s="43" t="s">
        <v>792</v>
      </c>
    </row>
    <row r="282" spans="1:58" ht="15.75">
      <c r="A282" s="111" t="s">
        <v>218</v>
      </c>
      <c r="B282" s="220" t="s">
        <v>1289</v>
      </c>
      <c r="C282" s="111" t="s">
        <v>746</v>
      </c>
      <c r="D282" s="221">
        <v>57.14</v>
      </c>
      <c r="E282" s="121">
        <v>100</v>
      </c>
      <c r="F282" s="230" t="s">
        <v>1190</v>
      </c>
      <c r="G282" s="203" t="s">
        <v>1190</v>
      </c>
      <c r="H282" s="567" t="s">
        <v>1190</v>
      </c>
      <c r="I282" s="567" t="s">
        <v>1332</v>
      </c>
      <c r="J282" s="737">
        <v>100</v>
      </c>
      <c r="K282" s="1077">
        <v>100</v>
      </c>
      <c r="L282" s="1186">
        <v>100</v>
      </c>
      <c r="M282" s="1186">
        <v>0</v>
      </c>
      <c r="N282" s="1186">
        <v>5</v>
      </c>
      <c r="O282" s="1186">
        <v>3</v>
      </c>
      <c r="P282" s="1186">
        <v>2</v>
      </c>
      <c r="Q282" s="1186">
        <v>3</v>
      </c>
      <c r="R282" s="1186">
        <v>0</v>
      </c>
      <c r="S282" s="1186">
        <v>0</v>
      </c>
      <c r="T282" s="1186">
        <v>0</v>
      </c>
      <c r="U282" s="1186">
        <v>0</v>
      </c>
      <c r="V282" s="1186">
        <v>0</v>
      </c>
      <c r="W282" s="1186">
        <v>0</v>
      </c>
      <c r="X282" s="1186">
        <v>0</v>
      </c>
      <c r="Y282" s="1186">
        <v>0</v>
      </c>
      <c r="Z282" s="1186">
        <v>0</v>
      </c>
      <c r="AA282" s="1186">
        <v>0</v>
      </c>
      <c r="AB282" s="1186" t="s">
        <v>1333</v>
      </c>
      <c r="AC282" s="1186">
        <v>0</v>
      </c>
      <c r="AD282" s="1186">
        <v>0</v>
      </c>
      <c r="AE282" s="1186" t="s">
        <v>1333</v>
      </c>
      <c r="AF282" s="1186">
        <v>0</v>
      </c>
      <c r="AG282" s="1186">
        <v>0</v>
      </c>
      <c r="AH282" s="1186" t="s">
        <v>1333</v>
      </c>
      <c r="AI282" s="1186">
        <v>0</v>
      </c>
      <c r="AJ282" s="1186">
        <v>0</v>
      </c>
      <c r="AK282" s="1186">
        <v>1</v>
      </c>
      <c r="AL282" s="1186">
        <v>1</v>
      </c>
      <c r="AM282" s="1186">
        <v>0</v>
      </c>
      <c r="AN282" s="1186">
        <v>0</v>
      </c>
      <c r="AO282" s="1186">
        <v>0</v>
      </c>
      <c r="AP282" s="1186">
        <v>0</v>
      </c>
      <c r="AQ282" s="1186">
        <v>0</v>
      </c>
      <c r="AR282" s="1186">
        <v>0</v>
      </c>
      <c r="AS282" s="1186">
        <v>0</v>
      </c>
      <c r="AT282" s="1186" t="s">
        <v>1333</v>
      </c>
      <c r="AU282" s="1186">
        <v>0</v>
      </c>
      <c r="AV282" s="1186">
        <v>0</v>
      </c>
      <c r="AW282" s="1186" t="s">
        <v>1333</v>
      </c>
      <c r="AX282" s="1186">
        <v>0</v>
      </c>
      <c r="AY282" s="1186">
        <v>0</v>
      </c>
      <c r="AZ282" s="1186" t="s">
        <v>1333</v>
      </c>
      <c r="BA282" s="1186" t="s">
        <v>3037</v>
      </c>
      <c r="BB282" s="93" t="s">
        <v>1247</v>
      </c>
      <c r="BC282" s="364">
        <v>101</v>
      </c>
      <c r="BD282" s="441" t="s">
        <v>1179</v>
      </c>
      <c r="BE282" s="413"/>
      <c r="BF282" s="43" t="s">
        <v>792</v>
      </c>
    </row>
    <row r="283" spans="1:58" ht="15.75">
      <c r="A283" s="111" t="s">
        <v>480</v>
      </c>
      <c r="B283" s="220" t="s">
        <v>1289</v>
      </c>
      <c r="C283" s="111" t="s">
        <v>764</v>
      </c>
      <c r="D283" s="221">
        <v>100</v>
      </c>
      <c r="E283" s="121">
        <v>100</v>
      </c>
      <c r="F283" s="230">
        <v>100</v>
      </c>
      <c r="G283" s="203" t="s">
        <v>1332</v>
      </c>
      <c r="H283" s="567" t="s">
        <v>1332</v>
      </c>
      <c r="I283" s="567" t="s">
        <v>1332</v>
      </c>
      <c r="J283" s="737">
        <v>100</v>
      </c>
      <c r="K283" s="1077">
        <v>100</v>
      </c>
      <c r="L283" s="1186">
        <v>100</v>
      </c>
      <c r="M283" s="1186">
        <v>0</v>
      </c>
      <c r="N283" s="1186">
        <v>4</v>
      </c>
      <c r="O283" s="1186">
        <v>4</v>
      </c>
      <c r="P283" s="1186">
        <v>0</v>
      </c>
      <c r="Q283" s="1186">
        <v>4</v>
      </c>
      <c r="R283" s="1186">
        <v>0</v>
      </c>
      <c r="S283" s="1186">
        <v>0</v>
      </c>
      <c r="T283" s="1186">
        <v>0</v>
      </c>
      <c r="U283" s="1186">
        <v>0</v>
      </c>
      <c r="V283" s="1186">
        <v>0</v>
      </c>
      <c r="W283" s="1186">
        <v>0</v>
      </c>
      <c r="X283" s="1186">
        <v>0</v>
      </c>
      <c r="Y283" s="1186">
        <v>0</v>
      </c>
      <c r="Z283" s="1186">
        <v>0</v>
      </c>
      <c r="AA283" s="1186">
        <v>0</v>
      </c>
      <c r="AB283" s="1186" t="s">
        <v>1333</v>
      </c>
      <c r="AC283" s="1186">
        <v>0</v>
      </c>
      <c r="AD283" s="1186">
        <v>0</v>
      </c>
      <c r="AE283" s="1186" t="s">
        <v>1333</v>
      </c>
      <c r="AF283" s="1186">
        <v>0</v>
      </c>
      <c r="AG283" s="1186">
        <v>0</v>
      </c>
      <c r="AH283" s="1186" t="s">
        <v>1333</v>
      </c>
      <c r="AI283" s="1186">
        <v>0</v>
      </c>
      <c r="AJ283" s="1186">
        <v>0</v>
      </c>
      <c r="AK283" s="1186">
        <v>0</v>
      </c>
      <c r="AL283" s="1186">
        <v>0</v>
      </c>
      <c r="AM283" s="1186">
        <v>0</v>
      </c>
      <c r="AN283" s="1186">
        <v>0</v>
      </c>
      <c r="AO283" s="1186">
        <v>0</v>
      </c>
      <c r="AP283" s="1186">
        <v>0</v>
      </c>
      <c r="AQ283" s="1186">
        <v>0</v>
      </c>
      <c r="AR283" s="1186">
        <v>0</v>
      </c>
      <c r="AS283" s="1186">
        <v>0</v>
      </c>
      <c r="AT283" s="1186" t="s">
        <v>1333</v>
      </c>
      <c r="AU283" s="1186">
        <v>0</v>
      </c>
      <c r="AV283" s="1186">
        <v>0</v>
      </c>
      <c r="AW283" s="1186" t="s">
        <v>1333</v>
      </c>
      <c r="AX283" s="1186">
        <v>0</v>
      </c>
      <c r="AY283" s="1186">
        <v>0</v>
      </c>
      <c r="AZ283" s="1186" t="s">
        <v>1333</v>
      </c>
      <c r="BA283" s="1186" t="s">
        <v>1333</v>
      </c>
      <c r="BB283" s="93" t="s">
        <v>1247</v>
      </c>
      <c r="BC283" s="364">
        <v>101</v>
      </c>
      <c r="BD283" s="441" t="s">
        <v>1179</v>
      </c>
      <c r="BE283" s="413"/>
      <c r="BF283" s="43" t="s">
        <v>792</v>
      </c>
    </row>
    <row r="284" spans="1:58" ht="15.75">
      <c r="A284" s="111" t="s">
        <v>278</v>
      </c>
      <c r="B284" s="220" t="s">
        <v>1289</v>
      </c>
      <c r="C284" s="111" t="s">
        <v>279</v>
      </c>
      <c r="D284" s="221">
        <v>75</v>
      </c>
      <c r="E284" s="121">
        <v>100</v>
      </c>
      <c r="F284" s="230" t="s">
        <v>1190</v>
      </c>
      <c r="G284" s="203" t="s">
        <v>1332</v>
      </c>
      <c r="H284" s="567" t="s">
        <v>1332</v>
      </c>
      <c r="I284" s="567" t="s">
        <v>1190</v>
      </c>
      <c r="J284" s="737" t="s">
        <v>1190</v>
      </c>
      <c r="K284" s="1078" t="s">
        <v>1190</v>
      </c>
      <c r="L284" s="1186" t="s">
        <v>1190</v>
      </c>
      <c r="M284" s="1186">
        <v>0</v>
      </c>
      <c r="N284" s="1186">
        <v>0</v>
      </c>
      <c r="O284" s="1186">
        <v>0</v>
      </c>
      <c r="P284" s="1186">
        <v>0</v>
      </c>
      <c r="Q284" s="1186">
        <v>0</v>
      </c>
      <c r="R284" s="1186">
        <v>0</v>
      </c>
      <c r="S284" s="1186">
        <v>0</v>
      </c>
      <c r="T284" s="1186">
        <v>0</v>
      </c>
      <c r="U284" s="1186">
        <v>0</v>
      </c>
      <c r="V284" s="1186">
        <v>0</v>
      </c>
      <c r="W284" s="1186">
        <v>0</v>
      </c>
      <c r="X284" s="1186">
        <v>0</v>
      </c>
      <c r="Y284" s="1186">
        <v>0</v>
      </c>
      <c r="Z284" s="1186">
        <v>0</v>
      </c>
      <c r="AA284" s="1186">
        <v>0</v>
      </c>
      <c r="AB284" s="1186" t="s">
        <v>1333</v>
      </c>
      <c r="AC284" s="1186">
        <v>0</v>
      </c>
      <c r="AD284" s="1186">
        <v>0</v>
      </c>
      <c r="AE284" s="1186" t="s">
        <v>1333</v>
      </c>
      <c r="AF284" s="1186">
        <v>0</v>
      </c>
      <c r="AG284" s="1186">
        <v>0</v>
      </c>
      <c r="AH284" s="1186" t="s">
        <v>1333</v>
      </c>
      <c r="AI284" s="1186">
        <v>0</v>
      </c>
      <c r="AJ284" s="1186">
        <v>0</v>
      </c>
      <c r="AK284" s="1186">
        <v>0</v>
      </c>
      <c r="AL284" s="1186">
        <v>0</v>
      </c>
      <c r="AM284" s="1186">
        <v>0</v>
      </c>
      <c r="AN284" s="1186">
        <v>0</v>
      </c>
      <c r="AO284" s="1186">
        <v>0</v>
      </c>
      <c r="AP284" s="1186">
        <v>0</v>
      </c>
      <c r="AQ284" s="1186">
        <v>0</v>
      </c>
      <c r="AR284" s="1186">
        <v>0</v>
      </c>
      <c r="AS284" s="1186">
        <v>0</v>
      </c>
      <c r="AT284" s="1186" t="s">
        <v>1333</v>
      </c>
      <c r="AU284" s="1186">
        <v>0</v>
      </c>
      <c r="AV284" s="1186">
        <v>0</v>
      </c>
      <c r="AW284" s="1186" t="s">
        <v>1333</v>
      </c>
      <c r="AX284" s="1186">
        <v>0</v>
      </c>
      <c r="AY284" s="1186">
        <v>0</v>
      </c>
      <c r="AZ284" s="1186" t="s">
        <v>1333</v>
      </c>
      <c r="BA284" s="1186" t="s">
        <v>1333</v>
      </c>
      <c r="BB284" s="93" t="s">
        <v>1247</v>
      </c>
      <c r="BC284" s="364">
        <v>101</v>
      </c>
      <c r="BD284" s="441" t="s">
        <v>1179</v>
      </c>
      <c r="BE284" s="413"/>
      <c r="BF284" s="43" t="s">
        <v>792</v>
      </c>
    </row>
    <row r="285" spans="1:58" ht="15.75">
      <c r="A285" s="111" t="s">
        <v>136</v>
      </c>
      <c r="B285" s="220" t="s">
        <v>1295</v>
      </c>
      <c r="C285" s="111" t="s">
        <v>790</v>
      </c>
      <c r="D285" s="221">
        <v>81.5</v>
      </c>
      <c r="E285" s="121">
        <v>100</v>
      </c>
      <c r="F285" s="230">
        <v>100</v>
      </c>
      <c r="G285" s="203" t="s">
        <v>1332</v>
      </c>
      <c r="H285" s="567" t="s">
        <v>1332</v>
      </c>
      <c r="I285" s="567" t="s">
        <v>1332</v>
      </c>
      <c r="J285" s="737">
        <v>100</v>
      </c>
      <c r="K285" s="1077">
        <v>100</v>
      </c>
      <c r="L285" s="1186">
        <v>100</v>
      </c>
      <c r="M285" s="1186">
        <v>0</v>
      </c>
      <c r="N285" s="1186">
        <v>16</v>
      </c>
      <c r="O285" s="1186">
        <v>10</v>
      </c>
      <c r="P285" s="1186">
        <v>6</v>
      </c>
      <c r="Q285" s="1186">
        <v>10</v>
      </c>
      <c r="R285" s="1186">
        <v>0</v>
      </c>
      <c r="S285" s="1186">
        <v>0</v>
      </c>
      <c r="T285" s="1186">
        <v>0</v>
      </c>
      <c r="U285" s="1186">
        <v>0</v>
      </c>
      <c r="V285" s="1186">
        <v>0</v>
      </c>
      <c r="W285" s="1186">
        <v>0</v>
      </c>
      <c r="X285" s="1186">
        <v>0</v>
      </c>
      <c r="Y285" s="1186">
        <v>0</v>
      </c>
      <c r="Z285" s="1186">
        <v>0</v>
      </c>
      <c r="AA285" s="1186">
        <v>0</v>
      </c>
      <c r="AB285" s="1186" t="s">
        <v>1333</v>
      </c>
      <c r="AC285" s="1186">
        <v>0</v>
      </c>
      <c r="AD285" s="1186">
        <v>0</v>
      </c>
      <c r="AE285" s="1186" t="s">
        <v>1333</v>
      </c>
      <c r="AF285" s="1186">
        <v>0</v>
      </c>
      <c r="AG285" s="1186">
        <v>0</v>
      </c>
      <c r="AH285" s="1186" t="s">
        <v>1333</v>
      </c>
      <c r="AI285" s="1186">
        <v>6</v>
      </c>
      <c r="AJ285" s="1186">
        <v>0</v>
      </c>
      <c r="AK285" s="1186">
        <v>0</v>
      </c>
      <c r="AL285" s="1186">
        <v>0</v>
      </c>
      <c r="AM285" s="1186">
        <v>0</v>
      </c>
      <c r="AN285" s="1186">
        <v>0</v>
      </c>
      <c r="AO285" s="1186">
        <v>0</v>
      </c>
      <c r="AP285" s="1186">
        <v>0</v>
      </c>
      <c r="AQ285" s="1186">
        <v>0</v>
      </c>
      <c r="AR285" s="1186">
        <v>0</v>
      </c>
      <c r="AS285" s="1186">
        <v>0</v>
      </c>
      <c r="AT285" s="1186" t="s">
        <v>1333</v>
      </c>
      <c r="AU285" s="1186">
        <v>0</v>
      </c>
      <c r="AV285" s="1186">
        <v>0</v>
      </c>
      <c r="AW285" s="1186" t="s">
        <v>1333</v>
      </c>
      <c r="AX285" s="1186">
        <v>0</v>
      </c>
      <c r="AY285" s="1186">
        <v>0</v>
      </c>
      <c r="AZ285" s="1186" t="s">
        <v>1333</v>
      </c>
      <c r="BA285" s="1186" t="s">
        <v>1333</v>
      </c>
      <c r="BB285" s="93" t="s">
        <v>729</v>
      </c>
      <c r="BC285" s="364">
        <v>105</v>
      </c>
      <c r="BD285" s="441" t="s">
        <v>1180</v>
      </c>
      <c r="BE285" s="413"/>
      <c r="BF285" s="43" t="s">
        <v>792</v>
      </c>
    </row>
    <row r="286" spans="1:58" ht="15.75">
      <c r="A286" s="111" t="s">
        <v>36</v>
      </c>
      <c r="B286" s="220" t="s">
        <v>1295</v>
      </c>
      <c r="C286" s="111" t="s">
        <v>665</v>
      </c>
      <c r="D286" s="221">
        <v>69.7</v>
      </c>
      <c r="E286" s="121">
        <v>100</v>
      </c>
      <c r="F286" s="230">
        <v>100</v>
      </c>
      <c r="G286" s="203" t="s">
        <v>1332</v>
      </c>
      <c r="H286" s="567" t="s">
        <v>1332</v>
      </c>
      <c r="I286" s="567" t="s">
        <v>1332</v>
      </c>
      <c r="J286" s="737">
        <v>100</v>
      </c>
      <c r="K286" s="1077">
        <v>100</v>
      </c>
      <c r="L286" s="1186">
        <v>100</v>
      </c>
      <c r="M286" s="1186">
        <v>0</v>
      </c>
      <c r="N286" s="1186">
        <v>24</v>
      </c>
      <c r="O286" s="1186">
        <v>12</v>
      </c>
      <c r="P286" s="1186">
        <v>12</v>
      </c>
      <c r="Q286" s="1186">
        <v>9</v>
      </c>
      <c r="R286" s="1186">
        <v>1</v>
      </c>
      <c r="S286" s="1186">
        <v>2</v>
      </c>
      <c r="T286" s="1186">
        <v>0</v>
      </c>
      <c r="U286" s="1186">
        <v>0</v>
      </c>
      <c r="V286" s="1186">
        <v>0</v>
      </c>
      <c r="W286" s="1186">
        <v>0</v>
      </c>
      <c r="X286" s="1186">
        <v>0</v>
      </c>
      <c r="Y286" s="1186">
        <v>0</v>
      </c>
      <c r="Z286" s="1186">
        <v>0</v>
      </c>
      <c r="AA286" s="1186">
        <v>0</v>
      </c>
      <c r="AB286" s="1186" t="s">
        <v>1333</v>
      </c>
      <c r="AC286" s="1186">
        <v>0</v>
      </c>
      <c r="AD286" s="1186">
        <v>0</v>
      </c>
      <c r="AE286" s="1186" t="s">
        <v>1333</v>
      </c>
      <c r="AF286" s="1186">
        <v>0</v>
      </c>
      <c r="AG286" s="1186">
        <v>0</v>
      </c>
      <c r="AH286" s="1186" t="s">
        <v>1333</v>
      </c>
      <c r="AI286" s="1186">
        <v>12</v>
      </c>
      <c r="AJ286" s="1186">
        <v>0</v>
      </c>
      <c r="AK286" s="1186">
        <v>0</v>
      </c>
      <c r="AL286" s="1186">
        <v>0</v>
      </c>
      <c r="AM286" s="1186">
        <v>0</v>
      </c>
      <c r="AN286" s="1186">
        <v>0</v>
      </c>
      <c r="AO286" s="1186">
        <v>0</v>
      </c>
      <c r="AP286" s="1186">
        <v>0</v>
      </c>
      <c r="AQ286" s="1186">
        <v>0</v>
      </c>
      <c r="AR286" s="1186">
        <v>0</v>
      </c>
      <c r="AS286" s="1186">
        <v>0</v>
      </c>
      <c r="AT286" s="1186" t="s">
        <v>1333</v>
      </c>
      <c r="AU286" s="1186">
        <v>0</v>
      </c>
      <c r="AV286" s="1186">
        <v>0</v>
      </c>
      <c r="AW286" s="1186" t="s">
        <v>1333</v>
      </c>
      <c r="AX286" s="1186">
        <v>0</v>
      </c>
      <c r="AY286" s="1186">
        <v>0</v>
      </c>
      <c r="AZ286" s="1186" t="s">
        <v>1333</v>
      </c>
      <c r="BA286" s="1186" t="s">
        <v>1333</v>
      </c>
      <c r="BB286" s="93" t="s">
        <v>729</v>
      </c>
      <c r="BC286" s="364">
        <v>105</v>
      </c>
      <c r="BD286" s="441" t="s">
        <v>882</v>
      </c>
      <c r="BE286" s="413"/>
      <c r="BF286" s="43" t="s">
        <v>792</v>
      </c>
    </row>
    <row r="287" spans="1:58" ht="15.75">
      <c r="A287" s="111" t="s">
        <v>124</v>
      </c>
      <c r="B287" s="220" t="s">
        <v>1295</v>
      </c>
      <c r="C287" s="111" t="s">
        <v>125</v>
      </c>
      <c r="D287" s="221">
        <v>84.02</v>
      </c>
      <c r="E287" s="121">
        <v>84.88</v>
      </c>
      <c r="F287" s="230">
        <v>96.99</v>
      </c>
      <c r="G287" s="203" t="s">
        <v>1332</v>
      </c>
      <c r="H287" s="567" t="s">
        <v>1332</v>
      </c>
      <c r="I287" s="567" t="s">
        <v>1994</v>
      </c>
      <c r="J287" s="737">
        <v>93.83</v>
      </c>
      <c r="K287" s="1077">
        <v>94.97</v>
      </c>
      <c r="L287" s="1186">
        <v>99.5</v>
      </c>
      <c r="M287" s="1186">
        <v>0</v>
      </c>
      <c r="N287" s="1186">
        <v>434</v>
      </c>
      <c r="O287" s="1186">
        <v>394</v>
      </c>
      <c r="P287" s="1186">
        <v>40</v>
      </c>
      <c r="Q287" s="1186">
        <v>381</v>
      </c>
      <c r="R287" s="1186">
        <v>6</v>
      </c>
      <c r="S287" s="1186">
        <v>5</v>
      </c>
      <c r="T287" s="1186">
        <v>0</v>
      </c>
      <c r="U287" s="1186">
        <v>0</v>
      </c>
      <c r="V287" s="1186">
        <v>0</v>
      </c>
      <c r="W287" s="1186">
        <v>0</v>
      </c>
      <c r="X287" s="1186">
        <v>0</v>
      </c>
      <c r="Y287" s="1186">
        <v>0</v>
      </c>
      <c r="Z287" s="1186">
        <v>2</v>
      </c>
      <c r="AA287" s="1186">
        <v>0</v>
      </c>
      <c r="AB287" s="1186" t="s">
        <v>1333</v>
      </c>
      <c r="AC287" s="1186">
        <v>0</v>
      </c>
      <c r="AD287" s="1186">
        <v>0</v>
      </c>
      <c r="AE287" s="1186" t="s">
        <v>1333</v>
      </c>
      <c r="AF287" s="1186">
        <v>0</v>
      </c>
      <c r="AG287" s="1186">
        <v>0</v>
      </c>
      <c r="AH287" s="1186" t="s">
        <v>1333</v>
      </c>
      <c r="AI287" s="1186">
        <v>37</v>
      </c>
      <c r="AJ287" s="1186">
        <v>2</v>
      </c>
      <c r="AK287" s="1186">
        <v>1</v>
      </c>
      <c r="AL287" s="1186">
        <v>0</v>
      </c>
      <c r="AM287" s="1186">
        <v>0</v>
      </c>
      <c r="AN287" s="1186">
        <v>0</v>
      </c>
      <c r="AO287" s="1186">
        <v>0</v>
      </c>
      <c r="AP287" s="1186">
        <v>0</v>
      </c>
      <c r="AQ287" s="1186">
        <v>0</v>
      </c>
      <c r="AR287" s="1186">
        <v>0</v>
      </c>
      <c r="AS287" s="1186">
        <v>0</v>
      </c>
      <c r="AT287" s="1186" t="s">
        <v>1333</v>
      </c>
      <c r="AU287" s="1186">
        <v>0</v>
      </c>
      <c r="AV287" s="1186">
        <v>0</v>
      </c>
      <c r="AW287" s="1186" t="s">
        <v>1333</v>
      </c>
      <c r="AX287" s="1186">
        <v>0</v>
      </c>
      <c r="AY287" s="1186">
        <v>0</v>
      </c>
      <c r="AZ287" s="1186" t="s">
        <v>1333</v>
      </c>
      <c r="BA287" s="1186" t="s">
        <v>1333</v>
      </c>
      <c r="BB287" s="93" t="s">
        <v>729</v>
      </c>
      <c r="BC287" s="364">
        <v>105</v>
      </c>
      <c r="BD287" s="441" t="s">
        <v>1182</v>
      </c>
      <c r="BE287" s="413"/>
      <c r="BF287" s="43" t="s">
        <v>878</v>
      </c>
    </row>
    <row r="288" spans="1:58" ht="15.75">
      <c r="A288" s="111" t="s">
        <v>176</v>
      </c>
      <c r="B288" s="220" t="s">
        <v>1295</v>
      </c>
      <c r="C288" s="111" t="s">
        <v>822</v>
      </c>
      <c r="D288" s="221">
        <v>94.25</v>
      </c>
      <c r="E288" s="121">
        <v>100</v>
      </c>
      <c r="F288" s="230">
        <v>100</v>
      </c>
      <c r="G288" s="203" t="s">
        <v>1332</v>
      </c>
      <c r="H288" s="567" t="s">
        <v>1332</v>
      </c>
      <c r="I288" s="567" t="s">
        <v>1332</v>
      </c>
      <c r="J288" s="737">
        <v>100</v>
      </c>
      <c r="K288" s="1077">
        <v>100</v>
      </c>
      <c r="L288" s="1186">
        <v>100</v>
      </c>
      <c r="M288" s="1186">
        <v>1</v>
      </c>
      <c r="N288" s="1186">
        <v>56</v>
      </c>
      <c r="O288" s="1186">
        <v>38</v>
      </c>
      <c r="P288" s="1186">
        <v>18</v>
      </c>
      <c r="Q288" s="1186">
        <v>38</v>
      </c>
      <c r="R288" s="1186">
        <v>0</v>
      </c>
      <c r="S288" s="1186">
        <v>0</v>
      </c>
      <c r="T288" s="1186">
        <v>0</v>
      </c>
      <c r="U288" s="1186">
        <v>0</v>
      </c>
      <c r="V288" s="1186">
        <v>0</v>
      </c>
      <c r="W288" s="1186">
        <v>0</v>
      </c>
      <c r="X288" s="1186">
        <v>0</v>
      </c>
      <c r="Y288" s="1186">
        <v>0</v>
      </c>
      <c r="Z288" s="1186">
        <v>0</v>
      </c>
      <c r="AA288" s="1186">
        <v>0</v>
      </c>
      <c r="AB288" s="1186" t="s">
        <v>1333</v>
      </c>
      <c r="AC288" s="1186">
        <v>0</v>
      </c>
      <c r="AD288" s="1186">
        <v>0</v>
      </c>
      <c r="AE288" s="1186" t="s">
        <v>1333</v>
      </c>
      <c r="AF288" s="1186">
        <v>0</v>
      </c>
      <c r="AG288" s="1186">
        <v>0</v>
      </c>
      <c r="AH288" s="1186" t="s">
        <v>1333</v>
      </c>
      <c r="AI288" s="1186">
        <v>18</v>
      </c>
      <c r="AJ288" s="1186">
        <v>0</v>
      </c>
      <c r="AK288" s="1186">
        <v>0</v>
      </c>
      <c r="AL288" s="1186">
        <v>0</v>
      </c>
      <c r="AM288" s="1186">
        <v>0</v>
      </c>
      <c r="AN288" s="1186">
        <v>0</v>
      </c>
      <c r="AO288" s="1186">
        <v>0</v>
      </c>
      <c r="AP288" s="1186">
        <v>0</v>
      </c>
      <c r="AQ288" s="1186">
        <v>0</v>
      </c>
      <c r="AR288" s="1186">
        <v>0</v>
      </c>
      <c r="AS288" s="1186">
        <v>0</v>
      </c>
      <c r="AT288" s="1186" t="s">
        <v>1333</v>
      </c>
      <c r="AU288" s="1186">
        <v>0</v>
      </c>
      <c r="AV288" s="1186">
        <v>0</v>
      </c>
      <c r="AW288" s="1186" t="s">
        <v>1333</v>
      </c>
      <c r="AX288" s="1186">
        <v>0</v>
      </c>
      <c r="AY288" s="1186">
        <v>0</v>
      </c>
      <c r="AZ288" s="1186" t="s">
        <v>1333</v>
      </c>
      <c r="BA288" s="1186" t="s">
        <v>1333</v>
      </c>
      <c r="BB288" s="93" t="s">
        <v>729</v>
      </c>
      <c r="BC288" s="364">
        <v>105</v>
      </c>
      <c r="BD288" s="441" t="s">
        <v>1181</v>
      </c>
      <c r="BE288" s="413"/>
      <c r="BF288" s="43" t="s">
        <v>792</v>
      </c>
    </row>
    <row r="289" spans="1:58" ht="15.75">
      <c r="A289" s="111" t="s">
        <v>490</v>
      </c>
      <c r="B289" s="220" t="s">
        <v>1295</v>
      </c>
      <c r="C289" s="111" t="s">
        <v>752</v>
      </c>
      <c r="D289" s="221">
        <v>67.02</v>
      </c>
      <c r="E289" s="121">
        <v>92.31</v>
      </c>
      <c r="F289" s="219">
        <v>82.28</v>
      </c>
      <c r="G289" s="203" t="s">
        <v>1332</v>
      </c>
      <c r="H289" s="567" t="s">
        <v>1583</v>
      </c>
      <c r="I289" s="567" t="s">
        <v>1332</v>
      </c>
      <c r="J289" s="737">
        <v>97.56</v>
      </c>
      <c r="K289" s="1077">
        <v>100</v>
      </c>
      <c r="L289" s="1186">
        <v>100</v>
      </c>
      <c r="M289" s="1186">
        <v>0</v>
      </c>
      <c r="N289" s="1186">
        <v>76</v>
      </c>
      <c r="O289" s="1186">
        <v>63</v>
      </c>
      <c r="P289" s="1186">
        <v>13</v>
      </c>
      <c r="Q289" s="1186">
        <v>61</v>
      </c>
      <c r="R289" s="1186">
        <v>1</v>
      </c>
      <c r="S289" s="1186">
        <v>0</v>
      </c>
      <c r="T289" s="1186">
        <v>1</v>
      </c>
      <c r="U289" s="1186">
        <v>0</v>
      </c>
      <c r="V289" s="1186">
        <v>0</v>
      </c>
      <c r="W289" s="1186">
        <v>0</v>
      </c>
      <c r="X289" s="1186">
        <v>0</v>
      </c>
      <c r="Y289" s="1186">
        <v>0</v>
      </c>
      <c r="Z289" s="1186">
        <v>0</v>
      </c>
      <c r="AA289" s="1186">
        <v>0</v>
      </c>
      <c r="AB289" s="1186" t="s">
        <v>1333</v>
      </c>
      <c r="AC289" s="1186">
        <v>0</v>
      </c>
      <c r="AD289" s="1186">
        <v>0</v>
      </c>
      <c r="AE289" s="1186" t="s">
        <v>1333</v>
      </c>
      <c r="AF289" s="1186">
        <v>0</v>
      </c>
      <c r="AG289" s="1186">
        <v>0</v>
      </c>
      <c r="AH289" s="1186" t="s">
        <v>1333</v>
      </c>
      <c r="AI289" s="1186">
        <v>13</v>
      </c>
      <c r="AJ289" s="1186">
        <v>0</v>
      </c>
      <c r="AK289" s="1186">
        <v>0</v>
      </c>
      <c r="AL289" s="1186">
        <v>0</v>
      </c>
      <c r="AM289" s="1186">
        <v>0</v>
      </c>
      <c r="AN289" s="1186">
        <v>0</v>
      </c>
      <c r="AO289" s="1186">
        <v>0</v>
      </c>
      <c r="AP289" s="1186">
        <v>0</v>
      </c>
      <c r="AQ289" s="1186">
        <v>0</v>
      </c>
      <c r="AR289" s="1186">
        <v>0</v>
      </c>
      <c r="AS289" s="1186">
        <v>0</v>
      </c>
      <c r="AT289" s="1186" t="s">
        <v>1333</v>
      </c>
      <c r="AU289" s="1186">
        <v>0</v>
      </c>
      <c r="AV289" s="1186">
        <v>0</v>
      </c>
      <c r="AW289" s="1186" t="s">
        <v>1333</v>
      </c>
      <c r="AX289" s="1186">
        <v>0</v>
      </c>
      <c r="AY289" s="1186">
        <v>0</v>
      </c>
      <c r="AZ289" s="1186" t="s">
        <v>1333</v>
      </c>
      <c r="BA289" s="1186" t="s">
        <v>1333</v>
      </c>
      <c r="BB289" s="93" t="s">
        <v>729</v>
      </c>
      <c r="BC289" s="364">
        <v>105</v>
      </c>
      <c r="BD289" s="441" t="s">
        <v>1181</v>
      </c>
      <c r="BE289" s="413"/>
      <c r="BF289" s="43" t="s">
        <v>792</v>
      </c>
    </row>
    <row r="290" spans="1:58" ht="15.75">
      <c r="A290" s="111" t="s">
        <v>429</v>
      </c>
      <c r="B290" s="220" t="s">
        <v>1295</v>
      </c>
      <c r="C290" s="111" t="s">
        <v>642</v>
      </c>
      <c r="D290" s="221">
        <v>89.47</v>
      </c>
      <c r="E290" s="121">
        <v>100</v>
      </c>
      <c r="F290" s="230">
        <v>100</v>
      </c>
      <c r="G290" s="203" t="s">
        <v>1332</v>
      </c>
      <c r="H290" s="567" t="s">
        <v>1332</v>
      </c>
      <c r="I290" s="567" t="s">
        <v>1332</v>
      </c>
      <c r="J290" s="737">
        <v>100</v>
      </c>
      <c r="K290" s="1077">
        <v>100</v>
      </c>
      <c r="L290" s="1186">
        <v>100</v>
      </c>
      <c r="M290" s="1186">
        <v>0</v>
      </c>
      <c r="N290" s="1186">
        <v>18</v>
      </c>
      <c r="O290" s="1186">
        <v>9</v>
      </c>
      <c r="P290" s="1186">
        <v>9</v>
      </c>
      <c r="Q290" s="1186">
        <v>9</v>
      </c>
      <c r="R290" s="1186">
        <v>0</v>
      </c>
      <c r="S290" s="1186">
        <v>0</v>
      </c>
      <c r="T290" s="1186">
        <v>0</v>
      </c>
      <c r="U290" s="1186">
        <v>0</v>
      </c>
      <c r="V290" s="1186">
        <v>0</v>
      </c>
      <c r="W290" s="1186">
        <v>0</v>
      </c>
      <c r="X290" s="1186">
        <v>0</v>
      </c>
      <c r="Y290" s="1186">
        <v>0</v>
      </c>
      <c r="Z290" s="1186">
        <v>0</v>
      </c>
      <c r="AA290" s="1186">
        <v>0</v>
      </c>
      <c r="AB290" s="1186" t="s">
        <v>1333</v>
      </c>
      <c r="AC290" s="1186">
        <v>0</v>
      </c>
      <c r="AD290" s="1186">
        <v>0</v>
      </c>
      <c r="AE290" s="1186" t="s">
        <v>1333</v>
      </c>
      <c r="AF290" s="1186">
        <v>0</v>
      </c>
      <c r="AG290" s="1186">
        <v>0</v>
      </c>
      <c r="AH290" s="1186" t="s">
        <v>1333</v>
      </c>
      <c r="AI290" s="1186">
        <v>9</v>
      </c>
      <c r="AJ290" s="1186">
        <v>0</v>
      </c>
      <c r="AK290" s="1186">
        <v>0</v>
      </c>
      <c r="AL290" s="1186">
        <v>0</v>
      </c>
      <c r="AM290" s="1186">
        <v>0</v>
      </c>
      <c r="AN290" s="1186">
        <v>0</v>
      </c>
      <c r="AO290" s="1186">
        <v>0</v>
      </c>
      <c r="AP290" s="1186">
        <v>0</v>
      </c>
      <c r="AQ290" s="1186">
        <v>0</v>
      </c>
      <c r="AR290" s="1186">
        <v>0</v>
      </c>
      <c r="AS290" s="1186">
        <v>0</v>
      </c>
      <c r="AT290" s="1186" t="s">
        <v>1333</v>
      </c>
      <c r="AU290" s="1186">
        <v>0</v>
      </c>
      <c r="AV290" s="1186">
        <v>0</v>
      </c>
      <c r="AW290" s="1186" t="s">
        <v>1333</v>
      </c>
      <c r="AX290" s="1186">
        <v>0</v>
      </c>
      <c r="AY290" s="1186">
        <v>0</v>
      </c>
      <c r="AZ290" s="1186" t="s">
        <v>1333</v>
      </c>
      <c r="BA290" s="1186" t="s">
        <v>1333</v>
      </c>
      <c r="BB290" s="93" t="s">
        <v>729</v>
      </c>
      <c r="BC290" s="364">
        <v>105</v>
      </c>
      <c r="BD290" s="441" t="s">
        <v>882</v>
      </c>
      <c r="BE290" s="413"/>
      <c r="BF290" s="43" t="s">
        <v>792</v>
      </c>
    </row>
    <row r="291" spans="1:58" ht="15.75">
      <c r="A291" s="111" t="s">
        <v>164</v>
      </c>
      <c r="B291" s="220" t="s">
        <v>1295</v>
      </c>
      <c r="C291" s="111" t="s">
        <v>602</v>
      </c>
      <c r="D291" s="221">
        <v>54.55</v>
      </c>
      <c r="E291" s="121">
        <v>51.9</v>
      </c>
      <c r="F291" s="230">
        <v>94.94</v>
      </c>
      <c r="G291" s="203" t="s">
        <v>1332</v>
      </c>
      <c r="H291" s="567" t="s">
        <v>1332</v>
      </c>
      <c r="I291" s="567" t="s">
        <v>1332</v>
      </c>
      <c r="J291" s="737">
        <v>100</v>
      </c>
      <c r="K291" s="1077">
        <v>100</v>
      </c>
      <c r="L291" s="1186">
        <v>100</v>
      </c>
      <c r="M291" s="1186">
        <v>0</v>
      </c>
      <c r="N291" s="1186">
        <v>102</v>
      </c>
      <c r="O291" s="1186">
        <v>83</v>
      </c>
      <c r="P291" s="1186">
        <v>19</v>
      </c>
      <c r="Q291" s="1186">
        <v>81</v>
      </c>
      <c r="R291" s="1186">
        <v>2</v>
      </c>
      <c r="S291" s="1186">
        <v>0</v>
      </c>
      <c r="T291" s="1186">
        <v>0</v>
      </c>
      <c r="U291" s="1186">
        <v>0</v>
      </c>
      <c r="V291" s="1186">
        <v>0</v>
      </c>
      <c r="W291" s="1186">
        <v>0</v>
      </c>
      <c r="X291" s="1186">
        <v>0</v>
      </c>
      <c r="Y291" s="1186">
        <v>0</v>
      </c>
      <c r="Z291" s="1186">
        <v>0</v>
      </c>
      <c r="AA291" s="1186">
        <v>0</v>
      </c>
      <c r="AB291" s="1186" t="s">
        <v>1333</v>
      </c>
      <c r="AC291" s="1186">
        <v>0</v>
      </c>
      <c r="AD291" s="1186">
        <v>0</v>
      </c>
      <c r="AE291" s="1186" t="s">
        <v>1333</v>
      </c>
      <c r="AF291" s="1186">
        <v>0</v>
      </c>
      <c r="AG291" s="1186">
        <v>0</v>
      </c>
      <c r="AH291" s="1186" t="s">
        <v>1333</v>
      </c>
      <c r="AI291" s="1186">
        <v>19</v>
      </c>
      <c r="AJ291" s="1186">
        <v>0</v>
      </c>
      <c r="AK291" s="1186">
        <v>0</v>
      </c>
      <c r="AL291" s="1186">
        <v>0</v>
      </c>
      <c r="AM291" s="1186">
        <v>0</v>
      </c>
      <c r="AN291" s="1186">
        <v>0</v>
      </c>
      <c r="AO291" s="1186">
        <v>0</v>
      </c>
      <c r="AP291" s="1186">
        <v>0</v>
      </c>
      <c r="AQ291" s="1186">
        <v>0</v>
      </c>
      <c r="AR291" s="1186">
        <v>0</v>
      </c>
      <c r="AS291" s="1186">
        <v>0</v>
      </c>
      <c r="AT291" s="1186" t="s">
        <v>1333</v>
      </c>
      <c r="AU291" s="1186">
        <v>0</v>
      </c>
      <c r="AV291" s="1186">
        <v>0</v>
      </c>
      <c r="AW291" s="1186" t="s">
        <v>1333</v>
      </c>
      <c r="AX291" s="1186">
        <v>0</v>
      </c>
      <c r="AY291" s="1186">
        <v>0</v>
      </c>
      <c r="AZ291" s="1186" t="s">
        <v>1333</v>
      </c>
      <c r="BA291" s="1186" t="s">
        <v>1333</v>
      </c>
      <c r="BB291" s="93" t="s">
        <v>729</v>
      </c>
      <c r="BC291" s="364">
        <v>105</v>
      </c>
      <c r="BD291" s="441" t="s">
        <v>1181</v>
      </c>
      <c r="BE291" s="413"/>
      <c r="BF291" s="43" t="s">
        <v>792</v>
      </c>
    </row>
    <row r="292" spans="1:58" ht="15.75">
      <c r="A292" s="111" t="s">
        <v>192</v>
      </c>
      <c r="B292" s="220" t="s">
        <v>1295</v>
      </c>
      <c r="C292" s="111" t="s">
        <v>775</v>
      </c>
      <c r="D292" s="221">
        <v>92.73</v>
      </c>
      <c r="E292" s="121">
        <v>99.17</v>
      </c>
      <c r="F292" s="230">
        <v>100</v>
      </c>
      <c r="G292" s="203" t="s">
        <v>1332</v>
      </c>
      <c r="H292" s="567" t="s">
        <v>1332</v>
      </c>
      <c r="I292" s="567" t="s">
        <v>1332</v>
      </c>
      <c r="J292" s="737">
        <v>97.71</v>
      </c>
      <c r="K292" s="1077">
        <v>100</v>
      </c>
      <c r="L292" s="1186">
        <v>100</v>
      </c>
      <c r="M292" s="1186">
        <v>6</v>
      </c>
      <c r="N292" s="1186">
        <v>208</v>
      </c>
      <c r="O292" s="1186">
        <v>155</v>
      </c>
      <c r="P292" s="1186">
        <v>53</v>
      </c>
      <c r="Q292" s="1186">
        <v>152</v>
      </c>
      <c r="R292" s="1186">
        <v>3</v>
      </c>
      <c r="S292" s="1186">
        <v>0</v>
      </c>
      <c r="T292" s="1186">
        <v>0</v>
      </c>
      <c r="U292" s="1186">
        <v>0</v>
      </c>
      <c r="V292" s="1186">
        <v>0</v>
      </c>
      <c r="W292" s="1186">
        <v>0</v>
      </c>
      <c r="X292" s="1186">
        <v>0</v>
      </c>
      <c r="Y292" s="1186">
        <v>0</v>
      </c>
      <c r="Z292" s="1186">
        <v>0</v>
      </c>
      <c r="AA292" s="1186">
        <v>0</v>
      </c>
      <c r="AB292" s="1186" t="s">
        <v>1333</v>
      </c>
      <c r="AC292" s="1186">
        <v>0</v>
      </c>
      <c r="AD292" s="1186">
        <v>0</v>
      </c>
      <c r="AE292" s="1186" t="s">
        <v>1333</v>
      </c>
      <c r="AF292" s="1186">
        <v>0</v>
      </c>
      <c r="AG292" s="1186">
        <v>0</v>
      </c>
      <c r="AH292" s="1186" t="s">
        <v>1333</v>
      </c>
      <c r="AI292" s="1186">
        <v>52</v>
      </c>
      <c r="AJ292" s="1186">
        <v>1</v>
      </c>
      <c r="AK292" s="1186">
        <v>0</v>
      </c>
      <c r="AL292" s="1186">
        <v>0</v>
      </c>
      <c r="AM292" s="1186">
        <v>0</v>
      </c>
      <c r="AN292" s="1186">
        <v>0</v>
      </c>
      <c r="AO292" s="1186">
        <v>0</v>
      </c>
      <c r="AP292" s="1186">
        <v>0</v>
      </c>
      <c r="AQ292" s="1186">
        <v>0</v>
      </c>
      <c r="AR292" s="1186">
        <v>0</v>
      </c>
      <c r="AS292" s="1186">
        <v>0</v>
      </c>
      <c r="AT292" s="1186" t="s">
        <v>1333</v>
      </c>
      <c r="AU292" s="1186">
        <v>0</v>
      </c>
      <c r="AV292" s="1186">
        <v>0</v>
      </c>
      <c r="AW292" s="1186" t="s">
        <v>1333</v>
      </c>
      <c r="AX292" s="1186">
        <v>0</v>
      </c>
      <c r="AY292" s="1186">
        <v>0</v>
      </c>
      <c r="AZ292" s="1186" t="s">
        <v>1333</v>
      </c>
      <c r="BA292" s="1186" t="s">
        <v>1333</v>
      </c>
      <c r="BB292" s="93" t="s">
        <v>729</v>
      </c>
      <c r="BC292" s="364">
        <v>105</v>
      </c>
      <c r="BD292" s="441" t="s">
        <v>1181</v>
      </c>
      <c r="BE292" s="413"/>
      <c r="BF292" s="43" t="s">
        <v>792</v>
      </c>
    </row>
    <row r="293" spans="1:58" ht="15.75">
      <c r="A293" s="111" t="s">
        <v>210</v>
      </c>
      <c r="B293" s="220" t="s">
        <v>1295</v>
      </c>
      <c r="C293" s="111" t="s">
        <v>784</v>
      </c>
      <c r="D293" s="221">
        <v>60.29</v>
      </c>
      <c r="E293" s="121">
        <v>95.24</v>
      </c>
      <c r="F293" s="230">
        <v>96.77</v>
      </c>
      <c r="G293" s="203" t="s">
        <v>1332</v>
      </c>
      <c r="H293" s="567" t="s">
        <v>1332</v>
      </c>
      <c r="I293" s="567" t="s">
        <v>1999</v>
      </c>
      <c r="J293" s="737">
        <v>97.9</v>
      </c>
      <c r="K293" s="1077">
        <v>97.2</v>
      </c>
      <c r="L293" s="1186">
        <v>100</v>
      </c>
      <c r="M293" s="1186">
        <v>0</v>
      </c>
      <c r="N293" s="1186">
        <v>102</v>
      </c>
      <c r="O293" s="1186">
        <v>66</v>
      </c>
      <c r="P293" s="1186">
        <v>36</v>
      </c>
      <c r="Q293" s="1186">
        <v>66</v>
      </c>
      <c r="R293" s="1186">
        <v>0</v>
      </c>
      <c r="S293" s="1186">
        <v>0</v>
      </c>
      <c r="T293" s="1186">
        <v>0</v>
      </c>
      <c r="U293" s="1186">
        <v>0</v>
      </c>
      <c r="V293" s="1186">
        <v>0</v>
      </c>
      <c r="W293" s="1186">
        <v>0</v>
      </c>
      <c r="X293" s="1186">
        <v>0</v>
      </c>
      <c r="Y293" s="1186">
        <v>0</v>
      </c>
      <c r="Z293" s="1186">
        <v>0</v>
      </c>
      <c r="AA293" s="1186">
        <v>0</v>
      </c>
      <c r="AB293" s="1186" t="s">
        <v>1333</v>
      </c>
      <c r="AC293" s="1186">
        <v>0</v>
      </c>
      <c r="AD293" s="1186">
        <v>0</v>
      </c>
      <c r="AE293" s="1186" t="s">
        <v>1333</v>
      </c>
      <c r="AF293" s="1186">
        <v>0</v>
      </c>
      <c r="AG293" s="1186">
        <v>0</v>
      </c>
      <c r="AH293" s="1186" t="s">
        <v>1333</v>
      </c>
      <c r="AI293" s="1186">
        <v>36</v>
      </c>
      <c r="AJ293" s="1186">
        <v>0</v>
      </c>
      <c r="AK293" s="1186">
        <v>0</v>
      </c>
      <c r="AL293" s="1186">
        <v>0</v>
      </c>
      <c r="AM293" s="1186">
        <v>0</v>
      </c>
      <c r="AN293" s="1186">
        <v>0</v>
      </c>
      <c r="AO293" s="1186">
        <v>0</v>
      </c>
      <c r="AP293" s="1186">
        <v>0</v>
      </c>
      <c r="AQ293" s="1186">
        <v>0</v>
      </c>
      <c r="AR293" s="1186">
        <v>0</v>
      </c>
      <c r="AS293" s="1186">
        <v>0</v>
      </c>
      <c r="AT293" s="1186" t="s">
        <v>1333</v>
      </c>
      <c r="AU293" s="1186">
        <v>0</v>
      </c>
      <c r="AV293" s="1186">
        <v>0</v>
      </c>
      <c r="AW293" s="1186" t="s">
        <v>1333</v>
      </c>
      <c r="AX293" s="1186">
        <v>0</v>
      </c>
      <c r="AY293" s="1186">
        <v>0</v>
      </c>
      <c r="AZ293" s="1186" t="s">
        <v>1333</v>
      </c>
      <c r="BA293" s="1186" t="s">
        <v>1333</v>
      </c>
      <c r="BB293" s="93" t="s">
        <v>729</v>
      </c>
      <c r="BC293" s="364">
        <v>105</v>
      </c>
      <c r="BD293" s="441" t="s">
        <v>1181</v>
      </c>
      <c r="BE293" s="413"/>
      <c r="BF293" s="43" t="s">
        <v>792</v>
      </c>
    </row>
    <row r="294" spans="1:58" ht="15.75">
      <c r="A294" s="111" t="s">
        <v>388</v>
      </c>
      <c r="B294" s="220" t="s">
        <v>1295</v>
      </c>
      <c r="C294" s="111" t="s">
        <v>389</v>
      </c>
      <c r="D294" s="221">
        <v>89.29</v>
      </c>
      <c r="E294" s="121">
        <v>100</v>
      </c>
      <c r="F294" s="568">
        <v>100</v>
      </c>
      <c r="G294" s="203" t="s">
        <v>1332</v>
      </c>
      <c r="H294" s="567" t="s">
        <v>1332</v>
      </c>
      <c r="I294" s="567" t="s">
        <v>1988</v>
      </c>
      <c r="J294" s="737">
        <v>100</v>
      </c>
      <c r="K294" s="1077">
        <v>100</v>
      </c>
      <c r="L294" s="1186">
        <v>100</v>
      </c>
      <c r="M294" s="1186">
        <v>0</v>
      </c>
      <c r="N294" s="1186">
        <v>22</v>
      </c>
      <c r="O294" s="1186">
        <v>20</v>
      </c>
      <c r="P294" s="1186">
        <v>2</v>
      </c>
      <c r="Q294" s="1186">
        <v>20</v>
      </c>
      <c r="R294" s="1186">
        <v>0</v>
      </c>
      <c r="S294" s="1186">
        <v>0</v>
      </c>
      <c r="T294" s="1186">
        <v>0</v>
      </c>
      <c r="U294" s="1186">
        <v>0</v>
      </c>
      <c r="V294" s="1186">
        <v>0</v>
      </c>
      <c r="W294" s="1186">
        <v>0</v>
      </c>
      <c r="X294" s="1186">
        <v>0</v>
      </c>
      <c r="Y294" s="1186">
        <v>0</v>
      </c>
      <c r="Z294" s="1186">
        <v>0</v>
      </c>
      <c r="AA294" s="1186">
        <v>0</v>
      </c>
      <c r="AB294" s="1186" t="s">
        <v>1333</v>
      </c>
      <c r="AC294" s="1186">
        <v>0</v>
      </c>
      <c r="AD294" s="1186">
        <v>0</v>
      </c>
      <c r="AE294" s="1186" t="s">
        <v>1333</v>
      </c>
      <c r="AF294" s="1186">
        <v>0</v>
      </c>
      <c r="AG294" s="1186">
        <v>0</v>
      </c>
      <c r="AH294" s="1186" t="s">
        <v>1333</v>
      </c>
      <c r="AI294" s="1186">
        <v>2</v>
      </c>
      <c r="AJ294" s="1186">
        <v>0</v>
      </c>
      <c r="AK294" s="1186">
        <v>0</v>
      </c>
      <c r="AL294" s="1186">
        <v>0</v>
      </c>
      <c r="AM294" s="1186">
        <v>0</v>
      </c>
      <c r="AN294" s="1186">
        <v>0</v>
      </c>
      <c r="AO294" s="1186">
        <v>0</v>
      </c>
      <c r="AP294" s="1186">
        <v>0</v>
      </c>
      <c r="AQ294" s="1186">
        <v>0</v>
      </c>
      <c r="AR294" s="1186">
        <v>0</v>
      </c>
      <c r="AS294" s="1186">
        <v>0</v>
      </c>
      <c r="AT294" s="1186" t="s">
        <v>1333</v>
      </c>
      <c r="AU294" s="1186">
        <v>0</v>
      </c>
      <c r="AV294" s="1186">
        <v>0</v>
      </c>
      <c r="AW294" s="1186" t="s">
        <v>1333</v>
      </c>
      <c r="AX294" s="1186">
        <v>0</v>
      </c>
      <c r="AY294" s="1186">
        <v>0</v>
      </c>
      <c r="AZ294" s="1186" t="s">
        <v>1333</v>
      </c>
      <c r="BA294" s="1186" t="s">
        <v>1333</v>
      </c>
      <c r="BB294" s="93" t="s">
        <v>729</v>
      </c>
      <c r="BC294" s="364">
        <v>105</v>
      </c>
      <c r="BD294" s="441" t="s">
        <v>882</v>
      </c>
      <c r="BE294" s="413"/>
      <c r="BF294" s="43" t="s">
        <v>792</v>
      </c>
    </row>
    <row r="295" spans="1:58" ht="15.75">
      <c r="A295" s="111" t="s">
        <v>166</v>
      </c>
      <c r="B295" s="220" t="s">
        <v>1295</v>
      </c>
      <c r="C295" s="111" t="s">
        <v>603</v>
      </c>
      <c r="D295" s="217">
        <v>81.819999999999993</v>
      </c>
      <c r="E295" s="121">
        <v>73.33</v>
      </c>
      <c r="F295" s="230">
        <v>100</v>
      </c>
      <c r="G295" s="203" t="s">
        <v>1332</v>
      </c>
      <c r="H295" s="567" t="s">
        <v>1332</v>
      </c>
      <c r="I295" s="567" t="s">
        <v>1332</v>
      </c>
      <c r="J295" s="737">
        <v>100</v>
      </c>
      <c r="K295" s="1077">
        <v>100</v>
      </c>
      <c r="L295" s="1186">
        <v>100</v>
      </c>
      <c r="M295" s="1186">
        <v>1</v>
      </c>
      <c r="N295" s="1186">
        <v>25</v>
      </c>
      <c r="O295" s="1186">
        <v>23</v>
      </c>
      <c r="P295" s="1186">
        <v>2</v>
      </c>
      <c r="Q295" s="1186">
        <v>23</v>
      </c>
      <c r="R295" s="1186">
        <v>0</v>
      </c>
      <c r="S295" s="1186">
        <v>0</v>
      </c>
      <c r="T295" s="1186">
        <v>0</v>
      </c>
      <c r="U295" s="1186">
        <v>0</v>
      </c>
      <c r="V295" s="1186">
        <v>0</v>
      </c>
      <c r="W295" s="1186">
        <v>0</v>
      </c>
      <c r="X295" s="1186">
        <v>0</v>
      </c>
      <c r="Y295" s="1186">
        <v>0</v>
      </c>
      <c r="Z295" s="1186">
        <v>0</v>
      </c>
      <c r="AA295" s="1186">
        <v>0</v>
      </c>
      <c r="AB295" s="1186" t="s">
        <v>1333</v>
      </c>
      <c r="AC295" s="1186">
        <v>0</v>
      </c>
      <c r="AD295" s="1186">
        <v>0</v>
      </c>
      <c r="AE295" s="1186" t="s">
        <v>1333</v>
      </c>
      <c r="AF295" s="1186">
        <v>0</v>
      </c>
      <c r="AG295" s="1186">
        <v>0</v>
      </c>
      <c r="AH295" s="1186" t="s">
        <v>1333</v>
      </c>
      <c r="AI295" s="1186">
        <v>2</v>
      </c>
      <c r="AJ295" s="1186">
        <v>0</v>
      </c>
      <c r="AK295" s="1186">
        <v>0</v>
      </c>
      <c r="AL295" s="1186">
        <v>0</v>
      </c>
      <c r="AM295" s="1186">
        <v>0</v>
      </c>
      <c r="AN295" s="1186">
        <v>0</v>
      </c>
      <c r="AO295" s="1186">
        <v>0</v>
      </c>
      <c r="AP295" s="1186">
        <v>0</v>
      </c>
      <c r="AQ295" s="1186">
        <v>0</v>
      </c>
      <c r="AR295" s="1186">
        <v>0</v>
      </c>
      <c r="AS295" s="1186">
        <v>0</v>
      </c>
      <c r="AT295" s="1186" t="s">
        <v>1333</v>
      </c>
      <c r="AU295" s="1186">
        <v>0</v>
      </c>
      <c r="AV295" s="1186">
        <v>0</v>
      </c>
      <c r="AW295" s="1186" t="s">
        <v>1333</v>
      </c>
      <c r="AX295" s="1186">
        <v>0</v>
      </c>
      <c r="AY295" s="1186">
        <v>0</v>
      </c>
      <c r="AZ295" s="1186" t="s">
        <v>1333</v>
      </c>
      <c r="BA295" s="1186" t="s">
        <v>1333</v>
      </c>
      <c r="BB295" s="93" t="s">
        <v>729</v>
      </c>
      <c r="BC295" s="364">
        <v>105</v>
      </c>
      <c r="BD295" s="441" t="s">
        <v>882</v>
      </c>
      <c r="BE295" s="413"/>
      <c r="BF295" s="43" t="s">
        <v>792</v>
      </c>
    </row>
    <row r="296" spans="1:58" ht="15.75">
      <c r="A296" s="111" t="s">
        <v>347</v>
      </c>
      <c r="B296" s="220" t="s">
        <v>1295</v>
      </c>
      <c r="C296" s="111" t="s">
        <v>348</v>
      </c>
      <c r="D296" s="217">
        <v>89.47</v>
      </c>
      <c r="E296" s="121">
        <v>90</v>
      </c>
      <c r="F296" s="230">
        <v>100</v>
      </c>
      <c r="G296" s="203" t="s">
        <v>1332</v>
      </c>
      <c r="H296" s="567" t="s">
        <v>1332</v>
      </c>
      <c r="I296" s="567" t="s">
        <v>1332</v>
      </c>
      <c r="J296" s="737">
        <v>100</v>
      </c>
      <c r="K296" s="1077">
        <v>100</v>
      </c>
      <c r="L296" s="1186">
        <v>100</v>
      </c>
      <c r="M296" s="1186">
        <v>0</v>
      </c>
      <c r="N296" s="1186">
        <v>22</v>
      </c>
      <c r="O296" s="1186">
        <v>17</v>
      </c>
      <c r="P296" s="1186">
        <v>5</v>
      </c>
      <c r="Q296" s="1186">
        <v>17</v>
      </c>
      <c r="R296" s="1186">
        <v>0</v>
      </c>
      <c r="S296" s="1186">
        <v>0</v>
      </c>
      <c r="T296" s="1186">
        <v>0</v>
      </c>
      <c r="U296" s="1186">
        <v>0</v>
      </c>
      <c r="V296" s="1186">
        <v>0</v>
      </c>
      <c r="W296" s="1186">
        <v>0</v>
      </c>
      <c r="X296" s="1186">
        <v>0</v>
      </c>
      <c r="Y296" s="1186">
        <v>0</v>
      </c>
      <c r="Z296" s="1186">
        <v>0</v>
      </c>
      <c r="AA296" s="1186">
        <v>0</v>
      </c>
      <c r="AB296" s="1186" t="s">
        <v>1333</v>
      </c>
      <c r="AC296" s="1186">
        <v>0</v>
      </c>
      <c r="AD296" s="1186">
        <v>0</v>
      </c>
      <c r="AE296" s="1186" t="s">
        <v>1333</v>
      </c>
      <c r="AF296" s="1186">
        <v>0</v>
      </c>
      <c r="AG296" s="1186">
        <v>0</v>
      </c>
      <c r="AH296" s="1186" t="s">
        <v>1333</v>
      </c>
      <c r="AI296" s="1186">
        <v>5</v>
      </c>
      <c r="AJ296" s="1186">
        <v>0</v>
      </c>
      <c r="AK296" s="1186">
        <v>0</v>
      </c>
      <c r="AL296" s="1186">
        <v>0</v>
      </c>
      <c r="AM296" s="1186">
        <v>0</v>
      </c>
      <c r="AN296" s="1186">
        <v>0</v>
      </c>
      <c r="AO296" s="1186">
        <v>0</v>
      </c>
      <c r="AP296" s="1186">
        <v>0</v>
      </c>
      <c r="AQ296" s="1186">
        <v>0</v>
      </c>
      <c r="AR296" s="1186">
        <v>0</v>
      </c>
      <c r="AS296" s="1186">
        <v>0</v>
      </c>
      <c r="AT296" s="1186" t="s">
        <v>1333</v>
      </c>
      <c r="AU296" s="1186">
        <v>0</v>
      </c>
      <c r="AV296" s="1186">
        <v>0</v>
      </c>
      <c r="AW296" s="1186" t="s">
        <v>1333</v>
      </c>
      <c r="AX296" s="1186">
        <v>0</v>
      </c>
      <c r="AY296" s="1186">
        <v>0</v>
      </c>
      <c r="AZ296" s="1186" t="s">
        <v>1333</v>
      </c>
      <c r="BA296" s="1186" t="s">
        <v>1333</v>
      </c>
      <c r="BB296" s="453" t="s">
        <v>813</v>
      </c>
      <c r="BC296" s="454">
        <v>105</v>
      </c>
      <c r="BD296" s="441" t="s">
        <v>882</v>
      </c>
      <c r="BE296" s="572"/>
      <c r="BF296" s="43" t="s">
        <v>792</v>
      </c>
    </row>
    <row r="297" spans="1:58" ht="15.75">
      <c r="A297" s="111" t="s">
        <v>450</v>
      </c>
      <c r="B297" s="220" t="s">
        <v>1295</v>
      </c>
      <c r="C297" s="111" t="s">
        <v>796</v>
      </c>
      <c r="D297" s="217">
        <v>91.04</v>
      </c>
      <c r="E297" s="121">
        <v>100</v>
      </c>
      <c r="F297" s="230">
        <v>100</v>
      </c>
      <c r="G297" s="203" t="s">
        <v>1332</v>
      </c>
      <c r="H297" s="567" t="s">
        <v>1332</v>
      </c>
      <c r="I297" s="567" t="s">
        <v>1332</v>
      </c>
      <c r="J297" s="737">
        <v>100</v>
      </c>
      <c r="K297" s="1077">
        <v>100</v>
      </c>
      <c r="L297" s="1186">
        <v>100</v>
      </c>
      <c r="M297" s="1186">
        <v>2</v>
      </c>
      <c r="N297" s="1186">
        <v>73</v>
      </c>
      <c r="O297" s="1186">
        <v>50</v>
      </c>
      <c r="P297" s="1186">
        <v>23</v>
      </c>
      <c r="Q297" s="1186">
        <v>48</v>
      </c>
      <c r="R297" s="1186">
        <v>1</v>
      </c>
      <c r="S297" s="1186">
        <v>1</v>
      </c>
      <c r="T297" s="1186">
        <v>0</v>
      </c>
      <c r="U297" s="1186">
        <v>0</v>
      </c>
      <c r="V297" s="1186">
        <v>0</v>
      </c>
      <c r="W297" s="1186">
        <v>0</v>
      </c>
      <c r="X297" s="1186">
        <v>0</v>
      </c>
      <c r="Y297" s="1186">
        <v>0</v>
      </c>
      <c r="Z297" s="1186">
        <v>0</v>
      </c>
      <c r="AA297" s="1186">
        <v>0</v>
      </c>
      <c r="AB297" s="1186" t="s">
        <v>1333</v>
      </c>
      <c r="AC297" s="1186">
        <v>0</v>
      </c>
      <c r="AD297" s="1186">
        <v>0</v>
      </c>
      <c r="AE297" s="1186" t="s">
        <v>1333</v>
      </c>
      <c r="AF297" s="1186">
        <v>0</v>
      </c>
      <c r="AG297" s="1186">
        <v>0</v>
      </c>
      <c r="AH297" s="1186" t="s">
        <v>1333</v>
      </c>
      <c r="AI297" s="1186">
        <v>23</v>
      </c>
      <c r="AJ297" s="1186">
        <v>0</v>
      </c>
      <c r="AK297" s="1186">
        <v>0</v>
      </c>
      <c r="AL297" s="1186">
        <v>0</v>
      </c>
      <c r="AM297" s="1186">
        <v>0</v>
      </c>
      <c r="AN297" s="1186">
        <v>0</v>
      </c>
      <c r="AO297" s="1186">
        <v>0</v>
      </c>
      <c r="AP297" s="1186">
        <v>0</v>
      </c>
      <c r="AQ297" s="1186">
        <v>0</v>
      </c>
      <c r="AR297" s="1186">
        <v>0</v>
      </c>
      <c r="AS297" s="1186">
        <v>0</v>
      </c>
      <c r="AT297" s="1186" t="s">
        <v>1333</v>
      </c>
      <c r="AU297" s="1186">
        <v>0</v>
      </c>
      <c r="AV297" s="1186">
        <v>0</v>
      </c>
      <c r="AW297" s="1186" t="s">
        <v>1333</v>
      </c>
      <c r="AX297" s="1186">
        <v>0</v>
      </c>
      <c r="AY297" s="1186">
        <v>0</v>
      </c>
      <c r="AZ297" s="1186" t="s">
        <v>1333</v>
      </c>
      <c r="BA297" s="1186" t="s">
        <v>1333</v>
      </c>
      <c r="BB297" s="378" t="s">
        <v>813</v>
      </c>
      <c r="BC297" s="344">
        <v>105</v>
      </c>
      <c r="BD297" s="1079" t="s">
        <v>1181</v>
      </c>
      <c r="BE297" s="331"/>
      <c r="BF297" s="43" t="s">
        <v>792</v>
      </c>
    </row>
    <row r="298" spans="1:58" ht="15.75">
      <c r="A298" s="111" t="s">
        <v>251</v>
      </c>
      <c r="B298" s="220" t="s">
        <v>1295</v>
      </c>
      <c r="C298" s="111" t="s">
        <v>1211</v>
      </c>
      <c r="D298" s="217">
        <v>85.43</v>
      </c>
      <c r="E298" s="121">
        <v>91.38</v>
      </c>
      <c r="F298" s="230">
        <v>100</v>
      </c>
      <c r="G298" s="203" t="s">
        <v>1439</v>
      </c>
      <c r="H298" s="567" t="s">
        <v>1332</v>
      </c>
      <c r="I298" s="567" t="s">
        <v>1332</v>
      </c>
      <c r="J298" s="737">
        <v>100</v>
      </c>
      <c r="K298" s="1077">
        <v>100</v>
      </c>
      <c r="L298" s="1186">
        <v>99.3</v>
      </c>
      <c r="M298" s="1186">
        <v>0</v>
      </c>
      <c r="N298" s="1186">
        <v>145</v>
      </c>
      <c r="O298" s="1186">
        <v>116</v>
      </c>
      <c r="P298" s="1186">
        <v>29</v>
      </c>
      <c r="Q298" s="1186">
        <v>109</v>
      </c>
      <c r="R298" s="1186">
        <v>5</v>
      </c>
      <c r="S298" s="1186">
        <v>1</v>
      </c>
      <c r="T298" s="1186">
        <v>0</v>
      </c>
      <c r="U298" s="1186">
        <v>0</v>
      </c>
      <c r="V298" s="1186">
        <v>0</v>
      </c>
      <c r="W298" s="1186">
        <v>0</v>
      </c>
      <c r="X298" s="1186">
        <v>0</v>
      </c>
      <c r="Y298" s="1186">
        <v>0</v>
      </c>
      <c r="Z298" s="1186">
        <v>1</v>
      </c>
      <c r="AA298" s="1186">
        <v>0</v>
      </c>
      <c r="AB298" s="1186" t="s">
        <v>3038</v>
      </c>
      <c r="AC298" s="1186">
        <v>0</v>
      </c>
      <c r="AD298" s="1186">
        <v>0</v>
      </c>
      <c r="AE298" s="1186" t="s">
        <v>1333</v>
      </c>
      <c r="AF298" s="1186">
        <v>0</v>
      </c>
      <c r="AG298" s="1186">
        <v>0</v>
      </c>
      <c r="AH298" s="1186" t="s">
        <v>1333</v>
      </c>
      <c r="AI298" s="1186">
        <v>29</v>
      </c>
      <c r="AJ298" s="1186">
        <v>0</v>
      </c>
      <c r="AK298" s="1186">
        <v>0</v>
      </c>
      <c r="AL298" s="1186">
        <v>0</v>
      </c>
      <c r="AM298" s="1186">
        <v>0</v>
      </c>
      <c r="AN298" s="1186">
        <v>0</v>
      </c>
      <c r="AO298" s="1186">
        <v>0</v>
      </c>
      <c r="AP298" s="1186">
        <v>0</v>
      </c>
      <c r="AQ298" s="1186">
        <v>0</v>
      </c>
      <c r="AR298" s="1186">
        <v>0</v>
      </c>
      <c r="AS298" s="1186">
        <v>0</v>
      </c>
      <c r="AT298" s="1186" t="s">
        <v>1333</v>
      </c>
      <c r="AU298" s="1186">
        <v>0</v>
      </c>
      <c r="AV298" s="1186">
        <v>0</v>
      </c>
      <c r="AW298" s="1186" t="s">
        <v>1333</v>
      </c>
      <c r="AX298" s="1186">
        <v>0</v>
      </c>
      <c r="AY298" s="1186">
        <v>0</v>
      </c>
      <c r="AZ298" s="1186" t="s">
        <v>1333</v>
      </c>
      <c r="BA298" s="1186" t="s">
        <v>1333</v>
      </c>
      <c r="BB298" s="378" t="s">
        <v>813</v>
      </c>
      <c r="BC298" s="344">
        <v>105</v>
      </c>
      <c r="BD298" s="1079" t="s">
        <v>1181</v>
      </c>
      <c r="BE298" s="331"/>
      <c r="BF298" s="43" t="s">
        <v>878</v>
      </c>
    </row>
    <row r="299" spans="1:58" ht="15.75">
      <c r="A299" s="111" t="s">
        <v>154</v>
      </c>
      <c r="B299" s="220" t="s">
        <v>1295</v>
      </c>
      <c r="C299" s="111" t="s">
        <v>660</v>
      </c>
      <c r="D299" s="217">
        <v>100</v>
      </c>
      <c r="E299" s="121">
        <v>100</v>
      </c>
      <c r="F299" s="230">
        <v>100</v>
      </c>
      <c r="G299" s="203" t="s">
        <v>1332</v>
      </c>
      <c r="H299" s="567" t="s">
        <v>1332</v>
      </c>
      <c r="I299" s="567" t="s">
        <v>1332</v>
      </c>
      <c r="J299" s="737">
        <v>100</v>
      </c>
      <c r="K299" s="1077">
        <v>100</v>
      </c>
      <c r="L299" s="1186">
        <v>100</v>
      </c>
      <c r="M299" s="1186">
        <v>0</v>
      </c>
      <c r="N299" s="1186">
        <v>26</v>
      </c>
      <c r="O299" s="1186">
        <v>22</v>
      </c>
      <c r="P299" s="1186">
        <v>4</v>
      </c>
      <c r="Q299" s="1186">
        <v>22</v>
      </c>
      <c r="R299" s="1186">
        <v>0</v>
      </c>
      <c r="S299" s="1186">
        <v>0</v>
      </c>
      <c r="T299" s="1186">
        <v>0</v>
      </c>
      <c r="U299" s="1186">
        <v>0</v>
      </c>
      <c r="V299" s="1186">
        <v>0</v>
      </c>
      <c r="W299" s="1186">
        <v>0</v>
      </c>
      <c r="X299" s="1186">
        <v>0</v>
      </c>
      <c r="Y299" s="1186">
        <v>0</v>
      </c>
      <c r="Z299" s="1186">
        <v>0</v>
      </c>
      <c r="AA299" s="1186">
        <v>0</v>
      </c>
      <c r="AB299" s="1186" t="s">
        <v>1333</v>
      </c>
      <c r="AC299" s="1186">
        <v>0</v>
      </c>
      <c r="AD299" s="1186">
        <v>0</v>
      </c>
      <c r="AE299" s="1186" t="s">
        <v>1333</v>
      </c>
      <c r="AF299" s="1186">
        <v>0</v>
      </c>
      <c r="AG299" s="1186">
        <v>0</v>
      </c>
      <c r="AH299" s="1186" t="s">
        <v>1333</v>
      </c>
      <c r="AI299" s="1186">
        <v>4</v>
      </c>
      <c r="AJ299" s="1186">
        <v>0</v>
      </c>
      <c r="AK299" s="1186">
        <v>0</v>
      </c>
      <c r="AL299" s="1186">
        <v>0</v>
      </c>
      <c r="AM299" s="1186">
        <v>0</v>
      </c>
      <c r="AN299" s="1186">
        <v>0</v>
      </c>
      <c r="AO299" s="1186">
        <v>0</v>
      </c>
      <c r="AP299" s="1186">
        <v>0</v>
      </c>
      <c r="AQ299" s="1186">
        <v>0</v>
      </c>
      <c r="AR299" s="1186">
        <v>0</v>
      </c>
      <c r="AS299" s="1186">
        <v>0</v>
      </c>
      <c r="AT299" s="1186" t="s">
        <v>1333</v>
      </c>
      <c r="AU299" s="1186">
        <v>0</v>
      </c>
      <c r="AV299" s="1186">
        <v>0</v>
      </c>
      <c r="AW299" s="1186" t="s">
        <v>1333</v>
      </c>
      <c r="AX299" s="1186">
        <v>0</v>
      </c>
      <c r="AY299" s="1186">
        <v>0</v>
      </c>
      <c r="AZ299" s="1186" t="s">
        <v>1333</v>
      </c>
      <c r="BA299" s="1186" t="s">
        <v>1333</v>
      </c>
      <c r="BB299" s="378" t="s">
        <v>813</v>
      </c>
      <c r="BC299" s="344">
        <v>105</v>
      </c>
      <c r="BD299" s="1079" t="s">
        <v>882</v>
      </c>
      <c r="BE299" s="331"/>
      <c r="BF299" s="43" t="s">
        <v>792</v>
      </c>
    </row>
    <row r="300" spans="1:58">
      <c r="A300" s="256" t="s">
        <v>825</v>
      </c>
      <c r="B300" s="257" t="s">
        <v>1322</v>
      </c>
      <c r="C300" s="111" t="s">
        <v>880</v>
      </c>
      <c r="D300" s="221">
        <v>85.2</v>
      </c>
      <c r="E300" s="121">
        <v>95</v>
      </c>
      <c r="F300" s="262">
        <v>97.8</v>
      </c>
      <c r="G300" s="324">
        <v>98.8</v>
      </c>
      <c r="H300" s="324">
        <v>98.9</v>
      </c>
      <c r="I300" s="324">
        <v>98.5</v>
      </c>
      <c r="J300" s="737">
        <v>98.7</v>
      </c>
      <c r="K300" s="737" t="s">
        <v>1417</v>
      </c>
      <c r="L300" s="1077">
        <v>99.2</v>
      </c>
      <c r="M300" s="262">
        <f t="shared" ref="M300:AA300" si="0">SUM(M266:M299)</f>
        <v>28</v>
      </c>
      <c r="N300" s="262">
        <f t="shared" si="0"/>
        <v>1907</v>
      </c>
      <c r="O300" s="262">
        <f t="shared" si="0"/>
        <v>1515</v>
      </c>
      <c r="P300" s="262">
        <f t="shared" si="0"/>
        <v>392</v>
      </c>
      <c r="Q300" s="262">
        <f t="shared" si="0"/>
        <v>1456</v>
      </c>
      <c r="R300" s="262">
        <f t="shared" si="0"/>
        <v>38</v>
      </c>
      <c r="S300" s="262">
        <f t="shared" si="0"/>
        <v>16</v>
      </c>
      <c r="T300" s="262">
        <f t="shared" si="0"/>
        <v>1</v>
      </c>
      <c r="U300" s="262">
        <f t="shared" si="0"/>
        <v>0</v>
      </c>
      <c r="V300" s="262">
        <f t="shared" si="0"/>
        <v>1</v>
      </c>
      <c r="W300" s="262">
        <f t="shared" si="0"/>
        <v>0</v>
      </c>
      <c r="X300" s="262">
        <f t="shared" si="0"/>
        <v>0</v>
      </c>
      <c r="Y300" s="262">
        <f t="shared" si="0"/>
        <v>0</v>
      </c>
      <c r="Z300" s="262">
        <f t="shared" si="0"/>
        <v>3</v>
      </c>
      <c r="AA300" s="262">
        <f t="shared" si="0"/>
        <v>0</v>
      </c>
      <c r="AB300" s="262"/>
      <c r="AC300" s="262">
        <f>SUM(AC266:AC299)</f>
        <v>0</v>
      </c>
      <c r="AD300" s="262">
        <f>SUM(AD266:AD299)</f>
        <v>0</v>
      </c>
      <c r="AE300" s="262"/>
      <c r="AF300" s="262">
        <f>SUM(AF266:AF299)</f>
        <v>0</v>
      </c>
      <c r="AG300" s="262">
        <f>SUM(AG266:AG299)</f>
        <v>0</v>
      </c>
      <c r="AH300" s="262"/>
      <c r="AI300" s="262">
        <f t="shared" ref="AI300:AV300" si="1">SUM(AI266:AI299)</f>
        <v>372</v>
      </c>
      <c r="AJ300" s="262">
        <f t="shared" si="1"/>
        <v>10</v>
      </c>
      <c r="AK300" s="262">
        <f t="shared" si="1"/>
        <v>9</v>
      </c>
      <c r="AL300" s="262">
        <f t="shared" si="1"/>
        <v>1</v>
      </c>
      <c r="AM300" s="262">
        <f t="shared" si="1"/>
        <v>0</v>
      </c>
      <c r="AN300" s="262">
        <f t="shared" si="1"/>
        <v>0</v>
      </c>
      <c r="AO300" s="262">
        <f t="shared" si="1"/>
        <v>0</v>
      </c>
      <c r="AP300" s="262">
        <f t="shared" si="1"/>
        <v>0</v>
      </c>
      <c r="AQ300" s="262">
        <f t="shared" si="1"/>
        <v>0</v>
      </c>
      <c r="AR300" s="262">
        <f t="shared" si="1"/>
        <v>0</v>
      </c>
      <c r="AS300" s="262">
        <f t="shared" si="1"/>
        <v>0</v>
      </c>
      <c r="AT300" s="262">
        <f t="shared" si="1"/>
        <v>0</v>
      </c>
      <c r="AU300" s="262">
        <f t="shared" si="1"/>
        <v>0</v>
      </c>
      <c r="AV300" s="262">
        <f t="shared" si="1"/>
        <v>0</v>
      </c>
      <c r="AW300" s="262"/>
      <c r="AX300" s="262">
        <f>SUM(AX266:AX299)</f>
        <v>0</v>
      </c>
      <c r="AY300" s="262">
        <f>SUM(AY266:AY299)</f>
        <v>0</v>
      </c>
      <c r="AZ300" s="262"/>
      <c r="BA300" s="262"/>
      <c r="BB300" s="121"/>
      <c r="BC300" s="1552"/>
      <c r="BD300" s="121"/>
      <c r="BE300" s="1553"/>
      <c r="BF300" s="43" t="s">
        <v>878</v>
      </c>
    </row>
    <row r="301" spans="1:58">
      <c r="A301" s="111">
        <v>1</v>
      </c>
      <c r="B301" s="111">
        <v>2</v>
      </c>
      <c r="C301" s="111">
        <v>3</v>
      </c>
      <c r="D301" s="1549">
        <v>4</v>
      </c>
      <c r="E301" s="111">
        <v>5</v>
      </c>
      <c r="F301" s="1550">
        <v>6</v>
      </c>
      <c r="G301" s="1550">
        <v>7</v>
      </c>
      <c r="H301" s="1550">
        <v>8</v>
      </c>
      <c r="I301" s="1550">
        <v>9</v>
      </c>
      <c r="J301" s="1550">
        <v>10</v>
      </c>
      <c r="K301" s="1550">
        <v>11</v>
      </c>
      <c r="L301" s="1550">
        <v>12</v>
      </c>
      <c r="M301" s="1550">
        <v>13</v>
      </c>
      <c r="N301" s="1550">
        <v>14</v>
      </c>
      <c r="O301" s="1550">
        <v>15</v>
      </c>
      <c r="P301" s="1550">
        <v>16</v>
      </c>
      <c r="Q301" s="1550">
        <v>17</v>
      </c>
      <c r="R301" s="1550">
        <v>18</v>
      </c>
      <c r="S301" s="1550">
        <v>19</v>
      </c>
      <c r="T301" s="1550">
        <v>20</v>
      </c>
      <c r="U301" s="1550">
        <v>21</v>
      </c>
      <c r="V301" s="1550">
        <v>22</v>
      </c>
      <c r="W301" s="1550">
        <v>23</v>
      </c>
      <c r="X301" s="1550">
        <v>24</v>
      </c>
      <c r="Y301" s="1550">
        <v>25</v>
      </c>
      <c r="Z301" s="1550">
        <v>26</v>
      </c>
      <c r="AA301" s="1550">
        <v>27</v>
      </c>
      <c r="AB301" s="1550">
        <v>28</v>
      </c>
      <c r="AC301" s="1550">
        <v>29</v>
      </c>
      <c r="AD301" s="1550">
        <v>30</v>
      </c>
      <c r="AE301" s="1550">
        <v>31</v>
      </c>
      <c r="AF301" s="1550">
        <v>32</v>
      </c>
      <c r="AG301" s="1550">
        <v>33</v>
      </c>
      <c r="AH301" s="1550">
        <v>34</v>
      </c>
      <c r="AI301" s="1550">
        <v>35</v>
      </c>
      <c r="AJ301" s="1550">
        <v>36</v>
      </c>
      <c r="AK301" s="1550">
        <v>37</v>
      </c>
      <c r="AL301" s="1550">
        <v>38</v>
      </c>
      <c r="AM301" s="1550">
        <v>39</v>
      </c>
      <c r="AN301" s="1550">
        <v>40</v>
      </c>
      <c r="AO301" s="1550">
        <v>41</v>
      </c>
      <c r="AP301" s="1550">
        <v>42</v>
      </c>
      <c r="AQ301" s="1550">
        <v>43</v>
      </c>
      <c r="AR301" s="1550">
        <v>44</v>
      </c>
      <c r="AS301" s="1550">
        <v>45</v>
      </c>
      <c r="AT301" s="1550">
        <v>46</v>
      </c>
      <c r="AU301" s="1550">
        <v>47</v>
      </c>
      <c r="AV301" s="1550">
        <v>48</v>
      </c>
      <c r="AW301" s="1550">
        <v>49</v>
      </c>
      <c r="AX301" s="1550">
        <v>50</v>
      </c>
      <c r="AY301" s="1550">
        <v>51</v>
      </c>
      <c r="AZ301" s="1550">
        <v>52</v>
      </c>
      <c r="BA301" s="1550">
        <v>53</v>
      </c>
      <c r="BB301" s="111">
        <v>54</v>
      </c>
      <c r="BC301" s="1549">
        <v>55</v>
      </c>
      <c r="BD301" s="111">
        <v>56</v>
      </c>
      <c r="BE301" s="1551">
        <v>57</v>
      </c>
      <c r="BF301" s="1550">
        <v>58</v>
      </c>
    </row>
    <row r="302" spans="1:58">
      <c r="J302" s="1070"/>
      <c r="K302" s="1070"/>
    </row>
    <row r="303" spans="1:58">
      <c r="E303" s="573"/>
      <c r="F303" s="255"/>
      <c r="G303" s="68"/>
      <c r="H303" s="255"/>
      <c r="I303" s="263"/>
      <c r="M303" s="573"/>
      <c r="N303" s="255"/>
      <c r="P303" s="255"/>
      <c r="Q303" s="263"/>
      <c r="S303" s="255"/>
      <c r="T303" s="263"/>
      <c r="U303" s="573"/>
      <c r="V303" s="255"/>
      <c r="X303" s="255"/>
      <c r="Y303" s="263"/>
      <c r="Z303" s="573"/>
      <c r="AA303" s="255"/>
      <c r="AC303" s="255"/>
      <c r="AD303" s="263"/>
      <c r="AE303" s="573"/>
      <c r="AF303" s="255"/>
      <c r="AH303" s="255"/>
      <c r="AI303" s="263"/>
      <c r="AK303" s="255"/>
      <c r="AL303" s="263"/>
      <c r="AM303" s="573"/>
      <c r="AN303" s="255"/>
      <c r="AP303" s="255"/>
      <c r="AQ303" s="263"/>
      <c r="AR303" s="573"/>
      <c r="AS303" s="255"/>
      <c r="AU303" s="255"/>
      <c r="AV303" s="263"/>
      <c r="AW303" s="573"/>
      <c r="AX303" s="255"/>
      <c r="AZ303" s="255"/>
      <c r="BA303" s="263"/>
    </row>
  </sheetData>
  <sheetProtection algorithmName="SHA-512" hashValue="Qm9YFAqNy5nI4VxtdjEoPLLAMe6hsegnk3Y0RmpRdAZUo0cFW75K+b16Mb8D9COcCaDPx7gH4CtP7dFekUlS/g==" saltValue="3QxD45r3zBarhDmWhglrwg==" spinCount="100000" sheet="1" objects="1" scenarios="1"/>
  <autoFilter ref="A1:BZ300">
    <sortState ref="A2:BZ301">
      <sortCondition ref="A1:A301"/>
    </sortState>
  </autoFilter>
  <sortState ref="A2:BY299">
    <sortCondition ref="A2:A299"/>
  </sortState>
  <conditionalFormatting sqref="BE300 BE2:BE296 BE301:BF301">
    <cfRule type="cellIs" dxfId="476" priority="1" stopIfTrue="1" operator="greaterThanOrEqual">
      <formula>1</formula>
    </cfRule>
  </conditionalFormatting>
  <pageMargins left="0.5" right="0.5" top="0.75" bottom="0.5"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S42"/>
  <sheetViews>
    <sheetView zoomScaleNormal="100" workbookViewId="0">
      <selection activeCell="O13" sqref="O13"/>
    </sheetView>
  </sheetViews>
  <sheetFormatPr defaultColWidth="9.140625" defaultRowHeight="12.75"/>
  <cols>
    <col min="1" max="1" width="7.140625" style="109" customWidth="1"/>
    <col min="2" max="7" width="9.140625" style="109"/>
    <col min="8" max="8" width="9.28515625" style="109" customWidth="1"/>
    <col min="9" max="9" width="5.5703125" style="109" customWidth="1"/>
    <col min="10" max="10" width="5.42578125" style="109" customWidth="1"/>
    <col min="11" max="11" width="6" style="109" customWidth="1"/>
    <col min="12" max="13" width="9.140625" style="109"/>
    <col min="14" max="14" width="6.7109375" style="109" customWidth="1"/>
    <col min="15" max="16" width="9.140625" style="109"/>
    <col min="17" max="19" width="8.85546875" customWidth="1"/>
    <col min="20" max="16384" width="9.140625" style="109"/>
  </cols>
  <sheetData>
    <row r="1" spans="1:19">
      <c r="A1" s="1860" t="s">
        <v>1272</v>
      </c>
      <c r="B1" s="1861"/>
      <c r="C1" s="1861"/>
      <c r="D1" s="1861"/>
      <c r="E1" s="1861"/>
      <c r="F1" s="1861"/>
      <c r="G1" s="1861"/>
      <c r="H1" s="1861"/>
      <c r="I1" s="1861"/>
      <c r="J1" s="1861"/>
      <c r="K1" s="1861"/>
      <c r="L1" s="1861"/>
      <c r="M1" s="1854" t="s">
        <v>1971</v>
      </c>
      <c r="N1" s="1855"/>
      <c r="O1" s="1856"/>
    </row>
    <row r="2" spans="1:19">
      <c r="A2" s="1850" t="s">
        <v>1273</v>
      </c>
      <c r="B2" s="1851"/>
      <c r="C2" s="1851"/>
      <c r="D2" s="1851"/>
      <c r="E2" s="1851"/>
      <c r="F2" s="1851"/>
      <c r="G2" s="1851"/>
      <c r="H2" s="1851"/>
      <c r="I2" s="1851"/>
      <c r="J2" s="1851"/>
      <c r="K2" s="1851"/>
      <c r="L2" s="1851"/>
      <c r="M2" s="1857"/>
      <c r="N2" s="1858"/>
      <c r="O2" s="1859"/>
    </row>
    <row r="3" spans="1:19">
      <c r="A3" s="1850" t="s">
        <v>1274</v>
      </c>
      <c r="B3" s="1851"/>
      <c r="C3" s="1851"/>
      <c r="D3" s="1851"/>
      <c r="E3" s="1851"/>
      <c r="F3" s="1851"/>
      <c r="G3" s="1851"/>
      <c r="H3" s="1851"/>
      <c r="I3" s="1851"/>
      <c r="J3" s="1851"/>
      <c r="K3" s="1851"/>
      <c r="L3" s="1851"/>
      <c r="M3" s="1857"/>
      <c r="N3" s="1858"/>
      <c r="O3" s="1859"/>
    </row>
    <row r="4" spans="1:19">
      <c r="A4" s="1850" t="s">
        <v>1275</v>
      </c>
      <c r="B4" s="1851"/>
      <c r="C4" s="1851"/>
      <c r="D4" s="1851"/>
      <c r="E4" s="1851"/>
      <c r="F4" s="1851"/>
      <c r="G4" s="1851"/>
      <c r="H4" s="1851"/>
      <c r="I4" s="1851"/>
      <c r="J4" s="1851"/>
      <c r="K4" s="1851"/>
      <c r="L4" s="1851"/>
      <c r="M4" s="1852" t="s">
        <v>1964</v>
      </c>
      <c r="N4" s="1853"/>
      <c r="O4" s="564">
        <f>IF(ISERROR(VLOOKUP(Profile!$F$7,Ind_12_data!$A$1:$BM$324,4,FALSE)=TRUE),0,(VLOOKUP(Profile!$F$7,Ind_12_data!$A$1:$BM$324,4,FALSE)))</f>
        <v>71</v>
      </c>
      <c r="P4" s="115"/>
    </row>
    <row r="5" spans="1:19" ht="12.75" customHeight="1">
      <c r="A5" s="1850" t="s">
        <v>1276</v>
      </c>
      <c r="B5" s="1851"/>
      <c r="C5" s="1851"/>
      <c r="D5" s="1851"/>
      <c r="E5" s="1851"/>
      <c r="F5" s="1851"/>
      <c r="G5" s="1851"/>
      <c r="H5" s="1851"/>
      <c r="I5" s="1851"/>
      <c r="J5" s="1851"/>
      <c r="K5" s="1851"/>
      <c r="L5" s="1851"/>
      <c r="M5" s="1862" t="s">
        <v>1966</v>
      </c>
      <c r="N5" s="1863"/>
      <c r="O5" s="565">
        <f>IF(ISERROR(VLOOKUP(Profile!$F$7,Ind_12_data!$A$1:$BM$324,5,FALSE)=TRUE),0,(VLOOKUP(Profile!$F$7,Ind_12_data!$A$1:$BM$324,5,FALSE)))</f>
        <v>92.4</v>
      </c>
    </row>
    <row r="6" spans="1:19" ht="12.75" customHeight="1">
      <c r="A6" s="1848" t="s">
        <v>1373</v>
      </c>
      <c r="B6" s="1849"/>
      <c r="C6" s="1849"/>
      <c r="D6" s="1849"/>
      <c r="E6" s="1849"/>
      <c r="F6" s="1849"/>
      <c r="G6" s="1849"/>
      <c r="H6" s="1849"/>
      <c r="I6" s="1849"/>
      <c r="J6" s="1849"/>
      <c r="K6" s="1849"/>
      <c r="L6" s="1849"/>
      <c r="M6" s="1857" t="s">
        <v>1967</v>
      </c>
      <c r="N6" s="1858"/>
      <c r="O6" s="566">
        <f>IF(ISERROR(VLOOKUP(Profile!$F$7,Ind_12_data!$A$1:$BM$324,6,FALSE)=TRUE),0,(VLOOKUP(Profile!$F$7,Ind_12_data!$A$1:$BM$324,6,FALSE)))</f>
        <v>95.9</v>
      </c>
    </row>
    <row r="7" spans="1:19" ht="12.75" customHeight="1">
      <c r="A7" s="1866" t="s">
        <v>2694</v>
      </c>
      <c r="B7" s="1867"/>
      <c r="C7" s="1867"/>
      <c r="D7" s="1867"/>
      <c r="E7" s="1867"/>
      <c r="F7" s="1867"/>
      <c r="G7" s="1867"/>
      <c r="H7" s="1867"/>
      <c r="I7" s="1867"/>
      <c r="J7" s="1867"/>
      <c r="K7" s="1867"/>
      <c r="L7" s="1867"/>
      <c r="M7" s="1857" t="s">
        <v>1380</v>
      </c>
      <c r="N7" s="1858"/>
      <c r="O7" s="566" t="str">
        <f>IF(ISERROR(VLOOKUP(Profile!$F$7,Ind_12_data!$A$1:$BM$324,7,FALSE)=TRUE),0,(VLOOKUP(Profile!$F$7,Ind_12_data!$A$1:$BM$324,7,FALSE)))</f>
        <v>98.7</v>
      </c>
    </row>
    <row r="8" spans="1:19" ht="15.75">
      <c r="A8" s="179" t="s">
        <v>883</v>
      </c>
      <c r="B8" s="186"/>
      <c r="C8" s="186"/>
      <c r="D8" s="186"/>
      <c r="E8" s="186"/>
      <c r="F8" s="186"/>
      <c r="G8" s="186"/>
      <c r="H8" s="186"/>
      <c r="I8" s="186"/>
      <c r="J8" s="186"/>
      <c r="K8" s="186"/>
      <c r="L8" s="186"/>
      <c r="M8" s="1864" t="s">
        <v>1969</v>
      </c>
      <c r="N8" s="1865"/>
      <c r="O8" s="566" t="str">
        <f>IF(ISERROR(VLOOKUP(Profile!$F$7,Ind_12_data!$A$1:$BM$324,8,FALSE)=TRUE),0,(VLOOKUP(Profile!$F$7,Ind_12_data!$A$1:$BM$324,8,FALSE)))</f>
        <v>98.1</v>
      </c>
    </row>
    <row r="9" spans="1:19" ht="13.5" thickBot="1">
      <c r="A9" s="188" t="s">
        <v>1277</v>
      </c>
      <c r="B9" s="185"/>
      <c r="C9" s="185"/>
      <c r="D9" s="189" t="str">
        <f>VLOOKUP(Profile!F7,District_List!$A$1:$F$312,2,FALSE)</f>
        <v>State Totals</v>
      </c>
      <c r="E9" s="189"/>
      <c r="F9" s="190"/>
      <c r="G9" s="190"/>
      <c r="H9" s="114" t="s">
        <v>1287</v>
      </c>
      <c r="I9" s="1868" t="str">
        <f>Profile!F7</f>
        <v>99999</v>
      </c>
      <c r="J9" s="1868"/>
      <c r="K9" s="180" t="s">
        <v>1299</v>
      </c>
      <c r="L9" s="563" t="str">
        <f>IF(ISERROR(VLOOKUP(Profile!$F$7,Ind_11_data!$A$1:$BE$315,2,FALSE)=TRUE),0,(VLOOKUP(Profile!$F$7,Ind_11_data!$A$1:$BE$315,2,FALSE)))</f>
        <v>999</v>
      </c>
      <c r="M9" s="1852" t="s">
        <v>1970</v>
      </c>
      <c r="N9" s="1853"/>
      <c r="O9" s="566" t="str">
        <f>IF(ISERROR(VLOOKUP(Profile!$F$7,Ind_12_data!$A$1:$BM$324,9,FALSE)=TRUE),0,(VLOOKUP(Profile!$F$7,Ind_12_data!$A$1:$BM$324,9,FALSE)))</f>
        <v>97.2</v>
      </c>
    </row>
    <row r="10" spans="1:19">
      <c r="A10" s="188"/>
      <c r="B10" s="185"/>
      <c r="C10" s="185"/>
      <c r="D10" s="190"/>
      <c r="E10" s="190"/>
      <c r="F10" s="190"/>
      <c r="G10" s="190"/>
      <c r="H10" s="191"/>
      <c r="I10" s="186"/>
      <c r="J10" s="112"/>
      <c r="K10" s="186"/>
      <c r="L10" s="186"/>
      <c r="M10" s="1894" t="s">
        <v>2248</v>
      </c>
      <c r="N10" s="1895"/>
      <c r="O10" s="566" t="str">
        <f>IF(ISERROR(VLOOKUP(Profile!$F$7,Ind_12_data!$A$1:$BM$324,10,FALSE)=TRUE),0,(VLOOKUP(Profile!$F$7,Ind_12_data!$A$1:$BM$324,10,FALSE)))</f>
        <v>97.2</v>
      </c>
    </row>
    <row r="11" spans="1:19">
      <c r="A11" s="185"/>
      <c r="B11" s="1899"/>
      <c r="C11" s="1899"/>
      <c r="D11" s="1899"/>
      <c r="E11" s="1899"/>
      <c r="F11" s="1899"/>
      <c r="G11" s="1899"/>
      <c r="H11" s="1899"/>
      <c r="I11" s="1899"/>
      <c r="J11" s="1899"/>
      <c r="K11" s="1899"/>
      <c r="L11" s="1899"/>
      <c r="M11" s="1894" t="s">
        <v>2494</v>
      </c>
      <c r="N11" s="1895"/>
      <c r="O11" s="566" t="str">
        <f>IF(ISERROR(VLOOKUP(Profile!$F$7,Ind_12_data!$A$1:$BM$324,11,FALSE)=TRUE),0,(VLOOKUP(Profile!$F$7,Ind_12_data!$A$1:$BM$324,11,FALSE)))</f>
        <v>98.9</v>
      </c>
    </row>
    <row r="12" spans="1:19" ht="13.5" thickBot="1">
      <c r="A12" s="185"/>
      <c r="B12" s="1340"/>
      <c r="C12" s="1340"/>
      <c r="D12" s="1340"/>
      <c r="E12" s="1340"/>
      <c r="F12" s="1340"/>
      <c r="G12" s="1340"/>
      <c r="H12" s="1340"/>
      <c r="I12" s="1340"/>
      <c r="J12" s="1340"/>
      <c r="K12" s="1340"/>
      <c r="L12" s="1340"/>
      <c r="M12" s="1904" t="s">
        <v>3002</v>
      </c>
      <c r="N12" s="1905"/>
      <c r="O12" s="777">
        <f>IF(ISERROR(VLOOKUP(Profile!$F$7,Ind_12_data!$A$1:$BM$324,12,FALSE)=TRUE),0,(VLOOKUP(Profile!$F$7,Ind_12_data!$A$1:$BM$324,12,FALSE)))</f>
        <v>98.1</v>
      </c>
      <c r="Q12" s="1185"/>
      <c r="R12" s="1185"/>
      <c r="S12" s="1185"/>
    </row>
    <row r="13" spans="1:19" ht="39.75" customHeight="1" thickBot="1">
      <c r="A13" s="184">
        <f>IF(ISERROR(VLOOKUP(Profile!$F$7,Ind_12_data!$A$1:$BM$324,13,FALSE)=TRUE),0,(VLOOKUP(Profile!$F$7,Ind_12_data!$A$1:$BM$324,13,FALSE)))</f>
        <v>7</v>
      </c>
      <c r="B13" s="1900" t="s">
        <v>1954</v>
      </c>
      <c r="C13" s="1900"/>
      <c r="D13" s="1900"/>
      <c r="E13" s="1900"/>
      <c r="F13" s="1900"/>
      <c r="G13" s="1900"/>
      <c r="H13" s="1900"/>
      <c r="I13" s="1900"/>
      <c r="J13" s="1900"/>
      <c r="K13" s="1900"/>
      <c r="L13" s="1901"/>
      <c r="M13" s="170"/>
      <c r="N13" s="170"/>
      <c r="O13" s="170"/>
      <c r="P13"/>
      <c r="S13" s="109"/>
    </row>
    <row r="14" spans="1:19" ht="39.75" customHeight="1" thickBot="1">
      <c r="A14" s="560">
        <f>IF(ISERROR(VLOOKUP(Profile!$F$7,Ind_12_data!$A$1:$BM$324,14,FALSE)=TRUE),0,(VLOOKUP(Profile!$F$7,Ind_12_data!$A$1:$BM$324,14,FALSE)))</f>
        <v>147</v>
      </c>
      <c r="B14" s="1896" t="s">
        <v>1955</v>
      </c>
      <c r="C14" s="1896"/>
      <c r="D14" s="1896"/>
      <c r="E14" s="1896"/>
      <c r="F14" s="1896"/>
      <c r="G14" s="1896"/>
      <c r="H14" s="1896"/>
      <c r="I14" s="1896"/>
      <c r="J14" s="1896"/>
      <c r="K14" s="1896"/>
      <c r="L14" s="1897"/>
      <c r="M14" s="216"/>
      <c r="N14" s="562"/>
      <c r="O14" s="562"/>
      <c r="P14"/>
      <c r="S14" s="109"/>
    </row>
    <row r="15" spans="1:19" ht="13.5" customHeight="1">
      <c r="A15" s="192"/>
      <c r="B15" s="193"/>
      <c r="C15" s="193"/>
      <c r="D15" s="193"/>
      <c r="E15" s="193"/>
      <c r="F15" s="193"/>
      <c r="G15" s="193"/>
      <c r="H15" s="193"/>
      <c r="I15" s="193"/>
      <c r="J15" s="193"/>
      <c r="K15" s="193"/>
      <c r="L15" s="194"/>
      <c r="M15" s="185"/>
      <c r="N15" s="185"/>
      <c r="O15" s="185"/>
    </row>
    <row r="16" spans="1:19" ht="27" customHeight="1">
      <c r="A16" s="1902" t="s">
        <v>1958</v>
      </c>
      <c r="B16" s="1902"/>
      <c r="C16" s="1902"/>
      <c r="D16" s="1902"/>
      <c r="E16" s="1902"/>
      <c r="F16" s="1902"/>
      <c r="G16" s="1902"/>
      <c r="H16" s="1902"/>
      <c r="I16" s="1902"/>
      <c r="J16" s="1902"/>
      <c r="K16" s="1902"/>
      <c r="L16" s="1902"/>
      <c r="M16" s="170"/>
      <c r="N16" s="170"/>
      <c r="O16" s="170"/>
      <c r="P16" s="722"/>
      <c r="S16" s="109"/>
    </row>
    <row r="17" spans="1:19" ht="28.5" customHeight="1" thickBot="1">
      <c r="A17" s="108"/>
      <c r="B17" s="778">
        <f>IF(ISERROR(VLOOKUP(Profile!$F$7,Ind_12_data!$A$1:$BM$324,15,FALSE)=TRUE),0,(VLOOKUP(Profile!$F$7,Ind_12_data!$A$1:$BM$324,15,FALSE)))</f>
        <v>117</v>
      </c>
      <c r="C17" s="1898" t="s">
        <v>1956</v>
      </c>
      <c r="D17" s="1898"/>
      <c r="E17" s="1898"/>
      <c r="F17" s="1898"/>
      <c r="G17" s="1898"/>
      <c r="H17" s="1898"/>
      <c r="I17" s="1898"/>
      <c r="J17" s="1898"/>
      <c r="K17" s="1898"/>
      <c r="L17" s="1898"/>
      <c r="M17" s="170"/>
      <c r="N17" s="170"/>
      <c r="O17" s="170"/>
    </row>
    <row r="18" spans="1:19" ht="13.5" thickBot="1">
      <c r="A18" s="108"/>
      <c r="B18" s="779">
        <f>IF(ISERROR(VLOOKUP(Profile!$F$7,Ind_12_data!$A$1:$BM$324,16,FALSE)=TRUE),0,(VLOOKUP(Profile!$F$7,Ind_12_data!$A$1:$BM$324,16,FALSE)))</f>
        <v>28</v>
      </c>
      <c r="C18" s="1898" t="s">
        <v>1957</v>
      </c>
      <c r="D18" s="1898"/>
      <c r="E18" s="1898"/>
      <c r="F18" s="1898"/>
      <c r="G18" s="1898"/>
      <c r="H18" s="1898"/>
      <c r="I18" s="1898"/>
      <c r="J18" s="1898"/>
      <c r="K18" s="1898"/>
      <c r="L18" s="1898"/>
      <c r="M18" s="216"/>
      <c r="N18" s="562"/>
      <c r="O18" s="562"/>
    </row>
    <row r="19" spans="1:19" ht="13.5" thickBot="1">
      <c r="A19" s="108"/>
      <c r="B19" s="779">
        <f>SUM(B17:B18)</f>
        <v>145</v>
      </c>
      <c r="C19" s="1903" t="s">
        <v>1518</v>
      </c>
      <c r="D19" s="1903"/>
      <c r="E19" s="1903"/>
      <c r="F19" s="1903"/>
      <c r="G19" s="1903"/>
      <c r="H19" s="1903"/>
      <c r="I19" s="1903"/>
      <c r="J19" s="1903"/>
      <c r="K19" s="1903"/>
      <c r="L19" s="1903"/>
      <c r="M19" s="185"/>
      <c r="N19" s="185"/>
      <c r="O19" s="185"/>
    </row>
    <row r="20" spans="1:19">
      <c r="A20" s="108"/>
      <c r="B20" s="194"/>
      <c r="C20" s="194"/>
      <c r="D20" s="194"/>
      <c r="E20" s="194"/>
      <c r="F20" s="194"/>
      <c r="G20" s="194"/>
      <c r="H20" s="194"/>
      <c r="I20" s="194"/>
      <c r="J20" s="194"/>
      <c r="K20" s="194"/>
      <c r="L20" s="194"/>
      <c r="M20" s="170"/>
      <c r="N20" s="170"/>
      <c r="O20" s="170"/>
    </row>
    <row r="21" spans="1:19" ht="44.25" customHeight="1">
      <c r="A21" s="1896" t="s">
        <v>1959</v>
      </c>
      <c r="B21" s="1896"/>
      <c r="C21" s="1896"/>
      <c r="D21" s="1896"/>
      <c r="E21" s="1896"/>
      <c r="F21" s="1896"/>
      <c r="G21" s="1896"/>
      <c r="H21" s="1896"/>
      <c r="I21" s="1896"/>
      <c r="J21" s="1896"/>
      <c r="K21" s="1896"/>
      <c r="L21" s="1897"/>
      <c r="M21" s="170"/>
      <c r="N21" s="170"/>
      <c r="O21" s="170"/>
    </row>
    <row r="22" spans="1:19" ht="13.5" customHeight="1">
      <c r="A22" s="1891" t="s">
        <v>1520</v>
      </c>
      <c r="B22" s="1892"/>
      <c r="C22" s="1893"/>
      <c r="D22" s="1876" t="s">
        <v>1521</v>
      </c>
      <c r="E22" s="1877"/>
      <c r="F22" s="1877"/>
      <c r="G22" s="1877"/>
      <c r="H22" s="1877"/>
      <c r="I22" s="1877"/>
      <c r="J22" s="1877"/>
      <c r="K22" s="1877"/>
      <c r="L22" s="1878"/>
      <c r="M22" s="216"/>
      <c r="N22" s="562"/>
      <c r="O22" s="562"/>
    </row>
    <row r="23" spans="1:19" ht="71.25" customHeight="1">
      <c r="A23" s="399" t="s">
        <v>1522</v>
      </c>
      <c r="B23" s="399" t="s">
        <v>1523</v>
      </c>
      <c r="C23" s="399" t="s">
        <v>1524</v>
      </c>
      <c r="D23" s="1879"/>
      <c r="E23" s="1880"/>
      <c r="F23" s="1880"/>
      <c r="G23" s="1880"/>
      <c r="H23" s="1880"/>
      <c r="I23" s="1880"/>
      <c r="J23" s="1880"/>
      <c r="K23" s="1880"/>
      <c r="L23" s="1881"/>
      <c r="M23" s="170"/>
      <c r="N23" s="170"/>
      <c r="O23" s="170"/>
      <c r="P23"/>
      <c r="R23" s="109"/>
      <c r="S23" s="109"/>
    </row>
    <row r="24" spans="1:19" ht="15" customHeight="1">
      <c r="A24" s="401">
        <f>IF(ISERROR(VLOOKUP(Profile!$F$7,Ind_12_data!$A$1:$BM$324,18,FALSE)=TRUE),0,(VLOOKUP(Profile!$F$7,Ind_12_data!$A$1:$BM$324,18,FALSE)))</f>
        <v>0</v>
      </c>
      <c r="B24" s="401">
        <f>IF(ISERROR(VLOOKUP(Profile!$F$7,Ind_12_data!$A$1:$BM$324,29,FALSE)=TRUE),0,(VLOOKUP(Profile!$F$7,Ind_12_data!$A$1:$BM$324,29,FALSE)))</f>
        <v>0</v>
      </c>
      <c r="C24" s="400">
        <f>IF(ISERROR(VLOOKUP(Profile!$F$7,Ind_12_data!$A$1:$BM$311,40,FALSE)=TRUE),0,(VLOOKUP(Profile!$F$7,Ind_12_data!$A$1:$BM$311,40,FALSE)))</f>
        <v>0</v>
      </c>
      <c r="D24" s="1882" t="s">
        <v>1525</v>
      </c>
      <c r="E24" s="1883"/>
      <c r="F24" s="1883"/>
      <c r="G24" s="1883"/>
      <c r="H24" s="1883"/>
      <c r="I24" s="1883"/>
      <c r="J24" s="1883"/>
      <c r="K24" s="1883"/>
      <c r="L24" s="1883"/>
      <c r="M24" s="216"/>
      <c r="N24" s="562"/>
      <c r="O24" s="562"/>
      <c r="P24"/>
      <c r="R24" s="109"/>
      <c r="S24" s="109"/>
    </row>
    <row r="25" spans="1:19" ht="12.75" customHeight="1">
      <c r="A25" s="401">
        <f>IF(ISERROR(VLOOKUP(Profile!$F$7,Ind_12_data!$A$1:$BM$324,19,FALSE)=TRUE),0,(VLOOKUP(Profile!$F$7,Ind_12_data!$A$1:$BM$324,19,FALSE)))</f>
        <v>0</v>
      </c>
      <c r="B25" s="400">
        <f>IF(ISERROR(VLOOKUP(Profile!$F$7,Ind_12_data!$A$1:$BM$311,30,FALSE)=TRUE),0,(VLOOKUP(Profile!$F$7,Ind_12_data!$A$1:$BM$311,30,FALSE)))</f>
        <v>0</v>
      </c>
      <c r="C25" s="401">
        <f>IF(ISERROR(VLOOKUP(Profile!$F$7,Ind_12_data!$A$1:$BM$324,41,FALSE)=TRUE),0,(VLOOKUP(Profile!$F$7,Ind_12_data!$A$1:$BM$324,41,FALSE)))</f>
        <v>1</v>
      </c>
      <c r="D25" s="1882" t="s">
        <v>1526</v>
      </c>
      <c r="E25" s="1883"/>
      <c r="F25" s="1883"/>
      <c r="G25" s="1883"/>
      <c r="H25" s="1883"/>
      <c r="I25" s="1883"/>
      <c r="J25" s="1883"/>
      <c r="K25" s="1883"/>
      <c r="L25" s="1883"/>
      <c r="M25" s="185"/>
      <c r="N25" s="216"/>
      <c r="O25" s="14"/>
      <c r="P25"/>
      <c r="R25" s="109"/>
      <c r="S25" s="109"/>
    </row>
    <row r="26" spans="1:19" ht="38.25" customHeight="1">
      <c r="A26" s="401">
        <f>IF(ISERROR(VLOOKUP(Profile!$F$7,Ind_12_data!$A$1:$BM$324,20,FALSE)=TRUE),0,(VLOOKUP(Profile!$F$7,Ind_12_data!$A$1:$BM$324,20,FALSE)))</f>
        <v>0</v>
      </c>
      <c r="B26" s="400">
        <f>IF(ISERROR(VLOOKUP(Profile!$F$7,Ind_12_data!$A$1:$BM$311,31,FALSE)=TRUE),0,(VLOOKUP(Profile!$F$7,Ind_12_data!$A$1:$BM$311,31,FALSE)))</f>
        <v>0</v>
      </c>
      <c r="C26" s="402">
        <f>IF(ISERROR(VLOOKUP(Profile!$F$7,Ind_12_data!$A$1:$BM$324,42,FALSE)=TRUE),0,(VLOOKUP(Profile!$F$7,Ind_12_data!$A$1:$BM$324,42,FALSE)))</f>
        <v>0</v>
      </c>
      <c r="D26" s="1884" t="s">
        <v>1527</v>
      </c>
      <c r="E26" s="1885"/>
      <c r="F26" s="1885"/>
      <c r="G26" s="1885"/>
      <c r="H26" s="1885"/>
      <c r="I26" s="1885"/>
      <c r="J26" s="1885"/>
      <c r="K26" s="1885"/>
      <c r="L26" s="1886"/>
      <c r="M26" s="187"/>
      <c r="O26"/>
      <c r="P26"/>
      <c r="R26" s="109"/>
      <c r="S26" s="109"/>
    </row>
    <row r="27" spans="1:19" ht="15.75" customHeight="1">
      <c r="A27" s="401">
        <f>IF(ISERROR(VLOOKUP(Profile!$F$7,Ind_12_data!$A$1:$BM$324,21,FALSE)=TRUE),0,(VLOOKUP(Profile!$F$7,Ind_12_data!$A$1:$BM$324,21,FALSE)))</f>
        <v>1</v>
      </c>
      <c r="B27" s="400">
        <f>IF(ISERROR(VLOOKUP(Profile!$F$7,Ind_12_data!$A$1:$BM$311,32,FALSE)=TRUE),0,(VLOOKUP(Profile!$F$7,Ind_12_data!$A$1:$BM$311,32,FALSE)))</f>
        <v>0</v>
      </c>
      <c r="C27" s="400">
        <f>IF(ISERROR(VLOOKUP(Profile!$F$7,Ind_12_data!$A$1:$BM$311,43,FALSE)=TRUE),0,(VLOOKUP(Profile!$F$7,Ind_12_data!$A$1:$BM$311,43,FALSE)))</f>
        <v>0</v>
      </c>
      <c r="D27" s="1882" t="s">
        <v>1528</v>
      </c>
      <c r="E27" s="1883"/>
      <c r="F27" s="1883"/>
      <c r="G27" s="1883"/>
      <c r="H27" s="1883"/>
      <c r="I27" s="1883"/>
      <c r="J27" s="1883"/>
      <c r="K27" s="1883"/>
      <c r="L27" s="1887"/>
      <c r="M27" s="187"/>
      <c r="O27"/>
      <c r="P27"/>
      <c r="R27" s="109"/>
      <c r="S27" s="109"/>
    </row>
    <row r="28" spans="1:19">
      <c r="A28" s="1872"/>
      <c r="B28" s="1873"/>
      <c r="C28" s="1874"/>
      <c r="D28" s="1888" t="s">
        <v>1529</v>
      </c>
      <c r="E28" s="1889"/>
      <c r="F28" s="1889"/>
      <c r="G28" s="1889"/>
      <c r="H28" s="1889"/>
      <c r="I28" s="1889"/>
      <c r="J28" s="1889"/>
      <c r="K28" s="1889"/>
      <c r="L28" s="1890"/>
      <c r="O28"/>
      <c r="P28"/>
      <c r="R28" s="109"/>
      <c r="S28" s="109"/>
    </row>
    <row r="29" spans="1:19" ht="25.5" customHeight="1">
      <c r="A29" s="401">
        <f>IF(ISERROR(VLOOKUP(Profile!$F$7,Ind_12_data!$A$1:$BM$324,22,FALSE)=TRUE),0,(VLOOKUP(Profile!$F$7,Ind_12_data!$A$1:$BM$324,22,FALSE)))</f>
        <v>0</v>
      </c>
      <c r="B29" s="400">
        <f>IF(ISERROR(VLOOKUP(Profile!$F$7,Ind_12_data!$A$1:$BM$311,33,FALSE)=TRUE),0,(VLOOKUP(Profile!$F$7,Ind_12_data!$A$1:$BM$311,33,FALSE)))</f>
        <v>0</v>
      </c>
      <c r="C29" s="400">
        <f>IF(ISERROR(VLOOKUP(Profile!$F$7,Ind_12_data!$A$1:$BM$311,44,FALSE)=TRUE),0,(VLOOKUP(Profile!$F$7,Ind_12_data!$A$1:$BM$311,44,FALSE)))</f>
        <v>0</v>
      </c>
      <c r="D29" s="1875" t="s">
        <v>1530</v>
      </c>
      <c r="E29" s="1875"/>
      <c r="F29" s="1875"/>
      <c r="G29" s="1875"/>
      <c r="H29" s="1875"/>
      <c r="I29" s="1875"/>
      <c r="J29" s="1875"/>
      <c r="K29" s="1875"/>
      <c r="L29" s="1875"/>
      <c r="O29"/>
      <c r="P29"/>
      <c r="R29" s="109"/>
      <c r="S29" s="109"/>
    </row>
    <row r="30" spans="1:19" ht="12.75" customHeight="1">
      <c r="A30" s="400">
        <f>IF(ISERROR(VLOOKUP(Profile!$F$7,Ind_12_data!$A$1:$BM$311,23,FALSE)=TRUE),0,(VLOOKUP(Profile!$F$7,Ind_12_data!$A$1:$BM$311,23,FALSE)))</f>
        <v>0</v>
      </c>
      <c r="B30" s="400">
        <f>IF(ISERROR(VLOOKUP(Profile!$F$7,Ind_12_data!$A$1:$BM$311,34,FALSE)=TRUE),0,(VLOOKUP(Profile!$F$7,Ind_12_data!$A$1:$BM$311,34,FALSE)))</f>
        <v>0</v>
      </c>
      <c r="C30" s="409">
        <f>IF(ISERROR(VLOOKUP(Profile!$F$7,Ind_12_data!$A$1:$BM$311,45,FALSE)=TRUE),0,(VLOOKUP(Profile!$F$7,Ind_12_data!$A$1:$BM$311,45,FALSE)))</f>
        <v>0</v>
      </c>
      <c r="D30" s="1875" t="s">
        <v>1531</v>
      </c>
      <c r="E30" s="1875"/>
      <c r="F30" s="1875"/>
      <c r="G30" s="1875"/>
      <c r="H30" s="1875"/>
      <c r="I30" s="1875"/>
      <c r="J30" s="1875"/>
      <c r="K30" s="1875"/>
      <c r="L30" s="1875"/>
      <c r="O30"/>
      <c r="P30"/>
      <c r="R30" s="109"/>
      <c r="S30" s="109"/>
    </row>
    <row r="31" spans="1:19" ht="12.75" customHeight="1">
      <c r="A31" s="400">
        <f>IF(ISERROR(VLOOKUP(Profile!$F$7,Ind_12_data!$A$1:$BM$311,24,FALSE)=TRUE),0,(VLOOKUP(Profile!$F$7,Ind_12_data!$A$1:$BM$311,24,FALSE)))</f>
        <v>0</v>
      </c>
      <c r="B31" s="400">
        <f>IF(ISERROR(VLOOKUP(Profile!$F$7,Ind_12_data!$A$1:$BM$311,35,FALSE)=TRUE),0,(VLOOKUP(Profile!$F$7,Ind_12_data!$A$1:$BM$311,35,FALSE)))</f>
        <v>0</v>
      </c>
      <c r="C31" s="400">
        <f>IF(ISERROR(VLOOKUP(Profile!$F$7,Ind_12_data!$A$1:$BM$311,46,FALSE)=TRUE),0,(VLOOKUP(Profile!$F$7,Ind_12_data!$A$1:$BM$311,46,FALSE)))</f>
        <v>0</v>
      </c>
      <c r="D31" s="1809" t="s">
        <v>1532</v>
      </c>
      <c r="E31" s="1809"/>
      <c r="F31" s="1809"/>
      <c r="G31" s="1809"/>
      <c r="H31" s="1809"/>
      <c r="I31" s="1809"/>
      <c r="J31" s="1809"/>
      <c r="K31" s="1809"/>
      <c r="L31" s="1809"/>
      <c r="O31"/>
      <c r="P31"/>
      <c r="R31" s="109"/>
      <c r="S31" s="109"/>
    </row>
    <row r="32" spans="1:19" ht="26.25" customHeight="1">
      <c r="A32" s="400">
        <f>IF(ISERROR(VLOOKUP(Profile!$F$7,Ind_12_data!$A$1:$BM$311,25,FALSE)=TRUE),0,(VLOOKUP(Profile!$F$7,Ind_12_data!$A$1:$BM$311,25,FALSE)))</f>
        <v>0</v>
      </c>
      <c r="B32" s="400">
        <f>IF(ISERROR(VLOOKUP(Profile!$F$7,Ind_12_data!$A$1:$BM$311,36,FALSE)=TRUE),0,(VLOOKUP(Profile!$F$7,Ind_12_data!$A$1:$BM$311,36,FALSE)))</f>
        <v>0</v>
      </c>
      <c r="C32" s="400">
        <f>IF(ISERROR(VLOOKUP(Profile!$F$7,Ind_12_data!$A$1:$BM$311,47,FALSE)=TRUE),0,(VLOOKUP(Profile!$F$7,Ind_12_data!$A$1:$BM$311,47,FALSE)))</f>
        <v>0</v>
      </c>
      <c r="D32" s="1809" t="s">
        <v>1533</v>
      </c>
      <c r="E32" s="1809"/>
      <c r="F32" s="1809"/>
      <c r="G32" s="1809"/>
      <c r="H32" s="1809"/>
      <c r="I32" s="1809"/>
      <c r="J32" s="1809"/>
      <c r="K32" s="1809"/>
      <c r="L32" s="1809"/>
      <c r="O32"/>
      <c r="P32"/>
      <c r="R32" s="109"/>
      <c r="S32" s="109"/>
    </row>
    <row r="33" spans="1:19">
      <c r="A33" s="400">
        <f>IF(ISERROR(VLOOKUP(Profile!$F$7,Ind_12_data!$A$1:$BM$311,26,FALSE)=TRUE),0,(VLOOKUP(Profile!$F$7,Ind_12_data!$A$1:$BM$311,26,FALSE)))</f>
        <v>0</v>
      </c>
      <c r="B33" s="400">
        <f>IF(ISERROR(VLOOKUP(Profile!$F$7,Ind_12_data!$A$1:$BM$311,37,FALSE)=TRUE),0,(VLOOKUP(Profile!$F$7,Ind_12_data!$A$1:$BM$311,37,FALSE)))</f>
        <v>0</v>
      </c>
      <c r="C33" s="400">
        <f>IF(ISERROR(VLOOKUP(Profile!$F$7,Ind_12_data!$A$1:$BM$311,48,FALSE)=TRUE),0,(VLOOKUP(Profile!$F$7,Ind_12_data!$A$1:$BM$311,48,FALSE)))</f>
        <v>0</v>
      </c>
      <c r="D33" s="403" t="s">
        <v>1534</v>
      </c>
      <c r="G33" s="1869">
        <f>IF(ISERROR(VLOOKUP(Profile!$F$7,Ind_12_data!$A$1:$BM$311,52,FALSE)=TRUE),0,(VLOOKUP(Profile!$F$7,Ind_12_data!$A$1:$BM$311,52,FALSE)))</f>
        <v>0</v>
      </c>
      <c r="H33" s="1870"/>
      <c r="I33" s="1870"/>
      <c r="J33" s="1870"/>
      <c r="K33" s="1870"/>
      <c r="L33" s="1871"/>
      <c r="P33"/>
      <c r="R33" s="109"/>
      <c r="S33" s="109"/>
    </row>
    <row r="34" spans="1:19">
      <c r="A34" s="400">
        <f>IF(ISERROR(VLOOKUP(Profile!$F$7,Ind_12_data!$A$1:$BM$311,27,FALSE)=TRUE),0,(VLOOKUP(Profile!$F$7,Ind_12_data!$A$1:$BM$311,27,FALSE)))</f>
        <v>0</v>
      </c>
      <c r="B34" s="400">
        <f>IF(ISERROR(VLOOKUP(Profile!$F$7,Ind_12_data!$A$1:$BM$311,38,FALSE)=TRUE),0,(VLOOKUP(Profile!$F$7,Ind_12_data!$A$1:$BM$311,38,FALSE)))</f>
        <v>0</v>
      </c>
      <c r="C34" s="400">
        <f>IF(ISERROR(VLOOKUP(Profile!$F$7,Ind_12_data!$A$1:$BM$311,49,FALSE)=TRUE),0,(VLOOKUP(Profile!$F$7,Ind_12_data!$A$1:$BM$311,49,FALSE)))</f>
        <v>0</v>
      </c>
      <c r="D34" s="404" t="s">
        <v>1535</v>
      </c>
      <c r="G34" s="1869">
        <f>IF(ISERROR(VLOOKUP(Profile!$F$7,Ind_12_data!$A$1:$BM$311,53,FALSE)=TRUE),0,(VLOOKUP(Profile!$F$7,Ind_12_data!$A$1:$BM$311,53,FALSE)))</f>
        <v>0</v>
      </c>
      <c r="H34" s="1870"/>
      <c r="I34" s="1870"/>
      <c r="J34" s="1870"/>
      <c r="K34" s="1870"/>
      <c r="L34" s="1871"/>
    </row>
    <row r="35" spans="1:19">
      <c r="A35" s="400">
        <f>IF(ISERROR(VLOOKUP(Profile!$F$7,Ind_12_data!$A$1:$BM$311,28,FALSE)=TRUE),0,(VLOOKUP(Profile!$F$7,Ind_12_data!$A$1:$BM$311,28,FALSE)))</f>
        <v>0</v>
      </c>
      <c r="B35" s="400">
        <f>IF(ISERROR(VLOOKUP(Profile!$F$7,Ind_12_data!$A$1:$BM$311,39,FALSE)=TRUE),0,(VLOOKUP(Profile!$F$7,Ind_12_data!$A$1:$BM$311,39,FALSE)))</f>
        <v>0</v>
      </c>
      <c r="C35" s="400">
        <f>IF(ISERROR(VLOOKUP(Profile!$F$7,Ind_12_data!$A$1:$BM$311,50,FALSE)=TRUE),0,(VLOOKUP(Profile!$F$7,Ind_12_data!$A$1:$BM$311,50,FALSE)))</f>
        <v>0</v>
      </c>
      <c r="D35" s="404" t="s">
        <v>1535</v>
      </c>
      <c r="G35" s="714">
        <f>IF(ISERROR(VLOOKUP(Profile!$F$7,Ind_12_data!$A$1:$BM$311,54,FALSE)=TRUE),0,(VLOOKUP(Profile!$F$7,Ind_12_data!$A$1:$BM$311,54,FALSE)))</f>
        <v>0</v>
      </c>
      <c r="H35" s="715"/>
      <c r="I35" s="715"/>
      <c r="J35" s="715"/>
      <c r="K35" s="715"/>
      <c r="L35" s="716"/>
      <c r="O35"/>
    </row>
    <row r="36" spans="1:19" ht="12.75" customHeight="1">
      <c r="A36" s="409">
        <f>IF(ISERROR(VLOOKUP(Profile!$F$7,Ind_12_data!$A$1:$BM$311,56,FALSE)=TRUE),0,(VLOOKUP(Profile!$F$7,Ind_12_data!$A$1:$BM$311,56,FALSE)))</f>
        <v>1</v>
      </c>
      <c r="B36" s="409">
        <f>IF(ISERROR(VLOOKUP(Profile!$F$7,Ind_12_data!$A$1:$BM$311,57,FALSE)=TRUE),0,(VLOOKUP(Profile!$F$7,Ind_12_data!$A$1:$BM$311,57,FALSE)))</f>
        <v>0</v>
      </c>
      <c r="C36" s="409">
        <f>IF(ISERROR(VLOOKUP(Profile!$F$7,Ind_12_data!$A$1:$BM$311,58,FALSE)=TRUE),0,(VLOOKUP(Profile!$F$7,Ind_12_data!$A$1:$BM$311,58,FALSE)))</f>
        <v>1</v>
      </c>
      <c r="D36" s="405" t="s">
        <v>1536</v>
      </c>
      <c r="E36" s="405"/>
      <c r="F36" s="406"/>
      <c r="G36" s="407"/>
      <c r="H36" s="407"/>
      <c r="I36" s="407"/>
      <c r="J36" s="407"/>
      <c r="K36" s="407"/>
      <c r="L36" s="408"/>
      <c r="P36"/>
      <c r="R36" s="109"/>
      <c r="S36" s="109"/>
    </row>
    <row r="42" spans="1:19">
      <c r="M42" s="397"/>
    </row>
  </sheetData>
  <mergeCells count="40">
    <mergeCell ref="M10:N10"/>
    <mergeCell ref="G33:L33"/>
    <mergeCell ref="D30:L30"/>
    <mergeCell ref="D31:L31"/>
    <mergeCell ref="D32:L32"/>
    <mergeCell ref="M11:N11"/>
    <mergeCell ref="A21:L21"/>
    <mergeCell ref="C17:L17"/>
    <mergeCell ref="C18:L18"/>
    <mergeCell ref="B11:L11"/>
    <mergeCell ref="B13:L13"/>
    <mergeCell ref="B14:L14"/>
    <mergeCell ref="A16:L16"/>
    <mergeCell ref="C19:L19"/>
    <mergeCell ref="M12:N12"/>
    <mergeCell ref="G34:L34"/>
    <mergeCell ref="A28:C28"/>
    <mergeCell ref="D29:L29"/>
    <mergeCell ref="D22:L23"/>
    <mergeCell ref="D24:L24"/>
    <mergeCell ref="D25:L25"/>
    <mergeCell ref="D26:L26"/>
    <mergeCell ref="D27:L27"/>
    <mergeCell ref="D28:L28"/>
    <mergeCell ref="A22:C22"/>
    <mergeCell ref="A6:L6"/>
    <mergeCell ref="A2:L2"/>
    <mergeCell ref="M9:N9"/>
    <mergeCell ref="M1:O3"/>
    <mergeCell ref="A1:L1"/>
    <mergeCell ref="A3:L3"/>
    <mergeCell ref="A5:L5"/>
    <mergeCell ref="A4:L4"/>
    <mergeCell ref="M4:N4"/>
    <mergeCell ref="M5:N5"/>
    <mergeCell ref="M6:N6"/>
    <mergeCell ref="M7:N7"/>
    <mergeCell ref="M8:N8"/>
    <mergeCell ref="A7:L7"/>
    <mergeCell ref="I9:J9"/>
  </mergeCells>
  <hyperlinks>
    <hyperlink ref="A8" location="Profile!A1" display="Return to Main District Profile Page"/>
  </hyperlinks>
  <pageMargins left="0.5" right="0.5" top="0.75" bottom="0.5" header="0.5" footer="0.5"/>
  <pageSetup scale="7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18"/>
  <sheetViews>
    <sheetView workbookViewId="0">
      <pane ySplit="1" topLeftCell="A2" activePane="bottomLeft" state="frozen"/>
      <selection pane="bottomLeft" activeCell="BM311" sqref="BM311"/>
    </sheetView>
  </sheetViews>
  <sheetFormatPr defaultColWidth="9.140625" defaultRowHeight="12.75"/>
  <cols>
    <col min="1" max="1" width="7.85546875" style="260" bestFit="1" customWidth="1"/>
    <col min="2" max="2" width="4.85546875" style="68" bestFit="1" customWidth="1"/>
    <col min="3" max="3" width="21.140625" style="260" bestFit="1" customWidth="1"/>
    <col min="4" max="4" width="11.28515625" style="252" bestFit="1" customWidth="1"/>
    <col min="5" max="5" width="11.42578125" style="203" customWidth="1"/>
    <col min="6" max="7" width="11.28515625" style="199" bestFit="1" customWidth="1"/>
    <col min="8" max="12" width="11.28515625" style="199" customWidth="1"/>
    <col min="13" max="13" width="7" style="199" hidden="1" customWidth="1"/>
    <col min="14" max="14" width="7.5703125" style="199" hidden="1" customWidth="1"/>
    <col min="15" max="16" width="7.42578125" style="199" hidden="1" customWidth="1"/>
    <col min="17" max="17" width="11.85546875" style="68" hidden="1" customWidth="1"/>
    <col min="18" max="24" width="9.5703125" style="199" hidden="1" customWidth="1"/>
    <col min="25" max="25" width="9.140625" style="199" hidden="1" customWidth="1"/>
    <col min="26" max="26" width="9.5703125" style="199" hidden="1" customWidth="1"/>
    <col min="27" max="37" width="10.5703125" style="68" hidden="1" customWidth="1"/>
    <col min="38" max="39" width="11.5703125" style="68" hidden="1" customWidth="1"/>
    <col min="40" max="43" width="10.5703125" style="68" hidden="1" customWidth="1"/>
    <col min="44" max="48" width="10.5703125" style="199" hidden="1" customWidth="1"/>
    <col min="49" max="50" width="11.5703125" style="199" hidden="1" customWidth="1"/>
    <col min="51" max="51" width="15" style="199" hidden="1" customWidth="1"/>
    <col min="52" max="54" width="12.42578125" style="68" hidden="1" customWidth="1"/>
    <col min="55" max="55" width="24.42578125" style="68" hidden="1" customWidth="1"/>
    <col min="56" max="59" width="15.85546875" style="199" hidden="1" customWidth="1"/>
    <col min="60" max="60" width="0" style="68" hidden="1" customWidth="1"/>
    <col min="61" max="61" width="18.42578125" style="68" hidden="1" customWidth="1"/>
    <col min="62" max="62" width="0" style="68" hidden="1" customWidth="1"/>
    <col min="63" max="77" width="9.140625" style="68"/>
    <col min="78" max="78" width="10.42578125" style="68" bestFit="1" customWidth="1"/>
    <col min="79" max="82" width="9.140625" style="68"/>
    <col min="83" max="83" width="22.7109375" style="68" bestFit="1" customWidth="1"/>
    <col min="84" max="16384" width="9.140625" style="68"/>
  </cols>
  <sheetData>
    <row r="1" spans="1:137" s="312" customFormat="1" ht="12.75" customHeight="1">
      <c r="A1" s="311" t="s">
        <v>522</v>
      </c>
      <c r="B1" s="312" t="s">
        <v>1288</v>
      </c>
      <c r="C1" s="311" t="s">
        <v>116</v>
      </c>
      <c r="D1" s="313" t="s">
        <v>1214</v>
      </c>
      <c r="E1" s="431" t="s">
        <v>1314</v>
      </c>
      <c r="F1" s="432" t="s">
        <v>1326</v>
      </c>
      <c r="G1" s="432" t="s">
        <v>1380</v>
      </c>
      <c r="H1" s="432" t="s">
        <v>1517</v>
      </c>
      <c r="I1" s="432" t="s">
        <v>1701</v>
      </c>
      <c r="J1" s="721" t="s">
        <v>2045</v>
      </c>
      <c r="K1" s="721" t="s">
        <v>2493</v>
      </c>
      <c r="L1" s="721" t="s">
        <v>3001</v>
      </c>
      <c r="M1" s="395" t="s">
        <v>2249</v>
      </c>
      <c r="N1" s="395" t="s">
        <v>2250</v>
      </c>
      <c r="O1" s="395" t="s">
        <v>2251</v>
      </c>
      <c r="P1" s="395" t="s">
        <v>2252</v>
      </c>
      <c r="Q1" s="730" t="s">
        <v>2275</v>
      </c>
      <c r="R1" s="395" t="s">
        <v>2253</v>
      </c>
      <c r="S1" s="730" t="s">
        <v>2254</v>
      </c>
      <c r="T1" s="730" t="s">
        <v>2255</v>
      </c>
      <c r="U1" s="730" t="s">
        <v>2256</v>
      </c>
      <c r="V1" s="730" t="s">
        <v>2257</v>
      </c>
      <c r="W1" s="730" t="s">
        <v>2258</v>
      </c>
      <c r="X1" s="730" t="s">
        <v>2259</v>
      </c>
      <c r="Y1" s="730" t="s">
        <v>2260</v>
      </c>
      <c r="Z1" s="730" t="s">
        <v>2261</v>
      </c>
      <c r="AA1" s="730" t="s">
        <v>2262</v>
      </c>
      <c r="AB1" s="730" t="s">
        <v>2263</v>
      </c>
      <c r="AC1" s="730" t="s">
        <v>2264</v>
      </c>
      <c r="AD1" s="730" t="s">
        <v>2265</v>
      </c>
      <c r="AE1" s="730" t="s">
        <v>2266</v>
      </c>
      <c r="AF1" s="730" t="s">
        <v>2267</v>
      </c>
      <c r="AG1" s="730" t="s">
        <v>2268</v>
      </c>
      <c r="AH1" s="730" t="s">
        <v>2269</v>
      </c>
      <c r="AI1" s="730" t="s">
        <v>2270</v>
      </c>
      <c r="AJ1" s="730" t="s">
        <v>2271</v>
      </c>
      <c r="AK1" s="730" t="s">
        <v>2272</v>
      </c>
      <c r="AL1" s="730" t="s">
        <v>2273</v>
      </c>
      <c r="AM1" s="730" t="s">
        <v>2274</v>
      </c>
      <c r="AN1" s="730" t="s">
        <v>2276</v>
      </c>
      <c r="AO1" s="730" t="s">
        <v>2277</v>
      </c>
      <c r="AP1" s="730" t="s">
        <v>2278</v>
      </c>
      <c r="AQ1" s="730" t="s">
        <v>2279</v>
      </c>
      <c r="AR1" s="730" t="s">
        <v>2280</v>
      </c>
      <c r="AS1" s="730" t="s">
        <v>2281</v>
      </c>
      <c r="AT1" s="730" t="s">
        <v>2282</v>
      </c>
      <c r="AU1" s="730" t="s">
        <v>2283</v>
      </c>
      <c r="AV1" s="730" t="s">
        <v>2284</v>
      </c>
      <c r="AW1" s="730" t="s">
        <v>2285</v>
      </c>
      <c r="AX1" s="730" t="s">
        <v>2286</v>
      </c>
      <c r="AY1" s="730" t="s">
        <v>2287</v>
      </c>
      <c r="AZ1" s="730" t="s">
        <v>2288</v>
      </c>
      <c r="BA1" s="730" t="s">
        <v>2289</v>
      </c>
      <c r="BB1" s="730" t="s">
        <v>2290</v>
      </c>
      <c r="BC1" s="730" t="s">
        <v>2291</v>
      </c>
      <c r="BD1" s="730" t="s">
        <v>2292</v>
      </c>
      <c r="BE1" s="730" t="s">
        <v>2293</v>
      </c>
      <c r="BF1" s="730" t="s">
        <v>2294</v>
      </c>
      <c r="BG1" s="434" t="s">
        <v>522</v>
      </c>
      <c r="BH1" s="435" t="s">
        <v>884</v>
      </c>
      <c r="BI1" s="436" t="s">
        <v>883</v>
      </c>
      <c r="BJ1" s="437" t="s">
        <v>1288</v>
      </c>
      <c r="BK1" s="438" t="s">
        <v>1506</v>
      </c>
      <c r="BL1" s="312" t="s">
        <v>1319</v>
      </c>
      <c r="BM1" s="439" t="s">
        <v>1354</v>
      </c>
    </row>
    <row r="2" spans="1:137" s="312" customFormat="1" ht="12.75" customHeight="1">
      <c r="A2" s="68" t="s">
        <v>1165</v>
      </c>
      <c r="B2" s="198" t="s">
        <v>1289</v>
      </c>
      <c r="C2" s="68" t="s">
        <v>799</v>
      </c>
      <c r="D2" s="199" t="s">
        <v>1190</v>
      </c>
      <c r="E2" s="203" t="s">
        <v>1190</v>
      </c>
      <c r="F2" s="199" t="s">
        <v>1190</v>
      </c>
      <c r="G2" s="198">
        <v>100</v>
      </c>
      <c r="H2" s="440" t="s">
        <v>1190</v>
      </c>
      <c r="I2" s="574" t="s">
        <v>1972</v>
      </c>
      <c r="J2" s="317" t="s">
        <v>1190</v>
      </c>
      <c r="K2" s="1077">
        <v>100</v>
      </c>
      <c r="L2" s="1077" t="s">
        <v>1190</v>
      </c>
      <c r="M2" s="1077">
        <v>0</v>
      </c>
      <c r="N2" s="1077">
        <v>0</v>
      </c>
      <c r="O2" s="1077">
        <v>0</v>
      </c>
      <c r="P2" s="1077">
        <v>0</v>
      </c>
      <c r="Q2" s="1077">
        <v>0</v>
      </c>
      <c r="R2" s="1077">
        <v>0</v>
      </c>
      <c r="S2" s="1077">
        <v>0</v>
      </c>
      <c r="T2" s="1077">
        <v>0</v>
      </c>
      <c r="U2" s="1077">
        <v>0</v>
      </c>
      <c r="V2" s="1077">
        <v>0</v>
      </c>
      <c r="W2" s="1077">
        <v>0</v>
      </c>
      <c r="X2" s="1077">
        <v>0</v>
      </c>
      <c r="Y2" s="1077">
        <v>0</v>
      </c>
      <c r="Z2" s="1077">
        <v>0</v>
      </c>
      <c r="AA2" s="1077">
        <v>0</v>
      </c>
      <c r="AB2" s="1077">
        <v>0</v>
      </c>
      <c r="AC2" s="1077">
        <v>0</v>
      </c>
      <c r="AD2" s="1077">
        <v>0</v>
      </c>
      <c r="AE2" s="1077">
        <v>0</v>
      </c>
      <c r="AF2" s="1077">
        <v>0</v>
      </c>
      <c r="AG2" s="1077">
        <v>0</v>
      </c>
      <c r="AH2" s="1077">
        <v>0</v>
      </c>
      <c r="AI2" s="1077">
        <v>0</v>
      </c>
      <c r="AJ2" s="1077">
        <v>0</v>
      </c>
      <c r="AK2" s="1077">
        <v>0</v>
      </c>
      <c r="AL2" s="1077">
        <v>0</v>
      </c>
      <c r="AM2" s="1077">
        <v>0</v>
      </c>
      <c r="AN2" s="1077">
        <v>0</v>
      </c>
      <c r="AO2" s="1077">
        <v>0</v>
      </c>
      <c r="AP2" s="1077">
        <v>0</v>
      </c>
      <c r="AQ2" s="1077">
        <v>0</v>
      </c>
      <c r="AR2" s="1077">
        <v>0</v>
      </c>
      <c r="AS2" s="1077">
        <v>0</v>
      </c>
      <c r="AT2" s="1077">
        <v>0</v>
      </c>
      <c r="AU2" s="1077">
        <v>0</v>
      </c>
      <c r="AV2" s="1077">
        <v>0</v>
      </c>
      <c r="AW2" s="1077">
        <v>0</v>
      </c>
      <c r="AX2" s="1077">
        <v>0</v>
      </c>
      <c r="AY2" s="1077" t="s">
        <v>1333</v>
      </c>
      <c r="AZ2" s="1077" t="s">
        <v>1333</v>
      </c>
      <c r="BA2" s="1077" t="s">
        <v>1333</v>
      </c>
      <c r="BB2" s="1077" t="s">
        <v>1333</v>
      </c>
      <c r="BC2" s="1077">
        <v>0</v>
      </c>
      <c r="BD2" s="1077">
        <v>0</v>
      </c>
      <c r="BE2" s="1077">
        <v>0</v>
      </c>
      <c r="BF2" s="1077">
        <v>0</v>
      </c>
      <c r="BG2" s="201" t="s">
        <v>1165</v>
      </c>
      <c r="BH2" s="201" t="s">
        <v>799</v>
      </c>
      <c r="BI2" s="93" t="s">
        <v>1237</v>
      </c>
      <c r="BJ2" s="364">
        <v>101</v>
      </c>
      <c r="BK2" s="441" t="s">
        <v>1179</v>
      </c>
      <c r="BL2" s="68"/>
      <c r="BM2" s="369" t="s">
        <v>792</v>
      </c>
      <c r="BN2" s="375"/>
      <c r="BO2" s="375"/>
      <c r="BP2" s="375"/>
      <c r="BQ2" s="375"/>
      <c r="BR2" s="375"/>
      <c r="BS2" s="375"/>
      <c r="BT2" s="375"/>
      <c r="BU2" s="375"/>
      <c r="BV2" s="375"/>
      <c r="BW2" s="375"/>
      <c r="BX2" s="375"/>
      <c r="BY2" s="375"/>
      <c r="BZ2" s="375"/>
      <c r="CA2" s="375"/>
      <c r="CB2" s="375"/>
      <c r="CC2" s="376"/>
      <c r="CD2" s="376"/>
      <c r="CE2" s="43"/>
      <c r="CF2" s="43"/>
      <c r="CG2" s="43"/>
      <c r="CH2" s="43"/>
      <c r="CI2" s="43"/>
      <c r="CJ2" s="43"/>
      <c r="CK2" s="43"/>
      <c r="CL2" s="43"/>
      <c r="CM2" s="43"/>
      <c r="CN2" s="43"/>
      <c r="CO2" s="43"/>
      <c r="CP2" s="43"/>
      <c r="CQ2" s="43"/>
      <c r="CR2" s="43"/>
      <c r="CS2" s="43"/>
      <c r="CT2" s="43"/>
      <c r="CU2" s="43"/>
      <c r="CV2" s="43"/>
      <c r="CW2" s="43"/>
      <c r="CX2" s="43"/>
      <c r="CY2" s="43"/>
      <c r="CZ2" s="43"/>
      <c r="DA2" s="320"/>
      <c r="DB2" s="320"/>
      <c r="DC2" s="43"/>
      <c r="DD2" s="377"/>
      <c r="DE2" s="43"/>
      <c r="DF2" s="43"/>
      <c r="DG2" s="43"/>
      <c r="DH2" s="43"/>
      <c r="DI2" s="43"/>
      <c r="DJ2" s="43"/>
      <c r="DK2" s="43"/>
      <c r="DL2" s="43"/>
      <c r="DM2" s="43"/>
      <c r="DN2" s="43"/>
      <c r="DO2" s="43"/>
      <c r="DP2" s="43"/>
      <c r="DQ2" s="43"/>
      <c r="DR2" s="43"/>
      <c r="DS2" s="43"/>
      <c r="DT2" s="43"/>
      <c r="DU2" s="43"/>
      <c r="DV2" s="43"/>
      <c r="DW2" s="43"/>
      <c r="DX2" s="43"/>
      <c r="DY2" s="43"/>
      <c r="DZ2" s="43"/>
      <c r="EA2" s="331"/>
      <c r="EB2" s="331"/>
      <c r="EC2" s="378"/>
      <c r="ED2" s="344"/>
      <c r="EE2" s="331"/>
      <c r="EF2" s="331"/>
      <c r="EG2" s="43"/>
    </row>
    <row r="3" spans="1:137" ht="15.75">
      <c r="A3" s="68" t="s">
        <v>144</v>
      </c>
      <c r="B3" s="198" t="s">
        <v>1289</v>
      </c>
      <c r="C3" s="68" t="s">
        <v>534</v>
      </c>
      <c r="D3" s="199" t="s">
        <v>1190</v>
      </c>
      <c r="E3" s="203" t="s">
        <v>1190</v>
      </c>
      <c r="F3" s="199" t="s">
        <v>1190</v>
      </c>
      <c r="G3" s="198" t="s">
        <v>1190</v>
      </c>
      <c r="H3" s="440" t="s">
        <v>1190</v>
      </c>
      <c r="I3" s="574" t="s">
        <v>1972</v>
      </c>
      <c r="J3" s="317" t="s">
        <v>1190</v>
      </c>
      <c r="K3" s="1077" t="s">
        <v>1190</v>
      </c>
      <c r="L3" s="1077" t="s">
        <v>1190</v>
      </c>
      <c r="M3" s="1077">
        <v>0</v>
      </c>
      <c r="N3" s="1077">
        <v>0</v>
      </c>
      <c r="O3" s="1077">
        <v>0</v>
      </c>
      <c r="P3" s="1077">
        <v>0</v>
      </c>
      <c r="Q3" s="1077">
        <v>0</v>
      </c>
      <c r="R3" s="1077">
        <v>0</v>
      </c>
      <c r="S3" s="1077">
        <v>0</v>
      </c>
      <c r="T3" s="1077">
        <v>0</v>
      </c>
      <c r="U3" s="1077">
        <v>0</v>
      </c>
      <c r="V3" s="1077">
        <v>0</v>
      </c>
      <c r="W3" s="1077">
        <v>0</v>
      </c>
      <c r="X3" s="1077">
        <v>0</v>
      </c>
      <c r="Y3" s="1077">
        <v>0</v>
      </c>
      <c r="Z3" s="1077">
        <v>0</v>
      </c>
      <c r="AA3" s="1077">
        <v>0</v>
      </c>
      <c r="AB3" s="1077">
        <v>0</v>
      </c>
      <c r="AC3" s="1077">
        <v>0</v>
      </c>
      <c r="AD3" s="1077">
        <v>0</v>
      </c>
      <c r="AE3" s="1077">
        <v>0</v>
      </c>
      <c r="AF3" s="1077">
        <v>0</v>
      </c>
      <c r="AG3" s="1077">
        <v>0</v>
      </c>
      <c r="AH3" s="1077">
        <v>0</v>
      </c>
      <c r="AI3" s="1077">
        <v>0</v>
      </c>
      <c r="AJ3" s="1077">
        <v>0</v>
      </c>
      <c r="AK3" s="1077">
        <v>0</v>
      </c>
      <c r="AL3" s="1077">
        <v>0</v>
      </c>
      <c r="AM3" s="1077">
        <v>0</v>
      </c>
      <c r="AN3" s="1077">
        <v>0</v>
      </c>
      <c r="AO3" s="1077">
        <v>0</v>
      </c>
      <c r="AP3" s="1077">
        <v>0</v>
      </c>
      <c r="AQ3" s="1077">
        <v>0</v>
      </c>
      <c r="AR3" s="1077">
        <v>0</v>
      </c>
      <c r="AS3" s="1077">
        <v>0</v>
      </c>
      <c r="AT3" s="1077">
        <v>0</v>
      </c>
      <c r="AU3" s="1077">
        <v>0</v>
      </c>
      <c r="AV3" s="1077">
        <v>0</v>
      </c>
      <c r="AW3" s="1077">
        <v>0</v>
      </c>
      <c r="AX3" s="1077">
        <v>0</v>
      </c>
      <c r="AY3" s="1077" t="s">
        <v>1333</v>
      </c>
      <c r="AZ3" s="1077" t="s">
        <v>1333</v>
      </c>
      <c r="BA3" s="1077" t="s">
        <v>1333</v>
      </c>
      <c r="BB3" s="1077" t="s">
        <v>1333</v>
      </c>
      <c r="BC3" s="1077">
        <v>0</v>
      </c>
      <c r="BD3" s="1077">
        <v>0</v>
      </c>
      <c r="BE3" s="1077">
        <v>0</v>
      </c>
      <c r="BF3" s="1077">
        <v>0</v>
      </c>
      <c r="BG3" s="201" t="s">
        <v>144</v>
      </c>
      <c r="BH3" s="201" t="s">
        <v>534</v>
      </c>
      <c r="BI3" s="93" t="s">
        <v>1237</v>
      </c>
      <c r="BJ3" s="364">
        <v>101</v>
      </c>
      <c r="BK3" s="441" t="s">
        <v>1180</v>
      </c>
      <c r="BM3" s="369" t="s">
        <v>792</v>
      </c>
      <c r="BN3" s="375"/>
      <c r="BO3" s="375"/>
      <c r="BP3" s="375"/>
      <c r="BQ3" s="375"/>
      <c r="BR3" s="375"/>
      <c r="BS3" s="375"/>
      <c r="BT3" s="375"/>
      <c r="BU3" s="375"/>
      <c r="BV3" s="375"/>
      <c r="BW3" s="375"/>
      <c r="BX3" s="375"/>
      <c r="BY3" s="375"/>
      <c r="BZ3" s="375"/>
      <c r="CA3" s="375"/>
      <c r="CB3" s="375"/>
      <c r="CC3" s="376"/>
      <c r="CD3" s="376"/>
      <c r="CE3" s="43"/>
      <c r="CF3" s="43"/>
      <c r="CG3" s="43"/>
      <c r="CH3" s="43"/>
      <c r="CI3" s="43"/>
      <c r="CJ3" s="43"/>
      <c r="CK3" s="43"/>
      <c r="CL3" s="43"/>
      <c r="CM3" s="43"/>
      <c r="CN3" s="43"/>
      <c r="CO3" s="43"/>
      <c r="CP3" s="43"/>
      <c r="CQ3" s="43"/>
      <c r="CR3" s="43"/>
      <c r="CS3" s="43"/>
      <c r="CT3" s="43"/>
      <c r="CU3" s="43"/>
      <c r="CV3" s="43"/>
      <c r="CW3" s="43"/>
      <c r="CX3" s="43"/>
      <c r="CY3" s="43"/>
      <c r="CZ3" s="43"/>
      <c r="DA3" s="320"/>
      <c r="DB3" s="320"/>
      <c r="DC3" s="43"/>
      <c r="DD3" s="377"/>
      <c r="DE3" s="43"/>
      <c r="DF3" s="43"/>
      <c r="DG3" s="43"/>
      <c r="DH3" s="43"/>
      <c r="DI3" s="43"/>
      <c r="DJ3" s="43"/>
      <c r="DK3" s="43"/>
      <c r="DL3" s="43"/>
      <c r="DM3" s="43"/>
      <c r="DN3" s="43"/>
      <c r="DO3" s="43"/>
      <c r="DP3" s="43"/>
      <c r="DQ3" s="43"/>
      <c r="DR3" s="43"/>
      <c r="DS3" s="43"/>
      <c r="DT3" s="43"/>
      <c r="DU3" s="43"/>
      <c r="DV3" s="43"/>
      <c r="DW3" s="43"/>
      <c r="DX3" s="43"/>
      <c r="DY3" s="43"/>
      <c r="DZ3" s="43"/>
      <c r="EA3" s="331"/>
      <c r="EB3" s="331"/>
      <c r="EC3" s="378"/>
      <c r="ED3" s="344"/>
      <c r="EE3" s="331"/>
      <c r="EF3" s="331"/>
      <c r="EG3" s="43"/>
    </row>
    <row r="4" spans="1:137" ht="15.75">
      <c r="A4" s="68" t="s">
        <v>112</v>
      </c>
      <c r="B4" s="198" t="s">
        <v>1290</v>
      </c>
      <c r="C4" s="68" t="s">
        <v>695</v>
      </c>
      <c r="D4" s="199">
        <v>75</v>
      </c>
      <c r="E4" s="247">
        <v>100</v>
      </c>
      <c r="F4" s="199">
        <v>100</v>
      </c>
      <c r="G4" s="198" t="s">
        <v>1403</v>
      </c>
      <c r="H4" s="440" t="s">
        <v>1512</v>
      </c>
      <c r="I4" s="574" t="s">
        <v>1332</v>
      </c>
      <c r="J4" s="317" t="s">
        <v>1332</v>
      </c>
      <c r="K4" s="1077">
        <v>100</v>
      </c>
      <c r="L4" s="1077" t="s">
        <v>1332</v>
      </c>
      <c r="M4" s="1077">
        <v>0</v>
      </c>
      <c r="N4" s="1077">
        <v>7</v>
      </c>
      <c r="O4" s="1077">
        <v>7</v>
      </c>
      <c r="P4" s="1077">
        <v>0</v>
      </c>
      <c r="Q4" s="1077">
        <v>7</v>
      </c>
      <c r="R4" s="1077">
        <v>0</v>
      </c>
      <c r="S4" s="1077">
        <v>0</v>
      </c>
      <c r="T4" s="1077">
        <v>0</v>
      </c>
      <c r="U4" s="1077">
        <v>0</v>
      </c>
      <c r="V4" s="1077">
        <v>0</v>
      </c>
      <c r="W4" s="1077">
        <v>0</v>
      </c>
      <c r="X4" s="1077">
        <v>0</v>
      </c>
      <c r="Y4" s="1077">
        <v>0</v>
      </c>
      <c r="Z4" s="1077">
        <v>0</v>
      </c>
      <c r="AA4" s="1077">
        <v>0</v>
      </c>
      <c r="AB4" s="1077">
        <v>0</v>
      </c>
      <c r="AC4" s="1077">
        <v>0</v>
      </c>
      <c r="AD4" s="1077">
        <v>0</v>
      </c>
      <c r="AE4" s="1077">
        <v>0</v>
      </c>
      <c r="AF4" s="1077">
        <v>0</v>
      </c>
      <c r="AG4" s="1077">
        <v>0</v>
      </c>
      <c r="AH4" s="1077">
        <v>0</v>
      </c>
      <c r="AI4" s="1077">
        <v>0</v>
      </c>
      <c r="AJ4" s="1077">
        <v>0</v>
      </c>
      <c r="AK4" s="1077">
        <v>0</v>
      </c>
      <c r="AL4" s="1077">
        <v>0</v>
      </c>
      <c r="AM4" s="1077">
        <v>0</v>
      </c>
      <c r="AN4" s="1077">
        <v>0</v>
      </c>
      <c r="AO4" s="1077">
        <v>0</v>
      </c>
      <c r="AP4" s="1077">
        <v>0</v>
      </c>
      <c r="AQ4" s="1077">
        <v>0</v>
      </c>
      <c r="AR4" s="1077">
        <v>0</v>
      </c>
      <c r="AS4" s="1077">
        <v>0</v>
      </c>
      <c r="AT4" s="1077">
        <v>0</v>
      </c>
      <c r="AU4" s="1077">
        <v>0</v>
      </c>
      <c r="AV4" s="1077">
        <v>0</v>
      </c>
      <c r="AW4" s="1077">
        <v>0</v>
      </c>
      <c r="AX4" s="1077">
        <v>0</v>
      </c>
      <c r="AY4" s="1077" t="s">
        <v>1333</v>
      </c>
      <c r="AZ4" s="1077" t="s">
        <v>1333</v>
      </c>
      <c r="BA4" s="1077" t="s">
        <v>1333</v>
      </c>
      <c r="BB4" s="1077" t="s">
        <v>1333</v>
      </c>
      <c r="BC4" s="1077">
        <v>0</v>
      </c>
      <c r="BD4" s="1077">
        <v>0</v>
      </c>
      <c r="BE4" s="1077">
        <v>0</v>
      </c>
      <c r="BF4" s="1077">
        <v>0</v>
      </c>
      <c r="BG4" s="201" t="s">
        <v>112</v>
      </c>
      <c r="BH4" s="201" t="s">
        <v>695</v>
      </c>
      <c r="BI4" s="93" t="s">
        <v>1237</v>
      </c>
      <c r="BJ4" s="364">
        <v>123</v>
      </c>
      <c r="BK4" s="441" t="s">
        <v>1181</v>
      </c>
      <c r="BM4" s="369" t="s">
        <v>792</v>
      </c>
      <c r="BN4" s="375"/>
      <c r="BO4" s="375"/>
      <c r="BP4" s="375"/>
      <c r="BQ4" s="375"/>
      <c r="BR4" s="375"/>
      <c r="BS4" s="375"/>
      <c r="BT4" s="375"/>
      <c r="BU4" s="375"/>
      <c r="BV4" s="375"/>
      <c r="BW4" s="375"/>
      <c r="BX4" s="375"/>
      <c r="BY4" s="375"/>
      <c r="BZ4" s="375"/>
      <c r="CA4" s="375"/>
      <c r="CB4" s="375"/>
      <c r="CC4" s="376"/>
      <c r="CD4" s="376"/>
      <c r="CE4" s="43"/>
      <c r="CF4" s="43"/>
      <c r="CG4" s="43"/>
      <c r="CH4" s="43"/>
      <c r="CI4" s="43"/>
      <c r="CJ4" s="43"/>
      <c r="CK4" s="43"/>
      <c r="CL4" s="43"/>
      <c r="CM4" s="43"/>
      <c r="CN4" s="43"/>
      <c r="CO4" s="43"/>
      <c r="CP4" s="43"/>
      <c r="CQ4" s="43"/>
      <c r="CR4" s="43"/>
      <c r="CS4" s="43"/>
      <c r="CT4" s="43"/>
      <c r="CU4" s="43"/>
      <c r="CV4" s="43"/>
      <c r="CW4" s="43"/>
      <c r="CX4" s="43"/>
      <c r="CY4" s="43"/>
      <c r="CZ4" s="43"/>
      <c r="DA4" s="43"/>
      <c r="DB4" s="320"/>
      <c r="DC4" s="43"/>
      <c r="DD4" s="383"/>
      <c r="DE4" s="43"/>
      <c r="DF4" s="43"/>
      <c r="DG4" s="43"/>
      <c r="DH4" s="43"/>
      <c r="DI4" s="43"/>
      <c r="DJ4" s="43"/>
      <c r="DK4" s="43"/>
      <c r="DL4" s="43"/>
      <c r="DM4" s="43"/>
      <c r="DN4" s="43"/>
      <c r="DO4" s="43"/>
      <c r="DP4" s="43"/>
      <c r="DQ4" s="43"/>
      <c r="DR4" s="43"/>
      <c r="DS4" s="43"/>
      <c r="DT4" s="43"/>
      <c r="DU4" s="43"/>
      <c r="DV4" s="43"/>
      <c r="DW4" s="43"/>
      <c r="DX4" s="43"/>
      <c r="DY4" s="43"/>
      <c r="DZ4" s="43"/>
      <c r="EA4" s="331"/>
      <c r="EB4" s="331"/>
      <c r="EC4" s="378"/>
      <c r="ED4" s="344"/>
      <c r="EE4" s="331"/>
      <c r="EF4" s="331"/>
      <c r="EG4" s="43"/>
    </row>
    <row r="5" spans="1:137" ht="15.75">
      <c r="A5" s="68" t="s">
        <v>403</v>
      </c>
      <c r="B5" s="198" t="s">
        <v>1289</v>
      </c>
      <c r="C5" s="68" t="s">
        <v>636</v>
      </c>
      <c r="D5" s="199" t="s">
        <v>1190</v>
      </c>
      <c r="E5" s="203" t="s">
        <v>1190</v>
      </c>
      <c r="F5" s="199">
        <v>100</v>
      </c>
      <c r="G5" s="198" t="s">
        <v>1190</v>
      </c>
      <c r="H5" s="440" t="s">
        <v>1190</v>
      </c>
      <c r="I5" s="574" t="s">
        <v>1972</v>
      </c>
      <c r="J5" s="317" t="s">
        <v>1190</v>
      </c>
      <c r="K5" s="1077">
        <v>100</v>
      </c>
      <c r="L5" s="1077" t="s">
        <v>1190</v>
      </c>
      <c r="M5" s="1077">
        <v>0</v>
      </c>
      <c r="N5" s="1077">
        <v>0</v>
      </c>
      <c r="O5" s="1077">
        <v>0</v>
      </c>
      <c r="P5" s="1077">
        <v>0</v>
      </c>
      <c r="Q5" s="1077">
        <v>0</v>
      </c>
      <c r="R5" s="1077">
        <v>0</v>
      </c>
      <c r="S5" s="1077">
        <v>0</v>
      </c>
      <c r="T5" s="1077">
        <v>0</v>
      </c>
      <c r="U5" s="1077">
        <v>0</v>
      </c>
      <c r="V5" s="1077">
        <v>0</v>
      </c>
      <c r="W5" s="1077">
        <v>0</v>
      </c>
      <c r="X5" s="1077">
        <v>0</v>
      </c>
      <c r="Y5" s="1077">
        <v>0</v>
      </c>
      <c r="Z5" s="1077">
        <v>0</v>
      </c>
      <c r="AA5" s="1077">
        <v>0</v>
      </c>
      <c r="AB5" s="1077">
        <v>0</v>
      </c>
      <c r="AC5" s="1077">
        <v>0</v>
      </c>
      <c r="AD5" s="1077">
        <v>0</v>
      </c>
      <c r="AE5" s="1077">
        <v>0</v>
      </c>
      <c r="AF5" s="1077">
        <v>0</v>
      </c>
      <c r="AG5" s="1077">
        <v>0</v>
      </c>
      <c r="AH5" s="1077">
        <v>0</v>
      </c>
      <c r="AI5" s="1077">
        <v>0</v>
      </c>
      <c r="AJ5" s="1077">
        <v>0</v>
      </c>
      <c r="AK5" s="1077">
        <v>0</v>
      </c>
      <c r="AL5" s="1077">
        <v>0</v>
      </c>
      <c r="AM5" s="1077">
        <v>0</v>
      </c>
      <c r="AN5" s="1077">
        <v>0</v>
      </c>
      <c r="AO5" s="1077">
        <v>0</v>
      </c>
      <c r="AP5" s="1077">
        <v>0</v>
      </c>
      <c r="AQ5" s="1077">
        <v>0</v>
      </c>
      <c r="AR5" s="1077">
        <v>0</v>
      </c>
      <c r="AS5" s="1077">
        <v>0</v>
      </c>
      <c r="AT5" s="1077">
        <v>0</v>
      </c>
      <c r="AU5" s="1077">
        <v>0</v>
      </c>
      <c r="AV5" s="1077">
        <v>0</v>
      </c>
      <c r="AW5" s="1077">
        <v>0</v>
      </c>
      <c r="AX5" s="1077">
        <v>0</v>
      </c>
      <c r="AY5" s="1077" t="s">
        <v>1333</v>
      </c>
      <c r="AZ5" s="1077" t="s">
        <v>1333</v>
      </c>
      <c r="BA5" s="1077" t="s">
        <v>1333</v>
      </c>
      <c r="BB5" s="1077" t="s">
        <v>1333</v>
      </c>
      <c r="BC5" s="1077">
        <v>0</v>
      </c>
      <c r="BD5" s="1077">
        <v>0</v>
      </c>
      <c r="BE5" s="1077">
        <v>0</v>
      </c>
      <c r="BF5" s="1077">
        <v>0</v>
      </c>
      <c r="BG5" s="201" t="s">
        <v>403</v>
      </c>
      <c r="BH5" s="201" t="s">
        <v>636</v>
      </c>
      <c r="BI5" s="93" t="s">
        <v>1237</v>
      </c>
      <c r="BJ5" s="364">
        <v>101</v>
      </c>
      <c r="BK5" s="441" t="s">
        <v>1179</v>
      </c>
      <c r="BM5" s="369" t="s">
        <v>792</v>
      </c>
      <c r="BN5" s="375"/>
      <c r="BO5" s="375"/>
      <c r="BP5" s="375"/>
      <c r="BQ5" s="375"/>
      <c r="BR5" s="375"/>
      <c r="BS5" s="375"/>
      <c r="BT5" s="375"/>
      <c r="BU5" s="375"/>
      <c r="BV5" s="375"/>
      <c r="BW5" s="375"/>
      <c r="BX5" s="375"/>
      <c r="BY5" s="375"/>
      <c r="BZ5" s="375"/>
      <c r="CA5" s="375"/>
      <c r="CB5" s="375"/>
      <c r="CC5" s="376"/>
      <c r="CD5" s="376"/>
      <c r="CE5" s="43"/>
      <c r="CF5" s="43"/>
      <c r="CG5" s="43"/>
      <c r="CH5" s="43"/>
      <c r="CI5" s="43"/>
      <c r="CJ5" s="43"/>
      <c r="CK5" s="43"/>
      <c r="CL5" s="43"/>
      <c r="CM5" s="43"/>
      <c r="CN5" s="43"/>
      <c r="CO5" s="43"/>
      <c r="CP5" s="43"/>
      <c r="CQ5" s="43"/>
      <c r="CR5" s="43"/>
      <c r="CS5" s="43"/>
      <c r="CT5" s="43"/>
      <c r="CU5" s="43"/>
      <c r="CV5" s="43"/>
      <c r="CW5" s="43"/>
      <c r="CX5" s="43"/>
      <c r="CY5" s="43"/>
      <c r="CZ5" s="43"/>
      <c r="DA5" s="320"/>
      <c r="DB5" s="320"/>
      <c r="DC5" s="43"/>
      <c r="DD5" s="379"/>
      <c r="DE5" s="43"/>
      <c r="DF5" s="43"/>
      <c r="DG5" s="43"/>
      <c r="DH5" s="43"/>
      <c r="DI5" s="43"/>
      <c r="DJ5" s="43"/>
      <c r="DK5" s="43"/>
      <c r="DL5" s="43"/>
      <c r="DM5" s="43"/>
      <c r="DN5" s="43"/>
      <c r="DO5" s="43"/>
      <c r="DP5" s="43"/>
      <c r="DQ5" s="43"/>
      <c r="DR5" s="43"/>
      <c r="DS5" s="43"/>
      <c r="DT5" s="43"/>
      <c r="DU5" s="43"/>
      <c r="DV5" s="43"/>
      <c r="DW5" s="43"/>
      <c r="DX5" s="43"/>
      <c r="DY5" s="43"/>
      <c r="DZ5" s="43"/>
      <c r="EA5" s="331"/>
      <c r="EB5" s="331"/>
      <c r="EC5" s="378"/>
      <c r="ED5" s="344"/>
      <c r="EE5" s="331"/>
      <c r="EF5" s="331"/>
      <c r="EG5" s="43"/>
    </row>
    <row r="6" spans="1:137" ht="15.75">
      <c r="A6" s="68" t="s">
        <v>329</v>
      </c>
      <c r="B6" s="198" t="s">
        <v>1289</v>
      </c>
      <c r="C6" s="68" t="s">
        <v>741</v>
      </c>
      <c r="D6" s="199" t="s">
        <v>1190</v>
      </c>
      <c r="E6" s="203" t="s">
        <v>1190</v>
      </c>
      <c r="F6" s="199" t="s">
        <v>1190</v>
      </c>
      <c r="G6" s="198" t="s">
        <v>1332</v>
      </c>
      <c r="H6" s="440" t="s">
        <v>1332</v>
      </c>
      <c r="I6" s="574" t="s">
        <v>1332</v>
      </c>
      <c r="J6" s="317" t="s">
        <v>1332</v>
      </c>
      <c r="K6" s="1077">
        <v>100</v>
      </c>
      <c r="L6" s="1077" t="s">
        <v>1332</v>
      </c>
      <c r="M6" s="1077">
        <v>0</v>
      </c>
      <c r="N6" s="1077">
        <v>1</v>
      </c>
      <c r="O6" s="1077">
        <v>1</v>
      </c>
      <c r="P6" s="1077">
        <v>0</v>
      </c>
      <c r="Q6" s="1077">
        <v>1</v>
      </c>
      <c r="R6" s="1077">
        <v>0</v>
      </c>
      <c r="S6" s="1077">
        <v>0</v>
      </c>
      <c r="T6" s="1077">
        <v>0</v>
      </c>
      <c r="U6" s="1077">
        <v>0</v>
      </c>
      <c r="V6" s="1077">
        <v>0</v>
      </c>
      <c r="W6" s="1077">
        <v>0</v>
      </c>
      <c r="X6" s="1077">
        <v>0</v>
      </c>
      <c r="Y6" s="1077">
        <v>0</v>
      </c>
      <c r="Z6" s="1077">
        <v>0</v>
      </c>
      <c r="AA6" s="1077">
        <v>0</v>
      </c>
      <c r="AB6" s="1077">
        <v>0</v>
      </c>
      <c r="AC6" s="1077">
        <v>0</v>
      </c>
      <c r="AD6" s="1077">
        <v>0</v>
      </c>
      <c r="AE6" s="1077">
        <v>0</v>
      </c>
      <c r="AF6" s="1077">
        <v>0</v>
      </c>
      <c r="AG6" s="1077">
        <v>0</v>
      </c>
      <c r="AH6" s="1077">
        <v>0</v>
      </c>
      <c r="AI6" s="1077">
        <v>0</v>
      </c>
      <c r="AJ6" s="1077">
        <v>0</v>
      </c>
      <c r="AK6" s="1077">
        <v>0</v>
      </c>
      <c r="AL6" s="1077">
        <v>0</v>
      </c>
      <c r="AM6" s="1077">
        <v>0</v>
      </c>
      <c r="AN6" s="1077">
        <v>0</v>
      </c>
      <c r="AO6" s="1077">
        <v>0</v>
      </c>
      <c r="AP6" s="1077">
        <v>0</v>
      </c>
      <c r="AQ6" s="1077">
        <v>0</v>
      </c>
      <c r="AR6" s="1077">
        <v>0</v>
      </c>
      <c r="AS6" s="1077">
        <v>0</v>
      </c>
      <c r="AT6" s="1077">
        <v>0</v>
      </c>
      <c r="AU6" s="1077">
        <v>0</v>
      </c>
      <c r="AV6" s="1077">
        <v>0</v>
      </c>
      <c r="AW6" s="1077">
        <v>0</v>
      </c>
      <c r="AX6" s="1077">
        <v>0</v>
      </c>
      <c r="AY6" s="1077" t="s">
        <v>1333</v>
      </c>
      <c r="AZ6" s="1077" t="s">
        <v>1333</v>
      </c>
      <c r="BA6" s="1077" t="s">
        <v>1333</v>
      </c>
      <c r="BB6" s="1077" t="s">
        <v>1333</v>
      </c>
      <c r="BC6" s="1077">
        <v>0</v>
      </c>
      <c r="BD6" s="1077">
        <v>0</v>
      </c>
      <c r="BE6" s="1077">
        <v>0</v>
      </c>
      <c r="BF6" s="1077">
        <v>0</v>
      </c>
      <c r="BG6" s="201" t="s">
        <v>329</v>
      </c>
      <c r="BH6" s="201" t="s">
        <v>741</v>
      </c>
      <c r="BI6" s="93" t="s">
        <v>1237</v>
      </c>
      <c r="BJ6" s="364">
        <v>101</v>
      </c>
      <c r="BK6" s="441" t="s">
        <v>1179</v>
      </c>
      <c r="BM6" s="369" t="s">
        <v>792</v>
      </c>
      <c r="BN6" s="375"/>
      <c r="BO6" s="375"/>
      <c r="BP6" s="375"/>
      <c r="BQ6" s="375"/>
      <c r="BR6" s="375"/>
      <c r="BS6" s="375"/>
      <c r="BT6" s="375"/>
      <c r="BU6" s="375"/>
      <c r="BV6" s="375"/>
      <c r="BW6" s="375"/>
      <c r="BX6" s="375"/>
      <c r="BY6" s="375"/>
      <c r="BZ6" s="375"/>
      <c r="CA6" s="375"/>
      <c r="CB6" s="375"/>
      <c r="CC6" s="376"/>
      <c r="CD6" s="376"/>
      <c r="CE6" s="43"/>
      <c r="CF6" s="43"/>
      <c r="CG6" s="43"/>
      <c r="CH6" s="43"/>
      <c r="CI6" s="43"/>
      <c r="CJ6" s="43"/>
      <c r="CK6" s="43"/>
      <c r="CL6" s="43"/>
      <c r="CM6" s="43"/>
      <c r="CN6" s="43"/>
      <c r="CO6" s="43"/>
      <c r="CP6" s="43"/>
      <c r="CQ6" s="43"/>
      <c r="CR6" s="43"/>
      <c r="CS6" s="43"/>
      <c r="CT6" s="43"/>
      <c r="CU6" s="43"/>
      <c r="CV6" s="43"/>
      <c r="CW6" s="43"/>
      <c r="CX6" s="43"/>
      <c r="CY6" s="43"/>
      <c r="CZ6" s="43"/>
      <c r="DA6" s="320"/>
      <c r="DB6" s="320"/>
      <c r="DC6" s="43"/>
      <c r="DD6" s="377"/>
      <c r="DE6" s="43"/>
      <c r="DF6" s="43"/>
      <c r="DG6" s="43"/>
      <c r="DH6" s="43"/>
      <c r="DI6" s="43"/>
      <c r="DJ6" s="43"/>
      <c r="DK6" s="43"/>
      <c r="DL6" s="43"/>
      <c r="DM6" s="43"/>
      <c r="DN6" s="43"/>
      <c r="DO6" s="43"/>
      <c r="DP6" s="43"/>
      <c r="DQ6" s="43"/>
      <c r="DR6" s="43"/>
      <c r="DS6" s="43"/>
      <c r="DT6" s="43"/>
      <c r="DU6" s="43"/>
      <c r="DV6" s="43"/>
      <c r="DW6" s="43"/>
      <c r="DX6" s="43"/>
      <c r="DY6" s="43"/>
      <c r="DZ6" s="43"/>
      <c r="EA6" s="331"/>
      <c r="EB6" s="331"/>
      <c r="EC6" s="378"/>
      <c r="ED6" s="344"/>
      <c r="EE6" s="331"/>
      <c r="EF6" s="331"/>
      <c r="EG6" s="43"/>
    </row>
    <row r="7" spans="1:137" ht="15.75">
      <c r="A7" s="68" t="s">
        <v>1150</v>
      </c>
      <c r="B7" s="198" t="s">
        <v>1290</v>
      </c>
      <c r="C7" s="68" t="s">
        <v>557</v>
      </c>
      <c r="D7" s="199">
        <v>33.33</v>
      </c>
      <c r="E7" s="247">
        <v>60</v>
      </c>
      <c r="F7" s="199">
        <v>83.3</v>
      </c>
      <c r="G7" s="198" t="s">
        <v>1332</v>
      </c>
      <c r="H7" s="440" t="s">
        <v>1332</v>
      </c>
      <c r="I7" s="574" t="s">
        <v>1332</v>
      </c>
      <c r="J7" s="317" t="s">
        <v>1332</v>
      </c>
      <c r="K7" s="1077">
        <v>100</v>
      </c>
      <c r="L7" s="1077" t="s">
        <v>1332</v>
      </c>
      <c r="M7" s="1077">
        <v>0</v>
      </c>
      <c r="N7" s="1077">
        <v>9</v>
      </c>
      <c r="O7" s="1077">
        <v>4</v>
      </c>
      <c r="P7" s="1077">
        <v>5</v>
      </c>
      <c r="Q7" s="1077">
        <v>9</v>
      </c>
      <c r="R7" s="1077">
        <v>0</v>
      </c>
      <c r="S7" s="1077">
        <v>0</v>
      </c>
      <c r="T7" s="1077">
        <v>0</v>
      </c>
      <c r="U7" s="1077">
        <v>0</v>
      </c>
      <c r="V7" s="1077">
        <v>0</v>
      </c>
      <c r="W7" s="1077">
        <v>0</v>
      </c>
      <c r="X7" s="1077">
        <v>0</v>
      </c>
      <c r="Y7" s="1077">
        <v>0</v>
      </c>
      <c r="Z7" s="1077">
        <v>0</v>
      </c>
      <c r="AA7" s="1077">
        <v>0</v>
      </c>
      <c r="AB7" s="1077">
        <v>0</v>
      </c>
      <c r="AC7" s="1077">
        <v>0</v>
      </c>
      <c r="AD7" s="1077">
        <v>0</v>
      </c>
      <c r="AE7" s="1077">
        <v>0</v>
      </c>
      <c r="AF7" s="1077">
        <v>0</v>
      </c>
      <c r="AG7" s="1077">
        <v>0</v>
      </c>
      <c r="AH7" s="1077">
        <v>0</v>
      </c>
      <c r="AI7" s="1077">
        <v>0</v>
      </c>
      <c r="AJ7" s="1077">
        <v>0</v>
      </c>
      <c r="AK7" s="1077">
        <v>0</v>
      </c>
      <c r="AL7" s="1077">
        <v>0</v>
      </c>
      <c r="AM7" s="1077">
        <v>0</v>
      </c>
      <c r="AN7" s="1077">
        <v>0</v>
      </c>
      <c r="AO7" s="1077">
        <v>0</v>
      </c>
      <c r="AP7" s="1077">
        <v>0</v>
      </c>
      <c r="AQ7" s="1077">
        <v>0</v>
      </c>
      <c r="AR7" s="1077">
        <v>0</v>
      </c>
      <c r="AS7" s="1077">
        <v>0</v>
      </c>
      <c r="AT7" s="1077">
        <v>0</v>
      </c>
      <c r="AU7" s="1077">
        <v>0</v>
      </c>
      <c r="AV7" s="1077">
        <v>0</v>
      </c>
      <c r="AW7" s="1077">
        <v>0</v>
      </c>
      <c r="AX7" s="1077">
        <v>0</v>
      </c>
      <c r="AY7" s="1077" t="s">
        <v>1333</v>
      </c>
      <c r="AZ7" s="1077" t="s">
        <v>1333</v>
      </c>
      <c r="BA7" s="1077" t="s">
        <v>1333</v>
      </c>
      <c r="BB7" s="1077" t="s">
        <v>1333</v>
      </c>
      <c r="BC7" s="1077">
        <v>0</v>
      </c>
      <c r="BD7" s="1077">
        <v>0</v>
      </c>
      <c r="BE7" s="1077">
        <v>0</v>
      </c>
      <c r="BF7" s="1077">
        <v>0</v>
      </c>
      <c r="BG7" s="201" t="s">
        <v>1150</v>
      </c>
      <c r="BH7" s="201" t="s">
        <v>557</v>
      </c>
      <c r="BI7" s="93" t="s">
        <v>1246</v>
      </c>
      <c r="BJ7" s="364">
        <v>123</v>
      </c>
      <c r="BK7" s="441" t="s">
        <v>1181</v>
      </c>
      <c r="BM7" s="369" t="s">
        <v>792</v>
      </c>
      <c r="BN7" s="375"/>
      <c r="BO7" s="375"/>
      <c r="BP7" s="375"/>
      <c r="BQ7" s="375"/>
      <c r="BR7" s="375"/>
      <c r="BS7" s="375"/>
      <c r="BT7" s="375"/>
      <c r="BU7" s="375"/>
      <c r="BV7" s="375"/>
      <c r="BW7" s="375"/>
      <c r="BX7" s="375"/>
      <c r="BY7" s="375"/>
      <c r="BZ7" s="375"/>
      <c r="CA7" s="375"/>
      <c r="CB7" s="375"/>
      <c r="CC7" s="376"/>
      <c r="CD7" s="376"/>
      <c r="CE7" s="43"/>
      <c r="CF7" s="43"/>
      <c r="CG7" s="43"/>
      <c r="CH7" s="43"/>
      <c r="CI7" s="43"/>
      <c r="CJ7" s="43"/>
      <c r="CK7" s="43"/>
      <c r="CL7" s="43"/>
      <c r="CM7" s="43"/>
      <c r="CN7" s="43"/>
      <c r="CO7" s="43"/>
      <c r="CP7" s="43"/>
      <c r="CQ7" s="43"/>
      <c r="CR7" s="43"/>
      <c r="CS7" s="43"/>
      <c r="CT7" s="43"/>
      <c r="CU7" s="43"/>
      <c r="CV7" s="43"/>
      <c r="CW7" s="43"/>
      <c r="CX7" s="43"/>
      <c r="CY7" s="43"/>
      <c r="CZ7" s="43"/>
      <c r="DA7" s="320"/>
      <c r="DB7" s="320"/>
      <c r="DC7" s="43"/>
      <c r="DD7" s="379"/>
      <c r="DE7" s="43"/>
      <c r="DF7" s="43"/>
      <c r="DG7" s="43"/>
      <c r="DH7" s="43"/>
      <c r="DI7" s="43"/>
      <c r="DJ7" s="43"/>
      <c r="DK7" s="43"/>
      <c r="DL7" s="43"/>
      <c r="DM7" s="43"/>
      <c r="DN7" s="43"/>
      <c r="DO7" s="43"/>
      <c r="DP7" s="43"/>
      <c r="DQ7" s="43"/>
      <c r="DR7" s="43"/>
      <c r="DS7" s="43"/>
      <c r="DT7" s="43"/>
      <c r="DU7" s="43"/>
      <c r="DV7" s="43"/>
      <c r="DW7" s="43"/>
      <c r="DX7" s="43"/>
      <c r="DY7" s="43"/>
      <c r="DZ7" s="43"/>
      <c r="EA7" s="331"/>
      <c r="EB7" s="331"/>
      <c r="EC7" s="378"/>
      <c r="ED7" s="344"/>
      <c r="EE7" s="331"/>
      <c r="EF7" s="331"/>
      <c r="EG7" s="43"/>
    </row>
    <row r="8" spans="1:137" ht="15.75">
      <c r="A8" s="68" t="s">
        <v>412</v>
      </c>
      <c r="B8" s="198" t="s">
        <v>1290</v>
      </c>
      <c r="C8" s="68" t="s">
        <v>528</v>
      </c>
      <c r="D8" s="199" t="s">
        <v>1190</v>
      </c>
      <c r="E8" s="247">
        <v>100</v>
      </c>
      <c r="F8" s="199">
        <v>100</v>
      </c>
      <c r="G8" s="198" t="s">
        <v>1332</v>
      </c>
      <c r="H8" s="440" t="s">
        <v>1332</v>
      </c>
      <c r="I8" s="574" t="s">
        <v>1332</v>
      </c>
      <c r="J8" s="317" t="s">
        <v>1332</v>
      </c>
      <c r="K8" s="1077">
        <v>100</v>
      </c>
      <c r="L8" s="1077" t="s">
        <v>1332</v>
      </c>
      <c r="M8" s="1077">
        <v>1</v>
      </c>
      <c r="N8" s="1077">
        <v>1</v>
      </c>
      <c r="O8" s="1077">
        <v>1</v>
      </c>
      <c r="P8" s="1077">
        <v>0</v>
      </c>
      <c r="Q8" s="1077">
        <v>1</v>
      </c>
      <c r="R8" s="1077">
        <v>0</v>
      </c>
      <c r="S8" s="1077">
        <v>0</v>
      </c>
      <c r="T8" s="1077">
        <v>0</v>
      </c>
      <c r="U8" s="1077">
        <v>0</v>
      </c>
      <c r="V8" s="1077">
        <v>0</v>
      </c>
      <c r="W8" s="1077">
        <v>0</v>
      </c>
      <c r="X8" s="1077">
        <v>0</v>
      </c>
      <c r="Y8" s="1077">
        <v>0</v>
      </c>
      <c r="Z8" s="1077">
        <v>0</v>
      </c>
      <c r="AA8" s="1077">
        <v>0</v>
      </c>
      <c r="AB8" s="1077">
        <v>0</v>
      </c>
      <c r="AC8" s="1077">
        <v>0</v>
      </c>
      <c r="AD8" s="1077">
        <v>0</v>
      </c>
      <c r="AE8" s="1077">
        <v>0</v>
      </c>
      <c r="AF8" s="1077">
        <v>0</v>
      </c>
      <c r="AG8" s="1077">
        <v>0</v>
      </c>
      <c r="AH8" s="1077">
        <v>0</v>
      </c>
      <c r="AI8" s="1077">
        <v>0</v>
      </c>
      <c r="AJ8" s="1077">
        <v>0</v>
      </c>
      <c r="AK8" s="1077">
        <v>0</v>
      </c>
      <c r="AL8" s="1077">
        <v>0</v>
      </c>
      <c r="AM8" s="1077">
        <v>0</v>
      </c>
      <c r="AN8" s="1077">
        <v>0</v>
      </c>
      <c r="AO8" s="1077">
        <v>0</v>
      </c>
      <c r="AP8" s="1077">
        <v>0</v>
      </c>
      <c r="AQ8" s="1077">
        <v>0</v>
      </c>
      <c r="AR8" s="1077">
        <v>0</v>
      </c>
      <c r="AS8" s="1077">
        <v>0</v>
      </c>
      <c r="AT8" s="1077">
        <v>0</v>
      </c>
      <c r="AU8" s="1077">
        <v>0</v>
      </c>
      <c r="AV8" s="1077">
        <v>0</v>
      </c>
      <c r="AW8" s="1077">
        <v>0</v>
      </c>
      <c r="AX8" s="1077">
        <v>0</v>
      </c>
      <c r="AY8" s="1077" t="s">
        <v>1333</v>
      </c>
      <c r="AZ8" s="1077" t="s">
        <v>1333</v>
      </c>
      <c r="BA8" s="1077" t="s">
        <v>1333</v>
      </c>
      <c r="BB8" s="1077" t="s">
        <v>1333</v>
      </c>
      <c r="BC8" s="1077">
        <v>0</v>
      </c>
      <c r="BD8" s="1077">
        <v>0</v>
      </c>
      <c r="BE8" s="1077">
        <v>0</v>
      </c>
      <c r="BF8" s="1077">
        <v>0</v>
      </c>
      <c r="BG8" s="201" t="s">
        <v>412</v>
      </c>
      <c r="BH8" s="201" t="s">
        <v>528</v>
      </c>
      <c r="BI8" s="93" t="s">
        <v>1232</v>
      </c>
      <c r="BJ8" s="364">
        <v>123</v>
      </c>
      <c r="BK8" s="441" t="s">
        <v>882</v>
      </c>
      <c r="BM8" s="369" t="s">
        <v>792</v>
      </c>
      <c r="BN8" s="375"/>
      <c r="BO8" s="375"/>
      <c r="BP8" s="375"/>
      <c r="BQ8" s="375"/>
      <c r="BR8" s="375"/>
      <c r="BS8" s="375"/>
      <c r="BT8" s="375"/>
      <c r="BU8" s="375"/>
      <c r="BV8" s="375"/>
      <c r="BW8" s="375"/>
      <c r="BX8" s="375"/>
      <c r="BY8" s="375"/>
      <c r="BZ8" s="375"/>
      <c r="CA8" s="375"/>
      <c r="CB8" s="375"/>
      <c r="CC8" s="376"/>
      <c r="CD8" s="376"/>
      <c r="CE8" s="43"/>
      <c r="CF8" s="43"/>
      <c r="CG8" s="43"/>
      <c r="CH8" s="43"/>
      <c r="CI8" s="43"/>
      <c r="CJ8" s="43"/>
      <c r="CK8" s="43"/>
      <c r="CL8" s="43"/>
      <c r="CM8" s="43"/>
      <c r="CN8" s="43"/>
      <c r="CO8" s="43"/>
      <c r="CP8" s="43"/>
      <c r="CQ8" s="43"/>
      <c r="CR8" s="43"/>
      <c r="CS8" s="43"/>
      <c r="CT8" s="43"/>
      <c r="CU8" s="43"/>
      <c r="CV8" s="43"/>
      <c r="CW8" s="43"/>
      <c r="CX8" s="43"/>
      <c r="CY8" s="43"/>
      <c r="CZ8" s="43"/>
      <c r="DA8" s="320"/>
      <c r="DB8" s="320"/>
      <c r="DC8" s="43"/>
      <c r="DD8" s="377"/>
      <c r="DE8" s="43"/>
      <c r="DF8" s="43"/>
      <c r="DG8" s="43"/>
      <c r="DH8" s="43"/>
      <c r="DI8" s="43"/>
      <c r="DJ8" s="43"/>
      <c r="DK8" s="43"/>
      <c r="DL8" s="43"/>
      <c r="DM8" s="43"/>
      <c r="DN8" s="43"/>
      <c r="DO8" s="43"/>
      <c r="DP8" s="43"/>
      <c r="DQ8" s="43"/>
      <c r="DR8" s="43"/>
      <c r="DS8" s="43"/>
      <c r="DT8" s="43"/>
      <c r="DU8" s="43"/>
      <c r="DV8" s="43"/>
      <c r="DW8" s="43"/>
      <c r="DX8" s="43"/>
      <c r="DY8" s="43"/>
      <c r="DZ8" s="43"/>
      <c r="EA8" s="331"/>
      <c r="EB8" s="331"/>
      <c r="EC8" s="378"/>
      <c r="ED8" s="344"/>
      <c r="EE8" s="331"/>
      <c r="EF8" s="331"/>
      <c r="EG8" s="43"/>
    </row>
    <row r="9" spans="1:137" ht="15.75">
      <c r="A9" s="68" t="s">
        <v>397</v>
      </c>
      <c r="B9" s="198" t="s">
        <v>1290</v>
      </c>
      <c r="C9" s="68" t="s">
        <v>622</v>
      </c>
      <c r="D9" s="199">
        <v>78.790000000000006</v>
      </c>
      <c r="E9" s="247">
        <v>93.94</v>
      </c>
      <c r="F9" s="199">
        <v>100</v>
      </c>
      <c r="G9" s="198" t="s">
        <v>1332</v>
      </c>
      <c r="H9" s="440" t="s">
        <v>1332</v>
      </c>
      <c r="I9" s="574" t="s">
        <v>1332</v>
      </c>
      <c r="J9" s="317" t="s">
        <v>1332</v>
      </c>
      <c r="K9" s="1077">
        <v>100</v>
      </c>
      <c r="L9" s="1077" t="s">
        <v>1332</v>
      </c>
      <c r="M9" s="1077">
        <v>10</v>
      </c>
      <c r="N9" s="1077">
        <v>51</v>
      </c>
      <c r="O9" s="1077">
        <v>42</v>
      </c>
      <c r="P9" s="1077">
        <v>9</v>
      </c>
      <c r="Q9" s="1077">
        <v>51</v>
      </c>
      <c r="R9" s="1077">
        <v>0</v>
      </c>
      <c r="S9" s="1077">
        <v>0</v>
      </c>
      <c r="T9" s="1077">
        <v>0</v>
      </c>
      <c r="U9" s="1077">
        <v>0</v>
      </c>
      <c r="V9" s="1077">
        <v>0</v>
      </c>
      <c r="W9" s="1077">
        <v>0</v>
      </c>
      <c r="X9" s="1077">
        <v>0</v>
      </c>
      <c r="Y9" s="1077">
        <v>0</v>
      </c>
      <c r="Z9" s="1077">
        <v>0</v>
      </c>
      <c r="AA9" s="1077">
        <v>0</v>
      </c>
      <c r="AB9" s="1077">
        <v>0</v>
      </c>
      <c r="AC9" s="1077">
        <v>0</v>
      </c>
      <c r="AD9" s="1077">
        <v>0</v>
      </c>
      <c r="AE9" s="1077">
        <v>0</v>
      </c>
      <c r="AF9" s="1077">
        <v>0</v>
      </c>
      <c r="AG9" s="1077">
        <v>0</v>
      </c>
      <c r="AH9" s="1077">
        <v>0</v>
      </c>
      <c r="AI9" s="1077">
        <v>0</v>
      </c>
      <c r="AJ9" s="1077">
        <v>0</v>
      </c>
      <c r="AK9" s="1077">
        <v>0</v>
      </c>
      <c r="AL9" s="1077">
        <v>0</v>
      </c>
      <c r="AM9" s="1077">
        <v>0</v>
      </c>
      <c r="AN9" s="1077">
        <v>0</v>
      </c>
      <c r="AO9" s="1077">
        <v>0</v>
      </c>
      <c r="AP9" s="1077">
        <v>0</v>
      </c>
      <c r="AQ9" s="1077">
        <v>0</v>
      </c>
      <c r="AR9" s="1077">
        <v>0</v>
      </c>
      <c r="AS9" s="1077">
        <v>0</v>
      </c>
      <c r="AT9" s="1077">
        <v>0</v>
      </c>
      <c r="AU9" s="1077">
        <v>0</v>
      </c>
      <c r="AV9" s="1077">
        <v>0</v>
      </c>
      <c r="AW9" s="1077">
        <v>0</v>
      </c>
      <c r="AX9" s="1077">
        <v>0</v>
      </c>
      <c r="AY9" s="1077" t="s">
        <v>1333</v>
      </c>
      <c r="AZ9" s="1077" t="s">
        <v>1333</v>
      </c>
      <c r="BA9" s="1077" t="s">
        <v>1333</v>
      </c>
      <c r="BB9" s="1077" t="s">
        <v>1333</v>
      </c>
      <c r="BC9" s="1077">
        <v>0</v>
      </c>
      <c r="BD9" s="1077">
        <v>0</v>
      </c>
      <c r="BE9" s="1077">
        <v>0</v>
      </c>
      <c r="BF9" s="1077">
        <v>0</v>
      </c>
      <c r="BG9" s="201" t="s">
        <v>397</v>
      </c>
      <c r="BH9" s="201" t="s">
        <v>622</v>
      </c>
      <c r="BI9" s="93" t="s">
        <v>1252</v>
      </c>
      <c r="BJ9" s="364">
        <v>123</v>
      </c>
      <c r="BK9" s="441" t="s">
        <v>1182</v>
      </c>
      <c r="BM9" s="369" t="s">
        <v>792</v>
      </c>
      <c r="BN9" s="375"/>
      <c r="BO9" s="375"/>
      <c r="BP9" s="375"/>
      <c r="BQ9" s="375"/>
      <c r="BR9" s="375"/>
      <c r="BS9" s="375"/>
      <c r="BT9" s="375"/>
      <c r="BU9" s="375"/>
      <c r="BV9" s="375"/>
      <c r="BW9" s="375"/>
      <c r="BX9" s="375"/>
      <c r="BY9" s="375"/>
      <c r="BZ9" s="375"/>
      <c r="CA9" s="375"/>
      <c r="CB9" s="375"/>
      <c r="CC9" s="376"/>
      <c r="CD9" s="376"/>
      <c r="CE9" s="43"/>
      <c r="CF9" s="43"/>
      <c r="CG9" s="43"/>
      <c r="CH9" s="43"/>
      <c r="CI9" s="43"/>
      <c r="CJ9" s="43"/>
      <c r="CK9" s="43"/>
      <c r="CL9" s="43"/>
      <c r="CM9" s="43"/>
      <c r="CN9" s="43"/>
      <c r="CO9" s="43"/>
      <c r="CP9" s="43"/>
      <c r="CQ9" s="43"/>
      <c r="CR9" s="43"/>
      <c r="CS9" s="43"/>
      <c r="CT9" s="43"/>
      <c r="CU9" s="43"/>
      <c r="CV9" s="43"/>
      <c r="CW9" s="43"/>
      <c r="CX9" s="43"/>
      <c r="CY9" s="43"/>
      <c r="CZ9" s="43"/>
      <c r="DA9" s="320"/>
      <c r="DB9" s="320"/>
      <c r="DC9" s="43"/>
      <c r="DD9" s="377"/>
      <c r="DE9" s="43"/>
      <c r="DF9" s="43"/>
      <c r="DG9" s="43"/>
      <c r="DH9" s="43"/>
      <c r="DI9" s="43"/>
      <c r="DJ9" s="43"/>
      <c r="DK9" s="43"/>
      <c r="DL9" s="43"/>
      <c r="DM9" s="43"/>
      <c r="DN9" s="43"/>
      <c r="DO9" s="43"/>
      <c r="DP9" s="43"/>
      <c r="DQ9" s="43"/>
      <c r="DR9" s="43"/>
      <c r="DS9" s="43"/>
      <c r="DT9" s="43"/>
      <c r="DU9" s="43"/>
      <c r="DV9" s="43"/>
      <c r="DW9" s="43"/>
      <c r="DX9" s="43"/>
      <c r="DY9" s="43"/>
      <c r="DZ9" s="43"/>
      <c r="EA9" s="331"/>
      <c r="EB9" s="331"/>
      <c r="EC9" s="378"/>
      <c r="ED9" s="344"/>
      <c r="EE9" s="331"/>
      <c r="EF9" s="331"/>
      <c r="EG9" s="43"/>
    </row>
    <row r="10" spans="1:137" ht="15.75">
      <c r="A10" s="68" t="s">
        <v>78</v>
      </c>
      <c r="B10" s="239" t="s">
        <v>1290</v>
      </c>
      <c r="C10" s="68" t="s">
        <v>700</v>
      </c>
      <c r="D10" s="199" t="s">
        <v>1190</v>
      </c>
      <c r="E10" s="203" t="s">
        <v>1190</v>
      </c>
      <c r="F10" s="199" t="s">
        <v>1190</v>
      </c>
      <c r="G10" s="198" t="s">
        <v>1190</v>
      </c>
      <c r="H10" s="440" t="s">
        <v>1190</v>
      </c>
      <c r="I10" s="574" t="s">
        <v>1972</v>
      </c>
      <c r="J10" s="317" t="s">
        <v>1190</v>
      </c>
      <c r="K10" s="1077">
        <v>100</v>
      </c>
      <c r="L10" s="1077" t="s">
        <v>1190</v>
      </c>
      <c r="M10" s="1077">
        <v>0</v>
      </c>
      <c r="N10" s="1077">
        <v>0</v>
      </c>
      <c r="O10" s="1077">
        <v>0</v>
      </c>
      <c r="P10" s="1077">
        <v>0</v>
      </c>
      <c r="Q10" s="1077">
        <v>0</v>
      </c>
      <c r="R10" s="1077">
        <v>0</v>
      </c>
      <c r="S10" s="1077">
        <v>0</v>
      </c>
      <c r="T10" s="1077">
        <v>0</v>
      </c>
      <c r="U10" s="1077">
        <v>0</v>
      </c>
      <c r="V10" s="1077">
        <v>0</v>
      </c>
      <c r="W10" s="1077">
        <v>0</v>
      </c>
      <c r="X10" s="1077">
        <v>0</v>
      </c>
      <c r="Y10" s="1077">
        <v>0</v>
      </c>
      <c r="Z10" s="1077">
        <v>0</v>
      </c>
      <c r="AA10" s="1077">
        <v>0</v>
      </c>
      <c r="AB10" s="1077">
        <v>0</v>
      </c>
      <c r="AC10" s="1077">
        <v>0</v>
      </c>
      <c r="AD10" s="1077">
        <v>0</v>
      </c>
      <c r="AE10" s="1077">
        <v>0</v>
      </c>
      <c r="AF10" s="1077">
        <v>0</v>
      </c>
      <c r="AG10" s="1077">
        <v>0</v>
      </c>
      <c r="AH10" s="1077">
        <v>0</v>
      </c>
      <c r="AI10" s="1077">
        <v>0</v>
      </c>
      <c r="AJ10" s="1077">
        <v>0</v>
      </c>
      <c r="AK10" s="1077">
        <v>0</v>
      </c>
      <c r="AL10" s="1077">
        <v>0</v>
      </c>
      <c r="AM10" s="1077">
        <v>0</v>
      </c>
      <c r="AN10" s="1077">
        <v>0</v>
      </c>
      <c r="AO10" s="1077">
        <v>0</v>
      </c>
      <c r="AP10" s="1077">
        <v>0</v>
      </c>
      <c r="AQ10" s="1077">
        <v>0</v>
      </c>
      <c r="AR10" s="1077">
        <v>0</v>
      </c>
      <c r="AS10" s="1077">
        <v>0</v>
      </c>
      <c r="AT10" s="1077">
        <v>0</v>
      </c>
      <c r="AU10" s="1077">
        <v>0</v>
      </c>
      <c r="AV10" s="1077">
        <v>0</v>
      </c>
      <c r="AW10" s="1077">
        <v>0</v>
      </c>
      <c r="AX10" s="1077">
        <v>0</v>
      </c>
      <c r="AY10" s="1077" t="s">
        <v>1333</v>
      </c>
      <c r="AZ10" s="1077" t="s">
        <v>1333</v>
      </c>
      <c r="BA10" s="1077" t="s">
        <v>1333</v>
      </c>
      <c r="BB10" s="1077" t="s">
        <v>1333</v>
      </c>
      <c r="BC10" s="1077">
        <v>0</v>
      </c>
      <c r="BD10" s="1077">
        <v>0</v>
      </c>
      <c r="BE10" s="1077">
        <v>0</v>
      </c>
      <c r="BF10" s="1077">
        <v>0</v>
      </c>
      <c r="BG10" s="201" t="s">
        <v>78</v>
      </c>
      <c r="BH10" s="201" t="s">
        <v>700</v>
      </c>
      <c r="BI10" s="93" t="s">
        <v>1252</v>
      </c>
      <c r="BJ10" s="364">
        <v>123</v>
      </c>
      <c r="BK10" s="441" t="s">
        <v>1180</v>
      </c>
      <c r="BM10" s="369" t="s">
        <v>792</v>
      </c>
      <c r="BN10" s="375"/>
      <c r="BO10" s="375"/>
      <c r="BP10" s="375"/>
      <c r="BQ10" s="375"/>
      <c r="BR10" s="375"/>
      <c r="BS10" s="375"/>
      <c r="BT10" s="375"/>
      <c r="BU10" s="375"/>
      <c r="BV10" s="375"/>
      <c r="BW10" s="375"/>
      <c r="BX10" s="375"/>
      <c r="BY10" s="375"/>
      <c r="BZ10" s="375"/>
      <c r="CA10" s="375"/>
      <c r="CB10" s="375"/>
      <c r="CC10" s="376"/>
      <c r="CD10" s="376"/>
      <c r="CE10" s="43"/>
      <c r="CF10" s="43"/>
      <c r="CG10" s="43"/>
      <c r="CH10" s="43"/>
      <c r="CI10" s="43"/>
      <c r="CJ10" s="43"/>
      <c r="CK10" s="43"/>
      <c r="CL10" s="43"/>
      <c r="CM10" s="43"/>
      <c r="CN10" s="43"/>
      <c r="CO10" s="43"/>
      <c r="CP10" s="43"/>
      <c r="CQ10" s="43"/>
      <c r="CR10" s="43"/>
      <c r="CS10" s="43"/>
      <c r="CT10" s="43"/>
      <c r="CU10" s="43"/>
      <c r="CV10" s="43"/>
      <c r="CW10" s="43"/>
      <c r="CX10" s="43"/>
      <c r="CY10" s="43"/>
      <c r="CZ10" s="43"/>
      <c r="DA10" s="320"/>
      <c r="DB10" s="320"/>
      <c r="DC10" s="43"/>
      <c r="DD10" s="379"/>
      <c r="DE10" s="43"/>
      <c r="DF10" s="43"/>
      <c r="DG10" s="43"/>
      <c r="DH10" s="43"/>
      <c r="DI10" s="43"/>
      <c r="DJ10" s="43"/>
      <c r="DK10" s="43"/>
      <c r="DL10" s="43"/>
      <c r="DM10" s="43"/>
      <c r="DN10" s="43"/>
      <c r="DO10" s="43"/>
      <c r="DP10" s="43"/>
      <c r="DQ10" s="43"/>
      <c r="DR10" s="43"/>
      <c r="DS10" s="43"/>
      <c r="DT10" s="43"/>
      <c r="DU10" s="43"/>
      <c r="DV10" s="43"/>
      <c r="DW10" s="43"/>
      <c r="DX10" s="43"/>
      <c r="DY10" s="43"/>
      <c r="DZ10" s="43"/>
      <c r="EA10" s="331"/>
      <c r="EB10" s="331"/>
      <c r="EC10" s="378"/>
      <c r="ED10" s="344"/>
      <c r="EE10" s="331"/>
      <c r="EF10" s="331"/>
      <c r="EG10" s="43"/>
    </row>
    <row r="11" spans="1:137" ht="15.75">
      <c r="A11" s="68" t="s">
        <v>420</v>
      </c>
      <c r="B11" s="198" t="s">
        <v>1290</v>
      </c>
      <c r="C11" s="68" t="s">
        <v>831</v>
      </c>
      <c r="D11" s="199">
        <v>33.33</v>
      </c>
      <c r="E11" s="247">
        <v>100</v>
      </c>
      <c r="F11" s="199">
        <v>100</v>
      </c>
      <c r="G11" s="198" t="s">
        <v>1332</v>
      </c>
      <c r="H11" s="440" t="s">
        <v>1332</v>
      </c>
      <c r="I11" s="574" t="s">
        <v>1332</v>
      </c>
      <c r="J11" s="317" t="s">
        <v>1190</v>
      </c>
      <c r="K11" s="1077">
        <v>100</v>
      </c>
      <c r="L11" s="1077" t="s">
        <v>1332</v>
      </c>
      <c r="M11" s="1077">
        <v>0</v>
      </c>
      <c r="N11" s="1077">
        <v>2</v>
      </c>
      <c r="O11" s="1077">
        <v>2</v>
      </c>
      <c r="P11" s="1077">
        <v>0</v>
      </c>
      <c r="Q11" s="1077">
        <v>2</v>
      </c>
      <c r="R11" s="1077">
        <v>0</v>
      </c>
      <c r="S11" s="1077">
        <v>0</v>
      </c>
      <c r="T11" s="1077">
        <v>0</v>
      </c>
      <c r="U11" s="1077">
        <v>0</v>
      </c>
      <c r="V11" s="1077">
        <v>0</v>
      </c>
      <c r="W11" s="1077">
        <v>0</v>
      </c>
      <c r="X11" s="1077">
        <v>0</v>
      </c>
      <c r="Y11" s="1077">
        <v>0</v>
      </c>
      <c r="Z11" s="1077">
        <v>0</v>
      </c>
      <c r="AA11" s="1077">
        <v>0</v>
      </c>
      <c r="AB11" s="1077">
        <v>0</v>
      </c>
      <c r="AC11" s="1077">
        <v>0</v>
      </c>
      <c r="AD11" s="1077">
        <v>0</v>
      </c>
      <c r="AE11" s="1077">
        <v>0</v>
      </c>
      <c r="AF11" s="1077">
        <v>0</v>
      </c>
      <c r="AG11" s="1077">
        <v>0</v>
      </c>
      <c r="AH11" s="1077">
        <v>0</v>
      </c>
      <c r="AI11" s="1077">
        <v>0</v>
      </c>
      <c r="AJ11" s="1077">
        <v>0</v>
      </c>
      <c r="AK11" s="1077">
        <v>0</v>
      </c>
      <c r="AL11" s="1077">
        <v>0</v>
      </c>
      <c r="AM11" s="1077">
        <v>0</v>
      </c>
      <c r="AN11" s="1077">
        <v>0</v>
      </c>
      <c r="AO11" s="1077">
        <v>0</v>
      </c>
      <c r="AP11" s="1077">
        <v>0</v>
      </c>
      <c r="AQ11" s="1077">
        <v>0</v>
      </c>
      <c r="AR11" s="1077">
        <v>0</v>
      </c>
      <c r="AS11" s="1077">
        <v>0</v>
      </c>
      <c r="AT11" s="1077">
        <v>0</v>
      </c>
      <c r="AU11" s="1077">
        <v>0</v>
      </c>
      <c r="AV11" s="1077">
        <v>0</v>
      </c>
      <c r="AW11" s="1077">
        <v>0</v>
      </c>
      <c r="AX11" s="1077">
        <v>0</v>
      </c>
      <c r="AY11" s="1077" t="s">
        <v>1333</v>
      </c>
      <c r="AZ11" s="1077" t="s">
        <v>1333</v>
      </c>
      <c r="BA11" s="1077" t="s">
        <v>1333</v>
      </c>
      <c r="BB11" s="1077" t="s">
        <v>1333</v>
      </c>
      <c r="BC11" s="1077">
        <v>0</v>
      </c>
      <c r="BD11" s="1077">
        <v>0</v>
      </c>
      <c r="BE11" s="1077">
        <v>0</v>
      </c>
      <c r="BF11" s="1077">
        <v>0</v>
      </c>
      <c r="BG11" s="201" t="s">
        <v>420</v>
      </c>
      <c r="BH11" s="201" t="s">
        <v>625</v>
      </c>
      <c r="BI11" s="93" t="s">
        <v>1252</v>
      </c>
      <c r="BJ11" s="364">
        <v>123</v>
      </c>
      <c r="BK11" s="441" t="s">
        <v>882</v>
      </c>
      <c r="BM11" s="369" t="s">
        <v>792</v>
      </c>
      <c r="BN11" s="375"/>
      <c r="BO11" s="375"/>
      <c r="BP11" s="375"/>
      <c r="BQ11" s="375"/>
      <c r="BR11" s="375"/>
      <c r="BS11" s="375"/>
      <c r="BT11" s="375"/>
      <c r="BU11" s="375"/>
      <c r="BV11" s="375"/>
      <c r="BW11" s="375"/>
      <c r="BX11" s="375"/>
      <c r="BY11" s="375"/>
      <c r="BZ11" s="375"/>
      <c r="CA11" s="375"/>
      <c r="CB11" s="375"/>
      <c r="CC11" s="376"/>
      <c r="CD11" s="376"/>
      <c r="CE11" s="43"/>
      <c r="CF11" s="43"/>
      <c r="CG11" s="43"/>
      <c r="CH11" s="43"/>
      <c r="CI11" s="43"/>
      <c r="CJ11" s="43"/>
      <c r="CK11" s="43"/>
      <c r="CL11" s="43"/>
      <c r="CM11" s="43"/>
      <c r="CN11" s="43"/>
      <c r="CO11" s="43"/>
      <c r="CP11" s="43"/>
      <c r="CQ11" s="43"/>
      <c r="CR11" s="43"/>
      <c r="CS11" s="43"/>
      <c r="CT11" s="43"/>
      <c r="CU11" s="43"/>
      <c r="CV11" s="43"/>
      <c r="CW11" s="43"/>
      <c r="CX11" s="43"/>
      <c r="CY11" s="43"/>
      <c r="CZ11" s="43"/>
      <c r="DA11" s="320"/>
      <c r="DB11" s="320"/>
      <c r="DC11" s="43"/>
      <c r="DD11" s="379"/>
      <c r="DE11" s="43"/>
      <c r="DF11" s="43"/>
      <c r="DG11" s="43"/>
      <c r="DH11" s="43"/>
      <c r="DI11" s="43"/>
      <c r="DJ11" s="43"/>
      <c r="DK11" s="43"/>
      <c r="DL11" s="43"/>
      <c r="DM11" s="43"/>
      <c r="DN11" s="43"/>
      <c r="DO11" s="43"/>
      <c r="DP11" s="43"/>
      <c r="DQ11" s="43"/>
      <c r="DR11" s="43"/>
      <c r="DS11" s="43"/>
      <c r="DT11" s="43"/>
      <c r="DU11" s="43"/>
      <c r="DV11" s="43"/>
      <c r="DW11" s="43"/>
      <c r="DX11" s="43"/>
      <c r="DY11" s="43"/>
      <c r="DZ11" s="43"/>
      <c r="EA11" s="331"/>
      <c r="EB11" s="331"/>
      <c r="EC11" s="378"/>
      <c r="ED11" s="344"/>
      <c r="EE11" s="331"/>
      <c r="EF11" s="331"/>
      <c r="EG11" s="43"/>
    </row>
    <row r="12" spans="1:137" ht="15.75">
      <c r="A12" s="68" t="s">
        <v>364</v>
      </c>
      <c r="B12" s="198" t="s">
        <v>1290</v>
      </c>
      <c r="C12" s="68" t="s">
        <v>595</v>
      </c>
      <c r="D12" s="199">
        <v>100</v>
      </c>
      <c r="E12" s="247">
        <v>100</v>
      </c>
      <c r="F12" s="199">
        <v>100</v>
      </c>
      <c r="G12" s="198" t="s">
        <v>1332</v>
      </c>
      <c r="H12" s="440" t="s">
        <v>1332</v>
      </c>
      <c r="I12" s="574" t="s">
        <v>1332</v>
      </c>
      <c r="J12" s="317" t="s">
        <v>1332</v>
      </c>
      <c r="K12" s="1077">
        <v>100</v>
      </c>
      <c r="L12" s="1077" t="s">
        <v>1190</v>
      </c>
      <c r="M12" s="1077">
        <v>0</v>
      </c>
      <c r="N12" s="1077">
        <v>0</v>
      </c>
      <c r="O12" s="1077">
        <v>0</v>
      </c>
      <c r="P12" s="1077">
        <v>0</v>
      </c>
      <c r="Q12" s="1077">
        <v>0</v>
      </c>
      <c r="R12" s="1077">
        <v>0</v>
      </c>
      <c r="S12" s="1077">
        <v>0</v>
      </c>
      <c r="T12" s="1077">
        <v>0</v>
      </c>
      <c r="U12" s="1077">
        <v>0</v>
      </c>
      <c r="V12" s="1077">
        <v>0</v>
      </c>
      <c r="W12" s="1077">
        <v>0</v>
      </c>
      <c r="X12" s="1077">
        <v>0</v>
      </c>
      <c r="Y12" s="1077">
        <v>0</v>
      </c>
      <c r="Z12" s="1077">
        <v>0</v>
      </c>
      <c r="AA12" s="1077">
        <v>0</v>
      </c>
      <c r="AB12" s="1077">
        <v>0</v>
      </c>
      <c r="AC12" s="1077">
        <v>0</v>
      </c>
      <c r="AD12" s="1077">
        <v>0</v>
      </c>
      <c r="AE12" s="1077">
        <v>0</v>
      </c>
      <c r="AF12" s="1077">
        <v>0</v>
      </c>
      <c r="AG12" s="1077">
        <v>0</v>
      </c>
      <c r="AH12" s="1077">
        <v>0</v>
      </c>
      <c r="AI12" s="1077">
        <v>0</v>
      </c>
      <c r="AJ12" s="1077">
        <v>0</v>
      </c>
      <c r="AK12" s="1077">
        <v>0</v>
      </c>
      <c r="AL12" s="1077">
        <v>0</v>
      </c>
      <c r="AM12" s="1077">
        <v>0</v>
      </c>
      <c r="AN12" s="1077">
        <v>0</v>
      </c>
      <c r="AO12" s="1077">
        <v>0</v>
      </c>
      <c r="AP12" s="1077">
        <v>0</v>
      </c>
      <c r="AQ12" s="1077">
        <v>0</v>
      </c>
      <c r="AR12" s="1077">
        <v>0</v>
      </c>
      <c r="AS12" s="1077">
        <v>0</v>
      </c>
      <c r="AT12" s="1077">
        <v>0</v>
      </c>
      <c r="AU12" s="1077">
        <v>0</v>
      </c>
      <c r="AV12" s="1077">
        <v>0</v>
      </c>
      <c r="AW12" s="1077">
        <v>0</v>
      </c>
      <c r="AX12" s="1077">
        <v>0</v>
      </c>
      <c r="AY12" s="1077" t="s">
        <v>1333</v>
      </c>
      <c r="AZ12" s="1077" t="s">
        <v>1333</v>
      </c>
      <c r="BA12" s="1077" t="s">
        <v>1333</v>
      </c>
      <c r="BB12" s="1077" t="s">
        <v>1333</v>
      </c>
      <c r="BC12" s="1077">
        <v>0</v>
      </c>
      <c r="BD12" s="1077">
        <v>0</v>
      </c>
      <c r="BE12" s="1077">
        <v>0</v>
      </c>
      <c r="BF12" s="1077">
        <v>0</v>
      </c>
      <c r="BG12" s="201" t="s">
        <v>364</v>
      </c>
      <c r="BH12" s="201" t="s">
        <v>595</v>
      </c>
      <c r="BI12" s="93" t="s">
        <v>1252</v>
      </c>
      <c r="BJ12" s="364">
        <v>123</v>
      </c>
      <c r="BK12" s="441" t="s">
        <v>882</v>
      </c>
      <c r="BM12" s="369" t="s">
        <v>792</v>
      </c>
      <c r="BN12" s="375"/>
      <c r="BO12" s="375"/>
      <c r="BP12" s="375"/>
      <c r="BQ12" s="375"/>
      <c r="BR12" s="375"/>
      <c r="BS12" s="375"/>
      <c r="BT12" s="375"/>
      <c r="BU12" s="375"/>
      <c r="BV12" s="375"/>
      <c r="BW12" s="375"/>
      <c r="BX12" s="375"/>
      <c r="BY12" s="375"/>
      <c r="BZ12" s="375"/>
      <c r="CA12" s="375"/>
      <c r="CB12" s="375"/>
      <c r="CC12" s="376"/>
      <c r="CD12" s="376"/>
      <c r="CE12" s="43"/>
      <c r="CF12" s="43"/>
      <c r="CG12" s="43"/>
      <c r="CH12" s="43"/>
      <c r="CI12" s="43"/>
      <c r="CJ12" s="43"/>
      <c r="CK12" s="43"/>
      <c r="CL12" s="43"/>
      <c r="CM12" s="380"/>
      <c r="CN12" s="380"/>
      <c r="CO12" s="43"/>
      <c r="CP12" s="380"/>
      <c r="CQ12" s="43"/>
      <c r="CR12" s="43"/>
      <c r="CS12" s="43"/>
      <c r="CT12" s="43"/>
      <c r="CU12" s="380"/>
      <c r="CV12" s="43"/>
      <c r="CW12" s="380"/>
      <c r="CX12" s="43"/>
      <c r="CY12" s="43"/>
      <c r="CZ12" s="43"/>
      <c r="DA12" s="388"/>
      <c r="DB12" s="388"/>
      <c r="DC12" s="43"/>
      <c r="DD12" s="377"/>
      <c r="DE12" s="43"/>
      <c r="DF12" s="43"/>
      <c r="DG12" s="43"/>
      <c r="DH12" s="43"/>
      <c r="DI12" s="43"/>
      <c r="DJ12" s="43"/>
      <c r="DK12" s="43"/>
      <c r="DL12" s="43"/>
      <c r="DM12" s="43"/>
      <c r="DN12" s="43"/>
      <c r="DO12" s="43"/>
      <c r="DP12" s="43"/>
      <c r="DQ12" s="43"/>
      <c r="DR12" s="43"/>
      <c r="DS12" s="43"/>
      <c r="DT12" s="43"/>
      <c r="DU12" s="43"/>
      <c r="DV12" s="43"/>
      <c r="DW12" s="43"/>
      <c r="DX12" s="43"/>
      <c r="DY12" s="43"/>
      <c r="DZ12" s="43"/>
      <c r="EA12" s="331"/>
      <c r="EB12" s="331"/>
      <c r="EC12" s="378"/>
      <c r="ED12" s="344"/>
      <c r="EE12" s="331"/>
      <c r="EF12" s="331"/>
      <c r="EG12" s="43"/>
    </row>
    <row r="13" spans="1:137" ht="15.75">
      <c r="A13" s="68" t="s">
        <v>300</v>
      </c>
      <c r="B13" s="198" t="s">
        <v>1290</v>
      </c>
      <c r="C13" s="68" t="s">
        <v>708</v>
      </c>
      <c r="D13" s="199">
        <v>50</v>
      </c>
      <c r="E13" s="247">
        <v>100</v>
      </c>
      <c r="F13" s="199">
        <v>100</v>
      </c>
      <c r="G13" s="198" t="s">
        <v>1332</v>
      </c>
      <c r="H13" s="440" t="s">
        <v>1332</v>
      </c>
      <c r="I13" s="574" t="s">
        <v>1332</v>
      </c>
      <c r="J13" s="317" t="s">
        <v>1332</v>
      </c>
      <c r="K13" s="1077">
        <v>85.71</v>
      </c>
      <c r="L13" s="1077" t="s">
        <v>1512</v>
      </c>
      <c r="M13" s="1077">
        <v>6</v>
      </c>
      <c r="N13" s="1077">
        <v>6</v>
      </c>
      <c r="O13" s="1077">
        <v>2</v>
      </c>
      <c r="P13" s="1077">
        <v>3</v>
      </c>
      <c r="Q13" s="1077">
        <v>5</v>
      </c>
      <c r="R13" s="1077">
        <v>0</v>
      </c>
      <c r="S13" s="1077">
        <v>0</v>
      </c>
      <c r="T13" s="1077">
        <v>0</v>
      </c>
      <c r="U13" s="1077">
        <v>0</v>
      </c>
      <c r="V13" s="1077">
        <v>0</v>
      </c>
      <c r="W13" s="1077">
        <v>0</v>
      </c>
      <c r="X13" s="1077">
        <v>0</v>
      </c>
      <c r="Y13" s="1077">
        <v>0</v>
      </c>
      <c r="Z13" s="1077">
        <v>1</v>
      </c>
      <c r="AA13" s="1077">
        <v>0</v>
      </c>
      <c r="AB13" s="1077">
        <v>0</v>
      </c>
      <c r="AC13" s="1077">
        <v>0</v>
      </c>
      <c r="AD13" s="1077">
        <v>0</v>
      </c>
      <c r="AE13" s="1077">
        <v>0</v>
      </c>
      <c r="AF13" s="1077">
        <v>0</v>
      </c>
      <c r="AG13" s="1077">
        <v>0</v>
      </c>
      <c r="AH13" s="1077">
        <v>0</v>
      </c>
      <c r="AI13" s="1077">
        <v>0</v>
      </c>
      <c r="AJ13" s="1077">
        <v>0</v>
      </c>
      <c r="AK13" s="1077">
        <v>0</v>
      </c>
      <c r="AL13" s="1077">
        <v>0</v>
      </c>
      <c r="AM13" s="1077">
        <v>0</v>
      </c>
      <c r="AN13" s="1077">
        <v>0</v>
      </c>
      <c r="AO13" s="1077">
        <v>0</v>
      </c>
      <c r="AP13" s="1077">
        <v>0</v>
      </c>
      <c r="AQ13" s="1077">
        <v>0</v>
      </c>
      <c r="AR13" s="1077">
        <v>0</v>
      </c>
      <c r="AS13" s="1077">
        <v>0</v>
      </c>
      <c r="AT13" s="1077">
        <v>0</v>
      </c>
      <c r="AU13" s="1077">
        <v>0</v>
      </c>
      <c r="AV13" s="1077">
        <v>0</v>
      </c>
      <c r="AW13" s="1077">
        <v>0</v>
      </c>
      <c r="AX13" s="1077">
        <v>0</v>
      </c>
      <c r="AY13" s="1077" t="s">
        <v>1333</v>
      </c>
      <c r="AZ13" s="1077" t="s">
        <v>3041</v>
      </c>
      <c r="BA13" s="1077" t="s">
        <v>1333</v>
      </c>
      <c r="BB13" s="1077" t="s">
        <v>1333</v>
      </c>
      <c r="BC13" s="1077">
        <v>0</v>
      </c>
      <c r="BD13" s="1077">
        <v>1</v>
      </c>
      <c r="BE13" s="1077">
        <v>0</v>
      </c>
      <c r="BF13" s="1077">
        <v>0</v>
      </c>
      <c r="BG13" s="201" t="s">
        <v>300</v>
      </c>
      <c r="BH13" s="201" t="s">
        <v>708</v>
      </c>
      <c r="BI13" s="93" t="s">
        <v>1252</v>
      </c>
      <c r="BJ13" s="364">
        <v>123</v>
      </c>
      <c r="BK13" s="441" t="s">
        <v>1181</v>
      </c>
      <c r="BM13" s="369" t="s">
        <v>878</v>
      </c>
      <c r="BN13" s="375"/>
      <c r="BO13" s="375"/>
      <c r="BP13" s="375"/>
      <c r="BQ13" s="375"/>
      <c r="BR13" s="375"/>
      <c r="BS13" s="375"/>
      <c r="BT13" s="375"/>
      <c r="BU13" s="375"/>
      <c r="BV13" s="375"/>
      <c r="BW13" s="375"/>
      <c r="BX13" s="375"/>
      <c r="BY13" s="375"/>
      <c r="BZ13" s="375"/>
      <c r="CA13" s="375"/>
      <c r="CB13" s="375"/>
      <c r="CC13" s="376"/>
      <c r="CD13" s="376"/>
      <c r="CE13" s="43"/>
      <c r="CF13" s="43"/>
      <c r="CG13" s="43"/>
      <c r="CH13" s="43"/>
      <c r="CI13" s="43"/>
      <c r="CJ13" s="43"/>
      <c r="CK13" s="43"/>
      <c r="CL13" s="43"/>
      <c r="CM13" s="43"/>
      <c r="CN13" s="43"/>
      <c r="CO13" s="43"/>
      <c r="CP13" s="43"/>
      <c r="CQ13" s="43"/>
      <c r="CR13" s="43"/>
      <c r="CS13" s="43"/>
      <c r="CT13" s="43"/>
      <c r="CU13" s="43"/>
      <c r="CV13" s="43"/>
      <c r="CW13" s="43"/>
      <c r="CX13" s="43"/>
      <c r="CY13" s="43"/>
      <c r="CZ13" s="43"/>
      <c r="DA13" s="320"/>
      <c r="DB13" s="320"/>
      <c r="DC13" s="43"/>
      <c r="DD13" s="377"/>
      <c r="DE13" s="43"/>
      <c r="DF13" s="43"/>
      <c r="DG13" s="43"/>
      <c r="DH13" s="43"/>
      <c r="DI13" s="43"/>
      <c r="DJ13" s="43"/>
      <c r="DK13" s="43"/>
      <c r="DL13" s="43"/>
      <c r="DM13" s="43"/>
      <c r="DN13" s="43"/>
      <c r="DO13" s="43"/>
      <c r="DP13" s="43"/>
      <c r="DQ13" s="43"/>
      <c r="DR13" s="43"/>
      <c r="DS13" s="43"/>
      <c r="DT13" s="43"/>
      <c r="DU13" s="43"/>
      <c r="DV13" s="43"/>
      <c r="DW13" s="43"/>
      <c r="DX13" s="43"/>
      <c r="DY13" s="43"/>
      <c r="DZ13" s="43"/>
      <c r="EA13" s="331"/>
      <c r="EB13" s="331"/>
      <c r="EC13" s="378"/>
      <c r="ED13" s="344"/>
      <c r="EE13" s="331"/>
      <c r="EF13" s="331"/>
      <c r="EG13" s="43"/>
    </row>
    <row r="14" spans="1:137" ht="15.75">
      <c r="A14" s="68" t="s">
        <v>325</v>
      </c>
      <c r="B14" s="198" t="s">
        <v>1290</v>
      </c>
      <c r="C14" s="68" t="s">
        <v>739</v>
      </c>
      <c r="D14" s="199">
        <v>95.65</v>
      </c>
      <c r="E14" s="247">
        <v>100</v>
      </c>
      <c r="F14" s="199">
        <v>100</v>
      </c>
      <c r="G14" s="198" t="s">
        <v>1332</v>
      </c>
      <c r="H14" s="440" t="s">
        <v>1332</v>
      </c>
      <c r="I14" s="574" t="s">
        <v>1332</v>
      </c>
      <c r="J14" s="317" t="s">
        <v>1332</v>
      </c>
      <c r="K14" s="1077">
        <v>100</v>
      </c>
      <c r="L14" s="1077" t="s">
        <v>1332</v>
      </c>
      <c r="M14" s="1077">
        <v>3</v>
      </c>
      <c r="N14" s="1077">
        <v>39</v>
      </c>
      <c r="O14" s="1077">
        <v>34</v>
      </c>
      <c r="P14" s="1077">
        <v>5</v>
      </c>
      <c r="Q14" s="1077">
        <v>39</v>
      </c>
      <c r="R14" s="1077">
        <v>0</v>
      </c>
      <c r="S14" s="1077">
        <v>0</v>
      </c>
      <c r="T14" s="1077">
        <v>0</v>
      </c>
      <c r="U14" s="1077">
        <v>0</v>
      </c>
      <c r="V14" s="1077">
        <v>0</v>
      </c>
      <c r="W14" s="1077">
        <v>0</v>
      </c>
      <c r="X14" s="1077">
        <v>0</v>
      </c>
      <c r="Y14" s="1077">
        <v>0</v>
      </c>
      <c r="Z14" s="1077">
        <v>0</v>
      </c>
      <c r="AA14" s="1077">
        <v>0</v>
      </c>
      <c r="AB14" s="1077">
        <v>0</v>
      </c>
      <c r="AC14" s="1077">
        <v>0</v>
      </c>
      <c r="AD14" s="1077">
        <v>0</v>
      </c>
      <c r="AE14" s="1077">
        <v>0</v>
      </c>
      <c r="AF14" s="1077">
        <v>0</v>
      </c>
      <c r="AG14" s="1077">
        <v>0</v>
      </c>
      <c r="AH14" s="1077">
        <v>0</v>
      </c>
      <c r="AI14" s="1077">
        <v>0</v>
      </c>
      <c r="AJ14" s="1077">
        <v>0</v>
      </c>
      <c r="AK14" s="1077">
        <v>0</v>
      </c>
      <c r="AL14" s="1077">
        <v>0</v>
      </c>
      <c r="AM14" s="1077">
        <v>0</v>
      </c>
      <c r="AN14" s="1077">
        <v>0</v>
      </c>
      <c r="AO14" s="1077">
        <v>0</v>
      </c>
      <c r="AP14" s="1077">
        <v>0</v>
      </c>
      <c r="AQ14" s="1077">
        <v>0</v>
      </c>
      <c r="AR14" s="1077">
        <v>0</v>
      </c>
      <c r="AS14" s="1077">
        <v>0</v>
      </c>
      <c r="AT14" s="1077">
        <v>0</v>
      </c>
      <c r="AU14" s="1077">
        <v>0</v>
      </c>
      <c r="AV14" s="1077">
        <v>0</v>
      </c>
      <c r="AW14" s="1077">
        <v>0</v>
      </c>
      <c r="AX14" s="1077">
        <v>0</v>
      </c>
      <c r="AY14" s="1077" t="s">
        <v>1333</v>
      </c>
      <c r="AZ14" s="1077" t="s">
        <v>1333</v>
      </c>
      <c r="BA14" s="1077" t="s">
        <v>1333</v>
      </c>
      <c r="BB14" s="1077" t="s">
        <v>1333</v>
      </c>
      <c r="BC14" s="1077">
        <v>0</v>
      </c>
      <c r="BD14" s="1077">
        <v>0</v>
      </c>
      <c r="BE14" s="1077">
        <v>0</v>
      </c>
      <c r="BF14" s="1077">
        <v>0</v>
      </c>
      <c r="BG14" s="201" t="s">
        <v>325</v>
      </c>
      <c r="BH14" s="201" t="s">
        <v>739</v>
      </c>
      <c r="BI14" s="93" t="s">
        <v>1252</v>
      </c>
      <c r="BJ14" s="364">
        <v>123</v>
      </c>
      <c r="BK14" s="441" t="s">
        <v>1182</v>
      </c>
      <c r="BL14" s="206"/>
      <c r="BM14" s="369" t="s">
        <v>792</v>
      </c>
      <c r="BN14" s="375"/>
      <c r="BO14" s="375"/>
      <c r="BP14" s="375"/>
      <c r="BQ14" s="375"/>
      <c r="BR14" s="375"/>
      <c r="BS14" s="375"/>
      <c r="BT14" s="375"/>
      <c r="BU14" s="375"/>
      <c r="BV14" s="375"/>
      <c r="BW14" s="375"/>
      <c r="BX14" s="375"/>
      <c r="BY14" s="375"/>
      <c r="BZ14" s="375"/>
      <c r="CA14" s="375"/>
      <c r="CB14" s="375"/>
      <c r="CC14" s="376"/>
      <c r="CD14" s="376"/>
      <c r="CE14" s="43"/>
      <c r="CF14" s="43"/>
      <c r="CG14" s="43"/>
      <c r="CH14" s="43"/>
      <c r="CI14" s="43"/>
      <c r="CJ14" s="43"/>
      <c r="CK14" s="43"/>
      <c r="CL14" s="43"/>
      <c r="CM14" s="43"/>
      <c r="CN14" s="43"/>
      <c r="CO14" s="43"/>
      <c r="CP14" s="43"/>
      <c r="CQ14" s="43"/>
      <c r="CR14" s="43"/>
      <c r="CS14" s="43"/>
      <c r="CT14" s="43"/>
      <c r="CU14" s="43"/>
      <c r="CV14" s="43"/>
      <c r="CW14" s="43"/>
      <c r="CX14" s="43"/>
      <c r="CY14" s="43"/>
      <c r="CZ14" s="43"/>
      <c r="DA14" s="320"/>
      <c r="DB14" s="320"/>
      <c r="DC14" s="43"/>
      <c r="DD14" s="379"/>
      <c r="DE14" s="43"/>
      <c r="DF14" s="43"/>
      <c r="DG14" s="43"/>
      <c r="DH14" s="43"/>
      <c r="DI14" s="43"/>
      <c r="DJ14" s="43"/>
      <c r="DK14" s="43"/>
      <c r="DL14" s="43"/>
      <c r="DM14" s="43"/>
      <c r="DN14" s="43"/>
      <c r="DO14" s="43"/>
      <c r="DP14" s="43"/>
      <c r="DQ14" s="43"/>
      <c r="DR14" s="43"/>
      <c r="DS14" s="43"/>
      <c r="DT14" s="43"/>
      <c r="DU14" s="43"/>
      <c r="DV14" s="43"/>
      <c r="DW14" s="43"/>
      <c r="DX14" s="43"/>
      <c r="DY14" s="43"/>
      <c r="DZ14" s="43"/>
      <c r="EA14" s="331"/>
      <c r="EB14" s="331"/>
      <c r="EC14" s="378"/>
      <c r="ED14" s="344"/>
      <c r="EE14" s="331"/>
      <c r="EF14" s="331"/>
      <c r="EG14" s="43"/>
    </row>
    <row r="15" spans="1:137" ht="15.75">
      <c r="A15" s="68" t="s">
        <v>433</v>
      </c>
      <c r="B15" s="198" t="s">
        <v>1291</v>
      </c>
      <c r="C15" s="68" t="s">
        <v>644</v>
      </c>
      <c r="D15" s="199">
        <v>100</v>
      </c>
      <c r="E15" s="203">
        <v>100</v>
      </c>
      <c r="F15" s="199" t="s">
        <v>1190</v>
      </c>
      <c r="G15" s="198" t="s">
        <v>1190</v>
      </c>
      <c r="H15" s="440" t="s">
        <v>1332</v>
      </c>
      <c r="I15" s="574" t="s">
        <v>1972</v>
      </c>
      <c r="J15" s="317" t="s">
        <v>1190</v>
      </c>
      <c r="K15" s="1077">
        <v>100</v>
      </c>
      <c r="L15" s="1077" t="s">
        <v>1332</v>
      </c>
      <c r="M15" s="1077">
        <v>0</v>
      </c>
      <c r="N15" s="1077">
        <v>2</v>
      </c>
      <c r="O15" s="1077">
        <v>2</v>
      </c>
      <c r="P15" s="1077">
        <v>0</v>
      </c>
      <c r="Q15" s="1077">
        <v>2</v>
      </c>
      <c r="R15" s="1077">
        <v>0</v>
      </c>
      <c r="S15" s="1077">
        <v>0</v>
      </c>
      <c r="T15" s="1077">
        <v>0</v>
      </c>
      <c r="U15" s="1077">
        <v>0</v>
      </c>
      <c r="V15" s="1077">
        <v>0</v>
      </c>
      <c r="W15" s="1077">
        <v>0</v>
      </c>
      <c r="X15" s="1077">
        <v>0</v>
      </c>
      <c r="Y15" s="1077">
        <v>0</v>
      </c>
      <c r="Z15" s="1077">
        <v>0</v>
      </c>
      <c r="AA15" s="1077">
        <v>0</v>
      </c>
      <c r="AB15" s="1077">
        <v>0</v>
      </c>
      <c r="AC15" s="1077">
        <v>0</v>
      </c>
      <c r="AD15" s="1077">
        <v>0</v>
      </c>
      <c r="AE15" s="1077">
        <v>0</v>
      </c>
      <c r="AF15" s="1077">
        <v>0</v>
      </c>
      <c r="AG15" s="1077">
        <v>0</v>
      </c>
      <c r="AH15" s="1077">
        <v>0</v>
      </c>
      <c r="AI15" s="1077">
        <v>0</v>
      </c>
      <c r="AJ15" s="1077">
        <v>0</v>
      </c>
      <c r="AK15" s="1077">
        <v>0</v>
      </c>
      <c r="AL15" s="1077">
        <v>0</v>
      </c>
      <c r="AM15" s="1077">
        <v>0</v>
      </c>
      <c r="AN15" s="1077">
        <v>0</v>
      </c>
      <c r="AO15" s="1077">
        <v>0</v>
      </c>
      <c r="AP15" s="1077">
        <v>0</v>
      </c>
      <c r="AQ15" s="1077">
        <v>0</v>
      </c>
      <c r="AR15" s="1077">
        <v>0</v>
      </c>
      <c r="AS15" s="1077">
        <v>0</v>
      </c>
      <c r="AT15" s="1077">
        <v>0</v>
      </c>
      <c r="AU15" s="1077">
        <v>0</v>
      </c>
      <c r="AV15" s="1077">
        <v>0</v>
      </c>
      <c r="AW15" s="1077">
        <v>0</v>
      </c>
      <c r="AX15" s="1077">
        <v>0</v>
      </c>
      <c r="AY15" s="1077" t="s">
        <v>1333</v>
      </c>
      <c r="AZ15" s="1077" t="s">
        <v>1333</v>
      </c>
      <c r="BA15" s="1077" t="s">
        <v>1333</v>
      </c>
      <c r="BB15" s="1077" t="s">
        <v>1333</v>
      </c>
      <c r="BC15" s="1077">
        <v>0</v>
      </c>
      <c r="BD15" s="1077">
        <v>0</v>
      </c>
      <c r="BE15" s="1077">
        <v>0</v>
      </c>
      <c r="BF15" s="1077">
        <v>0</v>
      </c>
      <c r="BG15" s="201" t="s">
        <v>433</v>
      </c>
      <c r="BH15" s="201" t="s">
        <v>644</v>
      </c>
      <c r="BI15" s="93" t="s">
        <v>1243</v>
      </c>
      <c r="BJ15" s="364">
        <v>171</v>
      </c>
      <c r="BK15" s="441" t="s">
        <v>882</v>
      </c>
      <c r="BM15" s="369" t="s">
        <v>792</v>
      </c>
      <c r="BN15" s="375"/>
      <c r="BO15" s="375"/>
      <c r="BP15" s="375"/>
      <c r="BQ15" s="375"/>
      <c r="BR15" s="375"/>
      <c r="BS15" s="375"/>
      <c r="BT15" s="375"/>
      <c r="BU15" s="375"/>
      <c r="BV15" s="375"/>
      <c r="BW15" s="375"/>
      <c r="BX15" s="375"/>
      <c r="BY15" s="375"/>
      <c r="BZ15" s="375"/>
      <c r="CA15" s="375"/>
      <c r="CB15" s="375"/>
      <c r="CC15" s="376"/>
      <c r="CD15" s="376"/>
      <c r="CE15" s="43"/>
      <c r="CF15" s="43"/>
      <c r="CG15" s="43"/>
      <c r="CH15" s="43"/>
      <c r="CI15" s="43"/>
      <c r="CJ15" s="43"/>
      <c r="CK15" s="43"/>
      <c r="CL15" s="43"/>
      <c r="CM15" s="43"/>
      <c r="CN15" s="43"/>
      <c r="CO15" s="43"/>
      <c r="CP15" s="43"/>
      <c r="CQ15" s="43"/>
      <c r="CR15" s="43"/>
      <c r="CS15" s="43"/>
      <c r="CT15" s="43"/>
      <c r="CU15" s="43"/>
      <c r="CV15" s="43"/>
      <c r="CW15" s="43"/>
      <c r="CX15" s="43"/>
      <c r="CY15" s="43"/>
      <c r="CZ15" s="43"/>
      <c r="DA15" s="320"/>
      <c r="DB15" s="320"/>
      <c r="DC15" s="43"/>
      <c r="DD15" s="379"/>
      <c r="DE15" s="43"/>
      <c r="DF15" s="43"/>
      <c r="DG15" s="43"/>
      <c r="DH15" s="43"/>
      <c r="DI15" s="43"/>
      <c r="DJ15" s="43"/>
      <c r="DK15" s="43"/>
      <c r="DL15" s="43"/>
      <c r="DM15" s="43"/>
      <c r="DN15" s="43"/>
      <c r="DO15" s="43"/>
      <c r="DP15" s="43"/>
      <c r="DQ15" s="43"/>
      <c r="DR15" s="43"/>
      <c r="DS15" s="43"/>
      <c r="DT15" s="43"/>
      <c r="DU15" s="43"/>
      <c r="DV15" s="43"/>
      <c r="DW15" s="43"/>
      <c r="DX15" s="43"/>
      <c r="DY15" s="43"/>
      <c r="DZ15" s="43"/>
      <c r="EA15" s="331"/>
      <c r="EB15" s="331"/>
      <c r="EC15" s="378"/>
      <c r="ED15" s="344"/>
      <c r="EE15" s="331"/>
      <c r="EF15" s="331"/>
      <c r="EG15" s="43"/>
    </row>
    <row r="16" spans="1:137" ht="15.75">
      <c r="A16" s="68" t="s">
        <v>18</v>
      </c>
      <c r="B16" s="198" t="s">
        <v>1291</v>
      </c>
      <c r="C16" s="68" t="s">
        <v>768</v>
      </c>
      <c r="D16" s="199" t="s">
        <v>1190</v>
      </c>
      <c r="E16" s="203" t="s">
        <v>1190</v>
      </c>
      <c r="F16" s="199" t="s">
        <v>1190</v>
      </c>
      <c r="G16" s="198" t="s">
        <v>1190</v>
      </c>
      <c r="H16" s="440" t="s">
        <v>1190</v>
      </c>
      <c r="I16" s="574" t="s">
        <v>1972</v>
      </c>
      <c r="J16" s="317" t="s">
        <v>1190</v>
      </c>
      <c r="K16" s="1077" t="s">
        <v>1190</v>
      </c>
      <c r="L16" s="1348" t="s">
        <v>1190</v>
      </c>
      <c r="M16" s="1077">
        <v>0</v>
      </c>
      <c r="N16" s="1077">
        <v>0</v>
      </c>
      <c r="O16" s="1077">
        <v>0</v>
      </c>
      <c r="P16" s="1077">
        <v>0</v>
      </c>
      <c r="Q16" s="1077">
        <v>0</v>
      </c>
      <c r="R16" s="1077">
        <v>0</v>
      </c>
      <c r="S16" s="1077">
        <v>0</v>
      </c>
      <c r="T16" s="1077">
        <v>0</v>
      </c>
      <c r="U16" s="1077">
        <v>0</v>
      </c>
      <c r="V16" s="1077">
        <v>0</v>
      </c>
      <c r="W16" s="1077">
        <v>0</v>
      </c>
      <c r="X16" s="1077">
        <v>0</v>
      </c>
      <c r="Y16" s="1077">
        <v>0</v>
      </c>
      <c r="Z16" s="1077">
        <v>0</v>
      </c>
      <c r="AA16" s="1077">
        <v>0</v>
      </c>
      <c r="AB16" s="1077">
        <v>0</v>
      </c>
      <c r="AC16" s="1077">
        <v>0</v>
      </c>
      <c r="AD16" s="1077">
        <v>0</v>
      </c>
      <c r="AE16" s="1077">
        <v>0</v>
      </c>
      <c r="AF16" s="1077">
        <v>0</v>
      </c>
      <c r="AG16" s="1077">
        <v>0</v>
      </c>
      <c r="AH16" s="1077">
        <v>0</v>
      </c>
      <c r="AI16" s="1077">
        <v>0</v>
      </c>
      <c r="AJ16" s="1077">
        <v>0</v>
      </c>
      <c r="AK16" s="1077">
        <v>0</v>
      </c>
      <c r="AL16" s="1077">
        <v>0</v>
      </c>
      <c r="AM16" s="1077">
        <v>0</v>
      </c>
      <c r="AN16" s="1077">
        <v>0</v>
      </c>
      <c r="AO16" s="1077">
        <v>0</v>
      </c>
      <c r="AP16" s="1077">
        <v>0</v>
      </c>
      <c r="AQ16" s="1077">
        <v>0</v>
      </c>
      <c r="AR16" s="1077">
        <v>0</v>
      </c>
      <c r="AS16" s="1077">
        <v>0</v>
      </c>
      <c r="AT16" s="1077">
        <v>0</v>
      </c>
      <c r="AU16" s="1077">
        <v>0</v>
      </c>
      <c r="AV16" s="1077">
        <v>0</v>
      </c>
      <c r="AW16" s="1077">
        <v>0</v>
      </c>
      <c r="AX16" s="1077">
        <v>0</v>
      </c>
      <c r="AY16" s="1077">
        <v>0</v>
      </c>
      <c r="AZ16" s="1077">
        <v>0</v>
      </c>
      <c r="BA16" s="1077">
        <v>0</v>
      </c>
      <c r="BB16" s="1077">
        <v>0</v>
      </c>
      <c r="BC16" s="1077">
        <v>0</v>
      </c>
      <c r="BD16" s="1077">
        <v>0</v>
      </c>
      <c r="BE16" s="1077">
        <v>0</v>
      </c>
      <c r="BF16" s="1077">
        <v>0</v>
      </c>
      <c r="BG16" s="201" t="s">
        <v>18</v>
      </c>
      <c r="BH16" s="201" t="s">
        <v>768</v>
      </c>
      <c r="BI16" s="93" t="s">
        <v>1243</v>
      </c>
      <c r="BJ16" s="364">
        <v>171</v>
      </c>
      <c r="BK16" s="441" t="s">
        <v>1180</v>
      </c>
      <c r="BM16" s="369" t="s">
        <v>792</v>
      </c>
      <c r="BN16" s="375"/>
      <c r="BO16" s="375"/>
      <c r="BP16" s="375"/>
      <c r="BQ16" s="375"/>
      <c r="BR16" s="375"/>
      <c r="BS16" s="375"/>
      <c r="BT16" s="375"/>
      <c r="BU16" s="375"/>
      <c r="BV16" s="375"/>
      <c r="BW16" s="375"/>
      <c r="BX16" s="375"/>
      <c r="BY16" s="375"/>
      <c r="BZ16" s="375"/>
      <c r="CA16" s="375"/>
      <c r="CB16" s="375"/>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320"/>
      <c r="DB16" s="320"/>
      <c r="DC16" s="43"/>
      <c r="DD16" s="379"/>
      <c r="DE16" s="43"/>
      <c r="DF16" s="43"/>
      <c r="DG16" s="43"/>
      <c r="DH16" s="43"/>
      <c r="DI16" s="43"/>
      <c r="DJ16" s="43"/>
      <c r="DK16" s="43"/>
      <c r="DL16" s="43"/>
      <c r="DM16" s="43"/>
      <c r="DN16" s="43"/>
      <c r="DO16" s="43"/>
      <c r="DP16" s="43"/>
      <c r="DQ16" s="43"/>
      <c r="DR16" s="43"/>
      <c r="DS16" s="43"/>
      <c r="DT16" s="43"/>
      <c r="DU16" s="43"/>
      <c r="DV16" s="43"/>
      <c r="DW16" s="43"/>
      <c r="DX16" s="43"/>
      <c r="DY16" s="43"/>
      <c r="DZ16" s="43"/>
      <c r="EA16" s="331"/>
      <c r="EB16" s="331"/>
      <c r="EC16" s="378"/>
      <c r="ED16" s="344"/>
      <c r="EE16" s="331"/>
      <c r="EF16" s="331"/>
      <c r="EG16" s="43"/>
    </row>
    <row r="17" spans="1:137" ht="15.75">
      <c r="A17" s="68" t="s">
        <v>353</v>
      </c>
      <c r="B17" s="198" t="s">
        <v>1291</v>
      </c>
      <c r="C17" s="68" t="s">
        <v>354</v>
      </c>
      <c r="D17" s="199" t="s">
        <v>1190</v>
      </c>
      <c r="E17" s="203" t="s">
        <v>1190</v>
      </c>
      <c r="F17" s="199" t="s">
        <v>1190</v>
      </c>
      <c r="G17" s="198" t="s">
        <v>1190</v>
      </c>
      <c r="H17" s="440" t="s">
        <v>1332</v>
      </c>
      <c r="I17" s="574" t="s">
        <v>1972</v>
      </c>
      <c r="J17" s="317" t="s">
        <v>1332</v>
      </c>
      <c r="K17" s="1077">
        <v>100</v>
      </c>
      <c r="L17" s="1077" t="s">
        <v>1332</v>
      </c>
      <c r="M17" s="1077">
        <v>0</v>
      </c>
      <c r="N17" s="1077">
        <v>1</v>
      </c>
      <c r="O17" s="1077">
        <v>1</v>
      </c>
      <c r="P17" s="1077">
        <v>0</v>
      </c>
      <c r="Q17" s="1077">
        <v>1</v>
      </c>
      <c r="R17" s="1077">
        <v>0</v>
      </c>
      <c r="S17" s="1077">
        <v>0</v>
      </c>
      <c r="T17" s="1077">
        <v>0</v>
      </c>
      <c r="U17" s="1077">
        <v>0</v>
      </c>
      <c r="V17" s="1077">
        <v>0</v>
      </c>
      <c r="W17" s="1077">
        <v>0</v>
      </c>
      <c r="X17" s="1077">
        <v>0</v>
      </c>
      <c r="Y17" s="1077">
        <v>0</v>
      </c>
      <c r="Z17" s="1077">
        <v>0</v>
      </c>
      <c r="AA17" s="1077">
        <v>0</v>
      </c>
      <c r="AB17" s="1077">
        <v>0</v>
      </c>
      <c r="AC17" s="1077">
        <v>0</v>
      </c>
      <c r="AD17" s="1077">
        <v>0</v>
      </c>
      <c r="AE17" s="1077">
        <v>0</v>
      </c>
      <c r="AF17" s="1077">
        <v>0</v>
      </c>
      <c r="AG17" s="1077">
        <v>0</v>
      </c>
      <c r="AH17" s="1077">
        <v>0</v>
      </c>
      <c r="AI17" s="1077">
        <v>0</v>
      </c>
      <c r="AJ17" s="1077">
        <v>0</v>
      </c>
      <c r="AK17" s="1077">
        <v>0</v>
      </c>
      <c r="AL17" s="1077">
        <v>0</v>
      </c>
      <c r="AM17" s="1077">
        <v>0</v>
      </c>
      <c r="AN17" s="1077">
        <v>0</v>
      </c>
      <c r="AO17" s="1077">
        <v>0</v>
      </c>
      <c r="AP17" s="1077">
        <v>0</v>
      </c>
      <c r="AQ17" s="1077">
        <v>0</v>
      </c>
      <c r="AR17" s="1077">
        <v>0</v>
      </c>
      <c r="AS17" s="1077">
        <v>0</v>
      </c>
      <c r="AT17" s="1077">
        <v>0</v>
      </c>
      <c r="AU17" s="1077">
        <v>0</v>
      </c>
      <c r="AV17" s="1077">
        <v>0</v>
      </c>
      <c r="AW17" s="1077">
        <v>0</v>
      </c>
      <c r="AX17" s="1077">
        <v>0</v>
      </c>
      <c r="AY17" s="1077" t="s">
        <v>1333</v>
      </c>
      <c r="AZ17" s="1077" t="s">
        <v>1333</v>
      </c>
      <c r="BA17" s="1077" t="s">
        <v>1333</v>
      </c>
      <c r="BB17" s="1077" t="s">
        <v>1333</v>
      </c>
      <c r="BC17" s="1077">
        <v>0</v>
      </c>
      <c r="BD17" s="1077">
        <v>0</v>
      </c>
      <c r="BE17" s="1077">
        <v>0</v>
      </c>
      <c r="BF17" s="1077">
        <v>0</v>
      </c>
      <c r="BG17" s="201" t="s">
        <v>353</v>
      </c>
      <c r="BH17" s="201" t="s">
        <v>587</v>
      </c>
      <c r="BI17" s="93" t="s">
        <v>1243</v>
      </c>
      <c r="BJ17" s="364">
        <v>171</v>
      </c>
      <c r="BK17" s="441" t="s">
        <v>1179</v>
      </c>
      <c r="BM17" s="369" t="s">
        <v>792</v>
      </c>
      <c r="BN17" s="375"/>
      <c r="BO17" s="375"/>
      <c r="BP17" s="375"/>
      <c r="BQ17" s="375"/>
      <c r="BR17" s="375"/>
      <c r="BS17" s="375"/>
      <c r="BT17" s="375"/>
      <c r="BU17" s="375"/>
      <c r="BV17" s="375"/>
      <c r="BW17" s="375"/>
      <c r="BX17" s="375"/>
      <c r="BY17" s="375"/>
      <c r="BZ17" s="375"/>
      <c r="CA17" s="375"/>
      <c r="CB17" s="375"/>
      <c r="CC17" s="376"/>
      <c r="CD17" s="376"/>
      <c r="CE17" s="43"/>
      <c r="CF17" s="43"/>
      <c r="CG17" s="43"/>
      <c r="CH17" s="43"/>
      <c r="CI17" s="43"/>
      <c r="CJ17" s="43"/>
      <c r="CK17" s="43"/>
      <c r="CL17" s="43"/>
      <c r="CM17" s="43"/>
      <c r="CN17" s="43"/>
      <c r="CO17" s="43"/>
      <c r="CP17" s="43"/>
      <c r="CQ17" s="43"/>
      <c r="CR17" s="43"/>
      <c r="CS17" s="43"/>
      <c r="CT17" s="43"/>
      <c r="CU17" s="43"/>
      <c r="CV17" s="43"/>
      <c r="CW17" s="43"/>
      <c r="CX17" s="43"/>
      <c r="CY17" s="43"/>
      <c r="CZ17" s="43"/>
      <c r="DA17" s="320"/>
      <c r="DB17" s="320"/>
      <c r="DC17" s="43"/>
      <c r="DD17" s="379"/>
      <c r="DE17" s="43"/>
      <c r="DF17" s="43"/>
      <c r="DG17" s="43"/>
      <c r="DH17" s="43"/>
      <c r="DI17" s="43"/>
      <c r="DJ17" s="43"/>
      <c r="DK17" s="43"/>
      <c r="DL17" s="43"/>
      <c r="DM17" s="43"/>
      <c r="DN17" s="43"/>
      <c r="DO17" s="43"/>
      <c r="DP17" s="43"/>
      <c r="DQ17" s="43"/>
      <c r="DR17" s="43"/>
      <c r="DS17" s="43"/>
      <c r="DT17" s="43"/>
      <c r="DU17" s="43"/>
      <c r="DV17" s="43"/>
      <c r="DW17" s="43"/>
      <c r="DX17" s="43"/>
      <c r="DY17" s="43"/>
      <c r="DZ17" s="43"/>
      <c r="EA17" s="331"/>
      <c r="EB17" s="331"/>
      <c r="EC17" s="378"/>
      <c r="ED17" s="344"/>
      <c r="EE17" s="331"/>
      <c r="EF17" s="331"/>
      <c r="EG17" s="43"/>
    </row>
    <row r="18" spans="1:137" ht="15.75">
      <c r="A18" s="68" t="s">
        <v>69</v>
      </c>
      <c r="B18" s="198" t="s">
        <v>1291</v>
      </c>
      <c r="C18" s="68" t="s">
        <v>630</v>
      </c>
      <c r="D18" s="199">
        <v>75</v>
      </c>
      <c r="E18" s="247">
        <v>100</v>
      </c>
      <c r="F18" s="199">
        <v>50</v>
      </c>
      <c r="G18" s="198" t="s">
        <v>1332</v>
      </c>
      <c r="H18" s="440" t="s">
        <v>1190</v>
      </c>
      <c r="I18" s="574" t="s">
        <v>1972</v>
      </c>
      <c r="J18" s="317" t="s">
        <v>1332</v>
      </c>
      <c r="K18" s="1077">
        <v>100</v>
      </c>
      <c r="L18" s="1077" t="s">
        <v>1332</v>
      </c>
      <c r="M18" s="1077">
        <v>0</v>
      </c>
      <c r="N18" s="1077">
        <v>2</v>
      </c>
      <c r="O18" s="1077">
        <v>2</v>
      </c>
      <c r="P18" s="1077">
        <v>0</v>
      </c>
      <c r="Q18" s="1077">
        <v>2</v>
      </c>
      <c r="R18" s="1077">
        <v>0</v>
      </c>
      <c r="S18" s="1077">
        <v>0</v>
      </c>
      <c r="T18" s="1077">
        <v>0</v>
      </c>
      <c r="U18" s="1077">
        <v>0</v>
      </c>
      <c r="V18" s="1077">
        <v>0</v>
      </c>
      <c r="W18" s="1077">
        <v>0</v>
      </c>
      <c r="X18" s="1077">
        <v>0</v>
      </c>
      <c r="Y18" s="1077">
        <v>0</v>
      </c>
      <c r="Z18" s="1077">
        <v>0</v>
      </c>
      <c r="AA18" s="1077">
        <v>0</v>
      </c>
      <c r="AB18" s="1077">
        <v>0</v>
      </c>
      <c r="AC18" s="1077">
        <v>0</v>
      </c>
      <c r="AD18" s="1077">
        <v>0</v>
      </c>
      <c r="AE18" s="1077">
        <v>0</v>
      </c>
      <c r="AF18" s="1077">
        <v>0</v>
      </c>
      <c r="AG18" s="1077">
        <v>0</v>
      </c>
      <c r="AH18" s="1077">
        <v>0</v>
      </c>
      <c r="AI18" s="1077">
        <v>0</v>
      </c>
      <c r="AJ18" s="1077">
        <v>0</v>
      </c>
      <c r="AK18" s="1077">
        <v>0</v>
      </c>
      <c r="AL18" s="1077">
        <v>0</v>
      </c>
      <c r="AM18" s="1077">
        <v>0</v>
      </c>
      <c r="AN18" s="1077">
        <v>0</v>
      </c>
      <c r="AO18" s="1077">
        <v>0</v>
      </c>
      <c r="AP18" s="1077">
        <v>0</v>
      </c>
      <c r="AQ18" s="1077">
        <v>0</v>
      </c>
      <c r="AR18" s="1077">
        <v>0</v>
      </c>
      <c r="AS18" s="1077">
        <v>0</v>
      </c>
      <c r="AT18" s="1077">
        <v>0</v>
      </c>
      <c r="AU18" s="1077">
        <v>0</v>
      </c>
      <c r="AV18" s="1077">
        <v>0</v>
      </c>
      <c r="AW18" s="1077">
        <v>0</v>
      </c>
      <c r="AX18" s="1077">
        <v>0</v>
      </c>
      <c r="AY18" s="1077" t="s">
        <v>1333</v>
      </c>
      <c r="AZ18" s="1077" t="s">
        <v>1333</v>
      </c>
      <c r="BA18" s="1077" t="s">
        <v>1333</v>
      </c>
      <c r="BB18" s="1077" t="s">
        <v>1333</v>
      </c>
      <c r="BC18" s="1077">
        <v>0</v>
      </c>
      <c r="BD18" s="1077">
        <v>0</v>
      </c>
      <c r="BE18" s="1077">
        <v>0</v>
      </c>
      <c r="BF18" s="1077">
        <v>0</v>
      </c>
      <c r="BG18" s="201" t="s">
        <v>69</v>
      </c>
      <c r="BH18" s="201" t="s">
        <v>630</v>
      </c>
      <c r="BI18" s="93" t="s">
        <v>1243</v>
      </c>
      <c r="BJ18" s="364">
        <v>171</v>
      </c>
      <c r="BK18" s="441" t="s">
        <v>882</v>
      </c>
      <c r="BM18" s="369" t="s">
        <v>792</v>
      </c>
      <c r="BN18" s="375"/>
      <c r="BO18" s="375"/>
      <c r="BP18" s="375"/>
      <c r="BQ18" s="375"/>
      <c r="BR18" s="375"/>
      <c r="BS18" s="375"/>
      <c r="BT18" s="375"/>
      <c r="BU18" s="375"/>
      <c r="BV18" s="375"/>
      <c r="BW18" s="375"/>
      <c r="BX18" s="375"/>
      <c r="BY18" s="375"/>
      <c r="BZ18" s="375"/>
      <c r="CA18" s="375"/>
      <c r="CB18" s="375"/>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320"/>
      <c r="DB18" s="320"/>
      <c r="DC18" s="43"/>
      <c r="DD18" s="379"/>
      <c r="DE18" s="43"/>
      <c r="DF18" s="43"/>
      <c r="DG18" s="43"/>
      <c r="DH18" s="43"/>
      <c r="DI18" s="43"/>
      <c r="DJ18" s="43"/>
      <c r="DK18" s="43"/>
      <c r="DL18" s="43"/>
      <c r="DM18" s="43"/>
      <c r="DN18" s="43"/>
      <c r="DO18" s="43"/>
      <c r="DP18" s="43"/>
      <c r="DQ18" s="43"/>
      <c r="DR18" s="43"/>
      <c r="DS18" s="43"/>
      <c r="DT18" s="43"/>
      <c r="DU18" s="43"/>
      <c r="DV18" s="43"/>
      <c r="DW18" s="43"/>
      <c r="DX18" s="43"/>
      <c r="DY18" s="43"/>
      <c r="DZ18" s="43"/>
      <c r="EA18" s="381"/>
      <c r="EB18" s="331"/>
      <c r="EC18" s="378"/>
      <c r="ED18" s="344"/>
      <c r="EE18" s="331"/>
      <c r="EF18" s="331"/>
      <c r="EG18" s="43"/>
    </row>
    <row r="19" spans="1:137" ht="15.75">
      <c r="A19" s="202" t="s">
        <v>98</v>
      </c>
      <c r="B19" s="198" t="s">
        <v>1291</v>
      </c>
      <c r="C19" s="68" t="s">
        <v>547</v>
      </c>
      <c r="D19" s="199">
        <v>100</v>
      </c>
      <c r="E19" s="247">
        <v>100</v>
      </c>
      <c r="F19" s="199">
        <v>100</v>
      </c>
      <c r="G19" s="198" t="s">
        <v>1332</v>
      </c>
      <c r="H19" s="440" t="s">
        <v>1332</v>
      </c>
      <c r="I19" s="574" t="s">
        <v>1332</v>
      </c>
      <c r="J19" s="317" t="s">
        <v>1332</v>
      </c>
      <c r="K19" s="1077">
        <v>100</v>
      </c>
      <c r="L19" s="1077" t="s">
        <v>1332</v>
      </c>
      <c r="M19" s="1077">
        <v>0</v>
      </c>
      <c r="N19" s="1077">
        <v>3</v>
      </c>
      <c r="O19" s="1077">
        <v>3</v>
      </c>
      <c r="P19" s="1077">
        <v>0</v>
      </c>
      <c r="Q19" s="1077">
        <v>3</v>
      </c>
      <c r="R19" s="1077">
        <v>0</v>
      </c>
      <c r="S19" s="1077">
        <v>0</v>
      </c>
      <c r="T19" s="1077">
        <v>0</v>
      </c>
      <c r="U19" s="1077">
        <v>0</v>
      </c>
      <c r="V19" s="1077">
        <v>0</v>
      </c>
      <c r="W19" s="1077">
        <v>0</v>
      </c>
      <c r="X19" s="1077">
        <v>0</v>
      </c>
      <c r="Y19" s="1077">
        <v>0</v>
      </c>
      <c r="Z19" s="1077">
        <v>0</v>
      </c>
      <c r="AA19" s="1077">
        <v>0</v>
      </c>
      <c r="AB19" s="1077">
        <v>0</v>
      </c>
      <c r="AC19" s="1077">
        <v>0</v>
      </c>
      <c r="AD19" s="1077">
        <v>0</v>
      </c>
      <c r="AE19" s="1077">
        <v>0</v>
      </c>
      <c r="AF19" s="1077">
        <v>0</v>
      </c>
      <c r="AG19" s="1077">
        <v>0</v>
      </c>
      <c r="AH19" s="1077">
        <v>0</v>
      </c>
      <c r="AI19" s="1077">
        <v>0</v>
      </c>
      <c r="AJ19" s="1077">
        <v>0</v>
      </c>
      <c r="AK19" s="1077">
        <v>0</v>
      </c>
      <c r="AL19" s="1077">
        <v>0</v>
      </c>
      <c r="AM19" s="1077">
        <v>0</v>
      </c>
      <c r="AN19" s="1077">
        <v>0</v>
      </c>
      <c r="AO19" s="1077">
        <v>0</v>
      </c>
      <c r="AP19" s="1077">
        <v>0</v>
      </c>
      <c r="AQ19" s="1077">
        <v>0</v>
      </c>
      <c r="AR19" s="1077">
        <v>0</v>
      </c>
      <c r="AS19" s="1077">
        <v>0</v>
      </c>
      <c r="AT19" s="1077">
        <v>0</v>
      </c>
      <c r="AU19" s="1077">
        <v>0</v>
      </c>
      <c r="AV19" s="1077">
        <v>0</v>
      </c>
      <c r="AW19" s="1077">
        <v>0</v>
      </c>
      <c r="AX19" s="1077">
        <v>0</v>
      </c>
      <c r="AY19" s="1077" t="s">
        <v>1333</v>
      </c>
      <c r="AZ19" s="1077" t="s">
        <v>1333</v>
      </c>
      <c r="BA19" s="1077" t="s">
        <v>1333</v>
      </c>
      <c r="BB19" s="1077" t="s">
        <v>1333</v>
      </c>
      <c r="BC19" s="1077">
        <v>0</v>
      </c>
      <c r="BD19" s="1077">
        <v>0</v>
      </c>
      <c r="BE19" s="1077">
        <v>0</v>
      </c>
      <c r="BF19" s="1077">
        <v>0</v>
      </c>
      <c r="BG19" s="442" t="s">
        <v>98</v>
      </c>
      <c r="BH19" s="201" t="s">
        <v>547</v>
      </c>
      <c r="BI19" s="93" t="s">
        <v>1243</v>
      </c>
      <c r="BJ19" s="364">
        <v>171</v>
      </c>
      <c r="BK19" s="441" t="s">
        <v>882</v>
      </c>
      <c r="BM19" s="369" t="s">
        <v>792</v>
      </c>
      <c r="BN19" s="375"/>
      <c r="BO19" s="375"/>
      <c r="BP19" s="375"/>
      <c r="BQ19" s="375"/>
      <c r="BR19" s="375"/>
      <c r="BS19" s="375"/>
      <c r="BT19" s="375"/>
      <c r="BU19" s="375"/>
      <c r="BV19" s="375"/>
      <c r="BW19" s="375"/>
      <c r="BX19" s="375"/>
      <c r="BY19" s="375"/>
      <c r="BZ19" s="375"/>
      <c r="CA19" s="375"/>
      <c r="CB19" s="375"/>
      <c r="CC19" s="376"/>
      <c r="CD19" s="376"/>
      <c r="CE19" s="43"/>
      <c r="CF19" s="43"/>
      <c r="CG19" s="43"/>
      <c r="CH19" s="43"/>
      <c r="CI19" s="43"/>
      <c r="CJ19" s="43"/>
      <c r="CK19" s="43"/>
      <c r="CL19" s="43"/>
      <c r="CM19" s="43"/>
      <c r="CN19" s="43"/>
      <c r="CO19" s="43"/>
      <c r="CP19" s="43"/>
      <c r="CQ19" s="43"/>
      <c r="CR19" s="43"/>
      <c r="CS19" s="43"/>
      <c r="CT19" s="43"/>
      <c r="CU19" s="43"/>
      <c r="CV19" s="43"/>
      <c r="CW19" s="43"/>
      <c r="CX19" s="43"/>
      <c r="CY19" s="43"/>
      <c r="CZ19" s="43"/>
      <c r="DA19" s="320"/>
      <c r="DB19" s="320"/>
      <c r="DC19" s="43"/>
      <c r="DD19" s="377"/>
      <c r="DE19" s="43"/>
      <c r="DF19" s="43"/>
      <c r="DG19" s="43"/>
      <c r="DH19" s="43"/>
      <c r="DI19" s="43"/>
      <c r="DJ19" s="43"/>
      <c r="DK19" s="43"/>
      <c r="DL19" s="43"/>
      <c r="DM19" s="43"/>
      <c r="DN19" s="43"/>
      <c r="DO19" s="43"/>
      <c r="DP19" s="43"/>
      <c r="DQ19" s="43"/>
      <c r="DR19" s="43"/>
      <c r="DS19" s="43"/>
      <c r="DT19" s="43"/>
      <c r="DU19" s="43"/>
      <c r="DV19" s="43"/>
      <c r="DW19" s="43"/>
      <c r="DX19" s="43"/>
      <c r="DY19" s="43"/>
      <c r="DZ19" s="43"/>
      <c r="EA19" s="331"/>
      <c r="EB19" s="331"/>
      <c r="EC19" s="378"/>
      <c r="ED19" s="344"/>
      <c r="EE19" s="331"/>
      <c r="EF19" s="331"/>
      <c r="EG19" s="43"/>
    </row>
    <row r="20" spans="1:137" ht="15.75">
      <c r="A20" s="68" t="s">
        <v>96</v>
      </c>
      <c r="B20" s="198" t="s">
        <v>1291</v>
      </c>
      <c r="C20" s="68" t="s">
        <v>546</v>
      </c>
      <c r="D20" s="199">
        <v>100</v>
      </c>
      <c r="E20" s="247">
        <v>100</v>
      </c>
      <c r="F20" s="199">
        <v>100</v>
      </c>
      <c r="G20" s="198" t="s">
        <v>1332</v>
      </c>
      <c r="H20" s="440" t="s">
        <v>1332</v>
      </c>
      <c r="I20" s="574" t="s">
        <v>1332</v>
      </c>
      <c r="J20" s="317" t="s">
        <v>1332</v>
      </c>
      <c r="K20" s="1077">
        <v>100</v>
      </c>
      <c r="L20" s="1077" t="s">
        <v>1190</v>
      </c>
      <c r="M20" s="1077">
        <v>0</v>
      </c>
      <c r="N20" s="1077">
        <v>0</v>
      </c>
      <c r="O20" s="1077">
        <v>0</v>
      </c>
      <c r="P20" s="1077">
        <v>0</v>
      </c>
      <c r="Q20" s="1077">
        <v>0</v>
      </c>
      <c r="R20" s="1077">
        <v>0</v>
      </c>
      <c r="S20" s="1077">
        <v>0</v>
      </c>
      <c r="T20" s="1077">
        <v>0</v>
      </c>
      <c r="U20" s="1077">
        <v>0</v>
      </c>
      <c r="V20" s="1077">
        <v>0</v>
      </c>
      <c r="W20" s="1077">
        <v>0</v>
      </c>
      <c r="X20" s="1077">
        <v>0</v>
      </c>
      <c r="Y20" s="1077">
        <v>0</v>
      </c>
      <c r="Z20" s="1077">
        <v>0</v>
      </c>
      <c r="AA20" s="1077">
        <v>0</v>
      </c>
      <c r="AB20" s="1077">
        <v>0</v>
      </c>
      <c r="AC20" s="1077">
        <v>0</v>
      </c>
      <c r="AD20" s="1077">
        <v>0</v>
      </c>
      <c r="AE20" s="1077">
        <v>0</v>
      </c>
      <c r="AF20" s="1077">
        <v>0</v>
      </c>
      <c r="AG20" s="1077">
        <v>0</v>
      </c>
      <c r="AH20" s="1077">
        <v>0</v>
      </c>
      <c r="AI20" s="1077">
        <v>0</v>
      </c>
      <c r="AJ20" s="1077">
        <v>0</v>
      </c>
      <c r="AK20" s="1077">
        <v>0</v>
      </c>
      <c r="AL20" s="1077">
        <v>0</v>
      </c>
      <c r="AM20" s="1077">
        <v>0</v>
      </c>
      <c r="AN20" s="1077">
        <v>0</v>
      </c>
      <c r="AO20" s="1077">
        <v>0</v>
      </c>
      <c r="AP20" s="1077">
        <v>0</v>
      </c>
      <c r="AQ20" s="1077">
        <v>0</v>
      </c>
      <c r="AR20" s="1077">
        <v>0</v>
      </c>
      <c r="AS20" s="1077">
        <v>0</v>
      </c>
      <c r="AT20" s="1077">
        <v>0</v>
      </c>
      <c r="AU20" s="1077">
        <v>0</v>
      </c>
      <c r="AV20" s="1077">
        <v>0</v>
      </c>
      <c r="AW20" s="1077">
        <v>0</v>
      </c>
      <c r="AX20" s="1077">
        <v>0</v>
      </c>
      <c r="AY20" s="1077" t="s">
        <v>1333</v>
      </c>
      <c r="AZ20" s="1077" t="s">
        <v>1333</v>
      </c>
      <c r="BA20" s="1077" t="s">
        <v>1333</v>
      </c>
      <c r="BB20" s="1077" t="s">
        <v>1333</v>
      </c>
      <c r="BC20" s="1077">
        <v>0</v>
      </c>
      <c r="BD20" s="1077">
        <v>0</v>
      </c>
      <c r="BE20" s="1077">
        <v>0</v>
      </c>
      <c r="BF20" s="1077">
        <v>0</v>
      </c>
      <c r="BG20" s="201" t="s">
        <v>96</v>
      </c>
      <c r="BH20" s="201" t="s">
        <v>546</v>
      </c>
      <c r="BI20" s="93" t="s">
        <v>1243</v>
      </c>
      <c r="BJ20" s="364">
        <v>171</v>
      </c>
      <c r="BK20" s="441" t="s">
        <v>882</v>
      </c>
      <c r="BL20" s="331"/>
      <c r="BM20" s="369" t="s">
        <v>792</v>
      </c>
      <c r="BN20" s="375"/>
      <c r="BO20" s="375"/>
      <c r="BP20" s="375"/>
      <c r="BQ20" s="375"/>
      <c r="BR20" s="375"/>
      <c r="BS20" s="375"/>
      <c r="BT20" s="375"/>
      <c r="BU20" s="375"/>
      <c r="BV20" s="375"/>
      <c r="BW20" s="375"/>
      <c r="BX20" s="375"/>
      <c r="BY20" s="375"/>
      <c r="BZ20" s="375"/>
      <c r="CA20" s="375"/>
      <c r="CB20" s="375"/>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320"/>
      <c r="DB20" s="320"/>
      <c r="DC20" s="43"/>
      <c r="DD20" s="379"/>
      <c r="DE20" s="43"/>
      <c r="DF20" s="43"/>
      <c r="DG20" s="43"/>
      <c r="DH20" s="43"/>
      <c r="DI20" s="43"/>
      <c r="DJ20" s="43"/>
      <c r="DK20" s="43"/>
      <c r="DL20" s="43"/>
      <c r="DM20" s="43"/>
      <c r="DN20" s="43"/>
      <c r="DO20" s="43"/>
      <c r="DP20" s="43"/>
      <c r="DQ20" s="43"/>
      <c r="DR20" s="43"/>
      <c r="DS20" s="43"/>
      <c r="DT20" s="43"/>
      <c r="DU20" s="43"/>
      <c r="DV20" s="43"/>
      <c r="DW20" s="43"/>
      <c r="DX20" s="43"/>
      <c r="DY20" s="43"/>
      <c r="DZ20" s="43"/>
      <c r="EA20" s="331"/>
      <c r="EB20" s="331"/>
      <c r="EC20" s="378"/>
      <c r="ED20" s="344"/>
      <c r="EE20" s="331"/>
      <c r="EF20" s="331"/>
      <c r="EG20" s="43"/>
    </row>
    <row r="21" spans="1:137" ht="15.75">
      <c r="A21" s="68" t="s">
        <v>424</v>
      </c>
      <c r="B21" s="198" t="s">
        <v>1291</v>
      </c>
      <c r="C21" s="68" t="s">
        <v>249</v>
      </c>
      <c r="D21" s="199">
        <v>80</v>
      </c>
      <c r="E21" s="247">
        <v>100</v>
      </c>
      <c r="F21" s="199">
        <v>100</v>
      </c>
      <c r="G21" s="198" t="s">
        <v>1332</v>
      </c>
      <c r="H21" s="440" t="s">
        <v>1332</v>
      </c>
      <c r="I21" s="574" t="s">
        <v>1332</v>
      </c>
      <c r="J21" s="317" t="s">
        <v>1332</v>
      </c>
      <c r="K21" s="1077">
        <v>100</v>
      </c>
      <c r="L21" s="1077" t="s">
        <v>1332</v>
      </c>
      <c r="M21" s="1077">
        <v>0</v>
      </c>
      <c r="N21" s="1077">
        <v>25</v>
      </c>
      <c r="O21" s="1077">
        <v>19</v>
      </c>
      <c r="P21" s="1077">
        <v>6</v>
      </c>
      <c r="Q21" s="1077">
        <v>25</v>
      </c>
      <c r="R21" s="1077">
        <v>0</v>
      </c>
      <c r="S21" s="1077">
        <v>0</v>
      </c>
      <c r="T21" s="1077">
        <v>0</v>
      </c>
      <c r="U21" s="1077">
        <v>0</v>
      </c>
      <c r="V21" s="1077">
        <v>0</v>
      </c>
      <c r="W21" s="1077">
        <v>0</v>
      </c>
      <c r="X21" s="1077">
        <v>0</v>
      </c>
      <c r="Y21" s="1077">
        <v>0</v>
      </c>
      <c r="Z21" s="1077">
        <v>0</v>
      </c>
      <c r="AA21" s="1077">
        <v>0</v>
      </c>
      <c r="AB21" s="1077">
        <v>0</v>
      </c>
      <c r="AC21" s="1077">
        <v>0</v>
      </c>
      <c r="AD21" s="1077">
        <v>0</v>
      </c>
      <c r="AE21" s="1077">
        <v>0</v>
      </c>
      <c r="AF21" s="1077">
        <v>0</v>
      </c>
      <c r="AG21" s="1077">
        <v>0</v>
      </c>
      <c r="AH21" s="1077">
        <v>0</v>
      </c>
      <c r="AI21" s="1077">
        <v>0</v>
      </c>
      <c r="AJ21" s="1077">
        <v>0</v>
      </c>
      <c r="AK21" s="1077">
        <v>0</v>
      </c>
      <c r="AL21" s="1077">
        <v>0</v>
      </c>
      <c r="AM21" s="1077">
        <v>0</v>
      </c>
      <c r="AN21" s="1077">
        <v>0</v>
      </c>
      <c r="AO21" s="1077">
        <v>0</v>
      </c>
      <c r="AP21" s="1077">
        <v>0</v>
      </c>
      <c r="AQ21" s="1077">
        <v>0</v>
      </c>
      <c r="AR21" s="1077">
        <v>0</v>
      </c>
      <c r="AS21" s="1077">
        <v>0</v>
      </c>
      <c r="AT21" s="1077">
        <v>0</v>
      </c>
      <c r="AU21" s="1077">
        <v>0</v>
      </c>
      <c r="AV21" s="1077">
        <v>0</v>
      </c>
      <c r="AW21" s="1077">
        <v>0</v>
      </c>
      <c r="AX21" s="1077">
        <v>0</v>
      </c>
      <c r="AY21" s="1077" t="s">
        <v>3042</v>
      </c>
      <c r="AZ21" s="1077" t="s">
        <v>1333</v>
      </c>
      <c r="BA21" s="1077" t="s">
        <v>1333</v>
      </c>
      <c r="BB21" s="1077" t="s">
        <v>1333</v>
      </c>
      <c r="BC21" s="1077">
        <v>0</v>
      </c>
      <c r="BD21" s="1077">
        <v>0</v>
      </c>
      <c r="BE21" s="1077">
        <v>0</v>
      </c>
      <c r="BF21" s="1077">
        <v>0</v>
      </c>
      <c r="BG21" s="201" t="s">
        <v>424</v>
      </c>
      <c r="BH21" s="201" t="s">
        <v>802</v>
      </c>
      <c r="BI21" s="93" t="s">
        <v>1243</v>
      </c>
      <c r="BJ21" s="364">
        <v>171</v>
      </c>
      <c r="BK21" s="441" t="s">
        <v>1181</v>
      </c>
      <c r="BM21" s="369" t="s">
        <v>792</v>
      </c>
      <c r="BN21" s="375"/>
      <c r="BO21" s="375"/>
      <c r="BP21" s="375"/>
      <c r="BQ21" s="375"/>
      <c r="BR21" s="375"/>
      <c r="BS21" s="375"/>
      <c r="BT21" s="375"/>
      <c r="BU21" s="375"/>
      <c r="BV21" s="375"/>
      <c r="BW21" s="375"/>
      <c r="BX21" s="375"/>
      <c r="BY21" s="375"/>
      <c r="BZ21" s="375"/>
      <c r="CA21" s="375"/>
      <c r="CB21" s="375"/>
      <c r="CC21" s="376"/>
      <c r="CD21" s="376"/>
      <c r="CE21" s="43"/>
      <c r="CF21" s="43"/>
      <c r="CG21" s="43"/>
      <c r="CH21" s="43"/>
      <c r="CI21" s="43"/>
      <c r="CJ21" s="43"/>
      <c r="CK21" s="43"/>
      <c r="CL21" s="43"/>
      <c r="CM21" s="43"/>
      <c r="CN21" s="43"/>
      <c r="CO21" s="43"/>
      <c r="CP21" s="43"/>
      <c r="CQ21" s="43"/>
      <c r="CR21" s="43"/>
      <c r="CS21" s="43"/>
      <c r="CT21" s="43"/>
      <c r="CU21" s="43"/>
      <c r="CV21" s="43"/>
      <c r="CW21" s="43"/>
      <c r="CX21" s="43"/>
      <c r="CY21" s="43"/>
      <c r="CZ21" s="43"/>
      <c r="DA21" s="320"/>
      <c r="DB21" s="320"/>
      <c r="DC21" s="43"/>
      <c r="DD21" s="379"/>
      <c r="DE21" s="43"/>
      <c r="DF21" s="43"/>
      <c r="DG21" s="43"/>
      <c r="DH21" s="43"/>
      <c r="DI21" s="43"/>
      <c r="DJ21" s="43"/>
      <c r="DK21" s="43"/>
      <c r="DL21" s="43"/>
      <c r="DM21" s="43"/>
      <c r="DN21" s="43"/>
      <c r="DO21" s="43"/>
      <c r="DP21" s="43"/>
      <c r="DQ21" s="43"/>
      <c r="DR21" s="43"/>
      <c r="DS21" s="43"/>
      <c r="DT21" s="43"/>
      <c r="DU21" s="43"/>
      <c r="DV21" s="43"/>
      <c r="DW21" s="43"/>
      <c r="DX21" s="43"/>
      <c r="DY21" s="43"/>
      <c r="DZ21" s="43"/>
      <c r="EA21" s="331"/>
      <c r="EB21" s="331"/>
      <c r="EC21" s="378"/>
      <c r="ED21" s="344"/>
      <c r="EE21" s="331"/>
      <c r="EF21" s="331"/>
      <c r="EG21" s="43"/>
    </row>
    <row r="22" spans="1:137" ht="15.75">
      <c r="A22" s="68" t="s">
        <v>341</v>
      </c>
      <c r="B22" s="198" t="s">
        <v>1292</v>
      </c>
      <c r="C22" s="68" t="s">
        <v>705</v>
      </c>
      <c r="D22" s="199">
        <v>100</v>
      </c>
      <c r="E22" s="247">
        <v>100</v>
      </c>
      <c r="F22" s="199">
        <v>100</v>
      </c>
      <c r="G22" s="198" t="s">
        <v>1332</v>
      </c>
      <c r="H22" s="440" t="s">
        <v>1332</v>
      </c>
      <c r="I22" s="574" t="s">
        <v>1332</v>
      </c>
      <c r="J22" s="317" t="s">
        <v>1332</v>
      </c>
      <c r="K22" s="1077">
        <v>80</v>
      </c>
      <c r="L22" s="1077" t="s">
        <v>3043</v>
      </c>
      <c r="M22" s="1077">
        <v>0</v>
      </c>
      <c r="N22" s="1077">
        <v>6</v>
      </c>
      <c r="O22" s="1077">
        <v>5</v>
      </c>
      <c r="P22" s="1077">
        <v>0</v>
      </c>
      <c r="Q22" s="1077">
        <v>5</v>
      </c>
      <c r="R22" s="1077">
        <v>0</v>
      </c>
      <c r="S22" s="1077">
        <v>0</v>
      </c>
      <c r="T22" s="1077">
        <v>0</v>
      </c>
      <c r="U22" s="1077">
        <v>0</v>
      </c>
      <c r="V22" s="1077">
        <v>0</v>
      </c>
      <c r="W22" s="1077">
        <v>0</v>
      </c>
      <c r="X22" s="1077">
        <v>0</v>
      </c>
      <c r="Y22" s="1077">
        <v>0</v>
      </c>
      <c r="Z22" s="1077">
        <v>0</v>
      </c>
      <c r="AA22" s="1077">
        <v>0</v>
      </c>
      <c r="AB22" s="1077">
        <v>0</v>
      </c>
      <c r="AC22" s="1077">
        <v>0</v>
      </c>
      <c r="AD22" s="1077">
        <v>0</v>
      </c>
      <c r="AE22" s="1077">
        <v>0</v>
      </c>
      <c r="AF22" s="1077">
        <v>0</v>
      </c>
      <c r="AG22" s="1077">
        <v>0</v>
      </c>
      <c r="AH22" s="1077">
        <v>0</v>
      </c>
      <c r="AI22" s="1077">
        <v>0</v>
      </c>
      <c r="AJ22" s="1077">
        <v>0</v>
      </c>
      <c r="AK22" s="1077">
        <v>0</v>
      </c>
      <c r="AL22" s="1077">
        <v>0</v>
      </c>
      <c r="AM22" s="1077">
        <v>0</v>
      </c>
      <c r="AN22" s="1077">
        <v>0</v>
      </c>
      <c r="AO22" s="1077">
        <v>0</v>
      </c>
      <c r="AP22" s="1077">
        <v>0</v>
      </c>
      <c r="AQ22" s="1077">
        <v>0</v>
      </c>
      <c r="AR22" s="1077">
        <v>1</v>
      </c>
      <c r="AS22" s="1077">
        <v>0</v>
      </c>
      <c r="AT22" s="1077">
        <v>0</v>
      </c>
      <c r="AU22" s="1077">
        <v>0</v>
      </c>
      <c r="AV22" s="1077">
        <v>0</v>
      </c>
      <c r="AW22" s="1077">
        <v>0</v>
      </c>
      <c r="AX22" s="1077">
        <v>0</v>
      </c>
      <c r="AY22" s="1077" t="s">
        <v>3044</v>
      </c>
      <c r="AZ22" s="1077" t="s">
        <v>1333</v>
      </c>
      <c r="BA22" s="1077" t="s">
        <v>1333</v>
      </c>
      <c r="BB22" s="1077" t="s">
        <v>3045</v>
      </c>
      <c r="BC22" s="1077" t="s">
        <v>3046</v>
      </c>
      <c r="BD22" s="1077">
        <v>0</v>
      </c>
      <c r="BE22" s="1077">
        <v>0</v>
      </c>
      <c r="BF22" s="1077">
        <v>1</v>
      </c>
      <c r="BG22" s="201" t="s">
        <v>341</v>
      </c>
      <c r="BH22" s="201" t="s">
        <v>705</v>
      </c>
      <c r="BI22" s="93" t="s">
        <v>1242</v>
      </c>
      <c r="BJ22" s="364">
        <v>114</v>
      </c>
      <c r="BK22" s="441" t="s">
        <v>1181</v>
      </c>
      <c r="BL22" s="312"/>
      <c r="BM22" s="369" t="s">
        <v>878</v>
      </c>
      <c r="BN22" s="375"/>
      <c r="BO22" s="375"/>
      <c r="BP22" s="375"/>
      <c r="BQ22" s="375"/>
      <c r="BR22" s="375"/>
      <c r="BS22" s="375"/>
      <c r="BT22" s="375"/>
      <c r="BU22" s="375"/>
      <c r="BV22" s="375"/>
      <c r="BW22" s="375"/>
      <c r="BX22" s="375"/>
      <c r="BY22" s="375"/>
      <c r="BZ22" s="375"/>
      <c r="CA22" s="375"/>
      <c r="CB22" s="375"/>
      <c r="CC22" s="376"/>
      <c r="CD22" s="376"/>
      <c r="CE22" s="43"/>
      <c r="CF22" s="43"/>
      <c r="CG22" s="43"/>
      <c r="CH22" s="43"/>
      <c r="CI22" s="43"/>
      <c r="CJ22" s="43"/>
      <c r="CK22" s="43"/>
      <c r="CL22" s="43"/>
      <c r="CM22" s="43"/>
      <c r="CN22" s="43"/>
      <c r="CO22" s="43"/>
      <c r="CP22" s="43"/>
      <c r="CQ22" s="43"/>
      <c r="CR22" s="43"/>
      <c r="CS22" s="43"/>
      <c r="CT22" s="43"/>
      <c r="CU22" s="43"/>
      <c r="CV22" s="43"/>
      <c r="CW22" s="43"/>
      <c r="CX22" s="43"/>
      <c r="CY22" s="43"/>
      <c r="CZ22" s="43"/>
      <c r="DA22" s="320"/>
      <c r="DB22" s="320"/>
      <c r="DC22" s="43"/>
      <c r="DD22" s="379"/>
      <c r="DE22" s="43"/>
      <c r="DF22" s="43"/>
      <c r="DG22" s="43"/>
      <c r="DH22" s="43"/>
      <c r="DI22" s="43"/>
      <c r="DJ22" s="43"/>
      <c r="DK22" s="43"/>
      <c r="DL22" s="43"/>
      <c r="DM22" s="43"/>
      <c r="DN22" s="43"/>
      <c r="DO22" s="43"/>
      <c r="DP22" s="43"/>
      <c r="DQ22" s="43"/>
      <c r="DR22" s="43"/>
      <c r="DS22" s="43"/>
      <c r="DT22" s="43"/>
      <c r="DU22" s="43"/>
      <c r="DV22" s="43"/>
      <c r="DW22" s="43"/>
      <c r="DX22" s="43"/>
      <c r="DY22" s="43"/>
      <c r="DZ22" s="43"/>
      <c r="EA22" s="331"/>
      <c r="EB22" s="331"/>
      <c r="EC22" s="378"/>
      <c r="ED22" s="344"/>
      <c r="EE22" s="331"/>
      <c r="EF22" s="331"/>
      <c r="EG22" s="43"/>
    </row>
    <row r="23" spans="1:137" ht="15.75">
      <c r="A23" s="68" t="s">
        <v>1141</v>
      </c>
      <c r="B23" s="239" t="s">
        <v>1292</v>
      </c>
      <c r="C23" s="68" t="s">
        <v>569</v>
      </c>
      <c r="D23" s="199" t="s">
        <v>1190</v>
      </c>
      <c r="E23" s="247" t="s">
        <v>1212</v>
      </c>
      <c r="F23" s="199" t="s">
        <v>1190</v>
      </c>
      <c r="G23" s="198" t="s">
        <v>1190</v>
      </c>
      <c r="H23" s="440" t="s">
        <v>1190</v>
      </c>
      <c r="I23" s="574" t="s">
        <v>1972</v>
      </c>
      <c r="J23" s="317" t="s">
        <v>1190</v>
      </c>
      <c r="K23" s="1077" t="s">
        <v>1190</v>
      </c>
      <c r="L23" s="1077" t="s">
        <v>1190</v>
      </c>
      <c r="M23" s="1077">
        <v>0</v>
      </c>
      <c r="N23" s="1077">
        <v>0</v>
      </c>
      <c r="O23" s="1077">
        <v>0</v>
      </c>
      <c r="P23" s="1077">
        <v>0</v>
      </c>
      <c r="Q23" s="1077">
        <v>0</v>
      </c>
      <c r="R23" s="1077">
        <v>0</v>
      </c>
      <c r="S23" s="1077">
        <v>0</v>
      </c>
      <c r="T23" s="1077">
        <v>0</v>
      </c>
      <c r="U23" s="1077">
        <v>0</v>
      </c>
      <c r="V23" s="1077">
        <v>0</v>
      </c>
      <c r="W23" s="1077">
        <v>0</v>
      </c>
      <c r="X23" s="1077">
        <v>0</v>
      </c>
      <c r="Y23" s="1077">
        <v>0</v>
      </c>
      <c r="Z23" s="1077">
        <v>0</v>
      </c>
      <c r="AA23" s="1077">
        <v>0</v>
      </c>
      <c r="AB23" s="1077">
        <v>0</v>
      </c>
      <c r="AC23" s="1077">
        <v>0</v>
      </c>
      <c r="AD23" s="1077">
        <v>0</v>
      </c>
      <c r="AE23" s="1077">
        <v>0</v>
      </c>
      <c r="AF23" s="1077">
        <v>0</v>
      </c>
      <c r="AG23" s="1077">
        <v>0</v>
      </c>
      <c r="AH23" s="1077">
        <v>0</v>
      </c>
      <c r="AI23" s="1077">
        <v>0</v>
      </c>
      <c r="AJ23" s="1077">
        <v>0</v>
      </c>
      <c r="AK23" s="1077">
        <v>0</v>
      </c>
      <c r="AL23" s="1077">
        <v>0</v>
      </c>
      <c r="AM23" s="1077">
        <v>0</v>
      </c>
      <c r="AN23" s="1077">
        <v>0</v>
      </c>
      <c r="AO23" s="1077">
        <v>0</v>
      </c>
      <c r="AP23" s="1077">
        <v>0</v>
      </c>
      <c r="AQ23" s="1077">
        <v>0</v>
      </c>
      <c r="AR23" s="1077">
        <v>0</v>
      </c>
      <c r="AS23" s="1077">
        <v>0</v>
      </c>
      <c r="AT23" s="1077">
        <v>0</v>
      </c>
      <c r="AU23" s="1077">
        <v>0</v>
      </c>
      <c r="AV23" s="1077">
        <v>0</v>
      </c>
      <c r="AW23" s="1077">
        <v>0</v>
      </c>
      <c r="AX23" s="1077">
        <v>0</v>
      </c>
      <c r="AY23" s="1077" t="s">
        <v>1333</v>
      </c>
      <c r="AZ23" s="1077" t="s">
        <v>1333</v>
      </c>
      <c r="BA23" s="1077" t="s">
        <v>1333</v>
      </c>
      <c r="BB23" s="1077" t="s">
        <v>1333</v>
      </c>
      <c r="BC23" s="1077">
        <v>0</v>
      </c>
      <c r="BD23" s="1077">
        <v>0</v>
      </c>
      <c r="BE23" s="1077">
        <v>0</v>
      </c>
      <c r="BF23" s="1077">
        <v>0</v>
      </c>
      <c r="BG23" s="201" t="s">
        <v>1141</v>
      </c>
      <c r="BH23" s="201" t="s">
        <v>569</v>
      </c>
      <c r="BI23" s="93" t="s">
        <v>1242</v>
      </c>
      <c r="BJ23" s="364">
        <v>114</v>
      </c>
      <c r="BK23" s="441" t="s">
        <v>1179</v>
      </c>
      <c r="BL23" s="331"/>
      <c r="BM23" s="369" t="s">
        <v>792</v>
      </c>
      <c r="BN23" s="375"/>
      <c r="BO23" s="375"/>
      <c r="BP23" s="375"/>
      <c r="BQ23" s="375"/>
      <c r="BR23" s="375"/>
      <c r="BS23" s="375"/>
      <c r="BT23" s="375"/>
      <c r="BU23" s="375"/>
      <c r="BV23" s="375"/>
      <c r="BW23" s="375"/>
      <c r="BX23" s="375"/>
      <c r="BY23" s="375"/>
      <c r="BZ23" s="375"/>
      <c r="CA23" s="375"/>
      <c r="CB23" s="375"/>
      <c r="CC23" s="376"/>
      <c r="CD23" s="376"/>
      <c r="CE23" s="43"/>
      <c r="CF23" s="43"/>
      <c r="CG23" s="43"/>
      <c r="CH23" s="43"/>
      <c r="CI23" s="43"/>
      <c r="CJ23" s="43"/>
      <c r="CK23" s="43"/>
      <c r="CL23" s="43"/>
      <c r="CM23" s="43"/>
      <c r="CN23" s="43"/>
      <c r="CO23" s="43"/>
      <c r="CP23" s="43"/>
      <c r="CQ23" s="43"/>
      <c r="CR23" s="43"/>
      <c r="CS23" s="43"/>
      <c r="CT23" s="43"/>
      <c r="CU23" s="43"/>
      <c r="CV23" s="43"/>
      <c r="CW23" s="43"/>
      <c r="CX23" s="43"/>
      <c r="CY23" s="43"/>
      <c r="CZ23" s="43"/>
      <c r="DA23" s="320"/>
      <c r="DB23" s="320"/>
      <c r="DC23" s="43"/>
      <c r="DD23" s="377"/>
      <c r="DE23" s="43"/>
      <c r="DF23" s="43"/>
      <c r="DG23" s="43"/>
      <c r="DH23" s="43"/>
      <c r="DI23" s="43"/>
      <c r="DJ23" s="43"/>
      <c r="DK23" s="43"/>
      <c r="DL23" s="43"/>
      <c r="DM23" s="43"/>
      <c r="DN23" s="43"/>
      <c r="DO23" s="43"/>
      <c r="DP23" s="43"/>
      <c r="DQ23" s="43"/>
      <c r="DR23" s="43"/>
      <c r="DS23" s="43"/>
      <c r="DT23" s="43"/>
      <c r="DU23" s="43"/>
      <c r="DV23" s="43"/>
      <c r="DW23" s="43"/>
      <c r="DX23" s="43"/>
      <c r="DY23" s="43"/>
      <c r="DZ23" s="43"/>
      <c r="EA23" s="331"/>
      <c r="EB23" s="331"/>
      <c r="EC23" s="378"/>
      <c r="ED23" s="344"/>
      <c r="EE23" s="331"/>
      <c r="EF23" s="331"/>
      <c r="EG23" s="43"/>
    </row>
    <row r="24" spans="1:137" ht="15.75">
      <c r="A24" s="68" t="s">
        <v>494</v>
      </c>
      <c r="B24" s="198" t="s">
        <v>1292</v>
      </c>
      <c r="C24" s="68" t="s">
        <v>754</v>
      </c>
      <c r="D24" s="199">
        <v>100</v>
      </c>
      <c r="E24" s="247">
        <v>100</v>
      </c>
      <c r="F24" s="199">
        <v>100</v>
      </c>
      <c r="G24" s="198" t="s">
        <v>1332</v>
      </c>
      <c r="H24" s="440" t="s">
        <v>1332</v>
      </c>
      <c r="I24" s="574" t="s">
        <v>1332</v>
      </c>
      <c r="J24" s="317" t="s">
        <v>2307</v>
      </c>
      <c r="K24" s="1077">
        <v>100</v>
      </c>
      <c r="L24" s="1077" t="s">
        <v>1332</v>
      </c>
      <c r="M24" s="1077">
        <v>0</v>
      </c>
      <c r="N24" s="1077">
        <v>7</v>
      </c>
      <c r="O24" s="1077">
        <v>6</v>
      </c>
      <c r="P24" s="1077">
        <v>1</v>
      </c>
      <c r="Q24" s="1077">
        <v>7</v>
      </c>
      <c r="R24" s="1077">
        <v>0</v>
      </c>
      <c r="S24" s="1077">
        <v>0</v>
      </c>
      <c r="T24" s="1077">
        <v>0</v>
      </c>
      <c r="U24" s="1077">
        <v>0</v>
      </c>
      <c r="V24" s="1077">
        <v>0</v>
      </c>
      <c r="W24" s="1077">
        <v>0</v>
      </c>
      <c r="X24" s="1077">
        <v>0</v>
      </c>
      <c r="Y24" s="1077">
        <v>0</v>
      </c>
      <c r="Z24" s="1077">
        <v>0</v>
      </c>
      <c r="AA24" s="1077">
        <v>0</v>
      </c>
      <c r="AB24" s="1077">
        <v>0</v>
      </c>
      <c r="AC24" s="1077">
        <v>0</v>
      </c>
      <c r="AD24" s="1077">
        <v>0</v>
      </c>
      <c r="AE24" s="1077">
        <v>0</v>
      </c>
      <c r="AF24" s="1077">
        <v>0</v>
      </c>
      <c r="AG24" s="1077">
        <v>0</v>
      </c>
      <c r="AH24" s="1077">
        <v>0</v>
      </c>
      <c r="AI24" s="1077">
        <v>0</v>
      </c>
      <c r="AJ24" s="1077">
        <v>0</v>
      </c>
      <c r="AK24" s="1077">
        <v>0</v>
      </c>
      <c r="AL24" s="1077">
        <v>0</v>
      </c>
      <c r="AM24" s="1077">
        <v>0</v>
      </c>
      <c r="AN24" s="1077">
        <v>0</v>
      </c>
      <c r="AO24" s="1077">
        <v>0</v>
      </c>
      <c r="AP24" s="1077">
        <v>0</v>
      </c>
      <c r="AQ24" s="1077">
        <v>0</v>
      </c>
      <c r="AR24" s="1077">
        <v>0</v>
      </c>
      <c r="AS24" s="1077">
        <v>0</v>
      </c>
      <c r="AT24" s="1077">
        <v>0</v>
      </c>
      <c r="AU24" s="1077">
        <v>0</v>
      </c>
      <c r="AV24" s="1077">
        <v>0</v>
      </c>
      <c r="AW24" s="1077">
        <v>0</v>
      </c>
      <c r="AX24" s="1077">
        <v>0</v>
      </c>
      <c r="AY24" s="1077" t="s">
        <v>1333</v>
      </c>
      <c r="AZ24" s="1077" t="s">
        <v>1333</v>
      </c>
      <c r="BA24" s="1077" t="s">
        <v>1333</v>
      </c>
      <c r="BB24" s="1077" t="s">
        <v>1333</v>
      </c>
      <c r="BC24" s="1077">
        <v>0</v>
      </c>
      <c r="BD24" s="1077">
        <v>0</v>
      </c>
      <c r="BE24" s="1077">
        <v>0</v>
      </c>
      <c r="BF24" s="1077">
        <v>0</v>
      </c>
      <c r="BG24" s="201" t="s">
        <v>494</v>
      </c>
      <c r="BH24" s="201" t="s">
        <v>754</v>
      </c>
      <c r="BI24" s="93" t="s">
        <v>1242</v>
      </c>
      <c r="BJ24" s="364">
        <v>114</v>
      </c>
      <c r="BK24" s="441" t="s">
        <v>1181</v>
      </c>
      <c r="BM24" s="369" t="s">
        <v>792</v>
      </c>
      <c r="BN24" s="375"/>
      <c r="BO24" s="375"/>
      <c r="BP24" s="375"/>
      <c r="BQ24" s="375"/>
      <c r="BR24" s="375"/>
      <c r="BS24" s="375"/>
      <c r="BT24" s="375"/>
      <c r="BU24" s="375"/>
      <c r="BV24" s="375"/>
      <c r="BW24" s="375"/>
      <c r="BX24" s="375"/>
      <c r="BY24" s="375"/>
      <c r="BZ24" s="375"/>
      <c r="CA24" s="375"/>
      <c r="CB24" s="375"/>
      <c r="CC24" s="376"/>
      <c r="CD24" s="376"/>
      <c r="CE24" s="43"/>
      <c r="CF24" s="43"/>
      <c r="CG24" s="43"/>
      <c r="CH24" s="43"/>
      <c r="CI24" s="43"/>
      <c r="CJ24" s="43"/>
      <c r="CK24" s="43"/>
      <c r="CL24" s="43"/>
      <c r="CM24" s="43"/>
      <c r="CN24" s="43"/>
      <c r="CO24" s="43"/>
      <c r="CP24" s="43"/>
      <c r="CQ24" s="43"/>
      <c r="CR24" s="43"/>
      <c r="CS24" s="43"/>
      <c r="CT24" s="43"/>
      <c r="CU24" s="43"/>
      <c r="CV24" s="43"/>
      <c r="CW24" s="43"/>
      <c r="CX24" s="43"/>
      <c r="CY24" s="43"/>
      <c r="CZ24" s="43"/>
      <c r="DA24" s="320"/>
      <c r="DB24" s="320"/>
      <c r="DC24" s="43"/>
      <c r="DD24" s="379"/>
      <c r="DE24" s="43"/>
      <c r="DF24" s="43"/>
      <c r="DG24" s="43"/>
      <c r="DH24" s="43"/>
      <c r="DI24" s="43"/>
      <c r="DJ24" s="43"/>
      <c r="DK24" s="43"/>
      <c r="DL24" s="43"/>
      <c r="DM24" s="43"/>
      <c r="DN24" s="43"/>
      <c r="DO24" s="43"/>
      <c r="DP24" s="43"/>
      <c r="DQ24" s="43"/>
      <c r="DR24" s="43"/>
      <c r="DS24" s="43"/>
      <c r="DT24" s="43"/>
      <c r="DU24" s="43"/>
      <c r="DV24" s="43"/>
      <c r="DW24" s="43"/>
      <c r="DX24" s="43"/>
      <c r="DY24" s="43"/>
      <c r="DZ24" s="43"/>
      <c r="EA24" s="331"/>
      <c r="EB24" s="331"/>
      <c r="EC24" s="378"/>
      <c r="ED24" s="344"/>
      <c r="EE24" s="331"/>
      <c r="EF24" s="331"/>
      <c r="EG24" s="43"/>
    </row>
    <row r="25" spans="1:137" ht="15.75">
      <c r="A25" s="68" t="s">
        <v>473</v>
      </c>
      <c r="B25" s="198" t="s">
        <v>1292</v>
      </c>
      <c r="C25" s="68" t="s">
        <v>545</v>
      </c>
      <c r="D25" s="199" t="s">
        <v>1190</v>
      </c>
      <c r="E25" s="247">
        <v>100</v>
      </c>
      <c r="F25" s="199" t="s">
        <v>1190</v>
      </c>
      <c r="G25" s="198" t="s">
        <v>1190</v>
      </c>
      <c r="H25" s="440" t="s">
        <v>1332</v>
      </c>
      <c r="I25" s="574" t="s">
        <v>1332</v>
      </c>
      <c r="J25" s="317" t="s">
        <v>1332</v>
      </c>
      <c r="K25" s="1077">
        <v>100</v>
      </c>
      <c r="L25" s="1077" t="s">
        <v>1332</v>
      </c>
      <c r="M25" s="1077">
        <v>0</v>
      </c>
      <c r="N25" s="1077">
        <v>2</v>
      </c>
      <c r="O25" s="1077">
        <v>1</v>
      </c>
      <c r="P25" s="1077">
        <v>0</v>
      </c>
      <c r="Q25" s="1077">
        <v>1</v>
      </c>
      <c r="R25" s="1077">
        <v>0</v>
      </c>
      <c r="S25" s="1077">
        <v>1</v>
      </c>
      <c r="T25" s="1077">
        <v>0</v>
      </c>
      <c r="U25" s="1077">
        <v>0</v>
      </c>
      <c r="V25" s="1077">
        <v>0</v>
      </c>
      <c r="W25" s="1077">
        <v>0</v>
      </c>
      <c r="X25" s="1077">
        <v>0</v>
      </c>
      <c r="Y25" s="1077">
        <v>0</v>
      </c>
      <c r="Z25" s="1077">
        <v>0</v>
      </c>
      <c r="AA25" s="1077">
        <v>0</v>
      </c>
      <c r="AB25" s="1077">
        <v>0</v>
      </c>
      <c r="AC25" s="1077">
        <v>0</v>
      </c>
      <c r="AD25" s="1077">
        <v>0</v>
      </c>
      <c r="AE25" s="1077">
        <v>0</v>
      </c>
      <c r="AF25" s="1077">
        <v>0</v>
      </c>
      <c r="AG25" s="1077">
        <v>0</v>
      </c>
      <c r="AH25" s="1077">
        <v>0</v>
      </c>
      <c r="AI25" s="1077">
        <v>0</v>
      </c>
      <c r="AJ25" s="1077">
        <v>0</v>
      </c>
      <c r="AK25" s="1077">
        <v>0</v>
      </c>
      <c r="AL25" s="1077">
        <v>0</v>
      </c>
      <c r="AM25" s="1077">
        <v>0</v>
      </c>
      <c r="AN25" s="1077">
        <v>0</v>
      </c>
      <c r="AO25" s="1077">
        <v>0</v>
      </c>
      <c r="AP25" s="1077">
        <v>0</v>
      </c>
      <c r="AQ25" s="1077">
        <v>0</v>
      </c>
      <c r="AR25" s="1077">
        <v>0</v>
      </c>
      <c r="AS25" s="1077">
        <v>0</v>
      </c>
      <c r="AT25" s="1077">
        <v>0</v>
      </c>
      <c r="AU25" s="1077">
        <v>0</v>
      </c>
      <c r="AV25" s="1077">
        <v>0</v>
      </c>
      <c r="AW25" s="1077">
        <v>0</v>
      </c>
      <c r="AX25" s="1077">
        <v>0</v>
      </c>
      <c r="AY25" s="1077" t="s">
        <v>3047</v>
      </c>
      <c r="AZ25" s="1077" t="s">
        <v>1333</v>
      </c>
      <c r="BA25" s="1077" t="s">
        <v>1333</v>
      </c>
      <c r="BB25" s="1077" t="s">
        <v>1333</v>
      </c>
      <c r="BC25" s="1077">
        <v>0</v>
      </c>
      <c r="BD25" s="1077">
        <v>1</v>
      </c>
      <c r="BE25" s="1077">
        <v>0</v>
      </c>
      <c r="BF25" s="1077">
        <v>0</v>
      </c>
      <c r="BG25" s="201" t="s">
        <v>473</v>
      </c>
      <c r="BH25" s="201" t="s">
        <v>545</v>
      </c>
      <c r="BI25" s="93" t="s">
        <v>1242</v>
      </c>
      <c r="BJ25" s="364">
        <v>114</v>
      </c>
      <c r="BK25" s="441" t="s">
        <v>1179</v>
      </c>
      <c r="BM25" s="369" t="s">
        <v>792</v>
      </c>
      <c r="BN25" s="375"/>
      <c r="BO25" s="375"/>
      <c r="BP25" s="375"/>
      <c r="BQ25" s="375"/>
      <c r="BR25" s="375"/>
      <c r="BS25" s="375"/>
      <c r="BT25" s="375"/>
      <c r="BU25" s="375"/>
      <c r="BV25" s="375"/>
      <c r="BW25" s="375"/>
      <c r="BX25" s="375"/>
      <c r="BY25" s="375"/>
      <c r="BZ25" s="375"/>
      <c r="CA25" s="375"/>
      <c r="CB25" s="375"/>
      <c r="CC25" s="376"/>
      <c r="CD25" s="376"/>
      <c r="CE25" s="43"/>
      <c r="CF25" s="43"/>
      <c r="CG25" s="380"/>
      <c r="CH25" s="380"/>
      <c r="CI25" s="43"/>
      <c r="CJ25" s="43"/>
      <c r="CK25" s="43"/>
      <c r="CL25" s="43"/>
      <c r="CM25" s="380"/>
      <c r="CN25" s="380"/>
      <c r="CO25" s="43"/>
      <c r="CP25" s="380"/>
      <c r="CQ25" s="43"/>
      <c r="CR25" s="380"/>
      <c r="CS25" s="43"/>
      <c r="CT25" s="43"/>
      <c r="CU25" s="43"/>
      <c r="CV25" s="43"/>
      <c r="CW25" s="43"/>
      <c r="CX25" s="43"/>
      <c r="CY25" s="43"/>
      <c r="CZ25" s="43"/>
      <c r="DA25" s="320"/>
      <c r="DB25" s="320"/>
      <c r="DC25" s="43"/>
      <c r="DD25" s="377"/>
      <c r="DE25" s="43"/>
      <c r="DF25" s="43"/>
      <c r="DG25" s="43"/>
      <c r="DH25" s="43"/>
      <c r="DI25" s="43"/>
      <c r="DJ25" s="43"/>
      <c r="DK25" s="43"/>
      <c r="DL25" s="43"/>
      <c r="DM25" s="43"/>
      <c r="DN25" s="43"/>
      <c r="DO25" s="43"/>
      <c r="DP25" s="43"/>
      <c r="DQ25" s="43"/>
      <c r="DR25" s="43"/>
      <c r="DS25" s="43"/>
      <c r="DT25" s="43"/>
      <c r="DU25" s="43"/>
      <c r="DV25" s="43"/>
      <c r="DW25" s="43"/>
      <c r="DX25" s="43"/>
      <c r="DY25" s="43"/>
      <c r="DZ25" s="43"/>
      <c r="EA25" s="331"/>
      <c r="EB25" s="331"/>
      <c r="EC25" s="378"/>
      <c r="ED25" s="344"/>
      <c r="EE25" s="331"/>
      <c r="EF25" s="331"/>
      <c r="EG25" s="43"/>
    </row>
    <row r="26" spans="1:137" ht="15.75">
      <c r="A26" s="68" t="s">
        <v>188</v>
      </c>
      <c r="B26" s="198" t="s">
        <v>1292</v>
      </c>
      <c r="C26" s="68" t="s">
        <v>731</v>
      </c>
      <c r="D26" s="199">
        <v>0</v>
      </c>
      <c r="E26" s="246">
        <v>100</v>
      </c>
      <c r="F26" s="199">
        <v>100</v>
      </c>
      <c r="G26" s="198" t="s">
        <v>1332</v>
      </c>
      <c r="H26" s="440" t="s">
        <v>1332</v>
      </c>
      <c r="I26" s="574" t="s">
        <v>1332</v>
      </c>
      <c r="J26" s="317" t="s">
        <v>1332</v>
      </c>
      <c r="K26" s="1077">
        <v>100</v>
      </c>
      <c r="L26" s="1077" t="s">
        <v>1332</v>
      </c>
      <c r="M26" s="1077">
        <v>1</v>
      </c>
      <c r="N26" s="1077">
        <v>2</v>
      </c>
      <c r="O26" s="1077">
        <v>2</v>
      </c>
      <c r="P26" s="1077">
        <v>0</v>
      </c>
      <c r="Q26" s="1077">
        <v>2</v>
      </c>
      <c r="R26" s="1077">
        <v>0</v>
      </c>
      <c r="S26" s="1077">
        <v>0</v>
      </c>
      <c r="T26" s="1077">
        <v>0</v>
      </c>
      <c r="U26" s="1077">
        <v>0</v>
      </c>
      <c r="V26" s="1077">
        <v>0</v>
      </c>
      <c r="W26" s="1077">
        <v>0</v>
      </c>
      <c r="X26" s="1077">
        <v>0</v>
      </c>
      <c r="Y26" s="1077">
        <v>0</v>
      </c>
      <c r="Z26" s="1077">
        <v>0</v>
      </c>
      <c r="AA26" s="1077">
        <v>0</v>
      </c>
      <c r="AB26" s="1077">
        <v>0</v>
      </c>
      <c r="AC26" s="1077">
        <v>0</v>
      </c>
      <c r="AD26" s="1077">
        <v>0</v>
      </c>
      <c r="AE26" s="1077">
        <v>0</v>
      </c>
      <c r="AF26" s="1077">
        <v>0</v>
      </c>
      <c r="AG26" s="1077">
        <v>0</v>
      </c>
      <c r="AH26" s="1077">
        <v>0</v>
      </c>
      <c r="AI26" s="1077">
        <v>0</v>
      </c>
      <c r="AJ26" s="1077">
        <v>0</v>
      </c>
      <c r="AK26" s="1077">
        <v>0</v>
      </c>
      <c r="AL26" s="1077">
        <v>0</v>
      </c>
      <c r="AM26" s="1077">
        <v>0</v>
      </c>
      <c r="AN26" s="1077">
        <v>0</v>
      </c>
      <c r="AO26" s="1077">
        <v>0</v>
      </c>
      <c r="AP26" s="1077">
        <v>0</v>
      </c>
      <c r="AQ26" s="1077">
        <v>0</v>
      </c>
      <c r="AR26" s="1077">
        <v>0</v>
      </c>
      <c r="AS26" s="1077">
        <v>0</v>
      </c>
      <c r="AT26" s="1077">
        <v>0</v>
      </c>
      <c r="AU26" s="1077">
        <v>0</v>
      </c>
      <c r="AV26" s="1077">
        <v>0</v>
      </c>
      <c r="AW26" s="1077">
        <v>0</v>
      </c>
      <c r="AX26" s="1077">
        <v>0</v>
      </c>
      <c r="AY26" s="1077" t="s">
        <v>1333</v>
      </c>
      <c r="AZ26" s="1077" t="s">
        <v>1333</v>
      </c>
      <c r="BA26" s="1077" t="s">
        <v>1333</v>
      </c>
      <c r="BB26" s="1077" t="s">
        <v>1333</v>
      </c>
      <c r="BC26" s="1077">
        <v>0</v>
      </c>
      <c r="BD26" s="1077">
        <v>0</v>
      </c>
      <c r="BE26" s="1077">
        <v>0</v>
      </c>
      <c r="BF26" s="1077">
        <v>0</v>
      </c>
      <c r="BG26" s="201" t="s">
        <v>188</v>
      </c>
      <c r="BH26" s="201" t="s">
        <v>731</v>
      </c>
      <c r="BI26" s="93" t="s">
        <v>1242</v>
      </c>
      <c r="BJ26" s="364">
        <v>114</v>
      </c>
      <c r="BK26" s="441" t="s">
        <v>1181</v>
      </c>
      <c r="BM26" s="369" t="s">
        <v>792</v>
      </c>
      <c r="BN26" s="375"/>
      <c r="BO26" s="375"/>
      <c r="BP26" s="375"/>
      <c r="BQ26" s="375"/>
      <c r="BR26" s="375"/>
      <c r="BS26" s="375"/>
      <c r="BT26" s="375"/>
      <c r="BU26" s="375"/>
      <c r="BV26" s="375"/>
      <c r="BW26" s="375"/>
      <c r="BX26" s="375"/>
      <c r="BY26" s="375"/>
      <c r="BZ26" s="375"/>
      <c r="CA26" s="375"/>
      <c r="CB26" s="375"/>
      <c r="CC26" s="376"/>
      <c r="CD26" s="376"/>
      <c r="CE26" s="43"/>
      <c r="CF26" s="43"/>
      <c r="CG26" s="43"/>
      <c r="CH26" s="43"/>
      <c r="CI26" s="43"/>
      <c r="CJ26" s="43"/>
      <c r="CK26" s="43"/>
      <c r="CL26" s="43"/>
      <c r="CM26" s="43"/>
      <c r="CN26" s="43"/>
      <c r="CO26" s="43"/>
      <c r="CP26" s="43"/>
      <c r="CQ26" s="43"/>
      <c r="CR26" s="43"/>
      <c r="CS26" s="43"/>
      <c r="CT26" s="43"/>
      <c r="CU26" s="43"/>
      <c r="CV26" s="43"/>
      <c r="CW26" s="43"/>
      <c r="CX26" s="43"/>
      <c r="CY26" s="43"/>
      <c r="CZ26" s="43"/>
      <c r="DA26" s="320"/>
      <c r="DB26" s="320"/>
      <c r="DC26" s="43"/>
      <c r="DD26" s="383"/>
      <c r="DE26" s="43"/>
      <c r="DF26" s="43"/>
      <c r="DG26" s="43"/>
      <c r="DH26" s="43"/>
      <c r="DI26" s="43"/>
      <c r="DJ26" s="43"/>
      <c r="DK26" s="43"/>
      <c r="DL26" s="43"/>
      <c r="DM26" s="43"/>
      <c r="DN26" s="43"/>
      <c r="DO26" s="43"/>
      <c r="DP26" s="43"/>
      <c r="DQ26" s="43"/>
      <c r="DR26" s="43"/>
      <c r="DS26" s="43"/>
      <c r="DT26" s="43"/>
      <c r="DU26" s="43"/>
      <c r="DV26" s="43"/>
      <c r="DW26" s="43"/>
      <c r="DX26" s="43"/>
      <c r="DY26" s="43"/>
      <c r="DZ26" s="43"/>
      <c r="EA26" s="331"/>
      <c r="EB26" s="331"/>
      <c r="EC26" s="378"/>
      <c r="ED26" s="344"/>
      <c r="EE26" s="331"/>
      <c r="EF26" s="331"/>
      <c r="EG26" s="43"/>
    </row>
    <row r="27" spans="1:137" ht="15.75">
      <c r="A27" s="68" t="s">
        <v>224</v>
      </c>
      <c r="B27" s="198" t="s">
        <v>1293</v>
      </c>
      <c r="C27" s="68" t="s">
        <v>439</v>
      </c>
      <c r="D27" s="199">
        <v>95.24</v>
      </c>
      <c r="E27" s="374">
        <v>100</v>
      </c>
      <c r="F27" s="199">
        <v>93.2</v>
      </c>
      <c r="G27" s="251" t="s">
        <v>1332</v>
      </c>
      <c r="H27" s="440" t="s">
        <v>1332</v>
      </c>
      <c r="I27" s="574" t="s">
        <v>1973</v>
      </c>
      <c r="J27" s="317" t="s">
        <v>2313</v>
      </c>
      <c r="K27" s="1077">
        <v>100</v>
      </c>
      <c r="L27" s="1077" t="s">
        <v>1332</v>
      </c>
      <c r="M27" s="1077">
        <v>2</v>
      </c>
      <c r="N27" s="1077">
        <v>21</v>
      </c>
      <c r="O27" s="1077">
        <v>17</v>
      </c>
      <c r="P27" s="1077">
        <v>4</v>
      </c>
      <c r="Q27" s="1077">
        <v>21</v>
      </c>
      <c r="R27" s="1077">
        <v>0</v>
      </c>
      <c r="S27" s="1077">
        <v>0</v>
      </c>
      <c r="T27" s="1077">
        <v>0</v>
      </c>
      <c r="U27" s="1077">
        <v>0</v>
      </c>
      <c r="V27" s="1077">
        <v>0</v>
      </c>
      <c r="W27" s="1077">
        <v>0</v>
      </c>
      <c r="X27" s="1077">
        <v>0</v>
      </c>
      <c r="Y27" s="1077">
        <v>0</v>
      </c>
      <c r="Z27" s="1077">
        <v>0</v>
      </c>
      <c r="AA27" s="1077">
        <v>0</v>
      </c>
      <c r="AB27" s="1077">
        <v>0</v>
      </c>
      <c r="AC27" s="1077">
        <v>0</v>
      </c>
      <c r="AD27" s="1077">
        <v>0</v>
      </c>
      <c r="AE27" s="1077">
        <v>0</v>
      </c>
      <c r="AF27" s="1077">
        <v>0</v>
      </c>
      <c r="AG27" s="1077">
        <v>0</v>
      </c>
      <c r="AH27" s="1077">
        <v>0</v>
      </c>
      <c r="AI27" s="1077">
        <v>0</v>
      </c>
      <c r="AJ27" s="1077">
        <v>0</v>
      </c>
      <c r="AK27" s="1077">
        <v>0</v>
      </c>
      <c r="AL27" s="1077">
        <v>0</v>
      </c>
      <c r="AM27" s="1077">
        <v>0</v>
      </c>
      <c r="AN27" s="1077">
        <v>0</v>
      </c>
      <c r="AO27" s="1077">
        <v>0</v>
      </c>
      <c r="AP27" s="1077">
        <v>0</v>
      </c>
      <c r="AQ27" s="1077">
        <v>0</v>
      </c>
      <c r="AR27" s="1077">
        <v>0</v>
      </c>
      <c r="AS27" s="1077">
        <v>0</v>
      </c>
      <c r="AT27" s="1077">
        <v>0</v>
      </c>
      <c r="AU27" s="1077">
        <v>0</v>
      </c>
      <c r="AV27" s="1077">
        <v>0</v>
      </c>
      <c r="AW27" s="1077">
        <v>0</v>
      </c>
      <c r="AX27" s="1077">
        <v>0</v>
      </c>
      <c r="AY27" s="1077" t="s">
        <v>1333</v>
      </c>
      <c r="AZ27" s="1077" t="s">
        <v>1333</v>
      </c>
      <c r="BA27" s="1077" t="s">
        <v>1333</v>
      </c>
      <c r="BB27" s="1077" t="s">
        <v>1333</v>
      </c>
      <c r="BC27" s="1077">
        <v>0</v>
      </c>
      <c r="BD27" s="1077">
        <v>0</v>
      </c>
      <c r="BE27" s="1077">
        <v>0</v>
      </c>
      <c r="BF27" s="1077">
        <v>0</v>
      </c>
      <c r="BG27" s="201" t="s">
        <v>224</v>
      </c>
      <c r="BH27" s="201" t="s">
        <v>713</v>
      </c>
      <c r="BI27" s="93" t="s">
        <v>1235</v>
      </c>
      <c r="BJ27" s="364">
        <v>112</v>
      </c>
      <c r="BK27" s="441" t="s">
        <v>1182</v>
      </c>
      <c r="BM27" s="369" t="s">
        <v>792</v>
      </c>
      <c r="BN27" s="375"/>
      <c r="BO27" s="375"/>
      <c r="BP27" s="375"/>
      <c r="BQ27" s="375"/>
      <c r="BR27" s="375"/>
      <c r="BS27" s="375"/>
      <c r="BT27" s="375"/>
      <c r="BU27" s="375"/>
      <c r="BV27" s="375"/>
      <c r="BW27" s="375"/>
      <c r="BX27" s="375"/>
      <c r="BY27" s="375"/>
      <c r="BZ27" s="375"/>
      <c r="CA27" s="375"/>
      <c r="CB27" s="375"/>
      <c r="CC27" s="376"/>
      <c r="CD27" s="376"/>
      <c r="CE27" s="43"/>
      <c r="CF27" s="43"/>
      <c r="CG27" s="43"/>
      <c r="CH27" s="43"/>
      <c r="CI27" s="43"/>
      <c r="CJ27" s="43"/>
      <c r="CK27" s="43"/>
      <c r="CL27" s="43"/>
      <c r="CM27" s="43"/>
      <c r="CN27" s="43"/>
      <c r="CO27" s="43"/>
      <c r="CP27" s="43"/>
      <c r="CQ27" s="43"/>
      <c r="CR27" s="43"/>
      <c r="CS27" s="43"/>
      <c r="CT27" s="43"/>
      <c r="CU27" s="43"/>
      <c r="CV27" s="43"/>
      <c r="CW27" s="43"/>
      <c r="CX27" s="43"/>
      <c r="CY27" s="43"/>
      <c r="CZ27" s="43"/>
      <c r="DA27" s="320"/>
      <c r="DB27" s="320"/>
      <c r="DC27" s="43"/>
      <c r="DD27" s="379"/>
      <c r="DE27" s="43"/>
      <c r="DF27" s="43"/>
      <c r="DG27" s="43"/>
      <c r="DH27" s="43"/>
      <c r="DI27" s="43"/>
      <c r="DJ27" s="43"/>
      <c r="DK27" s="43"/>
      <c r="DL27" s="43"/>
      <c r="DM27" s="43"/>
      <c r="DN27" s="43"/>
      <c r="DO27" s="43"/>
      <c r="DP27" s="43"/>
      <c r="DQ27" s="43"/>
      <c r="DR27" s="43"/>
      <c r="DS27" s="43"/>
      <c r="DT27" s="43"/>
      <c r="DU27" s="43"/>
      <c r="DV27" s="43"/>
      <c r="DW27" s="43"/>
      <c r="DX27" s="43"/>
      <c r="DY27" s="43"/>
      <c r="DZ27" s="43"/>
      <c r="EA27" s="331"/>
      <c r="EB27" s="331"/>
      <c r="EC27" s="378"/>
      <c r="ED27" s="344"/>
      <c r="EE27" s="331"/>
      <c r="EF27" s="331"/>
      <c r="EG27" s="43"/>
    </row>
    <row r="28" spans="1:137" ht="15.75">
      <c r="A28" s="68" t="s">
        <v>286</v>
      </c>
      <c r="B28" s="198" t="s">
        <v>1293</v>
      </c>
      <c r="C28" s="68" t="s">
        <v>612</v>
      </c>
      <c r="D28" s="199" t="s">
        <v>1190</v>
      </c>
      <c r="E28" s="247">
        <v>100</v>
      </c>
      <c r="F28" s="199">
        <v>100</v>
      </c>
      <c r="G28" s="198" t="s">
        <v>1386</v>
      </c>
      <c r="H28" s="440" t="s">
        <v>1389</v>
      </c>
      <c r="I28" s="574" t="s">
        <v>1389</v>
      </c>
      <c r="J28" s="317" t="s">
        <v>1332</v>
      </c>
      <c r="K28" s="1077">
        <v>100</v>
      </c>
      <c r="L28" s="1077" t="s">
        <v>1332</v>
      </c>
      <c r="M28" s="1077">
        <v>1</v>
      </c>
      <c r="N28" s="1077">
        <v>2</v>
      </c>
      <c r="O28" s="1077">
        <v>2</v>
      </c>
      <c r="P28" s="1077">
        <v>0</v>
      </c>
      <c r="Q28" s="1077">
        <v>2</v>
      </c>
      <c r="R28" s="1077">
        <v>0</v>
      </c>
      <c r="S28" s="1077">
        <v>0</v>
      </c>
      <c r="T28" s="1077">
        <v>0</v>
      </c>
      <c r="U28" s="1077">
        <v>0</v>
      </c>
      <c r="V28" s="1077">
        <v>0</v>
      </c>
      <c r="W28" s="1077">
        <v>0</v>
      </c>
      <c r="X28" s="1077">
        <v>0</v>
      </c>
      <c r="Y28" s="1077">
        <v>0</v>
      </c>
      <c r="Z28" s="1077">
        <v>0</v>
      </c>
      <c r="AA28" s="1077">
        <v>0</v>
      </c>
      <c r="AB28" s="1077">
        <v>0</v>
      </c>
      <c r="AC28" s="1077">
        <v>0</v>
      </c>
      <c r="AD28" s="1077">
        <v>0</v>
      </c>
      <c r="AE28" s="1077">
        <v>0</v>
      </c>
      <c r="AF28" s="1077">
        <v>0</v>
      </c>
      <c r="AG28" s="1077">
        <v>0</v>
      </c>
      <c r="AH28" s="1077">
        <v>0</v>
      </c>
      <c r="AI28" s="1077">
        <v>0</v>
      </c>
      <c r="AJ28" s="1077">
        <v>0</v>
      </c>
      <c r="AK28" s="1077">
        <v>0</v>
      </c>
      <c r="AL28" s="1077">
        <v>0</v>
      </c>
      <c r="AM28" s="1077">
        <v>0</v>
      </c>
      <c r="AN28" s="1077">
        <v>0</v>
      </c>
      <c r="AO28" s="1077">
        <v>0</v>
      </c>
      <c r="AP28" s="1077">
        <v>0</v>
      </c>
      <c r="AQ28" s="1077">
        <v>0</v>
      </c>
      <c r="AR28" s="1077">
        <v>0</v>
      </c>
      <c r="AS28" s="1077">
        <v>0</v>
      </c>
      <c r="AT28" s="1077">
        <v>0</v>
      </c>
      <c r="AU28" s="1077">
        <v>0</v>
      </c>
      <c r="AV28" s="1077">
        <v>0</v>
      </c>
      <c r="AW28" s="1077">
        <v>0</v>
      </c>
      <c r="AX28" s="1077">
        <v>0</v>
      </c>
      <c r="AY28" s="1077" t="s">
        <v>1333</v>
      </c>
      <c r="AZ28" s="1077" t="s">
        <v>1333</v>
      </c>
      <c r="BA28" s="1077" t="s">
        <v>1333</v>
      </c>
      <c r="BB28" s="1077" t="s">
        <v>1333</v>
      </c>
      <c r="BC28" s="1077">
        <v>0</v>
      </c>
      <c r="BD28" s="1077">
        <v>0</v>
      </c>
      <c r="BE28" s="1077">
        <v>0</v>
      </c>
      <c r="BF28" s="1077">
        <v>0</v>
      </c>
      <c r="BG28" s="201" t="s">
        <v>286</v>
      </c>
      <c r="BH28" s="201" t="s">
        <v>612</v>
      </c>
      <c r="BI28" s="93" t="s">
        <v>1235</v>
      </c>
      <c r="BJ28" s="364">
        <v>112</v>
      </c>
      <c r="BK28" s="441" t="s">
        <v>882</v>
      </c>
      <c r="BM28" s="369" t="s">
        <v>792</v>
      </c>
      <c r="BN28" s="375"/>
      <c r="BO28" s="375"/>
      <c r="BP28" s="375"/>
      <c r="BQ28" s="375"/>
      <c r="BR28" s="375"/>
      <c r="BS28" s="375"/>
      <c r="BT28" s="375"/>
      <c r="BU28" s="375"/>
      <c r="BV28" s="375"/>
      <c r="BW28" s="375"/>
      <c r="BX28" s="375"/>
      <c r="BY28" s="375"/>
      <c r="BZ28" s="375"/>
      <c r="CA28" s="375"/>
      <c r="CB28" s="375"/>
      <c r="CC28" s="376"/>
      <c r="CD28" s="376"/>
      <c r="CE28" s="43"/>
      <c r="CF28" s="43"/>
      <c r="CG28" s="43"/>
      <c r="CH28" s="43"/>
      <c r="CI28" s="43"/>
      <c r="CJ28" s="43"/>
      <c r="CK28" s="43"/>
      <c r="CL28" s="43"/>
      <c r="CM28" s="43"/>
      <c r="CN28" s="43"/>
      <c r="CO28" s="43"/>
      <c r="CP28" s="43"/>
      <c r="CQ28" s="43"/>
      <c r="CR28" s="43"/>
      <c r="CS28" s="43"/>
      <c r="CT28" s="43"/>
      <c r="CU28" s="43"/>
      <c r="CV28" s="43"/>
      <c r="CW28" s="43"/>
      <c r="CX28" s="43"/>
      <c r="CY28" s="43"/>
      <c r="CZ28" s="43"/>
      <c r="DA28" s="320"/>
      <c r="DB28" s="320"/>
      <c r="DC28" s="43"/>
      <c r="DD28" s="377"/>
      <c r="DE28" s="43"/>
      <c r="DF28" s="43"/>
      <c r="DG28" s="43"/>
      <c r="DH28" s="43"/>
      <c r="DI28" s="43"/>
      <c r="DJ28" s="43"/>
      <c r="DK28" s="43"/>
      <c r="DL28" s="43"/>
      <c r="DM28" s="43"/>
      <c r="DN28" s="43"/>
      <c r="DO28" s="43"/>
      <c r="DP28" s="43"/>
      <c r="DQ28" s="43"/>
      <c r="DR28" s="43"/>
      <c r="DS28" s="43"/>
      <c r="DT28" s="43"/>
      <c r="DU28" s="43"/>
      <c r="DV28" s="43"/>
      <c r="DW28" s="43"/>
      <c r="DX28" s="43"/>
      <c r="DY28" s="43"/>
      <c r="DZ28" s="43"/>
      <c r="EA28" s="331"/>
      <c r="EB28" s="331"/>
      <c r="EC28" s="378"/>
      <c r="ED28" s="344"/>
      <c r="EE28" s="331"/>
      <c r="EF28" s="331"/>
      <c r="EG28" s="43"/>
    </row>
    <row r="29" spans="1:137" ht="15.75">
      <c r="A29" s="68" t="s">
        <v>66</v>
      </c>
      <c r="B29" s="198" t="s">
        <v>1293</v>
      </c>
      <c r="C29" s="68" t="s">
        <v>338</v>
      </c>
      <c r="D29" s="199">
        <v>100</v>
      </c>
      <c r="E29" s="247">
        <v>100</v>
      </c>
      <c r="F29" s="199">
        <v>100</v>
      </c>
      <c r="G29" s="198" t="s">
        <v>1386</v>
      </c>
      <c r="H29" s="440" t="s">
        <v>1389</v>
      </c>
      <c r="I29" s="574" t="s">
        <v>1389</v>
      </c>
      <c r="J29" s="317" t="s">
        <v>1332</v>
      </c>
      <c r="K29" s="1077" t="s">
        <v>1190</v>
      </c>
      <c r="L29" s="1077" t="s">
        <v>1332</v>
      </c>
      <c r="M29" s="1077">
        <v>0</v>
      </c>
      <c r="N29" s="1077">
        <v>2</v>
      </c>
      <c r="O29" s="1077">
        <v>2</v>
      </c>
      <c r="P29" s="1077">
        <v>0</v>
      </c>
      <c r="Q29" s="1077">
        <v>2</v>
      </c>
      <c r="R29" s="1077">
        <v>0</v>
      </c>
      <c r="S29" s="1077">
        <v>0</v>
      </c>
      <c r="T29" s="1077">
        <v>0</v>
      </c>
      <c r="U29" s="1077">
        <v>0</v>
      </c>
      <c r="V29" s="1077">
        <v>0</v>
      </c>
      <c r="W29" s="1077">
        <v>0</v>
      </c>
      <c r="X29" s="1077">
        <v>0</v>
      </c>
      <c r="Y29" s="1077">
        <v>0</v>
      </c>
      <c r="Z29" s="1077">
        <v>0</v>
      </c>
      <c r="AA29" s="1077">
        <v>0</v>
      </c>
      <c r="AB29" s="1077">
        <v>0</v>
      </c>
      <c r="AC29" s="1077">
        <v>0</v>
      </c>
      <c r="AD29" s="1077">
        <v>0</v>
      </c>
      <c r="AE29" s="1077">
        <v>0</v>
      </c>
      <c r="AF29" s="1077">
        <v>0</v>
      </c>
      <c r="AG29" s="1077">
        <v>0</v>
      </c>
      <c r="AH29" s="1077">
        <v>0</v>
      </c>
      <c r="AI29" s="1077">
        <v>0</v>
      </c>
      <c r="AJ29" s="1077">
        <v>0</v>
      </c>
      <c r="AK29" s="1077">
        <v>0</v>
      </c>
      <c r="AL29" s="1077">
        <v>0</v>
      </c>
      <c r="AM29" s="1077">
        <v>0</v>
      </c>
      <c r="AN29" s="1077">
        <v>0</v>
      </c>
      <c r="AO29" s="1077">
        <v>0</v>
      </c>
      <c r="AP29" s="1077">
        <v>0</v>
      </c>
      <c r="AQ29" s="1077">
        <v>0</v>
      </c>
      <c r="AR29" s="1077">
        <v>0</v>
      </c>
      <c r="AS29" s="1077">
        <v>0</v>
      </c>
      <c r="AT29" s="1077">
        <v>0</v>
      </c>
      <c r="AU29" s="1077">
        <v>0</v>
      </c>
      <c r="AV29" s="1077">
        <v>0</v>
      </c>
      <c r="AW29" s="1077">
        <v>0</v>
      </c>
      <c r="AX29" s="1077">
        <v>0</v>
      </c>
      <c r="AY29" s="1077" t="s">
        <v>1333</v>
      </c>
      <c r="AZ29" s="1077" t="s">
        <v>1333</v>
      </c>
      <c r="BA29" s="1077" t="s">
        <v>1333</v>
      </c>
      <c r="BB29" s="1077" t="s">
        <v>1333</v>
      </c>
      <c r="BC29" s="1077">
        <v>0</v>
      </c>
      <c r="BD29" s="1077">
        <v>0</v>
      </c>
      <c r="BE29" s="1077">
        <v>0</v>
      </c>
      <c r="BF29" s="1077">
        <v>0</v>
      </c>
      <c r="BG29" s="201" t="s">
        <v>66</v>
      </c>
      <c r="BH29" s="201" t="s">
        <v>338</v>
      </c>
      <c r="BI29" s="93" t="s">
        <v>1235</v>
      </c>
      <c r="BJ29" s="364">
        <v>112</v>
      </c>
      <c r="BK29" s="441" t="s">
        <v>882</v>
      </c>
      <c r="BM29" s="369" t="s">
        <v>792</v>
      </c>
      <c r="BN29" s="375"/>
      <c r="BO29" s="375"/>
      <c r="BP29" s="375"/>
      <c r="BQ29" s="375"/>
      <c r="BR29" s="375"/>
      <c r="BS29" s="375"/>
      <c r="BT29" s="375"/>
      <c r="BU29" s="375"/>
      <c r="BV29" s="375"/>
      <c r="BW29" s="375"/>
      <c r="BX29" s="375"/>
      <c r="BY29" s="375"/>
      <c r="BZ29" s="375"/>
      <c r="CA29" s="375"/>
      <c r="CB29" s="375"/>
      <c r="CC29" s="376"/>
      <c r="CD29" s="376"/>
      <c r="CE29" s="43"/>
      <c r="CF29" s="43"/>
      <c r="CG29" s="43"/>
      <c r="CH29" s="43"/>
      <c r="CI29" s="43"/>
      <c r="CJ29" s="43"/>
      <c r="CK29" s="43"/>
      <c r="CL29" s="43"/>
      <c r="CM29" s="43"/>
      <c r="CN29" s="43"/>
      <c r="CO29" s="43"/>
      <c r="CP29" s="43"/>
      <c r="CQ29" s="43"/>
      <c r="CR29" s="43"/>
      <c r="CS29" s="43"/>
      <c r="CT29" s="43"/>
      <c r="CU29" s="43"/>
      <c r="CV29" s="43"/>
      <c r="CW29" s="43"/>
      <c r="CX29" s="43"/>
      <c r="CY29" s="43"/>
      <c r="CZ29" s="43"/>
      <c r="DA29" s="320"/>
      <c r="DB29" s="320"/>
      <c r="DC29" s="43"/>
      <c r="DD29" s="379"/>
      <c r="DE29" s="43"/>
      <c r="DF29" s="43"/>
      <c r="DG29" s="43"/>
      <c r="DH29" s="43"/>
      <c r="DI29" s="43"/>
      <c r="DJ29" s="43"/>
      <c r="DK29" s="43"/>
      <c r="DL29" s="43"/>
      <c r="DM29" s="43"/>
      <c r="DN29" s="43"/>
      <c r="DO29" s="43"/>
      <c r="DP29" s="43"/>
      <c r="DQ29" s="43"/>
      <c r="DR29" s="43"/>
      <c r="DS29" s="43"/>
      <c r="DT29" s="43"/>
      <c r="DU29" s="43"/>
      <c r="DV29" s="43"/>
      <c r="DW29" s="43"/>
      <c r="DX29" s="43"/>
      <c r="DY29" s="43"/>
      <c r="DZ29" s="43"/>
      <c r="EA29" s="331"/>
      <c r="EB29" s="331"/>
      <c r="EC29" s="378"/>
      <c r="ED29" s="344"/>
      <c r="EE29" s="331"/>
      <c r="EF29" s="331"/>
      <c r="EG29" s="43"/>
    </row>
    <row r="30" spans="1:137" ht="15.75">
      <c r="A30" s="68" t="s">
        <v>382</v>
      </c>
      <c r="B30" s="198" t="s">
        <v>1293</v>
      </c>
      <c r="C30" s="68" t="s">
        <v>607</v>
      </c>
      <c r="D30" s="199" t="s">
        <v>1190</v>
      </c>
      <c r="E30" s="247">
        <v>100</v>
      </c>
      <c r="F30" s="199">
        <v>100</v>
      </c>
      <c r="G30" s="198" t="s">
        <v>1386</v>
      </c>
      <c r="H30" s="440" t="s">
        <v>1389</v>
      </c>
      <c r="I30" s="574" t="s">
        <v>1389</v>
      </c>
      <c r="J30" s="317" t="s">
        <v>1190</v>
      </c>
      <c r="K30" s="1077" t="s">
        <v>1190</v>
      </c>
      <c r="L30" s="1077" t="s">
        <v>1190</v>
      </c>
      <c r="M30" s="1077">
        <v>0</v>
      </c>
      <c r="N30" s="1077">
        <v>0</v>
      </c>
      <c r="O30" s="1077">
        <v>0</v>
      </c>
      <c r="P30" s="1077">
        <v>0</v>
      </c>
      <c r="Q30" s="1077">
        <v>0</v>
      </c>
      <c r="R30" s="1077">
        <v>0</v>
      </c>
      <c r="S30" s="1077">
        <v>0</v>
      </c>
      <c r="T30" s="1077">
        <v>0</v>
      </c>
      <c r="U30" s="1077">
        <v>0</v>
      </c>
      <c r="V30" s="1077">
        <v>0</v>
      </c>
      <c r="W30" s="1077">
        <v>0</v>
      </c>
      <c r="X30" s="1077">
        <v>0</v>
      </c>
      <c r="Y30" s="1077">
        <v>0</v>
      </c>
      <c r="Z30" s="1077">
        <v>0</v>
      </c>
      <c r="AA30" s="1077">
        <v>0</v>
      </c>
      <c r="AB30" s="1077">
        <v>0</v>
      </c>
      <c r="AC30" s="1077">
        <v>0</v>
      </c>
      <c r="AD30" s="1077">
        <v>0</v>
      </c>
      <c r="AE30" s="1077">
        <v>0</v>
      </c>
      <c r="AF30" s="1077">
        <v>0</v>
      </c>
      <c r="AG30" s="1077">
        <v>0</v>
      </c>
      <c r="AH30" s="1077">
        <v>0</v>
      </c>
      <c r="AI30" s="1077">
        <v>0</v>
      </c>
      <c r="AJ30" s="1077">
        <v>0</v>
      </c>
      <c r="AK30" s="1077">
        <v>0</v>
      </c>
      <c r="AL30" s="1077">
        <v>0</v>
      </c>
      <c r="AM30" s="1077">
        <v>0</v>
      </c>
      <c r="AN30" s="1077">
        <v>0</v>
      </c>
      <c r="AO30" s="1077">
        <v>0</v>
      </c>
      <c r="AP30" s="1077">
        <v>0</v>
      </c>
      <c r="AQ30" s="1077">
        <v>0</v>
      </c>
      <c r="AR30" s="1077">
        <v>0</v>
      </c>
      <c r="AS30" s="1077">
        <v>0</v>
      </c>
      <c r="AT30" s="1077">
        <v>0</v>
      </c>
      <c r="AU30" s="1077">
        <v>0</v>
      </c>
      <c r="AV30" s="1077">
        <v>0</v>
      </c>
      <c r="AW30" s="1077">
        <v>0</v>
      </c>
      <c r="AX30" s="1077">
        <v>0</v>
      </c>
      <c r="AY30" s="1077" t="s">
        <v>1333</v>
      </c>
      <c r="AZ30" s="1077" t="s">
        <v>1333</v>
      </c>
      <c r="BA30" s="1077" t="s">
        <v>1333</v>
      </c>
      <c r="BB30" s="1077" t="s">
        <v>1333</v>
      </c>
      <c r="BC30" s="1077">
        <v>0</v>
      </c>
      <c r="BD30" s="1077">
        <v>0</v>
      </c>
      <c r="BE30" s="1077">
        <v>0</v>
      </c>
      <c r="BF30" s="1077">
        <v>0</v>
      </c>
      <c r="BG30" s="201" t="s">
        <v>382</v>
      </c>
      <c r="BH30" s="201" t="s">
        <v>607</v>
      </c>
      <c r="BI30" s="93" t="s">
        <v>1235</v>
      </c>
      <c r="BJ30" s="364">
        <v>112</v>
      </c>
      <c r="BK30" s="441" t="s">
        <v>1180</v>
      </c>
      <c r="BL30" s="331" t="s">
        <v>1389</v>
      </c>
      <c r="BM30" s="369" t="s">
        <v>792</v>
      </c>
      <c r="BN30" s="375"/>
      <c r="BO30" s="375"/>
      <c r="BP30" s="375"/>
      <c r="BQ30" s="375"/>
      <c r="BR30" s="375"/>
      <c r="BS30" s="375"/>
      <c r="BT30" s="375"/>
      <c r="BU30" s="375"/>
      <c r="BV30" s="375"/>
      <c r="BW30" s="375"/>
      <c r="BX30" s="375"/>
      <c r="BY30" s="375"/>
      <c r="BZ30" s="375"/>
      <c r="CA30" s="375"/>
      <c r="CB30" s="375"/>
      <c r="CC30" s="376"/>
      <c r="CD30" s="376"/>
      <c r="CE30" s="43"/>
      <c r="CF30" s="43"/>
      <c r="CG30" s="43"/>
      <c r="CH30" s="43"/>
      <c r="CI30" s="43"/>
      <c r="CJ30" s="43"/>
      <c r="CK30" s="43"/>
      <c r="CL30" s="43"/>
      <c r="CM30" s="43"/>
      <c r="CN30" s="43"/>
      <c r="CO30" s="43"/>
      <c r="CP30" s="43"/>
      <c r="CQ30" s="43"/>
      <c r="CR30" s="43"/>
      <c r="CS30" s="43"/>
      <c r="CT30" s="43"/>
      <c r="CU30" s="43"/>
      <c r="CV30" s="43"/>
      <c r="CW30" s="43"/>
      <c r="CX30" s="43"/>
      <c r="CY30" s="43"/>
      <c r="CZ30" s="43"/>
      <c r="DA30" s="320"/>
      <c r="DB30" s="320"/>
      <c r="DC30" s="43"/>
      <c r="DD30" s="377"/>
      <c r="DE30" s="43"/>
      <c r="DF30" s="43"/>
      <c r="DG30" s="43"/>
      <c r="DH30" s="43"/>
      <c r="DI30" s="43"/>
      <c r="DJ30" s="43"/>
      <c r="DK30" s="43"/>
      <c r="DL30" s="43"/>
      <c r="DM30" s="43"/>
      <c r="DN30" s="43"/>
      <c r="DO30" s="43"/>
      <c r="DP30" s="43"/>
      <c r="DQ30" s="43"/>
      <c r="DR30" s="43"/>
      <c r="DS30" s="43"/>
      <c r="DT30" s="43"/>
      <c r="DU30" s="43"/>
      <c r="DV30" s="43"/>
      <c r="DW30" s="43"/>
      <c r="DX30" s="43"/>
      <c r="DY30" s="43"/>
      <c r="DZ30" s="43"/>
      <c r="EA30" s="331"/>
      <c r="EB30" s="331"/>
      <c r="EC30" s="378"/>
      <c r="ED30" s="344"/>
      <c r="EE30" s="331"/>
      <c r="EF30" s="331"/>
      <c r="EG30" s="43"/>
    </row>
    <row r="31" spans="1:137" ht="15.75">
      <c r="A31" s="68" t="s">
        <v>1163</v>
      </c>
      <c r="B31" s="198" t="s">
        <v>1293</v>
      </c>
      <c r="C31" s="68" t="s">
        <v>798</v>
      </c>
      <c r="D31" s="199">
        <v>25</v>
      </c>
      <c r="E31" s="247">
        <v>100</v>
      </c>
      <c r="F31" s="199">
        <v>100</v>
      </c>
      <c r="G31" s="198" t="s">
        <v>1332</v>
      </c>
      <c r="H31" s="440" t="s">
        <v>1332</v>
      </c>
      <c r="I31" s="574" t="s">
        <v>1332</v>
      </c>
      <c r="J31" s="317" t="s">
        <v>1332</v>
      </c>
      <c r="K31" s="1077">
        <v>100</v>
      </c>
      <c r="L31" s="1077" t="s">
        <v>1511</v>
      </c>
      <c r="M31" s="1077">
        <v>0</v>
      </c>
      <c r="N31" s="1077">
        <v>7</v>
      </c>
      <c r="O31" s="1077">
        <v>6</v>
      </c>
      <c r="P31" s="1077">
        <v>0</v>
      </c>
      <c r="Q31" s="1077">
        <v>6</v>
      </c>
      <c r="R31" s="1077">
        <v>0</v>
      </c>
      <c r="S31" s="1077">
        <v>0</v>
      </c>
      <c r="T31" s="1077">
        <v>0</v>
      </c>
      <c r="U31" s="1077">
        <v>0</v>
      </c>
      <c r="V31" s="1077">
        <v>0</v>
      </c>
      <c r="W31" s="1077">
        <v>0</v>
      </c>
      <c r="X31" s="1077">
        <v>0</v>
      </c>
      <c r="Y31" s="1077">
        <v>1</v>
      </c>
      <c r="Z31" s="1077">
        <v>0</v>
      </c>
      <c r="AA31" s="1077">
        <v>0</v>
      </c>
      <c r="AB31" s="1077">
        <v>0</v>
      </c>
      <c r="AC31" s="1077">
        <v>0</v>
      </c>
      <c r="AD31" s="1077">
        <v>0</v>
      </c>
      <c r="AE31" s="1077">
        <v>0</v>
      </c>
      <c r="AF31" s="1077">
        <v>0</v>
      </c>
      <c r="AG31" s="1077">
        <v>0</v>
      </c>
      <c r="AH31" s="1077">
        <v>0</v>
      </c>
      <c r="AI31" s="1077">
        <v>0</v>
      </c>
      <c r="AJ31" s="1077">
        <v>0</v>
      </c>
      <c r="AK31" s="1077">
        <v>0</v>
      </c>
      <c r="AL31" s="1077">
        <v>0</v>
      </c>
      <c r="AM31" s="1077">
        <v>0</v>
      </c>
      <c r="AN31" s="1077">
        <v>0</v>
      </c>
      <c r="AO31" s="1077">
        <v>0</v>
      </c>
      <c r="AP31" s="1077">
        <v>0</v>
      </c>
      <c r="AQ31" s="1077">
        <v>0</v>
      </c>
      <c r="AR31" s="1077">
        <v>0</v>
      </c>
      <c r="AS31" s="1077">
        <v>0</v>
      </c>
      <c r="AT31" s="1077">
        <v>0</v>
      </c>
      <c r="AU31" s="1077">
        <v>0</v>
      </c>
      <c r="AV31" s="1077">
        <v>0</v>
      </c>
      <c r="AW31" s="1077">
        <v>0</v>
      </c>
      <c r="AX31" s="1077">
        <v>0</v>
      </c>
      <c r="AY31" s="1077" t="s">
        <v>1333</v>
      </c>
      <c r="AZ31" s="1077" t="s">
        <v>1333</v>
      </c>
      <c r="BA31" s="1077" t="s">
        <v>1333</v>
      </c>
      <c r="BB31" s="1077" t="s">
        <v>1333</v>
      </c>
      <c r="BC31" s="1077">
        <v>0</v>
      </c>
      <c r="BD31" s="1077">
        <v>1</v>
      </c>
      <c r="BE31" s="1077">
        <v>0</v>
      </c>
      <c r="BF31" s="1077">
        <v>0</v>
      </c>
      <c r="BG31" s="201" t="s">
        <v>1163</v>
      </c>
      <c r="BH31" s="201" t="s">
        <v>798</v>
      </c>
      <c r="BI31" s="93" t="s">
        <v>1235</v>
      </c>
      <c r="BJ31" s="364">
        <v>112</v>
      </c>
      <c r="BK31" s="441" t="s">
        <v>1181</v>
      </c>
      <c r="BM31" s="369" t="s">
        <v>878</v>
      </c>
      <c r="BN31" s="375"/>
      <c r="BO31" s="375"/>
      <c r="BP31" s="375"/>
      <c r="BQ31" s="375"/>
      <c r="BR31" s="375"/>
      <c r="BS31" s="375"/>
      <c r="BT31" s="375"/>
      <c r="BU31" s="375"/>
      <c r="BV31" s="375"/>
      <c r="BW31" s="375"/>
      <c r="BX31" s="375"/>
      <c r="BY31" s="375"/>
      <c r="BZ31" s="375"/>
      <c r="CA31" s="375"/>
      <c r="CB31" s="375"/>
      <c r="CC31" s="376"/>
      <c r="CD31" s="376"/>
      <c r="CE31" s="43"/>
      <c r="CF31" s="43"/>
      <c r="CG31" s="43"/>
      <c r="CH31" s="43"/>
      <c r="CI31" s="43"/>
      <c r="CJ31" s="43"/>
      <c r="CK31" s="43"/>
      <c r="CL31" s="43"/>
      <c r="CM31" s="43"/>
      <c r="CN31" s="43"/>
      <c r="CO31" s="43"/>
      <c r="CP31" s="43"/>
      <c r="CQ31" s="43"/>
      <c r="CR31" s="43"/>
      <c r="CS31" s="43"/>
      <c r="CT31" s="43"/>
      <c r="CU31" s="43"/>
      <c r="CV31" s="43"/>
      <c r="CW31" s="43"/>
      <c r="CX31" s="43"/>
      <c r="CY31" s="43"/>
      <c r="CZ31" s="43"/>
      <c r="DA31" s="320"/>
      <c r="DB31" s="320"/>
      <c r="DC31" s="43"/>
      <c r="DD31" s="377"/>
      <c r="DE31" s="43"/>
      <c r="DF31" s="43"/>
      <c r="DG31" s="43"/>
      <c r="DH31" s="43"/>
      <c r="DI31" s="43"/>
      <c r="DJ31" s="43"/>
      <c r="DK31" s="43"/>
      <c r="DL31" s="43"/>
      <c r="DM31" s="43"/>
      <c r="DN31" s="43"/>
      <c r="DO31" s="43"/>
      <c r="DP31" s="43"/>
      <c r="DQ31" s="43"/>
      <c r="DR31" s="43"/>
      <c r="DS31" s="43"/>
      <c r="DT31" s="43"/>
      <c r="DU31" s="43"/>
      <c r="DV31" s="43"/>
      <c r="DW31" s="43"/>
      <c r="DX31" s="43"/>
      <c r="DY31" s="43"/>
      <c r="DZ31" s="43"/>
      <c r="EA31" s="331"/>
      <c r="EB31" s="331"/>
      <c r="EC31" s="378"/>
      <c r="ED31" s="344"/>
      <c r="EE31" s="331"/>
      <c r="EF31" s="331"/>
      <c r="EG31" s="43"/>
    </row>
    <row r="32" spans="1:137" ht="15.75">
      <c r="A32" s="68" t="s">
        <v>454</v>
      </c>
      <c r="B32" s="198" t="s">
        <v>1293</v>
      </c>
      <c r="C32" s="68" t="s">
        <v>818</v>
      </c>
      <c r="D32" s="199">
        <v>100</v>
      </c>
      <c r="E32" s="373">
        <v>100</v>
      </c>
      <c r="F32" s="199">
        <v>100</v>
      </c>
      <c r="G32" s="198" t="s">
        <v>1332</v>
      </c>
      <c r="H32" s="440" t="s">
        <v>1332</v>
      </c>
      <c r="I32" s="574" t="s">
        <v>1332</v>
      </c>
      <c r="J32" s="317" t="s">
        <v>1332</v>
      </c>
      <c r="K32" s="1077">
        <v>100</v>
      </c>
      <c r="L32" s="1077" t="s">
        <v>1332</v>
      </c>
      <c r="M32" s="1077">
        <v>20</v>
      </c>
      <c r="N32" s="1077">
        <v>53</v>
      </c>
      <c r="O32" s="1077">
        <v>50</v>
      </c>
      <c r="P32" s="1077">
        <v>3</v>
      </c>
      <c r="Q32" s="1077">
        <v>53</v>
      </c>
      <c r="R32" s="1077">
        <v>0</v>
      </c>
      <c r="S32" s="1077">
        <v>0</v>
      </c>
      <c r="T32" s="1077">
        <v>0</v>
      </c>
      <c r="U32" s="1077">
        <v>0</v>
      </c>
      <c r="V32" s="1077">
        <v>0</v>
      </c>
      <c r="W32" s="1077">
        <v>0</v>
      </c>
      <c r="X32" s="1077">
        <v>0</v>
      </c>
      <c r="Y32" s="1077">
        <v>0</v>
      </c>
      <c r="Z32" s="1077">
        <v>0</v>
      </c>
      <c r="AA32" s="1077">
        <v>0</v>
      </c>
      <c r="AB32" s="1077">
        <v>0</v>
      </c>
      <c r="AC32" s="1077">
        <v>0</v>
      </c>
      <c r="AD32" s="1077">
        <v>0</v>
      </c>
      <c r="AE32" s="1077">
        <v>0</v>
      </c>
      <c r="AF32" s="1077">
        <v>0</v>
      </c>
      <c r="AG32" s="1077">
        <v>0</v>
      </c>
      <c r="AH32" s="1077">
        <v>0</v>
      </c>
      <c r="AI32" s="1077">
        <v>0</v>
      </c>
      <c r="AJ32" s="1077">
        <v>0</v>
      </c>
      <c r="AK32" s="1077">
        <v>0</v>
      </c>
      <c r="AL32" s="1077">
        <v>0</v>
      </c>
      <c r="AM32" s="1077">
        <v>0</v>
      </c>
      <c r="AN32" s="1077">
        <v>0</v>
      </c>
      <c r="AO32" s="1077">
        <v>0</v>
      </c>
      <c r="AP32" s="1077">
        <v>0</v>
      </c>
      <c r="AQ32" s="1077">
        <v>0</v>
      </c>
      <c r="AR32" s="1077">
        <v>0</v>
      </c>
      <c r="AS32" s="1077">
        <v>0</v>
      </c>
      <c r="AT32" s="1077">
        <v>0</v>
      </c>
      <c r="AU32" s="1077">
        <v>0</v>
      </c>
      <c r="AV32" s="1077">
        <v>0</v>
      </c>
      <c r="AW32" s="1077">
        <v>0</v>
      </c>
      <c r="AX32" s="1077">
        <v>0</v>
      </c>
      <c r="AY32" s="1077" t="s">
        <v>1333</v>
      </c>
      <c r="AZ32" s="1077" t="s">
        <v>1333</v>
      </c>
      <c r="BA32" s="1077" t="s">
        <v>1333</v>
      </c>
      <c r="BB32" s="1077" t="s">
        <v>1333</v>
      </c>
      <c r="BC32" s="1077">
        <v>0</v>
      </c>
      <c r="BD32" s="1077">
        <v>0</v>
      </c>
      <c r="BE32" s="1077">
        <v>0</v>
      </c>
      <c r="BF32" s="1077">
        <v>0</v>
      </c>
      <c r="BG32" s="201" t="s">
        <v>454</v>
      </c>
      <c r="BH32" s="201" t="s">
        <v>818</v>
      </c>
      <c r="BI32" s="93" t="s">
        <v>1235</v>
      </c>
      <c r="BJ32" s="364">
        <v>112</v>
      </c>
      <c r="BK32" s="441" t="s">
        <v>1182</v>
      </c>
      <c r="BM32" s="369" t="s">
        <v>792</v>
      </c>
      <c r="BN32" s="375"/>
      <c r="BO32" s="375"/>
      <c r="BP32" s="375"/>
      <c r="BQ32" s="375"/>
      <c r="BR32" s="375"/>
      <c r="BS32" s="375"/>
      <c r="BT32" s="375"/>
      <c r="BU32" s="375"/>
      <c r="BV32" s="375"/>
      <c r="BW32" s="375"/>
      <c r="BX32" s="375"/>
      <c r="BY32" s="375"/>
      <c r="BZ32" s="375"/>
      <c r="CA32" s="375"/>
      <c r="CB32" s="375"/>
      <c r="CC32" s="376"/>
      <c r="CD32" s="376"/>
      <c r="CE32" s="43"/>
      <c r="CF32" s="43"/>
      <c r="CG32" s="43"/>
      <c r="CH32" s="43"/>
      <c r="CI32" s="43"/>
      <c r="CJ32" s="43"/>
      <c r="CK32" s="43"/>
      <c r="CL32" s="43"/>
      <c r="CM32" s="43"/>
      <c r="CN32" s="43"/>
      <c r="CO32" s="43"/>
      <c r="CP32" s="43"/>
      <c r="CQ32" s="43"/>
      <c r="CR32" s="43"/>
      <c r="CS32" s="43"/>
      <c r="CT32" s="43"/>
      <c r="CU32" s="43"/>
      <c r="CV32" s="43"/>
      <c r="CW32" s="43"/>
      <c r="CX32" s="43"/>
      <c r="CY32" s="43"/>
      <c r="CZ32" s="43"/>
      <c r="DA32" s="320"/>
      <c r="DB32" s="320"/>
      <c r="DC32" s="43"/>
      <c r="DD32" s="377"/>
      <c r="DE32" s="43"/>
      <c r="DF32" s="43"/>
      <c r="DG32" s="43"/>
      <c r="DH32" s="43"/>
      <c r="DI32" s="43"/>
      <c r="DJ32" s="43"/>
      <c r="DK32" s="43"/>
      <c r="DL32" s="43"/>
      <c r="DM32" s="43"/>
      <c r="DN32" s="43"/>
      <c r="DO32" s="43"/>
      <c r="DP32" s="43"/>
      <c r="DQ32" s="43"/>
      <c r="DR32" s="43"/>
      <c r="DS32" s="43"/>
      <c r="DT32" s="43"/>
      <c r="DU32" s="43"/>
      <c r="DV32" s="43"/>
      <c r="DW32" s="43"/>
      <c r="DX32" s="43"/>
      <c r="DY32" s="43"/>
      <c r="DZ32" s="43"/>
      <c r="EA32" s="331"/>
      <c r="EB32" s="331"/>
      <c r="EC32" s="378"/>
      <c r="ED32" s="344"/>
      <c r="EE32" s="331"/>
      <c r="EF32" s="331"/>
      <c r="EG32" s="43"/>
    </row>
    <row r="33" spans="1:137" s="206" customFormat="1" ht="15.75">
      <c r="A33" s="68" t="s">
        <v>471</v>
      </c>
      <c r="B33" s="198" t="s">
        <v>1293</v>
      </c>
      <c r="C33" s="68" t="s">
        <v>472</v>
      </c>
      <c r="D33" s="199">
        <v>100</v>
      </c>
      <c r="E33" s="248">
        <v>100</v>
      </c>
      <c r="F33" s="199">
        <v>100</v>
      </c>
      <c r="G33" s="198" t="s">
        <v>1332</v>
      </c>
      <c r="H33" s="440" t="s">
        <v>1332</v>
      </c>
      <c r="I33" s="574" t="s">
        <v>1332</v>
      </c>
      <c r="J33" s="317" t="s">
        <v>1332</v>
      </c>
      <c r="K33" s="1077">
        <v>100</v>
      </c>
      <c r="L33" s="1077" t="s">
        <v>1332</v>
      </c>
      <c r="M33" s="1077">
        <v>0</v>
      </c>
      <c r="N33" s="1077">
        <v>22</v>
      </c>
      <c r="O33" s="1077">
        <v>21</v>
      </c>
      <c r="P33" s="1077">
        <v>1</v>
      </c>
      <c r="Q33" s="1077">
        <v>22</v>
      </c>
      <c r="R33" s="1077">
        <v>0</v>
      </c>
      <c r="S33" s="1077">
        <v>0</v>
      </c>
      <c r="T33" s="1077">
        <v>0</v>
      </c>
      <c r="U33" s="1077">
        <v>0</v>
      </c>
      <c r="V33" s="1077">
        <v>0</v>
      </c>
      <c r="W33" s="1077">
        <v>0</v>
      </c>
      <c r="X33" s="1077">
        <v>0</v>
      </c>
      <c r="Y33" s="1077">
        <v>0</v>
      </c>
      <c r="Z33" s="1077">
        <v>0</v>
      </c>
      <c r="AA33" s="1077">
        <v>0</v>
      </c>
      <c r="AB33" s="1077">
        <v>0</v>
      </c>
      <c r="AC33" s="1077">
        <v>0</v>
      </c>
      <c r="AD33" s="1077">
        <v>0</v>
      </c>
      <c r="AE33" s="1077">
        <v>0</v>
      </c>
      <c r="AF33" s="1077">
        <v>0</v>
      </c>
      <c r="AG33" s="1077">
        <v>0</v>
      </c>
      <c r="AH33" s="1077">
        <v>0</v>
      </c>
      <c r="AI33" s="1077">
        <v>0</v>
      </c>
      <c r="AJ33" s="1077">
        <v>0</v>
      </c>
      <c r="AK33" s="1077">
        <v>0</v>
      </c>
      <c r="AL33" s="1077">
        <v>0</v>
      </c>
      <c r="AM33" s="1077">
        <v>0</v>
      </c>
      <c r="AN33" s="1077">
        <v>0</v>
      </c>
      <c r="AO33" s="1077">
        <v>0</v>
      </c>
      <c r="AP33" s="1077">
        <v>0</v>
      </c>
      <c r="AQ33" s="1077">
        <v>0</v>
      </c>
      <c r="AR33" s="1077">
        <v>0</v>
      </c>
      <c r="AS33" s="1077">
        <v>0</v>
      </c>
      <c r="AT33" s="1077">
        <v>0</v>
      </c>
      <c r="AU33" s="1077">
        <v>0</v>
      </c>
      <c r="AV33" s="1077">
        <v>0</v>
      </c>
      <c r="AW33" s="1077">
        <v>0</v>
      </c>
      <c r="AX33" s="1077">
        <v>0</v>
      </c>
      <c r="AY33" s="1077" t="s">
        <v>1333</v>
      </c>
      <c r="AZ33" s="1077" t="s">
        <v>1333</v>
      </c>
      <c r="BA33" s="1077" t="s">
        <v>1333</v>
      </c>
      <c r="BB33" s="1077" t="s">
        <v>1333</v>
      </c>
      <c r="BC33" s="1077">
        <v>0</v>
      </c>
      <c r="BD33" s="1077">
        <v>0</v>
      </c>
      <c r="BE33" s="1077">
        <v>0</v>
      </c>
      <c r="BF33" s="1077">
        <v>0</v>
      </c>
      <c r="BG33" s="201" t="s">
        <v>471</v>
      </c>
      <c r="BH33" s="201" t="s">
        <v>544</v>
      </c>
      <c r="BI33" s="93" t="s">
        <v>1235</v>
      </c>
      <c r="BJ33" s="364">
        <v>112</v>
      </c>
      <c r="BK33" s="441" t="s">
        <v>1181</v>
      </c>
      <c r="BL33" s="68"/>
      <c r="BM33" s="369" t="s">
        <v>792</v>
      </c>
      <c r="BN33" s="375"/>
      <c r="BO33" s="375"/>
      <c r="BP33" s="375"/>
      <c r="BQ33" s="375"/>
      <c r="BR33" s="375"/>
      <c r="BS33" s="375"/>
      <c r="BT33" s="375"/>
      <c r="BU33" s="375"/>
      <c r="BV33" s="375"/>
      <c r="BW33" s="375"/>
      <c r="BX33" s="375"/>
      <c r="BY33" s="375"/>
      <c r="BZ33" s="375"/>
      <c r="CA33" s="375"/>
      <c r="CB33" s="375"/>
      <c r="CC33" s="376"/>
      <c r="CD33" s="376"/>
      <c r="CE33" s="43"/>
      <c r="CF33" s="43"/>
      <c r="CG33" s="43"/>
      <c r="CH33" s="43"/>
      <c r="CI33" s="43"/>
      <c r="CJ33" s="43"/>
      <c r="CK33" s="43"/>
      <c r="CL33" s="43"/>
      <c r="CM33" s="43"/>
      <c r="CN33" s="43"/>
      <c r="CO33" s="43"/>
      <c r="CP33" s="43"/>
      <c r="CQ33" s="43"/>
      <c r="CR33" s="43"/>
      <c r="CS33" s="43"/>
      <c r="CT33" s="43"/>
      <c r="CU33" s="43"/>
      <c r="CV33" s="43"/>
      <c r="CW33" s="43"/>
      <c r="CX33" s="43"/>
      <c r="CY33" s="43"/>
      <c r="CZ33" s="43"/>
      <c r="DA33" s="320"/>
      <c r="DB33" s="320"/>
      <c r="DC33" s="43"/>
      <c r="DD33" s="377"/>
      <c r="DE33" s="43"/>
      <c r="DF33" s="43"/>
      <c r="DG33" s="43"/>
      <c r="DH33" s="43"/>
      <c r="DI33" s="43"/>
      <c r="DJ33" s="43"/>
      <c r="DK33" s="43"/>
      <c r="DL33" s="43"/>
      <c r="DM33" s="43"/>
      <c r="DN33" s="43"/>
      <c r="DO33" s="43"/>
      <c r="DP33" s="43"/>
      <c r="DQ33" s="43"/>
      <c r="DR33" s="43"/>
      <c r="DS33" s="43"/>
      <c r="DT33" s="43"/>
      <c r="DU33" s="43"/>
      <c r="DV33" s="43"/>
      <c r="DW33" s="43"/>
      <c r="DX33" s="43"/>
      <c r="DY33" s="43"/>
      <c r="DZ33" s="43"/>
      <c r="EA33" s="331"/>
      <c r="EB33" s="331"/>
      <c r="EC33" s="378"/>
      <c r="ED33" s="344"/>
      <c r="EE33" s="331"/>
      <c r="EF33" s="331"/>
      <c r="EG33" s="43"/>
    </row>
    <row r="34" spans="1:137" ht="15.75">
      <c r="A34" s="68" t="s">
        <v>416</v>
      </c>
      <c r="B34" s="198" t="s">
        <v>1293</v>
      </c>
      <c r="C34" s="68" t="s">
        <v>531</v>
      </c>
      <c r="D34" s="199">
        <v>96.77</v>
      </c>
      <c r="E34" s="247">
        <v>100</v>
      </c>
      <c r="F34" s="199">
        <v>60</v>
      </c>
      <c r="G34" s="198" t="s">
        <v>1332</v>
      </c>
      <c r="H34" s="440" t="s">
        <v>1332</v>
      </c>
      <c r="I34" s="574" t="s">
        <v>1434</v>
      </c>
      <c r="J34" s="317" t="s">
        <v>1332</v>
      </c>
      <c r="K34" s="1077">
        <v>100</v>
      </c>
      <c r="L34" s="1077" t="s">
        <v>1332</v>
      </c>
      <c r="M34" s="1077">
        <v>1</v>
      </c>
      <c r="N34" s="1077">
        <v>8</v>
      </c>
      <c r="O34" s="1077">
        <v>6</v>
      </c>
      <c r="P34" s="1077">
        <v>1</v>
      </c>
      <c r="Q34" s="1077">
        <v>7</v>
      </c>
      <c r="R34" s="1077">
        <v>0</v>
      </c>
      <c r="S34" s="1077">
        <v>0</v>
      </c>
      <c r="T34" s="1077">
        <v>0</v>
      </c>
      <c r="U34" s="1077">
        <v>1</v>
      </c>
      <c r="V34" s="1077">
        <v>0</v>
      </c>
      <c r="W34" s="1077">
        <v>0</v>
      </c>
      <c r="X34" s="1077">
        <v>0</v>
      </c>
      <c r="Y34" s="1077">
        <v>0</v>
      </c>
      <c r="Z34" s="1077">
        <v>0</v>
      </c>
      <c r="AA34" s="1077">
        <v>0</v>
      </c>
      <c r="AB34" s="1077">
        <v>0</v>
      </c>
      <c r="AC34" s="1077">
        <v>0</v>
      </c>
      <c r="AD34" s="1077">
        <v>0</v>
      </c>
      <c r="AE34" s="1077">
        <v>0</v>
      </c>
      <c r="AF34" s="1077">
        <v>0</v>
      </c>
      <c r="AG34" s="1077">
        <v>0</v>
      </c>
      <c r="AH34" s="1077">
        <v>0</v>
      </c>
      <c r="AI34" s="1077">
        <v>0</v>
      </c>
      <c r="AJ34" s="1077">
        <v>0</v>
      </c>
      <c r="AK34" s="1077">
        <v>0</v>
      </c>
      <c r="AL34" s="1077">
        <v>0</v>
      </c>
      <c r="AM34" s="1077">
        <v>0</v>
      </c>
      <c r="AN34" s="1077">
        <v>0</v>
      </c>
      <c r="AO34" s="1077">
        <v>0</v>
      </c>
      <c r="AP34" s="1077">
        <v>0</v>
      </c>
      <c r="AQ34" s="1077">
        <v>0</v>
      </c>
      <c r="AR34" s="1077">
        <v>0</v>
      </c>
      <c r="AS34" s="1077">
        <v>0</v>
      </c>
      <c r="AT34" s="1077">
        <v>0</v>
      </c>
      <c r="AU34" s="1077">
        <v>0</v>
      </c>
      <c r="AV34" s="1077">
        <v>0</v>
      </c>
      <c r="AW34" s="1077">
        <v>0</v>
      </c>
      <c r="AX34" s="1077">
        <v>0</v>
      </c>
      <c r="AY34" s="1077" t="s">
        <v>1333</v>
      </c>
      <c r="AZ34" s="1077" t="s">
        <v>1333</v>
      </c>
      <c r="BA34" s="1077" t="s">
        <v>1333</v>
      </c>
      <c r="BB34" s="1077" t="s">
        <v>1333</v>
      </c>
      <c r="BC34" s="1077">
        <v>0</v>
      </c>
      <c r="BD34" s="1077">
        <v>1</v>
      </c>
      <c r="BE34" s="1077">
        <v>0</v>
      </c>
      <c r="BF34" s="1077">
        <v>0</v>
      </c>
      <c r="BG34" s="201" t="s">
        <v>416</v>
      </c>
      <c r="BH34" s="201" t="s">
        <v>531</v>
      </c>
      <c r="BI34" s="93" t="s">
        <v>1235</v>
      </c>
      <c r="BJ34" s="364">
        <v>112</v>
      </c>
      <c r="BK34" s="441" t="s">
        <v>1182</v>
      </c>
      <c r="BM34" s="369" t="s">
        <v>792</v>
      </c>
      <c r="BN34" s="375"/>
      <c r="BO34" s="375"/>
      <c r="BP34" s="375"/>
      <c r="BQ34" s="375"/>
      <c r="BR34" s="375"/>
      <c r="BS34" s="375"/>
      <c r="BT34" s="375"/>
      <c r="BU34" s="375"/>
      <c r="BV34" s="375"/>
      <c r="BW34" s="375"/>
      <c r="BX34" s="375"/>
      <c r="BY34" s="375"/>
      <c r="BZ34" s="375"/>
      <c r="CA34" s="375"/>
      <c r="CB34" s="375"/>
      <c r="CC34" s="376"/>
      <c r="CD34" s="376"/>
      <c r="CE34" s="43"/>
      <c r="CF34" s="43"/>
      <c r="CG34" s="43"/>
      <c r="CH34" s="43"/>
      <c r="CI34" s="43"/>
      <c r="CJ34" s="43"/>
      <c r="CK34" s="43"/>
      <c r="CL34" s="43"/>
      <c r="CM34" s="43"/>
      <c r="CN34" s="43"/>
      <c r="CO34" s="43"/>
      <c r="CP34" s="43"/>
      <c r="CQ34" s="43"/>
      <c r="CR34" s="43"/>
      <c r="CS34" s="43"/>
      <c r="CT34" s="43"/>
      <c r="CU34" s="43"/>
      <c r="CV34" s="43"/>
      <c r="CW34" s="43"/>
      <c r="CX34" s="43"/>
      <c r="CY34" s="43"/>
      <c r="CZ34" s="43"/>
      <c r="DA34" s="320"/>
      <c r="DB34" s="320"/>
      <c r="DC34" s="43"/>
      <c r="DD34" s="377"/>
      <c r="DE34" s="43"/>
      <c r="DF34" s="43"/>
      <c r="DG34" s="43"/>
      <c r="DH34" s="43"/>
      <c r="DI34" s="43"/>
      <c r="DJ34" s="43"/>
      <c r="DK34" s="43"/>
      <c r="DL34" s="43"/>
      <c r="DM34" s="43"/>
      <c r="DN34" s="43"/>
      <c r="DO34" s="43"/>
      <c r="DP34" s="43"/>
      <c r="DQ34" s="43"/>
      <c r="DR34" s="43"/>
      <c r="DS34" s="43"/>
      <c r="DT34" s="43"/>
      <c r="DU34" s="43"/>
      <c r="DV34" s="43"/>
      <c r="DW34" s="43"/>
      <c r="DX34" s="43"/>
      <c r="DY34" s="43"/>
      <c r="DZ34" s="43"/>
      <c r="EA34" s="331"/>
      <c r="EB34" s="331"/>
      <c r="EC34" s="378"/>
      <c r="ED34" s="344"/>
      <c r="EE34" s="331"/>
      <c r="EF34" s="331"/>
      <c r="EG34" s="43"/>
    </row>
    <row r="35" spans="1:137" ht="15.75">
      <c r="A35" s="68" t="s">
        <v>327</v>
      </c>
      <c r="B35" s="198" t="s">
        <v>1293</v>
      </c>
      <c r="C35" s="68" t="s">
        <v>740</v>
      </c>
      <c r="D35" s="199">
        <v>100</v>
      </c>
      <c r="E35" s="247">
        <v>100</v>
      </c>
      <c r="F35" s="199">
        <v>100</v>
      </c>
      <c r="G35" s="198" t="s">
        <v>1386</v>
      </c>
      <c r="H35" s="440" t="s">
        <v>1389</v>
      </c>
      <c r="I35" s="574" t="s">
        <v>1389</v>
      </c>
      <c r="J35" s="317" t="s">
        <v>1332</v>
      </c>
      <c r="K35" s="1077">
        <v>100</v>
      </c>
      <c r="L35" s="1077" t="s">
        <v>1332</v>
      </c>
      <c r="M35" s="1077">
        <v>0</v>
      </c>
      <c r="N35" s="1077">
        <v>4</v>
      </c>
      <c r="O35" s="1077">
        <v>2</v>
      </c>
      <c r="P35" s="1077">
        <v>2</v>
      </c>
      <c r="Q35" s="1077">
        <v>4</v>
      </c>
      <c r="R35" s="1077">
        <v>0</v>
      </c>
      <c r="S35" s="1077">
        <v>0</v>
      </c>
      <c r="T35" s="1077">
        <v>0</v>
      </c>
      <c r="U35" s="1077">
        <v>0</v>
      </c>
      <c r="V35" s="1077">
        <v>0</v>
      </c>
      <c r="W35" s="1077">
        <v>0</v>
      </c>
      <c r="X35" s="1077">
        <v>0</v>
      </c>
      <c r="Y35" s="1077">
        <v>0</v>
      </c>
      <c r="Z35" s="1077">
        <v>0</v>
      </c>
      <c r="AA35" s="1077">
        <v>0</v>
      </c>
      <c r="AB35" s="1077">
        <v>0</v>
      </c>
      <c r="AC35" s="1077">
        <v>0</v>
      </c>
      <c r="AD35" s="1077">
        <v>0</v>
      </c>
      <c r="AE35" s="1077">
        <v>0</v>
      </c>
      <c r="AF35" s="1077">
        <v>0</v>
      </c>
      <c r="AG35" s="1077">
        <v>0</v>
      </c>
      <c r="AH35" s="1077">
        <v>0</v>
      </c>
      <c r="AI35" s="1077">
        <v>0</v>
      </c>
      <c r="AJ35" s="1077">
        <v>0</v>
      </c>
      <c r="AK35" s="1077">
        <v>0</v>
      </c>
      <c r="AL35" s="1077">
        <v>0</v>
      </c>
      <c r="AM35" s="1077">
        <v>0</v>
      </c>
      <c r="AN35" s="1077">
        <v>0</v>
      </c>
      <c r="AO35" s="1077">
        <v>0</v>
      </c>
      <c r="AP35" s="1077">
        <v>0</v>
      </c>
      <c r="AQ35" s="1077">
        <v>0</v>
      </c>
      <c r="AR35" s="1077">
        <v>0</v>
      </c>
      <c r="AS35" s="1077">
        <v>0</v>
      </c>
      <c r="AT35" s="1077">
        <v>0</v>
      </c>
      <c r="AU35" s="1077">
        <v>0</v>
      </c>
      <c r="AV35" s="1077">
        <v>0</v>
      </c>
      <c r="AW35" s="1077">
        <v>0</v>
      </c>
      <c r="AX35" s="1077">
        <v>0</v>
      </c>
      <c r="AY35" s="1077" t="s">
        <v>1333</v>
      </c>
      <c r="AZ35" s="1077" t="s">
        <v>1333</v>
      </c>
      <c r="BA35" s="1077" t="s">
        <v>1333</v>
      </c>
      <c r="BB35" s="1077" t="s">
        <v>1333</v>
      </c>
      <c r="BC35" s="1077">
        <v>0</v>
      </c>
      <c r="BD35" s="1077">
        <v>0</v>
      </c>
      <c r="BE35" s="1077">
        <v>0</v>
      </c>
      <c r="BF35" s="1077">
        <v>0</v>
      </c>
      <c r="BG35" s="201" t="s">
        <v>327</v>
      </c>
      <c r="BH35" s="201" t="s">
        <v>740</v>
      </c>
      <c r="BI35" s="93" t="s">
        <v>1235</v>
      </c>
      <c r="BJ35" s="364">
        <v>112</v>
      </c>
      <c r="BK35" s="441" t="s">
        <v>1181</v>
      </c>
      <c r="BM35" s="369" t="s">
        <v>792</v>
      </c>
      <c r="BN35" s="375"/>
      <c r="BO35" s="375"/>
      <c r="BP35" s="375"/>
      <c r="BQ35" s="375"/>
      <c r="BR35" s="375"/>
      <c r="BS35" s="375"/>
      <c r="BT35" s="375"/>
      <c r="BU35" s="375"/>
      <c r="BV35" s="375"/>
      <c r="BW35" s="375"/>
      <c r="BX35" s="375"/>
      <c r="BY35" s="375"/>
      <c r="BZ35" s="375"/>
      <c r="CA35" s="375"/>
      <c r="CB35" s="375"/>
      <c r="CC35" s="376"/>
      <c r="CD35" s="376"/>
      <c r="CE35" s="43"/>
      <c r="CF35" s="43"/>
      <c r="CG35" s="43"/>
      <c r="CH35" s="43"/>
      <c r="CI35" s="43"/>
      <c r="CJ35" s="43"/>
      <c r="CK35" s="43"/>
      <c r="CL35" s="43"/>
      <c r="CM35" s="43"/>
      <c r="CN35" s="43"/>
      <c r="CO35" s="43"/>
      <c r="CP35" s="43"/>
      <c r="CQ35" s="43"/>
      <c r="CR35" s="43"/>
      <c r="CS35" s="43"/>
      <c r="CT35" s="43"/>
      <c r="CU35" s="43"/>
      <c r="CV35" s="43"/>
      <c r="CW35" s="43"/>
      <c r="CX35" s="43"/>
      <c r="CY35" s="43"/>
      <c r="CZ35" s="43"/>
      <c r="DA35" s="320"/>
      <c r="DB35" s="320"/>
      <c r="DC35" s="43"/>
      <c r="DD35" s="377"/>
      <c r="DE35" s="43"/>
      <c r="DF35" s="43"/>
      <c r="DG35" s="43"/>
      <c r="DH35" s="43"/>
      <c r="DI35" s="43"/>
      <c r="DJ35" s="43"/>
      <c r="DK35" s="43"/>
      <c r="DL35" s="43"/>
      <c r="DM35" s="43"/>
      <c r="DN35" s="43"/>
      <c r="DO35" s="43"/>
      <c r="DP35" s="43"/>
      <c r="DQ35" s="43"/>
      <c r="DR35" s="43"/>
      <c r="DS35" s="43"/>
      <c r="DT35" s="43"/>
      <c r="DU35" s="43"/>
      <c r="DV35" s="43"/>
      <c r="DW35" s="43"/>
      <c r="DX35" s="43"/>
      <c r="DY35" s="43"/>
      <c r="DZ35" s="43"/>
      <c r="EA35" s="331"/>
      <c r="EB35" s="331"/>
      <c r="EC35" s="378"/>
      <c r="ED35" s="344"/>
      <c r="EE35" s="331"/>
      <c r="EF35" s="331"/>
      <c r="EG35" s="43"/>
    </row>
    <row r="36" spans="1:137" ht="15.75">
      <c r="A36" s="309" t="s">
        <v>1388</v>
      </c>
      <c r="B36" s="251" t="s">
        <v>1293</v>
      </c>
      <c r="C36" s="310" t="s">
        <v>1389</v>
      </c>
      <c r="D36" s="199" t="s">
        <v>1060</v>
      </c>
      <c r="E36" s="203">
        <v>100</v>
      </c>
      <c r="F36" s="199">
        <v>100</v>
      </c>
      <c r="G36" s="198" t="s">
        <v>1332</v>
      </c>
      <c r="H36" s="440" t="s">
        <v>1332</v>
      </c>
      <c r="I36" s="574" t="s">
        <v>1332</v>
      </c>
      <c r="J36" s="317" t="s">
        <v>1332</v>
      </c>
      <c r="K36" s="1077">
        <v>100</v>
      </c>
      <c r="L36" s="1342">
        <v>100</v>
      </c>
      <c r="M36" s="1342"/>
      <c r="N36" s="1342"/>
      <c r="O36" s="1342"/>
      <c r="P36" s="1342"/>
      <c r="Q36" s="1342"/>
      <c r="R36" s="1342"/>
      <c r="S36" s="1342"/>
      <c r="T36" s="1342"/>
      <c r="U36" s="1342"/>
      <c r="V36" s="1342"/>
      <c r="W36" s="1342"/>
      <c r="X36" s="1342"/>
      <c r="Y36" s="1342"/>
      <c r="Z36" s="1342"/>
      <c r="AA36" s="1342"/>
      <c r="AB36" s="1342"/>
      <c r="AC36" s="1342"/>
      <c r="AD36" s="1342"/>
      <c r="AE36" s="1342"/>
      <c r="AF36" s="1342"/>
      <c r="AG36" s="1342"/>
      <c r="AH36" s="1342"/>
      <c r="AI36" s="1342"/>
      <c r="AJ36" s="1342"/>
      <c r="AK36" s="1342"/>
      <c r="AL36" s="1342"/>
      <c r="AM36" s="1342"/>
      <c r="AN36" s="1342"/>
      <c r="AO36" s="1342"/>
      <c r="AP36" s="1342"/>
      <c r="AQ36" s="1342"/>
      <c r="AR36" s="1342"/>
      <c r="AS36" s="1342"/>
      <c r="AT36" s="1342"/>
      <c r="AU36" s="1342"/>
      <c r="AV36" s="1342"/>
      <c r="AW36" s="1342"/>
      <c r="AX36" s="1342"/>
      <c r="AY36" s="1342"/>
      <c r="AZ36" s="1342"/>
      <c r="BA36" s="1342"/>
      <c r="BB36" s="1342"/>
      <c r="BC36" s="1342"/>
      <c r="BD36" s="1342"/>
      <c r="BE36" s="1342"/>
      <c r="BF36" s="1342"/>
      <c r="BG36" s="318" t="s">
        <v>1388</v>
      </c>
      <c r="BH36" s="319" t="s">
        <v>1389</v>
      </c>
      <c r="BI36" s="443" t="s">
        <v>1235</v>
      </c>
      <c r="BJ36" s="365" t="s">
        <v>1293</v>
      </c>
      <c r="BK36" s="441" t="s">
        <v>1182</v>
      </c>
      <c r="BL36" s="386"/>
      <c r="BM36" s="1557" t="s">
        <v>792</v>
      </c>
      <c r="BN36" s="375"/>
      <c r="BO36" s="375"/>
      <c r="BP36" s="375"/>
      <c r="BQ36" s="375"/>
      <c r="BR36" s="375"/>
      <c r="BS36" s="375"/>
      <c r="BT36" s="375"/>
      <c r="BU36" s="375"/>
      <c r="BV36" s="375"/>
      <c r="BW36" s="375"/>
      <c r="BX36" s="375"/>
      <c r="BY36" s="375"/>
      <c r="BZ36" s="375"/>
      <c r="CA36" s="375"/>
      <c r="CB36" s="375"/>
      <c r="CC36" s="376"/>
      <c r="CD36" s="376"/>
      <c r="CE36" s="43"/>
      <c r="CF36" s="43"/>
      <c r="CG36" s="43"/>
      <c r="CH36" s="43"/>
      <c r="CI36" s="43"/>
      <c r="CJ36" s="43"/>
      <c r="CK36" s="43"/>
      <c r="CL36" s="43"/>
      <c r="CM36" s="43"/>
      <c r="CN36" s="43"/>
      <c r="CO36" s="43"/>
      <c r="CP36" s="43"/>
      <c r="CQ36" s="43"/>
      <c r="CR36" s="43"/>
      <c r="CS36" s="43"/>
      <c r="CT36" s="43"/>
      <c r="CU36" s="43"/>
      <c r="CV36" s="43"/>
      <c r="CW36" s="43"/>
      <c r="CX36" s="43"/>
      <c r="CY36" s="43"/>
      <c r="CZ36" s="43"/>
      <c r="DA36" s="320"/>
      <c r="DB36" s="320"/>
      <c r="DC36" s="43"/>
      <c r="DD36" s="377"/>
      <c r="DE36" s="43"/>
      <c r="DF36" s="43"/>
      <c r="DG36" s="43"/>
      <c r="DH36" s="43"/>
      <c r="DI36" s="43"/>
      <c r="DJ36" s="43"/>
      <c r="DK36" s="43"/>
      <c r="DL36" s="43"/>
      <c r="DM36" s="43"/>
      <c r="DN36" s="43"/>
      <c r="DO36" s="43"/>
      <c r="DP36" s="43"/>
      <c r="DQ36" s="43"/>
      <c r="DR36" s="43"/>
      <c r="DS36" s="43"/>
      <c r="DT36" s="43"/>
      <c r="DU36" s="43"/>
      <c r="DV36" s="43"/>
      <c r="DW36" s="43"/>
      <c r="DX36" s="43"/>
      <c r="DY36" s="43"/>
      <c r="DZ36" s="43"/>
      <c r="EA36" s="331"/>
      <c r="EB36" s="331"/>
      <c r="EC36" s="378"/>
      <c r="ED36" s="344"/>
      <c r="EE36" s="331"/>
      <c r="EF36" s="331"/>
      <c r="EG36" s="43"/>
    </row>
    <row r="37" spans="1:137" ht="15.75">
      <c r="A37" s="68" t="s">
        <v>173</v>
      </c>
      <c r="B37" s="198" t="s">
        <v>1290</v>
      </c>
      <c r="C37" s="68" t="s">
        <v>576</v>
      </c>
      <c r="D37" s="199" t="s">
        <v>1190</v>
      </c>
      <c r="E37" s="203" t="s">
        <v>1190</v>
      </c>
      <c r="F37" s="199" t="s">
        <v>1190</v>
      </c>
      <c r="G37" s="198" t="s">
        <v>1386</v>
      </c>
      <c r="H37" s="440" t="s">
        <v>1389</v>
      </c>
      <c r="I37" s="574" t="s">
        <v>1389</v>
      </c>
      <c r="J37" s="317" t="s">
        <v>1332</v>
      </c>
      <c r="K37" s="1077">
        <v>100</v>
      </c>
      <c r="L37" s="1077" t="s">
        <v>1190</v>
      </c>
      <c r="M37" s="1077">
        <v>0</v>
      </c>
      <c r="N37" s="1077">
        <v>0</v>
      </c>
      <c r="O37" s="1077">
        <v>0</v>
      </c>
      <c r="P37" s="1077">
        <v>0</v>
      </c>
      <c r="Q37" s="1077">
        <v>0</v>
      </c>
      <c r="R37" s="1077">
        <v>0</v>
      </c>
      <c r="S37" s="1077">
        <v>0</v>
      </c>
      <c r="T37" s="1077">
        <v>0</v>
      </c>
      <c r="U37" s="1077">
        <v>0</v>
      </c>
      <c r="V37" s="1077">
        <v>0</v>
      </c>
      <c r="W37" s="1077">
        <v>0</v>
      </c>
      <c r="X37" s="1077">
        <v>0</v>
      </c>
      <c r="Y37" s="1077">
        <v>0</v>
      </c>
      <c r="Z37" s="1077">
        <v>0</v>
      </c>
      <c r="AA37" s="1077">
        <v>0</v>
      </c>
      <c r="AB37" s="1077">
        <v>0</v>
      </c>
      <c r="AC37" s="1077">
        <v>0</v>
      </c>
      <c r="AD37" s="1077">
        <v>0</v>
      </c>
      <c r="AE37" s="1077">
        <v>0</v>
      </c>
      <c r="AF37" s="1077">
        <v>0</v>
      </c>
      <c r="AG37" s="1077">
        <v>0</v>
      </c>
      <c r="AH37" s="1077">
        <v>0</v>
      </c>
      <c r="AI37" s="1077">
        <v>0</v>
      </c>
      <c r="AJ37" s="1077">
        <v>0</v>
      </c>
      <c r="AK37" s="1077">
        <v>0</v>
      </c>
      <c r="AL37" s="1077">
        <v>0</v>
      </c>
      <c r="AM37" s="1077">
        <v>0</v>
      </c>
      <c r="AN37" s="1077">
        <v>0</v>
      </c>
      <c r="AO37" s="1077">
        <v>0</v>
      </c>
      <c r="AP37" s="1077">
        <v>0</v>
      </c>
      <c r="AQ37" s="1077">
        <v>0</v>
      </c>
      <c r="AR37" s="1077">
        <v>0</v>
      </c>
      <c r="AS37" s="1077">
        <v>0</v>
      </c>
      <c r="AT37" s="1077">
        <v>0</v>
      </c>
      <c r="AU37" s="1077">
        <v>0</v>
      </c>
      <c r="AV37" s="1077">
        <v>0</v>
      </c>
      <c r="AW37" s="1077">
        <v>0</v>
      </c>
      <c r="AX37" s="1077">
        <v>0</v>
      </c>
      <c r="AY37" s="1077" t="s">
        <v>1333</v>
      </c>
      <c r="AZ37" s="1077" t="s">
        <v>1333</v>
      </c>
      <c r="BA37" s="1077" t="s">
        <v>1333</v>
      </c>
      <c r="BB37" s="1077" t="s">
        <v>1333</v>
      </c>
      <c r="BC37" s="1077">
        <v>0</v>
      </c>
      <c r="BD37" s="1077">
        <v>0</v>
      </c>
      <c r="BE37" s="1077">
        <v>0</v>
      </c>
      <c r="BF37" s="1077">
        <v>0</v>
      </c>
      <c r="BG37" s="201" t="s">
        <v>173</v>
      </c>
      <c r="BH37" s="201" t="s">
        <v>576</v>
      </c>
      <c r="BI37" s="93" t="s">
        <v>829</v>
      </c>
      <c r="BJ37" s="364">
        <v>123</v>
      </c>
      <c r="BK37" s="441" t="s">
        <v>1179</v>
      </c>
      <c r="BL37" s="331" t="s">
        <v>1389</v>
      </c>
      <c r="BM37" s="369" t="s">
        <v>792</v>
      </c>
      <c r="BN37" s="375"/>
      <c r="BO37" s="375"/>
      <c r="BP37" s="375"/>
      <c r="BQ37" s="375"/>
      <c r="BR37" s="375"/>
      <c r="BS37" s="375"/>
      <c r="BT37" s="375"/>
      <c r="BU37" s="375"/>
      <c r="BV37" s="375"/>
      <c r="BW37" s="375"/>
      <c r="BX37" s="375"/>
      <c r="BY37" s="375"/>
      <c r="BZ37" s="375"/>
      <c r="CA37" s="375"/>
      <c r="CB37" s="375"/>
      <c r="CC37" s="376"/>
      <c r="CD37" s="376"/>
      <c r="CE37" s="43"/>
      <c r="CF37" s="43"/>
      <c r="CG37" s="43"/>
      <c r="CH37" s="43"/>
      <c r="CI37" s="43"/>
      <c r="CJ37" s="43"/>
      <c r="CK37" s="43"/>
      <c r="CL37" s="43"/>
      <c r="CM37" s="43"/>
      <c r="CN37" s="43"/>
      <c r="CO37" s="43"/>
      <c r="CP37" s="43"/>
      <c r="CQ37" s="43"/>
      <c r="CR37" s="43"/>
      <c r="CS37" s="43"/>
      <c r="CT37" s="43"/>
      <c r="CU37" s="43"/>
      <c r="CV37" s="43"/>
      <c r="CW37" s="43"/>
      <c r="CX37" s="43"/>
      <c r="CY37" s="43"/>
      <c r="CZ37" s="43"/>
      <c r="DA37" s="320"/>
      <c r="DB37" s="320"/>
      <c r="DC37" s="43"/>
      <c r="DD37" s="379"/>
      <c r="DE37" s="43"/>
      <c r="DF37" s="43"/>
      <c r="DG37" s="43"/>
      <c r="DH37" s="43"/>
      <c r="DI37" s="43"/>
      <c r="DJ37" s="43"/>
      <c r="DK37" s="43"/>
      <c r="DL37" s="43"/>
      <c r="DM37" s="43"/>
      <c r="DN37" s="43"/>
      <c r="DO37" s="43"/>
      <c r="DP37" s="43"/>
      <c r="DQ37" s="43"/>
      <c r="DR37" s="43"/>
      <c r="DS37" s="43"/>
      <c r="DT37" s="43"/>
      <c r="DU37" s="43"/>
      <c r="DV37" s="43"/>
      <c r="DW37" s="43"/>
      <c r="DX37" s="43"/>
      <c r="DY37" s="43"/>
      <c r="DZ37" s="43"/>
      <c r="EA37" s="331"/>
      <c r="EB37" s="331"/>
      <c r="EC37" s="378"/>
      <c r="ED37" s="344"/>
      <c r="EE37" s="331"/>
      <c r="EF37" s="331"/>
      <c r="EG37" s="43"/>
    </row>
    <row r="38" spans="1:137" ht="25.5">
      <c r="A38" s="68" t="s">
        <v>16</v>
      </c>
      <c r="B38" s="198" t="s">
        <v>1290</v>
      </c>
      <c r="C38" s="68" t="s">
        <v>767</v>
      </c>
      <c r="D38" s="199" t="s">
        <v>1190</v>
      </c>
      <c r="E38" s="203" t="s">
        <v>1190</v>
      </c>
      <c r="F38" s="199" t="s">
        <v>1190</v>
      </c>
      <c r="G38" s="198" t="s">
        <v>1190</v>
      </c>
      <c r="H38" s="440" t="s">
        <v>1515</v>
      </c>
      <c r="I38" s="574" t="s">
        <v>1972</v>
      </c>
      <c r="J38" s="317" t="s">
        <v>1190</v>
      </c>
      <c r="K38" s="1077" t="s">
        <v>1190</v>
      </c>
      <c r="L38" s="1077" t="s">
        <v>1190</v>
      </c>
      <c r="M38" s="1077">
        <v>0</v>
      </c>
      <c r="N38" s="1077">
        <v>0</v>
      </c>
      <c r="O38" s="1077">
        <v>0</v>
      </c>
      <c r="P38" s="1077">
        <v>0</v>
      </c>
      <c r="Q38" s="1077">
        <v>0</v>
      </c>
      <c r="R38" s="1077">
        <v>0</v>
      </c>
      <c r="S38" s="1077">
        <v>0</v>
      </c>
      <c r="T38" s="1077">
        <v>0</v>
      </c>
      <c r="U38" s="1077">
        <v>0</v>
      </c>
      <c r="V38" s="1077">
        <v>0</v>
      </c>
      <c r="W38" s="1077">
        <v>0</v>
      </c>
      <c r="X38" s="1077">
        <v>0</v>
      </c>
      <c r="Y38" s="1077">
        <v>0</v>
      </c>
      <c r="Z38" s="1077">
        <v>0</v>
      </c>
      <c r="AA38" s="1077">
        <v>0</v>
      </c>
      <c r="AB38" s="1077">
        <v>0</v>
      </c>
      <c r="AC38" s="1077">
        <v>0</v>
      </c>
      <c r="AD38" s="1077">
        <v>0</v>
      </c>
      <c r="AE38" s="1077">
        <v>0</v>
      </c>
      <c r="AF38" s="1077">
        <v>0</v>
      </c>
      <c r="AG38" s="1077">
        <v>0</v>
      </c>
      <c r="AH38" s="1077">
        <v>0</v>
      </c>
      <c r="AI38" s="1077">
        <v>0</v>
      </c>
      <c r="AJ38" s="1077">
        <v>0</v>
      </c>
      <c r="AK38" s="1077">
        <v>0</v>
      </c>
      <c r="AL38" s="1077">
        <v>0</v>
      </c>
      <c r="AM38" s="1077">
        <v>0</v>
      </c>
      <c r="AN38" s="1077">
        <v>0</v>
      </c>
      <c r="AO38" s="1077">
        <v>0</v>
      </c>
      <c r="AP38" s="1077">
        <v>0</v>
      </c>
      <c r="AQ38" s="1077">
        <v>0</v>
      </c>
      <c r="AR38" s="1077">
        <v>0</v>
      </c>
      <c r="AS38" s="1077">
        <v>0</v>
      </c>
      <c r="AT38" s="1077">
        <v>0</v>
      </c>
      <c r="AU38" s="1077">
        <v>0</v>
      </c>
      <c r="AV38" s="1077">
        <v>0</v>
      </c>
      <c r="AW38" s="1077">
        <v>0</v>
      </c>
      <c r="AX38" s="1077">
        <v>0</v>
      </c>
      <c r="AY38" s="1077" t="s">
        <v>1333</v>
      </c>
      <c r="AZ38" s="1077" t="s">
        <v>1333</v>
      </c>
      <c r="BA38" s="1077" t="s">
        <v>1333</v>
      </c>
      <c r="BB38" s="1077" t="s">
        <v>1333</v>
      </c>
      <c r="BC38" s="1077">
        <v>0</v>
      </c>
      <c r="BD38" s="1077">
        <v>0</v>
      </c>
      <c r="BE38" s="1077">
        <v>0</v>
      </c>
      <c r="BF38" s="1077">
        <v>0</v>
      </c>
      <c r="BG38" s="201" t="s">
        <v>16</v>
      </c>
      <c r="BH38" s="201" t="s">
        <v>767</v>
      </c>
      <c r="BI38" s="93" t="s">
        <v>829</v>
      </c>
      <c r="BJ38" s="364">
        <v>123</v>
      </c>
      <c r="BK38" s="441" t="s">
        <v>1180</v>
      </c>
      <c r="BL38" s="331"/>
      <c r="BM38" s="369" t="s">
        <v>792</v>
      </c>
      <c r="BN38" s="375"/>
      <c r="BO38" s="375"/>
      <c r="BP38" s="375"/>
      <c r="BQ38" s="375"/>
      <c r="BR38" s="375"/>
      <c r="BS38" s="375"/>
      <c r="BT38" s="375"/>
      <c r="BU38" s="375"/>
      <c r="BV38" s="375"/>
      <c r="BW38" s="375"/>
      <c r="BX38" s="375"/>
      <c r="BY38" s="375"/>
      <c r="BZ38" s="375"/>
      <c r="CA38" s="375"/>
      <c r="CB38" s="375"/>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320"/>
      <c r="DB38" s="43"/>
      <c r="DC38" s="43"/>
      <c r="DD38" s="379"/>
      <c r="DE38" s="43"/>
      <c r="DF38" s="43"/>
      <c r="DG38" s="43"/>
      <c r="DH38" s="43"/>
      <c r="DI38" s="43"/>
      <c r="DJ38" s="43"/>
      <c r="DK38" s="43"/>
      <c r="DL38" s="43"/>
      <c r="DM38" s="43"/>
      <c r="DN38" s="43"/>
      <c r="DO38" s="43"/>
      <c r="DP38" s="43"/>
      <c r="DQ38" s="43"/>
      <c r="DR38" s="43"/>
      <c r="DS38" s="43"/>
      <c r="DT38" s="43"/>
      <c r="DU38" s="43"/>
      <c r="DV38" s="43"/>
      <c r="DW38" s="43"/>
      <c r="DX38" s="43"/>
      <c r="DY38" s="43"/>
      <c r="DZ38" s="43"/>
      <c r="EA38" s="331"/>
      <c r="EB38" s="331"/>
      <c r="EC38" s="378"/>
      <c r="ED38" s="344"/>
      <c r="EE38" s="331"/>
      <c r="EF38" s="331"/>
      <c r="EG38" s="43"/>
    </row>
    <row r="39" spans="1:137" ht="15.75">
      <c r="A39" s="68" t="s">
        <v>405</v>
      </c>
      <c r="B39" s="198" t="s">
        <v>1293</v>
      </c>
      <c r="C39" s="68" t="s">
        <v>637</v>
      </c>
      <c r="D39" s="199">
        <v>96.1</v>
      </c>
      <c r="E39" s="373">
        <v>100</v>
      </c>
      <c r="F39" s="199">
        <v>100</v>
      </c>
      <c r="G39" s="251" t="s">
        <v>1332</v>
      </c>
      <c r="H39" s="440" t="s">
        <v>1332</v>
      </c>
      <c r="I39" s="574" t="s">
        <v>1332</v>
      </c>
      <c r="J39" s="317" t="s">
        <v>1332</v>
      </c>
      <c r="K39" s="1077">
        <v>100</v>
      </c>
      <c r="L39" s="1077" t="s">
        <v>1332</v>
      </c>
      <c r="M39" s="1077">
        <v>0</v>
      </c>
      <c r="N39" s="1077">
        <v>14</v>
      </c>
      <c r="O39" s="1077">
        <v>8</v>
      </c>
      <c r="P39" s="1077">
        <v>6</v>
      </c>
      <c r="Q39" s="1077">
        <v>14</v>
      </c>
      <c r="R39" s="1077">
        <v>0</v>
      </c>
      <c r="S39" s="1077">
        <v>0</v>
      </c>
      <c r="T39" s="1077">
        <v>0</v>
      </c>
      <c r="U39" s="1077">
        <v>0</v>
      </c>
      <c r="V39" s="1077">
        <v>0</v>
      </c>
      <c r="W39" s="1077">
        <v>0</v>
      </c>
      <c r="X39" s="1077">
        <v>0</v>
      </c>
      <c r="Y39" s="1077">
        <v>0</v>
      </c>
      <c r="Z39" s="1077">
        <v>0</v>
      </c>
      <c r="AA39" s="1077">
        <v>0</v>
      </c>
      <c r="AB39" s="1077">
        <v>0</v>
      </c>
      <c r="AC39" s="1077">
        <v>0</v>
      </c>
      <c r="AD39" s="1077">
        <v>0</v>
      </c>
      <c r="AE39" s="1077">
        <v>0</v>
      </c>
      <c r="AF39" s="1077">
        <v>0</v>
      </c>
      <c r="AG39" s="1077">
        <v>0</v>
      </c>
      <c r="AH39" s="1077">
        <v>0</v>
      </c>
      <c r="AI39" s="1077">
        <v>0</v>
      </c>
      <c r="AJ39" s="1077">
        <v>0</v>
      </c>
      <c r="AK39" s="1077">
        <v>0</v>
      </c>
      <c r="AL39" s="1077">
        <v>0</v>
      </c>
      <c r="AM39" s="1077">
        <v>0</v>
      </c>
      <c r="AN39" s="1077">
        <v>0</v>
      </c>
      <c r="AO39" s="1077">
        <v>0</v>
      </c>
      <c r="AP39" s="1077">
        <v>0</v>
      </c>
      <c r="AQ39" s="1077">
        <v>0</v>
      </c>
      <c r="AR39" s="1077">
        <v>0</v>
      </c>
      <c r="AS39" s="1077">
        <v>0</v>
      </c>
      <c r="AT39" s="1077">
        <v>0</v>
      </c>
      <c r="AU39" s="1077">
        <v>0</v>
      </c>
      <c r="AV39" s="1077">
        <v>0</v>
      </c>
      <c r="AW39" s="1077">
        <v>0</v>
      </c>
      <c r="AX39" s="1077">
        <v>0</v>
      </c>
      <c r="AY39" s="1077" t="s">
        <v>1333</v>
      </c>
      <c r="AZ39" s="1077" t="s">
        <v>1333</v>
      </c>
      <c r="BA39" s="1077" t="s">
        <v>1333</v>
      </c>
      <c r="BB39" s="1077" t="s">
        <v>1333</v>
      </c>
      <c r="BC39" s="1077">
        <v>0</v>
      </c>
      <c r="BD39" s="1077">
        <v>0</v>
      </c>
      <c r="BE39" s="1077">
        <v>0</v>
      </c>
      <c r="BF39" s="1077">
        <v>0</v>
      </c>
      <c r="BG39" s="201" t="s">
        <v>405</v>
      </c>
      <c r="BH39" s="201" t="s">
        <v>637</v>
      </c>
      <c r="BI39" s="93" t="s">
        <v>1244</v>
      </c>
      <c r="BJ39" s="364">
        <v>112</v>
      </c>
      <c r="BK39" s="441" t="s">
        <v>1181</v>
      </c>
      <c r="BM39" s="369" t="s">
        <v>792</v>
      </c>
      <c r="BN39" s="375"/>
      <c r="BO39" s="375"/>
      <c r="BP39" s="375"/>
      <c r="BQ39" s="375"/>
      <c r="BR39" s="375"/>
      <c r="BS39" s="375"/>
      <c r="BT39" s="375"/>
      <c r="BU39" s="375"/>
      <c r="BV39" s="375"/>
      <c r="BW39" s="375"/>
      <c r="BX39" s="375"/>
      <c r="BY39" s="375"/>
      <c r="BZ39" s="375"/>
      <c r="CA39" s="375"/>
      <c r="CB39" s="375"/>
      <c r="CC39" s="376"/>
      <c r="CD39" s="376"/>
      <c r="CE39" s="43"/>
      <c r="CF39" s="43"/>
      <c r="CG39" s="43"/>
      <c r="CH39" s="43"/>
      <c r="CI39" s="43"/>
      <c r="CJ39" s="43"/>
      <c r="CK39" s="43"/>
      <c r="CL39" s="43"/>
      <c r="CM39" s="43"/>
      <c r="CN39" s="43"/>
      <c r="CO39" s="43"/>
      <c r="CP39" s="43"/>
      <c r="CQ39" s="43"/>
      <c r="CR39" s="43"/>
      <c r="CS39" s="43"/>
      <c r="CT39" s="43"/>
      <c r="CU39" s="43"/>
      <c r="CV39" s="43"/>
      <c r="CW39" s="43"/>
      <c r="CX39" s="43"/>
      <c r="CY39" s="43"/>
      <c r="CZ39" s="43"/>
      <c r="DA39" s="320"/>
      <c r="DB39" s="320"/>
      <c r="DC39" s="43"/>
      <c r="DD39" s="379"/>
      <c r="DE39" s="43"/>
      <c r="DF39" s="43"/>
      <c r="DG39" s="43"/>
      <c r="DH39" s="43"/>
      <c r="DI39" s="43"/>
      <c r="DJ39" s="43"/>
      <c r="DK39" s="43"/>
      <c r="DL39" s="43"/>
      <c r="DM39" s="43"/>
      <c r="DN39" s="43"/>
      <c r="DO39" s="43"/>
      <c r="DP39" s="43"/>
      <c r="DQ39" s="43"/>
      <c r="DR39" s="43"/>
      <c r="DS39" s="43"/>
      <c r="DT39" s="43"/>
      <c r="DU39" s="43"/>
      <c r="DV39" s="43"/>
      <c r="DW39" s="43"/>
      <c r="DX39" s="43"/>
      <c r="DY39" s="43"/>
      <c r="DZ39" s="43"/>
      <c r="EA39" s="331"/>
      <c r="EB39" s="331"/>
      <c r="EC39" s="378"/>
      <c r="ED39" s="344"/>
      <c r="EE39" s="331"/>
      <c r="EF39" s="331"/>
      <c r="EG39" s="43"/>
    </row>
    <row r="40" spans="1:137" ht="15.75">
      <c r="A40" s="68" t="s">
        <v>130</v>
      </c>
      <c r="B40" s="198" t="s">
        <v>1293</v>
      </c>
      <c r="C40" s="68" t="s">
        <v>786</v>
      </c>
      <c r="D40" s="199" t="s">
        <v>1190</v>
      </c>
      <c r="E40" s="203" t="s">
        <v>1190</v>
      </c>
      <c r="F40" s="199">
        <v>100</v>
      </c>
      <c r="G40" s="198" t="s">
        <v>1386</v>
      </c>
      <c r="H40" s="440" t="s">
        <v>1389</v>
      </c>
      <c r="I40" s="574" t="s">
        <v>1389</v>
      </c>
      <c r="J40" s="317" t="s">
        <v>1332</v>
      </c>
      <c r="K40" s="1077">
        <v>100</v>
      </c>
      <c r="L40" s="1077" t="s">
        <v>1332</v>
      </c>
      <c r="M40" s="1077">
        <v>0</v>
      </c>
      <c r="N40" s="1077">
        <v>4</v>
      </c>
      <c r="O40" s="1077">
        <v>3</v>
      </c>
      <c r="P40" s="1077">
        <v>1</v>
      </c>
      <c r="Q40" s="1077">
        <v>4</v>
      </c>
      <c r="R40" s="1077">
        <v>0</v>
      </c>
      <c r="S40" s="1077">
        <v>0</v>
      </c>
      <c r="T40" s="1077">
        <v>0</v>
      </c>
      <c r="U40" s="1077">
        <v>0</v>
      </c>
      <c r="V40" s="1077">
        <v>0</v>
      </c>
      <c r="W40" s="1077">
        <v>0</v>
      </c>
      <c r="X40" s="1077">
        <v>0</v>
      </c>
      <c r="Y40" s="1077">
        <v>0</v>
      </c>
      <c r="Z40" s="1077">
        <v>0</v>
      </c>
      <c r="AA40" s="1077">
        <v>0</v>
      </c>
      <c r="AB40" s="1077">
        <v>0</v>
      </c>
      <c r="AC40" s="1077">
        <v>0</v>
      </c>
      <c r="AD40" s="1077">
        <v>0</v>
      </c>
      <c r="AE40" s="1077">
        <v>0</v>
      </c>
      <c r="AF40" s="1077">
        <v>0</v>
      </c>
      <c r="AG40" s="1077">
        <v>0</v>
      </c>
      <c r="AH40" s="1077">
        <v>0</v>
      </c>
      <c r="AI40" s="1077">
        <v>0</v>
      </c>
      <c r="AJ40" s="1077">
        <v>0</v>
      </c>
      <c r="AK40" s="1077">
        <v>0</v>
      </c>
      <c r="AL40" s="1077">
        <v>0</v>
      </c>
      <c r="AM40" s="1077">
        <v>0</v>
      </c>
      <c r="AN40" s="1077">
        <v>0</v>
      </c>
      <c r="AO40" s="1077">
        <v>0</v>
      </c>
      <c r="AP40" s="1077">
        <v>0</v>
      </c>
      <c r="AQ40" s="1077">
        <v>0</v>
      </c>
      <c r="AR40" s="1077">
        <v>0</v>
      </c>
      <c r="AS40" s="1077">
        <v>0</v>
      </c>
      <c r="AT40" s="1077">
        <v>0</v>
      </c>
      <c r="AU40" s="1077">
        <v>0</v>
      </c>
      <c r="AV40" s="1077">
        <v>0</v>
      </c>
      <c r="AW40" s="1077">
        <v>0</v>
      </c>
      <c r="AX40" s="1077">
        <v>0</v>
      </c>
      <c r="AY40" s="1077" t="s">
        <v>1333</v>
      </c>
      <c r="AZ40" s="1077" t="s">
        <v>1333</v>
      </c>
      <c r="BA40" s="1077" t="s">
        <v>1333</v>
      </c>
      <c r="BB40" s="1077" t="s">
        <v>1333</v>
      </c>
      <c r="BC40" s="1077">
        <v>0</v>
      </c>
      <c r="BD40" s="1077">
        <v>0</v>
      </c>
      <c r="BE40" s="1077">
        <v>0</v>
      </c>
      <c r="BF40" s="1077">
        <v>0</v>
      </c>
      <c r="BG40" s="201" t="s">
        <v>130</v>
      </c>
      <c r="BH40" s="201" t="s">
        <v>786</v>
      </c>
      <c r="BI40" s="93" t="s">
        <v>1244</v>
      </c>
      <c r="BJ40" s="364">
        <v>112</v>
      </c>
      <c r="BK40" s="441" t="s">
        <v>882</v>
      </c>
      <c r="BM40" s="369" t="s">
        <v>792</v>
      </c>
      <c r="BN40" s="375"/>
      <c r="BO40" s="375"/>
      <c r="BP40" s="375"/>
      <c r="BQ40" s="375"/>
      <c r="BR40" s="375"/>
      <c r="BS40" s="375"/>
      <c r="BT40" s="375"/>
      <c r="BU40" s="375"/>
      <c r="BV40" s="375"/>
      <c r="BW40" s="375"/>
      <c r="BX40" s="375"/>
      <c r="BY40" s="375"/>
      <c r="BZ40" s="375"/>
      <c r="CA40" s="375"/>
      <c r="CB40" s="375"/>
      <c r="CC40" s="376"/>
      <c r="CD40" s="376"/>
      <c r="CE40" s="43"/>
      <c r="CF40" s="43"/>
      <c r="CG40" s="43"/>
      <c r="CH40" s="43"/>
      <c r="CI40" s="43"/>
      <c r="CJ40" s="43"/>
      <c r="CK40" s="43"/>
      <c r="CL40" s="43"/>
      <c r="CM40" s="43"/>
      <c r="CN40" s="43"/>
      <c r="CO40" s="43"/>
      <c r="CP40" s="43"/>
      <c r="CQ40" s="43"/>
      <c r="CR40" s="43"/>
      <c r="CS40" s="43"/>
      <c r="CT40" s="43"/>
      <c r="CU40" s="43"/>
      <c r="CV40" s="43"/>
      <c r="CW40" s="43"/>
      <c r="CX40" s="43"/>
      <c r="CY40" s="43"/>
      <c r="CZ40" s="43"/>
      <c r="DA40" s="320"/>
      <c r="DB40" s="320"/>
      <c r="DC40" s="43"/>
      <c r="DD40" s="379"/>
      <c r="DE40" s="43"/>
      <c r="DF40" s="43"/>
      <c r="DG40" s="43"/>
      <c r="DH40" s="43"/>
      <c r="DI40" s="43"/>
      <c r="DJ40" s="43"/>
      <c r="DK40" s="43"/>
      <c r="DL40" s="43"/>
      <c r="DM40" s="43"/>
      <c r="DN40" s="43"/>
      <c r="DO40" s="43"/>
      <c r="DP40" s="43"/>
      <c r="DQ40" s="43"/>
      <c r="DR40" s="43"/>
      <c r="DS40" s="43"/>
      <c r="DT40" s="43"/>
      <c r="DU40" s="43"/>
      <c r="DV40" s="43"/>
      <c r="DW40" s="43"/>
      <c r="DX40" s="43"/>
      <c r="DY40" s="43"/>
      <c r="DZ40" s="43"/>
      <c r="EA40" s="331"/>
      <c r="EB40" s="331"/>
      <c r="EC40" s="378"/>
      <c r="ED40" s="344"/>
      <c r="EE40" s="331"/>
      <c r="EF40" s="331"/>
      <c r="EG40" s="43"/>
    </row>
    <row r="41" spans="1:137" ht="15.75">
      <c r="A41" s="68" t="s">
        <v>100</v>
      </c>
      <c r="B41" s="198" t="s">
        <v>1293</v>
      </c>
      <c r="C41" s="68" t="s">
        <v>548</v>
      </c>
      <c r="D41" s="199">
        <v>0</v>
      </c>
      <c r="E41" s="247">
        <v>100</v>
      </c>
      <c r="F41" s="199">
        <v>100</v>
      </c>
      <c r="G41" s="198" t="s">
        <v>1332</v>
      </c>
      <c r="H41" s="440" t="s">
        <v>1332</v>
      </c>
      <c r="I41" s="574" t="s">
        <v>1332</v>
      </c>
      <c r="J41" s="317" t="s">
        <v>1332</v>
      </c>
      <c r="K41" s="1077">
        <v>100</v>
      </c>
      <c r="L41" s="1077" t="s">
        <v>1332</v>
      </c>
      <c r="M41" s="1077">
        <v>0</v>
      </c>
      <c r="N41" s="1077">
        <v>4</v>
      </c>
      <c r="O41" s="1077">
        <v>3</v>
      </c>
      <c r="P41" s="1077">
        <v>1</v>
      </c>
      <c r="Q41" s="1077">
        <v>4</v>
      </c>
      <c r="R41" s="1077">
        <v>0</v>
      </c>
      <c r="S41" s="1077">
        <v>0</v>
      </c>
      <c r="T41" s="1077">
        <v>0</v>
      </c>
      <c r="U41" s="1077">
        <v>0</v>
      </c>
      <c r="V41" s="1077">
        <v>0</v>
      </c>
      <c r="W41" s="1077">
        <v>0</v>
      </c>
      <c r="X41" s="1077">
        <v>0</v>
      </c>
      <c r="Y41" s="1077">
        <v>0</v>
      </c>
      <c r="Z41" s="1077">
        <v>0</v>
      </c>
      <c r="AA41" s="1077">
        <v>0</v>
      </c>
      <c r="AB41" s="1077">
        <v>0</v>
      </c>
      <c r="AC41" s="1077">
        <v>0</v>
      </c>
      <c r="AD41" s="1077">
        <v>0</v>
      </c>
      <c r="AE41" s="1077">
        <v>0</v>
      </c>
      <c r="AF41" s="1077">
        <v>0</v>
      </c>
      <c r="AG41" s="1077">
        <v>0</v>
      </c>
      <c r="AH41" s="1077">
        <v>0</v>
      </c>
      <c r="AI41" s="1077">
        <v>0</v>
      </c>
      <c r="AJ41" s="1077">
        <v>0</v>
      </c>
      <c r="AK41" s="1077">
        <v>0</v>
      </c>
      <c r="AL41" s="1077">
        <v>0</v>
      </c>
      <c r="AM41" s="1077">
        <v>0</v>
      </c>
      <c r="AN41" s="1077">
        <v>0</v>
      </c>
      <c r="AO41" s="1077">
        <v>0</v>
      </c>
      <c r="AP41" s="1077">
        <v>0</v>
      </c>
      <c r="AQ41" s="1077">
        <v>0</v>
      </c>
      <c r="AR41" s="1077">
        <v>0</v>
      </c>
      <c r="AS41" s="1077">
        <v>0</v>
      </c>
      <c r="AT41" s="1077">
        <v>0</v>
      </c>
      <c r="AU41" s="1077">
        <v>0</v>
      </c>
      <c r="AV41" s="1077">
        <v>0</v>
      </c>
      <c r="AW41" s="1077">
        <v>0</v>
      </c>
      <c r="AX41" s="1077">
        <v>0</v>
      </c>
      <c r="AY41" s="1077" t="s">
        <v>1333</v>
      </c>
      <c r="AZ41" s="1077" t="s">
        <v>1333</v>
      </c>
      <c r="BA41" s="1077" t="s">
        <v>1333</v>
      </c>
      <c r="BB41" s="1077" t="s">
        <v>1333</v>
      </c>
      <c r="BC41" s="1077">
        <v>0</v>
      </c>
      <c r="BD41" s="1077">
        <v>0</v>
      </c>
      <c r="BE41" s="1077">
        <v>0</v>
      </c>
      <c r="BF41" s="1077">
        <v>0</v>
      </c>
      <c r="BG41" s="201" t="s">
        <v>100</v>
      </c>
      <c r="BH41" s="201" t="s">
        <v>548</v>
      </c>
      <c r="BI41" s="93" t="s">
        <v>1244</v>
      </c>
      <c r="BJ41" s="364">
        <v>112</v>
      </c>
      <c r="BK41" s="441" t="s">
        <v>882</v>
      </c>
      <c r="BM41" s="369" t="s">
        <v>792</v>
      </c>
      <c r="BN41" s="375"/>
      <c r="BO41" s="375"/>
      <c r="BP41" s="375"/>
      <c r="BQ41" s="375"/>
      <c r="BR41" s="375"/>
      <c r="BS41" s="375"/>
      <c r="BT41" s="375"/>
      <c r="BU41" s="375"/>
      <c r="BV41" s="375"/>
      <c r="BW41" s="375"/>
      <c r="BX41" s="375"/>
      <c r="BY41" s="375"/>
      <c r="BZ41" s="375"/>
      <c r="CA41" s="375"/>
      <c r="CB41" s="375"/>
      <c r="CC41" s="376"/>
      <c r="CD41" s="376"/>
      <c r="CE41" s="43"/>
      <c r="CF41" s="43"/>
      <c r="CG41" s="43"/>
      <c r="CH41" s="43"/>
      <c r="CI41" s="43"/>
      <c r="CJ41" s="43"/>
      <c r="CK41" s="43"/>
      <c r="CL41" s="43"/>
      <c r="CM41" s="43"/>
      <c r="CN41" s="43"/>
      <c r="CO41" s="43"/>
      <c r="CP41" s="43"/>
      <c r="CQ41" s="43"/>
      <c r="CR41" s="43"/>
      <c r="CS41" s="43"/>
      <c r="CT41" s="43"/>
      <c r="CU41" s="43"/>
      <c r="CV41" s="43"/>
      <c r="CW41" s="43"/>
      <c r="CX41" s="43"/>
      <c r="CY41" s="43"/>
      <c r="CZ41" s="43"/>
      <c r="DA41" s="320"/>
      <c r="DB41" s="320"/>
      <c r="DC41" s="43"/>
      <c r="DD41" s="377"/>
      <c r="DE41" s="43"/>
      <c r="DF41" s="43"/>
      <c r="DG41" s="43"/>
      <c r="DH41" s="43"/>
      <c r="DI41" s="43"/>
      <c r="DJ41" s="43"/>
      <c r="DK41" s="43"/>
      <c r="DL41" s="43"/>
      <c r="DM41" s="43"/>
      <c r="DN41" s="43"/>
      <c r="DO41" s="43"/>
      <c r="DP41" s="43"/>
      <c r="DQ41" s="43"/>
      <c r="DR41" s="43"/>
      <c r="DS41" s="43"/>
      <c r="DT41" s="43"/>
      <c r="DU41" s="43"/>
      <c r="DV41" s="43"/>
      <c r="DW41" s="43"/>
      <c r="DX41" s="43"/>
      <c r="DY41" s="43"/>
      <c r="DZ41" s="43"/>
      <c r="EA41" s="381"/>
      <c r="EB41" s="331"/>
      <c r="EC41" s="378"/>
      <c r="ED41" s="344"/>
      <c r="EE41" s="331"/>
      <c r="EF41" s="331"/>
      <c r="EG41" s="43"/>
    </row>
    <row r="42" spans="1:137" ht="15.75">
      <c r="A42" s="68" t="s">
        <v>391</v>
      </c>
      <c r="B42" s="198" t="s">
        <v>1293</v>
      </c>
      <c r="C42" s="68" t="s">
        <v>619</v>
      </c>
      <c r="D42" s="199">
        <v>100</v>
      </c>
      <c r="E42" s="247">
        <v>100</v>
      </c>
      <c r="F42" s="199">
        <v>100</v>
      </c>
      <c r="G42" s="198" t="s">
        <v>1386</v>
      </c>
      <c r="H42" s="440" t="s">
        <v>1389</v>
      </c>
      <c r="I42" s="574" t="s">
        <v>1389</v>
      </c>
      <c r="J42" s="317" t="s">
        <v>1190</v>
      </c>
      <c r="K42" s="1077">
        <v>100</v>
      </c>
      <c r="L42" s="1077" t="s">
        <v>1332</v>
      </c>
      <c r="M42" s="1077">
        <v>0</v>
      </c>
      <c r="N42" s="1077">
        <v>4</v>
      </c>
      <c r="O42" s="1077">
        <v>2</v>
      </c>
      <c r="P42" s="1077">
        <v>2</v>
      </c>
      <c r="Q42" s="1077">
        <v>4</v>
      </c>
      <c r="R42" s="1077">
        <v>0</v>
      </c>
      <c r="S42" s="1077">
        <v>0</v>
      </c>
      <c r="T42" s="1077">
        <v>0</v>
      </c>
      <c r="U42" s="1077">
        <v>0</v>
      </c>
      <c r="V42" s="1077">
        <v>0</v>
      </c>
      <c r="W42" s="1077">
        <v>0</v>
      </c>
      <c r="X42" s="1077">
        <v>0</v>
      </c>
      <c r="Y42" s="1077">
        <v>0</v>
      </c>
      <c r="Z42" s="1077">
        <v>0</v>
      </c>
      <c r="AA42" s="1077">
        <v>0</v>
      </c>
      <c r="AB42" s="1077">
        <v>0</v>
      </c>
      <c r="AC42" s="1077">
        <v>0</v>
      </c>
      <c r="AD42" s="1077">
        <v>0</v>
      </c>
      <c r="AE42" s="1077">
        <v>0</v>
      </c>
      <c r="AF42" s="1077">
        <v>0</v>
      </c>
      <c r="AG42" s="1077">
        <v>0</v>
      </c>
      <c r="AH42" s="1077">
        <v>0</v>
      </c>
      <c r="AI42" s="1077">
        <v>0</v>
      </c>
      <c r="AJ42" s="1077">
        <v>0</v>
      </c>
      <c r="AK42" s="1077">
        <v>0</v>
      </c>
      <c r="AL42" s="1077">
        <v>0</v>
      </c>
      <c r="AM42" s="1077">
        <v>0</v>
      </c>
      <c r="AN42" s="1077">
        <v>0</v>
      </c>
      <c r="AO42" s="1077">
        <v>0</v>
      </c>
      <c r="AP42" s="1077">
        <v>0</v>
      </c>
      <c r="AQ42" s="1077">
        <v>0</v>
      </c>
      <c r="AR42" s="1077">
        <v>0</v>
      </c>
      <c r="AS42" s="1077">
        <v>0</v>
      </c>
      <c r="AT42" s="1077">
        <v>0</v>
      </c>
      <c r="AU42" s="1077">
        <v>0</v>
      </c>
      <c r="AV42" s="1077">
        <v>0</v>
      </c>
      <c r="AW42" s="1077">
        <v>0</v>
      </c>
      <c r="AX42" s="1077">
        <v>0</v>
      </c>
      <c r="AY42" s="1077" t="s">
        <v>1333</v>
      </c>
      <c r="AZ42" s="1077" t="s">
        <v>1333</v>
      </c>
      <c r="BA42" s="1077" t="s">
        <v>1333</v>
      </c>
      <c r="BB42" s="1077" t="s">
        <v>1333</v>
      </c>
      <c r="BC42" s="1077">
        <v>0</v>
      </c>
      <c r="BD42" s="1077">
        <v>0</v>
      </c>
      <c r="BE42" s="1077">
        <v>0</v>
      </c>
      <c r="BF42" s="1077">
        <v>0</v>
      </c>
      <c r="BG42" s="201" t="s">
        <v>391</v>
      </c>
      <c r="BH42" s="201" t="s">
        <v>619</v>
      </c>
      <c r="BI42" s="93" t="s">
        <v>1244</v>
      </c>
      <c r="BJ42" s="364">
        <v>112</v>
      </c>
      <c r="BK42" s="441" t="s">
        <v>882</v>
      </c>
      <c r="BM42" s="369" t="s">
        <v>792</v>
      </c>
      <c r="BN42" s="375"/>
      <c r="BO42" s="375"/>
      <c r="BP42" s="375"/>
      <c r="BQ42" s="375"/>
      <c r="BR42" s="375"/>
      <c r="BS42" s="375"/>
      <c r="BT42" s="375"/>
      <c r="BU42" s="375"/>
      <c r="BV42" s="375"/>
      <c r="BW42" s="375"/>
      <c r="BX42" s="375"/>
      <c r="BY42" s="375"/>
      <c r="BZ42" s="375"/>
      <c r="CA42" s="375"/>
      <c r="CB42" s="375"/>
      <c r="CC42" s="376"/>
      <c r="CD42" s="376"/>
      <c r="CE42" s="43"/>
      <c r="CF42" s="43"/>
      <c r="CG42" s="43"/>
      <c r="CH42" s="43"/>
      <c r="CI42" s="43"/>
      <c r="CJ42" s="43"/>
      <c r="CK42" s="43"/>
      <c r="CL42" s="43"/>
      <c r="CM42" s="43"/>
      <c r="CN42" s="43"/>
      <c r="CO42" s="43"/>
      <c r="CP42" s="43"/>
      <c r="CQ42" s="43"/>
      <c r="CR42" s="43"/>
      <c r="CS42" s="43"/>
      <c r="CT42" s="43"/>
      <c r="CU42" s="43"/>
      <c r="CV42" s="43"/>
      <c r="CW42" s="43"/>
      <c r="CX42" s="43"/>
      <c r="CY42" s="43"/>
      <c r="CZ42" s="43"/>
      <c r="DA42" s="320"/>
      <c r="DB42" s="320"/>
      <c r="DC42" s="43"/>
      <c r="DD42" s="379"/>
      <c r="DE42" s="43"/>
      <c r="DF42" s="43"/>
      <c r="DG42" s="43"/>
      <c r="DH42" s="43"/>
      <c r="DI42" s="43"/>
      <c r="DJ42" s="43"/>
      <c r="DK42" s="43"/>
      <c r="DL42" s="43"/>
      <c r="DM42" s="43"/>
      <c r="DN42" s="43"/>
      <c r="DO42" s="43"/>
      <c r="DP42" s="43"/>
      <c r="DQ42" s="43"/>
      <c r="DR42" s="43"/>
      <c r="DS42" s="43"/>
      <c r="DT42" s="43"/>
      <c r="DU42" s="43"/>
      <c r="DV42" s="43"/>
      <c r="DW42" s="43"/>
      <c r="DX42" s="43"/>
      <c r="DY42" s="43"/>
      <c r="DZ42" s="43"/>
      <c r="EA42" s="331"/>
      <c r="EB42" s="331"/>
      <c r="EC42" s="378"/>
      <c r="ED42" s="344"/>
      <c r="EE42" s="331"/>
      <c r="EF42" s="331"/>
      <c r="EG42" s="43"/>
    </row>
    <row r="43" spans="1:137" ht="15.75">
      <c r="A43" s="68" t="s">
        <v>122</v>
      </c>
      <c r="B43" s="198" t="s">
        <v>1293</v>
      </c>
      <c r="C43" s="68" t="s">
        <v>812</v>
      </c>
      <c r="D43" s="199">
        <v>66.67</v>
      </c>
      <c r="E43" s="247">
        <v>100</v>
      </c>
      <c r="F43" s="199">
        <v>100</v>
      </c>
      <c r="G43" s="198" t="s">
        <v>1332</v>
      </c>
      <c r="H43" s="440" t="s">
        <v>1332</v>
      </c>
      <c r="I43" s="574" t="s">
        <v>1332</v>
      </c>
      <c r="J43" s="317" t="s">
        <v>1332</v>
      </c>
      <c r="K43" s="1077">
        <v>100</v>
      </c>
      <c r="L43" s="1077" t="s">
        <v>1332</v>
      </c>
      <c r="M43" s="1077">
        <v>13</v>
      </c>
      <c r="N43" s="1077">
        <v>13</v>
      </c>
      <c r="O43" s="1077">
        <v>12</v>
      </c>
      <c r="P43" s="1077">
        <v>1</v>
      </c>
      <c r="Q43" s="1077">
        <v>13</v>
      </c>
      <c r="R43" s="1077">
        <v>0</v>
      </c>
      <c r="S43" s="1077">
        <v>0</v>
      </c>
      <c r="T43" s="1077">
        <v>0</v>
      </c>
      <c r="U43" s="1077">
        <v>0</v>
      </c>
      <c r="V43" s="1077">
        <v>0</v>
      </c>
      <c r="W43" s="1077">
        <v>0</v>
      </c>
      <c r="X43" s="1077">
        <v>0</v>
      </c>
      <c r="Y43" s="1077">
        <v>0</v>
      </c>
      <c r="Z43" s="1077">
        <v>0</v>
      </c>
      <c r="AA43" s="1077">
        <v>0</v>
      </c>
      <c r="AB43" s="1077">
        <v>0</v>
      </c>
      <c r="AC43" s="1077">
        <v>0</v>
      </c>
      <c r="AD43" s="1077">
        <v>0</v>
      </c>
      <c r="AE43" s="1077">
        <v>0</v>
      </c>
      <c r="AF43" s="1077">
        <v>0</v>
      </c>
      <c r="AG43" s="1077">
        <v>0</v>
      </c>
      <c r="AH43" s="1077">
        <v>0</v>
      </c>
      <c r="AI43" s="1077">
        <v>0</v>
      </c>
      <c r="AJ43" s="1077">
        <v>0</v>
      </c>
      <c r="AK43" s="1077">
        <v>0</v>
      </c>
      <c r="AL43" s="1077">
        <v>0</v>
      </c>
      <c r="AM43" s="1077">
        <v>0</v>
      </c>
      <c r="AN43" s="1077">
        <v>0</v>
      </c>
      <c r="AO43" s="1077">
        <v>0</v>
      </c>
      <c r="AP43" s="1077">
        <v>0</v>
      </c>
      <c r="AQ43" s="1077">
        <v>0</v>
      </c>
      <c r="AR43" s="1077">
        <v>0</v>
      </c>
      <c r="AS43" s="1077">
        <v>0</v>
      </c>
      <c r="AT43" s="1077">
        <v>0</v>
      </c>
      <c r="AU43" s="1077">
        <v>0</v>
      </c>
      <c r="AV43" s="1077">
        <v>0</v>
      </c>
      <c r="AW43" s="1077">
        <v>0</v>
      </c>
      <c r="AX43" s="1077">
        <v>0</v>
      </c>
      <c r="AY43" s="1077" t="s">
        <v>1333</v>
      </c>
      <c r="AZ43" s="1077" t="s">
        <v>1333</v>
      </c>
      <c r="BA43" s="1077" t="s">
        <v>1333</v>
      </c>
      <c r="BB43" s="1077" t="s">
        <v>1333</v>
      </c>
      <c r="BC43" s="1077">
        <v>0</v>
      </c>
      <c r="BD43" s="1077">
        <v>0</v>
      </c>
      <c r="BE43" s="1077">
        <v>0</v>
      </c>
      <c r="BF43" s="1077">
        <v>0</v>
      </c>
      <c r="BG43" s="201" t="s">
        <v>122</v>
      </c>
      <c r="BH43" s="201" t="s">
        <v>812</v>
      </c>
      <c r="BI43" s="93" t="s">
        <v>1244</v>
      </c>
      <c r="BJ43" s="364">
        <v>112</v>
      </c>
      <c r="BK43" s="441" t="s">
        <v>1181</v>
      </c>
      <c r="BM43" s="369" t="s">
        <v>792</v>
      </c>
      <c r="BN43" s="375"/>
      <c r="BO43" s="375"/>
      <c r="BP43" s="375"/>
      <c r="BQ43" s="375"/>
      <c r="BR43" s="375"/>
      <c r="BS43" s="375"/>
      <c r="BT43" s="375"/>
      <c r="BU43" s="375"/>
      <c r="BV43" s="375"/>
      <c r="BW43" s="375"/>
      <c r="BX43" s="375"/>
      <c r="BY43" s="375"/>
      <c r="BZ43" s="375"/>
      <c r="CA43" s="375"/>
      <c r="CB43" s="375"/>
      <c r="CC43" s="376"/>
      <c r="CD43" s="376"/>
      <c r="CE43" s="43"/>
      <c r="CF43" s="43"/>
      <c r="CG43" s="43"/>
      <c r="CH43" s="43"/>
      <c r="CI43" s="43"/>
      <c r="CJ43" s="43"/>
      <c r="CK43" s="43"/>
      <c r="CL43" s="43"/>
      <c r="CM43" s="43"/>
      <c r="CN43" s="43"/>
      <c r="CO43" s="43"/>
      <c r="CP43" s="43"/>
      <c r="CQ43" s="43"/>
      <c r="CR43" s="43"/>
      <c r="CS43" s="43"/>
      <c r="CT43" s="43"/>
      <c r="CU43" s="43"/>
      <c r="CV43" s="43"/>
      <c r="CW43" s="43"/>
      <c r="CX43" s="43"/>
      <c r="CY43" s="43"/>
      <c r="CZ43" s="43"/>
      <c r="DA43" s="320"/>
      <c r="DB43" s="320"/>
      <c r="DC43" s="43"/>
      <c r="DD43" s="377"/>
      <c r="DE43" s="43"/>
      <c r="DF43" s="43"/>
      <c r="DG43" s="43"/>
      <c r="DH43" s="43"/>
      <c r="DI43" s="43"/>
      <c r="DJ43" s="43"/>
      <c r="DK43" s="43"/>
      <c r="DL43" s="43"/>
      <c r="DM43" s="43"/>
      <c r="DN43" s="43"/>
      <c r="DO43" s="43"/>
      <c r="DP43" s="43"/>
      <c r="DQ43" s="43"/>
      <c r="DR43" s="43"/>
      <c r="DS43" s="43"/>
      <c r="DT43" s="43"/>
      <c r="DU43" s="43"/>
      <c r="DV43" s="43"/>
      <c r="DW43" s="43"/>
      <c r="DX43" s="43"/>
      <c r="DY43" s="43"/>
      <c r="DZ43" s="43"/>
      <c r="EA43" s="331"/>
      <c r="EB43" s="331"/>
      <c r="EC43" s="378"/>
      <c r="ED43" s="344"/>
      <c r="EE43" s="331"/>
      <c r="EF43" s="331"/>
      <c r="EG43" s="43"/>
    </row>
    <row r="44" spans="1:137" ht="15.75">
      <c r="A44" s="68" t="s">
        <v>395</v>
      </c>
      <c r="B44" s="198" t="s">
        <v>1293</v>
      </c>
      <c r="C44" s="68" t="s">
        <v>621</v>
      </c>
      <c r="D44" s="199">
        <v>100</v>
      </c>
      <c r="E44" s="247">
        <v>88.89</v>
      </c>
      <c r="F44" s="199">
        <v>100</v>
      </c>
      <c r="G44" s="198" t="s">
        <v>1332</v>
      </c>
      <c r="H44" s="440" t="s">
        <v>1332</v>
      </c>
      <c r="I44" s="574" t="s">
        <v>1435</v>
      </c>
      <c r="J44" s="317" t="s">
        <v>1332</v>
      </c>
      <c r="K44" s="1077">
        <v>100</v>
      </c>
      <c r="L44" s="1077" t="s">
        <v>1435</v>
      </c>
      <c r="M44" s="1077">
        <v>2</v>
      </c>
      <c r="N44" s="1077">
        <v>16</v>
      </c>
      <c r="O44" s="1077">
        <v>11</v>
      </c>
      <c r="P44" s="1077">
        <v>4</v>
      </c>
      <c r="Q44" s="1077">
        <v>15</v>
      </c>
      <c r="R44" s="1077">
        <v>0</v>
      </c>
      <c r="S44" s="1077">
        <v>0</v>
      </c>
      <c r="T44" s="1077">
        <v>0</v>
      </c>
      <c r="U44" s="1077">
        <v>0</v>
      </c>
      <c r="V44" s="1077">
        <v>0</v>
      </c>
      <c r="W44" s="1077">
        <v>0</v>
      </c>
      <c r="X44" s="1077">
        <v>0</v>
      </c>
      <c r="Y44" s="1077">
        <v>0</v>
      </c>
      <c r="Z44" s="1077">
        <v>0</v>
      </c>
      <c r="AA44" s="1077">
        <v>0</v>
      </c>
      <c r="AB44" s="1077">
        <v>0</v>
      </c>
      <c r="AC44" s="1077">
        <v>0</v>
      </c>
      <c r="AD44" s="1077">
        <v>0</v>
      </c>
      <c r="AE44" s="1077">
        <v>0</v>
      </c>
      <c r="AF44" s="1077">
        <v>0</v>
      </c>
      <c r="AG44" s="1077">
        <v>0</v>
      </c>
      <c r="AH44" s="1077">
        <v>0</v>
      </c>
      <c r="AI44" s="1077">
        <v>0</v>
      </c>
      <c r="AJ44" s="1077">
        <v>0</v>
      </c>
      <c r="AK44" s="1077">
        <v>0</v>
      </c>
      <c r="AL44" s="1077">
        <v>0</v>
      </c>
      <c r="AM44" s="1077">
        <v>0</v>
      </c>
      <c r="AN44" s="1077">
        <v>0</v>
      </c>
      <c r="AO44" s="1077">
        <v>0</v>
      </c>
      <c r="AP44" s="1077">
        <v>0</v>
      </c>
      <c r="AQ44" s="1077">
        <v>0</v>
      </c>
      <c r="AR44" s="1077">
        <v>0</v>
      </c>
      <c r="AS44" s="1077">
        <v>1</v>
      </c>
      <c r="AT44" s="1077">
        <v>0</v>
      </c>
      <c r="AU44" s="1077">
        <v>0</v>
      </c>
      <c r="AV44" s="1077">
        <v>0</v>
      </c>
      <c r="AW44" s="1077">
        <v>0</v>
      </c>
      <c r="AX44" s="1077">
        <v>0</v>
      </c>
      <c r="AY44" s="1077" t="s">
        <v>1333</v>
      </c>
      <c r="AZ44" s="1077" t="s">
        <v>1333</v>
      </c>
      <c r="BA44" s="1077" t="s">
        <v>1333</v>
      </c>
      <c r="BB44" s="1077" t="s">
        <v>1333</v>
      </c>
      <c r="BC44" s="1077">
        <v>0</v>
      </c>
      <c r="BD44" s="1077">
        <v>0</v>
      </c>
      <c r="BE44" s="1077">
        <v>0</v>
      </c>
      <c r="BF44" s="1077">
        <v>1</v>
      </c>
      <c r="BG44" s="201" t="s">
        <v>395</v>
      </c>
      <c r="BH44" s="201" t="s">
        <v>621</v>
      </c>
      <c r="BI44" s="93" t="s">
        <v>1244</v>
      </c>
      <c r="BJ44" s="364">
        <v>112</v>
      </c>
      <c r="BK44" s="441" t="s">
        <v>1181</v>
      </c>
      <c r="BM44" s="369" t="s">
        <v>878</v>
      </c>
      <c r="BN44" s="375"/>
      <c r="BO44" s="375"/>
      <c r="BP44" s="375"/>
      <c r="BQ44" s="375"/>
      <c r="BR44" s="375"/>
      <c r="BS44" s="375"/>
      <c r="BT44" s="375"/>
      <c r="BU44" s="375"/>
      <c r="BV44" s="375"/>
      <c r="BW44" s="375"/>
      <c r="BX44" s="375"/>
      <c r="BY44" s="375"/>
      <c r="BZ44" s="375"/>
      <c r="CA44" s="375"/>
      <c r="CB44" s="375"/>
      <c r="CC44" s="376"/>
      <c r="CD44" s="376"/>
      <c r="CE44" s="43"/>
      <c r="CF44" s="43"/>
      <c r="CG44" s="43"/>
      <c r="CH44" s="43"/>
      <c r="CI44" s="43"/>
      <c r="CJ44" s="43"/>
      <c r="CK44" s="43"/>
      <c r="CL44" s="43"/>
      <c r="CM44" s="43"/>
      <c r="CN44" s="43"/>
      <c r="CO44" s="43"/>
      <c r="CP44" s="43"/>
      <c r="CQ44" s="43"/>
      <c r="CR44" s="43"/>
      <c r="CS44" s="43"/>
      <c r="CT44" s="43"/>
      <c r="CU44" s="43"/>
      <c r="CV44" s="43"/>
      <c r="CW44" s="43"/>
      <c r="CX44" s="43"/>
      <c r="CY44" s="43"/>
      <c r="CZ44" s="43"/>
      <c r="DA44" s="320"/>
      <c r="DB44" s="43"/>
      <c r="DC44" s="43"/>
      <c r="DD44" s="379"/>
      <c r="DE44" s="43"/>
      <c r="DF44" s="43"/>
      <c r="DG44" s="43"/>
      <c r="DH44" s="43"/>
      <c r="DI44" s="43"/>
      <c r="DJ44" s="43"/>
      <c r="DK44" s="43"/>
      <c r="DL44" s="43"/>
      <c r="DM44" s="43"/>
      <c r="DN44" s="43"/>
      <c r="DO44" s="43"/>
      <c r="DP44" s="43"/>
      <c r="DQ44" s="43"/>
      <c r="DR44" s="43"/>
      <c r="DS44" s="43"/>
      <c r="DT44" s="43"/>
      <c r="DU44" s="43"/>
      <c r="DV44" s="43"/>
      <c r="DW44" s="43"/>
      <c r="DX44" s="43"/>
      <c r="DY44" s="43"/>
      <c r="DZ44" s="43"/>
      <c r="EA44" s="389"/>
      <c r="EB44" s="390"/>
      <c r="EC44" s="378"/>
      <c r="ED44" s="344"/>
      <c r="EE44" s="331"/>
      <c r="EF44" s="331"/>
      <c r="EG44" s="43"/>
    </row>
    <row r="45" spans="1:137" ht="15.75">
      <c r="A45" s="68" t="s">
        <v>106</v>
      </c>
      <c r="B45" s="198" t="s">
        <v>1291</v>
      </c>
      <c r="C45" s="68" t="s">
        <v>692</v>
      </c>
      <c r="D45" s="199" t="s">
        <v>1190</v>
      </c>
      <c r="E45" s="203" t="s">
        <v>1190</v>
      </c>
      <c r="F45" s="199">
        <v>100</v>
      </c>
      <c r="G45" s="198" t="s">
        <v>1386</v>
      </c>
      <c r="H45" s="440" t="s">
        <v>1389</v>
      </c>
      <c r="I45" s="574" t="s">
        <v>1389</v>
      </c>
      <c r="J45" s="317" t="s">
        <v>1190</v>
      </c>
      <c r="K45" s="1077">
        <v>100</v>
      </c>
      <c r="L45" s="1077" t="s">
        <v>1190</v>
      </c>
      <c r="M45" s="1077">
        <v>0</v>
      </c>
      <c r="N45" s="1077">
        <v>0</v>
      </c>
      <c r="O45" s="1077">
        <v>0</v>
      </c>
      <c r="P45" s="1077">
        <v>0</v>
      </c>
      <c r="Q45" s="1077">
        <v>0</v>
      </c>
      <c r="R45" s="1077">
        <v>0</v>
      </c>
      <c r="S45" s="1077">
        <v>0</v>
      </c>
      <c r="T45" s="1077">
        <v>0</v>
      </c>
      <c r="U45" s="1077">
        <v>0</v>
      </c>
      <c r="V45" s="1077">
        <v>0</v>
      </c>
      <c r="W45" s="1077">
        <v>0</v>
      </c>
      <c r="X45" s="1077">
        <v>0</v>
      </c>
      <c r="Y45" s="1077">
        <v>0</v>
      </c>
      <c r="Z45" s="1077">
        <v>0</v>
      </c>
      <c r="AA45" s="1077">
        <v>0</v>
      </c>
      <c r="AB45" s="1077">
        <v>0</v>
      </c>
      <c r="AC45" s="1077">
        <v>0</v>
      </c>
      <c r="AD45" s="1077">
        <v>0</v>
      </c>
      <c r="AE45" s="1077">
        <v>0</v>
      </c>
      <c r="AF45" s="1077">
        <v>0</v>
      </c>
      <c r="AG45" s="1077">
        <v>0</v>
      </c>
      <c r="AH45" s="1077">
        <v>0</v>
      </c>
      <c r="AI45" s="1077">
        <v>0</v>
      </c>
      <c r="AJ45" s="1077">
        <v>0</v>
      </c>
      <c r="AK45" s="1077">
        <v>0</v>
      </c>
      <c r="AL45" s="1077">
        <v>0</v>
      </c>
      <c r="AM45" s="1077">
        <v>0</v>
      </c>
      <c r="AN45" s="1077">
        <v>0</v>
      </c>
      <c r="AO45" s="1077">
        <v>0</v>
      </c>
      <c r="AP45" s="1077">
        <v>0</v>
      </c>
      <c r="AQ45" s="1077">
        <v>0</v>
      </c>
      <c r="AR45" s="1077">
        <v>0</v>
      </c>
      <c r="AS45" s="1077">
        <v>0</v>
      </c>
      <c r="AT45" s="1077">
        <v>0</v>
      </c>
      <c r="AU45" s="1077">
        <v>0</v>
      </c>
      <c r="AV45" s="1077">
        <v>0</v>
      </c>
      <c r="AW45" s="1077">
        <v>0</v>
      </c>
      <c r="AX45" s="1077">
        <v>0</v>
      </c>
      <c r="AY45" s="1077" t="s">
        <v>1333</v>
      </c>
      <c r="AZ45" s="1077" t="s">
        <v>1333</v>
      </c>
      <c r="BA45" s="1077" t="s">
        <v>1333</v>
      </c>
      <c r="BB45" s="1077" t="s">
        <v>1333</v>
      </c>
      <c r="BC45" s="1077">
        <v>0</v>
      </c>
      <c r="BD45" s="1077">
        <v>0</v>
      </c>
      <c r="BE45" s="1077">
        <v>0</v>
      </c>
      <c r="BF45" s="1077">
        <v>0</v>
      </c>
      <c r="BG45" s="201" t="s">
        <v>106</v>
      </c>
      <c r="BH45" s="201" t="s">
        <v>692</v>
      </c>
      <c r="BI45" s="93" t="s">
        <v>1239</v>
      </c>
      <c r="BJ45" s="364">
        <v>171</v>
      </c>
      <c r="BK45" s="441" t="s">
        <v>1180</v>
      </c>
      <c r="BL45" s="331" t="s">
        <v>1389</v>
      </c>
      <c r="BM45" s="369" t="s">
        <v>792</v>
      </c>
      <c r="BN45" s="375"/>
      <c r="BO45" s="375"/>
      <c r="BP45" s="375"/>
      <c r="BQ45" s="375"/>
      <c r="BR45" s="375"/>
      <c r="BS45" s="375"/>
      <c r="BT45" s="375"/>
      <c r="BU45" s="375"/>
      <c r="BV45" s="375"/>
      <c r="BW45" s="375"/>
      <c r="BX45" s="375"/>
      <c r="BY45" s="375"/>
      <c r="BZ45" s="375"/>
      <c r="CA45" s="375"/>
      <c r="CB45" s="375"/>
      <c r="CC45" s="376"/>
      <c r="CD45" s="376"/>
      <c r="CE45" s="43"/>
      <c r="CF45" s="43"/>
      <c r="CG45" s="43"/>
      <c r="CH45" s="43"/>
      <c r="CI45" s="43"/>
      <c r="CJ45" s="43"/>
      <c r="CK45" s="43"/>
      <c r="CL45" s="43"/>
      <c r="CM45" s="43"/>
      <c r="CN45" s="43"/>
      <c r="CO45" s="43"/>
      <c r="CP45" s="43"/>
      <c r="CQ45" s="43"/>
      <c r="CR45" s="43"/>
      <c r="CS45" s="43"/>
      <c r="CT45" s="43"/>
      <c r="CU45" s="43"/>
      <c r="CV45" s="43"/>
      <c r="CW45" s="43"/>
      <c r="CX45" s="43"/>
      <c r="CY45" s="43"/>
      <c r="CZ45" s="43"/>
      <c r="DA45" s="320"/>
      <c r="DB45" s="320"/>
      <c r="DC45" s="43"/>
      <c r="DD45" s="379"/>
      <c r="DE45" s="43"/>
      <c r="DF45" s="43"/>
      <c r="DG45" s="43"/>
      <c r="DH45" s="43"/>
      <c r="DI45" s="43"/>
      <c r="DJ45" s="43"/>
      <c r="DK45" s="43"/>
      <c r="DL45" s="43"/>
      <c r="DM45" s="43"/>
      <c r="DN45" s="43"/>
      <c r="DO45" s="43"/>
      <c r="DP45" s="43"/>
      <c r="DQ45" s="43"/>
      <c r="DR45" s="43"/>
      <c r="DS45" s="43"/>
      <c r="DT45" s="43"/>
      <c r="DU45" s="43"/>
      <c r="DV45" s="43"/>
      <c r="DW45" s="43"/>
      <c r="DX45" s="43"/>
      <c r="DY45" s="43"/>
      <c r="DZ45" s="43"/>
      <c r="EA45" s="331"/>
      <c r="EB45" s="331"/>
      <c r="EC45" s="378"/>
      <c r="ED45" s="344"/>
      <c r="EE45" s="331"/>
      <c r="EF45" s="331"/>
      <c r="EG45" s="43"/>
    </row>
    <row r="46" spans="1:137" ht="15.75">
      <c r="A46" s="68" t="s">
        <v>466</v>
      </c>
      <c r="B46" s="198" t="s">
        <v>1291</v>
      </c>
      <c r="C46" s="68" t="s">
        <v>541</v>
      </c>
      <c r="D46" s="199" t="s">
        <v>1190</v>
      </c>
      <c r="E46" s="203">
        <v>0</v>
      </c>
      <c r="F46" s="199">
        <v>100</v>
      </c>
      <c r="G46" s="198" t="s">
        <v>1332</v>
      </c>
      <c r="H46" s="440" t="s">
        <v>1332</v>
      </c>
      <c r="I46" s="574" t="s">
        <v>1332</v>
      </c>
      <c r="J46" s="317" t="s">
        <v>1332</v>
      </c>
      <c r="K46" s="1077">
        <v>100</v>
      </c>
      <c r="L46" s="1077" t="s">
        <v>1332</v>
      </c>
      <c r="M46" s="1077">
        <v>0</v>
      </c>
      <c r="N46" s="1077">
        <v>3</v>
      </c>
      <c r="O46" s="1077">
        <v>2</v>
      </c>
      <c r="P46" s="1077">
        <v>1</v>
      </c>
      <c r="Q46" s="1077">
        <v>3</v>
      </c>
      <c r="R46" s="1077">
        <v>0</v>
      </c>
      <c r="S46" s="1077">
        <v>0</v>
      </c>
      <c r="T46" s="1077">
        <v>0</v>
      </c>
      <c r="U46" s="1077">
        <v>0</v>
      </c>
      <c r="V46" s="1077">
        <v>0</v>
      </c>
      <c r="W46" s="1077">
        <v>0</v>
      </c>
      <c r="X46" s="1077">
        <v>0</v>
      </c>
      <c r="Y46" s="1077">
        <v>0</v>
      </c>
      <c r="Z46" s="1077">
        <v>0</v>
      </c>
      <c r="AA46" s="1077">
        <v>0</v>
      </c>
      <c r="AB46" s="1077">
        <v>0</v>
      </c>
      <c r="AC46" s="1077">
        <v>0</v>
      </c>
      <c r="AD46" s="1077">
        <v>0</v>
      </c>
      <c r="AE46" s="1077">
        <v>0</v>
      </c>
      <c r="AF46" s="1077">
        <v>0</v>
      </c>
      <c r="AG46" s="1077">
        <v>0</v>
      </c>
      <c r="AH46" s="1077">
        <v>0</v>
      </c>
      <c r="AI46" s="1077">
        <v>0</v>
      </c>
      <c r="AJ46" s="1077">
        <v>0</v>
      </c>
      <c r="AK46" s="1077">
        <v>0</v>
      </c>
      <c r="AL46" s="1077">
        <v>0</v>
      </c>
      <c r="AM46" s="1077">
        <v>0</v>
      </c>
      <c r="AN46" s="1077">
        <v>0</v>
      </c>
      <c r="AO46" s="1077">
        <v>0</v>
      </c>
      <c r="AP46" s="1077">
        <v>0</v>
      </c>
      <c r="AQ46" s="1077">
        <v>0</v>
      </c>
      <c r="AR46" s="1077">
        <v>0</v>
      </c>
      <c r="AS46" s="1077">
        <v>0</v>
      </c>
      <c r="AT46" s="1077">
        <v>0</v>
      </c>
      <c r="AU46" s="1077">
        <v>0</v>
      </c>
      <c r="AV46" s="1077">
        <v>0</v>
      </c>
      <c r="AW46" s="1077">
        <v>0</v>
      </c>
      <c r="AX46" s="1077">
        <v>0</v>
      </c>
      <c r="AY46" s="1077" t="s">
        <v>1333</v>
      </c>
      <c r="AZ46" s="1077" t="s">
        <v>1333</v>
      </c>
      <c r="BA46" s="1077" t="s">
        <v>1333</v>
      </c>
      <c r="BB46" s="1077" t="s">
        <v>1333</v>
      </c>
      <c r="BC46" s="1077">
        <v>0</v>
      </c>
      <c r="BD46" s="1077">
        <v>0</v>
      </c>
      <c r="BE46" s="1077">
        <v>0</v>
      </c>
      <c r="BF46" s="1077">
        <v>0</v>
      </c>
      <c r="BG46" s="201" t="s">
        <v>466</v>
      </c>
      <c r="BH46" s="201" t="s">
        <v>541</v>
      </c>
      <c r="BI46" s="93" t="s">
        <v>1239</v>
      </c>
      <c r="BJ46" s="364">
        <v>171</v>
      </c>
      <c r="BK46" s="441" t="s">
        <v>882</v>
      </c>
      <c r="BM46" s="369" t="s">
        <v>792</v>
      </c>
      <c r="BN46" s="375"/>
      <c r="BO46" s="375"/>
      <c r="BP46" s="375"/>
      <c r="BQ46" s="375"/>
      <c r="BR46" s="375"/>
      <c r="BS46" s="375"/>
      <c r="BT46" s="375"/>
      <c r="BU46" s="375"/>
      <c r="BV46" s="375"/>
      <c r="BW46" s="375"/>
      <c r="BX46" s="375"/>
      <c r="BY46" s="375"/>
      <c r="BZ46" s="375"/>
      <c r="CA46" s="375"/>
      <c r="CB46" s="375"/>
      <c r="CC46" s="376"/>
      <c r="CD46" s="376"/>
      <c r="CE46" s="43"/>
      <c r="CF46" s="43"/>
      <c r="CG46" s="43"/>
      <c r="CH46" s="43"/>
      <c r="CI46" s="43"/>
      <c r="CJ46" s="43"/>
      <c r="CK46" s="43"/>
      <c r="CL46" s="43"/>
      <c r="CM46" s="43"/>
      <c r="CN46" s="43"/>
      <c r="CO46" s="43"/>
      <c r="CP46" s="43"/>
      <c r="CQ46" s="43"/>
      <c r="CR46" s="43"/>
      <c r="CS46" s="43"/>
      <c r="CT46" s="43"/>
      <c r="CU46" s="43"/>
      <c r="CV46" s="43"/>
      <c r="CW46" s="43"/>
      <c r="CX46" s="43"/>
      <c r="CY46" s="43"/>
      <c r="CZ46" s="43"/>
      <c r="DA46" s="320"/>
      <c r="DB46" s="320"/>
      <c r="DC46" s="43"/>
      <c r="DD46" s="377"/>
      <c r="DE46" s="43"/>
      <c r="DF46" s="43"/>
      <c r="DG46" s="43"/>
      <c r="DH46" s="43"/>
      <c r="DI46" s="43"/>
      <c r="DJ46" s="43"/>
      <c r="DK46" s="43"/>
      <c r="DL46" s="43"/>
      <c r="DM46" s="43"/>
      <c r="DN46" s="43"/>
      <c r="DO46" s="43"/>
      <c r="DP46" s="43"/>
      <c r="DQ46" s="43"/>
      <c r="DR46" s="43"/>
      <c r="DS46" s="43"/>
      <c r="DT46" s="43"/>
      <c r="DU46" s="43"/>
      <c r="DV46" s="43"/>
      <c r="DW46" s="43"/>
      <c r="DX46" s="43"/>
      <c r="DY46" s="43"/>
      <c r="DZ46" s="43"/>
      <c r="EA46" s="331"/>
      <c r="EB46" s="331"/>
      <c r="EC46" s="378"/>
      <c r="ED46" s="344"/>
      <c r="EE46" s="331"/>
      <c r="EF46" s="331"/>
      <c r="EG46" s="43"/>
    </row>
    <row r="47" spans="1:137" ht="15.75">
      <c r="A47" s="68" t="s">
        <v>114</v>
      </c>
      <c r="B47" s="198" t="s">
        <v>1291</v>
      </c>
      <c r="C47" s="68" t="s">
        <v>696</v>
      </c>
      <c r="D47" s="199" t="s">
        <v>1190</v>
      </c>
      <c r="E47" s="203" t="s">
        <v>1190</v>
      </c>
      <c r="F47" s="199" t="s">
        <v>1190</v>
      </c>
      <c r="G47" s="198" t="s">
        <v>1190</v>
      </c>
      <c r="H47" s="440" t="s">
        <v>1190</v>
      </c>
      <c r="I47" s="574" t="s">
        <v>1972</v>
      </c>
      <c r="J47" s="317" t="s">
        <v>1190</v>
      </c>
      <c r="K47" s="1077" t="s">
        <v>1190</v>
      </c>
      <c r="L47" s="1077" t="s">
        <v>1190</v>
      </c>
      <c r="M47" s="1077">
        <v>0</v>
      </c>
      <c r="N47" s="1077">
        <v>0</v>
      </c>
      <c r="O47" s="1077">
        <v>0</v>
      </c>
      <c r="P47" s="1077">
        <v>0</v>
      </c>
      <c r="Q47" s="1077">
        <v>0</v>
      </c>
      <c r="R47" s="1077">
        <v>0</v>
      </c>
      <c r="S47" s="1077">
        <v>0</v>
      </c>
      <c r="T47" s="1077">
        <v>0</v>
      </c>
      <c r="U47" s="1077">
        <v>0</v>
      </c>
      <c r="V47" s="1077">
        <v>0</v>
      </c>
      <c r="W47" s="1077">
        <v>0</v>
      </c>
      <c r="X47" s="1077">
        <v>0</v>
      </c>
      <c r="Y47" s="1077">
        <v>0</v>
      </c>
      <c r="Z47" s="1077">
        <v>0</v>
      </c>
      <c r="AA47" s="1077">
        <v>0</v>
      </c>
      <c r="AB47" s="1077">
        <v>0</v>
      </c>
      <c r="AC47" s="1077">
        <v>0</v>
      </c>
      <c r="AD47" s="1077">
        <v>0</v>
      </c>
      <c r="AE47" s="1077">
        <v>0</v>
      </c>
      <c r="AF47" s="1077">
        <v>0</v>
      </c>
      <c r="AG47" s="1077">
        <v>0</v>
      </c>
      <c r="AH47" s="1077">
        <v>0</v>
      </c>
      <c r="AI47" s="1077">
        <v>0</v>
      </c>
      <c r="AJ47" s="1077">
        <v>0</v>
      </c>
      <c r="AK47" s="1077">
        <v>0</v>
      </c>
      <c r="AL47" s="1077">
        <v>0</v>
      </c>
      <c r="AM47" s="1077">
        <v>0</v>
      </c>
      <c r="AN47" s="1077">
        <v>0</v>
      </c>
      <c r="AO47" s="1077">
        <v>0</v>
      </c>
      <c r="AP47" s="1077">
        <v>0</v>
      </c>
      <c r="AQ47" s="1077">
        <v>0</v>
      </c>
      <c r="AR47" s="1077">
        <v>0</v>
      </c>
      <c r="AS47" s="1077">
        <v>0</v>
      </c>
      <c r="AT47" s="1077">
        <v>0</v>
      </c>
      <c r="AU47" s="1077">
        <v>0</v>
      </c>
      <c r="AV47" s="1077">
        <v>0</v>
      </c>
      <c r="AW47" s="1077">
        <v>0</v>
      </c>
      <c r="AX47" s="1077">
        <v>0</v>
      </c>
      <c r="AY47" s="1077" t="s">
        <v>1333</v>
      </c>
      <c r="AZ47" s="1077" t="s">
        <v>1333</v>
      </c>
      <c r="BA47" s="1077" t="s">
        <v>1333</v>
      </c>
      <c r="BB47" s="1077" t="s">
        <v>1333</v>
      </c>
      <c r="BC47" s="1077">
        <v>0</v>
      </c>
      <c r="BD47" s="1077">
        <v>0</v>
      </c>
      <c r="BE47" s="1077">
        <v>0</v>
      </c>
      <c r="BF47" s="1077">
        <v>0</v>
      </c>
      <c r="BG47" s="201" t="s">
        <v>114</v>
      </c>
      <c r="BH47" s="201" t="s">
        <v>696</v>
      </c>
      <c r="BI47" s="93" t="s">
        <v>1239</v>
      </c>
      <c r="BJ47" s="364">
        <v>171</v>
      </c>
      <c r="BK47" s="441" t="s">
        <v>1180</v>
      </c>
      <c r="BL47" s="331"/>
      <c r="BM47" s="369" t="s">
        <v>792</v>
      </c>
      <c r="BN47" s="375"/>
      <c r="BO47" s="375"/>
      <c r="BP47" s="375"/>
      <c r="BQ47" s="375"/>
      <c r="BR47" s="375"/>
      <c r="BS47" s="375"/>
      <c r="BT47" s="375"/>
      <c r="BU47" s="375"/>
      <c r="BV47" s="375"/>
      <c r="BW47" s="375"/>
      <c r="BX47" s="375"/>
      <c r="BY47" s="375"/>
      <c r="BZ47" s="375"/>
      <c r="CA47" s="375"/>
      <c r="CB47" s="375"/>
      <c r="CC47" s="376"/>
      <c r="CD47" s="376"/>
      <c r="CE47" s="43"/>
      <c r="CF47" s="43"/>
      <c r="CG47" s="43"/>
      <c r="CH47" s="43"/>
      <c r="CI47" s="43"/>
      <c r="CJ47" s="43"/>
      <c r="CK47" s="43"/>
      <c r="CL47" s="43"/>
      <c r="CM47" s="43"/>
      <c r="CN47" s="43"/>
      <c r="CO47" s="43"/>
      <c r="CP47" s="43"/>
      <c r="CQ47" s="43"/>
      <c r="CR47" s="43"/>
      <c r="CS47" s="43"/>
      <c r="CT47" s="43"/>
      <c r="CU47" s="43"/>
      <c r="CV47" s="43"/>
      <c r="CW47" s="43"/>
      <c r="CX47" s="43"/>
      <c r="CY47" s="43"/>
      <c r="CZ47" s="43"/>
      <c r="DA47" s="320"/>
      <c r="DB47" s="320"/>
      <c r="DC47" s="43"/>
      <c r="DD47" s="377"/>
      <c r="DE47" s="43"/>
      <c r="DF47" s="43"/>
      <c r="DG47" s="43"/>
      <c r="DH47" s="43"/>
      <c r="DI47" s="43"/>
      <c r="DJ47" s="43"/>
      <c r="DK47" s="43"/>
      <c r="DL47" s="43"/>
      <c r="DM47" s="43"/>
      <c r="DN47" s="43"/>
      <c r="DO47" s="43"/>
      <c r="DP47" s="43"/>
      <c r="DQ47" s="43"/>
      <c r="DR47" s="43"/>
      <c r="DS47" s="43"/>
      <c r="DT47" s="43"/>
      <c r="DU47" s="43"/>
      <c r="DV47" s="43"/>
      <c r="DW47" s="43"/>
      <c r="DX47" s="43"/>
      <c r="DY47" s="43"/>
      <c r="DZ47" s="43"/>
      <c r="EA47" s="331"/>
      <c r="EB47" s="331"/>
      <c r="EC47" s="378"/>
      <c r="ED47" s="344"/>
      <c r="EE47" s="331"/>
      <c r="EF47" s="331"/>
      <c r="EG47" s="43"/>
    </row>
    <row r="48" spans="1:137" ht="15.75">
      <c r="A48" s="68" t="s">
        <v>177</v>
      </c>
      <c r="B48" s="198" t="s">
        <v>1291</v>
      </c>
      <c r="C48" s="68" t="s">
        <v>580</v>
      </c>
      <c r="D48" s="199">
        <v>86.67</v>
      </c>
      <c r="E48" s="247">
        <v>100</v>
      </c>
      <c r="F48" s="199">
        <v>93.8</v>
      </c>
      <c r="G48" s="198" t="s">
        <v>1332</v>
      </c>
      <c r="H48" s="440" t="s">
        <v>1332</v>
      </c>
      <c r="I48" s="574" t="s">
        <v>1332</v>
      </c>
      <c r="J48" s="317" t="s">
        <v>1332</v>
      </c>
      <c r="K48" s="1077">
        <v>100</v>
      </c>
      <c r="L48" s="1077" t="s">
        <v>1332</v>
      </c>
      <c r="M48" s="1077">
        <v>0</v>
      </c>
      <c r="N48" s="1077">
        <v>24</v>
      </c>
      <c r="O48" s="1077">
        <v>23</v>
      </c>
      <c r="P48" s="1077">
        <v>1</v>
      </c>
      <c r="Q48" s="1077">
        <v>24</v>
      </c>
      <c r="R48" s="1077">
        <v>0</v>
      </c>
      <c r="S48" s="1077">
        <v>0</v>
      </c>
      <c r="T48" s="1077">
        <v>0</v>
      </c>
      <c r="U48" s="1077">
        <v>0</v>
      </c>
      <c r="V48" s="1077">
        <v>0</v>
      </c>
      <c r="W48" s="1077">
        <v>0</v>
      </c>
      <c r="X48" s="1077">
        <v>0</v>
      </c>
      <c r="Y48" s="1077">
        <v>0</v>
      </c>
      <c r="Z48" s="1077">
        <v>0</v>
      </c>
      <c r="AA48" s="1077">
        <v>0</v>
      </c>
      <c r="AB48" s="1077">
        <v>0</v>
      </c>
      <c r="AC48" s="1077">
        <v>0</v>
      </c>
      <c r="AD48" s="1077">
        <v>0</v>
      </c>
      <c r="AE48" s="1077">
        <v>0</v>
      </c>
      <c r="AF48" s="1077">
        <v>0</v>
      </c>
      <c r="AG48" s="1077">
        <v>0</v>
      </c>
      <c r="AH48" s="1077">
        <v>0</v>
      </c>
      <c r="AI48" s="1077">
        <v>0</v>
      </c>
      <c r="AJ48" s="1077">
        <v>0</v>
      </c>
      <c r="AK48" s="1077">
        <v>0</v>
      </c>
      <c r="AL48" s="1077">
        <v>0</v>
      </c>
      <c r="AM48" s="1077">
        <v>0</v>
      </c>
      <c r="AN48" s="1077">
        <v>0</v>
      </c>
      <c r="AO48" s="1077">
        <v>0</v>
      </c>
      <c r="AP48" s="1077">
        <v>0</v>
      </c>
      <c r="AQ48" s="1077">
        <v>0</v>
      </c>
      <c r="AR48" s="1077">
        <v>0</v>
      </c>
      <c r="AS48" s="1077">
        <v>0</v>
      </c>
      <c r="AT48" s="1077">
        <v>0</v>
      </c>
      <c r="AU48" s="1077">
        <v>0</v>
      </c>
      <c r="AV48" s="1077">
        <v>0</v>
      </c>
      <c r="AW48" s="1077">
        <v>0</v>
      </c>
      <c r="AX48" s="1077">
        <v>0</v>
      </c>
      <c r="AY48" s="1077" t="s">
        <v>1333</v>
      </c>
      <c r="AZ48" s="1077" t="s">
        <v>1333</v>
      </c>
      <c r="BA48" s="1077" t="s">
        <v>1333</v>
      </c>
      <c r="BB48" s="1077" t="s">
        <v>1333</v>
      </c>
      <c r="BC48" s="1077">
        <v>0</v>
      </c>
      <c r="BD48" s="1077">
        <v>0</v>
      </c>
      <c r="BE48" s="1077">
        <v>0</v>
      </c>
      <c r="BF48" s="1077">
        <v>0</v>
      </c>
      <c r="BG48" s="201" t="s">
        <v>177</v>
      </c>
      <c r="BH48" s="201" t="s">
        <v>580</v>
      </c>
      <c r="BI48" s="93" t="s">
        <v>1239</v>
      </c>
      <c r="BJ48" s="364">
        <v>171</v>
      </c>
      <c r="BK48" s="441" t="s">
        <v>1181</v>
      </c>
      <c r="BM48" s="369" t="s">
        <v>792</v>
      </c>
      <c r="BN48" s="375"/>
      <c r="BO48" s="375"/>
      <c r="BP48" s="375"/>
      <c r="BQ48" s="375"/>
      <c r="BR48" s="375"/>
      <c r="BS48" s="375"/>
      <c r="BT48" s="375"/>
      <c r="BU48" s="375"/>
      <c r="BV48" s="375"/>
      <c r="BW48" s="375"/>
      <c r="BX48" s="375"/>
      <c r="BY48" s="375"/>
      <c r="BZ48" s="375"/>
      <c r="CA48" s="375"/>
      <c r="CB48" s="375"/>
      <c r="CC48" s="376"/>
      <c r="CD48" s="376"/>
      <c r="CE48" s="43"/>
      <c r="CF48" s="43"/>
      <c r="CG48" s="43"/>
      <c r="CH48" s="43"/>
      <c r="CI48" s="43"/>
      <c r="CJ48" s="43"/>
      <c r="CK48" s="43"/>
      <c r="CL48" s="43"/>
      <c r="CM48" s="43"/>
      <c r="CN48" s="43"/>
      <c r="CO48" s="43"/>
      <c r="CP48" s="43"/>
      <c r="CQ48" s="43"/>
      <c r="CR48" s="43"/>
      <c r="CS48" s="43"/>
      <c r="CT48" s="43"/>
      <c r="CU48" s="43"/>
      <c r="CV48" s="43"/>
      <c r="CW48" s="43"/>
      <c r="CX48" s="43"/>
      <c r="CY48" s="43"/>
      <c r="CZ48" s="43"/>
      <c r="DA48" s="320"/>
      <c r="DB48" s="320"/>
      <c r="DC48" s="43"/>
      <c r="DD48" s="377"/>
      <c r="DE48" s="43"/>
      <c r="DF48" s="43"/>
      <c r="DG48" s="43"/>
      <c r="DH48" s="43"/>
      <c r="DI48" s="43"/>
      <c r="DJ48" s="43"/>
      <c r="DK48" s="43"/>
      <c r="DL48" s="43"/>
      <c r="DM48" s="43"/>
      <c r="DN48" s="43"/>
      <c r="DO48" s="43"/>
      <c r="DP48" s="43"/>
      <c r="DQ48" s="43"/>
      <c r="DR48" s="43"/>
      <c r="DS48" s="43"/>
      <c r="DT48" s="43"/>
      <c r="DU48" s="43"/>
      <c r="DV48" s="43"/>
      <c r="DW48" s="43"/>
      <c r="DX48" s="43"/>
      <c r="DY48" s="43"/>
      <c r="DZ48" s="43"/>
      <c r="EA48" s="331"/>
      <c r="EB48" s="331"/>
      <c r="EC48" s="378"/>
      <c r="ED48" s="344"/>
      <c r="EE48" s="331"/>
      <c r="EF48" s="331"/>
      <c r="EG48" s="43"/>
    </row>
    <row r="49" spans="1:137" ht="15.75">
      <c r="A49" s="68" t="s">
        <v>431</v>
      </c>
      <c r="B49" s="198" t="s">
        <v>1291</v>
      </c>
      <c r="C49" s="68" t="s">
        <v>643</v>
      </c>
      <c r="D49" s="199" t="s">
        <v>1190</v>
      </c>
      <c r="E49" s="203" t="s">
        <v>1190</v>
      </c>
      <c r="F49" s="199" t="s">
        <v>1190</v>
      </c>
      <c r="G49" s="198" t="s">
        <v>1190</v>
      </c>
      <c r="H49" s="440" t="s">
        <v>1190</v>
      </c>
      <c r="I49" s="574" t="s">
        <v>1972</v>
      </c>
      <c r="J49" s="317" t="s">
        <v>1190</v>
      </c>
      <c r="K49" s="1077" t="s">
        <v>1190</v>
      </c>
      <c r="L49" s="1077" t="s">
        <v>1190</v>
      </c>
      <c r="M49" s="1077">
        <v>0</v>
      </c>
      <c r="N49" s="1077">
        <v>0</v>
      </c>
      <c r="O49" s="1077">
        <v>0</v>
      </c>
      <c r="P49" s="1077">
        <v>0</v>
      </c>
      <c r="Q49" s="1077">
        <v>0</v>
      </c>
      <c r="R49" s="1077">
        <v>0</v>
      </c>
      <c r="S49" s="1077">
        <v>0</v>
      </c>
      <c r="T49" s="1077">
        <v>0</v>
      </c>
      <c r="U49" s="1077">
        <v>0</v>
      </c>
      <c r="V49" s="1077">
        <v>0</v>
      </c>
      <c r="W49" s="1077">
        <v>0</v>
      </c>
      <c r="X49" s="1077">
        <v>0</v>
      </c>
      <c r="Y49" s="1077">
        <v>0</v>
      </c>
      <c r="Z49" s="1077">
        <v>0</v>
      </c>
      <c r="AA49" s="1077">
        <v>0</v>
      </c>
      <c r="AB49" s="1077">
        <v>0</v>
      </c>
      <c r="AC49" s="1077">
        <v>0</v>
      </c>
      <c r="AD49" s="1077">
        <v>0</v>
      </c>
      <c r="AE49" s="1077">
        <v>0</v>
      </c>
      <c r="AF49" s="1077">
        <v>0</v>
      </c>
      <c r="AG49" s="1077">
        <v>0</v>
      </c>
      <c r="AH49" s="1077">
        <v>0</v>
      </c>
      <c r="AI49" s="1077">
        <v>0</v>
      </c>
      <c r="AJ49" s="1077">
        <v>0</v>
      </c>
      <c r="AK49" s="1077">
        <v>0</v>
      </c>
      <c r="AL49" s="1077">
        <v>0</v>
      </c>
      <c r="AM49" s="1077">
        <v>0</v>
      </c>
      <c r="AN49" s="1077">
        <v>0</v>
      </c>
      <c r="AO49" s="1077">
        <v>0</v>
      </c>
      <c r="AP49" s="1077">
        <v>0</v>
      </c>
      <c r="AQ49" s="1077">
        <v>0</v>
      </c>
      <c r="AR49" s="1077">
        <v>0</v>
      </c>
      <c r="AS49" s="1077">
        <v>0</v>
      </c>
      <c r="AT49" s="1077">
        <v>0</v>
      </c>
      <c r="AU49" s="1077">
        <v>0</v>
      </c>
      <c r="AV49" s="1077">
        <v>0</v>
      </c>
      <c r="AW49" s="1077">
        <v>0</v>
      </c>
      <c r="AX49" s="1077">
        <v>0</v>
      </c>
      <c r="AY49" s="1077" t="s">
        <v>1333</v>
      </c>
      <c r="AZ49" s="1077" t="s">
        <v>1333</v>
      </c>
      <c r="BA49" s="1077" t="s">
        <v>1333</v>
      </c>
      <c r="BB49" s="1077" t="s">
        <v>1333</v>
      </c>
      <c r="BC49" s="1077">
        <v>0</v>
      </c>
      <c r="BD49" s="1077">
        <v>0</v>
      </c>
      <c r="BE49" s="1077">
        <v>0</v>
      </c>
      <c r="BF49" s="1077">
        <v>0</v>
      </c>
      <c r="BG49" s="201" t="s">
        <v>431</v>
      </c>
      <c r="BH49" s="201" t="s">
        <v>643</v>
      </c>
      <c r="BI49" s="93" t="s">
        <v>1239</v>
      </c>
      <c r="BJ49" s="364">
        <v>171</v>
      </c>
      <c r="BK49" s="441" t="s">
        <v>1179</v>
      </c>
      <c r="BL49" s="331"/>
      <c r="BM49" s="369" t="s">
        <v>792</v>
      </c>
      <c r="BN49" s="375"/>
      <c r="BO49" s="375"/>
      <c r="BP49" s="375"/>
      <c r="BQ49" s="375"/>
      <c r="BR49" s="375"/>
      <c r="BS49" s="375"/>
      <c r="BT49" s="375"/>
      <c r="BU49" s="375"/>
      <c r="BV49" s="375"/>
      <c r="BW49" s="375"/>
      <c r="BX49" s="375"/>
      <c r="BY49" s="375"/>
      <c r="BZ49" s="375"/>
      <c r="CA49" s="375"/>
      <c r="CB49" s="375"/>
      <c r="CC49" s="376"/>
      <c r="CD49" s="376"/>
      <c r="CE49" s="43"/>
      <c r="CF49" s="43"/>
      <c r="CG49" s="43"/>
      <c r="CH49" s="43"/>
      <c r="CI49" s="43"/>
      <c r="CJ49" s="43"/>
      <c r="CK49" s="43"/>
      <c r="CL49" s="43"/>
      <c r="CM49" s="43"/>
      <c r="CN49" s="43"/>
      <c r="CO49" s="43"/>
      <c r="CP49" s="43"/>
      <c r="CQ49" s="43"/>
      <c r="CR49" s="43"/>
      <c r="CS49" s="43"/>
      <c r="CT49" s="43"/>
      <c r="CU49" s="43"/>
      <c r="CV49" s="43"/>
      <c r="CW49" s="43"/>
      <c r="CX49" s="43"/>
      <c r="CY49" s="43"/>
      <c r="CZ49" s="43"/>
      <c r="DA49" s="320"/>
      <c r="DB49" s="320"/>
      <c r="DC49" s="43"/>
      <c r="DD49" s="377"/>
      <c r="DE49" s="43"/>
      <c r="DF49" s="43"/>
      <c r="DG49" s="43"/>
      <c r="DH49" s="43"/>
      <c r="DI49" s="43"/>
      <c r="DJ49" s="43"/>
      <c r="DK49" s="43"/>
      <c r="DL49" s="43"/>
      <c r="DM49" s="43"/>
      <c r="DN49" s="43"/>
      <c r="DO49" s="43"/>
      <c r="DP49" s="43"/>
      <c r="DQ49" s="43"/>
      <c r="DR49" s="43"/>
      <c r="DS49" s="43"/>
      <c r="DT49" s="43"/>
      <c r="DU49" s="43"/>
      <c r="DV49" s="43"/>
      <c r="DW49" s="43"/>
      <c r="DX49" s="43"/>
      <c r="DY49" s="43"/>
      <c r="DZ49" s="43"/>
      <c r="EA49" s="331"/>
      <c r="EB49" s="331"/>
      <c r="EC49" s="378"/>
      <c r="ED49" s="344"/>
      <c r="EE49" s="331"/>
      <c r="EF49" s="331"/>
      <c r="EG49" s="43"/>
    </row>
    <row r="50" spans="1:137" ht="15.75">
      <c r="A50" s="68" t="s">
        <v>459</v>
      </c>
      <c r="B50" s="198" t="s">
        <v>1291</v>
      </c>
      <c r="C50" s="68" t="s">
        <v>800</v>
      </c>
      <c r="D50" s="199" t="s">
        <v>1190</v>
      </c>
      <c r="E50" s="247">
        <v>100</v>
      </c>
      <c r="F50" s="199" t="s">
        <v>1190</v>
      </c>
      <c r="G50" s="198" t="s">
        <v>1386</v>
      </c>
      <c r="H50" s="440" t="s">
        <v>1389</v>
      </c>
      <c r="I50" s="574" t="s">
        <v>1389</v>
      </c>
      <c r="J50" s="317" t="s">
        <v>1332</v>
      </c>
      <c r="K50" s="1077" t="s">
        <v>1190</v>
      </c>
      <c r="L50" s="1077" t="s">
        <v>1190</v>
      </c>
      <c r="M50" s="1077">
        <v>0</v>
      </c>
      <c r="N50" s="1077">
        <v>0</v>
      </c>
      <c r="O50" s="1077">
        <v>0</v>
      </c>
      <c r="P50" s="1077">
        <v>0</v>
      </c>
      <c r="Q50" s="1077">
        <v>0</v>
      </c>
      <c r="R50" s="1077">
        <v>0</v>
      </c>
      <c r="S50" s="1077">
        <v>0</v>
      </c>
      <c r="T50" s="1077">
        <v>0</v>
      </c>
      <c r="U50" s="1077">
        <v>0</v>
      </c>
      <c r="V50" s="1077">
        <v>0</v>
      </c>
      <c r="W50" s="1077">
        <v>0</v>
      </c>
      <c r="X50" s="1077">
        <v>0</v>
      </c>
      <c r="Y50" s="1077">
        <v>0</v>
      </c>
      <c r="Z50" s="1077">
        <v>0</v>
      </c>
      <c r="AA50" s="1077">
        <v>0</v>
      </c>
      <c r="AB50" s="1077">
        <v>0</v>
      </c>
      <c r="AC50" s="1077">
        <v>0</v>
      </c>
      <c r="AD50" s="1077">
        <v>0</v>
      </c>
      <c r="AE50" s="1077">
        <v>0</v>
      </c>
      <c r="AF50" s="1077">
        <v>0</v>
      </c>
      <c r="AG50" s="1077">
        <v>0</v>
      </c>
      <c r="AH50" s="1077">
        <v>0</v>
      </c>
      <c r="AI50" s="1077">
        <v>0</v>
      </c>
      <c r="AJ50" s="1077">
        <v>0</v>
      </c>
      <c r="AK50" s="1077">
        <v>0</v>
      </c>
      <c r="AL50" s="1077">
        <v>0</v>
      </c>
      <c r="AM50" s="1077">
        <v>0</v>
      </c>
      <c r="AN50" s="1077">
        <v>0</v>
      </c>
      <c r="AO50" s="1077">
        <v>0</v>
      </c>
      <c r="AP50" s="1077">
        <v>0</v>
      </c>
      <c r="AQ50" s="1077">
        <v>0</v>
      </c>
      <c r="AR50" s="1077">
        <v>0</v>
      </c>
      <c r="AS50" s="1077">
        <v>0</v>
      </c>
      <c r="AT50" s="1077">
        <v>0</v>
      </c>
      <c r="AU50" s="1077">
        <v>0</v>
      </c>
      <c r="AV50" s="1077">
        <v>0</v>
      </c>
      <c r="AW50" s="1077">
        <v>0</v>
      </c>
      <c r="AX50" s="1077">
        <v>0</v>
      </c>
      <c r="AY50" s="1077" t="s">
        <v>1333</v>
      </c>
      <c r="AZ50" s="1077" t="s">
        <v>1333</v>
      </c>
      <c r="BA50" s="1077" t="s">
        <v>1333</v>
      </c>
      <c r="BB50" s="1077" t="s">
        <v>1333</v>
      </c>
      <c r="BC50" s="1077">
        <v>0</v>
      </c>
      <c r="BD50" s="1077">
        <v>0</v>
      </c>
      <c r="BE50" s="1077">
        <v>0</v>
      </c>
      <c r="BF50" s="1077">
        <v>0</v>
      </c>
      <c r="BG50" s="201" t="s">
        <v>459</v>
      </c>
      <c r="BH50" s="201" t="s">
        <v>800</v>
      </c>
      <c r="BI50" s="93" t="s">
        <v>1239</v>
      </c>
      <c r="BJ50" s="364">
        <v>171</v>
      </c>
      <c r="BK50" s="441" t="s">
        <v>1179</v>
      </c>
      <c r="BL50" s="331" t="s">
        <v>1389</v>
      </c>
      <c r="BM50" s="369" t="s">
        <v>792</v>
      </c>
      <c r="BN50" s="375"/>
      <c r="BO50" s="375"/>
      <c r="BP50" s="375"/>
      <c r="BQ50" s="375"/>
      <c r="BR50" s="375"/>
      <c r="BS50" s="375"/>
      <c r="BT50" s="375"/>
      <c r="BU50" s="375"/>
      <c r="BV50" s="375"/>
      <c r="BW50" s="375"/>
      <c r="BX50" s="375"/>
      <c r="BY50" s="375"/>
      <c r="BZ50" s="375"/>
      <c r="CA50" s="375"/>
      <c r="CB50" s="375"/>
      <c r="CC50" s="376"/>
      <c r="CD50" s="376"/>
      <c r="CE50" s="43"/>
      <c r="CF50" s="43"/>
      <c r="CG50" s="43"/>
      <c r="CH50" s="43"/>
      <c r="CI50" s="43"/>
      <c r="CJ50" s="43"/>
      <c r="CK50" s="43"/>
      <c r="CL50" s="43"/>
      <c r="CM50" s="43"/>
      <c r="CN50" s="43"/>
      <c r="CO50" s="43"/>
      <c r="CP50" s="43"/>
      <c r="CQ50" s="43"/>
      <c r="CR50" s="43"/>
      <c r="CS50" s="43"/>
      <c r="CT50" s="43"/>
      <c r="CU50" s="43"/>
      <c r="CV50" s="43"/>
      <c r="CW50" s="43"/>
      <c r="CX50" s="43"/>
      <c r="CY50" s="43"/>
      <c r="CZ50" s="43"/>
      <c r="DA50" s="320"/>
      <c r="DB50" s="320"/>
      <c r="DC50" s="43"/>
      <c r="DD50" s="379"/>
      <c r="DE50" s="43"/>
      <c r="DF50" s="43"/>
      <c r="DG50" s="43"/>
      <c r="DH50" s="43"/>
      <c r="DI50" s="43"/>
      <c r="DJ50" s="43"/>
      <c r="DK50" s="43"/>
      <c r="DL50" s="43"/>
      <c r="DM50" s="43"/>
      <c r="DN50" s="43"/>
      <c r="DO50" s="43"/>
      <c r="DP50" s="43"/>
      <c r="DQ50" s="43"/>
      <c r="DR50" s="43"/>
      <c r="DS50" s="43"/>
      <c r="DT50" s="43"/>
      <c r="DU50" s="43"/>
      <c r="DV50" s="43"/>
      <c r="DW50" s="43"/>
      <c r="DX50" s="43"/>
      <c r="DY50" s="43"/>
      <c r="DZ50" s="43"/>
      <c r="EA50" s="331"/>
      <c r="EB50" s="331"/>
      <c r="EC50" s="378"/>
      <c r="ED50" s="344"/>
      <c r="EE50" s="331"/>
      <c r="EF50" s="331"/>
      <c r="EG50" s="43"/>
    </row>
    <row r="51" spans="1:137" ht="15.75">
      <c r="A51" s="68" t="s">
        <v>393</v>
      </c>
      <c r="B51" s="239" t="s">
        <v>1289</v>
      </c>
      <c r="C51" s="68" t="s">
        <v>620</v>
      </c>
      <c r="D51" s="199" t="s">
        <v>1212</v>
      </c>
      <c r="E51" s="203" t="s">
        <v>1190</v>
      </c>
      <c r="F51" s="199" t="s">
        <v>1190</v>
      </c>
      <c r="G51" s="198" t="s">
        <v>1190</v>
      </c>
      <c r="H51" s="440" t="s">
        <v>1190</v>
      </c>
      <c r="I51" s="574" t="s">
        <v>1972</v>
      </c>
      <c r="J51" s="317" t="s">
        <v>1190</v>
      </c>
      <c r="K51" s="1077" t="s">
        <v>1190</v>
      </c>
      <c r="L51" s="1077" t="s">
        <v>1190</v>
      </c>
      <c r="M51" s="1077">
        <v>0</v>
      </c>
      <c r="N51" s="1077">
        <v>0</v>
      </c>
      <c r="O51" s="1077">
        <v>0</v>
      </c>
      <c r="P51" s="1077">
        <v>0</v>
      </c>
      <c r="Q51" s="1077">
        <v>0</v>
      </c>
      <c r="R51" s="1077">
        <v>0</v>
      </c>
      <c r="S51" s="1077">
        <v>0</v>
      </c>
      <c r="T51" s="1077">
        <v>0</v>
      </c>
      <c r="U51" s="1077">
        <v>0</v>
      </c>
      <c r="V51" s="1077">
        <v>0</v>
      </c>
      <c r="W51" s="1077">
        <v>0</v>
      </c>
      <c r="X51" s="1077">
        <v>0</v>
      </c>
      <c r="Y51" s="1077">
        <v>0</v>
      </c>
      <c r="Z51" s="1077">
        <v>0</v>
      </c>
      <c r="AA51" s="1077">
        <v>0</v>
      </c>
      <c r="AB51" s="1077">
        <v>0</v>
      </c>
      <c r="AC51" s="1077">
        <v>0</v>
      </c>
      <c r="AD51" s="1077">
        <v>0</v>
      </c>
      <c r="AE51" s="1077">
        <v>0</v>
      </c>
      <c r="AF51" s="1077">
        <v>0</v>
      </c>
      <c r="AG51" s="1077">
        <v>0</v>
      </c>
      <c r="AH51" s="1077">
        <v>0</v>
      </c>
      <c r="AI51" s="1077">
        <v>0</v>
      </c>
      <c r="AJ51" s="1077">
        <v>0</v>
      </c>
      <c r="AK51" s="1077">
        <v>0</v>
      </c>
      <c r="AL51" s="1077">
        <v>0</v>
      </c>
      <c r="AM51" s="1077">
        <v>0</v>
      </c>
      <c r="AN51" s="1077">
        <v>0</v>
      </c>
      <c r="AO51" s="1077">
        <v>0</v>
      </c>
      <c r="AP51" s="1077">
        <v>0</v>
      </c>
      <c r="AQ51" s="1077">
        <v>0</v>
      </c>
      <c r="AR51" s="1077">
        <v>0</v>
      </c>
      <c r="AS51" s="1077">
        <v>0</v>
      </c>
      <c r="AT51" s="1077">
        <v>0</v>
      </c>
      <c r="AU51" s="1077">
        <v>0</v>
      </c>
      <c r="AV51" s="1077">
        <v>0</v>
      </c>
      <c r="AW51" s="1077">
        <v>0</v>
      </c>
      <c r="AX51" s="1077">
        <v>0</v>
      </c>
      <c r="AY51" s="1077">
        <v>0</v>
      </c>
      <c r="AZ51" s="1077">
        <v>0</v>
      </c>
      <c r="BA51" s="1077">
        <v>0</v>
      </c>
      <c r="BB51" s="1077">
        <v>0</v>
      </c>
      <c r="BC51" s="1077">
        <v>0</v>
      </c>
      <c r="BD51" s="1077">
        <v>0</v>
      </c>
      <c r="BE51" s="1077">
        <v>0</v>
      </c>
      <c r="BF51" s="1077">
        <v>0</v>
      </c>
      <c r="BG51" s="444" t="s">
        <v>393</v>
      </c>
      <c r="BH51" s="445" t="s">
        <v>620</v>
      </c>
      <c r="BI51" s="93" t="s">
        <v>1250</v>
      </c>
      <c r="BJ51" s="364">
        <v>101</v>
      </c>
      <c r="BK51" s="441" t="s">
        <v>1180</v>
      </c>
      <c r="BL51" s="331"/>
      <c r="BM51" s="369" t="s">
        <v>792</v>
      </c>
      <c r="BN51" s="375"/>
      <c r="BO51" s="375"/>
      <c r="BP51" s="375"/>
      <c r="BQ51" s="375"/>
      <c r="BR51" s="375"/>
      <c r="BS51" s="375"/>
      <c r="BT51" s="375"/>
      <c r="BU51" s="375"/>
      <c r="BV51" s="375"/>
      <c r="BW51" s="375"/>
      <c r="BX51" s="375"/>
      <c r="BY51" s="375"/>
      <c r="BZ51" s="375"/>
      <c r="CA51" s="375"/>
      <c r="CB51" s="375"/>
      <c r="CC51" s="376"/>
      <c r="CD51" s="376"/>
      <c r="CE51" s="43"/>
      <c r="CF51" s="43"/>
      <c r="CG51" s="43"/>
      <c r="CH51" s="43"/>
      <c r="CI51" s="43"/>
      <c r="CJ51" s="43"/>
      <c r="CK51" s="43"/>
      <c r="CL51" s="43"/>
      <c r="CM51" s="43"/>
      <c r="CN51" s="43"/>
      <c r="CO51" s="43"/>
      <c r="CP51" s="43"/>
      <c r="CQ51" s="43"/>
      <c r="CR51" s="43"/>
      <c r="CS51" s="43"/>
      <c r="CT51" s="43"/>
      <c r="CU51" s="43"/>
      <c r="CV51" s="43"/>
      <c r="CW51" s="43"/>
      <c r="CX51" s="43"/>
      <c r="CY51" s="43"/>
      <c r="CZ51" s="43"/>
      <c r="DA51" s="320"/>
      <c r="DB51" s="320"/>
      <c r="DC51" s="43"/>
      <c r="DD51" s="377"/>
      <c r="DE51" s="43"/>
      <c r="DF51" s="43"/>
      <c r="DG51" s="43"/>
      <c r="DH51" s="43"/>
      <c r="DI51" s="43"/>
      <c r="DJ51" s="43"/>
      <c r="DK51" s="43"/>
      <c r="DL51" s="43"/>
      <c r="DM51" s="43"/>
      <c r="DN51" s="43"/>
      <c r="DO51" s="43"/>
      <c r="DP51" s="43"/>
      <c r="DQ51" s="43"/>
      <c r="DR51" s="43"/>
      <c r="DS51" s="43"/>
      <c r="DT51" s="43"/>
      <c r="DU51" s="43"/>
      <c r="DV51" s="43"/>
      <c r="DW51" s="43"/>
      <c r="DX51" s="43"/>
      <c r="DY51" s="43"/>
      <c r="DZ51" s="43"/>
      <c r="EA51" s="331"/>
      <c r="EB51" s="331"/>
      <c r="EC51" s="378"/>
      <c r="ED51" s="344"/>
      <c r="EE51" s="331"/>
      <c r="EF51" s="331"/>
      <c r="EG51" s="43"/>
    </row>
    <row r="52" spans="1:137" ht="15.75">
      <c r="A52" s="68" t="s">
        <v>342</v>
      </c>
      <c r="B52" s="198" t="s">
        <v>1289</v>
      </c>
      <c r="C52" s="68" t="s">
        <v>571</v>
      </c>
      <c r="D52" s="199" t="s">
        <v>1190</v>
      </c>
      <c r="E52" s="203">
        <v>100</v>
      </c>
      <c r="F52" s="199" t="s">
        <v>1190</v>
      </c>
      <c r="G52" s="198" t="s">
        <v>1190</v>
      </c>
      <c r="H52" s="440" t="s">
        <v>1332</v>
      </c>
      <c r="I52" s="574" t="s">
        <v>1332</v>
      </c>
      <c r="J52" s="317" t="s">
        <v>1190</v>
      </c>
      <c r="K52" s="1077" t="s">
        <v>1190</v>
      </c>
      <c r="L52" s="1077" t="s">
        <v>1190</v>
      </c>
      <c r="M52" s="1077">
        <v>0</v>
      </c>
      <c r="N52" s="1077">
        <v>0</v>
      </c>
      <c r="O52" s="1077">
        <v>0</v>
      </c>
      <c r="P52" s="1077">
        <v>0</v>
      </c>
      <c r="Q52" s="1077">
        <v>0</v>
      </c>
      <c r="R52" s="1077">
        <v>0</v>
      </c>
      <c r="S52" s="1077">
        <v>0</v>
      </c>
      <c r="T52" s="1077">
        <v>0</v>
      </c>
      <c r="U52" s="1077">
        <v>0</v>
      </c>
      <c r="V52" s="1077">
        <v>0</v>
      </c>
      <c r="W52" s="1077">
        <v>0</v>
      </c>
      <c r="X52" s="1077">
        <v>0</v>
      </c>
      <c r="Y52" s="1077">
        <v>0</v>
      </c>
      <c r="Z52" s="1077">
        <v>0</v>
      </c>
      <c r="AA52" s="1077">
        <v>0</v>
      </c>
      <c r="AB52" s="1077">
        <v>0</v>
      </c>
      <c r="AC52" s="1077">
        <v>0</v>
      </c>
      <c r="AD52" s="1077">
        <v>0</v>
      </c>
      <c r="AE52" s="1077">
        <v>0</v>
      </c>
      <c r="AF52" s="1077">
        <v>0</v>
      </c>
      <c r="AG52" s="1077">
        <v>0</v>
      </c>
      <c r="AH52" s="1077">
        <v>0</v>
      </c>
      <c r="AI52" s="1077">
        <v>0</v>
      </c>
      <c r="AJ52" s="1077">
        <v>0</v>
      </c>
      <c r="AK52" s="1077">
        <v>0</v>
      </c>
      <c r="AL52" s="1077">
        <v>0</v>
      </c>
      <c r="AM52" s="1077">
        <v>0</v>
      </c>
      <c r="AN52" s="1077">
        <v>0</v>
      </c>
      <c r="AO52" s="1077">
        <v>0</v>
      </c>
      <c r="AP52" s="1077">
        <v>0</v>
      </c>
      <c r="AQ52" s="1077">
        <v>0</v>
      </c>
      <c r="AR52" s="1077">
        <v>0</v>
      </c>
      <c r="AS52" s="1077">
        <v>0</v>
      </c>
      <c r="AT52" s="1077">
        <v>0</v>
      </c>
      <c r="AU52" s="1077">
        <v>0</v>
      </c>
      <c r="AV52" s="1077">
        <v>0</v>
      </c>
      <c r="AW52" s="1077">
        <v>0</v>
      </c>
      <c r="AX52" s="1077">
        <v>0</v>
      </c>
      <c r="AY52" s="1077" t="s">
        <v>1333</v>
      </c>
      <c r="AZ52" s="1077" t="s">
        <v>1333</v>
      </c>
      <c r="BA52" s="1077" t="s">
        <v>1333</v>
      </c>
      <c r="BB52" s="1077" t="s">
        <v>1333</v>
      </c>
      <c r="BC52" s="1077">
        <v>0</v>
      </c>
      <c r="BD52" s="1077">
        <v>0</v>
      </c>
      <c r="BE52" s="1077">
        <v>0</v>
      </c>
      <c r="BF52" s="1077">
        <v>0</v>
      </c>
      <c r="BG52" s="201" t="s">
        <v>342</v>
      </c>
      <c r="BH52" s="201" t="s">
        <v>571</v>
      </c>
      <c r="BI52" s="93" t="s">
        <v>1250</v>
      </c>
      <c r="BJ52" s="364">
        <v>101</v>
      </c>
      <c r="BK52" s="441" t="s">
        <v>1179</v>
      </c>
      <c r="BL52" s="331"/>
      <c r="BM52" s="369" t="s">
        <v>792</v>
      </c>
      <c r="BN52" s="375"/>
      <c r="BO52" s="375"/>
      <c r="BP52" s="375"/>
      <c r="BQ52" s="375"/>
      <c r="BR52" s="375"/>
      <c r="BS52" s="375"/>
      <c r="BT52" s="375"/>
      <c r="BU52" s="375"/>
      <c r="BV52" s="375"/>
      <c r="BW52" s="375"/>
      <c r="BX52" s="375"/>
      <c r="BY52" s="375"/>
      <c r="BZ52" s="375"/>
      <c r="CA52" s="375"/>
      <c r="CB52" s="375"/>
      <c r="CC52" s="376"/>
      <c r="CD52" s="376"/>
      <c r="CE52" s="43"/>
      <c r="CF52" s="43"/>
      <c r="CG52" s="43"/>
      <c r="CH52" s="43"/>
      <c r="CI52" s="43"/>
      <c r="CJ52" s="43"/>
      <c r="CK52" s="43"/>
      <c r="CL52" s="43"/>
      <c r="CM52" s="43"/>
      <c r="CN52" s="43"/>
      <c r="CO52" s="43"/>
      <c r="CP52" s="43"/>
      <c r="CQ52" s="43"/>
      <c r="CR52" s="43"/>
      <c r="CS52" s="43"/>
      <c r="CT52" s="43"/>
      <c r="CU52" s="43"/>
      <c r="CV52" s="43"/>
      <c r="CW52" s="43"/>
      <c r="CX52" s="43"/>
      <c r="CY52" s="43"/>
      <c r="CZ52" s="43"/>
      <c r="DA52" s="320"/>
      <c r="DB52" s="320"/>
      <c r="DC52" s="43"/>
      <c r="DD52" s="379"/>
      <c r="DE52" s="43"/>
      <c r="DF52" s="43"/>
      <c r="DG52" s="43"/>
      <c r="DH52" s="43"/>
      <c r="DI52" s="43"/>
      <c r="DJ52" s="43"/>
      <c r="DK52" s="43"/>
      <c r="DL52" s="43"/>
      <c r="DM52" s="43"/>
      <c r="DN52" s="43"/>
      <c r="DO52" s="43"/>
      <c r="DP52" s="43"/>
      <c r="DQ52" s="43"/>
      <c r="DR52" s="43"/>
      <c r="DS52" s="43"/>
      <c r="DT52" s="43"/>
      <c r="DU52" s="43"/>
      <c r="DV52" s="43"/>
      <c r="DW52" s="43"/>
      <c r="DX52" s="43"/>
      <c r="DY52" s="43"/>
      <c r="DZ52" s="43"/>
      <c r="EA52" s="331"/>
      <c r="EB52" s="331"/>
      <c r="EC52" s="378"/>
      <c r="ED52" s="344"/>
      <c r="EE52" s="331"/>
      <c r="EF52" s="331"/>
      <c r="EG52" s="43"/>
    </row>
    <row r="53" spans="1:137" ht="15.75">
      <c r="A53" s="68" t="s">
        <v>104</v>
      </c>
      <c r="B53" s="198" t="s">
        <v>1289</v>
      </c>
      <c r="C53" s="68" t="s">
        <v>691</v>
      </c>
      <c r="D53" s="199" t="s">
        <v>1190</v>
      </c>
      <c r="E53" s="203" t="s">
        <v>1190</v>
      </c>
      <c r="F53" s="199" t="s">
        <v>1190</v>
      </c>
      <c r="G53" s="198" t="s">
        <v>1190</v>
      </c>
      <c r="H53" s="440" t="s">
        <v>1190</v>
      </c>
      <c r="I53" s="574" t="s">
        <v>1332</v>
      </c>
      <c r="J53" s="317" t="s">
        <v>1190</v>
      </c>
      <c r="K53" s="1077" t="s">
        <v>1190</v>
      </c>
      <c r="L53" s="1077" t="s">
        <v>1190</v>
      </c>
      <c r="M53" s="1077">
        <v>0</v>
      </c>
      <c r="N53" s="1077">
        <v>0</v>
      </c>
      <c r="O53" s="1077">
        <v>0</v>
      </c>
      <c r="P53" s="1077">
        <v>0</v>
      </c>
      <c r="Q53" s="1077">
        <v>0</v>
      </c>
      <c r="R53" s="1077">
        <v>0</v>
      </c>
      <c r="S53" s="1077">
        <v>0</v>
      </c>
      <c r="T53" s="1077">
        <v>0</v>
      </c>
      <c r="U53" s="1077">
        <v>0</v>
      </c>
      <c r="V53" s="1077">
        <v>0</v>
      </c>
      <c r="W53" s="1077">
        <v>0</v>
      </c>
      <c r="X53" s="1077">
        <v>0</v>
      </c>
      <c r="Y53" s="1077">
        <v>0</v>
      </c>
      <c r="Z53" s="1077">
        <v>0</v>
      </c>
      <c r="AA53" s="1077">
        <v>0</v>
      </c>
      <c r="AB53" s="1077">
        <v>0</v>
      </c>
      <c r="AC53" s="1077">
        <v>0</v>
      </c>
      <c r="AD53" s="1077">
        <v>0</v>
      </c>
      <c r="AE53" s="1077">
        <v>0</v>
      </c>
      <c r="AF53" s="1077">
        <v>0</v>
      </c>
      <c r="AG53" s="1077">
        <v>0</v>
      </c>
      <c r="AH53" s="1077">
        <v>0</v>
      </c>
      <c r="AI53" s="1077">
        <v>0</v>
      </c>
      <c r="AJ53" s="1077">
        <v>0</v>
      </c>
      <c r="AK53" s="1077">
        <v>0</v>
      </c>
      <c r="AL53" s="1077">
        <v>0</v>
      </c>
      <c r="AM53" s="1077">
        <v>0</v>
      </c>
      <c r="AN53" s="1077">
        <v>0</v>
      </c>
      <c r="AO53" s="1077">
        <v>0</v>
      </c>
      <c r="AP53" s="1077">
        <v>0</v>
      </c>
      <c r="AQ53" s="1077">
        <v>0</v>
      </c>
      <c r="AR53" s="1077">
        <v>0</v>
      </c>
      <c r="AS53" s="1077">
        <v>0</v>
      </c>
      <c r="AT53" s="1077">
        <v>0</v>
      </c>
      <c r="AU53" s="1077">
        <v>0</v>
      </c>
      <c r="AV53" s="1077">
        <v>0</v>
      </c>
      <c r="AW53" s="1077">
        <v>0</v>
      </c>
      <c r="AX53" s="1077">
        <v>0</v>
      </c>
      <c r="AY53" s="1077" t="s">
        <v>1333</v>
      </c>
      <c r="AZ53" s="1077" t="s">
        <v>1333</v>
      </c>
      <c r="BA53" s="1077" t="s">
        <v>1333</v>
      </c>
      <c r="BB53" s="1077" t="s">
        <v>1333</v>
      </c>
      <c r="BC53" s="1077">
        <v>0</v>
      </c>
      <c r="BD53" s="1077">
        <v>0</v>
      </c>
      <c r="BE53" s="1077">
        <v>0</v>
      </c>
      <c r="BF53" s="1077">
        <v>0</v>
      </c>
      <c r="BG53" s="201" t="s">
        <v>104</v>
      </c>
      <c r="BH53" s="201" t="s">
        <v>691</v>
      </c>
      <c r="BI53" s="93" t="s">
        <v>1250</v>
      </c>
      <c r="BJ53" s="364">
        <v>101</v>
      </c>
      <c r="BK53" s="441" t="s">
        <v>1180</v>
      </c>
      <c r="BL53" s="331"/>
      <c r="BM53" s="369" t="s">
        <v>792</v>
      </c>
      <c r="BN53" s="375"/>
      <c r="BO53" s="375"/>
      <c r="BP53" s="375"/>
      <c r="BQ53" s="375"/>
      <c r="BR53" s="375"/>
      <c r="BS53" s="375"/>
      <c r="BT53" s="375"/>
      <c r="BU53" s="375"/>
      <c r="BV53" s="375"/>
      <c r="BW53" s="375"/>
      <c r="BX53" s="375"/>
      <c r="BY53" s="375"/>
      <c r="BZ53" s="375"/>
      <c r="CA53" s="375"/>
      <c r="CB53" s="375"/>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320"/>
      <c r="DB53" s="320"/>
      <c r="DC53" s="43"/>
      <c r="DD53" s="379"/>
      <c r="DE53" s="43"/>
      <c r="DF53" s="43"/>
      <c r="DG53" s="43"/>
      <c r="DH53" s="43"/>
      <c r="DI53" s="43"/>
      <c r="DJ53" s="43"/>
      <c r="DK53" s="43"/>
      <c r="DL53" s="43"/>
      <c r="DM53" s="43"/>
      <c r="DN53" s="43"/>
      <c r="DO53" s="43"/>
      <c r="DP53" s="43"/>
      <c r="DQ53" s="43"/>
      <c r="DR53" s="43"/>
      <c r="DS53" s="43"/>
      <c r="DT53" s="43"/>
      <c r="DU53" s="43"/>
      <c r="DV53" s="43"/>
      <c r="DW53" s="43"/>
      <c r="DX53" s="43"/>
      <c r="DY53" s="43"/>
      <c r="DZ53" s="43"/>
      <c r="EA53" s="331"/>
      <c r="EB53" s="331"/>
      <c r="EC53" s="378"/>
      <c r="ED53" s="344"/>
      <c r="EE53" s="331"/>
      <c r="EF53" s="331"/>
      <c r="EG53" s="43"/>
    </row>
    <row r="54" spans="1:137" ht="15.75">
      <c r="A54" s="68" t="s">
        <v>292</v>
      </c>
      <c r="B54" s="198" t="s">
        <v>1289</v>
      </c>
      <c r="C54" s="68" t="s">
        <v>615</v>
      </c>
      <c r="D54" s="199">
        <v>100</v>
      </c>
      <c r="E54" s="203" t="s">
        <v>1190</v>
      </c>
      <c r="F54" s="199">
        <v>100</v>
      </c>
      <c r="G54" s="198" t="s">
        <v>1190</v>
      </c>
      <c r="H54" s="440" t="s">
        <v>1332</v>
      </c>
      <c r="I54" s="574" t="s">
        <v>1332</v>
      </c>
      <c r="J54" s="317" t="s">
        <v>1332</v>
      </c>
      <c r="K54" s="1077">
        <v>100</v>
      </c>
      <c r="L54" s="1077" t="s">
        <v>1190</v>
      </c>
      <c r="M54" s="1077">
        <v>0</v>
      </c>
      <c r="N54" s="1077">
        <v>0</v>
      </c>
      <c r="O54" s="1077">
        <v>0</v>
      </c>
      <c r="P54" s="1077">
        <v>0</v>
      </c>
      <c r="Q54" s="1077">
        <v>0</v>
      </c>
      <c r="R54" s="1077">
        <v>0</v>
      </c>
      <c r="S54" s="1077">
        <v>0</v>
      </c>
      <c r="T54" s="1077">
        <v>0</v>
      </c>
      <c r="U54" s="1077">
        <v>0</v>
      </c>
      <c r="V54" s="1077">
        <v>0</v>
      </c>
      <c r="W54" s="1077">
        <v>0</v>
      </c>
      <c r="X54" s="1077">
        <v>0</v>
      </c>
      <c r="Y54" s="1077">
        <v>0</v>
      </c>
      <c r="Z54" s="1077">
        <v>0</v>
      </c>
      <c r="AA54" s="1077">
        <v>0</v>
      </c>
      <c r="AB54" s="1077">
        <v>0</v>
      </c>
      <c r="AC54" s="1077">
        <v>0</v>
      </c>
      <c r="AD54" s="1077">
        <v>0</v>
      </c>
      <c r="AE54" s="1077">
        <v>0</v>
      </c>
      <c r="AF54" s="1077">
        <v>0</v>
      </c>
      <c r="AG54" s="1077">
        <v>0</v>
      </c>
      <c r="AH54" s="1077">
        <v>0</v>
      </c>
      <c r="AI54" s="1077">
        <v>0</v>
      </c>
      <c r="AJ54" s="1077">
        <v>0</v>
      </c>
      <c r="AK54" s="1077">
        <v>0</v>
      </c>
      <c r="AL54" s="1077">
        <v>0</v>
      </c>
      <c r="AM54" s="1077">
        <v>0</v>
      </c>
      <c r="AN54" s="1077">
        <v>0</v>
      </c>
      <c r="AO54" s="1077">
        <v>0</v>
      </c>
      <c r="AP54" s="1077">
        <v>0</v>
      </c>
      <c r="AQ54" s="1077">
        <v>0</v>
      </c>
      <c r="AR54" s="1077">
        <v>0</v>
      </c>
      <c r="AS54" s="1077">
        <v>0</v>
      </c>
      <c r="AT54" s="1077">
        <v>0</v>
      </c>
      <c r="AU54" s="1077">
        <v>0</v>
      </c>
      <c r="AV54" s="1077">
        <v>0</v>
      </c>
      <c r="AW54" s="1077">
        <v>0</v>
      </c>
      <c r="AX54" s="1077">
        <v>0</v>
      </c>
      <c r="AY54" s="1077" t="s">
        <v>1333</v>
      </c>
      <c r="AZ54" s="1077" t="s">
        <v>1333</v>
      </c>
      <c r="BA54" s="1077" t="s">
        <v>1333</v>
      </c>
      <c r="BB54" s="1077" t="s">
        <v>1333</v>
      </c>
      <c r="BC54" s="1077">
        <v>0</v>
      </c>
      <c r="BD54" s="1077">
        <v>0</v>
      </c>
      <c r="BE54" s="1077">
        <v>0</v>
      </c>
      <c r="BF54" s="1077">
        <v>0</v>
      </c>
      <c r="BG54" s="201" t="s">
        <v>292</v>
      </c>
      <c r="BH54" s="201" t="s">
        <v>615</v>
      </c>
      <c r="BI54" s="93" t="s">
        <v>1250</v>
      </c>
      <c r="BJ54" s="364">
        <v>101</v>
      </c>
      <c r="BK54" s="441" t="s">
        <v>1179</v>
      </c>
      <c r="BL54" s="331"/>
      <c r="BM54" s="369" t="s">
        <v>792</v>
      </c>
      <c r="BN54" s="375"/>
      <c r="BO54" s="375"/>
      <c r="BP54" s="375"/>
      <c r="BQ54" s="375"/>
      <c r="BR54" s="375"/>
      <c r="BS54" s="375"/>
      <c r="BT54" s="375"/>
      <c r="BU54" s="375"/>
      <c r="BV54" s="375"/>
      <c r="BW54" s="375"/>
      <c r="BX54" s="375"/>
      <c r="BY54" s="375"/>
      <c r="BZ54" s="375"/>
      <c r="CA54" s="375"/>
      <c r="CB54" s="375"/>
      <c r="CC54" s="376"/>
      <c r="CD54" s="376"/>
      <c r="CE54" s="43"/>
      <c r="CF54" s="43"/>
      <c r="CG54" s="43"/>
      <c r="CH54" s="43"/>
      <c r="CI54" s="43"/>
      <c r="CJ54" s="43"/>
      <c r="CK54" s="43"/>
      <c r="CL54" s="43"/>
      <c r="CM54" s="43"/>
      <c r="CN54" s="43"/>
      <c r="CO54" s="43"/>
      <c r="CP54" s="43"/>
      <c r="CQ54" s="43"/>
      <c r="CR54" s="43"/>
      <c r="CS54" s="43"/>
      <c r="CT54" s="43"/>
      <c r="CU54" s="43"/>
      <c r="CV54" s="43"/>
      <c r="CW54" s="43"/>
      <c r="CX54" s="43"/>
      <c r="CY54" s="43"/>
      <c r="CZ54" s="43"/>
      <c r="DA54" s="320"/>
      <c r="DB54" s="320"/>
      <c r="DC54" s="43"/>
      <c r="DD54" s="377"/>
      <c r="DE54" s="43"/>
      <c r="DF54" s="43"/>
      <c r="DG54" s="43"/>
      <c r="DH54" s="43"/>
      <c r="DI54" s="43"/>
      <c r="DJ54" s="43"/>
      <c r="DK54" s="43"/>
      <c r="DL54" s="43"/>
      <c r="DM54" s="43"/>
      <c r="DN54" s="43"/>
      <c r="DO54" s="43"/>
      <c r="DP54" s="43"/>
      <c r="DQ54" s="43"/>
      <c r="DR54" s="43"/>
      <c r="DS54" s="43"/>
      <c r="DT54" s="43"/>
      <c r="DU54" s="43"/>
      <c r="DV54" s="43"/>
      <c r="DW54" s="43"/>
      <c r="DX54" s="43"/>
      <c r="DY54" s="43"/>
      <c r="DZ54" s="43"/>
      <c r="EA54" s="331"/>
      <c r="EB54" s="331"/>
      <c r="EC54" s="378"/>
      <c r="ED54" s="344"/>
      <c r="EE54" s="331"/>
      <c r="EF54" s="331"/>
      <c r="EG54" s="43"/>
    </row>
    <row r="55" spans="1:137" ht="15.75">
      <c r="A55" s="68" t="s">
        <v>323</v>
      </c>
      <c r="B55" s="198" t="s">
        <v>1289</v>
      </c>
      <c r="C55" s="68" t="s">
        <v>738</v>
      </c>
      <c r="D55" s="199" t="s">
        <v>1190</v>
      </c>
      <c r="E55" s="203" t="s">
        <v>1190</v>
      </c>
      <c r="F55" s="199" t="s">
        <v>1190</v>
      </c>
      <c r="G55" s="198" t="s">
        <v>1190</v>
      </c>
      <c r="H55" s="440" t="s">
        <v>1190</v>
      </c>
      <c r="I55" s="574" t="s">
        <v>1972</v>
      </c>
      <c r="J55" s="317" t="s">
        <v>1190</v>
      </c>
      <c r="K55" s="1077">
        <v>100</v>
      </c>
      <c r="L55" s="1077" t="s">
        <v>1332</v>
      </c>
      <c r="M55" s="1077">
        <v>0</v>
      </c>
      <c r="N55" s="1077">
        <v>2</v>
      </c>
      <c r="O55" s="1077">
        <v>2</v>
      </c>
      <c r="P55" s="1077">
        <v>0</v>
      </c>
      <c r="Q55" s="1077">
        <v>2</v>
      </c>
      <c r="R55" s="1077">
        <v>0</v>
      </c>
      <c r="S55" s="1077">
        <v>0</v>
      </c>
      <c r="T55" s="1077">
        <v>0</v>
      </c>
      <c r="U55" s="1077">
        <v>0</v>
      </c>
      <c r="V55" s="1077">
        <v>0</v>
      </c>
      <c r="W55" s="1077">
        <v>0</v>
      </c>
      <c r="X55" s="1077">
        <v>0</v>
      </c>
      <c r="Y55" s="1077">
        <v>0</v>
      </c>
      <c r="Z55" s="1077">
        <v>0</v>
      </c>
      <c r="AA55" s="1077">
        <v>0</v>
      </c>
      <c r="AB55" s="1077">
        <v>0</v>
      </c>
      <c r="AC55" s="1077">
        <v>0</v>
      </c>
      <c r="AD55" s="1077">
        <v>0</v>
      </c>
      <c r="AE55" s="1077">
        <v>0</v>
      </c>
      <c r="AF55" s="1077">
        <v>0</v>
      </c>
      <c r="AG55" s="1077">
        <v>0</v>
      </c>
      <c r="AH55" s="1077">
        <v>0</v>
      </c>
      <c r="AI55" s="1077">
        <v>0</v>
      </c>
      <c r="AJ55" s="1077">
        <v>0</v>
      </c>
      <c r="AK55" s="1077">
        <v>0</v>
      </c>
      <c r="AL55" s="1077">
        <v>0</v>
      </c>
      <c r="AM55" s="1077">
        <v>0</v>
      </c>
      <c r="AN55" s="1077">
        <v>0</v>
      </c>
      <c r="AO55" s="1077">
        <v>0</v>
      </c>
      <c r="AP55" s="1077">
        <v>0</v>
      </c>
      <c r="AQ55" s="1077">
        <v>0</v>
      </c>
      <c r="AR55" s="1077">
        <v>0</v>
      </c>
      <c r="AS55" s="1077">
        <v>0</v>
      </c>
      <c r="AT55" s="1077">
        <v>0</v>
      </c>
      <c r="AU55" s="1077">
        <v>0</v>
      </c>
      <c r="AV55" s="1077">
        <v>0</v>
      </c>
      <c r="AW55" s="1077">
        <v>0</v>
      </c>
      <c r="AX55" s="1077">
        <v>0</v>
      </c>
      <c r="AY55" s="1077" t="s">
        <v>1333</v>
      </c>
      <c r="AZ55" s="1077" t="s">
        <v>1333</v>
      </c>
      <c r="BA55" s="1077" t="s">
        <v>1333</v>
      </c>
      <c r="BB55" s="1077" t="s">
        <v>1333</v>
      </c>
      <c r="BC55" s="1077">
        <v>0</v>
      </c>
      <c r="BD55" s="1077">
        <v>0</v>
      </c>
      <c r="BE55" s="1077">
        <v>0</v>
      </c>
      <c r="BF55" s="1077">
        <v>0</v>
      </c>
      <c r="BG55" s="201" t="s">
        <v>323</v>
      </c>
      <c r="BH55" s="201" t="s">
        <v>738</v>
      </c>
      <c r="BI55" s="93" t="s">
        <v>1250</v>
      </c>
      <c r="BJ55" s="364">
        <v>101</v>
      </c>
      <c r="BK55" s="441" t="s">
        <v>1179</v>
      </c>
      <c r="BM55" s="369" t="s">
        <v>792</v>
      </c>
      <c r="BN55" s="375"/>
      <c r="BO55" s="375"/>
      <c r="BP55" s="375"/>
      <c r="BQ55" s="375"/>
      <c r="BR55" s="375"/>
      <c r="BS55" s="375"/>
      <c r="BT55" s="375"/>
      <c r="BU55" s="375"/>
      <c r="BV55" s="375"/>
      <c r="BW55" s="375"/>
      <c r="BX55" s="375"/>
      <c r="BY55" s="375"/>
      <c r="BZ55" s="375"/>
      <c r="CA55" s="375"/>
      <c r="CB55" s="375"/>
      <c r="CC55" s="376"/>
      <c r="CD55" s="376"/>
      <c r="CE55" s="43"/>
      <c r="CF55" s="43"/>
      <c r="CG55" s="43"/>
      <c r="CH55" s="43"/>
      <c r="CI55" s="43"/>
      <c r="CJ55" s="43"/>
      <c r="CK55" s="43"/>
      <c r="CL55" s="43"/>
      <c r="CM55" s="43"/>
      <c r="CN55" s="43"/>
      <c r="CO55" s="43"/>
      <c r="CP55" s="43"/>
      <c r="CQ55" s="43"/>
      <c r="CR55" s="43"/>
      <c r="CS55" s="43"/>
      <c r="CT55" s="43"/>
      <c r="CU55" s="43"/>
      <c r="CV55" s="43"/>
      <c r="CW55" s="43"/>
      <c r="CX55" s="43"/>
      <c r="CY55" s="43"/>
      <c r="CZ55" s="43"/>
      <c r="DA55" s="320"/>
      <c r="DB55" s="320"/>
      <c r="DC55" s="43"/>
      <c r="DD55" s="382"/>
      <c r="DE55" s="43"/>
      <c r="DF55" s="43"/>
      <c r="DG55" s="43"/>
      <c r="DH55" s="43"/>
      <c r="DI55" s="43"/>
      <c r="DJ55" s="43"/>
      <c r="DK55" s="43"/>
      <c r="DL55" s="43"/>
      <c r="DM55" s="43"/>
      <c r="DN55" s="43"/>
      <c r="DO55" s="43"/>
      <c r="DP55" s="43"/>
      <c r="DQ55" s="43"/>
      <c r="DR55" s="43"/>
      <c r="DS55" s="43"/>
      <c r="DT55" s="43"/>
      <c r="DU55" s="43"/>
      <c r="DV55" s="43"/>
      <c r="DW55" s="43"/>
      <c r="DX55" s="43"/>
      <c r="DY55" s="43"/>
      <c r="DZ55" s="43"/>
      <c r="EA55" s="331"/>
      <c r="EB55" s="331"/>
      <c r="EC55" s="378"/>
      <c r="ED55" s="344"/>
      <c r="EE55" s="331"/>
      <c r="EF55" s="331"/>
      <c r="EG55" s="43"/>
    </row>
    <row r="56" spans="1:137" ht="15.75">
      <c r="A56" s="68" t="s">
        <v>1131</v>
      </c>
      <c r="B56" s="198" t="s">
        <v>1290</v>
      </c>
      <c r="C56" s="68" t="s">
        <v>698</v>
      </c>
      <c r="D56" s="199">
        <v>39.29</v>
      </c>
      <c r="E56" s="247">
        <v>100</v>
      </c>
      <c r="F56" s="199">
        <v>100</v>
      </c>
      <c r="G56" s="198" t="s">
        <v>1332</v>
      </c>
      <c r="H56" s="440" t="s">
        <v>1332</v>
      </c>
      <c r="I56" s="574" t="s">
        <v>1332</v>
      </c>
      <c r="J56" s="317" t="s">
        <v>1332</v>
      </c>
      <c r="K56" s="1077">
        <v>100</v>
      </c>
      <c r="L56" s="1077" t="s">
        <v>1332</v>
      </c>
      <c r="M56" s="1077">
        <v>16</v>
      </c>
      <c r="N56" s="1077">
        <v>61</v>
      </c>
      <c r="O56" s="1077">
        <v>47</v>
      </c>
      <c r="P56" s="1077">
        <v>6</v>
      </c>
      <c r="Q56" s="1077">
        <v>53</v>
      </c>
      <c r="R56" s="1077">
        <v>1</v>
      </c>
      <c r="S56" s="1077">
        <v>2</v>
      </c>
      <c r="T56" s="1077">
        <v>0</v>
      </c>
      <c r="U56" s="1077">
        <v>0</v>
      </c>
      <c r="V56" s="1077">
        <v>0</v>
      </c>
      <c r="W56" s="1077">
        <v>0</v>
      </c>
      <c r="X56" s="1077">
        <v>0</v>
      </c>
      <c r="Y56" s="1077">
        <v>0</v>
      </c>
      <c r="Z56" s="1077">
        <v>0</v>
      </c>
      <c r="AA56" s="1077">
        <v>0</v>
      </c>
      <c r="AB56" s="1077">
        <v>0</v>
      </c>
      <c r="AC56" s="1077">
        <v>0</v>
      </c>
      <c r="AD56" s="1077">
        <v>1</v>
      </c>
      <c r="AE56" s="1077">
        <v>0</v>
      </c>
      <c r="AF56" s="1077">
        <v>0</v>
      </c>
      <c r="AG56" s="1077">
        <v>0</v>
      </c>
      <c r="AH56" s="1077">
        <v>0</v>
      </c>
      <c r="AI56" s="1077">
        <v>0</v>
      </c>
      <c r="AJ56" s="1077">
        <v>0</v>
      </c>
      <c r="AK56" s="1077">
        <v>0</v>
      </c>
      <c r="AL56" s="1077">
        <v>0</v>
      </c>
      <c r="AM56" s="1077">
        <v>0</v>
      </c>
      <c r="AN56" s="1077">
        <v>1</v>
      </c>
      <c r="AO56" s="1077">
        <v>2</v>
      </c>
      <c r="AP56" s="1077">
        <v>1</v>
      </c>
      <c r="AQ56" s="1077">
        <v>0</v>
      </c>
      <c r="AR56" s="1077">
        <v>0</v>
      </c>
      <c r="AS56" s="1077">
        <v>0</v>
      </c>
      <c r="AT56" s="1077">
        <v>0</v>
      </c>
      <c r="AU56" s="1077">
        <v>0</v>
      </c>
      <c r="AV56" s="1077">
        <v>0</v>
      </c>
      <c r="AW56" s="1077">
        <v>0</v>
      </c>
      <c r="AX56" s="1077">
        <v>0</v>
      </c>
      <c r="AY56" s="1077" t="s">
        <v>1333</v>
      </c>
      <c r="AZ56" s="1077" t="s">
        <v>1333</v>
      </c>
      <c r="BA56" s="1077" t="s">
        <v>1333</v>
      </c>
      <c r="BB56" s="1077" t="s">
        <v>1333</v>
      </c>
      <c r="BC56" s="1077">
        <v>0</v>
      </c>
      <c r="BD56" s="1077">
        <v>3</v>
      </c>
      <c r="BE56" s="1077">
        <v>1</v>
      </c>
      <c r="BF56" s="1077">
        <v>4</v>
      </c>
      <c r="BG56" s="201" t="s">
        <v>1131</v>
      </c>
      <c r="BH56" s="201" t="s">
        <v>698</v>
      </c>
      <c r="BI56" s="93" t="s">
        <v>1255</v>
      </c>
      <c r="BJ56" s="364">
        <v>123</v>
      </c>
      <c r="BK56" s="441" t="s">
        <v>1182</v>
      </c>
      <c r="BM56" s="369" t="s">
        <v>792</v>
      </c>
      <c r="BN56" s="375"/>
      <c r="BO56" s="375"/>
      <c r="BP56" s="375"/>
      <c r="BQ56" s="375"/>
      <c r="BR56" s="375"/>
      <c r="BS56" s="375"/>
      <c r="BT56" s="375"/>
      <c r="BU56" s="375"/>
      <c r="BV56" s="375"/>
      <c r="BW56" s="375"/>
      <c r="BX56" s="375"/>
      <c r="BY56" s="375"/>
      <c r="BZ56" s="375"/>
      <c r="CA56" s="375"/>
      <c r="CB56" s="375"/>
      <c r="CC56" s="376"/>
      <c r="CD56" s="376"/>
      <c r="CE56" s="43"/>
      <c r="CF56" s="43"/>
      <c r="CG56" s="43"/>
      <c r="CH56" s="43"/>
      <c r="CI56" s="43"/>
      <c r="CJ56" s="43"/>
      <c r="CK56" s="43"/>
      <c r="CL56" s="43"/>
      <c r="CM56" s="43"/>
      <c r="CN56" s="43"/>
      <c r="CO56" s="43"/>
      <c r="CP56" s="43"/>
      <c r="CQ56" s="43"/>
      <c r="CR56" s="43"/>
      <c r="CS56" s="43"/>
      <c r="CT56" s="43"/>
      <c r="CU56" s="43"/>
      <c r="CV56" s="43"/>
      <c r="CW56" s="43"/>
      <c r="CX56" s="43"/>
      <c r="CY56" s="43"/>
      <c r="CZ56" s="43"/>
      <c r="DA56" s="320"/>
      <c r="DB56" s="320"/>
      <c r="DC56" s="43"/>
      <c r="DD56" s="379"/>
      <c r="DE56" s="43"/>
      <c r="DF56" s="43"/>
      <c r="DG56" s="43"/>
      <c r="DH56" s="43"/>
      <c r="DI56" s="43"/>
      <c r="DJ56" s="43"/>
      <c r="DK56" s="43"/>
      <c r="DL56" s="43"/>
      <c r="DM56" s="43"/>
      <c r="DN56" s="43"/>
      <c r="DO56" s="43"/>
      <c r="DP56" s="43"/>
      <c r="DQ56" s="43"/>
      <c r="DR56" s="43"/>
      <c r="DS56" s="43"/>
      <c r="DT56" s="43"/>
      <c r="DU56" s="43"/>
      <c r="DV56" s="43"/>
      <c r="DW56" s="43"/>
      <c r="DX56" s="43"/>
      <c r="DY56" s="43"/>
      <c r="DZ56" s="43"/>
      <c r="EA56" s="331"/>
      <c r="EB56" s="331"/>
      <c r="EC56" s="378"/>
      <c r="ED56" s="344"/>
      <c r="EE56" s="331"/>
      <c r="EF56" s="331"/>
      <c r="EG56" s="43"/>
    </row>
    <row r="57" spans="1:137" ht="15.75">
      <c r="A57" s="68" t="s">
        <v>161</v>
      </c>
      <c r="B57" s="198" t="s">
        <v>1290</v>
      </c>
      <c r="C57" s="68" t="s">
        <v>162</v>
      </c>
      <c r="D57" s="199">
        <v>100</v>
      </c>
      <c r="E57" s="203" t="s">
        <v>1190</v>
      </c>
      <c r="F57" s="199">
        <v>100</v>
      </c>
      <c r="G57" s="198" t="s">
        <v>1332</v>
      </c>
      <c r="H57" s="440" t="s">
        <v>1332</v>
      </c>
      <c r="I57" s="574" t="s">
        <v>1332</v>
      </c>
      <c r="J57" s="317" t="s">
        <v>1332</v>
      </c>
      <c r="K57" s="1077">
        <v>100</v>
      </c>
      <c r="L57" s="1077" t="s">
        <v>1332</v>
      </c>
      <c r="M57" s="1077">
        <v>0</v>
      </c>
      <c r="N57" s="1077">
        <v>8</v>
      </c>
      <c r="O57" s="1077">
        <v>8</v>
      </c>
      <c r="P57" s="1077">
        <v>0</v>
      </c>
      <c r="Q57" s="1077">
        <v>8</v>
      </c>
      <c r="R57" s="1077">
        <v>0</v>
      </c>
      <c r="S57" s="1077">
        <v>0</v>
      </c>
      <c r="T57" s="1077">
        <v>0</v>
      </c>
      <c r="U57" s="1077">
        <v>0</v>
      </c>
      <c r="V57" s="1077">
        <v>0</v>
      </c>
      <c r="W57" s="1077">
        <v>0</v>
      </c>
      <c r="X57" s="1077">
        <v>0</v>
      </c>
      <c r="Y57" s="1077">
        <v>0</v>
      </c>
      <c r="Z57" s="1077">
        <v>0</v>
      </c>
      <c r="AA57" s="1077">
        <v>0</v>
      </c>
      <c r="AB57" s="1077">
        <v>0</v>
      </c>
      <c r="AC57" s="1077">
        <v>0</v>
      </c>
      <c r="AD57" s="1077">
        <v>0</v>
      </c>
      <c r="AE57" s="1077">
        <v>0</v>
      </c>
      <c r="AF57" s="1077">
        <v>0</v>
      </c>
      <c r="AG57" s="1077">
        <v>0</v>
      </c>
      <c r="AH57" s="1077">
        <v>0</v>
      </c>
      <c r="AI57" s="1077">
        <v>0</v>
      </c>
      <c r="AJ57" s="1077">
        <v>0</v>
      </c>
      <c r="AK57" s="1077">
        <v>0</v>
      </c>
      <c r="AL57" s="1077">
        <v>0</v>
      </c>
      <c r="AM57" s="1077">
        <v>0</v>
      </c>
      <c r="AN57" s="1077">
        <v>0</v>
      </c>
      <c r="AO57" s="1077">
        <v>0</v>
      </c>
      <c r="AP57" s="1077">
        <v>0</v>
      </c>
      <c r="AQ57" s="1077">
        <v>0</v>
      </c>
      <c r="AR57" s="1077">
        <v>0</v>
      </c>
      <c r="AS57" s="1077">
        <v>0</v>
      </c>
      <c r="AT57" s="1077">
        <v>0</v>
      </c>
      <c r="AU57" s="1077">
        <v>0</v>
      </c>
      <c r="AV57" s="1077">
        <v>0</v>
      </c>
      <c r="AW57" s="1077">
        <v>0</v>
      </c>
      <c r="AX57" s="1077">
        <v>0</v>
      </c>
      <c r="AY57" s="1077" t="s">
        <v>1333</v>
      </c>
      <c r="AZ57" s="1077" t="s">
        <v>1333</v>
      </c>
      <c r="BA57" s="1077" t="s">
        <v>1333</v>
      </c>
      <c r="BB57" s="1077" t="s">
        <v>1333</v>
      </c>
      <c r="BC57" s="1077">
        <v>0</v>
      </c>
      <c r="BD57" s="1077">
        <v>0</v>
      </c>
      <c r="BE57" s="1077">
        <v>0</v>
      </c>
      <c r="BF57" s="1077">
        <v>0</v>
      </c>
      <c r="BG57" s="201" t="s">
        <v>161</v>
      </c>
      <c r="BH57" s="201" t="s">
        <v>673</v>
      </c>
      <c r="BI57" s="93" t="s">
        <v>1255</v>
      </c>
      <c r="BJ57" s="364">
        <v>123</v>
      </c>
      <c r="BK57" s="441" t="s">
        <v>882</v>
      </c>
      <c r="BM57" s="369" t="s">
        <v>792</v>
      </c>
      <c r="BN57" s="375"/>
      <c r="BO57" s="375"/>
      <c r="BP57" s="375"/>
      <c r="BQ57" s="375"/>
      <c r="BR57" s="375"/>
      <c r="BS57" s="375"/>
      <c r="BT57" s="375"/>
      <c r="BU57" s="375"/>
      <c r="BV57" s="375"/>
      <c r="BW57" s="375"/>
      <c r="BX57" s="375"/>
      <c r="BY57" s="375"/>
      <c r="BZ57" s="375"/>
      <c r="CA57" s="375"/>
      <c r="CB57" s="375"/>
      <c r="CC57" s="376"/>
      <c r="CD57" s="376"/>
      <c r="CE57" s="43"/>
      <c r="CF57" s="43"/>
      <c r="CG57" s="43"/>
      <c r="CH57" s="43"/>
      <c r="CI57" s="43"/>
      <c r="CJ57" s="43"/>
      <c r="CK57" s="43"/>
      <c r="CL57" s="43"/>
      <c r="CM57" s="43"/>
      <c r="CN57" s="43"/>
      <c r="CO57" s="43"/>
      <c r="CP57" s="43"/>
      <c r="CQ57" s="43"/>
      <c r="CR57" s="43"/>
      <c r="CS57" s="43"/>
      <c r="CT57" s="43"/>
      <c r="CU57" s="43"/>
      <c r="CV57" s="43"/>
      <c r="CW57" s="43"/>
      <c r="CX57" s="43"/>
      <c r="CY57" s="43"/>
      <c r="CZ57" s="43"/>
      <c r="DA57" s="320"/>
      <c r="DB57" s="320"/>
      <c r="DC57" s="43"/>
      <c r="DD57" s="379"/>
      <c r="DE57" s="43"/>
      <c r="DF57" s="43"/>
      <c r="DG57" s="43"/>
      <c r="DH57" s="43"/>
      <c r="DI57" s="43"/>
      <c r="DJ57" s="43"/>
      <c r="DK57" s="43"/>
      <c r="DL57" s="43"/>
      <c r="DM57" s="43"/>
      <c r="DN57" s="43"/>
      <c r="DO57" s="43"/>
      <c r="DP57" s="43"/>
      <c r="DQ57" s="43"/>
      <c r="DR57" s="43"/>
      <c r="DS57" s="43"/>
      <c r="DT57" s="43"/>
      <c r="DU57" s="43"/>
      <c r="DV57" s="43"/>
      <c r="DW57" s="43"/>
      <c r="DX57" s="43"/>
      <c r="DY57" s="43"/>
      <c r="DZ57" s="43"/>
      <c r="EA57" s="331"/>
      <c r="EB57" s="331"/>
      <c r="EC57" s="378"/>
      <c r="ED57" s="344"/>
      <c r="EE57" s="331"/>
      <c r="EF57" s="331"/>
      <c r="EG57" s="43"/>
    </row>
    <row r="58" spans="1:137" ht="15.75">
      <c r="A58" s="68" t="s">
        <v>14</v>
      </c>
      <c r="B58" s="198" t="s">
        <v>1290</v>
      </c>
      <c r="C58" s="68" t="s">
        <v>766</v>
      </c>
      <c r="D58" s="199" t="s">
        <v>1190</v>
      </c>
      <c r="E58" s="203" t="s">
        <v>1190</v>
      </c>
      <c r="F58" s="199" t="s">
        <v>1190</v>
      </c>
      <c r="G58" s="198" t="s">
        <v>1190</v>
      </c>
      <c r="H58" s="440" t="s">
        <v>1190</v>
      </c>
      <c r="I58" s="574" t="s">
        <v>1972</v>
      </c>
      <c r="J58" s="317" t="s">
        <v>1190</v>
      </c>
      <c r="K58" s="1077" t="s">
        <v>1190</v>
      </c>
      <c r="L58" s="1077" t="s">
        <v>1332</v>
      </c>
      <c r="M58" s="1077">
        <v>0</v>
      </c>
      <c r="N58" s="1077">
        <v>2</v>
      </c>
      <c r="O58" s="1077">
        <v>2</v>
      </c>
      <c r="P58" s="1077">
        <v>0</v>
      </c>
      <c r="Q58" s="1077">
        <v>2</v>
      </c>
      <c r="R58" s="1077">
        <v>0</v>
      </c>
      <c r="S58" s="1077">
        <v>0</v>
      </c>
      <c r="T58" s="1077">
        <v>0</v>
      </c>
      <c r="U58" s="1077">
        <v>0</v>
      </c>
      <c r="V58" s="1077">
        <v>0</v>
      </c>
      <c r="W58" s="1077">
        <v>0</v>
      </c>
      <c r="X58" s="1077">
        <v>0</v>
      </c>
      <c r="Y58" s="1077">
        <v>0</v>
      </c>
      <c r="Z58" s="1077">
        <v>0</v>
      </c>
      <c r="AA58" s="1077">
        <v>0</v>
      </c>
      <c r="AB58" s="1077">
        <v>0</v>
      </c>
      <c r="AC58" s="1077">
        <v>0</v>
      </c>
      <c r="AD58" s="1077">
        <v>0</v>
      </c>
      <c r="AE58" s="1077">
        <v>0</v>
      </c>
      <c r="AF58" s="1077">
        <v>0</v>
      </c>
      <c r="AG58" s="1077">
        <v>0</v>
      </c>
      <c r="AH58" s="1077">
        <v>0</v>
      </c>
      <c r="AI58" s="1077">
        <v>0</v>
      </c>
      <c r="AJ58" s="1077">
        <v>0</v>
      </c>
      <c r="AK58" s="1077">
        <v>0</v>
      </c>
      <c r="AL58" s="1077">
        <v>0</v>
      </c>
      <c r="AM58" s="1077">
        <v>0</v>
      </c>
      <c r="AN58" s="1077">
        <v>0</v>
      </c>
      <c r="AO58" s="1077">
        <v>0</v>
      </c>
      <c r="AP58" s="1077">
        <v>0</v>
      </c>
      <c r="AQ58" s="1077">
        <v>0</v>
      </c>
      <c r="AR58" s="1077">
        <v>0</v>
      </c>
      <c r="AS58" s="1077">
        <v>0</v>
      </c>
      <c r="AT58" s="1077">
        <v>0</v>
      </c>
      <c r="AU58" s="1077">
        <v>0</v>
      </c>
      <c r="AV58" s="1077">
        <v>0</v>
      </c>
      <c r="AW58" s="1077">
        <v>0</v>
      </c>
      <c r="AX58" s="1077">
        <v>0</v>
      </c>
      <c r="AY58" s="1077" t="s">
        <v>1333</v>
      </c>
      <c r="AZ58" s="1077" t="s">
        <v>1333</v>
      </c>
      <c r="BA58" s="1077" t="s">
        <v>1333</v>
      </c>
      <c r="BB58" s="1077" t="s">
        <v>1333</v>
      </c>
      <c r="BC58" s="1077">
        <v>0</v>
      </c>
      <c r="BD58" s="1077">
        <v>0</v>
      </c>
      <c r="BE58" s="1077">
        <v>0</v>
      </c>
      <c r="BF58" s="1077">
        <v>0</v>
      </c>
      <c r="BG58" s="201" t="s">
        <v>14</v>
      </c>
      <c r="BH58" s="201" t="s">
        <v>766</v>
      </c>
      <c r="BI58" s="93" t="s">
        <v>1255</v>
      </c>
      <c r="BJ58" s="364">
        <v>123</v>
      </c>
      <c r="BK58" s="441" t="s">
        <v>1180</v>
      </c>
      <c r="BM58" s="369" t="s">
        <v>792</v>
      </c>
      <c r="BN58" s="375"/>
      <c r="BO58" s="375"/>
      <c r="BP58" s="375"/>
      <c r="BQ58" s="375"/>
      <c r="BR58" s="375"/>
      <c r="BS58" s="375"/>
      <c r="BT58" s="375"/>
      <c r="BU58" s="375"/>
      <c r="BV58" s="375"/>
      <c r="BW58" s="375"/>
      <c r="BX58" s="375"/>
      <c r="BY58" s="375"/>
      <c r="BZ58" s="375"/>
      <c r="CA58" s="375"/>
      <c r="CB58" s="375"/>
      <c r="CC58" s="376"/>
      <c r="CD58" s="376"/>
      <c r="CE58" s="43"/>
      <c r="CF58" s="43"/>
      <c r="CG58" s="43"/>
      <c r="CH58" s="43"/>
      <c r="CI58" s="43"/>
      <c r="CJ58" s="43"/>
      <c r="CK58" s="43"/>
      <c r="CL58" s="43"/>
      <c r="CM58" s="43"/>
      <c r="CN58" s="43"/>
      <c r="CO58" s="43"/>
      <c r="CP58" s="43"/>
      <c r="CQ58" s="43"/>
      <c r="CR58" s="43"/>
      <c r="CS58" s="43"/>
      <c r="CT58" s="43"/>
      <c r="CU58" s="43"/>
      <c r="CV58" s="43"/>
      <c r="CW58" s="43"/>
      <c r="CX58" s="43"/>
      <c r="CY58" s="43"/>
      <c r="CZ58" s="43"/>
      <c r="DA58" s="320"/>
      <c r="DB58" s="320"/>
      <c r="DC58" s="43"/>
      <c r="DD58" s="377"/>
      <c r="DE58" s="43"/>
      <c r="DF58" s="43"/>
      <c r="DG58" s="43"/>
      <c r="DH58" s="43"/>
      <c r="DI58" s="43"/>
      <c r="DJ58" s="43"/>
      <c r="DK58" s="43"/>
      <c r="DL58" s="43"/>
      <c r="DM58" s="43"/>
      <c r="DN58" s="43"/>
      <c r="DO58" s="43"/>
      <c r="DP58" s="43"/>
      <c r="DQ58" s="43"/>
      <c r="DR58" s="43"/>
      <c r="DS58" s="43"/>
      <c r="DT58" s="43"/>
      <c r="DU58" s="43"/>
      <c r="DV58" s="43"/>
      <c r="DW58" s="43"/>
      <c r="DX58" s="43"/>
      <c r="DY58" s="43"/>
      <c r="DZ58" s="43"/>
      <c r="EA58" s="331"/>
      <c r="EB58" s="331"/>
      <c r="EC58" s="378"/>
      <c r="ED58" s="344"/>
      <c r="EE58" s="331"/>
      <c r="EF58" s="331"/>
      <c r="EG58" s="43"/>
    </row>
    <row r="59" spans="1:137" ht="15.75">
      <c r="A59" s="68" t="s">
        <v>298</v>
      </c>
      <c r="B59" s="198" t="s">
        <v>1290</v>
      </c>
      <c r="C59" s="68" t="s">
        <v>618</v>
      </c>
      <c r="D59" s="199" t="s">
        <v>1190</v>
      </c>
      <c r="E59" s="203" t="s">
        <v>1190</v>
      </c>
      <c r="F59" s="199" t="s">
        <v>1190</v>
      </c>
      <c r="G59" s="198" t="s">
        <v>1190</v>
      </c>
      <c r="H59" s="440" t="s">
        <v>1389</v>
      </c>
      <c r="I59" s="574" t="s">
        <v>1389</v>
      </c>
      <c r="J59" s="317" t="s">
        <v>1190</v>
      </c>
      <c r="K59" s="1077" t="s">
        <v>1190</v>
      </c>
      <c r="L59" s="1077" t="s">
        <v>1190</v>
      </c>
      <c r="M59" s="1077">
        <v>0</v>
      </c>
      <c r="N59" s="1077">
        <v>0</v>
      </c>
      <c r="O59" s="1077">
        <v>0</v>
      </c>
      <c r="P59" s="1077">
        <v>0</v>
      </c>
      <c r="Q59" s="1077">
        <v>0</v>
      </c>
      <c r="R59" s="1077">
        <v>0</v>
      </c>
      <c r="S59" s="1077">
        <v>0</v>
      </c>
      <c r="T59" s="1077">
        <v>0</v>
      </c>
      <c r="U59" s="1077">
        <v>0</v>
      </c>
      <c r="V59" s="1077">
        <v>0</v>
      </c>
      <c r="W59" s="1077">
        <v>0</v>
      </c>
      <c r="X59" s="1077">
        <v>0</v>
      </c>
      <c r="Y59" s="1077">
        <v>0</v>
      </c>
      <c r="Z59" s="1077">
        <v>0</v>
      </c>
      <c r="AA59" s="1077">
        <v>0</v>
      </c>
      <c r="AB59" s="1077">
        <v>0</v>
      </c>
      <c r="AC59" s="1077">
        <v>0</v>
      </c>
      <c r="AD59" s="1077">
        <v>0</v>
      </c>
      <c r="AE59" s="1077">
        <v>0</v>
      </c>
      <c r="AF59" s="1077">
        <v>0</v>
      </c>
      <c r="AG59" s="1077">
        <v>0</v>
      </c>
      <c r="AH59" s="1077">
        <v>0</v>
      </c>
      <c r="AI59" s="1077">
        <v>0</v>
      </c>
      <c r="AJ59" s="1077">
        <v>0</v>
      </c>
      <c r="AK59" s="1077">
        <v>0</v>
      </c>
      <c r="AL59" s="1077">
        <v>0</v>
      </c>
      <c r="AM59" s="1077">
        <v>0</v>
      </c>
      <c r="AN59" s="1077">
        <v>0</v>
      </c>
      <c r="AO59" s="1077">
        <v>0</v>
      </c>
      <c r="AP59" s="1077">
        <v>0</v>
      </c>
      <c r="AQ59" s="1077">
        <v>0</v>
      </c>
      <c r="AR59" s="1077">
        <v>0</v>
      </c>
      <c r="AS59" s="1077">
        <v>0</v>
      </c>
      <c r="AT59" s="1077">
        <v>0</v>
      </c>
      <c r="AU59" s="1077">
        <v>0</v>
      </c>
      <c r="AV59" s="1077">
        <v>0</v>
      </c>
      <c r="AW59" s="1077">
        <v>0</v>
      </c>
      <c r="AX59" s="1077">
        <v>0</v>
      </c>
      <c r="AY59" s="1077" t="s">
        <v>1333</v>
      </c>
      <c r="AZ59" s="1077" t="s">
        <v>1333</v>
      </c>
      <c r="BA59" s="1077" t="s">
        <v>1333</v>
      </c>
      <c r="BB59" s="1077" t="s">
        <v>1333</v>
      </c>
      <c r="BC59" s="1077">
        <v>0</v>
      </c>
      <c r="BD59" s="1077">
        <v>0</v>
      </c>
      <c r="BE59" s="1077">
        <v>0</v>
      </c>
      <c r="BF59" s="1077">
        <v>0</v>
      </c>
      <c r="BG59" s="201" t="s">
        <v>298</v>
      </c>
      <c r="BH59" s="201" t="s">
        <v>618</v>
      </c>
      <c r="BI59" s="93" t="s">
        <v>1255</v>
      </c>
      <c r="BJ59" s="364">
        <v>123</v>
      </c>
      <c r="BK59" s="441" t="s">
        <v>1179</v>
      </c>
      <c r="BL59" s="331" t="s">
        <v>1389</v>
      </c>
      <c r="BM59" s="369" t="s">
        <v>792</v>
      </c>
      <c r="BN59" s="375"/>
      <c r="BO59" s="375"/>
      <c r="BP59" s="375"/>
      <c r="BQ59" s="375"/>
      <c r="BR59" s="375"/>
      <c r="BS59" s="375"/>
      <c r="BT59" s="375"/>
      <c r="BU59" s="375"/>
      <c r="BV59" s="375"/>
      <c r="BW59" s="375"/>
      <c r="BX59" s="375"/>
      <c r="BY59" s="375"/>
      <c r="BZ59" s="375"/>
      <c r="CA59" s="375"/>
      <c r="CB59" s="375"/>
      <c r="CC59" s="376"/>
      <c r="CD59" s="376"/>
      <c r="CE59" s="43"/>
      <c r="CF59" s="43"/>
      <c r="CG59" s="43"/>
      <c r="CH59" s="43"/>
      <c r="CI59" s="43"/>
      <c r="CJ59" s="43"/>
      <c r="CK59" s="43"/>
      <c r="CL59" s="43"/>
      <c r="CM59" s="43"/>
      <c r="CN59" s="43"/>
      <c r="CO59" s="43"/>
      <c r="CP59" s="43"/>
      <c r="CQ59" s="43"/>
      <c r="CR59" s="43"/>
      <c r="CS59" s="43"/>
      <c r="CT59" s="43"/>
      <c r="CU59" s="43"/>
      <c r="CV59" s="43"/>
      <c r="CW59" s="43"/>
      <c r="CX59" s="43"/>
      <c r="CY59" s="43"/>
      <c r="CZ59" s="43"/>
      <c r="DA59" s="320"/>
      <c r="DB59" s="320"/>
      <c r="DC59" s="43"/>
      <c r="DD59" s="377"/>
      <c r="DE59" s="43"/>
      <c r="DF59" s="43"/>
      <c r="DG59" s="43"/>
      <c r="DH59" s="43"/>
      <c r="DI59" s="43"/>
      <c r="DJ59" s="43"/>
      <c r="DK59" s="43"/>
      <c r="DL59" s="43"/>
      <c r="DM59" s="43"/>
      <c r="DN59" s="43"/>
      <c r="DO59" s="43"/>
      <c r="DP59" s="43"/>
      <c r="DQ59" s="43"/>
      <c r="DR59" s="43"/>
      <c r="DS59" s="43"/>
      <c r="DT59" s="43"/>
      <c r="DU59" s="43"/>
      <c r="DV59" s="43"/>
      <c r="DW59" s="43"/>
      <c r="DX59" s="43"/>
      <c r="DY59" s="43"/>
      <c r="DZ59" s="43"/>
      <c r="EA59" s="331"/>
      <c r="EB59" s="331"/>
      <c r="EC59" s="378"/>
      <c r="ED59" s="344"/>
      <c r="EE59" s="331"/>
      <c r="EF59" s="331"/>
      <c r="EG59" s="43"/>
    </row>
    <row r="60" spans="1:137" ht="15.75">
      <c r="A60" s="68" t="s">
        <v>339</v>
      </c>
      <c r="B60" s="198" t="s">
        <v>1290</v>
      </c>
      <c r="C60" s="68" t="s">
        <v>704</v>
      </c>
      <c r="D60" s="199">
        <v>100</v>
      </c>
      <c r="E60" s="203" t="s">
        <v>1190</v>
      </c>
      <c r="F60" s="199" t="s">
        <v>1190</v>
      </c>
      <c r="G60" s="198" t="s">
        <v>1190</v>
      </c>
      <c r="H60" s="440" t="s">
        <v>1332</v>
      </c>
      <c r="I60" s="574" t="s">
        <v>1332</v>
      </c>
      <c r="J60" s="317" t="s">
        <v>1190</v>
      </c>
      <c r="K60" s="1077">
        <v>100</v>
      </c>
      <c r="L60" s="1077" t="s">
        <v>1190</v>
      </c>
      <c r="M60" s="1077">
        <v>0</v>
      </c>
      <c r="N60" s="1077">
        <v>0</v>
      </c>
      <c r="O60" s="1077">
        <v>0</v>
      </c>
      <c r="P60" s="1077">
        <v>0</v>
      </c>
      <c r="Q60" s="1077">
        <v>0</v>
      </c>
      <c r="R60" s="1077">
        <v>0</v>
      </c>
      <c r="S60" s="1077">
        <v>0</v>
      </c>
      <c r="T60" s="1077">
        <v>0</v>
      </c>
      <c r="U60" s="1077">
        <v>0</v>
      </c>
      <c r="V60" s="1077">
        <v>0</v>
      </c>
      <c r="W60" s="1077">
        <v>0</v>
      </c>
      <c r="X60" s="1077">
        <v>0</v>
      </c>
      <c r="Y60" s="1077">
        <v>0</v>
      </c>
      <c r="Z60" s="1077">
        <v>0</v>
      </c>
      <c r="AA60" s="1077">
        <v>0</v>
      </c>
      <c r="AB60" s="1077">
        <v>0</v>
      </c>
      <c r="AC60" s="1077">
        <v>0</v>
      </c>
      <c r="AD60" s="1077">
        <v>0</v>
      </c>
      <c r="AE60" s="1077">
        <v>0</v>
      </c>
      <c r="AF60" s="1077">
        <v>0</v>
      </c>
      <c r="AG60" s="1077">
        <v>0</v>
      </c>
      <c r="AH60" s="1077">
        <v>0</v>
      </c>
      <c r="AI60" s="1077">
        <v>0</v>
      </c>
      <c r="AJ60" s="1077">
        <v>0</v>
      </c>
      <c r="AK60" s="1077">
        <v>0</v>
      </c>
      <c r="AL60" s="1077">
        <v>0</v>
      </c>
      <c r="AM60" s="1077">
        <v>0</v>
      </c>
      <c r="AN60" s="1077">
        <v>0</v>
      </c>
      <c r="AO60" s="1077">
        <v>0</v>
      </c>
      <c r="AP60" s="1077">
        <v>0</v>
      </c>
      <c r="AQ60" s="1077">
        <v>0</v>
      </c>
      <c r="AR60" s="1077">
        <v>0</v>
      </c>
      <c r="AS60" s="1077">
        <v>0</v>
      </c>
      <c r="AT60" s="1077">
        <v>0</v>
      </c>
      <c r="AU60" s="1077">
        <v>0</v>
      </c>
      <c r="AV60" s="1077">
        <v>0</v>
      </c>
      <c r="AW60" s="1077">
        <v>0</v>
      </c>
      <c r="AX60" s="1077">
        <v>0</v>
      </c>
      <c r="AY60" s="1077" t="s">
        <v>1333</v>
      </c>
      <c r="AZ60" s="1077" t="s">
        <v>1333</v>
      </c>
      <c r="BA60" s="1077" t="s">
        <v>1333</v>
      </c>
      <c r="BB60" s="1077" t="s">
        <v>1333</v>
      </c>
      <c r="BC60" s="1077">
        <v>0</v>
      </c>
      <c r="BD60" s="1077">
        <v>0</v>
      </c>
      <c r="BE60" s="1077">
        <v>0</v>
      </c>
      <c r="BF60" s="1077">
        <v>0</v>
      </c>
      <c r="BG60" s="201" t="s">
        <v>339</v>
      </c>
      <c r="BH60" s="201" t="s">
        <v>704</v>
      </c>
      <c r="BI60" s="93" t="s">
        <v>598</v>
      </c>
      <c r="BJ60" s="364">
        <v>123</v>
      </c>
      <c r="BK60" s="441" t="s">
        <v>1179</v>
      </c>
      <c r="BL60" s="331"/>
      <c r="BM60" s="369" t="s">
        <v>792</v>
      </c>
      <c r="BN60" s="375"/>
      <c r="BO60" s="375"/>
      <c r="BP60" s="375"/>
      <c r="BQ60" s="375"/>
      <c r="BR60" s="375"/>
      <c r="BS60" s="375"/>
      <c r="BT60" s="375"/>
      <c r="BU60" s="375"/>
      <c r="BV60" s="375"/>
      <c r="BW60" s="375"/>
      <c r="BX60" s="375"/>
      <c r="BY60" s="375"/>
      <c r="BZ60" s="375"/>
      <c r="CA60" s="375"/>
      <c r="CB60" s="375"/>
      <c r="CC60" s="376"/>
      <c r="CD60" s="376"/>
      <c r="CE60" s="43"/>
      <c r="CF60" s="43"/>
      <c r="CG60" s="43"/>
      <c r="CH60" s="43"/>
      <c r="CI60" s="43"/>
      <c r="CJ60" s="43"/>
      <c r="CK60" s="43"/>
      <c r="CL60" s="43"/>
      <c r="CM60" s="43"/>
      <c r="CN60" s="43"/>
      <c r="CO60" s="43"/>
      <c r="CP60" s="43"/>
      <c r="CQ60" s="43"/>
      <c r="CR60" s="43"/>
      <c r="CS60" s="43"/>
      <c r="CT60" s="43"/>
      <c r="CU60" s="43"/>
      <c r="CV60" s="43"/>
      <c r="CW60" s="43"/>
      <c r="CX60" s="43"/>
      <c r="CY60" s="43"/>
      <c r="CZ60" s="43"/>
      <c r="DA60" s="320"/>
      <c r="DB60" s="320"/>
      <c r="DC60" s="43"/>
      <c r="DD60" s="379"/>
      <c r="DE60" s="43"/>
      <c r="DF60" s="43"/>
      <c r="DG60" s="43"/>
      <c r="DH60" s="43"/>
      <c r="DI60" s="43"/>
      <c r="DJ60" s="43"/>
      <c r="DK60" s="43"/>
      <c r="DL60" s="43"/>
      <c r="DM60" s="43"/>
      <c r="DN60" s="43"/>
      <c r="DO60" s="43"/>
      <c r="DP60" s="43"/>
      <c r="DQ60" s="43"/>
      <c r="DR60" s="43"/>
      <c r="DS60" s="43"/>
      <c r="DT60" s="43"/>
      <c r="DU60" s="43"/>
      <c r="DV60" s="43"/>
      <c r="DW60" s="43"/>
      <c r="DX60" s="43"/>
      <c r="DY60" s="43"/>
      <c r="DZ60" s="43"/>
      <c r="EA60" s="331"/>
      <c r="EB60" s="331"/>
      <c r="EC60" s="378"/>
      <c r="ED60" s="344"/>
      <c r="EE60" s="331"/>
      <c r="EF60" s="331"/>
      <c r="EG60" s="43"/>
    </row>
    <row r="61" spans="1:137" ht="15.75">
      <c r="A61" s="68" t="s">
        <v>444</v>
      </c>
      <c r="B61" s="198" t="s">
        <v>1295</v>
      </c>
      <c r="C61" s="68" t="s">
        <v>793</v>
      </c>
      <c r="D61" s="199">
        <v>0</v>
      </c>
      <c r="E61" s="247">
        <v>66.67</v>
      </c>
      <c r="F61" s="199">
        <v>100</v>
      </c>
      <c r="G61" s="198" t="s">
        <v>1332</v>
      </c>
      <c r="H61" s="440" t="s">
        <v>1190</v>
      </c>
      <c r="I61" s="574" t="s">
        <v>1332</v>
      </c>
      <c r="J61" s="317" t="s">
        <v>1332</v>
      </c>
      <c r="K61" s="1077">
        <v>100</v>
      </c>
      <c r="L61" s="1077" t="s">
        <v>1332</v>
      </c>
      <c r="M61" s="1077">
        <v>0</v>
      </c>
      <c r="N61" s="1077">
        <v>4</v>
      </c>
      <c r="O61" s="1077">
        <v>4</v>
      </c>
      <c r="P61" s="1077">
        <v>0</v>
      </c>
      <c r="Q61" s="1077">
        <v>4</v>
      </c>
      <c r="R61" s="1077">
        <v>0</v>
      </c>
      <c r="S61" s="1077">
        <v>0</v>
      </c>
      <c r="T61" s="1077">
        <v>0</v>
      </c>
      <c r="U61" s="1077">
        <v>0</v>
      </c>
      <c r="V61" s="1077">
        <v>0</v>
      </c>
      <c r="W61" s="1077">
        <v>0</v>
      </c>
      <c r="X61" s="1077">
        <v>0</v>
      </c>
      <c r="Y61" s="1077">
        <v>0</v>
      </c>
      <c r="Z61" s="1077">
        <v>0</v>
      </c>
      <c r="AA61" s="1077">
        <v>0</v>
      </c>
      <c r="AB61" s="1077">
        <v>0</v>
      </c>
      <c r="AC61" s="1077">
        <v>0</v>
      </c>
      <c r="AD61" s="1077">
        <v>0</v>
      </c>
      <c r="AE61" s="1077">
        <v>0</v>
      </c>
      <c r="AF61" s="1077">
        <v>0</v>
      </c>
      <c r="AG61" s="1077">
        <v>0</v>
      </c>
      <c r="AH61" s="1077">
        <v>0</v>
      </c>
      <c r="AI61" s="1077">
        <v>0</v>
      </c>
      <c r="AJ61" s="1077">
        <v>0</v>
      </c>
      <c r="AK61" s="1077">
        <v>0</v>
      </c>
      <c r="AL61" s="1077">
        <v>0</v>
      </c>
      <c r="AM61" s="1077">
        <v>0</v>
      </c>
      <c r="AN61" s="1077">
        <v>0</v>
      </c>
      <c r="AO61" s="1077">
        <v>0</v>
      </c>
      <c r="AP61" s="1077">
        <v>0</v>
      </c>
      <c r="AQ61" s="1077">
        <v>0</v>
      </c>
      <c r="AR61" s="1077">
        <v>0</v>
      </c>
      <c r="AS61" s="1077">
        <v>0</v>
      </c>
      <c r="AT61" s="1077">
        <v>0</v>
      </c>
      <c r="AU61" s="1077">
        <v>0</v>
      </c>
      <c r="AV61" s="1077">
        <v>0</v>
      </c>
      <c r="AW61" s="1077">
        <v>0</v>
      </c>
      <c r="AX61" s="1077">
        <v>0</v>
      </c>
      <c r="AY61" s="1077" t="s">
        <v>1333</v>
      </c>
      <c r="AZ61" s="1077" t="s">
        <v>1333</v>
      </c>
      <c r="BA61" s="1077" t="s">
        <v>1333</v>
      </c>
      <c r="BB61" s="1077" t="s">
        <v>1333</v>
      </c>
      <c r="BC61" s="1077">
        <v>0</v>
      </c>
      <c r="BD61" s="1077">
        <v>0</v>
      </c>
      <c r="BE61" s="1077">
        <v>0</v>
      </c>
      <c r="BF61" s="1077">
        <v>0</v>
      </c>
      <c r="BG61" s="201" t="s">
        <v>444</v>
      </c>
      <c r="BH61" s="201" t="s">
        <v>793</v>
      </c>
      <c r="BI61" s="93" t="s">
        <v>1248</v>
      </c>
      <c r="BJ61" s="364">
        <v>105</v>
      </c>
      <c r="BK61" s="441" t="s">
        <v>1181</v>
      </c>
      <c r="BM61" s="369" t="s">
        <v>792</v>
      </c>
      <c r="BN61" s="375"/>
      <c r="BO61" s="375"/>
      <c r="BP61" s="375"/>
      <c r="BQ61" s="375"/>
      <c r="BR61" s="375"/>
      <c r="BS61" s="375"/>
      <c r="BT61" s="375"/>
      <c r="BU61" s="375"/>
      <c r="BV61" s="375"/>
      <c r="BW61" s="375"/>
      <c r="BX61" s="375"/>
      <c r="BY61" s="375"/>
      <c r="BZ61" s="375"/>
      <c r="CA61" s="375"/>
      <c r="CB61" s="375"/>
      <c r="CC61" s="376"/>
      <c r="CD61" s="376"/>
      <c r="CE61" s="43"/>
      <c r="CF61" s="43"/>
      <c r="CG61" s="43"/>
      <c r="CH61" s="43"/>
      <c r="CI61" s="43"/>
      <c r="CJ61" s="43"/>
      <c r="CK61" s="43"/>
      <c r="CL61" s="43"/>
      <c r="CM61" s="43"/>
      <c r="CN61" s="43"/>
      <c r="CO61" s="43"/>
      <c r="CP61" s="43"/>
      <c r="CQ61" s="43"/>
      <c r="CR61" s="43"/>
      <c r="CS61" s="43"/>
      <c r="CT61" s="43"/>
      <c r="CU61" s="43"/>
      <c r="CV61" s="43"/>
      <c r="CW61" s="43"/>
      <c r="CX61" s="43"/>
      <c r="CY61" s="43"/>
      <c r="CZ61" s="43"/>
      <c r="DA61" s="320"/>
      <c r="DB61" s="320"/>
      <c r="DC61" s="43"/>
      <c r="DD61" s="377"/>
      <c r="DE61" s="43"/>
      <c r="DF61" s="43"/>
      <c r="DG61" s="43"/>
      <c r="DH61" s="43"/>
      <c r="DI61" s="43"/>
      <c r="DJ61" s="43"/>
      <c r="DK61" s="43"/>
      <c r="DL61" s="43"/>
      <c r="DM61" s="43"/>
      <c r="DN61" s="43"/>
      <c r="DO61" s="43"/>
      <c r="DP61" s="43"/>
      <c r="DQ61" s="43"/>
      <c r="DR61" s="43"/>
      <c r="DS61" s="43"/>
      <c r="DT61" s="43"/>
      <c r="DU61" s="43"/>
      <c r="DV61" s="43"/>
      <c r="DW61" s="43"/>
      <c r="DX61" s="43"/>
      <c r="DY61" s="43"/>
      <c r="DZ61" s="43"/>
      <c r="EA61" s="331"/>
      <c r="EB61" s="331"/>
      <c r="EC61" s="378"/>
      <c r="ED61" s="344"/>
      <c r="EE61" s="331"/>
      <c r="EF61" s="331"/>
      <c r="EG61" s="43"/>
    </row>
    <row r="62" spans="1:137" ht="15.75">
      <c r="A62" s="68" t="s">
        <v>313</v>
      </c>
      <c r="B62" s="198" t="s">
        <v>1291</v>
      </c>
      <c r="C62" s="68" t="s">
        <v>733</v>
      </c>
      <c r="D62" s="199">
        <v>75</v>
      </c>
      <c r="E62" s="247">
        <v>100</v>
      </c>
      <c r="F62" s="199">
        <v>100</v>
      </c>
      <c r="G62" s="198" t="s">
        <v>1332</v>
      </c>
      <c r="H62" s="440" t="s">
        <v>1332</v>
      </c>
      <c r="I62" s="574" t="s">
        <v>1332</v>
      </c>
      <c r="J62" s="317" t="s">
        <v>1332</v>
      </c>
      <c r="K62" s="1077">
        <v>100</v>
      </c>
      <c r="L62" s="1077" t="s">
        <v>1332</v>
      </c>
      <c r="M62" s="1077">
        <v>0</v>
      </c>
      <c r="N62" s="1077">
        <v>4</v>
      </c>
      <c r="O62" s="1077">
        <v>4</v>
      </c>
      <c r="P62" s="1077">
        <v>0</v>
      </c>
      <c r="Q62" s="1077">
        <v>4</v>
      </c>
      <c r="R62" s="1077">
        <v>0</v>
      </c>
      <c r="S62" s="1077">
        <v>0</v>
      </c>
      <c r="T62" s="1077">
        <v>0</v>
      </c>
      <c r="U62" s="1077">
        <v>0</v>
      </c>
      <c r="V62" s="1077">
        <v>0</v>
      </c>
      <c r="W62" s="1077">
        <v>0</v>
      </c>
      <c r="X62" s="1077">
        <v>0</v>
      </c>
      <c r="Y62" s="1077">
        <v>0</v>
      </c>
      <c r="Z62" s="1077">
        <v>0</v>
      </c>
      <c r="AA62" s="1077">
        <v>0</v>
      </c>
      <c r="AB62" s="1077">
        <v>0</v>
      </c>
      <c r="AC62" s="1077">
        <v>0</v>
      </c>
      <c r="AD62" s="1077">
        <v>0</v>
      </c>
      <c r="AE62" s="1077">
        <v>0</v>
      </c>
      <c r="AF62" s="1077">
        <v>0</v>
      </c>
      <c r="AG62" s="1077">
        <v>0</v>
      </c>
      <c r="AH62" s="1077">
        <v>0</v>
      </c>
      <c r="AI62" s="1077">
        <v>0</v>
      </c>
      <c r="AJ62" s="1077">
        <v>0</v>
      </c>
      <c r="AK62" s="1077">
        <v>0</v>
      </c>
      <c r="AL62" s="1077">
        <v>0</v>
      </c>
      <c r="AM62" s="1077">
        <v>0</v>
      </c>
      <c r="AN62" s="1077">
        <v>0</v>
      </c>
      <c r="AO62" s="1077">
        <v>0</v>
      </c>
      <c r="AP62" s="1077">
        <v>0</v>
      </c>
      <c r="AQ62" s="1077">
        <v>0</v>
      </c>
      <c r="AR62" s="1077">
        <v>0</v>
      </c>
      <c r="AS62" s="1077">
        <v>0</v>
      </c>
      <c r="AT62" s="1077">
        <v>0</v>
      </c>
      <c r="AU62" s="1077">
        <v>0</v>
      </c>
      <c r="AV62" s="1077">
        <v>0</v>
      </c>
      <c r="AW62" s="1077">
        <v>0</v>
      </c>
      <c r="AX62" s="1077">
        <v>0</v>
      </c>
      <c r="AY62" s="1077" t="s">
        <v>1333</v>
      </c>
      <c r="AZ62" s="1077" t="s">
        <v>1333</v>
      </c>
      <c r="BA62" s="1077" t="s">
        <v>1333</v>
      </c>
      <c r="BB62" s="1077" t="s">
        <v>1333</v>
      </c>
      <c r="BC62" s="1077">
        <v>0</v>
      </c>
      <c r="BD62" s="1077">
        <v>0</v>
      </c>
      <c r="BE62" s="1077">
        <v>0</v>
      </c>
      <c r="BF62" s="1077">
        <v>0</v>
      </c>
      <c r="BG62" s="201" t="s">
        <v>313</v>
      </c>
      <c r="BH62" s="201" t="s">
        <v>733</v>
      </c>
      <c r="BI62" s="93" t="s">
        <v>1248</v>
      </c>
      <c r="BJ62" s="364">
        <v>171</v>
      </c>
      <c r="BK62" s="441" t="s">
        <v>1181</v>
      </c>
      <c r="BM62" s="369" t="s">
        <v>792</v>
      </c>
      <c r="BN62" s="375"/>
      <c r="BO62" s="375"/>
      <c r="BP62" s="375"/>
      <c r="BQ62" s="375"/>
      <c r="BR62" s="375"/>
      <c r="BS62" s="375"/>
      <c r="BT62" s="375"/>
      <c r="BU62" s="375"/>
      <c r="BV62" s="375"/>
      <c r="BW62" s="375"/>
      <c r="BX62" s="375"/>
      <c r="BY62" s="375"/>
      <c r="BZ62" s="375"/>
      <c r="CA62" s="375"/>
      <c r="CB62" s="375"/>
      <c r="CC62" s="376"/>
      <c r="CD62" s="376"/>
      <c r="CE62" s="43"/>
      <c r="CF62" s="43"/>
      <c r="CG62" s="43"/>
      <c r="CH62" s="43"/>
      <c r="CI62" s="43"/>
      <c r="CJ62" s="43"/>
      <c r="CK62" s="43"/>
      <c r="CL62" s="43"/>
      <c r="CM62" s="43"/>
      <c r="CN62" s="43"/>
      <c r="CO62" s="43"/>
      <c r="CP62" s="43"/>
      <c r="CQ62" s="43"/>
      <c r="CR62" s="43"/>
      <c r="CS62" s="43"/>
      <c r="CT62" s="43"/>
      <c r="CU62" s="380"/>
      <c r="CV62" s="380"/>
      <c r="CW62" s="43"/>
      <c r="CX62" s="43"/>
      <c r="CY62" s="43"/>
      <c r="CZ62" s="43"/>
      <c r="DA62" s="320"/>
      <c r="DB62" s="320"/>
      <c r="DC62" s="43"/>
      <c r="DD62" s="377"/>
      <c r="DE62" s="43"/>
      <c r="DF62" s="43"/>
      <c r="DG62" s="43"/>
      <c r="DH62" s="43"/>
      <c r="DI62" s="43"/>
      <c r="DJ62" s="43"/>
      <c r="DK62" s="43"/>
      <c r="DL62" s="43"/>
      <c r="DM62" s="43"/>
      <c r="DN62" s="43"/>
      <c r="DO62" s="43"/>
      <c r="DP62" s="43"/>
      <c r="DQ62" s="43"/>
      <c r="DR62" s="43"/>
      <c r="DS62" s="43"/>
      <c r="DT62" s="43"/>
      <c r="DU62" s="43"/>
      <c r="DV62" s="43"/>
      <c r="DW62" s="43"/>
      <c r="DX62" s="43"/>
      <c r="DY62" s="43"/>
      <c r="DZ62" s="43"/>
      <c r="EA62" s="331"/>
      <c r="EB62" s="331"/>
      <c r="EC62" s="378"/>
      <c r="ED62" s="344"/>
      <c r="EE62" s="331"/>
      <c r="EF62" s="331"/>
      <c r="EG62" s="43"/>
    </row>
    <row r="63" spans="1:137" ht="15.75">
      <c r="A63" s="68" t="s">
        <v>1161</v>
      </c>
      <c r="B63" s="198" t="s">
        <v>1291</v>
      </c>
      <c r="C63" s="68" t="s">
        <v>797</v>
      </c>
      <c r="D63" s="199">
        <v>100</v>
      </c>
      <c r="E63" s="247">
        <v>100</v>
      </c>
      <c r="F63" s="199">
        <v>100</v>
      </c>
      <c r="G63" s="198" t="s">
        <v>1332</v>
      </c>
      <c r="H63" s="440" t="s">
        <v>1332</v>
      </c>
      <c r="I63" s="574" t="s">
        <v>1332</v>
      </c>
      <c r="J63" s="317" t="s">
        <v>1332</v>
      </c>
      <c r="K63" s="1077">
        <v>100</v>
      </c>
      <c r="L63" s="1077" t="s">
        <v>1332</v>
      </c>
      <c r="M63" s="1077">
        <v>0</v>
      </c>
      <c r="N63" s="1077">
        <v>2</v>
      </c>
      <c r="O63" s="1077">
        <v>2</v>
      </c>
      <c r="P63" s="1077">
        <v>0</v>
      </c>
      <c r="Q63" s="1077">
        <v>2</v>
      </c>
      <c r="R63" s="1077">
        <v>0</v>
      </c>
      <c r="S63" s="1077">
        <v>0</v>
      </c>
      <c r="T63" s="1077">
        <v>0</v>
      </c>
      <c r="U63" s="1077">
        <v>0</v>
      </c>
      <c r="V63" s="1077">
        <v>0</v>
      </c>
      <c r="W63" s="1077">
        <v>0</v>
      </c>
      <c r="X63" s="1077">
        <v>0</v>
      </c>
      <c r="Y63" s="1077">
        <v>0</v>
      </c>
      <c r="Z63" s="1077">
        <v>0</v>
      </c>
      <c r="AA63" s="1077">
        <v>0</v>
      </c>
      <c r="AB63" s="1077">
        <v>0</v>
      </c>
      <c r="AC63" s="1077">
        <v>0</v>
      </c>
      <c r="AD63" s="1077">
        <v>0</v>
      </c>
      <c r="AE63" s="1077">
        <v>0</v>
      </c>
      <c r="AF63" s="1077">
        <v>0</v>
      </c>
      <c r="AG63" s="1077">
        <v>0</v>
      </c>
      <c r="AH63" s="1077">
        <v>0</v>
      </c>
      <c r="AI63" s="1077">
        <v>0</v>
      </c>
      <c r="AJ63" s="1077">
        <v>0</v>
      </c>
      <c r="AK63" s="1077">
        <v>0</v>
      </c>
      <c r="AL63" s="1077">
        <v>0</v>
      </c>
      <c r="AM63" s="1077">
        <v>0</v>
      </c>
      <c r="AN63" s="1077">
        <v>0</v>
      </c>
      <c r="AO63" s="1077">
        <v>0</v>
      </c>
      <c r="AP63" s="1077">
        <v>0</v>
      </c>
      <c r="AQ63" s="1077">
        <v>0</v>
      </c>
      <c r="AR63" s="1077">
        <v>0</v>
      </c>
      <c r="AS63" s="1077">
        <v>0</v>
      </c>
      <c r="AT63" s="1077">
        <v>0</v>
      </c>
      <c r="AU63" s="1077">
        <v>0</v>
      </c>
      <c r="AV63" s="1077">
        <v>0</v>
      </c>
      <c r="AW63" s="1077">
        <v>0</v>
      </c>
      <c r="AX63" s="1077">
        <v>0</v>
      </c>
      <c r="AY63" s="1077" t="s">
        <v>1333</v>
      </c>
      <c r="AZ63" s="1077" t="s">
        <v>1333</v>
      </c>
      <c r="BA63" s="1077" t="s">
        <v>1333</v>
      </c>
      <c r="BB63" s="1077" t="s">
        <v>1333</v>
      </c>
      <c r="BC63" s="1077">
        <v>0</v>
      </c>
      <c r="BD63" s="1077">
        <v>0</v>
      </c>
      <c r="BE63" s="1077">
        <v>0</v>
      </c>
      <c r="BF63" s="1077">
        <v>0</v>
      </c>
      <c r="BG63" s="201" t="s">
        <v>1161</v>
      </c>
      <c r="BH63" s="201" t="s">
        <v>797</v>
      </c>
      <c r="BI63" s="93" t="s">
        <v>1248</v>
      </c>
      <c r="BJ63" s="364">
        <v>171</v>
      </c>
      <c r="BK63" s="441" t="s">
        <v>882</v>
      </c>
      <c r="BM63" s="369" t="s">
        <v>792</v>
      </c>
      <c r="BN63" s="375"/>
      <c r="BO63" s="375"/>
      <c r="BP63" s="375"/>
      <c r="BQ63" s="375"/>
      <c r="BR63" s="375"/>
      <c r="BS63" s="375"/>
      <c r="BT63" s="375"/>
      <c r="BU63" s="375"/>
      <c r="BV63" s="375"/>
      <c r="BW63" s="375"/>
      <c r="BX63" s="375"/>
      <c r="BY63" s="375"/>
      <c r="BZ63" s="375"/>
      <c r="CA63" s="375"/>
      <c r="CB63" s="375"/>
      <c r="CC63" s="376"/>
      <c r="CD63" s="376"/>
      <c r="CE63" s="43"/>
      <c r="CF63" s="43"/>
      <c r="CG63" s="43"/>
      <c r="CH63" s="43"/>
      <c r="CI63" s="43"/>
      <c r="CJ63" s="43"/>
      <c r="CK63" s="43"/>
      <c r="CL63" s="43"/>
      <c r="CM63" s="43"/>
      <c r="CN63" s="43"/>
      <c r="CO63" s="43"/>
      <c r="CP63" s="43"/>
      <c r="CQ63" s="43"/>
      <c r="CR63" s="43"/>
      <c r="CS63" s="43"/>
      <c r="CT63" s="43"/>
      <c r="CU63" s="43"/>
      <c r="CV63" s="43"/>
      <c r="CW63" s="43"/>
      <c r="CX63" s="43"/>
      <c r="CY63" s="43"/>
      <c r="CZ63" s="43"/>
      <c r="DA63" s="320"/>
      <c r="DB63" s="320"/>
      <c r="DC63" s="43"/>
      <c r="DD63" s="377"/>
      <c r="DE63" s="43"/>
      <c r="DF63" s="43"/>
      <c r="DG63" s="43"/>
      <c r="DH63" s="43"/>
      <c r="DI63" s="43"/>
      <c r="DJ63" s="43"/>
      <c r="DK63" s="43"/>
      <c r="DL63" s="43"/>
      <c r="DM63" s="43"/>
      <c r="DN63" s="43"/>
      <c r="DO63" s="43"/>
      <c r="DP63" s="43"/>
      <c r="DQ63" s="43"/>
      <c r="DR63" s="43"/>
      <c r="DS63" s="43"/>
      <c r="DT63" s="43"/>
      <c r="DU63" s="43"/>
      <c r="DV63" s="43"/>
      <c r="DW63" s="43"/>
      <c r="DX63" s="43"/>
      <c r="DY63" s="43"/>
      <c r="DZ63" s="43"/>
      <c r="EA63" s="331"/>
      <c r="EB63" s="331"/>
      <c r="EC63" s="378"/>
      <c r="ED63" s="344"/>
      <c r="EE63" s="331"/>
      <c r="EF63" s="331"/>
      <c r="EG63" s="43"/>
    </row>
    <row r="64" spans="1:137" ht="15.75">
      <c r="A64" s="68" t="s">
        <v>87</v>
      </c>
      <c r="B64" s="198" t="s">
        <v>1291</v>
      </c>
      <c r="C64" s="68" t="s">
        <v>567</v>
      </c>
      <c r="D64" s="199" t="s">
        <v>1190</v>
      </c>
      <c r="E64" s="203" t="s">
        <v>1190</v>
      </c>
      <c r="F64" s="199" t="s">
        <v>1190</v>
      </c>
      <c r="G64" s="198" t="s">
        <v>1190</v>
      </c>
      <c r="H64" s="440" t="s">
        <v>1190</v>
      </c>
      <c r="I64" s="574" t="s">
        <v>1332</v>
      </c>
      <c r="J64" s="317" t="s">
        <v>1332</v>
      </c>
      <c r="K64" s="1077" t="s">
        <v>1190</v>
      </c>
      <c r="L64" s="1077" t="s">
        <v>1190</v>
      </c>
      <c r="M64" s="1077">
        <v>0</v>
      </c>
      <c r="N64" s="1077">
        <v>0</v>
      </c>
      <c r="O64" s="1077">
        <v>0</v>
      </c>
      <c r="P64" s="1077">
        <v>0</v>
      </c>
      <c r="Q64" s="1077">
        <v>0</v>
      </c>
      <c r="R64" s="1077">
        <v>0</v>
      </c>
      <c r="S64" s="1077">
        <v>0</v>
      </c>
      <c r="T64" s="1077">
        <v>0</v>
      </c>
      <c r="U64" s="1077">
        <v>0</v>
      </c>
      <c r="V64" s="1077">
        <v>0</v>
      </c>
      <c r="W64" s="1077">
        <v>0</v>
      </c>
      <c r="X64" s="1077">
        <v>0</v>
      </c>
      <c r="Y64" s="1077">
        <v>0</v>
      </c>
      <c r="Z64" s="1077">
        <v>0</v>
      </c>
      <c r="AA64" s="1077">
        <v>0</v>
      </c>
      <c r="AB64" s="1077">
        <v>0</v>
      </c>
      <c r="AC64" s="1077">
        <v>0</v>
      </c>
      <c r="AD64" s="1077">
        <v>0</v>
      </c>
      <c r="AE64" s="1077">
        <v>0</v>
      </c>
      <c r="AF64" s="1077">
        <v>0</v>
      </c>
      <c r="AG64" s="1077">
        <v>0</v>
      </c>
      <c r="AH64" s="1077">
        <v>0</v>
      </c>
      <c r="AI64" s="1077">
        <v>0</v>
      </c>
      <c r="AJ64" s="1077">
        <v>0</v>
      </c>
      <c r="AK64" s="1077">
        <v>0</v>
      </c>
      <c r="AL64" s="1077">
        <v>0</v>
      </c>
      <c r="AM64" s="1077">
        <v>0</v>
      </c>
      <c r="AN64" s="1077">
        <v>0</v>
      </c>
      <c r="AO64" s="1077">
        <v>0</v>
      </c>
      <c r="AP64" s="1077">
        <v>0</v>
      </c>
      <c r="AQ64" s="1077">
        <v>0</v>
      </c>
      <c r="AR64" s="1077">
        <v>0</v>
      </c>
      <c r="AS64" s="1077">
        <v>0</v>
      </c>
      <c r="AT64" s="1077">
        <v>0</v>
      </c>
      <c r="AU64" s="1077">
        <v>0</v>
      </c>
      <c r="AV64" s="1077">
        <v>0</v>
      </c>
      <c r="AW64" s="1077">
        <v>0</v>
      </c>
      <c r="AX64" s="1077">
        <v>0</v>
      </c>
      <c r="AY64" s="1077" t="s">
        <v>1333</v>
      </c>
      <c r="AZ64" s="1077" t="s">
        <v>1333</v>
      </c>
      <c r="BA64" s="1077" t="s">
        <v>1333</v>
      </c>
      <c r="BB64" s="1077" t="s">
        <v>1333</v>
      </c>
      <c r="BC64" s="1077">
        <v>0</v>
      </c>
      <c r="BD64" s="1077">
        <v>0</v>
      </c>
      <c r="BE64" s="1077">
        <v>0</v>
      </c>
      <c r="BF64" s="1077">
        <v>0</v>
      </c>
      <c r="BG64" s="201" t="s">
        <v>87</v>
      </c>
      <c r="BH64" s="201" t="s">
        <v>1207</v>
      </c>
      <c r="BI64" s="93" t="s">
        <v>1248</v>
      </c>
      <c r="BJ64" s="364">
        <v>171</v>
      </c>
      <c r="BK64" s="441" t="s">
        <v>1179</v>
      </c>
      <c r="BL64" s="331"/>
      <c r="BM64" s="369" t="s">
        <v>792</v>
      </c>
      <c r="BN64" s="375"/>
      <c r="BO64" s="375"/>
      <c r="BP64" s="375"/>
      <c r="BQ64" s="375"/>
      <c r="BR64" s="375"/>
      <c r="BS64" s="375"/>
      <c r="BT64" s="375"/>
      <c r="BU64" s="375"/>
      <c r="BV64" s="375"/>
      <c r="BW64" s="375"/>
      <c r="BX64" s="375"/>
      <c r="BY64" s="375"/>
      <c r="BZ64" s="375"/>
      <c r="CA64" s="375"/>
      <c r="CB64" s="375"/>
      <c r="CC64" s="376"/>
      <c r="CD64" s="376"/>
      <c r="CE64" s="43"/>
      <c r="CF64" s="43"/>
      <c r="CG64" s="43"/>
      <c r="CH64" s="43"/>
      <c r="CI64" s="43"/>
      <c r="CJ64" s="43"/>
      <c r="CK64" s="43"/>
      <c r="CL64" s="43"/>
      <c r="CM64" s="43"/>
      <c r="CN64" s="43"/>
      <c r="CO64" s="43"/>
      <c r="CP64" s="43"/>
      <c r="CQ64" s="43"/>
      <c r="CR64" s="43"/>
      <c r="CS64" s="43"/>
      <c r="CT64" s="43"/>
      <c r="CU64" s="43"/>
      <c r="CV64" s="43"/>
      <c r="CW64" s="43"/>
      <c r="CX64" s="43"/>
      <c r="CY64" s="43"/>
      <c r="CZ64" s="43"/>
      <c r="DA64" s="320"/>
      <c r="DB64" s="320"/>
      <c r="DC64" s="43"/>
      <c r="DD64" s="379"/>
      <c r="DE64" s="43"/>
      <c r="DF64" s="43"/>
      <c r="DG64" s="43"/>
      <c r="DH64" s="43"/>
      <c r="DI64" s="43"/>
      <c r="DJ64" s="43"/>
      <c r="DK64" s="43"/>
      <c r="DL64" s="43"/>
      <c r="DM64" s="43"/>
      <c r="DN64" s="43"/>
      <c r="DO64" s="43"/>
      <c r="DP64" s="43"/>
      <c r="DQ64" s="43"/>
      <c r="DR64" s="43"/>
      <c r="DS64" s="43"/>
      <c r="DT64" s="43"/>
      <c r="DU64" s="43"/>
      <c r="DV64" s="43"/>
      <c r="DW64" s="43"/>
      <c r="DX64" s="43"/>
      <c r="DY64" s="43"/>
      <c r="DZ64" s="43"/>
      <c r="EA64" s="331"/>
      <c r="EB64" s="331"/>
      <c r="EC64" s="378"/>
      <c r="ED64" s="344"/>
      <c r="EE64" s="331"/>
      <c r="EF64" s="331"/>
      <c r="EG64" s="43"/>
    </row>
    <row r="65" spans="1:137" ht="15.75">
      <c r="A65" s="68" t="s">
        <v>1052</v>
      </c>
      <c r="B65" s="198" t="s">
        <v>1291</v>
      </c>
      <c r="C65" s="68" t="s">
        <v>685</v>
      </c>
      <c r="D65" s="199" t="s">
        <v>1190</v>
      </c>
      <c r="E65" s="203" t="s">
        <v>1190</v>
      </c>
      <c r="F65" s="199" t="s">
        <v>1190</v>
      </c>
      <c r="G65" s="198" t="s">
        <v>1190</v>
      </c>
      <c r="H65" s="440" t="s">
        <v>1190</v>
      </c>
      <c r="I65" s="574" t="s">
        <v>1332</v>
      </c>
      <c r="J65" s="317" t="s">
        <v>1332</v>
      </c>
      <c r="K65" s="1077" t="s">
        <v>1190</v>
      </c>
      <c r="L65" s="1077" t="s">
        <v>1332</v>
      </c>
      <c r="M65" s="1077">
        <v>0</v>
      </c>
      <c r="N65" s="1077">
        <v>1</v>
      </c>
      <c r="O65" s="1077">
        <v>1</v>
      </c>
      <c r="P65" s="1077">
        <v>0</v>
      </c>
      <c r="Q65" s="1077">
        <v>1</v>
      </c>
      <c r="R65" s="1077">
        <v>0</v>
      </c>
      <c r="S65" s="1077">
        <v>0</v>
      </c>
      <c r="T65" s="1077">
        <v>0</v>
      </c>
      <c r="U65" s="1077">
        <v>0</v>
      </c>
      <c r="V65" s="1077">
        <v>0</v>
      </c>
      <c r="W65" s="1077">
        <v>0</v>
      </c>
      <c r="X65" s="1077">
        <v>0</v>
      </c>
      <c r="Y65" s="1077">
        <v>0</v>
      </c>
      <c r="Z65" s="1077">
        <v>0</v>
      </c>
      <c r="AA65" s="1077">
        <v>0</v>
      </c>
      <c r="AB65" s="1077">
        <v>0</v>
      </c>
      <c r="AC65" s="1077">
        <v>0</v>
      </c>
      <c r="AD65" s="1077">
        <v>0</v>
      </c>
      <c r="AE65" s="1077">
        <v>0</v>
      </c>
      <c r="AF65" s="1077">
        <v>0</v>
      </c>
      <c r="AG65" s="1077">
        <v>0</v>
      </c>
      <c r="AH65" s="1077">
        <v>0</v>
      </c>
      <c r="AI65" s="1077">
        <v>0</v>
      </c>
      <c r="AJ65" s="1077">
        <v>0</v>
      </c>
      <c r="AK65" s="1077">
        <v>0</v>
      </c>
      <c r="AL65" s="1077">
        <v>0</v>
      </c>
      <c r="AM65" s="1077">
        <v>0</v>
      </c>
      <c r="AN65" s="1077">
        <v>0</v>
      </c>
      <c r="AO65" s="1077">
        <v>0</v>
      </c>
      <c r="AP65" s="1077">
        <v>0</v>
      </c>
      <c r="AQ65" s="1077">
        <v>0</v>
      </c>
      <c r="AR65" s="1077">
        <v>0</v>
      </c>
      <c r="AS65" s="1077">
        <v>0</v>
      </c>
      <c r="AT65" s="1077">
        <v>0</v>
      </c>
      <c r="AU65" s="1077">
        <v>0</v>
      </c>
      <c r="AV65" s="1077">
        <v>0</v>
      </c>
      <c r="AW65" s="1077">
        <v>0</v>
      </c>
      <c r="AX65" s="1077">
        <v>0</v>
      </c>
      <c r="AY65" s="1077" t="s">
        <v>1333</v>
      </c>
      <c r="AZ65" s="1077" t="s">
        <v>1333</v>
      </c>
      <c r="BA65" s="1077" t="s">
        <v>1333</v>
      </c>
      <c r="BB65" s="1077" t="s">
        <v>1333</v>
      </c>
      <c r="BC65" s="1077">
        <v>0</v>
      </c>
      <c r="BD65" s="1077">
        <v>0</v>
      </c>
      <c r="BE65" s="1077">
        <v>0</v>
      </c>
      <c r="BF65" s="1077">
        <v>0</v>
      </c>
      <c r="BG65" s="201" t="s">
        <v>1052</v>
      </c>
      <c r="BH65" s="201" t="s">
        <v>685</v>
      </c>
      <c r="BI65" s="93" t="s">
        <v>1248</v>
      </c>
      <c r="BJ65" s="364">
        <v>171</v>
      </c>
      <c r="BK65" s="441" t="s">
        <v>1179</v>
      </c>
      <c r="BM65" s="369" t="s">
        <v>792</v>
      </c>
      <c r="BN65" s="375"/>
      <c r="BO65" s="375"/>
      <c r="BP65" s="375"/>
      <c r="BQ65" s="375"/>
      <c r="BR65" s="375"/>
      <c r="BS65" s="375"/>
      <c r="BT65" s="375"/>
      <c r="BU65" s="375"/>
      <c r="BV65" s="375"/>
      <c r="BW65" s="375"/>
      <c r="BX65" s="375"/>
      <c r="BY65" s="375"/>
      <c r="BZ65" s="375"/>
      <c r="CA65" s="375"/>
      <c r="CB65" s="375"/>
      <c r="CC65" s="376"/>
      <c r="CD65" s="376"/>
      <c r="CE65" s="43"/>
      <c r="CF65" s="43"/>
      <c r="CG65" s="43"/>
      <c r="CH65" s="43"/>
      <c r="CI65" s="43"/>
      <c r="CJ65" s="43"/>
      <c r="CK65" s="43"/>
      <c r="CL65" s="43"/>
      <c r="CM65" s="43"/>
      <c r="CN65" s="43"/>
      <c r="CO65" s="43"/>
      <c r="CP65" s="43"/>
      <c r="CQ65" s="43"/>
      <c r="CR65" s="43"/>
      <c r="CS65" s="43"/>
      <c r="CT65" s="43"/>
      <c r="CU65" s="43"/>
      <c r="CV65" s="43"/>
      <c r="CW65" s="43"/>
      <c r="CX65" s="43"/>
      <c r="CY65" s="43"/>
      <c r="CZ65" s="43"/>
      <c r="DA65" s="320"/>
      <c r="DB65" s="320"/>
      <c r="DC65" s="43"/>
      <c r="DD65" s="377"/>
      <c r="DE65" s="43"/>
      <c r="DF65" s="43"/>
      <c r="DG65" s="43"/>
      <c r="DH65" s="43"/>
      <c r="DI65" s="43"/>
      <c r="DJ65" s="43"/>
      <c r="DK65" s="43"/>
      <c r="DL65" s="43"/>
      <c r="DM65" s="43"/>
      <c r="DN65" s="43"/>
      <c r="DO65" s="43"/>
      <c r="DP65" s="43"/>
      <c r="DQ65" s="43"/>
      <c r="DR65" s="43"/>
      <c r="DS65" s="43"/>
      <c r="DT65" s="43"/>
      <c r="DU65" s="43"/>
      <c r="DV65" s="43"/>
      <c r="DW65" s="43"/>
      <c r="DX65" s="43"/>
      <c r="DY65" s="43"/>
      <c r="DZ65" s="43"/>
      <c r="EA65" s="331"/>
      <c r="EB65" s="331"/>
      <c r="EC65" s="378"/>
      <c r="ED65" s="344"/>
      <c r="EE65" s="331"/>
      <c r="EF65" s="331"/>
      <c r="EG65" s="43"/>
    </row>
    <row r="66" spans="1:137" ht="15.75">
      <c r="A66" s="68" t="s">
        <v>220</v>
      </c>
      <c r="B66" s="198" t="s">
        <v>1295</v>
      </c>
      <c r="C66" s="68" t="s">
        <v>747</v>
      </c>
      <c r="D66" s="199">
        <v>50</v>
      </c>
      <c r="E66" s="247">
        <v>100</v>
      </c>
      <c r="F66" s="199">
        <v>100</v>
      </c>
      <c r="G66" s="198" t="s">
        <v>1332</v>
      </c>
      <c r="H66" s="440" t="s">
        <v>1332</v>
      </c>
      <c r="I66" s="574" t="s">
        <v>1332</v>
      </c>
      <c r="J66" s="317" t="s">
        <v>1332</v>
      </c>
      <c r="K66" s="1077">
        <v>100</v>
      </c>
      <c r="L66" s="1077" t="s">
        <v>1332</v>
      </c>
      <c r="M66" s="1077">
        <v>0</v>
      </c>
      <c r="N66" s="1077">
        <v>8</v>
      </c>
      <c r="O66" s="1077">
        <v>5</v>
      </c>
      <c r="P66" s="1077">
        <v>3</v>
      </c>
      <c r="Q66" s="1077">
        <v>8</v>
      </c>
      <c r="R66" s="1077">
        <v>0</v>
      </c>
      <c r="S66" s="1077">
        <v>0</v>
      </c>
      <c r="T66" s="1077">
        <v>0</v>
      </c>
      <c r="U66" s="1077">
        <v>0</v>
      </c>
      <c r="V66" s="1077">
        <v>0</v>
      </c>
      <c r="W66" s="1077">
        <v>0</v>
      </c>
      <c r="X66" s="1077">
        <v>0</v>
      </c>
      <c r="Y66" s="1077">
        <v>0</v>
      </c>
      <c r="Z66" s="1077">
        <v>0</v>
      </c>
      <c r="AA66" s="1077">
        <v>0</v>
      </c>
      <c r="AB66" s="1077">
        <v>0</v>
      </c>
      <c r="AC66" s="1077">
        <v>0</v>
      </c>
      <c r="AD66" s="1077">
        <v>0</v>
      </c>
      <c r="AE66" s="1077">
        <v>0</v>
      </c>
      <c r="AF66" s="1077">
        <v>0</v>
      </c>
      <c r="AG66" s="1077">
        <v>0</v>
      </c>
      <c r="AH66" s="1077">
        <v>0</v>
      </c>
      <c r="AI66" s="1077">
        <v>0</v>
      </c>
      <c r="AJ66" s="1077">
        <v>0</v>
      </c>
      <c r="AK66" s="1077">
        <v>0</v>
      </c>
      <c r="AL66" s="1077">
        <v>0</v>
      </c>
      <c r="AM66" s="1077">
        <v>0</v>
      </c>
      <c r="AN66" s="1077">
        <v>0</v>
      </c>
      <c r="AO66" s="1077">
        <v>0</v>
      </c>
      <c r="AP66" s="1077">
        <v>0</v>
      </c>
      <c r="AQ66" s="1077">
        <v>0</v>
      </c>
      <c r="AR66" s="1077">
        <v>0</v>
      </c>
      <c r="AS66" s="1077">
        <v>0</v>
      </c>
      <c r="AT66" s="1077">
        <v>0</v>
      </c>
      <c r="AU66" s="1077">
        <v>0</v>
      </c>
      <c r="AV66" s="1077">
        <v>0</v>
      </c>
      <c r="AW66" s="1077">
        <v>0</v>
      </c>
      <c r="AX66" s="1077">
        <v>0</v>
      </c>
      <c r="AY66" s="1077" t="s">
        <v>1333</v>
      </c>
      <c r="AZ66" s="1077" t="s">
        <v>1333</v>
      </c>
      <c r="BA66" s="1077" t="s">
        <v>1333</v>
      </c>
      <c r="BB66" s="1077" t="s">
        <v>1333</v>
      </c>
      <c r="BC66" s="1077">
        <v>0</v>
      </c>
      <c r="BD66" s="1077">
        <v>0</v>
      </c>
      <c r="BE66" s="1077">
        <v>0</v>
      </c>
      <c r="BF66" s="1077">
        <v>0</v>
      </c>
      <c r="BG66" s="201" t="s">
        <v>220</v>
      </c>
      <c r="BH66" s="201" t="s">
        <v>747</v>
      </c>
      <c r="BI66" s="93" t="s">
        <v>1248</v>
      </c>
      <c r="BJ66" s="364">
        <v>105</v>
      </c>
      <c r="BK66" s="441" t="s">
        <v>882</v>
      </c>
      <c r="BM66" s="369" t="s">
        <v>792</v>
      </c>
      <c r="BN66" s="375"/>
      <c r="BO66" s="375"/>
      <c r="BP66" s="375"/>
      <c r="BQ66" s="375"/>
      <c r="BR66" s="375"/>
      <c r="BS66" s="375"/>
      <c r="BT66" s="375"/>
      <c r="BU66" s="375"/>
      <c r="BV66" s="375"/>
      <c r="BW66" s="375"/>
      <c r="BX66" s="375"/>
      <c r="BY66" s="375"/>
      <c r="BZ66" s="375"/>
      <c r="CA66" s="375"/>
      <c r="CB66" s="375"/>
      <c r="CC66" s="376"/>
      <c r="CD66" s="376"/>
      <c r="CE66" s="43"/>
      <c r="CF66" s="43"/>
      <c r="CG66" s="43"/>
      <c r="CH66" s="43"/>
      <c r="CI66" s="43"/>
      <c r="CJ66" s="43"/>
      <c r="CK66" s="43"/>
      <c r="CL66" s="43"/>
      <c r="CM66" s="43"/>
      <c r="CN66" s="43"/>
      <c r="CO66" s="43"/>
      <c r="CP66" s="43"/>
      <c r="CQ66" s="43"/>
      <c r="CR66" s="43"/>
      <c r="CS66" s="43"/>
      <c r="CT66" s="43"/>
      <c r="CU66" s="43"/>
      <c r="CV66" s="43"/>
      <c r="CW66" s="43"/>
      <c r="CX66" s="43"/>
      <c r="CY66" s="43"/>
      <c r="CZ66" s="43"/>
      <c r="DA66" s="320"/>
      <c r="DB66" s="43"/>
      <c r="DC66" s="43"/>
      <c r="DD66" s="379"/>
      <c r="DE66" s="43"/>
      <c r="DF66" s="43"/>
      <c r="DG66" s="43"/>
      <c r="DH66" s="43"/>
      <c r="DI66" s="43"/>
      <c r="DJ66" s="43"/>
      <c r="DK66" s="43"/>
      <c r="DL66" s="43"/>
      <c r="DM66" s="43"/>
      <c r="DN66" s="43"/>
      <c r="DO66" s="43"/>
      <c r="DP66" s="43"/>
      <c r="DQ66" s="43"/>
      <c r="DR66" s="43"/>
      <c r="DS66" s="43"/>
      <c r="DT66" s="43"/>
      <c r="DU66" s="43"/>
      <c r="DV66" s="43"/>
      <c r="DW66" s="43"/>
      <c r="DX66" s="43"/>
      <c r="DY66" s="43"/>
      <c r="DZ66" s="43"/>
      <c r="EA66" s="331"/>
      <c r="EB66" s="331"/>
      <c r="EC66" s="378"/>
      <c r="ED66" s="344"/>
      <c r="EE66" s="331"/>
      <c r="EF66" s="331"/>
      <c r="EG66" s="43"/>
    </row>
    <row r="67" spans="1:137" ht="15.75">
      <c r="A67" s="68" t="s">
        <v>150</v>
      </c>
      <c r="B67" s="198" t="s">
        <v>1291</v>
      </c>
      <c r="C67" s="68" t="s">
        <v>658</v>
      </c>
      <c r="D67" s="199">
        <v>100</v>
      </c>
      <c r="E67" s="247">
        <v>100</v>
      </c>
      <c r="F67" s="199">
        <v>100</v>
      </c>
      <c r="G67" s="198" t="s">
        <v>1332</v>
      </c>
      <c r="H67" s="440" t="s">
        <v>1332</v>
      </c>
      <c r="I67" s="574" t="s">
        <v>1332</v>
      </c>
      <c r="J67" s="317" t="s">
        <v>1988</v>
      </c>
      <c r="K67" s="1077">
        <v>100</v>
      </c>
      <c r="L67" s="1077" t="s">
        <v>1332</v>
      </c>
      <c r="M67" s="1077">
        <v>1</v>
      </c>
      <c r="N67" s="1077">
        <v>37</v>
      </c>
      <c r="O67" s="1077">
        <v>34</v>
      </c>
      <c r="P67" s="1077">
        <v>2</v>
      </c>
      <c r="Q67" s="1077">
        <v>36</v>
      </c>
      <c r="R67" s="1077">
        <v>0</v>
      </c>
      <c r="S67" s="1077">
        <v>0</v>
      </c>
      <c r="T67" s="1077">
        <v>0</v>
      </c>
      <c r="U67" s="1077">
        <v>0</v>
      </c>
      <c r="V67" s="1077">
        <v>0</v>
      </c>
      <c r="W67" s="1077">
        <v>0</v>
      </c>
      <c r="X67" s="1077">
        <v>0</v>
      </c>
      <c r="Y67" s="1077">
        <v>0</v>
      </c>
      <c r="Z67" s="1077">
        <v>0</v>
      </c>
      <c r="AA67" s="1077">
        <v>0</v>
      </c>
      <c r="AB67" s="1077">
        <v>0</v>
      </c>
      <c r="AC67" s="1077">
        <v>0</v>
      </c>
      <c r="AD67" s="1077">
        <v>0</v>
      </c>
      <c r="AE67" s="1077">
        <v>0</v>
      </c>
      <c r="AF67" s="1077">
        <v>0</v>
      </c>
      <c r="AG67" s="1077">
        <v>0</v>
      </c>
      <c r="AH67" s="1077">
        <v>0</v>
      </c>
      <c r="AI67" s="1077">
        <v>0</v>
      </c>
      <c r="AJ67" s="1077">
        <v>0</v>
      </c>
      <c r="AK67" s="1077">
        <v>0</v>
      </c>
      <c r="AL67" s="1077">
        <v>0</v>
      </c>
      <c r="AM67" s="1077">
        <v>0</v>
      </c>
      <c r="AN67" s="1077">
        <v>1</v>
      </c>
      <c r="AO67" s="1077">
        <v>0</v>
      </c>
      <c r="AP67" s="1077">
        <v>0</v>
      </c>
      <c r="AQ67" s="1077">
        <v>0</v>
      </c>
      <c r="AR67" s="1077">
        <v>0</v>
      </c>
      <c r="AS67" s="1077">
        <v>0</v>
      </c>
      <c r="AT67" s="1077">
        <v>0</v>
      </c>
      <c r="AU67" s="1077">
        <v>0</v>
      </c>
      <c r="AV67" s="1077">
        <v>0</v>
      </c>
      <c r="AW67" s="1077">
        <v>0</v>
      </c>
      <c r="AX67" s="1077">
        <v>0</v>
      </c>
      <c r="AY67" s="1077" t="s">
        <v>1333</v>
      </c>
      <c r="AZ67" s="1077" t="s">
        <v>1333</v>
      </c>
      <c r="BA67" s="1077" t="s">
        <v>1333</v>
      </c>
      <c r="BB67" s="1077" t="s">
        <v>1333</v>
      </c>
      <c r="BC67" s="1077">
        <v>0</v>
      </c>
      <c r="BD67" s="1077">
        <v>0</v>
      </c>
      <c r="BE67" s="1077">
        <v>0</v>
      </c>
      <c r="BF67" s="1077">
        <v>1</v>
      </c>
      <c r="BG67" s="201" t="s">
        <v>150</v>
      </c>
      <c r="BH67" s="201" t="s">
        <v>716</v>
      </c>
      <c r="BI67" s="93" t="s">
        <v>1248</v>
      </c>
      <c r="BJ67" s="364">
        <v>171</v>
      </c>
      <c r="BK67" s="441" t="s">
        <v>1181</v>
      </c>
      <c r="BM67" s="369" t="s">
        <v>792</v>
      </c>
      <c r="BN67" s="375"/>
      <c r="BO67" s="375"/>
      <c r="BP67" s="375"/>
      <c r="BQ67" s="375"/>
      <c r="BR67" s="375"/>
      <c r="BS67" s="375"/>
      <c r="BT67" s="375"/>
      <c r="BU67" s="375"/>
      <c r="BV67" s="375"/>
      <c r="BW67" s="375"/>
      <c r="BX67" s="375"/>
      <c r="BY67" s="375"/>
      <c r="BZ67" s="375"/>
      <c r="CA67" s="375"/>
      <c r="CB67" s="375"/>
      <c r="CC67" s="376"/>
      <c r="CD67" s="376"/>
      <c r="CE67" s="43"/>
      <c r="CF67" s="43"/>
      <c r="CG67" s="43"/>
      <c r="CH67" s="43"/>
      <c r="CI67" s="43"/>
      <c r="CJ67" s="43"/>
      <c r="CK67" s="43"/>
      <c r="CL67" s="43"/>
      <c r="CM67" s="43"/>
      <c r="CN67" s="43"/>
      <c r="CO67" s="43"/>
      <c r="CP67" s="43"/>
      <c r="CQ67" s="43"/>
      <c r="CR67" s="43"/>
      <c r="CS67" s="43"/>
      <c r="CT67" s="43"/>
      <c r="CU67" s="43"/>
      <c r="CV67" s="43"/>
      <c r="CW67" s="43"/>
      <c r="CX67" s="43"/>
      <c r="CY67" s="43"/>
      <c r="CZ67" s="43"/>
      <c r="DA67" s="320"/>
      <c r="DB67" s="320"/>
      <c r="DC67" s="43"/>
      <c r="DD67" s="379"/>
      <c r="DE67" s="43"/>
      <c r="DF67" s="43"/>
      <c r="DG67" s="43"/>
      <c r="DH67" s="43"/>
      <c r="DI67" s="43"/>
      <c r="DJ67" s="43"/>
      <c r="DK67" s="43"/>
      <c r="DL67" s="43"/>
      <c r="DM67" s="43"/>
      <c r="DN67" s="43"/>
      <c r="DO67" s="43"/>
      <c r="DP67" s="43"/>
      <c r="DQ67" s="43"/>
      <c r="DR67" s="43"/>
      <c r="DS67" s="43"/>
      <c r="DT67" s="43"/>
      <c r="DU67" s="43"/>
      <c r="DV67" s="43"/>
      <c r="DW67" s="43"/>
      <c r="DX67" s="43"/>
      <c r="DY67" s="43"/>
      <c r="DZ67" s="43"/>
      <c r="EA67" s="331"/>
      <c r="EB67" s="331"/>
      <c r="EC67" s="378"/>
      <c r="ED67" s="344"/>
      <c r="EE67" s="331"/>
      <c r="EF67" s="331"/>
      <c r="EG67" s="43"/>
    </row>
    <row r="68" spans="1:137" ht="15.75">
      <c r="A68" s="68" t="s">
        <v>357</v>
      </c>
      <c r="B68" s="198" t="s">
        <v>1291</v>
      </c>
      <c r="C68" s="68" t="s">
        <v>589</v>
      </c>
      <c r="D68" s="199">
        <v>20</v>
      </c>
      <c r="E68" s="247">
        <v>100</v>
      </c>
      <c r="F68" s="199">
        <v>100</v>
      </c>
      <c r="G68" s="198" t="s">
        <v>1332</v>
      </c>
      <c r="H68" s="440" t="s">
        <v>1332</v>
      </c>
      <c r="I68" s="574" t="s">
        <v>1332</v>
      </c>
      <c r="J68" s="317" t="s">
        <v>2305</v>
      </c>
      <c r="K68" s="1077">
        <v>100</v>
      </c>
      <c r="L68" s="1077" t="s">
        <v>1190</v>
      </c>
      <c r="M68" s="1077">
        <v>0</v>
      </c>
      <c r="N68" s="1077">
        <v>0</v>
      </c>
      <c r="O68" s="1077">
        <v>0</v>
      </c>
      <c r="P68" s="1077">
        <v>0</v>
      </c>
      <c r="Q68" s="1077">
        <v>0</v>
      </c>
      <c r="R68" s="1077">
        <v>0</v>
      </c>
      <c r="S68" s="1077">
        <v>0</v>
      </c>
      <c r="T68" s="1077">
        <v>0</v>
      </c>
      <c r="U68" s="1077">
        <v>0</v>
      </c>
      <c r="V68" s="1077">
        <v>0</v>
      </c>
      <c r="W68" s="1077">
        <v>0</v>
      </c>
      <c r="X68" s="1077">
        <v>0</v>
      </c>
      <c r="Y68" s="1077">
        <v>0</v>
      </c>
      <c r="Z68" s="1077">
        <v>0</v>
      </c>
      <c r="AA68" s="1077">
        <v>0</v>
      </c>
      <c r="AB68" s="1077">
        <v>0</v>
      </c>
      <c r="AC68" s="1077">
        <v>0</v>
      </c>
      <c r="AD68" s="1077">
        <v>0</v>
      </c>
      <c r="AE68" s="1077">
        <v>0</v>
      </c>
      <c r="AF68" s="1077">
        <v>0</v>
      </c>
      <c r="AG68" s="1077">
        <v>0</v>
      </c>
      <c r="AH68" s="1077">
        <v>0</v>
      </c>
      <c r="AI68" s="1077">
        <v>0</v>
      </c>
      <c r="AJ68" s="1077">
        <v>0</v>
      </c>
      <c r="AK68" s="1077">
        <v>0</v>
      </c>
      <c r="AL68" s="1077">
        <v>0</v>
      </c>
      <c r="AM68" s="1077">
        <v>0</v>
      </c>
      <c r="AN68" s="1077">
        <v>0</v>
      </c>
      <c r="AO68" s="1077">
        <v>0</v>
      </c>
      <c r="AP68" s="1077">
        <v>0</v>
      </c>
      <c r="AQ68" s="1077">
        <v>0</v>
      </c>
      <c r="AR68" s="1077">
        <v>0</v>
      </c>
      <c r="AS68" s="1077">
        <v>0</v>
      </c>
      <c r="AT68" s="1077">
        <v>0</v>
      </c>
      <c r="AU68" s="1077">
        <v>0</v>
      </c>
      <c r="AV68" s="1077">
        <v>0</v>
      </c>
      <c r="AW68" s="1077">
        <v>0</v>
      </c>
      <c r="AX68" s="1077">
        <v>0</v>
      </c>
      <c r="AY68" s="1077" t="s">
        <v>1333</v>
      </c>
      <c r="AZ68" s="1077" t="s">
        <v>1333</v>
      </c>
      <c r="BA68" s="1077" t="s">
        <v>1333</v>
      </c>
      <c r="BB68" s="1077" t="s">
        <v>1333</v>
      </c>
      <c r="BC68" s="1077">
        <v>0</v>
      </c>
      <c r="BD68" s="1077">
        <v>0</v>
      </c>
      <c r="BE68" s="1077">
        <v>0</v>
      </c>
      <c r="BF68" s="1077">
        <v>0</v>
      </c>
      <c r="BG68" s="201" t="s">
        <v>357</v>
      </c>
      <c r="BH68" s="201" t="s">
        <v>589</v>
      </c>
      <c r="BI68" s="93" t="s">
        <v>1248</v>
      </c>
      <c r="BJ68" s="364">
        <v>171</v>
      </c>
      <c r="BK68" s="441" t="s">
        <v>1181</v>
      </c>
      <c r="BL68" s="331"/>
      <c r="BM68" s="369" t="s">
        <v>792</v>
      </c>
      <c r="BN68" s="375"/>
      <c r="BO68" s="375"/>
      <c r="BP68" s="375"/>
      <c r="BQ68" s="375"/>
      <c r="BR68" s="375"/>
      <c r="BS68" s="375"/>
      <c r="BT68" s="375"/>
      <c r="BU68" s="375"/>
      <c r="BV68" s="375"/>
      <c r="BW68" s="375"/>
      <c r="BX68" s="375"/>
      <c r="BY68" s="375"/>
      <c r="BZ68" s="375"/>
      <c r="CA68" s="375"/>
      <c r="CB68" s="375"/>
      <c r="CC68" s="376"/>
      <c r="CD68" s="376"/>
      <c r="CE68" s="43"/>
      <c r="CF68" s="43"/>
      <c r="CG68" s="43"/>
      <c r="CH68" s="43"/>
      <c r="CI68" s="43"/>
      <c r="CJ68" s="43"/>
      <c r="CK68" s="43"/>
      <c r="CL68" s="43"/>
      <c r="CM68" s="43"/>
      <c r="CN68" s="43"/>
      <c r="CO68" s="43"/>
      <c r="CP68" s="43"/>
      <c r="CQ68" s="43"/>
      <c r="CR68" s="43"/>
      <c r="CS68" s="43"/>
      <c r="CT68" s="43"/>
      <c r="CU68" s="43"/>
      <c r="CV68" s="43"/>
      <c r="CW68" s="43"/>
      <c r="CX68" s="43"/>
      <c r="CY68" s="43"/>
      <c r="CZ68" s="43"/>
      <c r="DA68" s="320"/>
      <c r="DB68" s="320"/>
      <c r="DC68" s="43"/>
      <c r="DD68" s="377"/>
      <c r="DE68" s="43"/>
      <c r="DF68" s="43"/>
      <c r="DG68" s="43"/>
      <c r="DH68" s="43"/>
      <c r="DI68" s="43"/>
      <c r="DJ68" s="43"/>
      <c r="DK68" s="43"/>
      <c r="DL68" s="43"/>
      <c r="DM68" s="43"/>
      <c r="DN68" s="43"/>
      <c r="DO68" s="43"/>
      <c r="DP68" s="43"/>
      <c r="DQ68" s="43"/>
      <c r="DR68" s="43"/>
      <c r="DS68" s="43"/>
      <c r="DT68" s="43"/>
      <c r="DU68" s="43"/>
      <c r="DV68" s="43"/>
      <c r="DW68" s="43"/>
      <c r="DX68" s="43"/>
      <c r="DY68" s="43"/>
      <c r="DZ68" s="43"/>
      <c r="EA68" s="331"/>
      <c r="EB68" s="331"/>
      <c r="EC68" s="378"/>
      <c r="ED68" s="344"/>
      <c r="EE68" s="331"/>
      <c r="EF68" s="331"/>
      <c r="EG68" s="43"/>
    </row>
    <row r="69" spans="1:137" ht="15.75">
      <c r="A69" s="68" t="s">
        <v>262</v>
      </c>
      <c r="B69" s="198" t="s">
        <v>1291</v>
      </c>
      <c r="C69" s="68" t="s">
        <v>808</v>
      </c>
      <c r="D69" s="199" t="s">
        <v>1190</v>
      </c>
      <c r="E69" s="203" t="s">
        <v>1190</v>
      </c>
      <c r="F69" s="199" t="s">
        <v>1190</v>
      </c>
      <c r="G69" s="198" t="s">
        <v>1190</v>
      </c>
      <c r="H69" s="440" t="s">
        <v>1190</v>
      </c>
      <c r="I69" s="574" t="s">
        <v>1972</v>
      </c>
      <c r="J69" s="317" t="s">
        <v>1190</v>
      </c>
      <c r="K69" s="1077" t="s">
        <v>1190</v>
      </c>
      <c r="L69" s="1077" t="s">
        <v>1190</v>
      </c>
      <c r="M69" s="1077">
        <v>0</v>
      </c>
      <c r="N69" s="1077">
        <v>0</v>
      </c>
      <c r="O69" s="1077">
        <v>0</v>
      </c>
      <c r="P69" s="1077">
        <v>0</v>
      </c>
      <c r="Q69" s="1077">
        <v>0</v>
      </c>
      <c r="R69" s="1077">
        <v>0</v>
      </c>
      <c r="S69" s="1077">
        <v>0</v>
      </c>
      <c r="T69" s="1077">
        <v>0</v>
      </c>
      <c r="U69" s="1077">
        <v>0</v>
      </c>
      <c r="V69" s="1077">
        <v>0</v>
      </c>
      <c r="W69" s="1077">
        <v>0</v>
      </c>
      <c r="X69" s="1077">
        <v>0</v>
      </c>
      <c r="Y69" s="1077">
        <v>0</v>
      </c>
      <c r="Z69" s="1077">
        <v>0</v>
      </c>
      <c r="AA69" s="1077">
        <v>0</v>
      </c>
      <c r="AB69" s="1077">
        <v>0</v>
      </c>
      <c r="AC69" s="1077">
        <v>0</v>
      </c>
      <c r="AD69" s="1077">
        <v>0</v>
      </c>
      <c r="AE69" s="1077">
        <v>0</v>
      </c>
      <c r="AF69" s="1077">
        <v>0</v>
      </c>
      <c r="AG69" s="1077">
        <v>0</v>
      </c>
      <c r="AH69" s="1077">
        <v>0</v>
      </c>
      <c r="AI69" s="1077">
        <v>0</v>
      </c>
      <c r="AJ69" s="1077">
        <v>0</v>
      </c>
      <c r="AK69" s="1077">
        <v>0</v>
      </c>
      <c r="AL69" s="1077">
        <v>0</v>
      </c>
      <c r="AM69" s="1077">
        <v>0</v>
      </c>
      <c r="AN69" s="1077">
        <v>0</v>
      </c>
      <c r="AO69" s="1077">
        <v>0</v>
      </c>
      <c r="AP69" s="1077">
        <v>0</v>
      </c>
      <c r="AQ69" s="1077">
        <v>0</v>
      </c>
      <c r="AR69" s="1077">
        <v>0</v>
      </c>
      <c r="AS69" s="1077">
        <v>0</v>
      </c>
      <c r="AT69" s="1077">
        <v>0</v>
      </c>
      <c r="AU69" s="1077">
        <v>0</v>
      </c>
      <c r="AV69" s="1077">
        <v>0</v>
      </c>
      <c r="AW69" s="1077">
        <v>0</v>
      </c>
      <c r="AX69" s="1077">
        <v>0</v>
      </c>
      <c r="AY69" s="1077" t="s">
        <v>1333</v>
      </c>
      <c r="AZ69" s="1077" t="s">
        <v>1333</v>
      </c>
      <c r="BA69" s="1077" t="s">
        <v>1333</v>
      </c>
      <c r="BB69" s="1077" t="s">
        <v>1333</v>
      </c>
      <c r="BC69" s="1077">
        <v>0</v>
      </c>
      <c r="BD69" s="1077">
        <v>0</v>
      </c>
      <c r="BE69" s="1077">
        <v>0</v>
      </c>
      <c r="BF69" s="1077">
        <v>0</v>
      </c>
      <c r="BG69" s="201" t="s">
        <v>262</v>
      </c>
      <c r="BH69" s="201" t="s">
        <v>808</v>
      </c>
      <c r="BI69" s="93" t="s">
        <v>1248</v>
      </c>
      <c r="BJ69" s="364">
        <v>171</v>
      </c>
      <c r="BK69" s="441" t="s">
        <v>1179</v>
      </c>
      <c r="BL69" s="331"/>
      <c r="BM69" s="369" t="s">
        <v>792</v>
      </c>
      <c r="BN69" s="375"/>
      <c r="BO69" s="375"/>
      <c r="BP69" s="375"/>
      <c r="BQ69" s="375"/>
      <c r="BR69" s="375"/>
      <c r="BS69" s="375"/>
      <c r="BT69" s="375"/>
      <c r="BU69" s="375"/>
      <c r="BV69" s="375"/>
      <c r="BW69" s="375"/>
      <c r="BX69" s="375"/>
      <c r="BY69" s="375"/>
      <c r="BZ69" s="375"/>
      <c r="CA69" s="375"/>
      <c r="CB69" s="375"/>
      <c r="CC69" s="376"/>
      <c r="CD69" s="376"/>
      <c r="CE69" s="43"/>
      <c r="CF69" s="43"/>
      <c r="CG69" s="43"/>
      <c r="CH69" s="43"/>
      <c r="CI69" s="43"/>
      <c r="CJ69" s="43"/>
      <c r="CK69" s="43"/>
      <c r="CL69" s="43"/>
      <c r="CM69" s="43"/>
      <c r="CN69" s="43"/>
      <c r="CO69" s="43"/>
      <c r="CP69" s="43"/>
      <c r="CQ69" s="43"/>
      <c r="CR69" s="43"/>
      <c r="CS69" s="43"/>
      <c r="CT69" s="43"/>
      <c r="CU69" s="43"/>
      <c r="CV69" s="43"/>
      <c r="CW69" s="43"/>
      <c r="CX69" s="43"/>
      <c r="CY69" s="43"/>
      <c r="CZ69" s="43"/>
      <c r="DA69" s="320"/>
      <c r="DB69" s="320"/>
      <c r="DC69" s="43"/>
      <c r="DD69" s="379"/>
      <c r="DE69" s="43"/>
      <c r="DF69" s="43"/>
      <c r="DG69" s="43"/>
      <c r="DH69" s="43"/>
      <c r="DI69" s="43"/>
      <c r="DJ69" s="43"/>
      <c r="DK69" s="43"/>
      <c r="DL69" s="43"/>
      <c r="DM69" s="43"/>
      <c r="DN69" s="43"/>
      <c r="DO69" s="43"/>
      <c r="DP69" s="43"/>
      <c r="DQ69" s="43"/>
      <c r="DR69" s="43"/>
      <c r="DS69" s="43"/>
      <c r="DT69" s="43"/>
      <c r="DU69" s="43"/>
      <c r="DV69" s="43"/>
      <c r="DW69" s="43"/>
      <c r="DX69" s="43"/>
      <c r="DY69" s="43"/>
      <c r="DZ69" s="43"/>
      <c r="EA69" s="331"/>
      <c r="EB69" s="331"/>
      <c r="EC69" s="378"/>
      <c r="ED69" s="344"/>
      <c r="EE69" s="331"/>
      <c r="EF69" s="331"/>
      <c r="EG69" s="43"/>
    </row>
    <row r="70" spans="1:137" ht="15.75">
      <c r="A70" s="68" t="s">
        <v>376</v>
      </c>
      <c r="B70" s="198" t="s">
        <v>1291</v>
      </c>
      <c r="C70" s="68" t="s">
        <v>601</v>
      </c>
      <c r="D70" s="199">
        <v>0</v>
      </c>
      <c r="E70" s="247">
        <v>100</v>
      </c>
      <c r="F70" s="199" t="s">
        <v>1190</v>
      </c>
      <c r="G70" s="198" t="s">
        <v>1405</v>
      </c>
      <c r="H70" s="440" t="s">
        <v>1332</v>
      </c>
      <c r="I70" s="574" t="s">
        <v>1332</v>
      </c>
      <c r="J70" s="317" t="s">
        <v>1332</v>
      </c>
      <c r="K70" s="1077">
        <v>100</v>
      </c>
      <c r="L70" s="1077" t="s">
        <v>1332</v>
      </c>
      <c r="M70" s="1077">
        <v>0</v>
      </c>
      <c r="N70" s="1077">
        <v>2</v>
      </c>
      <c r="O70" s="1077">
        <v>2</v>
      </c>
      <c r="P70" s="1077">
        <v>0</v>
      </c>
      <c r="Q70" s="1077">
        <v>2</v>
      </c>
      <c r="R70" s="1077">
        <v>0</v>
      </c>
      <c r="S70" s="1077">
        <v>0</v>
      </c>
      <c r="T70" s="1077">
        <v>0</v>
      </c>
      <c r="U70" s="1077">
        <v>0</v>
      </c>
      <c r="V70" s="1077">
        <v>0</v>
      </c>
      <c r="W70" s="1077">
        <v>0</v>
      </c>
      <c r="X70" s="1077">
        <v>0</v>
      </c>
      <c r="Y70" s="1077">
        <v>0</v>
      </c>
      <c r="Z70" s="1077">
        <v>0</v>
      </c>
      <c r="AA70" s="1077">
        <v>0</v>
      </c>
      <c r="AB70" s="1077">
        <v>0</v>
      </c>
      <c r="AC70" s="1077">
        <v>0</v>
      </c>
      <c r="AD70" s="1077">
        <v>0</v>
      </c>
      <c r="AE70" s="1077">
        <v>0</v>
      </c>
      <c r="AF70" s="1077">
        <v>0</v>
      </c>
      <c r="AG70" s="1077">
        <v>0</v>
      </c>
      <c r="AH70" s="1077">
        <v>0</v>
      </c>
      <c r="AI70" s="1077">
        <v>0</v>
      </c>
      <c r="AJ70" s="1077">
        <v>0</v>
      </c>
      <c r="AK70" s="1077">
        <v>0</v>
      </c>
      <c r="AL70" s="1077">
        <v>0</v>
      </c>
      <c r="AM70" s="1077">
        <v>0</v>
      </c>
      <c r="AN70" s="1077">
        <v>0</v>
      </c>
      <c r="AO70" s="1077">
        <v>0</v>
      </c>
      <c r="AP70" s="1077">
        <v>0</v>
      </c>
      <c r="AQ70" s="1077">
        <v>0</v>
      </c>
      <c r="AR70" s="1077">
        <v>0</v>
      </c>
      <c r="AS70" s="1077">
        <v>0</v>
      </c>
      <c r="AT70" s="1077">
        <v>0</v>
      </c>
      <c r="AU70" s="1077">
        <v>0</v>
      </c>
      <c r="AV70" s="1077">
        <v>0</v>
      </c>
      <c r="AW70" s="1077">
        <v>0</v>
      </c>
      <c r="AX70" s="1077">
        <v>0</v>
      </c>
      <c r="AY70" s="1077" t="s">
        <v>1333</v>
      </c>
      <c r="AZ70" s="1077" t="s">
        <v>1333</v>
      </c>
      <c r="BA70" s="1077" t="s">
        <v>1333</v>
      </c>
      <c r="BB70" s="1077" t="s">
        <v>1333</v>
      </c>
      <c r="BC70" s="1077">
        <v>0</v>
      </c>
      <c r="BD70" s="1077">
        <v>0</v>
      </c>
      <c r="BE70" s="1077">
        <v>0</v>
      </c>
      <c r="BF70" s="1077">
        <v>0</v>
      </c>
      <c r="BG70" s="201" t="s">
        <v>376</v>
      </c>
      <c r="BH70" s="201" t="s">
        <v>601</v>
      </c>
      <c r="BI70" s="93" t="s">
        <v>1248</v>
      </c>
      <c r="BJ70" s="364">
        <v>171</v>
      </c>
      <c r="BK70" s="441" t="s">
        <v>882</v>
      </c>
      <c r="BM70" s="369" t="s">
        <v>792</v>
      </c>
      <c r="BN70" s="375"/>
      <c r="BO70" s="375"/>
      <c r="BP70" s="375"/>
      <c r="BQ70" s="375"/>
      <c r="BR70" s="375"/>
      <c r="BS70" s="375"/>
      <c r="BT70" s="375"/>
      <c r="BU70" s="375"/>
      <c r="BV70" s="375"/>
      <c r="BW70" s="375"/>
      <c r="BX70" s="375"/>
      <c r="BY70" s="375"/>
      <c r="BZ70" s="375"/>
      <c r="CA70" s="375"/>
      <c r="CB70" s="375"/>
      <c r="CC70" s="376"/>
      <c r="CD70" s="376"/>
      <c r="CE70" s="43"/>
      <c r="CF70" s="43"/>
      <c r="CG70" s="43"/>
      <c r="CH70" s="43"/>
      <c r="CI70" s="43"/>
      <c r="CJ70" s="43"/>
      <c r="CK70" s="43"/>
      <c r="CL70" s="43"/>
      <c r="CM70" s="43"/>
      <c r="CN70" s="43"/>
      <c r="CO70" s="43"/>
      <c r="CP70" s="43"/>
      <c r="CQ70" s="43"/>
      <c r="CR70" s="43"/>
      <c r="CS70" s="43"/>
      <c r="CT70" s="43"/>
      <c r="CU70" s="43"/>
      <c r="CV70" s="43"/>
      <c r="CW70" s="43"/>
      <c r="CX70" s="43"/>
      <c r="CY70" s="43"/>
      <c r="CZ70" s="43"/>
      <c r="DA70" s="320"/>
      <c r="DB70" s="320"/>
      <c r="DC70" s="43"/>
      <c r="DD70" s="377"/>
      <c r="DE70" s="43"/>
      <c r="DF70" s="43"/>
      <c r="DG70" s="43"/>
      <c r="DH70" s="43"/>
      <c r="DI70" s="43"/>
      <c r="DJ70" s="43"/>
      <c r="DK70" s="43"/>
      <c r="DL70" s="43"/>
      <c r="DM70" s="43"/>
      <c r="DN70" s="43"/>
      <c r="DO70" s="43"/>
      <c r="DP70" s="43"/>
      <c r="DQ70" s="43"/>
      <c r="DR70" s="43"/>
      <c r="DS70" s="43"/>
      <c r="DT70" s="43"/>
      <c r="DU70" s="43"/>
      <c r="DV70" s="43"/>
      <c r="DW70" s="43"/>
      <c r="DX70" s="43"/>
      <c r="DY70" s="43"/>
      <c r="DZ70" s="43"/>
      <c r="EA70" s="331"/>
      <c r="EB70" s="331"/>
      <c r="EC70" s="378"/>
      <c r="ED70" s="344"/>
      <c r="EE70" s="331"/>
      <c r="EF70" s="331"/>
      <c r="EG70" s="43"/>
    </row>
    <row r="71" spans="1:137" ht="15.75">
      <c r="A71" s="68" t="s">
        <v>7</v>
      </c>
      <c r="B71" s="198" t="s">
        <v>1296</v>
      </c>
      <c r="C71" s="68" t="s">
        <v>523</v>
      </c>
      <c r="D71" s="199">
        <v>81.819999999999993</v>
      </c>
      <c r="E71" s="247">
        <v>100</v>
      </c>
      <c r="F71" s="199">
        <v>100</v>
      </c>
      <c r="G71" s="198" t="s">
        <v>1332</v>
      </c>
      <c r="H71" s="440" t="s">
        <v>1332</v>
      </c>
      <c r="I71" s="574" t="s">
        <v>1332</v>
      </c>
      <c r="J71" s="317" t="s">
        <v>1332</v>
      </c>
      <c r="K71" s="1077">
        <v>100</v>
      </c>
      <c r="L71" s="1077" t="s">
        <v>1332</v>
      </c>
      <c r="M71" s="1077">
        <v>0</v>
      </c>
      <c r="N71" s="1077">
        <v>4</v>
      </c>
      <c r="O71" s="1077">
        <v>3</v>
      </c>
      <c r="P71" s="1077">
        <v>1</v>
      </c>
      <c r="Q71" s="1077">
        <v>4</v>
      </c>
      <c r="R71" s="1077">
        <v>0</v>
      </c>
      <c r="S71" s="1077">
        <v>0</v>
      </c>
      <c r="T71" s="1077">
        <v>0</v>
      </c>
      <c r="U71" s="1077">
        <v>0</v>
      </c>
      <c r="V71" s="1077">
        <v>0</v>
      </c>
      <c r="W71" s="1077">
        <v>0</v>
      </c>
      <c r="X71" s="1077">
        <v>0</v>
      </c>
      <c r="Y71" s="1077">
        <v>0</v>
      </c>
      <c r="Z71" s="1077">
        <v>0</v>
      </c>
      <c r="AA71" s="1077">
        <v>0</v>
      </c>
      <c r="AB71" s="1077">
        <v>0</v>
      </c>
      <c r="AC71" s="1077">
        <v>0</v>
      </c>
      <c r="AD71" s="1077">
        <v>0</v>
      </c>
      <c r="AE71" s="1077">
        <v>0</v>
      </c>
      <c r="AF71" s="1077">
        <v>0</v>
      </c>
      <c r="AG71" s="1077">
        <v>0</v>
      </c>
      <c r="AH71" s="1077">
        <v>0</v>
      </c>
      <c r="AI71" s="1077">
        <v>0</v>
      </c>
      <c r="AJ71" s="1077">
        <v>0</v>
      </c>
      <c r="AK71" s="1077">
        <v>0</v>
      </c>
      <c r="AL71" s="1077">
        <v>0</v>
      </c>
      <c r="AM71" s="1077">
        <v>0</v>
      </c>
      <c r="AN71" s="1077">
        <v>0</v>
      </c>
      <c r="AO71" s="1077">
        <v>0</v>
      </c>
      <c r="AP71" s="1077">
        <v>0</v>
      </c>
      <c r="AQ71" s="1077">
        <v>0</v>
      </c>
      <c r="AR71" s="1077">
        <v>0</v>
      </c>
      <c r="AS71" s="1077">
        <v>0</v>
      </c>
      <c r="AT71" s="1077">
        <v>0</v>
      </c>
      <c r="AU71" s="1077">
        <v>0</v>
      </c>
      <c r="AV71" s="1077">
        <v>0</v>
      </c>
      <c r="AW71" s="1077">
        <v>0</v>
      </c>
      <c r="AX71" s="1077">
        <v>0</v>
      </c>
      <c r="AY71" s="1077" t="s">
        <v>1333</v>
      </c>
      <c r="AZ71" s="1077" t="s">
        <v>1333</v>
      </c>
      <c r="BA71" s="1077" t="s">
        <v>1333</v>
      </c>
      <c r="BB71" s="1077" t="s">
        <v>1333</v>
      </c>
      <c r="BC71" s="1077">
        <v>0</v>
      </c>
      <c r="BD71" s="1077">
        <v>0</v>
      </c>
      <c r="BE71" s="1077">
        <v>0</v>
      </c>
      <c r="BF71" s="1077">
        <v>0</v>
      </c>
      <c r="BG71" s="201" t="s">
        <v>7</v>
      </c>
      <c r="BH71" s="201" t="s">
        <v>523</v>
      </c>
      <c r="BI71" s="93" t="s">
        <v>1228</v>
      </c>
      <c r="BJ71" s="364">
        <v>113</v>
      </c>
      <c r="BK71" s="441" t="s">
        <v>1181</v>
      </c>
      <c r="BM71" s="369" t="s">
        <v>792</v>
      </c>
      <c r="BN71" s="312"/>
      <c r="BO71" s="312"/>
      <c r="BP71" s="312"/>
      <c r="BQ71" s="312"/>
      <c r="BR71" s="312"/>
      <c r="BS71" s="312"/>
      <c r="BT71" s="312"/>
      <c r="BU71" s="312"/>
      <c r="BV71" s="312"/>
      <c r="BW71" s="312"/>
      <c r="BX71" s="312"/>
      <c r="BY71" s="312"/>
      <c r="BZ71" s="312"/>
      <c r="CA71" s="312"/>
      <c r="CB71" s="312"/>
      <c r="CC71" s="312"/>
      <c r="CD71" s="312"/>
      <c r="CE71" s="312"/>
      <c r="CF71" s="312"/>
      <c r="CG71" s="312"/>
      <c r="CH71" s="312"/>
      <c r="CI71" s="312"/>
      <c r="CJ71" s="312"/>
      <c r="CK71" s="312"/>
      <c r="CL71" s="312"/>
      <c r="CM71" s="312"/>
      <c r="CN71" s="312"/>
      <c r="CO71" s="312"/>
      <c r="CP71" s="312"/>
      <c r="CQ71" s="312"/>
      <c r="CR71" s="312"/>
      <c r="CS71" s="312"/>
      <c r="CT71" s="312"/>
      <c r="CU71" s="312"/>
      <c r="CV71" s="312"/>
      <c r="CW71" s="312"/>
      <c r="CX71" s="312"/>
      <c r="CY71" s="312"/>
      <c r="CZ71" s="312"/>
      <c r="DA71" s="312"/>
      <c r="DB71" s="312"/>
      <c r="DC71" s="312"/>
      <c r="DD71" s="312"/>
      <c r="DE71" s="312"/>
      <c r="DF71" s="312"/>
      <c r="DG71" s="312"/>
      <c r="DH71" s="312"/>
      <c r="DI71" s="312"/>
      <c r="DJ71" s="312"/>
      <c r="DK71" s="312"/>
      <c r="DL71" s="312"/>
      <c r="DM71" s="312"/>
      <c r="DN71" s="312"/>
      <c r="DO71" s="312"/>
      <c r="DP71" s="312"/>
      <c r="DQ71" s="312"/>
      <c r="DR71" s="312"/>
      <c r="DS71" s="312"/>
      <c r="DT71" s="312"/>
      <c r="DU71" s="312"/>
      <c r="DV71" s="312"/>
      <c r="DW71" s="312"/>
      <c r="DX71" s="312"/>
      <c r="DY71" s="312"/>
      <c r="DZ71" s="312"/>
      <c r="EA71" s="312"/>
      <c r="EB71" s="312"/>
      <c r="EC71" s="312"/>
      <c r="ED71" s="312"/>
      <c r="EE71" s="312"/>
      <c r="EF71" s="312"/>
      <c r="EG71" s="312"/>
    </row>
    <row r="72" spans="1:137" ht="15.75">
      <c r="A72" s="68" t="s">
        <v>290</v>
      </c>
      <c r="B72" s="198" t="s">
        <v>1296</v>
      </c>
      <c r="C72" s="68" t="s">
        <v>614</v>
      </c>
      <c r="D72" s="199">
        <v>75</v>
      </c>
      <c r="E72" s="247">
        <v>100</v>
      </c>
      <c r="F72" s="199">
        <v>100</v>
      </c>
      <c r="G72" s="198" t="s">
        <v>1332</v>
      </c>
      <c r="H72" s="440" t="s">
        <v>1332</v>
      </c>
      <c r="I72" s="574" t="s">
        <v>1332</v>
      </c>
      <c r="J72" s="317" t="s">
        <v>1332</v>
      </c>
      <c r="K72" s="1077">
        <v>100</v>
      </c>
      <c r="L72" s="1077" t="s">
        <v>1332</v>
      </c>
      <c r="M72" s="1077">
        <v>0</v>
      </c>
      <c r="N72" s="1077">
        <v>3</v>
      </c>
      <c r="O72" s="1077">
        <v>2</v>
      </c>
      <c r="P72" s="1077">
        <v>1</v>
      </c>
      <c r="Q72" s="1077">
        <v>3</v>
      </c>
      <c r="R72" s="1077">
        <v>0</v>
      </c>
      <c r="S72" s="1077">
        <v>0</v>
      </c>
      <c r="T72" s="1077">
        <v>0</v>
      </c>
      <c r="U72" s="1077">
        <v>0</v>
      </c>
      <c r="V72" s="1077">
        <v>0</v>
      </c>
      <c r="W72" s="1077">
        <v>0</v>
      </c>
      <c r="X72" s="1077">
        <v>0</v>
      </c>
      <c r="Y72" s="1077">
        <v>0</v>
      </c>
      <c r="Z72" s="1077">
        <v>0</v>
      </c>
      <c r="AA72" s="1077">
        <v>0</v>
      </c>
      <c r="AB72" s="1077">
        <v>0</v>
      </c>
      <c r="AC72" s="1077">
        <v>0</v>
      </c>
      <c r="AD72" s="1077">
        <v>0</v>
      </c>
      <c r="AE72" s="1077">
        <v>0</v>
      </c>
      <c r="AF72" s="1077">
        <v>0</v>
      </c>
      <c r="AG72" s="1077">
        <v>0</v>
      </c>
      <c r="AH72" s="1077">
        <v>0</v>
      </c>
      <c r="AI72" s="1077">
        <v>0</v>
      </c>
      <c r="AJ72" s="1077">
        <v>0</v>
      </c>
      <c r="AK72" s="1077">
        <v>0</v>
      </c>
      <c r="AL72" s="1077">
        <v>0</v>
      </c>
      <c r="AM72" s="1077">
        <v>0</v>
      </c>
      <c r="AN72" s="1077">
        <v>0</v>
      </c>
      <c r="AO72" s="1077">
        <v>0</v>
      </c>
      <c r="AP72" s="1077">
        <v>0</v>
      </c>
      <c r="AQ72" s="1077">
        <v>0</v>
      </c>
      <c r="AR72" s="1077">
        <v>0</v>
      </c>
      <c r="AS72" s="1077">
        <v>0</v>
      </c>
      <c r="AT72" s="1077">
        <v>0</v>
      </c>
      <c r="AU72" s="1077">
        <v>0</v>
      </c>
      <c r="AV72" s="1077">
        <v>0</v>
      </c>
      <c r="AW72" s="1077">
        <v>0</v>
      </c>
      <c r="AX72" s="1077">
        <v>0</v>
      </c>
      <c r="AY72" s="1077" t="s">
        <v>1333</v>
      </c>
      <c r="AZ72" s="1077" t="s">
        <v>1333</v>
      </c>
      <c r="BA72" s="1077" t="s">
        <v>1333</v>
      </c>
      <c r="BB72" s="1077" t="s">
        <v>1333</v>
      </c>
      <c r="BC72" s="1077">
        <v>0</v>
      </c>
      <c r="BD72" s="1077">
        <v>0</v>
      </c>
      <c r="BE72" s="1077">
        <v>0</v>
      </c>
      <c r="BF72" s="1077">
        <v>0</v>
      </c>
      <c r="BG72" s="201" t="s">
        <v>290</v>
      </c>
      <c r="BH72" s="201" t="s">
        <v>614</v>
      </c>
      <c r="BI72" s="93" t="s">
        <v>1228</v>
      </c>
      <c r="BJ72" s="364">
        <v>113</v>
      </c>
      <c r="BK72" s="441" t="s">
        <v>882</v>
      </c>
      <c r="BM72" s="369" t="s">
        <v>792</v>
      </c>
      <c r="BN72" s="375"/>
      <c r="BO72" s="375"/>
      <c r="BP72" s="375"/>
      <c r="BQ72" s="375"/>
      <c r="BR72" s="375"/>
      <c r="BS72" s="375"/>
      <c r="BT72" s="375"/>
      <c r="BU72" s="375"/>
      <c r="BV72" s="375"/>
      <c r="BW72" s="375"/>
      <c r="BX72" s="375"/>
      <c r="BY72" s="375"/>
      <c r="BZ72" s="375"/>
      <c r="CA72" s="375"/>
      <c r="CB72" s="375"/>
      <c r="CC72" s="376"/>
      <c r="CD72" s="376"/>
      <c r="CE72" s="43"/>
      <c r="CF72" s="43"/>
      <c r="CG72" s="380"/>
      <c r="CH72" s="380"/>
      <c r="CI72" s="43"/>
      <c r="CJ72" s="43"/>
      <c r="CK72" s="43"/>
      <c r="CL72" s="43"/>
      <c r="CM72" s="380"/>
      <c r="CN72" s="380"/>
      <c r="CO72" s="43"/>
      <c r="CP72" s="380"/>
      <c r="CQ72" s="43"/>
      <c r="CR72" s="43"/>
      <c r="CS72" s="380"/>
      <c r="CT72" s="43"/>
      <c r="CU72" s="43"/>
      <c r="CV72" s="43"/>
      <c r="CW72" s="43"/>
      <c r="CX72" s="43"/>
      <c r="CY72" s="43"/>
      <c r="CZ72" s="43"/>
      <c r="DA72" s="320"/>
      <c r="DB72" s="320"/>
      <c r="DC72" s="43"/>
      <c r="DD72" s="379"/>
      <c r="DE72" s="43"/>
      <c r="DF72" s="43"/>
      <c r="DG72" s="43"/>
      <c r="DH72" s="43"/>
      <c r="DI72" s="43"/>
      <c r="DJ72" s="43"/>
      <c r="DK72" s="43"/>
      <c r="DL72" s="43"/>
      <c r="DM72" s="43"/>
      <c r="DN72" s="43"/>
      <c r="DO72" s="43"/>
      <c r="DP72" s="43"/>
      <c r="DQ72" s="43"/>
      <c r="DR72" s="43"/>
      <c r="DS72" s="43"/>
      <c r="DT72" s="43"/>
      <c r="DU72" s="43"/>
      <c r="DV72" s="43"/>
      <c r="DW72" s="43"/>
      <c r="DX72" s="43"/>
      <c r="DY72" s="43"/>
      <c r="DZ72" s="43"/>
      <c r="EA72" s="331"/>
      <c r="EB72" s="331"/>
      <c r="EC72" s="378"/>
      <c r="ED72" s="344"/>
      <c r="EE72" s="331"/>
      <c r="EF72" s="331"/>
      <c r="EG72" s="43"/>
    </row>
    <row r="73" spans="1:137" ht="15.75">
      <c r="A73" s="68" t="s">
        <v>159</v>
      </c>
      <c r="B73" s="198" t="s">
        <v>1296</v>
      </c>
      <c r="C73" s="68" t="s">
        <v>672</v>
      </c>
      <c r="D73" s="199" t="s">
        <v>1190</v>
      </c>
      <c r="E73" s="203" t="s">
        <v>1190</v>
      </c>
      <c r="F73" s="199" t="s">
        <v>1190</v>
      </c>
      <c r="G73" s="198" t="s">
        <v>1190</v>
      </c>
      <c r="H73" s="440" t="s">
        <v>1332</v>
      </c>
      <c r="I73" s="574" t="s">
        <v>1332</v>
      </c>
      <c r="J73" s="317" t="s">
        <v>1190</v>
      </c>
      <c r="K73" s="1077" t="s">
        <v>1190</v>
      </c>
      <c r="L73" s="1077" t="s">
        <v>1332</v>
      </c>
      <c r="M73" s="1077">
        <v>0</v>
      </c>
      <c r="N73" s="1077">
        <v>3</v>
      </c>
      <c r="O73" s="1077">
        <v>3</v>
      </c>
      <c r="P73" s="1077">
        <v>0</v>
      </c>
      <c r="Q73" s="1077">
        <v>3</v>
      </c>
      <c r="R73" s="1077">
        <v>0</v>
      </c>
      <c r="S73" s="1077">
        <v>0</v>
      </c>
      <c r="T73" s="1077">
        <v>0</v>
      </c>
      <c r="U73" s="1077">
        <v>0</v>
      </c>
      <c r="V73" s="1077">
        <v>0</v>
      </c>
      <c r="W73" s="1077">
        <v>0</v>
      </c>
      <c r="X73" s="1077">
        <v>0</v>
      </c>
      <c r="Y73" s="1077">
        <v>0</v>
      </c>
      <c r="Z73" s="1077">
        <v>0</v>
      </c>
      <c r="AA73" s="1077">
        <v>0</v>
      </c>
      <c r="AB73" s="1077">
        <v>0</v>
      </c>
      <c r="AC73" s="1077">
        <v>0</v>
      </c>
      <c r="AD73" s="1077">
        <v>0</v>
      </c>
      <c r="AE73" s="1077">
        <v>0</v>
      </c>
      <c r="AF73" s="1077">
        <v>0</v>
      </c>
      <c r="AG73" s="1077">
        <v>0</v>
      </c>
      <c r="AH73" s="1077">
        <v>0</v>
      </c>
      <c r="AI73" s="1077">
        <v>0</v>
      </c>
      <c r="AJ73" s="1077">
        <v>0</v>
      </c>
      <c r="AK73" s="1077">
        <v>0</v>
      </c>
      <c r="AL73" s="1077">
        <v>0</v>
      </c>
      <c r="AM73" s="1077">
        <v>0</v>
      </c>
      <c r="AN73" s="1077">
        <v>0</v>
      </c>
      <c r="AO73" s="1077">
        <v>0</v>
      </c>
      <c r="AP73" s="1077">
        <v>0</v>
      </c>
      <c r="AQ73" s="1077">
        <v>0</v>
      </c>
      <c r="AR73" s="1077">
        <v>0</v>
      </c>
      <c r="AS73" s="1077">
        <v>0</v>
      </c>
      <c r="AT73" s="1077">
        <v>0</v>
      </c>
      <c r="AU73" s="1077">
        <v>0</v>
      </c>
      <c r="AV73" s="1077">
        <v>0</v>
      </c>
      <c r="AW73" s="1077">
        <v>0</v>
      </c>
      <c r="AX73" s="1077">
        <v>0</v>
      </c>
      <c r="AY73" s="1077" t="s">
        <v>1333</v>
      </c>
      <c r="AZ73" s="1077" t="s">
        <v>1333</v>
      </c>
      <c r="BA73" s="1077" t="s">
        <v>1333</v>
      </c>
      <c r="BB73" s="1077" t="s">
        <v>1333</v>
      </c>
      <c r="BC73" s="1077">
        <v>0</v>
      </c>
      <c r="BD73" s="1077">
        <v>0</v>
      </c>
      <c r="BE73" s="1077">
        <v>0</v>
      </c>
      <c r="BF73" s="1077">
        <v>0</v>
      </c>
      <c r="BG73" s="201" t="s">
        <v>159</v>
      </c>
      <c r="BH73" s="201" t="s">
        <v>672</v>
      </c>
      <c r="BI73" s="93" t="s">
        <v>1228</v>
      </c>
      <c r="BJ73" s="364">
        <v>113</v>
      </c>
      <c r="BK73" s="441" t="s">
        <v>882</v>
      </c>
      <c r="BM73" s="369" t="s">
        <v>792</v>
      </c>
      <c r="BN73" s="375"/>
      <c r="BO73" s="375"/>
      <c r="BP73" s="375"/>
      <c r="BQ73" s="375"/>
      <c r="BR73" s="375"/>
      <c r="BS73" s="375"/>
      <c r="BT73" s="375"/>
      <c r="BU73" s="375"/>
      <c r="BV73" s="375"/>
      <c r="BW73" s="375"/>
      <c r="BX73" s="375"/>
      <c r="BY73" s="375"/>
      <c r="BZ73" s="375"/>
      <c r="CA73" s="375"/>
      <c r="CB73" s="375"/>
      <c r="CC73" s="376"/>
      <c r="CD73" s="376"/>
      <c r="CE73" s="43"/>
      <c r="CF73" s="43"/>
      <c r="CG73" s="43"/>
      <c r="CH73" s="43"/>
      <c r="CI73" s="43"/>
      <c r="CJ73" s="43"/>
      <c r="CK73" s="43"/>
      <c r="CL73" s="43"/>
      <c r="CM73" s="43"/>
      <c r="CN73" s="43"/>
      <c r="CO73" s="43"/>
      <c r="CP73" s="43"/>
      <c r="CQ73" s="43"/>
      <c r="CR73" s="43"/>
      <c r="CS73" s="43"/>
      <c r="CT73" s="43"/>
      <c r="CU73" s="43"/>
      <c r="CV73" s="43"/>
      <c r="CW73" s="43"/>
      <c r="CX73" s="43"/>
      <c r="CY73" s="43"/>
      <c r="CZ73" s="43"/>
      <c r="DA73" s="320"/>
      <c r="DB73" s="320"/>
      <c r="DC73" s="43"/>
      <c r="DD73" s="377"/>
      <c r="DE73" s="43"/>
      <c r="DF73" s="43"/>
      <c r="DG73" s="43"/>
      <c r="DH73" s="43"/>
      <c r="DI73" s="43"/>
      <c r="DJ73" s="43"/>
      <c r="DK73" s="43"/>
      <c r="DL73" s="43"/>
      <c r="DM73" s="43"/>
      <c r="DN73" s="43"/>
      <c r="DO73" s="43"/>
      <c r="DP73" s="43"/>
      <c r="DQ73" s="43"/>
      <c r="DR73" s="43"/>
      <c r="DS73" s="43"/>
      <c r="DT73" s="43"/>
      <c r="DU73" s="43"/>
      <c r="DV73" s="43"/>
      <c r="DW73" s="43"/>
      <c r="DX73" s="43"/>
      <c r="DY73" s="43"/>
      <c r="DZ73" s="43"/>
      <c r="EA73" s="331"/>
      <c r="EB73" s="331"/>
      <c r="EC73" s="378"/>
      <c r="ED73" s="344"/>
      <c r="EE73" s="331"/>
      <c r="EF73" s="331"/>
      <c r="EG73" s="43"/>
    </row>
    <row r="74" spans="1:137" ht="15.75">
      <c r="A74" s="68" t="s">
        <v>1167</v>
      </c>
      <c r="B74" s="198" t="s">
        <v>1296</v>
      </c>
      <c r="C74" s="68" t="s">
        <v>648</v>
      </c>
      <c r="D74" s="199" t="s">
        <v>1190</v>
      </c>
      <c r="E74" s="203" t="s">
        <v>1190</v>
      </c>
      <c r="F74" s="199" t="s">
        <v>1190</v>
      </c>
      <c r="G74" s="198" t="s">
        <v>1190</v>
      </c>
      <c r="H74" s="440" t="s">
        <v>1190</v>
      </c>
      <c r="I74" s="574" t="s">
        <v>1972</v>
      </c>
      <c r="J74" s="317" t="s">
        <v>1190</v>
      </c>
      <c r="K74" s="1077" t="s">
        <v>1190</v>
      </c>
      <c r="L74" s="1077" t="s">
        <v>1332</v>
      </c>
      <c r="M74" s="1077">
        <v>0</v>
      </c>
      <c r="N74" s="1077">
        <v>1</v>
      </c>
      <c r="O74" s="1077">
        <v>1</v>
      </c>
      <c r="P74" s="1077">
        <v>0</v>
      </c>
      <c r="Q74" s="1077">
        <v>1</v>
      </c>
      <c r="R74" s="1077">
        <v>0</v>
      </c>
      <c r="S74" s="1077">
        <v>0</v>
      </c>
      <c r="T74" s="1077">
        <v>0</v>
      </c>
      <c r="U74" s="1077">
        <v>0</v>
      </c>
      <c r="V74" s="1077">
        <v>0</v>
      </c>
      <c r="W74" s="1077">
        <v>0</v>
      </c>
      <c r="X74" s="1077">
        <v>0</v>
      </c>
      <c r="Y74" s="1077">
        <v>0</v>
      </c>
      <c r="Z74" s="1077">
        <v>0</v>
      </c>
      <c r="AA74" s="1077">
        <v>0</v>
      </c>
      <c r="AB74" s="1077">
        <v>0</v>
      </c>
      <c r="AC74" s="1077">
        <v>0</v>
      </c>
      <c r="AD74" s="1077">
        <v>0</v>
      </c>
      <c r="AE74" s="1077">
        <v>0</v>
      </c>
      <c r="AF74" s="1077">
        <v>0</v>
      </c>
      <c r="AG74" s="1077">
        <v>0</v>
      </c>
      <c r="AH74" s="1077">
        <v>0</v>
      </c>
      <c r="AI74" s="1077">
        <v>0</v>
      </c>
      <c r="AJ74" s="1077">
        <v>0</v>
      </c>
      <c r="AK74" s="1077">
        <v>0</v>
      </c>
      <c r="AL74" s="1077">
        <v>0</v>
      </c>
      <c r="AM74" s="1077">
        <v>0</v>
      </c>
      <c r="AN74" s="1077">
        <v>0</v>
      </c>
      <c r="AO74" s="1077">
        <v>0</v>
      </c>
      <c r="AP74" s="1077">
        <v>0</v>
      </c>
      <c r="AQ74" s="1077">
        <v>0</v>
      </c>
      <c r="AR74" s="1077">
        <v>0</v>
      </c>
      <c r="AS74" s="1077">
        <v>0</v>
      </c>
      <c r="AT74" s="1077">
        <v>0</v>
      </c>
      <c r="AU74" s="1077">
        <v>0</v>
      </c>
      <c r="AV74" s="1077">
        <v>0</v>
      </c>
      <c r="AW74" s="1077">
        <v>0</v>
      </c>
      <c r="AX74" s="1077">
        <v>0</v>
      </c>
      <c r="AY74" s="1077" t="s">
        <v>1333</v>
      </c>
      <c r="AZ74" s="1077" t="s">
        <v>1333</v>
      </c>
      <c r="BA74" s="1077" t="s">
        <v>1333</v>
      </c>
      <c r="BB74" s="1077" t="s">
        <v>1333</v>
      </c>
      <c r="BC74" s="1077">
        <v>0</v>
      </c>
      <c r="BD74" s="1077">
        <v>0</v>
      </c>
      <c r="BE74" s="1077">
        <v>0</v>
      </c>
      <c r="BF74" s="1077">
        <v>0</v>
      </c>
      <c r="BG74" s="201" t="s">
        <v>1167</v>
      </c>
      <c r="BH74" s="201" t="s">
        <v>648</v>
      </c>
      <c r="BI74" s="93" t="s">
        <v>1228</v>
      </c>
      <c r="BJ74" s="364">
        <v>113</v>
      </c>
      <c r="BK74" s="441" t="s">
        <v>1180</v>
      </c>
      <c r="BM74" s="369" t="s">
        <v>792</v>
      </c>
      <c r="BN74" s="375"/>
      <c r="BO74" s="375"/>
      <c r="BP74" s="375"/>
      <c r="BQ74" s="375"/>
      <c r="BR74" s="375"/>
      <c r="BS74" s="375"/>
      <c r="BT74" s="375"/>
      <c r="BU74" s="375"/>
      <c r="BV74" s="375"/>
      <c r="BW74" s="375"/>
      <c r="BX74" s="375"/>
      <c r="BY74" s="375"/>
      <c r="BZ74" s="375"/>
      <c r="CA74" s="375"/>
      <c r="CB74" s="375"/>
      <c r="CC74" s="376"/>
      <c r="CD74" s="376"/>
      <c r="CE74" s="43"/>
      <c r="CF74" s="43"/>
      <c r="CG74" s="43"/>
      <c r="CH74" s="43"/>
      <c r="CI74" s="43"/>
      <c r="CJ74" s="43"/>
      <c r="CK74" s="43"/>
      <c r="CL74" s="43"/>
      <c r="CM74" s="43"/>
      <c r="CN74" s="43"/>
      <c r="CO74" s="43"/>
      <c r="CP74" s="43"/>
      <c r="CQ74" s="43"/>
      <c r="CR74" s="43"/>
      <c r="CS74" s="43"/>
      <c r="CT74" s="43"/>
      <c r="CU74" s="43"/>
      <c r="CV74" s="43"/>
      <c r="CW74" s="43"/>
      <c r="CX74" s="43"/>
      <c r="CY74" s="43"/>
      <c r="CZ74" s="43"/>
      <c r="DA74" s="320"/>
      <c r="DB74" s="320"/>
      <c r="DC74" s="43"/>
      <c r="DD74" s="377"/>
      <c r="DE74" s="43"/>
      <c r="DF74" s="43"/>
      <c r="DG74" s="43"/>
      <c r="DH74" s="43"/>
      <c r="DI74" s="43"/>
      <c r="DJ74" s="43"/>
      <c r="DK74" s="43"/>
      <c r="DL74" s="43"/>
      <c r="DM74" s="43"/>
      <c r="DN74" s="43"/>
      <c r="DO74" s="43"/>
      <c r="DP74" s="43"/>
      <c r="DQ74" s="43"/>
      <c r="DR74" s="43"/>
      <c r="DS74" s="43"/>
      <c r="DT74" s="43"/>
      <c r="DU74" s="43"/>
      <c r="DV74" s="43"/>
      <c r="DW74" s="43"/>
      <c r="DX74" s="43"/>
      <c r="DY74" s="43"/>
      <c r="DZ74" s="43"/>
      <c r="EA74" s="331"/>
      <c r="EB74" s="331"/>
      <c r="EC74" s="378"/>
      <c r="ED74" s="344"/>
      <c r="EE74" s="331"/>
      <c r="EF74" s="331"/>
      <c r="EG74" s="43"/>
    </row>
    <row r="75" spans="1:137" ht="15.75">
      <c r="A75" s="68" t="s">
        <v>28</v>
      </c>
      <c r="B75" s="198" t="s">
        <v>1296</v>
      </c>
      <c r="C75" s="68" t="s">
        <v>656</v>
      </c>
      <c r="D75" s="199">
        <v>100</v>
      </c>
      <c r="E75" s="247">
        <v>100</v>
      </c>
      <c r="F75" s="199">
        <v>100</v>
      </c>
      <c r="G75" s="198" t="s">
        <v>1332</v>
      </c>
      <c r="H75" s="440" t="s">
        <v>1332</v>
      </c>
      <c r="I75" s="574" t="s">
        <v>1332</v>
      </c>
      <c r="J75" s="317" t="s">
        <v>1332</v>
      </c>
      <c r="K75" s="1077">
        <v>100</v>
      </c>
      <c r="L75" s="1077" t="s">
        <v>1332</v>
      </c>
      <c r="M75" s="1077">
        <v>0</v>
      </c>
      <c r="N75" s="1077">
        <v>8</v>
      </c>
      <c r="O75" s="1077">
        <v>6</v>
      </c>
      <c r="P75" s="1077">
        <v>2</v>
      </c>
      <c r="Q75" s="1077">
        <v>8</v>
      </c>
      <c r="R75" s="1077">
        <v>0</v>
      </c>
      <c r="S75" s="1077">
        <v>0</v>
      </c>
      <c r="T75" s="1077">
        <v>0</v>
      </c>
      <c r="U75" s="1077">
        <v>0</v>
      </c>
      <c r="V75" s="1077">
        <v>0</v>
      </c>
      <c r="W75" s="1077">
        <v>0</v>
      </c>
      <c r="X75" s="1077">
        <v>0</v>
      </c>
      <c r="Y75" s="1077">
        <v>0</v>
      </c>
      <c r="Z75" s="1077">
        <v>0</v>
      </c>
      <c r="AA75" s="1077">
        <v>0</v>
      </c>
      <c r="AB75" s="1077">
        <v>0</v>
      </c>
      <c r="AC75" s="1077">
        <v>0</v>
      </c>
      <c r="AD75" s="1077">
        <v>0</v>
      </c>
      <c r="AE75" s="1077">
        <v>0</v>
      </c>
      <c r="AF75" s="1077">
        <v>0</v>
      </c>
      <c r="AG75" s="1077">
        <v>0</v>
      </c>
      <c r="AH75" s="1077">
        <v>0</v>
      </c>
      <c r="AI75" s="1077">
        <v>0</v>
      </c>
      <c r="AJ75" s="1077">
        <v>0</v>
      </c>
      <c r="AK75" s="1077">
        <v>0</v>
      </c>
      <c r="AL75" s="1077">
        <v>0</v>
      </c>
      <c r="AM75" s="1077">
        <v>0</v>
      </c>
      <c r="AN75" s="1077">
        <v>0</v>
      </c>
      <c r="AO75" s="1077">
        <v>0</v>
      </c>
      <c r="AP75" s="1077">
        <v>0</v>
      </c>
      <c r="AQ75" s="1077">
        <v>0</v>
      </c>
      <c r="AR75" s="1077">
        <v>0</v>
      </c>
      <c r="AS75" s="1077">
        <v>0</v>
      </c>
      <c r="AT75" s="1077">
        <v>0</v>
      </c>
      <c r="AU75" s="1077">
        <v>0</v>
      </c>
      <c r="AV75" s="1077">
        <v>0</v>
      </c>
      <c r="AW75" s="1077">
        <v>0</v>
      </c>
      <c r="AX75" s="1077">
        <v>0</v>
      </c>
      <c r="AY75" s="1077" t="s">
        <v>1333</v>
      </c>
      <c r="AZ75" s="1077" t="s">
        <v>1333</v>
      </c>
      <c r="BA75" s="1077" t="s">
        <v>1333</v>
      </c>
      <c r="BB75" s="1077" t="s">
        <v>1333</v>
      </c>
      <c r="BC75" s="1077">
        <v>0</v>
      </c>
      <c r="BD75" s="1077">
        <v>0</v>
      </c>
      <c r="BE75" s="1077">
        <v>0</v>
      </c>
      <c r="BF75" s="1077">
        <v>0</v>
      </c>
      <c r="BG75" s="201" t="s">
        <v>28</v>
      </c>
      <c r="BH75" s="201" t="s">
        <v>656</v>
      </c>
      <c r="BI75" s="93" t="s">
        <v>1228</v>
      </c>
      <c r="BJ75" s="364">
        <v>113</v>
      </c>
      <c r="BK75" s="441" t="s">
        <v>882</v>
      </c>
      <c r="BM75" s="369" t="s">
        <v>792</v>
      </c>
      <c r="BN75" s="375"/>
      <c r="BO75" s="375"/>
      <c r="BP75" s="375"/>
      <c r="BQ75" s="375"/>
      <c r="BR75" s="375"/>
      <c r="BS75" s="375"/>
      <c r="BT75" s="375"/>
      <c r="BU75" s="375"/>
      <c r="BV75" s="375"/>
      <c r="BW75" s="375"/>
      <c r="BX75" s="375"/>
      <c r="BY75" s="375"/>
      <c r="BZ75" s="375"/>
      <c r="CA75" s="375"/>
      <c r="CB75" s="43"/>
      <c r="CC75" s="376"/>
      <c r="CD75" s="376"/>
      <c r="CE75" s="376"/>
      <c r="CF75" s="43"/>
      <c r="CG75" s="43"/>
      <c r="CH75" s="43"/>
      <c r="CI75" s="43"/>
      <c r="CJ75" s="43"/>
      <c r="CK75" s="43"/>
      <c r="CL75" s="43"/>
      <c r="CM75" s="43"/>
      <c r="CN75" s="43"/>
      <c r="CO75" s="43"/>
      <c r="CP75" s="43"/>
      <c r="CQ75" s="43"/>
      <c r="CR75" s="43"/>
      <c r="CS75" s="43"/>
      <c r="CT75" s="43"/>
      <c r="CU75" s="43"/>
      <c r="CV75" s="43"/>
      <c r="CW75" s="43"/>
      <c r="CX75" s="43"/>
      <c r="CY75" s="43"/>
      <c r="CZ75" s="43"/>
      <c r="DA75" s="320"/>
      <c r="DB75" s="320"/>
      <c r="DC75" s="43"/>
      <c r="DD75" s="377"/>
      <c r="DE75" s="43"/>
      <c r="DF75" s="43"/>
      <c r="DG75" s="43"/>
      <c r="DH75" s="43"/>
      <c r="DI75" s="43"/>
      <c r="DJ75" s="43"/>
      <c r="DK75" s="43"/>
      <c r="DL75" s="43"/>
      <c r="DM75" s="43"/>
      <c r="DN75" s="43"/>
      <c r="DO75" s="43"/>
      <c r="DP75" s="43"/>
      <c r="DQ75" s="43"/>
      <c r="DR75" s="43"/>
      <c r="DS75" s="43"/>
      <c r="DT75" s="43"/>
      <c r="DU75" s="43"/>
      <c r="DV75" s="43"/>
      <c r="DW75" s="43"/>
      <c r="DX75" s="43"/>
      <c r="DY75" s="43"/>
      <c r="DZ75" s="43"/>
      <c r="EA75" s="331"/>
      <c r="EB75" s="331"/>
      <c r="EC75" s="378"/>
      <c r="ED75" s="344"/>
      <c r="EE75" s="331"/>
      <c r="EF75" s="331"/>
      <c r="EG75" s="43"/>
    </row>
    <row r="76" spans="1:137" ht="15.75">
      <c r="A76" s="68" t="s">
        <v>349</v>
      </c>
      <c r="B76" s="198" t="s">
        <v>1296</v>
      </c>
      <c r="C76" s="68" t="s">
        <v>585</v>
      </c>
      <c r="D76" s="199">
        <v>100</v>
      </c>
      <c r="E76" s="247">
        <v>100</v>
      </c>
      <c r="F76" s="199">
        <v>100</v>
      </c>
      <c r="G76" s="198" t="s">
        <v>1332</v>
      </c>
      <c r="H76" s="440" t="s">
        <v>1332</v>
      </c>
      <c r="I76" s="574" t="s">
        <v>1332</v>
      </c>
      <c r="J76" s="317" t="s">
        <v>1332</v>
      </c>
      <c r="K76" s="1077">
        <v>100</v>
      </c>
      <c r="L76" s="1077" t="s">
        <v>1332</v>
      </c>
      <c r="M76" s="1077">
        <v>0</v>
      </c>
      <c r="N76" s="1077">
        <v>6</v>
      </c>
      <c r="O76" s="1077">
        <v>6</v>
      </c>
      <c r="P76" s="1077">
        <v>0</v>
      </c>
      <c r="Q76" s="1077">
        <v>6</v>
      </c>
      <c r="R76" s="1077">
        <v>0</v>
      </c>
      <c r="S76" s="1077">
        <v>0</v>
      </c>
      <c r="T76" s="1077">
        <v>0</v>
      </c>
      <c r="U76" s="1077">
        <v>0</v>
      </c>
      <c r="V76" s="1077">
        <v>0</v>
      </c>
      <c r="W76" s="1077">
        <v>0</v>
      </c>
      <c r="X76" s="1077">
        <v>0</v>
      </c>
      <c r="Y76" s="1077">
        <v>0</v>
      </c>
      <c r="Z76" s="1077">
        <v>0</v>
      </c>
      <c r="AA76" s="1077">
        <v>0</v>
      </c>
      <c r="AB76" s="1077">
        <v>0</v>
      </c>
      <c r="AC76" s="1077">
        <v>0</v>
      </c>
      <c r="AD76" s="1077">
        <v>0</v>
      </c>
      <c r="AE76" s="1077">
        <v>0</v>
      </c>
      <c r="AF76" s="1077">
        <v>0</v>
      </c>
      <c r="AG76" s="1077">
        <v>0</v>
      </c>
      <c r="AH76" s="1077">
        <v>0</v>
      </c>
      <c r="AI76" s="1077">
        <v>0</v>
      </c>
      <c r="AJ76" s="1077">
        <v>0</v>
      </c>
      <c r="AK76" s="1077">
        <v>0</v>
      </c>
      <c r="AL76" s="1077">
        <v>0</v>
      </c>
      <c r="AM76" s="1077">
        <v>0</v>
      </c>
      <c r="AN76" s="1077">
        <v>0</v>
      </c>
      <c r="AO76" s="1077">
        <v>0</v>
      </c>
      <c r="AP76" s="1077">
        <v>0</v>
      </c>
      <c r="AQ76" s="1077">
        <v>0</v>
      </c>
      <c r="AR76" s="1077">
        <v>0</v>
      </c>
      <c r="AS76" s="1077">
        <v>0</v>
      </c>
      <c r="AT76" s="1077">
        <v>0</v>
      </c>
      <c r="AU76" s="1077">
        <v>0</v>
      </c>
      <c r="AV76" s="1077">
        <v>0</v>
      </c>
      <c r="AW76" s="1077">
        <v>0</v>
      </c>
      <c r="AX76" s="1077">
        <v>0</v>
      </c>
      <c r="AY76" s="1077" t="s">
        <v>1333</v>
      </c>
      <c r="AZ76" s="1077" t="s">
        <v>1333</v>
      </c>
      <c r="BA76" s="1077" t="s">
        <v>1333</v>
      </c>
      <c r="BB76" s="1077" t="s">
        <v>1333</v>
      </c>
      <c r="BC76" s="1077">
        <v>0</v>
      </c>
      <c r="BD76" s="1077">
        <v>0</v>
      </c>
      <c r="BE76" s="1077">
        <v>0</v>
      </c>
      <c r="BF76" s="1077">
        <v>0</v>
      </c>
      <c r="BG76" s="201" t="s">
        <v>349</v>
      </c>
      <c r="BH76" s="201" t="s">
        <v>585</v>
      </c>
      <c r="BI76" s="93" t="s">
        <v>1228</v>
      </c>
      <c r="BJ76" s="364">
        <v>113</v>
      </c>
      <c r="BK76" s="441" t="s">
        <v>882</v>
      </c>
      <c r="BM76" s="369" t="s">
        <v>792</v>
      </c>
      <c r="BN76" s="375"/>
      <c r="BO76" s="375"/>
      <c r="BP76" s="375"/>
      <c r="BQ76" s="375"/>
      <c r="BR76" s="375"/>
      <c r="BS76" s="375"/>
      <c r="BT76" s="375"/>
      <c r="BU76" s="375"/>
      <c r="BV76" s="375"/>
      <c r="BW76" s="375"/>
      <c r="BX76" s="375"/>
      <c r="BY76" s="375"/>
      <c r="BZ76" s="375"/>
      <c r="CA76" s="375"/>
      <c r="CB76" s="375"/>
      <c r="CC76" s="376"/>
      <c r="CD76" s="376"/>
      <c r="CE76" s="43"/>
      <c r="CF76" s="43"/>
      <c r="CG76" s="43"/>
      <c r="CH76" s="43"/>
      <c r="CI76" s="43"/>
      <c r="CJ76" s="43"/>
      <c r="CK76" s="43"/>
      <c r="CL76" s="43"/>
      <c r="CM76" s="43"/>
      <c r="CN76" s="43"/>
      <c r="CO76" s="43"/>
      <c r="CP76" s="43"/>
      <c r="CQ76" s="43"/>
      <c r="CR76" s="43"/>
      <c r="CS76" s="43"/>
      <c r="CT76" s="43"/>
      <c r="CU76" s="43"/>
      <c r="CV76" s="43"/>
      <c r="CW76" s="43"/>
      <c r="CX76" s="43"/>
      <c r="CY76" s="43"/>
      <c r="CZ76" s="43"/>
      <c r="DA76" s="320"/>
      <c r="DB76" s="320"/>
      <c r="DC76" s="43"/>
      <c r="DD76" s="377"/>
      <c r="DE76" s="43"/>
      <c r="DF76" s="43"/>
      <c r="DG76" s="43"/>
      <c r="DH76" s="43"/>
      <c r="DI76" s="43"/>
      <c r="DJ76" s="43"/>
      <c r="DK76" s="43"/>
      <c r="DL76" s="43"/>
      <c r="DM76" s="43"/>
      <c r="DN76" s="43"/>
      <c r="DO76" s="43"/>
      <c r="DP76" s="43"/>
      <c r="DQ76" s="43"/>
      <c r="DR76" s="43"/>
      <c r="DS76" s="43"/>
      <c r="DT76" s="43"/>
      <c r="DU76" s="43"/>
      <c r="DV76" s="43"/>
      <c r="DW76" s="43"/>
      <c r="DX76" s="43"/>
      <c r="DY76" s="43"/>
      <c r="DZ76" s="43"/>
      <c r="EA76" s="331"/>
      <c r="EB76" s="331"/>
      <c r="EC76" s="378"/>
      <c r="ED76" s="344"/>
      <c r="EE76" s="331"/>
      <c r="EF76" s="331"/>
      <c r="EG76" s="43"/>
    </row>
    <row r="77" spans="1:137" ht="15.75">
      <c r="A77" s="68" t="s">
        <v>196</v>
      </c>
      <c r="B77" s="198" t="s">
        <v>1296</v>
      </c>
      <c r="C77" s="68" t="s">
        <v>777</v>
      </c>
      <c r="D77" s="199" t="s">
        <v>1190</v>
      </c>
      <c r="E77" s="203" t="s">
        <v>1190</v>
      </c>
      <c r="F77" s="199" t="s">
        <v>1190</v>
      </c>
      <c r="G77" s="198" t="s">
        <v>1190</v>
      </c>
      <c r="H77" s="440" t="s">
        <v>1332</v>
      </c>
      <c r="I77" s="574" t="s">
        <v>1972</v>
      </c>
      <c r="J77" s="317" t="s">
        <v>1190</v>
      </c>
      <c r="K77" s="1077">
        <v>100</v>
      </c>
      <c r="L77" s="1077" t="s">
        <v>1190</v>
      </c>
      <c r="M77" s="1077">
        <v>0</v>
      </c>
      <c r="N77" s="1077">
        <v>0</v>
      </c>
      <c r="O77" s="1077">
        <v>0</v>
      </c>
      <c r="P77" s="1077">
        <v>0</v>
      </c>
      <c r="Q77" s="1077">
        <v>0</v>
      </c>
      <c r="R77" s="1077">
        <v>0</v>
      </c>
      <c r="S77" s="1077">
        <v>0</v>
      </c>
      <c r="T77" s="1077">
        <v>0</v>
      </c>
      <c r="U77" s="1077">
        <v>0</v>
      </c>
      <c r="V77" s="1077">
        <v>0</v>
      </c>
      <c r="W77" s="1077">
        <v>0</v>
      </c>
      <c r="X77" s="1077">
        <v>0</v>
      </c>
      <c r="Y77" s="1077">
        <v>0</v>
      </c>
      <c r="Z77" s="1077">
        <v>0</v>
      </c>
      <c r="AA77" s="1077">
        <v>0</v>
      </c>
      <c r="AB77" s="1077">
        <v>0</v>
      </c>
      <c r="AC77" s="1077">
        <v>0</v>
      </c>
      <c r="AD77" s="1077">
        <v>0</v>
      </c>
      <c r="AE77" s="1077">
        <v>0</v>
      </c>
      <c r="AF77" s="1077">
        <v>0</v>
      </c>
      <c r="AG77" s="1077">
        <v>0</v>
      </c>
      <c r="AH77" s="1077">
        <v>0</v>
      </c>
      <c r="AI77" s="1077">
        <v>0</v>
      </c>
      <c r="AJ77" s="1077">
        <v>0</v>
      </c>
      <c r="AK77" s="1077">
        <v>0</v>
      </c>
      <c r="AL77" s="1077">
        <v>0</v>
      </c>
      <c r="AM77" s="1077">
        <v>0</v>
      </c>
      <c r="AN77" s="1077">
        <v>0</v>
      </c>
      <c r="AO77" s="1077">
        <v>0</v>
      </c>
      <c r="AP77" s="1077">
        <v>0</v>
      </c>
      <c r="AQ77" s="1077">
        <v>0</v>
      </c>
      <c r="AR77" s="1077">
        <v>0</v>
      </c>
      <c r="AS77" s="1077">
        <v>0</v>
      </c>
      <c r="AT77" s="1077">
        <v>0</v>
      </c>
      <c r="AU77" s="1077">
        <v>0</v>
      </c>
      <c r="AV77" s="1077">
        <v>0</v>
      </c>
      <c r="AW77" s="1077">
        <v>0</v>
      </c>
      <c r="AX77" s="1077">
        <v>0</v>
      </c>
      <c r="AY77" s="1077" t="s">
        <v>1333</v>
      </c>
      <c r="AZ77" s="1077" t="s">
        <v>1333</v>
      </c>
      <c r="BA77" s="1077" t="s">
        <v>1333</v>
      </c>
      <c r="BB77" s="1077" t="s">
        <v>1333</v>
      </c>
      <c r="BC77" s="1077">
        <v>0</v>
      </c>
      <c r="BD77" s="1077">
        <v>0</v>
      </c>
      <c r="BE77" s="1077">
        <v>0</v>
      </c>
      <c r="BF77" s="1077">
        <v>0</v>
      </c>
      <c r="BG77" s="201" t="s">
        <v>196</v>
      </c>
      <c r="BH77" s="201" t="s">
        <v>777</v>
      </c>
      <c r="BI77" s="93" t="s">
        <v>1228</v>
      </c>
      <c r="BJ77" s="364">
        <v>113</v>
      </c>
      <c r="BK77" s="441" t="s">
        <v>1179</v>
      </c>
      <c r="BL77" s="331"/>
      <c r="BM77" s="369" t="s">
        <v>792</v>
      </c>
      <c r="BN77" s="375"/>
      <c r="BO77" s="375"/>
      <c r="BP77" s="375"/>
      <c r="BQ77" s="375"/>
      <c r="BR77" s="375"/>
      <c r="BS77" s="375"/>
      <c r="BT77" s="375"/>
      <c r="BU77" s="375"/>
      <c r="BV77" s="375"/>
      <c r="BW77" s="375"/>
      <c r="BX77" s="375"/>
      <c r="BY77" s="375"/>
      <c r="BZ77" s="375"/>
      <c r="CA77" s="375"/>
      <c r="CB77" s="375"/>
      <c r="CC77" s="376"/>
      <c r="CD77" s="376"/>
      <c r="CE77" s="43"/>
      <c r="CF77" s="43"/>
      <c r="CG77" s="43"/>
      <c r="CH77" s="43"/>
      <c r="CI77" s="43"/>
      <c r="CJ77" s="43"/>
      <c r="CK77" s="43"/>
      <c r="CL77" s="43"/>
      <c r="CM77" s="43"/>
      <c r="CN77" s="43"/>
      <c r="CO77" s="43"/>
      <c r="CP77" s="43"/>
      <c r="CQ77" s="43"/>
      <c r="CR77" s="43"/>
      <c r="CS77" s="43"/>
      <c r="CT77" s="43"/>
      <c r="CU77" s="43"/>
      <c r="CV77" s="43"/>
      <c r="CW77" s="43"/>
      <c r="CX77" s="43"/>
      <c r="CY77" s="43"/>
      <c r="CZ77" s="43"/>
      <c r="DA77" s="320"/>
      <c r="DB77" s="320"/>
      <c r="DC77" s="43"/>
      <c r="DD77" s="377"/>
      <c r="DE77" s="43"/>
      <c r="DF77" s="43"/>
      <c r="DG77" s="43"/>
      <c r="DH77" s="43"/>
      <c r="DI77" s="43"/>
      <c r="DJ77" s="43"/>
      <c r="DK77" s="43"/>
      <c r="DL77" s="43"/>
      <c r="DM77" s="43"/>
      <c r="DN77" s="43"/>
      <c r="DO77" s="43"/>
      <c r="DP77" s="43"/>
      <c r="DQ77" s="43"/>
      <c r="DR77" s="43"/>
      <c r="DS77" s="43"/>
      <c r="DT77" s="43"/>
      <c r="DU77" s="43"/>
      <c r="DV77" s="43"/>
      <c r="DW77" s="43"/>
      <c r="DX77" s="43"/>
      <c r="DY77" s="43"/>
      <c r="DZ77" s="43"/>
      <c r="EA77" s="331"/>
      <c r="EB77" s="331"/>
      <c r="EC77" s="378"/>
      <c r="ED77" s="344"/>
      <c r="EE77" s="331"/>
      <c r="EF77" s="331"/>
      <c r="EG77" s="43"/>
    </row>
    <row r="78" spans="1:137" ht="15.75">
      <c r="A78" s="68" t="s">
        <v>189</v>
      </c>
      <c r="B78" s="198" t="s">
        <v>1296</v>
      </c>
      <c r="C78" s="68" t="s">
        <v>826</v>
      </c>
      <c r="D78" s="199" t="s">
        <v>1190</v>
      </c>
      <c r="E78" s="203" t="s">
        <v>1190</v>
      </c>
      <c r="F78" s="199" t="s">
        <v>1190</v>
      </c>
      <c r="G78" s="198" t="s">
        <v>1386</v>
      </c>
      <c r="H78" s="440" t="s">
        <v>1389</v>
      </c>
      <c r="I78" s="574" t="s">
        <v>1389</v>
      </c>
      <c r="J78" s="317" t="s">
        <v>1190</v>
      </c>
      <c r="K78" s="1077">
        <v>100</v>
      </c>
      <c r="L78" s="1077" t="s">
        <v>1190</v>
      </c>
      <c r="M78" s="1077">
        <v>0</v>
      </c>
      <c r="N78" s="1077">
        <v>0</v>
      </c>
      <c r="O78" s="1077">
        <v>0</v>
      </c>
      <c r="P78" s="1077">
        <v>0</v>
      </c>
      <c r="Q78" s="1077">
        <v>0</v>
      </c>
      <c r="R78" s="1077">
        <v>0</v>
      </c>
      <c r="S78" s="1077">
        <v>0</v>
      </c>
      <c r="T78" s="1077">
        <v>0</v>
      </c>
      <c r="U78" s="1077">
        <v>0</v>
      </c>
      <c r="V78" s="1077">
        <v>0</v>
      </c>
      <c r="W78" s="1077">
        <v>0</v>
      </c>
      <c r="X78" s="1077">
        <v>0</v>
      </c>
      <c r="Y78" s="1077">
        <v>0</v>
      </c>
      <c r="Z78" s="1077">
        <v>0</v>
      </c>
      <c r="AA78" s="1077">
        <v>0</v>
      </c>
      <c r="AB78" s="1077">
        <v>0</v>
      </c>
      <c r="AC78" s="1077">
        <v>0</v>
      </c>
      <c r="AD78" s="1077">
        <v>0</v>
      </c>
      <c r="AE78" s="1077">
        <v>0</v>
      </c>
      <c r="AF78" s="1077">
        <v>0</v>
      </c>
      <c r="AG78" s="1077">
        <v>0</v>
      </c>
      <c r="AH78" s="1077">
        <v>0</v>
      </c>
      <c r="AI78" s="1077">
        <v>0</v>
      </c>
      <c r="AJ78" s="1077">
        <v>0</v>
      </c>
      <c r="AK78" s="1077">
        <v>0</v>
      </c>
      <c r="AL78" s="1077">
        <v>0</v>
      </c>
      <c r="AM78" s="1077">
        <v>0</v>
      </c>
      <c r="AN78" s="1077">
        <v>0</v>
      </c>
      <c r="AO78" s="1077">
        <v>0</v>
      </c>
      <c r="AP78" s="1077">
        <v>0</v>
      </c>
      <c r="AQ78" s="1077">
        <v>0</v>
      </c>
      <c r="AR78" s="1077">
        <v>0</v>
      </c>
      <c r="AS78" s="1077">
        <v>0</v>
      </c>
      <c r="AT78" s="1077">
        <v>0</v>
      </c>
      <c r="AU78" s="1077">
        <v>0</v>
      </c>
      <c r="AV78" s="1077">
        <v>0</v>
      </c>
      <c r="AW78" s="1077">
        <v>0</v>
      </c>
      <c r="AX78" s="1077">
        <v>0</v>
      </c>
      <c r="AY78" s="1077" t="s">
        <v>1333</v>
      </c>
      <c r="AZ78" s="1077" t="s">
        <v>1333</v>
      </c>
      <c r="BA78" s="1077" t="s">
        <v>1333</v>
      </c>
      <c r="BB78" s="1077" t="s">
        <v>1333</v>
      </c>
      <c r="BC78" s="1077">
        <v>0</v>
      </c>
      <c r="BD78" s="1077">
        <v>0</v>
      </c>
      <c r="BE78" s="1077">
        <v>0</v>
      </c>
      <c r="BF78" s="1077">
        <v>0</v>
      </c>
      <c r="BG78" s="201" t="s">
        <v>189</v>
      </c>
      <c r="BH78" s="201" t="s">
        <v>826</v>
      </c>
      <c r="BI78" s="93" t="s">
        <v>1228</v>
      </c>
      <c r="BJ78" s="364">
        <v>113</v>
      </c>
      <c r="BK78" s="441" t="s">
        <v>1179</v>
      </c>
      <c r="BL78" s="331" t="s">
        <v>1389</v>
      </c>
      <c r="BM78" s="369" t="s">
        <v>792</v>
      </c>
      <c r="BN78" s="375"/>
      <c r="BO78" s="375"/>
      <c r="BP78" s="375"/>
      <c r="BQ78" s="375"/>
      <c r="BR78" s="375"/>
      <c r="BS78" s="375"/>
      <c r="BT78" s="375"/>
      <c r="BU78" s="375"/>
      <c r="BV78" s="375"/>
      <c r="BW78" s="375"/>
      <c r="BX78" s="375"/>
      <c r="BY78" s="375"/>
      <c r="BZ78" s="375"/>
      <c r="CA78" s="375"/>
      <c r="CB78" s="375"/>
      <c r="CC78" s="376"/>
      <c r="CD78" s="376"/>
      <c r="CE78" s="43"/>
      <c r="CF78" s="43"/>
      <c r="CG78" s="43"/>
      <c r="CH78" s="43"/>
      <c r="CI78" s="43"/>
      <c r="CJ78" s="43"/>
      <c r="CK78" s="43"/>
      <c r="CL78" s="43"/>
      <c r="CM78" s="43"/>
      <c r="CN78" s="43"/>
      <c r="CO78" s="43"/>
      <c r="CP78" s="43"/>
      <c r="CQ78" s="43"/>
      <c r="CR78" s="43"/>
      <c r="CS78" s="43"/>
      <c r="CT78" s="43"/>
      <c r="CU78" s="43"/>
      <c r="CV78" s="43"/>
      <c r="CW78" s="43"/>
      <c r="CX78" s="43"/>
      <c r="CY78" s="43"/>
      <c r="CZ78" s="43"/>
      <c r="DA78" s="320"/>
      <c r="DB78" s="320"/>
      <c r="DC78" s="43"/>
      <c r="DD78" s="377"/>
      <c r="DE78" s="43"/>
      <c r="DF78" s="43"/>
      <c r="DG78" s="43"/>
      <c r="DH78" s="43"/>
      <c r="DI78" s="43"/>
      <c r="DJ78" s="43"/>
      <c r="DK78" s="43"/>
      <c r="DL78" s="43"/>
      <c r="DM78" s="43"/>
      <c r="DN78" s="43"/>
      <c r="DO78" s="43"/>
      <c r="DP78" s="43"/>
      <c r="DQ78" s="43"/>
      <c r="DR78" s="43"/>
      <c r="DS78" s="43"/>
      <c r="DT78" s="43"/>
      <c r="DU78" s="43"/>
      <c r="DV78" s="43"/>
      <c r="DW78" s="43"/>
      <c r="DX78" s="43"/>
      <c r="DY78" s="43"/>
      <c r="DZ78" s="43"/>
      <c r="EA78" s="331"/>
      <c r="EB78" s="331"/>
      <c r="EC78" s="378"/>
      <c r="ED78" s="344"/>
      <c r="EE78" s="331"/>
      <c r="EF78" s="331"/>
      <c r="EG78" s="43"/>
    </row>
    <row r="79" spans="1:137" ht="15.75">
      <c r="A79" s="68" t="s">
        <v>1117</v>
      </c>
      <c r="B79" s="198" t="s">
        <v>1296</v>
      </c>
      <c r="C79" s="68" t="s">
        <v>566</v>
      </c>
      <c r="D79" s="199" t="s">
        <v>1190</v>
      </c>
      <c r="E79" s="203" t="s">
        <v>1190</v>
      </c>
      <c r="F79" s="199" t="s">
        <v>1190</v>
      </c>
      <c r="G79" s="198" t="s">
        <v>1190</v>
      </c>
      <c r="H79" s="440" t="s">
        <v>1190</v>
      </c>
      <c r="I79" s="575" t="s">
        <v>1972</v>
      </c>
      <c r="J79" s="317" t="s">
        <v>1332</v>
      </c>
      <c r="K79" s="1077">
        <v>100</v>
      </c>
      <c r="L79" s="1077" t="s">
        <v>1332</v>
      </c>
      <c r="M79" s="1077">
        <v>0</v>
      </c>
      <c r="N79" s="1077">
        <v>1</v>
      </c>
      <c r="O79" s="1077">
        <v>0</v>
      </c>
      <c r="P79" s="1077">
        <v>1</v>
      </c>
      <c r="Q79" s="1077">
        <v>1</v>
      </c>
      <c r="R79" s="1077">
        <v>0</v>
      </c>
      <c r="S79" s="1077">
        <v>0</v>
      </c>
      <c r="T79" s="1077">
        <v>0</v>
      </c>
      <c r="U79" s="1077">
        <v>0</v>
      </c>
      <c r="V79" s="1077">
        <v>0</v>
      </c>
      <c r="W79" s="1077">
        <v>0</v>
      </c>
      <c r="X79" s="1077">
        <v>0</v>
      </c>
      <c r="Y79" s="1077">
        <v>0</v>
      </c>
      <c r="Z79" s="1077">
        <v>0</v>
      </c>
      <c r="AA79" s="1077">
        <v>0</v>
      </c>
      <c r="AB79" s="1077">
        <v>0</v>
      </c>
      <c r="AC79" s="1077">
        <v>0</v>
      </c>
      <c r="AD79" s="1077">
        <v>0</v>
      </c>
      <c r="AE79" s="1077">
        <v>0</v>
      </c>
      <c r="AF79" s="1077">
        <v>0</v>
      </c>
      <c r="AG79" s="1077">
        <v>0</v>
      </c>
      <c r="AH79" s="1077">
        <v>0</v>
      </c>
      <c r="AI79" s="1077">
        <v>0</v>
      </c>
      <c r="AJ79" s="1077">
        <v>0</v>
      </c>
      <c r="AK79" s="1077">
        <v>0</v>
      </c>
      <c r="AL79" s="1077">
        <v>0</v>
      </c>
      <c r="AM79" s="1077">
        <v>0</v>
      </c>
      <c r="AN79" s="1077">
        <v>0</v>
      </c>
      <c r="AO79" s="1077">
        <v>0</v>
      </c>
      <c r="AP79" s="1077">
        <v>0</v>
      </c>
      <c r="AQ79" s="1077">
        <v>0</v>
      </c>
      <c r="AR79" s="1077">
        <v>0</v>
      </c>
      <c r="AS79" s="1077">
        <v>0</v>
      </c>
      <c r="AT79" s="1077">
        <v>0</v>
      </c>
      <c r="AU79" s="1077">
        <v>0</v>
      </c>
      <c r="AV79" s="1077">
        <v>0</v>
      </c>
      <c r="AW79" s="1077">
        <v>0</v>
      </c>
      <c r="AX79" s="1077">
        <v>0</v>
      </c>
      <c r="AY79" s="1077" t="s">
        <v>1333</v>
      </c>
      <c r="AZ79" s="1077" t="s">
        <v>1333</v>
      </c>
      <c r="BA79" s="1077" t="s">
        <v>1333</v>
      </c>
      <c r="BB79" s="1077" t="s">
        <v>1333</v>
      </c>
      <c r="BC79" s="1077">
        <v>0</v>
      </c>
      <c r="BD79" s="1077">
        <v>0</v>
      </c>
      <c r="BE79" s="1077">
        <v>0</v>
      </c>
      <c r="BF79" s="1077">
        <v>0</v>
      </c>
      <c r="BG79" s="201" t="s">
        <v>1117</v>
      </c>
      <c r="BH79" s="201" t="s">
        <v>566</v>
      </c>
      <c r="BI79" s="93" t="s">
        <v>1228</v>
      </c>
      <c r="BJ79" s="364">
        <v>113</v>
      </c>
      <c r="BK79" s="441" t="s">
        <v>1180</v>
      </c>
      <c r="BM79" s="369" t="s">
        <v>792</v>
      </c>
      <c r="BN79" s="375"/>
      <c r="BO79" s="375"/>
      <c r="BP79" s="375"/>
      <c r="BQ79" s="375"/>
      <c r="BR79" s="375"/>
      <c r="BS79" s="375"/>
      <c r="BT79" s="375"/>
      <c r="BU79" s="375"/>
      <c r="BV79" s="375"/>
      <c r="BW79" s="375"/>
      <c r="BX79" s="375"/>
      <c r="BY79" s="375"/>
      <c r="BZ79" s="375"/>
      <c r="CA79" s="375"/>
      <c r="CB79" s="375"/>
      <c r="CC79" s="376"/>
      <c r="CD79" s="376"/>
      <c r="CE79" s="43"/>
      <c r="CF79" s="43"/>
      <c r="CG79" s="43"/>
      <c r="CH79" s="43"/>
      <c r="CI79" s="43"/>
      <c r="CJ79" s="43"/>
      <c r="CK79" s="43"/>
      <c r="CL79" s="43"/>
      <c r="CM79" s="43"/>
      <c r="CN79" s="43"/>
      <c r="CO79" s="43"/>
      <c r="CP79" s="43"/>
      <c r="CQ79" s="43"/>
      <c r="CR79" s="43"/>
      <c r="CS79" s="43"/>
      <c r="CT79" s="43"/>
      <c r="CU79" s="43"/>
      <c r="CV79" s="43"/>
      <c r="CW79" s="43"/>
      <c r="CX79" s="43"/>
      <c r="CY79" s="43"/>
      <c r="CZ79" s="43"/>
      <c r="DA79" s="320"/>
      <c r="DB79" s="320"/>
      <c r="DC79" s="43"/>
      <c r="DD79" s="377"/>
      <c r="DE79" s="43"/>
      <c r="DF79" s="43"/>
      <c r="DG79" s="43"/>
      <c r="DH79" s="43"/>
      <c r="DI79" s="43"/>
      <c r="DJ79" s="43"/>
      <c r="DK79" s="43"/>
      <c r="DL79" s="43"/>
      <c r="DM79" s="43"/>
      <c r="DN79" s="43"/>
      <c r="DO79" s="43"/>
      <c r="DP79" s="43"/>
      <c r="DQ79" s="43"/>
      <c r="DR79" s="43"/>
      <c r="DS79" s="43"/>
      <c r="DT79" s="43"/>
      <c r="DU79" s="43"/>
      <c r="DV79" s="43"/>
      <c r="DW79" s="43"/>
      <c r="DX79" s="43"/>
      <c r="DY79" s="43"/>
      <c r="DZ79" s="43"/>
      <c r="EA79" s="331"/>
      <c r="EB79" s="331"/>
      <c r="EC79" s="378"/>
      <c r="ED79" s="344"/>
      <c r="EE79" s="331"/>
      <c r="EF79" s="331"/>
      <c r="EG79" s="43"/>
    </row>
    <row r="80" spans="1:137" ht="15.75">
      <c r="A80" s="68" t="s">
        <v>484</v>
      </c>
      <c r="B80" s="198" t="s">
        <v>1296</v>
      </c>
      <c r="C80" s="68" t="s">
        <v>749</v>
      </c>
      <c r="D80" s="199" t="s">
        <v>1190</v>
      </c>
      <c r="E80" s="203" t="s">
        <v>1190</v>
      </c>
      <c r="F80" s="199" t="s">
        <v>1190</v>
      </c>
      <c r="G80" s="198" t="s">
        <v>1190</v>
      </c>
      <c r="H80" s="440" t="s">
        <v>1190</v>
      </c>
      <c r="I80" s="574" t="s">
        <v>1972</v>
      </c>
      <c r="J80" s="317" t="s">
        <v>1332</v>
      </c>
      <c r="K80" s="1080" t="s">
        <v>1190</v>
      </c>
      <c r="L80" s="1077" t="s">
        <v>1190</v>
      </c>
      <c r="M80" s="1077">
        <v>0</v>
      </c>
      <c r="N80" s="1077">
        <v>0</v>
      </c>
      <c r="O80" s="1077">
        <v>0</v>
      </c>
      <c r="P80" s="1077">
        <v>0</v>
      </c>
      <c r="Q80" s="1077">
        <v>0</v>
      </c>
      <c r="R80" s="1077">
        <v>0</v>
      </c>
      <c r="S80" s="1077">
        <v>0</v>
      </c>
      <c r="T80" s="1077">
        <v>0</v>
      </c>
      <c r="U80" s="1077">
        <v>0</v>
      </c>
      <c r="V80" s="1077">
        <v>0</v>
      </c>
      <c r="W80" s="1077">
        <v>0</v>
      </c>
      <c r="X80" s="1077">
        <v>0</v>
      </c>
      <c r="Y80" s="1077">
        <v>0</v>
      </c>
      <c r="Z80" s="1077">
        <v>0</v>
      </c>
      <c r="AA80" s="1077">
        <v>0</v>
      </c>
      <c r="AB80" s="1077">
        <v>0</v>
      </c>
      <c r="AC80" s="1077">
        <v>0</v>
      </c>
      <c r="AD80" s="1077">
        <v>0</v>
      </c>
      <c r="AE80" s="1077">
        <v>0</v>
      </c>
      <c r="AF80" s="1077">
        <v>0</v>
      </c>
      <c r="AG80" s="1077">
        <v>0</v>
      </c>
      <c r="AH80" s="1077">
        <v>0</v>
      </c>
      <c r="AI80" s="1077">
        <v>0</v>
      </c>
      <c r="AJ80" s="1077">
        <v>0</v>
      </c>
      <c r="AK80" s="1077">
        <v>0</v>
      </c>
      <c r="AL80" s="1077">
        <v>0</v>
      </c>
      <c r="AM80" s="1077">
        <v>0</v>
      </c>
      <c r="AN80" s="1077">
        <v>0</v>
      </c>
      <c r="AO80" s="1077">
        <v>0</v>
      </c>
      <c r="AP80" s="1077">
        <v>0</v>
      </c>
      <c r="AQ80" s="1077">
        <v>0</v>
      </c>
      <c r="AR80" s="1077">
        <v>0</v>
      </c>
      <c r="AS80" s="1077">
        <v>0</v>
      </c>
      <c r="AT80" s="1077">
        <v>0</v>
      </c>
      <c r="AU80" s="1077">
        <v>0</v>
      </c>
      <c r="AV80" s="1077">
        <v>0</v>
      </c>
      <c r="AW80" s="1077">
        <v>0</v>
      </c>
      <c r="AX80" s="1077">
        <v>0</v>
      </c>
      <c r="AY80" s="1077" t="s">
        <v>1333</v>
      </c>
      <c r="AZ80" s="1077" t="s">
        <v>1333</v>
      </c>
      <c r="BA80" s="1077" t="s">
        <v>1333</v>
      </c>
      <c r="BB80" s="1077" t="s">
        <v>1333</v>
      </c>
      <c r="BC80" s="1077">
        <v>0</v>
      </c>
      <c r="BD80" s="1077">
        <v>0</v>
      </c>
      <c r="BE80" s="1077">
        <v>0</v>
      </c>
      <c r="BF80" s="1077">
        <v>0</v>
      </c>
      <c r="BG80" s="201" t="s">
        <v>484</v>
      </c>
      <c r="BH80" s="201" t="s">
        <v>749</v>
      </c>
      <c r="BI80" s="93" t="s">
        <v>1228</v>
      </c>
      <c r="BJ80" s="364">
        <v>113</v>
      </c>
      <c r="BK80" s="441" t="s">
        <v>1180</v>
      </c>
      <c r="BL80" s="331"/>
      <c r="BM80" s="369" t="s">
        <v>792</v>
      </c>
      <c r="BN80" s="375"/>
      <c r="BO80" s="375"/>
      <c r="BP80" s="375"/>
      <c r="BQ80" s="375"/>
      <c r="BR80" s="375"/>
      <c r="BS80" s="375"/>
      <c r="BT80" s="375"/>
      <c r="BU80" s="375"/>
      <c r="BV80" s="375"/>
      <c r="BW80" s="375"/>
      <c r="BX80" s="375"/>
      <c r="BY80" s="375"/>
      <c r="BZ80" s="375"/>
      <c r="CA80" s="375"/>
      <c r="CB80" s="375"/>
      <c r="CC80" s="376"/>
      <c r="CD80" s="376"/>
      <c r="CE80" s="43"/>
      <c r="CF80" s="43"/>
      <c r="CG80" s="43"/>
      <c r="CH80" s="43"/>
      <c r="CI80" s="43"/>
      <c r="CJ80" s="43"/>
      <c r="CK80" s="43"/>
      <c r="CL80" s="43"/>
      <c r="CM80" s="43"/>
      <c r="CN80" s="43"/>
      <c r="CO80" s="43"/>
      <c r="CP80" s="43"/>
      <c r="CQ80" s="43"/>
      <c r="CR80" s="43"/>
      <c r="CS80" s="43"/>
      <c r="CT80" s="43"/>
      <c r="CU80" s="43"/>
      <c r="CV80" s="43"/>
      <c r="CW80" s="43"/>
      <c r="CX80" s="43"/>
      <c r="CY80" s="43"/>
      <c r="CZ80" s="43"/>
      <c r="DA80" s="320"/>
      <c r="DB80" s="320"/>
      <c r="DC80" s="43"/>
      <c r="DD80" s="377"/>
      <c r="DE80" s="43"/>
      <c r="DF80" s="43"/>
      <c r="DG80" s="43"/>
      <c r="DH80" s="43"/>
      <c r="DI80" s="43"/>
      <c r="DJ80" s="43"/>
      <c r="DK80" s="43"/>
      <c r="DL80" s="43"/>
      <c r="DM80" s="43"/>
      <c r="DN80" s="43"/>
      <c r="DO80" s="43"/>
      <c r="DP80" s="43"/>
      <c r="DQ80" s="43"/>
      <c r="DR80" s="43"/>
      <c r="DS80" s="43"/>
      <c r="DT80" s="43"/>
      <c r="DU80" s="43"/>
      <c r="DV80" s="43"/>
      <c r="DW80" s="43"/>
      <c r="DX80" s="43"/>
      <c r="DY80" s="43"/>
      <c r="DZ80" s="43"/>
      <c r="EA80" s="331"/>
      <c r="EB80" s="331"/>
      <c r="EC80" s="378"/>
      <c r="ED80" s="344"/>
      <c r="EE80" s="331"/>
      <c r="EF80" s="331"/>
      <c r="EG80" s="43"/>
    </row>
    <row r="81" spans="1:137" ht="15.75">
      <c r="A81" s="68" t="s">
        <v>118</v>
      </c>
      <c r="B81" s="239" t="s">
        <v>1296</v>
      </c>
      <c r="C81" s="68" t="s">
        <v>810</v>
      </c>
      <c r="D81" s="199" t="s">
        <v>1190</v>
      </c>
      <c r="E81" s="203" t="s">
        <v>1190</v>
      </c>
      <c r="F81" s="199" t="s">
        <v>1190</v>
      </c>
      <c r="G81" s="198" t="s">
        <v>1190</v>
      </c>
      <c r="H81" s="440" t="s">
        <v>1190</v>
      </c>
      <c r="I81" s="574" t="s">
        <v>1972</v>
      </c>
      <c r="J81" s="317" t="s">
        <v>1190</v>
      </c>
      <c r="K81" s="1077" t="s">
        <v>1190</v>
      </c>
      <c r="L81" s="1077" t="s">
        <v>1332</v>
      </c>
      <c r="M81" s="1077">
        <v>0</v>
      </c>
      <c r="N81" s="1077">
        <v>1</v>
      </c>
      <c r="O81" s="1077">
        <v>0</v>
      </c>
      <c r="P81" s="1077">
        <v>1</v>
      </c>
      <c r="Q81" s="1077">
        <v>1</v>
      </c>
      <c r="R81" s="1077">
        <v>0</v>
      </c>
      <c r="S81" s="1077">
        <v>0</v>
      </c>
      <c r="T81" s="1077">
        <v>0</v>
      </c>
      <c r="U81" s="1077">
        <v>0</v>
      </c>
      <c r="V81" s="1077">
        <v>0</v>
      </c>
      <c r="W81" s="1077">
        <v>0</v>
      </c>
      <c r="X81" s="1077">
        <v>0</v>
      </c>
      <c r="Y81" s="1077">
        <v>0</v>
      </c>
      <c r="Z81" s="1077">
        <v>0</v>
      </c>
      <c r="AA81" s="1077">
        <v>0</v>
      </c>
      <c r="AB81" s="1077">
        <v>0</v>
      </c>
      <c r="AC81" s="1077">
        <v>0</v>
      </c>
      <c r="AD81" s="1077">
        <v>0</v>
      </c>
      <c r="AE81" s="1077">
        <v>0</v>
      </c>
      <c r="AF81" s="1077">
        <v>0</v>
      </c>
      <c r="AG81" s="1077">
        <v>0</v>
      </c>
      <c r="AH81" s="1077">
        <v>0</v>
      </c>
      <c r="AI81" s="1077">
        <v>0</v>
      </c>
      <c r="AJ81" s="1077">
        <v>0</v>
      </c>
      <c r="AK81" s="1077">
        <v>0</v>
      </c>
      <c r="AL81" s="1077">
        <v>0</v>
      </c>
      <c r="AM81" s="1077">
        <v>0</v>
      </c>
      <c r="AN81" s="1077">
        <v>0</v>
      </c>
      <c r="AO81" s="1077">
        <v>0</v>
      </c>
      <c r="AP81" s="1077">
        <v>0</v>
      </c>
      <c r="AQ81" s="1077">
        <v>0</v>
      </c>
      <c r="AR81" s="1077">
        <v>0</v>
      </c>
      <c r="AS81" s="1077">
        <v>0</v>
      </c>
      <c r="AT81" s="1077">
        <v>0</v>
      </c>
      <c r="AU81" s="1077">
        <v>0</v>
      </c>
      <c r="AV81" s="1077">
        <v>0</v>
      </c>
      <c r="AW81" s="1077">
        <v>0</v>
      </c>
      <c r="AX81" s="1077">
        <v>0</v>
      </c>
      <c r="AY81" s="1077" t="s">
        <v>1333</v>
      </c>
      <c r="AZ81" s="1077" t="s">
        <v>1333</v>
      </c>
      <c r="BA81" s="1077" t="s">
        <v>1333</v>
      </c>
      <c r="BB81" s="1077" t="s">
        <v>1333</v>
      </c>
      <c r="BC81" s="1077">
        <v>0</v>
      </c>
      <c r="BD81" s="1077">
        <v>0</v>
      </c>
      <c r="BE81" s="1077">
        <v>0</v>
      </c>
      <c r="BF81" s="1077">
        <v>0</v>
      </c>
      <c r="BG81" s="201" t="s">
        <v>118</v>
      </c>
      <c r="BH81" s="201" t="s">
        <v>810</v>
      </c>
      <c r="BI81" s="93" t="s">
        <v>1228</v>
      </c>
      <c r="BJ81" s="364">
        <v>113</v>
      </c>
      <c r="BK81" s="441" t="s">
        <v>1179</v>
      </c>
      <c r="BM81" s="369" t="s">
        <v>792</v>
      </c>
      <c r="BN81" s="375"/>
      <c r="BO81" s="375"/>
      <c r="BP81" s="375"/>
      <c r="BQ81" s="375"/>
      <c r="BR81" s="375"/>
      <c r="BS81" s="375"/>
      <c r="BT81" s="375"/>
      <c r="BU81" s="375"/>
      <c r="BV81" s="375"/>
      <c r="BW81" s="375"/>
      <c r="BX81" s="375"/>
      <c r="BY81" s="375"/>
      <c r="BZ81" s="375"/>
      <c r="CA81" s="375"/>
      <c r="CB81" s="375"/>
      <c r="CC81" s="376"/>
      <c r="CD81" s="376"/>
      <c r="CE81" s="43"/>
      <c r="CF81" s="43"/>
      <c r="CG81" s="43"/>
      <c r="CH81" s="43"/>
      <c r="CI81" s="43"/>
      <c r="CJ81" s="43"/>
      <c r="CK81" s="43"/>
      <c r="CL81" s="43"/>
      <c r="CM81" s="43"/>
      <c r="CN81" s="43"/>
      <c r="CO81" s="43"/>
      <c r="CP81" s="43"/>
      <c r="CQ81" s="43"/>
      <c r="CR81" s="43"/>
      <c r="CS81" s="43"/>
      <c r="CT81" s="43"/>
      <c r="CU81" s="43"/>
      <c r="CV81" s="43"/>
      <c r="CW81" s="43"/>
      <c r="CX81" s="43"/>
      <c r="CY81" s="43"/>
      <c r="CZ81" s="43"/>
      <c r="DA81" s="320"/>
      <c r="DB81" s="320"/>
      <c r="DC81" s="43"/>
      <c r="DD81" s="377"/>
      <c r="DE81" s="43"/>
      <c r="DF81" s="43"/>
      <c r="DG81" s="43"/>
      <c r="DH81" s="43"/>
      <c r="DI81" s="43"/>
      <c r="DJ81" s="43"/>
      <c r="DK81" s="43"/>
      <c r="DL81" s="43"/>
      <c r="DM81" s="43"/>
      <c r="DN81" s="43"/>
      <c r="DO81" s="43"/>
      <c r="DP81" s="43"/>
      <c r="DQ81" s="43"/>
      <c r="DR81" s="43"/>
      <c r="DS81" s="43"/>
      <c r="DT81" s="43"/>
      <c r="DU81" s="43"/>
      <c r="DV81" s="43"/>
      <c r="DW81" s="43"/>
      <c r="DX81" s="43"/>
      <c r="DY81" s="43"/>
      <c r="DZ81" s="43"/>
      <c r="EA81" s="331"/>
      <c r="EB81" s="331"/>
      <c r="EC81" s="378"/>
      <c r="ED81" s="344"/>
      <c r="EE81" s="331"/>
      <c r="EF81" s="331"/>
      <c r="EG81" s="43"/>
    </row>
    <row r="82" spans="1:137" ht="15.75">
      <c r="A82" s="68" t="s">
        <v>48</v>
      </c>
      <c r="B82" s="198" t="s">
        <v>1296</v>
      </c>
      <c r="C82" s="68" t="s">
        <v>506</v>
      </c>
      <c r="D82" s="199" t="s">
        <v>1190</v>
      </c>
      <c r="E82" s="203" t="s">
        <v>1190</v>
      </c>
      <c r="F82" s="199" t="s">
        <v>1190</v>
      </c>
      <c r="G82" s="198" t="s">
        <v>1190</v>
      </c>
      <c r="H82" s="440" t="s">
        <v>1332</v>
      </c>
      <c r="I82" s="574" t="s">
        <v>1332</v>
      </c>
      <c r="J82" s="317" t="s">
        <v>1332</v>
      </c>
      <c r="K82" s="1077" t="s">
        <v>1190</v>
      </c>
      <c r="L82" s="1077" t="s">
        <v>1190</v>
      </c>
      <c r="M82" s="1077">
        <v>0</v>
      </c>
      <c r="N82" s="1077">
        <v>0</v>
      </c>
      <c r="O82" s="1077">
        <v>0</v>
      </c>
      <c r="P82" s="1077">
        <v>0</v>
      </c>
      <c r="Q82" s="1077">
        <v>0</v>
      </c>
      <c r="R82" s="1077">
        <v>0</v>
      </c>
      <c r="S82" s="1077">
        <v>0</v>
      </c>
      <c r="T82" s="1077">
        <v>0</v>
      </c>
      <c r="U82" s="1077">
        <v>0</v>
      </c>
      <c r="V82" s="1077">
        <v>0</v>
      </c>
      <c r="W82" s="1077">
        <v>0</v>
      </c>
      <c r="X82" s="1077">
        <v>0</v>
      </c>
      <c r="Y82" s="1077">
        <v>0</v>
      </c>
      <c r="Z82" s="1077">
        <v>0</v>
      </c>
      <c r="AA82" s="1077">
        <v>0</v>
      </c>
      <c r="AB82" s="1077">
        <v>0</v>
      </c>
      <c r="AC82" s="1077">
        <v>0</v>
      </c>
      <c r="AD82" s="1077">
        <v>0</v>
      </c>
      <c r="AE82" s="1077">
        <v>0</v>
      </c>
      <c r="AF82" s="1077">
        <v>0</v>
      </c>
      <c r="AG82" s="1077">
        <v>0</v>
      </c>
      <c r="AH82" s="1077">
        <v>0</v>
      </c>
      <c r="AI82" s="1077">
        <v>0</v>
      </c>
      <c r="AJ82" s="1077">
        <v>0</v>
      </c>
      <c r="AK82" s="1077">
        <v>0</v>
      </c>
      <c r="AL82" s="1077">
        <v>0</v>
      </c>
      <c r="AM82" s="1077">
        <v>0</v>
      </c>
      <c r="AN82" s="1077">
        <v>0</v>
      </c>
      <c r="AO82" s="1077">
        <v>0</v>
      </c>
      <c r="AP82" s="1077">
        <v>0</v>
      </c>
      <c r="AQ82" s="1077">
        <v>0</v>
      </c>
      <c r="AR82" s="1077">
        <v>0</v>
      </c>
      <c r="AS82" s="1077">
        <v>0</v>
      </c>
      <c r="AT82" s="1077">
        <v>0</v>
      </c>
      <c r="AU82" s="1077">
        <v>0</v>
      </c>
      <c r="AV82" s="1077">
        <v>0</v>
      </c>
      <c r="AW82" s="1077">
        <v>0</v>
      </c>
      <c r="AX82" s="1077">
        <v>0</v>
      </c>
      <c r="AY82" s="1077" t="s">
        <v>1333</v>
      </c>
      <c r="AZ82" s="1077" t="s">
        <v>1333</v>
      </c>
      <c r="BA82" s="1077" t="s">
        <v>1333</v>
      </c>
      <c r="BB82" s="1077" t="s">
        <v>1333</v>
      </c>
      <c r="BC82" s="1077">
        <v>0</v>
      </c>
      <c r="BD82" s="1077">
        <v>0</v>
      </c>
      <c r="BE82" s="1077">
        <v>0</v>
      </c>
      <c r="BF82" s="1077">
        <v>0</v>
      </c>
      <c r="BG82" s="201" t="s">
        <v>48</v>
      </c>
      <c r="BH82" s="201" t="s">
        <v>506</v>
      </c>
      <c r="BI82" s="93" t="s">
        <v>1228</v>
      </c>
      <c r="BJ82" s="364">
        <v>113</v>
      </c>
      <c r="BK82" s="441" t="s">
        <v>882</v>
      </c>
      <c r="BL82" s="331"/>
      <c r="BM82" s="369" t="s">
        <v>792</v>
      </c>
      <c r="BN82" s="375"/>
      <c r="BO82" s="375"/>
      <c r="BP82" s="375"/>
      <c r="BQ82" s="375"/>
      <c r="BR82" s="375"/>
      <c r="BS82" s="375"/>
      <c r="BT82" s="375"/>
      <c r="BU82" s="375"/>
      <c r="BV82" s="375"/>
      <c r="BW82" s="375"/>
      <c r="BX82" s="375"/>
      <c r="BY82" s="375"/>
      <c r="BZ82" s="375"/>
      <c r="CA82" s="375"/>
      <c r="CB82" s="375"/>
      <c r="CC82" s="376"/>
      <c r="CD82" s="376"/>
      <c r="CE82" s="43"/>
      <c r="CF82" s="43"/>
      <c r="CG82" s="43"/>
      <c r="CH82" s="43"/>
      <c r="CI82" s="43"/>
      <c r="CJ82" s="43"/>
      <c r="CK82" s="43"/>
      <c r="CL82" s="43"/>
      <c r="CM82" s="43"/>
      <c r="CN82" s="43"/>
      <c r="CO82" s="43"/>
      <c r="CP82" s="43"/>
      <c r="CQ82" s="43"/>
      <c r="CR82" s="43"/>
      <c r="CS82" s="43"/>
      <c r="CT82" s="43"/>
      <c r="CU82" s="43"/>
      <c r="CV82" s="43"/>
      <c r="CW82" s="43"/>
      <c r="CX82" s="43"/>
      <c r="CY82" s="43"/>
      <c r="CZ82" s="43"/>
      <c r="DA82" s="320"/>
      <c r="DB82" s="320"/>
      <c r="DC82" s="43"/>
      <c r="DD82" s="377"/>
      <c r="DE82" s="43"/>
      <c r="DF82" s="43"/>
      <c r="DG82" s="43"/>
      <c r="DH82" s="43"/>
      <c r="DI82" s="43"/>
      <c r="DJ82" s="43"/>
      <c r="DK82" s="43"/>
      <c r="DL82" s="43"/>
      <c r="DM82" s="43"/>
      <c r="DN82" s="43"/>
      <c r="DO82" s="43"/>
      <c r="DP82" s="43"/>
      <c r="DQ82" s="43"/>
      <c r="DR82" s="43"/>
      <c r="DS82" s="43"/>
      <c r="DT82" s="43"/>
      <c r="DU82" s="43"/>
      <c r="DV82" s="43"/>
      <c r="DW82" s="43"/>
      <c r="DX82" s="43"/>
      <c r="DY82" s="43"/>
      <c r="DZ82" s="43"/>
      <c r="EA82" s="331"/>
      <c r="EB82" s="331"/>
      <c r="EC82" s="378"/>
      <c r="ED82" s="344"/>
      <c r="EE82" s="331"/>
      <c r="EF82" s="331"/>
      <c r="EG82" s="43"/>
    </row>
    <row r="83" spans="1:137" ht="15.75">
      <c r="A83" s="68" t="s">
        <v>280</v>
      </c>
      <c r="B83" s="198" t="s">
        <v>1296</v>
      </c>
      <c r="C83" s="68" t="s">
        <v>682</v>
      </c>
      <c r="D83" s="199" t="s">
        <v>1190</v>
      </c>
      <c r="E83" s="203" t="s">
        <v>1190</v>
      </c>
      <c r="F83" s="199">
        <v>100</v>
      </c>
      <c r="G83" s="198" t="s">
        <v>1190</v>
      </c>
      <c r="H83" s="440" t="s">
        <v>1332</v>
      </c>
      <c r="I83" s="575">
        <v>66.67</v>
      </c>
      <c r="J83" s="317" t="s">
        <v>1332</v>
      </c>
      <c r="K83" s="1077" t="s">
        <v>1190</v>
      </c>
      <c r="L83" s="1077" t="s">
        <v>1332</v>
      </c>
      <c r="M83" s="1077">
        <v>0</v>
      </c>
      <c r="N83" s="1077">
        <v>5</v>
      </c>
      <c r="O83" s="1077">
        <v>4</v>
      </c>
      <c r="P83" s="1077">
        <v>1</v>
      </c>
      <c r="Q83" s="1077">
        <v>5</v>
      </c>
      <c r="R83" s="1077">
        <v>0</v>
      </c>
      <c r="S83" s="1077">
        <v>0</v>
      </c>
      <c r="T83" s="1077">
        <v>0</v>
      </c>
      <c r="U83" s="1077">
        <v>0</v>
      </c>
      <c r="V83" s="1077">
        <v>0</v>
      </c>
      <c r="W83" s="1077">
        <v>0</v>
      </c>
      <c r="X83" s="1077">
        <v>0</v>
      </c>
      <c r="Y83" s="1077">
        <v>0</v>
      </c>
      <c r="Z83" s="1077">
        <v>0</v>
      </c>
      <c r="AA83" s="1077">
        <v>0</v>
      </c>
      <c r="AB83" s="1077">
        <v>0</v>
      </c>
      <c r="AC83" s="1077">
        <v>0</v>
      </c>
      <c r="AD83" s="1077">
        <v>0</v>
      </c>
      <c r="AE83" s="1077">
        <v>0</v>
      </c>
      <c r="AF83" s="1077">
        <v>0</v>
      </c>
      <c r="AG83" s="1077">
        <v>0</v>
      </c>
      <c r="AH83" s="1077">
        <v>0</v>
      </c>
      <c r="AI83" s="1077">
        <v>0</v>
      </c>
      <c r="AJ83" s="1077">
        <v>0</v>
      </c>
      <c r="AK83" s="1077">
        <v>0</v>
      </c>
      <c r="AL83" s="1077">
        <v>0</v>
      </c>
      <c r="AM83" s="1077">
        <v>0</v>
      </c>
      <c r="AN83" s="1077">
        <v>0</v>
      </c>
      <c r="AO83" s="1077">
        <v>0</v>
      </c>
      <c r="AP83" s="1077">
        <v>0</v>
      </c>
      <c r="AQ83" s="1077">
        <v>0</v>
      </c>
      <c r="AR83" s="1077">
        <v>0</v>
      </c>
      <c r="AS83" s="1077">
        <v>0</v>
      </c>
      <c r="AT83" s="1077">
        <v>0</v>
      </c>
      <c r="AU83" s="1077">
        <v>0</v>
      </c>
      <c r="AV83" s="1077">
        <v>0</v>
      </c>
      <c r="AW83" s="1077">
        <v>0</v>
      </c>
      <c r="AX83" s="1077">
        <v>0</v>
      </c>
      <c r="AY83" s="1077" t="s">
        <v>1333</v>
      </c>
      <c r="AZ83" s="1077" t="s">
        <v>1333</v>
      </c>
      <c r="BA83" s="1077" t="s">
        <v>1333</v>
      </c>
      <c r="BB83" s="1077" t="s">
        <v>1333</v>
      </c>
      <c r="BC83" s="1077">
        <v>0</v>
      </c>
      <c r="BD83" s="1077">
        <v>0</v>
      </c>
      <c r="BE83" s="1077">
        <v>0</v>
      </c>
      <c r="BF83" s="1077">
        <v>0</v>
      </c>
      <c r="BG83" s="201" t="s">
        <v>280</v>
      </c>
      <c r="BH83" s="201" t="s">
        <v>682</v>
      </c>
      <c r="BI83" s="93" t="s">
        <v>1228</v>
      </c>
      <c r="BJ83" s="364">
        <v>113</v>
      </c>
      <c r="BK83" s="441" t="s">
        <v>1179</v>
      </c>
      <c r="BM83" s="369" t="s">
        <v>792</v>
      </c>
      <c r="BN83" s="375"/>
      <c r="BO83" s="375"/>
      <c r="BP83" s="375"/>
      <c r="BQ83" s="375"/>
      <c r="BR83" s="375"/>
      <c r="BS83" s="375"/>
      <c r="BT83" s="375"/>
      <c r="BU83" s="375"/>
      <c r="BV83" s="375"/>
      <c r="BW83" s="375"/>
      <c r="BX83" s="375"/>
      <c r="BY83" s="375"/>
      <c r="BZ83" s="375"/>
      <c r="CA83" s="375"/>
      <c r="CB83" s="375"/>
      <c r="CC83" s="376"/>
      <c r="CD83" s="376"/>
      <c r="CE83" s="43"/>
      <c r="CF83" s="43"/>
      <c r="CG83" s="43"/>
      <c r="CH83" s="43"/>
      <c r="CI83" s="43"/>
      <c r="CJ83" s="43"/>
      <c r="CK83" s="43"/>
      <c r="CL83" s="43"/>
      <c r="CM83" s="43"/>
      <c r="CN83" s="43"/>
      <c r="CO83" s="43"/>
      <c r="CP83" s="43"/>
      <c r="CQ83" s="43"/>
      <c r="CR83" s="43"/>
      <c r="CS83" s="43"/>
      <c r="CT83" s="43"/>
      <c r="CU83" s="43"/>
      <c r="CV83" s="43"/>
      <c r="CW83" s="43"/>
      <c r="CX83" s="43"/>
      <c r="CY83" s="43"/>
      <c r="CZ83" s="43"/>
      <c r="DA83" s="320"/>
      <c r="DB83" s="320"/>
      <c r="DC83" s="43"/>
      <c r="DD83" s="379"/>
      <c r="DE83" s="43"/>
      <c r="DF83" s="43"/>
      <c r="DG83" s="43"/>
      <c r="DH83" s="43"/>
      <c r="DI83" s="43"/>
      <c r="DJ83" s="43"/>
      <c r="DK83" s="43"/>
      <c r="DL83" s="43"/>
      <c r="DM83" s="43"/>
      <c r="DN83" s="43"/>
      <c r="DO83" s="43"/>
      <c r="DP83" s="43"/>
      <c r="DQ83" s="43"/>
      <c r="DR83" s="43"/>
      <c r="DS83" s="43"/>
      <c r="DT83" s="43"/>
      <c r="DU83" s="43"/>
      <c r="DV83" s="43"/>
      <c r="DW83" s="43"/>
      <c r="DX83" s="43"/>
      <c r="DY83" s="43"/>
      <c r="DZ83" s="43"/>
      <c r="EA83" s="331"/>
      <c r="EB83" s="331"/>
      <c r="EC83" s="378"/>
      <c r="ED83" s="344"/>
      <c r="EE83" s="331"/>
      <c r="EF83" s="331"/>
      <c r="EG83" s="43"/>
    </row>
    <row r="84" spans="1:137" ht="15.75">
      <c r="A84" s="68" t="s">
        <v>276</v>
      </c>
      <c r="B84" s="198" t="s">
        <v>1297</v>
      </c>
      <c r="C84" s="68" t="s">
        <v>680</v>
      </c>
      <c r="D84" s="199">
        <v>90.91</v>
      </c>
      <c r="E84" s="247">
        <v>100</v>
      </c>
      <c r="F84" s="199">
        <v>100</v>
      </c>
      <c r="G84" s="198" t="s">
        <v>1332</v>
      </c>
      <c r="H84" s="440" t="s">
        <v>1332</v>
      </c>
      <c r="I84" s="574" t="s">
        <v>1332</v>
      </c>
      <c r="J84" s="317" t="s">
        <v>1332</v>
      </c>
      <c r="K84" s="1077">
        <v>100</v>
      </c>
      <c r="L84" s="1077" t="s">
        <v>1332</v>
      </c>
      <c r="M84" s="1077">
        <v>0</v>
      </c>
      <c r="N84" s="1077">
        <v>18</v>
      </c>
      <c r="O84" s="1077">
        <v>15</v>
      </c>
      <c r="P84" s="1077">
        <v>3</v>
      </c>
      <c r="Q84" s="1077">
        <v>18</v>
      </c>
      <c r="R84" s="1077">
        <v>0</v>
      </c>
      <c r="S84" s="1077">
        <v>0</v>
      </c>
      <c r="T84" s="1077">
        <v>0</v>
      </c>
      <c r="U84" s="1077">
        <v>0</v>
      </c>
      <c r="V84" s="1077">
        <v>0</v>
      </c>
      <c r="W84" s="1077">
        <v>0</v>
      </c>
      <c r="X84" s="1077">
        <v>0</v>
      </c>
      <c r="Y84" s="1077">
        <v>0</v>
      </c>
      <c r="Z84" s="1077">
        <v>0</v>
      </c>
      <c r="AA84" s="1077">
        <v>0</v>
      </c>
      <c r="AB84" s="1077">
        <v>0</v>
      </c>
      <c r="AC84" s="1077">
        <v>0</v>
      </c>
      <c r="AD84" s="1077">
        <v>0</v>
      </c>
      <c r="AE84" s="1077">
        <v>0</v>
      </c>
      <c r="AF84" s="1077">
        <v>0</v>
      </c>
      <c r="AG84" s="1077">
        <v>0</v>
      </c>
      <c r="AH84" s="1077">
        <v>0</v>
      </c>
      <c r="AI84" s="1077">
        <v>0</v>
      </c>
      <c r="AJ84" s="1077">
        <v>0</v>
      </c>
      <c r="AK84" s="1077">
        <v>0</v>
      </c>
      <c r="AL84" s="1077">
        <v>0</v>
      </c>
      <c r="AM84" s="1077">
        <v>0</v>
      </c>
      <c r="AN84" s="1077">
        <v>0</v>
      </c>
      <c r="AO84" s="1077">
        <v>0</v>
      </c>
      <c r="AP84" s="1077">
        <v>0</v>
      </c>
      <c r="AQ84" s="1077">
        <v>0</v>
      </c>
      <c r="AR84" s="1077">
        <v>0</v>
      </c>
      <c r="AS84" s="1077">
        <v>0</v>
      </c>
      <c r="AT84" s="1077">
        <v>0</v>
      </c>
      <c r="AU84" s="1077">
        <v>0</v>
      </c>
      <c r="AV84" s="1077">
        <v>0</v>
      </c>
      <c r="AW84" s="1077">
        <v>0</v>
      </c>
      <c r="AX84" s="1077">
        <v>0</v>
      </c>
      <c r="AY84" s="1077" t="s">
        <v>1333</v>
      </c>
      <c r="AZ84" s="1077" t="s">
        <v>1333</v>
      </c>
      <c r="BA84" s="1077" t="s">
        <v>1333</v>
      </c>
      <c r="BB84" s="1077" t="s">
        <v>1333</v>
      </c>
      <c r="BC84" s="1077">
        <v>0</v>
      </c>
      <c r="BD84" s="1077">
        <v>0</v>
      </c>
      <c r="BE84" s="1077">
        <v>0</v>
      </c>
      <c r="BF84" s="1077">
        <v>0</v>
      </c>
      <c r="BG84" s="201" t="s">
        <v>276</v>
      </c>
      <c r="BH84" s="201" t="s">
        <v>680</v>
      </c>
      <c r="BI84" s="93" t="s">
        <v>1249</v>
      </c>
      <c r="BJ84" s="364">
        <v>189</v>
      </c>
      <c r="BK84" s="441" t="s">
        <v>1181</v>
      </c>
      <c r="BM84" s="369" t="s">
        <v>792</v>
      </c>
      <c r="BN84" s="375"/>
      <c r="BO84" s="43"/>
      <c r="BP84" s="43"/>
      <c r="BQ84" s="375"/>
      <c r="BR84" s="375"/>
      <c r="BS84" s="43"/>
      <c r="BT84" s="43"/>
      <c r="BU84" s="375"/>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320"/>
      <c r="DB84" s="320"/>
      <c r="DC84" s="43"/>
      <c r="DD84" s="377"/>
      <c r="DE84" s="43"/>
      <c r="DF84" s="43"/>
      <c r="DG84" s="43"/>
      <c r="DH84" s="43"/>
      <c r="DI84" s="43"/>
      <c r="DJ84" s="43"/>
      <c r="DK84" s="43"/>
      <c r="DL84" s="43"/>
      <c r="DM84" s="43"/>
      <c r="DN84" s="43"/>
      <c r="DO84" s="43"/>
      <c r="DP84" s="43"/>
      <c r="DQ84" s="43"/>
      <c r="DR84" s="43"/>
      <c r="DS84" s="43"/>
      <c r="DT84" s="43"/>
      <c r="DU84" s="43"/>
      <c r="DV84" s="43"/>
      <c r="DW84" s="43"/>
      <c r="DX84" s="43"/>
      <c r="DY84" s="43"/>
      <c r="DZ84" s="43"/>
      <c r="EA84" s="389"/>
      <c r="EB84" s="390"/>
      <c r="EC84" s="378"/>
      <c r="ED84" s="344"/>
      <c r="EE84" s="331"/>
      <c r="EF84" s="331"/>
      <c r="EG84" s="43"/>
    </row>
    <row r="85" spans="1:137" ht="15.75">
      <c r="A85" s="68" t="s">
        <v>88</v>
      </c>
      <c r="B85" s="198" t="s">
        <v>1297</v>
      </c>
      <c r="C85" s="68" t="s">
        <v>568</v>
      </c>
      <c r="D85" s="199">
        <v>100</v>
      </c>
      <c r="E85" s="247">
        <v>100</v>
      </c>
      <c r="F85" s="199" t="s">
        <v>1190</v>
      </c>
      <c r="G85" s="198" t="s">
        <v>1332</v>
      </c>
      <c r="H85" s="440" t="s">
        <v>1332</v>
      </c>
      <c r="I85" s="574" t="s">
        <v>1332</v>
      </c>
      <c r="J85" s="317" t="s">
        <v>1332</v>
      </c>
      <c r="K85" s="1077">
        <v>0</v>
      </c>
      <c r="L85" s="1077" t="s">
        <v>1332</v>
      </c>
      <c r="M85" s="1077">
        <v>0</v>
      </c>
      <c r="N85" s="1077">
        <v>2</v>
      </c>
      <c r="O85" s="1077">
        <v>2</v>
      </c>
      <c r="P85" s="1077">
        <v>0</v>
      </c>
      <c r="Q85" s="1077">
        <v>2</v>
      </c>
      <c r="R85" s="1077">
        <v>0</v>
      </c>
      <c r="S85" s="1077">
        <v>0</v>
      </c>
      <c r="T85" s="1077">
        <v>0</v>
      </c>
      <c r="U85" s="1077">
        <v>0</v>
      </c>
      <c r="V85" s="1077">
        <v>0</v>
      </c>
      <c r="W85" s="1077">
        <v>0</v>
      </c>
      <c r="X85" s="1077">
        <v>0</v>
      </c>
      <c r="Y85" s="1077">
        <v>0</v>
      </c>
      <c r="Z85" s="1077">
        <v>0</v>
      </c>
      <c r="AA85" s="1077">
        <v>0</v>
      </c>
      <c r="AB85" s="1077">
        <v>0</v>
      </c>
      <c r="AC85" s="1077">
        <v>0</v>
      </c>
      <c r="AD85" s="1077">
        <v>0</v>
      </c>
      <c r="AE85" s="1077">
        <v>0</v>
      </c>
      <c r="AF85" s="1077">
        <v>0</v>
      </c>
      <c r="AG85" s="1077">
        <v>0</v>
      </c>
      <c r="AH85" s="1077">
        <v>0</v>
      </c>
      <c r="AI85" s="1077">
        <v>0</v>
      </c>
      <c r="AJ85" s="1077">
        <v>0</v>
      </c>
      <c r="AK85" s="1077">
        <v>0</v>
      </c>
      <c r="AL85" s="1077">
        <v>0</v>
      </c>
      <c r="AM85" s="1077">
        <v>0</v>
      </c>
      <c r="AN85" s="1077">
        <v>0</v>
      </c>
      <c r="AO85" s="1077">
        <v>0</v>
      </c>
      <c r="AP85" s="1077">
        <v>0</v>
      </c>
      <c r="AQ85" s="1077">
        <v>0</v>
      </c>
      <c r="AR85" s="1077">
        <v>0</v>
      </c>
      <c r="AS85" s="1077">
        <v>0</v>
      </c>
      <c r="AT85" s="1077">
        <v>0</v>
      </c>
      <c r="AU85" s="1077">
        <v>0</v>
      </c>
      <c r="AV85" s="1077">
        <v>0</v>
      </c>
      <c r="AW85" s="1077">
        <v>0</v>
      </c>
      <c r="AX85" s="1077">
        <v>0</v>
      </c>
      <c r="AY85" s="1077" t="s">
        <v>1333</v>
      </c>
      <c r="AZ85" s="1077" t="s">
        <v>1333</v>
      </c>
      <c r="BA85" s="1077" t="s">
        <v>1333</v>
      </c>
      <c r="BB85" s="1077" t="s">
        <v>1333</v>
      </c>
      <c r="BC85" s="1077">
        <v>0</v>
      </c>
      <c r="BD85" s="1077">
        <v>0</v>
      </c>
      <c r="BE85" s="1077">
        <v>0</v>
      </c>
      <c r="BF85" s="1077">
        <v>0</v>
      </c>
      <c r="BG85" s="201" t="s">
        <v>88</v>
      </c>
      <c r="BH85" s="201" t="s">
        <v>568</v>
      </c>
      <c r="BI85" s="93" t="s">
        <v>1249</v>
      </c>
      <c r="BJ85" s="364">
        <v>189</v>
      </c>
      <c r="BK85" s="441" t="s">
        <v>882</v>
      </c>
      <c r="BM85" s="369" t="s">
        <v>792</v>
      </c>
      <c r="BN85" s="375"/>
      <c r="BO85" s="375"/>
      <c r="BP85" s="375"/>
      <c r="BQ85" s="375"/>
      <c r="BR85" s="375"/>
      <c r="BS85" s="375"/>
      <c r="BT85" s="375"/>
      <c r="BU85" s="375"/>
      <c r="BV85" s="375"/>
      <c r="BW85" s="375"/>
      <c r="BX85" s="375"/>
      <c r="BY85" s="375"/>
      <c r="BZ85" s="375"/>
      <c r="CA85" s="375"/>
      <c r="CB85" s="375"/>
      <c r="CC85" s="376"/>
      <c r="CD85" s="376"/>
      <c r="CE85" s="43"/>
      <c r="CF85" s="43"/>
      <c r="CG85" s="43"/>
      <c r="CH85" s="43"/>
      <c r="CI85" s="43"/>
      <c r="CJ85" s="43"/>
      <c r="CK85" s="43"/>
      <c r="CL85" s="43"/>
      <c r="CM85" s="43"/>
      <c r="CN85" s="43"/>
      <c r="CO85" s="43"/>
      <c r="CP85" s="43"/>
      <c r="CQ85" s="43"/>
      <c r="CR85" s="43"/>
      <c r="CS85" s="43"/>
      <c r="CT85" s="43"/>
      <c r="CU85" s="43"/>
      <c r="CV85" s="43"/>
      <c r="CW85" s="43"/>
      <c r="CX85" s="43"/>
      <c r="CY85" s="43"/>
      <c r="CZ85" s="43"/>
      <c r="DA85" s="320"/>
      <c r="DB85" s="320"/>
      <c r="DC85" s="43"/>
      <c r="DD85" s="379"/>
      <c r="DE85" s="43"/>
      <c r="DF85" s="43"/>
      <c r="DG85" s="43"/>
      <c r="DH85" s="43"/>
      <c r="DI85" s="43"/>
      <c r="DJ85" s="43"/>
      <c r="DK85" s="43"/>
      <c r="DL85" s="43"/>
      <c r="DM85" s="43"/>
      <c r="DN85" s="43"/>
      <c r="DO85" s="43"/>
      <c r="DP85" s="43"/>
      <c r="DQ85" s="43"/>
      <c r="DR85" s="43"/>
      <c r="DS85" s="43"/>
      <c r="DT85" s="43"/>
      <c r="DU85" s="43"/>
      <c r="DV85" s="43"/>
      <c r="DW85" s="43"/>
      <c r="DX85" s="43"/>
      <c r="DY85" s="43"/>
      <c r="DZ85" s="43"/>
      <c r="EA85" s="331"/>
      <c r="EB85" s="331"/>
      <c r="EC85" s="378"/>
      <c r="ED85" s="344"/>
      <c r="EE85" s="331"/>
      <c r="EF85" s="331"/>
      <c r="EG85" s="43"/>
    </row>
    <row r="86" spans="1:137" ht="15.75">
      <c r="A86" s="68" t="s">
        <v>226</v>
      </c>
      <c r="B86" s="198" t="s">
        <v>1297</v>
      </c>
      <c r="C86" s="68" t="s">
        <v>688</v>
      </c>
      <c r="D86" s="199">
        <v>100</v>
      </c>
      <c r="E86" s="247">
        <v>100</v>
      </c>
      <c r="F86" s="199">
        <v>100</v>
      </c>
      <c r="G86" s="198" t="s">
        <v>1332</v>
      </c>
      <c r="H86" s="440" t="s">
        <v>1332</v>
      </c>
      <c r="I86" s="574" t="s">
        <v>1332</v>
      </c>
      <c r="J86" s="317" t="s">
        <v>1332</v>
      </c>
      <c r="K86" s="1077">
        <v>100</v>
      </c>
      <c r="L86" s="1077" t="s">
        <v>1332</v>
      </c>
      <c r="M86" s="1077">
        <v>0</v>
      </c>
      <c r="N86" s="1077">
        <v>4</v>
      </c>
      <c r="O86" s="1077">
        <v>2</v>
      </c>
      <c r="P86" s="1077">
        <v>2</v>
      </c>
      <c r="Q86" s="1077">
        <v>4</v>
      </c>
      <c r="R86" s="1077">
        <v>0</v>
      </c>
      <c r="S86" s="1077">
        <v>0</v>
      </c>
      <c r="T86" s="1077">
        <v>0</v>
      </c>
      <c r="U86" s="1077">
        <v>0</v>
      </c>
      <c r="V86" s="1077">
        <v>0</v>
      </c>
      <c r="W86" s="1077">
        <v>0</v>
      </c>
      <c r="X86" s="1077">
        <v>0</v>
      </c>
      <c r="Y86" s="1077">
        <v>0</v>
      </c>
      <c r="Z86" s="1077">
        <v>0</v>
      </c>
      <c r="AA86" s="1077">
        <v>0</v>
      </c>
      <c r="AB86" s="1077">
        <v>0</v>
      </c>
      <c r="AC86" s="1077">
        <v>0</v>
      </c>
      <c r="AD86" s="1077">
        <v>0</v>
      </c>
      <c r="AE86" s="1077">
        <v>0</v>
      </c>
      <c r="AF86" s="1077">
        <v>0</v>
      </c>
      <c r="AG86" s="1077">
        <v>0</v>
      </c>
      <c r="AH86" s="1077">
        <v>0</v>
      </c>
      <c r="AI86" s="1077">
        <v>0</v>
      </c>
      <c r="AJ86" s="1077">
        <v>0</v>
      </c>
      <c r="AK86" s="1077">
        <v>0</v>
      </c>
      <c r="AL86" s="1077">
        <v>0</v>
      </c>
      <c r="AM86" s="1077">
        <v>0</v>
      </c>
      <c r="AN86" s="1077">
        <v>0</v>
      </c>
      <c r="AO86" s="1077">
        <v>0</v>
      </c>
      <c r="AP86" s="1077">
        <v>0</v>
      </c>
      <c r="AQ86" s="1077">
        <v>0</v>
      </c>
      <c r="AR86" s="1077">
        <v>0</v>
      </c>
      <c r="AS86" s="1077">
        <v>0</v>
      </c>
      <c r="AT86" s="1077">
        <v>0</v>
      </c>
      <c r="AU86" s="1077">
        <v>0</v>
      </c>
      <c r="AV86" s="1077">
        <v>0</v>
      </c>
      <c r="AW86" s="1077">
        <v>0</v>
      </c>
      <c r="AX86" s="1077">
        <v>0</v>
      </c>
      <c r="AY86" s="1077" t="s">
        <v>1333</v>
      </c>
      <c r="AZ86" s="1077" t="s">
        <v>1333</v>
      </c>
      <c r="BA86" s="1077" t="s">
        <v>1333</v>
      </c>
      <c r="BB86" s="1077" t="s">
        <v>1333</v>
      </c>
      <c r="BC86" s="1077">
        <v>0</v>
      </c>
      <c r="BD86" s="1077">
        <v>0</v>
      </c>
      <c r="BE86" s="1077">
        <v>0</v>
      </c>
      <c r="BF86" s="1077">
        <v>0</v>
      </c>
      <c r="BG86" s="201" t="s">
        <v>226</v>
      </c>
      <c r="BH86" s="201" t="s">
        <v>688</v>
      </c>
      <c r="BI86" s="93" t="s">
        <v>1249</v>
      </c>
      <c r="BJ86" s="364">
        <v>189</v>
      </c>
      <c r="BK86" s="441" t="s">
        <v>882</v>
      </c>
      <c r="BM86" s="369" t="s">
        <v>792</v>
      </c>
      <c r="BN86" s="375"/>
      <c r="BO86" s="375"/>
      <c r="BP86" s="375"/>
      <c r="BQ86" s="375"/>
      <c r="BR86" s="375"/>
      <c r="BS86" s="375"/>
      <c r="BT86" s="375"/>
      <c r="BU86" s="375"/>
      <c r="BV86" s="375"/>
      <c r="BW86" s="375"/>
      <c r="BX86" s="375"/>
      <c r="BY86" s="375"/>
      <c r="BZ86" s="375"/>
      <c r="CA86" s="375"/>
      <c r="CB86" s="375"/>
      <c r="CC86" s="376"/>
      <c r="CD86" s="376"/>
      <c r="CE86" s="43"/>
      <c r="CF86" s="43"/>
      <c r="CG86" s="43"/>
      <c r="CH86" s="43"/>
      <c r="CI86" s="43"/>
      <c r="CJ86" s="43"/>
      <c r="CK86" s="43"/>
      <c r="CL86" s="43"/>
      <c r="CM86" s="43"/>
      <c r="CN86" s="43"/>
      <c r="CO86" s="43"/>
      <c r="CP86" s="43"/>
      <c r="CQ86" s="43"/>
      <c r="CR86" s="43"/>
      <c r="CS86" s="43"/>
      <c r="CT86" s="43"/>
      <c r="CU86" s="43"/>
      <c r="CV86" s="43"/>
      <c r="CW86" s="43"/>
      <c r="CX86" s="43"/>
      <c r="CY86" s="43"/>
      <c r="CZ86" s="43"/>
      <c r="DA86" s="320"/>
      <c r="DB86" s="320"/>
      <c r="DC86" s="43"/>
      <c r="DD86" s="377"/>
      <c r="DE86" s="43"/>
      <c r="DF86" s="43"/>
      <c r="DG86" s="43"/>
      <c r="DH86" s="43"/>
      <c r="DI86" s="43"/>
      <c r="DJ86" s="43"/>
      <c r="DK86" s="43"/>
      <c r="DL86" s="43"/>
      <c r="DM86" s="43"/>
      <c r="DN86" s="43"/>
      <c r="DO86" s="43"/>
      <c r="DP86" s="43"/>
      <c r="DQ86" s="43"/>
      <c r="DR86" s="43"/>
      <c r="DS86" s="43"/>
      <c r="DT86" s="43"/>
      <c r="DU86" s="43"/>
      <c r="DV86" s="43"/>
      <c r="DW86" s="43"/>
      <c r="DX86" s="43"/>
      <c r="DY86" s="43"/>
      <c r="DZ86" s="43"/>
      <c r="EA86" s="331"/>
      <c r="EB86" s="331"/>
      <c r="EC86" s="378"/>
      <c r="ED86" s="344"/>
      <c r="EE86" s="331"/>
      <c r="EF86" s="331"/>
      <c r="EG86" s="43"/>
    </row>
    <row r="87" spans="1:137" ht="15.75">
      <c r="A87" s="68" t="s">
        <v>306</v>
      </c>
      <c r="B87" s="239" t="s">
        <v>1292</v>
      </c>
      <c r="C87" s="68" t="s">
        <v>711</v>
      </c>
      <c r="D87" s="199" t="s">
        <v>1212</v>
      </c>
      <c r="E87" s="203" t="s">
        <v>1190</v>
      </c>
      <c r="F87" s="199" t="s">
        <v>1190</v>
      </c>
      <c r="G87" s="198" t="s">
        <v>1190</v>
      </c>
      <c r="H87" s="440" t="s">
        <v>1190</v>
      </c>
      <c r="I87" s="574" t="s">
        <v>1972</v>
      </c>
      <c r="J87" s="317" t="s">
        <v>1190</v>
      </c>
      <c r="K87" s="1077">
        <v>100</v>
      </c>
      <c r="L87" s="1077" t="s">
        <v>1190</v>
      </c>
      <c r="M87" s="1077">
        <v>0</v>
      </c>
      <c r="N87" s="1077">
        <v>0</v>
      </c>
      <c r="O87" s="1077">
        <v>0</v>
      </c>
      <c r="P87" s="1077">
        <v>0</v>
      </c>
      <c r="Q87" s="1077">
        <v>0</v>
      </c>
      <c r="R87" s="1077">
        <v>0</v>
      </c>
      <c r="S87" s="1077">
        <v>0</v>
      </c>
      <c r="T87" s="1077">
        <v>0</v>
      </c>
      <c r="U87" s="1077">
        <v>0</v>
      </c>
      <c r="V87" s="1077">
        <v>0</v>
      </c>
      <c r="W87" s="1077">
        <v>0</v>
      </c>
      <c r="X87" s="1077">
        <v>0</v>
      </c>
      <c r="Y87" s="1077">
        <v>0</v>
      </c>
      <c r="Z87" s="1077">
        <v>0</v>
      </c>
      <c r="AA87" s="1077">
        <v>0</v>
      </c>
      <c r="AB87" s="1077">
        <v>0</v>
      </c>
      <c r="AC87" s="1077">
        <v>0</v>
      </c>
      <c r="AD87" s="1077">
        <v>0</v>
      </c>
      <c r="AE87" s="1077">
        <v>0</v>
      </c>
      <c r="AF87" s="1077">
        <v>0</v>
      </c>
      <c r="AG87" s="1077">
        <v>0</v>
      </c>
      <c r="AH87" s="1077">
        <v>0</v>
      </c>
      <c r="AI87" s="1077">
        <v>0</v>
      </c>
      <c r="AJ87" s="1077">
        <v>0</v>
      </c>
      <c r="AK87" s="1077">
        <v>0</v>
      </c>
      <c r="AL87" s="1077">
        <v>0</v>
      </c>
      <c r="AM87" s="1077">
        <v>0</v>
      </c>
      <c r="AN87" s="1077">
        <v>0</v>
      </c>
      <c r="AO87" s="1077">
        <v>0</v>
      </c>
      <c r="AP87" s="1077">
        <v>0</v>
      </c>
      <c r="AQ87" s="1077">
        <v>0</v>
      </c>
      <c r="AR87" s="1077">
        <v>0</v>
      </c>
      <c r="AS87" s="1077">
        <v>0</v>
      </c>
      <c r="AT87" s="1077">
        <v>0</v>
      </c>
      <c r="AU87" s="1077">
        <v>0</v>
      </c>
      <c r="AV87" s="1077">
        <v>0</v>
      </c>
      <c r="AW87" s="1077">
        <v>0</v>
      </c>
      <c r="AX87" s="1077">
        <v>0</v>
      </c>
      <c r="AY87" s="1077" t="s">
        <v>1333</v>
      </c>
      <c r="AZ87" s="1077" t="s">
        <v>1333</v>
      </c>
      <c r="BA87" s="1077" t="s">
        <v>1333</v>
      </c>
      <c r="BB87" s="1077" t="s">
        <v>1333</v>
      </c>
      <c r="BC87" s="1077">
        <v>0</v>
      </c>
      <c r="BD87" s="1077">
        <v>0</v>
      </c>
      <c r="BE87" s="1077">
        <v>0</v>
      </c>
      <c r="BF87" s="1077">
        <v>0</v>
      </c>
      <c r="BG87" s="444" t="s">
        <v>306</v>
      </c>
      <c r="BH87" s="445" t="s">
        <v>711</v>
      </c>
      <c r="BI87" s="93" t="s">
        <v>1240</v>
      </c>
      <c r="BJ87" s="364">
        <v>114</v>
      </c>
      <c r="BK87" s="441" t="s">
        <v>1180</v>
      </c>
      <c r="BL87" s="331"/>
      <c r="BM87" s="369" t="s">
        <v>792</v>
      </c>
      <c r="BN87" s="375"/>
      <c r="BO87" s="375"/>
      <c r="BP87" s="375"/>
      <c r="BQ87" s="375"/>
      <c r="BR87" s="375"/>
      <c r="BS87" s="375"/>
      <c r="BT87" s="375"/>
      <c r="BU87" s="375"/>
      <c r="BV87" s="375"/>
      <c r="BW87" s="375"/>
      <c r="BX87" s="375"/>
      <c r="BY87" s="375"/>
      <c r="BZ87" s="375"/>
      <c r="CA87" s="375"/>
      <c r="CB87" s="375"/>
      <c r="CC87" s="376"/>
      <c r="CD87" s="376"/>
      <c r="CE87" s="43"/>
      <c r="CF87" s="43"/>
      <c r="CG87" s="43"/>
      <c r="CH87" s="43"/>
      <c r="CI87" s="43"/>
      <c r="CJ87" s="43"/>
      <c r="CK87" s="43"/>
      <c r="CL87" s="43"/>
      <c r="CM87" s="43"/>
      <c r="CN87" s="43"/>
      <c r="CO87" s="43"/>
      <c r="CP87" s="43"/>
      <c r="CQ87" s="43"/>
      <c r="CR87" s="43"/>
      <c r="CS87" s="43"/>
      <c r="CT87" s="43"/>
      <c r="CU87" s="43"/>
      <c r="CV87" s="43"/>
      <c r="CW87" s="43"/>
      <c r="CX87" s="43"/>
      <c r="CY87" s="43"/>
      <c r="CZ87" s="43"/>
      <c r="DA87" s="320"/>
      <c r="DB87" s="320"/>
      <c r="DC87" s="43"/>
      <c r="DD87" s="377"/>
      <c r="DE87" s="43"/>
      <c r="DF87" s="43"/>
      <c r="DG87" s="43"/>
      <c r="DH87" s="43"/>
      <c r="DI87" s="43"/>
      <c r="DJ87" s="43"/>
      <c r="DK87" s="43"/>
      <c r="DL87" s="43"/>
      <c r="DM87" s="43"/>
      <c r="DN87" s="43"/>
      <c r="DO87" s="43"/>
      <c r="DP87" s="43"/>
      <c r="DQ87" s="43"/>
      <c r="DR87" s="43"/>
      <c r="DS87" s="43"/>
      <c r="DT87" s="43"/>
      <c r="DU87" s="43"/>
      <c r="DV87" s="43"/>
      <c r="DW87" s="43"/>
      <c r="DX87" s="43"/>
      <c r="DY87" s="43"/>
      <c r="DZ87" s="43"/>
      <c r="EA87" s="331"/>
      <c r="EB87" s="331"/>
      <c r="EC87" s="378"/>
      <c r="ED87" s="344"/>
      <c r="EE87" s="331"/>
      <c r="EF87" s="331"/>
      <c r="EG87" s="43"/>
    </row>
    <row r="88" spans="1:137" ht="15.75">
      <c r="A88" s="68" t="s">
        <v>468</v>
      </c>
      <c r="B88" s="198" t="s">
        <v>1292</v>
      </c>
      <c r="C88" s="68" t="s">
        <v>542</v>
      </c>
      <c r="D88" s="199" t="s">
        <v>1190</v>
      </c>
      <c r="E88" s="203" t="s">
        <v>1190</v>
      </c>
      <c r="F88" s="199" t="s">
        <v>1190</v>
      </c>
      <c r="G88" s="198" t="s">
        <v>1332</v>
      </c>
      <c r="H88" s="440" t="s">
        <v>1190</v>
      </c>
      <c r="I88" s="574" t="s">
        <v>1972</v>
      </c>
      <c r="J88" s="317" t="s">
        <v>1190</v>
      </c>
      <c r="K88" s="1077" t="s">
        <v>1190</v>
      </c>
      <c r="L88" s="1077" t="s">
        <v>1190</v>
      </c>
      <c r="M88" s="1077">
        <v>0</v>
      </c>
      <c r="N88" s="1077">
        <v>0</v>
      </c>
      <c r="O88" s="1077">
        <v>0</v>
      </c>
      <c r="P88" s="1077">
        <v>0</v>
      </c>
      <c r="Q88" s="1077">
        <v>0</v>
      </c>
      <c r="R88" s="1077">
        <v>0</v>
      </c>
      <c r="S88" s="1077">
        <v>0</v>
      </c>
      <c r="T88" s="1077">
        <v>0</v>
      </c>
      <c r="U88" s="1077">
        <v>0</v>
      </c>
      <c r="V88" s="1077">
        <v>0</v>
      </c>
      <c r="W88" s="1077">
        <v>0</v>
      </c>
      <c r="X88" s="1077">
        <v>0</v>
      </c>
      <c r="Y88" s="1077">
        <v>0</v>
      </c>
      <c r="Z88" s="1077">
        <v>0</v>
      </c>
      <c r="AA88" s="1077">
        <v>0</v>
      </c>
      <c r="AB88" s="1077">
        <v>0</v>
      </c>
      <c r="AC88" s="1077">
        <v>0</v>
      </c>
      <c r="AD88" s="1077">
        <v>0</v>
      </c>
      <c r="AE88" s="1077">
        <v>0</v>
      </c>
      <c r="AF88" s="1077">
        <v>0</v>
      </c>
      <c r="AG88" s="1077">
        <v>0</v>
      </c>
      <c r="AH88" s="1077">
        <v>0</v>
      </c>
      <c r="AI88" s="1077">
        <v>0</v>
      </c>
      <c r="AJ88" s="1077">
        <v>0</v>
      </c>
      <c r="AK88" s="1077">
        <v>0</v>
      </c>
      <c r="AL88" s="1077">
        <v>0</v>
      </c>
      <c r="AM88" s="1077">
        <v>0</v>
      </c>
      <c r="AN88" s="1077">
        <v>0</v>
      </c>
      <c r="AO88" s="1077">
        <v>0</v>
      </c>
      <c r="AP88" s="1077">
        <v>0</v>
      </c>
      <c r="AQ88" s="1077">
        <v>0</v>
      </c>
      <c r="AR88" s="1077">
        <v>0</v>
      </c>
      <c r="AS88" s="1077">
        <v>0</v>
      </c>
      <c r="AT88" s="1077">
        <v>0</v>
      </c>
      <c r="AU88" s="1077">
        <v>0</v>
      </c>
      <c r="AV88" s="1077">
        <v>0</v>
      </c>
      <c r="AW88" s="1077">
        <v>0</v>
      </c>
      <c r="AX88" s="1077">
        <v>0</v>
      </c>
      <c r="AY88" s="1077" t="s">
        <v>1333</v>
      </c>
      <c r="AZ88" s="1077" t="s">
        <v>1333</v>
      </c>
      <c r="BA88" s="1077" t="s">
        <v>1333</v>
      </c>
      <c r="BB88" s="1077" t="s">
        <v>1333</v>
      </c>
      <c r="BC88" s="1077">
        <v>0</v>
      </c>
      <c r="BD88" s="1077">
        <v>0</v>
      </c>
      <c r="BE88" s="1077">
        <v>0</v>
      </c>
      <c r="BF88" s="1077">
        <v>0</v>
      </c>
      <c r="BG88" s="201" t="s">
        <v>468</v>
      </c>
      <c r="BH88" s="201" t="s">
        <v>542</v>
      </c>
      <c r="BI88" s="93" t="s">
        <v>1240</v>
      </c>
      <c r="BJ88" s="364">
        <v>114</v>
      </c>
      <c r="BK88" s="441" t="s">
        <v>1180</v>
      </c>
      <c r="BL88" s="331"/>
      <c r="BM88" s="369" t="s">
        <v>792</v>
      </c>
      <c r="BN88" s="375"/>
      <c r="BO88" s="375"/>
      <c r="BP88" s="375"/>
      <c r="BQ88" s="375"/>
      <c r="BR88" s="375"/>
      <c r="BS88" s="375"/>
      <c r="BT88" s="375"/>
      <c r="BU88" s="375"/>
      <c r="BV88" s="375"/>
      <c r="BW88" s="375"/>
      <c r="BX88" s="375"/>
      <c r="BY88" s="375"/>
      <c r="BZ88" s="375"/>
      <c r="CA88" s="375"/>
      <c r="CB88" s="375"/>
      <c r="CC88" s="376"/>
      <c r="CD88" s="376"/>
      <c r="CE88" s="43"/>
      <c r="CF88" s="43"/>
      <c r="CG88" s="43"/>
      <c r="CH88" s="43"/>
      <c r="CI88" s="43"/>
      <c r="CJ88" s="43"/>
      <c r="CK88" s="43"/>
      <c r="CL88" s="43"/>
      <c r="CM88" s="43"/>
      <c r="CN88" s="43"/>
      <c r="CO88" s="43"/>
      <c r="CP88" s="43"/>
      <c r="CQ88" s="43"/>
      <c r="CR88" s="43"/>
      <c r="CS88" s="43"/>
      <c r="CT88" s="43"/>
      <c r="CU88" s="43"/>
      <c r="CV88" s="43"/>
      <c r="CW88" s="43"/>
      <c r="CX88" s="43"/>
      <c r="CY88" s="43"/>
      <c r="CZ88" s="43"/>
      <c r="DA88" s="320"/>
      <c r="DB88" s="320"/>
      <c r="DC88" s="43"/>
      <c r="DD88" s="379"/>
      <c r="DE88" s="43"/>
      <c r="DF88" s="43"/>
      <c r="DG88" s="43"/>
      <c r="DH88" s="43"/>
      <c r="DI88" s="43"/>
      <c r="DJ88" s="43"/>
      <c r="DK88" s="43"/>
      <c r="DL88" s="43"/>
      <c r="DM88" s="43"/>
      <c r="DN88" s="43"/>
      <c r="DO88" s="43"/>
      <c r="DP88" s="43"/>
      <c r="DQ88" s="43"/>
      <c r="DR88" s="43"/>
      <c r="DS88" s="43"/>
      <c r="DT88" s="43"/>
      <c r="DU88" s="43"/>
      <c r="DV88" s="43"/>
      <c r="DW88" s="43"/>
      <c r="DX88" s="43"/>
      <c r="DY88" s="43"/>
      <c r="DZ88" s="43"/>
      <c r="EA88" s="331"/>
      <c r="EB88" s="331"/>
      <c r="EC88" s="378"/>
      <c r="ED88" s="344"/>
      <c r="EE88" s="331"/>
      <c r="EF88" s="331"/>
      <c r="EG88" s="43"/>
    </row>
    <row r="89" spans="1:137" ht="15.75">
      <c r="A89" s="68" t="s">
        <v>22</v>
      </c>
      <c r="B89" s="198" t="s">
        <v>1292</v>
      </c>
      <c r="C89" s="68" t="s">
        <v>730</v>
      </c>
      <c r="D89" s="199">
        <v>100</v>
      </c>
      <c r="E89" s="200">
        <v>100</v>
      </c>
      <c r="F89" s="199" t="s">
        <v>1190</v>
      </c>
      <c r="G89" s="198" t="s">
        <v>1190</v>
      </c>
      <c r="H89" s="440" t="s">
        <v>1190</v>
      </c>
      <c r="I89" s="574" t="s">
        <v>1972</v>
      </c>
      <c r="J89" s="317" t="s">
        <v>1190</v>
      </c>
      <c r="K89" s="1077" t="s">
        <v>1190</v>
      </c>
      <c r="L89" s="1077" t="s">
        <v>1190</v>
      </c>
      <c r="M89" s="1077">
        <v>0</v>
      </c>
      <c r="N89" s="1077">
        <v>0</v>
      </c>
      <c r="O89" s="1077">
        <v>0</v>
      </c>
      <c r="P89" s="1077">
        <v>0</v>
      </c>
      <c r="Q89" s="1077">
        <v>0</v>
      </c>
      <c r="R89" s="1077">
        <v>0</v>
      </c>
      <c r="S89" s="1077">
        <v>0</v>
      </c>
      <c r="T89" s="1077">
        <v>0</v>
      </c>
      <c r="U89" s="1077">
        <v>0</v>
      </c>
      <c r="V89" s="1077">
        <v>0</v>
      </c>
      <c r="W89" s="1077">
        <v>0</v>
      </c>
      <c r="X89" s="1077">
        <v>0</v>
      </c>
      <c r="Y89" s="1077">
        <v>0</v>
      </c>
      <c r="Z89" s="1077">
        <v>0</v>
      </c>
      <c r="AA89" s="1077">
        <v>0</v>
      </c>
      <c r="AB89" s="1077">
        <v>0</v>
      </c>
      <c r="AC89" s="1077">
        <v>0</v>
      </c>
      <c r="AD89" s="1077">
        <v>0</v>
      </c>
      <c r="AE89" s="1077">
        <v>0</v>
      </c>
      <c r="AF89" s="1077">
        <v>0</v>
      </c>
      <c r="AG89" s="1077">
        <v>0</v>
      </c>
      <c r="AH89" s="1077">
        <v>0</v>
      </c>
      <c r="AI89" s="1077">
        <v>0</v>
      </c>
      <c r="AJ89" s="1077">
        <v>0</v>
      </c>
      <c r="AK89" s="1077">
        <v>0</v>
      </c>
      <c r="AL89" s="1077">
        <v>0</v>
      </c>
      <c r="AM89" s="1077">
        <v>0</v>
      </c>
      <c r="AN89" s="1077">
        <v>0</v>
      </c>
      <c r="AO89" s="1077">
        <v>0</v>
      </c>
      <c r="AP89" s="1077">
        <v>0</v>
      </c>
      <c r="AQ89" s="1077">
        <v>0</v>
      </c>
      <c r="AR89" s="1077">
        <v>0</v>
      </c>
      <c r="AS89" s="1077">
        <v>0</v>
      </c>
      <c r="AT89" s="1077">
        <v>0</v>
      </c>
      <c r="AU89" s="1077">
        <v>0</v>
      </c>
      <c r="AV89" s="1077">
        <v>0</v>
      </c>
      <c r="AW89" s="1077">
        <v>0</v>
      </c>
      <c r="AX89" s="1077">
        <v>0</v>
      </c>
      <c r="AY89" s="1077" t="s">
        <v>1333</v>
      </c>
      <c r="AZ89" s="1077" t="s">
        <v>1333</v>
      </c>
      <c r="BA89" s="1077" t="s">
        <v>1333</v>
      </c>
      <c r="BB89" s="1077" t="s">
        <v>1333</v>
      </c>
      <c r="BC89" s="1077">
        <v>0</v>
      </c>
      <c r="BD89" s="1077">
        <v>0</v>
      </c>
      <c r="BE89" s="1077">
        <v>0</v>
      </c>
      <c r="BF89" s="1077">
        <v>0</v>
      </c>
      <c r="BG89" s="201" t="s">
        <v>22</v>
      </c>
      <c r="BH89" s="201" t="s">
        <v>730</v>
      </c>
      <c r="BI89" s="93" t="s">
        <v>1240</v>
      </c>
      <c r="BJ89" s="364">
        <v>114</v>
      </c>
      <c r="BK89" s="441" t="s">
        <v>1179</v>
      </c>
      <c r="BL89" s="331"/>
      <c r="BM89" s="369" t="s">
        <v>792</v>
      </c>
      <c r="BN89" s="375"/>
      <c r="BO89" s="375"/>
      <c r="BP89" s="375"/>
      <c r="BQ89" s="375"/>
      <c r="BR89" s="375"/>
      <c r="BS89" s="375"/>
      <c r="BT89" s="375"/>
      <c r="BU89" s="375"/>
      <c r="BV89" s="375"/>
      <c r="BW89" s="375"/>
      <c r="BX89" s="375"/>
      <c r="BY89" s="375"/>
      <c r="BZ89" s="375"/>
      <c r="CA89" s="375"/>
      <c r="CB89" s="375"/>
      <c r="CC89" s="376"/>
      <c r="CD89" s="376"/>
      <c r="CE89" s="43"/>
      <c r="CF89" s="43"/>
      <c r="CG89" s="43"/>
      <c r="CH89" s="43"/>
      <c r="CI89" s="43"/>
      <c r="CJ89" s="43"/>
      <c r="CK89" s="43"/>
      <c r="CL89" s="43"/>
      <c r="CM89" s="43"/>
      <c r="CN89" s="43"/>
      <c r="CO89" s="43"/>
      <c r="CP89" s="43"/>
      <c r="CQ89" s="43"/>
      <c r="CR89" s="43"/>
      <c r="CS89" s="43"/>
      <c r="CT89" s="43"/>
      <c r="CU89" s="43"/>
      <c r="CV89" s="43"/>
      <c r="CW89" s="43"/>
      <c r="CX89" s="43"/>
      <c r="CY89" s="43"/>
      <c r="CZ89" s="43"/>
      <c r="DA89" s="320"/>
      <c r="DB89" s="320"/>
      <c r="DC89" s="43"/>
      <c r="DD89" s="379"/>
      <c r="DE89" s="43"/>
      <c r="DF89" s="43"/>
      <c r="DG89" s="43"/>
      <c r="DH89" s="43"/>
      <c r="DI89" s="43"/>
      <c r="DJ89" s="43"/>
      <c r="DK89" s="43"/>
      <c r="DL89" s="43"/>
      <c r="DM89" s="43"/>
      <c r="DN89" s="43"/>
      <c r="DO89" s="43"/>
      <c r="DP89" s="43"/>
      <c r="DQ89" s="43"/>
      <c r="DR89" s="43"/>
      <c r="DS89" s="43"/>
      <c r="DT89" s="43"/>
      <c r="DU89" s="43"/>
      <c r="DV89" s="43"/>
      <c r="DW89" s="43"/>
      <c r="DX89" s="43"/>
      <c r="DY89" s="43"/>
      <c r="DZ89" s="43"/>
      <c r="EA89" s="389"/>
      <c r="EB89" s="390"/>
      <c r="EC89" s="378"/>
      <c r="ED89" s="344"/>
      <c r="EE89" s="331"/>
      <c r="EF89" s="331"/>
      <c r="EG89" s="43"/>
    </row>
    <row r="90" spans="1:137" ht="15.75">
      <c r="A90" s="68" t="s">
        <v>1148</v>
      </c>
      <c r="B90" s="198" t="s">
        <v>1292</v>
      </c>
      <c r="C90" s="68" t="s">
        <v>556</v>
      </c>
      <c r="D90" s="199">
        <v>100</v>
      </c>
      <c r="E90" s="203" t="s">
        <v>1190</v>
      </c>
      <c r="F90" s="199">
        <v>100</v>
      </c>
      <c r="G90" s="198" t="s">
        <v>1332</v>
      </c>
      <c r="H90" s="440" t="s">
        <v>1332</v>
      </c>
      <c r="I90" s="574" t="s">
        <v>1332</v>
      </c>
      <c r="J90" s="317" t="s">
        <v>1332</v>
      </c>
      <c r="K90" s="1077">
        <v>100</v>
      </c>
      <c r="L90" s="1077" t="s">
        <v>1332</v>
      </c>
      <c r="M90" s="1077">
        <v>0</v>
      </c>
      <c r="N90" s="1077">
        <v>2</v>
      </c>
      <c r="O90" s="1077">
        <v>1</v>
      </c>
      <c r="P90" s="1077">
        <v>1</v>
      </c>
      <c r="Q90" s="1077">
        <v>2</v>
      </c>
      <c r="R90" s="1077">
        <v>0</v>
      </c>
      <c r="S90" s="1077">
        <v>0</v>
      </c>
      <c r="T90" s="1077">
        <v>0</v>
      </c>
      <c r="U90" s="1077">
        <v>0</v>
      </c>
      <c r="V90" s="1077">
        <v>0</v>
      </c>
      <c r="W90" s="1077">
        <v>0</v>
      </c>
      <c r="X90" s="1077">
        <v>0</v>
      </c>
      <c r="Y90" s="1077">
        <v>0</v>
      </c>
      <c r="Z90" s="1077">
        <v>0</v>
      </c>
      <c r="AA90" s="1077">
        <v>0</v>
      </c>
      <c r="AB90" s="1077">
        <v>0</v>
      </c>
      <c r="AC90" s="1077">
        <v>0</v>
      </c>
      <c r="AD90" s="1077">
        <v>0</v>
      </c>
      <c r="AE90" s="1077">
        <v>0</v>
      </c>
      <c r="AF90" s="1077">
        <v>0</v>
      </c>
      <c r="AG90" s="1077">
        <v>0</v>
      </c>
      <c r="AH90" s="1077">
        <v>0</v>
      </c>
      <c r="AI90" s="1077">
        <v>0</v>
      </c>
      <c r="AJ90" s="1077">
        <v>0</v>
      </c>
      <c r="AK90" s="1077">
        <v>0</v>
      </c>
      <c r="AL90" s="1077">
        <v>0</v>
      </c>
      <c r="AM90" s="1077">
        <v>0</v>
      </c>
      <c r="AN90" s="1077">
        <v>0</v>
      </c>
      <c r="AO90" s="1077">
        <v>0</v>
      </c>
      <c r="AP90" s="1077">
        <v>0</v>
      </c>
      <c r="AQ90" s="1077">
        <v>0</v>
      </c>
      <c r="AR90" s="1077">
        <v>0</v>
      </c>
      <c r="AS90" s="1077">
        <v>0</v>
      </c>
      <c r="AT90" s="1077">
        <v>0</v>
      </c>
      <c r="AU90" s="1077">
        <v>0</v>
      </c>
      <c r="AV90" s="1077">
        <v>0</v>
      </c>
      <c r="AW90" s="1077">
        <v>0</v>
      </c>
      <c r="AX90" s="1077">
        <v>0</v>
      </c>
      <c r="AY90" s="1077" t="s">
        <v>1333</v>
      </c>
      <c r="AZ90" s="1077" t="s">
        <v>1333</v>
      </c>
      <c r="BA90" s="1077" t="s">
        <v>1333</v>
      </c>
      <c r="BB90" s="1077" t="s">
        <v>1333</v>
      </c>
      <c r="BC90" s="1077">
        <v>0</v>
      </c>
      <c r="BD90" s="1077">
        <v>0</v>
      </c>
      <c r="BE90" s="1077">
        <v>0</v>
      </c>
      <c r="BF90" s="1077">
        <v>0</v>
      </c>
      <c r="BG90" s="201" t="s">
        <v>1148</v>
      </c>
      <c r="BH90" s="201" t="s">
        <v>556</v>
      </c>
      <c r="BI90" s="93" t="s">
        <v>1240</v>
      </c>
      <c r="BJ90" s="364">
        <v>114</v>
      </c>
      <c r="BK90" s="441" t="s">
        <v>882</v>
      </c>
      <c r="BM90" s="369" t="s">
        <v>792</v>
      </c>
      <c r="BN90" s="375"/>
      <c r="BO90" s="375"/>
      <c r="BP90" s="375"/>
      <c r="BQ90" s="375"/>
      <c r="BR90" s="375"/>
      <c r="BS90" s="375"/>
      <c r="BT90" s="375"/>
      <c r="BU90" s="375"/>
      <c r="BV90" s="375"/>
      <c r="BW90" s="375"/>
      <c r="BX90" s="375"/>
      <c r="BY90" s="375"/>
      <c r="BZ90" s="375"/>
      <c r="CA90" s="375"/>
      <c r="CB90" s="375"/>
      <c r="CC90" s="229"/>
      <c r="CD90" s="376"/>
      <c r="CE90" s="43"/>
      <c r="CF90" s="43"/>
      <c r="CG90" s="43"/>
      <c r="CH90" s="43"/>
      <c r="CI90" s="43"/>
      <c r="CJ90" s="43"/>
      <c r="CK90" s="43"/>
      <c r="CL90" s="43"/>
      <c r="CM90" s="43"/>
      <c r="CN90" s="43"/>
      <c r="CO90" s="43"/>
      <c r="CP90" s="43"/>
      <c r="CQ90" s="43"/>
      <c r="CR90" s="43"/>
      <c r="CS90" s="43"/>
      <c r="CT90" s="43"/>
      <c r="CU90" s="43"/>
      <c r="CV90" s="43"/>
      <c r="CW90" s="43"/>
      <c r="CX90" s="43"/>
      <c r="CY90" s="43"/>
      <c r="CZ90" s="43"/>
      <c r="DA90" s="320"/>
      <c r="DB90" s="320"/>
      <c r="DC90" s="43"/>
      <c r="DD90" s="379"/>
      <c r="DE90" s="43"/>
      <c r="DF90" s="43"/>
      <c r="DG90" s="43"/>
      <c r="DH90" s="43"/>
      <c r="DI90" s="43"/>
      <c r="DJ90" s="43"/>
      <c r="DK90" s="43"/>
      <c r="DL90" s="43"/>
      <c r="DM90" s="43"/>
      <c r="DN90" s="43"/>
      <c r="DO90" s="43"/>
      <c r="DP90" s="43"/>
      <c r="DQ90" s="43"/>
      <c r="DR90" s="43"/>
      <c r="DS90" s="43"/>
      <c r="DT90" s="43"/>
      <c r="DU90" s="43"/>
      <c r="DV90" s="43"/>
      <c r="DW90" s="43"/>
      <c r="DX90" s="43"/>
      <c r="DY90" s="43"/>
      <c r="DZ90" s="43"/>
      <c r="EA90" s="331"/>
      <c r="EB90" s="331"/>
      <c r="EC90" s="378"/>
      <c r="ED90" s="344"/>
      <c r="EE90" s="331"/>
      <c r="EF90" s="331"/>
      <c r="EG90" s="43"/>
    </row>
    <row r="91" spans="1:137" ht="15.75">
      <c r="A91" s="68" t="s">
        <v>335</v>
      </c>
      <c r="B91" s="198" t="s">
        <v>1292</v>
      </c>
      <c r="C91" s="68" t="s">
        <v>706</v>
      </c>
      <c r="D91" s="199">
        <v>57.14</v>
      </c>
      <c r="E91" s="247">
        <v>100</v>
      </c>
      <c r="F91" s="199">
        <v>100</v>
      </c>
      <c r="G91" s="198" t="s">
        <v>1332</v>
      </c>
      <c r="H91" s="440" t="s">
        <v>1332</v>
      </c>
      <c r="I91" s="574" t="s">
        <v>1332</v>
      </c>
      <c r="J91" s="317" t="s">
        <v>2303</v>
      </c>
      <c r="K91" s="1077">
        <v>100</v>
      </c>
      <c r="L91" s="1077" t="s">
        <v>1332</v>
      </c>
      <c r="M91" s="1077">
        <v>0</v>
      </c>
      <c r="N91" s="1077">
        <v>1</v>
      </c>
      <c r="O91" s="1077">
        <v>1</v>
      </c>
      <c r="P91" s="1077">
        <v>0</v>
      </c>
      <c r="Q91" s="1077">
        <v>1</v>
      </c>
      <c r="R91" s="1077">
        <v>0</v>
      </c>
      <c r="S91" s="1077">
        <v>0</v>
      </c>
      <c r="T91" s="1077">
        <v>0</v>
      </c>
      <c r="U91" s="1077">
        <v>0</v>
      </c>
      <c r="V91" s="1077">
        <v>0</v>
      </c>
      <c r="W91" s="1077">
        <v>0</v>
      </c>
      <c r="X91" s="1077">
        <v>0</v>
      </c>
      <c r="Y91" s="1077">
        <v>0</v>
      </c>
      <c r="Z91" s="1077">
        <v>0</v>
      </c>
      <c r="AA91" s="1077">
        <v>0</v>
      </c>
      <c r="AB91" s="1077">
        <v>0</v>
      </c>
      <c r="AC91" s="1077">
        <v>0</v>
      </c>
      <c r="AD91" s="1077">
        <v>0</v>
      </c>
      <c r="AE91" s="1077">
        <v>0</v>
      </c>
      <c r="AF91" s="1077">
        <v>0</v>
      </c>
      <c r="AG91" s="1077">
        <v>0</v>
      </c>
      <c r="AH91" s="1077">
        <v>0</v>
      </c>
      <c r="AI91" s="1077">
        <v>0</v>
      </c>
      <c r="AJ91" s="1077">
        <v>0</v>
      </c>
      <c r="AK91" s="1077">
        <v>0</v>
      </c>
      <c r="AL91" s="1077">
        <v>0</v>
      </c>
      <c r="AM91" s="1077">
        <v>0</v>
      </c>
      <c r="AN91" s="1077">
        <v>0</v>
      </c>
      <c r="AO91" s="1077">
        <v>0</v>
      </c>
      <c r="AP91" s="1077">
        <v>0</v>
      </c>
      <c r="AQ91" s="1077">
        <v>0</v>
      </c>
      <c r="AR91" s="1077">
        <v>0</v>
      </c>
      <c r="AS91" s="1077">
        <v>0</v>
      </c>
      <c r="AT91" s="1077">
        <v>0</v>
      </c>
      <c r="AU91" s="1077">
        <v>0</v>
      </c>
      <c r="AV91" s="1077">
        <v>0</v>
      </c>
      <c r="AW91" s="1077">
        <v>0</v>
      </c>
      <c r="AX91" s="1077">
        <v>0</v>
      </c>
      <c r="AY91" s="1077" t="s">
        <v>1333</v>
      </c>
      <c r="AZ91" s="1077" t="s">
        <v>1333</v>
      </c>
      <c r="BA91" s="1077" t="s">
        <v>1333</v>
      </c>
      <c r="BB91" s="1077" t="s">
        <v>1333</v>
      </c>
      <c r="BC91" s="1077">
        <v>0</v>
      </c>
      <c r="BD91" s="1077">
        <v>0</v>
      </c>
      <c r="BE91" s="1077">
        <v>0</v>
      </c>
      <c r="BF91" s="1077">
        <v>0</v>
      </c>
      <c r="BG91" s="444" t="s">
        <v>335</v>
      </c>
      <c r="BH91" s="445" t="s">
        <v>706</v>
      </c>
      <c r="BI91" s="93" t="s">
        <v>1240</v>
      </c>
      <c r="BJ91" s="364">
        <v>114</v>
      </c>
      <c r="BK91" s="441" t="s">
        <v>882</v>
      </c>
      <c r="BM91" s="369" t="s">
        <v>792</v>
      </c>
      <c r="BN91" s="375"/>
      <c r="BO91" s="375"/>
      <c r="BP91" s="375"/>
      <c r="BQ91" s="375"/>
      <c r="BR91" s="375"/>
      <c r="BS91" s="375"/>
      <c r="BT91" s="375"/>
      <c r="BU91" s="375"/>
      <c r="BV91" s="375"/>
      <c r="BW91" s="375"/>
      <c r="BX91" s="375"/>
      <c r="BY91" s="375"/>
      <c r="BZ91" s="375"/>
      <c r="CA91" s="375"/>
      <c r="CB91" s="375"/>
      <c r="CC91" s="376"/>
      <c r="CD91" s="376"/>
      <c r="CE91" s="43"/>
      <c r="CF91" s="43"/>
      <c r="CG91" s="43"/>
      <c r="CH91" s="43"/>
      <c r="CI91" s="43"/>
      <c r="CJ91" s="43"/>
      <c r="CK91" s="43"/>
      <c r="CL91" s="43"/>
      <c r="CM91" s="43"/>
      <c r="CN91" s="43"/>
      <c r="CO91" s="43"/>
      <c r="CP91" s="43"/>
      <c r="CQ91" s="43"/>
      <c r="CR91" s="43"/>
      <c r="CS91" s="43"/>
      <c r="CT91" s="43"/>
      <c r="CU91" s="43"/>
      <c r="CV91" s="43"/>
      <c r="CW91" s="43"/>
      <c r="CX91" s="43"/>
      <c r="CY91" s="43"/>
      <c r="CZ91" s="43"/>
      <c r="DA91" s="320"/>
      <c r="DB91" s="320"/>
      <c r="DC91" s="43"/>
      <c r="DD91" s="377"/>
      <c r="DE91" s="43"/>
      <c r="DF91" s="43"/>
      <c r="DG91" s="43"/>
      <c r="DH91" s="43"/>
      <c r="DI91" s="43"/>
      <c r="DJ91" s="43"/>
      <c r="DK91" s="43"/>
      <c r="DL91" s="43"/>
      <c r="DM91" s="43"/>
      <c r="DN91" s="43"/>
      <c r="DO91" s="43"/>
      <c r="DP91" s="43"/>
      <c r="DQ91" s="43"/>
      <c r="DR91" s="43"/>
      <c r="DS91" s="43"/>
      <c r="DT91" s="43"/>
      <c r="DU91" s="43"/>
      <c r="DV91" s="43"/>
      <c r="DW91" s="43"/>
      <c r="DX91" s="43"/>
      <c r="DY91" s="43"/>
      <c r="DZ91" s="43"/>
      <c r="EA91" s="331"/>
      <c r="EB91" s="331"/>
      <c r="EC91" s="378"/>
      <c r="ED91" s="344"/>
      <c r="EE91" s="331"/>
      <c r="EF91" s="331"/>
      <c r="EG91" s="43"/>
    </row>
    <row r="92" spans="1:137" ht="15.75">
      <c r="A92" s="68" t="s">
        <v>486</v>
      </c>
      <c r="B92" s="198" t="s">
        <v>1298</v>
      </c>
      <c r="C92" s="68" t="s">
        <v>750</v>
      </c>
      <c r="D92" s="199">
        <v>59.57</v>
      </c>
      <c r="E92" s="247">
        <v>91.4</v>
      </c>
      <c r="F92" s="199">
        <v>92.4</v>
      </c>
      <c r="G92" s="198" t="s">
        <v>1406</v>
      </c>
      <c r="H92" s="440" t="s">
        <v>1514</v>
      </c>
      <c r="I92" s="574" t="s">
        <v>1974</v>
      </c>
      <c r="J92" s="317" t="s">
        <v>2304</v>
      </c>
      <c r="K92" s="1077">
        <v>96.08</v>
      </c>
      <c r="L92" s="1077" t="s">
        <v>1612</v>
      </c>
      <c r="M92" s="1077">
        <v>120</v>
      </c>
      <c r="N92" s="1077">
        <v>91</v>
      </c>
      <c r="O92" s="1077">
        <v>58</v>
      </c>
      <c r="P92" s="1077">
        <v>12</v>
      </c>
      <c r="Q92" s="1077">
        <v>70</v>
      </c>
      <c r="R92" s="1077">
        <v>3</v>
      </c>
      <c r="S92" s="1077">
        <v>3</v>
      </c>
      <c r="T92" s="1077">
        <v>0</v>
      </c>
      <c r="U92" s="1077">
        <v>0</v>
      </c>
      <c r="V92" s="1077">
        <v>0</v>
      </c>
      <c r="W92" s="1077">
        <v>0</v>
      </c>
      <c r="X92" s="1077">
        <v>2</v>
      </c>
      <c r="Y92" s="1077">
        <v>0</v>
      </c>
      <c r="Z92" s="1077">
        <v>0</v>
      </c>
      <c r="AA92" s="1077">
        <v>0</v>
      </c>
      <c r="AB92" s="1077">
        <v>0</v>
      </c>
      <c r="AC92" s="1077">
        <v>0</v>
      </c>
      <c r="AD92" s="1077">
        <v>4</v>
      </c>
      <c r="AE92" s="1077">
        <v>0</v>
      </c>
      <c r="AF92" s="1077">
        <v>0</v>
      </c>
      <c r="AG92" s="1077">
        <v>0</v>
      </c>
      <c r="AH92" s="1077">
        <v>0</v>
      </c>
      <c r="AI92" s="1077">
        <v>1</v>
      </c>
      <c r="AJ92" s="1077">
        <v>0</v>
      </c>
      <c r="AK92" s="1077">
        <v>0</v>
      </c>
      <c r="AL92" s="1077">
        <v>0</v>
      </c>
      <c r="AM92" s="1077">
        <v>0</v>
      </c>
      <c r="AN92" s="1077">
        <v>0</v>
      </c>
      <c r="AO92" s="1077">
        <v>4</v>
      </c>
      <c r="AP92" s="1077">
        <v>0</v>
      </c>
      <c r="AQ92" s="1077">
        <v>3</v>
      </c>
      <c r="AR92" s="1077">
        <v>0</v>
      </c>
      <c r="AS92" s="1077">
        <v>1</v>
      </c>
      <c r="AT92" s="1077">
        <v>0</v>
      </c>
      <c r="AU92" s="1077">
        <v>0</v>
      </c>
      <c r="AV92" s="1077">
        <v>0</v>
      </c>
      <c r="AW92" s="1077">
        <v>0</v>
      </c>
      <c r="AX92" s="1077">
        <v>0</v>
      </c>
      <c r="AY92" s="1077" t="s">
        <v>1333</v>
      </c>
      <c r="AZ92" s="1077" t="s">
        <v>1333</v>
      </c>
      <c r="BA92" s="1077" t="s">
        <v>1333</v>
      </c>
      <c r="BB92" s="1077" t="s">
        <v>1333</v>
      </c>
      <c r="BC92" s="1077">
        <v>0</v>
      </c>
      <c r="BD92" s="1077">
        <v>8</v>
      </c>
      <c r="BE92" s="1077">
        <v>5</v>
      </c>
      <c r="BF92" s="1077">
        <v>8</v>
      </c>
      <c r="BG92" s="201" t="s">
        <v>486</v>
      </c>
      <c r="BH92" s="201" t="s">
        <v>750</v>
      </c>
      <c r="BI92" s="93" t="s">
        <v>1233</v>
      </c>
      <c r="BJ92" s="364">
        <v>121</v>
      </c>
      <c r="BK92" s="441" t="s">
        <v>1182</v>
      </c>
      <c r="BM92" s="369" t="s">
        <v>878</v>
      </c>
      <c r="BN92" s="375"/>
      <c r="BO92" s="375"/>
      <c r="BP92" s="375"/>
      <c r="BQ92" s="375"/>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320"/>
      <c r="DB92" s="43"/>
      <c r="DC92" s="43"/>
      <c r="DD92" s="379"/>
      <c r="DE92" s="43"/>
      <c r="DF92" s="43"/>
      <c r="DG92" s="43"/>
      <c r="DH92" s="43"/>
      <c r="DI92" s="43"/>
      <c r="DJ92" s="43"/>
      <c r="DK92" s="43"/>
      <c r="DL92" s="43"/>
      <c r="DM92" s="43"/>
      <c r="DN92" s="43"/>
      <c r="DO92" s="43"/>
      <c r="DP92" s="43"/>
      <c r="DQ92" s="43"/>
      <c r="DR92" s="43"/>
      <c r="DS92" s="43"/>
      <c r="DT92" s="43"/>
      <c r="DU92" s="43"/>
      <c r="DV92" s="43"/>
      <c r="DW92" s="43"/>
      <c r="DX92" s="43"/>
      <c r="DY92" s="43"/>
      <c r="DZ92" s="43"/>
      <c r="EA92" s="384"/>
      <c r="EB92" s="385"/>
      <c r="EC92" s="386"/>
      <c r="ED92" s="387"/>
      <c r="EE92" s="387"/>
      <c r="EF92" s="387"/>
      <c r="EG92" s="43"/>
    </row>
    <row r="93" spans="1:137" ht="15.75">
      <c r="A93" s="68" t="s">
        <v>456</v>
      </c>
      <c r="B93" s="198" t="s">
        <v>1298</v>
      </c>
      <c r="C93" s="68" t="s">
        <v>592</v>
      </c>
      <c r="D93" s="199">
        <v>54.29</v>
      </c>
      <c r="E93" s="247">
        <v>88.46</v>
      </c>
      <c r="F93" s="199">
        <v>96.1</v>
      </c>
      <c r="G93" s="198" t="s">
        <v>1332</v>
      </c>
      <c r="H93" s="440" t="s">
        <v>1423</v>
      </c>
      <c r="I93" s="574" t="s">
        <v>1975</v>
      </c>
      <c r="J93" s="317" t="s">
        <v>2311</v>
      </c>
      <c r="K93" s="1077">
        <v>0</v>
      </c>
      <c r="L93" s="1077" t="s">
        <v>1332</v>
      </c>
      <c r="M93" s="1077">
        <v>0</v>
      </c>
      <c r="N93" s="1077">
        <v>104</v>
      </c>
      <c r="O93" s="1077">
        <v>96</v>
      </c>
      <c r="P93" s="1077">
        <v>7</v>
      </c>
      <c r="Q93" s="1077">
        <v>103</v>
      </c>
      <c r="R93" s="1077">
        <v>0</v>
      </c>
      <c r="S93" s="1077">
        <v>0</v>
      </c>
      <c r="T93" s="1077">
        <v>0</v>
      </c>
      <c r="U93" s="1077">
        <v>1</v>
      </c>
      <c r="V93" s="1077">
        <v>0</v>
      </c>
      <c r="W93" s="1077">
        <v>0</v>
      </c>
      <c r="X93" s="1077">
        <v>0</v>
      </c>
      <c r="Y93" s="1077">
        <v>0</v>
      </c>
      <c r="Z93" s="1077">
        <v>0</v>
      </c>
      <c r="AA93" s="1077">
        <v>0</v>
      </c>
      <c r="AB93" s="1077">
        <v>0</v>
      </c>
      <c r="AC93" s="1077">
        <v>0</v>
      </c>
      <c r="AD93" s="1077">
        <v>0</v>
      </c>
      <c r="AE93" s="1077">
        <v>0</v>
      </c>
      <c r="AF93" s="1077">
        <v>0</v>
      </c>
      <c r="AG93" s="1077">
        <v>0</v>
      </c>
      <c r="AH93" s="1077">
        <v>0</v>
      </c>
      <c r="AI93" s="1077">
        <v>0</v>
      </c>
      <c r="AJ93" s="1077">
        <v>0</v>
      </c>
      <c r="AK93" s="1077">
        <v>0</v>
      </c>
      <c r="AL93" s="1077">
        <v>0</v>
      </c>
      <c r="AM93" s="1077">
        <v>0</v>
      </c>
      <c r="AN93" s="1077">
        <v>0</v>
      </c>
      <c r="AO93" s="1077">
        <v>0</v>
      </c>
      <c r="AP93" s="1077">
        <v>0</v>
      </c>
      <c r="AQ93" s="1077">
        <v>0</v>
      </c>
      <c r="AR93" s="1077">
        <v>0</v>
      </c>
      <c r="AS93" s="1077">
        <v>0</v>
      </c>
      <c r="AT93" s="1077">
        <v>0</v>
      </c>
      <c r="AU93" s="1077">
        <v>0</v>
      </c>
      <c r="AV93" s="1077">
        <v>0</v>
      </c>
      <c r="AW93" s="1077">
        <v>0</v>
      </c>
      <c r="AX93" s="1077">
        <v>0</v>
      </c>
      <c r="AY93" s="1077" t="s">
        <v>1333</v>
      </c>
      <c r="AZ93" s="1077" t="s">
        <v>1333</v>
      </c>
      <c r="BA93" s="1077" t="s">
        <v>1333</v>
      </c>
      <c r="BB93" s="1077" t="s">
        <v>1333</v>
      </c>
      <c r="BC93" s="1077">
        <v>0</v>
      </c>
      <c r="BD93" s="1077">
        <v>1</v>
      </c>
      <c r="BE93" s="1077">
        <v>0</v>
      </c>
      <c r="BF93" s="1077">
        <v>0</v>
      </c>
      <c r="BG93" s="201" t="s">
        <v>456</v>
      </c>
      <c r="BH93" s="201" t="s">
        <v>592</v>
      </c>
      <c r="BI93" s="93" t="s">
        <v>1233</v>
      </c>
      <c r="BJ93" s="364">
        <v>121</v>
      </c>
      <c r="BK93" s="441" t="s">
        <v>1182</v>
      </c>
      <c r="BM93" s="369" t="s">
        <v>792</v>
      </c>
      <c r="BN93" s="375"/>
      <c r="BO93" s="375"/>
      <c r="BP93" s="375"/>
      <c r="BQ93" s="375"/>
      <c r="BR93" s="375"/>
      <c r="BS93" s="375"/>
      <c r="BT93" s="375"/>
      <c r="BU93" s="375"/>
      <c r="BV93" s="375"/>
      <c r="BW93" s="375"/>
      <c r="BX93" s="375"/>
      <c r="BY93" s="375"/>
      <c r="BZ93" s="375"/>
      <c r="CA93" s="375"/>
      <c r="CB93" s="375"/>
      <c r="CC93" s="376"/>
      <c r="CD93" s="376"/>
      <c r="CE93" s="43"/>
      <c r="CF93" s="43"/>
      <c r="CG93" s="43"/>
      <c r="CH93" s="43"/>
      <c r="CI93" s="43"/>
      <c r="CJ93" s="43"/>
      <c r="CK93" s="43"/>
      <c r="CL93" s="43"/>
      <c r="CM93" s="43"/>
      <c r="CN93" s="43"/>
      <c r="CO93" s="43"/>
      <c r="CP93" s="43"/>
      <c r="CQ93" s="43"/>
      <c r="CR93" s="43"/>
      <c r="CS93" s="43"/>
      <c r="CT93" s="43"/>
      <c r="CU93" s="43"/>
      <c r="CV93" s="43"/>
      <c r="CW93" s="43"/>
      <c r="CX93" s="43"/>
      <c r="CY93" s="43"/>
      <c r="CZ93" s="43"/>
      <c r="DA93" s="320"/>
      <c r="DB93" s="320"/>
      <c r="DC93" s="43"/>
      <c r="DD93" s="379"/>
      <c r="DE93" s="43"/>
      <c r="DF93" s="43"/>
      <c r="DG93" s="43"/>
      <c r="DH93" s="43"/>
      <c r="DI93" s="43"/>
      <c r="DJ93" s="43"/>
      <c r="DK93" s="43"/>
      <c r="DL93" s="43"/>
      <c r="DM93" s="43"/>
      <c r="DN93" s="43"/>
      <c r="DO93" s="43"/>
      <c r="DP93" s="43"/>
      <c r="DQ93" s="43"/>
      <c r="DR93" s="43"/>
      <c r="DS93" s="43"/>
      <c r="DT93" s="43"/>
      <c r="DU93" s="43"/>
      <c r="DV93" s="43"/>
      <c r="DW93" s="43"/>
      <c r="DX93" s="43"/>
      <c r="DY93" s="43"/>
      <c r="DZ93" s="43"/>
      <c r="EA93" s="331"/>
      <c r="EB93" s="331"/>
      <c r="EC93" s="378"/>
      <c r="ED93" s="344"/>
      <c r="EE93" s="331"/>
      <c r="EF93" s="331"/>
      <c r="EG93" s="43"/>
    </row>
    <row r="94" spans="1:137" ht="15.75">
      <c r="A94" s="68" t="s">
        <v>355</v>
      </c>
      <c r="B94" s="198" t="s">
        <v>1298</v>
      </c>
      <c r="C94" s="68" t="s">
        <v>588</v>
      </c>
      <c r="D94" s="199">
        <v>85.71</v>
      </c>
      <c r="E94" s="247">
        <v>100</v>
      </c>
      <c r="F94" s="199">
        <v>100</v>
      </c>
      <c r="G94" s="198" t="s">
        <v>1332</v>
      </c>
      <c r="H94" s="440" t="s">
        <v>1332</v>
      </c>
      <c r="I94" s="574" t="s">
        <v>1332</v>
      </c>
      <c r="J94" s="317" t="s">
        <v>1332</v>
      </c>
      <c r="K94" s="1077">
        <v>100</v>
      </c>
      <c r="L94" s="1077" t="s">
        <v>1332</v>
      </c>
      <c r="M94" s="1077">
        <v>5</v>
      </c>
      <c r="N94" s="1077">
        <v>5</v>
      </c>
      <c r="O94" s="1077">
        <v>1</v>
      </c>
      <c r="P94" s="1077">
        <v>4</v>
      </c>
      <c r="Q94" s="1077">
        <v>5</v>
      </c>
      <c r="R94" s="1077">
        <v>0</v>
      </c>
      <c r="S94" s="1077">
        <v>0</v>
      </c>
      <c r="T94" s="1077">
        <v>0</v>
      </c>
      <c r="U94" s="1077">
        <v>0</v>
      </c>
      <c r="V94" s="1077">
        <v>0</v>
      </c>
      <c r="W94" s="1077">
        <v>0</v>
      </c>
      <c r="X94" s="1077">
        <v>0</v>
      </c>
      <c r="Y94" s="1077">
        <v>0</v>
      </c>
      <c r="Z94" s="1077">
        <v>0</v>
      </c>
      <c r="AA94" s="1077">
        <v>0</v>
      </c>
      <c r="AB94" s="1077">
        <v>0</v>
      </c>
      <c r="AC94" s="1077">
        <v>0</v>
      </c>
      <c r="AD94" s="1077">
        <v>0</v>
      </c>
      <c r="AE94" s="1077">
        <v>0</v>
      </c>
      <c r="AF94" s="1077">
        <v>0</v>
      </c>
      <c r="AG94" s="1077">
        <v>0</v>
      </c>
      <c r="AH94" s="1077">
        <v>0</v>
      </c>
      <c r="AI94" s="1077">
        <v>0</v>
      </c>
      <c r="AJ94" s="1077">
        <v>0</v>
      </c>
      <c r="AK94" s="1077">
        <v>0</v>
      </c>
      <c r="AL94" s="1077">
        <v>0</v>
      </c>
      <c r="AM94" s="1077">
        <v>0</v>
      </c>
      <c r="AN94" s="1077">
        <v>0</v>
      </c>
      <c r="AO94" s="1077">
        <v>0</v>
      </c>
      <c r="AP94" s="1077">
        <v>0</v>
      </c>
      <c r="AQ94" s="1077">
        <v>0</v>
      </c>
      <c r="AR94" s="1077">
        <v>0</v>
      </c>
      <c r="AS94" s="1077">
        <v>0</v>
      </c>
      <c r="AT94" s="1077">
        <v>0</v>
      </c>
      <c r="AU94" s="1077">
        <v>0</v>
      </c>
      <c r="AV94" s="1077">
        <v>0</v>
      </c>
      <c r="AW94" s="1077">
        <v>0</v>
      </c>
      <c r="AX94" s="1077">
        <v>0</v>
      </c>
      <c r="AY94" s="1077" t="s">
        <v>1333</v>
      </c>
      <c r="AZ94" s="1077" t="s">
        <v>1333</v>
      </c>
      <c r="BA94" s="1077" t="s">
        <v>1333</v>
      </c>
      <c r="BB94" s="1077" t="s">
        <v>1333</v>
      </c>
      <c r="BC94" s="1077">
        <v>0</v>
      </c>
      <c r="BD94" s="1077">
        <v>0</v>
      </c>
      <c r="BE94" s="1077">
        <v>0</v>
      </c>
      <c r="BF94" s="1077">
        <v>0</v>
      </c>
      <c r="BG94" s="201" t="s">
        <v>355</v>
      </c>
      <c r="BH94" s="201" t="s">
        <v>588</v>
      </c>
      <c r="BI94" s="93" t="s">
        <v>1233</v>
      </c>
      <c r="BJ94" s="364">
        <v>121</v>
      </c>
      <c r="BK94" s="441" t="s">
        <v>1181</v>
      </c>
      <c r="BM94" s="369" t="s">
        <v>792</v>
      </c>
      <c r="BN94" s="375"/>
      <c r="BO94" s="375"/>
      <c r="BP94" s="375"/>
      <c r="BQ94" s="375"/>
      <c r="BR94" s="375"/>
      <c r="BS94" s="375"/>
      <c r="BT94" s="375"/>
      <c r="BU94" s="375"/>
      <c r="BV94" s="375"/>
      <c r="BW94" s="375"/>
      <c r="BX94" s="375"/>
      <c r="BY94" s="375"/>
      <c r="BZ94" s="375"/>
      <c r="CA94" s="375"/>
      <c r="CB94" s="375"/>
      <c r="CC94" s="376"/>
      <c r="CD94" s="376"/>
      <c r="CE94" s="43"/>
      <c r="CF94" s="43"/>
      <c r="CG94" s="43"/>
      <c r="CH94" s="43"/>
      <c r="CI94" s="43"/>
      <c r="CJ94" s="43"/>
      <c r="CK94" s="43"/>
      <c r="CL94" s="43"/>
      <c r="CM94" s="43"/>
      <c r="CN94" s="43"/>
      <c r="CO94" s="43"/>
      <c r="CP94" s="43"/>
      <c r="CQ94" s="43"/>
      <c r="CR94" s="43"/>
      <c r="CS94" s="43"/>
      <c r="CT94" s="43"/>
      <c r="CU94" s="43"/>
      <c r="CV94" s="43"/>
      <c r="CW94" s="43"/>
      <c r="CX94" s="43"/>
      <c r="CY94" s="43"/>
      <c r="CZ94" s="43"/>
      <c r="DA94" s="320"/>
      <c r="DB94" s="320"/>
      <c r="DC94" s="43"/>
      <c r="DD94" s="379"/>
      <c r="DE94" s="43"/>
      <c r="DF94" s="43"/>
      <c r="DG94" s="43"/>
      <c r="DH94" s="43"/>
      <c r="DI94" s="43"/>
      <c r="DJ94" s="43"/>
      <c r="DK94" s="43"/>
      <c r="DL94" s="43"/>
      <c r="DM94" s="43"/>
      <c r="DN94" s="43"/>
      <c r="DO94" s="43"/>
      <c r="DP94" s="43"/>
      <c r="DQ94" s="43"/>
      <c r="DR94" s="43"/>
      <c r="DS94" s="43"/>
      <c r="DT94" s="43"/>
      <c r="DU94" s="43"/>
      <c r="DV94" s="43"/>
      <c r="DW94" s="43"/>
      <c r="DX94" s="43"/>
      <c r="DY94" s="43"/>
      <c r="DZ94" s="43"/>
      <c r="EA94" s="331"/>
      <c r="EB94" s="331"/>
      <c r="EC94" s="378"/>
      <c r="ED94" s="344"/>
      <c r="EE94" s="331"/>
      <c r="EF94" s="331"/>
      <c r="EG94" s="43"/>
    </row>
    <row r="95" spans="1:137" ht="15.75">
      <c r="A95" s="68" t="s">
        <v>1172</v>
      </c>
      <c r="B95" s="198" t="s">
        <v>1298</v>
      </c>
      <c r="C95" s="68" t="s">
        <v>651</v>
      </c>
      <c r="D95" s="199">
        <v>100</v>
      </c>
      <c r="E95" s="247">
        <v>100</v>
      </c>
      <c r="F95" s="199">
        <v>100</v>
      </c>
      <c r="G95" s="198" t="s">
        <v>1332</v>
      </c>
      <c r="H95" s="440" t="s">
        <v>1332</v>
      </c>
      <c r="I95" s="574" t="s">
        <v>1332</v>
      </c>
      <c r="J95" s="317" t="s">
        <v>1332</v>
      </c>
      <c r="K95" s="1077">
        <v>100</v>
      </c>
      <c r="L95" s="1077" t="s">
        <v>1332</v>
      </c>
      <c r="M95" s="1077">
        <v>0</v>
      </c>
      <c r="N95" s="1077">
        <v>6</v>
      </c>
      <c r="O95" s="1077">
        <v>6</v>
      </c>
      <c r="P95" s="1077">
        <v>0</v>
      </c>
      <c r="Q95" s="1077">
        <v>6</v>
      </c>
      <c r="R95" s="1077">
        <v>0</v>
      </c>
      <c r="S95" s="1077">
        <v>0</v>
      </c>
      <c r="T95" s="1077">
        <v>0</v>
      </c>
      <c r="U95" s="1077">
        <v>0</v>
      </c>
      <c r="V95" s="1077">
        <v>0</v>
      </c>
      <c r="W95" s="1077">
        <v>0</v>
      </c>
      <c r="X95" s="1077">
        <v>0</v>
      </c>
      <c r="Y95" s="1077">
        <v>0</v>
      </c>
      <c r="Z95" s="1077">
        <v>0</v>
      </c>
      <c r="AA95" s="1077">
        <v>0</v>
      </c>
      <c r="AB95" s="1077">
        <v>0</v>
      </c>
      <c r="AC95" s="1077">
        <v>0</v>
      </c>
      <c r="AD95" s="1077">
        <v>0</v>
      </c>
      <c r="AE95" s="1077">
        <v>0</v>
      </c>
      <c r="AF95" s="1077">
        <v>0</v>
      </c>
      <c r="AG95" s="1077">
        <v>0</v>
      </c>
      <c r="AH95" s="1077">
        <v>0</v>
      </c>
      <c r="AI95" s="1077">
        <v>0</v>
      </c>
      <c r="AJ95" s="1077">
        <v>0</v>
      </c>
      <c r="AK95" s="1077">
        <v>0</v>
      </c>
      <c r="AL95" s="1077">
        <v>0</v>
      </c>
      <c r="AM95" s="1077">
        <v>0</v>
      </c>
      <c r="AN95" s="1077">
        <v>0</v>
      </c>
      <c r="AO95" s="1077">
        <v>0</v>
      </c>
      <c r="AP95" s="1077">
        <v>0</v>
      </c>
      <c r="AQ95" s="1077">
        <v>0</v>
      </c>
      <c r="AR95" s="1077">
        <v>0</v>
      </c>
      <c r="AS95" s="1077">
        <v>0</v>
      </c>
      <c r="AT95" s="1077">
        <v>0</v>
      </c>
      <c r="AU95" s="1077">
        <v>0</v>
      </c>
      <c r="AV95" s="1077">
        <v>0</v>
      </c>
      <c r="AW95" s="1077">
        <v>0</v>
      </c>
      <c r="AX95" s="1077">
        <v>0</v>
      </c>
      <c r="AY95" s="1077" t="s">
        <v>1333</v>
      </c>
      <c r="AZ95" s="1077" t="s">
        <v>1333</v>
      </c>
      <c r="BA95" s="1077" t="s">
        <v>1333</v>
      </c>
      <c r="BB95" s="1077" t="s">
        <v>1333</v>
      </c>
      <c r="BC95" s="1077">
        <v>0</v>
      </c>
      <c r="BD95" s="1077">
        <v>0</v>
      </c>
      <c r="BE95" s="1077">
        <v>0</v>
      </c>
      <c r="BF95" s="1077">
        <v>0</v>
      </c>
      <c r="BG95" s="201" t="s">
        <v>1172</v>
      </c>
      <c r="BH95" s="201" t="s">
        <v>651</v>
      </c>
      <c r="BI95" s="93" t="s">
        <v>1233</v>
      </c>
      <c r="BJ95" s="364">
        <v>121</v>
      </c>
      <c r="BK95" s="441" t="s">
        <v>1181</v>
      </c>
      <c r="BM95" s="369" t="s">
        <v>792</v>
      </c>
      <c r="BN95" s="375"/>
      <c r="BO95" s="375"/>
      <c r="BP95" s="375"/>
      <c r="BQ95" s="375"/>
      <c r="BR95" s="375"/>
      <c r="BS95" s="375"/>
      <c r="BT95" s="375"/>
      <c r="BU95" s="375"/>
      <c r="BV95" s="375"/>
      <c r="BW95" s="375"/>
      <c r="BX95" s="375"/>
      <c r="BY95" s="375"/>
      <c r="BZ95" s="375"/>
      <c r="CA95" s="375"/>
      <c r="CB95" s="375"/>
      <c r="CC95" s="376"/>
      <c r="CD95" s="376"/>
      <c r="CE95" s="43"/>
      <c r="CF95" s="43"/>
      <c r="CG95" s="43"/>
      <c r="CH95" s="43"/>
      <c r="CI95" s="43"/>
      <c r="CJ95" s="43"/>
      <c r="CK95" s="43"/>
      <c r="CL95" s="43"/>
      <c r="CM95" s="43"/>
      <c r="CN95" s="43"/>
      <c r="CO95" s="43"/>
      <c r="CP95" s="43"/>
      <c r="CQ95" s="43"/>
      <c r="CR95" s="43"/>
      <c r="CS95" s="43"/>
      <c r="CT95" s="43"/>
      <c r="CU95" s="43"/>
      <c r="CV95" s="43"/>
      <c r="CW95" s="43"/>
      <c r="CX95" s="43"/>
      <c r="CY95" s="43"/>
      <c r="CZ95" s="43"/>
      <c r="DA95" s="320"/>
      <c r="DB95" s="320"/>
      <c r="DC95" s="43"/>
      <c r="DD95" s="377"/>
      <c r="DE95" s="43"/>
      <c r="DF95" s="43"/>
      <c r="DG95" s="43"/>
      <c r="DH95" s="43"/>
      <c r="DI95" s="43"/>
      <c r="DJ95" s="43"/>
      <c r="DK95" s="43"/>
      <c r="DL95" s="43"/>
      <c r="DM95" s="43"/>
      <c r="DN95" s="43"/>
      <c r="DO95" s="43"/>
      <c r="DP95" s="43"/>
      <c r="DQ95" s="43"/>
      <c r="DR95" s="43"/>
      <c r="DS95" s="43"/>
      <c r="DT95" s="43"/>
      <c r="DU95" s="43"/>
      <c r="DV95" s="43"/>
      <c r="DW95" s="43"/>
      <c r="DX95" s="43"/>
      <c r="DY95" s="43"/>
      <c r="DZ95" s="43"/>
      <c r="EA95" s="331"/>
      <c r="EB95" s="331"/>
      <c r="EC95" s="378"/>
      <c r="ED95" s="344"/>
      <c r="EE95" s="331"/>
      <c r="EF95" s="331"/>
      <c r="EG95" s="43"/>
    </row>
    <row r="96" spans="1:137" ht="15.75">
      <c r="A96" s="68" t="s">
        <v>284</v>
      </c>
      <c r="B96" s="198" t="s">
        <v>1298</v>
      </c>
      <c r="C96" s="68" t="s">
        <v>611</v>
      </c>
      <c r="D96" s="199">
        <v>75</v>
      </c>
      <c r="E96" s="247">
        <v>100</v>
      </c>
      <c r="F96" s="199">
        <v>100</v>
      </c>
      <c r="G96" s="198" t="s">
        <v>1332</v>
      </c>
      <c r="H96" s="440" t="s">
        <v>1332</v>
      </c>
      <c r="I96" s="574" t="s">
        <v>1332</v>
      </c>
      <c r="J96" s="317" t="s">
        <v>1332</v>
      </c>
      <c r="K96" s="1077">
        <v>97.67</v>
      </c>
      <c r="L96" s="1077" t="s">
        <v>3048</v>
      </c>
      <c r="M96" s="1077">
        <v>15</v>
      </c>
      <c r="N96" s="1077">
        <v>58</v>
      </c>
      <c r="O96" s="1077">
        <v>40</v>
      </c>
      <c r="P96" s="1077">
        <v>13</v>
      </c>
      <c r="Q96" s="1077">
        <v>53</v>
      </c>
      <c r="R96" s="1077">
        <v>0</v>
      </c>
      <c r="S96" s="1077">
        <v>0</v>
      </c>
      <c r="T96" s="1077">
        <v>0</v>
      </c>
      <c r="U96" s="1077">
        <v>0</v>
      </c>
      <c r="V96" s="1077">
        <v>0</v>
      </c>
      <c r="W96" s="1077">
        <v>0</v>
      </c>
      <c r="X96" s="1077">
        <v>0</v>
      </c>
      <c r="Y96" s="1077">
        <v>0</v>
      </c>
      <c r="Z96" s="1077">
        <v>0</v>
      </c>
      <c r="AA96" s="1077">
        <v>0</v>
      </c>
      <c r="AB96" s="1077">
        <v>0</v>
      </c>
      <c r="AC96" s="1077">
        <v>0</v>
      </c>
      <c r="AD96" s="1077">
        <v>0</v>
      </c>
      <c r="AE96" s="1077">
        <v>0</v>
      </c>
      <c r="AF96" s="1077">
        <v>0</v>
      </c>
      <c r="AG96" s="1077">
        <v>1</v>
      </c>
      <c r="AH96" s="1077">
        <v>0</v>
      </c>
      <c r="AI96" s="1077">
        <v>0</v>
      </c>
      <c r="AJ96" s="1077">
        <v>0</v>
      </c>
      <c r="AK96" s="1077">
        <v>1</v>
      </c>
      <c r="AL96" s="1077">
        <v>0</v>
      </c>
      <c r="AM96" s="1077">
        <v>0</v>
      </c>
      <c r="AN96" s="1077">
        <v>0</v>
      </c>
      <c r="AO96" s="1077">
        <v>1</v>
      </c>
      <c r="AP96" s="1077">
        <v>0</v>
      </c>
      <c r="AQ96" s="1077">
        <v>0</v>
      </c>
      <c r="AR96" s="1077">
        <v>2</v>
      </c>
      <c r="AS96" s="1077">
        <v>0</v>
      </c>
      <c r="AT96" s="1077">
        <v>0</v>
      </c>
      <c r="AU96" s="1077">
        <v>0</v>
      </c>
      <c r="AV96" s="1077">
        <v>0</v>
      </c>
      <c r="AW96" s="1077">
        <v>0</v>
      </c>
      <c r="AX96" s="1077">
        <v>0</v>
      </c>
      <c r="AY96" s="1077" t="s">
        <v>1333</v>
      </c>
      <c r="AZ96" s="1077" t="s">
        <v>1333</v>
      </c>
      <c r="BA96" s="1077" t="s">
        <v>1333</v>
      </c>
      <c r="BB96" s="1077" t="s">
        <v>1333</v>
      </c>
      <c r="BC96" s="1077">
        <v>0</v>
      </c>
      <c r="BD96" s="1077">
        <v>0</v>
      </c>
      <c r="BE96" s="1077">
        <v>2</v>
      </c>
      <c r="BF96" s="1077">
        <v>3</v>
      </c>
      <c r="BG96" s="201" t="s">
        <v>284</v>
      </c>
      <c r="BH96" s="201" t="s">
        <v>611</v>
      </c>
      <c r="BI96" s="93" t="s">
        <v>1233</v>
      </c>
      <c r="BJ96" s="364">
        <v>121</v>
      </c>
      <c r="BK96" s="441" t="s">
        <v>1182</v>
      </c>
      <c r="BM96" s="369" t="s">
        <v>878</v>
      </c>
      <c r="BN96" s="375"/>
      <c r="BO96" s="375"/>
      <c r="BP96" s="375"/>
      <c r="BQ96" s="375"/>
      <c r="BR96" s="375"/>
      <c r="BS96" s="375"/>
      <c r="BT96" s="375"/>
      <c r="BU96" s="375"/>
      <c r="BV96" s="375"/>
      <c r="BW96" s="375"/>
      <c r="BX96" s="375"/>
      <c r="BY96" s="375"/>
      <c r="BZ96" s="375"/>
      <c r="CA96" s="375"/>
      <c r="CB96" s="375"/>
      <c r="CC96" s="376"/>
      <c r="CD96" s="376"/>
      <c r="CE96" s="43"/>
      <c r="CF96" s="380"/>
      <c r="CG96" s="380"/>
      <c r="CH96" s="43"/>
      <c r="CI96" s="43"/>
      <c r="CJ96" s="43"/>
      <c r="CK96" s="43"/>
      <c r="CL96" s="43"/>
      <c r="CM96" s="43"/>
      <c r="CN96" s="380"/>
      <c r="CO96" s="43"/>
      <c r="CP96" s="380"/>
      <c r="CQ96" s="43"/>
      <c r="CR96" s="43"/>
      <c r="CS96" s="43"/>
      <c r="CT96" s="43"/>
      <c r="CU96" s="43"/>
      <c r="CV96" s="43"/>
      <c r="CW96" s="380"/>
      <c r="CX96" s="43"/>
      <c r="CY96" s="43"/>
      <c r="CZ96" s="43"/>
      <c r="DA96" s="320"/>
      <c r="DB96" s="320"/>
      <c r="DC96" s="43"/>
      <c r="DD96" s="379"/>
      <c r="DE96" s="43"/>
      <c r="DF96" s="43"/>
      <c r="DG96" s="43"/>
      <c r="DH96" s="43"/>
      <c r="DI96" s="43"/>
      <c r="DJ96" s="43"/>
      <c r="DK96" s="43"/>
      <c r="DL96" s="43"/>
      <c r="DM96" s="43"/>
      <c r="DN96" s="43"/>
      <c r="DO96" s="43"/>
      <c r="DP96" s="43"/>
      <c r="DQ96" s="43"/>
      <c r="DR96" s="43"/>
      <c r="DS96" s="43"/>
      <c r="DT96" s="43"/>
      <c r="DU96" s="43"/>
      <c r="DV96" s="43"/>
      <c r="DW96" s="43"/>
      <c r="DX96" s="43"/>
      <c r="DY96" s="43"/>
      <c r="DZ96" s="43"/>
      <c r="EA96" s="331"/>
      <c r="EB96" s="331"/>
      <c r="EC96" s="378"/>
      <c r="ED96" s="344"/>
      <c r="EE96" s="331"/>
      <c r="EF96" s="331"/>
      <c r="EG96" s="43"/>
    </row>
    <row r="97" spans="1:137" ht="15.75">
      <c r="A97" s="68" t="s">
        <v>440</v>
      </c>
      <c r="B97" s="198" t="s">
        <v>1298</v>
      </c>
      <c r="C97" s="68" t="s">
        <v>1265</v>
      </c>
      <c r="D97" s="199">
        <v>66.67</v>
      </c>
      <c r="E97" s="247">
        <v>100</v>
      </c>
      <c r="F97" s="199">
        <v>100</v>
      </c>
      <c r="G97" s="198" t="s">
        <v>1332</v>
      </c>
      <c r="H97" s="440" t="s">
        <v>1332</v>
      </c>
      <c r="I97" s="574" t="s">
        <v>1332</v>
      </c>
      <c r="J97" s="317" t="s">
        <v>1332</v>
      </c>
      <c r="K97" s="1077">
        <v>100</v>
      </c>
      <c r="L97" s="1077" t="s">
        <v>1512</v>
      </c>
      <c r="M97" s="1077">
        <v>2</v>
      </c>
      <c r="N97" s="1077">
        <v>4</v>
      </c>
      <c r="O97" s="1077">
        <v>2</v>
      </c>
      <c r="P97" s="1077">
        <v>1</v>
      </c>
      <c r="Q97" s="1077">
        <v>3</v>
      </c>
      <c r="R97" s="1077">
        <v>0</v>
      </c>
      <c r="S97" s="1077">
        <v>0</v>
      </c>
      <c r="T97" s="1077">
        <v>0</v>
      </c>
      <c r="U97" s="1077">
        <v>0</v>
      </c>
      <c r="V97" s="1077">
        <v>0</v>
      </c>
      <c r="W97" s="1077">
        <v>0</v>
      </c>
      <c r="X97" s="1077">
        <v>1</v>
      </c>
      <c r="Y97" s="1077">
        <v>0</v>
      </c>
      <c r="Z97" s="1077">
        <v>0</v>
      </c>
      <c r="AA97" s="1077">
        <v>0</v>
      </c>
      <c r="AB97" s="1077">
        <v>0</v>
      </c>
      <c r="AC97" s="1077">
        <v>0</v>
      </c>
      <c r="AD97" s="1077">
        <v>0</v>
      </c>
      <c r="AE97" s="1077">
        <v>0</v>
      </c>
      <c r="AF97" s="1077">
        <v>0</v>
      </c>
      <c r="AG97" s="1077">
        <v>0</v>
      </c>
      <c r="AH97" s="1077">
        <v>0</v>
      </c>
      <c r="AI97" s="1077">
        <v>0</v>
      </c>
      <c r="AJ97" s="1077">
        <v>0</v>
      </c>
      <c r="AK97" s="1077">
        <v>0</v>
      </c>
      <c r="AL97" s="1077">
        <v>0</v>
      </c>
      <c r="AM97" s="1077">
        <v>0</v>
      </c>
      <c r="AN97" s="1077">
        <v>0</v>
      </c>
      <c r="AO97" s="1077">
        <v>0</v>
      </c>
      <c r="AP97" s="1077">
        <v>0</v>
      </c>
      <c r="AQ97" s="1077">
        <v>0</v>
      </c>
      <c r="AR97" s="1077">
        <v>0</v>
      </c>
      <c r="AS97" s="1077">
        <v>0</v>
      </c>
      <c r="AT97" s="1077">
        <v>0</v>
      </c>
      <c r="AU97" s="1077">
        <v>0</v>
      </c>
      <c r="AV97" s="1077">
        <v>0</v>
      </c>
      <c r="AW97" s="1077">
        <v>0</v>
      </c>
      <c r="AX97" s="1077">
        <v>0</v>
      </c>
      <c r="AY97" s="1077" t="s">
        <v>1333</v>
      </c>
      <c r="AZ97" s="1077" t="s">
        <v>1333</v>
      </c>
      <c r="BA97" s="1077" t="s">
        <v>1333</v>
      </c>
      <c r="BB97" s="1077" t="s">
        <v>1333</v>
      </c>
      <c r="BC97" s="1077">
        <v>0</v>
      </c>
      <c r="BD97" s="1077">
        <v>1</v>
      </c>
      <c r="BE97" s="1077">
        <v>0</v>
      </c>
      <c r="BF97" s="1077">
        <v>0</v>
      </c>
      <c r="BG97" s="201" t="s">
        <v>440</v>
      </c>
      <c r="BH97" s="201" t="s">
        <v>714</v>
      </c>
      <c r="BI97" s="93" t="s">
        <v>1233</v>
      </c>
      <c r="BJ97" s="364">
        <v>121</v>
      </c>
      <c r="BK97" s="441" t="s">
        <v>882</v>
      </c>
      <c r="BM97" s="369" t="s">
        <v>878</v>
      </c>
      <c r="BN97" s="375"/>
      <c r="BO97" s="375"/>
      <c r="BP97" s="375"/>
      <c r="BQ97" s="375"/>
      <c r="BR97" s="375"/>
      <c r="BS97" s="375"/>
      <c r="BT97" s="375"/>
      <c r="BU97" s="375"/>
      <c r="BV97" s="375"/>
      <c r="BW97" s="375"/>
      <c r="BX97" s="375"/>
      <c r="BY97" s="375"/>
      <c r="BZ97" s="375"/>
      <c r="CA97" s="375"/>
      <c r="CB97" s="375"/>
      <c r="CC97" s="376"/>
      <c r="CD97" s="376"/>
      <c r="CE97" s="376"/>
      <c r="CF97" s="43"/>
      <c r="CG97" s="43"/>
      <c r="CH97" s="43"/>
      <c r="CI97" s="43"/>
      <c r="CJ97" s="43"/>
      <c r="CK97" s="43"/>
      <c r="CL97" s="43"/>
      <c r="CM97" s="43"/>
      <c r="CN97" s="43"/>
      <c r="CO97" s="43"/>
      <c r="CP97" s="43"/>
      <c r="CQ97" s="43"/>
      <c r="CR97" s="43"/>
      <c r="CS97" s="43"/>
      <c r="CT97" s="43"/>
      <c r="CU97" s="43"/>
      <c r="CV97" s="43"/>
      <c r="CW97" s="43"/>
      <c r="CX97" s="43"/>
      <c r="CY97" s="43"/>
      <c r="CZ97" s="43"/>
      <c r="DA97" s="320"/>
      <c r="DB97" s="320"/>
      <c r="DC97" s="43"/>
      <c r="DD97" s="393"/>
      <c r="DE97" s="43"/>
      <c r="DF97" s="43"/>
      <c r="DG97" s="43"/>
      <c r="DH97" s="43"/>
      <c r="DI97" s="43"/>
      <c r="DJ97" s="43"/>
      <c r="DK97" s="43"/>
      <c r="DL97" s="43"/>
      <c r="DM97" s="43"/>
      <c r="DN97" s="43"/>
      <c r="DO97" s="43"/>
      <c r="DP97" s="43"/>
      <c r="DQ97" s="43"/>
      <c r="DR97" s="43"/>
      <c r="DS97" s="43"/>
      <c r="DT97" s="43"/>
      <c r="DU97" s="43"/>
      <c r="DV97" s="43"/>
      <c r="DW97" s="43"/>
      <c r="DX97" s="43"/>
      <c r="DY97" s="43"/>
      <c r="DZ97" s="43"/>
      <c r="EA97" s="331"/>
      <c r="EB97" s="331"/>
      <c r="EC97" s="378"/>
      <c r="ED97" s="344"/>
      <c r="EE97" s="331"/>
      <c r="EF97" s="331"/>
      <c r="EG97" s="43"/>
    </row>
    <row r="98" spans="1:137" ht="15.75">
      <c r="A98" s="68" t="s">
        <v>321</v>
      </c>
      <c r="B98" s="198" t="s">
        <v>1298</v>
      </c>
      <c r="C98" s="68" t="s">
        <v>737</v>
      </c>
      <c r="D98" s="199">
        <v>95.65</v>
      </c>
      <c r="E98" s="373">
        <v>100</v>
      </c>
      <c r="F98" s="199">
        <v>100</v>
      </c>
      <c r="G98" s="198" t="s">
        <v>1332</v>
      </c>
      <c r="H98" s="440" t="s">
        <v>1332</v>
      </c>
      <c r="I98" s="574" t="s">
        <v>1332</v>
      </c>
      <c r="J98" s="317" t="s">
        <v>1332</v>
      </c>
      <c r="K98" s="1077">
        <v>100</v>
      </c>
      <c r="L98" s="1077" t="s">
        <v>1332</v>
      </c>
      <c r="M98" s="1077">
        <v>0</v>
      </c>
      <c r="N98" s="1077">
        <v>5</v>
      </c>
      <c r="O98" s="1077">
        <v>5</v>
      </c>
      <c r="P98" s="1077">
        <v>0</v>
      </c>
      <c r="Q98" s="1077">
        <v>5</v>
      </c>
      <c r="R98" s="1077">
        <v>0</v>
      </c>
      <c r="S98" s="1077">
        <v>0</v>
      </c>
      <c r="T98" s="1077">
        <v>0</v>
      </c>
      <c r="U98" s="1077">
        <v>0</v>
      </c>
      <c r="V98" s="1077">
        <v>0</v>
      </c>
      <c r="W98" s="1077">
        <v>0</v>
      </c>
      <c r="X98" s="1077">
        <v>0</v>
      </c>
      <c r="Y98" s="1077">
        <v>0</v>
      </c>
      <c r="Z98" s="1077">
        <v>0</v>
      </c>
      <c r="AA98" s="1077">
        <v>0</v>
      </c>
      <c r="AB98" s="1077">
        <v>0</v>
      </c>
      <c r="AC98" s="1077">
        <v>0</v>
      </c>
      <c r="AD98" s="1077">
        <v>0</v>
      </c>
      <c r="AE98" s="1077">
        <v>0</v>
      </c>
      <c r="AF98" s="1077">
        <v>0</v>
      </c>
      <c r="AG98" s="1077">
        <v>0</v>
      </c>
      <c r="AH98" s="1077">
        <v>0</v>
      </c>
      <c r="AI98" s="1077">
        <v>0</v>
      </c>
      <c r="AJ98" s="1077">
        <v>0</v>
      </c>
      <c r="AK98" s="1077">
        <v>0</v>
      </c>
      <c r="AL98" s="1077">
        <v>0</v>
      </c>
      <c r="AM98" s="1077">
        <v>0</v>
      </c>
      <c r="AN98" s="1077">
        <v>0</v>
      </c>
      <c r="AO98" s="1077">
        <v>0</v>
      </c>
      <c r="AP98" s="1077">
        <v>0</v>
      </c>
      <c r="AQ98" s="1077">
        <v>0</v>
      </c>
      <c r="AR98" s="1077">
        <v>0</v>
      </c>
      <c r="AS98" s="1077">
        <v>0</v>
      </c>
      <c r="AT98" s="1077">
        <v>0</v>
      </c>
      <c r="AU98" s="1077">
        <v>0</v>
      </c>
      <c r="AV98" s="1077">
        <v>0</v>
      </c>
      <c r="AW98" s="1077">
        <v>0</v>
      </c>
      <c r="AX98" s="1077">
        <v>0</v>
      </c>
      <c r="AY98" s="1077" t="s">
        <v>1333</v>
      </c>
      <c r="AZ98" s="1077" t="s">
        <v>1333</v>
      </c>
      <c r="BA98" s="1077" t="s">
        <v>1333</v>
      </c>
      <c r="BB98" s="1077" t="s">
        <v>1333</v>
      </c>
      <c r="BC98" s="1077">
        <v>0</v>
      </c>
      <c r="BD98" s="1077">
        <v>0</v>
      </c>
      <c r="BE98" s="1077">
        <v>0</v>
      </c>
      <c r="BF98" s="1077">
        <v>0</v>
      </c>
      <c r="BG98" s="201" t="s">
        <v>321</v>
      </c>
      <c r="BH98" s="201" t="s">
        <v>737</v>
      </c>
      <c r="BI98" s="93" t="s">
        <v>1233</v>
      </c>
      <c r="BJ98" s="364">
        <v>121</v>
      </c>
      <c r="BK98" s="441" t="s">
        <v>1182</v>
      </c>
      <c r="BM98" s="369" t="s">
        <v>792</v>
      </c>
      <c r="BN98" s="375"/>
      <c r="BO98" s="375"/>
      <c r="BP98" s="375"/>
      <c r="BQ98" s="375"/>
      <c r="BR98" s="375"/>
      <c r="BS98" s="375"/>
      <c r="BT98" s="375"/>
      <c r="BU98" s="375"/>
      <c r="BV98" s="375"/>
      <c r="BW98" s="375"/>
      <c r="BX98" s="375"/>
      <c r="BY98" s="375"/>
      <c r="BZ98" s="375"/>
      <c r="CA98" s="375"/>
      <c r="CB98" s="375"/>
      <c r="CC98" s="376"/>
      <c r="CD98" s="376"/>
      <c r="CE98" s="43"/>
      <c r="CF98" s="43"/>
      <c r="CG98" s="43"/>
      <c r="CH98" s="43"/>
      <c r="CI98" s="43"/>
      <c r="CJ98" s="43"/>
      <c r="CK98" s="43"/>
      <c r="CL98" s="43"/>
      <c r="CM98" s="43"/>
      <c r="CN98" s="43"/>
      <c r="CO98" s="43"/>
      <c r="CP98" s="43"/>
      <c r="CQ98" s="43"/>
      <c r="CR98" s="43"/>
      <c r="CS98" s="43"/>
      <c r="CT98" s="43"/>
      <c r="CU98" s="43"/>
      <c r="CV98" s="43"/>
      <c r="CW98" s="43"/>
      <c r="CX98" s="43"/>
      <c r="CY98" s="43"/>
      <c r="CZ98" s="43"/>
      <c r="DA98" s="320"/>
      <c r="DB98" s="320"/>
      <c r="DC98" s="43"/>
      <c r="DD98" s="379"/>
      <c r="DE98" s="43"/>
      <c r="DF98" s="43"/>
      <c r="DG98" s="43"/>
      <c r="DH98" s="43"/>
      <c r="DI98" s="43"/>
      <c r="DJ98" s="43"/>
      <c r="DK98" s="43"/>
      <c r="DL98" s="43"/>
      <c r="DM98" s="43"/>
      <c r="DN98" s="43"/>
      <c r="DO98" s="43"/>
      <c r="DP98" s="43"/>
      <c r="DQ98" s="43"/>
      <c r="DR98" s="43"/>
      <c r="DS98" s="43"/>
      <c r="DT98" s="43"/>
      <c r="DU98" s="43"/>
      <c r="DV98" s="43"/>
      <c r="DW98" s="43"/>
      <c r="DX98" s="43"/>
      <c r="DY98" s="43"/>
      <c r="DZ98" s="43"/>
      <c r="EA98" s="331"/>
      <c r="EB98" s="331"/>
      <c r="EC98" s="378"/>
      <c r="ED98" s="344"/>
      <c r="EE98" s="331"/>
      <c r="EF98" s="331"/>
      <c r="EG98" s="43"/>
    </row>
    <row r="99" spans="1:137" ht="15.75">
      <c r="A99" s="68" t="s">
        <v>32</v>
      </c>
      <c r="B99" s="239" t="s">
        <v>1298</v>
      </c>
      <c r="C99" s="68" t="s">
        <v>759</v>
      </c>
      <c r="D99" s="199" t="s">
        <v>1190</v>
      </c>
      <c r="E99" s="203" t="s">
        <v>1190</v>
      </c>
      <c r="F99" s="199" t="s">
        <v>1190</v>
      </c>
      <c r="G99" s="198" t="s">
        <v>1190</v>
      </c>
      <c r="H99" s="440" t="s">
        <v>1190</v>
      </c>
      <c r="I99" s="574" t="s">
        <v>1972</v>
      </c>
      <c r="J99" s="317" t="s">
        <v>1190</v>
      </c>
      <c r="K99" s="1077" t="s">
        <v>1190</v>
      </c>
      <c r="L99" s="1077" t="s">
        <v>1190</v>
      </c>
      <c r="M99" s="1077">
        <v>0</v>
      </c>
      <c r="N99" s="1077">
        <v>0</v>
      </c>
      <c r="O99" s="1077">
        <v>0</v>
      </c>
      <c r="P99" s="1077">
        <v>0</v>
      </c>
      <c r="Q99" s="1077">
        <v>0</v>
      </c>
      <c r="R99" s="1077">
        <v>0</v>
      </c>
      <c r="S99" s="1077">
        <v>0</v>
      </c>
      <c r="T99" s="1077">
        <v>0</v>
      </c>
      <c r="U99" s="1077">
        <v>0</v>
      </c>
      <c r="V99" s="1077">
        <v>0</v>
      </c>
      <c r="W99" s="1077">
        <v>0</v>
      </c>
      <c r="X99" s="1077">
        <v>0</v>
      </c>
      <c r="Y99" s="1077">
        <v>0</v>
      </c>
      <c r="Z99" s="1077">
        <v>0</v>
      </c>
      <c r="AA99" s="1077">
        <v>0</v>
      </c>
      <c r="AB99" s="1077">
        <v>0</v>
      </c>
      <c r="AC99" s="1077">
        <v>0</v>
      </c>
      <c r="AD99" s="1077">
        <v>0</v>
      </c>
      <c r="AE99" s="1077">
        <v>0</v>
      </c>
      <c r="AF99" s="1077">
        <v>0</v>
      </c>
      <c r="AG99" s="1077">
        <v>0</v>
      </c>
      <c r="AH99" s="1077">
        <v>0</v>
      </c>
      <c r="AI99" s="1077">
        <v>0</v>
      </c>
      <c r="AJ99" s="1077">
        <v>0</v>
      </c>
      <c r="AK99" s="1077">
        <v>0</v>
      </c>
      <c r="AL99" s="1077">
        <v>0</v>
      </c>
      <c r="AM99" s="1077">
        <v>0</v>
      </c>
      <c r="AN99" s="1077">
        <v>0</v>
      </c>
      <c r="AO99" s="1077">
        <v>0</v>
      </c>
      <c r="AP99" s="1077">
        <v>0</v>
      </c>
      <c r="AQ99" s="1077">
        <v>0</v>
      </c>
      <c r="AR99" s="1077">
        <v>0</v>
      </c>
      <c r="AS99" s="1077">
        <v>0</v>
      </c>
      <c r="AT99" s="1077">
        <v>0</v>
      </c>
      <c r="AU99" s="1077">
        <v>0</v>
      </c>
      <c r="AV99" s="1077">
        <v>0</v>
      </c>
      <c r="AW99" s="1077">
        <v>0</v>
      </c>
      <c r="AX99" s="1077">
        <v>0</v>
      </c>
      <c r="AY99" s="1077" t="s">
        <v>1333</v>
      </c>
      <c r="AZ99" s="1077" t="s">
        <v>1333</v>
      </c>
      <c r="BA99" s="1077" t="s">
        <v>1333</v>
      </c>
      <c r="BB99" s="1077" t="s">
        <v>1333</v>
      </c>
      <c r="BC99" s="1077">
        <v>0</v>
      </c>
      <c r="BD99" s="1077">
        <v>0</v>
      </c>
      <c r="BE99" s="1077">
        <v>0</v>
      </c>
      <c r="BF99" s="1077">
        <v>0</v>
      </c>
      <c r="BG99" s="201" t="s">
        <v>32</v>
      </c>
      <c r="BH99" s="201" t="s">
        <v>759</v>
      </c>
      <c r="BI99" s="93" t="s">
        <v>1233</v>
      </c>
      <c r="BJ99" s="364">
        <v>121</v>
      </c>
      <c r="BK99" s="441" t="s">
        <v>1179</v>
      </c>
      <c r="BL99" s="331"/>
      <c r="BM99" s="369" t="s">
        <v>792</v>
      </c>
      <c r="BN99" s="375"/>
      <c r="BO99" s="375"/>
      <c r="BP99" s="375"/>
      <c r="BQ99" s="375"/>
      <c r="BR99" s="375"/>
      <c r="BS99" s="375"/>
      <c r="BT99" s="375"/>
      <c r="BU99" s="375"/>
      <c r="BV99" s="375"/>
      <c r="BW99" s="375"/>
      <c r="BX99" s="375"/>
      <c r="BY99" s="375"/>
      <c r="BZ99" s="375"/>
      <c r="CA99" s="375"/>
      <c r="CB99" s="375"/>
      <c r="CC99" s="376"/>
      <c r="CD99" s="376"/>
      <c r="CE99" s="43"/>
      <c r="CF99" s="43"/>
      <c r="CG99" s="43"/>
      <c r="CH99" s="43"/>
      <c r="CI99" s="43"/>
      <c r="CJ99" s="43"/>
      <c r="CK99" s="43"/>
      <c r="CL99" s="43"/>
      <c r="CM99" s="43"/>
      <c r="CN99" s="43"/>
      <c r="CO99" s="43"/>
      <c r="CP99" s="43"/>
      <c r="CQ99" s="43"/>
      <c r="CR99" s="43"/>
      <c r="CS99" s="43"/>
      <c r="CT99" s="43"/>
      <c r="CU99" s="43"/>
      <c r="CV99" s="43"/>
      <c r="CW99" s="43"/>
      <c r="CX99" s="43"/>
      <c r="CY99" s="43"/>
      <c r="CZ99" s="43"/>
      <c r="DA99" s="320"/>
      <c r="DB99" s="320"/>
      <c r="DC99" s="43"/>
      <c r="DD99" s="379"/>
      <c r="DE99" s="43"/>
      <c r="DF99" s="43"/>
      <c r="DG99" s="43"/>
      <c r="DH99" s="43"/>
      <c r="DI99" s="43"/>
      <c r="DJ99" s="43"/>
      <c r="DK99" s="43"/>
      <c r="DL99" s="43"/>
      <c r="DM99" s="43"/>
      <c r="DN99" s="43"/>
      <c r="DO99" s="43"/>
      <c r="DP99" s="43"/>
      <c r="DQ99" s="43"/>
      <c r="DR99" s="43"/>
      <c r="DS99" s="43"/>
      <c r="DT99" s="43"/>
      <c r="DU99" s="43"/>
      <c r="DV99" s="43"/>
      <c r="DW99" s="43"/>
      <c r="DX99" s="43"/>
      <c r="DY99" s="43"/>
      <c r="DZ99" s="43"/>
      <c r="EA99" s="331"/>
      <c r="EB99" s="331"/>
      <c r="EC99" s="378"/>
      <c r="ED99" s="344"/>
      <c r="EE99" s="331"/>
      <c r="EF99" s="331"/>
      <c r="EG99" s="43"/>
    </row>
    <row r="100" spans="1:137" ht="15.75">
      <c r="A100" s="68" t="s">
        <v>140</v>
      </c>
      <c r="B100" s="198" t="s">
        <v>1298</v>
      </c>
      <c r="C100" s="68" t="s">
        <v>532</v>
      </c>
      <c r="D100" s="199">
        <v>100</v>
      </c>
      <c r="E100" s="247">
        <v>100</v>
      </c>
      <c r="F100" s="199">
        <v>100</v>
      </c>
      <c r="G100" s="198" t="s">
        <v>1332</v>
      </c>
      <c r="H100" s="440" t="s">
        <v>1332</v>
      </c>
      <c r="I100" s="574" t="s">
        <v>1332</v>
      </c>
      <c r="J100" s="317" t="s">
        <v>1332</v>
      </c>
      <c r="K100" s="1077">
        <v>100</v>
      </c>
      <c r="L100" s="1077" t="s">
        <v>1332</v>
      </c>
      <c r="M100" s="1077">
        <v>32</v>
      </c>
      <c r="N100" s="1077">
        <v>75</v>
      </c>
      <c r="O100" s="1077">
        <v>60</v>
      </c>
      <c r="P100" s="1077">
        <v>14</v>
      </c>
      <c r="Q100" s="1077">
        <v>74</v>
      </c>
      <c r="R100" s="1077">
        <v>0</v>
      </c>
      <c r="S100" s="1077">
        <v>1</v>
      </c>
      <c r="T100" s="1077">
        <v>0</v>
      </c>
      <c r="U100" s="1077">
        <v>0</v>
      </c>
      <c r="V100" s="1077">
        <v>0</v>
      </c>
      <c r="W100" s="1077">
        <v>0</v>
      </c>
      <c r="X100" s="1077">
        <v>0</v>
      </c>
      <c r="Y100" s="1077">
        <v>0</v>
      </c>
      <c r="Z100" s="1077">
        <v>0</v>
      </c>
      <c r="AA100" s="1077">
        <v>0</v>
      </c>
      <c r="AB100" s="1077">
        <v>0</v>
      </c>
      <c r="AC100" s="1077">
        <v>0</v>
      </c>
      <c r="AD100" s="1077">
        <v>0</v>
      </c>
      <c r="AE100" s="1077">
        <v>0</v>
      </c>
      <c r="AF100" s="1077">
        <v>0</v>
      </c>
      <c r="AG100" s="1077">
        <v>0</v>
      </c>
      <c r="AH100" s="1077">
        <v>0</v>
      </c>
      <c r="AI100" s="1077">
        <v>0</v>
      </c>
      <c r="AJ100" s="1077">
        <v>0</v>
      </c>
      <c r="AK100" s="1077">
        <v>0</v>
      </c>
      <c r="AL100" s="1077">
        <v>0</v>
      </c>
      <c r="AM100" s="1077">
        <v>0</v>
      </c>
      <c r="AN100" s="1077">
        <v>0</v>
      </c>
      <c r="AO100" s="1077">
        <v>0</v>
      </c>
      <c r="AP100" s="1077">
        <v>0</v>
      </c>
      <c r="AQ100" s="1077">
        <v>0</v>
      </c>
      <c r="AR100" s="1077">
        <v>0</v>
      </c>
      <c r="AS100" s="1077">
        <v>0</v>
      </c>
      <c r="AT100" s="1077">
        <v>0</v>
      </c>
      <c r="AU100" s="1077">
        <v>0</v>
      </c>
      <c r="AV100" s="1077">
        <v>0</v>
      </c>
      <c r="AW100" s="1077">
        <v>0</v>
      </c>
      <c r="AX100" s="1077">
        <v>0</v>
      </c>
      <c r="AY100" s="1077" t="s">
        <v>1333</v>
      </c>
      <c r="AZ100" s="1077" t="s">
        <v>1333</v>
      </c>
      <c r="BA100" s="1077" t="s">
        <v>1333</v>
      </c>
      <c r="BB100" s="1077" t="s">
        <v>1333</v>
      </c>
      <c r="BC100" s="1077">
        <v>0</v>
      </c>
      <c r="BD100" s="1077">
        <v>1</v>
      </c>
      <c r="BE100" s="1077">
        <v>0</v>
      </c>
      <c r="BF100" s="1077">
        <v>0</v>
      </c>
      <c r="BG100" s="201" t="s">
        <v>140</v>
      </c>
      <c r="BH100" s="201" t="s">
        <v>532</v>
      </c>
      <c r="BI100" s="93" t="s">
        <v>1233</v>
      </c>
      <c r="BJ100" s="364">
        <v>121</v>
      </c>
      <c r="BK100" s="441" t="s">
        <v>1182</v>
      </c>
      <c r="BM100" s="369" t="s">
        <v>792</v>
      </c>
      <c r="BN100" s="375"/>
      <c r="BO100" s="375"/>
      <c r="BP100" s="375"/>
      <c r="BQ100" s="375"/>
      <c r="BR100" s="375"/>
      <c r="BS100" s="375"/>
      <c r="BT100" s="375"/>
      <c r="BU100" s="375"/>
      <c r="BV100" s="375"/>
      <c r="BW100" s="375"/>
      <c r="BX100" s="375"/>
      <c r="BY100" s="375"/>
      <c r="BZ100" s="375"/>
      <c r="CA100" s="375"/>
      <c r="CB100" s="375"/>
      <c r="CC100" s="376"/>
      <c r="CD100" s="376"/>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320"/>
      <c r="DB100" s="320"/>
      <c r="DC100" s="43"/>
      <c r="DD100" s="377"/>
      <c r="DE100" s="43"/>
      <c r="DF100" s="43"/>
      <c r="DG100" s="43"/>
      <c r="DH100" s="43"/>
      <c r="DI100" s="43"/>
      <c r="DJ100" s="43"/>
      <c r="DK100" s="43"/>
      <c r="DL100" s="43"/>
      <c r="DM100" s="43"/>
      <c r="DN100" s="43"/>
      <c r="DO100" s="43"/>
      <c r="DP100" s="43"/>
      <c r="DQ100" s="43"/>
      <c r="DR100" s="43"/>
      <c r="DS100" s="43"/>
      <c r="DT100" s="43"/>
      <c r="DU100" s="43"/>
      <c r="DV100" s="43"/>
      <c r="DW100" s="43"/>
      <c r="DX100" s="43"/>
      <c r="DY100" s="43"/>
      <c r="DZ100" s="43"/>
      <c r="EA100" s="331"/>
      <c r="EB100" s="331"/>
      <c r="EC100" s="378"/>
      <c r="ED100" s="344"/>
      <c r="EE100" s="331"/>
      <c r="EF100" s="331"/>
      <c r="EG100" s="43"/>
    </row>
    <row r="101" spans="1:137" ht="15.75">
      <c r="A101" s="68" t="s">
        <v>503</v>
      </c>
      <c r="B101" s="198" t="s">
        <v>1298</v>
      </c>
      <c r="C101" s="68" t="s">
        <v>788</v>
      </c>
      <c r="D101" s="199">
        <v>100</v>
      </c>
      <c r="E101" s="247">
        <v>100</v>
      </c>
      <c r="F101" s="199">
        <v>100</v>
      </c>
      <c r="G101" s="198" t="s">
        <v>1332</v>
      </c>
      <c r="H101" s="440" t="s">
        <v>1332</v>
      </c>
      <c r="I101" s="574" t="s">
        <v>1332</v>
      </c>
      <c r="J101" s="317" t="s">
        <v>1332</v>
      </c>
      <c r="K101" s="1077">
        <v>100</v>
      </c>
      <c r="L101" s="1077" t="s">
        <v>1332</v>
      </c>
      <c r="M101" s="1077">
        <v>22</v>
      </c>
      <c r="N101" s="1077">
        <v>22</v>
      </c>
      <c r="O101" s="1077">
        <v>19</v>
      </c>
      <c r="P101" s="1077">
        <v>3</v>
      </c>
      <c r="Q101" s="1077">
        <v>22</v>
      </c>
      <c r="R101" s="1077">
        <v>0</v>
      </c>
      <c r="S101" s="1077">
        <v>0</v>
      </c>
      <c r="T101" s="1077">
        <v>0</v>
      </c>
      <c r="U101" s="1077">
        <v>0</v>
      </c>
      <c r="V101" s="1077">
        <v>0</v>
      </c>
      <c r="W101" s="1077">
        <v>0</v>
      </c>
      <c r="X101" s="1077">
        <v>0</v>
      </c>
      <c r="Y101" s="1077">
        <v>0</v>
      </c>
      <c r="Z101" s="1077">
        <v>0</v>
      </c>
      <c r="AA101" s="1077">
        <v>0</v>
      </c>
      <c r="AB101" s="1077">
        <v>0</v>
      </c>
      <c r="AC101" s="1077">
        <v>0</v>
      </c>
      <c r="AD101" s="1077">
        <v>0</v>
      </c>
      <c r="AE101" s="1077">
        <v>0</v>
      </c>
      <c r="AF101" s="1077">
        <v>0</v>
      </c>
      <c r="AG101" s="1077">
        <v>0</v>
      </c>
      <c r="AH101" s="1077">
        <v>0</v>
      </c>
      <c r="AI101" s="1077">
        <v>0</v>
      </c>
      <c r="AJ101" s="1077">
        <v>0</v>
      </c>
      <c r="AK101" s="1077">
        <v>0</v>
      </c>
      <c r="AL101" s="1077">
        <v>0</v>
      </c>
      <c r="AM101" s="1077">
        <v>0</v>
      </c>
      <c r="AN101" s="1077">
        <v>0</v>
      </c>
      <c r="AO101" s="1077">
        <v>0</v>
      </c>
      <c r="AP101" s="1077">
        <v>0</v>
      </c>
      <c r="AQ101" s="1077">
        <v>0</v>
      </c>
      <c r="AR101" s="1077">
        <v>0</v>
      </c>
      <c r="AS101" s="1077">
        <v>0</v>
      </c>
      <c r="AT101" s="1077">
        <v>0</v>
      </c>
      <c r="AU101" s="1077">
        <v>0</v>
      </c>
      <c r="AV101" s="1077">
        <v>0</v>
      </c>
      <c r="AW101" s="1077">
        <v>0</v>
      </c>
      <c r="AX101" s="1077">
        <v>0</v>
      </c>
      <c r="AY101" s="1077" t="s">
        <v>1333</v>
      </c>
      <c r="AZ101" s="1077" t="s">
        <v>1333</v>
      </c>
      <c r="BA101" s="1077" t="s">
        <v>1333</v>
      </c>
      <c r="BB101" s="1077" t="s">
        <v>1333</v>
      </c>
      <c r="BC101" s="1077">
        <v>0</v>
      </c>
      <c r="BD101" s="1077">
        <v>0</v>
      </c>
      <c r="BE101" s="1077">
        <v>0</v>
      </c>
      <c r="BF101" s="1077">
        <v>0</v>
      </c>
      <c r="BG101" s="201" t="s">
        <v>503</v>
      </c>
      <c r="BH101" s="201" t="s">
        <v>788</v>
      </c>
      <c r="BI101" s="93" t="s">
        <v>1233</v>
      </c>
      <c r="BJ101" s="364">
        <v>121</v>
      </c>
      <c r="BK101" s="441" t="s">
        <v>1181</v>
      </c>
      <c r="BM101" s="369" t="s">
        <v>792</v>
      </c>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320"/>
      <c r="DB101" s="320"/>
      <c r="DC101" s="43"/>
      <c r="DD101" s="379"/>
      <c r="DE101" s="43"/>
      <c r="DF101" s="43"/>
      <c r="DG101" s="43"/>
      <c r="DH101" s="43"/>
      <c r="DI101" s="43"/>
      <c r="DJ101" s="43"/>
      <c r="DK101" s="43"/>
      <c r="DL101" s="43"/>
      <c r="DM101" s="43"/>
      <c r="DN101" s="43"/>
      <c r="DO101" s="43"/>
      <c r="DP101" s="43"/>
      <c r="DQ101" s="43"/>
      <c r="DR101" s="43"/>
      <c r="DS101" s="43"/>
      <c r="DT101" s="43"/>
      <c r="DU101" s="43"/>
      <c r="DV101" s="43"/>
      <c r="DW101" s="43"/>
      <c r="DX101" s="43"/>
      <c r="DY101" s="43"/>
      <c r="DZ101" s="43"/>
      <c r="EA101" s="331"/>
      <c r="EB101" s="331"/>
      <c r="EC101" s="378"/>
      <c r="ED101" s="344"/>
      <c r="EE101" s="331"/>
      <c r="EF101" s="331"/>
      <c r="EG101" s="43"/>
    </row>
    <row r="102" spans="1:137" ht="15.75">
      <c r="A102" s="68" t="s">
        <v>333</v>
      </c>
      <c r="B102" s="198" t="s">
        <v>1298</v>
      </c>
      <c r="C102" s="68" t="s">
        <v>743</v>
      </c>
      <c r="D102" s="199">
        <v>87.5</v>
      </c>
      <c r="E102" s="247">
        <v>66.67</v>
      </c>
      <c r="F102" s="199">
        <v>100</v>
      </c>
      <c r="G102" s="198" t="s">
        <v>1332</v>
      </c>
      <c r="H102" s="440" t="s">
        <v>1332</v>
      </c>
      <c r="I102" s="574" t="s">
        <v>1332</v>
      </c>
      <c r="J102" s="317" t="s">
        <v>1332</v>
      </c>
      <c r="K102" s="1077">
        <v>100</v>
      </c>
      <c r="L102" s="1077" t="s">
        <v>1332</v>
      </c>
      <c r="M102" s="1077">
        <v>0</v>
      </c>
      <c r="N102" s="1077">
        <v>10</v>
      </c>
      <c r="O102" s="1077">
        <v>8</v>
      </c>
      <c r="P102" s="1077">
        <v>2</v>
      </c>
      <c r="Q102" s="1077">
        <v>10</v>
      </c>
      <c r="R102" s="1077">
        <v>0</v>
      </c>
      <c r="S102" s="1077">
        <v>0</v>
      </c>
      <c r="T102" s="1077">
        <v>0</v>
      </c>
      <c r="U102" s="1077">
        <v>0</v>
      </c>
      <c r="V102" s="1077">
        <v>0</v>
      </c>
      <c r="W102" s="1077">
        <v>0</v>
      </c>
      <c r="X102" s="1077">
        <v>0</v>
      </c>
      <c r="Y102" s="1077">
        <v>0</v>
      </c>
      <c r="Z102" s="1077">
        <v>0</v>
      </c>
      <c r="AA102" s="1077">
        <v>0</v>
      </c>
      <c r="AB102" s="1077">
        <v>0</v>
      </c>
      <c r="AC102" s="1077">
        <v>0</v>
      </c>
      <c r="AD102" s="1077">
        <v>0</v>
      </c>
      <c r="AE102" s="1077">
        <v>0</v>
      </c>
      <c r="AF102" s="1077">
        <v>0</v>
      </c>
      <c r="AG102" s="1077">
        <v>0</v>
      </c>
      <c r="AH102" s="1077">
        <v>0</v>
      </c>
      <c r="AI102" s="1077">
        <v>0</v>
      </c>
      <c r="AJ102" s="1077">
        <v>0</v>
      </c>
      <c r="AK102" s="1077">
        <v>0</v>
      </c>
      <c r="AL102" s="1077">
        <v>0</v>
      </c>
      <c r="AM102" s="1077">
        <v>0</v>
      </c>
      <c r="AN102" s="1077">
        <v>0</v>
      </c>
      <c r="AO102" s="1077">
        <v>0</v>
      </c>
      <c r="AP102" s="1077">
        <v>0</v>
      </c>
      <c r="AQ102" s="1077">
        <v>0</v>
      </c>
      <c r="AR102" s="1077">
        <v>0</v>
      </c>
      <c r="AS102" s="1077">
        <v>0</v>
      </c>
      <c r="AT102" s="1077">
        <v>0</v>
      </c>
      <c r="AU102" s="1077">
        <v>0</v>
      </c>
      <c r="AV102" s="1077">
        <v>0</v>
      </c>
      <c r="AW102" s="1077">
        <v>0</v>
      </c>
      <c r="AX102" s="1077">
        <v>0</v>
      </c>
      <c r="AY102" s="1077" t="s">
        <v>1333</v>
      </c>
      <c r="AZ102" s="1077" t="s">
        <v>1333</v>
      </c>
      <c r="BA102" s="1077" t="s">
        <v>1333</v>
      </c>
      <c r="BB102" s="1077" t="s">
        <v>1333</v>
      </c>
      <c r="BC102" s="1077">
        <v>0</v>
      </c>
      <c r="BD102" s="1077">
        <v>0</v>
      </c>
      <c r="BE102" s="1077">
        <v>0</v>
      </c>
      <c r="BF102" s="1077">
        <v>0</v>
      </c>
      <c r="BG102" s="201" t="s">
        <v>333</v>
      </c>
      <c r="BH102" s="201" t="s">
        <v>743</v>
      </c>
      <c r="BI102" s="93" t="s">
        <v>1233</v>
      </c>
      <c r="BJ102" s="364">
        <v>121</v>
      </c>
      <c r="BK102" s="441" t="s">
        <v>1181</v>
      </c>
      <c r="BM102" s="369" t="s">
        <v>792</v>
      </c>
      <c r="BN102" s="375"/>
      <c r="BO102" s="375"/>
      <c r="BP102" s="375"/>
      <c r="BQ102" s="375"/>
      <c r="BR102" s="375"/>
      <c r="BS102" s="375"/>
      <c r="BT102" s="375"/>
      <c r="BU102" s="375"/>
      <c r="BV102" s="375"/>
      <c r="BW102" s="375"/>
      <c r="BX102" s="375"/>
      <c r="BY102" s="375"/>
      <c r="BZ102" s="375"/>
      <c r="CA102" s="375"/>
      <c r="CB102" s="375"/>
      <c r="CC102" s="376"/>
      <c r="CD102" s="376"/>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320"/>
      <c r="DB102" s="320"/>
      <c r="DC102" s="43"/>
      <c r="DD102" s="377"/>
      <c r="DE102" s="43"/>
      <c r="DF102" s="43"/>
      <c r="DG102" s="43"/>
      <c r="DH102" s="43"/>
      <c r="DI102" s="43"/>
      <c r="DJ102" s="43"/>
      <c r="DK102" s="43"/>
      <c r="DL102" s="43"/>
      <c r="DM102" s="43"/>
      <c r="DN102" s="43"/>
      <c r="DO102" s="43"/>
      <c r="DP102" s="43"/>
      <c r="DQ102" s="43"/>
      <c r="DR102" s="43"/>
      <c r="DS102" s="43"/>
      <c r="DT102" s="43"/>
      <c r="DU102" s="43"/>
      <c r="DV102" s="43"/>
      <c r="DW102" s="43"/>
      <c r="DX102" s="43"/>
      <c r="DY102" s="43"/>
      <c r="DZ102" s="43"/>
      <c r="EA102" s="381"/>
      <c r="EB102" s="331"/>
      <c r="EC102" s="378"/>
      <c r="ED102" s="344"/>
      <c r="EE102" s="331"/>
      <c r="EF102" s="331"/>
      <c r="EG102" s="43"/>
    </row>
    <row r="103" spans="1:137" ht="15.75">
      <c r="A103" s="68" t="s">
        <v>413</v>
      </c>
      <c r="B103" s="198" t="s">
        <v>1298</v>
      </c>
      <c r="C103" s="68" t="s">
        <v>414</v>
      </c>
      <c r="D103" s="199">
        <v>100</v>
      </c>
      <c r="E103" s="247">
        <v>100</v>
      </c>
      <c r="F103" s="199">
        <v>100</v>
      </c>
      <c r="G103" s="198" t="s">
        <v>1407</v>
      </c>
      <c r="H103" s="440" t="s">
        <v>1332</v>
      </c>
      <c r="I103" s="574" t="s">
        <v>1332</v>
      </c>
      <c r="J103" s="317" t="s">
        <v>1332</v>
      </c>
      <c r="K103" s="1077">
        <v>95</v>
      </c>
      <c r="L103" s="1077" t="s">
        <v>1332</v>
      </c>
      <c r="M103" s="1077">
        <v>0</v>
      </c>
      <c r="N103" s="1077">
        <v>52</v>
      </c>
      <c r="O103" s="1077">
        <v>39</v>
      </c>
      <c r="P103" s="1077">
        <v>13</v>
      </c>
      <c r="Q103" s="1077">
        <v>52</v>
      </c>
      <c r="R103" s="1077">
        <v>0</v>
      </c>
      <c r="S103" s="1077">
        <v>0</v>
      </c>
      <c r="T103" s="1077">
        <v>0</v>
      </c>
      <c r="U103" s="1077">
        <v>0</v>
      </c>
      <c r="V103" s="1077">
        <v>0</v>
      </c>
      <c r="W103" s="1077">
        <v>0</v>
      </c>
      <c r="X103" s="1077">
        <v>0</v>
      </c>
      <c r="Y103" s="1077">
        <v>0</v>
      </c>
      <c r="Z103" s="1077">
        <v>0</v>
      </c>
      <c r="AA103" s="1077">
        <v>0</v>
      </c>
      <c r="AB103" s="1077">
        <v>0</v>
      </c>
      <c r="AC103" s="1077">
        <v>0</v>
      </c>
      <c r="AD103" s="1077">
        <v>0</v>
      </c>
      <c r="AE103" s="1077">
        <v>0</v>
      </c>
      <c r="AF103" s="1077">
        <v>0</v>
      </c>
      <c r="AG103" s="1077">
        <v>0</v>
      </c>
      <c r="AH103" s="1077">
        <v>0</v>
      </c>
      <c r="AI103" s="1077">
        <v>0</v>
      </c>
      <c r="AJ103" s="1077">
        <v>0</v>
      </c>
      <c r="AK103" s="1077">
        <v>0</v>
      </c>
      <c r="AL103" s="1077">
        <v>0</v>
      </c>
      <c r="AM103" s="1077">
        <v>0</v>
      </c>
      <c r="AN103" s="1077">
        <v>0</v>
      </c>
      <c r="AO103" s="1077">
        <v>0</v>
      </c>
      <c r="AP103" s="1077">
        <v>0</v>
      </c>
      <c r="AQ103" s="1077">
        <v>0</v>
      </c>
      <c r="AR103" s="1077">
        <v>0</v>
      </c>
      <c r="AS103" s="1077">
        <v>0</v>
      </c>
      <c r="AT103" s="1077">
        <v>0</v>
      </c>
      <c r="AU103" s="1077">
        <v>0</v>
      </c>
      <c r="AV103" s="1077">
        <v>0</v>
      </c>
      <c r="AW103" s="1077">
        <v>0</v>
      </c>
      <c r="AX103" s="1077">
        <v>0</v>
      </c>
      <c r="AY103" s="1077" t="s">
        <v>1333</v>
      </c>
      <c r="AZ103" s="1077" t="s">
        <v>1333</v>
      </c>
      <c r="BA103" s="1077" t="s">
        <v>1333</v>
      </c>
      <c r="BB103" s="1077" t="s">
        <v>1333</v>
      </c>
      <c r="BC103" s="1077">
        <v>0</v>
      </c>
      <c r="BD103" s="1077">
        <v>0</v>
      </c>
      <c r="BE103" s="1077">
        <v>0</v>
      </c>
      <c r="BF103" s="1077">
        <v>0</v>
      </c>
      <c r="BG103" s="201" t="s">
        <v>413</v>
      </c>
      <c r="BH103" s="201" t="s">
        <v>529</v>
      </c>
      <c r="BI103" s="93" t="s">
        <v>1233</v>
      </c>
      <c r="BJ103" s="364">
        <v>121</v>
      </c>
      <c r="BK103" s="441" t="s">
        <v>1182</v>
      </c>
      <c r="BM103" s="369" t="s">
        <v>792</v>
      </c>
      <c r="BN103" s="375"/>
      <c r="BO103" s="375"/>
      <c r="BP103" s="375"/>
      <c r="BQ103" s="375"/>
      <c r="BR103" s="375"/>
      <c r="BS103" s="375"/>
      <c r="BT103" s="375"/>
      <c r="BU103" s="375"/>
      <c r="BV103" s="375"/>
      <c r="BW103" s="375"/>
      <c r="BX103" s="375"/>
      <c r="BY103" s="375"/>
      <c r="BZ103" s="375"/>
      <c r="CA103" s="375"/>
      <c r="CB103" s="375"/>
      <c r="CC103" s="376"/>
      <c r="CD103" s="376"/>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320"/>
      <c r="DB103" s="320"/>
      <c r="DC103" s="43"/>
      <c r="DD103" s="377"/>
      <c r="DE103" s="43"/>
      <c r="DF103" s="43"/>
      <c r="DG103" s="43"/>
      <c r="DH103" s="43"/>
      <c r="DI103" s="43"/>
      <c r="DJ103" s="43"/>
      <c r="DK103" s="43"/>
      <c r="DL103" s="43"/>
      <c r="DM103" s="43"/>
      <c r="DN103" s="43"/>
      <c r="DO103" s="43"/>
      <c r="DP103" s="43"/>
      <c r="DQ103" s="43"/>
      <c r="DR103" s="43"/>
      <c r="DS103" s="43"/>
      <c r="DT103" s="43"/>
      <c r="DU103" s="43"/>
      <c r="DV103" s="43"/>
      <c r="DW103" s="43"/>
      <c r="DX103" s="43"/>
      <c r="DY103" s="43"/>
      <c r="DZ103" s="43"/>
      <c r="EA103" s="331"/>
      <c r="EB103" s="331"/>
      <c r="EC103" s="378"/>
      <c r="ED103" s="344"/>
      <c r="EE103" s="331"/>
      <c r="EF103" s="331"/>
      <c r="EG103" s="43"/>
    </row>
    <row r="104" spans="1:137" ht="15.75">
      <c r="A104" s="68" t="s">
        <v>198</v>
      </c>
      <c r="B104" s="198" t="s">
        <v>1298</v>
      </c>
      <c r="C104" s="68" t="s">
        <v>199</v>
      </c>
      <c r="D104" s="199">
        <v>50</v>
      </c>
      <c r="E104" s="247">
        <v>81.819999999999993</v>
      </c>
      <c r="F104" s="199">
        <v>100</v>
      </c>
      <c r="G104" s="198" t="s">
        <v>1332</v>
      </c>
      <c r="H104" s="440" t="s">
        <v>1332</v>
      </c>
      <c r="I104" s="574" t="s">
        <v>1332</v>
      </c>
      <c r="J104" s="317" t="s">
        <v>1332</v>
      </c>
      <c r="K104" s="1077">
        <v>100</v>
      </c>
      <c r="L104" s="1077" t="s">
        <v>1434</v>
      </c>
      <c r="M104" s="1077">
        <v>0</v>
      </c>
      <c r="N104" s="1077">
        <v>17</v>
      </c>
      <c r="O104" s="1077">
        <v>16</v>
      </c>
      <c r="P104" s="1077">
        <v>0</v>
      </c>
      <c r="Q104" s="1077">
        <v>16</v>
      </c>
      <c r="R104" s="1077">
        <v>0</v>
      </c>
      <c r="S104" s="1077">
        <v>0</v>
      </c>
      <c r="T104" s="1077">
        <v>0</v>
      </c>
      <c r="U104" s="1077">
        <v>0</v>
      </c>
      <c r="V104" s="1077">
        <v>0</v>
      </c>
      <c r="W104" s="1077">
        <v>1</v>
      </c>
      <c r="X104" s="1077">
        <v>0</v>
      </c>
      <c r="Y104" s="1077">
        <v>0</v>
      </c>
      <c r="Z104" s="1077">
        <v>0</v>
      </c>
      <c r="AA104" s="1077">
        <v>0</v>
      </c>
      <c r="AB104" s="1077">
        <v>0</v>
      </c>
      <c r="AC104" s="1077">
        <v>0</v>
      </c>
      <c r="AD104" s="1077">
        <v>0</v>
      </c>
      <c r="AE104" s="1077">
        <v>0</v>
      </c>
      <c r="AF104" s="1077">
        <v>0</v>
      </c>
      <c r="AG104" s="1077">
        <v>0</v>
      </c>
      <c r="AH104" s="1077">
        <v>0</v>
      </c>
      <c r="AI104" s="1077">
        <v>0</v>
      </c>
      <c r="AJ104" s="1077">
        <v>0</v>
      </c>
      <c r="AK104" s="1077">
        <v>0</v>
      </c>
      <c r="AL104" s="1077">
        <v>0</v>
      </c>
      <c r="AM104" s="1077">
        <v>0</v>
      </c>
      <c r="AN104" s="1077">
        <v>0</v>
      </c>
      <c r="AO104" s="1077">
        <v>0</v>
      </c>
      <c r="AP104" s="1077">
        <v>0</v>
      </c>
      <c r="AQ104" s="1077">
        <v>0</v>
      </c>
      <c r="AR104" s="1077">
        <v>0</v>
      </c>
      <c r="AS104" s="1077">
        <v>0</v>
      </c>
      <c r="AT104" s="1077">
        <v>0</v>
      </c>
      <c r="AU104" s="1077">
        <v>0</v>
      </c>
      <c r="AV104" s="1077">
        <v>0</v>
      </c>
      <c r="AW104" s="1077">
        <v>0</v>
      </c>
      <c r="AX104" s="1077">
        <v>0</v>
      </c>
      <c r="AY104" s="1077" t="s">
        <v>1333</v>
      </c>
      <c r="AZ104" s="1077" t="s">
        <v>1333</v>
      </c>
      <c r="BA104" s="1077" t="s">
        <v>1333</v>
      </c>
      <c r="BB104" s="1077" t="s">
        <v>1333</v>
      </c>
      <c r="BC104" s="1077">
        <v>0</v>
      </c>
      <c r="BD104" s="1077">
        <v>1</v>
      </c>
      <c r="BE104" s="1077">
        <v>0</v>
      </c>
      <c r="BF104" s="1077">
        <v>0</v>
      </c>
      <c r="BG104" s="201" t="s">
        <v>198</v>
      </c>
      <c r="BH104" s="201" t="s">
        <v>778</v>
      </c>
      <c r="BI104" s="93" t="s">
        <v>1233</v>
      </c>
      <c r="BJ104" s="364">
        <v>121</v>
      </c>
      <c r="BK104" s="441" t="s">
        <v>1181</v>
      </c>
      <c r="BM104" s="369" t="s">
        <v>878</v>
      </c>
      <c r="BN104" s="375"/>
      <c r="BO104" s="375"/>
      <c r="BP104" s="375"/>
      <c r="BQ104" s="375"/>
      <c r="BR104" s="375"/>
      <c r="BS104" s="375"/>
      <c r="BT104" s="375"/>
      <c r="BU104" s="375"/>
      <c r="BV104" s="375"/>
      <c r="BW104" s="375"/>
      <c r="BX104" s="375"/>
      <c r="BY104" s="375"/>
      <c r="BZ104" s="375"/>
      <c r="CA104" s="375"/>
      <c r="CB104" s="375"/>
      <c r="CC104" s="376"/>
      <c r="CD104" s="376"/>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320"/>
      <c r="DB104" s="320"/>
      <c r="DC104" s="43"/>
      <c r="DD104" s="379"/>
      <c r="DE104" s="43"/>
      <c r="DF104" s="43"/>
      <c r="DG104" s="43"/>
      <c r="DH104" s="43"/>
      <c r="DI104" s="43"/>
      <c r="DJ104" s="43"/>
      <c r="DK104" s="43"/>
      <c r="DL104" s="43"/>
      <c r="DM104" s="43"/>
      <c r="DN104" s="43"/>
      <c r="DO104" s="43"/>
      <c r="DP104" s="43"/>
      <c r="DQ104" s="43"/>
      <c r="DR104" s="43"/>
      <c r="DS104" s="43"/>
      <c r="DT104" s="43"/>
      <c r="DU104" s="43"/>
      <c r="DV104" s="43"/>
      <c r="DW104" s="43"/>
      <c r="DX104" s="43"/>
      <c r="DY104" s="43"/>
      <c r="DZ104" s="43"/>
      <c r="EA104" s="331"/>
      <c r="EB104" s="331"/>
      <c r="EC104" s="378"/>
      <c r="ED104" s="344"/>
      <c r="EE104" s="331"/>
      <c r="EF104" s="331"/>
      <c r="EG104" s="43"/>
    </row>
    <row r="105" spans="1:137" ht="15.75">
      <c r="A105" s="68" t="s">
        <v>1051</v>
      </c>
      <c r="B105" s="198" t="s">
        <v>1298</v>
      </c>
      <c r="C105" s="68" t="s">
        <v>684</v>
      </c>
      <c r="D105" s="199">
        <v>100</v>
      </c>
      <c r="E105" s="247">
        <v>100</v>
      </c>
      <c r="F105" s="199">
        <v>100</v>
      </c>
      <c r="G105" s="198" t="s">
        <v>1332</v>
      </c>
      <c r="H105" s="440" t="s">
        <v>1332</v>
      </c>
      <c r="I105" s="574" t="s">
        <v>1332</v>
      </c>
      <c r="J105" s="317" t="s">
        <v>1332</v>
      </c>
      <c r="K105" s="1077">
        <v>100</v>
      </c>
      <c r="L105" s="1077" t="s">
        <v>1332</v>
      </c>
      <c r="M105" s="1077">
        <v>0</v>
      </c>
      <c r="N105" s="1077">
        <v>11</v>
      </c>
      <c r="O105" s="1077">
        <v>7</v>
      </c>
      <c r="P105" s="1077">
        <v>4</v>
      </c>
      <c r="Q105" s="1077">
        <v>11</v>
      </c>
      <c r="R105" s="1077">
        <v>0</v>
      </c>
      <c r="S105" s="1077">
        <v>0</v>
      </c>
      <c r="T105" s="1077">
        <v>0</v>
      </c>
      <c r="U105" s="1077">
        <v>0</v>
      </c>
      <c r="V105" s="1077">
        <v>0</v>
      </c>
      <c r="W105" s="1077">
        <v>0</v>
      </c>
      <c r="X105" s="1077">
        <v>0</v>
      </c>
      <c r="Y105" s="1077">
        <v>0</v>
      </c>
      <c r="Z105" s="1077">
        <v>0</v>
      </c>
      <c r="AA105" s="1077">
        <v>0</v>
      </c>
      <c r="AB105" s="1077">
        <v>0</v>
      </c>
      <c r="AC105" s="1077">
        <v>0</v>
      </c>
      <c r="AD105" s="1077">
        <v>0</v>
      </c>
      <c r="AE105" s="1077">
        <v>0</v>
      </c>
      <c r="AF105" s="1077">
        <v>0</v>
      </c>
      <c r="AG105" s="1077">
        <v>0</v>
      </c>
      <c r="AH105" s="1077">
        <v>0</v>
      </c>
      <c r="AI105" s="1077">
        <v>0</v>
      </c>
      <c r="AJ105" s="1077">
        <v>0</v>
      </c>
      <c r="AK105" s="1077">
        <v>0</v>
      </c>
      <c r="AL105" s="1077">
        <v>0</v>
      </c>
      <c r="AM105" s="1077">
        <v>0</v>
      </c>
      <c r="AN105" s="1077">
        <v>0</v>
      </c>
      <c r="AO105" s="1077">
        <v>0</v>
      </c>
      <c r="AP105" s="1077">
        <v>0</v>
      </c>
      <c r="AQ105" s="1077">
        <v>0</v>
      </c>
      <c r="AR105" s="1077">
        <v>0</v>
      </c>
      <c r="AS105" s="1077">
        <v>0</v>
      </c>
      <c r="AT105" s="1077">
        <v>0</v>
      </c>
      <c r="AU105" s="1077">
        <v>0</v>
      </c>
      <c r="AV105" s="1077">
        <v>0</v>
      </c>
      <c r="AW105" s="1077">
        <v>0</v>
      </c>
      <c r="AX105" s="1077">
        <v>0</v>
      </c>
      <c r="AY105" s="1077" t="s">
        <v>1333</v>
      </c>
      <c r="AZ105" s="1077" t="s">
        <v>1333</v>
      </c>
      <c r="BA105" s="1077" t="s">
        <v>1333</v>
      </c>
      <c r="BB105" s="1077" t="s">
        <v>1333</v>
      </c>
      <c r="BC105" s="1077">
        <v>0</v>
      </c>
      <c r="BD105" s="1077">
        <v>0</v>
      </c>
      <c r="BE105" s="1077">
        <v>0</v>
      </c>
      <c r="BF105" s="1077">
        <v>0</v>
      </c>
      <c r="BG105" s="201" t="s">
        <v>1051</v>
      </c>
      <c r="BH105" s="201" t="s">
        <v>684</v>
      </c>
      <c r="BI105" s="93" t="s">
        <v>1233</v>
      </c>
      <c r="BJ105" s="364">
        <v>121</v>
      </c>
      <c r="BK105" s="441" t="s">
        <v>1181</v>
      </c>
      <c r="BM105" s="369" t="s">
        <v>792</v>
      </c>
      <c r="BN105" s="375"/>
      <c r="BO105" s="375"/>
      <c r="BP105" s="375"/>
      <c r="BQ105" s="375"/>
      <c r="BR105" s="375"/>
      <c r="BS105" s="375"/>
      <c r="BT105" s="375"/>
      <c r="BU105" s="375"/>
      <c r="BV105" s="375"/>
      <c r="BW105" s="375"/>
      <c r="BX105" s="375"/>
      <c r="BY105" s="375"/>
      <c r="BZ105" s="375"/>
      <c r="CA105" s="375"/>
      <c r="CB105" s="375"/>
      <c r="CC105" s="376"/>
      <c r="CD105" s="376"/>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320"/>
      <c r="DB105" s="320"/>
      <c r="DC105" s="43"/>
      <c r="DD105" s="377"/>
      <c r="DE105" s="43"/>
      <c r="DF105" s="43"/>
      <c r="DG105" s="43"/>
      <c r="DH105" s="43"/>
      <c r="DI105" s="43"/>
      <c r="DJ105" s="43"/>
      <c r="DK105" s="43"/>
      <c r="DL105" s="43"/>
      <c r="DM105" s="43"/>
      <c r="DN105" s="43"/>
      <c r="DO105" s="43"/>
      <c r="DP105" s="43"/>
      <c r="DQ105" s="43"/>
      <c r="DR105" s="43"/>
      <c r="DS105" s="43"/>
      <c r="DT105" s="43"/>
      <c r="DU105" s="43"/>
      <c r="DV105" s="43"/>
      <c r="DW105" s="43"/>
      <c r="DX105" s="43"/>
      <c r="DY105" s="43"/>
      <c r="DZ105" s="43"/>
      <c r="EA105" s="331"/>
      <c r="EB105" s="331"/>
      <c r="EC105" s="378"/>
      <c r="ED105" s="344"/>
      <c r="EE105" s="331"/>
      <c r="EF105" s="331"/>
      <c r="EG105" s="43"/>
    </row>
    <row r="106" spans="1:137" ht="15.75">
      <c r="A106" s="68" t="s">
        <v>296</v>
      </c>
      <c r="B106" s="198" t="s">
        <v>1298</v>
      </c>
      <c r="C106" s="68" t="s">
        <v>617</v>
      </c>
      <c r="D106" s="199">
        <v>100</v>
      </c>
      <c r="E106" s="247">
        <v>93.55</v>
      </c>
      <c r="F106" s="199">
        <v>100</v>
      </c>
      <c r="G106" s="198" t="s">
        <v>1332</v>
      </c>
      <c r="H106" s="440" t="s">
        <v>1332</v>
      </c>
      <c r="I106" s="574" t="s">
        <v>1332</v>
      </c>
      <c r="J106" s="317" t="s">
        <v>2312</v>
      </c>
      <c r="K106" s="1077">
        <v>100</v>
      </c>
      <c r="L106" s="1077" t="s">
        <v>1332</v>
      </c>
      <c r="M106" s="1077">
        <v>2</v>
      </c>
      <c r="N106" s="1077">
        <v>38</v>
      </c>
      <c r="O106" s="1077">
        <v>37</v>
      </c>
      <c r="P106" s="1077">
        <v>1</v>
      </c>
      <c r="Q106" s="1077">
        <v>38</v>
      </c>
      <c r="R106" s="1077">
        <v>0</v>
      </c>
      <c r="S106" s="1077">
        <v>0</v>
      </c>
      <c r="T106" s="1077">
        <v>0</v>
      </c>
      <c r="U106" s="1077">
        <v>0</v>
      </c>
      <c r="V106" s="1077">
        <v>0</v>
      </c>
      <c r="W106" s="1077">
        <v>0</v>
      </c>
      <c r="X106" s="1077">
        <v>0</v>
      </c>
      <c r="Y106" s="1077">
        <v>0</v>
      </c>
      <c r="Z106" s="1077">
        <v>0</v>
      </c>
      <c r="AA106" s="1077">
        <v>0</v>
      </c>
      <c r="AB106" s="1077">
        <v>0</v>
      </c>
      <c r="AC106" s="1077">
        <v>0</v>
      </c>
      <c r="AD106" s="1077">
        <v>0</v>
      </c>
      <c r="AE106" s="1077">
        <v>0</v>
      </c>
      <c r="AF106" s="1077">
        <v>0</v>
      </c>
      <c r="AG106" s="1077">
        <v>0</v>
      </c>
      <c r="AH106" s="1077">
        <v>0</v>
      </c>
      <c r="AI106" s="1077">
        <v>0</v>
      </c>
      <c r="AJ106" s="1077">
        <v>0</v>
      </c>
      <c r="AK106" s="1077">
        <v>0</v>
      </c>
      <c r="AL106" s="1077">
        <v>0</v>
      </c>
      <c r="AM106" s="1077">
        <v>0</v>
      </c>
      <c r="AN106" s="1077">
        <v>0</v>
      </c>
      <c r="AO106" s="1077">
        <v>0</v>
      </c>
      <c r="AP106" s="1077">
        <v>0</v>
      </c>
      <c r="AQ106" s="1077">
        <v>0</v>
      </c>
      <c r="AR106" s="1077">
        <v>0</v>
      </c>
      <c r="AS106" s="1077">
        <v>0</v>
      </c>
      <c r="AT106" s="1077">
        <v>0</v>
      </c>
      <c r="AU106" s="1077">
        <v>0</v>
      </c>
      <c r="AV106" s="1077">
        <v>0</v>
      </c>
      <c r="AW106" s="1077">
        <v>0</v>
      </c>
      <c r="AX106" s="1077">
        <v>0</v>
      </c>
      <c r="AY106" s="1077" t="s">
        <v>1333</v>
      </c>
      <c r="AZ106" s="1077" t="s">
        <v>1333</v>
      </c>
      <c r="BA106" s="1077" t="s">
        <v>1333</v>
      </c>
      <c r="BB106" s="1077" t="s">
        <v>1333</v>
      </c>
      <c r="BC106" s="1077">
        <v>0</v>
      </c>
      <c r="BD106" s="1077">
        <v>0</v>
      </c>
      <c r="BE106" s="1077">
        <v>0</v>
      </c>
      <c r="BF106" s="1077">
        <v>0</v>
      </c>
      <c r="BG106" s="201" t="s">
        <v>296</v>
      </c>
      <c r="BH106" s="201" t="s">
        <v>617</v>
      </c>
      <c r="BI106" s="93" t="s">
        <v>1233</v>
      </c>
      <c r="BJ106" s="364">
        <v>121</v>
      </c>
      <c r="BK106" s="441" t="s">
        <v>1182</v>
      </c>
      <c r="BM106" s="369" t="s">
        <v>792</v>
      </c>
      <c r="BN106" s="375"/>
      <c r="BO106" s="375"/>
      <c r="BP106" s="375"/>
      <c r="BQ106" s="375"/>
      <c r="BR106" s="375"/>
      <c r="BS106" s="375"/>
      <c r="BT106" s="375"/>
      <c r="BU106" s="375"/>
      <c r="BV106" s="375"/>
      <c r="BW106" s="375"/>
      <c r="BX106" s="375"/>
      <c r="BY106" s="375"/>
      <c r="BZ106" s="375"/>
      <c r="CA106" s="375"/>
      <c r="CB106" s="375"/>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320"/>
      <c r="DB106" s="320"/>
      <c r="DC106" s="43"/>
      <c r="DD106" s="379"/>
      <c r="DE106" s="43"/>
      <c r="DF106" s="43"/>
      <c r="DG106" s="43"/>
      <c r="DH106" s="43"/>
      <c r="DI106" s="43"/>
      <c r="DJ106" s="43"/>
      <c r="DK106" s="43"/>
      <c r="DL106" s="43"/>
      <c r="DM106" s="43"/>
      <c r="DN106" s="43"/>
      <c r="DO106" s="43"/>
      <c r="DP106" s="43"/>
      <c r="DQ106" s="43"/>
      <c r="DR106" s="43"/>
      <c r="DS106" s="43"/>
      <c r="DT106" s="43"/>
      <c r="DU106" s="43"/>
      <c r="DV106" s="43"/>
      <c r="DW106" s="43"/>
      <c r="DX106" s="43"/>
      <c r="DY106" s="43"/>
      <c r="DZ106" s="43"/>
      <c r="EA106" s="331"/>
      <c r="EB106" s="331"/>
      <c r="EC106" s="378"/>
      <c r="ED106" s="344"/>
      <c r="EE106" s="331"/>
      <c r="EF106" s="331"/>
      <c r="EG106" s="43"/>
    </row>
    <row r="107" spans="1:137" ht="15.75">
      <c r="A107" s="68" t="s">
        <v>500</v>
      </c>
      <c r="B107" s="198" t="s">
        <v>1298</v>
      </c>
      <c r="C107" s="68" t="s">
        <v>757</v>
      </c>
      <c r="D107" s="199">
        <v>100</v>
      </c>
      <c r="E107" s="247">
        <v>100</v>
      </c>
      <c r="F107" s="199">
        <v>100</v>
      </c>
      <c r="G107" s="198" t="s">
        <v>1332</v>
      </c>
      <c r="H107" s="440" t="s">
        <v>1332</v>
      </c>
      <c r="I107" s="574" t="s">
        <v>1332</v>
      </c>
      <c r="J107" s="317" t="s">
        <v>1332</v>
      </c>
      <c r="K107" s="1077">
        <v>100</v>
      </c>
      <c r="L107" s="1077" t="s">
        <v>1332</v>
      </c>
      <c r="M107" s="1077">
        <v>0</v>
      </c>
      <c r="N107" s="1077">
        <v>26</v>
      </c>
      <c r="O107" s="1077">
        <v>24</v>
      </c>
      <c r="P107" s="1077">
        <v>2</v>
      </c>
      <c r="Q107" s="1077">
        <v>26</v>
      </c>
      <c r="R107" s="1077">
        <v>0</v>
      </c>
      <c r="S107" s="1077">
        <v>0</v>
      </c>
      <c r="T107" s="1077">
        <v>0</v>
      </c>
      <c r="U107" s="1077">
        <v>0</v>
      </c>
      <c r="V107" s="1077">
        <v>0</v>
      </c>
      <c r="W107" s="1077">
        <v>0</v>
      </c>
      <c r="X107" s="1077">
        <v>0</v>
      </c>
      <c r="Y107" s="1077">
        <v>0</v>
      </c>
      <c r="Z107" s="1077">
        <v>0</v>
      </c>
      <c r="AA107" s="1077">
        <v>0</v>
      </c>
      <c r="AB107" s="1077">
        <v>0</v>
      </c>
      <c r="AC107" s="1077">
        <v>0</v>
      </c>
      <c r="AD107" s="1077">
        <v>0</v>
      </c>
      <c r="AE107" s="1077">
        <v>0</v>
      </c>
      <c r="AF107" s="1077">
        <v>0</v>
      </c>
      <c r="AG107" s="1077">
        <v>0</v>
      </c>
      <c r="AH107" s="1077">
        <v>0</v>
      </c>
      <c r="AI107" s="1077">
        <v>0</v>
      </c>
      <c r="AJ107" s="1077">
        <v>0</v>
      </c>
      <c r="AK107" s="1077">
        <v>0</v>
      </c>
      <c r="AL107" s="1077">
        <v>0</v>
      </c>
      <c r="AM107" s="1077">
        <v>0</v>
      </c>
      <c r="AN107" s="1077">
        <v>0</v>
      </c>
      <c r="AO107" s="1077">
        <v>0</v>
      </c>
      <c r="AP107" s="1077">
        <v>0</v>
      </c>
      <c r="AQ107" s="1077">
        <v>0</v>
      </c>
      <c r="AR107" s="1077">
        <v>0</v>
      </c>
      <c r="AS107" s="1077">
        <v>0</v>
      </c>
      <c r="AT107" s="1077">
        <v>0</v>
      </c>
      <c r="AU107" s="1077">
        <v>0</v>
      </c>
      <c r="AV107" s="1077">
        <v>0</v>
      </c>
      <c r="AW107" s="1077">
        <v>0</v>
      </c>
      <c r="AX107" s="1077">
        <v>0</v>
      </c>
      <c r="AY107" s="1077" t="s">
        <v>1333</v>
      </c>
      <c r="AZ107" s="1077" t="s">
        <v>1333</v>
      </c>
      <c r="BA107" s="1077" t="s">
        <v>1333</v>
      </c>
      <c r="BB107" s="1077" t="s">
        <v>1333</v>
      </c>
      <c r="BC107" s="1077">
        <v>0</v>
      </c>
      <c r="BD107" s="1077">
        <v>0</v>
      </c>
      <c r="BE107" s="1077">
        <v>0</v>
      </c>
      <c r="BF107" s="1077">
        <v>0</v>
      </c>
      <c r="BG107" s="201" t="s">
        <v>500</v>
      </c>
      <c r="BH107" s="201" t="s">
        <v>757</v>
      </c>
      <c r="BI107" s="93" t="s">
        <v>1233</v>
      </c>
      <c r="BJ107" s="364">
        <v>121</v>
      </c>
      <c r="BK107" s="441" t="s">
        <v>1181</v>
      </c>
      <c r="BM107" s="369" t="s">
        <v>792</v>
      </c>
      <c r="BN107" s="375"/>
      <c r="BO107" s="375"/>
      <c r="BP107" s="375"/>
      <c r="BQ107" s="375"/>
      <c r="BR107" s="375"/>
      <c r="BS107" s="375"/>
      <c r="BT107" s="375"/>
      <c r="BU107" s="375"/>
      <c r="BV107" s="375"/>
      <c r="BW107" s="375"/>
      <c r="BX107" s="375"/>
      <c r="BY107" s="375"/>
      <c r="BZ107" s="375"/>
      <c r="CA107" s="375"/>
      <c r="CB107" s="375"/>
      <c r="CC107" s="376"/>
      <c r="CD107" s="376"/>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320"/>
      <c r="DB107" s="320"/>
      <c r="DC107" s="43"/>
      <c r="DD107" s="377"/>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331"/>
      <c r="EB107" s="331"/>
      <c r="EC107" s="378"/>
      <c r="ED107" s="344"/>
      <c r="EE107" s="331"/>
      <c r="EF107" s="331"/>
      <c r="EG107" s="43"/>
    </row>
    <row r="108" spans="1:137" ht="15.75">
      <c r="A108" s="68" t="s">
        <v>73</v>
      </c>
      <c r="B108" s="198" t="s">
        <v>1298</v>
      </c>
      <c r="C108" s="68" t="s">
        <v>74</v>
      </c>
      <c r="D108" s="199">
        <v>79.69</v>
      </c>
      <c r="E108" s="247">
        <v>95.92</v>
      </c>
      <c r="F108" s="199">
        <v>100</v>
      </c>
      <c r="G108" s="198" t="s">
        <v>1332</v>
      </c>
      <c r="H108" s="440" t="s">
        <v>1332</v>
      </c>
      <c r="I108" s="574" t="s">
        <v>1976</v>
      </c>
      <c r="J108" s="317" t="s">
        <v>1332</v>
      </c>
      <c r="K108" s="1077">
        <v>100</v>
      </c>
      <c r="L108" s="1077" t="s">
        <v>1332</v>
      </c>
      <c r="M108" s="1077">
        <v>0</v>
      </c>
      <c r="N108" s="1077">
        <v>90</v>
      </c>
      <c r="O108" s="1077">
        <v>49</v>
      </c>
      <c r="P108" s="1077">
        <v>36</v>
      </c>
      <c r="Q108" s="1077">
        <v>85</v>
      </c>
      <c r="R108" s="1077">
        <v>0</v>
      </c>
      <c r="S108" s="1077">
        <v>5</v>
      </c>
      <c r="T108" s="1077">
        <v>0</v>
      </c>
      <c r="U108" s="1077">
        <v>0</v>
      </c>
      <c r="V108" s="1077">
        <v>0</v>
      </c>
      <c r="W108" s="1077">
        <v>0</v>
      </c>
      <c r="X108" s="1077">
        <v>0</v>
      </c>
      <c r="Y108" s="1077">
        <v>0</v>
      </c>
      <c r="Z108" s="1077">
        <v>0</v>
      </c>
      <c r="AA108" s="1077">
        <v>0</v>
      </c>
      <c r="AB108" s="1077">
        <v>0</v>
      </c>
      <c r="AC108" s="1077">
        <v>0</v>
      </c>
      <c r="AD108" s="1077">
        <v>0</v>
      </c>
      <c r="AE108" s="1077">
        <v>0</v>
      </c>
      <c r="AF108" s="1077">
        <v>0</v>
      </c>
      <c r="AG108" s="1077">
        <v>0</v>
      </c>
      <c r="AH108" s="1077">
        <v>0</v>
      </c>
      <c r="AI108" s="1077">
        <v>0</v>
      </c>
      <c r="AJ108" s="1077">
        <v>0</v>
      </c>
      <c r="AK108" s="1077">
        <v>0</v>
      </c>
      <c r="AL108" s="1077">
        <v>0</v>
      </c>
      <c r="AM108" s="1077">
        <v>0</v>
      </c>
      <c r="AN108" s="1077">
        <v>0</v>
      </c>
      <c r="AO108" s="1077">
        <v>0</v>
      </c>
      <c r="AP108" s="1077">
        <v>0</v>
      </c>
      <c r="AQ108" s="1077">
        <v>0</v>
      </c>
      <c r="AR108" s="1077">
        <v>0</v>
      </c>
      <c r="AS108" s="1077">
        <v>0</v>
      </c>
      <c r="AT108" s="1077">
        <v>0</v>
      </c>
      <c r="AU108" s="1077">
        <v>0</v>
      </c>
      <c r="AV108" s="1077">
        <v>0</v>
      </c>
      <c r="AW108" s="1077">
        <v>0</v>
      </c>
      <c r="AX108" s="1077">
        <v>0</v>
      </c>
      <c r="AY108" s="1077" t="s">
        <v>1333</v>
      </c>
      <c r="AZ108" s="1077" t="s">
        <v>1333</v>
      </c>
      <c r="BA108" s="1077" t="s">
        <v>1333</v>
      </c>
      <c r="BB108" s="1077" t="s">
        <v>1333</v>
      </c>
      <c r="BC108" s="1077">
        <v>0</v>
      </c>
      <c r="BD108" s="1077">
        <v>5</v>
      </c>
      <c r="BE108" s="1077">
        <v>0</v>
      </c>
      <c r="BF108" s="1077">
        <v>0</v>
      </c>
      <c r="BG108" s="201" t="s">
        <v>73</v>
      </c>
      <c r="BH108" s="201" t="s">
        <v>632</v>
      </c>
      <c r="BI108" s="93" t="s">
        <v>1233</v>
      </c>
      <c r="BJ108" s="364">
        <v>121</v>
      </c>
      <c r="BK108" s="441" t="s">
        <v>1182</v>
      </c>
      <c r="BM108" s="369" t="s">
        <v>792</v>
      </c>
      <c r="BN108" s="375"/>
      <c r="BO108" s="375"/>
      <c r="BP108" s="375"/>
      <c r="BQ108" s="375"/>
      <c r="BR108" s="375"/>
      <c r="BS108" s="375"/>
      <c r="BT108" s="375"/>
      <c r="BU108" s="375"/>
      <c r="BV108" s="375"/>
      <c r="BW108" s="375"/>
      <c r="BX108" s="375"/>
      <c r="BY108" s="375"/>
      <c r="BZ108" s="375"/>
      <c r="CA108" s="375"/>
      <c r="CB108" s="375"/>
      <c r="CC108" s="376"/>
      <c r="CD108" s="376"/>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320"/>
      <c r="DB108" s="320"/>
      <c r="DC108" s="43"/>
      <c r="DD108" s="377"/>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331"/>
      <c r="EB108" s="331"/>
      <c r="EC108" s="378"/>
      <c r="ED108" s="344"/>
      <c r="EE108" s="331"/>
      <c r="EF108" s="331"/>
      <c r="EG108" s="43"/>
    </row>
    <row r="109" spans="1:137" ht="15.75">
      <c r="A109" s="68" t="s">
        <v>399</v>
      </c>
      <c r="B109" s="198" t="s">
        <v>1298</v>
      </c>
      <c r="C109" s="68" t="s">
        <v>623</v>
      </c>
      <c r="D109" s="199">
        <v>75</v>
      </c>
      <c r="E109" s="247">
        <v>95.65</v>
      </c>
      <c r="F109" s="199">
        <v>87.9</v>
      </c>
      <c r="G109" s="198" t="s">
        <v>1332</v>
      </c>
      <c r="H109" s="440" t="s">
        <v>1332</v>
      </c>
      <c r="I109" s="574" t="s">
        <v>1977</v>
      </c>
      <c r="J109" s="317" t="s">
        <v>2309</v>
      </c>
      <c r="K109" s="1077">
        <v>100</v>
      </c>
      <c r="L109" s="1077" t="s">
        <v>1981</v>
      </c>
      <c r="M109" s="1077">
        <v>1</v>
      </c>
      <c r="N109" s="1077">
        <v>43</v>
      </c>
      <c r="O109" s="1077">
        <v>36</v>
      </c>
      <c r="P109" s="1077">
        <v>6</v>
      </c>
      <c r="Q109" s="1077">
        <v>42</v>
      </c>
      <c r="R109" s="1077">
        <v>0</v>
      </c>
      <c r="S109" s="1077">
        <v>0</v>
      </c>
      <c r="T109" s="1077">
        <v>0</v>
      </c>
      <c r="U109" s="1077">
        <v>0</v>
      </c>
      <c r="V109" s="1077">
        <v>0</v>
      </c>
      <c r="W109" s="1077">
        <v>0</v>
      </c>
      <c r="X109" s="1077">
        <v>1</v>
      </c>
      <c r="Y109" s="1077">
        <v>0</v>
      </c>
      <c r="Z109" s="1077">
        <v>0</v>
      </c>
      <c r="AA109" s="1077">
        <v>0</v>
      </c>
      <c r="AB109" s="1077">
        <v>0</v>
      </c>
      <c r="AC109" s="1077">
        <v>0</v>
      </c>
      <c r="AD109" s="1077">
        <v>0</v>
      </c>
      <c r="AE109" s="1077">
        <v>0</v>
      </c>
      <c r="AF109" s="1077">
        <v>0</v>
      </c>
      <c r="AG109" s="1077">
        <v>0</v>
      </c>
      <c r="AH109" s="1077">
        <v>0</v>
      </c>
      <c r="AI109" s="1077">
        <v>0</v>
      </c>
      <c r="AJ109" s="1077">
        <v>0</v>
      </c>
      <c r="AK109" s="1077">
        <v>0</v>
      </c>
      <c r="AL109" s="1077">
        <v>0</v>
      </c>
      <c r="AM109" s="1077">
        <v>0</v>
      </c>
      <c r="AN109" s="1077">
        <v>0</v>
      </c>
      <c r="AO109" s="1077">
        <v>0</v>
      </c>
      <c r="AP109" s="1077">
        <v>0</v>
      </c>
      <c r="AQ109" s="1077">
        <v>0</v>
      </c>
      <c r="AR109" s="1077">
        <v>0</v>
      </c>
      <c r="AS109" s="1077">
        <v>0</v>
      </c>
      <c r="AT109" s="1077">
        <v>0</v>
      </c>
      <c r="AU109" s="1077">
        <v>0</v>
      </c>
      <c r="AV109" s="1077">
        <v>0</v>
      </c>
      <c r="AW109" s="1077">
        <v>0</v>
      </c>
      <c r="AX109" s="1077">
        <v>0</v>
      </c>
      <c r="AY109" s="1077" t="s">
        <v>1333</v>
      </c>
      <c r="AZ109" s="1077" t="s">
        <v>1333</v>
      </c>
      <c r="BA109" s="1077" t="s">
        <v>1333</v>
      </c>
      <c r="BB109" s="1077" t="s">
        <v>1333</v>
      </c>
      <c r="BC109" s="1077">
        <v>0</v>
      </c>
      <c r="BD109" s="1077">
        <v>1</v>
      </c>
      <c r="BE109" s="1077">
        <v>0</v>
      </c>
      <c r="BF109" s="1077">
        <v>0</v>
      </c>
      <c r="BG109" s="201" t="s">
        <v>399</v>
      </c>
      <c r="BH109" s="201" t="s">
        <v>623</v>
      </c>
      <c r="BI109" s="93" t="s">
        <v>1233</v>
      </c>
      <c r="BJ109" s="364">
        <v>121</v>
      </c>
      <c r="BK109" s="441" t="s">
        <v>1182</v>
      </c>
      <c r="BM109" s="369" t="s">
        <v>878</v>
      </c>
      <c r="BN109" s="375"/>
      <c r="BO109" s="375"/>
      <c r="BP109" s="375"/>
      <c r="BQ109" s="375"/>
      <c r="BR109" s="375"/>
      <c r="BS109" s="375"/>
      <c r="BT109" s="375"/>
      <c r="BU109" s="375"/>
      <c r="BV109" s="375"/>
      <c r="BW109" s="375"/>
      <c r="BX109" s="375"/>
      <c r="BY109" s="375"/>
      <c r="BZ109" s="375"/>
      <c r="CA109" s="375"/>
      <c r="CB109" s="375"/>
      <c r="CC109" s="376"/>
      <c r="CD109" s="376"/>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320"/>
      <c r="DB109" s="320"/>
      <c r="DC109" s="43"/>
      <c r="DD109" s="377"/>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331"/>
      <c r="EB109" s="331"/>
      <c r="EC109" s="378"/>
      <c r="ED109" s="344"/>
      <c r="EE109" s="331"/>
      <c r="EF109" s="331"/>
      <c r="EG109" s="43"/>
    </row>
    <row r="110" spans="1:137" ht="15.75">
      <c r="A110" s="68" t="s">
        <v>274</v>
      </c>
      <c r="B110" s="198" t="s">
        <v>1298</v>
      </c>
      <c r="C110" s="68" t="s">
        <v>679</v>
      </c>
      <c r="D110" s="199">
        <v>67.5</v>
      </c>
      <c r="E110" s="247">
        <v>96.29</v>
      </c>
      <c r="F110" s="199">
        <v>96.2</v>
      </c>
      <c r="G110" s="198" t="s">
        <v>1332</v>
      </c>
      <c r="H110" s="440" t="s">
        <v>1332</v>
      </c>
      <c r="I110" s="574" t="s">
        <v>1332</v>
      </c>
      <c r="J110" s="317" t="s">
        <v>1332</v>
      </c>
      <c r="K110" s="1077">
        <v>100</v>
      </c>
      <c r="L110" s="1077" t="s">
        <v>1332</v>
      </c>
      <c r="M110" s="1077">
        <v>2</v>
      </c>
      <c r="N110" s="1077">
        <v>45</v>
      </c>
      <c r="O110" s="1077">
        <v>45</v>
      </c>
      <c r="P110" s="1077">
        <v>0</v>
      </c>
      <c r="Q110" s="1077">
        <v>45</v>
      </c>
      <c r="R110" s="1077">
        <v>0</v>
      </c>
      <c r="S110" s="1077">
        <v>0</v>
      </c>
      <c r="T110" s="1077">
        <v>0</v>
      </c>
      <c r="U110" s="1077">
        <v>0</v>
      </c>
      <c r="V110" s="1077">
        <v>0</v>
      </c>
      <c r="W110" s="1077">
        <v>0</v>
      </c>
      <c r="X110" s="1077">
        <v>0</v>
      </c>
      <c r="Y110" s="1077">
        <v>0</v>
      </c>
      <c r="Z110" s="1077">
        <v>0</v>
      </c>
      <c r="AA110" s="1077">
        <v>0</v>
      </c>
      <c r="AB110" s="1077">
        <v>0</v>
      </c>
      <c r="AC110" s="1077">
        <v>0</v>
      </c>
      <c r="AD110" s="1077">
        <v>0</v>
      </c>
      <c r="AE110" s="1077">
        <v>0</v>
      </c>
      <c r="AF110" s="1077">
        <v>0</v>
      </c>
      <c r="AG110" s="1077">
        <v>0</v>
      </c>
      <c r="AH110" s="1077">
        <v>0</v>
      </c>
      <c r="AI110" s="1077">
        <v>0</v>
      </c>
      <c r="AJ110" s="1077">
        <v>0</v>
      </c>
      <c r="AK110" s="1077">
        <v>0</v>
      </c>
      <c r="AL110" s="1077">
        <v>0</v>
      </c>
      <c r="AM110" s="1077">
        <v>0</v>
      </c>
      <c r="AN110" s="1077">
        <v>0</v>
      </c>
      <c r="AO110" s="1077">
        <v>0</v>
      </c>
      <c r="AP110" s="1077">
        <v>0</v>
      </c>
      <c r="AQ110" s="1077">
        <v>0</v>
      </c>
      <c r="AR110" s="1077">
        <v>0</v>
      </c>
      <c r="AS110" s="1077">
        <v>0</v>
      </c>
      <c r="AT110" s="1077">
        <v>0</v>
      </c>
      <c r="AU110" s="1077">
        <v>0</v>
      </c>
      <c r="AV110" s="1077">
        <v>0</v>
      </c>
      <c r="AW110" s="1077">
        <v>0</v>
      </c>
      <c r="AX110" s="1077">
        <v>0</v>
      </c>
      <c r="AY110" s="1077" t="s">
        <v>1333</v>
      </c>
      <c r="AZ110" s="1077" t="s">
        <v>1333</v>
      </c>
      <c r="BA110" s="1077" t="s">
        <v>1333</v>
      </c>
      <c r="BB110" s="1077" t="s">
        <v>1333</v>
      </c>
      <c r="BC110" s="1077">
        <v>0</v>
      </c>
      <c r="BD110" s="1077">
        <v>0</v>
      </c>
      <c r="BE110" s="1077">
        <v>0</v>
      </c>
      <c r="BF110" s="1077">
        <v>0</v>
      </c>
      <c r="BG110" s="444" t="s">
        <v>274</v>
      </c>
      <c r="BH110" s="445" t="s">
        <v>679</v>
      </c>
      <c r="BI110" s="93" t="s">
        <v>1233</v>
      </c>
      <c r="BJ110" s="364">
        <v>121</v>
      </c>
      <c r="BK110" s="441" t="s">
        <v>1182</v>
      </c>
      <c r="BM110" s="369" t="s">
        <v>792</v>
      </c>
      <c r="BN110" s="375"/>
      <c r="BO110" s="375"/>
      <c r="BP110" s="375"/>
      <c r="BQ110" s="375"/>
      <c r="BR110" s="375"/>
      <c r="BS110" s="375"/>
      <c r="BT110" s="375"/>
      <c r="BU110" s="375"/>
      <c r="BV110" s="375"/>
      <c r="BW110" s="375"/>
      <c r="BX110" s="375"/>
      <c r="BY110" s="375"/>
      <c r="BZ110" s="375"/>
      <c r="CA110" s="375"/>
      <c r="CB110" s="375"/>
      <c r="CC110" s="376"/>
      <c r="CD110" s="376"/>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320"/>
      <c r="DB110" s="320"/>
      <c r="DC110" s="43"/>
      <c r="DD110" s="379"/>
      <c r="DE110" s="43"/>
      <c r="DF110" s="43"/>
      <c r="DG110" s="43"/>
      <c r="DH110" s="43"/>
      <c r="DI110" s="43"/>
      <c r="DJ110" s="43"/>
      <c r="DK110" s="43"/>
      <c r="DL110" s="43"/>
      <c r="DM110" s="43"/>
      <c r="DN110" s="43"/>
      <c r="DO110" s="43"/>
      <c r="DP110" s="43"/>
      <c r="DQ110" s="43"/>
      <c r="DR110" s="43"/>
      <c r="DS110" s="43"/>
      <c r="DT110" s="43"/>
      <c r="DU110" s="43"/>
      <c r="DV110" s="43"/>
      <c r="DW110" s="43"/>
      <c r="DX110" s="43"/>
      <c r="DY110" s="43"/>
      <c r="DZ110" s="43"/>
      <c r="EA110" s="331"/>
      <c r="EB110" s="331"/>
      <c r="EC110" s="378"/>
      <c r="ED110" s="344"/>
      <c r="EE110" s="331"/>
      <c r="EF110" s="331"/>
      <c r="EG110" s="43"/>
    </row>
    <row r="111" spans="1:137" ht="15.75">
      <c r="A111" s="68" t="s">
        <v>462</v>
      </c>
      <c r="B111" s="198" t="s">
        <v>1292</v>
      </c>
      <c r="C111" s="68" t="s">
        <v>539</v>
      </c>
      <c r="D111" s="199">
        <v>84.61</v>
      </c>
      <c r="E111" s="247">
        <v>90</v>
      </c>
      <c r="F111" s="199">
        <v>100</v>
      </c>
      <c r="G111" s="198" t="s">
        <v>1332</v>
      </c>
      <c r="H111" s="440" t="s">
        <v>1332</v>
      </c>
      <c r="I111" s="574" t="s">
        <v>1332</v>
      </c>
      <c r="J111" s="317" t="s">
        <v>1332</v>
      </c>
      <c r="K111" s="1077">
        <v>100</v>
      </c>
      <c r="L111" s="1077" t="s">
        <v>1332</v>
      </c>
      <c r="M111" s="1077">
        <v>0</v>
      </c>
      <c r="N111" s="1077">
        <v>42</v>
      </c>
      <c r="O111" s="1077">
        <v>31</v>
      </c>
      <c r="P111" s="1077">
        <v>11</v>
      </c>
      <c r="Q111" s="1077">
        <v>42</v>
      </c>
      <c r="R111" s="1077">
        <v>0</v>
      </c>
      <c r="S111" s="1077">
        <v>0</v>
      </c>
      <c r="T111" s="1077">
        <v>0</v>
      </c>
      <c r="U111" s="1077">
        <v>0</v>
      </c>
      <c r="V111" s="1077">
        <v>0</v>
      </c>
      <c r="W111" s="1077">
        <v>0</v>
      </c>
      <c r="X111" s="1077">
        <v>0</v>
      </c>
      <c r="Y111" s="1077">
        <v>0</v>
      </c>
      <c r="Z111" s="1077">
        <v>0</v>
      </c>
      <c r="AA111" s="1077">
        <v>0</v>
      </c>
      <c r="AB111" s="1077">
        <v>0</v>
      </c>
      <c r="AC111" s="1077">
        <v>0</v>
      </c>
      <c r="AD111" s="1077">
        <v>0</v>
      </c>
      <c r="AE111" s="1077">
        <v>0</v>
      </c>
      <c r="AF111" s="1077">
        <v>0</v>
      </c>
      <c r="AG111" s="1077">
        <v>0</v>
      </c>
      <c r="AH111" s="1077">
        <v>0</v>
      </c>
      <c r="AI111" s="1077">
        <v>0</v>
      </c>
      <c r="AJ111" s="1077">
        <v>0</v>
      </c>
      <c r="AK111" s="1077">
        <v>0</v>
      </c>
      <c r="AL111" s="1077">
        <v>0</v>
      </c>
      <c r="AM111" s="1077">
        <v>0</v>
      </c>
      <c r="AN111" s="1077">
        <v>0</v>
      </c>
      <c r="AO111" s="1077">
        <v>0</v>
      </c>
      <c r="AP111" s="1077">
        <v>0</v>
      </c>
      <c r="AQ111" s="1077">
        <v>0</v>
      </c>
      <c r="AR111" s="1077">
        <v>0</v>
      </c>
      <c r="AS111" s="1077">
        <v>0</v>
      </c>
      <c r="AT111" s="1077">
        <v>0</v>
      </c>
      <c r="AU111" s="1077">
        <v>0</v>
      </c>
      <c r="AV111" s="1077">
        <v>0</v>
      </c>
      <c r="AW111" s="1077">
        <v>0</v>
      </c>
      <c r="AX111" s="1077">
        <v>0</v>
      </c>
      <c r="AY111" s="1077" t="s">
        <v>1333</v>
      </c>
      <c r="AZ111" s="1077" t="s">
        <v>1333</v>
      </c>
      <c r="BA111" s="1077" t="s">
        <v>1333</v>
      </c>
      <c r="BB111" s="1077" t="s">
        <v>1333</v>
      </c>
      <c r="BC111" s="1077">
        <v>0</v>
      </c>
      <c r="BD111" s="1077">
        <v>0</v>
      </c>
      <c r="BE111" s="1077">
        <v>0</v>
      </c>
      <c r="BF111" s="1077">
        <v>0</v>
      </c>
      <c r="BG111" s="201" t="s">
        <v>462</v>
      </c>
      <c r="BH111" s="201" t="s">
        <v>539</v>
      </c>
      <c r="BI111" s="93" t="s">
        <v>1234</v>
      </c>
      <c r="BJ111" s="364">
        <v>114</v>
      </c>
      <c r="BK111" s="441" t="s">
        <v>1181</v>
      </c>
      <c r="BM111" s="369" t="s">
        <v>792</v>
      </c>
      <c r="BN111" s="375"/>
      <c r="BO111" s="375"/>
      <c r="BP111" s="375"/>
      <c r="BQ111" s="375"/>
      <c r="BR111" s="375"/>
      <c r="BS111" s="375"/>
      <c r="BT111" s="375"/>
      <c r="BU111" s="375"/>
      <c r="BV111" s="375"/>
      <c r="BW111" s="375"/>
      <c r="BX111" s="375"/>
      <c r="BY111" s="375"/>
      <c r="BZ111" s="375"/>
      <c r="CA111" s="375"/>
      <c r="CB111" s="375"/>
      <c r="CC111" s="376"/>
      <c r="CD111" s="376"/>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320"/>
      <c r="DB111" s="320"/>
      <c r="DC111" s="43"/>
      <c r="DD111" s="379"/>
      <c r="DE111" s="43"/>
      <c r="DF111" s="43"/>
      <c r="DG111" s="43"/>
      <c r="DH111" s="43"/>
      <c r="DI111" s="43"/>
      <c r="DJ111" s="43"/>
      <c r="DK111" s="43"/>
      <c r="DL111" s="43"/>
      <c r="DM111" s="43"/>
      <c r="DN111" s="43"/>
      <c r="DO111" s="43"/>
      <c r="DP111" s="43"/>
      <c r="DQ111" s="43"/>
      <c r="DR111" s="43"/>
      <c r="DS111" s="43"/>
      <c r="DT111" s="43"/>
      <c r="DU111" s="43"/>
      <c r="DV111" s="43"/>
      <c r="DW111" s="43"/>
      <c r="DX111" s="43"/>
      <c r="DY111" s="43"/>
      <c r="DZ111" s="43"/>
      <c r="EA111" s="331"/>
      <c r="EB111" s="331"/>
      <c r="EC111" s="378"/>
      <c r="ED111" s="344"/>
      <c r="EE111" s="331"/>
      <c r="EF111" s="331"/>
      <c r="EG111" s="43"/>
    </row>
    <row r="112" spans="1:137" ht="15.75">
      <c r="A112" s="68" t="s">
        <v>415</v>
      </c>
      <c r="B112" s="198" t="s">
        <v>1298</v>
      </c>
      <c r="C112" s="68" t="s">
        <v>530</v>
      </c>
      <c r="D112" s="199">
        <v>100</v>
      </c>
      <c r="E112" s="247">
        <v>100</v>
      </c>
      <c r="F112" s="199">
        <v>100</v>
      </c>
      <c r="G112" s="198" t="s">
        <v>1332</v>
      </c>
      <c r="H112" s="440" t="s">
        <v>1332</v>
      </c>
      <c r="I112" s="574" t="s">
        <v>1332</v>
      </c>
      <c r="J112" s="317" t="s">
        <v>1332</v>
      </c>
      <c r="K112" s="1077">
        <v>100</v>
      </c>
      <c r="L112" s="1077" t="s">
        <v>1332</v>
      </c>
      <c r="M112" s="1077">
        <v>0</v>
      </c>
      <c r="N112" s="1077">
        <v>4</v>
      </c>
      <c r="O112" s="1077">
        <v>4</v>
      </c>
      <c r="P112" s="1077">
        <v>0</v>
      </c>
      <c r="Q112" s="1077">
        <v>4</v>
      </c>
      <c r="R112" s="1077">
        <v>0</v>
      </c>
      <c r="S112" s="1077">
        <v>0</v>
      </c>
      <c r="T112" s="1077">
        <v>0</v>
      </c>
      <c r="U112" s="1077">
        <v>0</v>
      </c>
      <c r="V112" s="1077">
        <v>0</v>
      </c>
      <c r="W112" s="1077">
        <v>0</v>
      </c>
      <c r="X112" s="1077">
        <v>0</v>
      </c>
      <c r="Y112" s="1077">
        <v>0</v>
      </c>
      <c r="Z112" s="1077">
        <v>0</v>
      </c>
      <c r="AA112" s="1077">
        <v>0</v>
      </c>
      <c r="AB112" s="1077">
        <v>0</v>
      </c>
      <c r="AC112" s="1077">
        <v>0</v>
      </c>
      <c r="AD112" s="1077">
        <v>0</v>
      </c>
      <c r="AE112" s="1077">
        <v>0</v>
      </c>
      <c r="AF112" s="1077">
        <v>0</v>
      </c>
      <c r="AG112" s="1077">
        <v>0</v>
      </c>
      <c r="AH112" s="1077">
        <v>0</v>
      </c>
      <c r="AI112" s="1077">
        <v>0</v>
      </c>
      <c r="AJ112" s="1077">
        <v>0</v>
      </c>
      <c r="AK112" s="1077">
        <v>0</v>
      </c>
      <c r="AL112" s="1077">
        <v>0</v>
      </c>
      <c r="AM112" s="1077">
        <v>0</v>
      </c>
      <c r="AN112" s="1077">
        <v>0</v>
      </c>
      <c r="AO112" s="1077">
        <v>0</v>
      </c>
      <c r="AP112" s="1077">
        <v>0</v>
      </c>
      <c r="AQ112" s="1077">
        <v>0</v>
      </c>
      <c r="AR112" s="1077">
        <v>0</v>
      </c>
      <c r="AS112" s="1077">
        <v>0</v>
      </c>
      <c r="AT112" s="1077">
        <v>0</v>
      </c>
      <c r="AU112" s="1077">
        <v>0</v>
      </c>
      <c r="AV112" s="1077">
        <v>0</v>
      </c>
      <c r="AW112" s="1077">
        <v>0</v>
      </c>
      <c r="AX112" s="1077">
        <v>0</v>
      </c>
      <c r="AY112" s="1077" t="s">
        <v>1333</v>
      </c>
      <c r="AZ112" s="1077" t="s">
        <v>1333</v>
      </c>
      <c r="BA112" s="1077" t="s">
        <v>1333</v>
      </c>
      <c r="BB112" s="1077" t="s">
        <v>1333</v>
      </c>
      <c r="BC112" s="1077">
        <v>0</v>
      </c>
      <c r="BD112" s="1077">
        <v>0</v>
      </c>
      <c r="BE112" s="1077">
        <v>0</v>
      </c>
      <c r="BF112" s="1077">
        <v>0</v>
      </c>
      <c r="BG112" s="201" t="s">
        <v>415</v>
      </c>
      <c r="BH112" s="201" t="s">
        <v>530</v>
      </c>
      <c r="BI112" s="93" t="s">
        <v>1234</v>
      </c>
      <c r="BJ112" s="364">
        <v>121</v>
      </c>
      <c r="BK112" s="441" t="s">
        <v>1181</v>
      </c>
      <c r="BM112" s="369" t="s">
        <v>792</v>
      </c>
      <c r="BN112" s="375"/>
      <c r="BO112" s="375"/>
      <c r="BP112" s="375"/>
      <c r="BQ112" s="375"/>
      <c r="BR112" s="375"/>
      <c r="BS112" s="375"/>
      <c r="BT112" s="375"/>
      <c r="BU112" s="375"/>
      <c r="BV112" s="375"/>
      <c r="BW112" s="375"/>
      <c r="BX112" s="375"/>
      <c r="BY112" s="375"/>
      <c r="BZ112" s="375"/>
      <c r="CA112" s="375"/>
      <c r="CB112" s="375"/>
      <c r="CC112" s="376"/>
      <c r="CD112" s="376"/>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320"/>
      <c r="DB112" s="320"/>
      <c r="DC112" s="43"/>
      <c r="DD112" s="377"/>
      <c r="DE112" s="43"/>
      <c r="DF112" s="43"/>
      <c r="DG112" s="43"/>
      <c r="DH112" s="43"/>
      <c r="DI112" s="43"/>
      <c r="DJ112" s="43"/>
      <c r="DK112" s="43"/>
      <c r="DL112" s="43"/>
      <c r="DM112" s="43"/>
      <c r="DN112" s="43"/>
      <c r="DO112" s="43"/>
      <c r="DP112" s="43"/>
      <c r="DQ112" s="43"/>
      <c r="DR112" s="43"/>
      <c r="DS112" s="43"/>
      <c r="DT112" s="43"/>
      <c r="DU112" s="43"/>
      <c r="DV112" s="43"/>
      <c r="DW112" s="43"/>
      <c r="DX112" s="43"/>
      <c r="DY112" s="43"/>
      <c r="DZ112" s="43"/>
      <c r="EA112" s="331"/>
      <c r="EB112" s="331"/>
      <c r="EC112" s="378"/>
      <c r="ED112" s="344"/>
      <c r="EE112" s="331"/>
      <c r="EF112" s="331"/>
      <c r="EG112" s="43"/>
    </row>
    <row r="113" spans="1:137" ht="15.75">
      <c r="A113" s="68" t="s">
        <v>4</v>
      </c>
      <c r="B113" s="198" t="s">
        <v>1292</v>
      </c>
      <c r="C113" s="68" t="s">
        <v>674</v>
      </c>
      <c r="D113" s="199">
        <v>100</v>
      </c>
      <c r="E113" s="247">
        <v>85.71</v>
      </c>
      <c r="F113" s="199">
        <v>100</v>
      </c>
      <c r="G113" s="198" t="s">
        <v>1332</v>
      </c>
      <c r="H113" s="440" t="s">
        <v>1332</v>
      </c>
      <c r="I113" s="574" t="s">
        <v>1332</v>
      </c>
      <c r="J113" s="317" t="s">
        <v>1332</v>
      </c>
      <c r="K113" s="1077">
        <v>100</v>
      </c>
      <c r="L113" s="1077" t="s">
        <v>1332</v>
      </c>
      <c r="M113" s="1077">
        <v>0</v>
      </c>
      <c r="N113" s="1077">
        <v>22</v>
      </c>
      <c r="O113" s="1077">
        <v>21</v>
      </c>
      <c r="P113" s="1077">
        <v>1</v>
      </c>
      <c r="Q113" s="1077">
        <v>22</v>
      </c>
      <c r="R113" s="1077">
        <v>0</v>
      </c>
      <c r="S113" s="1077">
        <v>0</v>
      </c>
      <c r="T113" s="1077">
        <v>0</v>
      </c>
      <c r="U113" s="1077">
        <v>0</v>
      </c>
      <c r="V113" s="1077">
        <v>0</v>
      </c>
      <c r="W113" s="1077">
        <v>0</v>
      </c>
      <c r="X113" s="1077">
        <v>0</v>
      </c>
      <c r="Y113" s="1077">
        <v>0</v>
      </c>
      <c r="Z113" s="1077">
        <v>0</v>
      </c>
      <c r="AA113" s="1077">
        <v>0</v>
      </c>
      <c r="AB113" s="1077">
        <v>0</v>
      </c>
      <c r="AC113" s="1077">
        <v>0</v>
      </c>
      <c r="AD113" s="1077">
        <v>0</v>
      </c>
      <c r="AE113" s="1077">
        <v>0</v>
      </c>
      <c r="AF113" s="1077">
        <v>0</v>
      </c>
      <c r="AG113" s="1077">
        <v>0</v>
      </c>
      <c r="AH113" s="1077">
        <v>0</v>
      </c>
      <c r="AI113" s="1077">
        <v>0</v>
      </c>
      <c r="AJ113" s="1077">
        <v>0</v>
      </c>
      <c r="AK113" s="1077">
        <v>0</v>
      </c>
      <c r="AL113" s="1077">
        <v>0</v>
      </c>
      <c r="AM113" s="1077">
        <v>0</v>
      </c>
      <c r="AN113" s="1077">
        <v>0</v>
      </c>
      <c r="AO113" s="1077">
        <v>0</v>
      </c>
      <c r="AP113" s="1077">
        <v>0</v>
      </c>
      <c r="AQ113" s="1077">
        <v>0</v>
      </c>
      <c r="AR113" s="1077">
        <v>0</v>
      </c>
      <c r="AS113" s="1077">
        <v>0</v>
      </c>
      <c r="AT113" s="1077">
        <v>0</v>
      </c>
      <c r="AU113" s="1077">
        <v>0</v>
      </c>
      <c r="AV113" s="1077">
        <v>0</v>
      </c>
      <c r="AW113" s="1077">
        <v>0</v>
      </c>
      <c r="AX113" s="1077">
        <v>0</v>
      </c>
      <c r="AY113" s="1077" t="s">
        <v>1333</v>
      </c>
      <c r="AZ113" s="1077" t="s">
        <v>1333</v>
      </c>
      <c r="BA113" s="1077" t="s">
        <v>1333</v>
      </c>
      <c r="BB113" s="1077" t="s">
        <v>1333</v>
      </c>
      <c r="BC113" s="1077">
        <v>0</v>
      </c>
      <c r="BD113" s="1077">
        <v>0</v>
      </c>
      <c r="BE113" s="1077">
        <v>0</v>
      </c>
      <c r="BF113" s="1077">
        <v>0</v>
      </c>
      <c r="BG113" s="201" t="s">
        <v>4</v>
      </c>
      <c r="BH113" s="201" t="s">
        <v>674</v>
      </c>
      <c r="BI113" s="93" t="s">
        <v>1234</v>
      </c>
      <c r="BJ113" s="364">
        <v>114</v>
      </c>
      <c r="BK113" s="441" t="s">
        <v>1181</v>
      </c>
      <c r="BM113" s="369" t="s">
        <v>792</v>
      </c>
      <c r="BN113" s="375"/>
      <c r="BO113" s="375"/>
      <c r="BP113" s="375"/>
      <c r="BQ113" s="375"/>
      <c r="BR113" s="375"/>
      <c r="BS113" s="375"/>
      <c r="BT113" s="375"/>
      <c r="BU113" s="375"/>
      <c r="BV113" s="375"/>
      <c r="BW113" s="375"/>
      <c r="BX113" s="375"/>
      <c r="BY113" s="375"/>
      <c r="BZ113" s="375"/>
      <c r="CA113" s="375"/>
      <c r="CB113" s="375"/>
      <c r="CC113" s="376"/>
      <c r="CD113" s="376"/>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320"/>
      <c r="DB113" s="320"/>
      <c r="DC113" s="43"/>
      <c r="DD113" s="379"/>
      <c r="DE113" s="43"/>
      <c r="DF113" s="43"/>
      <c r="DG113" s="43"/>
      <c r="DH113" s="43"/>
      <c r="DI113" s="43"/>
      <c r="DJ113" s="43"/>
      <c r="DK113" s="43"/>
      <c r="DL113" s="43"/>
      <c r="DM113" s="43"/>
      <c r="DN113" s="43"/>
      <c r="DO113" s="43"/>
      <c r="DP113" s="43"/>
      <c r="DQ113" s="43"/>
      <c r="DR113" s="43"/>
      <c r="DS113" s="43"/>
      <c r="DT113" s="43"/>
      <c r="DU113" s="43"/>
      <c r="DV113" s="43"/>
      <c r="DW113" s="43"/>
      <c r="DX113" s="43"/>
      <c r="DY113" s="43"/>
      <c r="DZ113" s="43"/>
      <c r="EA113" s="331"/>
      <c r="EB113" s="331"/>
      <c r="EC113" s="378"/>
      <c r="ED113" s="344"/>
      <c r="EE113" s="331"/>
      <c r="EF113" s="331"/>
      <c r="EG113" s="43"/>
    </row>
    <row r="114" spans="1:137" ht="15.75">
      <c r="A114" s="68" t="s">
        <v>225</v>
      </c>
      <c r="B114" s="198" t="s">
        <v>1292</v>
      </c>
      <c r="C114" s="68" t="s">
        <v>550</v>
      </c>
      <c r="D114" s="199">
        <v>100</v>
      </c>
      <c r="E114" s="247">
        <v>100</v>
      </c>
      <c r="F114" s="199">
        <v>100</v>
      </c>
      <c r="G114" s="198" t="s">
        <v>1332</v>
      </c>
      <c r="H114" s="440" t="s">
        <v>1509</v>
      </c>
      <c r="I114" s="574" t="s">
        <v>1423</v>
      </c>
      <c r="J114" s="317" t="s">
        <v>1332</v>
      </c>
      <c r="K114" s="1077">
        <v>100</v>
      </c>
      <c r="L114" s="1077" t="s">
        <v>1332</v>
      </c>
      <c r="M114" s="1077">
        <v>0</v>
      </c>
      <c r="N114" s="1077">
        <v>74</v>
      </c>
      <c r="O114" s="1077">
        <v>63</v>
      </c>
      <c r="P114" s="1077">
        <v>11</v>
      </c>
      <c r="Q114" s="1077">
        <v>74</v>
      </c>
      <c r="R114" s="1077">
        <v>0</v>
      </c>
      <c r="S114" s="1077">
        <v>0</v>
      </c>
      <c r="T114" s="1077">
        <v>0</v>
      </c>
      <c r="U114" s="1077">
        <v>0</v>
      </c>
      <c r="V114" s="1077">
        <v>0</v>
      </c>
      <c r="W114" s="1077">
        <v>0</v>
      </c>
      <c r="X114" s="1077">
        <v>0</v>
      </c>
      <c r="Y114" s="1077">
        <v>0</v>
      </c>
      <c r="Z114" s="1077">
        <v>0</v>
      </c>
      <c r="AA114" s="1077">
        <v>0</v>
      </c>
      <c r="AB114" s="1077">
        <v>0</v>
      </c>
      <c r="AC114" s="1077">
        <v>0</v>
      </c>
      <c r="AD114" s="1077">
        <v>0</v>
      </c>
      <c r="AE114" s="1077">
        <v>0</v>
      </c>
      <c r="AF114" s="1077">
        <v>0</v>
      </c>
      <c r="AG114" s="1077">
        <v>0</v>
      </c>
      <c r="AH114" s="1077">
        <v>0</v>
      </c>
      <c r="AI114" s="1077">
        <v>0</v>
      </c>
      <c r="AJ114" s="1077">
        <v>0</v>
      </c>
      <c r="AK114" s="1077">
        <v>0</v>
      </c>
      <c r="AL114" s="1077">
        <v>0</v>
      </c>
      <c r="AM114" s="1077">
        <v>0</v>
      </c>
      <c r="AN114" s="1077">
        <v>0</v>
      </c>
      <c r="AO114" s="1077">
        <v>0</v>
      </c>
      <c r="AP114" s="1077">
        <v>0</v>
      </c>
      <c r="AQ114" s="1077">
        <v>0</v>
      </c>
      <c r="AR114" s="1077">
        <v>0</v>
      </c>
      <c r="AS114" s="1077">
        <v>0</v>
      </c>
      <c r="AT114" s="1077">
        <v>0</v>
      </c>
      <c r="AU114" s="1077">
        <v>0</v>
      </c>
      <c r="AV114" s="1077">
        <v>0</v>
      </c>
      <c r="AW114" s="1077">
        <v>0</v>
      </c>
      <c r="AX114" s="1077">
        <v>0</v>
      </c>
      <c r="AY114" s="1077" t="s">
        <v>1333</v>
      </c>
      <c r="AZ114" s="1077" t="s">
        <v>1333</v>
      </c>
      <c r="BA114" s="1077" t="s">
        <v>1333</v>
      </c>
      <c r="BB114" s="1077" t="s">
        <v>1333</v>
      </c>
      <c r="BC114" s="1077">
        <v>0</v>
      </c>
      <c r="BD114" s="1077">
        <v>0</v>
      </c>
      <c r="BE114" s="1077">
        <v>0</v>
      </c>
      <c r="BF114" s="1077">
        <v>0</v>
      </c>
      <c r="BG114" s="201" t="s">
        <v>225</v>
      </c>
      <c r="BH114" s="201" t="s">
        <v>550</v>
      </c>
      <c r="BI114" s="93" t="s">
        <v>1234</v>
      </c>
      <c r="BJ114" s="364">
        <v>114</v>
      </c>
      <c r="BK114" s="441" t="s">
        <v>1182</v>
      </c>
      <c r="BM114" s="369" t="s">
        <v>792</v>
      </c>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320"/>
      <c r="DB114" s="320"/>
      <c r="DC114" s="43"/>
      <c r="DD114" s="379"/>
      <c r="DE114" s="43"/>
      <c r="DF114" s="43"/>
      <c r="DG114" s="43"/>
      <c r="DH114" s="43"/>
      <c r="DI114" s="43"/>
      <c r="DJ114" s="43"/>
      <c r="DK114" s="43"/>
      <c r="DL114" s="43"/>
      <c r="DM114" s="43"/>
      <c r="DN114" s="43"/>
      <c r="DO114" s="43"/>
      <c r="DP114" s="43"/>
      <c r="DQ114" s="43"/>
      <c r="DR114" s="43"/>
      <c r="DS114" s="43"/>
      <c r="DT114" s="43"/>
      <c r="DU114" s="43"/>
      <c r="DV114" s="43"/>
      <c r="DW114" s="43"/>
      <c r="DX114" s="43"/>
      <c r="DY114" s="43"/>
      <c r="DZ114" s="43"/>
      <c r="EA114" s="331"/>
      <c r="EB114" s="331"/>
      <c r="EC114" s="378"/>
      <c r="ED114" s="344"/>
      <c r="EE114" s="331"/>
      <c r="EF114" s="331"/>
      <c r="EG114" s="43"/>
    </row>
    <row r="115" spans="1:137" ht="15.75">
      <c r="A115" s="68" t="s">
        <v>504</v>
      </c>
      <c r="B115" s="198" t="s">
        <v>1292</v>
      </c>
      <c r="C115" s="68" t="s">
        <v>687</v>
      </c>
      <c r="D115" s="199">
        <v>100</v>
      </c>
      <c r="E115" s="247">
        <v>100</v>
      </c>
      <c r="F115" s="199">
        <v>100</v>
      </c>
      <c r="G115" s="198" t="s">
        <v>1332</v>
      </c>
      <c r="H115" s="440" t="s">
        <v>1332</v>
      </c>
      <c r="I115" s="574" t="s">
        <v>1332</v>
      </c>
      <c r="J115" s="317" t="s">
        <v>1332</v>
      </c>
      <c r="K115" s="1077">
        <v>100</v>
      </c>
      <c r="L115" s="1077" t="s">
        <v>1332</v>
      </c>
      <c r="M115" s="1077">
        <v>0</v>
      </c>
      <c r="N115" s="1077">
        <v>48</v>
      </c>
      <c r="O115" s="1077">
        <v>44</v>
      </c>
      <c r="P115" s="1077">
        <v>4</v>
      </c>
      <c r="Q115" s="1077">
        <v>48</v>
      </c>
      <c r="R115" s="1077">
        <v>0</v>
      </c>
      <c r="S115" s="1077">
        <v>0</v>
      </c>
      <c r="T115" s="1077">
        <v>0</v>
      </c>
      <c r="U115" s="1077">
        <v>0</v>
      </c>
      <c r="V115" s="1077">
        <v>0</v>
      </c>
      <c r="W115" s="1077">
        <v>0</v>
      </c>
      <c r="X115" s="1077">
        <v>0</v>
      </c>
      <c r="Y115" s="1077">
        <v>0</v>
      </c>
      <c r="Z115" s="1077">
        <v>0</v>
      </c>
      <c r="AA115" s="1077">
        <v>0</v>
      </c>
      <c r="AB115" s="1077">
        <v>0</v>
      </c>
      <c r="AC115" s="1077">
        <v>0</v>
      </c>
      <c r="AD115" s="1077">
        <v>0</v>
      </c>
      <c r="AE115" s="1077">
        <v>0</v>
      </c>
      <c r="AF115" s="1077">
        <v>0</v>
      </c>
      <c r="AG115" s="1077">
        <v>0</v>
      </c>
      <c r="AH115" s="1077">
        <v>0</v>
      </c>
      <c r="AI115" s="1077">
        <v>0</v>
      </c>
      <c r="AJ115" s="1077">
        <v>0</v>
      </c>
      <c r="AK115" s="1077">
        <v>0</v>
      </c>
      <c r="AL115" s="1077">
        <v>0</v>
      </c>
      <c r="AM115" s="1077">
        <v>0</v>
      </c>
      <c r="AN115" s="1077">
        <v>0</v>
      </c>
      <c r="AO115" s="1077">
        <v>0</v>
      </c>
      <c r="AP115" s="1077">
        <v>0</v>
      </c>
      <c r="AQ115" s="1077">
        <v>0</v>
      </c>
      <c r="AR115" s="1077">
        <v>0</v>
      </c>
      <c r="AS115" s="1077">
        <v>0</v>
      </c>
      <c r="AT115" s="1077">
        <v>0</v>
      </c>
      <c r="AU115" s="1077">
        <v>0</v>
      </c>
      <c r="AV115" s="1077">
        <v>0</v>
      </c>
      <c r="AW115" s="1077">
        <v>0</v>
      </c>
      <c r="AX115" s="1077">
        <v>0</v>
      </c>
      <c r="AY115" s="1077" t="s">
        <v>1333</v>
      </c>
      <c r="AZ115" s="1077" t="s">
        <v>1333</v>
      </c>
      <c r="BA115" s="1077" t="s">
        <v>1333</v>
      </c>
      <c r="BB115" s="1077" t="s">
        <v>1333</v>
      </c>
      <c r="BC115" s="1077">
        <v>0</v>
      </c>
      <c r="BD115" s="1077">
        <v>0</v>
      </c>
      <c r="BE115" s="1077">
        <v>0</v>
      </c>
      <c r="BF115" s="1077">
        <v>0</v>
      </c>
      <c r="BG115" s="201" t="s">
        <v>504</v>
      </c>
      <c r="BH115" s="201" t="s">
        <v>687</v>
      </c>
      <c r="BI115" s="93" t="s">
        <v>1234</v>
      </c>
      <c r="BJ115" s="364">
        <v>114</v>
      </c>
      <c r="BK115" s="441" t="s">
        <v>1181</v>
      </c>
      <c r="BM115" s="369" t="s">
        <v>792</v>
      </c>
      <c r="BN115" s="375"/>
      <c r="BO115" s="375"/>
      <c r="BP115" s="375"/>
      <c r="BQ115" s="375"/>
      <c r="BR115" s="375"/>
      <c r="BS115" s="375"/>
      <c r="BT115" s="375"/>
      <c r="BU115" s="375"/>
      <c r="BV115" s="375"/>
      <c r="BW115" s="375"/>
      <c r="BX115" s="375"/>
      <c r="BY115" s="375"/>
      <c r="BZ115" s="375"/>
      <c r="CA115" s="375"/>
      <c r="CB115" s="375"/>
      <c r="CC115" s="376"/>
      <c r="CD115" s="376"/>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320"/>
      <c r="DB115" s="320"/>
      <c r="DC115" s="43"/>
      <c r="DD115" s="379"/>
      <c r="DE115" s="43"/>
      <c r="DF115" s="43"/>
      <c r="DG115" s="43"/>
      <c r="DH115" s="43"/>
      <c r="DI115" s="43"/>
      <c r="DJ115" s="43"/>
      <c r="DK115" s="43"/>
      <c r="DL115" s="43"/>
      <c r="DM115" s="43"/>
      <c r="DN115" s="43"/>
      <c r="DO115" s="43"/>
      <c r="DP115" s="43"/>
      <c r="DQ115" s="43"/>
      <c r="DR115" s="43"/>
      <c r="DS115" s="43"/>
      <c r="DT115" s="43"/>
      <c r="DU115" s="43"/>
      <c r="DV115" s="43"/>
      <c r="DW115" s="43"/>
      <c r="DX115" s="43"/>
      <c r="DY115" s="43"/>
      <c r="DZ115" s="43"/>
      <c r="EA115" s="331"/>
      <c r="EB115" s="331"/>
      <c r="EC115" s="378"/>
      <c r="ED115" s="344"/>
      <c r="EE115" s="331"/>
      <c r="EF115" s="331"/>
      <c r="EG115" s="43"/>
    </row>
    <row r="116" spans="1:137" ht="15.75">
      <c r="A116" s="68" t="s">
        <v>346</v>
      </c>
      <c r="B116" s="239" t="s">
        <v>1295</v>
      </c>
      <c r="C116" s="68" t="s">
        <v>573</v>
      </c>
      <c r="D116" s="199" t="s">
        <v>1190</v>
      </c>
      <c r="E116" s="247" t="s">
        <v>1212</v>
      </c>
      <c r="F116" s="199" t="s">
        <v>1190</v>
      </c>
      <c r="G116" s="198" t="s">
        <v>1190</v>
      </c>
      <c r="H116" s="440" t="s">
        <v>1190</v>
      </c>
      <c r="I116" s="574" t="s">
        <v>1972</v>
      </c>
      <c r="J116" s="317" t="s">
        <v>1190</v>
      </c>
      <c r="K116" s="1077" t="s">
        <v>1190</v>
      </c>
      <c r="L116" s="1077" t="s">
        <v>1332</v>
      </c>
      <c r="M116" s="1077">
        <v>0</v>
      </c>
      <c r="N116" s="1077">
        <v>1</v>
      </c>
      <c r="O116" s="1077">
        <v>1</v>
      </c>
      <c r="P116" s="1077">
        <v>0</v>
      </c>
      <c r="Q116" s="1077">
        <v>1</v>
      </c>
      <c r="R116" s="1077">
        <v>0</v>
      </c>
      <c r="S116" s="1077">
        <v>0</v>
      </c>
      <c r="T116" s="1077">
        <v>0</v>
      </c>
      <c r="U116" s="1077">
        <v>0</v>
      </c>
      <c r="V116" s="1077">
        <v>0</v>
      </c>
      <c r="W116" s="1077">
        <v>0</v>
      </c>
      <c r="X116" s="1077">
        <v>0</v>
      </c>
      <c r="Y116" s="1077">
        <v>0</v>
      </c>
      <c r="Z116" s="1077">
        <v>0</v>
      </c>
      <c r="AA116" s="1077">
        <v>0</v>
      </c>
      <c r="AB116" s="1077">
        <v>0</v>
      </c>
      <c r="AC116" s="1077">
        <v>0</v>
      </c>
      <c r="AD116" s="1077">
        <v>0</v>
      </c>
      <c r="AE116" s="1077">
        <v>0</v>
      </c>
      <c r="AF116" s="1077">
        <v>0</v>
      </c>
      <c r="AG116" s="1077">
        <v>0</v>
      </c>
      <c r="AH116" s="1077">
        <v>0</v>
      </c>
      <c r="AI116" s="1077">
        <v>0</v>
      </c>
      <c r="AJ116" s="1077">
        <v>0</v>
      </c>
      <c r="AK116" s="1077">
        <v>0</v>
      </c>
      <c r="AL116" s="1077">
        <v>0</v>
      </c>
      <c r="AM116" s="1077">
        <v>0</v>
      </c>
      <c r="AN116" s="1077">
        <v>0</v>
      </c>
      <c r="AO116" s="1077">
        <v>0</v>
      </c>
      <c r="AP116" s="1077">
        <v>0</v>
      </c>
      <c r="AQ116" s="1077">
        <v>0</v>
      </c>
      <c r="AR116" s="1077">
        <v>0</v>
      </c>
      <c r="AS116" s="1077">
        <v>0</v>
      </c>
      <c r="AT116" s="1077">
        <v>0</v>
      </c>
      <c r="AU116" s="1077">
        <v>0</v>
      </c>
      <c r="AV116" s="1077">
        <v>0</v>
      </c>
      <c r="AW116" s="1077">
        <v>0</v>
      </c>
      <c r="AX116" s="1077">
        <v>0</v>
      </c>
      <c r="AY116" s="1077" t="s">
        <v>1333</v>
      </c>
      <c r="AZ116" s="1077" t="s">
        <v>1333</v>
      </c>
      <c r="BA116" s="1077" t="s">
        <v>1333</v>
      </c>
      <c r="BB116" s="1077" t="s">
        <v>1333</v>
      </c>
      <c r="BC116" s="1077">
        <v>0</v>
      </c>
      <c r="BD116" s="1077">
        <v>0</v>
      </c>
      <c r="BE116" s="1077">
        <v>0</v>
      </c>
      <c r="BF116" s="1077">
        <v>0</v>
      </c>
      <c r="BG116" s="201" t="s">
        <v>346</v>
      </c>
      <c r="BH116" s="201" t="s">
        <v>573</v>
      </c>
      <c r="BI116" s="93" t="s">
        <v>717</v>
      </c>
      <c r="BJ116" s="364">
        <v>105</v>
      </c>
      <c r="BK116" s="441" t="s">
        <v>1180</v>
      </c>
      <c r="BM116" s="369" t="s">
        <v>792</v>
      </c>
      <c r="BN116" s="375"/>
      <c r="BO116" s="375"/>
      <c r="BP116" s="375"/>
      <c r="BQ116" s="375"/>
      <c r="BR116" s="375"/>
      <c r="BS116" s="375"/>
      <c r="BT116" s="375"/>
      <c r="BU116" s="375"/>
      <c r="BV116" s="375"/>
      <c r="BW116" s="375"/>
      <c r="BX116" s="375"/>
      <c r="BY116" s="375"/>
      <c r="BZ116" s="375"/>
      <c r="CA116" s="375"/>
      <c r="CB116" s="375"/>
      <c r="CC116" s="376"/>
      <c r="CD116" s="376"/>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320"/>
      <c r="DB116" s="320"/>
      <c r="DC116" s="43"/>
      <c r="DD116" s="379"/>
      <c r="DE116" s="43"/>
      <c r="DF116" s="43"/>
      <c r="DG116" s="43"/>
      <c r="DH116" s="43"/>
      <c r="DI116" s="43"/>
      <c r="DJ116" s="43"/>
      <c r="DK116" s="43"/>
      <c r="DL116" s="43"/>
      <c r="DM116" s="43"/>
      <c r="DN116" s="43"/>
      <c r="DO116" s="43"/>
      <c r="DP116" s="43"/>
      <c r="DQ116" s="43"/>
      <c r="DR116" s="43"/>
      <c r="DS116" s="43"/>
      <c r="DT116" s="43"/>
      <c r="DU116" s="43"/>
      <c r="DV116" s="43"/>
      <c r="DW116" s="43"/>
      <c r="DX116" s="43"/>
      <c r="DY116" s="43"/>
      <c r="DZ116" s="43"/>
      <c r="EA116" s="331"/>
      <c r="EB116" s="331"/>
      <c r="EC116" s="378"/>
      <c r="ED116" s="344"/>
      <c r="EE116" s="331"/>
      <c r="EF116" s="331"/>
      <c r="EG116" s="43"/>
    </row>
    <row r="117" spans="1:137" ht="15.75">
      <c r="A117" s="68" t="s">
        <v>179</v>
      </c>
      <c r="B117" s="198" t="s">
        <v>1295</v>
      </c>
      <c r="C117" s="68" t="s">
        <v>581</v>
      </c>
      <c r="D117" s="199">
        <v>100</v>
      </c>
      <c r="E117" s="203" t="s">
        <v>1190</v>
      </c>
      <c r="F117" s="199" t="s">
        <v>1190</v>
      </c>
      <c r="G117" s="198" t="s">
        <v>1190</v>
      </c>
      <c r="H117" s="440" t="s">
        <v>1190</v>
      </c>
      <c r="I117" s="574" t="s">
        <v>1972</v>
      </c>
      <c r="J117" s="317" t="s">
        <v>1332</v>
      </c>
      <c r="K117" s="1077" t="s">
        <v>1190</v>
      </c>
      <c r="L117" s="1077" t="s">
        <v>1190</v>
      </c>
      <c r="M117" s="1077">
        <v>0</v>
      </c>
      <c r="N117" s="1077">
        <v>0</v>
      </c>
      <c r="O117" s="1077">
        <v>0</v>
      </c>
      <c r="P117" s="1077">
        <v>0</v>
      </c>
      <c r="Q117" s="1077">
        <v>0</v>
      </c>
      <c r="R117" s="1077">
        <v>0</v>
      </c>
      <c r="S117" s="1077">
        <v>0</v>
      </c>
      <c r="T117" s="1077">
        <v>0</v>
      </c>
      <c r="U117" s="1077">
        <v>0</v>
      </c>
      <c r="V117" s="1077">
        <v>0</v>
      </c>
      <c r="W117" s="1077">
        <v>0</v>
      </c>
      <c r="X117" s="1077">
        <v>0</v>
      </c>
      <c r="Y117" s="1077">
        <v>0</v>
      </c>
      <c r="Z117" s="1077">
        <v>0</v>
      </c>
      <c r="AA117" s="1077">
        <v>0</v>
      </c>
      <c r="AB117" s="1077">
        <v>0</v>
      </c>
      <c r="AC117" s="1077">
        <v>0</v>
      </c>
      <c r="AD117" s="1077">
        <v>0</v>
      </c>
      <c r="AE117" s="1077">
        <v>0</v>
      </c>
      <c r="AF117" s="1077">
        <v>0</v>
      </c>
      <c r="AG117" s="1077">
        <v>0</v>
      </c>
      <c r="AH117" s="1077">
        <v>0</v>
      </c>
      <c r="AI117" s="1077">
        <v>0</v>
      </c>
      <c r="AJ117" s="1077">
        <v>0</v>
      </c>
      <c r="AK117" s="1077">
        <v>0</v>
      </c>
      <c r="AL117" s="1077">
        <v>0</v>
      </c>
      <c r="AM117" s="1077">
        <v>0</v>
      </c>
      <c r="AN117" s="1077">
        <v>0</v>
      </c>
      <c r="AO117" s="1077">
        <v>0</v>
      </c>
      <c r="AP117" s="1077">
        <v>0</v>
      </c>
      <c r="AQ117" s="1077">
        <v>0</v>
      </c>
      <c r="AR117" s="1077">
        <v>0</v>
      </c>
      <c r="AS117" s="1077">
        <v>0</v>
      </c>
      <c r="AT117" s="1077">
        <v>0</v>
      </c>
      <c r="AU117" s="1077">
        <v>0</v>
      </c>
      <c r="AV117" s="1077">
        <v>0</v>
      </c>
      <c r="AW117" s="1077">
        <v>0</v>
      </c>
      <c r="AX117" s="1077">
        <v>0</v>
      </c>
      <c r="AY117" s="1077" t="s">
        <v>1333</v>
      </c>
      <c r="AZ117" s="1077" t="s">
        <v>1333</v>
      </c>
      <c r="BA117" s="1077" t="s">
        <v>1333</v>
      </c>
      <c r="BB117" s="1077" t="s">
        <v>1333</v>
      </c>
      <c r="BC117" s="1077">
        <v>0</v>
      </c>
      <c r="BD117" s="1077">
        <v>0</v>
      </c>
      <c r="BE117" s="1077">
        <v>0</v>
      </c>
      <c r="BF117" s="1077">
        <v>0</v>
      </c>
      <c r="BG117" s="201" t="s">
        <v>179</v>
      </c>
      <c r="BH117" s="201" t="s">
        <v>581</v>
      </c>
      <c r="BI117" s="93" t="s">
        <v>717</v>
      </c>
      <c r="BJ117" s="364">
        <v>105</v>
      </c>
      <c r="BK117" s="441" t="s">
        <v>1179</v>
      </c>
      <c r="BL117" s="331"/>
      <c r="BM117" s="369" t="s">
        <v>792</v>
      </c>
      <c r="BN117" s="375"/>
      <c r="BO117" s="375"/>
      <c r="BP117" s="375"/>
      <c r="BQ117" s="375"/>
      <c r="BR117" s="375"/>
      <c r="BS117" s="375"/>
      <c r="BT117" s="375"/>
      <c r="BU117" s="375"/>
      <c r="BV117" s="375"/>
      <c r="BW117" s="375"/>
      <c r="BX117" s="375"/>
      <c r="BY117" s="375"/>
      <c r="BZ117" s="375"/>
      <c r="CA117" s="375"/>
      <c r="CB117" s="375"/>
      <c r="CC117" s="376"/>
      <c r="CD117" s="376"/>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320"/>
      <c r="DB117" s="320"/>
      <c r="DC117" s="43"/>
      <c r="DD117" s="377"/>
      <c r="DE117" s="43"/>
      <c r="DF117" s="43"/>
      <c r="DG117" s="43"/>
      <c r="DH117" s="43"/>
      <c r="DI117" s="43"/>
      <c r="DJ117" s="43"/>
      <c r="DK117" s="43"/>
      <c r="DL117" s="43"/>
      <c r="DM117" s="43"/>
      <c r="DN117" s="43"/>
      <c r="DO117" s="43"/>
      <c r="DP117" s="43"/>
      <c r="DQ117" s="43"/>
      <c r="DR117" s="43"/>
      <c r="DS117" s="43"/>
      <c r="DT117" s="43"/>
      <c r="DU117" s="43"/>
      <c r="DV117" s="43"/>
      <c r="DW117" s="43"/>
      <c r="DX117" s="43"/>
      <c r="DY117" s="43"/>
      <c r="DZ117" s="43"/>
      <c r="EA117" s="331"/>
      <c r="EB117" s="331"/>
      <c r="EC117" s="378"/>
      <c r="ED117" s="344"/>
      <c r="EE117" s="331"/>
      <c r="EF117" s="331"/>
      <c r="EG117" s="43"/>
    </row>
    <row r="118" spans="1:137" ht="15.75">
      <c r="A118" s="68" t="s">
        <v>204</v>
      </c>
      <c r="B118" s="198" t="s">
        <v>1295</v>
      </c>
      <c r="C118" s="68" t="s">
        <v>781</v>
      </c>
      <c r="D118" s="199" t="s">
        <v>1190</v>
      </c>
      <c r="E118" s="203" t="s">
        <v>1190</v>
      </c>
      <c r="F118" s="199" t="s">
        <v>1190</v>
      </c>
      <c r="G118" s="198" t="s">
        <v>1190</v>
      </c>
      <c r="H118" s="440" t="s">
        <v>1332</v>
      </c>
      <c r="I118" s="574" t="s">
        <v>1972</v>
      </c>
      <c r="J118" s="317" t="s">
        <v>1190</v>
      </c>
      <c r="K118" s="1077">
        <v>100</v>
      </c>
      <c r="L118" s="1077" t="s">
        <v>1332</v>
      </c>
      <c r="M118" s="1077">
        <v>0</v>
      </c>
      <c r="N118" s="1077">
        <v>1</v>
      </c>
      <c r="O118" s="1077">
        <v>1</v>
      </c>
      <c r="P118" s="1077">
        <v>0</v>
      </c>
      <c r="Q118" s="1077">
        <v>1</v>
      </c>
      <c r="R118" s="1077">
        <v>0</v>
      </c>
      <c r="S118" s="1077">
        <v>0</v>
      </c>
      <c r="T118" s="1077">
        <v>0</v>
      </c>
      <c r="U118" s="1077">
        <v>0</v>
      </c>
      <c r="V118" s="1077">
        <v>0</v>
      </c>
      <c r="W118" s="1077">
        <v>0</v>
      </c>
      <c r="X118" s="1077">
        <v>0</v>
      </c>
      <c r="Y118" s="1077">
        <v>0</v>
      </c>
      <c r="Z118" s="1077">
        <v>0</v>
      </c>
      <c r="AA118" s="1077">
        <v>0</v>
      </c>
      <c r="AB118" s="1077">
        <v>0</v>
      </c>
      <c r="AC118" s="1077">
        <v>0</v>
      </c>
      <c r="AD118" s="1077">
        <v>0</v>
      </c>
      <c r="AE118" s="1077">
        <v>0</v>
      </c>
      <c r="AF118" s="1077">
        <v>0</v>
      </c>
      <c r="AG118" s="1077">
        <v>0</v>
      </c>
      <c r="AH118" s="1077">
        <v>0</v>
      </c>
      <c r="AI118" s="1077">
        <v>0</v>
      </c>
      <c r="AJ118" s="1077">
        <v>0</v>
      </c>
      <c r="AK118" s="1077">
        <v>0</v>
      </c>
      <c r="AL118" s="1077">
        <v>0</v>
      </c>
      <c r="AM118" s="1077">
        <v>0</v>
      </c>
      <c r="AN118" s="1077">
        <v>0</v>
      </c>
      <c r="AO118" s="1077">
        <v>0</v>
      </c>
      <c r="AP118" s="1077">
        <v>0</v>
      </c>
      <c r="AQ118" s="1077">
        <v>0</v>
      </c>
      <c r="AR118" s="1077">
        <v>0</v>
      </c>
      <c r="AS118" s="1077">
        <v>0</v>
      </c>
      <c r="AT118" s="1077">
        <v>0</v>
      </c>
      <c r="AU118" s="1077">
        <v>0</v>
      </c>
      <c r="AV118" s="1077">
        <v>0</v>
      </c>
      <c r="AW118" s="1077">
        <v>0</v>
      </c>
      <c r="AX118" s="1077">
        <v>0</v>
      </c>
      <c r="AY118" s="1077" t="s">
        <v>1333</v>
      </c>
      <c r="AZ118" s="1077" t="s">
        <v>1333</v>
      </c>
      <c r="BA118" s="1077" t="s">
        <v>1333</v>
      </c>
      <c r="BB118" s="1077" t="s">
        <v>1333</v>
      </c>
      <c r="BC118" s="1077">
        <v>0</v>
      </c>
      <c r="BD118" s="1077">
        <v>0</v>
      </c>
      <c r="BE118" s="1077">
        <v>0</v>
      </c>
      <c r="BF118" s="1077">
        <v>0</v>
      </c>
      <c r="BG118" s="201" t="s">
        <v>204</v>
      </c>
      <c r="BH118" s="201" t="s">
        <v>781</v>
      </c>
      <c r="BI118" s="93" t="s">
        <v>717</v>
      </c>
      <c r="BJ118" s="364">
        <v>105</v>
      </c>
      <c r="BK118" s="441" t="s">
        <v>1179</v>
      </c>
      <c r="BM118" s="369" t="s">
        <v>792</v>
      </c>
      <c r="BN118" s="375"/>
      <c r="BO118" s="375"/>
      <c r="BP118" s="375"/>
      <c r="BQ118" s="375"/>
      <c r="BR118" s="375"/>
      <c r="BS118" s="375"/>
      <c r="BT118" s="375"/>
      <c r="BU118" s="375"/>
      <c r="BV118" s="375"/>
      <c r="BW118" s="375"/>
      <c r="BX118" s="375"/>
      <c r="BY118" s="375"/>
      <c r="BZ118" s="375"/>
      <c r="CA118" s="375"/>
      <c r="CB118" s="375"/>
      <c r="CC118" s="376"/>
      <c r="CD118" s="376"/>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320"/>
      <c r="DB118" s="320"/>
      <c r="DC118" s="43"/>
      <c r="DD118" s="377"/>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331"/>
      <c r="EB118" s="331"/>
      <c r="EC118" s="378"/>
      <c r="ED118" s="344"/>
      <c r="EE118" s="331"/>
      <c r="EF118" s="331"/>
      <c r="EG118" s="43"/>
    </row>
    <row r="119" spans="1:137" ht="15.75">
      <c r="A119" s="68" t="s">
        <v>185</v>
      </c>
      <c r="B119" s="198" t="s">
        <v>1295</v>
      </c>
      <c r="C119" s="68" t="s">
        <v>584</v>
      </c>
      <c r="D119" s="199">
        <v>100</v>
      </c>
      <c r="E119" s="247">
        <v>100</v>
      </c>
      <c r="F119" s="199">
        <v>100</v>
      </c>
      <c r="G119" s="198" t="s">
        <v>1332</v>
      </c>
      <c r="H119" s="440" t="s">
        <v>1332</v>
      </c>
      <c r="I119" s="574" t="s">
        <v>1332</v>
      </c>
      <c r="J119" s="317" t="s">
        <v>1332</v>
      </c>
      <c r="K119" s="1077">
        <v>100</v>
      </c>
      <c r="L119" s="1077" t="s">
        <v>1332</v>
      </c>
      <c r="M119" s="1077">
        <v>0</v>
      </c>
      <c r="N119" s="1077">
        <v>12</v>
      </c>
      <c r="O119" s="1077">
        <v>9</v>
      </c>
      <c r="P119" s="1077">
        <v>3</v>
      </c>
      <c r="Q119" s="1077">
        <v>12</v>
      </c>
      <c r="R119" s="1077">
        <v>0</v>
      </c>
      <c r="S119" s="1077">
        <v>0</v>
      </c>
      <c r="T119" s="1077">
        <v>0</v>
      </c>
      <c r="U119" s="1077">
        <v>0</v>
      </c>
      <c r="V119" s="1077">
        <v>0</v>
      </c>
      <c r="W119" s="1077">
        <v>0</v>
      </c>
      <c r="X119" s="1077">
        <v>0</v>
      </c>
      <c r="Y119" s="1077">
        <v>0</v>
      </c>
      <c r="Z119" s="1077">
        <v>0</v>
      </c>
      <c r="AA119" s="1077">
        <v>0</v>
      </c>
      <c r="AB119" s="1077">
        <v>0</v>
      </c>
      <c r="AC119" s="1077">
        <v>0</v>
      </c>
      <c r="AD119" s="1077">
        <v>0</v>
      </c>
      <c r="AE119" s="1077">
        <v>0</v>
      </c>
      <c r="AF119" s="1077">
        <v>0</v>
      </c>
      <c r="AG119" s="1077">
        <v>0</v>
      </c>
      <c r="AH119" s="1077">
        <v>0</v>
      </c>
      <c r="AI119" s="1077">
        <v>0</v>
      </c>
      <c r="AJ119" s="1077">
        <v>0</v>
      </c>
      <c r="AK119" s="1077">
        <v>0</v>
      </c>
      <c r="AL119" s="1077">
        <v>0</v>
      </c>
      <c r="AM119" s="1077">
        <v>0</v>
      </c>
      <c r="AN119" s="1077">
        <v>0</v>
      </c>
      <c r="AO119" s="1077">
        <v>0</v>
      </c>
      <c r="AP119" s="1077">
        <v>0</v>
      </c>
      <c r="AQ119" s="1077">
        <v>0</v>
      </c>
      <c r="AR119" s="1077">
        <v>0</v>
      </c>
      <c r="AS119" s="1077">
        <v>0</v>
      </c>
      <c r="AT119" s="1077">
        <v>0</v>
      </c>
      <c r="AU119" s="1077">
        <v>0</v>
      </c>
      <c r="AV119" s="1077">
        <v>0</v>
      </c>
      <c r="AW119" s="1077">
        <v>0</v>
      </c>
      <c r="AX119" s="1077">
        <v>0</v>
      </c>
      <c r="AY119" s="1077" t="s">
        <v>1333</v>
      </c>
      <c r="AZ119" s="1077" t="s">
        <v>1333</v>
      </c>
      <c r="BA119" s="1077" t="s">
        <v>1333</v>
      </c>
      <c r="BB119" s="1077" t="s">
        <v>1333</v>
      </c>
      <c r="BC119" s="1077">
        <v>0</v>
      </c>
      <c r="BD119" s="1077">
        <v>0</v>
      </c>
      <c r="BE119" s="1077">
        <v>0</v>
      </c>
      <c r="BF119" s="1077">
        <v>0</v>
      </c>
      <c r="BG119" s="201" t="s">
        <v>185</v>
      </c>
      <c r="BH119" s="201" t="s">
        <v>584</v>
      </c>
      <c r="BI119" s="93" t="s">
        <v>717</v>
      </c>
      <c r="BJ119" s="364">
        <v>105</v>
      </c>
      <c r="BK119" s="441" t="s">
        <v>1181</v>
      </c>
      <c r="BM119" s="369" t="s">
        <v>792</v>
      </c>
      <c r="BN119" s="375"/>
      <c r="BO119" s="375"/>
      <c r="BP119" s="375"/>
      <c r="BQ119" s="375"/>
      <c r="BR119" s="375"/>
      <c r="BS119" s="375"/>
      <c r="BT119" s="375"/>
      <c r="BU119" s="375"/>
      <c r="BV119" s="375"/>
      <c r="BW119" s="375"/>
      <c r="BX119" s="375"/>
      <c r="BY119" s="375"/>
      <c r="BZ119" s="375"/>
      <c r="CA119" s="375"/>
      <c r="CB119" s="375"/>
      <c r="CC119" s="376"/>
      <c r="CD119" s="376"/>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320"/>
      <c r="DB119" s="320"/>
      <c r="DC119" s="43"/>
      <c r="DD119" s="383"/>
      <c r="DE119" s="43"/>
      <c r="DF119" s="43"/>
      <c r="DG119" s="43"/>
      <c r="DH119" s="43"/>
      <c r="DI119" s="43"/>
      <c r="DJ119" s="43"/>
      <c r="DK119" s="43"/>
      <c r="DL119" s="43"/>
      <c r="DM119" s="43"/>
      <c r="DN119" s="43"/>
      <c r="DO119" s="43"/>
      <c r="DP119" s="43"/>
      <c r="DQ119" s="43"/>
      <c r="DR119" s="43"/>
      <c r="DS119" s="43"/>
      <c r="DT119" s="43"/>
      <c r="DU119" s="43"/>
      <c r="DV119" s="43"/>
      <c r="DW119" s="43"/>
      <c r="DX119" s="43"/>
      <c r="DY119" s="43"/>
      <c r="DZ119" s="43"/>
      <c r="EA119" s="331"/>
      <c r="EB119" s="331"/>
      <c r="EC119" s="378"/>
      <c r="ED119" s="344"/>
      <c r="EE119" s="331"/>
      <c r="EF119" s="331"/>
      <c r="EG119" s="43"/>
    </row>
    <row r="120" spans="1:137" ht="15.75">
      <c r="A120" s="68" t="s">
        <v>421</v>
      </c>
      <c r="B120" s="198" t="s">
        <v>1295</v>
      </c>
      <c r="C120" s="68" t="s">
        <v>626</v>
      </c>
      <c r="D120" s="199">
        <v>0</v>
      </c>
      <c r="E120" s="247">
        <v>100</v>
      </c>
      <c r="F120" s="199">
        <v>100</v>
      </c>
      <c r="G120" s="198" t="s">
        <v>1332</v>
      </c>
      <c r="H120" s="440" t="s">
        <v>1332</v>
      </c>
      <c r="I120" s="574" t="s">
        <v>1332</v>
      </c>
      <c r="J120" s="317" t="s">
        <v>1190</v>
      </c>
      <c r="K120" s="1077">
        <v>100</v>
      </c>
      <c r="L120" s="1077" t="s">
        <v>1332</v>
      </c>
      <c r="M120" s="1077">
        <v>0</v>
      </c>
      <c r="N120" s="1077">
        <v>1</v>
      </c>
      <c r="O120" s="1077">
        <v>0</v>
      </c>
      <c r="P120" s="1077">
        <v>0</v>
      </c>
      <c r="Q120" s="1077">
        <v>0</v>
      </c>
      <c r="R120" s="1077">
        <v>0</v>
      </c>
      <c r="S120" s="1077">
        <v>0</v>
      </c>
      <c r="T120" s="1077">
        <v>0</v>
      </c>
      <c r="U120" s="1077">
        <v>0</v>
      </c>
      <c r="V120" s="1077">
        <v>0</v>
      </c>
      <c r="W120" s="1077">
        <v>0</v>
      </c>
      <c r="X120" s="1077">
        <v>0</v>
      </c>
      <c r="Y120" s="1077">
        <v>0</v>
      </c>
      <c r="Z120" s="1077">
        <v>0</v>
      </c>
      <c r="AA120" s="1077">
        <v>0</v>
      </c>
      <c r="AB120" s="1077">
        <v>0</v>
      </c>
      <c r="AC120" s="1077">
        <v>0</v>
      </c>
      <c r="AD120" s="1077">
        <v>0</v>
      </c>
      <c r="AE120" s="1077">
        <v>0</v>
      </c>
      <c r="AF120" s="1077">
        <v>0</v>
      </c>
      <c r="AG120" s="1077">
        <v>0</v>
      </c>
      <c r="AH120" s="1077">
        <v>0</v>
      </c>
      <c r="AI120" s="1077">
        <v>0</v>
      </c>
      <c r="AJ120" s="1077">
        <v>0</v>
      </c>
      <c r="AK120" s="1077">
        <v>0</v>
      </c>
      <c r="AL120" s="1077">
        <v>0</v>
      </c>
      <c r="AM120" s="1077">
        <v>0</v>
      </c>
      <c r="AN120" s="1077">
        <v>0</v>
      </c>
      <c r="AO120" s="1077">
        <v>1</v>
      </c>
      <c r="AP120" s="1077">
        <v>0</v>
      </c>
      <c r="AQ120" s="1077">
        <v>0</v>
      </c>
      <c r="AR120" s="1077">
        <v>0</v>
      </c>
      <c r="AS120" s="1077">
        <v>0</v>
      </c>
      <c r="AT120" s="1077">
        <v>0</v>
      </c>
      <c r="AU120" s="1077">
        <v>0</v>
      </c>
      <c r="AV120" s="1077">
        <v>0</v>
      </c>
      <c r="AW120" s="1077">
        <v>0</v>
      </c>
      <c r="AX120" s="1077">
        <v>0</v>
      </c>
      <c r="AY120" s="1077" t="s">
        <v>3440</v>
      </c>
      <c r="AZ120" s="1077" t="s">
        <v>3049</v>
      </c>
      <c r="BA120" s="1077" t="s">
        <v>1333</v>
      </c>
      <c r="BB120" s="1077" t="s">
        <v>1333</v>
      </c>
      <c r="BC120" s="1077" t="s">
        <v>3050</v>
      </c>
      <c r="BD120" s="1077">
        <v>0</v>
      </c>
      <c r="BE120" s="1077">
        <v>0</v>
      </c>
      <c r="BF120" s="1077">
        <v>1</v>
      </c>
      <c r="BG120" s="201" t="s">
        <v>421</v>
      </c>
      <c r="BH120" s="201" t="s">
        <v>626</v>
      </c>
      <c r="BI120" s="93" t="s">
        <v>717</v>
      </c>
      <c r="BJ120" s="364">
        <v>105</v>
      </c>
      <c r="BK120" s="441" t="s">
        <v>882</v>
      </c>
      <c r="BM120" s="369" t="s">
        <v>792</v>
      </c>
      <c r="BN120" s="375"/>
      <c r="BO120" s="375"/>
      <c r="BP120" s="375"/>
      <c r="BQ120" s="375"/>
      <c r="BR120" s="375"/>
      <c r="BS120" s="375"/>
      <c r="BT120" s="375"/>
      <c r="BU120" s="375"/>
      <c r="BV120" s="375"/>
      <c r="BW120" s="375"/>
      <c r="BX120" s="375"/>
      <c r="BY120" s="375"/>
      <c r="BZ120" s="375"/>
      <c r="CA120" s="375"/>
      <c r="CB120" s="375"/>
      <c r="CC120" s="376"/>
      <c r="CD120" s="376"/>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320"/>
      <c r="DB120" s="320"/>
      <c r="DC120" s="43"/>
      <c r="DD120" s="377"/>
      <c r="DE120" s="43"/>
      <c r="DF120" s="43"/>
      <c r="DG120" s="43"/>
      <c r="DH120" s="43"/>
      <c r="DI120" s="43"/>
      <c r="DJ120" s="43"/>
      <c r="DK120" s="43"/>
      <c r="DL120" s="43"/>
      <c r="DM120" s="43"/>
      <c r="DN120" s="43"/>
      <c r="DO120" s="43"/>
      <c r="DP120" s="43"/>
      <c r="DQ120" s="43"/>
      <c r="DR120" s="43"/>
      <c r="DS120" s="43"/>
      <c r="DT120" s="43"/>
      <c r="DU120" s="43"/>
      <c r="DV120" s="43"/>
      <c r="DW120" s="43"/>
      <c r="DX120" s="43"/>
      <c r="DY120" s="43"/>
      <c r="DZ120" s="43"/>
      <c r="EA120" s="331"/>
      <c r="EB120" s="331"/>
      <c r="EC120" s="378"/>
      <c r="ED120" s="344"/>
      <c r="EE120" s="331"/>
      <c r="EF120" s="331"/>
      <c r="EG120" s="43"/>
    </row>
    <row r="121" spans="1:137" ht="15.75">
      <c r="A121" s="68" t="s">
        <v>1152</v>
      </c>
      <c r="B121" s="198" t="s">
        <v>1295</v>
      </c>
      <c r="C121" s="68" t="s">
        <v>1266</v>
      </c>
      <c r="D121" s="199">
        <v>100</v>
      </c>
      <c r="E121" s="247">
        <v>100</v>
      </c>
      <c r="F121" s="199">
        <v>100</v>
      </c>
      <c r="G121" s="198" t="s">
        <v>1332</v>
      </c>
      <c r="H121" s="440" t="s">
        <v>1332</v>
      </c>
      <c r="I121" s="574" t="s">
        <v>1332</v>
      </c>
      <c r="J121" s="317" t="s">
        <v>1332</v>
      </c>
      <c r="K121" s="1077">
        <v>100</v>
      </c>
      <c r="L121" s="1077" t="s">
        <v>1190</v>
      </c>
      <c r="M121" s="1077">
        <v>0</v>
      </c>
      <c r="N121" s="1077">
        <v>0</v>
      </c>
      <c r="O121" s="1077">
        <v>0</v>
      </c>
      <c r="P121" s="1077">
        <v>0</v>
      </c>
      <c r="Q121" s="1077">
        <v>0</v>
      </c>
      <c r="R121" s="1077">
        <v>0</v>
      </c>
      <c r="S121" s="1077">
        <v>0</v>
      </c>
      <c r="T121" s="1077">
        <v>0</v>
      </c>
      <c r="U121" s="1077">
        <v>0</v>
      </c>
      <c r="V121" s="1077">
        <v>0</v>
      </c>
      <c r="W121" s="1077">
        <v>0</v>
      </c>
      <c r="X121" s="1077">
        <v>0</v>
      </c>
      <c r="Y121" s="1077">
        <v>0</v>
      </c>
      <c r="Z121" s="1077">
        <v>0</v>
      </c>
      <c r="AA121" s="1077">
        <v>0</v>
      </c>
      <c r="AB121" s="1077">
        <v>0</v>
      </c>
      <c r="AC121" s="1077">
        <v>0</v>
      </c>
      <c r="AD121" s="1077">
        <v>0</v>
      </c>
      <c r="AE121" s="1077">
        <v>0</v>
      </c>
      <c r="AF121" s="1077">
        <v>0</v>
      </c>
      <c r="AG121" s="1077">
        <v>0</v>
      </c>
      <c r="AH121" s="1077">
        <v>0</v>
      </c>
      <c r="AI121" s="1077">
        <v>0</v>
      </c>
      <c r="AJ121" s="1077">
        <v>0</v>
      </c>
      <c r="AK121" s="1077">
        <v>0</v>
      </c>
      <c r="AL121" s="1077">
        <v>0</v>
      </c>
      <c r="AM121" s="1077">
        <v>0</v>
      </c>
      <c r="AN121" s="1077">
        <v>0</v>
      </c>
      <c r="AO121" s="1077">
        <v>0</v>
      </c>
      <c r="AP121" s="1077">
        <v>0</v>
      </c>
      <c r="AQ121" s="1077">
        <v>0</v>
      </c>
      <c r="AR121" s="1077">
        <v>0</v>
      </c>
      <c r="AS121" s="1077">
        <v>0</v>
      </c>
      <c r="AT121" s="1077">
        <v>0</v>
      </c>
      <c r="AU121" s="1077">
        <v>0</v>
      </c>
      <c r="AV121" s="1077">
        <v>0</v>
      </c>
      <c r="AW121" s="1077">
        <v>0</v>
      </c>
      <c r="AX121" s="1077">
        <v>0</v>
      </c>
      <c r="AY121" s="1077" t="s">
        <v>1333</v>
      </c>
      <c r="AZ121" s="1077" t="s">
        <v>1333</v>
      </c>
      <c r="BA121" s="1077" t="s">
        <v>1333</v>
      </c>
      <c r="BB121" s="1077" t="s">
        <v>1333</v>
      </c>
      <c r="BC121" s="1077">
        <v>0</v>
      </c>
      <c r="BD121" s="1077">
        <v>0</v>
      </c>
      <c r="BE121" s="1077">
        <v>0</v>
      </c>
      <c r="BF121" s="1077">
        <v>0</v>
      </c>
      <c r="BG121" s="201" t="s">
        <v>1152</v>
      </c>
      <c r="BH121" s="201" t="s">
        <v>1204</v>
      </c>
      <c r="BI121" s="93" t="s">
        <v>717</v>
      </c>
      <c r="BJ121" s="364">
        <v>105</v>
      </c>
      <c r="BK121" s="441" t="s">
        <v>882</v>
      </c>
      <c r="BL121" s="331"/>
      <c r="BM121" s="369" t="s">
        <v>792</v>
      </c>
      <c r="BN121" s="375"/>
      <c r="BO121" s="375"/>
      <c r="BP121" s="375"/>
      <c r="BQ121" s="375"/>
      <c r="BR121" s="375"/>
      <c r="BS121" s="375"/>
      <c r="BT121" s="375"/>
      <c r="BU121" s="375"/>
      <c r="BV121" s="375"/>
      <c r="BW121" s="375"/>
      <c r="BX121" s="375"/>
      <c r="BY121" s="375"/>
      <c r="BZ121" s="375"/>
      <c r="CA121" s="375"/>
      <c r="CB121" s="375"/>
      <c r="CC121" s="376"/>
      <c r="CD121" s="376"/>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320"/>
      <c r="DB121" s="320"/>
      <c r="DC121" s="43"/>
      <c r="DD121" s="377"/>
      <c r="DE121" s="43"/>
      <c r="DF121" s="43"/>
      <c r="DG121" s="43"/>
      <c r="DH121" s="43"/>
      <c r="DI121" s="43"/>
      <c r="DJ121" s="43"/>
      <c r="DK121" s="43"/>
      <c r="DL121" s="43"/>
      <c r="DM121" s="43"/>
      <c r="DN121" s="43"/>
      <c r="DO121" s="43"/>
      <c r="DP121" s="43"/>
      <c r="DQ121" s="43"/>
      <c r="DR121" s="43"/>
      <c r="DS121" s="43"/>
      <c r="DT121" s="43"/>
      <c r="DU121" s="43"/>
      <c r="DV121" s="43"/>
      <c r="DW121" s="43"/>
      <c r="DX121" s="43"/>
      <c r="DY121" s="43"/>
      <c r="DZ121" s="43"/>
      <c r="EA121" s="331"/>
      <c r="EB121" s="331"/>
      <c r="EC121" s="378"/>
      <c r="ED121" s="344"/>
      <c r="EE121" s="331"/>
      <c r="EF121" s="331"/>
      <c r="EG121" s="43"/>
    </row>
    <row r="122" spans="1:137" ht="15.75">
      <c r="A122" s="68" t="s">
        <v>120</v>
      </c>
      <c r="B122" s="198" t="s">
        <v>1293</v>
      </c>
      <c r="C122" s="68" t="s">
        <v>811</v>
      </c>
      <c r="D122" s="199" t="s">
        <v>1190</v>
      </c>
      <c r="E122" s="247">
        <v>100</v>
      </c>
      <c r="F122" s="199" t="s">
        <v>1190</v>
      </c>
      <c r="G122" s="198" t="s">
        <v>1386</v>
      </c>
      <c r="H122" s="440" t="s">
        <v>1389</v>
      </c>
      <c r="I122" s="574" t="s">
        <v>1389</v>
      </c>
      <c r="J122" s="317" t="s">
        <v>1332</v>
      </c>
      <c r="K122" s="1077" t="s">
        <v>1190</v>
      </c>
      <c r="L122" s="1077" t="s">
        <v>1190</v>
      </c>
      <c r="M122" s="1077">
        <v>0</v>
      </c>
      <c r="N122" s="1077">
        <v>0</v>
      </c>
      <c r="O122" s="1077">
        <v>0</v>
      </c>
      <c r="P122" s="1077">
        <v>0</v>
      </c>
      <c r="Q122" s="1077">
        <v>0</v>
      </c>
      <c r="R122" s="1077">
        <v>0</v>
      </c>
      <c r="S122" s="1077">
        <v>0</v>
      </c>
      <c r="T122" s="1077">
        <v>0</v>
      </c>
      <c r="U122" s="1077">
        <v>0</v>
      </c>
      <c r="V122" s="1077">
        <v>0</v>
      </c>
      <c r="W122" s="1077">
        <v>0</v>
      </c>
      <c r="X122" s="1077">
        <v>0</v>
      </c>
      <c r="Y122" s="1077">
        <v>0</v>
      </c>
      <c r="Z122" s="1077">
        <v>0</v>
      </c>
      <c r="AA122" s="1077">
        <v>0</v>
      </c>
      <c r="AB122" s="1077">
        <v>0</v>
      </c>
      <c r="AC122" s="1077">
        <v>0</v>
      </c>
      <c r="AD122" s="1077">
        <v>0</v>
      </c>
      <c r="AE122" s="1077">
        <v>0</v>
      </c>
      <c r="AF122" s="1077">
        <v>0</v>
      </c>
      <c r="AG122" s="1077">
        <v>0</v>
      </c>
      <c r="AH122" s="1077">
        <v>0</v>
      </c>
      <c r="AI122" s="1077">
        <v>0</v>
      </c>
      <c r="AJ122" s="1077">
        <v>0</v>
      </c>
      <c r="AK122" s="1077">
        <v>0</v>
      </c>
      <c r="AL122" s="1077">
        <v>0</v>
      </c>
      <c r="AM122" s="1077">
        <v>0</v>
      </c>
      <c r="AN122" s="1077">
        <v>0</v>
      </c>
      <c r="AO122" s="1077">
        <v>0</v>
      </c>
      <c r="AP122" s="1077">
        <v>0</v>
      </c>
      <c r="AQ122" s="1077">
        <v>0</v>
      </c>
      <c r="AR122" s="1077">
        <v>0</v>
      </c>
      <c r="AS122" s="1077">
        <v>0</v>
      </c>
      <c r="AT122" s="1077">
        <v>0</v>
      </c>
      <c r="AU122" s="1077">
        <v>0</v>
      </c>
      <c r="AV122" s="1077">
        <v>0</v>
      </c>
      <c r="AW122" s="1077">
        <v>0</v>
      </c>
      <c r="AX122" s="1077">
        <v>0</v>
      </c>
      <c r="AY122" s="1077" t="s">
        <v>1333</v>
      </c>
      <c r="AZ122" s="1077" t="s">
        <v>1333</v>
      </c>
      <c r="BA122" s="1077" t="s">
        <v>1333</v>
      </c>
      <c r="BB122" s="1077" t="s">
        <v>1333</v>
      </c>
      <c r="BC122" s="1077">
        <v>0</v>
      </c>
      <c r="BD122" s="1077">
        <v>0</v>
      </c>
      <c r="BE122" s="1077">
        <v>0</v>
      </c>
      <c r="BF122" s="1077">
        <v>0</v>
      </c>
      <c r="BG122" s="201" t="s">
        <v>120</v>
      </c>
      <c r="BH122" s="201" t="s">
        <v>811</v>
      </c>
      <c r="BI122" s="93" t="s">
        <v>627</v>
      </c>
      <c r="BJ122" s="364">
        <v>112</v>
      </c>
      <c r="BK122" s="441" t="s">
        <v>1179</v>
      </c>
      <c r="BL122" s="331" t="s">
        <v>1389</v>
      </c>
      <c r="BM122" s="369" t="s">
        <v>792</v>
      </c>
      <c r="BN122" s="375"/>
      <c r="BO122" s="375"/>
      <c r="BP122" s="375"/>
      <c r="BQ122" s="375"/>
      <c r="BR122" s="375"/>
      <c r="BS122" s="375"/>
      <c r="BT122" s="375"/>
      <c r="BU122" s="375"/>
      <c r="BV122" s="375"/>
      <c r="BW122" s="375"/>
      <c r="BX122" s="375"/>
      <c r="BY122" s="375"/>
      <c r="BZ122" s="375"/>
      <c r="CA122" s="375"/>
      <c r="CB122" s="375"/>
      <c r="CC122" s="376"/>
      <c r="CD122" s="376"/>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320"/>
      <c r="DB122" s="320"/>
      <c r="DC122" s="43"/>
      <c r="DD122" s="379"/>
      <c r="DE122" s="43"/>
      <c r="DF122" s="43"/>
      <c r="DG122" s="43"/>
      <c r="DH122" s="43"/>
      <c r="DI122" s="43"/>
      <c r="DJ122" s="43"/>
      <c r="DK122" s="43"/>
      <c r="DL122" s="43"/>
      <c r="DM122" s="43"/>
      <c r="DN122" s="43"/>
      <c r="DO122" s="43"/>
      <c r="DP122" s="43"/>
      <c r="DQ122" s="43"/>
      <c r="DR122" s="43"/>
      <c r="DS122" s="43"/>
      <c r="DT122" s="43"/>
      <c r="DU122" s="43"/>
      <c r="DV122" s="43"/>
      <c r="DW122" s="43"/>
      <c r="DX122" s="43"/>
      <c r="DY122" s="43"/>
      <c r="DZ122" s="43"/>
      <c r="EA122" s="331"/>
      <c r="EB122" s="331"/>
      <c r="EC122" s="378"/>
      <c r="ED122" s="344"/>
      <c r="EE122" s="331"/>
      <c r="EF122" s="331"/>
      <c r="EG122" s="43"/>
    </row>
    <row r="123" spans="1:137" ht="15.75">
      <c r="A123" s="68" t="s">
        <v>148</v>
      </c>
      <c r="B123" s="198" t="s">
        <v>1295</v>
      </c>
      <c r="C123" s="68" t="s">
        <v>536</v>
      </c>
      <c r="D123" s="199" t="s">
        <v>1190</v>
      </c>
      <c r="E123" s="203" t="s">
        <v>1190</v>
      </c>
      <c r="F123" s="199" t="s">
        <v>1190</v>
      </c>
      <c r="G123" s="239" t="s">
        <v>1190</v>
      </c>
      <c r="H123" s="440" t="s">
        <v>1190</v>
      </c>
      <c r="I123" s="574" t="s">
        <v>1972</v>
      </c>
      <c r="J123" s="317" t="s">
        <v>1190</v>
      </c>
      <c r="K123" s="1077" t="s">
        <v>1190</v>
      </c>
      <c r="L123" s="1077" t="s">
        <v>1190</v>
      </c>
      <c r="M123" s="1077">
        <v>0</v>
      </c>
      <c r="N123" s="1077">
        <v>0</v>
      </c>
      <c r="O123" s="1077">
        <v>0</v>
      </c>
      <c r="P123" s="1077">
        <v>0</v>
      </c>
      <c r="Q123" s="1077">
        <v>0</v>
      </c>
      <c r="R123" s="1077">
        <v>0</v>
      </c>
      <c r="S123" s="1077">
        <v>0</v>
      </c>
      <c r="T123" s="1077">
        <v>0</v>
      </c>
      <c r="U123" s="1077">
        <v>0</v>
      </c>
      <c r="V123" s="1077">
        <v>0</v>
      </c>
      <c r="W123" s="1077">
        <v>0</v>
      </c>
      <c r="X123" s="1077">
        <v>0</v>
      </c>
      <c r="Y123" s="1077">
        <v>0</v>
      </c>
      <c r="Z123" s="1077">
        <v>0</v>
      </c>
      <c r="AA123" s="1077">
        <v>0</v>
      </c>
      <c r="AB123" s="1077">
        <v>0</v>
      </c>
      <c r="AC123" s="1077">
        <v>0</v>
      </c>
      <c r="AD123" s="1077">
        <v>0</v>
      </c>
      <c r="AE123" s="1077">
        <v>0</v>
      </c>
      <c r="AF123" s="1077">
        <v>0</v>
      </c>
      <c r="AG123" s="1077">
        <v>0</v>
      </c>
      <c r="AH123" s="1077">
        <v>0</v>
      </c>
      <c r="AI123" s="1077">
        <v>0</v>
      </c>
      <c r="AJ123" s="1077">
        <v>0</v>
      </c>
      <c r="AK123" s="1077">
        <v>0</v>
      </c>
      <c r="AL123" s="1077">
        <v>0</v>
      </c>
      <c r="AM123" s="1077">
        <v>0</v>
      </c>
      <c r="AN123" s="1077">
        <v>0</v>
      </c>
      <c r="AO123" s="1077">
        <v>0</v>
      </c>
      <c r="AP123" s="1077">
        <v>0</v>
      </c>
      <c r="AQ123" s="1077">
        <v>0</v>
      </c>
      <c r="AR123" s="1077">
        <v>0</v>
      </c>
      <c r="AS123" s="1077">
        <v>0</v>
      </c>
      <c r="AT123" s="1077">
        <v>0</v>
      </c>
      <c r="AU123" s="1077">
        <v>0</v>
      </c>
      <c r="AV123" s="1077">
        <v>0</v>
      </c>
      <c r="AW123" s="1077">
        <v>0</v>
      </c>
      <c r="AX123" s="1077">
        <v>0</v>
      </c>
      <c r="AY123" s="1077" t="s">
        <v>1333</v>
      </c>
      <c r="AZ123" s="1077" t="s">
        <v>1333</v>
      </c>
      <c r="BA123" s="1077" t="s">
        <v>1333</v>
      </c>
      <c r="BB123" s="1077" t="s">
        <v>1333</v>
      </c>
      <c r="BC123" s="1077">
        <v>0</v>
      </c>
      <c r="BD123" s="1077">
        <v>0</v>
      </c>
      <c r="BE123" s="1077">
        <v>0</v>
      </c>
      <c r="BF123" s="1077">
        <v>0</v>
      </c>
      <c r="BG123" s="201" t="s">
        <v>148</v>
      </c>
      <c r="BH123" s="201" t="s">
        <v>536</v>
      </c>
      <c r="BI123" s="93" t="s">
        <v>718</v>
      </c>
      <c r="BJ123" s="364">
        <v>105</v>
      </c>
      <c r="BK123" s="441" t="s">
        <v>1179</v>
      </c>
      <c r="BL123" s="331"/>
      <c r="BM123" s="369" t="s">
        <v>792</v>
      </c>
      <c r="BN123" s="375"/>
      <c r="BO123" s="375"/>
      <c r="BP123" s="375"/>
      <c r="BQ123" s="375"/>
      <c r="BR123" s="375"/>
      <c r="BS123" s="375"/>
      <c r="BT123" s="375"/>
      <c r="BU123" s="375"/>
      <c r="BV123" s="375"/>
      <c r="BW123" s="375"/>
      <c r="BX123" s="375"/>
      <c r="BY123" s="375"/>
      <c r="BZ123" s="375"/>
      <c r="CA123" s="375"/>
      <c r="CB123" s="375"/>
      <c r="CC123" s="376"/>
      <c r="CD123" s="376"/>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320"/>
      <c r="DB123" s="320"/>
      <c r="DC123" s="43"/>
      <c r="DD123" s="377"/>
      <c r="DE123" s="43"/>
      <c r="DF123" s="43"/>
      <c r="DG123" s="43"/>
      <c r="DH123" s="43"/>
      <c r="DI123" s="43"/>
      <c r="DJ123" s="43"/>
      <c r="DK123" s="43"/>
      <c r="DL123" s="43"/>
      <c r="DM123" s="43"/>
      <c r="DN123" s="43"/>
      <c r="DO123" s="43"/>
      <c r="DP123" s="43"/>
      <c r="DQ123" s="43"/>
      <c r="DR123" s="43"/>
      <c r="DS123" s="43"/>
      <c r="DT123" s="43"/>
      <c r="DU123" s="43"/>
      <c r="DV123" s="43"/>
      <c r="DW123" s="43"/>
      <c r="DX123" s="43"/>
      <c r="DY123" s="43"/>
      <c r="DZ123" s="43"/>
      <c r="EA123" s="331"/>
      <c r="EB123" s="331"/>
      <c r="EC123" s="378"/>
      <c r="ED123" s="344"/>
      <c r="EE123" s="331"/>
      <c r="EF123" s="331"/>
      <c r="EG123" s="43"/>
    </row>
    <row r="124" spans="1:137" ht="15.75">
      <c r="A124" s="68" t="s">
        <v>102</v>
      </c>
      <c r="B124" s="198" t="s">
        <v>1293</v>
      </c>
      <c r="C124" s="68" t="s">
        <v>549</v>
      </c>
      <c r="D124" s="199" t="s">
        <v>1190</v>
      </c>
      <c r="E124" s="203" t="s">
        <v>1190</v>
      </c>
      <c r="F124" s="199" t="s">
        <v>1332</v>
      </c>
      <c r="G124" s="198" t="s">
        <v>1386</v>
      </c>
      <c r="H124" s="440" t="s">
        <v>1389</v>
      </c>
      <c r="I124" s="574" t="s">
        <v>1389</v>
      </c>
      <c r="J124" s="317" t="s">
        <v>1190</v>
      </c>
      <c r="K124" s="1077" t="s">
        <v>1190</v>
      </c>
      <c r="L124" s="1077" t="s">
        <v>1190</v>
      </c>
      <c r="M124" s="1077">
        <v>0</v>
      </c>
      <c r="N124" s="1077">
        <v>0</v>
      </c>
      <c r="O124" s="1077">
        <v>0</v>
      </c>
      <c r="P124" s="1077">
        <v>0</v>
      </c>
      <c r="Q124" s="1077">
        <v>0</v>
      </c>
      <c r="R124" s="1077">
        <v>0</v>
      </c>
      <c r="S124" s="1077">
        <v>0</v>
      </c>
      <c r="T124" s="1077">
        <v>0</v>
      </c>
      <c r="U124" s="1077">
        <v>0</v>
      </c>
      <c r="V124" s="1077">
        <v>0</v>
      </c>
      <c r="W124" s="1077">
        <v>0</v>
      </c>
      <c r="X124" s="1077">
        <v>0</v>
      </c>
      <c r="Y124" s="1077">
        <v>0</v>
      </c>
      <c r="Z124" s="1077">
        <v>0</v>
      </c>
      <c r="AA124" s="1077">
        <v>0</v>
      </c>
      <c r="AB124" s="1077">
        <v>0</v>
      </c>
      <c r="AC124" s="1077">
        <v>0</v>
      </c>
      <c r="AD124" s="1077">
        <v>0</v>
      </c>
      <c r="AE124" s="1077">
        <v>0</v>
      </c>
      <c r="AF124" s="1077">
        <v>0</v>
      </c>
      <c r="AG124" s="1077">
        <v>0</v>
      </c>
      <c r="AH124" s="1077">
        <v>0</v>
      </c>
      <c r="AI124" s="1077">
        <v>0</v>
      </c>
      <c r="AJ124" s="1077">
        <v>0</v>
      </c>
      <c r="AK124" s="1077">
        <v>0</v>
      </c>
      <c r="AL124" s="1077">
        <v>0</v>
      </c>
      <c r="AM124" s="1077">
        <v>0</v>
      </c>
      <c r="AN124" s="1077">
        <v>0</v>
      </c>
      <c r="AO124" s="1077">
        <v>0</v>
      </c>
      <c r="AP124" s="1077">
        <v>0</v>
      </c>
      <c r="AQ124" s="1077">
        <v>0</v>
      </c>
      <c r="AR124" s="1077">
        <v>0</v>
      </c>
      <c r="AS124" s="1077">
        <v>0</v>
      </c>
      <c r="AT124" s="1077">
        <v>0</v>
      </c>
      <c r="AU124" s="1077">
        <v>0</v>
      </c>
      <c r="AV124" s="1077">
        <v>0</v>
      </c>
      <c r="AW124" s="1077">
        <v>0</v>
      </c>
      <c r="AX124" s="1077">
        <v>0</v>
      </c>
      <c r="AY124" s="1077" t="s">
        <v>1333</v>
      </c>
      <c r="AZ124" s="1077" t="s">
        <v>1333</v>
      </c>
      <c r="BA124" s="1077" t="s">
        <v>1333</v>
      </c>
      <c r="BB124" s="1077" t="s">
        <v>1333</v>
      </c>
      <c r="BC124" s="1077">
        <v>0</v>
      </c>
      <c r="BD124" s="1077">
        <v>0</v>
      </c>
      <c r="BE124" s="1077">
        <v>0</v>
      </c>
      <c r="BF124" s="1077">
        <v>0</v>
      </c>
      <c r="BG124" s="201" t="s">
        <v>102</v>
      </c>
      <c r="BH124" s="201" t="s">
        <v>549</v>
      </c>
      <c r="BI124" s="93" t="s">
        <v>627</v>
      </c>
      <c r="BJ124" s="364">
        <v>112</v>
      </c>
      <c r="BK124" s="441" t="s">
        <v>1180</v>
      </c>
      <c r="BL124" s="331" t="s">
        <v>1389</v>
      </c>
      <c r="BM124" s="369" t="s">
        <v>792</v>
      </c>
      <c r="BN124" s="375"/>
      <c r="BO124" s="375"/>
      <c r="BP124" s="375"/>
      <c r="BQ124" s="375"/>
      <c r="BR124" s="375"/>
      <c r="BS124" s="375"/>
      <c r="BT124" s="375"/>
      <c r="BU124" s="375"/>
      <c r="BV124" s="375"/>
      <c r="BW124" s="375"/>
      <c r="BX124" s="375"/>
      <c r="BY124" s="375"/>
      <c r="BZ124" s="375"/>
      <c r="CA124" s="375"/>
      <c r="CB124" s="375"/>
      <c r="CC124" s="376"/>
      <c r="CD124" s="376"/>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320"/>
      <c r="DC124" s="43"/>
      <c r="DD124" s="377"/>
      <c r="DE124" s="43"/>
      <c r="DF124" s="43"/>
      <c r="DG124" s="43"/>
      <c r="DH124" s="43"/>
      <c r="DI124" s="43"/>
      <c r="DJ124" s="43"/>
      <c r="DK124" s="43"/>
      <c r="DL124" s="43"/>
      <c r="DM124" s="43"/>
      <c r="DN124" s="43"/>
      <c r="DO124" s="43"/>
      <c r="DP124" s="43"/>
      <c r="DQ124" s="43"/>
      <c r="DR124" s="43"/>
      <c r="DS124" s="43"/>
      <c r="DT124" s="43"/>
      <c r="DU124" s="43"/>
      <c r="DV124" s="43"/>
      <c r="DW124" s="43"/>
      <c r="DX124" s="43"/>
      <c r="DY124" s="43"/>
      <c r="DZ124" s="43"/>
      <c r="EA124" s="331"/>
      <c r="EB124" s="331"/>
      <c r="EC124" s="378"/>
      <c r="ED124" s="344"/>
      <c r="EE124" s="331"/>
      <c r="EF124" s="331"/>
      <c r="EG124" s="43"/>
    </row>
    <row r="125" spans="1:137" ht="15.75">
      <c r="A125" s="68" t="s">
        <v>132</v>
      </c>
      <c r="B125" s="198" t="s">
        <v>1293</v>
      </c>
      <c r="C125" s="68" t="s">
        <v>787</v>
      </c>
      <c r="D125" s="199" t="s">
        <v>1190</v>
      </c>
      <c r="E125" s="203" t="s">
        <v>1190</v>
      </c>
      <c r="F125" s="199" t="s">
        <v>1190</v>
      </c>
      <c r="G125" s="198" t="s">
        <v>1386</v>
      </c>
      <c r="H125" s="440" t="s">
        <v>1389</v>
      </c>
      <c r="I125" s="574" t="s">
        <v>1389</v>
      </c>
      <c r="J125" s="317" t="s">
        <v>1190</v>
      </c>
      <c r="K125" s="1077" t="s">
        <v>1190</v>
      </c>
      <c r="L125" s="1077" t="s">
        <v>1190</v>
      </c>
      <c r="M125" s="1077">
        <v>0</v>
      </c>
      <c r="N125" s="1077">
        <v>0</v>
      </c>
      <c r="O125" s="1077">
        <v>0</v>
      </c>
      <c r="P125" s="1077">
        <v>0</v>
      </c>
      <c r="Q125" s="1077">
        <v>0</v>
      </c>
      <c r="R125" s="1077">
        <v>0</v>
      </c>
      <c r="S125" s="1077">
        <v>0</v>
      </c>
      <c r="T125" s="1077">
        <v>0</v>
      </c>
      <c r="U125" s="1077">
        <v>0</v>
      </c>
      <c r="V125" s="1077">
        <v>0</v>
      </c>
      <c r="W125" s="1077">
        <v>0</v>
      </c>
      <c r="X125" s="1077">
        <v>0</v>
      </c>
      <c r="Y125" s="1077">
        <v>0</v>
      </c>
      <c r="Z125" s="1077">
        <v>0</v>
      </c>
      <c r="AA125" s="1077">
        <v>0</v>
      </c>
      <c r="AB125" s="1077">
        <v>0</v>
      </c>
      <c r="AC125" s="1077">
        <v>0</v>
      </c>
      <c r="AD125" s="1077">
        <v>0</v>
      </c>
      <c r="AE125" s="1077">
        <v>0</v>
      </c>
      <c r="AF125" s="1077">
        <v>0</v>
      </c>
      <c r="AG125" s="1077">
        <v>0</v>
      </c>
      <c r="AH125" s="1077">
        <v>0</v>
      </c>
      <c r="AI125" s="1077">
        <v>0</v>
      </c>
      <c r="AJ125" s="1077">
        <v>0</v>
      </c>
      <c r="AK125" s="1077">
        <v>0</v>
      </c>
      <c r="AL125" s="1077">
        <v>0</v>
      </c>
      <c r="AM125" s="1077">
        <v>0</v>
      </c>
      <c r="AN125" s="1077">
        <v>0</v>
      </c>
      <c r="AO125" s="1077">
        <v>0</v>
      </c>
      <c r="AP125" s="1077">
        <v>0</v>
      </c>
      <c r="AQ125" s="1077">
        <v>0</v>
      </c>
      <c r="AR125" s="1077">
        <v>0</v>
      </c>
      <c r="AS125" s="1077">
        <v>0</v>
      </c>
      <c r="AT125" s="1077">
        <v>0</v>
      </c>
      <c r="AU125" s="1077">
        <v>0</v>
      </c>
      <c r="AV125" s="1077">
        <v>0</v>
      </c>
      <c r="AW125" s="1077">
        <v>0</v>
      </c>
      <c r="AX125" s="1077">
        <v>0</v>
      </c>
      <c r="AY125" s="1077" t="s">
        <v>1333</v>
      </c>
      <c r="AZ125" s="1077" t="s">
        <v>1333</v>
      </c>
      <c r="BA125" s="1077" t="s">
        <v>1333</v>
      </c>
      <c r="BB125" s="1077" t="s">
        <v>1333</v>
      </c>
      <c r="BC125" s="1077">
        <v>0</v>
      </c>
      <c r="BD125" s="1077">
        <v>0</v>
      </c>
      <c r="BE125" s="1077">
        <v>0</v>
      </c>
      <c r="BF125" s="1077">
        <v>0</v>
      </c>
      <c r="BG125" s="201" t="s">
        <v>132</v>
      </c>
      <c r="BH125" s="201" t="s">
        <v>787</v>
      </c>
      <c r="BI125" s="93" t="s">
        <v>718</v>
      </c>
      <c r="BJ125" s="364">
        <v>112</v>
      </c>
      <c r="BK125" s="441" t="s">
        <v>1179</v>
      </c>
      <c r="BL125" s="331" t="s">
        <v>1389</v>
      </c>
      <c r="BM125" s="369" t="s">
        <v>792</v>
      </c>
      <c r="BN125" s="375"/>
      <c r="BO125" s="375"/>
      <c r="BP125" s="375"/>
      <c r="BQ125" s="375"/>
      <c r="BR125" s="375"/>
      <c r="BS125" s="375"/>
      <c r="BT125" s="375"/>
      <c r="BU125" s="375"/>
      <c r="BV125" s="375"/>
      <c r="BW125" s="375"/>
      <c r="BX125" s="375"/>
      <c r="BY125" s="375"/>
      <c r="BZ125" s="375"/>
      <c r="CA125" s="375"/>
      <c r="CB125" s="375"/>
      <c r="CC125" s="376"/>
      <c r="CD125" s="376"/>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320"/>
      <c r="DB125" s="320"/>
      <c r="DC125" s="43"/>
      <c r="DD125" s="379"/>
      <c r="DE125" s="43"/>
      <c r="DF125" s="43"/>
      <c r="DG125" s="43"/>
      <c r="DH125" s="43"/>
      <c r="DI125" s="43"/>
      <c r="DJ125" s="43"/>
      <c r="DK125" s="43"/>
      <c r="DL125" s="43"/>
      <c r="DM125" s="43"/>
      <c r="DN125" s="43"/>
      <c r="DO125" s="43"/>
      <c r="DP125" s="43"/>
      <c r="DQ125" s="43"/>
      <c r="DR125" s="43"/>
      <c r="DS125" s="43"/>
      <c r="DT125" s="43"/>
      <c r="DU125" s="43"/>
      <c r="DV125" s="43"/>
      <c r="DW125" s="43"/>
      <c r="DX125" s="43"/>
      <c r="DY125" s="43"/>
      <c r="DZ125" s="43"/>
      <c r="EA125" s="331"/>
      <c r="EB125" s="331"/>
      <c r="EC125" s="378"/>
      <c r="ED125" s="344"/>
      <c r="EE125" s="331"/>
      <c r="EF125" s="331"/>
      <c r="EG125" s="43"/>
    </row>
    <row r="126" spans="1:137" ht="15.75">
      <c r="A126" s="68" t="s">
        <v>372</v>
      </c>
      <c r="B126" s="198" t="s">
        <v>1293</v>
      </c>
      <c r="C126" s="68" t="s">
        <v>599</v>
      </c>
      <c r="D126" s="199" t="s">
        <v>1190</v>
      </c>
      <c r="E126" s="203" t="s">
        <v>1190</v>
      </c>
      <c r="F126" s="199" t="s">
        <v>1190</v>
      </c>
      <c r="G126" s="198" t="s">
        <v>1386</v>
      </c>
      <c r="H126" s="440" t="s">
        <v>1389</v>
      </c>
      <c r="I126" s="574" t="s">
        <v>1389</v>
      </c>
      <c r="J126" s="317" t="s">
        <v>1190</v>
      </c>
      <c r="K126" s="1077" t="s">
        <v>1190</v>
      </c>
      <c r="L126" s="1077" t="s">
        <v>1190</v>
      </c>
      <c r="M126" s="1077">
        <v>0</v>
      </c>
      <c r="N126" s="1077">
        <v>0</v>
      </c>
      <c r="O126" s="1077">
        <v>0</v>
      </c>
      <c r="P126" s="1077">
        <v>0</v>
      </c>
      <c r="Q126" s="1077">
        <v>0</v>
      </c>
      <c r="R126" s="1077">
        <v>0</v>
      </c>
      <c r="S126" s="1077">
        <v>0</v>
      </c>
      <c r="T126" s="1077">
        <v>0</v>
      </c>
      <c r="U126" s="1077">
        <v>0</v>
      </c>
      <c r="V126" s="1077">
        <v>0</v>
      </c>
      <c r="W126" s="1077">
        <v>0</v>
      </c>
      <c r="X126" s="1077">
        <v>0</v>
      </c>
      <c r="Y126" s="1077">
        <v>0</v>
      </c>
      <c r="Z126" s="1077">
        <v>0</v>
      </c>
      <c r="AA126" s="1077">
        <v>0</v>
      </c>
      <c r="AB126" s="1077">
        <v>0</v>
      </c>
      <c r="AC126" s="1077">
        <v>0</v>
      </c>
      <c r="AD126" s="1077">
        <v>0</v>
      </c>
      <c r="AE126" s="1077">
        <v>0</v>
      </c>
      <c r="AF126" s="1077">
        <v>0</v>
      </c>
      <c r="AG126" s="1077">
        <v>0</v>
      </c>
      <c r="AH126" s="1077">
        <v>0</v>
      </c>
      <c r="AI126" s="1077">
        <v>0</v>
      </c>
      <c r="AJ126" s="1077">
        <v>0</v>
      </c>
      <c r="AK126" s="1077">
        <v>0</v>
      </c>
      <c r="AL126" s="1077">
        <v>0</v>
      </c>
      <c r="AM126" s="1077">
        <v>0</v>
      </c>
      <c r="AN126" s="1077">
        <v>0</v>
      </c>
      <c r="AO126" s="1077">
        <v>0</v>
      </c>
      <c r="AP126" s="1077">
        <v>0</v>
      </c>
      <c r="AQ126" s="1077">
        <v>0</v>
      </c>
      <c r="AR126" s="1077">
        <v>0</v>
      </c>
      <c r="AS126" s="1077">
        <v>0</v>
      </c>
      <c r="AT126" s="1077">
        <v>0</v>
      </c>
      <c r="AU126" s="1077">
        <v>0</v>
      </c>
      <c r="AV126" s="1077">
        <v>0</v>
      </c>
      <c r="AW126" s="1077">
        <v>0</v>
      </c>
      <c r="AX126" s="1077">
        <v>0</v>
      </c>
      <c r="AY126" s="1077" t="s">
        <v>1333</v>
      </c>
      <c r="AZ126" s="1077" t="s">
        <v>1333</v>
      </c>
      <c r="BA126" s="1077" t="s">
        <v>1333</v>
      </c>
      <c r="BB126" s="1077" t="s">
        <v>1333</v>
      </c>
      <c r="BC126" s="1077">
        <v>0</v>
      </c>
      <c r="BD126" s="1077">
        <v>0</v>
      </c>
      <c r="BE126" s="1077">
        <v>0</v>
      </c>
      <c r="BF126" s="1077">
        <v>0</v>
      </c>
      <c r="BG126" s="201" t="s">
        <v>372</v>
      </c>
      <c r="BH126" s="201" t="s">
        <v>599</v>
      </c>
      <c r="BI126" s="93" t="s">
        <v>718</v>
      </c>
      <c r="BJ126" s="364">
        <v>112</v>
      </c>
      <c r="BK126" s="441" t="s">
        <v>1179</v>
      </c>
      <c r="BL126" s="331" t="s">
        <v>1389</v>
      </c>
      <c r="BM126" s="369" t="s">
        <v>792</v>
      </c>
      <c r="BN126" s="375"/>
      <c r="BO126" s="375"/>
      <c r="BP126" s="375"/>
      <c r="BQ126" s="375"/>
      <c r="BR126" s="375"/>
      <c r="BS126" s="375"/>
      <c r="BT126" s="375"/>
      <c r="BU126" s="375"/>
      <c r="BV126" s="375"/>
      <c r="BW126" s="375"/>
      <c r="BX126" s="375"/>
      <c r="BY126" s="375"/>
      <c r="BZ126" s="375"/>
      <c r="CA126" s="375"/>
      <c r="CB126" s="375"/>
      <c r="CC126" s="376"/>
      <c r="CD126" s="376"/>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320"/>
      <c r="DB126" s="320"/>
      <c r="DC126" s="43"/>
      <c r="DD126" s="379"/>
      <c r="DE126" s="43"/>
      <c r="DF126" s="43"/>
      <c r="DG126" s="43"/>
      <c r="DH126" s="43"/>
      <c r="DI126" s="43"/>
      <c r="DJ126" s="43"/>
      <c r="DK126" s="43"/>
      <c r="DL126" s="43"/>
      <c r="DM126" s="43"/>
      <c r="DN126" s="43"/>
      <c r="DO126" s="43"/>
      <c r="DP126" s="43"/>
      <c r="DQ126" s="43"/>
      <c r="DR126" s="43"/>
      <c r="DS126" s="43"/>
      <c r="DT126" s="43"/>
      <c r="DU126" s="43"/>
      <c r="DV126" s="43"/>
      <c r="DW126" s="43"/>
      <c r="DX126" s="43"/>
      <c r="DY126" s="43"/>
      <c r="DZ126" s="43"/>
      <c r="EA126" s="381"/>
      <c r="EB126" s="331"/>
      <c r="EC126" s="378"/>
      <c r="ED126" s="344"/>
      <c r="EE126" s="331"/>
      <c r="EF126" s="331"/>
      <c r="EG126" s="43"/>
    </row>
    <row r="127" spans="1:137" ht="15.75">
      <c r="A127" s="68" t="s">
        <v>245</v>
      </c>
      <c r="B127" s="198" t="s">
        <v>1293</v>
      </c>
      <c r="C127" s="68" t="s">
        <v>627</v>
      </c>
      <c r="D127" s="199" t="s">
        <v>1190</v>
      </c>
      <c r="E127" s="203" t="s">
        <v>1190</v>
      </c>
      <c r="F127" s="199" t="s">
        <v>1190</v>
      </c>
      <c r="G127" s="198" t="s">
        <v>1386</v>
      </c>
      <c r="H127" s="440" t="s">
        <v>1389</v>
      </c>
      <c r="I127" s="574" t="s">
        <v>1389</v>
      </c>
      <c r="J127" s="317" t="s">
        <v>1190</v>
      </c>
      <c r="K127" s="1077" t="s">
        <v>1190</v>
      </c>
      <c r="L127" s="1077" t="s">
        <v>1190</v>
      </c>
      <c r="M127" s="1077">
        <v>0</v>
      </c>
      <c r="N127" s="1077">
        <v>0</v>
      </c>
      <c r="O127" s="1077">
        <v>0</v>
      </c>
      <c r="P127" s="1077">
        <v>0</v>
      </c>
      <c r="Q127" s="1077">
        <v>0</v>
      </c>
      <c r="R127" s="1077">
        <v>0</v>
      </c>
      <c r="S127" s="1077">
        <v>0</v>
      </c>
      <c r="T127" s="1077">
        <v>0</v>
      </c>
      <c r="U127" s="1077">
        <v>0</v>
      </c>
      <c r="V127" s="1077">
        <v>0</v>
      </c>
      <c r="W127" s="1077">
        <v>0</v>
      </c>
      <c r="X127" s="1077">
        <v>0</v>
      </c>
      <c r="Y127" s="1077">
        <v>0</v>
      </c>
      <c r="Z127" s="1077">
        <v>0</v>
      </c>
      <c r="AA127" s="1077">
        <v>0</v>
      </c>
      <c r="AB127" s="1077">
        <v>0</v>
      </c>
      <c r="AC127" s="1077">
        <v>0</v>
      </c>
      <c r="AD127" s="1077">
        <v>0</v>
      </c>
      <c r="AE127" s="1077">
        <v>0</v>
      </c>
      <c r="AF127" s="1077">
        <v>0</v>
      </c>
      <c r="AG127" s="1077">
        <v>0</v>
      </c>
      <c r="AH127" s="1077">
        <v>0</v>
      </c>
      <c r="AI127" s="1077">
        <v>0</v>
      </c>
      <c r="AJ127" s="1077">
        <v>0</v>
      </c>
      <c r="AK127" s="1077">
        <v>0</v>
      </c>
      <c r="AL127" s="1077">
        <v>0</v>
      </c>
      <c r="AM127" s="1077">
        <v>0</v>
      </c>
      <c r="AN127" s="1077">
        <v>0</v>
      </c>
      <c r="AO127" s="1077">
        <v>0</v>
      </c>
      <c r="AP127" s="1077">
        <v>0</v>
      </c>
      <c r="AQ127" s="1077">
        <v>0</v>
      </c>
      <c r="AR127" s="1077">
        <v>0</v>
      </c>
      <c r="AS127" s="1077">
        <v>0</v>
      </c>
      <c r="AT127" s="1077">
        <v>0</v>
      </c>
      <c r="AU127" s="1077">
        <v>0</v>
      </c>
      <c r="AV127" s="1077">
        <v>0</v>
      </c>
      <c r="AW127" s="1077">
        <v>0</v>
      </c>
      <c r="AX127" s="1077">
        <v>0</v>
      </c>
      <c r="AY127" s="1077" t="s">
        <v>1333</v>
      </c>
      <c r="AZ127" s="1077" t="s">
        <v>1333</v>
      </c>
      <c r="BA127" s="1077" t="s">
        <v>1333</v>
      </c>
      <c r="BB127" s="1077" t="s">
        <v>1333</v>
      </c>
      <c r="BC127" s="1077">
        <v>0</v>
      </c>
      <c r="BD127" s="1077">
        <v>0</v>
      </c>
      <c r="BE127" s="1077">
        <v>0</v>
      </c>
      <c r="BF127" s="1077">
        <v>0</v>
      </c>
      <c r="BG127" s="201" t="s">
        <v>245</v>
      </c>
      <c r="BH127" s="201" t="s">
        <v>627</v>
      </c>
      <c r="BI127" s="93" t="s">
        <v>718</v>
      </c>
      <c r="BJ127" s="364">
        <v>112</v>
      </c>
      <c r="BK127" s="441" t="s">
        <v>1179</v>
      </c>
      <c r="BL127" s="331" t="s">
        <v>1389</v>
      </c>
      <c r="BM127" s="369" t="s">
        <v>792</v>
      </c>
      <c r="BN127" s="375"/>
      <c r="BO127" s="375"/>
      <c r="BP127" s="375"/>
      <c r="BQ127" s="375"/>
      <c r="BR127" s="375"/>
      <c r="BS127" s="375"/>
      <c r="BT127" s="375"/>
      <c r="BU127" s="375"/>
      <c r="BV127" s="375"/>
      <c r="BW127" s="375"/>
      <c r="BX127" s="375"/>
      <c r="BY127" s="375"/>
      <c r="BZ127" s="375"/>
      <c r="CA127" s="375"/>
      <c r="CB127" s="375"/>
      <c r="CC127" s="376"/>
      <c r="CD127" s="376"/>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320"/>
      <c r="DB127" s="320"/>
      <c r="DC127" s="43"/>
      <c r="DD127" s="377"/>
      <c r="DE127" s="43"/>
      <c r="DF127" s="43"/>
      <c r="DG127" s="43"/>
      <c r="DH127" s="43"/>
      <c r="DI127" s="43"/>
      <c r="DJ127" s="43"/>
      <c r="DK127" s="43"/>
      <c r="DL127" s="43"/>
      <c r="DM127" s="43"/>
      <c r="DN127" s="43"/>
      <c r="DO127" s="43"/>
      <c r="DP127" s="43"/>
      <c r="DQ127" s="43"/>
      <c r="DR127" s="43"/>
      <c r="DS127" s="43"/>
      <c r="DT127" s="43"/>
      <c r="DU127" s="43"/>
      <c r="DV127" s="43"/>
      <c r="DW127" s="43"/>
      <c r="DX127" s="43"/>
      <c r="DY127" s="43"/>
      <c r="DZ127" s="43"/>
      <c r="EA127" s="331"/>
      <c r="EB127" s="331"/>
      <c r="EC127" s="378"/>
      <c r="ED127" s="344"/>
      <c r="EE127" s="331"/>
      <c r="EF127" s="331"/>
      <c r="EG127" s="43"/>
    </row>
    <row r="128" spans="1:137" ht="15.75">
      <c r="A128" s="68" t="s">
        <v>216</v>
      </c>
      <c r="B128" s="198" t="s">
        <v>1293</v>
      </c>
      <c r="C128" s="68" t="s">
        <v>745</v>
      </c>
      <c r="D128" s="199" t="s">
        <v>1190</v>
      </c>
      <c r="E128" s="203" t="s">
        <v>1190</v>
      </c>
      <c r="F128" s="199">
        <v>100</v>
      </c>
      <c r="G128" s="198" t="s">
        <v>1386</v>
      </c>
      <c r="H128" s="440" t="s">
        <v>1389</v>
      </c>
      <c r="I128" s="574" t="s">
        <v>1389</v>
      </c>
      <c r="J128" s="317" t="s">
        <v>1190</v>
      </c>
      <c r="K128" s="1077" t="s">
        <v>1190</v>
      </c>
      <c r="L128" s="1077" t="s">
        <v>1190</v>
      </c>
      <c r="M128" s="1077">
        <v>0</v>
      </c>
      <c r="N128" s="1077">
        <v>0</v>
      </c>
      <c r="O128" s="1077">
        <v>0</v>
      </c>
      <c r="P128" s="1077">
        <v>0</v>
      </c>
      <c r="Q128" s="1077">
        <v>0</v>
      </c>
      <c r="R128" s="1077">
        <v>0</v>
      </c>
      <c r="S128" s="1077">
        <v>0</v>
      </c>
      <c r="T128" s="1077">
        <v>0</v>
      </c>
      <c r="U128" s="1077">
        <v>0</v>
      </c>
      <c r="V128" s="1077">
        <v>0</v>
      </c>
      <c r="W128" s="1077">
        <v>0</v>
      </c>
      <c r="X128" s="1077">
        <v>0</v>
      </c>
      <c r="Y128" s="1077">
        <v>0</v>
      </c>
      <c r="Z128" s="1077">
        <v>0</v>
      </c>
      <c r="AA128" s="1077">
        <v>0</v>
      </c>
      <c r="AB128" s="1077">
        <v>0</v>
      </c>
      <c r="AC128" s="1077">
        <v>0</v>
      </c>
      <c r="AD128" s="1077">
        <v>0</v>
      </c>
      <c r="AE128" s="1077">
        <v>0</v>
      </c>
      <c r="AF128" s="1077">
        <v>0</v>
      </c>
      <c r="AG128" s="1077">
        <v>0</v>
      </c>
      <c r="AH128" s="1077">
        <v>0</v>
      </c>
      <c r="AI128" s="1077">
        <v>0</v>
      </c>
      <c r="AJ128" s="1077">
        <v>0</v>
      </c>
      <c r="AK128" s="1077">
        <v>0</v>
      </c>
      <c r="AL128" s="1077">
        <v>0</v>
      </c>
      <c r="AM128" s="1077">
        <v>0</v>
      </c>
      <c r="AN128" s="1077">
        <v>0</v>
      </c>
      <c r="AO128" s="1077">
        <v>0</v>
      </c>
      <c r="AP128" s="1077">
        <v>0</v>
      </c>
      <c r="AQ128" s="1077">
        <v>0</v>
      </c>
      <c r="AR128" s="1077">
        <v>0</v>
      </c>
      <c r="AS128" s="1077">
        <v>0</v>
      </c>
      <c r="AT128" s="1077">
        <v>0</v>
      </c>
      <c r="AU128" s="1077">
        <v>0</v>
      </c>
      <c r="AV128" s="1077">
        <v>0</v>
      </c>
      <c r="AW128" s="1077">
        <v>0</v>
      </c>
      <c r="AX128" s="1077">
        <v>0</v>
      </c>
      <c r="AY128" s="1077" t="s">
        <v>1333</v>
      </c>
      <c r="AZ128" s="1077" t="s">
        <v>1333</v>
      </c>
      <c r="BA128" s="1077" t="s">
        <v>1333</v>
      </c>
      <c r="BB128" s="1077" t="s">
        <v>1333</v>
      </c>
      <c r="BC128" s="1077">
        <v>0</v>
      </c>
      <c r="BD128" s="1077">
        <v>0</v>
      </c>
      <c r="BE128" s="1077">
        <v>0</v>
      </c>
      <c r="BF128" s="1077">
        <v>0</v>
      </c>
      <c r="BG128" s="201" t="s">
        <v>216</v>
      </c>
      <c r="BH128" s="201" t="s">
        <v>745</v>
      </c>
      <c r="BI128" s="93" t="s">
        <v>718</v>
      </c>
      <c r="BJ128" s="364">
        <v>112</v>
      </c>
      <c r="BK128" s="441" t="s">
        <v>1180</v>
      </c>
      <c r="BL128" s="331" t="s">
        <v>1389</v>
      </c>
      <c r="BM128" s="369" t="s">
        <v>792</v>
      </c>
      <c r="BN128" s="375"/>
      <c r="BO128" s="375"/>
      <c r="BP128" s="375"/>
      <c r="BQ128" s="375"/>
      <c r="BR128" s="375"/>
      <c r="BS128" s="375"/>
      <c r="BT128" s="375"/>
      <c r="BU128" s="375"/>
      <c r="BV128" s="375"/>
      <c r="BW128" s="375"/>
      <c r="BX128" s="375"/>
      <c r="BY128" s="375"/>
      <c r="BZ128" s="375"/>
      <c r="CA128" s="375"/>
      <c r="CB128" s="375"/>
      <c r="CC128" s="376"/>
      <c r="CD128" s="376"/>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320"/>
      <c r="DB128" s="320"/>
      <c r="DC128" s="43"/>
      <c r="DD128" s="379"/>
      <c r="DE128" s="43"/>
      <c r="DF128" s="43"/>
      <c r="DG128" s="43"/>
      <c r="DH128" s="43"/>
      <c r="DI128" s="43"/>
      <c r="DJ128" s="43"/>
      <c r="DK128" s="43"/>
      <c r="DL128" s="43"/>
      <c r="DM128" s="43"/>
      <c r="DN128" s="43"/>
      <c r="DO128" s="43"/>
      <c r="DP128" s="43"/>
      <c r="DQ128" s="43"/>
      <c r="DR128" s="43"/>
      <c r="DS128" s="43"/>
      <c r="DT128" s="43"/>
      <c r="DU128" s="43"/>
      <c r="DV128" s="43"/>
      <c r="DW128" s="43"/>
      <c r="DX128" s="43"/>
      <c r="DY128" s="43"/>
      <c r="DZ128" s="43"/>
      <c r="EA128" s="331"/>
      <c r="EB128" s="331"/>
      <c r="EC128" s="378"/>
      <c r="ED128" s="344"/>
      <c r="EE128" s="331"/>
      <c r="EF128" s="331"/>
      <c r="EG128" s="43"/>
    </row>
    <row r="129" spans="1:137" ht="15.75">
      <c r="A129" s="68" t="s">
        <v>374</v>
      </c>
      <c r="B129" s="198" t="s">
        <v>1295</v>
      </c>
      <c r="C129" s="68" t="s">
        <v>600</v>
      </c>
      <c r="D129" s="199">
        <v>100</v>
      </c>
      <c r="E129" s="247">
        <v>100</v>
      </c>
      <c r="F129" s="199">
        <v>100</v>
      </c>
      <c r="G129" s="198" t="s">
        <v>1332</v>
      </c>
      <c r="H129" s="440" t="s">
        <v>1389</v>
      </c>
      <c r="I129" s="574" t="s">
        <v>1389</v>
      </c>
      <c r="J129" s="317" t="s">
        <v>1332</v>
      </c>
      <c r="K129" s="1077">
        <v>100</v>
      </c>
      <c r="L129" s="1077" t="s">
        <v>1332</v>
      </c>
      <c r="M129" s="1077">
        <v>0</v>
      </c>
      <c r="N129" s="1077">
        <v>4</v>
      </c>
      <c r="O129" s="1077">
        <v>4</v>
      </c>
      <c r="P129" s="1077">
        <v>0</v>
      </c>
      <c r="Q129" s="1077">
        <v>4</v>
      </c>
      <c r="R129" s="1077">
        <v>0</v>
      </c>
      <c r="S129" s="1077">
        <v>0</v>
      </c>
      <c r="T129" s="1077">
        <v>0</v>
      </c>
      <c r="U129" s="1077">
        <v>0</v>
      </c>
      <c r="V129" s="1077">
        <v>0</v>
      </c>
      <c r="W129" s="1077">
        <v>0</v>
      </c>
      <c r="X129" s="1077">
        <v>0</v>
      </c>
      <c r="Y129" s="1077">
        <v>0</v>
      </c>
      <c r="Z129" s="1077">
        <v>0</v>
      </c>
      <c r="AA129" s="1077">
        <v>0</v>
      </c>
      <c r="AB129" s="1077">
        <v>0</v>
      </c>
      <c r="AC129" s="1077">
        <v>0</v>
      </c>
      <c r="AD129" s="1077">
        <v>0</v>
      </c>
      <c r="AE129" s="1077">
        <v>0</v>
      </c>
      <c r="AF129" s="1077">
        <v>0</v>
      </c>
      <c r="AG129" s="1077">
        <v>0</v>
      </c>
      <c r="AH129" s="1077">
        <v>0</v>
      </c>
      <c r="AI129" s="1077">
        <v>0</v>
      </c>
      <c r="AJ129" s="1077">
        <v>0</v>
      </c>
      <c r="AK129" s="1077">
        <v>0</v>
      </c>
      <c r="AL129" s="1077">
        <v>0</v>
      </c>
      <c r="AM129" s="1077">
        <v>0</v>
      </c>
      <c r="AN129" s="1077">
        <v>0</v>
      </c>
      <c r="AO129" s="1077">
        <v>0</v>
      </c>
      <c r="AP129" s="1077">
        <v>0</v>
      </c>
      <c r="AQ129" s="1077">
        <v>0</v>
      </c>
      <c r="AR129" s="1077">
        <v>0</v>
      </c>
      <c r="AS129" s="1077">
        <v>0</v>
      </c>
      <c r="AT129" s="1077">
        <v>0</v>
      </c>
      <c r="AU129" s="1077">
        <v>0</v>
      </c>
      <c r="AV129" s="1077">
        <v>0</v>
      </c>
      <c r="AW129" s="1077">
        <v>0</v>
      </c>
      <c r="AX129" s="1077">
        <v>0</v>
      </c>
      <c r="AY129" s="1077" t="s">
        <v>1333</v>
      </c>
      <c r="AZ129" s="1077" t="s">
        <v>1333</v>
      </c>
      <c r="BA129" s="1077" t="s">
        <v>1333</v>
      </c>
      <c r="BB129" s="1077" t="s">
        <v>1333</v>
      </c>
      <c r="BC129" s="1077">
        <v>0</v>
      </c>
      <c r="BD129" s="1077">
        <v>0</v>
      </c>
      <c r="BE129" s="1077">
        <v>0</v>
      </c>
      <c r="BF129" s="1077">
        <v>0</v>
      </c>
      <c r="BG129" s="201" t="s">
        <v>374</v>
      </c>
      <c r="BH129" s="201" t="s">
        <v>600</v>
      </c>
      <c r="BI129" s="93" t="s">
        <v>718</v>
      </c>
      <c r="BJ129" s="364">
        <v>105</v>
      </c>
      <c r="BK129" s="441" t="s">
        <v>882</v>
      </c>
      <c r="BM129" s="369" t="s">
        <v>792</v>
      </c>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320"/>
      <c r="DB129" s="320"/>
      <c r="DC129" s="43"/>
      <c r="DD129" s="379"/>
      <c r="DE129" s="43"/>
      <c r="DF129" s="43"/>
      <c r="DG129" s="43"/>
      <c r="DH129" s="43"/>
      <c r="DI129" s="43"/>
      <c r="DJ129" s="43"/>
      <c r="DK129" s="43"/>
      <c r="DL129" s="43"/>
      <c r="DM129" s="43"/>
      <c r="DN129" s="43"/>
      <c r="DO129" s="43"/>
      <c r="DP129" s="43"/>
      <c r="DQ129" s="43"/>
      <c r="DR129" s="43"/>
      <c r="DS129" s="43"/>
      <c r="DT129" s="43"/>
      <c r="DU129" s="43"/>
      <c r="DV129" s="43"/>
      <c r="DW129" s="43"/>
      <c r="DX129" s="43"/>
      <c r="DY129" s="43"/>
      <c r="DZ129" s="43"/>
      <c r="EA129" s="331"/>
      <c r="EB129" s="331"/>
      <c r="EC129" s="378"/>
      <c r="ED129" s="344"/>
      <c r="EE129" s="331"/>
      <c r="EF129" s="331"/>
      <c r="EG129" s="43"/>
    </row>
    <row r="130" spans="1:137" ht="15.75">
      <c r="A130" s="68" t="s">
        <v>256</v>
      </c>
      <c r="B130" s="198" t="s">
        <v>1293</v>
      </c>
      <c r="C130" s="68" t="s">
        <v>805</v>
      </c>
      <c r="D130" s="199">
        <v>100</v>
      </c>
      <c r="E130" s="247">
        <v>100</v>
      </c>
      <c r="F130" s="199">
        <v>100</v>
      </c>
      <c r="G130" s="198" t="s">
        <v>1386</v>
      </c>
      <c r="H130" s="440" t="s">
        <v>1389</v>
      </c>
      <c r="I130" s="574" t="s">
        <v>1389</v>
      </c>
      <c r="J130" s="317" t="s">
        <v>1332</v>
      </c>
      <c r="K130" s="1077">
        <v>100</v>
      </c>
      <c r="L130" s="1077" t="s">
        <v>1332</v>
      </c>
      <c r="M130" s="1077">
        <v>0</v>
      </c>
      <c r="N130" s="1077">
        <v>4</v>
      </c>
      <c r="O130" s="1077">
        <v>3</v>
      </c>
      <c r="P130" s="1077">
        <v>1</v>
      </c>
      <c r="Q130" s="1077">
        <v>4</v>
      </c>
      <c r="R130" s="1077">
        <v>0</v>
      </c>
      <c r="S130" s="1077">
        <v>0</v>
      </c>
      <c r="T130" s="1077">
        <v>0</v>
      </c>
      <c r="U130" s="1077">
        <v>0</v>
      </c>
      <c r="V130" s="1077">
        <v>0</v>
      </c>
      <c r="W130" s="1077">
        <v>0</v>
      </c>
      <c r="X130" s="1077">
        <v>0</v>
      </c>
      <c r="Y130" s="1077">
        <v>0</v>
      </c>
      <c r="Z130" s="1077">
        <v>0</v>
      </c>
      <c r="AA130" s="1077">
        <v>0</v>
      </c>
      <c r="AB130" s="1077">
        <v>0</v>
      </c>
      <c r="AC130" s="1077">
        <v>0</v>
      </c>
      <c r="AD130" s="1077">
        <v>0</v>
      </c>
      <c r="AE130" s="1077">
        <v>0</v>
      </c>
      <c r="AF130" s="1077">
        <v>0</v>
      </c>
      <c r="AG130" s="1077">
        <v>0</v>
      </c>
      <c r="AH130" s="1077">
        <v>0</v>
      </c>
      <c r="AI130" s="1077">
        <v>0</v>
      </c>
      <c r="AJ130" s="1077">
        <v>0</v>
      </c>
      <c r="AK130" s="1077">
        <v>0</v>
      </c>
      <c r="AL130" s="1077">
        <v>0</v>
      </c>
      <c r="AM130" s="1077">
        <v>0</v>
      </c>
      <c r="AN130" s="1077">
        <v>0</v>
      </c>
      <c r="AO130" s="1077">
        <v>0</v>
      </c>
      <c r="AP130" s="1077">
        <v>0</v>
      </c>
      <c r="AQ130" s="1077">
        <v>0</v>
      </c>
      <c r="AR130" s="1077">
        <v>0</v>
      </c>
      <c r="AS130" s="1077">
        <v>0</v>
      </c>
      <c r="AT130" s="1077">
        <v>0</v>
      </c>
      <c r="AU130" s="1077">
        <v>0</v>
      </c>
      <c r="AV130" s="1077">
        <v>0</v>
      </c>
      <c r="AW130" s="1077">
        <v>0</v>
      </c>
      <c r="AX130" s="1077">
        <v>0</v>
      </c>
      <c r="AY130" s="1077" t="s">
        <v>1333</v>
      </c>
      <c r="AZ130" s="1077" t="s">
        <v>1333</v>
      </c>
      <c r="BA130" s="1077" t="s">
        <v>1333</v>
      </c>
      <c r="BB130" s="1077" t="s">
        <v>1333</v>
      </c>
      <c r="BC130" s="1077">
        <v>0</v>
      </c>
      <c r="BD130" s="1077">
        <v>0</v>
      </c>
      <c r="BE130" s="1077">
        <v>0</v>
      </c>
      <c r="BF130" s="1077">
        <v>0</v>
      </c>
      <c r="BG130" s="201" t="s">
        <v>256</v>
      </c>
      <c r="BH130" s="201" t="s">
        <v>805</v>
      </c>
      <c r="BI130" s="93" t="s">
        <v>627</v>
      </c>
      <c r="BJ130" s="364">
        <v>112</v>
      </c>
      <c r="BK130" s="441" t="s">
        <v>882</v>
      </c>
      <c r="BM130" s="369" t="s">
        <v>792</v>
      </c>
      <c r="BN130" s="375"/>
      <c r="BO130" s="375"/>
      <c r="BP130" s="375"/>
      <c r="BQ130" s="375"/>
      <c r="BR130" s="375"/>
      <c r="BS130" s="375"/>
      <c r="BT130" s="375"/>
      <c r="BU130" s="375"/>
      <c r="BV130" s="375"/>
      <c r="BW130" s="375"/>
      <c r="BX130" s="375"/>
      <c r="BY130" s="375"/>
      <c r="BZ130" s="375"/>
      <c r="CA130" s="375"/>
      <c r="CB130" s="375"/>
      <c r="CC130" s="376"/>
      <c r="CD130" s="376"/>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320"/>
      <c r="DB130" s="320"/>
      <c r="DC130" s="43"/>
      <c r="DD130" s="377"/>
      <c r="DE130" s="43"/>
      <c r="DF130" s="43"/>
      <c r="DG130" s="43"/>
      <c r="DH130" s="43"/>
      <c r="DI130" s="43"/>
      <c r="DJ130" s="43"/>
      <c r="DK130" s="43"/>
      <c r="DL130" s="43"/>
      <c r="DM130" s="43"/>
      <c r="DN130" s="43"/>
      <c r="DO130" s="43"/>
      <c r="DP130" s="43"/>
      <c r="DQ130" s="43"/>
      <c r="DR130" s="43"/>
      <c r="DS130" s="43"/>
      <c r="DT130" s="43"/>
      <c r="DU130" s="43"/>
      <c r="DV130" s="43"/>
      <c r="DW130" s="43"/>
      <c r="DX130" s="43"/>
      <c r="DY130" s="43"/>
      <c r="DZ130" s="43"/>
      <c r="EA130" s="331"/>
      <c r="EB130" s="331"/>
      <c r="EC130" s="378"/>
      <c r="ED130" s="344"/>
      <c r="EE130" s="331"/>
      <c r="EF130" s="331"/>
      <c r="EG130" s="43"/>
    </row>
    <row r="131" spans="1:137" ht="15.75">
      <c r="A131" s="68" t="s">
        <v>425</v>
      </c>
      <c r="B131" s="198" t="s">
        <v>1293</v>
      </c>
      <c r="C131" s="68" t="s">
        <v>640</v>
      </c>
      <c r="D131" s="199">
        <v>100</v>
      </c>
      <c r="E131" s="247">
        <v>100</v>
      </c>
      <c r="F131" s="199">
        <v>100</v>
      </c>
      <c r="G131" s="198" t="s">
        <v>1386</v>
      </c>
      <c r="H131" s="440" t="s">
        <v>1389</v>
      </c>
      <c r="I131" s="574" t="s">
        <v>1389</v>
      </c>
      <c r="J131" s="317" t="s">
        <v>1190</v>
      </c>
      <c r="K131" s="1077">
        <v>100</v>
      </c>
      <c r="L131" s="1077" t="s">
        <v>1332</v>
      </c>
      <c r="M131" s="1077">
        <v>0</v>
      </c>
      <c r="N131" s="1077">
        <v>1</v>
      </c>
      <c r="O131" s="1077">
        <v>1</v>
      </c>
      <c r="P131" s="1077">
        <v>0</v>
      </c>
      <c r="Q131" s="1077">
        <v>1</v>
      </c>
      <c r="R131" s="1077">
        <v>0</v>
      </c>
      <c r="S131" s="1077">
        <v>0</v>
      </c>
      <c r="T131" s="1077">
        <v>0</v>
      </c>
      <c r="U131" s="1077">
        <v>0</v>
      </c>
      <c r="V131" s="1077">
        <v>0</v>
      </c>
      <c r="W131" s="1077">
        <v>0</v>
      </c>
      <c r="X131" s="1077">
        <v>0</v>
      </c>
      <c r="Y131" s="1077">
        <v>0</v>
      </c>
      <c r="Z131" s="1077">
        <v>0</v>
      </c>
      <c r="AA131" s="1077">
        <v>0</v>
      </c>
      <c r="AB131" s="1077">
        <v>0</v>
      </c>
      <c r="AC131" s="1077">
        <v>0</v>
      </c>
      <c r="AD131" s="1077">
        <v>0</v>
      </c>
      <c r="AE131" s="1077">
        <v>0</v>
      </c>
      <c r="AF131" s="1077">
        <v>0</v>
      </c>
      <c r="AG131" s="1077">
        <v>0</v>
      </c>
      <c r="AH131" s="1077">
        <v>0</v>
      </c>
      <c r="AI131" s="1077">
        <v>0</v>
      </c>
      <c r="AJ131" s="1077">
        <v>0</v>
      </c>
      <c r="AK131" s="1077">
        <v>0</v>
      </c>
      <c r="AL131" s="1077">
        <v>0</v>
      </c>
      <c r="AM131" s="1077">
        <v>0</v>
      </c>
      <c r="AN131" s="1077">
        <v>0</v>
      </c>
      <c r="AO131" s="1077">
        <v>0</v>
      </c>
      <c r="AP131" s="1077">
        <v>0</v>
      </c>
      <c r="AQ131" s="1077">
        <v>0</v>
      </c>
      <c r="AR131" s="1077">
        <v>0</v>
      </c>
      <c r="AS131" s="1077">
        <v>0</v>
      </c>
      <c r="AT131" s="1077">
        <v>0</v>
      </c>
      <c r="AU131" s="1077">
        <v>0</v>
      </c>
      <c r="AV131" s="1077">
        <v>0</v>
      </c>
      <c r="AW131" s="1077">
        <v>0</v>
      </c>
      <c r="AX131" s="1077">
        <v>0</v>
      </c>
      <c r="AY131" s="1077" t="s">
        <v>1333</v>
      </c>
      <c r="AZ131" s="1077" t="s">
        <v>1333</v>
      </c>
      <c r="BA131" s="1077" t="s">
        <v>1333</v>
      </c>
      <c r="BB131" s="1077" t="s">
        <v>1333</v>
      </c>
      <c r="BC131" s="1077">
        <v>0</v>
      </c>
      <c r="BD131" s="1077">
        <v>0</v>
      </c>
      <c r="BE131" s="1077">
        <v>0</v>
      </c>
      <c r="BF131" s="1077">
        <v>0</v>
      </c>
      <c r="BG131" s="201" t="s">
        <v>425</v>
      </c>
      <c r="BH131" s="201" t="s">
        <v>640</v>
      </c>
      <c r="BI131" s="93" t="s">
        <v>718</v>
      </c>
      <c r="BJ131" s="364">
        <v>112</v>
      </c>
      <c r="BK131" s="441" t="s">
        <v>1179</v>
      </c>
      <c r="BM131" s="369" t="s">
        <v>792</v>
      </c>
      <c r="BN131" s="375"/>
      <c r="BO131" s="375"/>
      <c r="BP131" s="375"/>
      <c r="BQ131" s="375"/>
      <c r="BR131" s="375"/>
      <c r="BS131" s="375"/>
      <c r="BT131" s="375"/>
      <c r="BU131" s="375"/>
      <c r="BV131" s="375"/>
      <c r="BW131" s="375"/>
      <c r="BX131" s="375"/>
      <c r="BY131" s="375"/>
      <c r="BZ131" s="375"/>
      <c r="CA131" s="375"/>
      <c r="CB131" s="375"/>
      <c r="CC131" s="376"/>
      <c r="CD131" s="376"/>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320"/>
      <c r="DB131" s="320"/>
      <c r="DC131" s="43"/>
      <c r="DD131" s="379"/>
      <c r="DE131" s="43"/>
      <c r="DF131" s="43"/>
      <c r="DG131" s="43"/>
      <c r="DH131" s="43"/>
      <c r="DI131" s="43"/>
      <c r="DJ131" s="43"/>
      <c r="DK131" s="43"/>
      <c r="DL131" s="43"/>
      <c r="DM131" s="43"/>
      <c r="DN131" s="43"/>
      <c r="DO131" s="43"/>
      <c r="DP131" s="43"/>
      <c r="DQ131" s="43"/>
      <c r="DR131" s="43"/>
      <c r="DS131" s="43"/>
      <c r="DT131" s="43"/>
      <c r="DU131" s="43"/>
      <c r="DV131" s="43"/>
      <c r="DW131" s="43"/>
      <c r="DX131" s="43"/>
      <c r="DY131" s="43"/>
      <c r="DZ131" s="43"/>
      <c r="EA131" s="331"/>
      <c r="EB131" s="331"/>
      <c r="EC131" s="378"/>
      <c r="ED131" s="344"/>
      <c r="EE131" s="331"/>
      <c r="EF131" s="331"/>
      <c r="EG131" s="43"/>
    </row>
    <row r="132" spans="1:137" ht="15.75">
      <c r="A132" s="68" t="s">
        <v>38</v>
      </c>
      <c r="B132" s="198" t="s">
        <v>1296</v>
      </c>
      <c r="C132" s="68" t="s">
        <v>666</v>
      </c>
      <c r="D132" s="199">
        <v>0</v>
      </c>
      <c r="E132" s="247">
        <v>100</v>
      </c>
      <c r="F132" s="199">
        <v>100</v>
      </c>
      <c r="G132" s="198" t="s">
        <v>1332</v>
      </c>
      <c r="H132" s="440" t="s">
        <v>1332</v>
      </c>
      <c r="I132" s="574" t="s">
        <v>1332</v>
      </c>
      <c r="J132" s="317" t="s">
        <v>1332</v>
      </c>
      <c r="K132" s="1077">
        <v>100</v>
      </c>
      <c r="L132" s="1077" t="s">
        <v>1190</v>
      </c>
      <c r="M132" s="1077">
        <v>0</v>
      </c>
      <c r="N132" s="1077">
        <v>0</v>
      </c>
      <c r="O132" s="1077">
        <v>0</v>
      </c>
      <c r="P132" s="1077">
        <v>0</v>
      </c>
      <c r="Q132" s="1077">
        <v>0</v>
      </c>
      <c r="R132" s="1077">
        <v>0</v>
      </c>
      <c r="S132" s="1077">
        <v>0</v>
      </c>
      <c r="T132" s="1077">
        <v>0</v>
      </c>
      <c r="U132" s="1077">
        <v>0</v>
      </c>
      <c r="V132" s="1077">
        <v>0</v>
      </c>
      <c r="W132" s="1077">
        <v>0</v>
      </c>
      <c r="X132" s="1077">
        <v>0</v>
      </c>
      <c r="Y132" s="1077">
        <v>0</v>
      </c>
      <c r="Z132" s="1077">
        <v>0</v>
      </c>
      <c r="AA132" s="1077">
        <v>0</v>
      </c>
      <c r="AB132" s="1077">
        <v>0</v>
      </c>
      <c r="AC132" s="1077">
        <v>0</v>
      </c>
      <c r="AD132" s="1077">
        <v>0</v>
      </c>
      <c r="AE132" s="1077">
        <v>0</v>
      </c>
      <c r="AF132" s="1077">
        <v>0</v>
      </c>
      <c r="AG132" s="1077">
        <v>0</v>
      </c>
      <c r="AH132" s="1077">
        <v>0</v>
      </c>
      <c r="AI132" s="1077">
        <v>0</v>
      </c>
      <c r="AJ132" s="1077">
        <v>0</v>
      </c>
      <c r="AK132" s="1077">
        <v>0</v>
      </c>
      <c r="AL132" s="1077">
        <v>0</v>
      </c>
      <c r="AM132" s="1077">
        <v>0</v>
      </c>
      <c r="AN132" s="1077">
        <v>0</v>
      </c>
      <c r="AO132" s="1077">
        <v>0</v>
      </c>
      <c r="AP132" s="1077">
        <v>0</v>
      </c>
      <c r="AQ132" s="1077">
        <v>0</v>
      </c>
      <c r="AR132" s="1077">
        <v>0</v>
      </c>
      <c r="AS132" s="1077">
        <v>0</v>
      </c>
      <c r="AT132" s="1077">
        <v>0</v>
      </c>
      <c r="AU132" s="1077">
        <v>0</v>
      </c>
      <c r="AV132" s="1077">
        <v>0</v>
      </c>
      <c r="AW132" s="1077">
        <v>0</v>
      </c>
      <c r="AX132" s="1077">
        <v>0</v>
      </c>
      <c r="AY132" s="1077" t="s">
        <v>1333</v>
      </c>
      <c r="AZ132" s="1077" t="s">
        <v>1333</v>
      </c>
      <c r="BA132" s="1077" t="s">
        <v>1333</v>
      </c>
      <c r="BB132" s="1077" t="s">
        <v>1333</v>
      </c>
      <c r="BC132" s="1077">
        <v>0</v>
      </c>
      <c r="BD132" s="1077">
        <v>0</v>
      </c>
      <c r="BE132" s="1077">
        <v>0</v>
      </c>
      <c r="BF132" s="1077">
        <v>0</v>
      </c>
      <c r="BG132" s="201" t="s">
        <v>38</v>
      </c>
      <c r="BH132" s="201" t="s">
        <v>666</v>
      </c>
      <c r="BI132" s="93" t="s">
        <v>1229</v>
      </c>
      <c r="BJ132" s="364">
        <v>113</v>
      </c>
      <c r="BK132" s="441" t="s">
        <v>882</v>
      </c>
      <c r="BL132" s="331"/>
      <c r="BM132" s="369" t="s">
        <v>792</v>
      </c>
      <c r="BN132" s="375"/>
      <c r="BO132" s="375"/>
      <c r="BP132" s="375"/>
      <c r="BQ132" s="375"/>
      <c r="BR132" s="375"/>
      <c r="BS132" s="375"/>
      <c r="BT132" s="375"/>
      <c r="BU132" s="375"/>
      <c r="BV132" s="375"/>
      <c r="BW132" s="375"/>
      <c r="BX132" s="375"/>
      <c r="BY132" s="375"/>
      <c r="BZ132" s="375"/>
      <c r="CA132" s="375"/>
      <c r="CB132" s="375"/>
      <c r="CC132" s="376"/>
      <c r="CD132" s="376"/>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320"/>
      <c r="DB132" s="320"/>
      <c r="DC132" s="43"/>
      <c r="DD132" s="377"/>
      <c r="DE132" s="43"/>
      <c r="DF132" s="43"/>
      <c r="DG132" s="43"/>
      <c r="DH132" s="43"/>
      <c r="DI132" s="43"/>
      <c r="DJ132" s="43"/>
      <c r="DK132" s="43"/>
      <c r="DL132" s="43"/>
      <c r="DM132" s="43"/>
      <c r="DN132" s="43"/>
      <c r="DO132" s="43"/>
      <c r="DP132" s="43"/>
      <c r="DQ132" s="43"/>
      <c r="DR132" s="43"/>
      <c r="DS132" s="43"/>
      <c r="DT132" s="43"/>
      <c r="DU132" s="43"/>
      <c r="DV132" s="43"/>
      <c r="DW132" s="43"/>
      <c r="DX132" s="43"/>
      <c r="DY132" s="43"/>
      <c r="DZ132" s="43"/>
      <c r="EA132" s="331"/>
      <c r="EB132" s="331"/>
      <c r="EC132" s="378"/>
      <c r="ED132" s="344"/>
      <c r="EE132" s="331"/>
      <c r="EF132" s="331"/>
      <c r="EG132" s="43"/>
    </row>
    <row r="133" spans="1:137" ht="15.75">
      <c r="A133" s="68" t="s">
        <v>359</v>
      </c>
      <c r="B133" s="198" t="s">
        <v>1296</v>
      </c>
      <c r="C133" s="68" t="s">
        <v>590</v>
      </c>
      <c r="D133" s="199" t="s">
        <v>1190</v>
      </c>
      <c r="E133" s="247">
        <v>100</v>
      </c>
      <c r="F133" s="199" t="s">
        <v>1190</v>
      </c>
      <c r="G133" s="198" t="s">
        <v>1190</v>
      </c>
      <c r="H133" s="440" t="s">
        <v>1190</v>
      </c>
      <c r="I133" s="574" t="s">
        <v>1332</v>
      </c>
      <c r="J133" s="317" t="s">
        <v>1190</v>
      </c>
      <c r="K133" s="1077" t="s">
        <v>1190</v>
      </c>
      <c r="L133" s="1077" t="s">
        <v>1190</v>
      </c>
      <c r="M133" s="1077">
        <v>0</v>
      </c>
      <c r="N133" s="1077">
        <v>0</v>
      </c>
      <c r="O133" s="1077">
        <v>0</v>
      </c>
      <c r="P133" s="1077">
        <v>0</v>
      </c>
      <c r="Q133" s="1077">
        <v>0</v>
      </c>
      <c r="R133" s="1077">
        <v>0</v>
      </c>
      <c r="S133" s="1077">
        <v>0</v>
      </c>
      <c r="T133" s="1077">
        <v>0</v>
      </c>
      <c r="U133" s="1077">
        <v>0</v>
      </c>
      <c r="V133" s="1077">
        <v>0</v>
      </c>
      <c r="W133" s="1077">
        <v>0</v>
      </c>
      <c r="X133" s="1077">
        <v>0</v>
      </c>
      <c r="Y133" s="1077">
        <v>0</v>
      </c>
      <c r="Z133" s="1077">
        <v>0</v>
      </c>
      <c r="AA133" s="1077">
        <v>0</v>
      </c>
      <c r="AB133" s="1077">
        <v>0</v>
      </c>
      <c r="AC133" s="1077">
        <v>0</v>
      </c>
      <c r="AD133" s="1077">
        <v>0</v>
      </c>
      <c r="AE133" s="1077">
        <v>0</v>
      </c>
      <c r="AF133" s="1077">
        <v>0</v>
      </c>
      <c r="AG133" s="1077">
        <v>0</v>
      </c>
      <c r="AH133" s="1077">
        <v>0</v>
      </c>
      <c r="AI133" s="1077">
        <v>0</v>
      </c>
      <c r="AJ133" s="1077">
        <v>0</v>
      </c>
      <c r="AK133" s="1077">
        <v>0</v>
      </c>
      <c r="AL133" s="1077">
        <v>0</v>
      </c>
      <c r="AM133" s="1077">
        <v>0</v>
      </c>
      <c r="AN133" s="1077">
        <v>0</v>
      </c>
      <c r="AO133" s="1077">
        <v>0</v>
      </c>
      <c r="AP133" s="1077">
        <v>0</v>
      </c>
      <c r="AQ133" s="1077">
        <v>0</v>
      </c>
      <c r="AR133" s="1077">
        <v>0</v>
      </c>
      <c r="AS133" s="1077">
        <v>0</v>
      </c>
      <c r="AT133" s="1077">
        <v>0</v>
      </c>
      <c r="AU133" s="1077">
        <v>0</v>
      </c>
      <c r="AV133" s="1077">
        <v>0</v>
      </c>
      <c r="AW133" s="1077">
        <v>0</v>
      </c>
      <c r="AX133" s="1077">
        <v>0</v>
      </c>
      <c r="AY133" s="1077" t="s">
        <v>1333</v>
      </c>
      <c r="AZ133" s="1077" t="s">
        <v>1333</v>
      </c>
      <c r="BA133" s="1077" t="s">
        <v>1333</v>
      </c>
      <c r="BB133" s="1077" t="s">
        <v>1333</v>
      </c>
      <c r="BC133" s="1077">
        <v>0</v>
      </c>
      <c r="BD133" s="1077">
        <v>0</v>
      </c>
      <c r="BE133" s="1077">
        <v>0</v>
      </c>
      <c r="BF133" s="1077">
        <v>0</v>
      </c>
      <c r="BG133" s="201" t="s">
        <v>359</v>
      </c>
      <c r="BH133" s="201" t="s">
        <v>590</v>
      </c>
      <c r="BI133" s="93" t="s">
        <v>1229</v>
      </c>
      <c r="BJ133" s="364">
        <v>113</v>
      </c>
      <c r="BK133" s="441" t="s">
        <v>1180</v>
      </c>
      <c r="BL133" s="331"/>
      <c r="BM133" s="369" t="s">
        <v>792</v>
      </c>
      <c r="BN133" s="375"/>
      <c r="BO133" s="375"/>
      <c r="BP133" s="375"/>
      <c r="BQ133" s="375"/>
      <c r="BR133" s="375"/>
      <c r="BS133" s="375"/>
      <c r="BT133" s="375"/>
      <c r="BU133" s="375"/>
      <c r="BV133" s="375"/>
      <c r="BW133" s="375"/>
      <c r="BX133" s="375"/>
      <c r="BY133" s="375"/>
      <c r="BZ133" s="375"/>
      <c r="CA133" s="375"/>
      <c r="CB133" s="375"/>
      <c r="CC133" s="376"/>
      <c r="CD133" s="376"/>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320"/>
      <c r="DB133" s="43"/>
      <c r="DC133" s="43"/>
      <c r="DD133" s="379"/>
      <c r="DE133" s="43"/>
      <c r="DF133" s="43"/>
      <c r="DG133" s="43"/>
      <c r="DH133" s="43"/>
      <c r="DI133" s="43"/>
      <c r="DJ133" s="43"/>
      <c r="DK133" s="43"/>
      <c r="DL133" s="43"/>
      <c r="DM133" s="43"/>
      <c r="DN133" s="43"/>
      <c r="DO133" s="43"/>
      <c r="DP133" s="43"/>
      <c r="DQ133" s="43"/>
      <c r="DR133" s="43"/>
      <c r="DS133" s="43"/>
      <c r="DT133" s="43"/>
      <c r="DU133" s="43"/>
      <c r="DV133" s="43"/>
      <c r="DW133" s="43"/>
      <c r="DX133" s="43"/>
      <c r="DY133" s="43"/>
      <c r="DZ133" s="43"/>
      <c r="EA133" s="384"/>
      <c r="EB133" s="385"/>
      <c r="EC133" s="386"/>
      <c r="ED133" s="387"/>
      <c r="EE133" s="387"/>
      <c r="EF133" s="387"/>
      <c r="EG133" s="43"/>
    </row>
    <row r="134" spans="1:137" ht="15.75">
      <c r="A134" s="68" t="s">
        <v>152</v>
      </c>
      <c r="B134" s="198" t="s">
        <v>1296</v>
      </c>
      <c r="C134" s="68" t="s">
        <v>659</v>
      </c>
      <c r="D134" s="199">
        <v>0</v>
      </c>
      <c r="E134" s="203" t="s">
        <v>1190</v>
      </c>
      <c r="F134" s="199">
        <v>100</v>
      </c>
      <c r="G134" s="198" t="s">
        <v>1332</v>
      </c>
      <c r="H134" s="440" t="s">
        <v>1190</v>
      </c>
      <c r="I134" s="574" t="s">
        <v>1332</v>
      </c>
      <c r="J134" s="317" t="s">
        <v>1332</v>
      </c>
      <c r="K134" s="1077" t="s">
        <v>1190</v>
      </c>
      <c r="L134" s="1077" t="s">
        <v>1332</v>
      </c>
      <c r="M134" s="1077">
        <v>0</v>
      </c>
      <c r="N134" s="1077">
        <v>2</v>
      </c>
      <c r="O134" s="1077">
        <v>2</v>
      </c>
      <c r="P134" s="1077">
        <v>0</v>
      </c>
      <c r="Q134" s="1077">
        <v>2</v>
      </c>
      <c r="R134" s="1077">
        <v>0</v>
      </c>
      <c r="S134" s="1077">
        <v>0</v>
      </c>
      <c r="T134" s="1077">
        <v>0</v>
      </c>
      <c r="U134" s="1077">
        <v>0</v>
      </c>
      <c r="V134" s="1077">
        <v>0</v>
      </c>
      <c r="W134" s="1077">
        <v>0</v>
      </c>
      <c r="X134" s="1077">
        <v>0</v>
      </c>
      <c r="Y134" s="1077">
        <v>0</v>
      </c>
      <c r="Z134" s="1077">
        <v>0</v>
      </c>
      <c r="AA134" s="1077">
        <v>0</v>
      </c>
      <c r="AB134" s="1077">
        <v>0</v>
      </c>
      <c r="AC134" s="1077">
        <v>0</v>
      </c>
      <c r="AD134" s="1077">
        <v>0</v>
      </c>
      <c r="AE134" s="1077">
        <v>0</v>
      </c>
      <c r="AF134" s="1077">
        <v>0</v>
      </c>
      <c r="AG134" s="1077">
        <v>0</v>
      </c>
      <c r="AH134" s="1077">
        <v>0</v>
      </c>
      <c r="AI134" s="1077">
        <v>0</v>
      </c>
      <c r="AJ134" s="1077">
        <v>0</v>
      </c>
      <c r="AK134" s="1077">
        <v>0</v>
      </c>
      <c r="AL134" s="1077">
        <v>0</v>
      </c>
      <c r="AM134" s="1077">
        <v>0</v>
      </c>
      <c r="AN134" s="1077">
        <v>0</v>
      </c>
      <c r="AO134" s="1077">
        <v>0</v>
      </c>
      <c r="AP134" s="1077">
        <v>0</v>
      </c>
      <c r="AQ134" s="1077">
        <v>0</v>
      </c>
      <c r="AR134" s="1077">
        <v>0</v>
      </c>
      <c r="AS134" s="1077">
        <v>0</v>
      </c>
      <c r="AT134" s="1077">
        <v>0</v>
      </c>
      <c r="AU134" s="1077">
        <v>0</v>
      </c>
      <c r="AV134" s="1077">
        <v>0</v>
      </c>
      <c r="AW134" s="1077">
        <v>0</v>
      </c>
      <c r="AX134" s="1077">
        <v>0</v>
      </c>
      <c r="AY134" s="1077" t="s">
        <v>1333</v>
      </c>
      <c r="AZ134" s="1077" t="s">
        <v>1333</v>
      </c>
      <c r="BA134" s="1077" t="s">
        <v>1333</v>
      </c>
      <c r="BB134" s="1077" t="s">
        <v>1333</v>
      </c>
      <c r="BC134" s="1077">
        <v>0</v>
      </c>
      <c r="BD134" s="1077">
        <v>0</v>
      </c>
      <c r="BE134" s="1077">
        <v>0</v>
      </c>
      <c r="BF134" s="1077">
        <v>0</v>
      </c>
      <c r="BG134" s="201" t="s">
        <v>152</v>
      </c>
      <c r="BH134" s="201" t="s">
        <v>659</v>
      </c>
      <c r="BI134" s="93" t="s">
        <v>1229</v>
      </c>
      <c r="BJ134" s="364">
        <v>113</v>
      </c>
      <c r="BK134" s="441" t="s">
        <v>882</v>
      </c>
      <c r="BM134" s="369" t="s">
        <v>792</v>
      </c>
      <c r="BN134" s="375"/>
      <c r="BO134" s="375"/>
      <c r="BP134" s="375"/>
      <c r="BQ134" s="375"/>
      <c r="BR134" s="375"/>
      <c r="BS134" s="375"/>
      <c r="BT134" s="375"/>
      <c r="BU134" s="375"/>
      <c r="BV134" s="375"/>
      <c r="BW134" s="375"/>
      <c r="BX134" s="375"/>
      <c r="BY134" s="375"/>
      <c r="BZ134" s="375"/>
      <c r="CA134" s="375"/>
      <c r="CB134" s="375"/>
      <c r="CC134" s="376"/>
      <c r="CD134" s="376"/>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320"/>
      <c r="DB134" s="320"/>
      <c r="DC134" s="43"/>
      <c r="DD134" s="377"/>
      <c r="DE134" s="43"/>
      <c r="DF134" s="43"/>
      <c r="DG134" s="43"/>
      <c r="DH134" s="43"/>
      <c r="DI134" s="43"/>
      <c r="DJ134" s="43"/>
      <c r="DK134" s="43"/>
      <c r="DL134" s="43"/>
      <c r="DM134" s="43"/>
      <c r="DN134" s="43"/>
      <c r="DO134" s="43"/>
      <c r="DP134" s="43"/>
      <c r="DQ134" s="43"/>
      <c r="DR134" s="43"/>
      <c r="DS134" s="43"/>
      <c r="DT134" s="43"/>
      <c r="DU134" s="43"/>
      <c r="DV134" s="43"/>
      <c r="DW134" s="43"/>
      <c r="DX134" s="43"/>
      <c r="DY134" s="43"/>
      <c r="DZ134" s="43"/>
      <c r="EA134" s="331"/>
      <c r="EB134" s="331"/>
      <c r="EC134" s="378"/>
      <c r="ED134" s="344"/>
      <c r="EE134" s="331"/>
      <c r="EF134" s="331"/>
      <c r="EG134" s="43"/>
    </row>
    <row r="135" spans="1:137" ht="15.75">
      <c r="A135" s="68" t="s">
        <v>30</v>
      </c>
      <c r="B135" s="198" t="s">
        <v>1296</v>
      </c>
      <c r="C135" s="68" t="s">
        <v>657</v>
      </c>
      <c r="D135" s="199" t="s">
        <v>1190</v>
      </c>
      <c r="E135" s="203" t="s">
        <v>1190</v>
      </c>
      <c r="F135" s="199" t="s">
        <v>1190</v>
      </c>
      <c r="G135" s="198" t="s">
        <v>1190</v>
      </c>
      <c r="H135" s="440" t="s">
        <v>1332</v>
      </c>
      <c r="I135" s="574" t="s">
        <v>1972</v>
      </c>
      <c r="J135" s="317" t="s">
        <v>1190</v>
      </c>
      <c r="K135" s="1077" t="s">
        <v>1190</v>
      </c>
      <c r="L135" s="1077" t="s">
        <v>1332</v>
      </c>
      <c r="M135" s="1077">
        <v>0</v>
      </c>
      <c r="N135" s="1077">
        <v>1</v>
      </c>
      <c r="O135" s="1077">
        <v>0</v>
      </c>
      <c r="P135" s="1077">
        <v>1</v>
      </c>
      <c r="Q135" s="1077">
        <v>1</v>
      </c>
      <c r="R135" s="1077">
        <v>0</v>
      </c>
      <c r="S135" s="1077">
        <v>0</v>
      </c>
      <c r="T135" s="1077">
        <v>0</v>
      </c>
      <c r="U135" s="1077">
        <v>0</v>
      </c>
      <c r="V135" s="1077">
        <v>0</v>
      </c>
      <c r="W135" s="1077">
        <v>0</v>
      </c>
      <c r="X135" s="1077">
        <v>0</v>
      </c>
      <c r="Y135" s="1077">
        <v>0</v>
      </c>
      <c r="Z135" s="1077">
        <v>0</v>
      </c>
      <c r="AA135" s="1077">
        <v>0</v>
      </c>
      <c r="AB135" s="1077">
        <v>0</v>
      </c>
      <c r="AC135" s="1077">
        <v>0</v>
      </c>
      <c r="AD135" s="1077">
        <v>0</v>
      </c>
      <c r="AE135" s="1077">
        <v>0</v>
      </c>
      <c r="AF135" s="1077">
        <v>0</v>
      </c>
      <c r="AG135" s="1077">
        <v>0</v>
      </c>
      <c r="AH135" s="1077">
        <v>0</v>
      </c>
      <c r="AI135" s="1077">
        <v>0</v>
      </c>
      <c r="AJ135" s="1077">
        <v>0</v>
      </c>
      <c r="AK135" s="1077">
        <v>0</v>
      </c>
      <c r="AL135" s="1077">
        <v>0</v>
      </c>
      <c r="AM135" s="1077">
        <v>0</v>
      </c>
      <c r="AN135" s="1077">
        <v>0</v>
      </c>
      <c r="AO135" s="1077">
        <v>0</v>
      </c>
      <c r="AP135" s="1077">
        <v>0</v>
      </c>
      <c r="AQ135" s="1077">
        <v>0</v>
      </c>
      <c r="AR135" s="1077">
        <v>0</v>
      </c>
      <c r="AS135" s="1077">
        <v>0</v>
      </c>
      <c r="AT135" s="1077">
        <v>0</v>
      </c>
      <c r="AU135" s="1077">
        <v>0</v>
      </c>
      <c r="AV135" s="1077">
        <v>0</v>
      </c>
      <c r="AW135" s="1077">
        <v>0</v>
      </c>
      <c r="AX135" s="1077">
        <v>0</v>
      </c>
      <c r="AY135" s="1077" t="s">
        <v>1333</v>
      </c>
      <c r="AZ135" s="1077" t="s">
        <v>1333</v>
      </c>
      <c r="BA135" s="1077" t="s">
        <v>1333</v>
      </c>
      <c r="BB135" s="1077" t="s">
        <v>1333</v>
      </c>
      <c r="BC135" s="1077">
        <v>0</v>
      </c>
      <c r="BD135" s="1077">
        <v>0</v>
      </c>
      <c r="BE135" s="1077">
        <v>0</v>
      </c>
      <c r="BF135" s="1077">
        <v>0</v>
      </c>
      <c r="BG135" s="201" t="s">
        <v>30</v>
      </c>
      <c r="BH135" s="201" t="s">
        <v>657</v>
      </c>
      <c r="BI135" s="93" t="s">
        <v>1229</v>
      </c>
      <c r="BJ135" s="364">
        <v>113</v>
      </c>
      <c r="BK135" s="441" t="s">
        <v>1179</v>
      </c>
      <c r="BM135" s="369" t="s">
        <v>792</v>
      </c>
      <c r="BN135" s="375"/>
      <c r="BO135" s="375"/>
      <c r="BP135" s="375"/>
      <c r="BQ135" s="375"/>
      <c r="BR135" s="375"/>
      <c r="BS135" s="375"/>
      <c r="BT135" s="375"/>
      <c r="BU135" s="375"/>
      <c r="BV135" s="375"/>
      <c r="BW135" s="375"/>
      <c r="BX135" s="375"/>
      <c r="BY135" s="375"/>
      <c r="BZ135" s="375"/>
      <c r="CA135" s="375"/>
      <c r="CB135" s="375"/>
      <c r="CC135" s="376"/>
      <c r="CD135" s="376"/>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320"/>
      <c r="DB135" s="320"/>
      <c r="DC135" s="43"/>
      <c r="DD135" s="377"/>
      <c r="DE135" s="43"/>
      <c r="DF135" s="43"/>
      <c r="DG135" s="43"/>
      <c r="DH135" s="43"/>
      <c r="DI135" s="43"/>
      <c r="DJ135" s="43"/>
      <c r="DK135" s="43"/>
      <c r="DL135" s="43"/>
      <c r="DM135" s="43"/>
      <c r="DN135" s="43"/>
      <c r="DO135" s="43"/>
      <c r="DP135" s="43"/>
      <c r="DQ135" s="43"/>
      <c r="DR135" s="43"/>
      <c r="DS135" s="43"/>
      <c r="DT135" s="43"/>
      <c r="DU135" s="43"/>
      <c r="DV135" s="43"/>
      <c r="DW135" s="43"/>
      <c r="DX135" s="43"/>
      <c r="DY135" s="43"/>
      <c r="DZ135" s="43"/>
      <c r="EA135" s="331"/>
      <c r="EB135" s="331"/>
      <c r="EC135" s="378"/>
      <c r="ED135" s="344"/>
      <c r="EE135" s="331"/>
      <c r="EF135" s="331"/>
      <c r="EG135" s="43"/>
    </row>
    <row r="136" spans="1:137" ht="15.75">
      <c r="A136" s="68" t="s">
        <v>9</v>
      </c>
      <c r="B136" s="198" t="s">
        <v>1296</v>
      </c>
      <c r="C136" s="68" t="s">
        <v>524</v>
      </c>
      <c r="D136" s="199" t="s">
        <v>1190</v>
      </c>
      <c r="E136" s="247">
        <v>100</v>
      </c>
      <c r="F136" s="199" t="s">
        <v>1190</v>
      </c>
      <c r="G136" s="198" t="s">
        <v>1332</v>
      </c>
      <c r="H136" s="440" t="s">
        <v>1332</v>
      </c>
      <c r="I136" s="574" t="s">
        <v>1332</v>
      </c>
      <c r="J136" s="317" t="s">
        <v>1332</v>
      </c>
      <c r="K136" s="1077" t="s">
        <v>1190</v>
      </c>
      <c r="L136" s="1077" t="s">
        <v>1190</v>
      </c>
      <c r="M136" s="1077">
        <v>0</v>
      </c>
      <c r="N136" s="1077">
        <v>0</v>
      </c>
      <c r="O136" s="1077">
        <v>0</v>
      </c>
      <c r="P136" s="1077">
        <v>0</v>
      </c>
      <c r="Q136" s="1077">
        <v>0</v>
      </c>
      <c r="R136" s="1077">
        <v>0</v>
      </c>
      <c r="S136" s="1077">
        <v>0</v>
      </c>
      <c r="T136" s="1077">
        <v>0</v>
      </c>
      <c r="U136" s="1077">
        <v>0</v>
      </c>
      <c r="V136" s="1077">
        <v>0</v>
      </c>
      <c r="W136" s="1077">
        <v>0</v>
      </c>
      <c r="X136" s="1077">
        <v>0</v>
      </c>
      <c r="Y136" s="1077">
        <v>0</v>
      </c>
      <c r="Z136" s="1077">
        <v>0</v>
      </c>
      <c r="AA136" s="1077">
        <v>0</v>
      </c>
      <c r="AB136" s="1077">
        <v>0</v>
      </c>
      <c r="AC136" s="1077">
        <v>0</v>
      </c>
      <c r="AD136" s="1077">
        <v>0</v>
      </c>
      <c r="AE136" s="1077">
        <v>0</v>
      </c>
      <c r="AF136" s="1077">
        <v>0</v>
      </c>
      <c r="AG136" s="1077">
        <v>0</v>
      </c>
      <c r="AH136" s="1077">
        <v>0</v>
      </c>
      <c r="AI136" s="1077">
        <v>0</v>
      </c>
      <c r="AJ136" s="1077">
        <v>0</v>
      </c>
      <c r="AK136" s="1077">
        <v>0</v>
      </c>
      <c r="AL136" s="1077">
        <v>0</v>
      </c>
      <c r="AM136" s="1077">
        <v>0</v>
      </c>
      <c r="AN136" s="1077">
        <v>0</v>
      </c>
      <c r="AO136" s="1077">
        <v>0</v>
      </c>
      <c r="AP136" s="1077">
        <v>0</v>
      </c>
      <c r="AQ136" s="1077">
        <v>0</v>
      </c>
      <c r="AR136" s="1077">
        <v>0</v>
      </c>
      <c r="AS136" s="1077">
        <v>0</v>
      </c>
      <c r="AT136" s="1077">
        <v>0</v>
      </c>
      <c r="AU136" s="1077">
        <v>0</v>
      </c>
      <c r="AV136" s="1077">
        <v>0</v>
      </c>
      <c r="AW136" s="1077">
        <v>0</v>
      </c>
      <c r="AX136" s="1077">
        <v>0</v>
      </c>
      <c r="AY136" s="1077" t="s">
        <v>1333</v>
      </c>
      <c r="AZ136" s="1077" t="s">
        <v>1333</v>
      </c>
      <c r="BA136" s="1077" t="s">
        <v>1333</v>
      </c>
      <c r="BB136" s="1077" t="s">
        <v>1333</v>
      </c>
      <c r="BC136" s="1077">
        <v>0</v>
      </c>
      <c r="BD136" s="1077">
        <v>0</v>
      </c>
      <c r="BE136" s="1077">
        <v>0</v>
      </c>
      <c r="BF136" s="1077">
        <v>0</v>
      </c>
      <c r="BG136" s="201" t="s">
        <v>9</v>
      </c>
      <c r="BH136" s="201" t="s">
        <v>524</v>
      </c>
      <c r="BI136" s="93" t="s">
        <v>1229</v>
      </c>
      <c r="BJ136" s="364">
        <v>113</v>
      </c>
      <c r="BK136" s="441" t="s">
        <v>882</v>
      </c>
      <c r="BL136" s="331"/>
      <c r="BM136" s="369" t="s">
        <v>792</v>
      </c>
      <c r="BN136" s="375"/>
      <c r="BO136" s="375"/>
      <c r="BP136" s="375"/>
      <c r="BQ136" s="375"/>
      <c r="BR136" s="375"/>
      <c r="BS136" s="375"/>
      <c r="BT136" s="375"/>
      <c r="BU136" s="375"/>
      <c r="BV136" s="375"/>
      <c r="BW136" s="375"/>
      <c r="BX136" s="375"/>
      <c r="BY136" s="375"/>
      <c r="BZ136" s="375"/>
      <c r="CA136" s="375"/>
      <c r="CB136" s="375"/>
      <c r="CC136" s="376"/>
      <c r="CD136" s="376"/>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320"/>
      <c r="DB136" s="320"/>
      <c r="DC136" s="43"/>
      <c r="DD136" s="377"/>
      <c r="DE136" s="43"/>
      <c r="DF136" s="43"/>
      <c r="DG136" s="43"/>
      <c r="DH136" s="43"/>
      <c r="DI136" s="43"/>
      <c r="DJ136" s="43"/>
      <c r="DK136" s="43"/>
      <c r="DL136" s="43"/>
      <c r="DM136" s="43"/>
      <c r="DN136" s="43"/>
      <c r="DO136" s="43"/>
      <c r="DP136" s="43"/>
      <c r="DQ136" s="43"/>
      <c r="DR136" s="43"/>
      <c r="DS136" s="43"/>
      <c r="DT136" s="43"/>
      <c r="DU136" s="43"/>
      <c r="DV136" s="43"/>
      <c r="DW136" s="43"/>
      <c r="DX136" s="43"/>
      <c r="DY136" s="43"/>
      <c r="DZ136" s="43"/>
      <c r="EA136" s="331"/>
      <c r="EB136" s="331"/>
      <c r="EC136" s="378"/>
      <c r="ED136" s="344"/>
      <c r="EE136" s="331"/>
      <c r="EF136" s="331"/>
      <c r="EG136" s="43"/>
    </row>
    <row r="137" spans="1:137" ht="15.75">
      <c r="A137" s="68" t="s">
        <v>264</v>
      </c>
      <c r="B137" s="198" t="s">
        <v>1296</v>
      </c>
      <c r="C137" s="68" t="s">
        <v>809</v>
      </c>
      <c r="D137" s="199" t="s">
        <v>1190</v>
      </c>
      <c r="E137" s="247">
        <v>100</v>
      </c>
      <c r="F137" s="199">
        <v>100</v>
      </c>
      <c r="G137" s="198" t="s">
        <v>1190</v>
      </c>
      <c r="H137" s="440" t="s">
        <v>1332</v>
      </c>
      <c r="I137" s="574" t="s">
        <v>1332</v>
      </c>
      <c r="J137" s="317" t="s">
        <v>1332</v>
      </c>
      <c r="K137" s="1077">
        <v>100</v>
      </c>
      <c r="L137" s="1077" t="s">
        <v>1332</v>
      </c>
      <c r="M137" s="1077">
        <v>0</v>
      </c>
      <c r="N137" s="1077">
        <v>5</v>
      </c>
      <c r="O137" s="1077">
        <v>3</v>
      </c>
      <c r="P137" s="1077">
        <v>2</v>
      </c>
      <c r="Q137" s="1077">
        <v>5</v>
      </c>
      <c r="R137" s="1077">
        <v>0</v>
      </c>
      <c r="S137" s="1077">
        <v>0</v>
      </c>
      <c r="T137" s="1077">
        <v>0</v>
      </c>
      <c r="U137" s="1077">
        <v>0</v>
      </c>
      <c r="V137" s="1077">
        <v>0</v>
      </c>
      <c r="W137" s="1077">
        <v>0</v>
      </c>
      <c r="X137" s="1077">
        <v>0</v>
      </c>
      <c r="Y137" s="1077">
        <v>0</v>
      </c>
      <c r="Z137" s="1077">
        <v>0</v>
      </c>
      <c r="AA137" s="1077">
        <v>0</v>
      </c>
      <c r="AB137" s="1077">
        <v>0</v>
      </c>
      <c r="AC137" s="1077">
        <v>0</v>
      </c>
      <c r="AD137" s="1077">
        <v>0</v>
      </c>
      <c r="AE137" s="1077">
        <v>0</v>
      </c>
      <c r="AF137" s="1077">
        <v>0</v>
      </c>
      <c r="AG137" s="1077">
        <v>0</v>
      </c>
      <c r="AH137" s="1077">
        <v>0</v>
      </c>
      <c r="AI137" s="1077">
        <v>0</v>
      </c>
      <c r="AJ137" s="1077">
        <v>0</v>
      </c>
      <c r="AK137" s="1077">
        <v>0</v>
      </c>
      <c r="AL137" s="1077">
        <v>0</v>
      </c>
      <c r="AM137" s="1077">
        <v>0</v>
      </c>
      <c r="AN137" s="1077">
        <v>0</v>
      </c>
      <c r="AO137" s="1077">
        <v>0</v>
      </c>
      <c r="AP137" s="1077">
        <v>0</v>
      </c>
      <c r="AQ137" s="1077">
        <v>0</v>
      </c>
      <c r="AR137" s="1077">
        <v>0</v>
      </c>
      <c r="AS137" s="1077">
        <v>0</v>
      </c>
      <c r="AT137" s="1077">
        <v>0</v>
      </c>
      <c r="AU137" s="1077">
        <v>0</v>
      </c>
      <c r="AV137" s="1077">
        <v>0</v>
      </c>
      <c r="AW137" s="1077">
        <v>0</v>
      </c>
      <c r="AX137" s="1077">
        <v>0</v>
      </c>
      <c r="AY137" s="1077" t="s">
        <v>1333</v>
      </c>
      <c r="AZ137" s="1077" t="s">
        <v>1333</v>
      </c>
      <c r="BA137" s="1077" t="s">
        <v>1333</v>
      </c>
      <c r="BB137" s="1077" t="s">
        <v>1333</v>
      </c>
      <c r="BC137" s="1077">
        <v>0</v>
      </c>
      <c r="BD137" s="1077">
        <v>0</v>
      </c>
      <c r="BE137" s="1077">
        <v>0</v>
      </c>
      <c r="BF137" s="1077">
        <v>0</v>
      </c>
      <c r="BG137" s="201" t="s">
        <v>264</v>
      </c>
      <c r="BH137" s="201" t="s">
        <v>809</v>
      </c>
      <c r="BI137" s="93" t="s">
        <v>1258</v>
      </c>
      <c r="BJ137" s="364">
        <v>113</v>
      </c>
      <c r="BK137" s="441" t="s">
        <v>882</v>
      </c>
      <c r="BM137" s="369" t="s">
        <v>792</v>
      </c>
      <c r="BN137" s="375"/>
      <c r="BO137" s="375"/>
      <c r="BP137" s="375"/>
      <c r="BQ137" s="375"/>
      <c r="BR137" s="375"/>
      <c r="BS137" s="375"/>
      <c r="BT137" s="375"/>
      <c r="BU137" s="375"/>
      <c r="BV137" s="375"/>
      <c r="BW137" s="375"/>
      <c r="BX137" s="375"/>
      <c r="BY137" s="375"/>
      <c r="BZ137" s="375"/>
      <c r="CA137" s="375"/>
      <c r="CB137" s="375"/>
      <c r="CC137" s="376"/>
      <c r="CD137" s="376"/>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320"/>
      <c r="DB137" s="320"/>
      <c r="DC137" s="43"/>
      <c r="DD137" s="379"/>
      <c r="DE137" s="43"/>
      <c r="DF137" s="43"/>
      <c r="DG137" s="43"/>
      <c r="DH137" s="43"/>
      <c r="DI137" s="43"/>
      <c r="DJ137" s="43"/>
      <c r="DK137" s="43"/>
      <c r="DL137" s="43"/>
      <c r="DM137" s="43"/>
      <c r="DN137" s="43"/>
      <c r="DO137" s="43"/>
      <c r="DP137" s="43"/>
      <c r="DQ137" s="43"/>
      <c r="DR137" s="43"/>
      <c r="DS137" s="43"/>
      <c r="DT137" s="43"/>
      <c r="DU137" s="43"/>
      <c r="DV137" s="43"/>
      <c r="DW137" s="43"/>
      <c r="DX137" s="43"/>
      <c r="DY137" s="43"/>
      <c r="DZ137" s="43"/>
      <c r="EA137" s="331"/>
      <c r="EB137" s="331"/>
      <c r="EC137" s="378"/>
      <c r="ED137" s="344"/>
      <c r="EE137" s="331"/>
      <c r="EF137" s="331"/>
      <c r="EG137" s="43"/>
    </row>
    <row r="138" spans="1:137" ht="15.75">
      <c r="A138" s="68" t="s">
        <v>1145</v>
      </c>
      <c r="B138" s="198" t="s">
        <v>1296</v>
      </c>
      <c r="C138" s="68" t="s">
        <v>538</v>
      </c>
      <c r="D138" s="199">
        <v>100</v>
      </c>
      <c r="E138" s="203" t="s">
        <v>1190</v>
      </c>
      <c r="F138" s="199">
        <v>100</v>
      </c>
      <c r="G138" s="198" t="s">
        <v>1190</v>
      </c>
      <c r="H138" s="440" t="s">
        <v>1332</v>
      </c>
      <c r="I138" s="574" t="s">
        <v>1972</v>
      </c>
      <c r="J138" s="317" t="s">
        <v>1332</v>
      </c>
      <c r="K138" s="1077" t="s">
        <v>1190</v>
      </c>
      <c r="L138" s="1077" t="s">
        <v>1190</v>
      </c>
      <c r="M138" s="1077">
        <v>0</v>
      </c>
      <c r="N138" s="1077">
        <v>0</v>
      </c>
      <c r="O138" s="1077">
        <v>0</v>
      </c>
      <c r="P138" s="1077">
        <v>0</v>
      </c>
      <c r="Q138" s="1077">
        <v>0</v>
      </c>
      <c r="R138" s="1077">
        <v>0</v>
      </c>
      <c r="S138" s="1077">
        <v>0</v>
      </c>
      <c r="T138" s="1077">
        <v>0</v>
      </c>
      <c r="U138" s="1077">
        <v>0</v>
      </c>
      <c r="V138" s="1077">
        <v>0</v>
      </c>
      <c r="W138" s="1077">
        <v>0</v>
      </c>
      <c r="X138" s="1077">
        <v>0</v>
      </c>
      <c r="Y138" s="1077">
        <v>0</v>
      </c>
      <c r="Z138" s="1077">
        <v>0</v>
      </c>
      <c r="AA138" s="1077">
        <v>0</v>
      </c>
      <c r="AB138" s="1077">
        <v>0</v>
      </c>
      <c r="AC138" s="1077">
        <v>0</v>
      </c>
      <c r="AD138" s="1077">
        <v>0</v>
      </c>
      <c r="AE138" s="1077">
        <v>0</v>
      </c>
      <c r="AF138" s="1077">
        <v>0</v>
      </c>
      <c r="AG138" s="1077">
        <v>0</v>
      </c>
      <c r="AH138" s="1077">
        <v>0</v>
      </c>
      <c r="AI138" s="1077">
        <v>0</v>
      </c>
      <c r="AJ138" s="1077">
        <v>0</v>
      </c>
      <c r="AK138" s="1077">
        <v>0</v>
      </c>
      <c r="AL138" s="1077">
        <v>0</v>
      </c>
      <c r="AM138" s="1077">
        <v>0</v>
      </c>
      <c r="AN138" s="1077">
        <v>0</v>
      </c>
      <c r="AO138" s="1077">
        <v>0</v>
      </c>
      <c r="AP138" s="1077">
        <v>0</v>
      </c>
      <c r="AQ138" s="1077">
        <v>0</v>
      </c>
      <c r="AR138" s="1077">
        <v>0</v>
      </c>
      <c r="AS138" s="1077">
        <v>0</v>
      </c>
      <c r="AT138" s="1077">
        <v>0</v>
      </c>
      <c r="AU138" s="1077">
        <v>0</v>
      </c>
      <c r="AV138" s="1077">
        <v>0</v>
      </c>
      <c r="AW138" s="1077">
        <v>0</v>
      </c>
      <c r="AX138" s="1077">
        <v>0</v>
      </c>
      <c r="AY138" s="1077" t="s">
        <v>1333</v>
      </c>
      <c r="AZ138" s="1077" t="s">
        <v>1333</v>
      </c>
      <c r="BA138" s="1077" t="s">
        <v>1333</v>
      </c>
      <c r="BB138" s="1077" t="s">
        <v>1333</v>
      </c>
      <c r="BC138" s="1077">
        <v>0</v>
      </c>
      <c r="BD138" s="1077">
        <v>0</v>
      </c>
      <c r="BE138" s="1077">
        <v>0</v>
      </c>
      <c r="BF138" s="1077">
        <v>0</v>
      </c>
      <c r="BG138" s="201" t="s">
        <v>1145</v>
      </c>
      <c r="BH138" s="201" t="s">
        <v>538</v>
      </c>
      <c r="BI138" s="93" t="s">
        <v>1229</v>
      </c>
      <c r="BJ138" s="364">
        <v>113</v>
      </c>
      <c r="BK138" s="441" t="s">
        <v>1180</v>
      </c>
      <c r="BL138" s="331"/>
      <c r="BM138" s="369" t="s">
        <v>792</v>
      </c>
      <c r="BN138" s="375"/>
      <c r="BO138" s="375"/>
      <c r="BP138" s="375"/>
      <c r="BQ138" s="375"/>
      <c r="BR138" s="375"/>
      <c r="BS138" s="375"/>
      <c r="BT138" s="375"/>
      <c r="BU138" s="375"/>
      <c r="BV138" s="375"/>
      <c r="BW138" s="375"/>
      <c r="BX138" s="375"/>
      <c r="BY138" s="375"/>
      <c r="BZ138" s="375"/>
      <c r="CA138" s="375"/>
      <c r="CB138" s="375"/>
      <c r="CC138" s="376"/>
      <c r="CD138" s="376"/>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320"/>
      <c r="DB138" s="320"/>
      <c r="DC138" s="43"/>
      <c r="DD138" s="377"/>
      <c r="DE138" s="43"/>
      <c r="DF138" s="43"/>
      <c r="DG138" s="43"/>
      <c r="DH138" s="43"/>
      <c r="DI138" s="43"/>
      <c r="DJ138" s="43"/>
      <c r="DK138" s="43"/>
      <c r="DL138" s="43"/>
      <c r="DM138" s="43"/>
      <c r="DN138" s="43"/>
      <c r="DO138" s="43"/>
      <c r="DP138" s="43"/>
      <c r="DQ138" s="43"/>
      <c r="DR138" s="43"/>
      <c r="DS138" s="43"/>
      <c r="DT138" s="43"/>
      <c r="DU138" s="43"/>
      <c r="DV138" s="43"/>
      <c r="DW138" s="43"/>
      <c r="DX138" s="43"/>
      <c r="DY138" s="43"/>
      <c r="DZ138" s="43"/>
      <c r="EA138" s="331"/>
      <c r="EB138" s="331"/>
      <c r="EC138" s="378"/>
      <c r="ED138" s="344"/>
      <c r="EE138" s="331"/>
      <c r="EF138" s="331"/>
      <c r="EG138" s="43"/>
    </row>
    <row r="139" spans="1:137" ht="15.75">
      <c r="A139" s="68" t="s">
        <v>206</v>
      </c>
      <c r="B139" s="198" t="s">
        <v>1296</v>
      </c>
      <c r="C139" s="68" t="s">
        <v>782</v>
      </c>
      <c r="D139" s="199" t="s">
        <v>1190</v>
      </c>
      <c r="E139" s="247">
        <v>100</v>
      </c>
      <c r="F139" s="199">
        <v>100</v>
      </c>
      <c r="G139" s="198" t="s">
        <v>1332</v>
      </c>
      <c r="H139" s="440" t="s">
        <v>1332</v>
      </c>
      <c r="I139" s="574" t="s">
        <v>1332</v>
      </c>
      <c r="J139" s="317" t="s">
        <v>1332</v>
      </c>
      <c r="K139" s="1077">
        <v>100</v>
      </c>
      <c r="L139" s="1077" t="s">
        <v>1332</v>
      </c>
      <c r="M139" s="1077">
        <v>0</v>
      </c>
      <c r="N139" s="1077">
        <v>1</v>
      </c>
      <c r="O139" s="1077">
        <v>0</v>
      </c>
      <c r="P139" s="1077">
        <v>1</v>
      </c>
      <c r="Q139" s="1077">
        <v>1</v>
      </c>
      <c r="R139" s="1077">
        <v>0</v>
      </c>
      <c r="S139" s="1077">
        <v>0</v>
      </c>
      <c r="T139" s="1077">
        <v>0</v>
      </c>
      <c r="U139" s="1077">
        <v>0</v>
      </c>
      <c r="V139" s="1077">
        <v>0</v>
      </c>
      <c r="W139" s="1077">
        <v>0</v>
      </c>
      <c r="X139" s="1077">
        <v>0</v>
      </c>
      <c r="Y139" s="1077">
        <v>0</v>
      </c>
      <c r="Z139" s="1077">
        <v>0</v>
      </c>
      <c r="AA139" s="1077">
        <v>0</v>
      </c>
      <c r="AB139" s="1077">
        <v>0</v>
      </c>
      <c r="AC139" s="1077">
        <v>0</v>
      </c>
      <c r="AD139" s="1077">
        <v>0</v>
      </c>
      <c r="AE139" s="1077">
        <v>0</v>
      </c>
      <c r="AF139" s="1077">
        <v>0</v>
      </c>
      <c r="AG139" s="1077">
        <v>0</v>
      </c>
      <c r="AH139" s="1077">
        <v>0</v>
      </c>
      <c r="AI139" s="1077">
        <v>0</v>
      </c>
      <c r="AJ139" s="1077">
        <v>0</v>
      </c>
      <c r="AK139" s="1077">
        <v>0</v>
      </c>
      <c r="AL139" s="1077">
        <v>0</v>
      </c>
      <c r="AM139" s="1077">
        <v>0</v>
      </c>
      <c r="AN139" s="1077">
        <v>0</v>
      </c>
      <c r="AO139" s="1077">
        <v>0</v>
      </c>
      <c r="AP139" s="1077">
        <v>0</v>
      </c>
      <c r="AQ139" s="1077">
        <v>0</v>
      </c>
      <c r="AR139" s="1077">
        <v>0</v>
      </c>
      <c r="AS139" s="1077">
        <v>0</v>
      </c>
      <c r="AT139" s="1077">
        <v>0</v>
      </c>
      <c r="AU139" s="1077">
        <v>0</v>
      </c>
      <c r="AV139" s="1077">
        <v>0</v>
      </c>
      <c r="AW139" s="1077">
        <v>0</v>
      </c>
      <c r="AX139" s="1077">
        <v>0</v>
      </c>
      <c r="AY139" s="1077" t="s">
        <v>1333</v>
      </c>
      <c r="AZ139" s="1077" t="s">
        <v>1333</v>
      </c>
      <c r="BA139" s="1077" t="s">
        <v>1333</v>
      </c>
      <c r="BB139" s="1077" t="s">
        <v>1333</v>
      </c>
      <c r="BC139" s="1077">
        <v>0</v>
      </c>
      <c r="BD139" s="1077">
        <v>0</v>
      </c>
      <c r="BE139" s="1077">
        <v>0</v>
      </c>
      <c r="BF139" s="1077">
        <v>0</v>
      </c>
      <c r="BG139" s="201" t="s">
        <v>206</v>
      </c>
      <c r="BH139" s="201" t="s">
        <v>782</v>
      </c>
      <c r="BI139" s="93" t="s">
        <v>1258</v>
      </c>
      <c r="BJ139" s="364">
        <v>113</v>
      </c>
      <c r="BK139" s="441" t="s">
        <v>882</v>
      </c>
      <c r="BM139" s="369" t="s">
        <v>792</v>
      </c>
      <c r="BN139" s="375"/>
      <c r="BO139" s="375"/>
      <c r="BP139" s="375"/>
      <c r="BQ139" s="375"/>
      <c r="BR139" s="375"/>
      <c r="BS139" s="375"/>
      <c r="BT139" s="375"/>
      <c r="BU139" s="375"/>
      <c r="BV139" s="375"/>
      <c r="BW139" s="375"/>
      <c r="BX139" s="375"/>
      <c r="BY139" s="375"/>
      <c r="BZ139" s="375"/>
      <c r="CA139" s="375"/>
      <c r="CB139" s="375"/>
      <c r="CC139" s="376"/>
      <c r="CD139" s="376"/>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320"/>
      <c r="DB139" s="320"/>
      <c r="DC139" s="43"/>
      <c r="DD139" s="379"/>
      <c r="DE139" s="43"/>
      <c r="DF139" s="43"/>
      <c r="DG139" s="43"/>
      <c r="DH139" s="43"/>
      <c r="DI139" s="43"/>
      <c r="DJ139" s="43"/>
      <c r="DK139" s="43"/>
      <c r="DL139" s="43"/>
      <c r="DM139" s="43"/>
      <c r="DN139" s="43"/>
      <c r="DO139" s="43"/>
      <c r="DP139" s="43"/>
      <c r="DQ139" s="43"/>
      <c r="DR139" s="43"/>
      <c r="DS139" s="43"/>
      <c r="DT139" s="43"/>
      <c r="DU139" s="43"/>
      <c r="DV139" s="43"/>
      <c r="DW139" s="43"/>
      <c r="DX139" s="43"/>
      <c r="DY139" s="43"/>
      <c r="DZ139" s="43"/>
      <c r="EA139" s="331"/>
      <c r="EB139" s="331"/>
      <c r="EC139" s="378"/>
      <c r="ED139" s="344"/>
      <c r="EE139" s="331"/>
      <c r="EF139" s="331"/>
      <c r="EG139" s="43"/>
    </row>
    <row r="140" spans="1:137" ht="15.75">
      <c r="A140" s="68" t="s">
        <v>58</v>
      </c>
      <c r="B140" s="198" t="s">
        <v>1296</v>
      </c>
      <c r="C140" s="68" t="s">
        <v>511</v>
      </c>
      <c r="D140" s="199">
        <v>100</v>
      </c>
      <c r="E140" s="247">
        <v>100</v>
      </c>
      <c r="F140" s="199">
        <v>100</v>
      </c>
      <c r="G140" s="198" t="s">
        <v>1190</v>
      </c>
      <c r="H140" s="440" t="s">
        <v>1332</v>
      </c>
      <c r="I140" s="574" t="s">
        <v>1332</v>
      </c>
      <c r="J140" s="317" t="s">
        <v>1332</v>
      </c>
      <c r="K140" s="1077">
        <v>100</v>
      </c>
      <c r="L140" s="1077" t="s">
        <v>1332</v>
      </c>
      <c r="M140" s="1077">
        <v>1</v>
      </c>
      <c r="N140" s="1077">
        <v>4</v>
      </c>
      <c r="O140" s="1077">
        <v>4</v>
      </c>
      <c r="P140" s="1077">
        <v>0</v>
      </c>
      <c r="Q140" s="1077">
        <v>4</v>
      </c>
      <c r="R140" s="1077">
        <v>0</v>
      </c>
      <c r="S140" s="1077">
        <v>0</v>
      </c>
      <c r="T140" s="1077">
        <v>0</v>
      </c>
      <c r="U140" s="1077">
        <v>0</v>
      </c>
      <c r="V140" s="1077">
        <v>0</v>
      </c>
      <c r="W140" s="1077">
        <v>0</v>
      </c>
      <c r="X140" s="1077">
        <v>0</v>
      </c>
      <c r="Y140" s="1077">
        <v>0</v>
      </c>
      <c r="Z140" s="1077">
        <v>0</v>
      </c>
      <c r="AA140" s="1077">
        <v>0</v>
      </c>
      <c r="AB140" s="1077">
        <v>0</v>
      </c>
      <c r="AC140" s="1077">
        <v>0</v>
      </c>
      <c r="AD140" s="1077">
        <v>0</v>
      </c>
      <c r="AE140" s="1077">
        <v>0</v>
      </c>
      <c r="AF140" s="1077">
        <v>0</v>
      </c>
      <c r="AG140" s="1077">
        <v>0</v>
      </c>
      <c r="AH140" s="1077">
        <v>0</v>
      </c>
      <c r="AI140" s="1077">
        <v>0</v>
      </c>
      <c r="AJ140" s="1077">
        <v>0</v>
      </c>
      <c r="AK140" s="1077">
        <v>0</v>
      </c>
      <c r="AL140" s="1077">
        <v>0</v>
      </c>
      <c r="AM140" s="1077">
        <v>0</v>
      </c>
      <c r="AN140" s="1077">
        <v>0</v>
      </c>
      <c r="AO140" s="1077">
        <v>0</v>
      </c>
      <c r="AP140" s="1077">
        <v>0</v>
      </c>
      <c r="AQ140" s="1077">
        <v>0</v>
      </c>
      <c r="AR140" s="1077">
        <v>0</v>
      </c>
      <c r="AS140" s="1077">
        <v>0</v>
      </c>
      <c r="AT140" s="1077">
        <v>0</v>
      </c>
      <c r="AU140" s="1077">
        <v>0</v>
      </c>
      <c r="AV140" s="1077">
        <v>0</v>
      </c>
      <c r="AW140" s="1077">
        <v>0</v>
      </c>
      <c r="AX140" s="1077">
        <v>0</v>
      </c>
      <c r="AY140" s="1077" t="s">
        <v>1333</v>
      </c>
      <c r="AZ140" s="1077" t="s">
        <v>1333</v>
      </c>
      <c r="BA140" s="1077" t="s">
        <v>1333</v>
      </c>
      <c r="BB140" s="1077" t="s">
        <v>1333</v>
      </c>
      <c r="BC140" s="1077">
        <v>0</v>
      </c>
      <c r="BD140" s="1077">
        <v>0</v>
      </c>
      <c r="BE140" s="1077">
        <v>0</v>
      </c>
      <c r="BF140" s="1077">
        <v>0</v>
      </c>
      <c r="BG140" s="201" t="s">
        <v>58</v>
      </c>
      <c r="BH140" s="201" t="s">
        <v>511</v>
      </c>
      <c r="BI140" s="93" t="s">
        <v>1229</v>
      </c>
      <c r="BJ140" s="364">
        <v>113</v>
      </c>
      <c r="BK140" s="441" t="s">
        <v>882</v>
      </c>
      <c r="BM140" s="369" t="s">
        <v>792</v>
      </c>
      <c r="BN140" s="375"/>
      <c r="BO140" s="375"/>
      <c r="BP140" s="375"/>
      <c r="BQ140" s="375"/>
      <c r="BR140" s="375"/>
      <c r="BS140" s="375"/>
      <c r="BT140" s="375"/>
      <c r="BU140" s="375"/>
      <c r="BV140" s="375"/>
      <c r="BW140" s="375"/>
      <c r="BX140" s="375"/>
      <c r="BY140" s="375"/>
      <c r="BZ140" s="375"/>
      <c r="CA140" s="375"/>
      <c r="CB140" s="375"/>
      <c r="CC140" s="376"/>
      <c r="CD140" s="376"/>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320"/>
      <c r="DB140" s="320"/>
      <c r="DC140" s="43"/>
      <c r="DD140" s="377"/>
      <c r="DE140" s="43"/>
      <c r="DF140" s="43"/>
      <c r="DG140" s="43"/>
      <c r="DH140" s="43"/>
      <c r="DI140" s="43"/>
      <c r="DJ140" s="43"/>
      <c r="DK140" s="43"/>
      <c r="DL140" s="43"/>
      <c r="DM140" s="43"/>
      <c r="DN140" s="43"/>
      <c r="DO140" s="43"/>
      <c r="DP140" s="43"/>
      <c r="DQ140" s="43"/>
      <c r="DR140" s="43"/>
      <c r="DS140" s="43"/>
      <c r="DT140" s="43"/>
      <c r="DU140" s="43"/>
      <c r="DV140" s="43"/>
      <c r="DW140" s="43"/>
      <c r="DX140" s="43"/>
      <c r="DY140" s="43"/>
      <c r="DZ140" s="43"/>
      <c r="EA140" s="331"/>
      <c r="EB140" s="331"/>
      <c r="EC140" s="378"/>
      <c r="ED140" s="344"/>
      <c r="EE140" s="331"/>
      <c r="EF140" s="331"/>
      <c r="EG140" s="43"/>
    </row>
    <row r="141" spans="1:137" ht="15.75">
      <c r="A141" s="68" t="s">
        <v>80</v>
      </c>
      <c r="B141" s="198" t="s">
        <v>1296</v>
      </c>
      <c r="C141" s="68" t="s">
        <v>701</v>
      </c>
      <c r="D141" s="199" t="s">
        <v>1190</v>
      </c>
      <c r="E141" s="203" t="s">
        <v>1190</v>
      </c>
      <c r="F141" s="199">
        <v>100</v>
      </c>
      <c r="G141" s="198" t="s">
        <v>1190</v>
      </c>
      <c r="H141" s="440" t="s">
        <v>1190</v>
      </c>
      <c r="I141" s="574" t="s">
        <v>1972</v>
      </c>
      <c r="J141" s="317" t="s">
        <v>1190</v>
      </c>
      <c r="K141" s="1077">
        <v>100</v>
      </c>
      <c r="L141" s="1077" t="s">
        <v>1190</v>
      </c>
      <c r="M141" s="1077">
        <v>0</v>
      </c>
      <c r="N141" s="1077">
        <v>0</v>
      </c>
      <c r="O141" s="1077">
        <v>0</v>
      </c>
      <c r="P141" s="1077">
        <v>0</v>
      </c>
      <c r="Q141" s="1077">
        <v>0</v>
      </c>
      <c r="R141" s="1077">
        <v>0</v>
      </c>
      <c r="S141" s="1077">
        <v>0</v>
      </c>
      <c r="T141" s="1077">
        <v>0</v>
      </c>
      <c r="U141" s="1077">
        <v>0</v>
      </c>
      <c r="V141" s="1077">
        <v>0</v>
      </c>
      <c r="W141" s="1077">
        <v>0</v>
      </c>
      <c r="X141" s="1077">
        <v>0</v>
      </c>
      <c r="Y141" s="1077">
        <v>0</v>
      </c>
      <c r="Z141" s="1077">
        <v>0</v>
      </c>
      <c r="AA141" s="1077">
        <v>0</v>
      </c>
      <c r="AB141" s="1077">
        <v>0</v>
      </c>
      <c r="AC141" s="1077">
        <v>0</v>
      </c>
      <c r="AD141" s="1077">
        <v>0</v>
      </c>
      <c r="AE141" s="1077">
        <v>0</v>
      </c>
      <c r="AF141" s="1077">
        <v>0</v>
      </c>
      <c r="AG141" s="1077">
        <v>0</v>
      </c>
      <c r="AH141" s="1077">
        <v>0</v>
      </c>
      <c r="AI141" s="1077">
        <v>0</v>
      </c>
      <c r="AJ141" s="1077">
        <v>0</v>
      </c>
      <c r="AK141" s="1077">
        <v>0</v>
      </c>
      <c r="AL141" s="1077">
        <v>0</v>
      </c>
      <c r="AM141" s="1077">
        <v>0</v>
      </c>
      <c r="AN141" s="1077">
        <v>0</v>
      </c>
      <c r="AO141" s="1077">
        <v>0</v>
      </c>
      <c r="AP141" s="1077">
        <v>0</v>
      </c>
      <c r="AQ141" s="1077">
        <v>0</v>
      </c>
      <c r="AR141" s="1077">
        <v>0</v>
      </c>
      <c r="AS141" s="1077">
        <v>0</v>
      </c>
      <c r="AT141" s="1077">
        <v>0</v>
      </c>
      <c r="AU141" s="1077">
        <v>0</v>
      </c>
      <c r="AV141" s="1077">
        <v>0</v>
      </c>
      <c r="AW141" s="1077">
        <v>0</v>
      </c>
      <c r="AX141" s="1077">
        <v>0</v>
      </c>
      <c r="AY141" s="1077" t="s">
        <v>1333</v>
      </c>
      <c r="AZ141" s="1077" t="s">
        <v>1333</v>
      </c>
      <c r="BA141" s="1077" t="s">
        <v>1333</v>
      </c>
      <c r="BB141" s="1077" t="s">
        <v>1333</v>
      </c>
      <c r="BC141" s="1077">
        <v>0</v>
      </c>
      <c r="BD141" s="1077">
        <v>0</v>
      </c>
      <c r="BE141" s="1077">
        <v>0</v>
      </c>
      <c r="BF141" s="1077">
        <v>0</v>
      </c>
      <c r="BG141" s="201" t="s">
        <v>80</v>
      </c>
      <c r="BH141" s="201" t="s">
        <v>701</v>
      </c>
      <c r="BI141" s="93" t="s">
        <v>1229</v>
      </c>
      <c r="BJ141" s="364">
        <v>113</v>
      </c>
      <c r="BK141" s="441" t="s">
        <v>1179</v>
      </c>
      <c r="BL141" s="331"/>
      <c r="BM141" s="369" t="s">
        <v>792</v>
      </c>
      <c r="BN141" s="375"/>
      <c r="BO141" s="375"/>
      <c r="BP141" s="375"/>
      <c r="BQ141" s="375"/>
      <c r="BR141" s="375"/>
      <c r="BS141" s="375"/>
      <c r="BT141" s="375"/>
      <c r="BU141" s="375"/>
      <c r="BV141" s="375"/>
      <c r="BW141" s="375"/>
      <c r="BX141" s="375"/>
      <c r="BY141" s="375"/>
      <c r="BZ141" s="375"/>
      <c r="CA141" s="375"/>
      <c r="CB141" s="375"/>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320"/>
      <c r="DB141" s="320"/>
      <c r="DC141" s="43"/>
      <c r="DD141" s="379"/>
      <c r="DE141" s="43"/>
      <c r="DF141" s="43"/>
      <c r="DG141" s="43"/>
      <c r="DH141" s="43"/>
      <c r="DI141" s="43"/>
      <c r="DJ141" s="43"/>
      <c r="DK141" s="43"/>
      <c r="DL141" s="43"/>
      <c r="DM141" s="43"/>
      <c r="DN141" s="43"/>
      <c r="DO141" s="43"/>
      <c r="DP141" s="43"/>
      <c r="DQ141" s="43"/>
      <c r="DR141" s="43"/>
      <c r="DS141" s="43"/>
      <c r="DT141" s="43"/>
      <c r="DU141" s="43"/>
      <c r="DV141" s="43"/>
      <c r="DW141" s="43"/>
      <c r="DX141" s="43"/>
      <c r="DY141" s="43"/>
      <c r="DZ141" s="43"/>
      <c r="EA141" s="331"/>
      <c r="EB141" s="331"/>
      <c r="EC141" s="378"/>
      <c r="ED141" s="344"/>
      <c r="EE141" s="331"/>
      <c r="EF141" s="331"/>
      <c r="EG141" s="43"/>
    </row>
    <row r="142" spans="1:137" ht="15.75">
      <c r="A142" s="68" t="s">
        <v>239</v>
      </c>
      <c r="B142" s="239" t="s">
        <v>1296</v>
      </c>
      <c r="C142" s="68" t="s">
        <v>553</v>
      </c>
      <c r="D142" s="199" t="s">
        <v>1190</v>
      </c>
      <c r="E142" s="203" t="s">
        <v>1190</v>
      </c>
      <c r="F142" s="199" t="s">
        <v>1190</v>
      </c>
      <c r="G142" s="198" t="s">
        <v>1190</v>
      </c>
      <c r="H142" s="440" t="s">
        <v>1190</v>
      </c>
      <c r="I142" s="574" t="s">
        <v>1972</v>
      </c>
      <c r="J142" s="317" t="s">
        <v>1190</v>
      </c>
      <c r="K142" s="1077" t="s">
        <v>1190</v>
      </c>
      <c r="L142" s="1077" t="s">
        <v>1190</v>
      </c>
      <c r="M142" s="1077">
        <v>0</v>
      </c>
      <c r="N142" s="1077">
        <v>0</v>
      </c>
      <c r="O142" s="1077">
        <v>0</v>
      </c>
      <c r="P142" s="1077">
        <v>0</v>
      </c>
      <c r="Q142" s="1077">
        <v>0</v>
      </c>
      <c r="R142" s="1077">
        <v>0</v>
      </c>
      <c r="S142" s="1077">
        <v>0</v>
      </c>
      <c r="T142" s="1077">
        <v>0</v>
      </c>
      <c r="U142" s="1077">
        <v>0</v>
      </c>
      <c r="V142" s="1077">
        <v>0</v>
      </c>
      <c r="W142" s="1077">
        <v>0</v>
      </c>
      <c r="X142" s="1077">
        <v>0</v>
      </c>
      <c r="Y142" s="1077">
        <v>0</v>
      </c>
      <c r="Z142" s="1077">
        <v>0</v>
      </c>
      <c r="AA142" s="1077">
        <v>0</v>
      </c>
      <c r="AB142" s="1077">
        <v>0</v>
      </c>
      <c r="AC142" s="1077">
        <v>0</v>
      </c>
      <c r="AD142" s="1077">
        <v>0</v>
      </c>
      <c r="AE142" s="1077">
        <v>0</v>
      </c>
      <c r="AF142" s="1077">
        <v>0</v>
      </c>
      <c r="AG142" s="1077">
        <v>0</v>
      </c>
      <c r="AH142" s="1077">
        <v>0</v>
      </c>
      <c r="AI142" s="1077">
        <v>0</v>
      </c>
      <c r="AJ142" s="1077">
        <v>0</v>
      </c>
      <c r="AK142" s="1077">
        <v>0</v>
      </c>
      <c r="AL142" s="1077">
        <v>0</v>
      </c>
      <c r="AM142" s="1077">
        <v>0</v>
      </c>
      <c r="AN142" s="1077">
        <v>0</v>
      </c>
      <c r="AO142" s="1077">
        <v>0</v>
      </c>
      <c r="AP142" s="1077">
        <v>0</v>
      </c>
      <c r="AQ142" s="1077">
        <v>0</v>
      </c>
      <c r="AR142" s="1077">
        <v>0</v>
      </c>
      <c r="AS142" s="1077">
        <v>0</v>
      </c>
      <c r="AT142" s="1077">
        <v>0</v>
      </c>
      <c r="AU142" s="1077">
        <v>0</v>
      </c>
      <c r="AV142" s="1077">
        <v>0</v>
      </c>
      <c r="AW142" s="1077">
        <v>0</v>
      </c>
      <c r="AX142" s="1077">
        <v>0</v>
      </c>
      <c r="AY142" s="1077" t="s">
        <v>1333</v>
      </c>
      <c r="AZ142" s="1077" t="s">
        <v>1333</v>
      </c>
      <c r="BA142" s="1077" t="s">
        <v>1333</v>
      </c>
      <c r="BB142" s="1077" t="s">
        <v>1333</v>
      </c>
      <c r="BC142" s="1077">
        <v>0</v>
      </c>
      <c r="BD142" s="1077">
        <v>0</v>
      </c>
      <c r="BE142" s="1077">
        <v>0</v>
      </c>
      <c r="BF142" s="1077">
        <v>0</v>
      </c>
      <c r="BG142" s="201" t="s">
        <v>239</v>
      </c>
      <c r="BH142" s="201" t="s">
        <v>553</v>
      </c>
      <c r="BI142" s="93" t="s">
        <v>1229</v>
      </c>
      <c r="BJ142" s="364">
        <v>113</v>
      </c>
      <c r="BK142" s="441" t="s">
        <v>1181</v>
      </c>
      <c r="BL142" s="331"/>
      <c r="BM142" s="369" t="s">
        <v>792</v>
      </c>
      <c r="BN142" s="469"/>
      <c r="BO142" s="469"/>
      <c r="BP142" s="469"/>
      <c r="BQ142" s="469"/>
      <c r="BR142" s="469"/>
      <c r="BS142" s="469"/>
      <c r="BT142" s="469"/>
      <c r="BU142" s="469"/>
      <c r="BV142" s="469"/>
      <c r="BW142" s="469"/>
      <c r="BX142" s="469"/>
      <c r="BY142" s="469"/>
      <c r="BZ142" s="469"/>
      <c r="CA142" s="469"/>
      <c r="CB142" s="469"/>
      <c r="CC142" s="470"/>
      <c r="CD142" s="470"/>
      <c r="CE142" s="463"/>
      <c r="CF142" s="463"/>
      <c r="CG142" s="463"/>
      <c r="CH142" s="463"/>
      <c r="CI142" s="463"/>
      <c r="CJ142" s="463"/>
      <c r="CK142" s="463"/>
      <c r="CL142" s="463"/>
      <c r="CM142" s="463"/>
      <c r="CN142" s="463"/>
      <c r="CO142" s="463"/>
      <c r="CP142" s="463"/>
      <c r="CQ142" s="463"/>
      <c r="CR142" s="463"/>
      <c r="CS142" s="463"/>
      <c r="CT142" s="463"/>
      <c r="CU142" s="463"/>
      <c r="CV142" s="463"/>
      <c r="CW142" s="463"/>
      <c r="CX142" s="463"/>
      <c r="CY142" s="463"/>
      <c r="CZ142" s="463"/>
      <c r="DA142" s="471"/>
      <c r="DB142" s="471"/>
      <c r="DC142" s="463"/>
      <c r="DD142" s="472"/>
      <c r="DE142" s="463"/>
      <c r="DF142" s="463"/>
      <c r="DG142" s="463"/>
      <c r="DH142" s="463"/>
      <c r="DI142" s="463"/>
      <c r="DJ142" s="463"/>
      <c r="DK142" s="463"/>
      <c r="DL142" s="463"/>
      <c r="DM142" s="463"/>
      <c r="DN142" s="463"/>
      <c r="DO142" s="463"/>
      <c r="DP142" s="463"/>
      <c r="DQ142" s="463"/>
      <c r="DR142" s="463"/>
      <c r="DS142" s="463"/>
      <c r="DT142" s="463"/>
      <c r="DU142" s="463"/>
      <c r="DV142" s="463"/>
      <c r="DW142" s="463"/>
      <c r="DX142" s="463"/>
      <c r="DY142" s="463"/>
      <c r="DZ142" s="463"/>
      <c r="EA142" s="473"/>
      <c r="EB142" s="473"/>
      <c r="EC142" s="474"/>
      <c r="ED142" s="475"/>
      <c r="EE142" s="473"/>
      <c r="EF142" s="473"/>
      <c r="EG142" s="463"/>
    </row>
    <row r="143" spans="1:137" ht="15.75">
      <c r="A143" s="68" t="s">
        <v>252</v>
      </c>
      <c r="B143" s="198" t="s">
        <v>1296</v>
      </c>
      <c r="C143" s="68" t="s">
        <v>803</v>
      </c>
      <c r="D143" s="199">
        <v>100</v>
      </c>
      <c r="E143" s="203">
        <v>100</v>
      </c>
      <c r="F143" s="199" t="s">
        <v>1190</v>
      </c>
      <c r="G143" s="198" t="s">
        <v>1190</v>
      </c>
      <c r="H143" s="440" t="s">
        <v>1190</v>
      </c>
      <c r="I143" s="574" t="s">
        <v>1332</v>
      </c>
      <c r="J143" s="317" t="s">
        <v>1332</v>
      </c>
      <c r="K143" s="1077">
        <v>100</v>
      </c>
      <c r="L143" s="1077" t="s">
        <v>1190</v>
      </c>
      <c r="M143" s="1077">
        <v>0</v>
      </c>
      <c r="N143" s="1077">
        <v>0</v>
      </c>
      <c r="O143" s="1077">
        <v>0</v>
      </c>
      <c r="P143" s="1077">
        <v>0</v>
      </c>
      <c r="Q143" s="1077">
        <v>0</v>
      </c>
      <c r="R143" s="1077">
        <v>0</v>
      </c>
      <c r="S143" s="1077">
        <v>0</v>
      </c>
      <c r="T143" s="1077">
        <v>0</v>
      </c>
      <c r="U143" s="1077">
        <v>0</v>
      </c>
      <c r="V143" s="1077">
        <v>0</v>
      </c>
      <c r="W143" s="1077">
        <v>0</v>
      </c>
      <c r="X143" s="1077">
        <v>0</v>
      </c>
      <c r="Y143" s="1077">
        <v>0</v>
      </c>
      <c r="Z143" s="1077">
        <v>0</v>
      </c>
      <c r="AA143" s="1077">
        <v>0</v>
      </c>
      <c r="AB143" s="1077">
        <v>0</v>
      </c>
      <c r="AC143" s="1077">
        <v>0</v>
      </c>
      <c r="AD143" s="1077">
        <v>0</v>
      </c>
      <c r="AE143" s="1077">
        <v>0</v>
      </c>
      <c r="AF143" s="1077">
        <v>0</v>
      </c>
      <c r="AG143" s="1077">
        <v>0</v>
      </c>
      <c r="AH143" s="1077">
        <v>0</v>
      </c>
      <c r="AI143" s="1077">
        <v>0</v>
      </c>
      <c r="AJ143" s="1077">
        <v>0</v>
      </c>
      <c r="AK143" s="1077">
        <v>0</v>
      </c>
      <c r="AL143" s="1077">
        <v>0</v>
      </c>
      <c r="AM143" s="1077">
        <v>0</v>
      </c>
      <c r="AN143" s="1077">
        <v>0</v>
      </c>
      <c r="AO143" s="1077">
        <v>0</v>
      </c>
      <c r="AP143" s="1077">
        <v>0</v>
      </c>
      <c r="AQ143" s="1077">
        <v>0</v>
      </c>
      <c r="AR143" s="1077">
        <v>0</v>
      </c>
      <c r="AS143" s="1077">
        <v>0</v>
      </c>
      <c r="AT143" s="1077">
        <v>0</v>
      </c>
      <c r="AU143" s="1077">
        <v>0</v>
      </c>
      <c r="AV143" s="1077">
        <v>0</v>
      </c>
      <c r="AW143" s="1077">
        <v>0</v>
      </c>
      <c r="AX143" s="1077">
        <v>0</v>
      </c>
      <c r="AY143" s="1077" t="s">
        <v>1333</v>
      </c>
      <c r="AZ143" s="1077" t="s">
        <v>1333</v>
      </c>
      <c r="BA143" s="1077" t="s">
        <v>1333</v>
      </c>
      <c r="BB143" s="1077" t="s">
        <v>1333</v>
      </c>
      <c r="BC143" s="1077">
        <v>0</v>
      </c>
      <c r="BD143" s="1077">
        <v>0</v>
      </c>
      <c r="BE143" s="1077">
        <v>0</v>
      </c>
      <c r="BF143" s="1077">
        <v>0</v>
      </c>
      <c r="BG143" s="201" t="s">
        <v>252</v>
      </c>
      <c r="BH143" s="201" t="s">
        <v>803</v>
      </c>
      <c r="BI143" s="93" t="s">
        <v>1258</v>
      </c>
      <c r="BJ143" s="364">
        <v>113</v>
      </c>
      <c r="BK143" s="441" t="s">
        <v>1179</v>
      </c>
      <c r="BL143" s="331"/>
      <c r="BM143" s="369" t="s">
        <v>792</v>
      </c>
      <c r="BN143" s="375"/>
      <c r="BO143" s="375"/>
      <c r="BP143" s="375"/>
      <c r="BQ143" s="375"/>
      <c r="BR143" s="375"/>
      <c r="BS143" s="375"/>
      <c r="BT143" s="375"/>
      <c r="BU143" s="375"/>
      <c r="BV143" s="375"/>
      <c r="BW143" s="375"/>
      <c r="BX143" s="375"/>
      <c r="BY143" s="375"/>
      <c r="BZ143" s="375"/>
      <c r="CA143" s="375"/>
      <c r="CB143" s="375"/>
      <c r="CC143" s="376"/>
      <c r="CD143" s="376"/>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320"/>
      <c r="DB143" s="320"/>
      <c r="DC143" s="43"/>
      <c r="DD143" s="377"/>
      <c r="DE143" s="43"/>
      <c r="DF143" s="43"/>
      <c r="DG143" s="43"/>
      <c r="DH143" s="43"/>
      <c r="DI143" s="43"/>
      <c r="DJ143" s="43"/>
      <c r="DK143" s="43"/>
      <c r="DL143" s="43"/>
      <c r="DM143" s="43"/>
      <c r="DN143" s="43"/>
      <c r="DO143" s="43"/>
      <c r="DP143" s="43"/>
      <c r="DQ143" s="43"/>
      <c r="DR143" s="43"/>
      <c r="DS143" s="43"/>
      <c r="DT143" s="43"/>
      <c r="DU143" s="43"/>
      <c r="DV143" s="43"/>
      <c r="DW143" s="43"/>
      <c r="DX143" s="43"/>
      <c r="DY143" s="43"/>
      <c r="DZ143" s="43"/>
      <c r="EA143" s="331"/>
      <c r="EB143" s="331"/>
      <c r="EC143" s="378"/>
      <c r="ED143" s="344"/>
      <c r="EE143" s="331"/>
      <c r="EF143" s="331"/>
      <c r="EG143" s="43"/>
    </row>
    <row r="144" spans="1:137" ht="15.75">
      <c r="A144" s="206" t="s">
        <v>237</v>
      </c>
      <c r="B144" s="464" t="s">
        <v>1296</v>
      </c>
      <c r="C144" s="206" t="s">
        <v>238</v>
      </c>
      <c r="D144" s="465">
        <v>62.5</v>
      </c>
      <c r="E144" s="466">
        <v>100</v>
      </c>
      <c r="F144" s="465">
        <v>100</v>
      </c>
      <c r="G144" s="325" t="s">
        <v>1332</v>
      </c>
      <c r="H144" s="467" t="s">
        <v>1332</v>
      </c>
      <c r="I144" s="574" t="s">
        <v>1332</v>
      </c>
      <c r="J144" s="317" t="s">
        <v>1332</v>
      </c>
      <c r="K144" s="1077">
        <v>100</v>
      </c>
      <c r="L144" s="1077" t="s">
        <v>1405</v>
      </c>
      <c r="M144" s="1077">
        <v>0</v>
      </c>
      <c r="N144" s="1077">
        <v>4</v>
      </c>
      <c r="O144" s="1077">
        <v>2</v>
      </c>
      <c r="P144" s="1077">
        <v>0</v>
      </c>
      <c r="Q144" s="1077">
        <v>2</v>
      </c>
      <c r="R144" s="1077">
        <v>0</v>
      </c>
      <c r="S144" s="1077">
        <v>0</v>
      </c>
      <c r="T144" s="1077">
        <v>0</v>
      </c>
      <c r="U144" s="1077">
        <v>0</v>
      </c>
      <c r="V144" s="1077">
        <v>0</v>
      </c>
      <c r="W144" s="1077">
        <v>0</v>
      </c>
      <c r="X144" s="1077">
        <v>2</v>
      </c>
      <c r="Y144" s="1077">
        <v>0</v>
      </c>
      <c r="Z144" s="1077">
        <v>0</v>
      </c>
      <c r="AA144" s="1077">
        <v>0</v>
      </c>
      <c r="AB144" s="1077">
        <v>0</v>
      </c>
      <c r="AC144" s="1077">
        <v>0</v>
      </c>
      <c r="AD144" s="1077">
        <v>0</v>
      </c>
      <c r="AE144" s="1077">
        <v>0</v>
      </c>
      <c r="AF144" s="1077">
        <v>0</v>
      </c>
      <c r="AG144" s="1077">
        <v>0</v>
      </c>
      <c r="AH144" s="1077">
        <v>0</v>
      </c>
      <c r="AI144" s="1077">
        <v>0</v>
      </c>
      <c r="AJ144" s="1077">
        <v>0</v>
      </c>
      <c r="AK144" s="1077">
        <v>0</v>
      </c>
      <c r="AL144" s="1077">
        <v>0</v>
      </c>
      <c r="AM144" s="1077">
        <v>0</v>
      </c>
      <c r="AN144" s="1077">
        <v>0</v>
      </c>
      <c r="AO144" s="1077">
        <v>0</v>
      </c>
      <c r="AP144" s="1077">
        <v>0</v>
      </c>
      <c r="AQ144" s="1077">
        <v>0</v>
      </c>
      <c r="AR144" s="1077">
        <v>0</v>
      </c>
      <c r="AS144" s="1077">
        <v>0</v>
      </c>
      <c r="AT144" s="1077">
        <v>0</v>
      </c>
      <c r="AU144" s="1077">
        <v>0</v>
      </c>
      <c r="AV144" s="1077">
        <v>0</v>
      </c>
      <c r="AW144" s="1077">
        <v>0</v>
      </c>
      <c r="AX144" s="1077">
        <v>0</v>
      </c>
      <c r="AY144" s="1077" t="s">
        <v>1333</v>
      </c>
      <c r="AZ144" s="1077" t="s">
        <v>1333</v>
      </c>
      <c r="BA144" s="1077" t="s">
        <v>1333</v>
      </c>
      <c r="BB144" s="1077" t="s">
        <v>1333</v>
      </c>
      <c r="BC144" s="1077">
        <v>0</v>
      </c>
      <c r="BD144" s="1077">
        <v>2</v>
      </c>
      <c r="BE144" s="1077">
        <v>0</v>
      </c>
      <c r="BF144" s="1077">
        <v>0</v>
      </c>
      <c r="BG144" s="468" t="s">
        <v>237</v>
      </c>
      <c r="BH144" s="468" t="s">
        <v>552</v>
      </c>
      <c r="BI144" s="460" t="s">
        <v>1229</v>
      </c>
      <c r="BJ144" s="461">
        <v>113</v>
      </c>
      <c r="BK144" s="462" t="s">
        <v>1181</v>
      </c>
      <c r="BM144" s="369" t="s">
        <v>878</v>
      </c>
      <c r="BN144" s="375"/>
      <c r="BO144" s="375"/>
      <c r="BP144" s="375"/>
      <c r="BQ144" s="375"/>
      <c r="BR144" s="375"/>
      <c r="BS144" s="375"/>
      <c r="BT144" s="375"/>
      <c r="BU144" s="375"/>
      <c r="BV144" s="375"/>
      <c r="BW144" s="375"/>
      <c r="BX144" s="375"/>
      <c r="BY144" s="375"/>
      <c r="BZ144" s="375"/>
      <c r="CA144" s="375"/>
      <c r="CB144" s="375"/>
      <c r="CC144" s="376"/>
      <c r="CD144" s="376"/>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320"/>
      <c r="DB144" s="320"/>
      <c r="DC144" s="43"/>
      <c r="DD144" s="377"/>
      <c r="DE144" s="43"/>
      <c r="DF144" s="43"/>
      <c r="DG144" s="43"/>
      <c r="DH144" s="43"/>
      <c r="DI144" s="43"/>
      <c r="DJ144" s="43"/>
      <c r="DK144" s="43"/>
      <c r="DL144" s="43"/>
      <c r="DM144" s="43"/>
      <c r="DN144" s="43"/>
      <c r="DO144" s="43"/>
      <c r="DP144" s="43"/>
      <c r="DQ144" s="43"/>
      <c r="DR144" s="43"/>
      <c r="DS144" s="43"/>
      <c r="DT144" s="43"/>
      <c r="DU144" s="43"/>
      <c r="DV144" s="43"/>
      <c r="DW144" s="43"/>
      <c r="DX144" s="43"/>
      <c r="DY144" s="43"/>
      <c r="DZ144" s="43"/>
      <c r="EA144" s="331"/>
      <c r="EB144" s="331"/>
      <c r="EC144" s="378"/>
      <c r="ED144" s="344"/>
      <c r="EE144" s="331"/>
      <c r="EF144" s="331"/>
      <c r="EG144" s="43"/>
    </row>
    <row r="145" spans="1:137" ht="15.75">
      <c r="A145" s="68" t="s">
        <v>478</v>
      </c>
      <c r="B145" s="198" t="s">
        <v>1289</v>
      </c>
      <c r="C145" s="68" t="s">
        <v>763</v>
      </c>
      <c r="D145" s="199" t="s">
        <v>1190</v>
      </c>
      <c r="E145" s="203" t="s">
        <v>1190</v>
      </c>
      <c r="F145" s="199" t="s">
        <v>1190</v>
      </c>
      <c r="G145" s="198" t="s">
        <v>1190</v>
      </c>
      <c r="H145" s="440" t="s">
        <v>1190</v>
      </c>
      <c r="I145" s="574" t="s">
        <v>1972</v>
      </c>
      <c r="J145" s="317" t="s">
        <v>1190</v>
      </c>
      <c r="K145" s="1077" t="s">
        <v>1190</v>
      </c>
      <c r="L145" s="1077" t="s">
        <v>1190</v>
      </c>
      <c r="M145" s="1077">
        <v>0</v>
      </c>
      <c r="N145" s="1077">
        <v>0</v>
      </c>
      <c r="O145" s="1077">
        <v>0</v>
      </c>
      <c r="P145" s="1077">
        <v>0</v>
      </c>
      <c r="Q145" s="1077">
        <v>0</v>
      </c>
      <c r="R145" s="1077">
        <v>0</v>
      </c>
      <c r="S145" s="1077">
        <v>0</v>
      </c>
      <c r="T145" s="1077">
        <v>0</v>
      </c>
      <c r="U145" s="1077">
        <v>0</v>
      </c>
      <c r="V145" s="1077">
        <v>0</v>
      </c>
      <c r="W145" s="1077">
        <v>0</v>
      </c>
      <c r="X145" s="1077">
        <v>0</v>
      </c>
      <c r="Y145" s="1077">
        <v>0</v>
      </c>
      <c r="Z145" s="1077">
        <v>0</v>
      </c>
      <c r="AA145" s="1077">
        <v>0</v>
      </c>
      <c r="AB145" s="1077">
        <v>0</v>
      </c>
      <c r="AC145" s="1077">
        <v>0</v>
      </c>
      <c r="AD145" s="1077">
        <v>0</v>
      </c>
      <c r="AE145" s="1077">
        <v>0</v>
      </c>
      <c r="AF145" s="1077">
        <v>0</v>
      </c>
      <c r="AG145" s="1077">
        <v>0</v>
      </c>
      <c r="AH145" s="1077">
        <v>0</v>
      </c>
      <c r="AI145" s="1077">
        <v>0</v>
      </c>
      <c r="AJ145" s="1077">
        <v>0</v>
      </c>
      <c r="AK145" s="1077">
        <v>0</v>
      </c>
      <c r="AL145" s="1077">
        <v>0</v>
      </c>
      <c r="AM145" s="1077">
        <v>0</v>
      </c>
      <c r="AN145" s="1077">
        <v>0</v>
      </c>
      <c r="AO145" s="1077">
        <v>0</v>
      </c>
      <c r="AP145" s="1077">
        <v>0</v>
      </c>
      <c r="AQ145" s="1077">
        <v>0</v>
      </c>
      <c r="AR145" s="1077">
        <v>0</v>
      </c>
      <c r="AS145" s="1077">
        <v>0</v>
      </c>
      <c r="AT145" s="1077">
        <v>0</v>
      </c>
      <c r="AU145" s="1077">
        <v>0</v>
      </c>
      <c r="AV145" s="1077">
        <v>0</v>
      </c>
      <c r="AW145" s="1077">
        <v>0</v>
      </c>
      <c r="AX145" s="1077">
        <v>0</v>
      </c>
      <c r="AY145" s="1077" t="s">
        <v>1333</v>
      </c>
      <c r="AZ145" s="1077" t="s">
        <v>1333</v>
      </c>
      <c r="BA145" s="1077" t="s">
        <v>1333</v>
      </c>
      <c r="BB145" s="1077" t="s">
        <v>1333</v>
      </c>
      <c r="BC145" s="1077">
        <v>0</v>
      </c>
      <c r="BD145" s="1077">
        <v>0</v>
      </c>
      <c r="BE145" s="1077">
        <v>0</v>
      </c>
      <c r="BF145" s="1077">
        <v>0</v>
      </c>
      <c r="BG145" s="201" t="s">
        <v>478</v>
      </c>
      <c r="BH145" s="201" t="s">
        <v>763</v>
      </c>
      <c r="BI145" s="93" t="s">
        <v>1230</v>
      </c>
      <c r="BJ145" s="364">
        <v>101</v>
      </c>
      <c r="BK145" s="441" t="s">
        <v>1179</v>
      </c>
      <c r="BL145" s="331"/>
      <c r="BM145" s="369" t="s">
        <v>792</v>
      </c>
      <c r="BN145" s="375"/>
      <c r="BO145" s="375"/>
      <c r="BP145" s="375"/>
      <c r="BQ145" s="375"/>
      <c r="BR145" s="375"/>
      <c r="BS145" s="375"/>
      <c r="BT145" s="375"/>
      <c r="BU145" s="375"/>
      <c r="BV145" s="375"/>
      <c r="BW145" s="375"/>
      <c r="BX145" s="375"/>
      <c r="BY145" s="375"/>
      <c r="BZ145" s="375"/>
      <c r="CA145" s="375"/>
      <c r="CB145" s="375"/>
      <c r="CC145" s="376"/>
      <c r="CD145" s="376"/>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320"/>
      <c r="DB145" s="320"/>
      <c r="DC145" s="43"/>
      <c r="DD145" s="377"/>
      <c r="DE145" s="43"/>
      <c r="DF145" s="43"/>
      <c r="DG145" s="43"/>
      <c r="DH145" s="43"/>
      <c r="DI145" s="43"/>
      <c r="DJ145" s="43"/>
      <c r="DK145" s="43"/>
      <c r="DL145" s="43"/>
      <c r="DM145" s="43"/>
      <c r="DN145" s="43"/>
      <c r="DO145" s="43"/>
      <c r="DP145" s="43"/>
      <c r="DQ145" s="43"/>
      <c r="DR145" s="43"/>
      <c r="DS145" s="43"/>
      <c r="DT145" s="43"/>
      <c r="DU145" s="43"/>
      <c r="DV145" s="43"/>
      <c r="DW145" s="43"/>
      <c r="DX145" s="43"/>
      <c r="DY145" s="43"/>
      <c r="DZ145" s="43"/>
      <c r="EA145" s="331"/>
      <c r="EB145" s="331"/>
      <c r="EC145" s="378"/>
      <c r="ED145" s="344"/>
      <c r="EE145" s="331"/>
      <c r="EF145" s="331"/>
      <c r="EG145" s="43"/>
    </row>
    <row r="146" spans="1:137" ht="15.75">
      <c r="A146" s="68" t="s">
        <v>319</v>
      </c>
      <c r="B146" s="198" t="s">
        <v>1289</v>
      </c>
      <c r="C146" s="68" t="s">
        <v>736</v>
      </c>
      <c r="D146" s="199">
        <v>100</v>
      </c>
      <c r="E146" s="203" t="s">
        <v>1190</v>
      </c>
      <c r="F146" s="199" t="s">
        <v>1190</v>
      </c>
      <c r="G146" s="198" t="s">
        <v>1332</v>
      </c>
      <c r="H146" s="440" t="s">
        <v>1332</v>
      </c>
      <c r="I146" s="574" t="s">
        <v>1972</v>
      </c>
      <c r="J146" s="317" t="s">
        <v>1190</v>
      </c>
      <c r="K146" s="1077">
        <v>100</v>
      </c>
      <c r="L146" s="1077" t="s">
        <v>1332</v>
      </c>
      <c r="M146" s="1077">
        <v>3</v>
      </c>
      <c r="N146" s="1077">
        <v>5</v>
      </c>
      <c r="O146" s="1077">
        <v>5</v>
      </c>
      <c r="P146" s="1077">
        <v>0</v>
      </c>
      <c r="Q146" s="1077">
        <v>5</v>
      </c>
      <c r="R146" s="1077">
        <v>0</v>
      </c>
      <c r="S146" s="1077">
        <v>0</v>
      </c>
      <c r="T146" s="1077">
        <v>0</v>
      </c>
      <c r="U146" s="1077">
        <v>0</v>
      </c>
      <c r="V146" s="1077">
        <v>0</v>
      </c>
      <c r="W146" s="1077">
        <v>0</v>
      </c>
      <c r="X146" s="1077">
        <v>0</v>
      </c>
      <c r="Y146" s="1077">
        <v>0</v>
      </c>
      <c r="Z146" s="1077">
        <v>0</v>
      </c>
      <c r="AA146" s="1077">
        <v>0</v>
      </c>
      <c r="AB146" s="1077">
        <v>0</v>
      </c>
      <c r="AC146" s="1077">
        <v>0</v>
      </c>
      <c r="AD146" s="1077">
        <v>0</v>
      </c>
      <c r="AE146" s="1077">
        <v>0</v>
      </c>
      <c r="AF146" s="1077">
        <v>0</v>
      </c>
      <c r="AG146" s="1077">
        <v>0</v>
      </c>
      <c r="AH146" s="1077">
        <v>0</v>
      </c>
      <c r="AI146" s="1077">
        <v>0</v>
      </c>
      <c r="AJ146" s="1077">
        <v>0</v>
      </c>
      <c r="AK146" s="1077">
        <v>0</v>
      </c>
      <c r="AL146" s="1077">
        <v>0</v>
      </c>
      <c r="AM146" s="1077">
        <v>0</v>
      </c>
      <c r="AN146" s="1077">
        <v>0</v>
      </c>
      <c r="AO146" s="1077">
        <v>0</v>
      </c>
      <c r="AP146" s="1077">
        <v>0</v>
      </c>
      <c r="AQ146" s="1077">
        <v>0</v>
      </c>
      <c r="AR146" s="1077">
        <v>0</v>
      </c>
      <c r="AS146" s="1077">
        <v>0</v>
      </c>
      <c r="AT146" s="1077">
        <v>0</v>
      </c>
      <c r="AU146" s="1077">
        <v>0</v>
      </c>
      <c r="AV146" s="1077">
        <v>0</v>
      </c>
      <c r="AW146" s="1077">
        <v>0</v>
      </c>
      <c r="AX146" s="1077">
        <v>0</v>
      </c>
      <c r="AY146" s="1077" t="s">
        <v>1333</v>
      </c>
      <c r="AZ146" s="1077" t="s">
        <v>1333</v>
      </c>
      <c r="BA146" s="1077" t="s">
        <v>1333</v>
      </c>
      <c r="BB146" s="1077" t="s">
        <v>1333</v>
      </c>
      <c r="BC146" s="1077">
        <v>0</v>
      </c>
      <c r="BD146" s="1077">
        <v>0</v>
      </c>
      <c r="BE146" s="1077">
        <v>0</v>
      </c>
      <c r="BF146" s="1077">
        <v>0</v>
      </c>
      <c r="BG146" s="201" t="s">
        <v>319</v>
      </c>
      <c r="BH146" s="201" t="s">
        <v>736</v>
      </c>
      <c r="BI146" s="93" t="s">
        <v>1230</v>
      </c>
      <c r="BJ146" s="364">
        <v>101</v>
      </c>
      <c r="BK146" s="441" t="s">
        <v>882</v>
      </c>
      <c r="BM146" s="369" t="s">
        <v>792</v>
      </c>
      <c r="BN146" s="375"/>
      <c r="BO146" s="375"/>
      <c r="BP146" s="375"/>
      <c r="BQ146" s="375"/>
      <c r="BR146" s="375"/>
      <c r="BS146" s="375"/>
      <c r="BT146" s="375"/>
      <c r="BU146" s="375"/>
      <c r="BV146" s="375"/>
      <c r="BW146" s="375"/>
      <c r="BX146" s="375"/>
      <c r="BY146" s="375"/>
      <c r="BZ146" s="375"/>
      <c r="CA146" s="375"/>
      <c r="CB146" s="375"/>
      <c r="CC146" s="376"/>
      <c r="CD146" s="376"/>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320"/>
      <c r="DB146" s="320"/>
      <c r="DC146" s="43"/>
      <c r="DD146" s="377"/>
      <c r="DE146" s="43"/>
      <c r="DF146" s="43"/>
      <c r="DG146" s="43"/>
      <c r="DH146" s="43"/>
      <c r="DI146" s="43"/>
      <c r="DJ146" s="43"/>
      <c r="DK146" s="43"/>
      <c r="DL146" s="43"/>
      <c r="DM146" s="43"/>
      <c r="DN146" s="43"/>
      <c r="DO146" s="43"/>
      <c r="DP146" s="43"/>
      <c r="DQ146" s="43"/>
      <c r="DR146" s="43"/>
      <c r="DS146" s="43"/>
      <c r="DT146" s="43"/>
      <c r="DU146" s="43"/>
      <c r="DV146" s="43"/>
      <c r="DW146" s="43"/>
      <c r="DX146" s="43"/>
      <c r="DY146" s="43"/>
      <c r="DZ146" s="43"/>
      <c r="EA146" s="331"/>
      <c r="EB146" s="331"/>
      <c r="EC146" s="378"/>
      <c r="ED146" s="344"/>
      <c r="EE146" s="331"/>
      <c r="EF146" s="331"/>
      <c r="EG146" s="43"/>
    </row>
    <row r="147" spans="1:137" ht="15.75">
      <c r="A147" s="68" t="s">
        <v>11</v>
      </c>
      <c r="B147" s="239" t="s">
        <v>1289</v>
      </c>
      <c r="C147" s="68" t="s">
        <v>525</v>
      </c>
      <c r="D147" s="199" t="s">
        <v>1190</v>
      </c>
      <c r="E147" s="203" t="s">
        <v>1190</v>
      </c>
      <c r="F147" s="199" t="s">
        <v>1190</v>
      </c>
      <c r="G147" s="198" t="s">
        <v>1190</v>
      </c>
      <c r="H147" s="440" t="s">
        <v>1190</v>
      </c>
      <c r="I147" s="574" t="s">
        <v>1332</v>
      </c>
      <c r="J147" s="317" t="s">
        <v>1190</v>
      </c>
      <c r="K147" s="1077" t="s">
        <v>1190</v>
      </c>
      <c r="L147" s="1077" t="s">
        <v>1190</v>
      </c>
      <c r="M147" s="1077">
        <v>0</v>
      </c>
      <c r="N147" s="1077">
        <v>0</v>
      </c>
      <c r="O147" s="1077">
        <v>0</v>
      </c>
      <c r="P147" s="1077">
        <v>0</v>
      </c>
      <c r="Q147" s="1077">
        <v>0</v>
      </c>
      <c r="R147" s="1077">
        <v>0</v>
      </c>
      <c r="S147" s="1077">
        <v>0</v>
      </c>
      <c r="T147" s="1077">
        <v>0</v>
      </c>
      <c r="U147" s="1077">
        <v>0</v>
      </c>
      <c r="V147" s="1077">
        <v>0</v>
      </c>
      <c r="W147" s="1077">
        <v>0</v>
      </c>
      <c r="X147" s="1077">
        <v>0</v>
      </c>
      <c r="Y147" s="1077">
        <v>0</v>
      </c>
      <c r="Z147" s="1077">
        <v>0</v>
      </c>
      <c r="AA147" s="1077">
        <v>0</v>
      </c>
      <c r="AB147" s="1077">
        <v>0</v>
      </c>
      <c r="AC147" s="1077">
        <v>0</v>
      </c>
      <c r="AD147" s="1077">
        <v>0</v>
      </c>
      <c r="AE147" s="1077">
        <v>0</v>
      </c>
      <c r="AF147" s="1077">
        <v>0</v>
      </c>
      <c r="AG147" s="1077">
        <v>0</v>
      </c>
      <c r="AH147" s="1077">
        <v>0</v>
      </c>
      <c r="AI147" s="1077">
        <v>0</v>
      </c>
      <c r="AJ147" s="1077">
        <v>0</v>
      </c>
      <c r="AK147" s="1077">
        <v>0</v>
      </c>
      <c r="AL147" s="1077">
        <v>0</v>
      </c>
      <c r="AM147" s="1077">
        <v>0</v>
      </c>
      <c r="AN147" s="1077">
        <v>0</v>
      </c>
      <c r="AO147" s="1077">
        <v>0</v>
      </c>
      <c r="AP147" s="1077">
        <v>0</v>
      </c>
      <c r="AQ147" s="1077">
        <v>0</v>
      </c>
      <c r="AR147" s="1077">
        <v>0</v>
      </c>
      <c r="AS147" s="1077">
        <v>0</v>
      </c>
      <c r="AT147" s="1077">
        <v>0</v>
      </c>
      <c r="AU147" s="1077">
        <v>0</v>
      </c>
      <c r="AV147" s="1077">
        <v>0</v>
      </c>
      <c r="AW147" s="1077">
        <v>0</v>
      </c>
      <c r="AX147" s="1077">
        <v>0</v>
      </c>
      <c r="AY147" s="1077" t="s">
        <v>1333</v>
      </c>
      <c r="AZ147" s="1077" t="s">
        <v>1333</v>
      </c>
      <c r="BA147" s="1077" t="s">
        <v>1333</v>
      </c>
      <c r="BB147" s="1077" t="s">
        <v>1333</v>
      </c>
      <c r="BC147" s="1077">
        <v>0</v>
      </c>
      <c r="BD147" s="1077">
        <v>0</v>
      </c>
      <c r="BE147" s="1077">
        <v>0</v>
      </c>
      <c r="BF147" s="1077">
        <v>0</v>
      </c>
      <c r="BG147" s="201" t="s">
        <v>11</v>
      </c>
      <c r="BH147" s="201" t="s">
        <v>525</v>
      </c>
      <c r="BI147" s="93" t="s">
        <v>1230</v>
      </c>
      <c r="BJ147" s="364">
        <v>101</v>
      </c>
      <c r="BK147" s="441" t="s">
        <v>1180</v>
      </c>
      <c r="BL147" s="331"/>
      <c r="BM147" s="369" t="s">
        <v>792</v>
      </c>
      <c r="BN147" s="375"/>
      <c r="BO147" s="375"/>
      <c r="BP147" s="375"/>
      <c r="BQ147" s="375"/>
      <c r="BR147" s="375"/>
      <c r="BS147" s="375"/>
      <c r="BT147" s="375"/>
      <c r="BU147" s="375"/>
      <c r="BV147" s="375"/>
      <c r="BW147" s="375"/>
      <c r="BX147" s="375"/>
      <c r="BY147" s="375"/>
      <c r="BZ147" s="375"/>
      <c r="CA147" s="375"/>
      <c r="CB147" s="375"/>
      <c r="CC147" s="376"/>
      <c r="CD147" s="376"/>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320"/>
      <c r="DB147" s="320"/>
      <c r="DC147" s="43"/>
      <c r="DD147" s="377"/>
      <c r="DE147" s="43"/>
      <c r="DF147" s="43"/>
      <c r="DG147" s="43"/>
      <c r="DH147" s="43"/>
      <c r="DI147" s="43"/>
      <c r="DJ147" s="43"/>
      <c r="DK147" s="43"/>
      <c r="DL147" s="43"/>
      <c r="DM147" s="43"/>
      <c r="DN147" s="43"/>
      <c r="DO147" s="43"/>
      <c r="DP147" s="43"/>
      <c r="DQ147" s="43"/>
      <c r="DR147" s="43"/>
      <c r="DS147" s="43"/>
      <c r="DT147" s="43"/>
      <c r="DU147" s="43"/>
      <c r="DV147" s="43"/>
      <c r="DW147" s="43"/>
      <c r="DX147" s="43"/>
      <c r="DY147" s="43"/>
      <c r="DZ147" s="43"/>
      <c r="EA147" s="331"/>
      <c r="EB147" s="331"/>
      <c r="EC147" s="378"/>
      <c r="ED147" s="344"/>
      <c r="EE147" s="331"/>
      <c r="EF147" s="331"/>
      <c r="EG147" s="43"/>
    </row>
    <row r="148" spans="1:137" ht="15.75">
      <c r="A148" s="68" t="s">
        <v>90</v>
      </c>
      <c r="B148" s="239" t="s">
        <v>1289</v>
      </c>
      <c r="C148" s="68" t="s">
        <v>91</v>
      </c>
      <c r="D148" s="199" t="s">
        <v>1190</v>
      </c>
      <c r="E148" s="203" t="s">
        <v>1190</v>
      </c>
      <c r="F148" s="199" t="s">
        <v>1190</v>
      </c>
      <c r="G148" s="198" t="s">
        <v>1190</v>
      </c>
      <c r="H148" s="440" t="s">
        <v>1190</v>
      </c>
      <c r="I148" s="574" t="s">
        <v>1972</v>
      </c>
      <c r="J148" s="317" t="s">
        <v>1190</v>
      </c>
      <c r="K148" s="1077" t="s">
        <v>1190</v>
      </c>
      <c r="L148" s="1077" t="s">
        <v>1190</v>
      </c>
      <c r="M148" s="1077">
        <v>0</v>
      </c>
      <c r="N148" s="1077">
        <v>0</v>
      </c>
      <c r="O148" s="1077">
        <v>0</v>
      </c>
      <c r="P148" s="1077">
        <v>0</v>
      </c>
      <c r="Q148" s="1077">
        <v>0</v>
      </c>
      <c r="R148" s="1077">
        <v>0</v>
      </c>
      <c r="S148" s="1077">
        <v>0</v>
      </c>
      <c r="T148" s="1077">
        <v>0</v>
      </c>
      <c r="U148" s="1077">
        <v>0</v>
      </c>
      <c r="V148" s="1077">
        <v>0</v>
      </c>
      <c r="W148" s="1077">
        <v>0</v>
      </c>
      <c r="X148" s="1077">
        <v>0</v>
      </c>
      <c r="Y148" s="1077">
        <v>0</v>
      </c>
      <c r="Z148" s="1077">
        <v>0</v>
      </c>
      <c r="AA148" s="1077">
        <v>0</v>
      </c>
      <c r="AB148" s="1077">
        <v>0</v>
      </c>
      <c r="AC148" s="1077">
        <v>0</v>
      </c>
      <c r="AD148" s="1077">
        <v>0</v>
      </c>
      <c r="AE148" s="1077">
        <v>0</v>
      </c>
      <c r="AF148" s="1077">
        <v>0</v>
      </c>
      <c r="AG148" s="1077">
        <v>0</v>
      </c>
      <c r="AH148" s="1077">
        <v>0</v>
      </c>
      <c r="AI148" s="1077">
        <v>0</v>
      </c>
      <c r="AJ148" s="1077">
        <v>0</v>
      </c>
      <c r="AK148" s="1077">
        <v>0</v>
      </c>
      <c r="AL148" s="1077">
        <v>0</v>
      </c>
      <c r="AM148" s="1077">
        <v>0</v>
      </c>
      <c r="AN148" s="1077">
        <v>0</v>
      </c>
      <c r="AO148" s="1077">
        <v>0</v>
      </c>
      <c r="AP148" s="1077">
        <v>0</v>
      </c>
      <c r="AQ148" s="1077">
        <v>0</v>
      </c>
      <c r="AR148" s="1077">
        <v>0</v>
      </c>
      <c r="AS148" s="1077">
        <v>0</v>
      </c>
      <c r="AT148" s="1077">
        <v>0</v>
      </c>
      <c r="AU148" s="1077">
        <v>0</v>
      </c>
      <c r="AV148" s="1077">
        <v>0</v>
      </c>
      <c r="AW148" s="1077">
        <v>0</v>
      </c>
      <c r="AX148" s="1077">
        <v>0</v>
      </c>
      <c r="AY148" s="1077" t="s">
        <v>1333</v>
      </c>
      <c r="AZ148" s="1077" t="s">
        <v>1333</v>
      </c>
      <c r="BA148" s="1077" t="s">
        <v>1333</v>
      </c>
      <c r="BB148" s="1077" t="s">
        <v>1333</v>
      </c>
      <c r="BC148" s="1077">
        <v>0</v>
      </c>
      <c r="BD148" s="1077">
        <v>0</v>
      </c>
      <c r="BE148" s="1077">
        <v>0</v>
      </c>
      <c r="BF148" s="1077">
        <v>0</v>
      </c>
      <c r="BG148" s="201" t="s">
        <v>90</v>
      </c>
      <c r="BH148" s="201" t="s">
        <v>570</v>
      </c>
      <c r="BI148" s="93" t="s">
        <v>1230</v>
      </c>
      <c r="BJ148" s="364">
        <v>101</v>
      </c>
      <c r="BK148" s="441" t="s">
        <v>1179</v>
      </c>
      <c r="BL148" s="331"/>
      <c r="BM148" s="369" t="s">
        <v>792</v>
      </c>
      <c r="BN148" s="375"/>
      <c r="BO148" s="375"/>
      <c r="BP148" s="375"/>
      <c r="BQ148" s="375"/>
      <c r="BR148" s="375"/>
      <c r="BS148" s="375"/>
      <c r="BT148" s="375"/>
      <c r="BU148" s="375"/>
      <c r="BV148" s="375"/>
      <c r="BW148" s="375"/>
      <c r="BX148" s="375"/>
      <c r="BY148" s="375"/>
      <c r="BZ148" s="375"/>
      <c r="CA148" s="375"/>
      <c r="CB148" s="375"/>
      <c r="CC148" s="43"/>
      <c r="CD148" s="43"/>
      <c r="CE148" s="43"/>
      <c r="CF148" s="43"/>
      <c r="CG148" s="43"/>
      <c r="CH148" s="43"/>
      <c r="CI148" s="43"/>
      <c r="CJ148" s="43"/>
      <c r="CK148" s="43"/>
      <c r="CL148" s="43"/>
      <c r="CM148" s="43"/>
      <c r="CN148" s="43"/>
      <c r="CO148" s="43"/>
      <c r="CP148" s="43"/>
      <c r="CQ148" s="43"/>
      <c r="CR148" s="43"/>
      <c r="CS148" s="43"/>
      <c r="CT148" s="43"/>
      <c r="CU148" s="43"/>
      <c r="CV148" s="43"/>
      <c r="CW148" s="43"/>
      <c r="CX148" s="43"/>
      <c r="CY148" s="43"/>
      <c r="CZ148" s="43"/>
      <c r="DA148" s="320"/>
      <c r="DB148" s="320"/>
      <c r="DC148" s="43"/>
      <c r="DD148" s="377"/>
      <c r="DE148" s="43"/>
      <c r="DF148" s="43"/>
      <c r="DG148" s="43"/>
      <c r="DH148" s="43"/>
      <c r="DI148" s="43"/>
      <c r="DJ148" s="43"/>
      <c r="DK148" s="43"/>
      <c r="DL148" s="43"/>
      <c r="DM148" s="43"/>
      <c r="DN148" s="43"/>
      <c r="DO148" s="43"/>
      <c r="DP148" s="43"/>
      <c r="DQ148" s="43"/>
      <c r="DR148" s="43"/>
      <c r="DS148" s="43"/>
      <c r="DT148" s="43"/>
      <c r="DU148" s="43"/>
      <c r="DV148" s="43"/>
      <c r="DW148" s="43"/>
      <c r="DX148" s="43"/>
      <c r="DY148" s="43"/>
      <c r="DZ148" s="43"/>
      <c r="EA148" s="331"/>
      <c r="EB148" s="331"/>
      <c r="EC148" s="378"/>
      <c r="ED148" s="344"/>
      <c r="EE148" s="331"/>
      <c r="EF148" s="331"/>
      <c r="EG148" s="43"/>
    </row>
    <row r="149" spans="1:137" ht="15.75">
      <c r="A149" s="68" t="s">
        <v>50</v>
      </c>
      <c r="B149" s="198" t="s">
        <v>1289</v>
      </c>
      <c r="C149" s="68" t="s">
        <v>507</v>
      </c>
      <c r="D149" s="199">
        <v>33.33</v>
      </c>
      <c r="E149" s="203" t="s">
        <v>1190</v>
      </c>
      <c r="F149" s="199">
        <v>100</v>
      </c>
      <c r="G149" s="198" t="s">
        <v>1332</v>
      </c>
      <c r="H149" s="440" t="s">
        <v>1190</v>
      </c>
      <c r="I149" s="574" t="s">
        <v>1332</v>
      </c>
      <c r="J149" s="317" t="s">
        <v>1190</v>
      </c>
      <c r="K149" s="1077">
        <v>100</v>
      </c>
      <c r="L149" s="1077" t="s">
        <v>1332</v>
      </c>
      <c r="M149" s="1077">
        <v>0</v>
      </c>
      <c r="N149" s="1077">
        <v>1</v>
      </c>
      <c r="O149" s="1077">
        <v>1</v>
      </c>
      <c r="P149" s="1077">
        <v>0</v>
      </c>
      <c r="Q149" s="1077">
        <v>1</v>
      </c>
      <c r="R149" s="1077">
        <v>0</v>
      </c>
      <c r="S149" s="1077">
        <v>0</v>
      </c>
      <c r="T149" s="1077">
        <v>0</v>
      </c>
      <c r="U149" s="1077">
        <v>0</v>
      </c>
      <c r="V149" s="1077">
        <v>0</v>
      </c>
      <c r="W149" s="1077">
        <v>0</v>
      </c>
      <c r="X149" s="1077">
        <v>0</v>
      </c>
      <c r="Y149" s="1077">
        <v>0</v>
      </c>
      <c r="Z149" s="1077">
        <v>0</v>
      </c>
      <c r="AA149" s="1077">
        <v>0</v>
      </c>
      <c r="AB149" s="1077">
        <v>0</v>
      </c>
      <c r="AC149" s="1077">
        <v>0</v>
      </c>
      <c r="AD149" s="1077">
        <v>0</v>
      </c>
      <c r="AE149" s="1077">
        <v>0</v>
      </c>
      <c r="AF149" s="1077">
        <v>0</v>
      </c>
      <c r="AG149" s="1077">
        <v>0</v>
      </c>
      <c r="AH149" s="1077">
        <v>0</v>
      </c>
      <c r="AI149" s="1077">
        <v>0</v>
      </c>
      <c r="AJ149" s="1077">
        <v>0</v>
      </c>
      <c r="AK149" s="1077">
        <v>0</v>
      </c>
      <c r="AL149" s="1077">
        <v>0</v>
      </c>
      <c r="AM149" s="1077">
        <v>0</v>
      </c>
      <c r="AN149" s="1077">
        <v>0</v>
      </c>
      <c r="AO149" s="1077">
        <v>0</v>
      </c>
      <c r="AP149" s="1077">
        <v>0</v>
      </c>
      <c r="AQ149" s="1077">
        <v>0</v>
      </c>
      <c r="AR149" s="1077">
        <v>0</v>
      </c>
      <c r="AS149" s="1077">
        <v>0</v>
      </c>
      <c r="AT149" s="1077">
        <v>0</v>
      </c>
      <c r="AU149" s="1077">
        <v>0</v>
      </c>
      <c r="AV149" s="1077">
        <v>0</v>
      </c>
      <c r="AW149" s="1077">
        <v>0</v>
      </c>
      <c r="AX149" s="1077">
        <v>0</v>
      </c>
      <c r="AY149" s="1077" t="s">
        <v>1333</v>
      </c>
      <c r="AZ149" s="1077" t="s">
        <v>1333</v>
      </c>
      <c r="BA149" s="1077" t="s">
        <v>1333</v>
      </c>
      <c r="BB149" s="1077" t="s">
        <v>1333</v>
      </c>
      <c r="BC149" s="1077">
        <v>0</v>
      </c>
      <c r="BD149" s="1077">
        <v>0</v>
      </c>
      <c r="BE149" s="1077">
        <v>0</v>
      </c>
      <c r="BF149" s="1077">
        <v>0</v>
      </c>
      <c r="BG149" s="201" t="s">
        <v>50</v>
      </c>
      <c r="BH149" s="201" t="s">
        <v>507</v>
      </c>
      <c r="BI149" s="93" t="s">
        <v>1230</v>
      </c>
      <c r="BJ149" s="364">
        <v>101</v>
      </c>
      <c r="BK149" s="441" t="s">
        <v>1179</v>
      </c>
      <c r="BM149" s="369" t="s">
        <v>792</v>
      </c>
      <c r="BN149" s="375"/>
      <c r="BO149" s="375"/>
      <c r="BP149" s="375"/>
      <c r="BQ149" s="375"/>
      <c r="BR149" s="375"/>
      <c r="BS149" s="375"/>
      <c r="BT149" s="375"/>
      <c r="BU149" s="375"/>
      <c r="BV149" s="375"/>
      <c r="BW149" s="375"/>
      <c r="BX149" s="375"/>
      <c r="BY149" s="375"/>
      <c r="BZ149" s="375"/>
      <c r="CA149" s="375"/>
      <c r="CB149" s="375"/>
      <c r="CC149" s="376"/>
      <c r="CD149" s="376"/>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320"/>
      <c r="DB149" s="43"/>
      <c r="DC149" s="43"/>
      <c r="DD149" s="379"/>
      <c r="DE149" s="43"/>
      <c r="DF149" s="43"/>
      <c r="DG149" s="43"/>
      <c r="DH149" s="43"/>
      <c r="DI149" s="43"/>
      <c r="DJ149" s="43"/>
      <c r="DK149" s="43"/>
      <c r="DL149" s="43"/>
      <c r="DM149" s="43"/>
      <c r="DN149" s="43"/>
      <c r="DO149" s="43"/>
      <c r="DP149" s="43"/>
      <c r="DQ149" s="43"/>
      <c r="DR149" s="43"/>
      <c r="DS149" s="43"/>
      <c r="DT149" s="43"/>
      <c r="DU149" s="43"/>
      <c r="DV149" s="43"/>
      <c r="DW149" s="43"/>
      <c r="DX149" s="43"/>
      <c r="DY149" s="43"/>
      <c r="DZ149" s="43"/>
      <c r="EA149" s="331"/>
      <c r="EB149" s="331"/>
      <c r="EC149" s="378"/>
      <c r="ED149" s="344"/>
      <c r="EE149" s="331"/>
      <c r="EF149" s="331"/>
      <c r="EG149" s="43"/>
    </row>
    <row r="150" spans="1:137" ht="15.75">
      <c r="A150" s="202" t="s">
        <v>258</v>
      </c>
      <c r="B150" s="198" t="s">
        <v>1289</v>
      </c>
      <c r="C150" s="68" t="s">
        <v>806</v>
      </c>
      <c r="D150" s="199">
        <v>100</v>
      </c>
      <c r="E150" s="203" t="s">
        <v>1190</v>
      </c>
      <c r="F150" s="199" t="s">
        <v>1190</v>
      </c>
      <c r="G150" s="198" t="s">
        <v>1190</v>
      </c>
      <c r="H150" s="440" t="s">
        <v>1190</v>
      </c>
      <c r="I150" s="574" t="s">
        <v>1972</v>
      </c>
      <c r="J150" s="317" t="s">
        <v>1332</v>
      </c>
      <c r="K150" s="1077" t="s">
        <v>1190</v>
      </c>
      <c r="L150" s="1077" t="s">
        <v>1190</v>
      </c>
      <c r="M150" s="1077">
        <v>0</v>
      </c>
      <c r="N150" s="1077">
        <v>0</v>
      </c>
      <c r="O150" s="1077">
        <v>0</v>
      </c>
      <c r="P150" s="1077">
        <v>0</v>
      </c>
      <c r="Q150" s="1077">
        <v>0</v>
      </c>
      <c r="R150" s="1077">
        <v>0</v>
      </c>
      <c r="S150" s="1077">
        <v>0</v>
      </c>
      <c r="T150" s="1077">
        <v>0</v>
      </c>
      <c r="U150" s="1077">
        <v>0</v>
      </c>
      <c r="V150" s="1077">
        <v>0</v>
      </c>
      <c r="W150" s="1077">
        <v>0</v>
      </c>
      <c r="X150" s="1077">
        <v>0</v>
      </c>
      <c r="Y150" s="1077">
        <v>0</v>
      </c>
      <c r="Z150" s="1077">
        <v>0</v>
      </c>
      <c r="AA150" s="1077">
        <v>0</v>
      </c>
      <c r="AB150" s="1077">
        <v>0</v>
      </c>
      <c r="AC150" s="1077">
        <v>0</v>
      </c>
      <c r="AD150" s="1077">
        <v>0</v>
      </c>
      <c r="AE150" s="1077">
        <v>0</v>
      </c>
      <c r="AF150" s="1077">
        <v>0</v>
      </c>
      <c r="AG150" s="1077">
        <v>0</v>
      </c>
      <c r="AH150" s="1077">
        <v>0</v>
      </c>
      <c r="AI150" s="1077">
        <v>0</v>
      </c>
      <c r="AJ150" s="1077">
        <v>0</v>
      </c>
      <c r="AK150" s="1077">
        <v>0</v>
      </c>
      <c r="AL150" s="1077">
        <v>0</v>
      </c>
      <c r="AM150" s="1077">
        <v>0</v>
      </c>
      <c r="AN150" s="1077">
        <v>0</v>
      </c>
      <c r="AO150" s="1077">
        <v>0</v>
      </c>
      <c r="AP150" s="1077">
        <v>0</v>
      </c>
      <c r="AQ150" s="1077">
        <v>0</v>
      </c>
      <c r="AR150" s="1077">
        <v>0</v>
      </c>
      <c r="AS150" s="1077">
        <v>0</v>
      </c>
      <c r="AT150" s="1077">
        <v>0</v>
      </c>
      <c r="AU150" s="1077">
        <v>0</v>
      </c>
      <c r="AV150" s="1077">
        <v>0</v>
      </c>
      <c r="AW150" s="1077">
        <v>0</v>
      </c>
      <c r="AX150" s="1077">
        <v>0</v>
      </c>
      <c r="AY150" s="1077" t="s">
        <v>1333</v>
      </c>
      <c r="AZ150" s="1077" t="s">
        <v>1333</v>
      </c>
      <c r="BA150" s="1077" t="s">
        <v>1333</v>
      </c>
      <c r="BB150" s="1077" t="s">
        <v>1333</v>
      </c>
      <c r="BC150" s="1077">
        <v>0</v>
      </c>
      <c r="BD150" s="1077">
        <v>0</v>
      </c>
      <c r="BE150" s="1077">
        <v>0</v>
      </c>
      <c r="BF150" s="1077">
        <v>0</v>
      </c>
      <c r="BG150" s="442" t="s">
        <v>258</v>
      </c>
      <c r="BH150" s="201" t="s">
        <v>806</v>
      </c>
      <c r="BI150" s="93" t="s">
        <v>1261</v>
      </c>
      <c r="BJ150" s="364">
        <v>101</v>
      </c>
      <c r="BK150" s="441" t="s">
        <v>1179</v>
      </c>
      <c r="BL150" s="331"/>
      <c r="BM150" s="369" t="s">
        <v>792</v>
      </c>
      <c r="BN150" s="375"/>
      <c r="BO150" s="375"/>
      <c r="BP150" s="375"/>
      <c r="BQ150" s="375"/>
      <c r="BR150" s="375"/>
      <c r="BS150" s="375"/>
      <c r="BT150" s="375"/>
      <c r="BU150" s="375"/>
      <c r="BV150" s="375"/>
      <c r="BW150" s="375"/>
      <c r="BX150" s="375"/>
      <c r="BY150" s="375"/>
      <c r="BZ150" s="375"/>
      <c r="CA150" s="375"/>
      <c r="CB150" s="375"/>
      <c r="CC150" s="376"/>
      <c r="CD150" s="376"/>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320"/>
      <c r="DB150" s="320"/>
      <c r="DC150" s="43"/>
      <c r="DD150" s="377"/>
      <c r="DE150" s="43"/>
      <c r="DF150" s="43"/>
      <c r="DG150" s="43"/>
      <c r="DH150" s="43"/>
      <c r="DI150" s="43"/>
      <c r="DJ150" s="43"/>
      <c r="DK150" s="43"/>
      <c r="DL150" s="43"/>
      <c r="DM150" s="43"/>
      <c r="DN150" s="43"/>
      <c r="DO150" s="43"/>
      <c r="DP150" s="43"/>
      <c r="DQ150" s="43"/>
      <c r="DR150" s="43"/>
      <c r="DS150" s="43"/>
      <c r="DT150" s="43"/>
      <c r="DU150" s="43"/>
      <c r="DV150" s="43"/>
      <c r="DW150" s="43"/>
      <c r="DX150" s="43"/>
      <c r="DY150" s="43"/>
      <c r="DZ150" s="43"/>
      <c r="EA150" s="331"/>
      <c r="EB150" s="331"/>
      <c r="EC150" s="378"/>
      <c r="ED150" s="344"/>
      <c r="EE150" s="331"/>
      <c r="EF150" s="331"/>
      <c r="EG150" s="43"/>
    </row>
    <row r="151" spans="1:137" ht="15.75">
      <c r="A151" s="249" t="s">
        <v>386</v>
      </c>
      <c r="B151" s="239" t="s">
        <v>1289</v>
      </c>
      <c r="C151" s="68" t="s">
        <v>609</v>
      </c>
      <c r="D151" s="199" t="s">
        <v>1190</v>
      </c>
      <c r="E151" s="203" t="s">
        <v>1190</v>
      </c>
      <c r="F151" s="199" t="s">
        <v>1190</v>
      </c>
      <c r="G151" s="198" t="s">
        <v>1190</v>
      </c>
      <c r="H151" s="440" t="s">
        <v>1190</v>
      </c>
      <c r="I151" s="574" t="s">
        <v>1972</v>
      </c>
      <c r="J151" s="317" t="s">
        <v>1190</v>
      </c>
      <c r="K151" s="1077">
        <v>100</v>
      </c>
      <c r="L151" s="1077" t="s">
        <v>1190</v>
      </c>
      <c r="M151" s="1077">
        <v>0</v>
      </c>
      <c r="N151" s="1077">
        <v>0</v>
      </c>
      <c r="O151" s="1077">
        <v>0</v>
      </c>
      <c r="P151" s="1077">
        <v>0</v>
      </c>
      <c r="Q151" s="1077">
        <v>0</v>
      </c>
      <c r="R151" s="1077">
        <v>0</v>
      </c>
      <c r="S151" s="1077">
        <v>0</v>
      </c>
      <c r="T151" s="1077">
        <v>0</v>
      </c>
      <c r="U151" s="1077">
        <v>0</v>
      </c>
      <c r="V151" s="1077">
        <v>0</v>
      </c>
      <c r="W151" s="1077">
        <v>0</v>
      </c>
      <c r="X151" s="1077">
        <v>0</v>
      </c>
      <c r="Y151" s="1077">
        <v>0</v>
      </c>
      <c r="Z151" s="1077">
        <v>0</v>
      </c>
      <c r="AA151" s="1077">
        <v>0</v>
      </c>
      <c r="AB151" s="1077">
        <v>0</v>
      </c>
      <c r="AC151" s="1077">
        <v>0</v>
      </c>
      <c r="AD151" s="1077">
        <v>0</v>
      </c>
      <c r="AE151" s="1077">
        <v>0</v>
      </c>
      <c r="AF151" s="1077">
        <v>0</v>
      </c>
      <c r="AG151" s="1077">
        <v>0</v>
      </c>
      <c r="AH151" s="1077">
        <v>0</v>
      </c>
      <c r="AI151" s="1077">
        <v>0</v>
      </c>
      <c r="AJ151" s="1077">
        <v>0</v>
      </c>
      <c r="AK151" s="1077">
        <v>0</v>
      </c>
      <c r="AL151" s="1077">
        <v>0</v>
      </c>
      <c r="AM151" s="1077">
        <v>0</v>
      </c>
      <c r="AN151" s="1077">
        <v>0</v>
      </c>
      <c r="AO151" s="1077">
        <v>0</v>
      </c>
      <c r="AP151" s="1077">
        <v>0</v>
      </c>
      <c r="AQ151" s="1077">
        <v>0</v>
      </c>
      <c r="AR151" s="1077">
        <v>0</v>
      </c>
      <c r="AS151" s="1077">
        <v>0</v>
      </c>
      <c r="AT151" s="1077">
        <v>0</v>
      </c>
      <c r="AU151" s="1077">
        <v>0</v>
      </c>
      <c r="AV151" s="1077">
        <v>0</v>
      </c>
      <c r="AW151" s="1077">
        <v>0</v>
      </c>
      <c r="AX151" s="1077">
        <v>0</v>
      </c>
      <c r="AY151" s="1077"/>
      <c r="AZ151" s="1077" t="s">
        <v>1333</v>
      </c>
      <c r="BA151" s="1077" t="s">
        <v>1333</v>
      </c>
      <c r="BB151" s="1077" t="s">
        <v>1333</v>
      </c>
      <c r="BC151" s="1077">
        <v>0</v>
      </c>
      <c r="BD151" s="1077">
        <v>0</v>
      </c>
      <c r="BE151" s="1077">
        <v>0</v>
      </c>
      <c r="BF151" s="1077">
        <v>0</v>
      </c>
      <c r="BG151" s="201" t="s">
        <v>386</v>
      </c>
      <c r="BH151" s="201" t="s">
        <v>609</v>
      </c>
      <c r="BI151" s="93" t="s">
        <v>1230</v>
      </c>
      <c r="BJ151" s="364">
        <v>101</v>
      </c>
      <c r="BK151" s="441" t="s">
        <v>1179</v>
      </c>
      <c r="BL151" s="331"/>
      <c r="BM151" s="369" t="s">
        <v>792</v>
      </c>
      <c r="BN151" s="375"/>
      <c r="BO151" s="375"/>
      <c r="BP151" s="375"/>
      <c r="BQ151" s="375"/>
      <c r="BR151" s="375"/>
      <c r="BS151" s="375"/>
      <c r="BT151" s="375"/>
      <c r="BU151" s="375"/>
      <c r="BV151" s="375"/>
      <c r="BW151" s="375"/>
      <c r="BX151" s="375"/>
      <c r="BY151" s="375"/>
      <c r="BZ151" s="375"/>
      <c r="CA151" s="375"/>
      <c r="CB151" s="375"/>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320"/>
      <c r="DB151" s="43"/>
      <c r="DC151" s="43"/>
      <c r="DD151" s="379"/>
      <c r="DE151" s="43"/>
      <c r="DF151" s="43"/>
      <c r="DG151" s="43"/>
      <c r="DH151" s="43"/>
      <c r="DI151" s="43"/>
      <c r="DJ151" s="43"/>
      <c r="DK151" s="43"/>
      <c r="DL151" s="43"/>
      <c r="DM151" s="43"/>
      <c r="DN151" s="43"/>
      <c r="DO151" s="43"/>
      <c r="DP151" s="43"/>
      <c r="DQ151" s="43"/>
      <c r="DR151" s="43"/>
      <c r="DS151" s="43"/>
      <c r="DT151" s="43"/>
      <c r="DU151" s="43"/>
      <c r="DV151" s="43"/>
      <c r="DW151" s="43"/>
      <c r="DX151" s="43"/>
      <c r="DY151" s="43"/>
      <c r="DZ151" s="43"/>
      <c r="EA151" s="331"/>
      <c r="EB151" s="331"/>
      <c r="EC151" s="378"/>
      <c r="ED151" s="344"/>
      <c r="EE151" s="331"/>
      <c r="EF151" s="331"/>
      <c r="EG151" s="43"/>
    </row>
    <row r="152" spans="1:137" ht="15.75">
      <c r="A152" s="68" t="s">
        <v>171</v>
      </c>
      <c r="B152" s="198" t="s">
        <v>1289</v>
      </c>
      <c r="C152" s="68" t="s">
        <v>575</v>
      </c>
      <c r="D152" s="199" t="s">
        <v>1190</v>
      </c>
      <c r="E152" s="203" t="s">
        <v>1190</v>
      </c>
      <c r="F152" s="199" t="s">
        <v>1190</v>
      </c>
      <c r="G152" s="198" t="s">
        <v>1332</v>
      </c>
      <c r="H152" s="440" t="s">
        <v>1190</v>
      </c>
      <c r="I152" s="574" t="s">
        <v>1972</v>
      </c>
      <c r="J152" s="317" t="s">
        <v>1190</v>
      </c>
      <c r="K152" s="1077" t="s">
        <v>1190</v>
      </c>
      <c r="L152" s="1077" t="s">
        <v>1332</v>
      </c>
      <c r="M152" s="1077">
        <v>0</v>
      </c>
      <c r="N152" s="1077">
        <v>1</v>
      </c>
      <c r="O152" s="1077">
        <v>1</v>
      </c>
      <c r="P152" s="1077">
        <v>0</v>
      </c>
      <c r="Q152" s="1077">
        <v>1</v>
      </c>
      <c r="R152" s="1077">
        <v>0</v>
      </c>
      <c r="S152" s="1077">
        <v>0</v>
      </c>
      <c r="T152" s="1077">
        <v>0</v>
      </c>
      <c r="U152" s="1077">
        <v>0</v>
      </c>
      <c r="V152" s="1077">
        <v>0</v>
      </c>
      <c r="W152" s="1077">
        <v>0</v>
      </c>
      <c r="X152" s="1077">
        <v>0</v>
      </c>
      <c r="Y152" s="1077">
        <v>0</v>
      </c>
      <c r="Z152" s="1077">
        <v>0</v>
      </c>
      <c r="AA152" s="1077">
        <v>0</v>
      </c>
      <c r="AB152" s="1077">
        <v>0</v>
      </c>
      <c r="AC152" s="1077">
        <v>0</v>
      </c>
      <c r="AD152" s="1077">
        <v>0</v>
      </c>
      <c r="AE152" s="1077">
        <v>0</v>
      </c>
      <c r="AF152" s="1077">
        <v>0</v>
      </c>
      <c r="AG152" s="1077">
        <v>0</v>
      </c>
      <c r="AH152" s="1077">
        <v>0</v>
      </c>
      <c r="AI152" s="1077">
        <v>0</v>
      </c>
      <c r="AJ152" s="1077">
        <v>0</v>
      </c>
      <c r="AK152" s="1077">
        <v>0</v>
      </c>
      <c r="AL152" s="1077">
        <v>0</v>
      </c>
      <c r="AM152" s="1077">
        <v>0</v>
      </c>
      <c r="AN152" s="1077">
        <v>0</v>
      </c>
      <c r="AO152" s="1077">
        <v>0</v>
      </c>
      <c r="AP152" s="1077">
        <v>0</v>
      </c>
      <c r="AQ152" s="1077">
        <v>0</v>
      </c>
      <c r="AR152" s="1077">
        <v>0</v>
      </c>
      <c r="AS152" s="1077">
        <v>0</v>
      </c>
      <c r="AT152" s="1077">
        <v>0</v>
      </c>
      <c r="AU152" s="1077">
        <v>0</v>
      </c>
      <c r="AV152" s="1077">
        <v>0</v>
      </c>
      <c r="AW152" s="1077">
        <v>0</v>
      </c>
      <c r="AX152" s="1077">
        <v>0</v>
      </c>
      <c r="AY152" s="1077" t="s">
        <v>1333</v>
      </c>
      <c r="AZ152" s="1077" t="s">
        <v>1333</v>
      </c>
      <c r="BA152" s="1077" t="s">
        <v>1333</v>
      </c>
      <c r="BB152" s="1077" t="s">
        <v>1333</v>
      </c>
      <c r="BC152" s="1077">
        <v>0</v>
      </c>
      <c r="BD152" s="1077">
        <v>0</v>
      </c>
      <c r="BE152" s="1077">
        <v>0</v>
      </c>
      <c r="BF152" s="1077">
        <v>0</v>
      </c>
      <c r="BG152" s="201" t="s">
        <v>171</v>
      </c>
      <c r="BH152" s="201" t="s">
        <v>575</v>
      </c>
      <c r="BI152" s="93" t="s">
        <v>1230</v>
      </c>
      <c r="BJ152" s="364">
        <v>101</v>
      </c>
      <c r="BK152" s="441" t="s">
        <v>882</v>
      </c>
      <c r="BM152" s="369" t="s">
        <v>792</v>
      </c>
      <c r="BN152" s="375"/>
      <c r="BO152" s="375"/>
      <c r="BP152" s="375"/>
      <c r="BQ152" s="375"/>
      <c r="BR152" s="375"/>
      <c r="BS152" s="375"/>
      <c r="BT152" s="375"/>
      <c r="BU152" s="375"/>
      <c r="BV152" s="375"/>
      <c r="BW152" s="375"/>
      <c r="BX152" s="375"/>
      <c r="BY152" s="375"/>
      <c r="BZ152" s="375"/>
      <c r="CA152" s="375"/>
      <c r="CB152" s="375"/>
      <c r="CC152" s="376"/>
      <c r="CD152" s="376"/>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320"/>
      <c r="DC152" s="43"/>
      <c r="DD152" s="379"/>
      <c r="DE152" s="43"/>
      <c r="DF152" s="43"/>
      <c r="DG152" s="43"/>
      <c r="DH152" s="43"/>
      <c r="DI152" s="43"/>
      <c r="DJ152" s="43"/>
      <c r="DK152" s="43"/>
      <c r="DL152" s="43"/>
      <c r="DM152" s="43"/>
      <c r="DN152" s="43"/>
      <c r="DO152" s="43"/>
      <c r="DP152" s="43"/>
      <c r="DQ152" s="43"/>
      <c r="DR152" s="43"/>
      <c r="DS152" s="43"/>
      <c r="DT152" s="43"/>
      <c r="DU152" s="43"/>
      <c r="DV152" s="43"/>
      <c r="DW152" s="43"/>
      <c r="DX152" s="43"/>
      <c r="DY152" s="43"/>
      <c r="DZ152" s="43"/>
      <c r="EA152" s="331"/>
      <c r="EB152" s="331"/>
      <c r="EC152" s="378"/>
      <c r="ED152" s="344"/>
      <c r="EE152" s="331"/>
      <c r="EF152" s="331"/>
      <c r="EG152" s="43"/>
    </row>
    <row r="153" spans="1:137" ht="15.75">
      <c r="A153" s="68" t="s">
        <v>228</v>
      </c>
      <c r="B153" s="198" t="s">
        <v>1296</v>
      </c>
      <c r="C153" s="68" t="s">
        <v>689</v>
      </c>
      <c r="D153" s="199" t="s">
        <v>1190</v>
      </c>
      <c r="E153" s="203" t="s">
        <v>1190</v>
      </c>
      <c r="F153" s="199" t="s">
        <v>1190</v>
      </c>
      <c r="G153" s="198" t="s">
        <v>1190</v>
      </c>
      <c r="H153" s="440" t="s">
        <v>1190</v>
      </c>
      <c r="I153" s="574" t="s">
        <v>1972</v>
      </c>
      <c r="J153" s="317" t="s">
        <v>1190</v>
      </c>
      <c r="K153" s="1077" t="s">
        <v>1190</v>
      </c>
      <c r="L153" s="1077" t="s">
        <v>1190</v>
      </c>
      <c r="M153" s="1077">
        <v>0</v>
      </c>
      <c r="N153" s="1077">
        <v>0</v>
      </c>
      <c r="O153" s="1077">
        <v>0</v>
      </c>
      <c r="P153" s="1077">
        <v>0</v>
      </c>
      <c r="Q153" s="1077">
        <v>0</v>
      </c>
      <c r="R153" s="1077">
        <v>0</v>
      </c>
      <c r="S153" s="1077">
        <v>0</v>
      </c>
      <c r="T153" s="1077">
        <v>0</v>
      </c>
      <c r="U153" s="1077">
        <v>0</v>
      </c>
      <c r="V153" s="1077">
        <v>0</v>
      </c>
      <c r="W153" s="1077">
        <v>0</v>
      </c>
      <c r="X153" s="1077">
        <v>0</v>
      </c>
      <c r="Y153" s="1077">
        <v>0</v>
      </c>
      <c r="Z153" s="1077">
        <v>0</v>
      </c>
      <c r="AA153" s="1077">
        <v>0</v>
      </c>
      <c r="AB153" s="1077">
        <v>0</v>
      </c>
      <c r="AC153" s="1077">
        <v>0</v>
      </c>
      <c r="AD153" s="1077">
        <v>0</v>
      </c>
      <c r="AE153" s="1077">
        <v>0</v>
      </c>
      <c r="AF153" s="1077">
        <v>0</v>
      </c>
      <c r="AG153" s="1077">
        <v>0</v>
      </c>
      <c r="AH153" s="1077">
        <v>0</v>
      </c>
      <c r="AI153" s="1077">
        <v>0</v>
      </c>
      <c r="AJ153" s="1077">
        <v>0</v>
      </c>
      <c r="AK153" s="1077">
        <v>0</v>
      </c>
      <c r="AL153" s="1077">
        <v>0</v>
      </c>
      <c r="AM153" s="1077">
        <v>0</v>
      </c>
      <c r="AN153" s="1077">
        <v>0</v>
      </c>
      <c r="AO153" s="1077">
        <v>0</v>
      </c>
      <c r="AP153" s="1077">
        <v>0</v>
      </c>
      <c r="AQ153" s="1077">
        <v>0</v>
      </c>
      <c r="AR153" s="1077">
        <v>0</v>
      </c>
      <c r="AS153" s="1077">
        <v>0</v>
      </c>
      <c r="AT153" s="1077">
        <v>0</v>
      </c>
      <c r="AU153" s="1077">
        <v>0</v>
      </c>
      <c r="AV153" s="1077">
        <v>0</v>
      </c>
      <c r="AW153" s="1077">
        <v>0</v>
      </c>
      <c r="AX153" s="1077">
        <v>0</v>
      </c>
      <c r="AY153" s="1077" t="s">
        <v>1333</v>
      </c>
      <c r="AZ153" s="1077" t="s">
        <v>1333</v>
      </c>
      <c r="BA153" s="1077" t="s">
        <v>1333</v>
      </c>
      <c r="BB153" s="1077" t="s">
        <v>1333</v>
      </c>
      <c r="BC153" s="1077">
        <v>0</v>
      </c>
      <c r="BD153" s="1077">
        <v>0</v>
      </c>
      <c r="BE153" s="1077">
        <v>0</v>
      </c>
      <c r="BF153" s="1077">
        <v>0</v>
      </c>
      <c r="BG153" s="201" t="s">
        <v>228</v>
      </c>
      <c r="BH153" s="201" t="s">
        <v>689</v>
      </c>
      <c r="BI153" s="93" t="s">
        <v>1253</v>
      </c>
      <c r="BJ153" s="364">
        <v>113</v>
      </c>
      <c r="BK153" s="441" t="s">
        <v>1180</v>
      </c>
      <c r="BL153" s="331"/>
      <c r="BM153" s="369" t="s">
        <v>792</v>
      </c>
      <c r="BN153" s="375"/>
      <c r="BO153" s="375"/>
      <c r="BP153" s="375"/>
      <c r="BQ153" s="375"/>
      <c r="BR153" s="375"/>
      <c r="BS153" s="375"/>
      <c r="BT153" s="375"/>
      <c r="BU153" s="375"/>
      <c r="BV153" s="375"/>
      <c r="BW153" s="375"/>
      <c r="BX153" s="375"/>
      <c r="BY153" s="375"/>
      <c r="BZ153" s="375"/>
      <c r="CA153" s="375"/>
      <c r="CB153" s="375"/>
      <c r="CC153" s="376"/>
      <c r="CD153" s="376"/>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320"/>
      <c r="DB153" s="320"/>
      <c r="DC153" s="43"/>
      <c r="DD153" s="377"/>
      <c r="DE153" s="43"/>
      <c r="DF153" s="43"/>
      <c r="DG153" s="43"/>
      <c r="DH153" s="43"/>
      <c r="DI153" s="43"/>
      <c r="DJ153" s="43"/>
      <c r="DK153" s="43"/>
      <c r="DL153" s="43"/>
      <c r="DM153" s="43"/>
      <c r="DN153" s="43"/>
      <c r="DO153" s="43"/>
      <c r="DP153" s="43"/>
      <c r="DQ153" s="43"/>
      <c r="DR153" s="43"/>
      <c r="DS153" s="43"/>
      <c r="DT153" s="43"/>
      <c r="DU153" s="43"/>
      <c r="DV153" s="43"/>
      <c r="DW153" s="43"/>
      <c r="DX153" s="43"/>
      <c r="DY153" s="43"/>
      <c r="DZ153" s="43"/>
      <c r="EA153" s="331"/>
      <c r="EB153" s="331"/>
      <c r="EC153" s="378"/>
      <c r="ED153" s="344"/>
      <c r="EE153" s="331"/>
      <c r="EF153" s="331"/>
      <c r="EG153" s="43"/>
    </row>
    <row r="154" spans="1:137" ht="15.75">
      <c r="A154" s="68" t="s">
        <v>378</v>
      </c>
      <c r="B154" s="198" t="s">
        <v>1296</v>
      </c>
      <c r="C154" s="68" t="s">
        <v>605</v>
      </c>
      <c r="D154" s="199" t="s">
        <v>1190</v>
      </c>
      <c r="E154" s="203" t="s">
        <v>1190</v>
      </c>
      <c r="F154" s="199" t="s">
        <v>1190</v>
      </c>
      <c r="G154" s="198" t="s">
        <v>1190</v>
      </c>
      <c r="H154" s="440" t="s">
        <v>1190</v>
      </c>
      <c r="I154" s="574" t="s">
        <v>1972</v>
      </c>
      <c r="J154" s="317" t="s">
        <v>1190</v>
      </c>
      <c r="K154" s="1077" t="s">
        <v>1190</v>
      </c>
      <c r="L154" s="1077" t="s">
        <v>1190</v>
      </c>
      <c r="M154" s="1077">
        <v>0</v>
      </c>
      <c r="N154" s="1077">
        <v>0</v>
      </c>
      <c r="O154" s="1077">
        <v>0</v>
      </c>
      <c r="P154" s="1077">
        <v>0</v>
      </c>
      <c r="Q154" s="1077">
        <v>0</v>
      </c>
      <c r="R154" s="1077">
        <v>0</v>
      </c>
      <c r="S154" s="1077">
        <v>0</v>
      </c>
      <c r="T154" s="1077">
        <v>0</v>
      </c>
      <c r="U154" s="1077">
        <v>0</v>
      </c>
      <c r="V154" s="1077">
        <v>0</v>
      </c>
      <c r="W154" s="1077">
        <v>0</v>
      </c>
      <c r="X154" s="1077">
        <v>0</v>
      </c>
      <c r="Y154" s="1077">
        <v>0</v>
      </c>
      <c r="Z154" s="1077">
        <v>0</v>
      </c>
      <c r="AA154" s="1077">
        <v>0</v>
      </c>
      <c r="AB154" s="1077">
        <v>0</v>
      </c>
      <c r="AC154" s="1077">
        <v>0</v>
      </c>
      <c r="AD154" s="1077">
        <v>0</v>
      </c>
      <c r="AE154" s="1077">
        <v>0</v>
      </c>
      <c r="AF154" s="1077">
        <v>0</v>
      </c>
      <c r="AG154" s="1077">
        <v>0</v>
      </c>
      <c r="AH154" s="1077">
        <v>0</v>
      </c>
      <c r="AI154" s="1077">
        <v>0</v>
      </c>
      <c r="AJ154" s="1077">
        <v>0</v>
      </c>
      <c r="AK154" s="1077">
        <v>0</v>
      </c>
      <c r="AL154" s="1077">
        <v>0</v>
      </c>
      <c r="AM154" s="1077">
        <v>0</v>
      </c>
      <c r="AN154" s="1077">
        <v>0</v>
      </c>
      <c r="AO154" s="1077">
        <v>0</v>
      </c>
      <c r="AP154" s="1077">
        <v>0</v>
      </c>
      <c r="AQ154" s="1077">
        <v>0</v>
      </c>
      <c r="AR154" s="1077">
        <v>0</v>
      </c>
      <c r="AS154" s="1077">
        <v>0</v>
      </c>
      <c r="AT154" s="1077">
        <v>0</v>
      </c>
      <c r="AU154" s="1077">
        <v>0</v>
      </c>
      <c r="AV154" s="1077">
        <v>0</v>
      </c>
      <c r="AW154" s="1077">
        <v>0</v>
      </c>
      <c r="AX154" s="1077">
        <v>0</v>
      </c>
      <c r="AY154" s="1077" t="s">
        <v>1333</v>
      </c>
      <c r="AZ154" s="1077" t="s">
        <v>1333</v>
      </c>
      <c r="BA154" s="1077" t="s">
        <v>1333</v>
      </c>
      <c r="BB154" s="1077" t="s">
        <v>1333</v>
      </c>
      <c r="BC154" s="1077">
        <v>0</v>
      </c>
      <c r="BD154" s="1077">
        <v>0</v>
      </c>
      <c r="BE154" s="1077">
        <v>0</v>
      </c>
      <c r="BF154" s="1077">
        <v>0</v>
      </c>
      <c r="BG154" s="201" t="s">
        <v>378</v>
      </c>
      <c r="BH154" s="201" t="s">
        <v>605</v>
      </c>
      <c r="BI154" s="93" t="s">
        <v>1253</v>
      </c>
      <c r="BJ154" s="364">
        <v>113</v>
      </c>
      <c r="BK154" s="441" t="s">
        <v>1180</v>
      </c>
      <c r="BL154" s="331"/>
      <c r="BM154" s="369" t="s">
        <v>792</v>
      </c>
      <c r="BN154" s="375"/>
      <c r="BO154" s="375"/>
      <c r="BP154" s="375"/>
      <c r="BQ154" s="375"/>
      <c r="BR154" s="375"/>
      <c r="BS154" s="375"/>
      <c r="BT154" s="375"/>
      <c r="BU154" s="375"/>
      <c r="BV154" s="375"/>
      <c r="BW154" s="375"/>
      <c r="BX154" s="375"/>
      <c r="BY154" s="375"/>
      <c r="BZ154" s="375"/>
      <c r="CA154" s="375"/>
      <c r="CB154" s="375"/>
      <c r="CC154" s="376"/>
      <c r="CD154" s="376"/>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320"/>
      <c r="DB154" s="320"/>
      <c r="DC154" s="43"/>
      <c r="DD154" s="377"/>
      <c r="DE154" s="43"/>
      <c r="DF154" s="43"/>
      <c r="DG154" s="43"/>
      <c r="DH154" s="43"/>
      <c r="DI154" s="43"/>
      <c r="DJ154" s="43"/>
      <c r="DK154" s="43"/>
      <c r="DL154" s="43"/>
      <c r="DM154" s="43"/>
      <c r="DN154" s="43"/>
      <c r="DO154" s="43"/>
      <c r="DP154" s="43"/>
      <c r="DQ154" s="43"/>
      <c r="DR154" s="43"/>
      <c r="DS154" s="43"/>
      <c r="DT154" s="43"/>
      <c r="DU154" s="43"/>
      <c r="DV154" s="43"/>
      <c r="DW154" s="43"/>
      <c r="DX154" s="43"/>
      <c r="DY154" s="43"/>
      <c r="DZ154" s="43"/>
      <c r="EA154" s="331"/>
      <c r="EB154" s="331"/>
      <c r="EC154" s="378"/>
      <c r="ED154" s="344"/>
      <c r="EE154" s="331"/>
      <c r="EF154" s="331"/>
      <c r="EG154" s="43"/>
    </row>
    <row r="155" spans="1:137" ht="15.75">
      <c r="A155" s="68" t="s">
        <v>498</v>
      </c>
      <c r="B155" s="198" t="s">
        <v>1296</v>
      </c>
      <c r="C155" s="68" t="s">
        <v>756</v>
      </c>
      <c r="D155" s="199">
        <v>100</v>
      </c>
      <c r="E155" s="247">
        <v>100</v>
      </c>
      <c r="F155" s="199">
        <v>100</v>
      </c>
      <c r="G155" s="198" t="s">
        <v>1332</v>
      </c>
      <c r="H155" s="440" t="s">
        <v>1332</v>
      </c>
      <c r="I155" s="574" t="s">
        <v>1332</v>
      </c>
      <c r="J155" s="317" t="s">
        <v>1332</v>
      </c>
      <c r="K155" s="1077">
        <v>93.33</v>
      </c>
      <c r="L155" s="1077" t="s">
        <v>1332</v>
      </c>
      <c r="M155" s="1077">
        <v>1</v>
      </c>
      <c r="N155" s="1077">
        <v>18</v>
      </c>
      <c r="O155" s="1077">
        <v>16</v>
      </c>
      <c r="P155" s="1077">
        <v>2</v>
      </c>
      <c r="Q155" s="1077">
        <v>18</v>
      </c>
      <c r="R155" s="1077">
        <v>0</v>
      </c>
      <c r="S155" s="1077">
        <v>0</v>
      </c>
      <c r="T155" s="1077">
        <v>0</v>
      </c>
      <c r="U155" s="1077">
        <v>0</v>
      </c>
      <c r="V155" s="1077">
        <v>0</v>
      </c>
      <c r="W155" s="1077">
        <v>0</v>
      </c>
      <c r="X155" s="1077">
        <v>0</v>
      </c>
      <c r="Y155" s="1077">
        <v>0</v>
      </c>
      <c r="Z155" s="1077">
        <v>0</v>
      </c>
      <c r="AA155" s="1077">
        <v>0</v>
      </c>
      <c r="AB155" s="1077">
        <v>0</v>
      </c>
      <c r="AC155" s="1077">
        <v>0</v>
      </c>
      <c r="AD155" s="1077">
        <v>0</v>
      </c>
      <c r="AE155" s="1077">
        <v>0</v>
      </c>
      <c r="AF155" s="1077">
        <v>0</v>
      </c>
      <c r="AG155" s="1077">
        <v>0</v>
      </c>
      <c r="AH155" s="1077">
        <v>0</v>
      </c>
      <c r="AI155" s="1077">
        <v>0</v>
      </c>
      <c r="AJ155" s="1077">
        <v>0</v>
      </c>
      <c r="AK155" s="1077">
        <v>0</v>
      </c>
      <c r="AL155" s="1077">
        <v>0</v>
      </c>
      <c r="AM155" s="1077">
        <v>0</v>
      </c>
      <c r="AN155" s="1077">
        <v>0</v>
      </c>
      <c r="AO155" s="1077">
        <v>0</v>
      </c>
      <c r="AP155" s="1077">
        <v>0</v>
      </c>
      <c r="AQ155" s="1077">
        <v>0</v>
      </c>
      <c r="AR155" s="1077">
        <v>0</v>
      </c>
      <c r="AS155" s="1077">
        <v>0</v>
      </c>
      <c r="AT155" s="1077">
        <v>0</v>
      </c>
      <c r="AU155" s="1077">
        <v>0</v>
      </c>
      <c r="AV155" s="1077">
        <v>0</v>
      </c>
      <c r="AW155" s="1077">
        <v>0</v>
      </c>
      <c r="AX155" s="1077">
        <v>0</v>
      </c>
      <c r="AY155" s="1077" t="s">
        <v>1333</v>
      </c>
      <c r="AZ155" s="1077" t="s">
        <v>1333</v>
      </c>
      <c r="BA155" s="1077" t="s">
        <v>1333</v>
      </c>
      <c r="BB155" s="1077" t="s">
        <v>1333</v>
      </c>
      <c r="BC155" s="1077">
        <v>0</v>
      </c>
      <c r="BD155" s="1077">
        <v>0</v>
      </c>
      <c r="BE155" s="1077">
        <v>0</v>
      </c>
      <c r="BF155" s="1077">
        <v>0</v>
      </c>
      <c r="BG155" s="201" t="s">
        <v>498</v>
      </c>
      <c r="BH155" s="201" t="s">
        <v>756</v>
      </c>
      <c r="BI155" s="93" t="s">
        <v>1253</v>
      </c>
      <c r="BJ155" s="364">
        <v>113</v>
      </c>
      <c r="BK155" s="441" t="s">
        <v>1181</v>
      </c>
      <c r="BM155" s="369" t="s">
        <v>792</v>
      </c>
      <c r="BN155" s="375"/>
      <c r="BO155" s="375"/>
      <c r="BP155" s="375"/>
      <c r="BQ155" s="375"/>
      <c r="BR155" s="375"/>
      <c r="BS155" s="375"/>
      <c r="BT155" s="375"/>
      <c r="BU155" s="375"/>
      <c r="BV155" s="375"/>
      <c r="BW155" s="375"/>
      <c r="BX155" s="375"/>
      <c r="BY155" s="375"/>
      <c r="BZ155" s="375"/>
      <c r="CA155" s="375"/>
      <c r="CB155" s="375"/>
      <c r="CC155" s="376"/>
      <c r="CD155" s="376"/>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320"/>
      <c r="DB155" s="320"/>
      <c r="DC155" s="43"/>
      <c r="DD155" s="379"/>
      <c r="DE155" s="43"/>
      <c r="DF155" s="43"/>
      <c r="DG155" s="43"/>
      <c r="DH155" s="43"/>
      <c r="DI155" s="43"/>
      <c r="DJ155" s="43"/>
      <c r="DK155" s="43"/>
      <c r="DL155" s="43"/>
      <c r="DM155" s="43"/>
      <c r="DN155" s="43"/>
      <c r="DO155" s="43"/>
      <c r="DP155" s="43"/>
      <c r="DQ155" s="43"/>
      <c r="DR155" s="43"/>
      <c r="DS155" s="43"/>
      <c r="DT155" s="43"/>
      <c r="DU155" s="43"/>
      <c r="DV155" s="43"/>
      <c r="DW155" s="43"/>
      <c r="DX155" s="43"/>
      <c r="DY155" s="43"/>
      <c r="DZ155" s="43"/>
      <c r="EA155" s="331"/>
      <c r="EB155" s="331"/>
      <c r="EC155" s="378"/>
      <c r="ED155" s="344"/>
      <c r="EE155" s="331"/>
      <c r="EF155" s="331"/>
      <c r="EG155" s="43"/>
    </row>
    <row r="156" spans="1:137" ht="15.75">
      <c r="A156" s="68" t="s">
        <v>435</v>
      </c>
      <c r="B156" s="198" t="s">
        <v>1296</v>
      </c>
      <c r="C156" s="68" t="s">
        <v>1120</v>
      </c>
      <c r="D156" s="199" t="s">
        <v>1190</v>
      </c>
      <c r="E156" s="203" t="s">
        <v>1190</v>
      </c>
      <c r="F156" s="199" t="s">
        <v>1190</v>
      </c>
      <c r="G156" s="198" t="s">
        <v>1190</v>
      </c>
      <c r="H156" s="440" t="s">
        <v>1190</v>
      </c>
      <c r="I156" s="574" t="s">
        <v>1972</v>
      </c>
      <c r="J156" s="317" t="s">
        <v>1190</v>
      </c>
      <c r="K156" s="1077">
        <v>100</v>
      </c>
      <c r="L156" s="1077" t="s">
        <v>1190</v>
      </c>
      <c r="M156" s="1077">
        <v>0</v>
      </c>
      <c r="N156" s="1077">
        <v>0</v>
      </c>
      <c r="O156" s="1077">
        <v>0</v>
      </c>
      <c r="P156" s="1077">
        <v>0</v>
      </c>
      <c r="Q156" s="1077">
        <v>0</v>
      </c>
      <c r="R156" s="1077">
        <v>0</v>
      </c>
      <c r="S156" s="1077">
        <v>0</v>
      </c>
      <c r="T156" s="1077">
        <v>0</v>
      </c>
      <c r="U156" s="1077">
        <v>0</v>
      </c>
      <c r="V156" s="1077">
        <v>0</v>
      </c>
      <c r="W156" s="1077">
        <v>0</v>
      </c>
      <c r="X156" s="1077">
        <v>0</v>
      </c>
      <c r="Y156" s="1077">
        <v>0</v>
      </c>
      <c r="Z156" s="1077">
        <v>0</v>
      </c>
      <c r="AA156" s="1077">
        <v>0</v>
      </c>
      <c r="AB156" s="1077">
        <v>0</v>
      </c>
      <c r="AC156" s="1077">
        <v>0</v>
      </c>
      <c r="AD156" s="1077">
        <v>0</v>
      </c>
      <c r="AE156" s="1077">
        <v>0</v>
      </c>
      <c r="AF156" s="1077">
        <v>0</v>
      </c>
      <c r="AG156" s="1077">
        <v>0</v>
      </c>
      <c r="AH156" s="1077">
        <v>0</v>
      </c>
      <c r="AI156" s="1077">
        <v>0</v>
      </c>
      <c r="AJ156" s="1077">
        <v>0</v>
      </c>
      <c r="AK156" s="1077">
        <v>0</v>
      </c>
      <c r="AL156" s="1077">
        <v>0</v>
      </c>
      <c r="AM156" s="1077">
        <v>0</v>
      </c>
      <c r="AN156" s="1077">
        <v>0</v>
      </c>
      <c r="AO156" s="1077">
        <v>0</v>
      </c>
      <c r="AP156" s="1077">
        <v>0</v>
      </c>
      <c r="AQ156" s="1077">
        <v>0</v>
      </c>
      <c r="AR156" s="1077">
        <v>0</v>
      </c>
      <c r="AS156" s="1077">
        <v>0</v>
      </c>
      <c r="AT156" s="1077">
        <v>0</v>
      </c>
      <c r="AU156" s="1077">
        <v>0</v>
      </c>
      <c r="AV156" s="1077">
        <v>0</v>
      </c>
      <c r="AW156" s="1077">
        <v>0</v>
      </c>
      <c r="AX156" s="1077">
        <v>0</v>
      </c>
      <c r="AY156" s="1077" t="s">
        <v>1333</v>
      </c>
      <c r="AZ156" s="1077" t="s">
        <v>1333</v>
      </c>
      <c r="BA156" s="1077" t="s">
        <v>1333</v>
      </c>
      <c r="BB156" s="1077" t="s">
        <v>1333</v>
      </c>
      <c r="BC156" s="1077">
        <v>0</v>
      </c>
      <c r="BD156" s="1077">
        <v>0</v>
      </c>
      <c r="BE156" s="1077">
        <v>0</v>
      </c>
      <c r="BF156" s="1077">
        <v>0</v>
      </c>
      <c r="BG156" s="201" t="s">
        <v>435</v>
      </c>
      <c r="BH156" s="201" t="s">
        <v>645</v>
      </c>
      <c r="BI156" s="93" t="s">
        <v>1253</v>
      </c>
      <c r="BJ156" s="364">
        <v>113</v>
      </c>
      <c r="BK156" s="441" t="s">
        <v>1179</v>
      </c>
      <c r="BL156" s="331"/>
      <c r="BM156" s="369" t="s">
        <v>792</v>
      </c>
      <c r="BN156" s="375"/>
      <c r="BO156" s="375"/>
      <c r="BP156" s="375"/>
      <c r="BQ156" s="375"/>
      <c r="BR156" s="375"/>
      <c r="BS156" s="375"/>
      <c r="BT156" s="375"/>
      <c r="BU156" s="375"/>
      <c r="BV156" s="375"/>
      <c r="BW156" s="375"/>
      <c r="BX156" s="375"/>
      <c r="BY156" s="375"/>
      <c r="BZ156" s="375"/>
      <c r="CA156" s="375"/>
      <c r="CB156" s="375"/>
      <c r="CC156" s="376"/>
      <c r="CD156" s="376"/>
      <c r="CE156" s="43"/>
      <c r="CF156" s="43"/>
      <c r="CG156" s="43"/>
      <c r="CH156" s="43"/>
      <c r="CI156" s="43"/>
      <c r="CJ156" s="43"/>
      <c r="CK156" s="43"/>
      <c r="CL156" s="43"/>
      <c r="CM156" s="43"/>
      <c r="CN156" s="43"/>
      <c r="CO156" s="43"/>
      <c r="CP156" s="43"/>
      <c r="CQ156" s="43"/>
      <c r="CR156" s="43"/>
      <c r="CS156" s="43"/>
      <c r="CT156" s="43"/>
      <c r="CU156" s="43"/>
      <c r="CV156" s="43"/>
      <c r="CW156" s="43"/>
      <c r="CX156" s="43"/>
      <c r="CY156" s="43"/>
      <c r="CZ156" s="43"/>
      <c r="DA156" s="320"/>
      <c r="DB156" s="320"/>
      <c r="DC156" s="43"/>
      <c r="DD156" s="379"/>
      <c r="DE156" s="43"/>
      <c r="DF156" s="43"/>
      <c r="DG156" s="43"/>
      <c r="DH156" s="43"/>
      <c r="DI156" s="43"/>
      <c r="DJ156" s="43"/>
      <c r="DK156" s="43"/>
      <c r="DL156" s="43"/>
      <c r="DM156" s="43"/>
      <c r="DN156" s="43"/>
      <c r="DO156" s="43"/>
      <c r="DP156" s="43"/>
      <c r="DQ156" s="43"/>
      <c r="DR156" s="43"/>
      <c r="DS156" s="43"/>
      <c r="DT156" s="43"/>
      <c r="DU156" s="43"/>
      <c r="DV156" s="43"/>
      <c r="DW156" s="43"/>
      <c r="DX156" s="43"/>
      <c r="DY156" s="43"/>
      <c r="DZ156" s="43"/>
      <c r="EA156" s="331"/>
      <c r="EB156" s="331"/>
      <c r="EC156" s="378"/>
      <c r="ED156" s="344"/>
      <c r="EE156" s="331"/>
      <c r="EF156" s="331"/>
      <c r="EG156" s="43"/>
    </row>
    <row r="157" spans="1:137" ht="15.75">
      <c r="A157" s="68" t="s">
        <v>84</v>
      </c>
      <c r="B157" s="198" t="s">
        <v>1296</v>
      </c>
      <c r="C157" s="68" t="s">
        <v>703</v>
      </c>
      <c r="D157" s="199" t="s">
        <v>1190</v>
      </c>
      <c r="E157" s="203" t="s">
        <v>1190</v>
      </c>
      <c r="F157" s="199" t="s">
        <v>1190</v>
      </c>
      <c r="G157" s="198" t="s">
        <v>1332</v>
      </c>
      <c r="H157" s="440" t="s">
        <v>1332</v>
      </c>
      <c r="I157" s="574" t="s">
        <v>1332</v>
      </c>
      <c r="J157" s="317" t="s">
        <v>1332</v>
      </c>
      <c r="K157" s="1077">
        <v>100</v>
      </c>
      <c r="L157" s="1077" t="s">
        <v>1332</v>
      </c>
      <c r="M157" s="1077">
        <v>0</v>
      </c>
      <c r="N157" s="1077">
        <v>3</v>
      </c>
      <c r="O157" s="1077">
        <v>3</v>
      </c>
      <c r="P157" s="1077">
        <v>0</v>
      </c>
      <c r="Q157" s="1077">
        <v>3</v>
      </c>
      <c r="R157" s="1077">
        <v>0</v>
      </c>
      <c r="S157" s="1077">
        <v>0</v>
      </c>
      <c r="T157" s="1077">
        <v>0</v>
      </c>
      <c r="U157" s="1077">
        <v>0</v>
      </c>
      <c r="V157" s="1077">
        <v>0</v>
      </c>
      <c r="W157" s="1077">
        <v>0</v>
      </c>
      <c r="X157" s="1077">
        <v>0</v>
      </c>
      <c r="Y157" s="1077">
        <v>0</v>
      </c>
      <c r="Z157" s="1077">
        <v>0</v>
      </c>
      <c r="AA157" s="1077">
        <v>0</v>
      </c>
      <c r="AB157" s="1077">
        <v>0</v>
      </c>
      <c r="AC157" s="1077">
        <v>0</v>
      </c>
      <c r="AD157" s="1077">
        <v>0</v>
      </c>
      <c r="AE157" s="1077">
        <v>0</v>
      </c>
      <c r="AF157" s="1077">
        <v>0</v>
      </c>
      <c r="AG157" s="1077">
        <v>0</v>
      </c>
      <c r="AH157" s="1077">
        <v>0</v>
      </c>
      <c r="AI157" s="1077">
        <v>0</v>
      </c>
      <c r="AJ157" s="1077">
        <v>0</v>
      </c>
      <c r="AK157" s="1077">
        <v>0</v>
      </c>
      <c r="AL157" s="1077">
        <v>0</v>
      </c>
      <c r="AM157" s="1077">
        <v>0</v>
      </c>
      <c r="AN157" s="1077">
        <v>0</v>
      </c>
      <c r="AO157" s="1077">
        <v>0</v>
      </c>
      <c r="AP157" s="1077">
        <v>0</v>
      </c>
      <c r="AQ157" s="1077">
        <v>0</v>
      </c>
      <c r="AR157" s="1077">
        <v>0</v>
      </c>
      <c r="AS157" s="1077">
        <v>0</v>
      </c>
      <c r="AT157" s="1077">
        <v>0</v>
      </c>
      <c r="AU157" s="1077">
        <v>0</v>
      </c>
      <c r="AV157" s="1077">
        <v>0</v>
      </c>
      <c r="AW157" s="1077">
        <v>0</v>
      </c>
      <c r="AX157" s="1077">
        <v>0</v>
      </c>
      <c r="AY157" s="1077" t="s">
        <v>1333</v>
      </c>
      <c r="AZ157" s="1077" t="s">
        <v>1333</v>
      </c>
      <c r="BA157" s="1077" t="s">
        <v>1333</v>
      </c>
      <c r="BB157" s="1077" t="s">
        <v>1333</v>
      </c>
      <c r="BC157" s="1077">
        <v>0</v>
      </c>
      <c r="BD157" s="1077">
        <v>0</v>
      </c>
      <c r="BE157" s="1077">
        <v>0</v>
      </c>
      <c r="BF157" s="1077">
        <v>0</v>
      </c>
      <c r="BG157" s="201" t="s">
        <v>84</v>
      </c>
      <c r="BH157" s="201" t="s">
        <v>703</v>
      </c>
      <c r="BI157" s="93" t="s">
        <v>1253</v>
      </c>
      <c r="BJ157" s="364">
        <v>113</v>
      </c>
      <c r="BK157" s="441" t="s">
        <v>1180</v>
      </c>
      <c r="BM157" s="369" t="s">
        <v>792</v>
      </c>
      <c r="BN157" s="375"/>
      <c r="BO157" s="375"/>
      <c r="BP157" s="375"/>
      <c r="BQ157" s="375"/>
      <c r="BR157" s="375"/>
      <c r="BS157" s="375"/>
      <c r="BT157" s="375"/>
      <c r="BU157" s="375"/>
      <c r="BV157" s="375"/>
      <c r="BW157" s="375"/>
      <c r="BX157" s="375"/>
      <c r="BY157" s="375"/>
      <c r="BZ157" s="375"/>
      <c r="CA157" s="375"/>
      <c r="CB157" s="375"/>
      <c r="CC157" s="376"/>
      <c r="CD157" s="376"/>
      <c r="CE157" s="43"/>
      <c r="CF157" s="43"/>
      <c r="CG157" s="43"/>
      <c r="CH157" s="43"/>
      <c r="CI157" s="43"/>
      <c r="CJ157" s="43"/>
      <c r="CK157" s="43"/>
      <c r="CL157" s="43"/>
      <c r="CM157" s="43"/>
      <c r="CN157" s="43"/>
      <c r="CO157" s="43"/>
      <c r="CP157" s="43"/>
      <c r="CQ157" s="43"/>
      <c r="CR157" s="43"/>
      <c r="CS157" s="43"/>
      <c r="CT157" s="43"/>
      <c r="CU157" s="43"/>
      <c r="CV157" s="43"/>
      <c r="CW157" s="43"/>
      <c r="CX157" s="43"/>
      <c r="CY157" s="43"/>
      <c r="CZ157" s="43"/>
      <c r="DA157" s="320"/>
      <c r="DB157" s="320"/>
      <c r="DC157" s="43"/>
      <c r="DD157" s="377"/>
      <c r="DE157" s="43"/>
      <c r="DF157" s="43"/>
      <c r="DG157" s="43"/>
      <c r="DH157" s="43"/>
      <c r="DI157" s="43"/>
      <c r="DJ157" s="43"/>
      <c r="DK157" s="43"/>
      <c r="DL157" s="43"/>
      <c r="DM157" s="43"/>
      <c r="DN157" s="43"/>
      <c r="DO157" s="43"/>
      <c r="DP157" s="43"/>
      <c r="DQ157" s="43"/>
      <c r="DR157" s="43"/>
      <c r="DS157" s="43"/>
      <c r="DT157" s="43"/>
      <c r="DU157" s="43"/>
      <c r="DV157" s="43"/>
      <c r="DW157" s="43"/>
      <c r="DX157" s="43"/>
      <c r="DY157" s="43"/>
      <c r="DZ157" s="43"/>
      <c r="EA157" s="331"/>
      <c r="EB157" s="331"/>
      <c r="EC157" s="378"/>
      <c r="ED157" s="344"/>
      <c r="EE157" s="331"/>
      <c r="EF157" s="331"/>
      <c r="EG157" s="43"/>
    </row>
    <row r="158" spans="1:137" ht="15.75">
      <c r="A158" s="68" t="s">
        <v>6</v>
      </c>
      <c r="B158" s="198" t="s">
        <v>1292</v>
      </c>
      <c r="C158" s="68" t="s">
        <v>675</v>
      </c>
      <c r="D158" s="199">
        <v>100</v>
      </c>
      <c r="E158" s="247">
        <v>100</v>
      </c>
      <c r="F158" s="199">
        <v>100</v>
      </c>
      <c r="G158" s="198" t="s">
        <v>1408</v>
      </c>
      <c r="H158" s="440" t="s">
        <v>1332</v>
      </c>
      <c r="I158" s="574" t="s">
        <v>1978</v>
      </c>
      <c r="J158" s="317" t="s">
        <v>1332</v>
      </c>
      <c r="K158" s="1077">
        <v>100</v>
      </c>
      <c r="L158" s="1077" t="s">
        <v>1332</v>
      </c>
      <c r="M158" s="1077">
        <v>0</v>
      </c>
      <c r="N158" s="1077">
        <v>13</v>
      </c>
      <c r="O158" s="1077">
        <v>12</v>
      </c>
      <c r="P158" s="1077">
        <v>1</v>
      </c>
      <c r="Q158" s="1077">
        <v>13</v>
      </c>
      <c r="R158" s="1077">
        <v>0</v>
      </c>
      <c r="S158" s="1077">
        <v>0</v>
      </c>
      <c r="T158" s="1077">
        <v>0</v>
      </c>
      <c r="U158" s="1077">
        <v>0</v>
      </c>
      <c r="V158" s="1077">
        <v>0</v>
      </c>
      <c r="W158" s="1077">
        <v>0</v>
      </c>
      <c r="X158" s="1077">
        <v>0</v>
      </c>
      <c r="Y158" s="1077">
        <v>0</v>
      </c>
      <c r="Z158" s="1077">
        <v>0</v>
      </c>
      <c r="AA158" s="1077">
        <v>0</v>
      </c>
      <c r="AB158" s="1077">
        <v>0</v>
      </c>
      <c r="AC158" s="1077">
        <v>0</v>
      </c>
      <c r="AD158" s="1077">
        <v>0</v>
      </c>
      <c r="AE158" s="1077">
        <v>0</v>
      </c>
      <c r="AF158" s="1077">
        <v>0</v>
      </c>
      <c r="AG158" s="1077">
        <v>0</v>
      </c>
      <c r="AH158" s="1077">
        <v>0</v>
      </c>
      <c r="AI158" s="1077">
        <v>0</v>
      </c>
      <c r="AJ158" s="1077">
        <v>0</v>
      </c>
      <c r="AK158" s="1077">
        <v>0</v>
      </c>
      <c r="AL158" s="1077">
        <v>0</v>
      </c>
      <c r="AM158" s="1077">
        <v>0</v>
      </c>
      <c r="AN158" s="1077">
        <v>0</v>
      </c>
      <c r="AO158" s="1077">
        <v>0</v>
      </c>
      <c r="AP158" s="1077">
        <v>0</v>
      </c>
      <c r="AQ158" s="1077">
        <v>0</v>
      </c>
      <c r="AR158" s="1077">
        <v>0</v>
      </c>
      <c r="AS158" s="1077">
        <v>0</v>
      </c>
      <c r="AT158" s="1077">
        <v>0</v>
      </c>
      <c r="AU158" s="1077">
        <v>0</v>
      </c>
      <c r="AV158" s="1077">
        <v>0</v>
      </c>
      <c r="AW158" s="1077">
        <v>0</v>
      </c>
      <c r="AX158" s="1077">
        <v>0</v>
      </c>
      <c r="AY158" s="1077" t="s">
        <v>1333</v>
      </c>
      <c r="AZ158" s="1077" t="s">
        <v>1333</v>
      </c>
      <c r="BA158" s="1077" t="s">
        <v>1333</v>
      </c>
      <c r="BB158" s="1077" t="s">
        <v>1333</v>
      </c>
      <c r="BC158" s="1077">
        <v>0</v>
      </c>
      <c r="BD158" s="1077">
        <v>0</v>
      </c>
      <c r="BE158" s="1077">
        <v>0</v>
      </c>
      <c r="BF158" s="1077">
        <v>0</v>
      </c>
      <c r="BG158" s="201" t="s">
        <v>6</v>
      </c>
      <c r="BH158" s="201" t="s">
        <v>675</v>
      </c>
      <c r="BI158" s="93" t="s">
        <v>1253</v>
      </c>
      <c r="BJ158" s="364">
        <v>114</v>
      </c>
      <c r="BK158" s="441" t="s">
        <v>1181</v>
      </c>
      <c r="BM158" s="369" t="s">
        <v>792</v>
      </c>
      <c r="BN158" s="375"/>
      <c r="BO158" s="375"/>
      <c r="BP158" s="375"/>
      <c r="BQ158" s="375"/>
      <c r="BR158" s="375"/>
      <c r="BS158" s="375"/>
      <c r="BT158" s="375"/>
      <c r="BU158" s="375"/>
      <c r="BV158" s="375"/>
      <c r="BW158" s="375"/>
      <c r="BX158" s="375"/>
      <c r="BY158" s="375"/>
      <c r="BZ158" s="375"/>
      <c r="CA158" s="375"/>
      <c r="CB158" s="375"/>
      <c r="CC158" s="376"/>
      <c r="CD158" s="376"/>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320"/>
      <c r="DB158" s="320"/>
      <c r="DC158" s="43"/>
      <c r="DD158" s="377"/>
      <c r="DE158" s="43"/>
      <c r="DF158" s="43"/>
      <c r="DG158" s="43"/>
      <c r="DH158" s="43"/>
      <c r="DI158" s="43"/>
      <c r="DJ158" s="43"/>
      <c r="DK158" s="43"/>
      <c r="DL158" s="43"/>
      <c r="DM158" s="43"/>
      <c r="DN158" s="43"/>
      <c r="DO158" s="43"/>
      <c r="DP158" s="43"/>
      <c r="DQ158" s="43"/>
      <c r="DR158" s="43"/>
      <c r="DS158" s="43"/>
      <c r="DT158" s="43"/>
      <c r="DU158" s="43"/>
      <c r="DV158" s="43"/>
      <c r="DW158" s="43"/>
      <c r="DX158" s="43"/>
      <c r="DY158" s="43"/>
      <c r="DZ158" s="43"/>
      <c r="EA158" s="331"/>
      <c r="EB158" s="331"/>
      <c r="EC158" s="378"/>
      <c r="ED158" s="344"/>
      <c r="EE158" s="331"/>
      <c r="EF158" s="331"/>
      <c r="EG158" s="43"/>
    </row>
    <row r="159" spans="1:137" ht="15.75">
      <c r="A159" s="68" t="s">
        <v>288</v>
      </c>
      <c r="B159" s="198" t="s">
        <v>1296</v>
      </c>
      <c r="C159" s="68" t="s">
        <v>613</v>
      </c>
      <c r="D159" s="199" t="s">
        <v>1190</v>
      </c>
      <c r="E159" s="203" t="s">
        <v>1190</v>
      </c>
      <c r="F159" s="250">
        <v>100</v>
      </c>
      <c r="G159" s="251" t="s">
        <v>1190</v>
      </c>
      <c r="H159" s="440" t="s">
        <v>1332</v>
      </c>
      <c r="I159" s="574" t="s">
        <v>1332</v>
      </c>
      <c r="J159" s="317" t="s">
        <v>1332</v>
      </c>
      <c r="K159" s="1077">
        <v>100</v>
      </c>
      <c r="L159" s="1077" t="s">
        <v>1332</v>
      </c>
      <c r="M159" s="1077">
        <v>0</v>
      </c>
      <c r="N159" s="1077">
        <v>4</v>
      </c>
      <c r="O159" s="1077">
        <v>4</v>
      </c>
      <c r="P159" s="1077">
        <v>0</v>
      </c>
      <c r="Q159" s="1077">
        <v>4</v>
      </c>
      <c r="R159" s="1077">
        <v>0</v>
      </c>
      <c r="S159" s="1077">
        <v>0</v>
      </c>
      <c r="T159" s="1077">
        <v>0</v>
      </c>
      <c r="U159" s="1077">
        <v>0</v>
      </c>
      <c r="V159" s="1077">
        <v>0</v>
      </c>
      <c r="W159" s="1077">
        <v>0</v>
      </c>
      <c r="X159" s="1077">
        <v>0</v>
      </c>
      <c r="Y159" s="1077">
        <v>0</v>
      </c>
      <c r="Z159" s="1077">
        <v>0</v>
      </c>
      <c r="AA159" s="1077">
        <v>0</v>
      </c>
      <c r="AB159" s="1077">
        <v>0</v>
      </c>
      <c r="AC159" s="1077">
        <v>0</v>
      </c>
      <c r="AD159" s="1077">
        <v>0</v>
      </c>
      <c r="AE159" s="1077">
        <v>0</v>
      </c>
      <c r="AF159" s="1077">
        <v>0</v>
      </c>
      <c r="AG159" s="1077">
        <v>0</v>
      </c>
      <c r="AH159" s="1077">
        <v>0</v>
      </c>
      <c r="AI159" s="1077">
        <v>0</v>
      </c>
      <c r="AJ159" s="1077">
        <v>0</v>
      </c>
      <c r="AK159" s="1077">
        <v>0</v>
      </c>
      <c r="AL159" s="1077">
        <v>0</v>
      </c>
      <c r="AM159" s="1077">
        <v>0</v>
      </c>
      <c r="AN159" s="1077">
        <v>0</v>
      </c>
      <c r="AO159" s="1077">
        <v>0</v>
      </c>
      <c r="AP159" s="1077">
        <v>0</v>
      </c>
      <c r="AQ159" s="1077">
        <v>0</v>
      </c>
      <c r="AR159" s="1077">
        <v>0</v>
      </c>
      <c r="AS159" s="1077">
        <v>0</v>
      </c>
      <c r="AT159" s="1077">
        <v>0</v>
      </c>
      <c r="AU159" s="1077">
        <v>0</v>
      </c>
      <c r="AV159" s="1077">
        <v>0</v>
      </c>
      <c r="AW159" s="1077">
        <v>0</v>
      </c>
      <c r="AX159" s="1077">
        <v>0</v>
      </c>
      <c r="AY159" s="1077" t="s">
        <v>1333</v>
      </c>
      <c r="AZ159" s="1077" t="s">
        <v>1333</v>
      </c>
      <c r="BA159" s="1077" t="s">
        <v>1333</v>
      </c>
      <c r="BB159" s="1077" t="s">
        <v>1333</v>
      </c>
      <c r="BC159" s="1077">
        <v>0</v>
      </c>
      <c r="BD159" s="1077">
        <v>0</v>
      </c>
      <c r="BE159" s="1077">
        <v>0</v>
      </c>
      <c r="BF159" s="1077">
        <v>0</v>
      </c>
      <c r="BG159" s="201" t="s">
        <v>288</v>
      </c>
      <c r="BH159" s="201" t="s">
        <v>613</v>
      </c>
      <c r="BI159" s="93" t="s">
        <v>1253</v>
      </c>
      <c r="BJ159" s="364">
        <v>113</v>
      </c>
      <c r="BK159" s="441" t="s">
        <v>1180</v>
      </c>
      <c r="BM159" s="369" t="s">
        <v>792</v>
      </c>
      <c r="BN159" s="375"/>
      <c r="BO159" s="375"/>
      <c r="BP159" s="375"/>
      <c r="BQ159" s="375"/>
      <c r="BR159" s="375"/>
      <c r="BS159" s="375"/>
      <c r="BT159" s="375"/>
      <c r="BU159" s="375"/>
      <c r="BV159" s="375"/>
      <c r="BW159" s="375"/>
      <c r="BX159" s="375"/>
      <c r="BY159" s="375"/>
      <c r="BZ159" s="375"/>
      <c r="CA159" s="375"/>
      <c r="CB159" s="375"/>
      <c r="CC159" s="376"/>
      <c r="CD159" s="376"/>
      <c r="CE159" s="376"/>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320"/>
      <c r="DB159" s="320"/>
      <c r="DC159" s="43"/>
      <c r="DD159" s="377"/>
      <c r="DE159" s="43"/>
      <c r="DF159" s="43"/>
      <c r="DG159" s="43"/>
      <c r="DH159" s="43"/>
      <c r="DI159" s="43"/>
      <c r="DJ159" s="43"/>
      <c r="DK159" s="43"/>
      <c r="DL159" s="43"/>
      <c r="DM159" s="43"/>
      <c r="DN159" s="43"/>
      <c r="DO159" s="43"/>
      <c r="DP159" s="43"/>
      <c r="DQ159" s="43"/>
      <c r="DR159" s="43"/>
      <c r="DS159" s="43"/>
      <c r="DT159" s="43"/>
      <c r="DU159" s="43"/>
      <c r="DV159" s="43"/>
      <c r="DW159" s="43"/>
      <c r="DX159" s="43"/>
      <c r="DY159" s="43"/>
      <c r="DZ159" s="43"/>
      <c r="EA159" s="331"/>
      <c r="EB159" s="331"/>
      <c r="EC159" s="378"/>
      <c r="ED159" s="344"/>
      <c r="EE159" s="331"/>
      <c r="EF159" s="331"/>
      <c r="EG159" s="43"/>
    </row>
    <row r="160" spans="1:137" ht="15.75">
      <c r="A160" s="68" t="s">
        <v>41</v>
      </c>
      <c r="B160" s="198" t="s">
        <v>1291</v>
      </c>
      <c r="C160" s="68" t="s">
        <v>668</v>
      </c>
      <c r="D160" s="199" t="s">
        <v>1190</v>
      </c>
      <c r="E160" s="247">
        <v>100</v>
      </c>
      <c r="F160" s="199" t="s">
        <v>1190</v>
      </c>
      <c r="G160" s="198" t="s">
        <v>1190</v>
      </c>
      <c r="H160" s="440" t="s">
        <v>1332</v>
      </c>
      <c r="I160" s="574" t="s">
        <v>1332</v>
      </c>
      <c r="J160" s="317" t="s">
        <v>1190</v>
      </c>
      <c r="K160" s="1077">
        <v>100</v>
      </c>
      <c r="L160" s="1077" t="s">
        <v>1190</v>
      </c>
      <c r="M160" s="1077">
        <v>0</v>
      </c>
      <c r="N160" s="1077">
        <v>0</v>
      </c>
      <c r="O160" s="1077">
        <v>0</v>
      </c>
      <c r="P160" s="1077">
        <v>0</v>
      </c>
      <c r="Q160" s="1077">
        <v>0</v>
      </c>
      <c r="R160" s="1077">
        <v>0</v>
      </c>
      <c r="S160" s="1077">
        <v>0</v>
      </c>
      <c r="T160" s="1077">
        <v>0</v>
      </c>
      <c r="U160" s="1077">
        <v>0</v>
      </c>
      <c r="V160" s="1077">
        <v>0</v>
      </c>
      <c r="W160" s="1077">
        <v>0</v>
      </c>
      <c r="X160" s="1077">
        <v>0</v>
      </c>
      <c r="Y160" s="1077">
        <v>0</v>
      </c>
      <c r="Z160" s="1077">
        <v>0</v>
      </c>
      <c r="AA160" s="1077">
        <v>0</v>
      </c>
      <c r="AB160" s="1077">
        <v>0</v>
      </c>
      <c r="AC160" s="1077">
        <v>0</v>
      </c>
      <c r="AD160" s="1077">
        <v>0</v>
      </c>
      <c r="AE160" s="1077">
        <v>0</v>
      </c>
      <c r="AF160" s="1077">
        <v>0</v>
      </c>
      <c r="AG160" s="1077">
        <v>0</v>
      </c>
      <c r="AH160" s="1077">
        <v>0</v>
      </c>
      <c r="AI160" s="1077">
        <v>0</v>
      </c>
      <c r="AJ160" s="1077">
        <v>0</v>
      </c>
      <c r="AK160" s="1077">
        <v>0</v>
      </c>
      <c r="AL160" s="1077">
        <v>0</v>
      </c>
      <c r="AM160" s="1077">
        <v>0</v>
      </c>
      <c r="AN160" s="1077">
        <v>0</v>
      </c>
      <c r="AO160" s="1077">
        <v>0</v>
      </c>
      <c r="AP160" s="1077">
        <v>0</v>
      </c>
      <c r="AQ160" s="1077">
        <v>0</v>
      </c>
      <c r="AR160" s="1077">
        <v>0</v>
      </c>
      <c r="AS160" s="1077">
        <v>0</v>
      </c>
      <c r="AT160" s="1077">
        <v>0</v>
      </c>
      <c r="AU160" s="1077">
        <v>0</v>
      </c>
      <c r="AV160" s="1077">
        <v>0</v>
      </c>
      <c r="AW160" s="1077">
        <v>0</v>
      </c>
      <c r="AX160" s="1077">
        <v>0</v>
      </c>
      <c r="AY160" s="1077" t="s">
        <v>1333</v>
      </c>
      <c r="AZ160" s="1077" t="s">
        <v>1333</v>
      </c>
      <c r="BA160" s="1077" t="s">
        <v>1333</v>
      </c>
      <c r="BB160" s="1077" t="s">
        <v>1333</v>
      </c>
      <c r="BC160" s="1077">
        <v>0</v>
      </c>
      <c r="BD160" s="1077">
        <v>0</v>
      </c>
      <c r="BE160" s="1077">
        <v>0</v>
      </c>
      <c r="BF160" s="1077">
        <v>0</v>
      </c>
      <c r="BG160" s="201" t="s">
        <v>41</v>
      </c>
      <c r="BH160" s="201" t="s">
        <v>668</v>
      </c>
      <c r="BI160" s="93" t="s">
        <v>719</v>
      </c>
      <c r="BJ160" s="364">
        <v>171</v>
      </c>
      <c r="BK160" s="441" t="s">
        <v>1180</v>
      </c>
      <c r="BL160" s="331"/>
      <c r="BM160" s="369" t="s">
        <v>792</v>
      </c>
      <c r="BN160" s="375"/>
      <c r="BO160" s="375"/>
      <c r="BP160" s="375"/>
      <c r="BQ160" s="375"/>
      <c r="BR160" s="375"/>
      <c r="BS160" s="375"/>
      <c r="BT160" s="375"/>
      <c r="BU160" s="375"/>
      <c r="BV160" s="375"/>
      <c r="BW160" s="375"/>
      <c r="BX160" s="375"/>
      <c r="BY160" s="375"/>
      <c r="BZ160" s="375"/>
      <c r="CA160" s="375"/>
      <c r="CB160" s="375"/>
      <c r="CC160" s="376"/>
      <c r="CD160" s="376"/>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320"/>
      <c r="DB160" s="320"/>
      <c r="DC160" s="43"/>
      <c r="DD160" s="377"/>
      <c r="DE160" s="43"/>
      <c r="DF160" s="43"/>
      <c r="DG160" s="43"/>
      <c r="DH160" s="43"/>
      <c r="DI160" s="43"/>
      <c r="DJ160" s="43"/>
      <c r="DK160" s="43"/>
      <c r="DL160" s="43"/>
      <c r="DM160" s="43"/>
      <c r="DN160" s="43"/>
      <c r="DO160" s="43"/>
      <c r="DP160" s="43"/>
      <c r="DQ160" s="43"/>
      <c r="DR160" s="43"/>
      <c r="DS160" s="43"/>
      <c r="DT160" s="43"/>
      <c r="DU160" s="43"/>
      <c r="DV160" s="43"/>
      <c r="DW160" s="43"/>
      <c r="DX160" s="43"/>
      <c r="DY160" s="43"/>
      <c r="DZ160" s="43"/>
      <c r="EA160" s="331"/>
      <c r="EB160" s="331"/>
      <c r="EC160" s="378"/>
      <c r="ED160" s="344"/>
      <c r="EE160" s="331"/>
      <c r="EF160" s="331"/>
      <c r="EG160" s="43"/>
    </row>
    <row r="161" spans="1:137" ht="15.75">
      <c r="A161" s="68" t="s">
        <v>56</v>
      </c>
      <c r="B161" s="198" t="s">
        <v>1291</v>
      </c>
      <c r="C161" s="68" t="s">
        <v>510</v>
      </c>
      <c r="D161" s="199">
        <v>16.670000000000002</v>
      </c>
      <c r="E161" s="247">
        <v>100</v>
      </c>
      <c r="F161" s="199">
        <v>100</v>
      </c>
      <c r="G161" s="198" t="s">
        <v>1332</v>
      </c>
      <c r="H161" s="440" t="s">
        <v>1332</v>
      </c>
      <c r="I161" s="574" t="s">
        <v>1332</v>
      </c>
      <c r="J161" s="317" t="s">
        <v>1332</v>
      </c>
      <c r="K161" s="1077">
        <v>100</v>
      </c>
      <c r="L161" s="1077" t="s">
        <v>1332</v>
      </c>
      <c r="M161" s="1077">
        <v>0</v>
      </c>
      <c r="N161" s="1077">
        <v>10</v>
      </c>
      <c r="O161" s="1077">
        <v>7</v>
      </c>
      <c r="P161" s="1077">
        <v>3</v>
      </c>
      <c r="Q161" s="1077">
        <v>10</v>
      </c>
      <c r="R161" s="1077">
        <v>0</v>
      </c>
      <c r="S161" s="1077">
        <v>0</v>
      </c>
      <c r="T161" s="1077">
        <v>0</v>
      </c>
      <c r="U161" s="1077">
        <v>0</v>
      </c>
      <c r="V161" s="1077">
        <v>0</v>
      </c>
      <c r="W161" s="1077">
        <v>0</v>
      </c>
      <c r="X161" s="1077">
        <v>0</v>
      </c>
      <c r="Y161" s="1077">
        <v>0</v>
      </c>
      <c r="Z161" s="1077">
        <v>0</v>
      </c>
      <c r="AA161" s="1077">
        <v>0</v>
      </c>
      <c r="AB161" s="1077">
        <v>0</v>
      </c>
      <c r="AC161" s="1077">
        <v>0</v>
      </c>
      <c r="AD161" s="1077">
        <v>0</v>
      </c>
      <c r="AE161" s="1077">
        <v>0</v>
      </c>
      <c r="AF161" s="1077">
        <v>0</v>
      </c>
      <c r="AG161" s="1077">
        <v>0</v>
      </c>
      <c r="AH161" s="1077">
        <v>0</v>
      </c>
      <c r="AI161" s="1077">
        <v>0</v>
      </c>
      <c r="AJ161" s="1077">
        <v>0</v>
      </c>
      <c r="AK161" s="1077">
        <v>0</v>
      </c>
      <c r="AL161" s="1077">
        <v>0</v>
      </c>
      <c r="AM161" s="1077">
        <v>0</v>
      </c>
      <c r="AN161" s="1077">
        <v>0</v>
      </c>
      <c r="AO161" s="1077">
        <v>0</v>
      </c>
      <c r="AP161" s="1077">
        <v>0</v>
      </c>
      <c r="AQ161" s="1077">
        <v>0</v>
      </c>
      <c r="AR161" s="1077">
        <v>0</v>
      </c>
      <c r="AS161" s="1077">
        <v>0</v>
      </c>
      <c r="AT161" s="1077">
        <v>0</v>
      </c>
      <c r="AU161" s="1077">
        <v>0</v>
      </c>
      <c r="AV161" s="1077">
        <v>0</v>
      </c>
      <c r="AW161" s="1077">
        <v>0</v>
      </c>
      <c r="AX161" s="1077">
        <v>0</v>
      </c>
      <c r="AY161" s="1077" t="s">
        <v>3051</v>
      </c>
      <c r="AZ161" s="1077" t="s">
        <v>1333</v>
      </c>
      <c r="BA161" s="1077" t="s">
        <v>1333</v>
      </c>
      <c r="BB161" s="1077" t="s">
        <v>1333</v>
      </c>
      <c r="BC161" s="1077">
        <v>0</v>
      </c>
      <c r="BD161" s="1077">
        <v>0</v>
      </c>
      <c r="BE161" s="1077">
        <v>0</v>
      </c>
      <c r="BF161" s="1077">
        <v>0</v>
      </c>
      <c r="BG161" s="201" t="s">
        <v>56</v>
      </c>
      <c r="BH161" s="201" t="s">
        <v>510</v>
      </c>
      <c r="BI161" s="93" t="s">
        <v>508</v>
      </c>
      <c r="BJ161" s="364">
        <v>171</v>
      </c>
      <c r="BK161" s="441" t="s">
        <v>1181</v>
      </c>
      <c r="BM161" s="369" t="s">
        <v>792</v>
      </c>
      <c r="BN161" s="375"/>
      <c r="BO161" s="375"/>
      <c r="BP161" s="375"/>
      <c r="BQ161" s="375"/>
      <c r="BR161" s="375"/>
      <c r="BS161" s="375"/>
      <c r="BT161" s="375"/>
      <c r="BU161" s="375"/>
      <c r="BV161" s="375"/>
      <c r="BW161" s="375"/>
      <c r="BX161" s="375"/>
      <c r="BY161" s="375"/>
      <c r="BZ161" s="375"/>
      <c r="CA161" s="375"/>
      <c r="CB161" s="375"/>
      <c r="CC161" s="376"/>
      <c r="CD161" s="376"/>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320"/>
      <c r="DB161" s="320"/>
      <c r="DC161" s="43"/>
      <c r="DD161" s="379"/>
      <c r="DE161" s="43"/>
      <c r="DF161" s="43"/>
      <c r="DG161" s="43"/>
      <c r="DH161" s="43"/>
      <c r="DI161" s="43"/>
      <c r="DJ161" s="43"/>
      <c r="DK161" s="43"/>
      <c r="DL161" s="43"/>
      <c r="DM161" s="43"/>
      <c r="DN161" s="43"/>
      <c r="DO161" s="43"/>
      <c r="DP161" s="43"/>
      <c r="DQ161" s="43"/>
      <c r="DR161" s="43"/>
      <c r="DS161" s="43"/>
      <c r="DT161" s="43"/>
      <c r="DU161" s="43"/>
      <c r="DV161" s="43"/>
      <c r="DW161" s="43"/>
      <c r="DX161" s="43"/>
      <c r="DY161" s="43"/>
      <c r="DZ161" s="43"/>
      <c r="EA161" s="331"/>
      <c r="EB161" s="331"/>
      <c r="EC161" s="378"/>
      <c r="ED161" s="344"/>
      <c r="EE161" s="331"/>
      <c r="EF161" s="331"/>
      <c r="EG161" s="43"/>
    </row>
    <row r="162" spans="1:137" ht="15.75">
      <c r="A162" s="68" t="s">
        <v>52</v>
      </c>
      <c r="B162" s="198" t="s">
        <v>1291</v>
      </c>
      <c r="C162" s="68" t="s">
        <v>508</v>
      </c>
      <c r="D162" s="199">
        <v>0</v>
      </c>
      <c r="E162" s="203">
        <v>100</v>
      </c>
      <c r="F162" s="199">
        <v>100</v>
      </c>
      <c r="G162" s="198" t="s">
        <v>1190</v>
      </c>
      <c r="H162" s="440" t="s">
        <v>1332</v>
      </c>
      <c r="I162" s="574" t="s">
        <v>1332</v>
      </c>
      <c r="J162" s="317" t="s">
        <v>1332</v>
      </c>
      <c r="K162" s="1077">
        <v>100</v>
      </c>
      <c r="L162" s="1077" t="s">
        <v>1332</v>
      </c>
      <c r="M162" s="1077">
        <v>0</v>
      </c>
      <c r="N162" s="1077">
        <v>3</v>
      </c>
      <c r="O162" s="1077">
        <v>3</v>
      </c>
      <c r="P162" s="1077">
        <v>0</v>
      </c>
      <c r="Q162" s="1077">
        <v>3</v>
      </c>
      <c r="R162" s="1077">
        <v>0</v>
      </c>
      <c r="S162" s="1077">
        <v>0</v>
      </c>
      <c r="T162" s="1077">
        <v>0</v>
      </c>
      <c r="U162" s="1077">
        <v>0</v>
      </c>
      <c r="V162" s="1077">
        <v>0</v>
      </c>
      <c r="W162" s="1077">
        <v>0</v>
      </c>
      <c r="X162" s="1077">
        <v>0</v>
      </c>
      <c r="Y162" s="1077">
        <v>0</v>
      </c>
      <c r="Z162" s="1077">
        <v>0</v>
      </c>
      <c r="AA162" s="1077">
        <v>0</v>
      </c>
      <c r="AB162" s="1077">
        <v>0</v>
      </c>
      <c r="AC162" s="1077">
        <v>0</v>
      </c>
      <c r="AD162" s="1077">
        <v>0</v>
      </c>
      <c r="AE162" s="1077">
        <v>0</v>
      </c>
      <c r="AF162" s="1077">
        <v>0</v>
      </c>
      <c r="AG162" s="1077">
        <v>0</v>
      </c>
      <c r="AH162" s="1077">
        <v>0</v>
      </c>
      <c r="AI162" s="1077">
        <v>0</v>
      </c>
      <c r="AJ162" s="1077">
        <v>0</v>
      </c>
      <c r="AK162" s="1077">
        <v>0</v>
      </c>
      <c r="AL162" s="1077">
        <v>0</v>
      </c>
      <c r="AM162" s="1077">
        <v>0</v>
      </c>
      <c r="AN162" s="1077">
        <v>0</v>
      </c>
      <c r="AO162" s="1077">
        <v>0</v>
      </c>
      <c r="AP162" s="1077">
        <v>0</v>
      </c>
      <c r="AQ162" s="1077">
        <v>0</v>
      </c>
      <c r="AR162" s="1077">
        <v>0</v>
      </c>
      <c r="AS162" s="1077">
        <v>0</v>
      </c>
      <c r="AT162" s="1077">
        <v>0</v>
      </c>
      <c r="AU162" s="1077">
        <v>0</v>
      </c>
      <c r="AV162" s="1077">
        <v>0</v>
      </c>
      <c r="AW162" s="1077">
        <v>0</v>
      </c>
      <c r="AX162" s="1077">
        <v>0</v>
      </c>
      <c r="AY162" s="1077" t="s">
        <v>1333</v>
      </c>
      <c r="AZ162" s="1077" t="s">
        <v>1333</v>
      </c>
      <c r="BA162" s="1077" t="s">
        <v>1333</v>
      </c>
      <c r="BB162" s="1077" t="s">
        <v>1333</v>
      </c>
      <c r="BC162" s="1077">
        <v>0</v>
      </c>
      <c r="BD162" s="1077">
        <v>0</v>
      </c>
      <c r="BE162" s="1077">
        <v>0</v>
      </c>
      <c r="BF162" s="1077">
        <v>0</v>
      </c>
      <c r="BG162" s="201" t="s">
        <v>52</v>
      </c>
      <c r="BH162" s="201" t="s">
        <v>508</v>
      </c>
      <c r="BI162" s="93" t="s">
        <v>508</v>
      </c>
      <c r="BJ162" s="364">
        <v>171</v>
      </c>
      <c r="BK162" s="441" t="s">
        <v>882</v>
      </c>
      <c r="BM162" s="369" t="s">
        <v>792</v>
      </c>
      <c r="BN162" s="375"/>
      <c r="BO162" s="375"/>
      <c r="BP162" s="375"/>
      <c r="BQ162" s="375"/>
      <c r="BR162" s="375"/>
      <c r="BS162" s="375"/>
      <c r="BT162" s="375"/>
      <c r="BU162" s="375"/>
      <c r="BV162" s="375"/>
      <c r="BW162" s="375"/>
      <c r="BX162" s="375"/>
      <c r="BY162" s="375"/>
      <c r="BZ162" s="375"/>
      <c r="CA162" s="375"/>
      <c r="CB162" s="375"/>
      <c r="CC162" s="376"/>
      <c r="CD162" s="376"/>
      <c r="CE162" s="43"/>
      <c r="CF162" s="43"/>
      <c r="CG162" s="43"/>
      <c r="CH162" s="43"/>
      <c r="CI162" s="43"/>
      <c r="CJ162" s="43"/>
      <c r="CK162" s="43"/>
      <c r="CL162" s="43"/>
      <c r="CM162" s="43"/>
      <c r="CN162" s="43"/>
      <c r="CO162" s="43"/>
      <c r="CP162" s="43"/>
      <c r="CQ162" s="43"/>
      <c r="CR162" s="43"/>
      <c r="CS162" s="43"/>
      <c r="CT162" s="43"/>
      <c r="CU162" s="43"/>
      <c r="CV162" s="43"/>
      <c r="CW162" s="43"/>
      <c r="CX162" s="43"/>
      <c r="CY162" s="43"/>
      <c r="CZ162" s="43"/>
      <c r="DA162" s="320"/>
      <c r="DB162" s="320"/>
      <c r="DC162" s="43"/>
      <c r="DD162" s="379"/>
      <c r="DE162" s="43"/>
      <c r="DF162" s="43"/>
      <c r="DG162" s="43"/>
      <c r="DH162" s="43"/>
      <c r="DI162" s="43"/>
      <c r="DJ162" s="43"/>
      <c r="DK162" s="43"/>
      <c r="DL162" s="43"/>
      <c r="DM162" s="43"/>
      <c r="DN162" s="43"/>
      <c r="DO162" s="43"/>
      <c r="DP162" s="43"/>
      <c r="DQ162" s="43"/>
      <c r="DR162" s="43"/>
      <c r="DS162" s="43"/>
      <c r="DT162" s="43"/>
      <c r="DU162" s="43"/>
      <c r="DV162" s="43"/>
      <c r="DW162" s="43"/>
      <c r="DX162" s="43"/>
      <c r="DY162" s="43"/>
      <c r="DZ162" s="43"/>
      <c r="EA162" s="331"/>
      <c r="EB162" s="331"/>
      <c r="EC162" s="378"/>
      <c r="ED162" s="344"/>
      <c r="EE162" s="331"/>
      <c r="EF162" s="331"/>
      <c r="EG162" s="43"/>
    </row>
    <row r="163" spans="1:137" ht="15.75">
      <c r="A163" s="68" t="s">
        <v>464</v>
      </c>
      <c r="B163" s="239" t="s">
        <v>1291</v>
      </c>
      <c r="C163" s="68" t="s">
        <v>720</v>
      </c>
      <c r="D163" s="199">
        <v>100</v>
      </c>
      <c r="E163" s="247">
        <v>100</v>
      </c>
      <c r="F163" s="199" t="s">
        <v>1190</v>
      </c>
      <c r="G163" s="198" t="s">
        <v>1332</v>
      </c>
      <c r="H163" s="440" t="s">
        <v>1333</v>
      </c>
      <c r="I163" s="574" t="s">
        <v>1332</v>
      </c>
      <c r="J163" s="317" t="s">
        <v>1332</v>
      </c>
      <c r="K163" s="1077">
        <v>100</v>
      </c>
      <c r="L163" s="1077" t="s">
        <v>2305</v>
      </c>
      <c r="M163" s="1077">
        <v>0</v>
      </c>
      <c r="N163" s="1077">
        <v>4</v>
      </c>
      <c r="O163" s="1077">
        <v>3</v>
      </c>
      <c r="P163" s="1077">
        <v>0</v>
      </c>
      <c r="Q163" s="1077">
        <v>3</v>
      </c>
      <c r="R163" s="1077">
        <v>0</v>
      </c>
      <c r="S163" s="1077">
        <v>0</v>
      </c>
      <c r="T163" s="1077">
        <v>0</v>
      </c>
      <c r="U163" s="1077">
        <v>0</v>
      </c>
      <c r="V163" s="1077">
        <v>0</v>
      </c>
      <c r="W163" s="1077">
        <v>0</v>
      </c>
      <c r="X163" s="1077">
        <v>0</v>
      </c>
      <c r="Y163" s="1077">
        <v>0</v>
      </c>
      <c r="Z163" s="1077">
        <v>0</v>
      </c>
      <c r="AA163" s="1077">
        <v>0</v>
      </c>
      <c r="AB163" s="1077">
        <v>0</v>
      </c>
      <c r="AC163" s="1077">
        <v>0</v>
      </c>
      <c r="AD163" s="1077">
        <v>0</v>
      </c>
      <c r="AE163" s="1077">
        <v>0</v>
      </c>
      <c r="AF163" s="1077">
        <v>0</v>
      </c>
      <c r="AG163" s="1077">
        <v>0</v>
      </c>
      <c r="AH163" s="1077">
        <v>0</v>
      </c>
      <c r="AI163" s="1077">
        <v>0</v>
      </c>
      <c r="AJ163" s="1077">
        <v>0</v>
      </c>
      <c r="AK163" s="1077">
        <v>1</v>
      </c>
      <c r="AL163" s="1077">
        <v>0</v>
      </c>
      <c r="AM163" s="1077">
        <v>0</v>
      </c>
      <c r="AN163" s="1077">
        <v>0</v>
      </c>
      <c r="AO163" s="1077">
        <v>0</v>
      </c>
      <c r="AP163" s="1077">
        <v>0</v>
      </c>
      <c r="AQ163" s="1077">
        <v>0</v>
      </c>
      <c r="AR163" s="1077">
        <v>0</v>
      </c>
      <c r="AS163" s="1077">
        <v>0</v>
      </c>
      <c r="AT163" s="1077">
        <v>0</v>
      </c>
      <c r="AU163" s="1077">
        <v>0</v>
      </c>
      <c r="AV163" s="1077">
        <v>0</v>
      </c>
      <c r="AW163" s="1077">
        <v>0</v>
      </c>
      <c r="AX163" s="1077">
        <v>0</v>
      </c>
      <c r="AY163" s="1077" t="s">
        <v>3052</v>
      </c>
      <c r="AZ163" s="1077" t="s">
        <v>1333</v>
      </c>
      <c r="BA163" s="1077" t="s">
        <v>1333</v>
      </c>
      <c r="BB163" s="1077" t="s">
        <v>1333</v>
      </c>
      <c r="BC163" s="1077">
        <v>0</v>
      </c>
      <c r="BD163" s="1077">
        <v>0</v>
      </c>
      <c r="BE163" s="1077">
        <v>1</v>
      </c>
      <c r="BF163" s="1077">
        <v>0</v>
      </c>
      <c r="BG163" s="201" t="s">
        <v>464</v>
      </c>
      <c r="BH163" s="201" t="s">
        <v>540</v>
      </c>
      <c r="BI163" s="93" t="s">
        <v>508</v>
      </c>
      <c r="BJ163" s="364">
        <v>171</v>
      </c>
      <c r="BK163" s="441" t="s">
        <v>882</v>
      </c>
      <c r="BM163" s="369" t="s">
        <v>878</v>
      </c>
      <c r="BN163" s="375"/>
      <c r="BO163" s="375"/>
      <c r="BP163" s="375"/>
      <c r="BQ163" s="375"/>
      <c r="BR163" s="375"/>
      <c r="BS163" s="375"/>
      <c r="BT163" s="375"/>
      <c r="BU163" s="375"/>
      <c r="BV163" s="375"/>
      <c r="BW163" s="375"/>
      <c r="BX163" s="375"/>
      <c r="BY163" s="375"/>
      <c r="BZ163" s="375"/>
      <c r="CA163" s="375"/>
      <c r="CB163" s="375"/>
      <c r="CC163" s="376"/>
      <c r="CD163" s="376"/>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320"/>
      <c r="DB163" s="320"/>
      <c r="DC163" s="43"/>
      <c r="DD163" s="377"/>
      <c r="DE163" s="43"/>
      <c r="DF163" s="43"/>
      <c r="DG163" s="43"/>
      <c r="DH163" s="43"/>
      <c r="DI163" s="43"/>
      <c r="DJ163" s="43"/>
      <c r="DK163" s="43"/>
      <c r="DL163" s="43"/>
      <c r="DM163" s="43"/>
      <c r="DN163" s="43"/>
      <c r="DO163" s="43"/>
      <c r="DP163" s="43"/>
      <c r="DQ163" s="43"/>
      <c r="DR163" s="43"/>
      <c r="DS163" s="43"/>
      <c r="DT163" s="43"/>
      <c r="DU163" s="43"/>
      <c r="DV163" s="43"/>
      <c r="DW163" s="43"/>
      <c r="DX163" s="43"/>
      <c r="DY163" s="43"/>
      <c r="DZ163" s="43"/>
      <c r="EA163" s="331"/>
      <c r="EB163" s="331"/>
      <c r="EC163" s="378"/>
      <c r="ED163" s="344"/>
      <c r="EE163" s="331"/>
      <c r="EF163" s="331"/>
      <c r="EG163" s="43"/>
    </row>
    <row r="164" spans="1:137" ht="15.75">
      <c r="A164" s="68" t="s">
        <v>76</v>
      </c>
      <c r="B164" s="239" t="s">
        <v>1291</v>
      </c>
      <c r="C164" s="68" t="s">
        <v>699</v>
      </c>
      <c r="D164" s="199">
        <v>0</v>
      </c>
      <c r="E164" s="203" t="s">
        <v>1190</v>
      </c>
      <c r="F164" s="199" t="s">
        <v>1190</v>
      </c>
      <c r="G164" s="198" t="s">
        <v>1190</v>
      </c>
      <c r="H164" s="440" t="s">
        <v>1190</v>
      </c>
      <c r="I164" s="574" t="s">
        <v>1972</v>
      </c>
      <c r="J164" s="317" t="s">
        <v>1190</v>
      </c>
      <c r="K164" s="1077" t="s">
        <v>1190</v>
      </c>
      <c r="L164" s="1077" t="s">
        <v>1190</v>
      </c>
      <c r="M164" s="1077">
        <v>0</v>
      </c>
      <c r="N164" s="1077">
        <v>0</v>
      </c>
      <c r="O164" s="1077">
        <v>0</v>
      </c>
      <c r="P164" s="1077">
        <v>0</v>
      </c>
      <c r="Q164" s="1077">
        <v>0</v>
      </c>
      <c r="R164" s="1077">
        <v>0</v>
      </c>
      <c r="S164" s="1077">
        <v>0</v>
      </c>
      <c r="T164" s="1077">
        <v>0</v>
      </c>
      <c r="U164" s="1077">
        <v>0</v>
      </c>
      <c r="V164" s="1077">
        <v>0</v>
      </c>
      <c r="W164" s="1077">
        <v>0</v>
      </c>
      <c r="X164" s="1077">
        <v>0</v>
      </c>
      <c r="Y164" s="1077">
        <v>0</v>
      </c>
      <c r="Z164" s="1077">
        <v>0</v>
      </c>
      <c r="AA164" s="1077">
        <v>0</v>
      </c>
      <c r="AB164" s="1077">
        <v>0</v>
      </c>
      <c r="AC164" s="1077">
        <v>0</v>
      </c>
      <c r="AD164" s="1077">
        <v>0</v>
      </c>
      <c r="AE164" s="1077">
        <v>0</v>
      </c>
      <c r="AF164" s="1077">
        <v>0</v>
      </c>
      <c r="AG164" s="1077">
        <v>0</v>
      </c>
      <c r="AH164" s="1077">
        <v>0</v>
      </c>
      <c r="AI164" s="1077">
        <v>0</v>
      </c>
      <c r="AJ164" s="1077">
        <v>0</v>
      </c>
      <c r="AK164" s="1077">
        <v>0</v>
      </c>
      <c r="AL164" s="1077">
        <v>0</v>
      </c>
      <c r="AM164" s="1077">
        <v>0</v>
      </c>
      <c r="AN164" s="1077">
        <v>0</v>
      </c>
      <c r="AO164" s="1077">
        <v>0</v>
      </c>
      <c r="AP164" s="1077">
        <v>0</v>
      </c>
      <c r="AQ164" s="1077">
        <v>0</v>
      </c>
      <c r="AR164" s="1077">
        <v>0</v>
      </c>
      <c r="AS164" s="1077">
        <v>0</v>
      </c>
      <c r="AT164" s="1077">
        <v>0</v>
      </c>
      <c r="AU164" s="1077">
        <v>0</v>
      </c>
      <c r="AV164" s="1077">
        <v>0</v>
      </c>
      <c r="AW164" s="1077">
        <v>0</v>
      </c>
      <c r="AX164" s="1077">
        <v>0</v>
      </c>
      <c r="AY164" s="1077" t="s">
        <v>1333</v>
      </c>
      <c r="AZ164" s="1077" t="s">
        <v>1333</v>
      </c>
      <c r="BA164" s="1077" t="s">
        <v>1333</v>
      </c>
      <c r="BB164" s="1077" t="s">
        <v>1333</v>
      </c>
      <c r="BC164" s="1077">
        <v>0</v>
      </c>
      <c r="BD164" s="1077">
        <v>0</v>
      </c>
      <c r="BE164" s="1077">
        <v>0</v>
      </c>
      <c r="BF164" s="1077">
        <v>0</v>
      </c>
      <c r="BG164" s="201" t="s">
        <v>76</v>
      </c>
      <c r="BH164" s="201" t="s">
        <v>699</v>
      </c>
      <c r="BI164" s="93" t="s">
        <v>719</v>
      </c>
      <c r="BJ164" s="364">
        <v>171</v>
      </c>
      <c r="BK164" s="441" t="s">
        <v>1179</v>
      </c>
      <c r="BL164" s="331"/>
      <c r="BM164" s="369" t="s">
        <v>792</v>
      </c>
      <c r="BN164" s="375"/>
      <c r="BO164" s="375"/>
      <c r="BP164" s="375"/>
      <c r="BQ164" s="375"/>
      <c r="BR164" s="375"/>
      <c r="BS164" s="375"/>
      <c r="BT164" s="375"/>
      <c r="BU164" s="375"/>
      <c r="BV164" s="375"/>
      <c r="BW164" s="375"/>
      <c r="BX164" s="375"/>
      <c r="BY164" s="375"/>
      <c r="BZ164" s="375"/>
      <c r="CA164" s="375"/>
      <c r="CB164" s="375"/>
      <c r="CC164" s="376"/>
      <c r="CD164" s="376"/>
      <c r="CE164" s="43"/>
      <c r="CF164" s="43"/>
      <c r="CG164" s="43"/>
      <c r="CH164" s="43"/>
      <c r="CI164" s="43"/>
      <c r="CJ164" s="43"/>
      <c r="CK164" s="43"/>
      <c r="CL164" s="43"/>
      <c r="CM164" s="43"/>
      <c r="CN164" s="43"/>
      <c r="CO164" s="43"/>
      <c r="CP164" s="43"/>
      <c r="CQ164" s="43"/>
      <c r="CR164" s="43"/>
      <c r="CS164" s="43"/>
      <c r="CT164" s="43"/>
      <c r="CU164" s="43"/>
      <c r="CV164" s="43"/>
      <c r="CW164" s="43"/>
      <c r="CX164" s="43"/>
      <c r="CY164" s="43"/>
      <c r="CZ164" s="43"/>
      <c r="DA164" s="320"/>
      <c r="DB164" s="320"/>
      <c r="DC164" s="43"/>
      <c r="DD164" s="377"/>
      <c r="DE164" s="43"/>
      <c r="DF164" s="43"/>
      <c r="DG164" s="43"/>
      <c r="DH164" s="43"/>
      <c r="DI164" s="43"/>
      <c r="DJ164" s="43"/>
      <c r="DK164" s="43"/>
      <c r="DL164" s="43"/>
      <c r="DM164" s="43"/>
      <c r="DN164" s="43"/>
      <c r="DO164" s="43"/>
      <c r="DP164" s="43"/>
      <c r="DQ164" s="43"/>
      <c r="DR164" s="43"/>
      <c r="DS164" s="43"/>
      <c r="DT164" s="43"/>
      <c r="DU164" s="43"/>
      <c r="DV164" s="43"/>
      <c r="DW164" s="43"/>
      <c r="DX164" s="43"/>
      <c r="DY164" s="43"/>
      <c r="DZ164" s="43"/>
      <c r="EA164" s="331"/>
      <c r="EB164" s="331"/>
      <c r="EC164" s="378"/>
      <c r="ED164" s="344"/>
      <c r="EE164" s="331"/>
      <c r="EF164" s="331"/>
      <c r="EG164" s="43"/>
    </row>
    <row r="165" spans="1:137" ht="15.75">
      <c r="A165" s="68" t="s">
        <v>3</v>
      </c>
      <c r="B165" s="198" t="s">
        <v>1291</v>
      </c>
      <c r="C165" s="68" t="s">
        <v>1267</v>
      </c>
      <c r="D165" s="199" t="s">
        <v>1190</v>
      </c>
      <c r="E165" s="203" t="s">
        <v>1190</v>
      </c>
      <c r="F165" s="199" t="s">
        <v>1190</v>
      </c>
      <c r="G165" s="198" t="s">
        <v>1386</v>
      </c>
      <c r="H165" s="440" t="s">
        <v>1389</v>
      </c>
      <c r="I165" s="574" t="s">
        <v>1389</v>
      </c>
      <c r="J165" s="317" t="s">
        <v>1332</v>
      </c>
      <c r="K165" s="1077">
        <v>100</v>
      </c>
      <c r="L165" s="1077" t="s">
        <v>1332</v>
      </c>
      <c r="M165" s="1077">
        <v>0</v>
      </c>
      <c r="N165" s="1077">
        <v>4</v>
      </c>
      <c r="O165" s="1077">
        <v>1</v>
      </c>
      <c r="P165" s="1077">
        <v>3</v>
      </c>
      <c r="Q165" s="1077">
        <v>4</v>
      </c>
      <c r="R165" s="1077">
        <v>0</v>
      </c>
      <c r="S165" s="1077">
        <v>0</v>
      </c>
      <c r="T165" s="1077">
        <v>0</v>
      </c>
      <c r="U165" s="1077">
        <v>0</v>
      </c>
      <c r="V165" s="1077">
        <v>0</v>
      </c>
      <c r="W165" s="1077">
        <v>0</v>
      </c>
      <c r="X165" s="1077">
        <v>0</v>
      </c>
      <c r="Y165" s="1077">
        <v>0</v>
      </c>
      <c r="Z165" s="1077">
        <v>0</v>
      </c>
      <c r="AA165" s="1077">
        <v>0</v>
      </c>
      <c r="AB165" s="1077">
        <v>0</v>
      </c>
      <c r="AC165" s="1077">
        <v>0</v>
      </c>
      <c r="AD165" s="1077">
        <v>0</v>
      </c>
      <c r="AE165" s="1077">
        <v>0</v>
      </c>
      <c r="AF165" s="1077">
        <v>0</v>
      </c>
      <c r="AG165" s="1077">
        <v>0</v>
      </c>
      <c r="AH165" s="1077">
        <v>0</v>
      </c>
      <c r="AI165" s="1077">
        <v>0</v>
      </c>
      <c r="AJ165" s="1077">
        <v>0</v>
      </c>
      <c r="AK165" s="1077">
        <v>0</v>
      </c>
      <c r="AL165" s="1077">
        <v>0</v>
      </c>
      <c r="AM165" s="1077">
        <v>0</v>
      </c>
      <c r="AN165" s="1077">
        <v>0</v>
      </c>
      <c r="AO165" s="1077">
        <v>0</v>
      </c>
      <c r="AP165" s="1077">
        <v>0</v>
      </c>
      <c r="AQ165" s="1077">
        <v>0</v>
      </c>
      <c r="AR165" s="1077">
        <v>0</v>
      </c>
      <c r="AS165" s="1077">
        <v>0</v>
      </c>
      <c r="AT165" s="1077">
        <v>0</v>
      </c>
      <c r="AU165" s="1077">
        <v>0</v>
      </c>
      <c r="AV165" s="1077">
        <v>0</v>
      </c>
      <c r="AW165" s="1077">
        <v>0</v>
      </c>
      <c r="AX165" s="1077">
        <v>0</v>
      </c>
      <c r="AY165" s="1077" t="s">
        <v>1333</v>
      </c>
      <c r="AZ165" s="1077" t="s">
        <v>1333</v>
      </c>
      <c r="BA165" s="1077" t="s">
        <v>1333</v>
      </c>
      <c r="BB165" s="1077" t="s">
        <v>1333</v>
      </c>
      <c r="BC165" s="1077">
        <v>0</v>
      </c>
      <c r="BD165" s="1077">
        <v>0</v>
      </c>
      <c r="BE165" s="1077">
        <v>0</v>
      </c>
      <c r="BF165" s="1077">
        <v>0</v>
      </c>
      <c r="BG165" s="201" t="s">
        <v>3</v>
      </c>
      <c r="BH165" s="201" t="s">
        <v>653</v>
      </c>
      <c r="BI165" s="93" t="s">
        <v>508</v>
      </c>
      <c r="BJ165" s="364">
        <v>171</v>
      </c>
      <c r="BK165" s="441" t="s">
        <v>882</v>
      </c>
      <c r="BM165" s="369" t="s">
        <v>792</v>
      </c>
      <c r="BN165" s="375"/>
      <c r="BO165" s="375"/>
      <c r="BP165" s="375"/>
      <c r="BQ165" s="375"/>
      <c r="BR165" s="375"/>
      <c r="BS165" s="375"/>
      <c r="BT165" s="375"/>
      <c r="BU165" s="375"/>
      <c r="BV165" s="375"/>
      <c r="BW165" s="375"/>
      <c r="BX165" s="375"/>
      <c r="BY165" s="375"/>
      <c r="BZ165" s="375"/>
      <c r="CA165" s="375"/>
      <c r="CB165" s="375"/>
      <c r="CC165" s="376"/>
      <c r="CD165" s="376"/>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320"/>
      <c r="DB165" s="320"/>
      <c r="DC165" s="43"/>
      <c r="DD165" s="377"/>
      <c r="DE165" s="43"/>
      <c r="DF165" s="43"/>
      <c r="DG165" s="43"/>
      <c r="DH165" s="43"/>
      <c r="DI165" s="43"/>
      <c r="DJ165" s="43"/>
      <c r="DK165" s="43"/>
      <c r="DL165" s="43"/>
      <c r="DM165" s="43"/>
      <c r="DN165" s="43"/>
      <c r="DO165" s="43"/>
      <c r="DP165" s="43"/>
      <c r="DQ165" s="43"/>
      <c r="DR165" s="43"/>
      <c r="DS165" s="43"/>
      <c r="DT165" s="43"/>
      <c r="DU165" s="43"/>
      <c r="DV165" s="43"/>
      <c r="DW165" s="43"/>
      <c r="DX165" s="43"/>
      <c r="DY165" s="43"/>
      <c r="DZ165" s="43"/>
      <c r="EA165" s="331"/>
      <c r="EB165" s="331"/>
      <c r="EC165" s="378"/>
      <c r="ED165" s="344"/>
      <c r="EE165" s="331"/>
      <c r="EF165" s="331"/>
      <c r="EG165" s="43"/>
    </row>
    <row r="166" spans="1:137" ht="15.75">
      <c r="A166" s="68" t="s">
        <v>208</v>
      </c>
      <c r="B166" s="198" t="s">
        <v>1291</v>
      </c>
      <c r="C166" s="68" t="s">
        <v>783</v>
      </c>
      <c r="D166" s="199">
        <v>100</v>
      </c>
      <c r="E166" s="247">
        <v>100</v>
      </c>
      <c r="F166" s="199">
        <v>100</v>
      </c>
      <c r="G166" s="198" t="s">
        <v>1332</v>
      </c>
      <c r="H166" s="440" t="s">
        <v>1332</v>
      </c>
      <c r="I166" s="574" t="s">
        <v>1332</v>
      </c>
      <c r="J166" s="317" t="s">
        <v>1332</v>
      </c>
      <c r="K166" s="1077">
        <v>100</v>
      </c>
      <c r="L166" s="1077" t="s">
        <v>1332</v>
      </c>
      <c r="M166" s="1077">
        <v>0</v>
      </c>
      <c r="N166" s="1077">
        <v>2</v>
      </c>
      <c r="O166" s="1077">
        <v>0</v>
      </c>
      <c r="P166" s="1077">
        <v>2</v>
      </c>
      <c r="Q166" s="1077">
        <v>2</v>
      </c>
      <c r="R166" s="1077">
        <v>0</v>
      </c>
      <c r="S166" s="1077">
        <v>0</v>
      </c>
      <c r="T166" s="1077">
        <v>0</v>
      </c>
      <c r="U166" s="1077">
        <v>0</v>
      </c>
      <c r="V166" s="1077">
        <v>0</v>
      </c>
      <c r="W166" s="1077">
        <v>0</v>
      </c>
      <c r="X166" s="1077">
        <v>0</v>
      </c>
      <c r="Y166" s="1077">
        <v>0</v>
      </c>
      <c r="Z166" s="1077">
        <v>0</v>
      </c>
      <c r="AA166" s="1077">
        <v>0</v>
      </c>
      <c r="AB166" s="1077">
        <v>0</v>
      </c>
      <c r="AC166" s="1077">
        <v>0</v>
      </c>
      <c r="AD166" s="1077">
        <v>0</v>
      </c>
      <c r="AE166" s="1077">
        <v>0</v>
      </c>
      <c r="AF166" s="1077">
        <v>0</v>
      </c>
      <c r="AG166" s="1077">
        <v>0</v>
      </c>
      <c r="AH166" s="1077">
        <v>0</v>
      </c>
      <c r="AI166" s="1077">
        <v>0</v>
      </c>
      <c r="AJ166" s="1077">
        <v>0</v>
      </c>
      <c r="AK166" s="1077">
        <v>0</v>
      </c>
      <c r="AL166" s="1077">
        <v>0</v>
      </c>
      <c r="AM166" s="1077">
        <v>0</v>
      </c>
      <c r="AN166" s="1077">
        <v>0</v>
      </c>
      <c r="AO166" s="1077">
        <v>0</v>
      </c>
      <c r="AP166" s="1077">
        <v>0</v>
      </c>
      <c r="AQ166" s="1077">
        <v>0</v>
      </c>
      <c r="AR166" s="1077">
        <v>0</v>
      </c>
      <c r="AS166" s="1077">
        <v>0</v>
      </c>
      <c r="AT166" s="1077">
        <v>0</v>
      </c>
      <c r="AU166" s="1077">
        <v>0</v>
      </c>
      <c r="AV166" s="1077">
        <v>0</v>
      </c>
      <c r="AW166" s="1077">
        <v>0</v>
      </c>
      <c r="AX166" s="1077">
        <v>0</v>
      </c>
      <c r="AY166" s="1077" t="s">
        <v>1333</v>
      </c>
      <c r="AZ166" s="1077" t="s">
        <v>1333</v>
      </c>
      <c r="BA166" s="1077" t="s">
        <v>1333</v>
      </c>
      <c r="BB166" s="1077" t="s">
        <v>1333</v>
      </c>
      <c r="BC166" s="1077">
        <v>0</v>
      </c>
      <c r="BD166" s="1077">
        <v>0</v>
      </c>
      <c r="BE166" s="1077">
        <v>0</v>
      </c>
      <c r="BF166" s="1077">
        <v>0</v>
      </c>
      <c r="BG166" s="201" t="s">
        <v>208</v>
      </c>
      <c r="BH166" s="201" t="s">
        <v>783</v>
      </c>
      <c r="BI166" s="93" t="s">
        <v>719</v>
      </c>
      <c r="BJ166" s="364">
        <v>171</v>
      </c>
      <c r="BK166" s="441" t="s">
        <v>882</v>
      </c>
      <c r="BM166" s="369" t="s">
        <v>792</v>
      </c>
      <c r="BN166" s="375"/>
      <c r="BO166" s="375"/>
      <c r="BP166" s="375"/>
      <c r="BQ166" s="375"/>
      <c r="BR166" s="375"/>
      <c r="BS166" s="375"/>
      <c r="BT166" s="375"/>
      <c r="BU166" s="375"/>
      <c r="BV166" s="375"/>
      <c r="BW166" s="375"/>
      <c r="BX166" s="375"/>
      <c r="BY166" s="375"/>
      <c r="BZ166" s="375"/>
      <c r="CA166" s="375"/>
      <c r="CB166" s="375"/>
      <c r="CC166" s="376"/>
      <c r="CD166" s="376"/>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320"/>
      <c r="DB166" s="320"/>
      <c r="DC166" s="43"/>
      <c r="DD166" s="377"/>
      <c r="DE166" s="43"/>
      <c r="DF166" s="43"/>
      <c r="DG166" s="43"/>
      <c r="DH166" s="43"/>
      <c r="DI166" s="43"/>
      <c r="DJ166" s="43"/>
      <c r="DK166" s="43"/>
      <c r="DL166" s="43"/>
      <c r="DM166" s="43"/>
      <c r="DN166" s="43"/>
      <c r="DO166" s="43"/>
      <c r="DP166" s="43"/>
      <c r="DQ166" s="43"/>
      <c r="DR166" s="43"/>
      <c r="DS166" s="43"/>
      <c r="DT166" s="43"/>
      <c r="DU166" s="43"/>
      <c r="DV166" s="43"/>
      <c r="DW166" s="43"/>
      <c r="DX166" s="43"/>
      <c r="DY166" s="43"/>
      <c r="DZ166" s="43"/>
      <c r="EA166" s="331"/>
      <c r="EB166" s="331"/>
      <c r="EC166" s="378"/>
      <c r="ED166" s="344"/>
      <c r="EE166" s="331"/>
      <c r="EF166" s="331"/>
      <c r="EG166" s="43"/>
    </row>
    <row r="167" spans="1:137" s="206" customFormat="1" ht="15.75">
      <c r="A167" s="68" t="s">
        <v>108</v>
      </c>
      <c r="B167" s="198" t="s">
        <v>1291</v>
      </c>
      <c r="C167" s="68" t="s">
        <v>693</v>
      </c>
      <c r="D167" s="199">
        <v>100</v>
      </c>
      <c r="E167" s="247">
        <v>100</v>
      </c>
      <c r="F167" s="199">
        <v>100</v>
      </c>
      <c r="G167" s="198" t="s">
        <v>1332</v>
      </c>
      <c r="H167" s="440" t="s">
        <v>1332</v>
      </c>
      <c r="I167" s="574" t="s">
        <v>1972</v>
      </c>
      <c r="J167" s="317" t="s">
        <v>1332</v>
      </c>
      <c r="K167" s="1077">
        <v>100</v>
      </c>
      <c r="L167" s="1077" t="s">
        <v>1332</v>
      </c>
      <c r="M167" s="1077">
        <v>0</v>
      </c>
      <c r="N167" s="1077">
        <v>1</v>
      </c>
      <c r="O167" s="1077">
        <v>1</v>
      </c>
      <c r="P167" s="1077">
        <v>0</v>
      </c>
      <c r="Q167" s="1077">
        <v>1</v>
      </c>
      <c r="R167" s="1077">
        <v>0</v>
      </c>
      <c r="S167" s="1077">
        <v>0</v>
      </c>
      <c r="T167" s="1077">
        <v>0</v>
      </c>
      <c r="U167" s="1077">
        <v>0</v>
      </c>
      <c r="V167" s="1077">
        <v>0</v>
      </c>
      <c r="W167" s="1077">
        <v>0</v>
      </c>
      <c r="X167" s="1077">
        <v>0</v>
      </c>
      <c r="Y167" s="1077">
        <v>0</v>
      </c>
      <c r="Z167" s="1077">
        <v>0</v>
      </c>
      <c r="AA167" s="1077">
        <v>0</v>
      </c>
      <c r="AB167" s="1077">
        <v>0</v>
      </c>
      <c r="AC167" s="1077">
        <v>0</v>
      </c>
      <c r="AD167" s="1077">
        <v>0</v>
      </c>
      <c r="AE167" s="1077">
        <v>0</v>
      </c>
      <c r="AF167" s="1077">
        <v>0</v>
      </c>
      <c r="AG167" s="1077">
        <v>0</v>
      </c>
      <c r="AH167" s="1077">
        <v>0</v>
      </c>
      <c r="AI167" s="1077">
        <v>0</v>
      </c>
      <c r="AJ167" s="1077">
        <v>0</v>
      </c>
      <c r="AK167" s="1077">
        <v>0</v>
      </c>
      <c r="AL167" s="1077">
        <v>0</v>
      </c>
      <c r="AM167" s="1077">
        <v>0</v>
      </c>
      <c r="AN167" s="1077">
        <v>0</v>
      </c>
      <c r="AO167" s="1077">
        <v>0</v>
      </c>
      <c r="AP167" s="1077">
        <v>0</v>
      </c>
      <c r="AQ167" s="1077">
        <v>0</v>
      </c>
      <c r="AR167" s="1077">
        <v>0</v>
      </c>
      <c r="AS167" s="1077">
        <v>0</v>
      </c>
      <c r="AT167" s="1077">
        <v>0</v>
      </c>
      <c r="AU167" s="1077">
        <v>0</v>
      </c>
      <c r="AV167" s="1077">
        <v>0</v>
      </c>
      <c r="AW167" s="1077">
        <v>0</v>
      </c>
      <c r="AX167" s="1077">
        <v>0</v>
      </c>
      <c r="AY167" s="1077" t="s">
        <v>1333</v>
      </c>
      <c r="AZ167" s="1077" t="s">
        <v>1333</v>
      </c>
      <c r="BA167" s="1077" t="s">
        <v>1333</v>
      </c>
      <c r="BB167" s="1077" t="s">
        <v>1333</v>
      </c>
      <c r="BC167" s="1077">
        <v>0</v>
      </c>
      <c r="BD167" s="1077">
        <v>0</v>
      </c>
      <c r="BE167" s="1077">
        <v>0</v>
      </c>
      <c r="BF167" s="1077">
        <v>0</v>
      </c>
      <c r="BG167" s="201" t="s">
        <v>108</v>
      </c>
      <c r="BH167" s="201" t="s">
        <v>693</v>
      </c>
      <c r="BI167" s="93" t="s">
        <v>719</v>
      </c>
      <c r="BJ167" s="364">
        <v>171</v>
      </c>
      <c r="BK167" s="441" t="s">
        <v>882</v>
      </c>
      <c r="BL167" s="68"/>
      <c r="BM167" s="369" t="s">
        <v>792</v>
      </c>
      <c r="BN167" s="375"/>
      <c r="BO167" s="375"/>
      <c r="BP167" s="375"/>
      <c r="BQ167" s="375"/>
      <c r="BR167" s="375"/>
      <c r="BS167" s="375"/>
      <c r="BT167" s="375"/>
      <c r="BU167" s="375"/>
      <c r="BV167" s="375"/>
      <c r="BW167" s="375"/>
      <c r="BX167" s="375"/>
      <c r="BY167" s="375"/>
      <c r="BZ167" s="375"/>
      <c r="CA167" s="375"/>
      <c r="CB167" s="375"/>
      <c r="CC167" s="376"/>
      <c r="CD167" s="376"/>
      <c r="CE167" s="43"/>
      <c r="CF167" s="43"/>
      <c r="CG167" s="43"/>
      <c r="CH167" s="43"/>
      <c r="CI167" s="43"/>
      <c r="CJ167" s="43"/>
      <c r="CK167" s="43"/>
      <c r="CL167" s="43"/>
      <c r="CM167" s="43"/>
      <c r="CN167" s="43"/>
      <c r="CO167" s="43"/>
      <c r="CP167" s="43"/>
      <c r="CQ167" s="43"/>
      <c r="CR167" s="43"/>
      <c r="CS167" s="43"/>
      <c r="CT167" s="43"/>
      <c r="CU167" s="43"/>
      <c r="CV167" s="43"/>
      <c r="CW167" s="43"/>
      <c r="CX167" s="43"/>
      <c r="CY167" s="43"/>
      <c r="CZ167" s="43"/>
      <c r="DA167" s="320"/>
      <c r="DB167" s="320"/>
      <c r="DC167" s="43"/>
      <c r="DD167" s="379"/>
      <c r="DE167" s="43"/>
      <c r="DF167" s="43"/>
      <c r="DG167" s="43"/>
      <c r="DH167" s="43"/>
      <c r="DI167" s="43"/>
      <c r="DJ167" s="43"/>
      <c r="DK167" s="43"/>
      <c r="DL167" s="43"/>
      <c r="DM167" s="43"/>
      <c r="DN167" s="43"/>
      <c r="DO167" s="43"/>
      <c r="DP167" s="43"/>
      <c r="DQ167" s="43"/>
      <c r="DR167" s="43"/>
      <c r="DS167" s="43"/>
      <c r="DT167" s="43"/>
      <c r="DU167" s="43"/>
      <c r="DV167" s="43"/>
      <c r="DW167" s="43"/>
      <c r="DX167" s="43"/>
      <c r="DY167" s="43"/>
      <c r="DZ167" s="43"/>
      <c r="EA167" s="331"/>
      <c r="EB167" s="331"/>
      <c r="EC167" s="378"/>
      <c r="ED167" s="344"/>
      <c r="EE167" s="331"/>
      <c r="EF167" s="331"/>
      <c r="EG167" s="43"/>
    </row>
    <row r="168" spans="1:137" ht="15.75">
      <c r="A168" s="68" t="s">
        <v>282</v>
      </c>
      <c r="B168" s="198" t="s">
        <v>1293</v>
      </c>
      <c r="C168" s="68" t="s">
        <v>683</v>
      </c>
      <c r="D168" s="199">
        <v>80</v>
      </c>
      <c r="E168" s="247">
        <v>100</v>
      </c>
      <c r="F168" s="199">
        <v>100</v>
      </c>
      <c r="G168" s="198" t="s">
        <v>1386</v>
      </c>
      <c r="H168" s="440" t="s">
        <v>1389</v>
      </c>
      <c r="I168" s="574" t="s">
        <v>1389</v>
      </c>
      <c r="J168" s="317" t="s">
        <v>1332</v>
      </c>
      <c r="K168" s="1077">
        <v>100</v>
      </c>
      <c r="L168" s="1077" t="s">
        <v>1332</v>
      </c>
      <c r="M168" s="1077">
        <v>1</v>
      </c>
      <c r="N168" s="1077">
        <v>5</v>
      </c>
      <c r="O168" s="1077">
        <v>3</v>
      </c>
      <c r="P168" s="1077">
        <v>2</v>
      </c>
      <c r="Q168" s="1077">
        <v>5</v>
      </c>
      <c r="R168" s="1077">
        <v>0</v>
      </c>
      <c r="S168" s="1077">
        <v>0</v>
      </c>
      <c r="T168" s="1077">
        <v>0</v>
      </c>
      <c r="U168" s="1077">
        <v>0</v>
      </c>
      <c r="V168" s="1077">
        <v>0</v>
      </c>
      <c r="W168" s="1077">
        <v>0</v>
      </c>
      <c r="X168" s="1077">
        <v>0</v>
      </c>
      <c r="Y168" s="1077">
        <v>0</v>
      </c>
      <c r="Z168" s="1077">
        <v>0</v>
      </c>
      <c r="AA168" s="1077">
        <v>0</v>
      </c>
      <c r="AB168" s="1077">
        <v>0</v>
      </c>
      <c r="AC168" s="1077">
        <v>0</v>
      </c>
      <c r="AD168" s="1077">
        <v>0</v>
      </c>
      <c r="AE168" s="1077">
        <v>0</v>
      </c>
      <c r="AF168" s="1077">
        <v>0</v>
      </c>
      <c r="AG168" s="1077">
        <v>0</v>
      </c>
      <c r="AH168" s="1077">
        <v>0</v>
      </c>
      <c r="AI168" s="1077">
        <v>0</v>
      </c>
      <c r="AJ168" s="1077">
        <v>0</v>
      </c>
      <c r="AK168" s="1077">
        <v>0</v>
      </c>
      <c r="AL168" s="1077">
        <v>0</v>
      </c>
      <c r="AM168" s="1077">
        <v>0</v>
      </c>
      <c r="AN168" s="1077">
        <v>0</v>
      </c>
      <c r="AO168" s="1077">
        <v>0</v>
      </c>
      <c r="AP168" s="1077">
        <v>0</v>
      </c>
      <c r="AQ168" s="1077">
        <v>0</v>
      </c>
      <c r="AR168" s="1077">
        <v>0</v>
      </c>
      <c r="AS168" s="1077">
        <v>0</v>
      </c>
      <c r="AT168" s="1077">
        <v>0</v>
      </c>
      <c r="AU168" s="1077">
        <v>0</v>
      </c>
      <c r="AV168" s="1077">
        <v>0</v>
      </c>
      <c r="AW168" s="1077">
        <v>0</v>
      </c>
      <c r="AX168" s="1077">
        <v>0</v>
      </c>
      <c r="AY168" s="1077" t="s">
        <v>1333</v>
      </c>
      <c r="AZ168" s="1077" t="s">
        <v>1333</v>
      </c>
      <c r="BA168" s="1077" t="s">
        <v>1333</v>
      </c>
      <c r="BB168" s="1077" t="s">
        <v>1333</v>
      </c>
      <c r="BC168" s="1077">
        <v>0</v>
      </c>
      <c r="BD168" s="1077">
        <v>0</v>
      </c>
      <c r="BE168" s="1077">
        <v>0</v>
      </c>
      <c r="BF168" s="1077">
        <v>0</v>
      </c>
      <c r="BG168" s="201" t="s">
        <v>282</v>
      </c>
      <c r="BH168" s="201" t="s">
        <v>683</v>
      </c>
      <c r="BI168" s="93" t="s">
        <v>1257</v>
      </c>
      <c r="BJ168" s="364">
        <v>112</v>
      </c>
      <c r="BK168" s="441" t="s">
        <v>882</v>
      </c>
      <c r="BM168" s="369" t="s">
        <v>792</v>
      </c>
      <c r="BN168" s="375"/>
      <c r="BO168" s="375"/>
      <c r="BP168" s="375"/>
      <c r="BQ168" s="375"/>
      <c r="BR168" s="375"/>
      <c r="BS168" s="375"/>
      <c r="BT168" s="375"/>
      <c r="BU168" s="375"/>
      <c r="BV168" s="375"/>
      <c r="BW168" s="375"/>
      <c r="BX168" s="375"/>
      <c r="BY168" s="375"/>
      <c r="BZ168" s="375"/>
      <c r="CA168" s="375"/>
      <c r="CB168" s="375"/>
      <c r="CC168" s="376"/>
      <c r="CD168" s="376"/>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320"/>
      <c r="DB168" s="320"/>
      <c r="DC168" s="43"/>
      <c r="DD168" s="379"/>
      <c r="DE168" s="43"/>
      <c r="DF168" s="43"/>
      <c r="DG168" s="43"/>
      <c r="DH168" s="43"/>
      <c r="DI168" s="43"/>
      <c r="DJ168" s="43"/>
      <c r="DK168" s="43"/>
      <c r="DL168" s="43"/>
      <c r="DM168" s="43"/>
      <c r="DN168" s="43"/>
      <c r="DO168" s="43"/>
      <c r="DP168" s="43"/>
      <c r="DQ168" s="43"/>
      <c r="DR168" s="43"/>
      <c r="DS168" s="43"/>
      <c r="DT168" s="43"/>
      <c r="DU168" s="43"/>
      <c r="DV168" s="43"/>
      <c r="DW168" s="43"/>
      <c r="DX168" s="43"/>
      <c r="DY168" s="43"/>
      <c r="DZ168" s="43"/>
      <c r="EA168" s="331"/>
      <c r="EB168" s="331"/>
      <c r="EC168" s="378"/>
      <c r="ED168" s="344"/>
      <c r="EE168" s="331"/>
      <c r="EF168" s="331"/>
      <c r="EG168" s="43"/>
    </row>
    <row r="169" spans="1:137" ht="15.75">
      <c r="A169" s="68" t="s">
        <v>317</v>
      </c>
      <c r="B169" s="198" t="s">
        <v>1296</v>
      </c>
      <c r="C169" s="68" t="s">
        <v>735</v>
      </c>
      <c r="D169" s="199" t="s">
        <v>1190</v>
      </c>
      <c r="E169" s="247">
        <v>100</v>
      </c>
      <c r="F169" s="199" t="s">
        <v>1190</v>
      </c>
      <c r="G169" s="198" t="s">
        <v>1190</v>
      </c>
      <c r="H169" s="440" t="s">
        <v>1190</v>
      </c>
      <c r="I169" s="574" t="s">
        <v>1413</v>
      </c>
      <c r="J169" s="317" t="s">
        <v>1190</v>
      </c>
      <c r="K169" s="1077">
        <v>100</v>
      </c>
      <c r="L169" s="1077" t="s">
        <v>1190</v>
      </c>
      <c r="M169" s="1077">
        <v>0</v>
      </c>
      <c r="N169" s="1077">
        <v>0</v>
      </c>
      <c r="O169" s="1077">
        <v>0</v>
      </c>
      <c r="P169" s="1077">
        <v>0</v>
      </c>
      <c r="Q169" s="1077">
        <v>0</v>
      </c>
      <c r="R169" s="1077">
        <v>0</v>
      </c>
      <c r="S169" s="1077">
        <v>0</v>
      </c>
      <c r="T169" s="1077">
        <v>0</v>
      </c>
      <c r="U169" s="1077">
        <v>0</v>
      </c>
      <c r="V169" s="1077">
        <v>0</v>
      </c>
      <c r="W169" s="1077">
        <v>0</v>
      </c>
      <c r="X169" s="1077">
        <v>0</v>
      </c>
      <c r="Y169" s="1077">
        <v>0</v>
      </c>
      <c r="Z169" s="1077">
        <v>0</v>
      </c>
      <c r="AA169" s="1077">
        <v>0</v>
      </c>
      <c r="AB169" s="1077">
        <v>0</v>
      </c>
      <c r="AC169" s="1077">
        <v>0</v>
      </c>
      <c r="AD169" s="1077">
        <v>0</v>
      </c>
      <c r="AE169" s="1077">
        <v>0</v>
      </c>
      <c r="AF169" s="1077">
        <v>0</v>
      </c>
      <c r="AG169" s="1077">
        <v>0</v>
      </c>
      <c r="AH169" s="1077">
        <v>0</v>
      </c>
      <c r="AI169" s="1077">
        <v>0</v>
      </c>
      <c r="AJ169" s="1077">
        <v>0</v>
      </c>
      <c r="AK169" s="1077">
        <v>0</v>
      </c>
      <c r="AL169" s="1077">
        <v>0</v>
      </c>
      <c r="AM169" s="1077">
        <v>0</v>
      </c>
      <c r="AN169" s="1077">
        <v>0</v>
      </c>
      <c r="AO169" s="1077">
        <v>0</v>
      </c>
      <c r="AP169" s="1077">
        <v>0</v>
      </c>
      <c r="AQ169" s="1077">
        <v>0</v>
      </c>
      <c r="AR169" s="1077">
        <v>0</v>
      </c>
      <c r="AS169" s="1077">
        <v>0</v>
      </c>
      <c r="AT169" s="1077">
        <v>0</v>
      </c>
      <c r="AU169" s="1077">
        <v>0</v>
      </c>
      <c r="AV169" s="1077">
        <v>0</v>
      </c>
      <c r="AW169" s="1077">
        <v>0</v>
      </c>
      <c r="AX169" s="1077">
        <v>0</v>
      </c>
      <c r="AY169" s="1077" t="s">
        <v>1333</v>
      </c>
      <c r="AZ169" s="1077" t="s">
        <v>1333</v>
      </c>
      <c r="BA169" s="1077" t="s">
        <v>1333</v>
      </c>
      <c r="BB169" s="1077" t="s">
        <v>1333</v>
      </c>
      <c r="BC169" s="1077">
        <v>0</v>
      </c>
      <c r="BD169" s="1077">
        <v>0</v>
      </c>
      <c r="BE169" s="1077">
        <v>0</v>
      </c>
      <c r="BF169" s="1077">
        <v>0</v>
      </c>
      <c r="BG169" s="201" t="s">
        <v>317</v>
      </c>
      <c r="BH169" s="201" t="s">
        <v>735</v>
      </c>
      <c r="BI169" s="93" t="s">
        <v>1257</v>
      </c>
      <c r="BJ169" s="364">
        <v>113</v>
      </c>
      <c r="BK169" s="441" t="s">
        <v>882</v>
      </c>
      <c r="BL169" s="331"/>
      <c r="BM169" s="369" t="s">
        <v>792</v>
      </c>
      <c r="BN169" s="375"/>
      <c r="BO169" s="375"/>
      <c r="BP169" s="375"/>
      <c r="BQ169" s="375"/>
      <c r="BR169" s="375"/>
      <c r="BS169" s="375"/>
      <c r="BT169" s="375"/>
      <c r="BU169" s="375"/>
      <c r="BV169" s="375"/>
      <c r="BW169" s="375"/>
      <c r="BX169" s="375"/>
      <c r="BY169" s="375"/>
      <c r="BZ169" s="375"/>
      <c r="CA169" s="375"/>
      <c r="CB169" s="375"/>
      <c r="CC169" s="376"/>
      <c r="CD169" s="376"/>
      <c r="CE169" s="43"/>
      <c r="CF169" s="43"/>
      <c r="CG169" s="43"/>
      <c r="CH169" s="43"/>
      <c r="CI169" s="43"/>
      <c r="CJ169" s="43"/>
      <c r="CK169" s="43"/>
      <c r="CL169" s="43"/>
      <c r="CM169" s="43"/>
      <c r="CN169" s="43"/>
      <c r="CO169" s="43"/>
      <c r="CP169" s="43"/>
      <c r="CQ169" s="43"/>
      <c r="CR169" s="43"/>
      <c r="CS169" s="43"/>
      <c r="CT169" s="43"/>
      <c r="CU169" s="43"/>
      <c r="CV169" s="43"/>
      <c r="CW169" s="43"/>
      <c r="CX169" s="43"/>
      <c r="CY169" s="43"/>
      <c r="CZ169" s="43"/>
      <c r="DA169" s="320"/>
      <c r="DB169" s="320"/>
      <c r="DC169" s="43"/>
      <c r="DD169" s="377"/>
      <c r="DE169" s="43"/>
      <c r="DF169" s="43"/>
      <c r="DG169" s="43"/>
      <c r="DH169" s="43"/>
      <c r="DI169" s="43"/>
      <c r="DJ169" s="43"/>
      <c r="DK169" s="43"/>
      <c r="DL169" s="43"/>
      <c r="DM169" s="43"/>
      <c r="DN169" s="43"/>
      <c r="DO169" s="43"/>
      <c r="DP169" s="43"/>
      <c r="DQ169" s="43"/>
      <c r="DR169" s="43"/>
      <c r="DS169" s="43"/>
      <c r="DT169" s="43"/>
      <c r="DU169" s="43"/>
      <c r="DV169" s="43"/>
      <c r="DW169" s="43"/>
      <c r="DX169" s="43"/>
      <c r="DY169" s="43"/>
      <c r="DZ169" s="43"/>
      <c r="EA169" s="331"/>
      <c r="EB169" s="331"/>
      <c r="EC169" s="378"/>
      <c r="ED169" s="344"/>
      <c r="EE169" s="331"/>
      <c r="EF169" s="331"/>
      <c r="EG169" s="43"/>
    </row>
    <row r="170" spans="1:137" ht="15.75">
      <c r="A170" s="68" t="s">
        <v>1054</v>
      </c>
      <c r="B170" s="198" t="s">
        <v>1296</v>
      </c>
      <c r="C170" s="68" t="s">
        <v>1055</v>
      </c>
      <c r="D170" s="199" t="s">
        <v>1190</v>
      </c>
      <c r="E170" s="203" t="s">
        <v>1190</v>
      </c>
      <c r="F170" s="199" t="s">
        <v>1190</v>
      </c>
      <c r="G170" s="198" t="s">
        <v>1332</v>
      </c>
      <c r="H170" s="440" t="s">
        <v>1332</v>
      </c>
      <c r="I170" s="575">
        <v>80</v>
      </c>
      <c r="J170" s="317" t="s">
        <v>1332</v>
      </c>
      <c r="K170" s="1077">
        <v>100</v>
      </c>
      <c r="L170" s="1077" t="s">
        <v>1332</v>
      </c>
      <c r="M170" s="1077">
        <v>0</v>
      </c>
      <c r="N170" s="1077">
        <v>3</v>
      </c>
      <c r="O170" s="1077">
        <v>1</v>
      </c>
      <c r="P170" s="1077">
        <v>2</v>
      </c>
      <c r="Q170" s="1077">
        <v>3</v>
      </c>
      <c r="R170" s="1077">
        <v>0</v>
      </c>
      <c r="S170" s="1077">
        <v>0</v>
      </c>
      <c r="T170" s="1077">
        <v>0</v>
      </c>
      <c r="U170" s="1077">
        <v>0</v>
      </c>
      <c r="V170" s="1077">
        <v>0</v>
      </c>
      <c r="W170" s="1077">
        <v>0</v>
      </c>
      <c r="X170" s="1077">
        <v>0</v>
      </c>
      <c r="Y170" s="1077">
        <v>0</v>
      </c>
      <c r="Z170" s="1077">
        <v>0</v>
      </c>
      <c r="AA170" s="1077">
        <v>0</v>
      </c>
      <c r="AB170" s="1077">
        <v>0</v>
      </c>
      <c r="AC170" s="1077">
        <v>0</v>
      </c>
      <c r="AD170" s="1077">
        <v>0</v>
      </c>
      <c r="AE170" s="1077">
        <v>0</v>
      </c>
      <c r="AF170" s="1077">
        <v>0</v>
      </c>
      <c r="AG170" s="1077">
        <v>0</v>
      </c>
      <c r="AH170" s="1077">
        <v>0</v>
      </c>
      <c r="AI170" s="1077">
        <v>0</v>
      </c>
      <c r="AJ170" s="1077">
        <v>0</v>
      </c>
      <c r="AK170" s="1077">
        <v>0</v>
      </c>
      <c r="AL170" s="1077">
        <v>0</v>
      </c>
      <c r="AM170" s="1077">
        <v>0</v>
      </c>
      <c r="AN170" s="1077">
        <v>0</v>
      </c>
      <c r="AO170" s="1077">
        <v>0</v>
      </c>
      <c r="AP170" s="1077">
        <v>0</v>
      </c>
      <c r="AQ170" s="1077">
        <v>0</v>
      </c>
      <c r="AR170" s="1077">
        <v>0</v>
      </c>
      <c r="AS170" s="1077">
        <v>0</v>
      </c>
      <c r="AT170" s="1077">
        <v>0</v>
      </c>
      <c r="AU170" s="1077">
        <v>0</v>
      </c>
      <c r="AV170" s="1077">
        <v>0</v>
      </c>
      <c r="AW170" s="1077">
        <v>0</v>
      </c>
      <c r="AX170" s="1077">
        <v>0</v>
      </c>
      <c r="AY170" s="1077" t="s">
        <v>1333</v>
      </c>
      <c r="AZ170" s="1077" t="s">
        <v>1333</v>
      </c>
      <c r="BA170" s="1077" t="s">
        <v>1333</v>
      </c>
      <c r="BB170" s="1077" t="s">
        <v>1333</v>
      </c>
      <c r="BC170" s="1077">
        <v>0</v>
      </c>
      <c r="BD170" s="1077">
        <v>0</v>
      </c>
      <c r="BE170" s="1077">
        <v>0</v>
      </c>
      <c r="BF170" s="1077">
        <v>0</v>
      </c>
      <c r="BG170" s="201" t="s">
        <v>1054</v>
      </c>
      <c r="BH170" s="201" t="s">
        <v>686</v>
      </c>
      <c r="BI170" s="93" t="s">
        <v>1257</v>
      </c>
      <c r="BJ170" s="364">
        <v>113</v>
      </c>
      <c r="BK170" s="441" t="s">
        <v>882</v>
      </c>
      <c r="BM170" s="369" t="s">
        <v>792</v>
      </c>
      <c r="BN170" s="375"/>
      <c r="BO170" s="375"/>
      <c r="BP170" s="375"/>
      <c r="BQ170" s="375"/>
      <c r="BR170" s="375"/>
      <c r="BS170" s="375"/>
      <c r="BT170" s="375"/>
      <c r="BU170" s="375"/>
      <c r="BV170" s="375"/>
      <c r="BW170" s="375"/>
      <c r="BX170" s="375"/>
      <c r="BY170" s="375"/>
      <c r="BZ170" s="375"/>
      <c r="CA170" s="375"/>
      <c r="CB170" s="375"/>
      <c r="CC170" s="376"/>
      <c r="CD170" s="376"/>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320"/>
      <c r="DB170" s="320"/>
      <c r="DC170" s="43"/>
      <c r="DD170" s="379"/>
      <c r="DE170" s="43"/>
      <c r="DF170" s="43"/>
      <c r="DG170" s="43"/>
      <c r="DH170" s="43"/>
      <c r="DI170" s="43"/>
      <c r="DJ170" s="43"/>
      <c r="DK170" s="43"/>
      <c r="DL170" s="43"/>
      <c r="DM170" s="43"/>
      <c r="DN170" s="43"/>
      <c r="DO170" s="43"/>
      <c r="DP170" s="43"/>
      <c r="DQ170" s="43"/>
      <c r="DR170" s="43"/>
      <c r="DS170" s="43"/>
      <c r="DT170" s="43"/>
      <c r="DU170" s="43"/>
      <c r="DV170" s="43"/>
      <c r="DW170" s="43"/>
      <c r="DX170" s="43"/>
      <c r="DY170" s="43"/>
      <c r="DZ170" s="43"/>
      <c r="EA170" s="331"/>
      <c r="EB170" s="331"/>
      <c r="EC170" s="378"/>
      <c r="ED170" s="344"/>
      <c r="EE170" s="331"/>
      <c r="EF170" s="331"/>
      <c r="EG170" s="43"/>
    </row>
    <row r="171" spans="1:137" ht="15.75">
      <c r="A171" s="68" t="s">
        <v>40</v>
      </c>
      <c r="B171" s="198" t="s">
        <v>1293</v>
      </c>
      <c r="C171" s="68" t="s">
        <v>667</v>
      </c>
      <c r="D171" s="199" t="s">
        <v>1190</v>
      </c>
      <c r="E171" s="247">
        <v>100</v>
      </c>
      <c r="F171" s="199" t="s">
        <v>1190</v>
      </c>
      <c r="G171" s="198" t="s">
        <v>1386</v>
      </c>
      <c r="H171" s="440" t="s">
        <v>1389</v>
      </c>
      <c r="I171" s="574" t="s">
        <v>1389</v>
      </c>
      <c r="J171" s="317" t="s">
        <v>1190</v>
      </c>
      <c r="K171" s="1077" t="s">
        <v>1190</v>
      </c>
      <c r="L171" s="1077" t="s">
        <v>1332</v>
      </c>
      <c r="M171" s="1077">
        <v>0</v>
      </c>
      <c r="N171" s="1077">
        <v>1</v>
      </c>
      <c r="O171" s="1077">
        <v>1</v>
      </c>
      <c r="P171" s="1077">
        <v>0</v>
      </c>
      <c r="Q171" s="1077">
        <v>1</v>
      </c>
      <c r="R171" s="1077">
        <v>0</v>
      </c>
      <c r="S171" s="1077">
        <v>0</v>
      </c>
      <c r="T171" s="1077">
        <v>0</v>
      </c>
      <c r="U171" s="1077">
        <v>0</v>
      </c>
      <c r="V171" s="1077">
        <v>0</v>
      </c>
      <c r="W171" s="1077">
        <v>0</v>
      </c>
      <c r="X171" s="1077">
        <v>0</v>
      </c>
      <c r="Y171" s="1077">
        <v>0</v>
      </c>
      <c r="Z171" s="1077">
        <v>0</v>
      </c>
      <c r="AA171" s="1077">
        <v>0</v>
      </c>
      <c r="AB171" s="1077">
        <v>0</v>
      </c>
      <c r="AC171" s="1077">
        <v>0</v>
      </c>
      <c r="AD171" s="1077">
        <v>0</v>
      </c>
      <c r="AE171" s="1077">
        <v>0</v>
      </c>
      <c r="AF171" s="1077">
        <v>0</v>
      </c>
      <c r="AG171" s="1077">
        <v>0</v>
      </c>
      <c r="AH171" s="1077">
        <v>0</v>
      </c>
      <c r="AI171" s="1077">
        <v>0</v>
      </c>
      <c r="AJ171" s="1077">
        <v>0</v>
      </c>
      <c r="AK171" s="1077">
        <v>0</v>
      </c>
      <c r="AL171" s="1077">
        <v>0</v>
      </c>
      <c r="AM171" s="1077">
        <v>0</v>
      </c>
      <c r="AN171" s="1077">
        <v>0</v>
      </c>
      <c r="AO171" s="1077">
        <v>0</v>
      </c>
      <c r="AP171" s="1077">
        <v>0</v>
      </c>
      <c r="AQ171" s="1077">
        <v>0</v>
      </c>
      <c r="AR171" s="1077">
        <v>0</v>
      </c>
      <c r="AS171" s="1077">
        <v>0</v>
      </c>
      <c r="AT171" s="1077">
        <v>0</v>
      </c>
      <c r="AU171" s="1077">
        <v>0</v>
      </c>
      <c r="AV171" s="1077">
        <v>0</v>
      </c>
      <c r="AW171" s="1077">
        <v>0</v>
      </c>
      <c r="AX171" s="1077">
        <v>0</v>
      </c>
      <c r="AY171" s="1077" t="s">
        <v>1333</v>
      </c>
      <c r="AZ171" s="1077" t="s">
        <v>1333</v>
      </c>
      <c r="BA171" s="1077" t="s">
        <v>1333</v>
      </c>
      <c r="BB171" s="1077" t="s">
        <v>1333</v>
      </c>
      <c r="BC171" s="1077">
        <v>0</v>
      </c>
      <c r="BD171" s="1077">
        <v>0</v>
      </c>
      <c r="BE171" s="1077">
        <v>0</v>
      </c>
      <c r="BF171" s="1077">
        <v>0</v>
      </c>
      <c r="BG171" s="201" t="s">
        <v>40</v>
      </c>
      <c r="BH171" s="201" t="s">
        <v>667</v>
      </c>
      <c r="BI171" s="93" t="s">
        <v>1257</v>
      </c>
      <c r="BJ171" s="364">
        <v>112</v>
      </c>
      <c r="BK171" s="441" t="s">
        <v>1179</v>
      </c>
      <c r="BM171" s="369" t="s">
        <v>792</v>
      </c>
      <c r="BN171" s="375"/>
      <c r="BO171" s="375"/>
      <c r="BP171" s="375"/>
      <c r="BQ171" s="375"/>
      <c r="BR171" s="375"/>
      <c r="BS171" s="375"/>
      <c r="BT171" s="375"/>
      <c r="BU171" s="375"/>
      <c r="BV171" s="375"/>
      <c r="BW171" s="375"/>
      <c r="BX171" s="375"/>
      <c r="BY171" s="375"/>
      <c r="BZ171" s="375"/>
      <c r="CA171" s="375"/>
      <c r="CB171" s="375"/>
      <c r="CC171" s="376"/>
      <c r="CD171" s="376"/>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320"/>
      <c r="DB171" s="320"/>
      <c r="DC171" s="43"/>
      <c r="DD171" s="377"/>
      <c r="DE171" s="43"/>
      <c r="DF171" s="43"/>
      <c r="DG171" s="43"/>
      <c r="DH171" s="43"/>
      <c r="DI171" s="43"/>
      <c r="DJ171" s="43"/>
      <c r="DK171" s="43"/>
      <c r="DL171" s="43"/>
      <c r="DM171" s="43"/>
      <c r="DN171" s="43"/>
      <c r="DO171" s="43"/>
      <c r="DP171" s="43"/>
      <c r="DQ171" s="43"/>
      <c r="DR171" s="43"/>
      <c r="DS171" s="43"/>
      <c r="DT171" s="43"/>
      <c r="DU171" s="43"/>
      <c r="DV171" s="43"/>
      <c r="DW171" s="43"/>
      <c r="DX171" s="43"/>
      <c r="DY171" s="43"/>
      <c r="DZ171" s="43"/>
      <c r="EA171" s="331"/>
      <c r="EB171" s="331"/>
      <c r="EC171" s="378"/>
      <c r="ED171" s="344"/>
      <c r="EE171" s="331"/>
      <c r="EF171" s="331"/>
      <c r="EG171" s="43"/>
    </row>
    <row r="172" spans="1:137" ht="15.75">
      <c r="A172" s="68" t="s">
        <v>260</v>
      </c>
      <c r="B172" s="198" t="s">
        <v>1296</v>
      </c>
      <c r="C172" s="68" t="s">
        <v>807</v>
      </c>
      <c r="D172" s="199">
        <v>100</v>
      </c>
      <c r="E172" s="203">
        <v>50</v>
      </c>
      <c r="F172" s="199">
        <v>100</v>
      </c>
      <c r="G172" s="198" t="s">
        <v>1190</v>
      </c>
      <c r="H172" s="440" t="s">
        <v>1190</v>
      </c>
      <c r="I172" s="574" t="s">
        <v>1972</v>
      </c>
      <c r="J172" s="317" t="s">
        <v>1190</v>
      </c>
      <c r="K172" s="1077" t="s">
        <v>1190</v>
      </c>
      <c r="L172" s="1077" t="s">
        <v>1190</v>
      </c>
      <c r="M172" s="1077">
        <v>0</v>
      </c>
      <c r="N172" s="1077">
        <v>0</v>
      </c>
      <c r="O172" s="1077">
        <v>0</v>
      </c>
      <c r="P172" s="1077">
        <v>0</v>
      </c>
      <c r="Q172" s="1077">
        <v>0</v>
      </c>
      <c r="R172" s="1077">
        <v>0</v>
      </c>
      <c r="S172" s="1077">
        <v>0</v>
      </c>
      <c r="T172" s="1077">
        <v>0</v>
      </c>
      <c r="U172" s="1077">
        <v>0</v>
      </c>
      <c r="V172" s="1077">
        <v>0</v>
      </c>
      <c r="W172" s="1077">
        <v>0</v>
      </c>
      <c r="X172" s="1077">
        <v>0</v>
      </c>
      <c r="Y172" s="1077">
        <v>0</v>
      </c>
      <c r="Z172" s="1077">
        <v>0</v>
      </c>
      <c r="AA172" s="1077">
        <v>0</v>
      </c>
      <c r="AB172" s="1077">
        <v>0</v>
      </c>
      <c r="AC172" s="1077">
        <v>0</v>
      </c>
      <c r="AD172" s="1077">
        <v>0</v>
      </c>
      <c r="AE172" s="1077">
        <v>0</v>
      </c>
      <c r="AF172" s="1077">
        <v>0</v>
      </c>
      <c r="AG172" s="1077">
        <v>0</v>
      </c>
      <c r="AH172" s="1077">
        <v>0</v>
      </c>
      <c r="AI172" s="1077">
        <v>0</v>
      </c>
      <c r="AJ172" s="1077">
        <v>0</v>
      </c>
      <c r="AK172" s="1077">
        <v>0</v>
      </c>
      <c r="AL172" s="1077">
        <v>0</v>
      </c>
      <c r="AM172" s="1077">
        <v>0</v>
      </c>
      <c r="AN172" s="1077">
        <v>0</v>
      </c>
      <c r="AO172" s="1077">
        <v>0</v>
      </c>
      <c r="AP172" s="1077">
        <v>0</v>
      </c>
      <c r="AQ172" s="1077">
        <v>0</v>
      </c>
      <c r="AR172" s="1077">
        <v>0</v>
      </c>
      <c r="AS172" s="1077">
        <v>0</v>
      </c>
      <c r="AT172" s="1077">
        <v>0</v>
      </c>
      <c r="AU172" s="1077">
        <v>0</v>
      </c>
      <c r="AV172" s="1077">
        <v>0</v>
      </c>
      <c r="AW172" s="1077">
        <v>0</v>
      </c>
      <c r="AX172" s="1077">
        <v>0</v>
      </c>
      <c r="AY172" s="1077" t="s">
        <v>1333</v>
      </c>
      <c r="AZ172" s="1077" t="s">
        <v>1333</v>
      </c>
      <c r="BA172" s="1077" t="s">
        <v>1333</v>
      </c>
      <c r="BB172" s="1077" t="s">
        <v>1333</v>
      </c>
      <c r="BC172" s="1077">
        <v>0</v>
      </c>
      <c r="BD172" s="1077">
        <v>0</v>
      </c>
      <c r="BE172" s="1077">
        <v>0</v>
      </c>
      <c r="BF172" s="1077">
        <v>0</v>
      </c>
      <c r="BG172" s="201" t="s">
        <v>260</v>
      </c>
      <c r="BH172" s="201" t="s">
        <v>807</v>
      </c>
      <c r="BI172" s="93" t="s">
        <v>1262</v>
      </c>
      <c r="BJ172" s="364">
        <v>113</v>
      </c>
      <c r="BK172" s="441" t="s">
        <v>1179</v>
      </c>
      <c r="BL172" s="331"/>
      <c r="BM172" s="369" t="s">
        <v>792</v>
      </c>
      <c r="BN172" s="375"/>
      <c r="BO172" s="375"/>
      <c r="BP172" s="375"/>
      <c r="BQ172" s="375"/>
      <c r="BR172" s="375"/>
      <c r="BS172" s="375"/>
      <c r="BT172" s="375"/>
      <c r="BU172" s="375"/>
      <c r="BV172" s="375"/>
      <c r="BW172" s="375"/>
      <c r="BX172" s="375"/>
      <c r="BY172" s="375"/>
      <c r="BZ172" s="375"/>
      <c r="CA172" s="375"/>
      <c r="CB172" s="375"/>
      <c r="CC172" s="376"/>
      <c r="CD172" s="376"/>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320"/>
      <c r="DB172" s="320"/>
      <c r="DC172" s="43"/>
      <c r="DD172" s="379"/>
      <c r="DE172" s="43"/>
      <c r="DF172" s="43"/>
      <c r="DG172" s="43"/>
      <c r="DH172" s="43"/>
      <c r="DI172" s="43"/>
      <c r="DJ172" s="43"/>
      <c r="DK172" s="43"/>
      <c r="DL172" s="43"/>
      <c r="DM172" s="43"/>
      <c r="DN172" s="43"/>
      <c r="DO172" s="43"/>
      <c r="DP172" s="43"/>
      <c r="DQ172" s="43"/>
      <c r="DR172" s="43"/>
      <c r="DS172" s="43"/>
      <c r="DT172" s="43"/>
      <c r="DU172" s="43"/>
      <c r="DV172" s="43"/>
      <c r="DW172" s="43"/>
      <c r="DX172" s="43"/>
      <c r="DY172" s="43"/>
      <c r="DZ172" s="43"/>
      <c r="EA172" s="381"/>
      <c r="EB172" s="331"/>
      <c r="EC172" s="378"/>
      <c r="ED172" s="344"/>
      <c r="EE172" s="331"/>
      <c r="EF172" s="331"/>
      <c r="EG172" s="43"/>
    </row>
    <row r="173" spans="1:137" ht="15.75">
      <c r="A173" s="68" t="s">
        <v>268</v>
      </c>
      <c r="B173" s="239" t="s">
        <v>1296</v>
      </c>
      <c r="C173" s="68" t="s">
        <v>676</v>
      </c>
      <c r="D173" s="199" t="s">
        <v>1212</v>
      </c>
      <c r="E173" s="203" t="s">
        <v>1190</v>
      </c>
      <c r="F173" s="199" t="s">
        <v>1190</v>
      </c>
      <c r="G173" s="198" t="s">
        <v>1190</v>
      </c>
      <c r="H173" s="440" t="s">
        <v>1190</v>
      </c>
      <c r="I173" s="574" t="s">
        <v>1972</v>
      </c>
      <c r="J173" s="317" t="s">
        <v>1190</v>
      </c>
      <c r="K173" s="1077" t="s">
        <v>1190</v>
      </c>
      <c r="L173" s="1077" t="s">
        <v>1190</v>
      </c>
      <c r="M173" s="1077">
        <v>0</v>
      </c>
      <c r="N173" s="1077">
        <v>0</v>
      </c>
      <c r="O173" s="1077">
        <v>0</v>
      </c>
      <c r="P173" s="1077">
        <v>0</v>
      </c>
      <c r="Q173" s="1077">
        <v>0</v>
      </c>
      <c r="R173" s="1077">
        <v>0</v>
      </c>
      <c r="S173" s="1077">
        <v>0</v>
      </c>
      <c r="T173" s="1077">
        <v>0</v>
      </c>
      <c r="U173" s="1077">
        <v>0</v>
      </c>
      <c r="V173" s="1077">
        <v>0</v>
      </c>
      <c r="W173" s="1077">
        <v>0</v>
      </c>
      <c r="X173" s="1077">
        <v>0</v>
      </c>
      <c r="Y173" s="1077">
        <v>0</v>
      </c>
      <c r="Z173" s="1077">
        <v>0</v>
      </c>
      <c r="AA173" s="1077">
        <v>0</v>
      </c>
      <c r="AB173" s="1077">
        <v>0</v>
      </c>
      <c r="AC173" s="1077">
        <v>0</v>
      </c>
      <c r="AD173" s="1077">
        <v>0</v>
      </c>
      <c r="AE173" s="1077">
        <v>0</v>
      </c>
      <c r="AF173" s="1077">
        <v>0</v>
      </c>
      <c r="AG173" s="1077">
        <v>0</v>
      </c>
      <c r="AH173" s="1077">
        <v>0</v>
      </c>
      <c r="AI173" s="1077">
        <v>0</v>
      </c>
      <c r="AJ173" s="1077">
        <v>0</v>
      </c>
      <c r="AK173" s="1077">
        <v>0</v>
      </c>
      <c r="AL173" s="1077">
        <v>0</v>
      </c>
      <c r="AM173" s="1077">
        <v>0</v>
      </c>
      <c r="AN173" s="1077">
        <v>0</v>
      </c>
      <c r="AO173" s="1077">
        <v>0</v>
      </c>
      <c r="AP173" s="1077">
        <v>0</v>
      </c>
      <c r="AQ173" s="1077">
        <v>0</v>
      </c>
      <c r="AR173" s="1077">
        <v>0</v>
      </c>
      <c r="AS173" s="1077">
        <v>0</v>
      </c>
      <c r="AT173" s="1077">
        <v>0</v>
      </c>
      <c r="AU173" s="1077">
        <v>0</v>
      </c>
      <c r="AV173" s="1077">
        <v>0</v>
      </c>
      <c r="AW173" s="1077">
        <v>0</v>
      </c>
      <c r="AX173" s="1077">
        <v>0</v>
      </c>
      <c r="AY173" s="1077" t="s">
        <v>1333</v>
      </c>
      <c r="AZ173" s="1077" t="s">
        <v>1333</v>
      </c>
      <c r="BA173" s="1077" t="s">
        <v>1333</v>
      </c>
      <c r="BB173" s="1077" t="s">
        <v>1333</v>
      </c>
      <c r="BC173" s="1077">
        <v>0</v>
      </c>
      <c r="BD173" s="1077">
        <v>0</v>
      </c>
      <c r="BE173" s="1077">
        <v>0</v>
      </c>
      <c r="BF173" s="1077">
        <v>0</v>
      </c>
      <c r="BG173" s="444" t="s">
        <v>268</v>
      </c>
      <c r="BH173" s="445" t="s">
        <v>676</v>
      </c>
      <c r="BI173" s="93" t="s">
        <v>1257</v>
      </c>
      <c r="BJ173" s="364">
        <v>113</v>
      </c>
      <c r="BK173" s="441" t="s">
        <v>1179</v>
      </c>
      <c r="BL173" s="331"/>
      <c r="BM173" s="369" t="s">
        <v>792</v>
      </c>
      <c r="BN173" s="375"/>
      <c r="BO173" s="375"/>
      <c r="BP173" s="375"/>
      <c r="BQ173" s="375"/>
      <c r="BR173" s="375"/>
      <c r="BS173" s="375"/>
      <c r="BT173" s="375"/>
      <c r="BU173" s="375"/>
      <c r="BV173" s="375"/>
      <c r="BW173" s="375"/>
      <c r="BX173" s="375"/>
      <c r="BY173" s="375"/>
      <c r="BZ173" s="375"/>
      <c r="CA173" s="375"/>
      <c r="CB173" s="375"/>
      <c r="CC173" s="376"/>
      <c r="CD173" s="376"/>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320"/>
      <c r="DB173" s="320"/>
      <c r="DC173" s="43"/>
      <c r="DD173" s="377"/>
      <c r="DE173" s="43"/>
      <c r="DF173" s="43"/>
      <c r="DG173" s="43"/>
      <c r="DH173" s="43"/>
      <c r="DI173" s="43"/>
      <c r="DJ173" s="43"/>
      <c r="DK173" s="43"/>
      <c r="DL173" s="43"/>
      <c r="DM173" s="43"/>
      <c r="DN173" s="43"/>
      <c r="DO173" s="43"/>
      <c r="DP173" s="43"/>
      <c r="DQ173" s="43"/>
      <c r="DR173" s="43"/>
      <c r="DS173" s="43"/>
      <c r="DT173" s="43"/>
      <c r="DU173" s="43"/>
      <c r="DV173" s="43"/>
      <c r="DW173" s="43"/>
      <c r="DX173" s="43"/>
      <c r="DY173" s="43"/>
      <c r="DZ173" s="43"/>
      <c r="EA173" s="331"/>
      <c r="EB173" s="331"/>
      <c r="EC173" s="378"/>
      <c r="ED173" s="344"/>
      <c r="EE173" s="331"/>
      <c r="EF173" s="331"/>
      <c r="EG173" s="43"/>
    </row>
    <row r="174" spans="1:137" ht="15.75">
      <c r="A174" s="68" t="s">
        <v>43</v>
      </c>
      <c r="B174" s="198" t="s">
        <v>1289</v>
      </c>
      <c r="C174" s="68" t="s">
        <v>669</v>
      </c>
      <c r="D174" s="199" t="s">
        <v>1190</v>
      </c>
      <c r="E174" s="247">
        <v>100</v>
      </c>
      <c r="F174" s="199" t="s">
        <v>1190</v>
      </c>
      <c r="G174" s="198" t="s">
        <v>1332</v>
      </c>
      <c r="H174" s="440" t="s">
        <v>1332</v>
      </c>
      <c r="I174" s="574" t="s">
        <v>1332</v>
      </c>
      <c r="J174" s="317" t="s">
        <v>1332</v>
      </c>
      <c r="K174" s="1077">
        <v>100</v>
      </c>
      <c r="L174" s="1077" t="s">
        <v>1190</v>
      </c>
      <c r="M174" s="1077">
        <v>0</v>
      </c>
      <c r="N174" s="1077">
        <v>0</v>
      </c>
      <c r="O174" s="1077">
        <v>0</v>
      </c>
      <c r="P174" s="1077">
        <v>0</v>
      </c>
      <c r="Q174" s="1077">
        <v>0</v>
      </c>
      <c r="R174" s="1077">
        <v>0</v>
      </c>
      <c r="S174" s="1077">
        <v>0</v>
      </c>
      <c r="T174" s="1077">
        <v>0</v>
      </c>
      <c r="U174" s="1077">
        <v>0</v>
      </c>
      <c r="V174" s="1077">
        <v>0</v>
      </c>
      <c r="W174" s="1077">
        <v>0</v>
      </c>
      <c r="X174" s="1077">
        <v>0</v>
      </c>
      <c r="Y174" s="1077">
        <v>0</v>
      </c>
      <c r="Z174" s="1077">
        <v>0</v>
      </c>
      <c r="AA174" s="1077">
        <v>0</v>
      </c>
      <c r="AB174" s="1077">
        <v>0</v>
      </c>
      <c r="AC174" s="1077">
        <v>0</v>
      </c>
      <c r="AD174" s="1077">
        <v>0</v>
      </c>
      <c r="AE174" s="1077">
        <v>0</v>
      </c>
      <c r="AF174" s="1077">
        <v>0</v>
      </c>
      <c r="AG174" s="1077">
        <v>0</v>
      </c>
      <c r="AH174" s="1077">
        <v>0</v>
      </c>
      <c r="AI174" s="1077">
        <v>0</v>
      </c>
      <c r="AJ174" s="1077">
        <v>0</v>
      </c>
      <c r="AK174" s="1077">
        <v>0</v>
      </c>
      <c r="AL174" s="1077">
        <v>0</v>
      </c>
      <c r="AM174" s="1077">
        <v>0</v>
      </c>
      <c r="AN174" s="1077">
        <v>0</v>
      </c>
      <c r="AO174" s="1077">
        <v>0</v>
      </c>
      <c r="AP174" s="1077">
        <v>0</v>
      </c>
      <c r="AQ174" s="1077">
        <v>0</v>
      </c>
      <c r="AR174" s="1077">
        <v>0</v>
      </c>
      <c r="AS174" s="1077">
        <v>0</v>
      </c>
      <c r="AT174" s="1077">
        <v>0</v>
      </c>
      <c r="AU174" s="1077">
        <v>0</v>
      </c>
      <c r="AV174" s="1077">
        <v>0</v>
      </c>
      <c r="AW174" s="1077">
        <v>0</v>
      </c>
      <c r="AX174" s="1077">
        <v>0</v>
      </c>
      <c r="AY174" s="1077" t="s">
        <v>1333</v>
      </c>
      <c r="AZ174" s="1077" t="s">
        <v>1333</v>
      </c>
      <c r="BA174" s="1077" t="s">
        <v>1333</v>
      </c>
      <c r="BB174" s="1077" t="s">
        <v>1333</v>
      </c>
      <c r="BC174" s="1077">
        <v>0</v>
      </c>
      <c r="BD174" s="1077">
        <v>0</v>
      </c>
      <c r="BE174" s="1077">
        <v>0</v>
      </c>
      <c r="BF174" s="1077">
        <v>0</v>
      </c>
      <c r="BG174" s="201" t="s">
        <v>43</v>
      </c>
      <c r="BH174" s="201" t="s">
        <v>669</v>
      </c>
      <c r="BI174" s="93" t="s">
        <v>1251</v>
      </c>
      <c r="BJ174" s="364">
        <v>101</v>
      </c>
      <c r="BK174" s="441" t="s">
        <v>882</v>
      </c>
      <c r="BL174" s="331"/>
      <c r="BM174" s="369" t="s">
        <v>792</v>
      </c>
      <c r="BN174" s="375"/>
      <c r="BO174" s="375"/>
      <c r="BP174" s="375"/>
      <c r="BQ174" s="375"/>
      <c r="BR174" s="375"/>
      <c r="BS174" s="375"/>
      <c r="BT174" s="375"/>
      <c r="BU174" s="375"/>
      <c r="BV174" s="375"/>
      <c r="BW174" s="375"/>
      <c r="BX174" s="375"/>
      <c r="BY174" s="375"/>
      <c r="BZ174" s="375"/>
      <c r="CA174" s="375"/>
      <c r="CB174" s="375"/>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320"/>
      <c r="DB174" s="320"/>
      <c r="DC174" s="43"/>
      <c r="DD174" s="377"/>
      <c r="DE174" s="43"/>
      <c r="DF174" s="43"/>
      <c r="DG174" s="43"/>
      <c r="DH174" s="43"/>
      <c r="DI174" s="43"/>
      <c r="DJ174" s="43"/>
      <c r="DK174" s="43"/>
      <c r="DL174" s="43"/>
      <c r="DM174" s="43"/>
      <c r="DN174" s="43"/>
      <c r="DO174" s="43"/>
      <c r="DP174" s="43"/>
      <c r="DQ174" s="43"/>
      <c r="DR174" s="43"/>
      <c r="DS174" s="43"/>
      <c r="DT174" s="43"/>
      <c r="DU174" s="43"/>
      <c r="DV174" s="43"/>
      <c r="DW174" s="43"/>
      <c r="DX174" s="43"/>
      <c r="DY174" s="43"/>
      <c r="DZ174" s="43"/>
      <c r="EA174" s="331"/>
      <c r="EB174" s="331"/>
      <c r="EC174" s="378"/>
      <c r="ED174" s="344"/>
      <c r="EE174" s="331"/>
      <c r="EF174" s="331"/>
      <c r="EG174" s="43"/>
    </row>
    <row r="175" spans="1:137" ht="15.75">
      <c r="A175" s="68" t="s">
        <v>344</v>
      </c>
      <c r="B175" s="198" t="s">
        <v>1289</v>
      </c>
      <c r="C175" s="68" t="s">
        <v>572</v>
      </c>
      <c r="D175" s="199" t="s">
        <v>1190</v>
      </c>
      <c r="E175" s="203" t="s">
        <v>1190</v>
      </c>
      <c r="F175" s="199" t="s">
        <v>1190</v>
      </c>
      <c r="G175" s="198" t="s">
        <v>1190</v>
      </c>
      <c r="H175" s="440" t="s">
        <v>1190</v>
      </c>
      <c r="I175" s="574" t="s">
        <v>1972</v>
      </c>
      <c r="J175" s="317" t="s">
        <v>1190</v>
      </c>
      <c r="K175" s="1077" t="s">
        <v>1190</v>
      </c>
      <c r="L175" s="1077" t="s">
        <v>1190</v>
      </c>
      <c r="M175" s="1077">
        <v>0</v>
      </c>
      <c r="N175" s="1077">
        <v>0</v>
      </c>
      <c r="O175" s="1077">
        <v>0</v>
      </c>
      <c r="P175" s="1077">
        <v>0</v>
      </c>
      <c r="Q175" s="1077">
        <v>0</v>
      </c>
      <c r="R175" s="1077">
        <v>0</v>
      </c>
      <c r="S175" s="1077">
        <v>0</v>
      </c>
      <c r="T175" s="1077">
        <v>0</v>
      </c>
      <c r="U175" s="1077">
        <v>0</v>
      </c>
      <c r="V175" s="1077">
        <v>0</v>
      </c>
      <c r="W175" s="1077">
        <v>0</v>
      </c>
      <c r="X175" s="1077">
        <v>0</v>
      </c>
      <c r="Y175" s="1077">
        <v>0</v>
      </c>
      <c r="Z175" s="1077">
        <v>0</v>
      </c>
      <c r="AA175" s="1077">
        <v>0</v>
      </c>
      <c r="AB175" s="1077">
        <v>0</v>
      </c>
      <c r="AC175" s="1077">
        <v>0</v>
      </c>
      <c r="AD175" s="1077">
        <v>0</v>
      </c>
      <c r="AE175" s="1077">
        <v>0</v>
      </c>
      <c r="AF175" s="1077">
        <v>0</v>
      </c>
      <c r="AG175" s="1077">
        <v>0</v>
      </c>
      <c r="AH175" s="1077">
        <v>0</v>
      </c>
      <c r="AI175" s="1077">
        <v>0</v>
      </c>
      <c r="AJ175" s="1077">
        <v>0</v>
      </c>
      <c r="AK175" s="1077">
        <v>0</v>
      </c>
      <c r="AL175" s="1077">
        <v>0</v>
      </c>
      <c r="AM175" s="1077">
        <v>0</v>
      </c>
      <c r="AN175" s="1077">
        <v>0</v>
      </c>
      <c r="AO175" s="1077">
        <v>0</v>
      </c>
      <c r="AP175" s="1077">
        <v>0</v>
      </c>
      <c r="AQ175" s="1077">
        <v>0</v>
      </c>
      <c r="AR175" s="1077">
        <v>0</v>
      </c>
      <c r="AS175" s="1077">
        <v>0</v>
      </c>
      <c r="AT175" s="1077">
        <v>0</v>
      </c>
      <c r="AU175" s="1077">
        <v>0</v>
      </c>
      <c r="AV175" s="1077">
        <v>0</v>
      </c>
      <c r="AW175" s="1077">
        <v>0</v>
      </c>
      <c r="AX175" s="1077">
        <v>0</v>
      </c>
      <c r="AY175" s="1077" t="s">
        <v>1333</v>
      </c>
      <c r="AZ175" s="1077" t="s">
        <v>1333</v>
      </c>
      <c r="BA175" s="1077" t="s">
        <v>1333</v>
      </c>
      <c r="BB175" s="1077" t="s">
        <v>1333</v>
      </c>
      <c r="BC175" s="1077">
        <v>0</v>
      </c>
      <c r="BD175" s="1077">
        <v>0</v>
      </c>
      <c r="BE175" s="1077">
        <v>0</v>
      </c>
      <c r="BF175" s="1077">
        <v>0</v>
      </c>
      <c r="BG175" s="201" t="s">
        <v>344</v>
      </c>
      <c r="BH175" s="201" t="s">
        <v>572</v>
      </c>
      <c r="BI175" s="93" t="s">
        <v>1251</v>
      </c>
      <c r="BJ175" s="364">
        <v>101</v>
      </c>
      <c r="BK175" s="441" t="s">
        <v>1179</v>
      </c>
      <c r="BL175" s="331"/>
      <c r="BM175" s="369" t="s">
        <v>792</v>
      </c>
      <c r="BN175" s="375"/>
      <c r="BO175" s="375"/>
      <c r="BP175" s="375"/>
      <c r="BQ175" s="375"/>
      <c r="BR175" s="375"/>
      <c r="BS175" s="375"/>
      <c r="BT175" s="375"/>
      <c r="BU175" s="375"/>
      <c r="BV175" s="375"/>
      <c r="BW175" s="375"/>
      <c r="BX175" s="375"/>
      <c r="BY175" s="375"/>
      <c r="BZ175" s="375"/>
      <c r="CA175" s="375"/>
      <c r="CB175" s="375"/>
      <c r="CC175" s="376"/>
      <c r="CD175" s="376"/>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320"/>
      <c r="DB175" s="320"/>
      <c r="DC175" s="43"/>
      <c r="DD175" s="379"/>
      <c r="DE175" s="43"/>
      <c r="DF175" s="43"/>
      <c r="DG175" s="43"/>
      <c r="DH175" s="43"/>
      <c r="DI175" s="43"/>
      <c r="DJ175" s="43"/>
      <c r="DK175" s="43"/>
      <c r="DL175" s="43"/>
      <c r="DM175" s="43"/>
      <c r="DN175" s="43"/>
      <c r="DO175" s="43"/>
      <c r="DP175" s="43"/>
      <c r="DQ175" s="43"/>
      <c r="DR175" s="43"/>
      <c r="DS175" s="43"/>
      <c r="DT175" s="43"/>
      <c r="DU175" s="43"/>
      <c r="DV175" s="43"/>
      <c r="DW175" s="43"/>
      <c r="DX175" s="43"/>
      <c r="DY175" s="43"/>
      <c r="DZ175" s="43"/>
      <c r="EA175" s="331"/>
      <c r="EB175" s="331"/>
      <c r="EC175" s="378"/>
      <c r="ED175" s="344"/>
      <c r="EE175" s="331"/>
      <c r="EF175" s="331"/>
      <c r="EG175" s="43"/>
    </row>
    <row r="176" spans="1:137" ht="15.75">
      <c r="A176" s="68" t="s">
        <v>492</v>
      </c>
      <c r="B176" s="198" t="s">
        <v>1289</v>
      </c>
      <c r="C176" s="68" t="s">
        <v>753</v>
      </c>
      <c r="D176" s="199" t="s">
        <v>1190</v>
      </c>
      <c r="E176" s="203" t="s">
        <v>1190</v>
      </c>
      <c r="F176" s="199" t="s">
        <v>1190</v>
      </c>
      <c r="G176" s="198" t="s">
        <v>1190</v>
      </c>
      <c r="H176" s="440" t="s">
        <v>1332</v>
      </c>
      <c r="I176" s="574" t="s">
        <v>1332</v>
      </c>
      <c r="J176" s="317" t="s">
        <v>1190</v>
      </c>
      <c r="K176" s="1077">
        <v>100</v>
      </c>
      <c r="L176" s="1077" t="s">
        <v>1190</v>
      </c>
      <c r="M176" s="1077">
        <v>0</v>
      </c>
      <c r="N176" s="1077">
        <v>0</v>
      </c>
      <c r="O176" s="1077">
        <v>0</v>
      </c>
      <c r="P176" s="1077">
        <v>0</v>
      </c>
      <c r="Q176" s="1077">
        <v>0</v>
      </c>
      <c r="R176" s="1077">
        <v>0</v>
      </c>
      <c r="S176" s="1077">
        <v>0</v>
      </c>
      <c r="T176" s="1077">
        <v>0</v>
      </c>
      <c r="U176" s="1077">
        <v>0</v>
      </c>
      <c r="V176" s="1077">
        <v>0</v>
      </c>
      <c r="W176" s="1077">
        <v>0</v>
      </c>
      <c r="X176" s="1077">
        <v>0</v>
      </c>
      <c r="Y176" s="1077">
        <v>0</v>
      </c>
      <c r="Z176" s="1077">
        <v>0</v>
      </c>
      <c r="AA176" s="1077">
        <v>0</v>
      </c>
      <c r="AB176" s="1077">
        <v>0</v>
      </c>
      <c r="AC176" s="1077">
        <v>0</v>
      </c>
      <c r="AD176" s="1077">
        <v>0</v>
      </c>
      <c r="AE176" s="1077">
        <v>0</v>
      </c>
      <c r="AF176" s="1077">
        <v>0</v>
      </c>
      <c r="AG176" s="1077">
        <v>0</v>
      </c>
      <c r="AH176" s="1077">
        <v>0</v>
      </c>
      <c r="AI176" s="1077">
        <v>0</v>
      </c>
      <c r="AJ176" s="1077">
        <v>0</v>
      </c>
      <c r="AK176" s="1077">
        <v>0</v>
      </c>
      <c r="AL176" s="1077">
        <v>0</v>
      </c>
      <c r="AM176" s="1077">
        <v>0</v>
      </c>
      <c r="AN176" s="1077">
        <v>0</v>
      </c>
      <c r="AO176" s="1077">
        <v>0</v>
      </c>
      <c r="AP176" s="1077">
        <v>0</v>
      </c>
      <c r="AQ176" s="1077">
        <v>0</v>
      </c>
      <c r="AR176" s="1077">
        <v>0</v>
      </c>
      <c r="AS176" s="1077">
        <v>0</v>
      </c>
      <c r="AT176" s="1077">
        <v>0</v>
      </c>
      <c r="AU176" s="1077">
        <v>0</v>
      </c>
      <c r="AV176" s="1077">
        <v>0</v>
      </c>
      <c r="AW176" s="1077">
        <v>0</v>
      </c>
      <c r="AX176" s="1077">
        <v>0</v>
      </c>
      <c r="AY176" s="1077" t="s">
        <v>1333</v>
      </c>
      <c r="AZ176" s="1077" t="s">
        <v>1333</v>
      </c>
      <c r="BA176" s="1077" t="s">
        <v>1333</v>
      </c>
      <c r="BB176" s="1077" t="s">
        <v>1333</v>
      </c>
      <c r="BC176" s="1077">
        <v>0</v>
      </c>
      <c r="BD176" s="1077">
        <v>0</v>
      </c>
      <c r="BE176" s="1077">
        <v>0</v>
      </c>
      <c r="BF176" s="1077">
        <v>0</v>
      </c>
      <c r="BG176" s="201" t="s">
        <v>492</v>
      </c>
      <c r="BH176" s="201" t="s">
        <v>753</v>
      </c>
      <c r="BI176" s="93" t="s">
        <v>1251</v>
      </c>
      <c r="BJ176" s="364">
        <v>101</v>
      </c>
      <c r="BK176" s="441" t="s">
        <v>1179</v>
      </c>
      <c r="BL176" s="331"/>
      <c r="BM176" s="369" t="s">
        <v>792</v>
      </c>
      <c r="BN176" s="375"/>
      <c r="BO176" s="375"/>
      <c r="BP176" s="375"/>
      <c r="BQ176" s="375"/>
      <c r="BR176" s="375"/>
      <c r="BS176" s="375"/>
      <c r="BT176" s="375"/>
      <c r="BU176" s="375"/>
      <c r="BV176" s="375"/>
      <c r="BW176" s="375"/>
      <c r="BX176" s="375"/>
      <c r="BY176" s="375"/>
      <c r="BZ176" s="375"/>
      <c r="CA176" s="375"/>
      <c r="CB176" s="375"/>
      <c r="CC176" s="376"/>
      <c r="CD176" s="376"/>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320"/>
      <c r="DB176" s="320"/>
      <c r="DC176" s="43"/>
      <c r="DD176" s="377"/>
      <c r="DE176" s="43"/>
      <c r="DF176" s="43"/>
      <c r="DG176" s="43"/>
      <c r="DH176" s="43"/>
      <c r="DI176" s="43"/>
      <c r="DJ176" s="43"/>
      <c r="DK176" s="43"/>
      <c r="DL176" s="43"/>
      <c r="DM176" s="43"/>
      <c r="DN176" s="43"/>
      <c r="DO176" s="43"/>
      <c r="DP176" s="43"/>
      <c r="DQ176" s="43"/>
      <c r="DR176" s="43"/>
      <c r="DS176" s="43"/>
      <c r="DT176" s="43"/>
      <c r="DU176" s="43"/>
      <c r="DV176" s="43"/>
      <c r="DW176" s="43"/>
      <c r="DX176" s="43"/>
      <c r="DY176" s="43"/>
      <c r="DZ176" s="43"/>
      <c r="EA176" s="331"/>
      <c r="EB176" s="331"/>
      <c r="EC176" s="378"/>
      <c r="ED176" s="344"/>
      <c r="EE176" s="331"/>
      <c r="EF176" s="331"/>
      <c r="EG176" s="43"/>
    </row>
    <row r="177" spans="1:137" ht="15.75">
      <c r="A177" s="68" t="s">
        <v>20</v>
      </c>
      <c r="B177" s="198" t="s">
        <v>1298</v>
      </c>
      <c r="C177" s="68" t="s">
        <v>769</v>
      </c>
      <c r="D177" s="199">
        <v>100</v>
      </c>
      <c r="E177" s="247">
        <v>100</v>
      </c>
      <c r="F177" s="199">
        <v>100</v>
      </c>
      <c r="G177" s="198" t="s">
        <v>1332</v>
      </c>
      <c r="H177" s="440" t="s">
        <v>1332</v>
      </c>
      <c r="I177" s="575">
        <v>50</v>
      </c>
      <c r="J177" s="317" t="s">
        <v>2305</v>
      </c>
      <c r="K177" s="1077">
        <v>90</v>
      </c>
      <c r="L177" s="1077" t="s">
        <v>1332</v>
      </c>
      <c r="M177" s="1077">
        <v>0</v>
      </c>
      <c r="N177" s="1077">
        <v>14</v>
      </c>
      <c r="O177" s="1077">
        <v>8</v>
      </c>
      <c r="P177" s="1077">
        <v>3</v>
      </c>
      <c r="Q177" s="1077">
        <v>11</v>
      </c>
      <c r="R177" s="1077">
        <v>0</v>
      </c>
      <c r="S177" s="1077">
        <v>0</v>
      </c>
      <c r="T177" s="1077">
        <v>1</v>
      </c>
      <c r="U177" s="1077">
        <v>1</v>
      </c>
      <c r="V177" s="1077">
        <v>0</v>
      </c>
      <c r="W177" s="1077">
        <v>0</v>
      </c>
      <c r="X177" s="1077">
        <v>0</v>
      </c>
      <c r="Y177" s="1077">
        <v>0</v>
      </c>
      <c r="Z177" s="1077">
        <v>0</v>
      </c>
      <c r="AA177" s="1077">
        <v>0</v>
      </c>
      <c r="AB177" s="1077">
        <v>0</v>
      </c>
      <c r="AC177" s="1077">
        <v>0</v>
      </c>
      <c r="AD177" s="1077">
        <v>0</v>
      </c>
      <c r="AE177" s="1077">
        <v>0</v>
      </c>
      <c r="AF177" s="1077">
        <v>0</v>
      </c>
      <c r="AG177" s="1077">
        <v>0</v>
      </c>
      <c r="AH177" s="1077">
        <v>0</v>
      </c>
      <c r="AI177" s="1077">
        <v>0</v>
      </c>
      <c r="AJ177" s="1077">
        <v>0</v>
      </c>
      <c r="AK177" s="1077">
        <v>0</v>
      </c>
      <c r="AL177" s="1077">
        <v>0</v>
      </c>
      <c r="AM177" s="1077">
        <v>0</v>
      </c>
      <c r="AN177" s="1077">
        <v>0</v>
      </c>
      <c r="AO177" s="1077">
        <v>0</v>
      </c>
      <c r="AP177" s="1077">
        <v>0</v>
      </c>
      <c r="AQ177" s="1077">
        <v>1</v>
      </c>
      <c r="AR177" s="1077">
        <v>0</v>
      </c>
      <c r="AS177" s="1077">
        <v>0</v>
      </c>
      <c r="AT177" s="1077">
        <v>0</v>
      </c>
      <c r="AU177" s="1077">
        <v>0</v>
      </c>
      <c r="AV177" s="1077">
        <v>0</v>
      </c>
      <c r="AW177" s="1077">
        <v>0</v>
      </c>
      <c r="AX177" s="1077">
        <v>0</v>
      </c>
      <c r="AY177" s="1077" t="s">
        <v>1333</v>
      </c>
      <c r="AZ177" s="1077" t="s">
        <v>1333</v>
      </c>
      <c r="BA177" s="1077" t="s">
        <v>1333</v>
      </c>
      <c r="BB177" s="1077" t="s">
        <v>1333</v>
      </c>
      <c r="BC177" s="1077">
        <v>0</v>
      </c>
      <c r="BD177" s="1077">
        <v>2</v>
      </c>
      <c r="BE177" s="1077">
        <v>0</v>
      </c>
      <c r="BF177" s="1077">
        <v>1</v>
      </c>
      <c r="BG177" s="201" t="s">
        <v>20</v>
      </c>
      <c r="BH177" s="201" t="s">
        <v>769</v>
      </c>
      <c r="BI177" s="93" t="s">
        <v>1238</v>
      </c>
      <c r="BJ177" s="364">
        <v>121</v>
      </c>
      <c r="BK177" s="441" t="s">
        <v>1181</v>
      </c>
      <c r="BM177" s="369" t="s">
        <v>792</v>
      </c>
      <c r="BN177" s="375"/>
      <c r="BO177" s="375"/>
      <c r="BP177" s="375"/>
      <c r="BQ177" s="375"/>
      <c r="BR177" s="375"/>
      <c r="BS177" s="375"/>
      <c r="BT177" s="375"/>
      <c r="BU177" s="375"/>
      <c r="BV177" s="375"/>
      <c r="BW177" s="375"/>
      <c r="BX177" s="375"/>
      <c r="BY177" s="375"/>
      <c r="BZ177" s="375"/>
      <c r="CA177" s="375"/>
      <c r="CB177" s="375"/>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320"/>
      <c r="DB177" s="43"/>
      <c r="DC177" s="43"/>
      <c r="DD177" s="379"/>
      <c r="DE177" s="43"/>
      <c r="DF177" s="43"/>
      <c r="DG177" s="43"/>
      <c r="DH177" s="43"/>
      <c r="DI177" s="43"/>
      <c r="DJ177" s="43"/>
      <c r="DK177" s="43"/>
      <c r="DL177" s="43"/>
      <c r="DM177" s="43"/>
      <c r="DN177" s="43"/>
      <c r="DO177" s="43"/>
      <c r="DP177" s="43"/>
      <c r="DQ177" s="43"/>
      <c r="DR177" s="43"/>
      <c r="DS177" s="43"/>
      <c r="DT177" s="43"/>
      <c r="DU177" s="43"/>
      <c r="DV177" s="43"/>
      <c r="DW177" s="43"/>
      <c r="DX177" s="43"/>
      <c r="DY177" s="43"/>
      <c r="DZ177" s="43"/>
      <c r="EA177" s="331"/>
      <c r="EB177" s="331"/>
      <c r="EC177" s="378"/>
      <c r="ED177" s="344"/>
      <c r="EE177" s="331"/>
      <c r="EF177" s="331"/>
      <c r="EG177" s="43"/>
    </row>
    <row r="178" spans="1:137" ht="15.75">
      <c r="A178" s="68" t="s">
        <v>304</v>
      </c>
      <c r="B178" s="198" t="s">
        <v>1298</v>
      </c>
      <c r="C178" s="68" t="s">
        <v>710</v>
      </c>
      <c r="D178" s="199" t="s">
        <v>1190</v>
      </c>
      <c r="E178" s="247">
        <v>100</v>
      </c>
      <c r="F178" s="199">
        <v>100</v>
      </c>
      <c r="G178" s="198" t="s">
        <v>1332</v>
      </c>
      <c r="H178" s="440" t="s">
        <v>1513</v>
      </c>
      <c r="I178" s="574" t="s">
        <v>1332</v>
      </c>
      <c r="J178" s="317" t="s">
        <v>1332</v>
      </c>
      <c r="K178" s="1077">
        <v>100</v>
      </c>
      <c r="L178" s="1077" t="s">
        <v>1332</v>
      </c>
      <c r="M178" s="1077">
        <v>4</v>
      </c>
      <c r="N178" s="1077">
        <v>77</v>
      </c>
      <c r="O178" s="1077">
        <v>55</v>
      </c>
      <c r="P178" s="1077">
        <v>10</v>
      </c>
      <c r="Q178" s="1077">
        <v>65</v>
      </c>
      <c r="R178" s="1077">
        <v>2</v>
      </c>
      <c r="S178" s="1077">
        <v>6</v>
      </c>
      <c r="T178" s="1077">
        <v>1</v>
      </c>
      <c r="U178" s="1077">
        <v>3</v>
      </c>
      <c r="V178" s="1077">
        <v>0</v>
      </c>
      <c r="W178" s="1077">
        <v>0</v>
      </c>
      <c r="X178" s="1077">
        <v>0</v>
      </c>
      <c r="Y178" s="1077">
        <v>0</v>
      </c>
      <c r="Z178" s="1077">
        <v>0</v>
      </c>
      <c r="AA178" s="1077">
        <v>0</v>
      </c>
      <c r="AB178" s="1077">
        <v>0</v>
      </c>
      <c r="AC178" s="1077">
        <v>0</v>
      </c>
      <c r="AD178" s="1077">
        <v>0</v>
      </c>
      <c r="AE178" s="1077">
        <v>0</v>
      </c>
      <c r="AF178" s="1077">
        <v>0</v>
      </c>
      <c r="AG178" s="1077">
        <v>0</v>
      </c>
      <c r="AH178" s="1077">
        <v>0</v>
      </c>
      <c r="AI178" s="1077">
        <v>0</v>
      </c>
      <c r="AJ178" s="1077">
        <v>0</v>
      </c>
      <c r="AK178" s="1077">
        <v>0</v>
      </c>
      <c r="AL178" s="1077">
        <v>0</v>
      </c>
      <c r="AM178" s="1077">
        <v>0</v>
      </c>
      <c r="AN178" s="1077">
        <v>0</v>
      </c>
      <c r="AO178" s="1077">
        <v>0</v>
      </c>
      <c r="AP178" s="1077">
        <v>0</v>
      </c>
      <c r="AQ178" s="1077">
        <v>0</v>
      </c>
      <c r="AR178" s="1077">
        <v>0</v>
      </c>
      <c r="AS178" s="1077">
        <v>0</v>
      </c>
      <c r="AT178" s="1077">
        <v>0</v>
      </c>
      <c r="AU178" s="1077">
        <v>0</v>
      </c>
      <c r="AV178" s="1077">
        <v>0</v>
      </c>
      <c r="AW178" s="1077">
        <v>0</v>
      </c>
      <c r="AX178" s="1077">
        <v>0</v>
      </c>
      <c r="AY178" s="1077" t="s">
        <v>1333</v>
      </c>
      <c r="AZ178" s="1077" t="s">
        <v>1333</v>
      </c>
      <c r="BA178" s="1077" t="s">
        <v>1333</v>
      </c>
      <c r="BB178" s="1077" t="s">
        <v>1333</v>
      </c>
      <c r="BC178" s="1077">
        <v>0</v>
      </c>
      <c r="BD178" s="1077">
        <v>12</v>
      </c>
      <c r="BE178" s="1077">
        <v>0</v>
      </c>
      <c r="BF178" s="1077">
        <v>0</v>
      </c>
      <c r="BG178" s="201" t="s">
        <v>304</v>
      </c>
      <c r="BH178" s="201" t="s">
        <v>710</v>
      </c>
      <c r="BI178" s="93" t="s">
        <v>1238</v>
      </c>
      <c r="BJ178" s="364">
        <v>121</v>
      </c>
      <c r="BK178" s="441" t="s">
        <v>1182</v>
      </c>
      <c r="BM178" s="369" t="s">
        <v>792</v>
      </c>
      <c r="BN178" s="375"/>
      <c r="BO178" s="375"/>
      <c r="BP178" s="375"/>
      <c r="BQ178" s="375"/>
      <c r="BR178" s="375"/>
      <c r="BS178" s="375"/>
      <c r="BT178" s="375"/>
      <c r="BU178" s="375"/>
      <c r="BV178" s="375"/>
      <c r="BW178" s="375"/>
      <c r="BX178" s="375"/>
      <c r="BY178" s="375"/>
      <c r="BZ178" s="375"/>
      <c r="CA178" s="375"/>
      <c r="CB178" s="375"/>
      <c r="CC178" s="376"/>
      <c r="CD178" s="376"/>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320"/>
      <c r="DB178" s="320"/>
      <c r="DC178" s="43"/>
      <c r="DD178" s="377"/>
      <c r="DE178" s="43"/>
      <c r="DF178" s="43"/>
      <c r="DG178" s="43"/>
      <c r="DH178" s="43"/>
      <c r="DI178" s="43"/>
      <c r="DJ178" s="43"/>
      <c r="DK178" s="43"/>
      <c r="DL178" s="43"/>
      <c r="DM178" s="43"/>
      <c r="DN178" s="43"/>
      <c r="DO178" s="43"/>
      <c r="DP178" s="43"/>
      <c r="DQ178" s="43"/>
      <c r="DR178" s="43"/>
      <c r="DS178" s="43"/>
      <c r="DT178" s="43"/>
      <c r="DU178" s="43"/>
      <c r="DV178" s="43"/>
      <c r="DW178" s="43"/>
      <c r="DX178" s="43"/>
      <c r="DY178" s="43"/>
      <c r="DZ178" s="43"/>
      <c r="EA178" s="331"/>
      <c r="EB178" s="331"/>
      <c r="EC178" s="378"/>
      <c r="ED178" s="344"/>
      <c r="EE178" s="331"/>
      <c r="EF178" s="331"/>
      <c r="EG178" s="43"/>
    </row>
    <row r="179" spans="1:137" ht="15.75">
      <c r="A179" s="68" t="s">
        <v>194</v>
      </c>
      <c r="B179" s="198" t="s">
        <v>1298</v>
      </c>
      <c r="C179" s="68" t="s">
        <v>776</v>
      </c>
      <c r="D179" s="199">
        <v>37.74</v>
      </c>
      <c r="E179" s="247">
        <v>86.67</v>
      </c>
      <c r="F179" s="199">
        <v>75.5</v>
      </c>
      <c r="G179" s="198" t="s">
        <v>1409</v>
      </c>
      <c r="H179" s="440" t="s">
        <v>1444</v>
      </c>
      <c r="I179" s="574" t="s">
        <v>1425</v>
      </c>
      <c r="J179" s="317" t="s">
        <v>1332</v>
      </c>
      <c r="K179" s="1077">
        <v>100</v>
      </c>
      <c r="L179" s="1077" t="s">
        <v>1431</v>
      </c>
      <c r="M179" s="1077">
        <v>2</v>
      </c>
      <c r="N179" s="1077">
        <v>114</v>
      </c>
      <c r="O179" s="1077">
        <v>80</v>
      </c>
      <c r="P179" s="1077">
        <v>33</v>
      </c>
      <c r="Q179" s="1077">
        <v>113</v>
      </c>
      <c r="R179" s="1077">
        <v>0</v>
      </c>
      <c r="S179" s="1077">
        <v>0</v>
      </c>
      <c r="T179" s="1077">
        <v>0</v>
      </c>
      <c r="U179" s="1077">
        <v>0</v>
      </c>
      <c r="V179" s="1077">
        <v>0</v>
      </c>
      <c r="W179" s="1077">
        <v>0</v>
      </c>
      <c r="X179" s="1077">
        <v>0</v>
      </c>
      <c r="Y179" s="1077">
        <v>0</v>
      </c>
      <c r="Z179" s="1077">
        <v>1</v>
      </c>
      <c r="AA179" s="1077">
        <v>0</v>
      </c>
      <c r="AB179" s="1077">
        <v>0</v>
      </c>
      <c r="AC179" s="1077">
        <v>0</v>
      </c>
      <c r="AD179" s="1077">
        <v>0</v>
      </c>
      <c r="AE179" s="1077">
        <v>0</v>
      </c>
      <c r="AF179" s="1077">
        <v>0</v>
      </c>
      <c r="AG179" s="1077">
        <v>0</v>
      </c>
      <c r="AH179" s="1077">
        <v>0</v>
      </c>
      <c r="AI179" s="1077">
        <v>0</v>
      </c>
      <c r="AJ179" s="1077">
        <v>0</v>
      </c>
      <c r="AK179" s="1077">
        <v>0</v>
      </c>
      <c r="AL179" s="1077">
        <v>0</v>
      </c>
      <c r="AM179" s="1077">
        <v>0</v>
      </c>
      <c r="AN179" s="1077">
        <v>0</v>
      </c>
      <c r="AO179" s="1077">
        <v>0</v>
      </c>
      <c r="AP179" s="1077">
        <v>0</v>
      </c>
      <c r="AQ179" s="1077">
        <v>0</v>
      </c>
      <c r="AR179" s="1077">
        <v>0</v>
      </c>
      <c r="AS179" s="1077">
        <v>0</v>
      </c>
      <c r="AT179" s="1077">
        <v>0</v>
      </c>
      <c r="AU179" s="1077">
        <v>0</v>
      </c>
      <c r="AV179" s="1077">
        <v>0</v>
      </c>
      <c r="AW179" s="1077">
        <v>0</v>
      </c>
      <c r="AX179" s="1077">
        <v>0</v>
      </c>
      <c r="AY179" s="1077" t="s">
        <v>3442</v>
      </c>
      <c r="AZ179" s="1077" t="s">
        <v>3053</v>
      </c>
      <c r="BA179" s="1077" t="s">
        <v>1333</v>
      </c>
      <c r="BB179" s="1077" t="s">
        <v>1333</v>
      </c>
      <c r="BC179" s="1077">
        <v>0</v>
      </c>
      <c r="BD179" s="1077">
        <v>1</v>
      </c>
      <c r="BE179" s="1077">
        <v>0</v>
      </c>
      <c r="BF179" s="1077">
        <v>0</v>
      </c>
      <c r="BG179" s="201" t="s">
        <v>194</v>
      </c>
      <c r="BH179" s="201" t="s">
        <v>776</v>
      </c>
      <c r="BI179" s="93" t="s">
        <v>1238</v>
      </c>
      <c r="BJ179" s="364">
        <v>121</v>
      </c>
      <c r="BK179" s="441" t="s">
        <v>1182</v>
      </c>
      <c r="BM179" s="369" t="s">
        <v>878</v>
      </c>
      <c r="BN179" s="375"/>
      <c r="BO179" s="375"/>
      <c r="BP179" s="375"/>
      <c r="BQ179" s="375"/>
      <c r="BR179" s="375"/>
      <c r="BS179" s="375"/>
      <c r="BT179" s="375"/>
      <c r="BU179" s="375"/>
      <c r="BV179" s="375"/>
      <c r="BW179" s="375"/>
      <c r="BX179" s="375"/>
      <c r="BY179" s="375"/>
      <c r="BZ179" s="375"/>
      <c r="CA179" s="375"/>
      <c r="CB179" s="375"/>
      <c r="CC179" s="376"/>
      <c r="CD179" s="376"/>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320"/>
      <c r="DB179" s="320"/>
      <c r="DC179" s="43"/>
      <c r="DD179" s="382"/>
      <c r="DE179" s="43"/>
      <c r="DF179" s="43"/>
      <c r="DG179" s="43"/>
      <c r="DH179" s="43"/>
      <c r="DI179" s="43"/>
      <c r="DJ179" s="43"/>
      <c r="DK179" s="43"/>
      <c r="DL179" s="43"/>
      <c r="DM179" s="43"/>
      <c r="DN179" s="43"/>
      <c r="DO179" s="43"/>
      <c r="DP179" s="43"/>
      <c r="DQ179" s="43"/>
      <c r="DR179" s="43"/>
      <c r="DS179" s="43"/>
      <c r="DT179" s="43"/>
      <c r="DU179" s="43"/>
      <c r="DV179" s="43"/>
      <c r="DW179" s="43"/>
      <c r="DX179" s="43"/>
      <c r="DY179" s="43"/>
      <c r="DZ179" s="43"/>
      <c r="EA179" s="331"/>
      <c r="EB179" s="331"/>
      <c r="EC179" s="378"/>
      <c r="ED179" s="344"/>
      <c r="EE179" s="331"/>
      <c r="EF179" s="331"/>
      <c r="EG179" s="43"/>
    </row>
    <row r="180" spans="1:137" ht="15.75">
      <c r="A180" s="202" t="s">
        <v>475</v>
      </c>
      <c r="B180" s="198" t="s">
        <v>1298</v>
      </c>
      <c r="C180" s="68" t="s">
        <v>1127</v>
      </c>
      <c r="D180" s="199" t="s">
        <v>1190</v>
      </c>
      <c r="E180" s="203" t="s">
        <v>1190</v>
      </c>
      <c r="F180" s="199" t="s">
        <v>1190</v>
      </c>
      <c r="G180" s="198" t="s">
        <v>1190</v>
      </c>
      <c r="H180" s="440" t="s">
        <v>1332</v>
      </c>
      <c r="I180" s="574" t="s">
        <v>1972</v>
      </c>
      <c r="J180" s="317" t="s">
        <v>1190</v>
      </c>
      <c r="K180" s="1077">
        <v>100</v>
      </c>
      <c r="L180" s="1077" t="s">
        <v>1190</v>
      </c>
      <c r="M180" s="1077">
        <v>0</v>
      </c>
      <c r="N180" s="1077">
        <v>0</v>
      </c>
      <c r="O180" s="1077">
        <v>0</v>
      </c>
      <c r="P180" s="1077">
        <v>0</v>
      </c>
      <c r="Q180" s="1077">
        <v>0</v>
      </c>
      <c r="R180" s="1077">
        <v>0</v>
      </c>
      <c r="S180" s="1077">
        <v>0</v>
      </c>
      <c r="T180" s="1077">
        <v>0</v>
      </c>
      <c r="U180" s="1077">
        <v>0</v>
      </c>
      <c r="V180" s="1077">
        <v>0</v>
      </c>
      <c r="W180" s="1077">
        <v>0</v>
      </c>
      <c r="X180" s="1077">
        <v>0</v>
      </c>
      <c r="Y180" s="1077">
        <v>0</v>
      </c>
      <c r="Z180" s="1077">
        <v>0</v>
      </c>
      <c r="AA180" s="1077">
        <v>0</v>
      </c>
      <c r="AB180" s="1077">
        <v>0</v>
      </c>
      <c r="AC180" s="1077">
        <v>0</v>
      </c>
      <c r="AD180" s="1077">
        <v>0</v>
      </c>
      <c r="AE180" s="1077">
        <v>0</v>
      </c>
      <c r="AF180" s="1077">
        <v>0</v>
      </c>
      <c r="AG180" s="1077">
        <v>0</v>
      </c>
      <c r="AH180" s="1077">
        <v>0</v>
      </c>
      <c r="AI180" s="1077">
        <v>0</v>
      </c>
      <c r="AJ180" s="1077">
        <v>0</v>
      </c>
      <c r="AK180" s="1077">
        <v>0</v>
      </c>
      <c r="AL180" s="1077">
        <v>0</v>
      </c>
      <c r="AM180" s="1077">
        <v>0</v>
      </c>
      <c r="AN180" s="1077">
        <v>0</v>
      </c>
      <c r="AO180" s="1077">
        <v>0</v>
      </c>
      <c r="AP180" s="1077">
        <v>0</v>
      </c>
      <c r="AQ180" s="1077">
        <v>0</v>
      </c>
      <c r="AR180" s="1077">
        <v>0</v>
      </c>
      <c r="AS180" s="1077">
        <v>0</v>
      </c>
      <c r="AT180" s="1077">
        <v>0</v>
      </c>
      <c r="AU180" s="1077">
        <v>0</v>
      </c>
      <c r="AV180" s="1077">
        <v>0</v>
      </c>
      <c r="AW180" s="1077">
        <v>0</v>
      </c>
      <c r="AX180" s="1077">
        <v>0</v>
      </c>
      <c r="AY180" s="1077" t="s">
        <v>1333</v>
      </c>
      <c r="AZ180" s="1077" t="s">
        <v>1333</v>
      </c>
      <c r="BA180" s="1077" t="s">
        <v>1333</v>
      </c>
      <c r="BB180" s="1077" t="s">
        <v>1333</v>
      </c>
      <c r="BC180" s="1077">
        <v>0</v>
      </c>
      <c r="BD180" s="1077">
        <v>0</v>
      </c>
      <c r="BE180" s="1077">
        <v>0</v>
      </c>
      <c r="BF180" s="1077">
        <v>0</v>
      </c>
      <c r="BG180" s="201" t="s">
        <v>475</v>
      </c>
      <c r="BH180" s="201" t="s">
        <v>816</v>
      </c>
      <c r="BI180" s="93" t="s">
        <v>1238</v>
      </c>
      <c r="BJ180" s="364">
        <v>121</v>
      </c>
      <c r="BK180" s="441" t="s">
        <v>1180</v>
      </c>
      <c r="BL180" s="331"/>
      <c r="BM180" s="369" t="s">
        <v>792</v>
      </c>
      <c r="BN180" s="375"/>
      <c r="BO180" s="375"/>
      <c r="BP180" s="375"/>
      <c r="BQ180" s="375"/>
      <c r="BR180" s="375"/>
      <c r="BS180" s="375"/>
      <c r="BT180" s="375"/>
      <c r="BU180" s="375"/>
      <c r="BV180" s="375"/>
      <c r="BW180" s="375"/>
      <c r="BX180" s="375"/>
      <c r="BY180" s="375"/>
      <c r="BZ180" s="375"/>
      <c r="CA180" s="375"/>
      <c r="CB180" s="375"/>
      <c r="CC180" s="376"/>
      <c r="CD180" s="376"/>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320"/>
      <c r="DB180" s="320"/>
      <c r="DC180" s="43"/>
      <c r="DD180" s="377"/>
      <c r="DE180" s="43"/>
      <c r="DF180" s="43"/>
      <c r="DG180" s="43"/>
      <c r="DH180" s="43"/>
      <c r="DI180" s="43"/>
      <c r="DJ180" s="43"/>
      <c r="DK180" s="43"/>
      <c r="DL180" s="43"/>
      <c r="DM180" s="43"/>
      <c r="DN180" s="43"/>
      <c r="DO180" s="43"/>
      <c r="DP180" s="43"/>
      <c r="DQ180" s="43"/>
      <c r="DR180" s="43"/>
      <c r="DS180" s="43"/>
      <c r="DT180" s="43"/>
      <c r="DU180" s="43"/>
      <c r="DV180" s="43"/>
      <c r="DW180" s="43"/>
      <c r="DX180" s="43"/>
      <c r="DY180" s="43"/>
      <c r="DZ180" s="43"/>
      <c r="EA180" s="331"/>
      <c r="EB180" s="331"/>
      <c r="EC180" s="378"/>
      <c r="ED180" s="344"/>
      <c r="EE180" s="331"/>
      <c r="EF180" s="331"/>
      <c r="EG180" s="43"/>
    </row>
    <row r="181" spans="1:137" ht="15.75">
      <c r="A181" s="68" t="s">
        <v>138</v>
      </c>
      <c r="B181" s="198" t="s">
        <v>1298</v>
      </c>
      <c r="C181" s="68" t="s">
        <v>712</v>
      </c>
      <c r="D181" s="199">
        <v>66.67</v>
      </c>
      <c r="E181" s="247">
        <v>85.71</v>
      </c>
      <c r="F181" s="199">
        <v>100</v>
      </c>
      <c r="G181" s="198" t="s">
        <v>1332</v>
      </c>
      <c r="H181" s="440" t="s">
        <v>1332</v>
      </c>
      <c r="I181" s="575">
        <v>90</v>
      </c>
      <c r="J181" s="317" t="s">
        <v>1332</v>
      </c>
      <c r="K181" s="1077">
        <v>100</v>
      </c>
      <c r="L181" s="1077" t="s">
        <v>1332</v>
      </c>
      <c r="M181" s="1077">
        <v>0</v>
      </c>
      <c r="N181" s="1077">
        <v>22</v>
      </c>
      <c r="O181" s="1077">
        <v>17</v>
      </c>
      <c r="P181" s="1077">
        <v>5</v>
      </c>
      <c r="Q181" s="1077">
        <v>22</v>
      </c>
      <c r="R181" s="1077">
        <v>0</v>
      </c>
      <c r="S181" s="1077">
        <v>0</v>
      </c>
      <c r="T181" s="1077">
        <v>0</v>
      </c>
      <c r="U181" s="1077">
        <v>0</v>
      </c>
      <c r="V181" s="1077">
        <v>0</v>
      </c>
      <c r="W181" s="1077">
        <v>0</v>
      </c>
      <c r="X181" s="1077">
        <v>0</v>
      </c>
      <c r="Y181" s="1077">
        <v>0</v>
      </c>
      <c r="Z181" s="1077">
        <v>0</v>
      </c>
      <c r="AA181" s="1077">
        <v>0</v>
      </c>
      <c r="AB181" s="1077">
        <v>0</v>
      </c>
      <c r="AC181" s="1077">
        <v>0</v>
      </c>
      <c r="AD181" s="1077">
        <v>0</v>
      </c>
      <c r="AE181" s="1077">
        <v>0</v>
      </c>
      <c r="AF181" s="1077">
        <v>0</v>
      </c>
      <c r="AG181" s="1077">
        <v>0</v>
      </c>
      <c r="AH181" s="1077">
        <v>0</v>
      </c>
      <c r="AI181" s="1077">
        <v>0</v>
      </c>
      <c r="AJ181" s="1077">
        <v>0</v>
      </c>
      <c r="AK181" s="1077">
        <v>0</v>
      </c>
      <c r="AL181" s="1077">
        <v>0</v>
      </c>
      <c r="AM181" s="1077">
        <v>0</v>
      </c>
      <c r="AN181" s="1077">
        <v>0</v>
      </c>
      <c r="AO181" s="1077">
        <v>0</v>
      </c>
      <c r="AP181" s="1077">
        <v>0</v>
      </c>
      <c r="AQ181" s="1077">
        <v>0</v>
      </c>
      <c r="AR181" s="1077">
        <v>0</v>
      </c>
      <c r="AS181" s="1077">
        <v>0</v>
      </c>
      <c r="AT181" s="1077">
        <v>0</v>
      </c>
      <c r="AU181" s="1077">
        <v>0</v>
      </c>
      <c r="AV181" s="1077">
        <v>0</v>
      </c>
      <c r="AW181" s="1077">
        <v>0</v>
      </c>
      <c r="AX181" s="1077">
        <v>0</v>
      </c>
      <c r="AY181" s="1077" t="s">
        <v>1333</v>
      </c>
      <c r="AZ181" s="1077" t="s">
        <v>1333</v>
      </c>
      <c r="BA181" s="1077" t="s">
        <v>1333</v>
      </c>
      <c r="BB181" s="1077" t="s">
        <v>1333</v>
      </c>
      <c r="BC181" s="1077">
        <v>0</v>
      </c>
      <c r="BD181" s="1077">
        <v>0</v>
      </c>
      <c r="BE181" s="1077">
        <v>0</v>
      </c>
      <c r="BF181" s="1077">
        <v>0</v>
      </c>
      <c r="BG181" s="201" t="s">
        <v>138</v>
      </c>
      <c r="BH181" s="201" t="s">
        <v>712</v>
      </c>
      <c r="BI181" s="93" t="s">
        <v>1238</v>
      </c>
      <c r="BJ181" s="364">
        <v>121</v>
      </c>
      <c r="BK181" s="441" t="s">
        <v>1181</v>
      </c>
      <c r="BM181" s="369" t="s">
        <v>792</v>
      </c>
      <c r="BN181" s="375"/>
      <c r="BO181" s="375"/>
      <c r="BP181" s="375"/>
      <c r="BQ181" s="375"/>
      <c r="BR181" s="375"/>
      <c r="BS181" s="375"/>
      <c r="BT181" s="375"/>
      <c r="BU181" s="375"/>
      <c r="BV181" s="375"/>
      <c r="BW181" s="375"/>
      <c r="BX181" s="375"/>
      <c r="BY181" s="375"/>
      <c r="BZ181" s="375"/>
      <c r="CA181" s="375"/>
      <c r="CB181" s="375"/>
      <c r="CC181" s="376"/>
      <c r="CD181" s="376"/>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320"/>
      <c r="DB181" s="320"/>
      <c r="DC181" s="43"/>
      <c r="DD181" s="377"/>
      <c r="DE181" s="43"/>
      <c r="DF181" s="43"/>
      <c r="DG181" s="43"/>
      <c r="DH181" s="43"/>
      <c r="DI181" s="43"/>
      <c r="DJ181" s="43"/>
      <c r="DK181" s="43"/>
      <c r="DL181" s="43"/>
      <c r="DM181" s="43"/>
      <c r="DN181" s="43"/>
      <c r="DO181" s="43"/>
      <c r="DP181" s="43"/>
      <c r="DQ181" s="43"/>
      <c r="DR181" s="43"/>
      <c r="DS181" s="43"/>
      <c r="DT181" s="43"/>
      <c r="DU181" s="43"/>
      <c r="DV181" s="43"/>
      <c r="DW181" s="43"/>
      <c r="DX181" s="43"/>
      <c r="DY181" s="43"/>
      <c r="DZ181" s="43"/>
      <c r="EA181" s="331"/>
      <c r="EB181" s="331"/>
      <c r="EC181" s="378"/>
      <c r="ED181" s="344"/>
      <c r="EE181" s="331"/>
      <c r="EF181" s="331"/>
      <c r="EG181" s="43"/>
    </row>
    <row r="182" spans="1:137" ht="15.75">
      <c r="A182" s="68" t="s">
        <v>190</v>
      </c>
      <c r="B182" s="198" t="s">
        <v>1298</v>
      </c>
      <c r="C182" s="68" t="s">
        <v>774</v>
      </c>
      <c r="D182" s="199">
        <v>91.67</v>
      </c>
      <c r="E182" s="247">
        <v>100</v>
      </c>
      <c r="F182" s="199">
        <v>100</v>
      </c>
      <c r="G182" s="198" t="s">
        <v>1332</v>
      </c>
      <c r="H182" s="440" t="s">
        <v>1332</v>
      </c>
      <c r="I182" s="574" t="s">
        <v>1979</v>
      </c>
      <c r="J182" s="317" t="s">
        <v>1332</v>
      </c>
      <c r="K182" s="1077">
        <v>100</v>
      </c>
      <c r="L182" s="1077" t="s">
        <v>1332</v>
      </c>
      <c r="M182" s="1077">
        <v>0</v>
      </c>
      <c r="N182" s="1077">
        <v>17</v>
      </c>
      <c r="O182" s="1077">
        <v>16</v>
      </c>
      <c r="P182" s="1077">
        <v>1</v>
      </c>
      <c r="Q182" s="1077">
        <v>17</v>
      </c>
      <c r="R182" s="1077">
        <v>0</v>
      </c>
      <c r="S182" s="1077">
        <v>0</v>
      </c>
      <c r="T182" s="1077">
        <v>0</v>
      </c>
      <c r="U182" s="1077">
        <v>0</v>
      </c>
      <c r="V182" s="1077">
        <v>0</v>
      </c>
      <c r="W182" s="1077">
        <v>0</v>
      </c>
      <c r="X182" s="1077">
        <v>0</v>
      </c>
      <c r="Y182" s="1077">
        <v>0</v>
      </c>
      <c r="Z182" s="1077">
        <v>0</v>
      </c>
      <c r="AA182" s="1077">
        <v>0</v>
      </c>
      <c r="AB182" s="1077">
        <v>0</v>
      </c>
      <c r="AC182" s="1077">
        <v>0</v>
      </c>
      <c r="AD182" s="1077">
        <v>0</v>
      </c>
      <c r="AE182" s="1077">
        <v>0</v>
      </c>
      <c r="AF182" s="1077">
        <v>0</v>
      </c>
      <c r="AG182" s="1077">
        <v>0</v>
      </c>
      <c r="AH182" s="1077">
        <v>0</v>
      </c>
      <c r="AI182" s="1077">
        <v>0</v>
      </c>
      <c r="AJ182" s="1077">
        <v>0</v>
      </c>
      <c r="AK182" s="1077">
        <v>0</v>
      </c>
      <c r="AL182" s="1077">
        <v>0</v>
      </c>
      <c r="AM182" s="1077">
        <v>0</v>
      </c>
      <c r="AN182" s="1077">
        <v>0</v>
      </c>
      <c r="AO182" s="1077">
        <v>0</v>
      </c>
      <c r="AP182" s="1077">
        <v>0</v>
      </c>
      <c r="AQ182" s="1077">
        <v>0</v>
      </c>
      <c r="AR182" s="1077">
        <v>0</v>
      </c>
      <c r="AS182" s="1077">
        <v>0</v>
      </c>
      <c r="AT182" s="1077">
        <v>0</v>
      </c>
      <c r="AU182" s="1077">
        <v>0</v>
      </c>
      <c r="AV182" s="1077">
        <v>0</v>
      </c>
      <c r="AW182" s="1077">
        <v>0</v>
      </c>
      <c r="AX182" s="1077">
        <v>0</v>
      </c>
      <c r="AY182" s="1077" t="s">
        <v>1333</v>
      </c>
      <c r="AZ182" s="1077" t="s">
        <v>1333</v>
      </c>
      <c r="BA182" s="1077" t="s">
        <v>1333</v>
      </c>
      <c r="BB182" s="1077" t="s">
        <v>1333</v>
      </c>
      <c r="BC182" s="1077">
        <v>0</v>
      </c>
      <c r="BD182" s="1077">
        <v>0</v>
      </c>
      <c r="BE182" s="1077">
        <v>0</v>
      </c>
      <c r="BF182" s="1077">
        <v>0</v>
      </c>
      <c r="BG182" s="201" t="s">
        <v>190</v>
      </c>
      <c r="BH182" s="201" t="s">
        <v>774</v>
      </c>
      <c r="BI182" s="93" t="s">
        <v>1238</v>
      </c>
      <c r="BJ182" s="364">
        <v>121</v>
      </c>
      <c r="BK182" s="441" t="s">
        <v>1181</v>
      </c>
      <c r="BM182" s="369" t="s">
        <v>792</v>
      </c>
      <c r="BN182" s="375"/>
      <c r="BO182" s="375"/>
      <c r="BP182" s="375"/>
      <c r="BQ182" s="375"/>
      <c r="BR182" s="375"/>
      <c r="BS182" s="375"/>
      <c r="BT182" s="375"/>
      <c r="BU182" s="375"/>
      <c r="BV182" s="375"/>
      <c r="BW182" s="375"/>
      <c r="BX182" s="375"/>
      <c r="BY182" s="375"/>
      <c r="BZ182" s="375"/>
      <c r="CA182" s="375"/>
      <c r="CB182" s="375"/>
      <c r="CC182" s="376"/>
      <c r="CD182" s="376"/>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320"/>
      <c r="DB182" s="320"/>
      <c r="DC182" s="43"/>
      <c r="DD182" s="379"/>
      <c r="DE182" s="43"/>
      <c r="DF182" s="43"/>
      <c r="DG182" s="43"/>
      <c r="DH182" s="43"/>
      <c r="DI182" s="43"/>
      <c r="DJ182" s="43"/>
      <c r="DK182" s="43"/>
      <c r="DL182" s="43"/>
      <c r="DM182" s="43"/>
      <c r="DN182" s="43"/>
      <c r="DO182" s="43"/>
      <c r="DP182" s="43"/>
      <c r="DQ182" s="43"/>
      <c r="DR182" s="43"/>
      <c r="DS182" s="43"/>
      <c r="DT182" s="43"/>
      <c r="DU182" s="43"/>
      <c r="DV182" s="43"/>
      <c r="DW182" s="43"/>
      <c r="DX182" s="43"/>
      <c r="DY182" s="43"/>
      <c r="DZ182" s="43"/>
      <c r="EA182" s="331"/>
      <c r="EB182" s="331"/>
      <c r="EC182" s="378"/>
      <c r="ED182" s="344"/>
      <c r="EE182" s="331"/>
      <c r="EF182" s="331"/>
      <c r="EG182" s="43"/>
    </row>
    <row r="183" spans="1:137" ht="15.75">
      <c r="A183" s="68" t="s">
        <v>309</v>
      </c>
      <c r="B183" s="239" t="s">
        <v>1298</v>
      </c>
      <c r="C183" s="68" t="s">
        <v>578</v>
      </c>
      <c r="D183" s="199" t="s">
        <v>1190</v>
      </c>
      <c r="E183" s="247">
        <v>100</v>
      </c>
      <c r="F183" s="199">
        <v>100</v>
      </c>
      <c r="G183" s="198" t="s">
        <v>1332</v>
      </c>
      <c r="H183" s="440" t="s">
        <v>1332</v>
      </c>
      <c r="I183" s="574" t="s">
        <v>1332</v>
      </c>
      <c r="J183" s="317" t="s">
        <v>1332</v>
      </c>
      <c r="K183" s="1077">
        <v>100</v>
      </c>
      <c r="L183" s="1077" t="s">
        <v>1332</v>
      </c>
      <c r="M183" s="1077">
        <v>0</v>
      </c>
      <c r="N183" s="1077">
        <v>2</v>
      </c>
      <c r="O183" s="1077">
        <v>2</v>
      </c>
      <c r="P183" s="1077">
        <v>0</v>
      </c>
      <c r="Q183" s="1077">
        <v>2</v>
      </c>
      <c r="R183" s="1077">
        <v>0</v>
      </c>
      <c r="S183" s="1077">
        <v>0</v>
      </c>
      <c r="T183" s="1077">
        <v>0</v>
      </c>
      <c r="U183" s="1077">
        <v>0</v>
      </c>
      <c r="V183" s="1077">
        <v>0</v>
      </c>
      <c r="W183" s="1077">
        <v>0</v>
      </c>
      <c r="X183" s="1077">
        <v>0</v>
      </c>
      <c r="Y183" s="1077">
        <v>0</v>
      </c>
      <c r="Z183" s="1077">
        <v>0</v>
      </c>
      <c r="AA183" s="1077">
        <v>0</v>
      </c>
      <c r="AB183" s="1077">
        <v>0</v>
      </c>
      <c r="AC183" s="1077">
        <v>0</v>
      </c>
      <c r="AD183" s="1077">
        <v>0</v>
      </c>
      <c r="AE183" s="1077">
        <v>0</v>
      </c>
      <c r="AF183" s="1077">
        <v>0</v>
      </c>
      <c r="AG183" s="1077">
        <v>0</v>
      </c>
      <c r="AH183" s="1077">
        <v>0</v>
      </c>
      <c r="AI183" s="1077">
        <v>0</v>
      </c>
      <c r="AJ183" s="1077">
        <v>0</v>
      </c>
      <c r="AK183" s="1077">
        <v>0</v>
      </c>
      <c r="AL183" s="1077">
        <v>0</v>
      </c>
      <c r="AM183" s="1077">
        <v>0</v>
      </c>
      <c r="AN183" s="1077">
        <v>0</v>
      </c>
      <c r="AO183" s="1077">
        <v>0</v>
      </c>
      <c r="AP183" s="1077">
        <v>0</v>
      </c>
      <c r="AQ183" s="1077">
        <v>0</v>
      </c>
      <c r="AR183" s="1077">
        <v>0</v>
      </c>
      <c r="AS183" s="1077">
        <v>0</v>
      </c>
      <c r="AT183" s="1077">
        <v>0</v>
      </c>
      <c r="AU183" s="1077">
        <v>0</v>
      </c>
      <c r="AV183" s="1077">
        <v>0</v>
      </c>
      <c r="AW183" s="1077">
        <v>0</v>
      </c>
      <c r="AX183" s="1077">
        <v>0</v>
      </c>
      <c r="AY183" s="1077" t="s">
        <v>1333</v>
      </c>
      <c r="AZ183" s="1077" t="s">
        <v>1333</v>
      </c>
      <c r="BA183" s="1077" t="s">
        <v>1333</v>
      </c>
      <c r="BB183" s="1077" t="s">
        <v>1333</v>
      </c>
      <c r="BC183" s="1077">
        <v>0</v>
      </c>
      <c r="BD183" s="1077">
        <v>0</v>
      </c>
      <c r="BE183" s="1077">
        <v>0</v>
      </c>
      <c r="BF183" s="1077">
        <v>0</v>
      </c>
      <c r="BG183" s="201" t="s">
        <v>309</v>
      </c>
      <c r="BH183" s="201" t="s">
        <v>578</v>
      </c>
      <c r="BI183" s="93" t="s">
        <v>1238</v>
      </c>
      <c r="BJ183" s="364">
        <v>121</v>
      </c>
      <c r="BK183" s="441" t="s">
        <v>1180</v>
      </c>
      <c r="BM183" s="369" t="s">
        <v>792</v>
      </c>
      <c r="BN183" s="375"/>
      <c r="BO183" s="375"/>
      <c r="BP183" s="375"/>
      <c r="BQ183" s="375"/>
      <c r="BR183" s="375"/>
      <c r="BS183" s="375"/>
      <c r="BT183" s="375"/>
      <c r="BU183" s="375"/>
      <c r="BV183" s="375"/>
      <c r="BW183" s="375"/>
      <c r="BX183" s="375"/>
      <c r="BY183" s="375"/>
      <c r="BZ183" s="375"/>
      <c r="CA183" s="375"/>
      <c r="CB183" s="375"/>
      <c r="CC183" s="376"/>
      <c r="CD183" s="376"/>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320"/>
      <c r="DB183" s="320"/>
      <c r="DC183" s="43"/>
      <c r="DD183" s="377"/>
      <c r="DE183" s="43"/>
      <c r="DF183" s="43"/>
      <c r="DG183" s="43"/>
      <c r="DH183" s="43"/>
      <c r="DI183" s="43"/>
      <c r="DJ183" s="43"/>
      <c r="DK183" s="43"/>
      <c r="DL183" s="43"/>
      <c r="DM183" s="43"/>
      <c r="DN183" s="43"/>
      <c r="DO183" s="43"/>
      <c r="DP183" s="43"/>
      <c r="DQ183" s="43"/>
      <c r="DR183" s="43"/>
      <c r="DS183" s="43"/>
      <c r="DT183" s="43"/>
      <c r="DU183" s="43"/>
      <c r="DV183" s="43"/>
      <c r="DW183" s="43"/>
      <c r="DX183" s="43"/>
      <c r="DY183" s="43"/>
      <c r="DZ183" s="43"/>
      <c r="EA183" s="331"/>
      <c r="EB183" s="331"/>
      <c r="EC183" s="378"/>
      <c r="ED183" s="344"/>
      <c r="EE183" s="331"/>
      <c r="EF183" s="331"/>
      <c r="EG183" s="43"/>
    </row>
    <row r="184" spans="1:137" ht="15.75">
      <c r="A184" s="202" t="s">
        <v>110</v>
      </c>
      <c r="B184" s="198" t="s">
        <v>1298</v>
      </c>
      <c r="C184" s="68" t="s">
        <v>694</v>
      </c>
      <c r="D184" s="199" t="s">
        <v>1190</v>
      </c>
      <c r="E184" s="200" t="e">
        <f>(DM185/(DG185-(DI185+DQ185+DR185+DS185+DT185+DU185+DV185)))</f>
        <v>#DIV/0!</v>
      </c>
      <c r="F184" s="199">
        <v>0</v>
      </c>
      <c r="G184" s="198" t="s">
        <v>1332</v>
      </c>
      <c r="H184" s="440" t="s">
        <v>1332</v>
      </c>
      <c r="I184" s="574" t="s">
        <v>1332</v>
      </c>
      <c r="J184" s="317" t="s">
        <v>1332</v>
      </c>
      <c r="K184" s="1077">
        <v>100</v>
      </c>
      <c r="L184" s="1077" t="s">
        <v>1332</v>
      </c>
      <c r="M184" s="1077">
        <v>0</v>
      </c>
      <c r="N184" s="1077">
        <v>7</v>
      </c>
      <c r="O184" s="1077">
        <v>6</v>
      </c>
      <c r="P184" s="1077">
        <v>1</v>
      </c>
      <c r="Q184" s="1077">
        <v>7</v>
      </c>
      <c r="R184" s="1077">
        <v>0</v>
      </c>
      <c r="S184" s="1077">
        <v>0</v>
      </c>
      <c r="T184" s="1077">
        <v>0</v>
      </c>
      <c r="U184" s="1077">
        <v>0</v>
      </c>
      <c r="V184" s="1077">
        <v>0</v>
      </c>
      <c r="W184" s="1077">
        <v>0</v>
      </c>
      <c r="X184" s="1077">
        <v>0</v>
      </c>
      <c r="Y184" s="1077">
        <v>0</v>
      </c>
      <c r="Z184" s="1077">
        <v>0</v>
      </c>
      <c r="AA184" s="1077">
        <v>0</v>
      </c>
      <c r="AB184" s="1077">
        <v>0</v>
      </c>
      <c r="AC184" s="1077">
        <v>0</v>
      </c>
      <c r="AD184" s="1077">
        <v>0</v>
      </c>
      <c r="AE184" s="1077">
        <v>0</v>
      </c>
      <c r="AF184" s="1077">
        <v>0</v>
      </c>
      <c r="AG184" s="1077">
        <v>0</v>
      </c>
      <c r="AH184" s="1077">
        <v>0</v>
      </c>
      <c r="AI184" s="1077">
        <v>0</v>
      </c>
      <c r="AJ184" s="1077">
        <v>0</v>
      </c>
      <c r="AK184" s="1077">
        <v>0</v>
      </c>
      <c r="AL184" s="1077">
        <v>0</v>
      </c>
      <c r="AM184" s="1077">
        <v>0</v>
      </c>
      <c r="AN184" s="1077">
        <v>0</v>
      </c>
      <c r="AO184" s="1077">
        <v>0</v>
      </c>
      <c r="AP184" s="1077">
        <v>0</v>
      </c>
      <c r="AQ184" s="1077">
        <v>0</v>
      </c>
      <c r="AR184" s="1077">
        <v>0</v>
      </c>
      <c r="AS184" s="1077">
        <v>0</v>
      </c>
      <c r="AT184" s="1077">
        <v>0</v>
      </c>
      <c r="AU184" s="1077">
        <v>0</v>
      </c>
      <c r="AV184" s="1077">
        <v>0</v>
      </c>
      <c r="AW184" s="1077">
        <v>0</v>
      </c>
      <c r="AX184" s="1077">
        <v>0</v>
      </c>
      <c r="AY184" s="1077" t="s">
        <v>1333</v>
      </c>
      <c r="AZ184" s="1077" t="s">
        <v>1333</v>
      </c>
      <c r="BA184" s="1077" t="s">
        <v>1333</v>
      </c>
      <c r="BB184" s="1077" t="s">
        <v>1333</v>
      </c>
      <c r="BC184" s="1077">
        <v>0</v>
      </c>
      <c r="BD184" s="1077">
        <v>0</v>
      </c>
      <c r="BE184" s="1077">
        <v>0</v>
      </c>
      <c r="BF184" s="1077">
        <v>0</v>
      </c>
      <c r="BG184" s="201" t="s">
        <v>110</v>
      </c>
      <c r="BH184" s="201" t="s">
        <v>694</v>
      </c>
      <c r="BI184" s="93" t="s">
        <v>1238</v>
      </c>
      <c r="BJ184" s="364">
        <v>121</v>
      </c>
      <c r="BK184" s="441" t="s">
        <v>1181</v>
      </c>
      <c r="BM184" s="369" t="s">
        <v>792</v>
      </c>
      <c r="BN184" s="375"/>
      <c r="BO184" s="375"/>
      <c r="BP184" s="375"/>
      <c r="BQ184" s="375"/>
      <c r="BR184" s="375"/>
      <c r="BS184" s="375"/>
      <c r="BT184" s="375"/>
      <c r="BU184" s="375"/>
      <c r="BV184" s="375"/>
      <c r="BW184" s="375"/>
      <c r="BX184" s="375"/>
      <c r="BY184" s="375"/>
      <c r="BZ184" s="375"/>
      <c r="CA184" s="375"/>
      <c r="CB184" s="375"/>
      <c r="CC184" s="376"/>
      <c r="CD184" s="376"/>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320"/>
      <c r="DB184" s="320"/>
      <c r="DC184" s="43"/>
      <c r="DD184" s="377"/>
      <c r="DE184" s="43"/>
      <c r="DF184" s="43"/>
      <c r="DG184" s="43"/>
      <c r="DH184" s="43"/>
      <c r="DI184" s="43"/>
      <c r="DJ184" s="43"/>
      <c r="DK184" s="43"/>
      <c r="DL184" s="43"/>
      <c r="DM184" s="43"/>
      <c r="DN184" s="43"/>
      <c r="DO184" s="43"/>
      <c r="DP184" s="43"/>
      <c r="DQ184" s="43"/>
      <c r="DR184" s="43"/>
      <c r="DS184" s="43"/>
      <c r="DT184" s="43"/>
      <c r="DU184" s="43"/>
      <c r="DV184" s="43"/>
      <c r="DW184" s="43"/>
      <c r="DX184" s="43"/>
      <c r="DY184" s="43"/>
      <c r="DZ184" s="43"/>
      <c r="EA184" s="331"/>
      <c r="EB184" s="331"/>
      <c r="EC184" s="378"/>
      <c r="ED184" s="344"/>
      <c r="EE184" s="331"/>
      <c r="EF184" s="331"/>
      <c r="EG184" s="43"/>
    </row>
    <row r="185" spans="1:137" ht="15.75">
      <c r="A185" s="68" t="s">
        <v>1154</v>
      </c>
      <c r="B185" s="198" t="s">
        <v>1298</v>
      </c>
      <c r="C185" s="68" t="s">
        <v>834</v>
      </c>
      <c r="D185" s="199">
        <v>11.54</v>
      </c>
      <c r="E185" s="247">
        <v>86.84</v>
      </c>
      <c r="F185" s="199">
        <v>95</v>
      </c>
      <c r="G185" s="198" t="s">
        <v>1332</v>
      </c>
      <c r="H185" s="440" t="s">
        <v>1420</v>
      </c>
      <c r="I185" s="574" t="s">
        <v>1583</v>
      </c>
      <c r="J185" s="317" t="s">
        <v>2314</v>
      </c>
      <c r="K185" s="1077">
        <v>100</v>
      </c>
      <c r="L185" s="1077" t="s">
        <v>1332</v>
      </c>
      <c r="M185" s="1077">
        <v>33</v>
      </c>
      <c r="N185" s="1077">
        <v>75</v>
      </c>
      <c r="O185" s="1077">
        <v>58</v>
      </c>
      <c r="P185" s="1077">
        <v>17</v>
      </c>
      <c r="Q185" s="1077">
        <v>75</v>
      </c>
      <c r="R185" s="1077">
        <v>0</v>
      </c>
      <c r="S185" s="1077">
        <v>0</v>
      </c>
      <c r="T185" s="1077">
        <v>0</v>
      </c>
      <c r="U185" s="1077">
        <v>0</v>
      </c>
      <c r="V185" s="1077">
        <v>0</v>
      </c>
      <c r="W185" s="1077">
        <v>0</v>
      </c>
      <c r="X185" s="1077">
        <v>0</v>
      </c>
      <c r="Y185" s="1077">
        <v>0</v>
      </c>
      <c r="Z185" s="1077">
        <v>0</v>
      </c>
      <c r="AA185" s="1077">
        <v>0</v>
      </c>
      <c r="AB185" s="1077">
        <v>0</v>
      </c>
      <c r="AC185" s="1077">
        <v>0</v>
      </c>
      <c r="AD185" s="1077">
        <v>0</v>
      </c>
      <c r="AE185" s="1077">
        <v>0</v>
      </c>
      <c r="AF185" s="1077">
        <v>0</v>
      </c>
      <c r="AG185" s="1077">
        <v>0</v>
      </c>
      <c r="AH185" s="1077">
        <v>0</v>
      </c>
      <c r="AI185" s="1077">
        <v>0</v>
      </c>
      <c r="AJ185" s="1077">
        <v>0</v>
      </c>
      <c r="AK185" s="1077">
        <v>0</v>
      </c>
      <c r="AL185" s="1077">
        <v>0</v>
      </c>
      <c r="AM185" s="1077">
        <v>0</v>
      </c>
      <c r="AN185" s="1077">
        <v>0</v>
      </c>
      <c r="AO185" s="1077">
        <v>0</v>
      </c>
      <c r="AP185" s="1077">
        <v>0</v>
      </c>
      <c r="AQ185" s="1077">
        <v>0</v>
      </c>
      <c r="AR185" s="1077">
        <v>0</v>
      </c>
      <c r="AS185" s="1077">
        <v>0</v>
      </c>
      <c r="AT185" s="1077">
        <v>0</v>
      </c>
      <c r="AU185" s="1077">
        <v>0</v>
      </c>
      <c r="AV185" s="1077">
        <v>0</v>
      </c>
      <c r="AW185" s="1077">
        <v>0</v>
      </c>
      <c r="AX185" s="1077">
        <v>0</v>
      </c>
      <c r="AY185" s="1077" t="s">
        <v>1333</v>
      </c>
      <c r="AZ185" s="1077" t="s">
        <v>1333</v>
      </c>
      <c r="BA185" s="1077" t="s">
        <v>1333</v>
      </c>
      <c r="BB185" s="1077" t="s">
        <v>1333</v>
      </c>
      <c r="BC185" s="1077">
        <v>0</v>
      </c>
      <c r="BD185" s="1077">
        <v>0</v>
      </c>
      <c r="BE185" s="1077">
        <v>0</v>
      </c>
      <c r="BF185" s="1077">
        <v>0</v>
      </c>
      <c r="BG185" s="201" t="s">
        <v>1154</v>
      </c>
      <c r="BH185" s="201" t="s">
        <v>559</v>
      </c>
      <c r="BI185" s="93" t="s">
        <v>1238</v>
      </c>
      <c r="BJ185" s="364">
        <v>121</v>
      </c>
      <c r="BK185" s="441" t="s">
        <v>1182</v>
      </c>
      <c r="BM185" s="369" t="s">
        <v>792</v>
      </c>
      <c r="BN185" s="375"/>
      <c r="BO185" s="375"/>
      <c r="BP185" s="375"/>
      <c r="BQ185" s="375"/>
      <c r="BR185" s="375"/>
      <c r="BS185" s="375"/>
      <c r="BT185" s="375"/>
      <c r="BU185" s="375"/>
      <c r="BV185" s="375"/>
      <c r="BW185" s="375"/>
      <c r="BX185" s="375"/>
      <c r="BY185" s="375"/>
      <c r="BZ185" s="375"/>
      <c r="CA185" s="375"/>
      <c r="CB185" s="375"/>
      <c r="CC185" s="376"/>
      <c r="CD185" s="376"/>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320"/>
      <c r="DB185" s="320"/>
      <c r="DC185" s="43"/>
      <c r="DD185" s="377"/>
      <c r="DE185" s="43"/>
      <c r="DF185" s="43"/>
      <c r="DG185" s="43"/>
      <c r="DH185" s="43"/>
      <c r="DI185" s="43"/>
      <c r="DJ185" s="43"/>
      <c r="DK185" s="43"/>
      <c r="DL185" s="43"/>
      <c r="DM185" s="43"/>
      <c r="DN185" s="43"/>
      <c r="DO185" s="43"/>
      <c r="DP185" s="43"/>
      <c r="DQ185" s="43"/>
      <c r="DR185" s="43"/>
      <c r="DS185" s="43"/>
      <c r="DT185" s="43"/>
      <c r="DU185" s="43"/>
      <c r="DV185" s="43"/>
      <c r="DW185" s="43"/>
      <c r="DX185" s="43"/>
      <c r="DY185" s="43"/>
      <c r="DZ185" s="43"/>
      <c r="EA185" s="331"/>
      <c r="EB185" s="331"/>
      <c r="EC185" s="378"/>
      <c r="ED185" s="344"/>
      <c r="EE185" s="331"/>
      <c r="EF185" s="331"/>
      <c r="EG185" s="43"/>
    </row>
    <row r="186" spans="1:137" ht="15.75">
      <c r="A186" s="68" t="s">
        <v>82</v>
      </c>
      <c r="B186" s="198" t="s">
        <v>1298</v>
      </c>
      <c r="C186" s="68" t="s">
        <v>702</v>
      </c>
      <c r="D186" s="199">
        <v>43.47</v>
      </c>
      <c r="E186" s="247">
        <v>100</v>
      </c>
      <c r="F186" s="199">
        <v>100</v>
      </c>
      <c r="G186" s="198" t="s">
        <v>1332</v>
      </c>
      <c r="H186" s="440" t="s">
        <v>1332</v>
      </c>
      <c r="I186" s="574" t="s">
        <v>1332</v>
      </c>
      <c r="J186" s="317" t="s">
        <v>1332</v>
      </c>
      <c r="K186" s="1077">
        <v>100</v>
      </c>
      <c r="L186" s="1077" t="s">
        <v>1332</v>
      </c>
      <c r="M186" s="1077">
        <v>10</v>
      </c>
      <c r="N186" s="1077">
        <v>17</v>
      </c>
      <c r="O186" s="1077">
        <v>15</v>
      </c>
      <c r="P186" s="1077">
        <v>2</v>
      </c>
      <c r="Q186" s="1077">
        <v>17</v>
      </c>
      <c r="R186" s="1077">
        <v>0</v>
      </c>
      <c r="S186" s="1077">
        <v>0</v>
      </c>
      <c r="T186" s="1077">
        <v>0</v>
      </c>
      <c r="U186" s="1077">
        <v>0</v>
      </c>
      <c r="V186" s="1077">
        <v>0</v>
      </c>
      <c r="W186" s="1077">
        <v>0</v>
      </c>
      <c r="X186" s="1077">
        <v>0</v>
      </c>
      <c r="Y186" s="1077">
        <v>0</v>
      </c>
      <c r="Z186" s="1077">
        <v>0</v>
      </c>
      <c r="AA186" s="1077">
        <v>0</v>
      </c>
      <c r="AB186" s="1077">
        <v>0</v>
      </c>
      <c r="AC186" s="1077">
        <v>0</v>
      </c>
      <c r="AD186" s="1077">
        <v>0</v>
      </c>
      <c r="AE186" s="1077">
        <v>0</v>
      </c>
      <c r="AF186" s="1077">
        <v>0</v>
      </c>
      <c r="AG186" s="1077">
        <v>0</v>
      </c>
      <c r="AH186" s="1077">
        <v>0</v>
      </c>
      <c r="AI186" s="1077">
        <v>0</v>
      </c>
      <c r="AJ186" s="1077">
        <v>0</v>
      </c>
      <c r="AK186" s="1077">
        <v>0</v>
      </c>
      <c r="AL186" s="1077">
        <v>0</v>
      </c>
      <c r="AM186" s="1077">
        <v>0</v>
      </c>
      <c r="AN186" s="1077">
        <v>0</v>
      </c>
      <c r="AO186" s="1077">
        <v>0</v>
      </c>
      <c r="AP186" s="1077">
        <v>0</v>
      </c>
      <c r="AQ186" s="1077">
        <v>0</v>
      </c>
      <c r="AR186" s="1077">
        <v>0</v>
      </c>
      <c r="AS186" s="1077">
        <v>0</v>
      </c>
      <c r="AT186" s="1077">
        <v>0</v>
      </c>
      <c r="AU186" s="1077">
        <v>0</v>
      </c>
      <c r="AV186" s="1077">
        <v>0</v>
      </c>
      <c r="AW186" s="1077">
        <v>0</v>
      </c>
      <c r="AX186" s="1077">
        <v>0</v>
      </c>
      <c r="AY186" s="1077" t="s">
        <v>1333</v>
      </c>
      <c r="AZ186" s="1077" t="s">
        <v>1333</v>
      </c>
      <c r="BA186" s="1077" t="s">
        <v>1333</v>
      </c>
      <c r="BB186" s="1077" t="s">
        <v>1333</v>
      </c>
      <c r="BC186" s="1077">
        <v>0</v>
      </c>
      <c r="BD186" s="1077">
        <v>0</v>
      </c>
      <c r="BE186" s="1077">
        <v>0</v>
      </c>
      <c r="BF186" s="1077">
        <v>0</v>
      </c>
      <c r="BG186" s="201" t="s">
        <v>82</v>
      </c>
      <c r="BH186" s="201" t="s">
        <v>702</v>
      </c>
      <c r="BI186" s="93" t="s">
        <v>1238</v>
      </c>
      <c r="BJ186" s="364">
        <v>121</v>
      </c>
      <c r="BK186" s="441" t="s">
        <v>1181</v>
      </c>
      <c r="BM186" s="369" t="s">
        <v>792</v>
      </c>
      <c r="BN186" s="375"/>
      <c r="BO186" s="375"/>
      <c r="BP186" s="375"/>
      <c r="BQ186" s="375"/>
      <c r="BR186" s="375"/>
      <c r="BS186" s="375"/>
      <c r="BT186" s="375"/>
      <c r="BU186" s="375"/>
      <c r="BV186" s="375"/>
      <c r="BW186" s="375"/>
      <c r="BX186" s="375"/>
      <c r="BY186" s="375"/>
      <c r="BZ186" s="375"/>
      <c r="CA186" s="375"/>
      <c r="CB186" s="375"/>
      <c r="CC186" s="376"/>
      <c r="CD186" s="376"/>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320"/>
      <c r="DB186" s="320"/>
      <c r="DC186" s="43"/>
      <c r="DD186" s="379"/>
      <c r="DE186" s="43"/>
      <c r="DF186" s="43"/>
      <c r="DG186" s="43"/>
      <c r="DH186" s="43"/>
      <c r="DI186" s="43"/>
      <c r="DJ186" s="43"/>
      <c r="DK186" s="43"/>
      <c r="DL186" s="43"/>
      <c r="DM186" s="43"/>
      <c r="DN186" s="43"/>
      <c r="DO186" s="43"/>
      <c r="DP186" s="43"/>
      <c r="DQ186" s="43"/>
      <c r="DR186" s="43"/>
      <c r="DS186" s="43"/>
      <c r="DT186" s="43"/>
      <c r="DU186" s="43"/>
      <c r="DV186" s="43"/>
      <c r="DW186" s="43"/>
      <c r="DX186" s="43"/>
      <c r="DY186" s="43"/>
      <c r="DZ186" s="43"/>
      <c r="EA186" s="331"/>
      <c r="EB186" s="331"/>
      <c r="EC186" s="378"/>
      <c r="ED186" s="344"/>
      <c r="EE186" s="331"/>
      <c r="EF186" s="331"/>
      <c r="EG186" s="43"/>
    </row>
    <row r="187" spans="1:137" ht="15.75">
      <c r="A187" s="68" t="s">
        <v>366</v>
      </c>
      <c r="B187" s="198" t="s">
        <v>1298</v>
      </c>
      <c r="C187" s="68" t="s">
        <v>596</v>
      </c>
      <c r="D187" s="199">
        <v>69.23</v>
      </c>
      <c r="E187" s="247">
        <v>94.11</v>
      </c>
      <c r="F187" s="199">
        <v>100</v>
      </c>
      <c r="G187" s="198" t="s">
        <v>1332</v>
      </c>
      <c r="H187" s="440" t="s">
        <v>1332</v>
      </c>
      <c r="I187" s="574" t="s">
        <v>1332</v>
      </c>
      <c r="J187" s="317" t="s">
        <v>1332</v>
      </c>
      <c r="K187" s="1077">
        <v>100</v>
      </c>
      <c r="L187" s="1077" t="s">
        <v>1332</v>
      </c>
      <c r="M187" s="1077">
        <v>5</v>
      </c>
      <c r="N187" s="1077">
        <v>34</v>
      </c>
      <c r="O187" s="1077">
        <v>26</v>
      </c>
      <c r="P187" s="1077">
        <v>6</v>
      </c>
      <c r="Q187" s="1077">
        <v>32</v>
      </c>
      <c r="R187" s="1077">
        <v>0</v>
      </c>
      <c r="S187" s="1077">
        <v>0</v>
      </c>
      <c r="T187" s="1077">
        <v>1</v>
      </c>
      <c r="U187" s="1077">
        <v>0</v>
      </c>
      <c r="V187" s="1077">
        <v>0</v>
      </c>
      <c r="W187" s="1077">
        <v>0</v>
      </c>
      <c r="X187" s="1077">
        <v>0</v>
      </c>
      <c r="Y187" s="1077">
        <v>0</v>
      </c>
      <c r="Z187" s="1077">
        <v>0</v>
      </c>
      <c r="AA187" s="1077">
        <v>0</v>
      </c>
      <c r="AB187" s="1077">
        <v>0</v>
      </c>
      <c r="AC187" s="1077">
        <v>0</v>
      </c>
      <c r="AD187" s="1077">
        <v>0</v>
      </c>
      <c r="AE187" s="1077">
        <v>0</v>
      </c>
      <c r="AF187" s="1077">
        <v>0</v>
      </c>
      <c r="AG187" s="1077">
        <v>0</v>
      </c>
      <c r="AH187" s="1077">
        <v>0</v>
      </c>
      <c r="AI187" s="1077">
        <v>0</v>
      </c>
      <c r="AJ187" s="1077">
        <v>0</v>
      </c>
      <c r="AK187" s="1077">
        <v>0</v>
      </c>
      <c r="AL187" s="1077">
        <v>0</v>
      </c>
      <c r="AM187" s="1077">
        <v>0</v>
      </c>
      <c r="AN187" s="1077">
        <v>0</v>
      </c>
      <c r="AO187" s="1077">
        <v>0</v>
      </c>
      <c r="AP187" s="1077">
        <v>1</v>
      </c>
      <c r="AQ187" s="1077">
        <v>0</v>
      </c>
      <c r="AR187" s="1077">
        <v>0</v>
      </c>
      <c r="AS187" s="1077">
        <v>0</v>
      </c>
      <c r="AT187" s="1077">
        <v>0</v>
      </c>
      <c r="AU187" s="1077">
        <v>0</v>
      </c>
      <c r="AV187" s="1077">
        <v>0</v>
      </c>
      <c r="AW187" s="1077">
        <v>0</v>
      </c>
      <c r="AX187" s="1077">
        <v>0</v>
      </c>
      <c r="AY187" s="1077" t="s">
        <v>1333</v>
      </c>
      <c r="AZ187" s="1077" t="s">
        <v>1333</v>
      </c>
      <c r="BA187" s="1077" t="s">
        <v>1333</v>
      </c>
      <c r="BB187" s="1077" t="s">
        <v>1333</v>
      </c>
      <c r="BC187" s="1077">
        <v>0</v>
      </c>
      <c r="BD187" s="1077">
        <v>1</v>
      </c>
      <c r="BE187" s="1077">
        <v>0</v>
      </c>
      <c r="BF187" s="1077">
        <v>1</v>
      </c>
      <c r="BG187" s="201" t="s">
        <v>366</v>
      </c>
      <c r="BH187" s="201" t="s">
        <v>596</v>
      </c>
      <c r="BI187" s="93" t="s">
        <v>1238</v>
      </c>
      <c r="BJ187" s="364">
        <v>121</v>
      </c>
      <c r="BK187" s="441" t="s">
        <v>1181</v>
      </c>
      <c r="BM187" s="369" t="s">
        <v>792</v>
      </c>
      <c r="BN187" s="375"/>
      <c r="BO187" s="375"/>
      <c r="BP187" s="375"/>
      <c r="BQ187" s="375"/>
      <c r="BR187" s="375"/>
      <c r="BS187" s="375"/>
      <c r="BT187" s="375"/>
      <c r="BU187" s="375"/>
      <c r="BV187" s="375"/>
      <c r="BW187" s="375"/>
      <c r="BX187" s="375"/>
      <c r="BY187" s="375"/>
      <c r="BZ187" s="375"/>
      <c r="CA187" s="375"/>
      <c r="CB187" s="375"/>
      <c r="CC187" s="376"/>
      <c r="CD187" s="376"/>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320"/>
      <c r="DB187" s="320"/>
      <c r="DC187" s="43"/>
      <c r="DD187" s="377"/>
      <c r="DE187" s="43"/>
      <c r="DF187" s="43"/>
      <c r="DG187" s="43"/>
      <c r="DH187" s="43"/>
      <c r="DI187" s="43"/>
      <c r="DJ187" s="43"/>
      <c r="DK187" s="43"/>
      <c r="DL187" s="43"/>
      <c r="DM187" s="43"/>
      <c r="DN187" s="43"/>
      <c r="DO187" s="43"/>
      <c r="DP187" s="43"/>
      <c r="DQ187" s="43"/>
      <c r="DR187" s="43"/>
      <c r="DS187" s="43"/>
      <c r="DT187" s="43"/>
      <c r="DU187" s="43"/>
      <c r="DV187" s="43"/>
      <c r="DW187" s="43"/>
      <c r="DX187" s="43"/>
      <c r="DY187" s="43"/>
      <c r="DZ187" s="43"/>
      <c r="EA187" s="331"/>
      <c r="EB187" s="331"/>
      <c r="EC187" s="378"/>
      <c r="ED187" s="344"/>
      <c r="EE187" s="331"/>
      <c r="EF187" s="331"/>
      <c r="EG187" s="43"/>
    </row>
    <row r="188" spans="1:137" ht="15.75">
      <c r="A188" s="68" t="s">
        <v>146</v>
      </c>
      <c r="B188" s="198" t="s">
        <v>1298</v>
      </c>
      <c r="C188" s="68" t="s">
        <v>535</v>
      </c>
      <c r="D188" s="199">
        <v>71.11</v>
      </c>
      <c r="E188" s="247">
        <v>89.47</v>
      </c>
      <c r="F188" s="199">
        <v>100</v>
      </c>
      <c r="G188" s="198" t="s">
        <v>1332</v>
      </c>
      <c r="H188" s="440" t="s">
        <v>1332</v>
      </c>
      <c r="I188" s="574" t="s">
        <v>1332</v>
      </c>
      <c r="J188" s="317" t="s">
        <v>1332</v>
      </c>
      <c r="K188" s="1077">
        <v>100</v>
      </c>
      <c r="L188" s="1077" t="s">
        <v>1332</v>
      </c>
      <c r="M188" s="1077">
        <v>0</v>
      </c>
      <c r="N188" s="1077">
        <v>66</v>
      </c>
      <c r="O188" s="1077">
        <v>46</v>
      </c>
      <c r="P188" s="1077">
        <v>20</v>
      </c>
      <c r="Q188" s="1077">
        <v>66</v>
      </c>
      <c r="R188" s="1077">
        <v>0</v>
      </c>
      <c r="S188" s="1077">
        <v>0</v>
      </c>
      <c r="T188" s="1077">
        <v>0</v>
      </c>
      <c r="U188" s="1077">
        <v>0</v>
      </c>
      <c r="V188" s="1077">
        <v>0</v>
      </c>
      <c r="W188" s="1077">
        <v>0</v>
      </c>
      <c r="X188" s="1077">
        <v>0</v>
      </c>
      <c r="Y188" s="1077">
        <v>0</v>
      </c>
      <c r="Z188" s="1077">
        <v>0</v>
      </c>
      <c r="AA188" s="1077">
        <v>0</v>
      </c>
      <c r="AB188" s="1077">
        <v>0</v>
      </c>
      <c r="AC188" s="1077">
        <v>0</v>
      </c>
      <c r="AD188" s="1077">
        <v>0</v>
      </c>
      <c r="AE188" s="1077">
        <v>0</v>
      </c>
      <c r="AF188" s="1077">
        <v>0</v>
      </c>
      <c r="AG188" s="1077">
        <v>0</v>
      </c>
      <c r="AH188" s="1077">
        <v>0</v>
      </c>
      <c r="AI188" s="1077">
        <v>0</v>
      </c>
      <c r="AJ188" s="1077">
        <v>0</v>
      </c>
      <c r="AK188" s="1077">
        <v>0</v>
      </c>
      <c r="AL188" s="1077">
        <v>0</v>
      </c>
      <c r="AM188" s="1077">
        <v>0</v>
      </c>
      <c r="AN188" s="1077">
        <v>0</v>
      </c>
      <c r="AO188" s="1077">
        <v>0</v>
      </c>
      <c r="AP188" s="1077">
        <v>0</v>
      </c>
      <c r="AQ188" s="1077">
        <v>0</v>
      </c>
      <c r="AR188" s="1077">
        <v>0</v>
      </c>
      <c r="AS188" s="1077">
        <v>0</v>
      </c>
      <c r="AT188" s="1077">
        <v>0</v>
      </c>
      <c r="AU188" s="1077">
        <v>0</v>
      </c>
      <c r="AV188" s="1077">
        <v>0</v>
      </c>
      <c r="AW188" s="1077">
        <v>0</v>
      </c>
      <c r="AX188" s="1077">
        <v>0</v>
      </c>
      <c r="AY188" s="1077" t="s">
        <v>1333</v>
      </c>
      <c r="AZ188" s="1077" t="s">
        <v>1333</v>
      </c>
      <c r="BA188" s="1077" t="s">
        <v>1333</v>
      </c>
      <c r="BB188" s="1077" t="s">
        <v>1333</v>
      </c>
      <c r="BC188" s="1077">
        <v>0</v>
      </c>
      <c r="BD188" s="1077">
        <v>0</v>
      </c>
      <c r="BE188" s="1077">
        <v>0</v>
      </c>
      <c r="BF188" s="1077">
        <v>0</v>
      </c>
      <c r="BG188" s="201" t="s">
        <v>146</v>
      </c>
      <c r="BH188" s="201" t="s">
        <v>535</v>
      </c>
      <c r="BI188" s="93" t="s">
        <v>1238</v>
      </c>
      <c r="BJ188" s="364">
        <v>121</v>
      </c>
      <c r="BK188" s="441" t="s">
        <v>1182</v>
      </c>
      <c r="BM188" s="369" t="s">
        <v>792</v>
      </c>
      <c r="BN188" s="375"/>
      <c r="BO188" s="375"/>
      <c r="BP188" s="375"/>
      <c r="BQ188" s="375"/>
      <c r="BR188" s="375"/>
      <c r="BS188" s="375"/>
      <c r="BT188" s="375"/>
      <c r="BU188" s="375"/>
      <c r="BV188" s="375"/>
      <c r="BW188" s="375"/>
      <c r="BX188" s="375"/>
      <c r="BY188" s="375"/>
      <c r="BZ188" s="375"/>
      <c r="CA188" s="375"/>
      <c r="CB188" s="375"/>
      <c r="CC188" s="43"/>
      <c r="CD188" s="43"/>
      <c r="CE188" s="43"/>
      <c r="CF188" s="43"/>
      <c r="CG188" s="43"/>
      <c r="CH188" s="43"/>
      <c r="CI188" s="43"/>
      <c r="CJ188" s="43"/>
      <c r="CK188" s="43"/>
      <c r="CL188" s="43"/>
      <c r="CM188" s="43"/>
      <c r="CN188" s="43"/>
      <c r="CO188" s="43"/>
      <c r="CP188" s="43"/>
      <c r="CQ188" s="43"/>
      <c r="CR188" s="43"/>
      <c r="CS188" s="43"/>
      <c r="CT188" s="43"/>
      <c r="CU188" s="43"/>
      <c r="CV188" s="43"/>
      <c r="CW188" s="43"/>
      <c r="CX188" s="43"/>
      <c r="CY188" s="43"/>
      <c r="CZ188" s="43"/>
      <c r="DA188" s="320"/>
      <c r="DB188" s="43"/>
      <c r="DC188" s="43"/>
      <c r="DD188" s="379"/>
      <c r="DE188" s="43"/>
      <c r="DF188" s="43"/>
      <c r="DG188" s="43"/>
      <c r="DH188" s="43"/>
      <c r="DI188" s="43"/>
      <c r="DJ188" s="43"/>
      <c r="DK188" s="43"/>
      <c r="DL188" s="43"/>
      <c r="DM188" s="43"/>
      <c r="DN188" s="43"/>
      <c r="DO188" s="43"/>
      <c r="DP188" s="43"/>
      <c r="DQ188" s="43"/>
      <c r="DR188" s="43"/>
      <c r="DS188" s="43"/>
      <c r="DT188" s="43"/>
      <c r="DU188" s="43"/>
      <c r="DV188" s="43"/>
      <c r="DW188" s="43"/>
      <c r="DX188" s="43"/>
      <c r="DY188" s="43"/>
      <c r="DZ188" s="43"/>
      <c r="EA188" s="331"/>
      <c r="EB188" s="331"/>
      <c r="EC188" s="378"/>
      <c r="ED188" s="344"/>
      <c r="EE188" s="331"/>
      <c r="EF188" s="331"/>
      <c r="EG188" s="43"/>
    </row>
    <row r="189" spans="1:137" ht="15.75">
      <c r="A189" s="68" t="s">
        <v>181</v>
      </c>
      <c r="B189" s="198" t="s">
        <v>1298</v>
      </c>
      <c r="C189" s="68" t="s">
        <v>582</v>
      </c>
      <c r="D189" s="199">
        <v>66.67</v>
      </c>
      <c r="E189" s="247">
        <v>100</v>
      </c>
      <c r="F189" s="199">
        <v>100</v>
      </c>
      <c r="G189" s="198" t="s">
        <v>1332</v>
      </c>
      <c r="H189" s="440" t="s">
        <v>1332</v>
      </c>
      <c r="I189" s="574" t="s">
        <v>1332</v>
      </c>
      <c r="J189" s="317" t="s">
        <v>1332</v>
      </c>
      <c r="K189" s="1077" t="s">
        <v>1190</v>
      </c>
      <c r="L189" s="1077" t="s">
        <v>1332</v>
      </c>
      <c r="M189" s="1077">
        <v>1</v>
      </c>
      <c r="N189" s="1077">
        <v>2</v>
      </c>
      <c r="O189" s="1077">
        <v>2</v>
      </c>
      <c r="P189" s="1077">
        <v>0</v>
      </c>
      <c r="Q189" s="1077">
        <v>2</v>
      </c>
      <c r="R189" s="1077">
        <v>0</v>
      </c>
      <c r="S189" s="1077">
        <v>0</v>
      </c>
      <c r="T189" s="1077">
        <v>0</v>
      </c>
      <c r="U189" s="1077">
        <v>0</v>
      </c>
      <c r="V189" s="1077">
        <v>0</v>
      </c>
      <c r="W189" s="1077">
        <v>0</v>
      </c>
      <c r="X189" s="1077">
        <v>0</v>
      </c>
      <c r="Y189" s="1077">
        <v>0</v>
      </c>
      <c r="Z189" s="1077">
        <v>0</v>
      </c>
      <c r="AA189" s="1077">
        <v>0</v>
      </c>
      <c r="AB189" s="1077">
        <v>0</v>
      </c>
      <c r="AC189" s="1077">
        <v>0</v>
      </c>
      <c r="AD189" s="1077">
        <v>0</v>
      </c>
      <c r="AE189" s="1077">
        <v>0</v>
      </c>
      <c r="AF189" s="1077">
        <v>0</v>
      </c>
      <c r="AG189" s="1077">
        <v>0</v>
      </c>
      <c r="AH189" s="1077">
        <v>0</v>
      </c>
      <c r="AI189" s="1077">
        <v>0</v>
      </c>
      <c r="AJ189" s="1077">
        <v>0</v>
      </c>
      <c r="AK189" s="1077">
        <v>0</v>
      </c>
      <c r="AL189" s="1077">
        <v>0</v>
      </c>
      <c r="AM189" s="1077">
        <v>0</v>
      </c>
      <c r="AN189" s="1077">
        <v>0</v>
      </c>
      <c r="AO189" s="1077">
        <v>0</v>
      </c>
      <c r="AP189" s="1077">
        <v>0</v>
      </c>
      <c r="AQ189" s="1077">
        <v>0</v>
      </c>
      <c r="AR189" s="1077">
        <v>0</v>
      </c>
      <c r="AS189" s="1077">
        <v>0</v>
      </c>
      <c r="AT189" s="1077">
        <v>0</v>
      </c>
      <c r="AU189" s="1077">
        <v>0</v>
      </c>
      <c r="AV189" s="1077">
        <v>0</v>
      </c>
      <c r="AW189" s="1077">
        <v>0</v>
      </c>
      <c r="AX189" s="1077">
        <v>0</v>
      </c>
      <c r="AY189" s="1077" t="s">
        <v>1333</v>
      </c>
      <c r="AZ189" s="1077" t="s">
        <v>1333</v>
      </c>
      <c r="BA189" s="1077" t="s">
        <v>1333</v>
      </c>
      <c r="BB189" s="1077" t="s">
        <v>1333</v>
      </c>
      <c r="BC189" s="1077">
        <v>0</v>
      </c>
      <c r="BD189" s="1077">
        <v>0</v>
      </c>
      <c r="BE189" s="1077">
        <v>0</v>
      </c>
      <c r="BF189" s="1077">
        <v>0</v>
      </c>
      <c r="BG189" s="201" t="s">
        <v>181</v>
      </c>
      <c r="BH189" s="201" t="s">
        <v>582</v>
      </c>
      <c r="BI189" s="93" t="s">
        <v>1238</v>
      </c>
      <c r="BJ189" s="364">
        <v>121</v>
      </c>
      <c r="BK189" s="441" t="s">
        <v>882</v>
      </c>
      <c r="BM189" s="369" t="s">
        <v>792</v>
      </c>
      <c r="BN189" s="375"/>
      <c r="BO189" s="375"/>
      <c r="BP189" s="375"/>
      <c r="BQ189" s="375"/>
      <c r="BR189" s="375"/>
      <c r="BS189" s="375"/>
      <c r="BT189" s="375"/>
      <c r="BU189" s="375"/>
      <c r="BV189" s="375"/>
      <c r="BW189" s="375"/>
      <c r="BX189" s="375"/>
      <c r="BY189" s="375"/>
      <c r="BZ189" s="375"/>
      <c r="CA189" s="375"/>
      <c r="CB189" s="375"/>
      <c r="CC189" s="376"/>
      <c r="CD189" s="376"/>
      <c r="CE189" s="43"/>
      <c r="CF189" s="43"/>
      <c r="CG189" s="43"/>
      <c r="CH189" s="43"/>
      <c r="CI189" s="43"/>
      <c r="CJ189" s="43"/>
      <c r="CK189" s="43"/>
      <c r="CL189" s="43"/>
      <c r="CM189" s="43"/>
      <c r="CN189" s="43"/>
      <c r="CO189" s="43"/>
      <c r="CP189" s="43"/>
      <c r="CQ189" s="43"/>
      <c r="CR189" s="43"/>
      <c r="CS189" s="43"/>
      <c r="CT189" s="43"/>
      <c r="CU189" s="43"/>
      <c r="CV189" s="43"/>
      <c r="CW189" s="43"/>
      <c r="CX189" s="43"/>
      <c r="CY189" s="43"/>
      <c r="CZ189" s="43"/>
      <c r="DA189" s="320"/>
      <c r="DB189" s="320"/>
      <c r="DC189" s="43"/>
      <c r="DD189" s="379"/>
      <c r="DE189" s="43"/>
      <c r="DF189" s="43"/>
      <c r="DG189" s="43"/>
      <c r="DH189" s="43"/>
      <c r="DI189" s="43"/>
      <c r="DJ189" s="43"/>
      <c r="DK189" s="43"/>
      <c r="DL189" s="43"/>
      <c r="DM189" s="43"/>
      <c r="DN189" s="43"/>
      <c r="DO189" s="43"/>
      <c r="DP189" s="43"/>
      <c r="DQ189" s="43"/>
      <c r="DR189" s="43"/>
      <c r="DS189" s="43"/>
      <c r="DT189" s="43"/>
      <c r="DU189" s="43"/>
      <c r="DV189" s="43"/>
      <c r="DW189" s="43"/>
      <c r="DX189" s="43"/>
      <c r="DY189" s="43"/>
      <c r="DZ189" s="43"/>
      <c r="EA189" s="331"/>
      <c r="EB189" s="331"/>
      <c r="EC189" s="378"/>
      <c r="ED189" s="344"/>
      <c r="EE189" s="331"/>
      <c r="EF189" s="331"/>
      <c r="EG189" s="43"/>
    </row>
    <row r="190" spans="1:137" ht="15.75">
      <c r="A190" s="68" t="s">
        <v>254</v>
      </c>
      <c r="B190" s="198" t="s">
        <v>1298</v>
      </c>
      <c r="C190" s="68" t="s">
        <v>804</v>
      </c>
      <c r="D190" s="199">
        <v>50</v>
      </c>
      <c r="E190" s="247">
        <v>100</v>
      </c>
      <c r="F190" s="199">
        <v>100</v>
      </c>
      <c r="G190" s="198" t="s">
        <v>1332</v>
      </c>
      <c r="H190" s="440" t="s">
        <v>1511</v>
      </c>
      <c r="I190" s="574" t="s">
        <v>1332</v>
      </c>
      <c r="J190" s="317" t="s">
        <v>1332</v>
      </c>
      <c r="K190" s="1077">
        <v>100</v>
      </c>
      <c r="L190" s="1077" t="s">
        <v>1332</v>
      </c>
      <c r="M190" s="1077">
        <v>0</v>
      </c>
      <c r="N190" s="1077">
        <v>6</v>
      </c>
      <c r="O190" s="1077">
        <v>6</v>
      </c>
      <c r="P190" s="1077">
        <v>0</v>
      </c>
      <c r="Q190" s="1077">
        <v>6</v>
      </c>
      <c r="R190" s="1077">
        <v>0</v>
      </c>
      <c r="S190" s="1077">
        <v>0</v>
      </c>
      <c r="T190" s="1077">
        <v>0</v>
      </c>
      <c r="U190" s="1077">
        <v>0</v>
      </c>
      <c r="V190" s="1077">
        <v>0</v>
      </c>
      <c r="W190" s="1077">
        <v>0</v>
      </c>
      <c r="X190" s="1077">
        <v>0</v>
      </c>
      <c r="Y190" s="1077">
        <v>0</v>
      </c>
      <c r="Z190" s="1077">
        <v>0</v>
      </c>
      <c r="AA190" s="1077">
        <v>0</v>
      </c>
      <c r="AB190" s="1077">
        <v>0</v>
      </c>
      <c r="AC190" s="1077">
        <v>0</v>
      </c>
      <c r="AD190" s="1077">
        <v>0</v>
      </c>
      <c r="AE190" s="1077">
        <v>0</v>
      </c>
      <c r="AF190" s="1077">
        <v>0</v>
      </c>
      <c r="AG190" s="1077">
        <v>0</v>
      </c>
      <c r="AH190" s="1077">
        <v>0</v>
      </c>
      <c r="AI190" s="1077">
        <v>0</v>
      </c>
      <c r="AJ190" s="1077">
        <v>0</v>
      </c>
      <c r="AK190" s="1077">
        <v>0</v>
      </c>
      <c r="AL190" s="1077">
        <v>0</v>
      </c>
      <c r="AM190" s="1077">
        <v>0</v>
      </c>
      <c r="AN190" s="1077">
        <v>0</v>
      </c>
      <c r="AO190" s="1077">
        <v>0</v>
      </c>
      <c r="AP190" s="1077">
        <v>0</v>
      </c>
      <c r="AQ190" s="1077">
        <v>0</v>
      </c>
      <c r="AR190" s="1077">
        <v>0</v>
      </c>
      <c r="AS190" s="1077">
        <v>0</v>
      </c>
      <c r="AT190" s="1077">
        <v>0</v>
      </c>
      <c r="AU190" s="1077">
        <v>0</v>
      </c>
      <c r="AV190" s="1077">
        <v>0</v>
      </c>
      <c r="AW190" s="1077">
        <v>0</v>
      </c>
      <c r="AX190" s="1077">
        <v>0</v>
      </c>
      <c r="AY190" s="1077" t="s">
        <v>1333</v>
      </c>
      <c r="AZ190" s="1077" t="s">
        <v>1333</v>
      </c>
      <c r="BA190" s="1077" t="s">
        <v>1333</v>
      </c>
      <c r="BB190" s="1077" t="s">
        <v>1333</v>
      </c>
      <c r="BC190" s="1077">
        <v>0</v>
      </c>
      <c r="BD190" s="1077">
        <v>0</v>
      </c>
      <c r="BE190" s="1077">
        <v>0</v>
      </c>
      <c r="BF190" s="1077">
        <v>0</v>
      </c>
      <c r="BG190" s="201" t="s">
        <v>254</v>
      </c>
      <c r="BH190" s="201" t="s">
        <v>804</v>
      </c>
      <c r="BI190" s="93" t="s">
        <v>1260</v>
      </c>
      <c r="BJ190" s="364">
        <v>121</v>
      </c>
      <c r="BK190" s="441" t="s">
        <v>1181</v>
      </c>
      <c r="BM190" s="369" t="s">
        <v>792</v>
      </c>
      <c r="BN190" s="375"/>
      <c r="BO190" s="375"/>
      <c r="BP190" s="375"/>
      <c r="BQ190" s="375"/>
      <c r="BR190" s="375"/>
      <c r="BS190" s="375"/>
      <c r="BT190" s="375"/>
      <c r="BU190" s="375"/>
      <c r="BV190" s="375"/>
      <c r="BW190" s="375"/>
      <c r="BX190" s="375"/>
      <c r="BY190" s="375"/>
      <c r="BZ190" s="375"/>
      <c r="CA190" s="375"/>
      <c r="CB190" s="375"/>
      <c r="CC190" s="376"/>
      <c r="CD190" s="376"/>
      <c r="CE190" s="43"/>
      <c r="CF190" s="43"/>
      <c r="CG190" s="43"/>
      <c r="CH190" s="43"/>
      <c r="CI190" s="43"/>
      <c r="CJ190" s="43"/>
      <c r="CK190" s="43"/>
      <c r="CL190" s="43"/>
      <c r="CM190" s="43"/>
      <c r="CN190" s="43"/>
      <c r="CO190" s="43"/>
      <c r="CP190" s="43"/>
      <c r="CQ190" s="43"/>
      <c r="CR190" s="43"/>
      <c r="CS190" s="43"/>
      <c r="CT190" s="43"/>
      <c r="CU190" s="43"/>
      <c r="CV190" s="43"/>
      <c r="CW190" s="43"/>
      <c r="CX190" s="43"/>
      <c r="CY190" s="43"/>
      <c r="CZ190" s="43"/>
      <c r="DA190" s="320"/>
      <c r="DB190" s="320"/>
      <c r="DC190" s="43"/>
      <c r="DD190" s="379"/>
      <c r="DE190" s="43"/>
      <c r="DF190" s="43"/>
      <c r="DG190" s="43"/>
      <c r="DH190" s="43"/>
      <c r="DI190" s="43"/>
      <c r="DJ190" s="43"/>
      <c r="DK190" s="43"/>
      <c r="DL190" s="43"/>
      <c r="DM190" s="43"/>
      <c r="DN190" s="43"/>
      <c r="DO190" s="43"/>
      <c r="DP190" s="43"/>
      <c r="DQ190" s="43"/>
      <c r="DR190" s="43"/>
      <c r="DS190" s="43"/>
      <c r="DT190" s="43"/>
      <c r="DU190" s="43"/>
      <c r="DV190" s="43"/>
      <c r="DW190" s="43"/>
      <c r="DX190" s="43"/>
      <c r="DY190" s="43"/>
      <c r="DZ190" s="43"/>
      <c r="EA190" s="331"/>
      <c r="EB190" s="331"/>
      <c r="EC190" s="378"/>
      <c r="ED190" s="344"/>
      <c r="EE190" s="331"/>
      <c r="EF190" s="331"/>
      <c r="EG190" s="43"/>
    </row>
    <row r="191" spans="1:137" ht="15.75">
      <c r="A191" s="68" t="s">
        <v>362</v>
      </c>
      <c r="B191" s="198" t="s">
        <v>1298</v>
      </c>
      <c r="C191" s="68" t="s">
        <v>594</v>
      </c>
      <c r="D191" s="199">
        <v>10</v>
      </c>
      <c r="E191" s="246">
        <v>100</v>
      </c>
      <c r="F191" s="199">
        <v>50</v>
      </c>
      <c r="G191" s="198" t="s">
        <v>1332</v>
      </c>
      <c r="H191" s="440" t="s">
        <v>1332</v>
      </c>
      <c r="I191" s="574" t="s">
        <v>1332</v>
      </c>
      <c r="J191" s="317" t="s">
        <v>1332</v>
      </c>
      <c r="K191" s="1077">
        <v>100</v>
      </c>
      <c r="L191" s="1077" t="s">
        <v>1332</v>
      </c>
      <c r="M191" s="1077">
        <v>0</v>
      </c>
      <c r="N191" s="1077">
        <v>17</v>
      </c>
      <c r="O191" s="1077">
        <v>15</v>
      </c>
      <c r="P191" s="1077">
        <v>2</v>
      </c>
      <c r="Q191" s="1077">
        <v>17</v>
      </c>
      <c r="R191" s="1077">
        <v>0</v>
      </c>
      <c r="S191" s="1077">
        <v>0</v>
      </c>
      <c r="T191" s="1077">
        <v>0</v>
      </c>
      <c r="U191" s="1077">
        <v>0</v>
      </c>
      <c r="V191" s="1077">
        <v>0</v>
      </c>
      <c r="W191" s="1077">
        <v>0</v>
      </c>
      <c r="X191" s="1077">
        <v>0</v>
      </c>
      <c r="Y191" s="1077">
        <v>0</v>
      </c>
      <c r="Z191" s="1077">
        <v>0</v>
      </c>
      <c r="AA191" s="1077">
        <v>0</v>
      </c>
      <c r="AB191" s="1077">
        <v>0</v>
      </c>
      <c r="AC191" s="1077">
        <v>0</v>
      </c>
      <c r="AD191" s="1077">
        <v>0</v>
      </c>
      <c r="AE191" s="1077">
        <v>0</v>
      </c>
      <c r="AF191" s="1077">
        <v>0</v>
      </c>
      <c r="AG191" s="1077">
        <v>0</v>
      </c>
      <c r="AH191" s="1077">
        <v>0</v>
      </c>
      <c r="AI191" s="1077">
        <v>0</v>
      </c>
      <c r="AJ191" s="1077">
        <v>0</v>
      </c>
      <c r="AK191" s="1077">
        <v>0</v>
      </c>
      <c r="AL191" s="1077">
        <v>0</v>
      </c>
      <c r="AM191" s="1077">
        <v>0</v>
      </c>
      <c r="AN191" s="1077">
        <v>0</v>
      </c>
      <c r="AO191" s="1077">
        <v>0</v>
      </c>
      <c r="AP191" s="1077">
        <v>0</v>
      </c>
      <c r="AQ191" s="1077">
        <v>0</v>
      </c>
      <c r="AR191" s="1077">
        <v>0</v>
      </c>
      <c r="AS191" s="1077">
        <v>0</v>
      </c>
      <c r="AT191" s="1077">
        <v>0</v>
      </c>
      <c r="AU191" s="1077">
        <v>0</v>
      </c>
      <c r="AV191" s="1077">
        <v>0</v>
      </c>
      <c r="AW191" s="1077">
        <v>0</v>
      </c>
      <c r="AX191" s="1077">
        <v>0</v>
      </c>
      <c r="AY191" s="1077" t="s">
        <v>1333</v>
      </c>
      <c r="AZ191" s="1077" t="s">
        <v>1333</v>
      </c>
      <c r="BA191" s="1077" t="s">
        <v>1333</v>
      </c>
      <c r="BB191" s="1077" t="s">
        <v>1333</v>
      </c>
      <c r="BC191" s="1077">
        <v>0</v>
      </c>
      <c r="BD191" s="1077">
        <v>0</v>
      </c>
      <c r="BE191" s="1077">
        <v>0</v>
      </c>
      <c r="BF191" s="1077">
        <v>0</v>
      </c>
      <c r="BG191" s="201" t="s">
        <v>362</v>
      </c>
      <c r="BH191" s="201" t="s">
        <v>594</v>
      </c>
      <c r="BI191" s="93" t="s">
        <v>1238</v>
      </c>
      <c r="BJ191" s="364">
        <v>121</v>
      </c>
      <c r="BK191" s="441" t="s">
        <v>1181</v>
      </c>
      <c r="BM191" s="369" t="s">
        <v>792</v>
      </c>
      <c r="BN191" s="375"/>
      <c r="BO191" s="375"/>
      <c r="BP191" s="375"/>
      <c r="BQ191" s="375"/>
      <c r="BR191" s="375"/>
      <c r="BS191" s="375"/>
      <c r="BT191" s="375"/>
      <c r="BU191" s="375"/>
      <c r="BV191" s="375"/>
      <c r="BW191" s="375"/>
      <c r="BX191" s="375"/>
      <c r="BY191" s="375"/>
      <c r="BZ191" s="375"/>
      <c r="CA191" s="375"/>
      <c r="CB191" s="375"/>
      <c r="CC191" s="376"/>
      <c r="CD191" s="376"/>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320"/>
      <c r="DB191" s="320"/>
      <c r="DC191" s="43"/>
      <c r="DD191" s="377"/>
      <c r="DE191" s="43"/>
      <c r="DF191" s="43"/>
      <c r="DG191" s="43"/>
      <c r="DH191" s="43"/>
      <c r="DI191" s="43"/>
      <c r="DJ191" s="43"/>
      <c r="DK191" s="43"/>
      <c r="DL191" s="43"/>
      <c r="DM191" s="43"/>
      <c r="DN191" s="43"/>
      <c r="DO191" s="43"/>
      <c r="DP191" s="43"/>
      <c r="DQ191" s="43"/>
      <c r="DR191" s="43"/>
      <c r="DS191" s="43"/>
      <c r="DT191" s="43"/>
      <c r="DU191" s="43"/>
      <c r="DV191" s="43"/>
      <c r="DW191" s="43"/>
      <c r="DX191" s="43"/>
      <c r="DY191" s="43"/>
      <c r="DZ191" s="43"/>
      <c r="EA191" s="331"/>
      <c r="EB191" s="331"/>
      <c r="EC191" s="378"/>
      <c r="ED191" s="344"/>
      <c r="EE191" s="331"/>
      <c r="EF191" s="331"/>
      <c r="EG191" s="43"/>
    </row>
    <row r="192" spans="1:137" ht="15.75">
      <c r="A192" s="68" t="s">
        <v>496</v>
      </c>
      <c r="B192" s="239" t="s">
        <v>1297</v>
      </c>
      <c r="C192" s="68" t="s">
        <v>755</v>
      </c>
      <c r="D192" s="199" t="s">
        <v>1190</v>
      </c>
      <c r="E192" s="203" t="s">
        <v>1190</v>
      </c>
      <c r="F192" s="199" t="s">
        <v>1190</v>
      </c>
      <c r="G192" s="198" t="s">
        <v>1190</v>
      </c>
      <c r="H192" s="440" t="s">
        <v>1190</v>
      </c>
      <c r="I192" s="574" t="s">
        <v>1972</v>
      </c>
      <c r="J192" s="317" t="s">
        <v>1190</v>
      </c>
      <c r="K192" s="1077" t="s">
        <v>1190</v>
      </c>
      <c r="L192" s="1077" t="s">
        <v>1190</v>
      </c>
      <c r="M192" s="1077">
        <v>0</v>
      </c>
      <c r="N192" s="1077">
        <v>0</v>
      </c>
      <c r="O192" s="1077">
        <v>0</v>
      </c>
      <c r="P192" s="1077">
        <v>0</v>
      </c>
      <c r="Q192" s="1077">
        <v>0</v>
      </c>
      <c r="R192" s="1077">
        <v>0</v>
      </c>
      <c r="S192" s="1077">
        <v>0</v>
      </c>
      <c r="T192" s="1077">
        <v>0</v>
      </c>
      <c r="U192" s="1077">
        <v>0</v>
      </c>
      <c r="V192" s="1077">
        <v>0</v>
      </c>
      <c r="W192" s="1077">
        <v>0</v>
      </c>
      <c r="X192" s="1077">
        <v>0</v>
      </c>
      <c r="Y192" s="1077">
        <v>0</v>
      </c>
      <c r="Z192" s="1077">
        <v>0</v>
      </c>
      <c r="AA192" s="1077">
        <v>0</v>
      </c>
      <c r="AB192" s="1077">
        <v>0</v>
      </c>
      <c r="AC192" s="1077">
        <v>0</v>
      </c>
      <c r="AD192" s="1077">
        <v>0</v>
      </c>
      <c r="AE192" s="1077">
        <v>0</v>
      </c>
      <c r="AF192" s="1077">
        <v>0</v>
      </c>
      <c r="AG192" s="1077">
        <v>0</v>
      </c>
      <c r="AH192" s="1077">
        <v>0</v>
      </c>
      <c r="AI192" s="1077">
        <v>0</v>
      </c>
      <c r="AJ192" s="1077">
        <v>0</v>
      </c>
      <c r="AK192" s="1077">
        <v>0</v>
      </c>
      <c r="AL192" s="1077">
        <v>0</v>
      </c>
      <c r="AM192" s="1077">
        <v>0</v>
      </c>
      <c r="AN192" s="1077">
        <v>0</v>
      </c>
      <c r="AO192" s="1077">
        <v>0</v>
      </c>
      <c r="AP192" s="1077">
        <v>0</v>
      </c>
      <c r="AQ192" s="1077">
        <v>0</v>
      </c>
      <c r="AR192" s="1077">
        <v>0</v>
      </c>
      <c r="AS192" s="1077">
        <v>0</v>
      </c>
      <c r="AT192" s="1077">
        <v>0</v>
      </c>
      <c r="AU192" s="1077">
        <v>0</v>
      </c>
      <c r="AV192" s="1077">
        <v>0</v>
      </c>
      <c r="AW192" s="1077">
        <v>0</v>
      </c>
      <c r="AX192" s="1077">
        <v>0</v>
      </c>
      <c r="AY192" s="1077" t="s">
        <v>1333</v>
      </c>
      <c r="AZ192" s="1077" t="s">
        <v>1333</v>
      </c>
      <c r="BA192" s="1077" t="s">
        <v>1333</v>
      </c>
      <c r="BB192" s="1077" t="s">
        <v>1333</v>
      </c>
      <c r="BC192" s="1077">
        <v>0</v>
      </c>
      <c r="BD192" s="1077">
        <v>0</v>
      </c>
      <c r="BE192" s="1077">
        <v>0</v>
      </c>
      <c r="BF192" s="1077">
        <v>0</v>
      </c>
      <c r="BG192" s="201" t="s">
        <v>496</v>
      </c>
      <c r="BH192" s="201" t="s">
        <v>755</v>
      </c>
      <c r="BI192" s="93" t="s">
        <v>1256</v>
      </c>
      <c r="BJ192" s="364">
        <v>189</v>
      </c>
      <c r="BK192" s="441" t="s">
        <v>1180</v>
      </c>
      <c r="BL192" s="331"/>
      <c r="BM192" s="369" t="s">
        <v>792</v>
      </c>
      <c r="BN192" s="375"/>
      <c r="BO192" s="375"/>
      <c r="BP192" s="375"/>
      <c r="BQ192" s="375"/>
      <c r="BR192" s="375"/>
      <c r="BS192" s="375"/>
      <c r="BT192" s="375"/>
      <c r="BU192" s="375"/>
      <c r="BV192" s="375"/>
      <c r="BW192" s="375"/>
      <c r="BX192" s="375"/>
      <c r="BY192" s="375"/>
      <c r="BZ192" s="375"/>
      <c r="CA192" s="375"/>
      <c r="CB192" s="375"/>
      <c r="CC192" s="376"/>
      <c r="CD192" s="376"/>
      <c r="CE192" s="43"/>
      <c r="CF192" s="43"/>
      <c r="CG192" s="43"/>
      <c r="CH192" s="43"/>
      <c r="CI192" s="43"/>
      <c r="CJ192" s="43"/>
      <c r="CK192" s="43"/>
      <c r="CL192" s="43"/>
      <c r="CM192" s="43"/>
      <c r="CN192" s="43"/>
      <c r="CO192" s="43"/>
      <c r="CP192" s="43"/>
      <c r="CQ192" s="43"/>
      <c r="CR192" s="43"/>
      <c r="CS192" s="43"/>
      <c r="CT192" s="43"/>
      <c r="CU192" s="43"/>
      <c r="CV192" s="43"/>
      <c r="CW192" s="43"/>
      <c r="CX192" s="43"/>
      <c r="CY192" s="43"/>
      <c r="CZ192" s="43"/>
      <c r="DA192" s="320"/>
      <c r="DB192" s="320"/>
      <c r="DC192" s="43"/>
      <c r="DD192" s="377"/>
      <c r="DE192" s="43"/>
      <c r="DF192" s="43"/>
      <c r="DG192" s="43"/>
      <c r="DH192" s="43"/>
      <c r="DI192" s="43"/>
      <c r="DJ192" s="43"/>
      <c r="DK192" s="43"/>
      <c r="DL192" s="43"/>
      <c r="DM192" s="43"/>
      <c r="DN192" s="43"/>
      <c r="DO192" s="43"/>
      <c r="DP192" s="43"/>
      <c r="DQ192" s="43"/>
      <c r="DR192" s="43"/>
      <c r="DS192" s="43"/>
      <c r="DT192" s="43"/>
      <c r="DU192" s="43"/>
      <c r="DV192" s="43"/>
      <c r="DW192" s="43"/>
      <c r="DX192" s="43"/>
      <c r="DY192" s="43"/>
      <c r="DZ192" s="43"/>
      <c r="EA192" s="331"/>
      <c r="EB192" s="331"/>
      <c r="EC192" s="378"/>
      <c r="ED192" s="344"/>
      <c r="EE192" s="331"/>
      <c r="EF192" s="331"/>
      <c r="EG192" s="43"/>
    </row>
    <row r="193" spans="1:137" ht="15.75">
      <c r="A193" s="68" t="s">
        <v>62</v>
      </c>
      <c r="B193" s="239" t="s">
        <v>1297</v>
      </c>
      <c r="C193" s="68" t="s">
        <v>513</v>
      </c>
      <c r="D193" s="199">
        <v>0</v>
      </c>
      <c r="E193" s="203">
        <v>100</v>
      </c>
      <c r="F193" s="199" t="s">
        <v>1190</v>
      </c>
      <c r="G193" s="198" t="s">
        <v>1332</v>
      </c>
      <c r="H193" s="440" t="s">
        <v>1332</v>
      </c>
      <c r="I193" s="574" t="s">
        <v>1332</v>
      </c>
      <c r="J193" s="317" t="s">
        <v>1332</v>
      </c>
      <c r="K193" s="1077" t="s">
        <v>1190</v>
      </c>
      <c r="L193" s="1077" t="s">
        <v>1332</v>
      </c>
      <c r="M193" s="1077">
        <v>0</v>
      </c>
      <c r="N193" s="1077">
        <v>2</v>
      </c>
      <c r="O193" s="1077">
        <v>2</v>
      </c>
      <c r="P193" s="1077">
        <v>0</v>
      </c>
      <c r="Q193" s="1077">
        <v>2</v>
      </c>
      <c r="R193" s="1077">
        <v>0</v>
      </c>
      <c r="S193" s="1077">
        <v>0</v>
      </c>
      <c r="T193" s="1077">
        <v>0</v>
      </c>
      <c r="U193" s="1077">
        <v>0</v>
      </c>
      <c r="V193" s="1077">
        <v>0</v>
      </c>
      <c r="W193" s="1077">
        <v>0</v>
      </c>
      <c r="X193" s="1077">
        <v>0</v>
      </c>
      <c r="Y193" s="1077">
        <v>0</v>
      </c>
      <c r="Z193" s="1077">
        <v>0</v>
      </c>
      <c r="AA193" s="1077">
        <v>0</v>
      </c>
      <c r="AB193" s="1077">
        <v>0</v>
      </c>
      <c r="AC193" s="1077">
        <v>0</v>
      </c>
      <c r="AD193" s="1077">
        <v>0</v>
      </c>
      <c r="AE193" s="1077">
        <v>0</v>
      </c>
      <c r="AF193" s="1077">
        <v>0</v>
      </c>
      <c r="AG193" s="1077">
        <v>0</v>
      </c>
      <c r="AH193" s="1077">
        <v>0</v>
      </c>
      <c r="AI193" s="1077">
        <v>0</v>
      </c>
      <c r="AJ193" s="1077">
        <v>0</v>
      </c>
      <c r="AK193" s="1077">
        <v>0</v>
      </c>
      <c r="AL193" s="1077">
        <v>0</v>
      </c>
      <c r="AM193" s="1077">
        <v>0</v>
      </c>
      <c r="AN193" s="1077">
        <v>0</v>
      </c>
      <c r="AO193" s="1077">
        <v>0</v>
      </c>
      <c r="AP193" s="1077">
        <v>0</v>
      </c>
      <c r="AQ193" s="1077">
        <v>0</v>
      </c>
      <c r="AR193" s="1077">
        <v>0</v>
      </c>
      <c r="AS193" s="1077">
        <v>0</v>
      </c>
      <c r="AT193" s="1077">
        <v>0</v>
      </c>
      <c r="AU193" s="1077">
        <v>0</v>
      </c>
      <c r="AV193" s="1077">
        <v>0</v>
      </c>
      <c r="AW193" s="1077">
        <v>0</v>
      </c>
      <c r="AX193" s="1077">
        <v>0</v>
      </c>
      <c r="AY193" s="1077" t="s">
        <v>1333</v>
      </c>
      <c r="AZ193" s="1077" t="s">
        <v>1333</v>
      </c>
      <c r="BA193" s="1077" t="s">
        <v>1333</v>
      </c>
      <c r="BB193" s="1077" t="s">
        <v>1333</v>
      </c>
      <c r="BC193" s="1077">
        <v>0</v>
      </c>
      <c r="BD193" s="1077">
        <v>0</v>
      </c>
      <c r="BE193" s="1077">
        <v>0</v>
      </c>
      <c r="BF193" s="1077">
        <v>0</v>
      </c>
      <c r="BG193" s="201" t="s">
        <v>62</v>
      </c>
      <c r="BH193" s="201" t="s">
        <v>513</v>
      </c>
      <c r="BI193" s="93" t="s">
        <v>1256</v>
      </c>
      <c r="BJ193" s="364">
        <v>189</v>
      </c>
      <c r="BK193" s="441" t="s">
        <v>882</v>
      </c>
      <c r="BM193" s="369" t="s">
        <v>792</v>
      </c>
      <c r="BN193" s="375"/>
      <c r="BO193" s="375"/>
      <c r="BP193" s="375"/>
      <c r="BQ193" s="375"/>
      <c r="BR193" s="375"/>
      <c r="BS193" s="375"/>
      <c r="BT193" s="375"/>
      <c r="BU193" s="375"/>
      <c r="BV193" s="375"/>
      <c r="BW193" s="375"/>
      <c r="BX193" s="375"/>
      <c r="BY193" s="375"/>
      <c r="BZ193" s="375"/>
      <c r="CA193" s="375"/>
      <c r="CB193" s="375"/>
      <c r="CC193" s="376"/>
      <c r="CD193" s="376"/>
      <c r="CE193" s="43"/>
      <c r="CF193" s="43"/>
      <c r="CG193" s="43"/>
      <c r="CH193" s="43"/>
      <c r="CI193" s="43"/>
      <c r="CJ193" s="43"/>
      <c r="CK193" s="43"/>
      <c r="CL193" s="43"/>
      <c r="CM193" s="43"/>
      <c r="CN193" s="43"/>
      <c r="CO193" s="43"/>
      <c r="CP193" s="43"/>
      <c r="CQ193" s="43"/>
      <c r="CR193" s="43"/>
      <c r="CS193" s="43"/>
      <c r="CT193" s="43"/>
      <c r="CU193" s="43"/>
      <c r="CV193" s="43"/>
      <c r="CW193" s="43"/>
      <c r="CX193" s="43"/>
      <c r="CY193" s="43"/>
      <c r="CZ193" s="43"/>
      <c r="DA193" s="320"/>
      <c r="DB193" s="320"/>
      <c r="DC193" s="43"/>
      <c r="DD193" s="379"/>
      <c r="DE193" s="43"/>
      <c r="DF193" s="43"/>
      <c r="DG193" s="43"/>
      <c r="DH193" s="43"/>
      <c r="DI193" s="43"/>
      <c r="DJ193" s="43"/>
      <c r="DK193" s="43"/>
      <c r="DL193" s="43"/>
      <c r="DM193" s="43"/>
      <c r="DN193" s="43"/>
      <c r="DO193" s="43"/>
      <c r="DP193" s="43"/>
      <c r="DQ193" s="43"/>
      <c r="DR193" s="43"/>
      <c r="DS193" s="43"/>
      <c r="DT193" s="43"/>
      <c r="DU193" s="43"/>
      <c r="DV193" s="43"/>
      <c r="DW193" s="43"/>
      <c r="DX193" s="43"/>
      <c r="DY193" s="43"/>
      <c r="DZ193" s="43"/>
      <c r="EA193" s="331"/>
      <c r="EB193" s="331"/>
      <c r="EC193" s="378"/>
      <c r="ED193" s="344"/>
      <c r="EE193" s="331"/>
      <c r="EF193" s="331"/>
      <c r="EG193" s="43"/>
    </row>
    <row r="194" spans="1:137" ht="15.75">
      <c r="A194" s="68" t="s">
        <v>409</v>
      </c>
      <c r="B194" s="198" t="s">
        <v>1297</v>
      </c>
      <c r="C194" s="68" t="s">
        <v>639</v>
      </c>
      <c r="D194" s="199">
        <v>100</v>
      </c>
      <c r="E194" s="203" t="s">
        <v>1190</v>
      </c>
      <c r="F194" s="199" t="s">
        <v>1190</v>
      </c>
      <c r="G194" s="198" t="s">
        <v>1190</v>
      </c>
      <c r="H194" s="440" t="s">
        <v>1332</v>
      </c>
      <c r="I194" s="574" t="s">
        <v>1332</v>
      </c>
      <c r="J194" s="317" t="s">
        <v>1332</v>
      </c>
      <c r="K194" s="1077" t="s">
        <v>1190</v>
      </c>
      <c r="L194" s="1077" t="s">
        <v>1190</v>
      </c>
      <c r="M194" s="1077">
        <v>0</v>
      </c>
      <c r="N194" s="1077">
        <v>0</v>
      </c>
      <c r="O194" s="1077">
        <v>0</v>
      </c>
      <c r="P194" s="1077">
        <v>0</v>
      </c>
      <c r="Q194" s="1077">
        <v>0</v>
      </c>
      <c r="R194" s="1077">
        <v>0</v>
      </c>
      <c r="S194" s="1077">
        <v>0</v>
      </c>
      <c r="T194" s="1077">
        <v>0</v>
      </c>
      <c r="U194" s="1077">
        <v>0</v>
      </c>
      <c r="V194" s="1077">
        <v>0</v>
      </c>
      <c r="W194" s="1077">
        <v>0</v>
      </c>
      <c r="X194" s="1077">
        <v>0</v>
      </c>
      <c r="Y194" s="1077">
        <v>0</v>
      </c>
      <c r="Z194" s="1077">
        <v>0</v>
      </c>
      <c r="AA194" s="1077">
        <v>0</v>
      </c>
      <c r="AB194" s="1077">
        <v>0</v>
      </c>
      <c r="AC194" s="1077">
        <v>0</v>
      </c>
      <c r="AD194" s="1077">
        <v>0</v>
      </c>
      <c r="AE194" s="1077">
        <v>0</v>
      </c>
      <c r="AF194" s="1077">
        <v>0</v>
      </c>
      <c r="AG194" s="1077">
        <v>0</v>
      </c>
      <c r="AH194" s="1077">
        <v>0</v>
      </c>
      <c r="AI194" s="1077">
        <v>0</v>
      </c>
      <c r="AJ194" s="1077">
        <v>0</v>
      </c>
      <c r="AK194" s="1077">
        <v>0</v>
      </c>
      <c r="AL194" s="1077">
        <v>0</v>
      </c>
      <c r="AM194" s="1077">
        <v>0</v>
      </c>
      <c r="AN194" s="1077">
        <v>0</v>
      </c>
      <c r="AO194" s="1077">
        <v>0</v>
      </c>
      <c r="AP194" s="1077">
        <v>0</v>
      </c>
      <c r="AQ194" s="1077">
        <v>0</v>
      </c>
      <c r="AR194" s="1077">
        <v>0</v>
      </c>
      <c r="AS194" s="1077">
        <v>0</v>
      </c>
      <c r="AT194" s="1077">
        <v>0</v>
      </c>
      <c r="AU194" s="1077">
        <v>0</v>
      </c>
      <c r="AV194" s="1077">
        <v>0</v>
      </c>
      <c r="AW194" s="1077">
        <v>0</v>
      </c>
      <c r="AX194" s="1077">
        <v>0</v>
      </c>
      <c r="AY194" s="1077" t="s">
        <v>1333</v>
      </c>
      <c r="AZ194" s="1077" t="s">
        <v>1333</v>
      </c>
      <c r="BA194" s="1077" t="s">
        <v>1333</v>
      </c>
      <c r="BB194" s="1077" t="s">
        <v>1333</v>
      </c>
      <c r="BC194" s="1077">
        <v>0</v>
      </c>
      <c r="BD194" s="1077">
        <v>0</v>
      </c>
      <c r="BE194" s="1077">
        <v>0</v>
      </c>
      <c r="BF194" s="1077">
        <v>0</v>
      </c>
      <c r="BG194" s="201" t="s">
        <v>409</v>
      </c>
      <c r="BH194" s="201" t="s">
        <v>639</v>
      </c>
      <c r="BI194" s="93" t="s">
        <v>1256</v>
      </c>
      <c r="BJ194" s="364">
        <v>189</v>
      </c>
      <c r="BK194" s="441" t="s">
        <v>1179</v>
      </c>
      <c r="BL194" s="331"/>
      <c r="BM194" s="369" t="s">
        <v>792</v>
      </c>
      <c r="BN194" s="375"/>
      <c r="BO194" s="375"/>
      <c r="BP194" s="375"/>
      <c r="BQ194" s="375"/>
      <c r="BR194" s="375"/>
      <c r="BS194" s="375"/>
      <c r="BT194" s="375"/>
      <c r="BU194" s="375"/>
      <c r="BV194" s="375"/>
      <c r="BW194" s="375"/>
      <c r="BX194" s="375"/>
      <c r="BY194" s="375"/>
      <c r="BZ194" s="375"/>
      <c r="CA194" s="375"/>
      <c r="CB194" s="375"/>
      <c r="CC194" s="376"/>
      <c r="CD194" s="376"/>
      <c r="CE194" s="43"/>
      <c r="CF194" s="43"/>
      <c r="CG194" s="43"/>
      <c r="CH194" s="43"/>
      <c r="CI194" s="43"/>
      <c r="CJ194" s="43"/>
      <c r="CK194" s="43"/>
      <c r="CL194" s="43"/>
      <c r="CM194" s="43"/>
      <c r="CN194" s="43"/>
      <c r="CO194" s="43"/>
      <c r="CP194" s="43"/>
      <c r="CQ194" s="43"/>
      <c r="CR194" s="43"/>
      <c r="CS194" s="43"/>
      <c r="CT194" s="43"/>
      <c r="CU194" s="43"/>
      <c r="CV194" s="43"/>
      <c r="CW194" s="43"/>
      <c r="CX194" s="43"/>
      <c r="CY194" s="43"/>
      <c r="CZ194" s="43"/>
      <c r="DA194" s="320"/>
      <c r="DB194" s="320"/>
      <c r="DC194" s="43"/>
      <c r="DD194" s="379"/>
      <c r="DE194" s="43"/>
      <c r="DF194" s="43"/>
      <c r="DG194" s="43"/>
      <c r="DH194" s="43"/>
      <c r="DI194" s="43"/>
      <c r="DJ194" s="43"/>
      <c r="DK194" s="43"/>
      <c r="DL194" s="43"/>
      <c r="DM194" s="43"/>
      <c r="DN194" s="43"/>
      <c r="DO194" s="43"/>
      <c r="DP194" s="43"/>
      <c r="DQ194" s="43"/>
      <c r="DR194" s="43"/>
      <c r="DS194" s="43"/>
      <c r="DT194" s="43"/>
      <c r="DU194" s="43"/>
      <c r="DV194" s="43"/>
      <c r="DW194" s="43"/>
      <c r="DX194" s="43"/>
      <c r="DY194" s="43"/>
      <c r="DZ194" s="43"/>
      <c r="EA194" s="331"/>
      <c r="EB194" s="331"/>
      <c r="EC194" s="378"/>
      <c r="ED194" s="344"/>
      <c r="EE194" s="331"/>
      <c r="EF194" s="331"/>
      <c r="EG194" s="43"/>
    </row>
    <row r="195" spans="1:137" ht="15.75">
      <c r="A195" s="68" t="s">
        <v>483</v>
      </c>
      <c r="B195" s="198" t="s">
        <v>1297</v>
      </c>
      <c r="C195" s="68" t="s">
        <v>748</v>
      </c>
      <c r="D195" s="199" t="s">
        <v>1190</v>
      </c>
      <c r="E195" s="247">
        <v>100</v>
      </c>
      <c r="F195" s="199">
        <v>100</v>
      </c>
      <c r="G195" s="198" t="s">
        <v>1332</v>
      </c>
      <c r="H195" s="440" t="s">
        <v>1332</v>
      </c>
      <c r="I195" s="574" t="s">
        <v>1332</v>
      </c>
      <c r="J195" s="317" t="s">
        <v>1190</v>
      </c>
      <c r="K195" s="1077" t="s">
        <v>1190</v>
      </c>
      <c r="L195" s="1077" t="s">
        <v>1332</v>
      </c>
      <c r="M195" s="1077">
        <v>0</v>
      </c>
      <c r="N195" s="1077">
        <v>2</v>
      </c>
      <c r="O195" s="1077">
        <v>0</v>
      </c>
      <c r="P195" s="1077">
        <v>0</v>
      </c>
      <c r="Q195" s="1077">
        <v>0</v>
      </c>
      <c r="R195" s="1077">
        <v>0</v>
      </c>
      <c r="S195" s="1077">
        <v>1</v>
      </c>
      <c r="T195" s="1077">
        <v>0</v>
      </c>
      <c r="U195" s="1077">
        <v>0</v>
      </c>
      <c r="V195" s="1077">
        <v>0</v>
      </c>
      <c r="W195" s="1077">
        <v>0</v>
      </c>
      <c r="X195" s="1077">
        <v>0</v>
      </c>
      <c r="Y195" s="1077">
        <v>0</v>
      </c>
      <c r="Z195" s="1077">
        <v>0</v>
      </c>
      <c r="AA195" s="1077">
        <v>0</v>
      </c>
      <c r="AB195" s="1077">
        <v>0</v>
      </c>
      <c r="AC195" s="1077">
        <v>0</v>
      </c>
      <c r="AD195" s="1077">
        <v>0</v>
      </c>
      <c r="AE195" s="1077">
        <v>0</v>
      </c>
      <c r="AF195" s="1077">
        <v>0</v>
      </c>
      <c r="AG195" s="1077">
        <v>0</v>
      </c>
      <c r="AH195" s="1077">
        <v>0</v>
      </c>
      <c r="AI195" s="1077">
        <v>0</v>
      </c>
      <c r="AJ195" s="1077">
        <v>0</v>
      </c>
      <c r="AK195" s="1077">
        <v>0</v>
      </c>
      <c r="AL195" s="1077">
        <v>0</v>
      </c>
      <c r="AM195" s="1077">
        <v>0</v>
      </c>
      <c r="AN195" s="1077">
        <v>1</v>
      </c>
      <c r="AO195" s="1077">
        <v>0</v>
      </c>
      <c r="AP195" s="1077">
        <v>0</v>
      </c>
      <c r="AQ195" s="1077">
        <v>0</v>
      </c>
      <c r="AR195" s="1077">
        <v>0</v>
      </c>
      <c r="AS195" s="1077">
        <v>0</v>
      </c>
      <c r="AT195" s="1077">
        <v>0</v>
      </c>
      <c r="AU195" s="1077">
        <v>0</v>
      </c>
      <c r="AV195" s="1077">
        <v>0</v>
      </c>
      <c r="AW195" s="1077">
        <v>0</v>
      </c>
      <c r="AX195" s="1077">
        <v>0</v>
      </c>
      <c r="AY195" s="1077" t="s">
        <v>3054</v>
      </c>
      <c r="AZ195" s="1077" t="s">
        <v>1333</v>
      </c>
      <c r="BA195" s="1077" t="s">
        <v>1333</v>
      </c>
      <c r="BB195" s="1077" t="s">
        <v>1333</v>
      </c>
      <c r="BC195" s="1077">
        <v>0</v>
      </c>
      <c r="BD195" s="1077">
        <v>1</v>
      </c>
      <c r="BE195" s="1077">
        <v>0</v>
      </c>
      <c r="BF195" s="1077">
        <v>1</v>
      </c>
      <c r="BG195" s="201" t="s">
        <v>483</v>
      </c>
      <c r="BH195" s="201" t="s">
        <v>748</v>
      </c>
      <c r="BI195" s="93" t="s">
        <v>1256</v>
      </c>
      <c r="BJ195" s="364">
        <v>189</v>
      </c>
      <c r="BK195" s="441" t="s">
        <v>882</v>
      </c>
      <c r="BM195" s="369" t="s">
        <v>792</v>
      </c>
      <c r="BN195" s="375"/>
      <c r="BO195" s="375"/>
      <c r="BP195" s="375"/>
      <c r="BQ195" s="375"/>
      <c r="BR195" s="375"/>
      <c r="BS195" s="375"/>
      <c r="BT195" s="375"/>
      <c r="BU195" s="375"/>
      <c r="BV195" s="375"/>
      <c r="BW195" s="375"/>
      <c r="BX195" s="375"/>
      <c r="BY195" s="375"/>
      <c r="BZ195" s="375"/>
      <c r="CA195" s="375"/>
      <c r="CB195" s="375"/>
      <c r="CC195" s="376"/>
      <c r="CD195" s="376"/>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320"/>
      <c r="DB195" s="320"/>
      <c r="DC195" s="43"/>
      <c r="DD195" s="377"/>
      <c r="DE195" s="43"/>
      <c r="DF195" s="43"/>
      <c r="DG195" s="43"/>
      <c r="DH195" s="43"/>
      <c r="DI195" s="43"/>
      <c r="DJ195" s="43"/>
      <c r="DK195" s="43"/>
      <c r="DL195" s="43"/>
      <c r="DM195" s="43"/>
      <c r="DN195" s="43"/>
      <c r="DO195" s="43"/>
      <c r="DP195" s="43"/>
      <c r="DQ195" s="43"/>
      <c r="DR195" s="43"/>
      <c r="DS195" s="43"/>
      <c r="DT195" s="43"/>
      <c r="DU195" s="43"/>
      <c r="DV195" s="43"/>
      <c r="DW195" s="43"/>
      <c r="DX195" s="43"/>
      <c r="DY195" s="43"/>
      <c r="DZ195" s="43"/>
      <c r="EA195" s="331"/>
      <c r="EB195" s="331"/>
      <c r="EC195" s="378"/>
      <c r="ED195" s="344"/>
      <c r="EE195" s="331"/>
      <c r="EF195" s="331"/>
      <c r="EG195" s="43"/>
    </row>
    <row r="196" spans="1:137" ht="15.75">
      <c r="A196" s="68" t="s">
        <v>1113</v>
      </c>
      <c r="B196" s="198" t="s">
        <v>1297</v>
      </c>
      <c r="C196" s="68" t="s">
        <v>564</v>
      </c>
      <c r="D196" s="199">
        <v>100</v>
      </c>
      <c r="E196" s="247">
        <v>100</v>
      </c>
      <c r="F196" s="199">
        <v>100</v>
      </c>
      <c r="G196" s="198" t="s">
        <v>1190</v>
      </c>
      <c r="H196" s="440" t="s">
        <v>1332</v>
      </c>
      <c r="I196" s="574" t="s">
        <v>1972</v>
      </c>
      <c r="J196" s="317" t="s">
        <v>1190</v>
      </c>
      <c r="K196" s="1077" t="s">
        <v>1190</v>
      </c>
      <c r="L196" s="1077" t="s">
        <v>1332</v>
      </c>
      <c r="M196" s="1077">
        <v>0</v>
      </c>
      <c r="N196" s="1077">
        <v>1</v>
      </c>
      <c r="O196" s="1077">
        <v>1</v>
      </c>
      <c r="P196" s="1077">
        <v>0</v>
      </c>
      <c r="Q196" s="1077">
        <v>1</v>
      </c>
      <c r="R196" s="1077">
        <v>0</v>
      </c>
      <c r="S196" s="1077">
        <v>0</v>
      </c>
      <c r="T196" s="1077">
        <v>0</v>
      </c>
      <c r="U196" s="1077">
        <v>0</v>
      </c>
      <c r="V196" s="1077">
        <v>0</v>
      </c>
      <c r="W196" s="1077">
        <v>0</v>
      </c>
      <c r="X196" s="1077">
        <v>0</v>
      </c>
      <c r="Y196" s="1077">
        <v>0</v>
      </c>
      <c r="Z196" s="1077">
        <v>0</v>
      </c>
      <c r="AA196" s="1077">
        <v>0</v>
      </c>
      <c r="AB196" s="1077">
        <v>0</v>
      </c>
      <c r="AC196" s="1077">
        <v>0</v>
      </c>
      <c r="AD196" s="1077">
        <v>0</v>
      </c>
      <c r="AE196" s="1077">
        <v>0</v>
      </c>
      <c r="AF196" s="1077">
        <v>0</v>
      </c>
      <c r="AG196" s="1077">
        <v>0</v>
      </c>
      <c r="AH196" s="1077">
        <v>0</v>
      </c>
      <c r="AI196" s="1077">
        <v>0</v>
      </c>
      <c r="AJ196" s="1077">
        <v>0</v>
      </c>
      <c r="AK196" s="1077">
        <v>0</v>
      </c>
      <c r="AL196" s="1077">
        <v>0</v>
      </c>
      <c r="AM196" s="1077">
        <v>0</v>
      </c>
      <c r="AN196" s="1077">
        <v>0</v>
      </c>
      <c r="AO196" s="1077">
        <v>0</v>
      </c>
      <c r="AP196" s="1077">
        <v>0</v>
      </c>
      <c r="AQ196" s="1077">
        <v>0</v>
      </c>
      <c r="AR196" s="1077">
        <v>0</v>
      </c>
      <c r="AS196" s="1077">
        <v>0</v>
      </c>
      <c r="AT196" s="1077">
        <v>0</v>
      </c>
      <c r="AU196" s="1077">
        <v>0</v>
      </c>
      <c r="AV196" s="1077">
        <v>0</v>
      </c>
      <c r="AW196" s="1077">
        <v>0</v>
      </c>
      <c r="AX196" s="1077">
        <v>0</v>
      </c>
      <c r="AY196" s="1077" t="s">
        <v>1333</v>
      </c>
      <c r="AZ196" s="1077" t="s">
        <v>1333</v>
      </c>
      <c r="BA196" s="1077" t="s">
        <v>1333</v>
      </c>
      <c r="BB196" s="1077" t="s">
        <v>1333</v>
      </c>
      <c r="BC196" s="1077">
        <v>0</v>
      </c>
      <c r="BD196" s="1077">
        <v>0</v>
      </c>
      <c r="BE196" s="1077">
        <v>0</v>
      </c>
      <c r="BF196" s="1077">
        <v>0</v>
      </c>
      <c r="BG196" s="201" t="s">
        <v>1113</v>
      </c>
      <c r="BH196" s="201" t="s">
        <v>564</v>
      </c>
      <c r="BI196" s="93" t="s">
        <v>1231</v>
      </c>
      <c r="BJ196" s="364">
        <v>189</v>
      </c>
      <c r="BK196" s="441" t="s">
        <v>882</v>
      </c>
      <c r="BM196" s="369" t="s">
        <v>792</v>
      </c>
      <c r="BN196" s="375"/>
      <c r="BO196" s="375"/>
      <c r="BP196" s="375"/>
      <c r="BQ196" s="375"/>
      <c r="BR196" s="375"/>
      <c r="BS196" s="375"/>
      <c r="BT196" s="375"/>
      <c r="BU196" s="375"/>
      <c r="BV196" s="375"/>
      <c r="BW196" s="375"/>
      <c r="BX196" s="375"/>
      <c r="BY196" s="375"/>
      <c r="BZ196" s="375"/>
      <c r="CA196" s="375"/>
      <c r="CB196" s="375"/>
      <c r="CC196" s="376"/>
      <c r="CD196" s="376"/>
      <c r="CE196" s="43"/>
      <c r="CF196" s="43"/>
      <c r="CG196" s="43"/>
      <c r="CH196" s="43"/>
      <c r="CI196" s="43"/>
      <c r="CJ196" s="43"/>
      <c r="CK196" s="43"/>
      <c r="CL196" s="43"/>
      <c r="CM196" s="43"/>
      <c r="CN196" s="43"/>
      <c r="CO196" s="43"/>
      <c r="CP196" s="43"/>
      <c r="CQ196" s="43"/>
      <c r="CR196" s="43"/>
      <c r="CS196" s="43"/>
      <c r="CT196" s="43"/>
      <c r="CU196" s="43"/>
      <c r="CV196" s="43"/>
      <c r="CW196" s="43"/>
      <c r="CX196" s="43"/>
      <c r="CY196" s="43"/>
      <c r="CZ196" s="43"/>
      <c r="DA196" s="320"/>
      <c r="DB196" s="320"/>
      <c r="DC196" s="43"/>
      <c r="DD196" s="377"/>
      <c r="DE196" s="43"/>
      <c r="DF196" s="43"/>
      <c r="DG196" s="43"/>
      <c r="DH196" s="43"/>
      <c r="DI196" s="43"/>
      <c r="DJ196" s="43"/>
      <c r="DK196" s="43"/>
      <c r="DL196" s="43"/>
      <c r="DM196" s="43"/>
      <c r="DN196" s="43"/>
      <c r="DO196" s="43"/>
      <c r="DP196" s="43"/>
      <c r="DQ196" s="43"/>
      <c r="DR196" s="43"/>
      <c r="DS196" s="43"/>
      <c r="DT196" s="43"/>
      <c r="DU196" s="43"/>
      <c r="DV196" s="43"/>
      <c r="DW196" s="43"/>
      <c r="DX196" s="43"/>
      <c r="DY196" s="43"/>
      <c r="DZ196" s="43"/>
      <c r="EA196" s="331"/>
      <c r="EB196" s="331"/>
      <c r="EC196" s="378"/>
      <c r="ED196" s="344"/>
      <c r="EE196" s="331"/>
      <c r="EF196" s="331"/>
      <c r="EG196" s="43"/>
    </row>
    <row r="197" spans="1:137" ht="15.75">
      <c r="A197" s="68" t="s">
        <v>470</v>
      </c>
      <c r="B197" s="198" t="s">
        <v>1297</v>
      </c>
      <c r="C197" s="68" t="s">
        <v>543</v>
      </c>
      <c r="D197" s="199">
        <v>25</v>
      </c>
      <c r="E197" s="247">
        <v>100</v>
      </c>
      <c r="F197" s="199">
        <v>100</v>
      </c>
      <c r="G197" s="198" t="s">
        <v>1332</v>
      </c>
      <c r="H197" s="440" t="s">
        <v>1332</v>
      </c>
      <c r="I197" s="574" t="s">
        <v>1332</v>
      </c>
      <c r="J197" s="317" t="s">
        <v>1332</v>
      </c>
      <c r="K197" s="1077">
        <v>100</v>
      </c>
      <c r="L197" s="1077" t="s">
        <v>1332</v>
      </c>
      <c r="M197" s="1077">
        <v>0</v>
      </c>
      <c r="N197" s="1077">
        <v>7</v>
      </c>
      <c r="O197" s="1077">
        <v>5</v>
      </c>
      <c r="P197" s="1077">
        <v>2</v>
      </c>
      <c r="Q197" s="1077">
        <v>7</v>
      </c>
      <c r="R197" s="1077">
        <v>0</v>
      </c>
      <c r="S197" s="1077">
        <v>0</v>
      </c>
      <c r="T197" s="1077">
        <v>0</v>
      </c>
      <c r="U197" s="1077">
        <v>0</v>
      </c>
      <c r="V197" s="1077">
        <v>0</v>
      </c>
      <c r="W197" s="1077">
        <v>0</v>
      </c>
      <c r="X197" s="1077">
        <v>0</v>
      </c>
      <c r="Y197" s="1077">
        <v>0</v>
      </c>
      <c r="Z197" s="1077">
        <v>0</v>
      </c>
      <c r="AA197" s="1077">
        <v>0</v>
      </c>
      <c r="AB197" s="1077">
        <v>0</v>
      </c>
      <c r="AC197" s="1077">
        <v>0</v>
      </c>
      <c r="AD197" s="1077">
        <v>0</v>
      </c>
      <c r="AE197" s="1077">
        <v>0</v>
      </c>
      <c r="AF197" s="1077">
        <v>0</v>
      </c>
      <c r="AG197" s="1077">
        <v>0</v>
      </c>
      <c r="AH197" s="1077">
        <v>0</v>
      </c>
      <c r="AI197" s="1077">
        <v>0</v>
      </c>
      <c r="AJ197" s="1077">
        <v>0</v>
      </c>
      <c r="AK197" s="1077">
        <v>0</v>
      </c>
      <c r="AL197" s="1077">
        <v>0</v>
      </c>
      <c r="AM197" s="1077">
        <v>0</v>
      </c>
      <c r="AN197" s="1077">
        <v>0</v>
      </c>
      <c r="AO197" s="1077">
        <v>0</v>
      </c>
      <c r="AP197" s="1077">
        <v>0</v>
      </c>
      <c r="AQ197" s="1077">
        <v>0</v>
      </c>
      <c r="AR197" s="1077">
        <v>0</v>
      </c>
      <c r="AS197" s="1077">
        <v>0</v>
      </c>
      <c r="AT197" s="1077">
        <v>0</v>
      </c>
      <c r="AU197" s="1077">
        <v>0</v>
      </c>
      <c r="AV197" s="1077">
        <v>0</v>
      </c>
      <c r="AW197" s="1077">
        <v>0</v>
      </c>
      <c r="AX197" s="1077">
        <v>0</v>
      </c>
      <c r="AY197" s="1077" t="s">
        <v>1333</v>
      </c>
      <c r="AZ197" s="1077" t="s">
        <v>1333</v>
      </c>
      <c r="BA197" s="1077" t="s">
        <v>1333</v>
      </c>
      <c r="BB197" s="1077" t="s">
        <v>1333</v>
      </c>
      <c r="BC197" s="1077">
        <v>0</v>
      </c>
      <c r="BD197" s="1077">
        <v>0</v>
      </c>
      <c r="BE197" s="1077">
        <v>0</v>
      </c>
      <c r="BF197" s="1077">
        <v>0</v>
      </c>
      <c r="BG197" s="201" t="s">
        <v>470</v>
      </c>
      <c r="BH197" s="201" t="s">
        <v>543</v>
      </c>
      <c r="BI197" s="93" t="s">
        <v>1241</v>
      </c>
      <c r="BJ197" s="364">
        <v>189</v>
      </c>
      <c r="BK197" s="441" t="s">
        <v>1181</v>
      </c>
      <c r="BM197" s="369" t="s">
        <v>792</v>
      </c>
      <c r="BN197" s="375"/>
      <c r="BO197" s="375"/>
      <c r="BP197" s="375"/>
      <c r="BQ197" s="375"/>
      <c r="BR197" s="375"/>
      <c r="BS197" s="375"/>
      <c r="BT197" s="375"/>
      <c r="BU197" s="375"/>
      <c r="BV197" s="375"/>
      <c r="BW197" s="375"/>
      <c r="BX197" s="375"/>
      <c r="BY197" s="375"/>
      <c r="BZ197" s="375"/>
      <c r="CA197" s="375"/>
      <c r="CB197" s="375"/>
      <c r="CC197" s="376"/>
      <c r="CD197" s="376"/>
      <c r="CE197" s="43"/>
      <c r="CF197" s="43"/>
      <c r="CG197" s="43"/>
      <c r="CH197" s="43"/>
      <c r="CI197" s="43"/>
      <c r="CJ197" s="43"/>
      <c r="CK197" s="43"/>
      <c r="CL197" s="43"/>
      <c r="CM197" s="43"/>
      <c r="CN197" s="43"/>
      <c r="CO197" s="43"/>
      <c r="CP197" s="43"/>
      <c r="CQ197" s="43"/>
      <c r="CR197" s="43"/>
      <c r="CS197" s="43"/>
      <c r="CT197" s="43"/>
      <c r="CU197" s="43"/>
      <c r="CV197" s="43"/>
      <c r="CW197" s="43"/>
      <c r="CX197" s="43"/>
      <c r="CY197" s="43"/>
      <c r="CZ197" s="43"/>
      <c r="DA197" s="320"/>
      <c r="DB197" s="43"/>
      <c r="DC197" s="43"/>
      <c r="DD197" s="379"/>
      <c r="DE197" s="43"/>
      <c r="DF197" s="43"/>
      <c r="DG197" s="43"/>
      <c r="DH197" s="43"/>
      <c r="DI197" s="43"/>
      <c r="DJ197" s="43"/>
      <c r="DK197" s="43"/>
      <c r="DL197" s="43"/>
      <c r="DM197" s="43"/>
      <c r="DN197" s="43"/>
      <c r="DO197" s="43"/>
      <c r="DP197" s="43"/>
      <c r="DQ197" s="43"/>
      <c r="DR197" s="43"/>
      <c r="DS197" s="43"/>
      <c r="DT197" s="43"/>
      <c r="DU197" s="43"/>
      <c r="DV197" s="43"/>
      <c r="DW197" s="43"/>
      <c r="DX197" s="43"/>
      <c r="DY197" s="43"/>
      <c r="DZ197" s="43"/>
      <c r="EA197" s="331"/>
      <c r="EB197" s="331"/>
      <c r="EC197" s="378"/>
      <c r="ED197" s="344"/>
      <c r="EE197" s="331"/>
      <c r="EF197" s="331"/>
      <c r="EG197" s="43"/>
    </row>
    <row r="198" spans="1:137" ht="15.75">
      <c r="A198" s="68" t="s">
        <v>488</v>
      </c>
      <c r="B198" s="198" t="s">
        <v>1297</v>
      </c>
      <c r="C198" s="68" t="s">
        <v>751</v>
      </c>
      <c r="D198" s="199">
        <v>88.89</v>
      </c>
      <c r="E198" s="247">
        <v>100</v>
      </c>
      <c r="F198" s="199">
        <v>100</v>
      </c>
      <c r="G198" s="198" t="s">
        <v>1332</v>
      </c>
      <c r="H198" s="440" t="s">
        <v>1332</v>
      </c>
      <c r="I198" s="574" t="s">
        <v>1332</v>
      </c>
      <c r="J198" s="317" t="s">
        <v>1332</v>
      </c>
      <c r="K198" s="1077">
        <v>100</v>
      </c>
      <c r="L198" s="1077" t="s">
        <v>1332</v>
      </c>
      <c r="M198" s="1077">
        <v>0</v>
      </c>
      <c r="N198" s="1077">
        <v>7</v>
      </c>
      <c r="O198" s="1077">
        <v>6</v>
      </c>
      <c r="P198" s="1077">
        <v>1</v>
      </c>
      <c r="Q198" s="1077">
        <v>7</v>
      </c>
      <c r="R198" s="1077">
        <v>0</v>
      </c>
      <c r="S198" s="1077">
        <v>0</v>
      </c>
      <c r="T198" s="1077">
        <v>0</v>
      </c>
      <c r="U198" s="1077">
        <v>0</v>
      </c>
      <c r="V198" s="1077">
        <v>0</v>
      </c>
      <c r="W198" s="1077">
        <v>0</v>
      </c>
      <c r="X198" s="1077">
        <v>0</v>
      </c>
      <c r="Y198" s="1077">
        <v>0</v>
      </c>
      <c r="Z198" s="1077">
        <v>0</v>
      </c>
      <c r="AA198" s="1077">
        <v>0</v>
      </c>
      <c r="AB198" s="1077">
        <v>0</v>
      </c>
      <c r="AC198" s="1077">
        <v>0</v>
      </c>
      <c r="AD198" s="1077">
        <v>0</v>
      </c>
      <c r="AE198" s="1077">
        <v>0</v>
      </c>
      <c r="AF198" s="1077">
        <v>0</v>
      </c>
      <c r="AG198" s="1077">
        <v>0</v>
      </c>
      <c r="AH198" s="1077">
        <v>0</v>
      </c>
      <c r="AI198" s="1077">
        <v>0</v>
      </c>
      <c r="AJ198" s="1077">
        <v>0</v>
      </c>
      <c r="AK198" s="1077">
        <v>0</v>
      </c>
      <c r="AL198" s="1077">
        <v>0</v>
      </c>
      <c r="AM198" s="1077">
        <v>0</v>
      </c>
      <c r="AN198" s="1077">
        <v>0</v>
      </c>
      <c r="AO198" s="1077">
        <v>0</v>
      </c>
      <c r="AP198" s="1077">
        <v>0</v>
      </c>
      <c r="AQ198" s="1077">
        <v>0</v>
      </c>
      <c r="AR198" s="1077">
        <v>0</v>
      </c>
      <c r="AS198" s="1077">
        <v>0</v>
      </c>
      <c r="AT198" s="1077">
        <v>0</v>
      </c>
      <c r="AU198" s="1077">
        <v>0</v>
      </c>
      <c r="AV198" s="1077">
        <v>0</v>
      </c>
      <c r="AW198" s="1077">
        <v>0</v>
      </c>
      <c r="AX198" s="1077">
        <v>0</v>
      </c>
      <c r="AY198" s="1077" t="s">
        <v>1333</v>
      </c>
      <c r="AZ198" s="1077" t="s">
        <v>1333</v>
      </c>
      <c r="BA198" s="1077" t="s">
        <v>1333</v>
      </c>
      <c r="BB198" s="1077" t="s">
        <v>1333</v>
      </c>
      <c r="BC198" s="1077">
        <v>0</v>
      </c>
      <c r="BD198" s="1077">
        <v>0</v>
      </c>
      <c r="BE198" s="1077">
        <v>0</v>
      </c>
      <c r="BF198" s="1077">
        <v>0</v>
      </c>
      <c r="BG198" s="201" t="s">
        <v>488</v>
      </c>
      <c r="BH198" s="201" t="s">
        <v>751</v>
      </c>
      <c r="BI198" s="93" t="s">
        <v>1231</v>
      </c>
      <c r="BJ198" s="364">
        <v>189</v>
      </c>
      <c r="BK198" s="441" t="s">
        <v>1181</v>
      </c>
      <c r="BM198" s="369" t="s">
        <v>792</v>
      </c>
      <c r="BN198" s="375"/>
      <c r="BO198" s="375"/>
      <c r="BP198" s="375"/>
      <c r="BQ198" s="375"/>
      <c r="BR198" s="375"/>
      <c r="BS198" s="375"/>
      <c r="BT198" s="375"/>
      <c r="BU198" s="375"/>
      <c r="BV198" s="375"/>
      <c r="BW198" s="375"/>
      <c r="BX198" s="375"/>
      <c r="BY198" s="375"/>
      <c r="BZ198" s="375"/>
      <c r="CA198" s="375"/>
      <c r="CB198" s="375"/>
      <c r="CC198" s="376"/>
      <c r="CD198" s="376"/>
      <c r="CE198" s="43"/>
      <c r="CF198" s="43"/>
      <c r="CG198" s="43"/>
      <c r="CH198" s="43"/>
      <c r="CI198" s="43"/>
      <c r="CJ198" s="43"/>
      <c r="CK198" s="43"/>
      <c r="CL198" s="43"/>
      <c r="CM198" s="43"/>
      <c r="CN198" s="43"/>
      <c r="CO198" s="43"/>
      <c r="CP198" s="43"/>
      <c r="CQ198" s="43"/>
      <c r="CR198" s="43"/>
      <c r="CS198" s="43"/>
      <c r="CT198" s="43"/>
      <c r="CU198" s="43"/>
      <c r="CV198" s="43"/>
      <c r="CW198" s="43"/>
      <c r="CX198" s="43"/>
      <c r="CY198" s="43"/>
      <c r="CZ198" s="43"/>
      <c r="DA198" s="320"/>
      <c r="DB198" s="320"/>
      <c r="DC198" s="43"/>
      <c r="DD198" s="377"/>
      <c r="DE198" s="43"/>
      <c r="DF198" s="43"/>
      <c r="DG198" s="43"/>
      <c r="DH198" s="43"/>
      <c r="DI198" s="43"/>
      <c r="DJ198" s="43"/>
      <c r="DK198" s="43"/>
      <c r="DL198" s="43"/>
      <c r="DM198" s="43"/>
      <c r="DN198" s="43"/>
      <c r="DO198" s="43"/>
      <c r="DP198" s="43"/>
      <c r="DQ198" s="43"/>
      <c r="DR198" s="43"/>
      <c r="DS198" s="43"/>
      <c r="DT198" s="43"/>
      <c r="DU198" s="43"/>
      <c r="DV198" s="43"/>
      <c r="DW198" s="43"/>
      <c r="DX198" s="43"/>
      <c r="DY198" s="43"/>
      <c r="DZ198" s="43"/>
      <c r="EA198" s="331"/>
      <c r="EB198" s="331"/>
      <c r="EC198" s="378"/>
      <c r="ED198" s="344"/>
      <c r="EE198" s="331"/>
      <c r="EF198" s="331"/>
      <c r="EG198" s="43"/>
    </row>
    <row r="199" spans="1:137" ht="15.75">
      <c r="A199" s="68" t="s">
        <v>127</v>
      </c>
      <c r="B199" s="198" t="s">
        <v>1297</v>
      </c>
      <c r="C199" s="68" t="s">
        <v>526</v>
      </c>
      <c r="D199" s="199">
        <v>100</v>
      </c>
      <c r="E199" s="247">
        <v>100</v>
      </c>
      <c r="F199" s="199">
        <v>83</v>
      </c>
      <c r="G199" s="198" t="s">
        <v>1332</v>
      </c>
      <c r="H199" s="440" t="s">
        <v>1332</v>
      </c>
      <c r="I199" s="574" t="s">
        <v>1332</v>
      </c>
      <c r="J199" s="317" t="s">
        <v>1332</v>
      </c>
      <c r="K199" s="1077">
        <v>100</v>
      </c>
      <c r="L199" s="1077" t="s">
        <v>1332</v>
      </c>
      <c r="M199" s="1077">
        <v>0</v>
      </c>
      <c r="N199" s="1077">
        <v>8</v>
      </c>
      <c r="O199" s="1077">
        <v>8</v>
      </c>
      <c r="P199" s="1077">
        <v>0</v>
      </c>
      <c r="Q199" s="1077">
        <v>8</v>
      </c>
      <c r="R199" s="1077">
        <v>0</v>
      </c>
      <c r="S199" s="1077">
        <v>0</v>
      </c>
      <c r="T199" s="1077">
        <v>0</v>
      </c>
      <c r="U199" s="1077">
        <v>0</v>
      </c>
      <c r="V199" s="1077">
        <v>0</v>
      </c>
      <c r="W199" s="1077">
        <v>0</v>
      </c>
      <c r="X199" s="1077">
        <v>0</v>
      </c>
      <c r="Y199" s="1077">
        <v>0</v>
      </c>
      <c r="Z199" s="1077">
        <v>0</v>
      </c>
      <c r="AA199" s="1077">
        <v>0</v>
      </c>
      <c r="AB199" s="1077">
        <v>0</v>
      </c>
      <c r="AC199" s="1077">
        <v>0</v>
      </c>
      <c r="AD199" s="1077">
        <v>0</v>
      </c>
      <c r="AE199" s="1077">
        <v>0</v>
      </c>
      <c r="AF199" s="1077">
        <v>0</v>
      </c>
      <c r="AG199" s="1077">
        <v>0</v>
      </c>
      <c r="AH199" s="1077">
        <v>0</v>
      </c>
      <c r="AI199" s="1077">
        <v>0</v>
      </c>
      <c r="AJ199" s="1077">
        <v>0</v>
      </c>
      <c r="AK199" s="1077">
        <v>0</v>
      </c>
      <c r="AL199" s="1077">
        <v>0</v>
      </c>
      <c r="AM199" s="1077">
        <v>0</v>
      </c>
      <c r="AN199" s="1077">
        <v>0</v>
      </c>
      <c r="AO199" s="1077">
        <v>0</v>
      </c>
      <c r="AP199" s="1077">
        <v>0</v>
      </c>
      <c r="AQ199" s="1077">
        <v>0</v>
      </c>
      <c r="AR199" s="1077">
        <v>0</v>
      </c>
      <c r="AS199" s="1077">
        <v>0</v>
      </c>
      <c r="AT199" s="1077">
        <v>0</v>
      </c>
      <c r="AU199" s="1077">
        <v>0</v>
      </c>
      <c r="AV199" s="1077">
        <v>0</v>
      </c>
      <c r="AW199" s="1077">
        <v>0</v>
      </c>
      <c r="AX199" s="1077">
        <v>0</v>
      </c>
      <c r="AY199" s="1077" t="s">
        <v>1333</v>
      </c>
      <c r="AZ199" s="1077" t="s">
        <v>1333</v>
      </c>
      <c r="BA199" s="1077" t="s">
        <v>1333</v>
      </c>
      <c r="BB199" s="1077" t="s">
        <v>1333</v>
      </c>
      <c r="BC199" s="1077">
        <v>0</v>
      </c>
      <c r="BD199" s="1077">
        <v>0</v>
      </c>
      <c r="BE199" s="1077">
        <v>0</v>
      </c>
      <c r="BF199" s="1077">
        <v>0</v>
      </c>
      <c r="BG199" s="201" t="s">
        <v>127</v>
      </c>
      <c r="BH199" s="201" t="s">
        <v>526</v>
      </c>
      <c r="BI199" s="93" t="s">
        <v>1231</v>
      </c>
      <c r="BJ199" s="364">
        <v>189</v>
      </c>
      <c r="BK199" s="441" t="s">
        <v>1181</v>
      </c>
      <c r="BM199" s="369" t="s">
        <v>792</v>
      </c>
      <c r="BN199" s="375"/>
      <c r="BO199" s="375"/>
      <c r="BP199" s="375"/>
      <c r="BQ199" s="375"/>
      <c r="BR199" s="375"/>
      <c r="BS199" s="375"/>
      <c r="BT199" s="375"/>
      <c r="BU199" s="375"/>
      <c r="BV199" s="375"/>
      <c r="BW199" s="375"/>
      <c r="BX199" s="375"/>
      <c r="BY199" s="375"/>
      <c r="BZ199" s="375"/>
      <c r="CA199" s="375"/>
      <c r="CB199" s="375"/>
      <c r="CC199" s="376"/>
      <c r="CD199" s="376"/>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320"/>
      <c r="DB199" s="320"/>
      <c r="DC199" s="43"/>
      <c r="DD199" s="379"/>
      <c r="DE199" s="43"/>
      <c r="DF199" s="43"/>
      <c r="DG199" s="43"/>
      <c r="DH199" s="43"/>
      <c r="DI199" s="43"/>
      <c r="DJ199" s="43"/>
      <c r="DK199" s="43"/>
      <c r="DL199" s="43"/>
      <c r="DM199" s="43"/>
      <c r="DN199" s="43"/>
      <c r="DO199" s="43"/>
      <c r="DP199" s="43"/>
      <c r="DQ199" s="43"/>
      <c r="DR199" s="43"/>
      <c r="DS199" s="43"/>
      <c r="DT199" s="43"/>
      <c r="DU199" s="43"/>
      <c r="DV199" s="43"/>
      <c r="DW199" s="43"/>
      <c r="DX199" s="43"/>
      <c r="DY199" s="43"/>
      <c r="DZ199" s="43"/>
      <c r="EA199" s="331"/>
      <c r="EB199" s="331"/>
      <c r="EC199" s="378"/>
      <c r="ED199" s="344"/>
      <c r="EE199" s="331"/>
      <c r="EF199" s="331"/>
      <c r="EG199" s="43"/>
    </row>
    <row r="200" spans="1:137" ht="15.75">
      <c r="A200" s="68" t="s">
        <v>247</v>
      </c>
      <c r="B200" s="198" t="s">
        <v>1297</v>
      </c>
      <c r="C200" s="68" t="s">
        <v>629</v>
      </c>
      <c r="D200" s="199" t="s">
        <v>1190</v>
      </c>
      <c r="E200" s="203" t="s">
        <v>1190</v>
      </c>
      <c r="F200" s="199">
        <v>100</v>
      </c>
      <c r="G200" s="198" t="s">
        <v>1332</v>
      </c>
      <c r="H200" s="440" t="s">
        <v>1190</v>
      </c>
      <c r="I200" s="574" t="s">
        <v>1332</v>
      </c>
      <c r="J200" s="317" t="s">
        <v>1190</v>
      </c>
      <c r="K200" s="1077">
        <v>100</v>
      </c>
      <c r="L200" s="1077" t="s">
        <v>1190</v>
      </c>
      <c r="M200" s="1077">
        <v>0</v>
      </c>
      <c r="N200" s="1077">
        <v>0</v>
      </c>
      <c r="O200" s="1077">
        <v>0</v>
      </c>
      <c r="P200" s="1077">
        <v>0</v>
      </c>
      <c r="Q200" s="1077">
        <v>0</v>
      </c>
      <c r="R200" s="1077">
        <v>0</v>
      </c>
      <c r="S200" s="1077">
        <v>0</v>
      </c>
      <c r="T200" s="1077">
        <v>0</v>
      </c>
      <c r="U200" s="1077">
        <v>0</v>
      </c>
      <c r="V200" s="1077">
        <v>0</v>
      </c>
      <c r="W200" s="1077">
        <v>0</v>
      </c>
      <c r="X200" s="1077">
        <v>0</v>
      </c>
      <c r="Y200" s="1077">
        <v>0</v>
      </c>
      <c r="Z200" s="1077">
        <v>0</v>
      </c>
      <c r="AA200" s="1077">
        <v>0</v>
      </c>
      <c r="AB200" s="1077">
        <v>0</v>
      </c>
      <c r="AC200" s="1077">
        <v>0</v>
      </c>
      <c r="AD200" s="1077">
        <v>0</v>
      </c>
      <c r="AE200" s="1077">
        <v>0</v>
      </c>
      <c r="AF200" s="1077">
        <v>0</v>
      </c>
      <c r="AG200" s="1077">
        <v>0</v>
      </c>
      <c r="AH200" s="1077">
        <v>0</v>
      </c>
      <c r="AI200" s="1077">
        <v>0</v>
      </c>
      <c r="AJ200" s="1077">
        <v>0</v>
      </c>
      <c r="AK200" s="1077">
        <v>0</v>
      </c>
      <c r="AL200" s="1077">
        <v>0</v>
      </c>
      <c r="AM200" s="1077">
        <v>0</v>
      </c>
      <c r="AN200" s="1077">
        <v>0</v>
      </c>
      <c r="AO200" s="1077">
        <v>0</v>
      </c>
      <c r="AP200" s="1077">
        <v>0</v>
      </c>
      <c r="AQ200" s="1077">
        <v>0</v>
      </c>
      <c r="AR200" s="1077">
        <v>0</v>
      </c>
      <c r="AS200" s="1077">
        <v>0</v>
      </c>
      <c r="AT200" s="1077">
        <v>0</v>
      </c>
      <c r="AU200" s="1077">
        <v>0</v>
      </c>
      <c r="AV200" s="1077">
        <v>0</v>
      </c>
      <c r="AW200" s="1077">
        <v>0</v>
      </c>
      <c r="AX200" s="1077">
        <v>0</v>
      </c>
      <c r="AY200" s="1077" t="s">
        <v>1333</v>
      </c>
      <c r="AZ200" s="1077" t="s">
        <v>1333</v>
      </c>
      <c r="BA200" s="1077" t="s">
        <v>1333</v>
      </c>
      <c r="BB200" s="1077" t="s">
        <v>1333</v>
      </c>
      <c r="BC200" s="1077">
        <v>0</v>
      </c>
      <c r="BD200" s="1077">
        <v>0</v>
      </c>
      <c r="BE200" s="1077">
        <v>0</v>
      </c>
      <c r="BF200" s="1077">
        <v>0</v>
      </c>
      <c r="BG200" s="201" t="s">
        <v>247</v>
      </c>
      <c r="BH200" s="201" t="s">
        <v>629</v>
      </c>
      <c r="BI200" s="93" t="s">
        <v>1241</v>
      </c>
      <c r="BJ200" s="364">
        <v>189</v>
      </c>
      <c r="BK200" s="441" t="s">
        <v>882</v>
      </c>
      <c r="BL200" s="331"/>
      <c r="BM200" s="369" t="s">
        <v>792</v>
      </c>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320"/>
      <c r="DB200" s="320"/>
      <c r="DC200" s="43"/>
      <c r="DD200" s="379"/>
      <c r="DE200" s="43"/>
      <c r="DF200" s="43"/>
      <c r="DG200" s="43"/>
      <c r="DH200" s="43"/>
      <c r="DI200" s="43"/>
      <c r="DJ200" s="43"/>
      <c r="DK200" s="43"/>
      <c r="DL200" s="43"/>
      <c r="DM200" s="43"/>
      <c r="DN200" s="43"/>
      <c r="DO200" s="43"/>
      <c r="DP200" s="43"/>
      <c r="DQ200" s="43"/>
      <c r="DR200" s="43"/>
      <c r="DS200" s="43"/>
      <c r="DT200" s="43"/>
      <c r="DU200" s="43"/>
      <c r="DV200" s="43"/>
      <c r="DW200" s="43"/>
      <c r="DX200" s="43"/>
      <c r="DY200" s="43"/>
      <c r="DZ200" s="43"/>
      <c r="EA200" s="331"/>
      <c r="EB200" s="331"/>
      <c r="EC200" s="378"/>
      <c r="ED200" s="344"/>
      <c r="EE200" s="331"/>
      <c r="EF200" s="331"/>
      <c r="EG200" s="43"/>
    </row>
    <row r="201" spans="1:137" ht="15.75">
      <c r="A201" s="68" t="s">
        <v>1115</v>
      </c>
      <c r="B201" s="198" t="s">
        <v>1297</v>
      </c>
      <c r="C201" s="68" t="s">
        <v>565</v>
      </c>
      <c r="D201" s="199">
        <v>50</v>
      </c>
      <c r="E201" s="247">
        <v>100</v>
      </c>
      <c r="F201" s="199" t="s">
        <v>1190</v>
      </c>
      <c r="G201" s="198" t="s">
        <v>1190</v>
      </c>
      <c r="H201" s="440" t="s">
        <v>1332</v>
      </c>
      <c r="I201" s="574" t="s">
        <v>1972</v>
      </c>
      <c r="J201" s="317" t="s">
        <v>1332</v>
      </c>
      <c r="K201" s="1077">
        <v>100</v>
      </c>
      <c r="L201" s="1077" t="s">
        <v>1190</v>
      </c>
      <c r="M201" s="1077">
        <v>0</v>
      </c>
      <c r="N201" s="1077">
        <v>0</v>
      </c>
      <c r="O201" s="1077">
        <v>0</v>
      </c>
      <c r="P201" s="1077">
        <v>0</v>
      </c>
      <c r="Q201" s="1077">
        <v>0</v>
      </c>
      <c r="R201" s="1077">
        <v>0</v>
      </c>
      <c r="S201" s="1077">
        <v>0</v>
      </c>
      <c r="T201" s="1077">
        <v>0</v>
      </c>
      <c r="U201" s="1077">
        <v>0</v>
      </c>
      <c r="V201" s="1077">
        <v>0</v>
      </c>
      <c r="W201" s="1077">
        <v>0</v>
      </c>
      <c r="X201" s="1077">
        <v>0</v>
      </c>
      <c r="Y201" s="1077">
        <v>0</v>
      </c>
      <c r="Z201" s="1077">
        <v>0</v>
      </c>
      <c r="AA201" s="1077">
        <v>0</v>
      </c>
      <c r="AB201" s="1077">
        <v>0</v>
      </c>
      <c r="AC201" s="1077">
        <v>0</v>
      </c>
      <c r="AD201" s="1077">
        <v>0</v>
      </c>
      <c r="AE201" s="1077">
        <v>0</v>
      </c>
      <c r="AF201" s="1077">
        <v>0</v>
      </c>
      <c r="AG201" s="1077">
        <v>0</v>
      </c>
      <c r="AH201" s="1077">
        <v>0</v>
      </c>
      <c r="AI201" s="1077">
        <v>0</v>
      </c>
      <c r="AJ201" s="1077">
        <v>0</v>
      </c>
      <c r="AK201" s="1077">
        <v>0</v>
      </c>
      <c r="AL201" s="1077">
        <v>0</v>
      </c>
      <c r="AM201" s="1077">
        <v>0</v>
      </c>
      <c r="AN201" s="1077">
        <v>0</v>
      </c>
      <c r="AO201" s="1077">
        <v>0</v>
      </c>
      <c r="AP201" s="1077">
        <v>0</v>
      </c>
      <c r="AQ201" s="1077">
        <v>0</v>
      </c>
      <c r="AR201" s="1077">
        <v>0</v>
      </c>
      <c r="AS201" s="1077">
        <v>0</v>
      </c>
      <c r="AT201" s="1077">
        <v>0</v>
      </c>
      <c r="AU201" s="1077">
        <v>0</v>
      </c>
      <c r="AV201" s="1077">
        <v>0</v>
      </c>
      <c r="AW201" s="1077">
        <v>0</v>
      </c>
      <c r="AX201" s="1077">
        <v>0</v>
      </c>
      <c r="AY201" s="1077" t="s">
        <v>1333</v>
      </c>
      <c r="AZ201" s="1077" t="s">
        <v>1333</v>
      </c>
      <c r="BA201" s="1077" t="s">
        <v>1333</v>
      </c>
      <c r="BB201" s="1077" t="s">
        <v>1333</v>
      </c>
      <c r="BC201" s="1077">
        <v>0</v>
      </c>
      <c r="BD201" s="1077">
        <v>0</v>
      </c>
      <c r="BE201" s="1077">
        <v>0</v>
      </c>
      <c r="BF201" s="1077">
        <v>0</v>
      </c>
      <c r="BG201" s="201" t="s">
        <v>1115</v>
      </c>
      <c r="BH201" s="201" t="s">
        <v>565</v>
      </c>
      <c r="BI201" s="93" t="s">
        <v>1231</v>
      </c>
      <c r="BJ201" s="364">
        <v>189</v>
      </c>
      <c r="BK201" s="441" t="s">
        <v>1180</v>
      </c>
      <c r="BL201" s="331"/>
      <c r="BM201" s="369" t="s">
        <v>792</v>
      </c>
      <c r="BN201" s="375"/>
      <c r="BO201" s="375"/>
      <c r="BP201" s="375"/>
      <c r="BQ201" s="375"/>
      <c r="BR201" s="375"/>
      <c r="BS201" s="375"/>
      <c r="BT201" s="375"/>
      <c r="BU201" s="375"/>
      <c r="BV201" s="375"/>
      <c r="BW201" s="375"/>
      <c r="BX201" s="375"/>
      <c r="BY201" s="375"/>
      <c r="BZ201" s="375"/>
      <c r="CA201" s="375"/>
      <c r="CB201" s="375"/>
      <c r="CC201" s="376"/>
      <c r="CD201" s="376"/>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320"/>
      <c r="DB201" s="320"/>
      <c r="DC201" s="43"/>
      <c r="DD201" s="377"/>
      <c r="DE201" s="43"/>
      <c r="DF201" s="43"/>
      <c r="DG201" s="43"/>
      <c r="DH201" s="43"/>
      <c r="DI201" s="43"/>
      <c r="DJ201" s="43"/>
      <c r="DK201" s="43"/>
      <c r="DL201" s="43"/>
      <c r="DM201" s="43"/>
      <c r="DN201" s="43"/>
      <c r="DO201" s="43"/>
      <c r="DP201" s="43"/>
      <c r="DQ201" s="43"/>
      <c r="DR201" s="43"/>
      <c r="DS201" s="43"/>
      <c r="DT201" s="43"/>
      <c r="DU201" s="43"/>
      <c r="DV201" s="43"/>
      <c r="DW201" s="43"/>
      <c r="DX201" s="43"/>
      <c r="DY201" s="43"/>
      <c r="DZ201" s="43"/>
      <c r="EA201" s="331"/>
      <c r="EB201" s="331"/>
      <c r="EC201" s="378"/>
      <c r="ED201" s="344"/>
      <c r="EE201" s="331"/>
      <c r="EF201" s="331"/>
      <c r="EG201" s="43"/>
    </row>
    <row r="202" spans="1:137" ht="15.75">
      <c r="A202" s="68" t="s">
        <v>1058</v>
      </c>
      <c r="B202" s="198" t="s">
        <v>1297</v>
      </c>
      <c r="C202" s="68" t="s">
        <v>663</v>
      </c>
      <c r="D202" s="199">
        <v>93.33</v>
      </c>
      <c r="E202" s="247">
        <v>100</v>
      </c>
      <c r="F202" s="199">
        <v>100</v>
      </c>
      <c r="G202" s="198" t="s">
        <v>1332</v>
      </c>
      <c r="H202" s="440" t="s">
        <v>1332</v>
      </c>
      <c r="I202" s="574" t="s">
        <v>1332</v>
      </c>
      <c r="J202" s="317" t="s">
        <v>1332</v>
      </c>
      <c r="K202" s="1077">
        <v>100</v>
      </c>
      <c r="L202" s="1077" t="s">
        <v>1332</v>
      </c>
      <c r="M202" s="1077">
        <v>1</v>
      </c>
      <c r="N202" s="1077">
        <v>19</v>
      </c>
      <c r="O202" s="1077">
        <v>19</v>
      </c>
      <c r="P202" s="1077">
        <v>0</v>
      </c>
      <c r="Q202" s="1077">
        <v>19</v>
      </c>
      <c r="R202" s="1077">
        <v>0</v>
      </c>
      <c r="S202" s="1077">
        <v>0</v>
      </c>
      <c r="T202" s="1077">
        <v>0</v>
      </c>
      <c r="U202" s="1077">
        <v>0</v>
      </c>
      <c r="V202" s="1077">
        <v>0</v>
      </c>
      <c r="W202" s="1077">
        <v>0</v>
      </c>
      <c r="X202" s="1077">
        <v>0</v>
      </c>
      <c r="Y202" s="1077">
        <v>0</v>
      </c>
      <c r="Z202" s="1077">
        <v>0</v>
      </c>
      <c r="AA202" s="1077">
        <v>0</v>
      </c>
      <c r="AB202" s="1077">
        <v>0</v>
      </c>
      <c r="AC202" s="1077">
        <v>0</v>
      </c>
      <c r="AD202" s="1077">
        <v>0</v>
      </c>
      <c r="AE202" s="1077">
        <v>0</v>
      </c>
      <c r="AF202" s="1077">
        <v>0</v>
      </c>
      <c r="AG202" s="1077">
        <v>0</v>
      </c>
      <c r="AH202" s="1077">
        <v>0</v>
      </c>
      <c r="AI202" s="1077">
        <v>0</v>
      </c>
      <c r="AJ202" s="1077">
        <v>0</v>
      </c>
      <c r="AK202" s="1077">
        <v>0</v>
      </c>
      <c r="AL202" s="1077">
        <v>0</v>
      </c>
      <c r="AM202" s="1077">
        <v>0</v>
      </c>
      <c r="AN202" s="1077">
        <v>0</v>
      </c>
      <c r="AO202" s="1077">
        <v>0</v>
      </c>
      <c r="AP202" s="1077">
        <v>0</v>
      </c>
      <c r="AQ202" s="1077">
        <v>0</v>
      </c>
      <c r="AR202" s="1077">
        <v>0</v>
      </c>
      <c r="AS202" s="1077">
        <v>0</v>
      </c>
      <c r="AT202" s="1077">
        <v>0</v>
      </c>
      <c r="AU202" s="1077">
        <v>0</v>
      </c>
      <c r="AV202" s="1077">
        <v>0</v>
      </c>
      <c r="AW202" s="1077">
        <v>0</v>
      </c>
      <c r="AX202" s="1077">
        <v>0</v>
      </c>
      <c r="AY202" s="1077" t="s">
        <v>3055</v>
      </c>
      <c r="AZ202" s="1077" t="s">
        <v>1333</v>
      </c>
      <c r="BA202" s="1077" t="s">
        <v>1333</v>
      </c>
      <c r="BB202" s="1077" t="s">
        <v>1333</v>
      </c>
      <c r="BC202" s="1077">
        <v>0</v>
      </c>
      <c r="BD202" s="1077">
        <v>0</v>
      </c>
      <c r="BE202" s="1077">
        <v>0</v>
      </c>
      <c r="BF202" s="1077">
        <v>0</v>
      </c>
      <c r="BG202" s="201" t="s">
        <v>1058</v>
      </c>
      <c r="BH202" s="201" t="s">
        <v>663</v>
      </c>
      <c r="BI202" s="93" t="s">
        <v>1236</v>
      </c>
      <c r="BJ202" s="364">
        <v>189</v>
      </c>
      <c r="BK202" s="441" t="s">
        <v>1181</v>
      </c>
      <c r="BM202" s="369" t="s">
        <v>792</v>
      </c>
      <c r="BN202" s="375"/>
      <c r="BO202" s="375"/>
      <c r="BP202" s="375"/>
      <c r="BQ202" s="375"/>
      <c r="BR202" s="375"/>
      <c r="BS202" s="375"/>
      <c r="BT202" s="375"/>
      <c r="BU202" s="375"/>
      <c r="BV202" s="375"/>
      <c r="BW202" s="375"/>
      <c r="BX202" s="375"/>
      <c r="BY202" s="375"/>
      <c r="BZ202" s="375"/>
      <c r="CA202" s="375"/>
      <c r="CB202" s="375"/>
      <c r="CC202" s="376"/>
      <c r="CD202" s="376"/>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320"/>
      <c r="DB202" s="320"/>
      <c r="DC202" s="43"/>
      <c r="DD202" s="379"/>
      <c r="DE202" s="43"/>
      <c r="DF202" s="43"/>
      <c r="DG202" s="43"/>
      <c r="DH202" s="43"/>
      <c r="DI202" s="43"/>
      <c r="DJ202" s="43"/>
      <c r="DK202" s="43"/>
      <c r="DL202" s="43"/>
      <c r="DM202" s="43"/>
      <c r="DN202" s="43"/>
      <c r="DO202" s="43"/>
      <c r="DP202" s="43"/>
      <c r="DQ202" s="43"/>
      <c r="DR202" s="43"/>
      <c r="DS202" s="43"/>
      <c r="DT202" s="43"/>
      <c r="DU202" s="43"/>
      <c r="DV202" s="43"/>
      <c r="DW202" s="43"/>
      <c r="DX202" s="43"/>
      <c r="DY202" s="43"/>
      <c r="DZ202" s="43"/>
      <c r="EA202" s="331"/>
      <c r="EB202" s="331"/>
      <c r="EC202" s="378"/>
      <c r="ED202" s="344"/>
      <c r="EE202" s="331"/>
      <c r="EF202" s="331"/>
      <c r="EG202" s="43"/>
    </row>
    <row r="203" spans="1:137" ht="15.75">
      <c r="A203" s="68" t="s">
        <v>502</v>
      </c>
      <c r="B203" s="198" t="s">
        <v>1293</v>
      </c>
      <c r="C203" s="68" t="s">
        <v>758</v>
      </c>
      <c r="D203" s="199" t="s">
        <v>1190</v>
      </c>
      <c r="E203" s="203" t="s">
        <v>1190</v>
      </c>
      <c r="F203" s="199" t="s">
        <v>1190</v>
      </c>
      <c r="G203" s="198" t="s">
        <v>1386</v>
      </c>
      <c r="H203" s="440" t="s">
        <v>1389</v>
      </c>
      <c r="I203" s="574" t="s">
        <v>1389</v>
      </c>
      <c r="J203" s="317" t="s">
        <v>1190</v>
      </c>
      <c r="K203" s="1077" t="s">
        <v>1190</v>
      </c>
      <c r="L203" s="1077" t="s">
        <v>1190</v>
      </c>
      <c r="M203" s="1077">
        <v>0</v>
      </c>
      <c r="N203" s="1077">
        <v>0</v>
      </c>
      <c r="O203" s="1077">
        <v>0</v>
      </c>
      <c r="P203" s="1077">
        <v>0</v>
      </c>
      <c r="Q203" s="1077">
        <v>0</v>
      </c>
      <c r="R203" s="1077">
        <v>0</v>
      </c>
      <c r="S203" s="1077">
        <v>0</v>
      </c>
      <c r="T203" s="1077">
        <v>0</v>
      </c>
      <c r="U203" s="1077">
        <v>0</v>
      </c>
      <c r="V203" s="1077">
        <v>0</v>
      </c>
      <c r="W203" s="1077">
        <v>0</v>
      </c>
      <c r="X203" s="1077">
        <v>0</v>
      </c>
      <c r="Y203" s="1077">
        <v>0</v>
      </c>
      <c r="Z203" s="1077">
        <v>0</v>
      </c>
      <c r="AA203" s="1077">
        <v>0</v>
      </c>
      <c r="AB203" s="1077">
        <v>0</v>
      </c>
      <c r="AC203" s="1077">
        <v>0</v>
      </c>
      <c r="AD203" s="1077">
        <v>0</v>
      </c>
      <c r="AE203" s="1077">
        <v>0</v>
      </c>
      <c r="AF203" s="1077">
        <v>0</v>
      </c>
      <c r="AG203" s="1077">
        <v>0</v>
      </c>
      <c r="AH203" s="1077">
        <v>0</v>
      </c>
      <c r="AI203" s="1077">
        <v>0</v>
      </c>
      <c r="AJ203" s="1077">
        <v>0</v>
      </c>
      <c r="AK203" s="1077">
        <v>0</v>
      </c>
      <c r="AL203" s="1077">
        <v>0</v>
      </c>
      <c r="AM203" s="1077">
        <v>0</v>
      </c>
      <c r="AN203" s="1077">
        <v>0</v>
      </c>
      <c r="AO203" s="1077">
        <v>0</v>
      </c>
      <c r="AP203" s="1077">
        <v>0</v>
      </c>
      <c r="AQ203" s="1077">
        <v>0</v>
      </c>
      <c r="AR203" s="1077">
        <v>0</v>
      </c>
      <c r="AS203" s="1077">
        <v>0</v>
      </c>
      <c r="AT203" s="1077">
        <v>0</v>
      </c>
      <c r="AU203" s="1077">
        <v>0</v>
      </c>
      <c r="AV203" s="1077">
        <v>0</v>
      </c>
      <c r="AW203" s="1077">
        <v>0</v>
      </c>
      <c r="AX203" s="1077">
        <v>0</v>
      </c>
      <c r="AY203" s="1077" t="s">
        <v>1333</v>
      </c>
      <c r="AZ203" s="1077" t="s">
        <v>1333</v>
      </c>
      <c r="BA203" s="1077" t="s">
        <v>1333</v>
      </c>
      <c r="BB203" s="1077" t="s">
        <v>1333</v>
      </c>
      <c r="BC203" s="1077">
        <v>0</v>
      </c>
      <c r="BD203" s="1077">
        <v>0</v>
      </c>
      <c r="BE203" s="1077">
        <v>0</v>
      </c>
      <c r="BF203" s="1077">
        <v>0</v>
      </c>
      <c r="BG203" s="201" t="s">
        <v>502</v>
      </c>
      <c r="BH203" s="201" t="s">
        <v>758</v>
      </c>
      <c r="BI203" s="93" t="s">
        <v>721</v>
      </c>
      <c r="BJ203" s="364">
        <v>112</v>
      </c>
      <c r="BK203" s="441" t="s">
        <v>1180</v>
      </c>
      <c r="BL203" s="331" t="s">
        <v>1389</v>
      </c>
      <c r="BM203" s="369" t="s">
        <v>792</v>
      </c>
      <c r="BN203" s="375"/>
      <c r="BO203" s="375"/>
      <c r="BP203" s="375"/>
      <c r="BQ203" s="375"/>
      <c r="BR203" s="375"/>
      <c r="BS203" s="375"/>
      <c r="BT203" s="375"/>
      <c r="BU203" s="375"/>
      <c r="BV203" s="375"/>
      <c r="BW203" s="375"/>
      <c r="BX203" s="375"/>
      <c r="BY203" s="375"/>
      <c r="BZ203" s="375"/>
      <c r="CA203" s="375"/>
      <c r="CB203" s="375"/>
      <c r="CC203" s="376"/>
      <c r="CD203" s="376"/>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320"/>
      <c r="DB203" s="320"/>
      <c r="DC203" s="43"/>
      <c r="DD203" s="377"/>
      <c r="DE203" s="43"/>
      <c r="DF203" s="43"/>
      <c r="DG203" s="43"/>
      <c r="DH203" s="43"/>
      <c r="DI203" s="43"/>
      <c r="DJ203" s="43"/>
      <c r="DK203" s="43"/>
      <c r="DL203" s="43"/>
      <c r="DM203" s="43"/>
      <c r="DN203" s="43"/>
      <c r="DO203" s="43"/>
      <c r="DP203" s="43"/>
      <c r="DQ203" s="43"/>
      <c r="DR203" s="43"/>
      <c r="DS203" s="43"/>
      <c r="DT203" s="43"/>
      <c r="DU203" s="43"/>
      <c r="DV203" s="43"/>
      <c r="DW203" s="43"/>
      <c r="DX203" s="43"/>
      <c r="DY203" s="43"/>
      <c r="DZ203" s="43"/>
      <c r="EA203" s="331"/>
      <c r="EB203" s="331"/>
      <c r="EC203" s="378"/>
      <c r="ED203" s="344"/>
      <c r="EE203" s="331"/>
      <c r="EF203" s="331"/>
      <c r="EG203" s="43"/>
    </row>
    <row r="204" spans="1:137" ht="15.75">
      <c r="A204" s="68" t="s">
        <v>1056</v>
      </c>
      <c r="B204" s="198" t="s">
        <v>1293</v>
      </c>
      <c r="C204" s="68" t="s">
        <v>662</v>
      </c>
      <c r="D204" s="199" t="s">
        <v>1190</v>
      </c>
      <c r="E204" s="203" t="s">
        <v>1190</v>
      </c>
      <c r="F204" s="199" t="s">
        <v>1190</v>
      </c>
      <c r="G204" s="198" t="s">
        <v>1386</v>
      </c>
      <c r="H204" s="440" t="s">
        <v>1389</v>
      </c>
      <c r="I204" s="574" t="s">
        <v>1389</v>
      </c>
      <c r="J204" s="317" t="s">
        <v>1190</v>
      </c>
      <c r="K204" s="1077" t="s">
        <v>1190</v>
      </c>
      <c r="L204" s="1077" t="s">
        <v>1190</v>
      </c>
      <c r="M204" s="1077">
        <v>0</v>
      </c>
      <c r="N204" s="1077">
        <v>0</v>
      </c>
      <c r="O204" s="1077">
        <v>0</v>
      </c>
      <c r="P204" s="1077">
        <v>0</v>
      </c>
      <c r="Q204" s="1077">
        <v>0</v>
      </c>
      <c r="R204" s="1077">
        <v>0</v>
      </c>
      <c r="S204" s="1077">
        <v>0</v>
      </c>
      <c r="T204" s="1077">
        <v>0</v>
      </c>
      <c r="U204" s="1077">
        <v>0</v>
      </c>
      <c r="V204" s="1077">
        <v>0</v>
      </c>
      <c r="W204" s="1077">
        <v>0</v>
      </c>
      <c r="X204" s="1077">
        <v>0</v>
      </c>
      <c r="Y204" s="1077">
        <v>0</v>
      </c>
      <c r="Z204" s="1077">
        <v>0</v>
      </c>
      <c r="AA204" s="1077">
        <v>0</v>
      </c>
      <c r="AB204" s="1077">
        <v>0</v>
      </c>
      <c r="AC204" s="1077">
        <v>0</v>
      </c>
      <c r="AD204" s="1077">
        <v>0</v>
      </c>
      <c r="AE204" s="1077">
        <v>0</v>
      </c>
      <c r="AF204" s="1077">
        <v>0</v>
      </c>
      <c r="AG204" s="1077">
        <v>0</v>
      </c>
      <c r="AH204" s="1077">
        <v>0</v>
      </c>
      <c r="AI204" s="1077">
        <v>0</v>
      </c>
      <c r="AJ204" s="1077">
        <v>0</v>
      </c>
      <c r="AK204" s="1077">
        <v>0</v>
      </c>
      <c r="AL204" s="1077">
        <v>0</v>
      </c>
      <c r="AM204" s="1077">
        <v>0</v>
      </c>
      <c r="AN204" s="1077">
        <v>0</v>
      </c>
      <c r="AO204" s="1077">
        <v>0</v>
      </c>
      <c r="AP204" s="1077">
        <v>0</v>
      </c>
      <c r="AQ204" s="1077">
        <v>0</v>
      </c>
      <c r="AR204" s="1077">
        <v>0</v>
      </c>
      <c r="AS204" s="1077">
        <v>0</v>
      </c>
      <c r="AT204" s="1077">
        <v>0</v>
      </c>
      <c r="AU204" s="1077">
        <v>0</v>
      </c>
      <c r="AV204" s="1077">
        <v>0</v>
      </c>
      <c r="AW204" s="1077">
        <v>0</v>
      </c>
      <c r="AX204" s="1077">
        <v>0</v>
      </c>
      <c r="AY204" s="1077" t="s">
        <v>1333</v>
      </c>
      <c r="AZ204" s="1077" t="s">
        <v>1333</v>
      </c>
      <c r="BA204" s="1077" t="s">
        <v>1333</v>
      </c>
      <c r="BB204" s="1077" t="s">
        <v>1333</v>
      </c>
      <c r="BC204" s="1077">
        <v>0</v>
      </c>
      <c r="BD204" s="1077">
        <v>0</v>
      </c>
      <c r="BE204" s="1077">
        <v>0</v>
      </c>
      <c r="BF204" s="1077">
        <v>0</v>
      </c>
      <c r="BG204" s="201" t="s">
        <v>1056</v>
      </c>
      <c r="BH204" s="201" t="s">
        <v>662</v>
      </c>
      <c r="BI204" s="93" t="s">
        <v>721</v>
      </c>
      <c r="BJ204" s="364">
        <v>112</v>
      </c>
      <c r="BK204" s="441" t="s">
        <v>1180</v>
      </c>
      <c r="BL204" s="331" t="s">
        <v>1389</v>
      </c>
      <c r="BM204" s="369" t="s">
        <v>792</v>
      </c>
      <c r="BN204" s="375"/>
      <c r="BO204" s="375"/>
      <c r="BP204" s="375"/>
      <c r="BQ204" s="375"/>
      <c r="BR204" s="375"/>
      <c r="BS204" s="375"/>
      <c r="BT204" s="375"/>
      <c r="BU204" s="375"/>
      <c r="BV204" s="375"/>
      <c r="BW204" s="375"/>
      <c r="BX204" s="375"/>
      <c r="BY204" s="375"/>
      <c r="BZ204" s="375"/>
      <c r="CA204" s="375"/>
      <c r="CB204" s="375"/>
      <c r="CC204" s="376"/>
      <c r="CD204" s="376"/>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320"/>
      <c r="DB204" s="320"/>
      <c r="DC204" s="43"/>
      <c r="DD204" s="377"/>
      <c r="DE204" s="43"/>
      <c r="DF204" s="43"/>
      <c r="DG204" s="43"/>
      <c r="DH204" s="43"/>
      <c r="DI204" s="43"/>
      <c r="DJ204" s="43"/>
      <c r="DK204" s="43"/>
      <c r="DL204" s="43"/>
      <c r="DM204" s="43"/>
      <c r="DN204" s="43"/>
      <c r="DO204" s="43"/>
      <c r="DP204" s="43"/>
      <c r="DQ204" s="43"/>
      <c r="DR204" s="43"/>
      <c r="DS204" s="43"/>
      <c r="DT204" s="43"/>
      <c r="DU204" s="43"/>
      <c r="DV204" s="43"/>
      <c r="DW204" s="43"/>
      <c r="DX204" s="43"/>
      <c r="DY204" s="43"/>
      <c r="DZ204" s="43"/>
      <c r="EA204" s="331"/>
      <c r="EB204" s="331"/>
      <c r="EC204" s="378"/>
      <c r="ED204" s="344"/>
      <c r="EE204" s="331"/>
      <c r="EF204" s="331"/>
      <c r="EG204" s="43"/>
    </row>
    <row r="205" spans="1:137" ht="15.75">
      <c r="A205" s="68" t="s">
        <v>24</v>
      </c>
      <c r="B205" s="198" t="s">
        <v>1293</v>
      </c>
      <c r="C205" s="68" t="s">
        <v>654</v>
      </c>
      <c r="D205" s="199" t="s">
        <v>1190</v>
      </c>
      <c r="E205" s="203" t="s">
        <v>1190</v>
      </c>
      <c r="F205" s="199" t="s">
        <v>1190</v>
      </c>
      <c r="G205" s="198" t="s">
        <v>1386</v>
      </c>
      <c r="H205" s="440" t="s">
        <v>1389</v>
      </c>
      <c r="I205" s="574" t="s">
        <v>1389</v>
      </c>
      <c r="J205" s="317" t="s">
        <v>1190</v>
      </c>
      <c r="K205" s="1077">
        <v>100</v>
      </c>
      <c r="L205" s="1077" t="s">
        <v>1190</v>
      </c>
      <c r="M205" s="1077">
        <v>0</v>
      </c>
      <c r="N205" s="1077">
        <v>0</v>
      </c>
      <c r="O205" s="1077">
        <v>0</v>
      </c>
      <c r="P205" s="1077">
        <v>0</v>
      </c>
      <c r="Q205" s="1077">
        <v>0</v>
      </c>
      <c r="R205" s="1077">
        <v>0</v>
      </c>
      <c r="S205" s="1077">
        <v>0</v>
      </c>
      <c r="T205" s="1077">
        <v>0</v>
      </c>
      <c r="U205" s="1077">
        <v>0</v>
      </c>
      <c r="V205" s="1077">
        <v>0</v>
      </c>
      <c r="W205" s="1077">
        <v>0</v>
      </c>
      <c r="X205" s="1077">
        <v>0</v>
      </c>
      <c r="Y205" s="1077">
        <v>0</v>
      </c>
      <c r="Z205" s="1077">
        <v>0</v>
      </c>
      <c r="AA205" s="1077">
        <v>0</v>
      </c>
      <c r="AB205" s="1077">
        <v>0</v>
      </c>
      <c r="AC205" s="1077">
        <v>0</v>
      </c>
      <c r="AD205" s="1077">
        <v>0</v>
      </c>
      <c r="AE205" s="1077">
        <v>0</v>
      </c>
      <c r="AF205" s="1077">
        <v>0</v>
      </c>
      <c r="AG205" s="1077">
        <v>0</v>
      </c>
      <c r="AH205" s="1077">
        <v>0</v>
      </c>
      <c r="AI205" s="1077">
        <v>0</v>
      </c>
      <c r="AJ205" s="1077">
        <v>0</v>
      </c>
      <c r="AK205" s="1077">
        <v>0</v>
      </c>
      <c r="AL205" s="1077">
        <v>0</v>
      </c>
      <c r="AM205" s="1077">
        <v>0</v>
      </c>
      <c r="AN205" s="1077">
        <v>0</v>
      </c>
      <c r="AO205" s="1077">
        <v>0</v>
      </c>
      <c r="AP205" s="1077">
        <v>0</v>
      </c>
      <c r="AQ205" s="1077">
        <v>0</v>
      </c>
      <c r="AR205" s="1077">
        <v>0</v>
      </c>
      <c r="AS205" s="1077">
        <v>0</v>
      </c>
      <c r="AT205" s="1077">
        <v>0</v>
      </c>
      <c r="AU205" s="1077">
        <v>0</v>
      </c>
      <c r="AV205" s="1077">
        <v>0</v>
      </c>
      <c r="AW205" s="1077">
        <v>0</v>
      </c>
      <c r="AX205" s="1077">
        <v>0</v>
      </c>
      <c r="AY205" s="1077" t="s">
        <v>1333</v>
      </c>
      <c r="AZ205" s="1077" t="s">
        <v>1333</v>
      </c>
      <c r="BA205" s="1077" t="s">
        <v>1333</v>
      </c>
      <c r="BB205" s="1077" t="s">
        <v>1333</v>
      </c>
      <c r="BC205" s="1077">
        <v>0</v>
      </c>
      <c r="BD205" s="1077">
        <v>0</v>
      </c>
      <c r="BE205" s="1077">
        <v>0</v>
      </c>
      <c r="BF205" s="1077">
        <v>0</v>
      </c>
      <c r="BG205" s="201" t="s">
        <v>24</v>
      </c>
      <c r="BH205" s="201" t="s">
        <v>654</v>
      </c>
      <c r="BI205" s="93" t="s">
        <v>721</v>
      </c>
      <c r="BJ205" s="364">
        <v>112</v>
      </c>
      <c r="BK205" s="441" t="s">
        <v>1180</v>
      </c>
      <c r="BL205" s="369" t="s">
        <v>1389</v>
      </c>
      <c r="BM205" s="369" t="s">
        <v>792</v>
      </c>
      <c r="BN205" s="375"/>
      <c r="BO205" s="375"/>
      <c r="BP205" s="375"/>
      <c r="BQ205" s="375"/>
      <c r="BR205" s="375"/>
      <c r="BS205" s="375"/>
      <c r="BT205" s="375"/>
      <c r="BU205" s="375"/>
      <c r="BV205" s="375"/>
      <c r="BW205" s="375"/>
      <c r="BX205" s="375"/>
      <c r="BY205" s="375"/>
      <c r="BZ205" s="375"/>
      <c r="CA205" s="375"/>
      <c r="CB205" s="375"/>
      <c r="CC205" s="376"/>
      <c r="CD205" s="376"/>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320"/>
      <c r="DB205" s="320"/>
      <c r="DC205" s="43"/>
      <c r="DD205" s="379"/>
      <c r="DE205" s="43"/>
      <c r="DF205" s="43"/>
      <c r="DG205" s="43"/>
      <c r="DH205" s="43"/>
      <c r="DI205" s="43"/>
      <c r="DJ205" s="43"/>
      <c r="DK205" s="43"/>
      <c r="DL205" s="43"/>
      <c r="DM205" s="43"/>
      <c r="DN205" s="43"/>
      <c r="DO205" s="43"/>
      <c r="DP205" s="43"/>
      <c r="DQ205" s="43"/>
      <c r="DR205" s="43"/>
      <c r="DS205" s="43"/>
      <c r="DT205" s="43"/>
      <c r="DU205" s="43"/>
      <c r="DV205" s="43"/>
      <c r="DW205" s="43"/>
      <c r="DX205" s="43"/>
      <c r="DY205" s="43"/>
      <c r="DZ205" s="43"/>
      <c r="EA205" s="331"/>
      <c r="EB205" s="331"/>
      <c r="EC205" s="378"/>
      <c r="ED205" s="344"/>
      <c r="EE205" s="331"/>
      <c r="EF205" s="331"/>
      <c r="EG205" s="43"/>
    </row>
    <row r="206" spans="1:137" ht="15.75">
      <c r="A206" s="68" t="s">
        <v>1134</v>
      </c>
      <c r="B206" s="198" t="s">
        <v>1293</v>
      </c>
      <c r="C206" s="68" t="s">
        <v>1135</v>
      </c>
      <c r="D206" s="199">
        <v>50</v>
      </c>
      <c r="E206" s="247">
        <v>100</v>
      </c>
      <c r="F206" s="199">
        <v>100</v>
      </c>
      <c r="G206" s="198" t="s">
        <v>1386</v>
      </c>
      <c r="H206" s="440" t="s">
        <v>1389</v>
      </c>
      <c r="I206" s="574" t="s">
        <v>1389</v>
      </c>
      <c r="J206" s="317" t="s">
        <v>1332</v>
      </c>
      <c r="K206" s="1077">
        <v>100</v>
      </c>
      <c r="L206" s="1077" t="s">
        <v>1332</v>
      </c>
      <c r="M206" s="1077">
        <v>0</v>
      </c>
      <c r="N206" s="1077">
        <v>4</v>
      </c>
      <c r="O206" s="1077">
        <v>3</v>
      </c>
      <c r="P206" s="1077">
        <v>1</v>
      </c>
      <c r="Q206" s="1077">
        <v>4</v>
      </c>
      <c r="R206" s="1077">
        <v>0</v>
      </c>
      <c r="S206" s="1077">
        <v>0</v>
      </c>
      <c r="T206" s="1077">
        <v>0</v>
      </c>
      <c r="U206" s="1077">
        <v>0</v>
      </c>
      <c r="V206" s="1077">
        <v>0</v>
      </c>
      <c r="W206" s="1077">
        <v>0</v>
      </c>
      <c r="X206" s="1077">
        <v>0</v>
      </c>
      <c r="Y206" s="1077">
        <v>0</v>
      </c>
      <c r="Z206" s="1077">
        <v>0</v>
      </c>
      <c r="AA206" s="1077">
        <v>0</v>
      </c>
      <c r="AB206" s="1077">
        <v>0</v>
      </c>
      <c r="AC206" s="1077">
        <v>0</v>
      </c>
      <c r="AD206" s="1077">
        <v>0</v>
      </c>
      <c r="AE206" s="1077">
        <v>0</v>
      </c>
      <c r="AF206" s="1077">
        <v>0</v>
      </c>
      <c r="AG206" s="1077">
        <v>0</v>
      </c>
      <c r="AH206" s="1077">
        <v>0</v>
      </c>
      <c r="AI206" s="1077">
        <v>0</v>
      </c>
      <c r="AJ206" s="1077">
        <v>0</v>
      </c>
      <c r="AK206" s="1077">
        <v>0</v>
      </c>
      <c r="AL206" s="1077">
        <v>0</v>
      </c>
      <c r="AM206" s="1077">
        <v>0</v>
      </c>
      <c r="AN206" s="1077">
        <v>0</v>
      </c>
      <c r="AO206" s="1077">
        <v>0</v>
      </c>
      <c r="AP206" s="1077">
        <v>0</v>
      </c>
      <c r="AQ206" s="1077">
        <v>0</v>
      </c>
      <c r="AR206" s="1077">
        <v>0</v>
      </c>
      <c r="AS206" s="1077">
        <v>0</v>
      </c>
      <c r="AT206" s="1077">
        <v>0</v>
      </c>
      <c r="AU206" s="1077">
        <v>0</v>
      </c>
      <c r="AV206" s="1077">
        <v>0</v>
      </c>
      <c r="AW206" s="1077">
        <v>0</v>
      </c>
      <c r="AX206" s="1077">
        <v>0</v>
      </c>
      <c r="AY206" s="1077" t="s">
        <v>1333</v>
      </c>
      <c r="AZ206" s="1077" t="s">
        <v>1333</v>
      </c>
      <c r="BA206" s="1077" t="s">
        <v>1333</v>
      </c>
      <c r="BB206" s="1077" t="s">
        <v>1333</v>
      </c>
      <c r="BC206" s="1077">
        <v>0</v>
      </c>
      <c r="BD206" s="1077">
        <v>0</v>
      </c>
      <c r="BE206" s="1077">
        <v>0</v>
      </c>
      <c r="BF206" s="1077">
        <v>0</v>
      </c>
      <c r="BG206" s="201" t="s">
        <v>1134</v>
      </c>
      <c r="BH206" s="201" t="s">
        <v>771</v>
      </c>
      <c r="BI206" s="93" t="s">
        <v>721</v>
      </c>
      <c r="BJ206" s="364">
        <v>112</v>
      </c>
      <c r="BK206" s="441" t="s">
        <v>882</v>
      </c>
      <c r="BL206" s="1554"/>
      <c r="BM206" s="369" t="s">
        <v>792</v>
      </c>
      <c r="BN206" s="375"/>
      <c r="BO206" s="375"/>
      <c r="BP206" s="375"/>
      <c r="BQ206" s="375"/>
      <c r="BR206" s="375"/>
      <c r="BS206" s="375"/>
      <c r="BT206" s="375"/>
      <c r="BU206" s="375"/>
      <c r="BV206" s="375"/>
      <c r="BW206" s="375"/>
      <c r="BX206" s="375"/>
      <c r="BY206" s="375"/>
      <c r="BZ206" s="375"/>
      <c r="CA206" s="375"/>
      <c r="CB206" s="375"/>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320"/>
      <c r="DB206" s="320"/>
      <c r="DC206" s="43"/>
      <c r="DD206" s="379"/>
      <c r="DE206" s="43"/>
      <c r="DF206" s="43"/>
      <c r="DG206" s="43"/>
      <c r="DH206" s="43"/>
      <c r="DI206" s="43"/>
      <c r="DJ206" s="43"/>
      <c r="DK206" s="43"/>
      <c r="DL206" s="43"/>
      <c r="DM206" s="43"/>
      <c r="DN206" s="43"/>
      <c r="DO206" s="43"/>
      <c r="DP206" s="43"/>
      <c r="DQ206" s="43"/>
      <c r="DR206" s="43"/>
      <c r="DS206" s="43"/>
      <c r="DT206" s="43"/>
      <c r="DU206" s="43"/>
      <c r="DV206" s="43"/>
      <c r="DW206" s="43"/>
      <c r="DX206" s="43"/>
      <c r="DY206" s="43"/>
      <c r="DZ206" s="43"/>
      <c r="EA206" s="331"/>
      <c r="EB206" s="331"/>
      <c r="EC206" s="378"/>
      <c r="ED206" s="344"/>
      <c r="EE206" s="331"/>
      <c r="EF206" s="331"/>
      <c r="EG206" s="43"/>
    </row>
    <row r="207" spans="1:137" ht="15.75">
      <c r="A207" s="68" t="s">
        <v>452</v>
      </c>
      <c r="B207" s="198" t="s">
        <v>1297</v>
      </c>
      <c r="C207" s="68" t="s">
        <v>591</v>
      </c>
      <c r="D207" s="199">
        <v>63.64</v>
      </c>
      <c r="E207" s="247">
        <v>100</v>
      </c>
      <c r="F207" s="199">
        <v>100</v>
      </c>
      <c r="G207" s="198" t="s">
        <v>1332</v>
      </c>
      <c r="H207" s="440" t="s">
        <v>1332</v>
      </c>
      <c r="I207" s="574" t="s">
        <v>1332</v>
      </c>
      <c r="J207" s="317" t="s">
        <v>1332</v>
      </c>
      <c r="K207" s="1077">
        <v>100</v>
      </c>
      <c r="L207" s="1077" t="s">
        <v>1332</v>
      </c>
      <c r="M207" s="1077">
        <v>0</v>
      </c>
      <c r="N207" s="1077">
        <v>66</v>
      </c>
      <c r="O207" s="1077">
        <v>59</v>
      </c>
      <c r="P207" s="1077">
        <v>7</v>
      </c>
      <c r="Q207" s="1077">
        <v>66</v>
      </c>
      <c r="R207" s="1077">
        <v>0</v>
      </c>
      <c r="S207" s="1077">
        <v>0</v>
      </c>
      <c r="T207" s="1077">
        <v>0</v>
      </c>
      <c r="U207" s="1077">
        <v>0</v>
      </c>
      <c r="V207" s="1077">
        <v>0</v>
      </c>
      <c r="W207" s="1077">
        <v>0</v>
      </c>
      <c r="X207" s="1077">
        <v>0</v>
      </c>
      <c r="Y207" s="1077">
        <v>0</v>
      </c>
      <c r="Z207" s="1077">
        <v>0</v>
      </c>
      <c r="AA207" s="1077">
        <v>0</v>
      </c>
      <c r="AB207" s="1077">
        <v>0</v>
      </c>
      <c r="AC207" s="1077">
        <v>0</v>
      </c>
      <c r="AD207" s="1077">
        <v>0</v>
      </c>
      <c r="AE207" s="1077">
        <v>0</v>
      </c>
      <c r="AF207" s="1077">
        <v>0</v>
      </c>
      <c r="AG207" s="1077">
        <v>0</v>
      </c>
      <c r="AH207" s="1077">
        <v>0</v>
      </c>
      <c r="AI207" s="1077">
        <v>0</v>
      </c>
      <c r="AJ207" s="1077">
        <v>0</v>
      </c>
      <c r="AK207" s="1077">
        <v>0</v>
      </c>
      <c r="AL207" s="1077">
        <v>0</v>
      </c>
      <c r="AM207" s="1077">
        <v>0</v>
      </c>
      <c r="AN207" s="1077">
        <v>0</v>
      </c>
      <c r="AO207" s="1077">
        <v>0</v>
      </c>
      <c r="AP207" s="1077">
        <v>0</v>
      </c>
      <c r="AQ207" s="1077">
        <v>0</v>
      </c>
      <c r="AR207" s="1077">
        <v>0</v>
      </c>
      <c r="AS207" s="1077">
        <v>0</v>
      </c>
      <c r="AT207" s="1077">
        <v>0</v>
      </c>
      <c r="AU207" s="1077">
        <v>0</v>
      </c>
      <c r="AV207" s="1077">
        <v>0</v>
      </c>
      <c r="AW207" s="1077">
        <v>0</v>
      </c>
      <c r="AX207" s="1077">
        <v>0</v>
      </c>
      <c r="AY207" s="1077" t="s">
        <v>1333</v>
      </c>
      <c r="AZ207" s="1077" t="s">
        <v>1333</v>
      </c>
      <c r="BA207" s="1077" t="s">
        <v>1333</v>
      </c>
      <c r="BB207" s="1077" t="s">
        <v>1333</v>
      </c>
      <c r="BC207" s="1077">
        <v>0</v>
      </c>
      <c r="BD207" s="1077">
        <v>0</v>
      </c>
      <c r="BE207" s="1077">
        <v>0</v>
      </c>
      <c r="BF207" s="1077">
        <v>0</v>
      </c>
      <c r="BG207" s="201" t="s">
        <v>452</v>
      </c>
      <c r="BH207" s="201" t="s">
        <v>591</v>
      </c>
      <c r="BI207" s="93" t="s">
        <v>722</v>
      </c>
      <c r="BJ207" s="364">
        <v>189</v>
      </c>
      <c r="BK207" s="441" t="s">
        <v>1182</v>
      </c>
      <c r="BL207" s="1554"/>
      <c r="BM207" s="369" t="s">
        <v>792</v>
      </c>
      <c r="BN207" s="375"/>
      <c r="BO207" s="375"/>
      <c r="BP207" s="375"/>
      <c r="BQ207" s="375"/>
      <c r="BR207" s="375"/>
      <c r="BS207" s="375"/>
      <c r="BT207" s="375"/>
      <c r="BU207" s="375"/>
      <c r="BV207" s="375"/>
      <c r="BW207" s="375"/>
      <c r="BX207" s="375"/>
      <c r="BY207" s="375"/>
      <c r="BZ207" s="375"/>
      <c r="CA207" s="375"/>
      <c r="CB207" s="375"/>
      <c r="CC207" s="376"/>
      <c r="CD207" s="376"/>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320"/>
      <c r="DB207" s="320"/>
      <c r="DC207" s="43"/>
      <c r="DD207" s="377"/>
      <c r="DE207" s="43"/>
      <c r="DF207" s="43"/>
      <c r="DG207" s="43"/>
      <c r="DH207" s="43"/>
      <c r="DI207" s="43"/>
      <c r="DJ207" s="43"/>
      <c r="DK207" s="43"/>
      <c r="DL207" s="43"/>
      <c r="DM207" s="43"/>
      <c r="DN207" s="43"/>
      <c r="DO207" s="43"/>
      <c r="DP207" s="43"/>
      <c r="DQ207" s="43"/>
      <c r="DR207" s="43"/>
      <c r="DS207" s="43"/>
      <c r="DT207" s="43"/>
      <c r="DU207" s="43"/>
      <c r="DV207" s="43"/>
      <c r="DW207" s="43"/>
      <c r="DX207" s="43"/>
      <c r="DY207" s="43"/>
      <c r="DZ207" s="43"/>
      <c r="EA207" s="331"/>
      <c r="EB207" s="331"/>
      <c r="EC207" s="378"/>
      <c r="ED207" s="344"/>
      <c r="EE207" s="331"/>
      <c r="EF207" s="331"/>
      <c r="EG207" s="43"/>
    </row>
    <row r="208" spans="1:137" ht="15.75">
      <c r="A208" s="68" t="s">
        <v>71</v>
      </c>
      <c r="B208" s="198" t="s">
        <v>1297</v>
      </c>
      <c r="C208" s="68" t="s">
        <v>631</v>
      </c>
      <c r="D208" s="199" t="s">
        <v>1212</v>
      </c>
      <c r="E208" s="247">
        <v>13.64</v>
      </c>
      <c r="F208" s="199">
        <v>88.9</v>
      </c>
      <c r="G208" s="198" t="s">
        <v>1332</v>
      </c>
      <c r="H208" s="440" t="s">
        <v>1332</v>
      </c>
      <c r="I208" s="574" t="s">
        <v>1332</v>
      </c>
      <c r="J208" s="317" t="s">
        <v>1332</v>
      </c>
      <c r="K208" s="1077">
        <v>100</v>
      </c>
      <c r="L208" s="1077" t="s">
        <v>1332</v>
      </c>
      <c r="M208" s="1077">
        <v>0</v>
      </c>
      <c r="N208" s="1077">
        <v>28</v>
      </c>
      <c r="O208" s="1077">
        <v>26</v>
      </c>
      <c r="P208" s="1077">
        <v>2</v>
      </c>
      <c r="Q208" s="1077">
        <v>28</v>
      </c>
      <c r="R208" s="1077">
        <v>0</v>
      </c>
      <c r="S208" s="1077">
        <v>0</v>
      </c>
      <c r="T208" s="1077">
        <v>0</v>
      </c>
      <c r="U208" s="1077">
        <v>0</v>
      </c>
      <c r="V208" s="1077">
        <v>0</v>
      </c>
      <c r="W208" s="1077">
        <v>0</v>
      </c>
      <c r="X208" s="1077">
        <v>0</v>
      </c>
      <c r="Y208" s="1077">
        <v>0</v>
      </c>
      <c r="Z208" s="1077">
        <v>0</v>
      </c>
      <c r="AA208" s="1077">
        <v>0</v>
      </c>
      <c r="AB208" s="1077">
        <v>0</v>
      </c>
      <c r="AC208" s="1077">
        <v>0</v>
      </c>
      <c r="AD208" s="1077">
        <v>0</v>
      </c>
      <c r="AE208" s="1077">
        <v>0</v>
      </c>
      <c r="AF208" s="1077">
        <v>0</v>
      </c>
      <c r="AG208" s="1077">
        <v>0</v>
      </c>
      <c r="AH208" s="1077">
        <v>0</v>
      </c>
      <c r="AI208" s="1077">
        <v>0</v>
      </c>
      <c r="AJ208" s="1077">
        <v>0</v>
      </c>
      <c r="AK208" s="1077">
        <v>0</v>
      </c>
      <c r="AL208" s="1077">
        <v>0</v>
      </c>
      <c r="AM208" s="1077">
        <v>0</v>
      </c>
      <c r="AN208" s="1077">
        <v>0</v>
      </c>
      <c r="AO208" s="1077">
        <v>0</v>
      </c>
      <c r="AP208" s="1077">
        <v>0</v>
      </c>
      <c r="AQ208" s="1077">
        <v>0</v>
      </c>
      <c r="AR208" s="1077">
        <v>0</v>
      </c>
      <c r="AS208" s="1077">
        <v>0</v>
      </c>
      <c r="AT208" s="1077">
        <v>0</v>
      </c>
      <c r="AU208" s="1077">
        <v>0</v>
      </c>
      <c r="AV208" s="1077">
        <v>0</v>
      </c>
      <c r="AW208" s="1077">
        <v>0</v>
      </c>
      <c r="AX208" s="1077">
        <v>0</v>
      </c>
      <c r="AY208" s="1077" t="s">
        <v>1333</v>
      </c>
      <c r="AZ208" s="1077" t="s">
        <v>1333</v>
      </c>
      <c r="BA208" s="1077" t="s">
        <v>1333</v>
      </c>
      <c r="BB208" s="1077" t="s">
        <v>1333</v>
      </c>
      <c r="BC208" s="1077">
        <v>0</v>
      </c>
      <c r="BD208" s="1077">
        <v>0</v>
      </c>
      <c r="BE208" s="1077">
        <v>0</v>
      </c>
      <c r="BF208" s="1077">
        <v>0</v>
      </c>
      <c r="BG208" s="201" t="s">
        <v>71</v>
      </c>
      <c r="BH208" s="201" t="s">
        <v>631</v>
      </c>
      <c r="BI208" s="93" t="s">
        <v>722</v>
      </c>
      <c r="BJ208" s="364">
        <v>189</v>
      </c>
      <c r="BK208" s="441" t="s">
        <v>1181</v>
      </c>
      <c r="BL208" s="1554"/>
      <c r="BM208" s="369" t="s">
        <v>792</v>
      </c>
      <c r="BN208" s="375"/>
      <c r="BO208" s="375"/>
      <c r="BP208" s="375"/>
      <c r="BQ208" s="375"/>
      <c r="BR208" s="375"/>
      <c r="BS208" s="375"/>
      <c r="BT208" s="375"/>
      <c r="BU208" s="375"/>
      <c r="BV208" s="375"/>
      <c r="BW208" s="375"/>
      <c r="BX208" s="375"/>
      <c r="BY208" s="375"/>
      <c r="BZ208" s="375"/>
      <c r="CA208" s="375"/>
      <c r="CB208" s="375"/>
      <c r="CC208" s="376"/>
      <c r="CD208" s="376"/>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320"/>
      <c r="DB208" s="320"/>
      <c r="DC208" s="43"/>
      <c r="DD208" s="379"/>
      <c r="DE208" s="43"/>
      <c r="DF208" s="43"/>
      <c r="DG208" s="43"/>
      <c r="DH208" s="43"/>
      <c r="DI208" s="43"/>
      <c r="DJ208" s="43"/>
      <c r="DK208" s="43"/>
      <c r="DL208" s="43"/>
      <c r="DM208" s="43"/>
      <c r="DN208" s="43"/>
      <c r="DO208" s="43"/>
      <c r="DP208" s="43"/>
      <c r="DQ208" s="43"/>
      <c r="DR208" s="43"/>
      <c r="DS208" s="43"/>
      <c r="DT208" s="43"/>
      <c r="DU208" s="43"/>
      <c r="DV208" s="43"/>
      <c r="DW208" s="43"/>
      <c r="DX208" s="43"/>
      <c r="DY208" s="43"/>
      <c r="DZ208" s="43"/>
      <c r="EA208" s="331"/>
      <c r="EB208" s="331"/>
      <c r="EC208" s="378"/>
      <c r="ED208" s="344"/>
      <c r="EE208" s="331"/>
      <c r="EF208" s="331"/>
      <c r="EG208" s="43"/>
    </row>
    <row r="209" spans="1:137" ht="15.75">
      <c r="A209" s="202" t="s">
        <v>34</v>
      </c>
      <c r="B209" s="198" t="s">
        <v>1297</v>
      </c>
      <c r="C209" s="68" t="s">
        <v>664</v>
      </c>
      <c r="D209" s="199">
        <v>100</v>
      </c>
      <c r="E209" s="247">
        <v>100</v>
      </c>
      <c r="F209" s="199">
        <v>97.4</v>
      </c>
      <c r="G209" s="198" t="s">
        <v>1332</v>
      </c>
      <c r="H209" s="440" t="s">
        <v>1332</v>
      </c>
      <c r="I209" s="574" t="s">
        <v>1332</v>
      </c>
      <c r="J209" s="317" t="s">
        <v>1332</v>
      </c>
      <c r="K209" s="1077">
        <v>97.22</v>
      </c>
      <c r="L209" s="1077" t="s">
        <v>1332</v>
      </c>
      <c r="M209" s="1077">
        <v>4</v>
      </c>
      <c r="N209" s="1077">
        <v>36</v>
      </c>
      <c r="O209" s="1077">
        <v>36</v>
      </c>
      <c r="P209" s="1077">
        <v>0</v>
      </c>
      <c r="Q209" s="1077">
        <v>36</v>
      </c>
      <c r="R209" s="1077">
        <v>0</v>
      </c>
      <c r="S209" s="1077">
        <v>0</v>
      </c>
      <c r="T209" s="1077">
        <v>0</v>
      </c>
      <c r="U209" s="1077">
        <v>0</v>
      </c>
      <c r="V209" s="1077">
        <v>0</v>
      </c>
      <c r="W209" s="1077">
        <v>0</v>
      </c>
      <c r="X209" s="1077">
        <v>0</v>
      </c>
      <c r="Y209" s="1077">
        <v>0</v>
      </c>
      <c r="Z209" s="1077">
        <v>0</v>
      </c>
      <c r="AA209" s="1077">
        <v>0</v>
      </c>
      <c r="AB209" s="1077">
        <v>0</v>
      </c>
      <c r="AC209" s="1077">
        <v>0</v>
      </c>
      <c r="AD209" s="1077">
        <v>0</v>
      </c>
      <c r="AE209" s="1077">
        <v>0</v>
      </c>
      <c r="AF209" s="1077">
        <v>0</v>
      </c>
      <c r="AG209" s="1077">
        <v>0</v>
      </c>
      <c r="AH209" s="1077">
        <v>0</v>
      </c>
      <c r="AI209" s="1077">
        <v>0</v>
      </c>
      <c r="AJ209" s="1077">
        <v>0</v>
      </c>
      <c r="AK209" s="1077">
        <v>0</v>
      </c>
      <c r="AL209" s="1077">
        <v>0</v>
      </c>
      <c r="AM209" s="1077">
        <v>0</v>
      </c>
      <c r="AN209" s="1077">
        <v>0</v>
      </c>
      <c r="AO209" s="1077">
        <v>0</v>
      </c>
      <c r="AP209" s="1077">
        <v>0</v>
      </c>
      <c r="AQ209" s="1077">
        <v>0</v>
      </c>
      <c r="AR209" s="1077">
        <v>0</v>
      </c>
      <c r="AS209" s="1077">
        <v>0</v>
      </c>
      <c r="AT209" s="1077">
        <v>0</v>
      </c>
      <c r="AU209" s="1077">
        <v>0</v>
      </c>
      <c r="AV209" s="1077">
        <v>0</v>
      </c>
      <c r="AW209" s="1077">
        <v>0</v>
      </c>
      <c r="AX209" s="1077">
        <v>0</v>
      </c>
      <c r="AY209" s="1077" t="s">
        <v>1333</v>
      </c>
      <c r="AZ209" s="1077" t="s">
        <v>1333</v>
      </c>
      <c r="BA209" s="1077" t="s">
        <v>1333</v>
      </c>
      <c r="BB209" s="1077" t="s">
        <v>1333</v>
      </c>
      <c r="BC209" s="1077">
        <v>0</v>
      </c>
      <c r="BD209" s="1077">
        <v>0</v>
      </c>
      <c r="BE209" s="1077">
        <v>0</v>
      </c>
      <c r="BF209" s="1077">
        <v>0</v>
      </c>
      <c r="BG209" s="442" t="s">
        <v>34</v>
      </c>
      <c r="BH209" s="201" t="s">
        <v>664</v>
      </c>
      <c r="BI209" s="93" t="s">
        <v>722</v>
      </c>
      <c r="BJ209" s="364">
        <v>189</v>
      </c>
      <c r="BK209" s="441" t="s">
        <v>1182</v>
      </c>
      <c r="BL209" s="1554"/>
      <c r="BM209" s="369" t="s">
        <v>792</v>
      </c>
      <c r="BN209" s="375"/>
      <c r="BO209" s="375"/>
      <c r="BP209" s="375"/>
      <c r="BQ209" s="375"/>
      <c r="BR209" s="375"/>
      <c r="BS209" s="375"/>
      <c r="BT209" s="375"/>
      <c r="BU209" s="375"/>
      <c r="BV209" s="375"/>
      <c r="BW209" s="375"/>
      <c r="BX209" s="375"/>
      <c r="BY209" s="375"/>
      <c r="BZ209" s="375"/>
      <c r="CA209" s="375"/>
      <c r="CB209" s="375"/>
      <c r="CC209" s="376"/>
      <c r="CD209" s="376"/>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320"/>
      <c r="DB209" s="320"/>
      <c r="DC209" s="43"/>
      <c r="DD209" s="377"/>
      <c r="DE209" s="43"/>
      <c r="DF209" s="43"/>
      <c r="DG209" s="43"/>
      <c r="DH209" s="43"/>
      <c r="DI209" s="43"/>
      <c r="DJ209" s="43"/>
      <c r="DK209" s="43"/>
      <c r="DL209" s="43"/>
      <c r="DM209" s="43"/>
      <c r="DN209" s="43"/>
      <c r="DO209" s="43"/>
      <c r="DP209" s="43"/>
      <c r="DQ209" s="43"/>
      <c r="DR209" s="43"/>
      <c r="DS209" s="43"/>
      <c r="DT209" s="43"/>
      <c r="DU209" s="43"/>
      <c r="DV209" s="43"/>
      <c r="DW209" s="43"/>
      <c r="DX209" s="43"/>
      <c r="DY209" s="43"/>
      <c r="DZ209" s="43"/>
      <c r="EA209" s="331"/>
      <c r="EB209" s="331"/>
      <c r="EC209" s="378"/>
      <c r="ED209" s="344"/>
      <c r="EE209" s="331"/>
      <c r="EF209" s="331"/>
      <c r="EG209" s="43"/>
    </row>
    <row r="210" spans="1:137" ht="15.75">
      <c r="A210" s="68" t="s">
        <v>183</v>
      </c>
      <c r="B210" s="198" t="s">
        <v>1297</v>
      </c>
      <c r="C210" s="68" t="s">
        <v>583</v>
      </c>
      <c r="D210" s="199">
        <v>70.45</v>
      </c>
      <c r="E210" s="200">
        <v>75</v>
      </c>
      <c r="F210" s="199">
        <v>98.2</v>
      </c>
      <c r="G210" s="198" t="s">
        <v>1332</v>
      </c>
      <c r="H210" s="440" t="s">
        <v>1332</v>
      </c>
      <c r="I210" s="574" t="s">
        <v>1332</v>
      </c>
      <c r="J210" s="317" t="s">
        <v>1332</v>
      </c>
      <c r="K210" s="1077">
        <v>100</v>
      </c>
      <c r="L210" s="1077" t="s">
        <v>1332</v>
      </c>
      <c r="M210" s="1077">
        <v>0</v>
      </c>
      <c r="N210" s="1077">
        <v>101</v>
      </c>
      <c r="O210" s="1077">
        <v>87</v>
      </c>
      <c r="P210" s="1077">
        <v>14</v>
      </c>
      <c r="Q210" s="1077">
        <v>101</v>
      </c>
      <c r="R210" s="1077">
        <v>0</v>
      </c>
      <c r="S210" s="1077">
        <v>0</v>
      </c>
      <c r="T210" s="1077">
        <v>0</v>
      </c>
      <c r="U210" s="1077">
        <v>0</v>
      </c>
      <c r="V210" s="1077">
        <v>0</v>
      </c>
      <c r="W210" s="1077">
        <v>0</v>
      </c>
      <c r="X210" s="1077">
        <v>0</v>
      </c>
      <c r="Y210" s="1077">
        <v>0</v>
      </c>
      <c r="Z210" s="1077">
        <v>0</v>
      </c>
      <c r="AA210" s="1077">
        <v>0</v>
      </c>
      <c r="AB210" s="1077">
        <v>0</v>
      </c>
      <c r="AC210" s="1077">
        <v>0</v>
      </c>
      <c r="AD210" s="1077">
        <v>0</v>
      </c>
      <c r="AE210" s="1077">
        <v>0</v>
      </c>
      <c r="AF210" s="1077">
        <v>0</v>
      </c>
      <c r="AG210" s="1077">
        <v>0</v>
      </c>
      <c r="AH210" s="1077">
        <v>0</v>
      </c>
      <c r="AI210" s="1077">
        <v>0</v>
      </c>
      <c r="AJ210" s="1077">
        <v>0</v>
      </c>
      <c r="AK210" s="1077">
        <v>0</v>
      </c>
      <c r="AL210" s="1077">
        <v>0</v>
      </c>
      <c r="AM210" s="1077">
        <v>0</v>
      </c>
      <c r="AN210" s="1077">
        <v>0</v>
      </c>
      <c r="AO210" s="1077">
        <v>0</v>
      </c>
      <c r="AP210" s="1077">
        <v>0</v>
      </c>
      <c r="AQ210" s="1077">
        <v>0</v>
      </c>
      <c r="AR210" s="1077">
        <v>0</v>
      </c>
      <c r="AS210" s="1077">
        <v>0</v>
      </c>
      <c r="AT210" s="1077">
        <v>0</v>
      </c>
      <c r="AU210" s="1077">
        <v>0</v>
      </c>
      <c r="AV210" s="1077">
        <v>0</v>
      </c>
      <c r="AW210" s="1077">
        <v>0</v>
      </c>
      <c r="AX210" s="1077">
        <v>0</v>
      </c>
      <c r="AY210" s="1077" t="s">
        <v>1333</v>
      </c>
      <c r="AZ210" s="1077" t="s">
        <v>1333</v>
      </c>
      <c r="BA210" s="1077" t="s">
        <v>1333</v>
      </c>
      <c r="BB210" s="1077" t="s">
        <v>1333</v>
      </c>
      <c r="BC210" s="1077">
        <v>0</v>
      </c>
      <c r="BD210" s="1077">
        <v>0</v>
      </c>
      <c r="BE210" s="1077">
        <v>0</v>
      </c>
      <c r="BF210" s="1077">
        <v>0</v>
      </c>
      <c r="BG210" s="201" t="s">
        <v>183</v>
      </c>
      <c r="BH210" s="201" t="s">
        <v>583</v>
      </c>
      <c r="BI210" s="93" t="s">
        <v>722</v>
      </c>
      <c r="BJ210" s="364">
        <v>189</v>
      </c>
      <c r="BK210" s="441" t="s">
        <v>1182</v>
      </c>
      <c r="BL210" s="1554"/>
      <c r="BM210" s="369" t="s">
        <v>792</v>
      </c>
      <c r="BN210" s="375"/>
      <c r="BO210" s="375"/>
      <c r="BP210" s="375"/>
      <c r="BQ210" s="375"/>
      <c r="BR210" s="375"/>
      <c r="BS210" s="375"/>
      <c r="BT210" s="375"/>
      <c r="BU210" s="375"/>
      <c r="BV210" s="375"/>
      <c r="BW210" s="375"/>
      <c r="BX210" s="375"/>
      <c r="BY210" s="375"/>
      <c r="BZ210" s="375"/>
      <c r="CA210" s="375"/>
      <c r="CB210" s="375"/>
      <c r="CC210" s="376"/>
      <c r="CD210" s="376"/>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320"/>
      <c r="DB210" s="320"/>
      <c r="DC210" s="43"/>
      <c r="DD210" s="377"/>
      <c r="DE210" s="43"/>
      <c r="DF210" s="43"/>
      <c r="DG210" s="43"/>
      <c r="DH210" s="43"/>
      <c r="DI210" s="43"/>
      <c r="DJ210" s="43"/>
      <c r="DK210" s="43"/>
      <c r="DL210" s="43"/>
      <c r="DM210" s="43"/>
      <c r="DN210" s="43"/>
      <c r="DO210" s="43"/>
      <c r="DP210" s="43"/>
      <c r="DQ210" s="43"/>
      <c r="DR210" s="43"/>
      <c r="DS210" s="43"/>
      <c r="DT210" s="43"/>
      <c r="DU210" s="43"/>
      <c r="DV210" s="43"/>
      <c r="DW210" s="43"/>
      <c r="DX210" s="43"/>
      <c r="DY210" s="43"/>
      <c r="DZ210" s="43"/>
      <c r="EA210" s="331"/>
      <c r="EB210" s="331"/>
      <c r="EC210" s="378"/>
      <c r="ED210" s="344"/>
      <c r="EE210" s="331"/>
      <c r="EF210" s="331"/>
      <c r="EG210" s="43"/>
    </row>
    <row r="211" spans="1:137" ht="15.75">
      <c r="A211" s="68" t="s">
        <v>410</v>
      </c>
      <c r="B211" s="198" t="s">
        <v>1297</v>
      </c>
      <c r="C211" s="68" t="s">
        <v>527</v>
      </c>
      <c r="D211" s="199">
        <v>80</v>
      </c>
      <c r="E211" s="247">
        <v>100</v>
      </c>
      <c r="F211" s="199">
        <v>100</v>
      </c>
      <c r="G211" s="198" t="s">
        <v>1332</v>
      </c>
      <c r="H211" s="440" t="s">
        <v>1405</v>
      </c>
      <c r="I211" s="574" t="s">
        <v>1332</v>
      </c>
      <c r="J211" s="317" t="s">
        <v>1332</v>
      </c>
      <c r="K211" s="1077">
        <v>100</v>
      </c>
      <c r="L211" s="1077" t="s">
        <v>3056</v>
      </c>
      <c r="M211" s="1077">
        <v>0</v>
      </c>
      <c r="N211" s="1077">
        <v>15</v>
      </c>
      <c r="O211" s="1077">
        <v>13</v>
      </c>
      <c r="P211" s="1077">
        <v>1</v>
      </c>
      <c r="Q211" s="1077">
        <v>14</v>
      </c>
      <c r="R211" s="1077">
        <v>0</v>
      </c>
      <c r="S211" s="1077">
        <v>0</v>
      </c>
      <c r="T211" s="1077">
        <v>0</v>
      </c>
      <c r="U211" s="1077">
        <v>0</v>
      </c>
      <c r="V211" s="1077">
        <v>0</v>
      </c>
      <c r="W211" s="1077">
        <v>0</v>
      </c>
      <c r="X211" s="1077">
        <v>0</v>
      </c>
      <c r="Y211" s="1077">
        <v>0</v>
      </c>
      <c r="Z211" s="1077">
        <v>0</v>
      </c>
      <c r="AA211" s="1077">
        <v>0</v>
      </c>
      <c r="AB211" s="1077">
        <v>0</v>
      </c>
      <c r="AC211" s="1077">
        <v>0</v>
      </c>
      <c r="AD211" s="1077">
        <v>0</v>
      </c>
      <c r="AE211" s="1077">
        <v>0</v>
      </c>
      <c r="AF211" s="1077">
        <v>0</v>
      </c>
      <c r="AG211" s="1077">
        <v>0</v>
      </c>
      <c r="AH211" s="1077">
        <v>0</v>
      </c>
      <c r="AI211" s="1077">
        <v>0</v>
      </c>
      <c r="AJ211" s="1077">
        <v>0</v>
      </c>
      <c r="AK211" s="1077">
        <v>0</v>
      </c>
      <c r="AL211" s="1077">
        <v>0</v>
      </c>
      <c r="AM211" s="1077">
        <v>0</v>
      </c>
      <c r="AN211" s="1077">
        <v>0</v>
      </c>
      <c r="AO211" s="1077">
        <v>0</v>
      </c>
      <c r="AP211" s="1077">
        <v>0</v>
      </c>
      <c r="AQ211" s="1077">
        <v>0</v>
      </c>
      <c r="AR211" s="1077">
        <v>0</v>
      </c>
      <c r="AS211" s="1077">
        <v>1</v>
      </c>
      <c r="AT211" s="1077">
        <v>0</v>
      </c>
      <c r="AU211" s="1077">
        <v>0</v>
      </c>
      <c r="AV211" s="1077">
        <v>0</v>
      </c>
      <c r="AW211" s="1077">
        <v>0</v>
      </c>
      <c r="AX211" s="1077">
        <v>0</v>
      </c>
      <c r="AY211" s="1077" t="s">
        <v>1333</v>
      </c>
      <c r="AZ211" s="1077" t="s">
        <v>1333</v>
      </c>
      <c r="BA211" s="1077" t="s">
        <v>1333</v>
      </c>
      <c r="BB211" s="1077" t="s">
        <v>1333</v>
      </c>
      <c r="BC211" s="1077">
        <v>0</v>
      </c>
      <c r="BD211" s="1077">
        <v>0</v>
      </c>
      <c r="BE211" s="1077">
        <v>0</v>
      </c>
      <c r="BF211" s="1077">
        <v>1</v>
      </c>
      <c r="BG211" s="201" t="s">
        <v>410</v>
      </c>
      <c r="BH211" s="201" t="s">
        <v>527</v>
      </c>
      <c r="BI211" s="93" t="s">
        <v>722</v>
      </c>
      <c r="BJ211" s="364">
        <v>189</v>
      </c>
      <c r="BK211" s="441" t="s">
        <v>1181</v>
      </c>
      <c r="BL211" s="1554"/>
      <c r="BM211" s="369" t="s">
        <v>878</v>
      </c>
      <c r="BN211" s="375"/>
      <c r="BO211" s="375"/>
      <c r="BP211" s="375"/>
      <c r="BQ211" s="375"/>
      <c r="BR211" s="375"/>
      <c r="BS211" s="375"/>
      <c r="BT211" s="375"/>
      <c r="BU211" s="375"/>
      <c r="BV211" s="375"/>
      <c r="BW211" s="375"/>
      <c r="BX211" s="375"/>
      <c r="BY211" s="375"/>
      <c r="BZ211" s="375"/>
      <c r="CA211" s="375"/>
      <c r="CB211" s="375"/>
      <c r="CC211" s="376"/>
      <c r="CD211" s="376"/>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320"/>
      <c r="DB211" s="320"/>
      <c r="DC211" s="43"/>
      <c r="DD211" s="377"/>
      <c r="DE211" s="43"/>
      <c r="DF211" s="43"/>
      <c r="DG211" s="43"/>
      <c r="DH211" s="43"/>
      <c r="DI211" s="43"/>
      <c r="DJ211" s="43"/>
      <c r="DK211" s="43"/>
      <c r="DL211" s="43"/>
      <c r="DM211" s="43"/>
      <c r="DN211" s="43"/>
      <c r="DO211" s="43"/>
      <c r="DP211" s="43"/>
      <c r="DQ211" s="43"/>
      <c r="DR211" s="43"/>
      <c r="DS211" s="43"/>
      <c r="DT211" s="43"/>
      <c r="DU211" s="43"/>
      <c r="DV211" s="43"/>
      <c r="DW211" s="43"/>
      <c r="DX211" s="43"/>
      <c r="DY211" s="43"/>
      <c r="DZ211" s="43"/>
      <c r="EA211" s="331"/>
      <c r="EB211" s="331"/>
      <c r="EC211" s="378"/>
      <c r="ED211" s="344"/>
      <c r="EE211" s="331"/>
      <c r="EF211" s="331"/>
      <c r="EG211" s="43"/>
    </row>
    <row r="212" spans="1:137" ht="15.75">
      <c r="A212" s="68" t="s">
        <v>438</v>
      </c>
      <c r="B212" s="198" t="s">
        <v>1297</v>
      </c>
      <c r="C212" s="68" t="s">
        <v>647</v>
      </c>
      <c r="D212" s="199">
        <v>100</v>
      </c>
      <c r="E212" s="247">
        <v>57.14</v>
      </c>
      <c r="F212" s="199">
        <v>100</v>
      </c>
      <c r="G212" s="198" t="s">
        <v>1332</v>
      </c>
      <c r="H212" s="440" t="s">
        <v>1332</v>
      </c>
      <c r="I212" s="574" t="s">
        <v>1332</v>
      </c>
      <c r="J212" s="317" t="s">
        <v>1332</v>
      </c>
      <c r="K212" s="1077">
        <v>87.88</v>
      </c>
      <c r="L212" s="1077" t="s">
        <v>1513</v>
      </c>
      <c r="M212" s="1077">
        <v>1</v>
      </c>
      <c r="N212" s="1077">
        <v>41</v>
      </c>
      <c r="O212" s="1077">
        <v>33</v>
      </c>
      <c r="P212" s="1077">
        <v>5</v>
      </c>
      <c r="Q212" s="1077">
        <v>38</v>
      </c>
      <c r="R212" s="1077">
        <v>0</v>
      </c>
      <c r="S212" s="1077">
        <v>0</v>
      </c>
      <c r="T212" s="1077">
        <v>0</v>
      </c>
      <c r="U212" s="1077">
        <v>0</v>
      </c>
      <c r="V212" s="1077">
        <v>0</v>
      </c>
      <c r="W212" s="1077">
        <v>0</v>
      </c>
      <c r="X212" s="1077">
        <v>2</v>
      </c>
      <c r="Y212" s="1077">
        <v>0</v>
      </c>
      <c r="Z212" s="1077">
        <v>0</v>
      </c>
      <c r="AA212" s="1077">
        <v>0</v>
      </c>
      <c r="AB212" s="1077">
        <v>0</v>
      </c>
      <c r="AC212" s="1077">
        <v>0</v>
      </c>
      <c r="AD212" s="1077">
        <v>0</v>
      </c>
      <c r="AE212" s="1077">
        <v>0</v>
      </c>
      <c r="AF212" s="1077">
        <v>0</v>
      </c>
      <c r="AG212" s="1077">
        <v>0</v>
      </c>
      <c r="AH212" s="1077">
        <v>0</v>
      </c>
      <c r="AI212" s="1077">
        <v>0</v>
      </c>
      <c r="AJ212" s="1077">
        <v>0</v>
      </c>
      <c r="AK212" s="1077">
        <v>0</v>
      </c>
      <c r="AL212" s="1077">
        <v>0</v>
      </c>
      <c r="AM212" s="1077">
        <v>0</v>
      </c>
      <c r="AN212" s="1077">
        <v>0</v>
      </c>
      <c r="AO212" s="1077">
        <v>0</v>
      </c>
      <c r="AP212" s="1077">
        <v>0</v>
      </c>
      <c r="AQ212" s="1077">
        <v>1</v>
      </c>
      <c r="AR212" s="1077">
        <v>0</v>
      </c>
      <c r="AS212" s="1077">
        <v>0</v>
      </c>
      <c r="AT212" s="1077">
        <v>0</v>
      </c>
      <c r="AU212" s="1077">
        <v>0</v>
      </c>
      <c r="AV212" s="1077">
        <v>0</v>
      </c>
      <c r="AW212" s="1077">
        <v>0</v>
      </c>
      <c r="AX212" s="1077">
        <v>0</v>
      </c>
      <c r="AY212" s="1077" t="s">
        <v>1333</v>
      </c>
      <c r="AZ212" s="1077" t="s">
        <v>1333</v>
      </c>
      <c r="BA212" s="1077" t="s">
        <v>1333</v>
      </c>
      <c r="BB212" s="1077" t="s">
        <v>1333</v>
      </c>
      <c r="BC212" s="1077">
        <v>0</v>
      </c>
      <c r="BD212" s="1077">
        <v>2</v>
      </c>
      <c r="BE212" s="1077">
        <v>0</v>
      </c>
      <c r="BF212" s="1077">
        <v>1</v>
      </c>
      <c r="BG212" s="201" t="s">
        <v>438</v>
      </c>
      <c r="BH212" s="201" t="s">
        <v>647</v>
      </c>
      <c r="BI212" s="93" t="s">
        <v>722</v>
      </c>
      <c r="BJ212" s="364">
        <v>189</v>
      </c>
      <c r="BK212" s="441" t="s">
        <v>1182</v>
      </c>
      <c r="BL212" s="1554"/>
      <c r="BM212" s="369" t="s">
        <v>878</v>
      </c>
      <c r="BN212" s="375"/>
      <c r="BO212" s="375"/>
      <c r="BP212" s="375"/>
      <c r="BQ212" s="375"/>
      <c r="BR212" s="375"/>
      <c r="BS212" s="375"/>
      <c r="BT212" s="375"/>
      <c r="BU212" s="375"/>
      <c r="BV212" s="375"/>
      <c r="BW212" s="375"/>
      <c r="BX212" s="375"/>
      <c r="BY212" s="375"/>
      <c r="BZ212" s="375"/>
      <c r="CA212" s="375"/>
      <c r="CB212" s="375"/>
      <c r="CC212" s="376"/>
      <c r="CD212" s="376"/>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320"/>
      <c r="DB212" s="320"/>
      <c r="DC212" s="43"/>
      <c r="DD212" s="379"/>
      <c r="DE212" s="43"/>
      <c r="DF212" s="43"/>
      <c r="DG212" s="43"/>
      <c r="DH212" s="43"/>
      <c r="DI212" s="43"/>
      <c r="DJ212" s="43"/>
      <c r="DK212" s="43"/>
      <c r="DL212" s="43"/>
      <c r="DM212" s="43"/>
      <c r="DN212" s="43"/>
      <c r="DO212" s="43"/>
      <c r="DP212" s="43"/>
      <c r="DQ212" s="43"/>
      <c r="DR212" s="43"/>
      <c r="DS212" s="43"/>
      <c r="DT212" s="43"/>
      <c r="DU212" s="43"/>
      <c r="DV212" s="43"/>
      <c r="DW212" s="43"/>
      <c r="DX212" s="43"/>
      <c r="DY212" s="43"/>
      <c r="DZ212" s="43"/>
      <c r="EA212" s="331"/>
      <c r="EB212" s="331"/>
      <c r="EC212" s="378"/>
      <c r="ED212" s="344"/>
      <c r="EE212" s="331"/>
      <c r="EF212" s="331"/>
      <c r="EG212" s="43"/>
    </row>
    <row r="213" spans="1:137" ht="15.75">
      <c r="A213" s="68" t="s">
        <v>294</v>
      </c>
      <c r="B213" s="239" t="s">
        <v>1297</v>
      </c>
      <c r="C213" s="68" t="s">
        <v>616</v>
      </c>
      <c r="D213" s="199">
        <v>0</v>
      </c>
      <c r="E213" s="203" t="s">
        <v>1190</v>
      </c>
      <c r="F213" s="199" t="s">
        <v>1190</v>
      </c>
      <c r="G213" s="198" t="s">
        <v>1190</v>
      </c>
      <c r="H213" s="440" t="s">
        <v>1190</v>
      </c>
      <c r="I213" s="574" t="s">
        <v>1972</v>
      </c>
      <c r="J213" s="317" t="s">
        <v>1190</v>
      </c>
      <c r="K213" s="1077" t="s">
        <v>1190</v>
      </c>
      <c r="L213" s="1077" t="s">
        <v>1190</v>
      </c>
      <c r="M213" s="1077">
        <v>0</v>
      </c>
      <c r="N213" s="1077">
        <v>0</v>
      </c>
      <c r="O213" s="1077">
        <v>0</v>
      </c>
      <c r="P213" s="1077">
        <v>0</v>
      </c>
      <c r="Q213" s="1077">
        <v>0</v>
      </c>
      <c r="R213" s="1077">
        <v>0</v>
      </c>
      <c r="S213" s="1077">
        <v>0</v>
      </c>
      <c r="T213" s="1077">
        <v>0</v>
      </c>
      <c r="U213" s="1077">
        <v>0</v>
      </c>
      <c r="V213" s="1077">
        <v>0</v>
      </c>
      <c r="W213" s="1077">
        <v>0</v>
      </c>
      <c r="X213" s="1077">
        <v>0</v>
      </c>
      <c r="Y213" s="1077">
        <v>0</v>
      </c>
      <c r="Z213" s="1077">
        <v>0</v>
      </c>
      <c r="AA213" s="1077">
        <v>0</v>
      </c>
      <c r="AB213" s="1077">
        <v>0</v>
      </c>
      <c r="AC213" s="1077">
        <v>0</v>
      </c>
      <c r="AD213" s="1077">
        <v>0</v>
      </c>
      <c r="AE213" s="1077">
        <v>0</v>
      </c>
      <c r="AF213" s="1077">
        <v>0</v>
      </c>
      <c r="AG213" s="1077">
        <v>0</v>
      </c>
      <c r="AH213" s="1077">
        <v>0</v>
      </c>
      <c r="AI213" s="1077">
        <v>0</v>
      </c>
      <c r="AJ213" s="1077">
        <v>0</v>
      </c>
      <c r="AK213" s="1077">
        <v>0</v>
      </c>
      <c r="AL213" s="1077">
        <v>0</v>
      </c>
      <c r="AM213" s="1077">
        <v>0</v>
      </c>
      <c r="AN213" s="1077">
        <v>0</v>
      </c>
      <c r="AO213" s="1077">
        <v>0</v>
      </c>
      <c r="AP213" s="1077">
        <v>0</v>
      </c>
      <c r="AQ213" s="1077">
        <v>0</v>
      </c>
      <c r="AR213" s="1077">
        <v>0</v>
      </c>
      <c r="AS213" s="1077">
        <v>0</v>
      </c>
      <c r="AT213" s="1077">
        <v>0</v>
      </c>
      <c r="AU213" s="1077">
        <v>0</v>
      </c>
      <c r="AV213" s="1077">
        <v>0</v>
      </c>
      <c r="AW213" s="1077">
        <v>0</v>
      </c>
      <c r="AX213" s="1077">
        <v>0</v>
      </c>
      <c r="AY213" s="1077" t="s">
        <v>1333</v>
      </c>
      <c r="AZ213" s="1077" t="s">
        <v>1333</v>
      </c>
      <c r="BA213" s="1077" t="s">
        <v>1333</v>
      </c>
      <c r="BB213" s="1077" t="s">
        <v>1333</v>
      </c>
      <c r="BC213" s="1077">
        <v>0</v>
      </c>
      <c r="BD213" s="1077">
        <v>0</v>
      </c>
      <c r="BE213" s="1077">
        <v>0</v>
      </c>
      <c r="BF213" s="1077">
        <v>0</v>
      </c>
      <c r="BG213" s="201" t="s">
        <v>294</v>
      </c>
      <c r="BH213" s="201" t="s">
        <v>616</v>
      </c>
      <c r="BI213" s="93" t="s">
        <v>722</v>
      </c>
      <c r="BJ213" s="364">
        <v>189</v>
      </c>
      <c r="BK213" s="441" t="s">
        <v>1180</v>
      </c>
      <c r="BL213" s="369"/>
      <c r="BM213" s="369" t="s">
        <v>792</v>
      </c>
      <c r="BN213" s="375"/>
      <c r="BO213" s="375"/>
      <c r="BP213" s="375"/>
      <c r="BQ213" s="375"/>
      <c r="BR213" s="375"/>
      <c r="BS213" s="375"/>
      <c r="BT213" s="375"/>
      <c r="BU213" s="375"/>
      <c r="BV213" s="375"/>
      <c r="BW213" s="375"/>
      <c r="BX213" s="375"/>
      <c r="BY213" s="375"/>
      <c r="BZ213" s="375"/>
      <c r="CA213" s="375"/>
      <c r="CB213" s="375"/>
      <c r="CC213" s="376"/>
      <c r="CD213" s="376"/>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320"/>
      <c r="DB213" s="320"/>
      <c r="DC213" s="43"/>
      <c r="DD213" s="379"/>
      <c r="DE213" s="43"/>
      <c r="DF213" s="43"/>
      <c r="DG213" s="43"/>
      <c r="DH213" s="43"/>
      <c r="DI213" s="43"/>
      <c r="DJ213" s="43"/>
      <c r="DK213" s="43"/>
      <c r="DL213" s="43"/>
      <c r="DM213" s="43"/>
      <c r="DN213" s="43"/>
      <c r="DO213" s="43"/>
      <c r="DP213" s="43"/>
      <c r="DQ213" s="43"/>
      <c r="DR213" s="43"/>
      <c r="DS213" s="43"/>
      <c r="DT213" s="43"/>
      <c r="DU213" s="43"/>
      <c r="DV213" s="43"/>
      <c r="DW213" s="43"/>
      <c r="DX213" s="43"/>
      <c r="DY213" s="43"/>
      <c r="DZ213" s="43"/>
      <c r="EA213" s="331"/>
      <c r="EB213" s="331"/>
      <c r="EC213" s="378"/>
      <c r="ED213" s="344"/>
      <c r="EE213" s="331"/>
      <c r="EF213" s="331"/>
      <c r="EG213" s="43"/>
    </row>
    <row r="214" spans="1:137" ht="15.75">
      <c r="A214" s="68" t="s">
        <v>26</v>
      </c>
      <c r="B214" s="198" t="s">
        <v>1297</v>
      </c>
      <c r="C214" s="68" t="s">
        <v>655</v>
      </c>
      <c r="D214" s="199">
        <v>100</v>
      </c>
      <c r="E214" s="247">
        <v>87.5</v>
      </c>
      <c r="F214" s="199">
        <v>85.7</v>
      </c>
      <c r="G214" s="198" t="s">
        <v>1410</v>
      </c>
      <c r="H214" s="440" t="s">
        <v>1332</v>
      </c>
      <c r="I214" s="575">
        <v>92.86</v>
      </c>
      <c r="J214" s="317" t="s">
        <v>2307</v>
      </c>
      <c r="K214" s="1077">
        <v>100</v>
      </c>
      <c r="L214" s="1077" t="s">
        <v>1332</v>
      </c>
      <c r="M214" s="1077">
        <v>1</v>
      </c>
      <c r="N214" s="1077">
        <v>6</v>
      </c>
      <c r="O214" s="1077">
        <v>6</v>
      </c>
      <c r="P214" s="1077">
        <v>0</v>
      </c>
      <c r="Q214" s="1077">
        <v>6</v>
      </c>
      <c r="R214" s="1077">
        <v>0</v>
      </c>
      <c r="S214" s="1077">
        <v>0</v>
      </c>
      <c r="T214" s="1077">
        <v>0</v>
      </c>
      <c r="U214" s="1077">
        <v>0</v>
      </c>
      <c r="V214" s="1077">
        <v>0</v>
      </c>
      <c r="W214" s="1077">
        <v>0</v>
      </c>
      <c r="X214" s="1077">
        <v>0</v>
      </c>
      <c r="Y214" s="1077">
        <v>0</v>
      </c>
      <c r="Z214" s="1077">
        <v>0</v>
      </c>
      <c r="AA214" s="1077">
        <v>0</v>
      </c>
      <c r="AB214" s="1077">
        <v>0</v>
      </c>
      <c r="AC214" s="1077">
        <v>0</v>
      </c>
      <c r="AD214" s="1077">
        <v>0</v>
      </c>
      <c r="AE214" s="1077">
        <v>0</v>
      </c>
      <c r="AF214" s="1077">
        <v>0</v>
      </c>
      <c r="AG214" s="1077">
        <v>0</v>
      </c>
      <c r="AH214" s="1077">
        <v>0</v>
      </c>
      <c r="AI214" s="1077">
        <v>0</v>
      </c>
      <c r="AJ214" s="1077">
        <v>0</v>
      </c>
      <c r="AK214" s="1077">
        <v>0</v>
      </c>
      <c r="AL214" s="1077">
        <v>0</v>
      </c>
      <c r="AM214" s="1077">
        <v>0</v>
      </c>
      <c r="AN214" s="1077">
        <v>0</v>
      </c>
      <c r="AO214" s="1077">
        <v>0</v>
      </c>
      <c r="AP214" s="1077">
        <v>0</v>
      </c>
      <c r="AQ214" s="1077">
        <v>0</v>
      </c>
      <c r="AR214" s="1077">
        <v>0</v>
      </c>
      <c r="AS214" s="1077">
        <v>0</v>
      </c>
      <c r="AT214" s="1077">
        <v>0</v>
      </c>
      <c r="AU214" s="1077">
        <v>0</v>
      </c>
      <c r="AV214" s="1077">
        <v>0</v>
      </c>
      <c r="AW214" s="1077">
        <v>0</v>
      </c>
      <c r="AX214" s="1077">
        <v>0</v>
      </c>
      <c r="AY214" s="1077" t="s">
        <v>1333</v>
      </c>
      <c r="AZ214" s="1077" t="s">
        <v>1333</v>
      </c>
      <c r="BA214" s="1077" t="s">
        <v>1333</v>
      </c>
      <c r="BB214" s="1077" t="s">
        <v>1333</v>
      </c>
      <c r="BC214" s="1077">
        <v>0</v>
      </c>
      <c r="BD214" s="1077">
        <v>0</v>
      </c>
      <c r="BE214" s="1077">
        <v>0</v>
      </c>
      <c r="BF214" s="1077">
        <v>0</v>
      </c>
      <c r="BG214" s="201" t="s">
        <v>26</v>
      </c>
      <c r="BH214" s="201" t="s">
        <v>655</v>
      </c>
      <c r="BI214" s="93" t="s">
        <v>722</v>
      </c>
      <c r="BJ214" s="364">
        <v>189</v>
      </c>
      <c r="BK214" s="441" t="s">
        <v>1181</v>
      </c>
      <c r="BL214" s="1554"/>
      <c r="BM214" s="369" t="s">
        <v>792</v>
      </c>
      <c r="BN214" s="375"/>
      <c r="BO214" s="375"/>
      <c r="BP214" s="375"/>
      <c r="BQ214" s="375"/>
      <c r="BR214" s="375"/>
      <c r="BS214" s="375"/>
      <c r="BT214" s="375"/>
      <c r="BU214" s="375"/>
      <c r="BV214" s="375"/>
      <c r="BW214" s="375"/>
      <c r="BX214" s="375"/>
      <c r="BY214" s="375"/>
      <c r="BZ214" s="375"/>
      <c r="CA214" s="375"/>
      <c r="CB214" s="375"/>
      <c r="CC214" s="376"/>
      <c r="CD214" s="376"/>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320"/>
      <c r="DB214" s="320"/>
      <c r="DC214" s="43"/>
      <c r="DD214" s="379"/>
      <c r="DE214" s="43"/>
      <c r="DF214" s="43"/>
      <c r="DG214" s="43"/>
      <c r="DH214" s="43"/>
      <c r="DI214" s="43"/>
      <c r="DJ214" s="43"/>
      <c r="DK214" s="43"/>
      <c r="DL214" s="43"/>
      <c r="DM214" s="43"/>
      <c r="DN214" s="43"/>
      <c r="DO214" s="43"/>
      <c r="DP214" s="43"/>
      <c r="DQ214" s="43"/>
      <c r="DR214" s="43"/>
      <c r="DS214" s="43"/>
      <c r="DT214" s="43"/>
      <c r="DU214" s="43"/>
      <c r="DV214" s="43"/>
      <c r="DW214" s="43"/>
      <c r="DX214" s="43"/>
      <c r="DY214" s="43"/>
      <c r="DZ214" s="43"/>
      <c r="EA214" s="331"/>
      <c r="EB214" s="331"/>
      <c r="EC214" s="378"/>
      <c r="ED214" s="344"/>
      <c r="EE214" s="331"/>
      <c r="EF214" s="331"/>
      <c r="EG214" s="43"/>
    </row>
    <row r="215" spans="1:137" ht="15.75">
      <c r="A215" s="68" t="s">
        <v>1049</v>
      </c>
      <c r="B215" s="198" t="s">
        <v>1297</v>
      </c>
      <c r="C215" s="68" t="s">
        <v>760</v>
      </c>
      <c r="D215" s="199">
        <v>50</v>
      </c>
      <c r="E215" s="247">
        <v>100</v>
      </c>
      <c r="F215" s="199">
        <v>100</v>
      </c>
      <c r="G215" s="198" t="s">
        <v>1332</v>
      </c>
      <c r="H215" s="440" t="s">
        <v>1332</v>
      </c>
      <c r="I215" s="574" t="s">
        <v>1332</v>
      </c>
      <c r="J215" s="317" t="s">
        <v>1332</v>
      </c>
      <c r="K215" s="1077">
        <v>100</v>
      </c>
      <c r="L215" s="1077" t="s">
        <v>3057</v>
      </c>
      <c r="M215" s="1077">
        <v>1</v>
      </c>
      <c r="N215" s="1077">
        <v>30</v>
      </c>
      <c r="O215" s="1077">
        <v>28</v>
      </c>
      <c r="P215" s="1077">
        <v>1</v>
      </c>
      <c r="Q215" s="1077">
        <v>29</v>
      </c>
      <c r="R215" s="1077">
        <v>0</v>
      </c>
      <c r="S215" s="1077">
        <v>0</v>
      </c>
      <c r="T215" s="1077">
        <v>0</v>
      </c>
      <c r="U215" s="1077">
        <v>0</v>
      </c>
      <c r="V215" s="1077">
        <v>0</v>
      </c>
      <c r="W215" s="1077">
        <v>0</v>
      </c>
      <c r="X215" s="1077">
        <v>0</v>
      </c>
      <c r="Y215" s="1077">
        <v>1</v>
      </c>
      <c r="Z215" s="1077">
        <v>0</v>
      </c>
      <c r="AA215" s="1077">
        <v>0</v>
      </c>
      <c r="AB215" s="1077">
        <v>0</v>
      </c>
      <c r="AC215" s="1077">
        <v>0</v>
      </c>
      <c r="AD215" s="1077">
        <v>0</v>
      </c>
      <c r="AE215" s="1077">
        <v>0</v>
      </c>
      <c r="AF215" s="1077">
        <v>0</v>
      </c>
      <c r="AG215" s="1077">
        <v>0</v>
      </c>
      <c r="AH215" s="1077">
        <v>0</v>
      </c>
      <c r="AI215" s="1077">
        <v>0</v>
      </c>
      <c r="AJ215" s="1077">
        <v>0</v>
      </c>
      <c r="AK215" s="1077">
        <v>0</v>
      </c>
      <c r="AL215" s="1077">
        <v>0</v>
      </c>
      <c r="AM215" s="1077">
        <v>0</v>
      </c>
      <c r="AN215" s="1077">
        <v>0</v>
      </c>
      <c r="AO215" s="1077">
        <v>0</v>
      </c>
      <c r="AP215" s="1077">
        <v>0</v>
      </c>
      <c r="AQ215" s="1077">
        <v>0</v>
      </c>
      <c r="AR215" s="1077">
        <v>0</v>
      </c>
      <c r="AS215" s="1077">
        <v>0</v>
      </c>
      <c r="AT215" s="1077">
        <v>0</v>
      </c>
      <c r="AU215" s="1077">
        <v>0</v>
      </c>
      <c r="AV215" s="1077">
        <v>0</v>
      </c>
      <c r="AW215" s="1077">
        <v>0</v>
      </c>
      <c r="AX215" s="1077">
        <v>0</v>
      </c>
      <c r="AY215" s="1077" t="s">
        <v>1333</v>
      </c>
      <c r="AZ215" s="1077" t="s">
        <v>1333</v>
      </c>
      <c r="BA215" s="1077" t="s">
        <v>1333</v>
      </c>
      <c r="BB215" s="1077" t="s">
        <v>1333</v>
      </c>
      <c r="BC215" s="1077">
        <v>0</v>
      </c>
      <c r="BD215" s="1077">
        <v>1</v>
      </c>
      <c r="BE215" s="1077">
        <v>0</v>
      </c>
      <c r="BF215" s="1077">
        <v>0</v>
      </c>
      <c r="BG215" s="201" t="s">
        <v>1049</v>
      </c>
      <c r="BH215" s="201" t="s">
        <v>760</v>
      </c>
      <c r="BI215" s="93" t="s">
        <v>722</v>
      </c>
      <c r="BJ215" s="364">
        <v>189</v>
      </c>
      <c r="BK215" s="441" t="s">
        <v>1181</v>
      </c>
      <c r="BL215" s="1554"/>
      <c r="BM215" s="369" t="s">
        <v>878</v>
      </c>
      <c r="BN215" s="375"/>
      <c r="BO215" s="375"/>
      <c r="BP215" s="375"/>
      <c r="BQ215" s="375"/>
      <c r="BR215" s="375"/>
      <c r="BS215" s="375"/>
      <c r="BT215" s="375"/>
      <c r="BU215" s="375"/>
      <c r="BV215" s="375"/>
      <c r="BW215" s="375"/>
      <c r="BX215" s="375"/>
      <c r="BY215" s="375"/>
      <c r="BZ215" s="375"/>
      <c r="CA215" s="375"/>
      <c r="CB215" s="375"/>
      <c r="CC215" s="376"/>
      <c r="CD215" s="376"/>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320"/>
      <c r="DB215" s="320"/>
      <c r="DC215" s="43"/>
      <c r="DD215" s="379"/>
      <c r="DE215" s="43"/>
      <c r="DF215" s="43"/>
      <c r="DG215" s="43"/>
      <c r="DH215" s="43"/>
      <c r="DI215" s="43"/>
      <c r="DJ215" s="43"/>
      <c r="DK215" s="43"/>
      <c r="DL215" s="43"/>
      <c r="DM215" s="43"/>
      <c r="DN215" s="43"/>
      <c r="DO215" s="43"/>
      <c r="DP215" s="43"/>
      <c r="DQ215" s="43"/>
      <c r="DR215" s="43"/>
      <c r="DS215" s="43"/>
      <c r="DT215" s="43"/>
      <c r="DU215" s="43"/>
      <c r="DV215" s="43"/>
      <c r="DW215" s="43"/>
      <c r="DX215" s="43"/>
      <c r="DY215" s="43"/>
      <c r="DZ215" s="43"/>
      <c r="EA215" s="331"/>
      <c r="EB215" s="331"/>
      <c r="EC215" s="378"/>
      <c r="ED215" s="344"/>
      <c r="EE215" s="331"/>
      <c r="EF215" s="331"/>
      <c r="EG215" s="43"/>
    </row>
    <row r="216" spans="1:137" ht="15.75">
      <c r="A216" s="68" t="s">
        <v>1107</v>
      </c>
      <c r="B216" s="198" t="s">
        <v>1297</v>
      </c>
      <c r="C216" s="68" t="s">
        <v>633</v>
      </c>
      <c r="D216" s="199">
        <v>57.14</v>
      </c>
      <c r="E216" s="247">
        <v>100</v>
      </c>
      <c r="F216" s="199">
        <v>83.3</v>
      </c>
      <c r="G216" s="198" t="s">
        <v>1332</v>
      </c>
      <c r="H216" s="440" t="s">
        <v>1332</v>
      </c>
      <c r="I216" s="574" t="s">
        <v>1332</v>
      </c>
      <c r="J216" s="317" t="s">
        <v>1332</v>
      </c>
      <c r="K216" s="1077">
        <v>100</v>
      </c>
      <c r="L216" s="1077" t="s">
        <v>1332</v>
      </c>
      <c r="M216" s="1077">
        <v>0</v>
      </c>
      <c r="N216" s="1077">
        <v>7</v>
      </c>
      <c r="O216" s="1077">
        <v>6</v>
      </c>
      <c r="P216" s="1077">
        <v>1</v>
      </c>
      <c r="Q216" s="1077">
        <v>7</v>
      </c>
      <c r="R216" s="1077">
        <v>0</v>
      </c>
      <c r="S216" s="1077">
        <v>0</v>
      </c>
      <c r="T216" s="1077">
        <v>0</v>
      </c>
      <c r="U216" s="1077">
        <v>0</v>
      </c>
      <c r="V216" s="1077">
        <v>0</v>
      </c>
      <c r="W216" s="1077">
        <v>0</v>
      </c>
      <c r="X216" s="1077">
        <v>0</v>
      </c>
      <c r="Y216" s="1077">
        <v>0</v>
      </c>
      <c r="Z216" s="1077">
        <v>0</v>
      </c>
      <c r="AA216" s="1077">
        <v>0</v>
      </c>
      <c r="AB216" s="1077">
        <v>0</v>
      </c>
      <c r="AC216" s="1077">
        <v>0</v>
      </c>
      <c r="AD216" s="1077">
        <v>0</v>
      </c>
      <c r="AE216" s="1077">
        <v>0</v>
      </c>
      <c r="AF216" s="1077">
        <v>0</v>
      </c>
      <c r="AG216" s="1077">
        <v>0</v>
      </c>
      <c r="AH216" s="1077">
        <v>0</v>
      </c>
      <c r="AI216" s="1077">
        <v>0</v>
      </c>
      <c r="AJ216" s="1077">
        <v>0</v>
      </c>
      <c r="AK216" s="1077">
        <v>0</v>
      </c>
      <c r="AL216" s="1077">
        <v>0</v>
      </c>
      <c r="AM216" s="1077">
        <v>0</v>
      </c>
      <c r="AN216" s="1077">
        <v>0</v>
      </c>
      <c r="AO216" s="1077">
        <v>0</v>
      </c>
      <c r="AP216" s="1077">
        <v>0</v>
      </c>
      <c r="AQ216" s="1077">
        <v>0</v>
      </c>
      <c r="AR216" s="1077">
        <v>0</v>
      </c>
      <c r="AS216" s="1077">
        <v>0</v>
      </c>
      <c r="AT216" s="1077">
        <v>0</v>
      </c>
      <c r="AU216" s="1077">
        <v>0</v>
      </c>
      <c r="AV216" s="1077">
        <v>0</v>
      </c>
      <c r="AW216" s="1077">
        <v>0</v>
      </c>
      <c r="AX216" s="1077">
        <v>0</v>
      </c>
      <c r="AY216" s="1077" t="s">
        <v>1333</v>
      </c>
      <c r="AZ216" s="1077" t="s">
        <v>1333</v>
      </c>
      <c r="BA216" s="1077" t="s">
        <v>1333</v>
      </c>
      <c r="BB216" s="1077" t="s">
        <v>1333</v>
      </c>
      <c r="BC216" s="1077">
        <v>0</v>
      </c>
      <c r="BD216" s="1077">
        <v>0</v>
      </c>
      <c r="BE216" s="1077">
        <v>0</v>
      </c>
      <c r="BF216" s="1077">
        <v>0</v>
      </c>
      <c r="BG216" s="201" t="s">
        <v>1107</v>
      </c>
      <c r="BH216" s="201" t="s">
        <v>633</v>
      </c>
      <c r="BI216" s="93" t="s">
        <v>722</v>
      </c>
      <c r="BJ216" s="364">
        <v>189</v>
      </c>
      <c r="BK216" s="441" t="s">
        <v>1181</v>
      </c>
      <c r="BL216" s="1554"/>
      <c r="BM216" s="369" t="s">
        <v>792</v>
      </c>
      <c r="BN216" s="375"/>
      <c r="BO216" s="375"/>
      <c r="BP216" s="375"/>
      <c r="BQ216" s="375"/>
      <c r="BR216" s="375"/>
      <c r="BS216" s="375"/>
      <c r="BT216" s="375"/>
      <c r="BU216" s="375"/>
      <c r="BV216" s="375"/>
      <c r="BW216" s="375"/>
      <c r="BX216" s="375"/>
      <c r="BY216" s="375"/>
      <c r="BZ216" s="375"/>
      <c r="CA216" s="375"/>
      <c r="CB216" s="375"/>
      <c r="CC216" s="376"/>
      <c r="CD216" s="376"/>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320"/>
      <c r="DB216" s="320"/>
      <c r="DC216" s="43"/>
      <c r="DD216" s="377"/>
      <c r="DE216" s="43"/>
      <c r="DF216" s="43"/>
      <c r="DG216" s="43"/>
      <c r="DH216" s="43"/>
      <c r="DI216" s="43"/>
      <c r="DJ216" s="43"/>
      <c r="DK216" s="43"/>
      <c r="DL216" s="43"/>
      <c r="DM216" s="43"/>
      <c r="DN216" s="43"/>
      <c r="DO216" s="43"/>
      <c r="DP216" s="43"/>
      <c r="DQ216" s="43"/>
      <c r="DR216" s="43"/>
      <c r="DS216" s="43"/>
      <c r="DT216" s="43"/>
      <c r="DU216" s="43"/>
      <c r="DV216" s="43"/>
      <c r="DW216" s="43"/>
      <c r="DX216" s="43"/>
      <c r="DY216" s="43"/>
      <c r="DZ216" s="43"/>
      <c r="EA216" s="331"/>
      <c r="EB216" s="331"/>
      <c r="EC216" s="378"/>
      <c r="ED216" s="344"/>
      <c r="EE216" s="331"/>
      <c r="EF216" s="331"/>
      <c r="EG216" s="43"/>
    </row>
    <row r="217" spans="1:137" ht="15.75">
      <c r="A217" s="68" t="s">
        <v>1136</v>
      </c>
      <c r="B217" s="198" t="s">
        <v>1297</v>
      </c>
      <c r="C217" s="68" t="s">
        <v>772</v>
      </c>
      <c r="D217" s="199">
        <v>50</v>
      </c>
      <c r="E217" s="247">
        <v>75</v>
      </c>
      <c r="F217" s="199">
        <v>100</v>
      </c>
      <c r="G217" s="198" t="s">
        <v>1332</v>
      </c>
      <c r="H217" s="440" t="s">
        <v>1332</v>
      </c>
      <c r="I217" s="574" t="s">
        <v>1332</v>
      </c>
      <c r="J217" s="317" t="s">
        <v>1332</v>
      </c>
      <c r="K217" s="1077">
        <v>100</v>
      </c>
      <c r="L217" s="1077" t="s">
        <v>1332</v>
      </c>
      <c r="M217" s="1077">
        <v>0</v>
      </c>
      <c r="N217" s="1077">
        <v>5</v>
      </c>
      <c r="O217" s="1077">
        <v>5</v>
      </c>
      <c r="P217" s="1077">
        <v>0</v>
      </c>
      <c r="Q217" s="1077">
        <v>5</v>
      </c>
      <c r="R217" s="1077">
        <v>0</v>
      </c>
      <c r="S217" s="1077">
        <v>0</v>
      </c>
      <c r="T217" s="1077">
        <v>0</v>
      </c>
      <c r="U217" s="1077">
        <v>0</v>
      </c>
      <c r="V217" s="1077">
        <v>0</v>
      </c>
      <c r="W217" s="1077">
        <v>0</v>
      </c>
      <c r="X217" s="1077">
        <v>0</v>
      </c>
      <c r="Y217" s="1077">
        <v>0</v>
      </c>
      <c r="Z217" s="1077">
        <v>0</v>
      </c>
      <c r="AA217" s="1077">
        <v>0</v>
      </c>
      <c r="AB217" s="1077">
        <v>0</v>
      </c>
      <c r="AC217" s="1077">
        <v>0</v>
      </c>
      <c r="AD217" s="1077">
        <v>0</v>
      </c>
      <c r="AE217" s="1077">
        <v>0</v>
      </c>
      <c r="AF217" s="1077">
        <v>0</v>
      </c>
      <c r="AG217" s="1077">
        <v>0</v>
      </c>
      <c r="AH217" s="1077">
        <v>0</v>
      </c>
      <c r="AI217" s="1077">
        <v>0</v>
      </c>
      <c r="AJ217" s="1077">
        <v>0</v>
      </c>
      <c r="AK217" s="1077">
        <v>0</v>
      </c>
      <c r="AL217" s="1077">
        <v>0</v>
      </c>
      <c r="AM217" s="1077">
        <v>0</v>
      </c>
      <c r="AN217" s="1077">
        <v>0</v>
      </c>
      <c r="AO217" s="1077">
        <v>0</v>
      </c>
      <c r="AP217" s="1077">
        <v>0</v>
      </c>
      <c r="AQ217" s="1077">
        <v>0</v>
      </c>
      <c r="AR217" s="1077">
        <v>0</v>
      </c>
      <c r="AS217" s="1077">
        <v>0</v>
      </c>
      <c r="AT217" s="1077">
        <v>0</v>
      </c>
      <c r="AU217" s="1077">
        <v>0</v>
      </c>
      <c r="AV217" s="1077">
        <v>0</v>
      </c>
      <c r="AW217" s="1077">
        <v>0</v>
      </c>
      <c r="AX217" s="1077">
        <v>0</v>
      </c>
      <c r="AY217" s="1077" t="s">
        <v>1333</v>
      </c>
      <c r="AZ217" s="1077" t="s">
        <v>1333</v>
      </c>
      <c r="BA217" s="1077" t="s">
        <v>1333</v>
      </c>
      <c r="BB217" s="1077" t="s">
        <v>1333</v>
      </c>
      <c r="BC217" s="1077">
        <v>0</v>
      </c>
      <c r="BD217" s="1077">
        <v>0</v>
      </c>
      <c r="BE217" s="1077">
        <v>0</v>
      </c>
      <c r="BF217" s="1077">
        <v>0</v>
      </c>
      <c r="BG217" s="201" t="s">
        <v>1136</v>
      </c>
      <c r="BH217" s="201" t="s">
        <v>772</v>
      </c>
      <c r="BI217" s="93" t="s">
        <v>722</v>
      </c>
      <c r="BJ217" s="364">
        <v>189</v>
      </c>
      <c r="BK217" s="441" t="s">
        <v>1181</v>
      </c>
      <c r="BL217" s="1554"/>
      <c r="BM217" s="369" t="s">
        <v>792</v>
      </c>
      <c r="BN217" s="375"/>
      <c r="BO217" s="375"/>
      <c r="BP217" s="375"/>
      <c r="BQ217" s="375"/>
      <c r="BR217" s="375"/>
      <c r="BS217" s="375"/>
      <c r="BT217" s="375"/>
      <c r="BU217" s="375"/>
      <c r="BV217" s="375"/>
      <c r="BW217" s="375"/>
      <c r="BX217" s="375"/>
      <c r="BY217" s="375"/>
      <c r="BZ217" s="375"/>
      <c r="CA217" s="375"/>
      <c r="CB217" s="375"/>
      <c r="CC217" s="376"/>
      <c r="CD217" s="376"/>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320"/>
      <c r="DB217" s="320"/>
      <c r="DC217" s="43"/>
      <c r="DD217" s="377"/>
      <c r="DE217" s="43"/>
      <c r="DF217" s="43"/>
      <c r="DG217" s="43"/>
      <c r="DH217" s="43"/>
      <c r="DI217" s="43"/>
      <c r="DJ217" s="43"/>
      <c r="DK217" s="43"/>
      <c r="DL217" s="43"/>
      <c r="DM217" s="43"/>
      <c r="DN217" s="43"/>
      <c r="DO217" s="43"/>
      <c r="DP217" s="43"/>
      <c r="DQ217" s="43"/>
      <c r="DR217" s="43"/>
      <c r="DS217" s="43"/>
      <c r="DT217" s="43"/>
      <c r="DU217" s="43"/>
      <c r="DV217" s="43"/>
      <c r="DW217" s="43"/>
      <c r="DX217" s="43"/>
      <c r="DY217" s="43"/>
      <c r="DZ217" s="43"/>
      <c r="EA217" s="331"/>
      <c r="EB217" s="331"/>
      <c r="EC217" s="378"/>
      <c r="ED217" s="344"/>
      <c r="EE217" s="331"/>
      <c r="EF217" s="331"/>
      <c r="EG217" s="43"/>
    </row>
    <row r="218" spans="1:137" ht="15.75">
      <c r="A218" s="68" t="s">
        <v>169</v>
      </c>
      <c r="B218" s="198" t="s">
        <v>1297</v>
      </c>
      <c r="C218" s="68" t="s">
        <v>574</v>
      </c>
      <c r="D218" s="199">
        <v>100</v>
      </c>
      <c r="E218" s="203" t="s">
        <v>1190</v>
      </c>
      <c r="F218" s="199">
        <v>100</v>
      </c>
      <c r="G218" s="198" t="s">
        <v>1190</v>
      </c>
      <c r="H218" s="440" t="s">
        <v>1190</v>
      </c>
      <c r="I218" s="574" t="s">
        <v>1972</v>
      </c>
      <c r="J218" s="317" t="s">
        <v>1332</v>
      </c>
      <c r="K218" s="1077">
        <v>100</v>
      </c>
      <c r="L218" s="1077" t="s">
        <v>1332</v>
      </c>
      <c r="M218" s="1077">
        <v>0</v>
      </c>
      <c r="N218" s="1077">
        <v>1</v>
      </c>
      <c r="O218" s="1077">
        <v>0</v>
      </c>
      <c r="P218" s="1077">
        <v>1</v>
      </c>
      <c r="Q218" s="1077">
        <v>1</v>
      </c>
      <c r="R218" s="1077">
        <v>0</v>
      </c>
      <c r="S218" s="1077">
        <v>0</v>
      </c>
      <c r="T218" s="1077">
        <v>0</v>
      </c>
      <c r="U218" s="1077">
        <v>0</v>
      </c>
      <c r="V218" s="1077">
        <v>0</v>
      </c>
      <c r="W218" s="1077">
        <v>0</v>
      </c>
      <c r="X218" s="1077">
        <v>0</v>
      </c>
      <c r="Y218" s="1077">
        <v>0</v>
      </c>
      <c r="Z218" s="1077">
        <v>0</v>
      </c>
      <c r="AA218" s="1077">
        <v>0</v>
      </c>
      <c r="AB218" s="1077">
        <v>0</v>
      </c>
      <c r="AC218" s="1077">
        <v>0</v>
      </c>
      <c r="AD218" s="1077">
        <v>0</v>
      </c>
      <c r="AE218" s="1077">
        <v>0</v>
      </c>
      <c r="AF218" s="1077">
        <v>0</v>
      </c>
      <c r="AG218" s="1077">
        <v>0</v>
      </c>
      <c r="AH218" s="1077">
        <v>0</v>
      </c>
      <c r="AI218" s="1077">
        <v>0</v>
      </c>
      <c r="AJ218" s="1077">
        <v>0</v>
      </c>
      <c r="AK218" s="1077">
        <v>0</v>
      </c>
      <c r="AL218" s="1077">
        <v>0</v>
      </c>
      <c r="AM218" s="1077">
        <v>0</v>
      </c>
      <c r="AN218" s="1077">
        <v>0</v>
      </c>
      <c r="AO218" s="1077">
        <v>0</v>
      </c>
      <c r="AP218" s="1077">
        <v>0</v>
      </c>
      <c r="AQ218" s="1077">
        <v>0</v>
      </c>
      <c r="AR218" s="1077">
        <v>0</v>
      </c>
      <c r="AS218" s="1077">
        <v>0</v>
      </c>
      <c r="AT218" s="1077">
        <v>0</v>
      </c>
      <c r="AU218" s="1077">
        <v>0</v>
      </c>
      <c r="AV218" s="1077">
        <v>0</v>
      </c>
      <c r="AW218" s="1077">
        <v>0</v>
      </c>
      <c r="AX218" s="1077">
        <v>0</v>
      </c>
      <c r="AY218" s="1077" t="s">
        <v>1333</v>
      </c>
      <c r="AZ218" s="1077" t="s">
        <v>1333</v>
      </c>
      <c r="BA218" s="1077" t="s">
        <v>1333</v>
      </c>
      <c r="BB218" s="1077" t="s">
        <v>1333</v>
      </c>
      <c r="BC218" s="1077">
        <v>0</v>
      </c>
      <c r="BD218" s="1077">
        <v>0</v>
      </c>
      <c r="BE218" s="1077">
        <v>0</v>
      </c>
      <c r="BF218" s="1077">
        <v>0</v>
      </c>
      <c r="BG218" s="201" t="s">
        <v>169</v>
      </c>
      <c r="BH218" s="201" t="s">
        <v>574</v>
      </c>
      <c r="BI218" s="93" t="s">
        <v>722</v>
      </c>
      <c r="BJ218" s="364">
        <v>189</v>
      </c>
      <c r="BK218" s="441" t="s">
        <v>1179</v>
      </c>
      <c r="BL218" s="1554"/>
      <c r="BM218" s="369" t="s">
        <v>792</v>
      </c>
      <c r="BN218" s="375"/>
      <c r="BO218" s="375"/>
      <c r="BP218" s="375"/>
      <c r="BQ218" s="375"/>
      <c r="BR218" s="375"/>
      <c r="BS218" s="375"/>
      <c r="BT218" s="375"/>
      <c r="BU218" s="375"/>
      <c r="BV218" s="375"/>
      <c r="BW218" s="375"/>
      <c r="BX218" s="375"/>
      <c r="BY218" s="375"/>
      <c r="BZ218" s="375"/>
      <c r="CA218" s="375"/>
      <c r="CB218" s="375"/>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320"/>
      <c r="DB218" s="43"/>
      <c r="DC218" s="43"/>
      <c r="DD218" s="377"/>
      <c r="DE218" s="43"/>
      <c r="DF218" s="43"/>
      <c r="DG218" s="43"/>
      <c r="DH218" s="43"/>
      <c r="DI218" s="43"/>
      <c r="DJ218" s="43"/>
      <c r="DK218" s="43"/>
      <c r="DL218" s="43"/>
      <c r="DM218" s="43"/>
      <c r="DN218" s="43"/>
      <c r="DO218" s="43"/>
      <c r="DP218" s="43"/>
      <c r="DQ218" s="43"/>
      <c r="DR218" s="43"/>
      <c r="DS218" s="43"/>
      <c r="DT218" s="43"/>
      <c r="DU218" s="43"/>
      <c r="DV218" s="43"/>
      <c r="DW218" s="43"/>
      <c r="DX218" s="43"/>
      <c r="DY218" s="43"/>
      <c r="DZ218" s="43"/>
      <c r="EA218" s="331"/>
      <c r="EB218" s="331"/>
      <c r="EC218" s="378"/>
      <c r="ED218" s="344"/>
      <c r="EE218" s="331"/>
      <c r="EF218" s="331"/>
      <c r="EG218" s="43"/>
    </row>
    <row r="219" spans="1:137" ht="15.75">
      <c r="A219" s="68" t="s">
        <v>265</v>
      </c>
      <c r="B219" s="198" t="s">
        <v>1297</v>
      </c>
      <c r="C219" s="68" t="s">
        <v>377</v>
      </c>
      <c r="D219" s="199">
        <v>83.33</v>
      </c>
      <c r="E219" s="247">
        <v>100</v>
      </c>
      <c r="F219" s="199">
        <v>100</v>
      </c>
      <c r="G219" s="198" t="s">
        <v>1411</v>
      </c>
      <c r="H219" s="440" t="s">
        <v>1332</v>
      </c>
      <c r="I219" s="574" t="s">
        <v>1332</v>
      </c>
      <c r="J219" s="317" t="s">
        <v>1332</v>
      </c>
      <c r="K219" s="1077">
        <v>100</v>
      </c>
      <c r="L219" s="1077" t="s">
        <v>1332</v>
      </c>
      <c r="M219" s="1077">
        <v>0</v>
      </c>
      <c r="N219" s="1077">
        <v>2</v>
      </c>
      <c r="O219" s="1077">
        <v>2</v>
      </c>
      <c r="P219" s="1077">
        <v>0</v>
      </c>
      <c r="Q219" s="1077">
        <v>2</v>
      </c>
      <c r="R219" s="1077">
        <v>0</v>
      </c>
      <c r="S219" s="1077">
        <v>0</v>
      </c>
      <c r="T219" s="1077">
        <v>0</v>
      </c>
      <c r="U219" s="1077">
        <v>0</v>
      </c>
      <c r="V219" s="1077">
        <v>0</v>
      </c>
      <c r="W219" s="1077">
        <v>0</v>
      </c>
      <c r="X219" s="1077">
        <v>0</v>
      </c>
      <c r="Y219" s="1077">
        <v>0</v>
      </c>
      <c r="Z219" s="1077">
        <v>0</v>
      </c>
      <c r="AA219" s="1077">
        <v>0</v>
      </c>
      <c r="AB219" s="1077">
        <v>0</v>
      </c>
      <c r="AC219" s="1077">
        <v>0</v>
      </c>
      <c r="AD219" s="1077">
        <v>0</v>
      </c>
      <c r="AE219" s="1077">
        <v>0</v>
      </c>
      <c r="AF219" s="1077">
        <v>0</v>
      </c>
      <c r="AG219" s="1077">
        <v>0</v>
      </c>
      <c r="AH219" s="1077">
        <v>0</v>
      </c>
      <c r="AI219" s="1077">
        <v>0</v>
      </c>
      <c r="AJ219" s="1077">
        <v>0</v>
      </c>
      <c r="AK219" s="1077">
        <v>0</v>
      </c>
      <c r="AL219" s="1077">
        <v>0</v>
      </c>
      <c r="AM219" s="1077">
        <v>0</v>
      </c>
      <c r="AN219" s="1077">
        <v>0</v>
      </c>
      <c r="AO219" s="1077">
        <v>0</v>
      </c>
      <c r="AP219" s="1077">
        <v>0</v>
      </c>
      <c r="AQ219" s="1077">
        <v>0</v>
      </c>
      <c r="AR219" s="1077">
        <v>0</v>
      </c>
      <c r="AS219" s="1077">
        <v>0</v>
      </c>
      <c r="AT219" s="1077">
        <v>0</v>
      </c>
      <c r="AU219" s="1077">
        <v>0</v>
      </c>
      <c r="AV219" s="1077">
        <v>0</v>
      </c>
      <c r="AW219" s="1077">
        <v>0</v>
      </c>
      <c r="AX219" s="1077">
        <v>0</v>
      </c>
      <c r="AY219" s="1077" t="s">
        <v>1333</v>
      </c>
      <c r="AZ219" s="1077" t="s">
        <v>1333</v>
      </c>
      <c r="BA219" s="1077" t="s">
        <v>1333</v>
      </c>
      <c r="BB219" s="1077" t="s">
        <v>1333</v>
      </c>
      <c r="BC219" s="1077">
        <v>0</v>
      </c>
      <c r="BD219" s="1077">
        <v>0</v>
      </c>
      <c r="BE219" s="1077">
        <v>0</v>
      </c>
      <c r="BF219" s="1077">
        <v>0</v>
      </c>
      <c r="BG219" s="201" t="s">
        <v>265</v>
      </c>
      <c r="BH219" s="201" t="s">
        <v>604</v>
      </c>
      <c r="BI219" s="93" t="s">
        <v>722</v>
      </c>
      <c r="BJ219" s="364">
        <v>189</v>
      </c>
      <c r="BK219" s="441" t="s">
        <v>1181</v>
      </c>
      <c r="BL219" s="1554"/>
      <c r="BM219" s="369" t="s">
        <v>792</v>
      </c>
      <c r="BN219" s="375"/>
      <c r="BO219" s="375"/>
      <c r="BP219" s="375"/>
      <c r="BQ219" s="375"/>
      <c r="BR219" s="375"/>
      <c r="BS219" s="375"/>
      <c r="BT219" s="375"/>
      <c r="BU219" s="375"/>
      <c r="BV219" s="375"/>
      <c r="BW219" s="375"/>
      <c r="BX219" s="375"/>
      <c r="BY219" s="375"/>
      <c r="BZ219" s="375"/>
      <c r="CA219" s="375"/>
      <c r="CB219" s="375"/>
      <c r="CC219" s="376"/>
      <c r="CD219" s="376"/>
      <c r="CE219" s="43"/>
      <c r="CF219" s="43"/>
      <c r="CG219" s="380"/>
      <c r="CH219" s="380"/>
      <c r="CI219" s="43"/>
      <c r="CJ219" s="43"/>
      <c r="CK219" s="43"/>
      <c r="CL219" s="43"/>
      <c r="CM219" s="380"/>
      <c r="CN219" s="43"/>
      <c r="CO219" s="43"/>
      <c r="CP219" s="380"/>
      <c r="CQ219" s="43"/>
      <c r="CR219" s="43"/>
      <c r="CS219" s="43"/>
      <c r="CT219" s="43"/>
      <c r="CU219" s="43"/>
      <c r="CV219" s="43"/>
      <c r="CW219" s="43"/>
      <c r="CX219" s="43"/>
      <c r="CY219" s="43"/>
      <c r="CZ219" s="43"/>
      <c r="DA219" s="320"/>
      <c r="DB219" s="320"/>
      <c r="DC219" s="43"/>
      <c r="DD219" s="379"/>
      <c r="DE219" s="43"/>
      <c r="DF219" s="43"/>
      <c r="DG219" s="43"/>
      <c r="DH219" s="43"/>
      <c r="DI219" s="43"/>
      <c r="DJ219" s="43"/>
      <c r="DK219" s="43"/>
      <c r="DL219" s="43"/>
      <c r="DM219" s="43"/>
      <c r="DN219" s="43"/>
      <c r="DO219" s="43"/>
      <c r="DP219" s="43"/>
      <c r="DQ219" s="43"/>
      <c r="DR219" s="43"/>
      <c r="DS219" s="43"/>
      <c r="DT219" s="43"/>
      <c r="DU219" s="43"/>
      <c r="DV219" s="43"/>
      <c r="DW219" s="43"/>
      <c r="DX219" s="43"/>
      <c r="DY219" s="43"/>
      <c r="DZ219" s="43"/>
      <c r="EA219" s="331"/>
      <c r="EB219" s="331"/>
      <c r="EC219" s="378"/>
      <c r="ED219" s="344"/>
      <c r="EE219" s="331"/>
      <c r="EF219" s="331"/>
      <c r="EG219" s="43"/>
    </row>
    <row r="220" spans="1:137" ht="15.75">
      <c r="A220" s="68" t="s">
        <v>13</v>
      </c>
      <c r="B220" s="198" t="s">
        <v>1297</v>
      </c>
      <c r="C220" s="68" t="s">
        <v>1268</v>
      </c>
      <c r="D220" s="199">
        <v>88.89</v>
      </c>
      <c r="E220" s="247">
        <v>100</v>
      </c>
      <c r="F220" s="199">
        <v>100</v>
      </c>
      <c r="G220" s="198" t="s">
        <v>1332</v>
      </c>
      <c r="H220" s="440" t="s">
        <v>1332</v>
      </c>
      <c r="I220" s="574" t="s">
        <v>1332</v>
      </c>
      <c r="J220" s="317" t="s">
        <v>1332</v>
      </c>
      <c r="K220" s="1077">
        <v>100</v>
      </c>
      <c r="L220" s="1077" t="s">
        <v>1332</v>
      </c>
      <c r="M220" s="1077">
        <v>0</v>
      </c>
      <c r="N220" s="1077">
        <v>13</v>
      </c>
      <c r="O220" s="1077">
        <v>12</v>
      </c>
      <c r="P220" s="1077">
        <v>0</v>
      </c>
      <c r="Q220" s="1077">
        <v>12</v>
      </c>
      <c r="R220" s="1077">
        <v>0</v>
      </c>
      <c r="S220" s="1077">
        <v>0</v>
      </c>
      <c r="T220" s="1077">
        <v>0</v>
      </c>
      <c r="U220" s="1077">
        <v>0</v>
      </c>
      <c r="V220" s="1077">
        <v>0</v>
      </c>
      <c r="W220" s="1077">
        <v>0</v>
      </c>
      <c r="X220" s="1077">
        <v>0</v>
      </c>
      <c r="Y220" s="1077">
        <v>0</v>
      </c>
      <c r="Z220" s="1077">
        <v>0</v>
      </c>
      <c r="AA220" s="1077">
        <v>0</v>
      </c>
      <c r="AB220" s="1077">
        <v>0</v>
      </c>
      <c r="AC220" s="1077">
        <v>0</v>
      </c>
      <c r="AD220" s="1077">
        <v>0</v>
      </c>
      <c r="AE220" s="1077">
        <v>0</v>
      </c>
      <c r="AF220" s="1077">
        <v>1</v>
      </c>
      <c r="AG220" s="1077">
        <v>0</v>
      </c>
      <c r="AH220" s="1077">
        <v>0</v>
      </c>
      <c r="AI220" s="1077">
        <v>0</v>
      </c>
      <c r="AJ220" s="1077">
        <v>0</v>
      </c>
      <c r="AK220" s="1077">
        <v>0</v>
      </c>
      <c r="AL220" s="1077">
        <v>0</v>
      </c>
      <c r="AM220" s="1077">
        <v>0</v>
      </c>
      <c r="AN220" s="1077">
        <v>0</v>
      </c>
      <c r="AO220" s="1077">
        <v>0</v>
      </c>
      <c r="AP220" s="1077">
        <v>0</v>
      </c>
      <c r="AQ220" s="1077">
        <v>0</v>
      </c>
      <c r="AR220" s="1077">
        <v>0</v>
      </c>
      <c r="AS220" s="1077">
        <v>0</v>
      </c>
      <c r="AT220" s="1077">
        <v>0</v>
      </c>
      <c r="AU220" s="1077">
        <v>0</v>
      </c>
      <c r="AV220" s="1077">
        <v>0</v>
      </c>
      <c r="AW220" s="1077">
        <v>0</v>
      </c>
      <c r="AX220" s="1077">
        <v>0</v>
      </c>
      <c r="AY220" s="1077" t="s">
        <v>1333</v>
      </c>
      <c r="AZ220" s="1077" t="s">
        <v>1333</v>
      </c>
      <c r="BA220" s="1077" t="s">
        <v>1333</v>
      </c>
      <c r="BB220" s="1077" t="s">
        <v>1333</v>
      </c>
      <c r="BC220" s="1077">
        <v>0</v>
      </c>
      <c r="BD220" s="1077">
        <v>0</v>
      </c>
      <c r="BE220" s="1077">
        <v>1</v>
      </c>
      <c r="BF220" s="1077">
        <v>0</v>
      </c>
      <c r="BG220" s="201" t="s">
        <v>13</v>
      </c>
      <c r="BH220" s="201" t="s">
        <v>765</v>
      </c>
      <c r="BI220" s="93" t="s">
        <v>760</v>
      </c>
      <c r="BJ220" s="364">
        <v>189</v>
      </c>
      <c r="BK220" s="441" t="s">
        <v>1181</v>
      </c>
      <c r="BL220" s="1554"/>
      <c r="BM220" s="369" t="s">
        <v>792</v>
      </c>
      <c r="BN220" s="375"/>
      <c r="BO220" s="375"/>
      <c r="BP220" s="375"/>
      <c r="BQ220" s="375"/>
      <c r="BR220" s="375"/>
      <c r="BS220" s="375"/>
      <c r="BT220" s="375"/>
      <c r="BU220" s="375"/>
      <c r="BV220" s="375"/>
      <c r="BW220" s="375"/>
      <c r="BX220" s="375"/>
      <c r="BY220" s="375"/>
      <c r="BZ220" s="375"/>
      <c r="CA220" s="375"/>
      <c r="CB220" s="375"/>
      <c r="CC220" s="376"/>
      <c r="CD220" s="376"/>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320"/>
      <c r="DB220" s="320"/>
      <c r="DC220" s="43"/>
      <c r="DD220" s="377"/>
      <c r="DE220" s="43"/>
      <c r="DF220" s="43"/>
      <c r="DG220" s="43"/>
      <c r="DH220" s="43"/>
      <c r="DI220" s="43"/>
      <c r="DJ220" s="43"/>
      <c r="DK220" s="43"/>
      <c r="DL220" s="43"/>
      <c r="DM220" s="43"/>
      <c r="DN220" s="43"/>
      <c r="DO220" s="43"/>
      <c r="DP220" s="43"/>
      <c r="DQ220" s="43"/>
      <c r="DR220" s="43"/>
      <c r="DS220" s="43"/>
      <c r="DT220" s="43"/>
      <c r="DU220" s="43"/>
      <c r="DV220" s="43"/>
      <c r="DW220" s="43"/>
      <c r="DX220" s="43"/>
      <c r="DY220" s="43"/>
      <c r="DZ220" s="43"/>
      <c r="EA220" s="331"/>
      <c r="EB220" s="331"/>
      <c r="EC220" s="378"/>
      <c r="ED220" s="344"/>
      <c r="EE220" s="331"/>
      <c r="EF220" s="331"/>
      <c r="EG220" s="43"/>
    </row>
    <row r="221" spans="1:137" ht="15.75">
      <c r="A221" s="68" t="s">
        <v>230</v>
      </c>
      <c r="B221" s="198" t="s">
        <v>1289</v>
      </c>
      <c r="C221" s="68" t="s">
        <v>477</v>
      </c>
      <c r="D221" s="199">
        <v>91.67</v>
      </c>
      <c r="E221" s="247">
        <v>100</v>
      </c>
      <c r="F221" s="199">
        <v>100</v>
      </c>
      <c r="G221" s="198" t="s">
        <v>1332</v>
      </c>
      <c r="H221" s="440" t="s">
        <v>1332</v>
      </c>
      <c r="I221" s="574" t="s">
        <v>1332</v>
      </c>
      <c r="J221" s="317" t="s">
        <v>1332</v>
      </c>
      <c r="K221" s="1077">
        <v>97.37</v>
      </c>
      <c r="L221" s="1077" t="s">
        <v>3058</v>
      </c>
      <c r="M221" s="1077">
        <v>12</v>
      </c>
      <c r="N221" s="1077">
        <v>52</v>
      </c>
      <c r="O221" s="1077">
        <v>28</v>
      </c>
      <c r="P221" s="1077">
        <v>8</v>
      </c>
      <c r="Q221" s="1077">
        <v>36</v>
      </c>
      <c r="R221" s="1077">
        <v>0</v>
      </c>
      <c r="S221" s="1077">
        <v>1</v>
      </c>
      <c r="T221" s="1077">
        <v>0</v>
      </c>
      <c r="U221" s="1077">
        <v>0</v>
      </c>
      <c r="V221" s="1077">
        <v>0</v>
      </c>
      <c r="W221" s="1077">
        <v>6</v>
      </c>
      <c r="X221" s="1077">
        <v>0</v>
      </c>
      <c r="Y221" s="1077">
        <v>0</v>
      </c>
      <c r="Z221" s="1077">
        <v>0</v>
      </c>
      <c r="AA221" s="1077">
        <v>1</v>
      </c>
      <c r="AB221" s="1077">
        <v>0</v>
      </c>
      <c r="AC221" s="1077">
        <v>0</v>
      </c>
      <c r="AD221" s="1077">
        <v>0</v>
      </c>
      <c r="AE221" s="1077">
        <v>0</v>
      </c>
      <c r="AF221" s="1077">
        <v>0</v>
      </c>
      <c r="AG221" s="1077">
        <v>0</v>
      </c>
      <c r="AH221" s="1077">
        <v>4</v>
      </c>
      <c r="AI221" s="1077">
        <v>0</v>
      </c>
      <c r="AJ221" s="1077">
        <v>0</v>
      </c>
      <c r="AK221" s="1077">
        <v>0</v>
      </c>
      <c r="AL221" s="1077">
        <v>0</v>
      </c>
      <c r="AM221" s="1077">
        <v>0</v>
      </c>
      <c r="AN221" s="1077">
        <v>0</v>
      </c>
      <c r="AO221" s="1077">
        <v>0</v>
      </c>
      <c r="AP221" s="1077">
        <v>0</v>
      </c>
      <c r="AQ221" s="1077">
        <v>0</v>
      </c>
      <c r="AR221" s="1077">
        <v>0</v>
      </c>
      <c r="AS221" s="1077">
        <v>3</v>
      </c>
      <c r="AT221" s="1077">
        <v>0</v>
      </c>
      <c r="AU221" s="1077">
        <v>0</v>
      </c>
      <c r="AV221" s="1077">
        <v>0</v>
      </c>
      <c r="AW221" s="1077">
        <v>0</v>
      </c>
      <c r="AX221" s="1077">
        <v>1</v>
      </c>
      <c r="AY221" s="1077" t="s">
        <v>3059</v>
      </c>
      <c r="AZ221" s="1077" t="s">
        <v>3060</v>
      </c>
      <c r="BA221" s="1077" t="s">
        <v>3061</v>
      </c>
      <c r="BB221" s="1077" t="s">
        <v>3061</v>
      </c>
      <c r="BC221" s="1077" t="s">
        <v>3062</v>
      </c>
      <c r="BD221" s="1077">
        <v>8</v>
      </c>
      <c r="BE221" s="1077">
        <v>4</v>
      </c>
      <c r="BF221" s="1077">
        <v>4</v>
      </c>
      <c r="BG221" s="201" t="s">
        <v>230</v>
      </c>
      <c r="BH221" s="201" t="s">
        <v>690</v>
      </c>
      <c r="BI221" s="93" t="s">
        <v>723</v>
      </c>
      <c r="BJ221" s="364">
        <v>101</v>
      </c>
      <c r="BK221" s="441" t="s">
        <v>1182</v>
      </c>
      <c r="BL221" s="1554"/>
      <c r="BM221" s="369" t="s">
        <v>878</v>
      </c>
      <c r="BN221" s="375"/>
      <c r="BO221" s="375"/>
      <c r="BP221" s="375"/>
      <c r="BQ221" s="375"/>
      <c r="BR221" s="375"/>
      <c r="BS221" s="375"/>
      <c r="BT221" s="375"/>
      <c r="BU221" s="375"/>
      <c r="BV221" s="375"/>
      <c r="BW221" s="375"/>
      <c r="BX221" s="375"/>
      <c r="BY221" s="375"/>
      <c r="BZ221" s="375"/>
      <c r="CA221" s="375"/>
      <c r="CB221" s="375"/>
      <c r="CC221" s="376"/>
      <c r="CD221" s="376"/>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320"/>
      <c r="DB221" s="320"/>
      <c r="DC221" s="43"/>
      <c r="DD221" s="379"/>
      <c r="DE221" s="43"/>
      <c r="DF221" s="43"/>
      <c r="DG221" s="43"/>
      <c r="DH221" s="43"/>
      <c r="DI221" s="43"/>
      <c r="DJ221" s="43"/>
      <c r="DK221" s="43"/>
      <c r="DL221" s="43"/>
      <c r="DM221" s="43"/>
      <c r="DN221" s="43"/>
      <c r="DO221" s="43"/>
      <c r="DP221" s="43"/>
      <c r="DQ221" s="43"/>
      <c r="DR221" s="43"/>
      <c r="DS221" s="43"/>
      <c r="DT221" s="43"/>
      <c r="DU221" s="43"/>
      <c r="DV221" s="43"/>
      <c r="DW221" s="43"/>
      <c r="DX221" s="43"/>
      <c r="DY221" s="43"/>
      <c r="DZ221" s="43"/>
      <c r="EA221" s="331"/>
      <c r="EB221" s="331"/>
      <c r="EC221" s="378"/>
      <c r="ED221" s="344"/>
      <c r="EE221" s="331"/>
      <c r="EF221" s="331"/>
      <c r="EG221" s="43"/>
    </row>
    <row r="222" spans="1:137" ht="15.75">
      <c r="A222" s="68" t="s">
        <v>64</v>
      </c>
      <c r="B222" s="198" t="s">
        <v>1289</v>
      </c>
      <c r="C222" s="68" t="s">
        <v>514</v>
      </c>
      <c r="D222" s="199" t="s">
        <v>1190</v>
      </c>
      <c r="E222" s="203" t="s">
        <v>1190</v>
      </c>
      <c r="F222" s="199" t="s">
        <v>1190</v>
      </c>
      <c r="G222" s="198" t="s">
        <v>1190</v>
      </c>
      <c r="H222" s="440" t="s">
        <v>1190</v>
      </c>
      <c r="I222" s="574" t="s">
        <v>1972</v>
      </c>
      <c r="J222" s="317" t="s">
        <v>1190</v>
      </c>
      <c r="K222" s="1077" t="s">
        <v>1190</v>
      </c>
      <c r="L222" s="1077" t="s">
        <v>1190</v>
      </c>
      <c r="M222" s="1077">
        <v>0</v>
      </c>
      <c r="N222" s="1077">
        <v>0</v>
      </c>
      <c r="O222" s="1077">
        <v>0</v>
      </c>
      <c r="P222" s="1077">
        <v>0</v>
      </c>
      <c r="Q222" s="1077">
        <v>0</v>
      </c>
      <c r="R222" s="1077">
        <v>0</v>
      </c>
      <c r="S222" s="1077">
        <v>0</v>
      </c>
      <c r="T222" s="1077">
        <v>0</v>
      </c>
      <c r="U222" s="1077">
        <v>0</v>
      </c>
      <c r="V222" s="1077">
        <v>0</v>
      </c>
      <c r="W222" s="1077">
        <v>0</v>
      </c>
      <c r="X222" s="1077">
        <v>0</v>
      </c>
      <c r="Y222" s="1077">
        <v>0</v>
      </c>
      <c r="Z222" s="1077">
        <v>0</v>
      </c>
      <c r="AA222" s="1077">
        <v>0</v>
      </c>
      <c r="AB222" s="1077">
        <v>0</v>
      </c>
      <c r="AC222" s="1077">
        <v>0</v>
      </c>
      <c r="AD222" s="1077">
        <v>0</v>
      </c>
      <c r="AE222" s="1077">
        <v>0</v>
      </c>
      <c r="AF222" s="1077">
        <v>0</v>
      </c>
      <c r="AG222" s="1077">
        <v>0</v>
      </c>
      <c r="AH222" s="1077">
        <v>0</v>
      </c>
      <c r="AI222" s="1077">
        <v>0</v>
      </c>
      <c r="AJ222" s="1077">
        <v>0</v>
      </c>
      <c r="AK222" s="1077">
        <v>0</v>
      </c>
      <c r="AL222" s="1077">
        <v>0</v>
      </c>
      <c r="AM222" s="1077">
        <v>0</v>
      </c>
      <c r="AN222" s="1077">
        <v>0</v>
      </c>
      <c r="AO222" s="1077">
        <v>0</v>
      </c>
      <c r="AP222" s="1077">
        <v>0</v>
      </c>
      <c r="AQ222" s="1077">
        <v>0</v>
      </c>
      <c r="AR222" s="1077">
        <v>0</v>
      </c>
      <c r="AS222" s="1077">
        <v>0</v>
      </c>
      <c r="AT222" s="1077">
        <v>0</v>
      </c>
      <c r="AU222" s="1077">
        <v>0</v>
      </c>
      <c r="AV222" s="1077">
        <v>0</v>
      </c>
      <c r="AW222" s="1077">
        <v>0</v>
      </c>
      <c r="AX222" s="1077">
        <v>0</v>
      </c>
      <c r="AY222" s="1077" t="s">
        <v>1333</v>
      </c>
      <c r="AZ222" s="1077" t="s">
        <v>1333</v>
      </c>
      <c r="BA222" s="1077" t="s">
        <v>1333</v>
      </c>
      <c r="BB222" s="1077" t="s">
        <v>1333</v>
      </c>
      <c r="BC222" s="1077">
        <v>0</v>
      </c>
      <c r="BD222" s="1077">
        <v>0</v>
      </c>
      <c r="BE222" s="1077">
        <v>0</v>
      </c>
      <c r="BF222" s="1077">
        <v>0</v>
      </c>
      <c r="BG222" s="201" t="s">
        <v>64</v>
      </c>
      <c r="BH222" s="201" t="s">
        <v>514</v>
      </c>
      <c r="BI222" s="93" t="s">
        <v>723</v>
      </c>
      <c r="BJ222" s="364">
        <v>101</v>
      </c>
      <c r="BK222" s="441" t="s">
        <v>1180</v>
      </c>
      <c r="BL222" s="369"/>
      <c r="BM222" s="369" t="s">
        <v>792</v>
      </c>
      <c r="BN222" s="375"/>
      <c r="BO222" s="375"/>
      <c r="BP222" s="375"/>
      <c r="BQ222" s="375"/>
      <c r="BR222" s="375"/>
      <c r="BS222" s="375"/>
      <c r="BT222" s="375"/>
      <c r="BU222" s="375"/>
      <c r="BV222" s="375"/>
      <c r="BW222" s="375"/>
      <c r="BX222" s="375"/>
      <c r="BY222" s="375"/>
      <c r="BZ222" s="375"/>
      <c r="CA222" s="375"/>
      <c r="CB222" s="375"/>
      <c r="CC222" s="376"/>
      <c r="CD222" s="376"/>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320"/>
      <c r="DB222" s="320"/>
      <c r="DC222" s="43"/>
      <c r="DD222" s="379"/>
      <c r="DE222" s="43"/>
      <c r="DF222" s="43"/>
      <c r="DG222" s="43"/>
      <c r="DH222" s="43"/>
      <c r="DI222" s="43"/>
      <c r="DJ222" s="43"/>
      <c r="DK222" s="43"/>
      <c r="DL222" s="43"/>
      <c r="DM222" s="43"/>
      <c r="DN222" s="43"/>
      <c r="DO222" s="43"/>
      <c r="DP222" s="43"/>
      <c r="DQ222" s="43"/>
      <c r="DR222" s="43"/>
      <c r="DS222" s="43"/>
      <c r="DT222" s="43"/>
      <c r="DU222" s="43"/>
      <c r="DV222" s="43"/>
      <c r="DW222" s="43"/>
      <c r="DX222" s="43"/>
      <c r="DY222" s="43"/>
      <c r="DZ222" s="43"/>
      <c r="EA222" s="331"/>
      <c r="EB222" s="331"/>
      <c r="EC222" s="378"/>
      <c r="ED222" s="344"/>
      <c r="EE222" s="331"/>
      <c r="EF222" s="331"/>
      <c r="EG222" s="43"/>
    </row>
    <row r="223" spans="1:137" ht="15.75">
      <c r="A223" s="68" t="s">
        <v>380</v>
      </c>
      <c r="B223" s="239" t="s">
        <v>1289</v>
      </c>
      <c r="C223" s="68" t="s">
        <v>606</v>
      </c>
      <c r="D223" s="199" t="s">
        <v>1190</v>
      </c>
      <c r="E223" s="247">
        <v>100</v>
      </c>
      <c r="F223" s="199" t="s">
        <v>1190</v>
      </c>
      <c r="G223" s="198" t="s">
        <v>1332</v>
      </c>
      <c r="H223" s="440" t="s">
        <v>1190</v>
      </c>
      <c r="I223" s="574" t="s">
        <v>1332</v>
      </c>
      <c r="J223" s="317" t="s">
        <v>1190</v>
      </c>
      <c r="K223" s="1077" t="s">
        <v>1190</v>
      </c>
      <c r="L223" s="1077" t="s">
        <v>1190</v>
      </c>
      <c r="M223" s="1077">
        <v>0</v>
      </c>
      <c r="N223" s="1077">
        <v>0</v>
      </c>
      <c r="O223" s="1077">
        <v>0</v>
      </c>
      <c r="P223" s="1077">
        <v>0</v>
      </c>
      <c r="Q223" s="1077">
        <v>0</v>
      </c>
      <c r="R223" s="1077">
        <v>0</v>
      </c>
      <c r="S223" s="1077">
        <v>0</v>
      </c>
      <c r="T223" s="1077">
        <v>0</v>
      </c>
      <c r="U223" s="1077">
        <v>0</v>
      </c>
      <c r="V223" s="1077">
        <v>0</v>
      </c>
      <c r="W223" s="1077">
        <v>0</v>
      </c>
      <c r="X223" s="1077">
        <v>0</v>
      </c>
      <c r="Y223" s="1077">
        <v>0</v>
      </c>
      <c r="Z223" s="1077">
        <v>0</v>
      </c>
      <c r="AA223" s="1077">
        <v>0</v>
      </c>
      <c r="AB223" s="1077">
        <v>0</v>
      </c>
      <c r="AC223" s="1077">
        <v>0</v>
      </c>
      <c r="AD223" s="1077">
        <v>0</v>
      </c>
      <c r="AE223" s="1077">
        <v>0</v>
      </c>
      <c r="AF223" s="1077">
        <v>0</v>
      </c>
      <c r="AG223" s="1077">
        <v>0</v>
      </c>
      <c r="AH223" s="1077">
        <v>0</v>
      </c>
      <c r="AI223" s="1077">
        <v>0</v>
      </c>
      <c r="AJ223" s="1077">
        <v>0</v>
      </c>
      <c r="AK223" s="1077">
        <v>0</v>
      </c>
      <c r="AL223" s="1077">
        <v>0</v>
      </c>
      <c r="AM223" s="1077">
        <v>0</v>
      </c>
      <c r="AN223" s="1077">
        <v>0</v>
      </c>
      <c r="AO223" s="1077">
        <v>0</v>
      </c>
      <c r="AP223" s="1077">
        <v>0</v>
      </c>
      <c r="AQ223" s="1077">
        <v>0</v>
      </c>
      <c r="AR223" s="1077">
        <v>0</v>
      </c>
      <c r="AS223" s="1077">
        <v>0</v>
      </c>
      <c r="AT223" s="1077">
        <v>0</v>
      </c>
      <c r="AU223" s="1077">
        <v>0</v>
      </c>
      <c r="AV223" s="1077">
        <v>0</v>
      </c>
      <c r="AW223" s="1077">
        <v>0</v>
      </c>
      <c r="AX223" s="1077">
        <v>0</v>
      </c>
      <c r="AY223" s="1077" t="s">
        <v>1333</v>
      </c>
      <c r="AZ223" s="1077" t="s">
        <v>1333</v>
      </c>
      <c r="BA223" s="1077" t="s">
        <v>1333</v>
      </c>
      <c r="BB223" s="1077" t="s">
        <v>1333</v>
      </c>
      <c r="BC223" s="1077">
        <v>0</v>
      </c>
      <c r="BD223" s="1077">
        <v>0</v>
      </c>
      <c r="BE223" s="1077">
        <v>0</v>
      </c>
      <c r="BF223" s="1077">
        <v>0</v>
      </c>
      <c r="BG223" s="201" t="s">
        <v>380</v>
      </c>
      <c r="BH223" s="201" t="s">
        <v>724</v>
      </c>
      <c r="BI223" s="93" t="s">
        <v>723</v>
      </c>
      <c r="BJ223" s="364">
        <v>101</v>
      </c>
      <c r="BK223" s="441" t="s">
        <v>1180</v>
      </c>
      <c r="BL223" s="369"/>
      <c r="BM223" s="369" t="s">
        <v>792</v>
      </c>
      <c r="BN223" s="375"/>
      <c r="BO223" s="375"/>
      <c r="BP223" s="375"/>
      <c r="BQ223" s="375"/>
      <c r="BR223" s="375"/>
      <c r="BS223" s="375"/>
      <c r="BT223" s="375"/>
      <c r="BU223" s="375"/>
      <c r="BV223" s="375"/>
      <c r="BW223" s="375"/>
      <c r="BX223" s="375"/>
      <c r="BY223" s="375"/>
      <c r="BZ223" s="375"/>
      <c r="CA223" s="375"/>
      <c r="CB223" s="375"/>
      <c r="CC223" s="376"/>
      <c r="CD223" s="376"/>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320"/>
      <c r="DB223" s="43"/>
      <c r="DC223" s="43"/>
      <c r="DD223" s="379"/>
      <c r="DE223" s="43"/>
      <c r="DF223" s="43"/>
      <c r="DG223" s="43"/>
      <c r="DH223" s="43"/>
      <c r="DI223" s="43"/>
      <c r="DJ223" s="43"/>
      <c r="DK223" s="43"/>
      <c r="DL223" s="43"/>
      <c r="DM223" s="43"/>
      <c r="DN223" s="43"/>
      <c r="DO223" s="43"/>
      <c r="DP223" s="43"/>
      <c r="DQ223" s="43"/>
      <c r="DR223" s="43"/>
      <c r="DS223" s="43"/>
      <c r="DT223" s="43"/>
      <c r="DU223" s="43"/>
      <c r="DV223" s="43"/>
      <c r="DW223" s="43"/>
      <c r="DX223" s="43"/>
      <c r="DY223" s="43"/>
      <c r="DZ223" s="43"/>
      <c r="EA223" s="331"/>
      <c r="EB223" s="331"/>
      <c r="EC223" s="378"/>
      <c r="ED223" s="344"/>
      <c r="EE223" s="331"/>
      <c r="EF223" s="331"/>
      <c r="EG223" s="43"/>
    </row>
    <row r="224" spans="1:137" ht="15.75">
      <c r="A224" s="68" t="s">
        <v>45</v>
      </c>
      <c r="B224" s="198" t="s">
        <v>1289</v>
      </c>
      <c r="C224" s="68" t="s">
        <v>670</v>
      </c>
      <c r="D224" s="199" t="s">
        <v>1190</v>
      </c>
      <c r="E224" s="247">
        <v>100</v>
      </c>
      <c r="F224" s="199">
        <v>100</v>
      </c>
      <c r="G224" s="198" t="s">
        <v>1332</v>
      </c>
      <c r="H224" s="440" t="s">
        <v>1332</v>
      </c>
      <c r="I224" s="574" t="s">
        <v>1332</v>
      </c>
      <c r="J224" s="317" t="s">
        <v>1332</v>
      </c>
      <c r="K224" s="1077">
        <v>100</v>
      </c>
      <c r="L224" s="1077" t="s">
        <v>1332</v>
      </c>
      <c r="M224" s="1077">
        <v>0</v>
      </c>
      <c r="N224" s="1077">
        <v>4</v>
      </c>
      <c r="O224" s="1077">
        <v>1</v>
      </c>
      <c r="P224" s="1077">
        <v>3</v>
      </c>
      <c r="Q224" s="1077">
        <v>4</v>
      </c>
      <c r="R224" s="1077">
        <v>0</v>
      </c>
      <c r="S224" s="1077">
        <v>0</v>
      </c>
      <c r="T224" s="1077">
        <v>0</v>
      </c>
      <c r="U224" s="1077">
        <v>0</v>
      </c>
      <c r="V224" s="1077">
        <v>0</v>
      </c>
      <c r="W224" s="1077">
        <v>0</v>
      </c>
      <c r="X224" s="1077">
        <v>0</v>
      </c>
      <c r="Y224" s="1077">
        <v>0</v>
      </c>
      <c r="Z224" s="1077">
        <v>0</v>
      </c>
      <c r="AA224" s="1077">
        <v>0</v>
      </c>
      <c r="AB224" s="1077">
        <v>0</v>
      </c>
      <c r="AC224" s="1077">
        <v>0</v>
      </c>
      <c r="AD224" s="1077">
        <v>0</v>
      </c>
      <c r="AE224" s="1077">
        <v>0</v>
      </c>
      <c r="AF224" s="1077">
        <v>0</v>
      </c>
      <c r="AG224" s="1077">
        <v>0</v>
      </c>
      <c r="AH224" s="1077">
        <v>0</v>
      </c>
      <c r="AI224" s="1077">
        <v>0</v>
      </c>
      <c r="AJ224" s="1077">
        <v>0</v>
      </c>
      <c r="AK224" s="1077">
        <v>0</v>
      </c>
      <c r="AL224" s="1077">
        <v>0</v>
      </c>
      <c r="AM224" s="1077">
        <v>0</v>
      </c>
      <c r="AN224" s="1077">
        <v>0</v>
      </c>
      <c r="AO224" s="1077">
        <v>0</v>
      </c>
      <c r="AP224" s="1077">
        <v>0</v>
      </c>
      <c r="AQ224" s="1077">
        <v>0</v>
      </c>
      <c r="AR224" s="1077">
        <v>0</v>
      </c>
      <c r="AS224" s="1077">
        <v>0</v>
      </c>
      <c r="AT224" s="1077">
        <v>0</v>
      </c>
      <c r="AU224" s="1077">
        <v>0</v>
      </c>
      <c r="AV224" s="1077">
        <v>0</v>
      </c>
      <c r="AW224" s="1077">
        <v>0</v>
      </c>
      <c r="AX224" s="1077">
        <v>0</v>
      </c>
      <c r="AY224" s="1077" t="s">
        <v>1333</v>
      </c>
      <c r="AZ224" s="1077" t="s">
        <v>1333</v>
      </c>
      <c r="BA224" s="1077" t="s">
        <v>1333</v>
      </c>
      <c r="BB224" s="1077" t="s">
        <v>1333</v>
      </c>
      <c r="BC224" s="1077">
        <v>0</v>
      </c>
      <c r="BD224" s="1077">
        <v>0</v>
      </c>
      <c r="BE224" s="1077">
        <v>0</v>
      </c>
      <c r="BF224" s="1077">
        <v>0</v>
      </c>
      <c r="BG224" s="201" t="s">
        <v>45</v>
      </c>
      <c r="BH224" s="201" t="s">
        <v>670</v>
      </c>
      <c r="BI224" s="93" t="s">
        <v>723</v>
      </c>
      <c r="BJ224" s="364">
        <v>101</v>
      </c>
      <c r="BK224" s="441" t="s">
        <v>882</v>
      </c>
      <c r="BL224" s="1554"/>
      <c r="BM224" s="369" t="s">
        <v>792</v>
      </c>
      <c r="BN224" s="375"/>
      <c r="BO224" s="375"/>
      <c r="BP224" s="375"/>
      <c r="BQ224" s="375"/>
      <c r="BR224" s="375"/>
      <c r="BS224" s="375"/>
      <c r="BT224" s="375"/>
      <c r="BU224" s="375"/>
      <c r="BV224" s="375"/>
      <c r="BW224" s="375"/>
      <c r="BX224" s="375"/>
      <c r="BY224" s="375"/>
      <c r="BZ224" s="375"/>
      <c r="CA224" s="375"/>
      <c r="CB224" s="375"/>
      <c r="CC224" s="376"/>
      <c r="CD224" s="376"/>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320"/>
      <c r="DB224" s="320"/>
      <c r="DC224" s="43"/>
      <c r="DD224" s="377"/>
      <c r="DE224" s="43"/>
      <c r="DF224" s="43"/>
      <c r="DG224" s="43"/>
      <c r="DH224" s="43"/>
      <c r="DI224" s="43"/>
      <c r="DJ224" s="43"/>
      <c r="DK224" s="43"/>
      <c r="DL224" s="43"/>
      <c r="DM224" s="43"/>
      <c r="DN224" s="43"/>
      <c r="DO224" s="43"/>
      <c r="DP224" s="43"/>
      <c r="DQ224" s="43"/>
      <c r="DR224" s="43"/>
      <c r="DS224" s="43"/>
      <c r="DT224" s="43"/>
      <c r="DU224" s="43"/>
      <c r="DV224" s="43"/>
      <c r="DW224" s="43"/>
      <c r="DX224" s="43"/>
      <c r="DY224" s="43"/>
      <c r="DZ224" s="43"/>
      <c r="EA224" s="331"/>
      <c r="EB224" s="331"/>
      <c r="EC224" s="378"/>
      <c r="ED224" s="344"/>
      <c r="EE224" s="331"/>
      <c r="EF224" s="331"/>
      <c r="EG224" s="43"/>
    </row>
    <row r="225" spans="1:137" ht="15.75">
      <c r="A225" s="68" t="s">
        <v>1170</v>
      </c>
      <c r="B225" s="198" t="s">
        <v>1289</v>
      </c>
      <c r="C225" s="68" t="s">
        <v>650</v>
      </c>
      <c r="D225" s="199">
        <v>33.33</v>
      </c>
      <c r="E225" s="247">
        <v>100</v>
      </c>
      <c r="F225" s="199">
        <v>100</v>
      </c>
      <c r="G225" s="198" t="s">
        <v>1332</v>
      </c>
      <c r="H225" s="440" t="s">
        <v>1332</v>
      </c>
      <c r="I225" s="574" t="s">
        <v>1332</v>
      </c>
      <c r="J225" s="317" t="s">
        <v>1332</v>
      </c>
      <c r="K225" s="1077">
        <v>100</v>
      </c>
      <c r="L225" s="1077" t="s">
        <v>1332</v>
      </c>
      <c r="M225" s="1077">
        <v>0</v>
      </c>
      <c r="N225" s="1077">
        <v>2</v>
      </c>
      <c r="O225" s="1077">
        <v>2</v>
      </c>
      <c r="P225" s="1077">
        <v>0</v>
      </c>
      <c r="Q225" s="1077">
        <v>2</v>
      </c>
      <c r="R225" s="1077">
        <v>0</v>
      </c>
      <c r="S225" s="1077">
        <v>0</v>
      </c>
      <c r="T225" s="1077">
        <v>0</v>
      </c>
      <c r="U225" s="1077">
        <v>0</v>
      </c>
      <c r="V225" s="1077">
        <v>0</v>
      </c>
      <c r="W225" s="1077">
        <v>0</v>
      </c>
      <c r="X225" s="1077">
        <v>0</v>
      </c>
      <c r="Y225" s="1077">
        <v>0</v>
      </c>
      <c r="Z225" s="1077">
        <v>0</v>
      </c>
      <c r="AA225" s="1077">
        <v>0</v>
      </c>
      <c r="AB225" s="1077">
        <v>0</v>
      </c>
      <c r="AC225" s="1077">
        <v>0</v>
      </c>
      <c r="AD225" s="1077">
        <v>0</v>
      </c>
      <c r="AE225" s="1077">
        <v>0</v>
      </c>
      <c r="AF225" s="1077">
        <v>0</v>
      </c>
      <c r="AG225" s="1077">
        <v>0</v>
      </c>
      <c r="AH225" s="1077">
        <v>0</v>
      </c>
      <c r="AI225" s="1077">
        <v>0</v>
      </c>
      <c r="AJ225" s="1077">
        <v>0</v>
      </c>
      <c r="AK225" s="1077">
        <v>0</v>
      </c>
      <c r="AL225" s="1077">
        <v>0</v>
      </c>
      <c r="AM225" s="1077">
        <v>0</v>
      </c>
      <c r="AN225" s="1077">
        <v>0</v>
      </c>
      <c r="AO225" s="1077">
        <v>0</v>
      </c>
      <c r="AP225" s="1077">
        <v>0</v>
      </c>
      <c r="AQ225" s="1077">
        <v>0</v>
      </c>
      <c r="AR225" s="1077">
        <v>0</v>
      </c>
      <c r="AS225" s="1077">
        <v>0</v>
      </c>
      <c r="AT225" s="1077">
        <v>0</v>
      </c>
      <c r="AU225" s="1077">
        <v>0</v>
      </c>
      <c r="AV225" s="1077">
        <v>0</v>
      </c>
      <c r="AW225" s="1077">
        <v>0</v>
      </c>
      <c r="AX225" s="1077">
        <v>0</v>
      </c>
      <c r="AY225" s="1077" t="s">
        <v>1333</v>
      </c>
      <c r="AZ225" s="1077" t="s">
        <v>1333</v>
      </c>
      <c r="BA225" s="1077" t="s">
        <v>1333</v>
      </c>
      <c r="BB225" s="1077" t="s">
        <v>1333</v>
      </c>
      <c r="BC225" s="1077">
        <v>0</v>
      </c>
      <c r="BD225" s="1077">
        <v>0</v>
      </c>
      <c r="BE225" s="1077">
        <v>0</v>
      </c>
      <c r="BF225" s="1077">
        <v>0</v>
      </c>
      <c r="BG225" s="201" t="s">
        <v>1170</v>
      </c>
      <c r="BH225" s="201" t="s">
        <v>650</v>
      </c>
      <c r="BI225" s="93" t="s">
        <v>723</v>
      </c>
      <c r="BJ225" s="364">
        <v>101</v>
      </c>
      <c r="BK225" s="441" t="s">
        <v>882</v>
      </c>
      <c r="BL225" s="1554"/>
      <c r="BM225" s="369" t="s">
        <v>792</v>
      </c>
      <c r="BN225" s="375"/>
      <c r="BO225" s="375"/>
      <c r="BP225" s="375"/>
      <c r="BQ225" s="375"/>
      <c r="BR225" s="375"/>
      <c r="BS225" s="375"/>
      <c r="BT225" s="375"/>
      <c r="BU225" s="375"/>
      <c r="BV225" s="375"/>
      <c r="BW225" s="375"/>
      <c r="BX225" s="375"/>
      <c r="BY225" s="375"/>
      <c r="BZ225" s="375"/>
      <c r="CA225" s="375"/>
      <c r="CB225" s="375"/>
      <c r="CC225" s="376"/>
      <c r="CD225" s="376"/>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320"/>
      <c r="DB225" s="320"/>
      <c r="DC225" s="43"/>
      <c r="DD225" s="377"/>
      <c r="DE225" s="43"/>
      <c r="DF225" s="43"/>
      <c r="DG225" s="43"/>
      <c r="DH225" s="43"/>
      <c r="DI225" s="43"/>
      <c r="DJ225" s="43"/>
      <c r="DK225" s="43"/>
      <c r="DL225" s="43"/>
      <c r="DM225" s="43"/>
      <c r="DN225" s="43"/>
      <c r="DO225" s="43"/>
      <c r="DP225" s="43"/>
      <c r="DQ225" s="43"/>
      <c r="DR225" s="43"/>
      <c r="DS225" s="43"/>
      <c r="DT225" s="43"/>
      <c r="DU225" s="43"/>
      <c r="DV225" s="43"/>
      <c r="DW225" s="43"/>
      <c r="DX225" s="43"/>
      <c r="DY225" s="43"/>
      <c r="DZ225" s="43"/>
      <c r="EA225" s="331"/>
      <c r="EB225" s="331"/>
      <c r="EC225" s="378"/>
      <c r="ED225" s="344"/>
      <c r="EE225" s="331"/>
      <c r="EF225" s="331"/>
      <c r="EG225" s="43"/>
    </row>
    <row r="226" spans="1:137" ht="15.75">
      <c r="A226" s="68" t="s">
        <v>1168</v>
      </c>
      <c r="B226" s="198" t="s">
        <v>1289</v>
      </c>
      <c r="C226" s="68" t="s">
        <v>649</v>
      </c>
      <c r="D226" s="199">
        <v>62.5</v>
      </c>
      <c r="E226" s="247">
        <v>100</v>
      </c>
      <c r="F226" s="199">
        <v>100</v>
      </c>
      <c r="G226" s="198" t="s">
        <v>1332</v>
      </c>
      <c r="H226" s="440" t="s">
        <v>1332</v>
      </c>
      <c r="I226" s="574" t="s">
        <v>1332</v>
      </c>
      <c r="J226" s="317" t="s">
        <v>1332</v>
      </c>
      <c r="K226" s="1077">
        <v>100</v>
      </c>
      <c r="L226" s="1077" t="s">
        <v>1332</v>
      </c>
      <c r="M226" s="1077">
        <v>1</v>
      </c>
      <c r="N226" s="1077">
        <v>14</v>
      </c>
      <c r="O226" s="1077">
        <v>9</v>
      </c>
      <c r="P226" s="1077">
        <v>5</v>
      </c>
      <c r="Q226" s="1077">
        <v>14</v>
      </c>
      <c r="R226" s="1077">
        <v>0</v>
      </c>
      <c r="S226" s="1077">
        <v>0</v>
      </c>
      <c r="T226" s="1077">
        <v>0</v>
      </c>
      <c r="U226" s="1077">
        <v>0</v>
      </c>
      <c r="V226" s="1077">
        <v>0</v>
      </c>
      <c r="W226" s="1077">
        <v>0</v>
      </c>
      <c r="X226" s="1077">
        <v>0</v>
      </c>
      <c r="Y226" s="1077">
        <v>0</v>
      </c>
      <c r="Z226" s="1077">
        <v>0</v>
      </c>
      <c r="AA226" s="1077">
        <v>0</v>
      </c>
      <c r="AB226" s="1077">
        <v>0</v>
      </c>
      <c r="AC226" s="1077">
        <v>0</v>
      </c>
      <c r="AD226" s="1077">
        <v>0</v>
      </c>
      <c r="AE226" s="1077">
        <v>0</v>
      </c>
      <c r="AF226" s="1077">
        <v>0</v>
      </c>
      <c r="AG226" s="1077">
        <v>0</v>
      </c>
      <c r="AH226" s="1077">
        <v>0</v>
      </c>
      <c r="AI226" s="1077">
        <v>0</v>
      </c>
      <c r="AJ226" s="1077">
        <v>0</v>
      </c>
      <c r="AK226" s="1077">
        <v>0</v>
      </c>
      <c r="AL226" s="1077">
        <v>0</v>
      </c>
      <c r="AM226" s="1077">
        <v>0</v>
      </c>
      <c r="AN226" s="1077">
        <v>0</v>
      </c>
      <c r="AO226" s="1077">
        <v>0</v>
      </c>
      <c r="AP226" s="1077">
        <v>0</v>
      </c>
      <c r="AQ226" s="1077">
        <v>0</v>
      </c>
      <c r="AR226" s="1077">
        <v>0</v>
      </c>
      <c r="AS226" s="1077">
        <v>0</v>
      </c>
      <c r="AT226" s="1077">
        <v>0</v>
      </c>
      <c r="AU226" s="1077">
        <v>0</v>
      </c>
      <c r="AV226" s="1077">
        <v>0</v>
      </c>
      <c r="AW226" s="1077">
        <v>0</v>
      </c>
      <c r="AX226" s="1077">
        <v>0</v>
      </c>
      <c r="AY226" s="1077" t="s">
        <v>1333</v>
      </c>
      <c r="AZ226" s="1077" t="s">
        <v>1333</v>
      </c>
      <c r="BA226" s="1077" t="s">
        <v>1333</v>
      </c>
      <c r="BB226" s="1077" t="s">
        <v>1333</v>
      </c>
      <c r="BC226" s="1077">
        <v>0</v>
      </c>
      <c r="BD226" s="1077">
        <v>0</v>
      </c>
      <c r="BE226" s="1077">
        <v>0</v>
      </c>
      <c r="BF226" s="1077">
        <v>0</v>
      </c>
      <c r="BG226" s="201" t="s">
        <v>1168</v>
      </c>
      <c r="BH226" s="201" t="s">
        <v>649</v>
      </c>
      <c r="BI226" s="93" t="s">
        <v>723</v>
      </c>
      <c r="BJ226" s="364">
        <v>101</v>
      </c>
      <c r="BK226" s="441" t="s">
        <v>1181</v>
      </c>
      <c r="BL226" s="1554"/>
      <c r="BM226" s="369" t="s">
        <v>792</v>
      </c>
      <c r="BN226" s="375"/>
      <c r="BO226" s="375"/>
      <c r="BP226" s="375"/>
      <c r="BQ226" s="375"/>
      <c r="BR226" s="375"/>
      <c r="BS226" s="375"/>
      <c r="BT226" s="375"/>
      <c r="BU226" s="375"/>
      <c r="BV226" s="375"/>
      <c r="BW226" s="375"/>
      <c r="BX226" s="375"/>
      <c r="BY226" s="375"/>
      <c r="BZ226" s="375"/>
      <c r="CA226" s="375"/>
      <c r="CB226" s="375"/>
      <c r="CC226" s="376"/>
      <c r="CD226" s="376"/>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320"/>
      <c r="DB226" s="320"/>
      <c r="DC226" s="43"/>
      <c r="DD226" s="379"/>
      <c r="DE226" s="43"/>
      <c r="DF226" s="43"/>
      <c r="DG226" s="43"/>
      <c r="DH226" s="43"/>
      <c r="DI226" s="43"/>
      <c r="DJ226" s="43"/>
      <c r="DK226" s="43"/>
      <c r="DL226" s="43"/>
      <c r="DM226" s="43"/>
      <c r="DN226" s="43"/>
      <c r="DO226" s="43"/>
      <c r="DP226" s="43"/>
      <c r="DQ226" s="43"/>
      <c r="DR226" s="43"/>
      <c r="DS226" s="43"/>
      <c r="DT226" s="43"/>
      <c r="DU226" s="43"/>
      <c r="DV226" s="43"/>
      <c r="DW226" s="43"/>
      <c r="DX226" s="43"/>
      <c r="DY226" s="43"/>
      <c r="DZ226" s="43"/>
      <c r="EA226" s="331"/>
      <c r="EB226" s="331"/>
      <c r="EC226" s="378"/>
      <c r="ED226" s="344"/>
      <c r="EE226" s="331"/>
      <c r="EF226" s="331"/>
      <c r="EG226" s="43"/>
    </row>
    <row r="227" spans="1:137" ht="15.75">
      <c r="A227" s="68" t="s">
        <v>235</v>
      </c>
      <c r="B227" s="198" t="s">
        <v>1289</v>
      </c>
      <c r="C227" s="68" t="s">
        <v>551</v>
      </c>
      <c r="D227" s="199">
        <v>68.180000000000007</v>
      </c>
      <c r="E227" s="247">
        <v>100</v>
      </c>
      <c r="F227" s="199">
        <v>90</v>
      </c>
      <c r="G227" s="198" t="s">
        <v>1332</v>
      </c>
      <c r="H227" s="440" t="s">
        <v>1332</v>
      </c>
      <c r="I227" s="574" t="s">
        <v>1980</v>
      </c>
      <c r="J227" s="317" t="s">
        <v>1332</v>
      </c>
      <c r="K227" s="1077">
        <v>100</v>
      </c>
      <c r="L227" s="1077" t="s">
        <v>3063</v>
      </c>
      <c r="M227" s="1077">
        <v>16</v>
      </c>
      <c r="N227" s="1077">
        <v>28</v>
      </c>
      <c r="O227" s="1077">
        <v>21</v>
      </c>
      <c r="P227" s="1077">
        <v>2</v>
      </c>
      <c r="Q227" s="1077">
        <v>23</v>
      </c>
      <c r="R227" s="1077">
        <v>1</v>
      </c>
      <c r="S227" s="1077">
        <v>2</v>
      </c>
      <c r="T227" s="1077">
        <v>0</v>
      </c>
      <c r="U227" s="1077">
        <v>1</v>
      </c>
      <c r="V227" s="1077">
        <v>0</v>
      </c>
      <c r="W227" s="1077">
        <v>0</v>
      </c>
      <c r="X227" s="1077">
        <v>0</v>
      </c>
      <c r="Y227" s="1077">
        <v>0</v>
      </c>
      <c r="Z227" s="1077">
        <v>0</v>
      </c>
      <c r="AA227" s="1077">
        <v>0</v>
      </c>
      <c r="AB227" s="1077">
        <v>0</v>
      </c>
      <c r="AC227" s="1077">
        <v>0</v>
      </c>
      <c r="AD227" s="1077">
        <v>1</v>
      </c>
      <c r="AE227" s="1077">
        <v>0</v>
      </c>
      <c r="AF227" s="1077">
        <v>0</v>
      </c>
      <c r="AG227" s="1077">
        <v>0</v>
      </c>
      <c r="AH227" s="1077">
        <v>0</v>
      </c>
      <c r="AI227" s="1077">
        <v>0</v>
      </c>
      <c r="AJ227" s="1077">
        <v>0</v>
      </c>
      <c r="AK227" s="1077">
        <v>0</v>
      </c>
      <c r="AL227" s="1077">
        <v>0</v>
      </c>
      <c r="AM227" s="1077">
        <v>0</v>
      </c>
      <c r="AN227" s="1077">
        <v>0</v>
      </c>
      <c r="AO227" s="1077">
        <v>0</v>
      </c>
      <c r="AP227" s="1077">
        <v>0</v>
      </c>
      <c r="AQ227" s="1077">
        <v>0</v>
      </c>
      <c r="AR227" s="1077">
        <v>0</v>
      </c>
      <c r="AS227" s="1077">
        <v>0</v>
      </c>
      <c r="AT227" s="1077">
        <v>0</v>
      </c>
      <c r="AU227" s="1077">
        <v>0</v>
      </c>
      <c r="AV227" s="1077">
        <v>0</v>
      </c>
      <c r="AW227" s="1077">
        <v>0</v>
      </c>
      <c r="AX227" s="1077">
        <v>0</v>
      </c>
      <c r="AY227" s="1077" t="s">
        <v>3064</v>
      </c>
      <c r="AZ227" s="1077" t="s">
        <v>1333</v>
      </c>
      <c r="BA227" s="1077" t="s">
        <v>1333</v>
      </c>
      <c r="BB227" s="1077" t="s">
        <v>1333</v>
      </c>
      <c r="BC227" s="1077" t="s">
        <v>3062</v>
      </c>
      <c r="BD227" s="1077">
        <v>4</v>
      </c>
      <c r="BE227" s="1077">
        <v>1</v>
      </c>
      <c r="BF227" s="1077">
        <v>0</v>
      </c>
      <c r="BG227" s="201" t="s">
        <v>235</v>
      </c>
      <c r="BH227" s="201" t="s">
        <v>551</v>
      </c>
      <c r="BI227" s="93" t="s">
        <v>723</v>
      </c>
      <c r="BJ227" s="364">
        <v>101</v>
      </c>
      <c r="BK227" s="441" t="s">
        <v>1182</v>
      </c>
      <c r="BL227" s="1554"/>
      <c r="BM227" s="369" t="s">
        <v>878</v>
      </c>
      <c r="BN227" s="375"/>
      <c r="BO227" s="375"/>
      <c r="BP227" s="375"/>
      <c r="BQ227" s="375"/>
      <c r="BR227" s="375"/>
      <c r="BS227" s="375"/>
      <c r="BT227" s="375"/>
      <c r="BU227" s="375"/>
      <c r="BV227" s="375"/>
      <c r="BW227" s="375"/>
      <c r="BX227" s="375"/>
      <c r="BY227" s="375"/>
      <c r="BZ227" s="375"/>
      <c r="CA227" s="375"/>
      <c r="CB227" s="375"/>
      <c r="CC227" s="376"/>
      <c r="CD227" s="376"/>
      <c r="CE227" s="43"/>
      <c r="CF227" s="43"/>
      <c r="CG227" s="43"/>
      <c r="CH227" s="43"/>
      <c r="CI227" s="43"/>
      <c r="CJ227" s="43"/>
      <c r="CK227" s="43"/>
      <c r="CL227" s="43"/>
      <c r="CM227" s="43"/>
      <c r="CN227" s="43"/>
      <c r="CO227" s="43"/>
      <c r="CP227" s="43"/>
      <c r="CQ227" s="43"/>
      <c r="CR227" s="43"/>
      <c r="CS227" s="43"/>
      <c r="CT227" s="43"/>
      <c r="CU227" s="43"/>
      <c r="CV227" s="43"/>
      <c r="CW227" s="43"/>
      <c r="CX227" s="43"/>
      <c r="CY227" s="43"/>
      <c r="CZ227" s="43"/>
      <c r="DA227" s="320"/>
      <c r="DB227" s="320"/>
      <c r="DC227" s="43"/>
      <c r="DD227" s="377"/>
      <c r="DE227" s="43"/>
      <c r="DF227" s="43"/>
      <c r="DG227" s="43"/>
      <c r="DH227" s="43"/>
      <c r="DI227" s="43"/>
      <c r="DJ227" s="43"/>
      <c r="DK227" s="43"/>
      <c r="DL227" s="43"/>
      <c r="DM227" s="43"/>
      <c r="DN227" s="43"/>
      <c r="DO227" s="43"/>
      <c r="DP227" s="43"/>
      <c r="DQ227" s="43"/>
      <c r="DR227" s="43"/>
      <c r="DS227" s="43"/>
      <c r="DT227" s="43"/>
      <c r="DU227" s="43"/>
      <c r="DV227" s="43"/>
      <c r="DW227" s="43"/>
      <c r="DX227" s="43"/>
      <c r="DY227" s="43"/>
      <c r="DZ227" s="43"/>
      <c r="EA227" s="331"/>
      <c r="EB227" s="331"/>
      <c r="EC227" s="378"/>
      <c r="ED227" s="344"/>
      <c r="EE227" s="331"/>
      <c r="EF227" s="331"/>
      <c r="EG227" s="43"/>
    </row>
    <row r="228" spans="1:137" ht="15.75">
      <c r="A228" s="68" t="s">
        <v>368</v>
      </c>
      <c r="B228" s="198" t="s">
        <v>1289</v>
      </c>
      <c r="C228" s="68" t="s">
        <v>369</v>
      </c>
      <c r="D228" s="199">
        <v>100</v>
      </c>
      <c r="E228" s="247">
        <v>100</v>
      </c>
      <c r="F228" s="199">
        <v>100</v>
      </c>
      <c r="G228" s="198" t="s">
        <v>1332</v>
      </c>
      <c r="H228" s="440" t="s">
        <v>1190</v>
      </c>
      <c r="I228" s="574" t="s">
        <v>1332</v>
      </c>
      <c r="J228" s="317" t="s">
        <v>1190</v>
      </c>
      <c r="K228" s="1077">
        <v>100</v>
      </c>
      <c r="L228" s="1077" t="s">
        <v>1332</v>
      </c>
      <c r="M228" s="1077">
        <v>0</v>
      </c>
      <c r="N228" s="1077">
        <v>5</v>
      </c>
      <c r="O228" s="1077">
        <v>5</v>
      </c>
      <c r="P228" s="1077">
        <v>0</v>
      </c>
      <c r="Q228" s="1077">
        <v>5</v>
      </c>
      <c r="R228" s="1077">
        <v>0</v>
      </c>
      <c r="S228" s="1077">
        <v>0</v>
      </c>
      <c r="T228" s="1077">
        <v>0</v>
      </c>
      <c r="U228" s="1077">
        <v>0</v>
      </c>
      <c r="V228" s="1077">
        <v>0</v>
      </c>
      <c r="W228" s="1077">
        <v>0</v>
      </c>
      <c r="X228" s="1077">
        <v>0</v>
      </c>
      <c r="Y228" s="1077">
        <v>0</v>
      </c>
      <c r="Z228" s="1077">
        <v>0</v>
      </c>
      <c r="AA228" s="1077">
        <v>0</v>
      </c>
      <c r="AB228" s="1077">
        <v>0</v>
      </c>
      <c r="AC228" s="1077">
        <v>0</v>
      </c>
      <c r="AD228" s="1077">
        <v>0</v>
      </c>
      <c r="AE228" s="1077">
        <v>0</v>
      </c>
      <c r="AF228" s="1077">
        <v>0</v>
      </c>
      <c r="AG228" s="1077">
        <v>0</v>
      </c>
      <c r="AH228" s="1077">
        <v>0</v>
      </c>
      <c r="AI228" s="1077">
        <v>0</v>
      </c>
      <c r="AJ228" s="1077">
        <v>0</v>
      </c>
      <c r="AK228" s="1077">
        <v>0</v>
      </c>
      <c r="AL228" s="1077">
        <v>0</v>
      </c>
      <c r="AM228" s="1077">
        <v>0</v>
      </c>
      <c r="AN228" s="1077">
        <v>0</v>
      </c>
      <c r="AO228" s="1077">
        <v>0</v>
      </c>
      <c r="AP228" s="1077">
        <v>0</v>
      </c>
      <c r="AQ228" s="1077">
        <v>0</v>
      </c>
      <c r="AR228" s="1077">
        <v>0</v>
      </c>
      <c r="AS228" s="1077">
        <v>0</v>
      </c>
      <c r="AT228" s="1077">
        <v>0</v>
      </c>
      <c r="AU228" s="1077">
        <v>0</v>
      </c>
      <c r="AV228" s="1077">
        <v>0</v>
      </c>
      <c r="AW228" s="1077">
        <v>0</v>
      </c>
      <c r="AX228" s="1077">
        <v>0</v>
      </c>
      <c r="AY228" s="1077" t="s">
        <v>1333</v>
      </c>
      <c r="AZ228" s="1077" t="s">
        <v>1333</v>
      </c>
      <c r="BA228" s="1077" t="s">
        <v>1333</v>
      </c>
      <c r="BB228" s="1077" t="s">
        <v>1333</v>
      </c>
      <c r="BC228" s="1077">
        <v>0</v>
      </c>
      <c r="BD228" s="1077">
        <v>0</v>
      </c>
      <c r="BE228" s="1077">
        <v>0</v>
      </c>
      <c r="BF228" s="1077">
        <v>0</v>
      </c>
      <c r="BG228" s="201" t="s">
        <v>368</v>
      </c>
      <c r="BH228" s="201" t="s">
        <v>597</v>
      </c>
      <c r="BI228" s="93" t="s">
        <v>723</v>
      </c>
      <c r="BJ228" s="364">
        <v>101</v>
      </c>
      <c r="BK228" s="441" t="s">
        <v>882</v>
      </c>
      <c r="BL228" s="1554"/>
      <c r="BM228" s="369" t="s">
        <v>792</v>
      </c>
      <c r="BN228" s="375"/>
      <c r="BO228" s="375"/>
      <c r="BP228" s="375"/>
      <c r="BQ228" s="375"/>
      <c r="BR228" s="375"/>
      <c r="BS228" s="375"/>
      <c r="BT228" s="375"/>
      <c r="BU228" s="375"/>
      <c r="BV228" s="375"/>
      <c r="BW228" s="375"/>
      <c r="BX228" s="375"/>
      <c r="BY228" s="375"/>
      <c r="BZ228" s="375"/>
      <c r="CA228" s="375"/>
      <c r="CB228" s="375"/>
      <c r="CC228" s="376"/>
      <c r="CD228" s="376"/>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320"/>
      <c r="DB228" s="320"/>
      <c r="DC228" s="43"/>
      <c r="DD228" s="377"/>
      <c r="DE228" s="43"/>
      <c r="DF228" s="43"/>
      <c r="DG228" s="43"/>
      <c r="DH228" s="43"/>
      <c r="DI228" s="43"/>
      <c r="DJ228" s="43"/>
      <c r="DK228" s="43"/>
      <c r="DL228" s="43"/>
      <c r="DM228" s="43"/>
      <c r="DN228" s="43"/>
      <c r="DO228" s="43"/>
      <c r="DP228" s="43"/>
      <c r="DQ228" s="43"/>
      <c r="DR228" s="43"/>
      <c r="DS228" s="43"/>
      <c r="DT228" s="43"/>
      <c r="DU228" s="43"/>
      <c r="DV228" s="43"/>
      <c r="DW228" s="43"/>
      <c r="DX228" s="43"/>
      <c r="DY228" s="43"/>
      <c r="DZ228" s="43"/>
      <c r="EA228" s="331"/>
      <c r="EB228" s="331"/>
      <c r="EC228" s="378"/>
      <c r="ED228" s="344"/>
      <c r="EE228" s="331"/>
      <c r="EF228" s="331"/>
      <c r="EG228" s="43"/>
    </row>
    <row r="229" spans="1:137" ht="15.75">
      <c r="A229" s="68" t="s">
        <v>241</v>
      </c>
      <c r="B229" s="198" t="s">
        <v>1289</v>
      </c>
      <c r="C229" s="68" t="s">
        <v>554</v>
      </c>
      <c r="D229" s="199">
        <v>18.18</v>
      </c>
      <c r="E229" s="247">
        <v>100</v>
      </c>
      <c r="F229" s="199">
        <v>100</v>
      </c>
      <c r="G229" s="198" t="s">
        <v>1332</v>
      </c>
      <c r="H229" s="440" t="s">
        <v>1510</v>
      </c>
      <c r="I229" s="574" t="s">
        <v>1404</v>
      </c>
      <c r="J229" s="317" t="s">
        <v>1978</v>
      </c>
      <c r="K229" s="1077">
        <v>100</v>
      </c>
      <c r="L229" s="1077" t="s">
        <v>3065</v>
      </c>
      <c r="M229" s="1077">
        <v>0</v>
      </c>
      <c r="N229" s="1077">
        <v>17</v>
      </c>
      <c r="O229" s="1077">
        <v>14</v>
      </c>
      <c r="P229" s="1077">
        <v>0</v>
      </c>
      <c r="Q229" s="1077">
        <v>14</v>
      </c>
      <c r="R229" s="1077">
        <v>0</v>
      </c>
      <c r="S229" s="1077">
        <v>0</v>
      </c>
      <c r="T229" s="1077">
        <v>0</v>
      </c>
      <c r="U229" s="1077">
        <v>0</v>
      </c>
      <c r="V229" s="1077">
        <v>0</v>
      </c>
      <c r="W229" s="1077">
        <v>0</v>
      </c>
      <c r="X229" s="1077">
        <v>0</v>
      </c>
      <c r="Y229" s="1077">
        <v>0</v>
      </c>
      <c r="Z229" s="1077">
        <v>0</v>
      </c>
      <c r="AA229" s="1077">
        <v>0</v>
      </c>
      <c r="AB229" s="1077">
        <v>0</v>
      </c>
      <c r="AC229" s="1077">
        <v>0</v>
      </c>
      <c r="AD229" s="1077">
        <v>0</v>
      </c>
      <c r="AE229" s="1077">
        <v>0</v>
      </c>
      <c r="AF229" s="1077">
        <v>0</v>
      </c>
      <c r="AG229" s="1077">
        <v>0</v>
      </c>
      <c r="AH229" s="1077">
        <v>0</v>
      </c>
      <c r="AI229" s="1077">
        <v>0</v>
      </c>
      <c r="AJ229" s="1077">
        <v>0</v>
      </c>
      <c r="AK229" s="1077">
        <v>1</v>
      </c>
      <c r="AL229" s="1077">
        <v>0</v>
      </c>
      <c r="AM229" s="1077">
        <v>0</v>
      </c>
      <c r="AN229" s="1077">
        <v>1</v>
      </c>
      <c r="AO229" s="1077">
        <v>0</v>
      </c>
      <c r="AP229" s="1077">
        <v>0</v>
      </c>
      <c r="AQ229" s="1077">
        <v>0</v>
      </c>
      <c r="AR229" s="1077">
        <v>0</v>
      </c>
      <c r="AS229" s="1077">
        <v>1</v>
      </c>
      <c r="AT229" s="1077">
        <v>0</v>
      </c>
      <c r="AU229" s="1077">
        <v>0</v>
      </c>
      <c r="AV229" s="1077">
        <v>0</v>
      </c>
      <c r="AW229" s="1077">
        <v>0</v>
      </c>
      <c r="AX229" s="1077">
        <v>0</v>
      </c>
      <c r="AY229" s="1077" t="s">
        <v>3441</v>
      </c>
      <c r="AZ229" s="1077" t="s">
        <v>3066</v>
      </c>
      <c r="BA229" s="1077" t="s">
        <v>3067</v>
      </c>
      <c r="BB229" s="1077" t="s">
        <v>3068</v>
      </c>
      <c r="BC229" s="1077" t="s">
        <v>3069</v>
      </c>
      <c r="BD229" s="1077">
        <v>0</v>
      </c>
      <c r="BE229" s="1077">
        <v>1</v>
      </c>
      <c r="BF229" s="1077">
        <v>2</v>
      </c>
      <c r="BG229" s="201" t="s">
        <v>241</v>
      </c>
      <c r="BH229" s="201" t="s">
        <v>554</v>
      </c>
      <c r="BI229" s="93" t="s">
        <v>723</v>
      </c>
      <c r="BJ229" s="364">
        <v>101</v>
      </c>
      <c r="BK229" s="441" t="s">
        <v>1181</v>
      </c>
      <c r="BL229" s="1554"/>
      <c r="BM229" s="369" t="s">
        <v>878</v>
      </c>
      <c r="BN229" s="375"/>
      <c r="BO229" s="375"/>
      <c r="BP229" s="375"/>
      <c r="BQ229" s="375"/>
      <c r="BR229" s="375"/>
      <c r="BS229" s="375"/>
      <c r="BT229" s="375"/>
      <c r="BU229" s="375"/>
      <c r="BV229" s="375"/>
      <c r="BW229" s="375"/>
      <c r="BX229" s="375"/>
      <c r="BY229" s="375"/>
      <c r="BZ229" s="375"/>
      <c r="CA229" s="375"/>
      <c r="CB229" s="375"/>
      <c r="CC229" s="376"/>
      <c r="CD229" s="376"/>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320"/>
      <c r="DB229" s="320"/>
      <c r="DC229" s="43"/>
      <c r="DD229" s="379"/>
      <c r="DE229" s="43"/>
      <c r="DF229" s="43"/>
      <c r="DG229" s="43"/>
      <c r="DH229" s="43"/>
      <c r="DI229" s="43"/>
      <c r="DJ229" s="43"/>
      <c r="DK229" s="43"/>
      <c r="DL229" s="43"/>
      <c r="DM229" s="43"/>
      <c r="DN229" s="43"/>
      <c r="DO229" s="43"/>
      <c r="DP229" s="43"/>
      <c r="DQ229" s="43"/>
      <c r="DR229" s="43"/>
      <c r="DS229" s="43"/>
      <c r="DT229" s="43"/>
      <c r="DU229" s="43"/>
      <c r="DV229" s="43"/>
      <c r="DW229" s="43"/>
      <c r="DX229" s="43"/>
      <c r="DY229" s="43"/>
      <c r="DZ229" s="43"/>
      <c r="EA229" s="331"/>
      <c r="EB229" s="331"/>
      <c r="EC229" s="378"/>
      <c r="ED229" s="344"/>
      <c r="EE229" s="331"/>
      <c r="EF229" s="331"/>
      <c r="EG229" s="43"/>
    </row>
    <row r="230" spans="1:137" ht="15.75">
      <c r="A230" s="68" t="s">
        <v>175</v>
      </c>
      <c r="B230" s="198" t="s">
        <v>1289</v>
      </c>
      <c r="C230" s="68" t="s">
        <v>1269</v>
      </c>
      <c r="D230" s="199">
        <v>93.33</v>
      </c>
      <c r="E230" s="373">
        <v>100</v>
      </c>
      <c r="F230" s="199">
        <v>100</v>
      </c>
      <c r="G230" s="198" t="s">
        <v>1332</v>
      </c>
      <c r="H230" s="440" t="s">
        <v>1511</v>
      </c>
      <c r="I230" s="574" t="s">
        <v>1332</v>
      </c>
      <c r="J230" s="317" t="s">
        <v>1332</v>
      </c>
      <c r="K230" s="1077">
        <v>100</v>
      </c>
      <c r="L230" s="1077" t="s">
        <v>1332</v>
      </c>
      <c r="M230" s="1077">
        <v>0</v>
      </c>
      <c r="N230" s="1077">
        <v>14</v>
      </c>
      <c r="O230" s="1077">
        <v>12</v>
      </c>
      <c r="P230" s="1077">
        <v>2</v>
      </c>
      <c r="Q230" s="1077">
        <v>14</v>
      </c>
      <c r="R230" s="1077">
        <v>0</v>
      </c>
      <c r="S230" s="1077">
        <v>0</v>
      </c>
      <c r="T230" s="1077">
        <v>0</v>
      </c>
      <c r="U230" s="1077">
        <v>0</v>
      </c>
      <c r="V230" s="1077">
        <v>0</v>
      </c>
      <c r="W230" s="1077">
        <v>0</v>
      </c>
      <c r="X230" s="1077">
        <v>0</v>
      </c>
      <c r="Y230" s="1077">
        <v>0</v>
      </c>
      <c r="Z230" s="1077">
        <v>0</v>
      </c>
      <c r="AA230" s="1077">
        <v>0</v>
      </c>
      <c r="AB230" s="1077">
        <v>0</v>
      </c>
      <c r="AC230" s="1077">
        <v>0</v>
      </c>
      <c r="AD230" s="1077">
        <v>0</v>
      </c>
      <c r="AE230" s="1077">
        <v>0</v>
      </c>
      <c r="AF230" s="1077">
        <v>0</v>
      </c>
      <c r="AG230" s="1077">
        <v>0</v>
      </c>
      <c r="AH230" s="1077">
        <v>0</v>
      </c>
      <c r="AI230" s="1077">
        <v>0</v>
      </c>
      <c r="AJ230" s="1077">
        <v>0</v>
      </c>
      <c r="AK230" s="1077">
        <v>0</v>
      </c>
      <c r="AL230" s="1077">
        <v>0</v>
      </c>
      <c r="AM230" s="1077">
        <v>0</v>
      </c>
      <c r="AN230" s="1077">
        <v>0</v>
      </c>
      <c r="AO230" s="1077">
        <v>0</v>
      </c>
      <c r="AP230" s="1077">
        <v>0</v>
      </c>
      <c r="AQ230" s="1077">
        <v>0</v>
      </c>
      <c r="AR230" s="1077">
        <v>0</v>
      </c>
      <c r="AS230" s="1077">
        <v>0</v>
      </c>
      <c r="AT230" s="1077">
        <v>0</v>
      </c>
      <c r="AU230" s="1077">
        <v>0</v>
      </c>
      <c r="AV230" s="1077">
        <v>0</v>
      </c>
      <c r="AW230" s="1077">
        <v>0</v>
      </c>
      <c r="AX230" s="1077">
        <v>0</v>
      </c>
      <c r="AY230" s="1077" t="s">
        <v>1333</v>
      </c>
      <c r="AZ230" s="1077" t="s">
        <v>1333</v>
      </c>
      <c r="BA230" s="1077" t="s">
        <v>1333</v>
      </c>
      <c r="BB230" s="1077" t="s">
        <v>1333</v>
      </c>
      <c r="BC230" s="1077">
        <v>0</v>
      </c>
      <c r="BD230" s="1077">
        <v>0</v>
      </c>
      <c r="BE230" s="1077">
        <v>0</v>
      </c>
      <c r="BF230" s="1077">
        <v>0</v>
      </c>
      <c r="BG230" s="201" t="s">
        <v>175</v>
      </c>
      <c r="BH230" s="201" t="s">
        <v>821</v>
      </c>
      <c r="BI230" s="93" t="s">
        <v>723</v>
      </c>
      <c r="BJ230" s="364">
        <v>101</v>
      </c>
      <c r="BK230" s="441" t="s">
        <v>1181</v>
      </c>
      <c r="BL230" s="1554"/>
      <c r="BM230" s="369" t="s">
        <v>792</v>
      </c>
      <c r="BN230" s="375"/>
      <c r="BO230" s="375"/>
      <c r="BP230" s="375"/>
      <c r="BQ230" s="375"/>
      <c r="BR230" s="375"/>
      <c r="BS230" s="375"/>
      <c r="BT230" s="375"/>
      <c r="BU230" s="375"/>
      <c r="BV230" s="375"/>
      <c r="BW230" s="375"/>
      <c r="BX230" s="375"/>
      <c r="BY230" s="375"/>
      <c r="BZ230" s="375"/>
      <c r="CA230" s="375"/>
      <c r="CB230" s="375"/>
      <c r="CC230" s="376"/>
      <c r="CD230" s="376"/>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320"/>
      <c r="DC230" s="43"/>
      <c r="DD230" s="379"/>
      <c r="DE230" s="43"/>
      <c r="DF230" s="43"/>
      <c r="DG230" s="43"/>
      <c r="DH230" s="43"/>
      <c r="DI230" s="43"/>
      <c r="DJ230" s="43"/>
      <c r="DK230" s="43"/>
      <c r="DL230" s="43"/>
      <c r="DM230" s="43"/>
      <c r="DN230" s="43"/>
      <c r="DO230" s="43"/>
      <c r="DP230" s="43"/>
      <c r="DQ230" s="43"/>
      <c r="DR230" s="43"/>
      <c r="DS230" s="43"/>
      <c r="DT230" s="43"/>
      <c r="DU230" s="43"/>
      <c r="DV230" s="43"/>
      <c r="DW230" s="43"/>
      <c r="DX230" s="43"/>
      <c r="DY230" s="43"/>
      <c r="DZ230" s="43"/>
      <c r="EA230" s="331"/>
      <c r="EB230" s="331"/>
      <c r="EC230" s="378"/>
      <c r="ED230" s="344"/>
      <c r="EE230" s="331"/>
      <c r="EF230" s="331"/>
      <c r="EG230" s="43"/>
    </row>
    <row r="231" spans="1:137" ht="15.75">
      <c r="A231" s="68" t="s">
        <v>401</v>
      </c>
      <c r="B231" s="198" t="s">
        <v>1289</v>
      </c>
      <c r="C231" s="68" t="s">
        <v>635</v>
      </c>
      <c r="D231" s="199" t="s">
        <v>1190</v>
      </c>
      <c r="E231" s="203" t="s">
        <v>1190</v>
      </c>
      <c r="F231" s="199" t="s">
        <v>1190</v>
      </c>
      <c r="G231" s="198" t="s">
        <v>1190</v>
      </c>
      <c r="H231" s="440" t="s">
        <v>1190</v>
      </c>
      <c r="I231" s="574" t="s">
        <v>1972</v>
      </c>
      <c r="J231" s="317" t="s">
        <v>1190</v>
      </c>
      <c r="K231" s="1077">
        <v>100</v>
      </c>
      <c r="L231" s="1077" t="s">
        <v>1190</v>
      </c>
      <c r="M231" s="1077">
        <v>0</v>
      </c>
      <c r="N231" s="1077">
        <v>0</v>
      </c>
      <c r="O231" s="1077">
        <v>0</v>
      </c>
      <c r="P231" s="1077">
        <v>0</v>
      </c>
      <c r="Q231" s="1077">
        <v>0</v>
      </c>
      <c r="R231" s="1077">
        <v>0</v>
      </c>
      <c r="S231" s="1077">
        <v>0</v>
      </c>
      <c r="T231" s="1077">
        <v>0</v>
      </c>
      <c r="U231" s="1077">
        <v>0</v>
      </c>
      <c r="V231" s="1077">
        <v>0</v>
      </c>
      <c r="W231" s="1077">
        <v>0</v>
      </c>
      <c r="X231" s="1077">
        <v>0</v>
      </c>
      <c r="Y231" s="1077">
        <v>0</v>
      </c>
      <c r="Z231" s="1077">
        <v>0</v>
      </c>
      <c r="AA231" s="1077">
        <v>0</v>
      </c>
      <c r="AB231" s="1077">
        <v>0</v>
      </c>
      <c r="AC231" s="1077">
        <v>0</v>
      </c>
      <c r="AD231" s="1077">
        <v>0</v>
      </c>
      <c r="AE231" s="1077">
        <v>0</v>
      </c>
      <c r="AF231" s="1077">
        <v>0</v>
      </c>
      <c r="AG231" s="1077">
        <v>0</v>
      </c>
      <c r="AH231" s="1077">
        <v>0</v>
      </c>
      <c r="AI231" s="1077">
        <v>0</v>
      </c>
      <c r="AJ231" s="1077">
        <v>0</v>
      </c>
      <c r="AK231" s="1077">
        <v>0</v>
      </c>
      <c r="AL231" s="1077">
        <v>0</v>
      </c>
      <c r="AM231" s="1077">
        <v>0</v>
      </c>
      <c r="AN231" s="1077">
        <v>0</v>
      </c>
      <c r="AO231" s="1077">
        <v>0</v>
      </c>
      <c r="AP231" s="1077">
        <v>0</v>
      </c>
      <c r="AQ231" s="1077">
        <v>0</v>
      </c>
      <c r="AR231" s="1077">
        <v>0</v>
      </c>
      <c r="AS231" s="1077">
        <v>0</v>
      </c>
      <c r="AT231" s="1077">
        <v>0</v>
      </c>
      <c r="AU231" s="1077">
        <v>0</v>
      </c>
      <c r="AV231" s="1077">
        <v>0</v>
      </c>
      <c r="AW231" s="1077">
        <v>0</v>
      </c>
      <c r="AX231" s="1077">
        <v>0</v>
      </c>
      <c r="AY231" s="1077" t="s">
        <v>1333</v>
      </c>
      <c r="AZ231" s="1077" t="s">
        <v>1333</v>
      </c>
      <c r="BA231" s="1077" t="s">
        <v>1333</v>
      </c>
      <c r="BB231" s="1077" t="s">
        <v>1333</v>
      </c>
      <c r="BC231" s="1077">
        <v>0</v>
      </c>
      <c r="BD231" s="1077">
        <v>0</v>
      </c>
      <c r="BE231" s="1077">
        <v>0</v>
      </c>
      <c r="BF231" s="1077">
        <v>0</v>
      </c>
      <c r="BG231" s="201" t="s">
        <v>401</v>
      </c>
      <c r="BH231" s="201" t="s">
        <v>635</v>
      </c>
      <c r="BI231" s="93" t="s">
        <v>723</v>
      </c>
      <c r="BJ231" s="364">
        <v>101</v>
      </c>
      <c r="BK231" s="441" t="s">
        <v>1179</v>
      </c>
      <c r="BL231" s="369"/>
      <c r="BM231" s="369" t="s">
        <v>792</v>
      </c>
      <c r="BN231" s="375"/>
      <c r="BO231" s="375"/>
      <c r="BP231" s="375"/>
      <c r="BQ231" s="375"/>
      <c r="BR231" s="375"/>
      <c r="BS231" s="375"/>
      <c r="BT231" s="375"/>
      <c r="BU231" s="375"/>
      <c r="BV231" s="375"/>
      <c r="BW231" s="375"/>
      <c r="BX231" s="375"/>
      <c r="BY231" s="375"/>
      <c r="BZ231" s="375"/>
      <c r="CA231" s="375"/>
      <c r="CB231" s="375"/>
      <c r="CC231" s="376"/>
      <c r="CD231" s="376"/>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320"/>
      <c r="DB231" s="320"/>
      <c r="DC231" s="43"/>
      <c r="DD231" s="379"/>
      <c r="DE231" s="43"/>
      <c r="DF231" s="43"/>
      <c r="DG231" s="43"/>
      <c r="DH231" s="43"/>
      <c r="DI231" s="43"/>
      <c r="DJ231" s="43"/>
      <c r="DK231" s="43"/>
      <c r="DL231" s="43"/>
      <c r="DM231" s="43"/>
      <c r="DN231" s="43"/>
      <c r="DO231" s="43"/>
      <c r="DP231" s="43"/>
      <c r="DQ231" s="43"/>
      <c r="DR231" s="43"/>
      <c r="DS231" s="43"/>
      <c r="DT231" s="43"/>
      <c r="DU231" s="43"/>
      <c r="DV231" s="43"/>
      <c r="DW231" s="43"/>
      <c r="DX231" s="43"/>
      <c r="DY231" s="43"/>
      <c r="DZ231" s="43"/>
      <c r="EA231" s="331"/>
      <c r="EB231" s="331"/>
      <c r="EC231" s="378"/>
      <c r="ED231" s="344"/>
      <c r="EE231" s="331"/>
      <c r="EF231" s="331"/>
      <c r="EG231" s="43"/>
    </row>
    <row r="232" spans="1:137" ht="15.75">
      <c r="A232" s="68" t="s">
        <v>250</v>
      </c>
      <c r="B232" s="198" t="s">
        <v>1289</v>
      </c>
      <c r="C232" s="68" t="s">
        <v>820</v>
      </c>
      <c r="D232" s="199">
        <v>75</v>
      </c>
      <c r="E232" s="247">
        <v>100</v>
      </c>
      <c r="F232" s="199">
        <v>100</v>
      </c>
      <c r="G232" s="198" t="s">
        <v>1332</v>
      </c>
      <c r="H232" s="440" t="s">
        <v>1332</v>
      </c>
      <c r="I232" s="574" t="s">
        <v>1332</v>
      </c>
      <c r="J232" s="317" t="s">
        <v>1332</v>
      </c>
      <c r="K232" s="1077">
        <v>100</v>
      </c>
      <c r="L232" s="1077" t="s">
        <v>1605</v>
      </c>
      <c r="M232" s="1077">
        <v>0</v>
      </c>
      <c r="N232" s="1077">
        <v>9</v>
      </c>
      <c r="O232" s="1077">
        <v>8</v>
      </c>
      <c r="P232" s="1077">
        <v>0</v>
      </c>
      <c r="Q232" s="1077">
        <v>8</v>
      </c>
      <c r="R232" s="1077">
        <v>0</v>
      </c>
      <c r="S232" s="1077">
        <v>0</v>
      </c>
      <c r="T232" s="1077">
        <v>0</v>
      </c>
      <c r="U232" s="1077">
        <v>0</v>
      </c>
      <c r="V232" s="1077">
        <v>0</v>
      </c>
      <c r="W232" s="1077">
        <v>0</v>
      </c>
      <c r="X232" s="1077">
        <v>1</v>
      </c>
      <c r="Y232" s="1077">
        <v>0</v>
      </c>
      <c r="Z232" s="1077">
        <v>0</v>
      </c>
      <c r="AA232" s="1077">
        <v>0</v>
      </c>
      <c r="AB232" s="1077">
        <v>0</v>
      </c>
      <c r="AC232" s="1077">
        <v>0</v>
      </c>
      <c r="AD232" s="1077">
        <v>0</v>
      </c>
      <c r="AE232" s="1077">
        <v>0</v>
      </c>
      <c r="AF232" s="1077">
        <v>0</v>
      </c>
      <c r="AG232" s="1077">
        <v>0</v>
      </c>
      <c r="AH232" s="1077">
        <v>0</v>
      </c>
      <c r="AI232" s="1077">
        <v>0</v>
      </c>
      <c r="AJ232" s="1077">
        <v>0</v>
      </c>
      <c r="AK232" s="1077">
        <v>0</v>
      </c>
      <c r="AL232" s="1077">
        <v>0</v>
      </c>
      <c r="AM232" s="1077">
        <v>0</v>
      </c>
      <c r="AN232" s="1077">
        <v>0</v>
      </c>
      <c r="AO232" s="1077">
        <v>0</v>
      </c>
      <c r="AP232" s="1077">
        <v>0</v>
      </c>
      <c r="AQ232" s="1077">
        <v>0</v>
      </c>
      <c r="AR232" s="1077">
        <v>0</v>
      </c>
      <c r="AS232" s="1077">
        <v>0</v>
      </c>
      <c r="AT232" s="1077">
        <v>0</v>
      </c>
      <c r="AU232" s="1077">
        <v>0</v>
      </c>
      <c r="AV232" s="1077">
        <v>0</v>
      </c>
      <c r="AW232" s="1077">
        <v>0</v>
      </c>
      <c r="AX232" s="1077">
        <v>0</v>
      </c>
      <c r="AY232" s="1077" t="s">
        <v>1333</v>
      </c>
      <c r="AZ232" s="1077" t="s">
        <v>1333</v>
      </c>
      <c r="BA232" s="1077" t="s">
        <v>1333</v>
      </c>
      <c r="BB232" s="1077" t="s">
        <v>1333</v>
      </c>
      <c r="BC232" s="1077">
        <v>0</v>
      </c>
      <c r="BD232" s="1077">
        <v>1</v>
      </c>
      <c r="BE232" s="1077">
        <v>0</v>
      </c>
      <c r="BF232" s="1077">
        <v>0</v>
      </c>
      <c r="BG232" s="201" t="s">
        <v>250</v>
      </c>
      <c r="BH232" s="201" t="s">
        <v>820</v>
      </c>
      <c r="BI232" s="93" t="s">
        <v>690</v>
      </c>
      <c r="BJ232" s="364">
        <v>101</v>
      </c>
      <c r="BK232" s="441" t="s">
        <v>1181</v>
      </c>
      <c r="BL232" s="1554"/>
      <c r="BM232" s="369" t="s">
        <v>878</v>
      </c>
      <c r="BN232" s="375"/>
      <c r="BO232" s="375"/>
      <c r="BP232" s="375"/>
      <c r="BQ232" s="375"/>
      <c r="BR232" s="375"/>
      <c r="BS232" s="375"/>
      <c r="BT232" s="375"/>
      <c r="BU232" s="375"/>
      <c r="BV232" s="375"/>
      <c r="BW232" s="375"/>
      <c r="BX232" s="375"/>
      <c r="BY232" s="375"/>
      <c r="BZ232" s="375"/>
      <c r="CA232" s="375"/>
      <c r="CB232" s="375"/>
      <c r="CC232" s="376"/>
      <c r="CD232" s="376"/>
      <c r="CE232" s="376"/>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320"/>
      <c r="DB232" s="320"/>
      <c r="DC232" s="43"/>
      <c r="DD232" s="377"/>
      <c r="DE232" s="43"/>
      <c r="DF232" s="43"/>
      <c r="DG232" s="43"/>
      <c r="DH232" s="43"/>
      <c r="DI232" s="43"/>
      <c r="DJ232" s="43"/>
      <c r="DK232" s="43"/>
      <c r="DL232" s="43"/>
      <c r="DM232" s="43"/>
      <c r="DN232" s="43"/>
      <c r="DO232" s="43"/>
      <c r="DP232" s="43"/>
      <c r="DQ232" s="43"/>
      <c r="DR232" s="43"/>
      <c r="DS232" s="43"/>
      <c r="DT232" s="43"/>
      <c r="DU232" s="43"/>
      <c r="DV232" s="43"/>
      <c r="DW232" s="43"/>
      <c r="DX232" s="43"/>
      <c r="DY232" s="43"/>
      <c r="DZ232" s="43"/>
      <c r="EA232" s="331"/>
      <c r="EB232" s="331"/>
      <c r="EC232" s="378"/>
      <c r="ED232" s="344"/>
      <c r="EE232" s="331"/>
      <c r="EF232" s="331"/>
      <c r="EG232" s="43"/>
    </row>
    <row r="233" spans="1:137" ht="15.75">
      <c r="A233" s="68" t="s">
        <v>307</v>
      </c>
      <c r="B233" s="198" t="s">
        <v>1289</v>
      </c>
      <c r="C233" s="68" t="s">
        <v>577</v>
      </c>
      <c r="D233" s="199">
        <v>50</v>
      </c>
      <c r="E233" s="247">
        <v>100</v>
      </c>
      <c r="F233" s="199">
        <v>100</v>
      </c>
      <c r="G233" s="198" t="s">
        <v>1332</v>
      </c>
      <c r="H233" s="440" t="s">
        <v>1332</v>
      </c>
      <c r="I233" s="574" t="s">
        <v>1332</v>
      </c>
      <c r="J233" s="317" t="s">
        <v>1332</v>
      </c>
      <c r="K233" s="1077">
        <v>100</v>
      </c>
      <c r="L233" s="1077" t="s">
        <v>1332</v>
      </c>
      <c r="M233" s="1077">
        <v>0</v>
      </c>
      <c r="N233" s="1077">
        <v>2</v>
      </c>
      <c r="O233" s="1077">
        <v>2</v>
      </c>
      <c r="P233" s="1077">
        <v>0</v>
      </c>
      <c r="Q233" s="1077">
        <v>2</v>
      </c>
      <c r="R233" s="1077">
        <v>0</v>
      </c>
      <c r="S233" s="1077">
        <v>0</v>
      </c>
      <c r="T233" s="1077">
        <v>0</v>
      </c>
      <c r="U233" s="1077">
        <v>0</v>
      </c>
      <c r="V233" s="1077">
        <v>0</v>
      </c>
      <c r="W233" s="1077">
        <v>0</v>
      </c>
      <c r="X233" s="1077">
        <v>0</v>
      </c>
      <c r="Y233" s="1077">
        <v>0</v>
      </c>
      <c r="Z233" s="1077">
        <v>0</v>
      </c>
      <c r="AA233" s="1077">
        <v>0</v>
      </c>
      <c r="AB233" s="1077">
        <v>0</v>
      </c>
      <c r="AC233" s="1077">
        <v>0</v>
      </c>
      <c r="AD233" s="1077">
        <v>0</v>
      </c>
      <c r="AE233" s="1077">
        <v>0</v>
      </c>
      <c r="AF233" s="1077">
        <v>0</v>
      </c>
      <c r="AG233" s="1077">
        <v>0</v>
      </c>
      <c r="AH233" s="1077">
        <v>0</v>
      </c>
      <c r="AI233" s="1077">
        <v>0</v>
      </c>
      <c r="AJ233" s="1077">
        <v>0</v>
      </c>
      <c r="AK233" s="1077">
        <v>0</v>
      </c>
      <c r="AL233" s="1077">
        <v>0</v>
      </c>
      <c r="AM233" s="1077">
        <v>0</v>
      </c>
      <c r="AN233" s="1077">
        <v>0</v>
      </c>
      <c r="AO233" s="1077">
        <v>0</v>
      </c>
      <c r="AP233" s="1077">
        <v>0</v>
      </c>
      <c r="AQ233" s="1077">
        <v>0</v>
      </c>
      <c r="AR233" s="1077">
        <v>0</v>
      </c>
      <c r="AS233" s="1077">
        <v>0</v>
      </c>
      <c r="AT233" s="1077">
        <v>0</v>
      </c>
      <c r="AU233" s="1077">
        <v>0</v>
      </c>
      <c r="AV233" s="1077">
        <v>0</v>
      </c>
      <c r="AW233" s="1077">
        <v>0</v>
      </c>
      <c r="AX233" s="1077">
        <v>0</v>
      </c>
      <c r="AY233" s="1077" t="s">
        <v>1333</v>
      </c>
      <c r="AZ233" s="1077" t="s">
        <v>1333</v>
      </c>
      <c r="BA233" s="1077" t="s">
        <v>1333</v>
      </c>
      <c r="BB233" s="1077" t="s">
        <v>1333</v>
      </c>
      <c r="BC233" s="1077">
        <v>0</v>
      </c>
      <c r="BD233" s="1077">
        <v>0</v>
      </c>
      <c r="BE233" s="1077">
        <v>0</v>
      </c>
      <c r="BF233" s="1077">
        <v>0</v>
      </c>
      <c r="BG233" s="201" t="s">
        <v>307</v>
      </c>
      <c r="BH233" s="201" t="s">
        <v>577</v>
      </c>
      <c r="BI233" s="93" t="s">
        <v>723</v>
      </c>
      <c r="BJ233" s="364">
        <v>101</v>
      </c>
      <c r="BK233" s="441" t="s">
        <v>1181</v>
      </c>
      <c r="BL233" s="1554"/>
      <c r="BM233" s="369" t="s">
        <v>792</v>
      </c>
      <c r="BN233" s="375"/>
      <c r="BO233" s="375"/>
      <c r="BP233" s="375"/>
      <c r="BQ233" s="375"/>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320"/>
      <c r="DB233" s="320"/>
      <c r="DC233" s="43"/>
      <c r="DD233" s="379"/>
      <c r="DE233" s="43"/>
      <c r="DF233" s="43"/>
      <c r="DG233" s="43"/>
      <c r="DH233" s="43"/>
      <c r="DI233" s="43"/>
      <c r="DJ233" s="43"/>
      <c r="DK233" s="43"/>
      <c r="DL233" s="43"/>
      <c r="DM233" s="43"/>
      <c r="DN233" s="43"/>
      <c r="DO233" s="43"/>
      <c r="DP233" s="43"/>
      <c r="DQ233" s="43"/>
      <c r="DR233" s="43"/>
      <c r="DS233" s="43"/>
      <c r="DT233" s="43"/>
      <c r="DU233" s="43"/>
      <c r="DV233" s="43"/>
      <c r="DW233" s="43"/>
      <c r="DX233" s="43"/>
      <c r="DY233" s="43"/>
      <c r="DZ233" s="43"/>
      <c r="EA233" s="331"/>
      <c r="EB233" s="331"/>
      <c r="EC233" s="378"/>
      <c r="ED233" s="344"/>
      <c r="EE233" s="331"/>
      <c r="EF233" s="331"/>
      <c r="EG233" s="43"/>
    </row>
    <row r="234" spans="1:137" ht="15.75">
      <c r="A234" s="68" t="s">
        <v>331</v>
      </c>
      <c r="B234" s="198" t="s">
        <v>1289</v>
      </c>
      <c r="C234" s="68" t="s">
        <v>742</v>
      </c>
      <c r="D234" s="199">
        <v>100</v>
      </c>
      <c r="E234" s="247">
        <v>100</v>
      </c>
      <c r="F234" s="199">
        <v>100</v>
      </c>
      <c r="G234" s="198" t="s">
        <v>1332</v>
      </c>
      <c r="H234" s="440" t="s">
        <v>1190</v>
      </c>
      <c r="I234" s="574" t="s">
        <v>1332</v>
      </c>
      <c r="J234" s="317" t="s">
        <v>1332</v>
      </c>
      <c r="K234" s="1077">
        <v>100</v>
      </c>
      <c r="L234" s="1077" t="s">
        <v>1332</v>
      </c>
      <c r="M234" s="1077">
        <v>0</v>
      </c>
      <c r="N234" s="1077">
        <v>4</v>
      </c>
      <c r="O234" s="1077">
        <v>3</v>
      </c>
      <c r="P234" s="1077">
        <v>1</v>
      </c>
      <c r="Q234" s="1077">
        <v>4</v>
      </c>
      <c r="R234" s="1077">
        <v>0</v>
      </c>
      <c r="S234" s="1077">
        <v>0</v>
      </c>
      <c r="T234" s="1077">
        <v>0</v>
      </c>
      <c r="U234" s="1077">
        <v>0</v>
      </c>
      <c r="V234" s="1077">
        <v>0</v>
      </c>
      <c r="W234" s="1077">
        <v>0</v>
      </c>
      <c r="X234" s="1077">
        <v>0</v>
      </c>
      <c r="Y234" s="1077">
        <v>0</v>
      </c>
      <c r="Z234" s="1077">
        <v>0</v>
      </c>
      <c r="AA234" s="1077">
        <v>0</v>
      </c>
      <c r="AB234" s="1077">
        <v>0</v>
      </c>
      <c r="AC234" s="1077">
        <v>0</v>
      </c>
      <c r="AD234" s="1077">
        <v>0</v>
      </c>
      <c r="AE234" s="1077">
        <v>0</v>
      </c>
      <c r="AF234" s="1077">
        <v>0</v>
      </c>
      <c r="AG234" s="1077">
        <v>0</v>
      </c>
      <c r="AH234" s="1077">
        <v>0</v>
      </c>
      <c r="AI234" s="1077">
        <v>0</v>
      </c>
      <c r="AJ234" s="1077">
        <v>0</v>
      </c>
      <c r="AK234" s="1077">
        <v>0</v>
      </c>
      <c r="AL234" s="1077">
        <v>0</v>
      </c>
      <c r="AM234" s="1077">
        <v>0</v>
      </c>
      <c r="AN234" s="1077">
        <v>0</v>
      </c>
      <c r="AO234" s="1077">
        <v>0</v>
      </c>
      <c r="AP234" s="1077">
        <v>0</v>
      </c>
      <c r="AQ234" s="1077">
        <v>0</v>
      </c>
      <c r="AR234" s="1077">
        <v>0</v>
      </c>
      <c r="AS234" s="1077">
        <v>0</v>
      </c>
      <c r="AT234" s="1077">
        <v>0</v>
      </c>
      <c r="AU234" s="1077">
        <v>0</v>
      </c>
      <c r="AV234" s="1077">
        <v>0</v>
      </c>
      <c r="AW234" s="1077">
        <v>0</v>
      </c>
      <c r="AX234" s="1077">
        <v>0</v>
      </c>
      <c r="AY234" s="1077" t="s">
        <v>1333</v>
      </c>
      <c r="AZ234" s="1077" t="s">
        <v>1333</v>
      </c>
      <c r="BA234" s="1077" t="s">
        <v>1333</v>
      </c>
      <c r="BB234" s="1077" t="s">
        <v>1333</v>
      </c>
      <c r="BC234" s="1077">
        <v>0</v>
      </c>
      <c r="BD234" s="1077">
        <v>0</v>
      </c>
      <c r="BE234" s="1077">
        <v>0</v>
      </c>
      <c r="BF234" s="1077">
        <v>0</v>
      </c>
      <c r="BG234" s="442" t="s">
        <v>331</v>
      </c>
      <c r="BH234" s="201" t="s">
        <v>742</v>
      </c>
      <c r="BI234" s="93" t="s">
        <v>723</v>
      </c>
      <c r="BJ234" s="364">
        <v>101</v>
      </c>
      <c r="BK234" s="441" t="s">
        <v>882</v>
      </c>
      <c r="BL234" s="1554"/>
      <c r="BM234" s="369" t="s">
        <v>792</v>
      </c>
      <c r="BN234" s="375"/>
      <c r="BO234" s="375"/>
      <c r="BP234" s="375"/>
      <c r="BQ234" s="375"/>
      <c r="BR234" s="375"/>
      <c r="BS234" s="375"/>
      <c r="BT234" s="375"/>
      <c r="BU234" s="375"/>
      <c r="BV234" s="375"/>
      <c r="BW234" s="375"/>
      <c r="BX234" s="375"/>
      <c r="BY234" s="375"/>
      <c r="BZ234" s="375"/>
      <c r="CA234" s="375"/>
      <c r="CB234" s="375"/>
      <c r="CC234" s="376"/>
      <c r="CD234" s="376"/>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320"/>
      <c r="DB234" s="320"/>
      <c r="DC234" s="43"/>
      <c r="DD234" s="379"/>
      <c r="DE234" s="43"/>
      <c r="DF234" s="43"/>
      <c r="DG234" s="43"/>
      <c r="DH234" s="43"/>
      <c r="DI234" s="43"/>
      <c r="DJ234" s="43"/>
      <c r="DK234" s="43"/>
      <c r="DL234" s="43"/>
      <c r="DM234" s="43"/>
      <c r="DN234" s="43"/>
      <c r="DO234" s="43"/>
      <c r="DP234" s="43"/>
      <c r="DQ234" s="43"/>
      <c r="DR234" s="43"/>
      <c r="DS234" s="43"/>
      <c r="DT234" s="43"/>
      <c r="DU234" s="43"/>
      <c r="DV234" s="43"/>
      <c r="DW234" s="43"/>
      <c r="DX234" s="43"/>
      <c r="DY234" s="43"/>
      <c r="DZ234" s="43"/>
      <c r="EA234" s="331"/>
      <c r="EB234" s="331"/>
      <c r="EC234" s="378"/>
      <c r="ED234" s="344"/>
      <c r="EE234" s="331"/>
      <c r="EF234" s="331"/>
      <c r="EG234" s="43"/>
    </row>
    <row r="235" spans="1:137" ht="15.75">
      <c r="A235" s="68" t="s">
        <v>60</v>
      </c>
      <c r="B235" s="198" t="s">
        <v>1289</v>
      </c>
      <c r="C235" s="68" t="s">
        <v>512</v>
      </c>
      <c r="D235" s="199">
        <v>100</v>
      </c>
      <c r="E235" s="203" t="s">
        <v>1190</v>
      </c>
      <c r="F235" s="199" t="s">
        <v>1190</v>
      </c>
      <c r="G235" s="198" t="s">
        <v>1190</v>
      </c>
      <c r="H235" s="440" t="s">
        <v>1190</v>
      </c>
      <c r="I235" s="574" t="s">
        <v>1972</v>
      </c>
      <c r="J235" s="317" t="s">
        <v>1190</v>
      </c>
      <c r="K235" s="1077" t="s">
        <v>1190</v>
      </c>
      <c r="L235" s="1077" t="s">
        <v>1190</v>
      </c>
      <c r="M235" s="1077">
        <v>0</v>
      </c>
      <c r="N235" s="1077">
        <v>0</v>
      </c>
      <c r="O235" s="1077">
        <v>0</v>
      </c>
      <c r="P235" s="1077">
        <v>0</v>
      </c>
      <c r="Q235" s="1077">
        <v>0</v>
      </c>
      <c r="R235" s="1077">
        <v>0</v>
      </c>
      <c r="S235" s="1077">
        <v>0</v>
      </c>
      <c r="T235" s="1077">
        <v>0</v>
      </c>
      <c r="U235" s="1077">
        <v>0</v>
      </c>
      <c r="V235" s="1077">
        <v>0</v>
      </c>
      <c r="W235" s="1077">
        <v>0</v>
      </c>
      <c r="X235" s="1077">
        <v>0</v>
      </c>
      <c r="Y235" s="1077">
        <v>0</v>
      </c>
      <c r="Z235" s="1077">
        <v>0</v>
      </c>
      <c r="AA235" s="1077">
        <v>0</v>
      </c>
      <c r="AB235" s="1077">
        <v>0</v>
      </c>
      <c r="AC235" s="1077">
        <v>0</v>
      </c>
      <c r="AD235" s="1077">
        <v>0</v>
      </c>
      <c r="AE235" s="1077">
        <v>0</v>
      </c>
      <c r="AF235" s="1077">
        <v>0</v>
      </c>
      <c r="AG235" s="1077">
        <v>0</v>
      </c>
      <c r="AH235" s="1077">
        <v>0</v>
      </c>
      <c r="AI235" s="1077">
        <v>0</v>
      </c>
      <c r="AJ235" s="1077">
        <v>0</v>
      </c>
      <c r="AK235" s="1077">
        <v>0</v>
      </c>
      <c r="AL235" s="1077">
        <v>0</v>
      </c>
      <c r="AM235" s="1077">
        <v>0</v>
      </c>
      <c r="AN235" s="1077">
        <v>0</v>
      </c>
      <c r="AO235" s="1077">
        <v>0</v>
      </c>
      <c r="AP235" s="1077">
        <v>0</v>
      </c>
      <c r="AQ235" s="1077">
        <v>0</v>
      </c>
      <c r="AR235" s="1077">
        <v>0</v>
      </c>
      <c r="AS235" s="1077">
        <v>0</v>
      </c>
      <c r="AT235" s="1077">
        <v>0</v>
      </c>
      <c r="AU235" s="1077">
        <v>0</v>
      </c>
      <c r="AV235" s="1077">
        <v>0</v>
      </c>
      <c r="AW235" s="1077">
        <v>0</v>
      </c>
      <c r="AX235" s="1077">
        <v>0</v>
      </c>
      <c r="AY235" s="1077" t="s">
        <v>1333</v>
      </c>
      <c r="AZ235" s="1077" t="s">
        <v>1333</v>
      </c>
      <c r="BA235" s="1077" t="s">
        <v>1333</v>
      </c>
      <c r="BB235" s="1077" t="s">
        <v>1333</v>
      </c>
      <c r="BC235" s="1077">
        <v>0</v>
      </c>
      <c r="BD235" s="1077">
        <v>0</v>
      </c>
      <c r="BE235" s="1077">
        <v>0</v>
      </c>
      <c r="BF235" s="1077">
        <v>0</v>
      </c>
      <c r="BG235" s="201" t="s">
        <v>60</v>
      </c>
      <c r="BH235" s="201" t="s">
        <v>512</v>
      </c>
      <c r="BI235" s="93" t="s">
        <v>1245</v>
      </c>
      <c r="BJ235" s="364">
        <v>101</v>
      </c>
      <c r="BK235" s="441" t="s">
        <v>1180</v>
      </c>
      <c r="BL235" s="369"/>
      <c r="BM235" s="369" t="s">
        <v>792</v>
      </c>
      <c r="BN235" s="375"/>
      <c r="BO235" s="375"/>
      <c r="BP235" s="375"/>
      <c r="BQ235" s="375"/>
      <c r="BR235" s="375"/>
      <c r="BS235" s="375"/>
      <c r="BT235" s="375"/>
      <c r="BU235" s="375"/>
      <c r="BV235" s="375"/>
      <c r="BW235" s="375"/>
      <c r="BX235" s="375"/>
      <c r="BY235" s="375"/>
      <c r="BZ235" s="375"/>
      <c r="CA235" s="375"/>
      <c r="CB235" s="375"/>
      <c r="CC235" s="376"/>
      <c r="CD235" s="376"/>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320"/>
      <c r="DB235" s="320"/>
      <c r="DC235" s="43"/>
      <c r="DD235" s="377"/>
      <c r="DE235" s="43"/>
      <c r="DF235" s="43"/>
      <c r="DG235" s="43"/>
      <c r="DH235" s="43"/>
      <c r="DI235" s="43"/>
      <c r="DJ235" s="43"/>
      <c r="DK235" s="43"/>
      <c r="DL235" s="43"/>
      <c r="DM235" s="43"/>
      <c r="DN235" s="43"/>
      <c r="DO235" s="43"/>
      <c r="DP235" s="43"/>
      <c r="DQ235" s="43"/>
      <c r="DR235" s="43"/>
      <c r="DS235" s="43"/>
      <c r="DT235" s="43"/>
      <c r="DU235" s="43"/>
      <c r="DV235" s="43"/>
      <c r="DW235" s="43"/>
      <c r="DX235" s="43"/>
      <c r="DY235" s="43"/>
      <c r="DZ235" s="43"/>
      <c r="EA235" s="331"/>
      <c r="EB235" s="331"/>
      <c r="EC235" s="378"/>
      <c r="ED235" s="344"/>
      <c r="EE235" s="331"/>
      <c r="EF235" s="331"/>
      <c r="EG235" s="43"/>
    </row>
    <row r="236" spans="1:137" ht="15.75">
      <c r="A236" s="68" t="s">
        <v>243</v>
      </c>
      <c r="B236" s="198" t="s">
        <v>1289</v>
      </c>
      <c r="C236" s="68" t="s">
        <v>555</v>
      </c>
      <c r="D236" s="199" t="s">
        <v>1190</v>
      </c>
      <c r="E236" s="203" t="s">
        <v>1190</v>
      </c>
      <c r="F236" s="199">
        <v>100</v>
      </c>
      <c r="G236" s="251" t="s">
        <v>1332</v>
      </c>
      <c r="H236" s="440" t="s">
        <v>1332</v>
      </c>
      <c r="I236" s="574" t="s">
        <v>1332</v>
      </c>
      <c r="J236" s="317" t="s">
        <v>1190</v>
      </c>
      <c r="K236" s="1077">
        <v>0</v>
      </c>
      <c r="L236" s="1077" t="s">
        <v>1332</v>
      </c>
      <c r="M236" s="1077">
        <v>0</v>
      </c>
      <c r="N236" s="1077">
        <v>1</v>
      </c>
      <c r="O236" s="1077">
        <v>1</v>
      </c>
      <c r="P236" s="1077">
        <v>0</v>
      </c>
      <c r="Q236" s="1077">
        <v>1</v>
      </c>
      <c r="R236" s="1077">
        <v>0</v>
      </c>
      <c r="S236" s="1077">
        <v>0</v>
      </c>
      <c r="T236" s="1077">
        <v>0</v>
      </c>
      <c r="U236" s="1077">
        <v>0</v>
      </c>
      <c r="V236" s="1077">
        <v>0</v>
      </c>
      <c r="W236" s="1077">
        <v>0</v>
      </c>
      <c r="X236" s="1077">
        <v>0</v>
      </c>
      <c r="Y236" s="1077">
        <v>0</v>
      </c>
      <c r="Z236" s="1077">
        <v>0</v>
      </c>
      <c r="AA236" s="1077">
        <v>0</v>
      </c>
      <c r="AB236" s="1077">
        <v>0</v>
      </c>
      <c r="AC236" s="1077">
        <v>0</v>
      </c>
      <c r="AD236" s="1077">
        <v>0</v>
      </c>
      <c r="AE236" s="1077">
        <v>0</v>
      </c>
      <c r="AF236" s="1077">
        <v>0</v>
      </c>
      <c r="AG236" s="1077">
        <v>0</v>
      </c>
      <c r="AH236" s="1077">
        <v>0</v>
      </c>
      <c r="AI236" s="1077">
        <v>0</v>
      </c>
      <c r="AJ236" s="1077">
        <v>0</v>
      </c>
      <c r="AK236" s="1077">
        <v>0</v>
      </c>
      <c r="AL236" s="1077">
        <v>0</v>
      </c>
      <c r="AM236" s="1077">
        <v>0</v>
      </c>
      <c r="AN236" s="1077">
        <v>0</v>
      </c>
      <c r="AO236" s="1077">
        <v>0</v>
      </c>
      <c r="AP236" s="1077">
        <v>0</v>
      </c>
      <c r="AQ236" s="1077">
        <v>0</v>
      </c>
      <c r="AR236" s="1077">
        <v>0</v>
      </c>
      <c r="AS236" s="1077">
        <v>0</v>
      </c>
      <c r="AT236" s="1077">
        <v>0</v>
      </c>
      <c r="AU236" s="1077">
        <v>0</v>
      </c>
      <c r="AV236" s="1077">
        <v>0</v>
      </c>
      <c r="AW236" s="1077">
        <v>0</v>
      </c>
      <c r="AX236" s="1077">
        <v>0</v>
      </c>
      <c r="AY236" s="1077" t="s">
        <v>1333</v>
      </c>
      <c r="AZ236" s="1077" t="s">
        <v>1333</v>
      </c>
      <c r="BA236" s="1077" t="s">
        <v>1333</v>
      </c>
      <c r="BB236" s="1077" t="s">
        <v>1333</v>
      </c>
      <c r="BC236" s="1077">
        <v>0</v>
      </c>
      <c r="BD236" s="1077">
        <v>0</v>
      </c>
      <c r="BE236" s="1077">
        <v>0</v>
      </c>
      <c r="BF236" s="1077">
        <v>0</v>
      </c>
      <c r="BG236" s="201" t="s">
        <v>243</v>
      </c>
      <c r="BH236" s="201" t="s">
        <v>555</v>
      </c>
      <c r="BI236" s="93" t="s">
        <v>1245</v>
      </c>
      <c r="BJ236" s="364">
        <v>101</v>
      </c>
      <c r="BK236" s="441" t="s">
        <v>882</v>
      </c>
      <c r="BL236" s="1554"/>
      <c r="BM236" s="369" t="s">
        <v>792</v>
      </c>
      <c r="BN236" s="375"/>
      <c r="BO236" s="375"/>
      <c r="BP236" s="375"/>
      <c r="BQ236" s="375"/>
      <c r="BR236" s="375"/>
      <c r="BS236" s="375"/>
      <c r="BT236" s="375"/>
      <c r="BU236" s="375"/>
      <c r="BV236" s="375"/>
      <c r="BW236" s="375"/>
      <c r="BX236" s="375"/>
      <c r="BY236" s="375"/>
      <c r="BZ236" s="375"/>
      <c r="CA236" s="375"/>
      <c r="CB236" s="375"/>
      <c r="CC236" s="376"/>
      <c r="CD236" s="376"/>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320"/>
      <c r="DB236" s="320"/>
      <c r="DC236" s="43"/>
      <c r="DD236" s="377"/>
      <c r="DE236" s="43"/>
      <c r="DF236" s="43"/>
      <c r="DG236" s="43"/>
      <c r="DH236" s="43"/>
      <c r="DI236" s="43"/>
      <c r="DJ236" s="43"/>
      <c r="DK236" s="43"/>
      <c r="DL236" s="43"/>
      <c r="DM236" s="43"/>
      <c r="DN236" s="43"/>
      <c r="DO236" s="43"/>
      <c r="DP236" s="43"/>
      <c r="DQ236" s="43"/>
      <c r="DR236" s="43"/>
      <c r="DS236" s="43"/>
      <c r="DT236" s="43"/>
      <c r="DU236" s="43"/>
      <c r="DV236" s="43"/>
      <c r="DW236" s="43"/>
      <c r="DX236" s="43"/>
      <c r="DY236" s="43"/>
      <c r="DZ236" s="43"/>
      <c r="EA236" s="331"/>
      <c r="EB236" s="331"/>
      <c r="EC236" s="378"/>
      <c r="ED236" s="344"/>
      <c r="EE236" s="331"/>
      <c r="EF236" s="331"/>
      <c r="EG236" s="43"/>
    </row>
    <row r="237" spans="1:137" ht="15.75">
      <c r="A237" s="68" t="s">
        <v>461</v>
      </c>
      <c r="B237" s="239" t="s">
        <v>1289</v>
      </c>
      <c r="C237" s="68" t="s">
        <v>801</v>
      </c>
      <c r="D237" s="199" t="s">
        <v>1190</v>
      </c>
      <c r="E237" s="203" t="s">
        <v>1190</v>
      </c>
      <c r="F237" s="199" t="s">
        <v>1190</v>
      </c>
      <c r="G237" s="198" t="s">
        <v>1332</v>
      </c>
      <c r="H237" s="440" t="s">
        <v>1332</v>
      </c>
      <c r="I237" s="574" t="s">
        <v>1332</v>
      </c>
      <c r="J237" s="317" t="s">
        <v>1190</v>
      </c>
      <c r="K237" s="1077">
        <v>100</v>
      </c>
      <c r="L237" s="1077" t="s">
        <v>1332</v>
      </c>
      <c r="M237" s="1077">
        <v>0</v>
      </c>
      <c r="N237" s="1077">
        <v>1</v>
      </c>
      <c r="O237" s="1077">
        <v>1</v>
      </c>
      <c r="P237" s="1077">
        <v>0</v>
      </c>
      <c r="Q237" s="1077">
        <v>1</v>
      </c>
      <c r="R237" s="1077">
        <v>0</v>
      </c>
      <c r="S237" s="1077">
        <v>0</v>
      </c>
      <c r="T237" s="1077">
        <v>0</v>
      </c>
      <c r="U237" s="1077">
        <v>0</v>
      </c>
      <c r="V237" s="1077">
        <v>0</v>
      </c>
      <c r="W237" s="1077">
        <v>0</v>
      </c>
      <c r="X237" s="1077">
        <v>0</v>
      </c>
      <c r="Y237" s="1077">
        <v>0</v>
      </c>
      <c r="Z237" s="1077">
        <v>0</v>
      </c>
      <c r="AA237" s="1077">
        <v>0</v>
      </c>
      <c r="AB237" s="1077">
        <v>0</v>
      </c>
      <c r="AC237" s="1077">
        <v>0</v>
      </c>
      <c r="AD237" s="1077">
        <v>0</v>
      </c>
      <c r="AE237" s="1077">
        <v>0</v>
      </c>
      <c r="AF237" s="1077">
        <v>0</v>
      </c>
      <c r="AG237" s="1077">
        <v>0</v>
      </c>
      <c r="AH237" s="1077">
        <v>0</v>
      </c>
      <c r="AI237" s="1077">
        <v>0</v>
      </c>
      <c r="AJ237" s="1077">
        <v>0</v>
      </c>
      <c r="AK237" s="1077">
        <v>0</v>
      </c>
      <c r="AL237" s="1077">
        <v>0</v>
      </c>
      <c r="AM237" s="1077">
        <v>0</v>
      </c>
      <c r="AN237" s="1077">
        <v>0</v>
      </c>
      <c r="AO237" s="1077">
        <v>0</v>
      </c>
      <c r="AP237" s="1077">
        <v>0</v>
      </c>
      <c r="AQ237" s="1077">
        <v>0</v>
      </c>
      <c r="AR237" s="1077">
        <v>0</v>
      </c>
      <c r="AS237" s="1077">
        <v>0</v>
      </c>
      <c r="AT237" s="1077">
        <v>0</v>
      </c>
      <c r="AU237" s="1077">
        <v>0</v>
      </c>
      <c r="AV237" s="1077">
        <v>0</v>
      </c>
      <c r="AW237" s="1077">
        <v>0</v>
      </c>
      <c r="AX237" s="1077">
        <v>0</v>
      </c>
      <c r="AY237" s="1077" t="s">
        <v>1333</v>
      </c>
      <c r="AZ237" s="1077" t="s">
        <v>1333</v>
      </c>
      <c r="BA237" s="1077" t="s">
        <v>1333</v>
      </c>
      <c r="BB237" s="1077" t="s">
        <v>1333</v>
      </c>
      <c r="BC237" s="1077">
        <v>0</v>
      </c>
      <c r="BD237" s="1077">
        <v>0</v>
      </c>
      <c r="BE237" s="1077">
        <v>0</v>
      </c>
      <c r="BF237" s="1077">
        <v>0</v>
      </c>
      <c r="BG237" s="201" t="s">
        <v>461</v>
      </c>
      <c r="BH237" s="201" t="s">
        <v>801</v>
      </c>
      <c r="BI237" s="93" t="s">
        <v>1259</v>
      </c>
      <c r="BJ237" s="364">
        <v>101</v>
      </c>
      <c r="BK237" s="441" t="s">
        <v>882</v>
      </c>
      <c r="BL237" s="1554"/>
      <c r="BM237" s="369" t="s">
        <v>792</v>
      </c>
      <c r="BN237" s="375"/>
      <c r="BO237" s="375"/>
      <c r="BP237" s="375"/>
      <c r="BQ237" s="375"/>
      <c r="BR237" s="375"/>
      <c r="BS237" s="375"/>
      <c r="BT237" s="375"/>
      <c r="BU237" s="375"/>
      <c r="BV237" s="375"/>
      <c r="BW237" s="375"/>
      <c r="BX237" s="375"/>
      <c r="BY237" s="375"/>
      <c r="BZ237" s="375"/>
      <c r="CA237" s="375"/>
      <c r="CB237" s="375"/>
      <c r="CC237" s="376"/>
      <c r="CD237" s="376"/>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320"/>
      <c r="DB237" s="320"/>
      <c r="DC237" s="43"/>
      <c r="DD237" s="377"/>
      <c r="DE237" s="43"/>
      <c r="DF237" s="43"/>
      <c r="DG237" s="43"/>
      <c r="DH237" s="43"/>
      <c r="DI237" s="43"/>
      <c r="DJ237" s="43"/>
      <c r="DK237" s="43"/>
      <c r="DL237" s="43"/>
      <c r="DM237" s="43"/>
      <c r="DN237" s="43"/>
      <c r="DO237" s="43"/>
      <c r="DP237" s="43"/>
      <c r="DQ237" s="43"/>
      <c r="DR237" s="43"/>
      <c r="DS237" s="43"/>
      <c r="DT237" s="43"/>
      <c r="DU237" s="43"/>
      <c r="DV237" s="43"/>
      <c r="DW237" s="43"/>
      <c r="DX237" s="43"/>
      <c r="DY237" s="43"/>
      <c r="DZ237" s="43"/>
      <c r="EA237" s="331"/>
      <c r="EB237" s="331"/>
      <c r="EC237" s="378"/>
      <c r="ED237" s="344"/>
      <c r="EE237" s="331"/>
      <c r="EF237" s="331"/>
      <c r="EG237" s="43"/>
    </row>
    <row r="238" spans="1:137" ht="15.75">
      <c r="A238" s="68" t="s">
        <v>222</v>
      </c>
      <c r="B238" s="198" t="s">
        <v>1289</v>
      </c>
      <c r="C238" s="68" t="s">
        <v>1122</v>
      </c>
      <c r="D238" s="199" t="s">
        <v>1190</v>
      </c>
      <c r="E238" s="203" t="s">
        <v>1190</v>
      </c>
      <c r="F238" s="199" t="s">
        <v>1190</v>
      </c>
      <c r="G238" s="198" t="s">
        <v>1190</v>
      </c>
      <c r="H238" s="440" t="s">
        <v>1190</v>
      </c>
      <c r="I238" s="574" t="s">
        <v>1972</v>
      </c>
      <c r="J238" s="317" t="s">
        <v>1190</v>
      </c>
      <c r="K238" s="1077">
        <v>100</v>
      </c>
      <c r="L238" s="1077" t="s">
        <v>1190</v>
      </c>
      <c r="M238" s="1077">
        <v>0</v>
      </c>
      <c r="N238" s="1077">
        <v>0</v>
      </c>
      <c r="O238" s="1077">
        <v>0</v>
      </c>
      <c r="P238" s="1077">
        <v>0</v>
      </c>
      <c r="Q238" s="1077">
        <v>0</v>
      </c>
      <c r="R238" s="1077">
        <v>0</v>
      </c>
      <c r="S238" s="1077">
        <v>0</v>
      </c>
      <c r="T238" s="1077">
        <v>0</v>
      </c>
      <c r="U238" s="1077">
        <v>0</v>
      </c>
      <c r="V238" s="1077">
        <v>0</v>
      </c>
      <c r="W238" s="1077">
        <v>0</v>
      </c>
      <c r="X238" s="1077">
        <v>0</v>
      </c>
      <c r="Y238" s="1077">
        <v>0</v>
      </c>
      <c r="Z238" s="1077">
        <v>0</v>
      </c>
      <c r="AA238" s="1077">
        <v>0</v>
      </c>
      <c r="AB238" s="1077">
        <v>0</v>
      </c>
      <c r="AC238" s="1077">
        <v>0</v>
      </c>
      <c r="AD238" s="1077">
        <v>0</v>
      </c>
      <c r="AE238" s="1077">
        <v>0</v>
      </c>
      <c r="AF238" s="1077">
        <v>0</v>
      </c>
      <c r="AG238" s="1077">
        <v>0</v>
      </c>
      <c r="AH238" s="1077">
        <v>0</v>
      </c>
      <c r="AI238" s="1077">
        <v>0</v>
      </c>
      <c r="AJ238" s="1077">
        <v>0</v>
      </c>
      <c r="AK238" s="1077">
        <v>0</v>
      </c>
      <c r="AL238" s="1077">
        <v>0</v>
      </c>
      <c r="AM238" s="1077">
        <v>0</v>
      </c>
      <c r="AN238" s="1077">
        <v>0</v>
      </c>
      <c r="AO238" s="1077">
        <v>0</v>
      </c>
      <c r="AP238" s="1077">
        <v>0</v>
      </c>
      <c r="AQ238" s="1077">
        <v>0</v>
      </c>
      <c r="AR238" s="1077">
        <v>0</v>
      </c>
      <c r="AS238" s="1077">
        <v>0</v>
      </c>
      <c r="AT238" s="1077">
        <v>0</v>
      </c>
      <c r="AU238" s="1077">
        <v>0</v>
      </c>
      <c r="AV238" s="1077">
        <v>0</v>
      </c>
      <c r="AW238" s="1077">
        <v>0</v>
      </c>
      <c r="AX238" s="1077">
        <v>0</v>
      </c>
      <c r="AY238" s="1077" t="s">
        <v>1333</v>
      </c>
      <c r="AZ238" s="1077" t="s">
        <v>1333</v>
      </c>
      <c r="BA238" s="1077" t="s">
        <v>1333</v>
      </c>
      <c r="BB238" s="1077" t="s">
        <v>1333</v>
      </c>
      <c r="BC238" s="1077">
        <v>0</v>
      </c>
      <c r="BD238" s="1077">
        <v>0</v>
      </c>
      <c r="BE238" s="1077">
        <v>0</v>
      </c>
      <c r="BF238" s="1077">
        <v>0</v>
      </c>
      <c r="BG238" s="201" t="s">
        <v>222</v>
      </c>
      <c r="BH238" s="201" t="s">
        <v>1210</v>
      </c>
      <c r="BI238" s="93" t="s">
        <v>1245</v>
      </c>
      <c r="BJ238" s="364">
        <v>101</v>
      </c>
      <c r="BK238" s="441" t="s">
        <v>1180</v>
      </c>
      <c r="BL238" s="369"/>
      <c r="BM238" s="369" t="s">
        <v>792</v>
      </c>
      <c r="BN238" s="375"/>
      <c r="BO238" s="375"/>
      <c r="BP238" s="375"/>
      <c r="BQ238" s="375"/>
      <c r="BR238" s="375"/>
      <c r="BS238" s="375"/>
      <c r="BT238" s="375"/>
      <c r="BU238" s="375"/>
      <c r="BV238" s="375"/>
      <c r="BW238" s="375"/>
      <c r="BX238" s="375"/>
      <c r="BY238" s="375"/>
      <c r="BZ238" s="375"/>
      <c r="CA238" s="375"/>
      <c r="CB238" s="375"/>
      <c r="CC238" s="376"/>
      <c r="CD238" s="376"/>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320"/>
      <c r="DB238" s="320"/>
      <c r="DC238" s="43"/>
      <c r="DD238" s="377"/>
      <c r="DE238" s="43"/>
      <c r="DF238" s="43"/>
      <c r="DG238" s="43"/>
      <c r="DH238" s="43"/>
      <c r="DI238" s="43"/>
      <c r="DJ238" s="43"/>
      <c r="DK238" s="43"/>
      <c r="DL238" s="43"/>
      <c r="DM238" s="43"/>
      <c r="DN238" s="43"/>
      <c r="DO238" s="43"/>
      <c r="DP238" s="43"/>
      <c r="DQ238" s="43"/>
      <c r="DR238" s="43"/>
      <c r="DS238" s="43"/>
      <c r="DT238" s="43"/>
      <c r="DU238" s="43"/>
      <c r="DV238" s="43"/>
      <c r="DW238" s="43"/>
      <c r="DX238" s="43"/>
      <c r="DY238" s="43"/>
      <c r="DZ238" s="43"/>
      <c r="EA238" s="331"/>
      <c r="EB238" s="331"/>
      <c r="EC238" s="378"/>
      <c r="ED238" s="344"/>
      <c r="EE238" s="331"/>
      <c r="EF238" s="331"/>
      <c r="EG238" s="43"/>
    </row>
    <row r="239" spans="1:137" ht="15.75">
      <c r="A239" s="68" t="s">
        <v>1111</v>
      </c>
      <c r="B239" s="198" t="s">
        <v>1289</v>
      </c>
      <c r="C239" s="68" t="s">
        <v>563</v>
      </c>
      <c r="D239" s="199">
        <v>50</v>
      </c>
      <c r="E239" s="247">
        <v>100</v>
      </c>
      <c r="F239" s="199">
        <v>100</v>
      </c>
      <c r="G239" s="198" t="s">
        <v>1190</v>
      </c>
      <c r="H239" s="440" t="s">
        <v>1333</v>
      </c>
      <c r="I239" s="575">
        <v>33.33</v>
      </c>
      <c r="J239" s="317" t="s">
        <v>1332</v>
      </c>
      <c r="K239" s="1077">
        <v>100</v>
      </c>
      <c r="L239" s="1077" t="s">
        <v>1332</v>
      </c>
      <c r="M239" s="1077">
        <v>0</v>
      </c>
      <c r="N239" s="1077">
        <v>8</v>
      </c>
      <c r="O239" s="1077">
        <v>7</v>
      </c>
      <c r="P239" s="1077">
        <v>1</v>
      </c>
      <c r="Q239" s="1077">
        <v>8</v>
      </c>
      <c r="R239" s="1077">
        <v>0</v>
      </c>
      <c r="S239" s="1077">
        <v>0</v>
      </c>
      <c r="T239" s="1077">
        <v>0</v>
      </c>
      <c r="U239" s="1077">
        <v>0</v>
      </c>
      <c r="V239" s="1077">
        <v>0</v>
      </c>
      <c r="W239" s="1077">
        <v>0</v>
      </c>
      <c r="X239" s="1077">
        <v>0</v>
      </c>
      <c r="Y239" s="1077">
        <v>0</v>
      </c>
      <c r="Z239" s="1077">
        <v>0</v>
      </c>
      <c r="AA239" s="1077">
        <v>0</v>
      </c>
      <c r="AB239" s="1077">
        <v>0</v>
      </c>
      <c r="AC239" s="1077">
        <v>0</v>
      </c>
      <c r="AD239" s="1077">
        <v>0</v>
      </c>
      <c r="AE239" s="1077">
        <v>0</v>
      </c>
      <c r="AF239" s="1077">
        <v>0</v>
      </c>
      <c r="AG239" s="1077">
        <v>0</v>
      </c>
      <c r="AH239" s="1077">
        <v>0</v>
      </c>
      <c r="AI239" s="1077">
        <v>0</v>
      </c>
      <c r="AJ239" s="1077">
        <v>0</v>
      </c>
      <c r="AK239" s="1077">
        <v>0</v>
      </c>
      <c r="AL239" s="1077">
        <v>0</v>
      </c>
      <c r="AM239" s="1077">
        <v>0</v>
      </c>
      <c r="AN239" s="1077">
        <v>0</v>
      </c>
      <c r="AO239" s="1077">
        <v>0</v>
      </c>
      <c r="AP239" s="1077">
        <v>0</v>
      </c>
      <c r="AQ239" s="1077">
        <v>0</v>
      </c>
      <c r="AR239" s="1077">
        <v>0</v>
      </c>
      <c r="AS239" s="1077">
        <v>0</v>
      </c>
      <c r="AT239" s="1077">
        <v>0</v>
      </c>
      <c r="AU239" s="1077">
        <v>0</v>
      </c>
      <c r="AV239" s="1077">
        <v>0</v>
      </c>
      <c r="AW239" s="1077">
        <v>0</v>
      </c>
      <c r="AX239" s="1077">
        <v>0</v>
      </c>
      <c r="AY239" s="1077" t="s">
        <v>1333</v>
      </c>
      <c r="AZ239" s="1077" t="s">
        <v>1333</v>
      </c>
      <c r="BA239" s="1077" t="s">
        <v>1333</v>
      </c>
      <c r="BB239" s="1077" t="s">
        <v>1333</v>
      </c>
      <c r="BC239" s="1077">
        <v>0</v>
      </c>
      <c r="BD239" s="1077">
        <v>0</v>
      </c>
      <c r="BE239" s="1077">
        <v>0</v>
      </c>
      <c r="BF239" s="1077">
        <v>0</v>
      </c>
      <c r="BG239" s="201" t="s">
        <v>1111</v>
      </c>
      <c r="BH239" s="201" t="s">
        <v>563</v>
      </c>
      <c r="BI239" s="93" t="s">
        <v>1245</v>
      </c>
      <c r="BJ239" s="364">
        <v>101</v>
      </c>
      <c r="BK239" s="441" t="s">
        <v>1181</v>
      </c>
      <c r="BL239" s="1554"/>
      <c r="BM239" s="369" t="s">
        <v>792</v>
      </c>
      <c r="BN239" s="375"/>
      <c r="BO239" s="375"/>
      <c r="BP239" s="375"/>
      <c r="BQ239" s="375"/>
      <c r="BR239" s="375"/>
      <c r="BS239" s="375"/>
      <c r="BT239" s="375"/>
      <c r="BU239" s="375"/>
      <c r="BV239" s="375"/>
      <c r="BW239" s="375"/>
      <c r="BX239" s="375"/>
      <c r="BY239" s="375"/>
      <c r="BZ239" s="375"/>
      <c r="CA239" s="375"/>
      <c r="CB239" s="375"/>
      <c r="CC239" s="376"/>
      <c r="CD239" s="376"/>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320"/>
      <c r="DB239" s="320"/>
      <c r="DC239" s="43"/>
      <c r="DD239" s="377"/>
      <c r="DE239" s="43"/>
      <c r="DF239" s="43"/>
      <c r="DG239" s="43"/>
      <c r="DH239" s="43"/>
      <c r="DI239" s="43"/>
      <c r="DJ239" s="43"/>
      <c r="DK239" s="43"/>
      <c r="DL239" s="43"/>
      <c r="DM239" s="43"/>
      <c r="DN239" s="43"/>
      <c r="DO239" s="43"/>
      <c r="DP239" s="43"/>
      <c r="DQ239" s="43"/>
      <c r="DR239" s="43"/>
      <c r="DS239" s="43"/>
      <c r="DT239" s="43"/>
      <c r="DU239" s="43"/>
      <c r="DV239" s="43"/>
      <c r="DW239" s="43"/>
      <c r="DX239" s="43"/>
      <c r="DY239" s="43"/>
      <c r="DZ239" s="43"/>
      <c r="EA239" s="331"/>
      <c r="EB239" s="331"/>
      <c r="EC239" s="378"/>
      <c r="ED239" s="344"/>
      <c r="EE239" s="331"/>
      <c r="EF239" s="331"/>
      <c r="EG239" s="43"/>
    </row>
    <row r="240" spans="1:137" ht="15.75">
      <c r="A240" s="68" t="s">
        <v>407</v>
      </c>
      <c r="B240" s="239" t="s">
        <v>1289</v>
      </c>
      <c r="C240" s="68" t="s">
        <v>638</v>
      </c>
      <c r="D240" s="199" t="s">
        <v>1190</v>
      </c>
      <c r="E240" s="203" t="s">
        <v>1190</v>
      </c>
      <c r="F240" s="199" t="s">
        <v>1190</v>
      </c>
      <c r="G240" s="198" t="s">
        <v>1190</v>
      </c>
      <c r="H240" s="440" t="s">
        <v>1332</v>
      </c>
      <c r="I240" s="574" t="s">
        <v>1972</v>
      </c>
      <c r="J240" s="317" t="s">
        <v>1332</v>
      </c>
      <c r="K240" s="1077" t="s">
        <v>1190</v>
      </c>
      <c r="L240" s="1077" t="s">
        <v>1190</v>
      </c>
      <c r="M240" s="1077">
        <v>0</v>
      </c>
      <c r="N240" s="1077">
        <v>0</v>
      </c>
      <c r="O240" s="1077">
        <v>0</v>
      </c>
      <c r="P240" s="1077">
        <v>0</v>
      </c>
      <c r="Q240" s="1077">
        <v>0</v>
      </c>
      <c r="R240" s="1077">
        <v>0</v>
      </c>
      <c r="S240" s="1077">
        <v>0</v>
      </c>
      <c r="T240" s="1077">
        <v>0</v>
      </c>
      <c r="U240" s="1077">
        <v>0</v>
      </c>
      <c r="V240" s="1077">
        <v>0</v>
      </c>
      <c r="W240" s="1077">
        <v>0</v>
      </c>
      <c r="X240" s="1077">
        <v>0</v>
      </c>
      <c r="Y240" s="1077">
        <v>0</v>
      </c>
      <c r="Z240" s="1077">
        <v>0</v>
      </c>
      <c r="AA240" s="1077">
        <v>0</v>
      </c>
      <c r="AB240" s="1077">
        <v>0</v>
      </c>
      <c r="AC240" s="1077">
        <v>0</v>
      </c>
      <c r="AD240" s="1077">
        <v>0</v>
      </c>
      <c r="AE240" s="1077">
        <v>0</v>
      </c>
      <c r="AF240" s="1077">
        <v>0</v>
      </c>
      <c r="AG240" s="1077">
        <v>0</v>
      </c>
      <c r="AH240" s="1077">
        <v>0</v>
      </c>
      <c r="AI240" s="1077">
        <v>0</v>
      </c>
      <c r="AJ240" s="1077">
        <v>0</v>
      </c>
      <c r="AK240" s="1077">
        <v>0</v>
      </c>
      <c r="AL240" s="1077">
        <v>0</v>
      </c>
      <c r="AM240" s="1077">
        <v>0</v>
      </c>
      <c r="AN240" s="1077">
        <v>0</v>
      </c>
      <c r="AO240" s="1077">
        <v>0</v>
      </c>
      <c r="AP240" s="1077">
        <v>0</v>
      </c>
      <c r="AQ240" s="1077">
        <v>0</v>
      </c>
      <c r="AR240" s="1077">
        <v>0</v>
      </c>
      <c r="AS240" s="1077">
        <v>0</v>
      </c>
      <c r="AT240" s="1077">
        <v>0</v>
      </c>
      <c r="AU240" s="1077">
        <v>0</v>
      </c>
      <c r="AV240" s="1077">
        <v>0</v>
      </c>
      <c r="AW240" s="1077">
        <v>0</v>
      </c>
      <c r="AX240" s="1077">
        <v>0</v>
      </c>
      <c r="AY240" s="1077" t="s">
        <v>1333</v>
      </c>
      <c r="AZ240" s="1077" t="s">
        <v>1333</v>
      </c>
      <c r="BA240" s="1077" t="s">
        <v>1333</v>
      </c>
      <c r="BB240" s="1077" t="s">
        <v>1333</v>
      </c>
      <c r="BC240" s="1077">
        <v>0</v>
      </c>
      <c r="BD240" s="1077">
        <v>0</v>
      </c>
      <c r="BE240" s="1077">
        <v>0</v>
      </c>
      <c r="BF240" s="1077">
        <v>0</v>
      </c>
      <c r="BG240" s="201" t="s">
        <v>407</v>
      </c>
      <c r="BH240" s="201" t="s">
        <v>638</v>
      </c>
      <c r="BI240" s="93" t="s">
        <v>1245</v>
      </c>
      <c r="BJ240" s="364">
        <v>101</v>
      </c>
      <c r="BK240" s="441" t="s">
        <v>1180</v>
      </c>
      <c r="BL240" s="369"/>
      <c r="BM240" s="369" t="s">
        <v>792</v>
      </c>
      <c r="BN240" s="375"/>
      <c r="BO240" s="375"/>
      <c r="BP240" s="375"/>
      <c r="BQ240" s="375"/>
      <c r="BR240" s="375"/>
      <c r="BS240" s="375"/>
      <c r="BT240" s="375"/>
      <c r="BU240" s="375"/>
      <c r="BV240" s="375"/>
      <c r="BW240" s="375"/>
      <c r="BX240" s="375"/>
      <c r="BY240" s="375"/>
      <c r="BZ240" s="375"/>
      <c r="CA240" s="375"/>
      <c r="CB240" s="375"/>
      <c r="CC240" s="376"/>
      <c r="CD240" s="376"/>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320"/>
      <c r="DB240" s="320"/>
      <c r="DC240" s="43"/>
      <c r="DD240" s="382"/>
      <c r="DE240" s="43"/>
      <c r="DF240" s="43"/>
      <c r="DG240" s="43"/>
      <c r="DH240" s="43"/>
      <c r="DI240" s="43"/>
      <c r="DJ240" s="43"/>
      <c r="DK240" s="43"/>
      <c r="DL240" s="43"/>
      <c r="DM240" s="43"/>
      <c r="DN240" s="43"/>
      <c r="DO240" s="43"/>
      <c r="DP240" s="43"/>
      <c r="DQ240" s="43"/>
      <c r="DR240" s="43"/>
      <c r="DS240" s="43"/>
      <c r="DT240" s="43"/>
      <c r="DU240" s="43"/>
      <c r="DV240" s="43"/>
      <c r="DW240" s="43"/>
      <c r="DX240" s="43"/>
      <c r="DY240" s="43"/>
      <c r="DZ240" s="43"/>
      <c r="EA240" s="331"/>
      <c r="EB240" s="331"/>
      <c r="EC240" s="378"/>
      <c r="ED240" s="344"/>
      <c r="EE240" s="331"/>
      <c r="EF240" s="331"/>
      <c r="EG240" s="43"/>
    </row>
    <row r="241" spans="1:137" ht="15.75">
      <c r="A241" s="68" t="s">
        <v>1138</v>
      </c>
      <c r="B241" s="239" t="s">
        <v>1289</v>
      </c>
      <c r="C241" s="68" t="s">
        <v>773</v>
      </c>
      <c r="D241" s="199" t="s">
        <v>1190</v>
      </c>
      <c r="E241" s="203" t="s">
        <v>1190</v>
      </c>
      <c r="F241" s="199" t="s">
        <v>1190</v>
      </c>
      <c r="G241" s="198" t="s">
        <v>1190</v>
      </c>
      <c r="H241" s="440" t="s">
        <v>1190</v>
      </c>
      <c r="I241" s="574" t="s">
        <v>1972</v>
      </c>
      <c r="J241" s="317" t="s">
        <v>1190</v>
      </c>
      <c r="K241" s="1077" t="s">
        <v>1190</v>
      </c>
      <c r="L241" s="1077" t="s">
        <v>1190</v>
      </c>
      <c r="M241" s="1077">
        <v>0</v>
      </c>
      <c r="N241" s="1077">
        <v>0</v>
      </c>
      <c r="O241" s="1077">
        <v>0</v>
      </c>
      <c r="P241" s="1077">
        <v>0</v>
      </c>
      <c r="Q241" s="1077">
        <v>0</v>
      </c>
      <c r="R241" s="1077">
        <v>0</v>
      </c>
      <c r="S241" s="1077">
        <v>0</v>
      </c>
      <c r="T241" s="1077">
        <v>0</v>
      </c>
      <c r="U241" s="1077">
        <v>0</v>
      </c>
      <c r="V241" s="1077">
        <v>0</v>
      </c>
      <c r="W241" s="1077">
        <v>0</v>
      </c>
      <c r="X241" s="1077">
        <v>0</v>
      </c>
      <c r="Y241" s="1077">
        <v>0</v>
      </c>
      <c r="Z241" s="1077">
        <v>0</v>
      </c>
      <c r="AA241" s="1077">
        <v>0</v>
      </c>
      <c r="AB241" s="1077">
        <v>0</v>
      </c>
      <c r="AC241" s="1077">
        <v>0</v>
      </c>
      <c r="AD241" s="1077">
        <v>0</v>
      </c>
      <c r="AE241" s="1077">
        <v>0</v>
      </c>
      <c r="AF241" s="1077">
        <v>0</v>
      </c>
      <c r="AG241" s="1077">
        <v>0</v>
      </c>
      <c r="AH241" s="1077">
        <v>0</v>
      </c>
      <c r="AI241" s="1077">
        <v>0</v>
      </c>
      <c r="AJ241" s="1077">
        <v>0</v>
      </c>
      <c r="AK241" s="1077">
        <v>0</v>
      </c>
      <c r="AL241" s="1077">
        <v>0</v>
      </c>
      <c r="AM241" s="1077">
        <v>0</v>
      </c>
      <c r="AN241" s="1077">
        <v>0</v>
      </c>
      <c r="AO241" s="1077">
        <v>0</v>
      </c>
      <c r="AP241" s="1077">
        <v>0</v>
      </c>
      <c r="AQ241" s="1077">
        <v>0</v>
      </c>
      <c r="AR241" s="1077">
        <v>0</v>
      </c>
      <c r="AS241" s="1077">
        <v>0</v>
      </c>
      <c r="AT241" s="1077">
        <v>0</v>
      </c>
      <c r="AU241" s="1077">
        <v>0</v>
      </c>
      <c r="AV241" s="1077">
        <v>0</v>
      </c>
      <c r="AW241" s="1077">
        <v>0</v>
      </c>
      <c r="AX241" s="1077">
        <v>0</v>
      </c>
      <c r="AY241" s="1077" t="s">
        <v>1333</v>
      </c>
      <c r="AZ241" s="1077" t="s">
        <v>1333</v>
      </c>
      <c r="BA241" s="1077" t="s">
        <v>1333</v>
      </c>
      <c r="BB241" s="1077" t="s">
        <v>1333</v>
      </c>
      <c r="BC241" s="1077">
        <v>0</v>
      </c>
      <c r="BD241" s="1077">
        <v>0</v>
      </c>
      <c r="BE241" s="1077">
        <v>0</v>
      </c>
      <c r="BF241" s="1077">
        <v>0</v>
      </c>
      <c r="BG241" s="201" t="s">
        <v>1138</v>
      </c>
      <c r="BH241" s="201" t="s">
        <v>773</v>
      </c>
      <c r="BI241" s="93" t="s">
        <v>1245</v>
      </c>
      <c r="BJ241" s="364">
        <v>101</v>
      </c>
      <c r="BK241" s="441" t="s">
        <v>1180</v>
      </c>
      <c r="BL241" s="369"/>
      <c r="BM241" s="369" t="s">
        <v>792</v>
      </c>
      <c r="BN241" s="375"/>
      <c r="BO241" s="375"/>
      <c r="BP241" s="375"/>
      <c r="BQ241" s="375"/>
      <c r="BR241" s="375"/>
      <c r="BS241" s="375"/>
      <c r="BT241" s="375"/>
      <c r="BU241" s="375"/>
      <c r="BV241" s="375"/>
      <c r="BW241" s="375"/>
      <c r="BX241" s="375"/>
      <c r="BY241" s="375"/>
      <c r="BZ241" s="375"/>
      <c r="CA241" s="375"/>
      <c r="CB241" s="375"/>
      <c r="CC241" s="376"/>
      <c r="CD241" s="376"/>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320"/>
      <c r="DB241" s="320"/>
      <c r="DC241" s="43"/>
      <c r="DD241" s="377"/>
      <c r="DE241" s="43"/>
      <c r="DF241" s="43"/>
      <c r="DG241" s="43"/>
      <c r="DH241" s="43"/>
      <c r="DI241" s="43"/>
      <c r="DJ241" s="43"/>
      <c r="DK241" s="43"/>
      <c r="DL241" s="43"/>
      <c r="DM241" s="43"/>
      <c r="DN241" s="43"/>
      <c r="DO241" s="43"/>
      <c r="DP241" s="43"/>
      <c r="DQ241" s="43"/>
      <c r="DR241" s="43"/>
      <c r="DS241" s="43"/>
      <c r="DT241" s="43"/>
      <c r="DU241" s="43"/>
      <c r="DV241" s="43"/>
      <c r="DW241" s="43"/>
      <c r="DX241" s="43"/>
      <c r="DY241" s="43"/>
      <c r="DZ241" s="43"/>
      <c r="EA241" s="331"/>
      <c r="EB241" s="331"/>
      <c r="EC241" s="378"/>
      <c r="ED241" s="344"/>
      <c r="EE241" s="331"/>
      <c r="EF241" s="331"/>
      <c r="EG241" s="43"/>
    </row>
    <row r="242" spans="1:137" ht="15.75">
      <c r="A242" s="68" t="s">
        <v>455</v>
      </c>
      <c r="B242" s="198" t="s">
        <v>1289</v>
      </c>
      <c r="C242" s="68" t="s">
        <v>824</v>
      </c>
      <c r="D242" s="199" t="s">
        <v>1190</v>
      </c>
      <c r="E242" s="203" t="s">
        <v>1190</v>
      </c>
      <c r="F242" s="199" t="s">
        <v>1190</v>
      </c>
      <c r="G242" s="198" t="s">
        <v>1190</v>
      </c>
      <c r="H242" s="440" t="s">
        <v>1190</v>
      </c>
      <c r="I242" s="574" t="s">
        <v>1972</v>
      </c>
      <c r="J242" s="317" t="s">
        <v>1190</v>
      </c>
      <c r="K242" s="1077" t="s">
        <v>1190</v>
      </c>
      <c r="L242" s="1077" t="s">
        <v>1190</v>
      </c>
      <c r="M242" s="1077">
        <v>0</v>
      </c>
      <c r="N242" s="1077">
        <v>0</v>
      </c>
      <c r="O242" s="1077">
        <v>0</v>
      </c>
      <c r="P242" s="1077">
        <v>0</v>
      </c>
      <c r="Q242" s="1077">
        <v>0</v>
      </c>
      <c r="R242" s="1077">
        <v>0</v>
      </c>
      <c r="S242" s="1077">
        <v>0</v>
      </c>
      <c r="T242" s="1077">
        <v>0</v>
      </c>
      <c r="U242" s="1077">
        <v>0</v>
      </c>
      <c r="V242" s="1077">
        <v>0</v>
      </c>
      <c r="W242" s="1077">
        <v>0</v>
      </c>
      <c r="X242" s="1077">
        <v>0</v>
      </c>
      <c r="Y242" s="1077">
        <v>0</v>
      </c>
      <c r="Z242" s="1077">
        <v>0</v>
      </c>
      <c r="AA242" s="1077">
        <v>0</v>
      </c>
      <c r="AB242" s="1077">
        <v>0</v>
      </c>
      <c r="AC242" s="1077">
        <v>0</v>
      </c>
      <c r="AD242" s="1077">
        <v>0</v>
      </c>
      <c r="AE242" s="1077">
        <v>0</v>
      </c>
      <c r="AF242" s="1077">
        <v>0</v>
      </c>
      <c r="AG242" s="1077">
        <v>0</v>
      </c>
      <c r="AH242" s="1077">
        <v>0</v>
      </c>
      <c r="AI242" s="1077">
        <v>0</v>
      </c>
      <c r="AJ242" s="1077">
        <v>0</v>
      </c>
      <c r="AK242" s="1077">
        <v>0</v>
      </c>
      <c r="AL242" s="1077">
        <v>0</v>
      </c>
      <c r="AM242" s="1077">
        <v>0</v>
      </c>
      <c r="AN242" s="1077">
        <v>0</v>
      </c>
      <c r="AO242" s="1077">
        <v>0</v>
      </c>
      <c r="AP242" s="1077">
        <v>0</v>
      </c>
      <c r="AQ242" s="1077">
        <v>0</v>
      </c>
      <c r="AR242" s="1077">
        <v>0</v>
      </c>
      <c r="AS242" s="1077">
        <v>0</v>
      </c>
      <c r="AT242" s="1077">
        <v>0</v>
      </c>
      <c r="AU242" s="1077">
        <v>0</v>
      </c>
      <c r="AV242" s="1077">
        <v>0</v>
      </c>
      <c r="AW242" s="1077">
        <v>0</v>
      </c>
      <c r="AX242" s="1077">
        <v>0</v>
      </c>
      <c r="AY242" s="1077" t="s">
        <v>1333</v>
      </c>
      <c r="AZ242" s="1077" t="s">
        <v>1333</v>
      </c>
      <c r="BA242" s="1077" t="s">
        <v>1333</v>
      </c>
      <c r="BB242" s="1077" t="s">
        <v>1333</v>
      </c>
      <c r="BC242" s="1077">
        <v>0</v>
      </c>
      <c r="BD242" s="1077">
        <v>0</v>
      </c>
      <c r="BE242" s="1077">
        <v>0</v>
      </c>
      <c r="BF242" s="1077">
        <v>0</v>
      </c>
      <c r="BG242" s="201" t="s">
        <v>455</v>
      </c>
      <c r="BH242" s="201" t="s">
        <v>824</v>
      </c>
      <c r="BI242" s="93" t="s">
        <v>1245</v>
      </c>
      <c r="BJ242" s="364">
        <v>101</v>
      </c>
      <c r="BK242" s="441" t="s">
        <v>1180</v>
      </c>
      <c r="BL242" s="369"/>
      <c r="BM242" s="369" t="s">
        <v>792</v>
      </c>
      <c r="BN242" s="375"/>
      <c r="BO242" s="375"/>
      <c r="BP242" s="375"/>
      <c r="BQ242" s="375"/>
      <c r="BR242" s="375"/>
      <c r="BS242" s="375"/>
      <c r="BT242" s="375"/>
      <c r="BU242" s="375"/>
      <c r="BV242" s="375"/>
      <c r="BW242" s="375"/>
      <c r="BX242" s="375"/>
      <c r="BY242" s="375"/>
      <c r="BZ242" s="375"/>
      <c r="CA242" s="375"/>
      <c r="CB242" s="375"/>
      <c r="CC242" s="376"/>
      <c r="CD242" s="376"/>
      <c r="CE242" s="43"/>
      <c r="CF242" s="43"/>
      <c r="CG242" s="43"/>
      <c r="CH242" s="43"/>
      <c r="CI242" s="43"/>
      <c r="CJ242" s="43"/>
      <c r="CK242" s="43"/>
      <c r="CL242" s="43"/>
      <c r="CM242" s="43"/>
      <c r="CN242" s="43"/>
      <c r="CO242" s="43"/>
      <c r="CP242" s="43"/>
      <c r="CQ242" s="43"/>
      <c r="CR242" s="43"/>
      <c r="CS242" s="43"/>
      <c r="CT242" s="43"/>
      <c r="CU242" s="43"/>
      <c r="CV242" s="43"/>
      <c r="CW242" s="43"/>
      <c r="CX242" s="43"/>
      <c r="CY242" s="43"/>
      <c r="CZ242" s="43"/>
      <c r="DA242" s="320"/>
      <c r="DB242" s="320"/>
      <c r="DC242" s="43"/>
      <c r="DD242" s="382"/>
      <c r="DE242" s="43"/>
      <c r="DF242" s="43"/>
      <c r="DG242" s="43"/>
      <c r="DH242" s="43"/>
      <c r="DI242" s="43"/>
      <c r="DJ242" s="43"/>
      <c r="DK242" s="43"/>
      <c r="DL242" s="43"/>
      <c r="DM242" s="43"/>
      <c r="DN242" s="43"/>
      <c r="DO242" s="43"/>
      <c r="DP242" s="43"/>
      <c r="DQ242" s="43"/>
      <c r="DR242" s="43"/>
      <c r="DS242" s="43"/>
      <c r="DT242" s="43"/>
      <c r="DU242" s="43"/>
      <c r="DV242" s="43"/>
      <c r="DW242" s="43"/>
      <c r="DX242" s="43"/>
      <c r="DY242" s="43"/>
      <c r="DZ242" s="43"/>
      <c r="EA242" s="331"/>
      <c r="EB242" s="331"/>
      <c r="EC242" s="378"/>
      <c r="ED242" s="344"/>
      <c r="EE242" s="331"/>
      <c r="EF242" s="331"/>
      <c r="EG242" s="43"/>
    </row>
    <row r="243" spans="1:137" ht="15.75">
      <c r="A243" s="68" t="s">
        <v>95</v>
      </c>
      <c r="B243" s="198" t="s">
        <v>1289</v>
      </c>
      <c r="C243" s="68" t="s">
        <v>823</v>
      </c>
      <c r="D243" s="199" t="s">
        <v>1190</v>
      </c>
      <c r="E243" s="203" t="s">
        <v>1190</v>
      </c>
      <c r="F243" s="199" t="s">
        <v>1190</v>
      </c>
      <c r="G243" s="198" t="s">
        <v>1190</v>
      </c>
      <c r="H243" s="440" t="s">
        <v>1190</v>
      </c>
      <c r="I243" s="574" t="s">
        <v>1332</v>
      </c>
      <c r="J243" s="317" t="s">
        <v>1190</v>
      </c>
      <c r="K243" s="1077" t="s">
        <v>1190</v>
      </c>
      <c r="L243" s="1077" t="s">
        <v>1190</v>
      </c>
      <c r="M243" s="1077">
        <v>0</v>
      </c>
      <c r="N243" s="1077">
        <v>0</v>
      </c>
      <c r="O243" s="1077">
        <v>0</v>
      </c>
      <c r="P243" s="1077">
        <v>0</v>
      </c>
      <c r="Q243" s="1077">
        <v>0</v>
      </c>
      <c r="R243" s="1077">
        <v>0</v>
      </c>
      <c r="S243" s="1077">
        <v>0</v>
      </c>
      <c r="T243" s="1077">
        <v>0</v>
      </c>
      <c r="U243" s="1077">
        <v>0</v>
      </c>
      <c r="V243" s="1077">
        <v>0</v>
      </c>
      <c r="W243" s="1077">
        <v>0</v>
      </c>
      <c r="X243" s="1077">
        <v>0</v>
      </c>
      <c r="Y243" s="1077">
        <v>0</v>
      </c>
      <c r="Z243" s="1077">
        <v>0</v>
      </c>
      <c r="AA243" s="1077">
        <v>0</v>
      </c>
      <c r="AB243" s="1077">
        <v>0</v>
      </c>
      <c r="AC243" s="1077">
        <v>0</v>
      </c>
      <c r="AD243" s="1077">
        <v>0</v>
      </c>
      <c r="AE243" s="1077">
        <v>0</v>
      </c>
      <c r="AF243" s="1077">
        <v>0</v>
      </c>
      <c r="AG243" s="1077">
        <v>0</v>
      </c>
      <c r="AH243" s="1077">
        <v>0</v>
      </c>
      <c r="AI243" s="1077">
        <v>0</v>
      </c>
      <c r="AJ243" s="1077">
        <v>0</v>
      </c>
      <c r="AK243" s="1077">
        <v>0</v>
      </c>
      <c r="AL243" s="1077">
        <v>0</v>
      </c>
      <c r="AM243" s="1077">
        <v>0</v>
      </c>
      <c r="AN243" s="1077">
        <v>0</v>
      </c>
      <c r="AO243" s="1077">
        <v>0</v>
      </c>
      <c r="AP243" s="1077">
        <v>0</v>
      </c>
      <c r="AQ243" s="1077">
        <v>0</v>
      </c>
      <c r="AR243" s="1077">
        <v>0</v>
      </c>
      <c r="AS243" s="1077">
        <v>0</v>
      </c>
      <c r="AT243" s="1077">
        <v>0</v>
      </c>
      <c r="AU243" s="1077">
        <v>0</v>
      </c>
      <c r="AV243" s="1077">
        <v>0</v>
      </c>
      <c r="AW243" s="1077">
        <v>0</v>
      </c>
      <c r="AX243" s="1077">
        <v>0</v>
      </c>
      <c r="AY243" s="1077" t="s">
        <v>1333</v>
      </c>
      <c r="AZ243" s="1077" t="s">
        <v>1333</v>
      </c>
      <c r="BA243" s="1077" t="s">
        <v>1333</v>
      </c>
      <c r="BB243" s="1077" t="s">
        <v>1333</v>
      </c>
      <c r="BC243" s="1077">
        <v>0</v>
      </c>
      <c r="BD243" s="1077">
        <v>0</v>
      </c>
      <c r="BE243" s="1077">
        <v>0</v>
      </c>
      <c r="BF243" s="1077">
        <v>0</v>
      </c>
      <c r="BG243" s="201" t="s">
        <v>95</v>
      </c>
      <c r="BH243" s="201" t="s">
        <v>1205</v>
      </c>
      <c r="BI243" s="93" t="s">
        <v>1245</v>
      </c>
      <c r="BJ243" s="364">
        <v>101</v>
      </c>
      <c r="BK243" s="441" t="s">
        <v>1179</v>
      </c>
      <c r="BL243" s="369"/>
      <c r="BM243" s="369" t="s">
        <v>792</v>
      </c>
      <c r="BN243" s="375"/>
      <c r="BO243" s="375"/>
      <c r="BP243" s="375"/>
      <c r="BQ243" s="375"/>
      <c r="BR243" s="375"/>
      <c r="BS243" s="375"/>
      <c r="BT243" s="375"/>
      <c r="BU243" s="375"/>
      <c r="BV243" s="375"/>
      <c r="BW243" s="375"/>
      <c r="BX243" s="375"/>
      <c r="BY243" s="375"/>
      <c r="BZ243" s="375"/>
      <c r="CA243" s="375"/>
      <c r="CB243" s="375"/>
      <c r="CC243" s="376"/>
      <c r="CD243" s="376"/>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320"/>
      <c r="DB243" s="320"/>
      <c r="DC243" s="43"/>
      <c r="DD243" s="379"/>
      <c r="DE243" s="43"/>
      <c r="DF243" s="43"/>
      <c r="DG243" s="43"/>
      <c r="DH243" s="43"/>
      <c r="DI243" s="43"/>
      <c r="DJ243" s="43"/>
      <c r="DK243" s="43"/>
      <c r="DL243" s="43"/>
      <c r="DM243" s="43"/>
      <c r="DN243" s="43"/>
      <c r="DO243" s="43"/>
      <c r="DP243" s="43"/>
      <c r="DQ243" s="43"/>
      <c r="DR243" s="43"/>
      <c r="DS243" s="43"/>
      <c r="DT243" s="43"/>
      <c r="DU243" s="43"/>
      <c r="DV243" s="43"/>
      <c r="DW243" s="43"/>
      <c r="DX243" s="43"/>
      <c r="DY243" s="43"/>
      <c r="DZ243" s="43"/>
      <c r="EA243" s="331"/>
      <c r="EB243" s="331"/>
      <c r="EC243" s="378"/>
      <c r="ED243" s="344"/>
      <c r="EE243" s="331"/>
      <c r="EF243" s="331"/>
      <c r="EG243" s="43"/>
    </row>
    <row r="244" spans="1:137" ht="15.75">
      <c r="A244" s="68" t="s">
        <v>436</v>
      </c>
      <c r="B244" s="198" t="s">
        <v>1289</v>
      </c>
      <c r="C244" s="68" t="s">
        <v>646</v>
      </c>
      <c r="D244" s="199" t="s">
        <v>1190</v>
      </c>
      <c r="E244" s="203" t="s">
        <v>1190</v>
      </c>
      <c r="F244" s="199" t="s">
        <v>1190</v>
      </c>
      <c r="G244" s="198" t="s">
        <v>1332</v>
      </c>
      <c r="H244" s="440" t="s">
        <v>1332</v>
      </c>
      <c r="I244" s="574" t="s">
        <v>1972</v>
      </c>
      <c r="J244" s="317" t="s">
        <v>1332</v>
      </c>
      <c r="K244" s="1077" t="s">
        <v>1190</v>
      </c>
      <c r="L244" s="1077" t="s">
        <v>1190</v>
      </c>
      <c r="M244" s="1077">
        <v>0</v>
      </c>
      <c r="N244" s="1077">
        <v>0</v>
      </c>
      <c r="O244" s="1077">
        <v>0</v>
      </c>
      <c r="P244" s="1077">
        <v>0</v>
      </c>
      <c r="Q244" s="1077">
        <v>0</v>
      </c>
      <c r="R244" s="1077">
        <v>0</v>
      </c>
      <c r="S244" s="1077">
        <v>0</v>
      </c>
      <c r="T244" s="1077">
        <v>0</v>
      </c>
      <c r="U244" s="1077">
        <v>0</v>
      </c>
      <c r="V244" s="1077">
        <v>0</v>
      </c>
      <c r="W244" s="1077">
        <v>0</v>
      </c>
      <c r="X244" s="1077">
        <v>0</v>
      </c>
      <c r="Y244" s="1077">
        <v>0</v>
      </c>
      <c r="Z244" s="1077">
        <v>0</v>
      </c>
      <c r="AA244" s="1077">
        <v>0</v>
      </c>
      <c r="AB244" s="1077">
        <v>0</v>
      </c>
      <c r="AC244" s="1077">
        <v>0</v>
      </c>
      <c r="AD244" s="1077">
        <v>0</v>
      </c>
      <c r="AE244" s="1077">
        <v>0</v>
      </c>
      <c r="AF244" s="1077">
        <v>0</v>
      </c>
      <c r="AG244" s="1077">
        <v>0</v>
      </c>
      <c r="AH244" s="1077">
        <v>0</v>
      </c>
      <c r="AI244" s="1077">
        <v>0</v>
      </c>
      <c r="AJ244" s="1077">
        <v>0</v>
      </c>
      <c r="AK244" s="1077">
        <v>0</v>
      </c>
      <c r="AL244" s="1077">
        <v>0</v>
      </c>
      <c r="AM244" s="1077">
        <v>0</v>
      </c>
      <c r="AN244" s="1077">
        <v>0</v>
      </c>
      <c r="AO244" s="1077">
        <v>0</v>
      </c>
      <c r="AP244" s="1077">
        <v>0</v>
      </c>
      <c r="AQ244" s="1077">
        <v>0</v>
      </c>
      <c r="AR244" s="1077">
        <v>0</v>
      </c>
      <c r="AS244" s="1077">
        <v>0</v>
      </c>
      <c r="AT244" s="1077">
        <v>0</v>
      </c>
      <c r="AU244" s="1077">
        <v>0</v>
      </c>
      <c r="AV244" s="1077">
        <v>0</v>
      </c>
      <c r="AW244" s="1077">
        <v>0</v>
      </c>
      <c r="AX244" s="1077">
        <v>0</v>
      </c>
      <c r="AY244" s="1077" t="s">
        <v>1333</v>
      </c>
      <c r="AZ244" s="1077" t="s">
        <v>1333</v>
      </c>
      <c r="BA244" s="1077" t="s">
        <v>1333</v>
      </c>
      <c r="BB244" s="1077" t="s">
        <v>1333</v>
      </c>
      <c r="BC244" s="1077">
        <v>0</v>
      </c>
      <c r="BD244" s="1077">
        <v>0</v>
      </c>
      <c r="BE244" s="1077">
        <v>0</v>
      </c>
      <c r="BF244" s="1077">
        <v>0</v>
      </c>
      <c r="BG244" s="201" t="s">
        <v>436</v>
      </c>
      <c r="BH244" s="201" t="s">
        <v>725</v>
      </c>
      <c r="BI244" s="93" t="s">
        <v>1245</v>
      </c>
      <c r="BJ244" s="364">
        <v>101</v>
      </c>
      <c r="BK244" s="441" t="s">
        <v>882</v>
      </c>
      <c r="BL244" s="369"/>
      <c r="BM244" s="369" t="s">
        <v>792</v>
      </c>
      <c r="BN244" s="375"/>
      <c r="BO244" s="375"/>
      <c r="BP244" s="375"/>
      <c r="BQ244" s="375"/>
      <c r="BR244" s="375"/>
      <c r="BS244" s="375"/>
      <c r="BT244" s="375"/>
      <c r="BU244" s="375"/>
      <c r="BV244" s="375"/>
      <c r="BW244" s="375"/>
      <c r="BX244" s="375"/>
      <c r="BY244" s="375"/>
      <c r="BZ244" s="375"/>
      <c r="CA244" s="375"/>
      <c r="CB244" s="375"/>
      <c r="CC244" s="376"/>
      <c r="CD244" s="376"/>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320"/>
      <c r="DB244" s="320"/>
      <c r="DC244" s="43"/>
      <c r="DD244" s="379"/>
      <c r="DE244" s="43"/>
      <c r="DF244" s="43"/>
      <c r="DG244" s="43"/>
      <c r="DH244" s="43"/>
      <c r="DI244" s="43"/>
      <c r="DJ244" s="43"/>
      <c r="DK244" s="43"/>
      <c r="DL244" s="43"/>
      <c r="DM244" s="43"/>
      <c r="DN244" s="43"/>
      <c r="DO244" s="43"/>
      <c r="DP244" s="43"/>
      <c r="DQ244" s="43"/>
      <c r="DR244" s="43"/>
      <c r="DS244" s="43"/>
      <c r="DT244" s="43"/>
      <c r="DU244" s="43"/>
      <c r="DV244" s="43"/>
      <c r="DW244" s="43"/>
      <c r="DX244" s="43"/>
      <c r="DY244" s="43"/>
      <c r="DZ244" s="43"/>
      <c r="EA244" s="331"/>
      <c r="EB244" s="331"/>
      <c r="EC244" s="378"/>
      <c r="ED244" s="344"/>
      <c r="EE244" s="331"/>
      <c r="EF244" s="331"/>
      <c r="EG244" s="43"/>
    </row>
    <row r="245" spans="1:137" ht="15.75">
      <c r="A245" s="68" t="s">
        <v>272</v>
      </c>
      <c r="B245" s="239" t="s">
        <v>1289</v>
      </c>
      <c r="C245" s="68" t="s">
        <v>678</v>
      </c>
      <c r="D245" s="199" t="s">
        <v>1190</v>
      </c>
      <c r="E245" s="203" t="s">
        <v>1190</v>
      </c>
      <c r="F245" s="199">
        <v>100</v>
      </c>
      <c r="G245" s="198">
        <v>100</v>
      </c>
      <c r="H245" s="440" t="s">
        <v>1332</v>
      </c>
      <c r="I245" s="574" t="s">
        <v>1972</v>
      </c>
      <c r="J245" s="317" t="s">
        <v>1190</v>
      </c>
      <c r="K245" s="1077" t="s">
        <v>1190</v>
      </c>
      <c r="L245" s="1077" t="s">
        <v>1190</v>
      </c>
      <c r="M245" s="1077">
        <v>0</v>
      </c>
      <c r="N245" s="1077">
        <v>0</v>
      </c>
      <c r="O245" s="1077">
        <v>0</v>
      </c>
      <c r="P245" s="1077">
        <v>0</v>
      </c>
      <c r="Q245" s="1077">
        <v>0</v>
      </c>
      <c r="R245" s="1077">
        <v>0</v>
      </c>
      <c r="S245" s="1077">
        <v>0</v>
      </c>
      <c r="T245" s="1077">
        <v>0</v>
      </c>
      <c r="U245" s="1077">
        <v>0</v>
      </c>
      <c r="V245" s="1077">
        <v>0</v>
      </c>
      <c r="W245" s="1077">
        <v>0</v>
      </c>
      <c r="X245" s="1077">
        <v>0</v>
      </c>
      <c r="Y245" s="1077">
        <v>0</v>
      </c>
      <c r="Z245" s="1077">
        <v>0</v>
      </c>
      <c r="AA245" s="1077">
        <v>0</v>
      </c>
      <c r="AB245" s="1077">
        <v>0</v>
      </c>
      <c r="AC245" s="1077">
        <v>0</v>
      </c>
      <c r="AD245" s="1077">
        <v>0</v>
      </c>
      <c r="AE245" s="1077">
        <v>0</v>
      </c>
      <c r="AF245" s="1077">
        <v>0</v>
      </c>
      <c r="AG245" s="1077">
        <v>0</v>
      </c>
      <c r="AH245" s="1077">
        <v>0</v>
      </c>
      <c r="AI245" s="1077">
        <v>0</v>
      </c>
      <c r="AJ245" s="1077">
        <v>0</v>
      </c>
      <c r="AK245" s="1077">
        <v>0</v>
      </c>
      <c r="AL245" s="1077">
        <v>0</v>
      </c>
      <c r="AM245" s="1077">
        <v>0</v>
      </c>
      <c r="AN245" s="1077">
        <v>0</v>
      </c>
      <c r="AO245" s="1077">
        <v>0</v>
      </c>
      <c r="AP245" s="1077">
        <v>0</v>
      </c>
      <c r="AQ245" s="1077">
        <v>0</v>
      </c>
      <c r="AR245" s="1077">
        <v>0</v>
      </c>
      <c r="AS245" s="1077">
        <v>0</v>
      </c>
      <c r="AT245" s="1077">
        <v>0</v>
      </c>
      <c r="AU245" s="1077">
        <v>0</v>
      </c>
      <c r="AV245" s="1077">
        <v>0</v>
      </c>
      <c r="AW245" s="1077">
        <v>0</v>
      </c>
      <c r="AX245" s="1077">
        <v>0</v>
      </c>
      <c r="AY245" s="1077" t="s">
        <v>1333</v>
      </c>
      <c r="AZ245" s="1077" t="s">
        <v>1333</v>
      </c>
      <c r="BA245" s="1077" t="s">
        <v>1333</v>
      </c>
      <c r="BB245" s="1077" t="s">
        <v>1333</v>
      </c>
      <c r="BC245" s="1077">
        <v>0</v>
      </c>
      <c r="BD245" s="1077">
        <v>0</v>
      </c>
      <c r="BE245" s="1077">
        <v>0</v>
      </c>
      <c r="BF245" s="1077">
        <v>0</v>
      </c>
      <c r="BG245" s="201" t="s">
        <v>272</v>
      </c>
      <c r="BH245" s="201" t="s">
        <v>678</v>
      </c>
      <c r="BI245" s="93" t="s">
        <v>1245</v>
      </c>
      <c r="BJ245" s="364">
        <v>101</v>
      </c>
      <c r="BK245" s="441" t="s">
        <v>1179</v>
      </c>
      <c r="BL245" s="369"/>
      <c r="BM245" s="369" t="s">
        <v>792</v>
      </c>
      <c r="BN245" s="469"/>
      <c r="BO245" s="469"/>
      <c r="BP245" s="469"/>
      <c r="BQ245" s="469"/>
      <c r="BR245" s="469"/>
      <c r="BS245" s="469"/>
      <c r="BT245" s="469"/>
      <c r="BU245" s="469"/>
      <c r="BV245" s="469"/>
      <c r="BW245" s="469"/>
      <c r="BX245" s="469"/>
      <c r="BY245" s="469"/>
      <c r="BZ245" s="469"/>
      <c r="CA245" s="469"/>
      <c r="CB245" s="469"/>
      <c r="CC245" s="470"/>
      <c r="CD245" s="470"/>
      <c r="CE245" s="463"/>
      <c r="CF245" s="463"/>
      <c r="CG245" s="463"/>
      <c r="CH245" s="463"/>
      <c r="CI245" s="463"/>
      <c r="CJ245" s="463"/>
      <c r="CK245" s="463"/>
      <c r="CL245" s="463"/>
      <c r="CM245" s="463"/>
      <c r="CN245" s="463"/>
      <c r="CO245" s="463"/>
      <c r="CP245" s="463"/>
      <c r="CQ245" s="463"/>
      <c r="CR245" s="463"/>
      <c r="CS245" s="463"/>
      <c r="CT245" s="463"/>
      <c r="CU245" s="463"/>
      <c r="CV245" s="463"/>
      <c r="CW245" s="463"/>
      <c r="CX245" s="463"/>
      <c r="CY245" s="463"/>
      <c r="CZ245" s="463"/>
      <c r="DA245" s="471"/>
      <c r="DB245" s="471"/>
      <c r="DC245" s="463"/>
      <c r="DD245" s="476"/>
      <c r="DE245" s="463"/>
      <c r="DF245" s="463"/>
      <c r="DG245" s="463"/>
      <c r="DH245" s="463"/>
      <c r="DI245" s="463"/>
      <c r="DJ245" s="463"/>
      <c r="DK245" s="463"/>
      <c r="DL245" s="463"/>
      <c r="DM245" s="463"/>
      <c r="DN245" s="463"/>
      <c r="DO245" s="463"/>
      <c r="DP245" s="463"/>
      <c r="DQ245" s="463"/>
      <c r="DR245" s="463"/>
      <c r="DS245" s="463"/>
      <c r="DT245" s="463"/>
      <c r="DU245" s="463"/>
      <c r="DV245" s="463"/>
      <c r="DW245" s="463"/>
      <c r="DX245" s="463"/>
      <c r="DY245" s="463"/>
      <c r="DZ245" s="463"/>
      <c r="EA245" s="473"/>
      <c r="EB245" s="473"/>
      <c r="EC245" s="474"/>
      <c r="ED245" s="475"/>
      <c r="EE245" s="473"/>
      <c r="EF245" s="473"/>
      <c r="EG245" s="463"/>
    </row>
    <row r="246" spans="1:137" ht="15.75">
      <c r="A246" s="202" t="s">
        <v>418</v>
      </c>
      <c r="B246" s="198" t="s">
        <v>1289</v>
      </c>
      <c r="C246" s="68" t="s">
        <v>624</v>
      </c>
      <c r="D246" s="199" t="s">
        <v>1190</v>
      </c>
      <c r="E246" s="203" t="s">
        <v>1190</v>
      </c>
      <c r="F246" s="199" t="s">
        <v>1190</v>
      </c>
      <c r="G246" s="198" t="s">
        <v>1190</v>
      </c>
      <c r="H246" s="440" t="s">
        <v>1190</v>
      </c>
      <c r="I246" s="574" t="s">
        <v>1972</v>
      </c>
      <c r="J246" s="317" t="s">
        <v>1190</v>
      </c>
      <c r="K246" s="1077" t="s">
        <v>1190</v>
      </c>
      <c r="L246" s="1077" t="s">
        <v>1190</v>
      </c>
      <c r="M246" s="1077">
        <v>0</v>
      </c>
      <c r="N246" s="1077">
        <v>0</v>
      </c>
      <c r="O246" s="1077">
        <v>0</v>
      </c>
      <c r="P246" s="1077">
        <v>0</v>
      </c>
      <c r="Q246" s="1077">
        <v>0</v>
      </c>
      <c r="R246" s="1077">
        <v>0</v>
      </c>
      <c r="S246" s="1077">
        <v>0</v>
      </c>
      <c r="T246" s="1077">
        <v>0</v>
      </c>
      <c r="U246" s="1077">
        <v>0</v>
      </c>
      <c r="V246" s="1077">
        <v>0</v>
      </c>
      <c r="W246" s="1077">
        <v>0</v>
      </c>
      <c r="X246" s="1077">
        <v>0</v>
      </c>
      <c r="Y246" s="1077">
        <v>0</v>
      </c>
      <c r="Z246" s="1077">
        <v>0</v>
      </c>
      <c r="AA246" s="1077">
        <v>0</v>
      </c>
      <c r="AB246" s="1077">
        <v>0</v>
      </c>
      <c r="AC246" s="1077">
        <v>0</v>
      </c>
      <c r="AD246" s="1077">
        <v>0</v>
      </c>
      <c r="AE246" s="1077">
        <v>0</v>
      </c>
      <c r="AF246" s="1077">
        <v>0</v>
      </c>
      <c r="AG246" s="1077">
        <v>0</v>
      </c>
      <c r="AH246" s="1077">
        <v>0</v>
      </c>
      <c r="AI246" s="1077">
        <v>0</v>
      </c>
      <c r="AJ246" s="1077">
        <v>0</v>
      </c>
      <c r="AK246" s="1077">
        <v>0</v>
      </c>
      <c r="AL246" s="1077">
        <v>0</v>
      </c>
      <c r="AM246" s="1077">
        <v>0</v>
      </c>
      <c r="AN246" s="1077">
        <v>0</v>
      </c>
      <c r="AO246" s="1077">
        <v>0</v>
      </c>
      <c r="AP246" s="1077">
        <v>0</v>
      </c>
      <c r="AQ246" s="1077">
        <v>0</v>
      </c>
      <c r="AR246" s="1077">
        <v>0</v>
      </c>
      <c r="AS246" s="1077">
        <v>0</v>
      </c>
      <c r="AT246" s="1077">
        <v>0</v>
      </c>
      <c r="AU246" s="1077">
        <v>0</v>
      </c>
      <c r="AV246" s="1077">
        <v>0</v>
      </c>
      <c r="AW246" s="1077">
        <v>0</v>
      </c>
      <c r="AX246" s="1077">
        <v>0</v>
      </c>
      <c r="AY246" s="1077" t="s">
        <v>1333</v>
      </c>
      <c r="AZ246" s="1077" t="s">
        <v>1333</v>
      </c>
      <c r="BA246" s="1077" t="s">
        <v>1333</v>
      </c>
      <c r="BB246" s="1077" t="s">
        <v>1333</v>
      </c>
      <c r="BC246" s="1077">
        <v>0</v>
      </c>
      <c r="BD246" s="1077">
        <v>0</v>
      </c>
      <c r="BE246" s="1077">
        <v>0</v>
      </c>
      <c r="BF246" s="1077">
        <v>0</v>
      </c>
      <c r="BG246" s="201" t="s">
        <v>418</v>
      </c>
      <c r="BH246" s="201" t="s">
        <v>624</v>
      </c>
      <c r="BI246" s="93" t="s">
        <v>1245</v>
      </c>
      <c r="BJ246" s="364">
        <v>101</v>
      </c>
      <c r="BK246" s="441" t="s">
        <v>882</v>
      </c>
      <c r="BL246" s="369"/>
      <c r="BM246" s="369" t="s">
        <v>792</v>
      </c>
      <c r="BN246" s="375"/>
      <c r="BO246" s="375"/>
      <c r="BP246" s="375"/>
      <c r="BQ246" s="375"/>
      <c r="BR246" s="375"/>
      <c r="BS246" s="375"/>
      <c r="BT246" s="375"/>
      <c r="BU246" s="375"/>
      <c r="BV246" s="375"/>
      <c r="BW246" s="375"/>
      <c r="BX246" s="375"/>
      <c r="BY246" s="375"/>
      <c r="BZ246" s="375"/>
      <c r="CA246" s="375"/>
      <c r="CB246" s="375"/>
      <c r="CC246" s="376"/>
      <c r="CD246" s="376"/>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320"/>
      <c r="DB246" s="320"/>
      <c r="DC246" s="43"/>
      <c r="DD246" s="377"/>
      <c r="DE246" s="43"/>
      <c r="DF246" s="43"/>
      <c r="DG246" s="43"/>
      <c r="DH246" s="43"/>
      <c r="DI246" s="43"/>
      <c r="DJ246" s="43"/>
      <c r="DK246" s="43"/>
      <c r="DL246" s="43"/>
      <c r="DM246" s="43"/>
      <c r="DN246" s="43"/>
      <c r="DO246" s="43"/>
      <c r="DP246" s="43"/>
      <c r="DQ246" s="43"/>
      <c r="DR246" s="43"/>
      <c r="DS246" s="43"/>
      <c r="DT246" s="43"/>
      <c r="DU246" s="43"/>
      <c r="DV246" s="43"/>
      <c r="DW246" s="43"/>
      <c r="DX246" s="43"/>
      <c r="DY246" s="43"/>
      <c r="DZ246" s="43"/>
      <c r="EA246" s="331"/>
      <c r="EB246" s="331"/>
      <c r="EC246" s="378"/>
      <c r="ED246" s="344"/>
      <c r="EE246" s="331"/>
      <c r="EF246" s="331"/>
      <c r="EG246" s="43"/>
    </row>
    <row r="247" spans="1:137" ht="15.75">
      <c r="A247" s="68" t="s">
        <v>126</v>
      </c>
      <c r="B247" s="198" t="s">
        <v>1296</v>
      </c>
      <c r="C247" s="68" t="s">
        <v>814</v>
      </c>
      <c r="D247" s="199">
        <v>100</v>
      </c>
      <c r="E247" s="247">
        <v>100</v>
      </c>
      <c r="F247" s="199">
        <v>100</v>
      </c>
      <c r="G247" s="198" t="s">
        <v>1332</v>
      </c>
      <c r="H247" s="440" t="s">
        <v>1332</v>
      </c>
      <c r="I247" s="574" t="s">
        <v>1410</v>
      </c>
      <c r="J247" s="317" t="s">
        <v>1332</v>
      </c>
      <c r="K247" s="1077">
        <v>100</v>
      </c>
      <c r="L247" s="1077" t="s">
        <v>1332</v>
      </c>
      <c r="M247" s="1077">
        <v>1</v>
      </c>
      <c r="N247" s="1077">
        <v>17</v>
      </c>
      <c r="O247" s="1077">
        <v>14</v>
      </c>
      <c r="P247" s="1077">
        <v>3</v>
      </c>
      <c r="Q247" s="1077">
        <v>17</v>
      </c>
      <c r="R247" s="1077">
        <v>0</v>
      </c>
      <c r="S247" s="1077">
        <v>0</v>
      </c>
      <c r="T247" s="1077">
        <v>0</v>
      </c>
      <c r="U247" s="1077">
        <v>0</v>
      </c>
      <c r="V247" s="1077">
        <v>0</v>
      </c>
      <c r="W247" s="1077">
        <v>0</v>
      </c>
      <c r="X247" s="1077">
        <v>0</v>
      </c>
      <c r="Y247" s="1077">
        <v>0</v>
      </c>
      <c r="Z247" s="1077">
        <v>0</v>
      </c>
      <c r="AA247" s="1077">
        <v>0</v>
      </c>
      <c r="AB247" s="1077">
        <v>0</v>
      </c>
      <c r="AC247" s="1077">
        <v>0</v>
      </c>
      <c r="AD247" s="1077">
        <v>0</v>
      </c>
      <c r="AE247" s="1077">
        <v>0</v>
      </c>
      <c r="AF247" s="1077">
        <v>0</v>
      </c>
      <c r="AG247" s="1077">
        <v>0</v>
      </c>
      <c r="AH247" s="1077">
        <v>0</v>
      </c>
      <c r="AI247" s="1077">
        <v>0</v>
      </c>
      <c r="AJ247" s="1077">
        <v>0</v>
      </c>
      <c r="AK247" s="1077">
        <v>0</v>
      </c>
      <c r="AL247" s="1077">
        <v>0</v>
      </c>
      <c r="AM247" s="1077">
        <v>0</v>
      </c>
      <c r="AN247" s="1077">
        <v>0</v>
      </c>
      <c r="AO247" s="1077">
        <v>0</v>
      </c>
      <c r="AP247" s="1077">
        <v>0</v>
      </c>
      <c r="AQ247" s="1077">
        <v>0</v>
      </c>
      <c r="AR247" s="1077">
        <v>0</v>
      </c>
      <c r="AS247" s="1077">
        <v>0</v>
      </c>
      <c r="AT247" s="1077">
        <v>0</v>
      </c>
      <c r="AU247" s="1077">
        <v>0</v>
      </c>
      <c r="AV247" s="1077">
        <v>0</v>
      </c>
      <c r="AW247" s="1077">
        <v>0</v>
      </c>
      <c r="AX247" s="1077">
        <v>0</v>
      </c>
      <c r="AY247" s="1077" t="s">
        <v>1333</v>
      </c>
      <c r="AZ247" s="1077" t="s">
        <v>1333</v>
      </c>
      <c r="BA247" s="1077" t="s">
        <v>1333</v>
      </c>
      <c r="BB247" s="1077" t="s">
        <v>1333</v>
      </c>
      <c r="BC247" s="1077">
        <v>0</v>
      </c>
      <c r="BD247" s="1077">
        <v>0</v>
      </c>
      <c r="BE247" s="1077">
        <v>0</v>
      </c>
      <c r="BF247" s="1077">
        <v>0</v>
      </c>
      <c r="BG247" s="201" t="s">
        <v>126</v>
      </c>
      <c r="BH247" s="201" t="s">
        <v>814</v>
      </c>
      <c r="BI247" s="93" t="s">
        <v>1263</v>
      </c>
      <c r="BJ247" s="364">
        <v>113</v>
      </c>
      <c r="BK247" s="441" t="s">
        <v>1181</v>
      </c>
      <c r="BL247" s="1554"/>
      <c r="BM247" s="369" t="s">
        <v>792</v>
      </c>
      <c r="BN247" s="375"/>
      <c r="BO247" s="375"/>
      <c r="BP247" s="375"/>
      <c r="BQ247" s="375"/>
      <c r="BR247" s="375"/>
      <c r="BS247" s="375"/>
      <c r="BT247" s="375"/>
      <c r="BU247" s="375"/>
      <c r="BV247" s="375"/>
      <c r="BW247" s="375"/>
      <c r="BX247" s="375"/>
      <c r="BY247" s="375"/>
      <c r="BZ247" s="375"/>
      <c r="CA247" s="375"/>
      <c r="CB247" s="375"/>
      <c r="CC247" s="376"/>
      <c r="CD247" s="376"/>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320"/>
      <c r="DB247" s="320"/>
      <c r="DC247" s="43"/>
      <c r="DD247" s="394"/>
      <c r="DE247" s="43"/>
      <c r="DF247" s="43"/>
      <c r="DG247" s="43"/>
      <c r="DH247" s="43"/>
      <c r="DI247" s="43"/>
      <c r="DJ247" s="43"/>
      <c r="DK247" s="43"/>
      <c r="DL247" s="43"/>
      <c r="DM247" s="43"/>
      <c r="DN247" s="43"/>
      <c r="DO247" s="43"/>
      <c r="DP247" s="43"/>
      <c r="DQ247" s="43"/>
      <c r="DR247" s="43"/>
      <c r="DS247" s="43"/>
      <c r="DT247" s="43"/>
      <c r="DU247" s="43"/>
      <c r="DV247" s="43"/>
      <c r="DW247" s="43"/>
      <c r="DX247" s="43"/>
      <c r="DY247" s="43"/>
      <c r="DZ247" s="43"/>
      <c r="EA247" s="331"/>
      <c r="EB247" s="331"/>
      <c r="EC247" s="378"/>
      <c r="ED247" s="344"/>
      <c r="EE247" s="331"/>
      <c r="EF247" s="331"/>
      <c r="EG247" s="43"/>
    </row>
    <row r="248" spans="1:137" ht="15.75">
      <c r="A248" s="206" t="s">
        <v>270</v>
      </c>
      <c r="B248" s="325" t="s">
        <v>1296</v>
      </c>
      <c r="C248" s="206" t="s">
        <v>677</v>
      </c>
      <c r="D248" s="465">
        <v>68.180000000000007</v>
      </c>
      <c r="E248" s="459">
        <v>45.45</v>
      </c>
      <c r="F248" s="465">
        <v>54.5</v>
      </c>
      <c r="G248" s="325" t="s">
        <v>1412</v>
      </c>
      <c r="H248" s="467" t="s">
        <v>1410</v>
      </c>
      <c r="I248" s="574" t="s">
        <v>1981</v>
      </c>
      <c r="J248" s="317" t="s">
        <v>2312</v>
      </c>
      <c r="K248" s="1077">
        <v>100</v>
      </c>
      <c r="L248" s="1077" t="s">
        <v>3063</v>
      </c>
      <c r="M248" s="1077">
        <v>0</v>
      </c>
      <c r="N248" s="1077">
        <v>56</v>
      </c>
      <c r="O248" s="1077">
        <v>42</v>
      </c>
      <c r="P248" s="1077">
        <v>12</v>
      </c>
      <c r="Q248" s="1077">
        <v>54</v>
      </c>
      <c r="R248" s="1077">
        <v>0</v>
      </c>
      <c r="S248" s="1077">
        <v>0</v>
      </c>
      <c r="T248" s="1077">
        <v>0</v>
      </c>
      <c r="U248" s="1077">
        <v>0</v>
      </c>
      <c r="V248" s="1077">
        <v>0</v>
      </c>
      <c r="W248" s="1077">
        <v>0</v>
      </c>
      <c r="X248" s="1077">
        <v>0</v>
      </c>
      <c r="Y248" s="1077">
        <v>0</v>
      </c>
      <c r="Z248" s="1077">
        <v>2</v>
      </c>
      <c r="AA248" s="1077">
        <v>0</v>
      </c>
      <c r="AB248" s="1077">
        <v>0</v>
      </c>
      <c r="AC248" s="1077">
        <v>0</v>
      </c>
      <c r="AD248" s="1077">
        <v>0</v>
      </c>
      <c r="AE248" s="1077">
        <v>0</v>
      </c>
      <c r="AF248" s="1077">
        <v>0</v>
      </c>
      <c r="AG248" s="1077">
        <v>0</v>
      </c>
      <c r="AH248" s="1077">
        <v>0</v>
      </c>
      <c r="AI248" s="1077">
        <v>0</v>
      </c>
      <c r="AJ248" s="1077">
        <v>0</v>
      </c>
      <c r="AK248" s="1077">
        <v>0</v>
      </c>
      <c r="AL248" s="1077">
        <v>0</v>
      </c>
      <c r="AM248" s="1077">
        <v>0</v>
      </c>
      <c r="AN248" s="1077">
        <v>0</v>
      </c>
      <c r="AO248" s="1077">
        <v>0</v>
      </c>
      <c r="AP248" s="1077">
        <v>0</v>
      </c>
      <c r="AQ248" s="1077">
        <v>0</v>
      </c>
      <c r="AR248" s="1077">
        <v>0</v>
      </c>
      <c r="AS248" s="1077">
        <v>0</v>
      </c>
      <c r="AT248" s="1077">
        <v>0</v>
      </c>
      <c r="AU248" s="1077">
        <v>0</v>
      </c>
      <c r="AV248" s="1077">
        <v>0</v>
      </c>
      <c r="AW248" s="1077">
        <v>0</v>
      </c>
      <c r="AX248" s="1077">
        <v>0</v>
      </c>
      <c r="AY248" s="1077" t="s">
        <v>1333</v>
      </c>
      <c r="AZ248" s="1077" t="s">
        <v>3070</v>
      </c>
      <c r="BA248" s="1077" t="s">
        <v>1333</v>
      </c>
      <c r="BB248" s="1077" t="s">
        <v>1333</v>
      </c>
      <c r="BC248" s="1077">
        <v>0</v>
      </c>
      <c r="BD248" s="1077">
        <v>2</v>
      </c>
      <c r="BE248" s="1077">
        <v>0</v>
      </c>
      <c r="BF248" s="1077">
        <v>0</v>
      </c>
      <c r="BG248" s="468" t="s">
        <v>270</v>
      </c>
      <c r="BH248" s="468" t="s">
        <v>677</v>
      </c>
      <c r="BI248" s="460" t="s">
        <v>1254</v>
      </c>
      <c r="BJ248" s="461">
        <v>113</v>
      </c>
      <c r="BK248" s="462" t="s">
        <v>1182</v>
      </c>
      <c r="BL248" s="1554"/>
      <c r="BM248" s="369" t="s">
        <v>878</v>
      </c>
      <c r="BN248" s="375"/>
      <c r="BO248" s="375"/>
      <c r="BP248" s="375"/>
      <c r="BQ248" s="375"/>
      <c r="BR248" s="375"/>
      <c r="BS248" s="375"/>
      <c r="BT248" s="375"/>
      <c r="BU248" s="375"/>
      <c r="BV248" s="375"/>
      <c r="BW248" s="375"/>
      <c r="BX248" s="375"/>
      <c r="BY248" s="375"/>
      <c r="BZ248" s="375"/>
      <c r="CA248" s="375"/>
      <c r="CB248" s="375"/>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320"/>
      <c r="DB248" s="43"/>
      <c r="DC248" s="43"/>
      <c r="DD248" s="379"/>
      <c r="DE248" s="43"/>
      <c r="DF248" s="43"/>
      <c r="DG248" s="43"/>
      <c r="DH248" s="43"/>
      <c r="DI248" s="43"/>
      <c r="DJ248" s="43"/>
      <c r="DK248" s="43"/>
      <c r="DL248" s="43"/>
      <c r="DM248" s="43"/>
      <c r="DN248" s="43"/>
      <c r="DO248" s="43"/>
      <c r="DP248" s="43"/>
      <c r="DQ248" s="43"/>
      <c r="DR248" s="43"/>
      <c r="DS248" s="43"/>
      <c r="DT248" s="43"/>
      <c r="DU248" s="43"/>
      <c r="DV248" s="43"/>
      <c r="DW248" s="43"/>
      <c r="DX248" s="43"/>
      <c r="DY248" s="43"/>
      <c r="DZ248" s="43"/>
      <c r="EA248" s="389"/>
      <c r="EB248" s="390"/>
      <c r="EC248" s="378"/>
      <c r="ED248" s="344"/>
      <c r="EE248" s="331"/>
      <c r="EF248" s="331"/>
      <c r="EG248" s="43"/>
    </row>
    <row r="249" spans="1:137" ht="15.75">
      <c r="A249" s="68" t="s">
        <v>134</v>
      </c>
      <c r="B249" s="198" t="s">
        <v>1296</v>
      </c>
      <c r="C249" s="68" t="s">
        <v>789</v>
      </c>
      <c r="D249" s="199">
        <v>33.33</v>
      </c>
      <c r="E249" s="200">
        <v>83</v>
      </c>
      <c r="F249" s="250">
        <v>90.91</v>
      </c>
      <c r="G249" s="321" t="s">
        <v>1332</v>
      </c>
      <c r="H249" s="440" t="s">
        <v>1332</v>
      </c>
      <c r="I249" s="574" t="s">
        <v>1332</v>
      </c>
      <c r="J249" s="317" t="s">
        <v>1332</v>
      </c>
      <c r="K249" s="1077">
        <v>100</v>
      </c>
      <c r="L249" s="1077" t="s">
        <v>1332</v>
      </c>
      <c r="M249" s="1077">
        <v>0</v>
      </c>
      <c r="N249" s="1077">
        <v>13</v>
      </c>
      <c r="O249" s="1077">
        <v>8</v>
      </c>
      <c r="P249" s="1077">
        <v>5</v>
      </c>
      <c r="Q249" s="1077">
        <v>13</v>
      </c>
      <c r="R249" s="1077">
        <v>0</v>
      </c>
      <c r="S249" s="1077">
        <v>0</v>
      </c>
      <c r="T249" s="1077">
        <v>0</v>
      </c>
      <c r="U249" s="1077">
        <v>0</v>
      </c>
      <c r="V249" s="1077">
        <v>0</v>
      </c>
      <c r="W249" s="1077">
        <v>0</v>
      </c>
      <c r="X249" s="1077">
        <v>0</v>
      </c>
      <c r="Y249" s="1077">
        <v>0</v>
      </c>
      <c r="Z249" s="1077">
        <v>0</v>
      </c>
      <c r="AA249" s="1077">
        <v>0</v>
      </c>
      <c r="AB249" s="1077">
        <v>0</v>
      </c>
      <c r="AC249" s="1077">
        <v>0</v>
      </c>
      <c r="AD249" s="1077">
        <v>0</v>
      </c>
      <c r="AE249" s="1077">
        <v>0</v>
      </c>
      <c r="AF249" s="1077">
        <v>0</v>
      </c>
      <c r="AG249" s="1077">
        <v>0</v>
      </c>
      <c r="AH249" s="1077">
        <v>0</v>
      </c>
      <c r="AI249" s="1077">
        <v>0</v>
      </c>
      <c r="AJ249" s="1077">
        <v>0</v>
      </c>
      <c r="AK249" s="1077">
        <v>0</v>
      </c>
      <c r="AL249" s="1077">
        <v>0</v>
      </c>
      <c r="AM249" s="1077">
        <v>0</v>
      </c>
      <c r="AN249" s="1077">
        <v>0</v>
      </c>
      <c r="AO249" s="1077">
        <v>0</v>
      </c>
      <c r="AP249" s="1077">
        <v>0</v>
      </c>
      <c r="AQ249" s="1077">
        <v>0</v>
      </c>
      <c r="AR249" s="1077">
        <v>0</v>
      </c>
      <c r="AS249" s="1077">
        <v>0</v>
      </c>
      <c r="AT249" s="1077">
        <v>0</v>
      </c>
      <c r="AU249" s="1077">
        <v>0</v>
      </c>
      <c r="AV249" s="1077">
        <v>0</v>
      </c>
      <c r="AW249" s="1077">
        <v>0</v>
      </c>
      <c r="AX249" s="1077">
        <v>0</v>
      </c>
      <c r="AY249" s="1077" t="s">
        <v>1333</v>
      </c>
      <c r="AZ249" s="1077" t="s">
        <v>1333</v>
      </c>
      <c r="BA249" s="1077" t="s">
        <v>1333</v>
      </c>
      <c r="BB249" s="1077" t="s">
        <v>1333</v>
      </c>
      <c r="BC249" s="1077">
        <v>0</v>
      </c>
      <c r="BD249" s="1077">
        <v>0</v>
      </c>
      <c r="BE249" s="1077">
        <v>0</v>
      </c>
      <c r="BF249" s="1077">
        <v>0</v>
      </c>
      <c r="BG249" s="201" t="s">
        <v>134</v>
      </c>
      <c r="BH249" s="201" t="s">
        <v>789</v>
      </c>
      <c r="BI249" s="93" t="s">
        <v>1254</v>
      </c>
      <c r="BJ249" s="364">
        <v>113</v>
      </c>
      <c r="BK249" s="441" t="s">
        <v>1181</v>
      </c>
      <c r="BL249" s="1554"/>
      <c r="BM249" s="369" t="s">
        <v>792</v>
      </c>
      <c r="BN249" s="375"/>
      <c r="BO249" s="375"/>
      <c r="BP249" s="375"/>
      <c r="BQ249" s="375"/>
      <c r="BR249" s="375"/>
      <c r="BS249" s="375"/>
      <c r="BT249" s="375"/>
      <c r="BU249" s="375"/>
      <c r="BV249" s="375"/>
      <c r="BW249" s="375"/>
      <c r="BX249" s="375"/>
      <c r="BY249" s="375"/>
      <c r="BZ249" s="375"/>
      <c r="CA249" s="375"/>
      <c r="CB249" s="375"/>
      <c r="CC249" s="376"/>
      <c r="CD249" s="376"/>
      <c r="CE249" s="43"/>
      <c r="CF249" s="43"/>
      <c r="CG249" s="43"/>
      <c r="CH249" s="43"/>
      <c r="CI249" s="43"/>
      <c r="CJ249" s="43"/>
      <c r="CK249" s="43"/>
      <c r="CL249" s="43"/>
      <c r="CM249" s="43"/>
      <c r="CN249" s="43"/>
      <c r="CO249" s="43"/>
      <c r="CP249" s="43"/>
      <c r="CQ249" s="43"/>
      <c r="CR249" s="43"/>
      <c r="CS249" s="43"/>
      <c r="CT249" s="43"/>
      <c r="CU249" s="43"/>
      <c r="CV249" s="43"/>
      <c r="CW249" s="43"/>
      <c r="CX249" s="43"/>
      <c r="CY249" s="43"/>
      <c r="CZ249" s="43"/>
      <c r="DA249" s="320"/>
      <c r="DB249" s="320"/>
      <c r="DC249" s="43"/>
      <c r="DD249" s="377"/>
      <c r="DE249" s="43"/>
      <c r="DF249" s="43"/>
      <c r="DG249" s="43"/>
      <c r="DH249" s="43"/>
      <c r="DI249" s="43"/>
      <c r="DJ249" s="43"/>
      <c r="DK249" s="43"/>
      <c r="DL249" s="43"/>
      <c r="DM249" s="43"/>
      <c r="DN249" s="43"/>
      <c r="DO249" s="43"/>
      <c r="DP249" s="43"/>
      <c r="DQ249" s="43"/>
      <c r="DR249" s="43"/>
      <c r="DS249" s="43"/>
      <c r="DT249" s="43"/>
      <c r="DU249" s="43"/>
      <c r="DV249" s="43"/>
      <c r="DW249" s="43"/>
      <c r="DX249" s="43"/>
      <c r="DY249" s="43"/>
      <c r="DZ249" s="43"/>
      <c r="EA249" s="331"/>
      <c r="EB249" s="331"/>
      <c r="EC249" s="378"/>
      <c r="ED249" s="344"/>
      <c r="EE249" s="331"/>
      <c r="EF249" s="331"/>
      <c r="EG249" s="43"/>
    </row>
    <row r="250" spans="1:137" ht="15.75">
      <c r="A250" s="68" t="s">
        <v>54</v>
      </c>
      <c r="B250" s="198" t="s">
        <v>1296</v>
      </c>
      <c r="C250" s="68" t="s">
        <v>55</v>
      </c>
      <c r="D250" s="199">
        <v>66.67</v>
      </c>
      <c r="E250" s="203">
        <v>78.260000000000005</v>
      </c>
      <c r="F250" s="199">
        <v>95</v>
      </c>
      <c r="G250" s="198" t="s">
        <v>1332</v>
      </c>
      <c r="H250" s="440" t="s">
        <v>1332</v>
      </c>
      <c r="I250" s="574" t="s">
        <v>1406</v>
      </c>
      <c r="J250" s="317" t="s">
        <v>2308</v>
      </c>
      <c r="K250" s="1077">
        <v>100</v>
      </c>
      <c r="L250" s="1077" t="s">
        <v>1332</v>
      </c>
      <c r="M250" s="1077">
        <v>0</v>
      </c>
      <c r="N250" s="1077">
        <v>26</v>
      </c>
      <c r="O250" s="1077">
        <v>20</v>
      </c>
      <c r="P250" s="1077">
        <v>6</v>
      </c>
      <c r="Q250" s="1077">
        <v>26</v>
      </c>
      <c r="R250" s="1077">
        <v>0</v>
      </c>
      <c r="S250" s="1077">
        <v>0</v>
      </c>
      <c r="T250" s="1077">
        <v>0</v>
      </c>
      <c r="U250" s="1077">
        <v>0</v>
      </c>
      <c r="V250" s="1077">
        <v>0</v>
      </c>
      <c r="W250" s="1077">
        <v>0</v>
      </c>
      <c r="X250" s="1077">
        <v>0</v>
      </c>
      <c r="Y250" s="1077">
        <v>0</v>
      </c>
      <c r="Z250" s="1077">
        <v>0</v>
      </c>
      <c r="AA250" s="1077">
        <v>0</v>
      </c>
      <c r="AB250" s="1077">
        <v>0</v>
      </c>
      <c r="AC250" s="1077">
        <v>0</v>
      </c>
      <c r="AD250" s="1077">
        <v>0</v>
      </c>
      <c r="AE250" s="1077">
        <v>0</v>
      </c>
      <c r="AF250" s="1077">
        <v>0</v>
      </c>
      <c r="AG250" s="1077">
        <v>0</v>
      </c>
      <c r="AH250" s="1077">
        <v>0</v>
      </c>
      <c r="AI250" s="1077">
        <v>0</v>
      </c>
      <c r="AJ250" s="1077">
        <v>0</v>
      </c>
      <c r="AK250" s="1077">
        <v>0</v>
      </c>
      <c r="AL250" s="1077">
        <v>0</v>
      </c>
      <c r="AM250" s="1077">
        <v>0</v>
      </c>
      <c r="AN250" s="1077">
        <v>0</v>
      </c>
      <c r="AO250" s="1077">
        <v>0</v>
      </c>
      <c r="AP250" s="1077">
        <v>0</v>
      </c>
      <c r="AQ250" s="1077">
        <v>0</v>
      </c>
      <c r="AR250" s="1077">
        <v>0</v>
      </c>
      <c r="AS250" s="1077">
        <v>0</v>
      </c>
      <c r="AT250" s="1077">
        <v>0</v>
      </c>
      <c r="AU250" s="1077">
        <v>0</v>
      </c>
      <c r="AV250" s="1077">
        <v>0</v>
      </c>
      <c r="AW250" s="1077">
        <v>0</v>
      </c>
      <c r="AX250" s="1077">
        <v>0</v>
      </c>
      <c r="AY250" s="1077" t="s">
        <v>1333</v>
      </c>
      <c r="AZ250" s="1077" t="s">
        <v>1333</v>
      </c>
      <c r="BA250" s="1077" t="s">
        <v>1333</v>
      </c>
      <c r="BB250" s="1077" t="s">
        <v>1333</v>
      </c>
      <c r="BC250" s="1077">
        <v>0</v>
      </c>
      <c r="BD250" s="1077">
        <v>0</v>
      </c>
      <c r="BE250" s="1077">
        <v>0</v>
      </c>
      <c r="BF250" s="1077">
        <v>0</v>
      </c>
      <c r="BG250" s="201" t="s">
        <v>54</v>
      </c>
      <c r="BH250" s="201" t="s">
        <v>509</v>
      </c>
      <c r="BI250" s="93" t="s">
        <v>1254</v>
      </c>
      <c r="BJ250" s="364">
        <v>113</v>
      </c>
      <c r="BK250" s="441" t="s">
        <v>1181</v>
      </c>
      <c r="BL250" s="1554"/>
      <c r="BM250" s="369" t="s">
        <v>792</v>
      </c>
      <c r="BN250" s="375"/>
      <c r="BO250" s="375"/>
      <c r="BP250" s="375"/>
      <c r="BQ250" s="375"/>
      <c r="BR250" s="375"/>
      <c r="BS250" s="375"/>
      <c r="BT250" s="375"/>
      <c r="BU250" s="375"/>
      <c r="BV250" s="375"/>
      <c r="BW250" s="375"/>
      <c r="BX250" s="375"/>
      <c r="BY250" s="375"/>
      <c r="BZ250" s="375"/>
      <c r="CA250" s="375"/>
      <c r="CB250" s="375"/>
      <c r="CC250" s="376"/>
      <c r="CD250" s="376"/>
      <c r="CE250" s="43"/>
      <c r="CF250" s="43"/>
      <c r="CG250" s="43"/>
      <c r="CH250" s="43"/>
      <c r="CI250" s="43"/>
      <c r="CJ250" s="43"/>
      <c r="CK250" s="43"/>
      <c r="CL250" s="43"/>
      <c r="CM250" s="43"/>
      <c r="CN250" s="43"/>
      <c r="CO250" s="43"/>
      <c r="CP250" s="43"/>
      <c r="CQ250" s="43"/>
      <c r="CR250" s="43"/>
      <c r="CS250" s="43"/>
      <c r="CT250" s="43"/>
      <c r="CU250" s="43"/>
      <c r="CV250" s="43"/>
      <c r="CW250" s="43"/>
      <c r="CX250" s="43"/>
      <c r="CY250" s="43"/>
      <c r="CZ250" s="43"/>
      <c r="DA250" s="320"/>
      <c r="DB250" s="320"/>
      <c r="DC250" s="43"/>
      <c r="DD250" s="379"/>
      <c r="DE250" s="43"/>
      <c r="DF250" s="43"/>
      <c r="DG250" s="43"/>
      <c r="DH250" s="43"/>
      <c r="DI250" s="43"/>
      <c r="DJ250" s="43"/>
      <c r="DK250" s="43"/>
      <c r="DL250" s="43"/>
      <c r="DM250" s="43"/>
      <c r="DN250" s="43"/>
      <c r="DO250" s="43"/>
      <c r="DP250" s="43"/>
      <c r="DQ250" s="43"/>
      <c r="DR250" s="43"/>
      <c r="DS250" s="43"/>
      <c r="DT250" s="43"/>
      <c r="DU250" s="43"/>
      <c r="DV250" s="43"/>
      <c r="DW250" s="43"/>
      <c r="DX250" s="43"/>
      <c r="DY250" s="43"/>
      <c r="DZ250" s="43"/>
      <c r="EA250" s="331"/>
      <c r="EB250" s="331"/>
      <c r="EC250" s="378"/>
      <c r="ED250" s="344"/>
      <c r="EE250" s="331"/>
      <c r="EF250" s="331"/>
      <c r="EG250" s="43"/>
    </row>
    <row r="251" spans="1:137" ht="15.75">
      <c r="A251" s="68" t="s">
        <v>315</v>
      </c>
      <c r="B251" s="198" t="s">
        <v>1296</v>
      </c>
      <c r="C251" s="68" t="s">
        <v>734</v>
      </c>
      <c r="D251" s="199">
        <v>100</v>
      </c>
      <c r="E251" s="247">
        <v>100</v>
      </c>
      <c r="F251" s="199">
        <v>100</v>
      </c>
      <c r="G251" s="198" t="s">
        <v>1332</v>
      </c>
      <c r="H251" s="440" t="s">
        <v>1332</v>
      </c>
      <c r="I251" s="574" t="s">
        <v>1972</v>
      </c>
      <c r="J251" s="317" t="s">
        <v>1190</v>
      </c>
      <c r="K251" s="1077" t="s">
        <v>1190</v>
      </c>
      <c r="L251" s="1077" t="s">
        <v>1190</v>
      </c>
      <c r="M251" s="1077">
        <v>0</v>
      </c>
      <c r="N251" s="1077">
        <v>0</v>
      </c>
      <c r="O251" s="1077">
        <v>0</v>
      </c>
      <c r="P251" s="1077">
        <v>0</v>
      </c>
      <c r="Q251" s="1077">
        <v>0</v>
      </c>
      <c r="R251" s="1077">
        <v>0</v>
      </c>
      <c r="S251" s="1077">
        <v>0</v>
      </c>
      <c r="T251" s="1077">
        <v>0</v>
      </c>
      <c r="U251" s="1077">
        <v>0</v>
      </c>
      <c r="V251" s="1077">
        <v>0</v>
      </c>
      <c r="W251" s="1077">
        <v>0</v>
      </c>
      <c r="X251" s="1077">
        <v>0</v>
      </c>
      <c r="Y251" s="1077">
        <v>0</v>
      </c>
      <c r="Z251" s="1077">
        <v>0</v>
      </c>
      <c r="AA251" s="1077">
        <v>0</v>
      </c>
      <c r="AB251" s="1077">
        <v>0</v>
      </c>
      <c r="AC251" s="1077">
        <v>0</v>
      </c>
      <c r="AD251" s="1077">
        <v>0</v>
      </c>
      <c r="AE251" s="1077">
        <v>0</v>
      </c>
      <c r="AF251" s="1077">
        <v>0</v>
      </c>
      <c r="AG251" s="1077">
        <v>0</v>
      </c>
      <c r="AH251" s="1077">
        <v>0</v>
      </c>
      <c r="AI251" s="1077">
        <v>0</v>
      </c>
      <c r="AJ251" s="1077">
        <v>0</v>
      </c>
      <c r="AK251" s="1077">
        <v>0</v>
      </c>
      <c r="AL251" s="1077">
        <v>0</v>
      </c>
      <c r="AM251" s="1077">
        <v>0</v>
      </c>
      <c r="AN251" s="1077">
        <v>0</v>
      </c>
      <c r="AO251" s="1077">
        <v>0</v>
      </c>
      <c r="AP251" s="1077">
        <v>0</v>
      </c>
      <c r="AQ251" s="1077">
        <v>0</v>
      </c>
      <c r="AR251" s="1077">
        <v>0</v>
      </c>
      <c r="AS251" s="1077">
        <v>0</v>
      </c>
      <c r="AT251" s="1077">
        <v>0</v>
      </c>
      <c r="AU251" s="1077">
        <v>0</v>
      </c>
      <c r="AV251" s="1077">
        <v>0</v>
      </c>
      <c r="AW251" s="1077">
        <v>0</v>
      </c>
      <c r="AX251" s="1077">
        <v>0</v>
      </c>
      <c r="AY251" s="1077" t="s">
        <v>1333</v>
      </c>
      <c r="AZ251" s="1077" t="s">
        <v>1333</v>
      </c>
      <c r="BA251" s="1077" t="s">
        <v>1333</v>
      </c>
      <c r="BB251" s="1077" t="s">
        <v>1333</v>
      </c>
      <c r="BC251" s="1077">
        <v>0</v>
      </c>
      <c r="BD251" s="1077">
        <v>0</v>
      </c>
      <c r="BE251" s="1077">
        <v>0</v>
      </c>
      <c r="BF251" s="1077">
        <v>0</v>
      </c>
      <c r="BG251" s="201" t="s">
        <v>315</v>
      </c>
      <c r="BH251" s="201" t="s">
        <v>734</v>
      </c>
      <c r="BI251" s="93" t="s">
        <v>1254</v>
      </c>
      <c r="BJ251" s="364">
        <v>113</v>
      </c>
      <c r="BK251" s="441" t="s">
        <v>882</v>
      </c>
      <c r="BL251" s="369"/>
      <c r="BM251" s="369" t="s">
        <v>792</v>
      </c>
      <c r="BN251" s="375"/>
      <c r="BO251" s="375"/>
      <c r="BP251" s="375"/>
      <c r="BQ251" s="375"/>
      <c r="BR251" s="375"/>
      <c r="BS251" s="375"/>
      <c r="BT251" s="375"/>
      <c r="BU251" s="375"/>
      <c r="BV251" s="375"/>
      <c r="BW251" s="375"/>
      <c r="BX251" s="375"/>
      <c r="BY251" s="375"/>
      <c r="BZ251" s="375"/>
      <c r="CA251" s="375"/>
      <c r="CB251" s="375"/>
      <c r="CC251" s="376"/>
      <c r="CD251" s="376"/>
      <c r="CE251" s="43"/>
      <c r="CF251" s="43"/>
      <c r="CG251" s="43"/>
      <c r="CH251" s="43"/>
      <c r="CI251" s="43"/>
      <c r="CJ251" s="43"/>
      <c r="CK251" s="43"/>
      <c r="CL251" s="43"/>
      <c r="CM251" s="43"/>
      <c r="CN251" s="43"/>
      <c r="CO251" s="43"/>
      <c r="CP251" s="43"/>
      <c r="CQ251" s="43"/>
      <c r="CR251" s="43"/>
      <c r="CS251" s="43"/>
      <c r="CT251" s="43"/>
      <c r="CU251" s="43"/>
      <c r="CV251" s="43"/>
      <c r="CW251" s="43"/>
      <c r="CX251" s="43"/>
      <c r="CY251" s="43"/>
      <c r="CZ251" s="43"/>
      <c r="DA251" s="320"/>
      <c r="DB251" s="320"/>
      <c r="DC251" s="43"/>
      <c r="DD251" s="377"/>
      <c r="DE251" s="43"/>
      <c r="DF251" s="43"/>
      <c r="DG251" s="43"/>
      <c r="DH251" s="43"/>
      <c r="DI251" s="43"/>
      <c r="DJ251" s="43"/>
      <c r="DK251" s="43"/>
      <c r="DL251" s="43"/>
      <c r="DM251" s="43"/>
      <c r="DN251" s="43"/>
      <c r="DO251" s="43"/>
      <c r="DP251" s="43"/>
      <c r="DQ251" s="43"/>
      <c r="DR251" s="43"/>
      <c r="DS251" s="43"/>
      <c r="DT251" s="43"/>
      <c r="DU251" s="43"/>
      <c r="DV251" s="43"/>
      <c r="DW251" s="43"/>
      <c r="DX251" s="43"/>
      <c r="DY251" s="43"/>
      <c r="DZ251" s="43"/>
      <c r="EA251" s="331"/>
      <c r="EB251" s="331"/>
      <c r="EC251" s="378"/>
      <c r="ED251" s="344"/>
      <c r="EE251" s="331"/>
      <c r="EF251" s="331"/>
      <c r="EG251" s="43"/>
    </row>
    <row r="252" spans="1:137" ht="15.75">
      <c r="A252" s="68" t="s">
        <v>384</v>
      </c>
      <c r="B252" s="198" t="s">
        <v>1296</v>
      </c>
      <c r="C252" s="68" t="s">
        <v>608</v>
      </c>
      <c r="D252" s="199" t="s">
        <v>1190</v>
      </c>
      <c r="E252" s="203" t="s">
        <v>1190</v>
      </c>
      <c r="F252" s="199" t="s">
        <v>1190</v>
      </c>
      <c r="G252" s="198" t="s">
        <v>1190</v>
      </c>
      <c r="H252" s="440" t="s">
        <v>1332</v>
      </c>
      <c r="I252" s="574" t="s">
        <v>1972</v>
      </c>
      <c r="J252" s="317" t="s">
        <v>1190</v>
      </c>
      <c r="K252" s="1077" t="s">
        <v>1190</v>
      </c>
      <c r="L252" s="1077" t="s">
        <v>1332</v>
      </c>
      <c r="M252" s="1077">
        <v>0</v>
      </c>
      <c r="N252" s="1077">
        <v>4</v>
      </c>
      <c r="O252" s="1077">
        <v>4</v>
      </c>
      <c r="P252" s="1077">
        <v>0</v>
      </c>
      <c r="Q252" s="1077">
        <v>4</v>
      </c>
      <c r="R252" s="1077">
        <v>0</v>
      </c>
      <c r="S252" s="1077">
        <v>0</v>
      </c>
      <c r="T252" s="1077">
        <v>0</v>
      </c>
      <c r="U252" s="1077">
        <v>0</v>
      </c>
      <c r="V252" s="1077">
        <v>0</v>
      </c>
      <c r="W252" s="1077">
        <v>0</v>
      </c>
      <c r="X252" s="1077">
        <v>0</v>
      </c>
      <c r="Y252" s="1077">
        <v>0</v>
      </c>
      <c r="Z252" s="1077">
        <v>0</v>
      </c>
      <c r="AA252" s="1077">
        <v>0</v>
      </c>
      <c r="AB252" s="1077">
        <v>0</v>
      </c>
      <c r="AC252" s="1077">
        <v>0</v>
      </c>
      <c r="AD252" s="1077">
        <v>0</v>
      </c>
      <c r="AE252" s="1077">
        <v>0</v>
      </c>
      <c r="AF252" s="1077">
        <v>0</v>
      </c>
      <c r="AG252" s="1077">
        <v>0</v>
      </c>
      <c r="AH252" s="1077">
        <v>0</v>
      </c>
      <c r="AI252" s="1077">
        <v>0</v>
      </c>
      <c r="AJ252" s="1077">
        <v>0</v>
      </c>
      <c r="AK252" s="1077">
        <v>0</v>
      </c>
      <c r="AL252" s="1077">
        <v>0</v>
      </c>
      <c r="AM252" s="1077">
        <v>0</v>
      </c>
      <c r="AN252" s="1077">
        <v>0</v>
      </c>
      <c r="AO252" s="1077">
        <v>0</v>
      </c>
      <c r="AP252" s="1077">
        <v>0</v>
      </c>
      <c r="AQ252" s="1077">
        <v>0</v>
      </c>
      <c r="AR252" s="1077">
        <v>0</v>
      </c>
      <c r="AS252" s="1077">
        <v>0</v>
      </c>
      <c r="AT252" s="1077">
        <v>0</v>
      </c>
      <c r="AU252" s="1077">
        <v>0</v>
      </c>
      <c r="AV252" s="1077">
        <v>0</v>
      </c>
      <c r="AW252" s="1077">
        <v>0</v>
      </c>
      <c r="AX252" s="1077">
        <v>0</v>
      </c>
      <c r="AY252" s="1077" t="s">
        <v>1333</v>
      </c>
      <c r="AZ252" s="1077" t="s">
        <v>1333</v>
      </c>
      <c r="BA252" s="1077" t="s">
        <v>1333</v>
      </c>
      <c r="BB252" s="1077" t="s">
        <v>1333</v>
      </c>
      <c r="BC252" s="1077">
        <v>0</v>
      </c>
      <c r="BD252" s="1077">
        <v>0</v>
      </c>
      <c r="BE252" s="1077">
        <v>0</v>
      </c>
      <c r="BF252" s="1077">
        <v>0</v>
      </c>
      <c r="BG252" s="201" t="s">
        <v>384</v>
      </c>
      <c r="BH252" s="201" t="s">
        <v>608</v>
      </c>
      <c r="BI252" s="93" t="s">
        <v>1254</v>
      </c>
      <c r="BJ252" s="364">
        <v>113</v>
      </c>
      <c r="BK252" s="441" t="s">
        <v>1180</v>
      </c>
      <c r="BL252" s="1554"/>
      <c r="BM252" s="369" t="s">
        <v>792</v>
      </c>
      <c r="BN252" s="375"/>
      <c r="BO252" s="375"/>
      <c r="BP252" s="375"/>
      <c r="BQ252" s="375"/>
      <c r="BR252" s="375"/>
      <c r="BS252" s="375"/>
      <c r="BT252" s="375"/>
      <c r="BU252" s="375"/>
      <c r="BV252" s="375"/>
      <c r="BW252" s="375"/>
      <c r="BX252" s="375"/>
      <c r="BY252" s="375"/>
      <c r="BZ252" s="375"/>
      <c r="CA252" s="375"/>
      <c r="CB252" s="375"/>
      <c r="CC252" s="376"/>
      <c r="CD252" s="376"/>
      <c r="CE252" s="376"/>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320"/>
      <c r="DB252" s="320"/>
      <c r="DC252" s="43"/>
      <c r="DD252" s="377"/>
      <c r="DE252" s="43"/>
      <c r="DF252" s="43"/>
      <c r="DG252" s="43"/>
      <c r="DH252" s="43"/>
      <c r="DI252" s="43"/>
      <c r="DJ252" s="43"/>
      <c r="DK252" s="43"/>
      <c r="DL252" s="43"/>
      <c r="DM252" s="43"/>
      <c r="DN252" s="43"/>
      <c r="DO252" s="43"/>
      <c r="DP252" s="43"/>
      <c r="DQ252" s="43"/>
      <c r="DR252" s="43"/>
      <c r="DS252" s="43"/>
      <c r="DT252" s="43"/>
      <c r="DU252" s="43"/>
      <c r="DV252" s="43"/>
      <c r="DW252" s="43"/>
      <c r="DX252" s="43"/>
      <c r="DY252" s="43"/>
      <c r="DZ252" s="43"/>
      <c r="EA252" s="331"/>
      <c r="EB252" s="331"/>
      <c r="EC252" s="378"/>
      <c r="ED252" s="344"/>
      <c r="EE252" s="331"/>
      <c r="EF252" s="331"/>
      <c r="EG252" s="43"/>
    </row>
    <row r="253" spans="1:137" ht="15.75">
      <c r="A253" s="68" t="s">
        <v>214</v>
      </c>
      <c r="B253" s="198" t="s">
        <v>1296</v>
      </c>
      <c r="C253" s="68" t="s">
        <v>744</v>
      </c>
      <c r="D253" s="199">
        <v>100</v>
      </c>
      <c r="E253" s="203">
        <v>100</v>
      </c>
      <c r="F253" s="199">
        <v>100</v>
      </c>
      <c r="G253" s="198" t="s">
        <v>1190</v>
      </c>
      <c r="H253" s="440" t="s">
        <v>1332</v>
      </c>
      <c r="I253" s="574" t="s">
        <v>1332</v>
      </c>
      <c r="J253" s="317" t="s">
        <v>1332</v>
      </c>
      <c r="K253" s="1077">
        <v>100</v>
      </c>
      <c r="L253" s="1077" t="s">
        <v>1332</v>
      </c>
      <c r="M253" s="1077">
        <v>2</v>
      </c>
      <c r="N253" s="1077">
        <v>3</v>
      </c>
      <c r="O253" s="1077">
        <v>2</v>
      </c>
      <c r="P253" s="1077">
        <v>1</v>
      </c>
      <c r="Q253" s="1077">
        <v>3</v>
      </c>
      <c r="R253" s="1077">
        <v>0</v>
      </c>
      <c r="S253" s="1077">
        <v>0</v>
      </c>
      <c r="T253" s="1077">
        <v>0</v>
      </c>
      <c r="U253" s="1077">
        <v>0</v>
      </c>
      <c r="V253" s="1077">
        <v>0</v>
      </c>
      <c r="W253" s="1077">
        <v>0</v>
      </c>
      <c r="X253" s="1077">
        <v>0</v>
      </c>
      <c r="Y253" s="1077">
        <v>0</v>
      </c>
      <c r="Z253" s="1077">
        <v>0</v>
      </c>
      <c r="AA253" s="1077">
        <v>0</v>
      </c>
      <c r="AB253" s="1077">
        <v>0</v>
      </c>
      <c r="AC253" s="1077">
        <v>0</v>
      </c>
      <c r="AD253" s="1077">
        <v>0</v>
      </c>
      <c r="AE253" s="1077">
        <v>0</v>
      </c>
      <c r="AF253" s="1077">
        <v>0</v>
      </c>
      <c r="AG253" s="1077">
        <v>0</v>
      </c>
      <c r="AH253" s="1077">
        <v>0</v>
      </c>
      <c r="AI253" s="1077">
        <v>0</v>
      </c>
      <c r="AJ253" s="1077">
        <v>0</v>
      </c>
      <c r="AK253" s="1077">
        <v>0</v>
      </c>
      <c r="AL253" s="1077">
        <v>0</v>
      </c>
      <c r="AM253" s="1077">
        <v>0</v>
      </c>
      <c r="AN253" s="1077">
        <v>0</v>
      </c>
      <c r="AO253" s="1077">
        <v>0</v>
      </c>
      <c r="AP253" s="1077">
        <v>0</v>
      </c>
      <c r="AQ253" s="1077">
        <v>0</v>
      </c>
      <c r="AR253" s="1077">
        <v>0</v>
      </c>
      <c r="AS253" s="1077">
        <v>0</v>
      </c>
      <c r="AT253" s="1077">
        <v>0</v>
      </c>
      <c r="AU253" s="1077">
        <v>0</v>
      </c>
      <c r="AV253" s="1077">
        <v>0</v>
      </c>
      <c r="AW253" s="1077">
        <v>0</v>
      </c>
      <c r="AX253" s="1077">
        <v>0</v>
      </c>
      <c r="AY253" s="1077" t="s">
        <v>1333</v>
      </c>
      <c r="AZ253" s="1077" t="s">
        <v>1333</v>
      </c>
      <c r="BA253" s="1077" t="s">
        <v>1333</v>
      </c>
      <c r="BB253" s="1077" t="s">
        <v>1333</v>
      </c>
      <c r="BC253" s="1077">
        <v>0</v>
      </c>
      <c r="BD253" s="1077">
        <v>0</v>
      </c>
      <c r="BE253" s="1077">
        <v>0</v>
      </c>
      <c r="BF253" s="1077">
        <v>0</v>
      </c>
      <c r="BG253" s="201" t="s">
        <v>214</v>
      </c>
      <c r="BH253" s="201" t="s">
        <v>744</v>
      </c>
      <c r="BI253" s="93" t="s">
        <v>1254</v>
      </c>
      <c r="BJ253" s="364">
        <v>113</v>
      </c>
      <c r="BK253" s="441" t="s">
        <v>1181</v>
      </c>
      <c r="BL253" s="1554"/>
      <c r="BM253" s="369" t="s">
        <v>792</v>
      </c>
      <c r="BN253" s="375"/>
      <c r="BO253" s="375"/>
      <c r="BP253" s="375"/>
      <c r="BQ253" s="375"/>
      <c r="BR253" s="375"/>
      <c r="BS253" s="375"/>
      <c r="BT253" s="375"/>
      <c r="BU253" s="375"/>
      <c r="BV253" s="375"/>
      <c r="BW253" s="375"/>
      <c r="BX253" s="375"/>
      <c r="BY253" s="375"/>
      <c r="BZ253" s="375"/>
      <c r="CA253" s="375"/>
      <c r="CB253" s="375"/>
      <c r="CC253" s="376"/>
      <c r="CD253" s="376"/>
      <c r="CE253" s="43"/>
      <c r="CF253" s="43"/>
      <c r="CG253" s="43"/>
      <c r="CH253" s="43"/>
      <c r="CI253" s="43"/>
      <c r="CJ253" s="43"/>
      <c r="CK253" s="43"/>
      <c r="CL253" s="43"/>
      <c r="CM253" s="43"/>
      <c r="CN253" s="43"/>
      <c r="CO253" s="43"/>
      <c r="CP253" s="43"/>
      <c r="CQ253" s="43"/>
      <c r="CR253" s="43"/>
      <c r="CS253" s="43"/>
      <c r="CT253" s="43"/>
      <c r="CU253" s="43"/>
      <c r="CV253" s="43"/>
      <c r="CW253" s="43"/>
      <c r="CX253" s="43"/>
      <c r="CY253" s="43"/>
      <c r="CZ253" s="43"/>
      <c r="DA253" s="320"/>
      <c r="DB253" s="320"/>
      <c r="DC253" s="43"/>
      <c r="DD253" s="377"/>
      <c r="DE253" s="43"/>
      <c r="DF253" s="43"/>
      <c r="DG253" s="43"/>
      <c r="DH253" s="43"/>
      <c r="DI253" s="43"/>
      <c r="DJ253" s="43"/>
      <c r="DK253" s="43"/>
      <c r="DL253" s="43"/>
      <c r="DM253" s="43"/>
      <c r="DN253" s="43"/>
      <c r="DO253" s="43"/>
      <c r="DP253" s="43"/>
      <c r="DQ253" s="43"/>
      <c r="DR253" s="43"/>
      <c r="DS253" s="43"/>
      <c r="DT253" s="43"/>
      <c r="DU253" s="43"/>
      <c r="DV253" s="43"/>
      <c r="DW253" s="43"/>
      <c r="DX253" s="43"/>
      <c r="DY253" s="43"/>
      <c r="DZ253" s="43"/>
      <c r="EA253" s="331"/>
      <c r="EB253" s="331"/>
      <c r="EC253" s="378"/>
      <c r="ED253" s="344"/>
      <c r="EE253" s="331"/>
      <c r="EF253" s="331"/>
      <c r="EG253" s="43"/>
    </row>
    <row r="254" spans="1:137" ht="15.75">
      <c r="A254" s="68" t="s">
        <v>202</v>
      </c>
      <c r="B254" s="198" t="s">
        <v>1296</v>
      </c>
      <c r="C254" s="68" t="s">
        <v>780</v>
      </c>
      <c r="D254" s="199">
        <v>0</v>
      </c>
      <c r="E254" s="247">
        <v>100</v>
      </c>
      <c r="F254" s="199">
        <v>50</v>
      </c>
      <c r="G254" s="198" t="s">
        <v>1332</v>
      </c>
      <c r="H254" s="440" t="s">
        <v>1332</v>
      </c>
      <c r="I254" s="574" t="s">
        <v>1332</v>
      </c>
      <c r="J254" s="317" t="s">
        <v>1332</v>
      </c>
      <c r="K254" s="1077">
        <v>75</v>
      </c>
      <c r="L254" s="1077" t="s">
        <v>1332</v>
      </c>
      <c r="M254" s="1077">
        <v>0</v>
      </c>
      <c r="N254" s="1077">
        <v>2</v>
      </c>
      <c r="O254" s="1077">
        <v>2</v>
      </c>
      <c r="P254" s="1077">
        <v>0</v>
      </c>
      <c r="Q254" s="1077">
        <v>2</v>
      </c>
      <c r="R254" s="1077">
        <v>0</v>
      </c>
      <c r="S254" s="1077">
        <v>0</v>
      </c>
      <c r="T254" s="1077">
        <v>0</v>
      </c>
      <c r="U254" s="1077">
        <v>0</v>
      </c>
      <c r="V254" s="1077">
        <v>0</v>
      </c>
      <c r="W254" s="1077">
        <v>0</v>
      </c>
      <c r="X254" s="1077">
        <v>0</v>
      </c>
      <c r="Y254" s="1077">
        <v>0</v>
      </c>
      <c r="Z254" s="1077">
        <v>0</v>
      </c>
      <c r="AA254" s="1077">
        <v>0</v>
      </c>
      <c r="AB254" s="1077">
        <v>0</v>
      </c>
      <c r="AC254" s="1077">
        <v>0</v>
      </c>
      <c r="AD254" s="1077">
        <v>0</v>
      </c>
      <c r="AE254" s="1077">
        <v>0</v>
      </c>
      <c r="AF254" s="1077">
        <v>0</v>
      </c>
      <c r="AG254" s="1077">
        <v>0</v>
      </c>
      <c r="AH254" s="1077">
        <v>0</v>
      </c>
      <c r="AI254" s="1077">
        <v>0</v>
      </c>
      <c r="AJ254" s="1077">
        <v>0</v>
      </c>
      <c r="AK254" s="1077">
        <v>0</v>
      </c>
      <c r="AL254" s="1077">
        <v>0</v>
      </c>
      <c r="AM254" s="1077">
        <v>0</v>
      </c>
      <c r="AN254" s="1077">
        <v>0</v>
      </c>
      <c r="AO254" s="1077">
        <v>0</v>
      </c>
      <c r="AP254" s="1077">
        <v>0</v>
      </c>
      <c r="AQ254" s="1077">
        <v>0</v>
      </c>
      <c r="AR254" s="1077">
        <v>0</v>
      </c>
      <c r="AS254" s="1077">
        <v>0</v>
      </c>
      <c r="AT254" s="1077">
        <v>0</v>
      </c>
      <c r="AU254" s="1077">
        <v>0</v>
      </c>
      <c r="AV254" s="1077">
        <v>0</v>
      </c>
      <c r="AW254" s="1077">
        <v>0</v>
      </c>
      <c r="AX254" s="1077">
        <v>0</v>
      </c>
      <c r="AY254" s="1077" t="s">
        <v>1333</v>
      </c>
      <c r="AZ254" s="1077" t="s">
        <v>1333</v>
      </c>
      <c r="BA254" s="1077" t="s">
        <v>1333</v>
      </c>
      <c r="BB254" s="1077" t="s">
        <v>1333</v>
      </c>
      <c r="BC254" s="1077">
        <v>0</v>
      </c>
      <c r="BD254" s="1077">
        <v>0</v>
      </c>
      <c r="BE254" s="1077">
        <v>0</v>
      </c>
      <c r="BF254" s="1077">
        <v>0</v>
      </c>
      <c r="BG254" s="201" t="s">
        <v>202</v>
      </c>
      <c r="BH254" s="201" t="s">
        <v>726</v>
      </c>
      <c r="BI254" s="93" t="s">
        <v>1254</v>
      </c>
      <c r="BJ254" s="364">
        <v>113</v>
      </c>
      <c r="BK254" s="441" t="s">
        <v>882</v>
      </c>
      <c r="BL254" s="1554"/>
      <c r="BM254" s="369" t="s">
        <v>792</v>
      </c>
      <c r="BN254" s="375"/>
      <c r="BO254" s="375"/>
      <c r="BP254" s="375"/>
      <c r="BQ254" s="375"/>
      <c r="BR254" s="375"/>
      <c r="BS254" s="375"/>
      <c r="BT254" s="375"/>
      <c r="BU254" s="375"/>
      <c r="BV254" s="375"/>
      <c r="BW254" s="375"/>
      <c r="BX254" s="375"/>
      <c r="BY254" s="375"/>
      <c r="BZ254" s="375"/>
      <c r="CA254" s="375"/>
      <c r="CB254" s="375"/>
      <c r="CC254" s="376"/>
      <c r="CD254" s="376"/>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320"/>
      <c r="DB254" s="320"/>
      <c r="DC254" s="43"/>
      <c r="DD254" s="379"/>
      <c r="DE254" s="43"/>
      <c r="DF254" s="43"/>
      <c r="DG254" s="43"/>
      <c r="DH254" s="43"/>
      <c r="DI254" s="43"/>
      <c r="DJ254" s="43"/>
      <c r="DK254" s="43"/>
      <c r="DL254" s="43"/>
      <c r="DM254" s="43"/>
      <c r="DN254" s="43"/>
      <c r="DO254" s="43"/>
      <c r="DP254" s="43"/>
      <c r="DQ254" s="43"/>
      <c r="DR254" s="43"/>
      <c r="DS254" s="43"/>
      <c r="DT254" s="43"/>
      <c r="DU254" s="43"/>
      <c r="DV254" s="43"/>
      <c r="DW254" s="43"/>
      <c r="DX254" s="43"/>
      <c r="DY254" s="43"/>
      <c r="DZ254" s="43"/>
      <c r="EA254" s="331"/>
      <c r="EB254" s="331"/>
      <c r="EC254" s="378"/>
      <c r="ED254" s="344"/>
      <c r="EE254" s="331"/>
      <c r="EF254" s="331"/>
      <c r="EG254" s="43"/>
    </row>
    <row r="255" spans="1:137" ht="15.75">
      <c r="A255" s="356" t="s">
        <v>1448</v>
      </c>
      <c r="B255" s="198" t="s">
        <v>1294</v>
      </c>
      <c r="C255" s="68" t="s">
        <v>1175</v>
      </c>
      <c r="D255" s="199" t="s">
        <v>1190</v>
      </c>
      <c r="E255" s="203" t="s">
        <v>1190</v>
      </c>
      <c r="F255" s="199" t="s">
        <v>1190</v>
      </c>
      <c r="G255" s="198" t="s">
        <v>1190</v>
      </c>
      <c r="H255" s="440" t="s">
        <v>1190</v>
      </c>
      <c r="I255" s="574" t="s">
        <v>1972</v>
      </c>
      <c r="J255" s="317" t="s">
        <v>1190</v>
      </c>
      <c r="K255" s="1077" t="s">
        <v>1190</v>
      </c>
      <c r="L255" s="1348" t="s">
        <v>1190</v>
      </c>
      <c r="M255" s="1077">
        <v>0</v>
      </c>
      <c r="N255" s="1077">
        <v>0</v>
      </c>
      <c r="O255" s="1077">
        <v>0</v>
      </c>
      <c r="P255" s="1077">
        <v>0</v>
      </c>
      <c r="Q255" s="1077">
        <v>0</v>
      </c>
      <c r="R255" s="1077">
        <v>0</v>
      </c>
      <c r="S255" s="1077">
        <v>0</v>
      </c>
      <c r="T255" s="1077">
        <v>0</v>
      </c>
      <c r="U255" s="1077">
        <v>0</v>
      </c>
      <c r="V255" s="1077">
        <v>0</v>
      </c>
      <c r="W255" s="1077">
        <v>0</v>
      </c>
      <c r="X255" s="1077">
        <v>0</v>
      </c>
      <c r="Y255" s="1077">
        <v>0</v>
      </c>
      <c r="Z255" s="1077">
        <v>0</v>
      </c>
      <c r="AA255" s="1077">
        <v>0</v>
      </c>
      <c r="AB255" s="1077">
        <v>0</v>
      </c>
      <c r="AC255" s="1077">
        <v>0</v>
      </c>
      <c r="AD255" s="1077">
        <v>0</v>
      </c>
      <c r="AE255" s="1077">
        <v>0</v>
      </c>
      <c r="AF255" s="1077">
        <v>0</v>
      </c>
      <c r="AG255" s="1077">
        <v>0</v>
      </c>
      <c r="AH255" s="1077">
        <v>0</v>
      </c>
      <c r="AI255" s="1077">
        <v>0</v>
      </c>
      <c r="AJ255" s="1077">
        <v>0</v>
      </c>
      <c r="AK255" s="1077">
        <v>0</v>
      </c>
      <c r="AL255" s="1077">
        <v>0</v>
      </c>
      <c r="AM255" s="1077">
        <v>0</v>
      </c>
      <c r="AN255" s="1077">
        <v>0</v>
      </c>
      <c r="AO255" s="1077">
        <v>0</v>
      </c>
      <c r="AP255" s="1077">
        <v>0</v>
      </c>
      <c r="AQ255" s="1077">
        <v>0</v>
      </c>
      <c r="AR255" s="1077">
        <v>0</v>
      </c>
      <c r="AS255" s="1077">
        <v>0</v>
      </c>
      <c r="AT255" s="1077">
        <v>0</v>
      </c>
      <c r="AU255" s="1077">
        <v>0</v>
      </c>
      <c r="AV255" s="1077">
        <v>0</v>
      </c>
      <c r="AW255" s="1077">
        <v>0</v>
      </c>
      <c r="AX255" s="1077">
        <v>0</v>
      </c>
      <c r="AY255" s="1077">
        <v>0</v>
      </c>
      <c r="AZ255" s="1077">
        <v>0</v>
      </c>
      <c r="BA255" s="1077">
        <v>0</v>
      </c>
      <c r="BB255" s="1077">
        <v>0</v>
      </c>
      <c r="BC255" s="1077">
        <v>0</v>
      </c>
      <c r="BD255" s="1077">
        <v>0</v>
      </c>
      <c r="BE255" s="1077">
        <v>0</v>
      </c>
      <c r="BF255" s="1077">
        <v>0</v>
      </c>
      <c r="BG255" s="446" t="s">
        <v>1448</v>
      </c>
      <c r="BH255" s="447" t="s">
        <v>1175</v>
      </c>
      <c r="BI255" s="443" t="s">
        <v>1235</v>
      </c>
      <c r="BJ255" s="448">
        <v>900</v>
      </c>
      <c r="BK255" s="441" t="s">
        <v>1471</v>
      </c>
      <c r="BL255" s="449"/>
      <c r="BM255" s="369" t="s">
        <v>792</v>
      </c>
      <c r="BN255" s="375"/>
      <c r="BO255" s="375"/>
      <c r="BP255" s="375"/>
      <c r="BQ255" s="375"/>
      <c r="BR255" s="375"/>
      <c r="BS255" s="375"/>
      <c r="BT255" s="375"/>
      <c r="BU255" s="375"/>
      <c r="BV255" s="375"/>
      <c r="BW255" s="375"/>
      <c r="BX255" s="375"/>
      <c r="BY255" s="375"/>
      <c r="BZ255" s="375"/>
      <c r="CA255" s="375"/>
      <c r="CB255" s="375"/>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320"/>
      <c r="DB255" s="43"/>
      <c r="DC255" s="43"/>
      <c r="DD255" s="379"/>
      <c r="DE255" s="43"/>
      <c r="DF255" s="43"/>
      <c r="DG255" s="43"/>
      <c r="DH255" s="43"/>
      <c r="DI255" s="43"/>
      <c r="DJ255" s="43"/>
      <c r="DK255" s="43"/>
      <c r="DL255" s="43"/>
      <c r="DM255" s="43"/>
      <c r="DN255" s="43"/>
      <c r="DO255" s="43"/>
      <c r="DP255" s="43"/>
      <c r="DQ255" s="43"/>
      <c r="DR255" s="43"/>
      <c r="DS255" s="43"/>
      <c r="DT255" s="43"/>
      <c r="DU255" s="43"/>
      <c r="DV255" s="43"/>
      <c r="DW255" s="43"/>
      <c r="DX255" s="43"/>
      <c r="DY255" s="43"/>
      <c r="DZ255" s="43"/>
      <c r="EA255" s="331"/>
      <c r="EB255" s="331"/>
      <c r="EC255" s="378"/>
      <c r="ED255" s="344"/>
      <c r="EE255" s="331"/>
      <c r="EF255" s="331"/>
      <c r="EG255" s="43"/>
    </row>
    <row r="256" spans="1:137" ht="15.75">
      <c r="A256" s="356" t="s">
        <v>1449</v>
      </c>
      <c r="B256" s="198" t="s">
        <v>1294</v>
      </c>
      <c r="C256" s="68" t="s">
        <v>1176</v>
      </c>
      <c r="D256" s="199" t="s">
        <v>1190</v>
      </c>
      <c r="E256" s="203" t="s">
        <v>1190</v>
      </c>
      <c r="F256" s="199" t="s">
        <v>1190</v>
      </c>
      <c r="G256" s="198" t="s">
        <v>1190</v>
      </c>
      <c r="H256" s="440" t="s">
        <v>1190</v>
      </c>
      <c r="I256" s="574" t="s">
        <v>1972</v>
      </c>
      <c r="J256" s="317" t="s">
        <v>1190</v>
      </c>
      <c r="K256" s="1077" t="s">
        <v>1190</v>
      </c>
      <c r="L256" s="1348" t="s">
        <v>1190</v>
      </c>
      <c r="M256" s="1077">
        <v>0</v>
      </c>
      <c r="N256" s="1077">
        <v>0</v>
      </c>
      <c r="O256" s="1077">
        <v>0</v>
      </c>
      <c r="P256" s="1077">
        <v>0</v>
      </c>
      <c r="Q256" s="1077">
        <v>0</v>
      </c>
      <c r="R256" s="1077">
        <v>0</v>
      </c>
      <c r="S256" s="1077">
        <v>0</v>
      </c>
      <c r="T256" s="1077">
        <v>0</v>
      </c>
      <c r="U256" s="1077">
        <v>0</v>
      </c>
      <c r="V256" s="1077">
        <v>0</v>
      </c>
      <c r="W256" s="1077">
        <v>0</v>
      </c>
      <c r="X256" s="1077">
        <v>0</v>
      </c>
      <c r="Y256" s="1077">
        <v>0</v>
      </c>
      <c r="Z256" s="1077">
        <v>0</v>
      </c>
      <c r="AA256" s="1077">
        <v>0</v>
      </c>
      <c r="AB256" s="1077">
        <v>0</v>
      </c>
      <c r="AC256" s="1077">
        <v>0</v>
      </c>
      <c r="AD256" s="1077">
        <v>0</v>
      </c>
      <c r="AE256" s="1077">
        <v>0</v>
      </c>
      <c r="AF256" s="1077">
        <v>0</v>
      </c>
      <c r="AG256" s="1077">
        <v>0</v>
      </c>
      <c r="AH256" s="1077">
        <v>0</v>
      </c>
      <c r="AI256" s="1077">
        <v>0</v>
      </c>
      <c r="AJ256" s="1077">
        <v>0</v>
      </c>
      <c r="AK256" s="1077">
        <v>0</v>
      </c>
      <c r="AL256" s="1077">
        <v>0</v>
      </c>
      <c r="AM256" s="1077">
        <v>0</v>
      </c>
      <c r="AN256" s="1077">
        <v>0</v>
      </c>
      <c r="AO256" s="1077">
        <v>0</v>
      </c>
      <c r="AP256" s="1077">
        <v>0</v>
      </c>
      <c r="AQ256" s="1077">
        <v>0</v>
      </c>
      <c r="AR256" s="1077">
        <v>0</v>
      </c>
      <c r="AS256" s="1077">
        <v>0</v>
      </c>
      <c r="AT256" s="1077">
        <v>0</v>
      </c>
      <c r="AU256" s="1077">
        <v>0</v>
      </c>
      <c r="AV256" s="1077">
        <v>0</v>
      </c>
      <c r="AW256" s="1077">
        <v>0</v>
      </c>
      <c r="AX256" s="1077">
        <v>0</v>
      </c>
      <c r="AY256" s="1077">
        <v>0</v>
      </c>
      <c r="AZ256" s="1077">
        <v>0</v>
      </c>
      <c r="BA256" s="1077">
        <v>0</v>
      </c>
      <c r="BB256" s="1077">
        <v>0</v>
      </c>
      <c r="BC256" s="1077">
        <v>0</v>
      </c>
      <c r="BD256" s="1077">
        <v>0</v>
      </c>
      <c r="BE256" s="1077">
        <v>0</v>
      </c>
      <c r="BF256" s="1077">
        <v>0</v>
      </c>
      <c r="BG256" s="450" t="s">
        <v>1449</v>
      </c>
      <c r="BH256" s="451" t="s">
        <v>1176</v>
      </c>
      <c r="BI256" s="443" t="s">
        <v>1235</v>
      </c>
      <c r="BJ256" s="448">
        <v>900</v>
      </c>
      <c r="BK256" s="441" t="s">
        <v>1471</v>
      </c>
      <c r="BL256" s="452"/>
      <c r="BM256" s="369" t="s">
        <v>792</v>
      </c>
      <c r="BN256" s="375"/>
      <c r="BO256" s="375"/>
      <c r="BP256" s="375"/>
      <c r="BQ256" s="375"/>
      <c r="BR256" s="375"/>
      <c r="BS256" s="375"/>
      <c r="BT256" s="375"/>
      <c r="BU256" s="375"/>
      <c r="BV256" s="375"/>
      <c r="BW256" s="375"/>
      <c r="BX256" s="375"/>
      <c r="BY256" s="375"/>
      <c r="BZ256" s="375"/>
      <c r="CA256" s="375"/>
      <c r="CB256" s="375"/>
      <c r="CC256" s="43"/>
      <c r="CD256" s="43"/>
      <c r="CE256" s="43"/>
      <c r="CF256" s="43"/>
      <c r="CG256" s="43"/>
      <c r="CH256" s="43"/>
      <c r="CI256" s="43"/>
      <c r="CJ256" s="43"/>
      <c r="CK256" s="43"/>
      <c r="CL256" s="43"/>
      <c r="CM256" s="43"/>
      <c r="CN256" s="43"/>
      <c r="CO256" s="43"/>
      <c r="CP256" s="43"/>
      <c r="CQ256" s="43"/>
      <c r="CR256" s="43"/>
      <c r="CS256" s="43"/>
      <c r="CT256" s="43"/>
      <c r="CU256" s="43"/>
      <c r="CV256" s="43"/>
      <c r="CW256" s="43"/>
      <c r="CX256" s="43"/>
      <c r="CY256" s="43"/>
      <c r="CZ256" s="43"/>
      <c r="DA256" s="320"/>
      <c r="DB256" s="43"/>
      <c r="DC256" s="43"/>
      <c r="DD256" s="379"/>
      <c r="DE256" s="43"/>
      <c r="DF256" s="43"/>
      <c r="DG256" s="43"/>
      <c r="DH256" s="43"/>
      <c r="DI256" s="43"/>
      <c r="DJ256" s="43"/>
      <c r="DK256" s="43"/>
      <c r="DL256" s="43"/>
      <c r="DM256" s="43"/>
      <c r="DN256" s="43"/>
      <c r="DO256" s="43"/>
      <c r="DP256" s="43"/>
      <c r="DQ256" s="43"/>
      <c r="DR256" s="43"/>
      <c r="DS256" s="43"/>
      <c r="DT256" s="43"/>
      <c r="DU256" s="43"/>
      <c r="DV256" s="43"/>
      <c r="DW256" s="43"/>
      <c r="DX256" s="43"/>
      <c r="DY256" s="43"/>
      <c r="DZ256" s="43"/>
      <c r="EA256" s="391"/>
      <c r="EB256" s="387"/>
      <c r="EC256" s="386"/>
      <c r="ED256" s="387"/>
      <c r="EE256" s="387"/>
      <c r="EF256" s="392"/>
      <c r="EG256" s="43"/>
    </row>
    <row r="257" spans="1:137" ht="15.75">
      <c r="A257" s="68" t="s">
        <v>442</v>
      </c>
      <c r="B257" s="198" t="s">
        <v>1293</v>
      </c>
      <c r="C257" s="68" t="s">
        <v>715</v>
      </c>
      <c r="D257" s="199">
        <v>100</v>
      </c>
      <c r="E257" s="247">
        <v>100</v>
      </c>
      <c r="F257" s="199">
        <v>100</v>
      </c>
      <c r="G257" s="198" t="s">
        <v>1386</v>
      </c>
      <c r="H257" s="440" t="s">
        <v>1389</v>
      </c>
      <c r="I257" s="574" t="s">
        <v>1389</v>
      </c>
      <c r="J257" s="317" t="s">
        <v>1190</v>
      </c>
      <c r="K257" s="1077" t="s">
        <v>1190</v>
      </c>
      <c r="L257" s="1077" t="s">
        <v>1190</v>
      </c>
      <c r="M257" s="1077">
        <v>0</v>
      </c>
      <c r="N257" s="1077">
        <v>0</v>
      </c>
      <c r="O257" s="1077">
        <v>0</v>
      </c>
      <c r="P257" s="1077">
        <v>0</v>
      </c>
      <c r="Q257" s="1077">
        <v>0</v>
      </c>
      <c r="R257" s="1077">
        <v>0</v>
      </c>
      <c r="S257" s="1077">
        <v>0</v>
      </c>
      <c r="T257" s="1077">
        <v>0</v>
      </c>
      <c r="U257" s="1077">
        <v>0</v>
      </c>
      <c r="V257" s="1077">
        <v>0</v>
      </c>
      <c r="W257" s="1077">
        <v>0</v>
      </c>
      <c r="X257" s="1077">
        <v>0</v>
      </c>
      <c r="Y257" s="1077">
        <v>0</v>
      </c>
      <c r="Z257" s="1077">
        <v>0</v>
      </c>
      <c r="AA257" s="1077">
        <v>0</v>
      </c>
      <c r="AB257" s="1077">
        <v>0</v>
      </c>
      <c r="AC257" s="1077">
        <v>0</v>
      </c>
      <c r="AD257" s="1077">
        <v>0</v>
      </c>
      <c r="AE257" s="1077">
        <v>0</v>
      </c>
      <c r="AF257" s="1077">
        <v>0</v>
      </c>
      <c r="AG257" s="1077">
        <v>0</v>
      </c>
      <c r="AH257" s="1077">
        <v>0</v>
      </c>
      <c r="AI257" s="1077">
        <v>0</v>
      </c>
      <c r="AJ257" s="1077">
        <v>0</v>
      </c>
      <c r="AK257" s="1077">
        <v>0</v>
      </c>
      <c r="AL257" s="1077">
        <v>0</v>
      </c>
      <c r="AM257" s="1077">
        <v>0</v>
      </c>
      <c r="AN257" s="1077">
        <v>0</v>
      </c>
      <c r="AO257" s="1077">
        <v>0</v>
      </c>
      <c r="AP257" s="1077">
        <v>0</v>
      </c>
      <c r="AQ257" s="1077">
        <v>0</v>
      </c>
      <c r="AR257" s="1077">
        <v>0</v>
      </c>
      <c r="AS257" s="1077">
        <v>0</v>
      </c>
      <c r="AT257" s="1077">
        <v>0</v>
      </c>
      <c r="AU257" s="1077">
        <v>0</v>
      </c>
      <c r="AV257" s="1077">
        <v>0</v>
      </c>
      <c r="AW257" s="1077">
        <v>0</v>
      </c>
      <c r="AX257" s="1077">
        <v>0</v>
      </c>
      <c r="AY257" s="1077" t="s">
        <v>1333</v>
      </c>
      <c r="AZ257" s="1077" t="s">
        <v>1333</v>
      </c>
      <c r="BA257" s="1077" t="s">
        <v>1333</v>
      </c>
      <c r="BB257" s="1077" t="s">
        <v>1333</v>
      </c>
      <c r="BC257" s="1077">
        <v>0</v>
      </c>
      <c r="BD257" s="1077">
        <v>0</v>
      </c>
      <c r="BE257" s="1077">
        <v>0</v>
      </c>
      <c r="BF257" s="1077">
        <v>0</v>
      </c>
      <c r="BG257" s="201" t="s">
        <v>442</v>
      </c>
      <c r="BH257" s="201" t="s">
        <v>715</v>
      </c>
      <c r="BI257" s="93" t="s">
        <v>715</v>
      </c>
      <c r="BJ257" s="364">
        <v>112</v>
      </c>
      <c r="BK257" s="441" t="s">
        <v>1179</v>
      </c>
      <c r="BL257" s="369" t="s">
        <v>1389</v>
      </c>
      <c r="BM257" s="369" t="s">
        <v>792</v>
      </c>
      <c r="BN257" s="375"/>
      <c r="BO257" s="375"/>
      <c r="BP257" s="375"/>
      <c r="BQ257" s="375"/>
      <c r="BR257" s="375"/>
      <c r="BS257" s="375"/>
      <c r="BT257" s="375"/>
      <c r="BU257" s="375"/>
      <c r="BV257" s="375"/>
      <c r="BW257" s="375"/>
      <c r="BX257" s="375"/>
      <c r="BY257" s="375"/>
      <c r="BZ257" s="375"/>
      <c r="CA257" s="375"/>
      <c r="CB257" s="375"/>
      <c r="CC257" s="376"/>
      <c r="CD257" s="376"/>
      <c r="CE257" s="43"/>
      <c r="CF257" s="43"/>
      <c r="CG257" s="43"/>
      <c r="CH257" s="43"/>
      <c r="CI257" s="43"/>
      <c r="CJ257" s="43"/>
      <c r="CK257" s="43"/>
      <c r="CL257" s="43"/>
      <c r="CM257" s="43"/>
      <c r="CN257" s="43"/>
      <c r="CO257" s="43"/>
      <c r="CP257" s="43"/>
      <c r="CQ257" s="43"/>
      <c r="CR257" s="43"/>
      <c r="CS257" s="43"/>
      <c r="CT257" s="43"/>
      <c r="CU257" s="43"/>
      <c r="CV257" s="43"/>
      <c r="CW257" s="43"/>
      <c r="CX257" s="43"/>
      <c r="CY257" s="43"/>
      <c r="CZ257" s="43"/>
      <c r="DA257" s="320"/>
      <c r="DB257" s="320"/>
      <c r="DC257" s="43"/>
      <c r="DD257" s="377"/>
      <c r="DE257" s="43"/>
      <c r="DF257" s="43"/>
      <c r="DG257" s="43"/>
      <c r="DH257" s="43"/>
      <c r="DI257" s="43"/>
      <c r="DJ257" s="43"/>
      <c r="DK257" s="43"/>
      <c r="DL257" s="43"/>
      <c r="DM257" s="43"/>
      <c r="DN257" s="43"/>
      <c r="DO257" s="43"/>
      <c r="DP257" s="43"/>
      <c r="DQ257" s="43"/>
      <c r="DR257" s="43"/>
      <c r="DS257" s="43"/>
      <c r="DT257" s="43"/>
      <c r="DU257" s="43"/>
      <c r="DV257" s="43"/>
      <c r="DW257" s="43"/>
      <c r="DX257" s="43"/>
      <c r="DY257" s="43"/>
      <c r="DZ257" s="43"/>
      <c r="EA257" s="331"/>
      <c r="EB257" s="331"/>
      <c r="EC257" s="378"/>
      <c r="ED257" s="344"/>
      <c r="EE257" s="331"/>
      <c r="EF257" s="331"/>
      <c r="EG257" s="43"/>
    </row>
    <row r="258" spans="1:137" ht="15.75">
      <c r="A258" s="68" t="s">
        <v>311</v>
      </c>
      <c r="B258" s="198" t="s">
        <v>1290</v>
      </c>
      <c r="C258" s="68" t="s">
        <v>579</v>
      </c>
      <c r="D258" s="199" t="s">
        <v>1190</v>
      </c>
      <c r="E258" s="203" t="s">
        <v>1190</v>
      </c>
      <c r="F258" s="199" t="s">
        <v>1190</v>
      </c>
      <c r="G258" s="198" t="s">
        <v>1332</v>
      </c>
      <c r="H258" s="440" t="s">
        <v>1389</v>
      </c>
      <c r="I258" s="574" t="s">
        <v>1389</v>
      </c>
      <c r="J258" s="317" t="s">
        <v>1190</v>
      </c>
      <c r="K258" s="1077" t="s">
        <v>1190</v>
      </c>
      <c r="L258" s="1077" t="s">
        <v>1190</v>
      </c>
      <c r="M258" s="1077">
        <v>0</v>
      </c>
      <c r="N258" s="1077">
        <v>0</v>
      </c>
      <c r="O258" s="1077">
        <v>0</v>
      </c>
      <c r="P258" s="1077">
        <v>0</v>
      </c>
      <c r="Q258" s="1077">
        <v>0</v>
      </c>
      <c r="R258" s="1077">
        <v>0</v>
      </c>
      <c r="S258" s="1077">
        <v>0</v>
      </c>
      <c r="T258" s="1077">
        <v>0</v>
      </c>
      <c r="U258" s="1077">
        <v>0</v>
      </c>
      <c r="V258" s="1077">
        <v>0</v>
      </c>
      <c r="W258" s="1077">
        <v>0</v>
      </c>
      <c r="X258" s="1077">
        <v>0</v>
      </c>
      <c r="Y258" s="1077">
        <v>0</v>
      </c>
      <c r="Z258" s="1077">
        <v>0</v>
      </c>
      <c r="AA258" s="1077">
        <v>0</v>
      </c>
      <c r="AB258" s="1077">
        <v>0</v>
      </c>
      <c r="AC258" s="1077">
        <v>0</v>
      </c>
      <c r="AD258" s="1077">
        <v>0</v>
      </c>
      <c r="AE258" s="1077">
        <v>0</v>
      </c>
      <c r="AF258" s="1077">
        <v>0</v>
      </c>
      <c r="AG258" s="1077">
        <v>0</v>
      </c>
      <c r="AH258" s="1077">
        <v>0</v>
      </c>
      <c r="AI258" s="1077">
        <v>0</v>
      </c>
      <c r="AJ258" s="1077">
        <v>0</v>
      </c>
      <c r="AK258" s="1077">
        <v>0</v>
      </c>
      <c r="AL258" s="1077">
        <v>0</v>
      </c>
      <c r="AM258" s="1077">
        <v>0</v>
      </c>
      <c r="AN258" s="1077">
        <v>0</v>
      </c>
      <c r="AO258" s="1077">
        <v>0</v>
      </c>
      <c r="AP258" s="1077">
        <v>0</v>
      </c>
      <c r="AQ258" s="1077">
        <v>0</v>
      </c>
      <c r="AR258" s="1077">
        <v>0</v>
      </c>
      <c r="AS258" s="1077">
        <v>0</v>
      </c>
      <c r="AT258" s="1077">
        <v>0</v>
      </c>
      <c r="AU258" s="1077">
        <v>0</v>
      </c>
      <c r="AV258" s="1077">
        <v>0</v>
      </c>
      <c r="AW258" s="1077">
        <v>0</v>
      </c>
      <c r="AX258" s="1077">
        <v>0</v>
      </c>
      <c r="AY258" s="1077" t="s">
        <v>1333</v>
      </c>
      <c r="AZ258" s="1077" t="s">
        <v>1333</v>
      </c>
      <c r="BA258" s="1077" t="s">
        <v>1333</v>
      </c>
      <c r="BB258" s="1077" t="s">
        <v>1333</v>
      </c>
      <c r="BC258" s="1077">
        <v>0</v>
      </c>
      <c r="BD258" s="1077">
        <v>0</v>
      </c>
      <c r="BE258" s="1077">
        <v>0</v>
      </c>
      <c r="BF258" s="1077">
        <v>0</v>
      </c>
      <c r="BG258" s="201" t="s">
        <v>311</v>
      </c>
      <c r="BH258" s="201" t="s">
        <v>579</v>
      </c>
      <c r="BI258" s="93" t="s">
        <v>727</v>
      </c>
      <c r="BJ258" s="364">
        <v>123</v>
      </c>
      <c r="BK258" s="441" t="s">
        <v>1180</v>
      </c>
      <c r="BL258" s="369" t="s">
        <v>1389</v>
      </c>
      <c r="BM258" s="369" t="s">
        <v>792</v>
      </c>
      <c r="BN258" s="375"/>
      <c r="BO258" s="375"/>
      <c r="BP258" s="375"/>
      <c r="BQ258" s="375"/>
      <c r="BR258" s="375"/>
      <c r="BS258" s="375"/>
      <c r="BT258" s="375"/>
      <c r="BU258" s="375"/>
      <c r="BV258" s="375"/>
      <c r="BW258" s="375"/>
      <c r="BX258" s="375"/>
      <c r="BY258" s="375"/>
      <c r="BZ258" s="375"/>
      <c r="CA258" s="375"/>
      <c r="CB258" s="375"/>
      <c r="CC258" s="376"/>
      <c r="CD258" s="376"/>
      <c r="CE258" s="43"/>
      <c r="CF258" s="43"/>
      <c r="CG258" s="43"/>
      <c r="CH258" s="43"/>
      <c r="CI258" s="43"/>
      <c r="CJ258" s="43"/>
      <c r="CK258" s="43"/>
      <c r="CL258" s="43"/>
      <c r="CM258" s="43"/>
      <c r="CN258" s="43"/>
      <c r="CO258" s="43"/>
      <c r="CP258" s="43"/>
      <c r="CQ258" s="43"/>
      <c r="CR258" s="43"/>
      <c r="CS258" s="43"/>
      <c r="CT258" s="43"/>
      <c r="CU258" s="43"/>
      <c r="CV258" s="43"/>
      <c r="CW258" s="43"/>
      <c r="CX258" s="43"/>
      <c r="CY258" s="43"/>
      <c r="CZ258" s="43"/>
      <c r="DA258" s="320"/>
      <c r="DB258" s="320"/>
      <c r="DC258" s="43"/>
      <c r="DD258" s="377"/>
      <c r="DE258" s="43"/>
      <c r="DF258" s="43"/>
      <c r="DG258" s="43"/>
      <c r="DH258" s="43"/>
      <c r="DI258" s="43"/>
      <c r="DJ258" s="43"/>
      <c r="DK258" s="43"/>
      <c r="DL258" s="43"/>
      <c r="DM258" s="43"/>
      <c r="DN258" s="43"/>
      <c r="DO258" s="43"/>
      <c r="DP258" s="43"/>
      <c r="DQ258" s="43"/>
      <c r="DR258" s="43"/>
      <c r="DS258" s="43"/>
      <c r="DT258" s="43"/>
      <c r="DU258" s="43"/>
      <c r="DV258" s="43"/>
      <c r="DW258" s="43"/>
      <c r="DX258" s="43"/>
      <c r="DY258" s="43"/>
      <c r="DZ258" s="43"/>
      <c r="EA258" s="331"/>
      <c r="EB258" s="331"/>
      <c r="EC258" s="378"/>
      <c r="ED258" s="344"/>
      <c r="EE258" s="331"/>
      <c r="EF258" s="331"/>
      <c r="EG258" s="43"/>
    </row>
    <row r="259" spans="1:137" ht="15.75">
      <c r="A259" s="68" t="s">
        <v>448</v>
      </c>
      <c r="B259" s="198" t="s">
        <v>1290</v>
      </c>
      <c r="C259" s="68" t="s">
        <v>795</v>
      </c>
      <c r="D259" s="199">
        <v>66.67</v>
      </c>
      <c r="E259" s="247">
        <v>100</v>
      </c>
      <c r="F259" s="199">
        <v>100</v>
      </c>
      <c r="G259" s="198" t="s">
        <v>1332</v>
      </c>
      <c r="H259" s="440" t="s">
        <v>1332</v>
      </c>
      <c r="I259" s="574" t="s">
        <v>1332</v>
      </c>
      <c r="J259" s="317" t="s">
        <v>1332</v>
      </c>
      <c r="K259" s="1077">
        <v>100</v>
      </c>
      <c r="L259" s="1077" t="s">
        <v>1412</v>
      </c>
      <c r="M259" s="1077">
        <v>0</v>
      </c>
      <c r="N259" s="1077">
        <v>19</v>
      </c>
      <c r="O259" s="1077">
        <v>14</v>
      </c>
      <c r="P259" s="1077">
        <v>1</v>
      </c>
      <c r="Q259" s="1077">
        <v>15</v>
      </c>
      <c r="R259" s="1077">
        <v>0</v>
      </c>
      <c r="S259" s="1077">
        <v>1</v>
      </c>
      <c r="T259" s="1077">
        <v>0</v>
      </c>
      <c r="U259" s="1077">
        <v>0</v>
      </c>
      <c r="V259" s="1077">
        <v>0</v>
      </c>
      <c r="W259" s="1077">
        <v>0</v>
      </c>
      <c r="X259" s="1077">
        <v>0</v>
      </c>
      <c r="Y259" s="1077">
        <v>0</v>
      </c>
      <c r="Z259" s="1077">
        <v>1</v>
      </c>
      <c r="AA259" s="1077">
        <v>0</v>
      </c>
      <c r="AB259" s="1077">
        <v>0</v>
      </c>
      <c r="AC259" s="1077">
        <v>0</v>
      </c>
      <c r="AD259" s="1077">
        <v>1</v>
      </c>
      <c r="AE259" s="1077">
        <v>0</v>
      </c>
      <c r="AF259" s="1077">
        <v>0</v>
      </c>
      <c r="AG259" s="1077">
        <v>0</v>
      </c>
      <c r="AH259" s="1077">
        <v>0</v>
      </c>
      <c r="AI259" s="1077">
        <v>0</v>
      </c>
      <c r="AJ259" s="1077">
        <v>0</v>
      </c>
      <c r="AK259" s="1077">
        <v>0</v>
      </c>
      <c r="AL259" s="1077">
        <v>0</v>
      </c>
      <c r="AM259" s="1077">
        <v>0</v>
      </c>
      <c r="AN259" s="1077">
        <v>1</v>
      </c>
      <c r="AO259" s="1077">
        <v>0</v>
      </c>
      <c r="AP259" s="1077">
        <v>0</v>
      </c>
      <c r="AQ259" s="1077">
        <v>0</v>
      </c>
      <c r="AR259" s="1077">
        <v>0</v>
      </c>
      <c r="AS259" s="1077">
        <v>0</v>
      </c>
      <c r="AT259" s="1077">
        <v>0</v>
      </c>
      <c r="AU259" s="1077">
        <v>0</v>
      </c>
      <c r="AV259" s="1077">
        <v>0</v>
      </c>
      <c r="AW259" s="1077">
        <v>0</v>
      </c>
      <c r="AX259" s="1077">
        <v>0</v>
      </c>
      <c r="AY259" s="1077" t="s">
        <v>3076</v>
      </c>
      <c r="AZ259" s="1077" t="s">
        <v>3077</v>
      </c>
      <c r="BA259" s="1077">
        <v>0</v>
      </c>
      <c r="BB259" s="1077" t="s">
        <v>1333</v>
      </c>
      <c r="BC259" s="1077">
        <v>0</v>
      </c>
      <c r="BD259" s="1077">
        <v>2</v>
      </c>
      <c r="BE259" s="1077">
        <v>1</v>
      </c>
      <c r="BF259" s="1077">
        <v>1</v>
      </c>
      <c r="BG259" s="201" t="s">
        <v>448</v>
      </c>
      <c r="BH259" s="201" t="s">
        <v>795</v>
      </c>
      <c r="BI259" s="93" t="s">
        <v>795</v>
      </c>
      <c r="BJ259" s="364">
        <v>123</v>
      </c>
      <c r="BK259" s="441" t="s">
        <v>1181</v>
      </c>
      <c r="BL259" s="1554"/>
      <c r="BM259" s="369" t="s">
        <v>878</v>
      </c>
      <c r="BN259" s="375"/>
      <c r="BO259" s="375"/>
      <c r="BP259" s="375"/>
      <c r="BQ259" s="375"/>
      <c r="BR259" s="375"/>
      <c r="BS259" s="375"/>
      <c r="BT259" s="375"/>
      <c r="BU259" s="375"/>
      <c r="BV259" s="375"/>
      <c r="BW259" s="375"/>
      <c r="BX259" s="375"/>
      <c r="BY259" s="375"/>
      <c r="BZ259" s="375"/>
      <c r="CA259" s="375"/>
      <c r="CB259" s="375"/>
      <c r="CC259" s="376"/>
      <c r="CD259" s="376"/>
      <c r="CE259" s="43"/>
      <c r="CF259" s="43"/>
      <c r="CG259" s="43"/>
      <c r="CH259" s="43"/>
      <c r="CI259" s="43"/>
      <c r="CJ259" s="43"/>
      <c r="CK259" s="43"/>
      <c r="CL259" s="43"/>
      <c r="CM259" s="43"/>
      <c r="CN259" s="43"/>
      <c r="CO259" s="43"/>
      <c r="CP259" s="43"/>
      <c r="CQ259" s="43"/>
      <c r="CR259" s="43"/>
      <c r="CS259" s="43"/>
      <c r="CT259" s="43"/>
      <c r="CU259" s="43"/>
      <c r="CV259" s="43"/>
      <c r="CW259" s="43"/>
      <c r="CX259" s="43"/>
      <c r="CY259" s="43"/>
      <c r="CZ259" s="43"/>
      <c r="DA259" s="320"/>
      <c r="DB259" s="320"/>
      <c r="DC259" s="43"/>
      <c r="DD259" s="379"/>
      <c r="DE259" s="43"/>
      <c r="DF259" s="43"/>
      <c r="DG259" s="43"/>
      <c r="DH259" s="43"/>
      <c r="DI259" s="43"/>
      <c r="DJ259" s="43"/>
      <c r="DK259" s="43"/>
      <c r="DL259" s="43"/>
      <c r="DM259" s="43"/>
      <c r="DN259" s="43"/>
      <c r="DO259" s="43"/>
      <c r="DP259" s="43"/>
      <c r="DQ259" s="43"/>
      <c r="DR259" s="43"/>
      <c r="DS259" s="43"/>
      <c r="DT259" s="43"/>
      <c r="DU259" s="43"/>
      <c r="DV259" s="43"/>
      <c r="DW259" s="43"/>
      <c r="DX259" s="43"/>
      <c r="DY259" s="43"/>
      <c r="DZ259" s="43"/>
      <c r="EA259" s="331"/>
      <c r="EB259" s="331"/>
      <c r="EC259" s="378"/>
      <c r="ED259" s="344"/>
      <c r="EE259" s="331"/>
      <c r="EF259" s="331"/>
      <c r="EG259" s="43"/>
    </row>
    <row r="260" spans="1:137" ht="15.75">
      <c r="A260" s="68" t="s">
        <v>1158</v>
      </c>
      <c r="B260" s="198" t="s">
        <v>1290</v>
      </c>
      <c r="C260" s="68" t="s">
        <v>561</v>
      </c>
      <c r="D260" s="199">
        <v>25</v>
      </c>
      <c r="E260" s="247">
        <v>100</v>
      </c>
      <c r="F260" s="199">
        <v>100</v>
      </c>
      <c r="G260" s="198" t="s">
        <v>1332</v>
      </c>
      <c r="H260" s="440" t="s">
        <v>1332</v>
      </c>
      <c r="I260" s="574" t="s">
        <v>1332</v>
      </c>
      <c r="J260" s="317" t="s">
        <v>1332</v>
      </c>
      <c r="K260" s="1077">
        <v>100</v>
      </c>
      <c r="L260" s="1077" t="s">
        <v>1332</v>
      </c>
      <c r="M260" s="1077">
        <v>0</v>
      </c>
      <c r="N260" s="1077">
        <v>7</v>
      </c>
      <c r="O260" s="1077">
        <v>7</v>
      </c>
      <c r="P260" s="1077">
        <v>0</v>
      </c>
      <c r="Q260" s="1077">
        <v>7</v>
      </c>
      <c r="R260" s="1077">
        <v>0</v>
      </c>
      <c r="S260" s="1077">
        <v>0</v>
      </c>
      <c r="T260" s="1077">
        <v>0</v>
      </c>
      <c r="U260" s="1077">
        <v>0</v>
      </c>
      <c r="V260" s="1077">
        <v>0</v>
      </c>
      <c r="W260" s="1077">
        <v>0</v>
      </c>
      <c r="X260" s="1077">
        <v>0</v>
      </c>
      <c r="Y260" s="1077">
        <v>0</v>
      </c>
      <c r="Z260" s="1077">
        <v>0</v>
      </c>
      <c r="AA260" s="1077">
        <v>0</v>
      </c>
      <c r="AB260" s="1077">
        <v>0</v>
      </c>
      <c r="AC260" s="1077">
        <v>0</v>
      </c>
      <c r="AD260" s="1077">
        <v>0</v>
      </c>
      <c r="AE260" s="1077">
        <v>0</v>
      </c>
      <c r="AF260" s="1077">
        <v>0</v>
      </c>
      <c r="AG260" s="1077">
        <v>0</v>
      </c>
      <c r="AH260" s="1077">
        <v>0</v>
      </c>
      <c r="AI260" s="1077">
        <v>0</v>
      </c>
      <c r="AJ260" s="1077">
        <v>0</v>
      </c>
      <c r="AK260" s="1077">
        <v>0</v>
      </c>
      <c r="AL260" s="1077">
        <v>0</v>
      </c>
      <c r="AM260" s="1077">
        <v>0</v>
      </c>
      <c r="AN260" s="1077">
        <v>0</v>
      </c>
      <c r="AO260" s="1077">
        <v>0</v>
      </c>
      <c r="AP260" s="1077">
        <v>0</v>
      </c>
      <c r="AQ260" s="1077">
        <v>0</v>
      </c>
      <c r="AR260" s="1077">
        <v>0</v>
      </c>
      <c r="AS260" s="1077">
        <v>0</v>
      </c>
      <c r="AT260" s="1077">
        <v>0</v>
      </c>
      <c r="AU260" s="1077">
        <v>0</v>
      </c>
      <c r="AV260" s="1077">
        <v>0</v>
      </c>
      <c r="AW260" s="1077">
        <v>0</v>
      </c>
      <c r="AX260" s="1077">
        <v>0</v>
      </c>
      <c r="AY260" s="1077" t="s">
        <v>1333</v>
      </c>
      <c r="AZ260" s="1077" t="s">
        <v>1333</v>
      </c>
      <c r="BA260" s="1077" t="s">
        <v>1333</v>
      </c>
      <c r="BB260" s="1077" t="s">
        <v>1333</v>
      </c>
      <c r="BC260" s="1077">
        <v>0</v>
      </c>
      <c r="BD260" s="1077">
        <v>0</v>
      </c>
      <c r="BE260" s="1077">
        <v>0</v>
      </c>
      <c r="BF260" s="1077">
        <v>0</v>
      </c>
      <c r="BG260" s="201" t="s">
        <v>1158</v>
      </c>
      <c r="BH260" s="201" t="s">
        <v>561</v>
      </c>
      <c r="BI260" s="93" t="s">
        <v>727</v>
      </c>
      <c r="BJ260" s="364">
        <v>123</v>
      </c>
      <c r="BK260" s="441" t="s">
        <v>1180</v>
      </c>
      <c r="BL260" s="1555"/>
      <c r="BM260" s="369" t="s">
        <v>792</v>
      </c>
      <c r="BN260" s="375"/>
      <c r="BO260" s="375"/>
      <c r="BP260" s="375"/>
      <c r="BQ260" s="375"/>
      <c r="BR260" s="375"/>
      <c r="BS260" s="375"/>
      <c r="BT260" s="375"/>
      <c r="BU260" s="375"/>
      <c r="BV260" s="375"/>
      <c r="BW260" s="375"/>
      <c r="BX260" s="375"/>
      <c r="BY260" s="375"/>
      <c r="BZ260" s="375"/>
      <c r="CA260" s="375"/>
      <c r="CB260" s="375"/>
      <c r="CC260" s="376"/>
      <c r="CD260" s="376"/>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320"/>
      <c r="DB260" s="320"/>
      <c r="DC260" s="43"/>
      <c r="DD260" s="379"/>
      <c r="DE260" s="43"/>
      <c r="DF260" s="43"/>
      <c r="DG260" s="43"/>
      <c r="DH260" s="43"/>
      <c r="DI260" s="43"/>
      <c r="DJ260" s="43"/>
      <c r="DK260" s="43"/>
      <c r="DL260" s="43"/>
      <c r="DM260" s="43"/>
      <c r="DN260" s="43"/>
      <c r="DO260" s="43"/>
      <c r="DP260" s="43"/>
      <c r="DQ260" s="43"/>
      <c r="DR260" s="43"/>
      <c r="DS260" s="43"/>
      <c r="DT260" s="43"/>
      <c r="DU260" s="43"/>
      <c r="DV260" s="43"/>
      <c r="DW260" s="43"/>
      <c r="DX260" s="43"/>
      <c r="DY260" s="43"/>
      <c r="DZ260" s="43"/>
      <c r="EA260" s="331"/>
      <c r="EB260" s="331"/>
      <c r="EC260" s="378"/>
      <c r="ED260" s="344"/>
      <c r="EE260" s="331"/>
      <c r="EF260" s="331"/>
      <c r="EG260" s="43"/>
    </row>
    <row r="261" spans="1:137" ht="25.5">
      <c r="A261" s="68" t="s">
        <v>212</v>
      </c>
      <c r="B261" s="198" t="s">
        <v>1290</v>
      </c>
      <c r="C261" s="68" t="s">
        <v>785</v>
      </c>
      <c r="D261" s="199">
        <v>100</v>
      </c>
      <c r="E261" s="203" t="s">
        <v>1190</v>
      </c>
      <c r="F261" s="203" t="s">
        <v>1190</v>
      </c>
      <c r="G261" s="322" t="s">
        <v>1190</v>
      </c>
      <c r="H261" s="440" t="s">
        <v>1515</v>
      </c>
      <c r="I261" s="574" t="s">
        <v>1332</v>
      </c>
      <c r="J261" s="317" t="s">
        <v>1190</v>
      </c>
      <c r="K261" s="1077">
        <v>100</v>
      </c>
      <c r="L261" s="1077" t="s">
        <v>1190</v>
      </c>
      <c r="M261" s="1077">
        <v>0</v>
      </c>
      <c r="N261" s="1077">
        <v>0</v>
      </c>
      <c r="O261" s="1077">
        <v>0</v>
      </c>
      <c r="P261" s="1077">
        <v>0</v>
      </c>
      <c r="Q261" s="1077">
        <v>0</v>
      </c>
      <c r="R261" s="1077">
        <v>0</v>
      </c>
      <c r="S261" s="1077">
        <v>0</v>
      </c>
      <c r="T261" s="1077">
        <v>0</v>
      </c>
      <c r="U261" s="1077">
        <v>0</v>
      </c>
      <c r="V261" s="1077">
        <v>0</v>
      </c>
      <c r="W261" s="1077">
        <v>0</v>
      </c>
      <c r="X261" s="1077">
        <v>0</v>
      </c>
      <c r="Y261" s="1077">
        <v>0</v>
      </c>
      <c r="Z261" s="1077">
        <v>0</v>
      </c>
      <c r="AA261" s="1077">
        <v>0</v>
      </c>
      <c r="AB261" s="1077">
        <v>0</v>
      </c>
      <c r="AC261" s="1077">
        <v>0</v>
      </c>
      <c r="AD261" s="1077">
        <v>0</v>
      </c>
      <c r="AE261" s="1077">
        <v>0</v>
      </c>
      <c r="AF261" s="1077">
        <v>0</v>
      </c>
      <c r="AG261" s="1077">
        <v>0</v>
      </c>
      <c r="AH261" s="1077">
        <v>0</v>
      </c>
      <c r="AI261" s="1077">
        <v>0</v>
      </c>
      <c r="AJ261" s="1077">
        <v>0</v>
      </c>
      <c r="AK261" s="1077">
        <v>0</v>
      </c>
      <c r="AL261" s="1077">
        <v>0</v>
      </c>
      <c r="AM261" s="1077">
        <v>0</v>
      </c>
      <c r="AN261" s="1077">
        <v>0</v>
      </c>
      <c r="AO261" s="1077">
        <v>0</v>
      </c>
      <c r="AP261" s="1077">
        <v>0</v>
      </c>
      <c r="AQ261" s="1077">
        <v>0</v>
      </c>
      <c r="AR261" s="1077">
        <v>0</v>
      </c>
      <c r="AS261" s="1077">
        <v>0</v>
      </c>
      <c r="AT261" s="1077">
        <v>0</v>
      </c>
      <c r="AU261" s="1077">
        <v>0</v>
      </c>
      <c r="AV261" s="1077">
        <v>0</v>
      </c>
      <c r="AW261" s="1077">
        <v>0</v>
      </c>
      <c r="AX261" s="1077">
        <v>0</v>
      </c>
      <c r="AY261" s="1077" t="s">
        <v>1333</v>
      </c>
      <c r="AZ261" s="1077" t="s">
        <v>1333</v>
      </c>
      <c r="BA261" s="1077" t="s">
        <v>1333</v>
      </c>
      <c r="BB261" s="1077" t="s">
        <v>1333</v>
      </c>
      <c r="BC261" s="1077">
        <v>0</v>
      </c>
      <c r="BD261" s="1077">
        <v>0</v>
      </c>
      <c r="BE261" s="1077">
        <v>0</v>
      </c>
      <c r="BF261" s="1077">
        <v>0</v>
      </c>
      <c r="BG261" s="201" t="s">
        <v>212</v>
      </c>
      <c r="BH261" s="201" t="s">
        <v>785</v>
      </c>
      <c r="BI261" s="93" t="s">
        <v>727</v>
      </c>
      <c r="BJ261" s="364">
        <v>123</v>
      </c>
      <c r="BK261" s="441" t="s">
        <v>1179</v>
      </c>
      <c r="BL261" s="369"/>
      <c r="BM261" s="369" t="s">
        <v>792</v>
      </c>
      <c r="BN261" s="375"/>
      <c r="BO261" s="375"/>
      <c r="BP261" s="375"/>
      <c r="BQ261" s="375"/>
      <c r="BR261" s="375"/>
      <c r="BS261" s="375"/>
      <c r="BT261" s="375"/>
      <c r="BU261" s="375"/>
      <c r="BV261" s="375"/>
      <c r="BW261" s="375"/>
      <c r="BX261" s="375"/>
      <c r="BY261" s="375"/>
      <c r="BZ261" s="375"/>
      <c r="CA261" s="375"/>
      <c r="CB261" s="375"/>
      <c r="CC261" s="376"/>
      <c r="CD261" s="376"/>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320"/>
      <c r="DB261" s="320"/>
      <c r="DC261" s="43"/>
      <c r="DD261" s="377"/>
      <c r="DE261" s="43"/>
      <c r="DF261" s="43"/>
      <c r="DG261" s="43"/>
      <c r="DH261" s="43"/>
      <c r="DI261" s="43"/>
      <c r="DJ261" s="43"/>
      <c r="DK261" s="43"/>
      <c r="DL261" s="43"/>
      <c r="DM261" s="43"/>
      <c r="DN261" s="43"/>
      <c r="DO261" s="43"/>
      <c r="DP261" s="43"/>
      <c r="DQ261" s="43"/>
      <c r="DR261" s="43"/>
      <c r="DS261" s="43"/>
      <c r="DT261" s="43"/>
      <c r="DU261" s="43"/>
      <c r="DV261" s="43"/>
      <c r="DW261" s="43"/>
      <c r="DX261" s="43"/>
      <c r="DY261" s="43"/>
      <c r="DZ261" s="43"/>
      <c r="EA261" s="331"/>
      <c r="EB261" s="331"/>
      <c r="EC261" s="378"/>
      <c r="ED261" s="344"/>
      <c r="EE261" s="331"/>
      <c r="EF261" s="331"/>
      <c r="EG261" s="43"/>
    </row>
    <row r="262" spans="1:137" ht="15.75">
      <c r="A262" s="68" t="s">
        <v>1110</v>
      </c>
      <c r="B262" s="198" t="s">
        <v>1290</v>
      </c>
      <c r="C262" s="68" t="s">
        <v>817</v>
      </c>
      <c r="D262" s="199">
        <v>0</v>
      </c>
      <c r="E262" s="247">
        <v>100</v>
      </c>
      <c r="F262" s="199">
        <v>100</v>
      </c>
      <c r="G262" s="198" t="s">
        <v>1332</v>
      </c>
      <c r="H262" s="440" t="s">
        <v>1332</v>
      </c>
      <c r="I262" s="574" t="s">
        <v>1972</v>
      </c>
      <c r="J262" s="317" t="s">
        <v>1332</v>
      </c>
      <c r="K262" s="1077">
        <v>100</v>
      </c>
      <c r="L262" s="1077" t="s">
        <v>1332</v>
      </c>
      <c r="M262" s="1077">
        <v>0</v>
      </c>
      <c r="N262" s="1077">
        <v>3</v>
      </c>
      <c r="O262" s="1077">
        <v>3</v>
      </c>
      <c r="P262" s="1077">
        <v>0</v>
      </c>
      <c r="Q262" s="1077">
        <v>3</v>
      </c>
      <c r="R262" s="1077">
        <v>0</v>
      </c>
      <c r="S262" s="1077">
        <v>0</v>
      </c>
      <c r="T262" s="1077">
        <v>0</v>
      </c>
      <c r="U262" s="1077">
        <v>0</v>
      </c>
      <c r="V262" s="1077">
        <v>0</v>
      </c>
      <c r="W262" s="1077">
        <v>0</v>
      </c>
      <c r="X262" s="1077">
        <v>0</v>
      </c>
      <c r="Y262" s="1077">
        <v>0</v>
      </c>
      <c r="Z262" s="1077">
        <v>0</v>
      </c>
      <c r="AA262" s="1077">
        <v>0</v>
      </c>
      <c r="AB262" s="1077">
        <v>0</v>
      </c>
      <c r="AC262" s="1077">
        <v>0</v>
      </c>
      <c r="AD262" s="1077">
        <v>0</v>
      </c>
      <c r="AE262" s="1077">
        <v>0</v>
      </c>
      <c r="AF262" s="1077">
        <v>0</v>
      </c>
      <c r="AG262" s="1077">
        <v>0</v>
      </c>
      <c r="AH262" s="1077">
        <v>0</v>
      </c>
      <c r="AI262" s="1077">
        <v>0</v>
      </c>
      <c r="AJ262" s="1077">
        <v>0</v>
      </c>
      <c r="AK262" s="1077">
        <v>0</v>
      </c>
      <c r="AL262" s="1077">
        <v>0</v>
      </c>
      <c r="AM262" s="1077">
        <v>0</v>
      </c>
      <c r="AN262" s="1077">
        <v>0</v>
      </c>
      <c r="AO262" s="1077">
        <v>0</v>
      </c>
      <c r="AP262" s="1077">
        <v>0</v>
      </c>
      <c r="AQ262" s="1077">
        <v>0</v>
      </c>
      <c r="AR262" s="1077">
        <v>0</v>
      </c>
      <c r="AS262" s="1077">
        <v>0</v>
      </c>
      <c r="AT262" s="1077">
        <v>0</v>
      </c>
      <c r="AU262" s="1077">
        <v>0</v>
      </c>
      <c r="AV262" s="1077">
        <v>0</v>
      </c>
      <c r="AW262" s="1077">
        <v>0</v>
      </c>
      <c r="AX262" s="1077">
        <v>0</v>
      </c>
      <c r="AY262" s="1077" t="s">
        <v>1333</v>
      </c>
      <c r="AZ262" s="1077" t="s">
        <v>1333</v>
      </c>
      <c r="BA262" s="1077" t="s">
        <v>1333</v>
      </c>
      <c r="BB262" s="1077" t="s">
        <v>1333</v>
      </c>
      <c r="BC262" s="1077">
        <v>0</v>
      </c>
      <c r="BD262" s="1077">
        <v>0</v>
      </c>
      <c r="BE262" s="1077">
        <v>0</v>
      </c>
      <c r="BF262" s="1077">
        <v>0</v>
      </c>
      <c r="BG262" s="201" t="s">
        <v>1110</v>
      </c>
      <c r="BH262" s="201" t="s">
        <v>1206</v>
      </c>
      <c r="BI262" s="93" t="s">
        <v>727</v>
      </c>
      <c r="BJ262" s="364">
        <v>123</v>
      </c>
      <c r="BK262" s="441" t="s">
        <v>882</v>
      </c>
      <c r="BL262" s="1554"/>
      <c r="BM262" s="369" t="s">
        <v>792</v>
      </c>
      <c r="BN262" s="375"/>
      <c r="BO262" s="375"/>
      <c r="BP262" s="375"/>
      <c r="BQ262" s="375"/>
      <c r="BR262" s="375"/>
      <c r="BS262" s="375"/>
      <c r="BT262" s="375"/>
      <c r="BU262" s="375"/>
      <c r="BV262" s="375"/>
      <c r="BW262" s="375"/>
      <c r="BX262" s="375"/>
      <c r="BY262" s="375"/>
      <c r="BZ262" s="375"/>
      <c r="CA262" s="375"/>
      <c r="CB262" s="375"/>
      <c r="CC262" s="376"/>
      <c r="CD262" s="376"/>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320"/>
      <c r="DB262" s="320"/>
      <c r="DC262" s="43"/>
      <c r="DD262" s="379"/>
      <c r="DE262" s="43"/>
      <c r="DF262" s="43"/>
      <c r="DG262" s="43"/>
      <c r="DH262" s="43"/>
      <c r="DI262" s="43"/>
      <c r="DJ262" s="43"/>
      <c r="DK262" s="43"/>
      <c r="DL262" s="43"/>
      <c r="DM262" s="43"/>
      <c r="DN262" s="43"/>
      <c r="DO262" s="43"/>
      <c r="DP262" s="43"/>
      <c r="DQ262" s="43"/>
      <c r="DR262" s="43"/>
      <c r="DS262" s="43"/>
      <c r="DT262" s="43"/>
      <c r="DU262" s="43"/>
      <c r="DV262" s="43"/>
      <c r="DW262" s="43"/>
      <c r="DX262" s="43"/>
      <c r="DY262" s="43"/>
      <c r="DZ262" s="43"/>
      <c r="EA262" s="331"/>
      <c r="EB262" s="331"/>
      <c r="EC262" s="378"/>
      <c r="ED262" s="344"/>
      <c r="EE262" s="331"/>
      <c r="EF262" s="331"/>
      <c r="EG262" s="43"/>
    </row>
    <row r="263" spans="1:137" ht="15.75">
      <c r="A263" s="68" t="s">
        <v>446</v>
      </c>
      <c r="B263" s="198" t="s">
        <v>1290</v>
      </c>
      <c r="C263" s="68" t="s">
        <v>447</v>
      </c>
      <c r="D263" s="199">
        <v>0</v>
      </c>
      <c r="E263" s="203" t="s">
        <v>1190</v>
      </c>
      <c r="F263" s="199" t="s">
        <v>1190</v>
      </c>
      <c r="G263" s="198" t="s">
        <v>1332</v>
      </c>
      <c r="H263" s="440" t="s">
        <v>1190</v>
      </c>
      <c r="I263" s="574" t="s">
        <v>1972</v>
      </c>
      <c r="J263" s="317" t="s">
        <v>1190</v>
      </c>
      <c r="K263" s="1077">
        <v>100</v>
      </c>
      <c r="L263" s="1077" t="s">
        <v>1190</v>
      </c>
      <c r="M263" s="1077">
        <v>0</v>
      </c>
      <c r="N263" s="1077">
        <v>0</v>
      </c>
      <c r="O263" s="1077">
        <v>0</v>
      </c>
      <c r="P263" s="1077">
        <v>0</v>
      </c>
      <c r="Q263" s="1077">
        <v>0</v>
      </c>
      <c r="R263" s="1077">
        <v>0</v>
      </c>
      <c r="S263" s="1077">
        <v>0</v>
      </c>
      <c r="T263" s="1077">
        <v>0</v>
      </c>
      <c r="U263" s="1077">
        <v>0</v>
      </c>
      <c r="V263" s="1077">
        <v>0</v>
      </c>
      <c r="W263" s="1077">
        <v>0</v>
      </c>
      <c r="X263" s="1077">
        <v>0</v>
      </c>
      <c r="Y263" s="1077">
        <v>0</v>
      </c>
      <c r="Z263" s="1077">
        <v>0</v>
      </c>
      <c r="AA263" s="1077">
        <v>0</v>
      </c>
      <c r="AB263" s="1077">
        <v>0</v>
      </c>
      <c r="AC263" s="1077">
        <v>0</v>
      </c>
      <c r="AD263" s="1077">
        <v>0</v>
      </c>
      <c r="AE263" s="1077">
        <v>0</v>
      </c>
      <c r="AF263" s="1077">
        <v>0</v>
      </c>
      <c r="AG263" s="1077">
        <v>0</v>
      </c>
      <c r="AH263" s="1077">
        <v>0</v>
      </c>
      <c r="AI263" s="1077">
        <v>0</v>
      </c>
      <c r="AJ263" s="1077">
        <v>0</v>
      </c>
      <c r="AK263" s="1077">
        <v>0</v>
      </c>
      <c r="AL263" s="1077">
        <v>0</v>
      </c>
      <c r="AM263" s="1077">
        <v>0</v>
      </c>
      <c r="AN263" s="1077">
        <v>0</v>
      </c>
      <c r="AO263" s="1077">
        <v>0</v>
      </c>
      <c r="AP263" s="1077">
        <v>0</v>
      </c>
      <c r="AQ263" s="1077">
        <v>0</v>
      </c>
      <c r="AR263" s="1077">
        <v>0</v>
      </c>
      <c r="AS263" s="1077">
        <v>0</v>
      </c>
      <c r="AT263" s="1077">
        <v>0</v>
      </c>
      <c r="AU263" s="1077">
        <v>0</v>
      </c>
      <c r="AV263" s="1077">
        <v>0</v>
      </c>
      <c r="AW263" s="1077">
        <v>0</v>
      </c>
      <c r="AX263" s="1077">
        <v>0</v>
      </c>
      <c r="AY263" s="1077" t="s">
        <v>1333</v>
      </c>
      <c r="AZ263" s="1077" t="s">
        <v>1333</v>
      </c>
      <c r="BA263" s="1077" t="s">
        <v>1333</v>
      </c>
      <c r="BB263" s="1077" t="s">
        <v>1333</v>
      </c>
      <c r="BC263" s="1077">
        <v>0</v>
      </c>
      <c r="BD263" s="1077">
        <v>0</v>
      </c>
      <c r="BE263" s="1077">
        <v>0</v>
      </c>
      <c r="BF263" s="1077">
        <v>0</v>
      </c>
      <c r="BG263" s="201" t="s">
        <v>446</v>
      </c>
      <c r="BH263" s="201" t="s">
        <v>794</v>
      </c>
      <c r="BI263" s="93" t="s">
        <v>795</v>
      </c>
      <c r="BJ263" s="364">
        <v>123</v>
      </c>
      <c r="BK263" s="441" t="s">
        <v>1179</v>
      </c>
      <c r="BL263" s="369"/>
      <c r="BM263" s="369" t="s">
        <v>792</v>
      </c>
      <c r="BN263" s="375"/>
      <c r="BO263" s="375"/>
      <c r="BP263" s="375"/>
      <c r="BQ263" s="375"/>
      <c r="BR263" s="375"/>
      <c r="BS263" s="375"/>
      <c r="BT263" s="375"/>
      <c r="BU263" s="375"/>
      <c r="BV263" s="375"/>
      <c r="BW263" s="375"/>
      <c r="BX263" s="375"/>
      <c r="BY263" s="375"/>
      <c r="BZ263" s="375"/>
      <c r="CA263" s="375"/>
      <c r="CB263" s="375"/>
      <c r="CC263" s="376"/>
      <c r="CD263" s="376"/>
      <c r="CE263" s="43"/>
      <c r="CF263" s="43"/>
      <c r="CG263" s="43"/>
      <c r="CH263" s="43"/>
      <c r="CI263" s="43"/>
      <c r="CJ263" s="43"/>
      <c r="CK263" s="43"/>
      <c r="CL263" s="43"/>
      <c r="CM263" s="43"/>
      <c r="CN263" s="43"/>
      <c r="CO263" s="43"/>
      <c r="CP263" s="43"/>
      <c r="CQ263" s="43"/>
      <c r="CR263" s="43"/>
      <c r="CS263" s="43"/>
      <c r="CT263" s="43"/>
      <c r="CU263" s="43"/>
      <c r="CV263" s="43"/>
      <c r="CW263" s="43"/>
      <c r="CX263" s="43"/>
      <c r="CY263" s="43"/>
      <c r="CZ263" s="43"/>
      <c r="DA263" s="320"/>
      <c r="DB263" s="320"/>
      <c r="DC263" s="43"/>
      <c r="DD263" s="377"/>
      <c r="DE263" s="43"/>
      <c r="DF263" s="43"/>
      <c r="DG263" s="43"/>
      <c r="DH263" s="43"/>
      <c r="DI263" s="43"/>
      <c r="DJ263" s="43"/>
      <c r="DK263" s="43"/>
      <c r="DL263" s="43"/>
      <c r="DM263" s="43"/>
      <c r="DN263" s="43"/>
      <c r="DO263" s="43"/>
      <c r="DP263" s="43"/>
      <c r="DQ263" s="43"/>
      <c r="DR263" s="43"/>
      <c r="DS263" s="43"/>
      <c r="DT263" s="43"/>
      <c r="DU263" s="43"/>
      <c r="DV263" s="43"/>
      <c r="DW263" s="43"/>
      <c r="DX263" s="43"/>
      <c r="DY263" s="43"/>
      <c r="DZ263" s="43"/>
      <c r="EA263" s="331"/>
      <c r="EB263" s="331"/>
      <c r="EC263" s="378"/>
      <c r="ED263" s="344"/>
      <c r="EE263" s="331"/>
      <c r="EF263" s="331"/>
      <c r="EG263" s="43"/>
    </row>
    <row r="264" spans="1:137" ht="15.75">
      <c r="A264" s="68" t="s">
        <v>337</v>
      </c>
      <c r="B264" s="198" t="s">
        <v>1290</v>
      </c>
      <c r="C264" s="68" t="s">
        <v>75</v>
      </c>
      <c r="D264" s="199" t="s">
        <v>1190</v>
      </c>
      <c r="E264" s="247">
        <v>100</v>
      </c>
      <c r="F264" s="199">
        <v>100</v>
      </c>
      <c r="G264" s="198">
        <v>100</v>
      </c>
      <c r="H264" s="440" t="s">
        <v>1332</v>
      </c>
      <c r="I264" s="575">
        <v>50</v>
      </c>
      <c r="J264" s="317" t="s">
        <v>1190</v>
      </c>
      <c r="K264" s="1077">
        <v>100</v>
      </c>
      <c r="L264" s="1077" t="s">
        <v>1405</v>
      </c>
      <c r="M264" s="1077">
        <v>0</v>
      </c>
      <c r="N264" s="1077">
        <v>2</v>
      </c>
      <c r="O264" s="1077">
        <v>1</v>
      </c>
      <c r="P264" s="1077">
        <v>0</v>
      </c>
      <c r="Q264" s="1077">
        <v>1</v>
      </c>
      <c r="R264" s="1077">
        <v>0</v>
      </c>
      <c r="S264" s="1077">
        <v>0</v>
      </c>
      <c r="T264" s="1077">
        <v>0</v>
      </c>
      <c r="U264" s="1077">
        <v>0</v>
      </c>
      <c r="V264" s="1077">
        <v>0</v>
      </c>
      <c r="W264" s="1077">
        <v>0</v>
      </c>
      <c r="X264" s="1077">
        <v>0</v>
      </c>
      <c r="Y264" s="1077">
        <v>1</v>
      </c>
      <c r="Z264" s="1077">
        <v>0</v>
      </c>
      <c r="AA264" s="1077">
        <v>0</v>
      </c>
      <c r="AB264" s="1077">
        <v>0</v>
      </c>
      <c r="AC264" s="1077">
        <v>0</v>
      </c>
      <c r="AD264" s="1077">
        <v>0</v>
      </c>
      <c r="AE264" s="1077">
        <v>0</v>
      </c>
      <c r="AF264" s="1077">
        <v>0</v>
      </c>
      <c r="AG264" s="1077">
        <v>0</v>
      </c>
      <c r="AH264" s="1077">
        <v>0</v>
      </c>
      <c r="AI264" s="1077">
        <v>0</v>
      </c>
      <c r="AJ264" s="1077">
        <v>0</v>
      </c>
      <c r="AK264" s="1077">
        <v>0</v>
      </c>
      <c r="AL264" s="1077">
        <v>0</v>
      </c>
      <c r="AM264" s="1077">
        <v>0</v>
      </c>
      <c r="AN264" s="1077">
        <v>0</v>
      </c>
      <c r="AO264" s="1077">
        <v>0</v>
      </c>
      <c r="AP264" s="1077">
        <v>0</v>
      </c>
      <c r="AQ264" s="1077">
        <v>0</v>
      </c>
      <c r="AR264" s="1077">
        <v>0</v>
      </c>
      <c r="AS264" s="1077">
        <v>0</v>
      </c>
      <c r="AT264" s="1077">
        <v>0</v>
      </c>
      <c r="AU264" s="1077">
        <v>0</v>
      </c>
      <c r="AV264" s="1077">
        <v>0</v>
      </c>
      <c r="AW264" s="1077">
        <v>0</v>
      </c>
      <c r="AX264" s="1077">
        <v>0</v>
      </c>
      <c r="AY264" s="1077" t="s">
        <v>1333</v>
      </c>
      <c r="AZ264" s="1077" t="s">
        <v>1333</v>
      </c>
      <c r="BA264" s="1077" t="s">
        <v>1333</v>
      </c>
      <c r="BB264" s="1077" t="s">
        <v>1333</v>
      </c>
      <c r="BC264" s="1077">
        <v>0</v>
      </c>
      <c r="BD264" s="1077">
        <v>1</v>
      </c>
      <c r="BE264" s="1077">
        <v>0</v>
      </c>
      <c r="BF264" s="1077">
        <v>0</v>
      </c>
      <c r="BG264" s="201" t="s">
        <v>337</v>
      </c>
      <c r="BH264" s="201" t="s">
        <v>707</v>
      </c>
      <c r="BI264" s="93" t="s">
        <v>727</v>
      </c>
      <c r="BJ264" s="364">
        <v>123</v>
      </c>
      <c r="BK264" s="441" t="s">
        <v>1179</v>
      </c>
      <c r="BL264" s="1554"/>
      <c r="BM264" s="369" t="s">
        <v>878</v>
      </c>
      <c r="BN264" s="375"/>
      <c r="BO264" s="375"/>
      <c r="BP264" s="375"/>
      <c r="BQ264" s="375"/>
      <c r="BR264" s="375"/>
      <c r="BS264" s="375"/>
      <c r="BT264" s="375"/>
      <c r="BU264" s="375"/>
      <c r="BV264" s="375"/>
      <c r="BW264" s="375"/>
      <c r="BX264" s="375"/>
      <c r="BY264" s="375"/>
      <c r="BZ264" s="375"/>
      <c r="CA264" s="375"/>
      <c r="CB264" s="375"/>
      <c r="CC264" s="376"/>
      <c r="CD264" s="376"/>
      <c r="CE264" s="43"/>
      <c r="CF264" s="43"/>
      <c r="CG264" s="43"/>
      <c r="CH264" s="43"/>
      <c r="CI264" s="43"/>
      <c r="CJ264" s="43"/>
      <c r="CK264" s="43"/>
      <c r="CL264" s="43"/>
      <c r="CM264" s="43"/>
      <c r="CN264" s="43"/>
      <c r="CO264" s="43"/>
      <c r="CP264" s="43"/>
      <c r="CQ264" s="43"/>
      <c r="CR264" s="43"/>
      <c r="CS264" s="43"/>
      <c r="CT264" s="43"/>
      <c r="CU264" s="43"/>
      <c r="CV264" s="43"/>
      <c r="CW264" s="43"/>
      <c r="CX264" s="43"/>
      <c r="CY264" s="43"/>
      <c r="CZ264" s="43"/>
      <c r="DA264" s="320"/>
      <c r="DB264" s="320"/>
      <c r="DC264" s="43"/>
      <c r="DD264" s="377"/>
      <c r="DE264" s="43"/>
      <c r="DF264" s="43"/>
      <c r="DG264" s="43"/>
      <c r="DH264" s="43"/>
      <c r="DI264" s="43"/>
      <c r="DJ264" s="43"/>
      <c r="DK264" s="43"/>
      <c r="DL264" s="43"/>
      <c r="DM264" s="43"/>
      <c r="DN264" s="43"/>
      <c r="DO264" s="43"/>
      <c r="DP264" s="43"/>
      <c r="DQ264" s="43"/>
      <c r="DR264" s="43"/>
      <c r="DS264" s="43"/>
      <c r="DT264" s="43"/>
      <c r="DU264" s="43"/>
      <c r="DV264" s="43"/>
      <c r="DW264" s="43"/>
      <c r="DX264" s="43"/>
      <c r="DY264" s="43"/>
      <c r="DZ264" s="43"/>
      <c r="EA264" s="389"/>
      <c r="EB264" s="390"/>
      <c r="EC264" s="378"/>
      <c r="ED264" s="344"/>
      <c r="EE264" s="331"/>
      <c r="EF264" s="331"/>
      <c r="EG264" s="43"/>
    </row>
    <row r="265" spans="1:137" ht="15.75">
      <c r="A265" s="68" t="s">
        <v>142</v>
      </c>
      <c r="B265" s="198" t="s">
        <v>1297</v>
      </c>
      <c r="C265" s="68" t="s">
        <v>533</v>
      </c>
      <c r="D265" s="199">
        <v>28.57</v>
      </c>
      <c r="E265" s="247">
        <v>100</v>
      </c>
      <c r="F265" s="199">
        <v>89</v>
      </c>
      <c r="G265" s="198" t="s">
        <v>1332</v>
      </c>
      <c r="H265" s="440" t="s">
        <v>1332</v>
      </c>
      <c r="I265" s="574" t="s">
        <v>1435</v>
      </c>
      <c r="J265" s="317" t="s">
        <v>2310</v>
      </c>
      <c r="K265" s="1077">
        <v>100</v>
      </c>
      <c r="L265" s="1077" t="s">
        <v>1580</v>
      </c>
      <c r="M265" s="1077">
        <v>1</v>
      </c>
      <c r="N265" s="1077">
        <v>30</v>
      </c>
      <c r="O265" s="1077">
        <v>19</v>
      </c>
      <c r="P265" s="1077">
        <v>8</v>
      </c>
      <c r="Q265" s="1077">
        <v>27</v>
      </c>
      <c r="R265" s="1077">
        <v>0</v>
      </c>
      <c r="S265" s="1077">
        <v>0</v>
      </c>
      <c r="T265" s="1077">
        <v>0</v>
      </c>
      <c r="U265" s="1077">
        <v>0</v>
      </c>
      <c r="V265" s="1077">
        <v>0</v>
      </c>
      <c r="W265" s="1077">
        <v>0</v>
      </c>
      <c r="X265" s="1077">
        <v>0</v>
      </c>
      <c r="Y265" s="1077">
        <v>0</v>
      </c>
      <c r="Z265" s="1077">
        <v>0</v>
      </c>
      <c r="AA265" s="1077">
        <v>0</v>
      </c>
      <c r="AB265" s="1077">
        <v>0</v>
      </c>
      <c r="AC265" s="1077">
        <v>0</v>
      </c>
      <c r="AD265" s="1077">
        <v>0</v>
      </c>
      <c r="AE265" s="1077">
        <v>0</v>
      </c>
      <c r="AF265" s="1077">
        <v>1</v>
      </c>
      <c r="AG265" s="1077">
        <v>0</v>
      </c>
      <c r="AH265" s="1077">
        <v>0</v>
      </c>
      <c r="AI265" s="1077">
        <v>0</v>
      </c>
      <c r="AJ265" s="1077">
        <v>0</v>
      </c>
      <c r="AK265" s="1077">
        <v>0</v>
      </c>
      <c r="AL265" s="1077">
        <v>0</v>
      </c>
      <c r="AM265" s="1077">
        <v>1</v>
      </c>
      <c r="AN265" s="1077">
        <v>0</v>
      </c>
      <c r="AO265" s="1077">
        <v>0</v>
      </c>
      <c r="AP265" s="1077">
        <v>0</v>
      </c>
      <c r="AQ265" s="1077">
        <v>1</v>
      </c>
      <c r="AR265" s="1077">
        <v>0</v>
      </c>
      <c r="AS265" s="1077">
        <v>0</v>
      </c>
      <c r="AT265" s="1077">
        <v>0</v>
      </c>
      <c r="AU265" s="1077">
        <v>0</v>
      </c>
      <c r="AV265" s="1077">
        <v>0</v>
      </c>
      <c r="AW265" s="1077">
        <v>0</v>
      </c>
      <c r="AX265" s="1077">
        <v>0</v>
      </c>
      <c r="AY265" s="1077" t="s">
        <v>1333</v>
      </c>
      <c r="AZ265" s="1077" t="s">
        <v>1333</v>
      </c>
      <c r="BA265" s="1077" t="s">
        <v>1333</v>
      </c>
      <c r="BB265" s="1077" t="s">
        <v>3071</v>
      </c>
      <c r="BC265" s="1077">
        <v>0</v>
      </c>
      <c r="BD265" s="1077">
        <v>0</v>
      </c>
      <c r="BE265" s="1077">
        <v>2</v>
      </c>
      <c r="BF265" s="1077">
        <v>1</v>
      </c>
      <c r="BG265" s="201" t="s">
        <v>142</v>
      </c>
      <c r="BH265" s="201" t="s">
        <v>533</v>
      </c>
      <c r="BI265" s="93" t="s">
        <v>1236</v>
      </c>
      <c r="BJ265" s="364">
        <v>189</v>
      </c>
      <c r="BK265" s="441" t="s">
        <v>1182</v>
      </c>
      <c r="BL265" s="1554"/>
      <c r="BM265" s="369" t="s">
        <v>878</v>
      </c>
      <c r="BN265" s="375"/>
      <c r="BO265" s="375"/>
      <c r="BP265" s="375"/>
      <c r="BQ265" s="375"/>
      <c r="BR265" s="375"/>
      <c r="BS265" s="375"/>
      <c r="BT265" s="375"/>
      <c r="BU265" s="375"/>
      <c r="BV265" s="375"/>
      <c r="BW265" s="375"/>
      <c r="BX265" s="375"/>
      <c r="BY265" s="375"/>
      <c r="BZ265" s="375"/>
      <c r="CA265" s="375"/>
      <c r="CB265" s="375"/>
      <c r="CC265" s="376"/>
      <c r="CD265" s="376"/>
      <c r="CE265" s="43"/>
      <c r="CF265" s="43"/>
      <c r="CG265" s="43"/>
      <c r="CH265" s="43"/>
      <c r="CI265" s="43"/>
      <c r="CJ265" s="43"/>
      <c r="CK265" s="43"/>
      <c r="CL265" s="43"/>
      <c r="CM265" s="43"/>
      <c r="CN265" s="43"/>
      <c r="CO265" s="43"/>
      <c r="CP265" s="43"/>
      <c r="CQ265" s="43"/>
      <c r="CR265" s="43"/>
      <c r="CS265" s="43"/>
      <c r="CT265" s="43"/>
      <c r="CU265" s="43"/>
      <c r="CV265" s="43"/>
      <c r="CW265" s="43"/>
      <c r="CX265" s="43"/>
      <c r="CY265" s="43"/>
      <c r="CZ265" s="43"/>
      <c r="DA265" s="320"/>
      <c r="DB265" s="320"/>
      <c r="DC265" s="43"/>
      <c r="DD265" s="377"/>
      <c r="DE265" s="43"/>
      <c r="DF265" s="43"/>
      <c r="DG265" s="43"/>
      <c r="DH265" s="43"/>
      <c r="DI265" s="43"/>
      <c r="DJ265" s="43"/>
      <c r="DK265" s="43"/>
      <c r="DL265" s="43"/>
      <c r="DM265" s="43"/>
      <c r="DN265" s="43"/>
      <c r="DO265" s="43"/>
      <c r="DP265" s="43"/>
      <c r="DQ265" s="43"/>
      <c r="DR265" s="43"/>
      <c r="DS265" s="43"/>
      <c r="DT265" s="43"/>
      <c r="DU265" s="43"/>
      <c r="DV265" s="43"/>
      <c r="DW265" s="43"/>
      <c r="DX265" s="43"/>
      <c r="DY265" s="43"/>
      <c r="DZ265" s="43"/>
      <c r="EA265" s="331"/>
      <c r="EB265" s="331"/>
      <c r="EC265" s="378"/>
      <c r="ED265" s="344"/>
      <c r="EE265" s="331"/>
      <c r="EF265" s="331"/>
      <c r="EG265" s="43"/>
    </row>
    <row r="266" spans="1:137" ht="15.75">
      <c r="A266" s="68" t="s">
        <v>360</v>
      </c>
      <c r="B266" s="198" t="s">
        <v>1297</v>
      </c>
      <c r="C266" s="68" t="s">
        <v>593</v>
      </c>
      <c r="D266" s="199">
        <v>30</v>
      </c>
      <c r="E266" s="247">
        <v>100</v>
      </c>
      <c r="F266" s="199">
        <v>100</v>
      </c>
      <c r="G266" s="198" t="s">
        <v>1332</v>
      </c>
      <c r="H266" s="440" t="s">
        <v>1332</v>
      </c>
      <c r="I266" s="574" t="s">
        <v>1332</v>
      </c>
      <c r="J266" s="317" t="s">
        <v>1332</v>
      </c>
      <c r="K266" s="1077">
        <v>100</v>
      </c>
      <c r="L266" s="1077" t="s">
        <v>1332</v>
      </c>
      <c r="M266" s="1077">
        <v>0</v>
      </c>
      <c r="N266" s="1077">
        <v>10</v>
      </c>
      <c r="O266" s="1077">
        <v>9</v>
      </c>
      <c r="P266" s="1077">
        <v>1</v>
      </c>
      <c r="Q266" s="1077">
        <v>10</v>
      </c>
      <c r="R266" s="1077">
        <v>0</v>
      </c>
      <c r="S266" s="1077">
        <v>0</v>
      </c>
      <c r="T266" s="1077">
        <v>0</v>
      </c>
      <c r="U266" s="1077">
        <v>0</v>
      </c>
      <c r="V266" s="1077">
        <v>0</v>
      </c>
      <c r="W266" s="1077">
        <v>0</v>
      </c>
      <c r="X266" s="1077">
        <v>0</v>
      </c>
      <c r="Y266" s="1077">
        <v>0</v>
      </c>
      <c r="Z266" s="1077">
        <v>0</v>
      </c>
      <c r="AA266" s="1077">
        <v>0</v>
      </c>
      <c r="AB266" s="1077">
        <v>0</v>
      </c>
      <c r="AC266" s="1077">
        <v>0</v>
      </c>
      <c r="AD266" s="1077">
        <v>0</v>
      </c>
      <c r="AE266" s="1077">
        <v>0</v>
      </c>
      <c r="AF266" s="1077">
        <v>0</v>
      </c>
      <c r="AG266" s="1077">
        <v>0</v>
      </c>
      <c r="AH266" s="1077">
        <v>0</v>
      </c>
      <c r="AI266" s="1077">
        <v>0</v>
      </c>
      <c r="AJ266" s="1077">
        <v>0</v>
      </c>
      <c r="AK266" s="1077">
        <v>0</v>
      </c>
      <c r="AL266" s="1077">
        <v>0</v>
      </c>
      <c r="AM266" s="1077">
        <v>0</v>
      </c>
      <c r="AN266" s="1077">
        <v>0</v>
      </c>
      <c r="AO266" s="1077">
        <v>0</v>
      </c>
      <c r="AP266" s="1077">
        <v>0</v>
      </c>
      <c r="AQ266" s="1077">
        <v>0</v>
      </c>
      <c r="AR266" s="1077">
        <v>0</v>
      </c>
      <c r="AS266" s="1077">
        <v>0</v>
      </c>
      <c r="AT266" s="1077">
        <v>0</v>
      </c>
      <c r="AU266" s="1077">
        <v>0</v>
      </c>
      <c r="AV266" s="1077">
        <v>0</v>
      </c>
      <c r="AW266" s="1077">
        <v>0</v>
      </c>
      <c r="AX266" s="1077">
        <v>0</v>
      </c>
      <c r="AY266" s="1077" t="s">
        <v>1333</v>
      </c>
      <c r="AZ266" s="1077" t="s">
        <v>1333</v>
      </c>
      <c r="BA266" s="1077" t="s">
        <v>1333</v>
      </c>
      <c r="BB266" s="1077" t="s">
        <v>1333</v>
      </c>
      <c r="BC266" s="1077">
        <v>0</v>
      </c>
      <c r="BD266" s="1077">
        <v>0</v>
      </c>
      <c r="BE266" s="1077">
        <v>0</v>
      </c>
      <c r="BF266" s="1077">
        <v>0</v>
      </c>
      <c r="BG266" s="201" t="s">
        <v>360</v>
      </c>
      <c r="BH266" s="201" t="s">
        <v>593</v>
      </c>
      <c r="BI266" s="93" t="s">
        <v>1236</v>
      </c>
      <c r="BJ266" s="364">
        <v>189</v>
      </c>
      <c r="BK266" s="441" t="s">
        <v>1181</v>
      </c>
      <c r="BL266" s="1554"/>
      <c r="BM266" s="369" t="s">
        <v>792</v>
      </c>
      <c r="BN266" s="375"/>
      <c r="BO266" s="375"/>
      <c r="BP266" s="375"/>
      <c r="BQ266" s="375"/>
      <c r="BR266" s="375"/>
      <c r="BS266" s="375"/>
      <c r="BT266" s="375"/>
      <c r="BU266" s="375"/>
      <c r="BV266" s="375"/>
      <c r="BW266" s="375"/>
      <c r="BX266" s="375"/>
      <c r="BY266" s="375"/>
      <c r="BZ266" s="375"/>
      <c r="CA266" s="375"/>
      <c r="CB266" s="375"/>
      <c r="CC266" s="376"/>
      <c r="CD266" s="376"/>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320"/>
      <c r="DB266" s="320"/>
      <c r="DC266" s="43"/>
      <c r="DD266" s="377"/>
      <c r="DE266" s="43"/>
      <c r="DF266" s="43"/>
      <c r="DG266" s="43"/>
      <c r="DH266" s="43"/>
      <c r="DI266" s="43"/>
      <c r="DJ266" s="43"/>
      <c r="DK266" s="43"/>
      <c r="DL266" s="43"/>
      <c r="DM266" s="43"/>
      <c r="DN266" s="43"/>
      <c r="DO266" s="43"/>
      <c r="DP266" s="43"/>
      <c r="DQ266" s="43"/>
      <c r="DR266" s="43"/>
      <c r="DS266" s="43"/>
      <c r="DT266" s="43"/>
      <c r="DU266" s="43"/>
      <c r="DV266" s="43"/>
      <c r="DW266" s="43"/>
      <c r="DX266" s="43"/>
      <c r="DY266" s="43"/>
      <c r="DZ266" s="43"/>
      <c r="EA266" s="331"/>
      <c r="EB266" s="331"/>
      <c r="EC266" s="378"/>
      <c r="ED266" s="344"/>
      <c r="EE266" s="331"/>
      <c r="EF266" s="331"/>
      <c r="EG266" s="43"/>
    </row>
    <row r="267" spans="1:137" ht="15.75">
      <c r="A267" s="68" t="s">
        <v>1143</v>
      </c>
      <c r="B267" s="198" t="s">
        <v>1297</v>
      </c>
      <c r="C267" s="68" t="s">
        <v>537</v>
      </c>
      <c r="D267" s="199">
        <v>100</v>
      </c>
      <c r="E267" s="247">
        <v>100</v>
      </c>
      <c r="F267" s="199">
        <v>100</v>
      </c>
      <c r="G267" s="198" t="s">
        <v>1332</v>
      </c>
      <c r="H267" s="440" t="s">
        <v>1332</v>
      </c>
      <c r="I267" s="574" t="s">
        <v>1332</v>
      </c>
      <c r="J267" s="317" t="s">
        <v>1332</v>
      </c>
      <c r="K267" s="1077">
        <v>100</v>
      </c>
      <c r="L267" s="1077" t="s">
        <v>1332</v>
      </c>
      <c r="M267" s="1077">
        <v>0</v>
      </c>
      <c r="N267" s="1077">
        <v>7</v>
      </c>
      <c r="O267" s="1077">
        <v>7</v>
      </c>
      <c r="P267" s="1077">
        <v>0</v>
      </c>
      <c r="Q267" s="1077">
        <v>7</v>
      </c>
      <c r="R267" s="1077">
        <v>0</v>
      </c>
      <c r="S267" s="1077">
        <v>0</v>
      </c>
      <c r="T267" s="1077">
        <v>0</v>
      </c>
      <c r="U267" s="1077">
        <v>0</v>
      </c>
      <c r="V267" s="1077">
        <v>0</v>
      </c>
      <c r="W267" s="1077">
        <v>0</v>
      </c>
      <c r="X267" s="1077">
        <v>0</v>
      </c>
      <c r="Y267" s="1077">
        <v>0</v>
      </c>
      <c r="Z267" s="1077">
        <v>0</v>
      </c>
      <c r="AA267" s="1077">
        <v>0</v>
      </c>
      <c r="AB267" s="1077">
        <v>0</v>
      </c>
      <c r="AC267" s="1077">
        <v>0</v>
      </c>
      <c r="AD267" s="1077">
        <v>0</v>
      </c>
      <c r="AE267" s="1077">
        <v>0</v>
      </c>
      <c r="AF267" s="1077">
        <v>0</v>
      </c>
      <c r="AG267" s="1077">
        <v>0</v>
      </c>
      <c r="AH267" s="1077">
        <v>0</v>
      </c>
      <c r="AI267" s="1077">
        <v>0</v>
      </c>
      <c r="AJ267" s="1077">
        <v>0</v>
      </c>
      <c r="AK267" s="1077">
        <v>0</v>
      </c>
      <c r="AL267" s="1077">
        <v>0</v>
      </c>
      <c r="AM267" s="1077">
        <v>0</v>
      </c>
      <c r="AN267" s="1077">
        <v>0</v>
      </c>
      <c r="AO267" s="1077">
        <v>0</v>
      </c>
      <c r="AP267" s="1077">
        <v>0</v>
      </c>
      <c r="AQ267" s="1077">
        <v>0</v>
      </c>
      <c r="AR267" s="1077">
        <v>0</v>
      </c>
      <c r="AS267" s="1077">
        <v>0</v>
      </c>
      <c r="AT267" s="1077">
        <v>0</v>
      </c>
      <c r="AU267" s="1077">
        <v>0</v>
      </c>
      <c r="AV267" s="1077">
        <v>0</v>
      </c>
      <c r="AW267" s="1077">
        <v>0</v>
      </c>
      <c r="AX267" s="1077">
        <v>0</v>
      </c>
      <c r="AY267" s="1077" t="s">
        <v>1333</v>
      </c>
      <c r="AZ267" s="1077" t="s">
        <v>1333</v>
      </c>
      <c r="BA267" s="1077" t="s">
        <v>1333</v>
      </c>
      <c r="BB267" s="1077" t="s">
        <v>1333</v>
      </c>
      <c r="BC267" s="1077">
        <v>0</v>
      </c>
      <c r="BD267" s="1077">
        <v>0</v>
      </c>
      <c r="BE267" s="1077">
        <v>0</v>
      </c>
      <c r="BF267" s="1077">
        <v>0</v>
      </c>
      <c r="BG267" s="201" t="s">
        <v>1143</v>
      </c>
      <c r="BH267" s="201" t="s">
        <v>537</v>
      </c>
      <c r="BI267" s="93" t="s">
        <v>1236</v>
      </c>
      <c r="BJ267" s="364">
        <v>189</v>
      </c>
      <c r="BK267" s="441" t="s">
        <v>1181</v>
      </c>
      <c r="BL267" s="1554"/>
      <c r="BM267" s="369" t="s">
        <v>792</v>
      </c>
      <c r="BN267" s="375"/>
      <c r="BO267" s="375"/>
      <c r="BP267" s="375"/>
      <c r="BQ267" s="375"/>
      <c r="BR267" s="375"/>
      <c r="BS267" s="375"/>
      <c r="BT267" s="375"/>
      <c r="BU267" s="375"/>
      <c r="BV267" s="375"/>
      <c r="BW267" s="375"/>
      <c r="BX267" s="375"/>
      <c r="BY267" s="375"/>
      <c r="BZ267" s="375"/>
      <c r="CA267" s="375"/>
      <c r="CB267" s="375"/>
      <c r="CC267" s="43"/>
      <c r="CD267" s="43"/>
      <c r="CE267" s="43"/>
      <c r="CF267" s="43"/>
      <c r="CG267" s="43"/>
      <c r="CH267" s="43"/>
      <c r="CI267" s="43"/>
      <c r="CJ267" s="43"/>
      <c r="CK267" s="43"/>
      <c r="CL267" s="43"/>
      <c r="CM267" s="43"/>
      <c r="CN267" s="43"/>
      <c r="CO267" s="43"/>
      <c r="CP267" s="43"/>
      <c r="CQ267" s="43"/>
      <c r="CR267" s="43"/>
      <c r="CS267" s="43"/>
      <c r="CT267" s="43"/>
      <c r="CU267" s="43"/>
      <c r="CV267" s="43"/>
      <c r="CW267" s="43"/>
      <c r="CX267" s="43"/>
      <c r="CY267" s="43"/>
      <c r="CZ267" s="43"/>
      <c r="DA267" s="320"/>
      <c r="DB267" s="320"/>
      <c r="DC267" s="43"/>
      <c r="DD267" s="379"/>
      <c r="DE267" s="43"/>
      <c r="DF267" s="43"/>
      <c r="DG267" s="43"/>
      <c r="DH267" s="43"/>
      <c r="DI267" s="43"/>
      <c r="DJ267" s="43"/>
      <c r="DK267" s="43"/>
      <c r="DL267" s="43"/>
      <c r="DM267" s="43"/>
      <c r="DN267" s="43"/>
      <c r="DO267" s="43"/>
      <c r="DP267" s="43"/>
      <c r="DQ267" s="43"/>
      <c r="DR267" s="43"/>
      <c r="DS267" s="43"/>
      <c r="DT267" s="43"/>
      <c r="DU267" s="43"/>
      <c r="DV267" s="43"/>
      <c r="DW267" s="43"/>
      <c r="DX267" s="43"/>
      <c r="DY267" s="43"/>
      <c r="DZ267" s="43"/>
      <c r="EA267" s="331"/>
      <c r="EB267" s="331"/>
      <c r="EC267" s="378"/>
      <c r="ED267" s="344"/>
      <c r="EE267" s="331"/>
      <c r="EF267" s="331"/>
      <c r="EG267" s="43"/>
    </row>
    <row r="268" spans="1:137" ht="15.75">
      <c r="A268" s="68" t="s">
        <v>427</v>
      </c>
      <c r="B268" s="198" t="s">
        <v>1297</v>
      </c>
      <c r="C268" s="68" t="s">
        <v>641</v>
      </c>
      <c r="D268" s="199">
        <v>90</v>
      </c>
      <c r="E268" s="247">
        <v>100</v>
      </c>
      <c r="F268" s="199">
        <v>100</v>
      </c>
      <c r="G268" s="198" t="s">
        <v>1332</v>
      </c>
      <c r="H268" s="440" t="s">
        <v>1332</v>
      </c>
      <c r="I268" s="574" t="s">
        <v>1332</v>
      </c>
      <c r="J268" s="317" t="s">
        <v>2306</v>
      </c>
      <c r="K268" s="1077">
        <v>100</v>
      </c>
      <c r="L268" s="1077" t="s">
        <v>1332</v>
      </c>
      <c r="M268" s="1077">
        <v>1</v>
      </c>
      <c r="N268" s="1077">
        <v>11</v>
      </c>
      <c r="O268" s="1077">
        <v>9</v>
      </c>
      <c r="P268" s="1077">
        <v>1</v>
      </c>
      <c r="Q268" s="1077">
        <v>10</v>
      </c>
      <c r="R268" s="1077">
        <v>0</v>
      </c>
      <c r="S268" s="1077">
        <v>0</v>
      </c>
      <c r="T268" s="1077">
        <v>0</v>
      </c>
      <c r="U268" s="1077">
        <v>1</v>
      </c>
      <c r="V268" s="1077">
        <v>0</v>
      </c>
      <c r="W268" s="1077">
        <v>0</v>
      </c>
      <c r="X268" s="1077">
        <v>0</v>
      </c>
      <c r="Y268" s="1077">
        <v>0</v>
      </c>
      <c r="Z268" s="1077">
        <v>0</v>
      </c>
      <c r="AA268" s="1077">
        <v>0</v>
      </c>
      <c r="AB268" s="1077">
        <v>0</v>
      </c>
      <c r="AC268" s="1077">
        <v>0</v>
      </c>
      <c r="AD268" s="1077">
        <v>0</v>
      </c>
      <c r="AE268" s="1077">
        <v>0</v>
      </c>
      <c r="AF268" s="1077">
        <v>0</v>
      </c>
      <c r="AG268" s="1077">
        <v>0</v>
      </c>
      <c r="AH268" s="1077">
        <v>0</v>
      </c>
      <c r="AI268" s="1077">
        <v>0</v>
      </c>
      <c r="AJ268" s="1077">
        <v>0</v>
      </c>
      <c r="AK268" s="1077">
        <v>0</v>
      </c>
      <c r="AL268" s="1077">
        <v>0</v>
      </c>
      <c r="AM268" s="1077">
        <v>0</v>
      </c>
      <c r="AN268" s="1077">
        <v>0</v>
      </c>
      <c r="AO268" s="1077">
        <v>0</v>
      </c>
      <c r="AP268" s="1077">
        <v>0</v>
      </c>
      <c r="AQ268" s="1077">
        <v>0</v>
      </c>
      <c r="AR268" s="1077">
        <v>0</v>
      </c>
      <c r="AS268" s="1077">
        <v>0</v>
      </c>
      <c r="AT268" s="1077">
        <v>0</v>
      </c>
      <c r="AU268" s="1077">
        <v>0</v>
      </c>
      <c r="AV268" s="1077">
        <v>0</v>
      </c>
      <c r="AW268" s="1077">
        <v>0</v>
      </c>
      <c r="AX268" s="1077">
        <v>0</v>
      </c>
      <c r="AY268" s="1077" t="s">
        <v>1333</v>
      </c>
      <c r="AZ268" s="1077" t="s">
        <v>1333</v>
      </c>
      <c r="BA268" s="1077" t="s">
        <v>1333</v>
      </c>
      <c r="BB268" s="1077" t="s">
        <v>1333</v>
      </c>
      <c r="BC268" s="1077">
        <v>0</v>
      </c>
      <c r="BD268" s="1077">
        <v>1</v>
      </c>
      <c r="BE268" s="1077">
        <v>0</v>
      </c>
      <c r="BF268" s="1077">
        <v>0</v>
      </c>
      <c r="BG268" s="201" t="s">
        <v>427</v>
      </c>
      <c r="BH268" s="201" t="s">
        <v>641</v>
      </c>
      <c r="BI268" s="93" t="s">
        <v>1236</v>
      </c>
      <c r="BJ268" s="364">
        <v>189</v>
      </c>
      <c r="BK268" s="441" t="s">
        <v>1181</v>
      </c>
      <c r="BL268" s="1554"/>
      <c r="BM268" s="369" t="s">
        <v>792</v>
      </c>
      <c r="BN268" s="375"/>
      <c r="BO268" s="375"/>
      <c r="BP268" s="375"/>
      <c r="BQ268" s="375"/>
      <c r="BR268" s="375"/>
      <c r="BS268" s="375"/>
      <c r="BT268" s="375"/>
      <c r="BU268" s="375"/>
      <c r="BV268" s="375"/>
      <c r="BW268" s="375"/>
      <c r="BX268" s="375"/>
      <c r="BY268" s="375"/>
      <c r="BZ268" s="375"/>
      <c r="CA268" s="375"/>
      <c r="CB268" s="375"/>
      <c r="CC268" s="376"/>
      <c r="CD268" s="376"/>
      <c r="CE268" s="43"/>
      <c r="CF268" s="43"/>
      <c r="CG268" s="43"/>
      <c r="CH268" s="43"/>
      <c r="CI268" s="43"/>
      <c r="CJ268" s="43"/>
      <c r="CK268" s="43"/>
      <c r="CL268" s="43"/>
      <c r="CM268" s="43"/>
      <c r="CN268" s="43"/>
      <c r="CO268" s="43"/>
      <c r="CP268" s="43"/>
      <c r="CQ268" s="43"/>
      <c r="CR268" s="43"/>
      <c r="CS268" s="43"/>
      <c r="CT268" s="43"/>
      <c r="CU268" s="43"/>
      <c r="CV268" s="43"/>
      <c r="CW268" s="43"/>
      <c r="CX268" s="43"/>
      <c r="CY268" s="43"/>
      <c r="CZ268" s="43"/>
      <c r="DA268" s="320"/>
      <c r="DB268" s="320"/>
      <c r="DC268" s="43"/>
      <c r="DD268" s="377"/>
      <c r="DE268" s="43"/>
      <c r="DF268" s="43"/>
      <c r="DG268" s="43"/>
      <c r="DH268" s="43"/>
      <c r="DI268" s="43"/>
      <c r="DJ268" s="43"/>
      <c r="DK268" s="43"/>
      <c r="DL268" s="43"/>
      <c r="DM268" s="43"/>
      <c r="DN268" s="43"/>
      <c r="DO268" s="43"/>
      <c r="DP268" s="43"/>
      <c r="DQ268" s="43"/>
      <c r="DR268" s="43"/>
      <c r="DS268" s="43"/>
      <c r="DT268" s="43"/>
      <c r="DU268" s="43"/>
      <c r="DV268" s="43"/>
      <c r="DW268" s="43"/>
      <c r="DX268" s="43"/>
      <c r="DY268" s="43"/>
      <c r="DZ268" s="43"/>
      <c r="EA268" s="331"/>
      <c r="EB268" s="331"/>
      <c r="EC268" s="378"/>
      <c r="ED268" s="344"/>
      <c r="EE268" s="331"/>
      <c r="EF268" s="331"/>
      <c r="EG268" s="43"/>
    </row>
    <row r="269" spans="1:137" ht="15.75">
      <c r="A269" s="68" t="s">
        <v>1</v>
      </c>
      <c r="B269" s="198" t="s">
        <v>1297</v>
      </c>
      <c r="C269" s="68" t="s">
        <v>652</v>
      </c>
      <c r="D269" s="199">
        <v>0</v>
      </c>
      <c r="E269" s="247">
        <v>100</v>
      </c>
      <c r="F269" s="199">
        <v>100</v>
      </c>
      <c r="G269" s="198" t="s">
        <v>1332</v>
      </c>
      <c r="H269" s="440" t="s">
        <v>1332</v>
      </c>
      <c r="I269" s="574" t="s">
        <v>1332</v>
      </c>
      <c r="J269" s="317" t="s">
        <v>1413</v>
      </c>
      <c r="K269" s="1077">
        <v>100</v>
      </c>
      <c r="L269" s="1077" t="s">
        <v>2305</v>
      </c>
      <c r="M269" s="1077">
        <v>0</v>
      </c>
      <c r="N269" s="1077">
        <v>4</v>
      </c>
      <c r="O269" s="1077">
        <v>3</v>
      </c>
      <c r="P269" s="1077">
        <v>0</v>
      </c>
      <c r="Q269" s="1077">
        <v>3</v>
      </c>
      <c r="R269" s="1077">
        <v>0</v>
      </c>
      <c r="S269" s="1077">
        <v>0</v>
      </c>
      <c r="T269" s="1077">
        <v>0</v>
      </c>
      <c r="U269" s="1077">
        <v>0</v>
      </c>
      <c r="V269" s="1077">
        <v>0</v>
      </c>
      <c r="W269" s="1077">
        <v>0</v>
      </c>
      <c r="X269" s="1077">
        <v>0</v>
      </c>
      <c r="Y269" s="1077">
        <v>0</v>
      </c>
      <c r="Z269" s="1077">
        <v>0</v>
      </c>
      <c r="AA269" s="1077">
        <v>0</v>
      </c>
      <c r="AB269" s="1077">
        <v>0</v>
      </c>
      <c r="AC269" s="1077">
        <v>0</v>
      </c>
      <c r="AD269" s="1077">
        <v>0</v>
      </c>
      <c r="AE269" s="1077">
        <v>0</v>
      </c>
      <c r="AF269" s="1077">
        <v>0</v>
      </c>
      <c r="AG269" s="1077">
        <v>0</v>
      </c>
      <c r="AH269" s="1077">
        <v>0</v>
      </c>
      <c r="AI269" s="1077">
        <v>0</v>
      </c>
      <c r="AJ269" s="1077">
        <v>0</v>
      </c>
      <c r="AK269" s="1077">
        <v>0</v>
      </c>
      <c r="AL269" s="1077">
        <v>0</v>
      </c>
      <c r="AM269" s="1077">
        <v>0</v>
      </c>
      <c r="AN269" s="1077">
        <v>0</v>
      </c>
      <c r="AO269" s="1077">
        <v>0</v>
      </c>
      <c r="AP269" s="1077">
        <v>0</v>
      </c>
      <c r="AQ269" s="1077">
        <v>0</v>
      </c>
      <c r="AR269" s="1077">
        <v>0</v>
      </c>
      <c r="AS269" s="1077">
        <v>0</v>
      </c>
      <c r="AT269" s="1077">
        <v>0</v>
      </c>
      <c r="AU269" s="1077">
        <v>1</v>
      </c>
      <c r="AV269" s="1077">
        <v>0</v>
      </c>
      <c r="AW269" s="1077">
        <v>0</v>
      </c>
      <c r="AX269" s="1077">
        <v>0</v>
      </c>
      <c r="AY269" s="1077" t="s">
        <v>1333</v>
      </c>
      <c r="AZ269" s="1077" t="s">
        <v>1333</v>
      </c>
      <c r="BA269" s="1077" t="s">
        <v>1333</v>
      </c>
      <c r="BB269" s="1077" t="s">
        <v>1333</v>
      </c>
      <c r="BC269" s="1077">
        <v>0</v>
      </c>
      <c r="BD269" s="1077">
        <v>0</v>
      </c>
      <c r="BE269" s="1077">
        <v>0</v>
      </c>
      <c r="BF269" s="1077">
        <v>1</v>
      </c>
      <c r="BG269" s="201" t="s">
        <v>1</v>
      </c>
      <c r="BH269" s="201" t="s">
        <v>652</v>
      </c>
      <c r="BI269" s="93" t="s">
        <v>1236</v>
      </c>
      <c r="BJ269" s="364">
        <v>189</v>
      </c>
      <c r="BK269" s="441" t="s">
        <v>1181</v>
      </c>
      <c r="BL269" s="1554"/>
      <c r="BM269" s="369" t="s">
        <v>878</v>
      </c>
      <c r="BN269" s="375"/>
      <c r="BO269" s="375"/>
      <c r="BP269" s="375"/>
      <c r="BQ269" s="375"/>
      <c r="BR269" s="375"/>
      <c r="BS269" s="375"/>
      <c r="BT269" s="375"/>
      <c r="BU269" s="375"/>
      <c r="BV269" s="375"/>
      <c r="BW269" s="375"/>
      <c r="BX269" s="375"/>
      <c r="BY269" s="375"/>
      <c r="BZ269" s="375"/>
      <c r="CA269" s="375"/>
      <c r="CB269" s="375"/>
      <c r="CC269" s="376"/>
      <c r="CD269" s="376"/>
      <c r="CE269" s="43"/>
      <c r="CF269" s="43"/>
      <c r="CG269" s="43"/>
      <c r="CH269" s="43"/>
      <c r="CI269" s="43"/>
      <c r="CJ269" s="43"/>
      <c r="CK269" s="43"/>
      <c r="CL269" s="43"/>
      <c r="CM269" s="43"/>
      <c r="CN269" s="43"/>
      <c r="CO269" s="43"/>
      <c r="CP269" s="43"/>
      <c r="CQ269" s="43"/>
      <c r="CR269" s="43"/>
      <c r="CS269" s="43"/>
      <c r="CT269" s="43"/>
      <c r="CU269" s="43"/>
      <c r="CV269" s="43"/>
      <c r="CW269" s="43"/>
      <c r="CX269" s="43"/>
      <c r="CY269" s="43"/>
      <c r="CZ269" s="43"/>
      <c r="DA269" s="320"/>
      <c r="DB269" s="320"/>
      <c r="DC269" s="43"/>
      <c r="DD269" s="377"/>
      <c r="DE269" s="43"/>
      <c r="DF269" s="43"/>
      <c r="DG269" s="43"/>
      <c r="DH269" s="43"/>
      <c r="DI269" s="43"/>
      <c r="DJ269" s="43"/>
      <c r="DK269" s="43"/>
      <c r="DL269" s="43"/>
      <c r="DM269" s="43"/>
      <c r="DN269" s="43"/>
      <c r="DO269" s="43"/>
      <c r="DP269" s="43"/>
      <c r="DQ269" s="43"/>
      <c r="DR269" s="43"/>
      <c r="DS269" s="43"/>
      <c r="DT269" s="43"/>
      <c r="DU269" s="43"/>
      <c r="DV269" s="43"/>
      <c r="DW269" s="43"/>
      <c r="DX269" s="43"/>
      <c r="DY269" s="43"/>
      <c r="DZ269" s="43"/>
      <c r="EA269" s="331"/>
      <c r="EB269" s="331"/>
      <c r="EC269" s="378"/>
      <c r="ED269" s="344"/>
      <c r="EE269" s="331"/>
      <c r="EF269" s="331"/>
      <c r="EG269" s="43"/>
    </row>
    <row r="270" spans="1:137" ht="15.75">
      <c r="A270" s="68" t="s">
        <v>47</v>
      </c>
      <c r="B270" s="198" t="s">
        <v>1297</v>
      </c>
      <c r="C270" s="68" t="s">
        <v>671</v>
      </c>
      <c r="D270" s="199">
        <v>40</v>
      </c>
      <c r="E270" s="247">
        <v>100</v>
      </c>
      <c r="F270" s="199">
        <v>100</v>
      </c>
      <c r="G270" s="198" t="s">
        <v>1332</v>
      </c>
      <c r="H270" s="440" t="s">
        <v>1332</v>
      </c>
      <c r="I270" s="574" t="s">
        <v>1332</v>
      </c>
      <c r="J270" s="317" t="s">
        <v>1332</v>
      </c>
      <c r="K270" s="1077">
        <v>100</v>
      </c>
      <c r="L270" s="1077" t="s">
        <v>1332</v>
      </c>
      <c r="M270" s="1077">
        <v>0</v>
      </c>
      <c r="N270" s="1077">
        <v>1</v>
      </c>
      <c r="O270" s="1077">
        <v>1</v>
      </c>
      <c r="P270" s="1077">
        <v>0</v>
      </c>
      <c r="Q270" s="1077">
        <v>1</v>
      </c>
      <c r="R270" s="1077">
        <v>0</v>
      </c>
      <c r="S270" s="1077">
        <v>0</v>
      </c>
      <c r="T270" s="1077">
        <v>0</v>
      </c>
      <c r="U270" s="1077">
        <v>0</v>
      </c>
      <c r="V270" s="1077">
        <v>0</v>
      </c>
      <c r="W270" s="1077">
        <v>0</v>
      </c>
      <c r="X270" s="1077">
        <v>0</v>
      </c>
      <c r="Y270" s="1077">
        <v>0</v>
      </c>
      <c r="Z270" s="1077">
        <v>0</v>
      </c>
      <c r="AA270" s="1077">
        <v>0</v>
      </c>
      <c r="AB270" s="1077">
        <v>0</v>
      </c>
      <c r="AC270" s="1077">
        <v>0</v>
      </c>
      <c r="AD270" s="1077">
        <v>0</v>
      </c>
      <c r="AE270" s="1077">
        <v>0</v>
      </c>
      <c r="AF270" s="1077">
        <v>0</v>
      </c>
      <c r="AG270" s="1077">
        <v>0</v>
      </c>
      <c r="AH270" s="1077">
        <v>0</v>
      </c>
      <c r="AI270" s="1077">
        <v>0</v>
      </c>
      <c r="AJ270" s="1077">
        <v>0</v>
      </c>
      <c r="AK270" s="1077">
        <v>0</v>
      </c>
      <c r="AL270" s="1077">
        <v>0</v>
      </c>
      <c r="AM270" s="1077">
        <v>0</v>
      </c>
      <c r="AN270" s="1077">
        <v>0</v>
      </c>
      <c r="AO270" s="1077">
        <v>0</v>
      </c>
      <c r="AP270" s="1077">
        <v>0</v>
      </c>
      <c r="AQ270" s="1077">
        <v>0</v>
      </c>
      <c r="AR270" s="1077">
        <v>0</v>
      </c>
      <c r="AS270" s="1077">
        <v>0</v>
      </c>
      <c r="AT270" s="1077">
        <v>0</v>
      </c>
      <c r="AU270" s="1077">
        <v>0</v>
      </c>
      <c r="AV270" s="1077">
        <v>0</v>
      </c>
      <c r="AW270" s="1077">
        <v>0</v>
      </c>
      <c r="AX270" s="1077">
        <v>0</v>
      </c>
      <c r="AY270" s="1077" t="s">
        <v>1333</v>
      </c>
      <c r="AZ270" s="1077" t="s">
        <v>1333</v>
      </c>
      <c r="BA270" s="1077" t="s">
        <v>1333</v>
      </c>
      <c r="BB270" s="1077" t="s">
        <v>1333</v>
      </c>
      <c r="BC270" s="1077">
        <v>0</v>
      </c>
      <c r="BD270" s="1077">
        <v>0</v>
      </c>
      <c r="BE270" s="1077">
        <v>0</v>
      </c>
      <c r="BF270" s="1077">
        <v>0</v>
      </c>
      <c r="BG270" s="201" t="s">
        <v>47</v>
      </c>
      <c r="BH270" s="201" t="s">
        <v>671</v>
      </c>
      <c r="BI270" s="93" t="s">
        <v>1236</v>
      </c>
      <c r="BJ270" s="364">
        <v>189</v>
      </c>
      <c r="BK270" s="441" t="s">
        <v>882</v>
      </c>
      <c r="BL270" s="1554"/>
      <c r="BM270" s="369" t="s">
        <v>792</v>
      </c>
      <c r="BN270" s="375"/>
      <c r="BO270" s="375"/>
      <c r="BP270" s="375"/>
      <c r="BQ270" s="375"/>
      <c r="BR270" s="375"/>
      <c r="BS270" s="375"/>
      <c r="BT270" s="375"/>
      <c r="BU270" s="375"/>
      <c r="BV270" s="375"/>
      <c r="BW270" s="375"/>
      <c r="BX270" s="375"/>
      <c r="BY270" s="375"/>
      <c r="BZ270" s="375"/>
      <c r="CA270" s="375"/>
      <c r="CB270" s="375"/>
      <c r="CC270" s="376"/>
      <c r="CD270" s="376"/>
      <c r="CE270" s="43"/>
      <c r="CF270" s="43"/>
      <c r="CG270" s="43"/>
      <c r="CH270" s="43"/>
      <c r="CI270" s="43"/>
      <c r="CJ270" s="43"/>
      <c r="CK270" s="43"/>
      <c r="CL270" s="43"/>
      <c r="CM270" s="43"/>
      <c r="CN270" s="43"/>
      <c r="CO270" s="43"/>
      <c r="CP270" s="43"/>
      <c r="CQ270" s="43"/>
      <c r="CR270" s="43"/>
      <c r="CS270" s="43"/>
      <c r="CT270" s="43"/>
      <c r="CU270" s="43"/>
      <c r="CV270" s="43"/>
      <c r="CW270" s="43"/>
      <c r="CX270" s="43"/>
      <c r="CY270" s="43"/>
      <c r="CZ270" s="43"/>
      <c r="DA270" s="320"/>
      <c r="DB270" s="320"/>
      <c r="DC270" s="43"/>
      <c r="DD270" s="377"/>
      <c r="DE270" s="43"/>
      <c r="DF270" s="43"/>
      <c r="DG270" s="43"/>
      <c r="DH270" s="43"/>
      <c r="DI270" s="43"/>
      <c r="DJ270" s="43"/>
      <c r="DK270" s="43"/>
      <c r="DL270" s="43"/>
      <c r="DM270" s="43"/>
      <c r="DN270" s="43"/>
      <c r="DO270" s="43"/>
      <c r="DP270" s="43"/>
      <c r="DQ270" s="43"/>
      <c r="DR270" s="43"/>
      <c r="DS270" s="43"/>
      <c r="DT270" s="43"/>
      <c r="DU270" s="43"/>
      <c r="DV270" s="43"/>
      <c r="DW270" s="43"/>
      <c r="DX270" s="43"/>
      <c r="DY270" s="43"/>
      <c r="DZ270" s="43"/>
      <c r="EA270" s="331"/>
      <c r="EB270" s="331"/>
      <c r="EC270" s="378"/>
      <c r="ED270" s="344"/>
      <c r="EE270" s="331"/>
      <c r="EF270" s="331"/>
      <c r="EG270" s="43"/>
    </row>
    <row r="271" spans="1:137" ht="15.75">
      <c r="A271" s="68" t="s">
        <v>156</v>
      </c>
      <c r="B271" s="198" t="s">
        <v>1297</v>
      </c>
      <c r="C271" s="68" t="s">
        <v>728</v>
      </c>
      <c r="D271" s="199">
        <v>0</v>
      </c>
      <c r="E271" s="247">
        <v>100</v>
      </c>
      <c r="F271" s="199">
        <v>100</v>
      </c>
      <c r="G271" s="198" t="s">
        <v>1413</v>
      </c>
      <c r="H271" s="440" t="s">
        <v>1332</v>
      </c>
      <c r="I271" s="574" t="s">
        <v>1332</v>
      </c>
      <c r="J271" s="317" t="s">
        <v>1332</v>
      </c>
      <c r="K271" s="1077">
        <v>100</v>
      </c>
      <c r="L271" s="1077" t="s">
        <v>1332</v>
      </c>
      <c r="M271" s="1077">
        <v>0</v>
      </c>
      <c r="N271" s="1077">
        <v>3</v>
      </c>
      <c r="O271" s="1077">
        <v>3</v>
      </c>
      <c r="P271" s="1077">
        <v>0</v>
      </c>
      <c r="Q271" s="1077">
        <v>3</v>
      </c>
      <c r="R271" s="1077">
        <v>0</v>
      </c>
      <c r="S271" s="1077">
        <v>0</v>
      </c>
      <c r="T271" s="1077">
        <v>0</v>
      </c>
      <c r="U271" s="1077">
        <v>0</v>
      </c>
      <c r="V271" s="1077">
        <v>0</v>
      </c>
      <c r="W271" s="1077">
        <v>0</v>
      </c>
      <c r="X271" s="1077">
        <v>0</v>
      </c>
      <c r="Y271" s="1077">
        <v>0</v>
      </c>
      <c r="Z271" s="1077">
        <v>0</v>
      </c>
      <c r="AA271" s="1077">
        <v>0</v>
      </c>
      <c r="AB271" s="1077">
        <v>0</v>
      </c>
      <c r="AC271" s="1077">
        <v>0</v>
      </c>
      <c r="AD271" s="1077">
        <v>0</v>
      </c>
      <c r="AE271" s="1077">
        <v>0</v>
      </c>
      <c r="AF271" s="1077">
        <v>0</v>
      </c>
      <c r="AG271" s="1077">
        <v>0</v>
      </c>
      <c r="AH271" s="1077">
        <v>0</v>
      </c>
      <c r="AI271" s="1077">
        <v>0</v>
      </c>
      <c r="AJ271" s="1077">
        <v>0</v>
      </c>
      <c r="AK271" s="1077">
        <v>0</v>
      </c>
      <c r="AL271" s="1077">
        <v>0</v>
      </c>
      <c r="AM271" s="1077">
        <v>0</v>
      </c>
      <c r="AN271" s="1077">
        <v>0</v>
      </c>
      <c r="AO271" s="1077">
        <v>0</v>
      </c>
      <c r="AP271" s="1077">
        <v>0</v>
      </c>
      <c r="AQ271" s="1077">
        <v>0</v>
      </c>
      <c r="AR271" s="1077">
        <v>0</v>
      </c>
      <c r="AS271" s="1077">
        <v>0</v>
      </c>
      <c r="AT271" s="1077">
        <v>0</v>
      </c>
      <c r="AU271" s="1077">
        <v>0</v>
      </c>
      <c r="AV271" s="1077">
        <v>0</v>
      </c>
      <c r="AW271" s="1077">
        <v>0</v>
      </c>
      <c r="AX271" s="1077">
        <v>0</v>
      </c>
      <c r="AY271" s="1077" t="s">
        <v>1333</v>
      </c>
      <c r="AZ271" s="1077" t="s">
        <v>1333</v>
      </c>
      <c r="BA271" s="1077" t="s">
        <v>1333</v>
      </c>
      <c r="BB271" s="1077" t="s">
        <v>1333</v>
      </c>
      <c r="BC271" s="1077">
        <v>0</v>
      </c>
      <c r="BD271" s="1077">
        <v>0</v>
      </c>
      <c r="BE271" s="1077">
        <v>0</v>
      </c>
      <c r="BF271" s="1077">
        <v>0</v>
      </c>
      <c r="BG271" s="201" t="s">
        <v>156</v>
      </c>
      <c r="BH271" s="201" t="s">
        <v>661</v>
      </c>
      <c r="BI271" s="93" t="s">
        <v>1236</v>
      </c>
      <c r="BJ271" s="364">
        <v>189</v>
      </c>
      <c r="BK271" s="441" t="s">
        <v>1181</v>
      </c>
      <c r="BL271" s="1554"/>
      <c r="BM271" s="369" t="s">
        <v>792</v>
      </c>
      <c r="BN271" s="375"/>
      <c r="BO271" s="375"/>
      <c r="BP271" s="375"/>
      <c r="BQ271" s="375"/>
      <c r="BR271" s="375"/>
      <c r="BS271" s="375"/>
      <c r="BT271" s="375"/>
      <c r="BU271" s="375"/>
      <c r="BV271" s="375"/>
      <c r="BW271" s="375"/>
      <c r="BX271" s="375"/>
      <c r="BY271" s="375"/>
      <c r="BZ271" s="375"/>
      <c r="CA271" s="375"/>
      <c r="CB271" s="375"/>
      <c r="CC271" s="376"/>
      <c r="CD271" s="376"/>
      <c r="CE271" s="43"/>
      <c r="CF271" s="43"/>
      <c r="CG271" s="43"/>
      <c r="CH271" s="43"/>
      <c r="CI271" s="43"/>
      <c r="CJ271" s="43"/>
      <c r="CK271" s="43"/>
      <c r="CL271" s="43"/>
      <c r="CM271" s="43"/>
      <c r="CN271" s="43"/>
      <c r="CO271" s="43"/>
      <c r="CP271" s="43"/>
      <c r="CQ271" s="43"/>
      <c r="CR271" s="43"/>
      <c r="CS271" s="43"/>
      <c r="CT271" s="43"/>
      <c r="CU271" s="43"/>
      <c r="CV271" s="43"/>
      <c r="CW271" s="43"/>
      <c r="CX271" s="43"/>
      <c r="CY271" s="43"/>
      <c r="CZ271" s="43"/>
      <c r="DA271" s="320"/>
      <c r="DB271" s="320"/>
      <c r="DC271" s="43"/>
      <c r="DD271" s="379"/>
      <c r="DE271" s="43"/>
      <c r="DF271" s="43"/>
      <c r="DG271" s="43"/>
      <c r="DH271" s="43"/>
      <c r="DI271" s="43"/>
      <c r="DJ271" s="43"/>
      <c r="DK271" s="43"/>
      <c r="DL271" s="43"/>
      <c r="DM271" s="43"/>
      <c r="DN271" s="43"/>
      <c r="DO271" s="43"/>
      <c r="DP271" s="43"/>
      <c r="DQ271" s="43"/>
      <c r="DR271" s="43"/>
      <c r="DS271" s="43"/>
      <c r="DT271" s="43"/>
      <c r="DU271" s="43"/>
      <c r="DV271" s="43"/>
      <c r="DW271" s="43"/>
      <c r="DX271" s="43"/>
      <c r="DY271" s="43"/>
      <c r="DZ271" s="43"/>
      <c r="EA271" s="331"/>
      <c r="EB271" s="331"/>
      <c r="EC271" s="378"/>
      <c r="ED271" s="344"/>
      <c r="EE271" s="331"/>
      <c r="EF271" s="331"/>
      <c r="EG271" s="43"/>
    </row>
    <row r="272" spans="1:137" ht="15.75">
      <c r="A272" s="68" t="s">
        <v>68</v>
      </c>
      <c r="B272" s="239" t="s">
        <v>1289</v>
      </c>
      <c r="C272" s="68" t="s">
        <v>832</v>
      </c>
      <c r="D272" s="199">
        <v>100</v>
      </c>
      <c r="E272" s="203" t="s">
        <v>1190</v>
      </c>
      <c r="F272" s="199" t="s">
        <v>1190</v>
      </c>
      <c r="G272" s="198" t="s">
        <v>1190</v>
      </c>
      <c r="H272" s="440" t="s">
        <v>1190</v>
      </c>
      <c r="I272" s="574" t="s">
        <v>1332</v>
      </c>
      <c r="J272" s="317" t="s">
        <v>1190</v>
      </c>
      <c r="K272" s="1077" t="s">
        <v>1190</v>
      </c>
      <c r="L272" s="1077" t="s">
        <v>1190</v>
      </c>
      <c r="M272" s="1077">
        <v>0</v>
      </c>
      <c r="N272" s="1077">
        <v>0</v>
      </c>
      <c r="O272" s="1077">
        <v>0</v>
      </c>
      <c r="P272" s="1077">
        <v>0</v>
      </c>
      <c r="Q272" s="1077">
        <v>0</v>
      </c>
      <c r="R272" s="1077">
        <v>0</v>
      </c>
      <c r="S272" s="1077">
        <v>0</v>
      </c>
      <c r="T272" s="1077">
        <v>0</v>
      </c>
      <c r="U272" s="1077">
        <v>0</v>
      </c>
      <c r="V272" s="1077">
        <v>0</v>
      </c>
      <c r="W272" s="1077">
        <v>0</v>
      </c>
      <c r="X272" s="1077">
        <v>0</v>
      </c>
      <c r="Y272" s="1077">
        <v>0</v>
      </c>
      <c r="Z272" s="1077">
        <v>0</v>
      </c>
      <c r="AA272" s="1077">
        <v>0</v>
      </c>
      <c r="AB272" s="1077">
        <v>0</v>
      </c>
      <c r="AC272" s="1077">
        <v>0</v>
      </c>
      <c r="AD272" s="1077">
        <v>0</v>
      </c>
      <c r="AE272" s="1077">
        <v>0</v>
      </c>
      <c r="AF272" s="1077">
        <v>0</v>
      </c>
      <c r="AG272" s="1077">
        <v>0</v>
      </c>
      <c r="AH272" s="1077">
        <v>0</v>
      </c>
      <c r="AI272" s="1077">
        <v>0</v>
      </c>
      <c r="AJ272" s="1077">
        <v>0</v>
      </c>
      <c r="AK272" s="1077">
        <v>0</v>
      </c>
      <c r="AL272" s="1077">
        <v>0</v>
      </c>
      <c r="AM272" s="1077">
        <v>0</v>
      </c>
      <c r="AN272" s="1077">
        <v>0</v>
      </c>
      <c r="AO272" s="1077">
        <v>0</v>
      </c>
      <c r="AP272" s="1077">
        <v>0</v>
      </c>
      <c r="AQ272" s="1077">
        <v>0</v>
      </c>
      <c r="AR272" s="1077">
        <v>0</v>
      </c>
      <c r="AS272" s="1077">
        <v>0</v>
      </c>
      <c r="AT272" s="1077">
        <v>0</v>
      </c>
      <c r="AU272" s="1077">
        <v>0</v>
      </c>
      <c r="AV272" s="1077">
        <v>0</v>
      </c>
      <c r="AW272" s="1077">
        <v>0</v>
      </c>
      <c r="AX272" s="1077">
        <v>0</v>
      </c>
      <c r="AY272" s="1077" t="s">
        <v>1333</v>
      </c>
      <c r="AZ272" s="1077" t="s">
        <v>1333</v>
      </c>
      <c r="BA272" s="1077" t="s">
        <v>1333</v>
      </c>
      <c r="BB272" s="1077" t="s">
        <v>1333</v>
      </c>
      <c r="BC272" s="1077">
        <v>0</v>
      </c>
      <c r="BD272" s="1077">
        <v>0</v>
      </c>
      <c r="BE272" s="1077">
        <v>0</v>
      </c>
      <c r="BF272" s="1077">
        <v>0</v>
      </c>
      <c r="BG272" s="442" t="s">
        <v>68</v>
      </c>
      <c r="BH272" s="201" t="s">
        <v>832</v>
      </c>
      <c r="BI272" s="93" t="s">
        <v>1247</v>
      </c>
      <c r="BJ272" s="364">
        <v>101</v>
      </c>
      <c r="BK272" s="441" t="s">
        <v>1179</v>
      </c>
      <c r="BL272" s="369"/>
      <c r="BM272" s="369" t="s">
        <v>792</v>
      </c>
      <c r="BN272" s="375"/>
      <c r="BO272" s="375"/>
      <c r="BP272" s="375"/>
      <c r="BQ272" s="375"/>
      <c r="BR272" s="375"/>
      <c r="BS272" s="375"/>
      <c r="BT272" s="375"/>
      <c r="BU272" s="375"/>
      <c r="BV272" s="375"/>
      <c r="BW272" s="375"/>
      <c r="BX272" s="375"/>
      <c r="BY272" s="375"/>
      <c r="BZ272" s="375"/>
      <c r="CA272" s="375"/>
      <c r="CB272" s="375"/>
      <c r="CC272" s="376"/>
      <c r="CD272" s="376"/>
      <c r="CE272" s="376"/>
      <c r="CF272" s="43"/>
      <c r="CG272" s="43"/>
      <c r="CH272" s="43"/>
      <c r="CI272" s="43"/>
      <c r="CJ272" s="43"/>
      <c r="CK272" s="43"/>
      <c r="CL272" s="43"/>
      <c r="CM272" s="43"/>
      <c r="CN272" s="43"/>
      <c r="CO272" s="43"/>
      <c r="CP272" s="43"/>
      <c r="CQ272" s="43"/>
      <c r="CR272" s="43"/>
      <c r="CS272" s="43"/>
      <c r="CT272" s="43"/>
      <c r="CU272" s="43"/>
      <c r="CV272" s="43"/>
      <c r="CW272" s="43"/>
      <c r="CX272" s="43"/>
      <c r="CY272" s="43"/>
      <c r="CZ272" s="43"/>
      <c r="DA272" s="320"/>
      <c r="DB272" s="320"/>
      <c r="DC272" s="43"/>
      <c r="DD272" s="377"/>
      <c r="DE272" s="43"/>
      <c r="DF272" s="43"/>
      <c r="DG272" s="43"/>
      <c r="DH272" s="43"/>
      <c r="DI272" s="43"/>
      <c r="DJ272" s="43"/>
      <c r="DK272" s="43"/>
      <c r="DL272" s="43"/>
      <c r="DM272" s="43"/>
      <c r="DN272" s="43"/>
      <c r="DO272" s="43"/>
      <c r="DP272" s="43"/>
      <c r="DQ272" s="43"/>
      <c r="DR272" s="43"/>
      <c r="DS272" s="43"/>
      <c r="DT272" s="43"/>
      <c r="DU272" s="43"/>
      <c r="DV272" s="43"/>
      <c r="DW272" s="43"/>
      <c r="DX272" s="43"/>
      <c r="DY272" s="43"/>
      <c r="DZ272" s="43"/>
      <c r="EA272" s="331"/>
      <c r="EB272" s="331"/>
      <c r="EC272" s="378"/>
      <c r="ED272" s="344"/>
      <c r="EE272" s="331"/>
      <c r="EF272" s="331"/>
      <c r="EG272" s="43"/>
    </row>
    <row r="273" spans="1:137" ht="15.75">
      <c r="A273" s="68" t="s">
        <v>1109</v>
      </c>
      <c r="B273" s="198" t="s">
        <v>1289</v>
      </c>
      <c r="C273" s="68" t="s">
        <v>634</v>
      </c>
      <c r="D273" s="199" t="s">
        <v>1190</v>
      </c>
      <c r="E273" s="203" t="s">
        <v>1190</v>
      </c>
      <c r="F273" s="199" t="s">
        <v>1190</v>
      </c>
      <c r="G273" s="198" t="s">
        <v>1190</v>
      </c>
      <c r="H273" s="440" t="s">
        <v>1190</v>
      </c>
      <c r="I273" s="574" t="s">
        <v>1972</v>
      </c>
      <c r="J273" s="317" t="s">
        <v>1190</v>
      </c>
      <c r="K273" s="1077" t="s">
        <v>1190</v>
      </c>
      <c r="L273" s="1077" t="s">
        <v>1190</v>
      </c>
      <c r="M273" s="1077">
        <v>0</v>
      </c>
      <c r="N273" s="1077">
        <v>0</v>
      </c>
      <c r="O273" s="1077">
        <v>0</v>
      </c>
      <c r="P273" s="1077">
        <v>0</v>
      </c>
      <c r="Q273" s="1077">
        <v>0</v>
      </c>
      <c r="R273" s="1077">
        <v>0</v>
      </c>
      <c r="S273" s="1077">
        <v>0</v>
      </c>
      <c r="T273" s="1077">
        <v>0</v>
      </c>
      <c r="U273" s="1077">
        <v>0</v>
      </c>
      <c r="V273" s="1077">
        <v>0</v>
      </c>
      <c r="W273" s="1077">
        <v>0</v>
      </c>
      <c r="X273" s="1077">
        <v>0</v>
      </c>
      <c r="Y273" s="1077">
        <v>0</v>
      </c>
      <c r="Z273" s="1077">
        <v>0</v>
      </c>
      <c r="AA273" s="1077">
        <v>0</v>
      </c>
      <c r="AB273" s="1077">
        <v>0</v>
      </c>
      <c r="AC273" s="1077">
        <v>0</v>
      </c>
      <c r="AD273" s="1077">
        <v>0</v>
      </c>
      <c r="AE273" s="1077">
        <v>0</v>
      </c>
      <c r="AF273" s="1077">
        <v>0</v>
      </c>
      <c r="AG273" s="1077">
        <v>0</v>
      </c>
      <c r="AH273" s="1077">
        <v>0</v>
      </c>
      <c r="AI273" s="1077">
        <v>0</v>
      </c>
      <c r="AJ273" s="1077">
        <v>0</v>
      </c>
      <c r="AK273" s="1077">
        <v>0</v>
      </c>
      <c r="AL273" s="1077">
        <v>0</v>
      </c>
      <c r="AM273" s="1077">
        <v>0</v>
      </c>
      <c r="AN273" s="1077">
        <v>0</v>
      </c>
      <c r="AO273" s="1077">
        <v>0</v>
      </c>
      <c r="AP273" s="1077">
        <v>0</v>
      </c>
      <c r="AQ273" s="1077">
        <v>0</v>
      </c>
      <c r="AR273" s="1077">
        <v>0</v>
      </c>
      <c r="AS273" s="1077">
        <v>0</v>
      </c>
      <c r="AT273" s="1077">
        <v>0</v>
      </c>
      <c r="AU273" s="1077">
        <v>0</v>
      </c>
      <c r="AV273" s="1077">
        <v>0</v>
      </c>
      <c r="AW273" s="1077">
        <v>0</v>
      </c>
      <c r="AX273" s="1077">
        <v>0</v>
      </c>
      <c r="AY273" s="1077" t="s">
        <v>1333</v>
      </c>
      <c r="AZ273" s="1077" t="s">
        <v>1333</v>
      </c>
      <c r="BA273" s="1077" t="s">
        <v>1333</v>
      </c>
      <c r="BB273" s="1077" t="s">
        <v>1333</v>
      </c>
      <c r="BC273" s="1077">
        <v>0</v>
      </c>
      <c r="BD273" s="1077">
        <v>0</v>
      </c>
      <c r="BE273" s="1077">
        <v>0</v>
      </c>
      <c r="BF273" s="1077">
        <v>0</v>
      </c>
      <c r="BG273" s="201" t="s">
        <v>1109</v>
      </c>
      <c r="BH273" s="201" t="s">
        <v>634</v>
      </c>
      <c r="BI273" s="93" t="s">
        <v>1247</v>
      </c>
      <c r="BJ273" s="364">
        <v>101</v>
      </c>
      <c r="BK273" s="441" t="s">
        <v>1180</v>
      </c>
      <c r="BL273" s="369"/>
      <c r="BM273" s="369" t="s">
        <v>792</v>
      </c>
      <c r="BN273" s="375"/>
      <c r="BO273" s="375"/>
      <c r="BP273" s="375"/>
      <c r="BQ273" s="375"/>
      <c r="BR273" s="375"/>
      <c r="BS273" s="375"/>
      <c r="BT273" s="375"/>
      <c r="BU273" s="375"/>
      <c r="BV273" s="375"/>
      <c r="BW273" s="375"/>
      <c r="BX273" s="375"/>
      <c r="BY273" s="375"/>
      <c r="BZ273" s="375"/>
      <c r="CA273" s="375"/>
      <c r="CB273" s="375"/>
      <c r="CC273" s="376"/>
      <c r="CD273" s="376"/>
      <c r="CE273" s="43"/>
      <c r="CF273" s="43"/>
      <c r="CG273" s="43"/>
      <c r="CH273" s="43"/>
      <c r="CI273" s="43"/>
      <c r="CJ273" s="43"/>
      <c r="CK273" s="43"/>
      <c r="CL273" s="43"/>
      <c r="CM273" s="43"/>
      <c r="CN273" s="43"/>
      <c r="CO273" s="43"/>
      <c r="CP273" s="43"/>
      <c r="CQ273" s="43"/>
      <c r="CR273" s="43"/>
      <c r="CS273" s="43"/>
      <c r="CT273" s="43"/>
      <c r="CU273" s="43"/>
      <c r="CV273" s="43"/>
      <c r="CW273" s="43"/>
      <c r="CX273" s="43"/>
      <c r="CY273" s="43"/>
      <c r="CZ273" s="43"/>
      <c r="DA273" s="320"/>
      <c r="DB273" s="320"/>
      <c r="DC273" s="43"/>
      <c r="DD273" s="377"/>
      <c r="DE273" s="43"/>
      <c r="DF273" s="43"/>
      <c r="DG273" s="43"/>
      <c r="DH273" s="43"/>
      <c r="DI273" s="43"/>
      <c r="DJ273" s="43"/>
      <c r="DK273" s="43"/>
      <c r="DL273" s="43"/>
      <c r="DM273" s="43"/>
      <c r="DN273" s="43"/>
      <c r="DO273" s="43"/>
      <c r="DP273" s="43"/>
      <c r="DQ273" s="43"/>
      <c r="DR273" s="43"/>
      <c r="DS273" s="43"/>
      <c r="DT273" s="43"/>
      <c r="DU273" s="43"/>
      <c r="DV273" s="43"/>
      <c r="DW273" s="43"/>
      <c r="DX273" s="43"/>
      <c r="DY273" s="43"/>
      <c r="DZ273" s="43"/>
      <c r="EA273" s="331"/>
      <c r="EB273" s="331"/>
      <c r="EC273" s="378"/>
      <c r="ED273" s="344"/>
      <c r="EE273" s="331"/>
      <c r="EF273" s="331"/>
      <c r="EG273" s="43"/>
    </row>
    <row r="274" spans="1:137" ht="15.75">
      <c r="A274" s="68" t="s">
        <v>200</v>
      </c>
      <c r="B274" s="198" t="s">
        <v>1289</v>
      </c>
      <c r="C274" s="68" t="s">
        <v>779</v>
      </c>
      <c r="D274" s="199" t="s">
        <v>1190</v>
      </c>
      <c r="E274" s="203" t="s">
        <v>1190</v>
      </c>
      <c r="F274" s="199" t="s">
        <v>1190</v>
      </c>
      <c r="G274" s="198" t="s">
        <v>1190</v>
      </c>
      <c r="H274" s="440" t="s">
        <v>1332</v>
      </c>
      <c r="I274" s="574" t="s">
        <v>1972</v>
      </c>
      <c r="J274" s="317" t="s">
        <v>1190</v>
      </c>
      <c r="K274" s="1077">
        <v>100</v>
      </c>
      <c r="L274" s="1077" t="s">
        <v>1190</v>
      </c>
      <c r="M274" s="1077">
        <v>0</v>
      </c>
      <c r="N274" s="1077">
        <v>0</v>
      </c>
      <c r="O274" s="1077">
        <v>0</v>
      </c>
      <c r="P274" s="1077">
        <v>0</v>
      </c>
      <c r="Q274" s="1077">
        <v>0</v>
      </c>
      <c r="R274" s="1077">
        <v>0</v>
      </c>
      <c r="S274" s="1077">
        <v>0</v>
      </c>
      <c r="T274" s="1077">
        <v>0</v>
      </c>
      <c r="U274" s="1077">
        <v>0</v>
      </c>
      <c r="V274" s="1077">
        <v>0</v>
      </c>
      <c r="W274" s="1077">
        <v>0</v>
      </c>
      <c r="X274" s="1077">
        <v>0</v>
      </c>
      <c r="Y274" s="1077">
        <v>0</v>
      </c>
      <c r="Z274" s="1077">
        <v>0</v>
      </c>
      <c r="AA274" s="1077">
        <v>0</v>
      </c>
      <c r="AB274" s="1077">
        <v>0</v>
      </c>
      <c r="AC274" s="1077">
        <v>0</v>
      </c>
      <c r="AD274" s="1077">
        <v>0</v>
      </c>
      <c r="AE274" s="1077">
        <v>0</v>
      </c>
      <c r="AF274" s="1077">
        <v>0</v>
      </c>
      <c r="AG274" s="1077">
        <v>0</v>
      </c>
      <c r="AH274" s="1077">
        <v>0</v>
      </c>
      <c r="AI274" s="1077">
        <v>0</v>
      </c>
      <c r="AJ274" s="1077">
        <v>0</v>
      </c>
      <c r="AK274" s="1077">
        <v>0</v>
      </c>
      <c r="AL274" s="1077">
        <v>0</v>
      </c>
      <c r="AM274" s="1077">
        <v>0</v>
      </c>
      <c r="AN274" s="1077">
        <v>0</v>
      </c>
      <c r="AO274" s="1077">
        <v>0</v>
      </c>
      <c r="AP274" s="1077">
        <v>0</v>
      </c>
      <c r="AQ274" s="1077">
        <v>0</v>
      </c>
      <c r="AR274" s="1077">
        <v>0</v>
      </c>
      <c r="AS274" s="1077">
        <v>0</v>
      </c>
      <c r="AT274" s="1077">
        <v>0</v>
      </c>
      <c r="AU274" s="1077">
        <v>0</v>
      </c>
      <c r="AV274" s="1077">
        <v>0</v>
      </c>
      <c r="AW274" s="1077">
        <v>0</v>
      </c>
      <c r="AX274" s="1077">
        <v>0</v>
      </c>
      <c r="AY274" s="1077" t="s">
        <v>1333</v>
      </c>
      <c r="AZ274" s="1077" t="s">
        <v>1333</v>
      </c>
      <c r="BA274" s="1077" t="s">
        <v>1333</v>
      </c>
      <c r="BB274" s="1077" t="s">
        <v>1333</v>
      </c>
      <c r="BC274" s="1077">
        <v>0</v>
      </c>
      <c r="BD274" s="1077">
        <v>0</v>
      </c>
      <c r="BE274" s="1077">
        <v>0</v>
      </c>
      <c r="BF274" s="1077">
        <v>0</v>
      </c>
      <c r="BG274" s="201" t="s">
        <v>200</v>
      </c>
      <c r="BH274" s="201" t="s">
        <v>779</v>
      </c>
      <c r="BI274" s="93" t="s">
        <v>1247</v>
      </c>
      <c r="BJ274" s="364">
        <v>101</v>
      </c>
      <c r="BK274" s="441" t="s">
        <v>1179</v>
      </c>
      <c r="BL274" s="369"/>
      <c r="BM274" s="369" t="s">
        <v>792</v>
      </c>
      <c r="BN274" s="375"/>
      <c r="BO274" s="375"/>
      <c r="BP274" s="375"/>
      <c r="BQ274" s="375"/>
      <c r="BR274" s="375"/>
      <c r="BS274" s="375"/>
      <c r="BT274" s="375"/>
      <c r="BU274" s="375"/>
      <c r="BV274" s="375"/>
      <c r="BW274" s="375"/>
      <c r="BX274" s="375"/>
      <c r="BY274" s="375"/>
      <c r="BZ274" s="375"/>
      <c r="CA274" s="375"/>
      <c r="CB274" s="375"/>
      <c r="CC274" s="376"/>
      <c r="CD274" s="376"/>
      <c r="CE274" s="43"/>
      <c r="CF274" s="43"/>
      <c r="CG274" s="43"/>
      <c r="CH274" s="43"/>
      <c r="CI274" s="43"/>
      <c r="CJ274" s="43"/>
      <c r="CK274" s="43"/>
      <c r="CL274" s="43"/>
      <c r="CM274" s="43"/>
      <c r="CN274" s="43"/>
      <c r="CO274" s="43"/>
      <c r="CP274" s="43"/>
      <c r="CQ274" s="43"/>
      <c r="CR274" s="43"/>
      <c r="CS274" s="43"/>
      <c r="CT274" s="43"/>
      <c r="CU274" s="43"/>
      <c r="CV274" s="43"/>
      <c r="CW274" s="43"/>
      <c r="CX274" s="43"/>
      <c r="CY274" s="43"/>
      <c r="CZ274" s="43"/>
      <c r="DA274" s="320"/>
      <c r="DB274" s="320"/>
      <c r="DC274" s="43"/>
      <c r="DD274" s="377"/>
      <c r="DE274" s="43"/>
      <c r="DF274" s="43"/>
      <c r="DG274" s="43"/>
      <c r="DH274" s="43"/>
      <c r="DI274" s="43"/>
      <c r="DJ274" s="43"/>
      <c r="DK274" s="43"/>
      <c r="DL274" s="43"/>
      <c r="DM274" s="43"/>
      <c r="DN274" s="43"/>
      <c r="DO274" s="43"/>
      <c r="DP274" s="43"/>
      <c r="DQ274" s="43"/>
      <c r="DR274" s="43"/>
      <c r="DS274" s="43"/>
      <c r="DT274" s="43"/>
      <c r="DU274" s="43"/>
      <c r="DV274" s="43"/>
      <c r="DW274" s="43"/>
      <c r="DX274" s="43"/>
      <c r="DY274" s="43"/>
      <c r="DZ274" s="43"/>
      <c r="EA274" s="331"/>
      <c r="EB274" s="331"/>
      <c r="EC274" s="378"/>
      <c r="ED274" s="344"/>
      <c r="EE274" s="331"/>
      <c r="EF274" s="331"/>
      <c r="EG274" s="43"/>
    </row>
    <row r="275" spans="1:137" ht="15.75">
      <c r="A275" s="68" t="s">
        <v>302</v>
      </c>
      <c r="B275" s="198" t="s">
        <v>1289</v>
      </c>
      <c r="C275" s="68" t="s">
        <v>709</v>
      </c>
      <c r="D275" s="199">
        <v>100</v>
      </c>
      <c r="E275" s="247">
        <v>75</v>
      </c>
      <c r="F275" s="199">
        <v>100</v>
      </c>
      <c r="G275" s="198" t="s">
        <v>1332</v>
      </c>
      <c r="H275" s="440" t="s">
        <v>1332</v>
      </c>
      <c r="I275" s="574" t="s">
        <v>1332</v>
      </c>
      <c r="J275" s="317" t="s">
        <v>1332</v>
      </c>
      <c r="K275" s="1077">
        <v>100</v>
      </c>
      <c r="L275" s="1077" t="s">
        <v>1332</v>
      </c>
      <c r="M275" s="1077">
        <v>0</v>
      </c>
      <c r="N275" s="1077">
        <v>15</v>
      </c>
      <c r="O275" s="1077">
        <v>11</v>
      </c>
      <c r="P275" s="1077">
        <v>3</v>
      </c>
      <c r="Q275" s="1077">
        <v>14</v>
      </c>
      <c r="R275" s="1077">
        <v>0</v>
      </c>
      <c r="S275" s="1077">
        <v>0</v>
      </c>
      <c r="T275" s="1077">
        <v>0</v>
      </c>
      <c r="U275" s="1077">
        <v>0</v>
      </c>
      <c r="V275" s="1077">
        <v>0</v>
      </c>
      <c r="W275" s="1077">
        <v>0</v>
      </c>
      <c r="X275" s="1077">
        <v>0</v>
      </c>
      <c r="Y275" s="1077">
        <v>0</v>
      </c>
      <c r="Z275" s="1077">
        <v>0</v>
      </c>
      <c r="AA275" s="1077">
        <v>0</v>
      </c>
      <c r="AB275" s="1077">
        <v>0</v>
      </c>
      <c r="AC275" s="1077">
        <v>1</v>
      </c>
      <c r="AD275" s="1077">
        <v>0</v>
      </c>
      <c r="AE275" s="1077">
        <v>0</v>
      </c>
      <c r="AF275" s="1077">
        <v>0</v>
      </c>
      <c r="AG275" s="1077">
        <v>0</v>
      </c>
      <c r="AH275" s="1077">
        <v>0</v>
      </c>
      <c r="AI275" s="1077">
        <v>0</v>
      </c>
      <c r="AJ275" s="1077">
        <v>0</v>
      </c>
      <c r="AK275" s="1077">
        <v>0</v>
      </c>
      <c r="AL275" s="1077">
        <v>0</v>
      </c>
      <c r="AM275" s="1077">
        <v>0</v>
      </c>
      <c r="AN275" s="1077">
        <v>0</v>
      </c>
      <c r="AO275" s="1077">
        <v>0</v>
      </c>
      <c r="AP275" s="1077">
        <v>0</v>
      </c>
      <c r="AQ275" s="1077">
        <v>0</v>
      </c>
      <c r="AR275" s="1077">
        <v>0</v>
      </c>
      <c r="AS275" s="1077">
        <v>0</v>
      </c>
      <c r="AT275" s="1077">
        <v>0</v>
      </c>
      <c r="AU275" s="1077">
        <v>0</v>
      </c>
      <c r="AV275" s="1077">
        <v>0</v>
      </c>
      <c r="AW275" s="1077">
        <v>0</v>
      </c>
      <c r="AX275" s="1077">
        <v>0</v>
      </c>
      <c r="AY275" s="1077" t="s">
        <v>3072</v>
      </c>
      <c r="AZ275" s="1077" t="s">
        <v>1333</v>
      </c>
      <c r="BA275" s="1077" t="s">
        <v>1333</v>
      </c>
      <c r="BB275" s="1077" t="s">
        <v>1333</v>
      </c>
      <c r="BC275" s="1077">
        <v>0</v>
      </c>
      <c r="BD275" s="1077">
        <v>0</v>
      </c>
      <c r="BE275" s="1077">
        <v>1</v>
      </c>
      <c r="BF275" s="1077">
        <v>0</v>
      </c>
      <c r="BG275" s="201" t="s">
        <v>302</v>
      </c>
      <c r="BH275" s="201" t="s">
        <v>709</v>
      </c>
      <c r="BI275" s="93" t="s">
        <v>1247</v>
      </c>
      <c r="BJ275" s="364">
        <v>101</v>
      </c>
      <c r="BK275" s="441" t="s">
        <v>1181</v>
      </c>
      <c r="BL275" s="1554"/>
      <c r="BM275" s="369" t="s">
        <v>792</v>
      </c>
      <c r="BN275" s="375"/>
      <c r="BO275" s="375"/>
      <c r="BP275" s="375"/>
      <c r="BQ275" s="375"/>
      <c r="BR275" s="375"/>
      <c r="BS275" s="375"/>
      <c r="BT275" s="375"/>
      <c r="BU275" s="375"/>
      <c r="BV275" s="375"/>
      <c r="BW275" s="375"/>
      <c r="BX275" s="375"/>
      <c r="BY275" s="375"/>
      <c r="BZ275" s="375"/>
      <c r="CA275" s="375"/>
      <c r="CB275" s="375"/>
      <c r="CC275" s="376"/>
      <c r="CD275" s="376"/>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320"/>
      <c r="DB275" s="320"/>
      <c r="DC275" s="43"/>
      <c r="DD275" s="377"/>
      <c r="DE275" s="43"/>
      <c r="DF275" s="43"/>
      <c r="DG275" s="43"/>
      <c r="DH275" s="43"/>
      <c r="DI275" s="43"/>
      <c r="DJ275" s="43"/>
      <c r="DK275" s="43"/>
      <c r="DL275" s="43"/>
      <c r="DM275" s="43"/>
      <c r="DN275" s="43"/>
      <c r="DO275" s="43"/>
      <c r="DP275" s="43"/>
      <c r="DQ275" s="43"/>
      <c r="DR275" s="43"/>
      <c r="DS275" s="43"/>
      <c r="DT275" s="43"/>
      <c r="DU275" s="43"/>
      <c r="DV275" s="43"/>
      <c r="DW275" s="43"/>
      <c r="DX275" s="43"/>
      <c r="DY275" s="43"/>
      <c r="DZ275" s="43"/>
      <c r="EA275" s="331"/>
      <c r="EB275" s="331"/>
      <c r="EC275" s="378"/>
      <c r="ED275" s="344"/>
      <c r="EE275" s="331"/>
      <c r="EF275" s="331"/>
      <c r="EG275" s="43"/>
    </row>
    <row r="276" spans="1:137" ht="15.75">
      <c r="A276" s="68" t="s">
        <v>1156</v>
      </c>
      <c r="B276" s="239" t="s">
        <v>1289</v>
      </c>
      <c r="C276" s="68" t="s">
        <v>560</v>
      </c>
      <c r="D276" s="199">
        <v>100</v>
      </c>
      <c r="E276" s="203" t="s">
        <v>1190</v>
      </c>
      <c r="F276" s="199" t="s">
        <v>1190</v>
      </c>
      <c r="G276" s="198" t="s">
        <v>1190</v>
      </c>
      <c r="H276" s="440" t="s">
        <v>1332</v>
      </c>
      <c r="I276" s="574" t="s">
        <v>1332</v>
      </c>
      <c r="J276" s="317" t="s">
        <v>1332</v>
      </c>
      <c r="K276" s="1077">
        <v>100</v>
      </c>
      <c r="L276" s="1077" t="s">
        <v>1332</v>
      </c>
      <c r="M276" s="1077">
        <v>0</v>
      </c>
      <c r="N276" s="1077">
        <v>1</v>
      </c>
      <c r="O276" s="1077">
        <v>1</v>
      </c>
      <c r="P276" s="1077">
        <v>0</v>
      </c>
      <c r="Q276" s="1077">
        <v>1</v>
      </c>
      <c r="R276" s="1077">
        <v>0</v>
      </c>
      <c r="S276" s="1077">
        <v>0</v>
      </c>
      <c r="T276" s="1077">
        <v>0</v>
      </c>
      <c r="U276" s="1077">
        <v>0</v>
      </c>
      <c r="V276" s="1077">
        <v>0</v>
      </c>
      <c r="W276" s="1077">
        <v>0</v>
      </c>
      <c r="X276" s="1077">
        <v>0</v>
      </c>
      <c r="Y276" s="1077">
        <v>0</v>
      </c>
      <c r="Z276" s="1077">
        <v>0</v>
      </c>
      <c r="AA276" s="1077">
        <v>0</v>
      </c>
      <c r="AB276" s="1077">
        <v>0</v>
      </c>
      <c r="AC276" s="1077">
        <v>0</v>
      </c>
      <c r="AD276" s="1077">
        <v>0</v>
      </c>
      <c r="AE276" s="1077">
        <v>0</v>
      </c>
      <c r="AF276" s="1077">
        <v>0</v>
      </c>
      <c r="AG276" s="1077">
        <v>0</v>
      </c>
      <c r="AH276" s="1077">
        <v>0</v>
      </c>
      <c r="AI276" s="1077">
        <v>0</v>
      </c>
      <c r="AJ276" s="1077">
        <v>0</v>
      </c>
      <c r="AK276" s="1077">
        <v>0</v>
      </c>
      <c r="AL276" s="1077">
        <v>0</v>
      </c>
      <c r="AM276" s="1077">
        <v>0</v>
      </c>
      <c r="AN276" s="1077">
        <v>0</v>
      </c>
      <c r="AO276" s="1077">
        <v>0</v>
      </c>
      <c r="AP276" s="1077">
        <v>0</v>
      </c>
      <c r="AQ276" s="1077">
        <v>0</v>
      </c>
      <c r="AR276" s="1077">
        <v>0</v>
      </c>
      <c r="AS276" s="1077">
        <v>0</v>
      </c>
      <c r="AT276" s="1077">
        <v>0</v>
      </c>
      <c r="AU276" s="1077">
        <v>0</v>
      </c>
      <c r="AV276" s="1077">
        <v>0</v>
      </c>
      <c r="AW276" s="1077">
        <v>0</v>
      </c>
      <c r="AX276" s="1077">
        <v>0</v>
      </c>
      <c r="AY276" s="1077" t="s">
        <v>1333</v>
      </c>
      <c r="AZ276" s="1077" t="s">
        <v>1333</v>
      </c>
      <c r="BA276" s="1077" t="s">
        <v>1333</v>
      </c>
      <c r="BB276" s="1077" t="s">
        <v>1333</v>
      </c>
      <c r="BC276" s="1077">
        <v>0</v>
      </c>
      <c r="BD276" s="1077">
        <v>0</v>
      </c>
      <c r="BE276" s="1077">
        <v>0</v>
      </c>
      <c r="BF276" s="1077">
        <v>0</v>
      </c>
      <c r="BG276" s="201" t="s">
        <v>1156</v>
      </c>
      <c r="BH276" s="201" t="s">
        <v>560</v>
      </c>
      <c r="BI276" s="93" t="s">
        <v>1247</v>
      </c>
      <c r="BJ276" s="364">
        <v>101</v>
      </c>
      <c r="BK276" s="441" t="s">
        <v>882</v>
      </c>
      <c r="BL276" s="1554"/>
      <c r="BM276" s="369" t="s">
        <v>792</v>
      </c>
      <c r="BN276" s="375"/>
      <c r="BO276" s="375"/>
      <c r="BP276" s="375"/>
      <c r="BQ276" s="375"/>
      <c r="BR276" s="375"/>
      <c r="BS276" s="375"/>
      <c r="BT276" s="375"/>
      <c r="BU276" s="375"/>
      <c r="BV276" s="375"/>
      <c r="BW276" s="375"/>
      <c r="BX276" s="375"/>
      <c r="BY276" s="375"/>
      <c r="BZ276" s="375"/>
      <c r="CA276" s="375"/>
      <c r="CB276" s="375"/>
      <c r="CC276" s="376"/>
      <c r="CD276" s="376"/>
      <c r="CE276" s="43"/>
      <c r="CF276" s="43"/>
      <c r="CG276" s="43"/>
      <c r="CH276" s="43"/>
      <c r="CI276" s="43"/>
      <c r="CJ276" s="43"/>
      <c r="CK276" s="43"/>
      <c r="CL276" s="43"/>
      <c r="CM276" s="43"/>
      <c r="CN276" s="43"/>
      <c r="CO276" s="43"/>
      <c r="CP276" s="43"/>
      <c r="CQ276" s="43"/>
      <c r="CR276" s="43"/>
      <c r="CS276" s="43"/>
      <c r="CT276" s="43"/>
      <c r="CU276" s="43"/>
      <c r="CV276" s="43"/>
      <c r="CW276" s="43"/>
      <c r="CX276" s="43"/>
      <c r="CY276" s="43"/>
      <c r="CZ276" s="43"/>
      <c r="DA276" s="320"/>
      <c r="DB276" s="320"/>
      <c r="DC276" s="43"/>
      <c r="DD276" s="377"/>
      <c r="DE276" s="43"/>
      <c r="DF276" s="43"/>
      <c r="DG276" s="43"/>
      <c r="DH276" s="43"/>
      <c r="DI276" s="43"/>
      <c r="DJ276" s="43"/>
      <c r="DK276" s="43"/>
      <c r="DL276" s="43"/>
      <c r="DM276" s="43"/>
      <c r="DN276" s="43"/>
      <c r="DO276" s="43"/>
      <c r="DP276" s="43"/>
      <c r="DQ276" s="43"/>
      <c r="DR276" s="43"/>
      <c r="DS276" s="43"/>
      <c r="DT276" s="43"/>
      <c r="DU276" s="43"/>
      <c r="DV276" s="43"/>
      <c r="DW276" s="43"/>
      <c r="DX276" s="43"/>
      <c r="DY276" s="43"/>
      <c r="DZ276" s="43"/>
      <c r="EA276" s="331"/>
      <c r="EB276" s="331"/>
      <c r="EC276" s="378"/>
      <c r="ED276" s="344"/>
      <c r="EE276" s="331"/>
      <c r="EF276" s="331"/>
      <c r="EG276" s="43"/>
    </row>
    <row r="277" spans="1:137" ht="15.75">
      <c r="A277" s="68" t="s">
        <v>1129</v>
      </c>
      <c r="B277" s="198" t="s">
        <v>1289</v>
      </c>
      <c r="C277" s="68" t="s">
        <v>697</v>
      </c>
      <c r="D277" s="199" t="s">
        <v>1190</v>
      </c>
      <c r="E277" s="203" t="s">
        <v>1190</v>
      </c>
      <c r="F277" s="199">
        <v>100</v>
      </c>
      <c r="G277" s="198" t="s">
        <v>1190</v>
      </c>
      <c r="H277" s="440" t="s">
        <v>1190</v>
      </c>
      <c r="I277" s="574" t="s">
        <v>1332</v>
      </c>
      <c r="J277" s="317" t="s">
        <v>1190</v>
      </c>
      <c r="K277" s="1077" t="s">
        <v>1190</v>
      </c>
      <c r="L277" s="1077" t="s">
        <v>1190</v>
      </c>
      <c r="M277" s="1077">
        <v>0</v>
      </c>
      <c r="N277" s="1077">
        <v>0</v>
      </c>
      <c r="O277" s="1077">
        <v>0</v>
      </c>
      <c r="P277" s="1077">
        <v>0</v>
      </c>
      <c r="Q277" s="1077">
        <v>0</v>
      </c>
      <c r="R277" s="1077">
        <v>0</v>
      </c>
      <c r="S277" s="1077">
        <v>0</v>
      </c>
      <c r="T277" s="1077">
        <v>0</v>
      </c>
      <c r="U277" s="1077">
        <v>0</v>
      </c>
      <c r="V277" s="1077">
        <v>0</v>
      </c>
      <c r="W277" s="1077">
        <v>0</v>
      </c>
      <c r="X277" s="1077">
        <v>0</v>
      </c>
      <c r="Y277" s="1077">
        <v>0</v>
      </c>
      <c r="Z277" s="1077">
        <v>0</v>
      </c>
      <c r="AA277" s="1077">
        <v>0</v>
      </c>
      <c r="AB277" s="1077">
        <v>0</v>
      </c>
      <c r="AC277" s="1077">
        <v>0</v>
      </c>
      <c r="AD277" s="1077">
        <v>0</v>
      </c>
      <c r="AE277" s="1077">
        <v>0</v>
      </c>
      <c r="AF277" s="1077">
        <v>0</v>
      </c>
      <c r="AG277" s="1077">
        <v>0</v>
      </c>
      <c r="AH277" s="1077">
        <v>0</v>
      </c>
      <c r="AI277" s="1077">
        <v>0</v>
      </c>
      <c r="AJ277" s="1077">
        <v>0</v>
      </c>
      <c r="AK277" s="1077">
        <v>0</v>
      </c>
      <c r="AL277" s="1077">
        <v>0</v>
      </c>
      <c r="AM277" s="1077">
        <v>0</v>
      </c>
      <c r="AN277" s="1077">
        <v>0</v>
      </c>
      <c r="AO277" s="1077">
        <v>0</v>
      </c>
      <c r="AP277" s="1077">
        <v>0</v>
      </c>
      <c r="AQ277" s="1077">
        <v>0</v>
      </c>
      <c r="AR277" s="1077">
        <v>0</v>
      </c>
      <c r="AS277" s="1077">
        <v>0</v>
      </c>
      <c r="AT277" s="1077">
        <v>0</v>
      </c>
      <c r="AU277" s="1077">
        <v>0</v>
      </c>
      <c r="AV277" s="1077">
        <v>0</v>
      </c>
      <c r="AW277" s="1077">
        <v>0</v>
      </c>
      <c r="AX277" s="1077">
        <v>0</v>
      </c>
      <c r="AY277" s="1077" t="s">
        <v>1333</v>
      </c>
      <c r="AZ277" s="1077" t="s">
        <v>1333</v>
      </c>
      <c r="BA277" s="1077" t="s">
        <v>1333</v>
      </c>
      <c r="BB277" s="1077" t="s">
        <v>1333</v>
      </c>
      <c r="BC277" s="1077">
        <v>0</v>
      </c>
      <c r="BD277" s="1077">
        <v>0</v>
      </c>
      <c r="BE277" s="1077">
        <v>0</v>
      </c>
      <c r="BF277" s="1077">
        <v>0</v>
      </c>
      <c r="BG277" s="201" t="s">
        <v>1129</v>
      </c>
      <c r="BH277" s="201" t="s">
        <v>697</v>
      </c>
      <c r="BI277" s="93" t="s">
        <v>1247</v>
      </c>
      <c r="BJ277" s="364">
        <v>101</v>
      </c>
      <c r="BK277" s="441" t="s">
        <v>1179</v>
      </c>
      <c r="BL277" s="369"/>
      <c r="BM277" s="369" t="s">
        <v>792</v>
      </c>
      <c r="BN277" s="375"/>
      <c r="BO277" s="375"/>
      <c r="BP277" s="375"/>
      <c r="BQ277" s="375"/>
      <c r="BR277" s="375"/>
      <c r="BS277" s="375"/>
      <c r="BT277" s="375"/>
      <c r="BU277" s="375"/>
      <c r="BV277" s="375"/>
      <c r="BW277" s="375"/>
      <c r="BX277" s="375"/>
      <c r="BY277" s="375"/>
      <c r="BZ277" s="375"/>
      <c r="CA277" s="375"/>
      <c r="CB277" s="375"/>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320"/>
      <c r="DB277" s="43"/>
      <c r="DC277" s="43"/>
      <c r="DD277" s="379"/>
      <c r="DE277" s="43"/>
      <c r="DF277" s="43"/>
      <c r="DG277" s="43"/>
      <c r="DH277" s="43"/>
      <c r="DI277" s="43"/>
      <c r="DJ277" s="43"/>
      <c r="DK277" s="43"/>
      <c r="DL277" s="43"/>
      <c r="DM277" s="43"/>
      <c r="DN277" s="43"/>
      <c r="DO277" s="43"/>
      <c r="DP277" s="43"/>
      <c r="DQ277" s="43"/>
      <c r="DR277" s="43"/>
      <c r="DS277" s="43"/>
      <c r="DT277" s="43"/>
      <c r="DU277" s="43"/>
      <c r="DV277" s="43"/>
      <c r="DW277" s="43"/>
      <c r="DX277" s="43"/>
      <c r="DY277" s="43"/>
      <c r="DZ277" s="43"/>
      <c r="EA277" s="331"/>
      <c r="EB277" s="331"/>
      <c r="EC277" s="378"/>
      <c r="ED277" s="344"/>
      <c r="EE277" s="331"/>
      <c r="EF277" s="331"/>
      <c r="EG277" s="43"/>
    </row>
    <row r="278" spans="1:137" ht="15.75">
      <c r="A278" s="68" t="s">
        <v>370</v>
      </c>
      <c r="B278" s="198" t="s">
        <v>1289</v>
      </c>
      <c r="C278" s="68" t="s">
        <v>598</v>
      </c>
      <c r="D278" s="199">
        <v>0</v>
      </c>
      <c r="E278" s="203" t="s">
        <v>1190</v>
      </c>
      <c r="F278" s="199" t="s">
        <v>1190</v>
      </c>
      <c r="G278" s="198" t="s">
        <v>1332</v>
      </c>
      <c r="H278" s="440" t="s">
        <v>1190</v>
      </c>
      <c r="I278" s="574" t="s">
        <v>1972</v>
      </c>
      <c r="J278" s="317" t="s">
        <v>1332</v>
      </c>
      <c r="K278" s="1077" t="s">
        <v>1190</v>
      </c>
      <c r="L278" s="1077" t="s">
        <v>1190</v>
      </c>
      <c r="M278" s="1077">
        <v>0</v>
      </c>
      <c r="N278" s="1077">
        <v>0</v>
      </c>
      <c r="O278" s="1077">
        <v>0</v>
      </c>
      <c r="P278" s="1077">
        <v>0</v>
      </c>
      <c r="Q278" s="1077">
        <v>0</v>
      </c>
      <c r="R278" s="1077">
        <v>0</v>
      </c>
      <c r="S278" s="1077">
        <v>0</v>
      </c>
      <c r="T278" s="1077">
        <v>0</v>
      </c>
      <c r="U278" s="1077">
        <v>0</v>
      </c>
      <c r="V278" s="1077">
        <v>0</v>
      </c>
      <c r="W278" s="1077">
        <v>0</v>
      </c>
      <c r="X278" s="1077">
        <v>0</v>
      </c>
      <c r="Y278" s="1077">
        <v>0</v>
      </c>
      <c r="Z278" s="1077">
        <v>0</v>
      </c>
      <c r="AA278" s="1077">
        <v>0</v>
      </c>
      <c r="AB278" s="1077">
        <v>0</v>
      </c>
      <c r="AC278" s="1077">
        <v>0</v>
      </c>
      <c r="AD278" s="1077">
        <v>0</v>
      </c>
      <c r="AE278" s="1077">
        <v>0</v>
      </c>
      <c r="AF278" s="1077">
        <v>0</v>
      </c>
      <c r="AG278" s="1077">
        <v>0</v>
      </c>
      <c r="AH278" s="1077">
        <v>0</v>
      </c>
      <c r="AI278" s="1077">
        <v>0</v>
      </c>
      <c r="AJ278" s="1077">
        <v>0</v>
      </c>
      <c r="AK278" s="1077">
        <v>0</v>
      </c>
      <c r="AL278" s="1077">
        <v>0</v>
      </c>
      <c r="AM278" s="1077">
        <v>0</v>
      </c>
      <c r="AN278" s="1077">
        <v>0</v>
      </c>
      <c r="AO278" s="1077">
        <v>0</v>
      </c>
      <c r="AP278" s="1077">
        <v>0</v>
      </c>
      <c r="AQ278" s="1077">
        <v>0</v>
      </c>
      <c r="AR278" s="1077">
        <v>0</v>
      </c>
      <c r="AS278" s="1077">
        <v>0</v>
      </c>
      <c r="AT278" s="1077">
        <v>0</v>
      </c>
      <c r="AU278" s="1077">
        <v>0</v>
      </c>
      <c r="AV278" s="1077">
        <v>0</v>
      </c>
      <c r="AW278" s="1077">
        <v>0</v>
      </c>
      <c r="AX278" s="1077">
        <v>0</v>
      </c>
      <c r="AY278" s="1077" t="s">
        <v>1333</v>
      </c>
      <c r="AZ278" s="1077" t="s">
        <v>1333</v>
      </c>
      <c r="BA278" s="1077" t="s">
        <v>1333</v>
      </c>
      <c r="BB278" s="1077" t="s">
        <v>1333</v>
      </c>
      <c r="BC278" s="1077">
        <v>0</v>
      </c>
      <c r="BD278" s="1077">
        <v>0</v>
      </c>
      <c r="BE278" s="1077">
        <v>0</v>
      </c>
      <c r="BF278" s="1077">
        <v>0</v>
      </c>
      <c r="BG278" s="442" t="s">
        <v>370</v>
      </c>
      <c r="BH278" s="201" t="s">
        <v>598</v>
      </c>
      <c r="BI278" s="93" t="s">
        <v>1247</v>
      </c>
      <c r="BJ278" s="364">
        <v>101</v>
      </c>
      <c r="BK278" s="441" t="s">
        <v>1179</v>
      </c>
      <c r="BL278" s="369"/>
      <c r="BM278" s="369" t="s">
        <v>792</v>
      </c>
      <c r="BN278" s="375"/>
      <c r="BO278" s="375"/>
      <c r="BP278" s="375"/>
      <c r="BQ278" s="375"/>
      <c r="BR278" s="375"/>
      <c r="BS278" s="375"/>
      <c r="BT278" s="375"/>
      <c r="BU278" s="375"/>
      <c r="BV278" s="375"/>
      <c r="BW278" s="375"/>
      <c r="BX278" s="375"/>
      <c r="BY278" s="375"/>
      <c r="BZ278" s="375"/>
      <c r="CA278" s="375"/>
      <c r="CB278" s="375"/>
      <c r="CC278" s="376"/>
      <c r="CD278" s="376"/>
      <c r="CE278" s="43"/>
      <c r="CF278" s="43"/>
      <c r="CG278" s="43"/>
      <c r="CH278" s="43"/>
      <c r="CI278" s="43"/>
      <c r="CJ278" s="43"/>
      <c r="CK278" s="43"/>
      <c r="CL278" s="43"/>
      <c r="CM278" s="43"/>
      <c r="CN278" s="43"/>
      <c r="CO278" s="43"/>
      <c r="CP278" s="43"/>
      <c r="CQ278" s="43"/>
      <c r="CR278" s="43"/>
      <c r="CS278" s="43"/>
      <c r="CT278" s="43"/>
      <c r="CU278" s="43"/>
      <c r="CV278" s="43"/>
      <c r="CW278" s="43"/>
      <c r="CX278" s="43"/>
      <c r="CY278" s="43"/>
      <c r="CZ278" s="43"/>
      <c r="DA278" s="320"/>
      <c r="DB278" s="320"/>
      <c r="DC278" s="43"/>
      <c r="DD278" s="377"/>
      <c r="DE278" s="43"/>
      <c r="DF278" s="43"/>
      <c r="DG278" s="43"/>
      <c r="DH278" s="43"/>
      <c r="DI278" s="43"/>
      <c r="DJ278" s="43"/>
      <c r="DK278" s="43"/>
      <c r="DL278" s="43"/>
      <c r="DM278" s="43"/>
      <c r="DN278" s="43"/>
      <c r="DO278" s="43"/>
      <c r="DP278" s="43"/>
      <c r="DQ278" s="43"/>
      <c r="DR278" s="43"/>
      <c r="DS278" s="43"/>
      <c r="DT278" s="43"/>
      <c r="DU278" s="43"/>
      <c r="DV278" s="43"/>
      <c r="DW278" s="43"/>
      <c r="DX278" s="43"/>
      <c r="DY278" s="43"/>
      <c r="DZ278" s="43"/>
      <c r="EA278" s="331"/>
      <c r="EB278" s="331"/>
      <c r="EC278" s="378"/>
      <c r="ED278" s="344"/>
      <c r="EE278" s="331"/>
      <c r="EF278" s="331"/>
      <c r="EG278" s="43"/>
    </row>
    <row r="279" spans="1:137" ht="15.75">
      <c r="A279" s="68" t="s">
        <v>21</v>
      </c>
      <c r="B279" s="239" t="s">
        <v>1289</v>
      </c>
      <c r="C279" s="68" t="s">
        <v>770</v>
      </c>
      <c r="D279" s="199" t="s">
        <v>1190</v>
      </c>
      <c r="E279" s="203" t="s">
        <v>1190</v>
      </c>
      <c r="F279" s="199" t="s">
        <v>1190</v>
      </c>
      <c r="G279" s="198" t="s">
        <v>1190</v>
      </c>
      <c r="H279" s="440" t="s">
        <v>1190</v>
      </c>
      <c r="I279" s="574" t="s">
        <v>1972</v>
      </c>
      <c r="J279" s="317" t="s">
        <v>1332</v>
      </c>
      <c r="K279" s="1077" t="s">
        <v>1190</v>
      </c>
      <c r="L279" s="1077" t="s">
        <v>1190</v>
      </c>
      <c r="M279" s="1077">
        <v>0</v>
      </c>
      <c r="N279" s="1077">
        <v>0</v>
      </c>
      <c r="O279" s="1077">
        <v>0</v>
      </c>
      <c r="P279" s="1077">
        <v>0</v>
      </c>
      <c r="Q279" s="1077">
        <v>0</v>
      </c>
      <c r="R279" s="1077">
        <v>0</v>
      </c>
      <c r="S279" s="1077">
        <v>0</v>
      </c>
      <c r="T279" s="1077">
        <v>0</v>
      </c>
      <c r="U279" s="1077">
        <v>0</v>
      </c>
      <c r="V279" s="1077">
        <v>0</v>
      </c>
      <c r="W279" s="1077">
        <v>0</v>
      </c>
      <c r="X279" s="1077">
        <v>0</v>
      </c>
      <c r="Y279" s="1077">
        <v>0</v>
      </c>
      <c r="Z279" s="1077">
        <v>0</v>
      </c>
      <c r="AA279" s="1077">
        <v>0</v>
      </c>
      <c r="AB279" s="1077">
        <v>0</v>
      </c>
      <c r="AC279" s="1077">
        <v>0</v>
      </c>
      <c r="AD279" s="1077">
        <v>0</v>
      </c>
      <c r="AE279" s="1077">
        <v>0</v>
      </c>
      <c r="AF279" s="1077">
        <v>0</v>
      </c>
      <c r="AG279" s="1077">
        <v>0</v>
      </c>
      <c r="AH279" s="1077">
        <v>0</v>
      </c>
      <c r="AI279" s="1077">
        <v>0</v>
      </c>
      <c r="AJ279" s="1077">
        <v>0</v>
      </c>
      <c r="AK279" s="1077">
        <v>0</v>
      </c>
      <c r="AL279" s="1077">
        <v>0</v>
      </c>
      <c r="AM279" s="1077">
        <v>0</v>
      </c>
      <c r="AN279" s="1077">
        <v>0</v>
      </c>
      <c r="AO279" s="1077">
        <v>0</v>
      </c>
      <c r="AP279" s="1077">
        <v>0</v>
      </c>
      <c r="AQ279" s="1077">
        <v>0</v>
      </c>
      <c r="AR279" s="1077">
        <v>0</v>
      </c>
      <c r="AS279" s="1077">
        <v>0</v>
      </c>
      <c r="AT279" s="1077">
        <v>0</v>
      </c>
      <c r="AU279" s="1077">
        <v>0</v>
      </c>
      <c r="AV279" s="1077">
        <v>0</v>
      </c>
      <c r="AW279" s="1077">
        <v>0</v>
      </c>
      <c r="AX279" s="1077">
        <v>0</v>
      </c>
      <c r="AY279" s="1077" t="s">
        <v>1333</v>
      </c>
      <c r="AZ279" s="1077" t="s">
        <v>1333</v>
      </c>
      <c r="BA279" s="1077" t="s">
        <v>1333</v>
      </c>
      <c r="BB279" s="1077" t="s">
        <v>1333</v>
      </c>
      <c r="BC279" s="1077">
        <v>0</v>
      </c>
      <c r="BD279" s="1077">
        <v>0</v>
      </c>
      <c r="BE279" s="1077">
        <v>0</v>
      </c>
      <c r="BF279" s="1077">
        <v>0</v>
      </c>
      <c r="BG279" s="201" t="s">
        <v>21</v>
      </c>
      <c r="BH279" s="201" t="s">
        <v>770</v>
      </c>
      <c r="BI279" s="93" t="s">
        <v>1247</v>
      </c>
      <c r="BJ279" s="364">
        <v>101</v>
      </c>
      <c r="BK279" s="441" t="s">
        <v>1180</v>
      </c>
      <c r="BL279" s="369"/>
      <c r="BM279" s="369" t="s">
        <v>792</v>
      </c>
      <c r="BN279" s="375"/>
      <c r="BO279" s="375"/>
      <c r="BP279" s="375"/>
      <c r="BQ279" s="375"/>
      <c r="BR279" s="375"/>
      <c r="BS279" s="375"/>
      <c r="BT279" s="375"/>
      <c r="BU279" s="375"/>
      <c r="BV279" s="375"/>
      <c r="BW279" s="375"/>
      <c r="BX279" s="375"/>
      <c r="BY279" s="375"/>
      <c r="BZ279" s="375"/>
      <c r="CA279" s="375"/>
      <c r="CB279" s="375"/>
      <c r="CC279" s="376"/>
      <c r="CD279" s="376"/>
      <c r="CE279" s="43"/>
      <c r="CF279" s="43"/>
      <c r="CG279" s="43"/>
      <c r="CH279" s="43"/>
      <c r="CI279" s="43"/>
      <c r="CJ279" s="43"/>
      <c r="CK279" s="43"/>
      <c r="CL279" s="43"/>
      <c r="CM279" s="43"/>
      <c r="CN279" s="43"/>
      <c r="CO279" s="43"/>
      <c r="CP279" s="43"/>
      <c r="CQ279" s="43"/>
      <c r="CR279" s="43"/>
      <c r="CS279" s="43"/>
      <c r="CT279" s="43"/>
      <c r="CU279" s="43"/>
      <c r="CV279" s="43"/>
      <c r="CW279" s="43"/>
      <c r="CX279" s="43"/>
      <c r="CY279" s="43"/>
      <c r="CZ279" s="43"/>
      <c r="DA279" s="320"/>
      <c r="DB279" s="320"/>
      <c r="DC279" s="43"/>
      <c r="DD279" s="377"/>
      <c r="DE279" s="43"/>
      <c r="DF279" s="43"/>
      <c r="DG279" s="43"/>
      <c r="DH279" s="43"/>
      <c r="DI279" s="43"/>
      <c r="DJ279" s="43"/>
      <c r="DK279" s="43"/>
      <c r="DL279" s="43"/>
      <c r="DM279" s="43"/>
      <c r="DN279" s="43"/>
      <c r="DO279" s="43"/>
      <c r="DP279" s="43"/>
      <c r="DQ279" s="43"/>
      <c r="DR279" s="43"/>
      <c r="DS279" s="43"/>
      <c r="DT279" s="43"/>
      <c r="DU279" s="43"/>
      <c r="DV279" s="43"/>
      <c r="DW279" s="43"/>
      <c r="DX279" s="43"/>
      <c r="DY279" s="43"/>
      <c r="DZ279" s="43"/>
      <c r="EA279" s="331"/>
      <c r="EB279" s="331"/>
      <c r="EC279" s="378"/>
      <c r="ED279" s="344"/>
      <c r="EE279" s="331"/>
      <c r="EF279" s="331"/>
      <c r="EG279" s="43"/>
    </row>
    <row r="280" spans="1:137" ht="15.75">
      <c r="A280" s="68" t="s">
        <v>93</v>
      </c>
      <c r="B280" s="198" t="s">
        <v>1289</v>
      </c>
      <c r="C280" s="68" t="s">
        <v>562</v>
      </c>
      <c r="D280" s="199" t="s">
        <v>1190</v>
      </c>
      <c r="E280" s="203" t="s">
        <v>1190</v>
      </c>
      <c r="F280" s="199" t="s">
        <v>1190</v>
      </c>
      <c r="G280" s="198" t="s">
        <v>1190</v>
      </c>
      <c r="H280" s="440" t="s">
        <v>1190</v>
      </c>
      <c r="I280" s="574" t="s">
        <v>1972</v>
      </c>
      <c r="J280" s="317" t="s">
        <v>1190</v>
      </c>
      <c r="K280" s="1077">
        <v>100</v>
      </c>
      <c r="L280" s="1077" t="s">
        <v>1332</v>
      </c>
      <c r="M280" s="1077">
        <v>0</v>
      </c>
      <c r="N280" s="1077">
        <v>1</v>
      </c>
      <c r="O280" s="1077">
        <v>1</v>
      </c>
      <c r="P280" s="1077">
        <v>0</v>
      </c>
      <c r="Q280" s="1077">
        <v>1</v>
      </c>
      <c r="R280" s="1077">
        <v>0</v>
      </c>
      <c r="S280" s="1077">
        <v>0</v>
      </c>
      <c r="T280" s="1077">
        <v>0</v>
      </c>
      <c r="U280" s="1077">
        <v>0</v>
      </c>
      <c r="V280" s="1077">
        <v>0</v>
      </c>
      <c r="W280" s="1077">
        <v>0</v>
      </c>
      <c r="X280" s="1077">
        <v>0</v>
      </c>
      <c r="Y280" s="1077">
        <v>0</v>
      </c>
      <c r="Z280" s="1077">
        <v>0</v>
      </c>
      <c r="AA280" s="1077">
        <v>0</v>
      </c>
      <c r="AB280" s="1077">
        <v>0</v>
      </c>
      <c r="AC280" s="1077">
        <v>0</v>
      </c>
      <c r="AD280" s="1077">
        <v>0</v>
      </c>
      <c r="AE280" s="1077">
        <v>0</v>
      </c>
      <c r="AF280" s="1077">
        <v>0</v>
      </c>
      <c r="AG280" s="1077">
        <v>0</v>
      </c>
      <c r="AH280" s="1077">
        <v>0</v>
      </c>
      <c r="AI280" s="1077">
        <v>0</v>
      </c>
      <c r="AJ280" s="1077">
        <v>0</v>
      </c>
      <c r="AK280" s="1077">
        <v>0</v>
      </c>
      <c r="AL280" s="1077">
        <v>0</v>
      </c>
      <c r="AM280" s="1077">
        <v>0</v>
      </c>
      <c r="AN280" s="1077">
        <v>0</v>
      </c>
      <c r="AO280" s="1077">
        <v>0</v>
      </c>
      <c r="AP280" s="1077">
        <v>0</v>
      </c>
      <c r="AQ280" s="1077">
        <v>0</v>
      </c>
      <c r="AR280" s="1077">
        <v>0</v>
      </c>
      <c r="AS280" s="1077">
        <v>0</v>
      </c>
      <c r="AT280" s="1077">
        <v>0</v>
      </c>
      <c r="AU280" s="1077">
        <v>0</v>
      </c>
      <c r="AV280" s="1077">
        <v>0</v>
      </c>
      <c r="AW280" s="1077">
        <v>0</v>
      </c>
      <c r="AX280" s="1077">
        <v>0</v>
      </c>
      <c r="AY280" s="1077" t="s">
        <v>1333</v>
      </c>
      <c r="AZ280" s="1077" t="s">
        <v>1333</v>
      </c>
      <c r="BA280" s="1077" t="s">
        <v>1333</v>
      </c>
      <c r="BB280" s="1077" t="s">
        <v>1333</v>
      </c>
      <c r="BC280" s="1077">
        <v>0</v>
      </c>
      <c r="BD280" s="1077">
        <v>0</v>
      </c>
      <c r="BE280" s="1077">
        <v>0</v>
      </c>
      <c r="BF280" s="1077">
        <v>0</v>
      </c>
      <c r="BG280" s="201" t="s">
        <v>93</v>
      </c>
      <c r="BH280" s="201" t="s">
        <v>562</v>
      </c>
      <c r="BI280" s="93" t="s">
        <v>1247</v>
      </c>
      <c r="BJ280" s="364">
        <v>101</v>
      </c>
      <c r="BK280" s="441" t="s">
        <v>1179</v>
      </c>
      <c r="BL280" s="1554"/>
      <c r="BM280" s="369" t="s">
        <v>792</v>
      </c>
      <c r="BN280" s="375"/>
      <c r="BO280" s="375"/>
      <c r="BP280" s="375"/>
      <c r="BQ280" s="375"/>
      <c r="BR280" s="375"/>
      <c r="BS280" s="375"/>
      <c r="BT280" s="375"/>
      <c r="BU280" s="375"/>
      <c r="BV280" s="375"/>
      <c r="BW280" s="375"/>
      <c r="BX280" s="375"/>
      <c r="BY280" s="375"/>
      <c r="BZ280" s="375"/>
      <c r="CA280" s="375"/>
      <c r="CB280" s="375"/>
      <c r="CC280" s="376"/>
      <c r="CD280" s="376"/>
      <c r="CE280" s="43"/>
      <c r="CF280" s="43"/>
      <c r="CG280" s="43"/>
      <c r="CH280" s="43"/>
      <c r="CI280" s="43"/>
      <c r="CJ280" s="43"/>
      <c r="CK280" s="43"/>
      <c r="CL280" s="43"/>
      <c r="CM280" s="43"/>
      <c r="CN280" s="43"/>
      <c r="CO280" s="43"/>
      <c r="CP280" s="43"/>
      <c r="CQ280" s="43"/>
      <c r="CR280" s="43"/>
      <c r="CS280" s="43"/>
      <c r="CT280" s="43"/>
      <c r="CU280" s="43"/>
      <c r="CV280" s="43"/>
      <c r="CW280" s="43"/>
      <c r="CX280" s="43"/>
      <c r="CY280" s="43"/>
      <c r="CZ280" s="43"/>
      <c r="DA280" s="320"/>
      <c r="DB280" s="320"/>
      <c r="DC280" s="43"/>
      <c r="DD280" s="377"/>
      <c r="DE280" s="43"/>
      <c r="DF280" s="43"/>
      <c r="DG280" s="43"/>
      <c r="DH280" s="43"/>
      <c r="DI280" s="43"/>
      <c r="DJ280" s="43"/>
      <c r="DK280" s="43"/>
      <c r="DL280" s="43"/>
      <c r="DM280" s="43"/>
      <c r="DN280" s="43"/>
      <c r="DO280" s="43"/>
      <c r="DP280" s="43"/>
      <c r="DQ280" s="43"/>
      <c r="DR280" s="43"/>
      <c r="DS280" s="43"/>
      <c r="DT280" s="43"/>
      <c r="DU280" s="43"/>
      <c r="DV280" s="43"/>
      <c r="DW280" s="43"/>
      <c r="DX280" s="43"/>
      <c r="DY280" s="43"/>
      <c r="DZ280" s="43"/>
      <c r="EA280" s="331"/>
      <c r="EB280" s="331"/>
      <c r="EC280" s="378"/>
      <c r="ED280" s="344"/>
      <c r="EE280" s="331"/>
      <c r="EF280" s="331"/>
      <c r="EG280" s="43"/>
    </row>
    <row r="281" spans="1:137" ht="15.75">
      <c r="A281" s="68" t="s">
        <v>351</v>
      </c>
      <c r="B281" s="198" t="s">
        <v>1289</v>
      </c>
      <c r="C281" s="68" t="s">
        <v>586</v>
      </c>
      <c r="D281" s="199" t="s">
        <v>1190</v>
      </c>
      <c r="E281" s="203" t="s">
        <v>1190</v>
      </c>
      <c r="F281" s="199" t="s">
        <v>1190</v>
      </c>
      <c r="G281" s="198" t="s">
        <v>1190</v>
      </c>
      <c r="H281" s="440" t="s">
        <v>1190</v>
      </c>
      <c r="I281" s="574" t="s">
        <v>1972</v>
      </c>
      <c r="J281" s="317" t="s">
        <v>1190</v>
      </c>
      <c r="K281" s="1077" t="s">
        <v>1190</v>
      </c>
      <c r="L281" s="1077" t="s">
        <v>1332</v>
      </c>
      <c r="M281" s="1077">
        <v>0</v>
      </c>
      <c r="N281" s="1077">
        <v>1</v>
      </c>
      <c r="O281" s="1077">
        <v>1</v>
      </c>
      <c r="P281" s="1077">
        <v>0</v>
      </c>
      <c r="Q281" s="1077">
        <v>1</v>
      </c>
      <c r="R281" s="1077">
        <v>0</v>
      </c>
      <c r="S281" s="1077">
        <v>0</v>
      </c>
      <c r="T281" s="1077">
        <v>0</v>
      </c>
      <c r="U281" s="1077">
        <v>0</v>
      </c>
      <c r="V281" s="1077">
        <v>0</v>
      </c>
      <c r="W281" s="1077">
        <v>0</v>
      </c>
      <c r="X281" s="1077">
        <v>0</v>
      </c>
      <c r="Y281" s="1077">
        <v>0</v>
      </c>
      <c r="Z281" s="1077">
        <v>0</v>
      </c>
      <c r="AA281" s="1077">
        <v>0</v>
      </c>
      <c r="AB281" s="1077">
        <v>0</v>
      </c>
      <c r="AC281" s="1077">
        <v>0</v>
      </c>
      <c r="AD281" s="1077">
        <v>0</v>
      </c>
      <c r="AE281" s="1077">
        <v>0</v>
      </c>
      <c r="AF281" s="1077">
        <v>0</v>
      </c>
      <c r="AG281" s="1077">
        <v>0</v>
      </c>
      <c r="AH281" s="1077">
        <v>0</v>
      </c>
      <c r="AI281" s="1077">
        <v>0</v>
      </c>
      <c r="AJ281" s="1077">
        <v>0</v>
      </c>
      <c r="AK281" s="1077">
        <v>0</v>
      </c>
      <c r="AL281" s="1077">
        <v>0</v>
      </c>
      <c r="AM281" s="1077">
        <v>0</v>
      </c>
      <c r="AN281" s="1077">
        <v>0</v>
      </c>
      <c r="AO281" s="1077">
        <v>0</v>
      </c>
      <c r="AP281" s="1077">
        <v>0</v>
      </c>
      <c r="AQ281" s="1077">
        <v>0</v>
      </c>
      <c r="AR281" s="1077">
        <v>0</v>
      </c>
      <c r="AS281" s="1077">
        <v>0</v>
      </c>
      <c r="AT281" s="1077">
        <v>0</v>
      </c>
      <c r="AU281" s="1077">
        <v>0</v>
      </c>
      <c r="AV281" s="1077">
        <v>0</v>
      </c>
      <c r="AW281" s="1077">
        <v>0</v>
      </c>
      <c r="AX281" s="1077">
        <v>0</v>
      </c>
      <c r="AY281" s="1077" t="s">
        <v>1333</v>
      </c>
      <c r="AZ281" s="1077" t="s">
        <v>1333</v>
      </c>
      <c r="BA281" s="1077" t="s">
        <v>1333</v>
      </c>
      <c r="BB281" s="1077" t="s">
        <v>1333</v>
      </c>
      <c r="BC281" s="1077">
        <v>0</v>
      </c>
      <c r="BD281" s="1077">
        <v>0</v>
      </c>
      <c r="BE281" s="1077">
        <v>0</v>
      </c>
      <c r="BF281" s="1077">
        <v>0</v>
      </c>
      <c r="BG281" s="201" t="s">
        <v>351</v>
      </c>
      <c r="BH281" s="201" t="s">
        <v>586</v>
      </c>
      <c r="BI281" s="93" t="s">
        <v>1247</v>
      </c>
      <c r="BJ281" s="364">
        <v>101</v>
      </c>
      <c r="BK281" s="441" t="s">
        <v>1180</v>
      </c>
      <c r="BL281" s="1554"/>
      <c r="BM281" s="369" t="s">
        <v>792</v>
      </c>
      <c r="BN281" s="375"/>
      <c r="BO281" s="375"/>
      <c r="BP281" s="375"/>
      <c r="BQ281" s="375"/>
      <c r="BR281" s="375"/>
      <c r="BS281" s="375"/>
      <c r="BT281" s="375"/>
      <c r="BU281" s="375"/>
      <c r="BV281" s="375"/>
      <c r="BW281" s="375"/>
      <c r="BX281" s="375"/>
      <c r="BY281" s="375"/>
      <c r="BZ281" s="375"/>
      <c r="CA281" s="375"/>
      <c r="CB281" s="375"/>
      <c r="CC281" s="376"/>
      <c r="CD281" s="376"/>
      <c r="CE281" s="43"/>
      <c r="CF281" s="43"/>
      <c r="CG281" s="43"/>
      <c r="CH281" s="43"/>
      <c r="CI281" s="43"/>
      <c r="CJ281" s="43"/>
      <c r="CK281" s="43"/>
      <c r="CL281" s="43"/>
      <c r="CM281" s="43"/>
      <c r="CN281" s="43"/>
      <c r="CO281" s="43"/>
      <c r="CP281" s="43"/>
      <c r="CQ281" s="43"/>
      <c r="CR281" s="43"/>
      <c r="CS281" s="43"/>
      <c r="CT281" s="43"/>
      <c r="CU281" s="43"/>
      <c r="CV281" s="43"/>
      <c r="CW281" s="43"/>
      <c r="CX281" s="43"/>
      <c r="CY281" s="43"/>
      <c r="CZ281" s="43"/>
      <c r="DA281" s="320"/>
      <c r="DB281" s="320"/>
      <c r="DC281" s="43"/>
      <c r="DD281" s="377"/>
      <c r="DE281" s="43"/>
      <c r="DF281" s="43"/>
      <c r="DG281" s="43"/>
      <c r="DH281" s="43"/>
      <c r="DI281" s="43"/>
      <c r="DJ281" s="43"/>
      <c r="DK281" s="43"/>
      <c r="DL281" s="43"/>
      <c r="DM281" s="43"/>
      <c r="DN281" s="43"/>
      <c r="DO281" s="43"/>
      <c r="DP281" s="43"/>
      <c r="DQ281" s="43"/>
      <c r="DR281" s="43"/>
      <c r="DS281" s="43"/>
      <c r="DT281" s="43"/>
      <c r="DU281" s="43"/>
      <c r="DV281" s="43"/>
      <c r="DW281" s="43"/>
      <c r="DX281" s="43"/>
      <c r="DY281" s="43"/>
      <c r="DZ281" s="43"/>
      <c r="EA281" s="331"/>
      <c r="EB281" s="331"/>
      <c r="EC281" s="378"/>
      <c r="ED281" s="344"/>
      <c r="EE281" s="331"/>
      <c r="EF281" s="331"/>
      <c r="EG281" s="43"/>
    </row>
    <row r="282" spans="1:137" ht="15.75">
      <c r="A282" s="68" t="s">
        <v>218</v>
      </c>
      <c r="B282" s="198" t="s">
        <v>1289</v>
      </c>
      <c r="C282" s="68" t="s">
        <v>746</v>
      </c>
      <c r="D282" s="199" t="s">
        <v>1190</v>
      </c>
      <c r="E282" s="203" t="s">
        <v>1190</v>
      </c>
      <c r="F282" s="199" t="s">
        <v>1190</v>
      </c>
      <c r="G282" s="198" t="s">
        <v>1190</v>
      </c>
      <c r="H282" s="440" t="s">
        <v>1190</v>
      </c>
      <c r="I282" s="574" t="s">
        <v>1972</v>
      </c>
      <c r="J282" s="317" t="s">
        <v>1190</v>
      </c>
      <c r="K282" s="1077">
        <v>100</v>
      </c>
      <c r="L282" s="1077" t="s">
        <v>1190</v>
      </c>
      <c r="M282" s="1077">
        <v>0</v>
      </c>
      <c r="N282" s="1077">
        <v>0</v>
      </c>
      <c r="O282" s="1077">
        <v>0</v>
      </c>
      <c r="P282" s="1077">
        <v>0</v>
      </c>
      <c r="Q282" s="1077">
        <v>0</v>
      </c>
      <c r="R282" s="1077">
        <v>0</v>
      </c>
      <c r="S282" s="1077">
        <v>0</v>
      </c>
      <c r="T282" s="1077">
        <v>0</v>
      </c>
      <c r="U282" s="1077">
        <v>0</v>
      </c>
      <c r="V282" s="1077">
        <v>0</v>
      </c>
      <c r="W282" s="1077">
        <v>0</v>
      </c>
      <c r="X282" s="1077">
        <v>0</v>
      </c>
      <c r="Y282" s="1077">
        <v>0</v>
      </c>
      <c r="Z282" s="1077">
        <v>0</v>
      </c>
      <c r="AA282" s="1077">
        <v>0</v>
      </c>
      <c r="AB282" s="1077">
        <v>0</v>
      </c>
      <c r="AC282" s="1077">
        <v>0</v>
      </c>
      <c r="AD282" s="1077">
        <v>0</v>
      </c>
      <c r="AE282" s="1077">
        <v>0</v>
      </c>
      <c r="AF282" s="1077">
        <v>0</v>
      </c>
      <c r="AG282" s="1077">
        <v>0</v>
      </c>
      <c r="AH282" s="1077">
        <v>0</v>
      </c>
      <c r="AI282" s="1077">
        <v>0</v>
      </c>
      <c r="AJ282" s="1077">
        <v>0</v>
      </c>
      <c r="AK282" s="1077">
        <v>0</v>
      </c>
      <c r="AL282" s="1077">
        <v>0</v>
      </c>
      <c r="AM282" s="1077">
        <v>0</v>
      </c>
      <c r="AN282" s="1077">
        <v>0</v>
      </c>
      <c r="AO282" s="1077">
        <v>0</v>
      </c>
      <c r="AP282" s="1077">
        <v>0</v>
      </c>
      <c r="AQ282" s="1077">
        <v>0</v>
      </c>
      <c r="AR282" s="1077">
        <v>0</v>
      </c>
      <c r="AS282" s="1077">
        <v>0</v>
      </c>
      <c r="AT282" s="1077">
        <v>0</v>
      </c>
      <c r="AU282" s="1077">
        <v>0</v>
      </c>
      <c r="AV282" s="1077">
        <v>0</v>
      </c>
      <c r="AW282" s="1077">
        <v>0</v>
      </c>
      <c r="AX282" s="1077">
        <v>0</v>
      </c>
      <c r="AY282" s="1077" t="s">
        <v>1333</v>
      </c>
      <c r="AZ282" s="1077" t="s">
        <v>1333</v>
      </c>
      <c r="BA282" s="1077" t="s">
        <v>1333</v>
      </c>
      <c r="BB282" s="1077" t="s">
        <v>1333</v>
      </c>
      <c r="BC282" s="1077">
        <v>0</v>
      </c>
      <c r="BD282" s="1077">
        <v>0</v>
      </c>
      <c r="BE282" s="1077">
        <v>0</v>
      </c>
      <c r="BF282" s="1077">
        <v>0</v>
      </c>
      <c r="BG282" s="201" t="s">
        <v>218</v>
      </c>
      <c r="BH282" s="201" t="s">
        <v>746</v>
      </c>
      <c r="BI282" s="93" t="s">
        <v>1247</v>
      </c>
      <c r="BJ282" s="364">
        <v>101</v>
      </c>
      <c r="BK282" s="441" t="s">
        <v>1179</v>
      </c>
      <c r="BL282" s="369"/>
      <c r="BM282" s="369" t="s">
        <v>792</v>
      </c>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320"/>
      <c r="DB282" s="320"/>
      <c r="DC282" s="43"/>
      <c r="DD282" s="379"/>
      <c r="DE282" s="43"/>
      <c r="DF282" s="43"/>
      <c r="DG282" s="43"/>
      <c r="DH282" s="43"/>
      <c r="DI282" s="43"/>
      <c r="DJ282" s="43"/>
      <c r="DK282" s="43"/>
      <c r="DL282" s="43"/>
      <c r="DM282" s="43"/>
      <c r="DN282" s="43"/>
      <c r="DO282" s="43"/>
      <c r="DP282" s="43"/>
      <c r="DQ282" s="43"/>
      <c r="DR282" s="43"/>
      <c r="DS282" s="43"/>
      <c r="DT282" s="43"/>
      <c r="DU282" s="43"/>
      <c r="DV282" s="43"/>
      <c r="DW282" s="43"/>
      <c r="DX282" s="43"/>
      <c r="DY282" s="43"/>
      <c r="DZ282" s="43"/>
      <c r="EA282" s="331"/>
      <c r="EB282" s="331"/>
      <c r="EC282" s="378"/>
      <c r="ED282" s="344"/>
      <c r="EE282" s="331"/>
      <c r="EF282" s="331"/>
      <c r="EG282" s="43"/>
    </row>
    <row r="283" spans="1:137" ht="15.75">
      <c r="A283" s="68" t="s">
        <v>480</v>
      </c>
      <c r="B283" s="198" t="s">
        <v>1289</v>
      </c>
      <c r="C283" s="68" t="s">
        <v>1270</v>
      </c>
      <c r="D283" s="199" t="s">
        <v>1190</v>
      </c>
      <c r="E283" s="247">
        <v>100</v>
      </c>
      <c r="F283" s="199" t="s">
        <v>1190</v>
      </c>
      <c r="G283" s="198" t="s">
        <v>1190</v>
      </c>
      <c r="H283" s="440" t="s">
        <v>1332</v>
      </c>
      <c r="I283" s="574" t="s">
        <v>1332</v>
      </c>
      <c r="J283" s="317" t="s">
        <v>1190</v>
      </c>
      <c r="K283" s="1077">
        <v>100</v>
      </c>
      <c r="L283" s="1077" t="s">
        <v>1190</v>
      </c>
      <c r="M283" s="1077">
        <v>0</v>
      </c>
      <c r="N283" s="1077">
        <v>0</v>
      </c>
      <c r="O283" s="1077">
        <v>0</v>
      </c>
      <c r="P283" s="1077">
        <v>0</v>
      </c>
      <c r="Q283" s="1077">
        <v>0</v>
      </c>
      <c r="R283" s="1077">
        <v>0</v>
      </c>
      <c r="S283" s="1077">
        <v>0</v>
      </c>
      <c r="T283" s="1077">
        <v>0</v>
      </c>
      <c r="U283" s="1077">
        <v>0</v>
      </c>
      <c r="V283" s="1077">
        <v>0</v>
      </c>
      <c r="W283" s="1077">
        <v>0</v>
      </c>
      <c r="X283" s="1077">
        <v>0</v>
      </c>
      <c r="Y283" s="1077">
        <v>0</v>
      </c>
      <c r="Z283" s="1077">
        <v>0</v>
      </c>
      <c r="AA283" s="1077">
        <v>0</v>
      </c>
      <c r="AB283" s="1077">
        <v>0</v>
      </c>
      <c r="AC283" s="1077">
        <v>0</v>
      </c>
      <c r="AD283" s="1077">
        <v>0</v>
      </c>
      <c r="AE283" s="1077">
        <v>0</v>
      </c>
      <c r="AF283" s="1077">
        <v>0</v>
      </c>
      <c r="AG283" s="1077">
        <v>0</v>
      </c>
      <c r="AH283" s="1077">
        <v>0</v>
      </c>
      <c r="AI283" s="1077">
        <v>0</v>
      </c>
      <c r="AJ283" s="1077">
        <v>0</v>
      </c>
      <c r="AK283" s="1077">
        <v>0</v>
      </c>
      <c r="AL283" s="1077">
        <v>0</v>
      </c>
      <c r="AM283" s="1077">
        <v>0</v>
      </c>
      <c r="AN283" s="1077">
        <v>0</v>
      </c>
      <c r="AO283" s="1077">
        <v>0</v>
      </c>
      <c r="AP283" s="1077">
        <v>0</v>
      </c>
      <c r="AQ283" s="1077">
        <v>0</v>
      </c>
      <c r="AR283" s="1077">
        <v>0</v>
      </c>
      <c r="AS283" s="1077">
        <v>0</v>
      </c>
      <c r="AT283" s="1077">
        <v>0</v>
      </c>
      <c r="AU283" s="1077">
        <v>0</v>
      </c>
      <c r="AV283" s="1077">
        <v>0</v>
      </c>
      <c r="AW283" s="1077">
        <v>0</v>
      </c>
      <c r="AX283" s="1077">
        <v>0</v>
      </c>
      <c r="AY283" s="1077" t="s">
        <v>1333</v>
      </c>
      <c r="AZ283" s="1077" t="s">
        <v>1333</v>
      </c>
      <c r="BA283" s="1077" t="s">
        <v>1333</v>
      </c>
      <c r="BB283" s="1077" t="s">
        <v>1333</v>
      </c>
      <c r="BC283" s="1077">
        <v>0</v>
      </c>
      <c r="BD283" s="1077">
        <v>0</v>
      </c>
      <c r="BE283" s="1077">
        <v>0</v>
      </c>
      <c r="BF283" s="1077">
        <v>0</v>
      </c>
      <c r="BG283" s="201" t="s">
        <v>480</v>
      </c>
      <c r="BH283" s="201" t="s">
        <v>1121</v>
      </c>
      <c r="BI283" s="93" t="s">
        <v>1247</v>
      </c>
      <c r="BJ283" s="364">
        <v>101</v>
      </c>
      <c r="BK283" s="441" t="s">
        <v>1179</v>
      </c>
      <c r="BL283" s="369"/>
      <c r="BM283" s="369" t="s">
        <v>792</v>
      </c>
      <c r="BN283" s="375"/>
      <c r="BO283" s="375"/>
      <c r="BP283" s="375"/>
      <c r="BQ283" s="375"/>
      <c r="BR283" s="375"/>
      <c r="BS283" s="375"/>
      <c r="BT283" s="375"/>
      <c r="BU283" s="375"/>
      <c r="BV283" s="375"/>
      <c r="BW283" s="375"/>
      <c r="BX283" s="375"/>
      <c r="BY283" s="375"/>
      <c r="BZ283" s="375"/>
      <c r="CA283" s="375"/>
      <c r="CB283" s="375"/>
      <c r="CC283" s="376"/>
      <c r="CD283" s="376"/>
      <c r="CE283" s="43"/>
      <c r="CF283" s="43"/>
      <c r="CG283" s="43"/>
      <c r="CH283" s="43"/>
      <c r="CI283" s="43"/>
      <c r="CJ283" s="43"/>
      <c r="CK283" s="43"/>
      <c r="CL283" s="43"/>
      <c r="CM283" s="43"/>
      <c r="CN283" s="43"/>
      <c r="CO283" s="43"/>
      <c r="CP283" s="43"/>
      <c r="CQ283" s="43"/>
      <c r="CR283" s="43"/>
      <c r="CS283" s="43"/>
      <c r="CT283" s="43"/>
      <c r="CU283" s="43"/>
      <c r="CV283" s="43"/>
      <c r="CW283" s="43"/>
      <c r="CX283" s="43"/>
      <c r="CY283" s="43"/>
      <c r="CZ283" s="43"/>
      <c r="DA283" s="320"/>
      <c r="DB283" s="320"/>
      <c r="DC283" s="43"/>
      <c r="DD283" s="379"/>
      <c r="DE283" s="43"/>
      <c r="DF283" s="43"/>
      <c r="DG283" s="43"/>
      <c r="DH283" s="43"/>
      <c r="DI283" s="43"/>
      <c r="DJ283" s="43"/>
      <c r="DK283" s="43"/>
      <c r="DL283" s="43"/>
      <c r="DM283" s="43"/>
      <c r="DN283" s="43"/>
      <c r="DO283" s="43"/>
      <c r="DP283" s="43"/>
      <c r="DQ283" s="43"/>
      <c r="DR283" s="43"/>
      <c r="DS283" s="43"/>
      <c r="DT283" s="43"/>
      <c r="DU283" s="43"/>
      <c r="DV283" s="43"/>
      <c r="DW283" s="43"/>
      <c r="DX283" s="43"/>
      <c r="DY283" s="43"/>
      <c r="DZ283" s="43"/>
      <c r="EA283" s="331"/>
      <c r="EB283" s="331"/>
      <c r="EC283" s="378"/>
      <c r="ED283" s="344"/>
      <c r="EE283" s="331"/>
      <c r="EF283" s="331"/>
      <c r="EG283" s="43"/>
    </row>
    <row r="284" spans="1:137" ht="15.75">
      <c r="A284" s="68" t="s">
        <v>278</v>
      </c>
      <c r="B284" s="198" t="s">
        <v>1289</v>
      </c>
      <c r="C284" s="68" t="s">
        <v>681</v>
      </c>
      <c r="D284" s="199" t="s">
        <v>1190</v>
      </c>
      <c r="E284" s="203" t="s">
        <v>1190</v>
      </c>
      <c r="F284" s="199" t="s">
        <v>1190</v>
      </c>
      <c r="G284" s="198" t="s">
        <v>1190</v>
      </c>
      <c r="H284" s="440" t="s">
        <v>1190</v>
      </c>
      <c r="I284" s="574" t="s">
        <v>1972</v>
      </c>
      <c r="J284" s="317" t="s">
        <v>1190</v>
      </c>
      <c r="K284" s="1077" t="s">
        <v>1190</v>
      </c>
      <c r="L284" s="1077" t="s">
        <v>1190</v>
      </c>
      <c r="M284" s="1077">
        <v>0</v>
      </c>
      <c r="N284" s="1077">
        <v>0</v>
      </c>
      <c r="O284" s="1077">
        <v>0</v>
      </c>
      <c r="P284" s="1077">
        <v>0</v>
      </c>
      <c r="Q284" s="1077">
        <v>0</v>
      </c>
      <c r="R284" s="1077">
        <v>0</v>
      </c>
      <c r="S284" s="1077">
        <v>0</v>
      </c>
      <c r="T284" s="1077">
        <v>0</v>
      </c>
      <c r="U284" s="1077">
        <v>0</v>
      </c>
      <c r="V284" s="1077">
        <v>0</v>
      </c>
      <c r="W284" s="1077">
        <v>0</v>
      </c>
      <c r="X284" s="1077">
        <v>0</v>
      </c>
      <c r="Y284" s="1077">
        <v>0</v>
      </c>
      <c r="Z284" s="1077">
        <v>0</v>
      </c>
      <c r="AA284" s="1077">
        <v>0</v>
      </c>
      <c r="AB284" s="1077">
        <v>0</v>
      </c>
      <c r="AC284" s="1077">
        <v>0</v>
      </c>
      <c r="AD284" s="1077">
        <v>0</v>
      </c>
      <c r="AE284" s="1077">
        <v>0</v>
      </c>
      <c r="AF284" s="1077">
        <v>0</v>
      </c>
      <c r="AG284" s="1077">
        <v>0</v>
      </c>
      <c r="AH284" s="1077">
        <v>0</v>
      </c>
      <c r="AI284" s="1077">
        <v>0</v>
      </c>
      <c r="AJ284" s="1077">
        <v>0</v>
      </c>
      <c r="AK284" s="1077">
        <v>0</v>
      </c>
      <c r="AL284" s="1077">
        <v>0</v>
      </c>
      <c r="AM284" s="1077">
        <v>0</v>
      </c>
      <c r="AN284" s="1077">
        <v>0</v>
      </c>
      <c r="AO284" s="1077">
        <v>0</v>
      </c>
      <c r="AP284" s="1077">
        <v>0</v>
      </c>
      <c r="AQ284" s="1077">
        <v>0</v>
      </c>
      <c r="AR284" s="1077">
        <v>0</v>
      </c>
      <c r="AS284" s="1077">
        <v>0</v>
      </c>
      <c r="AT284" s="1077">
        <v>0</v>
      </c>
      <c r="AU284" s="1077">
        <v>0</v>
      </c>
      <c r="AV284" s="1077">
        <v>0</v>
      </c>
      <c r="AW284" s="1077">
        <v>0</v>
      </c>
      <c r="AX284" s="1077">
        <v>0</v>
      </c>
      <c r="AY284" s="1077" t="s">
        <v>1333</v>
      </c>
      <c r="AZ284" s="1077" t="s">
        <v>1333</v>
      </c>
      <c r="BA284" s="1077" t="s">
        <v>1333</v>
      </c>
      <c r="BB284" s="1077" t="s">
        <v>1333</v>
      </c>
      <c r="BC284" s="1077">
        <v>0</v>
      </c>
      <c r="BD284" s="1077">
        <v>0</v>
      </c>
      <c r="BE284" s="1077">
        <v>0</v>
      </c>
      <c r="BF284" s="1077">
        <v>0</v>
      </c>
      <c r="BG284" s="201" t="s">
        <v>278</v>
      </c>
      <c r="BH284" s="201" t="s">
        <v>681</v>
      </c>
      <c r="BI284" s="93" t="s">
        <v>1247</v>
      </c>
      <c r="BJ284" s="364">
        <v>101</v>
      </c>
      <c r="BK284" s="441" t="s">
        <v>1179</v>
      </c>
      <c r="BL284" s="369"/>
      <c r="BM284" s="369" t="s">
        <v>792</v>
      </c>
      <c r="BN284" s="375"/>
      <c r="BO284" s="375"/>
      <c r="BP284" s="375"/>
      <c r="BQ284" s="375"/>
      <c r="BR284" s="375"/>
      <c r="BS284" s="375"/>
      <c r="BT284" s="375"/>
      <c r="BU284" s="375"/>
      <c r="BV284" s="375"/>
      <c r="BW284" s="375"/>
      <c r="BX284" s="375"/>
      <c r="BY284" s="375"/>
      <c r="BZ284" s="375"/>
      <c r="CA284" s="375"/>
      <c r="CB284" s="375"/>
      <c r="CC284" s="376"/>
      <c r="CD284" s="376"/>
      <c r="CE284" s="43"/>
      <c r="CF284" s="43"/>
      <c r="CG284" s="43"/>
      <c r="CH284" s="43"/>
      <c r="CI284" s="43"/>
      <c r="CJ284" s="43"/>
      <c r="CK284" s="43"/>
      <c r="CL284" s="43"/>
      <c r="CM284" s="43"/>
      <c r="CN284" s="43"/>
      <c r="CO284" s="43"/>
      <c r="CP284" s="43"/>
      <c r="CQ284" s="43"/>
      <c r="CR284" s="43"/>
      <c r="CS284" s="43"/>
      <c r="CT284" s="43"/>
      <c r="CU284" s="43"/>
      <c r="CV284" s="43"/>
      <c r="CW284" s="43"/>
      <c r="CX284" s="43"/>
      <c r="CY284" s="43"/>
      <c r="CZ284" s="43"/>
      <c r="DA284" s="320"/>
      <c r="DB284" s="320"/>
      <c r="DC284" s="43"/>
      <c r="DD284" s="377"/>
      <c r="DE284" s="43"/>
      <c r="DF284" s="43"/>
      <c r="DG284" s="43"/>
      <c r="DH284" s="43"/>
      <c r="DI284" s="43"/>
      <c r="DJ284" s="43"/>
      <c r="DK284" s="43"/>
      <c r="DL284" s="43"/>
      <c r="DM284" s="43"/>
      <c r="DN284" s="43"/>
      <c r="DO284" s="43"/>
      <c r="DP284" s="43"/>
      <c r="DQ284" s="43"/>
      <c r="DR284" s="43"/>
      <c r="DS284" s="43"/>
      <c r="DT284" s="43"/>
      <c r="DU284" s="43"/>
      <c r="DV284" s="43"/>
      <c r="DW284" s="43"/>
      <c r="DX284" s="43"/>
      <c r="DY284" s="43"/>
      <c r="DZ284" s="43"/>
      <c r="EA284" s="331"/>
      <c r="EB284" s="331"/>
      <c r="EC284" s="378"/>
      <c r="ED284" s="344"/>
      <c r="EE284" s="331"/>
      <c r="EF284" s="331"/>
      <c r="EG284" s="43"/>
    </row>
    <row r="285" spans="1:137" ht="15.75">
      <c r="A285" s="68" t="s">
        <v>136</v>
      </c>
      <c r="B285" s="198" t="s">
        <v>1295</v>
      </c>
      <c r="C285" s="68" t="s">
        <v>790</v>
      </c>
      <c r="D285" s="199" t="s">
        <v>1190</v>
      </c>
      <c r="E285" s="247">
        <v>100</v>
      </c>
      <c r="F285" s="199">
        <v>100</v>
      </c>
      <c r="G285" s="198" t="s">
        <v>1332</v>
      </c>
      <c r="H285" s="440" t="s">
        <v>1332</v>
      </c>
      <c r="I285" s="574" t="s">
        <v>1332</v>
      </c>
      <c r="J285" s="317" t="s">
        <v>1332</v>
      </c>
      <c r="K285" s="1077">
        <v>100</v>
      </c>
      <c r="L285" s="1077" t="s">
        <v>1332</v>
      </c>
      <c r="M285" s="1077">
        <v>0</v>
      </c>
      <c r="N285" s="1077">
        <v>4</v>
      </c>
      <c r="O285" s="1077">
        <v>2</v>
      </c>
      <c r="P285" s="1077">
        <v>2</v>
      </c>
      <c r="Q285" s="1077">
        <v>4</v>
      </c>
      <c r="R285" s="1077">
        <v>0</v>
      </c>
      <c r="S285" s="1077">
        <v>0</v>
      </c>
      <c r="T285" s="1077">
        <v>0</v>
      </c>
      <c r="U285" s="1077">
        <v>0</v>
      </c>
      <c r="V285" s="1077">
        <v>0</v>
      </c>
      <c r="W285" s="1077">
        <v>0</v>
      </c>
      <c r="X285" s="1077">
        <v>0</v>
      </c>
      <c r="Y285" s="1077">
        <v>0</v>
      </c>
      <c r="Z285" s="1077">
        <v>0</v>
      </c>
      <c r="AA285" s="1077">
        <v>0</v>
      </c>
      <c r="AB285" s="1077">
        <v>0</v>
      </c>
      <c r="AC285" s="1077">
        <v>0</v>
      </c>
      <c r="AD285" s="1077">
        <v>0</v>
      </c>
      <c r="AE285" s="1077">
        <v>0</v>
      </c>
      <c r="AF285" s="1077">
        <v>0</v>
      </c>
      <c r="AG285" s="1077">
        <v>0</v>
      </c>
      <c r="AH285" s="1077">
        <v>0</v>
      </c>
      <c r="AI285" s="1077">
        <v>0</v>
      </c>
      <c r="AJ285" s="1077">
        <v>0</v>
      </c>
      <c r="AK285" s="1077">
        <v>0</v>
      </c>
      <c r="AL285" s="1077">
        <v>0</v>
      </c>
      <c r="AM285" s="1077">
        <v>0</v>
      </c>
      <c r="AN285" s="1077">
        <v>0</v>
      </c>
      <c r="AO285" s="1077">
        <v>0</v>
      </c>
      <c r="AP285" s="1077">
        <v>0</v>
      </c>
      <c r="AQ285" s="1077">
        <v>0</v>
      </c>
      <c r="AR285" s="1077">
        <v>0</v>
      </c>
      <c r="AS285" s="1077">
        <v>0</v>
      </c>
      <c r="AT285" s="1077">
        <v>0</v>
      </c>
      <c r="AU285" s="1077">
        <v>0</v>
      </c>
      <c r="AV285" s="1077">
        <v>0</v>
      </c>
      <c r="AW285" s="1077">
        <v>0</v>
      </c>
      <c r="AX285" s="1077">
        <v>0</v>
      </c>
      <c r="AY285" s="1077" t="s">
        <v>1333</v>
      </c>
      <c r="AZ285" s="1077" t="s">
        <v>1333</v>
      </c>
      <c r="BA285" s="1077" t="s">
        <v>1333</v>
      </c>
      <c r="BB285" s="1077" t="s">
        <v>1333</v>
      </c>
      <c r="BC285" s="1077">
        <v>0</v>
      </c>
      <c r="BD285" s="1077">
        <v>0</v>
      </c>
      <c r="BE285" s="1077">
        <v>0</v>
      </c>
      <c r="BF285" s="1077">
        <v>0</v>
      </c>
      <c r="BG285" s="201" t="s">
        <v>136</v>
      </c>
      <c r="BH285" s="201" t="s">
        <v>790</v>
      </c>
      <c r="BI285" s="93" t="s">
        <v>729</v>
      </c>
      <c r="BJ285" s="364">
        <v>105</v>
      </c>
      <c r="BK285" s="441" t="s">
        <v>1180</v>
      </c>
      <c r="BL285" s="1554"/>
      <c r="BM285" s="369" t="s">
        <v>792</v>
      </c>
      <c r="BN285" s="375"/>
      <c r="BO285" s="375"/>
      <c r="BP285" s="375"/>
      <c r="BQ285" s="375"/>
      <c r="BR285" s="375"/>
      <c r="BS285" s="375"/>
      <c r="BT285" s="375"/>
      <c r="BU285" s="375"/>
      <c r="BV285" s="375"/>
      <c r="BW285" s="375"/>
      <c r="BX285" s="375"/>
      <c r="BY285" s="375"/>
      <c r="BZ285" s="375"/>
      <c r="CA285" s="375"/>
      <c r="CB285" s="375"/>
      <c r="CC285" s="376"/>
      <c r="CD285" s="376"/>
      <c r="CE285" s="43"/>
      <c r="CF285" s="43"/>
      <c r="CG285" s="43"/>
      <c r="CH285" s="43"/>
      <c r="CI285" s="43"/>
      <c r="CJ285" s="43"/>
      <c r="CK285" s="43"/>
      <c r="CL285" s="43"/>
      <c r="CM285" s="43"/>
      <c r="CN285" s="43"/>
      <c r="CO285" s="43"/>
      <c r="CP285" s="43"/>
      <c r="CQ285" s="43"/>
      <c r="CR285" s="380"/>
      <c r="CS285" s="43"/>
      <c r="CT285" s="43"/>
      <c r="CU285" s="43"/>
      <c r="CV285" s="43"/>
      <c r="CW285" s="380"/>
      <c r="CX285" s="43"/>
      <c r="CY285" s="43"/>
      <c r="CZ285" s="43"/>
      <c r="DA285" s="320"/>
      <c r="DB285" s="320"/>
      <c r="DC285" s="43"/>
      <c r="DD285" s="383"/>
      <c r="DE285" s="43"/>
      <c r="DF285" s="43"/>
      <c r="DG285" s="43"/>
      <c r="DH285" s="43"/>
      <c r="DI285" s="43"/>
      <c r="DJ285" s="43"/>
      <c r="DK285" s="43"/>
      <c r="DL285" s="43"/>
      <c r="DM285" s="43"/>
      <c r="DN285" s="43"/>
      <c r="DO285" s="43"/>
      <c r="DP285" s="43"/>
      <c r="DQ285" s="43"/>
      <c r="DR285" s="43"/>
      <c r="DS285" s="43"/>
      <c r="DT285" s="43"/>
      <c r="DU285" s="43"/>
      <c r="DV285" s="43"/>
      <c r="DW285" s="43"/>
      <c r="DX285" s="43"/>
      <c r="DY285" s="43"/>
      <c r="DZ285" s="43"/>
      <c r="EA285" s="331"/>
      <c r="EB285" s="331"/>
      <c r="EC285" s="378"/>
      <c r="ED285" s="344"/>
      <c r="EE285" s="331"/>
      <c r="EF285" s="331"/>
      <c r="EG285" s="43"/>
    </row>
    <row r="286" spans="1:137" ht="15.75">
      <c r="A286" s="68" t="s">
        <v>36</v>
      </c>
      <c r="B286" s="198" t="s">
        <v>1295</v>
      </c>
      <c r="C286" s="68" t="s">
        <v>665</v>
      </c>
      <c r="D286" s="199">
        <v>66.67</v>
      </c>
      <c r="E286" s="247">
        <v>100</v>
      </c>
      <c r="F286" s="199">
        <v>100</v>
      </c>
      <c r="G286" s="198" t="s">
        <v>1332</v>
      </c>
      <c r="H286" s="440" t="s">
        <v>1332</v>
      </c>
      <c r="I286" s="574" t="s">
        <v>1332</v>
      </c>
      <c r="J286" s="317" t="s">
        <v>1190</v>
      </c>
      <c r="K286" s="1077" t="s">
        <v>1190</v>
      </c>
      <c r="L286" s="1077" t="s">
        <v>1332</v>
      </c>
      <c r="M286" s="1077">
        <v>0</v>
      </c>
      <c r="N286" s="1077">
        <v>2</v>
      </c>
      <c r="O286" s="1077">
        <v>1</v>
      </c>
      <c r="P286" s="1077">
        <v>1</v>
      </c>
      <c r="Q286" s="1077">
        <v>2</v>
      </c>
      <c r="R286" s="1077">
        <v>0</v>
      </c>
      <c r="S286" s="1077">
        <v>0</v>
      </c>
      <c r="T286" s="1077">
        <v>0</v>
      </c>
      <c r="U286" s="1077">
        <v>0</v>
      </c>
      <c r="V286" s="1077">
        <v>0</v>
      </c>
      <c r="W286" s="1077">
        <v>0</v>
      </c>
      <c r="X286" s="1077">
        <v>0</v>
      </c>
      <c r="Y286" s="1077">
        <v>0</v>
      </c>
      <c r="Z286" s="1077">
        <v>0</v>
      </c>
      <c r="AA286" s="1077">
        <v>0</v>
      </c>
      <c r="AB286" s="1077">
        <v>0</v>
      </c>
      <c r="AC286" s="1077">
        <v>0</v>
      </c>
      <c r="AD286" s="1077">
        <v>0</v>
      </c>
      <c r="AE286" s="1077">
        <v>0</v>
      </c>
      <c r="AF286" s="1077">
        <v>0</v>
      </c>
      <c r="AG286" s="1077">
        <v>0</v>
      </c>
      <c r="AH286" s="1077">
        <v>0</v>
      </c>
      <c r="AI286" s="1077">
        <v>0</v>
      </c>
      <c r="AJ286" s="1077">
        <v>0</v>
      </c>
      <c r="AK286" s="1077">
        <v>0</v>
      </c>
      <c r="AL286" s="1077">
        <v>0</v>
      </c>
      <c r="AM286" s="1077">
        <v>0</v>
      </c>
      <c r="AN286" s="1077">
        <v>0</v>
      </c>
      <c r="AO286" s="1077">
        <v>0</v>
      </c>
      <c r="AP286" s="1077">
        <v>0</v>
      </c>
      <c r="AQ286" s="1077">
        <v>0</v>
      </c>
      <c r="AR286" s="1077">
        <v>0</v>
      </c>
      <c r="AS286" s="1077">
        <v>0</v>
      </c>
      <c r="AT286" s="1077">
        <v>0</v>
      </c>
      <c r="AU286" s="1077">
        <v>0</v>
      </c>
      <c r="AV286" s="1077">
        <v>0</v>
      </c>
      <c r="AW286" s="1077">
        <v>0</v>
      </c>
      <c r="AX286" s="1077">
        <v>0</v>
      </c>
      <c r="AY286" s="1077" t="s">
        <v>1333</v>
      </c>
      <c r="AZ286" s="1077" t="s">
        <v>1333</v>
      </c>
      <c r="BA286" s="1077" t="s">
        <v>1333</v>
      </c>
      <c r="BB286" s="1077" t="s">
        <v>1333</v>
      </c>
      <c r="BC286" s="1077">
        <v>0</v>
      </c>
      <c r="BD286" s="1077">
        <v>0</v>
      </c>
      <c r="BE286" s="1077">
        <v>0</v>
      </c>
      <c r="BF286" s="1077">
        <v>0</v>
      </c>
      <c r="BG286" s="201" t="s">
        <v>36</v>
      </c>
      <c r="BH286" s="201" t="s">
        <v>665</v>
      </c>
      <c r="BI286" s="93" t="s">
        <v>729</v>
      </c>
      <c r="BJ286" s="364">
        <v>105</v>
      </c>
      <c r="BK286" s="441" t="s">
        <v>882</v>
      </c>
      <c r="BL286" s="1554"/>
      <c r="BM286" s="369" t="s">
        <v>792</v>
      </c>
      <c r="BN286" s="375"/>
      <c r="BO286" s="375"/>
      <c r="BP286" s="375"/>
      <c r="BQ286" s="375"/>
      <c r="BR286" s="375"/>
      <c r="BS286" s="375"/>
      <c r="BT286" s="375"/>
      <c r="BU286" s="375"/>
      <c r="BV286" s="375"/>
      <c r="BW286" s="375"/>
      <c r="BX286" s="375"/>
      <c r="BY286" s="375"/>
      <c r="BZ286" s="375"/>
      <c r="CA286" s="375"/>
      <c r="CB286" s="375"/>
      <c r="CC286" s="376"/>
      <c r="CD286" s="376"/>
      <c r="CE286" s="43"/>
      <c r="CF286" s="43"/>
      <c r="CG286" s="43"/>
      <c r="CH286" s="43"/>
      <c r="CI286" s="43"/>
      <c r="CJ286" s="43"/>
      <c r="CK286" s="43"/>
      <c r="CL286" s="43"/>
      <c r="CM286" s="43"/>
      <c r="CN286" s="43"/>
      <c r="CO286" s="43"/>
      <c r="CP286" s="43"/>
      <c r="CQ286" s="43"/>
      <c r="CR286" s="43"/>
      <c r="CS286" s="43"/>
      <c r="CT286" s="43"/>
      <c r="CU286" s="43"/>
      <c r="CV286" s="43"/>
      <c r="CW286" s="43"/>
      <c r="CX286" s="43"/>
      <c r="CY286" s="43"/>
      <c r="CZ286" s="43"/>
      <c r="DA286" s="320"/>
      <c r="DB286" s="320"/>
      <c r="DC286" s="43"/>
      <c r="DD286" s="377"/>
      <c r="DE286" s="43"/>
      <c r="DF286" s="43"/>
      <c r="DG286" s="43"/>
      <c r="DH286" s="43"/>
      <c r="DI286" s="43"/>
      <c r="DJ286" s="43"/>
      <c r="DK286" s="43"/>
      <c r="DL286" s="43"/>
      <c r="DM286" s="43"/>
      <c r="DN286" s="43"/>
      <c r="DO286" s="43"/>
      <c r="DP286" s="43"/>
      <c r="DQ286" s="43"/>
      <c r="DR286" s="43"/>
      <c r="DS286" s="43"/>
      <c r="DT286" s="43"/>
      <c r="DU286" s="43"/>
      <c r="DV286" s="43"/>
      <c r="DW286" s="43"/>
      <c r="DX286" s="43"/>
      <c r="DY286" s="43"/>
      <c r="DZ286" s="43"/>
      <c r="EA286" s="381"/>
      <c r="EB286" s="331"/>
      <c r="EC286" s="378"/>
      <c r="ED286" s="344"/>
      <c r="EE286" s="331"/>
      <c r="EF286" s="331"/>
      <c r="EG286" s="43"/>
    </row>
    <row r="287" spans="1:137" ht="15.75">
      <c r="A287" s="68" t="s">
        <v>124</v>
      </c>
      <c r="B287" s="198" t="s">
        <v>1295</v>
      </c>
      <c r="C287" s="68" t="s">
        <v>125</v>
      </c>
      <c r="D287" s="199">
        <v>95.12</v>
      </c>
      <c r="E287" s="224">
        <v>41.67</v>
      </c>
      <c r="F287" s="199">
        <v>69.7</v>
      </c>
      <c r="G287" s="198" t="s">
        <v>1414</v>
      </c>
      <c r="H287" s="440" t="s">
        <v>1332</v>
      </c>
      <c r="I287" s="574" t="s">
        <v>1414</v>
      </c>
      <c r="J287" s="317" t="s">
        <v>1332</v>
      </c>
      <c r="K287" s="1077">
        <v>100</v>
      </c>
      <c r="L287" s="1077" t="s">
        <v>1332</v>
      </c>
      <c r="M287" s="1077">
        <v>0</v>
      </c>
      <c r="N287" s="1077">
        <v>47</v>
      </c>
      <c r="O287" s="1077">
        <v>47</v>
      </c>
      <c r="P287" s="1077">
        <v>0</v>
      </c>
      <c r="Q287" s="1077">
        <v>47</v>
      </c>
      <c r="R287" s="1077">
        <v>0</v>
      </c>
      <c r="S287" s="1077">
        <v>0</v>
      </c>
      <c r="T287" s="1077">
        <v>0</v>
      </c>
      <c r="U287" s="1077">
        <v>0</v>
      </c>
      <c r="V287" s="1077">
        <v>0</v>
      </c>
      <c r="W287" s="1077">
        <v>0</v>
      </c>
      <c r="X287" s="1077">
        <v>0</v>
      </c>
      <c r="Y287" s="1077">
        <v>0</v>
      </c>
      <c r="Z287" s="1077">
        <v>0</v>
      </c>
      <c r="AA287" s="1077">
        <v>0</v>
      </c>
      <c r="AB287" s="1077">
        <v>0</v>
      </c>
      <c r="AC287" s="1077">
        <v>0</v>
      </c>
      <c r="AD287" s="1077">
        <v>0</v>
      </c>
      <c r="AE287" s="1077">
        <v>0</v>
      </c>
      <c r="AF287" s="1077">
        <v>0</v>
      </c>
      <c r="AG287" s="1077">
        <v>0</v>
      </c>
      <c r="AH287" s="1077">
        <v>0</v>
      </c>
      <c r="AI287" s="1077">
        <v>0</v>
      </c>
      <c r="AJ287" s="1077">
        <v>0</v>
      </c>
      <c r="AK287" s="1077">
        <v>0</v>
      </c>
      <c r="AL287" s="1077">
        <v>0</v>
      </c>
      <c r="AM287" s="1077">
        <v>0</v>
      </c>
      <c r="AN287" s="1077">
        <v>0</v>
      </c>
      <c r="AO287" s="1077">
        <v>0</v>
      </c>
      <c r="AP287" s="1077">
        <v>0</v>
      </c>
      <c r="AQ287" s="1077">
        <v>0</v>
      </c>
      <c r="AR287" s="1077">
        <v>0</v>
      </c>
      <c r="AS287" s="1077">
        <v>0</v>
      </c>
      <c r="AT287" s="1077">
        <v>0</v>
      </c>
      <c r="AU287" s="1077">
        <v>0</v>
      </c>
      <c r="AV287" s="1077">
        <v>0</v>
      </c>
      <c r="AW287" s="1077">
        <v>0</v>
      </c>
      <c r="AX287" s="1077">
        <v>0</v>
      </c>
      <c r="AY287" s="1077" t="s">
        <v>1333</v>
      </c>
      <c r="AZ287" s="1077" t="s">
        <v>1333</v>
      </c>
      <c r="BA287" s="1077" t="s">
        <v>1333</v>
      </c>
      <c r="BB287" s="1077" t="s">
        <v>1333</v>
      </c>
      <c r="BC287" s="1077">
        <v>0</v>
      </c>
      <c r="BD287" s="1077">
        <v>0</v>
      </c>
      <c r="BE287" s="1077">
        <v>0</v>
      </c>
      <c r="BF287" s="1077">
        <v>0</v>
      </c>
      <c r="BG287" s="201" t="s">
        <v>124</v>
      </c>
      <c r="BH287" s="201" t="s">
        <v>813</v>
      </c>
      <c r="BI287" s="93" t="s">
        <v>729</v>
      </c>
      <c r="BJ287" s="364">
        <v>105</v>
      </c>
      <c r="BK287" s="441" t="s">
        <v>1182</v>
      </c>
      <c r="BL287" s="1554"/>
      <c r="BM287" s="369" t="s">
        <v>792</v>
      </c>
      <c r="BN287" s="375"/>
      <c r="BO287" s="375"/>
      <c r="BP287" s="375"/>
      <c r="BQ287" s="375"/>
      <c r="BR287" s="375"/>
      <c r="BS287" s="375"/>
      <c r="BT287" s="375"/>
      <c r="BU287" s="375"/>
      <c r="BV287" s="375"/>
      <c r="BW287" s="375"/>
      <c r="BX287" s="375"/>
      <c r="BY287" s="375"/>
      <c r="BZ287" s="375"/>
      <c r="CA287" s="375"/>
      <c r="CB287" s="375"/>
      <c r="CC287" s="376"/>
      <c r="CD287" s="376"/>
      <c r="CE287" s="43"/>
      <c r="CF287" s="43"/>
      <c r="CG287" s="43"/>
      <c r="CH287" s="43"/>
      <c r="CI287" s="43"/>
      <c r="CJ287" s="43"/>
      <c r="CK287" s="43"/>
      <c r="CL287" s="43"/>
      <c r="CM287" s="43"/>
      <c r="CN287" s="43"/>
      <c r="CO287" s="43"/>
      <c r="CP287" s="43"/>
      <c r="CQ287" s="43"/>
      <c r="CR287" s="43"/>
      <c r="CS287" s="43"/>
      <c r="CT287" s="43"/>
      <c r="CU287" s="43"/>
      <c r="CV287" s="43"/>
      <c r="CW287" s="43"/>
      <c r="CX287" s="43"/>
      <c r="CY287" s="43"/>
      <c r="CZ287" s="43"/>
      <c r="DA287" s="320"/>
      <c r="DB287" s="320"/>
      <c r="DC287" s="43"/>
      <c r="DD287" s="377"/>
      <c r="DE287" s="43"/>
      <c r="DF287" s="43"/>
      <c r="DG287" s="43"/>
      <c r="DH287" s="43"/>
      <c r="DI287" s="43"/>
      <c r="DJ287" s="43"/>
      <c r="DK287" s="43"/>
      <c r="DL287" s="43"/>
      <c r="DM287" s="43"/>
      <c r="DN287" s="43"/>
      <c r="DO287" s="43"/>
      <c r="DP287" s="43"/>
      <c r="DQ287" s="43"/>
      <c r="DR287" s="43"/>
      <c r="DS287" s="43"/>
      <c r="DT287" s="43"/>
      <c r="DU287" s="43"/>
      <c r="DV287" s="43"/>
      <c r="DW287" s="43"/>
      <c r="DX287" s="43"/>
      <c r="DY287" s="43"/>
      <c r="DZ287" s="43"/>
      <c r="EA287" s="331"/>
      <c r="EB287" s="331"/>
      <c r="EC287" s="378"/>
      <c r="ED287" s="344"/>
      <c r="EE287" s="331"/>
      <c r="EF287" s="331"/>
      <c r="EG287" s="43"/>
    </row>
    <row r="288" spans="1:137" ht="15.75">
      <c r="A288" s="68" t="s">
        <v>176</v>
      </c>
      <c r="B288" s="198" t="s">
        <v>1295</v>
      </c>
      <c r="C288" s="68" t="s">
        <v>1271</v>
      </c>
      <c r="D288" s="199">
        <v>100</v>
      </c>
      <c r="E288" s="247">
        <v>100</v>
      </c>
      <c r="F288" s="199">
        <v>100</v>
      </c>
      <c r="G288" s="198" t="s">
        <v>1332</v>
      </c>
      <c r="H288" s="440" t="s">
        <v>1332</v>
      </c>
      <c r="I288" s="574" t="s">
        <v>1332</v>
      </c>
      <c r="J288" s="317" t="s">
        <v>1332</v>
      </c>
      <c r="K288" s="1077">
        <v>100</v>
      </c>
      <c r="L288" s="1077" t="s">
        <v>1332</v>
      </c>
      <c r="M288" s="1077">
        <v>1</v>
      </c>
      <c r="N288" s="1077">
        <v>5</v>
      </c>
      <c r="O288" s="1077">
        <v>4</v>
      </c>
      <c r="P288" s="1077">
        <v>1</v>
      </c>
      <c r="Q288" s="1077">
        <v>5</v>
      </c>
      <c r="R288" s="1077">
        <v>0</v>
      </c>
      <c r="S288" s="1077">
        <v>0</v>
      </c>
      <c r="T288" s="1077">
        <v>0</v>
      </c>
      <c r="U288" s="1077">
        <v>0</v>
      </c>
      <c r="V288" s="1077">
        <v>0</v>
      </c>
      <c r="W288" s="1077">
        <v>0</v>
      </c>
      <c r="X288" s="1077">
        <v>0</v>
      </c>
      <c r="Y288" s="1077">
        <v>0</v>
      </c>
      <c r="Z288" s="1077">
        <v>0</v>
      </c>
      <c r="AA288" s="1077">
        <v>0</v>
      </c>
      <c r="AB288" s="1077">
        <v>0</v>
      </c>
      <c r="AC288" s="1077">
        <v>0</v>
      </c>
      <c r="AD288" s="1077">
        <v>0</v>
      </c>
      <c r="AE288" s="1077">
        <v>0</v>
      </c>
      <c r="AF288" s="1077">
        <v>0</v>
      </c>
      <c r="AG288" s="1077">
        <v>0</v>
      </c>
      <c r="AH288" s="1077">
        <v>0</v>
      </c>
      <c r="AI288" s="1077">
        <v>0</v>
      </c>
      <c r="AJ288" s="1077">
        <v>0</v>
      </c>
      <c r="AK288" s="1077">
        <v>0</v>
      </c>
      <c r="AL288" s="1077">
        <v>0</v>
      </c>
      <c r="AM288" s="1077">
        <v>0</v>
      </c>
      <c r="AN288" s="1077">
        <v>0</v>
      </c>
      <c r="AO288" s="1077">
        <v>0</v>
      </c>
      <c r="AP288" s="1077">
        <v>0</v>
      </c>
      <c r="AQ288" s="1077">
        <v>0</v>
      </c>
      <c r="AR288" s="1077">
        <v>0</v>
      </c>
      <c r="AS288" s="1077">
        <v>0</v>
      </c>
      <c r="AT288" s="1077">
        <v>0</v>
      </c>
      <c r="AU288" s="1077">
        <v>0</v>
      </c>
      <c r="AV288" s="1077">
        <v>0</v>
      </c>
      <c r="AW288" s="1077">
        <v>0</v>
      </c>
      <c r="AX288" s="1077">
        <v>0</v>
      </c>
      <c r="AY288" s="1077" t="s">
        <v>1333</v>
      </c>
      <c r="AZ288" s="1077" t="s">
        <v>1333</v>
      </c>
      <c r="BA288" s="1077" t="s">
        <v>1333</v>
      </c>
      <c r="BB288" s="1077" t="s">
        <v>1333</v>
      </c>
      <c r="BC288" s="1077">
        <v>0</v>
      </c>
      <c r="BD288" s="1077">
        <v>0</v>
      </c>
      <c r="BE288" s="1077">
        <v>0</v>
      </c>
      <c r="BF288" s="1077">
        <v>0</v>
      </c>
      <c r="BG288" s="201" t="s">
        <v>176</v>
      </c>
      <c r="BH288" s="201" t="s">
        <v>822</v>
      </c>
      <c r="BI288" s="93" t="s">
        <v>729</v>
      </c>
      <c r="BJ288" s="364">
        <v>105</v>
      </c>
      <c r="BK288" s="441" t="s">
        <v>1181</v>
      </c>
      <c r="BL288" s="1554"/>
      <c r="BM288" s="369" t="s">
        <v>792</v>
      </c>
      <c r="BN288" s="375"/>
      <c r="BO288" s="375"/>
      <c r="BP288" s="375"/>
      <c r="BQ288" s="375"/>
      <c r="BR288" s="375"/>
      <c r="BS288" s="375"/>
      <c r="BT288" s="375"/>
      <c r="BU288" s="375"/>
      <c r="BV288" s="375"/>
      <c r="BW288" s="375"/>
      <c r="BX288" s="375"/>
      <c r="BY288" s="375"/>
      <c r="BZ288" s="375"/>
      <c r="CA288" s="375"/>
      <c r="CB288" s="375"/>
      <c r="CC288" s="376"/>
      <c r="CD288" s="376"/>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320"/>
      <c r="DB288" s="320"/>
      <c r="DC288" s="43"/>
      <c r="DD288" s="382"/>
      <c r="DE288" s="43"/>
      <c r="DF288" s="43"/>
      <c r="DG288" s="43"/>
      <c r="DH288" s="43"/>
      <c r="DI288" s="43"/>
      <c r="DJ288" s="43"/>
      <c r="DK288" s="43"/>
      <c r="DL288" s="43"/>
      <c r="DM288" s="43"/>
      <c r="DN288" s="43"/>
      <c r="DO288" s="43"/>
      <c r="DP288" s="43"/>
      <c r="DQ288" s="43"/>
      <c r="DR288" s="43"/>
      <c r="DS288" s="43"/>
      <c r="DT288" s="43"/>
      <c r="DU288" s="43"/>
      <c r="DV288" s="43"/>
      <c r="DW288" s="43"/>
      <c r="DX288" s="43"/>
      <c r="DY288" s="43"/>
      <c r="DZ288" s="43"/>
      <c r="EA288" s="331"/>
      <c r="EB288" s="331"/>
      <c r="EC288" s="378"/>
      <c r="ED288" s="344"/>
      <c r="EE288" s="331"/>
      <c r="EF288" s="331"/>
      <c r="EG288" s="43"/>
    </row>
    <row r="289" spans="1:137" ht="15.75">
      <c r="A289" s="68" t="s">
        <v>490</v>
      </c>
      <c r="B289" s="198" t="s">
        <v>1295</v>
      </c>
      <c r="C289" s="68" t="s">
        <v>752</v>
      </c>
      <c r="D289" s="199">
        <v>83.33</v>
      </c>
      <c r="E289" s="247">
        <v>100</v>
      </c>
      <c r="F289" s="199">
        <v>100</v>
      </c>
      <c r="G289" s="198" t="s">
        <v>1332</v>
      </c>
      <c r="H289" s="440" t="s">
        <v>1405</v>
      </c>
      <c r="I289" s="574" t="s">
        <v>1332</v>
      </c>
      <c r="J289" s="317" t="s">
        <v>1332</v>
      </c>
      <c r="K289" s="1077">
        <v>100</v>
      </c>
      <c r="L289" s="1077" t="s">
        <v>1332</v>
      </c>
      <c r="M289" s="1077">
        <v>0</v>
      </c>
      <c r="N289" s="1077">
        <v>7</v>
      </c>
      <c r="O289" s="1077">
        <v>3</v>
      </c>
      <c r="P289" s="1077">
        <v>3</v>
      </c>
      <c r="Q289" s="1077">
        <v>6</v>
      </c>
      <c r="R289" s="1077">
        <v>0</v>
      </c>
      <c r="S289" s="1077">
        <v>0</v>
      </c>
      <c r="T289" s="1077">
        <v>0</v>
      </c>
      <c r="U289" s="1077">
        <v>0</v>
      </c>
      <c r="V289" s="1077">
        <v>0</v>
      </c>
      <c r="W289" s="1077">
        <v>0</v>
      </c>
      <c r="X289" s="1077">
        <v>0</v>
      </c>
      <c r="Y289" s="1077">
        <v>0</v>
      </c>
      <c r="Z289" s="1077">
        <v>0</v>
      </c>
      <c r="AA289" s="1077">
        <v>0</v>
      </c>
      <c r="AB289" s="1077">
        <v>0</v>
      </c>
      <c r="AC289" s="1077">
        <v>0</v>
      </c>
      <c r="AD289" s="1077">
        <v>0</v>
      </c>
      <c r="AE289" s="1077">
        <v>0</v>
      </c>
      <c r="AF289" s="1077">
        <v>0</v>
      </c>
      <c r="AG289" s="1077">
        <v>0</v>
      </c>
      <c r="AH289" s="1077">
        <v>0</v>
      </c>
      <c r="AI289" s="1077">
        <v>0</v>
      </c>
      <c r="AJ289" s="1077">
        <v>0</v>
      </c>
      <c r="AK289" s="1077">
        <v>0</v>
      </c>
      <c r="AL289" s="1077">
        <v>0</v>
      </c>
      <c r="AM289" s="1077">
        <v>0</v>
      </c>
      <c r="AN289" s="1077">
        <v>0</v>
      </c>
      <c r="AO289" s="1077">
        <v>1</v>
      </c>
      <c r="AP289" s="1077">
        <v>0</v>
      </c>
      <c r="AQ289" s="1077">
        <v>0</v>
      </c>
      <c r="AR289" s="1077">
        <v>0</v>
      </c>
      <c r="AS289" s="1077">
        <v>0</v>
      </c>
      <c r="AT289" s="1077">
        <v>0</v>
      </c>
      <c r="AU289" s="1077">
        <v>0</v>
      </c>
      <c r="AV289" s="1077">
        <v>0</v>
      </c>
      <c r="AW289" s="1077">
        <v>0</v>
      </c>
      <c r="AX289" s="1077">
        <v>0</v>
      </c>
      <c r="AY289" s="1077" t="s">
        <v>1333</v>
      </c>
      <c r="AZ289" s="1077" t="s">
        <v>1333</v>
      </c>
      <c r="BA289" s="1077" t="s">
        <v>1333</v>
      </c>
      <c r="BB289" s="1077" t="s">
        <v>1333</v>
      </c>
      <c r="BC289" s="1077">
        <v>0</v>
      </c>
      <c r="BD289" s="1077">
        <v>0</v>
      </c>
      <c r="BE289" s="1077">
        <v>0</v>
      </c>
      <c r="BF289" s="1077">
        <v>1</v>
      </c>
      <c r="BG289" s="201" t="s">
        <v>490</v>
      </c>
      <c r="BH289" s="201" t="s">
        <v>752</v>
      </c>
      <c r="BI289" s="93" t="s">
        <v>729</v>
      </c>
      <c r="BJ289" s="364">
        <v>105</v>
      </c>
      <c r="BK289" s="441" t="s">
        <v>1181</v>
      </c>
      <c r="BL289" s="1554"/>
      <c r="BM289" s="369" t="s">
        <v>792</v>
      </c>
      <c r="BN289" s="375"/>
      <c r="BO289" s="375"/>
      <c r="BP289" s="375"/>
      <c r="BQ289" s="375"/>
      <c r="BR289" s="375"/>
      <c r="BS289" s="375"/>
      <c r="BT289" s="375"/>
      <c r="BU289" s="375"/>
      <c r="BV289" s="375"/>
      <c r="BW289" s="375"/>
      <c r="BX289" s="375"/>
      <c r="BY289" s="375"/>
      <c r="BZ289" s="375"/>
      <c r="CA289" s="375"/>
      <c r="CB289" s="375"/>
      <c r="CC289" s="376"/>
      <c r="CD289" s="376"/>
      <c r="CE289" s="43"/>
      <c r="CF289" s="43"/>
      <c r="CG289" s="43"/>
      <c r="CH289" s="43"/>
      <c r="CI289" s="43"/>
      <c r="CJ289" s="43"/>
      <c r="CK289" s="43"/>
      <c r="CL289" s="43"/>
      <c r="CM289" s="43"/>
      <c r="CN289" s="43"/>
      <c r="CO289" s="43"/>
      <c r="CP289" s="43"/>
      <c r="CQ289" s="43"/>
      <c r="CR289" s="43"/>
      <c r="CS289" s="43"/>
      <c r="CT289" s="43"/>
      <c r="CU289" s="43"/>
      <c r="CV289" s="43"/>
      <c r="CW289" s="43"/>
      <c r="CX289" s="43"/>
      <c r="CY289" s="43"/>
      <c r="CZ289" s="43"/>
      <c r="DA289" s="320"/>
      <c r="DB289" s="320"/>
      <c r="DC289" s="43"/>
      <c r="DD289" s="377"/>
      <c r="DE289" s="43"/>
      <c r="DF289" s="43"/>
      <c r="DG289" s="43"/>
      <c r="DH289" s="43"/>
      <c r="DI289" s="43"/>
      <c r="DJ289" s="43"/>
      <c r="DK289" s="43"/>
      <c r="DL289" s="43"/>
      <c r="DM289" s="43"/>
      <c r="DN289" s="43"/>
      <c r="DO289" s="43"/>
      <c r="DP289" s="43"/>
      <c r="DQ289" s="43"/>
      <c r="DR289" s="43"/>
      <c r="DS289" s="43"/>
      <c r="DT289" s="43"/>
      <c r="DU289" s="43"/>
      <c r="DV289" s="43"/>
      <c r="DW289" s="43"/>
      <c r="DX289" s="43"/>
      <c r="DY289" s="43"/>
      <c r="DZ289" s="43"/>
      <c r="EA289" s="331"/>
      <c r="EB289" s="331"/>
      <c r="EC289" s="378"/>
      <c r="ED289" s="344"/>
      <c r="EE289" s="331"/>
      <c r="EF289" s="331"/>
      <c r="EG289" s="43"/>
    </row>
    <row r="290" spans="1:137" ht="15.75">
      <c r="A290" s="68" t="s">
        <v>429</v>
      </c>
      <c r="B290" s="198" t="s">
        <v>1295</v>
      </c>
      <c r="C290" s="68" t="s">
        <v>642</v>
      </c>
      <c r="D290" s="199">
        <v>50</v>
      </c>
      <c r="E290" s="247">
        <v>100</v>
      </c>
      <c r="F290" s="199">
        <v>100</v>
      </c>
      <c r="G290" s="198" t="s">
        <v>1332</v>
      </c>
      <c r="H290" s="440" t="s">
        <v>1332</v>
      </c>
      <c r="I290" s="574" t="s">
        <v>1332</v>
      </c>
      <c r="J290" s="317" t="s">
        <v>1332</v>
      </c>
      <c r="K290" s="1077">
        <v>100</v>
      </c>
      <c r="L290" s="1077" t="s">
        <v>1332</v>
      </c>
      <c r="M290" s="1077">
        <v>0</v>
      </c>
      <c r="N290" s="1077">
        <v>1</v>
      </c>
      <c r="O290" s="1077">
        <v>1</v>
      </c>
      <c r="P290" s="1077">
        <v>0</v>
      </c>
      <c r="Q290" s="1077">
        <v>1</v>
      </c>
      <c r="R290" s="1077">
        <v>0</v>
      </c>
      <c r="S290" s="1077">
        <v>0</v>
      </c>
      <c r="T290" s="1077">
        <v>0</v>
      </c>
      <c r="U290" s="1077">
        <v>0</v>
      </c>
      <c r="V290" s="1077">
        <v>0</v>
      </c>
      <c r="W290" s="1077">
        <v>0</v>
      </c>
      <c r="X290" s="1077">
        <v>0</v>
      </c>
      <c r="Y290" s="1077">
        <v>0</v>
      </c>
      <c r="Z290" s="1077">
        <v>0</v>
      </c>
      <c r="AA290" s="1077">
        <v>0</v>
      </c>
      <c r="AB290" s="1077">
        <v>0</v>
      </c>
      <c r="AC290" s="1077">
        <v>0</v>
      </c>
      <c r="AD290" s="1077">
        <v>0</v>
      </c>
      <c r="AE290" s="1077">
        <v>0</v>
      </c>
      <c r="AF290" s="1077">
        <v>0</v>
      </c>
      <c r="AG290" s="1077">
        <v>0</v>
      </c>
      <c r="AH290" s="1077">
        <v>0</v>
      </c>
      <c r="AI290" s="1077">
        <v>0</v>
      </c>
      <c r="AJ290" s="1077">
        <v>0</v>
      </c>
      <c r="AK290" s="1077">
        <v>0</v>
      </c>
      <c r="AL290" s="1077">
        <v>0</v>
      </c>
      <c r="AM290" s="1077">
        <v>0</v>
      </c>
      <c r="AN290" s="1077">
        <v>0</v>
      </c>
      <c r="AO290" s="1077">
        <v>0</v>
      </c>
      <c r="AP290" s="1077">
        <v>0</v>
      </c>
      <c r="AQ290" s="1077">
        <v>0</v>
      </c>
      <c r="AR290" s="1077">
        <v>0</v>
      </c>
      <c r="AS290" s="1077">
        <v>0</v>
      </c>
      <c r="AT290" s="1077">
        <v>0</v>
      </c>
      <c r="AU290" s="1077">
        <v>0</v>
      </c>
      <c r="AV290" s="1077">
        <v>0</v>
      </c>
      <c r="AW290" s="1077">
        <v>0</v>
      </c>
      <c r="AX290" s="1077">
        <v>0</v>
      </c>
      <c r="AY290" s="1077" t="s">
        <v>1333</v>
      </c>
      <c r="AZ290" s="1077" t="s">
        <v>1333</v>
      </c>
      <c r="BA290" s="1077" t="s">
        <v>1333</v>
      </c>
      <c r="BB290" s="1077" t="s">
        <v>1333</v>
      </c>
      <c r="BC290" s="1077">
        <v>0</v>
      </c>
      <c r="BD290" s="1077">
        <v>0</v>
      </c>
      <c r="BE290" s="1077">
        <v>0</v>
      </c>
      <c r="BF290" s="1077">
        <v>0</v>
      </c>
      <c r="BG290" s="201" t="s">
        <v>429</v>
      </c>
      <c r="BH290" s="201" t="s">
        <v>642</v>
      </c>
      <c r="BI290" s="93" t="s">
        <v>729</v>
      </c>
      <c r="BJ290" s="364">
        <v>105</v>
      </c>
      <c r="BK290" s="441" t="s">
        <v>882</v>
      </c>
      <c r="BL290" s="1554"/>
      <c r="BM290" s="369" t="s">
        <v>792</v>
      </c>
      <c r="BN290" s="375"/>
      <c r="BO290" s="375"/>
      <c r="BP290" s="375"/>
      <c r="BQ290" s="375"/>
      <c r="BR290" s="375"/>
      <c r="BS290" s="375"/>
      <c r="BT290" s="375"/>
      <c r="BU290" s="375"/>
      <c r="BV290" s="375"/>
      <c r="BW290" s="375"/>
      <c r="BX290" s="375"/>
      <c r="BY290" s="375"/>
      <c r="BZ290" s="375"/>
      <c r="CA290" s="375"/>
      <c r="CB290" s="375"/>
      <c r="CC290" s="376"/>
      <c r="CD290" s="376"/>
      <c r="CE290" s="43"/>
      <c r="CF290" s="43"/>
      <c r="CG290" s="43"/>
      <c r="CH290" s="43"/>
      <c r="CI290" s="43"/>
      <c r="CJ290" s="43"/>
      <c r="CK290" s="43"/>
      <c r="CL290" s="43"/>
      <c r="CM290" s="43"/>
      <c r="CN290" s="43"/>
      <c r="CO290" s="43"/>
      <c r="CP290" s="43"/>
      <c r="CQ290" s="43"/>
      <c r="CR290" s="43"/>
      <c r="CS290" s="43"/>
      <c r="CT290" s="43"/>
      <c r="CU290" s="43"/>
      <c r="CV290" s="43"/>
      <c r="CW290" s="43"/>
      <c r="CX290" s="43"/>
      <c r="CY290" s="43"/>
      <c r="CZ290" s="43"/>
      <c r="DA290" s="320"/>
      <c r="DB290" s="320"/>
      <c r="DC290" s="43"/>
      <c r="DD290" s="377"/>
      <c r="DE290" s="43"/>
      <c r="DF290" s="43"/>
      <c r="DG290" s="43"/>
      <c r="DH290" s="43"/>
      <c r="DI290" s="43"/>
      <c r="DJ290" s="43"/>
      <c r="DK290" s="43"/>
      <c r="DL290" s="43"/>
      <c r="DM290" s="43"/>
      <c r="DN290" s="43"/>
      <c r="DO290" s="43"/>
      <c r="DP290" s="43"/>
      <c r="DQ290" s="43"/>
      <c r="DR290" s="43"/>
      <c r="DS290" s="43"/>
      <c r="DT290" s="43"/>
      <c r="DU290" s="43"/>
      <c r="DV290" s="43"/>
      <c r="DW290" s="43"/>
      <c r="DX290" s="43"/>
      <c r="DY290" s="43"/>
      <c r="DZ290" s="43"/>
      <c r="EA290" s="331"/>
      <c r="EB290" s="331"/>
      <c r="EC290" s="378"/>
      <c r="ED290" s="344"/>
      <c r="EE290" s="331"/>
      <c r="EF290" s="331"/>
      <c r="EG290" s="43"/>
    </row>
    <row r="291" spans="1:137" ht="15.75">
      <c r="A291" s="68" t="s">
        <v>164</v>
      </c>
      <c r="B291" s="198" t="s">
        <v>1295</v>
      </c>
      <c r="C291" s="68" t="s">
        <v>602</v>
      </c>
      <c r="D291" s="199">
        <v>20</v>
      </c>
      <c r="E291" s="247">
        <v>100</v>
      </c>
      <c r="F291" s="199">
        <v>100</v>
      </c>
      <c r="G291" s="198" t="s">
        <v>1332</v>
      </c>
      <c r="H291" s="440" t="s">
        <v>1332</v>
      </c>
      <c r="I291" s="575">
        <v>66.67</v>
      </c>
      <c r="J291" s="317" t="s">
        <v>1332</v>
      </c>
      <c r="K291" s="1077">
        <v>100</v>
      </c>
      <c r="L291" s="1077" t="s">
        <v>1332</v>
      </c>
      <c r="M291" s="1077">
        <v>0</v>
      </c>
      <c r="N291" s="1077">
        <v>7</v>
      </c>
      <c r="O291" s="1077">
        <v>7</v>
      </c>
      <c r="P291" s="1077">
        <v>0</v>
      </c>
      <c r="Q291" s="1077">
        <v>7</v>
      </c>
      <c r="R291" s="1077">
        <v>0</v>
      </c>
      <c r="S291" s="1077">
        <v>0</v>
      </c>
      <c r="T291" s="1077">
        <v>0</v>
      </c>
      <c r="U291" s="1077">
        <v>0</v>
      </c>
      <c r="V291" s="1077">
        <v>0</v>
      </c>
      <c r="W291" s="1077">
        <v>0</v>
      </c>
      <c r="X291" s="1077">
        <v>0</v>
      </c>
      <c r="Y291" s="1077">
        <v>0</v>
      </c>
      <c r="Z291" s="1077">
        <v>0</v>
      </c>
      <c r="AA291" s="1077">
        <v>0</v>
      </c>
      <c r="AB291" s="1077">
        <v>0</v>
      </c>
      <c r="AC291" s="1077">
        <v>0</v>
      </c>
      <c r="AD291" s="1077">
        <v>0</v>
      </c>
      <c r="AE291" s="1077">
        <v>0</v>
      </c>
      <c r="AF291" s="1077">
        <v>0</v>
      </c>
      <c r="AG291" s="1077">
        <v>0</v>
      </c>
      <c r="AH291" s="1077">
        <v>0</v>
      </c>
      <c r="AI291" s="1077">
        <v>0</v>
      </c>
      <c r="AJ291" s="1077">
        <v>0</v>
      </c>
      <c r="AK291" s="1077">
        <v>0</v>
      </c>
      <c r="AL291" s="1077">
        <v>0</v>
      </c>
      <c r="AM291" s="1077">
        <v>0</v>
      </c>
      <c r="AN291" s="1077">
        <v>0</v>
      </c>
      <c r="AO291" s="1077">
        <v>0</v>
      </c>
      <c r="AP291" s="1077">
        <v>0</v>
      </c>
      <c r="AQ291" s="1077">
        <v>0</v>
      </c>
      <c r="AR291" s="1077">
        <v>0</v>
      </c>
      <c r="AS291" s="1077">
        <v>0</v>
      </c>
      <c r="AT291" s="1077">
        <v>0</v>
      </c>
      <c r="AU291" s="1077">
        <v>0</v>
      </c>
      <c r="AV291" s="1077">
        <v>0</v>
      </c>
      <c r="AW291" s="1077">
        <v>0</v>
      </c>
      <c r="AX291" s="1077">
        <v>0</v>
      </c>
      <c r="AY291" s="1077" t="s">
        <v>1333</v>
      </c>
      <c r="AZ291" s="1077" t="s">
        <v>1333</v>
      </c>
      <c r="BA291" s="1077" t="s">
        <v>1333</v>
      </c>
      <c r="BB291" s="1077" t="s">
        <v>1333</v>
      </c>
      <c r="BC291" s="1077">
        <v>0</v>
      </c>
      <c r="BD291" s="1077">
        <v>0</v>
      </c>
      <c r="BE291" s="1077">
        <v>0</v>
      </c>
      <c r="BF291" s="1077">
        <v>0</v>
      </c>
      <c r="BG291" s="201" t="s">
        <v>164</v>
      </c>
      <c r="BH291" s="201" t="s">
        <v>602</v>
      </c>
      <c r="BI291" s="93" t="s">
        <v>729</v>
      </c>
      <c r="BJ291" s="364">
        <v>105</v>
      </c>
      <c r="BK291" s="441" t="s">
        <v>1181</v>
      </c>
      <c r="BL291" s="1554"/>
      <c r="BM291" s="369" t="s">
        <v>792</v>
      </c>
      <c r="BN291" s="375"/>
      <c r="BO291" s="375"/>
      <c r="BP291" s="375"/>
      <c r="BQ291" s="375"/>
      <c r="BR291" s="375"/>
      <c r="BS291" s="375"/>
      <c r="BT291" s="375"/>
      <c r="BU291" s="375"/>
      <c r="BV291" s="375"/>
      <c r="BW291" s="375"/>
      <c r="BX291" s="375"/>
      <c r="BY291" s="375"/>
      <c r="BZ291" s="375"/>
      <c r="CA291" s="375"/>
      <c r="CB291" s="375"/>
      <c r="CC291" s="376"/>
      <c r="CD291" s="376"/>
      <c r="CE291" s="43"/>
      <c r="CF291" s="43"/>
      <c r="CG291" s="43"/>
      <c r="CH291" s="43"/>
      <c r="CI291" s="43"/>
      <c r="CJ291" s="43"/>
      <c r="CK291" s="43"/>
      <c r="CL291" s="43"/>
      <c r="CM291" s="43"/>
      <c r="CN291" s="43"/>
      <c r="CO291" s="43"/>
      <c r="CP291" s="43"/>
      <c r="CQ291" s="43"/>
      <c r="CR291" s="43"/>
      <c r="CS291" s="43"/>
      <c r="CT291" s="43"/>
      <c r="CU291" s="43"/>
      <c r="CV291" s="43"/>
      <c r="CW291" s="43"/>
      <c r="CX291" s="43"/>
      <c r="CY291" s="43"/>
      <c r="CZ291" s="43"/>
      <c r="DA291" s="320"/>
      <c r="DB291" s="320"/>
      <c r="DC291" s="43"/>
      <c r="DD291" s="377"/>
      <c r="DE291" s="43"/>
      <c r="DF291" s="43"/>
      <c r="DG291" s="43"/>
      <c r="DH291" s="43"/>
      <c r="DI291" s="43"/>
      <c r="DJ291" s="43"/>
      <c r="DK291" s="43"/>
      <c r="DL291" s="43"/>
      <c r="DM291" s="43"/>
      <c r="DN291" s="43"/>
      <c r="DO291" s="43"/>
      <c r="DP291" s="43"/>
      <c r="DQ291" s="43"/>
      <c r="DR291" s="43"/>
      <c r="DS291" s="43"/>
      <c r="DT291" s="43"/>
      <c r="DU291" s="43"/>
      <c r="DV291" s="43"/>
      <c r="DW291" s="43"/>
      <c r="DX291" s="43"/>
      <c r="DY291" s="43"/>
      <c r="DZ291" s="43"/>
      <c r="EA291" s="331"/>
      <c r="EB291" s="331"/>
      <c r="EC291" s="378"/>
      <c r="ED291" s="344"/>
      <c r="EE291" s="331"/>
      <c r="EF291" s="331"/>
      <c r="EG291" s="43"/>
    </row>
    <row r="292" spans="1:137" ht="15.75">
      <c r="A292" s="68" t="s">
        <v>192</v>
      </c>
      <c r="B292" s="198" t="s">
        <v>1295</v>
      </c>
      <c r="C292" s="68" t="s">
        <v>775</v>
      </c>
      <c r="D292" s="199">
        <v>52.94</v>
      </c>
      <c r="E292" s="373">
        <v>100</v>
      </c>
      <c r="F292" s="199">
        <v>100</v>
      </c>
      <c r="G292" s="198" t="s">
        <v>1332</v>
      </c>
      <c r="H292" s="440" t="s">
        <v>1332</v>
      </c>
      <c r="I292" s="574" t="s">
        <v>1332</v>
      </c>
      <c r="J292" s="317" t="s">
        <v>1332</v>
      </c>
      <c r="K292" s="1077">
        <v>100</v>
      </c>
      <c r="L292" s="1077" t="s">
        <v>1332</v>
      </c>
      <c r="M292" s="1077">
        <v>1</v>
      </c>
      <c r="N292" s="1077">
        <v>17</v>
      </c>
      <c r="O292" s="1077">
        <v>14</v>
      </c>
      <c r="P292" s="1077">
        <v>2</v>
      </c>
      <c r="Q292" s="1077">
        <v>16</v>
      </c>
      <c r="R292" s="1077">
        <v>0</v>
      </c>
      <c r="S292" s="1077">
        <v>0</v>
      </c>
      <c r="T292" s="1077">
        <v>0</v>
      </c>
      <c r="U292" s="1077">
        <v>1</v>
      </c>
      <c r="V292" s="1077">
        <v>0</v>
      </c>
      <c r="W292" s="1077">
        <v>0</v>
      </c>
      <c r="X292" s="1077">
        <v>0</v>
      </c>
      <c r="Y292" s="1077">
        <v>0</v>
      </c>
      <c r="Z292" s="1077">
        <v>0</v>
      </c>
      <c r="AA292" s="1077">
        <v>0</v>
      </c>
      <c r="AB292" s="1077">
        <v>0</v>
      </c>
      <c r="AC292" s="1077">
        <v>0</v>
      </c>
      <c r="AD292" s="1077">
        <v>0</v>
      </c>
      <c r="AE292" s="1077">
        <v>0</v>
      </c>
      <c r="AF292" s="1077">
        <v>0</v>
      </c>
      <c r="AG292" s="1077">
        <v>0</v>
      </c>
      <c r="AH292" s="1077">
        <v>0</v>
      </c>
      <c r="AI292" s="1077">
        <v>0</v>
      </c>
      <c r="AJ292" s="1077">
        <v>0</v>
      </c>
      <c r="AK292" s="1077">
        <v>0</v>
      </c>
      <c r="AL292" s="1077">
        <v>0</v>
      </c>
      <c r="AM292" s="1077">
        <v>0</v>
      </c>
      <c r="AN292" s="1077">
        <v>0</v>
      </c>
      <c r="AO292" s="1077">
        <v>0</v>
      </c>
      <c r="AP292" s="1077">
        <v>0</v>
      </c>
      <c r="AQ292" s="1077">
        <v>0</v>
      </c>
      <c r="AR292" s="1077">
        <v>0</v>
      </c>
      <c r="AS292" s="1077">
        <v>0</v>
      </c>
      <c r="AT292" s="1077">
        <v>0</v>
      </c>
      <c r="AU292" s="1077">
        <v>0</v>
      </c>
      <c r="AV292" s="1077">
        <v>0</v>
      </c>
      <c r="AW292" s="1077">
        <v>0</v>
      </c>
      <c r="AX292" s="1077">
        <v>0</v>
      </c>
      <c r="AY292" s="1077" t="s">
        <v>1333</v>
      </c>
      <c r="AZ292" s="1077" t="s">
        <v>1333</v>
      </c>
      <c r="BA292" s="1077" t="s">
        <v>1333</v>
      </c>
      <c r="BB292" s="1077" t="s">
        <v>1333</v>
      </c>
      <c r="BC292" s="1077">
        <v>0</v>
      </c>
      <c r="BD292" s="1077">
        <v>1</v>
      </c>
      <c r="BE292" s="1077">
        <v>0</v>
      </c>
      <c r="BF292" s="1077">
        <v>0</v>
      </c>
      <c r="BG292" s="201" t="s">
        <v>192</v>
      </c>
      <c r="BH292" s="201" t="s">
        <v>775</v>
      </c>
      <c r="BI292" s="93" t="s">
        <v>729</v>
      </c>
      <c r="BJ292" s="364">
        <v>105</v>
      </c>
      <c r="BK292" s="441" t="s">
        <v>1181</v>
      </c>
      <c r="BL292" s="1554"/>
      <c r="BM292" s="369" t="s">
        <v>792</v>
      </c>
      <c r="BN292" s="375"/>
      <c r="BO292" s="375"/>
      <c r="BP292" s="375"/>
      <c r="BQ292" s="375"/>
      <c r="BR292" s="375"/>
      <c r="BS292" s="375"/>
      <c r="BT292" s="375"/>
      <c r="BU292" s="375"/>
      <c r="BV292" s="375"/>
      <c r="BW292" s="375"/>
      <c r="BX292" s="375"/>
      <c r="BY292" s="375"/>
      <c r="BZ292" s="375"/>
      <c r="CA292" s="375"/>
      <c r="CB292" s="375"/>
      <c r="CC292" s="376"/>
      <c r="CD292" s="376"/>
      <c r="CE292" s="43"/>
      <c r="CF292" s="43"/>
      <c r="CG292" s="43"/>
      <c r="CH292" s="43"/>
      <c r="CI292" s="43"/>
      <c r="CJ292" s="43"/>
      <c r="CK292" s="43"/>
      <c r="CL292" s="43"/>
      <c r="CM292" s="43"/>
      <c r="CN292" s="43"/>
      <c r="CO292" s="43"/>
      <c r="CP292" s="43"/>
      <c r="CQ292" s="43"/>
      <c r="CR292" s="43"/>
      <c r="CS292" s="43"/>
      <c r="CT292" s="43"/>
      <c r="CU292" s="43"/>
      <c r="CV292" s="43"/>
      <c r="CW292" s="43"/>
      <c r="CX292" s="43"/>
      <c r="CY292" s="43"/>
      <c r="CZ292" s="43"/>
      <c r="DA292" s="320"/>
      <c r="DB292" s="320"/>
      <c r="DC292" s="43"/>
      <c r="DD292" s="377"/>
      <c r="DE292" s="43"/>
      <c r="DF292" s="43"/>
      <c r="DG292" s="43"/>
      <c r="DH292" s="43"/>
      <c r="DI292" s="43"/>
      <c r="DJ292" s="43"/>
      <c r="DK292" s="43"/>
      <c r="DL292" s="43"/>
      <c r="DM292" s="43"/>
      <c r="DN292" s="43"/>
      <c r="DO292" s="43"/>
      <c r="DP292" s="43"/>
      <c r="DQ292" s="43"/>
      <c r="DR292" s="43"/>
      <c r="DS292" s="43"/>
      <c r="DT292" s="43"/>
      <c r="DU292" s="43"/>
      <c r="DV292" s="43"/>
      <c r="DW292" s="43"/>
      <c r="DX292" s="43"/>
      <c r="DY292" s="43"/>
      <c r="DZ292" s="43"/>
      <c r="EA292" s="331"/>
      <c r="EB292" s="331"/>
      <c r="EC292" s="378"/>
      <c r="ED292" s="344"/>
      <c r="EE292" s="331"/>
      <c r="EF292" s="331"/>
      <c r="EG292" s="43"/>
    </row>
    <row r="293" spans="1:137" ht="15.75">
      <c r="A293" s="68" t="s">
        <v>210</v>
      </c>
      <c r="B293" s="198" t="s">
        <v>1295</v>
      </c>
      <c r="C293" s="68" t="s">
        <v>784</v>
      </c>
      <c r="D293" s="199">
        <v>25</v>
      </c>
      <c r="E293" s="247">
        <v>100</v>
      </c>
      <c r="F293" s="199">
        <v>80</v>
      </c>
      <c r="G293" s="198" t="s">
        <v>1332</v>
      </c>
      <c r="H293" s="440" t="s">
        <v>1605</v>
      </c>
      <c r="I293" s="574" t="s">
        <v>1332</v>
      </c>
      <c r="J293" s="317" t="s">
        <v>1332</v>
      </c>
      <c r="K293" s="1077">
        <v>91.67</v>
      </c>
      <c r="L293" s="1077" t="s">
        <v>1332</v>
      </c>
      <c r="M293" s="1077">
        <v>0</v>
      </c>
      <c r="N293" s="1077">
        <v>19</v>
      </c>
      <c r="O293" s="1077">
        <v>6</v>
      </c>
      <c r="P293" s="1077">
        <v>13</v>
      </c>
      <c r="Q293" s="1077">
        <v>19</v>
      </c>
      <c r="R293" s="1077">
        <v>0</v>
      </c>
      <c r="S293" s="1077">
        <v>0</v>
      </c>
      <c r="T293" s="1077">
        <v>0</v>
      </c>
      <c r="U293" s="1077">
        <v>0</v>
      </c>
      <c r="V293" s="1077">
        <v>0</v>
      </c>
      <c r="W293" s="1077">
        <v>0</v>
      </c>
      <c r="X293" s="1077">
        <v>0</v>
      </c>
      <c r="Y293" s="1077">
        <v>0</v>
      </c>
      <c r="Z293" s="1077">
        <v>0</v>
      </c>
      <c r="AA293" s="1077">
        <v>0</v>
      </c>
      <c r="AB293" s="1077">
        <v>0</v>
      </c>
      <c r="AC293" s="1077">
        <v>0</v>
      </c>
      <c r="AD293" s="1077">
        <v>0</v>
      </c>
      <c r="AE293" s="1077">
        <v>0</v>
      </c>
      <c r="AF293" s="1077">
        <v>0</v>
      </c>
      <c r="AG293" s="1077">
        <v>0</v>
      </c>
      <c r="AH293" s="1077">
        <v>0</v>
      </c>
      <c r="AI293" s="1077">
        <v>0</v>
      </c>
      <c r="AJ293" s="1077">
        <v>0</v>
      </c>
      <c r="AK293" s="1077">
        <v>0</v>
      </c>
      <c r="AL293" s="1077">
        <v>0</v>
      </c>
      <c r="AM293" s="1077">
        <v>0</v>
      </c>
      <c r="AN293" s="1077">
        <v>0</v>
      </c>
      <c r="AO293" s="1077">
        <v>0</v>
      </c>
      <c r="AP293" s="1077">
        <v>0</v>
      </c>
      <c r="AQ293" s="1077">
        <v>0</v>
      </c>
      <c r="AR293" s="1077">
        <v>0</v>
      </c>
      <c r="AS293" s="1077">
        <v>0</v>
      </c>
      <c r="AT293" s="1077">
        <v>0</v>
      </c>
      <c r="AU293" s="1077">
        <v>0</v>
      </c>
      <c r="AV293" s="1077">
        <v>0</v>
      </c>
      <c r="AW293" s="1077">
        <v>0</v>
      </c>
      <c r="AX293" s="1077">
        <v>0</v>
      </c>
      <c r="AY293" s="1077" t="s">
        <v>1333</v>
      </c>
      <c r="AZ293" s="1077" t="s">
        <v>1333</v>
      </c>
      <c r="BA293" s="1077" t="s">
        <v>1333</v>
      </c>
      <c r="BB293" s="1077" t="s">
        <v>1333</v>
      </c>
      <c r="BC293" s="1077">
        <v>0</v>
      </c>
      <c r="BD293" s="1077">
        <v>0</v>
      </c>
      <c r="BE293" s="1077">
        <v>0</v>
      </c>
      <c r="BF293" s="1077">
        <v>0</v>
      </c>
      <c r="BG293" s="201" t="s">
        <v>210</v>
      </c>
      <c r="BH293" s="201" t="s">
        <v>784</v>
      </c>
      <c r="BI293" s="93" t="s">
        <v>729</v>
      </c>
      <c r="BJ293" s="364">
        <v>105</v>
      </c>
      <c r="BK293" s="441" t="s">
        <v>1181</v>
      </c>
      <c r="BL293" s="1554"/>
      <c r="BM293" s="369" t="s">
        <v>792</v>
      </c>
      <c r="BN293" s="375"/>
      <c r="BO293" s="375"/>
      <c r="BP293" s="375"/>
      <c r="BQ293" s="375"/>
      <c r="BR293" s="375"/>
      <c r="BS293" s="375"/>
      <c r="BT293" s="375"/>
      <c r="BU293" s="375"/>
      <c r="BV293" s="375"/>
      <c r="BW293" s="375"/>
      <c r="BX293" s="375"/>
      <c r="BY293" s="375"/>
      <c r="BZ293" s="375"/>
      <c r="CA293" s="375"/>
      <c r="CB293" s="375"/>
      <c r="CC293" s="376"/>
      <c r="CD293" s="376"/>
      <c r="CE293" s="43"/>
      <c r="CF293" s="43"/>
      <c r="CG293" s="43"/>
      <c r="CH293" s="43"/>
      <c r="CI293" s="43"/>
      <c r="CJ293" s="43"/>
      <c r="CK293" s="43"/>
      <c r="CL293" s="43"/>
      <c r="CM293" s="43"/>
      <c r="CN293" s="43"/>
      <c r="CO293" s="43"/>
      <c r="CP293" s="43"/>
      <c r="CQ293" s="43"/>
      <c r="CR293" s="43"/>
      <c r="CS293" s="43"/>
      <c r="CT293" s="43"/>
      <c r="CU293" s="43"/>
      <c r="CV293" s="43"/>
      <c r="CW293" s="43"/>
      <c r="CX293" s="43"/>
      <c r="CY293" s="43"/>
      <c r="CZ293" s="43"/>
      <c r="DA293" s="320"/>
      <c r="DB293" s="320"/>
      <c r="DC293" s="43"/>
      <c r="DD293" s="377"/>
      <c r="DE293" s="43"/>
      <c r="DF293" s="43"/>
      <c r="DG293" s="43"/>
      <c r="DH293" s="43"/>
      <c r="DI293" s="43"/>
      <c r="DJ293" s="43"/>
      <c r="DK293" s="43"/>
      <c r="DL293" s="43"/>
      <c r="DM293" s="43"/>
      <c r="DN293" s="43"/>
      <c r="DO293" s="43"/>
      <c r="DP293" s="43"/>
      <c r="DQ293" s="43"/>
      <c r="DR293" s="43"/>
      <c r="DS293" s="43"/>
      <c r="DT293" s="43"/>
      <c r="DU293" s="43"/>
      <c r="DV293" s="43"/>
      <c r="DW293" s="43"/>
      <c r="DX293" s="43"/>
      <c r="DY293" s="43"/>
      <c r="DZ293" s="43"/>
      <c r="EA293" s="331"/>
      <c r="EB293" s="331"/>
      <c r="EC293" s="378"/>
      <c r="ED293" s="344"/>
      <c r="EE293" s="331"/>
      <c r="EF293" s="331"/>
      <c r="EG293" s="43"/>
    </row>
    <row r="294" spans="1:137" ht="15.75">
      <c r="A294" s="68" t="s">
        <v>388</v>
      </c>
      <c r="B294" s="198" t="s">
        <v>1295</v>
      </c>
      <c r="C294" s="68" t="s">
        <v>610</v>
      </c>
      <c r="D294" s="199">
        <v>0</v>
      </c>
      <c r="E294" s="203" t="s">
        <v>1190</v>
      </c>
      <c r="F294" s="199">
        <v>66.67</v>
      </c>
      <c r="G294" s="198" t="s">
        <v>1332</v>
      </c>
      <c r="H294" s="440" t="s">
        <v>1332</v>
      </c>
      <c r="I294" s="574" t="s">
        <v>1332</v>
      </c>
      <c r="J294" s="317" t="s">
        <v>1332</v>
      </c>
      <c r="K294" s="1077">
        <v>100</v>
      </c>
      <c r="L294" s="1077" t="s">
        <v>1332</v>
      </c>
      <c r="M294" s="1077">
        <v>5</v>
      </c>
      <c r="N294" s="1077">
        <v>3</v>
      </c>
      <c r="O294" s="1077">
        <v>3</v>
      </c>
      <c r="P294" s="1077">
        <v>0</v>
      </c>
      <c r="Q294" s="1077">
        <v>3</v>
      </c>
      <c r="R294" s="1077">
        <v>0</v>
      </c>
      <c r="S294" s="1077">
        <v>0</v>
      </c>
      <c r="T294" s="1077">
        <v>0</v>
      </c>
      <c r="U294" s="1077">
        <v>0</v>
      </c>
      <c r="V294" s="1077">
        <v>0</v>
      </c>
      <c r="W294" s="1077">
        <v>0</v>
      </c>
      <c r="X294" s="1077">
        <v>0</v>
      </c>
      <c r="Y294" s="1077">
        <v>0</v>
      </c>
      <c r="Z294" s="1077">
        <v>0</v>
      </c>
      <c r="AA294" s="1077">
        <v>0</v>
      </c>
      <c r="AB294" s="1077">
        <v>0</v>
      </c>
      <c r="AC294" s="1077">
        <v>0</v>
      </c>
      <c r="AD294" s="1077">
        <v>0</v>
      </c>
      <c r="AE294" s="1077">
        <v>0</v>
      </c>
      <c r="AF294" s="1077">
        <v>0</v>
      </c>
      <c r="AG294" s="1077">
        <v>0</v>
      </c>
      <c r="AH294" s="1077">
        <v>0</v>
      </c>
      <c r="AI294" s="1077">
        <v>0</v>
      </c>
      <c r="AJ294" s="1077">
        <v>0</v>
      </c>
      <c r="AK294" s="1077">
        <v>0</v>
      </c>
      <c r="AL294" s="1077">
        <v>0</v>
      </c>
      <c r="AM294" s="1077">
        <v>0</v>
      </c>
      <c r="AN294" s="1077">
        <v>0</v>
      </c>
      <c r="AO294" s="1077">
        <v>0</v>
      </c>
      <c r="AP294" s="1077">
        <v>0</v>
      </c>
      <c r="AQ294" s="1077">
        <v>0</v>
      </c>
      <c r="AR294" s="1077">
        <v>0</v>
      </c>
      <c r="AS294" s="1077">
        <v>0</v>
      </c>
      <c r="AT294" s="1077">
        <v>0</v>
      </c>
      <c r="AU294" s="1077">
        <v>0</v>
      </c>
      <c r="AV294" s="1077">
        <v>0</v>
      </c>
      <c r="AW294" s="1077">
        <v>0</v>
      </c>
      <c r="AX294" s="1077">
        <v>0</v>
      </c>
      <c r="AY294" s="1077" t="s">
        <v>1333</v>
      </c>
      <c r="AZ294" s="1077" t="s">
        <v>1333</v>
      </c>
      <c r="BA294" s="1077" t="s">
        <v>1333</v>
      </c>
      <c r="BB294" s="1077" t="s">
        <v>1333</v>
      </c>
      <c r="BC294" s="1077">
        <v>0</v>
      </c>
      <c r="BD294" s="1077">
        <v>0</v>
      </c>
      <c r="BE294" s="1077">
        <v>0</v>
      </c>
      <c r="BF294" s="1077">
        <v>0</v>
      </c>
      <c r="BG294" s="201" t="s">
        <v>388</v>
      </c>
      <c r="BH294" s="201" t="s">
        <v>610</v>
      </c>
      <c r="BI294" s="93" t="s">
        <v>729</v>
      </c>
      <c r="BJ294" s="364">
        <v>105</v>
      </c>
      <c r="BK294" s="441" t="s">
        <v>882</v>
      </c>
      <c r="BL294" s="1554"/>
      <c r="BM294" s="369" t="s">
        <v>792</v>
      </c>
      <c r="BN294" s="375"/>
      <c r="BO294" s="375"/>
      <c r="BP294" s="375"/>
      <c r="BQ294" s="375"/>
      <c r="BR294" s="375"/>
      <c r="BS294" s="375"/>
      <c r="BT294" s="375"/>
      <c r="BU294" s="375"/>
      <c r="BV294" s="375"/>
      <c r="BW294" s="375"/>
      <c r="BX294" s="375"/>
      <c r="BY294" s="375"/>
      <c r="BZ294" s="375"/>
      <c r="CA294" s="375"/>
      <c r="CB294" s="375"/>
      <c r="CC294" s="376"/>
      <c r="CD294" s="376"/>
      <c r="CE294" s="43"/>
      <c r="CF294" s="43"/>
      <c r="CG294" s="43"/>
      <c r="CH294" s="43"/>
      <c r="CI294" s="43"/>
      <c r="CJ294" s="43"/>
      <c r="CK294" s="43"/>
      <c r="CL294" s="43"/>
      <c r="CM294" s="43"/>
      <c r="CN294" s="43"/>
      <c r="CO294" s="43"/>
      <c r="CP294" s="43"/>
      <c r="CQ294" s="43"/>
      <c r="CR294" s="43"/>
      <c r="CS294" s="43"/>
      <c r="CT294" s="43"/>
      <c r="CU294" s="43"/>
      <c r="CV294" s="43"/>
      <c r="CW294" s="43"/>
      <c r="CX294" s="43"/>
      <c r="CY294" s="43"/>
      <c r="CZ294" s="43"/>
      <c r="DA294" s="320"/>
      <c r="DB294" s="320"/>
      <c r="DC294" s="43"/>
      <c r="DD294" s="379"/>
      <c r="DE294" s="43"/>
      <c r="DF294" s="43"/>
      <c r="DG294" s="43"/>
      <c r="DH294" s="43"/>
      <c r="DI294" s="43"/>
      <c r="DJ294" s="43"/>
      <c r="DK294" s="43"/>
      <c r="DL294" s="43"/>
      <c r="DM294" s="43"/>
      <c r="DN294" s="43"/>
      <c r="DO294" s="43"/>
      <c r="DP294" s="43"/>
      <c r="DQ294" s="43"/>
      <c r="DR294" s="43"/>
      <c r="DS294" s="43"/>
      <c r="DT294" s="43"/>
      <c r="DU294" s="43"/>
      <c r="DV294" s="43"/>
      <c r="DW294" s="43"/>
      <c r="DX294" s="43"/>
      <c r="DY294" s="43"/>
      <c r="DZ294" s="43"/>
      <c r="EA294" s="331"/>
      <c r="EB294" s="331"/>
      <c r="EC294" s="378"/>
      <c r="ED294" s="344"/>
      <c r="EE294" s="331"/>
      <c r="EF294" s="331"/>
      <c r="EG294" s="43"/>
    </row>
    <row r="295" spans="1:137" ht="15.75">
      <c r="A295" s="68" t="s">
        <v>166</v>
      </c>
      <c r="B295" s="198" t="s">
        <v>1295</v>
      </c>
      <c r="C295" s="68" t="s">
        <v>603</v>
      </c>
      <c r="D295" s="199">
        <v>100</v>
      </c>
      <c r="E295" s="203">
        <v>100</v>
      </c>
      <c r="F295" s="250">
        <v>100</v>
      </c>
      <c r="G295" s="321" t="s">
        <v>1332</v>
      </c>
      <c r="H295" s="440" t="s">
        <v>1332</v>
      </c>
      <c r="I295" s="575">
        <v>83.33</v>
      </c>
      <c r="J295" s="317" t="s">
        <v>1332</v>
      </c>
      <c r="K295" s="1077">
        <v>100</v>
      </c>
      <c r="L295" s="1077" t="s">
        <v>1332</v>
      </c>
      <c r="M295" s="1077">
        <v>0</v>
      </c>
      <c r="N295" s="1077">
        <v>7</v>
      </c>
      <c r="O295" s="1077">
        <v>7</v>
      </c>
      <c r="P295" s="1077">
        <v>0</v>
      </c>
      <c r="Q295" s="1077">
        <v>7</v>
      </c>
      <c r="R295" s="1077">
        <v>0</v>
      </c>
      <c r="S295" s="1077">
        <v>0</v>
      </c>
      <c r="T295" s="1077">
        <v>0</v>
      </c>
      <c r="U295" s="1077">
        <v>0</v>
      </c>
      <c r="V295" s="1077">
        <v>0</v>
      </c>
      <c r="W295" s="1077">
        <v>0</v>
      </c>
      <c r="X295" s="1077">
        <v>0</v>
      </c>
      <c r="Y295" s="1077">
        <v>0</v>
      </c>
      <c r="Z295" s="1077">
        <v>0</v>
      </c>
      <c r="AA295" s="1077">
        <v>0</v>
      </c>
      <c r="AB295" s="1077">
        <v>0</v>
      </c>
      <c r="AC295" s="1077">
        <v>0</v>
      </c>
      <c r="AD295" s="1077">
        <v>0</v>
      </c>
      <c r="AE295" s="1077">
        <v>0</v>
      </c>
      <c r="AF295" s="1077">
        <v>0</v>
      </c>
      <c r="AG295" s="1077">
        <v>0</v>
      </c>
      <c r="AH295" s="1077">
        <v>0</v>
      </c>
      <c r="AI295" s="1077">
        <v>0</v>
      </c>
      <c r="AJ295" s="1077">
        <v>0</v>
      </c>
      <c r="AK295" s="1077">
        <v>0</v>
      </c>
      <c r="AL295" s="1077">
        <v>0</v>
      </c>
      <c r="AM295" s="1077">
        <v>0</v>
      </c>
      <c r="AN295" s="1077">
        <v>0</v>
      </c>
      <c r="AO295" s="1077">
        <v>0</v>
      </c>
      <c r="AP295" s="1077">
        <v>0</v>
      </c>
      <c r="AQ295" s="1077">
        <v>0</v>
      </c>
      <c r="AR295" s="1077">
        <v>0</v>
      </c>
      <c r="AS295" s="1077">
        <v>0</v>
      </c>
      <c r="AT295" s="1077">
        <v>0</v>
      </c>
      <c r="AU295" s="1077">
        <v>0</v>
      </c>
      <c r="AV295" s="1077">
        <v>0</v>
      </c>
      <c r="AW295" s="1077">
        <v>0</v>
      </c>
      <c r="AX295" s="1077">
        <v>0</v>
      </c>
      <c r="AY295" s="1077" t="s">
        <v>1333</v>
      </c>
      <c r="AZ295" s="1077" t="s">
        <v>1333</v>
      </c>
      <c r="BA295" s="1077" t="s">
        <v>1333</v>
      </c>
      <c r="BB295" s="1077" t="s">
        <v>1333</v>
      </c>
      <c r="BC295" s="1077">
        <v>0</v>
      </c>
      <c r="BD295" s="1077">
        <v>0</v>
      </c>
      <c r="BE295" s="1077">
        <v>0</v>
      </c>
      <c r="BF295" s="1077">
        <v>0</v>
      </c>
      <c r="BG295" s="201" t="s">
        <v>166</v>
      </c>
      <c r="BH295" s="201" t="s">
        <v>603</v>
      </c>
      <c r="BI295" s="93" t="s">
        <v>729</v>
      </c>
      <c r="BJ295" s="364">
        <v>105</v>
      </c>
      <c r="BK295" s="441" t="s">
        <v>882</v>
      </c>
      <c r="BL295" s="1554"/>
      <c r="BM295" s="369" t="s">
        <v>792</v>
      </c>
      <c r="BN295" s="375"/>
      <c r="BO295" s="375"/>
      <c r="BP295" s="375"/>
      <c r="BQ295" s="375"/>
      <c r="BR295" s="375"/>
      <c r="BS295" s="375"/>
      <c r="BT295" s="375"/>
      <c r="BU295" s="375"/>
      <c r="BV295" s="375"/>
      <c r="BW295" s="375"/>
      <c r="BX295" s="375"/>
      <c r="BY295" s="375"/>
      <c r="BZ295" s="375"/>
      <c r="CA295" s="375"/>
      <c r="CB295" s="375"/>
      <c r="CC295" s="376"/>
      <c r="CD295" s="376"/>
      <c r="CE295" s="43"/>
      <c r="CF295" s="43"/>
      <c r="CG295" s="43"/>
      <c r="CH295" s="43"/>
      <c r="CI295" s="43"/>
      <c r="CJ295" s="43"/>
      <c r="CK295" s="43"/>
      <c r="CL295" s="43"/>
      <c r="CM295" s="43"/>
      <c r="CN295" s="43"/>
      <c r="CO295" s="43"/>
      <c r="CP295" s="43"/>
      <c r="CQ295" s="43"/>
      <c r="CR295" s="43"/>
      <c r="CS295" s="43"/>
      <c r="CT295" s="43"/>
      <c r="CU295" s="43"/>
      <c r="CV295" s="43"/>
      <c r="CW295" s="43"/>
      <c r="CX295" s="43"/>
      <c r="CY295" s="43"/>
      <c r="CZ295" s="43"/>
      <c r="DA295" s="320"/>
      <c r="DB295" s="320"/>
      <c r="DC295" s="43"/>
      <c r="DD295" s="377"/>
      <c r="DE295" s="43"/>
      <c r="DF295" s="43"/>
      <c r="DG295" s="43"/>
      <c r="DH295" s="43"/>
      <c r="DI295" s="43"/>
      <c r="DJ295" s="43"/>
      <c r="DK295" s="43"/>
      <c r="DL295" s="43"/>
      <c r="DM295" s="43"/>
      <c r="DN295" s="43"/>
      <c r="DO295" s="43"/>
      <c r="DP295" s="43"/>
      <c r="DQ295" s="43"/>
      <c r="DR295" s="43"/>
      <c r="DS295" s="43"/>
      <c r="DT295" s="43"/>
      <c r="DU295" s="43"/>
      <c r="DV295" s="43"/>
      <c r="DW295" s="43"/>
      <c r="DX295" s="43"/>
      <c r="DY295" s="43"/>
      <c r="DZ295" s="43"/>
      <c r="EA295" s="331"/>
      <c r="EB295" s="331"/>
      <c r="EC295" s="378"/>
      <c r="ED295" s="344"/>
      <c r="EE295" s="331"/>
      <c r="EF295" s="331"/>
      <c r="EG295" s="43"/>
    </row>
    <row r="296" spans="1:137" ht="15.75">
      <c r="A296" s="68" t="s">
        <v>347</v>
      </c>
      <c r="B296" s="198" t="s">
        <v>1295</v>
      </c>
      <c r="C296" s="68" t="s">
        <v>348</v>
      </c>
      <c r="D296" s="199" t="s">
        <v>1190</v>
      </c>
      <c r="E296" s="203" t="s">
        <v>1190</v>
      </c>
      <c r="F296" s="199" t="s">
        <v>1190</v>
      </c>
      <c r="G296" s="198" t="s">
        <v>1190</v>
      </c>
      <c r="H296" s="440" t="s">
        <v>1190</v>
      </c>
      <c r="I296" s="574" t="s">
        <v>1972</v>
      </c>
      <c r="J296" s="317" t="s">
        <v>1190</v>
      </c>
      <c r="K296" s="1077">
        <v>100</v>
      </c>
      <c r="L296" s="1077" t="s">
        <v>1332</v>
      </c>
      <c r="M296" s="1077">
        <v>0</v>
      </c>
      <c r="N296" s="1077">
        <v>1</v>
      </c>
      <c r="O296" s="1077">
        <v>1</v>
      </c>
      <c r="P296" s="1077">
        <v>0</v>
      </c>
      <c r="Q296" s="1077">
        <v>1</v>
      </c>
      <c r="R296" s="1077">
        <v>0</v>
      </c>
      <c r="S296" s="1077">
        <v>0</v>
      </c>
      <c r="T296" s="1077">
        <v>0</v>
      </c>
      <c r="U296" s="1077">
        <v>0</v>
      </c>
      <c r="V296" s="1077">
        <v>0</v>
      </c>
      <c r="W296" s="1077">
        <v>0</v>
      </c>
      <c r="X296" s="1077">
        <v>0</v>
      </c>
      <c r="Y296" s="1077">
        <v>0</v>
      </c>
      <c r="Z296" s="1077">
        <v>0</v>
      </c>
      <c r="AA296" s="1077">
        <v>0</v>
      </c>
      <c r="AB296" s="1077">
        <v>0</v>
      </c>
      <c r="AC296" s="1077">
        <v>0</v>
      </c>
      <c r="AD296" s="1077">
        <v>0</v>
      </c>
      <c r="AE296" s="1077">
        <v>0</v>
      </c>
      <c r="AF296" s="1077">
        <v>0</v>
      </c>
      <c r="AG296" s="1077">
        <v>0</v>
      </c>
      <c r="AH296" s="1077">
        <v>0</v>
      </c>
      <c r="AI296" s="1077">
        <v>0</v>
      </c>
      <c r="AJ296" s="1077">
        <v>0</v>
      </c>
      <c r="AK296" s="1077">
        <v>0</v>
      </c>
      <c r="AL296" s="1077">
        <v>0</v>
      </c>
      <c r="AM296" s="1077">
        <v>0</v>
      </c>
      <c r="AN296" s="1077">
        <v>0</v>
      </c>
      <c r="AO296" s="1077">
        <v>0</v>
      </c>
      <c r="AP296" s="1077">
        <v>0</v>
      </c>
      <c r="AQ296" s="1077">
        <v>0</v>
      </c>
      <c r="AR296" s="1077">
        <v>0</v>
      </c>
      <c r="AS296" s="1077">
        <v>0</v>
      </c>
      <c r="AT296" s="1077">
        <v>0</v>
      </c>
      <c r="AU296" s="1077">
        <v>0</v>
      </c>
      <c r="AV296" s="1077">
        <v>0</v>
      </c>
      <c r="AW296" s="1077">
        <v>0</v>
      </c>
      <c r="AX296" s="1077">
        <v>0</v>
      </c>
      <c r="AY296" s="1077" t="s">
        <v>1333</v>
      </c>
      <c r="AZ296" s="1077" t="s">
        <v>1333</v>
      </c>
      <c r="BA296" s="1077" t="s">
        <v>1333</v>
      </c>
      <c r="BB296" s="1077" t="s">
        <v>1333</v>
      </c>
      <c r="BC296" s="1077">
        <v>0</v>
      </c>
      <c r="BD296" s="1077">
        <v>0</v>
      </c>
      <c r="BE296" s="1077">
        <v>0</v>
      </c>
      <c r="BF296" s="1077">
        <v>0</v>
      </c>
      <c r="BG296" s="201" t="s">
        <v>347</v>
      </c>
      <c r="BH296" s="201" t="s">
        <v>815</v>
      </c>
      <c r="BI296" s="93" t="s">
        <v>813</v>
      </c>
      <c r="BJ296" s="364">
        <v>105</v>
      </c>
      <c r="BK296" s="441" t="s">
        <v>882</v>
      </c>
      <c r="BL296" s="1554"/>
      <c r="BM296" s="369" t="s">
        <v>792</v>
      </c>
      <c r="BN296" s="375"/>
      <c r="BO296" s="375"/>
      <c r="BP296" s="375"/>
      <c r="BQ296" s="375"/>
      <c r="BR296" s="375"/>
      <c r="BS296" s="375"/>
      <c r="BT296" s="375"/>
      <c r="BU296" s="375"/>
      <c r="BV296" s="375"/>
      <c r="BW296" s="375"/>
      <c r="BX296" s="375"/>
      <c r="BY296" s="375"/>
      <c r="BZ296" s="375"/>
      <c r="CA296" s="375"/>
      <c r="CB296" s="375"/>
      <c r="CC296" s="376"/>
      <c r="CD296" s="376"/>
      <c r="CE296" s="43"/>
      <c r="CF296" s="43"/>
      <c r="CG296" s="43"/>
      <c r="CH296" s="43"/>
      <c r="CI296" s="43"/>
      <c r="CJ296" s="43"/>
      <c r="CK296" s="43"/>
      <c r="CL296" s="43"/>
      <c r="CM296" s="43"/>
      <c r="CN296" s="43"/>
      <c r="CO296" s="43"/>
      <c r="CP296" s="43"/>
      <c r="CQ296" s="43"/>
      <c r="CR296" s="43"/>
      <c r="CS296" s="43"/>
      <c r="CT296" s="43"/>
      <c r="CU296" s="43"/>
      <c r="CV296" s="43"/>
      <c r="CW296" s="43"/>
      <c r="CX296" s="43"/>
      <c r="CY296" s="43"/>
      <c r="CZ296" s="43"/>
      <c r="DA296" s="320"/>
      <c r="DB296" s="320"/>
      <c r="DC296" s="43"/>
      <c r="DD296" s="377"/>
      <c r="DE296" s="43"/>
      <c r="DF296" s="43"/>
      <c r="DG296" s="43"/>
      <c r="DH296" s="43"/>
      <c r="DI296" s="43"/>
      <c r="DJ296" s="43"/>
      <c r="DK296" s="43"/>
      <c r="DL296" s="43"/>
      <c r="DM296" s="43"/>
      <c r="DN296" s="43"/>
      <c r="DO296" s="43"/>
      <c r="DP296" s="43"/>
      <c r="DQ296" s="43"/>
      <c r="DR296" s="43"/>
      <c r="DS296" s="43"/>
      <c r="DT296" s="43"/>
      <c r="DU296" s="43"/>
      <c r="DV296" s="43"/>
      <c r="DW296" s="43"/>
      <c r="DX296" s="43"/>
      <c r="DY296" s="43"/>
      <c r="DZ296" s="43"/>
      <c r="EA296" s="331"/>
      <c r="EB296" s="331"/>
      <c r="EC296" s="378"/>
      <c r="ED296" s="344"/>
      <c r="EE296" s="331"/>
      <c r="EF296" s="331"/>
      <c r="EG296" s="43"/>
    </row>
    <row r="297" spans="1:137" ht="15.75">
      <c r="A297" s="68" t="s">
        <v>450</v>
      </c>
      <c r="B297" s="198" t="s">
        <v>1295</v>
      </c>
      <c r="C297" s="68" t="s">
        <v>796</v>
      </c>
      <c r="D297" s="199">
        <v>66.67</v>
      </c>
      <c r="E297" s="247">
        <v>100</v>
      </c>
      <c r="F297" s="199">
        <v>100</v>
      </c>
      <c r="G297" s="198" t="s">
        <v>1332</v>
      </c>
      <c r="H297" s="440" t="s">
        <v>1332</v>
      </c>
      <c r="I297" s="574" t="s">
        <v>1332</v>
      </c>
      <c r="J297" s="317" t="s">
        <v>1332</v>
      </c>
      <c r="K297" s="1077">
        <v>100</v>
      </c>
      <c r="L297" s="1077" t="s">
        <v>1332</v>
      </c>
      <c r="M297" s="1077">
        <v>0</v>
      </c>
      <c r="N297" s="1077">
        <v>15</v>
      </c>
      <c r="O297" s="1077">
        <v>9</v>
      </c>
      <c r="P297" s="1077">
        <v>6</v>
      </c>
      <c r="Q297" s="1077">
        <v>15</v>
      </c>
      <c r="R297" s="1077">
        <v>0</v>
      </c>
      <c r="S297" s="1077">
        <v>0</v>
      </c>
      <c r="T297" s="1077">
        <v>0</v>
      </c>
      <c r="U297" s="1077">
        <v>0</v>
      </c>
      <c r="V297" s="1077">
        <v>0</v>
      </c>
      <c r="W297" s="1077">
        <v>0</v>
      </c>
      <c r="X297" s="1077">
        <v>0</v>
      </c>
      <c r="Y297" s="1077">
        <v>0</v>
      </c>
      <c r="Z297" s="1077">
        <v>0</v>
      </c>
      <c r="AA297" s="1077">
        <v>0</v>
      </c>
      <c r="AB297" s="1077">
        <v>0</v>
      </c>
      <c r="AC297" s="1077">
        <v>0</v>
      </c>
      <c r="AD297" s="1077">
        <v>0</v>
      </c>
      <c r="AE297" s="1077">
        <v>0</v>
      </c>
      <c r="AF297" s="1077">
        <v>0</v>
      </c>
      <c r="AG297" s="1077">
        <v>0</v>
      </c>
      <c r="AH297" s="1077">
        <v>0</v>
      </c>
      <c r="AI297" s="1077">
        <v>0</v>
      </c>
      <c r="AJ297" s="1077">
        <v>0</v>
      </c>
      <c r="AK297" s="1077">
        <v>0</v>
      </c>
      <c r="AL297" s="1077">
        <v>0</v>
      </c>
      <c r="AM297" s="1077">
        <v>0</v>
      </c>
      <c r="AN297" s="1077">
        <v>0</v>
      </c>
      <c r="AO297" s="1077">
        <v>0</v>
      </c>
      <c r="AP297" s="1077">
        <v>0</v>
      </c>
      <c r="AQ297" s="1077">
        <v>0</v>
      </c>
      <c r="AR297" s="1077">
        <v>0</v>
      </c>
      <c r="AS297" s="1077">
        <v>0</v>
      </c>
      <c r="AT297" s="1077">
        <v>0</v>
      </c>
      <c r="AU297" s="1077">
        <v>0</v>
      </c>
      <c r="AV297" s="1077">
        <v>0</v>
      </c>
      <c r="AW297" s="1077">
        <v>0</v>
      </c>
      <c r="AX297" s="1077">
        <v>0</v>
      </c>
      <c r="AY297" s="1077" t="s">
        <v>1333</v>
      </c>
      <c r="AZ297" s="1077" t="s">
        <v>1333</v>
      </c>
      <c r="BA297" s="1077" t="s">
        <v>1333</v>
      </c>
      <c r="BB297" s="1077" t="s">
        <v>1333</v>
      </c>
      <c r="BC297" s="1077">
        <v>0</v>
      </c>
      <c r="BD297" s="1077">
        <v>0</v>
      </c>
      <c r="BE297" s="1077">
        <v>0</v>
      </c>
      <c r="BF297" s="1077">
        <v>0</v>
      </c>
      <c r="BG297" s="201" t="s">
        <v>450</v>
      </c>
      <c r="BH297" s="201" t="s">
        <v>796</v>
      </c>
      <c r="BI297" s="93" t="s">
        <v>813</v>
      </c>
      <c r="BJ297" s="364">
        <v>105</v>
      </c>
      <c r="BK297" s="441" t="s">
        <v>1181</v>
      </c>
      <c r="BL297" s="1554"/>
      <c r="BM297" s="369" t="s">
        <v>792</v>
      </c>
      <c r="BN297" s="375"/>
      <c r="BO297" s="375"/>
      <c r="BP297" s="375"/>
      <c r="BQ297" s="375"/>
      <c r="BR297" s="375"/>
      <c r="BS297" s="375"/>
      <c r="BT297" s="375"/>
      <c r="BU297" s="375"/>
      <c r="BV297" s="375"/>
      <c r="BW297" s="375"/>
      <c r="BX297" s="375"/>
      <c r="BY297" s="375"/>
      <c r="BZ297" s="375"/>
      <c r="CA297" s="375"/>
      <c r="CB297" s="375"/>
      <c r="CC297" s="376"/>
      <c r="CD297" s="376"/>
      <c r="CE297" s="43"/>
      <c r="CF297" s="43"/>
      <c r="CG297" s="43"/>
      <c r="CH297" s="43"/>
      <c r="CI297" s="43"/>
      <c r="CJ297" s="43"/>
      <c r="CK297" s="43"/>
      <c r="CL297" s="43"/>
      <c r="CM297" s="43"/>
      <c r="CN297" s="43"/>
      <c r="CO297" s="43"/>
      <c r="CP297" s="43"/>
      <c r="CQ297" s="43"/>
      <c r="CR297" s="43"/>
      <c r="CS297" s="43"/>
      <c r="CT297" s="43"/>
      <c r="CU297" s="43"/>
      <c r="CV297" s="43"/>
      <c r="CW297" s="43"/>
      <c r="CX297" s="43"/>
      <c r="CY297" s="43"/>
      <c r="CZ297" s="43"/>
      <c r="DA297" s="320"/>
      <c r="DB297" s="320"/>
      <c r="DC297" s="43"/>
      <c r="DD297" s="377"/>
      <c r="DE297" s="43"/>
      <c r="DF297" s="43"/>
      <c r="DG297" s="43"/>
      <c r="DH297" s="43"/>
      <c r="DI297" s="43"/>
      <c r="DJ297" s="43"/>
      <c r="DK297" s="43"/>
      <c r="DL297" s="43"/>
      <c r="DM297" s="43"/>
      <c r="DN297" s="43"/>
      <c r="DO297" s="43"/>
      <c r="DP297" s="43"/>
      <c r="DQ297" s="43"/>
      <c r="DR297" s="43"/>
      <c r="DS297" s="43"/>
      <c r="DT297" s="43"/>
      <c r="DU297" s="43"/>
      <c r="DV297" s="43"/>
      <c r="DW297" s="43"/>
      <c r="DX297" s="43"/>
      <c r="DY297" s="43"/>
      <c r="DZ297" s="43"/>
      <c r="EA297" s="331"/>
      <c r="EB297" s="331"/>
      <c r="EC297" s="378"/>
      <c r="ED297" s="344"/>
      <c r="EE297" s="331"/>
      <c r="EF297" s="331"/>
      <c r="EG297" s="43"/>
    </row>
    <row r="298" spans="1:137" ht="15.75">
      <c r="A298" s="68" t="s">
        <v>251</v>
      </c>
      <c r="B298" s="198" t="s">
        <v>1295</v>
      </c>
      <c r="C298" s="68" t="s">
        <v>819</v>
      </c>
      <c r="D298" s="199">
        <v>0</v>
      </c>
      <c r="E298" s="247">
        <v>100</v>
      </c>
      <c r="F298" s="199">
        <v>66.7</v>
      </c>
      <c r="G298" s="198" t="s">
        <v>1413</v>
      </c>
      <c r="H298" s="440" t="s">
        <v>1516</v>
      </c>
      <c r="I298" s="575">
        <v>75</v>
      </c>
      <c r="J298" s="317" t="s">
        <v>1332</v>
      </c>
      <c r="K298" s="1077">
        <v>100</v>
      </c>
      <c r="L298" s="1077" t="s">
        <v>1332</v>
      </c>
      <c r="M298" s="1077">
        <v>0</v>
      </c>
      <c r="N298" s="1077">
        <v>8</v>
      </c>
      <c r="O298" s="1077">
        <v>8</v>
      </c>
      <c r="P298" s="1077">
        <v>0</v>
      </c>
      <c r="Q298" s="1077">
        <v>8</v>
      </c>
      <c r="R298" s="1077">
        <v>0</v>
      </c>
      <c r="S298" s="1077">
        <v>0</v>
      </c>
      <c r="T298" s="1077">
        <v>0</v>
      </c>
      <c r="U298" s="1077">
        <v>0</v>
      </c>
      <c r="V298" s="1077">
        <v>0</v>
      </c>
      <c r="W298" s="1077">
        <v>0</v>
      </c>
      <c r="X298" s="1077">
        <v>0</v>
      </c>
      <c r="Y298" s="1077">
        <v>0</v>
      </c>
      <c r="Z298" s="1077">
        <v>0</v>
      </c>
      <c r="AA298" s="1077">
        <v>0</v>
      </c>
      <c r="AB298" s="1077">
        <v>0</v>
      </c>
      <c r="AC298" s="1077">
        <v>0</v>
      </c>
      <c r="AD298" s="1077">
        <v>0</v>
      </c>
      <c r="AE298" s="1077">
        <v>0</v>
      </c>
      <c r="AF298" s="1077">
        <v>0</v>
      </c>
      <c r="AG298" s="1077">
        <v>0</v>
      </c>
      <c r="AH298" s="1077">
        <v>0</v>
      </c>
      <c r="AI298" s="1077">
        <v>0</v>
      </c>
      <c r="AJ298" s="1077">
        <v>0</v>
      </c>
      <c r="AK298" s="1077">
        <v>0</v>
      </c>
      <c r="AL298" s="1077">
        <v>0</v>
      </c>
      <c r="AM298" s="1077">
        <v>0</v>
      </c>
      <c r="AN298" s="1077">
        <v>0</v>
      </c>
      <c r="AO298" s="1077">
        <v>0</v>
      </c>
      <c r="AP298" s="1077">
        <v>0</v>
      </c>
      <c r="AQ298" s="1077">
        <v>0</v>
      </c>
      <c r="AR298" s="1077">
        <v>0</v>
      </c>
      <c r="AS298" s="1077">
        <v>0</v>
      </c>
      <c r="AT298" s="1077">
        <v>0</v>
      </c>
      <c r="AU298" s="1077">
        <v>0</v>
      </c>
      <c r="AV298" s="1077">
        <v>0</v>
      </c>
      <c r="AW298" s="1077">
        <v>0</v>
      </c>
      <c r="AX298" s="1077">
        <v>0</v>
      </c>
      <c r="AY298" s="1077" t="s">
        <v>1333</v>
      </c>
      <c r="AZ298" s="1077" t="s">
        <v>1333</v>
      </c>
      <c r="BA298" s="1077" t="s">
        <v>1333</v>
      </c>
      <c r="BB298" s="1077" t="s">
        <v>1333</v>
      </c>
      <c r="BC298" s="1077">
        <v>0</v>
      </c>
      <c r="BD298" s="1077">
        <v>0</v>
      </c>
      <c r="BE298" s="1077">
        <v>0</v>
      </c>
      <c r="BF298" s="1077">
        <v>0</v>
      </c>
      <c r="BG298" s="201" t="s">
        <v>251</v>
      </c>
      <c r="BH298" s="201" t="s">
        <v>819</v>
      </c>
      <c r="BI298" s="93" t="s">
        <v>813</v>
      </c>
      <c r="BJ298" s="364">
        <v>105</v>
      </c>
      <c r="BK298" s="441" t="s">
        <v>1181</v>
      </c>
      <c r="BL298" s="1554"/>
      <c r="BM298" s="369" t="s">
        <v>792</v>
      </c>
      <c r="BN298" s="375"/>
      <c r="BO298" s="375"/>
      <c r="BP298" s="375"/>
      <c r="BQ298" s="375"/>
      <c r="BR298" s="375"/>
      <c r="BS298" s="375"/>
      <c r="BT298" s="375"/>
      <c r="BU298" s="375"/>
      <c r="BV298" s="375"/>
      <c r="BW298" s="375"/>
      <c r="BX298" s="375"/>
      <c r="BY298" s="375"/>
      <c r="BZ298" s="375"/>
      <c r="CA298" s="375"/>
      <c r="CB298" s="375"/>
      <c r="CC298" s="376"/>
      <c r="CD298" s="376"/>
      <c r="CE298" s="43"/>
      <c r="CF298" s="43"/>
      <c r="CG298" s="43"/>
      <c r="CH298" s="43"/>
      <c r="CI298" s="43"/>
      <c r="CJ298" s="43"/>
      <c r="CK298" s="43"/>
      <c r="CL298" s="43"/>
      <c r="CM298" s="43"/>
      <c r="CN298" s="43"/>
      <c r="CO298" s="43"/>
      <c r="CP298" s="43"/>
      <c r="CQ298" s="43"/>
      <c r="CR298" s="43"/>
      <c r="CS298" s="43"/>
      <c r="CT298" s="43"/>
      <c r="CU298" s="43"/>
      <c r="CV298" s="43"/>
      <c r="CW298" s="43"/>
      <c r="CX298" s="43"/>
      <c r="CY298" s="43"/>
      <c r="CZ298" s="43"/>
      <c r="DA298" s="320"/>
      <c r="DB298" s="320"/>
      <c r="DC298" s="43"/>
      <c r="DD298" s="377"/>
      <c r="DE298" s="43"/>
      <c r="DF298" s="43"/>
      <c r="DG298" s="43"/>
      <c r="DH298" s="43"/>
      <c r="DI298" s="43"/>
      <c r="DJ298" s="43"/>
      <c r="DK298" s="43"/>
      <c r="DL298" s="43"/>
      <c r="DM298" s="43"/>
      <c r="DN298" s="43"/>
      <c r="DO298" s="43"/>
      <c r="DP298" s="43"/>
      <c r="DQ298" s="43"/>
      <c r="DR298" s="43"/>
      <c r="DS298" s="43"/>
      <c r="DT298" s="43"/>
      <c r="DU298" s="43"/>
      <c r="DV298" s="43"/>
      <c r="DW298" s="43"/>
      <c r="DX298" s="43"/>
      <c r="DY298" s="43"/>
      <c r="DZ298" s="43"/>
      <c r="EA298" s="331"/>
      <c r="EB298" s="331"/>
      <c r="EC298" s="378"/>
      <c r="ED298" s="344"/>
      <c r="EE298" s="331"/>
      <c r="EF298" s="331"/>
      <c r="EG298" s="43"/>
    </row>
    <row r="299" spans="1:137" ht="15.75">
      <c r="A299" s="68" t="s">
        <v>154</v>
      </c>
      <c r="B299" s="198" t="s">
        <v>1295</v>
      </c>
      <c r="C299" s="68" t="s">
        <v>660</v>
      </c>
      <c r="D299" s="199" t="s">
        <v>1190</v>
      </c>
      <c r="E299" s="203">
        <v>100</v>
      </c>
      <c r="F299" s="199">
        <v>100</v>
      </c>
      <c r="G299" s="198" t="s">
        <v>1332</v>
      </c>
      <c r="H299" s="440" t="s">
        <v>1332</v>
      </c>
      <c r="I299" s="574" t="s">
        <v>1332</v>
      </c>
      <c r="J299" s="317" t="s">
        <v>1332</v>
      </c>
      <c r="K299" s="1077" t="s">
        <v>1190</v>
      </c>
      <c r="L299" s="1077" t="s">
        <v>1332</v>
      </c>
      <c r="M299" s="1077">
        <v>0</v>
      </c>
      <c r="N299" s="1077">
        <v>1</v>
      </c>
      <c r="O299" s="1077">
        <v>1</v>
      </c>
      <c r="P299" s="1077">
        <v>0</v>
      </c>
      <c r="Q299" s="1077">
        <v>1</v>
      </c>
      <c r="R299" s="1077">
        <v>0</v>
      </c>
      <c r="S299" s="1077">
        <v>0</v>
      </c>
      <c r="T299" s="1077">
        <v>0</v>
      </c>
      <c r="U299" s="1077">
        <v>0</v>
      </c>
      <c r="V299" s="1077">
        <v>0</v>
      </c>
      <c r="W299" s="1077">
        <v>0</v>
      </c>
      <c r="X299" s="1077">
        <v>0</v>
      </c>
      <c r="Y299" s="1077">
        <v>0</v>
      </c>
      <c r="Z299" s="1077">
        <v>0</v>
      </c>
      <c r="AA299" s="1077">
        <v>0</v>
      </c>
      <c r="AB299" s="1077">
        <v>0</v>
      </c>
      <c r="AC299" s="1077">
        <v>0</v>
      </c>
      <c r="AD299" s="1077">
        <v>0</v>
      </c>
      <c r="AE299" s="1077">
        <v>0</v>
      </c>
      <c r="AF299" s="1077">
        <v>0</v>
      </c>
      <c r="AG299" s="1077">
        <v>0</v>
      </c>
      <c r="AH299" s="1077">
        <v>0</v>
      </c>
      <c r="AI299" s="1077">
        <v>0</v>
      </c>
      <c r="AJ299" s="1077">
        <v>0</v>
      </c>
      <c r="AK299" s="1077">
        <v>0</v>
      </c>
      <c r="AL299" s="1077">
        <v>0</v>
      </c>
      <c r="AM299" s="1077">
        <v>0</v>
      </c>
      <c r="AN299" s="1077">
        <v>0</v>
      </c>
      <c r="AO299" s="1077">
        <v>0</v>
      </c>
      <c r="AP299" s="1077">
        <v>0</v>
      </c>
      <c r="AQ299" s="1077">
        <v>0</v>
      </c>
      <c r="AR299" s="1077">
        <v>0</v>
      </c>
      <c r="AS299" s="1077">
        <v>0</v>
      </c>
      <c r="AT299" s="1077">
        <v>0</v>
      </c>
      <c r="AU299" s="1077">
        <v>0</v>
      </c>
      <c r="AV299" s="1077">
        <v>0</v>
      </c>
      <c r="AW299" s="1077">
        <v>0</v>
      </c>
      <c r="AX299" s="1077">
        <v>0</v>
      </c>
      <c r="AY299" s="1077" t="s">
        <v>1333</v>
      </c>
      <c r="AZ299" s="1077" t="s">
        <v>1333</v>
      </c>
      <c r="BA299" s="1077" t="s">
        <v>1333</v>
      </c>
      <c r="BB299" s="1077" t="s">
        <v>1333</v>
      </c>
      <c r="BC299" s="1077">
        <v>0</v>
      </c>
      <c r="BD299" s="1077">
        <v>0</v>
      </c>
      <c r="BE299" s="1077">
        <v>0</v>
      </c>
      <c r="BF299" s="1077">
        <v>0</v>
      </c>
      <c r="BG299" s="740" t="s">
        <v>154</v>
      </c>
      <c r="BH299" s="331" t="s">
        <v>660</v>
      </c>
      <c r="BI299" s="453" t="s">
        <v>813</v>
      </c>
      <c r="BJ299" s="454">
        <v>105</v>
      </c>
      <c r="BK299" s="441" t="s">
        <v>882</v>
      </c>
      <c r="BL299" s="1556"/>
      <c r="BM299" s="369" t="s">
        <v>792</v>
      </c>
      <c r="BN299" s="375"/>
      <c r="BO299" s="375"/>
      <c r="BP299" s="375"/>
      <c r="BQ299" s="375"/>
      <c r="BR299" s="375"/>
      <c r="BS299" s="375"/>
      <c r="BT299" s="375"/>
      <c r="BU299" s="375"/>
      <c r="BV299" s="375"/>
      <c r="BW299" s="375"/>
      <c r="BX299" s="375"/>
      <c r="BY299" s="375"/>
      <c r="BZ299" s="375"/>
      <c r="CA299" s="375"/>
      <c r="CB299" s="375"/>
      <c r="CC299" s="376"/>
      <c r="CD299" s="376"/>
      <c r="CE299" s="43"/>
      <c r="CF299" s="43"/>
      <c r="CG299" s="43"/>
      <c r="CH299" s="43"/>
      <c r="CI299" s="43"/>
      <c r="CJ299" s="43"/>
      <c r="CK299" s="43"/>
      <c r="CL299" s="43"/>
      <c r="CM299" s="43"/>
      <c r="CN299" s="43"/>
      <c r="CO299" s="43"/>
      <c r="CP299" s="43"/>
      <c r="CQ299" s="43"/>
      <c r="CR299" s="43"/>
      <c r="CS299" s="43"/>
      <c r="CT299" s="43"/>
      <c r="CU299" s="43"/>
      <c r="CV299" s="43"/>
      <c r="CW299" s="43"/>
      <c r="CX299" s="43"/>
      <c r="CY299" s="43"/>
      <c r="CZ299" s="43"/>
      <c r="DA299" s="320"/>
      <c r="DB299" s="320"/>
      <c r="DC299" s="43"/>
      <c r="DD299" s="379"/>
      <c r="DE299" s="43"/>
      <c r="DF299" s="43"/>
      <c r="DG299" s="43"/>
      <c r="DH299" s="43"/>
      <c r="DI299" s="43"/>
      <c r="DJ299" s="43"/>
      <c r="DK299" s="43"/>
      <c r="DL299" s="43"/>
      <c r="DM299" s="43"/>
      <c r="DN299" s="43"/>
      <c r="DO299" s="43"/>
      <c r="DP299" s="43"/>
      <c r="DQ299" s="43"/>
      <c r="DR299" s="43"/>
      <c r="DS299" s="43"/>
      <c r="DT299" s="43"/>
      <c r="DU299" s="43"/>
      <c r="DV299" s="43"/>
      <c r="DW299" s="43"/>
      <c r="DX299" s="43"/>
      <c r="DY299" s="43"/>
      <c r="DZ299" s="43"/>
      <c r="EA299" s="331"/>
      <c r="EB299" s="331"/>
      <c r="EC299" s="378"/>
      <c r="ED299" s="344"/>
      <c r="EE299" s="331"/>
      <c r="EF299" s="331"/>
      <c r="EG299" s="43"/>
    </row>
    <row r="300" spans="1:137" ht="15.75">
      <c r="A300" s="202" t="s">
        <v>825</v>
      </c>
      <c r="B300" s="239" t="s">
        <v>1322</v>
      </c>
      <c r="C300" s="68" t="s">
        <v>880</v>
      </c>
      <c r="D300" s="199">
        <v>71</v>
      </c>
      <c r="E300" s="203">
        <v>92.4</v>
      </c>
      <c r="F300" s="199">
        <v>95.9</v>
      </c>
      <c r="G300" s="198" t="s">
        <v>1444</v>
      </c>
      <c r="H300" s="198" t="s">
        <v>1519</v>
      </c>
      <c r="I300" s="198" t="s">
        <v>1418</v>
      </c>
      <c r="J300" s="198" t="s">
        <v>1418</v>
      </c>
      <c r="K300" s="1081" t="s">
        <v>1433</v>
      </c>
      <c r="L300" s="1081">
        <v>98.1</v>
      </c>
      <c r="M300" s="199">
        <f t="shared" ref="M300:AX300" si="0">SUM(M276:M299)</f>
        <v>7</v>
      </c>
      <c r="N300" s="199">
        <f t="shared" si="0"/>
        <v>147</v>
      </c>
      <c r="O300" s="199">
        <f t="shared" si="0"/>
        <v>117</v>
      </c>
      <c r="P300" s="199">
        <f t="shared" si="0"/>
        <v>28</v>
      </c>
      <c r="Q300" s="199">
        <f t="shared" si="0"/>
        <v>145</v>
      </c>
      <c r="R300" s="199">
        <f t="shared" si="0"/>
        <v>0</v>
      </c>
      <c r="S300" s="199">
        <f t="shared" si="0"/>
        <v>0</v>
      </c>
      <c r="T300" s="199">
        <f t="shared" si="0"/>
        <v>0</v>
      </c>
      <c r="U300" s="199">
        <f t="shared" si="0"/>
        <v>1</v>
      </c>
      <c r="V300" s="199">
        <f t="shared" si="0"/>
        <v>0</v>
      </c>
      <c r="W300" s="199">
        <f t="shared" si="0"/>
        <v>0</v>
      </c>
      <c r="X300" s="199">
        <f t="shared" si="0"/>
        <v>0</v>
      </c>
      <c r="Y300" s="199">
        <f t="shared" si="0"/>
        <v>0</v>
      </c>
      <c r="Z300" s="199">
        <f t="shared" si="0"/>
        <v>0</v>
      </c>
      <c r="AA300" s="199">
        <f t="shared" si="0"/>
        <v>0</v>
      </c>
      <c r="AB300" s="199">
        <f t="shared" si="0"/>
        <v>0</v>
      </c>
      <c r="AC300" s="199">
        <f t="shared" si="0"/>
        <v>0</v>
      </c>
      <c r="AD300" s="199">
        <f t="shared" si="0"/>
        <v>0</v>
      </c>
      <c r="AE300" s="199">
        <f t="shared" si="0"/>
        <v>0</v>
      </c>
      <c r="AF300" s="199">
        <f t="shared" si="0"/>
        <v>0</v>
      </c>
      <c r="AG300" s="199">
        <f t="shared" si="0"/>
        <v>0</v>
      </c>
      <c r="AH300" s="199">
        <f t="shared" si="0"/>
        <v>0</v>
      </c>
      <c r="AI300" s="199">
        <f t="shared" si="0"/>
        <v>0</v>
      </c>
      <c r="AJ300" s="199">
        <f t="shared" si="0"/>
        <v>0</v>
      </c>
      <c r="AK300" s="199">
        <f t="shared" si="0"/>
        <v>0</v>
      </c>
      <c r="AL300" s="199">
        <f t="shared" si="0"/>
        <v>0</v>
      </c>
      <c r="AM300" s="199">
        <f t="shared" si="0"/>
        <v>0</v>
      </c>
      <c r="AN300" s="199">
        <f t="shared" si="0"/>
        <v>0</v>
      </c>
      <c r="AO300" s="199">
        <f t="shared" si="0"/>
        <v>1</v>
      </c>
      <c r="AP300" s="199">
        <f t="shared" si="0"/>
        <v>0</v>
      </c>
      <c r="AQ300" s="199">
        <f t="shared" si="0"/>
        <v>0</v>
      </c>
      <c r="AR300" s="199">
        <f t="shared" si="0"/>
        <v>0</v>
      </c>
      <c r="AS300" s="199">
        <f t="shared" si="0"/>
        <v>0</v>
      </c>
      <c r="AT300" s="199">
        <f t="shared" si="0"/>
        <v>0</v>
      </c>
      <c r="AU300" s="199">
        <f t="shared" si="0"/>
        <v>0</v>
      </c>
      <c r="AV300" s="199">
        <f t="shared" si="0"/>
        <v>0</v>
      </c>
      <c r="AW300" s="199">
        <f t="shared" si="0"/>
        <v>0</v>
      </c>
      <c r="AX300" s="199">
        <f t="shared" si="0"/>
        <v>0</v>
      </c>
      <c r="AZ300" s="199"/>
      <c r="BA300" s="199"/>
      <c r="BB300" s="199"/>
      <c r="BC300" s="199"/>
      <c r="BD300" s="199">
        <f>SUM(BD276:BD299)</f>
        <v>1</v>
      </c>
      <c r="BE300" s="199">
        <f>SUM(BE276:BE299)</f>
        <v>0</v>
      </c>
      <c r="BF300" s="199">
        <f>SUM(BF276:BF299)</f>
        <v>1</v>
      </c>
      <c r="BG300" s="229"/>
      <c r="BH300" s="43"/>
      <c r="BI300" s="43"/>
      <c r="BJ300" s="43"/>
      <c r="BK300" s="43"/>
      <c r="BM300" s="331" t="s">
        <v>878</v>
      </c>
      <c r="BN300" s="375"/>
      <c r="BO300" s="375"/>
      <c r="BP300" s="375"/>
      <c r="BQ300" s="375"/>
      <c r="BR300" s="375"/>
      <c r="BS300" s="375"/>
      <c r="BT300" s="375"/>
      <c r="BU300" s="375"/>
      <c r="BV300" s="375"/>
      <c r="BW300" s="375"/>
      <c r="BX300" s="375"/>
      <c r="BY300" s="375"/>
      <c r="BZ300" s="375"/>
      <c r="CA300" s="375"/>
      <c r="CB300" s="375"/>
      <c r="CC300" s="376"/>
      <c r="CD300" s="376"/>
      <c r="CE300" s="43"/>
      <c r="CF300" s="43"/>
      <c r="CG300" s="43"/>
      <c r="CH300" s="43"/>
      <c r="CI300" s="43"/>
      <c r="CJ300" s="43"/>
      <c r="CK300" s="43"/>
      <c r="CL300" s="43"/>
      <c r="CM300" s="43"/>
      <c r="CN300" s="43"/>
      <c r="CO300" s="43"/>
      <c r="CP300" s="43"/>
      <c r="CQ300" s="43"/>
      <c r="CR300" s="43"/>
      <c r="CS300" s="43"/>
      <c r="CT300" s="43"/>
      <c r="CU300" s="43"/>
      <c r="CV300" s="43"/>
      <c r="CW300" s="43"/>
      <c r="CX300" s="43"/>
      <c r="CY300" s="43"/>
      <c r="CZ300" s="43"/>
      <c r="DA300" s="320"/>
      <c r="DB300" s="320"/>
      <c r="DC300" s="43"/>
      <c r="DD300" s="379"/>
      <c r="DE300" s="43"/>
      <c r="DF300" s="43"/>
      <c r="DG300" s="43"/>
      <c r="DH300" s="43"/>
      <c r="DI300" s="43"/>
      <c r="DJ300" s="43"/>
      <c r="DK300" s="43"/>
      <c r="DL300" s="43"/>
      <c r="DM300" s="43"/>
      <c r="DN300" s="43"/>
      <c r="DO300" s="43"/>
      <c r="DP300" s="43"/>
      <c r="DQ300" s="43"/>
      <c r="DR300" s="43"/>
      <c r="DS300" s="43"/>
      <c r="DT300" s="43"/>
      <c r="DU300" s="43"/>
      <c r="DV300" s="43"/>
      <c r="DW300" s="43"/>
      <c r="DX300" s="43"/>
      <c r="DY300" s="43"/>
      <c r="DZ300" s="43"/>
      <c r="EA300" s="331"/>
      <c r="EB300" s="331"/>
      <c r="EC300" s="378"/>
      <c r="ED300" s="344"/>
      <c r="EE300" s="331"/>
      <c r="EF300" s="331"/>
      <c r="EG300" s="43"/>
    </row>
    <row r="301" spans="1:137" ht="15.75">
      <c r="A301" s="116"/>
      <c r="B301" s="202"/>
      <c r="C301" s="105"/>
      <c r="G301" s="320"/>
      <c r="H301" s="320"/>
      <c r="I301" s="320"/>
      <c r="J301" s="320"/>
      <c r="K301" s="229"/>
      <c r="L301" s="229"/>
      <c r="M301" s="320"/>
      <c r="N301" s="320"/>
      <c r="O301" s="316"/>
      <c r="P301" s="316"/>
      <c r="Q301" s="43"/>
      <c r="R301" s="398"/>
      <c r="S301" s="398"/>
      <c r="T301" s="398"/>
      <c r="U301" s="316"/>
      <c r="V301" s="316"/>
      <c r="W301" s="316"/>
      <c r="X301" s="229"/>
      <c r="Y301" s="229"/>
      <c r="Z301" s="229"/>
      <c r="AA301" s="43"/>
      <c r="AB301" s="43"/>
      <c r="AC301" s="43"/>
      <c r="AD301" s="43"/>
      <c r="AE301" s="43"/>
      <c r="AF301" s="43"/>
      <c r="AG301" s="43"/>
      <c r="AH301" s="43"/>
      <c r="AI301" s="43"/>
      <c r="AJ301" s="43"/>
      <c r="AK301" s="43"/>
      <c r="AL301" s="43"/>
      <c r="AM301" s="43"/>
      <c r="AN301" s="43"/>
      <c r="AO301" s="43"/>
      <c r="AP301" s="43"/>
      <c r="AQ301" s="43"/>
      <c r="AR301" s="316"/>
      <c r="AS301" s="316"/>
      <c r="AT301" s="316"/>
      <c r="AU301" s="316"/>
      <c r="AV301" s="316"/>
      <c r="AW301" s="316"/>
      <c r="AX301" s="316"/>
      <c r="AY301" s="316"/>
      <c r="AZ301" s="43"/>
      <c r="BA301" s="43"/>
      <c r="BB301" s="43"/>
      <c r="BC301" s="43"/>
      <c r="BD301" s="316"/>
      <c r="BE301" s="316"/>
      <c r="BF301" s="316"/>
      <c r="BG301" s="316"/>
      <c r="BH301" s="43"/>
      <c r="BI301" s="43"/>
      <c r="BJ301" s="43"/>
      <c r="BK301" s="43"/>
      <c r="BL301" s="43"/>
      <c r="BM301" s="43"/>
      <c r="BN301" s="375"/>
      <c r="BO301" s="43"/>
      <c r="BP301" s="43"/>
      <c r="BQ301" s="43"/>
      <c r="BR301" s="43"/>
      <c r="BS301" s="43"/>
      <c r="BT301" s="43"/>
      <c r="BU301" s="43"/>
      <c r="BV301" s="43"/>
      <c r="BW301" s="43"/>
      <c r="BX301" s="43"/>
      <c r="BY301" s="43"/>
      <c r="BZ301" s="43"/>
      <c r="CA301" s="43"/>
      <c r="CB301" s="43"/>
      <c r="CC301" s="43"/>
      <c r="CD301" s="331"/>
      <c r="CE301" s="331"/>
      <c r="CF301" s="378"/>
      <c r="CG301" s="344"/>
      <c r="CH301" s="331"/>
      <c r="CI301" s="331"/>
      <c r="CJ301" s="43"/>
    </row>
    <row r="302" spans="1:137">
      <c r="A302" s="116"/>
      <c r="B302" s="202"/>
      <c r="C302" s="105"/>
      <c r="G302" s="320"/>
      <c r="H302" s="320"/>
      <c r="I302" s="320"/>
      <c r="J302" s="320"/>
      <c r="K302" s="229"/>
      <c r="L302" s="229"/>
      <c r="M302" s="320"/>
      <c r="N302" s="320"/>
      <c r="O302" s="316"/>
      <c r="P302" s="316"/>
      <c r="Q302" s="43"/>
      <c r="R302" s="316"/>
      <c r="S302" s="316"/>
      <c r="T302" s="316"/>
      <c r="U302" s="316"/>
      <c r="V302" s="316"/>
      <c r="W302" s="316"/>
      <c r="X302" s="229"/>
      <c r="Y302" s="229"/>
      <c r="Z302" s="229"/>
      <c r="AA302" s="43"/>
      <c r="AB302" s="43"/>
      <c r="AC302" s="43"/>
      <c r="AD302" s="43"/>
      <c r="AE302" s="43"/>
      <c r="AF302" s="43"/>
      <c r="AG302" s="43"/>
      <c r="AH302" s="43"/>
      <c r="AI302" s="43"/>
      <c r="AJ302" s="43"/>
      <c r="AK302" s="43"/>
      <c r="AL302" s="43"/>
      <c r="AM302" s="43"/>
      <c r="AN302" s="43"/>
      <c r="AO302" s="43"/>
      <c r="AP302" s="43"/>
      <c r="AQ302" s="43"/>
      <c r="AR302" s="316"/>
      <c r="AS302" s="316"/>
      <c r="AT302" s="316"/>
      <c r="AU302" s="316"/>
      <c r="AV302" s="316"/>
      <c r="AW302" s="316"/>
      <c r="AX302" s="316"/>
      <c r="AY302" s="316"/>
      <c r="AZ302" s="43"/>
      <c r="BA302" s="43"/>
      <c r="BB302" s="43"/>
      <c r="BC302" s="43"/>
      <c r="BD302" s="316"/>
      <c r="BE302" s="316"/>
      <c r="BF302" s="316"/>
      <c r="BG302" s="316"/>
      <c r="BH302" s="43"/>
      <c r="BI302" s="43"/>
      <c r="BJ302" s="43"/>
      <c r="BK302" s="43"/>
      <c r="BL302" s="43"/>
      <c r="BM302" s="43"/>
      <c r="BN302" s="43"/>
      <c r="BO302" s="43"/>
      <c r="BP302" s="43"/>
      <c r="BQ302" s="43"/>
      <c r="BR302" s="43"/>
      <c r="BS302" s="43"/>
      <c r="BT302" s="43"/>
      <c r="BU302" s="43"/>
      <c r="BV302" s="43"/>
      <c r="BW302" s="43"/>
      <c r="BX302" s="43"/>
      <c r="BY302" s="43"/>
      <c r="BZ302" s="43"/>
      <c r="CA302" s="43"/>
      <c r="CB302" s="43"/>
      <c r="CC302" s="43"/>
      <c r="CD302" s="43"/>
      <c r="CE302" s="43"/>
      <c r="CF302" s="43"/>
      <c r="CG302" s="43"/>
      <c r="CH302" s="43"/>
      <c r="CI302" s="43"/>
      <c r="CJ302" s="43"/>
    </row>
    <row r="303" spans="1:137">
      <c r="A303" s="116"/>
      <c r="B303" s="202"/>
      <c r="C303" s="105"/>
      <c r="G303" s="388"/>
      <c r="H303" s="388"/>
      <c r="I303" s="388"/>
      <c r="J303" s="388"/>
      <c r="K303" s="1082"/>
      <c r="L303" s="1082"/>
      <c r="M303" s="388"/>
      <c r="N303" s="388"/>
      <c r="O303" s="316"/>
      <c r="P303" s="316"/>
      <c r="Q303" s="43"/>
      <c r="R303" s="316"/>
      <c r="S303" s="316"/>
      <c r="T303" s="316"/>
      <c r="U303" s="316"/>
      <c r="V303" s="316"/>
      <c r="W303" s="316"/>
      <c r="X303" s="229"/>
      <c r="Y303" s="229"/>
      <c r="Z303" s="229"/>
      <c r="AA303" s="43"/>
      <c r="AB303" s="43"/>
      <c r="AC303" s="43"/>
      <c r="AD303" s="43"/>
      <c r="AE303" s="43"/>
      <c r="AF303" s="43"/>
      <c r="AG303" s="43"/>
      <c r="AH303" s="43"/>
      <c r="AI303" s="43"/>
      <c r="AJ303" s="43"/>
      <c r="AK303" s="43"/>
      <c r="AL303" s="43"/>
      <c r="AM303" s="43"/>
      <c r="AN303" s="43"/>
      <c r="AO303" s="43"/>
      <c r="AP303" s="43"/>
      <c r="AQ303" s="43"/>
      <c r="AR303" s="316"/>
      <c r="AS303" s="316"/>
      <c r="AT303" s="316"/>
      <c r="AU303" s="316"/>
      <c r="AV303" s="316"/>
      <c r="AW303" s="316"/>
      <c r="AX303" s="316"/>
      <c r="AY303" s="316"/>
      <c r="AZ303" s="43"/>
      <c r="BA303" s="43"/>
      <c r="BB303" s="43"/>
      <c r="BC303" s="43"/>
      <c r="BD303" s="316"/>
      <c r="BE303" s="316"/>
      <c r="BF303" s="316"/>
      <c r="BG303" s="316"/>
      <c r="BH303" s="43"/>
      <c r="BI303" s="43"/>
      <c r="BJ303" s="43"/>
      <c r="BK303" s="43"/>
      <c r="BL303" s="43"/>
      <c r="BM303" s="43"/>
      <c r="BN303" s="43"/>
      <c r="BO303" s="43"/>
      <c r="BP303" s="43"/>
      <c r="BQ303" s="43"/>
      <c r="BR303" s="43"/>
      <c r="BS303" s="43"/>
      <c r="BT303" s="43"/>
      <c r="BU303" s="43"/>
      <c r="BV303" s="43"/>
      <c r="BW303" s="43"/>
      <c r="BX303" s="43"/>
      <c r="BY303" s="43"/>
      <c r="BZ303" s="43"/>
      <c r="CA303" s="43"/>
      <c r="CB303" s="43"/>
      <c r="CC303" s="43"/>
      <c r="CD303" s="43"/>
      <c r="CE303" s="43"/>
      <c r="CF303" s="43"/>
      <c r="CG303" s="43"/>
      <c r="CH303" s="43"/>
      <c r="CI303" s="43"/>
      <c r="CJ303" s="43"/>
    </row>
    <row r="304" spans="1:137">
      <c r="A304" s="116"/>
      <c r="B304" s="202"/>
      <c r="C304" s="105"/>
      <c r="G304" s="320"/>
      <c r="H304" s="320"/>
      <c r="I304" s="320"/>
      <c r="J304" s="320"/>
      <c r="K304" s="229"/>
      <c r="L304" s="229"/>
      <c r="M304" s="320"/>
      <c r="N304" s="320"/>
      <c r="O304" s="316"/>
      <c r="P304" s="316"/>
      <c r="Q304" s="43"/>
      <c r="R304" s="316"/>
      <c r="S304" s="316"/>
      <c r="T304" s="316"/>
      <c r="U304" s="316"/>
      <c r="V304" s="316"/>
      <c r="W304" s="316"/>
      <c r="X304" s="229"/>
      <c r="Y304" s="229"/>
      <c r="Z304" s="229"/>
      <c r="AA304" s="43"/>
      <c r="AB304" s="43"/>
      <c r="AC304" s="43"/>
      <c r="AD304" s="43"/>
      <c r="AE304" s="43"/>
      <c r="AF304" s="43"/>
      <c r="AG304" s="43"/>
      <c r="AH304" s="43"/>
      <c r="AI304" s="43"/>
      <c r="AJ304" s="43"/>
      <c r="AK304" s="43"/>
      <c r="AL304" s="43"/>
      <c r="AM304" s="43"/>
      <c r="AN304" s="43"/>
      <c r="AO304" s="43"/>
      <c r="AP304" s="43"/>
      <c r="AQ304" s="43"/>
      <c r="AR304" s="316"/>
      <c r="AS304" s="316"/>
      <c r="AT304" s="316"/>
      <c r="AU304" s="316"/>
      <c r="AV304" s="316"/>
      <c r="AW304" s="316"/>
      <c r="AX304" s="316"/>
      <c r="AY304" s="316"/>
      <c r="AZ304" s="43"/>
      <c r="BA304" s="43"/>
      <c r="BB304" s="43"/>
      <c r="BC304" s="43"/>
      <c r="BD304" s="316"/>
      <c r="BE304" s="316"/>
      <c r="BF304" s="316"/>
      <c r="BG304" s="316"/>
      <c r="BH304" s="43"/>
      <c r="BI304" s="43"/>
      <c r="BJ304" s="43"/>
      <c r="BK304" s="43"/>
      <c r="BL304" s="43"/>
      <c r="BM304" s="43"/>
      <c r="BN304" s="43"/>
      <c r="BO304" s="43"/>
      <c r="BP304" s="43"/>
      <c r="BQ304" s="43"/>
      <c r="BR304" s="43"/>
      <c r="BS304" s="43"/>
      <c r="BT304" s="43"/>
      <c r="BU304" s="43"/>
      <c r="BV304" s="43"/>
      <c r="BW304" s="43"/>
      <c r="BX304" s="43"/>
      <c r="BY304" s="43"/>
      <c r="BZ304" s="43"/>
      <c r="CA304" s="43"/>
      <c r="CB304" s="43"/>
      <c r="CC304" s="43"/>
      <c r="CD304" s="43"/>
      <c r="CE304" s="43"/>
      <c r="CF304" s="43"/>
      <c r="CG304" s="43"/>
      <c r="CH304" s="43"/>
      <c r="CI304" s="43"/>
      <c r="CJ304" s="43"/>
    </row>
    <row r="305" spans="1:88">
      <c r="A305" s="116"/>
      <c r="B305" s="202"/>
      <c r="C305" s="105"/>
      <c r="G305" s="320"/>
      <c r="H305" s="320"/>
      <c r="I305" s="320"/>
      <c r="J305" s="320"/>
      <c r="K305" s="229"/>
      <c r="L305" s="229"/>
      <c r="M305" s="320"/>
      <c r="N305" s="320"/>
      <c r="O305" s="316"/>
      <c r="P305" s="316"/>
      <c r="Q305" s="43"/>
      <c r="R305" s="316"/>
      <c r="S305" s="316"/>
      <c r="T305" s="316"/>
      <c r="U305" s="316"/>
      <c r="V305" s="316"/>
      <c r="W305" s="316"/>
      <c r="X305" s="229"/>
      <c r="Y305" s="229"/>
      <c r="Z305" s="229"/>
      <c r="AA305" s="43"/>
      <c r="AB305" s="43"/>
      <c r="AC305" s="43"/>
      <c r="AD305" s="43"/>
      <c r="AE305" s="43"/>
      <c r="AF305" s="43"/>
      <c r="AG305" s="43"/>
      <c r="AH305" s="43"/>
      <c r="AI305" s="43"/>
      <c r="AJ305" s="43"/>
      <c r="AK305" s="43"/>
      <c r="AL305" s="43"/>
      <c r="AM305" s="43"/>
      <c r="AN305" s="43"/>
      <c r="AO305" s="43"/>
      <c r="AP305" s="43"/>
      <c r="AQ305" s="43"/>
      <c r="AR305" s="316"/>
      <c r="AS305" s="316"/>
      <c r="AT305" s="316"/>
      <c r="AU305" s="316"/>
      <c r="AV305" s="316"/>
      <c r="AW305" s="316"/>
      <c r="AX305" s="316"/>
      <c r="AY305" s="316"/>
      <c r="AZ305" s="43"/>
      <c r="BA305" s="43"/>
      <c r="BB305" s="43"/>
      <c r="BC305" s="43"/>
      <c r="BD305" s="316"/>
      <c r="BE305" s="316"/>
      <c r="BF305" s="316"/>
      <c r="BG305" s="316"/>
      <c r="BH305" s="43"/>
      <c r="BI305" s="43"/>
      <c r="BJ305" s="43"/>
      <c r="BK305" s="43"/>
      <c r="BL305" s="43"/>
      <c r="BM305" s="43"/>
      <c r="BN305" s="43"/>
      <c r="BO305" s="43"/>
      <c r="BP305" s="43"/>
      <c r="BQ305" s="43"/>
      <c r="BR305" s="43"/>
      <c r="BS305" s="43"/>
      <c r="BT305" s="43"/>
      <c r="BU305" s="43"/>
      <c r="BV305" s="43"/>
      <c r="BW305" s="43"/>
      <c r="BX305" s="43"/>
      <c r="BY305" s="43"/>
      <c r="BZ305" s="43"/>
      <c r="CA305" s="43"/>
      <c r="CB305" s="43"/>
      <c r="CC305" s="43"/>
      <c r="CD305" s="43"/>
      <c r="CE305" s="43"/>
      <c r="CF305" s="43"/>
      <c r="CG305" s="43"/>
      <c r="CH305" s="43"/>
      <c r="CI305" s="43"/>
      <c r="CJ305" s="43"/>
    </row>
    <row r="306" spans="1:88">
      <c r="A306" s="116"/>
      <c r="B306" s="202"/>
      <c r="C306" s="105"/>
      <c r="G306" s="320"/>
      <c r="H306" s="320"/>
      <c r="I306" s="320"/>
      <c r="J306" s="320"/>
      <c r="K306" s="229"/>
      <c r="L306" s="229"/>
      <c r="M306" s="320"/>
      <c r="N306" s="320"/>
      <c r="O306" s="316"/>
      <c r="P306" s="316"/>
      <c r="Q306" s="43"/>
      <c r="R306" s="316"/>
      <c r="S306" s="316"/>
      <c r="T306" s="316"/>
      <c r="U306" s="316"/>
      <c r="V306" s="316"/>
      <c r="W306" s="316"/>
      <c r="X306" s="229"/>
      <c r="Y306" s="229"/>
      <c r="Z306" s="229"/>
      <c r="AA306" s="43"/>
      <c r="AB306" s="43"/>
      <c r="AC306" s="43"/>
      <c r="AD306" s="43"/>
      <c r="AE306" s="43"/>
      <c r="AF306" s="43"/>
      <c r="AG306" s="43"/>
      <c r="AH306" s="43"/>
      <c r="AI306" s="43"/>
      <c r="AJ306" s="43"/>
      <c r="AK306" s="43"/>
      <c r="AL306" s="43"/>
      <c r="AM306" s="43"/>
      <c r="AN306" s="43"/>
      <c r="AO306" s="43"/>
      <c r="AP306" s="43"/>
      <c r="AQ306" s="43"/>
      <c r="AR306" s="316"/>
      <c r="AS306" s="316"/>
      <c r="AT306" s="316"/>
      <c r="AU306" s="316"/>
      <c r="AV306" s="316"/>
      <c r="AW306" s="316"/>
      <c r="AX306" s="316"/>
      <c r="AY306" s="316"/>
      <c r="AZ306" s="43"/>
      <c r="BA306" s="43"/>
      <c r="BB306" s="43"/>
      <c r="BC306" s="43"/>
      <c r="BD306" s="316"/>
      <c r="BE306" s="316"/>
      <c r="BF306" s="316"/>
      <c r="BG306" s="316"/>
      <c r="BH306" s="43"/>
      <c r="BI306" s="43"/>
      <c r="BJ306" s="43"/>
      <c r="BK306" s="43"/>
      <c r="BL306" s="43"/>
      <c r="BM306" s="43"/>
      <c r="BN306" s="43"/>
      <c r="BO306" s="43"/>
      <c r="BP306" s="43"/>
      <c r="BQ306" s="43"/>
      <c r="BR306" s="43"/>
      <c r="BS306" s="43"/>
      <c r="BT306" s="43"/>
      <c r="BU306" s="43"/>
      <c r="BV306" s="43"/>
      <c r="BW306" s="43"/>
      <c r="BX306" s="43"/>
      <c r="BY306" s="43"/>
      <c r="BZ306" s="43"/>
      <c r="CA306" s="43"/>
      <c r="CB306" s="43"/>
      <c r="CC306" s="43"/>
      <c r="CD306" s="43"/>
      <c r="CE306" s="43"/>
      <c r="CF306" s="43"/>
      <c r="CG306" s="43"/>
      <c r="CH306" s="43"/>
      <c r="CI306" s="43"/>
      <c r="CJ306" s="43"/>
    </row>
    <row r="307" spans="1:88">
      <c r="A307" s="116"/>
      <c r="B307" s="202"/>
      <c r="C307" s="105"/>
      <c r="G307" s="320"/>
      <c r="H307" s="320"/>
      <c r="I307" s="320"/>
      <c r="J307" s="320"/>
      <c r="K307" s="229"/>
      <c r="L307" s="229"/>
      <c r="M307" s="320"/>
      <c r="N307" s="320"/>
      <c r="O307" s="316"/>
      <c r="P307" s="316"/>
      <c r="Q307" s="43"/>
      <c r="R307" s="316"/>
      <c r="S307" s="316"/>
      <c r="T307" s="316"/>
      <c r="U307" s="316"/>
      <c r="V307" s="316"/>
      <c r="W307" s="316"/>
      <c r="X307" s="229"/>
      <c r="Y307" s="229"/>
      <c r="Z307" s="229"/>
      <c r="AA307" s="43"/>
      <c r="AB307" s="43"/>
      <c r="AC307" s="43"/>
      <c r="AD307" s="43"/>
      <c r="AE307" s="43"/>
      <c r="AF307" s="43"/>
      <c r="AG307" s="43"/>
      <c r="AH307" s="43"/>
      <c r="AI307" s="43"/>
      <c r="AJ307" s="43"/>
      <c r="AK307" s="43"/>
      <c r="AL307" s="43"/>
      <c r="AM307" s="43"/>
      <c r="AN307" s="43"/>
      <c r="AO307" s="43"/>
      <c r="AP307" s="43"/>
      <c r="AQ307" s="43"/>
      <c r="AR307" s="316"/>
      <c r="AS307" s="316"/>
      <c r="AT307" s="316"/>
      <c r="AU307" s="316"/>
      <c r="AV307" s="316"/>
      <c r="AW307" s="316"/>
      <c r="AX307" s="316"/>
      <c r="AY307" s="316"/>
      <c r="AZ307" s="43"/>
      <c r="BA307" s="43"/>
      <c r="BB307" s="43"/>
      <c r="BC307" s="43"/>
      <c r="BD307" s="316"/>
      <c r="BE307" s="316"/>
      <c r="BF307" s="316"/>
      <c r="BG307" s="316"/>
      <c r="BH307" s="43"/>
      <c r="BI307" s="43"/>
      <c r="BJ307" s="43"/>
      <c r="BK307" s="43"/>
      <c r="BL307" s="43"/>
      <c r="BM307" s="43"/>
      <c r="BN307" s="43"/>
      <c r="BO307" s="43"/>
      <c r="BP307" s="43"/>
      <c r="BQ307" s="43"/>
      <c r="BR307" s="43"/>
      <c r="BS307" s="43"/>
      <c r="BT307" s="43"/>
      <c r="BU307" s="43"/>
      <c r="BV307" s="43"/>
      <c r="BW307" s="43"/>
      <c r="BX307" s="43"/>
      <c r="BY307" s="43"/>
      <c r="BZ307" s="43"/>
      <c r="CA307" s="43"/>
      <c r="CB307" s="43"/>
      <c r="CC307" s="43"/>
      <c r="CD307" s="43"/>
      <c r="CE307" s="43"/>
      <c r="CF307" s="43"/>
      <c r="CG307" s="43"/>
      <c r="CH307" s="43"/>
      <c r="CI307" s="43"/>
      <c r="CJ307" s="43"/>
    </row>
    <row r="308" spans="1:88">
      <c r="A308" s="116"/>
      <c r="B308" s="202"/>
      <c r="C308" s="105"/>
      <c r="G308" s="320"/>
      <c r="H308" s="320"/>
      <c r="I308" s="320"/>
      <c r="J308" s="320"/>
      <c r="K308" s="229"/>
      <c r="L308" s="229"/>
      <c r="M308" s="320"/>
      <c r="N308" s="320"/>
      <c r="O308" s="316"/>
      <c r="P308" s="316"/>
      <c r="Q308" s="43"/>
      <c r="R308" s="316"/>
      <c r="S308" s="316"/>
      <c r="T308" s="316"/>
      <c r="U308" s="316"/>
      <c r="V308" s="316"/>
      <c r="W308" s="316"/>
      <c r="X308" s="229"/>
      <c r="Y308" s="229"/>
      <c r="Z308" s="229"/>
      <c r="AA308" s="43"/>
      <c r="AB308" s="43"/>
      <c r="AC308" s="43"/>
      <c r="AD308" s="43"/>
      <c r="AE308" s="43"/>
      <c r="AF308" s="43"/>
      <c r="AG308" s="43"/>
      <c r="AH308" s="43"/>
      <c r="AI308" s="43"/>
      <c r="AJ308" s="43"/>
      <c r="AK308" s="43"/>
      <c r="AL308" s="43"/>
      <c r="AM308" s="43"/>
      <c r="AN308" s="43"/>
      <c r="AO308" s="43"/>
      <c r="AP308" s="43"/>
      <c r="AQ308" s="43"/>
      <c r="AR308" s="316"/>
      <c r="AS308" s="316"/>
      <c r="AT308" s="316"/>
      <c r="AU308" s="316"/>
      <c r="AV308" s="316"/>
      <c r="AW308" s="316"/>
      <c r="AX308" s="316"/>
      <c r="AY308" s="316"/>
      <c r="AZ308" s="43"/>
      <c r="BA308" s="43"/>
      <c r="BB308" s="43"/>
      <c r="BC308" s="43"/>
      <c r="BD308" s="316"/>
      <c r="BE308" s="316"/>
      <c r="BF308" s="316"/>
      <c r="BG308" s="316"/>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row>
    <row r="309" spans="1:88">
      <c r="A309" s="116"/>
      <c r="B309" s="202"/>
      <c r="C309" s="105"/>
      <c r="G309" s="320"/>
      <c r="H309" s="320"/>
      <c r="I309" s="320"/>
      <c r="J309" s="320"/>
      <c r="K309" s="229"/>
      <c r="L309" s="229"/>
      <c r="M309" s="320"/>
      <c r="N309" s="320"/>
      <c r="O309" s="316"/>
      <c r="P309" s="316"/>
      <c r="Q309" s="43"/>
      <c r="R309" s="316"/>
      <c r="S309" s="316"/>
      <c r="T309" s="316"/>
      <c r="U309" s="316"/>
      <c r="V309" s="316"/>
      <c r="W309" s="316"/>
      <c r="X309" s="229"/>
      <c r="Y309" s="229"/>
      <c r="Z309" s="229"/>
      <c r="AA309" s="43"/>
      <c r="AB309" s="43"/>
      <c r="AC309" s="43"/>
      <c r="AD309" s="43"/>
      <c r="AE309" s="43"/>
      <c r="AF309" s="43"/>
      <c r="AG309" s="43"/>
      <c r="AH309" s="43"/>
      <c r="AI309" s="43"/>
      <c r="AJ309" s="43"/>
      <c r="AK309" s="43"/>
      <c r="AL309" s="43"/>
      <c r="AM309" s="43"/>
      <c r="AN309" s="43"/>
      <c r="AO309" s="43"/>
      <c r="AP309" s="43"/>
      <c r="AQ309" s="43"/>
      <c r="AR309" s="316"/>
      <c r="AS309" s="316"/>
      <c r="AT309" s="316"/>
      <c r="AU309" s="316"/>
      <c r="AV309" s="316"/>
      <c r="AW309" s="316"/>
      <c r="AX309" s="316"/>
      <c r="AY309" s="316"/>
      <c r="AZ309" s="43"/>
      <c r="BA309" s="43"/>
      <c r="BB309" s="43"/>
      <c r="BC309" s="43"/>
      <c r="BD309" s="316"/>
      <c r="BE309" s="316"/>
      <c r="BF309" s="316"/>
      <c r="BG309" s="316"/>
      <c r="BH309" s="43"/>
      <c r="BI309" s="43"/>
      <c r="BJ309" s="43"/>
      <c r="BK309" s="43"/>
      <c r="BL309" s="43"/>
      <c r="BM309" s="43"/>
      <c r="BN309" s="43"/>
      <c r="BO309" s="43"/>
      <c r="BP309" s="43"/>
      <c r="BQ309" s="43"/>
      <c r="BR309" s="43"/>
      <c r="BS309" s="43"/>
      <c r="BT309" s="43"/>
      <c r="BU309" s="43"/>
      <c r="BV309" s="43"/>
      <c r="BW309" s="43"/>
      <c r="BX309" s="43"/>
      <c r="BY309" s="43"/>
      <c r="BZ309" s="43"/>
      <c r="CA309" s="43"/>
      <c r="CB309" s="43"/>
      <c r="CC309" s="43"/>
      <c r="CD309" s="43"/>
      <c r="CE309" s="43"/>
      <c r="CF309" s="43"/>
      <c r="CG309" s="43"/>
      <c r="CH309" s="43"/>
      <c r="CI309" s="43"/>
      <c r="CJ309" s="43"/>
    </row>
    <row r="310" spans="1:88">
      <c r="A310" s="116"/>
      <c r="B310" s="202"/>
      <c r="C310" s="105"/>
      <c r="F310" s="203"/>
      <c r="G310" s="322"/>
      <c r="H310" s="322"/>
      <c r="I310" s="322"/>
      <c r="J310" s="322"/>
      <c r="K310" s="203"/>
      <c r="L310" s="203"/>
      <c r="M310" s="322"/>
      <c r="N310" s="322"/>
      <c r="O310" s="379"/>
      <c r="P310" s="379"/>
      <c r="Q310" s="43"/>
      <c r="R310" s="379"/>
      <c r="S310" s="379"/>
      <c r="T310" s="379"/>
      <c r="U310" s="379"/>
      <c r="V310" s="379"/>
      <c r="W310" s="379"/>
      <c r="X310" s="379"/>
      <c r="Y310" s="379"/>
      <c r="Z310" s="379"/>
      <c r="AA310" s="43"/>
      <c r="AB310" s="43"/>
      <c r="AC310" s="43"/>
      <c r="AD310" s="43"/>
      <c r="AE310" s="43"/>
      <c r="AF310" s="43"/>
      <c r="AG310" s="43"/>
      <c r="AH310" s="43"/>
      <c r="AI310" s="43"/>
      <c r="AJ310" s="43"/>
      <c r="AK310" s="43"/>
      <c r="AL310" s="43"/>
      <c r="AM310" s="43"/>
      <c r="AN310" s="43"/>
      <c r="AO310" s="43"/>
      <c r="AP310" s="43"/>
      <c r="AQ310" s="43"/>
      <c r="AR310" s="379"/>
      <c r="AS310" s="379"/>
      <c r="AT310" s="379"/>
      <c r="AU310" s="379"/>
      <c r="AV310" s="379"/>
      <c r="AW310" s="379"/>
      <c r="AX310" s="379"/>
      <c r="AY310" s="379"/>
      <c r="AZ310" s="43"/>
      <c r="BA310" s="43"/>
      <c r="BB310" s="43"/>
      <c r="BC310" s="43"/>
      <c r="BD310" s="379"/>
      <c r="BE310" s="379"/>
      <c r="BF310" s="379"/>
      <c r="BG310" s="379"/>
      <c r="BH310" s="43"/>
      <c r="BI310" s="43"/>
      <c r="BJ310" s="43"/>
      <c r="BK310" s="43"/>
      <c r="BL310" s="43"/>
      <c r="BM310" s="43"/>
      <c r="BN310" s="43"/>
      <c r="BO310" s="43"/>
      <c r="BP310" s="43"/>
      <c r="BQ310" s="43"/>
      <c r="BR310" s="43"/>
      <c r="BS310" s="43"/>
      <c r="BT310" s="43"/>
      <c r="BU310" s="43"/>
      <c r="BV310" s="43"/>
      <c r="BW310" s="43"/>
      <c r="BX310" s="43"/>
      <c r="BY310" s="43"/>
      <c r="BZ310" s="43"/>
      <c r="CA310" s="43"/>
      <c r="CB310" s="43"/>
      <c r="CC310" s="43"/>
      <c r="CD310" s="43"/>
      <c r="CE310" s="43"/>
      <c r="CF310" s="43"/>
      <c r="CG310" s="43"/>
      <c r="CH310" s="43"/>
      <c r="CI310" s="43"/>
      <c r="CJ310" s="43"/>
    </row>
    <row r="311" spans="1:88">
      <c r="A311" s="199">
        <v>1</v>
      </c>
      <c r="B311" s="202">
        <v>2</v>
      </c>
      <c r="C311" s="68">
        <v>3</v>
      </c>
      <c r="D311" s="199">
        <v>4</v>
      </c>
      <c r="E311" s="202">
        <v>5</v>
      </c>
      <c r="F311" s="68">
        <v>6</v>
      </c>
      <c r="G311" s="199">
        <v>7</v>
      </c>
      <c r="H311" s="202">
        <v>8</v>
      </c>
      <c r="I311" s="68">
        <v>9</v>
      </c>
      <c r="J311" s="199">
        <v>10</v>
      </c>
      <c r="K311" s="1083">
        <v>11</v>
      </c>
      <c r="L311" s="1083">
        <v>12</v>
      </c>
      <c r="M311" s="1083">
        <v>13</v>
      </c>
      <c r="N311" s="1083">
        <v>14</v>
      </c>
      <c r="O311" s="1083">
        <v>15</v>
      </c>
      <c r="P311" s="1083">
        <v>16</v>
      </c>
      <c r="Q311" s="1083">
        <v>39</v>
      </c>
      <c r="R311" s="1083">
        <v>17</v>
      </c>
      <c r="S311" s="1083">
        <v>18</v>
      </c>
      <c r="T311" s="1083">
        <v>19</v>
      </c>
      <c r="U311" s="1083">
        <v>20</v>
      </c>
      <c r="V311" s="1083">
        <v>21</v>
      </c>
      <c r="W311" s="1083">
        <v>22</v>
      </c>
      <c r="X311" s="1083">
        <v>23</v>
      </c>
      <c r="Y311" s="1083">
        <v>24</v>
      </c>
      <c r="Z311" s="1083">
        <v>25</v>
      </c>
      <c r="AA311" s="1083">
        <v>26</v>
      </c>
      <c r="AB311" s="1083">
        <v>27</v>
      </c>
      <c r="AC311" s="1083">
        <v>28</v>
      </c>
      <c r="AD311" s="1083">
        <v>29</v>
      </c>
      <c r="AE311" s="1083">
        <v>30</v>
      </c>
      <c r="AF311" s="1083">
        <v>31</v>
      </c>
      <c r="AG311" s="1083">
        <v>32</v>
      </c>
      <c r="AH311" s="1083">
        <v>33</v>
      </c>
      <c r="AI311" s="1083">
        <v>34</v>
      </c>
      <c r="AJ311" s="1083">
        <v>35</v>
      </c>
      <c r="AK311" s="1083">
        <v>36</v>
      </c>
      <c r="AL311" s="1083">
        <v>37</v>
      </c>
      <c r="AM311" s="1083">
        <v>38</v>
      </c>
      <c r="AN311" s="1083">
        <v>40</v>
      </c>
      <c r="AO311" s="1083">
        <v>41</v>
      </c>
      <c r="AP311" s="1083">
        <v>42</v>
      </c>
      <c r="AQ311" s="1083">
        <v>43</v>
      </c>
      <c r="AR311" s="1083">
        <v>44</v>
      </c>
      <c r="AS311" s="1083">
        <v>45</v>
      </c>
      <c r="AT311" s="1083">
        <v>46</v>
      </c>
      <c r="AU311" s="1083">
        <v>47</v>
      </c>
      <c r="AV311" s="1083">
        <v>48</v>
      </c>
      <c r="AW311" s="1083">
        <v>49</v>
      </c>
      <c r="AX311" s="1083">
        <v>50</v>
      </c>
      <c r="AY311" s="1083">
        <v>51</v>
      </c>
      <c r="AZ311" s="1083">
        <v>52</v>
      </c>
      <c r="BA311" s="1083">
        <v>53</v>
      </c>
      <c r="BB311" s="1083">
        <v>54</v>
      </c>
      <c r="BC311" s="1083">
        <v>55</v>
      </c>
      <c r="BD311" s="1083">
        <v>56</v>
      </c>
      <c r="BE311" s="1083">
        <v>57</v>
      </c>
      <c r="BF311" s="1083">
        <v>58</v>
      </c>
      <c r="BG311" s="1083">
        <v>59</v>
      </c>
      <c r="BH311" s="1083">
        <v>60</v>
      </c>
      <c r="BI311" s="1083">
        <v>61</v>
      </c>
      <c r="BJ311" s="1083">
        <v>62</v>
      </c>
      <c r="BK311" s="1083">
        <v>63</v>
      </c>
      <c r="BL311" s="1083">
        <v>64</v>
      </c>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row>
    <row r="312" spans="1:88">
      <c r="A312" s="199"/>
      <c r="B312" s="122"/>
      <c r="C312" s="68"/>
      <c r="D312" s="253"/>
      <c r="G312" s="198"/>
      <c r="H312" s="198"/>
      <c r="I312" s="198"/>
      <c r="J312" s="198"/>
      <c r="M312" s="198"/>
      <c r="N312" s="198"/>
      <c r="O312" s="316"/>
      <c r="P312" s="316"/>
      <c r="Q312" s="43"/>
      <c r="R312" s="316"/>
      <c r="S312" s="316"/>
      <c r="T312" s="316"/>
      <c r="U312" s="316"/>
      <c r="V312" s="316"/>
      <c r="W312" s="316"/>
      <c r="X312" s="229"/>
      <c r="Y312" s="229"/>
      <c r="Z312" s="229"/>
      <c r="AA312" s="43"/>
      <c r="AB312" s="43"/>
      <c r="AC312" s="43"/>
      <c r="AD312" s="43"/>
      <c r="AE312" s="43"/>
      <c r="AF312" s="43"/>
      <c r="AG312" s="43"/>
      <c r="AH312" s="43"/>
      <c r="AI312" s="43"/>
      <c r="AJ312" s="43"/>
      <c r="AK312" s="43"/>
      <c r="AL312" s="43"/>
      <c r="AM312" s="43"/>
      <c r="AN312" s="43"/>
      <c r="AO312" s="43"/>
      <c r="AP312" s="43"/>
      <c r="AQ312" s="43"/>
      <c r="AR312" s="316"/>
      <c r="AS312" s="316"/>
      <c r="AT312" s="316"/>
      <c r="AU312" s="316"/>
      <c r="AV312" s="316"/>
      <c r="AW312" s="316"/>
      <c r="AX312" s="316"/>
      <c r="AY312" s="316"/>
      <c r="AZ312" s="43"/>
      <c r="BA312" s="43"/>
      <c r="BB312" s="43"/>
      <c r="BC312" s="43"/>
      <c r="BD312" s="316"/>
      <c r="BE312" s="316"/>
      <c r="BF312" s="316"/>
      <c r="BG312" s="316"/>
      <c r="BH312" s="43"/>
      <c r="BI312" s="43"/>
      <c r="BJ312" s="43"/>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row>
    <row r="313" spans="1:88">
      <c r="A313" s="199"/>
      <c r="B313" s="122"/>
      <c r="C313" s="68"/>
      <c r="D313" s="253"/>
      <c r="G313" s="198"/>
      <c r="H313" s="198"/>
      <c r="I313" s="198"/>
      <c r="J313" s="198"/>
      <c r="M313" s="198"/>
      <c r="N313" s="198"/>
      <c r="O313" s="316"/>
      <c r="P313" s="316"/>
      <c r="Q313" s="43"/>
      <c r="R313" s="316"/>
      <c r="S313" s="316"/>
      <c r="T313" s="316"/>
      <c r="U313" s="316"/>
      <c r="V313" s="316"/>
      <c r="W313" s="316"/>
      <c r="X313" s="229"/>
      <c r="Y313" s="229"/>
      <c r="Z313" s="229"/>
      <c r="AA313" s="43"/>
      <c r="AB313" s="43"/>
      <c r="AC313" s="43"/>
      <c r="AD313" s="43"/>
      <c r="AE313" s="43"/>
      <c r="AF313" s="43"/>
      <c r="AG313" s="43"/>
      <c r="AH313" s="43"/>
      <c r="AI313" s="43"/>
      <c r="AJ313" s="43"/>
      <c r="AK313" s="43"/>
      <c r="AL313" s="43"/>
      <c r="AM313" s="43"/>
      <c r="AN313" s="43"/>
      <c r="AO313" s="43"/>
      <c r="AP313" s="43"/>
      <c r="AQ313" s="43"/>
      <c r="AR313" s="316"/>
      <c r="AS313" s="316"/>
      <c r="AT313" s="316"/>
      <c r="AU313" s="316"/>
      <c r="AV313" s="316"/>
      <c r="AW313" s="316"/>
      <c r="AX313" s="316"/>
      <c r="AY313" s="316"/>
      <c r="AZ313" s="43"/>
      <c r="BA313" s="43"/>
      <c r="BB313" s="43"/>
      <c r="BC313" s="43"/>
      <c r="BD313" s="316"/>
      <c r="BE313" s="316"/>
      <c r="BF313" s="316"/>
      <c r="BG313" s="316"/>
      <c r="BH313" s="43"/>
      <c r="BI313" s="43"/>
      <c r="BJ313" s="43"/>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row>
    <row r="314" spans="1:88">
      <c r="A314" s="199"/>
      <c r="B314" s="122"/>
      <c r="C314" s="68"/>
      <c r="D314" s="253"/>
      <c r="G314" s="198"/>
      <c r="H314" s="198"/>
      <c r="I314" s="198"/>
      <c r="J314" s="198"/>
      <c r="M314" s="198"/>
      <c r="N314" s="198"/>
      <c r="O314" s="316"/>
      <c r="P314" s="316"/>
      <c r="Q314" s="43"/>
      <c r="R314" s="316"/>
      <c r="S314" s="316"/>
      <c r="T314" s="316"/>
      <c r="U314" s="316"/>
      <c r="V314" s="316"/>
      <c r="W314" s="316"/>
      <c r="X314" s="229"/>
      <c r="Y314" s="229"/>
      <c r="Z314" s="229"/>
      <c r="AA314" s="43"/>
      <c r="AB314" s="43"/>
      <c r="AC314" s="43"/>
      <c r="AD314" s="43"/>
      <c r="AE314" s="43"/>
      <c r="AF314" s="43"/>
      <c r="AG314" s="43"/>
      <c r="AH314" s="43"/>
      <c r="AI314" s="43"/>
      <c r="AJ314" s="43"/>
      <c r="AK314" s="43"/>
      <c r="AL314" s="43"/>
      <c r="AM314" s="43"/>
      <c r="AN314" s="43"/>
      <c r="AO314" s="43"/>
      <c r="AP314" s="43"/>
      <c r="AQ314" s="43"/>
      <c r="AR314" s="316"/>
      <c r="AS314" s="316"/>
      <c r="AT314" s="316"/>
      <c r="AU314" s="316"/>
      <c r="AV314" s="316"/>
      <c r="AW314" s="316"/>
      <c r="AX314" s="316"/>
      <c r="AY314" s="316"/>
      <c r="AZ314" s="43"/>
      <c r="BA314" s="43"/>
      <c r="BB314" s="43"/>
      <c r="BC314" s="43"/>
      <c r="BD314" s="316"/>
      <c r="BE314" s="316"/>
      <c r="BF314" s="316"/>
      <c r="BG314" s="316"/>
      <c r="BH314" s="43"/>
      <c r="BI314" s="43"/>
      <c r="BJ314" s="43"/>
      <c r="BK314" s="43"/>
      <c r="BL314" s="43"/>
      <c r="BM314" s="43"/>
      <c r="BN314" s="43"/>
      <c r="BO314" s="43"/>
      <c r="BP314" s="43"/>
      <c r="BQ314" s="43"/>
      <c r="BR314" s="43"/>
      <c r="BS314" s="43"/>
      <c r="BT314" s="43"/>
      <c r="BU314" s="43"/>
      <c r="BV314" s="43"/>
      <c r="BW314" s="43"/>
      <c r="BX314" s="43"/>
      <c r="BY314" s="43"/>
      <c r="BZ314" s="43"/>
      <c r="CA314" s="43"/>
      <c r="CB314" s="43"/>
      <c r="CC314" s="43"/>
      <c r="CD314" s="43"/>
      <c r="CE314" s="43"/>
      <c r="CF314" s="43"/>
      <c r="CG314" s="43"/>
      <c r="CH314" s="43"/>
      <c r="CI314" s="43"/>
      <c r="CJ314" s="43"/>
    </row>
    <row r="315" spans="1:88">
      <c r="A315" s="199"/>
      <c r="B315" s="122"/>
      <c r="C315" s="68"/>
      <c r="D315" s="253"/>
      <c r="G315" s="198"/>
      <c r="H315" s="198"/>
      <c r="I315" s="198"/>
      <c r="J315" s="198"/>
      <c r="M315" s="198"/>
      <c r="N315" s="198"/>
      <c r="O315" s="229"/>
      <c r="P315" s="229"/>
      <c r="Q315" s="43"/>
      <c r="R315" s="229"/>
      <c r="S315" s="229"/>
      <c r="T315" s="229"/>
      <c r="U315" s="229"/>
      <c r="V315" s="229"/>
      <c r="W315" s="229"/>
      <c r="X315" s="229"/>
      <c r="Y315" s="229"/>
      <c r="Z315" s="229"/>
      <c r="AA315" s="43"/>
      <c r="AB315" s="43"/>
      <c r="AC315" s="43"/>
      <c r="AD315" s="43"/>
      <c r="AE315" s="43"/>
      <c r="AF315" s="43"/>
      <c r="AG315" s="43"/>
      <c r="AH315" s="43"/>
      <c r="AI315" s="43"/>
      <c r="AJ315" s="43"/>
      <c r="AK315" s="43"/>
      <c r="AL315" s="43"/>
      <c r="AM315" s="43"/>
      <c r="AN315" s="43"/>
      <c r="AO315" s="43"/>
      <c r="AP315" s="43"/>
      <c r="AQ315" s="43"/>
      <c r="AR315" s="229"/>
      <c r="AS315" s="229"/>
      <c r="AT315" s="229"/>
      <c r="AU315" s="229"/>
      <c r="AV315" s="229"/>
      <c r="AW315" s="229"/>
      <c r="AX315" s="229"/>
      <c r="AY315" s="229"/>
      <c r="AZ315" s="43"/>
      <c r="BA315" s="43"/>
      <c r="BB315" s="43"/>
      <c r="BC315" s="43"/>
      <c r="BD315" s="229"/>
      <c r="BE315" s="229"/>
      <c r="BF315" s="229"/>
      <c r="BG315" s="229"/>
      <c r="BH315" s="43"/>
      <c r="BI315" s="43"/>
      <c r="BJ315" s="43"/>
      <c r="BK315" s="43"/>
      <c r="BL315" s="43"/>
      <c r="BM315" s="43"/>
      <c r="BN315" s="43"/>
      <c r="BO315" s="43"/>
      <c r="BP315" s="43"/>
      <c r="BQ315" s="43"/>
      <c r="BR315" s="43"/>
      <c r="BS315" s="43"/>
      <c r="BT315" s="43"/>
      <c r="BU315" s="43"/>
      <c r="BV315" s="43"/>
      <c r="BW315" s="43"/>
      <c r="BX315" s="43"/>
      <c r="BY315" s="43"/>
      <c r="BZ315" s="43"/>
      <c r="CA315" s="43"/>
      <c r="CB315" s="43"/>
      <c r="CC315" s="43"/>
      <c r="CD315" s="43"/>
      <c r="CE315" s="43"/>
      <c r="CF315" s="43"/>
      <c r="CG315" s="43"/>
      <c r="CH315" s="43"/>
      <c r="CI315" s="43"/>
      <c r="CJ315" s="43"/>
    </row>
    <row r="316" spans="1:88">
      <c r="A316" s="199"/>
      <c r="B316" s="202"/>
      <c r="C316" s="68"/>
      <c r="D316" s="253"/>
      <c r="G316" s="198"/>
      <c r="H316" s="198"/>
      <c r="I316" s="198"/>
      <c r="J316" s="198"/>
      <c r="M316" s="198"/>
      <c r="N316" s="198"/>
      <c r="O316" s="229"/>
      <c r="P316" s="229"/>
      <c r="Q316" s="43"/>
      <c r="R316" s="229"/>
      <c r="S316" s="229"/>
      <c r="T316" s="229"/>
      <c r="U316" s="229"/>
      <c r="V316" s="229"/>
      <c r="W316" s="229"/>
      <c r="X316" s="229"/>
      <c r="Y316" s="229"/>
      <c r="Z316" s="229"/>
      <c r="AA316" s="43"/>
      <c r="AB316" s="43"/>
      <c r="AC316" s="43"/>
      <c r="AD316" s="43"/>
      <c r="AE316" s="43"/>
      <c r="AF316" s="43"/>
      <c r="AG316" s="43"/>
      <c r="AH316" s="43"/>
      <c r="AI316" s="43"/>
      <c r="AJ316" s="43"/>
      <c r="AK316" s="43"/>
      <c r="AL316" s="43"/>
      <c r="AM316" s="43"/>
      <c r="AN316" s="43"/>
      <c r="AO316" s="43"/>
      <c r="AP316" s="43"/>
      <c r="AQ316" s="43"/>
      <c r="AR316" s="229"/>
      <c r="AS316" s="229"/>
      <c r="AT316" s="229"/>
      <c r="AU316" s="229"/>
      <c r="AV316" s="229"/>
      <c r="AW316" s="229"/>
      <c r="AX316" s="229"/>
      <c r="AY316" s="229"/>
      <c r="AZ316" s="43"/>
      <c r="BA316" s="43"/>
      <c r="BB316" s="43"/>
      <c r="BC316" s="43"/>
      <c r="BD316" s="229"/>
      <c r="BE316" s="229"/>
      <c r="BF316" s="229"/>
      <c r="BG316" s="229"/>
      <c r="BM316" s="43"/>
      <c r="BN316" s="43"/>
      <c r="BO316" s="43"/>
      <c r="BP316" s="43"/>
      <c r="BQ316" s="43"/>
      <c r="BR316" s="43"/>
      <c r="BS316" s="43"/>
      <c r="BT316" s="43"/>
      <c r="BU316" s="43"/>
      <c r="BV316" s="43"/>
      <c r="BW316" s="43"/>
      <c r="BX316" s="43"/>
      <c r="BY316" s="43"/>
      <c r="BZ316" s="43"/>
      <c r="CA316" s="43"/>
      <c r="CB316" s="43"/>
      <c r="CC316" s="43"/>
      <c r="CD316" s="43"/>
      <c r="CE316" s="43"/>
      <c r="CF316" s="43"/>
      <c r="CG316" s="43"/>
      <c r="CH316" s="43"/>
      <c r="CI316" s="43"/>
      <c r="CJ316" s="43"/>
    </row>
    <row r="317" spans="1:88">
      <c r="Q317" s="199"/>
      <c r="AA317" s="199"/>
      <c r="AB317" s="199"/>
      <c r="AC317" s="199"/>
      <c r="AD317" s="199"/>
      <c r="AE317" s="199"/>
      <c r="AF317" s="199"/>
      <c r="AG317" s="199"/>
      <c r="AH317" s="199"/>
      <c r="AI317" s="199"/>
      <c r="AJ317" s="199"/>
      <c r="AK317" s="199"/>
      <c r="AL317" s="199"/>
      <c r="AM317" s="199"/>
      <c r="AN317" s="199"/>
      <c r="AO317" s="199"/>
      <c r="AP317" s="199"/>
      <c r="AQ317" s="199"/>
      <c r="AZ317" s="199"/>
      <c r="BA317" s="199"/>
      <c r="BB317" s="199"/>
      <c r="BC317" s="199"/>
      <c r="BN317" s="43"/>
      <c r="BO317" s="43"/>
      <c r="BP317" s="43"/>
      <c r="BQ317" s="43"/>
      <c r="BR317" s="43"/>
      <c r="BS317" s="43"/>
      <c r="BT317" s="43"/>
      <c r="BU317" s="43"/>
      <c r="BV317" s="43"/>
      <c r="BW317" s="43"/>
      <c r="BX317" s="43"/>
      <c r="BY317" s="43"/>
      <c r="BZ317" s="43"/>
      <c r="CA317" s="43"/>
      <c r="CB317" s="43"/>
      <c r="CC317" s="43"/>
      <c r="CD317" s="43"/>
      <c r="CE317" s="43"/>
      <c r="CF317" s="43"/>
      <c r="CG317" s="43"/>
      <c r="CH317" s="43"/>
      <c r="CI317" s="43"/>
      <c r="CJ317" s="43"/>
    </row>
    <row r="318" spans="1:88" ht="15">
      <c r="M318" s="395"/>
      <c r="N318" s="395"/>
      <c r="O318" s="395"/>
      <c r="P318" s="395"/>
      <c r="Q318" s="395"/>
      <c r="R318" s="395"/>
      <c r="S318" s="395"/>
      <c r="T318" s="395"/>
      <c r="U318" s="395"/>
      <c r="V318" s="395"/>
      <c r="W318" s="395"/>
      <c r="X318" s="395"/>
      <c r="Y318" s="395"/>
      <c r="Z318" s="395"/>
      <c r="AA318" s="395"/>
      <c r="AB318" s="395"/>
      <c r="AC318" s="395"/>
      <c r="AD318" s="395"/>
      <c r="AE318" s="395"/>
      <c r="AF318" s="395"/>
      <c r="AG318" s="395"/>
      <c r="AH318" s="395"/>
      <c r="AI318" s="395"/>
      <c r="AJ318" s="395"/>
      <c r="AK318" s="395"/>
      <c r="AL318" s="395"/>
      <c r="AM318" s="395"/>
      <c r="AN318" s="395"/>
      <c r="AO318" s="395"/>
      <c r="AP318" s="395"/>
      <c r="AQ318" s="395"/>
      <c r="AR318" s="395"/>
      <c r="AS318" s="395"/>
      <c r="AT318" s="395"/>
      <c r="AU318" s="395"/>
      <c r="AV318" s="395"/>
      <c r="AW318" s="395"/>
      <c r="AX318" s="395"/>
      <c r="AY318" s="395"/>
      <c r="AZ318" s="395"/>
      <c r="BA318" s="395"/>
      <c r="BB318" s="395"/>
      <c r="BC318" s="395"/>
      <c r="BD318" s="395"/>
      <c r="BE318" s="395"/>
      <c r="BF318" s="395"/>
    </row>
  </sheetData>
  <sheetProtection algorithmName="SHA-512" hashValue="qZVPUXNmu8za98gSF8vWSGIKUn9LDwWN1F0yRoTDgMZcA+VmnV0el9g29WNnj0ZxevqQhNOKoasLDlbDYoVwLA==" saltValue="4tpWAffNgR8EgQPrUP+7GQ==" spinCount="100000" sheet="1" objects="1" scenarios="1"/>
  <autoFilter ref="A1:EG300">
    <sortState ref="A2:EG300">
      <sortCondition ref="A1:A300"/>
    </sortState>
  </autoFilter>
  <sortState ref="A2:EF299">
    <sortCondition ref="A2:A299"/>
  </sortState>
  <conditionalFormatting sqref="CI301 EF3:EF300 BM1">
    <cfRule type="cellIs" dxfId="475" priority="2" stopIfTrue="1" operator="greaterThanOrEqual">
      <formula>1</formula>
    </cfRule>
  </conditionalFormatting>
  <hyperlinks>
    <hyperlink ref="BI1" location="Profile!A1" display="Return to Main District Profile Page"/>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P302"/>
  <sheetViews>
    <sheetView zoomScale="90" zoomScaleNormal="90" workbookViewId="0">
      <selection activeCell="P22" sqref="P22"/>
    </sheetView>
  </sheetViews>
  <sheetFormatPr defaultRowHeight="12.75"/>
  <cols>
    <col min="1" max="1" width="10.7109375" customWidth="1"/>
    <col min="2" max="2" width="21.7109375" bestFit="1" customWidth="1"/>
    <col min="3" max="3" width="14.7109375" customWidth="1"/>
    <col min="4" max="4" width="12.5703125" customWidth="1"/>
    <col min="5" max="5" width="13" customWidth="1"/>
    <col min="6" max="6" width="13.85546875" customWidth="1"/>
    <col min="7" max="7" width="15" customWidth="1"/>
    <col min="8" max="8" width="15.28515625" bestFit="1" customWidth="1"/>
    <col min="9" max="9" width="15.28515625" customWidth="1"/>
    <col min="10" max="11" width="15.28515625" style="68" customWidth="1"/>
  </cols>
  <sheetData>
    <row r="1" spans="1:16" ht="18">
      <c r="A1" s="123" t="s">
        <v>1324</v>
      </c>
      <c r="G1" s="124"/>
    </row>
    <row r="2" spans="1:16" ht="24.75" customHeight="1" thickBot="1">
      <c r="A2" s="1906" t="s">
        <v>2690</v>
      </c>
      <c r="B2" s="1906"/>
      <c r="C2" s="1906"/>
      <c r="D2" s="1906"/>
      <c r="E2" s="1906"/>
      <c r="F2" s="1906"/>
      <c r="G2" s="1906"/>
      <c r="H2" s="1906"/>
      <c r="I2" s="1906"/>
      <c r="J2" s="1906"/>
      <c r="K2" s="1906"/>
      <c r="L2" s="1906"/>
      <c r="M2" s="1906"/>
      <c r="N2" s="1906"/>
    </row>
    <row r="3" spans="1:16" ht="63.75" thickBot="1">
      <c r="A3" s="65" t="s">
        <v>522</v>
      </c>
      <c r="B3" s="292" t="s">
        <v>884</v>
      </c>
      <c r="C3" s="293" t="s">
        <v>3420</v>
      </c>
      <c r="D3" s="294" t="s">
        <v>1383</v>
      </c>
      <c r="E3" s="295" t="s">
        <v>1374</v>
      </c>
      <c r="F3" s="296" t="s">
        <v>1375</v>
      </c>
      <c r="G3" s="297" t="s">
        <v>1376</v>
      </c>
      <c r="H3" s="457" t="s">
        <v>1609</v>
      </c>
      <c r="I3" s="582" t="s">
        <v>2010</v>
      </c>
      <c r="J3" s="743" t="s">
        <v>2315</v>
      </c>
      <c r="K3" s="1020" t="s">
        <v>2689</v>
      </c>
      <c r="L3" s="581" t="s">
        <v>1288</v>
      </c>
      <c r="M3" s="281" t="s">
        <v>1320</v>
      </c>
      <c r="N3" s="281" t="s">
        <v>1356</v>
      </c>
      <c r="O3" s="1026" t="s">
        <v>1354</v>
      </c>
      <c r="P3" s="1424" t="s">
        <v>3421</v>
      </c>
    </row>
    <row r="4" spans="1:16" ht="15.75" customHeight="1">
      <c r="A4" s="282" t="s">
        <v>1165</v>
      </c>
      <c r="B4" s="282" t="s">
        <v>458</v>
      </c>
      <c r="C4" s="588" t="s">
        <v>1471</v>
      </c>
      <c r="D4" s="282" t="s">
        <v>1384</v>
      </c>
      <c r="E4" s="303" t="s">
        <v>1384</v>
      </c>
      <c r="F4" s="303" t="s">
        <v>1384</v>
      </c>
      <c r="G4" s="303" t="s">
        <v>1384</v>
      </c>
      <c r="H4" s="285">
        <v>1</v>
      </c>
      <c r="I4" s="588" t="s">
        <v>1384</v>
      </c>
      <c r="J4" s="588" t="s">
        <v>1384</v>
      </c>
      <c r="K4" s="588" t="s">
        <v>1384</v>
      </c>
      <c r="L4" s="304">
        <v>101</v>
      </c>
      <c r="M4" s="286" t="s">
        <v>1179</v>
      </c>
      <c r="N4" s="286">
        <v>1</v>
      </c>
      <c r="O4" s="1027" t="s">
        <v>792</v>
      </c>
      <c r="P4" s="1432" t="s">
        <v>1177</v>
      </c>
    </row>
    <row r="5" spans="1:16" ht="15.75" customHeight="1">
      <c r="A5" s="282" t="s">
        <v>144</v>
      </c>
      <c r="B5" s="282" t="s">
        <v>145</v>
      </c>
      <c r="C5" s="589" t="s">
        <v>1471</v>
      </c>
      <c r="D5" s="287" t="s">
        <v>1385</v>
      </c>
      <c r="E5" s="303" t="s">
        <v>1385</v>
      </c>
      <c r="F5" s="303" t="s">
        <v>1385</v>
      </c>
      <c r="G5" s="284" t="s">
        <v>1385</v>
      </c>
      <c r="H5" s="284" t="s">
        <v>1385</v>
      </c>
      <c r="I5" s="284" t="s">
        <v>1385</v>
      </c>
      <c r="J5" s="589" t="s">
        <v>1385</v>
      </c>
      <c r="K5" s="589" t="s">
        <v>1385</v>
      </c>
      <c r="L5" s="304">
        <v>101</v>
      </c>
      <c r="M5" s="286" t="s">
        <v>1180</v>
      </c>
      <c r="N5" s="286">
        <v>1</v>
      </c>
      <c r="O5" s="1027" t="s">
        <v>792</v>
      </c>
      <c r="P5" s="1425" t="s">
        <v>1177</v>
      </c>
    </row>
    <row r="6" spans="1:16" ht="15.75" customHeight="1">
      <c r="A6" s="282" t="s">
        <v>112</v>
      </c>
      <c r="B6" s="282" t="s">
        <v>113</v>
      </c>
      <c r="C6" s="589" t="s">
        <v>1471</v>
      </c>
      <c r="D6" s="282" t="s">
        <v>1384</v>
      </c>
      <c r="E6" s="303" t="s">
        <v>1384</v>
      </c>
      <c r="F6" s="303" t="s">
        <v>1384</v>
      </c>
      <c r="G6" s="303" t="s">
        <v>1384</v>
      </c>
      <c r="H6" s="285">
        <v>1</v>
      </c>
      <c r="I6" s="589">
        <v>0.5</v>
      </c>
      <c r="J6" s="589" t="s">
        <v>1384</v>
      </c>
      <c r="K6" s="589" t="s">
        <v>1384</v>
      </c>
      <c r="L6" s="304">
        <v>123</v>
      </c>
      <c r="M6" s="286" t="s">
        <v>1181</v>
      </c>
      <c r="N6" s="286"/>
      <c r="O6" s="1027" t="s">
        <v>792</v>
      </c>
      <c r="P6" s="1425" t="s">
        <v>878</v>
      </c>
    </row>
    <row r="7" spans="1:16" ht="15.75" customHeight="1">
      <c r="A7" s="282" t="s">
        <v>403</v>
      </c>
      <c r="B7" s="282" t="s">
        <v>404</v>
      </c>
      <c r="C7" s="589" t="s">
        <v>1471</v>
      </c>
      <c r="D7" s="282" t="s">
        <v>1384</v>
      </c>
      <c r="E7" s="303" t="s">
        <v>1384</v>
      </c>
      <c r="F7" s="303" t="s">
        <v>1384</v>
      </c>
      <c r="G7" s="303" t="s">
        <v>1384</v>
      </c>
      <c r="H7" s="285">
        <v>1</v>
      </c>
      <c r="I7" s="589" t="s">
        <v>1384</v>
      </c>
      <c r="J7" s="589" t="s">
        <v>1384</v>
      </c>
      <c r="K7" s="589" t="s">
        <v>1384</v>
      </c>
      <c r="L7" s="304">
        <v>101</v>
      </c>
      <c r="M7" s="286" t="s">
        <v>1179</v>
      </c>
      <c r="N7" s="286">
        <v>1</v>
      </c>
      <c r="O7" s="1027" t="s">
        <v>792</v>
      </c>
      <c r="P7" s="1426" t="s">
        <v>1177</v>
      </c>
    </row>
    <row r="8" spans="1:16" ht="15.75" customHeight="1">
      <c r="A8" s="282" t="s">
        <v>329</v>
      </c>
      <c r="B8" s="282" t="s">
        <v>330</v>
      </c>
      <c r="C8" s="589" t="s">
        <v>1471</v>
      </c>
      <c r="D8" s="282" t="s">
        <v>1384</v>
      </c>
      <c r="E8" s="303" t="s">
        <v>1384</v>
      </c>
      <c r="F8" s="303" t="s">
        <v>1384</v>
      </c>
      <c r="G8" s="303" t="s">
        <v>1384</v>
      </c>
      <c r="H8" s="285">
        <v>1</v>
      </c>
      <c r="I8" s="589" t="s">
        <v>1384</v>
      </c>
      <c r="J8" s="589" t="s">
        <v>1384</v>
      </c>
      <c r="K8" s="589" t="s">
        <v>1384</v>
      </c>
      <c r="L8" s="304">
        <v>101</v>
      </c>
      <c r="M8" s="286" t="s">
        <v>1179</v>
      </c>
      <c r="N8" s="286">
        <v>1</v>
      </c>
      <c r="O8" s="1027" t="s">
        <v>792</v>
      </c>
      <c r="P8" s="1426" t="s">
        <v>1177</v>
      </c>
    </row>
    <row r="9" spans="1:16" ht="15.75" customHeight="1">
      <c r="A9" s="282" t="s">
        <v>1150</v>
      </c>
      <c r="B9" s="282" t="s">
        <v>1151</v>
      </c>
      <c r="C9" s="1422">
        <v>1</v>
      </c>
      <c r="D9" s="282" t="s">
        <v>1384</v>
      </c>
      <c r="E9" s="287">
        <v>1</v>
      </c>
      <c r="F9" s="285">
        <v>1</v>
      </c>
      <c r="G9" s="303" t="s">
        <v>1384</v>
      </c>
      <c r="H9" s="285">
        <v>0.25</v>
      </c>
      <c r="I9" s="589">
        <v>1</v>
      </c>
      <c r="J9" s="589">
        <v>1</v>
      </c>
      <c r="K9" s="589">
        <v>1</v>
      </c>
      <c r="L9" s="304">
        <v>123</v>
      </c>
      <c r="M9" s="286" t="s">
        <v>1181</v>
      </c>
      <c r="N9" s="286"/>
      <c r="O9" s="1027" t="s">
        <v>792</v>
      </c>
      <c r="P9" s="1426" t="s">
        <v>878</v>
      </c>
    </row>
    <row r="10" spans="1:16" ht="15.75" customHeight="1">
      <c r="A10" s="282" t="s">
        <v>412</v>
      </c>
      <c r="B10" s="282" t="s">
        <v>519</v>
      </c>
      <c r="C10" s="589" t="s">
        <v>1471</v>
      </c>
      <c r="D10" s="288">
        <v>0.16666666666666666</v>
      </c>
      <c r="E10" s="287">
        <v>1</v>
      </c>
      <c r="F10" s="303" t="s">
        <v>1384</v>
      </c>
      <c r="G10" s="303" t="s">
        <v>1384</v>
      </c>
      <c r="H10" s="285">
        <v>1</v>
      </c>
      <c r="I10" s="589" t="s">
        <v>1384</v>
      </c>
      <c r="J10" s="589" t="s">
        <v>1384</v>
      </c>
      <c r="K10" s="589">
        <v>1</v>
      </c>
      <c r="L10" s="304">
        <v>123</v>
      </c>
      <c r="M10" s="286" t="s">
        <v>882</v>
      </c>
      <c r="N10" s="286"/>
      <c r="O10" s="1027" t="s">
        <v>792</v>
      </c>
      <c r="P10" s="1426" t="s">
        <v>878</v>
      </c>
    </row>
    <row r="11" spans="1:16" ht="15.75">
      <c r="A11" s="282" t="s">
        <v>397</v>
      </c>
      <c r="B11" s="282" t="s">
        <v>398</v>
      </c>
      <c r="C11" s="1422">
        <v>1</v>
      </c>
      <c r="D11" s="288">
        <v>0.68181818181818177</v>
      </c>
      <c r="E11" s="287">
        <v>0.18181818181818182</v>
      </c>
      <c r="F11" s="285">
        <v>1</v>
      </c>
      <c r="G11" s="285">
        <v>1</v>
      </c>
      <c r="H11" s="284" t="s">
        <v>1384</v>
      </c>
      <c r="I11" s="589" t="s">
        <v>1384</v>
      </c>
      <c r="J11" s="589" t="s">
        <v>1384</v>
      </c>
      <c r="K11" s="589">
        <v>1</v>
      </c>
      <c r="L11" s="304">
        <v>123</v>
      </c>
      <c r="M11" s="286" t="s">
        <v>1182</v>
      </c>
      <c r="N11" s="286"/>
      <c r="O11" s="1027" t="s">
        <v>792</v>
      </c>
      <c r="P11" s="1426" t="s">
        <v>878</v>
      </c>
    </row>
    <row r="12" spans="1:16" ht="15.75">
      <c r="A12" s="282" t="s">
        <v>78</v>
      </c>
      <c r="B12" s="282" t="s">
        <v>79</v>
      </c>
      <c r="C12" s="589" t="s">
        <v>1471</v>
      </c>
      <c r="D12" s="287" t="s">
        <v>1385</v>
      </c>
      <c r="E12" s="303" t="s">
        <v>1385</v>
      </c>
      <c r="F12" s="303" t="s">
        <v>1385</v>
      </c>
      <c r="G12" s="284" t="s">
        <v>1385</v>
      </c>
      <c r="H12" s="284" t="s">
        <v>1385</v>
      </c>
      <c r="I12" s="284" t="s">
        <v>1385</v>
      </c>
      <c r="J12" s="589" t="s">
        <v>1385</v>
      </c>
      <c r="K12" s="589" t="s">
        <v>1385</v>
      </c>
      <c r="L12" s="304">
        <v>123</v>
      </c>
      <c r="M12" s="286" t="s">
        <v>1180</v>
      </c>
      <c r="N12" s="286">
        <v>7</v>
      </c>
      <c r="O12" s="1027" t="s">
        <v>792</v>
      </c>
      <c r="P12" s="1426" t="s">
        <v>3422</v>
      </c>
    </row>
    <row r="13" spans="1:16" ht="15.75" customHeight="1">
      <c r="A13" s="282" t="s">
        <v>420</v>
      </c>
      <c r="B13" s="282" t="s">
        <v>231</v>
      </c>
      <c r="C13" s="589" t="s">
        <v>1471</v>
      </c>
      <c r="D13" s="282" t="s">
        <v>1384</v>
      </c>
      <c r="E13" s="287">
        <v>1</v>
      </c>
      <c r="F13" s="285">
        <v>1</v>
      </c>
      <c r="G13" s="285">
        <v>1</v>
      </c>
      <c r="H13" s="284" t="s">
        <v>1384</v>
      </c>
      <c r="I13" s="589" t="s">
        <v>1384</v>
      </c>
      <c r="J13" s="589" t="s">
        <v>1384</v>
      </c>
      <c r="K13" s="589" t="s">
        <v>1384</v>
      </c>
      <c r="L13" s="304">
        <v>123</v>
      </c>
      <c r="M13" s="286" t="s">
        <v>882</v>
      </c>
      <c r="N13" s="286"/>
      <c r="O13" s="1027" t="s">
        <v>792</v>
      </c>
      <c r="P13" s="1426" t="s">
        <v>878</v>
      </c>
    </row>
    <row r="14" spans="1:16" ht="15.75" customHeight="1">
      <c r="A14" s="282" t="s">
        <v>364</v>
      </c>
      <c r="B14" s="282" t="s">
        <v>365</v>
      </c>
      <c r="C14" s="589" t="s">
        <v>1471</v>
      </c>
      <c r="D14" s="282" t="s">
        <v>1384</v>
      </c>
      <c r="E14" s="303" t="s">
        <v>1384</v>
      </c>
      <c r="F14" s="303" t="s">
        <v>1384</v>
      </c>
      <c r="G14" s="285">
        <v>1</v>
      </c>
      <c r="H14" s="284" t="s">
        <v>1384</v>
      </c>
      <c r="I14" s="589" t="s">
        <v>1384</v>
      </c>
      <c r="J14" s="589" t="s">
        <v>1384</v>
      </c>
      <c r="K14" s="589" t="s">
        <v>1384</v>
      </c>
      <c r="L14" s="304">
        <v>123</v>
      </c>
      <c r="M14" s="286" t="s">
        <v>882</v>
      </c>
      <c r="N14" s="286"/>
      <c r="O14" s="1027" t="s">
        <v>792</v>
      </c>
      <c r="P14" s="1426" t="s">
        <v>878</v>
      </c>
    </row>
    <row r="15" spans="1:16" ht="15.75" customHeight="1">
      <c r="A15" s="282" t="s">
        <v>300</v>
      </c>
      <c r="B15" s="282" t="s">
        <v>301</v>
      </c>
      <c r="C15" s="589" t="s">
        <v>1471</v>
      </c>
      <c r="D15" s="282" t="s">
        <v>1384</v>
      </c>
      <c r="E15" s="303" t="s">
        <v>1384</v>
      </c>
      <c r="F15" s="303" t="s">
        <v>1384</v>
      </c>
      <c r="G15" s="303" t="s">
        <v>1384</v>
      </c>
      <c r="H15" s="285">
        <v>1</v>
      </c>
      <c r="I15" s="589" t="s">
        <v>1384</v>
      </c>
      <c r="J15" s="589" t="s">
        <v>1384</v>
      </c>
      <c r="K15" s="589" t="s">
        <v>1384</v>
      </c>
      <c r="L15" s="304">
        <v>123</v>
      </c>
      <c r="M15" s="286" t="s">
        <v>1181</v>
      </c>
      <c r="N15" s="286">
        <v>7</v>
      </c>
      <c r="O15" s="1027" t="s">
        <v>792</v>
      </c>
      <c r="P15" s="1425" t="s">
        <v>3422</v>
      </c>
    </row>
    <row r="16" spans="1:16" ht="15.75" customHeight="1">
      <c r="A16" s="282" t="s">
        <v>325</v>
      </c>
      <c r="B16" s="282" t="s">
        <v>326</v>
      </c>
      <c r="C16" s="589" t="s">
        <v>1471</v>
      </c>
      <c r="D16" s="282" t="s">
        <v>1384</v>
      </c>
      <c r="E16" s="287">
        <v>1</v>
      </c>
      <c r="F16" s="285">
        <v>1</v>
      </c>
      <c r="G16" s="303" t="s">
        <v>1384</v>
      </c>
      <c r="H16" s="285">
        <v>0.83333333333333337</v>
      </c>
      <c r="I16" s="589">
        <v>1</v>
      </c>
      <c r="J16" s="589">
        <v>1</v>
      </c>
      <c r="K16" s="589">
        <v>1</v>
      </c>
      <c r="L16" s="304">
        <v>123</v>
      </c>
      <c r="M16" s="286" t="s">
        <v>1182</v>
      </c>
      <c r="N16" s="286"/>
      <c r="O16" s="1027" t="s">
        <v>792</v>
      </c>
      <c r="P16" s="1426" t="s">
        <v>878</v>
      </c>
    </row>
    <row r="17" spans="1:16" ht="15.75" customHeight="1">
      <c r="A17" s="282" t="s">
        <v>433</v>
      </c>
      <c r="B17" s="282" t="s">
        <v>434</v>
      </c>
      <c r="C17" s="589" t="s">
        <v>1471</v>
      </c>
      <c r="D17" s="288">
        <v>0.66666666666666663</v>
      </c>
      <c r="E17" s="303" t="s">
        <v>1384</v>
      </c>
      <c r="F17" s="303" t="s">
        <v>1384</v>
      </c>
      <c r="G17" s="303" t="s">
        <v>1384</v>
      </c>
      <c r="H17" s="303" t="s">
        <v>1384</v>
      </c>
      <c r="I17" s="589" t="s">
        <v>1384</v>
      </c>
      <c r="J17" s="589" t="s">
        <v>1384</v>
      </c>
      <c r="K17" s="589" t="s">
        <v>1384</v>
      </c>
      <c r="L17" s="304">
        <v>171</v>
      </c>
      <c r="M17" s="286" t="s">
        <v>882</v>
      </c>
      <c r="N17" s="286"/>
      <c r="O17" s="1027" t="s">
        <v>792</v>
      </c>
      <c r="P17" s="1426" t="s">
        <v>878</v>
      </c>
    </row>
    <row r="18" spans="1:16" ht="15.75" customHeight="1">
      <c r="A18" s="282" t="s">
        <v>18</v>
      </c>
      <c r="B18" s="282" t="s">
        <v>19</v>
      </c>
      <c r="C18" s="589" t="s">
        <v>1471</v>
      </c>
      <c r="D18" s="287" t="s">
        <v>1385</v>
      </c>
      <c r="E18" s="303" t="s">
        <v>1385</v>
      </c>
      <c r="F18" s="303" t="s">
        <v>1385</v>
      </c>
      <c r="G18" s="284" t="s">
        <v>1385</v>
      </c>
      <c r="H18" s="284" t="s">
        <v>1385</v>
      </c>
      <c r="I18" s="284" t="s">
        <v>1385</v>
      </c>
      <c r="J18" s="589" t="s">
        <v>1385</v>
      </c>
      <c r="K18" s="589" t="s">
        <v>1385</v>
      </c>
      <c r="L18" s="305">
        <v>171</v>
      </c>
      <c r="M18" s="286" t="s">
        <v>1180</v>
      </c>
      <c r="N18" s="286"/>
      <c r="O18" s="1027" t="s">
        <v>792</v>
      </c>
      <c r="P18" s="1426" t="s">
        <v>878</v>
      </c>
    </row>
    <row r="19" spans="1:16" ht="15.75" customHeight="1">
      <c r="A19" s="282" t="s">
        <v>353</v>
      </c>
      <c r="B19" s="282" t="s">
        <v>354</v>
      </c>
      <c r="C19" s="589" t="s">
        <v>1471</v>
      </c>
      <c r="D19" s="288">
        <v>0</v>
      </c>
      <c r="E19" s="287">
        <v>1</v>
      </c>
      <c r="F19" s="285">
        <v>1</v>
      </c>
      <c r="G19" s="303" t="s">
        <v>1384</v>
      </c>
      <c r="H19" s="284" t="s">
        <v>1384</v>
      </c>
      <c r="I19" s="589" t="s">
        <v>1384</v>
      </c>
      <c r="J19" s="589" t="s">
        <v>1384</v>
      </c>
      <c r="K19" s="589" t="s">
        <v>1384</v>
      </c>
      <c r="L19" s="304">
        <v>171</v>
      </c>
      <c r="M19" s="286" t="s">
        <v>1179</v>
      </c>
      <c r="N19" s="286"/>
      <c r="O19" s="1027" t="s">
        <v>792</v>
      </c>
      <c r="P19" s="1426" t="s">
        <v>878</v>
      </c>
    </row>
    <row r="20" spans="1:16" ht="15.75" customHeight="1">
      <c r="A20" s="282" t="s">
        <v>69</v>
      </c>
      <c r="B20" s="282" t="s">
        <v>70</v>
      </c>
      <c r="C20" s="589" t="s">
        <v>1471</v>
      </c>
      <c r="D20" s="282" t="s">
        <v>1384</v>
      </c>
      <c r="E20" s="303" t="s">
        <v>1384</v>
      </c>
      <c r="F20" s="285">
        <v>1</v>
      </c>
      <c r="G20" s="303" t="s">
        <v>1384</v>
      </c>
      <c r="H20" s="284" t="s">
        <v>1384</v>
      </c>
      <c r="I20" s="589" t="s">
        <v>1384</v>
      </c>
      <c r="J20" s="589" t="s">
        <v>1384</v>
      </c>
      <c r="K20" s="589" t="s">
        <v>1384</v>
      </c>
      <c r="L20" s="304">
        <v>171</v>
      </c>
      <c r="M20" s="286" t="s">
        <v>882</v>
      </c>
      <c r="N20" s="286"/>
      <c r="O20" s="1027" t="s">
        <v>792</v>
      </c>
      <c r="P20" s="1427" t="s">
        <v>878</v>
      </c>
    </row>
    <row r="21" spans="1:16" ht="15.75" customHeight="1">
      <c r="A21" s="282" t="s">
        <v>98</v>
      </c>
      <c r="B21" s="282" t="s">
        <v>99</v>
      </c>
      <c r="C21" s="589" t="s">
        <v>1471</v>
      </c>
      <c r="D21" s="282" t="s">
        <v>1384</v>
      </c>
      <c r="E21" s="287">
        <v>1</v>
      </c>
      <c r="F21" s="303" t="s">
        <v>1384</v>
      </c>
      <c r="G21" s="303" t="s">
        <v>1384</v>
      </c>
      <c r="H21" s="284" t="s">
        <v>1384</v>
      </c>
      <c r="I21" s="589" t="s">
        <v>1384</v>
      </c>
      <c r="J21" s="589" t="s">
        <v>1384</v>
      </c>
      <c r="K21" s="589" t="s">
        <v>1384</v>
      </c>
      <c r="L21" s="304">
        <v>171</v>
      </c>
      <c r="M21" s="286" t="s">
        <v>882</v>
      </c>
      <c r="N21" s="286"/>
      <c r="O21" s="1027" t="s">
        <v>792</v>
      </c>
      <c r="P21" s="1426" t="s">
        <v>878</v>
      </c>
    </row>
    <row r="22" spans="1:16" ht="15.75" customHeight="1">
      <c r="A22" s="282" t="s">
        <v>96</v>
      </c>
      <c r="B22" s="282" t="s">
        <v>97</v>
      </c>
      <c r="C22" s="589" t="s">
        <v>1471</v>
      </c>
      <c r="D22" s="288">
        <v>0.8</v>
      </c>
      <c r="E22" s="303" t="s">
        <v>1384</v>
      </c>
      <c r="F22" s="303" t="s">
        <v>1384</v>
      </c>
      <c r="G22" s="303" t="s">
        <v>1384</v>
      </c>
      <c r="H22" s="284" t="s">
        <v>1384</v>
      </c>
      <c r="I22" s="589" t="s">
        <v>1384</v>
      </c>
      <c r="J22" s="589" t="s">
        <v>1384</v>
      </c>
      <c r="K22" s="589" t="s">
        <v>1384</v>
      </c>
      <c r="L22" s="304">
        <v>171</v>
      </c>
      <c r="M22" s="286" t="s">
        <v>882</v>
      </c>
      <c r="N22" s="286"/>
      <c r="O22" s="1027" t="s">
        <v>792</v>
      </c>
      <c r="P22" s="1426" t="s">
        <v>878</v>
      </c>
    </row>
    <row r="23" spans="1:16" ht="15.75">
      <c r="A23" s="282" t="s">
        <v>424</v>
      </c>
      <c r="B23" s="282" t="s">
        <v>249</v>
      </c>
      <c r="C23" s="1422">
        <v>1</v>
      </c>
      <c r="D23" s="282" t="s">
        <v>1384</v>
      </c>
      <c r="E23" s="287">
        <v>1</v>
      </c>
      <c r="F23" s="285">
        <v>1</v>
      </c>
      <c r="G23" s="303" t="s">
        <v>1384</v>
      </c>
      <c r="H23" s="285">
        <v>0.66666666666666663</v>
      </c>
      <c r="I23" s="589" t="s">
        <v>1384</v>
      </c>
      <c r="J23" s="589">
        <v>1</v>
      </c>
      <c r="K23" s="589">
        <v>1</v>
      </c>
      <c r="L23" s="304">
        <v>171</v>
      </c>
      <c r="M23" s="286" t="s">
        <v>1181</v>
      </c>
      <c r="N23" s="286"/>
      <c r="O23" s="1027" t="s">
        <v>792</v>
      </c>
      <c r="P23" s="1426" t="s">
        <v>878</v>
      </c>
    </row>
    <row r="24" spans="1:16" ht="15.75" customHeight="1">
      <c r="A24" s="282" t="s">
        <v>341</v>
      </c>
      <c r="B24" s="282" t="s">
        <v>334</v>
      </c>
      <c r="C24" s="1422">
        <v>1</v>
      </c>
      <c r="D24" s="282" t="s">
        <v>1384</v>
      </c>
      <c r="E24" s="287">
        <v>0</v>
      </c>
      <c r="F24" s="285">
        <v>1</v>
      </c>
      <c r="G24" s="303" t="s">
        <v>1384</v>
      </c>
      <c r="H24" s="303" t="s">
        <v>1384</v>
      </c>
      <c r="I24" s="589">
        <v>1</v>
      </c>
      <c r="J24" s="589">
        <v>1</v>
      </c>
      <c r="K24" s="589">
        <v>1</v>
      </c>
      <c r="L24" s="304">
        <v>114</v>
      </c>
      <c r="M24" s="286" t="s">
        <v>1181</v>
      </c>
      <c r="N24" s="286"/>
      <c r="O24" s="1027" t="s">
        <v>792</v>
      </c>
      <c r="P24" s="1425" t="s">
        <v>878</v>
      </c>
    </row>
    <row r="25" spans="1:16" ht="15.75" customHeight="1">
      <c r="A25" s="282" t="s">
        <v>1141</v>
      </c>
      <c r="B25" s="282" t="s">
        <v>89</v>
      </c>
      <c r="C25" s="589" t="s">
        <v>1471</v>
      </c>
      <c r="D25" s="282" t="s">
        <v>1384</v>
      </c>
      <c r="E25" s="303" t="s">
        <v>1384</v>
      </c>
      <c r="F25" s="303" t="s">
        <v>1384</v>
      </c>
      <c r="G25" s="303" t="s">
        <v>1384</v>
      </c>
      <c r="H25" s="285">
        <v>1</v>
      </c>
      <c r="I25" s="589">
        <v>1</v>
      </c>
      <c r="J25" s="589" t="s">
        <v>1384</v>
      </c>
      <c r="K25" s="589" t="s">
        <v>1384</v>
      </c>
      <c r="L25" s="304">
        <v>114</v>
      </c>
      <c r="M25" s="286" t="s">
        <v>1179</v>
      </c>
      <c r="N25" s="286"/>
      <c r="O25" s="1027" t="s">
        <v>792</v>
      </c>
      <c r="P25" s="1426" t="s">
        <v>878</v>
      </c>
    </row>
    <row r="26" spans="1:16" ht="15.75" customHeight="1">
      <c r="A26" s="282" t="s">
        <v>494</v>
      </c>
      <c r="B26" s="282" t="s">
        <v>495</v>
      </c>
      <c r="C26" s="589" t="s">
        <v>1471</v>
      </c>
      <c r="D26" s="282" t="s">
        <v>1384</v>
      </c>
      <c r="E26" s="287">
        <v>1</v>
      </c>
      <c r="F26" s="285">
        <v>0.83333333333333337</v>
      </c>
      <c r="G26" s="303" t="s">
        <v>1384</v>
      </c>
      <c r="H26" s="285">
        <v>1</v>
      </c>
      <c r="I26" s="589">
        <v>1</v>
      </c>
      <c r="J26" s="589">
        <v>0.5</v>
      </c>
      <c r="K26" s="589">
        <v>1</v>
      </c>
      <c r="L26" s="304">
        <v>114</v>
      </c>
      <c r="M26" s="286" t="s">
        <v>1181</v>
      </c>
      <c r="N26" s="286"/>
      <c r="O26" s="1027" t="s">
        <v>792</v>
      </c>
      <c r="P26" s="1426" t="s">
        <v>878</v>
      </c>
    </row>
    <row r="27" spans="1:16" ht="15.75" customHeight="1">
      <c r="A27" s="282" t="s">
        <v>473</v>
      </c>
      <c r="B27" s="282" t="s">
        <v>474</v>
      </c>
      <c r="C27" s="589" t="s">
        <v>1471</v>
      </c>
      <c r="D27" s="282" t="s">
        <v>1384</v>
      </c>
      <c r="E27" s="303" t="s">
        <v>1384</v>
      </c>
      <c r="F27" s="303" t="s">
        <v>1384</v>
      </c>
      <c r="G27" s="303" t="s">
        <v>1384</v>
      </c>
      <c r="H27" s="285">
        <v>0.5</v>
      </c>
      <c r="I27" s="589" t="s">
        <v>1384</v>
      </c>
      <c r="J27" s="589" t="s">
        <v>1384</v>
      </c>
      <c r="K27" s="589" t="s">
        <v>1384</v>
      </c>
      <c r="L27" s="304">
        <v>114</v>
      </c>
      <c r="M27" s="286" t="s">
        <v>1179</v>
      </c>
      <c r="N27" s="286"/>
      <c r="O27" s="1027" t="s">
        <v>792</v>
      </c>
      <c r="P27" s="1426" t="s">
        <v>878</v>
      </c>
    </row>
    <row r="28" spans="1:16" ht="15.75">
      <c r="A28" s="282" t="s">
        <v>188</v>
      </c>
      <c r="B28" s="282" t="s">
        <v>1334</v>
      </c>
      <c r="C28" s="589" t="s">
        <v>1471</v>
      </c>
      <c r="D28" s="282" t="s">
        <v>1384</v>
      </c>
      <c r="E28" s="287">
        <v>0.66666666666666663</v>
      </c>
      <c r="F28" s="285">
        <v>1</v>
      </c>
      <c r="G28" s="303" t="s">
        <v>1384</v>
      </c>
      <c r="H28" s="303" t="s">
        <v>1384</v>
      </c>
      <c r="I28" s="589" t="s">
        <v>1384</v>
      </c>
      <c r="J28" s="589" t="s">
        <v>1384</v>
      </c>
      <c r="K28" s="589" t="s">
        <v>1384</v>
      </c>
      <c r="L28" s="304">
        <v>114</v>
      </c>
      <c r="M28" s="286" t="s">
        <v>1181</v>
      </c>
      <c r="N28" s="286"/>
      <c r="O28" s="1027" t="s">
        <v>792</v>
      </c>
      <c r="P28" s="1426" t="s">
        <v>878</v>
      </c>
    </row>
    <row r="29" spans="1:16" ht="15.75" customHeight="1">
      <c r="A29" s="282" t="s">
        <v>224</v>
      </c>
      <c r="B29" s="282" t="s">
        <v>439</v>
      </c>
      <c r="C29" s="589">
        <v>0.88888888888888884</v>
      </c>
      <c r="D29" s="282" t="s">
        <v>1384</v>
      </c>
      <c r="E29" s="287">
        <v>0.80952380952380953</v>
      </c>
      <c r="F29" s="285">
        <v>1</v>
      </c>
      <c r="G29" s="303" t="s">
        <v>1384</v>
      </c>
      <c r="H29" s="303" t="s">
        <v>1384</v>
      </c>
      <c r="I29" s="589">
        <v>1</v>
      </c>
      <c r="J29" s="589">
        <v>0.42857142857142855</v>
      </c>
      <c r="K29" s="589">
        <v>0.96296296296296291</v>
      </c>
      <c r="L29" s="304">
        <v>112</v>
      </c>
      <c r="M29" s="286" t="s">
        <v>1182</v>
      </c>
      <c r="N29" s="286"/>
      <c r="O29" s="1027" t="s">
        <v>878</v>
      </c>
      <c r="P29" s="1425" t="s">
        <v>878</v>
      </c>
    </row>
    <row r="30" spans="1:16" ht="15.75" customHeight="1">
      <c r="A30" s="282" t="s">
        <v>286</v>
      </c>
      <c r="B30" s="282" t="s">
        <v>287</v>
      </c>
      <c r="C30" s="589" t="s">
        <v>1471</v>
      </c>
      <c r="D30" s="282" t="s">
        <v>1384</v>
      </c>
      <c r="E30" s="287">
        <v>1</v>
      </c>
      <c r="F30" s="283" t="s">
        <v>1386</v>
      </c>
      <c r="G30" s="283" t="s">
        <v>1386</v>
      </c>
      <c r="H30" s="283" t="s">
        <v>1386</v>
      </c>
      <c r="I30" s="283" t="s">
        <v>1386</v>
      </c>
      <c r="J30" s="589" t="s">
        <v>1386</v>
      </c>
      <c r="K30" s="589">
        <v>1</v>
      </c>
      <c r="L30" s="304">
        <v>112</v>
      </c>
      <c r="M30" s="286" t="s">
        <v>882</v>
      </c>
      <c r="N30" s="286"/>
      <c r="O30" s="1027" t="s">
        <v>792</v>
      </c>
      <c r="P30" s="1426" t="s">
        <v>878</v>
      </c>
    </row>
    <row r="31" spans="1:16" ht="15.75" customHeight="1">
      <c r="A31" s="282" t="s">
        <v>66</v>
      </c>
      <c r="B31" s="282" t="s">
        <v>67</v>
      </c>
      <c r="C31" s="283" t="s">
        <v>1386</v>
      </c>
      <c r="D31" s="288">
        <v>0.5</v>
      </c>
      <c r="E31" s="303" t="s">
        <v>1384</v>
      </c>
      <c r="F31" s="283" t="s">
        <v>1386</v>
      </c>
      <c r="G31" s="283" t="s">
        <v>1386</v>
      </c>
      <c r="H31" s="283" t="s">
        <v>1386</v>
      </c>
      <c r="I31" s="283" t="s">
        <v>1386</v>
      </c>
      <c r="J31" s="589" t="s">
        <v>1386</v>
      </c>
      <c r="K31" s="589" t="s">
        <v>1386</v>
      </c>
      <c r="L31" s="305">
        <v>112</v>
      </c>
      <c r="M31" s="286" t="s">
        <v>882</v>
      </c>
      <c r="N31" s="286">
        <v>2</v>
      </c>
      <c r="O31" s="1027" t="s">
        <v>792</v>
      </c>
      <c r="P31" s="1426" t="s">
        <v>1389</v>
      </c>
    </row>
    <row r="32" spans="1:16" ht="15.75" customHeight="1">
      <c r="A32" s="282" t="s">
        <v>382</v>
      </c>
      <c r="B32" s="282" t="s">
        <v>383</v>
      </c>
      <c r="C32" s="283" t="s">
        <v>1386</v>
      </c>
      <c r="D32" s="287" t="s">
        <v>1385</v>
      </c>
      <c r="E32" s="303" t="s">
        <v>1385</v>
      </c>
      <c r="F32" s="303" t="s">
        <v>1385</v>
      </c>
      <c r="G32" s="284" t="s">
        <v>1385</v>
      </c>
      <c r="H32" s="284" t="s">
        <v>1385</v>
      </c>
      <c r="I32" s="284" t="s">
        <v>1385</v>
      </c>
      <c r="J32" s="589" t="s">
        <v>1385</v>
      </c>
      <c r="K32" s="589" t="s">
        <v>1385</v>
      </c>
      <c r="L32" s="305">
        <v>112</v>
      </c>
      <c r="M32" s="286" t="s">
        <v>1180</v>
      </c>
      <c r="N32" s="286">
        <v>2</v>
      </c>
      <c r="O32" s="1027" t="s">
        <v>792</v>
      </c>
      <c r="P32" s="1426" t="s">
        <v>1389</v>
      </c>
    </row>
    <row r="33" spans="1:16" ht="15.75" customHeight="1">
      <c r="A33" s="282" t="s">
        <v>1163</v>
      </c>
      <c r="B33" s="282" t="s">
        <v>1164</v>
      </c>
      <c r="C33" s="1422">
        <v>1</v>
      </c>
      <c r="D33" s="282" t="s">
        <v>1384</v>
      </c>
      <c r="E33" s="287">
        <v>1</v>
      </c>
      <c r="F33" s="285">
        <v>1</v>
      </c>
      <c r="G33" s="285">
        <v>1</v>
      </c>
      <c r="H33" s="285">
        <v>1</v>
      </c>
      <c r="I33" s="589">
        <v>1</v>
      </c>
      <c r="J33" s="589">
        <v>1</v>
      </c>
      <c r="K33" s="589">
        <v>1</v>
      </c>
      <c r="L33" s="304">
        <v>112</v>
      </c>
      <c r="M33" s="286" t="s">
        <v>1181</v>
      </c>
      <c r="N33" s="286"/>
      <c r="O33" s="1027" t="s">
        <v>792</v>
      </c>
      <c r="P33" s="1426" t="s">
        <v>878</v>
      </c>
    </row>
    <row r="34" spans="1:16" ht="15.75" customHeight="1">
      <c r="A34" s="282" t="s">
        <v>454</v>
      </c>
      <c r="B34" s="282" t="s">
        <v>1183</v>
      </c>
      <c r="C34" s="1422">
        <v>1</v>
      </c>
      <c r="D34" s="282" t="s">
        <v>1384</v>
      </c>
      <c r="E34" s="287">
        <v>0.61290322580645162</v>
      </c>
      <c r="F34" s="285">
        <v>1</v>
      </c>
      <c r="G34" s="285">
        <v>0.93333333333333335</v>
      </c>
      <c r="H34" s="285">
        <v>1</v>
      </c>
      <c r="I34" s="589">
        <v>1</v>
      </c>
      <c r="J34" s="589">
        <v>0.90625</v>
      </c>
      <c r="K34" s="589">
        <v>1</v>
      </c>
      <c r="L34" s="304">
        <v>112</v>
      </c>
      <c r="M34" s="286" t="s">
        <v>1182</v>
      </c>
      <c r="N34" s="286"/>
      <c r="O34" s="1027" t="s">
        <v>792</v>
      </c>
      <c r="P34" s="1425" t="s">
        <v>878</v>
      </c>
    </row>
    <row r="35" spans="1:16" ht="15.75" customHeight="1">
      <c r="A35" s="282" t="s">
        <v>471</v>
      </c>
      <c r="B35" s="282" t="s">
        <v>472</v>
      </c>
      <c r="C35" s="589" t="s">
        <v>1471</v>
      </c>
      <c r="D35" s="282" t="s">
        <v>1384</v>
      </c>
      <c r="E35" s="287">
        <v>0.66666666666666663</v>
      </c>
      <c r="F35" s="285">
        <v>1</v>
      </c>
      <c r="G35" s="303" t="s">
        <v>1384</v>
      </c>
      <c r="H35" s="284" t="s">
        <v>1384</v>
      </c>
      <c r="I35" s="589" t="s">
        <v>1384</v>
      </c>
      <c r="J35" s="589" t="s">
        <v>1384</v>
      </c>
      <c r="K35" s="589" t="s">
        <v>1384</v>
      </c>
      <c r="L35" s="304">
        <v>112</v>
      </c>
      <c r="M35" s="286" t="s">
        <v>1181</v>
      </c>
      <c r="N35" s="286"/>
      <c r="O35" s="1027" t="s">
        <v>792</v>
      </c>
      <c r="P35" s="1426" t="s">
        <v>878</v>
      </c>
    </row>
    <row r="36" spans="1:16" ht="15.75" customHeight="1">
      <c r="A36" s="282" t="s">
        <v>416</v>
      </c>
      <c r="B36" s="282" t="s">
        <v>139</v>
      </c>
      <c r="C36" s="1422">
        <v>1</v>
      </c>
      <c r="D36" s="282" t="s">
        <v>1384</v>
      </c>
      <c r="E36" s="287">
        <v>1</v>
      </c>
      <c r="F36" s="285">
        <v>1</v>
      </c>
      <c r="G36" s="303" t="s">
        <v>1384</v>
      </c>
      <c r="H36" s="285">
        <v>1</v>
      </c>
      <c r="I36" s="589">
        <v>0.82352941176470584</v>
      </c>
      <c r="J36" s="589">
        <v>1</v>
      </c>
      <c r="K36" s="589">
        <v>1</v>
      </c>
      <c r="L36" s="304">
        <v>112</v>
      </c>
      <c r="M36" s="286" t="s">
        <v>1182</v>
      </c>
      <c r="N36" s="286"/>
      <c r="O36" s="1027" t="s">
        <v>792</v>
      </c>
      <c r="P36" s="1425" t="s">
        <v>878</v>
      </c>
    </row>
    <row r="37" spans="1:16" ht="15.75" customHeight="1">
      <c r="A37" s="282" t="s">
        <v>327</v>
      </c>
      <c r="B37" s="282" t="s">
        <v>328</v>
      </c>
      <c r="C37" s="283" t="s">
        <v>1386</v>
      </c>
      <c r="D37" s="282" t="s">
        <v>1384</v>
      </c>
      <c r="E37" s="287">
        <v>0.5</v>
      </c>
      <c r="F37" s="283" t="s">
        <v>1386</v>
      </c>
      <c r="G37" s="283" t="s">
        <v>1386</v>
      </c>
      <c r="H37" s="283" t="s">
        <v>1386</v>
      </c>
      <c r="I37" s="283" t="s">
        <v>1386</v>
      </c>
      <c r="J37" s="589" t="s">
        <v>1386</v>
      </c>
      <c r="K37" s="1024" t="s">
        <v>1386</v>
      </c>
      <c r="L37" s="304">
        <v>112</v>
      </c>
      <c r="M37" s="286" t="s">
        <v>1181</v>
      </c>
      <c r="N37" s="286">
        <v>2</v>
      </c>
      <c r="O37" s="1027" t="s">
        <v>792</v>
      </c>
      <c r="P37" s="1426" t="s">
        <v>1389</v>
      </c>
    </row>
    <row r="38" spans="1:16" ht="15.75" customHeight="1">
      <c r="A38" s="308" t="s">
        <v>1388</v>
      </c>
      <c r="B38" s="283" t="s">
        <v>1389</v>
      </c>
      <c r="C38" s="589">
        <v>0.94117647058823528</v>
      </c>
      <c r="D38" s="283" t="s">
        <v>1384</v>
      </c>
      <c r="E38" s="287">
        <v>0.86956521739130432</v>
      </c>
      <c r="F38" s="285">
        <v>1</v>
      </c>
      <c r="G38" s="291" t="s">
        <v>1384</v>
      </c>
      <c r="H38" s="285">
        <v>1</v>
      </c>
      <c r="I38" s="589">
        <v>1</v>
      </c>
      <c r="J38" s="589">
        <v>0.94117647058823528</v>
      </c>
      <c r="K38" s="589">
        <v>0.9375</v>
      </c>
      <c r="L38" s="283">
        <v>112</v>
      </c>
      <c r="M38" s="283" t="s">
        <v>1182</v>
      </c>
      <c r="N38" s="283"/>
      <c r="O38" s="1027" t="s">
        <v>878</v>
      </c>
      <c r="P38" s="1425" t="s">
        <v>878</v>
      </c>
    </row>
    <row r="39" spans="1:16" ht="15.75" customHeight="1">
      <c r="A39" s="282" t="s">
        <v>173</v>
      </c>
      <c r="B39" s="282" t="s">
        <v>174</v>
      </c>
      <c r="C39" s="283" t="s">
        <v>1386</v>
      </c>
      <c r="D39" s="288">
        <v>0.42857142857142855</v>
      </c>
      <c r="E39" s="303" t="s">
        <v>1384</v>
      </c>
      <c r="F39" s="283" t="s">
        <v>1386</v>
      </c>
      <c r="G39" s="283" t="s">
        <v>1386</v>
      </c>
      <c r="H39" s="283" t="s">
        <v>1386</v>
      </c>
      <c r="I39" s="283" t="s">
        <v>1386</v>
      </c>
      <c r="J39" s="589" t="s">
        <v>1386</v>
      </c>
      <c r="K39" s="1024" t="s">
        <v>1386</v>
      </c>
      <c r="L39" s="304">
        <v>123</v>
      </c>
      <c r="M39" s="286" t="s">
        <v>1179</v>
      </c>
      <c r="N39" s="286">
        <v>2</v>
      </c>
      <c r="O39" s="1027" t="s">
        <v>792</v>
      </c>
      <c r="P39" s="1426" t="s">
        <v>1389</v>
      </c>
    </row>
    <row r="40" spans="1:16" ht="15.75" customHeight="1">
      <c r="A40" s="282" t="s">
        <v>16</v>
      </c>
      <c r="B40" s="282" t="s">
        <v>17</v>
      </c>
      <c r="C40" s="589" t="s">
        <v>1471</v>
      </c>
      <c r="D40" s="287" t="s">
        <v>1385</v>
      </c>
      <c r="E40" s="303" t="s">
        <v>1385</v>
      </c>
      <c r="F40" s="303" t="s">
        <v>1385</v>
      </c>
      <c r="G40" s="284" t="s">
        <v>1385</v>
      </c>
      <c r="H40" s="284" t="s">
        <v>1385</v>
      </c>
      <c r="I40" s="284" t="s">
        <v>1385</v>
      </c>
      <c r="J40" s="589" t="s">
        <v>1385</v>
      </c>
      <c r="K40" s="589" t="s">
        <v>1385</v>
      </c>
      <c r="L40" s="304">
        <v>123</v>
      </c>
      <c r="M40" s="286" t="s">
        <v>1180</v>
      </c>
      <c r="N40" s="286"/>
      <c r="O40" s="1027" t="s">
        <v>792</v>
      </c>
      <c r="P40" s="1425" t="s">
        <v>878</v>
      </c>
    </row>
    <row r="41" spans="1:16" ht="15.75" customHeight="1">
      <c r="A41" s="282" t="s">
        <v>405</v>
      </c>
      <c r="B41" s="282" t="s">
        <v>406</v>
      </c>
      <c r="C41" s="589" t="s">
        <v>1471</v>
      </c>
      <c r="D41" s="282" t="s">
        <v>1384</v>
      </c>
      <c r="E41" s="287">
        <v>0.5</v>
      </c>
      <c r="F41" s="285">
        <v>1</v>
      </c>
      <c r="G41" s="303" t="s">
        <v>1384</v>
      </c>
      <c r="H41" s="285">
        <v>1</v>
      </c>
      <c r="I41" s="589">
        <v>1</v>
      </c>
      <c r="J41" s="589">
        <v>1</v>
      </c>
      <c r="K41" s="589">
        <v>1</v>
      </c>
      <c r="L41" s="304">
        <v>112</v>
      </c>
      <c r="M41" s="286" t="s">
        <v>1181</v>
      </c>
      <c r="N41" s="286"/>
      <c r="O41" s="1027" t="s">
        <v>792</v>
      </c>
      <c r="P41" s="1425" t="s">
        <v>878</v>
      </c>
    </row>
    <row r="42" spans="1:16" ht="15.75" customHeight="1">
      <c r="A42" s="282" t="s">
        <v>130</v>
      </c>
      <c r="B42" s="282" t="s">
        <v>131</v>
      </c>
      <c r="C42" s="283" t="s">
        <v>1386</v>
      </c>
      <c r="D42" s="282" t="s">
        <v>1384</v>
      </c>
      <c r="E42" s="287">
        <v>1</v>
      </c>
      <c r="F42" s="283" t="s">
        <v>1386</v>
      </c>
      <c r="G42" s="283" t="s">
        <v>1386</v>
      </c>
      <c r="H42" s="283" t="s">
        <v>1386</v>
      </c>
      <c r="I42" s="283" t="s">
        <v>1386</v>
      </c>
      <c r="J42" s="589" t="s">
        <v>1386</v>
      </c>
      <c r="K42" s="1024" t="s">
        <v>1386</v>
      </c>
      <c r="L42" s="304">
        <v>112</v>
      </c>
      <c r="M42" s="286" t="s">
        <v>882</v>
      </c>
      <c r="N42" s="286">
        <v>2</v>
      </c>
      <c r="O42" s="1027" t="s">
        <v>792</v>
      </c>
      <c r="P42" s="1426" t="s">
        <v>1389</v>
      </c>
    </row>
    <row r="43" spans="1:16" ht="15.75" customHeight="1">
      <c r="A43" s="282" t="s">
        <v>100</v>
      </c>
      <c r="B43" s="282" t="s">
        <v>101</v>
      </c>
      <c r="C43" s="589" t="s">
        <v>1471</v>
      </c>
      <c r="D43" s="282" t="s">
        <v>1384</v>
      </c>
      <c r="E43" s="303" t="s">
        <v>1384</v>
      </c>
      <c r="F43" s="303" t="s">
        <v>1384</v>
      </c>
      <c r="G43" s="303" t="s">
        <v>1384</v>
      </c>
      <c r="H43" s="285">
        <v>1</v>
      </c>
      <c r="I43" s="589" t="s">
        <v>1384</v>
      </c>
      <c r="J43" s="589" t="s">
        <v>1384</v>
      </c>
      <c r="K43" s="589" t="s">
        <v>1384</v>
      </c>
      <c r="L43" s="304">
        <v>112</v>
      </c>
      <c r="M43" s="286" t="s">
        <v>882</v>
      </c>
      <c r="N43" s="286"/>
      <c r="O43" s="1027" t="s">
        <v>792</v>
      </c>
      <c r="P43" s="1426" t="s">
        <v>878</v>
      </c>
    </row>
    <row r="44" spans="1:16" ht="15.75" customHeight="1">
      <c r="A44" s="282" t="s">
        <v>391</v>
      </c>
      <c r="B44" s="282" t="s">
        <v>392</v>
      </c>
      <c r="C44" s="283" t="s">
        <v>1386</v>
      </c>
      <c r="D44" s="282" t="s">
        <v>1384</v>
      </c>
      <c r="E44" s="287">
        <v>0.75</v>
      </c>
      <c r="F44" s="283" t="s">
        <v>1386</v>
      </c>
      <c r="G44" s="283" t="s">
        <v>1386</v>
      </c>
      <c r="H44" s="283" t="s">
        <v>1386</v>
      </c>
      <c r="I44" s="283" t="s">
        <v>1386</v>
      </c>
      <c r="J44" s="589" t="s">
        <v>1386</v>
      </c>
      <c r="K44" s="1024" t="s">
        <v>1386</v>
      </c>
      <c r="L44" s="305">
        <v>112</v>
      </c>
      <c r="M44" s="286" t="s">
        <v>882</v>
      </c>
      <c r="N44" s="286">
        <v>2</v>
      </c>
      <c r="O44" s="1027" t="s">
        <v>792</v>
      </c>
      <c r="P44" s="1426" t="s">
        <v>1389</v>
      </c>
    </row>
    <row r="45" spans="1:16" ht="15.75" customHeight="1">
      <c r="A45" s="282" t="s">
        <v>122</v>
      </c>
      <c r="B45" s="282" t="s">
        <v>123</v>
      </c>
      <c r="C45" s="1422">
        <v>1</v>
      </c>
      <c r="D45" s="288">
        <v>0.4</v>
      </c>
      <c r="E45" s="287">
        <v>0</v>
      </c>
      <c r="F45" s="285">
        <v>1</v>
      </c>
      <c r="G45" s="303" t="s">
        <v>1384</v>
      </c>
      <c r="H45" s="303" t="s">
        <v>1384</v>
      </c>
      <c r="I45" s="589" t="s">
        <v>1384</v>
      </c>
      <c r="J45" s="589" t="s">
        <v>1384</v>
      </c>
      <c r="K45" s="589">
        <v>1</v>
      </c>
      <c r="L45" s="304">
        <v>112</v>
      </c>
      <c r="M45" s="286" t="s">
        <v>1181</v>
      </c>
      <c r="N45" s="286"/>
      <c r="O45" s="1027" t="s">
        <v>792</v>
      </c>
      <c r="P45" s="1426" t="s">
        <v>878</v>
      </c>
    </row>
    <row r="46" spans="1:16" ht="15.75" customHeight="1">
      <c r="A46" s="282" t="s">
        <v>395</v>
      </c>
      <c r="B46" s="282" t="s">
        <v>396</v>
      </c>
      <c r="C46" s="589">
        <v>0.83333333333333337</v>
      </c>
      <c r="D46" s="288">
        <v>0.4</v>
      </c>
      <c r="E46" s="287">
        <v>1</v>
      </c>
      <c r="F46" s="285">
        <v>1</v>
      </c>
      <c r="G46" s="303" t="s">
        <v>1384</v>
      </c>
      <c r="H46" s="285">
        <v>1</v>
      </c>
      <c r="I46" s="589">
        <v>1</v>
      </c>
      <c r="J46" s="589">
        <v>1</v>
      </c>
      <c r="K46" s="589">
        <v>0.75</v>
      </c>
      <c r="L46" s="304">
        <v>112</v>
      </c>
      <c r="M46" s="286" t="s">
        <v>1181</v>
      </c>
      <c r="N46" s="286"/>
      <c r="O46" s="1027" t="s">
        <v>878</v>
      </c>
      <c r="P46" s="1425" t="s">
        <v>878</v>
      </c>
    </row>
    <row r="47" spans="1:16" ht="15.75" customHeight="1">
      <c r="A47" s="282" t="s">
        <v>106</v>
      </c>
      <c r="B47" s="282" t="s">
        <v>107</v>
      </c>
      <c r="C47" s="283" t="s">
        <v>1386</v>
      </c>
      <c r="D47" s="287" t="s">
        <v>1385</v>
      </c>
      <c r="E47" s="303" t="s">
        <v>1385</v>
      </c>
      <c r="F47" s="303" t="s">
        <v>1385</v>
      </c>
      <c r="G47" s="284" t="s">
        <v>1385</v>
      </c>
      <c r="H47" s="284" t="s">
        <v>1385</v>
      </c>
      <c r="I47" s="284" t="s">
        <v>1385</v>
      </c>
      <c r="J47" s="589" t="s">
        <v>1385</v>
      </c>
      <c r="K47" s="589" t="s">
        <v>1385</v>
      </c>
      <c r="L47" s="304">
        <v>171</v>
      </c>
      <c r="M47" s="286" t="s">
        <v>1180</v>
      </c>
      <c r="N47" s="286">
        <v>2</v>
      </c>
      <c r="O47" s="1027" t="s">
        <v>792</v>
      </c>
      <c r="P47" s="1426" t="s">
        <v>1389</v>
      </c>
    </row>
    <row r="48" spans="1:16" ht="15.75" customHeight="1">
      <c r="A48" s="282" t="s">
        <v>466</v>
      </c>
      <c r="B48" s="282" t="s">
        <v>467</v>
      </c>
      <c r="C48" s="589" t="s">
        <v>1471</v>
      </c>
      <c r="D48" s="288">
        <v>1</v>
      </c>
      <c r="E48" s="303" t="s">
        <v>1384</v>
      </c>
      <c r="F48" s="303" t="s">
        <v>1384</v>
      </c>
      <c r="G48" s="303" t="s">
        <v>1384</v>
      </c>
      <c r="H48" s="284" t="s">
        <v>1384</v>
      </c>
      <c r="I48" s="589" t="s">
        <v>1384</v>
      </c>
      <c r="J48" s="589" t="s">
        <v>1384</v>
      </c>
      <c r="K48" s="589" t="s">
        <v>1384</v>
      </c>
      <c r="L48" s="304">
        <v>171</v>
      </c>
      <c r="M48" s="286" t="s">
        <v>882</v>
      </c>
      <c r="N48" s="286"/>
      <c r="O48" s="1027" t="s">
        <v>792</v>
      </c>
      <c r="P48" s="1426" t="s">
        <v>878</v>
      </c>
    </row>
    <row r="49" spans="1:16" ht="15.75" customHeight="1">
      <c r="A49" s="282" t="s">
        <v>114</v>
      </c>
      <c r="B49" s="282" t="s">
        <v>115</v>
      </c>
      <c r="C49" s="589" t="s">
        <v>1471</v>
      </c>
      <c r="D49" s="287" t="s">
        <v>1385</v>
      </c>
      <c r="E49" s="303" t="s">
        <v>1385</v>
      </c>
      <c r="F49" s="303" t="s">
        <v>1385</v>
      </c>
      <c r="G49" s="284" t="s">
        <v>1385</v>
      </c>
      <c r="H49" s="284" t="s">
        <v>1385</v>
      </c>
      <c r="I49" s="284" t="s">
        <v>1385</v>
      </c>
      <c r="J49" s="589" t="s">
        <v>1385</v>
      </c>
      <c r="K49" s="589" t="s">
        <v>1385</v>
      </c>
      <c r="L49" s="304">
        <v>171</v>
      </c>
      <c r="M49" s="286" t="s">
        <v>1180</v>
      </c>
      <c r="N49" s="286"/>
      <c r="O49" s="1027" t="s">
        <v>792</v>
      </c>
      <c r="P49" s="1426" t="s">
        <v>878</v>
      </c>
    </row>
    <row r="50" spans="1:16" ht="15.75" customHeight="1">
      <c r="A50" s="282" t="s">
        <v>177</v>
      </c>
      <c r="B50" s="282" t="s">
        <v>178</v>
      </c>
      <c r="C50" s="589" t="s">
        <v>1471</v>
      </c>
      <c r="D50" s="282" t="s">
        <v>1384</v>
      </c>
      <c r="E50" s="287">
        <v>0.7142857142857143</v>
      </c>
      <c r="F50" s="285">
        <v>1</v>
      </c>
      <c r="G50" s="285">
        <v>0.66666666666666663</v>
      </c>
      <c r="H50" s="285">
        <v>0</v>
      </c>
      <c r="I50" s="589" t="s">
        <v>1384</v>
      </c>
      <c r="J50" s="589" t="s">
        <v>1384</v>
      </c>
      <c r="K50" s="589" t="s">
        <v>1384</v>
      </c>
      <c r="L50" s="304">
        <v>171</v>
      </c>
      <c r="M50" s="286" t="s">
        <v>1181</v>
      </c>
      <c r="N50" s="286"/>
      <c r="O50" s="1027" t="s">
        <v>792</v>
      </c>
      <c r="P50" s="1426" t="s">
        <v>878</v>
      </c>
    </row>
    <row r="51" spans="1:16" ht="15.75" customHeight="1">
      <c r="A51" s="282" t="s">
        <v>431</v>
      </c>
      <c r="B51" s="282" t="s">
        <v>432</v>
      </c>
      <c r="C51" s="589" t="s">
        <v>1471</v>
      </c>
      <c r="D51" s="288">
        <v>1</v>
      </c>
      <c r="E51" s="303" t="s">
        <v>1384</v>
      </c>
      <c r="F51" s="303" t="s">
        <v>1384</v>
      </c>
      <c r="G51" s="303" t="s">
        <v>1384</v>
      </c>
      <c r="H51" s="303" t="s">
        <v>1384</v>
      </c>
      <c r="I51" s="589" t="s">
        <v>1384</v>
      </c>
      <c r="J51" s="589" t="s">
        <v>1384</v>
      </c>
      <c r="K51" s="589" t="s">
        <v>1384</v>
      </c>
      <c r="L51" s="304">
        <v>171</v>
      </c>
      <c r="M51" s="286" t="s">
        <v>1179</v>
      </c>
      <c r="N51" s="286"/>
      <c r="O51" s="1027" t="s">
        <v>792</v>
      </c>
      <c r="P51" s="1426" t="s">
        <v>878</v>
      </c>
    </row>
    <row r="52" spans="1:16" ht="15.75" customHeight="1">
      <c r="A52" s="282" t="s">
        <v>459</v>
      </c>
      <c r="B52" s="282" t="s">
        <v>460</v>
      </c>
      <c r="C52" s="283" t="s">
        <v>1386</v>
      </c>
      <c r="D52" s="288">
        <v>0</v>
      </c>
      <c r="E52" s="287">
        <v>1</v>
      </c>
      <c r="F52" s="283" t="s">
        <v>1386</v>
      </c>
      <c r="G52" s="283" t="s">
        <v>1386</v>
      </c>
      <c r="H52" s="283" t="s">
        <v>1386</v>
      </c>
      <c r="I52" s="283" t="s">
        <v>1386</v>
      </c>
      <c r="J52" s="589" t="s">
        <v>1386</v>
      </c>
      <c r="K52" s="1024" t="s">
        <v>1386</v>
      </c>
      <c r="L52" s="304">
        <v>171</v>
      </c>
      <c r="M52" s="286" t="s">
        <v>1179</v>
      </c>
      <c r="N52" s="286">
        <v>2</v>
      </c>
      <c r="O52" s="1027" t="s">
        <v>792</v>
      </c>
      <c r="P52" s="1426" t="s">
        <v>1389</v>
      </c>
    </row>
    <row r="53" spans="1:16" ht="15.75">
      <c r="A53" s="282" t="s">
        <v>393</v>
      </c>
      <c r="B53" s="282" t="s">
        <v>394</v>
      </c>
      <c r="C53" s="589" t="s">
        <v>1471</v>
      </c>
      <c r="D53" s="287" t="s">
        <v>1385</v>
      </c>
      <c r="E53" s="303" t="s">
        <v>1385</v>
      </c>
      <c r="F53" s="303" t="s">
        <v>1385</v>
      </c>
      <c r="G53" s="284" t="s">
        <v>1385</v>
      </c>
      <c r="H53" s="284" t="s">
        <v>1385</v>
      </c>
      <c r="I53" s="284" t="s">
        <v>1385</v>
      </c>
      <c r="J53" s="589" t="s">
        <v>1385</v>
      </c>
      <c r="K53" s="589" t="s">
        <v>1385</v>
      </c>
      <c r="L53" s="305">
        <v>101</v>
      </c>
      <c r="M53" s="286" t="s">
        <v>1180</v>
      </c>
      <c r="N53" s="286">
        <v>1</v>
      </c>
      <c r="O53" s="1027" t="s">
        <v>792</v>
      </c>
      <c r="P53" s="1426" t="s">
        <v>1177</v>
      </c>
    </row>
    <row r="54" spans="1:16" ht="15.75" customHeight="1">
      <c r="A54" s="282" t="s">
        <v>342</v>
      </c>
      <c r="B54" s="282" t="s">
        <v>343</v>
      </c>
      <c r="C54" s="589" t="s">
        <v>1471</v>
      </c>
      <c r="D54" s="282" t="s">
        <v>1384</v>
      </c>
      <c r="E54" s="303" t="s">
        <v>1384</v>
      </c>
      <c r="F54" s="303" t="s">
        <v>1384</v>
      </c>
      <c r="G54" s="303" t="s">
        <v>1384</v>
      </c>
      <c r="H54" s="285">
        <v>1</v>
      </c>
      <c r="I54" s="589" t="s">
        <v>1384</v>
      </c>
      <c r="J54" s="589" t="s">
        <v>1384</v>
      </c>
      <c r="K54" s="589" t="s">
        <v>1384</v>
      </c>
      <c r="L54" s="304">
        <v>101</v>
      </c>
      <c r="M54" s="286" t="s">
        <v>1179</v>
      </c>
      <c r="N54" s="286">
        <v>1</v>
      </c>
      <c r="O54" s="1027" t="s">
        <v>792</v>
      </c>
      <c r="P54" s="1426" t="s">
        <v>1177</v>
      </c>
    </row>
    <row r="55" spans="1:16" ht="15.75" customHeight="1">
      <c r="A55" s="282" t="s">
        <v>104</v>
      </c>
      <c r="B55" s="282" t="s">
        <v>105</v>
      </c>
      <c r="C55" s="589" t="s">
        <v>1471</v>
      </c>
      <c r="D55" s="287" t="s">
        <v>1385</v>
      </c>
      <c r="E55" s="303" t="s">
        <v>1385</v>
      </c>
      <c r="F55" s="303" t="s">
        <v>1385</v>
      </c>
      <c r="G55" s="284" t="s">
        <v>1385</v>
      </c>
      <c r="H55" s="284" t="s">
        <v>1385</v>
      </c>
      <c r="I55" s="284" t="s">
        <v>1385</v>
      </c>
      <c r="J55" s="589" t="s">
        <v>1385</v>
      </c>
      <c r="K55" s="589" t="s">
        <v>1385</v>
      </c>
      <c r="L55" s="304">
        <v>101</v>
      </c>
      <c r="M55" s="286" t="s">
        <v>1180</v>
      </c>
      <c r="N55" s="286">
        <v>1</v>
      </c>
      <c r="O55" s="1027" t="s">
        <v>792</v>
      </c>
      <c r="P55" s="1426" t="s">
        <v>1177</v>
      </c>
    </row>
    <row r="56" spans="1:16" ht="15.75" customHeight="1">
      <c r="A56" s="282" t="s">
        <v>292</v>
      </c>
      <c r="B56" s="282" t="s">
        <v>293</v>
      </c>
      <c r="C56" s="589" t="s">
        <v>1471</v>
      </c>
      <c r="D56" s="282" t="s">
        <v>1384</v>
      </c>
      <c r="E56" s="303" t="s">
        <v>1384</v>
      </c>
      <c r="F56" s="303" t="s">
        <v>1384</v>
      </c>
      <c r="G56" s="303" t="s">
        <v>1384</v>
      </c>
      <c r="H56" s="285">
        <v>1</v>
      </c>
      <c r="I56" s="589" t="s">
        <v>1384</v>
      </c>
      <c r="J56" s="589" t="s">
        <v>1384</v>
      </c>
      <c r="K56" s="589" t="s">
        <v>1384</v>
      </c>
      <c r="L56" s="304">
        <v>101</v>
      </c>
      <c r="M56" s="286" t="s">
        <v>1179</v>
      </c>
      <c r="N56" s="286">
        <v>1</v>
      </c>
      <c r="O56" s="1027" t="s">
        <v>792</v>
      </c>
      <c r="P56" s="1426" t="s">
        <v>1177</v>
      </c>
    </row>
    <row r="57" spans="1:16" ht="15.75" customHeight="1">
      <c r="A57" s="282" t="s">
        <v>323</v>
      </c>
      <c r="B57" s="282" t="s">
        <v>324</v>
      </c>
      <c r="C57" s="589" t="s">
        <v>1471</v>
      </c>
      <c r="D57" s="282" t="s">
        <v>1384</v>
      </c>
      <c r="E57" s="303" t="s">
        <v>1384</v>
      </c>
      <c r="F57" s="303" t="s">
        <v>1384</v>
      </c>
      <c r="G57" s="303" t="s">
        <v>1384</v>
      </c>
      <c r="H57" s="285">
        <v>1</v>
      </c>
      <c r="I57" s="589" t="s">
        <v>1384</v>
      </c>
      <c r="J57" s="589" t="s">
        <v>1384</v>
      </c>
      <c r="K57" s="589" t="s">
        <v>1384</v>
      </c>
      <c r="L57" s="304">
        <v>101</v>
      </c>
      <c r="M57" s="286" t="s">
        <v>1179</v>
      </c>
      <c r="N57" s="286">
        <v>1</v>
      </c>
      <c r="O57" s="1027" t="s">
        <v>792</v>
      </c>
      <c r="P57" s="1426" t="s">
        <v>1177</v>
      </c>
    </row>
    <row r="58" spans="1:16" ht="15.75">
      <c r="A58" s="282" t="s">
        <v>1131</v>
      </c>
      <c r="B58" s="282" t="s">
        <v>1132</v>
      </c>
      <c r="C58" s="589" t="s">
        <v>1471</v>
      </c>
      <c r="D58" s="282" t="s">
        <v>1384</v>
      </c>
      <c r="E58" s="287">
        <v>0.83333333333333337</v>
      </c>
      <c r="F58" s="285">
        <v>1</v>
      </c>
      <c r="G58" s="303" t="s">
        <v>1384</v>
      </c>
      <c r="H58" s="303" t="s">
        <v>1384</v>
      </c>
      <c r="I58" s="589" t="s">
        <v>1384</v>
      </c>
      <c r="J58" s="589" t="s">
        <v>1384</v>
      </c>
      <c r="K58" s="589">
        <v>0.69230769230769229</v>
      </c>
      <c r="L58" s="304">
        <v>123</v>
      </c>
      <c r="M58" s="286" t="s">
        <v>1182</v>
      </c>
      <c r="N58" s="286"/>
      <c r="O58" s="1027" t="s">
        <v>792</v>
      </c>
      <c r="P58" s="1426" t="s">
        <v>878</v>
      </c>
    </row>
    <row r="59" spans="1:16" ht="14.25" customHeight="1">
      <c r="A59" s="282" t="s">
        <v>161</v>
      </c>
      <c r="B59" s="282" t="s">
        <v>162</v>
      </c>
      <c r="C59" s="589" t="s">
        <v>1471</v>
      </c>
      <c r="D59" s="282" t="s">
        <v>1384</v>
      </c>
      <c r="E59" s="287">
        <v>1</v>
      </c>
      <c r="F59" s="285">
        <v>1</v>
      </c>
      <c r="G59" s="303" t="s">
        <v>1384</v>
      </c>
      <c r="H59" s="303" t="s">
        <v>1384</v>
      </c>
      <c r="I59" s="589" t="s">
        <v>1384</v>
      </c>
      <c r="J59" s="589" t="s">
        <v>1384</v>
      </c>
      <c r="K59" s="589" t="s">
        <v>1384</v>
      </c>
      <c r="L59" s="304">
        <v>123</v>
      </c>
      <c r="M59" s="286" t="s">
        <v>882</v>
      </c>
      <c r="N59" s="286"/>
      <c r="O59" s="1027" t="s">
        <v>792</v>
      </c>
      <c r="P59" s="1426" t="s">
        <v>878</v>
      </c>
    </row>
    <row r="60" spans="1:16" ht="15.75" customHeight="1">
      <c r="A60" s="282" t="s">
        <v>14</v>
      </c>
      <c r="B60" s="282" t="s">
        <v>15</v>
      </c>
      <c r="C60" s="589" t="s">
        <v>1471</v>
      </c>
      <c r="D60" s="287" t="s">
        <v>1385</v>
      </c>
      <c r="E60" s="303" t="s">
        <v>1385</v>
      </c>
      <c r="F60" s="303" t="s">
        <v>1385</v>
      </c>
      <c r="G60" s="284" t="s">
        <v>1385</v>
      </c>
      <c r="H60" s="284" t="s">
        <v>1385</v>
      </c>
      <c r="I60" s="284" t="s">
        <v>1385</v>
      </c>
      <c r="J60" s="589" t="s">
        <v>1385</v>
      </c>
      <c r="K60" s="589" t="s">
        <v>1385</v>
      </c>
      <c r="L60" s="304">
        <v>123</v>
      </c>
      <c r="M60" s="286" t="s">
        <v>1180</v>
      </c>
      <c r="N60" s="286"/>
      <c r="O60" s="1027" t="s">
        <v>792</v>
      </c>
      <c r="P60" s="1426" t="s">
        <v>878</v>
      </c>
    </row>
    <row r="61" spans="1:16" ht="15.75">
      <c r="A61" s="282" t="s">
        <v>298</v>
      </c>
      <c r="B61" s="282" t="s">
        <v>299</v>
      </c>
      <c r="C61" s="283" t="s">
        <v>1386</v>
      </c>
      <c r="D61" s="282" t="s">
        <v>1384</v>
      </c>
      <c r="E61" s="303" t="s">
        <v>1384</v>
      </c>
      <c r="F61" s="303" t="s">
        <v>1384</v>
      </c>
      <c r="G61" s="303" t="s">
        <v>1384</v>
      </c>
      <c r="H61" s="283" t="s">
        <v>1386</v>
      </c>
      <c r="I61" s="283" t="s">
        <v>1386</v>
      </c>
      <c r="J61" s="589" t="s">
        <v>1386</v>
      </c>
      <c r="K61" s="1024" t="s">
        <v>1386</v>
      </c>
      <c r="L61" s="304">
        <v>123</v>
      </c>
      <c r="M61" s="286" t="s">
        <v>1179</v>
      </c>
      <c r="N61" s="286">
        <v>2</v>
      </c>
      <c r="O61" s="1027" t="s">
        <v>792</v>
      </c>
      <c r="P61" s="1426" t="s">
        <v>1389</v>
      </c>
    </row>
    <row r="62" spans="1:16" ht="15.75">
      <c r="A62" s="282" t="s">
        <v>339</v>
      </c>
      <c r="B62" s="282" t="s">
        <v>340</v>
      </c>
      <c r="C62" s="589" t="s">
        <v>1471</v>
      </c>
      <c r="D62" s="282" t="s">
        <v>1384</v>
      </c>
      <c r="E62" s="303" t="s">
        <v>1384</v>
      </c>
      <c r="F62" s="303" t="s">
        <v>1384</v>
      </c>
      <c r="G62" s="303" t="s">
        <v>1384</v>
      </c>
      <c r="H62" s="285">
        <v>1</v>
      </c>
      <c r="I62" s="589" t="s">
        <v>1384</v>
      </c>
      <c r="J62" s="589" t="s">
        <v>1384</v>
      </c>
      <c r="K62" s="589" t="s">
        <v>1384</v>
      </c>
      <c r="L62" s="304">
        <v>123</v>
      </c>
      <c r="M62" s="286" t="s">
        <v>1179</v>
      </c>
      <c r="N62" s="286"/>
      <c r="O62" s="1027" t="s">
        <v>792</v>
      </c>
      <c r="P62" s="1426" t="s">
        <v>878</v>
      </c>
    </row>
    <row r="63" spans="1:16" ht="15.75" customHeight="1">
      <c r="A63" s="282" t="s">
        <v>444</v>
      </c>
      <c r="B63" s="282" t="s">
        <v>445</v>
      </c>
      <c r="C63" s="589" t="s">
        <v>1471</v>
      </c>
      <c r="D63" s="288">
        <v>0</v>
      </c>
      <c r="E63" s="303" t="s">
        <v>1384</v>
      </c>
      <c r="F63" s="303" t="s">
        <v>1384</v>
      </c>
      <c r="G63" s="303" t="s">
        <v>1384</v>
      </c>
      <c r="H63" s="303" t="s">
        <v>1384</v>
      </c>
      <c r="I63" s="589" t="s">
        <v>1384</v>
      </c>
      <c r="J63" s="589">
        <v>0.75</v>
      </c>
      <c r="K63" s="589" t="s">
        <v>1384</v>
      </c>
      <c r="L63" s="304">
        <v>105</v>
      </c>
      <c r="M63" s="286" t="s">
        <v>1181</v>
      </c>
      <c r="N63" s="286"/>
      <c r="O63" s="1027" t="s">
        <v>792</v>
      </c>
      <c r="P63" s="1426" t="s">
        <v>878</v>
      </c>
    </row>
    <row r="64" spans="1:16" ht="15.75" customHeight="1">
      <c r="A64" s="282" t="s">
        <v>313</v>
      </c>
      <c r="B64" s="282" t="s">
        <v>314</v>
      </c>
      <c r="C64" s="1422">
        <v>1</v>
      </c>
      <c r="D64" s="282" t="s">
        <v>1384</v>
      </c>
      <c r="E64" s="303" t="s">
        <v>1384</v>
      </c>
      <c r="F64" s="303" t="s">
        <v>1384</v>
      </c>
      <c r="G64" s="303" t="s">
        <v>1384</v>
      </c>
      <c r="H64" s="285">
        <v>1</v>
      </c>
      <c r="I64" s="589" t="s">
        <v>1384</v>
      </c>
      <c r="J64" s="589">
        <v>1</v>
      </c>
      <c r="K64" s="589">
        <v>1</v>
      </c>
      <c r="L64" s="304">
        <v>171</v>
      </c>
      <c r="M64" s="286" t="s">
        <v>1181</v>
      </c>
      <c r="N64" s="286"/>
      <c r="O64" s="1027" t="s">
        <v>792</v>
      </c>
      <c r="P64" s="1426" t="s">
        <v>878</v>
      </c>
    </row>
    <row r="65" spans="1:16" ht="15.75" customHeight="1">
      <c r="A65" s="282" t="s">
        <v>1161</v>
      </c>
      <c r="B65" s="282" t="s">
        <v>1162</v>
      </c>
      <c r="C65" s="589" t="s">
        <v>1471</v>
      </c>
      <c r="D65" s="282" t="s">
        <v>1384</v>
      </c>
      <c r="E65" s="303" t="s">
        <v>1384</v>
      </c>
      <c r="F65" s="303" t="s">
        <v>1384</v>
      </c>
      <c r="G65" s="303" t="s">
        <v>1384</v>
      </c>
      <c r="H65" s="303" t="s">
        <v>1384</v>
      </c>
      <c r="I65" s="589" t="s">
        <v>1384</v>
      </c>
      <c r="J65" s="589" t="s">
        <v>1384</v>
      </c>
      <c r="K65" s="589" t="s">
        <v>1384</v>
      </c>
      <c r="L65" s="304">
        <v>171</v>
      </c>
      <c r="M65" s="286" t="s">
        <v>882</v>
      </c>
      <c r="N65" s="286"/>
      <c r="O65" s="1027" t="s">
        <v>792</v>
      </c>
      <c r="P65" s="1426" t="s">
        <v>878</v>
      </c>
    </row>
    <row r="66" spans="1:16" ht="15.75">
      <c r="A66" s="282" t="s">
        <v>87</v>
      </c>
      <c r="B66" s="282" t="s">
        <v>422</v>
      </c>
      <c r="C66" s="589" t="s">
        <v>1471</v>
      </c>
      <c r="D66" s="282" t="s">
        <v>1384</v>
      </c>
      <c r="E66" s="303" t="s">
        <v>1384</v>
      </c>
      <c r="F66" s="303" t="s">
        <v>1384</v>
      </c>
      <c r="G66" s="303" t="s">
        <v>1384</v>
      </c>
      <c r="H66" s="285">
        <v>1</v>
      </c>
      <c r="I66" s="589" t="s">
        <v>1384</v>
      </c>
      <c r="J66" s="589" t="s">
        <v>1384</v>
      </c>
      <c r="K66" s="589" t="s">
        <v>1384</v>
      </c>
      <c r="L66" s="305">
        <v>171</v>
      </c>
      <c r="M66" s="286" t="s">
        <v>1179</v>
      </c>
      <c r="N66" s="286"/>
      <c r="O66" s="1027" t="s">
        <v>792</v>
      </c>
      <c r="P66" s="1426" t="s">
        <v>878</v>
      </c>
    </row>
    <row r="67" spans="1:16" ht="15.75" customHeight="1">
      <c r="A67" s="282" t="s">
        <v>1052</v>
      </c>
      <c r="B67" s="282" t="s">
        <v>1053</v>
      </c>
      <c r="C67" s="589" t="s">
        <v>1471</v>
      </c>
      <c r="D67" s="282" t="s">
        <v>1384</v>
      </c>
      <c r="E67" s="303" t="s">
        <v>1384</v>
      </c>
      <c r="F67" s="303" t="s">
        <v>1384</v>
      </c>
      <c r="G67" s="303" t="s">
        <v>1384</v>
      </c>
      <c r="H67" s="303" t="s">
        <v>1384</v>
      </c>
      <c r="I67" s="589" t="s">
        <v>1384</v>
      </c>
      <c r="J67" s="589" t="s">
        <v>1384</v>
      </c>
      <c r="K67" s="589">
        <v>0</v>
      </c>
      <c r="L67" s="304">
        <v>171</v>
      </c>
      <c r="M67" s="286" t="s">
        <v>1179</v>
      </c>
      <c r="N67" s="286"/>
      <c r="O67" s="1027" t="s">
        <v>792</v>
      </c>
      <c r="P67" s="1426" t="s">
        <v>878</v>
      </c>
    </row>
    <row r="68" spans="1:16" ht="15.75" customHeight="1">
      <c r="A68" s="282" t="s">
        <v>220</v>
      </c>
      <c r="B68" s="282" t="s">
        <v>482</v>
      </c>
      <c r="C68" s="589" t="s">
        <v>1471</v>
      </c>
      <c r="D68" s="282" t="s">
        <v>1384</v>
      </c>
      <c r="E68" s="303" t="s">
        <v>1384</v>
      </c>
      <c r="F68" s="303" t="s">
        <v>1384</v>
      </c>
      <c r="G68" s="303" t="s">
        <v>1384</v>
      </c>
      <c r="H68" s="285">
        <v>1</v>
      </c>
      <c r="I68" s="589" t="s">
        <v>1384</v>
      </c>
      <c r="J68" s="589" t="s">
        <v>1384</v>
      </c>
      <c r="K68" s="589" t="s">
        <v>1384</v>
      </c>
      <c r="L68" s="304">
        <v>105</v>
      </c>
      <c r="M68" s="286" t="s">
        <v>882</v>
      </c>
      <c r="N68" s="286"/>
      <c r="O68" s="1027" t="s">
        <v>792</v>
      </c>
      <c r="P68" s="1426" t="s">
        <v>878</v>
      </c>
    </row>
    <row r="69" spans="1:16" ht="15.75" customHeight="1">
      <c r="A69" s="282" t="s">
        <v>150</v>
      </c>
      <c r="B69" s="282" t="s">
        <v>151</v>
      </c>
      <c r="C69" s="1422">
        <v>1</v>
      </c>
      <c r="D69" s="288">
        <v>0.4</v>
      </c>
      <c r="E69" s="287">
        <v>1</v>
      </c>
      <c r="F69" s="303" t="s">
        <v>1384</v>
      </c>
      <c r="G69" s="285">
        <v>1</v>
      </c>
      <c r="H69" s="285">
        <v>1</v>
      </c>
      <c r="I69" s="589">
        <v>1</v>
      </c>
      <c r="J69" s="589">
        <v>1</v>
      </c>
      <c r="K69" s="589">
        <v>1</v>
      </c>
      <c r="L69" s="304">
        <v>171</v>
      </c>
      <c r="M69" s="286" t="s">
        <v>1181</v>
      </c>
      <c r="N69" s="286"/>
      <c r="O69" s="1027" t="s">
        <v>792</v>
      </c>
      <c r="P69" s="1426" t="s">
        <v>878</v>
      </c>
    </row>
    <row r="70" spans="1:16" ht="15.75" customHeight="1">
      <c r="A70" s="282" t="s">
        <v>357</v>
      </c>
      <c r="B70" s="282" t="s">
        <v>358</v>
      </c>
      <c r="C70" s="589" t="s">
        <v>1471</v>
      </c>
      <c r="D70" s="282" t="s">
        <v>1384</v>
      </c>
      <c r="E70" s="303" t="s">
        <v>1384</v>
      </c>
      <c r="F70" s="303" t="s">
        <v>1384</v>
      </c>
      <c r="G70" s="303" t="s">
        <v>1384</v>
      </c>
      <c r="H70" s="285">
        <v>1</v>
      </c>
      <c r="I70" s="589" t="s">
        <v>1384</v>
      </c>
      <c r="J70" s="589" t="s">
        <v>1384</v>
      </c>
      <c r="K70" s="589" t="s">
        <v>1384</v>
      </c>
      <c r="L70" s="304">
        <v>171</v>
      </c>
      <c r="M70" s="286" t="s">
        <v>1181</v>
      </c>
      <c r="N70" s="286"/>
      <c r="O70" s="1027" t="s">
        <v>792</v>
      </c>
      <c r="P70" s="1426" t="s">
        <v>878</v>
      </c>
    </row>
    <row r="71" spans="1:16" ht="15.75">
      <c r="A71" s="282" t="s">
        <v>262</v>
      </c>
      <c r="B71" s="282" t="s">
        <v>263</v>
      </c>
      <c r="C71" s="589" t="s">
        <v>1471</v>
      </c>
      <c r="D71" s="282" t="s">
        <v>1384</v>
      </c>
      <c r="E71" s="303" t="s">
        <v>1384</v>
      </c>
      <c r="F71" s="303" t="s">
        <v>1384</v>
      </c>
      <c r="G71" s="303" t="s">
        <v>1384</v>
      </c>
      <c r="H71" s="303" t="s">
        <v>1384</v>
      </c>
      <c r="I71" s="589" t="s">
        <v>1384</v>
      </c>
      <c r="J71" s="589" t="s">
        <v>1384</v>
      </c>
      <c r="K71" s="589" t="s">
        <v>1384</v>
      </c>
      <c r="L71" s="304">
        <v>171</v>
      </c>
      <c r="M71" s="286" t="s">
        <v>1179</v>
      </c>
      <c r="N71" s="286"/>
      <c r="O71" s="1027" t="s">
        <v>792</v>
      </c>
      <c r="P71" s="1426" t="s">
        <v>878</v>
      </c>
    </row>
    <row r="72" spans="1:16" ht="15.75" customHeight="1">
      <c r="A72" s="282" t="s">
        <v>376</v>
      </c>
      <c r="B72" s="282" t="s">
        <v>163</v>
      </c>
      <c r="C72" s="1422">
        <v>1</v>
      </c>
      <c r="D72" s="288">
        <v>1</v>
      </c>
      <c r="E72" s="287">
        <v>0</v>
      </c>
      <c r="F72" s="285">
        <v>1</v>
      </c>
      <c r="G72" s="285">
        <v>0.4</v>
      </c>
      <c r="H72" s="285">
        <v>1</v>
      </c>
      <c r="I72" s="589">
        <v>1</v>
      </c>
      <c r="J72" s="589">
        <v>1</v>
      </c>
      <c r="K72" s="589">
        <v>1</v>
      </c>
      <c r="L72" s="304">
        <v>171</v>
      </c>
      <c r="M72" s="286" t="s">
        <v>882</v>
      </c>
      <c r="N72" s="286"/>
      <c r="O72" s="1027" t="s">
        <v>792</v>
      </c>
      <c r="P72" s="1425" t="s">
        <v>878</v>
      </c>
    </row>
    <row r="73" spans="1:16" ht="15.75" customHeight="1">
      <c r="A73" s="282" t="s">
        <v>7</v>
      </c>
      <c r="B73" s="282" t="s">
        <v>8</v>
      </c>
      <c r="C73" s="589" t="s">
        <v>1471</v>
      </c>
      <c r="D73" s="282" t="s">
        <v>1384</v>
      </c>
      <c r="E73" s="303" t="s">
        <v>1384</v>
      </c>
      <c r="F73" s="303" t="s">
        <v>1384</v>
      </c>
      <c r="G73" s="285">
        <v>1</v>
      </c>
      <c r="H73" s="285">
        <v>1</v>
      </c>
      <c r="I73" s="589" t="s">
        <v>1384</v>
      </c>
      <c r="J73" s="589" t="s">
        <v>1384</v>
      </c>
      <c r="K73" s="589" t="s">
        <v>1384</v>
      </c>
      <c r="L73" s="304">
        <v>113</v>
      </c>
      <c r="M73" s="286" t="s">
        <v>1181</v>
      </c>
      <c r="N73" s="286"/>
      <c r="O73" s="1027" t="s">
        <v>792</v>
      </c>
      <c r="P73" s="1426" t="s">
        <v>878</v>
      </c>
    </row>
    <row r="74" spans="1:16" ht="15.75" customHeight="1">
      <c r="A74" s="282" t="s">
        <v>290</v>
      </c>
      <c r="B74" s="282" t="s">
        <v>291</v>
      </c>
      <c r="C74" s="589" t="s">
        <v>1471</v>
      </c>
      <c r="D74" s="282" t="s">
        <v>1384</v>
      </c>
      <c r="E74" s="303" t="s">
        <v>1384</v>
      </c>
      <c r="F74" s="303" t="s">
        <v>1384</v>
      </c>
      <c r="G74" s="303" t="s">
        <v>1384</v>
      </c>
      <c r="H74" s="285">
        <v>1</v>
      </c>
      <c r="I74" s="589" t="s">
        <v>1384</v>
      </c>
      <c r="J74" s="589" t="s">
        <v>1384</v>
      </c>
      <c r="K74" s="589" t="s">
        <v>1384</v>
      </c>
      <c r="L74" s="304">
        <v>113</v>
      </c>
      <c r="M74" s="286" t="s">
        <v>882</v>
      </c>
      <c r="N74" s="286"/>
      <c r="O74" s="1027" t="s">
        <v>792</v>
      </c>
      <c r="P74" s="1426" t="s">
        <v>878</v>
      </c>
    </row>
    <row r="75" spans="1:16" ht="15.75" customHeight="1">
      <c r="A75" s="282" t="s">
        <v>159</v>
      </c>
      <c r="B75" s="282" t="s">
        <v>160</v>
      </c>
      <c r="C75" s="589" t="s">
        <v>1471</v>
      </c>
      <c r="D75" s="282" t="s">
        <v>1384</v>
      </c>
      <c r="E75" s="303" t="s">
        <v>1384</v>
      </c>
      <c r="F75" s="303" t="s">
        <v>1384</v>
      </c>
      <c r="G75" s="303" t="s">
        <v>1384</v>
      </c>
      <c r="H75" s="285">
        <v>1</v>
      </c>
      <c r="I75" s="589" t="s">
        <v>1384</v>
      </c>
      <c r="J75" s="589" t="s">
        <v>1384</v>
      </c>
      <c r="K75" s="589" t="s">
        <v>1384</v>
      </c>
      <c r="L75" s="305">
        <v>113</v>
      </c>
      <c r="M75" s="286" t="s">
        <v>882</v>
      </c>
      <c r="N75" s="286"/>
      <c r="O75" s="1027" t="s">
        <v>792</v>
      </c>
      <c r="P75" s="1426" t="s">
        <v>878</v>
      </c>
    </row>
    <row r="76" spans="1:16" ht="15.75">
      <c r="A76" s="282" t="s">
        <v>1167</v>
      </c>
      <c r="B76" s="282" t="s">
        <v>232</v>
      </c>
      <c r="C76" s="589" t="s">
        <v>1471</v>
      </c>
      <c r="D76" s="287" t="s">
        <v>1385</v>
      </c>
      <c r="E76" s="303" t="s">
        <v>1385</v>
      </c>
      <c r="F76" s="303" t="s">
        <v>1385</v>
      </c>
      <c r="G76" s="284" t="s">
        <v>1385</v>
      </c>
      <c r="H76" s="284" t="s">
        <v>1385</v>
      </c>
      <c r="I76" s="284" t="s">
        <v>1385</v>
      </c>
      <c r="J76" s="589" t="s">
        <v>1385</v>
      </c>
      <c r="K76" s="589" t="s">
        <v>1385</v>
      </c>
      <c r="L76" s="304">
        <v>113</v>
      </c>
      <c r="M76" s="286" t="s">
        <v>1180</v>
      </c>
      <c r="N76" s="286"/>
      <c r="O76" s="1027" t="s">
        <v>792</v>
      </c>
      <c r="P76" s="1425" t="s">
        <v>878</v>
      </c>
    </row>
    <row r="77" spans="1:16" ht="15.75" customHeight="1">
      <c r="A77" s="282" t="s">
        <v>28</v>
      </c>
      <c r="B77" s="282" t="s">
        <v>29</v>
      </c>
      <c r="C77" s="589" t="s">
        <v>1471</v>
      </c>
      <c r="D77" s="282" t="s">
        <v>1384</v>
      </c>
      <c r="E77" s="303" t="s">
        <v>1384</v>
      </c>
      <c r="F77" s="303" t="s">
        <v>1384</v>
      </c>
      <c r="G77" s="285">
        <v>1</v>
      </c>
      <c r="H77" s="303" t="s">
        <v>1384</v>
      </c>
      <c r="I77" s="589" t="s">
        <v>1384</v>
      </c>
      <c r="J77" s="589" t="s">
        <v>1384</v>
      </c>
      <c r="K77" s="589" t="s">
        <v>1384</v>
      </c>
      <c r="L77" s="305">
        <v>113</v>
      </c>
      <c r="M77" s="286" t="s">
        <v>882</v>
      </c>
      <c r="N77" s="286"/>
      <c r="O77" s="1027" t="s">
        <v>792</v>
      </c>
      <c r="P77" s="1426" t="s">
        <v>878</v>
      </c>
    </row>
    <row r="78" spans="1:16" ht="15.75" customHeight="1">
      <c r="A78" s="282" t="s">
        <v>349</v>
      </c>
      <c r="B78" s="282" t="s">
        <v>350</v>
      </c>
      <c r="C78" s="589" t="s">
        <v>1471</v>
      </c>
      <c r="D78" s="282" t="s">
        <v>1384</v>
      </c>
      <c r="E78" s="287">
        <v>1</v>
      </c>
      <c r="F78" s="285">
        <v>1</v>
      </c>
      <c r="G78" s="303" t="s">
        <v>1384</v>
      </c>
      <c r="H78" s="284" t="s">
        <v>1384</v>
      </c>
      <c r="I78" s="589" t="s">
        <v>1384</v>
      </c>
      <c r="J78" s="589" t="s">
        <v>1384</v>
      </c>
      <c r="K78" s="589" t="s">
        <v>1384</v>
      </c>
      <c r="L78" s="304">
        <v>113</v>
      </c>
      <c r="M78" s="286" t="s">
        <v>882</v>
      </c>
      <c r="N78" s="286"/>
      <c r="O78" s="1027" t="s">
        <v>792</v>
      </c>
      <c r="P78" s="1426" t="s">
        <v>878</v>
      </c>
    </row>
    <row r="79" spans="1:16" ht="15.75" customHeight="1">
      <c r="A79" s="282" t="s">
        <v>196</v>
      </c>
      <c r="B79" s="282" t="s">
        <v>197</v>
      </c>
      <c r="C79" s="589" t="s">
        <v>1471</v>
      </c>
      <c r="D79" s="288">
        <v>0</v>
      </c>
      <c r="E79" s="303" t="s">
        <v>1384</v>
      </c>
      <c r="F79" s="303" t="s">
        <v>1384</v>
      </c>
      <c r="G79" s="303" t="s">
        <v>1384</v>
      </c>
      <c r="H79" s="303" t="s">
        <v>1384</v>
      </c>
      <c r="I79" s="589" t="s">
        <v>1384</v>
      </c>
      <c r="J79" s="589" t="s">
        <v>1384</v>
      </c>
      <c r="K79" s="589" t="s">
        <v>1384</v>
      </c>
      <c r="L79" s="304">
        <v>113</v>
      </c>
      <c r="M79" s="286" t="s">
        <v>1179</v>
      </c>
      <c r="N79" s="286"/>
      <c r="O79" s="1027" t="s">
        <v>792</v>
      </c>
      <c r="P79" s="1426" t="s">
        <v>878</v>
      </c>
    </row>
    <row r="80" spans="1:16" ht="15.75" customHeight="1">
      <c r="A80" s="282" t="s">
        <v>189</v>
      </c>
      <c r="B80" s="282" t="s">
        <v>1323</v>
      </c>
      <c r="C80" s="283" t="s">
        <v>1386</v>
      </c>
      <c r="D80" s="288">
        <v>0</v>
      </c>
      <c r="E80" s="287">
        <v>1</v>
      </c>
      <c r="F80" s="283" t="s">
        <v>1386</v>
      </c>
      <c r="G80" s="283" t="s">
        <v>1386</v>
      </c>
      <c r="H80" s="283" t="s">
        <v>1386</v>
      </c>
      <c r="I80" s="283" t="s">
        <v>1386</v>
      </c>
      <c r="J80" s="589" t="s">
        <v>1386</v>
      </c>
      <c r="K80" s="1024" t="s">
        <v>1386</v>
      </c>
      <c r="L80" s="304">
        <v>113</v>
      </c>
      <c r="M80" s="286" t="s">
        <v>1179</v>
      </c>
      <c r="N80" s="286">
        <v>2</v>
      </c>
      <c r="O80" s="1027" t="s">
        <v>792</v>
      </c>
      <c r="P80" s="1426" t="s">
        <v>1389</v>
      </c>
    </row>
    <row r="81" spans="1:16" ht="15.75" customHeight="1">
      <c r="A81" s="282" t="s">
        <v>1117</v>
      </c>
      <c r="B81" s="282" t="s">
        <v>86</v>
      </c>
      <c r="C81" s="589" t="s">
        <v>1471</v>
      </c>
      <c r="D81" s="287" t="s">
        <v>1385</v>
      </c>
      <c r="E81" s="303" t="s">
        <v>1385</v>
      </c>
      <c r="F81" s="303" t="s">
        <v>1385</v>
      </c>
      <c r="G81" s="284" t="s">
        <v>1385</v>
      </c>
      <c r="H81" s="284" t="s">
        <v>1385</v>
      </c>
      <c r="I81" s="284" t="s">
        <v>1385</v>
      </c>
      <c r="J81" s="589" t="s">
        <v>1385</v>
      </c>
      <c r="K81" s="589" t="s">
        <v>1385</v>
      </c>
      <c r="L81" s="304">
        <v>113</v>
      </c>
      <c r="M81" s="286" t="s">
        <v>1180</v>
      </c>
      <c r="N81" s="286"/>
      <c r="O81" s="1027" t="s">
        <v>792</v>
      </c>
      <c r="P81" s="1426" t="s">
        <v>878</v>
      </c>
    </row>
    <row r="82" spans="1:16" ht="15.75" customHeight="1">
      <c r="A82" s="282" t="s">
        <v>484</v>
      </c>
      <c r="B82" s="282" t="s">
        <v>485</v>
      </c>
      <c r="C82" s="589" t="s">
        <v>1471</v>
      </c>
      <c r="D82" s="287" t="s">
        <v>1385</v>
      </c>
      <c r="E82" s="303" t="s">
        <v>1385</v>
      </c>
      <c r="F82" s="303" t="s">
        <v>1385</v>
      </c>
      <c r="G82" s="284" t="s">
        <v>1385</v>
      </c>
      <c r="H82" s="284" t="s">
        <v>1385</v>
      </c>
      <c r="I82" s="284" t="s">
        <v>1385</v>
      </c>
      <c r="J82" s="589" t="s">
        <v>1385</v>
      </c>
      <c r="K82" s="589" t="s">
        <v>1385</v>
      </c>
      <c r="L82" s="305">
        <v>113</v>
      </c>
      <c r="M82" s="286" t="s">
        <v>1180</v>
      </c>
      <c r="N82" s="286"/>
      <c r="O82" s="1027" t="s">
        <v>792</v>
      </c>
      <c r="P82" s="1426" t="s">
        <v>878</v>
      </c>
    </row>
    <row r="83" spans="1:16" ht="15.75" customHeight="1">
      <c r="A83" s="282" t="s">
        <v>118</v>
      </c>
      <c r="B83" s="282" t="s">
        <v>119</v>
      </c>
      <c r="C83" s="589" t="s">
        <v>1471</v>
      </c>
      <c r="D83" s="282" t="s">
        <v>1384</v>
      </c>
      <c r="E83" s="303" t="s">
        <v>1384</v>
      </c>
      <c r="F83" s="303" t="s">
        <v>1384</v>
      </c>
      <c r="G83" s="285">
        <v>1</v>
      </c>
      <c r="H83" s="303" t="s">
        <v>1384</v>
      </c>
      <c r="I83" s="589" t="s">
        <v>1384</v>
      </c>
      <c r="J83" s="589" t="s">
        <v>1384</v>
      </c>
      <c r="K83" s="589" t="s">
        <v>1384</v>
      </c>
      <c r="L83" s="304">
        <v>113</v>
      </c>
      <c r="M83" s="286" t="s">
        <v>1179</v>
      </c>
      <c r="N83" s="286"/>
      <c r="O83" s="1027" t="s">
        <v>792</v>
      </c>
      <c r="P83" s="1426" t="s">
        <v>878</v>
      </c>
    </row>
    <row r="84" spans="1:16" ht="15.75" customHeight="1">
      <c r="A84" s="282" t="s">
        <v>48</v>
      </c>
      <c r="B84" s="282" t="s">
        <v>49</v>
      </c>
      <c r="C84" s="589" t="s">
        <v>1471</v>
      </c>
      <c r="D84" s="282" t="s">
        <v>1384</v>
      </c>
      <c r="E84" s="303" t="s">
        <v>1384</v>
      </c>
      <c r="F84" s="303" t="s">
        <v>1384</v>
      </c>
      <c r="G84" s="303" t="s">
        <v>1384</v>
      </c>
      <c r="H84" s="285">
        <v>1</v>
      </c>
      <c r="I84" s="589" t="s">
        <v>1384</v>
      </c>
      <c r="J84" s="589" t="s">
        <v>1384</v>
      </c>
      <c r="K84" s="589" t="s">
        <v>1384</v>
      </c>
      <c r="L84" s="304">
        <v>113</v>
      </c>
      <c r="M84" s="286" t="s">
        <v>882</v>
      </c>
      <c r="N84" s="286"/>
      <c r="O84" s="1027" t="s">
        <v>792</v>
      </c>
      <c r="P84" s="1426" t="s">
        <v>878</v>
      </c>
    </row>
    <row r="85" spans="1:16" ht="15.75" customHeight="1">
      <c r="A85" s="282" t="s">
        <v>280</v>
      </c>
      <c r="B85" s="282" t="s">
        <v>281</v>
      </c>
      <c r="C85" s="589" t="s">
        <v>1471</v>
      </c>
      <c r="D85" s="282" t="s">
        <v>1384</v>
      </c>
      <c r="E85" s="303" t="s">
        <v>1384</v>
      </c>
      <c r="F85" s="285">
        <v>1</v>
      </c>
      <c r="G85" s="285">
        <v>0.5</v>
      </c>
      <c r="H85" s="303" t="s">
        <v>1384</v>
      </c>
      <c r="I85" s="589">
        <v>1</v>
      </c>
      <c r="J85" s="589">
        <v>1</v>
      </c>
      <c r="K85" s="589" t="s">
        <v>1384</v>
      </c>
      <c r="L85" s="304">
        <v>113</v>
      </c>
      <c r="M85" s="286" t="s">
        <v>1179</v>
      </c>
      <c r="N85" s="286">
        <v>3</v>
      </c>
      <c r="O85" s="1027" t="s">
        <v>792</v>
      </c>
      <c r="P85" s="1425" t="s">
        <v>1226</v>
      </c>
    </row>
    <row r="86" spans="1:16" ht="15.75" customHeight="1">
      <c r="A86" s="282" t="s">
        <v>276</v>
      </c>
      <c r="B86" s="282" t="s">
        <v>277</v>
      </c>
      <c r="C86" s="589" t="s">
        <v>1471</v>
      </c>
      <c r="D86" s="282" t="s">
        <v>1384</v>
      </c>
      <c r="E86" s="287">
        <v>1</v>
      </c>
      <c r="F86" s="285">
        <v>1</v>
      </c>
      <c r="G86" s="303" t="s">
        <v>1384</v>
      </c>
      <c r="H86" s="303" t="s">
        <v>1384</v>
      </c>
      <c r="I86" s="589" t="s">
        <v>1384</v>
      </c>
      <c r="J86" s="589" t="s">
        <v>1384</v>
      </c>
      <c r="K86" s="589" t="s">
        <v>1384</v>
      </c>
      <c r="L86" s="304">
        <v>189</v>
      </c>
      <c r="M86" s="286" t="s">
        <v>1181</v>
      </c>
      <c r="N86" s="286"/>
      <c r="O86" s="1027" t="s">
        <v>792</v>
      </c>
      <c r="P86" s="1426" t="s">
        <v>878</v>
      </c>
    </row>
    <row r="87" spans="1:16" ht="15.75" customHeight="1">
      <c r="A87" s="282" t="s">
        <v>88</v>
      </c>
      <c r="B87" s="282" t="s">
        <v>1140</v>
      </c>
      <c r="C87" s="589" t="s">
        <v>1471</v>
      </c>
      <c r="D87" s="282" t="s">
        <v>1384</v>
      </c>
      <c r="E87" s="287">
        <v>0.5</v>
      </c>
      <c r="F87" s="285">
        <v>1</v>
      </c>
      <c r="G87" s="303" t="s">
        <v>1384</v>
      </c>
      <c r="H87" s="284" t="s">
        <v>1384</v>
      </c>
      <c r="I87" s="589" t="s">
        <v>1384</v>
      </c>
      <c r="J87" s="589" t="s">
        <v>1384</v>
      </c>
      <c r="K87" s="589" t="s">
        <v>1384</v>
      </c>
      <c r="L87" s="304">
        <v>189</v>
      </c>
      <c r="M87" s="286" t="s">
        <v>882</v>
      </c>
      <c r="N87" s="286"/>
      <c r="O87" s="1027" t="s">
        <v>792</v>
      </c>
      <c r="P87" s="1426" t="s">
        <v>878</v>
      </c>
    </row>
    <row r="88" spans="1:16" ht="15.75" customHeight="1">
      <c r="A88" s="282" t="s">
        <v>226</v>
      </c>
      <c r="B88" s="282" t="s">
        <v>227</v>
      </c>
      <c r="C88" s="589" t="s">
        <v>1471</v>
      </c>
      <c r="D88" s="282" t="s">
        <v>1384</v>
      </c>
      <c r="E88" s="303" t="s">
        <v>1384</v>
      </c>
      <c r="F88" s="285">
        <v>1</v>
      </c>
      <c r="G88" s="303" t="s">
        <v>1384</v>
      </c>
      <c r="H88" s="285">
        <v>1</v>
      </c>
      <c r="I88" s="589" t="s">
        <v>1384</v>
      </c>
      <c r="J88" s="589">
        <v>1</v>
      </c>
      <c r="K88" s="589">
        <v>1</v>
      </c>
      <c r="L88" s="304">
        <v>189</v>
      </c>
      <c r="M88" s="286" t="s">
        <v>882</v>
      </c>
      <c r="N88" s="286"/>
      <c r="O88" s="1027" t="s">
        <v>792</v>
      </c>
      <c r="P88" s="1426" t="s">
        <v>878</v>
      </c>
    </row>
    <row r="89" spans="1:16" ht="15.75" customHeight="1">
      <c r="A89" s="282" t="s">
        <v>306</v>
      </c>
      <c r="B89" s="282" t="s">
        <v>1399</v>
      </c>
      <c r="C89" s="589" t="s">
        <v>1471</v>
      </c>
      <c r="D89" s="287" t="s">
        <v>1385</v>
      </c>
      <c r="E89" s="303" t="s">
        <v>1385</v>
      </c>
      <c r="F89" s="303" t="s">
        <v>1385</v>
      </c>
      <c r="G89" s="284" t="s">
        <v>1385</v>
      </c>
      <c r="H89" s="284" t="s">
        <v>1385</v>
      </c>
      <c r="I89" s="284" t="s">
        <v>1385</v>
      </c>
      <c r="J89" s="589" t="s">
        <v>1385</v>
      </c>
      <c r="K89" s="589" t="s">
        <v>1385</v>
      </c>
      <c r="L89" s="304">
        <v>114</v>
      </c>
      <c r="M89" s="286" t="s">
        <v>1180</v>
      </c>
      <c r="N89" s="286"/>
      <c r="O89" s="1027" t="s">
        <v>792</v>
      </c>
      <c r="P89" s="1426" t="s">
        <v>878</v>
      </c>
    </row>
    <row r="90" spans="1:16" ht="15.75" customHeight="1">
      <c r="A90" s="282" t="s">
        <v>468</v>
      </c>
      <c r="B90" s="282" t="s">
        <v>469</v>
      </c>
      <c r="C90" s="589" t="s">
        <v>1471</v>
      </c>
      <c r="D90" s="287" t="s">
        <v>1385</v>
      </c>
      <c r="E90" s="303" t="s">
        <v>1385</v>
      </c>
      <c r="F90" s="303" t="s">
        <v>1385</v>
      </c>
      <c r="G90" s="284" t="s">
        <v>1385</v>
      </c>
      <c r="H90" s="284" t="s">
        <v>1385</v>
      </c>
      <c r="I90" s="284" t="s">
        <v>1385</v>
      </c>
      <c r="J90" s="589" t="s">
        <v>1385</v>
      </c>
      <c r="K90" s="589" t="s">
        <v>1385</v>
      </c>
      <c r="L90" s="304">
        <v>114</v>
      </c>
      <c r="M90" s="286" t="s">
        <v>1180</v>
      </c>
      <c r="N90" s="286"/>
      <c r="O90" s="1027" t="s">
        <v>792</v>
      </c>
      <c r="P90" s="1426" t="s">
        <v>878</v>
      </c>
    </row>
    <row r="91" spans="1:16" ht="15.75" customHeight="1">
      <c r="A91" s="282" t="s">
        <v>22</v>
      </c>
      <c r="B91" s="282" t="s">
        <v>187</v>
      </c>
      <c r="C91" s="589">
        <v>0.5</v>
      </c>
      <c r="D91" s="282" t="s">
        <v>1384</v>
      </c>
      <c r="E91" s="287">
        <v>1</v>
      </c>
      <c r="F91" s="285">
        <v>1</v>
      </c>
      <c r="G91" s="303" t="s">
        <v>1384</v>
      </c>
      <c r="H91" s="285">
        <v>1</v>
      </c>
      <c r="I91" s="589">
        <v>1</v>
      </c>
      <c r="J91" s="589">
        <v>1</v>
      </c>
      <c r="K91" s="589">
        <v>1</v>
      </c>
      <c r="L91" s="304">
        <v>114</v>
      </c>
      <c r="M91" s="286" t="s">
        <v>1179</v>
      </c>
      <c r="N91" s="286"/>
      <c r="O91" s="1027" t="s">
        <v>878</v>
      </c>
      <c r="P91" s="1425" t="s">
        <v>878</v>
      </c>
    </row>
    <row r="92" spans="1:16" ht="15.75" customHeight="1">
      <c r="A92" s="282" t="s">
        <v>1148</v>
      </c>
      <c r="B92" s="282" t="s">
        <v>1149</v>
      </c>
      <c r="C92" s="1422">
        <v>1</v>
      </c>
      <c r="D92" s="282" t="s">
        <v>1384</v>
      </c>
      <c r="E92" s="287">
        <v>1</v>
      </c>
      <c r="F92" s="285">
        <v>1</v>
      </c>
      <c r="G92" s="303" t="s">
        <v>1384</v>
      </c>
      <c r="H92" s="285">
        <v>1</v>
      </c>
      <c r="I92" s="589">
        <v>1</v>
      </c>
      <c r="J92" s="589" t="s">
        <v>1384</v>
      </c>
      <c r="K92" s="589">
        <v>0.4</v>
      </c>
      <c r="L92" s="304">
        <v>114</v>
      </c>
      <c r="M92" s="286" t="s">
        <v>882</v>
      </c>
      <c r="N92" s="286"/>
      <c r="O92" s="1027" t="s">
        <v>792</v>
      </c>
      <c r="P92" s="1426" t="s">
        <v>878</v>
      </c>
    </row>
    <row r="93" spans="1:16" ht="15.75" customHeight="1">
      <c r="A93" s="282" t="s">
        <v>335</v>
      </c>
      <c r="B93" s="282" t="s">
        <v>336</v>
      </c>
      <c r="C93" s="1423">
        <v>0</v>
      </c>
      <c r="D93" s="282" t="s">
        <v>1384</v>
      </c>
      <c r="E93" s="287">
        <v>0.5</v>
      </c>
      <c r="F93" s="285">
        <v>1</v>
      </c>
      <c r="G93" s="285">
        <v>1</v>
      </c>
      <c r="H93" s="285">
        <v>1</v>
      </c>
      <c r="I93" s="589">
        <v>0.66666666666666663</v>
      </c>
      <c r="J93" s="589">
        <v>1</v>
      </c>
      <c r="K93" s="589">
        <v>1</v>
      </c>
      <c r="L93" s="304">
        <v>114</v>
      </c>
      <c r="M93" s="286" t="s">
        <v>882</v>
      </c>
      <c r="N93" s="286"/>
      <c r="O93" s="1027" t="s">
        <v>878</v>
      </c>
      <c r="P93" s="1425" t="s">
        <v>878</v>
      </c>
    </row>
    <row r="94" spans="1:16" ht="15.75" customHeight="1">
      <c r="A94" s="282" t="s">
        <v>486</v>
      </c>
      <c r="B94" s="282" t="s">
        <v>487</v>
      </c>
      <c r="C94" s="1422">
        <v>1</v>
      </c>
      <c r="D94" s="282" t="s">
        <v>1384</v>
      </c>
      <c r="E94" s="287">
        <v>0.59090909090909094</v>
      </c>
      <c r="F94" s="285">
        <v>0.94736842105263153</v>
      </c>
      <c r="G94" s="285">
        <v>0.94285714285714284</v>
      </c>
      <c r="H94" s="285">
        <v>0.94117647058823528</v>
      </c>
      <c r="I94" s="589">
        <v>0.62903225806451613</v>
      </c>
      <c r="J94" s="589">
        <v>0.80769230769230771</v>
      </c>
      <c r="K94" s="589">
        <v>1</v>
      </c>
      <c r="L94" s="304">
        <v>121</v>
      </c>
      <c r="M94" s="286" t="s">
        <v>1182</v>
      </c>
      <c r="N94" s="286"/>
      <c r="O94" s="1027" t="s">
        <v>792</v>
      </c>
      <c r="P94" s="1425" t="s">
        <v>878</v>
      </c>
    </row>
    <row r="95" spans="1:16" ht="15.75" customHeight="1">
      <c r="A95" s="282" t="s">
        <v>456</v>
      </c>
      <c r="B95" s="282" t="s">
        <v>457</v>
      </c>
      <c r="C95" s="1422">
        <v>1</v>
      </c>
      <c r="D95" s="282" t="s">
        <v>1384</v>
      </c>
      <c r="E95" s="287">
        <v>1</v>
      </c>
      <c r="F95" s="285">
        <v>1</v>
      </c>
      <c r="G95" s="285">
        <v>1</v>
      </c>
      <c r="H95" s="285">
        <v>1</v>
      </c>
      <c r="I95" s="589">
        <v>0.96153846153846156</v>
      </c>
      <c r="J95" s="589">
        <v>1</v>
      </c>
      <c r="K95" s="589">
        <v>1</v>
      </c>
      <c r="L95" s="304">
        <v>121</v>
      </c>
      <c r="M95" s="286" t="s">
        <v>1182</v>
      </c>
      <c r="N95" s="286"/>
      <c r="O95" s="1027" t="s">
        <v>792</v>
      </c>
      <c r="P95" s="1425" t="s">
        <v>878</v>
      </c>
    </row>
    <row r="96" spans="1:16" ht="15.75" customHeight="1">
      <c r="A96" s="282" t="s">
        <v>355</v>
      </c>
      <c r="B96" s="282" t="s">
        <v>356</v>
      </c>
      <c r="C96" s="1422">
        <v>1</v>
      </c>
      <c r="D96" s="288">
        <v>0.375</v>
      </c>
      <c r="E96" s="287">
        <v>1</v>
      </c>
      <c r="F96" s="285">
        <v>1</v>
      </c>
      <c r="G96" s="285">
        <v>0.25</v>
      </c>
      <c r="H96" s="285">
        <v>1</v>
      </c>
      <c r="I96" s="589">
        <v>1</v>
      </c>
      <c r="J96" s="589">
        <v>1</v>
      </c>
      <c r="K96" s="589">
        <v>1</v>
      </c>
      <c r="L96" s="304">
        <v>121</v>
      </c>
      <c r="M96" s="286" t="s">
        <v>1181</v>
      </c>
      <c r="N96" s="286"/>
      <c r="O96" s="1027" t="s">
        <v>792</v>
      </c>
      <c r="P96" s="1425" t="s">
        <v>878</v>
      </c>
    </row>
    <row r="97" spans="1:16" ht="15.75" customHeight="1">
      <c r="A97" s="282" t="s">
        <v>1172</v>
      </c>
      <c r="B97" s="282" t="s">
        <v>0</v>
      </c>
      <c r="C97" s="589">
        <v>0.90909090909090906</v>
      </c>
      <c r="D97" s="282" t="s">
        <v>1384</v>
      </c>
      <c r="E97" s="287">
        <v>1</v>
      </c>
      <c r="F97" s="285">
        <v>1</v>
      </c>
      <c r="G97" s="285">
        <v>1</v>
      </c>
      <c r="H97" s="285">
        <v>1</v>
      </c>
      <c r="I97" s="589">
        <v>1</v>
      </c>
      <c r="J97" s="589">
        <v>1</v>
      </c>
      <c r="K97" s="589">
        <v>1</v>
      </c>
      <c r="L97" s="304">
        <v>121</v>
      </c>
      <c r="M97" s="286" t="s">
        <v>1181</v>
      </c>
      <c r="N97" s="286"/>
      <c r="O97" s="1027" t="s">
        <v>878</v>
      </c>
      <c r="P97" s="1425" t="s">
        <v>878</v>
      </c>
    </row>
    <row r="98" spans="1:16" ht="15.75" customHeight="1">
      <c r="A98" s="282" t="s">
        <v>284</v>
      </c>
      <c r="B98" s="282" t="s">
        <v>285</v>
      </c>
      <c r="C98" s="1422">
        <v>1</v>
      </c>
      <c r="D98" s="282" t="s">
        <v>1384</v>
      </c>
      <c r="E98" s="303" t="s">
        <v>1384</v>
      </c>
      <c r="F98" s="285">
        <v>1</v>
      </c>
      <c r="G98" s="303" t="s">
        <v>1384</v>
      </c>
      <c r="H98" s="285">
        <v>1</v>
      </c>
      <c r="I98" s="589">
        <v>0.8</v>
      </c>
      <c r="J98" s="589">
        <v>1</v>
      </c>
      <c r="K98" s="589">
        <v>1</v>
      </c>
      <c r="L98" s="304">
        <v>121</v>
      </c>
      <c r="M98" s="286" t="s">
        <v>1182</v>
      </c>
      <c r="N98" s="286"/>
      <c r="O98" s="1027" t="s">
        <v>792</v>
      </c>
      <c r="P98" s="1425" t="s">
        <v>878</v>
      </c>
    </row>
    <row r="99" spans="1:16" ht="15.75" customHeight="1">
      <c r="A99" s="282" t="s">
        <v>440</v>
      </c>
      <c r="B99" s="282" t="s">
        <v>441</v>
      </c>
      <c r="C99" s="1422">
        <v>1</v>
      </c>
      <c r="D99" s="288">
        <v>0</v>
      </c>
      <c r="E99" s="303" t="s">
        <v>1384</v>
      </c>
      <c r="F99" s="285">
        <v>1</v>
      </c>
      <c r="G99" s="285">
        <v>1</v>
      </c>
      <c r="H99" s="285">
        <v>1</v>
      </c>
      <c r="I99" s="589">
        <v>1</v>
      </c>
      <c r="J99" s="589">
        <v>1</v>
      </c>
      <c r="K99" s="589">
        <v>1</v>
      </c>
      <c r="L99" s="304">
        <v>121</v>
      </c>
      <c r="M99" s="286" t="s">
        <v>882</v>
      </c>
      <c r="N99" s="286"/>
      <c r="O99" s="1027" t="s">
        <v>792</v>
      </c>
      <c r="P99" s="1425" t="s">
        <v>878</v>
      </c>
    </row>
    <row r="100" spans="1:16" ht="15.75" customHeight="1">
      <c r="A100" s="282" t="s">
        <v>321</v>
      </c>
      <c r="B100" s="282" t="s">
        <v>322</v>
      </c>
      <c r="C100" s="589">
        <v>0.92592592592592593</v>
      </c>
      <c r="D100" s="282" t="s">
        <v>1384</v>
      </c>
      <c r="E100" s="287">
        <v>0.8571428571428571</v>
      </c>
      <c r="F100" s="285">
        <v>0.8</v>
      </c>
      <c r="G100" s="285">
        <v>0.81818181818181823</v>
      </c>
      <c r="H100" s="285">
        <v>1</v>
      </c>
      <c r="I100" s="589">
        <v>1</v>
      </c>
      <c r="J100" s="589">
        <v>0.94117647058823528</v>
      </c>
      <c r="K100" s="589">
        <v>0.91176470588235292</v>
      </c>
      <c r="L100" s="304">
        <v>121</v>
      </c>
      <c r="M100" s="286" t="s">
        <v>1182</v>
      </c>
      <c r="N100" s="286"/>
      <c r="O100" s="1027" t="s">
        <v>878</v>
      </c>
      <c r="P100" s="1425" t="s">
        <v>878</v>
      </c>
    </row>
    <row r="101" spans="1:16" ht="15.75" customHeight="1">
      <c r="A101" s="282" t="s">
        <v>32</v>
      </c>
      <c r="B101" s="282" t="s">
        <v>33</v>
      </c>
      <c r="C101" s="589" t="s">
        <v>1471</v>
      </c>
      <c r="D101" s="282" t="s">
        <v>1384</v>
      </c>
      <c r="E101" s="303" t="s">
        <v>1384</v>
      </c>
      <c r="F101" s="303" t="s">
        <v>1384</v>
      </c>
      <c r="G101" s="303" t="s">
        <v>1384</v>
      </c>
      <c r="H101" s="285">
        <v>1</v>
      </c>
      <c r="I101" s="589">
        <v>0.5</v>
      </c>
      <c r="J101" s="589" t="s">
        <v>1384</v>
      </c>
      <c r="K101" s="589" t="s">
        <v>1384</v>
      </c>
      <c r="L101" s="304">
        <v>121</v>
      </c>
      <c r="M101" s="286" t="s">
        <v>1179</v>
      </c>
      <c r="N101" s="286"/>
      <c r="O101" s="1027" t="s">
        <v>792</v>
      </c>
      <c r="P101" s="1425" t="s">
        <v>878</v>
      </c>
    </row>
    <row r="102" spans="1:16" ht="15.75" customHeight="1">
      <c r="A102" s="282" t="s">
        <v>140</v>
      </c>
      <c r="B102" s="282" t="s">
        <v>141</v>
      </c>
      <c r="C102" s="589">
        <v>0.97368421052631582</v>
      </c>
      <c r="D102" s="282" t="s">
        <v>1384</v>
      </c>
      <c r="E102" s="287">
        <v>0.70833333333333337</v>
      </c>
      <c r="F102" s="285">
        <v>1</v>
      </c>
      <c r="G102" s="285">
        <v>0.90909090909090906</v>
      </c>
      <c r="H102" s="285">
        <v>1</v>
      </c>
      <c r="I102" s="589">
        <v>0.9</v>
      </c>
      <c r="J102" s="589">
        <v>0.96551724137931039</v>
      </c>
      <c r="K102" s="589">
        <v>1</v>
      </c>
      <c r="L102" s="304">
        <v>121</v>
      </c>
      <c r="M102" s="286" t="s">
        <v>1182</v>
      </c>
      <c r="N102" s="286"/>
      <c r="O102" s="1027" t="s">
        <v>878</v>
      </c>
      <c r="P102" s="1425" t="s">
        <v>878</v>
      </c>
    </row>
    <row r="103" spans="1:16" ht="15.75" customHeight="1">
      <c r="A103" s="282" t="s">
        <v>503</v>
      </c>
      <c r="B103" s="282" t="s">
        <v>390</v>
      </c>
      <c r="C103" s="589" t="s">
        <v>1471</v>
      </c>
      <c r="D103" s="288">
        <v>0</v>
      </c>
      <c r="E103" s="287">
        <v>1</v>
      </c>
      <c r="F103" s="285">
        <v>1</v>
      </c>
      <c r="G103" s="303" t="s">
        <v>1384</v>
      </c>
      <c r="H103" s="303" t="s">
        <v>1384</v>
      </c>
      <c r="I103" s="589" t="s">
        <v>1384</v>
      </c>
      <c r="J103" s="589">
        <v>1</v>
      </c>
      <c r="K103" s="589" t="s">
        <v>1384</v>
      </c>
      <c r="L103" s="304">
        <v>121</v>
      </c>
      <c r="M103" s="286" t="s">
        <v>1181</v>
      </c>
      <c r="N103" s="286"/>
      <c r="O103" s="1027" t="s">
        <v>792</v>
      </c>
      <c r="P103" s="1425" t="s">
        <v>878</v>
      </c>
    </row>
    <row r="104" spans="1:16" ht="15.75" customHeight="1">
      <c r="A104" s="282" t="s">
        <v>333</v>
      </c>
      <c r="B104" s="282" t="s">
        <v>213</v>
      </c>
      <c r="C104" s="1422">
        <v>1</v>
      </c>
      <c r="D104" s="282" t="s">
        <v>1384</v>
      </c>
      <c r="E104" s="287">
        <v>1</v>
      </c>
      <c r="F104" s="285">
        <v>1</v>
      </c>
      <c r="G104" s="303" t="s">
        <v>1384</v>
      </c>
      <c r="H104" s="303" t="s">
        <v>1384</v>
      </c>
      <c r="I104" s="589" t="s">
        <v>1384</v>
      </c>
      <c r="J104" s="589">
        <v>1</v>
      </c>
      <c r="K104" s="589">
        <v>1</v>
      </c>
      <c r="L104" s="304">
        <v>121</v>
      </c>
      <c r="M104" s="286" t="s">
        <v>1181</v>
      </c>
      <c r="N104" s="286"/>
      <c r="O104" s="1027" t="s">
        <v>792</v>
      </c>
      <c r="P104" s="1426" t="s">
        <v>878</v>
      </c>
    </row>
    <row r="105" spans="1:16" ht="15.75">
      <c r="A105" s="282" t="s">
        <v>413</v>
      </c>
      <c r="B105" s="282" t="s">
        <v>414</v>
      </c>
      <c r="C105" s="1422">
        <v>1</v>
      </c>
      <c r="D105" s="282" t="s">
        <v>1384</v>
      </c>
      <c r="E105" s="303" t="s">
        <v>1384</v>
      </c>
      <c r="F105" s="285">
        <v>1</v>
      </c>
      <c r="G105" s="303" t="s">
        <v>1384</v>
      </c>
      <c r="H105" s="285">
        <v>1</v>
      </c>
      <c r="I105" s="589">
        <v>1</v>
      </c>
      <c r="J105" s="589">
        <v>0.8571428571428571</v>
      </c>
      <c r="K105" s="589">
        <v>0.69565217391304346</v>
      </c>
      <c r="L105" s="304">
        <v>121</v>
      </c>
      <c r="M105" s="286" t="s">
        <v>1182</v>
      </c>
      <c r="N105" s="286"/>
      <c r="O105" s="1027" t="s">
        <v>792</v>
      </c>
      <c r="P105" s="1425" t="s">
        <v>878</v>
      </c>
    </row>
    <row r="106" spans="1:16" ht="15.75">
      <c r="A106" s="282" t="s">
        <v>198</v>
      </c>
      <c r="B106" s="282" t="s">
        <v>199</v>
      </c>
      <c r="C106" s="1422">
        <v>1</v>
      </c>
      <c r="D106" s="282" t="s">
        <v>1384</v>
      </c>
      <c r="E106" s="287">
        <v>0.9</v>
      </c>
      <c r="F106" s="285">
        <v>1</v>
      </c>
      <c r="G106" s="303" t="s">
        <v>1384</v>
      </c>
      <c r="H106" s="285">
        <v>1</v>
      </c>
      <c r="I106" s="589">
        <v>1</v>
      </c>
      <c r="J106" s="589">
        <v>0.91666666666666663</v>
      </c>
      <c r="K106" s="589">
        <v>1</v>
      </c>
      <c r="L106" s="304">
        <v>121</v>
      </c>
      <c r="M106" s="286" t="s">
        <v>1181</v>
      </c>
      <c r="N106" s="286"/>
      <c r="O106" s="1027" t="s">
        <v>792</v>
      </c>
      <c r="P106" s="1426" t="s">
        <v>878</v>
      </c>
    </row>
    <row r="107" spans="1:16" ht="15.75">
      <c r="A107" s="282" t="s">
        <v>1051</v>
      </c>
      <c r="B107" s="282" t="s">
        <v>1382</v>
      </c>
      <c r="C107" s="1422">
        <v>1</v>
      </c>
      <c r="D107" s="288">
        <v>0.22222222222222221</v>
      </c>
      <c r="E107" s="287">
        <v>1</v>
      </c>
      <c r="F107" s="285">
        <v>1</v>
      </c>
      <c r="G107" s="285">
        <v>1</v>
      </c>
      <c r="H107" s="303" t="s">
        <v>1384</v>
      </c>
      <c r="I107" s="589" t="s">
        <v>1384</v>
      </c>
      <c r="J107" s="589">
        <v>1</v>
      </c>
      <c r="K107" s="589">
        <v>1</v>
      </c>
      <c r="L107" s="304">
        <v>121</v>
      </c>
      <c r="M107" s="286" t="s">
        <v>1181</v>
      </c>
      <c r="N107" s="286"/>
      <c r="O107" s="1027" t="s">
        <v>792</v>
      </c>
      <c r="P107" s="1426" t="s">
        <v>878</v>
      </c>
    </row>
    <row r="108" spans="1:16" ht="15.75" customHeight="1">
      <c r="A108" s="282" t="s">
        <v>296</v>
      </c>
      <c r="B108" s="282" t="s">
        <v>297</v>
      </c>
      <c r="C108" s="1422">
        <v>1</v>
      </c>
      <c r="D108" s="282" t="s">
        <v>1384</v>
      </c>
      <c r="E108" s="287">
        <v>1</v>
      </c>
      <c r="F108" s="285">
        <v>1</v>
      </c>
      <c r="G108" s="285">
        <v>1</v>
      </c>
      <c r="H108" s="285">
        <v>1</v>
      </c>
      <c r="I108" s="589">
        <v>1</v>
      </c>
      <c r="J108" s="589">
        <v>1</v>
      </c>
      <c r="K108" s="589">
        <v>1</v>
      </c>
      <c r="L108" s="304">
        <v>121</v>
      </c>
      <c r="M108" s="286" t="s">
        <v>1182</v>
      </c>
      <c r="N108" s="286"/>
      <c r="O108" s="1027" t="s">
        <v>792</v>
      </c>
      <c r="P108" s="1426" t="s">
        <v>878</v>
      </c>
    </row>
    <row r="109" spans="1:16" ht="15.75" customHeight="1">
      <c r="A109" s="282" t="s">
        <v>500</v>
      </c>
      <c r="B109" s="282" t="s">
        <v>501</v>
      </c>
      <c r="C109" s="1422">
        <v>1</v>
      </c>
      <c r="D109" s="282" t="s">
        <v>1384</v>
      </c>
      <c r="E109" s="287">
        <v>1</v>
      </c>
      <c r="F109" s="285">
        <v>1</v>
      </c>
      <c r="G109" s="285">
        <v>1</v>
      </c>
      <c r="H109" s="285">
        <v>0.94117647058823528</v>
      </c>
      <c r="I109" s="589">
        <v>1</v>
      </c>
      <c r="J109" s="589">
        <v>1</v>
      </c>
      <c r="K109" s="589">
        <v>1</v>
      </c>
      <c r="L109" s="304">
        <v>121</v>
      </c>
      <c r="M109" s="286" t="s">
        <v>1181</v>
      </c>
      <c r="N109" s="286"/>
      <c r="O109" s="1027" t="s">
        <v>792</v>
      </c>
      <c r="P109" s="1425" t="s">
        <v>878</v>
      </c>
    </row>
    <row r="110" spans="1:16" ht="15.75" customHeight="1">
      <c r="A110" s="282" t="s">
        <v>73</v>
      </c>
      <c r="B110" s="282" t="s">
        <v>74</v>
      </c>
      <c r="C110" s="589">
        <v>0.97368421052631582</v>
      </c>
      <c r="D110" s="288">
        <v>0.1875</v>
      </c>
      <c r="E110" s="287">
        <v>1</v>
      </c>
      <c r="F110" s="285">
        <v>1</v>
      </c>
      <c r="G110" s="285">
        <v>1</v>
      </c>
      <c r="H110" s="285">
        <v>0.9642857142857143</v>
      </c>
      <c r="I110" s="589">
        <v>1</v>
      </c>
      <c r="J110" s="589">
        <v>1</v>
      </c>
      <c r="K110" s="589">
        <v>1</v>
      </c>
      <c r="L110" s="304">
        <v>121</v>
      </c>
      <c r="M110" s="286" t="s">
        <v>1182</v>
      </c>
      <c r="N110" s="286"/>
      <c r="O110" s="1027" t="s">
        <v>878</v>
      </c>
      <c r="P110" s="1425" t="s">
        <v>878</v>
      </c>
    </row>
    <row r="111" spans="1:16" ht="15.75" customHeight="1">
      <c r="A111" s="282" t="s">
        <v>399</v>
      </c>
      <c r="B111" s="282" t="s">
        <v>417</v>
      </c>
      <c r="C111" s="589">
        <v>0.97826086956521741</v>
      </c>
      <c r="D111" s="282" t="s">
        <v>1384</v>
      </c>
      <c r="E111" s="287">
        <v>0.76</v>
      </c>
      <c r="F111" s="285">
        <v>1</v>
      </c>
      <c r="G111" s="285">
        <v>0.65217391304347827</v>
      </c>
      <c r="H111" s="285">
        <v>0.91666666666666663</v>
      </c>
      <c r="I111" s="589">
        <v>1</v>
      </c>
      <c r="J111" s="589">
        <v>0.97058823529411764</v>
      </c>
      <c r="K111" s="589">
        <v>0.89795918367346939</v>
      </c>
      <c r="L111" s="304">
        <v>121</v>
      </c>
      <c r="M111" s="286" t="s">
        <v>1182</v>
      </c>
      <c r="N111" s="286"/>
      <c r="O111" s="1027" t="s">
        <v>878</v>
      </c>
      <c r="P111" s="1425" t="s">
        <v>878</v>
      </c>
    </row>
    <row r="112" spans="1:16" ht="15.75" customHeight="1">
      <c r="A112" s="282" t="s">
        <v>274</v>
      </c>
      <c r="B112" s="282" t="s">
        <v>275</v>
      </c>
      <c r="C112" s="1422">
        <v>1</v>
      </c>
      <c r="D112" s="282" t="s">
        <v>1384</v>
      </c>
      <c r="E112" s="287">
        <v>0.65</v>
      </c>
      <c r="F112" s="285">
        <v>1</v>
      </c>
      <c r="G112" s="285">
        <v>0.75</v>
      </c>
      <c r="H112" s="285">
        <v>0.97142857142857142</v>
      </c>
      <c r="I112" s="589">
        <v>0.83333333333333337</v>
      </c>
      <c r="J112" s="589">
        <v>1</v>
      </c>
      <c r="K112" s="589">
        <v>0.75</v>
      </c>
      <c r="L112" s="304">
        <v>121</v>
      </c>
      <c r="M112" s="286" t="s">
        <v>1182</v>
      </c>
      <c r="N112" s="286"/>
      <c r="O112" s="1027" t="s">
        <v>792</v>
      </c>
      <c r="P112" s="1425" t="s">
        <v>878</v>
      </c>
    </row>
    <row r="113" spans="1:16" ht="15.75" customHeight="1">
      <c r="A113" s="282" t="s">
        <v>462</v>
      </c>
      <c r="B113" s="282" t="s">
        <v>463</v>
      </c>
      <c r="C113" s="589">
        <v>0.75</v>
      </c>
      <c r="D113" s="282" t="s">
        <v>1384</v>
      </c>
      <c r="E113" s="287">
        <v>0.75</v>
      </c>
      <c r="F113" s="285">
        <v>1</v>
      </c>
      <c r="G113" s="303" t="s">
        <v>1384</v>
      </c>
      <c r="H113" s="285">
        <v>1</v>
      </c>
      <c r="I113" s="589">
        <v>1</v>
      </c>
      <c r="J113" s="589">
        <v>1</v>
      </c>
      <c r="K113" s="589">
        <v>1</v>
      </c>
      <c r="L113" s="304">
        <v>114</v>
      </c>
      <c r="M113" s="286" t="s">
        <v>1181</v>
      </c>
      <c r="N113" s="286"/>
      <c r="O113" s="1027" t="s">
        <v>878</v>
      </c>
      <c r="P113" s="1426" t="s">
        <v>878</v>
      </c>
    </row>
    <row r="114" spans="1:16" ht="15.75" customHeight="1">
      <c r="A114" s="282" t="s">
        <v>415</v>
      </c>
      <c r="B114" s="282" t="s">
        <v>1397</v>
      </c>
      <c r="C114" s="589">
        <v>0.92307692307692313</v>
      </c>
      <c r="D114" s="282" t="s">
        <v>1384</v>
      </c>
      <c r="E114" s="287">
        <v>1</v>
      </c>
      <c r="F114" s="285">
        <v>1</v>
      </c>
      <c r="G114" s="285">
        <v>1</v>
      </c>
      <c r="H114" s="285">
        <v>1</v>
      </c>
      <c r="I114" s="589">
        <v>1</v>
      </c>
      <c r="J114" s="589">
        <v>1</v>
      </c>
      <c r="K114" s="589">
        <v>1</v>
      </c>
      <c r="L114" s="305">
        <v>121</v>
      </c>
      <c r="M114" s="286" t="s">
        <v>1181</v>
      </c>
      <c r="N114" s="286"/>
      <c r="O114" s="1027" t="s">
        <v>878</v>
      </c>
      <c r="P114" s="1425" t="s">
        <v>878</v>
      </c>
    </row>
    <row r="115" spans="1:16" ht="15.75" customHeight="1">
      <c r="A115" s="282" t="s">
        <v>4</v>
      </c>
      <c r="B115" s="282" t="s">
        <v>5</v>
      </c>
      <c r="C115" s="1422">
        <v>1</v>
      </c>
      <c r="D115" s="282" t="s">
        <v>1384</v>
      </c>
      <c r="E115" s="287">
        <v>0.88888888888888884</v>
      </c>
      <c r="F115" s="285">
        <v>1</v>
      </c>
      <c r="G115" s="285">
        <v>0.8666666666666667</v>
      </c>
      <c r="H115" s="285">
        <v>1</v>
      </c>
      <c r="I115" s="589">
        <v>1</v>
      </c>
      <c r="J115" s="589">
        <v>1</v>
      </c>
      <c r="K115" s="589">
        <v>1</v>
      </c>
      <c r="L115" s="304">
        <v>114</v>
      </c>
      <c r="M115" s="286" t="s">
        <v>1181</v>
      </c>
      <c r="N115" s="286"/>
      <c r="O115" s="1027" t="s">
        <v>792</v>
      </c>
      <c r="P115" s="1425" t="s">
        <v>878</v>
      </c>
    </row>
    <row r="116" spans="1:16" ht="15.75" customHeight="1">
      <c r="A116" s="282" t="s">
        <v>225</v>
      </c>
      <c r="B116" s="282" t="s">
        <v>234</v>
      </c>
      <c r="C116" s="1422">
        <v>1</v>
      </c>
      <c r="D116" s="282" t="s">
        <v>1384</v>
      </c>
      <c r="E116" s="287">
        <v>0.97368421052631582</v>
      </c>
      <c r="F116" s="285">
        <v>1</v>
      </c>
      <c r="G116" s="285">
        <v>0.73076923076923073</v>
      </c>
      <c r="H116" s="285">
        <v>1</v>
      </c>
      <c r="I116" s="589">
        <v>1</v>
      </c>
      <c r="J116" s="589">
        <v>1</v>
      </c>
      <c r="K116" s="589">
        <v>1</v>
      </c>
      <c r="L116" s="304">
        <v>114</v>
      </c>
      <c r="M116" s="286" t="s">
        <v>1182</v>
      </c>
      <c r="N116" s="286"/>
      <c r="O116" s="1027" t="s">
        <v>792</v>
      </c>
      <c r="P116" s="1425" t="s">
        <v>878</v>
      </c>
    </row>
    <row r="117" spans="1:16" ht="15.75">
      <c r="A117" s="282" t="s">
        <v>504</v>
      </c>
      <c r="B117" s="282" t="s">
        <v>505</v>
      </c>
      <c r="C117" s="1422">
        <v>1</v>
      </c>
      <c r="D117" s="282" t="s">
        <v>1384</v>
      </c>
      <c r="E117" s="287">
        <v>0.7142857142857143</v>
      </c>
      <c r="F117" s="285">
        <v>1</v>
      </c>
      <c r="G117" s="285">
        <v>1</v>
      </c>
      <c r="H117" s="285">
        <v>1</v>
      </c>
      <c r="I117" s="589">
        <v>1</v>
      </c>
      <c r="J117" s="589">
        <v>1</v>
      </c>
      <c r="K117" s="589">
        <v>1</v>
      </c>
      <c r="L117" s="304">
        <v>114</v>
      </c>
      <c r="M117" s="286" t="s">
        <v>1181</v>
      </c>
      <c r="N117" s="286"/>
      <c r="O117" s="1027" t="s">
        <v>792</v>
      </c>
      <c r="P117" s="1425" t="s">
        <v>878</v>
      </c>
    </row>
    <row r="118" spans="1:16" ht="15.75">
      <c r="A118" s="282" t="s">
        <v>346</v>
      </c>
      <c r="B118" s="282" t="s">
        <v>168</v>
      </c>
      <c r="C118" s="589" t="s">
        <v>1471</v>
      </c>
      <c r="D118" s="287" t="s">
        <v>1385</v>
      </c>
      <c r="E118" s="303" t="s">
        <v>1385</v>
      </c>
      <c r="F118" s="303" t="s">
        <v>1385</v>
      </c>
      <c r="G118" s="284" t="s">
        <v>1385</v>
      </c>
      <c r="H118" s="284" t="s">
        <v>1385</v>
      </c>
      <c r="I118" s="284" t="s">
        <v>1385</v>
      </c>
      <c r="J118" s="589" t="s">
        <v>1385</v>
      </c>
      <c r="K118" s="589" t="s">
        <v>1385</v>
      </c>
      <c r="L118" s="305">
        <v>105</v>
      </c>
      <c r="M118" s="286" t="s">
        <v>1180</v>
      </c>
      <c r="N118" s="286"/>
      <c r="O118" s="1027" t="s">
        <v>792</v>
      </c>
      <c r="P118" s="1425" t="s">
        <v>878</v>
      </c>
    </row>
    <row r="119" spans="1:16" ht="15.75" customHeight="1">
      <c r="A119" s="282" t="s">
        <v>179</v>
      </c>
      <c r="B119" s="282" t="s">
        <v>180</v>
      </c>
      <c r="C119" s="589" t="s">
        <v>1471</v>
      </c>
      <c r="D119" s="288">
        <v>0</v>
      </c>
      <c r="E119" s="303" t="s">
        <v>1384</v>
      </c>
      <c r="F119" s="303" t="s">
        <v>1384</v>
      </c>
      <c r="G119" s="303" t="s">
        <v>1384</v>
      </c>
      <c r="H119" s="284" t="s">
        <v>1384</v>
      </c>
      <c r="I119" s="589" t="s">
        <v>1384</v>
      </c>
      <c r="J119" s="589" t="s">
        <v>1384</v>
      </c>
      <c r="K119" s="589" t="s">
        <v>1384</v>
      </c>
      <c r="L119" s="304">
        <v>105</v>
      </c>
      <c r="M119" s="286" t="s">
        <v>1179</v>
      </c>
      <c r="N119" s="286"/>
      <c r="O119" s="1027" t="s">
        <v>792</v>
      </c>
      <c r="P119" s="1426" t="s">
        <v>878</v>
      </c>
    </row>
    <row r="120" spans="1:16" ht="15.75" customHeight="1">
      <c r="A120" s="282" t="s">
        <v>204</v>
      </c>
      <c r="B120" s="282" t="s">
        <v>205</v>
      </c>
      <c r="C120" s="589" t="s">
        <v>1471</v>
      </c>
      <c r="D120" s="282" t="s">
        <v>1384</v>
      </c>
      <c r="E120" s="287">
        <v>1</v>
      </c>
      <c r="F120" s="285">
        <v>1</v>
      </c>
      <c r="G120" s="303" t="s">
        <v>1384</v>
      </c>
      <c r="H120" s="303" t="s">
        <v>1384</v>
      </c>
      <c r="I120" s="589" t="s">
        <v>1384</v>
      </c>
      <c r="J120" s="589" t="s">
        <v>1384</v>
      </c>
      <c r="K120" s="589" t="s">
        <v>1384</v>
      </c>
      <c r="L120" s="304">
        <v>105</v>
      </c>
      <c r="M120" s="286" t="s">
        <v>1179</v>
      </c>
      <c r="N120" s="286"/>
      <c r="O120" s="1027" t="s">
        <v>792</v>
      </c>
      <c r="P120" s="1426" t="s">
        <v>878</v>
      </c>
    </row>
    <row r="121" spans="1:16" ht="15.75" customHeight="1">
      <c r="A121" s="282" t="s">
        <v>185</v>
      </c>
      <c r="B121" s="282" t="s">
        <v>186</v>
      </c>
      <c r="C121" s="1422">
        <v>1</v>
      </c>
      <c r="D121" s="282" t="s">
        <v>1384</v>
      </c>
      <c r="E121" s="287">
        <v>1</v>
      </c>
      <c r="F121" s="285">
        <v>1</v>
      </c>
      <c r="G121" s="303" t="s">
        <v>1384</v>
      </c>
      <c r="H121" s="284" t="s">
        <v>1384</v>
      </c>
      <c r="I121" s="589" t="s">
        <v>1384</v>
      </c>
      <c r="J121" s="589">
        <v>0.8</v>
      </c>
      <c r="K121" s="589">
        <v>0.33333333333333331</v>
      </c>
      <c r="L121" s="304">
        <v>105</v>
      </c>
      <c r="M121" s="286" t="s">
        <v>1181</v>
      </c>
      <c r="N121" s="286"/>
      <c r="O121" s="1027" t="s">
        <v>792</v>
      </c>
      <c r="P121" s="1426" t="s">
        <v>878</v>
      </c>
    </row>
    <row r="122" spans="1:16" ht="15.75" customHeight="1">
      <c r="A122" s="282" t="s">
        <v>421</v>
      </c>
      <c r="B122" s="282" t="s">
        <v>244</v>
      </c>
      <c r="C122" s="589" t="s">
        <v>1471</v>
      </c>
      <c r="D122" s="282" t="s">
        <v>1384</v>
      </c>
      <c r="E122" s="303" t="s">
        <v>1384</v>
      </c>
      <c r="F122" s="303" t="s">
        <v>1384</v>
      </c>
      <c r="G122" s="303" t="s">
        <v>1384</v>
      </c>
      <c r="H122" s="285">
        <v>1</v>
      </c>
      <c r="I122" s="589" t="s">
        <v>1384</v>
      </c>
      <c r="J122" s="589" t="s">
        <v>1384</v>
      </c>
      <c r="K122" s="589" t="s">
        <v>1384</v>
      </c>
      <c r="L122" s="304">
        <v>105</v>
      </c>
      <c r="M122" s="286" t="s">
        <v>882</v>
      </c>
      <c r="N122" s="286"/>
      <c r="O122" s="1027" t="s">
        <v>792</v>
      </c>
      <c r="P122" s="1426" t="s">
        <v>878</v>
      </c>
    </row>
    <row r="123" spans="1:16" ht="15.75" customHeight="1">
      <c r="A123" s="282" t="s">
        <v>1152</v>
      </c>
      <c r="B123" s="282" t="s">
        <v>1153</v>
      </c>
      <c r="C123" s="589" t="s">
        <v>1471</v>
      </c>
      <c r="D123" s="288">
        <v>0</v>
      </c>
      <c r="E123" s="303" t="s">
        <v>1384</v>
      </c>
      <c r="F123" s="303" t="s">
        <v>1384</v>
      </c>
      <c r="G123" s="303" t="s">
        <v>1384</v>
      </c>
      <c r="H123" s="284" t="s">
        <v>1384</v>
      </c>
      <c r="I123" s="589" t="s">
        <v>1384</v>
      </c>
      <c r="J123" s="589" t="s">
        <v>1384</v>
      </c>
      <c r="K123" s="589" t="s">
        <v>1384</v>
      </c>
      <c r="L123" s="304">
        <v>105</v>
      </c>
      <c r="M123" s="286" t="s">
        <v>882</v>
      </c>
      <c r="N123" s="286"/>
      <c r="O123" s="1027" t="s">
        <v>792</v>
      </c>
      <c r="P123" s="1426" t="s">
        <v>878</v>
      </c>
    </row>
    <row r="124" spans="1:16" ht="15.75" customHeight="1">
      <c r="A124" s="282" t="s">
        <v>120</v>
      </c>
      <c r="B124" s="282" t="s">
        <v>121</v>
      </c>
      <c r="C124" s="283" t="s">
        <v>1386</v>
      </c>
      <c r="D124" s="282" t="s">
        <v>1384</v>
      </c>
      <c r="E124" s="303" t="s">
        <v>1384</v>
      </c>
      <c r="F124" s="283" t="s">
        <v>1386</v>
      </c>
      <c r="G124" s="283" t="s">
        <v>1386</v>
      </c>
      <c r="H124" s="283" t="s">
        <v>1386</v>
      </c>
      <c r="I124" s="283" t="s">
        <v>1386</v>
      </c>
      <c r="J124" s="589" t="s">
        <v>1386</v>
      </c>
      <c r="K124" s="1024" t="s">
        <v>1386</v>
      </c>
      <c r="L124" s="305">
        <v>112</v>
      </c>
      <c r="M124" s="286" t="s">
        <v>1179</v>
      </c>
      <c r="N124" s="286">
        <v>2</v>
      </c>
      <c r="O124" s="1027" t="s">
        <v>792</v>
      </c>
      <c r="P124" s="1426" t="s">
        <v>1389</v>
      </c>
    </row>
    <row r="125" spans="1:16" ht="15.75" customHeight="1">
      <c r="A125" s="282" t="s">
        <v>148</v>
      </c>
      <c r="B125" s="282" t="s">
        <v>1142</v>
      </c>
      <c r="C125" s="589" t="s">
        <v>1471</v>
      </c>
      <c r="D125" s="282" t="s">
        <v>1384</v>
      </c>
      <c r="E125" s="303" t="s">
        <v>1384</v>
      </c>
      <c r="F125" s="303" t="s">
        <v>1384</v>
      </c>
      <c r="G125" s="303" t="s">
        <v>1384</v>
      </c>
      <c r="H125" s="284" t="s">
        <v>1190</v>
      </c>
      <c r="I125" s="589" t="s">
        <v>1384</v>
      </c>
      <c r="J125" s="589" t="s">
        <v>1384</v>
      </c>
      <c r="K125" s="589" t="s">
        <v>1384</v>
      </c>
      <c r="L125" s="304">
        <v>105</v>
      </c>
      <c r="M125" s="286" t="s">
        <v>1179</v>
      </c>
      <c r="N125" s="286"/>
      <c r="O125" s="1027" t="s">
        <v>792</v>
      </c>
      <c r="P125" s="1426" t="s">
        <v>878</v>
      </c>
    </row>
    <row r="126" spans="1:16" ht="15.75" customHeight="1">
      <c r="A126" s="282" t="s">
        <v>102</v>
      </c>
      <c r="B126" s="282" t="s">
        <v>103</v>
      </c>
      <c r="C126" s="283" t="s">
        <v>1386</v>
      </c>
      <c r="D126" s="287" t="s">
        <v>1385</v>
      </c>
      <c r="E126" s="303" t="s">
        <v>1385</v>
      </c>
      <c r="F126" s="303" t="s">
        <v>1385</v>
      </c>
      <c r="G126" s="284" t="s">
        <v>1385</v>
      </c>
      <c r="H126" s="284" t="s">
        <v>1385</v>
      </c>
      <c r="I126" s="284" t="s">
        <v>1385</v>
      </c>
      <c r="J126" s="589" t="s">
        <v>1385</v>
      </c>
      <c r="K126" s="589" t="s">
        <v>1385</v>
      </c>
      <c r="L126" s="304">
        <v>112</v>
      </c>
      <c r="M126" s="286" t="s">
        <v>1180</v>
      </c>
      <c r="N126" s="286">
        <v>2</v>
      </c>
      <c r="O126" s="1027" t="s">
        <v>792</v>
      </c>
      <c r="P126" s="1426" t="s">
        <v>1389</v>
      </c>
    </row>
    <row r="127" spans="1:16" ht="15.75" customHeight="1">
      <c r="A127" s="282" t="s">
        <v>132</v>
      </c>
      <c r="B127" s="282" t="s">
        <v>133</v>
      </c>
      <c r="C127" s="283" t="s">
        <v>1386</v>
      </c>
      <c r="D127" s="282" t="s">
        <v>1384</v>
      </c>
      <c r="E127" s="303" t="s">
        <v>1384</v>
      </c>
      <c r="F127" s="283" t="s">
        <v>1386</v>
      </c>
      <c r="G127" s="283" t="s">
        <v>1386</v>
      </c>
      <c r="H127" s="283" t="s">
        <v>1386</v>
      </c>
      <c r="I127" s="283" t="s">
        <v>1386</v>
      </c>
      <c r="J127" s="589" t="s">
        <v>1386</v>
      </c>
      <c r="K127" s="1024" t="s">
        <v>1386</v>
      </c>
      <c r="L127" s="304">
        <v>112</v>
      </c>
      <c r="M127" s="286" t="s">
        <v>1179</v>
      </c>
      <c r="N127" s="286">
        <v>2</v>
      </c>
      <c r="O127" s="1027" t="s">
        <v>792</v>
      </c>
      <c r="P127" s="1426" t="s">
        <v>1389</v>
      </c>
    </row>
    <row r="128" spans="1:16" ht="15.75" customHeight="1">
      <c r="A128" s="282" t="s">
        <v>372</v>
      </c>
      <c r="B128" s="282" t="s">
        <v>373</v>
      </c>
      <c r="C128" s="283" t="s">
        <v>1386</v>
      </c>
      <c r="D128" s="282" t="s">
        <v>1384</v>
      </c>
      <c r="E128" s="287">
        <v>1</v>
      </c>
      <c r="F128" s="283" t="s">
        <v>1386</v>
      </c>
      <c r="G128" s="283" t="s">
        <v>1386</v>
      </c>
      <c r="H128" s="283" t="s">
        <v>1386</v>
      </c>
      <c r="I128" s="283" t="s">
        <v>1386</v>
      </c>
      <c r="J128" s="589" t="s">
        <v>1386</v>
      </c>
      <c r="K128" s="1024" t="s">
        <v>1386</v>
      </c>
      <c r="L128" s="304">
        <v>112</v>
      </c>
      <c r="M128" s="286" t="s">
        <v>1179</v>
      </c>
      <c r="N128" s="286">
        <v>2</v>
      </c>
      <c r="O128" s="1027" t="s">
        <v>792</v>
      </c>
      <c r="P128" s="1426" t="s">
        <v>1389</v>
      </c>
    </row>
    <row r="129" spans="1:16" ht="15.75" customHeight="1">
      <c r="A129" s="282" t="s">
        <v>245</v>
      </c>
      <c r="B129" s="282" t="s">
        <v>246</v>
      </c>
      <c r="C129" s="283" t="s">
        <v>1386</v>
      </c>
      <c r="D129" s="282" t="s">
        <v>1384</v>
      </c>
      <c r="E129" s="287">
        <v>1</v>
      </c>
      <c r="F129" s="283" t="s">
        <v>1386</v>
      </c>
      <c r="G129" s="283" t="s">
        <v>1386</v>
      </c>
      <c r="H129" s="283" t="s">
        <v>1386</v>
      </c>
      <c r="I129" s="283" t="s">
        <v>1386</v>
      </c>
      <c r="J129" s="589" t="s">
        <v>1386</v>
      </c>
      <c r="K129" s="1024" t="s">
        <v>1386</v>
      </c>
      <c r="L129" s="304">
        <v>112</v>
      </c>
      <c r="M129" s="286" t="s">
        <v>1179</v>
      </c>
      <c r="N129" s="286">
        <v>2</v>
      </c>
      <c r="O129" s="1027" t="s">
        <v>792</v>
      </c>
      <c r="P129" s="1426" t="s">
        <v>1389</v>
      </c>
    </row>
    <row r="130" spans="1:16" ht="15.75" customHeight="1">
      <c r="A130" s="282" t="s">
        <v>216</v>
      </c>
      <c r="B130" s="282" t="s">
        <v>217</v>
      </c>
      <c r="C130" s="283" t="s">
        <v>1386</v>
      </c>
      <c r="D130" s="287" t="s">
        <v>1385</v>
      </c>
      <c r="E130" s="303" t="s">
        <v>1385</v>
      </c>
      <c r="F130" s="303" t="s">
        <v>1385</v>
      </c>
      <c r="G130" s="284" t="s">
        <v>1385</v>
      </c>
      <c r="H130" s="284" t="s">
        <v>1385</v>
      </c>
      <c r="I130" s="284" t="s">
        <v>1385</v>
      </c>
      <c r="J130" s="589" t="s">
        <v>1385</v>
      </c>
      <c r="K130" s="589" t="s">
        <v>1385</v>
      </c>
      <c r="L130" s="304">
        <v>112</v>
      </c>
      <c r="M130" s="286" t="s">
        <v>1180</v>
      </c>
      <c r="N130" s="286">
        <v>2</v>
      </c>
      <c r="O130" s="1027" t="s">
        <v>792</v>
      </c>
      <c r="P130" s="1426" t="s">
        <v>1389</v>
      </c>
    </row>
    <row r="131" spans="1:16" ht="15.75" customHeight="1">
      <c r="A131" s="282" t="s">
        <v>374</v>
      </c>
      <c r="B131" s="282" t="s">
        <v>375</v>
      </c>
      <c r="C131" s="283" t="s">
        <v>1386</v>
      </c>
      <c r="D131" s="282" t="s">
        <v>1384</v>
      </c>
      <c r="E131" s="303" t="s">
        <v>1384</v>
      </c>
      <c r="F131" s="303" t="s">
        <v>1384</v>
      </c>
      <c r="G131" s="285">
        <v>1</v>
      </c>
      <c r="H131" s="283" t="s">
        <v>1386</v>
      </c>
      <c r="I131" s="283" t="s">
        <v>1386</v>
      </c>
      <c r="J131" s="589" t="s">
        <v>1386</v>
      </c>
      <c r="K131" s="1024" t="s">
        <v>1386</v>
      </c>
      <c r="L131" s="304">
        <v>105</v>
      </c>
      <c r="M131" s="286" t="s">
        <v>882</v>
      </c>
      <c r="N131" s="286">
        <v>2</v>
      </c>
      <c r="O131" s="1027" t="s">
        <v>792</v>
      </c>
      <c r="P131" s="1426" t="s">
        <v>1389</v>
      </c>
    </row>
    <row r="132" spans="1:16" ht="15.75" customHeight="1">
      <c r="A132" s="282" t="s">
        <v>256</v>
      </c>
      <c r="B132" s="282" t="s">
        <v>257</v>
      </c>
      <c r="C132" s="283" t="s">
        <v>1386</v>
      </c>
      <c r="D132" s="282" t="s">
        <v>1384</v>
      </c>
      <c r="E132" s="303" t="s">
        <v>1384</v>
      </c>
      <c r="F132" s="283" t="s">
        <v>1386</v>
      </c>
      <c r="G132" s="283" t="s">
        <v>1386</v>
      </c>
      <c r="H132" s="283" t="s">
        <v>1386</v>
      </c>
      <c r="I132" s="283" t="s">
        <v>1386</v>
      </c>
      <c r="J132" s="589" t="s">
        <v>1386</v>
      </c>
      <c r="K132" s="1024" t="s">
        <v>1386</v>
      </c>
      <c r="L132" s="304">
        <v>112</v>
      </c>
      <c r="M132" s="286" t="s">
        <v>882</v>
      </c>
      <c r="N132" s="286">
        <v>2</v>
      </c>
      <c r="O132" s="1027" t="s">
        <v>792</v>
      </c>
      <c r="P132" s="1426" t="s">
        <v>1389</v>
      </c>
    </row>
    <row r="133" spans="1:16" ht="15.75" customHeight="1">
      <c r="A133" s="282" t="s">
        <v>425</v>
      </c>
      <c r="B133" s="282" t="s">
        <v>426</v>
      </c>
      <c r="C133" s="283" t="s">
        <v>1386</v>
      </c>
      <c r="D133" s="282" t="s">
        <v>1384</v>
      </c>
      <c r="E133" s="287">
        <v>1</v>
      </c>
      <c r="F133" s="283" t="s">
        <v>1386</v>
      </c>
      <c r="G133" s="283" t="s">
        <v>1386</v>
      </c>
      <c r="H133" s="283" t="s">
        <v>1386</v>
      </c>
      <c r="I133" s="283" t="s">
        <v>1386</v>
      </c>
      <c r="J133" s="589" t="s">
        <v>1386</v>
      </c>
      <c r="K133" s="1024" t="s">
        <v>1386</v>
      </c>
      <c r="L133" s="305">
        <v>112</v>
      </c>
      <c r="M133" s="286" t="s">
        <v>1179</v>
      </c>
      <c r="N133" s="286">
        <v>2</v>
      </c>
      <c r="O133" s="1027" t="s">
        <v>792</v>
      </c>
      <c r="P133" s="1426" t="s">
        <v>1389</v>
      </c>
    </row>
    <row r="134" spans="1:16" ht="15.75" customHeight="1">
      <c r="A134" s="282" t="s">
        <v>38</v>
      </c>
      <c r="B134" s="282" t="s">
        <v>39</v>
      </c>
      <c r="C134" s="1422">
        <v>1</v>
      </c>
      <c r="D134" s="282" t="s">
        <v>1384</v>
      </c>
      <c r="E134" s="303" t="s">
        <v>1384</v>
      </c>
      <c r="F134" s="303" t="s">
        <v>1384</v>
      </c>
      <c r="G134" s="303" t="s">
        <v>1384</v>
      </c>
      <c r="H134" s="285">
        <v>1</v>
      </c>
      <c r="I134" s="589">
        <v>1</v>
      </c>
      <c r="J134" s="589">
        <v>1</v>
      </c>
      <c r="K134" s="589">
        <v>1</v>
      </c>
      <c r="L134" s="304">
        <v>113</v>
      </c>
      <c r="M134" s="286" t="s">
        <v>882</v>
      </c>
      <c r="N134" s="286">
        <v>3</v>
      </c>
      <c r="O134" s="1027" t="s">
        <v>792</v>
      </c>
      <c r="P134" s="1426" t="s">
        <v>1226</v>
      </c>
    </row>
    <row r="135" spans="1:16" ht="15.75" customHeight="1">
      <c r="A135" s="282" t="s">
        <v>359</v>
      </c>
      <c r="B135" s="282" t="s">
        <v>451</v>
      </c>
      <c r="C135" s="589" t="s">
        <v>1471</v>
      </c>
      <c r="D135" s="287" t="s">
        <v>1385</v>
      </c>
      <c r="E135" s="303" t="s">
        <v>1385</v>
      </c>
      <c r="F135" s="303" t="s">
        <v>1385</v>
      </c>
      <c r="G135" s="284" t="s">
        <v>1385</v>
      </c>
      <c r="H135" s="284" t="s">
        <v>1385</v>
      </c>
      <c r="I135" s="284" t="s">
        <v>1385</v>
      </c>
      <c r="J135" s="589" t="s">
        <v>1385</v>
      </c>
      <c r="K135" s="589" t="s">
        <v>1385</v>
      </c>
      <c r="L135" s="304">
        <v>113</v>
      </c>
      <c r="M135" s="286" t="s">
        <v>1180</v>
      </c>
      <c r="N135" s="286">
        <v>3</v>
      </c>
      <c r="O135" s="1027" t="s">
        <v>792</v>
      </c>
      <c r="P135" s="1426" t="s">
        <v>1226</v>
      </c>
    </row>
    <row r="136" spans="1:16" ht="15.75" customHeight="1">
      <c r="A136" s="282" t="s">
        <v>152</v>
      </c>
      <c r="B136" s="282" t="s">
        <v>153</v>
      </c>
      <c r="C136" s="589" t="s">
        <v>1471</v>
      </c>
      <c r="D136" s="282" t="s">
        <v>1384</v>
      </c>
      <c r="E136" s="287">
        <v>1</v>
      </c>
      <c r="F136" s="285">
        <v>1</v>
      </c>
      <c r="G136" s="303" t="s">
        <v>1384</v>
      </c>
      <c r="H136" s="303" t="s">
        <v>1384</v>
      </c>
      <c r="I136" s="589" t="s">
        <v>1384</v>
      </c>
      <c r="J136" s="589" t="s">
        <v>1384</v>
      </c>
      <c r="K136" s="589" t="s">
        <v>1384</v>
      </c>
      <c r="L136" s="304">
        <v>113</v>
      </c>
      <c r="M136" s="286" t="s">
        <v>882</v>
      </c>
      <c r="N136" s="286">
        <v>3</v>
      </c>
      <c r="O136" s="1027" t="s">
        <v>792</v>
      </c>
      <c r="P136" s="1426" t="s">
        <v>1226</v>
      </c>
    </row>
    <row r="137" spans="1:16" ht="15.75" customHeight="1">
      <c r="A137" s="282" t="s">
        <v>30</v>
      </c>
      <c r="B137" s="282" t="s">
        <v>149</v>
      </c>
      <c r="C137" s="589" t="s">
        <v>1471</v>
      </c>
      <c r="D137" s="282" t="s">
        <v>1384</v>
      </c>
      <c r="E137" s="303" t="s">
        <v>1384</v>
      </c>
      <c r="F137" s="285">
        <v>1</v>
      </c>
      <c r="G137" s="285">
        <v>1</v>
      </c>
      <c r="H137" s="303" t="s">
        <v>1384</v>
      </c>
      <c r="I137" s="589" t="s">
        <v>1384</v>
      </c>
      <c r="J137" s="589" t="s">
        <v>1384</v>
      </c>
      <c r="K137" s="589" t="s">
        <v>1384</v>
      </c>
      <c r="L137" s="304">
        <v>113</v>
      </c>
      <c r="M137" s="286" t="s">
        <v>1179</v>
      </c>
      <c r="N137" s="286">
        <v>3</v>
      </c>
      <c r="O137" s="1027" t="s">
        <v>792</v>
      </c>
      <c r="P137" s="1426" t="s">
        <v>1226</v>
      </c>
    </row>
    <row r="138" spans="1:16" ht="15.75">
      <c r="A138" s="282" t="s">
        <v>9</v>
      </c>
      <c r="B138" s="282" t="s">
        <v>10</v>
      </c>
      <c r="C138" s="589" t="s">
        <v>1471</v>
      </c>
      <c r="D138" s="282" t="s">
        <v>1384</v>
      </c>
      <c r="E138" s="303" t="s">
        <v>1384</v>
      </c>
      <c r="F138" s="285">
        <v>1</v>
      </c>
      <c r="G138" s="303" t="s">
        <v>1384</v>
      </c>
      <c r="H138" s="284" t="s">
        <v>1384</v>
      </c>
      <c r="I138" s="589" t="s">
        <v>1384</v>
      </c>
      <c r="J138" s="589" t="s">
        <v>1384</v>
      </c>
      <c r="K138" s="589" t="s">
        <v>1384</v>
      </c>
      <c r="L138" s="304">
        <v>113</v>
      </c>
      <c r="M138" s="286" t="s">
        <v>882</v>
      </c>
      <c r="N138" s="286">
        <v>3</v>
      </c>
      <c r="O138" s="1027" t="s">
        <v>792</v>
      </c>
      <c r="P138" s="1426" t="s">
        <v>1226</v>
      </c>
    </row>
    <row r="139" spans="1:16" ht="15.75" customHeight="1">
      <c r="A139" s="282" t="s">
        <v>264</v>
      </c>
      <c r="B139" s="282" t="s">
        <v>117</v>
      </c>
      <c r="C139" s="1422">
        <v>1</v>
      </c>
      <c r="D139" s="288">
        <v>0.66666666666666663</v>
      </c>
      <c r="E139" s="303" t="s">
        <v>1384</v>
      </c>
      <c r="F139" s="303" t="s">
        <v>1384</v>
      </c>
      <c r="G139" s="303" t="s">
        <v>1384</v>
      </c>
      <c r="H139" s="303" t="s">
        <v>1384</v>
      </c>
      <c r="I139" s="589" t="s">
        <v>1384</v>
      </c>
      <c r="J139" s="589" t="s">
        <v>1384</v>
      </c>
      <c r="K139" s="589" t="s">
        <v>1384</v>
      </c>
      <c r="L139" s="304">
        <v>113</v>
      </c>
      <c r="M139" s="286" t="s">
        <v>882</v>
      </c>
      <c r="N139" s="286">
        <v>3</v>
      </c>
      <c r="O139" s="1027" t="s">
        <v>792</v>
      </c>
      <c r="P139" s="1426" t="s">
        <v>1226</v>
      </c>
    </row>
    <row r="140" spans="1:16" ht="15.75" customHeight="1">
      <c r="A140" s="282" t="s">
        <v>1145</v>
      </c>
      <c r="B140" s="282" t="s">
        <v>1146</v>
      </c>
      <c r="C140" s="589" t="s">
        <v>1471</v>
      </c>
      <c r="D140" s="287" t="s">
        <v>1385</v>
      </c>
      <c r="E140" s="303" t="s">
        <v>1385</v>
      </c>
      <c r="F140" s="303" t="s">
        <v>1385</v>
      </c>
      <c r="G140" s="284" t="s">
        <v>1385</v>
      </c>
      <c r="H140" s="284" t="s">
        <v>1385</v>
      </c>
      <c r="I140" s="284" t="s">
        <v>1385</v>
      </c>
      <c r="J140" s="589" t="s">
        <v>1385</v>
      </c>
      <c r="K140" s="589" t="s">
        <v>1385</v>
      </c>
      <c r="L140" s="304">
        <v>113</v>
      </c>
      <c r="M140" s="286" t="s">
        <v>1180</v>
      </c>
      <c r="N140" s="286">
        <v>3</v>
      </c>
      <c r="O140" s="1027" t="s">
        <v>792</v>
      </c>
      <c r="P140" s="1426" t="s">
        <v>1226</v>
      </c>
    </row>
    <row r="141" spans="1:16" ht="15.75" customHeight="1">
      <c r="A141" s="282" t="s">
        <v>206</v>
      </c>
      <c r="B141" s="282" t="s">
        <v>207</v>
      </c>
      <c r="C141" s="1422">
        <v>1</v>
      </c>
      <c r="D141" s="282" t="s">
        <v>1384</v>
      </c>
      <c r="E141" s="287">
        <v>1</v>
      </c>
      <c r="F141" s="285">
        <v>1</v>
      </c>
      <c r="G141" s="303" t="s">
        <v>1384</v>
      </c>
      <c r="H141" s="303" t="s">
        <v>1384</v>
      </c>
      <c r="I141" s="589">
        <v>1</v>
      </c>
      <c r="J141" s="589" t="s">
        <v>1384</v>
      </c>
      <c r="K141" s="589" t="s">
        <v>1384</v>
      </c>
      <c r="L141" s="304">
        <v>113</v>
      </c>
      <c r="M141" s="286" t="s">
        <v>882</v>
      </c>
      <c r="N141" s="286">
        <v>3</v>
      </c>
      <c r="O141" s="1027" t="s">
        <v>792</v>
      </c>
      <c r="P141" s="1425" t="s">
        <v>1226</v>
      </c>
    </row>
    <row r="142" spans="1:16" ht="15.75" customHeight="1">
      <c r="A142" s="282" t="s">
        <v>58</v>
      </c>
      <c r="B142" s="282" t="s">
        <v>59</v>
      </c>
      <c r="C142" s="1422">
        <v>1</v>
      </c>
      <c r="D142" s="282" t="s">
        <v>1384</v>
      </c>
      <c r="E142" s="303" t="s">
        <v>1384</v>
      </c>
      <c r="F142" s="303" t="s">
        <v>1384</v>
      </c>
      <c r="G142" s="285">
        <v>0</v>
      </c>
      <c r="H142" s="303" t="s">
        <v>1384</v>
      </c>
      <c r="I142" s="589">
        <v>1</v>
      </c>
      <c r="J142" s="589" t="s">
        <v>1384</v>
      </c>
      <c r="K142" s="589" t="s">
        <v>1384</v>
      </c>
      <c r="L142" s="304">
        <v>113</v>
      </c>
      <c r="M142" s="286" t="s">
        <v>882</v>
      </c>
      <c r="N142" s="286">
        <v>3</v>
      </c>
      <c r="O142" s="1027" t="s">
        <v>792</v>
      </c>
      <c r="P142" s="1426" t="s">
        <v>1226</v>
      </c>
    </row>
    <row r="143" spans="1:16" ht="15.75" customHeight="1">
      <c r="A143" s="282" t="s">
        <v>80</v>
      </c>
      <c r="B143" s="282" t="s">
        <v>81</v>
      </c>
      <c r="C143" s="1422">
        <v>1</v>
      </c>
      <c r="D143" s="282" t="s">
        <v>1384</v>
      </c>
      <c r="E143" s="287">
        <v>1</v>
      </c>
      <c r="F143" s="303" t="s">
        <v>1384</v>
      </c>
      <c r="G143" s="303" t="s">
        <v>1384</v>
      </c>
      <c r="H143" s="303" t="s">
        <v>1384</v>
      </c>
      <c r="I143" s="589" t="s">
        <v>1384</v>
      </c>
      <c r="J143" s="589" t="s">
        <v>1384</v>
      </c>
      <c r="K143" s="589" t="s">
        <v>1384</v>
      </c>
      <c r="L143" s="304">
        <v>113</v>
      </c>
      <c r="M143" s="286" t="s">
        <v>1179</v>
      </c>
      <c r="N143" s="286">
        <v>3</v>
      </c>
      <c r="O143" s="1027" t="s">
        <v>792</v>
      </c>
      <c r="P143" s="1426" t="s">
        <v>1226</v>
      </c>
    </row>
    <row r="144" spans="1:16" ht="15.75" customHeight="1">
      <c r="A144" s="282" t="s">
        <v>239</v>
      </c>
      <c r="B144" s="282" t="s">
        <v>240</v>
      </c>
      <c r="C144" s="589" t="s">
        <v>1471</v>
      </c>
      <c r="D144" s="282" t="s">
        <v>1384</v>
      </c>
      <c r="E144" s="303" t="s">
        <v>1384</v>
      </c>
      <c r="F144" s="285">
        <v>1</v>
      </c>
      <c r="G144" s="303" t="s">
        <v>1384</v>
      </c>
      <c r="H144" s="285">
        <v>0.47619047619047616</v>
      </c>
      <c r="I144" s="589">
        <v>1</v>
      </c>
      <c r="J144" s="589" t="s">
        <v>1384</v>
      </c>
      <c r="K144" s="589" t="s">
        <v>1384</v>
      </c>
      <c r="L144" s="304">
        <v>113</v>
      </c>
      <c r="M144" s="286" t="s">
        <v>1181</v>
      </c>
      <c r="N144" s="286"/>
      <c r="O144" s="1027" t="s">
        <v>792</v>
      </c>
      <c r="P144" s="1425" t="s">
        <v>878</v>
      </c>
    </row>
    <row r="145" spans="1:16" ht="15.75" customHeight="1">
      <c r="A145" s="282" t="s">
        <v>252</v>
      </c>
      <c r="B145" s="282" t="s">
        <v>253</v>
      </c>
      <c r="C145" s="589" t="s">
        <v>1471</v>
      </c>
      <c r="D145" s="288">
        <v>0</v>
      </c>
      <c r="E145" s="303" t="s">
        <v>1384</v>
      </c>
      <c r="F145" s="303" t="s">
        <v>1384</v>
      </c>
      <c r="G145" s="303" t="s">
        <v>1384</v>
      </c>
      <c r="H145" s="303" t="s">
        <v>1384</v>
      </c>
      <c r="I145" s="589" t="s">
        <v>1384</v>
      </c>
      <c r="J145" s="589" t="s">
        <v>1384</v>
      </c>
      <c r="K145" s="589" t="s">
        <v>1384</v>
      </c>
      <c r="L145" s="304">
        <v>113</v>
      </c>
      <c r="M145" s="286" t="s">
        <v>1179</v>
      </c>
      <c r="N145" s="286">
        <v>3</v>
      </c>
      <c r="O145" s="1027" t="s">
        <v>792</v>
      </c>
      <c r="P145" s="1426" t="s">
        <v>1226</v>
      </c>
    </row>
    <row r="146" spans="1:16" ht="15.75" customHeight="1">
      <c r="A146" s="282" t="s">
        <v>237</v>
      </c>
      <c r="B146" s="282" t="s">
        <v>238</v>
      </c>
      <c r="C146" s="1422">
        <v>1</v>
      </c>
      <c r="D146" s="282" t="s">
        <v>1384</v>
      </c>
      <c r="E146" s="303" t="s">
        <v>1384</v>
      </c>
      <c r="F146" s="303" t="s">
        <v>1384</v>
      </c>
      <c r="G146" s="303" t="s">
        <v>1384</v>
      </c>
      <c r="H146" s="285">
        <v>1</v>
      </c>
      <c r="I146" s="589">
        <v>1</v>
      </c>
      <c r="J146" s="589">
        <v>1</v>
      </c>
      <c r="K146" s="589" t="s">
        <v>1384</v>
      </c>
      <c r="L146" s="304">
        <v>113</v>
      </c>
      <c r="M146" s="286" t="s">
        <v>1181</v>
      </c>
      <c r="N146" s="286"/>
      <c r="O146" s="1027" t="s">
        <v>792</v>
      </c>
      <c r="P146" s="1425" t="s">
        <v>878</v>
      </c>
    </row>
    <row r="147" spans="1:16" ht="15.75" customHeight="1">
      <c r="A147" s="282" t="s">
        <v>478</v>
      </c>
      <c r="B147" s="282" t="s">
        <v>479</v>
      </c>
      <c r="C147" s="589" t="s">
        <v>1471</v>
      </c>
      <c r="D147" s="282" t="s">
        <v>1384</v>
      </c>
      <c r="E147" s="303" t="s">
        <v>1384</v>
      </c>
      <c r="F147" s="303" t="s">
        <v>1384</v>
      </c>
      <c r="G147" s="303" t="s">
        <v>1384</v>
      </c>
      <c r="H147" s="285">
        <v>1</v>
      </c>
      <c r="I147" s="589" t="s">
        <v>1384</v>
      </c>
      <c r="J147" s="589" t="s">
        <v>1384</v>
      </c>
      <c r="K147" s="589" t="s">
        <v>1384</v>
      </c>
      <c r="L147" s="304">
        <v>101</v>
      </c>
      <c r="M147" s="286" t="s">
        <v>1179</v>
      </c>
      <c r="N147" s="286">
        <v>1</v>
      </c>
      <c r="O147" s="1027" t="s">
        <v>792</v>
      </c>
      <c r="P147" s="1426" t="s">
        <v>1177</v>
      </c>
    </row>
    <row r="148" spans="1:16" ht="15.75" customHeight="1">
      <c r="A148" s="282" t="s">
        <v>319</v>
      </c>
      <c r="B148" s="282" t="s">
        <v>320</v>
      </c>
      <c r="C148" s="589" t="s">
        <v>1471</v>
      </c>
      <c r="D148" s="282" t="s">
        <v>1384</v>
      </c>
      <c r="E148" s="303" t="s">
        <v>1384</v>
      </c>
      <c r="F148" s="303" t="s">
        <v>1384</v>
      </c>
      <c r="G148" s="303" t="s">
        <v>1384</v>
      </c>
      <c r="H148" s="285">
        <v>1</v>
      </c>
      <c r="I148" s="589" t="s">
        <v>1384</v>
      </c>
      <c r="J148" s="589" t="s">
        <v>1384</v>
      </c>
      <c r="K148" s="589" t="s">
        <v>1384</v>
      </c>
      <c r="L148" s="304">
        <v>101</v>
      </c>
      <c r="M148" s="286" t="s">
        <v>882</v>
      </c>
      <c r="N148" s="286"/>
      <c r="O148" s="1027" t="s">
        <v>792</v>
      </c>
      <c r="P148" s="1426" t="s">
        <v>878</v>
      </c>
    </row>
    <row r="149" spans="1:16" ht="15.75" customHeight="1">
      <c r="A149" s="282" t="s">
        <v>11</v>
      </c>
      <c r="B149" s="282" t="s">
        <v>12</v>
      </c>
      <c r="C149" s="589" t="s">
        <v>1471</v>
      </c>
      <c r="D149" s="287" t="s">
        <v>1385</v>
      </c>
      <c r="E149" s="303" t="s">
        <v>1385</v>
      </c>
      <c r="F149" s="303" t="s">
        <v>1385</v>
      </c>
      <c r="G149" s="284" t="s">
        <v>1385</v>
      </c>
      <c r="H149" s="284" t="s">
        <v>1385</v>
      </c>
      <c r="I149" s="284" t="s">
        <v>1385</v>
      </c>
      <c r="J149" s="284" t="s">
        <v>1385</v>
      </c>
      <c r="K149" s="589" t="s">
        <v>1385</v>
      </c>
      <c r="L149" s="304">
        <v>101</v>
      </c>
      <c r="M149" s="286" t="s">
        <v>1180</v>
      </c>
      <c r="N149" s="286">
        <v>1</v>
      </c>
      <c r="O149" s="1027" t="s">
        <v>792</v>
      </c>
      <c r="P149" s="1425" t="s">
        <v>1177</v>
      </c>
    </row>
    <row r="150" spans="1:16" ht="15.75" customHeight="1">
      <c r="A150" s="282" t="s">
        <v>90</v>
      </c>
      <c r="B150" s="282" t="s">
        <v>91</v>
      </c>
      <c r="C150" s="589" t="s">
        <v>1471</v>
      </c>
      <c r="D150" s="282" t="s">
        <v>1384</v>
      </c>
      <c r="E150" s="287">
        <v>1</v>
      </c>
      <c r="F150" s="303" t="s">
        <v>1384</v>
      </c>
      <c r="G150" s="303" t="s">
        <v>1384</v>
      </c>
      <c r="H150" s="284" t="s">
        <v>1384</v>
      </c>
      <c r="I150" s="589" t="s">
        <v>1384</v>
      </c>
      <c r="J150" s="589" t="s">
        <v>1384</v>
      </c>
      <c r="K150" s="589" t="s">
        <v>1384</v>
      </c>
      <c r="L150" s="304">
        <v>101</v>
      </c>
      <c r="M150" s="286" t="s">
        <v>1179</v>
      </c>
      <c r="N150" s="286">
        <v>1</v>
      </c>
      <c r="O150" s="1027" t="s">
        <v>792</v>
      </c>
      <c r="P150" s="1426" t="s">
        <v>1177</v>
      </c>
    </row>
    <row r="151" spans="1:16" ht="15.75" customHeight="1">
      <c r="A151" s="282" t="s">
        <v>50</v>
      </c>
      <c r="B151" s="282" t="s">
        <v>51</v>
      </c>
      <c r="C151" s="589" t="s">
        <v>1471</v>
      </c>
      <c r="D151" s="282" t="s">
        <v>1384</v>
      </c>
      <c r="E151" s="303" t="s">
        <v>1384</v>
      </c>
      <c r="F151" s="303" t="s">
        <v>1384</v>
      </c>
      <c r="G151" s="285">
        <v>1</v>
      </c>
      <c r="H151" s="303" t="s">
        <v>1384</v>
      </c>
      <c r="I151" s="589" t="s">
        <v>1384</v>
      </c>
      <c r="J151" s="589" t="s">
        <v>1384</v>
      </c>
      <c r="K151" s="589" t="s">
        <v>1384</v>
      </c>
      <c r="L151" s="304">
        <v>101</v>
      </c>
      <c r="M151" s="286" t="s">
        <v>1179</v>
      </c>
      <c r="N151" s="286">
        <v>1</v>
      </c>
      <c r="O151" s="1027" t="s">
        <v>792</v>
      </c>
      <c r="P151" s="1426" t="s">
        <v>1177</v>
      </c>
    </row>
    <row r="152" spans="1:16" ht="15.75" customHeight="1">
      <c r="A152" s="282" t="s">
        <v>258</v>
      </c>
      <c r="B152" s="282" t="s">
        <v>259</v>
      </c>
      <c r="C152" s="589" t="s">
        <v>1471</v>
      </c>
      <c r="D152" s="282" t="s">
        <v>1384</v>
      </c>
      <c r="E152" s="287">
        <v>1</v>
      </c>
      <c r="F152" s="303" t="s">
        <v>1384</v>
      </c>
      <c r="G152" s="303" t="s">
        <v>1384</v>
      </c>
      <c r="H152" s="303" t="s">
        <v>1384</v>
      </c>
      <c r="I152" s="589" t="s">
        <v>1384</v>
      </c>
      <c r="J152" s="589" t="s">
        <v>1384</v>
      </c>
      <c r="K152" s="589" t="s">
        <v>1384</v>
      </c>
      <c r="L152" s="304">
        <v>101</v>
      </c>
      <c r="M152" s="286" t="s">
        <v>1179</v>
      </c>
      <c r="N152" s="286">
        <v>1</v>
      </c>
      <c r="O152" s="1027" t="s">
        <v>792</v>
      </c>
      <c r="P152" s="1426" t="s">
        <v>1177</v>
      </c>
    </row>
    <row r="153" spans="1:16" ht="15.75" customHeight="1">
      <c r="A153" s="282" t="s">
        <v>386</v>
      </c>
      <c r="B153" s="282" t="s">
        <v>387</v>
      </c>
      <c r="C153" s="589" t="s">
        <v>1471</v>
      </c>
      <c r="D153" s="282" t="s">
        <v>1384</v>
      </c>
      <c r="E153" s="303" t="s">
        <v>1384</v>
      </c>
      <c r="F153" s="303" t="s">
        <v>1384</v>
      </c>
      <c r="G153" s="303" t="s">
        <v>1384</v>
      </c>
      <c r="H153" s="285">
        <v>0.5</v>
      </c>
      <c r="I153" s="589" t="s">
        <v>1384</v>
      </c>
      <c r="J153" s="589" t="s">
        <v>1384</v>
      </c>
      <c r="K153" s="589" t="s">
        <v>1384</v>
      </c>
      <c r="L153" s="304">
        <v>101</v>
      </c>
      <c r="M153" s="286" t="s">
        <v>1179</v>
      </c>
      <c r="N153" s="286">
        <v>1</v>
      </c>
      <c r="O153" s="1027" t="s">
        <v>792</v>
      </c>
      <c r="P153" s="1426" t="s">
        <v>1177</v>
      </c>
    </row>
    <row r="154" spans="1:16" ht="15.75" customHeight="1">
      <c r="A154" s="282" t="s">
        <v>171</v>
      </c>
      <c r="B154" s="282" t="s">
        <v>172</v>
      </c>
      <c r="C154" s="1423">
        <v>0</v>
      </c>
      <c r="D154" s="282" t="s">
        <v>1384</v>
      </c>
      <c r="E154" s="303" t="s">
        <v>1384</v>
      </c>
      <c r="F154" s="285">
        <v>1</v>
      </c>
      <c r="G154" s="303" t="s">
        <v>1384</v>
      </c>
      <c r="H154" s="284" t="s">
        <v>1384</v>
      </c>
      <c r="I154" s="589" t="s">
        <v>1384</v>
      </c>
      <c r="J154" s="589" t="s">
        <v>1384</v>
      </c>
      <c r="K154" s="589" t="s">
        <v>1384</v>
      </c>
      <c r="L154" s="304">
        <v>101</v>
      </c>
      <c r="M154" s="286" t="s">
        <v>882</v>
      </c>
      <c r="N154" s="286"/>
      <c r="O154" s="1027" t="s">
        <v>878</v>
      </c>
      <c r="P154" s="1426" t="s">
        <v>878</v>
      </c>
    </row>
    <row r="155" spans="1:16" ht="15.75" customHeight="1">
      <c r="A155" s="282" t="s">
        <v>228</v>
      </c>
      <c r="B155" s="282" t="s">
        <v>229</v>
      </c>
      <c r="C155" s="589" t="s">
        <v>1471</v>
      </c>
      <c r="D155" s="287" t="s">
        <v>1385</v>
      </c>
      <c r="E155" s="303" t="s">
        <v>1385</v>
      </c>
      <c r="F155" s="303" t="s">
        <v>1385</v>
      </c>
      <c r="G155" s="284" t="s">
        <v>1385</v>
      </c>
      <c r="H155" s="284" t="s">
        <v>1385</v>
      </c>
      <c r="I155" s="284" t="s">
        <v>1385</v>
      </c>
      <c r="J155" s="589" t="s">
        <v>1385</v>
      </c>
      <c r="K155" s="589" t="s">
        <v>1385</v>
      </c>
      <c r="L155" s="304">
        <v>113</v>
      </c>
      <c r="M155" s="286" t="s">
        <v>1180</v>
      </c>
      <c r="N155" s="286">
        <v>4</v>
      </c>
      <c r="O155" s="1027" t="s">
        <v>792</v>
      </c>
      <c r="P155" s="1426" t="s">
        <v>878</v>
      </c>
    </row>
    <row r="156" spans="1:16" ht="15.75" customHeight="1">
      <c r="A156" s="282" t="s">
        <v>378</v>
      </c>
      <c r="B156" s="282" t="s">
        <v>379</v>
      </c>
      <c r="C156" s="589" t="s">
        <v>1471</v>
      </c>
      <c r="D156" s="287" t="s">
        <v>1385</v>
      </c>
      <c r="E156" s="303" t="s">
        <v>1385</v>
      </c>
      <c r="F156" s="303" t="s">
        <v>1385</v>
      </c>
      <c r="G156" s="284" t="s">
        <v>1385</v>
      </c>
      <c r="H156" s="284" t="s">
        <v>1385</v>
      </c>
      <c r="I156" s="284" t="s">
        <v>1385</v>
      </c>
      <c r="J156" s="589" t="s">
        <v>1385</v>
      </c>
      <c r="K156" s="589" t="s">
        <v>1385</v>
      </c>
      <c r="L156" s="305">
        <v>113</v>
      </c>
      <c r="M156" s="286" t="s">
        <v>1180</v>
      </c>
      <c r="N156" s="286">
        <v>4</v>
      </c>
      <c r="O156" s="1027" t="s">
        <v>792</v>
      </c>
      <c r="P156" s="1426" t="s">
        <v>878</v>
      </c>
    </row>
    <row r="157" spans="1:16" ht="15.75" customHeight="1">
      <c r="A157" s="282" t="s">
        <v>498</v>
      </c>
      <c r="B157" s="282" t="s">
        <v>499</v>
      </c>
      <c r="C157" s="589" t="s">
        <v>1471</v>
      </c>
      <c r="D157" s="282" t="s">
        <v>1384</v>
      </c>
      <c r="E157" s="287">
        <v>1</v>
      </c>
      <c r="F157" s="285">
        <v>1</v>
      </c>
      <c r="G157" s="303" t="s">
        <v>1384</v>
      </c>
      <c r="H157" s="285">
        <v>1</v>
      </c>
      <c r="I157" s="589">
        <v>1</v>
      </c>
      <c r="J157" s="589" t="s">
        <v>1384</v>
      </c>
      <c r="K157" s="589" t="s">
        <v>1384</v>
      </c>
      <c r="L157" s="304">
        <v>113</v>
      </c>
      <c r="M157" s="286" t="s">
        <v>1181</v>
      </c>
      <c r="N157" s="286">
        <v>4</v>
      </c>
      <c r="O157" s="1027" t="s">
        <v>792</v>
      </c>
      <c r="P157" s="1425" t="s">
        <v>878</v>
      </c>
    </row>
    <row r="158" spans="1:16" ht="15.75" customHeight="1">
      <c r="A158" s="282" t="s">
        <v>435</v>
      </c>
      <c r="B158" s="282" t="s">
        <v>233</v>
      </c>
      <c r="C158" s="589" t="s">
        <v>1471</v>
      </c>
      <c r="D158" s="282" t="s">
        <v>1384</v>
      </c>
      <c r="E158" s="303" t="s">
        <v>1384</v>
      </c>
      <c r="F158" s="303" t="s">
        <v>1384</v>
      </c>
      <c r="G158" s="303" t="s">
        <v>1384</v>
      </c>
      <c r="H158" s="285">
        <v>1</v>
      </c>
      <c r="I158" s="589" t="s">
        <v>1384</v>
      </c>
      <c r="J158" s="589" t="s">
        <v>1384</v>
      </c>
      <c r="K158" s="589" t="s">
        <v>1384</v>
      </c>
      <c r="L158" s="304">
        <v>113</v>
      </c>
      <c r="M158" s="286" t="s">
        <v>1179</v>
      </c>
      <c r="N158" s="286">
        <v>4</v>
      </c>
      <c r="O158" s="1027" t="s">
        <v>792</v>
      </c>
      <c r="P158" s="1425" t="s">
        <v>878</v>
      </c>
    </row>
    <row r="159" spans="1:16" ht="15.75" customHeight="1">
      <c r="A159" s="282" t="s">
        <v>84</v>
      </c>
      <c r="B159" s="282" t="s">
        <v>85</v>
      </c>
      <c r="C159" s="589" t="s">
        <v>1471</v>
      </c>
      <c r="D159" s="287" t="s">
        <v>1385</v>
      </c>
      <c r="E159" s="303" t="s">
        <v>1385</v>
      </c>
      <c r="F159" s="303" t="s">
        <v>1385</v>
      </c>
      <c r="G159" s="284" t="s">
        <v>1385</v>
      </c>
      <c r="H159" s="284" t="s">
        <v>1385</v>
      </c>
      <c r="I159" s="284" t="s">
        <v>1385</v>
      </c>
      <c r="J159" s="589" t="s">
        <v>1385</v>
      </c>
      <c r="K159" s="589" t="s">
        <v>1385</v>
      </c>
      <c r="L159" s="304">
        <v>113</v>
      </c>
      <c r="M159" s="286" t="s">
        <v>1180</v>
      </c>
      <c r="N159" s="286"/>
      <c r="O159" s="1027" t="s">
        <v>792</v>
      </c>
      <c r="P159" s="1425" t="s">
        <v>878</v>
      </c>
    </row>
    <row r="160" spans="1:16" ht="15.75" customHeight="1">
      <c r="A160" s="282" t="s">
        <v>6</v>
      </c>
      <c r="B160" s="282" t="s">
        <v>267</v>
      </c>
      <c r="C160" s="1422">
        <v>1</v>
      </c>
      <c r="D160" s="282" t="s">
        <v>1384</v>
      </c>
      <c r="E160" s="287">
        <v>1</v>
      </c>
      <c r="F160" s="303" t="s">
        <v>1384</v>
      </c>
      <c r="G160" s="303" t="s">
        <v>1384</v>
      </c>
      <c r="H160" s="285">
        <v>1</v>
      </c>
      <c r="I160" s="589" t="s">
        <v>1384</v>
      </c>
      <c r="J160" s="589" t="s">
        <v>1384</v>
      </c>
      <c r="K160" s="589" t="s">
        <v>1384</v>
      </c>
      <c r="L160" s="304">
        <v>114</v>
      </c>
      <c r="M160" s="286" t="s">
        <v>1181</v>
      </c>
      <c r="N160" s="286"/>
      <c r="O160" s="1027" t="s">
        <v>792</v>
      </c>
      <c r="P160" s="1425" t="s">
        <v>878</v>
      </c>
    </row>
    <row r="161" spans="1:16" ht="15.75" customHeight="1">
      <c r="A161" s="282" t="s">
        <v>288</v>
      </c>
      <c r="B161" s="282" t="s">
        <v>289</v>
      </c>
      <c r="C161" s="589" t="s">
        <v>1471</v>
      </c>
      <c r="D161" s="287" t="s">
        <v>1385</v>
      </c>
      <c r="E161" s="303" t="s">
        <v>1385</v>
      </c>
      <c r="F161" s="303" t="s">
        <v>1385</v>
      </c>
      <c r="G161" s="284" t="s">
        <v>1385</v>
      </c>
      <c r="H161" s="284" t="s">
        <v>1385</v>
      </c>
      <c r="I161" s="284" t="s">
        <v>1385</v>
      </c>
      <c r="J161" s="589" t="s">
        <v>1385</v>
      </c>
      <c r="K161" s="589" t="s">
        <v>1385</v>
      </c>
      <c r="L161" s="304">
        <v>113</v>
      </c>
      <c r="M161" s="286" t="s">
        <v>1180</v>
      </c>
      <c r="N161" s="286"/>
      <c r="O161" s="1027" t="s">
        <v>792</v>
      </c>
      <c r="P161" s="1425" t="s">
        <v>878</v>
      </c>
    </row>
    <row r="162" spans="1:16" ht="15.75" customHeight="1">
      <c r="A162" s="282" t="s">
        <v>41</v>
      </c>
      <c r="B162" s="282" t="s">
        <v>42</v>
      </c>
      <c r="C162" s="589" t="s">
        <v>1471</v>
      </c>
      <c r="D162" s="287" t="s">
        <v>1385</v>
      </c>
      <c r="E162" s="303" t="s">
        <v>1385</v>
      </c>
      <c r="F162" s="303" t="s">
        <v>1385</v>
      </c>
      <c r="G162" s="284" t="s">
        <v>1385</v>
      </c>
      <c r="H162" s="284" t="s">
        <v>1385</v>
      </c>
      <c r="I162" s="284" t="s">
        <v>1385</v>
      </c>
      <c r="J162" s="589" t="s">
        <v>1385</v>
      </c>
      <c r="K162" s="589" t="s">
        <v>1385</v>
      </c>
      <c r="L162" s="304">
        <v>171</v>
      </c>
      <c r="M162" s="286" t="s">
        <v>1180</v>
      </c>
      <c r="N162" s="286"/>
      <c r="O162" s="1027" t="s">
        <v>792</v>
      </c>
      <c r="P162" s="1426" t="s">
        <v>878</v>
      </c>
    </row>
    <row r="163" spans="1:16" ht="15.75" customHeight="1">
      <c r="A163" s="282" t="s">
        <v>56</v>
      </c>
      <c r="B163" s="282" t="s">
        <v>57</v>
      </c>
      <c r="C163" s="589" t="s">
        <v>1471</v>
      </c>
      <c r="D163" s="282" t="s">
        <v>1384</v>
      </c>
      <c r="E163" s="303" t="s">
        <v>1384</v>
      </c>
      <c r="F163" s="303" t="s">
        <v>1384</v>
      </c>
      <c r="G163" s="303" t="s">
        <v>1384</v>
      </c>
      <c r="H163" s="303" t="s">
        <v>1384</v>
      </c>
      <c r="I163" s="589" t="s">
        <v>1384</v>
      </c>
      <c r="J163" s="589" t="s">
        <v>1384</v>
      </c>
      <c r="K163" s="589" t="s">
        <v>1384</v>
      </c>
      <c r="L163" s="304">
        <v>171</v>
      </c>
      <c r="M163" s="286" t="s">
        <v>1181</v>
      </c>
      <c r="N163" s="286"/>
      <c r="O163" s="1027" t="s">
        <v>792</v>
      </c>
      <c r="P163" s="1426" t="s">
        <v>878</v>
      </c>
    </row>
    <row r="164" spans="1:16" ht="15.75" customHeight="1">
      <c r="A164" s="282" t="s">
        <v>52</v>
      </c>
      <c r="B164" s="282" t="s">
        <v>53</v>
      </c>
      <c r="C164" s="589" t="s">
        <v>1471</v>
      </c>
      <c r="D164" s="288">
        <v>0.5</v>
      </c>
      <c r="E164" s="287">
        <v>1</v>
      </c>
      <c r="F164" s="285">
        <v>1</v>
      </c>
      <c r="G164" s="303" t="s">
        <v>1384</v>
      </c>
      <c r="H164" s="285">
        <v>0.33333333333333331</v>
      </c>
      <c r="I164" s="589">
        <v>1</v>
      </c>
      <c r="J164" s="589">
        <v>1</v>
      </c>
      <c r="K164" s="589" t="s">
        <v>1384</v>
      </c>
      <c r="L164" s="304">
        <v>171</v>
      </c>
      <c r="M164" s="286" t="s">
        <v>882</v>
      </c>
      <c r="N164" s="286"/>
      <c r="O164" s="1027" t="s">
        <v>792</v>
      </c>
      <c r="P164" s="1426" t="s">
        <v>878</v>
      </c>
    </row>
    <row r="165" spans="1:16" ht="15.75" customHeight="1">
      <c r="A165" s="282" t="s">
        <v>464</v>
      </c>
      <c r="B165" s="282" t="s">
        <v>465</v>
      </c>
      <c r="C165" s="589" t="s">
        <v>1471</v>
      </c>
      <c r="D165" s="282" t="s">
        <v>1384</v>
      </c>
      <c r="E165" s="287">
        <v>1</v>
      </c>
      <c r="F165" s="285">
        <v>1</v>
      </c>
      <c r="G165" s="303" t="s">
        <v>1384</v>
      </c>
      <c r="H165" s="284" t="s">
        <v>1384</v>
      </c>
      <c r="I165" s="589" t="s">
        <v>1384</v>
      </c>
      <c r="J165" s="589" t="s">
        <v>1384</v>
      </c>
      <c r="K165" s="589" t="s">
        <v>1384</v>
      </c>
      <c r="L165" s="304">
        <v>171</v>
      </c>
      <c r="M165" s="286" t="s">
        <v>882</v>
      </c>
      <c r="N165" s="286"/>
      <c r="O165" s="1027" t="s">
        <v>792</v>
      </c>
      <c r="P165" s="1427" t="s">
        <v>878</v>
      </c>
    </row>
    <row r="166" spans="1:16" ht="15.75" customHeight="1">
      <c r="A166" s="282" t="s">
        <v>76</v>
      </c>
      <c r="B166" s="282" t="s">
        <v>77</v>
      </c>
      <c r="C166" s="589" t="s">
        <v>1471</v>
      </c>
      <c r="D166" s="288">
        <v>0.33333333333333331</v>
      </c>
      <c r="E166" s="303" t="s">
        <v>1384</v>
      </c>
      <c r="F166" s="303" t="s">
        <v>1384</v>
      </c>
      <c r="G166" s="303" t="s">
        <v>1384</v>
      </c>
      <c r="H166" s="303" t="s">
        <v>1384</v>
      </c>
      <c r="I166" s="589" t="s">
        <v>1384</v>
      </c>
      <c r="J166" s="589" t="s">
        <v>1384</v>
      </c>
      <c r="K166" s="589" t="s">
        <v>1384</v>
      </c>
      <c r="L166" s="304">
        <v>171</v>
      </c>
      <c r="M166" s="286" t="s">
        <v>1179</v>
      </c>
      <c r="N166" s="286"/>
      <c r="O166" s="1027" t="s">
        <v>792</v>
      </c>
      <c r="P166" s="1426" t="s">
        <v>878</v>
      </c>
    </row>
    <row r="167" spans="1:16" ht="15.75" customHeight="1">
      <c r="A167" s="282" t="s">
        <v>3</v>
      </c>
      <c r="B167" s="282" t="s">
        <v>23</v>
      </c>
      <c r="C167" s="283" t="s">
        <v>1386</v>
      </c>
      <c r="D167" s="288">
        <v>0</v>
      </c>
      <c r="E167" s="287">
        <v>0</v>
      </c>
      <c r="F167" s="283" t="s">
        <v>1386</v>
      </c>
      <c r="G167" s="283" t="s">
        <v>1386</v>
      </c>
      <c r="H167" s="283" t="s">
        <v>1386</v>
      </c>
      <c r="I167" s="283" t="s">
        <v>1386</v>
      </c>
      <c r="J167" s="589" t="s">
        <v>1386</v>
      </c>
      <c r="K167" s="1024" t="s">
        <v>1386</v>
      </c>
      <c r="L167" s="304">
        <v>171</v>
      </c>
      <c r="M167" s="286" t="s">
        <v>882</v>
      </c>
      <c r="N167" s="286">
        <v>2</v>
      </c>
      <c r="O167" s="1027" t="s">
        <v>792</v>
      </c>
      <c r="P167" s="1426" t="s">
        <v>1389</v>
      </c>
    </row>
    <row r="168" spans="1:16" ht="15.75" customHeight="1">
      <c r="A168" s="282" t="s">
        <v>208</v>
      </c>
      <c r="B168" s="282" t="s">
        <v>209</v>
      </c>
      <c r="C168" s="589" t="s">
        <v>1471</v>
      </c>
      <c r="D168" s="282" t="s">
        <v>1384</v>
      </c>
      <c r="E168" s="303" t="s">
        <v>1384</v>
      </c>
      <c r="F168" s="303" t="s">
        <v>1384</v>
      </c>
      <c r="G168" s="303" t="s">
        <v>1384</v>
      </c>
      <c r="H168" s="285">
        <v>1</v>
      </c>
      <c r="I168" s="589" t="s">
        <v>1384</v>
      </c>
      <c r="J168" s="589" t="s">
        <v>1384</v>
      </c>
      <c r="K168" s="589" t="s">
        <v>1384</v>
      </c>
      <c r="L168" s="304">
        <v>171</v>
      </c>
      <c r="M168" s="286" t="s">
        <v>882</v>
      </c>
      <c r="N168" s="286"/>
      <c r="O168" s="1027" t="s">
        <v>792</v>
      </c>
      <c r="P168" s="1426" t="s">
        <v>878</v>
      </c>
    </row>
    <row r="169" spans="1:16" ht="15.75" customHeight="1">
      <c r="A169" s="282" t="s">
        <v>108</v>
      </c>
      <c r="B169" s="282" t="s">
        <v>109</v>
      </c>
      <c r="C169" s="589" t="s">
        <v>1471</v>
      </c>
      <c r="D169" s="282" t="s">
        <v>1384</v>
      </c>
      <c r="E169" s="303" t="s">
        <v>1384</v>
      </c>
      <c r="F169" s="303" t="s">
        <v>1384</v>
      </c>
      <c r="G169" s="285">
        <v>1</v>
      </c>
      <c r="H169" s="285">
        <v>1</v>
      </c>
      <c r="I169" s="589" t="s">
        <v>1384</v>
      </c>
      <c r="J169" s="589" t="s">
        <v>1384</v>
      </c>
      <c r="K169" s="589" t="s">
        <v>1384</v>
      </c>
      <c r="L169" s="304">
        <v>171</v>
      </c>
      <c r="M169" s="286" t="s">
        <v>882</v>
      </c>
      <c r="N169" s="286"/>
      <c r="O169" s="1027" t="s">
        <v>792</v>
      </c>
      <c r="P169" s="1426" t="s">
        <v>878</v>
      </c>
    </row>
    <row r="170" spans="1:16" ht="15.75" customHeight="1">
      <c r="A170" s="282" t="s">
        <v>282</v>
      </c>
      <c r="B170" s="282" t="s">
        <v>283</v>
      </c>
      <c r="C170" s="283" t="s">
        <v>1386</v>
      </c>
      <c r="D170" s="282" t="s">
        <v>1384</v>
      </c>
      <c r="E170" s="287">
        <v>1</v>
      </c>
      <c r="F170" s="283" t="s">
        <v>1386</v>
      </c>
      <c r="G170" s="283" t="s">
        <v>1386</v>
      </c>
      <c r="H170" s="283" t="s">
        <v>1386</v>
      </c>
      <c r="I170" s="283" t="s">
        <v>1386</v>
      </c>
      <c r="J170" s="589" t="s">
        <v>1386</v>
      </c>
      <c r="K170" s="1024" t="s">
        <v>1386</v>
      </c>
      <c r="L170" s="304">
        <v>112</v>
      </c>
      <c r="M170" s="286" t="s">
        <v>882</v>
      </c>
      <c r="N170" s="286">
        <v>2</v>
      </c>
      <c r="O170" s="1027" t="s">
        <v>792</v>
      </c>
      <c r="P170" s="1426" t="s">
        <v>1389</v>
      </c>
    </row>
    <row r="171" spans="1:16" ht="15.75" customHeight="1">
      <c r="A171" s="282" t="s">
        <v>317</v>
      </c>
      <c r="B171" s="282" t="s">
        <v>318</v>
      </c>
      <c r="C171" s="589" t="s">
        <v>1471</v>
      </c>
      <c r="D171" s="282" t="s">
        <v>1384</v>
      </c>
      <c r="E171" s="287">
        <v>1</v>
      </c>
      <c r="F171" s="303" t="s">
        <v>1384</v>
      </c>
      <c r="G171" s="303" t="s">
        <v>1384</v>
      </c>
      <c r="H171" s="303" t="s">
        <v>1384</v>
      </c>
      <c r="I171" s="589">
        <v>0</v>
      </c>
      <c r="J171" s="589" t="s">
        <v>1384</v>
      </c>
      <c r="K171" s="589">
        <v>1</v>
      </c>
      <c r="L171" s="304">
        <v>113</v>
      </c>
      <c r="M171" s="286" t="s">
        <v>882</v>
      </c>
      <c r="N171" s="286"/>
      <c r="O171" s="1027" t="s">
        <v>792</v>
      </c>
      <c r="P171" s="1425" t="s">
        <v>878</v>
      </c>
    </row>
    <row r="172" spans="1:16" ht="15.75" customHeight="1">
      <c r="A172" s="282" t="s">
        <v>1054</v>
      </c>
      <c r="B172" s="282" t="s">
        <v>1055</v>
      </c>
      <c r="C172" s="589" t="s">
        <v>1471</v>
      </c>
      <c r="D172" s="282" t="s">
        <v>1384</v>
      </c>
      <c r="E172" s="287">
        <v>1</v>
      </c>
      <c r="F172" s="303" t="s">
        <v>1384</v>
      </c>
      <c r="G172" s="303" t="s">
        <v>1384</v>
      </c>
      <c r="H172" s="303" t="s">
        <v>1384</v>
      </c>
      <c r="I172" s="589" t="s">
        <v>1384</v>
      </c>
      <c r="J172" s="589" t="s">
        <v>1384</v>
      </c>
      <c r="K172" s="589" t="s">
        <v>1384</v>
      </c>
      <c r="L172" s="304">
        <v>113</v>
      </c>
      <c r="M172" s="286" t="s">
        <v>882</v>
      </c>
      <c r="N172" s="286"/>
      <c r="O172" s="1027" t="s">
        <v>792</v>
      </c>
      <c r="P172" s="1425" t="s">
        <v>878</v>
      </c>
    </row>
    <row r="173" spans="1:16" ht="14.25" customHeight="1">
      <c r="A173" s="282" t="s">
        <v>40</v>
      </c>
      <c r="B173" s="282" t="s">
        <v>520</v>
      </c>
      <c r="C173" s="283" t="s">
        <v>1386</v>
      </c>
      <c r="D173" s="282" t="s">
        <v>1384</v>
      </c>
      <c r="E173" s="303" t="s">
        <v>1384</v>
      </c>
      <c r="F173" s="283" t="s">
        <v>1386</v>
      </c>
      <c r="G173" s="283" t="s">
        <v>1386</v>
      </c>
      <c r="H173" s="283" t="s">
        <v>1386</v>
      </c>
      <c r="I173" s="283" t="s">
        <v>1386</v>
      </c>
      <c r="J173" s="589" t="s">
        <v>1386</v>
      </c>
      <c r="K173" s="1024" t="s">
        <v>1386</v>
      </c>
      <c r="L173" s="305">
        <v>112</v>
      </c>
      <c r="M173" s="286" t="s">
        <v>1179</v>
      </c>
      <c r="N173" s="286">
        <v>2</v>
      </c>
      <c r="O173" s="1027" t="s">
        <v>792</v>
      </c>
      <c r="P173" s="1426" t="s">
        <v>1389</v>
      </c>
    </row>
    <row r="174" spans="1:16" ht="15.75" customHeight="1">
      <c r="A174" s="282" t="s">
        <v>260</v>
      </c>
      <c r="B174" s="282" t="s">
        <v>261</v>
      </c>
      <c r="C174" s="589" t="s">
        <v>1471</v>
      </c>
      <c r="D174" s="288">
        <v>0</v>
      </c>
      <c r="E174" s="287">
        <v>1</v>
      </c>
      <c r="F174" s="285">
        <v>1</v>
      </c>
      <c r="G174" s="285">
        <v>1</v>
      </c>
      <c r="H174" s="303" t="s">
        <v>1384</v>
      </c>
      <c r="I174" s="589">
        <v>1</v>
      </c>
      <c r="J174" s="589" t="s">
        <v>1384</v>
      </c>
      <c r="K174" s="589" t="s">
        <v>1384</v>
      </c>
      <c r="L174" s="305">
        <v>113</v>
      </c>
      <c r="M174" s="286" t="s">
        <v>1179</v>
      </c>
      <c r="N174" s="286"/>
      <c r="O174" s="1027" t="s">
        <v>792</v>
      </c>
      <c r="P174" s="1425" t="s">
        <v>878</v>
      </c>
    </row>
    <row r="175" spans="1:16" ht="15.75" customHeight="1">
      <c r="A175" s="282" t="s">
        <v>268</v>
      </c>
      <c r="B175" s="282" t="s">
        <v>269</v>
      </c>
      <c r="C175" s="589" t="s">
        <v>1471</v>
      </c>
      <c r="D175" s="282" t="s">
        <v>1384</v>
      </c>
      <c r="E175" s="303" t="s">
        <v>1384</v>
      </c>
      <c r="F175" s="285">
        <v>0.75</v>
      </c>
      <c r="G175" s="303" t="s">
        <v>1384</v>
      </c>
      <c r="H175" s="303" t="s">
        <v>1384</v>
      </c>
      <c r="I175" s="589" t="s">
        <v>1384</v>
      </c>
      <c r="J175" s="589" t="s">
        <v>1384</v>
      </c>
      <c r="K175" s="589" t="s">
        <v>1384</v>
      </c>
      <c r="L175" s="305">
        <v>113</v>
      </c>
      <c r="M175" s="286" t="s">
        <v>1179</v>
      </c>
      <c r="N175" s="286"/>
      <c r="O175" s="1027" t="s">
        <v>792</v>
      </c>
      <c r="P175" s="1428" t="s">
        <v>878</v>
      </c>
    </row>
    <row r="176" spans="1:16" ht="15.75" customHeight="1">
      <c r="A176" s="282" t="s">
        <v>43</v>
      </c>
      <c r="B176" s="282" t="s">
        <v>44</v>
      </c>
      <c r="C176" s="589" t="s">
        <v>1471</v>
      </c>
      <c r="D176" s="282" t="s">
        <v>1384</v>
      </c>
      <c r="E176" s="303" t="s">
        <v>1384</v>
      </c>
      <c r="F176" s="303" t="s">
        <v>1384</v>
      </c>
      <c r="G176" s="303" t="s">
        <v>1384</v>
      </c>
      <c r="H176" s="285">
        <v>1</v>
      </c>
      <c r="I176" s="589" t="s">
        <v>1384</v>
      </c>
      <c r="J176" s="589" t="s">
        <v>1384</v>
      </c>
      <c r="K176" s="589">
        <v>1</v>
      </c>
      <c r="L176" s="304">
        <v>101</v>
      </c>
      <c r="M176" s="286" t="s">
        <v>882</v>
      </c>
      <c r="N176" s="286"/>
      <c r="O176" s="1027" t="s">
        <v>792</v>
      </c>
      <c r="P176" s="1426" t="s">
        <v>878</v>
      </c>
    </row>
    <row r="177" spans="1:16" ht="15.75" customHeight="1">
      <c r="A177" s="282" t="s">
        <v>344</v>
      </c>
      <c r="B177" s="282" t="s">
        <v>345</v>
      </c>
      <c r="C177" s="589" t="s">
        <v>1471</v>
      </c>
      <c r="D177" s="282" t="s">
        <v>1384</v>
      </c>
      <c r="E177" s="303" t="s">
        <v>1384</v>
      </c>
      <c r="F177" s="303" t="s">
        <v>1384</v>
      </c>
      <c r="G177" s="303" t="s">
        <v>1384</v>
      </c>
      <c r="H177" s="285">
        <v>1</v>
      </c>
      <c r="I177" s="589" t="s">
        <v>1384</v>
      </c>
      <c r="J177" s="589" t="s">
        <v>1384</v>
      </c>
      <c r="K177" s="589" t="s">
        <v>1384</v>
      </c>
      <c r="L177" s="304">
        <v>101</v>
      </c>
      <c r="M177" s="286" t="s">
        <v>1179</v>
      </c>
      <c r="N177" s="286"/>
      <c r="O177" s="1027" t="s">
        <v>792</v>
      </c>
      <c r="P177" s="1426" t="s">
        <v>878</v>
      </c>
    </row>
    <row r="178" spans="1:16" ht="15.75" customHeight="1">
      <c r="A178" s="282" t="s">
        <v>492</v>
      </c>
      <c r="B178" s="282" t="s">
        <v>493</v>
      </c>
      <c r="C178" s="589" t="s">
        <v>1471</v>
      </c>
      <c r="D178" s="282" t="s">
        <v>1384</v>
      </c>
      <c r="E178" s="303" t="s">
        <v>1384</v>
      </c>
      <c r="F178" s="303" t="s">
        <v>1384</v>
      </c>
      <c r="G178" s="303" t="s">
        <v>1384</v>
      </c>
      <c r="H178" s="285">
        <v>1</v>
      </c>
      <c r="I178" s="589" t="s">
        <v>1384</v>
      </c>
      <c r="J178" s="589" t="s">
        <v>1384</v>
      </c>
      <c r="K178" s="589" t="s">
        <v>1384</v>
      </c>
      <c r="L178" s="304">
        <v>101</v>
      </c>
      <c r="M178" s="286" t="s">
        <v>1179</v>
      </c>
      <c r="N178" s="286"/>
      <c r="O178" s="1027" t="s">
        <v>792</v>
      </c>
      <c r="P178" s="1426" t="s">
        <v>878</v>
      </c>
    </row>
    <row r="179" spans="1:16" ht="15.75" customHeight="1">
      <c r="A179" s="282" t="s">
        <v>20</v>
      </c>
      <c r="B179" s="282" t="s">
        <v>515</v>
      </c>
      <c r="C179" s="1422">
        <v>1</v>
      </c>
      <c r="D179" s="282" t="s">
        <v>1384</v>
      </c>
      <c r="E179" s="303" t="s">
        <v>1384</v>
      </c>
      <c r="F179" s="285">
        <v>1</v>
      </c>
      <c r="G179" s="303" t="s">
        <v>1384</v>
      </c>
      <c r="H179" s="303" t="s">
        <v>1384</v>
      </c>
      <c r="I179" s="589" t="s">
        <v>1384</v>
      </c>
      <c r="J179" s="589" t="s">
        <v>1384</v>
      </c>
      <c r="K179" s="589">
        <v>0.75</v>
      </c>
      <c r="L179" s="304">
        <v>121</v>
      </c>
      <c r="M179" s="286" t="s">
        <v>1181</v>
      </c>
      <c r="N179" s="286"/>
      <c r="O179" s="1027" t="s">
        <v>792</v>
      </c>
      <c r="P179" s="1425" t="s">
        <v>878</v>
      </c>
    </row>
    <row r="180" spans="1:16" ht="15.75" customHeight="1">
      <c r="A180" s="282" t="s">
        <v>304</v>
      </c>
      <c r="B180" s="282" t="s">
        <v>305</v>
      </c>
      <c r="C180" s="1422">
        <v>1</v>
      </c>
      <c r="D180" s="282" t="s">
        <v>1384</v>
      </c>
      <c r="E180" s="287">
        <v>1</v>
      </c>
      <c r="F180" s="285">
        <v>0.92307692307692313</v>
      </c>
      <c r="G180" s="285">
        <v>1</v>
      </c>
      <c r="H180" s="285">
        <v>1</v>
      </c>
      <c r="I180" s="589">
        <v>1</v>
      </c>
      <c r="J180" s="589">
        <v>1</v>
      </c>
      <c r="K180" s="589">
        <v>0.91304347826086951</v>
      </c>
      <c r="L180" s="304">
        <v>121</v>
      </c>
      <c r="M180" s="286" t="s">
        <v>1182</v>
      </c>
      <c r="N180" s="286"/>
      <c r="O180" s="1027" t="s">
        <v>792</v>
      </c>
      <c r="P180" s="1426" t="s">
        <v>878</v>
      </c>
    </row>
    <row r="181" spans="1:16" ht="15.75" customHeight="1">
      <c r="A181" s="282" t="s">
        <v>194</v>
      </c>
      <c r="B181" s="282" t="s">
        <v>195</v>
      </c>
      <c r="C181" s="589">
        <v>0.96551724137931039</v>
      </c>
      <c r="D181" s="282" t="s">
        <v>1384</v>
      </c>
      <c r="E181" s="287">
        <v>0.41176470588235292</v>
      </c>
      <c r="F181" s="285">
        <v>1</v>
      </c>
      <c r="G181" s="303" t="s">
        <v>1384</v>
      </c>
      <c r="H181" s="285">
        <v>0.97142857142857142</v>
      </c>
      <c r="I181" s="589">
        <v>0.77777777777777779</v>
      </c>
      <c r="J181" s="589">
        <v>0.875</v>
      </c>
      <c r="K181" s="589">
        <v>0.84313725490196079</v>
      </c>
      <c r="L181" s="304">
        <v>121</v>
      </c>
      <c r="M181" s="286" t="s">
        <v>1182</v>
      </c>
      <c r="N181" s="286"/>
      <c r="O181" s="1027" t="s">
        <v>878</v>
      </c>
      <c r="P181" s="1425" t="s">
        <v>878</v>
      </c>
    </row>
    <row r="182" spans="1:16" ht="14.25" customHeight="1">
      <c r="A182" s="282" t="s">
        <v>475</v>
      </c>
      <c r="B182" s="282" t="s">
        <v>476</v>
      </c>
      <c r="C182" s="589" t="s">
        <v>1471</v>
      </c>
      <c r="D182" s="287" t="s">
        <v>1385</v>
      </c>
      <c r="E182" s="303" t="s">
        <v>1385</v>
      </c>
      <c r="F182" s="303" t="s">
        <v>1385</v>
      </c>
      <c r="G182" s="284" t="s">
        <v>1385</v>
      </c>
      <c r="H182" s="284" t="s">
        <v>1385</v>
      </c>
      <c r="I182" s="284" t="s">
        <v>1385</v>
      </c>
      <c r="J182" s="589" t="s">
        <v>1385</v>
      </c>
      <c r="K182" s="589" t="s">
        <v>1385</v>
      </c>
      <c r="L182" s="305">
        <v>121</v>
      </c>
      <c r="M182" s="286" t="s">
        <v>1180</v>
      </c>
      <c r="N182" s="286"/>
      <c r="O182" s="1027" t="s">
        <v>792</v>
      </c>
      <c r="P182" s="1426" t="s">
        <v>878</v>
      </c>
    </row>
    <row r="183" spans="1:16" ht="15.75" customHeight="1">
      <c r="A183" s="282" t="s">
        <v>138</v>
      </c>
      <c r="B183" s="282" t="s">
        <v>221</v>
      </c>
      <c r="C183" s="1422">
        <v>1</v>
      </c>
      <c r="D183" s="282" t="s">
        <v>1384</v>
      </c>
      <c r="E183" s="287">
        <v>1</v>
      </c>
      <c r="F183" s="285">
        <v>1</v>
      </c>
      <c r="G183" s="303" t="s">
        <v>1384</v>
      </c>
      <c r="H183" s="285">
        <v>0.8</v>
      </c>
      <c r="I183" s="589">
        <v>0.83333333333333337</v>
      </c>
      <c r="J183" s="589">
        <v>1</v>
      </c>
      <c r="K183" s="589">
        <v>1</v>
      </c>
      <c r="L183" s="304">
        <v>121</v>
      </c>
      <c r="M183" s="286" t="s">
        <v>1181</v>
      </c>
      <c r="N183" s="286"/>
      <c r="O183" s="1027" t="s">
        <v>792</v>
      </c>
      <c r="P183" s="1425" t="s">
        <v>878</v>
      </c>
    </row>
    <row r="184" spans="1:16" ht="15.75" customHeight="1">
      <c r="A184" s="282" t="s">
        <v>190</v>
      </c>
      <c r="B184" s="282" t="s">
        <v>191</v>
      </c>
      <c r="C184" s="589" t="s">
        <v>1471</v>
      </c>
      <c r="D184" s="282" t="s">
        <v>1384</v>
      </c>
      <c r="E184" s="287">
        <v>0.5714285714285714</v>
      </c>
      <c r="F184" s="285">
        <v>1</v>
      </c>
      <c r="G184" s="303" t="s">
        <v>1384</v>
      </c>
      <c r="H184" s="303" t="s">
        <v>1384</v>
      </c>
      <c r="I184" s="589" t="s">
        <v>1384</v>
      </c>
      <c r="J184" s="589">
        <v>1</v>
      </c>
      <c r="K184" s="589" t="s">
        <v>1384</v>
      </c>
      <c r="L184" s="304">
        <v>121</v>
      </c>
      <c r="M184" s="286" t="s">
        <v>1181</v>
      </c>
      <c r="N184" s="286"/>
      <c r="O184" s="1027" t="s">
        <v>792</v>
      </c>
      <c r="P184" s="1425" t="s">
        <v>878</v>
      </c>
    </row>
    <row r="185" spans="1:16" ht="15.75" customHeight="1">
      <c r="A185" s="282" t="s">
        <v>309</v>
      </c>
      <c r="B185" s="282" t="s">
        <v>310</v>
      </c>
      <c r="C185" s="589" t="s">
        <v>1471</v>
      </c>
      <c r="D185" s="287" t="s">
        <v>1385</v>
      </c>
      <c r="E185" s="303" t="s">
        <v>1385</v>
      </c>
      <c r="F185" s="303" t="s">
        <v>1385</v>
      </c>
      <c r="G185" s="284" t="s">
        <v>1385</v>
      </c>
      <c r="H185" s="284" t="s">
        <v>1385</v>
      </c>
      <c r="I185" s="284" t="s">
        <v>1385</v>
      </c>
      <c r="J185" s="589" t="s">
        <v>1385</v>
      </c>
      <c r="K185" s="589" t="s">
        <v>1385</v>
      </c>
      <c r="L185" s="304">
        <v>121</v>
      </c>
      <c r="M185" s="286" t="s">
        <v>1180</v>
      </c>
      <c r="N185" s="286"/>
      <c r="O185" s="1027" t="s">
        <v>792</v>
      </c>
      <c r="P185" s="1426" t="s">
        <v>878</v>
      </c>
    </row>
    <row r="186" spans="1:16" ht="15.75" customHeight="1">
      <c r="A186" s="282" t="s">
        <v>110</v>
      </c>
      <c r="B186" s="282" t="s">
        <v>111</v>
      </c>
      <c r="C186" s="1422">
        <v>1</v>
      </c>
      <c r="D186" s="288">
        <v>0.5</v>
      </c>
      <c r="E186" s="287">
        <v>1</v>
      </c>
      <c r="F186" s="285">
        <v>1</v>
      </c>
      <c r="G186" s="285">
        <v>0.42857142857142855</v>
      </c>
      <c r="H186" s="285">
        <v>1</v>
      </c>
      <c r="I186" s="589">
        <v>0.77777777777777779</v>
      </c>
      <c r="J186" s="589" t="s">
        <v>1384</v>
      </c>
      <c r="K186" s="589">
        <v>1</v>
      </c>
      <c r="L186" s="304">
        <v>121</v>
      </c>
      <c r="M186" s="286" t="s">
        <v>1181</v>
      </c>
      <c r="N186" s="286"/>
      <c r="O186" s="1027" t="s">
        <v>792</v>
      </c>
      <c r="P186" s="1425" t="s">
        <v>878</v>
      </c>
    </row>
    <row r="187" spans="1:16" ht="15.75" customHeight="1">
      <c r="A187" s="282" t="s">
        <v>1154</v>
      </c>
      <c r="B187" s="282" t="s">
        <v>1155</v>
      </c>
      <c r="C187" s="1422">
        <v>1</v>
      </c>
      <c r="D187" s="282" t="s">
        <v>1384</v>
      </c>
      <c r="E187" s="287">
        <v>1</v>
      </c>
      <c r="F187" s="285">
        <v>1</v>
      </c>
      <c r="G187" s="285">
        <v>1</v>
      </c>
      <c r="H187" s="285">
        <v>1</v>
      </c>
      <c r="I187" s="589">
        <v>1</v>
      </c>
      <c r="J187" s="589">
        <v>1</v>
      </c>
      <c r="K187" s="589">
        <v>0.8125</v>
      </c>
      <c r="L187" s="304">
        <v>121</v>
      </c>
      <c r="M187" s="286" t="s">
        <v>1182</v>
      </c>
      <c r="N187" s="286"/>
      <c r="O187" s="1027" t="s">
        <v>792</v>
      </c>
      <c r="P187" s="1425" t="s">
        <v>878</v>
      </c>
    </row>
    <row r="188" spans="1:16" ht="15.75" customHeight="1">
      <c r="A188" s="282" t="s">
        <v>82</v>
      </c>
      <c r="B188" s="282" t="s">
        <v>83</v>
      </c>
      <c r="C188" s="1422">
        <v>1</v>
      </c>
      <c r="D188" s="282" t="s">
        <v>1384</v>
      </c>
      <c r="E188" s="287">
        <v>0.66666666666666663</v>
      </c>
      <c r="F188" s="285">
        <v>1</v>
      </c>
      <c r="G188" s="285">
        <v>0.7142857142857143</v>
      </c>
      <c r="H188" s="285">
        <v>1</v>
      </c>
      <c r="I188" s="589">
        <v>1</v>
      </c>
      <c r="J188" s="589">
        <v>1</v>
      </c>
      <c r="K188" s="589">
        <v>1</v>
      </c>
      <c r="L188" s="304">
        <v>121</v>
      </c>
      <c r="M188" s="286" t="s">
        <v>1181</v>
      </c>
      <c r="N188" s="286"/>
      <c r="O188" s="1027" t="s">
        <v>792</v>
      </c>
      <c r="P188" s="1425" t="s">
        <v>878</v>
      </c>
    </row>
    <row r="189" spans="1:16" ht="15.75" customHeight="1">
      <c r="A189" s="282" t="s">
        <v>366</v>
      </c>
      <c r="B189" s="282" t="s">
        <v>367</v>
      </c>
      <c r="C189" s="1422">
        <v>1</v>
      </c>
      <c r="D189" s="282" t="s">
        <v>1384</v>
      </c>
      <c r="E189" s="287">
        <v>0.8571428571428571</v>
      </c>
      <c r="F189" s="285">
        <v>1</v>
      </c>
      <c r="G189" s="303" t="s">
        <v>1384</v>
      </c>
      <c r="H189" s="285">
        <v>1</v>
      </c>
      <c r="I189" s="589">
        <v>1</v>
      </c>
      <c r="J189" s="589">
        <v>1</v>
      </c>
      <c r="K189" s="589">
        <v>1</v>
      </c>
      <c r="L189" s="304">
        <v>121</v>
      </c>
      <c r="M189" s="286" t="s">
        <v>1181</v>
      </c>
      <c r="N189" s="286"/>
      <c r="O189" s="1027" t="s">
        <v>792</v>
      </c>
      <c r="P189" s="1426" t="s">
        <v>878</v>
      </c>
    </row>
    <row r="190" spans="1:16" ht="15.75" customHeight="1">
      <c r="A190" s="282" t="s">
        <v>146</v>
      </c>
      <c r="B190" s="282" t="s">
        <v>147</v>
      </c>
      <c r="C190" s="1422">
        <v>1</v>
      </c>
      <c r="D190" s="282" t="s">
        <v>1384</v>
      </c>
      <c r="E190" s="287">
        <v>0.84615384615384615</v>
      </c>
      <c r="F190" s="285">
        <v>1</v>
      </c>
      <c r="G190" s="303" t="s">
        <v>1384</v>
      </c>
      <c r="H190" s="285">
        <v>0.94117647058823528</v>
      </c>
      <c r="I190" s="589">
        <v>1</v>
      </c>
      <c r="J190" s="589">
        <v>1</v>
      </c>
      <c r="K190" s="589">
        <v>1</v>
      </c>
      <c r="L190" s="304">
        <v>121</v>
      </c>
      <c r="M190" s="286" t="s">
        <v>1182</v>
      </c>
      <c r="N190" s="286"/>
      <c r="O190" s="1027" t="s">
        <v>792</v>
      </c>
      <c r="P190" s="1425" t="s">
        <v>878</v>
      </c>
    </row>
    <row r="191" spans="1:16" ht="15.75" customHeight="1">
      <c r="A191" s="282" t="s">
        <v>181</v>
      </c>
      <c r="B191" s="282" t="s">
        <v>182</v>
      </c>
      <c r="C191" s="1422">
        <v>1</v>
      </c>
      <c r="D191" s="282" t="s">
        <v>1384</v>
      </c>
      <c r="E191" s="287">
        <v>0</v>
      </c>
      <c r="F191" s="303" t="s">
        <v>1384</v>
      </c>
      <c r="G191" s="285">
        <v>1</v>
      </c>
      <c r="H191" s="285">
        <v>1</v>
      </c>
      <c r="I191" s="589">
        <v>1</v>
      </c>
      <c r="J191" s="589">
        <v>0</v>
      </c>
      <c r="K191" s="589">
        <v>1</v>
      </c>
      <c r="L191" s="304">
        <v>121</v>
      </c>
      <c r="M191" s="286" t="s">
        <v>882</v>
      </c>
      <c r="N191" s="286"/>
      <c r="O191" s="1027" t="s">
        <v>792</v>
      </c>
      <c r="P191" s="1426" t="s">
        <v>878</v>
      </c>
    </row>
    <row r="192" spans="1:16" ht="15.75" customHeight="1">
      <c r="A192" s="282" t="s">
        <v>254</v>
      </c>
      <c r="B192" s="282" t="s">
        <v>255</v>
      </c>
      <c r="C192" s="589" t="s">
        <v>1471</v>
      </c>
      <c r="D192" s="282" t="s">
        <v>1384</v>
      </c>
      <c r="E192" s="287">
        <v>1</v>
      </c>
      <c r="F192" s="285">
        <v>1</v>
      </c>
      <c r="G192" s="303" t="s">
        <v>1384</v>
      </c>
      <c r="H192" s="285">
        <v>1</v>
      </c>
      <c r="I192" s="589" t="s">
        <v>1384</v>
      </c>
      <c r="J192" s="589" t="s">
        <v>1384</v>
      </c>
      <c r="K192" s="589">
        <v>1</v>
      </c>
      <c r="L192" s="304">
        <v>121</v>
      </c>
      <c r="M192" s="286" t="s">
        <v>1181</v>
      </c>
      <c r="N192" s="286"/>
      <c r="O192" s="1027" t="s">
        <v>792</v>
      </c>
      <c r="P192" s="1426" t="s">
        <v>878</v>
      </c>
    </row>
    <row r="193" spans="1:16" ht="15.75" customHeight="1">
      <c r="A193" s="282" t="s">
        <v>362</v>
      </c>
      <c r="B193" s="282" t="s">
        <v>363</v>
      </c>
      <c r="C193" s="1422">
        <v>1</v>
      </c>
      <c r="D193" s="282" t="s">
        <v>1384</v>
      </c>
      <c r="E193" s="287">
        <v>0.8</v>
      </c>
      <c r="F193" s="285">
        <v>1</v>
      </c>
      <c r="G193" s="303" t="s">
        <v>1384</v>
      </c>
      <c r="H193" s="284" t="s">
        <v>1384</v>
      </c>
      <c r="I193" s="589">
        <v>0.8571428571428571</v>
      </c>
      <c r="J193" s="589">
        <v>1</v>
      </c>
      <c r="K193" s="589">
        <v>1</v>
      </c>
      <c r="L193" s="304">
        <v>121</v>
      </c>
      <c r="M193" s="286" t="s">
        <v>1181</v>
      </c>
      <c r="N193" s="286"/>
      <c r="O193" s="1027" t="s">
        <v>792</v>
      </c>
      <c r="P193" s="1425" t="s">
        <v>878</v>
      </c>
    </row>
    <row r="194" spans="1:16" ht="15.75" customHeight="1">
      <c r="A194" s="282" t="s">
        <v>496</v>
      </c>
      <c r="B194" s="282" t="s">
        <v>497</v>
      </c>
      <c r="C194" s="589" t="s">
        <v>1471</v>
      </c>
      <c r="D194" s="287" t="s">
        <v>1385</v>
      </c>
      <c r="E194" s="303" t="s">
        <v>1385</v>
      </c>
      <c r="F194" s="303" t="s">
        <v>1385</v>
      </c>
      <c r="G194" s="284" t="s">
        <v>1385</v>
      </c>
      <c r="H194" s="284" t="s">
        <v>1385</v>
      </c>
      <c r="I194" s="284" t="s">
        <v>1385</v>
      </c>
      <c r="J194" s="589" t="s">
        <v>1385</v>
      </c>
      <c r="K194" s="589" t="s">
        <v>1385</v>
      </c>
      <c r="L194" s="304">
        <v>189</v>
      </c>
      <c r="M194" s="286" t="s">
        <v>1180</v>
      </c>
      <c r="N194" s="286"/>
      <c r="O194" s="1027" t="s">
        <v>792</v>
      </c>
      <c r="P194" s="1426" t="s">
        <v>878</v>
      </c>
    </row>
    <row r="195" spans="1:16" ht="15.75" customHeight="1">
      <c r="A195" s="282" t="s">
        <v>62</v>
      </c>
      <c r="B195" s="282" t="s">
        <v>63</v>
      </c>
      <c r="C195" s="589" t="s">
        <v>1471</v>
      </c>
      <c r="D195" s="282" t="s">
        <v>1384</v>
      </c>
      <c r="E195" s="303" t="s">
        <v>1384</v>
      </c>
      <c r="F195" s="303" t="s">
        <v>1384</v>
      </c>
      <c r="G195" s="303" t="s">
        <v>1384</v>
      </c>
      <c r="H195" s="285">
        <v>1</v>
      </c>
      <c r="I195" s="589" t="s">
        <v>1384</v>
      </c>
      <c r="J195" s="589" t="s">
        <v>1384</v>
      </c>
      <c r="K195" s="589" t="s">
        <v>1384</v>
      </c>
      <c r="L195" s="304">
        <v>189</v>
      </c>
      <c r="M195" s="286" t="s">
        <v>882</v>
      </c>
      <c r="N195" s="286"/>
      <c r="O195" s="1027" t="s">
        <v>792</v>
      </c>
      <c r="P195" s="1426" t="s">
        <v>878</v>
      </c>
    </row>
    <row r="196" spans="1:16" ht="15.75" customHeight="1">
      <c r="A196" s="282" t="s">
        <v>409</v>
      </c>
      <c r="B196" s="282" t="s">
        <v>1159</v>
      </c>
      <c r="C196" s="589" t="s">
        <v>1471</v>
      </c>
      <c r="D196" s="282" t="s">
        <v>1384</v>
      </c>
      <c r="E196" s="303" t="s">
        <v>1384</v>
      </c>
      <c r="F196" s="303" t="s">
        <v>1384</v>
      </c>
      <c r="G196" s="303" t="s">
        <v>1384</v>
      </c>
      <c r="H196" s="285">
        <v>0.33333333333333331</v>
      </c>
      <c r="I196" s="589" t="s">
        <v>1384</v>
      </c>
      <c r="J196" s="589" t="s">
        <v>1384</v>
      </c>
      <c r="K196" s="589" t="s">
        <v>1384</v>
      </c>
      <c r="L196" s="304">
        <v>189</v>
      </c>
      <c r="M196" s="286" t="s">
        <v>1179</v>
      </c>
      <c r="N196" s="286"/>
      <c r="O196" s="1027" t="s">
        <v>792</v>
      </c>
      <c r="P196" s="1426" t="s">
        <v>878</v>
      </c>
    </row>
    <row r="197" spans="1:16" ht="15.75" customHeight="1">
      <c r="A197" s="282" t="s">
        <v>483</v>
      </c>
      <c r="B197" s="282" t="s">
        <v>516</v>
      </c>
      <c r="C197" s="589" t="s">
        <v>1471</v>
      </c>
      <c r="D197" s="282" t="s">
        <v>1384</v>
      </c>
      <c r="E197" s="287">
        <v>1</v>
      </c>
      <c r="F197" s="285">
        <v>1</v>
      </c>
      <c r="G197" s="285">
        <v>1</v>
      </c>
      <c r="H197" s="303" t="s">
        <v>1384</v>
      </c>
      <c r="I197" s="589" t="s">
        <v>1384</v>
      </c>
      <c r="J197" s="589">
        <v>1</v>
      </c>
      <c r="K197" s="589" t="s">
        <v>1384</v>
      </c>
      <c r="L197" s="304">
        <v>189</v>
      </c>
      <c r="M197" s="286" t="s">
        <v>882</v>
      </c>
      <c r="N197" s="286"/>
      <c r="O197" s="1027" t="s">
        <v>792</v>
      </c>
      <c r="P197" s="1426" t="s">
        <v>878</v>
      </c>
    </row>
    <row r="198" spans="1:16" ht="15.75" customHeight="1">
      <c r="A198" s="282" t="s">
        <v>1113</v>
      </c>
      <c r="B198" s="282" t="s">
        <v>1114</v>
      </c>
      <c r="C198" s="1422">
        <v>1</v>
      </c>
      <c r="D198" s="282" t="s">
        <v>1384</v>
      </c>
      <c r="E198" s="303" t="s">
        <v>1384</v>
      </c>
      <c r="F198" s="285">
        <v>1</v>
      </c>
      <c r="G198" s="285">
        <v>1</v>
      </c>
      <c r="H198" s="285">
        <v>1</v>
      </c>
      <c r="I198" s="589">
        <v>1</v>
      </c>
      <c r="J198" s="589">
        <v>1</v>
      </c>
      <c r="K198" s="589">
        <v>1</v>
      </c>
      <c r="L198" s="304">
        <v>189</v>
      </c>
      <c r="M198" s="286" t="s">
        <v>882</v>
      </c>
      <c r="N198" s="286"/>
      <c r="O198" s="1027" t="s">
        <v>792</v>
      </c>
      <c r="P198" s="1426" t="s">
        <v>878</v>
      </c>
    </row>
    <row r="199" spans="1:16" ht="15.75" customHeight="1">
      <c r="A199" s="282" t="s">
        <v>470</v>
      </c>
      <c r="B199" s="282" t="s">
        <v>1398</v>
      </c>
      <c r="C199" s="1423">
        <v>0</v>
      </c>
      <c r="D199" s="282" t="s">
        <v>1384</v>
      </c>
      <c r="E199" s="303" t="s">
        <v>1384</v>
      </c>
      <c r="F199" s="303" t="s">
        <v>1384</v>
      </c>
      <c r="G199" s="303" t="s">
        <v>1384</v>
      </c>
      <c r="H199" s="285">
        <v>1</v>
      </c>
      <c r="I199" s="589">
        <v>1</v>
      </c>
      <c r="J199" s="589">
        <v>1</v>
      </c>
      <c r="K199" s="589">
        <v>1</v>
      </c>
      <c r="L199" s="304">
        <v>189</v>
      </c>
      <c r="M199" s="286" t="s">
        <v>1181</v>
      </c>
      <c r="N199" s="286"/>
      <c r="O199" s="1027" t="s">
        <v>878</v>
      </c>
      <c r="P199" s="1426" t="s">
        <v>878</v>
      </c>
    </row>
    <row r="200" spans="1:16" ht="15.75" customHeight="1">
      <c r="A200" s="282" t="s">
        <v>488</v>
      </c>
      <c r="B200" s="282" t="s">
        <v>489</v>
      </c>
      <c r="C200" s="1422">
        <v>1</v>
      </c>
      <c r="D200" s="282" t="s">
        <v>1384</v>
      </c>
      <c r="E200" s="303" t="s">
        <v>1384</v>
      </c>
      <c r="F200" s="303" t="s">
        <v>1384</v>
      </c>
      <c r="G200" s="285">
        <v>1</v>
      </c>
      <c r="H200" s="285">
        <v>1</v>
      </c>
      <c r="I200" s="589">
        <v>1</v>
      </c>
      <c r="J200" s="589">
        <v>1</v>
      </c>
      <c r="K200" s="589">
        <v>1</v>
      </c>
      <c r="L200" s="304">
        <v>189</v>
      </c>
      <c r="M200" s="286" t="s">
        <v>1181</v>
      </c>
      <c r="N200" s="286"/>
      <c r="O200" s="1027" t="s">
        <v>792</v>
      </c>
      <c r="P200" s="1426" t="s">
        <v>878</v>
      </c>
    </row>
    <row r="201" spans="1:16" ht="15.75">
      <c r="A201" s="282" t="s">
        <v>127</v>
      </c>
      <c r="B201" s="282" t="s">
        <v>128</v>
      </c>
      <c r="C201" s="1422">
        <v>1</v>
      </c>
      <c r="D201" s="288">
        <v>0</v>
      </c>
      <c r="E201" s="287">
        <v>0.8</v>
      </c>
      <c r="F201" s="285">
        <v>1</v>
      </c>
      <c r="G201" s="303" t="s">
        <v>1384</v>
      </c>
      <c r="H201" s="285">
        <v>1</v>
      </c>
      <c r="I201" s="589">
        <v>1</v>
      </c>
      <c r="J201" s="589">
        <v>1</v>
      </c>
      <c r="K201" s="589">
        <v>1</v>
      </c>
      <c r="L201" s="304">
        <v>189</v>
      </c>
      <c r="M201" s="286" t="s">
        <v>1181</v>
      </c>
      <c r="N201" s="286"/>
      <c r="O201" s="1027" t="s">
        <v>792</v>
      </c>
      <c r="P201" s="1426" t="s">
        <v>878</v>
      </c>
    </row>
    <row r="202" spans="1:16" ht="15.75" customHeight="1">
      <c r="A202" s="282" t="s">
        <v>247</v>
      </c>
      <c r="B202" s="282" t="s">
        <v>248</v>
      </c>
      <c r="C202" s="589" t="s">
        <v>1471</v>
      </c>
      <c r="D202" s="282" t="s">
        <v>1384</v>
      </c>
      <c r="E202" s="287">
        <v>1</v>
      </c>
      <c r="F202" s="285">
        <v>1</v>
      </c>
      <c r="G202" s="303" t="s">
        <v>1384</v>
      </c>
      <c r="H202" s="284" t="s">
        <v>1384</v>
      </c>
      <c r="I202" s="589" t="s">
        <v>1384</v>
      </c>
      <c r="J202" s="589" t="s">
        <v>1384</v>
      </c>
      <c r="K202" s="589" t="s">
        <v>1384</v>
      </c>
      <c r="L202" s="305">
        <v>189</v>
      </c>
      <c r="M202" s="286" t="s">
        <v>882</v>
      </c>
      <c r="N202" s="286"/>
      <c r="O202" s="1027" t="s">
        <v>792</v>
      </c>
      <c r="P202" s="1426" t="s">
        <v>878</v>
      </c>
    </row>
    <row r="203" spans="1:16" ht="15.75">
      <c r="A203" s="282" t="s">
        <v>1115</v>
      </c>
      <c r="B203" s="282" t="s">
        <v>1116</v>
      </c>
      <c r="C203" s="589" t="s">
        <v>1471</v>
      </c>
      <c r="D203" s="287" t="s">
        <v>1385</v>
      </c>
      <c r="E203" s="303" t="s">
        <v>1385</v>
      </c>
      <c r="F203" s="303" t="s">
        <v>1385</v>
      </c>
      <c r="G203" s="284" t="s">
        <v>1385</v>
      </c>
      <c r="H203" s="284" t="s">
        <v>1385</v>
      </c>
      <c r="I203" s="284" t="s">
        <v>1385</v>
      </c>
      <c r="J203" s="589" t="s">
        <v>1385</v>
      </c>
      <c r="K203" s="589" t="s">
        <v>1385</v>
      </c>
      <c r="L203" s="304">
        <v>189</v>
      </c>
      <c r="M203" s="286" t="s">
        <v>1180</v>
      </c>
      <c r="N203" s="286"/>
      <c r="O203" s="1027" t="s">
        <v>792</v>
      </c>
      <c r="P203" s="1426" t="s">
        <v>878</v>
      </c>
    </row>
    <row r="204" spans="1:16" ht="15.75" customHeight="1">
      <c r="A204" s="282" t="s">
        <v>1058</v>
      </c>
      <c r="B204" s="282" t="s">
        <v>517</v>
      </c>
      <c r="C204" s="1422">
        <v>1</v>
      </c>
      <c r="D204" s="282" t="s">
        <v>1384</v>
      </c>
      <c r="E204" s="287">
        <v>0.7</v>
      </c>
      <c r="F204" s="285">
        <v>1</v>
      </c>
      <c r="G204" s="285">
        <v>0.875</v>
      </c>
      <c r="H204" s="285">
        <v>1</v>
      </c>
      <c r="I204" s="589">
        <v>1</v>
      </c>
      <c r="J204" s="589">
        <v>1</v>
      </c>
      <c r="K204" s="589">
        <v>0.75</v>
      </c>
      <c r="L204" s="304">
        <v>189</v>
      </c>
      <c r="M204" s="286" t="s">
        <v>1181</v>
      </c>
      <c r="N204" s="286"/>
      <c r="O204" s="1027" t="s">
        <v>792</v>
      </c>
      <c r="P204" s="1425" t="s">
        <v>878</v>
      </c>
    </row>
    <row r="205" spans="1:16" ht="15.75" customHeight="1">
      <c r="A205" s="282" t="s">
        <v>502</v>
      </c>
      <c r="B205" s="282" t="s">
        <v>31</v>
      </c>
      <c r="C205" s="283" t="s">
        <v>1386</v>
      </c>
      <c r="D205" s="287" t="s">
        <v>1385</v>
      </c>
      <c r="E205" s="303" t="s">
        <v>1385</v>
      </c>
      <c r="F205" s="303" t="s">
        <v>1385</v>
      </c>
      <c r="G205" s="284" t="s">
        <v>1385</v>
      </c>
      <c r="H205" s="284" t="s">
        <v>1385</v>
      </c>
      <c r="I205" s="284" t="s">
        <v>1385</v>
      </c>
      <c r="J205" s="589" t="s">
        <v>1385</v>
      </c>
      <c r="K205" s="589" t="s">
        <v>1385</v>
      </c>
      <c r="L205" s="304">
        <v>112</v>
      </c>
      <c r="M205" s="286" t="s">
        <v>1180</v>
      </c>
      <c r="N205" s="286">
        <v>2</v>
      </c>
      <c r="O205" s="1027" t="s">
        <v>792</v>
      </c>
      <c r="P205" s="1426" t="s">
        <v>1389</v>
      </c>
    </row>
    <row r="206" spans="1:16" ht="15.75" customHeight="1">
      <c r="A206" s="282" t="s">
        <v>1056</v>
      </c>
      <c r="B206" s="282" t="s">
        <v>1057</v>
      </c>
      <c r="C206" s="283" t="s">
        <v>1386</v>
      </c>
      <c r="D206" s="287" t="s">
        <v>1385</v>
      </c>
      <c r="E206" s="303" t="s">
        <v>1385</v>
      </c>
      <c r="F206" s="303" t="s">
        <v>1385</v>
      </c>
      <c r="G206" s="284" t="s">
        <v>1385</v>
      </c>
      <c r="H206" s="284" t="s">
        <v>1385</v>
      </c>
      <c r="I206" s="284" t="s">
        <v>1385</v>
      </c>
      <c r="J206" s="589" t="s">
        <v>1385</v>
      </c>
      <c r="K206" s="589" t="s">
        <v>1385</v>
      </c>
      <c r="L206" s="304">
        <v>112</v>
      </c>
      <c r="M206" s="286" t="s">
        <v>1180</v>
      </c>
      <c r="N206" s="286">
        <v>2</v>
      </c>
      <c r="O206" s="1027" t="s">
        <v>792</v>
      </c>
      <c r="P206" s="1426" t="s">
        <v>1389</v>
      </c>
    </row>
    <row r="207" spans="1:16" ht="15.75" customHeight="1">
      <c r="A207" s="282" t="s">
        <v>24</v>
      </c>
      <c r="B207" s="282" t="s">
        <v>25</v>
      </c>
      <c r="C207" s="283" t="s">
        <v>1386</v>
      </c>
      <c r="D207" s="287" t="s">
        <v>1385</v>
      </c>
      <c r="E207" s="303" t="s">
        <v>1385</v>
      </c>
      <c r="F207" s="303" t="s">
        <v>1385</v>
      </c>
      <c r="G207" s="284" t="s">
        <v>1385</v>
      </c>
      <c r="H207" s="284" t="s">
        <v>1385</v>
      </c>
      <c r="I207" s="284" t="s">
        <v>1385</v>
      </c>
      <c r="J207" s="589" t="s">
        <v>1385</v>
      </c>
      <c r="K207" s="589" t="s">
        <v>1385</v>
      </c>
      <c r="L207" s="305">
        <v>112</v>
      </c>
      <c r="M207" s="286" t="s">
        <v>1180</v>
      </c>
      <c r="N207" s="286">
        <v>2</v>
      </c>
      <c r="O207" s="1027" t="s">
        <v>792</v>
      </c>
      <c r="P207" s="1426" t="s">
        <v>1389</v>
      </c>
    </row>
    <row r="208" spans="1:16" ht="15.75" customHeight="1">
      <c r="A208" s="282" t="s">
        <v>1134</v>
      </c>
      <c r="B208" s="282" t="s">
        <v>1135</v>
      </c>
      <c r="C208" s="283" t="s">
        <v>1386</v>
      </c>
      <c r="D208" s="282" t="s">
        <v>1384</v>
      </c>
      <c r="E208" s="287">
        <v>1</v>
      </c>
      <c r="F208" s="283" t="s">
        <v>1386</v>
      </c>
      <c r="G208" s="283" t="s">
        <v>1386</v>
      </c>
      <c r="H208" s="283" t="s">
        <v>1386</v>
      </c>
      <c r="I208" s="283" t="s">
        <v>1386</v>
      </c>
      <c r="J208" s="589" t="s">
        <v>1386</v>
      </c>
      <c r="K208" s="1024" t="s">
        <v>1386</v>
      </c>
      <c r="L208" s="304">
        <v>112</v>
      </c>
      <c r="M208" s="286" t="s">
        <v>882</v>
      </c>
      <c r="N208" s="286">
        <v>2</v>
      </c>
      <c r="O208" s="1027" t="s">
        <v>792</v>
      </c>
      <c r="P208" s="1426" t="s">
        <v>1389</v>
      </c>
    </row>
    <row r="209" spans="1:16" ht="15.75" customHeight="1">
      <c r="A209" s="282" t="s">
        <v>452</v>
      </c>
      <c r="B209" s="282" t="s">
        <v>453</v>
      </c>
      <c r="C209" s="1422">
        <v>1</v>
      </c>
      <c r="D209" s="282" t="s">
        <v>1384</v>
      </c>
      <c r="E209" s="287">
        <v>0.95454545454545459</v>
      </c>
      <c r="F209" s="285">
        <v>1</v>
      </c>
      <c r="G209" s="303" t="s">
        <v>1384</v>
      </c>
      <c r="H209" s="285">
        <v>1</v>
      </c>
      <c r="I209" s="589">
        <v>0.94736842105263153</v>
      </c>
      <c r="J209" s="589">
        <v>1</v>
      </c>
      <c r="K209" s="589">
        <v>0.92307692307692313</v>
      </c>
      <c r="L209" s="304">
        <v>189</v>
      </c>
      <c r="M209" s="286" t="s">
        <v>1182</v>
      </c>
      <c r="N209" s="286"/>
      <c r="O209" s="1027" t="s">
        <v>792</v>
      </c>
      <c r="P209" s="1425" t="s">
        <v>878</v>
      </c>
    </row>
    <row r="210" spans="1:16" ht="15.75" customHeight="1">
      <c r="A210" s="282" t="s">
        <v>71</v>
      </c>
      <c r="B210" s="282" t="s">
        <v>72</v>
      </c>
      <c r="C210" s="589" t="s">
        <v>1471</v>
      </c>
      <c r="D210" s="282" t="s">
        <v>1384</v>
      </c>
      <c r="E210" s="287">
        <v>1</v>
      </c>
      <c r="F210" s="285">
        <v>0.88888888888888884</v>
      </c>
      <c r="G210" s="303" t="s">
        <v>1384</v>
      </c>
      <c r="H210" s="284" t="s">
        <v>1384</v>
      </c>
      <c r="I210" s="589" t="s">
        <v>1384</v>
      </c>
      <c r="J210" s="589">
        <v>1</v>
      </c>
      <c r="K210" s="589">
        <v>0.83333333333333337</v>
      </c>
      <c r="L210" s="304">
        <v>189</v>
      </c>
      <c r="M210" s="286" t="s">
        <v>1181</v>
      </c>
      <c r="N210" s="286"/>
      <c r="O210" s="1027" t="s">
        <v>792</v>
      </c>
      <c r="P210" s="1426" t="s">
        <v>878</v>
      </c>
    </row>
    <row r="211" spans="1:16" ht="15.75" customHeight="1">
      <c r="A211" s="282" t="s">
        <v>34</v>
      </c>
      <c r="B211" s="282" t="s">
        <v>35</v>
      </c>
      <c r="C211" s="1422">
        <v>1</v>
      </c>
      <c r="D211" s="288">
        <v>0.4375</v>
      </c>
      <c r="E211" s="287">
        <v>0.8</v>
      </c>
      <c r="F211" s="285">
        <v>1</v>
      </c>
      <c r="G211" s="303" t="s">
        <v>1384</v>
      </c>
      <c r="H211" s="285">
        <v>1</v>
      </c>
      <c r="I211" s="589" t="s">
        <v>1384</v>
      </c>
      <c r="J211" s="589">
        <v>1</v>
      </c>
      <c r="K211" s="589">
        <v>1</v>
      </c>
      <c r="L211" s="304">
        <v>189</v>
      </c>
      <c r="M211" s="286" t="s">
        <v>1182</v>
      </c>
      <c r="N211" s="286"/>
      <c r="O211" s="1027" t="s">
        <v>792</v>
      </c>
      <c r="P211" s="1426" t="s">
        <v>878</v>
      </c>
    </row>
    <row r="212" spans="1:16" ht="15.75" customHeight="1">
      <c r="A212" s="282" t="s">
        <v>183</v>
      </c>
      <c r="B212" s="282" t="s">
        <v>184</v>
      </c>
      <c r="C212" s="589">
        <v>0.8</v>
      </c>
      <c r="D212" s="282" t="s">
        <v>1384</v>
      </c>
      <c r="E212" s="287">
        <v>0.375</v>
      </c>
      <c r="F212" s="285">
        <v>1</v>
      </c>
      <c r="G212" s="285">
        <v>0.3888888888888889</v>
      </c>
      <c r="H212" s="285">
        <v>0.94444444444444442</v>
      </c>
      <c r="I212" s="589">
        <v>1</v>
      </c>
      <c r="J212" s="589">
        <v>1</v>
      </c>
      <c r="K212" s="589">
        <v>0.85</v>
      </c>
      <c r="L212" s="304">
        <v>189</v>
      </c>
      <c r="M212" s="286" t="s">
        <v>1182</v>
      </c>
      <c r="N212" s="286"/>
      <c r="O212" s="1027" t="s">
        <v>878</v>
      </c>
      <c r="P212" s="1426" t="s">
        <v>878</v>
      </c>
    </row>
    <row r="213" spans="1:16" ht="15.75" customHeight="1">
      <c r="A213" s="282" t="s">
        <v>410</v>
      </c>
      <c r="B213" s="282" t="s">
        <v>411</v>
      </c>
      <c r="C213" s="1422">
        <v>1</v>
      </c>
      <c r="D213" s="288">
        <v>0.7142857142857143</v>
      </c>
      <c r="E213" s="287">
        <v>1</v>
      </c>
      <c r="F213" s="303" t="s">
        <v>1384</v>
      </c>
      <c r="G213" s="303" t="s">
        <v>1384</v>
      </c>
      <c r="H213" s="285">
        <v>1</v>
      </c>
      <c r="I213" s="589">
        <v>1</v>
      </c>
      <c r="J213" s="589">
        <v>0.5</v>
      </c>
      <c r="K213" s="589">
        <v>1</v>
      </c>
      <c r="L213" s="304">
        <v>189</v>
      </c>
      <c r="M213" s="286" t="s">
        <v>1181</v>
      </c>
      <c r="N213" s="286"/>
      <c r="O213" s="1027" t="s">
        <v>792</v>
      </c>
      <c r="P213" s="1426" t="s">
        <v>878</v>
      </c>
    </row>
    <row r="214" spans="1:16" ht="15.75" customHeight="1">
      <c r="A214" s="282" t="s">
        <v>438</v>
      </c>
      <c r="B214" s="282" t="s">
        <v>1166</v>
      </c>
      <c r="C214" s="1422">
        <v>1</v>
      </c>
      <c r="D214" s="282" t="s">
        <v>1384</v>
      </c>
      <c r="E214" s="287">
        <v>0.5625</v>
      </c>
      <c r="F214" s="285">
        <v>1</v>
      </c>
      <c r="G214" s="285">
        <v>1</v>
      </c>
      <c r="H214" s="285">
        <v>1</v>
      </c>
      <c r="I214" s="589">
        <v>1</v>
      </c>
      <c r="J214" s="589">
        <v>1</v>
      </c>
      <c r="K214" s="589">
        <v>1</v>
      </c>
      <c r="L214" s="304">
        <v>189</v>
      </c>
      <c r="M214" s="286" t="s">
        <v>1182</v>
      </c>
      <c r="N214" s="286"/>
      <c r="O214" s="1027" t="s">
        <v>792</v>
      </c>
      <c r="P214" s="1425" t="s">
        <v>878</v>
      </c>
    </row>
    <row r="215" spans="1:16" ht="15.75">
      <c r="A215" s="282" t="s">
        <v>294</v>
      </c>
      <c r="B215" s="282" t="s">
        <v>295</v>
      </c>
      <c r="C215" s="589" t="s">
        <v>1471</v>
      </c>
      <c r="D215" s="287" t="s">
        <v>1385</v>
      </c>
      <c r="E215" s="303" t="s">
        <v>1385</v>
      </c>
      <c r="F215" s="303" t="s">
        <v>1385</v>
      </c>
      <c r="G215" s="284" t="s">
        <v>1385</v>
      </c>
      <c r="H215" s="284" t="s">
        <v>1385</v>
      </c>
      <c r="I215" s="284" t="s">
        <v>1385</v>
      </c>
      <c r="J215" s="589" t="s">
        <v>1385</v>
      </c>
      <c r="K215" s="589" t="s">
        <v>1385</v>
      </c>
      <c r="L215" s="305">
        <v>189</v>
      </c>
      <c r="M215" s="286" t="s">
        <v>1180</v>
      </c>
      <c r="N215" s="286"/>
      <c r="O215" s="1027" t="s">
        <v>792</v>
      </c>
      <c r="P215" s="1426" t="s">
        <v>878</v>
      </c>
    </row>
    <row r="216" spans="1:16" ht="15.75" customHeight="1">
      <c r="A216" s="282" t="s">
        <v>26</v>
      </c>
      <c r="B216" s="282" t="s">
        <v>27</v>
      </c>
      <c r="C216" s="589" t="s">
        <v>1471</v>
      </c>
      <c r="D216" s="282" t="s">
        <v>1384</v>
      </c>
      <c r="E216" s="287">
        <v>0.83333333333333337</v>
      </c>
      <c r="F216" s="285">
        <v>0.90909090909090906</v>
      </c>
      <c r="G216" s="285">
        <v>0.5</v>
      </c>
      <c r="H216" s="303" t="s">
        <v>1384</v>
      </c>
      <c r="I216" s="589" t="s">
        <v>1384</v>
      </c>
      <c r="J216" s="589">
        <v>0.89473684210526316</v>
      </c>
      <c r="K216" s="589" t="s">
        <v>1384</v>
      </c>
      <c r="L216" s="304">
        <v>189</v>
      </c>
      <c r="M216" s="286" t="s">
        <v>1181</v>
      </c>
      <c r="N216" s="286"/>
      <c r="O216" s="1027" t="s">
        <v>792</v>
      </c>
      <c r="P216" s="1425" t="s">
        <v>878</v>
      </c>
    </row>
    <row r="217" spans="1:16" ht="15.75" customHeight="1">
      <c r="A217" s="282" t="s">
        <v>1049</v>
      </c>
      <c r="B217" s="282" t="s">
        <v>1050</v>
      </c>
      <c r="C217" s="589">
        <v>0.9</v>
      </c>
      <c r="D217" s="282" t="s">
        <v>1384</v>
      </c>
      <c r="E217" s="287">
        <v>0.66666666666666663</v>
      </c>
      <c r="F217" s="285">
        <v>1</v>
      </c>
      <c r="G217" s="285">
        <v>1</v>
      </c>
      <c r="H217" s="285">
        <v>1</v>
      </c>
      <c r="I217" s="589">
        <v>1</v>
      </c>
      <c r="J217" s="589">
        <v>1</v>
      </c>
      <c r="K217" s="589">
        <v>1</v>
      </c>
      <c r="L217" s="304">
        <v>189</v>
      </c>
      <c r="M217" s="286" t="s">
        <v>1181</v>
      </c>
      <c r="N217" s="286"/>
      <c r="O217" s="1027" t="s">
        <v>878</v>
      </c>
      <c r="P217" s="1425" t="s">
        <v>878</v>
      </c>
    </row>
    <row r="218" spans="1:16" ht="15.75" customHeight="1">
      <c r="A218" s="282" t="s">
        <v>1107</v>
      </c>
      <c r="B218" s="282" t="s">
        <v>1108</v>
      </c>
      <c r="C218" s="1422">
        <v>1</v>
      </c>
      <c r="D218" s="282" t="s">
        <v>1384</v>
      </c>
      <c r="E218" s="287">
        <v>1</v>
      </c>
      <c r="F218" s="285">
        <v>1</v>
      </c>
      <c r="G218" s="303" t="s">
        <v>1384</v>
      </c>
      <c r="H218" s="303" t="s">
        <v>1384</v>
      </c>
      <c r="I218" s="589" t="s">
        <v>1384</v>
      </c>
      <c r="J218" s="589" t="s">
        <v>1384</v>
      </c>
      <c r="K218" s="589" t="s">
        <v>1384</v>
      </c>
      <c r="L218" s="304">
        <v>189</v>
      </c>
      <c r="M218" s="286" t="s">
        <v>1181</v>
      </c>
      <c r="N218" s="286"/>
      <c r="O218" s="1027" t="s">
        <v>792</v>
      </c>
      <c r="P218" s="1426" t="s">
        <v>878</v>
      </c>
    </row>
    <row r="219" spans="1:16" ht="15.75" customHeight="1">
      <c r="A219" s="282" t="s">
        <v>1136</v>
      </c>
      <c r="B219" s="282" t="s">
        <v>1137</v>
      </c>
      <c r="C219" s="1422">
        <v>1</v>
      </c>
      <c r="D219" s="288">
        <v>0.125</v>
      </c>
      <c r="E219" s="287">
        <v>0</v>
      </c>
      <c r="F219" s="285">
        <v>1</v>
      </c>
      <c r="G219" s="285">
        <v>1</v>
      </c>
      <c r="H219" s="285">
        <v>1</v>
      </c>
      <c r="I219" s="589">
        <v>1</v>
      </c>
      <c r="J219" s="589">
        <v>1</v>
      </c>
      <c r="K219" s="589">
        <v>1</v>
      </c>
      <c r="L219" s="304">
        <v>189</v>
      </c>
      <c r="M219" s="286" t="s">
        <v>1181</v>
      </c>
      <c r="N219" s="286"/>
      <c r="O219" s="1027" t="s">
        <v>792</v>
      </c>
      <c r="P219" s="1425" t="s">
        <v>878</v>
      </c>
    </row>
    <row r="220" spans="1:16" ht="15.75" customHeight="1">
      <c r="A220" s="282" t="s">
        <v>169</v>
      </c>
      <c r="B220" s="282" t="s">
        <v>170</v>
      </c>
      <c r="C220" s="589" t="s">
        <v>1471</v>
      </c>
      <c r="D220" s="282" t="s">
        <v>1384</v>
      </c>
      <c r="E220" s="287">
        <v>1</v>
      </c>
      <c r="F220" s="285">
        <v>1</v>
      </c>
      <c r="G220" s="303" t="s">
        <v>1384</v>
      </c>
      <c r="H220" s="284" t="s">
        <v>1384</v>
      </c>
      <c r="I220" s="589" t="s">
        <v>1384</v>
      </c>
      <c r="J220" s="589" t="s">
        <v>1384</v>
      </c>
      <c r="K220" s="589" t="s">
        <v>1384</v>
      </c>
      <c r="L220" s="305">
        <v>189</v>
      </c>
      <c r="M220" s="286" t="s">
        <v>1179</v>
      </c>
      <c r="N220" s="286"/>
      <c r="O220" s="1027" t="s">
        <v>792</v>
      </c>
      <c r="P220" s="1426" t="s">
        <v>878</v>
      </c>
    </row>
    <row r="221" spans="1:16" ht="15.75" customHeight="1">
      <c r="A221" s="282" t="s">
        <v>265</v>
      </c>
      <c r="B221" s="282" t="s">
        <v>377</v>
      </c>
      <c r="C221" s="1422">
        <v>1</v>
      </c>
      <c r="D221" s="282" t="s">
        <v>1384</v>
      </c>
      <c r="E221" s="287">
        <v>1</v>
      </c>
      <c r="F221" s="303" t="s">
        <v>1384</v>
      </c>
      <c r="G221" s="285">
        <v>1</v>
      </c>
      <c r="H221" s="284" t="s">
        <v>1384</v>
      </c>
      <c r="I221" s="589" t="s">
        <v>1384</v>
      </c>
      <c r="J221" s="589">
        <v>1</v>
      </c>
      <c r="K221" s="589">
        <v>1</v>
      </c>
      <c r="L221" s="304">
        <v>189</v>
      </c>
      <c r="M221" s="286" t="s">
        <v>1181</v>
      </c>
      <c r="N221" s="286"/>
      <c r="O221" s="1027" t="s">
        <v>792</v>
      </c>
      <c r="P221" s="1426" t="s">
        <v>878</v>
      </c>
    </row>
    <row r="222" spans="1:16" ht="15.75" customHeight="1">
      <c r="A222" s="282" t="s">
        <v>13</v>
      </c>
      <c r="B222" s="282" t="s">
        <v>1209</v>
      </c>
      <c r="C222" s="589">
        <v>0.6</v>
      </c>
      <c r="D222" s="282" t="s">
        <v>1384</v>
      </c>
      <c r="E222" s="287">
        <v>0.55555555555555558</v>
      </c>
      <c r="F222" s="285">
        <v>1</v>
      </c>
      <c r="G222" s="285">
        <v>1</v>
      </c>
      <c r="H222" s="285">
        <v>1</v>
      </c>
      <c r="I222" s="589">
        <v>1</v>
      </c>
      <c r="J222" s="589">
        <v>1</v>
      </c>
      <c r="K222" s="589">
        <v>1</v>
      </c>
      <c r="L222" s="304">
        <v>189</v>
      </c>
      <c r="M222" s="286" t="s">
        <v>1181</v>
      </c>
      <c r="N222" s="286"/>
      <c r="O222" s="1027" t="s">
        <v>878</v>
      </c>
      <c r="P222" s="1427" t="s">
        <v>878</v>
      </c>
    </row>
    <row r="223" spans="1:16" ht="15.75" customHeight="1">
      <c r="A223" s="282" t="s">
        <v>230</v>
      </c>
      <c r="B223" s="282" t="s">
        <v>477</v>
      </c>
      <c r="C223" s="589">
        <v>0.96</v>
      </c>
      <c r="D223" s="282" t="s">
        <v>1384</v>
      </c>
      <c r="E223" s="287">
        <v>0.90476190476190477</v>
      </c>
      <c r="F223" s="285">
        <v>1</v>
      </c>
      <c r="G223" s="303" t="s">
        <v>1384</v>
      </c>
      <c r="H223" s="285">
        <v>1</v>
      </c>
      <c r="I223" s="589">
        <v>0.75</v>
      </c>
      <c r="J223" s="589">
        <v>0.79069767441860461</v>
      </c>
      <c r="K223" s="589">
        <v>0.96</v>
      </c>
      <c r="L223" s="304">
        <v>101</v>
      </c>
      <c r="M223" s="286" t="s">
        <v>1182</v>
      </c>
      <c r="N223" s="286"/>
      <c r="O223" s="1027" t="s">
        <v>878</v>
      </c>
      <c r="P223" s="1425" t="s">
        <v>878</v>
      </c>
    </row>
    <row r="224" spans="1:16" ht="15.75" customHeight="1">
      <c r="A224" s="282" t="s">
        <v>64</v>
      </c>
      <c r="B224" s="282" t="s">
        <v>65</v>
      </c>
      <c r="C224" s="589" t="s">
        <v>1471</v>
      </c>
      <c r="D224" s="287" t="s">
        <v>1385</v>
      </c>
      <c r="E224" s="303" t="s">
        <v>1385</v>
      </c>
      <c r="F224" s="303" t="s">
        <v>1385</v>
      </c>
      <c r="G224" s="284" t="s">
        <v>1385</v>
      </c>
      <c r="H224" s="284" t="s">
        <v>1385</v>
      </c>
      <c r="I224" s="284" t="s">
        <v>1385</v>
      </c>
      <c r="J224" s="589" t="s">
        <v>1385</v>
      </c>
      <c r="K224" s="589" t="s">
        <v>1385</v>
      </c>
      <c r="L224" s="304">
        <v>101</v>
      </c>
      <c r="M224" s="286" t="s">
        <v>1180</v>
      </c>
      <c r="N224" s="286">
        <v>6</v>
      </c>
      <c r="O224" s="1027" t="s">
        <v>792</v>
      </c>
      <c r="P224" s="1426" t="s">
        <v>3423</v>
      </c>
    </row>
    <row r="225" spans="1:16" ht="15.75" customHeight="1">
      <c r="A225" s="282" t="s">
        <v>380</v>
      </c>
      <c r="B225" s="282" t="s">
        <v>381</v>
      </c>
      <c r="C225" s="589" t="s">
        <v>1471</v>
      </c>
      <c r="D225" s="287" t="s">
        <v>1385</v>
      </c>
      <c r="E225" s="303" t="s">
        <v>1385</v>
      </c>
      <c r="F225" s="303" t="s">
        <v>1385</v>
      </c>
      <c r="G225" s="284" t="s">
        <v>1385</v>
      </c>
      <c r="H225" s="284" t="s">
        <v>1385</v>
      </c>
      <c r="I225" s="284" t="s">
        <v>1385</v>
      </c>
      <c r="J225" s="589" t="s">
        <v>1385</v>
      </c>
      <c r="K225" s="589" t="s">
        <v>1385</v>
      </c>
      <c r="L225" s="304">
        <v>101</v>
      </c>
      <c r="M225" s="286" t="s">
        <v>1180</v>
      </c>
      <c r="N225" s="286">
        <v>1</v>
      </c>
      <c r="O225" s="1027" t="s">
        <v>792</v>
      </c>
      <c r="P225" s="1426" t="s">
        <v>1177</v>
      </c>
    </row>
    <row r="226" spans="1:16" ht="15.75" customHeight="1">
      <c r="A226" s="282" t="s">
        <v>45</v>
      </c>
      <c r="B226" s="282" t="s">
        <v>46</v>
      </c>
      <c r="C226" s="589" t="s">
        <v>1471</v>
      </c>
      <c r="D226" s="282" t="s">
        <v>1384</v>
      </c>
      <c r="E226" s="303" t="s">
        <v>1384</v>
      </c>
      <c r="F226" s="303" t="s">
        <v>1384</v>
      </c>
      <c r="G226" s="303" t="s">
        <v>1384</v>
      </c>
      <c r="H226" s="285">
        <v>1</v>
      </c>
      <c r="I226" s="589" t="s">
        <v>1384</v>
      </c>
      <c r="J226" s="589" t="s">
        <v>1384</v>
      </c>
      <c r="K226" s="589" t="s">
        <v>1384</v>
      </c>
      <c r="L226" s="304">
        <v>101</v>
      </c>
      <c r="M226" s="286" t="s">
        <v>882</v>
      </c>
      <c r="N226" s="286"/>
      <c r="O226" s="1027" t="s">
        <v>792</v>
      </c>
      <c r="P226" s="1426" t="s">
        <v>878</v>
      </c>
    </row>
    <row r="227" spans="1:16" ht="15.75" customHeight="1">
      <c r="A227" s="282" t="s">
        <v>1170</v>
      </c>
      <c r="B227" s="282" t="s">
        <v>1171</v>
      </c>
      <c r="C227" s="589" t="s">
        <v>1471</v>
      </c>
      <c r="D227" s="282" t="s">
        <v>1384</v>
      </c>
      <c r="E227" s="303" t="s">
        <v>1384</v>
      </c>
      <c r="F227" s="303" t="s">
        <v>1384</v>
      </c>
      <c r="G227" s="303" t="s">
        <v>1384</v>
      </c>
      <c r="H227" s="285">
        <v>1</v>
      </c>
      <c r="I227" s="589" t="s">
        <v>1384</v>
      </c>
      <c r="J227" s="589" t="s">
        <v>1384</v>
      </c>
      <c r="K227" s="589" t="s">
        <v>1384</v>
      </c>
      <c r="L227" s="304">
        <v>101</v>
      </c>
      <c r="M227" s="286" t="s">
        <v>882</v>
      </c>
      <c r="N227" s="286"/>
      <c r="O227" s="1027" t="s">
        <v>792</v>
      </c>
      <c r="P227" s="1426" t="s">
        <v>878</v>
      </c>
    </row>
    <row r="228" spans="1:16" ht="15.75" customHeight="1">
      <c r="A228" s="282" t="s">
        <v>1168</v>
      </c>
      <c r="B228" s="282" t="s">
        <v>1169</v>
      </c>
      <c r="C228" s="589" t="s">
        <v>1471</v>
      </c>
      <c r="D228" s="282" t="s">
        <v>1384</v>
      </c>
      <c r="E228" s="303" t="s">
        <v>1384</v>
      </c>
      <c r="F228" s="303" t="s">
        <v>1384</v>
      </c>
      <c r="G228" s="303" t="s">
        <v>1384</v>
      </c>
      <c r="H228" s="303" t="s">
        <v>1384</v>
      </c>
      <c r="I228" s="589" t="s">
        <v>1384</v>
      </c>
      <c r="J228" s="589" t="s">
        <v>1384</v>
      </c>
      <c r="K228" s="589" t="s">
        <v>1384</v>
      </c>
      <c r="L228" s="304">
        <v>101</v>
      </c>
      <c r="M228" s="286" t="s">
        <v>1181</v>
      </c>
      <c r="N228" s="286"/>
      <c r="O228" s="1027" t="s">
        <v>792</v>
      </c>
      <c r="P228" s="1426" t="s">
        <v>878</v>
      </c>
    </row>
    <row r="229" spans="1:16" ht="15.75" customHeight="1">
      <c r="A229" s="282" t="s">
        <v>235</v>
      </c>
      <c r="B229" s="282" t="s">
        <v>236</v>
      </c>
      <c r="C229" s="1422">
        <v>1</v>
      </c>
      <c r="D229" s="282" t="s">
        <v>1384</v>
      </c>
      <c r="E229" s="287">
        <v>0</v>
      </c>
      <c r="F229" s="285">
        <v>1</v>
      </c>
      <c r="G229" s="303" t="s">
        <v>1384</v>
      </c>
      <c r="H229" s="284" t="s">
        <v>1384</v>
      </c>
      <c r="I229" s="589" t="s">
        <v>1384</v>
      </c>
      <c r="J229" s="589" t="s">
        <v>1384</v>
      </c>
      <c r="K229" s="589" t="s">
        <v>1384</v>
      </c>
      <c r="L229" s="304">
        <v>101</v>
      </c>
      <c r="M229" s="286" t="s">
        <v>1182</v>
      </c>
      <c r="N229" s="286"/>
      <c r="O229" s="1027" t="s">
        <v>792</v>
      </c>
      <c r="P229" s="1425" t="s">
        <v>878</v>
      </c>
    </row>
    <row r="230" spans="1:16" ht="15.75" customHeight="1">
      <c r="A230" s="282" t="s">
        <v>368</v>
      </c>
      <c r="B230" s="282" t="s">
        <v>369</v>
      </c>
      <c r="C230" s="589" t="s">
        <v>1471</v>
      </c>
      <c r="D230" s="282" t="s">
        <v>1384</v>
      </c>
      <c r="E230" s="303" t="s">
        <v>1384</v>
      </c>
      <c r="F230" s="303" t="s">
        <v>1384</v>
      </c>
      <c r="G230" s="303" t="s">
        <v>1384</v>
      </c>
      <c r="H230" s="285">
        <v>1</v>
      </c>
      <c r="I230" s="589" t="s">
        <v>1384</v>
      </c>
      <c r="J230" s="589" t="s">
        <v>1384</v>
      </c>
      <c r="K230" s="589" t="s">
        <v>1384</v>
      </c>
      <c r="L230" s="304">
        <v>101</v>
      </c>
      <c r="M230" s="286" t="s">
        <v>882</v>
      </c>
      <c r="N230" s="286"/>
      <c r="O230" s="1027" t="s">
        <v>792</v>
      </c>
      <c r="P230" s="1426" t="s">
        <v>878</v>
      </c>
    </row>
    <row r="231" spans="1:16" ht="15.75" customHeight="1">
      <c r="A231" s="282" t="s">
        <v>241</v>
      </c>
      <c r="B231" s="282" t="s">
        <v>242</v>
      </c>
      <c r="C231" s="589" t="s">
        <v>1471</v>
      </c>
      <c r="D231" s="282" t="s">
        <v>1384</v>
      </c>
      <c r="E231" s="303" t="s">
        <v>1384</v>
      </c>
      <c r="F231" s="303" t="s">
        <v>1384</v>
      </c>
      <c r="G231" s="303" t="s">
        <v>1384</v>
      </c>
      <c r="H231" s="285">
        <v>1</v>
      </c>
      <c r="I231" s="589" t="s">
        <v>1384</v>
      </c>
      <c r="J231" s="589" t="s">
        <v>1384</v>
      </c>
      <c r="K231" s="589">
        <v>0.66666666666666663</v>
      </c>
      <c r="L231" s="304">
        <v>101</v>
      </c>
      <c r="M231" s="286" t="s">
        <v>1181</v>
      </c>
      <c r="N231" s="286"/>
      <c r="O231" s="1027" t="s">
        <v>792</v>
      </c>
      <c r="P231" s="1428" t="s">
        <v>878</v>
      </c>
    </row>
    <row r="232" spans="1:16" ht="15.75" customHeight="1">
      <c r="A232" s="282" t="s">
        <v>175</v>
      </c>
      <c r="B232" s="282" t="s">
        <v>1184</v>
      </c>
      <c r="C232" s="1422">
        <v>1</v>
      </c>
      <c r="D232" s="282" t="s">
        <v>1384</v>
      </c>
      <c r="E232" s="303" t="s">
        <v>1384</v>
      </c>
      <c r="F232" s="303" t="s">
        <v>1384</v>
      </c>
      <c r="G232" s="303" t="s">
        <v>1384</v>
      </c>
      <c r="H232" s="285">
        <v>1</v>
      </c>
      <c r="I232" s="589" t="s">
        <v>1384</v>
      </c>
      <c r="J232" s="589" t="s">
        <v>1384</v>
      </c>
      <c r="K232" s="589">
        <v>1</v>
      </c>
      <c r="L232" s="304">
        <v>101</v>
      </c>
      <c r="M232" s="286" t="s">
        <v>1181</v>
      </c>
      <c r="N232" s="286"/>
      <c r="O232" s="1027" t="s">
        <v>792</v>
      </c>
      <c r="P232" s="1426" t="s">
        <v>878</v>
      </c>
    </row>
    <row r="233" spans="1:16" ht="15.75" customHeight="1">
      <c r="A233" s="282" t="s">
        <v>401</v>
      </c>
      <c r="B233" s="282" t="s">
        <v>402</v>
      </c>
      <c r="C233" s="589" t="s">
        <v>1471</v>
      </c>
      <c r="D233" s="282" t="s">
        <v>1384</v>
      </c>
      <c r="E233" s="303" t="s">
        <v>1384</v>
      </c>
      <c r="F233" s="303" t="s">
        <v>1384</v>
      </c>
      <c r="G233" s="303" t="s">
        <v>1384</v>
      </c>
      <c r="H233" s="285">
        <v>1</v>
      </c>
      <c r="I233" s="589" t="s">
        <v>1384</v>
      </c>
      <c r="J233" s="589" t="s">
        <v>1384</v>
      </c>
      <c r="K233" s="589" t="s">
        <v>1384</v>
      </c>
      <c r="L233" s="304">
        <v>101</v>
      </c>
      <c r="M233" s="286" t="s">
        <v>1179</v>
      </c>
      <c r="N233" s="286"/>
      <c r="O233" s="1027" t="s">
        <v>792</v>
      </c>
      <c r="P233" s="1426" t="s">
        <v>878</v>
      </c>
    </row>
    <row r="234" spans="1:16" ht="15.75" customHeight="1">
      <c r="A234" s="1021" t="s">
        <v>250</v>
      </c>
      <c r="B234" s="282" t="s">
        <v>521</v>
      </c>
      <c r="C234" s="1422">
        <v>1</v>
      </c>
      <c r="D234" s="282" t="s">
        <v>1384</v>
      </c>
      <c r="E234" s="287">
        <v>1</v>
      </c>
      <c r="F234" s="285">
        <v>1</v>
      </c>
      <c r="G234" s="303" t="s">
        <v>1384</v>
      </c>
      <c r="H234" s="285">
        <v>1</v>
      </c>
      <c r="I234" s="589" t="s">
        <v>1384</v>
      </c>
      <c r="J234" s="589">
        <v>1</v>
      </c>
      <c r="K234" s="589">
        <v>0.5</v>
      </c>
      <c r="L234" s="304">
        <v>101</v>
      </c>
      <c r="M234" s="286" t="s">
        <v>1181</v>
      </c>
      <c r="N234" s="286">
        <v>6</v>
      </c>
      <c r="O234" s="1027" t="s">
        <v>792</v>
      </c>
      <c r="P234" s="1425" t="s">
        <v>3423</v>
      </c>
    </row>
    <row r="235" spans="1:16" ht="15.75" customHeight="1">
      <c r="A235" s="282" t="s">
        <v>307</v>
      </c>
      <c r="B235" s="282" t="s">
        <v>308</v>
      </c>
      <c r="C235" s="589" t="s">
        <v>1471</v>
      </c>
      <c r="D235" s="288">
        <v>0.2857142857142857</v>
      </c>
      <c r="E235" s="303" t="s">
        <v>1384</v>
      </c>
      <c r="F235" s="303" t="s">
        <v>1384</v>
      </c>
      <c r="G235" s="303" t="s">
        <v>1384</v>
      </c>
      <c r="H235" s="284" t="s">
        <v>1384</v>
      </c>
      <c r="I235" s="589" t="s">
        <v>1384</v>
      </c>
      <c r="J235" s="589" t="s">
        <v>1384</v>
      </c>
      <c r="K235" s="589" t="s">
        <v>1384</v>
      </c>
      <c r="L235" s="304">
        <v>101</v>
      </c>
      <c r="M235" s="286" t="s">
        <v>1181</v>
      </c>
      <c r="N235" s="286"/>
      <c r="O235" s="1027" t="s">
        <v>792</v>
      </c>
      <c r="P235" s="1426" t="s">
        <v>878</v>
      </c>
    </row>
    <row r="236" spans="1:16" ht="15.75" customHeight="1">
      <c r="A236" s="282" t="s">
        <v>331</v>
      </c>
      <c r="B236" s="282" t="s">
        <v>332</v>
      </c>
      <c r="C236" s="589" t="s">
        <v>1471</v>
      </c>
      <c r="D236" s="282" t="s">
        <v>1384</v>
      </c>
      <c r="E236" s="287">
        <v>0.5</v>
      </c>
      <c r="F236" s="303" t="s">
        <v>1384</v>
      </c>
      <c r="G236" s="303" t="s">
        <v>1384</v>
      </c>
      <c r="H236" s="285">
        <v>1</v>
      </c>
      <c r="I236" s="589">
        <v>1</v>
      </c>
      <c r="J236" s="589">
        <v>1</v>
      </c>
      <c r="K236" s="589">
        <v>1</v>
      </c>
      <c r="L236" s="304">
        <v>101</v>
      </c>
      <c r="M236" s="286" t="s">
        <v>882</v>
      </c>
      <c r="N236" s="286"/>
      <c r="O236" s="1027" t="s">
        <v>792</v>
      </c>
      <c r="P236" s="1426" t="s">
        <v>878</v>
      </c>
    </row>
    <row r="237" spans="1:16" ht="15.75" customHeight="1">
      <c r="A237" s="282" t="s">
        <v>60</v>
      </c>
      <c r="B237" s="282" t="s">
        <v>61</v>
      </c>
      <c r="C237" s="589" t="s">
        <v>1471</v>
      </c>
      <c r="D237" s="287" t="s">
        <v>1385</v>
      </c>
      <c r="E237" s="303" t="s">
        <v>1385</v>
      </c>
      <c r="F237" s="303" t="s">
        <v>1385</v>
      </c>
      <c r="G237" s="284" t="s">
        <v>1385</v>
      </c>
      <c r="H237" s="284" t="s">
        <v>1385</v>
      </c>
      <c r="I237" s="284" t="s">
        <v>1385</v>
      </c>
      <c r="J237" s="589" t="s">
        <v>1385</v>
      </c>
      <c r="K237" s="589" t="s">
        <v>1385</v>
      </c>
      <c r="L237" s="304">
        <v>101</v>
      </c>
      <c r="M237" s="286" t="s">
        <v>1180</v>
      </c>
      <c r="N237" s="286">
        <v>1</v>
      </c>
      <c r="O237" s="1027" t="s">
        <v>792</v>
      </c>
      <c r="P237" s="1426" t="s">
        <v>1177</v>
      </c>
    </row>
    <row r="238" spans="1:16" ht="15.75" customHeight="1">
      <c r="A238" s="282" t="s">
        <v>243</v>
      </c>
      <c r="B238" s="282" t="s">
        <v>1147</v>
      </c>
      <c r="C238" s="589" t="s">
        <v>1471</v>
      </c>
      <c r="D238" s="282" t="s">
        <v>1384</v>
      </c>
      <c r="E238" s="303" t="s">
        <v>1384</v>
      </c>
      <c r="F238" s="303" t="s">
        <v>1384</v>
      </c>
      <c r="G238" s="303" t="s">
        <v>1384</v>
      </c>
      <c r="H238" s="285">
        <v>1</v>
      </c>
      <c r="I238" s="589" t="s">
        <v>1384</v>
      </c>
      <c r="J238" s="589" t="s">
        <v>1384</v>
      </c>
      <c r="K238" s="589" t="s">
        <v>1384</v>
      </c>
      <c r="L238" s="304">
        <v>101</v>
      </c>
      <c r="M238" s="286" t="s">
        <v>882</v>
      </c>
      <c r="N238" s="286"/>
      <c r="O238" s="1027" t="s">
        <v>792</v>
      </c>
      <c r="P238" s="1426" t="s">
        <v>878</v>
      </c>
    </row>
    <row r="239" spans="1:16" ht="15.75" customHeight="1">
      <c r="A239" s="282" t="s">
        <v>461</v>
      </c>
      <c r="B239" s="282" t="s">
        <v>423</v>
      </c>
      <c r="C239" s="589" t="s">
        <v>1471</v>
      </c>
      <c r="D239" s="282" t="s">
        <v>1384</v>
      </c>
      <c r="E239" s="303" t="s">
        <v>1384</v>
      </c>
      <c r="F239" s="285">
        <v>0.125</v>
      </c>
      <c r="G239" s="303" t="s">
        <v>1384</v>
      </c>
      <c r="H239" s="303" t="s">
        <v>1384</v>
      </c>
      <c r="I239" s="589" t="s">
        <v>1384</v>
      </c>
      <c r="J239" s="589" t="s">
        <v>1384</v>
      </c>
      <c r="K239" s="589" t="s">
        <v>1384</v>
      </c>
      <c r="L239" s="304">
        <v>101</v>
      </c>
      <c r="M239" s="286" t="s">
        <v>882</v>
      </c>
      <c r="N239" s="286">
        <v>1</v>
      </c>
      <c r="O239" s="1027" t="s">
        <v>792</v>
      </c>
      <c r="P239" s="1427" t="s">
        <v>1177</v>
      </c>
    </row>
    <row r="240" spans="1:16" ht="15.75" customHeight="1">
      <c r="A240" s="282" t="s">
        <v>222</v>
      </c>
      <c r="B240" s="282" t="s">
        <v>223</v>
      </c>
      <c r="C240" s="589" t="s">
        <v>1471</v>
      </c>
      <c r="D240" s="287" t="s">
        <v>1385</v>
      </c>
      <c r="E240" s="303" t="s">
        <v>1385</v>
      </c>
      <c r="F240" s="303" t="s">
        <v>1385</v>
      </c>
      <c r="G240" s="284" t="s">
        <v>1385</v>
      </c>
      <c r="H240" s="284" t="s">
        <v>1385</v>
      </c>
      <c r="I240" s="284" t="s">
        <v>1385</v>
      </c>
      <c r="J240" s="589" t="s">
        <v>1385</v>
      </c>
      <c r="K240" s="589" t="s">
        <v>1385</v>
      </c>
      <c r="L240" s="304">
        <v>101</v>
      </c>
      <c r="M240" s="286" t="s">
        <v>1180</v>
      </c>
      <c r="N240" s="286"/>
      <c r="O240" s="1027" t="s">
        <v>792</v>
      </c>
      <c r="P240" s="1426" t="s">
        <v>878</v>
      </c>
    </row>
    <row r="241" spans="1:16" ht="15.75" customHeight="1">
      <c r="A241" s="282" t="s">
        <v>1111</v>
      </c>
      <c r="B241" s="282" t="s">
        <v>1112</v>
      </c>
      <c r="C241" s="589" t="s">
        <v>1471</v>
      </c>
      <c r="D241" s="282" t="s">
        <v>1384</v>
      </c>
      <c r="E241" s="303" t="s">
        <v>1384</v>
      </c>
      <c r="F241" s="303" t="s">
        <v>1384</v>
      </c>
      <c r="G241" s="303" t="s">
        <v>1384</v>
      </c>
      <c r="H241" s="285">
        <v>1</v>
      </c>
      <c r="I241" s="589" t="s">
        <v>1384</v>
      </c>
      <c r="J241" s="589">
        <v>1</v>
      </c>
      <c r="K241" s="589" t="s">
        <v>1384</v>
      </c>
      <c r="L241" s="304">
        <v>101</v>
      </c>
      <c r="M241" s="286" t="s">
        <v>1181</v>
      </c>
      <c r="N241" s="286"/>
      <c r="O241" s="1027" t="s">
        <v>792</v>
      </c>
      <c r="P241" s="1425" t="s">
        <v>878</v>
      </c>
    </row>
    <row r="242" spans="1:16" ht="15.75" customHeight="1">
      <c r="A242" s="282" t="s">
        <v>407</v>
      </c>
      <c r="B242" s="282" t="s">
        <v>408</v>
      </c>
      <c r="C242" s="589" t="s">
        <v>1471</v>
      </c>
      <c r="D242" s="287" t="s">
        <v>1385</v>
      </c>
      <c r="E242" s="303" t="s">
        <v>1385</v>
      </c>
      <c r="F242" s="303" t="s">
        <v>1385</v>
      </c>
      <c r="G242" s="284" t="s">
        <v>1385</v>
      </c>
      <c r="H242" s="284" t="s">
        <v>1385</v>
      </c>
      <c r="I242" s="284" t="s">
        <v>1385</v>
      </c>
      <c r="J242" s="589" t="s">
        <v>1385</v>
      </c>
      <c r="K242" s="589" t="s">
        <v>1385</v>
      </c>
      <c r="L242" s="304">
        <v>101</v>
      </c>
      <c r="M242" s="286" t="s">
        <v>1180</v>
      </c>
      <c r="N242" s="286"/>
      <c r="O242" s="1027" t="s">
        <v>792</v>
      </c>
      <c r="P242" s="1426" t="s">
        <v>878</v>
      </c>
    </row>
    <row r="243" spans="1:16" ht="15.75" customHeight="1">
      <c r="A243" s="282" t="s">
        <v>1138</v>
      </c>
      <c r="B243" s="282" t="s">
        <v>1139</v>
      </c>
      <c r="C243" s="589" t="s">
        <v>1471</v>
      </c>
      <c r="D243" s="287" t="s">
        <v>1385</v>
      </c>
      <c r="E243" s="303" t="s">
        <v>1385</v>
      </c>
      <c r="F243" s="303" t="s">
        <v>1385</v>
      </c>
      <c r="G243" s="284" t="s">
        <v>1385</v>
      </c>
      <c r="H243" s="284" t="s">
        <v>1385</v>
      </c>
      <c r="I243" s="284" t="s">
        <v>1385</v>
      </c>
      <c r="J243" s="589" t="s">
        <v>1385</v>
      </c>
      <c r="K243" s="589" t="s">
        <v>1385</v>
      </c>
      <c r="L243" s="304">
        <v>101</v>
      </c>
      <c r="M243" s="286" t="s">
        <v>1180</v>
      </c>
      <c r="N243" s="286">
        <v>1</v>
      </c>
      <c r="O243" s="1027" t="s">
        <v>792</v>
      </c>
      <c r="P243" s="1425" t="s">
        <v>878</v>
      </c>
    </row>
    <row r="244" spans="1:16" ht="15.75" customHeight="1">
      <c r="A244" s="282" t="s">
        <v>455</v>
      </c>
      <c r="B244" s="282" t="s">
        <v>1185</v>
      </c>
      <c r="C244" s="589" t="s">
        <v>1471</v>
      </c>
      <c r="D244" s="287" t="s">
        <v>1385</v>
      </c>
      <c r="E244" s="303" t="s">
        <v>1385</v>
      </c>
      <c r="F244" s="303" t="s">
        <v>1385</v>
      </c>
      <c r="G244" s="284" t="s">
        <v>1385</v>
      </c>
      <c r="H244" s="284" t="s">
        <v>1385</v>
      </c>
      <c r="I244" s="284" t="s">
        <v>1385</v>
      </c>
      <c r="J244" s="589" t="s">
        <v>1385</v>
      </c>
      <c r="K244" s="589" t="s">
        <v>1385</v>
      </c>
      <c r="L244" s="304">
        <v>101</v>
      </c>
      <c r="M244" s="286" t="s">
        <v>1180</v>
      </c>
      <c r="N244" s="286">
        <v>1</v>
      </c>
      <c r="O244" s="1027" t="s">
        <v>792</v>
      </c>
      <c r="P244" s="1426" t="s">
        <v>1177</v>
      </c>
    </row>
    <row r="245" spans="1:16" ht="15.75" customHeight="1">
      <c r="A245" s="282" t="s">
        <v>95</v>
      </c>
      <c r="B245" s="282" t="s">
        <v>1186</v>
      </c>
      <c r="C245" s="589" t="s">
        <v>1471</v>
      </c>
      <c r="D245" s="282" t="s">
        <v>1384</v>
      </c>
      <c r="E245" s="303" t="s">
        <v>1384</v>
      </c>
      <c r="F245" s="303" t="s">
        <v>1384</v>
      </c>
      <c r="G245" s="303" t="s">
        <v>1384</v>
      </c>
      <c r="H245" s="285">
        <v>1</v>
      </c>
      <c r="I245" s="589" t="s">
        <v>1384</v>
      </c>
      <c r="J245" s="589" t="s">
        <v>1384</v>
      </c>
      <c r="K245" s="589" t="s">
        <v>1384</v>
      </c>
      <c r="L245" s="304">
        <v>101</v>
      </c>
      <c r="M245" s="286" t="s">
        <v>1179</v>
      </c>
      <c r="N245" s="286">
        <v>1</v>
      </c>
      <c r="O245" s="1027" t="s">
        <v>792</v>
      </c>
      <c r="P245" s="1426" t="s">
        <v>1177</v>
      </c>
    </row>
    <row r="246" spans="1:16" ht="15.75" customHeight="1">
      <c r="A246" s="282" t="s">
        <v>436</v>
      </c>
      <c r="B246" s="282" t="s">
        <v>437</v>
      </c>
      <c r="C246" s="589" t="s">
        <v>1471</v>
      </c>
      <c r="D246" s="282" t="s">
        <v>1384</v>
      </c>
      <c r="E246" s="303" t="s">
        <v>1384</v>
      </c>
      <c r="F246" s="303" t="s">
        <v>1384</v>
      </c>
      <c r="G246" s="303" t="s">
        <v>1384</v>
      </c>
      <c r="H246" s="285">
        <v>1</v>
      </c>
      <c r="I246" s="589" t="s">
        <v>1384</v>
      </c>
      <c r="J246" s="589" t="s">
        <v>1384</v>
      </c>
      <c r="K246" s="589" t="s">
        <v>1384</v>
      </c>
      <c r="L246" s="304">
        <v>101</v>
      </c>
      <c r="M246" s="286" t="s">
        <v>882</v>
      </c>
      <c r="N246" s="286"/>
      <c r="O246" s="1027" t="s">
        <v>792</v>
      </c>
      <c r="P246" s="1426" t="s">
        <v>878</v>
      </c>
    </row>
    <row r="247" spans="1:16" ht="15.75" customHeight="1">
      <c r="A247" s="282" t="s">
        <v>272</v>
      </c>
      <c r="B247" s="282" t="s">
        <v>273</v>
      </c>
      <c r="C247" s="589" t="s">
        <v>1471</v>
      </c>
      <c r="D247" s="282" t="s">
        <v>1384</v>
      </c>
      <c r="E247" s="303" t="s">
        <v>1384</v>
      </c>
      <c r="F247" s="303" t="s">
        <v>1384</v>
      </c>
      <c r="G247" s="303" t="s">
        <v>1384</v>
      </c>
      <c r="H247" s="285">
        <v>1</v>
      </c>
      <c r="I247" s="589" t="s">
        <v>1384</v>
      </c>
      <c r="J247" s="589" t="s">
        <v>1384</v>
      </c>
      <c r="K247" s="589" t="s">
        <v>1384</v>
      </c>
      <c r="L247" s="305">
        <v>101</v>
      </c>
      <c r="M247" s="286" t="s">
        <v>1179</v>
      </c>
      <c r="N247" s="286"/>
      <c r="O247" s="1027" t="s">
        <v>792</v>
      </c>
      <c r="P247" s="1426" t="s">
        <v>878</v>
      </c>
    </row>
    <row r="248" spans="1:16" ht="15.75" customHeight="1">
      <c r="A248" s="282" t="s">
        <v>418</v>
      </c>
      <c r="B248" s="282" t="s">
        <v>419</v>
      </c>
      <c r="C248" s="589" t="s">
        <v>1471</v>
      </c>
      <c r="D248" s="282" t="s">
        <v>1384</v>
      </c>
      <c r="E248" s="303" t="s">
        <v>1384</v>
      </c>
      <c r="F248" s="303" t="s">
        <v>1384</v>
      </c>
      <c r="G248" s="285">
        <v>1</v>
      </c>
      <c r="H248" s="284" t="s">
        <v>1384</v>
      </c>
      <c r="I248" s="589" t="s">
        <v>1384</v>
      </c>
      <c r="J248" s="589" t="s">
        <v>1384</v>
      </c>
      <c r="K248" s="589" t="s">
        <v>1384</v>
      </c>
      <c r="L248" s="304">
        <v>101</v>
      </c>
      <c r="M248" s="286" t="s">
        <v>882</v>
      </c>
      <c r="N248" s="286"/>
      <c r="O248" s="1027" t="s">
        <v>792</v>
      </c>
      <c r="P248" s="1426" t="s">
        <v>878</v>
      </c>
    </row>
    <row r="249" spans="1:16" ht="15.75" customHeight="1">
      <c r="A249" s="282" t="s">
        <v>126</v>
      </c>
      <c r="B249" s="282" t="s">
        <v>266</v>
      </c>
      <c r="C249" s="1422">
        <v>1</v>
      </c>
      <c r="D249" s="282" t="s">
        <v>1384</v>
      </c>
      <c r="E249" s="287">
        <v>1</v>
      </c>
      <c r="F249" s="285">
        <v>1</v>
      </c>
      <c r="G249" s="285">
        <v>1</v>
      </c>
      <c r="H249" s="285">
        <v>1</v>
      </c>
      <c r="I249" s="589">
        <v>1</v>
      </c>
      <c r="J249" s="589">
        <v>1</v>
      </c>
      <c r="K249" s="589">
        <v>1</v>
      </c>
      <c r="L249" s="304">
        <v>113</v>
      </c>
      <c r="M249" s="286" t="s">
        <v>1181</v>
      </c>
      <c r="N249" s="286"/>
      <c r="O249" s="1027" t="s">
        <v>792</v>
      </c>
      <c r="P249" s="1428" t="s">
        <v>878</v>
      </c>
    </row>
    <row r="250" spans="1:16" ht="15.75" customHeight="1">
      <c r="A250" s="282" t="s">
        <v>270</v>
      </c>
      <c r="B250" s="282" t="s">
        <v>271</v>
      </c>
      <c r="C250" s="589">
        <v>0.875</v>
      </c>
      <c r="D250" s="282" t="s">
        <v>1384</v>
      </c>
      <c r="E250" s="287">
        <v>0.25</v>
      </c>
      <c r="F250" s="285">
        <v>1</v>
      </c>
      <c r="G250" s="285">
        <v>0.58333333333333337</v>
      </c>
      <c r="H250" s="285">
        <v>1</v>
      </c>
      <c r="I250" s="589">
        <v>0.5714285714285714</v>
      </c>
      <c r="J250" s="589">
        <v>1</v>
      </c>
      <c r="K250" s="589">
        <v>0.83333333333333337</v>
      </c>
      <c r="L250" s="304">
        <v>113</v>
      </c>
      <c r="M250" s="286" t="s">
        <v>1182</v>
      </c>
      <c r="N250" s="286"/>
      <c r="O250" s="1027" t="s">
        <v>878</v>
      </c>
      <c r="P250" s="1425" t="s">
        <v>878</v>
      </c>
    </row>
    <row r="251" spans="1:16" ht="15.75" customHeight="1">
      <c r="A251" s="282" t="s">
        <v>134</v>
      </c>
      <c r="B251" s="282" t="s">
        <v>135</v>
      </c>
      <c r="C251" s="1422">
        <v>1</v>
      </c>
      <c r="D251" s="282" t="s">
        <v>1384</v>
      </c>
      <c r="E251" s="287">
        <v>0.8</v>
      </c>
      <c r="F251" s="285">
        <v>1</v>
      </c>
      <c r="G251" s="285">
        <v>0.14285714285714285</v>
      </c>
      <c r="H251" s="285">
        <v>1</v>
      </c>
      <c r="I251" s="589">
        <v>0.92307692307692313</v>
      </c>
      <c r="J251" s="589">
        <v>1</v>
      </c>
      <c r="K251" s="589">
        <v>1</v>
      </c>
      <c r="L251" s="304">
        <v>113</v>
      </c>
      <c r="M251" s="286" t="s">
        <v>1181</v>
      </c>
      <c r="N251" s="286"/>
      <c r="O251" s="1027" t="s">
        <v>792</v>
      </c>
      <c r="P251" s="1425" t="s">
        <v>878</v>
      </c>
    </row>
    <row r="252" spans="1:16" ht="15.75" customHeight="1">
      <c r="A252" s="282" t="s">
        <v>54</v>
      </c>
      <c r="B252" s="282" t="s">
        <v>55</v>
      </c>
      <c r="C252" s="1422">
        <v>1</v>
      </c>
      <c r="D252" s="282" t="s">
        <v>1384</v>
      </c>
      <c r="E252" s="287">
        <v>1</v>
      </c>
      <c r="F252" s="285">
        <v>1</v>
      </c>
      <c r="G252" s="285">
        <v>0.83333333333333337</v>
      </c>
      <c r="H252" s="285">
        <v>1</v>
      </c>
      <c r="I252" s="589">
        <v>0.84615384615384615</v>
      </c>
      <c r="J252" s="589">
        <v>1</v>
      </c>
      <c r="K252" s="589">
        <v>0.92307692307692313</v>
      </c>
      <c r="L252" s="304">
        <v>113</v>
      </c>
      <c r="M252" s="286" t="s">
        <v>1181</v>
      </c>
      <c r="N252" s="286"/>
      <c r="O252" s="1027" t="s">
        <v>792</v>
      </c>
      <c r="P252" s="1425" t="s">
        <v>878</v>
      </c>
    </row>
    <row r="253" spans="1:16" ht="15.75" customHeight="1">
      <c r="A253" s="282" t="s">
        <v>315</v>
      </c>
      <c r="B253" s="282" t="s">
        <v>316</v>
      </c>
      <c r="C253" s="589" t="s">
        <v>1471</v>
      </c>
      <c r="D253" s="282" t="s">
        <v>1384</v>
      </c>
      <c r="E253" s="303" t="s">
        <v>1384</v>
      </c>
      <c r="F253" s="303" t="s">
        <v>1384</v>
      </c>
      <c r="G253" s="303" t="s">
        <v>1384</v>
      </c>
      <c r="H253" s="285">
        <v>1</v>
      </c>
      <c r="I253" s="589" t="s">
        <v>1384</v>
      </c>
      <c r="J253" s="589" t="s">
        <v>1384</v>
      </c>
      <c r="K253" s="589" t="s">
        <v>1384</v>
      </c>
      <c r="L253" s="305">
        <v>113</v>
      </c>
      <c r="M253" s="286" t="s">
        <v>882</v>
      </c>
      <c r="N253" s="286"/>
      <c r="O253" s="1027" t="s">
        <v>792</v>
      </c>
      <c r="P253" s="1426" t="s">
        <v>878</v>
      </c>
    </row>
    <row r="254" spans="1:16" ht="15.75" customHeight="1">
      <c r="A254" s="282" t="s">
        <v>384</v>
      </c>
      <c r="B254" s="282" t="s">
        <v>385</v>
      </c>
      <c r="C254" s="589" t="s">
        <v>1471</v>
      </c>
      <c r="D254" s="287" t="s">
        <v>1385</v>
      </c>
      <c r="E254" s="303" t="s">
        <v>1385</v>
      </c>
      <c r="F254" s="303" t="s">
        <v>1385</v>
      </c>
      <c r="G254" s="284" t="s">
        <v>1385</v>
      </c>
      <c r="H254" s="284" t="s">
        <v>1385</v>
      </c>
      <c r="I254" s="284" t="s">
        <v>1385</v>
      </c>
      <c r="J254" s="589" t="s">
        <v>1385</v>
      </c>
      <c r="K254" s="589" t="s">
        <v>1385</v>
      </c>
      <c r="L254" s="305">
        <v>113</v>
      </c>
      <c r="M254" s="286" t="s">
        <v>1180</v>
      </c>
      <c r="N254" s="286"/>
      <c r="O254" s="1027" t="s">
        <v>792</v>
      </c>
      <c r="P254" s="1426" t="s">
        <v>878</v>
      </c>
    </row>
    <row r="255" spans="1:16" ht="15.75" customHeight="1">
      <c r="A255" s="282" t="s">
        <v>214</v>
      </c>
      <c r="B255" s="282" t="s">
        <v>215</v>
      </c>
      <c r="C255" s="1422">
        <v>1</v>
      </c>
      <c r="D255" s="288">
        <v>0</v>
      </c>
      <c r="E255" s="287">
        <v>0.5</v>
      </c>
      <c r="F255" s="285">
        <v>1</v>
      </c>
      <c r="G255" s="303" t="s">
        <v>1384</v>
      </c>
      <c r="H255" s="285">
        <v>1</v>
      </c>
      <c r="I255" s="589">
        <v>1</v>
      </c>
      <c r="J255" s="589" t="s">
        <v>1384</v>
      </c>
      <c r="K255" s="589">
        <v>1</v>
      </c>
      <c r="L255" s="304">
        <v>113</v>
      </c>
      <c r="M255" s="286" t="s">
        <v>1181</v>
      </c>
      <c r="N255" s="286"/>
      <c r="O255" s="1027" t="s">
        <v>792</v>
      </c>
      <c r="P255" s="1426" t="s">
        <v>878</v>
      </c>
    </row>
    <row r="256" spans="1:16" ht="15.75" customHeight="1">
      <c r="A256" s="282" t="s">
        <v>202</v>
      </c>
      <c r="B256" s="282" t="s">
        <v>203</v>
      </c>
      <c r="C256" s="589" t="s">
        <v>1471</v>
      </c>
      <c r="D256" s="288">
        <v>1</v>
      </c>
      <c r="E256" s="287">
        <v>1</v>
      </c>
      <c r="F256" s="285">
        <v>1</v>
      </c>
      <c r="G256" s="303" t="s">
        <v>1384</v>
      </c>
      <c r="H256" s="303" t="s">
        <v>1384</v>
      </c>
      <c r="I256" s="589">
        <v>0.33333333333333331</v>
      </c>
      <c r="J256" s="589" t="s">
        <v>1384</v>
      </c>
      <c r="K256" s="589" t="s">
        <v>1384</v>
      </c>
      <c r="L256" s="304">
        <v>113</v>
      </c>
      <c r="M256" s="286" t="s">
        <v>882</v>
      </c>
      <c r="N256" s="286"/>
      <c r="O256" s="1027" t="s">
        <v>792</v>
      </c>
      <c r="P256" s="1428" t="s">
        <v>878</v>
      </c>
    </row>
    <row r="257" spans="1:16" ht="15.75">
      <c r="A257" s="306" t="s">
        <v>1448</v>
      </c>
      <c r="B257" s="286" t="s">
        <v>1175</v>
      </c>
      <c r="C257" s="1422">
        <v>1</v>
      </c>
      <c r="D257" s="282" t="s">
        <v>1384</v>
      </c>
      <c r="E257" s="287">
        <v>1</v>
      </c>
      <c r="F257" s="285">
        <v>1</v>
      </c>
      <c r="G257" s="285">
        <v>1</v>
      </c>
      <c r="H257" s="303" t="s">
        <v>1384</v>
      </c>
      <c r="I257" s="589" t="s">
        <v>1384</v>
      </c>
      <c r="J257" s="589" t="s">
        <v>1384</v>
      </c>
      <c r="K257" s="589" t="s">
        <v>1384</v>
      </c>
      <c r="L257" s="286">
        <v>900</v>
      </c>
      <c r="M257" s="286"/>
      <c r="N257" s="289"/>
      <c r="O257" s="1027" t="s">
        <v>792</v>
      </c>
      <c r="P257" s="1425" t="s">
        <v>878</v>
      </c>
    </row>
    <row r="258" spans="1:16" ht="15.75" customHeight="1">
      <c r="A258" s="306" t="s">
        <v>1449</v>
      </c>
      <c r="B258" s="286" t="s">
        <v>1176</v>
      </c>
      <c r="C258" s="589" t="s">
        <v>1471</v>
      </c>
      <c r="D258" s="282" t="s">
        <v>1384</v>
      </c>
      <c r="E258" s="303" t="s">
        <v>1384</v>
      </c>
      <c r="F258" s="303" t="s">
        <v>1384</v>
      </c>
      <c r="G258" s="285">
        <v>1</v>
      </c>
      <c r="H258" s="285">
        <v>1</v>
      </c>
      <c r="I258" s="589">
        <v>1</v>
      </c>
      <c r="J258" s="589" t="s">
        <v>1384</v>
      </c>
      <c r="K258" s="589" t="s">
        <v>1384</v>
      </c>
      <c r="L258" s="286">
        <v>900</v>
      </c>
      <c r="M258" s="286"/>
      <c r="N258" s="286"/>
      <c r="O258" s="1027" t="s">
        <v>792</v>
      </c>
      <c r="P258" s="1425" t="s">
        <v>878</v>
      </c>
    </row>
    <row r="259" spans="1:16" ht="15.75">
      <c r="A259" s="282" t="s">
        <v>442</v>
      </c>
      <c r="B259" s="282" t="s">
        <v>443</v>
      </c>
      <c r="C259" s="283" t="s">
        <v>1386</v>
      </c>
      <c r="D259" s="288">
        <v>0</v>
      </c>
      <c r="E259" s="303" t="s">
        <v>1384</v>
      </c>
      <c r="F259" s="283" t="s">
        <v>1386</v>
      </c>
      <c r="G259" s="283" t="s">
        <v>1386</v>
      </c>
      <c r="H259" s="283" t="s">
        <v>1386</v>
      </c>
      <c r="I259" s="283" t="s">
        <v>1386</v>
      </c>
      <c r="J259" s="589" t="s">
        <v>1386</v>
      </c>
      <c r="K259" s="1024" t="s">
        <v>1386</v>
      </c>
      <c r="L259" s="304">
        <v>112</v>
      </c>
      <c r="M259" s="286" t="s">
        <v>1179</v>
      </c>
      <c r="N259" s="286">
        <v>2</v>
      </c>
      <c r="O259" s="1027" t="s">
        <v>792</v>
      </c>
      <c r="P259" s="1426" t="s">
        <v>1389</v>
      </c>
    </row>
    <row r="260" spans="1:16" ht="15.75" customHeight="1">
      <c r="A260" s="282" t="s">
        <v>311</v>
      </c>
      <c r="B260" s="282" t="s">
        <v>312</v>
      </c>
      <c r="C260" s="283" t="s">
        <v>1386</v>
      </c>
      <c r="D260" s="287" t="s">
        <v>1385</v>
      </c>
      <c r="E260" s="303" t="s">
        <v>1385</v>
      </c>
      <c r="F260" s="303" t="s">
        <v>1385</v>
      </c>
      <c r="G260" s="284" t="s">
        <v>1385</v>
      </c>
      <c r="H260" s="284" t="s">
        <v>1385</v>
      </c>
      <c r="I260" s="284" t="s">
        <v>1385</v>
      </c>
      <c r="J260" s="589" t="s">
        <v>1385</v>
      </c>
      <c r="K260" s="589" t="s">
        <v>1385</v>
      </c>
      <c r="L260" s="305">
        <v>123</v>
      </c>
      <c r="M260" s="286" t="s">
        <v>1180</v>
      </c>
      <c r="N260" s="286">
        <v>2</v>
      </c>
      <c r="O260" s="1027" t="s">
        <v>792</v>
      </c>
      <c r="P260" s="1426" t="s">
        <v>1389</v>
      </c>
    </row>
    <row r="261" spans="1:16" ht="15.75" customHeight="1">
      <c r="A261" s="282" t="s">
        <v>448</v>
      </c>
      <c r="B261" s="282" t="s">
        <v>449</v>
      </c>
      <c r="C261" s="589" t="s">
        <v>1471</v>
      </c>
      <c r="D261" s="282" t="s">
        <v>1384</v>
      </c>
      <c r="E261" s="287">
        <v>1</v>
      </c>
      <c r="F261" s="285">
        <v>0.93333333333333335</v>
      </c>
      <c r="G261" s="303" t="s">
        <v>1384</v>
      </c>
      <c r="H261" s="303" t="s">
        <v>1384</v>
      </c>
      <c r="I261" s="589" t="s">
        <v>1384</v>
      </c>
      <c r="J261" s="589" t="s">
        <v>1384</v>
      </c>
      <c r="K261" s="589" t="s">
        <v>1384</v>
      </c>
      <c r="L261" s="304">
        <v>123</v>
      </c>
      <c r="M261" s="286" t="s">
        <v>1181</v>
      </c>
      <c r="N261" s="286"/>
      <c r="O261" s="1027" t="s">
        <v>792</v>
      </c>
      <c r="P261" s="1425" t="s">
        <v>878</v>
      </c>
    </row>
    <row r="262" spans="1:16" ht="15.75" customHeight="1">
      <c r="A262" s="282" t="s">
        <v>1158</v>
      </c>
      <c r="B262" s="282" t="s">
        <v>92</v>
      </c>
      <c r="C262" s="1423">
        <v>0</v>
      </c>
      <c r="D262" s="287" t="s">
        <v>1385</v>
      </c>
      <c r="E262" s="303" t="s">
        <v>1385</v>
      </c>
      <c r="F262" s="303" t="s">
        <v>1385</v>
      </c>
      <c r="G262" s="284" t="s">
        <v>1385</v>
      </c>
      <c r="H262" s="284" t="s">
        <v>1385</v>
      </c>
      <c r="I262" s="284" t="s">
        <v>1385</v>
      </c>
      <c r="J262" s="589" t="s">
        <v>1385</v>
      </c>
      <c r="K262" s="589" t="s">
        <v>1385</v>
      </c>
      <c r="L262" s="304">
        <v>123</v>
      </c>
      <c r="M262" s="286" t="s">
        <v>1180</v>
      </c>
      <c r="N262" s="286"/>
      <c r="O262" s="1027" t="s">
        <v>878</v>
      </c>
      <c r="P262" s="1426" t="s">
        <v>878</v>
      </c>
    </row>
    <row r="263" spans="1:16" ht="15.75" customHeight="1">
      <c r="A263" s="282" t="s">
        <v>212</v>
      </c>
      <c r="B263" s="282" t="s">
        <v>129</v>
      </c>
      <c r="C263" s="589" t="s">
        <v>1471</v>
      </c>
      <c r="D263" s="282" t="s">
        <v>1384</v>
      </c>
      <c r="E263" s="303" t="s">
        <v>1384</v>
      </c>
      <c r="F263" s="303" t="s">
        <v>1384</v>
      </c>
      <c r="G263" s="285">
        <v>1</v>
      </c>
      <c r="H263" s="285">
        <v>0.33333333333333331</v>
      </c>
      <c r="I263" s="589" t="s">
        <v>1384</v>
      </c>
      <c r="J263" s="589" t="s">
        <v>1384</v>
      </c>
      <c r="K263" s="589" t="s">
        <v>1384</v>
      </c>
      <c r="L263" s="304">
        <v>123</v>
      </c>
      <c r="M263" s="286" t="s">
        <v>1179</v>
      </c>
      <c r="N263" s="286"/>
      <c r="O263" s="1027" t="s">
        <v>792</v>
      </c>
      <c r="P263" s="1425" t="s">
        <v>878</v>
      </c>
    </row>
    <row r="264" spans="1:16" ht="15.75" customHeight="1">
      <c r="A264" s="282" t="s">
        <v>1110</v>
      </c>
      <c r="B264" s="282" t="s">
        <v>1187</v>
      </c>
      <c r="C264" s="589" t="s">
        <v>1471</v>
      </c>
      <c r="D264" s="282" t="s">
        <v>1384</v>
      </c>
      <c r="E264" s="287">
        <v>1</v>
      </c>
      <c r="F264" s="285">
        <v>1</v>
      </c>
      <c r="G264" s="303" t="s">
        <v>1384</v>
      </c>
      <c r="H264" s="284" t="s">
        <v>1384</v>
      </c>
      <c r="I264" s="589" t="s">
        <v>1384</v>
      </c>
      <c r="J264" s="589" t="s">
        <v>1384</v>
      </c>
      <c r="K264" s="589" t="s">
        <v>1384</v>
      </c>
      <c r="L264" s="304">
        <v>123</v>
      </c>
      <c r="M264" s="286" t="s">
        <v>882</v>
      </c>
      <c r="N264" s="286"/>
      <c r="O264" s="1027" t="s">
        <v>792</v>
      </c>
      <c r="P264" s="1426" t="s">
        <v>878</v>
      </c>
    </row>
    <row r="265" spans="1:16" ht="15.75" customHeight="1">
      <c r="A265" s="282" t="s">
        <v>446</v>
      </c>
      <c r="B265" s="282" t="s">
        <v>447</v>
      </c>
      <c r="C265" s="589" t="s">
        <v>1471</v>
      </c>
      <c r="D265" s="282" t="s">
        <v>1384</v>
      </c>
      <c r="E265" s="303" t="s">
        <v>1384</v>
      </c>
      <c r="F265" s="303" t="s">
        <v>1384</v>
      </c>
      <c r="G265" s="303" t="s">
        <v>1384</v>
      </c>
      <c r="H265" s="285">
        <v>1</v>
      </c>
      <c r="I265" s="589" t="s">
        <v>1384</v>
      </c>
      <c r="J265" s="589" t="s">
        <v>1384</v>
      </c>
      <c r="K265" s="589" t="s">
        <v>1384</v>
      </c>
      <c r="L265" s="304">
        <v>123</v>
      </c>
      <c r="M265" s="286" t="s">
        <v>1179</v>
      </c>
      <c r="N265" s="286"/>
      <c r="O265" s="1027" t="s">
        <v>792</v>
      </c>
      <c r="P265" s="1426" t="s">
        <v>878</v>
      </c>
    </row>
    <row r="266" spans="1:16" ht="15.75" customHeight="1">
      <c r="A266" s="282" t="s">
        <v>337</v>
      </c>
      <c r="B266" s="282" t="s">
        <v>75</v>
      </c>
      <c r="C266" s="589" t="s">
        <v>1471</v>
      </c>
      <c r="D266" s="282" t="s">
        <v>1384</v>
      </c>
      <c r="E266" s="303" t="s">
        <v>1384</v>
      </c>
      <c r="F266" s="303" t="s">
        <v>1384</v>
      </c>
      <c r="G266" s="303" t="s">
        <v>1384</v>
      </c>
      <c r="H266" s="285">
        <v>1</v>
      </c>
      <c r="I266" s="589" t="s">
        <v>1384</v>
      </c>
      <c r="J266" s="589" t="s">
        <v>1384</v>
      </c>
      <c r="K266" s="589" t="s">
        <v>1384</v>
      </c>
      <c r="L266" s="305">
        <v>123</v>
      </c>
      <c r="M266" s="286" t="s">
        <v>1179</v>
      </c>
      <c r="N266" s="286"/>
      <c r="O266" s="1027" t="s">
        <v>792</v>
      </c>
      <c r="P266" s="1425" t="s">
        <v>878</v>
      </c>
    </row>
    <row r="267" spans="1:16" ht="15.75" customHeight="1">
      <c r="A267" s="282" t="s">
        <v>142</v>
      </c>
      <c r="B267" s="282" t="s">
        <v>143</v>
      </c>
      <c r="C267" s="1422">
        <v>1</v>
      </c>
      <c r="D267" s="282" t="s">
        <v>1384</v>
      </c>
      <c r="E267" s="287">
        <v>0.8</v>
      </c>
      <c r="F267" s="285">
        <v>0.66666666666666663</v>
      </c>
      <c r="G267" s="303" t="s">
        <v>1384</v>
      </c>
      <c r="H267" s="285">
        <v>1</v>
      </c>
      <c r="I267" s="589">
        <v>1</v>
      </c>
      <c r="J267" s="589">
        <v>1</v>
      </c>
      <c r="K267" s="589">
        <v>0.61538461538461542</v>
      </c>
      <c r="L267" s="304">
        <v>189</v>
      </c>
      <c r="M267" s="286" t="s">
        <v>1182</v>
      </c>
      <c r="N267" s="286"/>
      <c r="O267" s="1027" t="s">
        <v>792</v>
      </c>
      <c r="P267" s="1425" t="s">
        <v>878</v>
      </c>
    </row>
    <row r="268" spans="1:16" ht="15.75" customHeight="1">
      <c r="A268" s="282" t="s">
        <v>360</v>
      </c>
      <c r="B268" s="282" t="s">
        <v>361</v>
      </c>
      <c r="C268" s="1422">
        <v>1</v>
      </c>
      <c r="D268" s="282" t="s">
        <v>1384</v>
      </c>
      <c r="E268" s="287">
        <v>0.33333333333333331</v>
      </c>
      <c r="F268" s="303" t="s">
        <v>1384</v>
      </c>
      <c r="G268" s="303" t="s">
        <v>1384</v>
      </c>
      <c r="H268" s="284" t="s">
        <v>1384</v>
      </c>
      <c r="I268" s="589">
        <v>1</v>
      </c>
      <c r="J268" s="589">
        <v>1</v>
      </c>
      <c r="K268" s="589">
        <v>0.8571428571428571</v>
      </c>
      <c r="L268" s="305">
        <v>189</v>
      </c>
      <c r="M268" s="286" t="s">
        <v>1181</v>
      </c>
      <c r="N268" s="286"/>
      <c r="O268" s="1027" t="s">
        <v>792</v>
      </c>
      <c r="P268" s="1426" t="s">
        <v>878</v>
      </c>
    </row>
    <row r="269" spans="1:16" ht="15.75" customHeight="1">
      <c r="A269" s="282" t="s">
        <v>1143</v>
      </c>
      <c r="B269" s="282" t="s">
        <v>1144</v>
      </c>
      <c r="C269" s="1422">
        <v>1</v>
      </c>
      <c r="D269" s="282" t="s">
        <v>1384</v>
      </c>
      <c r="E269" s="287">
        <v>1</v>
      </c>
      <c r="F269" s="285">
        <v>1</v>
      </c>
      <c r="G269" s="303" t="s">
        <v>1384</v>
      </c>
      <c r="H269" s="285">
        <v>1</v>
      </c>
      <c r="I269" s="589">
        <v>1</v>
      </c>
      <c r="J269" s="589">
        <v>1</v>
      </c>
      <c r="K269" s="589" t="s">
        <v>1384</v>
      </c>
      <c r="L269" s="304">
        <v>189</v>
      </c>
      <c r="M269" s="286" t="s">
        <v>1181</v>
      </c>
      <c r="N269" s="286"/>
      <c r="O269" s="1027" t="s">
        <v>792</v>
      </c>
      <c r="P269" s="1425" t="s">
        <v>878</v>
      </c>
    </row>
    <row r="270" spans="1:16" ht="15.75">
      <c r="A270" s="282" t="s">
        <v>427</v>
      </c>
      <c r="B270" s="282" t="s">
        <v>428</v>
      </c>
      <c r="C270" s="589" t="s">
        <v>1471</v>
      </c>
      <c r="D270" s="282" t="s">
        <v>1384</v>
      </c>
      <c r="E270" s="303" t="s">
        <v>1384</v>
      </c>
      <c r="F270" s="285">
        <v>1</v>
      </c>
      <c r="G270" s="303" t="s">
        <v>1384</v>
      </c>
      <c r="H270" s="303" t="s">
        <v>1384</v>
      </c>
      <c r="I270" s="589">
        <v>1</v>
      </c>
      <c r="J270" s="589">
        <v>1</v>
      </c>
      <c r="K270" s="589">
        <v>1</v>
      </c>
      <c r="L270" s="304">
        <v>189</v>
      </c>
      <c r="M270" s="286" t="s">
        <v>1181</v>
      </c>
      <c r="N270" s="286"/>
      <c r="O270" s="1027" t="s">
        <v>792</v>
      </c>
      <c r="P270" s="1428" t="s">
        <v>878</v>
      </c>
    </row>
    <row r="271" spans="1:16" ht="15.75">
      <c r="A271" s="282" t="s">
        <v>1</v>
      </c>
      <c r="B271" s="282" t="s">
        <v>2</v>
      </c>
      <c r="C271" s="1422">
        <v>1</v>
      </c>
      <c r="D271" s="288">
        <v>0.25</v>
      </c>
      <c r="E271" s="303" t="s">
        <v>1384</v>
      </c>
      <c r="F271" s="285">
        <v>1</v>
      </c>
      <c r="G271" s="303" t="s">
        <v>1384</v>
      </c>
      <c r="H271" s="303" t="s">
        <v>1384</v>
      </c>
      <c r="I271" s="589" t="s">
        <v>1384</v>
      </c>
      <c r="J271" s="589" t="s">
        <v>1384</v>
      </c>
      <c r="K271" s="589" t="s">
        <v>1384</v>
      </c>
      <c r="L271" s="304">
        <v>189</v>
      </c>
      <c r="M271" s="286" t="s">
        <v>1181</v>
      </c>
      <c r="N271" s="286"/>
      <c r="O271" s="1027" t="s">
        <v>792</v>
      </c>
      <c r="P271" s="1426" t="s">
        <v>878</v>
      </c>
    </row>
    <row r="272" spans="1:16" ht="15.75" customHeight="1">
      <c r="A272" s="282" t="s">
        <v>47</v>
      </c>
      <c r="B272" s="282" t="s">
        <v>158</v>
      </c>
      <c r="C272" s="589" t="s">
        <v>1471</v>
      </c>
      <c r="D272" s="282" t="s">
        <v>1384</v>
      </c>
      <c r="E272" s="287">
        <v>0.5</v>
      </c>
      <c r="F272" s="285">
        <v>1</v>
      </c>
      <c r="G272" s="303" t="s">
        <v>1384</v>
      </c>
      <c r="H272" s="303" t="s">
        <v>1384</v>
      </c>
      <c r="I272" s="589">
        <v>1</v>
      </c>
      <c r="J272" s="589">
        <v>1</v>
      </c>
      <c r="K272" s="589" t="s">
        <v>1384</v>
      </c>
      <c r="L272" s="304">
        <v>189</v>
      </c>
      <c r="M272" s="286" t="s">
        <v>882</v>
      </c>
      <c r="N272" s="286"/>
      <c r="O272" s="1027" t="s">
        <v>792</v>
      </c>
      <c r="P272" s="1426" t="s">
        <v>878</v>
      </c>
    </row>
    <row r="273" spans="1:16" ht="15.75" customHeight="1">
      <c r="A273" s="282" t="s">
        <v>156</v>
      </c>
      <c r="B273" s="282" t="s">
        <v>157</v>
      </c>
      <c r="C273" s="1422">
        <v>1</v>
      </c>
      <c r="D273" s="282" t="s">
        <v>1384</v>
      </c>
      <c r="E273" s="287">
        <v>1</v>
      </c>
      <c r="F273" s="285">
        <v>1</v>
      </c>
      <c r="G273" s="303" t="s">
        <v>1384</v>
      </c>
      <c r="H273" s="303" t="s">
        <v>1384</v>
      </c>
      <c r="I273" s="589" t="s">
        <v>1384</v>
      </c>
      <c r="J273" s="589">
        <v>0</v>
      </c>
      <c r="K273" s="589">
        <v>1</v>
      </c>
      <c r="L273" s="304">
        <v>189</v>
      </c>
      <c r="M273" s="286" t="s">
        <v>1181</v>
      </c>
      <c r="N273" s="286"/>
      <c r="O273" s="1027" t="s">
        <v>792</v>
      </c>
      <c r="P273" s="1426" t="s">
        <v>878</v>
      </c>
    </row>
    <row r="274" spans="1:16" ht="15.75" customHeight="1">
      <c r="A274" s="282" t="s">
        <v>68</v>
      </c>
      <c r="B274" s="282" t="s">
        <v>518</v>
      </c>
      <c r="C274" s="589" t="s">
        <v>1471</v>
      </c>
      <c r="D274" s="282" t="s">
        <v>1384</v>
      </c>
      <c r="E274" s="303" t="s">
        <v>1384</v>
      </c>
      <c r="F274" s="303" t="s">
        <v>1384</v>
      </c>
      <c r="G274" s="303" t="s">
        <v>1384</v>
      </c>
      <c r="H274" s="285">
        <v>1</v>
      </c>
      <c r="I274" s="589" t="s">
        <v>1384</v>
      </c>
      <c r="J274" s="589" t="s">
        <v>1384</v>
      </c>
      <c r="K274" s="589" t="s">
        <v>1384</v>
      </c>
      <c r="L274" s="304">
        <v>101</v>
      </c>
      <c r="M274" s="286" t="s">
        <v>1179</v>
      </c>
      <c r="N274" s="286"/>
      <c r="O274" s="1027" t="s">
        <v>792</v>
      </c>
      <c r="P274" s="1426" t="s">
        <v>878</v>
      </c>
    </row>
    <row r="275" spans="1:16" ht="15.75" customHeight="1">
      <c r="A275" s="282" t="s">
        <v>1109</v>
      </c>
      <c r="B275" s="282" t="s">
        <v>400</v>
      </c>
      <c r="C275" s="589" t="s">
        <v>1471</v>
      </c>
      <c r="D275" s="287" t="s">
        <v>1385</v>
      </c>
      <c r="E275" s="303" t="s">
        <v>1385</v>
      </c>
      <c r="F275" s="303" t="s">
        <v>1385</v>
      </c>
      <c r="G275" s="284" t="s">
        <v>1385</v>
      </c>
      <c r="H275" s="284" t="s">
        <v>1385</v>
      </c>
      <c r="I275" s="284" t="s">
        <v>1385</v>
      </c>
      <c r="J275" s="589" t="s">
        <v>1385</v>
      </c>
      <c r="K275" s="589" t="s">
        <v>1385</v>
      </c>
      <c r="L275" s="304">
        <v>101</v>
      </c>
      <c r="M275" s="286" t="s">
        <v>1180</v>
      </c>
      <c r="N275" s="286">
        <v>1</v>
      </c>
      <c r="O275" s="1027" t="s">
        <v>792</v>
      </c>
      <c r="P275" s="1426" t="s">
        <v>1177</v>
      </c>
    </row>
    <row r="276" spans="1:16" ht="15.75" customHeight="1">
      <c r="A276" s="282" t="s">
        <v>200</v>
      </c>
      <c r="B276" s="282" t="s">
        <v>201</v>
      </c>
      <c r="C276" s="589" t="s">
        <v>1471</v>
      </c>
      <c r="D276" s="282" t="s">
        <v>1384</v>
      </c>
      <c r="E276" s="303" t="s">
        <v>1384</v>
      </c>
      <c r="F276" s="303" t="s">
        <v>1384</v>
      </c>
      <c r="G276" s="303" t="s">
        <v>1384</v>
      </c>
      <c r="H276" s="285">
        <v>1</v>
      </c>
      <c r="I276" s="589" t="s">
        <v>1384</v>
      </c>
      <c r="J276" s="589" t="s">
        <v>1384</v>
      </c>
      <c r="K276" s="589" t="s">
        <v>1384</v>
      </c>
      <c r="L276" s="304">
        <v>101</v>
      </c>
      <c r="M276" s="286" t="s">
        <v>1179</v>
      </c>
      <c r="N276" s="286">
        <v>1</v>
      </c>
      <c r="O276" s="1027" t="s">
        <v>792</v>
      </c>
      <c r="P276" s="1426" t="s">
        <v>1177</v>
      </c>
    </row>
    <row r="277" spans="1:16" ht="15.75" customHeight="1">
      <c r="A277" s="282" t="s">
        <v>302</v>
      </c>
      <c r="B277" s="282" t="s">
        <v>303</v>
      </c>
      <c r="C277" s="589" t="s">
        <v>1471</v>
      </c>
      <c r="D277" s="282" t="s">
        <v>1384</v>
      </c>
      <c r="E277" s="303" t="s">
        <v>1384</v>
      </c>
      <c r="F277" s="285">
        <v>1</v>
      </c>
      <c r="G277" s="303" t="s">
        <v>1384</v>
      </c>
      <c r="H277" s="303" t="s">
        <v>1384</v>
      </c>
      <c r="I277" s="589" t="s">
        <v>1384</v>
      </c>
      <c r="J277" s="589" t="s">
        <v>1384</v>
      </c>
      <c r="K277" s="589" t="s">
        <v>1384</v>
      </c>
      <c r="L277" s="304">
        <v>101</v>
      </c>
      <c r="M277" s="286" t="s">
        <v>1181</v>
      </c>
      <c r="N277" s="286"/>
      <c r="O277" s="1027" t="s">
        <v>792</v>
      </c>
      <c r="P277" s="1426" t="s">
        <v>878</v>
      </c>
    </row>
    <row r="278" spans="1:16" ht="15.75" customHeight="1">
      <c r="A278" s="282" t="s">
        <v>1156</v>
      </c>
      <c r="B278" s="282" t="s">
        <v>1157</v>
      </c>
      <c r="C278" s="589" t="s">
        <v>1471</v>
      </c>
      <c r="D278" s="282" t="s">
        <v>1384</v>
      </c>
      <c r="E278" s="303" t="s">
        <v>1384</v>
      </c>
      <c r="F278" s="303" t="s">
        <v>1384</v>
      </c>
      <c r="G278" s="303" t="s">
        <v>1384</v>
      </c>
      <c r="H278" s="285">
        <v>1</v>
      </c>
      <c r="I278" s="589" t="s">
        <v>1384</v>
      </c>
      <c r="J278" s="589" t="s">
        <v>1384</v>
      </c>
      <c r="K278" s="589" t="s">
        <v>1384</v>
      </c>
      <c r="L278" s="304">
        <v>101</v>
      </c>
      <c r="M278" s="286" t="s">
        <v>882</v>
      </c>
      <c r="N278" s="286"/>
      <c r="O278" s="1027" t="s">
        <v>792</v>
      </c>
      <c r="P278" s="1426" t="s">
        <v>878</v>
      </c>
    </row>
    <row r="279" spans="1:16" ht="15.75" customHeight="1">
      <c r="A279" s="282" t="s">
        <v>1129</v>
      </c>
      <c r="B279" s="282" t="s">
        <v>1130</v>
      </c>
      <c r="C279" s="589" t="s">
        <v>1471</v>
      </c>
      <c r="D279" s="282" t="s">
        <v>1384</v>
      </c>
      <c r="E279" s="303" t="s">
        <v>1384</v>
      </c>
      <c r="F279" s="303" t="s">
        <v>1384</v>
      </c>
      <c r="G279" s="303" t="s">
        <v>1384</v>
      </c>
      <c r="H279" s="285">
        <v>1</v>
      </c>
      <c r="I279" s="589" t="s">
        <v>1384</v>
      </c>
      <c r="J279" s="589" t="s">
        <v>1384</v>
      </c>
      <c r="K279" s="589" t="s">
        <v>1384</v>
      </c>
      <c r="L279" s="304">
        <v>101</v>
      </c>
      <c r="M279" s="286" t="s">
        <v>1179</v>
      </c>
      <c r="N279" s="286"/>
      <c r="O279" s="1027" t="s">
        <v>792</v>
      </c>
      <c r="P279" s="1426" t="s">
        <v>878</v>
      </c>
    </row>
    <row r="280" spans="1:16" ht="15.75" customHeight="1">
      <c r="A280" s="282" t="s">
        <v>370</v>
      </c>
      <c r="B280" s="282" t="s">
        <v>371</v>
      </c>
      <c r="C280" s="589" t="s">
        <v>1471</v>
      </c>
      <c r="D280" s="282" t="s">
        <v>1384</v>
      </c>
      <c r="E280" s="303" t="s">
        <v>1384</v>
      </c>
      <c r="F280" s="303" t="s">
        <v>1384</v>
      </c>
      <c r="G280" s="303" t="s">
        <v>1384</v>
      </c>
      <c r="H280" s="285">
        <v>1</v>
      </c>
      <c r="I280" s="589" t="s">
        <v>1384</v>
      </c>
      <c r="J280" s="589" t="s">
        <v>1384</v>
      </c>
      <c r="K280" s="589" t="s">
        <v>1384</v>
      </c>
      <c r="L280" s="304">
        <v>101</v>
      </c>
      <c r="M280" s="286" t="s">
        <v>1179</v>
      </c>
      <c r="N280" s="286"/>
      <c r="O280" s="1027" t="s">
        <v>792</v>
      </c>
      <c r="P280" s="1426" t="s">
        <v>878</v>
      </c>
    </row>
    <row r="281" spans="1:16" ht="15.75" customHeight="1">
      <c r="A281" s="282" t="s">
        <v>21</v>
      </c>
      <c r="B281" s="282" t="s">
        <v>1133</v>
      </c>
      <c r="C281" s="589" t="s">
        <v>1471</v>
      </c>
      <c r="D281" s="287" t="s">
        <v>1385</v>
      </c>
      <c r="E281" s="303" t="s">
        <v>1385</v>
      </c>
      <c r="F281" s="303" t="s">
        <v>1385</v>
      </c>
      <c r="G281" s="284" t="s">
        <v>1385</v>
      </c>
      <c r="H281" s="284" t="s">
        <v>1385</v>
      </c>
      <c r="I281" s="284" t="s">
        <v>1385</v>
      </c>
      <c r="J281" s="589" t="s">
        <v>1385</v>
      </c>
      <c r="K281" s="589" t="s">
        <v>1385</v>
      </c>
      <c r="L281" s="304">
        <v>101</v>
      </c>
      <c r="M281" s="286" t="s">
        <v>1180</v>
      </c>
      <c r="N281" s="286">
        <v>1</v>
      </c>
      <c r="O281" s="1027" t="s">
        <v>792</v>
      </c>
      <c r="P281" s="1426" t="s">
        <v>1177</v>
      </c>
    </row>
    <row r="282" spans="1:16" ht="15.75" customHeight="1">
      <c r="A282" s="282" t="s">
        <v>93</v>
      </c>
      <c r="B282" s="282" t="s">
        <v>94</v>
      </c>
      <c r="C282" s="589" t="s">
        <v>1471</v>
      </c>
      <c r="D282" s="282" t="s">
        <v>1384</v>
      </c>
      <c r="E282" s="303" t="s">
        <v>1384</v>
      </c>
      <c r="F282" s="303" t="s">
        <v>1384</v>
      </c>
      <c r="G282" s="303" t="s">
        <v>1384</v>
      </c>
      <c r="H282" s="285">
        <v>1</v>
      </c>
      <c r="I282" s="589" t="s">
        <v>1384</v>
      </c>
      <c r="J282" s="589" t="s">
        <v>1384</v>
      </c>
      <c r="K282" s="589" t="s">
        <v>1384</v>
      </c>
      <c r="L282" s="304">
        <v>101</v>
      </c>
      <c r="M282" s="286" t="s">
        <v>1179</v>
      </c>
      <c r="N282" s="286">
        <v>1</v>
      </c>
      <c r="O282" s="1027" t="s">
        <v>792</v>
      </c>
      <c r="P282" s="1426" t="s">
        <v>1177</v>
      </c>
    </row>
    <row r="283" spans="1:16" ht="15.75" customHeight="1">
      <c r="A283" s="282" t="s">
        <v>351</v>
      </c>
      <c r="B283" s="282" t="s">
        <v>352</v>
      </c>
      <c r="C283" s="589" t="s">
        <v>1471</v>
      </c>
      <c r="D283" s="287" t="s">
        <v>1385</v>
      </c>
      <c r="E283" s="303" t="s">
        <v>1385</v>
      </c>
      <c r="F283" s="303" t="s">
        <v>1385</v>
      </c>
      <c r="G283" s="284" t="s">
        <v>1385</v>
      </c>
      <c r="H283" s="284" t="s">
        <v>1385</v>
      </c>
      <c r="I283" s="284" t="s">
        <v>1385</v>
      </c>
      <c r="J283" s="589" t="s">
        <v>1385</v>
      </c>
      <c r="K283" s="589" t="s">
        <v>1385</v>
      </c>
      <c r="L283" s="304">
        <v>101</v>
      </c>
      <c r="M283" s="286" t="s">
        <v>1180</v>
      </c>
      <c r="N283" s="286">
        <v>1</v>
      </c>
      <c r="O283" s="1027" t="s">
        <v>792</v>
      </c>
      <c r="P283" s="1426" t="s">
        <v>1177</v>
      </c>
    </row>
    <row r="284" spans="1:16" ht="15.75">
      <c r="A284" s="282" t="s">
        <v>218</v>
      </c>
      <c r="B284" s="282" t="s">
        <v>219</v>
      </c>
      <c r="C284" s="589" t="s">
        <v>1471</v>
      </c>
      <c r="D284" s="282" t="s">
        <v>1384</v>
      </c>
      <c r="E284" s="303" t="s">
        <v>1384</v>
      </c>
      <c r="F284" s="303" t="s">
        <v>1384</v>
      </c>
      <c r="G284" s="303" t="s">
        <v>1384</v>
      </c>
      <c r="H284" s="285">
        <v>1</v>
      </c>
      <c r="I284" s="589" t="s">
        <v>1384</v>
      </c>
      <c r="J284" s="589" t="s">
        <v>1384</v>
      </c>
      <c r="K284" s="589" t="s">
        <v>1384</v>
      </c>
      <c r="L284" s="304">
        <v>101</v>
      </c>
      <c r="M284" s="286" t="s">
        <v>1179</v>
      </c>
      <c r="N284" s="286">
        <v>1</v>
      </c>
      <c r="O284" s="1027" t="s">
        <v>792</v>
      </c>
      <c r="P284" s="1426" t="s">
        <v>1177</v>
      </c>
    </row>
    <row r="285" spans="1:16" ht="15.75">
      <c r="A285" s="282" t="s">
        <v>480</v>
      </c>
      <c r="B285" s="282" t="s">
        <v>481</v>
      </c>
      <c r="C285" s="589" t="s">
        <v>1471</v>
      </c>
      <c r="D285" s="282" t="s">
        <v>1384</v>
      </c>
      <c r="E285" s="303" t="s">
        <v>1384</v>
      </c>
      <c r="F285" s="303" t="s">
        <v>1384</v>
      </c>
      <c r="G285" s="303" t="s">
        <v>1384</v>
      </c>
      <c r="H285" s="285">
        <v>1</v>
      </c>
      <c r="I285" s="589" t="s">
        <v>1384</v>
      </c>
      <c r="J285" s="589" t="s">
        <v>1384</v>
      </c>
      <c r="K285" s="589" t="s">
        <v>1384</v>
      </c>
      <c r="L285" s="304">
        <v>101</v>
      </c>
      <c r="M285" s="286" t="s">
        <v>1179</v>
      </c>
      <c r="N285" s="286">
        <v>1</v>
      </c>
      <c r="O285" s="1027" t="s">
        <v>792</v>
      </c>
      <c r="P285" s="1426" t="s">
        <v>1177</v>
      </c>
    </row>
    <row r="286" spans="1:16" ht="15.75">
      <c r="A286" s="282" t="s">
        <v>278</v>
      </c>
      <c r="B286" s="282" t="s">
        <v>279</v>
      </c>
      <c r="C286" s="589" t="s">
        <v>1471</v>
      </c>
      <c r="D286" s="282" t="s">
        <v>1384</v>
      </c>
      <c r="E286" s="303" t="s">
        <v>1384</v>
      </c>
      <c r="F286" s="303" t="s">
        <v>1384</v>
      </c>
      <c r="G286" s="303" t="s">
        <v>1384</v>
      </c>
      <c r="H286" s="285">
        <v>1</v>
      </c>
      <c r="I286" s="589" t="s">
        <v>1384</v>
      </c>
      <c r="J286" s="589" t="s">
        <v>1384</v>
      </c>
      <c r="K286" s="589" t="s">
        <v>1384</v>
      </c>
      <c r="L286" s="304">
        <v>101</v>
      </c>
      <c r="M286" s="286" t="s">
        <v>1179</v>
      </c>
      <c r="N286" s="286">
        <v>1</v>
      </c>
      <c r="O286" s="1027" t="s">
        <v>792</v>
      </c>
      <c r="P286" s="1427" t="s">
        <v>1177</v>
      </c>
    </row>
    <row r="287" spans="1:16" ht="15.75" customHeight="1">
      <c r="A287" s="282" t="s">
        <v>136</v>
      </c>
      <c r="B287" s="282" t="s">
        <v>137</v>
      </c>
      <c r="C287" s="589" t="s">
        <v>1471</v>
      </c>
      <c r="D287" s="287" t="s">
        <v>1385</v>
      </c>
      <c r="E287" s="303" t="s">
        <v>1385</v>
      </c>
      <c r="F287" s="303" t="s">
        <v>1385</v>
      </c>
      <c r="G287" s="284" t="s">
        <v>1385</v>
      </c>
      <c r="H287" s="284" t="s">
        <v>1385</v>
      </c>
      <c r="I287" s="284" t="s">
        <v>1385</v>
      </c>
      <c r="J287" s="589" t="s">
        <v>1385</v>
      </c>
      <c r="K287" s="589" t="s">
        <v>1385</v>
      </c>
      <c r="L287" s="304">
        <v>105</v>
      </c>
      <c r="M287" s="286" t="s">
        <v>1180</v>
      </c>
      <c r="N287" s="286"/>
      <c r="O287" s="1027" t="s">
        <v>792</v>
      </c>
      <c r="P287" s="1426" t="s">
        <v>878</v>
      </c>
    </row>
    <row r="288" spans="1:16" ht="15.75" customHeight="1">
      <c r="A288" s="1022" t="s">
        <v>36</v>
      </c>
      <c r="B288" s="282" t="s">
        <v>37</v>
      </c>
      <c r="C288" s="589" t="s">
        <v>1471</v>
      </c>
      <c r="D288" s="282" t="s">
        <v>1384</v>
      </c>
      <c r="E288" s="303" t="s">
        <v>1384</v>
      </c>
      <c r="F288" s="303" t="s">
        <v>1384</v>
      </c>
      <c r="G288" s="303" t="s">
        <v>1384</v>
      </c>
      <c r="H288" s="285">
        <v>1</v>
      </c>
      <c r="I288" s="589" t="s">
        <v>1384</v>
      </c>
      <c r="J288" s="589" t="s">
        <v>1384</v>
      </c>
      <c r="K288" s="589" t="s">
        <v>1384</v>
      </c>
      <c r="L288" s="304">
        <v>105</v>
      </c>
      <c r="M288" s="286" t="s">
        <v>882</v>
      </c>
      <c r="N288" s="286"/>
      <c r="O288" s="1027" t="s">
        <v>792</v>
      </c>
      <c r="P288" s="1426" t="s">
        <v>878</v>
      </c>
    </row>
    <row r="289" spans="1:16" ht="15.75" customHeight="1">
      <c r="A289" s="282" t="s">
        <v>124</v>
      </c>
      <c r="B289" s="282" t="s">
        <v>125</v>
      </c>
      <c r="C289" s="1422">
        <v>1</v>
      </c>
      <c r="D289" s="282" t="s">
        <v>1384</v>
      </c>
      <c r="E289" s="287">
        <v>0.41176470588235292</v>
      </c>
      <c r="F289" s="285">
        <v>1</v>
      </c>
      <c r="G289" s="303" t="s">
        <v>1384</v>
      </c>
      <c r="H289" s="285">
        <v>1</v>
      </c>
      <c r="I289" s="589">
        <v>0.66666666666666663</v>
      </c>
      <c r="J289" s="589">
        <v>1</v>
      </c>
      <c r="K289" s="589">
        <v>1</v>
      </c>
      <c r="L289" s="304">
        <v>105</v>
      </c>
      <c r="M289" s="286" t="s">
        <v>1182</v>
      </c>
      <c r="N289" s="286"/>
      <c r="O289" s="1027" t="s">
        <v>792</v>
      </c>
      <c r="P289" s="1428" t="s">
        <v>878</v>
      </c>
    </row>
    <row r="290" spans="1:16" ht="15.75" customHeight="1">
      <c r="A290" s="282" t="s">
        <v>176</v>
      </c>
      <c r="B290" s="282" t="s">
        <v>1188</v>
      </c>
      <c r="C290" s="589" t="s">
        <v>1471</v>
      </c>
      <c r="D290" s="288">
        <v>0</v>
      </c>
      <c r="E290" s="303" t="s">
        <v>1384</v>
      </c>
      <c r="F290" s="303" t="s">
        <v>1384</v>
      </c>
      <c r="G290" s="303" t="s">
        <v>1384</v>
      </c>
      <c r="H290" s="284" t="s">
        <v>1384</v>
      </c>
      <c r="I290" s="589" t="s">
        <v>1384</v>
      </c>
      <c r="J290" s="589" t="s">
        <v>1384</v>
      </c>
      <c r="K290" s="589" t="s">
        <v>1384</v>
      </c>
      <c r="L290" s="304">
        <v>105</v>
      </c>
      <c r="M290" s="286" t="s">
        <v>1181</v>
      </c>
      <c r="N290" s="286"/>
      <c r="O290" s="1027" t="s">
        <v>792</v>
      </c>
      <c r="P290" s="1426" t="s">
        <v>878</v>
      </c>
    </row>
    <row r="291" spans="1:16" ht="15.75" customHeight="1">
      <c r="A291" s="282" t="s">
        <v>490</v>
      </c>
      <c r="B291" s="282" t="s">
        <v>491</v>
      </c>
      <c r="C291" s="589" t="s">
        <v>1471</v>
      </c>
      <c r="D291" s="282" t="s">
        <v>1384</v>
      </c>
      <c r="E291" s="303" t="s">
        <v>1384</v>
      </c>
      <c r="F291" s="303" t="s">
        <v>1384</v>
      </c>
      <c r="G291" s="285">
        <v>1</v>
      </c>
      <c r="H291" s="285">
        <v>1</v>
      </c>
      <c r="I291" s="589">
        <v>0.66666666666666663</v>
      </c>
      <c r="J291" s="589" t="s">
        <v>1384</v>
      </c>
      <c r="K291" s="589" t="s">
        <v>1384</v>
      </c>
      <c r="L291" s="304">
        <v>105</v>
      </c>
      <c r="M291" s="286" t="s">
        <v>1181</v>
      </c>
      <c r="N291" s="286"/>
      <c r="O291" s="1027" t="s">
        <v>792</v>
      </c>
      <c r="P291" s="1425" t="s">
        <v>878</v>
      </c>
    </row>
    <row r="292" spans="1:16" ht="15.75" customHeight="1">
      <c r="A292" s="282" t="s">
        <v>429</v>
      </c>
      <c r="B292" s="282" t="s">
        <v>430</v>
      </c>
      <c r="C292" s="589" t="s">
        <v>1471</v>
      </c>
      <c r="D292" s="282" t="s">
        <v>1384</v>
      </c>
      <c r="E292" s="303" t="s">
        <v>1384</v>
      </c>
      <c r="F292" s="303" t="s">
        <v>1384</v>
      </c>
      <c r="G292" s="303" t="s">
        <v>1384</v>
      </c>
      <c r="H292" s="285">
        <v>1</v>
      </c>
      <c r="I292" s="589" t="s">
        <v>1384</v>
      </c>
      <c r="J292" s="589" t="s">
        <v>1384</v>
      </c>
      <c r="K292" s="589" t="s">
        <v>1384</v>
      </c>
      <c r="L292" s="304">
        <v>105</v>
      </c>
      <c r="M292" s="286" t="s">
        <v>882</v>
      </c>
      <c r="N292" s="286"/>
      <c r="O292" s="1027" t="s">
        <v>792</v>
      </c>
      <c r="P292" s="1426" t="s">
        <v>878</v>
      </c>
    </row>
    <row r="293" spans="1:16" ht="15.75" customHeight="1">
      <c r="A293" s="282" t="s">
        <v>164</v>
      </c>
      <c r="B293" s="282" t="s">
        <v>165</v>
      </c>
      <c r="C293" s="589">
        <v>0.8</v>
      </c>
      <c r="D293" s="282" t="s">
        <v>1384</v>
      </c>
      <c r="E293" s="303" t="s">
        <v>1384</v>
      </c>
      <c r="F293" s="303" t="s">
        <v>1384</v>
      </c>
      <c r="G293" s="303" t="s">
        <v>1384</v>
      </c>
      <c r="H293" s="285">
        <v>1</v>
      </c>
      <c r="I293" s="589">
        <v>1</v>
      </c>
      <c r="J293" s="589">
        <v>1</v>
      </c>
      <c r="K293" s="589">
        <v>1</v>
      </c>
      <c r="L293" s="304">
        <v>105</v>
      </c>
      <c r="M293" s="286" t="s">
        <v>1181</v>
      </c>
      <c r="N293" s="286"/>
      <c r="O293" s="1027" t="s">
        <v>878</v>
      </c>
      <c r="P293" s="1425" t="s">
        <v>878</v>
      </c>
    </row>
    <row r="294" spans="1:16" ht="15.75" customHeight="1">
      <c r="A294" s="282" t="s">
        <v>192</v>
      </c>
      <c r="B294" s="282" t="s">
        <v>193</v>
      </c>
      <c r="C294" s="1422">
        <v>1</v>
      </c>
      <c r="D294" s="282" t="s">
        <v>1384</v>
      </c>
      <c r="E294" s="303" t="s">
        <v>1384</v>
      </c>
      <c r="F294" s="285">
        <v>1</v>
      </c>
      <c r="G294" s="303" t="s">
        <v>1384</v>
      </c>
      <c r="H294" s="303" t="s">
        <v>1384</v>
      </c>
      <c r="I294" s="589" t="s">
        <v>1384</v>
      </c>
      <c r="J294" s="589" t="s">
        <v>1384</v>
      </c>
      <c r="K294" s="589" t="s">
        <v>1384</v>
      </c>
      <c r="L294" s="304">
        <v>105</v>
      </c>
      <c r="M294" s="286" t="s">
        <v>1181</v>
      </c>
      <c r="N294" s="286"/>
      <c r="O294" s="1027" t="s">
        <v>792</v>
      </c>
      <c r="P294" s="1426" t="s">
        <v>878</v>
      </c>
    </row>
    <row r="295" spans="1:16" ht="15.75" customHeight="1">
      <c r="A295" s="282" t="s">
        <v>210</v>
      </c>
      <c r="B295" s="282" t="s">
        <v>211</v>
      </c>
      <c r="C295" s="589" t="s">
        <v>1471</v>
      </c>
      <c r="D295" s="282" t="s">
        <v>1384</v>
      </c>
      <c r="E295" s="287">
        <v>0</v>
      </c>
      <c r="F295" s="303" t="s">
        <v>1384</v>
      </c>
      <c r="G295" s="303" t="s">
        <v>1384</v>
      </c>
      <c r="H295" s="303" t="s">
        <v>1384</v>
      </c>
      <c r="I295" s="589">
        <v>1</v>
      </c>
      <c r="J295" s="589" t="s">
        <v>1384</v>
      </c>
      <c r="K295" s="589" t="s">
        <v>1384</v>
      </c>
      <c r="L295" s="304">
        <v>105</v>
      </c>
      <c r="M295" s="286" t="s">
        <v>1181</v>
      </c>
      <c r="N295" s="286"/>
      <c r="O295" s="1027" t="s">
        <v>792</v>
      </c>
      <c r="P295" s="1425" t="s">
        <v>878</v>
      </c>
    </row>
    <row r="296" spans="1:16" ht="15.75" customHeight="1">
      <c r="A296" s="282" t="s">
        <v>388</v>
      </c>
      <c r="B296" s="282" t="s">
        <v>389</v>
      </c>
      <c r="C296" s="589" t="s">
        <v>1471</v>
      </c>
      <c r="D296" s="282" t="s">
        <v>1384</v>
      </c>
      <c r="E296" s="303" t="s">
        <v>1384</v>
      </c>
      <c r="F296" s="303" t="s">
        <v>1384</v>
      </c>
      <c r="G296" s="303" t="s">
        <v>1384</v>
      </c>
      <c r="H296" s="285">
        <v>1</v>
      </c>
      <c r="I296" s="589" t="s">
        <v>1384</v>
      </c>
      <c r="J296" s="589" t="s">
        <v>1384</v>
      </c>
      <c r="K296" s="589" t="s">
        <v>1384</v>
      </c>
      <c r="L296" s="304">
        <v>105</v>
      </c>
      <c r="M296" s="286" t="s">
        <v>882</v>
      </c>
      <c r="N296" s="286"/>
      <c r="O296" s="1027" t="s">
        <v>792</v>
      </c>
      <c r="P296" s="1425" t="s">
        <v>878</v>
      </c>
    </row>
    <row r="297" spans="1:16" ht="15.75" customHeight="1">
      <c r="A297" s="282" t="s">
        <v>166</v>
      </c>
      <c r="B297" s="282" t="s">
        <v>167</v>
      </c>
      <c r="C297" s="589" t="s">
        <v>1471</v>
      </c>
      <c r="D297" s="282" t="s">
        <v>1384</v>
      </c>
      <c r="E297" s="303" t="s">
        <v>1384</v>
      </c>
      <c r="F297" s="303" t="s">
        <v>1384</v>
      </c>
      <c r="G297" s="303" t="s">
        <v>1384</v>
      </c>
      <c r="H297" s="285">
        <v>1</v>
      </c>
      <c r="I297" s="589">
        <v>0.4</v>
      </c>
      <c r="J297" s="589" t="s">
        <v>1384</v>
      </c>
      <c r="K297" s="589" t="s">
        <v>1384</v>
      </c>
      <c r="L297" s="304">
        <v>105</v>
      </c>
      <c r="M297" s="286" t="s">
        <v>882</v>
      </c>
      <c r="N297" s="286"/>
      <c r="O297" s="1027" t="s">
        <v>792</v>
      </c>
      <c r="P297" s="1425" t="s">
        <v>878</v>
      </c>
    </row>
    <row r="298" spans="1:16" ht="15.75" customHeight="1">
      <c r="A298" s="282" t="s">
        <v>347</v>
      </c>
      <c r="B298" s="282" t="s">
        <v>348</v>
      </c>
      <c r="C298" s="589" t="s">
        <v>1471</v>
      </c>
      <c r="D298" s="282" t="s">
        <v>1384</v>
      </c>
      <c r="E298" s="303" t="s">
        <v>1384</v>
      </c>
      <c r="F298" s="303" t="s">
        <v>1384</v>
      </c>
      <c r="G298" s="303" t="s">
        <v>1384</v>
      </c>
      <c r="H298" s="285">
        <v>1</v>
      </c>
      <c r="I298" s="589" t="s">
        <v>1384</v>
      </c>
      <c r="J298" s="589" t="s">
        <v>1384</v>
      </c>
      <c r="K298" s="589" t="s">
        <v>1384</v>
      </c>
      <c r="L298" s="304">
        <v>105</v>
      </c>
      <c r="M298" s="286" t="s">
        <v>882</v>
      </c>
      <c r="N298" s="286"/>
      <c r="O298" s="1027" t="s">
        <v>792</v>
      </c>
      <c r="P298" s="1427" t="s">
        <v>878</v>
      </c>
    </row>
    <row r="299" spans="1:16" ht="15.75" customHeight="1">
      <c r="A299" s="282" t="s">
        <v>450</v>
      </c>
      <c r="B299" s="282" t="s">
        <v>1160</v>
      </c>
      <c r="C299" s="589">
        <v>0.625</v>
      </c>
      <c r="D299" s="288">
        <v>0</v>
      </c>
      <c r="E299" s="287">
        <v>1</v>
      </c>
      <c r="F299" s="285">
        <v>1</v>
      </c>
      <c r="G299" s="303" t="s">
        <v>1384</v>
      </c>
      <c r="H299" s="303" t="s">
        <v>1384</v>
      </c>
      <c r="I299" s="589" t="s">
        <v>1384</v>
      </c>
      <c r="J299" s="589" t="s">
        <v>1384</v>
      </c>
      <c r="K299" s="589" t="s">
        <v>1384</v>
      </c>
      <c r="L299" s="304">
        <v>105</v>
      </c>
      <c r="M299" s="286" t="s">
        <v>1181</v>
      </c>
      <c r="N299" s="286"/>
      <c r="O299" s="1027" t="s">
        <v>878</v>
      </c>
      <c r="P299" s="1426" t="s">
        <v>878</v>
      </c>
    </row>
    <row r="300" spans="1:16" ht="15.75" customHeight="1">
      <c r="A300" s="282" t="s">
        <v>251</v>
      </c>
      <c r="B300" s="282" t="s">
        <v>521</v>
      </c>
      <c r="C300" s="589" t="s">
        <v>1471</v>
      </c>
      <c r="D300" s="282" t="s">
        <v>1384</v>
      </c>
      <c r="E300" s="303" t="s">
        <v>1384</v>
      </c>
      <c r="F300" s="303" t="s">
        <v>1384</v>
      </c>
      <c r="G300" s="303" t="s">
        <v>1384</v>
      </c>
      <c r="H300" s="285">
        <v>1</v>
      </c>
      <c r="I300" s="589">
        <v>0.8</v>
      </c>
      <c r="J300" s="589" t="s">
        <v>1384</v>
      </c>
      <c r="K300" s="589" t="s">
        <v>1384</v>
      </c>
      <c r="L300" s="307">
        <v>105</v>
      </c>
      <c r="M300" s="290" t="s">
        <v>1181</v>
      </c>
      <c r="N300" s="290"/>
      <c r="O300" s="1027" t="s">
        <v>792</v>
      </c>
      <c r="P300" s="1425" t="s">
        <v>878</v>
      </c>
    </row>
    <row r="301" spans="1:16" ht="15.75" customHeight="1">
      <c r="A301" s="282" t="s">
        <v>154</v>
      </c>
      <c r="B301" s="282" t="s">
        <v>155</v>
      </c>
      <c r="C301" s="589" t="s">
        <v>1471</v>
      </c>
      <c r="D301" s="288">
        <v>0</v>
      </c>
      <c r="E301" s="287">
        <v>1</v>
      </c>
      <c r="F301" s="285">
        <v>0</v>
      </c>
      <c r="G301" s="303" t="s">
        <v>1384</v>
      </c>
      <c r="H301" s="303" t="s">
        <v>1384</v>
      </c>
      <c r="I301" s="589" t="s">
        <v>1384</v>
      </c>
      <c r="J301" s="589">
        <v>1</v>
      </c>
      <c r="K301" s="589" t="s">
        <v>1384</v>
      </c>
      <c r="L301" s="307">
        <v>105</v>
      </c>
      <c r="M301" s="290" t="s">
        <v>882</v>
      </c>
      <c r="N301" s="290"/>
      <c r="O301" s="1027" t="s">
        <v>792</v>
      </c>
      <c r="P301" s="1426" t="s">
        <v>878</v>
      </c>
    </row>
    <row r="302" spans="1:16" ht="15.75" customHeight="1" thickBot="1">
      <c r="A302" s="298" t="s">
        <v>825</v>
      </c>
      <c r="B302" s="282" t="s">
        <v>880</v>
      </c>
      <c r="C302" s="1431">
        <v>0.95787139689578715</v>
      </c>
      <c r="D302" s="288">
        <v>0.32926829268292684</v>
      </c>
      <c r="E302" s="287">
        <v>0.75150784077201449</v>
      </c>
      <c r="F302" s="285">
        <v>0.93453724604966137</v>
      </c>
      <c r="G302" s="285">
        <v>0.83699999999999997</v>
      </c>
      <c r="H302" s="285">
        <v>0.96706827309236942</v>
      </c>
      <c r="I302" s="1025">
        <v>0.98019999999999996</v>
      </c>
      <c r="J302" s="589">
        <v>0.97060000000000002</v>
      </c>
      <c r="K302" s="1023">
        <v>0.92110000000000003</v>
      </c>
      <c r="L302" s="286">
        <v>999</v>
      </c>
      <c r="M302" s="286"/>
      <c r="N302" s="286"/>
      <c r="O302" s="1027" t="s">
        <v>878</v>
      </c>
      <c r="P302" s="1433" t="s">
        <v>878</v>
      </c>
    </row>
  </sheetData>
  <sheetProtection algorithmName="SHA-512" hashValue="3rnfoUkrqjXAJF7yQMDXjg4pLlmJzImIHHVaeFqdy0IYMO0GwAgRwBgTs+73JsEFnkiJ/8lsA7voIcGca46uuQ==" saltValue="PRgg7SbLsYjjR6bS7jMzEQ==" spinCount="100000" sheet="1" objects="1" scenarios="1"/>
  <autoFilter ref="A3:P3">
    <sortState ref="A4:P302">
      <sortCondition ref="A3"/>
    </sortState>
  </autoFilter>
  <sortState ref="A4:O302">
    <sortCondition ref="A4:A302"/>
  </sortState>
  <mergeCells count="1">
    <mergeCell ref="A2:N2"/>
  </mergeCells>
  <conditionalFormatting sqref="I4:J8 I9:I232">
    <cfRule type="cellIs" dxfId="474" priority="286" stopIfTrue="1" operator="lessThan">
      <formula>0.8</formula>
    </cfRule>
  </conditionalFormatting>
  <conditionalFormatting sqref="J9:J302">
    <cfRule type="cellIs" dxfId="473" priority="262" stopIfTrue="1" operator="lessThan">
      <formula>0.8</formula>
    </cfRule>
  </conditionalFormatting>
  <conditionalFormatting sqref="K31">
    <cfRule type="cellIs" dxfId="472" priority="227" stopIfTrue="1" operator="lessThan">
      <formula>0.8</formula>
    </cfRule>
  </conditionalFormatting>
  <conditionalFormatting sqref="K259">
    <cfRule type="containsText" dxfId="471" priority="224" stopIfTrue="1" operator="containsText" text="ESA">
      <formula>NOT(ISERROR(SEARCH("ESA",K259)))</formula>
    </cfRule>
  </conditionalFormatting>
  <conditionalFormatting sqref="K259">
    <cfRule type="containsText" dxfId="470" priority="223" stopIfTrue="1" operator="containsText" text="n/a">
      <formula>NOT(ISERROR(SEARCH("n/a",K259)))</formula>
    </cfRule>
  </conditionalFormatting>
  <conditionalFormatting sqref="K208">
    <cfRule type="containsText" dxfId="469" priority="222" stopIfTrue="1" operator="containsText" text="ESA">
      <formula>NOT(ISERROR(SEARCH("ESA",K208)))</formula>
    </cfRule>
  </conditionalFormatting>
  <conditionalFormatting sqref="K208">
    <cfRule type="containsText" dxfId="468" priority="221" stopIfTrue="1" operator="containsText" text="n/a">
      <formula>NOT(ISERROR(SEARCH("n/a",K208)))</formula>
    </cfRule>
  </conditionalFormatting>
  <conditionalFormatting sqref="K173">
    <cfRule type="containsText" dxfId="467" priority="214" stopIfTrue="1" operator="containsText" text="ESA">
      <formula>NOT(ISERROR(SEARCH("ESA",K173)))</formula>
    </cfRule>
  </conditionalFormatting>
  <conditionalFormatting sqref="K173">
    <cfRule type="containsText" dxfId="466" priority="213" stopIfTrue="1" operator="containsText" text="n/a">
      <formula>NOT(ISERROR(SEARCH("n/a",K173)))</formula>
    </cfRule>
  </conditionalFormatting>
  <conditionalFormatting sqref="K170">
    <cfRule type="containsText" dxfId="465" priority="212" stopIfTrue="1" operator="containsText" text="ESA">
      <formula>NOT(ISERROR(SEARCH("ESA",K170)))</formula>
    </cfRule>
  </conditionalFormatting>
  <conditionalFormatting sqref="K170">
    <cfRule type="containsText" dxfId="464" priority="211" stopIfTrue="1" operator="containsText" text="n/a">
      <formula>NOT(ISERROR(SEARCH("n/a",K170)))</formula>
    </cfRule>
  </conditionalFormatting>
  <conditionalFormatting sqref="K37">
    <cfRule type="containsText" dxfId="463" priority="210" stopIfTrue="1" operator="containsText" text="ESA">
      <formula>NOT(ISERROR(SEARCH("ESA",K37)))</formula>
    </cfRule>
  </conditionalFormatting>
  <conditionalFormatting sqref="K37">
    <cfRule type="containsText" dxfId="462" priority="209" stopIfTrue="1" operator="containsText" text="n/a">
      <formula>NOT(ISERROR(SEARCH("n/a",K37)))</formula>
    </cfRule>
  </conditionalFormatting>
  <conditionalFormatting sqref="K39">
    <cfRule type="containsText" dxfId="461" priority="208" stopIfTrue="1" operator="containsText" text="ESA">
      <formula>NOT(ISERROR(SEARCH("ESA",K39)))</formula>
    </cfRule>
  </conditionalFormatting>
  <conditionalFormatting sqref="K39">
    <cfRule type="containsText" dxfId="460" priority="207" stopIfTrue="1" operator="containsText" text="n/a">
      <formula>NOT(ISERROR(SEARCH("n/a",K39)))</formula>
    </cfRule>
  </conditionalFormatting>
  <conditionalFormatting sqref="K42">
    <cfRule type="containsText" dxfId="459" priority="206" stopIfTrue="1" operator="containsText" text="ESA">
      <formula>NOT(ISERROR(SEARCH("ESA",K42)))</formula>
    </cfRule>
  </conditionalFormatting>
  <conditionalFormatting sqref="K42">
    <cfRule type="containsText" dxfId="458" priority="205" stopIfTrue="1" operator="containsText" text="n/a">
      <formula>NOT(ISERROR(SEARCH("n/a",K42)))</formula>
    </cfRule>
  </conditionalFormatting>
  <conditionalFormatting sqref="K44">
    <cfRule type="containsText" dxfId="457" priority="204" stopIfTrue="1" operator="containsText" text="ESA">
      <formula>NOT(ISERROR(SEARCH("ESA",K44)))</formula>
    </cfRule>
  </conditionalFormatting>
  <conditionalFormatting sqref="K44">
    <cfRule type="containsText" dxfId="456" priority="203" stopIfTrue="1" operator="containsText" text="n/a">
      <formula>NOT(ISERROR(SEARCH("n/a",K44)))</formula>
    </cfRule>
  </conditionalFormatting>
  <conditionalFormatting sqref="K52">
    <cfRule type="containsText" dxfId="455" priority="200" stopIfTrue="1" operator="containsText" text="ESA">
      <formula>NOT(ISERROR(SEARCH("ESA",K52)))</formula>
    </cfRule>
  </conditionalFormatting>
  <conditionalFormatting sqref="K52">
    <cfRule type="containsText" dxfId="454" priority="199" stopIfTrue="1" operator="containsText" text="n/a">
      <formula>NOT(ISERROR(SEARCH("n/a",K52)))</formula>
    </cfRule>
  </conditionalFormatting>
  <conditionalFormatting sqref="K61">
    <cfRule type="containsText" dxfId="453" priority="198" stopIfTrue="1" operator="containsText" text="ESA">
      <formula>NOT(ISERROR(SEARCH("ESA",K61)))</formula>
    </cfRule>
  </conditionalFormatting>
  <conditionalFormatting sqref="K61">
    <cfRule type="containsText" dxfId="452" priority="197" stopIfTrue="1" operator="containsText" text="n/a">
      <formula>NOT(ISERROR(SEARCH("n/a",K61)))</formula>
    </cfRule>
  </conditionalFormatting>
  <conditionalFormatting sqref="K80">
    <cfRule type="containsText" dxfId="451" priority="196" stopIfTrue="1" operator="containsText" text="ESA">
      <formula>NOT(ISERROR(SEARCH("ESA",K80)))</formula>
    </cfRule>
  </conditionalFormatting>
  <conditionalFormatting sqref="K80">
    <cfRule type="containsText" dxfId="450" priority="195" stopIfTrue="1" operator="containsText" text="n/a">
      <formula>NOT(ISERROR(SEARCH("n/a",K80)))</formula>
    </cfRule>
  </conditionalFormatting>
  <conditionalFormatting sqref="K124">
    <cfRule type="containsText" dxfId="449" priority="194" stopIfTrue="1" operator="containsText" text="ESA">
      <formula>NOT(ISERROR(SEARCH("ESA",K124)))</formula>
    </cfRule>
  </conditionalFormatting>
  <conditionalFormatting sqref="K124">
    <cfRule type="containsText" dxfId="448" priority="193" stopIfTrue="1" operator="containsText" text="n/a">
      <formula>NOT(ISERROR(SEARCH("n/a",K124)))</formula>
    </cfRule>
  </conditionalFormatting>
  <conditionalFormatting sqref="K127">
    <cfRule type="containsText" dxfId="447" priority="190" stopIfTrue="1" operator="containsText" text="ESA">
      <formula>NOT(ISERROR(SEARCH("ESA",K127)))</formula>
    </cfRule>
  </conditionalFormatting>
  <conditionalFormatting sqref="K127">
    <cfRule type="containsText" dxfId="446" priority="189" stopIfTrue="1" operator="containsText" text="n/a">
      <formula>NOT(ISERROR(SEARCH("n/a",K127)))</formula>
    </cfRule>
  </conditionalFormatting>
  <conditionalFormatting sqref="K128">
    <cfRule type="containsText" dxfId="445" priority="188" stopIfTrue="1" operator="containsText" text="ESA">
      <formula>NOT(ISERROR(SEARCH("ESA",K128)))</formula>
    </cfRule>
  </conditionalFormatting>
  <conditionalFormatting sqref="K128">
    <cfRule type="containsText" dxfId="444" priority="187" stopIfTrue="1" operator="containsText" text="n/a">
      <formula>NOT(ISERROR(SEARCH("n/a",K128)))</formula>
    </cfRule>
  </conditionalFormatting>
  <conditionalFormatting sqref="K129">
    <cfRule type="containsText" dxfId="443" priority="186" stopIfTrue="1" operator="containsText" text="ESA">
      <formula>NOT(ISERROR(SEARCH("ESA",K129)))</formula>
    </cfRule>
  </conditionalFormatting>
  <conditionalFormatting sqref="K129">
    <cfRule type="containsText" dxfId="442" priority="185" stopIfTrue="1" operator="containsText" text="n/a">
      <formula>NOT(ISERROR(SEARCH("n/a",K129)))</formula>
    </cfRule>
  </conditionalFormatting>
  <conditionalFormatting sqref="K131">
    <cfRule type="containsText" dxfId="441" priority="182" stopIfTrue="1" operator="containsText" text="ESA">
      <formula>NOT(ISERROR(SEARCH("ESA",K131)))</formula>
    </cfRule>
  </conditionalFormatting>
  <conditionalFormatting sqref="K131">
    <cfRule type="containsText" dxfId="440" priority="181" stopIfTrue="1" operator="containsText" text="n/a">
      <formula>NOT(ISERROR(SEARCH("n/a",K131)))</formula>
    </cfRule>
  </conditionalFormatting>
  <conditionalFormatting sqref="K132">
    <cfRule type="containsText" dxfId="439" priority="180" stopIfTrue="1" operator="containsText" text="ESA">
      <formula>NOT(ISERROR(SEARCH("ESA",K132)))</formula>
    </cfRule>
  </conditionalFormatting>
  <conditionalFormatting sqref="K132">
    <cfRule type="containsText" dxfId="438" priority="179" stopIfTrue="1" operator="containsText" text="n/a">
      <formula>NOT(ISERROR(SEARCH("n/a",K132)))</formula>
    </cfRule>
  </conditionalFormatting>
  <conditionalFormatting sqref="K133">
    <cfRule type="containsText" dxfId="437" priority="178" stopIfTrue="1" operator="containsText" text="ESA">
      <formula>NOT(ISERROR(SEARCH("ESA",K133)))</formula>
    </cfRule>
  </conditionalFormatting>
  <conditionalFormatting sqref="K133">
    <cfRule type="containsText" dxfId="436" priority="177" stopIfTrue="1" operator="containsText" text="n/a">
      <formula>NOT(ISERROR(SEARCH("n/a",K133)))</formula>
    </cfRule>
  </conditionalFormatting>
  <conditionalFormatting sqref="K167">
    <cfRule type="containsText" dxfId="435" priority="176" stopIfTrue="1" operator="containsText" text="ESA">
      <formula>NOT(ISERROR(SEARCH("ESA",K167)))</formula>
    </cfRule>
  </conditionalFormatting>
  <conditionalFormatting sqref="K167">
    <cfRule type="containsText" dxfId="434" priority="175" stopIfTrue="1" operator="containsText" text="n/a">
      <formula>NOT(ISERROR(SEARCH("n/a",K167)))</formula>
    </cfRule>
  </conditionalFormatting>
  <conditionalFormatting sqref="K260">
    <cfRule type="cellIs" dxfId="433" priority="174" stopIfTrue="1" operator="lessThan">
      <formula>0.8</formula>
    </cfRule>
  </conditionalFormatting>
  <conditionalFormatting sqref="K205:K207">
    <cfRule type="cellIs" dxfId="432" priority="173" stopIfTrue="1" operator="lessThan">
      <formula>0.8</formula>
    </cfRule>
  </conditionalFormatting>
  <conditionalFormatting sqref="K130">
    <cfRule type="cellIs" dxfId="431" priority="172" stopIfTrue="1" operator="lessThan">
      <formula>0.8</formula>
    </cfRule>
  </conditionalFormatting>
  <conditionalFormatting sqref="K126">
    <cfRule type="cellIs" dxfId="430" priority="171" stopIfTrue="1" operator="lessThan">
      <formula>0.8</formula>
    </cfRule>
  </conditionalFormatting>
  <conditionalFormatting sqref="K47">
    <cfRule type="cellIs" dxfId="429" priority="170" stopIfTrue="1" operator="lessThan">
      <formula>0.8</formula>
    </cfRule>
  </conditionalFormatting>
  <conditionalFormatting sqref="K32">
    <cfRule type="cellIs" dxfId="428" priority="169" stopIfTrue="1" operator="lessThan">
      <formula>0.8</formula>
    </cfRule>
  </conditionalFormatting>
  <conditionalFormatting sqref="K4:K8">
    <cfRule type="cellIs" dxfId="427" priority="168" stopIfTrue="1" operator="lessThan">
      <formula>0.8</formula>
    </cfRule>
  </conditionalFormatting>
  <conditionalFormatting sqref="K12:K15">
    <cfRule type="cellIs" dxfId="426" priority="167" stopIfTrue="1" operator="lessThan">
      <formula>0.8</formula>
    </cfRule>
  </conditionalFormatting>
  <conditionalFormatting sqref="K17:K22">
    <cfRule type="cellIs" dxfId="425" priority="166" stopIfTrue="1" operator="lessThan">
      <formula>0.8</formula>
    </cfRule>
  </conditionalFormatting>
  <conditionalFormatting sqref="K25">
    <cfRule type="cellIs" dxfId="424" priority="165" stopIfTrue="1" operator="lessThan">
      <formula>0.8</formula>
    </cfRule>
  </conditionalFormatting>
  <conditionalFormatting sqref="K27:K28">
    <cfRule type="cellIs" dxfId="423" priority="164" stopIfTrue="1" operator="lessThan">
      <formula>0.8</formula>
    </cfRule>
  </conditionalFormatting>
  <conditionalFormatting sqref="K35">
    <cfRule type="cellIs" dxfId="422" priority="163" stopIfTrue="1" operator="lessThan">
      <formula>0.8</formula>
    </cfRule>
  </conditionalFormatting>
  <conditionalFormatting sqref="K40">
    <cfRule type="cellIs" dxfId="421" priority="162" stopIfTrue="1" operator="lessThan">
      <formula>0.8</formula>
    </cfRule>
  </conditionalFormatting>
  <conditionalFormatting sqref="K49">
    <cfRule type="cellIs" dxfId="420" priority="161" stopIfTrue="1" operator="lessThan">
      <formula>0.8</formula>
    </cfRule>
  </conditionalFormatting>
  <conditionalFormatting sqref="K53">
    <cfRule type="cellIs" dxfId="419" priority="160" stopIfTrue="1" operator="lessThan">
      <formula>0.8</formula>
    </cfRule>
  </conditionalFormatting>
  <conditionalFormatting sqref="K55">
    <cfRule type="cellIs" dxfId="418" priority="159" stopIfTrue="1" operator="lessThan">
      <formula>0.8</formula>
    </cfRule>
  </conditionalFormatting>
  <conditionalFormatting sqref="K60">
    <cfRule type="cellIs" dxfId="417" priority="158" stopIfTrue="1" operator="lessThan">
      <formula>0.8</formula>
    </cfRule>
  </conditionalFormatting>
  <conditionalFormatting sqref="K76">
    <cfRule type="cellIs" dxfId="416" priority="157" stopIfTrue="1" operator="lessThan">
      <formula>0.8</formula>
    </cfRule>
  </conditionalFormatting>
  <conditionalFormatting sqref="K81">
    <cfRule type="cellIs" dxfId="415" priority="156" stopIfTrue="1" operator="lessThan">
      <formula>0.8</formula>
    </cfRule>
  </conditionalFormatting>
  <conditionalFormatting sqref="K82">
    <cfRule type="cellIs" dxfId="414" priority="155" stopIfTrue="1" operator="lessThan">
      <formula>0.8</formula>
    </cfRule>
  </conditionalFormatting>
  <conditionalFormatting sqref="K89">
    <cfRule type="cellIs" dxfId="413" priority="154" stopIfTrue="1" operator="lessThan">
      <formula>0.8</formula>
    </cfRule>
  </conditionalFormatting>
  <conditionalFormatting sqref="K90">
    <cfRule type="cellIs" dxfId="412" priority="153" stopIfTrue="1" operator="lessThan">
      <formula>0.8</formula>
    </cfRule>
  </conditionalFormatting>
  <conditionalFormatting sqref="K118">
    <cfRule type="cellIs" dxfId="411" priority="152" stopIfTrue="1" operator="lessThan">
      <formula>0.8</formula>
    </cfRule>
  </conditionalFormatting>
  <conditionalFormatting sqref="K135">
    <cfRule type="cellIs" dxfId="410" priority="151" stopIfTrue="1" operator="lessThan">
      <formula>0.8</formula>
    </cfRule>
  </conditionalFormatting>
  <conditionalFormatting sqref="K140">
    <cfRule type="cellIs" dxfId="409" priority="150" stopIfTrue="1" operator="lessThan">
      <formula>0.8</formula>
    </cfRule>
  </conditionalFormatting>
  <conditionalFormatting sqref="K149">
    <cfRule type="cellIs" dxfId="408" priority="149" stopIfTrue="1" operator="lessThan">
      <formula>0.8</formula>
    </cfRule>
  </conditionalFormatting>
  <conditionalFormatting sqref="K155">
    <cfRule type="cellIs" dxfId="407" priority="148" stopIfTrue="1" operator="lessThan">
      <formula>0.8</formula>
    </cfRule>
  </conditionalFormatting>
  <conditionalFormatting sqref="K156">
    <cfRule type="cellIs" dxfId="406" priority="147" stopIfTrue="1" operator="lessThan">
      <formula>0.8</formula>
    </cfRule>
  </conditionalFormatting>
  <conditionalFormatting sqref="K159">
    <cfRule type="cellIs" dxfId="405" priority="146" stopIfTrue="1" operator="lessThan">
      <formula>0.8</formula>
    </cfRule>
  </conditionalFormatting>
  <conditionalFormatting sqref="K161">
    <cfRule type="cellIs" dxfId="404" priority="145" stopIfTrue="1" operator="lessThan">
      <formula>0.8</formula>
    </cfRule>
  </conditionalFormatting>
  <conditionalFormatting sqref="K162">
    <cfRule type="cellIs" dxfId="403" priority="144" stopIfTrue="1" operator="lessThan">
      <formula>0.8</formula>
    </cfRule>
  </conditionalFormatting>
  <conditionalFormatting sqref="K182">
    <cfRule type="cellIs" dxfId="402" priority="143" stopIfTrue="1" operator="lessThan">
      <formula>0.8</formula>
    </cfRule>
  </conditionalFormatting>
  <conditionalFormatting sqref="K185">
    <cfRule type="cellIs" dxfId="401" priority="142" stopIfTrue="1" operator="lessThan">
      <formula>0.8</formula>
    </cfRule>
  </conditionalFormatting>
  <conditionalFormatting sqref="K194">
    <cfRule type="cellIs" dxfId="400" priority="141" stopIfTrue="1" operator="lessThan">
      <formula>0.8</formula>
    </cfRule>
  </conditionalFormatting>
  <conditionalFormatting sqref="K203">
    <cfRule type="cellIs" dxfId="399" priority="140" stopIfTrue="1" operator="lessThan">
      <formula>0.8</formula>
    </cfRule>
  </conditionalFormatting>
  <conditionalFormatting sqref="K215">
    <cfRule type="cellIs" dxfId="398" priority="139" stopIfTrue="1" operator="lessThan">
      <formula>0.8</formula>
    </cfRule>
  </conditionalFormatting>
  <conditionalFormatting sqref="K224">
    <cfRule type="cellIs" dxfId="397" priority="138" stopIfTrue="1" operator="lessThan">
      <formula>0.8</formula>
    </cfRule>
  </conditionalFormatting>
  <conditionalFormatting sqref="K225">
    <cfRule type="cellIs" dxfId="396" priority="137" stopIfTrue="1" operator="lessThan">
      <formula>0.8</formula>
    </cfRule>
  </conditionalFormatting>
  <conditionalFormatting sqref="K237">
    <cfRule type="cellIs" dxfId="395" priority="136" stopIfTrue="1" operator="lessThan">
      <formula>0.8</formula>
    </cfRule>
  </conditionalFormatting>
  <conditionalFormatting sqref="K240">
    <cfRule type="cellIs" dxfId="394" priority="135" stopIfTrue="1" operator="lessThan">
      <formula>0.8</formula>
    </cfRule>
  </conditionalFormatting>
  <conditionalFormatting sqref="K242">
    <cfRule type="cellIs" dxfId="393" priority="134" stopIfTrue="1" operator="lessThan">
      <formula>0.8</formula>
    </cfRule>
  </conditionalFormatting>
  <conditionalFormatting sqref="K243">
    <cfRule type="cellIs" dxfId="392" priority="133" stopIfTrue="1" operator="lessThan">
      <formula>0.8</formula>
    </cfRule>
  </conditionalFormatting>
  <conditionalFormatting sqref="K244">
    <cfRule type="cellIs" dxfId="391" priority="132" stopIfTrue="1" operator="lessThan">
      <formula>0.8</formula>
    </cfRule>
  </conditionalFormatting>
  <conditionalFormatting sqref="K254">
    <cfRule type="cellIs" dxfId="390" priority="131" stopIfTrue="1" operator="lessThan">
      <formula>0.8</formula>
    </cfRule>
  </conditionalFormatting>
  <conditionalFormatting sqref="K262">
    <cfRule type="cellIs" dxfId="389" priority="130" stopIfTrue="1" operator="lessThan">
      <formula>0.8</formula>
    </cfRule>
  </conditionalFormatting>
  <conditionalFormatting sqref="K275">
    <cfRule type="cellIs" dxfId="388" priority="129" stopIfTrue="1" operator="lessThan">
      <formula>0.8</formula>
    </cfRule>
  </conditionalFormatting>
  <conditionalFormatting sqref="K281">
    <cfRule type="cellIs" dxfId="387" priority="128" stopIfTrue="1" operator="lessThan">
      <formula>0.8</formula>
    </cfRule>
  </conditionalFormatting>
  <conditionalFormatting sqref="K283">
    <cfRule type="cellIs" dxfId="386" priority="127" stopIfTrue="1" operator="lessThan">
      <formula>0.8</formula>
    </cfRule>
  </conditionalFormatting>
  <conditionalFormatting sqref="K287">
    <cfRule type="cellIs" dxfId="385" priority="126" stopIfTrue="1" operator="lessThan">
      <formula>0.8</formula>
    </cfRule>
  </conditionalFormatting>
  <conditionalFormatting sqref="K298">
    <cfRule type="cellIs" dxfId="384" priority="1" stopIfTrue="1" operator="lessThan">
      <formula>0.8</formula>
    </cfRule>
  </conditionalFormatting>
  <conditionalFormatting sqref="K153">
    <cfRule type="cellIs" dxfId="383" priority="74" stopIfTrue="1" operator="lessThan">
      <formula>0.8</formula>
    </cfRule>
  </conditionalFormatting>
  <conditionalFormatting sqref="K48">
    <cfRule type="cellIs" dxfId="382" priority="123" stopIfTrue="1" operator="lessThan">
      <formula>0.8</formula>
    </cfRule>
  </conditionalFormatting>
  <conditionalFormatting sqref="K50">
    <cfRule type="cellIs" dxfId="381" priority="122" stopIfTrue="1" operator="lessThan">
      <formula>0.8</formula>
    </cfRule>
  </conditionalFormatting>
  <conditionalFormatting sqref="K51">
    <cfRule type="cellIs" dxfId="380" priority="121" stopIfTrue="1" operator="lessThan">
      <formula>0.8</formula>
    </cfRule>
  </conditionalFormatting>
  <conditionalFormatting sqref="K54">
    <cfRule type="cellIs" dxfId="379" priority="120" stopIfTrue="1" operator="lessThan">
      <formula>0.8</formula>
    </cfRule>
  </conditionalFormatting>
  <conditionalFormatting sqref="K56">
    <cfRule type="cellIs" dxfId="378" priority="119" stopIfTrue="1" operator="lessThan">
      <formula>0.8</formula>
    </cfRule>
  </conditionalFormatting>
  <conditionalFormatting sqref="K57">
    <cfRule type="cellIs" dxfId="377" priority="118" stopIfTrue="1" operator="lessThan">
      <formula>0.8</formula>
    </cfRule>
  </conditionalFormatting>
  <conditionalFormatting sqref="K59">
    <cfRule type="cellIs" dxfId="376" priority="117" stopIfTrue="1" operator="lessThan">
      <formula>0.8</formula>
    </cfRule>
  </conditionalFormatting>
  <conditionalFormatting sqref="K235">
    <cfRule type="cellIs" dxfId="375" priority="39" stopIfTrue="1" operator="lessThan">
      <formula>0.8</formula>
    </cfRule>
  </conditionalFormatting>
  <conditionalFormatting sqref="K62">
    <cfRule type="cellIs" dxfId="374" priority="115" stopIfTrue="1" operator="lessThan">
      <formula>0.8</formula>
    </cfRule>
  </conditionalFormatting>
  <conditionalFormatting sqref="K63">
    <cfRule type="cellIs" dxfId="373" priority="114" stopIfTrue="1" operator="lessThan">
      <formula>0.8</formula>
    </cfRule>
  </conditionalFormatting>
  <conditionalFormatting sqref="K65">
    <cfRule type="cellIs" dxfId="372" priority="113" stopIfTrue="1" operator="lessThan">
      <formula>0.8</formula>
    </cfRule>
  </conditionalFormatting>
  <conditionalFormatting sqref="K66">
    <cfRule type="cellIs" dxfId="371" priority="112" stopIfTrue="1" operator="lessThan">
      <formula>0.8</formula>
    </cfRule>
  </conditionalFormatting>
  <conditionalFormatting sqref="K68">
    <cfRule type="cellIs" dxfId="370" priority="111" stopIfTrue="1" operator="lessThan">
      <formula>0.8</formula>
    </cfRule>
  </conditionalFormatting>
  <conditionalFormatting sqref="K70">
    <cfRule type="cellIs" dxfId="369" priority="110" stopIfTrue="1" operator="lessThan">
      <formula>0.8</formula>
    </cfRule>
  </conditionalFormatting>
  <conditionalFormatting sqref="K71">
    <cfRule type="cellIs" dxfId="368" priority="109" stopIfTrue="1" operator="lessThan">
      <formula>0.8</formula>
    </cfRule>
  </conditionalFormatting>
  <conditionalFormatting sqref="K73">
    <cfRule type="cellIs" dxfId="367" priority="108" stopIfTrue="1" operator="lessThan">
      <formula>0.8</formula>
    </cfRule>
  </conditionalFormatting>
  <conditionalFormatting sqref="K74">
    <cfRule type="cellIs" dxfId="366" priority="107" stopIfTrue="1" operator="lessThan">
      <formula>0.8</formula>
    </cfRule>
  </conditionalFormatting>
  <conditionalFormatting sqref="K75">
    <cfRule type="cellIs" dxfId="365" priority="106" stopIfTrue="1" operator="lessThan">
      <formula>0.8</formula>
    </cfRule>
  </conditionalFormatting>
  <conditionalFormatting sqref="K77">
    <cfRule type="cellIs" dxfId="364" priority="105" stopIfTrue="1" operator="lessThan">
      <formula>0.8</formula>
    </cfRule>
  </conditionalFormatting>
  <conditionalFormatting sqref="K78">
    <cfRule type="cellIs" dxfId="363" priority="104" stopIfTrue="1" operator="lessThan">
      <formula>0.8</formula>
    </cfRule>
  </conditionalFormatting>
  <conditionalFormatting sqref="K79">
    <cfRule type="cellIs" dxfId="362" priority="103" stopIfTrue="1" operator="lessThan">
      <formula>0.8</formula>
    </cfRule>
  </conditionalFormatting>
  <conditionalFormatting sqref="K83">
    <cfRule type="cellIs" dxfId="361" priority="102" stopIfTrue="1" operator="lessThan">
      <formula>0.8</formula>
    </cfRule>
  </conditionalFormatting>
  <conditionalFormatting sqref="K84">
    <cfRule type="cellIs" dxfId="360" priority="101" stopIfTrue="1" operator="lessThan">
      <formula>0.8</formula>
    </cfRule>
  </conditionalFormatting>
  <conditionalFormatting sqref="K85">
    <cfRule type="cellIs" dxfId="359" priority="100" stopIfTrue="1" operator="lessThan">
      <formula>0.8</formula>
    </cfRule>
  </conditionalFormatting>
  <conditionalFormatting sqref="K86">
    <cfRule type="cellIs" dxfId="358" priority="99" stopIfTrue="1" operator="lessThan">
      <formula>0.8</formula>
    </cfRule>
  </conditionalFormatting>
  <conditionalFormatting sqref="K87">
    <cfRule type="cellIs" dxfId="357" priority="98" stopIfTrue="1" operator="lessThan">
      <formula>0.8</formula>
    </cfRule>
  </conditionalFormatting>
  <conditionalFormatting sqref="K101">
    <cfRule type="cellIs" dxfId="356" priority="97" stopIfTrue="1" operator="lessThan">
      <formula>0.8</formula>
    </cfRule>
  </conditionalFormatting>
  <conditionalFormatting sqref="K103">
    <cfRule type="cellIs" dxfId="355" priority="96" stopIfTrue="1" operator="lessThan">
      <formula>0.8</formula>
    </cfRule>
  </conditionalFormatting>
  <conditionalFormatting sqref="K119">
    <cfRule type="cellIs" dxfId="354" priority="95" stopIfTrue="1" operator="lessThan">
      <formula>0.8</formula>
    </cfRule>
  </conditionalFormatting>
  <conditionalFormatting sqref="K120">
    <cfRule type="cellIs" dxfId="353" priority="94" stopIfTrue="1" operator="lessThan">
      <formula>0.8</formula>
    </cfRule>
  </conditionalFormatting>
  <conditionalFormatting sqref="K122">
    <cfRule type="cellIs" dxfId="352" priority="93" stopIfTrue="1" operator="lessThan">
      <formula>0.8</formula>
    </cfRule>
  </conditionalFormatting>
  <conditionalFormatting sqref="K123">
    <cfRule type="cellIs" dxfId="351" priority="92" stopIfTrue="1" operator="lessThan">
      <formula>0.8</formula>
    </cfRule>
  </conditionalFormatting>
  <conditionalFormatting sqref="K125">
    <cfRule type="cellIs" dxfId="350" priority="91" stopIfTrue="1" operator="lessThan">
      <formula>0.8</formula>
    </cfRule>
  </conditionalFormatting>
  <conditionalFormatting sqref="K136">
    <cfRule type="cellIs" dxfId="349" priority="90" stopIfTrue="1" operator="lessThan">
      <formula>0.8</formula>
    </cfRule>
  </conditionalFormatting>
  <conditionalFormatting sqref="K137">
    <cfRule type="cellIs" dxfId="348" priority="89" stopIfTrue="1" operator="lessThan">
      <formula>0.8</formula>
    </cfRule>
  </conditionalFormatting>
  <conditionalFormatting sqref="K138">
    <cfRule type="cellIs" dxfId="347" priority="88" stopIfTrue="1" operator="lessThan">
      <formula>0.8</formula>
    </cfRule>
  </conditionalFormatting>
  <conditionalFormatting sqref="K139">
    <cfRule type="cellIs" dxfId="346" priority="87" stopIfTrue="1" operator="lessThan">
      <formula>0.8</formula>
    </cfRule>
  </conditionalFormatting>
  <conditionalFormatting sqref="K141">
    <cfRule type="cellIs" dxfId="345" priority="86" stopIfTrue="1" operator="lessThan">
      <formula>0.8</formula>
    </cfRule>
  </conditionalFormatting>
  <conditionalFormatting sqref="K142">
    <cfRule type="cellIs" dxfId="344" priority="85" stopIfTrue="1" operator="lessThan">
      <formula>0.8</formula>
    </cfRule>
  </conditionalFormatting>
  <conditionalFormatting sqref="K143">
    <cfRule type="cellIs" dxfId="343" priority="84" stopIfTrue="1" operator="lessThan">
      <formula>0.8</formula>
    </cfRule>
  </conditionalFormatting>
  <conditionalFormatting sqref="K144">
    <cfRule type="cellIs" dxfId="342" priority="83" stopIfTrue="1" operator="lessThan">
      <formula>0.8</formula>
    </cfRule>
  </conditionalFormatting>
  <conditionalFormatting sqref="K145">
    <cfRule type="cellIs" dxfId="341" priority="82" stopIfTrue="1" operator="lessThan">
      <formula>0.8</formula>
    </cfRule>
  </conditionalFormatting>
  <conditionalFormatting sqref="K146">
    <cfRule type="cellIs" dxfId="340" priority="81" stopIfTrue="1" operator="lessThan">
      <formula>0.8</formula>
    </cfRule>
  </conditionalFormatting>
  <conditionalFormatting sqref="K147">
    <cfRule type="cellIs" dxfId="339" priority="80" stopIfTrue="1" operator="lessThan">
      <formula>0.8</formula>
    </cfRule>
  </conditionalFormatting>
  <conditionalFormatting sqref="K148">
    <cfRule type="cellIs" dxfId="338" priority="79" stopIfTrue="1" operator="lessThan">
      <formula>0.8</formula>
    </cfRule>
  </conditionalFormatting>
  <conditionalFormatting sqref="K150">
    <cfRule type="cellIs" dxfId="337" priority="78" stopIfTrue="1" operator="lessThan">
      <formula>0.8</formula>
    </cfRule>
  </conditionalFormatting>
  <conditionalFormatting sqref="K265">
    <cfRule type="cellIs" dxfId="336" priority="24" stopIfTrue="1" operator="lessThan">
      <formula>0.8</formula>
    </cfRule>
  </conditionalFormatting>
  <conditionalFormatting sqref="K151">
    <cfRule type="cellIs" dxfId="335" priority="76" stopIfTrue="1" operator="lessThan">
      <formula>0.8</formula>
    </cfRule>
  </conditionalFormatting>
  <conditionalFormatting sqref="K152">
    <cfRule type="cellIs" dxfId="334" priority="75" stopIfTrue="1" operator="lessThan">
      <formula>0.8</formula>
    </cfRule>
  </conditionalFormatting>
  <conditionalFormatting sqref="K154">
    <cfRule type="cellIs" dxfId="333" priority="73" stopIfTrue="1" operator="lessThan">
      <formula>0.8</formula>
    </cfRule>
  </conditionalFormatting>
  <conditionalFormatting sqref="K157">
    <cfRule type="cellIs" dxfId="332" priority="72" stopIfTrue="1" operator="lessThan">
      <formula>0.8</formula>
    </cfRule>
  </conditionalFormatting>
  <conditionalFormatting sqref="K158">
    <cfRule type="cellIs" dxfId="331" priority="71" stopIfTrue="1" operator="lessThan">
      <formula>0.8</formula>
    </cfRule>
  </conditionalFormatting>
  <conditionalFormatting sqref="K160">
    <cfRule type="cellIs" dxfId="330" priority="70" stopIfTrue="1" operator="lessThan">
      <formula>0.8</formula>
    </cfRule>
  </conditionalFormatting>
  <conditionalFormatting sqref="K163">
    <cfRule type="cellIs" dxfId="329" priority="69" stopIfTrue="1" operator="lessThan">
      <formula>0.8</formula>
    </cfRule>
  </conditionalFormatting>
  <conditionalFormatting sqref="K164">
    <cfRule type="cellIs" dxfId="328" priority="68" stopIfTrue="1" operator="lessThan">
      <formula>0.8</formula>
    </cfRule>
  </conditionalFormatting>
  <conditionalFormatting sqref="K165">
    <cfRule type="cellIs" dxfId="327" priority="67" stopIfTrue="1" operator="lessThan">
      <formula>0.8</formula>
    </cfRule>
  </conditionalFormatting>
  <conditionalFormatting sqref="K166">
    <cfRule type="cellIs" dxfId="326" priority="66" stopIfTrue="1" operator="lessThan">
      <formula>0.8</formula>
    </cfRule>
  </conditionalFormatting>
  <conditionalFormatting sqref="K168">
    <cfRule type="cellIs" dxfId="325" priority="65" stopIfTrue="1" operator="lessThan">
      <formula>0.8</formula>
    </cfRule>
  </conditionalFormatting>
  <conditionalFormatting sqref="K169">
    <cfRule type="cellIs" dxfId="324" priority="64" stopIfTrue="1" operator="lessThan">
      <formula>0.8</formula>
    </cfRule>
  </conditionalFormatting>
  <conditionalFormatting sqref="K172">
    <cfRule type="cellIs" dxfId="323" priority="63" stopIfTrue="1" operator="lessThan">
      <formula>0.8</formula>
    </cfRule>
  </conditionalFormatting>
  <conditionalFormatting sqref="K174">
    <cfRule type="cellIs" dxfId="322" priority="62" stopIfTrue="1" operator="lessThan">
      <formula>0.8</formula>
    </cfRule>
  </conditionalFormatting>
  <conditionalFormatting sqref="K175">
    <cfRule type="cellIs" dxfId="321" priority="61" stopIfTrue="1" operator="lessThan">
      <formula>0.8</formula>
    </cfRule>
  </conditionalFormatting>
  <conditionalFormatting sqref="K177">
    <cfRule type="cellIs" dxfId="320" priority="60" stopIfTrue="1" operator="lessThan">
      <formula>0.8</formula>
    </cfRule>
  </conditionalFormatting>
  <conditionalFormatting sqref="K178">
    <cfRule type="cellIs" dxfId="319" priority="59" stopIfTrue="1" operator="lessThan">
      <formula>0.8</formula>
    </cfRule>
  </conditionalFormatting>
  <conditionalFormatting sqref="K184">
    <cfRule type="cellIs" dxfId="318" priority="58" stopIfTrue="1" operator="lessThan">
      <formula>0.8</formula>
    </cfRule>
  </conditionalFormatting>
  <conditionalFormatting sqref="K195">
    <cfRule type="cellIs" dxfId="317" priority="57" stopIfTrue="1" operator="lessThan">
      <formula>0.8</formula>
    </cfRule>
  </conditionalFormatting>
  <conditionalFormatting sqref="K196">
    <cfRule type="cellIs" dxfId="316" priority="56" stopIfTrue="1" operator="lessThan">
      <formula>0.8</formula>
    </cfRule>
  </conditionalFormatting>
  <conditionalFormatting sqref="K197">
    <cfRule type="cellIs" dxfId="315" priority="55" stopIfTrue="1" operator="lessThan">
      <formula>0.8</formula>
    </cfRule>
  </conditionalFormatting>
  <conditionalFormatting sqref="K202">
    <cfRule type="cellIs" dxfId="314" priority="54" stopIfTrue="1" operator="lessThan">
      <formula>0.8</formula>
    </cfRule>
  </conditionalFormatting>
  <conditionalFormatting sqref="K292">
    <cfRule type="cellIs" dxfId="313" priority="6" stopIfTrue="1" operator="lessThan">
      <formula>0.8</formula>
    </cfRule>
  </conditionalFormatting>
  <conditionalFormatting sqref="K300">
    <cfRule type="cellIs" dxfId="312" priority="52" stopIfTrue="1" operator="lessThan">
      <formula>0.8</formula>
    </cfRule>
  </conditionalFormatting>
  <conditionalFormatting sqref="K299">
    <cfRule type="cellIs" dxfId="311" priority="51" stopIfTrue="1" operator="lessThan">
      <formula>0.8</formula>
    </cfRule>
  </conditionalFormatting>
  <conditionalFormatting sqref="K43">
    <cfRule type="cellIs" dxfId="310" priority="50" stopIfTrue="1" operator="lessThan">
      <formula>0.8</formula>
    </cfRule>
  </conditionalFormatting>
  <conditionalFormatting sqref="K216">
    <cfRule type="cellIs" dxfId="309" priority="49" stopIfTrue="1" operator="lessThan">
      <formula>0.8</formula>
    </cfRule>
  </conditionalFormatting>
  <conditionalFormatting sqref="K218">
    <cfRule type="cellIs" dxfId="308" priority="48" stopIfTrue="1" operator="lessThan">
      <formula>0.8</formula>
    </cfRule>
  </conditionalFormatting>
  <conditionalFormatting sqref="K301">
    <cfRule type="cellIs" dxfId="307" priority="47" stopIfTrue="1" operator="lessThan">
      <formula>0.8</formula>
    </cfRule>
  </conditionalFormatting>
  <conditionalFormatting sqref="K220">
    <cfRule type="cellIs" dxfId="306" priority="46" stopIfTrue="1" operator="lessThan">
      <formula>0.8</formula>
    </cfRule>
  </conditionalFormatting>
  <conditionalFormatting sqref="K226">
    <cfRule type="cellIs" dxfId="305" priority="45" stopIfTrue="1" operator="lessThan">
      <formula>0.8</formula>
    </cfRule>
  </conditionalFormatting>
  <conditionalFormatting sqref="K227">
    <cfRule type="cellIs" dxfId="304" priority="44" stopIfTrue="1" operator="lessThan">
      <formula>0.8</formula>
    </cfRule>
  </conditionalFormatting>
  <conditionalFormatting sqref="K228">
    <cfRule type="cellIs" dxfId="303" priority="43" stopIfTrue="1" operator="lessThan">
      <formula>0.8</formula>
    </cfRule>
  </conditionalFormatting>
  <conditionalFormatting sqref="K229">
    <cfRule type="cellIs" dxfId="302" priority="42" stopIfTrue="1" operator="lessThan">
      <formula>0.8</formula>
    </cfRule>
  </conditionalFormatting>
  <conditionalFormatting sqref="K230">
    <cfRule type="cellIs" dxfId="301" priority="41" stopIfTrue="1" operator="lessThan">
      <formula>0.8</formula>
    </cfRule>
  </conditionalFormatting>
  <conditionalFormatting sqref="K233">
    <cfRule type="cellIs" dxfId="300" priority="40" stopIfTrue="1" operator="lessThan">
      <formula>0.8</formula>
    </cfRule>
  </conditionalFormatting>
  <conditionalFormatting sqref="K238">
    <cfRule type="cellIs" dxfId="299" priority="38" stopIfTrue="1" operator="lessThan">
      <formula>0.8</formula>
    </cfRule>
  </conditionalFormatting>
  <conditionalFormatting sqref="K239">
    <cfRule type="cellIs" dxfId="298" priority="37" stopIfTrue="1" operator="lessThan">
      <formula>0.8</formula>
    </cfRule>
  </conditionalFormatting>
  <conditionalFormatting sqref="K241">
    <cfRule type="cellIs" dxfId="297" priority="36" stopIfTrue="1" operator="lessThan">
      <formula>0.8</formula>
    </cfRule>
  </conditionalFormatting>
  <conditionalFormatting sqref="K245">
    <cfRule type="cellIs" dxfId="296" priority="35" stopIfTrue="1" operator="lessThan">
      <formula>0.8</formula>
    </cfRule>
  </conditionalFormatting>
  <conditionalFormatting sqref="K246">
    <cfRule type="cellIs" dxfId="295" priority="34" stopIfTrue="1" operator="lessThan">
      <formula>0.8</formula>
    </cfRule>
  </conditionalFormatting>
  <conditionalFormatting sqref="K247">
    <cfRule type="cellIs" dxfId="294" priority="33" stopIfTrue="1" operator="lessThan">
      <formula>0.8</formula>
    </cfRule>
  </conditionalFormatting>
  <conditionalFormatting sqref="K248">
    <cfRule type="cellIs" dxfId="293" priority="32" stopIfTrue="1" operator="lessThan">
      <formula>0.8</formula>
    </cfRule>
  </conditionalFormatting>
  <conditionalFormatting sqref="K253">
    <cfRule type="cellIs" dxfId="292" priority="31" stopIfTrue="1" operator="lessThan">
      <formula>0.8</formula>
    </cfRule>
  </conditionalFormatting>
  <conditionalFormatting sqref="K256">
    <cfRule type="cellIs" dxfId="291" priority="30" stopIfTrue="1" operator="lessThan">
      <formula>0.8</formula>
    </cfRule>
  </conditionalFormatting>
  <conditionalFormatting sqref="K257">
    <cfRule type="cellIs" dxfId="290" priority="29" stopIfTrue="1" operator="lessThan">
      <formula>0.8</formula>
    </cfRule>
  </conditionalFormatting>
  <conditionalFormatting sqref="K258">
    <cfRule type="cellIs" dxfId="289" priority="28" stopIfTrue="1" operator="lessThan">
      <formula>0.8</formula>
    </cfRule>
  </conditionalFormatting>
  <conditionalFormatting sqref="K261">
    <cfRule type="cellIs" dxfId="288" priority="27" stopIfTrue="1" operator="lessThan">
      <formula>0.8</formula>
    </cfRule>
  </conditionalFormatting>
  <conditionalFormatting sqref="K263">
    <cfRule type="cellIs" dxfId="287" priority="26" stopIfTrue="1" operator="lessThan">
      <formula>0.8</formula>
    </cfRule>
  </conditionalFormatting>
  <conditionalFormatting sqref="K264">
    <cfRule type="cellIs" dxfId="286" priority="25" stopIfTrue="1" operator="lessThan">
      <formula>0.8</formula>
    </cfRule>
  </conditionalFormatting>
  <conditionalFormatting sqref="K266">
    <cfRule type="cellIs" dxfId="285" priority="23" stopIfTrue="1" operator="lessThan">
      <formula>0.8</formula>
    </cfRule>
  </conditionalFormatting>
  <conditionalFormatting sqref="K269">
    <cfRule type="cellIs" dxfId="284" priority="22" stopIfTrue="1" operator="lessThan">
      <formula>0.8</formula>
    </cfRule>
  </conditionalFormatting>
  <conditionalFormatting sqref="K271">
    <cfRule type="cellIs" dxfId="283" priority="21" stopIfTrue="1" operator="lessThan">
      <formula>0.8</formula>
    </cfRule>
  </conditionalFormatting>
  <conditionalFormatting sqref="K272">
    <cfRule type="cellIs" dxfId="282" priority="20" stopIfTrue="1" operator="lessThan">
      <formula>0.8</formula>
    </cfRule>
  </conditionalFormatting>
  <conditionalFormatting sqref="K274">
    <cfRule type="cellIs" dxfId="281" priority="19" stopIfTrue="1" operator="lessThan">
      <formula>0.8</formula>
    </cfRule>
  </conditionalFormatting>
  <conditionalFormatting sqref="K276">
    <cfRule type="cellIs" dxfId="280" priority="18" stopIfTrue="1" operator="lessThan">
      <formula>0.8</formula>
    </cfRule>
  </conditionalFormatting>
  <conditionalFormatting sqref="K277">
    <cfRule type="cellIs" dxfId="279" priority="17" stopIfTrue="1" operator="lessThan">
      <formula>0.8</formula>
    </cfRule>
  </conditionalFormatting>
  <conditionalFormatting sqref="K278">
    <cfRule type="cellIs" dxfId="278" priority="16" stopIfTrue="1" operator="lessThan">
      <formula>0.8</formula>
    </cfRule>
  </conditionalFormatting>
  <conditionalFormatting sqref="K279">
    <cfRule type="cellIs" dxfId="277" priority="15" stopIfTrue="1" operator="lessThan">
      <formula>0.8</formula>
    </cfRule>
  </conditionalFormatting>
  <conditionalFormatting sqref="K280">
    <cfRule type="cellIs" dxfId="276" priority="14" stopIfTrue="1" operator="lessThan">
      <formula>0.8</formula>
    </cfRule>
  </conditionalFormatting>
  <conditionalFormatting sqref="K282">
    <cfRule type="cellIs" dxfId="275" priority="13" stopIfTrue="1" operator="lessThan">
      <formula>0.8</formula>
    </cfRule>
  </conditionalFormatting>
  <conditionalFormatting sqref="K284">
    <cfRule type="cellIs" dxfId="274" priority="12" stopIfTrue="1" operator="lessThan">
      <formula>0.8</formula>
    </cfRule>
  </conditionalFormatting>
  <conditionalFormatting sqref="K285">
    <cfRule type="cellIs" dxfId="273" priority="11" stopIfTrue="1" operator="lessThan">
      <formula>0.8</formula>
    </cfRule>
  </conditionalFormatting>
  <conditionalFormatting sqref="K286">
    <cfRule type="cellIs" dxfId="272" priority="10" stopIfTrue="1" operator="lessThan">
      <formula>0.8</formula>
    </cfRule>
  </conditionalFormatting>
  <conditionalFormatting sqref="K288">
    <cfRule type="cellIs" dxfId="271" priority="9" stopIfTrue="1" operator="lessThan">
      <formula>0.8</formula>
    </cfRule>
  </conditionalFormatting>
  <conditionalFormatting sqref="K290">
    <cfRule type="cellIs" dxfId="270" priority="8" stopIfTrue="1" operator="lessThan">
      <formula>0.8</formula>
    </cfRule>
  </conditionalFormatting>
  <conditionalFormatting sqref="K291">
    <cfRule type="cellIs" dxfId="269" priority="7" stopIfTrue="1" operator="lessThan">
      <formula>0.8</formula>
    </cfRule>
  </conditionalFormatting>
  <conditionalFormatting sqref="K294">
    <cfRule type="cellIs" dxfId="268" priority="5" stopIfTrue="1" operator="lessThan">
      <formula>0.8</formula>
    </cfRule>
  </conditionalFormatting>
  <conditionalFormatting sqref="K295">
    <cfRule type="cellIs" dxfId="267" priority="4" stopIfTrue="1" operator="lessThan">
      <formula>0.8</formula>
    </cfRule>
  </conditionalFormatting>
  <conditionalFormatting sqref="K296">
    <cfRule type="cellIs" dxfId="266" priority="3" stopIfTrue="1" operator="lessThan">
      <formula>0.8</formula>
    </cfRule>
  </conditionalFormatting>
  <conditionalFormatting sqref="K297">
    <cfRule type="cellIs" dxfId="265" priority="2" stopIfTrue="1" operator="lessThan">
      <formula>0.8</formula>
    </cfRule>
  </conditionalFormatting>
  <pageMargins left="0.7" right="0.7" top="0.75" bottom="0.75" header="0.3" footer="0.3"/>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C302"/>
  <sheetViews>
    <sheetView zoomScaleNormal="100" zoomScaleSheetLayoutView="70" workbookViewId="0">
      <selection activeCell="R12" sqref="R12"/>
    </sheetView>
  </sheetViews>
  <sheetFormatPr defaultColWidth="8.85546875" defaultRowHeight="12.75"/>
  <cols>
    <col min="1" max="1" width="6.42578125" style="872" bestFit="1" customWidth="1"/>
    <col min="2" max="3" width="8.85546875" style="424"/>
    <col min="4" max="4" width="15.85546875" style="1468" customWidth="1"/>
    <col min="5" max="6" width="9.28515625" style="424" bestFit="1" customWidth="1"/>
    <col min="7" max="7" width="8.42578125" style="424" bestFit="1" customWidth="1"/>
    <col min="8" max="15" width="8.85546875" style="424"/>
    <col min="16" max="16" width="8.85546875" style="1471"/>
    <col min="26" max="16384" width="8.85546875" style="424"/>
  </cols>
  <sheetData>
    <row r="1" spans="1:16" ht="38.25">
      <c r="A1" s="1469" t="s">
        <v>522</v>
      </c>
      <c r="B1" s="1442" t="s">
        <v>1288</v>
      </c>
      <c r="C1" s="1442" t="s">
        <v>1319</v>
      </c>
      <c r="D1" s="1461" t="s">
        <v>884</v>
      </c>
      <c r="E1" s="1443" t="s">
        <v>3425</v>
      </c>
      <c r="F1" s="1444" t="s">
        <v>3426</v>
      </c>
      <c r="G1" s="1434" t="s">
        <v>3427</v>
      </c>
      <c r="H1" s="1434" t="s">
        <v>3428</v>
      </c>
      <c r="I1" s="1434" t="s">
        <v>3429</v>
      </c>
      <c r="J1" s="1434" t="s">
        <v>3430</v>
      </c>
      <c r="K1" s="1445" t="s">
        <v>1660</v>
      </c>
      <c r="L1" s="1446" t="s">
        <v>1357</v>
      </c>
      <c r="M1" s="1446" t="s">
        <v>1352</v>
      </c>
      <c r="P1" s="1470"/>
    </row>
    <row r="2" spans="1:16" s="429" customFormat="1" ht="12.75" customHeight="1">
      <c r="A2" s="320" t="s">
        <v>1165</v>
      </c>
      <c r="B2" s="1447">
        <v>101</v>
      </c>
      <c r="C2" s="1448">
        <v>101</v>
      </c>
      <c r="D2" s="1435" t="s">
        <v>799</v>
      </c>
      <c r="E2" s="1437" t="s">
        <v>792</v>
      </c>
      <c r="F2" s="1438" t="s">
        <v>878</v>
      </c>
      <c r="G2" s="1437" t="s">
        <v>792</v>
      </c>
      <c r="H2" s="1437" t="s">
        <v>792</v>
      </c>
      <c r="I2" s="1437" t="s">
        <v>792</v>
      </c>
      <c r="J2" s="1449" t="s">
        <v>792</v>
      </c>
      <c r="K2" s="1449" t="s">
        <v>792</v>
      </c>
      <c r="L2" s="1450">
        <v>6</v>
      </c>
      <c r="M2" s="1450" t="s">
        <v>878</v>
      </c>
      <c r="N2" s="320"/>
      <c r="O2" s="427"/>
      <c r="P2" s="1436"/>
    </row>
    <row r="3" spans="1:16" s="429" customFormat="1" ht="12.75" customHeight="1">
      <c r="A3" s="198" t="s">
        <v>144</v>
      </c>
      <c r="B3" s="1447">
        <v>101</v>
      </c>
      <c r="C3" s="1448">
        <v>101</v>
      </c>
      <c r="D3" s="1435" t="s">
        <v>534</v>
      </c>
      <c r="E3" s="1437" t="s">
        <v>792</v>
      </c>
      <c r="F3" s="1437" t="s">
        <v>792</v>
      </c>
      <c r="G3" s="1437" t="s">
        <v>792</v>
      </c>
      <c r="H3" s="1437" t="s">
        <v>792</v>
      </c>
      <c r="I3" s="1437" t="s">
        <v>792</v>
      </c>
      <c r="J3" s="1449" t="s">
        <v>792</v>
      </c>
      <c r="K3" s="1449" t="s">
        <v>792</v>
      </c>
      <c r="L3" s="1450">
        <v>7</v>
      </c>
      <c r="M3" s="1450" t="s">
        <v>792</v>
      </c>
      <c r="N3" s="198"/>
      <c r="O3" s="427"/>
      <c r="P3" s="1436"/>
    </row>
    <row r="4" spans="1:16" s="429" customFormat="1" ht="12.75" customHeight="1">
      <c r="A4" s="198" t="s">
        <v>112</v>
      </c>
      <c r="B4" s="1447">
        <v>123</v>
      </c>
      <c r="C4" s="1448" t="s">
        <v>1663</v>
      </c>
      <c r="D4" s="1435" t="s">
        <v>695</v>
      </c>
      <c r="E4" s="1437" t="s">
        <v>792</v>
      </c>
      <c r="F4" s="1437" t="s">
        <v>792</v>
      </c>
      <c r="G4" s="1437" t="s">
        <v>792</v>
      </c>
      <c r="H4" s="1437" t="s">
        <v>792</v>
      </c>
      <c r="I4" s="1437" t="s">
        <v>792</v>
      </c>
      <c r="J4" s="1449" t="s">
        <v>792</v>
      </c>
      <c r="K4" s="1449" t="s">
        <v>792</v>
      </c>
      <c r="L4" s="1450">
        <v>7</v>
      </c>
      <c r="M4" s="1450" t="s">
        <v>792</v>
      </c>
      <c r="N4" s="198"/>
      <c r="O4" s="427"/>
      <c r="P4" s="1436"/>
    </row>
    <row r="5" spans="1:16" s="429" customFormat="1" ht="12.75" customHeight="1">
      <c r="A5" s="198" t="s">
        <v>403</v>
      </c>
      <c r="B5" s="1447">
        <v>101</v>
      </c>
      <c r="C5" s="1448">
        <v>101</v>
      </c>
      <c r="D5" s="1435" t="s">
        <v>636</v>
      </c>
      <c r="E5" s="1437" t="s">
        <v>792</v>
      </c>
      <c r="F5" s="1437" t="s">
        <v>792</v>
      </c>
      <c r="G5" s="1437" t="s">
        <v>792</v>
      </c>
      <c r="H5" s="1437" t="s">
        <v>792</v>
      </c>
      <c r="I5" s="1437" t="s">
        <v>792</v>
      </c>
      <c r="J5" s="1449" t="s">
        <v>792</v>
      </c>
      <c r="K5" s="1449" t="s">
        <v>792</v>
      </c>
      <c r="L5" s="1450">
        <v>7</v>
      </c>
      <c r="M5" s="1450" t="s">
        <v>792</v>
      </c>
      <c r="N5" s="198"/>
      <c r="O5" s="427"/>
      <c r="P5" s="1436"/>
    </row>
    <row r="6" spans="1:16" s="429" customFormat="1" ht="12.75" customHeight="1">
      <c r="A6" s="198" t="s">
        <v>329</v>
      </c>
      <c r="B6" s="1447">
        <v>101</v>
      </c>
      <c r="C6" s="1448">
        <v>101</v>
      </c>
      <c r="D6" s="1435" t="s">
        <v>741</v>
      </c>
      <c r="E6" s="1437" t="s">
        <v>792</v>
      </c>
      <c r="F6" s="1437" t="s">
        <v>792</v>
      </c>
      <c r="G6" s="1437" t="s">
        <v>792</v>
      </c>
      <c r="H6" s="1437" t="s">
        <v>792</v>
      </c>
      <c r="I6" s="1437" t="s">
        <v>792</v>
      </c>
      <c r="J6" s="1449" t="s">
        <v>792</v>
      </c>
      <c r="K6" s="1449" t="s">
        <v>792</v>
      </c>
      <c r="L6" s="1450">
        <v>7</v>
      </c>
      <c r="M6" s="1450" t="s">
        <v>792</v>
      </c>
      <c r="N6" s="198"/>
      <c r="O6" s="427"/>
      <c r="P6" s="1436"/>
    </row>
    <row r="7" spans="1:16" s="429" customFormat="1" ht="12.75" customHeight="1">
      <c r="A7" s="198" t="s">
        <v>1150</v>
      </c>
      <c r="B7" s="1447">
        <v>123</v>
      </c>
      <c r="C7" s="1448" t="s">
        <v>1663</v>
      </c>
      <c r="D7" s="1435" t="s">
        <v>557</v>
      </c>
      <c r="E7" s="1437" t="s">
        <v>792</v>
      </c>
      <c r="F7" s="1437" t="s">
        <v>792</v>
      </c>
      <c r="G7" s="1437" t="s">
        <v>792</v>
      </c>
      <c r="H7" s="1437" t="s">
        <v>792</v>
      </c>
      <c r="I7" s="1437" t="s">
        <v>792</v>
      </c>
      <c r="J7" s="1449" t="s">
        <v>792</v>
      </c>
      <c r="K7" s="1449" t="s">
        <v>792</v>
      </c>
      <c r="L7" s="1450">
        <v>7</v>
      </c>
      <c r="M7" s="1450" t="s">
        <v>792</v>
      </c>
      <c r="N7" s="198"/>
      <c r="O7" s="427"/>
      <c r="P7" s="1436"/>
    </row>
    <row r="8" spans="1:16" s="429" customFormat="1" ht="12.75" customHeight="1">
      <c r="A8" s="198" t="s">
        <v>412</v>
      </c>
      <c r="B8" s="1447">
        <v>123</v>
      </c>
      <c r="C8" s="1448" t="s">
        <v>1663</v>
      </c>
      <c r="D8" s="1435" t="s">
        <v>528</v>
      </c>
      <c r="E8" s="1437" t="s">
        <v>792</v>
      </c>
      <c r="F8" s="1437" t="s">
        <v>792</v>
      </c>
      <c r="G8" s="1437" t="s">
        <v>792</v>
      </c>
      <c r="H8" s="1437" t="s">
        <v>792</v>
      </c>
      <c r="I8" s="1437" t="s">
        <v>792</v>
      </c>
      <c r="J8" s="1449" t="s">
        <v>792</v>
      </c>
      <c r="K8" s="1449" t="s">
        <v>792</v>
      </c>
      <c r="L8" s="1450">
        <v>7</v>
      </c>
      <c r="M8" s="1450" t="s">
        <v>792</v>
      </c>
      <c r="N8" s="198"/>
      <c r="O8" s="427"/>
      <c r="P8" s="1436"/>
    </row>
    <row r="9" spans="1:16" s="429" customFormat="1" ht="12.75" customHeight="1">
      <c r="A9" s="198" t="s">
        <v>397</v>
      </c>
      <c r="B9" s="1447">
        <v>123</v>
      </c>
      <c r="C9" s="1448" t="s">
        <v>1663</v>
      </c>
      <c r="D9" s="1435" t="s">
        <v>622</v>
      </c>
      <c r="E9" s="1437" t="s">
        <v>792</v>
      </c>
      <c r="F9" s="1437" t="s">
        <v>792</v>
      </c>
      <c r="G9" s="1437" t="s">
        <v>792</v>
      </c>
      <c r="H9" s="1437" t="s">
        <v>792</v>
      </c>
      <c r="I9" s="1437" t="s">
        <v>792</v>
      </c>
      <c r="J9" s="1449" t="s">
        <v>792</v>
      </c>
      <c r="K9" s="1449" t="s">
        <v>792</v>
      </c>
      <c r="L9" s="1450">
        <v>7</v>
      </c>
      <c r="M9" s="1450" t="s">
        <v>792</v>
      </c>
      <c r="N9" s="198"/>
      <c r="O9" s="427"/>
      <c r="P9" s="1436"/>
    </row>
    <row r="10" spans="1:16" s="429" customFormat="1" ht="12.75" customHeight="1">
      <c r="A10" s="198" t="s">
        <v>78</v>
      </c>
      <c r="B10" s="1447">
        <v>123</v>
      </c>
      <c r="C10" s="1448"/>
      <c r="D10" s="1435" t="s">
        <v>700</v>
      </c>
      <c r="E10" s="1437" t="s">
        <v>792</v>
      </c>
      <c r="F10" s="1437" t="s">
        <v>792</v>
      </c>
      <c r="G10" s="1437" t="s">
        <v>792</v>
      </c>
      <c r="H10" s="1437" t="s">
        <v>792</v>
      </c>
      <c r="I10" s="1437" t="s">
        <v>792</v>
      </c>
      <c r="J10" s="1449" t="s">
        <v>792</v>
      </c>
      <c r="K10" s="1449" t="s">
        <v>792</v>
      </c>
      <c r="L10" s="1450">
        <v>7</v>
      </c>
      <c r="M10" s="1450" t="s">
        <v>792</v>
      </c>
      <c r="N10" s="198"/>
      <c r="O10" s="427"/>
      <c r="P10" s="1436"/>
    </row>
    <row r="11" spans="1:16" s="429" customFormat="1" ht="12.75" customHeight="1">
      <c r="A11" s="198" t="s">
        <v>420</v>
      </c>
      <c r="B11" s="1447">
        <v>123</v>
      </c>
      <c r="C11" s="1448" t="s">
        <v>1663</v>
      </c>
      <c r="D11" s="1435" t="s">
        <v>831</v>
      </c>
      <c r="E11" s="1437" t="s">
        <v>792</v>
      </c>
      <c r="F11" s="1437" t="s">
        <v>792</v>
      </c>
      <c r="G11" s="1437" t="s">
        <v>792</v>
      </c>
      <c r="H11" s="1437" t="s">
        <v>792</v>
      </c>
      <c r="I11" s="1437" t="s">
        <v>792</v>
      </c>
      <c r="J11" s="1449" t="s">
        <v>792</v>
      </c>
      <c r="K11" s="1449" t="s">
        <v>792</v>
      </c>
      <c r="L11" s="1450">
        <v>7</v>
      </c>
      <c r="M11" s="1450" t="s">
        <v>792</v>
      </c>
      <c r="N11" s="198"/>
      <c r="O11" s="427"/>
      <c r="P11" s="1436"/>
    </row>
    <row r="12" spans="1:16" s="429" customFormat="1" ht="12.75" customHeight="1">
      <c r="A12" s="198" t="s">
        <v>364</v>
      </c>
      <c r="B12" s="1447">
        <v>123</v>
      </c>
      <c r="C12" s="1448" t="s">
        <v>1663</v>
      </c>
      <c r="D12" s="1435" t="s">
        <v>595</v>
      </c>
      <c r="E12" s="1437" t="s">
        <v>792</v>
      </c>
      <c r="F12" s="1437" t="s">
        <v>792</v>
      </c>
      <c r="G12" s="1437" t="s">
        <v>792</v>
      </c>
      <c r="H12" s="1437" t="s">
        <v>792</v>
      </c>
      <c r="I12" s="1437" t="s">
        <v>792</v>
      </c>
      <c r="J12" s="1449" t="s">
        <v>792</v>
      </c>
      <c r="K12" s="1449" t="s">
        <v>792</v>
      </c>
      <c r="L12" s="1450">
        <v>7</v>
      </c>
      <c r="M12" s="1450" t="s">
        <v>792</v>
      </c>
      <c r="N12" s="198"/>
      <c r="O12" s="428"/>
      <c r="P12" s="1436"/>
    </row>
    <row r="13" spans="1:16" s="429" customFormat="1" ht="12.75" customHeight="1">
      <c r="A13" s="198" t="s">
        <v>300</v>
      </c>
      <c r="B13" s="1447">
        <v>123</v>
      </c>
      <c r="C13" s="1448"/>
      <c r="D13" s="1435" t="s">
        <v>708</v>
      </c>
      <c r="E13" s="1437" t="s">
        <v>792</v>
      </c>
      <c r="F13" s="1437" t="s">
        <v>792</v>
      </c>
      <c r="G13" s="1437" t="s">
        <v>792</v>
      </c>
      <c r="H13" s="1437" t="s">
        <v>792</v>
      </c>
      <c r="I13" s="1437" t="s">
        <v>792</v>
      </c>
      <c r="J13" s="1449" t="s">
        <v>792</v>
      </c>
      <c r="K13" s="1449" t="s">
        <v>792</v>
      </c>
      <c r="L13" s="1450">
        <v>7</v>
      </c>
      <c r="M13" s="1450" t="s">
        <v>792</v>
      </c>
      <c r="N13" s="198"/>
      <c r="O13" s="427"/>
      <c r="P13" s="1436"/>
    </row>
    <row r="14" spans="1:16" s="429" customFormat="1" ht="12.75" customHeight="1">
      <c r="A14" s="239" t="s">
        <v>325</v>
      </c>
      <c r="B14" s="1447">
        <v>123</v>
      </c>
      <c r="C14" s="1448"/>
      <c r="D14" s="1435" t="s">
        <v>739</v>
      </c>
      <c r="E14" s="1437" t="s">
        <v>792</v>
      </c>
      <c r="F14" s="1437" t="s">
        <v>792</v>
      </c>
      <c r="G14" s="1437" t="s">
        <v>792</v>
      </c>
      <c r="H14" s="1437" t="s">
        <v>792</v>
      </c>
      <c r="I14" s="1437" t="s">
        <v>792</v>
      </c>
      <c r="J14" s="1449" t="s">
        <v>792</v>
      </c>
      <c r="K14" s="1449" t="s">
        <v>792</v>
      </c>
      <c r="L14" s="1450">
        <v>7</v>
      </c>
      <c r="M14" s="1450" t="s">
        <v>792</v>
      </c>
      <c r="N14" s="239"/>
      <c r="O14" s="427"/>
      <c r="P14" s="1436"/>
    </row>
    <row r="15" spans="1:16" s="429" customFormat="1" ht="12.75" customHeight="1">
      <c r="A15" s="239" t="s">
        <v>433</v>
      </c>
      <c r="B15" s="1447">
        <v>171</v>
      </c>
      <c r="C15" s="1448" t="s">
        <v>1663</v>
      </c>
      <c r="D15" s="1435" t="s">
        <v>644</v>
      </c>
      <c r="E15" s="1437" t="s">
        <v>792</v>
      </c>
      <c r="F15" s="1437" t="s">
        <v>792</v>
      </c>
      <c r="G15" s="1437" t="s">
        <v>792</v>
      </c>
      <c r="H15" s="1437" t="s">
        <v>792</v>
      </c>
      <c r="I15" s="1437" t="s">
        <v>792</v>
      </c>
      <c r="J15" s="1449" t="s">
        <v>792</v>
      </c>
      <c r="K15" s="1449" t="s">
        <v>792</v>
      </c>
      <c r="L15" s="1450">
        <v>7</v>
      </c>
      <c r="M15" s="1450" t="s">
        <v>792</v>
      </c>
      <c r="N15" s="239"/>
      <c r="O15" s="427"/>
      <c r="P15" s="1436"/>
    </row>
    <row r="16" spans="1:16" s="429" customFormat="1" ht="12.75" customHeight="1">
      <c r="A16" s="198" t="s">
        <v>18</v>
      </c>
      <c r="B16" s="1447">
        <v>171</v>
      </c>
      <c r="C16" s="1448"/>
      <c r="D16" s="1435" t="s">
        <v>768</v>
      </c>
      <c r="E16" s="1437" t="s">
        <v>792</v>
      </c>
      <c r="F16" s="1437" t="s">
        <v>792</v>
      </c>
      <c r="G16" s="1437" t="s">
        <v>792</v>
      </c>
      <c r="H16" s="1437" t="s">
        <v>792</v>
      </c>
      <c r="I16" s="1437" t="s">
        <v>792</v>
      </c>
      <c r="J16" s="1449" t="s">
        <v>792</v>
      </c>
      <c r="K16" s="1449" t="s">
        <v>792</v>
      </c>
      <c r="L16" s="1450">
        <v>7</v>
      </c>
      <c r="M16" s="1450" t="s">
        <v>792</v>
      </c>
      <c r="N16" s="198"/>
      <c r="O16" s="427"/>
      <c r="P16" s="1436"/>
    </row>
    <row r="17" spans="1:16" s="429" customFormat="1" ht="12.75" customHeight="1">
      <c r="A17" s="198" t="s">
        <v>353</v>
      </c>
      <c r="B17" s="1447">
        <v>171</v>
      </c>
      <c r="C17" s="1448"/>
      <c r="D17" s="1435" t="s">
        <v>587</v>
      </c>
      <c r="E17" s="1437" t="s">
        <v>792</v>
      </c>
      <c r="F17" s="1437" t="s">
        <v>792</v>
      </c>
      <c r="G17" s="1437" t="s">
        <v>792</v>
      </c>
      <c r="H17" s="1437" t="s">
        <v>792</v>
      </c>
      <c r="I17" s="1437" t="s">
        <v>792</v>
      </c>
      <c r="J17" s="1449" t="s">
        <v>792</v>
      </c>
      <c r="K17" s="1449" t="s">
        <v>792</v>
      </c>
      <c r="L17" s="1450">
        <v>7</v>
      </c>
      <c r="M17" s="1450" t="s">
        <v>792</v>
      </c>
      <c r="N17" s="198"/>
      <c r="O17" s="427"/>
      <c r="P17" s="1436"/>
    </row>
    <row r="18" spans="1:16" s="429" customFormat="1" ht="12.75" customHeight="1">
      <c r="A18" s="320" t="s">
        <v>69</v>
      </c>
      <c r="B18" s="1447">
        <v>171</v>
      </c>
      <c r="C18" s="1448" t="s">
        <v>1663</v>
      </c>
      <c r="D18" s="1435" t="s">
        <v>630</v>
      </c>
      <c r="E18" s="1437" t="s">
        <v>792</v>
      </c>
      <c r="F18" s="1437" t="s">
        <v>792</v>
      </c>
      <c r="G18" s="1437" t="s">
        <v>792</v>
      </c>
      <c r="H18" s="1437" t="s">
        <v>792</v>
      </c>
      <c r="I18" s="1437" t="s">
        <v>792</v>
      </c>
      <c r="J18" s="1449" t="s">
        <v>792</v>
      </c>
      <c r="K18" s="1449" t="s">
        <v>792</v>
      </c>
      <c r="L18" s="1450">
        <v>7</v>
      </c>
      <c r="M18" s="1450" t="s">
        <v>792</v>
      </c>
      <c r="N18" s="320"/>
      <c r="O18" s="427"/>
      <c r="P18" s="1436"/>
    </row>
    <row r="19" spans="1:16" s="429" customFormat="1" ht="12.75" customHeight="1">
      <c r="A19" s="198" t="s">
        <v>98</v>
      </c>
      <c r="B19" s="1447">
        <v>171</v>
      </c>
      <c r="C19" s="1448" t="s">
        <v>1663</v>
      </c>
      <c r="D19" s="1435" t="s">
        <v>547</v>
      </c>
      <c r="E19" s="1437" t="s">
        <v>792</v>
      </c>
      <c r="F19" s="1437" t="s">
        <v>792</v>
      </c>
      <c r="G19" s="1437" t="s">
        <v>792</v>
      </c>
      <c r="H19" s="1437" t="s">
        <v>792</v>
      </c>
      <c r="I19" s="1437" t="s">
        <v>792</v>
      </c>
      <c r="J19" s="1449" t="s">
        <v>792</v>
      </c>
      <c r="K19" s="1449" t="s">
        <v>792</v>
      </c>
      <c r="L19" s="1450">
        <v>7</v>
      </c>
      <c r="M19" s="1450" t="s">
        <v>792</v>
      </c>
      <c r="N19" s="198"/>
      <c r="O19" s="427"/>
      <c r="P19" s="1436"/>
    </row>
    <row r="20" spans="1:16" s="429" customFormat="1" ht="12.75" customHeight="1">
      <c r="A20" s="198" t="s">
        <v>96</v>
      </c>
      <c r="B20" s="1447">
        <v>171</v>
      </c>
      <c r="C20" s="1448"/>
      <c r="D20" s="1435" t="s">
        <v>546</v>
      </c>
      <c r="E20" s="1437" t="s">
        <v>792</v>
      </c>
      <c r="F20" s="1437" t="s">
        <v>792</v>
      </c>
      <c r="G20" s="1437" t="s">
        <v>792</v>
      </c>
      <c r="H20" s="1437" t="s">
        <v>792</v>
      </c>
      <c r="I20" s="1437" t="s">
        <v>792</v>
      </c>
      <c r="J20" s="1449" t="s">
        <v>792</v>
      </c>
      <c r="K20" s="1449" t="s">
        <v>792</v>
      </c>
      <c r="L20" s="1450">
        <v>7</v>
      </c>
      <c r="M20" s="1450" t="s">
        <v>792</v>
      </c>
      <c r="N20" s="198"/>
      <c r="O20" s="427"/>
      <c r="P20" s="1436"/>
    </row>
    <row r="21" spans="1:16" s="429" customFormat="1" ht="12.75" customHeight="1">
      <c r="A21" s="320" t="s">
        <v>424</v>
      </c>
      <c r="B21" s="1447">
        <v>171</v>
      </c>
      <c r="C21" s="1448" t="s">
        <v>1663</v>
      </c>
      <c r="D21" s="1435" t="s">
        <v>802</v>
      </c>
      <c r="E21" s="1437" t="s">
        <v>792</v>
      </c>
      <c r="F21" s="1437" t="s">
        <v>792</v>
      </c>
      <c r="G21" s="1437" t="s">
        <v>792</v>
      </c>
      <c r="H21" s="1437" t="s">
        <v>792</v>
      </c>
      <c r="I21" s="1437" t="s">
        <v>792</v>
      </c>
      <c r="J21" s="1449" t="s">
        <v>792</v>
      </c>
      <c r="K21" s="1449" t="s">
        <v>792</v>
      </c>
      <c r="L21" s="1450">
        <v>7</v>
      </c>
      <c r="M21" s="1450" t="s">
        <v>792</v>
      </c>
      <c r="N21" s="320"/>
      <c r="O21" s="427"/>
      <c r="P21" s="1436"/>
    </row>
    <row r="22" spans="1:16" s="429" customFormat="1" ht="12.75" customHeight="1">
      <c r="A22" s="239" t="s">
        <v>341</v>
      </c>
      <c r="B22" s="1447">
        <v>114</v>
      </c>
      <c r="C22" s="1448"/>
      <c r="D22" s="1435" t="s">
        <v>705</v>
      </c>
      <c r="E22" s="1437" t="s">
        <v>792</v>
      </c>
      <c r="F22" s="1437" t="s">
        <v>792</v>
      </c>
      <c r="G22" s="1437" t="s">
        <v>792</v>
      </c>
      <c r="H22" s="1437" t="s">
        <v>792</v>
      </c>
      <c r="I22" s="1437" t="s">
        <v>792</v>
      </c>
      <c r="J22" s="1449" t="s">
        <v>792</v>
      </c>
      <c r="K22" s="1449" t="s">
        <v>792</v>
      </c>
      <c r="L22" s="1450">
        <v>7</v>
      </c>
      <c r="M22" s="1450" t="s">
        <v>792</v>
      </c>
      <c r="N22" s="239"/>
      <c r="O22" s="427"/>
      <c r="P22" s="1436"/>
    </row>
    <row r="23" spans="1:16" s="429" customFormat="1" ht="12.75" customHeight="1">
      <c r="A23" s="198" t="s">
        <v>1141</v>
      </c>
      <c r="B23" s="1447">
        <v>114</v>
      </c>
      <c r="C23" s="1448"/>
      <c r="D23" s="1435" t="s">
        <v>569</v>
      </c>
      <c r="E23" s="1437" t="s">
        <v>792</v>
      </c>
      <c r="F23" s="1437" t="s">
        <v>792</v>
      </c>
      <c r="G23" s="1437" t="s">
        <v>792</v>
      </c>
      <c r="H23" s="1437" t="s">
        <v>792</v>
      </c>
      <c r="I23" s="1437" t="s">
        <v>792</v>
      </c>
      <c r="J23" s="1449" t="s">
        <v>792</v>
      </c>
      <c r="K23" s="1449" t="s">
        <v>792</v>
      </c>
      <c r="L23" s="1450">
        <v>7</v>
      </c>
      <c r="M23" s="1450" t="s">
        <v>792</v>
      </c>
      <c r="N23" s="198"/>
      <c r="O23" s="427"/>
      <c r="P23" s="1436"/>
    </row>
    <row r="24" spans="1:16" s="429" customFormat="1" ht="12.75" customHeight="1">
      <c r="A24" s="198" t="s">
        <v>494</v>
      </c>
      <c r="B24" s="1447">
        <v>114</v>
      </c>
      <c r="C24" s="1448" t="s">
        <v>1663</v>
      </c>
      <c r="D24" s="1435" t="s">
        <v>754</v>
      </c>
      <c r="E24" s="1437" t="s">
        <v>792</v>
      </c>
      <c r="F24" s="1437" t="s">
        <v>792</v>
      </c>
      <c r="G24" s="1437" t="s">
        <v>792</v>
      </c>
      <c r="H24" s="1437" t="s">
        <v>792</v>
      </c>
      <c r="I24" s="1437" t="s">
        <v>792</v>
      </c>
      <c r="J24" s="1449" t="s">
        <v>792</v>
      </c>
      <c r="K24" s="1449" t="s">
        <v>792</v>
      </c>
      <c r="L24" s="1450">
        <v>7</v>
      </c>
      <c r="M24" s="1450" t="s">
        <v>792</v>
      </c>
      <c r="N24" s="198"/>
      <c r="O24" s="427"/>
      <c r="P24" s="1436"/>
    </row>
    <row r="25" spans="1:16" s="429" customFormat="1" ht="12.75" customHeight="1">
      <c r="A25" s="198" t="s">
        <v>473</v>
      </c>
      <c r="B25" s="1447">
        <v>114</v>
      </c>
      <c r="C25" s="1448" t="s">
        <v>1663</v>
      </c>
      <c r="D25" s="1435" t="s">
        <v>545</v>
      </c>
      <c r="E25" s="1437" t="s">
        <v>792</v>
      </c>
      <c r="F25" s="1437" t="s">
        <v>792</v>
      </c>
      <c r="G25" s="1437" t="s">
        <v>792</v>
      </c>
      <c r="H25" s="1437" t="s">
        <v>792</v>
      </c>
      <c r="I25" s="1437" t="s">
        <v>792</v>
      </c>
      <c r="J25" s="1449" t="s">
        <v>792</v>
      </c>
      <c r="K25" s="1449" t="s">
        <v>792</v>
      </c>
      <c r="L25" s="1450">
        <v>7</v>
      </c>
      <c r="M25" s="1450" t="s">
        <v>792</v>
      </c>
      <c r="N25" s="198"/>
      <c r="O25" s="427"/>
      <c r="P25" s="1436"/>
    </row>
    <row r="26" spans="1:16" s="429" customFormat="1" ht="12.75" customHeight="1">
      <c r="A26" s="198" t="s">
        <v>188</v>
      </c>
      <c r="B26" s="1447">
        <v>114</v>
      </c>
      <c r="C26" s="1448" t="s">
        <v>1663</v>
      </c>
      <c r="D26" s="1435" t="s">
        <v>731</v>
      </c>
      <c r="E26" s="1437" t="s">
        <v>792</v>
      </c>
      <c r="F26" s="1437" t="s">
        <v>792</v>
      </c>
      <c r="G26" s="1437" t="s">
        <v>792</v>
      </c>
      <c r="H26" s="1437" t="s">
        <v>792</v>
      </c>
      <c r="I26" s="1437" t="s">
        <v>792</v>
      </c>
      <c r="J26" s="1449" t="s">
        <v>792</v>
      </c>
      <c r="K26" s="1449" t="s">
        <v>792</v>
      </c>
      <c r="L26" s="1450">
        <v>7</v>
      </c>
      <c r="M26" s="1450" t="s">
        <v>792</v>
      </c>
      <c r="N26" s="198"/>
      <c r="O26" s="427"/>
      <c r="P26" s="1436"/>
    </row>
    <row r="27" spans="1:16" s="429" customFormat="1" ht="12.75" customHeight="1">
      <c r="A27" s="198" t="s">
        <v>224</v>
      </c>
      <c r="B27" s="1447">
        <v>112</v>
      </c>
      <c r="C27" s="1448" t="s">
        <v>1663</v>
      </c>
      <c r="D27" s="1435" t="s">
        <v>713</v>
      </c>
      <c r="E27" s="1437" t="s">
        <v>792</v>
      </c>
      <c r="F27" s="1437" t="s">
        <v>792</v>
      </c>
      <c r="G27" s="1437" t="s">
        <v>792</v>
      </c>
      <c r="H27" s="1437" t="s">
        <v>792</v>
      </c>
      <c r="I27" s="1437" t="s">
        <v>792</v>
      </c>
      <c r="J27" s="1449" t="s">
        <v>792</v>
      </c>
      <c r="K27" s="1449" t="s">
        <v>792</v>
      </c>
      <c r="L27" s="1450">
        <v>7</v>
      </c>
      <c r="M27" s="1450" t="s">
        <v>792</v>
      </c>
      <c r="N27" s="198"/>
      <c r="O27" s="427"/>
      <c r="P27" s="1436"/>
    </row>
    <row r="28" spans="1:16" s="429" customFormat="1" ht="12.75" customHeight="1">
      <c r="A28" s="198" t="s">
        <v>286</v>
      </c>
      <c r="B28" s="1447">
        <v>112</v>
      </c>
      <c r="C28" s="1448"/>
      <c r="D28" s="1435" t="s">
        <v>612</v>
      </c>
      <c r="E28" s="1437" t="s">
        <v>792</v>
      </c>
      <c r="F28" s="1437" t="s">
        <v>792</v>
      </c>
      <c r="G28" s="1437" t="s">
        <v>792</v>
      </c>
      <c r="H28" s="1437" t="s">
        <v>792</v>
      </c>
      <c r="I28" s="1437" t="s">
        <v>792</v>
      </c>
      <c r="J28" s="1449" t="s">
        <v>792</v>
      </c>
      <c r="K28" s="1449" t="s">
        <v>792</v>
      </c>
      <c r="L28" s="1450">
        <v>7</v>
      </c>
      <c r="M28" s="1450" t="s">
        <v>792</v>
      </c>
      <c r="N28" s="198"/>
      <c r="O28" s="427"/>
      <c r="P28" s="1436"/>
    </row>
    <row r="29" spans="1:16" s="429" customFormat="1" ht="12.75" customHeight="1">
      <c r="A29" s="198" t="s">
        <v>66</v>
      </c>
      <c r="B29" s="1447">
        <v>112</v>
      </c>
      <c r="C29" s="1448">
        <v>112</v>
      </c>
      <c r="D29" s="1435" t="s">
        <v>628</v>
      </c>
      <c r="E29" s="1437" t="s">
        <v>792</v>
      </c>
      <c r="F29" s="1437" t="s">
        <v>792</v>
      </c>
      <c r="G29" s="1437" t="s">
        <v>792</v>
      </c>
      <c r="H29" s="1437" t="s">
        <v>792</v>
      </c>
      <c r="I29" s="1437" t="s">
        <v>792</v>
      </c>
      <c r="J29" s="1437" t="s">
        <v>792</v>
      </c>
      <c r="K29" s="1449" t="s">
        <v>792</v>
      </c>
      <c r="L29" s="1450">
        <v>7</v>
      </c>
      <c r="M29" s="1450" t="s">
        <v>792</v>
      </c>
      <c r="N29" s="198"/>
      <c r="O29" s="427"/>
      <c r="P29" s="1436"/>
    </row>
    <row r="30" spans="1:16" s="429" customFormat="1" ht="12.75" customHeight="1">
      <c r="A30" s="198" t="s">
        <v>382</v>
      </c>
      <c r="B30" s="1447">
        <v>112</v>
      </c>
      <c r="C30" s="1448" t="s">
        <v>1293</v>
      </c>
      <c r="D30" s="1435" t="s">
        <v>607</v>
      </c>
      <c r="E30" s="1437" t="s">
        <v>792</v>
      </c>
      <c r="F30" s="1437" t="s">
        <v>792</v>
      </c>
      <c r="G30" s="1437" t="s">
        <v>792</v>
      </c>
      <c r="H30" s="1437" t="s">
        <v>792</v>
      </c>
      <c r="I30" s="1437" t="s">
        <v>792</v>
      </c>
      <c r="J30" s="1437" t="s">
        <v>792</v>
      </c>
      <c r="K30" s="1449" t="s">
        <v>792</v>
      </c>
      <c r="L30" s="1450">
        <v>7</v>
      </c>
      <c r="M30" s="1450" t="s">
        <v>792</v>
      </c>
      <c r="N30" s="198"/>
      <c r="O30" s="427"/>
      <c r="P30" s="1436"/>
    </row>
    <row r="31" spans="1:16" s="429" customFormat="1" ht="12.75" customHeight="1">
      <c r="A31" s="198" t="s">
        <v>1163</v>
      </c>
      <c r="B31" s="1447">
        <v>112</v>
      </c>
      <c r="C31" s="1448" t="s">
        <v>1663</v>
      </c>
      <c r="D31" s="1435" t="s">
        <v>798</v>
      </c>
      <c r="E31" s="1437" t="s">
        <v>792</v>
      </c>
      <c r="F31" s="1437" t="s">
        <v>792</v>
      </c>
      <c r="G31" s="1437" t="s">
        <v>792</v>
      </c>
      <c r="H31" s="1437" t="s">
        <v>792</v>
      </c>
      <c r="I31" s="1437" t="s">
        <v>792</v>
      </c>
      <c r="J31" s="1449" t="s">
        <v>792</v>
      </c>
      <c r="K31" s="1449" t="s">
        <v>792</v>
      </c>
      <c r="L31" s="1450">
        <v>7</v>
      </c>
      <c r="M31" s="1450" t="s">
        <v>792</v>
      </c>
      <c r="N31" s="198"/>
      <c r="O31" s="427"/>
      <c r="P31" s="1436"/>
    </row>
    <row r="32" spans="1:16" s="429" customFormat="1" ht="12.75" customHeight="1">
      <c r="A32" s="198" t="s">
        <v>454</v>
      </c>
      <c r="B32" s="1447">
        <v>112</v>
      </c>
      <c r="C32" s="1448" t="s">
        <v>1663</v>
      </c>
      <c r="D32" s="1435" t="s">
        <v>818</v>
      </c>
      <c r="E32" s="1437" t="s">
        <v>792</v>
      </c>
      <c r="F32" s="1437" t="s">
        <v>792</v>
      </c>
      <c r="G32" s="1437" t="s">
        <v>792</v>
      </c>
      <c r="H32" s="1437" t="s">
        <v>792</v>
      </c>
      <c r="I32" s="1437" t="s">
        <v>792</v>
      </c>
      <c r="J32" s="1449" t="s">
        <v>792</v>
      </c>
      <c r="K32" s="1449" t="s">
        <v>792</v>
      </c>
      <c r="L32" s="1450">
        <v>7</v>
      </c>
      <c r="M32" s="1450" t="s">
        <v>792</v>
      </c>
      <c r="N32" s="198"/>
      <c r="O32" s="427"/>
      <c r="P32" s="1436"/>
    </row>
    <row r="33" spans="1:29" s="429" customFormat="1" ht="12.75" customHeight="1">
      <c r="A33" s="198" t="s">
        <v>471</v>
      </c>
      <c r="B33" s="1447">
        <v>112</v>
      </c>
      <c r="C33" s="1451"/>
      <c r="D33" s="1435" t="s">
        <v>544</v>
      </c>
      <c r="E33" s="1437" t="s">
        <v>792</v>
      </c>
      <c r="F33" s="1437" t="s">
        <v>792</v>
      </c>
      <c r="G33" s="1437" t="s">
        <v>792</v>
      </c>
      <c r="H33" s="1437" t="s">
        <v>792</v>
      </c>
      <c r="I33" s="1437" t="s">
        <v>792</v>
      </c>
      <c r="J33" s="1449" t="s">
        <v>792</v>
      </c>
      <c r="K33" s="1449" t="s">
        <v>792</v>
      </c>
      <c r="L33" s="1450">
        <v>7</v>
      </c>
      <c r="M33" s="1450" t="s">
        <v>792</v>
      </c>
      <c r="N33" s="198"/>
      <c r="O33" s="427"/>
      <c r="P33" s="1436"/>
    </row>
    <row r="34" spans="1:29" s="429" customFormat="1" ht="12.75" customHeight="1">
      <c r="A34" s="198" t="s">
        <v>416</v>
      </c>
      <c r="B34" s="1447">
        <v>112</v>
      </c>
      <c r="C34" s="1448" t="s">
        <v>1663</v>
      </c>
      <c r="D34" s="1435" t="s">
        <v>531</v>
      </c>
      <c r="E34" s="1437" t="s">
        <v>792</v>
      </c>
      <c r="F34" s="1437" t="s">
        <v>792</v>
      </c>
      <c r="G34" s="1437" t="s">
        <v>792</v>
      </c>
      <c r="H34" s="1437" t="s">
        <v>792</v>
      </c>
      <c r="I34" s="1437" t="s">
        <v>792</v>
      </c>
      <c r="J34" s="1449" t="s">
        <v>792</v>
      </c>
      <c r="K34" s="1449" t="s">
        <v>792</v>
      </c>
      <c r="L34" s="1450">
        <v>7</v>
      </c>
      <c r="M34" s="1450" t="s">
        <v>792</v>
      </c>
      <c r="N34" s="198"/>
      <c r="O34" s="427"/>
      <c r="P34" s="1436"/>
    </row>
    <row r="35" spans="1:29" s="429" customFormat="1" ht="12.75" customHeight="1">
      <c r="A35" s="239" t="s">
        <v>327</v>
      </c>
      <c r="B35" s="1447">
        <v>112</v>
      </c>
      <c r="C35" s="1448">
        <v>112</v>
      </c>
      <c r="D35" s="1435" t="s">
        <v>740</v>
      </c>
      <c r="E35" s="1437" t="s">
        <v>792</v>
      </c>
      <c r="F35" s="1437" t="s">
        <v>792</v>
      </c>
      <c r="G35" s="1437" t="s">
        <v>792</v>
      </c>
      <c r="H35" s="1437" t="s">
        <v>792</v>
      </c>
      <c r="I35" s="1437" t="s">
        <v>792</v>
      </c>
      <c r="J35" s="1437" t="s">
        <v>792</v>
      </c>
      <c r="K35" s="1449" t="s">
        <v>792</v>
      </c>
      <c r="L35" s="1450">
        <v>7</v>
      </c>
      <c r="M35" s="1450" t="s">
        <v>792</v>
      </c>
      <c r="N35" s="239"/>
      <c r="O35" s="427"/>
      <c r="P35" s="1436"/>
    </row>
    <row r="36" spans="1:29" s="429" customFormat="1" ht="12.75" customHeight="1">
      <c r="A36" s="329" t="s">
        <v>1388</v>
      </c>
      <c r="B36" s="1447">
        <v>112</v>
      </c>
      <c r="C36" s="1442"/>
      <c r="D36" s="1462" t="s">
        <v>1389</v>
      </c>
      <c r="E36" s="1437" t="s">
        <v>792</v>
      </c>
      <c r="F36" s="1437" t="s">
        <v>792</v>
      </c>
      <c r="G36" s="1437" t="s">
        <v>792</v>
      </c>
      <c r="H36" s="1437" t="s">
        <v>792</v>
      </c>
      <c r="I36" s="1437" t="s">
        <v>792</v>
      </c>
      <c r="J36" s="1449" t="s">
        <v>792</v>
      </c>
      <c r="K36" s="1449" t="s">
        <v>792</v>
      </c>
      <c r="L36" s="1450">
        <v>7</v>
      </c>
      <c r="M36" s="1450" t="s">
        <v>792</v>
      </c>
      <c r="N36" s="329"/>
      <c r="O36" s="427"/>
      <c r="P36" s="1436"/>
    </row>
    <row r="37" spans="1:29" s="429" customFormat="1" ht="12.75" customHeight="1">
      <c r="A37" s="220" t="s">
        <v>173</v>
      </c>
      <c r="B37" s="1447">
        <v>123</v>
      </c>
      <c r="C37" s="1448">
        <v>112</v>
      </c>
      <c r="D37" s="1435" t="s">
        <v>576</v>
      </c>
      <c r="E37" s="1437" t="s">
        <v>792</v>
      </c>
      <c r="F37" s="1437" t="s">
        <v>792</v>
      </c>
      <c r="G37" s="1437" t="s">
        <v>792</v>
      </c>
      <c r="H37" s="1437" t="s">
        <v>792</v>
      </c>
      <c r="I37" s="1437" t="s">
        <v>792</v>
      </c>
      <c r="J37" s="1437" t="s">
        <v>792</v>
      </c>
      <c r="K37" s="1449" t="s">
        <v>792</v>
      </c>
      <c r="L37" s="1450">
        <v>7</v>
      </c>
      <c r="M37" s="1450" t="s">
        <v>792</v>
      </c>
      <c r="N37" s="220"/>
      <c r="O37" s="427"/>
      <c r="P37" s="1436"/>
    </row>
    <row r="38" spans="1:29" s="429" customFormat="1" ht="12.75" customHeight="1">
      <c r="A38" s="320" t="s">
        <v>16</v>
      </c>
      <c r="B38" s="1447">
        <v>123</v>
      </c>
      <c r="C38" s="1451"/>
      <c r="D38" s="1435" t="s">
        <v>767</v>
      </c>
      <c r="E38" s="1437" t="s">
        <v>792</v>
      </c>
      <c r="F38" s="1437" t="s">
        <v>792</v>
      </c>
      <c r="G38" s="1437" t="s">
        <v>792</v>
      </c>
      <c r="H38" s="1437" t="s">
        <v>792</v>
      </c>
      <c r="I38" s="1437" t="s">
        <v>792</v>
      </c>
      <c r="J38" s="1449" t="s">
        <v>792</v>
      </c>
      <c r="K38" s="1449" t="s">
        <v>792</v>
      </c>
      <c r="L38" s="1450">
        <v>7</v>
      </c>
      <c r="M38" s="1450" t="s">
        <v>792</v>
      </c>
      <c r="N38" s="320"/>
      <c r="O38" s="427"/>
      <c r="P38" s="1436"/>
    </row>
    <row r="39" spans="1:29" s="429" customFormat="1" ht="12.75" customHeight="1">
      <c r="A39" s="198" t="s">
        <v>405</v>
      </c>
      <c r="B39" s="1447">
        <v>112</v>
      </c>
      <c r="C39" s="1448" t="s">
        <v>1663</v>
      </c>
      <c r="D39" s="1435" t="s">
        <v>637</v>
      </c>
      <c r="E39" s="1437" t="s">
        <v>792</v>
      </c>
      <c r="F39" s="1437" t="s">
        <v>792</v>
      </c>
      <c r="G39" s="1437" t="s">
        <v>792</v>
      </c>
      <c r="H39" s="1437" t="s">
        <v>792</v>
      </c>
      <c r="I39" s="1437" t="s">
        <v>792</v>
      </c>
      <c r="J39" s="1449" t="s">
        <v>792</v>
      </c>
      <c r="K39" s="1449" t="s">
        <v>792</v>
      </c>
      <c r="L39" s="1450">
        <v>7</v>
      </c>
      <c r="M39" s="1450" t="s">
        <v>792</v>
      </c>
      <c r="N39" s="198"/>
      <c r="O39" s="427"/>
      <c r="P39" s="1436"/>
    </row>
    <row r="40" spans="1:29" s="429" customFormat="1" ht="12.75" customHeight="1">
      <c r="A40" s="198" t="s">
        <v>130</v>
      </c>
      <c r="B40" s="1447">
        <v>112</v>
      </c>
      <c r="C40" s="1448">
        <v>112</v>
      </c>
      <c r="D40" s="1435" t="s">
        <v>786</v>
      </c>
      <c r="E40" s="1437" t="s">
        <v>792</v>
      </c>
      <c r="F40" s="1437" t="s">
        <v>792</v>
      </c>
      <c r="G40" s="1437" t="s">
        <v>792</v>
      </c>
      <c r="H40" s="1437" t="s">
        <v>792</v>
      </c>
      <c r="I40" s="1437" t="s">
        <v>792</v>
      </c>
      <c r="J40" s="1437" t="s">
        <v>792</v>
      </c>
      <c r="K40" s="1449" t="s">
        <v>792</v>
      </c>
      <c r="L40" s="1450">
        <v>7</v>
      </c>
      <c r="M40" s="1450" t="s">
        <v>792</v>
      </c>
      <c r="N40" s="198"/>
      <c r="O40" s="424"/>
      <c r="P40" s="1436"/>
    </row>
    <row r="41" spans="1:29" s="429" customFormat="1" ht="12.75" customHeight="1">
      <c r="A41" s="198" t="s">
        <v>100</v>
      </c>
      <c r="B41" s="1447">
        <v>112</v>
      </c>
      <c r="C41" s="1448" t="s">
        <v>1663</v>
      </c>
      <c r="D41" s="1435" t="s">
        <v>548</v>
      </c>
      <c r="E41" s="1437" t="s">
        <v>792</v>
      </c>
      <c r="F41" s="1437" t="s">
        <v>792</v>
      </c>
      <c r="G41" s="1437" t="s">
        <v>792</v>
      </c>
      <c r="H41" s="1437" t="s">
        <v>792</v>
      </c>
      <c r="I41" s="1437" t="s">
        <v>792</v>
      </c>
      <c r="J41" s="1449" t="s">
        <v>792</v>
      </c>
      <c r="K41" s="1449" t="s">
        <v>792</v>
      </c>
      <c r="L41" s="1450">
        <v>7</v>
      </c>
      <c r="M41" s="1450" t="s">
        <v>792</v>
      </c>
      <c r="N41" s="198"/>
      <c r="O41" s="427"/>
      <c r="P41" s="1436"/>
    </row>
    <row r="42" spans="1:29" s="429" customFormat="1" ht="12.75" customHeight="1">
      <c r="A42" s="320" t="s">
        <v>391</v>
      </c>
      <c r="B42" s="1447">
        <v>112</v>
      </c>
      <c r="C42" s="1448">
        <v>112</v>
      </c>
      <c r="D42" s="1435" t="s">
        <v>619</v>
      </c>
      <c r="E42" s="1437" t="s">
        <v>792</v>
      </c>
      <c r="F42" s="1437" t="s">
        <v>792</v>
      </c>
      <c r="G42" s="1437" t="s">
        <v>792</v>
      </c>
      <c r="H42" s="1437" t="s">
        <v>792</v>
      </c>
      <c r="I42" s="1437" t="s">
        <v>792</v>
      </c>
      <c r="J42" s="1437" t="s">
        <v>792</v>
      </c>
      <c r="K42" s="1449" t="s">
        <v>792</v>
      </c>
      <c r="L42" s="1450">
        <v>7</v>
      </c>
      <c r="M42" s="1450" t="s">
        <v>792</v>
      </c>
      <c r="N42" s="320"/>
      <c r="O42" s="427"/>
      <c r="P42" s="1436"/>
      <c r="Q42" s="1185"/>
      <c r="R42" s="1185"/>
      <c r="S42" s="1185"/>
      <c r="T42" s="1185"/>
      <c r="U42" s="1185"/>
      <c r="V42" s="1185"/>
      <c r="W42" s="1185"/>
      <c r="X42" s="1185"/>
      <c r="Y42" s="1185"/>
      <c r="Z42" s="424"/>
      <c r="AA42" s="424"/>
      <c r="AB42" s="424"/>
      <c r="AC42" s="424"/>
    </row>
    <row r="43" spans="1:29" s="429" customFormat="1" ht="12.75" customHeight="1">
      <c r="A43" s="320" t="s">
        <v>122</v>
      </c>
      <c r="B43" s="1447">
        <v>112</v>
      </c>
      <c r="C43" s="1448" t="s">
        <v>1663</v>
      </c>
      <c r="D43" s="1435" t="s">
        <v>812</v>
      </c>
      <c r="E43" s="1437" t="s">
        <v>792</v>
      </c>
      <c r="F43" s="1437" t="s">
        <v>792</v>
      </c>
      <c r="G43" s="1437" t="s">
        <v>792</v>
      </c>
      <c r="H43" s="1437" t="s">
        <v>792</v>
      </c>
      <c r="I43" s="1437" t="s">
        <v>792</v>
      </c>
      <c r="J43" s="1449" t="s">
        <v>792</v>
      </c>
      <c r="K43" s="1449" t="s">
        <v>792</v>
      </c>
      <c r="L43" s="1450">
        <v>7</v>
      </c>
      <c r="M43" s="1450" t="s">
        <v>792</v>
      </c>
      <c r="N43" s="320"/>
      <c r="O43" s="427"/>
      <c r="P43" s="1436"/>
    </row>
    <row r="44" spans="1:29" s="429" customFormat="1" ht="12.75" customHeight="1">
      <c r="A44" s="198" t="s">
        <v>395</v>
      </c>
      <c r="B44" s="1447">
        <v>112</v>
      </c>
      <c r="C44" s="1448" t="s">
        <v>1663</v>
      </c>
      <c r="D44" s="1435" t="s">
        <v>621</v>
      </c>
      <c r="E44" s="1437" t="s">
        <v>792</v>
      </c>
      <c r="F44" s="1437" t="s">
        <v>792</v>
      </c>
      <c r="G44" s="1437" t="s">
        <v>792</v>
      </c>
      <c r="H44" s="1437" t="s">
        <v>792</v>
      </c>
      <c r="I44" s="1437" t="s">
        <v>792</v>
      </c>
      <c r="J44" s="1449" t="s">
        <v>792</v>
      </c>
      <c r="K44" s="1449" t="s">
        <v>792</v>
      </c>
      <c r="L44" s="1450">
        <v>7</v>
      </c>
      <c r="M44" s="1450" t="s">
        <v>792</v>
      </c>
      <c r="N44" s="198"/>
      <c r="O44" s="427"/>
      <c r="P44" s="1436"/>
    </row>
    <row r="45" spans="1:29" s="429" customFormat="1" ht="12.75" customHeight="1">
      <c r="A45" s="198" t="s">
        <v>106</v>
      </c>
      <c r="B45" s="1447">
        <v>171</v>
      </c>
      <c r="C45" s="1448">
        <v>112</v>
      </c>
      <c r="D45" s="1435" t="s">
        <v>692</v>
      </c>
      <c r="E45" s="1437" t="s">
        <v>792</v>
      </c>
      <c r="F45" s="1437" t="s">
        <v>792</v>
      </c>
      <c r="G45" s="1437" t="s">
        <v>792</v>
      </c>
      <c r="H45" s="1437" t="s">
        <v>792</v>
      </c>
      <c r="I45" s="1437" t="s">
        <v>792</v>
      </c>
      <c r="J45" s="1437" t="s">
        <v>792</v>
      </c>
      <c r="K45" s="1449" t="s">
        <v>792</v>
      </c>
      <c r="L45" s="1450">
        <v>7</v>
      </c>
      <c r="M45" s="1450" t="s">
        <v>792</v>
      </c>
      <c r="N45" s="198"/>
      <c r="O45" s="427"/>
      <c r="P45" s="1436"/>
    </row>
    <row r="46" spans="1:29" s="429" customFormat="1" ht="12.75" customHeight="1">
      <c r="A46" s="239" t="s">
        <v>466</v>
      </c>
      <c r="B46" s="1447">
        <v>171</v>
      </c>
      <c r="C46" s="1448" t="s">
        <v>1663</v>
      </c>
      <c r="D46" s="1435" t="s">
        <v>541</v>
      </c>
      <c r="E46" s="1437" t="s">
        <v>792</v>
      </c>
      <c r="F46" s="1437" t="s">
        <v>792</v>
      </c>
      <c r="G46" s="1437" t="s">
        <v>792</v>
      </c>
      <c r="H46" s="1437" t="s">
        <v>792</v>
      </c>
      <c r="I46" s="1437" t="s">
        <v>792</v>
      </c>
      <c r="J46" s="1449" t="s">
        <v>792</v>
      </c>
      <c r="K46" s="1449" t="s">
        <v>792</v>
      </c>
      <c r="L46" s="1450">
        <v>7</v>
      </c>
      <c r="M46" s="1450" t="s">
        <v>792</v>
      </c>
      <c r="N46" s="239"/>
      <c r="O46" s="427"/>
      <c r="P46" s="1436"/>
    </row>
    <row r="47" spans="1:29" s="429" customFormat="1" ht="12.75" customHeight="1">
      <c r="A47" s="198" t="s">
        <v>114</v>
      </c>
      <c r="B47" s="1447">
        <v>171</v>
      </c>
      <c r="C47" s="1451"/>
      <c r="D47" s="1435" t="s">
        <v>696</v>
      </c>
      <c r="E47" s="1437" t="s">
        <v>792</v>
      </c>
      <c r="F47" s="1437" t="s">
        <v>792</v>
      </c>
      <c r="G47" s="1437" t="s">
        <v>792</v>
      </c>
      <c r="H47" s="1437" t="s">
        <v>792</v>
      </c>
      <c r="I47" s="1437" t="s">
        <v>792</v>
      </c>
      <c r="J47" s="1449" t="s">
        <v>792</v>
      </c>
      <c r="K47" s="1449" t="s">
        <v>792</v>
      </c>
      <c r="L47" s="1450">
        <v>7</v>
      </c>
      <c r="M47" s="1450" t="s">
        <v>792</v>
      </c>
      <c r="N47" s="198"/>
      <c r="O47" s="427"/>
      <c r="P47" s="1436"/>
    </row>
    <row r="48" spans="1:29" s="429" customFormat="1" ht="12.75" customHeight="1">
      <c r="A48" s="198" t="s">
        <v>177</v>
      </c>
      <c r="B48" s="1447">
        <v>171</v>
      </c>
      <c r="C48" s="1448" t="s">
        <v>1663</v>
      </c>
      <c r="D48" s="1435" t="s">
        <v>580</v>
      </c>
      <c r="E48" s="1437" t="s">
        <v>792</v>
      </c>
      <c r="F48" s="1437" t="s">
        <v>792</v>
      </c>
      <c r="G48" s="1437" t="s">
        <v>792</v>
      </c>
      <c r="H48" s="1437" t="s">
        <v>792</v>
      </c>
      <c r="I48" s="1437" t="s">
        <v>792</v>
      </c>
      <c r="J48" s="1449" t="s">
        <v>792</v>
      </c>
      <c r="K48" s="1449" t="s">
        <v>792</v>
      </c>
      <c r="L48" s="1450">
        <v>7</v>
      </c>
      <c r="M48" s="1450" t="s">
        <v>792</v>
      </c>
      <c r="N48" s="198"/>
      <c r="O48" s="427"/>
      <c r="P48" s="1436"/>
    </row>
    <row r="49" spans="1:16" s="429" customFormat="1" ht="12.75" customHeight="1">
      <c r="A49" s="198" t="s">
        <v>431</v>
      </c>
      <c r="B49" s="1447">
        <v>171</v>
      </c>
      <c r="C49" s="1448" t="s">
        <v>1663</v>
      </c>
      <c r="D49" s="1435" t="s">
        <v>643</v>
      </c>
      <c r="E49" s="1437" t="s">
        <v>792</v>
      </c>
      <c r="F49" s="1437" t="s">
        <v>792</v>
      </c>
      <c r="G49" s="1437" t="s">
        <v>792</v>
      </c>
      <c r="H49" s="1437" t="s">
        <v>792</v>
      </c>
      <c r="I49" s="1437" t="s">
        <v>792</v>
      </c>
      <c r="J49" s="1449" t="s">
        <v>792</v>
      </c>
      <c r="K49" s="1449" t="s">
        <v>792</v>
      </c>
      <c r="L49" s="1450">
        <v>7</v>
      </c>
      <c r="M49" s="1450" t="s">
        <v>792</v>
      </c>
      <c r="N49" s="198"/>
      <c r="O49" s="427"/>
      <c r="P49" s="1436"/>
    </row>
    <row r="50" spans="1:16" s="429" customFormat="1" ht="12.75" customHeight="1">
      <c r="A50" s="198" t="s">
        <v>459</v>
      </c>
      <c r="B50" s="1447">
        <v>171</v>
      </c>
      <c r="C50" s="1448">
        <v>112</v>
      </c>
      <c r="D50" s="1435" t="s">
        <v>800</v>
      </c>
      <c r="E50" s="1437" t="s">
        <v>792</v>
      </c>
      <c r="F50" s="1437" t="s">
        <v>792</v>
      </c>
      <c r="G50" s="1437" t="s">
        <v>792</v>
      </c>
      <c r="H50" s="1437" t="s">
        <v>792</v>
      </c>
      <c r="I50" s="1437" t="s">
        <v>792</v>
      </c>
      <c r="J50" s="1437" t="s">
        <v>792</v>
      </c>
      <c r="K50" s="1449" t="s">
        <v>792</v>
      </c>
      <c r="L50" s="1450">
        <v>7</v>
      </c>
      <c r="M50" s="1450" t="s">
        <v>792</v>
      </c>
      <c r="N50" s="198"/>
      <c r="O50" s="427"/>
      <c r="P50" s="1436"/>
    </row>
    <row r="51" spans="1:16" s="429" customFormat="1" ht="12.75" customHeight="1">
      <c r="A51" s="198" t="s">
        <v>393</v>
      </c>
      <c r="B51" s="1447">
        <v>101</v>
      </c>
      <c r="C51" s="1448">
        <v>101</v>
      </c>
      <c r="D51" s="1463" t="s">
        <v>620</v>
      </c>
      <c r="E51" s="1437" t="s">
        <v>792</v>
      </c>
      <c r="F51" s="1437" t="s">
        <v>792</v>
      </c>
      <c r="G51" s="1437" t="s">
        <v>792</v>
      </c>
      <c r="H51" s="1437" t="s">
        <v>792</v>
      </c>
      <c r="I51" s="1437" t="s">
        <v>792</v>
      </c>
      <c r="J51" s="1449" t="s">
        <v>792</v>
      </c>
      <c r="K51" s="1449" t="s">
        <v>792</v>
      </c>
      <c r="L51" s="1450">
        <v>7</v>
      </c>
      <c r="M51" s="1450" t="s">
        <v>792</v>
      </c>
      <c r="N51" s="198"/>
      <c r="O51" s="427"/>
      <c r="P51" s="1436"/>
    </row>
    <row r="52" spans="1:16" s="429" customFormat="1" ht="12.75" customHeight="1">
      <c r="A52" s="198" t="s">
        <v>342</v>
      </c>
      <c r="B52" s="1447">
        <v>101</v>
      </c>
      <c r="C52" s="1448">
        <v>101</v>
      </c>
      <c r="D52" s="1435" t="s">
        <v>571</v>
      </c>
      <c r="E52" s="1437" t="s">
        <v>792</v>
      </c>
      <c r="F52" s="1437" t="s">
        <v>792</v>
      </c>
      <c r="G52" s="1437" t="s">
        <v>792</v>
      </c>
      <c r="H52" s="1437" t="s">
        <v>792</v>
      </c>
      <c r="I52" s="1437" t="s">
        <v>792</v>
      </c>
      <c r="J52" s="1449" t="s">
        <v>792</v>
      </c>
      <c r="K52" s="1449" t="s">
        <v>792</v>
      </c>
      <c r="L52" s="1450">
        <v>7</v>
      </c>
      <c r="M52" s="1450" t="s">
        <v>792</v>
      </c>
      <c r="N52" s="198"/>
      <c r="O52" s="427"/>
      <c r="P52" s="1436"/>
    </row>
    <row r="53" spans="1:16" s="429" customFormat="1" ht="12.75" customHeight="1">
      <c r="A53" s="198" t="s">
        <v>104</v>
      </c>
      <c r="B53" s="1447">
        <v>101</v>
      </c>
      <c r="C53" s="1448">
        <v>101</v>
      </c>
      <c r="D53" s="1435" t="s">
        <v>691</v>
      </c>
      <c r="E53" s="1437" t="s">
        <v>792</v>
      </c>
      <c r="F53" s="1437" t="s">
        <v>792</v>
      </c>
      <c r="G53" s="1437" t="s">
        <v>792</v>
      </c>
      <c r="H53" s="1437" t="s">
        <v>792</v>
      </c>
      <c r="I53" s="1437" t="s">
        <v>792</v>
      </c>
      <c r="J53" s="1449" t="s">
        <v>792</v>
      </c>
      <c r="K53" s="1449" t="s">
        <v>792</v>
      </c>
      <c r="L53" s="1450">
        <v>7</v>
      </c>
      <c r="M53" s="1450" t="s">
        <v>792</v>
      </c>
      <c r="N53" s="198"/>
      <c r="O53" s="427"/>
      <c r="P53" s="1436"/>
    </row>
    <row r="54" spans="1:16" s="429" customFormat="1" ht="12.75" customHeight="1">
      <c r="A54" s="198" t="s">
        <v>292</v>
      </c>
      <c r="B54" s="1447">
        <v>101</v>
      </c>
      <c r="C54" s="1448">
        <v>101</v>
      </c>
      <c r="D54" s="1435" t="s">
        <v>615</v>
      </c>
      <c r="E54" s="1437" t="s">
        <v>792</v>
      </c>
      <c r="F54" s="1437" t="s">
        <v>792</v>
      </c>
      <c r="G54" s="1437" t="s">
        <v>792</v>
      </c>
      <c r="H54" s="1437" t="s">
        <v>792</v>
      </c>
      <c r="I54" s="1437" t="s">
        <v>792</v>
      </c>
      <c r="J54" s="1449" t="s">
        <v>792</v>
      </c>
      <c r="K54" s="1449" t="s">
        <v>792</v>
      </c>
      <c r="L54" s="1450">
        <v>7</v>
      </c>
      <c r="M54" s="1450" t="s">
        <v>792</v>
      </c>
      <c r="N54" s="198"/>
      <c r="O54" s="427"/>
      <c r="P54" s="1436"/>
    </row>
    <row r="55" spans="1:16" s="429" customFormat="1" ht="12.75" customHeight="1">
      <c r="A55" s="198" t="s">
        <v>323</v>
      </c>
      <c r="B55" s="1447">
        <v>101</v>
      </c>
      <c r="C55" s="1448">
        <v>101</v>
      </c>
      <c r="D55" s="1435" t="s">
        <v>738</v>
      </c>
      <c r="E55" s="1437" t="s">
        <v>792</v>
      </c>
      <c r="F55" s="1437" t="s">
        <v>792</v>
      </c>
      <c r="G55" s="1437" t="s">
        <v>792</v>
      </c>
      <c r="H55" s="1437" t="s">
        <v>792</v>
      </c>
      <c r="I55" s="1437" t="s">
        <v>792</v>
      </c>
      <c r="J55" s="1449" t="s">
        <v>792</v>
      </c>
      <c r="K55" s="1449" t="s">
        <v>792</v>
      </c>
      <c r="L55" s="1450">
        <v>7</v>
      </c>
      <c r="M55" s="1450" t="s">
        <v>792</v>
      </c>
      <c r="N55" s="198"/>
      <c r="O55" s="427"/>
      <c r="P55" s="1436"/>
    </row>
    <row r="56" spans="1:16" s="429" customFormat="1" ht="12.75" customHeight="1">
      <c r="A56" s="198" t="s">
        <v>1131</v>
      </c>
      <c r="B56" s="1447">
        <v>123</v>
      </c>
      <c r="C56" s="1448" t="s">
        <v>1663</v>
      </c>
      <c r="D56" s="1435" t="s">
        <v>698</v>
      </c>
      <c r="E56" s="1437" t="s">
        <v>792</v>
      </c>
      <c r="F56" s="1437" t="s">
        <v>792</v>
      </c>
      <c r="G56" s="1437" t="s">
        <v>792</v>
      </c>
      <c r="H56" s="1437" t="s">
        <v>792</v>
      </c>
      <c r="I56" s="1437" t="s">
        <v>792</v>
      </c>
      <c r="J56" s="1449" t="s">
        <v>792</v>
      </c>
      <c r="K56" s="1449" t="s">
        <v>792</v>
      </c>
      <c r="L56" s="1450">
        <v>7</v>
      </c>
      <c r="M56" s="1450" t="s">
        <v>792</v>
      </c>
      <c r="N56" s="198"/>
      <c r="O56" s="427"/>
      <c r="P56" s="1436"/>
    </row>
    <row r="57" spans="1:16" s="429" customFormat="1" ht="12.75" customHeight="1">
      <c r="A57" s="866" t="s">
        <v>161</v>
      </c>
      <c r="B57" s="1447">
        <v>123</v>
      </c>
      <c r="C57" s="1448" t="s">
        <v>1663</v>
      </c>
      <c r="D57" s="1435" t="s">
        <v>673</v>
      </c>
      <c r="E57" s="1437" t="s">
        <v>792</v>
      </c>
      <c r="F57" s="1437" t="s">
        <v>792</v>
      </c>
      <c r="G57" s="1437" t="s">
        <v>792</v>
      </c>
      <c r="H57" s="1437" t="s">
        <v>792</v>
      </c>
      <c r="I57" s="1437" t="s">
        <v>792</v>
      </c>
      <c r="J57" s="1449" t="s">
        <v>792</v>
      </c>
      <c r="K57" s="1449" t="s">
        <v>792</v>
      </c>
      <c r="L57" s="1450">
        <v>7</v>
      </c>
      <c r="M57" s="1450" t="s">
        <v>792</v>
      </c>
      <c r="N57" s="866"/>
      <c r="O57" s="427"/>
      <c r="P57" s="1436"/>
    </row>
    <row r="58" spans="1:16" s="429" customFormat="1" ht="12.75" customHeight="1">
      <c r="A58" s="198" t="s">
        <v>14</v>
      </c>
      <c r="B58" s="1447">
        <v>123</v>
      </c>
      <c r="C58" s="1451"/>
      <c r="D58" s="1435" t="s">
        <v>766</v>
      </c>
      <c r="E58" s="1437" t="s">
        <v>792</v>
      </c>
      <c r="F58" s="1437" t="s">
        <v>792</v>
      </c>
      <c r="G58" s="1437" t="s">
        <v>792</v>
      </c>
      <c r="H58" s="1437" t="s">
        <v>792</v>
      </c>
      <c r="I58" s="1437" t="s">
        <v>792</v>
      </c>
      <c r="J58" s="1449" t="s">
        <v>792</v>
      </c>
      <c r="K58" s="1449" t="s">
        <v>792</v>
      </c>
      <c r="L58" s="1450">
        <v>7</v>
      </c>
      <c r="M58" s="1450" t="s">
        <v>792</v>
      </c>
      <c r="N58" s="198"/>
      <c r="O58" s="427"/>
      <c r="P58" s="1436"/>
    </row>
    <row r="59" spans="1:16" s="429" customFormat="1" ht="12.75" customHeight="1">
      <c r="A59" s="198" t="s">
        <v>298</v>
      </c>
      <c r="B59" s="1447">
        <v>123</v>
      </c>
      <c r="C59" s="1448">
        <v>112</v>
      </c>
      <c r="D59" s="1435" t="s">
        <v>618</v>
      </c>
      <c r="E59" s="1437" t="s">
        <v>792</v>
      </c>
      <c r="F59" s="1437" t="s">
        <v>792</v>
      </c>
      <c r="G59" s="1437" t="s">
        <v>792</v>
      </c>
      <c r="H59" s="1437" t="s">
        <v>792</v>
      </c>
      <c r="I59" s="1437" t="s">
        <v>792</v>
      </c>
      <c r="J59" s="1437" t="s">
        <v>792</v>
      </c>
      <c r="K59" s="1449" t="s">
        <v>792</v>
      </c>
      <c r="L59" s="1450">
        <v>7</v>
      </c>
      <c r="M59" s="1450" t="s">
        <v>792</v>
      </c>
      <c r="N59" s="198"/>
      <c r="O59" s="427"/>
      <c r="P59" s="1436"/>
    </row>
    <row r="60" spans="1:16" s="429" customFormat="1" ht="12.75" customHeight="1">
      <c r="A60" s="198" t="s">
        <v>339</v>
      </c>
      <c r="B60" s="1447">
        <v>123</v>
      </c>
      <c r="C60" s="1448" t="s">
        <v>1663</v>
      </c>
      <c r="D60" s="1435" t="s">
        <v>704</v>
      </c>
      <c r="E60" s="1437" t="s">
        <v>792</v>
      </c>
      <c r="F60" s="1437" t="s">
        <v>792</v>
      </c>
      <c r="G60" s="1437" t="s">
        <v>792</v>
      </c>
      <c r="H60" s="1437" t="s">
        <v>792</v>
      </c>
      <c r="I60" s="1437" t="s">
        <v>792</v>
      </c>
      <c r="J60" s="1449" t="s">
        <v>792</v>
      </c>
      <c r="K60" s="1449" t="s">
        <v>792</v>
      </c>
      <c r="L60" s="1450">
        <v>7</v>
      </c>
      <c r="M60" s="1450" t="s">
        <v>792</v>
      </c>
      <c r="N60" s="198"/>
      <c r="O60" s="427"/>
      <c r="P60" s="1436"/>
    </row>
    <row r="61" spans="1:16" s="429" customFormat="1" ht="12.75" customHeight="1">
      <c r="A61" s="198" t="s">
        <v>444</v>
      </c>
      <c r="B61" s="1447">
        <v>105</v>
      </c>
      <c r="C61" s="1448"/>
      <c r="D61" s="1435" t="s">
        <v>793</v>
      </c>
      <c r="E61" s="1437" t="s">
        <v>792</v>
      </c>
      <c r="F61" s="1437" t="s">
        <v>792</v>
      </c>
      <c r="G61" s="1437" t="s">
        <v>792</v>
      </c>
      <c r="H61" s="1437" t="s">
        <v>792</v>
      </c>
      <c r="I61" s="1437" t="s">
        <v>792</v>
      </c>
      <c r="J61" s="1449" t="s">
        <v>792</v>
      </c>
      <c r="K61" s="1449" t="s">
        <v>792</v>
      </c>
      <c r="L61" s="1450">
        <v>7</v>
      </c>
      <c r="M61" s="1450" t="s">
        <v>792</v>
      </c>
      <c r="N61" s="198"/>
      <c r="O61" s="427"/>
      <c r="P61" s="1436"/>
    </row>
    <row r="62" spans="1:16" s="429" customFormat="1" ht="12.75" customHeight="1">
      <c r="A62" s="198" t="s">
        <v>313</v>
      </c>
      <c r="B62" s="1447">
        <v>171</v>
      </c>
      <c r="C62" s="1448" t="s">
        <v>1663</v>
      </c>
      <c r="D62" s="1435" t="s">
        <v>733</v>
      </c>
      <c r="E62" s="1437" t="s">
        <v>792</v>
      </c>
      <c r="F62" s="1437" t="s">
        <v>792</v>
      </c>
      <c r="G62" s="1437" t="s">
        <v>792</v>
      </c>
      <c r="H62" s="1437" t="s">
        <v>792</v>
      </c>
      <c r="I62" s="1437" t="s">
        <v>792</v>
      </c>
      <c r="J62" s="1449" t="s">
        <v>792</v>
      </c>
      <c r="K62" s="1449" t="s">
        <v>792</v>
      </c>
      <c r="L62" s="1450">
        <v>7</v>
      </c>
      <c r="M62" s="1450" t="s">
        <v>792</v>
      </c>
      <c r="N62" s="198"/>
      <c r="O62" s="427"/>
      <c r="P62" s="1436"/>
    </row>
    <row r="63" spans="1:16" s="429" customFormat="1" ht="12.75" customHeight="1">
      <c r="A63" s="198" t="s">
        <v>1161</v>
      </c>
      <c r="B63" s="1447">
        <v>171</v>
      </c>
      <c r="C63" s="1448" t="s">
        <v>1663</v>
      </c>
      <c r="D63" s="1435" t="s">
        <v>797</v>
      </c>
      <c r="E63" s="1437" t="s">
        <v>792</v>
      </c>
      <c r="F63" s="1437" t="s">
        <v>792</v>
      </c>
      <c r="G63" s="1437" t="s">
        <v>792</v>
      </c>
      <c r="H63" s="1437" t="s">
        <v>792</v>
      </c>
      <c r="I63" s="1437" t="s">
        <v>792</v>
      </c>
      <c r="J63" s="1449" t="s">
        <v>792</v>
      </c>
      <c r="K63" s="1449" t="s">
        <v>792</v>
      </c>
      <c r="L63" s="1450">
        <v>7</v>
      </c>
      <c r="M63" s="1450" t="s">
        <v>792</v>
      </c>
      <c r="N63" s="198"/>
      <c r="O63" s="427"/>
      <c r="P63" s="1436"/>
    </row>
    <row r="64" spans="1:16" s="429" customFormat="1" ht="12.75" customHeight="1">
      <c r="A64" s="198" t="s">
        <v>87</v>
      </c>
      <c r="B64" s="1447">
        <v>171</v>
      </c>
      <c r="C64" s="1448" t="s">
        <v>1663</v>
      </c>
      <c r="D64" s="1435" t="s">
        <v>567</v>
      </c>
      <c r="E64" s="1437" t="s">
        <v>792</v>
      </c>
      <c r="F64" s="1437" t="s">
        <v>792</v>
      </c>
      <c r="G64" s="1437" t="s">
        <v>792</v>
      </c>
      <c r="H64" s="1437" t="s">
        <v>792</v>
      </c>
      <c r="I64" s="1437" t="s">
        <v>792</v>
      </c>
      <c r="J64" s="1449" t="s">
        <v>792</v>
      </c>
      <c r="K64" s="1449" t="s">
        <v>792</v>
      </c>
      <c r="L64" s="1450">
        <v>7</v>
      </c>
      <c r="M64" s="1450" t="s">
        <v>792</v>
      </c>
      <c r="N64" s="198"/>
      <c r="O64" s="427"/>
      <c r="P64" s="1436"/>
    </row>
    <row r="65" spans="1:16" s="429" customFormat="1" ht="12.75" customHeight="1">
      <c r="A65" s="198" t="s">
        <v>1052</v>
      </c>
      <c r="B65" s="1447">
        <v>171</v>
      </c>
      <c r="C65" s="1448" t="s">
        <v>1663</v>
      </c>
      <c r="D65" s="1435" t="s">
        <v>685</v>
      </c>
      <c r="E65" s="1437" t="s">
        <v>792</v>
      </c>
      <c r="F65" s="1437" t="s">
        <v>792</v>
      </c>
      <c r="G65" s="1437" t="s">
        <v>792</v>
      </c>
      <c r="H65" s="1437" t="s">
        <v>792</v>
      </c>
      <c r="I65" s="1437" t="s">
        <v>792</v>
      </c>
      <c r="J65" s="1449" t="s">
        <v>792</v>
      </c>
      <c r="K65" s="1449" t="s">
        <v>792</v>
      </c>
      <c r="L65" s="1450">
        <v>7</v>
      </c>
      <c r="M65" s="1450" t="s">
        <v>792</v>
      </c>
      <c r="N65" s="198"/>
      <c r="O65" s="427"/>
      <c r="P65" s="1436"/>
    </row>
    <row r="66" spans="1:16" s="429" customFormat="1" ht="12.75" customHeight="1">
      <c r="A66" s="198" t="s">
        <v>220</v>
      </c>
      <c r="B66" s="1447">
        <v>105</v>
      </c>
      <c r="C66" s="1448"/>
      <c r="D66" s="1435" t="s">
        <v>747</v>
      </c>
      <c r="E66" s="1437" t="s">
        <v>792</v>
      </c>
      <c r="F66" s="1437" t="s">
        <v>792</v>
      </c>
      <c r="G66" s="1437" t="s">
        <v>792</v>
      </c>
      <c r="H66" s="1437" t="s">
        <v>792</v>
      </c>
      <c r="I66" s="1437" t="s">
        <v>792</v>
      </c>
      <c r="J66" s="1449" t="s">
        <v>792</v>
      </c>
      <c r="K66" s="1449" t="s">
        <v>792</v>
      </c>
      <c r="L66" s="1450">
        <v>7</v>
      </c>
      <c r="M66" s="1450" t="s">
        <v>792</v>
      </c>
      <c r="N66" s="198"/>
      <c r="O66" s="428"/>
      <c r="P66" s="1436"/>
    </row>
    <row r="67" spans="1:16" s="429" customFormat="1" ht="12.75" customHeight="1">
      <c r="A67" s="198" t="s">
        <v>150</v>
      </c>
      <c r="B67" s="1447">
        <v>171</v>
      </c>
      <c r="C67" s="1448" t="s">
        <v>1663</v>
      </c>
      <c r="D67" s="1435" t="s">
        <v>658</v>
      </c>
      <c r="E67" s="1437" t="s">
        <v>792</v>
      </c>
      <c r="F67" s="1437" t="s">
        <v>792</v>
      </c>
      <c r="G67" s="1437" t="s">
        <v>792</v>
      </c>
      <c r="H67" s="1437" t="s">
        <v>792</v>
      </c>
      <c r="I67" s="1437" t="s">
        <v>792</v>
      </c>
      <c r="J67" s="1449" t="s">
        <v>792</v>
      </c>
      <c r="K67" s="1449" t="s">
        <v>792</v>
      </c>
      <c r="L67" s="1450">
        <v>7</v>
      </c>
      <c r="M67" s="1450" t="s">
        <v>792</v>
      </c>
      <c r="N67" s="198"/>
      <c r="O67" s="427"/>
      <c r="P67" s="1436"/>
    </row>
    <row r="68" spans="1:16" s="429" customFormat="1" ht="12.75" customHeight="1">
      <c r="A68" s="198" t="s">
        <v>357</v>
      </c>
      <c r="B68" s="1447">
        <v>171</v>
      </c>
      <c r="C68" s="1448" t="s">
        <v>1663</v>
      </c>
      <c r="D68" s="1435" t="s">
        <v>589</v>
      </c>
      <c r="E68" s="1437" t="s">
        <v>792</v>
      </c>
      <c r="F68" s="1437" t="s">
        <v>792</v>
      </c>
      <c r="G68" s="1437" t="s">
        <v>792</v>
      </c>
      <c r="H68" s="1437" t="s">
        <v>792</v>
      </c>
      <c r="I68" s="1437" t="s">
        <v>792</v>
      </c>
      <c r="J68" s="1449" t="s">
        <v>792</v>
      </c>
      <c r="K68" s="1449" t="s">
        <v>792</v>
      </c>
      <c r="L68" s="1450">
        <v>7</v>
      </c>
      <c r="M68" s="1450" t="s">
        <v>792</v>
      </c>
      <c r="N68" s="198"/>
      <c r="O68" s="427"/>
      <c r="P68" s="1436"/>
    </row>
    <row r="69" spans="1:16" s="429" customFormat="1" ht="12.75" customHeight="1">
      <c r="A69" s="320" t="s">
        <v>262</v>
      </c>
      <c r="B69" s="1447">
        <v>171</v>
      </c>
      <c r="C69" s="1448" t="s">
        <v>1663</v>
      </c>
      <c r="D69" s="1435" t="s">
        <v>808</v>
      </c>
      <c r="E69" s="1437" t="s">
        <v>792</v>
      </c>
      <c r="F69" s="1437" t="s">
        <v>792</v>
      </c>
      <c r="G69" s="1437" t="s">
        <v>792</v>
      </c>
      <c r="H69" s="1437" t="s">
        <v>792</v>
      </c>
      <c r="I69" s="1437" t="s">
        <v>792</v>
      </c>
      <c r="J69" s="1449" t="s">
        <v>792</v>
      </c>
      <c r="K69" s="1449" t="s">
        <v>792</v>
      </c>
      <c r="L69" s="1450">
        <v>7</v>
      </c>
      <c r="M69" s="1450" t="s">
        <v>792</v>
      </c>
      <c r="N69" s="320"/>
      <c r="O69" s="427"/>
      <c r="P69" s="1436"/>
    </row>
    <row r="70" spans="1:16" s="429" customFormat="1" ht="12.75" customHeight="1">
      <c r="A70" s="198" t="s">
        <v>376</v>
      </c>
      <c r="B70" s="1447">
        <v>171</v>
      </c>
      <c r="C70" s="1448"/>
      <c r="D70" s="1435" t="s">
        <v>601</v>
      </c>
      <c r="E70" s="1437" t="s">
        <v>792</v>
      </c>
      <c r="F70" s="1437" t="s">
        <v>792</v>
      </c>
      <c r="G70" s="1437" t="s">
        <v>792</v>
      </c>
      <c r="H70" s="1437" t="s">
        <v>792</v>
      </c>
      <c r="I70" s="1437" t="s">
        <v>792</v>
      </c>
      <c r="J70" s="1449" t="s">
        <v>792</v>
      </c>
      <c r="K70" s="1449" t="s">
        <v>792</v>
      </c>
      <c r="L70" s="1450">
        <v>7</v>
      </c>
      <c r="M70" s="1450" t="s">
        <v>792</v>
      </c>
      <c r="N70" s="198"/>
      <c r="O70" s="427"/>
      <c r="P70" s="1436"/>
    </row>
    <row r="71" spans="1:16" s="429" customFormat="1" ht="12.75" customHeight="1">
      <c r="A71" s="198" t="s">
        <v>7</v>
      </c>
      <c r="B71" s="1447">
        <v>113</v>
      </c>
      <c r="C71" s="1448" t="s">
        <v>1661</v>
      </c>
      <c r="D71" s="1464" t="s">
        <v>523</v>
      </c>
      <c r="E71" s="1437" t="s">
        <v>792</v>
      </c>
      <c r="F71" s="1437" t="s">
        <v>792</v>
      </c>
      <c r="G71" s="1437" t="s">
        <v>792</v>
      </c>
      <c r="H71" s="1437" t="s">
        <v>792</v>
      </c>
      <c r="I71" s="1437" t="s">
        <v>792</v>
      </c>
      <c r="J71" s="1449" t="s">
        <v>792</v>
      </c>
      <c r="K71" s="1449" t="s">
        <v>792</v>
      </c>
      <c r="L71" s="1450">
        <v>7</v>
      </c>
      <c r="M71" s="1450" t="s">
        <v>792</v>
      </c>
      <c r="N71" s="198"/>
      <c r="O71" s="427"/>
      <c r="P71" s="1436"/>
    </row>
    <row r="72" spans="1:16" s="429" customFormat="1" ht="12.75" customHeight="1">
      <c r="A72" s="198" t="s">
        <v>290</v>
      </c>
      <c r="B72" s="1447">
        <v>113</v>
      </c>
      <c r="C72" s="1448" t="s">
        <v>1663</v>
      </c>
      <c r="D72" s="1435" t="s">
        <v>614</v>
      </c>
      <c r="E72" s="1437" t="s">
        <v>792</v>
      </c>
      <c r="F72" s="1437" t="s">
        <v>792</v>
      </c>
      <c r="G72" s="1437" t="s">
        <v>792</v>
      </c>
      <c r="H72" s="1437" t="s">
        <v>792</v>
      </c>
      <c r="I72" s="1437" t="s">
        <v>792</v>
      </c>
      <c r="J72" s="1449" t="s">
        <v>792</v>
      </c>
      <c r="K72" s="1449" t="s">
        <v>792</v>
      </c>
      <c r="L72" s="1450">
        <v>7</v>
      </c>
      <c r="M72" s="1450" t="s">
        <v>792</v>
      </c>
      <c r="N72" s="198"/>
      <c r="O72" s="427"/>
      <c r="P72" s="1436"/>
    </row>
    <row r="73" spans="1:16" s="429" customFormat="1" ht="12.75" customHeight="1">
      <c r="A73" s="198" t="s">
        <v>159</v>
      </c>
      <c r="B73" s="1447">
        <v>113</v>
      </c>
      <c r="C73" s="1448" t="s">
        <v>1663</v>
      </c>
      <c r="D73" s="1435" t="s">
        <v>672</v>
      </c>
      <c r="E73" s="1437" t="s">
        <v>792</v>
      </c>
      <c r="F73" s="1437" t="s">
        <v>792</v>
      </c>
      <c r="G73" s="1437" t="s">
        <v>792</v>
      </c>
      <c r="H73" s="1437" t="s">
        <v>792</v>
      </c>
      <c r="I73" s="1437" t="s">
        <v>792</v>
      </c>
      <c r="J73" s="1449" t="s">
        <v>792</v>
      </c>
      <c r="K73" s="1449" t="s">
        <v>792</v>
      </c>
      <c r="L73" s="1450">
        <v>7</v>
      </c>
      <c r="M73" s="1450" t="s">
        <v>792</v>
      </c>
      <c r="N73" s="198"/>
      <c r="O73" s="427"/>
      <c r="P73" s="1436"/>
    </row>
    <row r="74" spans="1:16" s="429" customFormat="1" ht="12.75" customHeight="1">
      <c r="A74" s="198" t="s">
        <v>1167</v>
      </c>
      <c r="B74" s="1447">
        <v>113</v>
      </c>
      <c r="C74" s="1448"/>
      <c r="D74" s="1435" t="s">
        <v>648</v>
      </c>
      <c r="E74" s="1437" t="s">
        <v>792</v>
      </c>
      <c r="F74" s="1437" t="s">
        <v>792</v>
      </c>
      <c r="G74" s="1437" t="s">
        <v>792</v>
      </c>
      <c r="H74" s="1437" t="s">
        <v>792</v>
      </c>
      <c r="I74" s="1437" t="s">
        <v>792</v>
      </c>
      <c r="J74" s="1449" t="s">
        <v>792</v>
      </c>
      <c r="K74" s="1449" t="s">
        <v>792</v>
      </c>
      <c r="L74" s="1450">
        <v>7</v>
      </c>
      <c r="M74" s="1450" t="s">
        <v>792</v>
      </c>
      <c r="N74" s="198"/>
      <c r="O74" s="427"/>
      <c r="P74" s="1436"/>
    </row>
    <row r="75" spans="1:16" s="429" customFormat="1" ht="12.75" customHeight="1">
      <c r="A75" s="198" t="s">
        <v>28</v>
      </c>
      <c r="B75" s="1447">
        <v>113</v>
      </c>
      <c r="C75" s="1448" t="s">
        <v>1663</v>
      </c>
      <c r="D75" s="1435" t="s">
        <v>656</v>
      </c>
      <c r="E75" s="1437" t="s">
        <v>792</v>
      </c>
      <c r="F75" s="1437" t="s">
        <v>792</v>
      </c>
      <c r="G75" s="1437" t="s">
        <v>792</v>
      </c>
      <c r="H75" s="1437" t="s">
        <v>792</v>
      </c>
      <c r="I75" s="1437" t="s">
        <v>792</v>
      </c>
      <c r="J75" s="1449" t="s">
        <v>792</v>
      </c>
      <c r="K75" s="1449" t="s">
        <v>792</v>
      </c>
      <c r="L75" s="1450">
        <v>7</v>
      </c>
      <c r="M75" s="1450" t="s">
        <v>792</v>
      </c>
      <c r="N75" s="198"/>
      <c r="O75" s="427"/>
      <c r="P75" s="1436"/>
    </row>
    <row r="76" spans="1:16" s="429" customFormat="1" ht="12.75" customHeight="1">
      <c r="A76" s="198" t="s">
        <v>349</v>
      </c>
      <c r="B76" s="1447">
        <v>113</v>
      </c>
      <c r="C76" s="1448" t="s">
        <v>1663</v>
      </c>
      <c r="D76" s="1435" t="s">
        <v>585</v>
      </c>
      <c r="E76" s="1437" t="s">
        <v>792</v>
      </c>
      <c r="F76" s="1437" t="s">
        <v>792</v>
      </c>
      <c r="G76" s="1437" t="s">
        <v>792</v>
      </c>
      <c r="H76" s="1437" t="s">
        <v>792</v>
      </c>
      <c r="I76" s="1437" t="s">
        <v>792</v>
      </c>
      <c r="J76" s="1449" t="s">
        <v>792</v>
      </c>
      <c r="K76" s="1449" t="s">
        <v>792</v>
      </c>
      <c r="L76" s="1450">
        <v>7</v>
      </c>
      <c r="M76" s="1450" t="s">
        <v>792</v>
      </c>
      <c r="N76" s="198"/>
      <c r="O76" s="427"/>
      <c r="P76" s="1436"/>
    </row>
    <row r="77" spans="1:16" s="429" customFormat="1" ht="12.75" customHeight="1">
      <c r="A77" s="198" t="s">
        <v>196</v>
      </c>
      <c r="B77" s="1447">
        <v>113</v>
      </c>
      <c r="C77" s="1448" t="s">
        <v>1663</v>
      </c>
      <c r="D77" s="1435" t="s">
        <v>777</v>
      </c>
      <c r="E77" s="1437" t="s">
        <v>792</v>
      </c>
      <c r="F77" s="1437" t="s">
        <v>792</v>
      </c>
      <c r="G77" s="1437" t="s">
        <v>792</v>
      </c>
      <c r="H77" s="1437" t="s">
        <v>792</v>
      </c>
      <c r="I77" s="1437" t="s">
        <v>792</v>
      </c>
      <c r="J77" s="1449" t="s">
        <v>792</v>
      </c>
      <c r="K77" s="1449" t="s">
        <v>792</v>
      </c>
      <c r="L77" s="1450">
        <v>7</v>
      </c>
      <c r="M77" s="1450" t="s">
        <v>792</v>
      </c>
      <c r="N77" s="198"/>
      <c r="O77" s="427"/>
      <c r="P77" s="1436"/>
    </row>
    <row r="78" spans="1:16" s="429" customFormat="1" ht="12.75" customHeight="1">
      <c r="A78" s="239" t="s">
        <v>189</v>
      </c>
      <c r="B78" s="1447">
        <v>113</v>
      </c>
      <c r="C78" s="1448">
        <v>112</v>
      </c>
      <c r="D78" s="1435" t="s">
        <v>826</v>
      </c>
      <c r="E78" s="1437" t="s">
        <v>792</v>
      </c>
      <c r="F78" s="1437" t="s">
        <v>792</v>
      </c>
      <c r="G78" s="1437" t="s">
        <v>792</v>
      </c>
      <c r="H78" s="1437" t="s">
        <v>792</v>
      </c>
      <c r="I78" s="1437" t="s">
        <v>792</v>
      </c>
      <c r="J78" s="1437" t="s">
        <v>792</v>
      </c>
      <c r="K78" s="1449" t="s">
        <v>792</v>
      </c>
      <c r="L78" s="1450">
        <v>7</v>
      </c>
      <c r="M78" s="1450" t="s">
        <v>792</v>
      </c>
      <c r="N78" s="239"/>
      <c r="O78" s="424"/>
      <c r="P78" s="1436"/>
    </row>
    <row r="79" spans="1:16" s="429" customFormat="1" ht="12.75" customHeight="1">
      <c r="A79" s="198" t="s">
        <v>1117</v>
      </c>
      <c r="B79" s="1447">
        <v>113</v>
      </c>
      <c r="C79" s="1448" t="s">
        <v>1661</v>
      </c>
      <c r="D79" s="1435" t="s">
        <v>566</v>
      </c>
      <c r="E79" s="1437" t="s">
        <v>792</v>
      </c>
      <c r="F79" s="1437" t="s">
        <v>792</v>
      </c>
      <c r="G79" s="1437" t="s">
        <v>792</v>
      </c>
      <c r="H79" s="1437" t="s">
        <v>792</v>
      </c>
      <c r="I79" s="1437" t="s">
        <v>792</v>
      </c>
      <c r="J79" s="1449" t="s">
        <v>792</v>
      </c>
      <c r="K79" s="1449" t="s">
        <v>792</v>
      </c>
      <c r="L79" s="1450">
        <v>7</v>
      </c>
      <c r="M79" s="1450" t="s">
        <v>792</v>
      </c>
      <c r="N79" s="198"/>
      <c r="O79" s="427"/>
      <c r="P79" s="1436"/>
    </row>
    <row r="80" spans="1:16" s="429" customFormat="1" ht="12.75" customHeight="1">
      <c r="A80" s="198" t="s">
        <v>484</v>
      </c>
      <c r="B80" s="1447">
        <v>113</v>
      </c>
      <c r="C80" s="1448" t="s">
        <v>1663</v>
      </c>
      <c r="D80" s="1435" t="s">
        <v>749</v>
      </c>
      <c r="E80" s="1437" t="s">
        <v>792</v>
      </c>
      <c r="F80" s="1437" t="s">
        <v>792</v>
      </c>
      <c r="G80" s="1437" t="s">
        <v>792</v>
      </c>
      <c r="H80" s="1437" t="s">
        <v>792</v>
      </c>
      <c r="I80" s="1437" t="s">
        <v>792</v>
      </c>
      <c r="J80" s="1449" t="s">
        <v>792</v>
      </c>
      <c r="K80" s="1449" t="s">
        <v>792</v>
      </c>
      <c r="L80" s="1450">
        <v>7</v>
      </c>
      <c r="M80" s="1450" t="s">
        <v>792</v>
      </c>
      <c r="N80" s="198"/>
      <c r="O80" s="427"/>
      <c r="P80" s="1436"/>
    </row>
    <row r="81" spans="1:16" s="429" customFormat="1" ht="12.75" customHeight="1">
      <c r="A81" s="320" t="s">
        <v>118</v>
      </c>
      <c r="B81" s="1447">
        <v>113</v>
      </c>
      <c r="C81" s="1448" t="s">
        <v>1663</v>
      </c>
      <c r="D81" s="1435" t="s">
        <v>810</v>
      </c>
      <c r="E81" s="1437" t="s">
        <v>792</v>
      </c>
      <c r="F81" s="1437" t="s">
        <v>792</v>
      </c>
      <c r="G81" s="1437" t="s">
        <v>792</v>
      </c>
      <c r="H81" s="1437" t="s">
        <v>792</v>
      </c>
      <c r="I81" s="1437" t="s">
        <v>792</v>
      </c>
      <c r="J81" s="1449" t="s">
        <v>792</v>
      </c>
      <c r="K81" s="1449" t="s">
        <v>792</v>
      </c>
      <c r="L81" s="1450">
        <v>7</v>
      </c>
      <c r="M81" s="1450" t="s">
        <v>792</v>
      </c>
      <c r="N81" s="320"/>
      <c r="O81" s="427"/>
      <c r="P81" s="1436"/>
    </row>
    <row r="82" spans="1:16" s="429" customFormat="1" ht="12.75" customHeight="1">
      <c r="A82" s="198" t="s">
        <v>48</v>
      </c>
      <c r="B82" s="1447">
        <v>113</v>
      </c>
      <c r="C82" s="1448" t="s">
        <v>1663</v>
      </c>
      <c r="D82" s="1435" t="s">
        <v>506</v>
      </c>
      <c r="E82" s="1437" t="s">
        <v>792</v>
      </c>
      <c r="F82" s="1437" t="s">
        <v>792</v>
      </c>
      <c r="G82" s="1437" t="s">
        <v>792</v>
      </c>
      <c r="H82" s="1437" t="s">
        <v>792</v>
      </c>
      <c r="I82" s="1437" t="s">
        <v>792</v>
      </c>
      <c r="J82" s="1449" t="s">
        <v>792</v>
      </c>
      <c r="K82" s="1449" t="s">
        <v>792</v>
      </c>
      <c r="L82" s="1450">
        <v>7</v>
      </c>
      <c r="M82" s="1450" t="s">
        <v>792</v>
      </c>
      <c r="N82" s="198"/>
      <c r="O82" s="427"/>
      <c r="P82" s="1436"/>
    </row>
    <row r="83" spans="1:16" s="429" customFormat="1" ht="12.75" customHeight="1">
      <c r="A83" s="198" t="s">
        <v>280</v>
      </c>
      <c r="B83" s="1447">
        <v>113</v>
      </c>
      <c r="C83" s="1448" t="s">
        <v>1662</v>
      </c>
      <c r="D83" s="1435" t="s">
        <v>682</v>
      </c>
      <c r="E83" s="1437" t="s">
        <v>792</v>
      </c>
      <c r="F83" s="1437" t="s">
        <v>792</v>
      </c>
      <c r="G83" s="1437" t="s">
        <v>792</v>
      </c>
      <c r="H83" s="1437" t="s">
        <v>792</v>
      </c>
      <c r="I83" s="1437" t="s">
        <v>792</v>
      </c>
      <c r="J83" s="1449" t="s">
        <v>792</v>
      </c>
      <c r="K83" s="1449" t="s">
        <v>792</v>
      </c>
      <c r="L83" s="1450">
        <v>7</v>
      </c>
      <c r="M83" s="1450" t="s">
        <v>792</v>
      </c>
      <c r="N83" s="198"/>
      <c r="O83" s="427"/>
      <c r="P83" s="1436"/>
    </row>
    <row r="84" spans="1:16" s="429" customFormat="1" ht="12.75" customHeight="1">
      <c r="A84" s="198" t="s">
        <v>276</v>
      </c>
      <c r="B84" s="1447">
        <v>189</v>
      </c>
      <c r="C84" s="1448" t="s">
        <v>1663</v>
      </c>
      <c r="D84" s="1435" t="s">
        <v>680</v>
      </c>
      <c r="E84" s="1437" t="s">
        <v>792</v>
      </c>
      <c r="F84" s="1437" t="s">
        <v>792</v>
      </c>
      <c r="G84" s="1437" t="s">
        <v>792</v>
      </c>
      <c r="H84" s="1437" t="s">
        <v>792</v>
      </c>
      <c r="I84" s="1437" t="s">
        <v>792</v>
      </c>
      <c r="J84" s="1449" t="s">
        <v>792</v>
      </c>
      <c r="K84" s="1449" t="s">
        <v>792</v>
      </c>
      <c r="L84" s="1450">
        <v>7</v>
      </c>
      <c r="M84" s="1450" t="s">
        <v>792</v>
      </c>
      <c r="N84" s="198"/>
      <c r="O84" s="427"/>
      <c r="P84" s="1436"/>
    </row>
    <row r="85" spans="1:16" s="429" customFormat="1" ht="12.75" customHeight="1">
      <c r="A85" s="198" t="s">
        <v>88</v>
      </c>
      <c r="B85" s="1447">
        <v>189</v>
      </c>
      <c r="C85" s="1448" t="s">
        <v>1663</v>
      </c>
      <c r="D85" s="1435" t="s">
        <v>568</v>
      </c>
      <c r="E85" s="1437" t="s">
        <v>792</v>
      </c>
      <c r="F85" s="1437" t="s">
        <v>792</v>
      </c>
      <c r="G85" s="1437" t="s">
        <v>792</v>
      </c>
      <c r="H85" s="1437" t="s">
        <v>792</v>
      </c>
      <c r="I85" s="1437" t="s">
        <v>792</v>
      </c>
      <c r="J85" s="1449" t="s">
        <v>792</v>
      </c>
      <c r="K85" s="1449" t="s">
        <v>792</v>
      </c>
      <c r="L85" s="1450">
        <v>7</v>
      </c>
      <c r="M85" s="1450" t="s">
        <v>792</v>
      </c>
      <c r="N85" s="198"/>
      <c r="O85" s="427"/>
      <c r="P85" s="1436"/>
    </row>
    <row r="86" spans="1:16" s="429" customFormat="1" ht="12.75" customHeight="1">
      <c r="A86" s="239" t="s">
        <v>226</v>
      </c>
      <c r="B86" s="1447">
        <v>189</v>
      </c>
      <c r="C86" s="1448" t="s">
        <v>1663</v>
      </c>
      <c r="D86" s="1435" t="s">
        <v>688</v>
      </c>
      <c r="E86" s="1437" t="s">
        <v>792</v>
      </c>
      <c r="F86" s="1437" t="s">
        <v>792</v>
      </c>
      <c r="G86" s="1437" t="s">
        <v>792</v>
      </c>
      <c r="H86" s="1437" t="s">
        <v>792</v>
      </c>
      <c r="I86" s="1437" t="s">
        <v>792</v>
      </c>
      <c r="J86" s="1449" t="s">
        <v>792</v>
      </c>
      <c r="K86" s="1449" t="s">
        <v>792</v>
      </c>
      <c r="L86" s="1450">
        <v>7</v>
      </c>
      <c r="M86" s="1450" t="s">
        <v>792</v>
      </c>
      <c r="N86" s="239"/>
      <c r="O86" s="427"/>
      <c r="P86" s="1436"/>
    </row>
    <row r="87" spans="1:16" s="429" customFormat="1" ht="12.75" customHeight="1">
      <c r="A87" s="198" t="s">
        <v>306</v>
      </c>
      <c r="B87" s="1447">
        <v>114</v>
      </c>
      <c r="C87" s="1452"/>
      <c r="D87" s="1463" t="s">
        <v>711</v>
      </c>
      <c r="E87" s="1439" t="s">
        <v>878</v>
      </c>
      <c r="F87" s="1437" t="s">
        <v>792</v>
      </c>
      <c r="G87" s="1437" t="s">
        <v>792</v>
      </c>
      <c r="H87" s="1437" t="s">
        <v>792</v>
      </c>
      <c r="I87" s="1437" t="s">
        <v>792</v>
      </c>
      <c r="J87" s="1449" t="s">
        <v>792</v>
      </c>
      <c r="K87" s="1449" t="s">
        <v>792</v>
      </c>
      <c r="L87" s="1450">
        <v>6</v>
      </c>
      <c r="M87" s="1450" t="s">
        <v>878</v>
      </c>
      <c r="N87" s="198"/>
      <c r="O87" s="427"/>
      <c r="P87" s="1436"/>
    </row>
    <row r="88" spans="1:16" s="429" customFormat="1" ht="12.75" customHeight="1">
      <c r="A88" s="198" t="s">
        <v>468</v>
      </c>
      <c r="B88" s="1447">
        <v>114</v>
      </c>
      <c r="C88" s="1448" t="s">
        <v>1663</v>
      </c>
      <c r="D88" s="1435" t="s">
        <v>542</v>
      </c>
      <c r="E88" s="1437" t="s">
        <v>792</v>
      </c>
      <c r="F88" s="1437" t="s">
        <v>792</v>
      </c>
      <c r="G88" s="1437" t="s">
        <v>792</v>
      </c>
      <c r="H88" s="1437" t="s">
        <v>792</v>
      </c>
      <c r="I88" s="1437" t="s">
        <v>792</v>
      </c>
      <c r="J88" s="1449" t="s">
        <v>792</v>
      </c>
      <c r="K88" s="1449" t="s">
        <v>792</v>
      </c>
      <c r="L88" s="1450">
        <v>7</v>
      </c>
      <c r="M88" s="1450" t="s">
        <v>792</v>
      </c>
      <c r="N88" s="198"/>
      <c r="O88" s="427"/>
      <c r="P88" s="1436"/>
    </row>
    <row r="89" spans="1:16" s="429" customFormat="1" ht="12.75" customHeight="1">
      <c r="A89" s="198" t="s">
        <v>22</v>
      </c>
      <c r="B89" s="1447">
        <v>114</v>
      </c>
      <c r="C89" s="1448" t="s">
        <v>1663</v>
      </c>
      <c r="D89" s="1435" t="s">
        <v>730</v>
      </c>
      <c r="E89" s="1437" t="s">
        <v>792</v>
      </c>
      <c r="F89" s="1437" t="s">
        <v>792</v>
      </c>
      <c r="G89" s="1437" t="s">
        <v>792</v>
      </c>
      <c r="H89" s="1437" t="s">
        <v>792</v>
      </c>
      <c r="I89" s="1437" t="s">
        <v>792</v>
      </c>
      <c r="J89" s="1449" t="s">
        <v>792</v>
      </c>
      <c r="K89" s="1449" t="s">
        <v>792</v>
      </c>
      <c r="L89" s="1450">
        <v>7</v>
      </c>
      <c r="M89" s="1450" t="s">
        <v>792</v>
      </c>
      <c r="N89" s="198"/>
      <c r="O89" s="427"/>
      <c r="P89" s="1436"/>
    </row>
    <row r="90" spans="1:16" s="429" customFormat="1" ht="12.75" customHeight="1">
      <c r="A90" s="320" t="s">
        <v>1148</v>
      </c>
      <c r="B90" s="1447">
        <v>114</v>
      </c>
      <c r="C90" s="1448"/>
      <c r="D90" s="1435" t="s">
        <v>556</v>
      </c>
      <c r="E90" s="1437" t="s">
        <v>792</v>
      </c>
      <c r="F90" s="1437" t="s">
        <v>792</v>
      </c>
      <c r="G90" s="1437" t="s">
        <v>792</v>
      </c>
      <c r="H90" s="1437" t="s">
        <v>792</v>
      </c>
      <c r="I90" s="1437" t="s">
        <v>792</v>
      </c>
      <c r="J90" s="1449" t="s">
        <v>792</v>
      </c>
      <c r="K90" s="1449" t="s">
        <v>792</v>
      </c>
      <c r="L90" s="1450">
        <v>7</v>
      </c>
      <c r="M90" s="1450" t="s">
        <v>792</v>
      </c>
      <c r="N90" s="320"/>
      <c r="O90" s="427"/>
      <c r="P90" s="1436"/>
    </row>
    <row r="91" spans="1:16" s="429" customFormat="1" ht="12.75" customHeight="1">
      <c r="A91" s="320" t="s">
        <v>335</v>
      </c>
      <c r="B91" s="1447">
        <v>114</v>
      </c>
      <c r="C91" s="1448"/>
      <c r="D91" s="1463" t="s">
        <v>706</v>
      </c>
      <c r="E91" s="1437" t="s">
        <v>792</v>
      </c>
      <c r="F91" s="1437" t="s">
        <v>792</v>
      </c>
      <c r="G91" s="1437" t="s">
        <v>792</v>
      </c>
      <c r="H91" s="1437" t="s">
        <v>792</v>
      </c>
      <c r="I91" s="1437" t="s">
        <v>792</v>
      </c>
      <c r="J91" s="1449" t="s">
        <v>792</v>
      </c>
      <c r="K91" s="1449" t="s">
        <v>792</v>
      </c>
      <c r="L91" s="1450">
        <v>7</v>
      </c>
      <c r="M91" s="1450" t="s">
        <v>792</v>
      </c>
      <c r="N91" s="320"/>
      <c r="O91" s="427"/>
      <c r="P91" s="1436"/>
    </row>
    <row r="92" spans="1:16" s="429" customFormat="1" ht="12.75" customHeight="1">
      <c r="A92" s="198" t="s">
        <v>486</v>
      </c>
      <c r="B92" s="1447">
        <v>121</v>
      </c>
      <c r="C92" s="1448" t="s">
        <v>1663</v>
      </c>
      <c r="D92" s="1435" t="s">
        <v>750</v>
      </c>
      <c r="E92" s="1437" t="s">
        <v>792</v>
      </c>
      <c r="F92" s="1437" t="s">
        <v>792</v>
      </c>
      <c r="G92" s="1437" t="s">
        <v>792</v>
      </c>
      <c r="H92" s="1437" t="s">
        <v>792</v>
      </c>
      <c r="I92" s="1437" t="s">
        <v>792</v>
      </c>
      <c r="J92" s="1449" t="s">
        <v>792</v>
      </c>
      <c r="K92" s="1449" t="s">
        <v>792</v>
      </c>
      <c r="L92" s="1450">
        <v>7</v>
      </c>
      <c r="M92" s="1450" t="s">
        <v>792</v>
      </c>
      <c r="N92" s="198"/>
      <c r="O92" s="427"/>
      <c r="P92" s="1436"/>
    </row>
    <row r="93" spans="1:16" s="429" customFormat="1" ht="12.75" customHeight="1">
      <c r="A93" s="198" t="s">
        <v>456</v>
      </c>
      <c r="B93" s="1447">
        <v>121</v>
      </c>
      <c r="C93" s="1448" t="s">
        <v>1663</v>
      </c>
      <c r="D93" s="1435" t="s">
        <v>592</v>
      </c>
      <c r="E93" s="1437" t="s">
        <v>792</v>
      </c>
      <c r="F93" s="1437" t="s">
        <v>792</v>
      </c>
      <c r="G93" s="1437" t="s">
        <v>792</v>
      </c>
      <c r="H93" s="1437" t="s">
        <v>792</v>
      </c>
      <c r="I93" s="1437" t="s">
        <v>792</v>
      </c>
      <c r="J93" s="1449" t="s">
        <v>792</v>
      </c>
      <c r="K93" s="1449" t="s">
        <v>792</v>
      </c>
      <c r="L93" s="1450">
        <v>7</v>
      </c>
      <c r="M93" s="1450" t="s">
        <v>792</v>
      </c>
      <c r="N93" s="198"/>
      <c r="O93" s="427"/>
      <c r="P93" s="1436"/>
    </row>
    <row r="94" spans="1:16" s="429" customFormat="1" ht="12.75" customHeight="1">
      <c r="A94" s="198" t="s">
        <v>355</v>
      </c>
      <c r="B94" s="1447">
        <v>121</v>
      </c>
      <c r="C94" s="1448" t="s">
        <v>1663</v>
      </c>
      <c r="D94" s="1435" t="s">
        <v>588</v>
      </c>
      <c r="E94" s="1437" t="s">
        <v>792</v>
      </c>
      <c r="F94" s="1437" t="s">
        <v>792</v>
      </c>
      <c r="G94" s="1437" t="s">
        <v>792</v>
      </c>
      <c r="H94" s="1437" t="s">
        <v>792</v>
      </c>
      <c r="I94" s="1437" t="s">
        <v>792</v>
      </c>
      <c r="J94" s="1449" t="s">
        <v>792</v>
      </c>
      <c r="K94" s="1449" t="s">
        <v>792</v>
      </c>
      <c r="L94" s="1450">
        <v>7</v>
      </c>
      <c r="M94" s="1450" t="s">
        <v>792</v>
      </c>
      <c r="N94" s="198"/>
      <c r="O94" s="427"/>
      <c r="P94" s="1436"/>
    </row>
    <row r="95" spans="1:16" s="429" customFormat="1" ht="12.75" customHeight="1">
      <c r="A95" s="198" t="s">
        <v>1172</v>
      </c>
      <c r="B95" s="1447">
        <v>121</v>
      </c>
      <c r="C95" s="1448" t="s">
        <v>1663</v>
      </c>
      <c r="D95" s="1435" t="s">
        <v>651</v>
      </c>
      <c r="E95" s="1437" t="s">
        <v>792</v>
      </c>
      <c r="F95" s="1437" t="s">
        <v>792</v>
      </c>
      <c r="G95" s="1437" t="s">
        <v>792</v>
      </c>
      <c r="H95" s="1437" t="s">
        <v>792</v>
      </c>
      <c r="I95" s="1437" t="s">
        <v>792</v>
      </c>
      <c r="J95" s="1449" t="s">
        <v>792</v>
      </c>
      <c r="K95" s="1449" t="s">
        <v>792</v>
      </c>
      <c r="L95" s="1450">
        <v>7</v>
      </c>
      <c r="M95" s="1450" t="s">
        <v>792</v>
      </c>
      <c r="N95" s="198"/>
      <c r="O95" s="427"/>
      <c r="P95" s="1436"/>
    </row>
    <row r="96" spans="1:16" s="429" customFormat="1" ht="12.75" customHeight="1">
      <c r="A96" s="198" t="s">
        <v>284</v>
      </c>
      <c r="B96" s="1447">
        <v>121</v>
      </c>
      <c r="C96" s="1448" t="s">
        <v>1663</v>
      </c>
      <c r="D96" s="1435" t="s">
        <v>611</v>
      </c>
      <c r="E96" s="1437" t="s">
        <v>792</v>
      </c>
      <c r="F96" s="1440" t="s">
        <v>878</v>
      </c>
      <c r="G96" s="1437" t="s">
        <v>792</v>
      </c>
      <c r="H96" s="1437" t="s">
        <v>792</v>
      </c>
      <c r="I96" s="1437" t="s">
        <v>792</v>
      </c>
      <c r="J96" s="1449" t="s">
        <v>792</v>
      </c>
      <c r="K96" s="1449" t="s">
        <v>792</v>
      </c>
      <c r="L96" s="1450">
        <v>6</v>
      </c>
      <c r="M96" s="1450" t="s">
        <v>878</v>
      </c>
      <c r="N96" s="198"/>
      <c r="O96" s="427"/>
      <c r="P96" s="1436"/>
    </row>
    <row r="97" spans="1:16" s="429" customFormat="1" ht="12.75" customHeight="1">
      <c r="A97" s="198" t="s">
        <v>440</v>
      </c>
      <c r="B97" s="1447">
        <v>121</v>
      </c>
      <c r="C97" s="1448" t="s">
        <v>1663</v>
      </c>
      <c r="D97" s="1435" t="s">
        <v>1265</v>
      </c>
      <c r="E97" s="1437" t="s">
        <v>792</v>
      </c>
      <c r="F97" s="1437" t="s">
        <v>792</v>
      </c>
      <c r="G97" s="1437" t="s">
        <v>792</v>
      </c>
      <c r="H97" s="1437" t="s">
        <v>792</v>
      </c>
      <c r="I97" s="1437" t="s">
        <v>792</v>
      </c>
      <c r="J97" s="1449" t="s">
        <v>792</v>
      </c>
      <c r="K97" s="1449" t="s">
        <v>792</v>
      </c>
      <c r="L97" s="1450">
        <v>7</v>
      </c>
      <c r="M97" s="1450" t="s">
        <v>792</v>
      </c>
      <c r="N97" s="198"/>
      <c r="O97" s="427"/>
      <c r="P97" s="1436"/>
    </row>
    <row r="98" spans="1:16" s="429" customFormat="1" ht="12.75" customHeight="1">
      <c r="A98" s="198" t="s">
        <v>321</v>
      </c>
      <c r="B98" s="1447">
        <v>121</v>
      </c>
      <c r="C98" s="1448" t="s">
        <v>1663</v>
      </c>
      <c r="D98" s="1435" t="s">
        <v>737</v>
      </c>
      <c r="E98" s="1437" t="s">
        <v>792</v>
      </c>
      <c r="F98" s="1437" t="s">
        <v>792</v>
      </c>
      <c r="G98" s="1437" t="s">
        <v>792</v>
      </c>
      <c r="H98" s="1437" t="s">
        <v>792</v>
      </c>
      <c r="I98" s="1437" t="s">
        <v>792</v>
      </c>
      <c r="J98" s="1449" t="s">
        <v>792</v>
      </c>
      <c r="K98" s="1449" t="s">
        <v>792</v>
      </c>
      <c r="L98" s="1450">
        <v>7</v>
      </c>
      <c r="M98" s="1450" t="s">
        <v>792</v>
      </c>
      <c r="N98" s="198"/>
      <c r="O98" s="427"/>
      <c r="P98" s="1436"/>
    </row>
    <row r="99" spans="1:16" s="429" customFormat="1" ht="12.75" customHeight="1">
      <c r="A99" s="198" t="s">
        <v>32</v>
      </c>
      <c r="B99" s="1447">
        <v>121</v>
      </c>
      <c r="C99" s="1448" t="s">
        <v>1663</v>
      </c>
      <c r="D99" s="1435" t="s">
        <v>759</v>
      </c>
      <c r="E99" s="1439" t="s">
        <v>878</v>
      </c>
      <c r="F99" s="1437" t="s">
        <v>792</v>
      </c>
      <c r="G99" s="1440" t="s">
        <v>878</v>
      </c>
      <c r="H99" s="1440" t="s">
        <v>878</v>
      </c>
      <c r="I99" s="1440" t="s">
        <v>878</v>
      </c>
      <c r="J99" s="1449" t="s">
        <v>792</v>
      </c>
      <c r="K99" s="1449" t="s">
        <v>792</v>
      </c>
      <c r="L99" s="1450">
        <v>3</v>
      </c>
      <c r="M99" s="1450" t="s">
        <v>878</v>
      </c>
      <c r="N99" s="198"/>
      <c r="O99" s="427"/>
      <c r="P99" s="1436"/>
    </row>
    <row r="100" spans="1:16" s="429" customFormat="1" ht="12.75" customHeight="1">
      <c r="A100" s="198" t="s">
        <v>140</v>
      </c>
      <c r="B100" s="1447">
        <v>121</v>
      </c>
      <c r="C100" s="1448" t="s">
        <v>1663</v>
      </c>
      <c r="D100" s="1464" t="s">
        <v>532</v>
      </c>
      <c r="E100" s="1437" t="s">
        <v>792</v>
      </c>
      <c r="F100" s="1440" t="s">
        <v>878</v>
      </c>
      <c r="G100" s="1437" t="s">
        <v>792</v>
      </c>
      <c r="H100" s="1437" t="s">
        <v>792</v>
      </c>
      <c r="I100" s="1437" t="s">
        <v>792</v>
      </c>
      <c r="J100" s="1449" t="s">
        <v>792</v>
      </c>
      <c r="K100" s="1449" t="s">
        <v>792</v>
      </c>
      <c r="L100" s="1450">
        <v>6</v>
      </c>
      <c r="M100" s="1450" t="s">
        <v>878</v>
      </c>
      <c r="N100" s="198"/>
      <c r="O100" s="427"/>
      <c r="P100" s="1436"/>
    </row>
    <row r="101" spans="1:16" s="429" customFormat="1" ht="12.75" customHeight="1">
      <c r="A101" s="198" t="s">
        <v>503</v>
      </c>
      <c r="B101" s="1447">
        <v>121</v>
      </c>
      <c r="C101" s="1448" t="s">
        <v>1663</v>
      </c>
      <c r="D101" s="1435" t="s">
        <v>788</v>
      </c>
      <c r="E101" s="1439" t="s">
        <v>878</v>
      </c>
      <c r="F101" s="1437" t="s">
        <v>792</v>
      </c>
      <c r="G101" s="1437" t="s">
        <v>792</v>
      </c>
      <c r="H101" s="1437" t="s">
        <v>792</v>
      </c>
      <c r="I101" s="1437" t="s">
        <v>792</v>
      </c>
      <c r="J101" s="1449" t="s">
        <v>792</v>
      </c>
      <c r="K101" s="1449" t="s">
        <v>792</v>
      </c>
      <c r="L101" s="1450">
        <v>6</v>
      </c>
      <c r="M101" s="1450" t="s">
        <v>878</v>
      </c>
      <c r="N101" s="198"/>
      <c r="O101" s="427"/>
      <c r="P101" s="1436"/>
    </row>
    <row r="102" spans="1:16" s="429" customFormat="1" ht="12.75" customHeight="1">
      <c r="A102" s="198" t="s">
        <v>333</v>
      </c>
      <c r="B102" s="1447">
        <v>121</v>
      </c>
      <c r="C102" s="1448" t="s">
        <v>1663</v>
      </c>
      <c r="D102" s="1435" t="s">
        <v>743</v>
      </c>
      <c r="E102" s="1437" t="s">
        <v>792</v>
      </c>
      <c r="F102" s="1437" t="s">
        <v>792</v>
      </c>
      <c r="G102" s="1437" t="s">
        <v>792</v>
      </c>
      <c r="H102" s="1437" t="s">
        <v>792</v>
      </c>
      <c r="I102" s="1437" t="s">
        <v>792</v>
      </c>
      <c r="J102" s="1449" t="s">
        <v>792</v>
      </c>
      <c r="K102" s="1449" t="s">
        <v>792</v>
      </c>
      <c r="L102" s="1450">
        <v>7</v>
      </c>
      <c r="M102" s="1450" t="s">
        <v>792</v>
      </c>
      <c r="N102" s="198"/>
      <c r="O102" s="427"/>
      <c r="P102" s="1436"/>
    </row>
    <row r="103" spans="1:16" s="429" customFormat="1" ht="12.75" customHeight="1">
      <c r="A103" s="198" t="s">
        <v>413</v>
      </c>
      <c r="B103" s="1447">
        <v>121</v>
      </c>
      <c r="C103" s="1448" t="s">
        <v>1663</v>
      </c>
      <c r="D103" s="1435" t="s">
        <v>529</v>
      </c>
      <c r="E103" s="1437" t="s">
        <v>792</v>
      </c>
      <c r="F103" s="1437" t="s">
        <v>792</v>
      </c>
      <c r="G103" s="1437" t="s">
        <v>792</v>
      </c>
      <c r="H103" s="1437" t="s">
        <v>792</v>
      </c>
      <c r="I103" s="1437" t="s">
        <v>792</v>
      </c>
      <c r="J103" s="1449" t="s">
        <v>792</v>
      </c>
      <c r="K103" s="1449" t="s">
        <v>792</v>
      </c>
      <c r="L103" s="1450">
        <v>7</v>
      </c>
      <c r="M103" s="1450" t="s">
        <v>792</v>
      </c>
      <c r="N103" s="198"/>
      <c r="O103" s="427"/>
      <c r="P103" s="1436"/>
    </row>
    <row r="104" spans="1:16" s="429" customFormat="1" ht="12.75" customHeight="1">
      <c r="A104" s="198" t="s">
        <v>198</v>
      </c>
      <c r="B104" s="1447">
        <v>121</v>
      </c>
      <c r="C104" s="1448" t="s">
        <v>1663</v>
      </c>
      <c r="D104" s="1435" t="s">
        <v>778</v>
      </c>
      <c r="E104" s="1437" t="s">
        <v>792</v>
      </c>
      <c r="F104" s="1437" t="s">
        <v>792</v>
      </c>
      <c r="G104" s="1437" t="s">
        <v>792</v>
      </c>
      <c r="H104" s="1437" t="s">
        <v>792</v>
      </c>
      <c r="I104" s="1437" t="s">
        <v>792</v>
      </c>
      <c r="J104" s="1449" t="s">
        <v>792</v>
      </c>
      <c r="K104" s="1449" t="s">
        <v>792</v>
      </c>
      <c r="L104" s="1450">
        <v>7</v>
      </c>
      <c r="M104" s="1450" t="s">
        <v>792</v>
      </c>
      <c r="N104" s="198"/>
      <c r="O104" s="427"/>
      <c r="P104" s="1436"/>
    </row>
    <row r="105" spans="1:16" s="429" customFormat="1" ht="12.75" customHeight="1">
      <c r="A105" s="198" t="s">
        <v>1051</v>
      </c>
      <c r="B105" s="1447">
        <v>121</v>
      </c>
      <c r="C105" s="1448" t="s">
        <v>1663</v>
      </c>
      <c r="D105" s="1435" t="s">
        <v>684</v>
      </c>
      <c r="E105" s="1437" t="s">
        <v>792</v>
      </c>
      <c r="F105" s="1437" t="s">
        <v>792</v>
      </c>
      <c r="G105" s="1437" t="s">
        <v>792</v>
      </c>
      <c r="H105" s="1437" t="s">
        <v>792</v>
      </c>
      <c r="I105" s="1437" t="s">
        <v>792</v>
      </c>
      <c r="J105" s="1449" t="s">
        <v>792</v>
      </c>
      <c r="K105" s="1449" t="s">
        <v>792</v>
      </c>
      <c r="L105" s="1450">
        <v>7</v>
      </c>
      <c r="M105" s="1450" t="s">
        <v>792</v>
      </c>
      <c r="N105" s="198"/>
      <c r="O105" s="427"/>
      <c r="P105" s="1436"/>
    </row>
    <row r="106" spans="1:16" s="429" customFormat="1" ht="12.75" customHeight="1">
      <c r="A106" s="198" t="s">
        <v>296</v>
      </c>
      <c r="B106" s="1447">
        <v>121</v>
      </c>
      <c r="C106" s="1448"/>
      <c r="D106" s="1435" t="s">
        <v>617</v>
      </c>
      <c r="E106" s="1437" t="s">
        <v>792</v>
      </c>
      <c r="F106" s="1437" t="s">
        <v>792</v>
      </c>
      <c r="G106" s="1437" t="s">
        <v>792</v>
      </c>
      <c r="H106" s="1437" t="s">
        <v>792</v>
      </c>
      <c r="I106" s="1437" t="s">
        <v>792</v>
      </c>
      <c r="J106" s="1449" t="s">
        <v>792</v>
      </c>
      <c r="K106" s="1449" t="s">
        <v>792</v>
      </c>
      <c r="L106" s="1450">
        <v>7</v>
      </c>
      <c r="M106" s="1450" t="s">
        <v>792</v>
      </c>
      <c r="N106" s="198"/>
      <c r="O106" s="427"/>
      <c r="P106" s="1436"/>
    </row>
    <row r="107" spans="1:16" s="429" customFormat="1" ht="12.75" customHeight="1">
      <c r="A107" s="198" t="s">
        <v>500</v>
      </c>
      <c r="B107" s="1447">
        <v>121</v>
      </c>
      <c r="C107" s="1448" t="s">
        <v>1663</v>
      </c>
      <c r="D107" s="1435" t="s">
        <v>757</v>
      </c>
      <c r="E107" s="1437" t="s">
        <v>792</v>
      </c>
      <c r="F107" s="1437" t="s">
        <v>792</v>
      </c>
      <c r="G107" s="1437" t="s">
        <v>792</v>
      </c>
      <c r="H107" s="1437" t="s">
        <v>792</v>
      </c>
      <c r="I107" s="1437" t="s">
        <v>792</v>
      </c>
      <c r="J107" s="1449" t="s">
        <v>792</v>
      </c>
      <c r="K107" s="1449" t="s">
        <v>792</v>
      </c>
      <c r="L107" s="1450">
        <v>7</v>
      </c>
      <c r="M107" s="1450" t="s">
        <v>792</v>
      </c>
      <c r="N107" s="198"/>
      <c r="O107" s="427"/>
      <c r="P107" s="1436"/>
    </row>
    <row r="108" spans="1:16" s="429" customFormat="1" ht="12.75" customHeight="1">
      <c r="A108" s="198" t="s">
        <v>73</v>
      </c>
      <c r="B108" s="1447">
        <v>121</v>
      </c>
      <c r="C108" s="1448" t="s">
        <v>1663</v>
      </c>
      <c r="D108" s="1465" t="s">
        <v>632</v>
      </c>
      <c r="E108" s="1437" t="s">
        <v>792</v>
      </c>
      <c r="F108" s="1437" t="s">
        <v>792</v>
      </c>
      <c r="G108" s="1437" t="s">
        <v>792</v>
      </c>
      <c r="H108" s="1437" t="s">
        <v>792</v>
      </c>
      <c r="I108" s="1437" t="s">
        <v>792</v>
      </c>
      <c r="J108" s="1449" t="s">
        <v>792</v>
      </c>
      <c r="K108" s="1449" t="s">
        <v>792</v>
      </c>
      <c r="L108" s="1450">
        <v>7</v>
      </c>
      <c r="M108" s="1450" t="s">
        <v>792</v>
      </c>
      <c r="N108" s="198"/>
      <c r="O108" s="427"/>
      <c r="P108" s="1436"/>
    </row>
    <row r="109" spans="1:16" s="429" customFormat="1" ht="12.75" customHeight="1">
      <c r="A109" s="198" t="s">
        <v>399</v>
      </c>
      <c r="B109" s="1447">
        <v>121</v>
      </c>
      <c r="C109" s="1448" t="s">
        <v>1663</v>
      </c>
      <c r="D109" s="1435" t="s">
        <v>623</v>
      </c>
      <c r="E109" s="1437" t="s">
        <v>792</v>
      </c>
      <c r="F109" s="1437" t="s">
        <v>792</v>
      </c>
      <c r="G109" s="1437" t="s">
        <v>792</v>
      </c>
      <c r="H109" s="1437" t="s">
        <v>792</v>
      </c>
      <c r="I109" s="1437" t="s">
        <v>792</v>
      </c>
      <c r="J109" s="1449" t="s">
        <v>792</v>
      </c>
      <c r="K109" s="1449" t="s">
        <v>792</v>
      </c>
      <c r="L109" s="1450">
        <v>7</v>
      </c>
      <c r="M109" s="1450" t="s">
        <v>792</v>
      </c>
      <c r="N109" s="198"/>
      <c r="O109" s="427"/>
      <c r="P109" s="1436"/>
    </row>
    <row r="110" spans="1:16" s="429" customFormat="1" ht="12.75" customHeight="1">
      <c r="A110" s="198" t="s">
        <v>274</v>
      </c>
      <c r="B110" s="1447">
        <v>121</v>
      </c>
      <c r="C110" s="1448"/>
      <c r="D110" s="1463" t="s">
        <v>679</v>
      </c>
      <c r="E110" s="1437" t="s">
        <v>792</v>
      </c>
      <c r="F110" s="1437" t="s">
        <v>792</v>
      </c>
      <c r="G110" s="1437" t="s">
        <v>792</v>
      </c>
      <c r="H110" s="1437" t="s">
        <v>792</v>
      </c>
      <c r="I110" s="1437" t="s">
        <v>792</v>
      </c>
      <c r="J110" s="1449" t="s">
        <v>792</v>
      </c>
      <c r="K110" s="1449" t="s">
        <v>792</v>
      </c>
      <c r="L110" s="1450">
        <v>7</v>
      </c>
      <c r="M110" s="1450" t="s">
        <v>792</v>
      </c>
      <c r="N110" s="198"/>
      <c r="O110" s="427"/>
      <c r="P110" s="1436"/>
    </row>
    <row r="111" spans="1:16" s="429" customFormat="1" ht="12.75" customHeight="1">
      <c r="A111" s="198" t="s">
        <v>462</v>
      </c>
      <c r="B111" s="1447">
        <v>114</v>
      </c>
      <c r="C111" s="1448" t="s">
        <v>1663</v>
      </c>
      <c r="D111" s="1435" t="s">
        <v>539</v>
      </c>
      <c r="E111" s="1437" t="s">
        <v>792</v>
      </c>
      <c r="F111" s="1437" t="s">
        <v>792</v>
      </c>
      <c r="G111" s="1437" t="s">
        <v>792</v>
      </c>
      <c r="H111" s="1437" t="s">
        <v>792</v>
      </c>
      <c r="I111" s="1437" t="s">
        <v>792</v>
      </c>
      <c r="J111" s="1449" t="s">
        <v>792</v>
      </c>
      <c r="K111" s="1449" t="s">
        <v>792</v>
      </c>
      <c r="L111" s="1450">
        <v>7</v>
      </c>
      <c r="M111" s="1450" t="s">
        <v>792</v>
      </c>
      <c r="N111" s="198"/>
      <c r="O111" s="427"/>
      <c r="P111" s="1436"/>
    </row>
    <row r="112" spans="1:16" s="429" customFormat="1" ht="12.75" customHeight="1">
      <c r="A112" s="198" t="s">
        <v>415</v>
      </c>
      <c r="B112" s="1447">
        <v>121</v>
      </c>
      <c r="C112" s="1448" t="s">
        <v>1663</v>
      </c>
      <c r="D112" s="1435" t="s">
        <v>530</v>
      </c>
      <c r="E112" s="1437" t="s">
        <v>792</v>
      </c>
      <c r="F112" s="1437" t="s">
        <v>792</v>
      </c>
      <c r="G112" s="1437" t="s">
        <v>792</v>
      </c>
      <c r="H112" s="1437" t="s">
        <v>792</v>
      </c>
      <c r="I112" s="1437" t="s">
        <v>792</v>
      </c>
      <c r="J112" s="1449" t="s">
        <v>792</v>
      </c>
      <c r="K112" s="1449" t="s">
        <v>792</v>
      </c>
      <c r="L112" s="1450">
        <v>7</v>
      </c>
      <c r="M112" s="1450" t="s">
        <v>792</v>
      </c>
      <c r="N112" s="198"/>
      <c r="O112" s="423"/>
      <c r="P112" s="1436"/>
    </row>
    <row r="113" spans="1:16" s="429" customFormat="1" ht="12.75" customHeight="1">
      <c r="A113" s="198" t="s">
        <v>4</v>
      </c>
      <c r="B113" s="1447">
        <v>114</v>
      </c>
      <c r="C113" s="1448" t="s">
        <v>1663</v>
      </c>
      <c r="D113" s="1435" t="s">
        <v>674</v>
      </c>
      <c r="E113" s="1437" t="s">
        <v>792</v>
      </c>
      <c r="F113" s="1437" t="s">
        <v>792</v>
      </c>
      <c r="G113" s="1437" t="s">
        <v>792</v>
      </c>
      <c r="H113" s="1437" t="s">
        <v>792</v>
      </c>
      <c r="I113" s="1437" t="s">
        <v>792</v>
      </c>
      <c r="J113" s="1449" t="s">
        <v>792</v>
      </c>
      <c r="K113" s="1449" t="s">
        <v>792</v>
      </c>
      <c r="L113" s="1450">
        <v>7</v>
      </c>
      <c r="M113" s="1450" t="s">
        <v>792</v>
      </c>
      <c r="N113" s="198"/>
      <c r="O113" s="427"/>
      <c r="P113" s="1436"/>
    </row>
    <row r="114" spans="1:16" s="429" customFormat="1" ht="12.75" customHeight="1">
      <c r="A114" s="198" t="s">
        <v>225</v>
      </c>
      <c r="B114" s="1447">
        <v>114</v>
      </c>
      <c r="C114" s="1448" t="s">
        <v>1663</v>
      </c>
      <c r="D114" s="1435" t="s">
        <v>550</v>
      </c>
      <c r="E114" s="1437" t="s">
        <v>792</v>
      </c>
      <c r="F114" s="1437" t="s">
        <v>792</v>
      </c>
      <c r="G114" s="1437" t="s">
        <v>792</v>
      </c>
      <c r="H114" s="1437" t="s">
        <v>792</v>
      </c>
      <c r="I114" s="1437" t="s">
        <v>792</v>
      </c>
      <c r="J114" s="1449" t="s">
        <v>792</v>
      </c>
      <c r="K114" s="1449" t="s">
        <v>792</v>
      </c>
      <c r="L114" s="1450">
        <v>7</v>
      </c>
      <c r="M114" s="1450" t="s">
        <v>792</v>
      </c>
      <c r="N114" s="198"/>
      <c r="O114" s="427"/>
      <c r="P114" s="1436"/>
    </row>
    <row r="115" spans="1:16" s="429" customFormat="1" ht="12.75" customHeight="1">
      <c r="A115" s="239" t="s">
        <v>504</v>
      </c>
      <c r="B115" s="1447">
        <v>114</v>
      </c>
      <c r="C115" s="1448" t="s">
        <v>1663</v>
      </c>
      <c r="D115" s="1435" t="s">
        <v>687</v>
      </c>
      <c r="E115" s="1437" t="s">
        <v>792</v>
      </c>
      <c r="F115" s="1437" t="s">
        <v>792</v>
      </c>
      <c r="G115" s="1437" t="s">
        <v>792</v>
      </c>
      <c r="H115" s="1437" t="s">
        <v>792</v>
      </c>
      <c r="I115" s="1437" t="s">
        <v>792</v>
      </c>
      <c r="J115" s="1449" t="s">
        <v>792</v>
      </c>
      <c r="K115" s="1449" t="s">
        <v>792</v>
      </c>
      <c r="L115" s="1450">
        <v>7</v>
      </c>
      <c r="M115" s="1450" t="s">
        <v>792</v>
      </c>
      <c r="N115" s="239"/>
      <c r="O115" s="427"/>
      <c r="P115" s="1436"/>
    </row>
    <row r="116" spans="1:16" s="429" customFormat="1" ht="12.75" customHeight="1">
      <c r="A116" s="198" t="s">
        <v>346</v>
      </c>
      <c r="B116" s="1447">
        <v>105</v>
      </c>
      <c r="C116" s="1448"/>
      <c r="D116" s="1435" t="s">
        <v>573</v>
      </c>
      <c r="E116" s="1439" t="s">
        <v>878</v>
      </c>
      <c r="F116" s="1437" t="s">
        <v>792</v>
      </c>
      <c r="G116" s="1437" t="s">
        <v>792</v>
      </c>
      <c r="H116" s="1437" t="s">
        <v>792</v>
      </c>
      <c r="I116" s="1437" t="s">
        <v>792</v>
      </c>
      <c r="J116" s="1449" t="s">
        <v>792</v>
      </c>
      <c r="K116" s="1449" t="s">
        <v>792</v>
      </c>
      <c r="L116" s="1450">
        <v>6</v>
      </c>
      <c r="M116" s="1450" t="s">
        <v>878</v>
      </c>
      <c r="N116" s="198"/>
      <c r="O116" s="427"/>
      <c r="P116" s="1436"/>
    </row>
    <row r="117" spans="1:16" s="429" customFormat="1" ht="12.75" customHeight="1">
      <c r="A117" s="198" t="s">
        <v>179</v>
      </c>
      <c r="B117" s="1447">
        <v>105</v>
      </c>
      <c r="C117" s="1448" t="s">
        <v>1663</v>
      </c>
      <c r="D117" s="1435" t="s">
        <v>581</v>
      </c>
      <c r="E117" s="1437" t="s">
        <v>792</v>
      </c>
      <c r="F117" s="1437" t="s">
        <v>792</v>
      </c>
      <c r="G117" s="1437" t="s">
        <v>792</v>
      </c>
      <c r="H117" s="1437" t="s">
        <v>792</v>
      </c>
      <c r="I117" s="1437" t="s">
        <v>792</v>
      </c>
      <c r="J117" s="1449" t="s">
        <v>792</v>
      </c>
      <c r="K117" s="1449" t="s">
        <v>792</v>
      </c>
      <c r="L117" s="1450">
        <v>7</v>
      </c>
      <c r="M117" s="1450" t="s">
        <v>792</v>
      </c>
      <c r="N117" s="198"/>
      <c r="O117" s="427"/>
      <c r="P117" s="1436"/>
    </row>
    <row r="118" spans="1:16" s="429" customFormat="1" ht="12.75" customHeight="1">
      <c r="A118" s="198" t="s">
        <v>204</v>
      </c>
      <c r="B118" s="1447">
        <v>105</v>
      </c>
      <c r="C118" s="1448"/>
      <c r="D118" s="1435" t="s">
        <v>781</v>
      </c>
      <c r="E118" s="1437" t="s">
        <v>792</v>
      </c>
      <c r="F118" s="1437" t="s">
        <v>792</v>
      </c>
      <c r="G118" s="1437" t="s">
        <v>792</v>
      </c>
      <c r="H118" s="1437" t="s">
        <v>792</v>
      </c>
      <c r="I118" s="1437" t="s">
        <v>792</v>
      </c>
      <c r="J118" s="1449" t="s">
        <v>792</v>
      </c>
      <c r="K118" s="1449" t="s">
        <v>792</v>
      </c>
      <c r="L118" s="1450">
        <v>7</v>
      </c>
      <c r="M118" s="1450" t="s">
        <v>792</v>
      </c>
      <c r="N118" s="198"/>
      <c r="O118" s="427"/>
      <c r="P118" s="1436"/>
    </row>
    <row r="119" spans="1:16" s="429" customFormat="1" ht="13.5" customHeight="1">
      <c r="A119" s="198" t="s">
        <v>185</v>
      </c>
      <c r="B119" s="1447">
        <v>105</v>
      </c>
      <c r="C119" s="1448" t="s">
        <v>1663</v>
      </c>
      <c r="D119" s="1435" t="s">
        <v>584</v>
      </c>
      <c r="E119" s="1437" t="s">
        <v>792</v>
      </c>
      <c r="F119" s="1437" t="s">
        <v>792</v>
      </c>
      <c r="G119" s="1437" t="s">
        <v>792</v>
      </c>
      <c r="H119" s="1437" t="s">
        <v>792</v>
      </c>
      <c r="I119" s="1437" t="s">
        <v>792</v>
      </c>
      <c r="J119" s="1449" t="s">
        <v>792</v>
      </c>
      <c r="K119" s="1449" t="s">
        <v>792</v>
      </c>
      <c r="L119" s="1450">
        <v>7</v>
      </c>
      <c r="M119" s="1450" t="s">
        <v>792</v>
      </c>
      <c r="N119" s="198"/>
      <c r="O119" s="427"/>
      <c r="P119" s="1436"/>
    </row>
    <row r="120" spans="1:16" s="429" customFormat="1" ht="12.75" customHeight="1">
      <c r="A120" s="198" t="s">
        <v>421</v>
      </c>
      <c r="B120" s="1447">
        <v>105</v>
      </c>
      <c r="C120" s="1448" t="s">
        <v>1663</v>
      </c>
      <c r="D120" s="1435" t="s">
        <v>626</v>
      </c>
      <c r="E120" s="1437" t="s">
        <v>792</v>
      </c>
      <c r="F120" s="1437" t="s">
        <v>792</v>
      </c>
      <c r="G120" s="1437" t="s">
        <v>792</v>
      </c>
      <c r="H120" s="1437" t="s">
        <v>792</v>
      </c>
      <c r="I120" s="1437" t="s">
        <v>792</v>
      </c>
      <c r="J120" s="1449" t="s">
        <v>792</v>
      </c>
      <c r="K120" s="1449" t="s">
        <v>792</v>
      </c>
      <c r="L120" s="1450">
        <v>7</v>
      </c>
      <c r="M120" s="1450" t="s">
        <v>792</v>
      </c>
      <c r="N120" s="198"/>
      <c r="O120" s="427"/>
      <c r="P120" s="1436"/>
    </row>
    <row r="121" spans="1:16" s="429" customFormat="1" ht="12.75" customHeight="1">
      <c r="A121" s="320" t="s">
        <v>1152</v>
      </c>
      <c r="B121" s="1447">
        <v>105</v>
      </c>
      <c r="C121" s="1448" t="s">
        <v>1663</v>
      </c>
      <c r="D121" s="1435" t="s">
        <v>1266</v>
      </c>
      <c r="E121" s="1437" t="s">
        <v>792</v>
      </c>
      <c r="F121" s="1437" t="s">
        <v>792</v>
      </c>
      <c r="G121" s="1437" t="s">
        <v>792</v>
      </c>
      <c r="H121" s="1437" t="s">
        <v>792</v>
      </c>
      <c r="I121" s="1437" t="s">
        <v>792</v>
      </c>
      <c r="J121" s="1449" t="s">
        <v>792</v>
      </c>
      <c r="K121" s="1449" t="s">
        <v>792</v>
      </c>
      <c r="L121" s="1450">
        <v>7</v>
      </c>
      <c r="M121" s="1450" t="s">
        <v>792</v>
      </c>
      <c r="N121" s="320"/>
      <c r="O121" s="427"/>
      <c r="P121" s="1436"/>
    </row>
    <row r="122" spans="1:16" s="429" customFormat="1" ht="12.75" customHeight="1">
      <c r="A122" s="320" t="s">
        <v>120</v>
      </c>
      <c r="B122" s="1447">
        <v>112</v>
      </c>
      <c r="C122" s="1448">
        <v>112</v>
      </c>
      <c r="D122" s="1435" t="s">
        <v>811</v>
      </c>
      <c r="E122" s="1437" t="s">
        <v>792</v>
      </c>
      <c r="F122" s="1437" t="s">
        <v>792</v>
      </c>
      <c r="G122" s="1437" t="s">
        <v>792</v>
      </c>
      <c r="H122" s="1437" t="s">
        <v>792</v>
      </c>
      <c r="I122" s="1437" t="s">
        <v>792</v>
      </c>
      <c r="J122" s="1437" t="s">
        <v>792</v>
      </c>
      <c r="K122" s="1449" t="s">
        <v>792</v>
      </c>
      <c r="L122" s="1450">
        <v>7</v>
      </c>
      <c r="M122" s="1450" t="s">
        <v>792</v>
      </c>
      <c r="N122" s="320"/>
      <c r="O122" s="427"/>
      <c r="P122" s="1436"/>
    </row>
    <row r="123" spans="1:16" s="429" customFormat="1" ht="12.75" customHeight="1">
      <c r="A123" s="198" t="s">
        <v>148</v>
      </c>
      <c r="B123" s="1447">
        <v>105</v>
      </c>
      <c r="C123" s="1448" t="s">
        <v>1663</v>
      </c>
      <c r="D123" s="1435" t="s">
        <v>536</v>
      </c>
      <c r="E123" s="1437" t="s">
        <v>792</v>
      </c>
      <c r="F123" s="1437" t="s">
        <v>792</v>
      </c>
      <c r="G123" s="1437" t="s">
        <v>792</v>
      </c>
      <c r="H123" s="1437" t="s">
        <v>792</v>
      </c>
      <c r="I123" s="1437" t="s">
        <v>792</v>
      </c>
      <c r="J123" s="1449" t="s">
        <v>792</v>
      </c>
      <c r="K123" s="1449" t="s">
        <v>792</v>
      </c>
      <c r="L123" s="1450">
        <v>7</v>
      </c>
      <c r="M123" s="1450" t="s">
        <v>792</v>
      </c>
      <c r="N123" s="198"/>
      <c r="O123" s="427"/>
      <c r="P123" s="1436"/>
    </row>
    <row r="124" spans="1:16" s="429" customFormat="1" ht="12.75" customHeight="1">
      <c r="A124" s="198" t="s">
        <v>102</v>
      </c>
      <c r="B124" s="1447">
        <v>112</v>
      </c>
      <c r="C124" s="1448" t="s">
        <v>1293</v>
      </c>
      <c r="D124" s="1435" t="s">
        <v>549</v>
      </c>
      <c r="E124" s="1437" t="s">
        <v>792</v>
      </c>
      <c r="F124" s="1437" t="s">
        <v>792</v>
      </c>
      <c r="G124" s="1437" t="s">
        <v>792</v>
      </c>
      <c r="H124" s="1437" t="s">
        <v>792</v>
      </c>
      <c r="I124" s="1437" t="s">
        <v>792</v>
      </c>
      <c r="J124" s="1437" t="s">
        <v>792</v>
      </c>
      <c r="K124" s="1449" t="s">
        <v>792</v>
      </c>
      <c r="L124" s="1450">
        <v>7</v>
      </c>
      <c r="M124" s="1450" t="s">
        <v>792</v>
      </c>
      <c r="N124" s="198"/>
      <c r="O124" s="427"/>
      <c r="P124" s="1436"/>
    </row>
    <row r="125" spans="1:16" s="429" customFormat="1" ht="12.75" customHeight="1">
      <c r="A125" s="198" t="s">
        <v>132</v>
      </c>
      <c r="B125" s="1447">
        <v>112</v>
      </c>
      <c r="C125" s="1448">
        <v>112</v>
      </c>
      <c r="D125" s="1435" t="s">
        <v>787</v>
      </c>
      <c r="E125" s="1437" t="s">
        <v>792</v>
      </c>
      <c r="F125" s="1437" t="s">
        <v>792</v>
      </c>
      <c r="G125" s="1437" t="s">
        <v>792</v>
      </c>
      <c r="H125" s="1437" t="s">
        <v>792</v>
      </c>
      <c r="I125" s="1437" t="s">
        <v>792</v>
      </c>
      <c r="J125" s="1437" t="s">
        <v>792</v>
      </c>
      <c r="K125" s="1449" t="s">
        <v>792</v>
      </c>
      <c r="L125" s="1450">
        <v>7</v>
      </c>
      <c r="M125" s="1450" t="s">
        <v>792</v>
      </c>
      <c r="N125" s="198"/>
      <c r="O125" s="427"/>
      <c r="P125" s="1436"/>
    </row>
    <row r="126" spans="1:16" s="429" customFormat="1" ht="12.75" customHeight="1">
      <c r="A126" s="198" t="s">
        <v>372</v>
      </c>
      <c r="B126" s="1447">
        <v>112</v>
      </c>
      <c r="C126" s="1453" t="s">
        <v>1293</v>
      </c>
      <c r="D126" s="1435" t="s">
        <v>599</v>
      </c>
      <c r="E126" s="1437" t="s">
        <v>792</v>
      </c>
      <c r="F126" s="1437" t="s">
        <v>792</v>
      </c>
      <c r="G126" s="1437" t="s">
        <v>792</v>
      </c>
      <c r="H126" s="1437" t="s">
        <v>792</v>
      </c>
      <c r="I126" s="1437" t="s">
        <v>792</v>
      </c>
      <c r="J126" s="1437" t="s">
        <v>792</v>
      </c>
      <c r="K126" s="1449" t="s">
        <v>792</v>
      </c>
      <c r="L126" s="1450">
        <v>7</v>
      </c>
      <c r="M126" s="1450" t="s">
        <v>792</v>
      </c>
      <c r="N126" s="198"/>
      <c r="O126" s="427"/>
      <c r="P126" s="1436"/>
    </row>
    <row r="127" spans="1:16" s="429" customFormat="1" ht="12.75" customHeight="1">
      <c r="A127" s="198" t="s">
        <v>245</v>
      </c>
      <c r="B127" s="1447">
        <v>112</v>
      </c>
      <c r="C127" s="1448">
        <v>112</v>
      </c>
      <c r="D127" s="1435" t="s">
        <v>627</v>
      </c>
      <c r="E127" s="1437" t="s">
        <v>792</v>
      </c>
      <c r="F127" s="1437" t="s">
        <v>792</v>
      </c>
      <c r="G127" s="1437" t="s">
        <v>792</v>
      </c>
      <c r="H127" s="1437" t="s">
        <v>792</v>
      </c>
      <c r="I127" s="1437" t="s">
        <v>792</v>
      </c>
      <c r="J127" s="1437" t="s">
        <v>792</v>
      </c>
      <c r="K127" s="1449" t="s">
        <v>792</v>
      </c>
      <c r="L127" s="1450">
        <v>7</v>
      </c>
      <c r="M127" s="1450" t="s">
        <v>792</v>
      </c>
      <c r="N127" s="198"/>
      <c r="O127" s="427"/>
      <c r="P127" s="1436"/>
    </row>
    <row r="128" spans="1:16" s="429" customFormat="1" ht="12.75" customHeight="1">
      <c r="A128" s="198" t="s">
        <v>216</v>
      </c>
      <c r="B128" s="1447">
        <v>112</v>
      </c>
      <c r="C128" s="1448">
        <v>112</v>
      </c>
      <c r="D128" s="1435" t="s">
        <v>745</v>
      </c>
      <c r="E128" s="1437" t="s">
        <v>792</v>
      </c>
      <c r="F128" s="1437" t="s">
        <v>792</v>
      </c>
      <c r="G128" s="1437" t="s">
        <v>792</v>
      </c>
      <c r="H128" s="1437" t="s">
        <v>792</v>
      </c>
      <c r="I128" s="1437" t="s">
        <v>792</v>
      </c>
      <c r="J128" s="1437" t="s">
        <v>792</v>
      </c>
      <c r="K128" s="1449" t="s">
        <v>792</v>
      </c>
      <c r="L128" s="1450">
        <v>7</v>
      </c>
      <c r="M128" s="1450" t="s">
        <v>792</v>
      </c>
      <c r="N128" s="198"/>
      <c r="O128" s="427"/>
      <c r="P128" s="1436"/>
    </row>
    <row r="129" spans="1:29" s="429" customFormat="1" ht="12.75" customHeight="1">
      <c r="A129" s="198" t="s">
        <v>374</v>
      </c>
      <c r="B129" s="1447">
        <v>105</v>
      </c>
      <c r="C129" s="1452">
        <v>112</v>
      </c>
      <c r="D129" s="1435" t="s">
        <v>600</v>
      </c>
      <c r="E129" s="1437" t="s">
        <v>792</v>
      </c>
      <c r="F129" s="1437" t="s">
        <v>792</v>
      </c>
      <c r="G129" s="1437" t="s">
        <v>792</v>
      </c>
      <c r="H129" s="1437" t="s">
        <v>792</v>
      </c>
      <c r="I129" s="1437" t="s">
        <v>792</v>
      </c>
      <c r="J129" s="1437" t="s">
        <v>792</v>
      </c>
      <c r="K129" s="1449" t="s">
        <v>792</v>
      </c>
      <c r="L129" s="1450">
        <v>7</v>
      </c>
      <c r="M129" s="1450" t="s">
        <v>792</v>
      </c>
      <c r="N129" s="198"/>
      <c r="O129" s="427"/>
      <c r="P129" s="1436"/>
    </row>
    <row r="130" spans="1:29" s="429" customFormat="1" ht="12.75" customHeight="1">
      <c r="A130" s="320" t="s">
        <v>256</v>
      </c>
      <c r="B130" s="1447">
        <v>112</v>
      </c>
      <c r="C130" s="1448">
        <v>112</v>
      </c>
      <c r="D130" s="1435" t="s">
        <v>805</v>
      </c>
      <c r="E130" s="1437" t="s">
        <v>792</v>
      </c>
      <c r="F130" s="1437" t="s">
        <v>792</v>
      </c>
      <c r="G130" s="1437" t="s">
        <v>792</v>
      </c>
      <c r="H130" s="1437" t="s">
        <v>792</v>
      </c>
      <c r="I130" s="1437" t="s">
        <v>792</v>
      </c>
      <c r="J130" s="1437" t="s">
        <v>792</v>
      </c>
      <c r="K130" s="1449" t="s">
        <v>792</v>
      </c>
      <c r="L130" s="1450">
        <v>7</v>
      </c>
      <c r="M130" s="1450" t="s">
        <v>792</v>
      </c>
      <c r="N130" s="320"/>
      <c r="O130" s="427"/>
      <c r="P130" s="1436"/>
    </row>
    <row r="131" spans="1:29" s="429" customFormat="1" ht="12.75" customHeight="1">
      <c r="A131" s="198" t="s">
        <v>425</v>
      </c>
      <c r="B131" s="1447">
        <v>112</v>
      </c>
      <c r="C131" s="1448">
        <v>112</v>
      </c>
      <c r="D131" s="1435" t="s">
        <v>640</v>
      </c>
      <c r="E131" s="1437" t="s">
        <v>792</v>
      </c>
      <c r="F131" s="1437" t="s">
        <v>792</v>
      </c>
      <c r="G131" s="1437" t="s">
        <v>792</v>
      </c>
      <c r="H131" s="1437" t="s">
        <v>792</v>
      </c>
      <c r="I131" s="1437" t="s">
        <v>792</v>
      </c>
      <c r="J131" s="1437" t="s">
        <v>792</v>
      </c>
      <c r="K131" s="1449" t="s">
        <v>792</v>
      </c>
      <c r="L131" s="1450">
        <v>7</v>
      </c>
      <c r="M131" s="1450" t="s">
        <v>792</v>
      </c>
      <c r="N131" s="198"/>
      <c r="O131" s="427"/>
      <c r="P131" s="1436"/>
      <c r="Q131" s="1185"/>
      <c r="R131" s="1185"/>
      <c r="S131" s="1185"/>
      <c r="T131" s="1185"/>
      <c r="U131" s="1185"/>
      <c r="V131" s="1185"/>
      <c r="W131" s="1185"/>
      <c r="X131" s="1185"/>
      <c r="Y131" s="1185"/>
      <c r="Z131" s="424"/>
      <c r="AA131" s="424"/>
      <c r="AB131" s="424"/>
      <c r="AC131" s="424"/>
    </row>
    <row r="132" spans="1:29" s="429" customFormat="1" ht="12.75" customHeight="1">
      <c r="A132" s="198" t="s">
        <v>38</v>
      </c>
      <c r="B132" s="1447">
        <v>113</v>
      </c>
      <c r="C132" s="1448" t="s">
        <v>1662</v>
      </c>
      <c r="D132" s="1435" t="s">
        <v>666</v>
      </c>
      <c r="E132" s="1437" t="s">
        <v>792</v>
      </c>
      <c r="F132" s="1437" t="s">
        <v>792</v>
      </c>
      <c r="G132" s="1437" t="s">
        <v>792</v>
      </c>
      <c r="H132" s="1437" t="s">
        <v>792</v>
      </c>
      <c r="I132" s="1437" t="s">
        <v>792</v>
      </c>
      <c r="J132" s="1449" t="s">
        <v>792</v>
      </c>
      <c r="K132" s="1449" t="s">
        <v>792</v>
      </c>
      <c r="L132" s="1450">
        <v>7</v>
      </c>
      <c r="M132" s="1450" t="s">
        <v>792</v>
      </c>
      <c r="N132" s="198"/>
      <c r="O132" s="427"/>
      <c r="P132" s="1436"/>
    </row>
    <row r="133" spans="1:29" s="429" customFormat="1" ht="12.75" customHeight="1">
      <c r="A133" s="198" t="s">
        <v>359</v>
      </c>
      <c r="B133" s="1447">
        <v>113</v>
      </c>
      <c r="C133" s="1448" t="s">
        <v>1662</v>
      </c>
      <c r="D133" s="1435" t="s">
        <v>590</v>
      </c>
      <c r="E133" s="1437" t="s">
        <v>792</v>
      </c>
      <c r="F133" s="1437" t="s">
        <v>792</v>
      </c>
      <c r="G133" s="1437" t="s">
        <v>792</v>
      </c>
      <c r="H133" s="1437" t="s">
        <v>792</v>
      </c>
      <c r="I133" s="1437" t="s">
        <v>792</v>
      </c>
      <c r="J133" s="1449" t="s">
        <v>792</v>
      </c>
      <c r="K133" s="1449" t="s">
        <v>792</v>
      </c>
      <c r="L133" s="1450">
        <v>7</v>
      </c>
      <c r="M133" s="1450" t="s">
        <v>792</v>
      </c>
      <c r="N133" s="198"/>
      <c r="O133" s="427"/>
      <c r="P133" s="1436"/>
    </row>
    <row r="134" spans="1:29" s="429" customFormat="1" ht="12.75" customHeight="1">
      <c r="A134" s="198" t="s">
        <v>152</v>
      </c>
      <c r="B134" s="1447">
        <v>113</v>
      </c>
      <c r="C134" s="1448" t="s">
        <v>1662</v>
      </c>
      <c r="D134" s="1435" t="s">
        <v>659</v>
      </c>
      <c r="E134" s="1437" t="s">
        <v>792</v>
      </c>
      <c r="F134" s="1437" t="s">
        <v>792</v>
      </c>
      <c r="G134" s="1437" t="s">
        <v>792</v>
      </c>
      <c r="H134" s="1437" t="s">
        <v>792</v>
      </c>
      <c r="I134" s="1437" t="s">
        <v>792</v>
      </c>
      <c r="J134" s="1449" t="s">
        <v>792</v>
      </c>
      <c r="K134" s="1449" t="s">
        <v>792</v>
      </c>
      <c r="L134" s="1450">
        <v>7</v>
      </c>
      <c r="M134" s="1450" t="s">
        <v>792</v>
      </c>
      <c r="N134" s="198"/>
      <c r="O134" s="427"/>
      <c r="P134" s="1436"/>
    </row>
    <row r="135" spans="1:29" s="429" customFormat="1" ht="12.75" customHeight="1">
      <c r="A135" s="198" t="s">
        <v>30</v>
      </c>
      <c r="B135" s="1447">
        <v>113</v>
      </c>
      <c r="C135" s="1448" t="s">
        <v>1662</v>
      </c>
      <c r="D135" s="1435" t="s">
        <v>657</v>
      </c>
      <c r="E135" s="1437" t="s">
        <v>792</v>
      </c>
      <c r="F135" s="1437" t="s">
        <v>792</v>
      </c>
      <c r="G135" s="1437" t="s">
        <v>792</v>
      </c>
      <c r="H135" s="1437" t="s">
        <v>792</v>
      </c>
      <c r="I135" s="1437" t="s">
        <v>792</v>
      </c>
      <c r="J135" s="1449" t="s">
        <v>792</v>
      </c>
      <c r="K135" s="1449" t="s">
        <v>792</v>
      </c>
      <c r="L135" s="1450">
        <v>7</v>
      </c>
      <c r="M135" s="1450" t="s">
        <v>792</v>
      </c>
      <c r="N135" s="198"/>
      <c r="O135" s="427"/>
      <c r="P135" s="1436"/>
    </row>
    <row r="136" spans="1:29" s="429" customFormat="1" ht="12.75" customHeight="1">
      <c r="A136" s="198" t="s">
        <v>9</v>
      </c>
      <c r="B136" s="1447">
        <v>113</v>
      </c>
      <c r="C136" s="1448" t="s">
        <v>1662</v>
      </c>
      <c r="D136" s="1435" t="s">
        <v>524</v>
      </c>
      <c r="E136" s="1437" t="s">
        <v>792</v>
      </c>
      <c r="F136" s="1437" t="s">
        <v>792</v>
      </c>
      <c r="G136" s="1437" t="s">
        <v>792</v>
      </c>
      <c r="H136" s="1437" t="s">
        <v>792</v>
      </c>
      <c r="I136" s="1437" t="s">
        <v>792</v>
      </c>
      <c r="J136" s="1449" t="s">
        <v>792</v>
      </c>
      <c r="K136" s="1449" t="s">
        <v>792</v>
      </c>
      <c r="L136" s="1450">
        <v>7</v>
      </c>
      <c r="M136" s="1450" t="s">
        <v>792</v>
      </c>
      <c r="N136" s="198"/>
      <c r="O136" s="427"/>
      <c r="P136" s="1436"/>
    </row>
    <row r="137" spans="1:29" s="429" customFormat="1" ht="12.75" customHeight="1">
      <c r="A137" s="320" t="s">
        <v>264</v>
      </c>
      <c r="B137" s="1447">
        <v>113</v>
      </c>
      <c r="C137" s="1448" t="s">
        <v>1662</v>
      </c>
      <c r="D137" s="1435" t="s">
        <v>809</v>
      </c>
      <c r="E137" s="1437" t="s">
        <v>792</v>
      </c>
      <c r="F137" s="1437" t="s">
        <v>792</v>
      </c>
      <c r="G137" s="1437" t="s">
        <v>792</v>
      </c>
      <c r="H137" s="1437" t="s">
        <v>792</v>
      </c>
      <c r="I137" s="1437" t="s">
        <v>792</v>
      </c>
      <c r="J137" s="1449" t="s">
        <v>792</v>
      </c>
      <c r="K137" s="1449" t="s">
        <v>792</v>
      </c>
      <c r="L137" s="1450">
        <v>7</v>
      </c>
      <c r="M137" s="1450" t="s">
        <v>792</v>
      </c>
      <c r="N137" s="320"/>
      <c r="O137" s="427"/>
      <c r="P137" s="1436"/>
    </row>
    <row r="138" spans="1:29" s="429" customFormat="1" ht="12.75" customHeight="1">
      <c r="A138" s="198" t="s">
        <v>1145</v>
      </c>
      <c r="B138" s="1447">
        <v>113</v>
      </c>
      <c r="C138" s="1448" t="s">
        <v>1662</v>
      </c>
      <c r="D138" s="1435" t="s">
        <v>538</v>
      </c>
      <c r="E138" s="1437" t="s">
        <v>792</v>
      </c>
      <c r="F138" s="1437" t="s">
        <v>792</v>
      </c>
      <c r="G138" s="1437" t="s">
        <v>792</v>
      </c>
      <c r="H138" s="1437" t="s">
        <v>792</v>
      </c>
      <c r="I138" s="1437" t="s">
        <v>792</v>
      </c>
      <c r="J138" s="1449" t="s">
        <v>792</v>
      </c>
      <c r="K138" s="1449" t="s">
        <v>792</v>
      </c>
      <c r="L138" s="1450">
        <v>7</v>
      </c>
      <c r="M138" s="1450" t="s">
        <v>792</v>
      </c>
      <c r="N138" s="198"/>
      <c r="O138" s="425"/>
      <c r="P138" s="1436"/>
    </row>
    <row r="139" spans="1:29" s="429" customFormat="1" ht="12.75" customHeight="1">
      <c r="A139" s="198" t="s">
        <v>206</v>
      </c>
      <c r="B139" s="1447">
        <v>113</v>
      </c>
      <c r="C139" s="1454" t="s">
        <v>1662</v>
      </c>
      <c r="D139" s="1435" t="s">
        <v>782</v>
      </c>
      <c r="E139" s="1437" t="s">
        <v>792</v>
      </c>
      <c r="F139" s="1437" t="s">
        <v>792</v>
      </c>
      <c r="G139" s="1437" t="s">
        <v>792</v>
      </c>
      <c r="H139" s="1437" t="s">
        <v>792</v>
      </c>
      <c r="I139" s="1437" t="s">
        <v>792</v>
      </c>
      <c r="J139" s="1449" t="s">
        <v>792</v>
      </c>
      <c r="K139" s="1449" t="s">
        <v>792</v>
      </c>
      <c r="L139" s="1450">
        <v>7</v>
      </c>
      <c r="M139" s="1450" t="s">
        <v>792</v>
      </c>
      <c r="N139" s="198"/>
      <c r="O139" s="427"/>
      <c r="P139" s="1436"/>
    </row>
    <row r="140" spans="1:29" s="429" customFormat="1" ht="12.75" customHeight="1">
      <c r="A140" s="198" t="s">
        <v>58</v>
      </c>
      <c r="B140" s="1447">
        <v>113</v>
      </c>
      <c r="C140" s="1448" t="s">
        <v>1662</v>
      </c>
      <c r="D140" s="1435" t="s">
        <v>511</v>
      </c>
      <c r="E140" s="1437" t="s">
        <v>792</v>
      </c>
      <c r="F140" s="1437" t="s">
        <v>792</v>
      </c>
      <c r="G140" s="1437" t="s">
        <v>792</v>
      </c>
      <c r="H140" s="1437" t="s">
        <v>792</v>
      </c>
      <c r="I140" s="1437" t="s">
        <v>792</v>
      </c>
      <c r="J140" s="1449" t="s">
        <v>792</v>
      </c>
      <c r="K140" s="1449" t="s">
        <v>792</v>
      </c>
      <c r="L140" s="1450">
        <v>7</v>
      </c>
      <c r="M140" s="1450" t="s">
        <v>792</v>
      </c>
      <c r="N140" s="198"/>
      <c r="O140" s="427"/>
      <c r="P140" s="1436"/>
    </row>
    <row r="141" spans="1:29" s="429" customFormat="1" ht="12.75" customHeight="1">
      <c r="A141" s="198" t="s">
        <v>80</v>
      </c>
      <c r="B141" s="1447">
        <v>113</v>
      </c>
      <c r="C141" s="1448" t="s">
        <v>1662</v>
      </c>
      <c r="D141" s="1435" t="s">
        <v>701</v>
      </c>
      <c r="E141" s="1437" t="s">
        <v>792</v>
      </c>
      <c r="F141" s="1437" t="s">
        <v>792</v>
      </c>
      <c r="G141" s="1437" t="s">
        <v>792</v>
      </c>
      <c r="H141" s="1437" t="s">
        <v>792</v>
      </c>
      <c r="I141" s="1437" t="s">
        <v>792</v>
      </c>
      <c r="J141" s="1449" t="s">
        <v>792</v>
      </c>
      <c r="K141" s="1449" t="s">
        <v>792</v>
      </c>
      <c r="L141" s="1450">
        <v>7</v>
      </c>
      <c r="M141" s="1450" t="s">
        <v>792</v>
      </c>
      <c r="N141" s="198"/>
      <c r="O141" s="427"/>
      <c r="P141" s="1436"/>
    </row>
    <row r="142" spans="1:29" s="429" customFormat="1" ht="12.75" customHeight="1">
      <c r="A142" s="198" t="s">
        <v>239</v>
      </c>
      <c r="B142" s="1447">
        <v>113</v>
      </c>
      <c r="C142" s="1448" t="s">
        <v>1663</v>
      </c>
      <c r="D142" s="1435" t="s">
        <v>553</v>
      </c>
      <c r="E142" s="1437" t="s">
        <v>792</v>
      </c>
      <c r="F142" s="1437" t="s">
        <v>792</v>
      </c>
      <c r="G142" s="1437" t="s">
        <v>792</v>
      </c>
      <c r="H142" s="1437" t="s">
        <v>792</v>
      </c>
      <c r="I142" s="1437" t="s">
        <v>792</v>
      </c>
      <c r="J142" s="1449" t="s">
        <v>792</v>
      </c>
      <c r="K142" s="1449" t="s">
        <v>792</v>
      </c>
      <c r="L142" s="1450">
        <v>7</v>
      </c>
      <c r="M142" s="1450" t="s">
        <v>792</v>
      </c>
      <c r="N142" s="198"/>
      <c r="O142" s="427"/>
      <c r="P142" s="1436"/>
    </row>
    <row r="143" spans="1:29" s="429" customFormat="1" ht="12.75" customHeight="1">
      <c r="A143" s="320" t="s">
        <v>252</v>
      </c>
      <c r="B143" s="1447">
        <v>113</v>
      </c>
      <c r="C143" s="1448" t="s">
        <v>1662</v>
      </c>
      <c r="D143" s="1435" t="s">
        <v>803</v>
      </c>
      <c r="E143" s="1437" t="s">
        <v>792</v>
      </c>
      <c r="F143" s="1437" t="s">
        <v>792</v>
      </c>
      <c r="G143" s="1437" t="s">
        <v>792</v>
      </c>
      <c r="H143" s="1437" t="s">
        <v>792</v>
      </c>
      <c r="I143" s="1437" t="s">
        <v>792</v>
      </c>
      <c r="J143" s="1449" t="s">
        <v>792</v>
      </c>
      <c r="K143" s="1449" t="s">
        <v>792</v>
      </c>
      <c r="L143" s="1450">
        <v>7</v>
      </c>
      <c r="M143" s="1450" t="s">
        <v>792</v>
      </c>
      <c r="N143" s="320"/>
      <c r="O143" s="427"/>
      <c r="P143" s="1436"/>
    </row>
    <row r="144" spans="1:29" s="429" customFormat="1" ht="12.75" customHeight="1">
      <c r="A144" s="198" t="s">
        <v>237</v>
      </c>
      <c r="B144" s="1447">
        <v>113</v>
      </c>
      <c r="C144" s="1448" t="s">
        <v>1663</v>
      </c>
      <c r="D144" s="1435" t="s">
        <v>552</v>
      </c>
      <c r="E144" s="1437" t="s">
        <v>792</v>
      </c>
      <c r="F144" s="1437" t="s">
        <v>792</v>
      </c>
      <c r="G144" s="1437" t="s">
        <v>792</v>
      </c>
      <c r="H144" s="1437" t="s">
        <v>792</v>
      </c>
      <c r="I144" s="1437" t="s">
        <v>792</v>
      </c>
      <c r="J144" s="1449" t="s">
        <v>792</v>
      </c>
      <c r="K144" s="1449" t="s">
        <v>792</v>
      </c>
      <c r="L144" s="1450">
        <v>7</v>
      </c>
      <c r="M144" s="1450" t="s">
        <v>792</v>
      </c>
      <c r="N144" s="198"/>
      <c r="O144" s="427"/>
      <c r="P144" s="1436"/>
    </row>
    <row r="145" spans="1:16" s="429" customFormat="1" ht="12.75" customHeight="1">
      <c r="A145" s="198" t="s">
        <v>478</v>
      </c>
      <c r="B145" s="1447">
        <v>101</v>
      </c>
      <c r="C145" s="1448">
        <v>101</v>
      </c>
      <c r="D145" s="1435" t="s">
        <v>763</v>
      </c>
      <c r="E145" s="1437" t="s">
        <v>792</v>
      </c>
      <c r="F145" s="1437" t="s">
        <v>792</v>
      </c>
      <c r="G145" s="1437" t="s">
        <v>792</v>
      </c>
      <c r="H145" s="1437" t="s">
        <v>792</v>
      </c>
      <c r="I145" s="1437" t="s">
        <v>792</v>
      </c>
      <c r="J145" s="1449" t="s">
        <v>792</v>
      </c>
      <c r="K145" s="1449" t="s">
        <v>792</v>
      </c>
      <c r="L145" s="1450">
        <v>7</v>
      </c>
      <c r="M145" s="1450" t="s">
        <v>792</v>
      </c>
      <c r="N145" s="198"/>
      <c r="O145" s="427"/>
      <c r="P145" s="1436"/>
    </row>
    <row r="146" spans="1:16" s="429" customFormat="1" ht="12.75" customHeight="1">
      <c r="A146" s="198" t="s">
        <v>319</v>
      </c>
      <c r="B146" s="1447">
        <v>101</v>
      </c>
      <c r="C146" s="1448" t="s">
        <v>1663</v>
      </c>
      <c r="D146" s="1435" t="s">
        <v>736</v>
      </c>
      <c r="E146" s="1437" t="s">
        <v>792</v>
      </c>
      <c r="F146" s="1437" t="s">
        <v>792</v>
      </c>
      <c r="G146" s="1437" t="s">
        <v>792</v>
      </c>
      <c r="H146" s="1437" t="s">
        <v>792</v>
      </c>
      <c r="I146" s="1437" t="s">
        <v>792</v>
      </c>
      <c r="J146" s="1449" t="s">
        <v>792</v>
      </c>
      <c r="K146" s="1449" t="s">
        <v>792</v>
      </c>
      <c r="L146" s="1450">
        <v>7</v>
      </c>
      <c r="M146" s="1450" t="s">
        <v>792</v>
      </c>
      <c r="N146" s="198"/>
      <c r="O146" s="427"/>
      <c r="P146" s="1436"/>
    </row>
    <row r="147" spans="1:16" s="429" customFormat="1" ht="12.75" customHeight="1">
      <c r="A147" s="198" t="s">
        <v>11</v>
      </c>
      <c r="B147" s="1447">
        <v>101</v>
      </c>
      <c r="C147" s="1448">
        <v>101</v>
      </c>
      <c r="D147" s="1435" t="s">
        <v>525</v>
      </c>
      <c r="E147" s="1437" t="s">
        <v>792</v>
      </c>
      <c r="F147" s="1437" t="s">
        <v>792</v>
      </c>
      <c r="G147" s="1437" t="s">
        <v>792</v>
      </c>
      <c r="H147" s="1437" t="s">
        <v>792</v>
      </c>
      <c r="I147" s="1437" t="s">
        <v>792</v>
      </c>
      <c r="J147" s="1449" t="s">
        <v>792</v>
      </c>
      <c r="K147" s="1449" t="s">
        <v>792</v>
      </c>
      <c r="L147" s="1450">
        <v>7</v>
      </c>
      <c r="M147" s="1450" t="s">
        <v>792</v>
      </c>
      <c r="N147" s="198"/>
      <c r="O147" s="427"/>
      <c r="P147" s="1436"/>
    </row>
    <row r="148" spans="1:16" s="429" customFormat="1" ht="12.75" customHeight="1">
      <c r="A148" s="198" t="s">
        <v>90</v>
      </c>
      <c r="B148" s="1447">
        <v>101</v>
      </c>
      <c r="C148" s="1448">
        <v>101</v>
      </c>
      <c r="D148" s="1435" t="s">
        <v>570</v>
      </c>
      <c r="E148" s="1437" t="s">
        <v>792</v>
      </c>
      <c r="F148" s="1437" t="s">
        <v>792</v>
      </c>
      <c r="G148" s="1437" t="s">
        <v>792</v>
      </c>
      <c r="H148" s="1437" t="s">
        <v>792</v>
      </c>
      <c r="I148" s="1437" t="s">
        <v>792</v>
      </c>
      <c r="J148" s="1449" t="s">
        <v>792</v>
      </c>
      <c r="K148" s="1449" t="s">
        <v>792</v>
      </c>
      <c r="L148" s="1450">
        <v>7</v>
      </c>
      <c r="M148" s="1450" t="s">
        <v>792</v>
      </c>
      <c r="N148" s="198"/>
      <c r="O148" s="427"/>
      <c r="P148" s="1436"/>
    </row>
    <row r="149" spans="1:16" s="429" customFormat="1" ht="12.75" customHeight="1">
      <c r="A149" s="198" t="s">
        <v>50</v>
      </c>
      <c r="B149" s="1447">
        <v>101</v>
      </c>
      <c r="C149" s="1448">
        <v>101</v>
      </c>
      <c r="D149" s="1435" t="s">
        <v>507</v>
      </c>
      <c r="E149" s="1437" t="s">
        <v>792</v>
      </c>
      <c r="F149" s="1437" t="s">
        <v>792</v>
      </c>
      <c r="G149" s="1437" t="s">
        <v>792</v>
      </c>
      <c r="H149" s="1437" t="s">
        <v>792</v>
      </c>
      <c r="I149" s="1437" t="s">
        <v>792</v>
      </c>
      <c r="J149" s="1449" t="s">
        <v>792</v>
      </c>
      <c r="K149" s="1449" t="s">
        <v>792</v>
      </c>
      <c r="L149" s="1450">
        <v>7</v>
      </c>
      <c r="M149" s="1450" t="s">
        <v>792</v>
      </c>
      <c r="N149" s="198"/>
      <c r="O149" s="427"/>
      <c r="P149" s="1436"/>
    </row>
    <row r="150" spans="1:16" s="429" customFormat="1" ht="12.75" customHeight="1">
      <c r="A150" s="320" t="s">
        <v>258</v>
      </c>
      <c r="B150" s="1447">
        <v>101</v>
      </c>
      <c r="C150" s="1448">
        <v>101</v>
      </c>
      <c r="D150" s="1435" t="s">
        <v>806</v>
      </c>
      <c r="E150" s="1437" t="s">
        <v>792</v>
      </c>
      <c r="F150" s="1437" t="s">
        <v>792</v>
      </c>
      <c r="G150" s="1437" t="s">
        <v>792</v>
      </c>
      <c r="H150" s="1437" t="s">
        <v>792</v>
      </c>
      <c r="I150" s="1437" t="s">
        <v>792</v>
      </c>
      <c r="J150" s="1449" t="s">
        <v>792</v>
      </c>
      <c r="K150" s="1449" t="s">
        <v>792</v>
      </c>
      <c r="L150" s="1450">
        <v>7</v>
      </c>
      <c r="M150" s="1450" t="s">
        <v>792</v>
      </c>
      <c r="N150" s="320"/>
      <c r="O150" s="427"/>
      <c r="P150" s="1436"/>
    </row>
    <row r="151" spans="1:16" s="429" customFormat="1" ht="12.75" customHeight="1">
      <c r="A151" s="198" t="s">
        <v>386</v>
      </c>
      <c r="B151" s="1447">
        <v>101</v>
      </c>
      <c r="C151" s="1448">
        <v>101</v>
      </c>
      <c r="D151" s="1435" t="s">
        <v>609</v>
      </c>
      <c r="E151" s="1437" t="s">
        <v>792</v>
      </c>
      <c r="F151" s="1437" t="s">
        <v>792</v>
      </c>
      <c r="G151" s="1437" t="s">
        <v>792</v>
      </c>
      <c r="H151" s="1437" t="s">
        <v>792</v>
      </c>
      <c r="I151" s="1437" t="s">
        <v>792</v>
      </c>
      <c r="J151" s="1449" t="s">
        <v>792</v>
      </c>
      <c r="K151" s="1449" t="s">
        <v>792</v>
      </c>
      <c r="L151" s="1450">
        <v>7</v>
      </c>
      <c r="M151" s="1450" t="s">
        <v>792</v>
      </c>
      <c r="N151" s="198"/>
      <c r="O151" s="427"/>
      <c r="P151" s="1436"/>
    </row>
    <row r="152" spans="1:16" s="429" customFormat="1" ht="12.75" customHeight="1">
      <c r="A152" s="198" t="s">
        <v>171</v>
      </c>
      <c r="B152" s="1447">
        <v>101</v>
      </c>
      <c r="C152" s="1448" t="s">
        <v>1663</v>
      </c>
      <c r="D152" s="1464" t="s">
        <v>575</v>
      </c>
      <c r="E152" s="1437" t="s">
        <v>792</v>
      </c>
      <c r="F152" s="1437" t="s">
        <v>792</v>
      </c>
      <c r="G152" s="1437" t="s">
        <v>792</v>
      </c>
      <c r="H152" s="1437" t="s">
        <v>792</v>
      </c>
      <c r="I152" s="1437" t="s">
        <v>792</v>
      </c>
      <c r="J152" s="1449" t="s">
        <v>792</v>
      </c>
      <c r="K152" s="1449" t="s">
        <v>792</v>
      </c>
      <c r="L152" s="1450">
        <v>7</v>
      </c>
      <c r="M152" s="1450" t="s">
        <v>792</v>
      </c>
      <c r="N152" s="198"/>
      <c r="O152" s="427"/>
      <c r="P152" s="1436"/>
    </row>
    <row r="153" spans="1:16" s="429" customFormat="1" ht="12.75" customHeight="1">
      <c r="A153" s="198" t="s">
        <v>228</v>
      </c>
      <c r="B153" s="1447">
        <v>113</v>
      </c>
      <c r="C153" s="1448" t="s">
        <v>1664</v>
      </c>
      <c r="D153" s="1435" t="s">
        <v>689</v>
      </c>
      <c r="E153" s="1437" t="s">
        <v>792</v>
      </c>
      <c r="F153" s="1437" t="s">
        <v>792</v>
      </c>
      <c r="G153" s="1437" t="s">
        <v>792</v>
      </c>
      <c r="H153" s="1437" t="s">
        <v>792</v>
      </c>
      <c r="I153" s="1437" t="s">
        <v>792</v>
      </c>
      <c r="J153" s="1449" t="s">
        <v>792</v>
      </c>
      <c r="K153" s="1449" t="s">
        <v>792</v>
      </c>
      <c r="L153" s="1450">
        <v>7</v>
      </c>
      <c r="M153" s="1450" t="s">
        <v>792</v>
      </c>
      <c r="N153" s="198"/>
      <c r="O153" s="427"/>
      <c r="P153" s="1436"/>
    </row>
    <row r="154" spans="1:16" s="429" customFormat="1" ht="12.75" customHeight="1">
      <c r="A154" s="198" t="s">
        <v>378</v>
      </c>
      <c r="B154" s="1447">
        <v>113</v>
      </c>
      <c r="C154" s="1448" t="s">
        <v>1664</v>
      </c>
      <c r="D154" s="1435" t="s">
        <v>605</v>
      </c>
      <c r="E154" s="1437" t="s">
        <v>792</v>
      </c>
      <c r="F154" s="1437" t="s">
        <v>792</v>
      </c>
      <c r="G154" s="1437" t="s">
        <v>792</v>
      </c>
      <c r="H154" s="1437" t="s">
        <v>792</v>
      </c>
      <c r="I154" s="1437" t="s">
        <v>792</v>
      </c>
      <c r="J154" s="1449" t="s">
        <v>792</v>
      </c>
      <c r="K154" s="1449" t="s">
        <v>792</v>
      </c>
      <c r="L154" s="1450">
        <v>7</v>
      </c>
      <c r="M154" s="1450" t="s">
        <v>792</v>
      </c>
      <c r="N154" s="198"/>
      <c r="O154" s="427"/>
      <c r="P154" s="1436"/>
    </row>
    <row r="155" spans="1:16" s="429" customFormat="1" ht="12.75" customHeight="1">
      <c r="A155" s="198" t="s">
        <v>498</v>
      </c>
      <c r="B155" s="1447">
        <v>113</v>
      </c>
      <c r="C155" s="1448" t="s">
        <v>1664</v>
      </c>
      <c r="D155" s="1435" t="s">
        <v>756</v>
      </c>
      <c r="E155" s="1437" t="s">
        <v>792</v>
      </c>
      <c r="F155" s="1437" t="s">
        <v>792</v>
      </c>
      <c r="G155" s="1437" t="s">
        <v>792</v>
      </c>
      <c r="H155" s="1437" t="s">
        <v>792</v>
      </c>
      <c r="I155" s="1437" t="s">
        <v>792</v>
      </c>
      <c r="J155" s="1449" t="s">
        <v>792</v>
      </c>
      <c r="K155" s="1449" t="s">
        <v>792</v>
      </c>
      <c r="L155" s="1450">
        <v>7</v>
      </c>
      <c r="M155" s="1450" t="s">
        <v>792</v>
      </c>
      <c r="N155" s="198"/>
      <c r="O155" s="427"/>
      <c r="P155" s="1436"/>
    </row>
    <row r="156" spans="1:16" s="429" customFormat="1" ht="12.75" customHeight="1">
      <c r="A156" s="198" t="s">
        <v>435</v>
      </c>
      <c r="B156" s="1447">
        <v>113</v>
      </c>
      <c r="C156" s="1448" t="s">
        <v>1662</v>
      </c>
      <c r="D156" s="1435" t="s">
        <v>1120</v>
      </c>
      <c r="E156" s="1437" t="s">
        <v>792</v>
      </c>
      <c r="F156" s="1437" t="s">
        <v>792</v>
      </c>
      <c r="G156" s="1437" t="s">
        <v>792</v>
      </c>
      <c r="H156" s="1437" t="s">
        <v>792</v>
      </c>
      <c r="I156" s="1437" t="s">
        <v>792</v>
      </c>
      <c r="J156" s="1449" t="s">
        <v>792</v>
      </c>
      <c r="K156" s="1449" t="s">
        <v>792</v>
      </c>
      <c r="L156" s="1450">
        <v>7</v>
      </c>
      <c r="M156" s="1450" t="s">
        <v>792</v>
      </c>
      <c r="N156" s="198"/>
      <c r="O156" s="427"/>
      <c r="P156" s="1436"/>
    </row>
    <row r="157" spans="1:16" s="429" customFormat="1" ht="12.75" customHeight="1">
      <c r="A157" s="198" t="s">
        <v>84</v>
      </c>
      <c r="B157" s="1447">
        <v>113</v>
      </c>
      <c r="C157" s="1448" t="s">
        <v>1663</v>
      </c>
      <c r="D157" s="1435" t="s">
        <v>703</v>
      </c>
      <c r="E157" s="1437" t="s">
        <v>792</v>
      </c>
      <c r="F157" s="1437" t="s">
        <v>792</v>
      </c>
      <c r="G157" s="1437" t="s">
        <v>792</v>
      </c>
      <c r="H157" s="1437" t="s">
        <v>792</v>
      </c>
      <c r="I157" s="1437" t="s">
        <v>792</v>
      </c>
      <c r="J157" s="1449" t="s">
        <v>792</v>
      </c>
      <c r="K157" s="1449" t="s">
        <v>792</v>
      </c>
      <c r="L157" s="1450">
        <v>7</v>
      </c>
      <c r="M157" s="1450" t="s">
        <v>792</v>
      </c>
      <c r="N157" s="198"/>
      <c r="O157" s="427"/>
      <c r="P157" s="1436"/>
    </row>
    <row r="158" spans="1:16" s="429" customFormat="1" ht="12.75" customHeight="1">
      <c r="A158" s="198" t="s">
        <v>6</v>
      </c>
      <c r="B158" s="1447">
        <v>114</v>
      </c>
      <c r="C158" s="1448" t="s">
        <v>1663</v>
      </c>
      <c r="D158" s="1435" t="s">
        <v>675</v>
      </c>
      <c r="E158" s="1437" t="s">
        <v>792</v>
      </c>
      <c r="F158" s="1437" t="s">
        <v>792</v>
      </c>
      <c r="G158" s="1437" t="s">
        <v>792</v>
      </c>
      <c r="H158" s="1437" t="s">
        <v>792</v>
      </c>
      <c r="I158" s="1437" t="s">
        <v>792</v>
      </c>
      <c r="J158" s="1449" t="s">
        <v>792</v>
      </c>
      <c r="K158" s="1449" t="s">
        <v>792</v>
      </c>
      <c r="L158" s="1450">
        <v>7</v>
      </c>
      <c r="M158" s="1450" t="s">
        <v>792</v>
      </c>
      <c r="N158" s="198"/>
      <c r="O158" s="427"/>
      <c r="P158" s="1436"/>
    </row>
    <row r="159" spans="1:16" s="429" customFormat="1" ht="12.75" customHeight="1">
      <c r="A159" s="320" t="s">
        <v>288</v>
      </c>
      <c r="B159" s="1447">
        <v>113</v>
      </c>
      <c r="C159" s="1448"/>
      <c r="D159" s="1435" t="s">
        <v>613</v>
      </c>
      <c r="E159" s="1437" t="s">
        <v>792</v>
      </c>
      <c r="F159" s="1437" t="s">
        <v>792</v>
      </c>
      <c r="G159" s="1437" t="s">
        <v>792</v>
      </c>
      <c r="H159" s="1437" t="s">
        <v>792</v>
      </c>
      <c r="I159" s="1437" t="s">
        <v>792</v>
      </c>
      <c r="J159" s="1449" t="s">
        <v>792</v>
      </c>
      <c r="K159" s="1449" t="s">
        <v>792</v>
      </c>
      <c r="L159" s="1450">
        <v>7</v>
      </c>
      <c r="M159" s="1450" t="s">
        <v>792</v>
      </c>
      <c r="N159" s="320"/>
      <c r="O159" s="427"/>
      <c r="P159" s="1436"/>
    </row>
    <row r="160" spans="1:16" s="429" customFormat="1" ht="12.75" customHeight="1">
      <c r="A160" s="198" t="s">
        <v>41</v>
      </c>
      <c r="B160" s="1447">
        <v>171</v>
      </c>
      <c r="C160" s="1448"/>
      <c r="D160" s="1435" t="s">
        <v>668</v>
      </c>
      <c r="E160" s="1437" t="s">
        <v>792</v>
      </c>
      <c r="F160" s="1437" t="s">
        <v>792</v>
      </c>
      <c r="G160" s="1437" t="s">
        <v>792</v>
      </c>
      <c r="H160" s="1437" t="s">
        <v>792</v>
      </c>
      <c r="I160" s="1437" t="s">
        <v>792</v>
      </c>
      <c r="J160" s="1449" t="s">
        <v>792</v>
      </c>
      <c r="K160" s="1449" t="s">
        <v>792</v>
      </c>
      <c r="L160" s="1450">
        <v>7</v>
      </c>
      <c r="M160" s="1450" t="s">
        <v>792</v>
      </c>
      <c r="N160" s="198"/>
      <c r="O160" s="428"/>
      <c r="P160" s="1436"/>
    </row>
    <row r="161" spans="1:29" s="429" customFormat="1" ht="12.75" customHeight="1">
      <c r="A161" s="198" t="s">
        <v>56</v>
      </c>
      <c r="B161" s="1447">
        <v>171</v>
      </c>
      <c r="C161" s="1448" t="s">
        <v>1663</v>
      </c>
      <c r="D161" s="1435" t="s">
        <v>510</v>
      </c>
      <c r="E161" s="1437" t="s">
        <v>792</v>
      </c>
      <c r="F161" s="1437" t="s">
        <v>792</v>
      </c>
      <c r="G161" s="1437" t="s">
        <v>792</v>
      </c>
      <c r="H161" s="1437" t="s">
        <v>792</v>
      </c>
      <c r="I161" s="1437" t="s">
        <v>792</v>
      </c>
      <c r="J161" s="1449" t="s">
        <v>792</v>
      </c>
      <c r="K161" s="1449" t="s">
        <v>792</v>
      </c>
      <c r="L161" s="1450">
        <v>7</v>
      </c>
      <c r="M161" s="1450" t="s">
        <v>792</v>
      </c>
      <c r="N161" s="198"/>
      <c r="O161" s="427"/>
      <c r="P161" s="1436"/>
    </row>
    <row r="162" spans="1:29" s="429" customFormat="1" ht="12.75" customHeight="1">
      <c r="A162" s="198" t="s">
        <v>52</v>
      </c>
      <c r="B162" s="1447">
        <v>171</v>
      </c>
      <c r="C162" s="1448" t="s">
        <v>1663</v>
      </c>
      <c r="D162" s="1435" t="s">
        <v>508</v>
      </c>
      <c r="E162" s="1437" t="s">
        <v>792</v>
      </c>
      <c r="F162" s="1437" t="s">
        <v>792</v>
      </c>
      <c r="G162" s="1437" t="s">
        <v>792</v>
      </c>
      <c r="H162" s="1437" t="s">
        <v>792</v>
      </c>
      <c r="I162" s="1437" t="s">
        <v>792</v>
      </c>
      <c r="J162" s="1449" t="s">
        <v>792</v>
      </c>
      <c r="K162" s="1449" t="s">
        <v>792</v>
      </c>
      <c r="L162" s="1450">
        <v>7</v>
      </c>
      <c r="M162" s="1450" t="s">
        <v>792</v>
      </c>
      <c r="N162" s="198"/>
      <c r="O162" s="427"/>
      <c r="P162" s="1436"/>
    </row>
    <row r="163" spans="1:29" s="429" customFormat="1" ht="12.75" customHeight="1">
      <c r="A163" s="198" t="s">
        <v>464</v>
      </c>
      <c r="B163" s="1447">
        <v>171</v>
      </c>
      <c r="C163" s="1448" t="s">
        <v>1663</v>
      </c>
      <c r="D163" s="1435" t="s">
        <v>720</v>
      </c>
      <c r="E163" s="1437" t="s">
        <v>792</v>
      </c>
      <c r="F163" s="1437" t="s">
        <v>792</v>
      </c>
      <c r="G163" s="1437" t="s">
        <v>792</v>
      </c>
      <c r="H163" s="1437" t="s">
        <v>792</v>
      </c>
      <c r="I163" s="1437" t="s">
        <v>792</v>
      </c>
      <c r="J163" s="1449" t="s">
        <v>792</v>
      </c>
      <c r="K163" s="1449" t="s">
        <v>792</v>
      </c>
      <c r="L163" s="1450">
        <v>7</v>
      </c>
      <c r="M163" s="1450" t="s">
        <v>792</v>
      </c>
      <c r="N163" s="198"/>
      <c r="O163" s="427"/>
      <c r="P163" s="1436"/>
    </row>
    <row r="164" spans="1:29" s="429" customFormat="1" ht="12.75" customHeight="1">
      <c r="A164" s="198" t="s">
        <v>76</v>
      </c>
      <c r="B164" s="1447">
        <v>171</v>
      </c>
      <c r="C164" s="1448" t="s">
        <v>1663</v>
      </c>
      <c r="D164" s="1435" t="s">
        <v>699</v>
      </c>
      <c r="E164" s="1437" t="s">
        <v>792</v>
      </c>
      <c r="F164" s="1437" t="s">
        <v>792</v>
      </c>
      <c r="G164" s="1437" t="s">
        <v>792</v>
      </c>
      <c r="H164" s="1437" t="s">
        <v>792</v>
      </c>
      <c r="I164" s="1437" t="s">
        <v>792</v>
      </c>
      <c r="J164" s="1449" t="s">
        <v>792</v>
      </c>
      <c r="K164" s="1449" t="s">
        <v>792</v>
      </c>
      <c r="L164" s="1450">
        <v>7</v>
      </c>
      <c r="M164" s="1450" t="s">
        <v>792</v>
      </c>
      <c r="N164" s="198"/>
      <c r="O164" s="427"/>
      <c r="P164" s="1436"/>
    </row>
    <row r="165" spans="1:29" s="429" customFormat="1" ht="12.75" customHeight="1">
      <c r="A165" s="198" t="s">
        <v>3</v>
      </c>
      <c r="B165" s="1447">
        <v>171</v>
      </c>
      <c r="C165" s="1448">
        <v>112</v>
      </c>
      <c r="D165" s="1435" t="s">
        <v>653</v>
      </c>
      <c r="E165" s="1437" t="s">
        <v>792</v>
      </c>
      <c r="F165" s="1437" t="s">
        <v>792</v>
      </c>
      <c r="G165" s="1437" t="s">
        <v>792</v>
      </c>
      <c r="H165" s="1437" t="s">
        <v>792</v>
      </c>
      <c r="I165" s="1437" t="s">
        <v>792</v>
      </c>
      <c r="J165" s="1437" t="s">
        <v>792</v>
      </c>
      <c r="K165" s="1449" t="s">
        <v>792</v>
      </c>
      <c r="L165" s="1450">
        <v>7</v>
      </c>
      <c r="M165" s="1450" t="s">
        <v>792</v>
      </c>
      <c r="N165" s="198"/>
      <c r="O165" s="427"/>
      <c r="P165" s="1436"/>
    </row>
    <row r="166" spans="1:29" s="429" customFormat="1" ht="12.75" customHeight="1">
      <c r="A166" s="198" t="s">
        <v>208</v>
      </c>
      <c r="B166" s="1447">
        <v>171</v>
      </c>
      <c r="C166" s="1448" t="s">
        <v>1663</v>
      </c>
      <c r="D166" s="1435" t="s">
        <v>783</v>
      </c>
      <c r="E166" s="1437" t="s">
        <v>792</v>
      </c>
      <c r="F166" s="1437" t="s">
        <v>792</v>
      </c>
      <c r="G166" s="1437" t="s">
        <v>792</v>
      </c>
      <c r="H166" s="1437" t="s">
        <v>792</v>
      </c>
      <c r="I166" s="1437" t="s">
        <v>792</v>
      </c>
      <c r="J166" s="1449" t="s">
        <v>792</v>
      </c>
      <c r="K166" s="1449" t="s">
        <v>792</v>
      </c>
      <c r="L166" s="1450">
        <v>7</v>
      </c>
      <c r="M166" s="1450" t="s">
        <v>792</v>
      </c>
      <c r="N166" s="198"/>
      <c r="O166" s="427"/>
      <c r="P166" s="1436"/>
    </row>
    <row r="167" spans="1:29" s="429" customFormat="1" ht="12.75" customHeight="1">
      <c r="A167" s="198" t="s">
        <v>108</v>
      </c>
      <c r="B167" s="1447">
        <v>171</v>
      </c>
      <c r="C167" s="1448" t="s">
        <v>1663</v>
      </c>
      <c r="D167" s="1435" t="s">
        <v>693</v>
      </c>
      <c r="E167" s="1437" t="s">
        <v>792</v>
      </c>
      <c r="F167" s="1437" t="s">
        <v>792</v>
      </c>
      <c r="G167" s="1437" t="s">
        <v>792</v>
      </c>
      <c r="H167" s="1437" t="s">
        <v>792</v>
      </c>
      <c r="I167" s="1437" t="s">
        <v>792</v>
      </c>
      <c r="J167" s="1449" t="s">
        <v>792</v>
      </c>
      <c r="K167" s="1449" t="s">
        <v>792</v>
      </c>
      <c r="L167" s="1450">
        <v>7</v>
      </c>
      <c r="M167" s="1450" t="s">
        <v>792</v>
      </c>
      <c r="N167" s="198"/>
      <c r="O167" s="427"/>
      <c r="P167" s="1436"/>
      <c r="Q167" s="426"/>
      <c r="R167" s="426"/>
      <c r="S167" s="426"/>
      <c r="T167" s="426"/>
      <c r="U167" s="426"/>
      <c r="V167" s="426"/>
      <c r="W167" s="426"/>
      <c r="X167" s="426"/>
      <c r="Y167" s="426"/>
      <c r="Z167" s="426"/>
      <c r="AA167" s="426"/>
      <c r="AB167" s="426"/>
      <c r="AC167" s="426"/>
    </row>
    <row r="168" spans="1:29" s="429" customFormat="1" ht="12.75" customHeight="1">
      <c r="A168" s="198" t="s">
        <v>282</v>
      </c>
      <c r="B168" s="1447">
        <v>112</v>
      </c>
      <c r="C168" s="1448">
        <v>112</v>
      </c>
      <c r="D168" s="1435" t="s">
        <v>683</v>
      </c>
      <c r="E168" s="1437" t="s">
        <v>792</v>
      </c>
      <c r="F168" s="1437" t="s">
        <v>792</v>
      </c>
      <c r="G168" s="1437" t="s">
        <v>792</v>
      </c>
      <c r="H168" s="1437" t="s">
        <v>792</v>
      </c>
      <c r="I168" s="1437" t="s">
        <v>792</v>
      </c>
      <c r="J168" s="1437" t="s">
        <v>792</v>
      </c>
      <c r="K168" s="1449" t="s">
        <v>792</v>
      </c>
      <c r="L168" s="1450">
        <v>7</v>
      </c>
      <c r="M168" s="1450" t="s">
        <v>792</v>
      </c>
      <c r="N168" s="198"/>
      <c r="O168" s="427"/>
      <c r="P168" s="1436"/>
      <c r="Q168" s="423"/>
      <c r="R168" s="423"/>
      <c r="S168" s="423"/>
      <c r="T168" s="423"/>
      <c r="U168" s="423"/>
      <c r="V168" s="423"/>
      <c r="W168" s="423"/>
      <c r="X168" s="423"/>
      <c r="Y168" s="423"/>
      <c r="Z168" s="423"/>
      <c r="AA168" s="423"/>
      <c r="AB168" s="423"/>
      <c r="AC168" s="423"/>
    </row>
    <row r="169" spans="1:29" s="429" customFormat="1" ht="12.75" customHeight="1">
      <c r="A169" s="198" t="s">
        <v>317</v>
      </c>
      <c r="B169" s="1447">
        <v>113</v>
      </c>
      <c r="C169" s="1448" t="s">
        <v>1663</v>
      </c>
      <c r="D169" s="1435" t="s">
        <v>735</v>
      </c>
      <c r="E169" s="1437" t="s">
        <v>792</v>
      </c>
      <c r="F169" s="1437" t="s">
        <v>792</v>
      </c>
      <c r="G169" s="1437" t="s">
        <v>792</v>
      </c>
      <c r="H169" s="1437" t="s">
        <v>792</v>
      </c>
      <c r="I169" s="1437" t="s">
        <v>792</v>
      </c>
      <c r="J169" s="1449" t="s">
        <v>792</v>
      </c>
      <c r="K169" s="1449" t="s">
        <v>792</v>
      </c>
      <c r="L169" s="1450">
        <v>7</v>
      </c>
      <c r="M169" s="1450" t="s">
        <v>792</v>
      </c>
      <c r="N169" s="198"/>
      <c r="O169" s="427"/>
      <c r="P169" s="1436"/>
    </row>
    <row r="170" spans="1:29" s="429" customFormat="1" ht="12.75" customHeight="1">
      <c r="A170" s="198" t="s">
        <v>1054</v>
      </c>
      <c r="B170" s="1447">
        <v>113</v>
      </c>
      <c r="C170" s="1448" t="s">
        <v>1663</v>
      </c>
      <c r="D170" s="1435" t="s">
        <v>686</v>
      </c>
      <c r="E170" s="1437" t="s">
        <v>792</v>
      </c>
      <c r="F170" s="1437" t="s">
        <v>792</v>
      </c>
      <c r="G170" s="1437" t="s">
        <v>792</v>
      </c>
      <c r="H170" s="1437" t="s">
        <v>792</v>
      </c>
      <c r="I170" s="1437" t="s">
        <v>792</v>
      </c>
      <c r="J170" s="1449" t="s">
        <v>792</v>
      </c>
      <c r="K170" s="1449" t="s">
        <v>792</v>
      </c>
      <c r="L170" s="1450">
        <v>7</v>
      </c>
      <c r="M170" s="1450" t="s">
        <v>792</v>
      </c>
      <c r="N170" s="198"/>
      <c r="O170" s="427"/>
      <c r="P170" s="1436"/>
    </row>
    <row r="171" spans="1:29" s="429" customFormat="1" ht="12.75" customHeight="1">
      <c r="A171" s="198" t="s">
        <v>40</v>
      </c>
      <c r="B171" s="1447">
        <v>112</v>
      </c>
      <c r="C171" s="1448">
        <v>112</v>
      </c>
      <c r="D171" s="1435" t="s">
        <v>667</v>
      </c>
      <c r="E171" s="1437" t="s">
        <v>792</v>
      </c>
      <c r="F171" s="1437" t="s">
        <v>792</v>
      </c>
      <c r="G171" s="1437" t="s">
        <v>792</v>
      </c>
      <c r="H171" s="1437" t="s">
        <v>792</v>
      </c>
      <c r="I171" s="1437" t="s">
        <v>792</v>
      </c>
      <c r="J171" s="1437" t="s">
        <v>792</v>
      </c>
      <c r="K171" s="1449" t="s">
        <v>792</v>
      </c>
      <c r="L171" s="1450">
        <v>7</v>
      </c>
      <c r="M171" s="1450" t="s">
        <v>792</v>
      </c>
      <c r="N171" s="198"/>
      <c r="O171" s="427"/>
      <c r="P171" s="1436"/>
    </row>
    <row r="172" spans="1:29" s="429" customFormat="1" ht="12.75" customHeight="1">
      <c r="A172" s="320" t="s">
        <v>260</v>
      </c>
      <c r="B172" s="1447">
        <v>113</v>
      </c>
      <c r="C172" s="1448" t="s">
        <v>1663</v>
      </c>
      <c r="D172" s="1435" t="s">
        <v>807</v>
      </c>
      <c r="E172" s="1437" t="s">
        <v>792</v>
      </c>
      <c r="F172" s="1437" t="s">
        <v>792</v>
      </c>
      <c r="G172" s="1437" t="s">
        <v>792</v>
      </c>
      <c r="H172" s="1437" t="s">
        <v>792</v>
      </c>
      <c r="I172" s="1437" t="s">
        <v>792</v>
      </c>
      <c r="J172" s="1449" t="s">
        <v>792</v>
      </c>
      <c r="K172" s="1449" t="s">
        <v>792</v>
      </c>
      <c r="L172" s="1450">
        <v>7</v>
      </c>
      <c r="M172" s="1450" t="s">
        <v>792</v>
      </c>
      <c r="N172" s="320"/>
      <c r="O172" s="427"/>
      <c r="P172" s="1436"/>
    </row>
    <row r="173" spans="1:29" s="429" customFormat="1" ht="12.75" customHeight="1">
      <c r="A173" s="198" t="s">
        <v>268</v>
      </c>
      <c r="B173" s="1447">
        <v>113</v>
      </c>
      <c r="C173" s="1455"/>
      <c r="D173" s="1463" t="s">
        <v>676</v>
      </c>
      <c r="E173" s="1437" t="s">
        <v>792</v>
      </c>
      <c r="F173" s="1437" t="s">
        <v>792</v>
      </c>
      <c r="G173" s="1437" t="s">
        <v>792</v>
      </c>
      <c r="H173" s="1437" t="s">
        <v>792</v>
      </c>
      <c r="I173" s="1437" t="s">
        <v>792</v>
      </c>
      <c r="J173" s="1449" t="s">
        <v>792</v>
      </c>
      <c r="K173" s="1449" t="s">
        <v>792</v>
      </c>
      <c r="L173" s="1450">
        <v>7</v>
      </c>
      <c r="M173" s="1450" t="s">
        <v>792</v>
      </c>
      <c r="N173" s="198"/>
      <c r="O173" s="427"/>
      <c r="P173" s="1436"/>
    </row>
    <row r="174" spans="1:29" s="429" customFormat="1" ht="12.75" customHeight="1">
      <c r="A174" s="198" t="s">
        <v>43</v>
      </c>
      <c r="B174" s="1447">
        <v>101</v>
      </c>
      <c r="C174" s="1448" t="s">
        <v>1663</v>
      </c>
      <c r="D174" s="1435" t="s">
        <v>669</v>
      </c>
      <c r="E174" s="1437" t="s">
        <v>792</v>
      </c>
      <c r="F174" s="1437" t="s">
        <v>792</v>
      </c>
      <c r="G174" s="1437" t="s">
        <v>792</v>
      </c>
      <c r="H174" s="1437" t="s">
        <v>792</v>
      </c>
      <c r="I174" s="1437" t="s">
        <v>792</v>
      </c>
      <c r="J174" s="1449" t="s">
        <v>792</v>
      </c>
      <c r="K174" s="1449" t="s">
        <v>792</v>
      </c>
      <c r="L174" s="1450">
        <v>7</v>
      </c>
      <c r="M174" s="1450" t="s">
        <v>792</v>
      </c>
      <c r="N174" s="198"/>
      <c r="O174" s="427"/>
      <c r="P174" s="1436"/>
    </row>
    <row r="175" spans="1:29" s="429" customFormat="1" ht="12.75" customHeight="1">
      <c r="A175" s="198" t="s">
        <v>344</v>
      </c>
      <c r="B175" s="1447">
        <v>101</v>
      </c>
      <c r="C175" s="1448" t="s">
        <v>1663</v>
      </c>
      <c r="D175" s="1435" t="s">
        <v>572</v>
      </c>
      <c r="E175" s="1437" t="s">
        <v>792</v>
      </c>
      <c r="F175" s="1437" t="s">
        <v>792</v>
      </c>
      <c r="G175" s="1437" t="s">
        <v>792</v>
      </c>
      <c r="H175" s="1437" t="s">
        <v>792</v>
      </c>
      <c r="I175" s="1437" t="s">
        <v>792</v>
      </c>
      <c r="J175" s="1449" t="s">
        <v>792</v>
      </c>
      <c r="K175" s="1449" t="s">
        <v>792</v>
      </c>
      <c r="L175" s="1450">
        <v>7</v>
      </c>
      <c r="M175" s="1450" t="s">
        <v>792</v>
      </c>
      <c r="N175" s="198"/>
      <c r="O175" s="427"/>
      <c r="P175" s="1436"/>
    </row>
    <row r="176" spans="1:29" s="429" customFormat="1" ht="12.75" customHeight="1">
      <c r="A176" s="198" t="s">
        <v>492</v>
      </c>
      <c r="B176" s="1447">
        <v>101</v>
      </c>
      <c r="C176" s="1448" t="s">
        <v>1663</v>
      </c>
      <c r="D176" s="1435" t="s">
        <v>753</v>
      </c>
      <c r="E176" s="1437" t="s">
        <v>792</v>
      </c>
      <c r="F176" s="1437" t="s">
        <v>792</v>
      </c>
      <c r="G176" s="1437" t="s">
        <v>792</v>
      </c>
      <c r="H176" s="1437" t="s">
        <v>792</v>
      </c>
      <c r="I176" s="1437" t="s">
        <v>792</v>
      </c>
      <c r="J176" s="1449" t="s">
        <v>792</v>
      </c>
      <c r="K176" s="1449" t="s">
        <v>792</v>
      </c>
      <c r="L176" s="1450">
        <v>7</v>
      </c>
      <c r="M176" s="1450" t="s">
        <v>792</v>
      </c>
      <c r="N176" s="198"/>
      <c r="O176" s="427"/>
      <c r="P176" s="1436"/>
    </row>
    <row r="177" spans="1:16" s="429" customFormat="1" ht="12.75" customHeight="1">
      <c r="A177" s="320" t="s">
        <v>20</v>
      </c>
      <c r="B177" s="1447">
        <v>121</v>
      </c>
      <c r="C177" s="1448" t="s">
        <v>1663</v>
      </c>
      <c r="D177" s="1435" t="s">
        <v>769</v>
      </c>
      <c r="E177" s="1437" t="s">
        <v>792</v>
      </c>
      <c r="F177" s="1437" t="s">
        <v>792</v>
      </c>
      <c r="G177" s="1437" t="s">
        <v>792</v>
      </c>
      <c r="H177" s="1437" t="s">
        <v>792</v>
      </c>
      <c r="I177" s="1437" t="s">
        <v>792</v>
      </c>
      <c r="J177" s="1449" t="s">
        <v>792</v>
      </c>
      <c r="K177" s="1449" t="s">
        <v>792</v>
      </c>
      <c r="L177" s="1450">
        <v>7</v>
      </c>
      <c r="M177" s="1450" t="s">
        <v>792</v>
      </c>
      <c r="N177" s="320"/>
      <c r="O177" s="427"/>
      <c r="P177" s="1436"/>
    </row>
    <row r="178" spans="1:16" s="429" customFormat="1" ht="12.75" customHeight="1">
      <c r="A178" s="198" t="s">
        <v>304</v>
      </c>
      <c r="B178" s="1447">
        <v>121</v>
      </c>
      <c r="C178" s="1456" t="s">
        <v>1663</v>
      </c>
      <c r="D178" s="1435" t="s">
        <v>710</v>
      </c>
      <c r="E178" s="1437" t="s">
        <v>792</v>
      </c>
      <c r="F178" s="1437" t="s">
        <v>792</v>
      </c>
      <c r="G178" s="1437" t="s">
        <v>792</v>
      </c>
      <c r="H178" s="1437" t="s">
        <v>792</v>
      </c>
      <c r="I178" s="1437" t="s">
        <v>792</v>
      </c>
      <c r="J178" s="1449" t="s">
        <v>792</v>
      </c>
      <c r="K178" s="1449" t="s">
        <v>792</v>
      </c>
      <c r="L178" s="1450">
        <v>7</v>
      </c>
      <c r="M178" s="1450" t="s">
        <v>792</v>
      </c>
      <c r="N178" s="198"/>
      <c r="O178" s="427"/>
      <c r="P178" s="1436"/>
    </row>
    <row r="179" spans="1:16" s="429" customFormat="1" ht="12.75" customHeight="1">
      <c r="A179" s="198" t="s">
        <v>194</v>
      </c>
      <c r="B179" s="1447">
        <v>121</v>
      </c>
      <c r="C179" s="1448"/>
      <c r="D179" s="1435" t="s">
        <v>776</v>
      </c>
      <c r="E179" s="1437" t="s">
        <v>792</v>
      </c>
      <c r="F179" s="1437" t="s">
        <v>792</v>
      </c>
      <c r="G179" s="1437" t="s">
        <v>792</v>
      </c>
      <c r="H179" s="1437" t="s">
        <v>792</v>
      </c>
      <c r="I179" s="1437" t="s">
        <v>792</v>
      </c>
      <c r="J179" s="1449" t="s">
        <v>792</v>
      </c>
      <c r="K179" s="1449" t="s">
        <v>792</v>
      </c>
      <c r="L179" s="1450">
        <v>7</v>
      </c>
      <c r="M179" s="1450" t="s">
        <v>792</v>
      </c>
      <c r="N179" s="198"/>
      <c r="O179" s="427"/>
      <c r="P179" s="1436"/>
    </row>
    <row r="180" spans="1:16" s="429" customFormat="1" ht="12.75" customHeight="1">
      <c r="A180" s="198" t="s">
        <v>475</v>
      </c>
      <c r="B180" s="1447">
        <v>121</v>
      </c>
      <c r="C180" s="1448" t="s">
        <v>1663</v>
      </c>
      <c r="D180" s="1435" t="s">
        <v>816</v>
      </c>
      <c r="E180" s="1437" t="s">
        <v>792</v>
      </c>
      <c r="F180" s="1437" t="s">
        <v>792</v>
      </c>
      <c r="G180" s="1437" t="s">
        <v>792</v>
      </c>
      <c r="H180" s="1437" t="s">
        <v>792</v>
      </c>
      <c r="I180" s="1437" t="s">
        <v>792</v>
      </c>
      <c r="J180" s="1449" t="s">
        <v>792</v>
      </c>
      <c r="K180" s="1449" t="s">
        <v>792</v>
      </c>
      <c r="L180" s="1450">
        <v>7</v>
      </c>
      <c r="M180" s="1450" t="s">
        <v>792</v>
      </c>
      <c r="N180" s="198"/>
      <c r="O180" s="427"/>
      <c r="P180" s="1436"/>
    </row>
    <row r="181" spans="1:16" s="429" customFormat="1" ht="12.75" customHeight="1">
      <c r="A181" s="198" t="s">
        <v>138</v>
      </c>
      <c r="B181" s="1447">
        <v>121</v>
      </c>
      <c r="C181" s="1448" t="s">
        <v>1663</v>
      </c>
      <c r="D181" s="1435" t="s">
        <v>712</v>
      </c>
      <c r="E181" s="1437" t="s">
        <v>792</v>
      </c>
      <c r="F181" s="1437" t="s">
        <v>792</v>
      </c>
      <c r="G181" s="1437" t="s">
        <v>792</v>
      </c>
      <c r="H181" s="1437" t="s">
        <v>792</v>
      </c>
      <c r="I181" s="1437" t="s">
        <v>792</v>
      </c>
      <c r="J181" s="1449" t="s">
        <v>792</v>
      </c>
      <c r="K181" s="1449" t="s">
        <v>792</v>
      </c>
      <c r="L181" s="1450">
        <v>7</v>
      </c>
      <c r="M181" s="1450" t="s">
        <v>792</v>
      </c>
      <c r="N181" s="198"/>
      <c r="O181" s="427"/>
      <c r="P181" s="1436"/>
    </row>
    <row r="182" spans="1:16" s="429" customFormat="1" ht="12.75" customHeight="1">
      <c r="A182" s="198" t="s">
        <v>190</v>
      </c>
      <c r="B182" s="1447">
        <v>121</v>
      </c>
      <c r="C182" s="1448" t="s">
        <v>1663</v>
      </c>
      <c r="D182" s="1435" t="s">
        <v>774</v>
      </c>
      <c r="E182" s="1437" t="s">
        <v>792</v>
      </c>
      <c r="F182" s="1437" t="s">
        <v>792</v>
      </c>
      <c r="G182" s="1437" t="s">
        <v>792</v>
      </c>
      <c r="H182" s="1437" t="s">
        <v>792</v>
      </c>
      <c r="I182" s="1437" t="s">
        <v>792</v>
      </c>
      <c r="J182" s="1449" t="s">
        <v>792</v>
      </c>
      <c r="K182" s="1449" t="s">
        <v>792</v>
      </c>
      <c r="L182" s="1450">
        <v>7</v>
      </c>
      <c r="M182" s="1450" t="s">
        <v>792</v>
      </c>
      <c r="N182" s="198"/>
      <c r="O182" s="427"/>
      <c r="P182" s="1436"/>
    </row>
    <row r="183" spans="1:16" s="429" customFormat="1" ht="12.75" customHeight="1">
      <c r="A183" s="198" t="s">
        <v>309</v>
      </c>
      <c r="B183" s="1447">
        <v>121</v>
      </c>
      <c r="C183" s="1448" t="s">
        <v>1663</v>
      </c>
      <c r="D183" s="1435" t="s">
        <v>578</v>
      </c>
      <c r="E183" s="1437" t="s">
        <v>792</v>
      </c>
      <c r="F183" s="1437" t="s">
        <v>792</v>
      </c>
      <c r="G183" s="1437" t="s">
        <v>792</v>
      </c>
      <c r="H183" s="1437" t="s">
        <v>792</v>
      </c>
      <c r="I183" s="1437" t="s">
        <v>792</v>
      </c>
      <c r="J183" s="1449" t="s">
        <v>792</v>
      </c>
      <c r="K183" s="1449" t="s">
        <v>792</v>
      </c>
      <c r="L183" s="1450">
        <v>7</v>
      </c>
      <c r="M183" s="1450" t="s">
        <v>792</v>
      </c>
      <c r="N183" s="198"/>
      <c r="O183" s="427"/>
      <c r="P183" s="1436"/>
    </row>
    <row r="184" spans="1:16" s="429" customFormat="1" ht="12.75" customHeight="1">
      <c r="A184" s="198" t="s">
        <v>110</v>
      </c>
      <c r="B184" s="1447">
        <v>121</v>
      </c>
      <c r="C184" s="1448" t="s">
        <v>1663</v>
      </c>
      <c r="D184" s="1435" t="s">
        <v>694</v>
      </c>
      <c r="E184" s="1437" t="s">
        <v>792</v>
      </c>
      <c r="F184" s="1437" t="s">
        <v>792</v>
      </c>
      <c r="G184" s="1437" t="s">
        <v>792</v>
      </c>
      <c r="H184" s="1437" t="s">
        <v>792</v>
      </c>
      <c r="I184" s="1437" t="s">
        <v>792</v>
      </c>
      <c r="J184" s="1449" t="s">
        <v>792</v>
      </c>
      <c r="K184" s="1449" t="s">
        <v>792</v>
      </c>
      <c r="L184" s="1450">
        <v>7</v>
      </c>
      <c r="M184" s="1450" t="s">
        <v>792</v>
      </c>
      <c r="N184" s="198"/>
      <c r="O184" s="427"/>
      <c r="P184" s="1436"/>
    </row>
    <row r="185" spans="1:16" s="429" customFormat="1" ht="12.75" customHeight="1">
      <c r="A185" s="198" t="s">
        <v>1154</v>
      </c>
      <c r="B185" s="1447">
        <v>121</v>
      </c>
      <c r="C185" s="1448" t="s">
        <v>1663</v>
      </c>
      <c r="D185" s="1435" t="s">
        <v>834</v>
      </c>
      <c r="E185" s="1437" t="s">
        <v>792</v>
      </c>
      <c r="F185" s="1437" t="s">
        <v>792</v>
      </c>
      <c r="G185" s="1437" t="s">
        <v>792</v>
      </c>
      <c r="H185" s="1437" t="s">
        <v>792</v>
      </c>
      <c r="I185" s="1437" t="s">
        <v>792</v>
      </c>
      <c r="J185" s="1449" t="s">
        <v>792</v>
      </c>
      <c r="K185" s="1449" t="s">
        <v>792</v>
      </c>
      <c r="L185" s="1450">
        <v>7</v>
      </c>
      <c r="M185" s="1450" t="s">
        <v>792</v>
      </c>
      <c r="N185" s="198"/>
      <c r="O185" s="427"/>
      <c r="P185" s="1436"/>
    </row>
    <row r="186" spans="1:16" s="429" customFormat="1" ht="12.75" customHeight="1">
      <c r="A186" s="198" t="s">
        <v>82</v>
      </c>
      <c r="B186" s="1447">
        <v>121</v>
      </c>
      <c r="C186" s="1448" t="s">
        <v>1663</v>
      </c>
      <c r="D186" s="1435" t="s">
        <v>702</v>
      </c>
      <c r="E186" s="1437" t="s">
        <v>792</v>
      </c>
      <c r="F186" s="1437" t="s">
        <v>792</v>
      </c>
      <c r="G186" s="1437" t="s">
        <v>792</v>
      </c>
      <c r="H186" s="1437" t="s">
        <v>792</v>
      </c>
      <c r="I186" s="1437" t="s">
        <v>792</v>
      </c>
      <c r="J186" s="1449" t="s">
        <v>792</v>
      </c>
      <c r="K186" s="1449" t="s">
        <v>792</v>
      </c>
      <c r="L186" s="1450">
        <v>7</v>
      </c>
      <c r="M186" s="1450" t="s">
        <v>792</v>
      </c>
      <c r="N186" s="198"/>
      <c r="O186" s="427"/>
      <c r="P186" s="1436"/>
    </row>
    <row r="187" spans="1:16" s="429" customFormat="1" ht="12.75" customHeight="1">
      <c r="A187" s="198" t="s">
        <v>366</v>
      </c>
      <c r="B187" s="1447">
        <v>121</v>
      </c>
      <c r="C187" s="1448" t="s">
        <v>1663</v>
      </c>
      <c r="D187" s="1435" t="s">
        <v>596</v>
      </c>
      <c r="E187" s="1437" t="s">
        <v>792</v>
      </c>
      <c r="F187" s="1437" t="s">
        <v>792</v>
      </c>
      <c r="G187" s="1437" t="s">
        <v>792</v>
      </c>
      <c r="H187" s="1437" t="s">
        <v>792</v>
      </c>
      <c r="I187" s="1437" t="s">
        <v>792</v>
      </c>
      <c r="J187" s="1449" t="s">
        <v>792</v>
      </c>
      <c r="K187" s="1449" t="s">
        <v>792</v>
      </c>
      <c r="L187" s="1450">
        <v>7</v>
      </c>
      <c r="M187" s="1450" t="s">
        <v>792</v>
      </c>
      <c r="N187" s="198"/>
      <c r="O187" s="427"/>
      <c r="P187" s="1436"/>
    </row>
    <row r="188" spans="1:16" s="429" customFormat="1" ht="12.75" customHeight="1">
      <c r="A188" s="198" t="s">
        <v>146</v>
      </c>
      <c r="B188" s="1447">
        <v>121</v>
      </c>
      <c r="C188" s="1448" t="s">
        <v>1663</v>
      </c>
      <c r="D188" s="1435" t="s">
        <v>535</v>
      </c>
      <c r="E188" s="1437" t="s">
        <v>792</v>
      </c>
      <c r="F188" s="1437" t="s">
        <v>792</v>
      </c>
      <c r="G188" s="1437" t="s">
        <v>792</v>
      </c>
      <c r="H188" s="1437" t="s">
        <v>792</v>
      </c>
      <c r="I188" s="1437" t="s">
        <v>792</v>
      </c>
      <c r="J188" s="1449" t="s">
        <v>792</v>
      </c>
      <c r="K188" s="1449" t="s">
        <v>792</v>
      </c>
      <c r="L188" s="1450">
        <v>7</v>
      </c>
      <c r="M188" s="1450" t="s">
        <v>792</v>
      </c>
      <c r="N188" s="198"/>
      <c r="O188" s="427"/>
      <c r="P188" s="1436"/>
    </row>
    <row r="189" spans="1:16" s="429" customFormat="1" ht="12.75" customHeight="1">
      <c r="A189" s="198" t="s">
        <v>181</v>
      </c>
      <c r="B189" s="1447">
        <v>121</v>
      </c>
      <c r="C189" s="1448" t="s">
        <v>1663</v>
      </c>
      <c r="D189" s="1435" t="s">
        <v>582</v>
      </c>
      <c r="E189" s="1437" t="s">
        <v>792</v>
      </c>
      <c r="F189" s="1437" t="s">
        <v>792</v>
      </c>
      <c r="G189" s="1437" t="s">
        <v>792</v>
      </c>
      <c r="H189" s="1437" t="s">
        <v>792</v>
      </c>
      <c r="I189" s="1437" t="s">
        <v>792</v>
      </c>
      <c r="J189" s="1449" t="s">
        <v>792</v>
      </c>
      <c r="K189" s="1449" t="s">
        <v>792</v>
      </c>
      <c r="L189" s="1450">
        <v>7</v>
      </c>
      <c r="M189" s="1450" t="s">
        <v>792</v>
      </c>
      <c r="N189" s="198"/>
      <c r="O189" s="427"/>
      <c r="P189" s="1436"/>
    </row>
    <row r="190" spans="1:16" s="429" customFormat="1" ht="12.75" customHeight="1">
      <c r="A190" s="320" t="s">
        <v>254</v>
      </c>
      <c r="B190" s="1447">
        <v>121</v>
      </c>
      <c r="C190" s="1448" t="s">
        <v>1663</v>
      </c>
      <c r="D190" s="1435" t="s">
        <v>804</v>
      </c>
      <c r="E190" s="1437" t="s">
        <v>792</v>
      </c>
      <c r="F190" s="1437" t="s">
        <v>792</v>
      </c>
      <c r="G190" s="1437" t="s">
        <v>792</v>
      </c>
      <c r="H190" s="1437" t="s">
        <v>792</v>
      </c>
      <c r="I190" s="1437" t="s">
        <v>792</v>
      </c>
      <c r="J190" s="1449" t="s">
        <v>792</v>
      </c>
      <c r="K190" s="1449" t="s">
        <v>792</v>
      </c>
      <c r="L190" s="1450">
        <v>7</v>
      </c>
      <c r="M190" s="1450" t="s">
        <v>792</v>
      </c>
      <c r="N190" s="320"/>
      <c r="O190" s="427"/>
      <c r="P190" s="1436"/>
    </row>
    <row r="191" spans="1:16" s="429" customFormat="1" ht="12.75" customHeight="1">
      <c r="A191" s="198" t="s">
        <v>362</v>
      </c>
      <c r="B191" s="1447">
        <v>121</v>
      </c>
      <c r="C191" s="1448" t="s">
        <v>1663</v>
      </c>
      <c r="D191" s="1435" t="s">
        <v>594</v>
      </c>
      <c r="E191" s="1437" t="s">
        <v>792</v>
      </c>
      <c r="F191" s="1437" t="s">
        <v>792</v>
      </c>
      <c r="G191" s="1437" t="s">
        <v>792</v>
      </c>
      <c r="H191" s="1437" t="s">
        <v>792</v>
      </c>
      <c r="I191" s="1437" t="s">
        <v>792</v>
      </c>
      <c r="J191" s="1449" t="s">
        <v>792</v>
      </c>
      <c r="K191" s="1449" t="s">
        <v>792</v>
      </c>
      <c r="L191" s="1450">
        <v>7</v>
      </c>
      <c r="M191" s="1450" t="s">
        <v>792</v>
      </c>
      <c r="N191" s="198"/>
      <c r="O191" s="427"/>
      <c r="P191" s="1436"/>
    </row>
    <row r="192" spans="1:16" s="429" customFormat="1" ht="12.75" customHeight="1">
      <c r="A192" s="239" t="s">
        <v>496</v>
      </c>
      <c r="B192" s="1447">
        <v>189</v>
      </c>
      <c r="C192" s="1448" t="s">
        <v>1663</v>
      </c>
      <c r="D192" s="1435" t="s">
        <v>755</v>
      </c>
      <c r="E192" s="1437" t="s">
        <v>792</v>
      </c>
      <c r="F192" s="1437" t="s">
        <v>792</v>
      </c>
      <c r="G192" s="1437" t="s">
        <v>792</v>
      </c>
      <c r="H192" s="1437" t="s">
        <v>792</v>
      </c>
      <c r="I192" s="1437" t="s">
        <v>792</v>
      </c>
      <c r="J192" s="1449" t="s">
        <v>792</v>
      </c>
      <c r="K192" s="1449" t="s">
        <v>792</v>
      </c>
      <c r="L192" s="1450">
        <v>7</v>
      </c>
      <c r="M192" s="1450" t="s">
        <v>792</v>
      </c>
      <c r="N192" s="239"/>
      <c r="O192" s="427"/>
      <c r="P192" s="1436"/>
    </row>
    <row r="193" spans="1:16" s="429" customFormat="1" ht="12.75" customHeight="1">
      <c r="A193" s="198" t="s">
        <v>62</v>
      </c>
      <c r="B193" s="1447">
        <v>189</v>
      </c>
      <c r="C193" s="1448"/>
      <c r="D193" s="1435" t="s">
        <v>513</v>
      </c>
      <c r="E193" s="1437" t="s">
        <v>792</v>
      </c>
      <c r="F193" s="1437" t="s">
        <v>792</v>
      </c>
      <c r="G193" s="1437" t="s">
        <v>792</v>
      </c>
      <c r="H193" s="1437" t="s">
        <v>792</v>
      </c>
      <c r="I193" s="1437" t="s">
        <v>792</v>
      </c>
      <c r="J193" s="1449" t="s">
        <v>792</v>
      </c>
      <c r="K193" s="1449" t="s">
        <v>792</v>
      </c>
      <c r="L193" s="1450">
        <v>7</v>
      </c>
      <c r="M193" s="1450" t="s">
        <v>792</v>
      </c>
      <c r="N193" s="198"/>
      <c r="O193" s="427"/>
      <c r="P193" s="1436"/>
    </row>
    <row r="194" spans="1:16" s="429" customFormat="1" ht="12.75" customHeight="1">
      <c r="A194" s="198" t="s">
        <v>409</v>
      </c>
      <c r="B194" s="1447">
        <v>189</v>
      </c>
      <c r="C194" s="1448" t="s">
        <v>1663</v>
      </c>
      <c r="D194" s="1435" t="s">
        <v>639</v>
      </c>
      <c r="E194" s="1437" t="s">
        <v>792</v>
      </c>
      <c r="F194" s="1437" t="s">
        <v>792</v>
      </c>
      <c r="G194" s="1437" t="s">
        <v>792</v>
      </c>
      <c r="H194" s="1437" t="s">
        <v>792</v>
      </c>
      <c r="I194" s="1437" t="s">
        <v>792</v>
      </c>
      <c r="J194" s="1449" t="s">
        <v>792</v>
      </c>
      <c r="K194" s="1449" t="s">
        <v>792</v>
      </c>
      <c r="L194" s="1450">
        <v>7</v>
      </c>
      <c r="M194" s="1450" t="s">
        <v>792</v>
      </c>
      <c r="N194" s="198"/>
      <c r="O194" s="427"/>
      <c r="P194" s="1436"/>
    </row>
    <row r="195" spans="1:16" s="429" customFormat="1" ht="12.75" customHeight="1">
      <c r="A195" s="198" t="s">
        <v>483</v>
      </c>
      <c r="B195" s="1447">
        <v>189</v>
      </c>
      <c r="C195" s="1448" t="s">
        <v>1663</v>
      </c>
      <c r="D195" s="1435" t="s">
        <v>748</v>
      </c>
      <c r="E195" s="1437" t="s">
        <v>792</v>
      </c>
      <c r="F195" s="1437" t="s">
        <v>792</v>
      </c>
      <c r="G195" s="1437" t="s">
        <v>792</v>
      </c>
      <c r="H195" s="1437" t="s">
        <v>792</v>
      </c>
      <c r="I195" s="1437" t="s">
        <v>792</v>
      </c>
      <c r="J195" s="1449" t="s">
        <v>792</v>
      </c>
      <c r="K195" s="1449" t="s">
        <v>792</v>
      </c>
      <c r="L195" s="1450">
        <v>7</v>
      </c>
      <c r="M195" s="1450" t="s">
        <v>792</v>
      </c>
      <c r="N195" s="198"/>
      <c r="O195" s="427"/>
      <c r="P195" s="1436"/>
    </row>
    <row r="196" spans="1:16" s="429" customFormat="1" ht="12.75" customHeight="1">
      <c r="A196" s="198" t="s">
        <v>1113</v>
      </c>
      <c r="B196" s="1447">
        <v>189</v>
      </c>
      <c r="C196" s="1448" t="s">
        <v>1663</v>
      </c>
      <c r="D196" s="1435" t="s">
        <v>564</v>
      </c>
      <c r="E196" s="1437" t="s">
        <v>792</v>
      </c>
      <c r="F196" s="1437" t="s">
        <v>792</v>
      </c>
      <c r="G196" s="1437" t="s">
        <v>792</v>
      </c>
      <c r="H196" s="1437" t="s">
        <v>792</v>
      </c>
      <c r="I196" s="1437" t="s">
        <v>792</v>
      </c>
      <c r="J196" s="1449" t="s">
        <v>792</v>
      </c>
      <c r="K196" s="1449" t="s">
        <v>792</v>
      </c>
      <c r="L196" s="1450">
        <v>7</v>
      </c>
      <c r="M196" s="1450" t="s">
        <v>792</v>
      </c>
      <c r="N196" s="198"/>
      <c r="O196" s="427"/>
      <c r="P196" s="1436"/>
    </row>
    <row r="197" spans="1:16" s="429" customFormat="1" ht="12.75" customHeight="1">
      <c r="A197" s="198" t="s">
        <v>470</v>
      </c>
      <c r="B197" s="1447">
        <v>189</v>
      </c>
      <c r="C197" s="1448" t="s">
        <v>1663</v>
      </c>
      <c r="D197" s="1435" t="s">
        <v>543</v>
      </c>
      <c r="E197" s="1437" t="s">
        <v>792</v>
      </c>
      <c r="F197" s="1437" t="s">
        <v>792</v>
      </c>
      <c r="G197" s="1437" t="s">
        <v>792</v>
      </c>
      <c r="H197" s="1437" t="s">
        <v>792</v>
      </c>
      <c r="I197" s="1437" t="s">
        <v>792</v>
      </c>
      <c r="J197" s="1449" t="s">
        <v>792</v>
      </c>
      <c r="K197" s="1449" t="s">
        <v>792</v>
      </c>
      <c r="L197" s="1450">
        <v>7</v>
      </c>
      <c r="M197" s="1450" t="s">
        <v>792</v>
      </c>
      <c r="N197" s="198"/>
      <c r="O197" s="427"/>
      <c r="P197" s="1436"/>
    </row>
    <row r="198" spans="1:16" s="429" customFormat="1" ht="12.75" customHeight="1">
      <c r="A198" s="198" t="s">
        <v>488</v>
      </c>
      <c r="B198" s="1447">
        <v>189</v>
      </c>
      <c r="C198" s="1448" t="s">
        <v>1663</v>
      </c>
      <c r="D198" s="1435" t="s">
        <v>751</v>
      </c>
      <c r="E198" s="1437" t="s">
        <v>792</v>
      </c>
      <c r="F198" s="1437" t="s">
        <v>792</v>
      </c>
      <c r="G198" s="1437" t="s">
        <v>792</v>
      </c>
      <c r="H198" s="1437" t="s">
        <v>792</v>
      </c>
      <c r="I198" s="1437" t="s">
        <v>792</v>
      </c>
      <c r="J198" s="1449" t="s">
        <v>792</v>
      </c>
      <c r="K198" s="1449" t="s">
        <v>792</v>
      </c>
      <c r="L198" s="1450">
        <v>7</v>
      </c>
      <c r="M198" s="1450" t="s">
        <v>792</v>
      </c>
      <c r="N198" s="198"/>
      <c r="O198" s="427"/>
      <c r="P198" s="1436"/>
    </row>
    <row r="199" spans="1:16" s="429" customFormat="1" ht="12.75" customHeight="1">
      <c r="A199" s="198" t="s">
        <v>127</v>
      </c>
      <c r="B199" s="1447">
        <v>189</v>
      </c>
      <c r="C199" s="1448" t="s">
        <v>1663</v>
      </c>
      <c r="D199" s="1435" t="s">
        <v>526</v>
      </c>
      <c r="E199" s="1437" t="s">
        <v>792</v>
      </c>
      <c r="F199" s="1437" t="s">
        <v>792</v>
      </c>
      <c r="G199" s="1437" t="s">
        <v>792</v>
      </c>
      <c r="H199" s="1437" t="s">
        <v>792</v>
      </c>
      <c r="I199" s="1437" t="s">
        <v>792</v>
      </c>
      <c r="J199" s="1449" t="s">
        <v>792</v>
      </c>
      <c r="K199" s="1449" t="s">
        <v>792</v>
      </c>
      <c r="L199" s="1450">
        <v>7</v>
      </c>
      <c r="M199" s="1450" t="s">
        <v>792</v>
      </c>
      <c r="N199" s="198"/>
      <c r="O199" s="427"/>
      <c r="P199" s="1436"/>
    </row>
    <row r="200" spans="1:16" s="429" customFormat="1" ht="12.75" customHeight="1">
      <c r="A200" s="198" t="s">
        <v>247</v>
      </c>
      <c r="B200" s="1447">
        <v>189</v>
      </c>
      <c r="C200" s="1448" t="s">
        <v>1663</v>
      </c>
      <c r="D200" s="1435" t="s">
        <v>629</v>
      </c>
      <c r="E200" s="1437" t="s">
        <v>792</v>
      </c>
      <c r="F200" s="1437" t="s">
        <v>792</v>
      </c>
      <c r="G200" s="1437" t="s">
        <v>792</v>
      </c>
      <c r="H200" s="1437" t="s">
        <v>792</v>
      </c>
      <c r="I200" s="1437" t="s">
        <v>792</v>
      </c>
      <c r="J200" s="1449" t="s">
        <v>792</v>
      </c>
      <c r="K200" s="1449" t="s">
        <v>792</v>
      </c>
      <c r="L200" s="1450">
        <v>7</v>
      </c>
      <c r="M200" s="1450" t="s">
        <v>792</v>
      </c>
      <c r="N200" s="198"/>
      <c r="O200" s="427"/>
      <c r="P200" s="1436"/>
    </row>
    <row r="201" spans="1:16" s="429" customFormat="1" ht="12.75" customHeight="1">
      <c r="A201" s="198" t="s">
        <v>1115</v>
      </c>
      <c r="B201" s="1447">
        <v>189</v>
      </c>
      <c r="C201" s="1448" t="s">
        <v>1663</v>
      </c>
      <c r="D201" s="1435" t="s">
        <v>565</v>
      </c>
      <c r="E201" s="1437" t="s">
        <v>792</v>
      </c>
      <c r="F201" s="1437" t="s">
        <v>792</v>
      </c>
      <c r="G201" s="1437" t="s">
        <v>792</v>
      </c>
      <c r="H201" s="1437" t="s">
        <v>792</v>
      </c>
      <c r="I201" s="1437" t="s">
        <v>792</v>
      </c>
      <c r="J201" s="1449" t="s">
        <v>792</v>
      </c>
      <c r="K201" s="1449" t="s">
        <v>792</v>
      </c>
      <c r="L201" s="1450">
        <v>7</v>
      </c>
      <c r="M201" s="1450" t="s">
        <v>792</v>
      </c>
      <c r="N201" s="198"/>
      <c r="O201" s="427"/>
      <c r="P201" s="1436"/>
    </row>
    <row r="202" spans="1:16" s="429" customFormat="1" ht="12.75" customHeight="1">
      <c r="A202" s="198" t="s">
        <v>1058</v>
      </c>
      <c r="B202" s="1447">
        <v>189</v>
      </c>
      <c r="C202" s="1448"/>
      <c r="D202" s="1435" t="s">
        <v>663</v>
      </c>
      <c r="E202" s="1437" t="s">
        <v>792</v>
      </c>
      <c r="F202" s="1437" t="s">
        <v>792</v>
      </c>
      <c r="G202" s="1437" t="s">
        <v>792</v>
      </c>
      <c r="H202" s="1437" t="s">
        <v>792</v>
      </c>
      <c r="I202" s="1437" t="s">
        <v>792</v>
      </c>
      <c r="J202" s="1449" t="s">
        <v>792</v>
      </c>
      <c r="K202" s="1449" t="s">
        <v>792</v>
      </c>
      <c r="L202" s="1450">
        <v>7</v>
      </c>
      <c r="M202" s="1450" t="s">
        <v>792</v>
      </c>
      <c r="N202" s="198"/>
      <c r="O202" s="424"/>
      <c r="P202" s="1436"/>
    </row>
    <row r="203" spans="1:16" s="429" customFormat="1" ht="12.75" customHeight="1">
      <c r="A203" s="198" t="s">
        <v>502</v>
      </c>
      <c r="B203" s="1447">
        <v>112</v>
      </c>
      <c r="C203" s="1448">
        <v>112</v>
      </c>
      <c r="D203" s="1435" t="s">
        <v>758</v>
      </c>
      <c r="E203" s="1437" t="s">
        <v>792</v>
      </c>
      <c r="F203" s="1437" t="s">
        <v>792</v>
      </c>
      <c r="G203" s="1437" t="s">
        <v>792</v>
      </c>
      <c r="H203" s="1437" t="s">
        <v>792</v>
      </c>
      <c r="I203" s="1437" t="s">
        <v>792</v>
      </c>
      <c r="J203" s="1437" t="s">
        <v>792</v>
      </c>
      <c r="K203" s="1449" t="s">
        <v>792</v>
      </c>
      <c r="L203" s="1450">
        <v>7</v>
      </c>
      <c r="M203" s="1450" t="s">
        <v>792</v>
      </c>
      <c r="N203" s="198"/>
      <c r="O203" s="427"/>
      <c r="P203" s="1436"/>
    </row>
    <row r="204" spans="1:16" s="429" customFormat="1" ht="12.75" customHeight="1">
      <c r="A204" s="198" t="s">
        <v>1056</v>
      </c>
      <c r="B204" s="1447">
        <v>112</v>
      </c>
      <c r="C204" s="1448">
        <v>112</v>
      </c>
      <c r="D204" s="1435" t="s">
        <v>662</v>
      </c>
      <c r="E204" s="1437" t="s">
        <v>792</v>
      </c>
      <c r="F204" s="1437" t="s">
        <v>792</v>
      </c>
      <c r="G204" s="1437" t="s">
        <v>792</v>
      </c>
      <c r="H204" s="1437" t="s">
        <v>792</v>
      </c>
      <c r="I204" s="1437" t="s">
        <v>792</v>
      </c>
      <c r="J204" s="1437" t="s">
        <v>792</v>
      </c>
      <c r="K204" s="1449" t="s">
        <v>792</v>
      </c>
      <c r="L204" s="1450">
        <v>7</v>
      </c>
      <c r="M204" s="1450" t="s">
        <v>792</v>
      </c>
      <c r="N204" s="198"/>
      <c r="O204" s="427"/>
      <c r="P204" s="1436"/>
    </row>
    <row r="205" spans="1:16" s="429" customFormat="1" ht="12.75" customHeight="1">
      <c r="A205" s="198" t="s">
        <v>24</v>
      </c>
      <c r="B205" s="1447">
        <v>112</v>
      </c>
      <c r="C205" s="1448">
        <v>112</v>
      </c>
      <c r="D205" s="1435" t="s">
        <v>654</v>
      </c>
      <c r="E205" s="1437" t="s">
        <v>792</v>
      </c>
      <c r="F205" s="1437" t="s">
        <v>792</v>
      </c>
      <c r="G205" s="1437" t="s">
        <v>792</v>
      </c>
      <c r="H205" s="1437" t="s">
        <v>792</v>
      </c>
      <c r="I205" s="1437" t="s">
        <v>792</v>
      </c>
      <c r="J205" s="1437" t="s">
        <v>792</v>
      </c>
      <c r="K205" s="1449" t="s">
        <v>792</v>
      </c>
      <c r="L205" s="1450">
        <v>7</v>
      </c>
      <c r="M205" s="1450" t="s">
        <v>792</v>
      </c>
      <c r="N205" s="198"/>
      <c r="O205" s="427"/>
      <c r="P205" s="1436"/>
    </row>
    <row r="206" spans="1:16" s="429" customFormat="1" ht="12.75" customHeight="1">
      <c r="A206" s="198" t="s">
        <v>1134</v>
      </c>
      <c r="B206" s="1447">
        <v>112</v>
      </c>
      <c r="C206" s="1448">
        <v>112</v>
      </c>
      <c r="D206" s="1435" t="s">
        <v>771</v>
      </c>
      <c r="E206" s="1437" t="s">
        <v>792</v>
      </c>
      <c r="F206" s="1437" t="s">
        <v>792</v>
      </c>
      <c r="G206" s="1437" t="s">
        <v>792</v>
      </c>
      <c r="H206" s="1437" t="s">
        <v>792</v>
      </c>
      <c r="I206" s="1437" t="s">
        <v>792</v>
      </c>
      <c r="J206" s="1437" t="s">
        <v>792</v>
      </c>
      <c r="K206" s="1449" t="s">
        <v>792</v>
      </c>
      <c r="L206" s="1450">
        <v>7</v>
      </c>
      <c r="M206" s="1450" t="s">
        <v>792</v>
      </c>
      <c r="N206" s="198"/>
      <c r="O206" s="427"/>
      <c r="P206" s="1436"/>
    </row>
    <row r="207" spans="1:16" s="429" customFormat="1" ht="12.75" customHeight="1">
      <c r="A207" s="198" t="s">
        <v>452</v>
      </c>
      <c r="B207" s="1447">
        <v>189</v>
      </c>
      <c r="C207" s="1448"/>
      <c r="D207" s="1435" t="s">
        <v>591</v>
      </c>
      <c r="E207" s="1437" t="s">
        <v>792</v>
      </c>
      <c r="F207" s="1437" t="s">
        <v>792</v>
      </c>
      <c r="G207" s="1437" t="s">
        <v>792</v>
      </c>
      <c r="H207" s="1437" t="s">
        <v>792</v>
      </c>
      <c r="I207" s="1437" t="s">
        <v>792</v>
      </c>
      <c r="J207" s="1449" t="s">
        <v>792</v>
      </c>
      <c r="K207" s="1449" t="s">
        <v>792</v>
      </c>
      <c r="L207" s="1450">
        <v>7</v>
      </c>
      <c r="M207" s="1450" t="s">
        <v>792</v>
      </c>
      <c r="N207" s="198"/>
      <c r="O207" s="427"/>
      <c r="P207" s="1436"/>
    </row>
    <row r="208" spans="1:16" s="429" customFormat="1" ht="12.75" customHeight="1">
      <c r="A208" s="198" t="s">
        <v>71</v>
      </c>
      <c r="B208" s="1447">
        <v>189</v>
      </c>
      <c r="C208" s="1448"/>
      <c r="D208" s="1435" t="s">
        <v>631</v>
      </c>
      <c r="E208" s="1437" t="s">
        <v>792</v>
      </c>
      <c r="F208" s="1437" t="s">
        <v>792</v>
      </c>
      <c r="G208" s="1437" t="s">
        <v>792</v>
      </c>
      <c r="H208" s="1437" t="s">
        <v>792</v>
      </c>
      <c r="I208" s="1437" t="s">
        <v>792</v>
      </c>
      <c r="J208" s="1449" t="s">
        <v>792</v>
      </c>
      <c r="K208" s="1449" t="s">
        <v>792</v>
      </c>
      <c r="L208" s="1450">
        <v>7</v>
      </c>
      <c r="M208" s="1450" t="s">
        <v>792</v>
      </c>
      <c r="N208" s="198"/>
      <c r="O208" s="427"/>
      <c r="P208" s="1436"/>
    </row>
    <row r="209" spans="1:16" s="429" customFormat="1" ht="12.75" customHeight="1">
      <c r="A209" s="198" t="s">
        <v>34</v>
      </c>
      <c r="B209" s="1447">
        <v>189</v>
      </c>
      <c r="C209" s="1448"/>
      <c r="D209" s="1435" t="s">
        <v>664</v>
      </c>
      <c r="E209" s="1437" t="s">
        <v>792</v>
      </c>
      <c r="F209" s="1437" t="s">
        <v>792</v>
      </c>
      <c r="G209" s="1437" t="s">
        <v>792</v>
      </c>
      <c r="H209" s="1437" t="s">
        <v>792</v>
      </c>
      <c r="I209" s="1437" t="s">
        <v>792</v>
      </c>
      <c r="J209" s="1449" t="s">
        <v>792</v>
      </c>
      <c r="K209" s="1449" t="s">
        <v>792</v>
      </c>
      <c r="L209" s="1450">
        <v>7</v>
      </c>
      <c r="M209" s="1450" t="s">
        <v>792</v>
      </c>
      <c r="N209" s="198"/>
      <c r="O209" s="427"/>
      <c r="P209" s="1436"/>
    </row>
    <row r="210" spans="1:16" s="429" customFormat="1" ht="12.75" customHeight="1">
      <c r="A210" s="198" t="s">
        <v>183</v>
      </c>
      <c r="B210" s="1447">
        <v>189</v>
      </c>
      <c r="C210" s="1448" t="s">
        <v>1663</v>
      </c>
      <c r="D210" s="1435" t="s">
        <v>583</v>
      </c>
      <c r="E210" s="1437" t="s">
        <v>792</v>
      </c>
      <c r="F210" s="1437" t="s">
        <v>792</v>
      </c>
      <c r="G210" s="1437" t="s">
        <v>792</v>
      </c>
      <c r="H210" s="1437" t="s">
        <v>792</v>
      </c>
      <c r="I210" s="1437" t="s">
        <v>792</v>
      </c>
      <c r="J210" s="1449" t="s">
        <v>792</v>
      </c>
      <c r="K210" s="1449" t="s">
        <v>792</v>
      </c>
      <c r="L210" s="1450">
        <v>7</v>
      </c>
      <c r="M210" s="1450" t="s">
        <v>792</v>
      </c>
      <c r="N210" s="198"/>
      <c r="O210" s="427"/>
      <c r="P210" s="1436"/>
    </row>
    <row r="211" spans="1:16" s="429" customFormat="1" ht="12.75" customHeight="1">
      <c r="A211" s="198" t="s">
        <v>410</v>
      </c>
      <c r="B211" s="1447">
        <v>189</v>
      </c>
      <c r="C211" s="1448" t="s">
        <v>1663</v>
      </c>
      <c r="D211" s="1435" t="s">
        <v>527</v>
      </c>
      <c r="E211" s="1437" t="s">
        <v>792</v>
      </c>
      <c r="F211" s="1437" t="s">
        <v>792</v>
      </c>
      <c r="G211" s="1437" t="s">
        <v>792</v>
      </c>
      <c r="H211" s="1437" t="s">
        <v>792</v>
      </c>
      <c r="I211" s="1437" t="s">
        <v>792</v>
      </c>
      <c r="J211" s="1449" t="s">
        <v>792</v>
      </c>
      <c r="K211" s="1449" t="s">
        <v>792</v>
      </c>
      <c r="L211" s="1450">
        <v>7</v>
      </c>
      <c r="M211" s="1450" t="s">
        <v>792</v>
      </c>
      <c r="N211" s="198"/>
      <c r="O211" s="427"/>
      <c r="P211" s="1436"/>
    </row>
    <row r="212" spans="1:16" s="429" customFormat="1" ht="12.75" customHeight="1">
      <c r="A212" s="239" t="s">
        <v>438</v>
      </c>
      <c r="B212" s="1447">
        <v>189</v>
      </c>
      <c r="C212" s="1448"/>
      <c r="D212" s="1435" t="s">
        <v>647</v>
      </c>
      <c r="E212" s="1437" t="s">
        <v>792</v>
      </c>
      <c r="F212" s="1437" t="s">
        <v>792</v>
      </c>
      <c r="G212" s="1437" t="s">
        <v>792</v>
      </c>
      <c r="H212" s="1437" t="s">
        <v>792</v>
      </c>
      <c r="I212" s="1437" t="s">
        <v>792</v>
      </c>
      <c r="J212" s="1449" t="s">
        <v>792</v>
      </c>
      <c r="K212" s="1449" t="s">
        <v>792</v>
      </c>
      <c r="L212" s="1450">
        <v>7</v>
      </c>
      <c r="M212" s="1450" t="s">
        <v>792</v>
      </c>
      <c r="N212" s="239"/>
      <c r="O212" s="427"/>
      <c r="P212" s="1436"/>
    </row>
    <row r="213" spans="1:16" s="429" customFormat="1" ht="12.75" customHeight="1">
      <c r="A213" s="198" t="s">
        <v>294</v>
      </c>
      <c r="B213" s="1447">
        <v>189</v>
      </c>
      <c r="C213" s="1448" t="s">
        <v>1663</v>
      </c>
      <c r="D213" s="1435" t="s">
        <v>616</v>
      </c>
      <c r="E213" s="1437" t="s">
        <v>792</v>
      </c>
      <c r="F213" s="1437" t="s">
        <v>792</v>
      </c>
      <c r="G213" s="1437" t="s">
        <v>792</v>
      </c>
      <c r="H213" s="1437" t="s">
        <v>792</v>
      </c>
      <c r="I213" s="1437" t="s">
        <v>792</v>
      </c>
      <c r="J213" s="1449" t="s">
        <v>792</v>
      </c>
      <c r="K213" s="1449" t="s">
        <v>792</v>
      </c>
      <c r="L213" s="1450">
        <v>7</v>
      </c>
      <c r="M213" s="1450" t="s">
        <v>792</v>
      </c>
      <c r="N213" s="198"/>
      <c r="O213" s="427"/>
      <c r="P213" s="1436"/>
    </row>
    <row r="214" spans="1:16" s="429" customFormat="1" ht="12.75" customHeight="1">
      <c r="A214" s="198" t="s">
        <v>26</v>
      </c>
      <c r="B214" s="1447">
        <v>189</v>
      </c>
      <c r="C214" s="1448" t="s">
        <v>1663</v>
      </c>
      <c r="D214" s="1435" t="s">
        <v>655</v>
      </c>
      <c r="E214" s="1437" t="s">
        <v>792</v>
      </c>
      <c r="F214" s="1437" t="s">
        <v>792</v>
      </c>
      <c r="G214" s="1437" t="s">
        <v>792</v>
      </c>
      <c r="H214" s="1437" t="s">
        <v>792</v>
      </c>
      <c r="I214" s="1437" t="s">
        <v>792</v>
      </c>
      <c r="J214" s="1449" t="s">
        <v>792</v>
      </c>
      <c r="K214" s="1449" t="s">
        <v>792</v>
      </c>
      <c r="L214" s="1450">
        <v>7</v>
      </c>
      <c r="M214" s="1450" t="s">
        <v>792</v>
      </c>
      <c r="N214" s="198"/>
      <c r="O214" s="427"/>
      <c r="P214" s="1436"/>
    </row>
    <row r="215" spans="1:16" s="429" customFormat="1" ht="12.75" customHeight="1">
      <c r="A215" s="198" t="s">
        <v>1049</v>
      </c>
      <c r="B215" s="1447">
        <v>189</v>
      </c>
      <c r="C215" s="1448" t="s">
        <v>1663</v>
      </c>
      <c r="D215" s="1435" t="s">
        <v>760</v>
      </c>
      <c r="E215" s="1437" t="s">
        <v>792</v>
      </c>
      <c r="F215" s="1437" t="s">
        <v>792</v>
      </c>
      <c r="G215" s="1437" t="s">
        <v>792</v>
      </c>
      <c r="H215" s="1437" t="s">
        <v>792</v>
      </c>
      <c r="I215" s="1437" t="s">
        <v>792</v>
      </c>
      <c r="J215" s="1449" t="s">
        <v>792</v>
      </c>
      <c r="K215" s="1449" t="s">
        <v>792</v>
      </c>
      <c r="L215" s="1450">
        <v>7</v>
      </c>
      <c r="M215" s="1450" t="s">
        <v>792</v>
      </c>
      <c r="N215" s="198"/>
      <c r="O215" s="427"/>
      <c r="P215" s="1436"/>
    </row>
    <row r="216" spans="1:16" s="429" customFormat="1" ht="12.75" customHeight="1">
      <c r="A216" s="198" t="s">
        <v>1107</v>
      </c>
      <c r="B216" s="1447">
        <v>189</v>
      </c>
      <c r="C216" s="1448" t="s">
        <v>1663</v>
      </c>
      <c r="D216" s="1435" t="s">
        <v>633</v>
      </c>
      <c r="E216" s="1437" t="s">
        <v>792</v>
      </c>
      <c r="F216" s="1437" t="s">
        <v>792</v>
      </c>
      <c r="G216" s="1437" t="s">
        <v>792</v>
      </c>
      <c r="H216" s="1437" t="s">
        <v>792</v>
      </c>
      <c r="I216" s="1437" t="s">
        <v>792</v>
      </c>
      <c r="J216" s="1449" t="s">
        <v>792</v>
      </c>
      <c r="K216" s="1449" t="s">
        <v>792</v>
      </c>
      <c r="L216" s="1450">
        <v>7</v>
      </c>
      <c r="M216" s="1450" t="s">
        <v>792</v>
      </c>
      <c r="N216" s="198"/>
      <c r="O216" s="427"/>
      <c r="P216" s="1436"/>
    </row>
    <row r="217" spans="1:16" s="429" customFormat="1" ht="12.75" customHeight="1">
      <c r="A217" s="198" t="s">
        <v>1136</v>
      </c>
      <c r="B217" s="1447">
        <v>189</v>
      </c>
      <c r="C217" s="1448" t="s">
        <v>1663</v>
      </c>
      <c r="D217" s="1435" t="s">
        <v>772</v>
      </c>
      <c r="E217" s="1437" t="s">
        <v>792</v>
      </c>
      <c r="F217" s="1437" t="s">
        <v>792</v>
      </c>
      <c r="G217" s="1437" t="s">
        <v>792</v>
      </c>
      <c r="H217" s="1437" t="s">
        <v>792</v>
      </c>
      <c r="I217" s="1437" t="s">
        <v>792</v>
      </c>
      <c r="J217" s="1449" t="s">
        <v>792</v>
      </c>
      <c r="K217" s="1449" t="s">
        <v>792</v>
      </c>
      <c r="L217" s="1450">
        <v>7</v>
      </c>
      <c r="M217" s="1450" t="s">
        <v>792</v>
      </c>
      <c r="N217" s="198"/>
      <c r="O217" s="427"/>
      <c r="P217" s="1436"/>
    </row>
    <row r="218" spans="1:16" s="429" customFormat="1" ht="12.75" customHeight="1">
      <c r="A218" s="198" t="s">
        <v>169</v>
      </c>
      <c r="B218" s="1447">
        <v>189</v>
      </c>
      <c r="C218" s="1448" t="s">
        <v>1663</v>
      </c>
      <c r="D218" s="1435" t="s">
        <v>574</v>
      </c>
      <c r="E218" s="1437" t="s">
        <v>792</v>
      </c>
      <c r="F218" s="1437" t="s">
        <v>792</v>
      </c>
      <c r="G218" s="1437" t="s">
        <v>792</v>
      </c>
      <c r="H218" s="1437" t="s">
        <v>792</v>
      </c>
      <c r="I218" s="1437" t="s">
        <v>792</v>
      </c>
      <c r="J218" s="1449" t="s">
        <v>792</v>
      </c>
      <c r="K218" s="1449" t="s">
        <v>792</v>
      </c>
      <c r="L218" s="1450">
        <v>7</v>
      </c>
      <c r="M218" s="1450" t="s">
        <v>792</v>
      </c>
      <c r="N218" s="198"/>
      <c r="O218" s="427"/>
      <c r="P218" s="1436"/>
    </row>
    <row r="219" spans="1:16" s="429" customFormat="1" ht="12.75" customHeight="1">
      <c r="A219" s="198" t="s">
        <v>265</v>
      </c>
      <c r="B219" s="1447">
        <v>189</v>
      </c>
      <c r="C219" s="1448" t="s">
        <v>1663</v>
      </c>
      <c r="D219" s="1435" t="s">
        <v>604</v>
      </c>
      <c r="E219" s="1437" t="s">
        <v>792</v>
      </c>
      <c r="F219" s="1437" t="s">
        <v>792</v>
      </c>
      <c r="G219" s="1437" t="s">
        <v>792</v>
      </c>
      <c r="H219" s="1437" t="s">
        <v>792</v>
      </c>
      <c r="I219" s="1437" t="s">
        <v>792</v>
      </c>
      <c r="J219" s="1449" t="s">
        <v>792</v>
      </c>
      <c r="K219" s="1449" t="s">
        <v>792</v>
      </c>
      <c r="L219" s="1450">
        <v>7</v>
      </c>
      <c r="M219" s="1450" t="s">
        <v>792</v>
      </c>
      <c r="N219" s="198"/>
      <c r="O219" s="427"/>
      <c r="P219" s="1436"/>
    </row>
    <row r="220" spans="1:16" s="429" customFormat="1" ht="12.75" customHeight="1">
      <c r="A220" s="198" t="s">
        <v>13</v>
      </c>
      <c r="B220" s="1447">
        <v>189</v>
      </c>
      <c r="C220" s="1448" t="s">
        <v>1663</v>
      </c>
      <c r="D220" s="1435" t="s">
        <v>765</v>
      </c>
      <c r="E220" s="1437" t="s">
        <v>792</v>
      </c>
      <c r="F220" s="1437" t="s">
        <v>792</v>
      </c>
      <c r="G220" s="1437" t="s">
        <v>792</v>
      </c>
      <c r="H220" s="1437" t="s">
        <v>792</v>
      </c>
      <c r="I220" s="1437" t="s">
        <v>792</v>
      </c>
      <c r="J220" s="1449" t="s">
        <v>792</v>
      </c>
      <c r="K220" s="1449" t="s">
        <v>792</v>
      </c>
      <c r="L220" s="1450">
        <v>7</v>
      </c>
      <c r="M220" s="1450" t="s">
        <v>792</v>
      </c>
      <c r="N220" s="198"/>
      <c r="O220" s="427"/>
      <c r="P220" s="1436"/>
    </row>
    <row r="221" spans="1:16" s="429" customFormat="1" ht="12.75" customHeight="1">
      <c r="A221" s="198" t="s">
        <v>230</v>
      </c>
      <c r="B221" s="1447">
        <v>101</v>
      </c>
      <c r="C221" s="1448" t="s">
        <v>1663</v>
      </c>
      <c r="D221" s="1435" t="s">
        <v>690</v>
      </c>
      <c r="E221" s="1437" t="s">
        <v>792</v>
      </c>
      <c r="F221" s="1437" t="s">
        <v>792</v>
      </c>
      <c r="G221" s="1437" t="s">
        <v>792</v>
      </c>
      <c r="H221" s="1437" t="s">
        <v>792</v>
      </c>
      <c r="I221" s="1437" t="s">
        <v>792</v>
      </c>
      <c r="J221" s="1449" t="s">
        <v>792</v>
      </c>
      <c r="K221" s="1449" t="s">
        <v>792</v>
      </c>
      <c r="L221" s="1450">
        <v>7</v>
      </c>
      <c r="M221" s="1450" t="s">
        <v>792</v>
      </c>
      <c r="N221" s="198"/>
      <c r="O221" s="427"/>
      <c r="P221" s="1436"/>
    </row>
    <row r="222" spans="1:16" s="429" customFormat="1" ht="12.75" customHeight="1">
      <c r="A222" s="198" t="s">
        <v>64</v>
      </c>
      <c r="B222" s="1447">
        <v>101</v>
      </c>
      <c r="C222" s="1448" t="s">
        <v>1665</v>
      </c>
      <c r="D222" s="1435" t="s">
        <v>514</v>
      </c>
      <c r="E222" s="1437" t="s">
        <v>792</v>
      </c>
      <c r="F222" s="1437" t="s">
        <v>792</v>
      </c>
      <c r="G222" s="1437" t="s">
        <v>792</v>
      </c>
      <c r="H222" s="1437" t="s">
        <v>792</v>
      </c>
      <c r="I222" s="1437" t="s">
        <v>792</v>
      </c>
      <c r="J222" s="1449" t="s">
        <v>792</v>
      </c>
      <c r="K222" s="1449" t="s">
        <v>792</v>
      </c>
      <c r="L222" s="1450">
        <v>7</v>
      </c>
      <c r="M222" s="1450" t="s">
        <v>792</v>
      </c>
      <c r="N222" s="198"/>
      <c r="O222" s="427"/>
      <c r="P222" s="1436"/>
    </row>
    <row r="223" spans="1:16" s="429" customFormat="1" ht="12.75" customHeight="1">
      <c r="A223" s="198" t="s">
        <v>380</v>
      </c>
      <c r="B223" s="1447">
        <v>101</v>
      </c>
      <c r="C223" s="1448">
        <v>101</v>
      </c>
      <c r="D223" s="1435" t="s">
        <v>724</v>
      </c>
      <c r="E223" s="1437" t="s">
        <v>792</v>
      </c>
      <c r="F223" s="1437" t="s">
        <v>792</v>
      </c>
      <c r="G223" s="1437" t="s">
        <v>792</v>
      </c>
      <c r="H223" s="1437" t="s">
        <v>792</v>
      </c>
      <c r="I223" s="1437" t="s">
        <v>792</v>
      </c>
      <c r="J223" s="1449" t="s">
        <v>792</v>
      </c>
      <c r="K223" s="1449" t="s">
        <v>792</v>
      </c>
      <c r="L223" s="1450">
        <v>7</v>
      </c>
      <c r="M223" s="1450" t="s">
        <v>792</v>
      </c>
      <c r="N223" s="198"/>
      <c r="O223" s="427"/>
      <c r="P223" s="1436"/>
    </row>
    <row r="224" spans="1:16" s="429" customFormat="1" ht="12.75" customHeight="1">
      <c r="A224" s="198" t="s">
        <v>45</v>
      </c>
      <c r="B224" s="1447">
        <v>101</v>
      </c>
      <c r="C224" s="1448" t="s">
        <v>1663</v>
      </c>
      <c r="D224" s="1435" t="s">
        <v>670</v>
      </c>
      <c r="E224" s="1437" t="s">
        <v>792</v>
      </c>
      <c r="F224" s="1437" t="s">
        <v>792</v>
      </c>
      <c r="G224" s="1437" t="s">
        <v>792</v>
      </c>
      <c r="H224" s="1437" t="s">
        <v>792</v>
      </c>
      <c r="I224" s="1437" t="s">
        <v>792</v>
      </c>
      <c r="J224" s="1449" t="s">
        <v>792</v>
      </c>
      <c r="K224" s="1449" t="s">
        <v>792</v>
      </c>
      <c r="L224" s="1450">
        <v>7</v>
      </c>
      <c r="M224" s="1450" t="s">
        <v>792</v>
      </c>
      <c r="N224" s="198"/>
      <c r="O224" s="427"/>
      <c r="P224" s="1436"/>
    </row>
    <row r="225" spans="1:16" s="429" customFormat="1" ht="12.75" customHeight="1">
      <c r="A225" s="198" t="s">
        <v>1170</v>
      </c>
      <c r="B225" s="1447">
        <v>101</v>
      </c>
      <c r="C225" s="1448" t="s">
        <v>1663</v>
      </c>
      <c r="D225" s="1435" t="s">
        <v>650</v>
      </c>
      <c r="E225" s="1437" t="s">
        <v>792</v>
      </c>
      <c r="F225" s="1437" t="s">
        <v>792</v>
      </c>
      <c r="G225" s="1437" t="s">
        <v>792</v>
      </c>
      <c r="H225" s="1437" t="s">
        <v>792</v>
      </c>
      <c r="I225" s="1437" t="s">
        <v>792</v>
      </c>
      <c r="J225" s="1449" t="s">
        <v>792</v>
      </c>
      <c r="K225" s="1449" t="s">
        <v>792</v>
      </c>
      <c r="L225" s="1450">
        <v>7</v>
      </c>
      <c r="M225" s="1450" t="s">
        <v>792</v>
      </c>
      <c r="N225" s="198"/>
      <c r="O225" s="427"/>
      <c r="P225" s="1436"/>
    </row>
    <row r="226" spans="1:16" s="429" customFormat="1" ht="12.75" customHeight="1">
      <c r="A226" s="198" t="s">
        <v>1168</v>
      </c>
      <c r="B226" s="1447">
        <v>101</v>
      </c>
      <c r="C226" s="1448" t="s">
        <v>1663</v>
      </c>
      <c r="D226" s="1435" t="s">
        <v>649</v>
      </c>
      <c r="E226" s="1437" t="s">
        <v>792</v>
      </c>
      <c r="F226" s="1437" t="s">
        <v>792</v>
      </c>
      <c r="G226" s="1437" t="s">
        <v>792</v>
      </c>
      <c r="H226" s="1437" t="s">
        <v>792</v>
      </c>
      <c r="I226" s="1437" t="s">
        <v>792</v>
      </c>
      <c r="J226" s="1449" t="s">
        <v>792</v>
      </c>
      <c r="K226" s="1449" t="s">
        <v>792</v>
      </c>
      <c r="L226" s="1450">
        <v>7</v>
      </c>
      <c r="M226" s="1450" t="s">
        <v>792</v>
      </c>
      <c r="N226" s="198"/>
      <c r="O226" s="427"/>
      <c r="P226" s="1436"/>
    </row>
    <row r="227" spans="1:16" s="429" customFormat="1" ht="12.75" customHeight="1">
      <c r="A227" s="198" t="s">
        <v>235</v>
      </c>
      <c r="B227" s="1447">
        <v>101</v>
      </c>
      <c r="C227" s="1448"/>
      <c r="D227" s="1435" t="s">
        <v>551</v>
      </c>
      <c r="E227" s="1439" t="s">
        <v>878</v>
      </c>
      <c r="F227" s="1437" t="s">
        <v>792</v>
      </c>
      <c r="G227" s="1437" t="s">
        <v>792</v>
      </c>
      <c r="H227" s="1437" t="s">
        <v>792</v>
      </c>
      <c r="I227" s="1437" t="s">
        <v>792</v>
      </c>
      <c r="J227" s="1449" t="s">
        <v>792</v>
      </c>
      <c r="K227" s="1449" t="s">
        <v>792</v>
      </c>
      <c r="L227" s="1450">
        <v>6</v>
      </c>
      <c r="M227" s="1450" t="s">
        <v>878</v>
      </c>
      <c r="N227" s="198"/>
      <c r="O227" s="427"/>
      <c r="P227" s="1436"/>
    </row>
    <row r="228" spans="1:16" s="429" customFormat="1" ht="12.75" customHeight="1">
      <c r="A228" s="320" t="s">
        <v>368</v>
      </c>
      <c r="B228" s="1447">
        <v>101</v>
      </c>
      <c r="C228" s="1448" t="s">
        <v>1663</v>
      </c>
      <c r="D228" s="1435" t="s">
        <v>597</v>
      </c>
      <c r="E228" s="1437" t="s">
        <v>792</v>
      </c>
      <c r="F228" s="1439" t="s">
        <v>878</v>
      </c>
      <c r="G228" s="1437" t="s">
        <v>792</v>
      </c>
      <c r="H228" s="1437" t="s">
        <v>792</v>
      </c>
      <c r="I228" s="1437" t="s">
        <v>792</v>
      </c>
      <c r="J228" s="1449" t="s">
        <v>792</v>
      </c>
      <c r="K228" s="1449" t="s">
        <v>792</v>
      </c>
      <c r="L228" s="1450">
        <v>6</v>
      </c>
      <c r="M228" s="1450" t="s">
        <v>878</v>
      </c>
      <c r="N228" s="320"/>
      <c r="O228" s="427"/>
      <c r="P228" s="1436"/>
    </row>
    <row r="229" spans="1:16" s="429" customFormat="1" ht="12.75" customHeight="1">
      <c r="A229" s="198" t="s">
        <v>241</v>
      </c>
      <c r="B229" s="1447">
        <v>101</v>
      </c>
      <c r="C229" s="1448" t="s">
        <v>1663</v>
      </c>
      <c r="D229" s="1435" t="s">
        <v>554</v>
      </c>
      <c r="E229" s="1437" t="s">
        <v>792</v>
      </c>
      <c r="F229" s="1437" t="s">
        <v>792</v>
      </c>
      <c r="G229" s="1437" t="s">
        <v>792</v>
      </c>
      <c r="H229" s="1437" t="s">
        <v>792</v>
      </c>
      <c r="I229" s="1437" t="s">
        <v>792</v>
      </c>
      <c r="J229" s="1449" t="s">
        <v>792</v>
      </c>
      <c r="K229" s="1449" t="s">
        <v>792</v>
      </c>
      <c r="L229" s="1450">
        <v>7</v>
      </c>
      <c r="M229" s="1450" t="s">
        <v>792</v>
      </c>
      <c r="N229" s="198"/>
      <c r="O229" s="427"/>
      <c r="P229" s="1436"/>
    </row>
    <row r="230" spans="1:16" s="429" customFormat="1" ht="12.75" customHeight="1">
      <c r="A230" s="198" t="s">
        <v>175</v>
      </c>
      <c r="B230" s="1447">
        <v>101</v>
      </c>
      <c r="C230" s="1448" t="s">
        <v>1663</v>
      </c>
      <c r="D230" s="1435" t="s">
        <v>1269</v>
      </c>
      <c r="E230" s="1437" t="s">
        <v>792</v>
      </c>
      <c r="F230" s="1437" t="s">
        <v>792</v>
      </c>
      <c r="G230" s="1437" t="s">
        <v>792</v>
      </c>
      <c r="H230" s="1437" t="s">
        <v>792</v>
      </c>
      <c r="I230" s="1437" t="s">
        <v>792</v>
      </c>
      <c r="J230" s="1449" t="s">
        <v>792</v>
      </c>
      <c r="K230" s="1449" t="s">
        <v>792</v>
      </c>
      <c r="L230" s="1450">
        <v>7</v>
      </c>
      <c r="M230" s="1450" t="s">
        <v>792</v>
      </c>
      <c r="N230" s="198"/>
      <c r="O230" s="427"/>
      <c r="P230" s="1436"/>
    </row>
    <row r="231" spans="1:16" s="429" customFormat="1" ht="12.75" customHeight="1">
      <c r="A231" s="198" t="s">
        <v>401</v>
      </c>
      <c r="B231" s="1447">
        <v>101</v>
      </c>
      <c r="C231" s="1448" t="s">
        <v>1663</v>
      </c>
      <c r="D231" s="1435" t="s">
        <v>635</v>
      </c>
      <c r="E231" s="1437" t="s">
        <v>792</v>
      </c>
      <c r="F231" s="1437" t="s">
        <v>792</v>
      </c>
      <c r="G231" s="1437" t="s">
        <v>792</v>
      </c>
      <c r="H231" s="1437" t="s">
        <v>792</v>
      </c>
      <c r="I231" s="1437" t="s">
        <v>792</v>
      </c>
      <c r="J231" s="1449" t="s">
        <v>792</v>
      </c>
      <c r="K231" s="1449" t="s">
        <v>792</v>
      </c>
      <c r="L231" s="1450">
        <v>7</v>
      </c>
      <c r="M231" s="1450" t="s">
        <v>792</v>
      </c>
      <c r="N231" s="198"/>
      <c r="O231" s="427"/>
      <c r="P231" s="1436"/>
    </row>
    <row r="232" spans="1:16" s="429" customFormat="1" ht="12.75" customHeight="1">
      <c r="A232" s="320" t="s">
        <v>250</v>
      </c>
      <c r="B232" s="1447">
        <v>101</v>
      </c>
      <c r="C232" s="1448" t="s">
        <v>1665</v>
      </c>
      <c r="D232" s="1435" t="s">
        <v>820</v>
      </c>
      <c r="E232" s="1437" t="s">
        <v>792</v>
      </c>
      <c r="F232" s="1437" t="s">
        <v>792</v>
      </c>
      <c r="G232" s="1437" t="s">
        <v>792</v>
      </c>
      <c r="H232" s="1437" t="s">
        <v>792</v>
      </c>
      <c r="I232" s="1437" t="s">
        <v>792</v>
      </c>
      <c r="J232" s="1449" t="s">
        <v>792</v>
      </c>
      <c r="K232" s="1449" t="s">
        <v>792</v>
      </c>
      <c r="L232" s="1450">
        <v>7</v>
      </c>
      <c r="M232" s="1450" t="s">
        <v>792</v>
      </c>
      <c r="N232" s="320"/>
      <c r="O232" s="427"/>
      <c r="P232" s="1436"/>
    </row>
    <row r="233" spans="1:16" s="429" customFormat="1" ht="12.75" customHeight="1">
      <c r="A233" s="198" t="s">
        <v>307</v>
      </c>
      <c r="B233" s="1447">
        <v>101</v>
      </c>
      <c r="C233" s="1448" t="s">
        <v>1663</v>
      </c>
      <c r="D233" s="1435" t="s">
        <v>577</v>
      </c>
      <c r="E233" s="1437" t="s">
        <v>792</v>
      </c>
      <c r="F233" s="1437" t="s">
        <v>792</v>
      </c>
      <c r="G233" s="1437" t="s">
        <v>792</v>
      </c>
      <c r="H233" s="1437" t="s">
        <v>792</v>
      </c>
      <c r="I233" s="1437" t="s">
        <v>792</v>
      </c>
      <c r="J233" s="1449" t="s">
        <v>792</v>
      </c>
      <c r="K233" s="1449" t="s">
        <v>792</v>
      </c>
      <c r="L233" s="1450">
        <v>7</v>
      </c>
      <c r="M233" s="1450" t="s">
        <v>792</v>
      </c>
      <c r="N233" s="198"/>
      <c r="O233" s="427"/>
      <c r="P233" s="1436"/>
    </row>
    <row r="234" spans="1:16" s="429" customFormat="1" ht="12.75" customHeight="1">
      <c r="A234" s="198" t="s">
        <v>331</v>
      </c>
      <c r="B234" s="1447">
        <v>101</v>
      </c>
      <c r="C234" s="1457"/>
      <c r="D234" s="1435" t="s">
        <v>742</v>
      </c>
      <c r="E234" s="1437" t="s">
        <v>792</v>
      </c>
      <c r="F234" s="1437" t="s">
        <v>792</v>
      </c>
      <c r="G234" s="1437" t="s">
        <v>792</v>
      </c>
      <c r="H234" s="1437" t="s">
        <v>792</v>
      </c>
      <c r="I234" s="1437" t="s">
        <v>792</v>
      </c>
      <c r="J234" s="1449" t="s">
        <v>792</v>
      </c>
      <c r="K234" s="1449" t="s">
        <v>792</v>
      </c>
      <c r="L234" s="1450">
        <v>7</v>
      </c>
      <c r="M234" s="1450" t="s">
        <v>792</v>
      </c>
      <c r="N234" s="198"/>
      <c r="O234" s="427"/>
      <c r="P234" s="1436"/>
    </row>
    <row r="235" spans="1:16" s="429" customFormat="1" ht="12.75" customHeight="1">
      <c r="A235" s="198" t="s">
        <v>60</v>
      </c>
      <c r="B235" s="1447">
        <v>101</v>
      </c>
      <c r="C235" s="1448">
        <v>101</v>
      </c>
      <c r="D235" s="1435" t="s">
        <v>512</v>
      </c>
      <c r="E235" s="1437" t="s">
        <v>792</v>
      </c>
      <c r="F235" s="1437" t="s">
        <v>792</v>
      </c>
      <c r="G235" s="1437" t="s">
        <v>792</v>
      </c>
      <c r="H235" s="1437" t="s">
        <v>792</v>
      </c>
      <c r="I235" s="1437" t="s">
        <v>792</v>
      </c>
      <c r="J235" s="1449" t="s">
        <v>792</v>
      </c>
      <c r="K235" s="1449" t="s">
        <v>792</v>
      </c>
      <c r="L235" s="1450">
        <v>7</v>
      </c>
      <c r="M235" s="1450" t="s">
        <v>792</v>
      </c>
      <c r="N235" s="198"/>
      <c r="O235" s="427"/>
      <c r="P235" s="1436"/>
    </row>
    <row r="236" spans="1:16" s="429" customFormat="1" ht="12.75" customHeight="1">
      <c r="A236" s="198" t="s">
        <v>243</v>
      </c>
      <c r="B236" s="1447">
        <v>101</v>
      </c>
      <c r="C236" s="1448" t="s">
        <v>1663</v>
      </c>
      <c r="D236" s="1435" t="s">
        <v>555</v>
      </c>
      <c r="E236" s="1437" t="s">
        <v>792</v>
      </c>
      <c r="F236" s="1437" t="s">
        <v>792</v>
      </c>
      <c r="G236" s="1437" t="s">
        <v>792</v>
      </c>
      <c r="H236" s="1437" t="s">
        <v>792</v>
      </c>
      <c r="I236" s="1437" t="s">
        <v>792</v>
      </c>
      <c r="J236" s="1449" t="s">
        <v>792</v>
      </c>
      <c r="K236" s="1449" t="s">
        <v>792</v>
      </c>
      <c r="L236" s="1450">
        <v>7</v>
      </c>
      <c r="M236" s="1450" t="s">
        <v>792</v>
      </c>
      <c r="N236" s="198"/>
      <c r="O236" s="427"/>
      <c r="P236" s="1436"/>
    </row>
    <row r="237" spans="1:16" s="429" customFormat="1" ht="12.75" customHeight="1">
      <c r="A237" s="320" t="s">
        <v>461</v>
      </c>
      <c r="B237" s="1447">
        <v>101</v>
      </c>
      <c r="C237" s="1448">
        <v>101</v>
      </c>
      <c r="D237" s="1435" t="s">
        <v>801</v>
      </c>
      <c r="E237" s="1437" t="s">
        <v>792</v>
      </c>
      <c r="F237" s="1437" t="s">
        <v>792</v>
      </c>
      <c r="G237" s="1437" t="s">
        <v>792</v>
      </c>
      <c r="H237" s="1437" t="s">
        <v>792</v>
      </c>
      <c r="I237" s="1437" t="s">
        <v>792</v>
      </c>
      <c r="J237" s="1449" t="s">
        <v>792</v>
      </c>
      <c r="K237" s="1449" t="s">
        <v>792</v>
      </c>
      <c r="L237" s="1450">
        <v>7</v>
      </c>
      <c r="M237" s="1450" t="s">
        <v>792</v>
      </c>
      <c r="N237" s="320"/>
      <c r="O237" s="427"/>
      <c r="P237" s="1436"/>
    </row>
    <row r="238" spans="1:16" s="429" customFormat="1" ht="12.75" customHeight="1">
      <c r="A238" s="198" t="s">
        <v>222</v>
      </c>
      <c r="B238" s="1447">
        <v>101</v>
      </c>
      <c r="C238" s="1448" t="s">
        <v>1663</v>
      </c>
      <c r="D238" s="1435" t="s">
        <v>1122</v>
      </c>
      <c r="E238" s="1437" t="s">
        <v>792</v>
      </c>
      <c r="F238" s="1437" t="s">
        <v>792</v>
      </c>
      <c r="G238" s="1437" t="s">
        <v>792</v>
      </c>
      <c r="H238" s="1437" t="s">
        <v>792</v>
      </c>
      <c r="I238" s="1437" t="s">
        <v>792</v>
      </c>
      <c r="J238" s="1449" t="s">
        <v>792</v>
      </c>
      <c r="K238" s="1449" t="s">
        <v>792</v>
      </c>
      <c r="L238" s="1450">
        <v>7</v>
      </c>
      <c r="M238" s="1450" t="s">
        <v>792</v>
      </c>
      <c r="N238" s="198"/>
      <c r="O238" s="427"/>
      <c r="P238" s="1436"/>
    </row>
    <row r="239" spans="1:16" s="429" customFormat="1" ht="12.75" customHeight="1">
      <c r="A239" s="198" t="s">
        <v>1111</v>
      </c>
      <c r="B239" s="1447">
        <v>101</v>
      </c>
      <c r="C239" s="1448" t="s">
        <v>1663</v>
      </c>
      <c r="D239" s="1435" t="s">
        <v>563</v>
      </c>
      <c r="E239" s="1437" t="s">
        <v>792</v>
      </c>
      <c r="F239" s="1437" t="s">
        <v>792</v>
      </c>
      <c r="G239" s="1437" t="s">
        <v>792</v>
      </c>
      <c r="H239" s="1437" t="s">
        <v>792</v>
      </c>
      <c r="I239" s="1437" t="s">
        <v>792</v>
      </c>
      <c r="J239" s="1449" t="s">
        <v>792</v>
      </c>
      <c r="K239" s="1449" t="s">
        <v>792</v>
      </c>
      <c r="L239" s="1450">
        <v>7</v>
      </c>
      <c r="M239" s="1450" t="s">
        <v>792</v>
      </c>
      <c r="N239" s="198"/>
      <c r="O239" s="427"/>
      <c r="P239" s="1436"/>
    </row>
    <row r="240" spans="1:16" s="429" customFormat="1" ht="12.75" customHeight="1">
      <c r="A240" s="198" t="s">
        <v>407</v>
      </c>
      <c r="B240" s="1447">
        <v>101</v>
      </c>
      <c r="C240" s="1448"/>
      <c r="D240" s="1435" t="s">
        <v>638</v>
      </c>
      <c r="E240" s="1437" t="s">
        <v>792</v>
      </c>
      <c r="F240" s="1437" t="s">
        <v>792</v>
      </c>
      <c r="G240" s="1437" t="s">
        <v>792</v>
      </c>
      <c r="H240" s="1437" t="s">
        <v>792</v>
      </c>
      <c r="I240" s="1437" t="s">
        <v>792</v>
      </c>
      <c r="J240" s="1449" t="s">
        <v>792</v>
      </c>
      <c r="K240" s="1449" t="s">
        <v>792</v>
      </c>
      <c r="L240" s="1450">
        <v>7</v>
      </c>
      <c r="M240" s="1450" t="s">
        <v>792</v>
      </c>
      <c r="N240" s="198"/>
      <c r="O240" s="427"/>
      <c r="P240" s="1436"/>
    </row>
    <row r="241" spans="1:29" s="429" customFormat="1" ht="12.75" customHeight="1">
      <c r="A241" s="198" t="s">
        <v>1138</v>
      </c>
      <c r="B241" s="1447">
        <v>101</v>
      </c>
      <c r="C241" s="1448">
        <v>101</v>
      </c>
      <c r="D241" s="1435" t="s">
        <v>773</v>
      </c>
      <c r="E241" s="1437" t="s">
        <v>792</v>
      </c>
      <c r="F241" s="1440" t="s">
        <v>878</v>
      </c>
      <c r="G241" s="1437" t="s">
        <v>792</v>
      </c>
      <c r="H241" s="1437" t="s">
        <v>792</v>
      </c>
      <c r="I241" s="1437" t="s">
        <v>792</v>
      </c>
      <c r="J241" s="1449" t="s">
        <v>792</v>
      </c>
      <c r="K241" s="1449" t="s">
        <v>792</v>
      </c>
      <c r="L241" s="1450">
        <v>6</v>
      </c>
      <c r="M241" s="1450" t="s">
        <v>878</v>
      </c>
      <c r="N241" s="198"/>
      <c r="O241" s="427"/>
      <c r="P241" s="1436"/>
    </row>
    <row r="242" spans="1:29" s="429" customFormat="1" ht="12.75" customHeight="1">
      <c r="A242" s="198" t="s">
        <v>455</v>
      </c>
      <c r="B242" s="1447">
        <v>101</v>
      </c>
      <c r="C242" s="1448">
        <v>101</v>
      </c>
      <c r="D242" s="1435" t="s">
        <v>824</v>
      </c>
      <c r="E242" s="1437" t="s">
        <v>792</v>
      </c>
      <c r="F242" s="1437" t="s">
        <v>792</v>
      </c>
      <c r="G242" s="1437" t="s">
        <v>792</v>
      </c>
      <c r="H242" s="1437" t="s">
        <v>792</v>
      </c>
      <c r="I242" s="1437" t="s">
        <v>792</v>
      </c>
      <c r="J242" s="1449" t="s">
        <v>792</v>
      </c>
      <c r="K242" s="1449" t="s">
        <v>792</v>
      </c>
      <c r="L242" s="1450">
        <v>7</v>
      </c>
      <c r="M242" s="1450" t="s">
        <v>792</v>
      </c>
      <c r="N242" s="198"/>
      <c r="O242" s="423"/>
      <c r="P242" s="1436"/>
    </row>
    <row r="243" spans="1:29" s="429" customFormat="1" ht="12.75" customHeight="1">
      <c r="A243" s="198" t="s">
        <v>95</v>
      </c>
      <c r="B243" s="1447">
        <v>101</v>
      </c>
      <c r="C243" s="1448">
        <v>101</v>
      </c>
      <c r="D243" s="1435" t="s">
        <v>823</v>
      </c>
      <c r="E243" s="1437" t="s">
        <v>792</v>
      </c>
      <c r="F243" s="1437" t="s">
        <v>792</v>
      </c>
      <c r="G243" s="1437" t="s">
        <v>792</v>
      </c>
      <c r="H243" s="1437" t="s">
        <v>792</v>
      </c>
      <c r="I243" s="1437" t="s">
        <v>792</v>
      </c>
      <c r="J243" s="1449" t="s">
        <v>792</v>
      </c>
      <c r="K243" s="1449" t="s">
        <v>792</v>
      </c>
      <c r="L243" s="1450">
        <v>7</v>
      </c>
      <c r="M243" s="1450" t="s">
        <v>792</v>
      </c>
      <c r="N243" s="198"/>
      <c r="O243" s="427"/>
      <c r="P243" s="1436"/>
    </row>
    <row r="244" spans="1:29" s="429" customFormat="1" ht="12.75" customHeight="1">
      <c r="A244" s="198" t="s">
        <v>436</v>
      </c>
      <c r="B244" s="1447">
        <v>101</v>
      </c>
      <c r="C244" s="1448" t="s">
        <v>1663</v>
      </c>
      <c r="D244" s="1435" t="s">
        <v>646</v>
      </c>
      <c r="E244" s="1437" t="s">
        <v>792</v>
      </c>
      <c r="F244" s="1437" t="s">
        <v>792</v>
      </c>
      <c r="G244" s="1437" t="s">
        <v>792</v>
      </c>
      <c r="H244" s="1437" t="s">
        <v>792</v>
      </c>
      <c r="I244" s="1437" t="s">
        <v>792</v>
      </c>
      <c r="J244" s="1449" t="s">
        <v>792</v>
      </c>
      <c r="K244" s="1449" t="s">
        <v>792</v>
      </c>
      <c r="L244" s="1450">
        <v>7</v>
      </c>
      <c r="M244" s="1450" t="s">
        <v>792</v>
      </c>
      <c r="N244" s="198"/>
      <c r="O244" s="427"/>
      <c r="P244" s="1436"/>
    </row>
    <row r="245" spans="1:29" s="429" customFormat="1" ht="12.75" customHeight="1">
      <c r="A245" s="198" t="s">
        <v>272</v>
      </c>
      <c r="B245" s="1447">
        <v>101</v>
      </c>
      <c r="C245" s="1448" t="s">
        <v>1663</v>
      </c>
      <c r="D245" s="1435" t="s">
        <v>678</v>
      </c>
      <c r="E245" s="1437" t="s">
        <v>792</v>
      </c>
      <c r="F245" s="1437" t="s">
        <v>792</v>
      </c>
      <c r="G245" s="1437" t="s">
        <v>792</v>
      </c>
      <c r="H245" s="1437" t="s">
        <v>792</v>
      </c>
      <c r="I245" s="1437" t="s">
        <v>792</v>
      </c>
      <c r="J245" s="1449" t="s">
        <v>792</v>
      </c>
      <c r="K245" s="1449" t="s">
        <v>792</v>
      </c>
      <c r="L245" s="1450">
        <v>7</v>
      </c>
      <c r="M245" s="1450" t="s">
        <v>792</v>
      </c>
      <c r="N245" s="198"/>
      <c r="O245" s="427"/>
      <c r="P245" s="1436"/>
    </row>
    <row r="246" spans="1:29" s="429" customFormat="1" ht="12.75" customHeight="1">
      <c r="A246" s="198" t="s">
        <v>418</v>
      </c>
      <c r="B246" s="1447">
        <v>101</v>
      </c>
      <c r="C246" s="1448" t="s">
        <v>1663</v>
      </c>
      <c r="D246" s="1435" t="s">
        <v>624</v>
      </c>
      <c r="E246" s="1437" t="s">
        <v>792</v>
      </c>
      <c r="F246" s="1437" t="s">
        <v>792</v>
      </c>
      <c r="G246" s="1437" t="s">
        <v>792</v>
      </c>
      <c r="H246" s="1437" t="s">
        <v>792</v>
      </c>
      <c r="I246" s="1437" t="s">
        <v>792</v>
      </c>
      <c r="J246" s="1449" t="s">
        <v>792</v>
      </c>
      <c r="K246" s="1449" t="s">
        <v>792</v>
      </c>
      <c r="L246" s="1450">
        <v>7</v>
      </c>
      <c r="M246" s="1450" t="s">
        <v>792</v>
      </c>
      <c r="N246" s="198"/>
      <c r="O246" s="427"/>
      <c r="P246" s="1436"/>
    </row>
    <row r="247" spans="1:29" s="429" customFormat="1" ht="12.75" customHeight="1">
      <c r="A247" s="198" t="s">
        <v>126</v>
      </c>
      <c r="B247" s="1447">
        <v>113</v>
      </c>
      <c r="C247" s="1448" t="s">
        <v>1663</v>
      </c>
      <c r="D247" s="1435" t="s">
        <v>814</v>
      </c>
      <c r="E247" s="1437" t="s">
        <v>792</v>
      </c>
      <c r="F247" s="1437" t="s">
        <v>792</v>
      </c>
      <c r="G247" s="1437" t="s">
        <v>792</v>
      </c>
      <c r="H247" s="1437" t="s">
        <v>792</v>
      </c>
      <c r="I247" s="1437" t="s">
        <v>792</v>
      </c>
      <c r="J247" s="1449" t="s">
        <v>792</v>
      </c>
      <c r="K247" s="1449" t="s">
        <v>792</v>
      </c>
      <c r="L247" s="1450">
        <v>7</v>
      </c>
      <c r="M247" s="1450" t="s">
        <v>792</v>
      </c>
      <c r="N247" s="198"/>
      <c r="O247" s="427"/>
      <c r="P247" s="1436"/>
    </row>
    <row r="248" spans="1:29" s="429" customFormat="1" ht="12.75" customHeight="1">
      <c r="A248" s="198" t="s">
        <v>270</v>
      </c>
      <c r="B248" s="1447">
        <v>113</v>
      </c>
      <c r="C248" s="1448" t="s">
        <v>1663</v>
      </c>
      <c r="D248" s="1435" t="s">
        <v>677</v>
      </c>
      <c r="E248" s="1437" t="s">
        <v>792</v>
      </c>
      <c r="F248" s="1437" t="s">
        <v>792</v>
      </c>
      <c r="G248" s="1437" t="s">
        <v>792</v>
      </c>
      <c r="H248" s="1437" t="s">
        <v>792</v>
      </c>
      <c r="I248" s="1437" t="s">
        <v>792</v>
      </c>
      <c r="J248" s="1449" t="s">
        <v>792</v>
      </c>
      <c r="K248" s="1449" t="s">
        <v>792</v>
      </c>
      <c r="L248" s="1450">
        <v>7</v>
      </c>
      <c r="M248" s="1450" t="s">
        <v>792</v>
      </c>
      <c r="N248" s="198"/>
      <c r="O248" s="427"/>
      <c r="P248" s="1436"/>
    </row>
    <row r="249" spans="1:29" s="429" customFormat="1" ht="12.75" customHeight="1">
      <c r="A249" s="198" t="s">
        <v>134</v>
      </c>
      <c r="B249" s="1447">
        <v>113</v>
      </c>
      <c r="C249" s="1448" t="s">
        <v>1663</v>
      </c>
      <c r="D249" s="1435" t="s">
        <v>789</v>
      </c>
      <c r="E249" s="1437" t="s">
        <v>792</v>
      </c>
      <c r="F249" s="1437" t="s">
        <v>792</v>
      </c>
      <c r="G249" s="1437" t="s">
        <v>792</v>
      </c>
      <c r="H249" s="1437" t="s">
        <v>792</v>
      </c>
      <c r="I249" s="1437" t="s">
        <v>792</v>
      </c>
      <c r="J249" s="1449" t="s">
        <v>792</v>
      </c>
      <c r="K249" s="1449" t="s">
        <v>792</v>
      </c>
      <c r="L249" s="1450">
        <v>7</v>
      </c>
      <c r="M249" s="1450" t="s">
        <v>792</v>
      </c>
      <c r="N249" s="198"/>
      <c r="O249" s="427"/>
      <c r="P249" s="1436"/>
    </row>
    <row r="250" spans="1:29" s="429" customFormat="1" ht="12.75" customHeight="1">
      <c r="A250" s="198" t="s">
        <v>54</v>
      </c>
      <c r="B250" s="1447">
        <v>113</v>
      </c>
      <c r="C250" s="1448"/>
      <c r="D250" s="1435" t="s">
        <v>509</v>
      </c>
      <c r="E250" s="1437" t="s">
        <v>792</v>
      </c>
      <c r="F250" s="1437" t="s">
        <v>792</v>
      </c>
      <c r="G250" s="1437" t="s">
        <v>792</v>
      </c>
      <c r="H250" s="1437" t="s">
        <v>792</v>
      </c>
      <c r="I250" s="1437" t="s">
        <v>792</v>
      </c>
      <c r="J250" s="1449" t="s">
        <v>792</v>
      </c>
      <c r="K250" s="1449" t="s">
        <v>792</v>
      </c>
      <c r="L250" s="1450">
        <v>7</v>
      </c>
      <c r="M250" s="1450" t="s">
        <v>792</v>
      </c>
      <c r="N250" s="198"/>
      <c r="O250" s="427"/>
      <c r="P250" s="1436"/>
    </row>
    <row r="251" spans="1:29" s="429" customFormat="1" ht="12.75" customHeight="1">
      <c r="A251" s="198" t="s">
        <v>315</v>
      </c>
      <c r="B251" s="1447">
        <v>113</v>
      </c>
      <c r="C251" s="1448" t="s">
        <v>1663</v>
      </c>
      <c r="D251" s="1435" t="s">
        <v>734</v>
      </c>
      <c r="E251" s="1437" t="s">
        <v>792</v>
      </c>
      <c r="F251" s="1437" t="s">
        <v>792</v>
      </c>
      <c r="G251" s="1437" t="s">
        <v>792</v>
      </c>
      <c r="H251" s="1437" t="s">
        <v>792</v>
      </c>
      <c r="I251" s="1437" t="s">
        <v>792</v>
      </c>
      <c r="J251" s="1449" t="s">
        <v>792</v>
      </c>
      <c r="K251" s="1449" t="s">
        <v>792</v>
      </c>
      <c r="L251" s="1450">
        <v>7</v>
      </c>
      <c r="M251" s="1450" t="s">
        <v>792</v>
      </c>
      <c r="N251" s="198"/>
      <c r="O251" s="427"/>
      <c r="P251" s="1436"/>
    </row>
    <row r="252" spans="1:29" s="429" customFormat="1" ht="12.75" customHeight="1">
      <c r="A252" s="198" t="s">
        <v>384</v>
      </c>
      <c r="B252" s="1447">
        <v>113</v>
      </c>
      <c r="C252" s="1448"/>
      <c r="D252" s="1435" t="s">
        <v>608</v>
      </c>
      <c r="E252" s="1437" t="s">
        <v>792</v>
      </c>
      <c r="F252" s="1437" t="s">
        <v>792</v>
      </c>
      <c r="G252" s="1437" t="s">
        <v>792</v>
      </c>
      <c r="H252" s="1437" t="s">
        <v>792</v>
      </c>
      <c r="I252" s="1437" t="s">
        <v>792</v>
      </c>
      <c r="J252" s="1449" t="s">
        <v>792</v>
      </c>
      <c r="K252" s="1449" t="s">
        <v>792</v>
      </c>
      <c r="L252" s="1450">
        <v>7</v>
      </c>
      <c r="M252" s="1450" t="s">
        <v>792</v>
      </c>
      <c r="N252" s="198"/>
      <c r="O252" s="427"/>
      <c r="P252" s="1436"/>
    </row>
    <row r="253" spans="1:29" s="429" customFormat="1" ht="12.75" customHeight="1">
      <c r="A253" s="198" t="s">
        <v>214</v>
      </c>
      <c r="B253" s="1447">
        <v>113</v>
      </c>
      <c r="C253" s="1448" t="s">
        <v>1663</v>
      </c>
      <c r="D253" s="1435" t="s">
        <v>744</v>
      </c>
      <c r="E253" s="1437" t="s">
        <v>792</v>
      </c>
      <c r="F253" s="1437" t="s">
        <v>792</v>
      </c>
      <c r="G253" s="1437" t="s">
        <v>792</v>
      </c>
      <c r="H253" s="1437" t="s">
        <v>792</v>
      </c>
      <c r="I253" s="1437" t="s">
        <v>792</v>
      </c>
      <c r="J253" s="1449" t="s">
        <v>792</v>
      </c>
      <c r="K253" s="1449" t="s">
        <v>792</v>
      </c>
      <c r="L253" s="1450">
        <v>7</v>
      </c>
      <c r="M253" s="1450" t="s">
        <v>792</v>
      </c>
      <c r="N253" s="198"/>
      <c r="O253" s="427"/>
      <c r="P253" s="1436"/>
    </row>
    <row r="254" spans="1:29" s="429" customFormat="1" ht="12.75" customHeight="1">
      <c r="A254" s="198" t="s">
        <v>202</v>
      </c>
      <c r="B254" s="1447">
        <v>113</v>
      </c>
      <c r="C254" s="1448" t="s">
        <v>1663</v>
      </c>
      <c r="D254" s="1435" t="s">
        <v>780</v>
      </c>
      <c r="E254" s="1437" t="s">
        <v>792</v>
      </c>
      <c r="F254" s="1437" t="s">
        <v>792</v>
      </c>
      <c r="G254" s="1437" t="s">
        <v>792</v>
      </c>
      <c r="H254" s="1437" t="s">
        <v>792</v>
      </c>
      <c r="I254" s="1437" t="s">
        <v>792</v>
      </c>
      <c r="J254" s="1449" t="s">
        <v>792</v>
      </c>
      <c r="K254" s="1449" t="s">
        <v>792</v>
      </c>
      <c r="L254" s="1450">
        <v>7</v>
      </c>
      <c r="M254" s="1450" t="s">
        <v>792</v>
      </c>
      <c r="N254" s="198"/>
      <c r="O254" s="427"/>
      <c r="P254" s="1436"/>
    </row>
    <row r="255" spans="1:29" s="426" customFormat="1" ht="25.5">
      <c r="A255" s="251" t="s">
        <v>1448</v>
      </c>
      <c r="B255" s="1447">
        <v>900</v>
      </c>
      <c r="C255" s="1448" t="s">
        <v>1663</v>
      </c>
      <c r="D255" s="1435" t="s">
        <v>1175</v>
      </c>
      <c r="E255" s="1439" t="s">
        <v>878</v>
      </c>
      <c r="F255" s="1437" t="s">
        <v>792</v>
      </c>
      <c r="G255" s="1437" t="s">
        <v>792</v>
      </c>
      <c r="H255" s="1437" t="s">
        <v>792</v>
      </c>
      <c r="I255" s="1437" t="s">
        <v>792</v>
      </c>
      <c r="J255" s="1449" t="s">
        <v>792</v>
      </c>
      <c r="K255" s="1449" t="s">
        <v>792</v>
      </c>
      <c r="L255" s="1450">
        <v>6</v>
      </c>
      <c r="M255" s="1450" t="s">
        <v>878</v>
      </c>
      <c r="N255" s="251"/>
      <c r="O255" s="427"/>
      <c r="P255" s="1436"/>
      <c r="Q255" s="429"/>
      <c r="R255" s="429"/>
      <c r="S255" s="429"/>
      <c r="T255" s="429"/>
      <c r="U255" s="429"/>
      <c r="V255" s="429"/>
      <c r="W255" s="429"/>
      <c r="X255" s="429"/>
      <c r="Y255" s="429"/>
      <c r="Z255" s="429"/>
      <c r="AA255" s="429"/>
      <c r="AB255" s="429"/>
      <c r="AC255" s="429"/>
    </row>
    <row r="256" spans="1:29" s="429" customFormat="1" ht="12.75" customHeight="1">
      <c r="A256" s="251" t="s">
        <v>1449</v>
      </c>
      <c r="B256" s="1447">
        <v>900</v>
      </c>
      <c r="C256" s="1448" t="s">
        <v>1663</v>
      </c>
      <c r="D256" s="1435" t="s">
        <v>1176</v>
      </c>
      <c r="E256" s="1439" t="s">
        <v>878</v>
      </c>
      <c r="F256" s="1437" t="s">
        <v>792</v>
      </c>
      <c r="G256" s="1437" t="s">
        <v>792</v>
      </c>
      <c r="H256" s="1441" t="s">
        <v>878</v>
      </c>
      <c r="I256" s="1441" t="s">
        <v>878</v>
      </c>
      <c r="J256" s="1449" t="s">
        <v>792</v>
      </c>
      <c r="K256" s="1449" t="s">
        <v>792</v>
      </c>
      <c r="L256" s="1450">
        <v>4</v>
      </c>
      <c r="M256" s="1450" t="s">
        <v>878</v>
      </c>
      <c r="N256" s="251"/>
      <c r="O256" s="427"/>
      <c r="P256" s="1436"/>
    </row>
    <row r="257" spans="1:29" s="429" customFormat="1" ht="12.75" customHeight="1">
      <c r="A257" s="251"/>
      <c r="B257" s="1458">
        <v>900</v>
      </c>
      <c r="C257" s="1442"/>
      <c r="D257" s="1466" t="s">
        <v>2547</v>
      </c>
      <c r="E257" s="1437" t="s">
        <v>792</v>
      </c>
      <c r="F257" s="1437" t="s">
        <v>792</v>
      </c>
      <c r="G257" s="1437" t="s">
        <v>792</v>
      </c>
      <c r="H257" s="1437" t="s">
        <v>792</v>
      </c>
      <c r="I257" s="1437" t="s">
        <v>792</v>
      </c>
      <c r="J257" s="1437" t="s">
        <v>792</v>
      </c>
      <c r="K257" s="1449" t="s">
        <v>792</v>
      </c>
      <c r="L257" s="1450">
        <v>7</v>
      </c>
      <c r="M257" s="1450" t="s">
        <v>792</v>
      </c>
      <c r="N257" s="251"/>
      <c r="O257" s="427"/>
      <c r="P257" s="1436"/>
      <c r="Q257" s="1185"/>
      <c r="R257" s="1185"/>
      <c r="S257" s="1185"/>
      <c r="T257" s="1185"/>
      <c r="U257" s="1185"/>
      <c r="V257" s="1185"/>
      <c r="W257" s="1185"/>
      <c r="X257" s="1185"/>
      <c r="Y257" s="1185"/>
      <c r="Z257" s="424"/>
      <c r="AA257" s="424"/>
      <c r="AB257" s="424"/>
      <c r="AC257" s="424"/>
    </row>
    <row r="258" spans="1:29" s="429" customFormat="1" ht="12.75" customHeight="1">
      <c r="A258" s="198" t="s">
        <v>442</v>
      </c>
      <c r="B258" s="1447">
        <v>112</v>
      </c>
      <c r="C258" s="1448">
        <v>112</v>
      </c>
      <c r="D258" s="1435" t="s">
        <v>715</v>
      </c>
      <c r="E258" s="1437" t="s">
        <v>792</v>
      </c>
      <c r="F258" s="1437" t="s">
        <v>792</v>
      </c>
      <c r="G258" s="1437" t="s">
        <v>792</v>
      </c>
      <c r="H258" s="1437" t="s">
        <v>792</v>
      </c>
      <c r="I258" s="1437" t="s">
        <v>792</v>
      </c>
      <c r="J258" s="1437" t="s">
        <v>792</v>
      </c>
      <c r="K258" s="1449" t="s">
        <v>792</v>
      </c>
      <c r="L258" s="1450">
        <v>7</v>
      </c>
      <c r="M258" s="1450" t="s">
        <v>792</v>
      </c>
      <c r="N258" s="198"/>
      <c r="O258" s="427"/>
      <c r="P258" s="1436"/>
    </row>
    <row r="259" spans="1:29" s="429" customFormat="1" ht="12.75" customHeight="1">
      <c r="A259" s="198" t="s">
        <v>311</v>
      </c>
      <c r="B259" s="1447">
        <v>123</v>
      </c>
      <c r="C259" s="1448">
        <v>112</v>
      </c>
      <c r="D259" s="1435" t="s">
        <v>579</v>
      </c>
      <c r="E259" s="1437" t="s">
        <v>792</v>
      </c>
      <c r="F259" s="1437" t="s">
        <v>792</v>
      </c>
      <c r="G259" s="1437" t="s">
        <v>792</v>
      </c>
      <c r="H259" s="1437" t="s">
        <v>792</v>
      </c>
      <c r="I259" s="1437" t="s">
        <v>792</v>
      </c>
      <c r="J259" s="1437" t="s">
        <v>792</v>
      </c>
      <c r="K259" s="1449" t="s">
        <v>792</v>
      </c>
      <c r="L259" s="1450">
        <v>7</v>
      </c>
      <c r="M259" s="1450" t="s">
        <v>792</v>
      </c>
      <c r="N259" s="198"/>
      <c r="O259" s="427"/>
      <c r="P259" s="1436"/>
    </row>
    <row r="260" spans="1:29" s="429" customFormat="1" ht="12.75" customHeight="1">
      <c r="A260" s="198" t="s">
        <v>448</v>
      </c>
      <c r="B260" s="1447">
        <v>123</v>
      </c>
      <c r="C260" s="1448" t="s">
        <v>1663</v>
      </c>
      <c r="D260" s="1435" t="s">
        <v>795</v>
      </c>
      <c r="E260" s="1437" t="s">
        <v>792</v>
      </c>
      <c r="F260" s="1437" t="s">
        <v>792</v>
      </c>
      <c r="G260" s="1437" t="s">
        <v>792</v>
      </c>
      <c r="H260" s="1437" t="s">
        <v>792</v>
      </c>
      <c r="I260" s="1437" t="s">
        <v>792</v>
      </c>
      <c r="J260" s="1449" t="s">
        <v>792</v>
      </c>
      <c r="K260" s="1449" t="s">
        <v>792</v>
      </c>
      <c r="L260" s="1450">
        <v>7</v>
      </c>
      <c r="M260" s="1450" t="s">
        <v>792</v>
      </c>
      <c r="N260" s="198"/>
      <c r="O260" s="427"/>
      <c r="P260" s="1436"/>
    </row>
    <row r="261" spans="1:29" s="429" customFormat="1" ht="12.75" customHeight="1">
      <c r="A261" s="198" t="s">
        <v>1158</v>
      </c>
      <c r="B261" s="1447">
        <v>123</v>
      </c>
      <c r="C261" s="1448" t="s">
        <v>1663</v>
      </c>
      <c r="D261" s="1435" t="s">
        <v>561</v>
      </c>
      <c r="E261" s="1437" t="s">
        <v>792</v>
      </c>
      <c r="F261" s="1437" t="s">
        <v>792</v>
      </c>
      <c r="G261" s="1437" t="s">
        <v>792</v>
      </c>
      <c r="H261" s="1437" t="s">
        <v>792</v>
      </c>
      <c r="I261" s="1437" t="s">
        <v>792</v>
      </c>
      <c r="J261" s="1449" t="s">
        <v>792</v>
      </c>
      <c r="K261" s="1449" t="s">
        <v>792</v>
      </c>
      <c r="L261" s="1450">
        <v>7</v>
      </c>
      <c r="M261" s="1450" t="s">
        <v>792</v>
      </c>
      <c r="N261" s="198"/>
      <c r="O261" s="427"/>
      <c r="P261" s="1436"/>
    </row>
    <row r="262" spans="1:29" s="429" customFormat="1" ht="12.75" customHeight="1">
      <c r="A262" s="198" t="s">
        <v>212</v>
      </c>
      <c r="B262" s="1447">
        <v>123</v>
      </c>
      <c r="C262" s="1448" t="s">
        <v>1663</v>
      </c>
      <c r="D262" s="1435" t="s">
        <v>785</v>
      </c>
      <c r="E262" s="1437" t="s">
        <v>792</v>
      </c>
      <c r="F262" s="1437" t="s">
        <v>792</v>
      </c>
      <c r="G262" s="1437" t="s">
        <v>792</v>
      </c>
      <c r="H262" s="1437" t="s">
        <v>792</v>
      </c>
      <c r="I262" s="1437" t="s">
        <v>792</v>
      </c>
      <c r="J262" s="1449" t="s">
        <v>792</v>
      </c>
      <c r="K262" s="1449" t="s">
        <v>792</v>
      </c>
      <c r="L262" s="1450">
        <v>7</v>
      </c>
      <c r="M262" s="1450" t="s">
        <v>792</v>
      </c>
      <c r="N262" s="198"/>
      <c r="O262" s="427"/>
      <c r="P262" s="1436"/>
    </row>
    <row r="263" spans="1:29" s="429" customFormat="1" ht="12.75" customHeight="1">
      <c r="A263" s="198" t="s">
        <v>1110</v>
      </c>
      <c r="B263" s="1447">
        <v>123</v>
      </c>
      <c r="C263" s="1448" t="s">
        <v>1663</v>
      </c>
      <c r="D263" s="1435" t="s">
        <v>817</v>
      </c>
      <c r="E263" s="1437" t="s">
        <v>792</v>
      </c>
      <c r="F263" s="1437" t="s">
        <v>792</v>
      </c>
      <c r="G263" s="1437" t="s">
        <v>792</v>
      </c>
      <c r="H263" s="1437" t="s">
        <v>792</v>
      </c>
      <c r="I263" s="1437" t="s">
        <v>792</v>
      </c>
      <c r="J263" s="1449" t="s">
        <v>792</v>
      </c>
      <c r="K263" s="1449" t="s">
        <v>792</v>
      </c>
      <c r="L263" s="1450">
        <v>7</v>
      </c>
      <c r="M263" s="1450" t="s">
        <v>792</v>
      </c>
      <c r="N263" s="198"/>
      <c r="O263" s="427"/>
      <c r="P263" s="1436"/>
    </row>
    <row r="264" spans="1:29" s="429" customFormat="1" ht="12.75" customHeight="1">
      <c r="A264" s="198" t="s">
        <v>446</v>
      </c>
      <c r="B264" s="1447">
        <v>123</v>
      </c>
      <c r="C264" s="1448" t="s">
        <v>1663</v>
      </c>
      <c r="D264" s="1435" t="s">
        <v>794</v>
      </c>
      <c r="E264" s="1437" t="s">
        <v>792</v>
      </c>
      <c r="F264" s="1437" t="s">
        <v>792</v>
      </c>
      <c r="G264" s="1437" t="s">
        <v>792</v>
      </c>
      <c r="H264" s="1437" t="s">
        <v>792</v>
      </c>
      <c r="I264" s="1437" t="s">
        <v>792</v>
      </c>
      <c r="J264" s="1449" t="s">
        <v>792</v>
      </c>
      <c r="K264" s="1449" t="s">
        <v>792</v>
      </c>
      <c r="L264" s="1450">
        <v>7</v>
      </c>
      <c r="M264" s="1450" t="s">
        <v>792</v>
      </c>
      <c r="N264" s="198"/>
      <c r="O264" s="427"/>
      <c r="P264" s="1436"/>
    </row>
    <row r="265" spans="1:29" s="429" customFormat="1" ht="12.75" customHeight="1">
      <c r="A265" s="198" t="s">
        <v>337</v>
      </c>
      <c r="B265" s="1447">
        <v>123</v>
      </c>
      <c r="C265" s="1448"/>
      <c r="D265" s="1435" t="s">
        <v>707</v>
      </c>
      <c r="E265" s="1437" t="s">
        <v>792</v>
      </c>
      <c r="F265" s="1437" t="s">
        <v>792</v>
      </c>
      <c r="G265" s="1437" t="s">
        <v>792</v>
      </c>
      <c r="H265" s="1437" t="s">
        <v>792</v>
      </c>
      <c r="I265" s="1437" t="s">
        <v>792</v>
      </c>
      <c r="J265" s="1449" t="s">
        <v>792</v>
      </c>
      <c r="K265" s="1449" t="s">
        <v>792</v>
      </c>
      <c r="L265" s="1450">
        <v>7</v>
      </c>
      <c r="M265" s="1450" t="s">
        <v>792</v>
      </c>
      <c r="N265" s="198"/>
      <c r="O265" s="427"/>
      <c r="P265" s="1436"/>
    </row>
    <row r="266" spans="1:29" s="429" customFormat="1" ht="12.75" customHeight="1">
      <c r="A266" s="198" t="s">
        <v>142</v>
      </c>
      <c r="B266" s="1447">
        <v>189</v>
      </c>
      <c r="C266" s="1448" t="s">
        <v>1663</v>
      </c>
      <c r="D266" s="1435" t="s">
        <v>533</v>
      </c>
      <c r="E266" s="1437" t="s">
        <v>792</v>
      </c>
      <c r="F266" s="1437" t="s">
        <v>792</v>
      </c>
      <c r="G266" s="1437" t="s">
        <v>792</v>
      </c>
      <c r="H266" s="1437" t="s">
        <v>792</v>
      </c>
      <c r="I266" s="1437" t="s">
        <v>792</v>
      </c>
      <c r="J266" s="1449" t="s">
        <v>792</v>
      </c>
      <c r="K266" s="1449" t="s">
        <v>792</v>
      </c>
      <c r="L266" s="1450">
        <v>7</v>
      </c>
      <c r="M266" s="1450" t="s">
        <v>792</v>
      </c>
      <c r="N266" s="198"/>
      <c r="O266" s="427"/>
      <c r="P266" s="1436"/>
    </row>
    <row r="267" spans="1:29" s="429" customFormat="1" ht="12.75" customHeight="1">
      <c r="A267" s="198" t="s">
        <v>360</v>
      </c>
      <c r="B267" s="1447">
        <v>189</v>
      </c>
      <c r="C267" s="1448" t="s">
        <v>1663</v>
      </c>
      <c r="D267" s="1435" t="s">
        <v>593</v>
      </c>
      <c r="E267" s="1437" t="s">
        <v>792</v>
      </c>
      <c r="F267" s="1437" t="s">
        <v>792</v>
      </c>
      <c r="G267" s="1437" t="s">
        <v>792</v>
      </c>
      <c r="H267" s="1437" t="s">
        <v>792</v>
      </c>
      <c r="I267" s="1437" t="s">
        <v>792</v>
      </c>
      <c r="J267" s="1449" t="s">
        <v>792</v>
      </c>
      <c r="K267" s="1449" t="s">
        <v>792</v>
      </c>
      <c r="L267" s="1450">
        <v>7</v>
      </c>
      <c r="M267" s="1450" t="s">
        <v>792</v>
      </c>
      <c r="N267" s="198"/>
      <c r="O267" s="427"/>
      <c r="P267" s="1436"/>
    </row>
    <row r="268" spans="1:29" s="429" customFormat="1" ht="12.75" customHeight="1">
      <c r="A268" s="320" t="s">
        <v>1143</v>
      </c>
      <c r="B268" s="1447">
        <v>189</v>
      </c>
      <c r="C268" s="1448" t="s">
        <v>1663</v>
      </c>
      <c r="D268" s="1435" t="s">
        <v>537</v>
      </c>
      <c r="E268" s="1437" t="s">
        <v>792</v>
      </c>
      <c r="F268" s="1437" t="s">
        <v>792</v>
      </c>
      <c r="G268" s="1437" t="s">
        <v>792</v>
      </c>
      <c r="H268" s="1437" t="s">
        <v>792</v>
      </c>
      <c r="I268" s="1437" t="s">
        <v>792</v>
      </c>
      <c r="J268" s="1449" t="s">
        <v>792</v>
      </c>
      <c r="K268" s="1449" t="s">
        <v>792</v>
      </c>
      <c r="L268" s="1450">
        <v>7</v>
      </c>
      <c r="M268" s="1450" t="s">
        <v>792</v>
      </c>
      <c r="N268" s="320"/>
      <c r="O268" s="427"/>
      <c r="P268" s="1436"/>
    </row>
    <row r="269" spans="1:29" s="429" customFormat="1" ht="12.75" customHeight="1">
      <c r="A269" s="198" t="s">
        <v>427</v>
      </c>
      <c r="B269" s="1447">
        <v>189</v>
      </c>
      <c r="C269" s="1448" t="s">
        <v>1663</v>
      </c>
      <c r="D269" s="1435" t="s">
        <v>641</v>
      </c>
      <c r="E269" s="1437" t="s">
        <v>792</v>
      </c>
      <c r="F269" s="1437" t="s">
        <v>792</v>
      </c>
      <c r="G269" s="1437" t="s">
        <v>792</v>
      </c>
      <c r="H269" s="1437" t="s">
        <v>792</v>
      </c>
      <c r="I269" s="1437" t="s">
        <v>792</v>
      </c>
      <c r="J269" s="1449" t="s">
        <v>792</v>
      </c>
      <c r="K269" s="1449" t="s">
        <v>792</v>
      </c>
      <c r="L269" s="1450">
        <v>7</v>
      </c>
      <c r="M269" s="1450" t="s">
        <v>792</v>
      </c>
      <c r="N269" s="198"/>
      <c r="O269" s="427"/>
      <c r="P269" s="1436"/>
    </row>
    <row r="270" spans="1:29" s="429" customFormat="1" ht="12.75" customHeight="1">
      <c r="A270" s="198" t="s">
        <v>1</v>
      </c>
      <c r="B270" s="1447">
        <v>189</v>
      </c>
      <c r="C270" s="1448" t="s">
        <v>1663</v>
      </c>
      <c r="D270" s="1435" t="s">
        <v>652</v>
      </c>
      <c r="E270" s="1437" t="s">
        <v>792</v>
      </c>
      <c r="F270" s="1437" t="s">
        <v>792</v>
      </c>
      <c r="G270" s="1437" t="s">
        <v>792</v>
      </c>
      <c r="H270" s="1437" t="s">
        <v>792</v>
      </c>
      <c r="I270" s="1437" t="s">
        <v>792</v>
      </c>
      <c r="J270" s="1449" t="s">
        <v>792</v>
      </c>
      <c r="K270" s="1449" t="s">
        <v>792</v>
      </c>
      <c r="L270" s="1450">
        <v>7</v>
      </c>
      <c r="M270" s="1450" t="s">
        <v>792</v>
      </c>
      <c r="N270" s="198"/>
      <c r="O270" s="427"/>
      <c r="P270" s="1436"/>
    </row>
    <row r="271" spans="1:29" s="429" customFormat="1" ht="12.75" customHeight="1">
      <c r="A271" s="198" t="s">
        <v>47</v>
      </c>
      <c r="B271" s="1447">
        <v>189</v>
      </c>
      <c r="C271" s="1448" t="s">
        <v>1663</v>
      </c>
      <c r="D271" s="1435" t="s">
        <v>671</v>
      </c>
      <c r="E271" s="1437" t="s">
        <v>792</v>
      </c>
      <c r="F271" s="1437" t="s">
        <v>792</v>
      </c>
      <c r="G271" s="1437" t="s">
        <v>792</v>
      </c>
      <c r="H271" s="1437" t="s">
        <v>792</v>
      </c>
      <c r="I271" s="1437" t="s">
        <v>792</v>
      </c>
      <c r="J271" s="1449" t="s">
        <v>792</v>
      </c>
      <c r="K271" s="1449" t="s">
        <v>792</v>
      </c>
      <c r="L271" s="1450">
        <v>7</v>
      </c>
      <c r="M271" s="1450" t="s">
        <v>792</v>
      </c>
      <c r="N271" s="198"/>
      <c r="O271" s="427"/>
      <c r="P271" s="1436"/>
    </row>
    <row r="272" spans="1:29" s="429" customFormat="1" ht="12.75" customHeight="1">
      <c r="A272" s="198" t="s">
        <v>156</v>
      </c>
      <c r="B272" s="1447">
        <v>189</v>
      </c>
      <c r="C272" s="1448" t="s">
        <v>1663</v>
      </c>
      <c r="D272" s="1435" t="s">
        <v>728</v>
      </c>
      <c r="E272" s="1437" t="s">
        <v>792</v>
      </c>
      <c r="F272" s="1437" t="s">
        <v>792</v>
      </c>
      <c r="G272" s="1437" t="s">
        <v>792</v>
      </c>
      <c r="H272" s="1437" t="s">
        <v>792</v>
      </c>
      <c r="I272" s="1437" t="s">
        <v>792</v>
      </c>
      <c r="J272" s="1449" t="s">
        <v>792</v>
      </c>
      <c r="K272" s="1449" t="s">
        <v>792</v>
      </c>
      <c r="L272" s="1450">
        <v>7</v>
      </c>
      <c r="M272" s="1450" t="s">
        <v>792</v>
      </c>
      <c r="N272" s="198"/>
      <c r="O272" s="427"/>
      <c r="P272" s="1436"/>
    </row>
    <row r="273" spans="1:29" s="429" customFormat="1" ht="12.75" customHeight="1">
      <c r="A273" s="198" t="s">
        <v>68</v>
      </c>
      <c r="B273" s="1447">
        <v>101</v>
      </c>
      <c r="C273" s="1448" t="s">
        <v>1663</v>
      </c>
      <c r="D273" s="1435" t="s">
        <v>832</v>
      </c>
      <c r="E273" s="1437" t="s">
        <v>792</v>
      </c>
      <c r="F273" s="1437" t="s">
        <v>792</v>
      </c>
      <c r="G273" s="1437" t="s">
        <v>792</v>
      </c>
      <c r="H273" s="1437" t="s">
        <v>792</v>
      </c>
      <c r="I273" s="1437" t="s">
        <v>792</v>
      </c>
      <c r="J273" s="1449" t="s">
        <v>792</v>
      </c>
      <c r="K273" s="1449" t="s">
        <v>792</v>
      </c>
      <c r="L273" s="1450">
        <v>7</v>
      </c>
      <c r="M273" s="1450" t="s">
        <v>792</v>
      </c>
      <c r="N273" s="198"/>
      <c r="O273" s="427"/>
      <c r="P273" s="1436"/>
    </row>
    <row r="274" spans="1:29" s="429" customFormat="1" ht="12.75" customHeight="1">
      <c r="A274" s="198" t="s">
        <v>1109</v>
      </c>
      <c r="B274" s="1447">
        <v>101</v>
      </c>
      <c r="C274" s="1448">
        <v>101</v>
      </c>
      <c r="D274" s="1435" t="s">
        <v>1402</v>
      </c>
      <c r="E274" s="1437" t="s">
        <v>792</v>
      </c>
      <c r="F274" s="1437" t="s">
        <v>792</v>
      </c>
      <c r="G274" s="1437" t="s">
        <v>792</v>
      </c>
      <c r="H274" s="1437" t="s">
        <v>792</v>
      </c>
      <c r="I274" s="1437" t="s">
        <v>792</v>
      </c>
      <c r="J274" s="1449" t="s">
        <v>792</v>
      </c>
      <c r="K274" s="1449" t="s">
        <v>792</v>
      </c>
      <c r="L274" s="1450">
        <v>7</v>
      </c>
      <c r="M274" s="1450" t="s">
        <v>792</v>
      </c>
      <c r="N274" s="198"/>
      <c r="O274" s="427"/>
      <c r="P274" s="1436"/>
    </row>
    <row r="275" spans="1:29" s="429" customFormat="1" ht="12.75" customHeight="1">
      <c r="A275" s="198" t="s">
        <v>200</v>
      </c>
      <c r="B275" s="1447">
        <v>101</v>
      </c>
      <c r="C275" s="1448">
        <v>101</v>
      </c>
      <c r="D275" s="1435" t="s">
        <v>779</v>
      </c>
      <c r="E275" s="1437" t="s">
        <v>792</v>
      </c>
      <c r="F275" s="1437" t="s">
        <v>792</v>
      </c>
      <c r="G275" s="1437" t="s">
        <v>792</v>
      </c>
      <c r="H275" s="1437" t="s">
        <v>792</v>
      </c>
      <c r="I275" s="1437" t="s">
        <v>792</v>
      </c>
      <c r="J275" s="1449" t="s">
        <v>792</v>
      </c>
      <c r="K275" s="1449" t="s">
        <v>792</v>
      </c>
      <c r="L275" s="1450">
        <v>7</v>
      </c>
      <c r="M275" s="1450" t="s">
        <v>792</v>
      </c>
      <c r="N275" s="198"/>
      <c r="O275" s="427"/>
      <c r="P275" s="1436"/>
    </row>
    <row r="276" spans="1:29" s="429" customFormat="1" ht="12.75" customHeight="1">
      <c r="A276" s="198" t="s">
        <v>302</v>
      </c>
      <c r="B276" s="1447">
        <v>101</v>
      </c>
      <c r="C276" s="1448" t="s">
        <v>1663</v>
      </c>
      <c r="D276" s="1435" t="s">
        <v>709</v>
      </c>
      <c r="E276" s="1437" t="s">
        <v>792</v>
      </c>
      <c r="F276" s="1437" t="s">
        <v>792</v>
      </c>
      <c r="G276" s="1437" t="s">
        <v>792</v>
      </c>
      <c r="H276" s="1437" t="s">
        <v>792</v>
      </c>
      <c r="I276" s="1437" t="s">
        <v>792</v>
      </c>
      <c r="J276" s="1449" t="s">
        <v>792</v>
      </c>
      <c r="K276" s="1449" t="s">
        <v>792</v>
      </c>
      <c r="L276" s="1450">
        <v>7</v>
      </c>
      <c r="M276" s="1450" t="s">
        <v>792</v>
      </c>
      <c r="N276" s="198"/>
      <c r="O276" s="427"/>
      <c r="P276" s="1436"/>
    </row>
    <row r="277" spans="1:29" s="429" customFormat="1" ht="12.75" customHeight="1">
      <c r="A277" s="198" t="s">
        <v>1156</v>
      </c>
      <c r="B277" s="1447">
        <v>101</v>
      </c>
      <c r="C277" s="1448"/>
      <c r="D277" s="1435" t="s">
        <v>560</v>
      </c>
      <c r="E277" s="1437" t="s">
        <v>792</v>
      </c>
      <c r="F277" s="1437" t="s">
        <v>792</v>
      </c>
      <c r="G277" s="1437" t="s">
        <v>792</v>
      </c>
      <c r="H277" s="1437" t="s">
        <v>792</v>
      </c>
      <c r="I277" s="1437" t="s">
        <v>792</v>
      </c>
      <c r="J277" s="1449" t="s">
        <v>792</v>
      </c>
      <c r="K277" s="1449" t="s">
        <v>792</v>
      </c>
      <c r="L277" s="1450">
        <v>7</v>
      </c>
      <c r="M277" s="1450" t="s">
        <v>792</v>
      </c>
      <c r="N277" s="198"/>
      <c r="O277" s="427"/>
      <c r="P277" s="1436"/>
    </row>
    <row r="278" spans="1:29" s="429" customFormat="1" ht="12.75" customHeight="1">
      <c r="A278" s="198" t="s">
        <v>1129</v>
      </c>
      <c r="B278" s="1447">
        <v>101</v>
      </c>
      <c r="C278" s="1448" t="s">
        <v>1663</v>
      </c>
      <c r="D278" s="1435" t="s">
        <v>697</v>
      </c>
      <c r="E278" s="1437" t="s">
        <v>792</v>
      </c>
      <c r="F278" s="1437" t="s">
        <v>792</v>
      </c>
      <c r="G278" s="1437" t="s">
        <v>792</v>
      </c>
      <c r="H278" s="1437" t="s">
        <v>792</v>
      </c>
      <c r="I278" s="1437" t="s">
        <v>792</v>
      </c>
      <c r="J278" s="1440" t="s">
        <v>878</v>
      </c>
      <c r="K278" s="1449" t="s">
        <v>792</v>
      </c>
      <c r="L278" s="1450">
        <v>6</v>
      </c>
      <c r="M278" s="1450" t="s">
        <v>878</v>
      </c>
      <c r="N278" s="198"/>
      <c r="O278" s="427"/>
      <c r="P278" s="1436"/>
    </row>
    <row r="279" spans="1:29" s="429" customFormat="1" ht="12.75" customHeight="1">
      <c r="A279" s="198" t="s">
        <v>370</v>
      </c>
      <c r="B279" s="1447">
        <v>101</v>
      </c>
      <c r="C279" s="1448" t="s">
        <v>1663</v>
      </c>
      <c r="D279" s="1435" t="s">
        <v>598</v>
      </c>
      <c r="E279" s="1437" t="s">
        <v>792</v>
      </c>
      <c r="F279" s="1437" t="s">
        <v>792</v>
      </c>
      <c r="G279" s="1437" t="s">
        <v>792</v>
      </c>
      <c r="H279" s="1437" t="s">
        <v>792</v>
      </c>
      <c r="I279" s="1437" t="s">
        <v>792</v>
      </c>
      <c r="J279" s="1449" t="s">
        <v>792</v>
      </c>
      <c r="K279" s="1449" t="s">
        <v>792</v>
      </c>
      <c r="L279" s="1450">
        <v>7</v>
      </c>
      <c r="M279" s="1450" t="s">
        <v>792</v>
      </c>
      <c r="N279" s="198"/>
      <c r="O279" s="427"/>
      <c r="P279" s="1436"/>
    </row>
    <row r="280" spans="1:29" s="429" customFormat="1" ht="12.75" customHeight="1">
      <c r="A280" s="320" t="s">
        <v>21</v>
      </c>
      <c r="B280" s="1447">
        <v>101</v>
      </c>
      <c r="C280" s="1448">
        <v>101</v>
      </c>
      <c r="D280" s="1435" t="s">
        <v>770</v>
      </c>
      <c r="E280" s="1437" t="s">
        <v>792</v>
      </c>
      <c r="F280" s="1437" t="s">
        <v>792</v>
      </c>
      <c r="G280" s="1437" t="s">
        <v>792</v>
      </c>
      <c r="H280" s="1437" t="s">
        <v>792</v>
      </c>
      <c r="I280" s="1437" t="s">
        <v>792</v>
      </c>
      <c r="J280" s="1449" t="s">
        <v>792</v>
      </c>
      <c r="K280" s="1449" t="s">
        <v>792</v>
      </c>
      <c r="L280" s="1450">
        <v>7</v>
      </c>
      <c r="M280" s="1450" t="s">
        <v>792</v>
      </c>
      <c r="N280" s="320"/>
      <c r="O280" s="427"/>
      <c r="P280" s="1436"/>
    </row>
    <row r="281" spans="1:29" s="429" customFormat="1" ht="12.75" customHeight="1">
      <c r="A281" s="198" t="s">
        <v>93</v>
      </c>
      <c r="B281" s="1447">
        <v>101</v>
      </c>
      <c r="C281" s="1448">
        <v>101</v>
      </c>
      <c r="D281" s="1435" t="s">
        <v>562</v>
      </c>
      <c r="E281" s="1437" t="s">
        <v>792</v>
      </c>
      <c r="F281" s="1437" t="s">
        <v>792</v>
      </c>
      <c r="G281" s="1437" t="s">
        <v>792</v>
      </c>
      <c r="H281" s="1437" t="s">
        <v>792</v>
      </c>
      <c r="I281" s="1437" t="s">
        <v>792</v>
      </c>
      <c r="J281" s="1449" t="s">
        <v>792</v>
      </c>
      <c r="K281" s="1449" t="s">
        <v>792</v>
      </c>
      <c r="L281" s="1450">
        <v>7</v>
      </c>
      <c r="M281" s="1450" t="s">
        <v>792</v>
      </c>
      <c r="N281" s="198"/>
      <c r="O281" s="427"/>
      <c r="P281" s="1436"/>
    </row>
    <row r="282" spans="1:29" s="429" customFormat="1" ht="12.75" customHeight="1">
      <c r="A282" s="198" t="s">
        <v>351</v>
      </c>
      <c r="B282" s="1447">
        <v>101</v>
      </c>
      <c r="C282" s="1448">
        <v>101</v>
      </c>
      <c r="D282" s="1435" t="s">
        <v>586</v>
      </c>
      <c r="E282" s="1437" t="s">
        <v>792</v>
      </c>
      <c r="F282" s="1437" t="s">
        <v>792</v>
      </c>
      <c r="G282" s="1437" t="s">
        <v>792</v>
      </c>
      <c r="H282" s="1437" t="s">
        <v>792</v>
      </c>
      <c r="I282" s="1437" t="s">
        <v>792</v>
      </c>
      <c r="J282" s="1449" t="s">
        <v>792</v>
      </c>
      <c r="K282" s="1449" t="s">
        <v>792</v>
      </c>
      <c r="L282" s="1450">
        <v>7</v>
      </c>
      <c r="M282" s="1450" t="s">
        <v>792</v>
      </c>
      <c r="N282" s="198"/>
      <c r="O282" s="427"/>
      <c r="P282" s="1436"/>
    </row>
    <row r="283" spans="1:29" s="429" customFormat="1" ht="12.75" customHeight="1">
      <c r="A283" s="320" t="s">
        <v>218</v>
      </c>
      <c r="B283" s="1447">
        <v>101</v>
      </c>
      <c r="C283" s="1448">
        <v>101</v>
      </c>
      <c r="D283" s="1435" t="s">
        <v>746</v>
      </c>
      <c r="E283" s="1437" t="s">
        <v>792</v>
      </c>
      <c r="F283" s="1437" t="s">
        <v>792</v>
      </c>
      <c r="G283" s="1437" t="s">
        <v>792</v>
      </c>
      <c r="H283" s="1437" t="s">
        <v>792</v>
      </c>
      <c r="I283" s="1437" t="s">
        <v>792</v>
      </c>
      <c r="J283" s="1449" t="s">
        <v>792</v>
      </c>
      <c r="K283" s="1449" t="s">
        <v>792</v>
      </c>
      <c r="L283" s="1450">
        <v>7</v>
      </c>
      <c r="M283" s="1450" t="s">
        <v>792</v>
      </c>
      <c r="N283" s="320"/>
      <c r="O283" s="427"/>
      <c r="P283" s="1436"/>
    </row>
    <row r="284" spans="1:29" s="429" customFormat="1" ht="12.75" customHeight="1">
      <c r="A284" s="320" t="s">
        <v>480</v>
      </c>
      <c r="B284" s="1447">
        <v>101</v>
      </c>
      <c r="C284" s="1448">
        <v>101</v>
      </c>
      <c r="D284" s="1435" t="s">
        <v>1270</v>
      </c>
      <c r="E284" s="1437" t="s">
        <v>792</v>
      </c>
      <c r="F284" s="1437" t="s">
        <v>792</v>
      </c>
      <c r="G284" s="1437" t="s">
        <v>792</v>
      </c>
      <c r="H284" s="1437" t="s">
        <v>792</v>
      </c>
      <c r="I284" s="1437" t="s">
        <v>792</v>
      </c>
      <c r="J284" s="1449" t="s">
        <v>792</v>
      </c>
      <c r="K284" s="1449" t="s">
        <v>792</v>
      </c>
      <c r="L284" s="1450">
        <v>7</v>
      </c>
      <c r="M284" s="1450" t="s">
        <v>792</v>
      </c>
      <c r="N284" s="320"/>
      <c r="O284" s="427"/>
      <c r="P284" s="1436"/>
    </row>
    <row r="285" spans="1:29" s="429" customFormat="1" ht="12.75" customHeight="1">
      <c r="A285" s="320" t="s">
        <v>278</v>
      </c>
      <c r="B285" s="1447">
        <v>101</v>
      </c>
      <c r="C285" s="1448">
        <v>101</v>
      </c>
      <c r="D285" s="1435" t="s">
        <v>681</v>
      </c>
      <c r="E285" s="1437" t="s">
        <v>792</v>
      </c>
      <c r="F285" s="1437" t="s">
        <v>792</v>
      </c>
      <c r="G285" s="1437" t="s">
        <v>792</v>
      </c>
      <c r="H285" s="1437" t="s">
        <v>792</v>
      </c>
      <c r="I285" s="1437" t="s">
        <v>792</v>
      </c>
      <c r="J285" s="1449" t="s">
        <v>792</v>
      </c>
      <c r="K285" s="1449" t="s">
        <v>792</v>
      </c>
      <c r="L285" s="1450">
        <v>7</v>
      </c>
      <c r="M285" s="1450" t="s">
        <v>792</v>
      </c>
      <c r="N285" s="320"/>
      <c r="O285" s="427"/>
      <c r="P285" s="1436"/>
    </row>
    <row r="286" spans="1:29" s="423" customFormat="1" ht="12.75" customHeight="1">
      <c r="A286" s="198" t="s">
        <v>136</v>
      </c>
      <c r="B286" s="1447">
        <v>105</v>
      </c>
      <c r="C286" s="1448" t="s">
        <v>1663</v>
      </c>
      <c r="D286" s="1435" t="s">
        <v>790</v>
      </c>
      <c r="E286" s="1437" t="s">
        <v>792</v>
      </c>
      <c r="F286" s="1437" t="s">
        <v>792</v>
      </c>
      <c r="G286" s="1437" t="s">
        <v>792</v>
      </c>
      <c r="H286" s="1437" t="s">
        <v>792</v>
      </c>
      <c r="I286" s="1437" t="s">
        <v>792</v>
      </c>
      <c r="J286" s="1449" t="s">
        <v>792</v>
      </c>
      <c r="K286" s="1449" t="s">
        <v>792</v>
      </c>
      <c r="L286" s="1450">
        <v>7</v>
      </c>
      <c r="M286" s="1450" t="s">
        <v>792</v>
      </c>
      <c r="N286" s="198"/>
      <c r="O286" s="427"/>
      <c r="P286" s="1436"/>
      <c r="Q286" s="429"/>
      <c r="R286" s="429"/>
      <c r="S286" s="429"/>
      <c r="T286" s="429"/>
      <c r="U286" s="429"/>
      <c r="V286" s="429"/>
      <c r="W286" s="429"/>
      <c r="X286" s="429"/>
      <c r="Y286" s="429"/>
      <c r="Z286" s="429"/>
      <c r="AA286" s="429"/>
      <c r="AB286" s="429"/>
      <c r="AC286" s="429"/>
    </row>
    <row r="287" spans="1:29" s="429" customFormat="1" ht="12.75" customHeight="1">
      <c r="A287" s="198" t="s">
        <v>36</v>
      </c>
      <c r="B287" s="1447">
        <v>105</v>
      </c>
      <c r="C287" s="1448" t="s">
        <v>1663</v>
      </c>
      <c r="D287" s="1435" t="s">
        <v>665</v>
      </c>
      <c r="E287" s="1437" t="s">
        <v>792</v>
      </c>
      <c r="F287" s="1437" t="s">
        <v>792</v>
      </c>
      <c r="G287" s="1437" t="s">
        <v>792</v>
      </c>
      <c r="H287" s="1437" t="s">
        <v>792</v>
      </c>
      <c r="I287" s="1437" t="s">
        <v>792</v>
      </c>
      <c r="J287" s="1449" t="s">
        <v>792</v>
      </c>
      <c r="K287" s="1449" t="s">
        <v>792</v>
      </c>
      <c r="L287" s="1450">
        <v>7</v>
      </c>
      <c r="M287" s="1450" t="s">
        <v>792</v>
      </c>
      <c r="N287" s="198"/>
      <c r="O287" s="427"/>
      <c r="P287" s="1436"/>
    </row>
    <row r="288" spans="1:29" s="429" customFormat="1" ht="12.75" customHeight="1">
      <c r="A288" s="320" t="s">
        <v>124</v>
      </c>
      <c r="B288" s="1447">
        <v>105</v>
      </c>
      <c r="C288" s="1448" t="s">
        <v>1663</v>
      </c>
      <c r="D288" s="1435" t="s">
        <v>813</v>
      </c>
      <c r="E288" s="1437" t="s">
        <v>792</v>
      </c>
      <c r="F288" s="1437" t="s">
        <v>792</v>
      </c>
      <c r="G288" s="1437" t="s">
        <v>792</v>
      </c>
      <c r="H288" s="1437" t="s">
        <v>792</v>
      </c>
      <c r="I288" s="1437" t="s">
        <v>792</v>
      </c>
      <c r="J288" s="1449" t="s">
        <v>792</v>
      </c>
      <c r="K288" s="1449" t="s">
        <v>792</v>
      </c>
      <c r="L288" s="1450">
        <v>7</v>
      </c>
      <c r="M288" s="1450" t="s">
        <v>792</v>
      </c>
      <c r="N288" s="320"/>
      <c r="O288" s="427"/>
      <c r="P288" s="1436"/>
    </row>
    <row r="289" spans="1:29" s="429" customFormat="1" ht="12.75" customHeight="1">
      <c r="A289" s="198" t="s">
        <v>176</v>
      </c>
      <c r="B289" s="1447">
        <v>105</v>
      </c>
      <c r="C289" s="1448" t="s">
        <v>1663</v>
      </c>
      <c r="D289" s="1435" t="s">
        <v>1271</v>
      </c>
      <c r="E289" s="1437" t="s">
        <v>792</v>
      </c>
      <c r="F289" s="1437" t="s">
        <v>792</v>
      </c>
      <c r="G289" s="1437" t="s">
        <v>792</v>
      </c>
      <c r="H289" s="1437" t="s">
        <v>792</v>
      </c>
      <c r="I289" s="1437" t="s">
        <v>792</v>
      </c>
      <c r="J289" s="1449" t="s">
        <v>792</v>
      </c>
      <c r="K289" s="1449" t="s">
        <v>792</v>
      </c>
      <c r="L289" s="1450">
        <v>7</v>
      </c>
      <c r="M289" s="1450" t="s">
        <v>792</v>
      </c>
      <c r="N289" s="198"/>
      <c r="O289" s="427"/>
      <c r="P289" s="1436"/>
    </row>
    <row r="290" spans="1:29" s="429" customFormat="1" ht="12.75" customHeight="1">
      <c r="A290" s="198" t="s">
        <v>490</v>
      </c>
      <c r="B290" s="1447">
        <v>105</v>
      </c>
      <c r="C290" s="1448" t="s">
        <v>1663</v>
      </c>
      <c r="D290" s="1435" t="s">
        <v>752</v>
      </c>
      <c r="E290" s="1437" t="s">
        <v>792</v>
      </c>
      <c r="F290" s="1437" t="s">
        <v>792</v>
      </c>
      <c r="G290" s="1437" t="s">
        <v>792</v>
      </c>
      <c r="H290" s="1437" t="s">
        <v>792</v>
      </c>
      <c r="I290" s="1437" t="s">
        <v>792</v>
      </c>
      <c r="J290" s="1449" t="s">
        <v>792</v>
      </c>
      <c r="K290" s="1449" t="s">
        <v>792</v>
      </c>
      <c r="L290" s="1450">
        <v>7</v>
      </c>
      <c r="M290" s="1450" t="s">
        <v>792</v>
      </c>
      <c r="N290" s="198"/>
      <c r="O290" s="427"/>
      <c r="P290" s="1436"/>
    </row>
    <row r="291" spans="1:29" s="429" customFormat="1" ht="12.75" customHeight="1">
      <c r="A291" s="320" t="s">
        <v>429</v>
      </c>
      <c r="B291" s="1447">
        <v>105</v>
      </c>
      <c r="C291" s="1448" t="s">
        <v>1663</v>
      </c>
      <c r="D291" s="1435" t="s">
        <v>642</v>
      </c>
      <c r="E291" s="1437" t="s">
        <v>792</v>
      </c>
      <c r="F291" s="1437" t="s">
        <v>792</v>
      </c>
      <c r="G291" s="1437" t="s">
        <v>792</v>
      </c>
      <c r="H291" s="1437" t="s">
        <v>792</v>
      </c>
      <c r="I291" s="1437" t="s">
        <v>792</v>
      </c>
      <c r="J291" s="1449" t="s">
        <v>792</v>
      </c>
      <c r="K291" s="1449" t="s">
        <v>792</v>
      </c>
      <c r="L291" s="1450">
        <v>7</v>
      </c>
      <c r="M291" s="1450" t="s">
        <v>792</v>
      </c>
      <c r="N291" s="320"/>
      <c r="O291" s="427"/>
      <c r="P291" s="1436"/>
    </row>
    <row r="292" spans="1:29" s="429" customFormat="1" ht="12.75" customHeight="1">
      <c r="A292" s="198" t="s">
        <v>164</v>
      </c>
      <c r="B292" s="1447">
        <v>105</v>
      </c>
      <c r="C292" s="1448"/>
      <c r="D292" s="1435" t="s">
        <v>602</v>
      </c>
      <c r="E292" s="1437" t="s">
        <v>792</v>
      </c>
      <c r="F292" s="1437" t="s">
        <v>792</v>
      </c>
      <c r="G292" s="1437" t="s">
        <v>792</v>
      </c>
      <c r="H292" s="1437" t="s">
        <v>792</v>
      </c>
      <c r="I292" s="1437" t="s">
        <v>792</v>
      </c>
      <c r="J292" s="1449" t="s">
        <v>792</v>
      </c>
      <c r="K292" s="1449" t="s">
        <v>792</v>
      </c>
      <c r="L292" s="1450">
        <v>7</v>
      </c>
      <c r="M292" s="1450" t="s">
        <v>792</v>
      </c>
      <c r="N292" s="198"/>
      <c r="O292" s="427"/>
      <c r="P292" s="1436"/>
    </row>
    <row r="293" spans="1:29" s="429" customFormat="1" ht="12.75" customHeight="1">
      <c r="A293" s="198" t="s">
        <v>192</v>
      </c>
      <c r="B293" s="1447">
        <v>105</v>
      </c>
      <c r="C293" s="1448" t="s">
        <v>1663</v>
      </c>
      <c r="D293" s="1435" t="s">
        <v>775</v>
      </c>
      <c r="E293" s="1437" t="s">
        <v>792</v>
      </c>
      <c r="F293" s="1437" t="s">
        <v>792</v>
      </c>
      <c r="G293" s="1437" t="s">
        <v>792</v>
      </c>
      <c r="H293" s="1437" t="s">
        <v>792</v>
      </c>
      <c r="I293" s="1437" t="s">
        <v>792</v>
      </c>
      <c r="J293" s="1449" t="s">
        <v>792</v>
      </c>
      <c r="K293" s="1449" t="s">
        <v>792</v>
      </c>
      <c r="L293" s="1450">
        <v>7</v>
      </c>
      <c r="M293" s="1450" t="s">
        <v>792</v>
      </c>
      <c r="N293" s="198"/>
      <c r="O293" s="427"/>
      <c r="P293" s="1436"/>
    </row>
    <row r="294" spans="1:29" s="429" customFormat="1" ht="12.75" customHeight="1">
      <c r="A294" s="198" t="s">
        <v>210</v>
      </c>
      <c r="B294" s="1447">
        <v>105</v>
      </c>
      <c r="C294" s="1448"/>
      <c r="D294" s="1435" t="s">
        <v>784</v>
      </c>
      <c r="E294" s="1437" t="s">
        <v>792</v>
      </c>
      <c r="F294" s="1437" t="s">
        <v>792</v>
      </c>
      <c r="G294" s="1437" t="s">
        <v>792</v>
      </c>
      <c r="H294" s="1437" t="s">
        <v>792</v>
      </c>
      <c r="I294" s="1437" t="s">
        <v>792</v>
      </c>
      <c r="J294" s="1449" t="s">
        <v>792</v>
      </c>
      <c r="K294" s="1449" t="s">
        <v>792</v>
      </c>
      <c r="L294" s="1450">
        <v>7</v>
      </c>
      <c r="M294" s="1450" t="s">
        <v>792</v>
      </c>
      <c r="N294" s="198"/>
      <c r="O294" s="427"/>
      <c r="P294" s="1436"/>
    </row>
    <row r="295" spans="1:29" s="429" customFormat="1" ht="12.75" customHeight="1">
      <c r="A295" s="198" t="s">
        <v>388</v>
      </c>
      <c r="B295" s="1447">
        <v>105</v>
      </c>
      <c r="C295" s="1448" t="s">
        <v>1663</v>
      </c>
      <c r="D295" s="1435" t="s">
        <v>610</v>
      </c>
      <c r="E295" s="1437" t="s">
        <v>792</v>
      </c>
      <c r="F295" s="1437" t="s">
        <v>792</v>
      </c>
      <c r="G295" s="1437" t="s">
        <v>792</v>
      </c>
      <c r="H295" s="1437" t="s">
        <v>792</v>
      </c>
      <c r="I295" s="1437" t="s">
        <v>792</v>
      </c>
      <c r="J295" s="1449" t="s">
        <v>792</v>
      </c>
      <c r="K295" s="1449" t="s">
        <v>792</v>
      </c>
      <c r="L295" s="1450">
        <v>7</v>
      </c>
      <c r="M295" s="1450" t="s">
        <v>792</v>
      </c>
      <c r="N295" s="198"/>
      <c r="O295" s="427"/>
      <c r="P295" s="1436"/>
    </row>
    <row r="296" spans="1:29" s="429" customFormat="1" ht="12.75" customHeight="1">
      <c r="A296" s="198" t="s">
        <v>166</v>
      </c>
      <c r="B296" s="1447">
        <v>105</v>
      </c>
      <c r="C296" s="1448" t="s">
        <v>1663</v>
      </c>
      <c r="D296" s="1435" t="s">
        <v>603</v>
      </c>
      <c r="E296" s="1437" t="s">
        <v>792</v>
      </c>
      <c r="F296" s="1437" t="s">
        <v>792</v>
      </c>
      <c r="G296" s="1437" t="s">
        <v>792</v>
      </c>
      <c r="H296" s="1437" t="s">
        <v>792</v>
      </c>
      <c r="I296" s="1437" t="s">
        <v>792</v>
      </c>
      <c r="J296" s="1449" t="s">
        <v>792</v>
      </c>
      <c r="K296" s="1449" t="s">
        <v>792</v>
      </c>
      <c r="L296" s="1450">
        <v>7</v>
      </c>
      <c r="M296" s="1450" t="s">
        <v>792</v>
      </c>
      <c r="N296" s="198"/>
      <c r="O296" s="427"/>
      <c r="P296" s="1436"/>
    </row>
    <row r="297" spans="1:29" s="429" customFormat="1" ht="12.75" customHeight="1">
      <c r="A297" s="320" t="s">
        <v>347</v>
      </c>
      <c r="B297" s="1447">
        <v>105</v>
      </c>
      <c r="C297" s="1448"/>
      <c r="D297" s="1435" t="s">
        <v>815</v>
      </c>
      <c r="E297" s="1437" t="s">
        <v>792</v>
      </c>
      <c r="F297" s="1437" t="s">
        <v>792</v>
      </c>
      <c r="G297" s="1437" t="s">
        <v>792</v>
      </c>
      <c r="H297" s="1437" t="s">
        <v>792</v>
      </c>
      <c r="I297" s="1437" t="s">
        <v>792</v>
      </c>
      <c r="J297" s="1449" t="s">
        <v>792</v>
      </c>
      <c r="K297" s="1449" t="s">
        <v>792</v>
      </c>
      <c r="L297" s="1450">
        <v>7</v>
      </c>
      <c r="M297" s="1450" t="s">
        <v>792</v>
      </c>
      <c r="N297" s="320"/>
      <c r="O297" s="427"/>
      <c r="P297" s="1436"/>
    </row>
    <row r="298" spans="1:29">
      <c r="A298" s="239" t="s">
        <v>450</v>
      </c>
      <c r="B298" s="1447">
        <v>105</v>
      </c>
      <c r="C298" s="1448" t="s">
        <v>1663</v>
      </c>
      <c r="D298" s="1435" t="s">
        <v>796</v>
      </c>
      <c r="E298" s="1437" t="s">
        <v>792</v>
      </c>
      <c r="F298" s="1437" t="s">
        <v>792</v>
      </c>
      <c r="G298" s="1437" t="s">
        <v>792</v>
      </c>
      <c r="H298" s="1437" t="s">
        <v>792</v>
      </c>
      <c r="I298" s="1437" t="s">
        <v>792</v>
      </c>
      <c r="J298" s="1449" t="s">
        <v>792</v>
      </c>
      <c r="K298" s="1449" t="s">
        <v>792</v>
      </c>
      <c r="L298" s="1450">
        <v>7</v>
      </c>
      <c r="M298" s="1450" t="s">
        <v>792</v>
      </c>
      <c r="N298" s="239"/>
      <c r="O298" s="427"/>
      <c r="P298" s="1436"/>
      <c r="Q298" s="429"/>
      <c r="R298" s="429"/>
      <c r="S298" s="429"/>
      <c r="T298" s="429"/>
      <c r="U298" s="429"/>
      <c r="V298" s="429"/>
      <c r="W298" s="429"/>
      <c r="X298" s="429"/>
      <c r="Y298" s="429"/>
      <c r="Z298" s="429"/>
      <c r="AA298" s="429"/>
      <c r="AB298" s="429"/>
      <c r="AC298" s="429"/>
    </row>
    <row r="299" spans="1:29" ht="25.5">
      <c r="A299" s="239" t="s">
        <v>251</v>
      </c>
      <c r="B299" s="1447">
        <v>105</v>
      </c>
      <c r="C299" s="1459"/>
      <c r="D299" s="1435" t="s">
        <v>819</v>
      </c>
      <c r="E299" s="1437" t="s">
        <v>792</v>
      </c>
      <c r="F299" s="1437" t="s">
        <v>792</v>
      </c>
      <c r="G299" s="1437" t="s">
        <v>792</v>
      </c>
      <c r="H299" s="1437" t="s">
        <v>792</v>
      </c>
      <c r="I299" s="1437" t="s">
        <v>792</v>
      </c>
      <c r="J299" s="1449" t="s">
        <v>792</v>
      </c>
      <c r="K299" s="1449" t="s">
        <v>792</v>
      </c>
      <c r="L299" s="1450">
        <v>7</v>
      </c>
      <c r="M299" s="1450" t="s">
        <v>792</v>
      </c>
      <c r="N299" s="239"/>
      <c r="O299" s="427"/>
      <c r="P299" s="1436"/>
      <c r="Q299" s="429"/>
      <c r="R299" s="429"/>
      <c r="S299" s="429"/>
      <c r="T299" s="429"/>
      <c r="U299" s="429"/>
      <c r="V299" s="429"/>
      <c r="W299" s="429"/>
      <c r="X299" s="429"/>
      <c r="Y299" s="429"/>
      <c r="Z299" s="429"/>
      <c r="AA299" s="429"/>
      <c r="AB299" s="429"/>
      <c r="AC299" s="429"/>
    </row>
    <row r="300" spans="1:29">
      <c r="A300" s="239" t="s">
        <v>154</v>
      </c>
      <c r="B300" s="1447">
        <v>105</v>
      </c>
      <c r="C300" s="1448" t="s">
        <v>1663</v>
      </c>
      <c r="D300" s="1435" t="s">
        <v>660</v>
      </c>
      <c r="E300" s="1437" t="s">
        <v>792</v>
      </c>
      <c r="F300" s="1437" t="s">
        <v>792</v>
      </c>
      <c r="G300" s="1437" t="s">
        <v>792</v>
      </c>
      <c r="H300" s="1437" t="s">
        <v>792</v>
      </c>
      <c r="I300" s="1437" t="s">
        <v>792</v>
      </c>
      <c r="J300" s="1449" t="s">
        <v>792</v>
      </c>
      <c r="K300" s="1449" t="s">
        <v>792</v>
      </c>
      <c r="L300" s="1450">
        <v>7</v>
      </c>
      <c r="M300" s="1450" t="s">
        <v>792</v>
      </c>
      <c r="N300" s="239"/>
      <c r="O300" s="427"/>
      <c r="P300" s="1436"/>
      <c r="Q300" s="429"/>
      <c r="R300" s="429"/>
      <c r="S300" s="429"/>
      <c r="T300" s="429"/>
      <c r="U300" s="429"/>
      <c r="V300" s="429"/>
      <c r="W300" s="429"/>
      <c r="X300" s="429"/>
      <c r="Y300" s="429"/>
      <c r="Z300" s="429"/>
      <c r="AA300" s="429"/>
      <c r="AB300" s="429"/>
      <c r="AC300" s="429"/>
    </row>
    <row r="301" spans="1:29">
      <c r="A301" s="239" t="s">
        <v>825</v>
      </c>
      <c r="B301" s="1460">
        <v>999</v>
      </c>
      <c r="C301" s="1460"/>
      <c r="D301" s="1467" t="s">
        <v>1216</v>
      </c>
      <c r="E301" s="1437" t="s">
        <v>792</v>
      </c>
      <c r="F301" s="1437" t="s">
        <v>792</v>
      </c>
      <c r="G301" s="1437" t="s">
        <v>792</v>
      </c>
      <c r="H301" s="1437" t="s">
        <v>792</v>
      </c>
      <c r="I301" s="1437" t="s">
        <v>792</v>
      </c>
      <c r="J301" s="1449" t="s">
        <v>792</v>
      </c>
      <c r="K301" s="1449" t="s">
        <v>792</v>
      </c>
      <c r="L301" s="1450">
        <v>7</v>
      </c>
      <c r="M301" s="1450" t="s">
        <v>792</v>
      </c>
      <c r="N301" s="239"/>
      <c r="P301" s="1436"/>
    </row>
    <row r="302" spans="1:29">
      <c r="P302" s="1436"/>
    </row>
  </sheetData>
  <sheetProtection algorithmName="SHA-512" hashValue="pOZvm46HuI3dZ3WrmLCpVMxeE/wUH0eqDXO6s+4ofcAuTe9MyhpJuXfshGoEF+fztBVFfc8ns0c4InM13uqePA==" saltValue="J90VQu+zrBKJnwxni2SAZQ==" spinCount="100000" sheet="1" objects="1" scenarios="1"/>
  <sortState ref="A2:AC301">
    <sortCondition ref="A2:A301"/>
  </sortState>
  <conditionalFormatting sqref="E1:E293">
    <cfRule type="cellIs" dxfId="264" priority="91" stopIfTrue="1" operator="equal">
      <formula>"b4 11_16_09"</formula>
    </cfRule>
  </conditionalFormatting>
  <conditionalFormatting sqref="L2:L298">
    <cfRule type="cellIs" dxfId="263" priority="1" stopIfTrue="1" operator="notEqual">
      <formula>7</formula>
    </cfRule>
  </conditionalFormatting>
  <printOptions horizontalCentered="1"/>
  <pageMargins left="0.75" right="0.75" top="1" bottom="0.75" header="0.5" footer="0.5"/>
  <pageSetup orientation="portrait" horizontalDpi="300" r:id="rId1"/>
  <headerFooter alignWithMargins="0">
    <oddFooter>&amp;R&amp;"Arial,Bold"&amp;8&amp;P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C301"/>
  <sheetViews>
    <sheetView topLeftCell="A100" zoomScaleNormal="100" zoomScaleSheetLayoutView="70" workbookViewId="0">
      <selection activeCell="B12" sqref="B12"/>
    </sheetView>
  </sheetViews>
  <sheetFormatPr defaultColWidth="8.85546875" defaultRowHeight="15.75"/>
  <cols>
    <col min="1" max="1" width="10.140625" style="1035" customWidth="1"/>
    <col min="2" max="2" width="22.7109375" style="85" bestFit="1" customWidth="1"/>
    <col min="3" max="3" width="25" style="4" bestFit="1" customWidth="1"/>
    <col min="4" max="4" width="6.85546875" style="85" customWidth="1"/>
    <col min="5" max="5" width="10.140625" style="371" customWidth="1"/>
    <col min="6" max="6" width="5" style="82" customWidth="1"/>
    <col min="7" max="7" width="7.140625" style="1036" bestFit="1" customWidth="1"/>
    <col min="8" max="8" width="7.140625" style="1038" customWidth="1"/>
    <col min="9" max="9" width="15.7109375" style="78" customWidth="1"/>
    <col min="10" max="10" width="16.7109375" style="78" bestFit="1" customWidth="1"/>
    <col min="11" max="11" width="13.140625" style="78" bestFit="1" customWidth="1"/>
    <col min="12" max="12" width="16.7109375" style="78" bestFit="1" customWidth="1"/>
    <col min="13" max="13" width="16.85546875" style="78" bestFit="1" customWidth="1"/>
    <col min="14" max="14" width="10.140625" style="78" bestFit="1" customWidth="1"/>
    <col min="15" max="23" width="8.85546875" customWidth="1"/>
    <col min="24" max="16384" width="8.85546875" style="4"/>
  </cols>
  <sheetData>
    <row r="1" spans="1:29" ht="76.5">
      <c r="A1" s="1029" t="s">
        <v>522</v>
      </c>
      <c r="B1" s="204" t="s">
        <v>884</v>
      </c>
      <c r="C1" s="205" t="s">
        <v>883</v>
      </c>
      <c r="D1" s="370" t="s">
        <v>1288</v>
      </c>
      <c r="E1" s="1039" t="s">
        <v>2693</v>
      </c>
      <c r="F1" s="118"/>
      <c r="G1" s="1039" t="s">
        <v>2692</v>
      </c>
      <c r="H1" s="1037"/>
      <c r="I1" s="215" t="s">
        <v>3424</v>
      </c>
      <c r="J1" s="215"/>
      <c r="K1" s="215"/>
      <c r="L1" s="215"/>
      <c r="M1" s="86">
        <v>6</v>
      </c>
      <c r="N1" s="87">
        <v>7</v>
      </c>
      <c r="O1" s="78"/>
      <c r="P1" s="78"/>
      <c r="Q1" s="78"/>
      <c r="R1" s="78"/>
      <c r="S1" s="78"/>
      <c r="T1" s="78"/>
      <c r="X1"/>
      <c r="Y1"/>
      <c r="Z1"/>
      <c r="AA1"/>
      <c r="AB1"/>
      <c r="AC1"/>
    </row>
    <row r="2" spans="1:29">
      <c r="A2" s="1030" t="s">
        <v>7</v>
      </c>
      <c r="B2" s="90" t="s">
        <v>523</v>
      </c>
      <c r="C2" s="91" t="s">
        <v>1228</v>
      </c>
      <c r="D2" s="363">
        <v>113</v>
      </c>
      <c r="E2" s="1040" t="s">
        <v>1181</v>
      </c>
      <c r="F2" s="90"/>
      <c r="G2" s="1040"/>
      <c r="I2" s="86">
        <v>1</v>
      </c>
      <c r="J2" s="86">
        <v>2</v>
      </c>
      <c r="K2" s="86">
        <v>3</v>
      </c>
      <c r="L2" s="86">
        <v>4</v>
      </c>
      <c r="M2" s="88" t="s">
        <v>830</v>
      </c>
      <c r="N2" s="89" t="s">
        <v>708</v>
      </c>
    </row>
    <row r="3" spans="1:29">
      <c r="A3" s="1030" t="s">
        <v>9</v>
      </c>
      <c r="B3" s="90" t="s">
        <v>524</v>
      </c>
      <c r="C3" s="91" t="s">
        <v>1229</v>
      </c>
      <c r="D3" s="363">
        <v>113</v>
      </c>
      <c r="E3" s="1040" t="s">
        <v>882</v>
      </c>
      <c r="F3" s="90">
        <v>3</v>
      </c>
      <c r="G3" s="1040"/>
      <c r="I3" s="88" t="s">
        <v>1177</v>
      </c>
      <c r="J3" s="88" t="s">
        <v>1217</v>
      </c>
      <c r="K3" s="88" t="s">
        <v>1226</v>
      </c>
      <c r="L3" s="88" t="s">
        <v>1227</v>
      </c>
      <c r="M3" s="80" t="s">
        <v>1225</v>
      </c>
      <c r="N3" s="79" t="s">
        <v>708</v>
      </c>
    </row>
    <row r="4" spans="1:29">
      <c r="A4" s="1030" t="s">
        <v>11</v>
      </c>
      <c r="B4" s="90" t="s">
        <v>525</v>
      </c>
      <c r="C4" s="91" t="s">
        <v>1230</v>
      </c>
      <c r="D4" s="363">
        <v>101</v>
      </c>
      <c r="E4" s="1040" t="s">
        <v>1179</v>
      </c>
      <c r="F4" s="90">
        <v>1</v>
      </c>
      <c r="G4" s="1040" t="s">
        <v>1180</v>
      </c>
      <c r="I4" s="80" t="s">
        <v>525</v>
      </c>
      <c r="J4" s="80" t="s">
        <v>549</v>
      </c>
      <c r="K4" s="80" t="s">
        <v>524</v>
      </c>
      <c r="L4" s="80" t="s">
        <v>605</v>
      </c>
      <c r="M4" s="80" t="s">
        <v>514</v>
      </c>
      <c r="N4" s="79" t="s">
        <v>700</v>
      </c>
    </row>
    <row r="5" spans="1:29">
      <c r="A5" s="1030" t="s">
        <v>127</v>
      </c>
      <c r="B5" s="90" t="s">
        <v>526</v>
      </c>
      <c r="C5" s="91" t="s">
        <v>1231</v>
      </c>
      <c r="D5" s="363">
        <v>189</v>
      </c>
      <c r="E5" s="1040" t="s">
        <v>1181</v>
      </c>
      <c r="F5" s="90"/>
      <c r="G5" s="1040"/>
      <c r="I5" s="80" t="s">
        <v>534</v>
      </c>
      <c r="J5" s="80" t="s">
        <v>576</v>
      </c>
      <c r="K5" s="80" t="s">
        <v>538</v>
      </c>
      <c r="L5" s="80" t="s">
        <v>1120</v>
      </c>
      <c r="M5" s="81"/>
    </row>
    <row r="6" spans="1:29">
      <c r="A6" s="1030" t="s">
        <v>410</v>
      </c>
      <c r="B6" s="90" t="s">
        <v>527</v>
      </c>
      <c r="C6" s="91" t="s">
        <v>722</v>
      </c>
      <c r="D6" s="363">
        <v>189</v>
      </c>
      <c r="E6" s="1040" t="s">
        <v>1181</v>
      </c>
      <c r="F6" s="90"/>
      <c r="G6" s="1040"/>
      <c r="I6" s="80" t="s">
        <v>562</v>
      </c>
      <c r="J6" s="80" t="s">
        <v>579</v>
      </c>
      <c r="K6" s="80" t="s">
        <v>590</v>
      </c>
      <c r="L6" s="80" t="s">
        <v>756</v>
      </c>
      <c r="M6" s="81"/>
    </row>
    <row r="7" spans="1:29">
      <c r="A7" s="1030" t="s">
        <v>412</v>
      </c>
      <c r="B7" s="90" t="s">
        <v>528</v>
      </c>
      <c r="C7" s="91" t="s">
        <v>1232</v>
      </c>
      <c r="D7" s="363">
        <v>123</v>
      </c>
      <c r="E7" s="1040" t="s">
        <v>882</v>
      </c>
      <c r="F7" s="90"/>
      <c r="G7" s="1040"/>
      <c r="I7" s="80" t="s">
        <v>1219</v>
      </c>
      <c r="J7" s="80" t="s">
        <v>599</v>
      </c>
      <c r="K7" s="80" t="s">
        <v>657</v>
      </c>
      <c r="L7" s="80" t="s">
        <v>689</v>
      </c>
      <c r="M7" s="81"/>
    </row>
    <row r="8" spans="1:29">
      <c r="A8" s="1030" t="s">
        <v>413</v>
      </c>
      <c r="B8" s="90" t="s">
        <v>529</v>
      </c>
      <c r="C8" s="91" t="s">
        <v>1233</v>
      </c>
      <c r="D8" s="363">
        <v>121</v>
      </c>
      <c r="E8" s="1040" t="s">
        <v>2691</v>
      </c>
      <c r="F8" s="90"/>
      <c r="G8" s="1040"/>
      <c r="I8" s="80" t="s">
        <v>570</v>
      </c>
      <c r="J8" s="80" t="s">
        <v>600</v>
      </c>
      <c r="K8" s="80" t="s">
        <v>659</v>
      </c>
      <c r="L8" s="81"/>
      <c r="M8" s="81"/>
    </row>
    <row r="9" spans="1:29">
      <c r="A9" s="1030" t="s">
        <v>415</v>
      </c>
      <c r="B9" s="90" t="s">
        <v>530</v>
      </c>
      <c r="C9" s="93" t="s">
        <v>1234</v>
      </c>
      <c r="D9" s="364">
        <v>121</v>
      </c>
      <c r="E9" s="1040" t="s">
        <v>1181</v>
      </c>
      <c r="F9" s="90"/>
      <c r="G9" s="1040"/>
      <c r="I9" s="80" t="s">
        <v>571</v>
      </c>
      <c r="J9" s="80" t="s">
        <v>1218</v>
      </c>
      <c r="K9" s="80" t="s">
        <v>666</v>
      </c>
      <c r="L9" s="81"/>
      <c r="M9" s="81"/>
    </row>
    <row r="10" spans="1:29">
      <c r="A10" s="1030" t="s">
        <v>416</v>
      </c>
      <c r="B10" s="90" t="s">
        <v>531</v>
      </c>
      <c r="C10" s="91" t="s">
        <v>1235</v>
      </c>
      <c r="D10" s="363">
        <v>112</v>
      </c>
      <c r="E10" s="1040" t="s">
        <v>2691</v>
      </c>
      <c r="F10" s="90"/>
      <c r="G10" s="1040"/>
      <c r="I10" s="80" t="s">
        <v>586</v>
      </c>
      <c r="J10" s="80" t="s">
        <v>618</v>
      </c>
      <c r="K10" s="80" t="s">
        <v>682</v>
      </c>
      <c r="L10" s="81"/>
      <c r="M10" s="81"/>
    </row>
    <row r="11" spans="1:29">
      <c r="A11" s="1030" t="s">
        <v>140</v>
      </c>
      <c r="B11" s="90" t="s">
        <v>532</v>
      </c>
      <c r="C11" s="91" t="s">
        <v>1233</v>
      </c>
      <c r="D11" s="363">
        <v>121</v>
      </c>
      <c r="E11" s="1040" t="s">
        <v>2691</v>
      </c>
      <c r="F11" s="90"/>
      <c r="G11" s="1040"/>
      <c r="I11" s="80" t="s">
        <v>1126</v>
      </c>
      <c r="J11" s="80" t="s">
        <v>619</v>
      </c>
      <c r="K11" s="80" t="s">
        <v>511</v>
      </c>
      <c r="L11" s="81"/>
      <c r="M11" s="81"/>
    </row>
    <row r="12" spans="1:29">
      <c r="A12" s="1030" t="s">
        <v>142</v>
      </c>
      <c r="B12" s="90" t="s">
        <v>533</v>
      </c>
      <c r="C12" s="91" t="s">
        <v>1236</v>
      </c>
      <c r="D12" s="363">
        <v>189</v>
      </c>
      <c r="E12" s="1040" t="s">
        <v>2691</v>
      </c>
      <c r="F12" s="90"/>
      <c r="G12" s="1040"/>
      <c r="I12" s="80" t="s">
        <v>1220</v>
      </c>
      <c r="J12" s="80" t="s">
        <v>627</v>
      </c>
      <c r="K12" s="80" t="s">
        <v>1222</v>
      </c>
      <c r="L12" s="81"/>
      <c r="M12" s="81"/>
    </row>
    <row r="13" spans="1:29">
      <c r="A13" s="1030" t="s">
        <v>144</v>
      </c>
      <c r="B13" s="90" t="s">
        <v>534</v>
      </c>
      <c r="C13" s="91" t="s">
        <v>1237</v>
      </c>
      <c r="D13" s="363">
        <v>101</v>
      </c>
      <c r="E13" s="1040" t="s">
        <v>1179</v>
      </c>
      <c r="F13" s="90">
        <v>1</v>
      </c>
      <c r="G13" s="1040" t="s">
        <v>1180</v>
      </c>
      <c r="I13" s="80" t="s">
        <v>609</v>
      </c>
      <c r="J13" s="80" t="s">
        <v>826</v>
      </c>
      <c r="K13" s="80" t="s">
        <v>782</v>
      </c>
      <c r="L13" s="81"/>
      <c r="M13" s="81"/>
    </row>
    <row r="14" spans="1:29">
      <c r="A14" s="1030" t="s">
        <v>146</v>
      </c>
      <c r="B14" s="90" t="s">
        <v>535</v>
      </c>
      <c r="C14" s="91" t="s">
        <v>1238</v>
      </c>
      <c r="D14" s="363">
        <v>121</v>
      </c>
      <c r="E14" s="1040" t="s">
        <v>2691</v>
      </c>
      <c r="F14" s="90"/>
      <c r="G14" s="1040"/>
      <c r="I14" s="80" t="s">
        <v>615</v>
      </c>
      <c r="J14" s="80" t="s">
        <v>640</v>
      </c>
      <c r="K14" s="80" t="s">
        <v>803</v>
      </c>
      <c r="M14" s="81"/>
    </row>
    <row r="15" spans="1:29">
      <c r="A15" s="1030" t="s">
        <v>148</v>
      </c>
      <c r="B15" s="90" t="s">
        <v>536</v>
      </c>
      <c r="C15" s="91" t="s">
        <v>718</v>
      </c>
      <c r="D15" s="363">
        <v>105</v>
      </c>
      <c r="E15" s="1040" t="s">
        <v>1179</v>
      </c>
      <c r="F15" s="90"/>
      <c r="G15" s="1040"/>
      <c r="I15" s="80" t="s">
        <v>620</v>
      </c>
      <c r="J15" s="80" t="s">
        <v>1221</v>
      </c>
      <c r="K15" s="80" t="s">
        <v>809</v>
      </c>
      <c r="M15" s="81"/>
    </row>
    <row r="16" spans="1:29">
      <c r="A16" s="1030" t="s">
        <v>1143</v>
      </c>
      <c r="B16" s="90" t="s">
        <v>537</v>
      </c>
      <c r="C16" s="91" t="s">
        <v>1236</v>
      </c>
      <c r="D16" s="363">
        <v>189</v>
      </c>
      <c r="E16" s="1040" t="s">
        <v>1181</v>
      </c>
      <c r="F16" s="90"/>
      <c r="G16" s="1040"/>
      <c r="I16" s="80" t="s">
        <v>634</v>
      </c>
      <c r="J16" s="80" t="s">
        <v>654</v>
      </c>
      <c r="K16" s="81"/>
    </row>
    <row r="17" spans="1:10">
      <c r="A17" s="1030" t="s">
        <v>1145</v>
      </c>
      <c r="B17" s="90" t="s">
        <v>538</v>
      </c>
      <c r="C17" s="91" t="s">
        <v>1229</v>
      </c>
      <c r="D17" s="363">
        <v>113</v>
      </c>
      <c r="E17" s="1040" t="s">
        <v>1179</v>
      </c>
      <c r="F17" s="90">
        <v>3</v>
      </c>
      <c r="G17" s="1040" t="s">
        <v>1180</v>
      </c>
      <c r="I17" s="80" t="s">
        <v>636</v>
      </c>
      <c r="J17" s="80" t="s">
        <v>662</v>
      </c>
    </row>
    <row r="18" spans="1:10">
      <c r="A18" s="1030" t="s">
        <v>462</v>
      </c>
      <c r="B18" s="90" t="s">
        <v>539</v>
      </c>
      <c r="C18" s="91" t="s">
        <v>1234</v>
      </c>
      <c r="D18" s="363">
        <v>114</v>
      </c>
      <c r="E18" s="1040" t="s">
        <v>1181</v>
      </c>
      <c r="F18" s="90"/>
      <c r="G18" s="1040"/>
      <c r="I18" s="80" t="s">
        <v>681</v>
      </c>
      <c r="J18" s="80" t="s">
        <v>1223</v>
      </c>
    </row>
    <row r="19" spans="1:10">
      <c r="A19" s="1030" t="s">
        <v>464</v>
      </c>
      <c r="B19" s="90" t="s">
        <v>540</v>
      </c>
      <c r="C19" s="91" t="s">
        <v>508</v>
      </c>
      <c r="D19" s="363">
        <v>171</v>
      </c>
      <c r="E19" s="1040" t="s">
        <v>882</v>
      </c>
      <c r="F19" s="90"/>
      <c r="G19" s="1040"/>
      <c r="I19" s="80" t="s">
        <v>507</v>
      </c>
      <c r="J19" s="80" t="s">
        <v>683</v>
      </c>
    </row>
    <row r="20" spans="1:10">
      <c r="A20" s="1030" t="s">
        <v>466</v>
      </c>
      <c r="B20" s="90" t="s">
        <v>541</v>
      </c>
      <c r="C20" s="91" t="s">
        <v>1239</v>
      </c>
      <c r="D20" s="363">
        <v>171</v>
      </c>
      <c r="E20" s="1040" t="s">
        <v>882</v>
      </c>
      <c r="F20" s="90"/>
      <c r="G20" s="1040"/>
      <c r="I20" s="80" t="s">
        <v>512</v>
      </c>
      <c r="J20" s="80" t="s">
        <v>692</v>
      </c>
    </row>
    <row r="21" spans="1:10">
      <c r="A21" s="1030" t="s">
        <v>468</v>
      </c>
      <c r="B21" s="90" t="s">
        <v>542</v>
      </c>
      <c r="C21" s="91" t="s">
        <v>1240</v>
      </c>
      <c r="D21" s="363">
        <v>114</v>
      </c>
      <c r="E21" s="1040" t="s">
        <v>1179</v>
      </c>
      <c r="F21" s="90"/>
      <c r="G21" s="1040" t="s">
        <v>1180</v>
      </c>
      <c r="I21" s="80" t="s">
        <v>691</v>
      </c>
      <c r="J21" s="80" t="s">
        <v>740</v>
      </c>
    </row>
    <row r="22" spans="1:10">
      <c r="A22" s="1030" t="s">
        <v>470</v>
      </c>
      <c r="B22" s="90" t="s">
        <v>543</v>
      </c>
      <c r="C22" s="91" t="s">
        <v>1241</v>
      </c>
      <c r="D22" s="363">
        <v>189</v>
      </c>
      <c r="E22" s="1040" t="s">
        <v>1181</v>
      </c>
      <c r="F22" s="90"/>
      <c r="G22" s="1040"/>
      <c r="I22" s="80" t="s">
        <v>738</v>
      </c>
      <c r="J22" s="80" t="s">
        <v>745</v>
      </c>
    </row>
    <row r="23" spans="1:10">
      <c r="A23" s="1030" t="s">
        <v>471</v>
      </c>
      <c r="B23" s="90" t="s">
        <v>544</v>
      </c>
      <c r="C23" s="91" t="s">
        <v>1235</v>
      </c>
      <c r="D23" s="363">
        <v>112</v>
      </c>
      <c r="E23" s="1040" t="s">
        <v>1181</v>
      </c>
      <c r="F23" s="90"/>
      <c r="G23" s="1040"/>
      <c r="I23" s="80" t="s">
        <v>741</v>
      </c>
      <c r="J23" s="80" t="s">
        <v>758</v>
      </c>
    </row>
    <row r="24" spans="1:10">
      <c r="A24" s="1030" t="s">
        <v>473</v>
      </c>
      <c r="B24" s="90" t="s">
        <v>545</v>
      </c>
      <c r="C24" s="91" t="s">
        <v>1242</v>
      </c>
      <c r="D24" s="363">
        <v>114</v>
      </c>
      <c r="E24" s="1040" t="s">
        <v>1179</v>
      </c>
      <c r="F24" s="90"/>
      <c r="G24" s="1040"/>
      <c r="I24" s="80" t="s">
        <v>746</v>
      </c>
      <c r="J24" s="80" t="s">
        <v>771</v>
      </c>
    </row>
    <row r="25" spans="1:10">
      <c r="A25" s="1030" t="s">
        <v>475</v>
      </c>
      <c r="B25" s="90" t="s">
        <v>816</v>
      </c>
      <c r="C25" s="93" t="s">
        <v>1238</v>
      </c>
      <c r="D25" s="364">
        <v>121</v>
      </c>
      <c r="E25" s="1040" t="s">
        <v>1179</v>
      </c>
      <c r="F25" s="90"/>
      <c r="G25" s="1040" t="s">
        <v>1180</v>
      </c>
      <c r="I25" s="80" t="s">
        <v>1318</v>
      </c>
      <c r="J25" s="80" t="s">
        <v>1224</v>
      </c>
    </row>
    <row r="26" spans="1:10">
      <c r="A26" s="1030" t="s">
        <v>96</v>
      </c>
      <c r="B26" s="90" t="s">
        <v>546</v>
      </c>
      <c r="C26" s="91" t="s">
        <v>1243</v>
      </c>
      <c r="D26" s="363">
        <v>171</v>
      </c>
      <c r="E26" s="1040" t="s">
        <v>882</v>
      </c>
      <c r="F26" s="90"/>
      <c r="G26" s="1040"/>
      <c r="I26" s="80" t="s">
        <v>763</v>
      </c>
      <c r="J26" s="80" t="s">
        <v>787</v>
      </c>
    </row>
    <row r="27" spans="1:10">
      <c r="A27" s="1031" t="s">
        <v>98</v>
      </c>
      <c r="B27" s="90" t="s">
        <v>547</v>
      </c>
      <c r="C27" s="91" t="s">
        <v>1243</v>
      </c>
      <c r="D27" s="363">
        <v>171</v>
      </c>
      <c r="E27" s="1040" t="s">
        <v>882</v>
      </c>
      <c r="F27" s="90"/>
      <c r="G27" s="1040"/>
      <c r="I27" s="80" t="s">
        <v>764</v>
      </c>
      <c r="J27" s="80" t="s">
        <v>715</v>
      </c>
    </row>
    <row r="28" spans="1:10">
      <c r="A28" s="1030" t="s">
        <v>100</v>
      </c>
      <c r="B28" s="90" t="s">
        <v>548</v>
      </c>
      <c r="C28" s="91" t="s">
        <v>1244</v>
      </c>
      <c r="D28" s="363">
        <v>112</v>
      </c>
      <c r="E28" s="1040" t="s">
        <v>882</v>
      </c>
      <c r="F28" s="90"/>
      <c r="G28" s="1040"/>
      <c r="I28" s="80" t="s">
        <v>770</v>
      </c>
      <c r="J28" s="80" t="s">
        <v>800</v>
      </c>
    </row>
    <row r="29" spans="1:10">
      <c r="A29" s="1030" t="s">
        <v>102</v>
      </c>
      <c r="B29" s="90" t="s">
        <v>549</v>
      </c>
      <c r="C29" s="91" t="s">
        <v>627</v>
      </c>
      <c r="D29" s="363">
        <v>112</v>
      </c>
      <c r="E29" s="1040" t="s">
        <v>1179</v>
      </c>
      <c r="F29" s="90">
        <v>2</v>
      </c>
      <c r="G29" s="1040" t="s">
        <v>1180</v>
      </c>
      <c r="I29" s="80" t="s">
        <v>773</v>
      </c>
      <c r="J29" s="80" t="s">
        <v>805</v>
      </c>
    </row>
    <row r="30" spans="1:10">
      <c r="A30" s="1030" t="s">
        <v>225</v>
      </c>
      <c r="B30" s="90" t="s">
        <v>550</v>
      </c>
      <c r="C30" s="91" t="s">
        <v>1234</v>
      </c>
      <c r="D30" s="363">
        <v>114</v>
      </c>
      <c r="E30" s="1040" t="s">
        <v>2691</v>
      </c>
      <c r="F30" s="90"/>
      <c r="G30" s="1040"/>
      <c r="I30" s="80" t="s">
        <v>779</v>
      </c>
      <c r="J30" s="80" t="s">
        <v>811</v>
      </c>
    </row>
    <row r="31" spans="1:10">
      <c r="A31" s="1030" t="s">
        <v>235</v>
      </c>
      <c r="B31" s="90" t="s">
        <v>551</v>
      </c>
      <c r="C31" s="91" t="s">
        <v>723</v>
      </c>
      <c r="D31" s="363">
        <v>101</v>
      </c>
      <c r="E31" s="1040" t="s">
        <v>2691</v>
      </c>
      <c r="F31" s="90"/>
      <c r="G31" s="1040"/>
      <c r="I31" s="80" t="s">
        <v>799</v>
      </c>
      <c r="J31" s="81"/>
    </row>
    <row r="32" spans="1:10">
      <c r="A32" s="1030" t="s">
        <v>237</v>
      </c>
      <c r="B32" s="90" t="s">
        <v>552</v>
      </c>
      <c r="C32" s="91" t="s">
        <v>1229</v>
      </c>
      <c r="D32" s="363">
        <v>113</v>
      </c>
      <c r="E32" s="1040" t="s">
        <v>1181</v>
      </c>
      <c r="F32" s="90"/>
      <c r="G32" s="1040"/>
      <c r="I32" s="80" t="s">
        <v>801</v>
      </c>
      <c r="J32" s="81"/>
    </row>
    <row r="33" spans="1:10">
      <c r="A33" s="1030" t="s">
        <v>239</v>
      </c>
      <c r="B33" s="90" t="s">
        <v>553</v>
      </c>
      <c r="C33" s="91" t="s">
        <v>1229</v>
      </c>
      <c r="D33" s="363">
        <v>113</v>
      </c>
      <c r="E33" s="1040" t="s">
        <v>1181</v>
      </c>
      <c r="F33" s="90"/>
      <c r="G33" s="1040"/>
      <c r="I33" s="80" t="s">
        <v>806</v>
      </c>
      <c r="J33" s="81"/>
    </row>
    <row r="34" spans="1:10">
      <c r="A34" s="1030" t="s">
        <v>241</v>
      </c>
      <c r="B34" s="90" t="s">
        <v>554</v>
      </c>
      <c r="C34" s="91" t="s">
        <v>723</v>
      </c>
      <c r="D34" s="363">
        <v>101</v>
      </c>
      <c r="E34" s="1040" t="s">
        <v>1181</v>
      </c>
      <c r="F34" s="90"/>
      <c r="G34" s="1040"/>
      <c r="I34" s="81"/>
      <c r="J34" s="81"/>
    </row>
    <row r="35" spans="1:10">
      <c r="A35" s="1030" t="s">
        <v>243</v>
      </c>
      <c r="B35" s="90" t="s">
        <v>555</v>
      </c>
      <c r="C35" s="91" t="s">
        <v>1245</v>
      </c>
      <c r="D35" s="363">
        <v>101</v>
      </c>
      <c r="E35" s="1040" t="s">
        <v>882</v>
      </c>
      <c r="F35" s="90"/>
      <c r="G35" s="1040"/>
      <c r="J35" s="81"/>
    </row>
    <row r="36" spans="1:10">
      <c r="A36" s="1030" t="s">
        <v>1148</v>
      </c>
      <c r="B36" s="90" t="s">
        <v>556</v>
      </c>
      <c r="C36" s="91" t="s">
        <v>1240</v>
      </c>
      <c r="D36" s="363">
        <v>114</v>
      </c>
      <c r="E36" s="1040" t="s">
        <v>882</v>
      </c>
      <c r="F36" s="90"/>
      <c r="G36" s="1040"/>
      <c r="J36" s="81"/>
    </row>
    <row r="37" spans="1:10">
      <c r="A37" s="1030" t="s">
        <v>1150</v>
      </c>
      <c r="B37" s="90" t="s">
        <v>557</v>
      </c>
      <c r="C37" s="91" t="s">
        <v>1246</v>
      </c>
      <c r="D37" s="363">
        <v>123</v>
      </c>
      <c r="E37" s="1040" t="s">
        <v>1181</v>
      </c>
      <c r="F37" s="90"/>
      <c r="G37" s="1040"/>
      <c r="J37" s="81"/>
    </row>
    <row r="38" spans="1:10">
      <c r="A38" s="1030" t="s">
        <v>1152</v>
      </c>
      <c r="B38" s="90" t="s">
        <v>1204</v>
      </c>
      <c r="C38" s="91" t="s">
        <v>717</v>
      </c>
      <c r="D38" s="363">
        <v>105</v>
      </c>
      <c r="E38" s="1040" t="s">
        <v>882</v>
      </c>
      <c r="F38" s="90"/>
      <c r="G38" s="1040"/>
    </row>
    <row r="39" spans="1:10">
      <c r="A39" s="1030" t="s">
        <v>1154</v>
      </c>
      <c r="B39" s="90" t="s">
        <v>559</v>
      </c>
      <c r="C39" s="91" t="s">
        <v>1238</v>
      </c>
      <c r="D39" s="363">
        <v>121</v>
      </c>
      <c r="E39" s="1040" t="s">
        <v>2691</v>
      </c>
      <c r="F39" s="90"/>
      <c r="G39" s="1040"/>
    </row>
    <row r="40" spans="1:10">
      <c r="A40" s="1030" t="s">
        <v>1156</v>
      </c>
      <c r="B40" s="90" t="s">
        <v>560</v>
      </c>
      <c r="C40" s="91" t="s">
        <v>1247</v>
      </c>
      <c r="D40" s="363">
        <v>101</v>
      </c>
      <c r="E40" s="1040" t="s">
        <v>882</v>
      </c>
      <c r="F40" s="90"/>
      <c r="G40" s="1040"/>
      <c r="J40"/>
    </row>
    <row r="41" spans="1:10">
      <c r="A41" s="1030" t="s">
        <v>1158</v>
      </c>
      <c r="B41" s="90" t="s">
        <v>561</v>
      </c>
      <c r="C41" s="91" t="s">
        <v>727</v>
      </c>
      <c r="D41" s="363">
        <v>123</v>
      </c>
      <c r="E41" s="1040" t="s">
        <v>882</v>
      </c>
      <c r="F41" s="90"/>
      <c r="G41" s="1040" t="s">
        <v>1180</v>
      </c>
    </row>
    <row r="42" spans="1:10">
      <c r="A42" s="1030" t="s">
        <v>93</v>
      </c>
      <c r="B42" s="90" t="s">
        <v>562</v>
      </c>
      <c r="C42" s="91" t="s">
        <v>1247</v>
      </c>
      <c r="D42" s="363">
        <v>101</v>
      </c>
      <c r="E42" s="1040" t="s">
        <v>1179</v>
      </c>
      <c r="F42" s="90">
        <v>1</v>
      </c>
      <c r="G42" s="1040"/>
    </row>
    <row r="43" spans="1:10">
      <c r="A43" s="1030" t="s">
        <v>95</v>
      </c>
      <c r="B43" s="90" t="s">
        <v>1205</v>
      </c>
      <c r="C43" s="91" t="s">
        <v>1245</v>
      </c>
      <c r="D43" s="363">
        <v>101</v>
      </c>
      <c r="E43" s="1040" t="s">
        <v>1179</v>
      </c>
      <c r="F43" s="90">
        <v>1</v>
      </c>
      <c r="G43" s="1040"/>
    </row>
    <row r="44" spans="1:10">
      <c r="A44" s="1030" t="s">
        <v>1110</v>
      </c>
      <c r="B44" s="90" t="s">
        <v>1206</v>
      </c>
      <c r="C44" s="91" t="s">
        <v>727</v>
      </c>
      <c r="D44" s="363">
        <v>123</v>
      </c>
      <c r="E44" s="1040" t="s">
        <v>882</v>
      </c>
      <c r="F44" s="90"/>
      <c r="G44" s="1040"/>
    </row>
    <row r="45" spans="1:10">
      <c r="A45" s="1030" t="s">
        <v>1111</v>
      </c>
      <c r="B45" s="90" t="s">
        <v>563</v>
      </c>
      <c r="C45" s="91" t="s">
        <v>1245</v>
      </c>
      <c r="D45" s="363">
        <v>101</v>
      </c>
      <c r="E45" s="1040" t="s">
        <v>882</v>
      </c>
      <c r="F45" s="90"/>
      <c r="G45" s="1040"/>
    </row>
    <row r="46" spans="1:10">
      <c r="A46" s="1030" t="s">
        <v>1113</v>
      </c>
      <c r="B46" s="90" t="s">
        <v>564</v>
      </c>
      <c r="C46" s="91" t="s">
        <v>1231</v>
      </c>
      <c r="D46" s="363">
        <v>189</v>
      </c>
      <c r="E46" s="1040" t="s">
        <v>882</v>
      </c>
      <c r="F46" s="90"/>
      <c r="G46" s="1040"/>
    </row>
    <row r="47" spans="1:10">
      <c r="A47" s="1030" t="s">
        <v>1115</v>
      </c>
      <c r="B47" s="90" t="s">
        <v>565</v>
      </c>
      <c r="C47" s="91" t="s">
        <v>1231</v>
      </c>
      <c r="D47" s="363">
        <v>189</v>
      </c>
      <c r="E47" s="1040" t="s">
        <v>1179</v>
      </c>
      <c r="F47" s="90"/>
      <c r="G47" s="1040" t="s">
        <v>1180</v>
      </c>
    </row>
    <row r="48" spans="1:10">
      <c r="A48" s="1030" t="s">
        <v>1117</v>
      </c>
      <c r="B48" s="90" t="s">
        <v>566</v>
      </c>
      <c r="C48" s="91" t="s">
        <v>1228</v>
      </c>
      <c r="D48" s="363">
        <v>113</v>
      </c>
      <c r="E48" s="1040" t="s">
        <v>1179</v>
      </c>
      <c r="F48" s="201"/>
      <c r="G48" s="1040" t="s">
        <v>1180</v>
      </c>
    </row>
    <row r="49" spans="1:7">
      <c r="A49" s="1030" t="s">
        <v>87</v>
      </c>
      <c r="B49" s="90" t="s">
        <v>1207</v>
      </c>
      <c r="C49" s="93" t="s">
        <v>1248</v>
      </c>
      <c r="D49" s="364">
        <v>171</v>
      </c>
      <c r="E49" s="1040" t="s">
        <v>1179</v>
      </c>
      <c r="F49" s="90"/>
      <c r="G49" s="1040"/>
    </row>
    <row r="50" spans="1:7">
      <c r="A50" s="1030" t="s">
        <v>88</v>
      </c>
      <c r="B50" s="90" t="s">
        <v>568</v>
      </c>
      <c r="C50" s="91" t="s">
        <v>1249</v>
      </c>
      <c r="D50" s="363">
        <v>189</v>
      </c>
      <c r="E50" s="1040" t="s">
        <v>882</v>
      </c>
      <c r="F50" s="90"/>
      <c r="G50" s="1040"/>
    </row>
    <row r="51" spans="1:7">
      <c r="A51" s="1030" t="s">
        <v>1141</v>
      </c>
      <c r="B51" s="90" t="s">
        <v>569</v>
      </c>
      <c r="C51" s="91" t="s">
        <v>1242</v>
      </c>
      <c r="D51" s="363">
        <v>114</v>
      </c>
      <c r="E51" s="1040" t="s">
        <v>1179</v>
      </c>
      <c r="F51" s="90"/>
      <c r="G51" s="1040"/>
    </row>
    <row r="52" spans="1:7">
      <c r="A52" s="1030" t="s">
        <v>90</v>
      </c>
      <c r="B52" s="90" t="s">
        <v>570</v>
      </c>
      <c r="C52" s="91" t="s">
        <v>1230</v>
      </c>
      <c r="D52" s="363">
        <v>101</v>
      </c>
      <c r="E52" s="1040" t="s">
        <v>1179</v>
      </c>
      <c r="F52" s="90">
        <v>1</v>
      </c>
      <c r="G52" s="1040"/>
    </row>
    <row r="53" spans="1:7">
      <c r="A53" s="1030" t="s">
        <v>342</v>
      </c>
      <c r="B53" s="90" t="s">
        <v>571</v>
      </c>
      <c r="C53" s="91" t="s">
        <v>1250</v>
      </c>
      <c r="D53" s="363">
        <v>101</v>
      </c>
      <c r="E53" s="1040" t="s">
        <v>1179</v>
      </c>
      <c r="F53" s="90">
        <v>1</v>
      </c>
      <c r="G53" s="1040"/>
    </row>
    <row r="54" spans="1:7">
      <c r="A54" s="1030" t="s">
        <v>344</v>
      </c>
      <c r="B54" s="90" t="s">
        <v>572</v>
      </c>
      <c r="C54" s="91" t="s">
        <v>1251</v>
      </c>
      <c r="D54" s="363">
        <v>101</v>
      </c>
      <c r="E54" s="1040" t="s">
        <v>1179</v>
      </c>
      <c r="F54" s="90"/>
      <c r="G54" s="1040"/>
    </row>
    <row r="55" spans="1:7">
      <c r="A55" s="1030" t="s">
        <v>346</v>
      </c>
      <c r="B55" s="90" t="s">
        <v>573</v>
      </c>
      <c r="C55" s="93" t="s">
        <v>717</v>
      </c>
      <c r="D55" s="364">
        <v>105</v>
      </c>
      <c r="E55" s="1040" t="s">
        <v>1179</v>
      </c>
      <c r="F55" s="90"/>
      <c r="G55" s="1040" t="s">
        <v>1180</v>
      </c>
    </row>
    <row r="56" spans="1:7">
      <c r="A56" s="1030" t="s">
        <v>169</v>
      </c>
      <c r="B56" s="90" t="s">
        <v>574</v>
      </c>
      <c r="C56" s="93" t="s">
        <v>722</v>
      </c>
      <c r="D56" s="364">
        <v>189</v>
      </c>
      <c r="E56" s="1040" t="s">
        <v>1179</v>
      </c>
      <c r="F56" s="90"/>
      <c r="G56" s="1040"/>
    </row>
    <row r="57" spans="1:7">
      <c r="A57" s="1030" t="s">
        <v>171</v>
      </c>
      <c r="B57" s="90" t="s">
        <v>575</v>
      </c>
      <c r="C57" s="91" t="s">
        <v>1230</v>
      </c>
      <c r="D57" s="363">
        <v>101</v>
      </c>
      <c r="E57" s="1040" t="s">
        <v>882</v>
      </c>
      <c r="F57" s="90"/>
      <c r="G57" s="1040"/>
    </row>
    <row r="58" spans="1:7">
      <c r="A58" s="1030" t="s">
        <v>173</v>
      </c>
      <c r="B58" s="90" t="s">
        <v>576</v>
      </c>
      <c r="C58" s="91" t="s">
        <v>829</v>
      </c>
      <c r="D58" s="363">
        <v>123</v>
      </c>
      <c r="E58" s="1040" t="s">
        <v>1179</v>
      </c>
      <c r="F58" s="90">
        <v>2</v>
      </c>
      <c r="G58" s="1040"/>
    </row>
    <row r="59" spans="1:7">
      <c r="A59" s="1030" t="s">
        <v>307</v>
      </c>
      <c r="B59" s="90" t="s">
        <v>577</v>
      </c>
      <c r="C59" s="91" t="s">
        <v>723</v>
      </c>
      <c r="D59" s="363">
        <v>101</v>
      </c>
      <c r="E59" s="1040" t="s">
        <v>1181</v>
      </c>
      <c r="F59" s="90"/>
      <c r="G59" s="1040"/>
    </row>
    <row r="60" spans="1:7">
      <c r="A60" s="1030" t="s">
        <v>309</v>
      </c>
      <c r="B60" s="90" t="s">
        <v>578</v>
      </c>
      <c r="C60" s="91" t="s">
        <v>1238</v>
      </c>
      <c r="D60" s="363">
        <v>121</v>
      </c>
      <c r="E60" s="1040" t="s">
        <v>882</v>
      </c>
      <c r="F60" s="90"/>
      <c r="G60" s="1040" t="s">
        <v>1180</v>
      </c>
    </row>
    <row r="61" spans="1:7">
      <c r="A61" s="1031" t="s">
        <v>311</v>
      </c>
      <c r="B61" s="90" t="s">
        <v>579</v>
      </c>
      <c r="C61" s="93" t="s">
        <v>727</v>
      </c>
      <c r="D61" s="364">
        <v>123</v>
      </c>
      <c r="E61" s="1040" t="s">
        <v>1179</v>
      </c>
      <c r="F61" s="90">
        <v>2</v>
      </c>
      <c r="G61" s="1040" t="s">
        <v>1180</v>
      </c>
    </row>
    <row r="62" spans="1:7">
      <c r="A62" s="1030" t="s">
        <v>175</v>
      </c>
      <c r="B62" s="90" t="s">
        <v>821</v>
      </c>
      <c r="C62" s="91" t="s">
        <v>723</v>
      </c>
      <c r="D62" s="363">
        <v>101</v>
      </c>
      <c r="E62" s="1040" t="s">
        <v>1181</v>
      </c>
      <c r="F62" s="90"/>
      <c r="G62" s="1040"/>
    </row>
    <row r="63" spans="1:7">
      <c r="A63" s="1030" t="s">
        <v>176</v>
      </c>
      <c r="B63" s="90" t="s">
        <v>822</v>
      </c>
      <c r="C63" s="91" t="s">
        <v>729</v>
      </c>
      <c r="D63" s="363">
        <v>105</v>
      </c>
      <c r="E63" s="1040" t="s">
        <v>1181</v>
      </c>
      <c r="F63" s="90"/>
      <c r="G63" s="1040"/>
    </row>
    <row r="64" spans="1:7">
      <c r="A64" s="1030" t="s">
        <v>177</v>
      </c>
      <c r="B64" s="90" t="s">
        <v>580</v>
      </c>
      <c r="C64" s="91" t="s">
        <v>1239</v>
      </c>
      <c r="D64" s="363">
        <v>171</v>
      </c>
      <c r="E64" s="1040" t="s">
        <v>1181</v>
      </c>
      <c r="F64" s="90"/>
      <c r="G64" s="1040"/>
    </row>
    <row r="65" spans="1:7">
      <c r="A65" s="1030" t="s">
        <v>179</v>
      </c>
      <c r="B65" s="90" t="s">
        <v>581</v>
      </c>
      <c r="C65" s="91" t="s">
        <v>717</v>
      </c>
      <c r="D65" s="363">
        <v>105</v>
      </c>
      <c r="E65" s="1040" t="s">
        <v>1179</v>
      </c>
      <c r="F65" s="90"/>
      <c r="G65" s="1040"/>
    </row>
    <row r="66" spans="1:7">
      <c r="A66" s="1030" t="s">
        <v>181</v>
      </c>
      <c r="B66" s="90" t="s">
        <v>582</v>
      </c>
      <c r="C66" s="91" t="s">
        <v>1238</v>
      </c>
      <c r="D66" s="363">
        <v>121</v>
      </c>
      <c r="E66" s="1040" t="s">
        <v>882</v>
      </c>
      <c r="F66" s="90"/>
      <c r="G66" s="1040"/>
    </row>
    <row r="67" spans="1:7">
      <c r="A67" s="1030" t="s">
        <v>183</v>
      </c>
      <c r="B67" s="90" t="s">
        <v>583</v>
      </c>
      <c r="C67" s="91" t="s">
        <v>722</v>
      </c>
      <c r="D67" s="363">
        <v>189</v>
      </c>
      <c r="E67" s="1040" t="s">
        <v>2691</v>
      </c>
      <c r="F67" s="90"/>
      <c r="G67" s="1040"/>
    </row>
    <row r="68" spans="1:7">
      <c r="A68" s="1030" t="s">
        <v>185</v>
      </c>
      <c r="B68" s="90" t="s">
        <v>584</v>
      </c>
      <c r="C68" s="91" t="s">
        <v>717</v>
      </c>
      <c r="D68" s="363">
        <v>105</v>
      </c>
      <c r="E68" s="1040" t="s">
        <v>1181</v>
      </c>
      <c r="F68" s="90"/>
      <c r="G68" s="1040"/>
    </row>
    <row r="69" spans="1:7">
      <c r="A69" s="1030" t="s">
        <v>349</v>
      </c>
      <c r="B69" s="90" t="s">
        <v>585</v>
      </c>
      <c r="C69" s="91" t="s">
        <v>1228</v>
      </c>
      <c r="D69" s="363">
        <v>113</v>
      </c>
      <c r="E69" s="1040" t="s">
        <v>882</v>
      </c>
      <c r="F69" s="90"/>
      <c r="G69" s="1040"/>
    </row>
    <row r="70" spans="1:7">
      <c r="A70" s="1030" t="s">
        <v>351</v>
      </c>
      <c r="B70" s="90" t="s">
        <v>586</v>
      </c>
      <c r="C70" s="91" t="s">
        <v>1247</v>
      </c>
      <c r="D70" s="363">
        <v>101</v>
      </c>
      <c r="E70" s="1040" t="s">
        <v>1179</v>
      </c>
      <c r="F70" s="90">
        <v>1</v>
      </c>
      <c r="G70" s="1040" t="s">
        <v>1180</v>
      </c>
    </row>
    <row r="71" spans="1:7">
      <c r="A71" s="1030" t="s">
        <v>353</v>
      </c>
      <c r="B71" s="90" t="s">
        <v>587</v>
      </c>
      <c r="C71" s="91" t="s">
        <v>1243</v>
      </c>
      <c r="D71" s="363">
        <v>171</v>
      </c>
      <c r="E71" s="1040" t="s">
        <v>1179</v>
      </c>
      <c r="F71" s="90"/>
      <c r="G71" s="1040"/>
    </row>
    <row r="72" spans="1:7">
      <c r="A72" s="1030" t="s">
        <v>355</v>
      </c>
      <c r="B72" s="90" t="s">
        <v>588</v>
      </c>
      <c r="C72" s="91" t="s">
        <v>1233</v>
      </c>
      <c r="D72" s="363">
        <v>121</v>
      </c>
      <c r="E72" s="1040" t="s">
        <v>1181</v>
      </c>
      <c r="F72" s="90"/>
      <c r="G72" s="1040"/>
    </row>
    <row r="73" spans="1:7">
      <c r="A73" s="1030" t="s">
        <v>357</v>
      </c>
      <c r="B73" s="90" t="s">
        <v>589</v>
      </c>
      <c r="C73" s="91" t="s">
        <v>1248</v>
      </c>
      <c r="D73" s="363">
        <v>171</v>
      </c>
      <c r="E73" s="1040" t="s">
        <v>1181</v>
      </c>
      <c r="F73" s="90"/>
      <c r="G73" s="1040"/>
    </row>
    <row r="74" spans="1:7">
      <c r="A74" s="1032" t="s">
        <v>1388</v>
      </c>
      <c r="B74" s="319" t="s">
        <v>1389</v>
      </c>
      <c r="C74" s="96" t="s">
        <v>1235</v>
      </c>
      <c r="D74" s="365" t="s">
        <v>1293</v>
      </c>
      <c r="E74" s="1040"/>
      <c r="F74" s="443"/>
      <c r="G74" s="1040"/>
    </row>
    <row r="75" spans="1:7">
      <c r="A75" s="1030" t="s">
        <v>359</v>
      </c>
      <c r="B75" s="90" t="s">
        <v>590</v>
      </c>
      <c r="C75" s="91" t="s">
        <v>1229</v>
      </c>
      <c r="D75" s="363">
        <v>113</v>
      </c>
      <c r="E75" s="1040" t="s">
        <v>1179</v>
      </c>
      <c r="F75" s="90">
        <v>3</v>
      </c>
      <c r="G75" s="1040" t="s">
        <v>1180</v>
      </c>
    </row>
    <row r="76" spans="1:7">
      <c r="A76" s="1030" t="s">
        <v>452</v>
      </c>
      <c r="B76" s="90" t="s">
        <v>591</v>
      </c>
      <c r="C76" s="91" t="s">
        <v>722</v>
      </c>
      <c r="D76" s="363">
        <v>189</v>
      </c>
      <c r="E76" s="1040" t="s">
        <v>2691</v>
      </c>
      <c r="F76" s="90"/>
      <c r="G76" s="1040"/>
    </row>
    <row r="77" spans="1:7">
      <c r="A77" s="1030" t="s">
        <v>454</v>
      </c>
      <c r="B77" s="90" t="s">
        <v>818</v>
      </c>
      <c r="C77" s="91" t="s">
        <v>1235</v>
      </c>
      <c r="D77" s="363">
        <v>112</v>
      </c>
      <c r="E77" s="1040" t="s">
        <v>2691</v>
      </c>
      <c r="F77" s="90"/>
      <c r="G77" s="1040"/>
    </row>
    <row r="78" spans="1:7">
      <c r="A78" s="1030" t="s">
        <v>455</v>
      </c>
      <c r="B78" s="90" t="s">
        <v>824</v>
      </c>
      <c r="C78" s="91" t="s">
        <v>1245</v>
      </c>
      <c r="D78" s="363">
        <v>101</v>
      </c>
      <c r="E78" s="1040" t="s">
        <v>1179</v>
      </c>
      <c r="F78" s="90">
        <v>1</v>
      </c>
      <c r="G78" s="1040" t="s">
        <v>1180</v>
      </c>
    </row>
    <row r="79" spans="1:7">
      <c r="A79" s="1030" t="s">
        <v>456</v>
      </c>
      <c r="B79" s="90" t="s">
        <v>592</v>
      </c>
      <c r="C79" s="91" t="s">
        <v>1233</v>
      </c>
      <c r="D79" s="363">
        <v>121</v>
      </c>
      <c r="E79" s="1040" t="s">
        <v>2691</v>
      </c>
      <c r="F79" s="90"/>
      <c r="G79" s="1040"/>
    </row>
    <row r="80" spans="1:7">
      <c r="A80" s="1030" t="s">
        <v>360</v>
      </c>
      <c r="B80" s="90" t="s">
        <v>593</v>
      </c>
      <c r="C80" s="93" t="s">
        <v>1236</v>
      </c>
      <c r="D80" s="364">
        <v>189</v>
      </c>
      <c r="E80" s="1040" t="s">
        <v>1181</v>
      </c>
      <c r="F80" s="90"/>
      <c r="G80" s="1040"/>
    </row>
    <row r="81" spans="1:7">
      <c r="A81" s="1030" t="s">
        <v>362</v>
      </c>
      <c r="B81" s="90" t="s">
        <v>594</v>
      </c>
      <c r="C81" s="91" t="s">
        <v>1238</v>
      </c>
      <c r="D81" s="363">
        <v>121</v>
      </c>
      <c r="E81" s="1040" t="s">
        <v>1181</v>
      </c>
      <c r="F81" s="90"/>
      <c r="G81" s="1040"/>
    </row>
    <row r="82" spans="1:7">
      <c r="A82" s="1030" t="s">
        <v>364</v>
      </c>
      <c r="B82" s="90" t="s">
        <v>595</v>
      </c>
      <c r="C82" s="91" t="s">
        <v>1252</v>
      </c>
      <c r="D82" s="363">
        <v>123</v>
      </c>
      <c r="E82" s="1040" t="s">
        <v>882</v>
      </c>
      <c r="F82" s="90"/>
      <c r="G82" s="1040"/>
    </row>
    <row r="83" spans="1:7">
      <c r="A83" s="1030" t="s">
        <v>366</v>
      </c>
      <c r="B83" s="90" t="s">
        <v>596</v>
      </c>
      <c r="C83" s="91" t="s">
        <v>1238</v>
      </c>
      <c r="D83" s="363">
        <v>121</v>
      </c>
      <c r="E83" s="1040" t="s">
        <v>1181</v>
      </c>
      <c r="F83" s="90"/>
      <c r="G83" s="1040"/>
    </row>
    <row r="84" spans="1:7">
      <c r="A84" s="1030" t="s">
        <v>368</v>
      </c>
      <c r="B84" s="90" t="s">
        <v>597</v>
      </c>
      <c r="C84" s="91" t="s">
        <v>723</v>
      </c>
      <c r="D84" s="363">
        <v>101</v>
      </c>
      <c r="E84" s="1040" t="s">
        <v>882</v>
      </c>
      <c r="F84" s="90"/>
      <c r="G84" s="1040"/>
    </row>
    <row r="85" spans="1:7">
      <c r="A85" s="1031" t="s">
        <v>370</v>
      </c>
      <c r="B85" s="90" t="s">
        <v>598</v>
      </c>
      <c r="C85" s="91" t="s">
        <v>1247</v>
      </c>
      <c r="D85" s="363">
        <v>101</v>
      </c>
      <c r="E85" s="1040" t="s">
        <v>1179</v>
      </c>
      <c r="F85" s="90"/>
      <c r="G85" s="1040"/>
    </row>
    <row r="86" spans="1:7">
      <c r="A86" s="1030" t="s">
        <v>372</v>
      </c>
      <c r="B86" s="90" t="s">
        <v>599</v>
      </c>
      <c r="C86" s="91" t="s">
        <v>718</v>
      </c>
      <c r="D86" s="363">
        <v>112</v>
      </c>
      <c r="E86" s="1040" t="s">
        <v>1179</v>
      </c>
      <c r="F86" s="90">
        <v>2</v>
      </c>
      <c r="G86" s="1040"/>
    </row>
    <row r="87" spans="1:7">
      <c r="A87" s="1030" t="s">
        <v>374</v>
      </c>
      <c r="B87" s="90" t="s">
        <v>600</v>
      </c>
      <c r="C87" s="91" t="s">
        <v>718</v>
      </c>
      <c r="D87" s="363">
        <v>105</v>
      </c>
      <c r="E87" s="1040" t="s">
        <v>882</v>
      </c>
      <c r="F87" s="90">
        <v>2</v>
      </c>
      <c r="G87" s="1040"/>
    </row>
    <row r="88" spans="1:7">
      <c r="A88" s="1030" t="s">
        <v>376</v>
      </c>
      <c r="B88" s="90" t="s">
        <v>601</v>
      </c>
      <c r="C88" s="91" t="s">
        <v>1248</v>
      </c>
      <c r="D88" s="363">
        <v>171</v>
      </c>
      <c r="E88" s="1040" t="s">
        <v>882</v>
      </c>
      <c r="F88" s="90"/>
      <c r="G88" s="1040"/>
    </row>
    <row r="89" spans="1:7">
      <c r="A89" s="1030" t="s">
        <v>164</v>
      </c>
      <c r="B89" s="90" t="s">
        <v>602</v>
      </c>
      <c r="C89" s="91" t="s">
        <v>729</v>
      </c>
      <c r="D89" s="363">
        <v>105</v>
      </c>
      <c r="E89" s="1040" t="s">
        <v>1181</v>
      </c>
      <c r="F89" s="90"/>
      <c r="G89" s="1040"/>
    </row>
    <row r="90" spans="1:7">
      <c r="A90" s="1030" t="s">
        <v>166</v>
      </c>
      <c r="B90" s="90" t="s">
        <v>603</v>
      </c>
      <c r="C90" s="91" t="s">
        <v>729</v>
      </c>
      <c r="D90" s="363">
        <v>105</v>
      </c>
      <c r="E90" s="1040" t="s">
        <v>882</v>
      </c>
      <c r="F90" s="90"/>
      <c r="G90" s="1040"/>
    </row>
    <row r="91" spans="1:7">
      <c r="A91" s="1030" t="s">
        <v>265</v>
      </c>
      <c r="B91" s="90" t="s">
        <v>604</v>
      </c>
      <c r="C91" s="91" t="s">
        <v>722</v>
      </c>
      <c r="D91" s="363">
        <v>189</v>
      </c>
      <c r="E91" s="1040" t="s">
        <v>1181</v>
      </c>
      <c r="F91" s="90"/>
      <c r="G91" s="1040"/>
    </row>
    <row r="92" spans="1:7">
      <c r="A92" s="1030" t="s">
        <v>378</v>
      </c>
      <c r="B92" s="90" t="s">
        <v>605</v>
      </c>
      <c r="C92" s="93" t="s">
        <v>1253</v>
      </c>
      <c r="D92" s="364">
        <v>113</v>
      </c>
      <c r="E92" s="1040" t="s">
        <v>1179</v>
      </c>
      <c r="F92" s="90">
        <v>4</v>
      </c>
      <c r="G92" s="1040" t="s">
        <v>1180</v>
      </c>
    </row>
    <row r="93" spans="1:7">
      <c r="A93" s="1030" t="s">
        <v>380</v>
      </c>
      <c r="B93" s="90" t="s">
        <v>724</v>
      </c>
      <c r="C93" s="91" t="s">
        <v>723</v>
      </c>
      <c r="D93" s="363">
        <v>101</v>
      </c>
      <c r="E93" s="1040" t="s">
        <v>1179</v>
      </c>
      <c r="F93" s="90">
        <v>1</v>
      </c>
      <c r="G93" s="1040" t="s">
        <v>1180</v>
      </c>
    </row>
    <row r="94" spans="1:7">
      <c r="A94" s="1030" t="s">
        <v>382</v>
      </c>
      <c r="B94" s="90" t="s">
        <v>607</v>
      </c>
      <c r="C94" s="93" t="s">
        <v>1235</v>
      </c>
      <c r="D94" s="364">
        <v>112</v>
      </c>
      <c r="E94" s="1040" t="s">
        <v>1179</v>
      </c>
      <c r="F94" s="90">
        <v>2</v>
      </c>
      <c r="G94" s="1040" t="s">
        <v>1180</v>
      </c>
    </row>
    <row r="95" spans="1:7">
      <c r="A95" s="1030" t="s">
        <v>384</v>
      </c>
      <c r="B95" s="90" t="s">
        <v>608</v>
      </c>
      <c r="C95" s="93" t="s">
        <v>1254</v>
      </c>
      <c r="D95" s="364">
        <v>113</v>
      </c>
      <c r="E95" s="1040" t="s">
        <v>882</v>
      </c>
      <c r="F95" s="90"/>
      <c r="G95" s="1040" t="s">
        <v>1180</v>
      </c>
    </row>
    <row r="96" spans="1:7">
      <c r="A96" s="1030" t="s">
        <v>386</v>
      </c>
      <c r="B96" s="90" t="s">
        <v>609</v>
      </c>
      <c r="C96" s="91" t="s">
        <v>1230</v>
      </c>
      <c r="D96" s="363">
        <v>101</v>
      </c>
      <c r="E96" s="1040" t="s">
        <v>1179</v>
      </c>
      <c r="F96" s="90">
        <v>1</v>
      </c>
      <c r="G96" s="1040"/>
    </row>
    <row r="97" spans="1:7">
      <c r="A97" s="1030" t="s">
        <v>388</v>
      </c>
      <c r="B97" s="90" t="s">
        <v>610</v>
      </c>
      <c r="C97" s="91" t="s">
        <v>729</v>
      </c>
      <c r="D97" s="363">
        <v>105</v>
      </c>
      <c r="E97" s="1040" t="s">
        <v>882</v>
      </c>
      <c r="F97" s="90"/>
      <c r="G97" s="1040"/>
    </row>
    <row r="98" spans="1:7">
      <c r="A98" s="1030" t="s">
        <v>284</v>
      </c>
      <c r="B98" s="90" t="s">
        <v>611</v>
      </c>
      <c r="C98" s="91" t="s">
        <v>1233</v>
      </c>
      <c r="D98" s="363">
        <v>121</v>
      </c>
      <c r="E98" s="1040" t="s">
        <v>2691</v>
      </c>
      <c r="F98" s="90"/>
      <c r="G98" s="1040"/>
    </row>
    <row r="99" spans="1:7">
      <c r="A99" s="1030" t="s">
        <v>286</v>
      </c>
      <c r="B99" s="90" t="s">
        <v>612</v>
      </c>
      <c r="C99" s="91" t="s">
        <v>1235</v>
      </c>
      <c r="D99" s="363">
        <v>112</v>
      </c>
      <c r="E99" s="1040" t="s">
        <v>882</v>
      </c>
      <c r="F99" s="90"/>
      <c r="G99" s="1040"/>
    </row>
    <row r="100" spans="1:7">
      <c r="A100" s="1030" t="s">
        <v>288</v>
      </c>
      <c r="B100" s="90" t="s">
        <v>613</v>
      </c>
      <c r="C100" s="91" t="s">
        <v>1253</v>
      </c>
      <c r="D100" s="363">
        <v>113</v>
      </c>
      <c r="E100" s="1040" t="s">
        <v>1179</v>
      </c>
      <c r="F100" s="90"/>
      <c r="G100" s="1040" t="s">
        <v>1180</v>
      </c>
    </row>
    <row r="101" spans="1:7">
      <c r="A101" s="1030" t="s">
        <v>290</v>
      </c>
      <c r="B101" s="90" t="s">
        <v>614</v>
      </c>
      <c r="C101" s="91" t="s">
        <v>1228</v>
      </c>
      <c r="D101" s="363">
        <v>113</v>
      </c>
      <c r="E101" s="1040" t="s">
        <v>882</v>
      </c>
      <c r="F101" s="90"/>
      <c r="G101" s="1040"/>
    </row>
    <row r="102" spans="1:7">
      <c r="A102" s="1030" t="s">
        <v>292</v>
      </c>
      <c r="B102" s="90" t="s">
        <v>615</v>
      </c>
      <c r="C102" s="91" t="s">
        <v>1250</v>
      </c>
      <c r="D102" s="363">
        <v>101</v>
      </c>
      <c r="E102" s="1040" t="s">
        <v>1179</v>
      </c>
      <c r="F102" s="90">
        <v>1</v>
      </c>
      <c r="G102" s="1040"/>
    </row>
    <row r="103" spans="1:7">
      <c r="A103" s="1030" t="s">
        <v>294</v>
      </c>
      <c r="B103" s="90" t="s">
        <v>616</v>
      </c>
      <c r="C103" s="93" t="s">
        <v>722</v>
      </c>
      <c r="D103" s="364">
        <v>189</v>
      </c>
      <c r="E103" s="1040" t="s">
        <v>1179</v>
      </c>
      <c r="F103" s="90"/>
      <c r="G103" s="1040" t="s">
        <v>1180</v>
      </c>
    </row>
    <row r="104" spans="1:7">
      <c r="A104" s="1030" t="s">
        <v>296</v>
      </c>
      <c r="B104" s="90" t="s">
        <v>617</v>
      </c>
      <c r="C104" s="91" t="s">
        <v>1233</v>
      </c>
      <c r="D104" s="363">
        <v>121</v>
      </c>
      <c r="E104" s="1040" t="s">
        <v>2691</v>
      </c>
      <c r="F104" s="90"/>
      <c r="G104" s="1040"/>
    </row>
    <row r="105" spans="1:7">
      <c r="A105" s="1030" t="s">
        <v>298</v>
      </c>
      <c r="B105" s="90" t="s">
        <v>618</v>
      </c>
      <c r="C105" s="91" t="s">
        <v>1255</v>
      </c>
      <c r="D105" s="363">
        <v>123</v>
      </c>
      <c r="E105" s="1040" t="s">
        <v>1179</v>
      </c>
      <c r="F105" s="90">
        <v>2</v>
      </c>
      <c r="G105" s="1040"/>
    </row>
    <row r="106" spans="1:7">
      <c r="A106" s="1030" t="s">
        <v>391</v>
      </c>
      <c r="B106" s="90" t="s">
        <v>619</v>
      </c>
      <c r="C106" s="93" t="s">
        <v>1244</v>
      </c>
      <c r="D106" s="364">
        <v>112</v>
      </c>
      <c r="E106" s="1040" t="s">
        <v>882</v>
      </c>
      <c r="F106" s="90">
        <v>2</v>
      </c>
      <c r="G106" s="1040"/>
    </row>
    <row r="107" spans="1:7">
      <c r="A107" s="1033" t="s">
        <v>393</v>
      </c>
      <c r="B107" s="95" t="s">
        <v>620</v>
      </c>
      <c r="C107" s="93" t="s">
        <v>1250</v>
      </c>
      <c r="D107" s="364">
        <v>101</v>
      </c>
      <c r="E107" s="1040" t="s">
        <v>1179</v>
      </c>
      <c r="F107" s="90">
        <v>1</v>
      </c>
      <c r="G107" s="1040" t="s">
        <v>1180</v>
      </c>
    </row>
    <row r="108" spans="1:7">
      <c r="A108" s="1030" t="s">
        <v>395</v>
      </c>
      <c r="B108" s="90" t="s">
        <v>621</v>
      </c>
      <c r="C108" s="91" t="s">
        <v>1244</v>
      </c>
      <c r="D108" s="363">
        <v>112</v>
      </c>
      <c r="E108" s="1040" t="s">
        <v>1181</v>
      </c>
      <c r="F108" s="90"/>
      <c r="G108" s="1040"/>
    </row>
    <row r="109" spans="1:7">
      <c r="A109" s="1030" t="s">
        <v>397</v>
      </c>
      <c r="B109" s="90" t="s">
        <v>622</v>
      </c>
      <c r="C109" s="91" t="s">
        <v>1252</v>
      </c>
      <c r="D109" s="363">
        <v>123</v>
      </c>
      <c r="E109" s="1040" t="s">
        <v>2691</v>
      </c>
      <c r="F109" s="90"/>
      <c r="G109" s="1040"/>
    </row>
    <row r="110" spans="1:7">
      <c r="A110" s="1030" t="s">
        <v>399</v>
      </c>
      <c r="B110" s="90" t="s">
        <v>623</v>
      </c>
      <c r="C110" s="91" t="s">
        <v>1233</v>
      </c>
      <c r="D110" s="363">
        <v>121</v>
      </c>
      <c r="E110" s="1040" t="s">
        <v>2691</v>
      </c>
      <c r="F110" s="90"/>
      <c r="G110" s="1040"/>
    </row>
    <row r="111" spans="1:7">
      <c r="A111" s="1030" t="s">
        <v>418</v>
      </c>
      <c r="B111" s="90" t="s">
        <v>624</v>
      </c>
      <c r="C111" s="91" t="s">
        <v>1245</v>
      </c>
      <c r="D111" s="363">
        <v>101</v>
      </c>
      <c r="E111" s="1040" t="s">
        <v>882</v>
      </c>
      <c r="F111" s="90"/>
      <c r="G111" s="1040"/>
    </row>
    <row r="112" spans="1:7">
      <c r="A112" s="1030" t="s">
        <v>420</v>
      </c>
      <c r="B112" s="90" t="s">
        <v>625</v>
      </c>
      <c r="C112" s="91" t="s">
        <v>1252</v>
      </c>
      <c r="D112" s="363">
        <v>123</v>
      </c>
      <c r="E112" s="1040" t="s">
        <v>882</v>
      </c>
      <c r="F112" s="90"/>
      <c r="G112" s="1040"/>
    </row>
    <row r="113" spans="1:7">
      <c r="A113" s="1030" t="s">
        <v>421</v>
      </c>
      <c r="B113" s="90" t="s">
        <v>626</v>
      </c>
      <c r="C113" s="91" t="s">
        <v>717</v>
      </c>
      <c r="D113" s="363">
        <v>105</v>
      </c>
      <c r="E113" s="1040" t="s">
        <v>882</v>
      </c>
      <c r="F113" s="90"/>
      <c r="G113" s="1040"/>
    </row>
    <row r="114" spans="1:7">
      <c r="A114" s="1030" t="s">
        <v>245</v>
      </c>
      <c r="B114" s="90" t="s">
        <v>627</v>
      </c>
      <c r="C114" s="91" t="s">
        <v>718</v>
      </c>
      <c r="D114" s="363">
        <v>112</v>
      </c>
      <c r="E114" s="1040" t="s">
        <v>1179</v>
      </c>
      <c r="F114" s="90">
        <v>2</v>
      </c>
      <c r="G114" s="1040"/>
    </row>
    <row r="115" spans="1:7">
      <c r="A115" s="1030" t="s">
        <v>247</v>
      </c>
      <c r="B115" s="90" t="s">
        <v>629</v>
      </c>
      <c r="C115" s="93" t="s">
        <v>1241</v>
      </c>
      <c r="D115" s="364">
        <v>189</v>
      </c>
      <c r="E115" s="1040" t="s">
        <v>882</v>
      </c>
      <c r="F115" s="90"/>
      <c r="G115" s="1040"/>
    </row>
    <row r="116" spans="1:7">
      <c r="A116" s="1030" t="s">
        <v>66</v>
      </c>
      <c r="B116" s="90" t="s">
        <v>338</v>
      </c>
      <c r="C116" s="93" t="s">
        <v>1235</v>
      </c>
      <c r="D116" s="364">
        <v>112</v>
      </c>
      <c r="E116" s="1040" t="s">
        <v>882</v>
      </c>
      <c r="F116" s="90"/>
      <c r="G116" s="1040"/>
    </row>
    <row r="117" spans="1:7">
      <c r="A117" s="1031" t="s">
        <v>68</v>
      </c>
      <c r="B117" s="90" t="s">
        <v>832</v>
      </c>
      <c r="C117" s="91" t="s">
        <v>1247</v>
      </c>
      <c r="D117" s="363">
        <v>101</v>
      </c>
      <c r="E117" s="1040" t="s">
        <v>1179</v>
      </c>
      <c r="F117" s="90"/>
      <c r="G117" s="1040"/>
    </row>
    <row r="118" spans="1:7">
      <c r="A118" s="1030" t="s">
        <v>69</v>
      </c>
      <c r="B118" s="90" t="s">
        <v>630</v>
      </c>
      <c r="C118" s="91" t="s">
        <v>1243</v>
      </c>
      <c r="D118" s="363">
        <v>171</v>
      </c>
      <c r="E118" s="1040" t="s">
        <v>882</v>
      </c>
      <c r="F118" s="90"/>
      <c r="G118" s="1040"/>
    </row>
    <row r="119" spans="1:7">
      <c r="A119" s="1030" t="s">
        <v>189</v>
      </c>
      <c r="B119" s="90" t="s">
        <v>826</v>
      </c>
      <c r="C119" s="91" t="s">
        <v>1228</v>
      </c>
      <c r="D119" s="363">
        <v>113</v>
      </c>
      <c r="E119" s="1040" t="s">
        <v>1179</v>
      </c>
      <c r="F119" s="90">
        <v>2</v>
      </c>
      <c r="G119" s="1040"/>
    </row>
    <row r="120" spans="1:7">
      <c r="A120" s="1030" t="s">
        <v>71</v>
      </c>
      <c r="B120" s="90" t="s">
        <v>631</v>
      </c>
      <c r="C120" s="91" t="s">
        <v>722</v>
      </c>
      <c r="D120" s="363">
        <v>189</v>
      </c>
      <c r="E120" s="1040" t="s">
        <v>1181</v>
      </c>
      <c r="F120" s="90"/>
      <c r="G120" s="1040"/>
    </row>
    <row r="121" spans="1:7">
      <c r="A121" s="1030" t="s">
        <v>73</v>
      </c>
      <c r="B121" s="90" t="s">
        <v>632</v>
      </c>
      <c r="C121" s="91" t="s">
        <v>1233</v>
      </c>
      <c r="D121" s="363">
        <v>121</v>
      </c>
      <c r="E121" s="1040" t="s">
        <v>2691</v>
      </c>
      <c r="F121" s="90"/>
      <c r="G121" s="1040"/>
    </row>
    <row r="122" spans="1:7">
      <c r="A122" s="1030" t="s">
        <v>1107</v>
      </c>
      <c r="B122" s="90" t="s">
        <v>633</v>
      </c>
      <c r="C122" s="91" t="s">
        <v>722</v>
      </c>
      <c r="D122" s="363">
        <v>189</v>
      </c>
      <c r="E122" s="1040" t="s">
        <v>1181</v>
      </c>
      <c r="F122" s="90"/>
      <c r="G122" s="1040"/>
    </row>
    <row r="123" spans="1:7">
      <c r="A123" s="1030" t="s">
        <v>1109</v>
      </c>
      <c r="B123" s="90" t="s">
        <v>634</v>
      </c>
      <c r="C123" s="91" t="s">
        <v>1247</v>
      </c>
      <c r="D123" s="363">
        <v>101</v>
      </c>
      <c r="E123" s="1040" t="s">
        <v>1179</v>
      </c>
      <c r="F123" s="90">
        <v>1</v>
      </c>
      <c r="G123" s="1040" t="s">
        <v>1180</v>
      </c>
    </row>
    <row r="124" spans="1:7">
      <c r="A124" s="1030" t="s">
        <v>401</v>
      </c>
      <c r="B124" s="90" t="s">
        <v>635</v>
      </c>
      <c r="C124" s="91" t="s">
        <v>723</v>
      </c>
      <c r="D124" s="363">
        <v>101</v>
      </c>
      <c r="E124" s="1040" t="s">
        <v>1179</v>
      </c>
      <c r="F124" s="90"/>
      <c r="G124" s="1040"/>
    </row>
    <row r="125" spans="1:7">
      <c r="A125" s="1030" t="s">
        <v>403</v>
      </c>
      <c r="B125" s="90" t="s">
        <v>636</v>
      </c>
      <c r="C125" s="91" t="s">
        <v>1237</v>
      </c>
      <c r="D125" s="363">
        <v>101</v>
      </c>
      <c r="E125" s="1040" t="s">
        <v>1179</v>
      </c>
      <c r="F125" s="90">
        <v>1</v>
      </c>
      <c r="G125" s="1040"/>
    </row>
    <row r="126" spans="1:7">
      <c r="A126" s="1030" t="s">
        <v>405</v>
      </c>
      <c r="B126" s="90" t="s">
        <v>637</v>
      </c>
      <c r="C126" s="91" t="s">
        <v>1244</v>
      </c>
      <c r="D126" s="363">
        <v>112</v>
      </c>
      <c r="E126" s="1040" t="s">
        <v>1181</v>
      </c>
      <c r="F126" s="90"/>
      <c r="G126" s="1040"/>
    </row>
    <row r="127" spans="1:7">
      <c r="A127" s="1030" t="s">
        <v>407</v>
      </c>
      <c r="B127" s="90" t="s">
        <v>638</v>
      </c>
      <c r="C127" s="91" t="s">
        <v>1245</v>
      </c>
      <c r="D127" s="363">
        <v>101</v>
      </c>
      <c r="E127" s="1040" t="s">
        <v>1179</v>
      </c>
      <c r="F127" s="90"/>
      <c r="G127" s="1040" t="s">
        <v>1180</v>
      </c>
    </row>
    <row r="128" spans="1:7">
      <c r="A128" s="1030" t="s">
        <v>409</v>
      </c>
      <c r="B128" s="90" t="s">
        <v>639</v>
      </c>
      <c r="C128" s="91" t="s">
        <v>1256</v>
      </c>
      <c r="D128" s="363">
        <v>189</v>
      </c>
      <c r="E128" s="1040" t="s">
        <v>1179</v>
      </c>
      <c r="F128" s="90"/>
      <c r="G128" s="1040"/>
    </row>
    <row r="129" spans="1:7">
      <c r="A129" s="1030" t="s">
        <v>425</v>
      </c>
      <c r="B129" s="90" t="s">
        <v>640</v>
      </c>
      <c r="C129" s="93" t="s">
        <v>718</v>
      </c>
      <c r="D129" s="364">
        <v>112</v>
      </c>
      <c r="E129" s="1040" t="s">
        <v>1179</v>
      </c>
      <c r="F129" s="90">
        <v>2</v>
      </c>
      <c r="G129" s="1040"/>
    </row>
    <row r="130" spans="1:7">
      <c r="A130" s="1030" t="s">
        <v>427</v>
      </c>
      <c r="B130" s="90" t="s">
        <v>641</v>
      </c>
      <c r="C130" s="91" t="s">
        <v>1236</v>
      </c>
      <c r="D130" s="363">
        <v>189</v>
      </c>
      <c r="E130" s="1040" t="s">
        <v>1181</v>
      </c>
      <c r="F130" s="90"/>
      <c r="G130" s="1040"/>
    </row>
    <row r="131" spans="1:7">
      <c r="A131" s="1030" t="s">
        <v>429</v>
      </c>
      <c r="B131" s="90" t="s">
        <v>642</v>
      </c>
      <c r="C131" s="91" t="s">
        <v>729</v>
      </c>
      <c r="D131" s="363">
        <v>105</v>
      </c>
      <c r="E131" s="1040" t="s">
        <v>882</v>
      </c>
      <c r="F131" s="90"/>
      <c r="G131" s="1040"/>
    </row>
    <row r="132" spans="1:7">
      <c r="A132" s="1030" t="s">
        <v>431</v>
      </c>
      <c r="B132" s="90" t="s">
        <v>643</v>
      </c>
      <c r="C132" s="91" t="s">
        <v>1239</v>
      </c>
      <c r="D132" s="363">
        <v>171</v>
      </c>
      <c r="E132" s="1040" t="s">
        <v>1179</v>
      </c>
      <c r="F132" s="90"/>
      <c r="G132" s="1040"/>
    </row>
    <row r="133" spans="1:7">
      <c r="A133" s="1030" t="s">
        <v>433</v>
      </c>
      <c r="B133" s="90" t="s">
        <v>644</v>
      </c>
      <c r="C133" s="91" t="s">
        <v>1243</v>
      </c>
      <c r="D133" s="363">
        <v>171</v>
      </c>
      <c r="E133" s="1040" t="s">
        <v>882</v>
      </c>
      <c r="F133" s="90"/>
      <c r="G133" s="1040"/>
    </row>
    <row r="134" spans="1:7">
      <c r="A134" s="1030" t="s">
        <v>435</v>
      </c>
      <c r="B134" s="90" t="s">
        <v>645</v>
      </c>
      <c r="C134" s="91" t="s">
        <v>1253</v>
      </c>
      <c r="D134" s="363">
        <v>113</v>
      </c>
      <c r="E134" s="1040" t="s">
        <v>1179</v>
      </c>
      <c r="F134" s="90">
        <v>4</v>
      </c>
      <c r="G134" s="1040"/>
    </row>
    <row r="135" spans="1:7">
      <c r="A135" s="1030" t="s">
        <v>436</v>
      </c>
      <c r="B135" s="90" t="s">
        <v>725</v>
      </c>
      <c r="C135" s="91" t="s">
        <v>1245</v>
      </c>
      <c r="D135" s="363">
        <v>101</v>
      </c>
      <c r="E135" s="1040" t="s">
        <v>882</v>
      </c>
      <c r="F135" s="90"/>
      <c r="G135" s="1040"/>
    </row>
    <row r="136" spans="1:7">
      <c r="A136" s="1030" t="s">
        <v>438</v>
      </c>
      <c r="B136" s="90" t="s">
        <v>647</v>
      </c>
      <c r="C136" s="91" t="s">
        <v>722</v>
      </c>
      <c r="D136" s="363">
        <v>189</v>
      </c>
      <c r="E136" s="1040" t="s">
        <v>2691</v>
      </c>
      <c r="F136" s="90"/>
      <c r="G136" s="1040"/>
    </row>
    <row r="137" spans="1:7">
      <c r="A137" s="1030" t="s">
        <v>1167</v>
      </c>
      <c r="B137" s="90" t="s">
        <v>648</v>
      </c>
      <c r="C137" s="91" t="s">
        <v>1228</v>
      </c>
      <c r="D137" s="363">
        <v>113</v>
      </c>
      <c r="E137" s="1040" t="s">
        <v>1179</v>
      </c>
      <c r="F137" s="90"/>
      <c r="G137" s="1040" t="s">
        <v>1180</v>
      </c>
    </row>
    <row r="138" spans="1:7">
      <c r="A138" s="1030" t="s">
        <v>1168</v>
      </c>
      <c r="B138" s="90" t="s">
        <v>649</v>
      </c>
      <c r="C138" s="91" t="s">
        <v>723</v>
      </c>
      <c r="D138" s="363">
        <v>101</v>
      </c>
      <c r="E138" s="1040" t="s">
        <v>1181</v>
      </c>
      <c r="F138" s="90"/>
      <c r="G138" s="1040"/>
    </row>
    <row r="139" spans="1:7">
      <c r="A139" s="1030" t="s">
        <v>1170</v>
      </c>
      <c r="B139" s="90" t="s">
        <v>650</v>
      </c>
      <c r="C139" s="91" t="s">
        <v>723</v>
      </c>
      <c r="D139" s="363">
        <v>101</v>
      </c>
      <c r="E139" s="1040" t="s">
        <v>882</v>
      </c>
      <c r="F139" s="90"/>
      <c r="G139" s="1040"/>
    </row>
    <row r="140" spans="1:7">
      <c r="A140" s="1030" t="s">
        <v>1172</v>
      </c>
      <c r="B140" s="90" t="s">
        <v>651</v>
      </c>
      <c r="C140" s="91" t="s">
        <v>1233</v>
      </c>
      <c r="D140" s="363">
        <v>121</v>
      </c>
      <c r="E140" s="1040" t="s">
        <v>1181</v>
      </c>
      <c r="F140" s="90"/>
      <c r="G140" s="1040"/>
    </row>
    <row r="141" spans="1:7">
      <c r="A141" s="1030" t="s">
        <v>1</v>
      </c>
      <c r="B141" s="90" t="s">
        <v>652</v>
      </c>
      <c r="C141" s="91" t="s">
        <v>1236</v>
      </c>
      <c r="D141" s="363">
        <v>189</v>
      </c>
      <c r="E141" s="1040" t="s">
        <v>882</v>
      </c>
      <c r="F141" s="90"/>
      <c r="G141" s="1040"/>
    </row>
    <row r="142" spans="1:7">
      <c r="A142" s="1030" t="s">
        <v>3</v>
      </c>
      <c r="B142" s="90" t="s">
        <v>653</v>
      </c>
      <c r="C142" s="91" t="s">
        <v>508</v>
      </c>
      <c r="D142" s="363">
        <v>171</v>
      </c>
      <c r="E142" s="1040" t="s">
        <v>882</v>
      </c>
      <c r="F142" s="90">
        <v>2</v>
      </c>
      <c r="G142" s="1040"/>
    </row>
    <row r="143" spans="1:7">
      <c r="A143" s="1030" t="s">
        <v>24</v>
      </c>
      <c r="B143" s="90" t="s">
        <v>654</v>
      </c>
      <c r="C143" s="93" t="s">
        <v>721</v>
      </c>
      <c r="D143" s="364">
        <v>112</v>
      </c>
      <c r="E143" s="1040" t="s">
        <v>1179</v>
      </c>
      <c r="F143" s="90">
        <v>2</v>
      </c>
      <c r="G143" s="1040" t="s">
        <v>1180</v>
      </c>
    </row>
    <row r="144" spans="1:7">
      <c r="A144" s="1030" t="s">
        <v>26</v>
      </c>
      <c r="B144" s="90" t="s">
        <v>655</v>
      </c>
      <c r="C144" s="91" t="s">
        <v>722</v>
      </c>
      <c r="D144" s="363">
        <v>189</v>
      </c>
      <c r="E144" s="1040" t="s">
        <v>1181</v>
      </c>
      <c r="F144" s="90"/>
      <c r="G144" s="1040"/>
    </row>
    <row r="145" spans="1:7">
      <c r="A145" s="1030" t="s">
        <v>28</v>
      </c>
      <c r="B145" s="90" t="s">
        <v>656</v>
      </c>
      <c r="C145" s="93" t="s">
        <v>1228</v>
      </c>
      <c r="D145" s="364">
        <v>113</v>
      </c>
      <c r="E145" s="1040" t="s">
        <v>882</v>
      </c>
      <c r="F145" s="90"/>
      <c r="G145" s="1040"/>
    </row>
    <row r="146" spans="1:7">
      <c r="A146" s="1030" t="s">
        <v>30</v>
      </c>
      <c r="B146" s="90" t="s">
        <v>657</v>
      </c>
      <c r="C146" s="91" t="s">
        <v>1229</v>
      </c>
      <c r="D146" s="363">
        <v>113</v>
      </c>
      <c r="E146" s="1040" t="s">
        <v>1179</v>
      </c>
      <c r="F146" s="90">
        <v>3</v>
      </c>
      <c r="G146" s="1040"/>
    </row>
    <row r="147" spans="1:7">
      <c r="A147" s="1030" t="s">
        <v>150</v>
      </c>
      <c r="B147" s="90" t="s">
        <v>716</v>
      </c>
      <c r="C147" s="91" t="s">
        <v>1248</v>
      </c>
      <c r="D147" s="363">
        <v>171</v>
      </c>
      <c r="E147" s="1040" t="s">
        <v>1181</v>
      </c>
      <c r="F147" s="90"/>
      <c r="G147" s="1040"/>
    </row>
    <row r="148" spans="1:7">
      <c r="A148" s="1030" t="s">
        <v>152</v>
      </c>
      <c r="B148" s="90" t="s">
        <v>659</v>
      </c>
      <c r="C148" s="91" t="s">
        <v>1229</v>
      </c>
      <c r="D148" s="363">
        <v>113</v>
      </c>
      <c r="E148" s="1040" t="s">
        <v>882</v>
      </c>
      <c r="F148" s="90">
        <v>3</v>
      </c>
      <c r="G148" s="1040"/>
    </row>
    <row r="149" spans="1:7">
      <c r="A149" s="1030" t="s">
        <v>154</v>
      </c>
      <c r="B149" s="90" t="s">
        <v>660</v>
      </c>
      <c r="C149" s="91" t="s">
        <v>813</v>
      </c>
      <c r="D149" s="363">
        <v>105</v>
      </c>
      <c r="E149" s="1040" t="s">
        <v>882</v>
      </c>
      <c r="F149" s="90"/>
      <c r="G149" s="1040"/>
    </row>
    <row r="150" spans="1:7">
      <c r="A150" s="1030" t="s">
        <v>156</v>
      </c>
      <c r="B150" s="90" t="s">
        <v>661</v>
      </c>
      <c r="C150" s="91" t="s">
        <v>1236</v>
      </c>
      <c r="D150" s="363">
        <v>189</v>
      </c>
      <c r="E150" s="1040" t="s">
        <v>882</v>
      </c>
      <c r="F150" s="90"/>
      <c r="G150" s="1040"/>
    </row>
    <row r="151" spans="1:7">
      <c r="A151" s="1030" t="s">
        <v>1056</v>
      </c>
      <c r="B151" s="90" t="s">
        <v>662</v>
      </c>
      <c r="C151" s="91" t="s">
        <v>721</v>
      </c>
      <c r="D151" s="363">
        <v>112</v>
      </c>
      <c r="E151" s="1040" t="s">
        <v>1179</v>
      </c>
      <c r="F151" s="90">
        <v>2</v>
      </c>
      <c r="G151" s="1040" t="s">
        <v>1180</v>
      </c>
    </row>
    <row r="152" spans="1:7">
      <c r="A152" s="1030" t="s">
        <v>1058</v>
      </c>
      <c r="B152" s="90" t="s">
        <v>663</v>
      </c>
      <c r="C152" s="91" t="s">
        <v>1241</v>
      </c>
      <c r="D152" s="363">
        <v>189</v>
      </c>
      <c r="E152" s="1040" t="s">
        <v>1181</v>
      </c>
      <c r="F152" s="90"/>
      <c r="G152" s="1040"/>
    </row>
    <row r="153" spans="1:7">
      <c r="A153" s="1031" t="s">
        <v>34</v>
      </c>
      <c r="B153" s="90" t="s">
        <v>664</v>
      </c>
      <c r="C153" s="91" t="s">
        <v>722</v>
      </c>
      <c r="D153" s="363">
        <v>189</v>
      </c>
      <c r="E153" s="1040" t="s">
        <v>2691</v>
      </c>
      <c r="F153" s="90"/>
      <c r="G153" s="1040"/>
    </row>
    <row r="154" spans="1:7">
      <c r="A154" s="1030" t="s">
        <v>36</v>
      </c>
      <c r="B154" s="90" t="s">
        <v>665</v>
      </c>
      <c r="C154" s="91" t="s">
        <v>729</v>
      </c>
      <c r="D154" s="363">
        <v>105</v>
      </c>
      <c r="E154" s="1040" t="s">
        <v>882</v>
      </c>
      <c r="F154" s="90"/>
      <c r="G154" s="1040"/>
    </row>
    <row r="155" spans="1:7">
      <c r="A155" s="1030" t="s">
        <v>38</v>
      </c>
      <c r="B155" s="90" t="s">
        <v>666</v>
      </c>
      <c r="C155" s="91" t="s">
        <v>1229</v>
      </c>
      <c r="D155" s="363">
        <v>113</v>
      </c>
      <c r="E155" s="1040" t="s">
        <v>882</v>
      </c>
      <c r="F155" s="90">
        <v>3</v>
      </c>
      <c r="G155" s="1040"/>
    </row>
    <row r="156" spans="1:7">
      <c r="A156" s="1030" t="s">
        <v>40</v>
      </c>
      <c r="B156" s="90" t="s">
        <v>667</v>
      </c>
      <c r="C156" s="93" t="s">
        <v>1257</v>
      </c>
      <c r="D156" s="364">
        <v>112</v>
      </c>
      <c r="E156" s="1040" t="s">
        <v>882</v>
      </c>
      <c r="F156" s="90">
        <v>2</v>
      </c>
      <c r="G156" s="1040"/>
    </row>
    <row r="157" spans="1:7">
      <c r="A157" s="1030" t="s">
        <v>41</v>
      </c>
      <c r="B157" s="90" t="s">
        <v>668</v>
      </c>
      <c r="C157" s="91" t="s">
        <v>719</v>
      </c>
      <c r="D157" s="363">
        <v>171</v>
      </c>
      <c r="E157" s="1040" t="s">
        <v>1179</v>
      </c>
      <c r="F157" s="90"/>
      <c r="G157" s="1040" t="s">
        <v>1180</v>
      </c>
    </row>
    <row r="158" spans="1:7">
      <c r="A158" s="1030" t="s">
        <v>43</v>
      </c>
      <c r="B158" s="90" t="s">
        <v>669</v>
      </c>
      <c r="C158" s="91" t="s">
        <v>1251</v>
      </c>
      <c r="D158" s="363">
        <v>101</v>
      </c>
      <c r="E158" s="1040" t="s">
        <v>882</v>
      </c>
      <c r="F158" s="90"/>
      <c r="G158" s="1040"/>
    </row>
    <row r="159" spans="1:7">
      <c r="A159" s="1030" t="s">
        <v>45</v>
      </c>
      <c r="B159" s="90" t="s">
        <v>670</v>
      </c>
      <c r="C159" s="91" t="s">
        <v>723</v>
      </c>
      <c r="D159" s="363">
        <v>101</v>
      </c>
      <c r="E159" s="1040" t="s">
        <v>882</v>
      </c>
      <c r="F159" s="90"/>
      <c r="G159" s="1040"/>
    </row>
    <row r="160" spans="1:7">
      <c r="A160" s="1030" t="s">
        <v>47</v>
      </c>
      <c r="B160" s="90" t="s">
        <v>671</v>
      </c>
      <c r="C160" s="91" t="s">
        <v>1236</v>
      </c>
      <c r="D160" s="363">
        <v>189</v>
      </c>
      <c r="E160" s="1040" t="s">
        <v>882</v>
      </c>
      <c r="F160" s="90"/>
      <c r="G160" s="1040"/>
    </row>
    <row r="161" spans="1:7">
      <c r="A161" s="1030" t="s">
        <v>159</v>
      </c>
      <c r="B161" s="90" t="s">
        <v>672</v>
      </c>
      <c r="C161" s="93" t="s">
        <v>1228</v>
      </c>
      <c r="D161" s="364">
        <v>113</v>
      </c>
      <c r="E161" s="1040" t="s">
        <v>882</v>
      </c>
      <c r="F161" s="90"/>
      <c r="G161" s="1040"/>
    </row>
    <row r="162" spans="1:7">
      <c r="A162" s="1030" t="s">
        <v>161</v>
      </c>
      <c r="B162" s="90" t="s">
        <v>673</v>
      </c>
      <c r="C162" s="91" t="s">
        <v>1255</v>
      </c>
      <c r="D162" s="363">
        <v>123</v>
      </c>
      <c r="E162" s="1040" t="s">
        <v>1181</v>
      </c>
      <c r="F162" s="90"/>
      <c r="G162" s="1040"/>
    </row>
    <row r="163" spans="1:7">
      <c r="A163" s="1030" t="s">
        <v>4</v>
      </c>
      <c r="B163" s="90" t="s">
        <v>674</v>
      </c>
      <c r="C163" s="91" t="s">
        <v>1234</v>
      </c>
      <c r="D163" s="363">
        <v>114</v>
      </c>
      <c r="E163" s="1040" t="s">
        <v>1181</v>
      </c>
      <c r="F163" s="90"/>
      <c r="G163" s="1040"/>
    </row>
    <row r="164" spans="1:7">
      <c r="A164" s="1030" t="s">
        <v>6</v>
      </c>
      <c r="B164" s="90" t="s">
        <v>675</v>
      </c>
      <c r="C164" s="91" t="s">
        <v>1253</v>
      </c>
      <c r="D164" s="363">
        <v>114</v>
      </c>
      <c r="E164" s="1040" t="s">
        <v>1181</v>
      </c>
      <c r="F164" s="90"/>
      <c r="G164" s="1040"/>
    </row>
    <row r="165" spans="1:7">
      <c r="A165" s="1033" t="s">
        <v>268</v>
      </c>
      <c r="B165" s="95" t="s">
        <v>676</v>
      </c>
      <c r="C165" s="93" t="s">
        <v>1257</v>
      </c>
      <c r="D165" s="364">
        <v>113</v>
      </c>
      <c r="E165" s="1040" t="s">
        <v>1179</v>
      </c>
      <c r="F165" s="90"/>
      <c r="G165" s="1040"/>
    </row>
    <row r="166" spans="1:7">
      <c r="A166" s="1030" t="s">
        <v>270</v>
      </c>
      <c r="B166" s="90" t="s">
        <v>677</v>
      </c>
      <c r="C166" s="91" t="s">
        <v>1254</v>
      </c>
      <c r="D166" s="363">
        <v>113</v>
      </c>
      <c r="E166" s="1040" t="s">
        <v>2691</v>
      </c>
      <c r="F166" s="90"/>
      <c r="G166" s="1040"/>
    </row>
    <row r="167" spans="1:7">
      <c r="A167" s="1030" t="s">
        <v>272</v>
      </c>
      <c r="B167" s="90" t="s">
        <v>678</v>
      </c>
      <c r="C167" s="93" t="s">
        <v>1245</v>
      </c>
      <c r="D167" s="364">
        <v>101</v>
      </c>
      <c r="E167" s="1040" t="s">
        <v>1179</v>
      </c>
      <c r="F167" s="90"/>
      <c r="G167" s="1040"/>
    </row>
    <row r="168" spans="1:7">
      <c r="A168" s="1033" t="s">
        <v>274</v>
      </c>
      <c r="B168" s="95" t="s">
        <v>679</v>
      </c>
      <c r="C168" s="91" t="s">
        <v>1233</v>
      </c>
      <c r="D168" s="363">
        <v>121</v>
      </c>
      <c r="E168" s="1040" t="s">
        <v>2691</v>
      </c>
      <c r="F168" s="90"/>
      <c r="G168" s="1040"/>
    </row>
    <row r="169" spans="1:7">
      <c r="A169" s="1030" t="s">
        <v>276</v>
      </c>
      <c r="B169" s="90" t="s">
        <v>680</v>
      </c>
      <c r="C169" s="91" t="s">
        <v>1249</v>
      </c>
      <c r="D169" s="363">
        <v>189</v>
      </c>
      <c r="E169" s="1040" t="s">
        <v>1181</v>
      </c>
      <c r="F169" s="90"/>
      <c r="G169" s="1040"/>
    </row>
    <row r="170" spans="1:7">
      <c r="A170" s="1030" t="s">
        <v>278</v>
      </c>
      <c r="B170" s="90" t="s">
        <v>681</v>
      </c>
      <c r="C170" s="91" t="s">
        <v>1247</v>
      </c>
      <c r="D170" s="363">
        <v>101</v>
      </c>
      <c r="E170" s="1040" t="s">
        <v>1179</v>
      </c>
      <c r="F170" s="90">
        <v>1</v>
      </c>
      <c r="G170" s="1040"/>
    </row>
    <row r="171" spans="1:7">
      <c r="A171" s="1030" t="s">
        <v>280</v>
      </c>
      <c r="B171" s="90" t="s">
        <v>682</v>
      </c>
      <c r="C171" s="91" t="s">
        <v>1228</v>
      </c>
      <c r="D171" s="363">
        <v>113</v>
      </c>
      <c r="E171" s="1040" t="s">
        <v>1179</v>
      </c>
      <c r="F171" s="90">
        <v>3</v>
      </c>
      <c r="G171" s="1040"/>
    </row>
    <row r="172" spans="1:7">
      <c r="A172" s="1030" t="s">
        <v>282</v>
      </c>
      <c r="B172" s="90" t="s">
        <v>683</v>
      </c>
      <c r="C172" s="91" t="s">
        <v>1257</v>
      </c>
      <c r="D172" s="363">
        <v>112</v>
      </c>
      <c r="E172" s="1040" t="s">
        <v>882</v>
      </c>
      <c r="F172" s="90">
        <v>2</v>
      </c>
      <c r="G172" s="1040"/>
    </row>
    <row r="173" spans="1:7">
      <c r="A173" s="1030" t="s">
        <v>48</v>
      </c>
      <c r="B173" s="90" t="s">
        <v>506</v>
      </c>
      <c r="C173" s="91" t="s">
        <v>1228</v>
      </c>
      <c r="D173" s="363">
        <v>113</v>
      </c>
      <c r="E173" s="1040" t="s">
        <v>882</v>
      </c>
      <c r="F173" s="90"/>
      <c r="G173" s="1040"/>
    </row>
    <row r="174" spans="1:7">
      <c r="A174" s="1030" t="s">
        <v>50</v>
      </c>
      <c r="B174" s="90" t="s">
        <v>507</v>
      </c>
      <c r="C174" s="91" t="s">
        <v>1230</v>
      </c>
      <c r="D174" s="363">
        <v>101</v>
      </c>
      <c r="E174" s="1040" t="s">
        <v>1179</v>
      </c>
      <c r="F174" s="90">
        <v>1</v>
      </c>
      <c r="G174" s="1040"/>
    </row>
    <row r="175" spans="1:7">
      <c r="A175" s="1030" t="s">
        <v>52</v>
      </c>
      <c r="B175" s="90" t="s">
        <v>508</v>
      </c>
      <c r="C175" s="91" t="s">
        <v>508</v>
      </c>
      <c r="D175" s="363">
        <v>171</v>
      </c>
      <c r="E175" s="1040" t="s">
        <v>882</v>
      </c>
      <c r="F175" s="90"/>
      <c r="G175" s="1040"/>
    </row>
    <row r="176" spans="1:7">
      <c r="A176" s="1030" t="s">
        <v>54</v>
      </c>
      <c r="B176" s="90" t="s">
        <v>509</v>
      </c>
      <c r="C176" s="91" t="s">
        <v>1254</v>
      </c>
      <c r="D176" s="363">
        <v>113</v>
      </c>
      <c r="E176" s="1040" t="s">
        <v>1181</v>
      </c>
      <c r="F176" s="90"/>
      <c r="G176" s="1040"/>
    </row>
    <row r="177" spans="1:7">
      <c r="A177" s="1030" t="s">
        <v>56</v>
      </c>
      <c r="B177" s="90" t="s">
        <v>510</v>
      </c>
      <c r="C177" s="91" t="s">
        <v>508</v>
      </c>
      <c r="D177" s="363">
        <v>171</v>
      </c>
      <c r="E177" s="1040" t="s">
        <v>1181</v>
      </c>
      <c r="F177" s="90"/>
      <c r="G177" s="1040"/>
    </row>
    <row r="178" spans="1:7">
      <c r="A178" s="1030" t="s">
        <v>58</v>
      </c>
      <c r="B178" s="90" t="s">
        <v>511</v>
      </c>
      <c r="C178" s="91" t="s">
        <v>1229</v>
      </c>
      <c r="D178" s="363">
        <v>113</v>
      </c>
      <c r="E178" s="1040" t="s">
        <v>882</v>
      </c>
      <c r="F178" s="90">
        <v>3</v>
      </c>
      <c r="G178" s="1040"/>
    </row>
    <row r="179" spans="1:7">
      <c r="A179" s="1030" t="s">
        <v>60</v>
      </c>
      <c r="B179" s="90" t="s">
        <v>512</v>
      </c>
      <c r="C179" s="91" t="s">
        <v>1245</v>
      </c>
      <c r="D179" s="363">
        <v>101</v>
      </c>
      <c r="E179" s="1040" t="s">
        <v>1179</v>
      </c>
      <c r="F179" s="90">
        <v>1</v>
      </c>
      <c r="G179" s="1040" t="s">
        <v>1180</v>
      </c>
    </row>
    <row r="180" spans="1:7">
      <c r="A180" s="1030" t="s">
        <v>62</v>
      </c>
      <c r="B180" s="90" t="s">
        <v>513</v>
      </c>
      <c r="C180" s="91" t="s">
        <v>1256</v>
      </c>
      <c r="D180" s="363">
        <v>189</v>
      </c>
      <c r="E180" s="1040" t="s">
        <v>882</v>
      </c>
      <c r="F180" s="90"/>
      <c r="G180" s="1040"/>
    </row>
    <row r="181" spans="1:7">
      <c r="A181" s="1030" t="s">
        <v>64</v>
      </c>
      <c r="B181" s="90" t="s">
        <v>514</v>
      </c>
      <c r="C181" s="91" t="s">
        <v>723</v>
      </c>
      <c r="D181" s="363">
        <v>101</v>
      </c>
      <c r="E181" s="1040" t="s">
        <v>1179</v>
      </c>
      <c r="F181" s="90">
        <v>6</v>
      </c>
      <c r="G181" s="1040" t="s">
        <v>1180</v>
      </c>
    </row>
    <row r="182" spans="1:7">
      <c r="A182" s="1030" t="s">
        <v>104</v>
      </c>
      <c r="B182" s="90" t="s">
        <v>691</v>
      </c>
      <c r="C182" s="91" t="s">
        <v>1250</v>
      </c>
      <c r="D182" s="363">
        <v>101</v>
      </c>
      <c r="E182" s="1040" t="s">
        <v>1179</v>
      </c>
      <c r="F182" s="90">
        <v>1</v>
      </c>
      <c r="G182" s="1040" t="s">
        <v>1180</v>
      </c>
    </row>
    <row r="183" spans="1:7">
      <c r="A183" s="1030" t="s">
        <v>106</v>
      </c>
      <c r="B183" s="90" t="s">
        <v>692</v>
      </c>
      <c r="C183" s="91" t="s">
        <v>1239</v>
      </c>
      <c r="D183" s="363">
        <v>171</v>
      </c>
      <c r="E183" s="1040" t="s">
        <v>1179</v>
      </c>
      <c r="F183" s="90">
        <v>2</v>
      </c>
      <c r="G183" s="1040" t="s">
        <v>1180</v>
      </c>
    </row>
    <row r="184" spans="1:7">
      <c r="A184" s="1030" t="s">
        <v>108</v>
      </c>
      <c r="B184" s="90" t="s">
        <v>693</v>
      </c>
      <c r="C184" s="91" t="s">
        <v>719</v>
      </c>
      <c r="D184" s="363">
        <v>171</v>
      </c>
      <c r="E184" s="1040" t="s">
        <v>882</v>
      </c>
      <c r="F184" s="90"/>
      <c r="G184" s="1040"/>
    </row>
    <row r="185" spans="1:7">
      <c r="A185" s="1030" t="s">
        <v>110</v>
      </c>
      <c r="B185" s="90" t="s">
        <v>694</v>
      </c>
      <c r="C185" s="91" t="s">
        <v>1238</v>
      </c>
      <c r="D185" s="363">
        <v>121</v>
      </c>
      <c r="E185" s="1040" t="s">
        <v>1181</v>
      </c>
      <c r="F185" s="90"/>
      <c r="G185" s="1040"/>
    </row>
    <row r="186" spans="1:7">
      <c r="A186" s="1030" t="s">
        <v>112</v>
      </c>
      <c r="B186" s="90" t="s">
        <v>695</v>
      </c>
      <c r="C186" s="91" t="s">
        <v>1237</v>
      </c>
      <c r="D186" s="363">
        <v>123</v>
      </c>
      <c r="E186" s="1040" t="s">
        <v>1181</v>
      </c>
      <c r="F186" s="90"/>
      <c r="G186" s="1040"/>
    </row>
    <row r="187" spans="1:7">
      <c r="A187" s="1030" t="s">
        <v>114</v>
      </c>
      <c r="B187" s="90" t="s">
        <v>696</v>
      </c>
      <c r="C187" s="91" t="s">
        <v>1239</v>
      </c>
      <c r="D187" s="363">
        <v>171</v>
      </c>
      <c r="E187" s="1040" t="s">
        <v>1179</v>
      </c>
      <c r="F187" s="90"/>
      <c r="G187" s="1040" t="s">
        <v>1180</v>
      </c>
    </row>
    <row r="188" spans="1:7">
      <c r="A188" s="1030" t="s">
        <v>1129</v>
      </c>
      <c r="B188" s="90" t="s">
        <v>697</v>
      </c>
      <c r="C188" s="91" t="s">
        <v>1247</v>
      </c>
      <c r="D188" s="363">
        <v>101</v>
      </c>
      <c r="E188" s="1040" t="s">
        <v>1179</v>
      </c>
      <c r="F188" s="90"/>
      <c r="G188" s="1040"/>
    </row>
    <row r="189" spans="1:7">
      <c r="A189" s="1030" t="s">
        <v>1131</v>
      </c>
      <c r="B189" s="90" t="s">
        <v>698</v>
      </c>
      <c r="C189" s="91" t="s">
        <v>1255</v>
      </c>
      <c r="D189" s="363">
        <v>123</v>
      </c>
      <c r="E189" s="1040" t="s">
        <v>2691</v>
      </c>
      <c r="F189" s="90"/>
      <c r="G189" s="1040"/>
    </row>
    <row r="190" spans="1:7">
      <c r="A190" s="1030" t="s">
        <v>76</v>
      </c>
      <c r="B190" s="90" t="s">
        <v>699</v>
      </c>
      <c r="C190" s="91" t="s">
        <v>719</v>
      </c>
      <c r="D190" s="363">
        <v>171</v>
      </c>
      <c r="E190" s="1040" t="s">
        <v>1179</v>
      </c>
      <c r="F190" s="90"/>
      <c r="G190" s="1040"/>
    </row>
    <row r="191" spans="1:7">
      <c r="A191" s="1030" t="s">
        <v>78</v>
      </c>
      <c r="B191" s="90" t="s">
        <v>700</v>
      </c>
      <c r="C191" s="91" t="s">
        <v>1252</v>
      </c>
      <c r="D191" s="363">
        <v>123</v>
      </c>
      <c r="E191" s="1040" t="s">
        <v>1179</v>
      </c>
      <c r="F191" s="90">
        <v>7</v>
      </c>
      <c r="G191" s="1040" t="s">
        <v>1180</v>
      </c>
    </row>
    <row r="192" spans="1:7">
      <c r="A192" s="1030" t="s">
        <v>80</v>
      </c>
      <c r="B192" s="90" t="s">
        <v>701</v>
      </c>
      <c r="C192" s="91" t="s">
        <v>1229</v>
      </c>
      <c r="D192" s="363">
        <v>113</v>
      </c>
      <c r="E192" s="1040" t="s">
        <v>1179</v>
      </c>
      <c r="F192" s="90">
        <v>3</v>
      </c>
      <c r="G192" s="1040"/>
    </row>
    <row r="193" spans="1:7">
      <c r="A193" s="1030" t="s">
        <v>82</v>
      </c>
      <c r="B193" s="90" t="s">
        <v>702</v>
      </c>
      <c r="C193" s="91" t="s">
        <v>1238</v>
      </c>
      <c r="D193" s="363">
        <v>121</v>
      </c>
      <c r="E193" s="1040" t="s">
        <v>1181</v>
      </c>
      <c r="F193" s="90"/>
      <c r="G193" s="1040"/>
    </row>
    <row r="194" spans="1:7">
      <c r="A194" s="1030" t="s">
        <v>84</v>
      </c>
      <c r="B194" s="90" t="s">
        <v>703</v>
      </c>
      <c r="C194" s="91" t="s">
        <v>1253</v>
      </c>
      <c r="D194" s="363">
        <v>113</v>
      </c>
      <c r="E194" s="1040" t="s">
        <v>882</v>
      </c>
      <c r="F194" s="90"/>
      <c r="G194" s="1040" t="s">
        <v>1180</v>
      </c>
    </row>
    <row r="195" spans="1:7">
      <c r="A195" s="1030" t="s">
        <v>339</v>
      </c>
      <c r="B195" s="90" t="s">
        <v>704</v>
      </c>
      <c r="C195" s="91" t="s">
        <v>598</v>
      </c>
      <c r="D195" s="363">
        <v>123</v>
      </c>
      <c r="E195" s="1040" t="s">
        <v>1179</v>
      </c>
      <c r="F195" s="90"/>
      <c r="G195" s="1040"/>
    </row>
    <row r="196" spans="1:7">
      <c r="A196" s="1030" t="s">
        <v>341</v>
      </c>
      <c r="B196" s="90" t="s">
        <v>705</v>
      </c>
      <c r="C196" s="91" t="s">
        <v>1242</v>
      </c>
      <c r="D196" s="363">
        <v>114</v>
      </c>
      <c r="E196" s="1040" t="s">
        <v>1181</v>
      </c>
      <c r="F196" s="90"/>
      <c r="G196" s="1040"/>
    </row>
    <row r="197" spans="1:7">
      <c r="A197" s="1033" t="s">
        <v>335</v>
      </c>
      <c r="B197" s="95" t="s">
        <v>706</v>
      </c>
      <c r="C197" s="91" t="s">
        <v>1240</v>
      </c>
      <c r="D197" s="363">
        <v>114</v>
      </c>
      <c r="E197" s="1040" t="s">
        <v>882</v>
      </c>
      <c r="F197" s="90"/>
      <c r="G197" s="1040"/>
    </row>
    <row r="198" spans="1:7">
      <c r="A198" s="1030" t="s">
        <v>337</v>
      </c>
      <c r="B198" s="90" t="s">
        <v>707</v>
      </c>
      <c r="C198" s="93" t="s">
        <v>727</v>
      </c>
      <c r="D198" s="364">
        <v>123</v>
      </c>
      <c r="E198" s="1040" t="s">
        <v>1179</v>
      </c>
      <c r="F198" s="90"/>
      <c r="G198" s="1040"/>
    </row>
    <row r="199" spans="1:7">
      <c r="A199" s="1030" t="s">
        <v>300</v>
      </c>
      <c r="B199" s="90" t="s">
        <v>708</v>
      </c>
      <c r="C199" s="91" t="s">
        <v>1252</v>
      </c>
      <c r="D199" s="363">
        <v>123</v>
      </c>
      <c r="E199" s="1040" t="s">
        <v>1181</v>
      </c>
      <c r="F199" s="90">
        <v>7</v>
      </c>
      <c r="G199" s="1040"/>
    </row>
    <row r="200" spans="1:7">
      <c r="A200" s="1030" t="s">
        <v>302</v>
      </c>
      <c r="B200" s="90" t="s">
        <v>709</v>
      </c>
      <c r="C200" s="91" t="s">
        <v>1247</v>
      </c>
      <c r="D200" s="363">
        <v>101</v>
      </c>
      <c r="E200" s="1040" t="s">
        <v>1181</v>
      </c>
      <c r="F200" s="90"/>
      <c r="G200" s="1040"/>
    </row>
    <row r="201" spans="1:7">
      <c r="A201" s="1030" t="s">
        <v>304</v>
      </c>
      <c r="B201" s="90" t="s">
        <v>710</v>
      </c>
      <c r="C201" s="91" t="s">
        <v>1238</v>
      </c>
      <c r="D201" s="363">
        <v>121</v>
      </c>
      <c r="E201" s="1040" t="s">
        <v>2691</v>
      </c>
      <c r="F201" s="90"/>
      <c r="G201" s="1040"/>
    </row>
    <row r="202" spans="1:7">
      <c r="A202" s="1033" t="s">
        <v>306</v>
      </c>
      <c r="B202" s="95" t="s">
        <v>711</v>
      </c>
      <c r="C202" s="91" t="s">
        <v>1240</v>
      </c>
      <c r="D202" s="363">
        <v>114</v>
      </c>
      <c r="E202" s="1040" t="s">
        <v>1179</v>
      </c>
      <c r="F202" s="90"/>
      <c r="G202" s="1040" t="s">
        <v>1180</v>
      </c>
    </row>
    <row r="203" spans="1:7">
      <c r="A203" s="1030" t="s">
        <v>22</v>
      </c>
      <c r="B203" s="90" t="s">
        <v>730</v>
      </c>
      <c r="C203" s="91" t="s">
        <v>1240</v>
      </c>
      <c r="D203" s="363">
        <v>114</v>
      </c>
      <c r="E203" s="1040" t="s">
        <v>882</v>
      </c>
      <c r="F203" s="90"/>
      <c r="G203" s="1040"/>
    </row>
    <row r="204" spans="1:7">
      <c r="A204" s="1030" t="s">
        <v>188</v>
      </c>
      <c r="B204" s="90" t="s">
        <v>731</v>
      </c>
      <c r="C204" s="91" t="s">
        <v>1242</v>
      </c>
      <c r="D204" s="363">
        <v>114</v>
      </c>
      <c r="E204" s="1040" t="s">
        <v>1181</v>
      </c>
      <c r="F204" s="90"/>
      <c r="G204" s="1040"/>
    </row>
    <row r="205" spans="1:7">
      <c r="A205" s="1030" t="s">
        <v>313</v>
      </c>
      <c r="B205" s="90" t="s">
        <v>733</v>
      </c>
      <c r="C205" s="91" t="s">
        <v>1248</v>
      </c>
      <c r="D205" s="363">
        <v>171</v>
      </c>
      <c r="E205" s="1040" t="s">
        <v>1181</v>
      </c>
      <c r="F205" s="90"/>
      <c r="G205" s="1040"/>
    </row>
    <row r="206" spans="1:7">
      <c r="A206" s="1030" t="s">
        <v>315</v>
      </c>
      <c r="B206" s="90" t="s">
        <v>734</v>
      </c>
      <c r="C206" s="93" t="s">
        <v>1254</v>
      </c>
      <c r="D206" s="364">
        <v>113</v>
      </c>
      <c r="E206" s="1040" t="s">
        <v>882</v>
      </c>
      <c r="F206" s="90"/>
      <c r="G206" s="1040"/>
    </row>
    <row r="207" spans="1:7">
      <c r="A207" s="1030" t="s">
        <v>317</v>
      </c>
      <c r="B207" s="90" t="s">
        <v>735</v>
      </c>
      <c r="C207" s="91" t="s">
        <v>1257</v>
      </c>
      <c r="D207" s="363">
        <v>113</v>
      </c>
      <c r="E207" s="1040" t="s">
        <v>882</v>
      </c>
      <c r="F207" s="90"/>
      <c r="G207" s="1040"/>
    </row>
    <row r="208" spans="1:7">
      <c r="A208" s="1030" t="s">
        <v>319</v>
      </c>
      <c r="B208" s="90" t="s">
        <v>736</v>
      </c>
      <c r="C208" s="91" t="s">
        <v>1230</v>
      </c>
      <c r="D208" s="363">
        <v>101</v>
      </c>
      <c r="E208" s="1040" t="s">
        <v>882</v>
      </c>
      <c r="F208" s="90"/>
      <c r="G208" s="1040"/>
    </row>
    <row r="209" spans="1:7">
      <c r="A209" s="1030" t="s">
        <v>321</v>
      </c>
      <c r="B209" s="90" t="s">
        <v>737</v>
      </c>
      <c r="C209" s="91" t="s">
        <v>1233</v>
      </c>
      <c r="D209" s="363">
        <v>121</v>
      </c>
      <c r="E209" s="1040" t="s">
        <v>2691</v>
      </c>
      <c r="F209" s="90"/>
      <c r="G209" s="1040"/>
    </row>
    <row r="210" spans="1:7">
      <c r="A210" s="1030" t="s">
        <v>323</v>
      </c>
      <c r="B210" s="90" t="s">
        <v>738</v>
      </c>
      <c r="C210" s="91" t="s">
        <v>1250</v>
      </c>
      <c r="D210" s="363">
        <v>101</v>
      </c>
      <c r="E210" s="1040" t="s">
        <v>1179</v>
      </c>
      <c r="F210" s="90">
        <v>1</v>
      </c>
      <c r="G210" s="1040"/>
    </row>
    <row r="211" spans="1:7">
      <c r="A211" s="1030" t="s">
        <v>325</v>
      </c>
      <c r="B211" s="90" t="s">
        <v>739</v>
      </c>
      <c r="C211" s="91" t="s">
        <v>1252</v>
      </c>
      <c r="D211" s="363">
        <v>123</v>
      </c>
      <c r="E211" s="1040" t="s">
        <v>2691</v>
      </c>
      <c r="F211" s="90"/>
      <c r="G211" s="1040"/>
    </row>
    <row r="212" spans="1:7">
      <c r="A212" s="1030" t="s">
        <v>327</v>
      </c>
      <c r="B212" s="90" t="s">
        <v>740</v>
      </c>
      <c r="C212" s="91" t="s">
        <v>1235</v>
      </c>
      <c r="D212" s="363">
        <v>112</v>
      </c>
      <c r="E212" s="1040" t="s">
        <v>1181</v>
      </c>
      <c r="F212" s="90">
        <v>2</v>
      </c>
      <c r="G212" s="1040"/>
    </row>
    <row r="213" spans="1:7">
      <c r="A213" s="1030" t="s">
        <v>329</v>
      </c>
      <c r="B213" s="90" t="s">
        <v>741</v>
      </c>
      <c r="C213" s="91" t="s">
        <v>1237</v>
      </c>
      <c r="D213" s="363">
        <v>101</v>
      </c>
      <c r="E213" s="1040" t="s">
        <v>1179</v>
      </c>
      <c r="F213" s="90">
        <v>1</v>
      </c>
      <c r="G213" s="1040"/>
    </row>
    <row r="214" spans="1:7">
      <c r="A214" s="1031" t="s">
        <v>331</v>
      </c>
      <c r="B214" s="90" t="s">
        <v>742</v>
      </c>
      <c r="C214" s="91" t="s">
        <v>723</v>
      </c>
      <c r="D214" s="363">
        <v>101</v>
      </c>
      <c r="E214" s="1040" t="s">
        <v>882</v>
      </c>
      <c r="F214" s="90"/>
      <c r="G214" s="1040"/>
    </row>
    <row r="215" spans="1:7">
      <c r="A215" s="1030" t="s">
        <v>333</v>
      </c>
      <c r="B215" s="90" t="s">
        <v>743</v>
      </c>
      <c r="C215" s="91" t="s">
        <v>1233</v>
      </c>
      <c r="D215" s="363">
        <v>121</v>
      </c>
      <c r="E215" s="1040" t="s">
        <v>1181</v>
      </c>
      <c r="F215" s="90"/>
      <c r="G215" s="1040"/>
    </row>
    <row r="216" spans="1:7">
      <c r="A216" s="1030" t="s">
        <v>214</v>
      </c>
      <c r="B216" s="90" t="s">
        <v>744</v>
      </c>
      <c r="C216" s="91" t="s">
        <v>1254</v>
      </c>
      <c r="D216" s="363">
        <v>113</v>
      </c>
      <c r="E216" s="1040" t="s">
        <v>1181</v>
      </c>
      <c r="F216" s="90"/>
      <c r="G216" s="1040"/>
    </row>
    <row r="217" spans="1:7">
      <c r="A217" s="1030" t="s">
        <v>216</v>
      </c>
      <c r="B217" s="90" t="s">
        <v>745</v>
      </c>
      <c r="C217" s="91" t="s">
        <v>718</v>
      </c>
      <c r="D217" s="363">
        <v>112</v>
      </c>
      <c r="E217" s="1040" t="s">
        <v>1179</v>
      </c>
      <c r="F217" s="90">
        <v>2</v>
      </c>
      <c r="G217" s="1040" t="s">
        <v>1180</v>
      </c>
    </row>
    <row r="218" spans="1:7">
      <c r="A218" s="1030" t="s">
        <v>218</v>
      </c>
      <c r="B218" s="90" t="s">
        <v>746</v>
      </c>
      <c r="C218" s="91" t="s">
        <v>1247</v>
      </c>
      <c r="D218" s="363">
        <v>101</v>
      </c>
      <c r="E218" s="1040" t="s">
        <v>1179</v>
      </c>
      <c r="F218" s="90">
        <v>1</v>
      </c>
      <c r="G218" s="1040"/>
    </row>
    <row r="219" spans="1:7">
      <c r="A219" s="1030" t="s">
        <v>220</v>
      </c>
      <c r="B219" s="90" t="s">
        <v>747</v>
      </c>
      <c r="C219" s="91" t="s">
        <v>1248</v>
      </c>
      <c r="D219" s="363">
        <v>105</v>
      </c>
      <c r="E219" s="1040" t="s">
        <v>882</v>
      </c>
      <c r="F219" s="90"/>
      <c r="G219" s="1040"/>
    </row>
    <row r="220" spans="1:7">
      <c r="A220" s="1030" t="s">
        <v>483</v>
      </c>
      <c r="B220" s="90" t="s">
        <v>748</v>
      </c>
      <c r="C220" s="91" t="s">
        <v>1256</v>
      </c>
      <c r="D220" s="363">
        <v>189</v>
      </c>
      <c r="E220" s="1040" t="s">
        <v>882</v>
      </c>
      <c r="F220" s="90"/>
      <c r="G220" s="1040"/>
    </row>
    <row r="221" spans="1:7">
      <c r="A221" s="1030" t="s">
        <v>484</v>
      </c>
      <c r="B221" s="90" t="s">
        <v>749</v>
      </c>
      <c r="C221" s="93" t="s">
        <v>1228</v>
      </c>
      <c r="D221" s="364">
        <v>113</v>
      </c>
      <c r="E221" s="1040" t="s">
        <v>1179</v>
      </c>
      <c r="F221" s="90"/>
      <c r="G221" s="1040" t="s">
        <v>1180</v>
      </c>
    </row>
    <row r="222" spans="1:7">
      <c r="A222" s="97" t="s">
        <v>1448</v>
      </c>
      <c r="B222" s="83" t="s">
        <v>1175</v>
      </c>
      <c r="C222" s="96" t="s">
        <v>1235</v>
      </c>
      <c r="D222" s="366">
        <v>900</v>
      </c>
      <c r="E222" s="1040" t="s">
        <v>1179</v>
      </c>
      <c r="F222" s="84"/>
      <c r="G222" s="1040"/>
    </row>
    <row r="223" spans="1:7">
      <c r="A223" s="97" t="s">
        <v>1449</v>
      </c>
      <c r="B223" s="125" t="s">
        <v>1176</v>
      </c>
      <c r="C223" s="96" t="s">
        <v>1235</v>
      </c>
      <c r="D223" s="366">
        <v>900</v>
      </c>
      <c r="E223" s="1040" t="s">
        <v>1179</v>
      </c>
      <c r="F223" s="83"/>
      <c r="G223" s="1040"/>
    </row>
    <row r="224" spans="1:7">
      <c r="A224" s="1030" t="s">
        <v>486</v>
      </c>
      <c r="B224" s="90" t="s">
        <v>750</v>
      </c>
      <c r="C224" s="91" t="s">
        <v>1233</v>
      </c>
      <c r="D224" s="363">
        <v>121</v>
      </c>
      <c r="E224" s="1040" t="s">
        <v>2691</v>
      </c>
      <c r="F224" s="90"/>
      <c r="G224" s="1040"/>
    </row>
    <row r="225" spans="1:7">
      <c r="A225" s="1030" t="s">
        <v>488</v>
      </c>
      <c r="B225" s="90" t="s">
        <v>751</v>
      </c>
      <c r="C225" s="91" t="s">
        <v>1231</v>
      </c>
      <c r="D225" s="363">
        <v>189</v>
      </c>
      <c r="E225" s="1040" t="s">
        <v>1181</v>
      </c>
      <c r="F225" s="90"/>
      <c r="G225" s="1040"/>
    </row>
    <row r="226" spans="1:7">
      <c r="A226" s="1030" t="s">
        <v>490</v>
      </c>
      <c r="B226" s="90" t="s">
        <v>752</v>
      </c>
      <c r="C226" s="91" t="s">
        <v>729</v>
      </c>
      <c r="D226" s="363">
        <v>105</v>
      </c>
      <c r="E226" s="1040" t="s">
        <v>1181</v>
      </c>
      <c r="F226" s="90"/>
      <c r="G226" s="1040"/>
    </row>
    <row r="227" spans="1:7">
      <c r="A227" s="1030" t="s">
        <v>492</v>
      </c>
      <c r="B227" s="90" t="s">
        <v>753</v>
      </c>
      <c r="C227" s="91" t="s">
        <v>1251</v>
      </c>
      <c r="D227" s="363">
        <v>101</v>
      </c>
      <c r="E227" s="1040" t="s">
        <v>1179</v>
      </c>
      <c r="F227" s="90"/>
      <c r="G227" s="1040"/>
    </row>
    <row r="228" spans="1:7">
      <c r="A228" s="1030" t="s">
        <v>494</v>
      </c>
      <c r="B228" s="90" t="s">
        <v>754</v>
      </c>
      <c r="C228" s="91" t="s">
        <v>1242</v>
      </c>
      <c r="D228" s="363">
        <v>114</v>
      </c>
      <c r="E228" s="1040" t="s">
        <v>1181</v>
      </c>
      <c r="F228" s="90"/>
      <c r="G228" s="1040"/>
    </row>
    <row r="229" spans="1:7">
      <c r="A229" s="1030" t="s">
        <v>496</v>
      </c>
      <c r="B229" s="90" t="s">
        <v>755</v>
      </c>
      <c r="C229" s="91" t="s">
        <v>1256</v>
      </c>
      <c r="D229" s="363">
        <v>189</v>
      </c>
      <c r="E229" s="1040" t="s">
        <v>1179</v>
      </c>
      <c r="F229" s="90"/>
      <c r="G229" s="1040" t="s">
        <v>1180</v>
      </c>
    </row>
    <row r="230" spans="1:7">
      <c r="A230" s="1030" t="s">
        <v>498</v>
      </c>
      <c r="B230" s="90" t="s">
        <v>756</v>
      </c>
      <c r="C230" s="91" t="s">
        <v>1253</v>
      </c>
      <c r="D230" s="363">
        <v>113</v>
      </c>
      <c r="E230" s="1040" t="s">
        <v>1181</v>
      </c>
      <c r="F230" s="90">
        <v>4</v>
      </c>
      <c r="G230" s="1040"/>
    </row>
    <row r="231" spans="1:7">
      <c r="A231" s="1030" t="s">
        <v>500</v>
      </c>
      <c r="B231" s="90" t="s">
        <v>757</v>
      </c>
      <c r="C231" s="91" t="s">
        <v>1233</v>
      </c>
      <c r="D231" s="363">
        <v>121</v>
      </c>
      <c r="E231" s="1040" t="s">
        <v>1181</v>
      </c>
      <c r="F231" s="90"/>
      <c r="G231" s="1040"/>
    </row>
    <row r="232" spans="1:7">
      <c r="A232" s="1030" t="s">
        <v>502</v>
      </c>
      <c r="B232" s="90" t="s">
        <v>758</v>
      </c>
      <c r="C232" s="91" t="s">
        <v>721</v>
      </c>
      <c r="D232" s="363">
        <v>112</v>
      </c>
      <c r="E232" s="1040" t="s">
        <v>1179</v>
      </c>
      <c r="F232" s="90">
        <v>2</v>
      </c>
      <c r="G232" s="1040" t="s">
        <v>1180</v>
      </c>
    </row>
    <row r="233" spans="1:7">
      <c r="A233" s="1030" t="s">
        <v>32</v>
      </c>
      <c r="B233" s="90" t="s">
        <v>759</v>
      </c>
      <c r="C233" s="91" t="s">
        <v>1233</v>
      </c>
      <c r="D233" s="363">
        <v>121</v>
      </c>
      <c r="E233" s="1040" t="s">
        <v>1179</v>
      </c>
      <c r="F233" s="90"/>
      <c r="G233" s="1040"/>
    </row>
    <row r="234" spans="1:7">
      <c r="A234" s="1030" t="s">
        <v>1049</v>
      </c>
      <c r="B234" s="90" t="s">
        <v>760</v>
      </c>
      <c r="C234" s="91" t="s">
        <v>722</v>
      </c>
      <c r="D234" s="363">
        <v>189</v>
      </c>
      <c r="E234" s="1040" t="s">
        <v>2691</v>
      </c>
      <c r="F234" s="90"/>
      <c r="G234" s="1040"/>
    </row>
    <row r="235" spans="1:7">
      <c r="A235" s="1030" t="s">
        <v>1051</v>
      </c>
      <c r="B235" s="90" t="s">
        <v>684</v>
      </c>
      <c r="C235" s="91" t="s">
        <v>1233</v>
      </c>
      <c r="D235" s="363">
        <v>121</v>
      </c>
      <c r="E235" s="1040" t="s">
        <v>1181</v>
      </c>
      <c r="F235" s="90"/>
      <c r="G235" s="1040"/>
    </row>
    <row r="236" spans="1:7">
      <c r="A236" s="1030" t="s">
        <v>1052</v>
      </c>
      <c r="B236" s="90" t="s">
        <v>685</v>
      </c>
      <c r="C236" s="91" t="s">
        <v>1248</v>
      </c>
      <c r="D236" s="363">
        <v>171</v>
      </c>
      <c r="E236" s="1040" t="s">
        <v>1179</v>
      </c>
      <c r="F236" s="90"/>
      <c r="G236" s="1040"/>
    </row>
    <row r="237" spans="1:7">
      <c r="A237" s="1030" t="s">
        <v>1054</v>
      </c>
      <c r="B237" s="90" t="s">
        <v>686</v>
      </c>
      <c r="C237" s="91" t="s">
        <v>1257</v>
      </c>
      <c r="D237" s="363">
        <v>113</v>
      </c>
      <c r="E237" s="1040" t="s">
        <v>882</v>
      </c>
      <c r="F237" s="90"/>
      <c r="G237" s="1040"/>
    </row>
    <row r="238" spans="1:7">
      <c r="A238" s="1030" t="s">
        <v>504</v>
      </c>
      <c r="B238" s="90" t="s">
        <v>687</v>
      </c>
      <c r="C238" s="91" t="s">
        <v>1234</v>
      </c>
      <c r="D238" s="363">
        <v>114</v>
      </c>
      <c r="E238" s="1040" t="s">
        <v>1181</v>
      </c>
      <c r="F238" s="90"/>
      <c r="G238" s="1040"/>
    </row>
    <row r="239" spans="1:7">
      <c r="A239" s="1030" t="s">
        <v>226</v>
      </c>
      <c r="B239" s="90" t="s">
        <v>688</v>
      </c>
      <c r="C239" s="91" t="s">
        <v>1249</v>
      </c>
      <c r="D239" s="363">
        <v>189</v>
      </c>
      <c r="E239" s="1040" t="s">
        <v>882</v>
      </c>
      <c r="F239" s="90"/>
      <c r="G239" s="1040"/>
    </row>
    <row r="240" spans="1:7">
      <c r="A240" s="1030" t="s">
        <v>228</v>
      </c>
      <c r="B240" s="90" t="s">
        <v>689</v>
      </c>
      <c r="C240" s="91" t="s">
        <v>1253</v>
      </c>
      <c r="D240" s="363">
        <v>113</v>
      </c>
      <c r="E240" s="1040" t="s">
        <v>1179</v>
      </c>
      <c r="F240" s="90">
        <v>4</v>
      </c>
      <c r="G240" s="1040" t="s">
        <v>1180</v>
      </c>
    </row>
    <row r="241" spans="1:7">
      <c r="A241" s="1030" t="s">
        <v>230</v>
      </c>
      <c r="B241" s="90" t="s">
        <v>690</v>
      </c>
      <c r="C241" s="91" t="s">
        <v>723</v>
      </c>
      <c r="D241" s="363">
        <v>101</v>
      </c>
      <c r="E241" s="1040" t="s">
        <v>2691</v>
      </c>
      <c r="F241" s="90"/>
      <c r="G241" s="1040"/>
    </row>
    <row r="242" spans="1:7">
      <c r="A242" s="1030" t="s">
        <v>478</v>
      </c>
      <c r="B242" s="90" t="s">
        <v>763</v>
      </c>
      <c r="C242" s="91" t="s">
        <v>1230</v>
      </c>
      <c r="D242" s="363">
        <v>101</v>
      </c>
      <c r="E242" s="1040" t="s">
        <v>1179</v>
      </c>
      <c r="F242" s="90">
        <v>1</v>
      </c>
      <c r="G242" s="1040"/>
    </row>
    <row r="243" spans="1:7">
      <c r="A243" s="1030" t="s">
        <v>480</v>
      </c>
      <c r="B243" s="90" t="s">
        <v>1121</v>
      </c>
      <c r="C243" s="91" t="s">
        <v>1247</v>
      </c>
      <c r="D243" s="363">
        <v>101</v>
      </c>
      <c r="E243" s="1040" t="s">
        <v>1179</v>
      </c>
      <c r="F243" s="90">
        <v>1</v>
      </c>
      <c r="G243" s="1040"/>
    </row>
    <row r="244" spans="1:7">
      <c r="A244" s="1030" t="s">
        <v>13</v>
      </c>
      <c r="B244" s="90" t="s">
        <v>765</v>
      </c>
      <c r="C244" s="91" t="s">
        <v>760</v>
      </c>
      <c r="D244" s="363">
        <v>189</v>
      </c>
      <c r="E244" s="1040" t="s">
        <v>1181</v>
      </c>
      <c r="F244" s="90"/>
      <c r="G244" s="1040"/>
    </row>
    <row r="245" spans="1:7">
      <c r="A245" s="1030" t="s">
        <v>14</v>
      </c>
      <c r="B245" s="90" t="s">
        <v>766</v>
      </c>
      <c r="C245" s="91" t="s">
        <v>1255</v>
      </c>
      <c r="D245" s="363">
        <v>123</v>
      </c>
      <c r="E245" s="1040" t="s">
        <v>1179</v>
      </c>
      <c r="F245" s="90"/>
      <c r="G245" s="1040" t="s">
        <v>1180</v>
      </c>
    </row>
    <row r="246" spans="1:7">
      <c r="A246" s="1030" t="s">
        <v>16</v>
      </c>
      <c r="B246" s="90" t="s">
        <v>767</v>
      </c>
      <c r="C246" s="91" t="s">
        <v>829</v>
      </c>
      <c r="D246" s="363">
        <v>123</v>
      </c>
      <c r="E246" s="1040" t="s">
        <v>1179</v>
      </c>
      <c r="F246" s="90"/>
      <c r="G246" s="1040" t="s">
        <v>1180</v>
      </c>
    </row>
    <row r="247" spans="1:7">
      <c r="A247" s="1030" t="s">
        <v>18</v>
      </c>
      <c r="B247" s="90" t="s">
        <v>768</v>
      </c>
      <c r="C247" s="93" t="s">
        <v>1243</v>
      </c>
      <c r="D247" s="364">
        <v>171</v>
      </c>
      <c r="E247" s="1040" t="s">
        <v>1179</v>
      </c>
      <c r="F247" s="90"/>
      <c r="G247" s="1040" t="s">
        <v>1180</v>
      </c>
    </row>
    <row r="248" spans="1:7">
      <c r="A248" s="1030" t="s">
        <v>20</v>
      </c>
      <c r="B248" s="90" t="s">
        <v>769</v>
      </c>
      <c r="C248" s="91" t="s">
        <v>1238</v>
      </c>
      <c r="D248" s="363">
        <v>121</v>
      </c>
      <c r="E248" s="1040" t="s">
        <v>1181</v>
      </c>
      <c r="F248" s="90"/>
      <c r="G248" s="1040"/>
    </row>
    <row r="249" spans="1:7">
      <c r="A249" s="1030" t="s">
        <v>21</v>
      </c>
      <c r="B249" s="90" t="s">
        <v>770</v>
      </c>
      <c r="C249" s="91" t="s">
        <v>1247</v>
      </c>
      <c r="D249" s="363">
        <v>101</v>
      </c>
      <c r="E249" s="1040" t="s">
        <v>1179</v>
      </c>
      <c r="F249" s="90">
        <v>1</v>
      </c>
      <c r="G249" s="1040" t="s">
        <v>1180</v>
      </c>
    </row>
    <row r="250" spans="1:7">
      <c r="A250" s="1030" t="s">
        <v>1134</v>
      </c>
      <c r="B250" s="90" t="s">
        <v>771</v>
      </c>
      <c r="C250" s="91" t="s">
        <v>721</v>
      </c>
      <c r="D250" s="363">
        <v>112</v>
      </c>
      <c r="E250" s="1040" t="s">
        <v>882</v>
      </c>
      <c r="F250" s="90">
        <v>2</v>
      </c>
      <c r="G250" s="1040"/>
    </row>
    <row r="251" spans="1:7">
      <c r="A251" s="1030" t="s">
        <v>1136</v>
      </c>
      <c r="B251" s="90" t="s">
        <v>772</v>
      </c>
      <c r="C251" s="91" t="s">
        <v>722</v>
      </c>
      <c r="D251" s="363">
        <v>189</v>
      </c>
      <c r="E251" s="1040" t="s">
        <v>882</v>
      </c>
      <c r="F251" s="90"/>
      <c r="G251" s="1040"/>
    </row>
    <row r="252" spans="1:7">
      <c r="A252" s="1030" t="s">
        <v>1138</v>
      </c>
      <c r="B252" s="90" t="s">
        <v>773</v>
      </c>
      <c r="C252" s="91" t="s">
        <v>1245</v>
      </c>
      <c r="D252" s="363">
        <v>101</v>
      </c>
      <c r="E252" s="1040" t="s">
        <v>1179</v>
      </c>
      <c r="F252" s="90">
        <v>1</v>
      </c>
      <c r="G252" s="1040" t="s">
        <v>1180</v>
      </c>
    </row>
    <row r="253" spans="1:7">
      <c r="A253" s="1030" t="s">
        <v>190</v>
      </c>
      <c r="B253" s="90" t="s">
        <v>774</v>
      </c>
      <c r="C253" s="91" t="s">
        <v>1238</v>
      </c>
      <c r="D253" s="363">
        <v>121</v>
      </c>
      <c r="E253" s="1040" t="s">
        <v>1181</v>
      </c>
      <c r="F253" s="90"/>
      <c r="G253" s="1040"/>
    </row>
    <row r="254" spans="1:7">
      <c r="A254" s="1030" t="s">
        <v>192</v>
      </c>
      <c r="B254" s="90" t="s">
        <v>775</v>
      </c>
      <c r="C254" s="91" t="s">
        <v>729</v>
      </c>
      <c r="D254" s="363">
        <v>105</v>
      </c>
      <c r="E254" s="1040" t="s">
        <v>1181</v>
      </c>
      <c r="F254" s="90"/>
      <c r="G254" s="1040"/>
    </row>
    <row r="255" spans="1:7">
      <c r="A255" s="1030" t="s">
        <v>194</v>
      </c>
      <c r="B255" s="90" t="s">
        <v>776</v>
      </c>
      <c r="C255" s="91" t="s">
        <v>1238</v>
      </c>
      <c r="D255" s="363">
        <v>121</v>
      </c>
      <c r="E255" s="1040" t="s">
        <v>2691</v>
      </c>
      <c r="F255" s="90"/>
      <c r="G255" s="1040"/>
    </row>
    <row r="256" spans="1:7">
      <c r="A256" s="1030" t="s">
        <v>196</v>
      </c>
      <c r="B256" s="90" t="s">
        <v>777</v>
      </c>
      <c r="C256" s="91" t="s">
        <v>1228</v>
      </c>
      <c r="D256" s="363">
        <v>113</v>
      </c>
      <c r="E256" s="1040" t="s">
        <v>1179</v>
      </c>
      <c r="F256" s="90"/>
      <c r="G256" s="1040"/>
    </row>
    <row r="257" spans="1:7">
      <c r="A257" s="1030" t="s">
        <v>198</v>
      </c>
      <c r="B257" s="90" t="s">
        <v>778</v>
      </c>
      <c r="C257" s="91" t="s">
        <v>1233</v>
      </c>
      <c r="D257" s="363">
        <v>121</v>
      </c>
      <c r="E257" s="1040" t="s">
        <v>1181</v>
      </c>
      <c r="F257" s="90"/>
      <c r="G257" s="1040"/>
    </row>
    <row r="258" spans="1:7">
      <c r="A258" s="1030" t="s">
        <v>200</v>
      </c>
      <c r="B258" s="90" t="s">
        <v>779</v>
      </c>
      <c r="C258" s="91" t="s">
        <v>1247</v>
      </c>
      <c r="D258" s="363">
        <v>101</v>
      </c>
      <c r="E258" s="1040" t="s">
        <v>1179</v>
      </c>
      <c r="F258" s="90">
        <v>1</v>
      </c>
      <c r="G258" s="1040"/>
    </row>
    <row r="259" spans="1:7">
      <c r="A259" s="1030" t="s">
        <v>202</v>
      </c>
      <c r="B259" s="90" t="s">
        <v>726</v>
      </c>
      <c r="C259" s="91" t="s">
        <v>1254</v>
      </c>
      <c r="D259" s="363">
        <v>113</v>
      </c>
      <c r="E259" s="1040" t="s">
        <v>882</v>
      </c>
      <c r="F259" s="90"/>
      <c r="G259" s="1040"/>
    </row>
    <row r="260" spans="1:7">
      <c r="A260" s="1030" t="s">
        <v>204</v>
      </c>
      <c r="B260" s="90" t="s">
        <v>781</v>
      </c>
      <c r="C260" s="91" t="s">
        <v>717</v>
      </c>
      <c r="D260" s="363">
        <v>105</v>
      </c>
      <c r="E260" s="1040" t="s">
        <v>1179</v>
      </c>
      <c r="F260" s="90"/>
      <c r="G260" s="1040"/>
    </row>
    <row r="261" spans="1:7">
      <c r="A261" s="1030" t="s">
        <v>206</v>
      </c>
      <c r="B261" s="90" t="s">
        <v>782</v>
      </c>
      <c r="C261" s="91" t="s">
        <v>1258</v>
      </c>
      <c r="D261" s="363">
        <v>113</v>
      </c>
      <c r="E261" s="1040" t="s">
        <v>882</v>
      </c>
      <c r="F261" s="90">
        <v>3</v>
      </c>
      <c r="G261" s="1040"/>
    </row>
    <row r="262" spans="1:7">
      <c r="A262" s="1030" t="s">
        <v>208</v>
      </c>
      <c r="B262" s="90" t="s">
        <v>783</v>
      </c>
      <c r="C262" s="91" t="s">
        <v>719</v>
      </c>
      <c r="D262" s="363">
        <v>171</v>
      </c>
      <c r="E262" s="1040" t="s">
        <v>882</v>
      </c>
      <c r="F262" s="90"/>
      <c r="G262" s="1040"/>
    </row>
    <row r="263" spans="1:7">
      <c r="A263" s="1030" t="s">
        <v>210</v>
      </c>
      <c r="B263" s="90" t="s">
        <v>784</v>
      </c>
      <c r="C263" s="91" t="s">
        <v>729</v>
      </c>
      <c r="D263" s="363">
        <v>105</v>
      </c>
      <c r="E263" s="1040" t="s">
        <v>1181</v>
      </c>
      <c r="F263" s="90"/>
      <c r="G263" s="1040"/>
    </row>
    <row r="264" spans="1:7">
      <c r="A264" s="1030" t="s">
        <v>212</v>
      </c>
      <c r="B264" s="90" t="s">
        <v>785</v>
      </c>
      <c r="C264" s="91" t="s">
        <v>727</v>
      </c>
      <c r="D264" s="363">
        <v>123</v>
      </c>
      <c r="E264" s="1040" t="s">
        <v>1179</v>
      </c>
      <c r="F264" s="90"/>
      <c r="G264" s="1040"/>
    </row>
    <row r="265" spans="1:7">
      <c r="A265" s="1030" t="s">
        <v>130</v>
      </c>
      <c r="B265" s="90" t="s">
        <v>786</v>
      </c>
      <c r="C265" s="91" t="s">
        <v>1244</v>
      </c>
      <c r="D265" s="363">
        <v>112</v>
      </c>
      <c r="E265" s="1040" t="s">
        <v>882</v>
      </c>
      <c r="F265" s="90">
        <v>2</v>
      </c>
      <c r="G265" s="1040"/>
    </row>
    <row r="266" spans="1:7">
      <c r="A266" s="1030" t="s">
        <v>132</v>
      </c>
      <c r="B266" s="90" t="s">
        <v>787</v>
      </c>
      <c r="C266" s="91" t="s">
        <v>718</v>
      </c>
      <c r="D266" s="363">
        <v>112</v>
      </c>
      <c r="E266" s="1040" t="s">
        <v>1179</v>
      </c>
      <c r="F266" s="90">
        <v>2</v>
      </c>
      <c r="G266" s="1040"/>
    </row>
    <row r="267" spans="1:7">
      <c r="A267" s="1030" t="s">
        <v>503</v>
      </c>
      <c r="B267" s="90" t="s">
        <v>788</v>
      </c>
      <c r="C267" s="91" t="s">
        <v>1233</v>
      </c>
      <c r="D267" s="363">
        <v>121</v>
      </c>
      <c r="E267" s="1040" t="s">
        <v>1181</v>
      </c>
      <c r="F267" s="90"/>
      <c r="G267" s="1040"/>
    </row>
    <row r="268" spans="1:7">
      <c r="A268" s="1030" t="s">
        <v>134</v>
      </c>
      <c r="B268" s="90" t="s">
        <v>789</v>
      </c>
      <c r="C268" s="91" t="s">
        <v>1254</v>
      </c>
      <c r="D268" s="363">
        <v>113</v>
      </c>
      <c r="E268" s="1040" t="s">
        <v>1181</v>
      </c>
      <c r="F268" s="90"/>
      <c r="G268" s="1040"/>
    </row>
    <row r="269" spans="1:7">
      <c r="A269" s="1030" t="s">
        <v>136</v>
      </c>
      <c r="B269" s="90" t="s">
        <v>790</v>
      </c>
      <c r="C269" s="91" t="s">
        <v>729</v>
      </c>
      <c r="D269" s="363">
        <v>105</v>
      </c>
      <c r="E269" s="1040" t="s">
        <v>882</v>
      </c>
      <c r="F269" s="90"/>
      <c r="G269" s="1040" t="s">
        <v>1180</v>
      </c>
    </row>
    <row r="270" spans="1:7">
      <c r="A270" s="1030" t="s">
        <v>138</v>
      </c>
      <c r="B270" s="90" t="s">
        <v>712</v>
      </c>
      <c r="C270" s="91" t="s">
        <v>1238</v>
      </c>
      <c r="D270" s="363">
        <v>121</v>
      </c>
      <c r="E270" s="1040" t="s">
        <v>1181</v>
      </c>
      <c r="F270" s="90"/>
      <c r="G270" s="1040"/>
    </row>
    <row r="271" spans="1:7">
      <c r="A271" s="1030" t="s">
        <v>222</v>
      </c>
      <c r="B271" s="90" t="s">
        <v>1210</v>
      </c>
      <c r="C271" s="91" t="s">
        <v>1245</v>
      </c>
      <c r="D271" s="363">
        <v>101</v>
      </c>
      <c r="E271" s="1040" t="s">
        <v>882</v>
      </c>
      <c r="F271" s="90"/>
      <c r="G271" s="1040"/>
    </row>
    <row r="272" spans="1:7">
      <c r="A272" s="1030" t="s">
        <v>224</v>
      </c>
      <c r="B272" s="90" t="s">
        <v>713</v>
      </c>
      <c r="C272" s="91" t="s">
        <v>1235</v>
      </c>
      <c r="D272" s="363">
        <v>112</v>
      </c>
      <c r="E272" s="1040" t="s">
        <v>2691</v>
      </c>
      <c r="F272" s="90"/>
      <c r="G272" s="1040"/>
    </row>
    <row r="273" spans="1:23">
      <c r="A273" s="1030" t="s">
        <v>440</v>
      </c>
      <c r="B273" s="90" t="s">
        <v>714</v>
      </c>
      <c r="C273" s="91" t="s">
        <v>1233</v>
      </c>
      <c r="D273" s="363">
        <v>121</v>
      </c>
      <c r="E273" s="1040" t="s">
        <v>882</v>
      </c>
      <c r="F273" s="90"/>
      <c r="G273" s="1040"/>
    </row>
    <row r="274" spans="1:23">
      <c r="A274" s="1031" t="s">
        <v>2204</v>
      </c>
      <c r="B274" s="90" t="s">
        <v>2243</v>
      </c>
      <c r="C274" s="91" t="s">
        <v>1263</v>
      </c>
      <c r="D274" s="1041" t="s">
        <v>1294</v>
      </c>
      <c r="E274" s="1040" t="s">
        <v>1179</v>
      </c>
      <c r="F274" s="90"/>
      <c r="G274" s="1040"/>
    </row>
    <row r="275" spans="1:23">
      <c r="A275" s="1030" t="s">
        <v>442</v>
      </c>
      <c r="B275" s="90" t="s">
        <v>715</v>
      </c>
      <c r="C275" s="91" t="s">
        <v>715</v>
      </c>
      <c r="D275" s="363">
        <v>112</v>
      </c>
      <c r="E275" s="1040" t="s">
        <v>1179</v>
      </c>
      <c r="F275" s="90">
        <v>2</v>
      </c>
      <c r="G275" s="1040"/>
    </row>
    <row r="276" spans="1:23">
      <c r="A276" s="1030" t="s">
        <v>444</v>
      </c>
      <c r="B276" s="90" t="s">
        <v>793</v>
      </c>
      <c r="C276" s="91" t="s">
        <v>1248</v>
      </c>
      <c r="D276" s="363">
        <v>105</v>
      </c>
      <c r="E276" s="1040" t="s">
        <v>1181</v>
      </c>
      <c r="F276" s="90"/>
      <c r="G276" s="1040"/>
    </row>
    <row r="277" spans="1:23">
      <c r="A277" s="1030" t="s">
        <v>446</v>
      </c>
      <c r="B277" s="90" t="s">
        <v>794</v>
      </c>
      <c r="C277" s="91" t="s">
        <v>795</v>
      </c>
      <c r="D277" s="363">
        <v>123</v>
      </c>
      <c r="E277" s="1040" t="s">
        <v>1179</v>
      </c>
      <c r="F277" s="90"/>
      <c r="G277" s="1040"/>
    </row>
    <row r="278" spans="1:23">
      <c r="A278" s="1030" t="s">
        <v>448</v>
      </c>
      <c r="B278" s="90" t="s">
        <v>795</v>
      </c>
      <c r="C278" s="91" t="s">
        <v>795</v>
      </c>
      <c r="D278" s="363">
        <v>123</v>
      </c>
      <c r="E278" s="1040" t="s">
        <v>1181</v>
      </c>
      <c r="F278" s="90"/>
      <c r="G278" s="1040"/>
    </row>
    <row r="279" spans="1:23">
      <c r="A279" s="1030" t="s">
        <v>450</v>
      </c>
      <c r="B279" s="90" t="s">
        <v>796</v>
      </c>
      <c r="C279" s="91" t="s">
        <v>813</v>
      </c>
      <c r="D279" s="363">
        <v>105</v>
      </c>
      <c r="E279" s="1040" t="s">
        <v>1181</v>
      </c>
      <c r="F279" s="90"/>
      <c r="G279" s="1040"/>
    </row>
    <row r="280" spans="1:23">
      <c r="A280" s="1030" t="s">
        <v>1161</v>
      </c>
      <c r="B280" s="90" t="s">
        <v>797</v>
      </c>
      <c r="C280" s="91" t="s">
        <v>1248</v>
      </c>
      <c r="D280" s="363">
        <v>171</v>
      </c>
      <c r="E280" s="1040" t="s">
        <v>882</v>
      </c>
      <c r="F280" s="90"/>
      <c r="G280" s="1040"/>
    </row>
    <row r="281" spans="1:23">
      <c r="A281" s="1030" t="s">
        <v>1163</v>
      </c>
      <c r="B281" s="90" t="s">
        <v>798</v>
      </c>
      <c r="C281" s="91" t="s">
        <v>1235</v>
      </c>
      <c r="D281" s="363">
        <v>112</v>
      </c>
      <c r="E281" s="1040" t="s">
        <v>1181</v>
      </c>
      <c r="F281" s="90"/>
      <c r="G281" s="1040"/>
    </row>
    <row r="282" spans="1:23">
      <c r="A282" s="1030" t="s">
        <v>1165</v>
      </c>
      <c r="B282" s="90" t="s">
        <v>799</v>
      </c>
      <c r="C282" s="91" t="s">
        <v>1237</v>
      </c>
      <c r="D282" s="363">
        <v>101</v>
      </c>
      <c r="E282" s="1040" t="s">
        <v>1179</v>
      </c>
      <c r="F282" s="90">
        <v>1</v>
      </c>
      <c r="G282" s="1040"/>
    </row>
    <row r="283" spans="1:23">
      <c r="A283" s="1030" t="s">
        <v>459</v>
      </c>
      <c r="B283" s="90" t="s">
        <v>800</v>
      </c>
      <c r="C283" s="91" t="s">
        <v>1239</v>
      </c>
      <c r="D283" s="363">
        <v>171</v>
      </c>
      <c r="E283" s="1040" t="s">
        <v>1179</v>
      </c>
      <c r="F283" s="90">
        <v>2</v>
      </c>
      <c r="G283" s="1040"/>
    </row>
    <row r="284" spans="1:23">
      <c r="A284" s="1030" t="s">
        <v>461</v>
      </c>
      <c r="B284" s="90" t="s">
        <v>801</v>
      </c>
      <c r="C284" s="91" t="s">
        <v>1259</v>
      </c>
      <c r="D284" s="363">
        <v>101</v>
      </c>
      <c r="E284" s="1040" t="s">
        <v>882</v>
      </c>
      <c r="F284" s="90">
        <v>1</v>
      </c>
      <c r="G284" s="1040"/>
    </row>
    <row r="285" spans="1:23">
      <c r="A285" s="1030" t="s">
        <v>424</v>
      </c>
      <c r="B285" s="90" t="s">
        <v>802</v>
      </c>
      <c r="C285" s="91" t="s">
        <v>1243</v>
      </c>
      <c r="D285" s="363">
        <v>171</v>
      </c>
      <c r="E285" s="1040" t="s">
        <v>1181</v>
      </c>
      <c r="F285" s="90"/>
      <c r="G285" s="1040"/>
    </row>
    <row r="286" spans="1:23">
      <c r="A286" s="1030" t="s">
        <v>251</v>
      </c>
      <c r="B286" s="90" t="s">
        <v>819</v>
      </c>
      <c r="C286" s="91" t="s">
        <v>813</v>
      </c>
      <c r="D286" s="363">
        <v>105</v>
      </c>
      <c r="E286" s="1040" t="s">
        <v>1181</v>
      </c>
      <c r="F286" s="90"/>
      <c r="G286" s="1040"/>
    </row>
    <row r="287" spans="1:23">
      <c r="A287" s="1030" t="s">
        <v>250</v>
      </c>
      <c r="B287" s="90" t="s">
        <v>820</v>
      </c>
      <c r="C287" s="91" t="s">
        <v>690</v>
      </c>
      <c r="D287" s="363">
        <v>101</v>
      </c>
      <c r="E287" s="1040" t="s">
        <v>1181</v>
      </c>
      <c r="F287" s="90">
        <v>6</v>
      </c>
      <c r="G287" s="1040"/>
    </row>
    <row r="288" spans="1:23">
      <c r="A288" s="1030" t="s">
        <v>252</v>
      </c>
      <c r="B288" s="90" t="s">
        <v>803</v>
      </c>
      <c r="C288" s="91" t="s">
        <v>1258</v>
      </c>
      <c r="D288" s="363">
        <v>113</v>
      </c>
      <c r="E288" s="1040" t="s">
        <v>1179</v>
      </c>
      <c r="F288" s="90">
        <v>3</v>
      </c>
      <c r="G288" s="1040"/>
      <c r="M288"/>
      <c r="N288"/>
      <c r="U288" s="4"/>
      <c r="V288" s="4"/>
      <c r="W288" s="4"/>
    </row>
    <row r="289" spans="1:23">
      <c r="A289" s="1030" t="s">
        <v>254</v>
      </c>
      <c r="B289" s="90" t="s">
        <v>804</v>
      </c>
      <c r="C289" s="91" t="s">
        <v>1260</v>
      </c>
      <c r="D289" s="363">
        <v>121</v>
      </c>
      <c r="E289" s="1040" t="s">
        <v>1181</v>
      </c>
      <c r="F289" s="90"/>
      <c r="G289" s="1040"/>
      <c r="M289"/>
      <c r="N289"/>
      <c r="U289" s="4"/>
      <c r="V289" s="4"/>
      <c r="W289" s="4"/>
    </row>
    <row r="290" spans="1:23">
      <c r="A290" s="1030" t="s">
        <v>256</v>
      </c>
      <c r="B290" s="90" t="s">
        <v>805</v>
      </c>
      <c r="C290" s="91" t="s">
        <v>627</v>
      </c>
      <c r="D290" s="363">
        <v>112</v>
      </c>
      <c r="E290" s="1040" t="s">
        <v>882</v>
      </c>
      <c r="F290" s="90">
        <v>2</v>
      </c>
      <c r="G290" s="1040"/>
      <c r="M290"/>
      <c r="N290"/>
      <c r="U290" s="4"/>
      <c r="V290" s="4"/>
      <c r="W290" s="4"/>
    </row>
    <row r="291" spans="1:23">
      <c r="A291" s="1031" t="s">
        <v>258</v>
      </c>
      <c r="B291" s="90" t="s">
        <v>806</v>
      </c>
      <c r="C291" s="91" t="s">
        <v>1261</v>
      </c>
      <c r="D291" s="363">
        <v>101</v>
      </c>
      <c r="E291" s="1040" t="s">
        <v>1179</v>
      </c>
      <c r="F291" s="90">
        <v>1</v>
      </c>
      <c r="G291" s="1040"/>
      <c r="M291"/>
      <c r="N291"/>
      <c r="U291" s="4"/>
      <c r="V291" s="4"/>
      <c r="W291" s="4"/>
    </row>
    <row r="292" spans="1:23">
      <c r="A292" s="1030" t="s">
        <v>260</v>
      </c>
      <c r="B292" s="90" t="s">
        <v>807</v>
      </c>
      <c r="C292" s="93" t="s">
        <v>1262</v>
      </c>
      <c r="D292" s="364">
        <v>113</v>
      </c>
      <c r="E292" s="1040" t="s">
        <v>1179</v>
      </c>
      <c r="F292" s="90"/>
      <c r="G292" s="1040"/>
      <c r="M292"/>
      <c r="N292"/>
      <c r="U292" s="4"/>
      <c r="V292" s="4"/>
      <c r="W292" s="4"/>
    </row>
    <row r="293" spans="1:23">
      <c r="A293" s="1030" t="s">
        <v>262</v>
      </c>
      <c r="B293" s="90" t="s">
        <v>808</v>
      </c>
      <c r="C293" s="91" t="s">
        <v>1248</v>
      </c>
      <c r="D293" s="363">
        <v>171</v>
      </c>
      <c r="E293" s="1040" t="s">
        <v>1179</v>
      </c>
      <c r="F293" s="90"/>
      <c r="G293" s="1040"/>
      <c r="M293"/>
      <c r="N293"/>
      <c r="U293" s="4"/>
      <c r="V293" s="4"/>
      <c r="W293" s="4"/>
    </row>
    <row r="294" spans="1:23">
      <c r="A294" s="1030" t="s">
        <v>264</v>
      </c>
      <c r="B294" s="90" t="s">
        <v>809</v>
      </c>
      <c r="C294" s="91" t="s">
        <v>1258</v>
      </c>
      <c r="D294" s="363">
        <v>113</v>
      </c>
      <c r="E294" s="1040" t="s">
        <v>882</v>
      </c>
      <c r="F294" s="90">
        <v>3</v>
      </c>
      <c r="G294" s="1040"/>
      <c r="M294"/>
      <c r="N294"/>
      <c r="U294" s="4"/>
      <c r="V294" s="4"/>
      <c r="W294" s="4"/>
    </row>
    <row r="295" spans="1:23">
      <c r="A295" s="1030" t="s">
        <v>118</v>
      </c>
      <c r="B295" s="90" t="s">
        <v>810</v>
      </c>
      <c r="C295" s="91" t="s">
        <v>1228</v>
      </c>
      <c r="D295" s="363">
        <v>113</v>
      </c>
      <c r="E295" s="1040" t="s">
        <v>1179</v>
      </c>
      <c r="F295" s="90"/>
      <c r="G295" s="1040"/>
      <c r="M295"/>
      <c r="N295"/>
      <c r="U295" s="4"/>
      <c r="V295" s="4"/>
      <c r="W295" s="4"/>
    </row>
    <row r="296" spans="1:23">
      <c r="A296" s="1030" t="s">
        <v>120</v>
      </c>
      <c r="B296" s="90" t="s">
        <v>811</v>
      </c>
      <c r="C296" s="93" t="s">
        <v>627</v>
      </c>
      <c r="D296" s="364">
        <v>112</v>
      </c>
      <c r="E296" s="1040" t="s">
        <v>1179</v>
      </c>
      <c r="F296" s="90">
        <v>2</v>
      </c>
      <c r="G296" s="1040"/>
      <c r="M296"/>
      <c r="N296"/>
      <c r="U296" s="4"/>
      <c r="V296" s="4"/>
      <c r="W296" s="4"/>
    </row>
    <row r="297" spans="1:23">
      <c r="A297" s="1030" t="s">
        <v>122</v>
      </c>
      <c r="B297" s="90" t="s">
        <v>812</v>
      </c>
      <c r="C297" s="91" t="s">
        <v>1244</v>
      </c>
      <c r="D297" s="363">
        <v>112</v>
      </c>
      <c r="E297" s="1040" t="s">
        <v>1181</v>
      </c>
      <c r="F297" s="90"/>
      <c r="G297" s="1040"/>
      <c r="M297"/>
      <c r="N297"/>
      <c r="U297" s="4"/>
      <c r="V297" s="4"/>
      <c r="W297" s="4"/>
    </row>
    <row r="298" spans="1:23">
      <c r="A298" s="1030" t="s">
        <v>124</v>
      </c>
      <c r="B298" s="90" t="s">
        <v>813</v>
      </c>
      <c r="C298" s="91" t="s">
        <v>729</v>
      </c>
      <c r="D298" s="363">
        <v>105</v>
      </c>
      <c r="E298" s="1040" t="s">
        <v>2691</v>
      </c>
      <c r="F298" s="90"/>
      <c r="G298" s="1040"/>
      <c r="L298"/>
      <c r="M298"/>
      <c r="N298"/>
      <c r="R298" s="4"/>
      <c r="S298" s="4"/>
      <c r="T298" s="4"/>
      <c r="U298" s="4"/>
      <c r="V298" s="4"/>
      <c r="W298" s="4"/>
    </row>
    <row r="299" spans="1:23">
      <c r="A299" s="1030" t="s">
        <v>126</v>
      </c>
      <c r="B299" s="90" t="s">
        <v>814</v>
      </c>
      <c r="C299" s="91" t="s">
        <v>1263</v>
      </c>
      <c r="D299" s="363">
        <v>113</v>
      </c>
      <c r="E299" s="1040" t="s">
        <v>1181</v>
      </c>
      <c r="F299" s="90"/>
      <c r="G299" s="1040"/>
      <c r="K299"/>
      <c r="L299"/>
      <c r="M299"/>
      <c r="N299"/>
      <c r="R299" s="4"/>
      <c r="S299" s="4"/>
      <c r="T299" s="4"/>
      <c r="U299" s="4"/>
      <c r="V299" s="4"/>
      <c r="W299" s="4"/>
    </row>
    <row r="300" spans="1:23">
      <c r="A300" s="1034" t="s">
        <v>347</v>
      </c>
      <c r="B300" s="127" t="s">
        <v>815</v>
      </c>
      <c r="C300" s="128" t="s">
        <v>813</v>
      </c>
      <c r="D300" s="367">
        <v>105</v>
      </c>
      <c r="E300" s="1042" t="s">
        <v>882</v>
      </c>
      <c r="F300" s="126"/>
      <c r="G300" s="1042"/>
      <c r="K300"/>
      <c r="L300"/>
      <c r="M300"/>
      <c r="N300"/>
      <c r="R300" s="4"/>
      <c r="S300" s="4"/>
      <c r="T300" s="4"/>
      <c r="U300" s="4"/>
      <c r="V300" s="4"/>
      <c r="W300" s="4"/>
    </row>
    <row r="301" spans="1:23">
      <c r="A301" s="97" t="s">
        <v>825</v>
      </c>
      <c r="B301" s="125" t="s">
        <v>880</v>
      </c>
      <c r="C301" s="96" t="s">
        <v>1216</v>
      </c>
      <c r="D301" s="83"/>
      <c r="E301" s="368"/>
      <c r="F301" s="83"/>
      <c r="G301" s="1043"/>
      <c r="K301"/>
    </row>
  </sheetData>
  <sortState ref="A2:G300">
    <sortCondition ref="B2:B300"/>
  </sortState>
  <phoneticPr fontId="0" type="noConversion"/>
  <conditionalFormatting sqref="F1:F1048576">
    <cfRule type="cellIs" dxfId="262" priority="1" stopIfTrue="1" operator="greaterThanOrEqual">
      <formula>1</formula>
    </cfRule>
  </conditionalFormatting>
  <hyperlinks>
    <hyperlink ref="C1" location="Profile!A1" display="Return to Main District Profile Page"/>
  </hyperlinks>
  <printOptions horizontalCentered="1"/>
  <pageMargins left="0.75" right="0.75" top="1" bottom="0.75" header="0.5" footer="0.5"/>
  <pageSetup orientation="portrait" r:id="rId1"/>
  <headerFooter alignWithMargins="0">
    <oddFooter>&amp;R&amp;"Arial,Bold"&amp;8&amp;P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305"/>
  <sheetViews>
    <sheetView workbookViewId="0">
      <pane ySplit="1" topLeftCell="A2" activePane="bottomLeft" state="frozen"/>
      <selection pane="bottomLeft" activeCell="A5" sqref="A5:XFD5"/>
    </sheetView>
  </sheetViews>
  <sheetFormatPr defaultColWidth="11.140625" defaultRowHeight="12.75"/>
  <sheetData>
    <row r="1" spans="1:120" ht="76.5">
      <c r="A1" s="1192" t="s">
        <v>1213</v>
      </c>
      <c r="B1" s="1193" t="s">
        <v>2064</v>
      </c>
      <c r="C1" s="1224" t="s">
        <v>2806</v>
      </c>
      <c r="D1" s="1225" t="s">
        <v>2807</v>
      </c>
      <c r="E1" s="1225" t="s">
        <v>2808</v>
      </c>
      <c r="F1" s="1225" t="s">
        <v>2809</v>
      </c>
      <c r="G1" s="1225" t="s">
        <v>2810</v>
      </c>
      <c r="H1" s="1225" t="s">
        <v>2811</v>
      </c>
      <c r="I1" s="1226" t="s">
        <v>2812</v>
      </c>
      <c r="J1" s="1227" t="s">
        <v>2813</v>
      </c>
      <c r="K1" s="1228" t="s">
        <v>2814</v>
      </c>
      <c r="L1" s="1228" t="s">
        <v>2815</v>
      </c>
      <c r="M1" s="1228" t="s">
        <v>2816</v>
      </c>
      <c r="N1" s="1228" t="s">
        <v>2817</v>
      </c>
      <c r="O1" s="1228" t="s">
        <v>2818</v>
      </c>
      <c r="P1" s="1229" t="s">
        <v>2819</v>
      </c>
      <c r="Q1" s="1322" t="s">
        <v>2820</v>
      </c>
      <c r="R1" s="1323" t="s">
        <v>2821</v>
      </c>
      <c r="S1" s="1323" t="s">
        <v>2822</v>
      </c>
      <c r="T1" s="1323" t="s">
        <v>2823</v>
      </c>
      <c r="U1" s="1323" t="s">
        <v>2824</v>
      </c>
      <c r="V1" s="1323" t="s">
        <v>2825</v>
      </c>
      <c r="W1" s="1324" t="s">
        <v>2826</v>
      </c>
      <c r="X1" s="1230" t="s">
        <v>2827</v>
      </c>
      <c r="Y1" s="1231" t="s">
        <v>2828</v>
      </c>
      <c r="Z1" s="1231" t="s">
        <v>2829</v>
      </c>
      <c r="AA1" s="1231" t="s">
        <v>2830</v>
      </c>
      <c r="AB1" s="1231" t="s">
        <v>2831</v>
      </c>
      <c r="AC1" s="1231" t="s">
        <v>2832</v>
      </c>
      <c r="AD1" s="1232" t="s">
        <v>2833</v>
      </c>
      <c r="AE1" s="1328" t="s">
        <v>2834</v>
      </c>
      <c r="AF1" s="1329" t="s">
        <v>2835</v>
      </c>
      <c r="AG1" s="1329" t="s">
        <v>2836</v>
      </c>
      <c r="AH1" s="1329" t="s">
        <v>2837</v>
      </c>
      <c r="AI1" s="1329" t="s">
        <v>2838</v>
      </c>
      <c r="AJ1" s="1329" t="s">
        <v>2839</v>
      </c>
      <c r="AK1" s="1330" t="s">
        <v>2840</v>
      </c>
      <c r="AL1" s="1233" t="s">
        <v>2841</v>
      </c>
      <c r="AM1" s="1234" t="s">
        <v>2842</v>
      </c>
      <c r="AN1" s="1234" t="s">
        <v>2843</v>
      </c>
      <c r="AO1" s="1234" t="s">
        <v>2844</v>
      </c>
      <c r="AP1" s="1234" t="s">
        <v>2845</v>
      </c>
      <c r="AQ1" s="1234" t="s">
        <v>2846</v>
      </c>
      <c r="AR1" s="1235" t="s">
        <v>2847</v>
      </c>
      <c r="AS1" s="1325" t="s">
        <v>2858</v>
      </c>
      <c r="AT1" s="1326" t="s">
        <v>2859</v>
      </c>
      <c r="AU1" s="1326" t="s">
        <v>2860</v>
      </c>
      <c r="AV1" s="1326" t="s">
        <v>2861</v>
      </c>
      <c r="AW1" s="1326" t="s">
        <v>2862</v>
      </c>
      <c r="AX1" s="1326" t="s">
        <v>2863</v>
      </c>
      <c r="AY1" s="1327" t="s">
        <v>2864</v>
      </c>
      <c r="AZ1" s="1264" t="s">
        <v>2865</v>
      </c>
      <c r="BA1" s="1262" t="s">
        <v>2866</v>
      </c>
      <c r="BB1" s="1262" t="s">
        <v>2867</v>
      </c>
      <c r="BC1" s="1262" t="s">
        <v>2868</v>
      </c>
      <c r="BD1" s="1262" t="s">
        <v>2869</v>
      </c>
      <c r="BE1" s="1262" t="s">
        <v>2870</v>
      </c>
      <c r="BF1" s="1263" t="s">
        <v>2871</v>
      </c>
      <c r="BG1" s="1331" t="s">
        <v>2872</v>
      </c>
      <c r="BH1" s="1332" t="s">
        <v>2873</v>
      </c>
      <c r="BI1" s="1332" t="s">
        <v>2874</v>
      </c>
      <c r="BJ1" s="1332" t="s">
        <v>2875</v>
      </c>
      <c r="BK1" s="1332" t="s">
        <v>2876</v>
      </c>
      <c r="BL1" s="1332" t="s">
        <v>2877</v>
      </c>
      <c r="BM1" s="1333" t="s">
        <v>2878</v>
      </c>
      <c r="BN1" s="1260" t="s">
        <v>2879</v>
      </c>
      <c r="BO1" s="1261" t="s">
        <v>2880</v>
      </c>
      <c r="BP1" s="1261" t="s">
        <v>2881</v>
      </c>
      <c r="BQ1" s="1261" t="s">
        <v>2882</v>
      </c>
      <c r="BR1" s="1261" t="s">
        <v>2883</v>
      </c>
      <c r="BS1" s="1261" t="s">
        <v>2884</v>
      </c>
      <c r="BT1" s="1191" t="s">
        <v>2885</v>
      </c>
      <c r="BU1" s="1334" t="s">
        <v>2886</v>
      </c>
      <c r="BV1" s="1335" t="s">
        <v>2887</v>
      </c>
      <c r="BW1" s="1335" t="s">
        <v>2888</v>
      </c>
      <c r="BX1" s="1335" t="s">
        <v>2889</v>
      </c>
      <c r="BY1" s="1335" t="s">
        <v>2890</v>
      </c>
      <c r="BZ1" s="1335" t="s">
        <v>2891</v>
      </c>
      <c r="CA1" s="1336" t="s">
        <v>2892</v>
      </c>
      <c r="CB1" s="1237" t="s">
        <v>2893</v>
      </c>
      <c r="CC1" s="1265" t="s">
        <v>2894</v>
      </c>
      <c r="CD1" s="1265" t="s">
        <v>2895</v>
      </c>
      <c r="CE1" s="1265" t="s">
        <v>2896</v>
      </c>
      <c r="CF1" s="1265" t="s">
        <v>2897</v>
      </c>
      <c r="CG1" s="1265" t="s">
        <v>2898</v>
      </c>
      <c r="CH1" s="1266" t="s">
        <v>2899</v>
      </c>
      <c r="CI1" s="1267" t="s">
        <v>2900</v>
      </c>
      <c r="CJ1" s="1268" t="s">
        <v>2901</v>
      </c>
      <c r="CK1" s="1268" t="s">
        <v>2902</v>
      </c>
      <c r="CL1" s="1268" t="s">
        <v>2903</v>
      </c>
      <c r="CM1" s="1268" t="s">
        <v>2904</v>
      </c>
      <c r="CN1" s="1268" t="s">
        <v>2905</v>
      </c>
      <c r="CO1" s="1269" t="s">
        <v>2906</v>
      </c>
      <c r="CP1" s="1258" t="s">
        <v>2907</v>
      </c>
      <c r="CQ1" s="1259" t="s">
        <v>2908</v>
      </c>
      <c r="CR1" s="1259" t="s">
        <v>2909</v>
      </c>
      <c r="CS1" s="1259" t="s">
        <v>2910</v>
      </c>
      <c r="CT1" s="1259" t="s">
        <v>2911</v>
      </c>
      <c r="CU1" s="1259" t="s">
        <v>2912</v>
      </c>
      <c r="CV1" s="1270" t="s">
        <v>2913</v>
      </c>
      <c r="CW1" s="1272">
        <v>2012</v>
      </c>
      <c r="CX1" s="1272">
        <v>2013</v>
      </c>
      <c r="CY1" s="1272">
        <v>2014</v>
      </c>
      <c r="CZ1" s="1299" t="s">
        <v>2646</v>
      </c>
      <c r="DA1" s="1300" t="s">
        <v>2914</v>
      </c>
      <c r="DB1" s="1272">
        <v>2012</v>
      </c>
      <c r="DC1" s="1272">
        <v>2013</v>
      </c>
      <c r="DD1" s="1272">
        <v>2014</v>
      </c>
      <c r="DE1" s="1298" t="s">
        <v>2648</v>
      </c>
      <c r="DF1" s="1298" t="s">
        <v>2915</v>
      </c>
      <c r="DG1" s="1301" t="s">
        <v>2916</v>
      </c>
      <c r="DH1" s="1301" t="s">
        <v>2917</v>
      </c>
      <c r="DI1" s="1302" t="s">
        <v>2918</v>
      </c>
      <c r="DJ1" s="1303" t="s">
        <v>2919</v>
      </c>
      <c r="DK1" s="1304" t="s">
        <v>2994</v>
      </c>
      <c r="DL1" s="1351" t="s">
        <v>2995</v>
      </c>
      <c r="DM1" s="480" t="s">
        <v>3081</v>
      </c>
      <c r="DN1" s="480" t="s">
        <v>3082</v>
      </c>
      <c r="DO1" s="480" t="s">
        <v>3083</v>
      </c>
      <c r="DP1" s="480" t="s">
        <v>3084</v>
      </c>
    </row>
    <row r="2" spans="1:120">
      <c r="A2" s="1194" t="s">
        <v>1165</v>
      </c>
      <c r="B2" s="1195" t="s">
        <v>799</v>
      </c>
      <c r="C2" s="1196" t="s">
        <v>1325</v>
      </c>
      <c r="D2" s="1306" t="s">
        <v>1325</v>
      </c>
      <c r="E2" s="1306" t="s">
        <v>1325</v>
      </c>
      <c r="F2" s="1306" t="s">
        <v>1325</v>
      </c>
      <c r="G2" s="1306" t="s">
        <v>1325</v>
      </c>
      <c r="H2" s="1197">
        <v>11</v>
      </c>
      <c r="I2" s="1306" t="s">
        <v>1325</v>
      </c>
      <c r="J2" s="1199"/>
      <c r="K2" s="1200"/>
      <c r="L2" s="1200"/>
      <c r="M2" s="1200"/>
      <c r="N2" s="1200"/>
      <c r="O2" s="1200">
        <v>2.3876687258001428</v>
      </c>
      <c r="P2" s="1201"/>
      <c r="Q2" s="1309" t="s">
        <v>1325</v>
      </c>
      <c r="R2" s="1307" t="s">
        <v>1325</v>
      </c>
      <c r="S2" s="1307" t="s">
        <v>1325</v>
      </c>
      <c r="T2" s="1307" t="s">
        <v>1325</v>
      </c>
      <c r="U2" s="1307" t="s">
        <v>1325</v>
      </c>
      <c r="V2" s="1307" t="s">
        <v>1325</v>
      </c>
      <c r="W2" s="1310" t="s">
        <v>1325</v>
      </c>
      <c r="X2" s="1199"/>
      <c r="Y2" s="1200"/>
      <c r="Z2" s="1200"/>
      <c r="AA2" s="1200"/>
      <c r="AB2" s="1200"/>
      <c r="AC2" s="1202">
        <v>0</v>
      </c>
      <c r="AD2" s="1203"/>
      <c r="AE2" s="1309" t="s">
        <v>1325</v>
      </c>
      <c r="AF2" s="1307" t="s">
        <v>1325</v>
      </c>
      <c r="AG2" s="1307" t="s">
        <v>1325</v>
      </c>
      <c r="AH2" s="1307" t="s">
        <v>1325</v>
      </c>
      <c r="AI2" s="1307" t="s">
        <v>1325</v>
      </c>
      <c r="AJ2" s="1307" t="s">
        <v>1325</v>
      </c>
      <c r="AK2" s="1310" t="s">
        <v>1325</v>
      </c>
      <c r="AL2" s="1204"/>
      <c r="AM2" s="1202"/>
      <c r="AN2" s="1202"/>
      <c r="AO2" s="1202"/>
      <c r="AP2" s="1202"/>
      <c r="AQ2" s="1202">
        <v>6.6270932194833483</v>
      </c>
      <c r="AR2" s="1203"/>
      <c r="AS2" s="1309" t="s">
        <v>1325</v>
      </c>
      <c r="AT2" s="1307" t="s">
        <v>1325</v>
      </c>
      <c r="AU2" s="1307" t="s">
        <v>1325</v>
      </c>
      <c r="AV2" s="1307" t="s">
        <v>1325</v>
      </c>
      <c r="AW2" s="1307" t="s">
        <v>1325</v>
      </c>
      <c r="AX2" s="1307" t="s">
        <v>1325</v>
      </c>
      <c r="AY2" s="1310" t="s">
        <v>1325</v>
      </c>
      <c r="AZ2" s="1244"/>
      <c r="BA2" s="1242"/>
      <c r="BB2" s="1242"/>
      <c r="BC2" s="1242"/>
      <c r="BD2" s="1242"/>
      <c r="BE2" s="1242">
        <v>0</v>
      </c>
      <c r="BF2" s="1243"/>
      <c r="BG2" s="1309" t="s">
        <v>1325</v>
      </c>
      <c r="BH2" s="1307" t="s">
        <v>1325</v>
      </c>
      <c r="BI2" s="1307" t="s">
        <v>1325</v>
      </c>
      <c r="BJ2" s="1307" t="s">
        <v>1325</v>
      </c>
      <c r="BK2" s="1307" t="s">
        <v>1325</v>
      </c>
      <c r="BL2" s="1307" t="s">
        <v>1325</v>
      </c>
      <c r="BM2" s="1310" t="s">
        <v>1325</v>
      </c>
      <c r="BN2" s="1245"/>
      <c r="BO2" s="1239"/>
      <c r="BP2" s="1239"/>
      <c r="BQ2" s="1239"/>
      <c r="BR2" s="1239"/>
      <c r="BS2" s="1239">
        <v>2.7190136198341235</v>
      </c>
      <c r="BT2" s="1308"/>
      <c r="BU2" s="1309" t="s">
        <v>1325</v>
      </c>
      <c r="BV2" s="1307" t="s">
        <v>1325</v>
      </c>
      <c r="BW2" s="1307" t="s">
        <v>1325</v>
      </c>
      <c r="BX2" s="1307" t="s">
        <v>1325</v>
      </c>
      <c r="BY2" s="1307" t="s">
        <v>1325</v>
      </c>
      <c r="BZ2" s="1307" t="s">
        <v>1325</v>
      </c>
      <c r="CA2" s="1310" t="s">
        <v>1325</v>
      </c>
      <c r="CB2" s="1190"/>
      <c r="CC2" s="1239"/>
      <c r="CD2" s="1239"/>
      <c r="CE2" s="1239"/>
      <c r="CF2" s="1239"/>
      <c r="CG2" s="1239">
        <v>2.4267864858041364</v>
      </c>
      <c r="CH2" s="1246"/>
      <c r="CI2" s="1309" t="s">
        <v>1325</v>
      </c>
      <c r="CJ2" s="1307" t="s">
        <v>1325</v>
      </c>
      <c r="CK2" s="1307" t="s">
        <v>1325</v>
      </c>
      <c r="CL2" s="1307" t="s">
        <v>1325</v>
      </c>
      <c r="CM2" s="1307" t="s">
        <v>1325</v>
      </c>
      <c r="CN2" s="1307" t="s">
        <v>1325</v>
      </c>
      <c r="CO2" s="1310" t="s">
        <v>1325</v>
      </c>
      <c r="CP2" s="1244"/>
      <c r="CQ2" s="1242"/>
      <c r="CR2" s="1242"/>
      <c r="CS2" s="1242"/>
      <c r="CT2" s="1242"/>
      <c r="CU2" s="1242">
        <v>0</v>
      </c>
      <c r="CV2" s="1243"/>
      <c r="CW2" s="1274"/>
      <c r="CX2" s="1274"/>
      <c r="CY2" s="1274"/>
      <c r="CZ2" s="1275" t="s">
        <v>878</v>
      </c>
      <c r="DA2" s="1276" t="s">
        <v>1471</v>
      </c>
      <c r="DB2" s="1274"/>
      <c r="DC2" s="1274"/>
      <c r="DD2" s="1274"/>
      <c r="DE2" s="1276" t="s">
        <v>878</v>
      </c>
      <c r="DF2" s="1276" t="s">
        <v>1471</v>
      </c>
      <c r="DG2" s="1276" t="s">
        <v>878</v>
      </c>
      <c r="DH2" s="1276" t="s">
        <v>1471</v>
      </c>
      <c r="DI2" s="1276" t="s">
        <v>878</v>
      </c>
      <c r="DJ2" s="1277" t="s">
        <v>1471</v>
      </c>
      <c r="DK2" s="1311" t="s">
        <v>878</v>
      </c>
      <c r="DL2" s="1277" t="s">
        <v>878</v>
      </c>
      <c r="DM2" s="7" t="s">
        <v>878</v>
      </c>
      <c r="DN2" s="7" t="s">
        <v>792</v>
      </c>
      <c r="DO2" s="7" t="s">
        <v>878</v>
      </c>
      <c r="DP2" s="7" t="s">
        <v>792</v>
      </c>
    </row>
    <row r="3" spans="1:120">
      <c r="A3" s="1194" t="s">
        <v>144</v>
      </c>
      <c r="B3" s="1195" t="s">
        <v>636</v>
      </c>
      <c r="C3" s="1306" t="s">
        <v>1325</v>
      </c>
      <c r="D3" s="1306" t="s">
        <v>1325</v>
      </c>
      <c r="E3" s="1306" t="s">
        <v>1325</v>
      </c>
      <c r="F3" s="1306" t="s">
        <v>1325</v>
      </c>
      <c r="G3" s="1306" t="s">
        <v>1325</v>
      </c>
      <c r="H3" s="1306" t="s">
        <v>1325</v>
      </c>
      <c r="I3" s="1306" t="s">
        <v>1325</v>
      </c>
      <c r="J3" s="1199"/>
      <c r="K3" s="1200"/>
      <c r="L3" s="1200"/>
      <c r="M3" s="1200"/>
      <c r="N3" s="1200"/>
      <c r="O3" s="1200">
        <v>1.3691526959133684</v>
      </c>
      <c r="P3" s="1201"/>
      <c r="Q3" s="1309" t="s">
        <v>1325</v>
      </c>
      <c r="R3" s="1307" t="s">
        <v>1325</v>
      </c>
      <c r="S3" s="1307" t="s">
        <v>1325</v>
      </c>
      <c r="T3" s="1307" t="s">
        <v>1325</v>
      </c>
      <c r="U3" s="1307" t="s">
        <v>1325</v>
      </c>
      <c r="V3" s="1307" t="s">
        <v>1325</v>
      </c>
      <c r="W3" s="1310" t="s">
        <v>1325</v>
      </c>
      <c r="X3" s="1199"/>
      <c r="Y3" s="1200"/>
      <c r="Z3" s="1200"/>
      <c r="AA3" s="1200"/>
      <c r="AB3" s="1200"/>
      <c r="AC3" s="1202">
        <v>0</v>
      </c>
      <c r="AD3" s="1203"/>
      <c r="AE3" s="1309" t="s">
        <v>1325</v>
      </c>
      <c r="AF3" s="1307" t="s">
        <v>1325</v>
      </c>
      <c r="AG3" s="1307" t="s">
        <v>1325</v>
      </c>
      <c r="AH3" s="1307" t="s">
        <v>1325</v>
      </c>
      <c r="AI3" s="1307" t="s">
        <v>1325</v>
      </c>
      <c r="AJ3" s="1307" t="s">
        <v>1325</v>
      </c>
      <c r="AK3" s="1310" t="s">
        <v>1325</v>
      </c>
      <c r="AL3" s="1204"/>
      <c r="AM3" s="1202"/>
      <c r="AN3" s="1202"/>
      <c r="AO3" s="1202"/>
      <c r="AP3" s="1202"/>
      <c r="AQ3" s="1202">
        <v>0</v>
      </c>
      <c r="AR3" s="1203"/>
      <c r="AS3" s="1309" t="s">
        <v>1325</v>
      </c>
      <c r="AT3" s="1307" t="s">
        <v>1325</v>
      </c>
      <c r="AU3" s="1307" t="s">
        <v>1325</v>
      </c>
      <c r="AV3" s="1307" t="s">
        <v>1325</v>
      </c>
      <c r="AW3" s="1307" t="s">
        <v>1325</v>
      </c>
      <c r="AX3" s="1307" t="s">
        <v>1325</v>
      </c>
      <c r="AY3" s="1310" t="s">
        <v>1325</v>
      </c>
      <c r="AZ3" s="1244"/>
      <c r="BA3" s="1242"/>
      <c r="BB3" s="1242"/>
      <c r="BC3" s="1242"/>
      <c r="BD3" s="1242"/>
      <c r="BE3" s="1242">
        <v>0</v>
      </c>
      <c r="BF3" s="1243"/>
      <c r="BG3" s="1309" t="s">
        <v>1325</v>
      </c>
      <c r="BH3" s="1307" t="s">
        <v>1325</v>
      </c>
      <c r="BI3" s="1307" t="s">
        <v>1325</v>
      </c>
      <c r="BJ3" s="1307" t="s">
        <v>1325</v>
      </c>
      <c r="BK3" s="1307" t="s">
        <v>1325</v>
      </c>
      <c r="BL3" s="1307" t="s">
        <v>1325</v>
      </c>
      <c r="BM3" s="1310" t="s">
        <v>1325</v>
      </c>
      <c r="BN3" s="1245"/>
      <c r="BO3" s="1239"/>
      <c r="BP3" s="1239"/>
      <c r="BQ3" s="1239"/>
      <c r="BR3" s="1239"/>
      <c r="BS3" s="1239">
        <v>0</v>
      </c>
      <c r="BT3" s="1308"/>
      <c r="BU3" s="1309" t="s">
        <v>1325</v>
      </c>
      <c r="BV3" s="1307" t="s">
        <v>1325</v>
      </c>
      <c r="BW3" s="1307" t="s">
        <v>1325</v>
      </c>
      <c r="BX3" s="1307" t="s">
        <v>1325</v>
      </c>
      <c r="BY3" s="1307" t="s">
        <v>1325</v>
      </c>
      <c r="BZ3" s="1307" t="s">
        <v>1325</v>
      </c>
      <c r="CA3" s="1310" t="s">
        <v>1325</v>
      </c>
      <c r="CB3" s="1190"/>
      <c r="CC3" s="1239"/>
      <c r="CD3" s="1239"/>
      <c r="CE3" s="1239"/>
      <c r="CF3" s="1239"/>
      <c r="CG3" s="1239">
        <v>3.0614844897836795</v>
      </c>
      <c r="CH3" s="1246"/>
      <c r="CI3" s="1309" t="s">
        <v>1325</v>
      </c>
      <c r="CJ3" s="1307" t="s">
        <v>1325</v>
      </c>
      <c r="CK3" s="1307" t="s">
        <v>1325</v>
      </c>
      <c r="CL3" s="1307" t="s">
        <v>1325</v>
      </c>
      <c r="CM3" s="1307" t="s">
        <v>1325</v>
      </c>
      <c r="CN3" s="1307" t="s">
        <v>1325</v>
      </c>
      <c r="CO3" s="1310" t="s">
        <v>1325</v>
      </c>
      <c r="CP3" s="1244"/>
      <c r="CQ3" s="1242"/>
      <c r="CR3" s="1242"/>
      <c r="CS3" s="1242"/>
      <c r="CT3" s="1242"/>
      <c r="CU3" s="1242">
        <v>0</v>
      </c>
      <c r="CV3" s="1243"/>
      <c r="CW3" s="1274"/>
      <c r="CX3" s="1274"/>
      <c r="CY3" s="1274"/>
      <c r="CZ3" s="1275" t="s">
        <v>878</v>
      </c>
      <c r="DA3" s="1276" t="s">
        <v>1471</v>
      </c>
      <c r="DB3" s="1274"/>
      <c r="DC3" s="1274"/>
      <c r="DD3" s="1274"/>
      <c r="DE3" s="1276" t="s">
        <v>878</v>
      </c>
      <c r="DF3" s="1276" t="s">
        <v>1471</v>
      </c>
      <c r="DG3" s="1276" t="s">
        <v>878</v>
      </c>
      <c r="DH3" s="1276" t="s">
        <v>1471</v>
      </c>
      <c r="DI3" s="1276" t="s">
        <v>878</v>
      </c>
      <c r="DJ3" s="1277" t="s">
        <v>1471</v>
      </c>
      <c r="DK3" s="1311" t="s">
        <v>878</v>
      </c>
      <c r="DL3" s="1277" t="s">
        <v>878</v>
      </c>
      <c r="DM3" s="7" t="s">
        <v>878</v>
      </c>
      <c r="DN3" s="7" t="s">
        <v>792</v>
      </c>
      <c r="DO3" s="7" t="s">
        <v>878</v>
      </c>
      <c r="DP3" s="7" t="s">
        <v>792</v>
      </c>
    </row>
    <row r="4" spans="1:120">
      <c r="A4" s="1194" t="s">
        <v>112</v>
      </c>
      <c r="B4" s="1195" t="s">
        <v>695</v>
      </c>
      <c r="C4" s="1196">
        <v>382</v>
      </c>
      <c r="D4" s="1306" t="s">
        <v>1325</v>
      </c>
      <c r="E4" s="1306" t="s">
        <v>1325</v>
      </c>
      <c r="F4" s="1306" t="s">
        <v>1325</v>
      </c>
      <c r="G4" s="1306" t="s">
        <v>1325</v>
      </c>
      <c r="H4" s="1197">
        <v>39</v>
      </c>
      <c r="I4" s="1306" t="s">
        <v>1325</v>
      </c>
      <c r="J4" s="1199">
        <v>1.3791268973781918</v>
      </c>
      <c r="K4" s="1200"/>
      <c r="L4" s="1200"/>
      <c r="M4" s="1200"/>
      <c r="N4" s="1200"/>
      <c r="O4" s="1200">
        <v>1.0714867601272242</v>
      </c>
      <c r="P4" s="1201">
        <v>0</v>
      </c>
      <c r="Q4" s="1309" t="s">
        <v>1325</v>
      </c>
      <c r="R4" s="1307" t="s">
        <v>1325</v>
      </c>
      <c r="S4" s="1307" t="s">
        <v>1325</v>
      </c>
      <c r="T4" s="1307" t="s">
        <v>1325</v>
      </c>
      <c r="U4" s="1307" t="s">
        <v>1325</v>
      </c>
      <c r="V4" s="1307" t="s">
        <v>1325</v>
      </c>
      <c r="W4" s="1310" t="s">
        <v>1325</v>
      </c>
      <c r="X4" s="1199">
        <v>0.24228723806738844</v>
      </c>
      <c r="Y4" s="1200"/>
      <c r="Z4" s="1200"/>
      <c r="AA4" s="1200"/>
      <c r="AB4" s="1200"/>
      <c r="AC4" s="1202">
        <v>11.154702925033858</v>
      </c>
      <c r="AD4" s="1203">
        <v>0</v>
      </c>
      <c r="AE4" s="1309">
        <v>74</v>
      </c>
      <c r="AF4" s="1307" t="s">
        <v>1325</v>
      </c>
      <c r="AG4" s="1307" t="s">
        <v>1325</v>
      </c>
      <c r="AH4" s="1307" t="s">
        <v>1325</v>
      </c>
      <c r="AI4" s="1307" t="s">
        <v>1325</v>
      </c>
      <c r="AJ4" s="1307" t="s">
        <v>1325</v>
      </c>
      <c r="AK4" s="1310" t="s">
        <v>1325</v>
      </c>
      <c r="AL4" s="1204">
        <v>2.5613222309981065</v>
      </c>
      <c r="AM4" s="1202"/>
      <c r="AN4" s="1202"/>
      <c r="AO4" s="1202"/>
      <c r="AP4" s="1202"/>
      <c r="AQ4" s="1202">
        <v>1.0551746010167153</v>
      </c>
      <c r="AR4" s="1203">
        <v>0</v>
      </c>
      <c r="AS4" s="1309" t="s">
        <v>1325</v>
      </c>
      <c r="AT4" s="1307" t="s">
        <v>1325</v>
      </c>
      <c r="AU4" s="1307" t="s">
        <v>1325</v>
      </c>
      <c r="AV4" s="1307" t="s">
        <v>1325</v>
      </c>
      <c r="AW4" s="1307" t="s">
        <v>1325</v>
      </c>
      <c r="AX4" s="1307" t="s">
        <v>1325</v>
      </c>
      <c r="AY4" s="1310" t="s">
        <v>1325</v>
      </c>
      <c r="AZ4" s="1244">
        <v>0.11884460269695463</v>
      </c>
      <c r="BA4" s="1242"/>
      <c r="BB4" s="1242"/>
      <c r="BC4" s="1242"/>
      <c r="BD4" s="1242"/>
      <c r="BE4" s="1242">
        <v>0</v>
      </c>
      <c r="BF4" s="1243">
        <v>0</v>
      </c>
      <c r="BG4" s="1309">
        <v>33</v>
      </c>
      <c r="BH4" s="1307" t="s">
        <v>1325</v>
      </c>
      <c r="BI4" s="1307" t="s">
        <v>1325</v>
      </c>
      <c r="BJ4" s="1307" t="s">
        <v>1325</v>
      </c>
      <c r="BK4" s="1307" t="s">
        <v>1325</v>
      </c>
      <c r="BL4" s="1307" t="s">
        <v>1325</v>
      </c>
      <c r="BM4" s="1310" t="s">
        <v>1325</v>
      </c>
      <c r="BN4" s="1245">
        <v>0.71388204073426931</v>
      </c>
      <c r="BO4" s="1239"/>
      <c r="BP4" s="1239"/>
      <c r="BQ4" s="1239"/>
      <c r="BR4" s="1239"/>
      <c r="BS4" s="1239">
        <v>3.7858385684963367</v>
      </c>
      <c r="BT4" s="1308">
        <v>0</v>
      </c>
      <c r="BU4" s="1309">
        <v>196</v>
      </c>
      <c r="BV4" s="1307" t="s">
        <v>1325</v>
      </c>
      <c r="BW4" s="1307" t="s">
        <v>1325</v>
      </c>
      <c r="BX4" s="1307" t="s">
        <v>1325</v>
      </c>
      <c r="BY4" s="1307" t="s">
        <v>1325</v>
      </c>
      <c r="BZ4" s="1307">
        <v>13</v>
      </c>
      <c r="CA4" s="1310" t="s">
        <v>1325</v>
      </c>
      <c r="CB4" s="1189">
        <v>1.5463274795793001</v>
      </c>
      <c r="CC4" s="1239"/>
      <c r="CD4" s="1239"/>
      <c r="CE4" s="1239"/>
      <c r="CF4" s="1239"/>
      <c r="CG4" s="1239">
        <v>0.53088076047985433</v>
      </c>
      <c r="CH4" s="1246">
        <v>0</v>
      </c>
      <c r="CI4" s="1240">
        <v>30</v>
      </c>
      <c r="CJ4" s="1307" t="s">
        <v>1325</v>
      </c>
      <c r="CK4" s="1307" t="s">
        <v>1325</v>
      </c>
      <c r="CL4" s="1307" t="s">
        <v>1325</v>
      </c>
      <c r="CM4" s="1307" t="s">
        <v>1325</v>
      </c>
      <c r="CN4" s="1307" t="s">
        <v>1325</v>
      </c>
      <c r="CO4" s="1310" t="s">
        <v>1325</v>
      </c>
      <c r="CP4" s="1244">
        <v>5.1918693871583228</v>
      </c>
      <c r="CQ4" s="1242"/>
      <c r="CR4" s="1242"/>
      <c r="CS4" s="1242"/>
      <c r="CT4" s="1242"/>
      <c r="CU4" s="1242">
        <v>0.52055280316824615</v>
      </c>
      <c r="CV4" s="1243">
        <v>0</v>
      </c>
      <c r="CW4" s="1274"/>
      <c r="CX4" s="1274"/>
      <c r="CY4" s="1274"/>
      <c r="CZ4" s="1275" t="s">
        <v>878</v>
      </c>
      <c r="DA4" s="1276" t="s">
        <v>1471</v>
      </c>
      <c r="DB4" s="1274"/>
      <c r="DC4" s="1274"/>
      <c r="DD4" s="1274"/>
      <c r="DE4" s="1276" t="s">
        <v>878</v>
      </c>
      <c r="DF4" s="1276" t="s">
        <v>1471</v>
      </c>
      <c r="DG4" s="1276" t="s">
        <v>878</v>
      </c>
      <c r="DH4" s="1276" t="s">
        <v>1471</v>
      </c>
      <c r="DI4" s="1276" t="s">
        <v>878</v>
      </c>
      <c r="DJ4" s="1277" t="s">
        <v>1471</v>
      </c>
      <c r="DK4" s="1311" t="s">
        <v>878</v>
      </c>
      <c r="DL4" s="1277" t="s">
        <v>878</v>
      </c>
      <c r="DM4" s="7" t="s">
        <v>878</v>
      </c>
      <c r="DN4" s="7" t="s">
        <v>792</v>
      </c>
      <c r="DO4" s="7" t="s">
        <v>878</v>
      </c>
      <c r="DP4" s="7" t="s">
        <v>792</v>
      </c>
    </row>
    <row r="5" spans="1:120">
      <c r="A5" s="1194" t="s">
        <v>403</v>
      </c>
      <c r="B5" s="1195" t="s">
        <v>636</v>
      </c>
      <c r="C5" s="1306" t="s">
        <v>1325</v>
      </c>
      <c r="D5" s="1306" t="s">
        <v>1325</v>
      </c>
      <c r="E5" s="1306" t="s">
        <v>1325</v>
      </c>
      <c r="F5" s="1306" t="s">
        <v>1325</v>
      </c>
      <c r="G5" s="1306" t="s">
        <v>1325</v>
      </c>
      <c r="H5" s="1306" t="s">
        <v>1325</v>
      </c>
      <c r="I5" s="1306" t="s">
        <v>1325</v>
      </c>
      <c r="J5" s="1199">
        <v>1.3798396231405192</v>
      </c>
      <c r="K5" s="1200"/>
      <c r="L5" s="1200"/>
      <c r="M5" s="1200"/>
      <c r="N5" s="1200"/>
      <c r="O5" s="1200">
        <v>0.67767521533843555</v>
      </c>
      <c r="P5" s="1201"/>
      <c r="Q5" s="1309" t="s">
        <v>1325</v>
      </c>
      <c r="R5" s="1307" t="s">
        <v>1325</v>
      </c>
      <c r="S5" s="1307" t="s">
        <v>1325</v>
      </c>
      <c r="T5" s="1307" t="s">
        <v>1325</v>
      </c>
      <c r="U5" s="1307" t="s">
        <v>1325</v>
      </c>
      <c r="V5" s="1307" t="s">
        <v>1325</v>
      </c>
      <c r="W5" s="1310" t="s">
        <v>1325</v>
      </c>
      <c r="X5" s="1199">
        <v>0</v>
      </c>
      <c r="Y5" s="1200"/>
      <c r="Z5" s="1200"/>
      <c r="AA5" s="1200"/>
      <c r="AB5" s="1200"/>
      <c r="AC5" s="1202">
        <v>0</v>
      </c>
      <c r="AD5" s="1203"/>
      <c r="AE5" s="1309" t="s">
        <v>1325</v>
      </c>
      <c r="AF5" s="1307" t="s">
        <v>1325</v>
      </c>
      <c r="AG5" s="1307" t="s">
        <v>1325</v>
      </c>
      <c r="AH5" s="1307" t="s">
        <v>1325</v>
      </c>
      <c r="AI5" s="1307" t="s">
        <v>1325</v>
      </c>
      <c r="AJ5" s="1307" t="s">
        <v>1325</v>
      </c>
      <c r="AK5" s="1310" t="s">
        <v>1325</v>
      </c>
      <c r="AL5" s="1204">
        <v>1.4707485318311391</v>
      </c>
      <c r="AM5" s="1202"/>
      <c r="AN5" s="1202"/>
      <c r="AO5" s="1202"/>
      <c r="AP5" s="1202"/>
      <c r="AQ5" s="1202">
        <v>1.8375963699272064</v>
      </c>
      <c r="AR5" s="1203"/>
      <c r="AS5" s="1309" t="s">
        <v>1325</v>
      </c>
      <c r="AT5" s="1307" t="s">
        <v>1325</v>
      </c>
      <c r="AU5" s="1307" t="s">
        <v>1325</v>
      </c>
      <c r="AV5" s="1307" t="s">
        <v>1325</v>
      </c>
      <c r="AW5" s="1307" t="s">
        <v>1325</v>
      </c>
      <c r="AX5" s="1307" t="s">
        <v>1325</v>
      </c>
      <c r="AY5" s="1310" t="s">
        <v>1325</v>
      </c>
      <c r="AZ5" s="1244">
        <v>0</v>
      </c>
      <c r="BA5" s="1242"/>
      <c r="BB5" s="1242"/>
      <c r="BC5" s="1242"/>
      <c r="BD5" s="1242"/>
      <c r="BE5" s="1242">
        <v>0</v>
      </c>
      <c r="BF5" s="1243"/>
      <c r="BG5" s="1309" t="s">
        <v>1325</v>
      </c>
      <c r="BH5" s="1307" t="s">
        <v>1325</v>
      </c>
      <c r="BI5" s="1307" t="s">
        <v>1325</v>
      </c>
      <c r="BJ5" s="1307" t="s">
        <v>1325</v>
      </c>
      <c r="BK5" s="1307" t="s">
        <v>1325</v>
      </c>
      <c r="BL5" s="1307" t="s">
        <v>1325</v>
      </c>
      <c r="BM5" s="1310" t="s">
        <v>1325</v>
      </c>
      <c r="BN5" s="1245">
        <v>0</v>
      </c>
      <c r="BO5" s="1239"/>
      <c r="BP5" s="1239"/>
      <c r="BQ5" s="1239"/>
      <c r="BR5" s="1239"/>
      <c r="BS5" s="1239">
        <v>0.48051533798792695</v>
      </c>
      <c r="BT5" s="1308"/>
      <c r="BU5" s="1309" t="s">
        <v>1325</v>
      </c>
      <c r="BV5" s="1307" t="s">
        <v>1325</v>
      </c>
      <c r="BW5" s="1307" t="s">
        <v>1325</v>
      </c>
      <c r="BX5" s="1307" t="s">
        <v>1325</v>
      </c>
      <c r="BY5" s="1307" t="s">
        <v>1325</v>
      </c>
      <c r="BZ5" s="1307" t="s">
        <v>1325</v>
      </c>
      <c r="CA5" s="1310" t="s">
        <v>1325</v>
      </c>
      <c r="CB5" s="1189">
        <v>1.1521973180239646</v>
      </c>
      <c r="CC5" s="1239"/>
      <c r="CD5" s="1239"/>
      <c r="CE5" s="1239"/>
      <c r="CF5" s="1239"/>
      <c r="CG5" s="1239">
        <v>0.49063648881723237</v>
      </c>
      <c r="CH5" s="1246"/>
      <c r="CI5" s="1309" t="s">
        <v>1325</v>
      </c>
      <c r="CJ5" s="1307" t="s">
        <v>1325</v>
      </c>
      <c r="CK5" s="1307" t="s">
        <v>1325</v>
      </c>
      <c r="CL5" s="1307" t="s">
        <v>1325</v>
      </c>
      <c r="CM5" s="1307" t="s">
        <v>1325</v>
      </c>
      <c r="CN5" s="1307" t="s">
        <v>1325</v>
      </c>
      <c r="CO5" s="1310" t="s">
        <v>1325</v>
      </c>
      <c r="CP5" s="1244">
        <v>0</v>
      </c>
      <c r="CQ5" s="1242"/>
      <c r="CR5" s="1242"/>
      <c r="CS5" s="1242"/>
      <c r="CT5" s="1242"/>
      <c r="CU5" s="1242">
        <v>0</v>
      </c>
      <c r="CV5" s="1243"/>
      <c r="CW5" s="1274"/>
      <c r="CX5" s="1274"/>
      <c r="CY5" s="1274"/>
      <c r="CZ5" s="1275" t="s">
        <v>878</v>
      </c>
      <c r="DA5" s="1276" t="s">
        <v>1471</v>
      </c>
      <c r="DB5" s="1274"/>
      <c r="DC5" s="1274"/>
      <c r="DD5" s="1274"/>
      <c r="DE5" s="1276" t="s">
        <v>878</v>
      </c>
      <c r="DF5" s="1276" t="s">
        <v>1471</v>
      </c>
      <c r="DG5" s="1276" t="s">
        <v>878</v>
      </c>
      <c r="DH5" s="1276" t="s">
        <v>1471</v>
      </c>
      <c r="DI5" s="1276" t="s">
        <v>878</v>
      </c>
      <c r="DJ5" s="1277" t="s">
        <v>1471</v>
      </c>
      <c r="DK5" s="1311" t="s">
        <v>878</v>
      </c>
      <c r="DL5" s="1277" t="s">
        <v>878</v>
      </c>
      <c r="DM5" s="7" t="s">
        <v>878</v>
      </c>
      <c r="DN5" s="7" t="s">
        <v>792</v>
      </c>
      <c r="DO5" s="7" t="s">
        <v>878</v>
      </c>
      <c r="DP5" s="7" t="s">
        <v>792</v>
      </c>
    </row>
    <row r="6" spans="1:120">
      <c r="A6" s="1194" t="s">
        <v>329</v>
      </c>
      <c r="B6" s="1195" t="s">
        <v>741</v>
      </c>
      <c r="C6" s="1306" t="s">
        <v>1325</v>
      </c>
      <c r="D6" s="1306" t="s">
        <v>1325</v>
      </c>
      <c r="E6" s="1306" t="s">
        <v>1325</v>
      </c>
      <c r="F6" s="1306" t="s">
        <v>1325</v>
      </c>
      <c r="G6" s="1306" t="s">
        <v>1325</v>
      </c>
      <c r="H6" s="1197">
        <v>23</v>
      </c>
      <c r="I6" s="1306" t="s">
        <v>1325</v>
      </c>
      <c r="J6" s="1199">
        <v>2.0697964428900146</v>
      </c>
      <c r="K6" s="1200"/>
      <c r="L6" s="1200"/>
      <c r="M6" s="1200"/>
      <c r="N6" s="1200"/>
      <c r="O6" s="1200">
        <v>1.1333913346952071</v>
      </c>
      <c r="P6" s="1201"/>
      <c r="Q6" s="1309" t="s">
        <v>1325</v>
      </c>
      <c r="R6" s="1307" t="s">
        <v>1325</v>
      </c>
      <c r="S6" s="1307" t="s">
        <v>1325</v>
      </c>
      <c r="T6" s="1307" t="s">
        <v>1325</v>
      </c>
      <c r="U6" s="1307" t="s">
        <v>1325</v>
      </c>
      <c r="V6" s="1307" t="s">
        <v>1325</v>
      </c>
      <c r="W6" s="1310" t="s">
        <v>1325</v>
      </c>
      <c r="X6" s="1199">
        <v>0</v>
      </c>
      <c r="Y6" s="1200"/>
      <c r="Z6" s="1200"/>
      <c r="AA6" s="1200"/>
      <c r="AB6" s="1200"/>
      <c r="AC6" s="1202">
        <v>0.80830892378062213</v>
      </c>
      <c r="AD6" s="1203"/>
      <c r="AE6" s="1309" t="s">
        <v>1325</v>
      </c>
      <c r="AF6" s="1307" t="s">
        <v>1325</v>
      </c>
      <c r="AG6" s="1307" t="s">
        <v>1325</v>
      </c>
      <c r="AH6" s="1307" t="s">
        <v>1325</v>
      </c>
      <c r="AI6" s="1307" t="s">
        <v>1325</v>
      </c>
      <c r="AJ6" s="1307">
        <v>12</v>
      </c>
      <c r="AK6" s="1310" t="s">
        <v>1325</v>
      </c>
      <c r="AL6" s="1204">
        <v>0</v>
      </c>
      <c r="AM6" s="1202"/>
      <c r="AN6" s="1202"/>
      <c r="AO6" s="1202"/>
      <c r="AP6" s="1202"/>
      <c r="AQ6" s="1202">
        <v>2.5633096414982761</v>
      </c>
      <c r="AR6" s="1203"/>
      <c r="AS6" s="1309" t="s">
        <v>1325</v>
      </c>
      <c r="AT6" s="1307" t="s">
        <v>1325</v>
      </c>
      <c r="AU6" s="1307" t="s">
        <v>1325</v>
      </c>
      <c r="AV6" s="1307" t="s">
        <v>1325</v>
      </c>
      <c r="AW6" s="1307" t="s">
        <v>1325</v>
      </c>
      <c r="AX6" s="1307" t="s">
        <v>1325</v>
      </c>
      <c r="AY6" s="1310" t="s">
        <v>1325</v>
      </c>
      <c r="AZ6" s="1244">
        <v>0</v>
      </c>
      <c r="BA6" s="1242"/>
      <c r="BB6" s="1242"/>
      <c r="BC6" s="1242"/>
      <c r="BD6" s="1242"/>
      <c r="BE6" s="1242">
        <v>0.82799553080679755</v>
      </c>
      <c r="BF6" s="1243"/>
      <c r="BG6" s="1309" t="s">
        <v>1325</v>
      </c>
      <c r="BH6" s="1307" t="s">
        <v>1325</v>
      </c>
      <c r="BI6" s="1307" t="s">
        <v>1325</v>
      </c>
      <c r="BJ6" s="1307" t="s">
        <v>1325</v>
      </c>
      <c r="BK6" s="1307" t="s">
        <v>1325</v>
      </c>
      <c r="BL6" s="1307" t="s">
        <v>1325</v>
      </c>
      <c r="BM6" s="1310" t="s">
        <v>1325</v>
      </c>
      <c r="BN6" s="1245">
        <v>0</v>
      </c>
      <c r="BO6" s="1239"/>
      <c r="BP6" s="1239"/>
      <c r="BQ6" s="1239"/>
      <c r="BR6" s="1239"/>
      <c r="BS6" s="1239">
        <v>0.52584697364716537</v>
      </c>
      <c r="BT6" s="1308"/>
      <c r="BU6" s="1309" t="s">
        <v>1325</v>
      </c>
      <c r="BV6" s="1307" t="s">
        <v>1325</v>
      </c>
      <c r="BW6" s="1307" t="s">
        <v>1325</v>
      </c>
      <c r="BX6" s="1307" t="s">
        <v>1325</v>
      </c>
      <c r="BY6" s="1307" t="s">
        <v>1325</v>
      </c>
      <c r="BZ6" s="1307" t="s">
        <v>1325</v>
      </c>
      <c r="CA6" s="1310" t="s">
        <v>1325</v>
      </c>
      <c r="CB6" s="1189">
        <v>0</v>
      </c>
      <c r="CC6" s="1239"/>
      <c r="CD6" s="1239"/>
      <c r="CE6" s="1239"/>
      <c r="CF6" s="1239"/>
      <c r="CG6" s="1239">
        <v>1.7620148795827586</v>
      </c>
      <c r="CH6" s="1246"/>
      <c r="CI6" s="1309" t="s">
        <v>1325</v>
      </c>
      <c r="CJ6" s="1307" t="s">
        <v>1325</v>
      </c>
      <c r="CK6" s="1307" t="s">
        <v>1325</v>
      </c>
      <c r="CL6" s="1307" t="s">
        <v>1325</v>
      </c>
      <c r="CM6" s="1307" t="s">
        <v>1325</v>
      </c>
      <c r="CN6" s="1307" t="s">
        <v>1325</v>
      </c>
      <c r="CO6" s="1310" t="s">
        <v>1325</v>
      </c>
      <c r="CP6" s="1244">
        <v>9.0140181903985592</v>
      </c>
      <c r="CQ6" s="1242"/>
      <c r="CR6" s="1242"/>
      <c r="CS6" s="1242"/>
      <c r="CT6" s="1242"/>
      <c r="CU6" s="1242">
        <v>0</v>
      </c>
      <c r="CV6" s="1243"/>
      <c r="CW6" s="1274"/>
      <c r="CX6" s="1274"/>
      <c r="CY6" s="1274"/>
      <c r="CZ6" s="1275" t="s">
        <v>878</v>
      </c>
      <c r="DA6" s="1276" t="s">
        <v>1471</v>
      </c>
      <c r="DB6" s="1274"/>
      <c r="DC6" s="1274"/>
      <c r="DD6" s="1274"/>
      <c r="DE6" s="1276" t="s">
        <v>878</v>
      </c>
      <c r="DF6" s="1276" t="s">
        <v>1471</v>
      </c>
      <c r="DG6" s="1276" t="s">
        <v>878</v>
      </c>
      <c r="DH6" s="1276" t="s">
        <v>1471</v>
      </c>
      <c r="DI6" s="1276" t="s">
        <v>878</v>
      </c>
      <c r="DJ6" s="1277" t="s">
        <v>1471</v>
      </c>
      <c r="DK6" s="1311" t="s">
        <v>878</v>
      </c>
      <c r="DL6" s="1277" t="s">
        <v>878</v>
      </c>
      <c r="DM6" s="7" t="s">
        <v>878</v>
      </c>
      <c r="DN6" s="7" t="s">
        <v>792</v>
      </c>
      <c r="DO6" s="7" t="s">
        <v>878</v>
      </c>
      <c r="DP6" s="7" t="s">
        <v>792</v>
      </c>
    </row>
    <row r="7" spans="1:120">
      <c r="A7" s="1194" t="s">
        <v>1150</v>
      </c>
      <c r="B7" s="1195" t="s">
        <v>557</v>
      </c>
      <c r="C7" s="1196">
        <v>21</v>
      </c>
      <c r="D7" s="1306" t="s">
        <v>1325</v>
      </c>
      <c r="E7" s="1306" t="s">
        <v>1325</v>
      </c>
      <c r="F7" s="1306" t="s">
        <v>1325</v>
      </c>
      <c r="G7" s="1306" t="s">
        <v>1325</v>
      </c>
      <c r="H7" s="1197">
        <v>296</v>
      </c>
      <c r="I7" s="1198">
        <v>11</v>
      </c>
      <c r="J7" s="1199">
        <v>0.81409793133563557</v>
      </c>
      <c r="K7" s="1200">
        <v>1.0336701225961527</v>
      </c>
      <c r="L7" s="1200">
        <v>1.4397579437291348</v>
      </c>
      <c r="M7" s="1200">
        <v>1.6775053648056308</v>
      </c>
      <c r="N7" s="1200"/>
      <c r="O7" s="1200">
        <v>0.99574200803437063</v>
      </c>
      <c r="P7" s="1201">
        <v>0.8003586708198166</v>
      </c>
      <c r="Q7" s="1309" t="s">
        <v>1325</v>
      </c>
      <c r="R7" s="1307" t="s">
        <v>1325</v>
      </c>
      <c r="S7" s="1307" t="s">
        <v>1325</v>
      </c>
      <c r="T7" s="1307" t="s">
        <v>1325</v>
      </c>
      <c r="U7" s="1307" t="s">
        <v>1325</v>
      </c>
      <c r="V7" s="1307">
        <v>14</v>
      </c>
      <c r="W7" s="1310" t="s">
        <v>1325</v>
      </c>
      <c r="X7" s="1199">
        <v>0</v>
      </c>
      <c r="Y7" s="1200">
        <v>2.1469041013129599</v>
      </c>
      <c r="Z7" s="1200">
        <v>7.2477157353465067</v>
      </c>
      <c r="AA7" s="1200">
        <v>3.7394610357968738</v>
      </c>
      <c r="AB7" s="1200"/>
      <c r="AC7" s="1202">
        <v>0.47185184098286415</v>
      </c>
      <c r="AD7" s="1203">
        <v>1.0613580292850564</v>
      </c>
      <c r="AE7" s="1309" t="s">
        <v>1325</v>
      </c>
      <c r="AF7" s="1307" t="s">
        <v>1325</v>
      </c>
      <c r="AG7" s="1307" t="s">
        <v>1325</v>
      </c>
      <c r="AH7" s="1307" t="s">
        <v>1325</v>
      </c>
      <c r="AI7" s="1307" t="s">
        <v>1325</v>
      </c>
      <c r="AJ7" s="1307">
        <v>21</v>
      </c>
      <c r="AK7" s="1310" t="s">
        <v>1325</v>
      </c>
      <c r="AL7" s="1204">
        <v>0</v>
      </c>
      <c r="AM7" s="1202">
        <v>0</v>
      </c>
      <c r="AN7" s="1202">
        <v>23.97837122202224</v>
      </c>
      <c r="AO7" s="1202">
        <v>0</v>
      </c>
      <c r="AP7" s="1202"/>
      <c r="AQ7" s="1202">
        <v>0.40147277130086051</v>
      </c>
      <c r="AR7" s="1203">
        <v>0</v>
      </c>
      <c r="AS7" s="1309" t="s">
        <v>1325</v>
      </c>
      <c r="AT7" s="1307" t="s">
        <v>1325</v>
      </c>
      <c r="AU7" s="1307" t="s">
        <v>1325</v>
      </c>
      <c r="AV7" s="1307" t="s">
        <v>1325</v>
      </c>
      <c r="AW7" s="1307" t="s">
        <v>1325</v>
      </c>
      <c r="AX7" s="1307">
        <v>14</v>
      </c>
      <c r="AY7" s="1310" t="s">
        <v>1325</v>
      </c>
      <c r="AZ7" s="1244">
        <v>0.98221481264994293</v>
      </c>
      <c r="BA7" s="1242">
        <v>0</v>
      </c>
      <c r="BB7" s="1242">
        <v>0</v>
      </c>
      <c r="BC7" s="1242">
        <v>0</v>
      </c>
      <c r="BD7" s="1242"/>
      <c r="BE7" s="1242">
        <v>1.4468873389756531</v>
      </c>
      <c r="BF7" s="1243">
        <v>1.9180640860886773</v>
      </c>
      <c r="BG7" s="1309" t="s">
        <v>1325</v>
      </c>
      <c r="BH7" s="1307" t="s">
        <v>1325</v>
      </c>
      <c r="BI7" s="1307" t="s">
        <v>1325</v>
      </c>
      <c r="BJ7" s="1307" t="s">
        <v>1325</v>
      </c>
      <c r="BK7" s="1307" t="s">
        <v>1325</v>
      </c>
      <c r="BL7" s="1307">
        <v>65</v>
      </c>
      <c r="BM7" s="1310" t="s">
        <v>1325</v>
      </c>
      <c r="BN7" s="1245">
        <v>0.97738640630752915</v>
      </c>
      <c r="BO7" s="1239">
        <v>0</v>
      </c>
      <c r="BP7" s="1239">
        <v>0</v>
      </c>
      <c r="BQ7" s="1239">
        <v>2.4044614644820954</v>
      </c>
      <c r="BR7" s="1239"/>
      <c r="BS7" s="1239">
        <v>1.1688580434465661</v>
      </c>
      <c r="BT7" s="1308">
        <v>1.0829479367950547</v>
      </c>
      <c r="BU7" s="1309">
        <v>13</v>
      </c>
      <c r="BV7" s="1307" t="s">
        <v>1325</v>
      </c>
      <c r="BW7" s="1307" t="s">
        <v>1325</v>
      </c>
      <c r="BX7" s="1307" t="s">
        <v>1325</v>
      </c>
      <c r="BY7" s="1307" t="s">
        <v>1325</v>
      </c>
      <c r="BZ7" s="1307">
        <v>140</v>
      </c>
      <c r="CA7" s="1310" t="s">
        <v>1325</v>
      </c>
      <c r="CB7" s="1189">
        <v>1.2377785230951761</v>
      </c>
      <c r="CC7" s="1239">
        <v>1.6693946055528774</v>
      </c>
      <c r="CD7" s="1239">
        <v>0</v>
      </c>
      <c r="CE7" s="1239">
        <v>1.0447158361080844</v>
      </c>
      <c r="CF7" s="1239"/>
      <c r="CG7" s="1239">
        <v>1.1474076589757083</v>
      </c>
      <c r="CH7" s="1246">
        <v>0.99193486925142527</v>
      </c>
      <c r="CI7" s="1309" t="s">
        <v>1325</v>
      </c>
      <c r="CJ7" s="1307" t="s">
        <v>1325</v>
      </c>
      <c r="CK7" s="1307" t="s">
        <v>1325</v>
      </c>
      <c r="CL7" s="1307" t="s">
        <v>1325</v>
      </c>
      <c r="CM7" s="1307" t="s">
        <v>1325</v>
      </c>
      <c r="CN7" s="1238">
        <v>19</v>
      </c>
      <c r="CO7" s="1310" t="s">
        <v>1325</v>
      </c>
      <c r="CP7" s="1244">
        <v>0</v>
      </c>
      <c r="CQ7" s="1242">
        <v>0</v>
      </c>
      <c r="CR7" s="1242">
        <v>0</v>
      </c>
      <c r="CS7" s="1242">
        <v>0</v>
      </c>
      <c r="CT7" s="1242"/>
      <c r="CU7" s="1242">
        <v>1.6604274606471445</v>
      </c>
      <c r="CV7" s="1243">
        <v>0</v>
      </c>
      <c r="CW7" s="1274"/>
      <c r="CX7" s="1274"/>
      <c r="CY7" s="1274"/>
      <c r="CZ7" s="1275" t="s">
        <v>878</v>
      </c>
      <c r="DA7" s="1276" t="s">
        <v>1471</v>
      </c>
      <c r="DB7" s="1274"/>
      <c r="DC7" s="1274"/>
      <c r="DD7" s="1274"/>
      <c r="DE7" s="1276" t="s">
        <v>878</v>
      </c>
      <c r="DF7" s="1276" t="s">
        <v>1471</v>
      </c>
      <c r="DG7" s="1276" t="s">
        <v>878</v>
      </c>
      <c r="DH7" s="1276" t="s">
        <v>1471</v>
      </c>
      <c r="DI7" s="1276" t="s">
        <v>878</v>
      </c>
      <c r="DJ7" s="1277" t="s">
        <v>1471</v>
      </c>
      <c r="DK7" s="1311" t="s">
        <v>878</v>
      </c>
      <c r="DL7" s="1277" t="s">
        <v>878</v>
      </c>
      <c r="DM7" s="7" t="s">
        <v>878</v>
      </c>
      <c r="DN7" s="7" t="s">
        <v>792</v>
      </c>
      <c r="DO7" s="7" t="s">
        <v>878</v>
      </c>
      <c r="DP7" s="7" t="s">
        <v>792</v>
      </c>
    </row>
    <row r="8" spans="1:120">
      <c r="A8" s="1194" t="s">
        <v>412</v>
      </c>
      <c r="B8" s="1195" t="s">
        <v>528</v>
      </c>
      <c r="C8" s="1306" t="s">
        <v>1325</v>
      </c>
      <c r="D8" s="1306" t="s">
        <v>1325</v>
      </c>
      <c r="E8" s="1306" t="s">
        <v>1325</v>
      </c>
      <c r="F8" s="1306" t="s">
        <v>1325</v>
      </c>
      <c r="G8" s="1306" t="s">
        <v>1325</v>
      </c>
      <c r="H8" s="1197">
        <v>49</v>
      </c>
      <c r="I8" s="1306" t="s">
        <v>1325</v>
      </c>
      <c r="J8" s="1199">
        <v>1.8957019811111848</v>
      </c>
      <c r="K8" s="1200"/>
      <c r="L8" s="1200"/>
      <c r="M8" s="1200"/>
      <c r="N8" s="1200"/>
      <c r="O8" s="1200">
        <v>0.74514807443184916</v>
      </c>
      <c r="P8" s="1201">
        <v>1.9798951646176151</v>
      </c>
      <c r="Q8" s="1309" t="s">
        <v>1325</v>
      </c>
      <c r="R8" s="1307" t="s">
        <v>1325</v>
      </c>
      <c r="S8" s="1307" t="s">
        <v>1325</v>
      </c>
      <c r="T8" s="1307" t="s">
        <v>1325</v>
      </c>
      <c r="U8" s="1307" t="s">
        <v>1325</v>
      </c>
      <c r="V8" s="1307" t="s">
        <v>1325</v>
      </c>
      <c r="W8" s="1310" t="s">
        <v>1325</v>
      </c>
      <c r="X8" s="1199">
        <v>0</v>
      </c>
      <c r="Y8" s="1200"/>
      <c r="Z8" s="1200"/>
      <c r="AA8" s="1200"/>
      <c r="AB8" s="1200"/>
      <c r="AC8" s="1202">
        <v>0.4804527808639959</v>
      </c>
      <c r="AD8" s="1203">
        <v>0</v>
      </c>
      <c r="AE8" s="1309" t="s">
        <v>1325</v>
      </c>
      <c r="AF8" s="1307" t="s">
        <v>1325</v>
      </c>
      <c r="AG8" s="1307" t="s">
        <v>1325</v>
      </c>
      <c r="AH8" s="1307" t="s">
        <v>1325</v>
      </c>
      <c r="AI8" s="1307" t="s">
        <v>1325</v>
      </c>
      <c r="AJ8" s="1307">
        <v>10</v>
      </c>
      <c r="AK8" s="1310" t="s">
        <v>1325</v>
      </c>
      <c r="AL8" s="1204">
        <v>1.473996009193425</v>
      </c>
      <c r="AM8" s="1202"/>
      <c r="AN8" s="1202"/>
      <c r="AO8" s="1202"/>
      <c r="AP8" s="1202"/>
      <c r="AQ8" s="1202">
        <v>1.1232092336526207</v>
      </c>
      <c r="AR8" s="1203">
        <v>1.6284867389191202</v>
      </c>
      <c r="AS8" s="1309" t="s">
        <v>1325</v>
      </c>
      <c r="AT8" s="1307" t="s">
        <v>1325</v>
      </c>
      <c r="AU8" s="1307" t="s">
        <v>1325</v>
      </c>
      <c r="AV8" s="1307" t="s">
        <v>1325</v>
      </c>
      <c r="AW8" s="1307" t="s">
        <v>1325</v>
      </c>
      <c r="AX8" s="1307" t="s">
        <v>1325</v>
      </c>
      <c r="AY8" s="1310" t="s">
        <v>1325</v>
      </c>
      <c r="AZ8" s="1244">
        <v>0</v>
      </c>
      <c r="BA8" s="1242"/>
      <c r="BB8" s="1242"/>
      <c r="BC8" s="1242"/>
      <c r="BD8" s="1242"/>
      <c r="BE8" s="1242">
        <v>0</v>
      </c>
      <c r="BF8" s="1243">
        <v>6.7796264578745618</v>
      </c>
      <c r="BG8" s="1309" t="s">
        <v>1325</v>
      </c>
      <c r="BH8" s="1307" t="s">
        <v>1325</v>
      </c>
      <c r="BI8" s="1307" t="s">
        <v>1325</v>
      </c>
      <c r="BJ8" s="1307" t="s">
        <v>1325</v>
      </c>
      <c r="BK8" s="1307" t="s">
        <v>1325</v>
      </c>
      <c r="BL8" s="1307">
        <v>12</v>
      </c>
      <c r="BM8" s="1310" t="s">
        <v>1325</v>
      </c>
      <c r="BN8" s="1245">
        <v>1.9933792213985626</v>
      </c>
      <c r="BO8" s="1239"/>
      <c r="BP8" s="1239"/>
      <c r="BQ8" s="1239"/>
      <c r="BR8" s="1239"/>
      <c r="BS8" s="1239">
        <v>0.59243714528615699</v>
      </c>
      <c r="BT8" s="1308">
        <v>3.3448223910155681</v>
      </c>
      <c r="BU8" s="1309" t="s">
        <v>1325</v>
      </c>
      <c r="BV8" s="1307" t="s">
        <v>1325</v>
      </c>
      <c r="BW8" s="1307" t="s">
        <v>1325</v>
      </c>
      <c r="BX8" s="1307" t="s">
        <v>1325</v>
      </c>
      <c r="BY8" s="1307" t="s">
        <v>1325</v>
      </c>
      <c r="BZ8" s="1307">
        <v>23</v>
      </c>
      <c r="CA8" s="1310" t="s">
        <v>1325</v>
      </c>
      <c r="CB8" s="1189">
        <v>1.9092978071617686</v>
      </c>
      <c r="CC8" s="1239"/>
      <c r="CD8" s="1239"/>
      <c r="CE8" s="1239"/>
      <c r="CF8" s="1239"/>
      <c r="CG8" s="1239">
        <v>0.91095908130387337</v>
      </c>
      <c r="CH8" s="1246">
        <v>0.60280285662443411</v>
      </c>
      <c r="CI8" s="1309" t="s">
        <v>1325</v>
      </c>
      <c r="CJ8" s="1307" t="s">
        <v>1325</v>
      </c>
      <c r="CK8" s="1307" t="s">
        <v>1325</v>
      </c>
      <c r="CL8" s="1307" t="s">
        <v>1325</v>
      </c>
      <c r="CM8" s="1307" t="s">
        <v>1325</v>
      </c>
      <c r="CN8" s="1307" t="s">
        <v>1325</v>
      </c>
      <c r="CO8" s="1310" t="s">
        <v>1325</v>
      </c>
      <c r="CP8" s="1244">
        <v>0</v>
      </c>
      <c r="CQ8" s="1242"/>
      <c r="CR8" s="1242"/>
      <c r="CS8" s="1242"/>
      <c r="CT8" s="1242"/>
      <c r="CU8" s="1242">
        <v>0.37177893757333019</v>
      </c>
      <c r="CV8" s="1243">
        <v>0</v>
      </c>
      <c r="CW8" s="1274"/>
      <c r="CX8" s="1274"/>
      <c r="CY8" s="1274"/>
      <c r="CZ8" s="1275" t="s">
        <v>878</v>
      </c>
      <c r="DA8" s="1276" t="s">
        <v>1471</v>
      </c>
      <c r="DB8" s="1274"/>
      <c r="DC8" s="1274"/>
      <c r="DD8" s="1274"/>
      <c r="DE8" s="1276" t="s">
        <v>878</v>
      </c>
      <c r="DF8" s="1276" t="s">
        <v>1471</v>
      </c>
      <c r="DG8" s="1276" t="s">
        <v>878</v>
      </c>
      <c r="DH8" s="1276" t="s">
        <v>1471</v>
      </c>
      <c r="DI8" s="1276" t="s">
        <v>878</v>
      </c>
      <c r="DJ8" s="1277" t="s">
        <v>1471</v>
      </c>
      <c r="DK8" s="1311" t="s">
        <v>878</v>
      </c>
      <c r="DL8" s="1277" t="s">
        <v>878</v>
      </c>
      <c r="DM8" s="7" t="s">
        <v>878</v>
      </c>
      <c r="DN8" s="7" t="s">
        <v>792</v>
      </c>
      <c r="DO8" s="7" t="s">
        <v>878</v>
      </c>
      <c r="DP8" s="7" t="s">
        <v>792</v>
      </c>
    </row>
    <row r="9" spans="1:120">
      <c r="A9" s="1194" t="s">
        <v>397</v>
      </c>
      <c r="B9" s="1195" t="s">
        <v>622</v>
      </c>
      <c r="C9" s="1196">
        <v>564</v>
      </c>
      <c r="D9" s="1197">
        <v>13</v>
      </c>
      <c r="E9" s="1197">
        <v>21</v>
      </c>
      <c r="F9" s="1197">
        <v>43</v>
      </c>
      <c r="G9" s="1306" t="s">
        <v>1325</v>
      </c>
      <c r="H9" s="1197">
        <v>1062</v>
      </c>
      <c r="I9" s="1198">
        <v>33</v>
      </c>
      <c r="J9" s="1199">
        <v>1.3249768404861384</v>
      </c>
      <c r="K9" s="1200">
        <v>1.4626881913116834</v>
      </c>
      <c r="L9" s="1200">
        <v>0.55917958129948842</v>
      </c>
      <c r="M9" s="1200">
        <v>1.0636820835012615</v>
      </c>
      <c r="N9" s="1200">
        <v>1.7266681771117118</v>
      </c>
      <c r="O9" s="1200">
        <v>0.9218609681629012</v>
      </c>
      <c r="P9" s="1201">
        <v>0.74397892846493163</v>
      </c>
      <c r="Q9" s="1309">
        <v>38</v>
      </c>
      <c r="R9" s="1307" t="s">
        <v>1325</v>
      </c>
      <c r="S9" s="1307" t="s">
        <v>1325</v>
      </c>
      <c r="T9" s="1307" t="s">
        <v>1325</v>
      </c>
      <c r="U9" s="1307" t="s">
        <v>1325</v>
      </c>
      <c r="V9" s="1307">
        <v>142</v>
      </c>
      <c r="W9" s="1310" t="s">
        <v>1325</v>
      </c>
      <c r="X9" s="1199">
        <v>0.73611102434489217</v>
      </c>
      <c r="Y9" s="1200">
        <v>1.047488211495669</v>
      </c>
      <c r="Z9" s="1200">
        <v>1.0324203014628053</v>
      </c>
      <c r="AA9" s="1200">
        <v>0.45052195243093668</v>
      </c>
      <c r="AB9" s="1200">
        <v>0</v>
      </c>
      <c r="AC9" s="1202">
        <v>1.6731370341051794</v>
      </c>
      <c r="AD9" s="1203">
        <v>0.4121040032153957</v>
      </c>
      <c r="AE9" s="1309">
        <v>44</v>
      </c>
      <c r="AF9" s="1307" t="s">
        <v>1325</v>
      </c>
      <c r="AG9" s="1307" t="s">
        <v>1325</v>
      </c>
      <c r="AH9" s="1307" t="s">
        <v>1325</v>
      </c>
      <c r="AI9" s="1307" t="s">
        <v>1325</v>
      </c>
      <c r="AJ9" s="1307">
        <v>164</v>
      </c>
      <c r="AK9" s="1310" t="s">
        <v>1325</v>
      </c>
      <c r="AL9" s="1204">
        <v>0.64314025336023406</v>
      </c>
      <c r="AM9" s="1202">
        <v>1.6282297093172</v>
      </c>
      <c r="AN9" s="1202">
        <v>1.9034116693140071</v>
      </c>
      <c r="AO9" s="1202">
        <v>0.52279482226814789</v>
      </c>
      <c r="AP9" s="1202">
        <v>0</v>
      </c>
      <c r="AQ9" s="1202">
        <v>1.1970253384600626</v>
      </c>
      <c r="AR9" s="1203">
        <v>0.8181261133936587</v>
      </c>
      <c r="AS9" s="1309">
        <v>14</v>
      </c>
      <c r="AT9" s="1307" t="s">
        <v>1325</v>
      </c>
      <c r="AU9" s="1307" t="s">
        <v>1325</v>
      </c>
      <c r="AV9" s="1307" t="s">
        <v>1325</v>
      </c>
      <c r="AW9" s="1307" t="s">
        <v>1325</v>
      </c>
      <c r="AX9" s="1307">
        <v>34</v>
      </c>
      <c r="AY9" s="1310" t="s">
        <v>1325</v>
      </c>
      <c r="AZ9" s="1244">
        <v>0.80779429384965085</v>
      </c>
      <c r="BA9" s="1242">
        <v>0</v>
      </c>
      <c r="BB9" s="1242">
        <v>0</v>
      </c>
      <c r="BC9" s="1242">
        <v>2.9427328714905485</v>
      </c>
      <c r="BD9" s="1242">
        <v>8.4155034259352419</v>
      </c>
      <c r="BE9" s="1242">
        <v>0.70424478776458477</v>
      </c>
      <c r="BF9" s="1243">
        <v>2.0266395562152009</v>
      </c>
      <c r="BG9" s="1309">
        <v>80</v>
      </c>
      <c r="BH9" s="1307" t="s">
        <v>1325</v>
      </c>
      <c r="BI9" s="1307" t="s">
        <v>1325</v>
      </c>
      <c r="BJ9" s="1307">
        <v>13</v>
      </c>
      <c r="BK9" s="1307" t="s">
        <v>1325</v>
      </c>
      <c r="BL9" s="1307">
        <v>244</v>
      </c>
      <c r="BM9" s="1310" t="s">
        <v>1325</v>
      </c>
      <c r="BN9" s="1245">
        <v>0.85155715454213632</v>
      </c>
      <c r="BO9" s="1239">
        <v>2.2808046991557371</v>
      </c>
      <c r="BP9" s="1239">
        <v>0.12917489188414241</v>
      </c>
      <c r="BQ9" s="1239">
        <v>1.6542197413225723</v>
      </c>
      <c r="BR9" s="1239">
        <v>2.9184038695148025</v>
      </c>
      <c r="BS9" s="1239">
        <v>1.304922307876915</v>
      </c>
      <c r="BT9" s="1308">
        <v>0.4421560094800247</v>
      </c>
      <c r="BU9" s="1309">
        <v>270</v>
      </c>
      <c r="BV9" s="1307" t="s">
        <v>1325</v>
      </c>
      <c r="BW9" s="1307" t="s">
        <v>1325</v>
      </c>
      <c r="BX9" s="1307">
        <v>15</v>
      </c>
      <c r="BY9" s="1307" t="s">
        <v>1325</v>
      </c>
      <c r="BZ9" s="1307">
        <v>277</v>
      </c>
      <c r="CA9" s="1310">
        <v>12</v>
      </c>
      <c r="CB9" s="1189">
        <v>2.3134272592448601</v>
      </c>
      <c r="CC9" s="1239">
        <v>1.3657497721670728</v>
      </c>
      <c r="CD9" s="1239">
        <v>0.23690488319755321</v>
      </c>
      <c r="CE9" s="1239">
        <v>1.1308776446194044</v>
      </c>
      <c r="CF9" s="1239">
        <v>2.6471339729443311</v>
      </c>
      <c r="CG9" s="1239">
        <v>0.58197062753620799</v>
      </c>
      <c r="CH9" s="1246">
        <v>0.82696746691753242</v>
      </c>
      <c r="CI9" s="1240">
        <v>47</v>
      </c>
      <c r="CJ9" s="1307" t="s">
        <v>1325</v>
      </c>
      <c r="CK9" s="1307" t="s">
        <v>1325</v>
      </c>
      <c r="CL9" s="1307" t="s">
        <v>1325</v>
      </c>
      <c r="CM9" s="1307" t="s">
        <v>1325</v>
      </c>
      <c r="CN9" s="1238">
        <v>74</v>
      </c>
      <c r="CO9" s="1310" t="s">
        <v>1325</v>
      </c>
      <c r="CP9" s="1244">
        <v>1.7054991797768526</v>
      </c>
      <c r="CQ9" s="1242">
        <v>0</v>
      </c>
      <c r="CR9" s="1242">
        <v>0.77605423183483713</v>
      </c>
      <c r="CS9" s="1242">
        <v>1.0642475505022189</v>
      </c>
      <c r="CT9" s="1242">
        <v>0</v>
      </c>
      <c r="CU9" s="1242">
        <v>0.92031998532374959</v>
      </c>
      <c r="CV9" s="1243">
        <v>0.3133010128188975</v>
      </c>
      <c r="CW9" s="1274"/>
      <c r="CX9" s="1274"/>
      <c r="CY9" s="1274"/>
      <c r="CZ9" s="1275" t="s">
        <v>878</v>
      </c>
      <c r="DA9" s="1276" t="s">
        <v>1471</v>
      </c>
      <c r="DB9" s="1274" t="s">
        <v>2920</v>
      </c>
      <c r="DC9" s="1274" t="s">
        <v>2920</v>
      </c>
      <c r="DD9" s="1274" t="s">
        <v>2920</v>
      </c>
      <c r="DE9" s="1276" t="s">
        <v>792</v>
      </c>
      <c r="DF9" s="1274" t="s">
        <v>1472</v>
      </c>
      <c r="DG9" s="1276" t="s">
        <v>878</v>
      </c>
      <c r="DH9" s="1276" t="s">
        <v>1471</v>
      </c>
      <c r="DI9" s="1276" t="s">
        <v>878</v>
      </c>
      <c r="DJ9" s="1277" t="s">
        <v>1471</v>
      </c>
      <c r="DK9" s="1311" t="s">
        <v>878</v>
      </c>
      <c r="DL9" s="1277" t="s">
        <v>878</v>
      </c>
      <c r="DM9" s="7" t="s">
        <v>878</v>
      </c>
      <c r="DN9" s="7" t="s">
        <v>792</v>
      </c>
      <c r="DO9" s="7" t="s">
        <v>878</v>
      </c>
      <c r="DP9" s="7" t="s">
        <v>792</v>
      </c>
    </row>
    <row r="10" spans="1:120">
      <c r="A10" s="1194" t="s">
        <v>78</v>
      </c>
      <c r="B10" s="1195" t="s">
        <v>700</v>
      </c>
      <c r="C10" s="1306" t="s">
        <v>1325</v>
      </c>
      <c r="D10" s="1306" t="s">
        <v>1325</v>
      </c>
      <c r="E10" s="1306" t="s">
        <v>1325</v>
      </c>
      <c r="F10" s="1306" t="s">
        <v>1325</v>
      </c>
      <c r="G10" s="1306" t="s">
        <v>1325</v>
      </c>
      <c r="H10" s="1306" t="s">
        <v>1325</v>
      </c>
      <c r="I10" s="1306" t="s">
        <v>1325</v>
      </c>
      <c r="J10" s="1199">
        <v>1.0410565304435342</v>
      </c>
      <c r="K10" s="1200"/>
      <c r="L10" s="1200"/>
      <c r="M10" s="1200"/>
      <c r="N10" s="1200"/>
      <c r="O10" s="1200">
        <v>2.5960570671577541</v>
      </c>
      <c r="P10" s="1201"/>
      <c r="Q10" s="1309" t="s">
        <v>1325</v>
      </c>
      <c r="R10" s="1307" t="s">
        <v>1325</v>
      </c>
      <c r="S10" s="1307" t="s">
        <v>1325</v>
      </c>
      <c r="T10" s="1307" t="s">
        <v>1325</v>
      </c>
      <c r="U10" s="1307" t="s">
        <v>1325</v>
      </c>
      <c r="V10" s="1307" t="s">
        <v>1325</v>
      </c>
      <c r="W10" s="1310" t="s">
        <v>1325</v>
      </c>
      <c r="X10" s="1199">
        <v>0</v>
      </c>
      <c r="Y10" s="1200"/>
      <c r="Z10" s="1200"/>
      <c r="AA10" s="1200"/>
      <c r="AB10" s="1200"/>
      <c r="AC10" s="1202">
        <v>0</v>
      </c>
      <c r="AD10" s="1203"/>
      <c r="AE10" s="1309" t="s">
        <v>1325</v>
      </c>
      <c r="AF10" s="1307" t="s">
        <v>1325</v>
      </c>
      <c r="AG10" s="1307" t="s">
        <v>1325</v>
      </c>
      <c r="AH10" s="1307" t="s">
        <v>1325</v>
      </c>
      <c r="AI10" s="1307" t="s">
        <v>1325</v>
      </c>
      <c r="AJ10" s="1307" t="s">
        <v>1325</v>
      </c>
      <c r="AK10" s="1310" t="s">
        <v>1325</v>
      </c>
      <c r="AL10" s="1204">
        <v>0</v>
      </c>
      <c r="AM10" s="1202"/>
      <c r="AN10" s="1202"/>
      <c r="AO10" s="1202"/>
      <c r="AP10" s="1202"/>
      <c r="AQ10" s="1202">
        <v>2.7538258986366619</v>
      </c>
      <c r="AR10" s="1203"/>
      <c r="AS10" s="1309" t="s">
        <v>1325</v>
      </c>
      <c r="AT10" s="1307" t="s">
        <v>1325</v>
      </c>
      <c r="AU10" s="1307" t="s">
        <v>1325</v>
      </c>
      <c r="AV10" s="1307" t="s">
        <v>1325</v>
      </c>
      <c r="AW10" s="1307" t="s">
        <v>1325</v>
      </c>
      <c r="AX10" s="1307" t="s">
        <v>1325</v>
      </c>
      <c r="AY10" s="1310" t="s">
        <v>1325</v>
      </c>
      <c r="AZ10" s="1244">
        <v>0</v>
      </c>
      <c r="BA10" s="1242"/>
      <c r="BB10" s="1242"/>
      <c r="BC10" s="1242"/>
      <c r="BD10" s="1242"/>
      <c r="BE10" s="1242">
        <v>0</v>
      </c>
      <c r="BF10" s="1243"/>
      <c r="BG10" s="1309" t="s">
        <v>1325</v>
      </c>
      <c r="BH10" s="1307" t="s">
        <v>1325</v>
      </c>
      <c r="BI10" s="1307" t="s">
        <v>1325</v>
      </c>
      <c r="BJ10" s="1307" t="s">
        <v>1325</v>
      </c>
      <c r="BK10" s="1307" t="s">
        <v>1325</v>
      </c>
      <c r="BL10" s="1307" t="s">
        <v>1325</v>
      </c>
      <c r="BM10" s="1310" t="s">
        <v>1325</v>
      </c>
      <c r="BN10" s="1245">
        <v>1.3880753739247125</v>
      </c>
      <c r="BO10" s="1239"/>
      <c r="BP10" s="1239"/>
      <c r="BQ10" s="1239"/>
      <c r="BR10" s="1239"/>
      <c r="BS10" s="1239">
        <v>1.9470428003683165</v>
      </c>
      <c r="BT10" s="1308"/>
      <c r="BU10" s="1309" t="s">
        <v>1325</v>
      </c>
      <c r="BV10" s="1307" t="s">
        <v>1325</v>
      </c>
      <c r="BW10" s="1307" t="s">
        <v>1325</v>
      </c>
      <c r="BX10" s="1307" t="s">
        <v>1325</v>
      </c>
      <c r="BY10" s="1307" t="s">
        <v>1325</v>
      </c>
      <c r="BZ10" s="1307" t="s">
        <v>1325</v>
      </c>
      <c r="CA10" s="1310" t="s">
        <v>1325</v>
      </c>
      <c r="CB10" s="1189">
        <v>0.36780784718243936</v>
      </c>
      <c r="CC10" s="1239"/>
      <c r="CD10" s="1239"/>
      <c r="CE10" s="1239"/>
      <c r="CF10" s="1239"/>
      <c r="CG10" s="1239">
        <v>0</v>
      </c>
      <c r="CH10" s="1246"/>
      <c r="CI10" s="1309" t="s">
        <v>1325</v>
      </c>
      <c r="CJ10" s="1307" t="s">
        <v>1325</v>
      </c>
      <c r="CK10" s="1307" t="s">
        <v>1325</v>
      </c>
      <c r="CL10" s="1307" t="s">
        <v>1325</v>
      </c>
      <c r="CM10" s="1307" t="s">
        <v>1325</v>
      </c>
      <c r="CN10" s="1307" t="s">
        <v>1325</v>
      </c>
      <c r="CO10" s="1310" t="s">
        <v>1325</v>
      </c>
      <c r="CP10" s="1244">
        <v>3.2104722321967469</v>
      </c>
      <c r="CQ10" s="1242"/>
      <c r="CR10" s="1242"/>
      <c r="CS10" s="1242"/>
      <c r="CT10" s="1242"/>
      <c r="CU10" s="1242">
        <v>0</v>
      </c>
      <c r="CV10" s="1243"/>
      <c r="CW10" s="1274"/>
      <c r="CX10" s="1274"/>
      <c r="CY10" s="1274"/>
      <c r="CZ10" s="1275" t="s">
        <v>878</v>
      </c>
      <c r="DA10" s="1276" t="s">
        <v>1471</v>
      </c>
      <c r="DB10" s="1274"/>
      <c r="DC10" s="1274"/>
      <c r="DD10" s="1274"/>
      <c r="DE10" s="1276" t="s">
        <v>878</v>
      </c>
      <c r="DF10" s="1276" t="s">
        <v>1471</v>
      </c>
      <c r="DG10" s="1276" t="s">
        <v>878</v>
      </c>
      <c r="DH10" s="1276" t="s">
        <v>1471</v>
      </c>
      <c r="DI10" s="1276" t="s">
        <v>878</v>
      </c>
      <c r="DJ10" s="1277" t="s">
        <v>1471</v>
      </c>
      <c r="DK10" s="1311" t="s">
        <v>878</v>
      </c>
      <c r="DL10" s="1277" t="s">
        <v>878</v>
      </c>
      <c r="DM10" s="7" t="s">
        <v>878</v>
      </c>
      <c r="DN10" s="7" t="s">
        <v>792</v>
      </c>
      <c r="DO10" s="7" t="s">
        <v>878</v>
      </c>
      <c r="DP10" s="7" t="s">
        <v>792</v>
      </c>
    </row>
    <row r="11" spans="1:120">
      <c r="A11" s="1194" t="s">
        <v>420</v>
      </c>
      <c r="B11" s="1195" t="s">
        <v>625</v>
      </c>
      <c r="C11" s="1196">
        <v>67</v>
      </c>
      <c r="D11" s="1306" t="s">
        <v>1325</v>
      </c>
      <c r="E11" s="1306" t="s">
        <v>1325</v>
      </c>
      <c r="F11" s="1306" t="s">
        <v>1325</v>
      </c>
      <c r="G11" s="1306" t="s">
        <v>1325</v>
      </c>
      <c r="H11" s="1197">
        <v>99</v>
      </c>
      <c r="I11" s="1306" t="s">
        <v>1325</v>
      </c>
      <c r="J11" s="1199">
        <v>0.73891323437770207</v>
      </c>
      <c r="K11" s="1200"/>
      <c r="L11" s="1200"/>
      <c r="M11" s="1200"/>
      <c r="N11" s="1200"/>
      <c r="O11" s="1200">
        <v>0.79109329354136726</v>
      </c>
      <c r="P11" s="1201">
        <v>1.404922412188792</v>
      </c>
      <c r="Q11" s="1309" t="s">
        <v>1325</v>
      </c>
      <c r="R11" s="1307" t="s">
        <v>1325</v>
      </c>
      <c r="S11" s="1307" t="s">
        <v>1325</v>
      </c>
      <c r="T11" s="1307" t="s">
        <v>1325</v>
      </c>
      <c r="U11" s="1307" t="s">
        <v>1325</v>
      </c>
      <c r="V11" s="1307" t="s">
        <v>1325</v>
      </c>
      <c r="W11" s="1310" t="s">
        <v>1325</v>
      </c>
      <c r="X11" s="1199">
        <v>0</v>
      </c>
      <c r="Y11" s="1200"/>
      <c r="Z11" s="1200"/>
      <c r="AA11" s="1200"/>
      <c r="AB11" s="1200"/>
      <c r="AC11" s="1202">
        <v>0.95318505968691403</v>
      </c>
      <c r="AD11" s="1203">
        <v>0</v>
      </c>
      <c r="AE11" s="1309" t="s">
        <v>1325</v>
      </c>
      <c r="AF11" s="1307" t="s">
        <v>1325</v>
      </c>
      <c r="AG11" s="1307" t="s">
        <v>1325</v>
      </c>
      <c r="AH11" s="1307" t="s">
        <v>1325</v>
      </c>
      <c r="AI11" s="1307" t="s">
        <v>1325</v>
      </c>
      <c r="AJ11" s="1307">
        <v>15</v>
      </c>
      <c r="AK11" s="1310" t="s">
        <v>1325</v>
      </c>
      <c r="AL11" s="1204">
        <v>0.8147158954953776</v>
      </c>
      <c r="AM11" s="1202"/>
      <c r="AN11" s="1202"/>
      <c r="AO11" s="1202"/>
      <c r="AP11" s="1202"/>
      <c r="AQ11" s="1202">
        <v>1.80242264008375</v>
      </c>
      <c r="AR11" s="1203">
        <v>1.6170757260733752</v>
      </c>
      <c r="AS11" s="1309" t="s">
        <v>1325</v>
      </c>
      <c r="AT11" s="1307" t="s">
        <v>1325</v>
      </c>
      <c r="AU11" s="1307" t="s">
        <v>1325</v>
      </c>
      <c r="AV11" s="1307" t="s">
        <v>1325</v>
      </c>
      <c r="AW11" s="1307" t="s">
        <v>1325</v>
      </c>
      <c r="AX11" s="1307" t="s">
        <v>1325</v>
      </c>
      <c r="AY11" s="1310" t="s">
        <v>1325</v>
      </c>
      <c r="AZ11" s="1244">
        <v>0</v>
      </c>
      <c r="BA11" s="1242"/>
      <c r="BB11" s="1242"/>
      <c r="BC11" s="1242"/>
      <c r="BD11" s="1242"/>
      <c r="BE11" s="1242">
        <v>1.6273336143174388</v>
      </c>
      <c r="BF11" s="1243">
        <v>0</v>
      </c>
      <c r="BG11" s="1309" t="s">
        <v>1325</v>
      </c>
      <c r="BH11" s="1307" t="s">
        <v>1325</v>
      </c>
      <c r="BI11" s="1307" t="s">
        <v>1325</v>
      </c>
      <c r="BJ11" s="1307" t="s">
        <v>1325</v>
      </c>
      <c r="BK11" s="1307" t="s">
        <v>1325</v>
      </c>
      <c r="BL11" s="1307">
        <v>19</v>
      </c>
      <c r="BM11" s="1310" t="s">
        <v>1325</v>
      </c>
      <c r="BN11" s="1245">
        <v>0.23150777434063788</v>
      </c>
      <c r="BO11" s="1239"/>
      <c r="BP11" s="1239"/>
      <c r="BQ11" s="1239"/>
      <c r="BR11" s="1239"/>
      <c r="BS11" s="1239">
        <v>0.37671288186438756</v>
      </c>
      <c r="BT11" s="1308">
        <v>1.1734542497524418</v>
      </c>
      <c r="BU11" s="1309">
        <v>40</v>
      </c>
      <c r="BV11" s="1307" t="s">
        <v>1325</v>
      </c>
      <c r="BW11" s="1307" t="s">
        <v>1325</v>
      </c>
      <c r="BX11" s="1307" t="s">
        <v>1325</v>
      </c>
      <c r="BY11" s="1307" t="s">
        <v>1325</v>
      </c>
      <c r="BZ11" s="1307">
        <v>38</v>
      </c>
      <c r="CA11" s="1310" t="s">
        <v>1325</v>
      </c>
      <c r="CB11" s="1189">
        <v>1.2240007428708344</v>
      </c>
      <c r="CC11" s="1239"/>
      <c r="CD11" s="1239"/>
      <c r="CE11" s="1239"/>
      <c r="CF11" s="1239"/>
      <c r="CG11" s="1239">
        <v>0.72586508735935251</v>
      </c>
      <c r="CH11" s="1246">
        <v>1.3062078214003285</v>
      </c>
      <c r="CI11" s="1309" t="s">
        <v>1325</v>
      </c>
      <c r="CJ11" s="1307" t="s">
        <v>1325</v>
      </c>
      <c r="CK11" s="1307" t="s">
        <v>1325</v>
      </c>
      <c r="CL11" s="1307" t="s">
        <v>1325</v>
      </c>
      <c r="CM11" s="1307" t="s">
        <v>1325</v>
      </c>
      <c r="CN11" s="1307" t="s">
        <v>1325</v>
      </c>
      <c r="CO11" s="1310" t="s">
        <v>1325</v>
      </c>
      <c r="CP11" s="1244">
        <v>3.5279552142310093</v>
      </c>
      <c r="CQ11" s="1242"/>
      <c r="CR11" s="1242"/>
      <c r="CS11" s="1242"/>
      <c r="CT11" s="1242"/>
      <c r="CU11" s="1242">
        <v>0.76606475962812526</v>
      </c>
      <c r="CV11" s="1243">
        <v>0</v>
      </c>
      <c r="CW11" s="1274"/>
      <c r="CX11" s="1274"/>
      <c r="CY11" s="1274"/>
      <c r="CZ11" s="1275" t="s">
        <v>878</v>
      </c>
      <c r="DA11" s="1276" t="s">
        <v>1471</v>
      </c>
      <c r="DB11" s="1274"/>
      <c r="DC11" s="1274"/>
      <c r="DD11" s="1274"/>
      <c r="DE11" s="1276" t="s">
        <v>878</v>
      </c>
      <c r="DF11" s="1276" t="s">
        <v>1471</v>
      </c>
      <c r="DG11" s="1276" t="s">
        <v>878</v>
      </c>
      <c r="DH11" s="1276" t="s">
        <v>1471</v>
      </c>
      <c r="DI11" s="1276" t="s">
        <v>878</v>
      </c>
      <c r="DJ11" s="1277" t="s">
        <v>1471</v>
      </c>
      <c r="DK11" s="1311" t="s">
        <v>878</v>
      </c>
      <c r="DL11" s="1277" t="s">
        <v>878</v>
      </c>
      <c r="DM11" s="7" t="s">
        <v>878</v>
      </c>
      <c r="DN11" s="7" t="s">
        <v>792</v>
      </c>
      <c r="DO11" s="7" t="s">
        <v>878</v>
      </c>
      <c r="DP11" s="7" t="s">
        <v>792</v>
      </c>
    </row>
    <row r="12" spans="1:120">
      <c r="A12" s="1194" t="s">
        <v>364</v>
      </c>
      <c r="B12" s="1195" t="s">
        <v>595</v>
      </c>
      <c r="C12" s="1196">
        <v>63</v>
      </c>
      <c r="D12" s="1306" t="s">
        <v>1325</v>
      </c>
      <c r="E12" s="1306" t="s">
        <v>1325</v>
      </c>
      <c r="F12" s="1306" t="s">
        <v>1325</v>
      </c>
      <c r="G12" s="1306" t="s">
        <v>1325</v>
      </c>
      <c r="H12" s="1197">
        <v>66</v>
      </c>
      <c r="I12" s="1306" t="s">
        <v>1325</v>
      </c>
      <c r="J12" s="1199">
        <v>1.2857828597484804</v>
      </c>
      <c r="K12" s="1200"/>
      <c r="L12" s="1200"/>
      <c r="M12" s="1200"/>
      <c r="N12" s="1200"/>
      <c r="O12" s="1200">
        <v>0.95111233333786838</v>
      </c>
      <c r="P12" s="1201">
        <v>0.98031014175964371</v>
      </c>
      <c r="Q12" s="1309" t="s">
        <v>1325</v>
      </c>
      <c r="R12" s="1307" t="s">
        <v>1325</v>
      </c>
      <c r="S12" s="1307" t="s">
        <v>1325</v>
      </c>
      <c r="T12" s="1307" t="s">
        <v>1325</v>
      </c>
      <c r="U12" s="1307" t="s">
        <v>1325</v>
      </c>
      <c r="V12" s="1307" t="s">
        <v>1325</v>
      </c>
      <c r="W12" s="1310" t="s">
        <v>1325</v>
      </c>
      <c r="X12" s="1199">
        <v>1.3312809986402554</v>
      </c>
      <c r="Y12" s="1200"/>
      <c r="Z12" s="1200"/>
      <c r="AA12" s="1200"/>
      <c r="AB12" s="1200"/>
      <c r="AC12" s="1202">
        <v>2.0301064658243426</v>
      </c>
      <c r="AD12" s="1203">
        <v>0</v>
      </c>
      <c r="AE12" s="1309" t="s">
        <v>1325</v>
      </c>
      <c r="AF12" s="1307" t="s">
        <v>1325</v>
      </c>
      <c r="AG12" s="1307" t="s">
        <v>1325</v>
      </c>
      <c r="AH12" s="1307" t="s">
        <v>1325</v>
      </c>
      <c r="AI12" s="1307" t="s">
        <v>1325</v>
      </c>
      <c r="AJ12" s="1307">
        <v>10</v>
      </c>
      <c r="AK12" s="1310" t="s">
        <v>1325</v>
      </c>
      <c r="AL12" s="1204">
        <v>1.0650247989122044</v>
      </c>
      <c r="AM12" s="1202"/>
      <c r="AN12" s="1202"/>
      <c r="AO12" s="1202"/>
      <c r="AP12" s="1202"/>
      <c r="AQ12" s="1202">
        <v>2.5376330822804283</v>
      </c>
      <c r="AR12" s="1203">
        <v>0</v>
      </c>
      <c r="AS12" s="1309" t="s">
        <v>1325</v>
      </c>
      <c r="AT12" s="1307" t="s">
        <v>1325</v>
      </c>
      <c r="AU12" s="1307" t="s">
        <v>1325</v>
      </c>
      <c r="AV12" s="1307" t="s">
        <v>1325</v>
      </c>
      <c r="AW12" s="1307" t="s">
        <v>1325</v>
      </c>
      <c r="AX12" s="1307" t="s">
        <v>1325</v>
      </c>
      <c r="AY12" s="1310" t="s">
        <v>1325</v>
      </c>
      <c r="AZ12" s="1244">
        <v>0.11991078435139721</v>
      </c>
      <c r="BA12" s="1242"/>
      <c r="BB12" s="1242"/>
      <c r="BC12" s="1242"/>
      <c r="BD12" s="1242"/>
      <c r="BE12" s="1242">
        <v>0.11261716835906735</v>
      </c>
      <c r="BF12" s="1243">
        <v>0</v>
      </c>
      <c r="BG12" s="1309">
        <v>15</v>
      </c>
      <c r="BH12" s="1307" t="s">
        <v>1325</v>
      </c>
      <c r="BI12" s="1307" t="s">
        <v>1325</v>
      </c>
      <c r="BJ12" s="1307" t="s">
        <v>1325</v>
      </c>
      <c r="BK12" s="1307" t="s">
        <v>1325</v>
      </c>
      <c r="BL12" s="1307">
        <v>17</v>
      </c>
      <c r="BM12" s="1310" t="s">
        <v>1325</v>
      </c>
      <c r="BN12" s="1245">
        <v>1.428882689142815</v>
      </c>
      <c r="BO12" s="1239"/>
      <c r="BP12" s="1239"/>
      <c r="BQ12" s="1239"/>
      <c r="BR12" s="1239"/>
      <c r="BS12" s="1239">
        <v>1.4126337691345536</v>
      </c>
      <c r="BT12" s="1308">
        <v>0.88300712845288154</v>
      </c>
      <c r="BU12" s="1309">
        <v>31</v>
      </c>
      <c r="BV12" s="1307" t="s">
        <v>1325</v>
      </c>
      <c r="BW12" s="1307" t="s">
        <v>1325</v>
      </c>
      <c r="BX12" s="1307" t="s">
        <v>1325</v>
      </c>
      <c r="BY12" s="1307" t="s">
        <v>1325</v>
      </c>
      <c r="BZ12" s="1307">
        <v>21</v>
      </c>
      <c r="CA12" s="1310" t="s">
        <v>1325</v>
      </c>
      <c r="CB12" s="1189">
        <v>2.4311472842361463</v>
      </c>
      <c r="CC12" s="1239"/>
      <c r="CD12" s="1239"/>
      <c r="CE12" s="1239"/>
      <c r="CF12" s="1239"/>
      <c r="CG12" s="1239">
        <v>0.93156383368685636</v>
      </c>
      <c r="CH12" s="1246">
        <v>0.59388240255785829</v>
      </c>
      <c r="CI12" s="1309" t="s">
        <v>1325</v>
      </c>
      <c r="CJ12" s="1307" t="s">
        <v>1325</v>
      </c>
      <c r="CK12" s="1307" t="s">
        <v>1325</v>
      </c>
      <c r="CL12" s="1307" t="s">
        <v>1325</v>
      </c>
      <c r="CM12" s="1307" t="s">
        <v>1325</v>
      </c>
      <c r="CN12" s="1307" t="s">
        <v>1325</v>
      </c>
      <c r="CO12" s="1310" t="s">
        <v>1325</v>
      </c>
      <c r="CP12" s="1244">
        <v>0.97694159868517705</v>
      </c>
      <c r="CQ12" s="1242"/>
      <c r="CR12" s="1242"/>
      <c r="CS12" s="1242"/>
      <c r="CT12" s="1242"/>
      <c r="CU12" s="1242">
        <v>0.57206299187573995</v>
      </c>
      <c r="CV12" s="1243">
        <v>7.2145127287130784</v>
      </c>
      <c r="CW12" s="1274"/>
      <c r="CX12" s="1274"/>
      <c r="CY12" s="1274"/>
      <c r="CZ12" s="1275" t="s">
        <v>878</v>
      </c>
      <c r="DA12" s="1276" t="s">
        <v>1471</v>
      </c>
      <c r="DB12" s="1274"/>
      <c r="DC12" s="1274" t="s">
        <v>878</v>
      </c>
      <c r="DD12" s="1274" t="s">
        <v>2920</v>
      </c>
      <c r="DE12" s="1276" t="s">
        <v>878</v>
      </c>
      <c r="DF12" s="1276" t="s">
        <v>1471</v>
      </c>
      <c r="DG12" s="1276" t="s">
        <v>878</v>
      </c>
      <c r="DH12" s="1276" t="s">
        <v>1471</v>
      </c>
      <c r="DI12" s="1276" t="s">
        <v>878</v>
      </c>
      <c r="DJ12" s="1277" t="s">
        <v>1471</v>
      </c>
      <c r="DK12" s="1311" t="s">
        <v>878</v>
      </c>
      <c r="DL12" s="1277" t="s">
        <v>878</v>
      </c>
      <c r="DM12" s="7" t="s">
        <v>878</v>
      </c>
      <c r="DN12" s="7" t="s">
        <v>792</v>
      </c>
      <c r="DO12" s="7" t="s">
        <v>878</v>
      </c>
      <c r="DP12" s="7" t="s">
        <v>792</v>
      </c>
    </row>
    <row r="13" spans="1:120">
      <c r="A13" s="1194" t="s">
        <v>300</v>
      </c>
      <c r="B13" s="1195" t="s">
        <v>708</v>
      </c>
      <c r="C13" s="1196">
        <v>218</v>
      </c>
      <c r="D13" s="1306" t="s">
        <v>1325</v>
      </c>
      <c r="E13" s="1306" t="s">
        <v>1325</v>
      </c>
      <c r="F13" s="1306" t="s">
        <v>1325</v>
      </c>
      <c r="G13" s="1306" t="s">
        <v>1325</v>
      </c>
      <c r="H13" s="1197">
        <v>97</v>
      </c>
      <c r="I13" s="1306" t="s">
        <v>1325</v>
      </c>
      <c r="J13" s="1199">
        <v>1.2552381974081321</v>
      </c>
      <c r="K13" s="1200"/>
      <c r="L13" s="1200">
        <v>0.27369662822612661</v>
      </c>
      <c r="M13" s="1200">
        <v>1.63370863561901</v>
      </c>
      <c r="N13" s="1200"/>
      <c r="O13" s="1200">
        <v>0.85441067932214199</v>
      </c>
      <c r="P13" s="1201">
        <v>1.7447534337107051</v>
      </c>
      <c r="Q13" s="1309" t="s">
        <v>1325</v>
      </c>
      <c r="R13" s="1307" t="s">
        <v>1325</v>
      </c>
      <c r="S13" s="1307" t="s">
        <v>1325</v>
      </c>
      <c r="T13" s="1307" t="s">
        <v>1325</v>
      </c>
      <c r="U13" s="1307" t="s">
        <v>1325</v>
      </c>
      <c r="V13" s="1307" t="s">
        <v>1325</v>
      </c>
      <c r="W13" s="1310" t="s">
        <v>1325</v>
      </c>
      <c r="X13" s="1199">
        <v>0.43761575017284315</v>
      </c>
      <c r="Y13" s="1200"/>
      <c r="Z13" s="1200">
        <v>0</v>
      </c>
      <c r="AA13" s="1200">
        <v>0</v>
      </c>
      <c r="AB13" s="1200"/>
      <c r="AC13" s="1202">
        <v>1.5150816779859728</v>
      </c>
      <c r="AD13" s="1203">
        <v>3.7718040936814492</v>
      </c>
      <c r="AE13" s="1309">
        <v>19</v>
      </c>
      <c r="AF13" s="1307" t="s">
        <v>1325</v>
      </c>
      <c r="AG13" s="1307" t="s">
        <v>1325</v>
      </c>
      <c r="AH13" s="1307" t="s">
        <v>1325</v>
      </c>
      <c r="AI13" s="1307" t="s">
        <v>1325</v>
      </c>
      <c r="AJ13" s="1307">
        <v>16</v>
      </c>
      <c r="AK13" s="1310" t="s">
        <v>1325</v>
      </c>
      <c r="AL13" s="1204">
        <v>0.79168273573203218</v>
      </c>
      <c r="AM13" s="1202"/>
      <c r="AN13" s="1202">
        <v>0</v>
      </c>
      <c r="AO13" s="1202">
        <v>0</v>
      </c>
      <c r="AP13" s="1202"/>
      <c r="AQ13" s="1202">
        <v>1.7737776290101952</v>
      </c>
      <c r="AR13" s="1203">
        <v>1.7443943533211543</v>
      </c>
      <c r="AS13" s="1309" t="s">
        <v>1325</v>
      </c>
      <c r="AT13" s="1307" t="s">
        <v>1325</v>
      </c>
      <c r="AU13" s="1307" t="s">
        <v>1325</v>
      </c>
      <c r="AV13" s="1307" t="s">
        <v>1325</v>
      </c>
      <c r="AW13" s="1307" t="s">
        <v>1325</v>
      </c>
      <c r="AX13" s="1307" t="s">
        <v>1325</v>
      </c>
      <c r="AY13" s="1310" t="s">
        <v>1325</v>
      </c>
      <c r="AZ13" s="1244">
        <v>0.122722188474703</v>
      </c>
      <c r="BA13" s="1242"/>
      <c r="BB13" s="1242">
        <v>0</v>
      </c>
      <c r="BC13" s="1242">
        <v>0</v>
      </c>
      <c r="BD13" s="1242"/>
      <c r="BE13" s="1242">
        <v>0</v>
      </c>
      <c r="BF13" s="1243">
        <v>0</v>
      </c>
      <c r="BG13" s="1309">
        <v>23</v>
      </c>
      <c r="BH13" s="1307" t="s">
        <v>1325</v>
      </c>
      <c r="BI13" s="1307" t="s">
        <v>1325</v>
      </c>
      <c r="BJ13" s="1307" t="s">
        <v>1325</v>
      </c>
      <c r="BK13" s="1307" t="s">
        <v>1325</v>
      </c>
      <c r="BL13" s="1307">
        <v>11</v>
      </c>
      <c r="BM13" s="1310" t="s">
        <v>1325</v>
      </c>
      <c r="BN13" s="1245">
        <v>0.70310282453686601</v>
      </c>
      <c r="BO13" s="1239"/>
      <c r="BP13" s="1239">
        <v>1.8337971326631599</v>
      </c>
      <c r="BQ13" s="1239">
        <v>0</v>
      </c>
      <c r="BR13" s="1239"/>
      <c r="BS13" s="1239">
        <v>0.42471751274634079</v>
      </c>
      <c r="BT13" s="1308">
        <v>7.0997938828042928</v>
      </c>
      <c r="BU13" s="1309">
        <v>116</v>
      </c>
      <c r="BV13" s="1307" t="s">
        <v>1325</v>
      </c>
      <c r="BW13" s="1307" t="s">
        <v>1325</v>
      </c>
      <c r="BX13" s="1307" t="s">
        <v>1325</v>
      </c>
      <c r="BY13" s="1307" t="s">
        <v>1325</v>
      </c>
      <c r="BZ13" s="1307">
        <v>38</v>
      </c>
      <c r="CA13" s="1310" t="s">
        <v>1325</v>
      </c>
      <c r="CB13" s="1189">
        <v>1.6025787418935942</v>
      </c>
      <c r="CC13" s="1239"/>
      <c r="CD13" s="1239">
        <v>0</v>
      </c>
      <c r="CE13" s="1239">
        <v>4.0428385752214568</v>
      </c>
      <c r="CF13" s="1239"/>
      <c r="CG13" s="1239">
        <v>0.65752099915876816</v>
      </c>
      <c r="CH13" s="1246">
        <v>0.92302225107687497</v>
      </c>
      <c r="CI13" s="1240">
        <v>22</v>
      </c>
      <c r="CJ13" s="1307" t="s">
        <v>1325</v>
      </c>
      <c r="CK13" s="1307" t="s">
        <v>1325</v>
      </c>
      <c r="CL13" s="1307" t="s">
        <v>1325</v>
      </c>
      <c r="CM13" s="1307" t="s">
        <v>1325</v>
      </c>
      <c r="CN13" s="1307" t="s">
        <v>1325</v>
      </c>
      <c r="CO13" s="1310" t="s">
        <v>1325</v>
      </c>
      <c r="CP13" s="1244">
        <v>2.4436983622436079</v>
      </c>
      <c r="CQ13" s="1242"/>
      <c r="CR13" s="1242">
        <v>0</v>
      </c>
      <c r="CS13" s="1242">
        <v>0</v>
      </c>
      <c r="CT13" s="1242"/>
      <c r="CU13" s="1242">
        <v>1.1059638967418715</v>
      </c>
      <c r="CV13" s="1243">
        <v>0</v>
      </c>
      <c r="CW13" s="1274"/>
      <c r="CX13" s="1274"/>
      <c r="CY13" s="1274"/>
      <c r="CZ13" s="1275" t="s">
        <v>878</v>
      </c>
      <c r="DA13" s="1276" t="s">
        <v>1471</v>
      </c>
      <c r="DB13" s="1274"/>
      <c r="DC13" s="1274"/>
      <c r="DD13" s="1274"/>
      <c r="DE13" s="1276" t="s">
        <v>878</v>
      </c>
      <c r="DF13" s="1276" t="s">
        <v>1471</v>
      </c>
      <c r="DG13" s="1276" t="s">
        <v>878</v>
      </c>
      <c r="DH13" s="1276" t="s">
        <v>1471</v>
      </c>
      <c r="DI13" s="1276" t="s">
        <v>878</v>
      </c>
      <c r="DJ13" s="1277" t="s">
        <v>1471</v>
      </c>
      <c r="DK13" s="1311" t="s">
        <v>878</v>
      </c>
      <c r="DL13" s="1277" t="s">
        <v>878</v>
      </c>
      <c r="DM13" s="7" t="s">
        <v>878</v>
      </c>
      <c r="DN13" s="7" t="s">
        <v>792</v>
      </c>
      <c r="DO13" s="7" t="s">
        <v>878</v>
      </c>
      <c r="DP13" s="7" t="s">
        <v>792</v>
      </c>
    </row>
    <row r="14" spans="1:120">
      <c r="A14" s="1194" t="s">
        <v>325</v>
      </c>
      <c r="B14" s="1195" t="s">
        <v>739</v>
      </c>
      <c r="C14" s="1196">
        <v>217</v>
      </c>
      <c r="D14" s="1197">
        <v>10</v>
      </c>
      <c r="E14" s="1197">
        <v>20</v>
      </c>
      <c r="F14" s="1197">
        <v>36</v>
      </c>
      <c r="G14" s="1306" t="s">
        <v>1325</v>
      </c>
      <c r="H14" s="1197">
        <v>785</v>
      </c>
      <c r="I14" s="1198">
        <v>40</v>
      </c>
      <c r="J14" s="1199">
        <v>1.3782614118849976</v>
      </c>
      <c r="K14" s="1200">
        <v>1.5416299678808749</v>
      </c>
      <c r="L14" s="1200">
        <v>0.44925024484648612</v>
      </c>
      <c r="M14" s="1200">
        <v>1.5837140790357809</v>
      </c>
      <c r="N14" s="1200">
        <v>0.75801537939312047</v>
      </c>
      <c r="O14" s="1200">
        <v>0.81542364126506539</v>
      </c>
      <c r="P14" s="1201">
        <v>1.0041838011706863</v>
      </c>
      <c r="Q14" s="1309">
        <v>12</v>
      </c>
      <c r="R14" s="1307" t="s">
        <v>1325</v>
      </c>
      <c r="S14" s="1307" t="s">
        <v>1325</v>
      </c>
      <c r="T14" s="1307" t="s">
        <v>1325</v>
      </c>
      <c r="U14" s="1307" t="s">
        <v>1325</v>
      </c>
      <c r="V14" s="1307">
        <v>113</v>
      </c>
      <c r="W14" s="1310" t="s">
        <v>1325</v>
      </c>
      <c r="X14" s="1199">
        <v>0.56492798101859154</v>
      </c>
      <c r="Y14" s="1200">
        <v>0</v>
      </c>
      <c r="Z14" s="1200">
        <v>1.5027154398999023</v>
      </c>
      <c r="AA14" s="1200">
        <v>0.36891752706859648</v>
      </c>
      <c r="AB14" s="1200">
        <v>0</v>
      </c>
      <c r="AC14" s="1202">
        <v>1.4836080843023283</v>
      </c>
      <c r="AD14" s="1203">
        <v>1.1207690216870758</v>
      </c>
      <c r="AE14" s="1309">
        <v>28</v>
      </c>
      <c r="AF14" s="1307" t="s">
        <v>1325</v>
      </c>
      <c r="AG14" s="1307" t="s">
        <v>1325</v>
      </c>
      <c r="AH14" s="1307" t="s">
        <v>1325</v>
      </c>
      <c r="AI14" s="1307" t="s">
        <v>1325</v>
      </c>
      <c r="AJ14" s="1307">
        <v>127</v>
      </c>
      <c r="AK14" s="1310">
        <v>11</v>
      </c>
      <c r="AL14" s="1204">
        <v>1.0827964070291083</v>
      </c>
      <c r="AM14" s="1202">
        <v>2.0081697961438358</v>
      </c>
      <c r="AN14" s="1202">
        <v>0.43568207386505986</v>
      </c>
      <c r="AO14" s="1202">
        <v>0.82586163464777995</v>
      </c>
      <c r="AP14" s="1202">
        <v>0</v>
      </c>
      <c r="AQ14" s="1202">
        <v>0.89990810271561783</v>
      </c>
      <c r="AR14" s="1203">
        <v>1.9001741706748478</v>
      </c>
      <c r="AS14" s="1309" t="s">
        <v>1325</v>
      </c>
      <c r="AT14" s="1307" t="s">
        <v>1325</v>
      </c>
      <c r="AU14" s="1307" t="s">
        <v>1325</v>
      </c>
      <c r="AV14" s="1307" t="s">
        <v>1325</v>
      </c>
      <c r="AW14" s="1307" t="s">
        <v>1325</v>
      </c>
      <c r="AX14" s="1307">
        <v>27</v>
      </c>
      <c r="AY14" s="1310" t="s">
        <v>1325</v>
      </c>
      <c r="AZ14" s="1244">
        <v>0.38990363995615701</v>
      </c>
      <c r="BA14" s="1242">
        <v>6.2830133574181684</v>
      </c>
      <c r="BB14" s="1242">
        <v>0</v>
      </c>
      <c r="BC14" s="1242">
        <v>0</v>
      </c>
      <c r="BD14" s="1242">
        <v>0</v>
      </c>
      <c r="BE14" s="1242">
        <v>1.6385934618429354</v>
      </c>
      <c r="BF14" s="1243">
        <v>2.0658292932434699</v>
      </c>
      <c r="BG14" s="1309">
        <v>38</v>
      </c>
      <c r="BH14" s="1307" t="s">
        <v>1325</v>
      </c>
      <c r="BI14" s="1307" t="s">
        <v>1325</v>
      </c>
      <c r="BJ14" s="1307" t="s">
        <v>1325</v>
      </c>
      <c r="BK14" s="1307" t="s">
        <v>1325</v>
      </c>
      <c r="BL14" s="1307">
        <v>174</v>
      </c>
      <c r="BM14" s="1310" t="s">
        <v>1325</v>
      </c>
      <c r="BN14" s="1245">
        <v>1.168526022013433</v>
      </c>
      <c r="BO14" s="1239">
        <v>2.3636603990053642</v>
      </c>
      <c r="BP14" s="1239">
        <v>0.22319555074958972</v>
      </c>
      <c r="BQ14" s="1239">
        <v>1.7951218978676577</v>
      </c>
      <c r="BR14" s="1239">
        <v>0</v>
      </c>
      <c r="BS14" s="1239">
        <v>1.051174164831052</v>
      </c>
      <c r="BT14" s="1308">
        <v>0.61707404473777838</v>
      </c>
      <c r="BU14" s="1309">
        <v>85</v>
      </c>
      <c r="BV14" s="1307" t="s">
        <v>1325</v>
      </c>
      <c r="BW14" s="1307" t="s">
        <v>1325</v>
      </c>
      <c r="BX14" s="1307">
        <v>16</v>
      </c>
      <c r="BY14" s="1307" t="s">
        <v>1325</v>
      </c>
      <c r="BZ14" s="1307">
        <v>209</v>
      </c>
      <c r="CA14" s="1310" t="s">
        <v>1325</v>
      </c>
      <c r="CB14" s="1189">
        <v>1.9313324048068945</v>
      </c>
      <c r="CC14" s="1239">
        <v>0.98537837877223655</v>
      </c>
      <c r="CD14" s="1239">
        <v>0.2131619237421814</v>
      </c>
      <c r="CE14" s="1239">
        <v>2.3417828220611621</v>
      </c>
      <c r="CF14" s="1239">
        <v>2.4829371546608416</v>
      </c>
      <c r="CG14" s="1239">
        <v>0.60513883740499363</v>
      </c>
      <c r="CH14" s="1246">
        <v>0.71264847065338333</v>
      </c>
      <c r="CI14" s="1240">
        <v>15</v>
      </c>
      <c r="CJ14" s="1307" t="s">
        <v>1325</v>
      </c>
      <c r="CK14" s="1307" t="s">
        <v>1325</v>
      </c>
      <c r="CL14" s="1307" t="s">
        <v>1325</v>
      </c>
      <c r="CM14" s="1307" t="s">
        <v>1325</v>
      </c>
      <c r="CN14" s="1238">
        <v>39</v>
      </c>
      <c r="CO14" s="1310" t="s">
        <v>1325</v>
      </c>
      <c r="CP14" s="1244">
        <v>1.5999142833519007</v>
      </c>
      <c r="CQ14" s="1242">
        <v>5.205460632923427</v>
      </c>
      <c r="CR14" s="1242">
        <v>0.73801235520275699</v>
      </c>
      <c r="CS14" s="1242">
        <v>3.893562103696389</v>
      </c>
      <c r="CT14" s="1242">
        <v>0</v>
      </c>
      <c r="CU14" s="1242">
        <v>0.53429149926621244</v>
      </c>
      <c r="CV14" s="1243">
        <v>0</v>
      </c>
      <c r="CW14" s="1274"/>
      <c r="CX14" s="1274"/>
      <c r="CY14" s="1274"/>
      <c r="CZ14" s="1275" t="s">
        <v>878</v>
      </c>
      <c r="DA14" s="1276" t="s">
        <v>1471</v>
      </c>
      <c r="DB14" s="1276"/>
      <c r="DC14" s="1276" t="s">
        <v>878</v>
      </c>
      <c r="DD14" s="1274" t="s">
        <v>1476</v>
      </c>
      <c r="DE14" s="1276" t="s">
        <v>878</v>
      </c>
      <c r="DF14" s="1276" t="s">
        <v>1471</v>
      </c>
      <c r="DG14" s="1276" t="s">
        <v>878</v>
      </c>
      <c r="DH14" s="1276" t="s">
        <v>1471</v>
      </c>
      <c r="DI14" s="1276" t="s">
        <v>878</v>
      </c>
      <c r="DJ14" s="1277" t="s">
        <v>1471</v>
      </c>
      <c r="DK14" s="1311" t="s">
        <v>878</v>
      </c>
      <c r="DL14" s="1277" t="s">
        <v>878</v>
      </c>
      <c r="DM14" s="7" t="s">
        <v>878</v>
      </c>
      <c r="DN14" s="7" t="s">
        <v>792</v>
      </c>
      <c r="DO14" s="7" t="s">
        <v>878</v>
      </c>
      <c r="DP14" s="7" t="s">
        <v>792</v>
      </c>
    </row>
    <row r="15" spans="1:120">
      <c r="A15" s="1194" t="s">
        <v>433</v>
      </c>
      <c r="B15" s="1195" t="s">
        <v>644</v>
      </c>
      <c r="C15" s="1196">
        <v>59</v>
      </c>
      <c r="D15" s="1306" t="s">
        <v>1325</v>
      </c>
      <c r="E15" s="1306" t="s">
        <v>1325</v>
      </c>
      <c r="F15" s="1306" t="s">
        <v>1325</v>
      </c>
      <c r="G15" s="1306" t="s">
        <v>1325</v>
      </c>
      <c r="H15" s="1197">
        <v>17</v>
      </c>
      <c r="I15" s="1306" t="s">
        <v>1325</v>
      </c>
      <c r="J15" s="1199">
        <v>1.7894049996819568</v>
      </c>
      <c r="K15" s="1200"/>
      <c r="L15" s="1200"/>
      <c r="M15" s="1200"/>
      <c r="N15" s="1200"/>
      <c r="O15" s="1200">
        <v>0.93686327554631821</v>
      </c>
      <c r="P15" s="1201"/>
      <c r="Q15" s="1309" t="s">
        <v>1325</v>
      </c>
      <c r="R15" s="1307" t="s">
        <v>1325</v>
      </c>
      <c r="S15" s="1307" t="s">
        <v>1325</v>
      </c>
      <c r="T15" s="1307" t="s">
        <v>1325</v>
      </c>
      <c r="U15" s="1307" t="s">
        <v>1325</v>
      </c>
      <c r="V15" s="1307" t="s">
        <v>1325</v>
      </c>
      <c r="W15" s="1310" t="s">
        <v>1325</v>
      </c>
      <c r="X15" s="1199">
        <v>0</v>
      </c>
      <c r="Y15" s="1200"/>
      <c r="Z15" s="1200"/>
      <c r="AA15" s="1200"/>
      <c r="AB15" s="1200"/>
      <c r="AC15" s="1202">
        <v>0</v>
      </c>
      <c r="AD15" s="1203"/>
      <c r="AE15" s="1309">
        <v>14</v>
      </c>
      <c r="AF15" s="1307" t="s">
        <v>1325</v>
      </c>
      <c r="AG15" s="1307" t="s">
        <v>1325</v>
      </c>
      <c r="AH15" s="1307" t="s">
        <v>1325</v>
      </c>
      <c r="AI15" s="1307" t="s">
        <v>1325</v>
      </c>
      <c r="AJ15" s="1307" t="s">
        <v>1325</v>
      </c>
      <c r="AK15" s="1310" t="s">
        <v>1325</v>
      </c>
      <c r="AL15" s="1204">
        <v>2.1706447134780129</v>
      </c>
      <c r="AM15" s="1202"/>
      <c r="AN15" s="1202"/>
      <c r="AO15" s="1202"/>
      <c r="AP15" s="1202"/>
      <c r="AQ15" s="1202">
        <v>1.2450872988966672</v>
      </c>
      <c r="AR15" s="1203"/>
      <c r="AS15" s="1309" t="s">
        <v>1325</v>
      </c>
      <c r="AT15" s="1307" t="s">
        <v>1325</v>
      </c>
      <c r="AU15" s="1307" t="s">
        <v>1325</v>
      </c>
      <c r="AV15" s="1307" t="s">
        <v>1325</v>
      </c>
      <c r="AW15" s="1307" t="s">
        <v>1325</v>
      </c>
      <c r="AX15" s="1307" t="s">
        <v>1325</v>
      </c>
      <c r="AY15" s="1310" t="s">
        <v>1325</v>
      </c>
      <c r="AZ15" s="1244">
        <v>0</v>
      </c>
      <c r="BA15" s="1242"/>
      <c r="BB15" s="1242"/>
      <c r="BC15" s="1242"/>
      <c r="BD15" s="1242"/>
      <c r="BE15" s="1242">
        <v>0</v>
      </c>
      <c r="BF15" s="1243"/>
      <c r="BG15" s="1309" t="s">
        <v>1325</v>
      </c>
      <c r="BH15" s="1307" t="s">
        <v>1325</v>
      </c>
      <c r="BI15" s="1307" t="s">
        <v>1325</v>
      </c>
      <c r="BJ15" s="1307" t="s">
        <v>1325</v>
      </c>
      <c r="BK15" s="1307" t="s">
        <v>1325</v>
      </c>
      <c r="BL15" s="1307" t="s">
        <v>1325</v>
      </c>
      <c r="BM15" s="1310" t="s">
        <v>1325</v>
      </c>
      <c r="BN15" s="1245">
        <v>0.46707728474488153</v>
      </c>
      <c r="BO15" s="1239"/>
      <c r="BP15" s="1239"/>
      <c r="BQ15" s="1239"/>
      <c r="BR15" s="1239"/>
      <c r="BS15" s="1239">
        <v>0.85605884581216418</v>
      </c>
      <c r="BT15" s="1308"/>
      <c r="BU15" s="1309">
        <v>34</v>
      </c>
      <c r="BV15" s="1307" t="s">
        <v>1325</v>
      </c>
      <c r="BW15" s="1307" t="s">
        <v>1325</v>
      </c>
      <c r="BX15" s="1307" t="s">
        <v>1325</v>
      </c>
      <c r="BY15" s="1307" t="s">
        <v>1325</v>
      </c>
      <c r="BZ15" s="1307" t="s">
        <v>1325</v>
      </c>
      <c r="CA15" s="1310" t="s">
        <v>1325</v>
      </c>
      <c r="CB15" s="1189">
        <v>3.0965340734801114</v>
      </c>
      <c r="CC15" s="1239"/>
      <c r="CD15" s="1239"/>
      <c r="CE15" s="1239"/>
      <c r="CF15" s="1239"/>
      <c r="CG15" s="1239">
        <v>0.67540068727357117</v>
      </c>
      <c r="CH15" s="1246"/>
      <c r="CI15" s="1309" t="s">
        <v>1325</v>
      </c>
      <c r="CJ15" s="1307" t="s">
        <v>1325</v>
      </c>
      <c r="CK15" s="1307" t="s">
        <v>1325</v>
      </c>
      <c r="CL15" s="1307" t="s">
        <v>1325</v>
      </c>
      <c r="CM15" s="1307" t="s">
        <v>1325</v>
      </c>
      <c r="CN15" s="1307" t="s">
        <v>1325</v>
      </c>
      <c r="CO15" s="1310" t="s">
        <v>1325</v>
      </c>
      <c r="CP15" s="1244">
        <v>1.0509617621092491</v>
      </c>
      <c r="CQ15" s="1242"/>
      <c r="CR15" s="1242"/>
      <c r="CS15" s="1242"/>
      <c r="CT15" s="1242"/>
      <c r="CU15" s="1242">
        <v>0</v>
      </c>
      <c r="CV15" s="1243"/>
      <c r="CW15" s="1274"/>
      <c r="CX15" s="1274"/>
      <c r="CY15" s="1274"/>
      <c r="CZ15" s="1275" t="s">
        <v>878</v>
      </c>
      <c r="DA15" s="1276" t="s">
        <v>1471</v>
      </c>
      <c r="DB15" s="1274"/>
      <c r="DC15" s="1274"/>
      <c r="DD15" s="1274"/>
      <c r="DE15" s="1276" t="s">
        <v>878</v>
      </c>
      <c r="DF15" s="1276" t="s">
        <v>1471</v>
      </c>
      <c r="DG15" s="1276" t="s">
        <v>878</v>
      </c>
      <c r="DH15" s="1276" t="s">
        <v>1471</v>
      </c>
      <c r="DI15" s="1276" t="s">
        <v>878</v>
      </c>
      <c r="DJ15" s="1277" t="s">
        <v>1471</v>
      </c>
      <c r="DK15" s="1311" t="s">
        <v>878</v>
      </c>
      <c r="DL15" s="1277" t="s">
        <v>878</v>
      </c>
      <c r="DM15" s="7" t="s">
        <v>878</v>
      </c>
      <c r="DN15" s="7" t="s">
        <v>792</v>
      </c>
      <c r="DO15" s="7" t="s">
        <v>878</v>
      </c>
      <c r="DP15" s="7" t="s">
        <v>792</v>
      </c>
    </row>
    <row r="16" spans="1:120">
      <c r="A16" s="1194" t="s">
        <v>18</v>
      </c>
      <c r="B16" s="1195" t="s">
        <v>768</v>
      </c>
      <c r="C16" s="1306" t="s">
        <v>1325</v>
      </c>
      <c r="D16" s="1306" t="s">
        <v>1325</v>
      </c>
      <c r="E16" s="1306" t="s">
        <v>1325</v>
      </c>
      <c r="F16" s="1306" t="s">
        <v>1325</v>
      </c>
      <c r="G16" s="1306" t="s">
        <v>1325</v>
      </c>
      <c r="H16" s="1306" t="s">
        <v>1325</v>
      </c>
      <c r="I16" s="1306" t="s">
        <v>1325</v>
      </c>
      <c r="J16" s="1199"/>
      <c r="K16" s="1200"/>
      <c r="L16" s="1200"/>
      <c r="M16" s="1200"/>
      <c r="N16" s="1200"/>
      <c r="O16" s="1200"/>
      <c r="P16" s="1201"/>
      <c r="Q16" s="1309" t="s">
        <v>1325</v>
      </c>
      <c r="R16" s="1307" t="s">
        <v>1325</v>
      </c>
      <c r="S16" s="1307" t="s">
        <v>1325</v>
      </c>
      <c r="T16" s="1307" t="s">
        <v>1325</v>
      </c>
      <c r="U16" s="1307" t="s">
        <v>1325</v>
      </c>
      <c r="V16" s="1307" t="s">
        <v>1325</v>
      </c>
      <c r="W16" s="1310" t="s">
        <v>1325</v>
      </c>
      <c r="X16" s="1199"/>
      <c r="Y16" s="1200"/>
      <c r="Z16" s="1200"/>
      <c r="AA16" s="1200"/>
      <c r="AB16" s="1200"/>
      <c r="AC16" s="1202"/>
      <c r="AD16" s="1203"/>
      <c r="AE16" s="1309" t="s">
        <v>1325</v>
      </c>
      <c r="AF16" s="1307" t="s">
        <v>1325</v>
      </c>
      <c r="AG16" s="1307" t="s">
        <v>1325</v>
      </c>
      <c r="AH16" s="1307" t="s">
        <v>1325</v>
      </c>
      <c r="AI16" s="1307" t="s">
        <v>1325</v>
      </c>
      <c r="AJ16" s="1307" t="s">
        <v>1325</v>
      </c>
      <c r="AK16" s="1310" t="s">
        <v>1325</v>
      </c>
      <c r="AL16" s="1204"/>
      <c r="AM16" s="1202"/>
      <c r="AN16" s="1202"/>
      <c r="AO16" s="1202"/>
      <c r="AP16" s="1202"/>
      <c r="AQ16" s="1202"/>
      <c r="AR16" s="1203"/>
      <c r="AS16" s="1309" t="s">
        <v>1325</v>
      </c>
      <c r="AT16" s="1307" t="s">
        <v>1325</v>
      </c>
      <c r="AU16" s="1307" t="s">
        <v>1325</v>
      </c>
      <c r="AV16" s="1307" t="s">
        <v>1325</v>
      </c>
      <c r="AW16" s="1307" t="s">
        <v>1325</v>
      </c>
      <c r="AX16" s="1307" t="s">
        <v>1325</v>
      </c>
      <c r="AY16" s="1310" t="s">
        <v>1325</v>
      </c>
      <c r="AZ16" s="1244"/>
      <c r="BA16" s="1242"/>
      <c r="BB16" s="1242"/>
      <c r="BC16" s="1242"/>
      <c r="BD16" s="1242"/>
      <c r="BE16" s="1242"/>
      <c r="BF16" s="1243"/>
      <c r="BG16" s="1309" t="s">
        <v>1325</v>
      </c>
      <c r="BH16" s="1307" t="s">
        <v>1325</v>
      </c>
      <c r="BI16" s="1307" t="s">
        <v>1325</v>
      </c>
      <c r="BJ16" s="1307" t="s">
        <v>1325</v>
      </c>
      <c r="BK16" s="1307" t="s">
        <v>1325</v>
      </c>
      <c r="BL16" s="1307" t="s">
        <v>1325</v>
      </c>
      <c r="BM16" s="1310" t="s">
        <v>1325</v>
      </c>
      <c r="BN16" s="1245"/>
      <c r="BO16" s="1239"/>
      <c r="BP16" s="1239"/>
      <c r="BQ16" s="1239"/>
      <c r="BR16" s="1239"/>
      <c r="BS16" s="1239"/>
      <c r="BT16" s="1308"/>
      <c r="BU16" s="1309" t="s">
        <v>1325</v>
      </c>
      <c r="BV16" s="1307" t="s">
        <v>1325</v>
      </c>
      <c r="BW16" s="1307" t="s">
        <v>1325</v>
      </c>
      <c r="BX16" s="1307" t="s">
        <v>1325</v>
      </c>
      <c r="BY16" s="1307" t="s">
        <v>1325</v>
      </c>
      <c r="BZ16" s="1307" t="s">
        <v>1325</v>
      </c>
      <c r="CA16" s="1310" t="s">
        <v>1325</v>
      </c>
      <c r="CB16" s="1189"/>
      <c r="CC16" s="1239"/>
      <c r="CD16" s="1239"/>
      <c r="CE16" s="1239"/>
      <c r="CF16" s="1239"/>
      <c r="CG16" s="1239"/>
      <c r="CH16" s="1246"/>
      <c r="CI16" s="1309" t="s">
        <v>1325</v>
      </c>
      <c r="CJ16" s="1307" t="s">
        <v>1325</v>
      </c>
      <c r="CK16" s="1307" t="s">
        <v>1325</v>
      </c>
      <c r="CL16" s="1307" t="s">
        <v>1325</v>
      </c>
      <c r="CM16" s="1307" t="s">
        <v>1325</v>
      </c>
      <c r="CN16" s="1307" t="s">
        <v>1325</v>
      </c>
      <c r="CO16" s="1310" t="s">
        <v>1325</v>
      </c>
      <c r="CP16" s="1244"/>
      <c r="CQ16" s="1242"/>
      <c r="CR16" s="1242"/>
      <c r="CS16" s="1242"/>
      <c r="CT16" s="1242"/>
      <c r="CU16" s="1242"/>
      <c r="CV16" s="1243"/>
      <c r="CW16" s="1274"/>
      <c r="CX16" s="1274"/>
      <c r="CY16" s="1274"/>
      <c r="CZ16" s="1275" t="s">
        <v>878</v>
      </c>
      <c r="DA16" s="1276" t="s">
        <v>1471</v>
      </c>
      <c r="DB16" s="1274"/>
      <c r="DC16" s="1274"/>
      <c r="DD16" s="1274"/>
      <c r="DE16" s="1276" t="s">
        <v>878</v>
      </c>
      <c r="DF16" s="1276" t="s">
        <v>1471</v>
      </c>
      <c r="DG16" s="1276" t="s">
        <v>878</v>
      </c>
      <c r="DH16" s="1276" t="s">
        <v>1471</v>
      </c>
      <c r="DI16" s="1276" t="s">
        <v>878</v>
      </c>
      <c r="DJ16" s="1277" t="s">
        <v>1471</v>
      </c>
      <c r="DK16" s="1311" t="s">
        <v>878</v>
      </c>
      <c r="DL16" s="1277" t="s">
        <v>878</v>
      </c>
      <c r="DM16" s="7" t="s">
        <v>878</v>
      </c>
      <c r="DN16" s="7" t="s">
        <v>792</v>
      </c>
      <c r="DO16" s="7" t="s">
        <v>878</v>
      </c>
      <c r="DP16" s="7" t="s">
        <v>792</v>
      </c>
    </row>
    <row r="17" spans="1:120">
      <c r="A17" s="1194" t="s">
        <v>353</v>
      </c>
      <c r="B17" s="1195" t="s">
        <v>587</v>
      </c>
      <c r="C17" s="1196">
        <v>17</v>
      </c>
      <c r="D17" s="1306" t="s">
        <v>1325</v>
      </c>
      <c r="E17" s="1306" t="s">
        <v>1325</v>
      </c>
      <c r="F17" s="1306" t="s">
        <v>1325</v>
      </c>
      <c r="G17" s="1306" t="s">
        <v>1325</v>
      </c>
      <c r="H17" s="1197">
        <v>17</v>
      </c>
      <c r="I17" s="1306" t="s">
        <v>1325</v>
      </c>
      <c r="J17" s="1199">
        <v>1.1973178198548038</v>
      </c>
      <c r="K17" s="1200"/>
      <c r="L17" s="1200"/>
      <c r="M17" s="1200"/>
      <c r="N17" s="1200"/>
      <c r="O17" s="1200">
        <v>0.59592352166096607</v>
      </c>
      <c r="P17" s="1201">
        <v>1.3331719528251309</v>
      </c>
      <c r="Q17" s="1309" t="s">
        <v>1325</v>
      </c>
      <c r="R17" s="1307" t="s">
        <v>1325</v>
      </c>
      <c r="S17" s="1307" t="s">
        <v>1325</v>
      </c>
      <c r="T17" s="1307" t="s">
        <v>1325</v>
      </c>
      <c r="U17" s="1307" t="s">
        <v>1325</v>
      </c>
      <c r="V17" s="1307" t="s">
        <v>1325</v>
      </c>
      <c r="W17" s="1310" t="s">
        <v>1325</v>
      </c>
      <c r="X17" s="1199">
        <v>2.0286186645946747</v>
      </c>
      <c r="Y17" s="1200"/>
      <c r="Z17" s="1200"/>
      <c r="AA17" s="1200"/>
      <c r="AB17" s="1200"/>
      <c r="AC17" s="1202">
        <v>1.3322573681972238</v>
      </c>
      <c r="AD17" s="1203">
        <v>0</v>
      </c>
      <c r="AE17" s="1309" t="s">
        <v>1325</v>
      </c>
      <c r="AF17" s="1307" t="s">
        <v>1325</v>
      </c>
      <c r="AG17" s="1307" t="s">
        <v>1325</v>
      </c>
      <c r="AH17" s="1307" t="s">
        <v>1325</v>
      </c>
      <c r="AI17" s="1307" t="s">
        <v>1325</v>
      </c>
      <c r="AJ17" s="1307" t="s">
        <v>1325</v>
      </c>
      <c r="AK17" s="1310" t="s">
        <v>1325</v>
      </c>
      <c r="AL17" s="1204">
        <v>6.0858559937840244</v>
      </c>
      <c r="AM17" s="1202"/>
      <c r="AN17" s="1202"/>
      <c r="AO17" s="1202"/>
      <c r="AP17" s="1202"/>
      <c r="AQ17" s="1202">
        <v>0.44408578939907473</v>
      </c>
      <c r="AR17" s="1203">
        <v>0</v>
      </c>
      <c r="AS17" s="1309" t="s">
        <v>1325</v>
      </c>
      <c r="AT17" s="1307" t="s">
        <v>1325</v>
      </c>
      <c r="AU17" s="1307" t="s">
        <v>1325</v>
      </c>
      <c r="AV17" s="1307" t="s">
        <v>1325</v>
      </c>
      <c r="AW17" s="1307" t="s">
        <v>1325</v>
      </c>
      <c r="AX17" s="1307" t="s">
        <v>1325</v>
      </c>
      <c r="AY17" s="1310" t="s">
        <v>1325</v>
      </c>
      <c r="AZ17" s="1244">
        <v>0</v>
      </c>
      <c r="BA17" s="1242"/>
      <c r="BB17" s="1242"/>
      <c r="BC17" s="1242"/>
      <c r="BD17" s="1242"/>
      <c r="BE17" s="1242">
        <v>0</v>
      </c>
      <c r="BF17" s="1243">
        <v>0</v>
      </c>
      <c r="BG17" s="1309" t="s">
        <v>1325</v>
      </c>
      <c r="BH17" s="1307" t="s">
        <v>1325</v>
      </c>
      <c r="BI17" s="1307" t="s">
        <v>1325</v>
      </c>
      <c r="BJ17" s="1307" t="s">
        <v>1325</v>
      </c>
      <c r="BK17" s="1307" t="s">
        <v>1325</v>
      </c>
      <c r="BL17" s="1307" t="s">
        <v>1325</v>
      </c>
      <c r="BM17" s="1310" t="s">
        <v>1325</v>
      </c>
      <c r="BN17" s="1245">
        <v>0</v>
      </c>
      <c r="BO17" s="1239"/>
      <c r="BP17" s="1239"/>
      <c r="BQ17" s="1239"/>
      <c r="BR17" s="1239"/>
      <c r="BS17" s="1239">
        <v>0.57244275556425706</v>
      </c>
      <c r="BT17" s="1308">
        <v>3.1087499640039473</v>
      </c>
      <c r="BU17" s="1309" t="s">
        <v>1325</v>
      </c>
      <c r="BV17" s="1307" t="s">
        <v>1325</v>
      </c>
      <c r="BW17" s="1307" t="s">
        <v>1325</v>
      </c>
      <c r="BX17" s="1307" t="s">
        <v>1325</v>
      </c>
      <c r="BY17" s="1307" t="s">
        <v>1325</v>
      </c>
      <c r="BZ17" s="1307" t="s">
        <v>1325</v>
      </c>
      <c r="CA17" s="1310" t="s">
        <v>1325</v>
      </c>
      <c r="CB17" s="1189">
        <v>0.91190304893402907</v>
      </c>
      <c r="CC17" s="1239"/>
      <c r="CD17" s="1239"/>
      <c r="CE17" s="1239"/>
      <c r="CF17" s="1239"/>
      <c r="CG17" s="1239">
        <v>0.6413227748434871</v>
      </c>
      <c r="CH17" s="1246">
        <v>1.3085447646634019</v>
      </c>
      <c r="CI17" s="1309" t="s">
        <v>1325</v>
      </c>
      <c r="CJ17" s="1307" t="s">
        <v>1325</v>
      </c>
      <c r="CK17" s="1307" t="s">
        <v>1325</v>
      </c>
      <c r="CL17" s="1307" t="s">
        <v>1325</v>
      </c>
      <c r="CM17" s="1307" t="s">
        <v>1325</v>
      </c>
      <c r="CN17" s="1307" t="s">
        <v>1325</v>
      </c>
      <c r="CO17" s="1310" t="s">
        <v>1325</v>
      </c>
      <c r="CP17" s="1244">
        <v>0</v>
      </c>
      <c r="CQ17" s="1242"/>
      <c r="CR17" s="1242"/>
      <c r="CS17" s="1242"/>
      <c r="CT17" s="1242"/>
      <c r="CU17" s="1242">
        <v>0</v>
      </c>
      <c r="CV17" s="1243">
        <v>0</v>
      </c>
      <c r="CW17" s="1274"/>
      <c r="CX17" s="1274"/>
      <c r="CY17" s="1274"/>
      <c r="CZ17" s="1275" t="s">
        <v>878</v>
      </c>
      <c r="DA17" s="1276" t="s">
        <v>1471</v>
      </c>
      <c r="DB17" s="1274"/>
      <c r="DC17" s="1274"/>
      <c r="DD17" s="1274"/>
      <c r="DE17" s="1276" t="s">
        <v>878</v>
      </c>
      <c r="DF17" s="1276" t="s">
        <v>1471</v>
      </c>
      <c r="DG17" s="1276" t="s">
        <v>878</v>
      </c>
      <c r="DH17" s="1276" t="s">
        <v>1471</v>
      </c>
      <c r="DI17" s="1276" t="s">
        <v>878</v>
      </c>
      <c r="DJ17" s="1277" t="s">
        <v>1471</v>
      </c>
      <c r="DK17" s="1311" t="s">
        <v>878</v>
      </c>
      <c r="DL17" s="1277" t="s">
        <v>878</v>
      </c>
      <c r="DM17" s="7" t="s">
        <v>878</v>
      </c>
      <c r="DN17" s="7" t="s">
        <v>792</v>
      </c>
      <c r="DO17" s="7" t="s">
        <v>878</v>
      </c>
      <c r="DP17" s="7" t="s">
        <v>792</v>
      </c>
    </row>
    <row r="18" spans="1:120">
      <c r="A18" s="1194" t="s">
        <v>69</v>
      </c>
      <c r="B18" s="1195" t="s">
        <v>630</v>
      </c>
      <c r="C18" s="1196">
        <v>75</v>
      </c>
      <c r="D18" s="1306" t="s">
        <v>1325</v>
      </c>
      <c r="E18" s="1306" t="s">
        <v>1325</v>
      </c>
      <c r="F18" s="1306" t="s">
        <v>1325</v>
      </c>
      <c r="G18" s="1306" t="s">
        <v>1325</v>
      </c>
      <c r="H18" s="1197">
        <v>44</v>
      </c>
      <c r="I18" s="1306" t="s">
        <v>1325</v>
      </c>
      <c r="J18" s="1199">
        <v>1.5061006548887379</v>
      </c>
      <c r="K18" s="1200"/>
      <c r="L18" s="1200"/>
      <c r="M18" s="1200"/>
      <c r="N18" s="1200"/>
      <c r="O18" s="1200">
        <v>0.87834025409826688</v>
      </c>
      <c r="P18" s="1201">
        <v>2.6174265127037475</v>
      </c>
      <c r="Q18" s="1309" t="s">
        <v>1325</v>
      </c>
      <c r="R18" s="1307" t="s">
        <v>1325</v>
      </c>
      <c r="S18" s="1307" t="s">
        <v>1325</v>
      </c>
      <c r="T18" s="1307" t="s">
        <v>1325</v>
      </c>
      <c r="U18" s="1307" t="s">
        <v>1325</v>
      </c>
      <c r="V18" s="1307" t="s">
        <v>1325</v>
      </c>
      <c r="W18" s="1310" t="s">
        <v>1325</v>
      </c>
      <c r="X18" s="1199">
        <v>0.28871683641884582</v>
      </c>
      <c r="Y18" s="1200"/>
      <c r="Z18" s="1200"/>
      <c r="AA18" s="1200"/>
      <c r="AB18" s="1200"/>
      <c r="AC18" s="1202">
        <v>9.3608748166245146</v>
      </c>
      <c r="AD18" s="1203">
        <v>0</v>
      </c>
      <c r="AE18" s="1309">
        <v>11</v>
      </c>
      <c r="AF18" s="1307" t="s">
        <v>1325</v>
      </c>
      <c r="AG18" s="1307" t="s">
        <v>1325</v>
      </c>
      <c r="AH18" s="1307" t="s">
        <v>1325</v>
      </c>
      <c r="AI18" s="1307" t="s">
        <v>1325</v>
      </c>
      <c r="AJ18" s="1307" t="s">
        <v>1325</v>
      </c>
      <c r="AK18" s="1310" t="s">
        <v>1325</v>
      </c>
      <c r="AL18" s="1204">
        <v>0.92357581954452095</v>
      </c>
      <c r="AM18" s="1202"/>
      <c r="AN18" s="1202"/>
      <c r="AO18" s="1202"/>
      <c r="AP18" s="1202"/>
      <c r="AQ18" s="1202">
        <v>0.51007347752012078</v>
      </c>
      <c r="AR18" s="1203">
        <v>8.4593083297858431</v>
      </c>
      <c r="AS18" s="1309" t="s">
        <v>1325</v>
      </c>
      <c r="AT18" s="1307" t="s">
        <v>1325</v>
      </c>
      <c r="AU18" s="1307" t="s">
        <v>1325</v>
      </c>
      <c r="AV18" s="1307" t="s">
        <v>1325</v>
      </c>
      <c r="AW18" s="1307" t="s">
        <v>1325</v>
      </c>
      <c r="AX18" s="1307" t="s">
        <v>1325</v>
      </c>
      <c r="AY18" s="1310" t="s">
        <v>1325</v>
      </c>
      <c r="AZ18" s="1244">
        <v>0.27521907992978967</v>
      </c>
      <c r="BA18" s="1242"/>
      <c r="BB18" s="1242"/>
      <c r="BC18" s="1242"/>
      <c r="BD18" s="1242"/>
      <c r="BE18" s="1242">
        <v>0</v>
      </c>
      <c r="BF18" s="1243">
        <v>0</v>
      </c>
      <c r="BG18" s="1309">
        <v>11</v>
      </c>
      <c r="BH18" s="1307" t="s">
        <v>1325</v>
      </c>
      <c r="BI18" s="1307" t="s">
        <v>1325</v>
      </c>
      <c r="BJ18" s="1307" t="s">
        <v>1325</v>
      </c>
      <c r="BK18" s="1307" t="s">
        <v>1325</v>
      </c>
      <c r="BL18" s="1307">
        <v>11</v>
      </c>
      <c r="BM18" s="1310" t="s">
        <v>1325</v>
      </c>
      <c r="BN18" s="1245">
        <v>0.71550156533055043</v>
      </c>
      <c r="BO18" s="1239"/>
      <c r="BP18" s="1239"/>
      <c r="BQ18" s="1239"/>
      <c r="BR18" s="1239"/>
      <c r="BS18" s="1239">
        <v>0.80154403610304692</v>
      </c>
      <c r="BT18" s="1308">
        <v>6.1287203707441584</v>
      </c>
      <c r="BU18" s="1309">
        <v>35</v>
      </c>
      <c r="BV18" s="1307" t="s">
        <v>1325</v>
      </c>
      <c r="BW18" s="1307" t="s">
        <v>1325</v>
      </c>
      <c r="BX18" s="1307" t="s">
        <v>1325</v>
      </c>
      <c r="BY18" s="1307" t="s">
        <v>1325</v>
      </c>
      <c r="BZ18" s="1307">
        <v>18</v>
      </c>
      <c r="CA18" s="1310" t="s">
        <v>1325</v>
      </c>
      <c r="CB18" s="1189">
        <v>2.2455753943688008</v>
      </c>
      <c r="CC18" s="1239"/>
      <c r="CD18" s="1239"/>
      <c r="CE18" s="1239"/>
      <c r="CF18" s="1239"/>
      <c r="CG18" s="1239">
        <v>1.2035410478517214</v>
      </c>
      <c r="CH18" s="1246">
        <v>0</v>
      </c>
      <c r="CI18" s="1309" t="s">
        <v>1325</v>
      </c>
      <c r="CJ18" s="1307" t="s">
        <v>1325</v>
      </c>
      <c r="CK18" s="1307" t="s">
        <v>1325</v>
      </c>
      <c r="CL18" s="1307" t="s">
        <v>1325</v>
      </c>
      <c r="CM18" s="1307" t="s">
        <v>1325</v>
      </c>
      <c r="CN18" s="1307" t="s">
        <v>1325</v>
      </c>
      <c r="CO18" s="1310" t="s">
        <v>1325</v>
      </c>
      <c r="CP18" s="1244">
        <v>0.90255894589356578</v>
      </c>
      <c r="CQ18" s="1242"/>
      <c r="CR18" s="1242"/>
      <c r="CS18" s="1242"/>
      <c r="CT18" s="1242"/>
      <c r="CU18" s="1242">
        <v>0</v>
      </c>
      <c r="CV18" s="1243">
        <v>0</v>
      </c>
      <c r="CW18" s="1274"/>
      <c r="CX18" s="1274"/>
      <c r="CY18" s="1274"/>
      <c r="CZ18" s="1275" t="s">
        <v>878</v>
      </c>
      <c r="DA18" s="1276" t="s">
        <v>1471</v>
      </c>
      <c r="DB18" s="1274"/>
      <c r="DC18" s="1274" t="s">
        <v>878</v>
      </c>
      <c r="DD18" s="1274" t="s">
        <v>2920</v>
      </c>
      <c r="DE18" s="1276" t="s">
        <v>878</v>
      </c>
      <c r="DF18" s="1276" t="s">
        <v>1471</v>
      </c>
      <c r="DG18" s="1276" t="s">
        <v>878</v>
      </c>
      <c r="DH18" s="1276" t="s">
        <v>1471</v>
      </c>
      <c r="DI18" s="1276" t="s">
        <v>878</v>
      </c>
      <c r="DJ18" s="1277" t="s">
        <v>1471</v>
      </c>
      <c r="DK18" s="1311" t="s">
        <v>878</v>
      </c>
      <c r="DL18" s="1277" t="s">
        <v>878</v>
      </c>
      <c r="DM18" s="7" t="s">
        <v>878</v>
      </c>
      <c r="DN18" s="7" t="s">
        <v>792</v>
      </c>
      <c r="DO18" s="7" t="s">
        <v>878</v>
      </c>
      <c r="DP18" s="7" t="s">
        <v>792</v>
      </c>
    </row>
    <row r="19" spans="1:120">
      <c r="A19" s="1194" t="s">
        <v>98</v>
      </c>
      <c r="B19" s="1195" t="s">
        <v>547</v>
      </c>
      <c r="C19" s="1196">
        <v>50</v>
      </c>
      <c r="D19" s="1306" t="s">
        <v>1325</v>
      </c>
      <c r="E19" s="1306" t="s">
        <v>1325</v>
      </c>
      <c r="F19" s="1306" t="s">
        <v>1325</v>
      </c>
      <c r="G19" s="1306" t="s">
        <v>1325</v>
      </c>
      <c r="H19" s="1197">
        <v>54</v>
      </c>
      <c r="I19" s="1306" t="s">
        <v>1325</v>
      </c>
      <c r="J19" s="1199">
        <v>1.3064559372045601</v>
      </c>
      <c r="K19" s="1200"/>
      <c r="L19" s="1200">
        <v>0</v>
      </c>
      <c r="M19" s="1200">
        <v>1.527353184045299</v>
      </c>
      <c r="N19" s="1200"/>
      <c r="O19" s="1200">
        <v>0.79623119082878213</v>
      </c>
      <c r="P19" s="1201">
        <v>1.9047997066961724</v>
      </c>
      <c r="Q19" s="1309" t="s">
        <v>1325</v>
      </c>
      <c r="R19" s="1307" t="s">
        <v>1325</v>
      </c>
      <c r="S19" s="1307" t="s">
        <v>1325</v>
      </c>
      <c r="T19" s="1307" t="s">
        <v>1325</v>
      </c>
      <c r="U19" s="1307" t="s">
        <v>1325</v>
      </c>
      <c r="V19" s="1307" t="s">
        <v>1325</v>
      </c>
      <c r="W19" s="1310" t="s">
        <v>1325</v>
      </c>
      <c r="X19" s="1199">
        <v>1.5075984398394784</v>
      </c>
      <c r="Y19" s="1200"/>
      <c r="Z19" s="1200">
        <v>0</v>
      </c>
      <c r="AA19" s="1200">
        <v>0</v>
      </c>
      <c r="AB19" s="1200"/>
      <c r="AC19" s="1202">
        <v>1.7926803927022057</v>
      </c>
      <c r="AD19" s="1203">
        <v>0</v>
      </c>
      <c r="AE19" s="1309">
        <v>11</v>
      </c>
      <c r="AF19" s="1307" t="s">
        <v>1325</v>
      </c>
      <c r="AG19" s="1307" t="s">
        <v>1325</v>
      </c>
      <c r="AH19" s="1307" t="s">
        <v>1325</v>
      </c>
      <c r="AI19" s="1307" t="s">
        <v>1325</v>
      </c>
      <c r="AJ19" s="1307" t="s">
        <v>1325</v>
      </c>
      <c r="AK19" s="1310" t="s">
        <v>1325</v>
      </c>
      <c r="AL19" s="1204">
        <v>1.5682672712959818</v>
      </c>
      <c r="AM19" s="1202"/>
      <c r="AN19" s="1202">
        <v>0</v>
      </c>
      <c r="AO19" s="1202">
        <v>0</v>
      </c>
      <c r="AP19" s="1202"/>
      <c r="AQ19" s="1202">
        <v>0.39626900127106818</v>
      </c>
      <c r="AR19" s="1203">
        <v>3.6755619981109477</v>
      </c>
      <c r="AS19" s="1309" t="s">
        <v>1325</v>
      </c>
      <c r="AT19" s="1307" t="s">
        <v>1325</v>
      </c>
      <c r="AU19" s="1307" t="s">
        <v>1325</v>
      </c>
      <c r="AV19" s="1307" t="s">
        <v>1325</v>
      </c>
      <c r="AW19" s="1307" t="s">
        <v>1325</v>
      </c>
      <c r="AX19" s="1307" t="s">
        <v>1325</v>
      </c>
      <c r="AY19" s="1310" t="s">
        <v>1325</v>
      </c>
      <c r="AZ19" s="1244">
        <v>0</v>
      </c>
      <c r="BA19" s="1242"/>
      <c r="BB19" s="1242">
        <v>0</v>
      </c>
      <c r="BC19" s="1242">
        <v>0</v>
      </c>
      <c r="BD19" s="1242"/>
      <c r="BE19" s="1242">
        <v>0</v>
      </c>
      <c r="BF19" s="1243">
        <v>0</v>
      </c>
      <c r="BG19" s="1309" t="s">
        <v>1325</v>
      </c>
      <c r="BH19" s="1307" t="s">
        <v>1325</v>
      </c>
      <c r="BI19" s="1307" t="s">
        <v>1325</v>
      </c>
      <c r="BJ19" s="1307" t="s">
        <v>1325</v>
      </c>
      <c r="BK19" s="1307" t="s">
        <v>1325</v>
      </c>
      <c r="BL19" s="1307">
        <v>16</v>
      </c>
      <c r="BM19" s="1310" t="s">
        <v>1325</v>
      </c>
      <c r="BN19" s="1245">
        <v>0.39391437390332568</v>
      </c>
      <c r="BO19" s="1239"/>
      <c r="BP19" s="1239">
        <v>0</v>
      </c>
      <c r="BQ19" s="1239">
        <v>0</v>
      </c>
      <c r="BR19" s="1239"/>
      <c r="BS19" s="1239">
        <v>1.8041375742146555</v>
      </c>
      <c r="BT19" s="1308">
        <v>3.1885548188929778</v>
      </c>
      <c r="BU19" s="1309">
        <v>24</v>
      </c>
      <c r="BV19" s="1307" t="s">
        <v>1325</v>
      </c>
      <c r="BW19" s="1307" t="s">
        <v>1325</v>
      </c>
      <c r="BX19" s="1307" t="s">
        <v>1325</v>
      </c>
      <c r="BY19" s="1307" t="s">
        <v>1325</v>
      </c>
      <c r="BZ19" s="1307">
        <v>18</v>
      </c>
      <c r="CA19" s="1310" t="s">
        <v>1325</v>
      </c>
      <c r="CB19" s="1189">
        <v>2.1525723563951189</v>
      </c>
      <c r="CC19" s="1239"/>
      <c r="CD19" s="1239">
        <v>0</v>
      </c>
      <c r="CE19" s="1239">
        <v>0</v>
      </c>
      <c r="CF19" s="1239"/>
      <c r="CG19" s="1239">
        <v>0.75809239124160677</v>
      </c>
      <c r="CH19" s="1246">
        <v>1.8530909169703862</v>
      </c>
      <c r="CI19" s="1309" t="s">
        <v>1325</v>
      </c>
      <c r="CJ19" s="1307" t="s">
        <v>1325</v>
      </c>
      <c r="CK19" s="1307" t="s">
        <v>1325</v>
      </c>
      <c r="CL19" s="1307" t="s">
        <v>1325</v>
      </c>
      <c r="CM19" s="1307" t="s">
        <v>1325</v>
      </c>
      <c r="CN19" s="1307" t="s">
        <v>1325</v>
      </c>
      <c r="CO19" s="1310" t="s">
        <v>1325</v>
      </c>
      <c r="CP19" s="1244">
        <v>3.0151968796789568</v>
      </c>
      <c r="CQ19" s="1242"/>
      <c r="CR19" s="1242">
        <v>0</v>
      </c>
      <c r="CS19" s="1242">
        <v>0</v>
      </c>
      <c r="CT19" s="1242"/>
      <c r="CU19" s="1242">
        <v>0.89634019635110285</v>
      </c>
      <c r="CV19" s="1243">
        <v>0</v>
      </c>
      <c r="CW19" s="1274"/>
      <c r="CX19" s="1274"/>
      <c r="CY19" s="1274"/>
      <c r="CZ19" s="1275" t="s">
        <v>878</v>
      </c>
      <c r="DA19" s="1276" t="s">
        <v>1471</v>
      </c>
      <c r="DB19" s="1274" t="s">
        <v>2920</v>
      </c>
      <c r="DC19" s="1274" t="s">
        <v>2920</v>
      </c>
      <c r="DD19" s="1274" t="s">
        <v>2920</v>
      </c>
      <c r="DE19" s="1276" t="s">
        <v>792</v>
      </c>
      <c r="DF19" s="1274" t="s">
        <v>1472</v>
      </c>
      <c r="DG19" s="1276" t="s">
        <v>878</v>
      </c>
      <c r="DH19" s="1276" t="s">
        <v>1471</v>
      </c>
      <c r="DI19" s="1276" t="s">
        <v>878</v>
      </c>
      <c r="DJ19" s="1277" t="s">
        <v>1471</v>
      </c>
      <c r="DK19" s="1311" t="s">
        <v>878</v>
      </c>
      <c r="DL19" s="1277" t="s">
        <v>878</v>
      </c>
      <c r="DM19" s="7" t="s">
        <v>878</v>
      </c>
      <c r="DN19" s="7" t="s">
        <v>792</v>
      </c>
      <c r="DO19" s="7" t="s">
        <v>878</v>
      </c>
      <c r="DP19" s="7" t="s">
        <v>792</v>
      </c>
    </row>
    <row r="20" spans="1:120">
      <c r="A20" s="1194" t="s">
        <v>96</v>
      </c>
      <c r="B20" s="1195" t="s">
        <v>546</v>
      </c>
      <c r="C20" s="1196">
        <v>33</v>
      </c>
      <c r="D20" s="1306" t="s">
        <v>1325</v>
      </c>
      <c r="E20" s="1306" t="s">
        <v>1325</v>
      </c>
      <c r="F20" s="1306" t="s">
        <v>1325</v>
      </c>
      <c r="G20" s="1306" t="s">
        <v>1325</v>
      </c>
      <c r="H20" s="1197">
        <v>79</v>
      </c>
      <c r="I20" s="1306" t="s">
        <v>1325</v>
      </c>
      <c r="J20" s="1199">
        <v>0.79737357389507124</v>
      </c>
      <c r="K20" s="1200">
        <v>1.5434213192636197</v>
      </c>
      <c r="L20" s="1200"/>
      <c r="M20" s="1200"/>
      <c r="N20" s="1200"/>
      <c r="O20" s="1200">
        <v>0.80935065529671912</v>
      </c>
      <c r="P20" s="1201">
        <v>0.53506456765467858</v>
      </c>
      <c r="Q20" s="1309" t="s">
        <v>1325</v>
      </c>
      <c r="R20" s="1307" t="s">
        <v>1325</v>
      </c>
      <c r="S20" s="1307" t="s">
        <v>1325</v>
      </c>
      <c r="T20" s="1307" t="s">
        <v>1325</v>
      </c>
      <c r="U20" s="1307" t="s">
        <v>1325</v>
      </c>
      <c r="V20" s="1307" t="s">
        <v>1325</v>
      </c>
      <c r="W20" s="1310" t="s">
        <v>1325</v>
      </c>
      <c r="X20" s="1199">
        <v>0.75242959415534072</v>
      </c>
      <c r="Y20" s="1200">
        <v>0</v>
      </c>
      <c r="Z20" s="1200"/>
      <c r="AA20" s="1200"/>
      <c r="AB20" s="1200"/>
      <c r="AC20" s="1202">
        <v>3.591887113640964</v>
      </c>
      <c r="AD20" s="1203">
        <v>0</v>
      </c>
      <c r="AE20" s="1309" t="s">
        <v>1325</v>
      </c>
      <c r="AF20" s="1307" t="s">
        <v>1325</v>
      </c>
      <c r="AG20" s="1307" t="s">
        <v>1325</v>
      </c>
      <c r="AH20" s="1307" t="s">
        <v>1325</v>
      </c>
      <c r="AI20" s="1307" t="s">
        <v>1325</v>
      </c>
      <c r="AJ20" s="1307" t="s">
        <v>1325</v>
      </c>
      <c r="AK20" s="1310" t="s">
        <v>1325</v>
      </c>
      <c r="AL20" s="1204">
        <v>0.14943948040995189</v>
      </c>
      <c r="AM20" s="1202">
        <v>0</v>
      </c>
      <c r="AN20" s="1202"/>
      <c r="AO20" s="1202"/>
      <c r="AP20" s="1202"/>
      <c r="AQ20" s="1202">
        <v>0.46161345351307081</v>
      </c>
      <c r="AR20" s="1203">
        <v>0</v>
      </c>
      <c r="AS20" s="1309" t="s">
        <v>1325</v>
      </c>
      <c r="AT20" s="1307" t="s">
        <v>1325</v>
      </c>
      <c r="AU20" s="1307" t="s">
        <v>1325</v>
      </c>
      <c r="AV20" s="1307" t="s">
        <v>1325</v>
      </c>
      <c r="AW20" s="1307" t="s">
        <v>1325</v>
      </c>
      <c r="AX20" s="1307" t="s">
        <v>1325</v>
      </c>
      <c r="AY20" s="1310" t="s">
        <v>1325</v>
      </c>
      <c r="AZ20" s="1244">
        <v>0</v>
      </c>
      <c r="BA20" s="1242">
        <v>0</v>
      </c>
      <c r="BB20" s="1242"/>
      <c r="BC20" s="1242"/>
      <c r="BD20" s="1242"/>
      <c r="BE20" s="1242">
        <v>1.2161781930557116</v>
      </c>
      <c r="BF20" s="1243">
        <v>0</v>
      </c>
      <c r="BG20" s="1309" t="s">
        <v>1325</v>
      </c>
      <c r="BH20" s="1307" t="s">
        <v>1325</v>
      </c>
      <c r="BI20" s="1307" t="s">
        <v>1325</v>
      </c>
      <c r="BJ20" s="1307" t="s">
        <v>1325</v>
      </c>
      <c r="BK20" s="1307" t="s">
        <v>1325</v>
      </c>
      <c r="BL20" s="1307">
        <v>18</v>
      </c>
      <c r="BM20" s="1310" t="s">
        <v>1325</v>
      </c>
      <c r="BN20" s="1245">
        <v>0.2298681129642309</v>
      </c>
      <c r="BO20" s="1239">
        <v>5.9560294272812015</v>
      </c>
      <c r="BP20" s="1239"/>
      <c r="BQ20" s="1239"/>
      <c r="BR20" s="1239"/>
      <c r="BS20" s="1239">
        <v>0.56663113321840752</v>
      </c>
      <c r="BT20" s="1308">
        <v>2.1813802231351853</v>
      </c>
      <c r="BU20" s="1309">
        <v>22</v>
      </c>
      <c r="BV20" s="1307" t="s">
        <v>1325</v>
      </c>
      <c r="BW20" s="1307" t="s">
        <v>1325</v>
      </c>
      <c r="BX20" s="1307" t="s">
        <v>1325</v>
      </c>
      <c r="BY20" s="1307" t="s">
        <v>1325</v>
      </c>
      <c r="BZ20" s="1307">
        <v>36</v>
      </c>
      <c r="CA20" s="1310" t="s">
        <v>1325</v>
      </c>
      <c r="CB20" s="1189">
        <v>1.3754411640627116</v>
      </c>
      <c r="CC20" s="1239">
        <v>0</v>
      </c>
      <c r="CD20" s="1239"/>
      <c r="CE20" s="1239"/>
      <c r="CF20" s="1239"/>
      <c r="CG20" s="1239">
        <v>0.8841612882948382</v>
      </c>
      <c r="CH20" s="1246">
        <v>0</v>
      </c>
      <c r="CI20" s="1309" t="s">
        <v>1325</v>
      </c>
      <c r="CJ20" s="1307" t="s">
        <v>1325</v>
      </c>
      <c r="CK20" s="1307" t="s">
        <v>1325</v>
      </c>
      <c r="CL20" s="1307" t="s">
        <v>1325</v>
      </c>
      <c r="CM20" s="1307" t="s">
        <v>1325</v>
      </c>
      <c r="CN20" s="1307" t="s">
        <v>1325</v>
      </c>
      <c r="CO20" s="1310" t="s">
        <v>1325</v>
      </c>
      <c r="CP20" s="1244">
        <v>0</v>
      </c>
      <c r="CQ20" s="1242">
        <v>0</v>
      </c>
      <c r="CR20" s="1242"/>
      <c r="CS20" s="1242"/>
      <c r="CT20" s="1242"/>
      <c r="CU20" s="1242">
        <v>0.68903602171500566</v>
      </c>
      <c r="CV20" s="1243">
        <v>0</v>
      </c>
      <c r="CW20" s="1274"/>
      <c r="CX20" s="1274"/>
      <c r="CY20" s="1274"/>
      <c r="CZ20" s="1275" t="s">
        <v>878</v>
      </c>
      <c r="DA20" s="1276" t="s">
        <v>1471</v>
      </c>
      <c r="DB20" s="1274"/>
      <c r="DC20" s="1274"/>
      <c r="DD20" s="1274"/>
      <c r="DE20" s="1276" t="s">
        <v>878</v>
      </c>
      <c r="DF20" s="1276" t="s">
        <v>1471</v>
      </c>
      <c r="DG20" s="1276" t="s">
        <v>878</v>
      </c>
      <c r="DH20" s="1276" t="s">
        <v>1471</v>
      </c>
      <c r="DI20" s="1276" t="s">
        <v>878</v>
      </c>
      <c r="DJ20" s="1277" t="s">
        <v>1471</v>
      </c>
      <c r="DK20" s="1311" t="s">
        <v>878</v>
      </c>
      <c r="DL20" s="1277" t="s">
        <v>878</v>
      </c>
      <c r="DM20" s="7" t="s">
        <v>878</v>
      </c>
      <c r="DN20" s="7" t="s">
        <v>792</v>
      </c>
      <c r="DO20" s="7" t="s">
        <v>878</v>
      </c>
      <c r="DP20" s="7" t="s">
        <v>792</v>
      </c>
    </row>
    <row r="21" spans="1:120">
      <c r="A21" s="1194" t="s">
        <v>424</v>
      </c>
      <c r="B21" s="1195" t="s">
        <v>802</v>
      </c>
      <c r="C21" s="1196">
        <v>389</v>
      </c>
      <c r="D21" s="1306" t="s">
        <v>1325</v>
      </c>
      <c r="E21" s="1306" t="s">
        <v>1325</v>
      </c>
      <c r="F21" s="1306" t="s">
        <v>1325</v>
      </c>
      <c r="G21" s="1306" t="s">
        <v>1325</v>
      </c>
      <c r="H21" s="1197">
        <v>318</v>
      </c>
      <c r="I21" s="1198">
        <v>21</v>
      </c>
      <c r="J21" s="1199">
        <v>1.1513631380314648</v>
      </c>
      <c r="K21" s="1200">
        <v>2.1060140986773956</v>
      </c>
      <c r="L21" s="1200">
        <v>0.97213562473752979</v>
      </c>
      <c r="M21" s="1200">
        <v>0.64856492854225167</v>
      </c>
      <c r="N21" s="1200"/>
      <c r="O21" s="1200">
        <v>0.8909111090122529</v>
      </c>
      <c r="P21" s="1201">
        <v>1.2465402903299794</v>
      </c>
      <c r="Q21" s="1309">
        <v>11</v>
      </c>
      <c r="R21" s="1307" t="s">
        <v>1325</v>
      </c>
      <c r="S21" s="1307" t="s">
        <v>1325</v>
      </c>
      <c r="T21" s="1307" t="s">
        <v>1325</v>
      </c>
      <c r="U21" s="1307" t="s">
        <v>1325</v>
      </c>
      <c r="V21" s="1307">
        <v>36</v>
      </c>
      <c r="W21" s="1310" t="s">
        <v>1325</v>
      </c>
      <c r="X21" s="1199">
        <v>0.34602619577211541</v>
      </c>
      <c r="Y21" s="1200">
        <v>5.6462060966227181</v>
      </c>
      <c r="Z21" s="1200">
        <v>0</v>
      </c>
      <c r="AA21" s="1200">
        <v>0</v>
      </c>
      <c r="AB21" s="1200"/>
      <c r="AC21" s="1202">
        <v>2.7641986130436789</v>
      </c>
      <c r="AD21" s="1203">
        <v>0.73220823504185051</v>
      </c>
      <c r="AE21" s="1309">
        <v>55</v>
      </c>
      <c r="AF21" s="1307" t="s">
        <v>1325</v>
      </c>
      <c r="AG21" s="1307" t="s">
        <v>1325</v>
      </c>
      <c r="AH21" s="1307" t="s">
        <v>1325</v>
      </c>
      <c r="AI21" s="1307" t="s">
        <v>1325</v>
      </c>
      <c r="AJ21" s="1307">
        <v>31</v>
      </c>
      <c r="AK21" s="1310" t="s">
        <v>1325</v>
      </c>
      <c r="AL21" s="1204">
        <v>1.260261435624991</v>
      </c>
      <c r="AM21" s="1202">
        <v>3.2367417997281351</v>
      </c>
      <c r="AN21" s="1202">
        <v>4.6596208166842352</v>
      </c>
      <c r="AO21" s="1202">
        <v>0</v>
      </c>
      <c r="AP21" s="1202"/>
      <c r="AQ21" s="1202">
        <v>0.50100584489444144</v>
      </c>
      <c r="AR21" s="1203">
        <v>0.4236252438978228</v>
      </c>
      <c r="AS21" s="1309" t="s">
        <v>1325</v>
      </c>
      <c r="AT21" s="1307" t="s">
        <v>1325</v>
      </c>
      <c r="AU21" s="1307" t="s">
        <v>1325</v>
      </c>
      <c r="AV21" s="1307" t="s">
        <v>1325</v>
      </c>
      <c r="AW21" s="1307" t="s">
        <v>1325</v>
      </c>
      <c r="AX21" s="1307" t="s">
        <v>1325</v>
      </c>
      <c r="AY21" s="1310" t="s">
        <v>1325</v>
      </c>
      <c r="AZ21" s="1244">
        <v>0.43775660246923082</v>
      </c>
      <c r="BA21" s="1242">
        <v>0</v>
      </c>
      <c r="BB21" s="1242">
        <v>0</v>
      </c>
      <c r="BC21" s="1242">
        <v>0</v>
      </c>
      <c r="BD21" s="1242"/>
      <c r="BE21" s="1242">
        <v>6.1738467173859064</v>
      </c>
      <c r="BF21" s="1243">
        <v>0</v>
      </c>
      <c r="BG21" s="1309">
        <v>26</v>
      </c>
      <c r="BH21" s="1307" t="s">
        <v>1325</v>
      </c>
      <c r="BI21" s="1307" t="s">
        <v>1325</v>
      </c>
      <c r="BJ21" s="1307" t="s">
        <v>1325</v>
      </c>
      <c r="BK21" s="1307" t="s">
        <v>1325</v>
      </c>
      <c r="BL21" s="1307">
        <v>66</v>
      </c>
      <c r="BM21" s="1310" t="s">
        <v>1325</v>
      </c>
      <c r="BN21" s="1245">
        <v>0.47590070611866447</v>
      </c>
      <c r="BO21" s="1239">
        <v>3.0752224602348806</v>
      </c>
      <c r="BP21" s="1239">
        <v>0</v>
      </c>
      <c r="BQ21" s="1239">
        <v>0</v>
      </c>
      <c r="BR21" s="1239"/>
      <c r="BS21" s="1239">
        <v>3.2492344674261795</v>
      </c>
      <c r="BT21" s="1308">
        <v>0.4027351160542495</v>
      </c>
      <c r="BU21" s="1309">
        <v>249</v>
      </c>
      <c r="BV21" s="1307" t="s">
        <v>1325</v>
      </c>
      <c r="BW21" s="1307" t="s">
        <v>1325</v>
      </c>
      <c r="BX21" s="1307" t="s">
        <v>1325</v>
      </c>
      <c r="BY21" s="1307" t="s">
        <v>1325</v>
      </c>
      <c r="BZ21" s="1307">
        <v>124</v>
      </c>
      <c r="CA21" s="1310">
        <v>10</v>
      </c>
      <c r="CB21" s="1189">
        <v>1.7603114613363577</v>
      </c>
      <c r="CC21" s="1239">
        <v>1.7759753107213103</v>
      </c>
      <c r="CD21" s="1239">
        <v>0.67130100506898172</v>
      </c>
      <c r="CE21" s="1239">
        <v>1.4218284163891073</v>
      </c>
      <c r="CF21" s="1239"/>
      <c r="CG21" s="1239">
        <v>0.60933359847464097</v>
      </c>
      <c r="CH21" s="1246">
        <v>1.2580416915674091</v>
      </c>
      <c r="CI21" s="1240">
        <v>17</v>
      </c>
      <c r="CJ21" s="1307" t="s">
        <v>1325</v>
      </c>
      <c r="CK21" s="1307" t="s">
        <v>1325</v>
      </c>
      <c r="CL21" s="1307" t="s">
        <v>1325</v>
      </c>
      <c r="CM21" s="1307" t="s">
        <v>1325</v>
      </c>
      <c r="CN21" s="1238">
        <v>23</v>
      </c>
      <c r="CO21" s="1310" t="s">
        <v>1325</v>
      </c>
      <c r="CP21" s="1244">
        <v>0.80255849998001738</v>
      </c>
      <c r="CQ21" s="1242">
        <v>0</v>
      </c>
      <c r="CR21" s="1242">
        <v>0</v>
      </c>
      <c r="CS21" s="1242">
        <v>0</v>
      </c>
      <c r="CT21" s="1242"/>
      <c r="CU21" s="1242">
        <v>1.5649827365503872</v>
      </c>
      <c r="CV21" s="1243">
        <v>2.1747780771240843</v>
      </c>
      <c r="CW21" s="1274"/>
      <c r="CX21" s="1274"/>
      <c r="CY21" s="1274"/>
      <c r="CZ21" s="1275" t="s">
        <v>878</v>
      </c>
      <c r="DA21" s="1276" t="s">
        <v>1471</v>
      </c>
      <c r="DB21" s="1274" t="s">
        <v>878</v>
      </c>
      <c r="DC21" s="1274" t="s">
        <v>2921</v>
      </c>
      <c r="DD21" s="1274" t="s">
        <v>2922</v>
      </c>
      <c r="DE21" s="1276" t="s">
        <v>878</v>
      </c>
      <c r="DF21" s="1276" t="s">
        <v>1471</v>
      </c>
      <c r="DG21" s="1276" t="s">
        <v>878</v>
      </c>
      <c r="DH21" s="1276" t="s">
        <v>1471</v>
      </c>
      <c r="DI21" s="1276" t="s">
        <v>878</v>
      </c>
      <c r="DJ21" s="1277" t="s">
        <v>1471</v>
      </c>
      <c r="DK21" s="1311" t="s">
        <v>878</v>
      </c>
      <c r="DL21" s="1277" t="s">
        <v>878</v>
      </c>
      <c r="DM21" s="7" t="s">
        <v>878</v>
      </c>
      <c r="DN21" s="7" t="s">
        <v>792</v>
      </c>
      <c r="DO21" s="7" t="s">
        <v>878</v>
      </c>
      <c r="DP21" s="7" t="s">
        <v>792</v>
      </c>
    </row>
    <row r="22" spans="1:120">
      <c r="A22" s="1194" t="s">
        <v>341</v>
      </c>
      <c r="B22" s="1195" t="s">
        <v>705</v>
      </c>
      <c r="C22" s="1196">
        <v>43</v>
      </c>
      <c r="D22" s="1197">
        <v>23</v>
      </c>
      <c r="E22" s="1306" t="s">
        <v>1325</v>
      </c>
      <c r="F22" s="1306" t="s">
        <v>1325</v>
      </c>
      <c r="G22" s="1306" t="s">
        <v>1325</v>
      </c>
      <c r="H22" s="1197">
        <v>325</v>
      </c>
      <c r="I22" s="1198">
        <v>66</v>
      </c>
      <c r="J22" s="1199">
        <v>1.2440366155643312</v>
      </c>
      <c r="K22" s="1200">
        <v>1.0119981948533676</v>
      </c>
      <c r="L22" s="1200">
        <v>0.24159093018167266</v>
      </c>
      <c r="M22" s="1200">
        <v>2.1130906447442555</v>
      </c>
      <c r="N22" s="1200"/>
      <c r="O22" s="1200">
        <v>0.85202812927728389</v>
      </c>
      <c r="P22" s="1201">
        <v>1.2843702024235355</v>
      </c>
      <c r="Q22" s="1309" t="s">
        <v>1325</v>
      </c>
      <c r="R22" s="1307" t="s">
        <v>1325</v>
      </c>
      <c r="S22" s="1307" t="s">
        <v>1325</v>
      </c>
      <c r="T22" s="1307" t="s">
        <v>1325</v>
      </c>
      <c r="U22" s="1307" t="s">
        <v>1325</v>
      </c>
      <c r="V22" s="1307">
        <v>23</v>
      </c>
      <c r="W22" s="1310" t="s">
        <v>1325</v>
      </c>
      <c r="X22" s="1199">
        <v>2.9569439671528865</v>
      </c>
      <c r="Y22" s="1200">
        <v>0.55050285118234588</v>
      </c>
      <c r="Z22" s="1200">
        <v>0</v>
      </c>
      <c r="AA22" s="1200">
        <v>0</v>
      </c>
      <c r="AB22" s="1200"/>
      <c r="AC22" s="1202">
        <v>0.67548727216562188</v>
      </c>
      <c r="AD22" s="1203">
        <v>0.95799273238463101</v>
      </c>
      <c r="AE22" s="1309" t="s">
        <v>1325</v>
      </c>
      <c r="AF22" s="1307" t="s">
        <v>1325</v>
      </c>
      <c r="AG22" s="1307" t="s">
        <v>1325</v>
      </c>
      <c r="AH22" s="1307" t="s">
        <v>1325</v>
      </c>
      <c r="AI22" s="1307" t="s">
        <v>1325</v>
      </c>
      <c r="AJ22" s="1307">
        <v>37</v>
      </c>
      <c r="AK22" s="1310" t="s">
        <v>1325</v>
      </c>
      <c r="AL22" s="1204">
        <v>1.6489381499904101</v>
      </c>
      <c r="AM22" s="1202">
        <v>0.45942613894614637</v>
      </c>
      <c r="AN22" s="1202">
        <v>0</v>
      </c>
      <c r="AO22" s="1202">
        <v>0</v>
      </c>
      <c r="AP22" s="1202"/>
      <c r="AQ22" s="1202">
        <v>1.3171529928246226</v>
      </c>
      <c r="AR22" s="1203">
        <v>0.58451378890124916</v>
      </c>
      <c r="AS22" s="1309" t="s">
        <v>1325</v>
      </c>
      <c r="AT22" s="1307" t="s">
        <v>1325</v>
      </c>
      <c r="AU22" s="1307" t="s">
        <v>1325</v>
      </c>
      <c r="AV22" s="1307" t="s">
        <v>1325</v>
      </c>
      <c r="AW22" s="1307" t="s">
        <v>1325</v>
      </c>
      <c r="AX22" s="1307">
        <v>20</v>
      </c>
      <c r="AY22" s="1310" t="s">
        <v>1325</v>
      </c>
      <c r="AZ22" s="1244">
        <v>0.75739549973270015</v>
      </c>
      <c r="BA22" s="1242">
        <v>0.63681269794860218</v>
      </c>
      <c r="BB22" s="1242">
        <v>1.9921612275326057</v>
      </c>
      <c r="BC22" s="1242">
        <v>4.9174888776168784</v>
      </c>
      <c r="BD22" s="1242"/>
      <c r="BE22" s="1242">
        <v>0.68155094908635461</v>
      </c>
      <c r="BF22" s="1243">
        <v>0.26310985887569815</v>
      </c>
      <c r="BG22" s="1309">
        <v>10</v>
      </c>
      <c r="BH22" s="1307" t="s">
        <v>1325</v>
      </c>
      <c r="BI22" s="1307" t="s">
        <v>1325</v>
      </c>
      <c r="BJ22" s="1307" t="s">
        <v>1325</v>
      </c>
      <c r="BK22" s="1307" t="s">
        <v>1325</v>
      </c>
      <c r="BL22" s="1307">
        <v>72</v>
      </c>
      <c r="BM22" s="1310">
        <v>16</v>
      </c>
      <c r="BN22" s="1245">
        <v>1.1957400121772028</v>
      </c>
      <c r="BO22" s="1239">
        <v>0.54752646771181979</v>
      </c>
      <c r="BP22" s="1239">
        <v>0</v>
      </c>
      <c r="BQ22" s="1239">
        <v>4.1015306951748629</v>
      </c>
      <c r="BR22" s="1239"/>
      <c r="BS22" s="1239">
        <v>0.72588463939461756</v>
      </c>
      <c r="BT22" s="1308">
        <v>1.301338574052044</v>
      </c>
      <c r="BU22" s="1309">
        <v>15</v>
      </c>
      <c r="BV22" s="1307">
        <v>10</v>
      </c>
      <c r="BW22" s="1307" t="s">
        <v>1325</v>
      </c>
      <c r="BX22" s="1307" t="s">
        <v>1325</v>
      </c>
      <c r="BY22" s="1307" t="s">
        <v>1325</v>
      </c>
      <c r="BZ22" s="1307">
        <v>125</v>
      </c>
      <c r="CA22" s="1310">
        <v>31</v>
      </c>
      <c r="CB22" s="1189">
        <v>1.0744122877862654</v>
      </c>
      <c r="CC22" s="1239">
        <v>1.1306337984850894</v>
      </c>
      <c r="CD22" s="1239">
        <v>0.31154851700854497</v>
      </c>
      <c r="CE22" s="1239">
        <v>2.3464380162053331</v>
      </c>
      <c r="CF22" s="1239"/>
      <c r="CG22" s="1239">
        <v>0.82817473417436271</v>
      </c>
      <c r="CH22" s="1246">
        <v>1.579201574242572</v>
      </c>
      <c r="CI22" s="1309" t="s">
        <v>1325</v>
      </c>
      <c r="CJ22" s="1307" t="s">
        <v>1325</v>
      </c>
      <c r="CK22" s="1307" t="s">
        <v>1325</v>
      </c>
      <c r="CL22" s="1307" t="s">
        <v>1325</v>
      </c>
      <c r="CM22" s="1307" t="s">
        <v>1325</v>
      </c>
      <c r="CN22" s="1238">
        <v>14</v>
      </c>
      <c r="CO22" s="1310" t="s">
        <v>1325</v>
      </c>
      <c r="CP22" s="1244">
        <v>0.82039691232197565</v>
      </c>
      <c r="CQ22" s="1242">
        <v>1.3738043347709452</v>
      </c>
      <c r="CR22" s="1242">
        <v>0</v>
      </c>
      <c r="CS22" s="1242">
        <v>0</v>
      </c>
      <c r="CT22" s="1242"/>
      <c r="CU22" s="1242">
        <v>1.8543418344157387</v>
      </c>
      <c r="CV22" s="1243">
        <v>1.202326476663893</v>
      </c>
      <c r="CW22" s="1274"/>
      <c r="CX22" s="1274"/>
      <c r="CY22" s="1274"/>
      <c r="CZ22" s="1275" t="s">
        <v>878</v>
      </c>
      <c r="DA22" s="1276" t="s">
        <v>1471</v>
      </c>
      <c r="DB22" s="1274"/>
      <c r="DC22" s="1274"/>
      <c r="DD22" s="1274"/>
      <c r="DE22" s="1276" t="s">
        <v>878</v>
      </c>
      <c r="DF22" s="1276" t="s">
        <v>1471</v>
      </c>
      <c r="DG22" s="1276" t="s">
        <v>878</v>
      </c>
      <c r="DH22" s="1276" t="s">
        <v>1471</v>
      </c>
      <c r="DI22" s="1276" t="s">
        <v>878</v>
      </c>
      <c r="DJ22" s="1277" t="s">
        <v>1471</v>
      </c>
      <c r="DK22" s="1311" t="s">
        <v>878</v>
      </c>
      <c r="DL22" s="1277" t="s">
        <v>878</v>
      </c>
      <c r="DM22" s="7" t="s">
        <v>878</v>
      </c>
      <c r="DN22" s="7" t="s">
        <v>792</v>
      </c>
      <c r="DO22" s="7" t="s">
        <v>878</v>
      </c>
      <c r="DP22" s="7" t="s">
        <v>792</v>
      </c>
    </row>
    <row r="23" spans="1:120">
      <c r="A23" s="1194" t="s">
        <v>1141</v>
      </c>
      <c r="B23" s="1195" t="s">
        <v>569</v>
      </c>
      <c r="C23" s="1306" t="s">
        <v>1325</v>
      </c>
      <c r="D23" s="1306" t="s">
        <v>1325</v>
      </c>
      <c r="E23" s="1306" t="s">
        <v>1325</v>
      </c>
      <c r="F23" s="1306" t="s">
        <v>1325</v>
      </c>
      <c r="G23" s="1306" t="s">
        <v>1325</v>
      </c>
      <c r="H23" s="1197">
        <v>22</v>
      </c>
      <c r="I23" s="1306" t="s">
        <v>1325</v>
      </c>
      <c r="J23" s="1199"/>
      <c r="K23" s="1200"/>
      <c r="L23" s="1200"/>
      <c r="M23" s="1200"/>
      <c r="N23" s="1200"/>
      <c r="O23" s="1200">
        <v>0.49578219861138806</v>
      </c>
      <c r="P23" s="1201">
        <v>0.98455571444774104</v>
      </c>
      <c r="Q23" s="1309" t="s">
        <v>1325</v>
      </c>
      <c r="R23" s="1307" t="s">
        <v>1325</v>
      </c>
      <c r="S23" s="1307" t="s">
        <v>1325</v>
      </c>
      <c r="T23" s="1307" t="s">
        <v>1325</v>
      </c>
      <c r="U23" s="1307" t="s">
        <v>1325</v>
      </c>
      <c r="V23" s="1307" t="s">
        <v>1325</v>
      </c>
      <c r="W23" s="1310" t="s">
        <v>1325</v>
      </c>
      <c r="X23" s="1199"/>
      <c r="Y23" s="1200"/>
      <c r="Z23" s="1200"/>
      <c r="AA23" s="1200"/>
      <c r="AB23" s="1200"/>
      <c r="AC23" s="1202">
        <v>0.51614907181172243</v>
      </c>
      <c r="AD23" s="1203">
        <v>0</v>
      </c>
      <c r="AE23" s="1309" t="s">
        <v>1325</v>
      </c>
      <c r="AF23" s="1307" t="s">
        <v>1325</v>
      </c>
      <c r="AG23" s="1307" t="s">
        <v>1325</v>
      </c>
      <c r="AH23" s="1307" t="s">
        <v>1325</v>
      </c>
      <c r="AI23" s="1307" t="s">
        <v>1325</v>
      </c>
      <c r="AJ23" s="1307" t="s">
        <v>1325</v>
      </c>
      <c r="AK23" s="1310" t="s">
        <v>1325</v>
      </c>
      <c r="AL23" s="1204"/>
      <c r="AM23" s="1202"/>
      <c r="AN23" s="1202"/>
      <c r="AO23" s="1202"/>
      <c r="AP23" s="1202"/>
      <c r="AQ23" s="1202">
        <v>0.27280203011929444</v>
      </c>
      <c r="AR23" s="1203">
        <v>0</v>
      </c>
      <c r="AS23" s="1309" t="s">
        <v>1325</v>
      </c>
      <c r="AT23" s="1307" t="s">
        <v>1325</v>
      </c>
      <c r="AU23" s="1307" t="s">
        <v>1325</v>
      </c>
      <c r="AV23" s="1307" t="s">
        <v>1325</v>
      </c>
      <c r="AW23" s="1307" t="s">
        <v>1325</v>
      </c>
      <c r="AX23" s="1307" t="s">
        <v>1325</v>
      </c>
      <c r="AY23" s="1310" t="s">
        <v>1325</v>
      </c>
      <c r="AZ23" s="1244"/>
      <c r="BA23" s="1242"/>
      <c r="BB23" s="1242"/>
      <c r="BC23" s="1242"/>
      <c r="BD23" s="1242"/>
      <c r="BE23" s="1242">
        <v>1.057440075488199</v>
      </c>
      <c r="BF23" s="1243">
        <v>0</v>
      </c>
      <c r="BG23" s="1309" t="s">
        <v>1325</v>
      </c>
      <c r="BH23" s="1307" t="s">
        <v>1325</v>
      </c>
      <c r="BI23" s="1307" t="s">
        <v>1325</v>
      </c>
      <c r="BJ23" s="1307" t="s">
        <v>1325</v>
      </c>
      <c r="BK23" s="1307" t="s">
        <v>1325</v>
      </c>
      <c r="BL23" s="1307" t="s">
        <v>1325</v>
      </c>
      <c r="BM23" s="1310" t="s">
        <v>1325</v>
      </c>
      <c r="BN23" s="1245"/>
      <c r="BO23" s="1239"/>
      <c r="BP23" s="1239"/>
      <c r="BQ23" s="1239"/>
      <c r="BR23" s="1239"/>
      <c r="BS23" s="1239">
        <v>1.119272674831316</v>
      </c>
      <c r="BT23" s="1308">
        <v>0</v>
      </c>
      <c r="BU23" s="1309" t="s">
        <v>1325</v>
      </c>
      <c r="BV23" s="1307" t="s">
        <v>1325</v>
      </c>
      <c r="BW23" s="1307" t="s">
        <v>1325</v>
      </c>
      <c r="BX23" s="1307" t="s">
        <v>1325</v>
      </c>
      <c r="BY23" s="1307" t="s">
        <v>1325</v>
      </c>
      <c r="BZ23" s="1307">
        <v>13</v>
      </c>
      <c r="CA23" s="1310" t="s">
        <v>1325</v>
      </c>
      <c r="CB23" s="1189"/>
      <c r="CC23" s="1239"/>
      <c r="CD23" s="1239"/>
      <c r="CE23" s="1239"/>
      <c r="CF23" s="1239"/>
      <c r="CG23" s="1239">
        <v>0.30391920544675771</v>
      </c>
      <c r="CH23" s="1246">
        <v>1.2283592427383307</v>
      </c>
      <c r="CI23" s="1309" t="s">
        <v>1325</v>
      </c>
      <c r="CJ23" s="1307" t="s">
        <v>1325</v>
      </c>
      <c r="CK23" s="1307" t="s">
        <v>1325</v>
      </c>
      <c r="CL23" s="1307" t="s">
        <v>1325</v>
      </c>
      <c r="CM23" s="1307" t="s">
        <v>1325</v>
      </c>
      <c r="CN23" s="1307" t="s">
        <v>1325</v>
      </c>
      <c r="CO23" s="1310" t="s">
        <v>1325</v>
      </c>
      <c r="CP23" s="1244"/>
      <c r="CQ23" s="1242"/>
      <c r="CR23" s="1242"/>
      <c r="CS23" s="1242"/>
      <c r="CT23" s="1242"/>
      <c r="CU23" s="1242">
        <v>0</v>
      </c>
      <c r="CV23" s="1243">
        <v>0</v>
      </c>
      <c r="CW23" s="1274"/>
      <c r="CX23" s="1274"/>
      <c r="CY23" s="1274"/>
      <c r="CZ23" s="1275" t="s">
        <v>878</v>
      </c>
      <c r="DA23" s="1276" t="s">
        <v>1471</v>
      </c>
      <c r="DB23" s="1274"/>
      <c r="DC23" s="1274"/>
      <c r="DD23" s="1274"/>
      <c r="DE23" s="1276" t="s">
        <v>878</v>
      </c>
      <c r="DF23" s="1276" t="s">
        <v>1471</v>
      </c>
      <c r="DG23" s="1276" t="s">
        <v>878</v>
      </c>
      <c r="DH23" s="1276" t="s">
        <v>1471</v>
      </c>
      <c r="DI23" s="1276" t="s">
        <v>878</v>
      </c>
      <c r="DJ23" s="1277" t="s">
        <v>1471</v>
      </c>
      <c r="DK23" s="1311" t="s">
        <v>878</v>
      </c>
      <c r="DL23" s="1277" t="s">
        <v>878</v>
      </c>
      <c r="DM23" s="7" t="s">
        <v>878</v>
      </c>
      <c r="DN23" s="7" t="s">
        <v>792</v>
      </c>
      <c r="DO23" s="7" t="s">
        <v>878</v>
      </c>
      <c r="DP23" s="7" t="s">
        <v>792</v>
      </c>
    </row>
    <row r="24" spans="1:120">
      <c r="A24" s="1194" t="s">
        <v>494</v>
      </c>
      <c r="B24" s="1195" t="s">
        <v>754</v>
      </c>
      <c r="C24" s="1196">
        <v>30</v>
      </c>
      <c r="D24" s="1197">
        <v>11</v>
      </c>
      <c r="E24" s="1306" t="s">
        <v>1325</v>
      </c>
      <c r="F24" s="1306" t="s">
        <v>1325</v>
      </c>
      <c r="G24" s="1306" t="s">
        <v>1325</v>
      </c>
      <c r="H24" s="1197">
        <v>264</v>
      </c>
      <c r="I24" s="1198">
        <v>27</v>
      </c>
      <c r="J24" s="1199">
        <v>0.84798495101883087</v>
      </c>
      <c r="K24" s="1200">
        <v>1.7937372193189576</v>
      </c>
      <c r="L24" s="1200">
        <v>0.81872406469612002</v>
      </c>
      <c r="M24" s="1200">
        <v>1.2587980339794311</v>
      </c>
      <c r="N24" s="1200"/>
      <c r="O24" s="1200">
        <v>1.0213512991916534</v>
      </c>
      <c r="P24" s="1201">
        <v>1.0746504743091985</v>
      </c>
      <c r="Q24" s="1309" t="s">
        <v>1325</v>
      </c>
      <c r="R24" s="1307" t="s">
        <v>1325</v>
      </c>
      <c r="S24" s="1307" t="s">
        <v>1325</v>
      </c>
      <c r="T24" s="1307" t="s">
        <v>1325</v>
      </c>
      <c r="U24" s="1307" t="s">
        <v>1325</v>
      </c>
      <c r="V24" s="1307">
        <v>33</v>
      </c>
      <c r="W24" s="1310" t="s">
        <v>1325</v>
      </c>
      <c r="X24" s="1199">
        <v>0.2169649806046498</v>
      </c>
      <c r="Y24" s="1200">
        <v>2.9624427078057707</v>
      </c>
      <c r="Z24" s="1200">
        <v>1.9863513164093725</v>
      </c>
      <c r="AA24" s="1200">
        <v>0</v>
      </c>
      <c r="AB24" s="1200"/>
      <c r="AC24" s="1202">
        <v>1.3598410249267552</v>
      </c>
      <c r="AD24" s="1203">
        <v>1.8799909183944912</v>
      </c>
      <c r="AE24" s="1309" t="s">
        <v>1325</v>
      </c>
      <c r="AF24" s="1307" t="s">
        <v>1325</v>
      </c>
      <c r="AG24" s="1307" t="s">
        <v>1325</v>
      </c>
      <c r="AH24" s="1307" t="s">
        <v>1325</v>
      </c>
      <c r="AI24" s="1307" t="s">
        <v>1325</v>
      </c>
      <c r="AJ24" s="1307">
        <v>38</v>
      </c>
      <c r="AK24" s="1310" t="s">
        <v>1325</v>
      </c>
      <c r="AL24" s="1204">
        <v>1.6947824137263128</v>
      </c>
      <c r="AM24" s="1202">
        <v>2.0616159939906917</v>
      </c>
      <c r="AN24" s="1202">
        <v>1.338120584197142</v>
      </c>
      <c r="AO24" s="1202">
        <v>0</v>
      </c>
      <c r="AP24" s="1202"/>
      <c r="AQ24" s="1202">
        <v>0.82128262936875196</v>
      </c>
      <c r="AR24" s="1203">
        <v>0.48046888344154126</v>
      </c>
      <c r="AS24" s="1309" t="s">
        <v>1325</v>
      </c>
      <c r="AT24" s="1307" t="s">
        <v>1325</v>
      </c>
      <c r="AU24" s="1307" t="s">
        <v>1325</v>
      </c>
      <c r="AV24" s="1307" t="s">
        <v>1325</v>
      </c>
      <c r="AW24" s="1307" t="s">
        <v>1325</v>
      </c>
      <c r="AX24" s="1307" t="s">
        <v>1325</v>
      </c>
      <c r="AY24" s="1310" t="s">
        <v>1325</v>
      </c>
      <c r="AZ24" s="1244">
        <v>0</v>
      </c>
      <c r="BA24" s="1242">
        <v>10.00030575825483</v>
      </c>
      <c r="BB24" s="1242">
        <v>0</v>
      </c>
      <c r="BC24" s="1242">
        <v>0</v>
      </c>
      <c r="BD24" s="1242"/>
      <c r="BE24" s="1242">
        <v>1.9588602685943513</v>
      </c>
      <c r="BF24" s="1243">
        <v>2.4000091933563859</v>
      </c>
      <c r="BG24" s="1309" t="s">
        <v>1325</v>
      </c>
      <c r="BH24" s="1307" t="s">
        <v>1325</v>
      </c>
      <c r="BI24" s="1307" t="s">
        <v>1325</v>
      </c>
      <c r="BJ24" s="1307" t="s">
        <v>1325</v>
      </c>
      <c r="BK24" s="1307" t="s">
        <v>1325</v>
      </c>
      <c r="BL24" s="1307">
        <v>50</v>
      </c>
      <c r="BM24" s="1310" t="s">
        <v>1325</v>
      </c>
      <c r="BN24" s="1245">
        <v>0.42454665083396936</v>
      </c>
      <c r="BO24" s="1239">
        <v>0.89100086704419934</v>
      </c>
      <c r="BP24" s="1239">
        <v>0</v>
      </c>
      <c r="BQ24" s="1239">
        <v>3.887373559073827</v>
      </c>
      <c r="BR24" s="1239"/>
      <c r="BS24" s="1239">
        <v>1.1446085039604479</v>
      </c>
      <c r="BT24" s="1308">
        <v>1.8583454998224447</v>
      </c>
      <c r="BU24" s="1309">
        <v>17</v>
      </c>
      <c r="BV24" s="1307" t="s">
        <v>1325</v>
      </c>
      <c r="BW24" s="1307" t="s">
        <v>1325</v>
      </c>
      <c r="BX24" s="1307" t="s">
        <v>1325</v>
      </c>
      <c r="BY24" s="1307" t="s">
        <v>1325</v>
      </c>
      <c r="BZ24" s="1307">
        <v>95</v>
      </c>
      <c r="CA24" s="1310" t="s">
        <v>1325</v>
      </c>
      <c r="CB24" s="1189">
        <v>1.3497406450958702</v>
      </c>
      <c r="CC24" s="1239">
        <v>2.0661368818492254</v>
      </c>
      <c r="CD24" s="1239">
        <v>1.0510900069157316</v>
      </c>
      <c r="CE24" s="1239">
        <v>0</v>
      </c>
      <c r="CF24" s="1239"/>
      <c r="CG24" s="1239">
        <v>0.82496226896826408</v>
      </c>
      <c r="CH24" s="1246">
        <v>0.78772530747997704</v>
      </c>
      <c r="CI24" s="1309" t="s">
        <v>1325</v>
      </c>
      <c r="CJ24" s="1307" t="s">
        <v>1325</v>
      </c>
      <c r="CK24" s="1307" t="s">
        <v>1325</v>
      </c>
      <c r="CL24" s="1307" t="s">
        <v>1325</v>
      </c>
      <c r="CM24" s="1307" t="s">
        <v>1325</v>
      </c>
      <c r="CN24" s="1238">
        <v>14</v>
      </c>
      <c r="CO24" s="1310" t="s">
        <v>1325</v>
      </c>
      <c r="CP24" s="1244">
        <v>0</v>
      </c>
      <c r="CQ24" s="1242">
        <v>0</v>
      </c>
      <c r="CR24" s="1242">
        <v>0</v>
      </c>
      <c r="CS24" s="1242">
        <v>19.420557713422774</v>
      </c>
      <c r="CT24" s="1242"/>
      <c r="CU24" s="1242">
        <v>0.82134748791734324</v>
      </c>
      <c r="CV24" s="1243">
        <v>0</v>
      </c>
      <c r="CW24" s="1274"/>
      <c r="CX24" s="1274"/>
      <c r="CY24" s="1274"/>
      <c r="CZ24" s="1275" t="s">
        <v>878</v>
      </c>
      <c r="DA24" s="1276" t="s">
        <v>1471</v>
      </c>
      <c r="DB24" s="1274"/>
      <c r="DC24" s="1274"/>
      <c r="DD24" s="1274"/>
      <c r="DE24" s="1276" t="s">
        <v>878</v>
      </c>
      <c r="DF24" s="1276" t="s">
        <v>1471</v>
      </c>
      <c r="DG24" s="1276" t="s">
        <v>878</v>
      </c>
      <c r="DH24" s="1276" t="s">
        <v>1471</v>
      </c>
      <c r="DI24" s="1276" t="s">
        <v>878</v>
      </c>
      <c r="DJ24" s="1277" t="s">
        <v>1471</v>
      </c>
      <c r="DK24" s="1311" t="s">
        <v>878</v>
      </c>
      <c r="DL24" s="1277" t="s">
        <v>878</v>
      </c>
      <c r="DM24" s="7" t="s">
        <v>878</v>
      </c>
      <c r="DN24" s="7" t="s">
        <v>792</v>
      </c>
      <c r="DO24" s="7" t="s">
        <v>878</v>
      </c>
      <c r="DP24" s="7" t="s">
        <v>792</v>
      </c>
    </row>
    <row r="25" spans="1:120">
      <c r="A25" s="1194" t="s">
        <v>473</v>
      </c>
      <c r="B25" s="1195" t="s">
        <v>545</v>
      </c>
      <c r="C25" s="1306" t="s">
        <v>1325</v>
      </c>
      <c r="D25" s="1197">
        <v>19</v>
      </c>
      <c r="E25" s="1306" t="s">
        <v>1325</v>
      </c>
      <c r="F25" s="1306" t="s">
        <v>1325</v>
      </c>
      <c r="G25" s="1306" t="s">
        <v>1325</v>
      </c>
      <c r="H25" s="1306" t="s">
        <v>1325</v>
      </c>
      <c r="I25" s="1306" t="s">
        <v>1325</v>
      </c>
      <c r="J25" s="1199">
        <v>1.845443880885268</v>
      </c>
      <c r="K25" s="1200">
        <v>1.3954362818381512</v>
      </c>
      <c r="L25" s="1200"/>
      <c r="M25" s="1200"/>
      <c r="N25" s="1200"/>
      <c r="O25" s="1200">
        <v>0.85310834785256684</v>
      </c>
      <c r="P25" s="1201">
        <v>1.6286310103544368</v>
      </c>
      <c r="Q25" s="1309" t="s">
        <v>1325</v>
      </c>
      <c r="R25" s="1307" t="s">
        <v>1325</v>
      </c>
      <c r="S25" s="1307" t="s">
        <v>1325</v>
      </c>
      <c r="T25" s="1307" t="s">
        <v>1325</v>
      </c>
      <c r="U25" s="1307" t="s">
        <v>1325</v>
      </c>
      <c r="V25" s="1307" t="s">
        <v>1325</v>
      </c>
      <c r="W25" s="1310" t="s">
        <v>1325</v>
      </c>
      <c r="X25" s="1199">
        <v>0</v>
      </c>
      <c r="Y25" s="1200">
        <v>0</v>
      </c>
      <c r="Z25" s="1200"/>
      <c r="AA25" s="1200"/>
      <c r="AB25" s="1200"/>
      <c r="AC25" s="1202">
        <v>1.6065139860139861</v>
      </c>
      <c r="AD25" s="1203">
        <v>0</v>
      </c>
      <c r="AE25" s="1309" t="s">
        <v>1325</v>
      </c>
      <c r="AF25" s="1307" t="s">
        <v>1325</v>
      </c>
      <c r="AG25" s="1307" t="s">
        <v>1325</v>
      </c>
      <c r="AH25" s="1307" t="s">
        <v>1325</v>
      </c>
      <c r="AI25" s="1307" t="s">
        <v>1325</v>
      </c>
      <c r="AJ25" s="1307" t="s">
        <v>1325</v>
      </c>
      <c r="AK25" s="1310" t="s">
        <v>1325</v>
      </c>
      <c r="AL25" s="1204">
        <v>135.06643032709391</v>
      </c>
      <c r="AM25" s="1202">
        <v>1.9168025076099147</v>
      </c>
      <c r="AN25" s="1202"/>
      <c r="AO25" s="1202"/>
      <c r="AP25" s="1202"/>
      <c r="AQ25" s="1202">
        <v>0</v>
      </c>
      <c r="AR25" s="1203">
        <v>0</v>
      </c>
      <c r="AS25" s="1309" t="s">
        <v>1325</v>
      </c>
      <c r="AT25" s="1307" t="s">
        <v>1325</v>
      </c>
      <c r="AU25" s="1307" t="s">
        <v>1325</v>
      </c>
      <c r="AV25" s="1307" t="s">
        <v>1325</v>
      </c>
      <c r="AW25" s="1307" t="s">
        <v>1325</v>
      </c>
      <c r="AX25" s="1307" t="s">
        <v>1325</v>
      </c>
      <c r="AY25" s="1310" t="s">
        <v>1325</v>
      </c>
      <c r="AZ25" s="1244">
        <v>0</v>
      </c>
      <c r="BA25" s="1242">
        <v>1.3525932401965657</v>
      </c>
      <c r="BB25" s="1242"/>
      <c r="BC25" s="1242"/>
      <c r="BD25" s="1242"/>
      <c r="BE25" s="1242">
        <v>39.689385162601823</v>
      </c>
      <c r="BF25" s="1243">
        <v>0</v>
      </c>
      <c r="BG25" s="1309" t="s">
        <v>1325</v>
      </c>
      <c r="BH25" s="1307" t="s">
        <v>1325</v>
      </c>
      <c r="BI25" s="1307" t="s">
        <v>1325</v>
      </c>
      <c r="BJ25" s="1307" t="s">
        <v>1325</v>
      </c>
      <c r="BK25" s="1307" t="s">
        <v>1325</v>
      </c>
      <c r="BL25" s="1307" t="s">
        <v>1325</v>
      </c>
      <c r="BM25" s="1310" t="s">
        <v>1325</v>
      </c>
      <c r="BN25" s="1245">
        <v>5.3304397819968292</v>
      </c>
      <c r="BO25" s="1239">
        <v>1.1613059001627117</v>
      </c>
      <c r="BP25" s="1239"/>
      <c r="BQ25" s="1239"/>
      <c r="BR25" s="1239"/>
      <c r="BS25" s="1239">
        <v>0</v>
      </c>
      <c r="BT25" s="1308">
        <v>8.3468139978396483</v>
      </c>
      <c r="BU25" s="1309" t="s">
        <v>1325</v>
      </c>
      <c r="BV25" s="1307">
        <v>10</v>
      </c>
      <c r="BW25" s="1307" t="s">
        <v>1325</v>
      </c>
      <c r="BX25" s="1307" t="s">
        <v>1325</v>
      </c>
      <c r="BY25" s="1307" t="s">
        <v>1325</v>
      </c>
      <c r="BZ25" s="1307" t="s">
        <v>1325</v>
      </c>
      <c r="CA25" s="1310" t="s">
        <v>1325</v>
      </c>
      <c r="CB25" s="1189">
        <v>2.7463010429075143</v>
      </c>
      <c r="CC25" s="1239">
        <v>1.4073233763912572</v>
      </c>
      <c r="CD25" s="1239"/>
      <c r="CE25" s="1239"/>
      <c r="CF25" s="1239"/>
      <c r="CG25" s="1239">
        <v>0.51630411349940664</v>
      </c>
      <c r="CH25" s="1246">
        <v>2.1540001183159907</v>
      </c>
      <c r="CI25" s="1309" t="s">
        <v>1325</v>
      </c>
      <c r="CJ25" s="1307" t="s">
        <v>1325</v>
      </c>
      <c r="CK25" s="1307" t="s">
        <v>1325</v>
      </c>
      <c r="CL25" s="1307" t="s">
        <v>1325</v>
      </c>
      <c r="CM25" s="1307" t="s">
        <v>1325</v>
      </c>
      <c r="CN25" s="1307" t="s">
        <v>1325</v>
      </c>
      <c r="CO25" s="1310" t="s">
        <v>1325</v>
      </c>
      <c r="CP25" s="1244">
        <v>135.06643032709391</v>
      </c>
      <c r="CQ25" s="1242">
        <v>1.9168025076099147</v>
      </c>
      <c r="CR25" s="1242"/>
      <c r="CS25" s="1242"/>
      <c r="CT25" s="1242"/>
      <c r="CU25" s="1242">
        <v>0</v>
      </c>
      <c r="CV25" s="1243">
        <v>0</v>
      </c>
      <c r="CW25" s="1274"/>
      <c r="CX25" s="1274"/>
      <c r="CY25" s="1274"/>
      <c r="CZ25" s="1275" t="s">
        <v>878</v>
      </c>
      <c r="DA25" s="1276" t="s">
        <v>1471</v>
      </c>
      <c r="DB25" s="1274"/>
      <c r="DC25" s="1274"/>
      <c r="DD25" s="1274"/>
      <c r="DE25" s="1276" t="s">
        <v>878</v>
      </c>
      <c r="DF25" s="1276" t="s">
        <v>1471</v>
      </c>
      <c r="DG25" s="1276" t="s">
        <v>878</v>
      </c>
      <c r="DH25" s="1276" t="s">
        <v>1471</v>
      </c>
      <c r="DI25" s="1276" t="s">
        <v>878</v>
      </c>
      <c r="DJ25" s="1277" t="s">
        <v>1471</v>
      </c>
      <c r="DK25" s="1311" t="s">
        <v>878</v>
      </c>
      <c r="DL25" s="1277" t="s">
        <v>878</v>
      </c>
      <c r="DM25" s="7" t="s">
        <v>878</v>
      </c>
      <c r="DN25" s="7" t="s">
        <v>792</v>
      </c>
      <c r="DO25" s="7" t="s">
        <v>878</v>
      </c>
      <c r="DP25" s="7" t="s">
        <v>792</v>
      </c>
    </row>
    <row r="26" spans="1:120">
      <c r="A26" s="1194" t="s">
        <v>188</v>
      </c>
      <c r="B26" s="1195" t="s">
        <v>731</v>
      </c>
      <c r="C26" s="1196">
        <v>54</v>
      </c>
      <c r="D26" s="1197">
        <v>18</v>
      </c>
      <c r="E26" s="1306" t="s">
        <v>1325</v>
      </c>
      <c r="F26" s="1306" t="s">
        <v>1325</v>
      </c>
      <c r="G26" s="1306" t="s">
        <v>1325</v>
      </c>
      <c r="H26" s="1197">
        <v>104</v>
      </c>
      <c r="I26" s="1198">
        <v>25</v>
      </c>
      <c r="J26" s="1199">
        <v>1.7535936694738181</v>
      </c>
      <c r="K26" s="1200">
        <v>1.7552850737748853</v>
      </c>
      <c r="L26" s="1200">
        <v>0</v>
      </c>
      <c r="M26" s="1200">
        <v>0.37069639525209114</v>
      </c>
      <c r="N26" s="1200">
        <v>0</v>
      </c>
      <c r="O26" s="1200">
        <v>0.70898763334207682</v>
      </c>
      <c r="P26" s="1201">
        <v>2.2461077504505917</v>
      </c>
      <c r="Q26" s="1309" t="s">
        <v>1325</v>
      </c>
      <c r="R26" s="1307" t="s">
        <v>1325</v>
      </c>
      <c r="S26" s="1307" t="s">
        <v>1325</v>
      </c>
      <c r="T26" s="1307" t="s">
        <v>1325</v>
      </c>
      <c r="U26" s="1307" t="s">
        <v>1325</v>
      </c>
      <c r="V26" s="1307">
        <v>13</v>
      </c>
      <c r="W26" s="1310" t="s">
        <v>1325</v>
      </c>
      <c r="X26" s="1199">
        <v>0</v>
      </c>
      <c r="Y26" s="1200">
        <v>0</v>
      </c>
      <c r="Z26" s="1200">
        <v>0</v>
      </c>
      <c r="AA26" s="1200">
        <v>0</v>
      </c>
      <c r="AB26" s="1200">
        <v>0</v>
      </c>
      <c r="AC26" s="1202">
        <v>7.8115841214348203</v>
      </c>
      <c r="AD26" s="1203">
        <v>1.2624215065834625</v>
      </c>
      <c r="AE26" s="1309" t="s">
        <v>1325</v>
      </c>
      <c r="AF26" s="1307" t="s">
        <v>1325</v>
      </c>
      <c r="AG26" s="1307" t="s">
        <v>1325</v>
      </c>
      <c r="AH26" s="1307" t="s">
        <v>1325</v>
      </c>
      <c r="AI26" s="1307" t="s">
        <v>1325</v>
      </c>
      <c r="AJ26" s="1307" t="s">
        <v>1325</v>
      </c>
      <c r="AK26" s="1310" t="s">
        <v>1325</v>
      </c>
      <c r="AL26" s="1204">
        <v>2.2446994643251461</v>
      </c>
      <c r="AM26" s="1202">
        <v>0</v>
      </c>
      <c r="AN26" s="1202">
        <v>0</v>
      </c>
      <c r="AO26" s="1202">
        <v>0</v>
      </c>
      <c r="AP26" s="1202">
        <v>0</v>
      </c>
      <c r="AQ26" s="1202">
        <v>0.72974473185241551</v>
      </c>
      <c r="AR26" s="1203">
        <v>1.8474322717986265</v>
      </c>
      <c r="AS26" s="1309" t="s">
        <v>1325</v>
      </c>
      <c r="AT26" s="1307" t="s">
        <v>1325</v>
      </c>
      <c r="AU26" s="1307" t="s">
        <v>1325</v>
      </c>
      <c r="AV26" s="1307" t="s">
        <v>1325</v>
      </c>
      <c r="AW26" s="1307" t="s">
        <v>1325</v>
      </c>
      <c r="AX26" s="1307">
        <v>14</v>
      </c>
      <c r="AY26" s="1310" t="s">
        <v>1325</v>
      </c>
      <c r="AZ26" s="1244">
        <v>1.5034564233642742</v>
      </c>
      <c r="BA26" s="1242">
        <v>0.66648219854141444</v>
      </c>
      <c r="BB26" s="1242">
        <v>0</v>
      </c>
      <c r="BC26" s="1242">
        <v>0</v>
      </c>
      <c r="BD26" s="1242">
        <v>0</v>
      </c>
      <c r="BE26" s="1242">
        <v>0.62309506347605548</v>
      </c>
      <c r="BF26" s="1243">
        <v>4.2179734829993141</v>
      </c>
      <c r="BG26" s="1309" t="s">
        <v>1325</v>
      </c>
      <c r="BH26" s="1307" t="s">
        <v>1325</v>
      </c>
      <c r="BI26" s="1307" t="s">
        <v>1325</v>
      </c>
      <c r="BJ26" s="1307" t="s">
        <v>1325</v>
      </c>
      <c r="BK26" s="1307" t="s">
        <v>1325</v>
      </c>
      <c r="BL26" s="1307">
        <v>28</v>
      </c>
      <c r="BM26" s="1310" t="s">
        <v>1325</v>
      </c>
      <c r="BN26" s="1245">
        <v>0.9750775690423259</v>
      </c>
      <c r="BO26" s="1239">
        <v>2.5983746596299628</v>
      </c>
      <c r="BP26" s="1239">
        <v>0</v>
      </c>
      <c r="BQ26" s="1239">
        <v>1.7295871747036982</v>
      </c>
      <c r="BR26" s="1239">
        <v>0</v>
      </c>
      <c r="BS26" s="1239">
        <v>1.0127045259054175</v>
      </c>
      <c r="BT26" s="1308">
        <v>1.501690437220994</v>
      </c>
      <c r="BU26" s="1309">
        <v>26</v>
      </c>
      <c r="BV26" s="1307" t="s">
        <v>1325</v>
      </c>
      <c r="BW26" s="1307" t="s">
        <v>1325</v>
      </c>
      <c r="BX26" s="1307" t="s">
        <v>1325</v>
      </c>
      <c r="BY26" s="1307" t="s">
        <v>1325</v>
      </c>
      <c r="BZ26" s="1307">
        <v>32</v>
      </c>
      <c r="CA26" s="1310">
        <v>10</v>
      </c>
      <c r="CB26" s="1189">
        <v>2.6161488365329406</v>
      </c>
      <c r="CC26" s="1239">
        <v>1.8237730955801075</v>
      </c>
      <c r="CD26" s="1239">
        <v>0</v>
      </c>
      <c r="CE26" s="1239">
        <v>0</v>
      </c>
      <c r="CF26" s="1239">
        <v>0</v>
      </c>
      <c r="CG26" s="1239">
        <v>0.49802212658921452</v>
      </c>
      <c r="CH26" s="1246">
        <v>2.4261995873550606</v>
      </c>
      <c r="CI26" s="1309" t="s">
        <v>1325</v>
      </c>
      <c r="CJ26" s="1307" t="s">
        <v>1325</v>
      </c>
      <c r="CK26" s="1307" t="s">
        <v>1325</v>
      </c>
      <c r="CL26" s="1307" t="s">
        <v>1325</v>
      </c>
      <c r="CM26" s="1307" t="s">
        <v>1325</v>
      </c>
      <c r="CN26" s="1307" t="s">
        <v>1325</v>
      </c>
      <c r="CO26" s="1310" t="s">
        <v>1325</v>
      </c>
      <c r="CP26" s="1244">
        <v>1.4397983894998578</v>
      </c>
      <c r="CQ26" s="1242">
        <v>0</v>
      </c>
      <c r="CR26" s="1242">
        <v>0</v>
      </c>
      <c r="CS26" s="1242">
        <v>0</v>
      </c>
      <c r="CT26" s="1242">
        <v>0</v>
      </c>
      <c r="CU26" s="1242">
        <v>0.58938510433719238</v>
      </c>
      <c r="CV26" s="1243">
        <v>4.9815285682722923</v>
      </c>
      <c r="CW26" s="1274" t="s">
        <v>878</v>
      </c>
      <c r="CX26" s="1274" t="s">
        <v>878</v>
      </c>
      <c r="CY26" s="1274" t="s">
        <v>2923</v>
      </c>
      <c r="CZ26" s="1275" t="s">
        <v>878</v>
      </c>
      <c r="DA26" s="1276" t="s">
        <v>1471</v>
      </c>
      <c r="DB26" s="1274"/>
      <c r="DC26" s="1274" t="s">
        <v>2920</v>
      </c>
      <c r="DD26" s="1274" t="s">
        <v>2924</v>
      </c>
      <c r="DE26" s="1276" t="s">
        <v>878</v>
      </c>
      <c r="DF26" s="1276" t="s">
        <v>1471</v>
      </c>
      <c r="DG26" s="1276" t="s">
        <v>878</v>
      </c>
      <c r="DH26" s="1276" t="s">
        <v>1471</v>
      </c>
      <c r="DI26" s="1276" t="s">
        <v>878</v>
      </c>
      <c r="DJ26" s="1277" t="s">
        <v>1471</v>
      </c>
      <c r="DK26" s="1311" t="s">
        <v>878</v>
      </c>
      <c r="DL26" s="1277" t="s">
        <v>878</v>
      </c>
      <c r="DM26" s="7" t="s">
        <v>878</v>
      </c>
      <c r="DN26" s="7" t="s">
        <v>792</v>
      </c>
      <c r="DO26" s="7" t="s">
        <v>878</v>
      </c>
      <c r="DP26" s="7" t="s">
        <v>792</v>
      </c>
    </row>
    <row r="27" spans="1:120" ht="51">
      <c r="A27" s="1194" t="s">
        <v>224</v>
      </c>
      <c r="B27" s="1195" t="s">
        <v>713</v>
      </c>
      <c r="C27" s="1196">
        <v>597</v>
      </c>
      <c r="D27" s="1197">
        <v>31</v>
      </c>
      <c r="E27" s="1197">
        <v>48</v>
      </c>
      <c r="F27" s="1197">
        <v>115</v>
      </c>
      <c r="G27" s="1197">
        <v>31</v>
      </c>
      <c r="H27" s="1197">
        <v>1502</v>
      </c>
      <c r="I27" s="1198">
        <v>183</v>
      </c>
      <c r="J27" s="1199">
        <v>1.0144941180445872</v>
      </c>
      <c r="K27" s="1200">
        <v>2.2195158848313103</v>
      </c>
      <c r="L27" s="1200">
        <v>0.54339897141209059</v>
      </c>
      <c r="M27" s="1200">
        <v>1.6545618579458072</v>
      </c>
      <c r="N27" s="1200">
        <v>0.63944989238098238</v>
      </c>
      <c r="O27" s="1200">
        <v>0.93259555900634195</v>
      </c>
      <c r="P27" s="1201">
        <v>1.0979004649952073</v>
      </c>
      <c r="Q27" s="1309">
        <v>31</v>
      </c>
      <c r="R27" s="1307" t="s">
        <v>1325</v>
      </c>
      <c r="S27" s="1307" t="s">
        <v>1325</v>
      </c>
      <c r="T27" s="1307" t="s">
        <v>1325</v>
      </c>
      <c r="U27" s="1307" t="s">
        <v>1325</v>
      </c>
      <c r="V27" s="1307">
        <v>159</v>
      </c>
      <c r="W27" s="1310">
        <v>14</v>
      </c>
      <c r="X27" s="1199">
        <v>0.54344368218679751</v>
      </c>
      <c r="Y27" s="1200">
        <v>0.80665466725251644</v>
      </c>
      <c r="Z27" s="1200">
        <v>1.0820597240919245</v>
      </c>
      <c r="AA27" s="1200">
        <v>0.79536029760927718</v>
      </c>
      <c r="AB27" s="1200">
        <v>0.23597621522749096</v>
      </c>
      <c r="AC27" s="1202">
        <v>1.5511478564921939</v>
      </c>
      <c r="AD27" s="1203">
        <v>0.95508708664943764</v>
      </c>
      <c r="AE27" s="1309">
        <v>142</v>
      </c>
      <c r="AF27" s="1307" t="s">
        <v>1325</v>
      </c>
      <c r="AG27" s="1307">
        <v>13</v>
      </c>
      <c r="AH27" s="1307">
        <v>14</v>
      </c>
      <c r="AI27" s="1307" t="s">
        <v>1325</v>
      </c>
      <c r="AJ27" s="1307">
        <v>230</v>
      </c>
      <c r="AK27" s="1310">
        <v>40</v>
      </c>
      <c r="AL27" s="1204">
        <v>1.4991773595779212</v>
      </c>
      <c r="AM27" s="1202">
        <v>1.1910743014476528</v>
      </c>
      <c r="AN27" s="1202">
        <v>0.84631474042622301</v>
      </c>
      <c r="AO27" s="1202">
        <v>1.1056298392676538</v>
      </c>
      <c r="AP27" s="1202">
        <v>0.69638105257179683</v>
      </c>
      <c r="AQ27" s="1202">
        <v>0.68462408531891661</v>
      </c>
      <c r="AR27" s="1203">
        <v>1.3757898472464762</v>
      </c>
      <c r="AS27" s="1309">
        <v>34</v>
      </c>
      <c r="AT27" s="1307" t="s">
        <v>1325</v>
      </c>
      <c r="AU27" s="1307" t="s">
        <v>1325</v>
      </c>
      <c r="AV27" s="1307">
        <v>11</v>
      </c>
      <c r="AW27" s="1307" t="s">
        <v>1325</v>
      </c>
      <c r="AX27" s="1307">
        <v>130</v>
      </c>
      <c r="AY27" s="1310">
        <v>16</v>
      </c>
      <c r="AZ27" s="1244">
        <v>0.68105478583918588</v>
      </c>
      <c r="BA27" s="1242">
        <v>2.7481372731029903</v>
      </c>
      <c r="BB27" s="1242">
        <v>0.28202057216078069</v>
      </c>
      <c r="BC27" s="1242">
        <v>2.0446560587024361</v>
      </c>
      <c r="BD27" s="1242">
        <v>0</v>
      </c>
      <c r="BE27" s="1242">
        <v>1.1705063648011764</v>
      </c>
      <c r="BF27" s="1243">
        <v>1.2307888130763958</v>
      </c>
      <c r="BG27" s="1309">
        <v>70</v>
      </c>
      <c r="BH27" s="1307" t="s">
        <v>1325</v>
      </c>
      <c r="BI27" s="1307" t="s">
        <v>1325</v>
      </c>
      <c r="BJ27" s="1307">
        <v>27</v>
      </c>
      <c r="BK27" s="1307" t="s">
        <v>1325</v>
      </c>
      <c r="BL27" s="1307">
        <v>354</v>
      </c>
      <c r="BM27" s="1310">
        <v>40</v>
      </c>
      <c r="BN27" s="1245">
        <v>0.5265320981753443</v>
      </c>
      <c r="BO27" s="1239">
        <v>1.4015269338436265</v>
      </c>
      <c r="BP27" s="1239">
        <v>0.50266057676541043</v>
      </c>
      <c r="BQ27" s="1239">
        <v>1.9467840717402867</v>
      </c>
      <c r="BR27" s="1239">
        <v>0.2032647256965685</v>
      </c>
      <c r="BS27" s="1239">
        <v>1.3719071384141346</v>
      </c>
      <c r="BT27" s="1308">
        <v>1.1956774907350456</v>
      </c>
      <c r="BU27" s="1309">
        <v>235</v>
      </c>
      <c r="BV27" s="1307">
        <v>13</v>
      </c>
      <c r="BW27" s="1307" t="s">
        <v>1325</v>
      </c>
      <c r="BX27" s="1307">
        <v>47</v>
      </c>
      <c r="BY27" s="1307">
        <v>15</v>
      </c>
      <c r="BZ27" s="1307">
        <v>430</v>
      </c>
      <c r="CA27" s="1310">
        <v>44</v>
      </c>
      <c r="CB27" s="1189">
        <v>1.3652676810238373</v>
      </c>
      <c r="CC27" s="1239">
        <v>2.9885335872518288</v>
      </c>
      <c r="CD27" s="1239">
        <v>0.24624225229826038</v>
      </c>
      <c r="CE27" s="1239">
        <v>2.1998878699248094</v>
      </c>
      <c r="CF27" s="1239">
        <v>0.98663926737252805</v>
      </c>
      <c r="CG27" s="1239">
        <v>0.76268161102045418</v>
      </c>
      <c r="CH27" s="1246">
        <v>0.82268092121283165</v>
      </c>
      <c r="CI27" s="1240">
        <v>16</v>
      </c>
      <c r="CJ27" s="1307" t="s">
        <v>1325</v>
      </c>
      <c r="CK27" s="1307" t="s">
        <v>1325</v>
      </c>
      <c r="CL27" s="1307" t="s">
        <v>1325</v>
      </c>
      <c r="CM27" s="1307" t="s">
        <v>1325</v>
      </c>
      <c r="CN27" s="1238">
        <v>63</v>
      </c>
      <c r="CO27" s="1310" t="s">
        <v>1325</v>
      </c>
      <c r="CP27" s="1244">
        <v>0.61645525706070692</v>
      </c>
      <c r="CQ27" s="1242">
        <v>3.6196510987972395</v>
      </c>
      <c r="CR27" s="1242">
        <v>0.86260732597572809</v>
      </c>
      <c r="CS27" s="1242">
        <v>2.1916424272170083</v>
      </c>
      <c r="CT27" s="1242">
        <v>1.0274029774480919</v>
      </c>
      <c r="CU27" s="1242">
        <v>1.0220414615349518</v>
      </c>
      <c r="CV27" s="1243">
        <v>0.87933110969150907</v>
      </c>
      <c r="CW27" s="1280" t="s">
        <v>2925</v>
      </c>
      <c r="CX27" s="1280" t="s">
        <v>2925</v>
      </c>
      <c r="CY27" s="1280" t="s">
        <v>2925</v>
      </c>
      <c r="CZ27" s="1275" t="s">
        <v>792</v>
      </c>
      <c r="DA27" s="1274" t="s">
        <v>2657</v>
      </c>
      <c r="DB27" s="1280" t="s">
        <v>2926</v>
      </c>
      <c r="DC27" s="1280" t="s">
        <v>2926</v>
      </c>
      <c r="DD27" s="1280" t="s">
        <v>2926</v>
      </c>
      <c r="DE27" s="1276" t="s">
        <v>792</v>
      </c>
      <c r="DF27" s="1280" t="s">
        <v>2927</v>
      </c>
      <c r="DG27" s="1276" t="s">
        <v>878</v>
      </c>
      <c r="DH27" s="1276" t="s">
        <v>1471</v>
      </c>
      <c r="DI27" s="1276" t="s">
        <v>878</v>
      </c>
      <c r="DJ27" s="1277" t="s">
        <v>1471</v>
      </c>
      <c r="DK27" s="1311" t="s">
        <v>878</v>
      </c>
      <c r="DL27" s="1277" t="s">
        <v>878</v>
      </c>
      <c r="DM27" s="7" t="s">
        <v>878</v>
      </c>
      <c r="DN27" s="7" t="s">
        <v>792</v>
      </c>
      <c r="DO27" s="7" t="s">
        <v>878</v>
      </c>
      <c r="DP27" s="7" t="s">
        <v>792</v>
      </c>
    </row>
    <row r="28" spans="1:120">
      <c r="A28" s="1194" t="s">
        <v>286</v>
      </c>
      <c r="B28" s="1195" t="s">
        <v>612</v>
      </c>
      <c r="C28" s="1196">
        <v>21</v>
      </c>
      <c r="D28" s="1306" t="s">
        <v>1325</v>
      </c>
      <c r="E28" s="1306" t="s">
        <v>1325</v>
      </c>
      <c r="F28" s="1306" t="s">
        <v>1325</v>
      </c>
      <c r="G28" s="1306" t="s">
        <v>1325</v>
      </c>
      <c r="H28" s="1197">
        <v>141</v>
      </c>
      <c r="I28" s="1306" t="s">
        <v>1325</v>
      </c>
      <c r="J28" s="1199">
        <v>3.105435391599451</v>
      </c>
      <c r="K28" s="1200"/>
      <c r="L28" s="1200">
        <v>0.90463794636973638</v>
      </c>
      <c r="M28" s="1200">
        <v>0.63761533651369529</v>
      </c>
      <c r="N28" s="1200"/>
      <c r="O28" s="1200">
        <v>0.48926031590329216</v>
      </c>
      <c r="P28" s="1201">
        <v>0.65779500544256564</v>
      </c>
      <c r="Q28" s="1309" t="s">
        <v>1325</v>
      </c>
      <c r="R28" s="1307" t="s">
        <v>1325</v>
      </c>
      <c r="S28" s="1307" t="s">
        <v>1325</v>
      </c>
      <c r="T28" s="1307" t="s">
        <v>1325</v>
      </c>
      <c r="U28" s="1307" t="s">
        <v>1325</v>
      </c>
      <c r="V28" s="1307">
        <v>13</v>
      </c>
      <c r="W28" s="1310" t="s">
        <v>1325</v>
      </c>
      <c r="X28" s="1199">
        <v>2.0545595228041815</v>
      </c>
      <c r="Y28" s="1200"/>
      <c r="Z28" s="1200">
        <v>0</v>
      </c>
      <c r="AA28" s="1200">
        <v>6.7022391932663261</v>
      </c>
      <c r="AB28" s="1200"/>
      <c r="AC28" s="1202">
        <v>0.32099991854621901</v>
      </c>
      <c r="AD28" s="1203">
        <v>1.4299265391546963</v>
      </c>
      <c r="AE28" s="1309" t="s">
        <v>1325</v>
      </c>
      <c r="AF28" s="1307" t="s">
        <v>1325</v>
      </c>
      <c r="AG28" s="1307" t="s">
        <v>1325</v>
      </c>
      <c r="AH28" s="1307" t="s">
        <v>1325</v>
      </c>
      <c r="AI28" s="1307" t="s">
        <v>1325</v>
      </c>
      <c r="AJ28" s="1307">
        <v>26</v>
      </c>
      <c r="AK28" s="1310" t="s">
        <v>1325</v>
      </c>
      <c r="AL28" s="1204">
        <v>0.93777177708159909</v>
      </c>
      <c r="AM28" s="1202"/>
      <c r="AN28" s="1202">
        <v>0</v>
      </c>
      <c r="AO28" s="1202">
        <v>0</v>
      </c>
      <c r="AP28" s="1202"/>
      <c r="AQ28" s="1202">
        <v>1.6089762866914166</v>
      </c>
      <c r="AR28" s="1203">
        <v>1.6504161550654843</v>
      </c>
      <c r="AS28" s="1309" t="s">
        <v>1325</v>
      </c>
      <c r="AT28" s="1307" t="s">
        <v>1325</v>
      </c>
      <c r="AU28" s="1307" t="s">
        <v>1325</v>
      </c>
      <c r="AV28" s="1307" t="s">
        <v>1325</v>
      </c>
      <c r="AW28" s="1307" t="s">
        <v>1325</v>
      </c>
      <c r="AX28" s="1307">
        <v>16</v>
      </c>
      <c r="AY28" s="1310" t="s">
        <v>1325</v>
      </c>
      <c r="AZ28" s="1244">
        <v>2.8021220974640961</v>
      </c>
      <c r="BA28" s="1242"/>
      <c r="BB28" s="1242">
        <v>0</v>
      </c>
      <c r="BC28" s="1242">
        <v>0</v>
      </c>
      <c r="BD28" s="1242"/>
      <c r="BE28" s="1242">
        <v>0.60031496668634543</v>
      </c>
      <c r="BF28" s="1243">
        <v>1.7620360859926973</v>
      </c>
      <c r="BG28" s="1309" t="s">
        <v>1325</v>
      </c>
      <c r="BH28" s="1307" t="s">
        <v>1325</v>
      </c>
      <c r="BI28" s="1307" t="s">
        <v>1325</v>
      </c>
      <c r="BJ28" s="1307" t="s">
        <v>1325</v>
      </c>
      <c r="BK28" s="1307" t="s">
        <v>1325</v>
      </c>
      <c r="BL28" s="1307">
        <v>25</v>
      </c>
      <c r="BM28" s="1310" t="s">
        <v>1325</v>
      </c>
      <c r="BN28" s="1245">
        <v>2.4236838746910507</v>
      </c>
      <c r="BO28" s="1239"/>
      <c r="BP28" s="1239">
        <v>1.4273983033020123</v>
      </c>
      <c r="BQ28" s="1239">
        <v>0</v>
      </c>
      <c r="BR28" s="1239"/>
      <c r="BS28" s="1239">
        <v>0.55585085349038443</v>
      </c>
      <c r="BT28" s="1308">
        <v>1.0265988051171135</v>
      </c>
      <c r="BU28" s="1309">
        <v>10</v>
      </c>
      <c r="BV28" s="1307" t="s">
        <v>1325</v>
      </c>
      <c r="BW28" s="1307" t="s">
        <v>1325</v>
      </c>
      <c r="BX28" s="1307" t="s">
        <v>1325</v>
      </c>
      <c r="BY28" s="1307" t="s">
        <v>1325</v>
      </c>
      <c r="BZ28" s="1307">
        <v>40</v>
      </c>
      <c r="CA28" s="1310" t="s">
        <v>1325</v>
      </c>
      <c r="CB28" s="1189">
        <v>5.4829704539627588</v>
      </c>
      <c r="CC28" s="1239"/>
      <c r="CD28" s="1239">
        <v>1.2716205627810802</v>
      </c>
      <c r="CE28" s="1239">
        <v>0</v>
      </c>
      <c r="CF28" s="1239"/>
      <c r="CG28" s="1239">
        <v>0.33169285074041777</v>
      </c>
      <c r="CH28" s="1246">
        <v>0</v>
      </c>
      <c r="CI28" s="1309" t="s">
        <v>1325</v>
      </c>
      <c r="CJ28" s="1307" t="s">
        <v>1325</v>
      </c>
      <c r="CK28" s="1307" t="s">
        <v>1325</v>
      </c>
      <c r="CL28" s="1307" t="s">
        <v>1325</v>
      </c>
      <c r="CM28" s="1307" t="s">
        <v>1325</v>
      </c>
      <c r="CN28" s="1307" t="s">
        <v>1325</v>
      </c>
      <c r="CO28" s="1310" t="s">
        <v>1325</v>
      </c>
      <c r="CP28" s="1244">
        <v>0</v>
      </c>
      <c r="CQ28" s="1242"/>
      <c r="CR28" s="1242">
        <v>0</v>
      </c>
      <c r="CS28" s="1242">
        <v>0</v>
      </c>
      <c r="CT28" s="1242"/>
      <c r="CU28" s="1242">
        <v>0.92566250890858226</v>
      </c>
      <c r="CV28" s="1243">
        <v>0</v>
      </c>
      <c r="CW28" s="1280" t="s">
        <v>2928</v>
      </c>
      <c r="CX28" s="1280" t="s">
        <v>2928</v>
      </c>
      <c r="CY28" s="1280" t="s">
        <v>2928</v>
      </c>
      <c r="CZ28" s="1275" t="s">
        <v>792</v>
      </c>
      <c r="DA28" s="1274" t="s">
        <v>2655</v>
      </c>
      <c r="DB28" s="1274"/>
      <c r="DC28" s="1274"/>
      <c r="DD28" s="1274"/>
      <c r="DE28" s="1276" t="s">
        <v>878</v>
      </c>
      <c r="DF28" s="1276" t="s">
        <v>1471</v>
      </c>
      <c r="DG28" s="1276" t="s">
        <v>878</v>
      </c>
      <c r="DH28" s="1276" t="s">
        <v>1471</v>
      </c>
      <c r="DI28" s="1276" t="s">
        <v>878</v>
      </c>
      <c r="DJ28" s="1277" t="s">
        <v>1471</v>
      </c>
      <c r="DK28" s="1311" t="s">
        <v>878</v>
      </c>
      <c r="DL28" s="1277" t="s">
        <v>878</v>
      </c>
      <c r="DM28" s="7" t="s">
        <v>878</v>
      </c>
      <c r="DN28" s="7" t="s">
        <v>792</v>
      </c>
      <c r="DO28" s="7" t="s">
        <v>878</v>
      </c>
      <c r="DP28" s="7" t="s">
        <v>792</v>
      </c>
    </row>
    <row r="29" spans="1:120" ht="25.5">
      <c r="A29" s="1194" t="s">
        <v>66</v>
      </c>
      <c r="B29" s="1195" t="s">
        <v>628</v>
      </c>
      <c r="C29" s="1196">
        <v>11</v>
      </c>
      <c r="D29" s="1306" t="s">
        <v>1325</v>
      </c>
      <c r="E29" s="1306" t="s">
        <v>1325</v>
      </c>
      <c r="F29" s="1306" t="s">
        <v>1325</v>
      </c>
      <c r="G29" s="1306" t="s">
        <v>1325</v>
      </c>
      <c r="H29" s="1197">
        <v>132</v>
      </c>
      <c r="I29" s="1306" t="s">
        <v>1325</v>
      </c>
      <c r="J29" s="1199">
        <v>1.2090607061748115</v>
      </c>
      <c r="K29" s="1200"/>
      <c r="L29" s="1200">
        <v>0.58359466044466035</v>
      </c>
      <c r="M29" s="1200"/>
      <c r="N29" s="1200"/>
      <c r="O29" s="1200">
        <v>0.94968135299040024</v>
      </c>
      <c r="P29" s="1201">
        <v>1.0519122113341821</v>
      </c>
      <c r="Q29" s="1309" t="s">
        <v>1325</v>
      </c>
      <c r="R29" s="1307" t="s">
        <v>1325</v>
      </c>
      <c r="S29" s="1307" t="s">
        <v>1325</v>
      </c>
      <c r="T29" s="1307" t="s">
        <v>1325</v>
      </c>
      <c r="U29" s="1307" t="s">
        <v>1325</v>
      </c>
      <c r="V29" s="1307">
        <v>12</v>
      </c>
      <c r="W29" s="1310" t="s">
        <v>1325</v>
      </c>
      <c r="X29" s="1199">
        <v>0</v>
      </c>
      <c r="Y29" s="1200"/>
      <c r="Z29" s="1200">
        <v>0</v>
      </c>
      <c r="AA29" s="1200"/>
      <c r="AB29" s="1200"/>
      <c r="AC29" s="1202">
        <v>1.0548929046329869</v>
      </c>
      <c r="AD29" s="1203">
        <v>0</v>
      </c>
      <c r="AE29" s="1309" t="s">
        <v>1325</v>
      </c>
      <c r="AF29" s="1307" t="s">
        <v>1325</v>
      </c>
      <c r="AG29" s="1307" t="s">
        <v>1325</v>
      </c>
      <c r="AH29" s="1307" t="s">
        <v>1325</v>
      </c>
      <c r="AI29" s="1307" t="s">
        <v>1325</v>
      </c>
      <c r="AJ29" s="1307">
        <v>31</v>
      </c>
      <c r="AK29" s="1310" t="s">
        <v>1325</v>
      </c>
      <c r="AL29" s="1204">
        <v>1.5836882119516924</v>
      </c>
      <c r="AM29" s="1202"/>
      <c r="AN29" s="1202">
        <v>0</v>
      </c>
      <c r="AO29" s="1202"/>
      <c r="AP29" s="1202"/>
      <c r="AQ29" s="1202">
        <v>1.0563170230399859</v>
      </c>
      <c r="AR29" s="1203">
        <v>1.6255850616831005</v>
      </c>
      <c r="AS29" s="1309" t="s">
        <v>1325</v>
      </c>
      <c r="AT29" s="1307" t="s">
        <v>1325</v>
      </c>
      <c r="AU29" s="1307" t="s">
        <v>1325</v>
      </c>
      <c r="AV29" s="1307" t="s">
        <v>1325</v>
      </c>
      <c r="AW29" s="1307" t="s">
        <v>1325</v>
      </c>
      <c r="AX29" s="1307" t="s">
        <v>1325</v>
      </c>
      <c r="AY29" s="1310" t="s">
        <v>1325</v>
      </c>
      <c r="AZ29" s="1244">
        <v>0</v>
      </c>
      <c r="BA29" s="1242"/>
      <c r="BB29" s="1242">
        <v>0</v>
      </c>
      <c r="BC29" s="1242"/>
      <c r="BD29" s="1242"/>
      <c r="BE29" s="1242">
        <v>1.4407801849333055</v>
      </c>
      <c r="BF29" s="1243">
        <v>0</v>
      </c>
      <c r="BG29" s="1309" t="s">
        <v>1325</v>
      </c>
      <c r="BH29" s="1307" t="s">
        <v>1325</v>
      </c>
      <c r="BI29" s="1307" t="s">
        <v>1325</v>
      </c>
      <c r="BJ29" s="1307" t="s">
        <v>1325</v>
      </c>
      <c r="BK29" s="1307" t="s">
        <v>1325</v>
      </c>
      <c r="BL29" s="1307">
        <v>29</v>
      </c>
      <c r="BM29" s="1310" t="s">
        <v>1325</v>
      </c>
      <c r="BN29" s="1245">
        <v>0</v>
      </c>
      <c r="BO29" s="1239"/>
      <c r="BP29" s="1239">
        <v>0</v>
      </c>
      <c r="BQ29" s="1239"/>
      <c r="BR29" s="1239"/>
      <c r="BS29" s="1239">
        <v>1.1056454151787869</v>
      </c>
      <c r="BT29" s="1308">
        <v>0</v>
      </c>
      <c r="BU29" s="1309" t="s">
        <v>1325</v>
      </c>
      <c r="BV29" s="1307" t="s">
        <v>1325</v>
      </c>
      <c r="BW29" s="1307" t="s">
        <v>1325</v>
      </c>
      <c r="BX29" s="1307" t="s">
        <v>1325</v>
      </c>
      <c r="BY29" s="1307" t="s">
        <v>1325</v>
      </c>
      <c r="BZ29" s="1307">
        <v>38</v>
      </c>
      <c r="CA29" s="1310" t="s">
        <v>1325</v>
      </c>
      <c r="CB29" s="1189">
        <v>2.1840343642753766</v>
      </c>
      <c r="CC29" s="1239"/>
      <c r="CD29" s="1239">
        <v>1.2669008497462169</v>
      </c>
      <c r="CE29" s="1239"/>
      <c r="CF29" s="1239"/>
      <c r="CG29" s="1239">
        <v>0.37300868972988788</v>
      </c>
      <c r="CH29" s="1246">
        <v>0.70679049931546234</v>
      </c>
      <c r="CI29" s="1309" t="s">
        <v>1325</v>
      </c>
      <c r="CJ29" s="1307" t="s">
        <v>1325</v>
      </c>
      <c r="CK29" s="1307" t="s">
        <v>1325</v>
      </c>
      <c r="CL29" s="1307" t="s">
        <v>1325</v>
      </c>
      <c r="CM29" s="1307" t="s">
        <v>1325</v>
      </c>
      <c r="CN29" s="1307" t="s">
        <v>1325</v>
      </c>
      <c r="CO29" s="1310" t="s">
        <v>1325</v>
      </c>
      <c r="CP29" s="1244">
        <v>0</v>
      </c>
      <c r="CQ29" s="1242"/>
      <c r="CR29" s="1242">
        <v>0</v>
      </c>
      <c r="CS29" s="1242"/>
      <c r="CT29" s="1242"/>
      <c r="CU29" s="1242">
        <v>0.40814308810204847</v>
      </c>
      <c r="CV29" s="1243">
        <v>0</v>
      </c>
      <c r="CW29" s="1274"/>
      <c r="CX29" s="1274"/>
      <c r="CY29" s="1274"/>
      <c r="CZ29" s="1282" t="s">
        <v>1386</v>
      </c>
      <c r="DA29" s="1276" t="s">
        <v>1386</v>
      </c>
      <c r="DB29" s="1274"/>
      <c r="DC29" s="1274"/>
      <c r="DD29" s="1274"/>
      <c r="DE29" s="1278" t="s">
        <v>1386</v>
      </c>
      <c r="DF29" s="1276" t="s">
        <v>1386</v>
      </c>
      <c r="DG29" s="1278" t="s">
        <v>1386</v>
      </c>
      <c r="DH29" s="1278" t="s">
        <v>1386</v>
      </c>
      <c r="DI29" s="1278" t="s">
        <v>1386</v>
      </c>
      <c r="DJ29" s="1283" t="s">
        <v>1386</v>
      </c>
      <c r="DK29" s="1313" t="s">
        <v>1386</v>
      </c>
      <c r="DL29" s="1283" t="s">
        <v>1386</v>
      </c>
      <c r="DM29" s="7" t="s">
        <v>878</v>
      </c>
      <c r="DN29" s="7" t="s">
        <v>792</v>
      </c>
      <c r="DO29" s="7" t="s">
        <v>878</v>
      </c>
      <c r="DP29" s="7" t="s">
        <v>792</v>
      </c>
    </row>
    <row r="30" spans="1:120" ht="25.5">
      <c r="A30" s="1194" t="s">
        <v>382</v>
      </c>
      <c r="B30" s="1195" t="s">
        <v>607</v>
      </c>
      <c r="C30" s="1306" t="s">
        <v>1325</v>
      </c>
      <c r="D30" s="1306" t="s">
        <v>1325</v>
      </c>
      <c r="E30" s="1306" t="s">
        <v>1325</v>
      </c>
      <c r="F30" s="1306" t="s">
        <v>1325</v>
      </c>
      <c r="G30" s="1306" t="s">
        <v>1325</v>
      </c>
      <c r="H30" s="1197">
        <v>14</v>
      </c>
      <c r="I30" s="1306" t="s">
        <v>1325</v>
      </c>
      <c r="J30" s="1199"/>
      <c r="K30" s="1200"/>
      <c r="L30" s="1200"/>
      <c r="M30" s="1200"/>
      <c r="N30" s="1200"/>
      <c r="O30" s="1200">
        <v>0.90284706759504729</v>
      </c>
      <c r="P30" s="1201"/>
      <c r="Q30" s="1309" t="s">
        <v>1325</v>
      </c>
      <c r="R30" s="1307" t="s">
        <v>1325</v>
      </c>
      <c r="S30" s="1307" t="s">
        <v>1325</v>
      </c>
      <c r="T30" s="1307" t="s">
        <v>1325</v>
      </c>
      <c r="U30" s="1307" t="s">
        <v>1325</v>
      </c>
      <c r="V30" s="1307" t="s">
        <v>1325</v>
      </c>
      <c r="W30" s="1310" t="s">
        <v>1325</v>
      </c>
      <c r="X30" s="1199"/>
      <c r="Y30" s="1200"/>
      <c r="Z30" s="1200"/>
      <c r="AA30" s="1200"/>
      <c r="AB30" s="1200"/>
      <c r="AC30" s="1202">
        <v>0</v>
      </c>
      <c r="AD30" s="1203"/>
      <c r="AE30" s="1309" t="s">
        <v>1325</v>
      </c>
      <c r="AF30" s="1307" t="s">
        <v>1325</v>
      </c>
      <c r="AG30" s="1307" t="s">
        <v>1325</v>
      </c>
      <c r="AH30" s="1307" t="s">
        <v>1325</v>
      </c>
      <c r="AI30" s="1307" t="s">
        <v>1325</v>
      </c>
      <c r="AJ30" s="1307" t="s">
        <v>1325</v>
      </c>
      <c r="AK30" s="1310" t="s">
        <v>1325</v>
      </c>
      <c r="AL30" s="1204"/>
      <c r="AM30" s="1202"/>
      <c r="AN30" s="1202"/>
      <c r="AO30" s="1202"/>
      <c r="AP30" s="1202"/>
      <c r="AQ30" s="1202">
        <v>2.4611487499892868</v>
      </c>
      <c r="AR30" s="1203"/>
      <c r="AS30" s="1309" t="s">
        <v>1325</v>
      </c>
      <c r="AT30" s="1307" t="s">
        <v>1325</v>
      </c>
      <c r="AU30" s="1307" t="s">
        <v>1325</v>
      </c>
      <c r="AV30" s="1307" t="s">
        <v>1325</v>
      </c>
      <c r="AW30" s="1307" t="s">
        <v>1325</v>
      </c>
      <c r="AX30" s="1307" t="s">
        <v>1325</v>
      </c>
      <c r="AY30" s="1310" t="s">
        <v>1325</v>
      </c>
      <c r="AZ30" s="1244"/>
      <c r="BA30" s="1242"/>
      <c r="BB30" s="1242"/>
      <c r="BC30" s="1242"/>
      <c r="BD30" s="1242"/>
      <c r="BE30" s="1242">
        <v>1.9079897014243594</v>
      </c>
      <c r="BF30" s="1243"/>
      <c r="BG30" s="1309" t="s">
        <v>1325</v>
      </c>
      <c r="BH30" s="1307" t="s">
        <v>1325</v>
      </c>
      <c r="BI30" s="1307" t="s">
        <v>1325</v>
      </c>
      <c r="BJ30" s="1307" t="s">
        <v>1325</v>
      </c>
      <c r="BK30" s="1307" t="s">
        <v>1325</v>
      </c>
      <c r="BL30" s="1307" t="s">
        <v>1325</v>
      </c>
      <c r="BM30" s="1310" t="s">
        <v>1325</v>
      </c>
      <c r="BN30" s="1245"/>
      <c r="BO30" s="1239"/>
      <c r="BP30" s="1239"/>
      <c r="BQ30" s="1239"/>
      <c r="BR30" s="1239"/>
      <c r="BS30" s="1239">
        <v>1.2117343305782506</v>
      </c>
      <c r="BT30" s="1308"/>
      <c r="BU30" s="1309" t="s">
        <v>1325</v>
      </c>
      <c r="BV30" s="1307" t="s">
        <v>1325</v>
      </c>
      <c r="BW30" s="1307" t="s">
        <v>1325</v>
      </c>
      <c r="BX30" s="1307" t="s">
        <v>1325</v>
      </c>
      <c r="BY30" s="1307" t="s">
        <v>1325</v>
      </c>
      <c r="BZ30" s="1307" t="s">
        <v>1325</v>
      </c>
      <c r="CA30" s="1310" t="s">
        <v>1325</v>
      </c>
      <c r="CB30" s="1189"/>
      <c r="CC30" s="1239"/>
      <c r="CD30" s="1239"/>
      <c r="CE30" s="1239"/>
      <c r="CF30" s="1239"/>
      <c r="CG30" s="1239">
        <v>0.72100178201427234</v>
      </c>
      <c r="CH30" s="1246"/>
      <c r="CI30" s="1309" t="s">
        <v>1325</v>
      </c>
      <c r="CJ30" s="1307" t="s">
        <v>1325</v>
      </c>
      <c r="CK30" s="1307" t="s">
        <v>1325</v>
      </c>
      <c r="CL30" s="1307" t="s">
        <v>1325</v>
      </c>
      <c r="CM30" s="1307" t="s">
        <v>1325</v>
      </c>
      <c r="CN30" s="1307" t="s">
        <v>1325</v>
      </c>
      <c r="CO30" s="1310" t="s">
        <v>1325</v>
      </c>
      <c r="CP30" s="1244"/>
      <c r="CQ30" s="1242"/>
      <c r="CR30" s="1242"/>
      <c r="CS30" s="1242"/>
      <c r="CT30" s="1242"/>
      <c r="CU30" s="1242">
        <v>0</v>
      </c>
      <c r="CV30" s="1243"/>
      <c r="CW30" s="1274"/>
      <c r="CX30" s="1274"/>
      <c r="CY30" s="1274"/>
      <c r="CZ30" s="1282" t="s">
        <v>1386</v>
      </c>
      <c r="DA30" s="1276" t="s">
        <v>1386</v>
      </c>
      <c r="DB30" s="1274"/>
      <c r="DC30" s="1274"/>
      <c r="DD30" s="1274"/>
      <c r="DE30" s="1278" t="s">
        <v>1386</v>
      </c>
      <c r="DF30" s="1276" t="s">
        <v>1386</v>
      </c>
      <c r="DG30" s="1278" t="s">
        <v>1386</v>
      </c>
      <c r="DH30" s="1278" t="s">
        <v>1386</v>
      </c>
      <c r="DI30" s="1278" t="s">
        <v>1386</v>
      </c>
      <c r="DJ30" s="1283" t="s">
        <v>1386</v>
      </c>
      <c r="DK30" s="1313" t="s">
        <v>1386</v>
      </c>
      <c r="DL30" s="1283" t="s">
        <v>1386</v>
      </c>
      <c r="DM30" s="7" t="s">
        <v>878</v>
      </c>
      <c r="DN30" s="7" t="s">
        <v>792</v>
      </c>
      <c r="DO30" s="7" t="s">
        <v>878</v>
      </c>
      <c r="DP30" s="7" t="s">
        <v>792</v>
      </c>
    </row>
    <row r="31" spans="1:120">
      <c r="A31" s="1194" t="s">
        <v>1163</v>
      </c>
      <c r="B31" s="1195" t="s">
        <v>798</v>
      </c>
      <c r="C31" s="1196">
        <v>35</v>
      </c>
      <c r="D31" s="1306" t="s">
        <v>1325</v>
      </c>
      <c r="E31" s="1306" t="s">
        <v>1325</v>
      </c>
      <c r="F31" s="1306" t="s">
        <v>1325</v>
      </c>
      <c r="G31" s="1306" t="s">
        <v>1325</v>
      </c>
      <c r="H31" s="1197">
        <v>285</v>
      </c>
      <c r="I31" s="1198">
        <v>29</v>
      </c>
      <c r="J31" s="1199">
        <v>0.96731932590083725</v>
      </c>
      <c r="K31" s="1200">
        <v>1.6694243272638176</v>
      </c>
      <c r="L31" s="1200">
        <v>0.6025332267912259</v>
      </c>
      <c r="M31" s="1200">
        <v>1.1945830119815173</v>
      </c>
      <c r="N31" s="1200"/>
      <c r="O31" s="1200">
        <v>0.92018396917753742</v>
      </c>
      <c r="P31" s="1201">
        <v>1.2705913527855859</v>
      </c>
      <c r="Q31" s="1309" t="s">
        <v>1325</v>
      </c>
      <c r="R31" s="1307" t="s">
        <v>1325</v>
      </c>
      <c r="S31" s="1307" t="s">
        <v>1325</v>
      </c>
      <c r="T31" s="1307" t="s">
        <v>1325</v>
      </c>
      <c r="U31" s="1307" t="s">
        <v>1325</v>
      </c>
      <c r="V31" s="1307">
        <v>26</v>
      </c>
      <c r="W31" s="1310" t="s">
        <v>1325</v>
      </c>
      <c r="X31" s="1199">
        <v>1.1600371230997701</v>
      </c>
      <c r="Y31" s="1200">
        <v>0</v>
      </c>
      <c r="Z31" s="1200">
        <v>0</v>
      </c>
      <c r="AA31" s="1200">
        <v>0</v>
      </c>
      <c r="AB31" s="1200"/>
      <c r="AC31" s="1202">
        <v>1.5574109343187346</v>
      </c>
      <c r="AD31" s="1203">
        <v>1.1681127642138374</v>
      </c>
      <c r="AE31" s="1309" t="s">
        <v>1325</v>
      </c>
      <c r="AF31" s="1307" t="s">
        <v>1325</v>
      </c>
      <c r="AG31" s="1307" t="s">
        <v>1325</v>
      </c>
      <c r="AH31" s="1307" t="s">
        <v>1325</v>
      </c>
      <c r="AI31" s="1307" t="s">
        <v>1325</v>
      </c>
      <c r="AJ31" s="1307">
        <v>23</v>
      </c>
      <c r="AK31" s="1310" t="s">
        <v>1325</v>
      </c>
      <c r="AL31" s="1204">
        <v>0.78729450374455778</v>
      </c>
      <c r="AM31" s="1202">
        <v>4.2714840317088258</v>
      </c>
      <c r="AN31" s="1202">
        <v>5.3791015108349898</v>
      </c>
      <c r="AO31" s="1202">
        <v>0</v>
      </c>
      <c r="AP31" s="1202"/>
      <c r="AQ31" s="1202">
        <v>0.58780869749669973</v>
      </c>
      <c r="AR31" s="1203">
        <v>0.40717132616126717</v>
      </c>
      <c r="AS31" s="1309" t="s">
        <v>1325</v>
      </c>
      <c r="AT31" s="1307" t="s">
        <v>1325</v>
      </c>
      <c r="AU31" s="1307" t="s">
        <v>1325</v>
      </c>
      <c r="AV31" s="1307" t="s">
        <v>1325</v>
      </c>
      <c r="AW31" s="1307" t="s">
        <v>1325</v>
      </c>
      <c r="AX31" s="1307">
        <v>20</v>
      </c>
      <c r="AY31" s="1310" t="s">
        <v>1325</v>
      </c>
      <c r="AZ31" s="1244">
        <v>2.4348017871594432</v>
      </c>
      <c r="BA31" s="1242">
        <v>0</v>
      </c>
      <c r="BB31" s="1242">
        <v>0</v>
      </c>
      <c r="BC31" s="1242">
        <v>0</v>
      </c>
      <c r="BD31" s="1242"/>
      <c r="BE31" s="1242">
        <v>0.79899294565297885</v>
      </c>
      <c r="BF31" s="1243">
        <v>1.160198451668031</v>
      </c>
      <c r="BG31" s="1309" t="s">
        <v>1325</v>
      </c>
      <c r="BH31" s="1307" t="s">
        <v>1325</v>
      </c>
      <c r="BI31" s="1307" t="s">
        <v>1325</v>
      </c>
      <c r="BJ31" s="1307" t="s">
        <v>1325</v>
      </c>
      <c r="BK31" s="1307" t="s">
        <v>1325</v>
      </c>
      <c r="BL31" s="1307">
        <v>67</v>
      </c>
      <c r="BM31" s="1310" t="s">
        <v>1325</v>
      </c>
      <c r="BN31" s="1245">
        <v>1.0392049770046361</v>
      </c>
      <c r="BO31" s="1239">
        <v>3.9844509783191606</v>
      </c>
      <c r="BP31" s="1239">
        <v>0</v>
      </c>
      <c r="BQ31" s="1239">
        <v>1.9004255352564154</v>
      </c>
      <c r="BR31" s="1239"/>
      <c r="BS31" s="1239">
        <v>1.1222240412094464</v>
      </c>
      <c r="BT31" s="1308">
        <v>0.57911667029712788</v>
      </c>
      <c r="BU31" s="1309">
        <v>13</v>
      </c>
      <c r="BV31" s="1307" t="s">
        <v>1325</v>
      </c>
      <c r="BW31" s="1307" t="s">
        <v>1325</v>
      </c>
      <c r="BX31" s="1307" t="s">
        <v>1325</v>
      </c>
      <c r="BY31" s="1307" t="s">
        <v>1325</v>
      </c>
      <c r="BZ31" s="1307">
        <v>121</v>
      </c>
      <c r="CA31" s="1310">
        <v>16</v>
      </c>
      <c r="CB31" s="1189">
        <v>0.81041765368626184</v>
      </c>
      <c r="CC31" s="1239">
        <v>0.96545292860439047</v>
      </c>
      <c r="CD31" s="1239">
        <v>0.46428817436384801</v>
      </c>
      <c r="CE31" s="1239">
        <v>0.91864422685072078</v>
      </c>
      <c r="CF31" s="1239"/>
      <c r="CG31" s="1239">
        <v>0.90319735760157382</v>
      </c>
      <c r="CH31" s="1246">
        <v>1.6842291401543383</v>
      </c>
      <c r="CI31" s="1309" t="s">
        <v>1325</v>
      </c>
      <c r="CJ31" s="1307" t="s">
        <v>1325</v>
      </c>
      <c r="CK31" s="1307" t="s">
        <v>1325</v>
      </c>
      <c r="CL31" s="1307" t="s">
        <v>1325</v>
      </c>
      <c r="CM31" s="1307" t="s">
        <v>1325</v>
      </c>
      <c r="CN31" s="1238">
        <v>12</v>
      </c>
      <c r="CO31" s="1310" t="s">
        <v>1325</v>
      </c>
      <c r="CP31" s="1244">
        <v>0</v>
      </c>
      <c r="CQ31" s="1242">
        <v>0</v>
      </c>
      <c r="CR31" s="1242">
        <v>0</v>
      </c>
      <c r="CS31" s="1242">
        <v>0</v>
      </c>
      <c r="CT31" s="1242"/>
      <c r="CU31" s="1242">
        <v>5.7297439477500731</v>
      </c>
      <c r="CV31" s="1243">
        <v>1.7211086368453807</v>
      </c>
      <c r="CW31" s="1274"/>
      <c r="CX31" s="1274"/>
      <c r="CY31" s="1274"/>
      <c r="CZ31" s="1275" t="s">
        <v>878</v>
      </c>
      <c r="DA31" s="1276" t="s">
        <v>1471</v>
      </c>
      <c r="DB31" s="1274"/>
      <c r="DC31" s="1274"/>
      <c r="DD31" s="1274"/>
      <c r="DE31" s="1276" t="s">
        <v>878</v>
      </c>
      <c r="DF31" s="1276" t="s">
        <v>1471</v>
      </c>
      <c r="DG31" s="1276" t="s">
        <v>878</v>
      </c>
      <c r="DH31" s="1276" t="s">
        <v>1471</v>
      </c>
      <c r="DI31" s="1276" t="s">
        <v>878</v>
      </c>
      <c r="DJ31" s="1277" t="s">
        <v>1471</v>
      </c>
      <c r="DK31" s="1311" t="s">
        <v>878</v>
      </c>
      <c r="DL31" s="1277" t="s">
        <v>878</v>
      </c>
      <c r="DM31" s="7" t="s">
        <v>878</v>
      </c>
      <c r="DN31" s="7" t="s">
        <v>792</v>
      </c>
      <c r="DO31" s="7" t="s">
        <v>878</v>
      </c>
      <c r="DP31" s="7" t="s">
        <v>792</v>
      </c>
    </row>
    <row r="32" spans="1:120">
      <c r="A32" s="1194" t="s">
        <v>454</v>
      </c>
      <c r="B32" s="1195" t="s">
        <v>2848</v>
      </c>
      <c r="C32" s="1196">
        <v>598</v>
      </c>
      <c r="D32" s="1197">
        <v>30</v>
      </c>
      <c r="E32" s="1197">
        <v>92</v>
      </c>
      <c r="F32" s="1197">
        <v>141</v>
      </c>
      <c r="G32" s="1197">
        <v>43</v>
      </c>
      <c r="H32" s="1197">
        <v>2029</v>
      </c>
      <c r="I32" s="1198">
        <v>240</v>
      </c>
      <c r="J32" s="1199">
        <v>1.0083053871586718</v>
      </c>
      <c r="K32" s="1200">
        <v>1.694230292149032</v>
      </c>
      <c r="L32" s="1200">
        <v>0.41841741474315541</v>
      </c>
      <c r="M32" s="1200">
        <v>1.4873623740644624</v>
      </c>
      <c r="N32" s="1200">
        <v>0.79301984489206323</v>
      </c>
      <c r="O32" s="1200">
        <v>1.05214243688207</v>
      </c>
      <c r="P32" s="1201">
        <v>0.98664249420437178</v>
      </c>
      <c r="Q32" s="1309">
        <v>39</v>
      </c>
      <c r="R32" s="1307" t="s">
        <v>1325</v>
      </c>
      <c r="S32" s="1307">
        <v>24</v>
      </c>
      <c r="T32" s="1307">
        <v>18</v>
      </c>
      <c r="U32" s="1307" t="s">
        <v>1325</v>
      </c>
      <c r="V32" s="1307">
        <v>233</v>
      </c>
      <c r="W32" s="1310">
        <v>26</v>
      </c>
      <c r="X32" s="1199">
        <v>0.54759896480836734</v>
      </c>
      <c r="Y32" s="1200">
        <v>1.5644018730059801</v>
      </c>
      <c r="Z32" s="1200">
        <v>1.0583256294383205</v>
      </c>
      <c r="AA32" s="1200">
        <v>1.7788224464478282</v>
      </c>
      <c r="AB32" s="1200">
        <v>0.33964799015085112</v>
      </c>
      <c r="AC32" s="1202">
        <v>1.2247355522535814</v>
      </c>
      <c r="AD32" s="1203">
        <v>0.98885950133006972</v>
      </c>
      <c r="AE32" s="1309">
        <v>103</v>
      </c>
      <c r="AF32" s="1307" t="s">
        <v>1325</v>
      </c>
      <c r="AG32" s="1307">
        <v>11</v>
      </c>
      <c r="AH32" s="1307" t="s">
        <v>1325</v>
      </c>
      <c r="AI32" s="1307" t="s">
        <v>1325</v>
      </c>
      <c r="AJ32" s="1307">
        <v>278</v>
      </c>
      <c r="AK32" s="1310">
        <v>26</v>
      </c>
      <c r="AL32" s="1204">
        <v>1.3885085144971661</v>
      </c>
      <c r="AM32" s="1202">
        <v>0.40987322443088009</v>
      </c>
      <c r="AN32" s="1202">
        <v>0.36815598892226653</v>
      </c>
      <c r="AO32" s="1202">
        <v>0.67634988031403565</v>
      </c>
      <c r="AP32" s="1202">
        <v>1.0931083403767199</v>
      </c>
      <c r="AQ32" s="1202">
        <v>1.0833184442790231</v>
      </c>
      <c r="AR32" s="1203">
        <v>0.77792372943806332</v>
      </c>
      <c r="AS32" s="1309">
        <v>15</v>
      </c>
      <c r="AT32" s="1307" t="s">
        <v>1325</v>
      </c>
      <c r="AU32" s="1307" t="s">
        <v>1325</v>
      </c>
      <c r="AV32" s="1307">
        <v>14</v>
      </c>
      <c r="AW32" s="1307" t="s">
        <v>1325</v>
      </c>
      <c r="AX32" s="1307">
        <v>121</v>
      </c>
      <c r="AY32" s="1310">
        <v>20</v>
      </c>
      <c r="AZ32" s="1244">
        <v>0.3978302931519786</v>
      </c>
      <c r="BA32" s="1242">
        <v>2.057358032765324</v>
      </c>
      <c r="BB32" s="1242">
        <v>0.24405512980683469</v>
      </c>
      <c r="BC32" s="1242">
        <v>2.8350246484153154</v>
      </c>
      <c r="BD32" s="1242">
        <v>0</v>
      </c>
      <c r="BE32" s="1242">
        <v>1.283186598714704</v>
      </c>
      <c r="BF32" s="1243">
        <v>1.5495065517121382</v>
      </c>
      <c r="BG32" s="1309">
        <v>77</v>
      </c>
      <c r="BH32" s="1307" t="s">
        <v>1325</v>
      </c>
      <c r="BI32" s="1307" t="s">
        <v>1325</v>
      </c>
      <c r="BJ32" s="1307">
        <v>23</v>
      </c>
      <c r="BK32" s="1307" t="s">
        <v>1325</v>
      </c>
      <c r="BL32" s="1307">
        <v>432</v>
      </c>
      <c r="BM32" s="1310">
        <v>44</v>
      </c>
      <c r="BN32" s="1245">
        <v>0.65732936584909496</v>
      </c>
      <c r="BO32" s="1239">
        <v>1.2299332838308201</v>
      </c>
      <c r="BP32" s="1239">
        <v>0.17119201707561399</v>
      </c>
      <c r="BQ32" s="1239">
        <v>1.3196038673570236</v>
      </c>
      <c r="BR32" s="1239">
        <v>0.60517556205519163</v>
      </c>
      <c r="BS32" s="1239">
        <v>1.6027720205420892</v>
      </c>
      <c r="BT32" s="1308">
        <v>0.99145958542780532</v>
      </c>
      <c r="BU32" s="1309">
        <v>281</v>
      </c>
      <c r="BV32" s="1307">
        <v>19</v>
      </c>
      <c r="BW32" s="1307">
        <v>25</v>
      </c>
      <c r="BX32" s="1307">
        <v>63</v>
      </c>
      <c r="BY32" s="1307">
        <v>17</v>
      </c>
      <c r="BZ32" s="1307">
        <v>685</v>
      </c>
      <c r="CA32" s="1310">
        <v>89</v>
      </c>
      <c r="CB32" s="1189">
        <v>1.3296318058492533</v>
      </c>
      <c r="CC32" s="1239">
        <v>2.860036761638125</v>
      </c>
      <c r="CD32" s="1239">
        <v>0.29556197401288703</v>
      </c>
      <c r="CE32" s="1239">
        <v>1.7648893618574941</v>
      </c>
      <c r="CF32" s="1239">
        <v>0.82284288931884242</v>
      </c>
      <c r="CG32" s="1239">
        <v>0.80307503179334405</v>
      </c>
      <c r="CH32" s="1246">
        <v>0.9580411526957443</v>
      </c>
      <c r="CI32" s="1240">
        <v>34</v>
      </c>
      <c r="CJ32" s="1307" t="s">
        <v>1325</v>
      </c>
      <c r="CK32" s="1307" t="s">
        <v>1325</v>
      </c>
      <c r="CL32" s="1307" t="s">
        <v>1325</v>
      </c>
      <c r="CM32" s="1307" t="s">
        <v>1325</v>
      </c>
      <c r="CN32" s="1238">
        <v>76</v>
      </c>
      <c r="CO32" s="1310" t="s">
        <v>1325</v>
      </c>
      <c r="CP32" s="1244">
        <v>1.4492793897670819</v>
      </c>
      <c r="CQ32" s="1242">
        <v>0</v>
      </c>
      <c r="CR32" s="1242">
        <v>0.86806814835344881</v>
      </c>
      <c r="CS32" s="1242">
        <v>1.7215214083173638</v>
      </c>
      <c r="CT32" s="1242">
        <v>1.7180190682558192</v>
      </c>
      <c r="CU32" s="1242">
        <v>0.76387091575962807</v>
      </c>
      <c r="CV32" s="1243">
        <v>0.74606137304694742</v>
      </c>
      <c r="CW32" s="1274"/>
      <c r="CX32" s="1274"/>
      <c r="CY32" s="1274"/>
      <c r="CZ32" s="1275" t="s">
        <v>878</v>
      </c>
      <c r="DA32" s="1276" t="s">
        <v>1471</v>
      </c>
      <c r="DB32" s="1274" t="s">
        <v>1485</v>
      </c>
      <c r="DC32" s="1274" t="s">
        <v>2929</v>
      </c>
      <c r="DD32" s="1274" t="s">
        <v>2929</v>
      </c>
      <c r="DE32" s="1276" t="s">
        <v>792</v>
      </c>
      <c r="DF32" s="1276" t="s">
        <v>1485</v>
      </c>
      <c r="DG32" s="1276" t="s">
        <v>878</v>
      </c>
      <c r="DH32" s="1276" t="s">
        <v>1471</v>
      </c>
      <c r="DI32" s="1276" t="s">
        <v>878</v>
      </c>
      <c r="DJ32" s="1277" t="s">
        <v>1471</v>
      </c>
      <c r="DK32" s="1311" t="s">
        <v>878</v>
      </c>
      <c r="DL32" s="1277" t="s">
        <v>878</v>
      </c>
      <c r="DM32" s="7" t="s">
        <v>878</v>
      </c>
      <c r="DN32" s="7" t="s">
        <v>792</v>
      </c>
      <c r="DO32" s="7" t="s">
        <v>878</v>
      </c>
      <c r="DP32" s="7" t="s">
        <v>792</v>
      </c>
    </row>
    <row r="33" spans="1:120">
      <c r="A33" s="1194" t="s">
        <v>471</v>
      </c>
      <c r="B33" s="1195" t="s">
        <v>544</v>
      </c>
      <c r="C33" s="1196">
        <v>51</v>
      </c>
      <c r="D33" s="1306" t="s">
        <v>1325</v>
      </c>
      <c r="E33" s="1197">
        <v>13</v>
      </c>
      <c r="F33" s="1306" t="s">
        <v>1325</v>
      </c>
      <c r="G33" s="1306" t="s">
        <v>1325</v>
      </c>
      <c r="H33" s="1197">
        <v>567</v>
      </c>
      <c r="I33" s="1198">
        <v>34</v>
      </c>
      <c r="J33" s="1199">
        <v>0.94148817967347764</v>
      </c>
      <c r="K33" s="1200">
        <v>1.318858010169722</v>
      </c>
      <c r="L33" s="1200">
        <v>0.29861068707922178</v>
      </c>
      <c r="M33" s="1200">
        <v>1.6194769278849168</v>
      </c>
      <c r="N33" s="1200">
        <v>2.3555868869553911</v>
      </c>
      <c r="O33" s="1200">
        <v>1.1819737596089035</v>
      </c>
      <c r="P33" s="1201">
        <v>0.64211766763217182</v>
      </c>
      <c r="Q33" s="1309" t="s">
        <v>1325</v>
      </c>
      <c r="R33" s="1307" t="s">
        <v>1325</v>
      </c>
      <c r="S33" s="1307" t="s">
        <v>1325</v>
      </c>
      <c r="T33" s="1307" t="s">
        <v>1325</v>
      </c>
      <c r="U33" s="1307" t="s">
        <v>1325</v>
      </c>
      <c r="V33" s="1307">
        <v>63</v>
      </c>
      <c r="W33" s="1310" t="s">
        <v>1325</v>
      </c>
      <c r="X33" s="1199">
        <v>0.95177584247786917</v>
      </c>
      <c r="Y33" s="1200">
        <v>0</v>
      </c>
      <c r="Z33" s="1200">
        <v>0.19538890216205748</v>
      </c>
      <c r="AA33" s="1200">
        <v>3.3134313243344709</v>
      </c>
      <c r="AB33" s="1200">
        <v>0</v>
      </c>
      <c r="AC33" s="1202">
        <v>1.0475795838293989</v>
      </c>
      <c r="AD33" s="1203">
        <v>0.82001260922593211</v>
      </c>
      <c r="AE33" s="1309" t="s">
        <v>1325</v>
      </c>
      <c r="AF33" s="1307" t="s">
        <v>1325</v>
      </c>
      <c r="AG33" s="1307" t="s">
        <v>1325</v>
      </c>
      <c r="AH33" s="1307" t="s">
        <v>1325</v>
      </c>
      <c r="AI33" s="1307" t="s">
        <v>1325</v>
      </c>
      <c r="AJ33" s="1307">
        <v>56</v>
      </c>
      <c r="AK33" s="1310" t="s">
        <v>1325</v>
      </c>
      <c r="AL33" s="1204">
        <v>0.40269550553068828</v>
      </c>
      <c r="AM33" s="1202">
        <v>0</v>
      </c>
      <c r="AN33" s="1202">
        <v>0.58051644334820374</v>
      </c>
      <c r="AO33" s="1202">
        <v>0</v>
      </c>
      <c r="AP33" s="1202">
        <v>4.2398726177453208</v>
      </c>
      <c r="AQ33" s="1202">
        <v>2.2228609344815222</v>
      </c>
      <c r="AR33" s="1203">
        <v>0.95578932573488473</v>
      </c>
      <c r="AS33" s="1309" t="s">
        <v>1325</v>
      </c>
      <c r="AT33" s="1307" t="s">
        <v>1325</v>
      </c>
      <c r="AU33" s="1307" t="s">
        <v>1325</v>
      </c>
      <c r="AV33" s="1307" t="s">
        <v>1325</v>
      </c>
      <c r="AW33" s="1307" t="s">
        <v>1325</v>
      </c>
      <c r="AX33" s="1307">
        <v>25</v>
      </c>
      <c r="AY33" s="1310" t="s">
        <v>1325</v>
      </c>
      <c r="AZ33" s="1244">
        <v>0.94174698849543714</v>
      </c>
      <c r="BA33" s="1242">
        <v>0</v>
      </c>
      <c r="BB33" s="1242">
        <v>0</v>
      </c>
      <c r="BC33" s="1242">
        <v>0</v>
      </c>
      <c r="BD33" s="1242">
        <v>0</v>
      </c>
      <c r="BE33" s="1242">
        <v>1.6547213315273375</v>
      </c>
      <c r="BF33" s="1243">
        <v>1.5388811331827992</v>
      </c>
      <c r="BG33" s="1309" t="s">
        <v>1325</v>
      </c>
      <c r="BH33" s="1307" t="s">
        <v>1325</v>
      </c>
      <c r="BI33" s="1307" t="s">
        <v>1325</v>
      </c>
      <c r="BJ33" s="1307" t="s">
        <v>1325</v>
      </c>
      <c r="BK33" s="1307" t="s">
        <v>1325</v>
      </c>
      <c r="BL33" s="1307">
        <v>149</v>
      </c>
      <c r="BM33" s="1310" t="s">
        <v>1325</v>
      </c>
      <c r="BN33" s="1245">
        <v>0.5223359913283111</v>
      </c>
      <c r="BO33" s="1239">
        <v>1.9747985509788855</v>
      </c>
      <c r="BP33" s="1239">
        <v>0.20304340921667088</v>
      </c>
      <c r="BQ33" s="1239">
        <v>1.6009345413815723</v>
      </c>
      <c r="BR33" s="1239">
        <v>1.4854213398763763</v>
      </c>
      <c r="BS33" s="1239">
        <v>1.8899816811252679</v>
      </c>
      <c r="BT33" s="1308">
        <v>0.41344697388179852</v>
      </c>
      <c r="BU33" s="1309">
        <v>27</v>
      </c>
      <c r="BV33" s="1307" t="s">
        <v>1325</v>
      </c>
      <c r="BW33" s="1307" t="s">
        <v>1325</v>
      </c>
      <c r="BX33" s="1307" t="s">
        <v>1325</v>
      </c>
      <c r="BY33" s="1307" t="s">
        <v>1325</v>
      </c>
      <c r="BZ33" s="1307">
        <v>218</v>
      </c>
      <c r="CA33" s="1310">
        <v>12</v>
      </c>
      <c r="CB33" s="1189">
        <v>1.2966392590010434</v>
      </c>
      <c r="CC33" s="1239">
        <v>0</v>
      </c>
      <c r="CD33" s="1239">
        <v>0.16459586903219633</v>
      </c>
      <c r="CE33" s="1239">
        <v>1.7465207859386827</v>
      </c>
      <c r="CF33" s="1239">
        <v>4.130786346324129</v>
      </c>
      <c r="CG33" s="1239">
        <v>0.98441887662728222</v>
      </c>
      <c r="CH33" s="1246">
        <v>0.54296314918786626</v>
      </c>
      <c r="CI33" s="1309" t="s">
        <v>1325</v>
      </c>
      <c r="CJ33" s="1307" t="s">
        <v>1325</v>
      </c>
      <c r="CK33" s="1307" t="s">
        <v>1325</v>
      </c>
      <c r="CL33" s="1307" t="s">
        <v>1325</v>
      </c>
      <c r="CM33" s="1307" t="s">
        <v>1325</v>
      </c>
      <c r="CN33" s="1238">
        <v>12</v>
      </c>
      <c r="CO33" s="1310" t="s">
        <v>1325</v>
      </c>
      <c r="CP33" s="1244">
        <v>4.1093026789326279</v>
      </c>
      <c r="CQ33" s="1242">
        <v>0</v>
      </c>
      <c r="CR33" s="1242">
        <v>1.2975016488766773</v>
      </c>
      <c r="CS33" s="1242">
        <v>0</v>
      </c>
      <c r="CT33" s="1242">
        <v>0</v>
      </c>
      <c r="CU33" s="1242">
        <v>0.38588415528145914</v>
      </c>
      <c r="CV33" s="1243">
        <v>0.49031522723632287</v>
      </c>
      <c r="CW33" s="1274"/>
      <c r="CX33" s="1274"/>
      <c r="CY33" s="1274"/>
      <c r="CZ33" s="1275" t="s">
        <v>878</v>
      </c>
      <c r="DA33" s="1276" t="s">
        <v>1471</v>
      </c>
      <c r="DB33" s="1274"/>
      <c r="DC33" s="1274"/>
      <c r="DD33" s="1274"/>
      <c r="DE33" s="1276" t="s">
        <v>878</v>
      </c>
      <c r="DF33" s="1276" t="s">
        <v>1471</v>
      </c>
      <c r="DG33" s="1276" t="s">
        <v>878</v>
      </c>
      <c r="DH33" s="1276" t="s">
        <v>1471</v>
      </c>
      <c r="DI33" s="1276" t="s">
        <v>878</v>
      </c>
      <c r="DJ33" s="1277" t="s">
        <v>1471</v>
      </c>
      <c r="DK33" s="1311" t="s">
        <v>878</v>
      </c>
      <c r="DL33" s="1277" t="s">
        <v>878</v>
      </c>
      <c r="DM33" s="7" t="s">
        <v>878</v>
      </c>
      <c r="DN33" s="7" t="s">
        <v>792</v>
      </c>
      <c r="DO33" s="7" t="s">
        <v>878</v>
      </c>
      <c r="DP33" s="7" t="s">
        <v>792</v>
      </c>
    </row>
    <row r="34" spans="1:120">
      <c r="A34" s="1194" t="s">
        <v>416</v>
      </c>
      <c r="B34" s="1195" t="s">
        <v>531</v>
      </c>
      <c r="C34" s="1196">
        <v>147</v>
      </c>
      <c r="D34" s="1306" t="s">
        <v>1325</v>
      </c>
      <c r="E34" s="1197">
        <v>22</v>
      </c>
      <c r="F34" s="1197">
        <v>19</v>
      </c>
      <c r="G34" s="1306" t="s">
        <v>1325</v>
      </c>
      <c r="H34" s="1197">
        <v>1230</v>
      </c>
      <c r="I34" s="1198">
        <v>72</v>
      </c>
      <c r="J34" s="1199">
        <v>1.1503913450757859</v>
      </c>
      <c r="K34" s="1200">
        <v>1.2205936224739344</v>
      </c>
      <c r="L34" s="1200">
        <v>0.71709998972729527</v>
      </c>
      <c r="M34" s="1200">
        <v>1.9884647357531062</v>
      </c>
      <c r="N34" s="1200">
        <v>1.1373218242848695</v>
      </c>
      <c r="O34" s="1200">
        <v>0.84235392856965796</v>
      </c>
      <c r="P34" s="1201">
        <v>0.88143137625697243</v>
      </c>
      <c r="Q34" s="1309" t="s">
        <v>1325</v>
      </c>
      <c r="R34" s="1307" t="s">
        <v>1325</v>
      </c>
      <c r="S34" s="1307" t="s">
        <v>1325</v>
      </c>
      <c r="T34" s="1307" t="s">
        <v>1325</v>
      </c>
      <c r="U34" s="1307" t="s">
        <v>1325</v>
      </c>
      <c r="V34" s="1307">
        <v>79</v>
      </c>
      <c r="W34" s="1310" t="s">
        <v>1325</v>
      </c>
      <c r="X34" s="1199">
        <v>0.9203571306953412</v>
      </c>
      <c r="Y34" s="1200">
        <v>0</v>
      </c>
      <c r="Z34" s="1200">
        <v>2.2399266188092697</v>
      </c>
      <c r="AA34" s="1200">
        <v>1.5889059891250275</v>
      </c>
      <c r="AB34" s="1200">
        <v>0</v>
      </c>
      <c r="AC34" s="1202">
        <v>0.82839129821108848</v>
      </c>
      <c r="AD34" s="1203">
        <v>0.74930960724889151</v>
      </c>
      <c r="AE34" s="1309">
        <v>17</v>
      </c>
      <c r="AF34" s="1307" t="s">
        <v>1325</v>
      </c>
      <c r="AG34" s="1307" t="s">
        <v>1325</v>
      </c>
      <c r="AH34" s="1307" t="s">
        <v>1325</v>
      </c>
      <c r="AI34" s="1307" t="s">
        <v>1325</v>
      </c>
      <c r="AJ34" s="1307">
        <v>237</v>
      </c>
      <c r="AK34" s="1310">
        <v>23</v>
      </c>
      <c r="AL34" s="1204">
        <v>0.63656569788484074</v>
      </c>
      <c r="AM34" s="1202">
        <v>0</v>
      </c>
      <c r="AN34" s="1202">
        <v>1.476950374820831</v>
      </c>
      <c r="AO34" s="1202">
        <v>1.6603244807730286</v>
      </c>
      <c r="AP34" s="1202">
        <v>2.0518536614091514</v>
      </c>
      <c r="AQ34" s="1202">
        <v>0.90467920687582748</v>
      </c>
      <c r="AR34" s="1203">
        <v>1.5859683316827353</v>
      </c>
      <c r="AS34" s="1309" t="s">
        <v>1325</v>
      </c>
      <c r="AT34" s="1307" t="s">
        <v>1325</v>
      </c>
      <c r="AU34" s="1307" t="s">
        <v>1325</v>
      </c>
      <c r="AV34" s="1307" t="s">
        <v>1325</v>
      </c>
      <c r="AW34" s="1307" t="s">
        <v>1325</v>
      </c>
      <c r="AX34" s="1307">
        <v>68</v>
      </c>
      <c r="AY34" s="1310" t="s">
        <v>1325</v>
      </c>
      <c r="AZ34" s="1244">
        <v>1.0866131335854752</v>
      </c>
      <c r="BA34" s="1242">
        <v>0</v>
      </c>
      <c r="BB34" s="1242">
        <v>1.043951700135604</v>
      </c>
      <c r="BC34" s="1242">
        <v>3.483064865282155</v>
      </c>
      <c r="BD34" s="1242">
        <v>0</v>
      </c>
      <c r="BE34" s="1242">
        <v>0.63187533270031115</v>
      </c>
      <c r="BF34" s="1243">
        <v>1.3883676305651753</v>
      </c>
      <c r="BG34" s="1309">
        <v>26</v>
      </c>
      <c r="BH34" s="1307" t="s">
        <v>1325</v>
      </c>
      <c r="BI34" s="1307" t="s">
        <v>1325</v>
      </c>
      <c r="BJ34" s="1307" t="s">
        <v>1325</v>
      </c>
      <c r="BK34" s="1307" t="s">
        <v>1325</v>
      </c>
      <c r="BL34" s="1307">
        <v>215</v>
      </c>
      <c r="BM34" s="1310">
        <v>16</v>
      </c>
      <c r="BN34" s="1245">
        <v>1.2862587959013099</v>
      </c>
      <c r="BO34" s="1239">
        <v>0</v>
      </c>
      <c r="BP34" s="1239">
        <v>0</v>
      </c>
      <c r="BQ34" s="1239">
        <v>1.9243993791210239</v>
      </c>
      <c r="BR34" s="1239">
        <v>0</v>
      </c>
      <c r="BS34" s="1239">
        <v>0.9875712236665064</v>
      </c>
      <c r="BT34" s="1308">
        <v>1.234082673366488</v>
      </c>
      <c r="BU34" s="1309">
        <v>69</v>
      </c>
      <c r="BV34" s="1307" t="s">
        <v>1325</v>
      </c>
      <c r="BW34" s="1307" t="s">
        <v>1325</v>
      </c>
      <c r="BX34" s="1307" t="s">
        <v>1325</v>
      </c>
      <c r="BY34" s="1307" t="s">
        <v>1325</v>
      </c>
      <c r="BZ34" s="1307">
        <v>499</v>
      </c>
      <c r="CA34" s="1310">
        <v>19</v>
      </c>
      <c r="CB34" s="1189">
        <v>1.4178975299712431</v>
      </c>
      <c r="CC34" s="1239">
        <v>2.4692114093599202</v>
      </c>
      <c r="CD34" s="1239">
        <v>0.31453551218057446</v>
      </c>
      <c r="CE34" s="1239">
        <v>1.5304415332949795</v>
      </c>
      <c r="CF34" s="1239">
        <v>1.8992495671963281</v>
      </c>
      <c r="CG34" s="1239">
        <v>0.85790578954512631</v>
      </c>
      <c r="CH34" s="1246">
        <v>0.56526654381135721</v>
      </c>
      <c r="CI34" s="1309" t="s">
        <v>1325</v>
      </c>
      <c r="CJ34" s="1307" t="s">
        <v>1325</v>
      </c>
      <c r="CK34" s="1307" t="s">
        <v>1325</v>
      </c>
      <c r="CL34" s="1307" t="s">
        <v>1325</v>
      </c>
      <c r="CM34" s="1307" t="s">
        <v>1325</v>
      </c>
      <c r="CN34" s="1238">
        <v>39</v>
      </c>
      <c r="CO34" s="1310" t="s">
        <v>1325</v>
      </c>
      <c r="CP34" s="1244">
        <v>2.1688139718200685</v>
      </c>
      <c r="CQ34" s="1242">
        <v>6.6537289951168193</v>
      </c>
      <c r="CR34" s="1242">
        <v>0</v>
      </c>
      <c r="CS34" s="1242">
        <v>2.7404426496277043</v>
      </c>
      <c r="CT34" s="1242">
        <v>0</v>
      </c>
      <c r="CU34" s="1242">
        <v>0.55523920942874583</v>
      </c>
      <c r="CV34" s="1243">
        <v>0</v>
      </c>
      <c r="CW34" s="1274"/>
      <c r="CX34" s="1274"/>
      <c r="CY34" s="1274"/>
      <c r="CZ34" s="1275" t="s">
        <v>878</v>
      </c>
      <c r="DA34" s="1276" t="s">
        <v>1471</v>
      </c>
      <c r="DB34" s="1274"/>
      <c r="DC34" s="1274"/>
      <c r="DD34" s="1274"/>
      <c r="DE34" s="1276" t="s">
        <v>878</v>
      </c>
      <c r="DF34" s="1276" t="s">
        <v>1471</v>
      </c>
      <c r="DG34" s="1276" t="s">
        <v>878</v>
      </c>
      <c r="DH34" s="1276" t="s">
        <v>1471</v>
      </c>
      <c r="DI34" s="1276" t="s">
        <v>878</v>
      </c>
      <c r="DJ34" s="1277" t="s">
        <v>1471</v>
      </c>
      <c r="DK34" s="1311" t="s">
        <v>878</v>
      </c>
      <c r="DL34" s="1277" t="s">
        <v>878</v>
      </c>
      <c r="DM34" s="7" t="s">
        <v>878</v>
      </c>
      <c r="DN34" s="7" t="s">
        <v>792</v>
      </c>
      <c r="DO34" s="7" t="s">
        <v>878</v>
      </c>
      <c r="DP34" s="7" t="s">
        <v>792</v>
      </c>
    </row>
    <row r="35" spans="1:120" ht="25.5">
      <c r="A35" s="1194" t="s">
        <v>327</v>
      </c>
      <c r="B35" s="1195" t="s">
        <v>740</v>
      </c>
      <c r="C35" s="1196">
        <v>32</v>
      </c>
      <c r="D35" s="1306" t="s">
        <v>1325</v>
      </c>
      <c r="E35" s="1306" t="s">
        <v>1325</v>
      </c>
      <c r="F35" s="1306" t="s">
        <v>1325</v>
      </c>
      <c r="G35" s="1306" t="s">
        <v>1325</v>
      </c>
      <c r="H35" s="1197">
        <v>182</v>
      </c>
      <c r="I35" s="1198">
        <v>11</v>
      </c>
      <c r="J35" s="1199">
        <v>1.1938396211731137</v>
      </c>
      <c r="K35" s="1200"/>
      <c r="L35" s="1200">
        <v>0.24492659155850333</v>
      </c>
      <c r="M35" s="1200">
        <v>2.9989153838981983</v>
      </c>
      <c r="N35" s="1200"/>
      <c r="O35" s="1200">
        <v>0.68947728959965149</v>
      </c>
      <c r="P35" s="1201">
        <v>0.84816649232665775</v>
      </c>
      <c r="Q35" s="1309" t="s">
        <v>1325</v>
      </c>
      <c r="R35" s="1307" t="s">
        <v>1325</v>
      </c>
      <c r="S35" s="1307" t="s">
        <v>1325</v>
      </c>
      <c r="T35" s="1307" t="s">
        <v>1325</v>
      </c>
      <c r="U35" s="1307" t="s">
        <v>1325</v>
      </c>
      <c r="V35" s="1307">
        <v>16</v>
      </c>
      <c r="W35" s="1310" t="s">
        <v>1325</v>
      </c>
      <c r="X35" s="1199">
        <v>1.1629538503884083</v>
      </c>
      <c r="Y35" s="1200"/>
      <c r="Z35" s="1200">
        <v>0</v>
      </c>
      <c r="AA35" s="1200">
        <v>7.4110944491425368</v>
      </c>
      <c r="AB35" s="1200"/>
      <c r="AC35" s="1202">
        <v>0.59007675415436422</v>
      </c>
      <c r="AD35" s="1203">
        <v>0.80382040056178261</v>
      </c>
      <c r="AE35" s="1309" t="s">
        <v>1325</v>
      </c>
      <c r="AF35" s="1307" t="s">
        <v>1325</v>
      </c>
      <c r="AG35" s="1307" t="s">
        <v>1325</v>
      </c>
      <c r="AH35" s="1307" t="s">
        <v>1325</v>
      </c>
      <c r="AI35" s="1307" t="s">
        <v>1325</v>
      </c>
      <c r="AJ35" s="1307">
        <v>33</v>
      </c>
      <c r="AK35" s="1310" t="s">
        <v>1325</v>
      </c>
      <c r="AL35" s="1204">
        <v>0.90362209041068919</v>
      </c>
      <c r="AM35" s="1202"/>
      <c r="AN35" s="1202">
        <v>1.1227878782067571</v>
      </c>
      <c r="AO35" s="1202">
        <v>5.7336241717158067</v>
      </c>
      <c r="AP35" s="1202"/>
      <c r="AQ35" s="1202">
        <v>0.44627829096593452</v>
      </c>
      <c r="AR35" s="1203">
        <v>0.65334606307294762</v>
      </c>
      <c r="AS35" s="1309" t="s">
        <v>1325</v>
      </c>
      <c r="AT35" s="1307" t="s">
        <v>1325</v>
      </c>
      <c r="AU35" s="1307" t="s">
        <v>1325</v>
      </c>
      <c r="AV35" s="1307" t="s">
        <v>1325</v>
      </c>
      <c r="AW35" s="1307" t="s">
        <v>1325</v>
      </c>
      <c r="AX35" s="1307" t="s">
        <v>1325</v>
      </c>
      <c r="AY35" s="1310" t="s">
        <v>1325</v>
      </c>
      <c r="AZ35" s="1244">
        <v>0</v>
      </c>
      <c r="BA35" s="1242"/>
      <c r="BB35" s="1242">
        <v>0</v>
      </c>
      <c r="BC35" s="1242">
        <v>0</v>
      </c>
      <c r="BD35" s="1242"/>
      <c r="BE35" s="1242">
        <v>3.2274649361532637</v>
      </c>
      <c r="BF35" s="1243">
        <v>3.0554977328859501</v>
      </c>
      <c r="BG35" s="1309" t="s">
        <v>1325</v>
      </c>
      <c r="BH35" s="1307" t="s">
        <v>1325</v>
      </c>
      <c r="BI35" s="1307" t="s">
        <v>1325</v>
      </c>
      <c r="BJ35" s="1307" t="s">
        <v>1325</v>
      </c>
      <c r="BK35" s="1307" t="s">
        <v>1325</v>
      </c>
      <c r="BL35" s="1307">
        <v>36</v>
      </c>
      <c r="BM35" s="1310" t="s">
        <v>1325</v>
      </c>
      <c r="BN35" s="1245">
        <v>1.074117805444972</v>
      </c>
      <c r="BO35" s="1239"/>
      <c r="BP35" s="1239">
        <v>0</v>
      </c>
      <c r="BQ35" s="1239">
        <v>3.6345573892635907</v>
      </c>
      <c r="BR35" s="1239"/>
      <c r="BS35" s="1239">
        <v>0.95289645569639914</v>
      </c>
      <c r="BT35" s="1308">
        <v>0.91501923956203157</v>
      </c>
      <c r="BU35" s="1309">
        <v>14</v>
      </c>
      <c r="BV35" s="1307" t="s">
        <v>1325</v>
      </c>
      <c r="BW35" s="1307" t="s">
        <v>1325</v>
      </c>
      <c r="BX35" s="1307" t="s">
        <v>1325</v>
      </c>
      <c r="BY35" s="1307" t="s">
        <v>1325</v>
      </c>
      <c r="BZ35" s="1307">
        <v>54</v>
      </c>
      <c r="CA35" s="1310" t="s">
        <v>1325</v>
      </c>
      <c r="CB35" s="1189">
        <v>1.8379933285128798</v>
      </c>
      <c r="CC35" s="1239"/>
      <c r="CD35" s="1239">
        <v>0</v>
      </c>
      <c r="CE35" s="1239">
        <v>0</v>
      </c>
      <c r="CF35" s="1239"/>
      <c r="CG35" s="1239">
        <v>0.59154155272672415</v>
      </c>
      <c r="CH35" s="1246">
        <v>0.96499821897722193</v>
      </c>
      <c r="CI35" s="1309" t="s">
        <v>1325</v>
      </c>
      <c r="CJ35" s="1307" t="s">
        <v>1325</v>
      </c>
      <c r="CK35" s="1307" t="s">
        <v>1325</v>
      </c>
      <c r="CL35" s="1307" t="s">
        <v>1325</v>
      </c>
      <c r="CM35" s="1307" t="s">
        <v>1325</v>
      </c>
      <c r="CN35" s="1307" t="s">
        <v>1325</v>
      </c>
      <c r="CO35" s="1310" t="s">
        <v>1325</v>
      </c>
      <c r="CP35" s="1244">
        <v>0</v>
      </c>
      <c r="CQ35" s="1242"/>
      <c r="CR35" s="1242">
        <v>0</v>
      </c>
      <c r="CS35" s="1242">
        <v>0</v>
      </c>
      <c r="CT35" s="1242"/>
      <c r="CU35" s="1242">
        <v>1.7930360756407029</v>
      </c>
      <c r="CV35" s="1243">
        <v>5.499895919194711</v>
      </c>
      <c r="CW35" s="1274"/>
      <c r="CX35" s="1274"/>
      <c r="CY35" s="1274"/>
      <c r="CZ35" s="1282" t="s">
        <v>1386</v>
      </c>
      <c r="DA35" s="1276" t="s">
        <v>1386</v>
      </c>
      <c r="DB35" s="1274"/>
      <c r="DC35" s="1274"/>
      <c r="DD35" s="1274"/>
      <c r="DE35" s="1278" t="s">
        <v>1386</v>
      </c>
      <c r="DF35" s="1276" t="s">
        <v>1386</v>
      </c>
      <c r="DG35" s="1278" t="s">
        <v>1386</v>
      </c>
      <c r="DH35" s="1278" t="s">
        <v>1386</v>
      </c>
      <c r="DI35" s="1278" t="s">
        <v>1386</v>
      </c>
      <c r="DJ35" s="1283" t="s">
        <v>1386</v>
      </c>
      <c r="DK35" s="1313" t="s">
        <v>1386</v>
      </c>
      <c r="DL35" s="1283" t="s">
        <v>1386</v>
      </c>
      <c r="DM35" s="7" t="s">
        <v>878</v>
      </c>
      <c r="DN35" s="7" t="s">
        <v>792</v>
      </c>
      <c r="DO35" s="7" t="s">
        <v>878</v>
      </c>
      <c r="DP35" s="7" t="s">
        <v>792</v>
      </c>
    </row>
    <row r="36" spans="1:120">
      <c r="A36" s="1209" t="s">
        <v>1388</v>
      </c>
      <c r="B36" s="1210" t="s">
        <v>1389</v>
      </c>
      <c r="C36" s="1197">
        <v>248</v>
      </c>
      <c r="D36" s="1197">
        <v>47</v>
      </c>
      <c r="E36" s="1197">
        <v>17</v>
      </c>
      <c r="F36" s="1197">
        <v>15</v>
      </c>
      <c r="G36" s="1306" t="s">
        <v>1325</v>
      </c>
      <c r="H36" s="1197">
        <v>1282</v>
      </c>
      <c r="I36" s="1197">
        <v>83</v>
      </c>
      <c r="J36" s="1199">
        <v>1.0176502611418323</v>
      </c>
      <c r="K36" s="1200">
        <v>1.6197315513146382</v>
      </c>
      <c r="L36" s="1200">
        <v>0.99299761620977378</v>
      </c>
      <c r="M36" s="1200">
        <v>1.2179300291545192</v>
      </c>
      <c r="N36" s="1200">
        <v>1.3246650906225377</v>
      </c>
      <c r="O36" s="1200">
        <v>0.86173093622358765</v>
      </c>
      <c r="P36" s="1201">
        <v>1.3352084367245662</v>
      </c>
      <c r="Q36" s="1309" t="s">
        <v>1325</v>
      </c>
      <c r="R36" s="1307" t="s">
        <v>1325</v>
      </c>
      <c r="S36" s="1307" t="s">
        <v>1325</v>
      </c>
      <c r="T36" s="1307" t="s">
        <v>1325</v>
      </c>
      <c r="U36" s="1307" t="s">
        <v>1325</v>
      </c>
      <c r="V36" s="1315">
        <v>98</v>
      </c>
      <c r="W36" s="1316">
        <v>10</v>
      </c>
      <c r="X36" s="1199">
        <v>0.32684372474228263</v>
      </c>
      <c r="Y36" s="1200">
        <v>0.49819290716060532</v>
      </c>
      <c r="Z36" s="1200">
        <v>0</v>
      </c>
      <c r="AA36" s="1200">
        <v>0</v>
      </c>
      <c r="AB36" s="1200">
        <v>0</v>
      </c>
      <c r="AC36" s="1202">
        <v>1.6003348588012056</v>
      </c>
      <c r="AD36" s="1203">
        <v>2.4697142857142858</v>
      </c>
      <c r="AE36" s="1312">
        <v>37</v>
      </c>
      <c r="AF36" s="1307" t="s">
        <v>1325</v>
      </c>
      <c r="AG36" s="1307" t="s">
        <v>1325</v>
      </c>
      <c r="AH36" s="1307" t="s">
        <v>1325</v>
      </c>
      <c r="AI36" s="1307" t="s">
        <v>1325</v>
      </c>
      <c r="AJ36" s="1313">
        <v>226</v>
      </c>
      <c r="AK36" s="1314">
        <v>11</v>
      </c>
      <c r="AL36" s="1204">
        <v>0.86493487000369185</v>
      </c>
      <c r="AM36" s="1202">
        <v>1.8125741941375222</v>
      </c>
      <c r="AN36" s="1202">
        <v>1.713543809132045</v>
      </c>
      <c r="AO36" s="1202">
        <v>0.94400112986371043</v>
      </c>
      <c r="AP36" s="1202">
        <v>2.5762452107279699</v>
      </c>
      <c r="AQ36" s="1202">
        <v>0.96522551452342753</v>
      </c>
      <c r="AR36" s="1203">
        <v>1.0187571428571429</v>
      </c>
      <c r="AS36" s="1312">
        <v>10</v>
      </c>
      <c r="AT36" s="1307" t="s">
        <v>1325</v>
      </c>
      <c r="AU36" s="1307" t="s">
        <v>1325</v>
      </c>
      <c r="AV36" s="1307" t="s">
        <v>1325</v>
      </c>
      <c r="AW36" s="1307" t="s">
        <v>1325</v>
      </c>
      <c r="AX36" s="1313">
        <v>76</v>
      </c>
      <c r="AY36" s="1310" t="s">
        <v>1325</v>
      </c>
      <c r="AZ36" s="1244">
        <v>0.70686440470057155</v>
      </c>
      <c r="BA36" s="1242">
        <v>0.61068807974525818</v>
      </c>
      <c r="BB36" s="1242">
        <v>0</v>
      </c>
      <c r="BC36" s="1242">
        <v>2.9653948535936117</v>
      </c>
      <c r="BD36" s="1242">
        <v>0</v>
      </c>
      <c r="BE36" s="1242">
        <v>1.172127345561881</v>
      </c>
      <c r="BF36" s="1243">
        <v>1.4568539325842698</v>
      </c>
      <c r="BG36" s="1309">
        <v>28</v>
      </c>
      <c r="BH36" s="1307" t="s">
        <v>1325</v>
      </c>
      <c r="BI36" s="1307" t="s">
        <v>1325</v>
      </c>
      <c r="BJ36" s="1307" t="s">
        <v>1325</v>
      </c>
      <c r="BK36" s="1307" t="s">
        <v>1325</v>
      </c>
      <c r="BL36" s="1307">
        <v>265</v>
      </c>
      <c r="BM36" s="1310">
        <v>17</v>
      </c>
      <c r="BN36" s="1245">
        <v>0.55977948816691736</v>
      </c>
      <c r="BO36" s="1239">
        <v>1.6175503884391811</v>
      </c>
      <c r="BP36" s="1239">
        <v>0.60690220360590053</v>
      </c>
      <c r="BQ36" s="1239">
        <v>1.2708835086829764</v>
      </c>
      <c r="BR36" s="1239">
        <v>2.3058984910836764</v>
      </c>
      <c r="BS36" s="1239">
        <v>1.2261068943706517</v>
      </c>
      <c r="BT36" s="1308">
        <v>1.4313116883116888</v>
      </c>
      <c r="BU36" s="1309">
        <v>132</v>
      </c>
      <c r="BV36" s="1307">
        <v>21</v>
      </c>
      <c r="BW36" s="1307" t="s">
        <v>1325</v>
      </c>
      <c r="BX36" s="1307" t="s">
        <v>1325</v>
      </c>
      <c r="BY36" s="1307" t="s">
        <v>1325</v>
      </c>
      <c r="BZ36" s="1307">
        <v>471</v>
      </c>
      <c r="CA36" s="1310">
        <v>26</v>
      </c>
      <c r="CB36" s="1189">
        <v>1.4732542329548759</v>
      </c>
      <c r="CC36" s="1239">
        <v>1.8548581955559713</v>
      </c>
      <c r="CD36" s="1239">
        <v>0.89375111746826419</v>
      </c>
      <c r="CE36" s="1239">
        <v>1.4533594259621658</v>
      </c>
      <c r="CF36" s="1239">
        <v>1.1268644209820682</v>
      </c>
      <c r="CG36" s="1239">
        <v>0.67748129504183485</v>
      </c>
      <c r="CH36" s="1246">
        <v>1.0567899686520379</v>
      </c>
      <c r="CI36" s="1309" t="s">
        <v>1325</v>
      </c>
      <c r="CJ36" s="1307" t="s">
        <v>1325</v>
      </c>
      <c r="CK36" s="1307" t="s">
        <v>1325</v>
      </c>
      <c r="CL36" s="1307" t="s">
        <v>1325</v>
      </c>
      <c r="CM36" s="1307" t="s">
        <v>1325</v>
      </c>
      <c r="CN36" s="1249">
        <v>46</v>
      </c>
      <c r="CO36" s="1310" t="s">
        <v>1325</v>
      </c>
      <c r="CP36" s="1244">
        <v>0.71251931993817641</v>
      </c>
      <c r="CQ36" s="1242">
        <v>1.0326180257510731</v>
      </c>
      <c r="CR36" s="1242">
        <v>1.7820855614973261</v>
      </c>
      <c r="CS36" s="1242">
        <v>0</v>
      </c>
      <c r="CT36" s="1242">
        <v>0</v>
      </c>
      <c r="CU36" s="1242">
        <v>1.2770018975332078</v>
      </c>
      <c r="CV36" s="1243">
        <v>0.96044444444444466</v>
      </c>
      <c r="CW36" s="1284"/>
      <c r="CX36" s="1284"/>
      <c r="CY36" s="1284"/>
      <c r="CZ36" s="1279" t="s">
        <v>878</v>
      </c>
      <c r="DA36" s="1281" t="s">
        <v>1471</v>
      </c>
      <c r="DB36" s="1284"/>
      <c r="DC36" s="1284" t="s">
        <v>878</v>
      </c>
      <c r="DD36" s="1284" t="s">
        <v>2930</v>
      </c>
      <c r="DE36" s="1279" t="s">
        <v>878</v>
      </c>
      <c r="DF36" s="1281" t="s">
        <v>1471</v>
      </c>
      <c r="DG36" s="1285" t="s">
        <v>878</v>
      </c>
      <c r="DH36" s="1286" t="s">
        <v>1471</v>
      </c>
      <c r="DI36" s="1285" t="s">
        <v>878</v>
      </c>
      <c r="DJ36" s="1287" t="s">
        <v>1471</v>
      </c>
      <c r="DK36" s="1305" t="s">
        <v>878</v>
      </c>
      <c r="DL36" s="1305" t="s">
        <v>878</v>
      </c>
      <c r="DM36" s="7" t="s">
        <v>878</v>
      </c>
      <c r="DN36" s="7" t="s">
        <v>792</v>
      </c>
      <c r="DO36" s="7" t="s">
        <v>878</v>
      </c>
      <c r="DP36" s="7" t="s">
        <v>792</v>
      </c>
    </row>
    <row r="37" spans="1:120" ht="25.5">
      <c r="A37" s="1194" t="s">
        <v>173</v>
      </c>
      <c r="B37" s="1195" t="s">
        <v>576</v>
      </c>
      <c r="C37" s="1306" t="s">
        <v>1325</v>
      </c>
      <c r="D37" s="1306" t="s">
        <v>1325</v>
      </c>
      <c r="E37" s="1306" t="s">
        <v>1325</v>
      </c>
      <c r="F37" s="1306" t="s">
        <v>1325</v>
      </c>
      <c r="G37" s="1306" t="s">
        <v>1325</v>
      </c>
      <c r="H37" s="1197">
        <v>45</v>
      </c>
      <c r="I37" s="1306" t="s">
        <v>1325</v>
      </c>
      <c r="J37" s="1199">
        <v>1.2921933273219091</v>
      </c>
      <c r="K37" s="1200">
        <v>3.1268002664228729</v>
      </c>
      <c r="L37" s="1200"/>
      <c r="M37" s="1200"/>
      <c r="N37" s="1200"/>
      <c r="O37" s="1200">
        <v>1.3312968130669847</v>
      </c>
      <c r="P37" s="1201">
        <v>0.76021109970779355</v>
      </c>
      <c r="Q37" s="1309" t="s">
        <v>1325</v>
      </c>
      <c r="R37" s="1307" t="s">
        <v>1325</v>
      </c>
      <c r="S37" s="1307" t="s">
        <v>1325</v>
      </c>
      <c r="T37" s="1307" t="s">
        <v>1325</v>
      </c>
      <c r="U37" s="1307" t="s">
        <v>1325</v>
      </c>
      <c r="V37" s="1307" t="s">
        <v>1325</v>
      </c>
      <c r="W37" s="1310" t="s">
        <v>1325</v>
      </c>
      <c r="X37" s="1199">
        <v>0</v>
      </c>
      <c r="Y37" s="1200">
        <v>0</v>
      </c>
      <c r="Z37" s="1200"/>
      <c r="AA37" s="1200"/>
      <c r="AB37" s="1200"/>
      <c r="AC37" s="1202">
        <v>0.75158549053285895</v>
      </c>
      <c r="AD37" s="1203">
        <v>0</v>
      </c>
      <c r="AE37" s="1309" t="s">
        <v>1325</v>
      </c>
      <c r="AF37" s="1307" t="s">
        <v>1325</v>
      </c>
      <c r="AG37" s="1307" t="s">
        <v>1325</v>
      </c>
      <c r="AH37" s="1307" t="s">
        <v>1325</v>
      </c>
      <c r="AI37" s="1307" t="s">
        <v>1325</v>
      </c>
      <c r="AJ37" s="1307">
        <v>11</v>
      </c>
      <c r="AK37" s="1310" t="s">
        <v>1325</v>
      </c>
      <c r="AL37" s="1204">
        <v>1.2830130555759718</v>
      </c>
      <c r="AM37" s="1202">
        <v>2.7866459987511618</v>
      </c>
      <c r="AN37" s="1202"/>
      <c r="AO37" s="1202"/>
      <c r="AP37" s="1202"/>
      <c r="AQ37" s="1202">
        <v>1.750025623172371</v>
      </c>
      <c r="AR37" s="1203">
        <v>0</v>
      </c>
      <c r="AS37" s="1309" t="s">
        <v>1325</v>
      </c>
      <c r="AT37" s="1307" t="s">
        <v>1325</v>
      </c>
      <c r="AU37" s="1307" t="s">
        <v>1325</v>
      </c>
      <c r="AV37" s="1307" t="s">
        <v>1325</v>
      </c>
      <c r="AW37" s="1307" t="s">
        <v>1325</v>
      </c>
      <c r="AX37" s="1307" t="s">
        <v>1325</v>
      </c>
      <c r="AY37" s="1310" t="s">
        <v>1325</v>
      </c>
      <c r="AZ37" s="1244">
        <v>0</v>
      </c>
      <c r="BA37" s="1242">
        <v>0</v>
      </c>
      <c r="BB37" s="1242"/>
      <c r="BC37" s="1242"/>
      <c r="BD37" s="1242"/>
      <c r="BE37" s="1242">
        <v>0</v>
      </c>
      <c r="BF37" s="1243">
        <v>0</v>
      </c>
      <c r="BG37" s="1309" t="s">
        <v>1325</v>
      </c>
      <c r="BH37" s="1307" t="s">
        <v>1325</v>
      </c>
      <c r="BI37" s="1307" t="s">
        <v>1325</v>
      </c>
      <c r="BJ37" s="1307" t="s">
        <v>1325</v>
      </c>
      <c r="BK37" s="1307" t="s">
        <v>1325</v>
      </c>
      <c r="BL37" s="1307">
        <v>15</v>
      </c>
      <c r="BM37" s="1310" t="s">
        <v>1325</v>
      </c>
      <c r="BN37" s="1245">
        <v>0.76541512384413879</v>
      </c>
      <c r="BO37" s="1239">
        <v>1.835359060794026</v>
      </c>
      <c r="BP37" s="1239"/>
      <c r="BQ37" s="1239"/>
      <c r="BR37" s="1239"/>
      <c r="BS37" s="1239">
        <v>1.3146854748129364</v>
      </c>
      <c r="BT37" s="1308">
        <v>2.5642605206994014</v>
      </c>
      <c r="BU37" s="1309" t="s">
        <v>1325</v>
      </c>
      <c r="BV37" s="1307" t="s">
        <v>1325</v>
      </c>
      <c r="BW37" s="1307" t="s">
        <v>1325</v>
      </c>
      <c r="BX37" s="1307" t="s">
        <v>1325</v>
      </c>
      <c r="BY37" s="1307" t="s">
        <v>1325</v>
      </c>
      <c r="BZ37" s="1307">
        <v>12</v>
      </c>
      <c r="CA37" s="1310" t="s">
        <v>1325</v>
      </c>
      <c r="CB37" s="1189">
        <v>1.1284206347305077</v>
      </c>
      <c r="CC37" s="1239">
        <v>5.2275108757132651</v>
      </c>
      <c r="CD37" s="1239"/>
      <c r="CE37" s="1239"/>
      <c r="CF37" s="1239"/>
      <c r="CG37" s="1239">
        <v>1.6972221152156495</v>
      </c>
      <c r="CH37" s="1246">
        <v>0</v>
      </c>
      <c r="CI37" s="1309" t="s">
        <v>1325</v>
      </c>
      <c r="CJ37" s="1307" t="s">
        <v>1325</v>
      </c>
      <c r="CK37" s="1307" t="s">
        <v>1325</v>
      </c>
      <c r="CL37" s="1307" t="s">
        <v>1325</v>
      </c>
      <c r="CM37" s="1307" t="s">
        <v>1325</v>
      </c>
      <c r="CN37" s="1307" t="s">
        <v>1325</v>
      </c>
      <c r="CO37" s="1310" t="s">
        <v>1325</v>
      </c>
      <c r="CP37" s="1244">
        <v>3.716719196203814</v>
      </c>
      <c r="CQ37" s="1242">
        <v>0</v>
      </c>
      <c r="CR37" s="1242"/>
      <c r="CS37" s="1242"/>
      <c r="CT37" s="1242"/>
      <c r="CU37" s="1242">
        <v>0.72715801772947908</v>
      </c>
      <c r="CV37" s="1243">
        <v>0</v>
      </c>
      <c r="CW37" s="1274"/>
      <c r="CX37" s="1274"/>
      <c r="CY37" s="1274"/>
      <c r="CZ37" s="1282" t="s">
        <v>1386</v>
      </c>
      <c r="DA37" s="1276" t="s">
        <v>1386</v>
      </c>
      <c r="DB37" s="1274"/>
      <c r="DC37" s="1274"/>
      <c r="DD37" s="1274"/>
      <c r="DE37" s="1278" t="s">
        <v>1386</v>
      </c>
      <c r="DF37" s="1276" t="s">
        <v>1386</v>
      </c>
      <c r="DG37" s="1278" t="s">
        <v>1386</v>
      </c>
      <c r="DH37" s="1278" t="s">
        <v>1386</v>
      </c>
      <c r="DI37" s="1278" t="s">
        <v>1386</v>
      </c>
      <c r="DJ37" s="1283" t="s">
        <v>1386</v>
      </c>
      <c r="DK37" s="1313" t="s">
        <v>1386</v>
      </c>
      <c r="DL37" s="1283" t="s">
        <v>1386</v>
      </c>
      <c r="DM37" s="7" t="s">
        <v>878</v>
      </c>
      <c r="DN37" s="7" t="s">
        <v>792</v>
      </c>
      <c r="DO37" s="7" t="s">
        <v>878</v>
      </c>
      <c r="DP37" s="7" t="s">
        <v>792</v>
      </c>
    </row>
    <row r="38" spans="1:120">
      <c r="A38" s="1194" t="s">
        <v>16</v>
      </c>
      <c r="B38" s="1195" t="s">
        <v>767</v>
      </c>
      <c r="C38" s="1306" t="s">
        <v>1325</v>
      </c>
      <c r="D38" s="1306" t="s">
        <v>1325</v>
      </c>
      <c r="E38" s="1306" t="s">
        <v>1325</v>
      </c>
      <c r="F38" s="1306" t="s">
        <v>1325</v>
      </c>
      <c r="G38" s="1306" t="s">
        <v>1325</v>
      </c>
      <c r="H38" s="1306" t="s">
        <v>1325</v>
      </c>
      <c r="I38" s="1306" t="s">
        <v>1325</v>
      </c>
      <c r="J38" s="1199"/>
      <c r="K38" s="1200"/>
      <c r="L38" s="1200"/>
      <c r="M38" s="1200"/>
      <c r="N38" s="1200"/>
      <c r="O38" s="1200">
        <v>0.98883250260409938</v>
      </c>
      <c r="P38" s="1201"/>
      <c r="Q38" s="1309" t="s">
        <v>1325</v>
      </c>
      <c r="R38" s="1307" t="s">
        <v>1325</v>
      </c>
      <c r="S38" s="1307" t="s">
        <v>1325</v>
      </c>
      <c r="T38" s="1307" t="s">
        <v>1325</v>
      </c>
      <c r="U38" s="1307" t="s">
        <v>1325</v>
      </c>
      <c r="V38" s="1307" t="s">
        <v>1325</v>
      </c>
      <c r="W38" s="1310" t="s">
        <v>1325</v>
      </c>
      <c r="X38" s="1199"/>
      <c r="Y38" s="1200"/>
      <c r="Z38" s="1200"/>
      <c r="AA38" s="1200"/>
      <c r="AB38" s="1200"/>
      <c r="AC38" s="1202">
        <v>0</v>
      </c>
      <c r="AD38" s="1203"/>
      <c r="AE38" s="1309" t="s">
        <v>1325</v>
      </c>
      <c r="AF38" s="1307" t="s">
        <v>1325</v>
      </c>
      <c r="AG38" s="1307" t="s">
        <v>1325</v>
      </c>
      <c r="AH38" s="1307" t="s">
        <v>1325</v>
      </c>
      <c r="AI38" s="1307" t="s">
        <v>1325</v>
      </c>
      <c r="AJ38" s="1307" t="s">
        <v>1325</v>
      </c>
      <c r="AK38" s="1310" t="s">
        <v>1325</v>
      </c>
      <c r="AL38" s="1204"/>
      <c r="AM38" s="1202"/>
      <c r="AN38" s="1202"/>
      <c r="AO38" s="1202"/>
      <c r="AP38" s="1202"/>
      <c r="AQ38" s="1202">
        <v>2.515840944433493</v>
      </c>
      <c r="AR38" s="1203"/>
      <c r="AS38" s="1309" t="s">
        <v>1325</v>
      </c>
      <c r="AT38" s="1307" t="s">
        <v>1325</v>
      </c>
      <c r="AU38" s="1307" t="s">
        <v>1325</v>
      </c>
      <c r="AV38" s="1307" t="s">
        <v>1325</v>
      </c>
      <c r="AW38" s="1307" t="s">
        <v>1325</v>
      </c>
      <c r="AX38" s="1307" t="s">
        <v>1325</v>
      </c>
      <c r="AY38" s="1310" t="s">
        <v>1325</v>
      </c>
      <c r="AZ38" s="1244"/>
      <c r="BA38" s="1242"/>
      <c r="BB38" s="1242"/>
      <c r="BC38" s="1242"/>
      <c r="BD38" s="1242"/>
      <c r="BE38" s="1242">
        <v>9.7519473628356135</v>
      </c>
      <c r="BF38" s="1243"/>
      <c r="BG38" s="1309" t="s">
        <v>1325</v>
      </c>
      <c r="BH38" s="1307" t="s">
        <v>1325</v>
      </c>
      <c r="BI38" s="1307" t="s">
        <v>1325</v>
      </c>
      <c r="BJ38" s="1307" t="s">
        <v>1325</v>
      </c>
      <c r="BK38" s="1307" t="s">
        <v>1325</v>
      </c>
      <c r="BL38" s="1307" t="s">
        <v>1325</v>
      </c>
      <c r="BM38" s="1310" t="s">
        <v>1325</v>
      </c>
      <c r="BN38" s="1245"/>
      <c r="BO38" s="1239"/>
      <c r="BP38" s="1239"/>
      <c r="BQ38" s="1239"/>
      <c r="BR38" s="1239"/>
      <c r="BS38" s="1239">
        <v>0</v>
      </c>
      <c r="BT38" s="1308"/>
      <c r="BU38" s="1309" t="s">
        <v>1325</v>
      </c>
      <c r="BV38" s="1307" t="s">
        <v>1325</v>
      </c>
      <c r="BW38" s="1307" t="s">
        <v>1325</v>
      </c>
      <c r="BX38" s="1307" t="s">
        <v>1325</v>
      </c>
      <c r="BY38" s="1307" t="s">
        <v>1325</v>
      </c>
      <c r="BZ38" s="1307" t="s">
        <v>1325</v>
      </c>
      <c r="CA38" s="1310" t="s">
        <v>1325</v>
      </c>
      <c r="CB38" s="1189"/>
      <c r="CC38" s="1239"/>
      <c r="CD38" s="1239"/>
      <c r="CE38" s="1239"/>
      <c r="CF38" s="1239"/>
      <c r="CG38" s="1239">
        <v>0.73702404383681164</v>
      </c>
      <c r="CH38" s="1246"/>
      <c r="CI38" s="1309" t="s">
        <v>1325</v>
      </c>
      <c r="CJ38" s="1307" t="s">
        <v>1325</v>
      </c>
      <c r="CK38" s="1307" t="s">
        <v>1325</v>
      </c>
      <c r="CL38" s="1307" t="s">
        <v>1325</v>
      </c>
      <c r="CM38" s="1307" t="s">
        <v>1325</v>
      </c>
      <c r="CN38" s="1307" t="s">
        <v>1325</v>
      </c>
      <c r="CO38" s="1310" t="s">
        <v>1325</v>
      </c>
      <c r="CP38" s="1244"/>
      <c r="CQ38" s="1242"/>
      <c r="CR38" s="1242"/>
      <c r="CS38" s="1242"/>
      <c r="CT38" s="1242"/>
      <c r="CU38" s="1242">
        <v>0</v>
      </c>
      <c r="CV38" s="1243"/>
      <c r="CW38" s="1274"/>
      <c r="CX38" s="1274"/>
      <c r="CY38" s="1274"/>
      <c r="CZ38" s="1275" t="s">
        <v>878</v>
      </c>
      <c r="DA38" s="1276" t="s">
        <v>1471</v>
      </c>
      <c r="DB38" s="1274"/>
      <c r="DC38" s="1274"/>
      <c r="DD38" s="1274"/>
      <c r="DE38" s="1276" t="s">
        <v>878</v>
      </c>
      <c r="DF38" s="1276" t="s">
        <v>1471</v>
      </c>
      <c r="DG38" s="1276" t="s">
        <v>878</v>
      </c>
      <c r="DH38" s="1276" t="s">
        <v>1471</v>
      </c>
      <c r="DI38" s="1276" t="s">
        <v>878</v>
      </c>
      <c r="DJ38" s="1277" t="s">
        <v>1471</v>
      </c>
      <c r="DK38" s="1311" t="s">
        <v>878</v>
      </c>
      <c r="DL38" s="1277" t="s">
        <v>878</v>
      </c>
      <c r="DM38" s="7" t="s">
        <v>878</v>
      </c>
      <c r="DN38" s="7" t="s">
        <v>792</v>
      </c>
      <c r="DO38" s="7" t="s">
        <v>878</v>
      </c>
      <c r="DP38" s="7" t="s">
        <v>792</v>
      </c>
    </row>
    <row r="39" spans="1:120">
      <c r="A39" s="1194" t="s">
        <v>405</v>
      </c>
      <c r="B39" s="1195" t="s">
        <v>637</v>
      </c>
      <c r="C39" s="1196">
        <v>146</v>
      </c>
      <c r="D39" s="1197">
        <v>12</v>
      </c>
      <c r="E39" s="1306" t="s">
        <v>1325</v>
      </c>
      <c r="F39" s="1197">
        <v>16</v>
      </c>
      <c r="G39" s="1306" t="s">
        <v>1325</v>
      </c>
      <c r="H39" s="1197">
        <v>604</v>
      </c>
      <c r="I39" s="1198">
        <v>60</v>
      </c>
      <c r="J39" s="1199">
        <v>0.87281295538381909</v>
      </c>
      <c r="K39" s="1200">
        <v>1.1815157118780408</v>
      </c>
      <c r="L39" s="1200">
        <v>0.25618018061715325</v>
      </c>
      <c r="M39" s="1200">
        <v>1.9467563749305024</v>
      </c>
      <c r="N39" s="1200">
        <v>1.4711303389386012</v>
      </c>
      <c r="O39" s="1200">
        <v>1.116541021836333</v>
      </c>
      <c r="P39" s="1201">
        <v>1.0326855452886901</v>
      </c>
      <c r="Q39" s="1309" t="s">
        <v>1325</v>
      </c>
      <c r="R39" s="1307" t="s">
        <v>1325</v>
      </c>
      <c r="S39" s="1307" t="s">
        <v>1325</v>
      </c>
      <c r="T39" s="1307" t="s">
        <v>1325</v>
      </c>
      <c r="U39" s="1307" t="s">
        <v>1325</v>
      </c>
      <c r="V39" s="1307">
        <v>47</v>
      </c>
      <c r="W39" s="1310" t="s">
        <v>1325</v>
      </c>
      <c r="X39" s="1199">
        <v>0.60213039431806015</v>
      </c>
      <c r="Y39" s="1200">
        <v>0</v>
      </c>
      <c r="Z39" s="1200">
        <v>0.90029821769322194</v>
      </c>
      <c r="AA39" s="1200">
        <v>1.6064560631859182</v>
      </c>
      <c r="AB39" s="1200">
        <v>5.1047680449151622</v>
      </c>
      <c r="AC39" s="1202">
        <v>1.2432620390125988</v>
      </c>
      <c r="AD39" s="1203">
        <v>0.67441026907533386</v>
      </c>
      <c r="AE39" s="1309" t="s">
        <v>1325</v>
      </c>
      <c r="AF39" s="1307" t="s">
        <v>1325</v>
      </c>
      <c r="AG39" s="1307" t="s">
        <v>1325</v>
      </c>
      <c r="AH39" s="1307" t="s">
        <v>1325</v>
      </c>
      <c r="AI39" s="1307" t="s">
        <v>1325</v>
      </c>
      <c r="AJ39" s="1307">
        <v>60</v>
      </c>
      <c r="AK39" s="1310" t="s">
        <v>1325</v>
      </c>
      <c r="AL39" s="1204">
        <v>0.64924694822955409</v>
      </c>
      <c r="AM39" s="1202">
        <v>0</v>
      </c>
      <c r="AN39" s="1202">
        <v>0</v>
      </c>
      <c r="AO39" s="1202">
        <v>0</v>
      </c>
      <c r="AP39" s="1202">
        <v>0</v>
      </c>
      <c r="AQ39" s="1202">
        <v>2.3100705103483437</v>
      </c>
      <c r="AR39" s="1203">
        <v>1.3399110846706148</v>
      </c>
      <c r="AS39" s="1309" t="s">
        <v>1325</v>
      </c>
      <c r="AT39" s="1307" t="s">
        <v>1325</v>
      </c>
      <c r="AU39" s="1307" t="s">
        <v>1325</v>
      </c>
      <c r="AV39" s="1307" t="s">
        <v>1325</v>
      </c>
      <c r="AW39" s="1307" t="s">
        <v>1325</v>
      </c>
      <c r="AX39" s="1307">
        <v>33</v>
      </c>
      <c r="AY39" s="1310" t="s">
        <v>1325</v>
      </c>
      <c r="AZ39" s="1244">
        <v>0.51427904960336823</v>
      </c>
      <c r="BA39" s="1242">
        <v>0</v>
      </c>
      <c r="BB39" s="1242">
        <v>0</v>
      </c>
      <c r="BC39" s="1242">
        <v>5.1843176066817032</v>
      </c>
      <c r="BD39" s="1242">
        <v>0</v>
      </c>
      <c r="BE39" s="1242">
        <v>1.1790290483441912</v>
      </c>
      <c r="BF39" s="1243">
        <v>0.96071206087182182</v>
      </c>
      <c r="BG39" s="1309">
        <v>21</v>
      </c>
      <c r="BH39" s="1307" t="s">
        <v>1325</v>
      </c>
      <c r="BI39" s="1307" t="s">
        <v>1325</v>
      </c>
      <c r="BJ39" s="1307" t="s">
        <v>1325</v>
      </c>
      <c r="BK39" s="1307" t="s">
        <v>1325</v>
      </c>
      <c r="BL39" s="1307">
        <v>108</v>
      </c>
      <c r="BM39" s="1310">
        <v>15</v>
      </c>
      <c r="BN39" s="1245">
        <v>0.69741671584944842</v>
      </c>
      <c r="BO39" s="1239">
        <v>1.7203450006166707</v>
      </c>
      <c r="BP39" s="1239">
        <v>0</v>
      </c>
      <c r="BQ39" s="1239">
        <v>2.1266559273448085</v>
      </c>
      <c r="BR39" s="1239">
        <v>0</v>
      </c>
      <c r="BS39" s="1239">
        <v>1.2154700400546394</v>
      </c>
      <c r="BT39" s="1308">
        <v>1.5466049033628213</v>
      </c>
      <c r="BU39" s="1309">
        <v>75</v>
      </c>
      <c r="BV39" s="1307" t="s">
        <v>1325</v>
      </c>
      <c r="BW39" s="1307" t="s">
        <v>1325</v>
      </c>
      <c r="BX39" s="1307" t="s">
        <v>1325</v>
      </c>
      <c r="BY39" s="1307" t="s">
        <v>1325</v>
      </c>
      <c r="BZ39" s="1307">
        <v>243</v>
      </c>
      <c r="CA39" s="1310">
        <v>24</v>
      </c>
      <c r="CB39" s="1189">
        <v>1.0939037862806136</v>
      </c>
      <c r="CC39" s="1239">
        <v>1.3772634076351349</v>
      </c>
      <c r="CD39" s="1239">
        <v>0.29879064761154212</v>
      </c>
      <c r="CE39" s="1239">
        <v>1.677771862266721</v>
      </c>
      <c r="CF39" s="1239">
        <v>2.5938330001809797</v>
      </c>
      <c r="CG39" s="1239">
        <v>0.95269999557978324</v>
      </c>
      <c r="CH39" s="1246">
        <v>0.9552029527099265</v>
      </c>
      <c r="CI39" s="1309" t="s">
        <v>1325</v>
      </c>
      <c r="CJ39" s="1307" t="s">
        <v>1325</v>
      </c>
      <c r="CK39" s="1307" t="s">
        <v>1325</v>
      </c>
      <c r="CL39" s="1307" t="s">
        <v>1325</v>
      </c>
      <c r="CM39" s="1307" t="s">
        <v>1325</v>
      </c>
      <c r="CN39" s="1238">
        <v>33</v>
      </c>
      <c r="CO39" s="1310" t="s">
        <v>1325</v>
      </c>
      <c r="CP39" s="1244">
        <v>0.54235680480485082</v>
      </c>
      <c r="CQ39" s="1242">
        <v>0</v>
      </c>
      <c r="CR39" s="1242">
        <v>0</v>
      </c>
      <c r="CS39" s="1242">
        <v>5.4938419175314426</v>
      </c>
      <c r="CT39" s="1242">
        <v>0</v>
      </c>
      <c r="CU39" s="1242">
        <v>1.3347763073277714</v>
      </c>
      <c r="CV39" s="1243">
        <v>0.32023735362394051</v>
      </c>
      <c r="CW39" s="1274"/>
      <c r="CX39" s="1274"/>
      <c r="CY39" s="1271"/>
      <c r="CZ39" s="1275" t="s">
        <v>878</v>
      </c>
      <c r="DA39" s="1276" t="s">
        <v>1471</v>
      </c>
      <c r="DB39" s="1274" t="s">
        <v>878</v>
      </c>
      <c r="DC39" s="1274" t="s">
        <v>878</v>
      </c>
      <c r="DD39" s="1274" t="s">
        <v>1473</v>
      </c>
      <c r="DE39" s="1276" t="s">
        <v>878</v>
      </c>
      <c r="DF39" s="1276" t="s">
        <v>1471</v>
      </c>
      <c r="DG39" s="1276" t="s">
        <v>878</v>
      </c>
      <c r="DH39" s="1276" t="s">
        <v>1471</v>
      </c>
      <c r="DI39" s="1276" t="s">
        <v>878</v>
      </c>
      <c r="DJ39" s="1277" t="s">
        <v>1471</v>
      </c>
      <c r="DK39" s="1311" t="s">
        <v>878</v>
      </c>
      <c r="DL39" s="1277" t="s">
        <v>878</v>
      </c>
      <c r="DM39" s="7" t="s">
        <v>878</v>
      </c>
      <c r="DN39" s="7" t="s">
        <v>792</v>
      </c>
      <c r="DO39" s="7" t="s">
        <v>878</v>
      </c>
      <c r="DP39" s="7" t="s">
        <v>792</v>
      </c>
    </row>
    <row r="40" spans="1:120" ht="25.5">
      <c r="A40" s="1194" t="s">
        <v>130</v>
      </c>
      <c r="B40" s="1195" t="s">
        <v>786</v>
      </c>
      <c r="C40" s="1306" t="s">
        <v>1325</v>
      </c>
      <c r="D40" s="1306" t="s">
        <v>1325</v>
      </c>
      <c r="E40" s="1306" t="s">
        <v>1325</v>
      </c>
      <c r="F40" s="1306" t="s">
        <v>1325</v>
      </c>
      <c r="G40" s="1306" t="s">
        <v>1325</v>
      </c>
      <c r="H40" s="1197">
        <v>53</v>
      </c>
      <c r="I40" s="1306" t="s">
        <v>1325</v>
      </c>
      <c r="J40" s="1199">
        <v>0.72885548522072008</v>
      </c>
      <c r="K40" s="1200">
        <v>1.0733285347020702</v>
      </c>
      <c r="L40" s="1200"/>
      <c r="M40" s="1200"/>
      <c r="N40" s="1200"/>
      <c r="O40" s="1200">
        <v>0.48997742952615148</v>
      </c>
      <c r="P40" s="1201">
        <v>0</v>
      </c>
      <c r="Q40" s="1309" t="s">
        <v>1325</v>
      </c>
      <c r="R40" s="1307" t="s">
        <v>1325</v>
      </c>
      <c r="S40" s="1307" t="s">
        <v>1325</v>
      </c>
      <c r="T40" s="1307" t="s">
        <v>1325</v>
      </c>
      <c r="U40" s="1307" t="s">
        <v>1325</v>
      </c>
      <c r="V40" s="1307" t="s">
        <v>1325</v>
      </c>
      <c r="W40" s="1310" t="s">
        <v>1325</v>
      </c>
      <c r="X40" s="1199">
        <v>0</v>
      </c>
      <c r="Y40" s="1200">
        <v>0</v>
      </c>
      <c r="Z40" s="1200"/>
      <c r="AA40" s="1200"/>
      <c r="AB40" s="1200"/>
      <c r="AC40" s="1202">
        <v>1.203381262931825</v>
      </c>
      <c r="AD40" s="1203">
        <v>0</v>
      </c>
      <c r="AE40" s="1309" t="s">
        <v>1325</v>
      </c>
      <c r="AF40" s="1307" t="s">
        <v>1325</v>
      </c>
      <c r="AG40" s="1307" t="s">
        <v>1325</v>
      </c>
      <c r="AH40" s="1307" t="s">
        <v>1325</v>
      </c>
      <c r="AI40" s="1307" t="s">
        <v>1325</v>
      </c>
      <c r="AJ40" s="1307">
        <v>14</v>
      </c>
      <c r="AK40" s="1310" t="s">
        <v>1325</v>
      </c>
      <c r="AL40" s="1204">
        <v>1.3756127655487931</v>
      </c>
      <c r="AM40" s="1202">
        <v>0</v>
      </c>
      <c r="AN40" s="1202"/>
      <c r="AO40" s="1202"/>
      <c r="AP40" s="1202"/>
      <c r="AQ40" s="1202">
        <v>0.5626651549156122</v>
      </c>
      <c r="AR40" s="1203">
        <v>0</v>
      </c>
      <c r="AS40" s="1309" t="s">
        <v>1325</v>
      </c>
      <c r="AT40" s="1307" t="s">
        <v>1325</v>
      </c>
      <c r="AU40" s="1307" t="s">
        <v>1325</v>
      </c>
      <c r="AV40" s="1307" t="s">
        <v>1325</v>
      </c>
      <c r="AW40" s="1307" t="s">
        <v>1325</v>
      </c>
      <c r="AX40" s="1307" t="s">
        <v>1325</v>
      </c>
      <c r="AY40" s="1310" t="s">
        <v>1325</v>
      </c>
      <c r="AZ40" s="1244">
        <v>0</v>
      </c>
      <c r="BA40" s="1242">
        <v>0</v>
      </c>
      <c r="BB40" s="1242"/>
      <c r="BC40" s="1242"/>
      <c r="BD40" s="1242"/>
      <c r="BE40" s="1242">
        <v>0.49307599025573334</v>
      </c>
      <c r="BF40" s="1243">
        <v>0</v>
      </c>
      <c r="BG40" s="1309" t="s">
        <v>1325</v>
      </c>
      <c r="BH40" s="1307" t="s">
        <v>1325</v>
      </c>
      <c r="BI40" s="1307" t="s">
        <v>1325</v>
      </c>
      <c r="BJ40" s="1307" t="s">
        <v>1325</v>
      </c>
      <c r="BK40" s="1307" t="s">
        <v>1325</v>
      </c>
      <c r="BL40" s="1307">
        <v>11</v>
      </c>
      <c r="BM40" s="1310" t="s">
        <v>1325</v>
      </c>
      <c r="BN40" s="1245">
        <v>0</v>
      </c>
      <c r="BO40" s="1239">
        <v>0</v>
      </c>
      <c r="BP40" s="1239"/>
      <c r="BQ40" s="1239"/>
      <c r="BR40" s="1239"/>
      <c r="BS40" s="1239">
        <v>0.98364099282465189</v>
      </c>
      <c r="BT40" s="1308">
        <v>0</v>
      </c>
      <c r="BU40" s="1309" t="s">
        <v>1325</v>
      </c>
      <c r="BV40" s="1307" t="s">
        <v>1325</v>
      </c>
      <c r="BW40" s="1307" t="s">
        <v>1325</v>
      </c>
      <c r="BX40" s="1307" t="s">
        <v>1325</v>
      </c>
      <c r="BY40" s="1307" t="s">
        <v>1325</v>
      </c>
      <c r="BZ40" s="1307">
        <v>18</v>
      </c>
      <c r="CA40" s="1310" t="s">
        <v>1325</v>
      </c>
      <c r="CB40" s="1189">
        <v>1.2427673758953786</v>
      </c>
      <c r="CC40" s="1239">
        <v>2.7915891101686321</v>
      </c>
      <c r="CD40" s="1239"/>
      <c r="CE40" s="1239"/>
      <c r="CF40" s="1239"/>
      <c r="CG40" s="1239">
        <v>0.38801496885858566</v>
      </c>
      <c r="CH40" s="1246">
        <v>0</v>
      </c>
      <c r="CI40" s="1309" t="s">
        <v>1325</v>
      </c>
      <c r="CJ40" s="1307" t="s">
        <v>1325</v>
      </c>
      <c r="CK40" s="1307" t="s">
        <v>1325</v>
      </c>
      <c r="CL40" s="1307" t="s">
        <v>1325</v>
      </c>
      <c r="CM40" s="1307" t="s">
        <v>1325</v>
      </c>
      <c r="CN40" s="1307" t="s">
        <v>1325</v>
      </c>
      <c r="CO40" s="1310" t="s">
        <v>1325</v>
      </c>
      <c r="CP40" s="1244">
        <v>0</v>
      </c>
      <c r="CQ40" s="1242">
        <v>0</v>
      </c>
      <c r="CR40" s="1242"/>
      <c r="CS40" s="1242"/>
      <c r="CT40" s="1242"/>
      <c r="CU40" s="1242">
        <v>0.37247515281223154</v>
      </c>
      <c r="CV40" s="1243">
        <v>0</v>
      </c>
      <c r="CW40" s="1274"/>
      <c r="CX40" s="1274"/>
      <c r="CY40" s="1274"/>
      <c r="CZ40" s="1282" t="s">
        <v>1386</v>
      </c>
      <c r="DA40" s="1276" t="s">
        <v>1386</v>
      </c>
      <c r="DB40" s="1274"/>
      <c r="DC40" s="1274"/>
      <c r="DD40" s="1274"/>
      <c r="DE40" s="1278" t="s">
        <v>1386</v>
      </c>
      <c r="DF40" s="1276" t="s">
        <v>1386</v>
      </c>
      <c r="DG40" s="1278" t="s">
        <v>1386</v>
      </c>
      <c r="DH40" s="1278" t="s">
        <v>1386</v>
      </c>
      <c r="DI40" s="1278" t="s">
        <v>1386</v>
      </c>
      <c r="DJ40" s="1283" t="s">
        <v>1386</v>
      </c>
      <c r="DK40" s="1313" t="s">
        <v>1386</v>
      </c>
      <c r="DL40" s="1283" t="s">
        <v>1386</v>
      </c>
      <c r="DM40" s="7" t="s">
        <v>878</v>
      </c>
      <c r="DN40" s="7" t="s">
        <v>792</v>
      </c>
      <c r="DO40" s="7" t="s">
        <v>878</v>
      </c>
      <c r="DP40" s="7" t="s">
        <v>792</v>
      </c>
    </row>
    <row r="41" spans="1:120">
      <c r="A41" s="1194" t="s">
        <v>100</v>
      </c>
      <c r="B41" s="1195" t="s">
        <v>548</v>
      </c>
      <c r="C41" s="1196">
        <v>18</v>
      </c>
      <c r="D41" s="1306" t="s">
        <v>1325</v>
      </c>
      <c r="E41" s="1306" t="s">
        <v>1325</v>
      </c>
      <c r="F41" s="1306" t="s">
        <v>1325</v>
      </c>
      <c r="G41" s="1306" t="s">
        <v>1325</v>
      </c>
      <c r="H41" s="1197">
        <v>151</v>
      </c>
      <c r="I41" s="1306" t="s">
        <v>1325</v>
      </c>
      <c r="J41" s="1199">
        <v>0.89575423821182754</v>
      </c>
      <c r="K41" s="1200">
        <v>2.4569547660031152</v>
      </c>
      <c r="L41" s="1200"/>
      <c r="M41" s="1200"/>
      <c r="N41" s="1200">
        <v>1.2556954734383485</v>
      </c>
      <c r="O41" s="1200">
        <v>0.84484849404121065</v>
      </c>
      <c r="P41" s="1201">
        <v>0.47614124349664261</v>
      </c>
      <c r="Q41" s="1309" t="s">
        <v>1325</v>
      </c>
      <c r="R41" s="1307" t="s">
        <v>1325</v>
      </c>
      <c r="S41" s="1307" t="s">
        <v>1325</v>
      </c>
      <c r="T41" s="1307" t="s">
        <v>1325</v>
      </c>
      <c r="U41" s="1307" t="s">
        <v>1325</v>
      </c>
      <c r="V41" s="1307" t="s">
        <v>1325</v>
      </c>
      <c r="W41" s="1310" t="s">
        <v>1325</v>
      </c>
      <c r="X41" s="1199">
        <v>0</v>
      </c>
      <c r="Y41" s="1200">
        <v>0</v>
      </c>
      <c r="Z41" s="1200"/>
      <c r="AA41" s="1200"/>
      <c r="AB41" s="1200">
        <v>0</v>
      </c>
      <c r="AC41" s="1202">
        <v>2.2605384194299996</v>
      </c>
      <c r="AD41" s="1203">
        <v>4.3624614873264589</v>
      </c>
      <c r="AE41" s="1309" t="s">
        <v>1325</v>
      </c>
      <c r="AF41" s="1307" t="s">
        <v>1325</v>
      </c>
      <c r="AG41" s="1307" t="s">
        <v>1325</v>
      </c>
      <c r="AH41" s="1307" t="s">
        <v>1325</v>
      </c>
      <c r="AI41" s="1307" t="s">
        <v>1325</v>
      </c>
      <c r="AJ41" s="1307">
        <v>26</v>
      </c>
      <c r="AK41" s="1310" t="s">
        <v>1325</v>
      </c>
      <c r="AL41" s="1204">
        <v>0.78114057144804305</v>
      </c>
      <c r="AM41" s="1202">
        <v>0</v>
      </c>
      <c r="AN41" s="1202"/>
      <c r="AO41" s="1202"/>
      <c r="AP41" s="1202">
        <v>0</v>
      </c>
      <c r="AQ41" s="1202">
        <v>0.7196406808736262</v>
      </c>
      <c r="AR41" s="1203">
        <v>0.87714413430092353</v>
      </c>
      <c r="AS41" s="1309" t="s">
        <v>1325</v>
      </c>
      <c r="AT41" s="1307" t="s">
        <v>1325</v>
      </c>
      <c r="AU41" s="1307" t="s">
        <v>1325</v>
      </c>
      <c r="AV41" s="1307" t="s">
        <v>1325</v>
      </c>
      <c r="AW41" s="1307" t="s">
        <v>1325</v>
      </c>
      <c r="AX41" s="1307" t="s">
        <v>1325</v>
      </c>
      <c r="AY41" s="1310" t="s">
        <v>1325</v>
      </c>
      <c r="AZ41" s="1244">
        <v>1.3661991914287168</v>
      </c>
      <c r="BA41" s="1242">
        <v>14.139063097059934</v>
      </c>
      <c r="BB41" s="1242"/>
      <c r="BC41" s="1242"/>
      <c r="BD41" s="1242">
        <v>18.227569707877862</v>
      </c>
      <c r="BE41" s="1242">
        <v>0.26555939197900652</v>
      </c>
      <c r="BF41" s="1243">
        <v>2.2254936646020709</v>
      </c>
      <c r="BG41" s="1309" t="s">
        <v>1325</v>
      </c>
      <c r="BH41" s="1307" t="s">
        <v>1325</v>
      </c>
      <c r="BI41" s="1307" t="s">
        <v>1325</v>
      </c>
      <c r="BJ41" s="1307" t="s">
        <v>1325</v>
      </c>
      <c r="BK41" s="1307" t="s">
        <v>1325</v>
      </c>
      <c r="BL41" s="1307">
        <v>19</v>
      </c>
      <c r="BM41" s="1310" t="s">
        <v>1325</v>
      </c>
      <c r="BN41" s="1245">
        <v>1.0074497670457101</v>
      </c>
      <c r="BO41" s="1239">
        <v>5.0214944055933577</v>
      </c>
      <c r="BP41" s="1239"/>
      <c r="BQ41" s="1239"/>
      <c r="BR41" s="1239">
        <v>0</v>
      </c>
      <c r="BS41" s="1239">
        <v>1.4464597400425907</v>
      </c>
      <c r="BT41" s="1308">
        <v>0.80258687655193606</v>
      </c>
      <c r="BU41" s="1309">
        <v>10</v>
      </c>
      <c r="BV41" s="1307" t="s">
        <v>1325</v>
      </c>
      <c r="BW41" s="1307" t="s">
        <v>1325</v>
      </c>
      <c r="BX41" s="1307" t="s">
        <v>1325</v>
      </c>
      <c r="BY41" s="1307" t="s">
        <v>1325</v>
      </c>
      <c r="BZ41" s="1307">
        <v>76</v>
      </c>
      <c r="CA41" s="1310" t="s">
        <v>1325</v>
      </c>
      <c r="CB41" s="1189">
        <v>0.9079739157206056</v>
      </c>
      <c r="CC41" s="1239">
        <v>2.690896237200799</v>
      </c>
      <c r="CD41" s="1239"/>
      <c r="CE41" s="1239"/>
      <c r="CF41" s="1239">
        <v>1.1411501075208239</v>
      </c>
      <c r="CG41" s="1239">
        <v>0.70662365058438958</v>
      </c>
      <c r="CH41" s="1246">
        <v>0.14085230420052378</v>
      </c>
      <c r="CI41" s="1309" t="s">
        <v>1325</v>
      </c>
      <c r="CJ41" s="1307" t="s">
        <v>1325</v>
      </c>
      <c r="CK41" s="1307" t="s">
        <v>1325</v>
      </c>
      <c r="CL41" s="1307" t="s">
        <v>1325</v>
      </c>
      <c r="CM41" s="1307" t="s">
        <v>1325</v>
      </c>
      <c r="CN41" s="1307" t="s">
        <v>1325</v>
      </c>
      <c r="CO41" s="1310" t="s">
        <v>1325</v>
      </c>
      <c r="CP41" s="1244">
        <v>0</v>
      </c>
      <c r="CQ41" s="1242">
        <v>0</v>
      </c>
      <c r="CR41" s="1242"/>
      <c r="CS41" s="1242"/>
      <c r="CT41" s="1242">
        <v>0</v>
      </c>
      <c r="CU41" s="1242">
        <v>0</v>
      </c>
      <c r="CV41" s="1243">
        <v>0</v>
      </c>
      <c r="CW41" s="1274"/>
      <c r="CX41" s="1274"/>
      <c r="CY41" s="1274"/>
      <c r="CZ41" s="1275" t="s">
        <v>878</v>
      </c>
      <c r="DA41" s="1276" t="s">
        <v>1471</v>
      </c>
      <c r="DB41" s="1274"/>
      <c r="DC41" s="1274"/>
      <c r="DD41" s="1274"/>
      <c r="DE41" s="1276" t="s">
        <v>878</v>
      </c>
      <c r="DF41" s="1276" t="s">
        <v>1471</v>
      </c>
      <c r="DG41" s="1276" t="s">
        <v>878</v>
      </c>
      <c r="DH41" s="1276" t="s">
        <v>1471</v>
      </c>
      <c r="DI41" s="1276" t="s">
        <v>878</v>
      </c>
      <c r="DJ41" s="1277" t="s">
        <v>1471</v>
      </c>
      <c r="DK41" s="1311" t="s">
        <v>878</v>
      </c>
      <c r="DL41" s="1277" t="s">
        <v>878</v>
      </c>
      <c r="DM41" s="7" t="s">
        <v>878</v>
      </c>
      <c r="DN41" s="7" t="s">
        <v>792</v>
      </c>
      <c r="DO41" s="7" t="s">
        <v>878</v>
      </c>
      <c r="DP41" s="7" t="s">
        <v>792</v>
      </c>
    </row>
    <row r="42" spans="1:120" ht="25.5">
      <c r="A42" s="1194" t="s">
        <v>391</v>
      </c>
      <c r="B42" s="1195" t="s">
        <v>619</v>
      </c>
      <c r="C42" s="1306" t="s">
        <v>1325</v>
      </c>
      <c r="D42" s="1306" t="s">
        <v>1325</v>
      </c>
      <c r="E42" s="1306" t="s">
        <v>1325</v>
      </c>
      <c r="F42" s="1306" t="s">
        <v>1325</v>
      </c>
      <c r="G42" s="1306" t="s">
        <v>1325</v>
      </c>
      <c r="H42" s="1197">
        <v>64</v>
      </c>
      <c r="I42" s="1306" t="s">
        <v>1325</v>
      </c>
      <c r="J42" s="1199">
        <v>0.40873665525805752</v>
      </c>
      <c r="K42" s="1200"/>
      <c r="L42" s="1200">
        <v>2.3699955406807591</v>
      </c>
      <c r="M42" s="1200"/>
      <c r="N42" s="1200"/>
      <c r="O42" s="1200">
        <v>0.66354186511171065</v>
      </c>
      <c r="P42" s="1201">
        <v>2.2327541927471821</v>
      </c>
      <c r="Q42" s="1309" t="s">
        <v>1325</v>
      </c>
      <c r="R42" s="1307" t="s">
        <v>1325</v>
      </c>
      <c r="S42" s="1307" t="s">
        <v>1325</v>
      </c>
      <c r="T42" s="1307" t="s">
        <v>1325</v>
      </c>
      <c r="U42" s="1307" t="s">
        <v>1325</v>
      </c>
      <c r="V42" s="1307">
        <v>11</v>
      </c>
      <c r="W42" s="1310" t="s">
        <v>1325</v>
      </c>
      <c r="X42" s="1199">
        <v>0</v>
      </c>
      <c r="Y42" s="1200"/>
      <c r="Z42" s="1200">
        <v>0</v>
      </c>
      <c r="AA42" s="1200"/>
      <c r="AB42" s="1200"/>
      <c r="AC42" s="1202">
        <v>1.6305629758678541</v>
      </c>
      <c r="AD42" s="1203">
        <v>0</v>
      </c>
      <c r="AE42" s="1309" t="s">
        <v>1325</v>
      </c>
      <c r="AF42" s="1307" t="s">
        <v>1325</v>
      </c>
      <c r="AG42" s="1307" t="s">
        <v>1325</v>
      </c>
      <c r="AH42" s="1307" t="s">
        <v>1325</v>
      </c>
      <c r="AI42" s="1307" t="s">
        <v>1325</v>
      </c>
      <c r="AJ42" s="1307">
        <v>10</v>
      </c>
      <c r="AK42" s="1310" t="s">
        <v>1325</v>
      </c>
      <c r="AL42" s="1204">
        <v>1.2584305386532748</v>
      </c>
      <c r="AM42" s="1202"/>
      <c r="AN42" s="1202">
        <v>0</v>
      </c>
      <c r="AO42" s="1202"/>
      <c r="AP42" s="1202"/>
      <c r="AQ42" s="1202">
        <v>0.44570298611518239</v>
      </c>
      <c r="AR42" s="1203">
        <v>7.6815294957298113</v>
      </c>
      <c r="AS42" s="1309" t="s">
        <v>1325</v>
      </c>
      <c r="AT42" s="1307" t="s">
        <v>1325</v>
      </c>
      <c r="AU42" s="1307" t="s">
        <v>1325</v>
      </c>
      <c r="AV42" s="1307" t="s">
        <v>1325</v>
      </c>
      <c r="AW42" s="1307" t="s">
        <v>1325</v>
      </c>
      <c r="AX42" s="1307" t="s">
        <v>1325</v>
      </c>
      <c r="AY42" s="1310" t="s">
        <v>1325</v>
      </c>
      <c r="AZ42" s="1244">
        <v>0</v>
      </c>
      <c r="BA42" s="1242"/>
      <c r="BB42" s="1242">
        <v>0</v>
      </c>
      <c r="BC42" s="1242"/>
      <c r="BD42" s="1242"/>
      <c r="BE42" s="1242">
        <v>0.20464842474092113</v>
      </c>
      <c r="BF42" s="1243">
        <v>0</v>
      </c>
      <c r="BG42" s="1309" t="s">
        <v>1325</v>
      </c>
      <c r="BH42" s="1307" t="s">
        <v>1325</v>
      </c>
      <c r="BI42" s="1307" t="s">
        <v>1325</v>
      </c>
      <c r="BJ42" s="1307" t="s">
        <v>1325</v>
      </c>
      <c r="BK42" s="1307" t="s">
        <v>1325</v>
      </c>
      <c r="BL42" s="1307">
        <v>10</v>
      </c>
      <c r="BM42" s="1310" t="s">
        <v>1325</v>
      </c>
      <c r="BN42" s="1245">
        <v>0</v>
      </c>
      <c r="BO42" s="1239"/>
      <c r="BP42" s="1239">
        <v>0</v>
      </c>
      <c r="BQ42" s="1239"/>
      <c r="BR42" s="1239"/>
      <c r="BS42" s="1239">
        <v>0.7497177114064173</v>
      </c>
      <c r="BT42" s="1308">
        <v>4.3194954309698073</v>
      </c>
      <c r="BU42" s="1309" t="s">
        <v>1325</v>
      </c>
      <c r="BV42" s="1307" t="s">
        <v>1325</v>
      </c>
      <c r="BW42" s="1307" t="s">
        <v>1325</v>
      </c>
      <c r="BX42" s="1307" t="s">
        <v>1325</v>
      </c>
      <c r="BY42" s="1307" t="s">
        <v>1325</v>
      </c>
      <c r="BZ42" s="1307">
        <v>24</v>
      </c>
      <c r="CA42" s="1310" t="s">
        <v>1325</v>
      </c>
      <c r="CB42" s="1189">
        <v>0.86417691922861495</v>
      </c>
      <c r="CC42" s="1239"/>
      <c r="CD42" s="1239">
        <v>0</v>
      </c>
      <c r="CE42" s="1239"/>
      <c r="CF42" s="1239"/>
      <c r="CG42" s="1239">
        <v>1.514745211407361</v>
      </c>
      <c r="CH42" s="1246">
        <v>2.1020819365838372</v>
      </c>
      <c r="CI42" s="1309" t="s">
        <v>1325</v>
      </c>
      <c r="CJ42" s="1307" t="s">
        <v>1325</v>
      </c>
      <c r="CK42" s="1307" t="s">
        <v>1325</v>
      </c>
      <c r="CL42" s="1307" t="s">
        <v>1325</v>
      </c>
      <c r="CM42" s="1307" t="s">
        <v>1325</v>
      </c>
      <c r="CN42" s="1307" t="s">
        <v>1325</v>
      </c>
      <c r="CO42" s="1310" t="s">
        <v>1325</v>
      </c>
      <c r="CP42" s="1244">
        <v>0</v>
      </c>
      <c r="CQ42" s="1242"/>
      <c r="CR42" s="1242">
        <v>21.813493975903619</v>
      </c>
      <c r="CS42" s="1242"/>
      <c r="CT42" s="1242"/>
      <c r="CU42" s="1242">
        <v>0</v>
      </c>
      <c r="CV42" s="1243">
        <v>0</v>
      </c>
      <c r="CW42" s="1274"/>
      <c r="CX42" s="1274"/>
      <c r="CY42" s="1274"/>
      <c r="CZ42" s="1282" t="s">
        <v>1386</v>
      </c>
      <c r="DA42" s="1276" t="s">
        <v>1386</v>
      </c>
      <c r="DB42" s="1274"/>
      <c r="DC42" s="1274"/>
      <c r="DD42" s="1274"/>
      <c r="DE42" s="1278" t="s">
        <v>1386</v>
      </c>
      <c r="DF42" s="1276" t="s">
        <v>1386</v>
      </c>
      <c r="DG42" s="1278" t="s">
        <v>1386</v>
      </c>
      <c r="DH42" s="1278" t="s">
        <v>1386</v>
      </c>
      <c r="DI42" s="1278" t="s">
        <v>1386</v>
      </c>
      <c r="DJ42" s="1283" t="s">
        <v>1386</v>
      </c>
      <c r="DK42" s="1313" t="s">
        <v>1386</v>
      </c>
      <c r="DL42" s="1283" t="s">
        <v>1386</v>
      </c>
      <c r="DM42" s="7" t="s">
        <v>878</v>
      </c>
      <c r="DN42" s="7" t="s">
        <v>792</v>
      </c>
      <c r="DO42" s="7" t="s">
        <v>878</v>
      </c>
      <c r="DP42" s="7" t="s">
        <v>792</v>
      </c>
    </row>
    <row r="43" spans="1:120">
      <c r="A43" s="1194" t="s">
        <v>122</v>
      </c>
      <c r="B43" s="1195" t="s">
        <v>812</v>
      </c>
      <c r="C43" s="1196">
        <v>37</v>
      </c>
      <c r="D43" s="1306" t="s">
        <v>1325</v>
      </c>
      <c r="E43" s="1306" t="s">
        <v>1325</v>
      </c>
      <c r="F43" s="1306" t="s">
        <v>1325</v>
      </c>
      <c r="G43" s="1306" t="s">
        <v>1325</v>
      </c>
      <c r="H43" s="1197">
        <v>185</v>
      </c>
      <c r="I43" s="1306" t="s">
        <v>1325</v>
      </c>
      <c r="J43" s="1199">
        <v>0.85977627462034323</v>
      </c>
      <c r="K43" s="1200">
        <v>1.2535921575433571</v>
      </c>
      <c r="L43" s="1200"/>
      <c r="M43" s="1200">
        <v>2.2189411049655829</v>
      </c>
      <c r="N43" s="1200"/>
      <c r="O43" s="1200">
        <v>1.1544031155890884</v>
      </c>
      <c r="P43" s="1201">
        <v>1.2955257124380821</v>
      </c>
      <c r="Q43" s="1309" t="s">
        <v>1325</v>
      </c>
      <c r="R43" s="1307" t="s">
        <v>1325</v>
      </c>
      <c r="S43" s="1307" t="s">
        <v>1325</v>
      </c>
      <c r="T43" s="1307" t="s">
        <v>1325</v>
      </c>
      <c r="U43" s="1307" t="s">
        <v>1325</v>
      </c>
      <c r="V43" s="1307">
        <v>16</v>
      </c>
      <c r="W43" s="1310" t="s">
        <v>1325</v>
      </c>
      <c r="X43" s="1199">
        <v>0</v>
      </c>
      <c r="Y43" s="1200">
        <v>0</v>
      </c>
      <c r="Z43" s="1200"/>
      <c r="AA43" s="1200">
        <v>0</v>
      </c>
      <c r="AB43" s="1200"/>
      <c r="AC43" s="1202">
        <v>1.1797693069982227</v>
      </c>
      <c r="AD43" s="1203">
        <v>0</v>
      </c>
      <c r="AE43" s="1309" t="s">
        <v>1325</v>
      </c>
      <c r="AF43" s="1307" t="s">
        <v>1325</v>
      </c>
      <c r="AG43" s="1307" t="s">
        <v>1325</v>
      </c>
      <c r="AH43" s="1307" t="s">
        <v>1325</v>
      </c>
      <c r="AI43" s="1307" t="s">
        <v>1325</v>
      </c>
      <c r="AJ43" s="1307">
        <v>29</v>
      </c>
      <c r="AK43" s="1310" t="s">
        <v>1325</v>
      </c>
      <c r="AL43" s="1204">
        <v>1.1436273166012818</v>
      </c>
      <c r="AM43" s="1202">
        <v>4.3177408431017819</v>
      </c>
      <c r="AN43" s="1202"/>
      <c r="AO43" s="1202">
        <v>0</v>
      </c>
      <c r="AP43" s="1202"/>
      <c r="AQ43" s="1202">
        <v>1.2672884809366223</v>
      </c>
      <c r="AR43" s="1203">
        <v>1.0526101516830846</v>
      </c>
      <c r="AS43" s="1309" t="s">
        <v>1325</v>
      </c>
      <c r="AT43" s="1307" t="s">
        <v>1325</v>
      </c>
      <c r="AU43" s="1307" t="s">
        <v>1325</v>
      </c>
      <c r="AV43" s="1307" t="s">
        <v>1325</v>
      </c>
      <c r="AW43" s="1307" t="s">
        <v>1325</v>
      </c>
      <c r="AX43" s="1307">
        <v>13</v>
      </c>
      <c r="AY43" s="1310" t="s">
        <v>1325</v>
      </c>
      <c r="AZ43" s="1244">
        <v>0.24247998015576958</v>
      </c>
      <c r="BA43" s="1242">
        <v>0</v>
      </c>
      <c r="BB43" s="1242"/>
      <c r="BC43" s="1242">
        <v>8.5128632148446854</v>
      </c>
      <c r="BD43" s="1242"/>
      <c r="BE43" s="1242">
        <v>0.79837529826656239</v>
      </c>
      <c r="BF43" s="1243">
        <v>2.0648528228529228</v>
      </c>
      <c r="BG43" s="1309" t="s">
        <v>1325</v>
      </c>
      <c r="BH43" s="1307" t="s">
        <v>1325</v>
      </c>
      <c r="BI43" s="1307" t="s">
        <v>1325</v>
      </c>
      <c r="BJ43" s="1307" t="s">
        <v>1325</v>
      </c>
      <c r="BK43" s="1307" t="s">
        <v>1325</v>
      </c>
      <c r="BL43" s="1307">
        <v>35</v>
      </c>
      <c r="BM43" s="1310" t="s">
        <v>1325</v>
      </c>
      <c r="BN43" s="1245">
        <v>0.13565851842488968</v>
      </c>
      <c r="BO43" s="1239">
        <v>0</v>
      </c>
      <c r="BP43" s="1239"/>
      <c r="BQ43" s="1239">
        <v>4.1880303609214451</v>
      </c>
      <c r="BR43" s="1239"/>
      <c r="BS43" s="1239">
        <v>2.9854688226552</v>
      </c>
      <c r="BT43" s="1308">
        <v>0</v>
      </c>
      <c r="BU43" s="1309">
        <v>21</v>
      </c>
      <c r="BV43" s="1307" t="s">
        <v>1325</v>
      </c>
      <c r="BW43" s="1307" t="s">
        <v>1325</v>
      </c>
      <c r="BX43" s="1307" t="s">
        <v>1325</v>
      </c>
      <c r="BY43" s="1307" t="s">
        <v>1325</v>
      </c>
      <c r="BZ43" s="1307">
        <v>59</v>
      </c>
      <c r="CA43" s="1310" t="s">
        <v>1325</v>
      </c>
      <c r="CB43" s="1189">
        <v>1.3406353042648471</v>
      </c>
      <c r="CC43" s="1239">
        <v>1.5613084064908804</v>
      </c>
      <c r="CD43" s="1239"/>
      <c r="CE43" s="1239">
        <v>2.8226292622504117</v>
      </c>
      <c r="CF43" s="1239"/>
      <c r="CG43" s="1239">
        <v>0.69068541417710683</v>
      </c>
      <c r="CH43" s="1246">
        <v>1.6456394319248291</v>
      </c>
      <c r="CI43" s="1309" t="s">
        <v>1325</v>
      </c>
      <c r="CJ43" s="1307" t="s">
        <v>1325</v>
      </c>
      <c r="CK43" s="1307" t="s">
        <v>1325</v>
      </c>
      <c r="CL43" s="1307" t="s">
        <v>1325</v>
      </c>
      <c r="CM43" s="1307" t="s">
        <v>1325</v>
      </c>
      <c r="CN43" s="1238">
        <v>12</v>
      </c>
      <c r="CO43" s="1310" t="s">
        <v>1325</v>
      </c>
      <c r="CP43" s="1244">
        <v>0</v>
      </c>
      <c r="CQ43" s="1242">
        <v>0</v>
      </c>
      <c r="CR43" s="1242"/>
      <c r="CS43" s="1242">
        <v>0</v>
      </c>
      <c r="CT43" s="1242"/>
      <c r="CU43" s="1242">
        <v>2.6317999607314397</v>
      </c>
      <c r="CV43" s="1243">
        <v>3.7470597851382483</v>
      </c>
      <c r="CW43" s="1274"/>
      <c r="CX43" s="1274"/>
      <c r="CY43" s="1274"/>
      <c r="CZ43" s="1275" t="s">
        <v>878</v>
      </c>
      <c r="DA43" s="1276" t="s">
        <v>1471</v>
      </c>
      <c r="DB43" s="1274"/>
      <c r="DC43" s="1274"/>
      <c r="DD43" s="1274"/>
      <c r="DE43" s="1276" t="s">
        <v>878</v>
      </c>
      <c r="DF43" s="1276" t="s">
        <v>1471</v>
      </c>
      <c r="DG43" s="1276" t="s">
        <v>878</v>
      </c>
      <c r="DH43" s="1276" t="s">
        <v>1471</v>
      </c>
      <c r="DI43" s="1276" t="s">
        <v>878</v>
      </c>
      <c r="DJ43" s="1277" t="s">
        <v>1471</v>
      </c>
      <c r="DK43" s="1311" t="s">
        <v>878</v>
      </c>
      <c r="DL43" s="1277" t="s">
        <v>878</v>
      </c>
      <c r="DM43" s="7" t="s">
        <v>878</v>
      </c>
      <c r="DN43" s="7" t="s">
        <v>792</v>
      </c>
      <c r="DO43" s="7" t="s">
        <v>878</v>
      </c>
      <c r="DP43" s="7" t="s">
        <v>792</v>
      </c>
    </row>
    <row r="44" spans="1:120">
      <c r="A44" s="1194" t="s">
        <v>395</v>
      </c>
      <c r="B44" s="1195" t="s">
        <v>621</v>
      </c>
      <c r="C44" s="1196">
        <v>98</v>
      </c>
      <c r="D44" s="1306" t="s">
        <v>1325</v>
      </c>
      <c r="E44" s="1306" t="s">
        <v>1325</v>
      </c>
      <c r="F44" s="1306" t="s">
        <v>1325</v>
      </c>
      <c r="G44" s="1306" t="s">
        <v>1325</v>
      </c>
      <c r="H44" s="1197">
        <v>413</v>
      </c>
      <c r="I44" s="1198">
        <v>48</v>
      </c>
      <c r="J44" s="1199">
        <v>1.0391677298223387</v>
      </c>
      <c r="K44" s="1200">
        <v>0.92923660700013089</v>
      </c>
      <c r="L44" s="1200">
        <v>0.75690747258621183</v>
      </c>
      <c r="M44" s="1200">
        <v>1.5073693634768417</v>
      </c>
      <c r="N44" s="1200">
        <v>0.28047164835400606</v>
      </c>
      <c r="O44" s="1200">
        <v>0.9339440709370892</v>
      </c>
      <c r="P44" s="1201">
        <v>1.2106378426759681</v>
      </c>
      <c r="Q44" s="1309" t="s">
        <v>1325</v>
      </c>
      <c r="R44" s="1307" t="s">
        <v>1325</v>
      </c>
      <c r="S44" s="1307" t="s">
        <v>1325</v>
      </c>
      <c r="T44" s="1307" t="s">
        <v>1325</v>
      </c>
      <c r="U44" s="1307" t="s">
        <v>1325</v>
      </c>
      <c r="V44" s="1307">
        <v>37</v>
      </c>
      <c r="W44" s="1310" t="s">
        <v>1325</v>
      </c>
      <c r="X44" s="1199">
        <v>0.77333489419474044</v>
      </c>
      <c r="Y44" s="1200">
        <v>0</v>
      </c>
      <c r="Z44" s="1200">
        <v>0</v>
      </c>
      <c r="AA44" s="1200">
        <v>0</v>
      </c>
      <c r="AB44" s="1200">
        <v>0</v>
      </c>
      <c r="AC44" s="1202">
        <v>2.4967301457589599</v>
      </c>
      <c r="AD44" s="1203">
        <v>0.75570523924616362</v>
      </c>
      <c r="AE44" s="1309" t="s">
        <v>1325</v>
      </c>
      <c r="AF44" s="1307" t="s">
        <v>1325</v>
      </c>
      <c r="AG44" s="1307" t="s">
        <v>1325</v>
      </c>
      <c r="AH44" s="1307" t="s">
        <v>1325</v>
      </c>
      <c r="AI44" s="1307" t="s">
        <v>1325</v>
      </c>
      <c r="AJ44" s="1307">
        <v>40</v>
      </c>
      <c r="AK44" s="1310" t="s">
        <v>1325</v>
      </c>
      <c r="AL44" s="1204">
        <v>0.43230767690734723</v>
      </c>
      <c r="AM44" s="1202">
        <v>0.96878194826031649</v>
      </c>
      <c r="AN44" s="1202">
        <v>0</v>
      </c>
      <c r="AO44" s="1202">
        <v>9.5638371290074318</v>
      </c>
      <c r="AP44" s="1202">
        <v>0</v>
      </c>
      <c r="AQ44" s="1202">
        <v>0.76116825678708544</v>
      </c>
      <c r="AR44" s="1203">
        <v>0.92747906013038228</v>
      </c>
      <c r="AS44" s="1309" t="s">
        <v>1325</v>
      </c>
      <c r="AT44" s="1307" t="s">
        <v>1325</v>
      </c>
      <c r="AU44" s="1307" t="s">
        <v>1325</v>
      </c>
      <c r="AV44" s="1307" t="s">
        <v>1325</v>
      </c>
      <c r="AW44" s="1307" t="s">
        <v>1325</v>
      </c>
      <c r="AX44" s="1307">
        <v>16</v>
      </c>
      <c r="AY44" s="1310" t="s">
        <v>1325</v>
      </c>
      <c r="AZ44" s="1244">
        <v>0.49112020093848968</v>
      </c>
      <c r="BA44" s="1242">
        <v>0</v>
      </c>
      <c r="BB44" s="1242">
        <v>0</v>
      </c>
      <c r="BC44" s="1242">
        <v>8.6642154472892248</v>
      </c>
      <c r="BD44" s="1242">
        <v>0</v>
      </c>
      <c r="BE44" s="1242">
        <v>0.45176885541871714</v>
      </c>
      <c r="BF44" s="1243">
        <v>3.6040817707535391</v>
      </c>
      <c r="BG44" s="1309">
        <v>13</v>
      </c>
      <c r="BH44" s="1307" t="s">
        <v>1325</v>
      </c>
      <c r="BI44" s="1307" t="s">
        <v>1325</v>
      </c>
      <c r="BJ44" s="1307" t="s">
        <v>1325</v>
      </c>
      <c r="BK44" s="1307" t="s">
        <v>1325</v>
      </c>
      <c r="BL44" s="1307">
        <v>88</v>
      </c>
      <c r="BM44" s="1310">
        <v>17</v>
      </c>
      <c r="BN44" s="1245">
        <v>0.60816582352548521</v>
      </c>
      <c r="BO44" s="1239">
        <v>2.0389018299801314</v>
      </c>
      <c r="BP44" s="1239">
        <v>1.5589301145666472</v>
      </c>
      <c r="BQ44" s="1239">
        <v>0</v>
      </c>
      <c r="BR44" s="1239">
        <v>0</v>
      </c>
      <c r="BS44" s="1239">
        <v>1.0132921512293531</v>
      </c>
      <c r="BT44" s="1308">
        <v>2.2331344640108868</v>
      </c>
      <c r="BU44" s="1309">
        <v>49</v>
      </c>
      <c r="BV44" s="1307" t="s">
        <v>1325</v>
      </c>
      <c r="BW44" s="1307" t="s">
        <v>1325</v>
      </c>
      <c r="BX44" s="1307" t="s">
        <v>1325</v>
      </c>
      <c r="BY44" s="1307" t="s">
        <v>1325</v>
      </c>
      <c r="BZ44" s="1307">
        <v>163</v>
      </c>
      <c r="CA44" s="1310">
        <v>13</v>
      </c>
      <c r="CB44" s="1189">
        <v>1.5683299096441545</v>
      </c>
      <c r="CC44" s="1239">
        <v>0.83836076000531456</v>
      </c>
      <c r="CD44" s="1239">
        <v>0.39947510792083679</v>
      </c>
      <c r="CE44" s="1239">
        <v>0</v>
      </c>
      <c r="CF44" s="1239">
        <v>0</v>
      </c>
      <c r="CG44" s="1239">
        <v>1.0938459489699952</v>
      </c>
      <c r="CH44" s="1246">
        <v>0.86735181403598494</v>
      </c>
      <c r="CI44" s="1309" t="s">
        <v>1325</v>
      </c>
      <c r="CJ44" s="1307" t="s">
        <v>1325</v>
      </c>
      <c r="CK44" s="1307" t="s">
        <v>1325</v>
      </c>
      <c r="CL44" s="1307" t="s">
        <v>1325</v>
      </c>
      <c r="CM44" s="1307" t="s">
        <v>1325</v>
      </c>
      <c r="CN44" s="1238">
        <v>12</v>
      </c>
      <c r="CO44" s="1310" t="s">
        <v>1325</v>
      </c>
      <c r="CP44" s="1244">
        <v>1.2791325378423124</v>
      </c>
      <c r="CQ44" s="1242">
        <v>2.0031173485769322</v>
      </c>
      <c r="CR44" s="1242">
        <v>0</v>
      </c>
      <c r="CS44" s="1242">
        <v>9.83397955118655</v>
      </c>
      <c r="CT44" s="1242">
        <v>5.6497334651949647</v>
      </c>
      <c r="CU44" s="1242">
        <v>0.33372998072264826</v>
      </c>
      <c r="CV44" s="1243">
        <v>0.45692754882883729</v>
      </c>
      <c r="CW44" s="1274"/>
      <c r="CX44" s="1274"/>
      <c r="CY44" s="1274"/>
      <c r="CZ44" s="1275" t="s">
        <v>878</v>
      </c>
      <c r="DA44" s="1276" t="s">
        <v>1471</v>
      </c>
      <c r="DB44" s="1274" t="s">
        <v>2931</v>
      </c>
      <c r="DC44" s="1274" t="s">
        <v>2931</v>
      </c>
      <c r="DD44" s="1274" t="s">
        <v>2931</v>
      </c>
      <c r="DE44" s="1276" t="s">
        <v>792</v>
      </c>
      <c r="DF44" s="1274" t="s">
        <v>2932</v>
      </c>
      <c r="DG44" s="1276" t="s">
        <v>878</v>
      </c>
      <c r="DH44" s="1276" t="s">
        <v>1471</v>
      </c>
      <c r="DI44" s="1276" t="s">
        <v>878</v>
      </c>
      <c r="DJ44" s="1277" t="s">
        <v>1471</v>
      </c>
      <c r="DK44" s="1311" t="s">
        <v>878</v>
      </c>
      <c r="DL44" s="1277" t="s">
        <v>878</v>
      </c>
      <c r="DM44" s="7" t="s">
        <v>878</v>
      </c>
      <c r="DN44" s="7" t="s">
        <v>792</v>
      </c>
      <c r="DO44" s="7" t="s">
        <v>878</v>
      </c>
      <c r="DP44" s="7" t="s">
        <v>792</v>
      </c>
    </row>
    <row r="45" spans="1:120" ht="25.5">
      <c r="A45" s="1194" t="s">
        <v>106</v>
      </c>
      <c r="B45" s="1195" t="s">
        <v>692</v>
      </c>
      <c r="C45" s="1196">
        <v>15</v>
      </c>
      <c r="D45" s="1306" t="s">
        <v>1325</v>
      </c>
      <c r="E45" s="1306" t="s">
        <v>1325</v>
      </c>
      <c r="F45" s="1306" t="s">
        <v>1325</v>
      </c>
      <c r="G45" s="1306" t="s">
        <v>1325</v>
      </c>
      <c r="H45" s="1306" t="s">
        <v>1325</v>
      </c>
      <c r="I45" s="1306" t="s">
        <v>1325</v>
      </c>
      <c r="J45" s="1199">
        <v>1.009179155038608</v>
      </c>
      <c r="K45" s="1200"/>
      <c r="L45" s="1200"/>
      <c r="M45" s="1200"/>
      <c r="N45" s="1200"/>
      <c r="O45" s="1200">
        <v>2.6780598367247026</v>
      </c>
      <c r="P45" s="1201"/>
      <c r="Q45" s="1309" t="s">
        <v>1325</v>
      </c>
      <c r="R45" s="1307" t="s">
        <v>1325</v>
      </c>
      <c r="S45" s="1307" t="s">
        <v>1325</v>
      </c>
      <c r="T45" s="1307" t="s">
        <v>1325</v>
      </c>
      <c r="U45" s="1307" t="s">
        <v>1325</v>
      </c>
      <c r="V45" s="1307" t="s">
        <v>1325</v>
      </c>
      <c r="W45" s="1310" t="s">
        <v>1325</v>
      </c>
      <c r="X45" s="1199">
        <v>0</v>
      </c>
      <c r="Y45" s="1200"/>
      <c r="Z45" s="1200"/>
      <c r="AA45" s="1200"/>
      <c r="AB45" s="1200"/>
      <c r="AC45" s="1202">
        <v>7.5600658165364045</v>
      </c>
      <c r="AD45" s="1203"/>
      <c r="AE45" s="1309" t="s">
        <v>1325</v>
      </c>
      <c r="AF45" s="1307" t="s">
        <v>1325</v>
      </c>
      <c r="AG45" s="1307" t="s">
        <v>1325</v>
      </c>
      <c r="AH45" s="1307" t="s">
        <v>1325</v>
      </c>
      <c r="AI45" s="1307" t="s">
        <v>1325</v>
      </c>
      <c r="AJ45" s="1307" t="s">
        <v>1325</v>
      </c>
      <c r="AK45" s="1310" t="s">
        <v>1325</v>
      </c>
      <c r="AL45" s="1204">
        <v>1.1642393335100345</v>
      </c>
      <c r="AM45" s="1202"/>
      <c r="AN45" s="1202"/>
      <c r="AO45" s="1202"/>
      <c r="AP45" s="1202"/>
      <c r="AQ45" s="1202">
        <v>0</v>
      </c>
      <c r="AR45" s="1203"/>
      <c r="AS45" s="1309" t="s">
        <v>1325</v>
      </c>
      <c r="AT45" s="1307" t="s">
        <v>1325</v>
      </c>
      <c r="AU45" s="1307" t="s">
        <v>1325</v>
      </c>
      <c r="AV45" s="1307" t="s">
        <v>1325</v>
      </c>
      <c r="AW45" s="1307" t="s">
        <v>1325</v>
      </c>
      <c r="AX45" s="1307" t="s">
        <v>1325</v>
      </c>
      <c r="AY45" s="1310" t="s">
        <v>1325</v>
      </c>
      <c r="AZ45" s="1244">
        <v>0</v>
      </c>
      <c r="BA45" s="1242"/>
      <c r="BB45" s="1242"/>
      <c r="BC45" s="1242"/>
      <c r="BD45" s="1242"/>
      <c r="BE45" s="1242">
        <v>0</v>
      </c>
      <c r="BF45" s="1243"/>
      <c r="BG45" s="1309" t="s">
        <v>1325</v>
      </c>
      <c r="BH45" s="1307" t="s">
        <v>1325</v>
      </c>
      <c r="BI45" s="1307" t="s">
        <v>1325</v>
      </c>
      <c r="BJ45" s="1307" t="s">
        <v>1325</v>
      </c>
      <c r="BK45" s="1307" t="s">
        <v>1325</v>
      </c>
      <c r="BL45" s="1307" t="s">
        <v>1325</v>
      </c>
      <c r="BM45" s="1310" t="s">
        <v>1325</v>
      </c>
      <c r="BN45" s="1245">
        <v>0.2367091876898863</v>
      </c>
      <c r="BO45" s="1239"/>
      <c r="BP45" s="1239"/>
      <c r="BQ45" s="1239"/>
      <c r="BR45" s="1239"/>
      <c r="BS45" s="1239">
        <v>0</v>
      </c>
      <c r="BT45" s="1308"/>
      <c r="BU45" s="1309" t="s">
        <v>1325</v>
      </c>
      <c r="BV45" s="1307" t="s">
        <v>1325</v>
      </c>
      <c r="BW45" s="1307" t="s">
        <v>1325</v>
      </c>
      <c r="BX45" s="1307" t="s">
        <v>1325</v>
      </c>
      <c r="BY45" s="1307" t="s">
        <v>1325</v>
      </c>
      <c r="BZ45" s="1307" t="s">
        <v>1325</v>
      </c>
      <c r="CA45" s="1310" t="s">
        <v>1325</v>
      </c>
      <c r="CB45" s="1189">
        <v>0.80734332403088638</v>
      </c>
      <c r="CC45" s="1239"/>
      <c r="CD45" s="1239"/>
      <c r="CE45" s="1239"/>
      <c r="CF45" s="1239"/>
      <c r="CG45" s="1239">
        <v>3.3475747959058793</v>
      </c>
      <c r="CH45" s="1246"/>
      <c r="CI45" s="1309" t="s">
        <v>1325</v>
      </c>
      <c r="CJ45" s="1307" t="s">
        <v>1325</v>
      </c>
      <c r="CK45" s="1307" t="s">
        <v>1325</v>
      </c>
      <c r="CL45" s="1307" t="s">
        <v>1325</v>
      </c>
      <c r="CM45" s="1307" t="s">
        <v>1325</v>
      </c>
      <c r="CN45" s="1307" t="s">
        <v>1325</v>
      </c>
      <c r="CO45" s="1310" t="s">
        <v>1325</v>
      </c>
      <c r="CP45" s="1244">
        <v>1.3547079361292631</v>
      </c>
      <c r="CQ45" s="1242"/>
      <c r="CR45" s="1242"/>
      <c r="CS45" s="1242"/>
      <c r="CT45" s="1242"/>
      <c r="CU45" s="1242">
        <v>0</v>
      </c>
      <c r="CV45" s="1243"/>
      <c r="CW45" s="1274"/>
      <c r="CX45" s="1274"/>
      <c r="CY45" s="1274"/>
      <c r="CZ45" s="1282" t="s">
        <v>1386</v>
      </c>
      <c r="DA45" s="1276" t="s">
        <v>1386</v>
      </c>
      <c r="DB45" s="1274"/>
      <c r="DC45" s="1274"/>
      <c r="DD45" s="1274"/>
      <c r="DE45" s="1278" t="s">
        <v>1386</v>
      </c>
      <c r="DF45" s="1276" t="s">
        <v>1386</v>
      </c>
      <c r="DG45" s="1278" t="s">
        <v>1386</v>
      </c>
      <c r="DH45" s="1278" t="s">
        <v>1386</v>
      </c>
      <c r="DI45" s="1278" t="s">
        <v>1386</v>
      </c>
      <c r="DJ45" s="1283" t="s">
        <v>1386</v>
      </c>
      <c r="DK45" s="1313" t="s">
        <v>1386</v>
      </c>
      <c r="DL45" s="1283" t="s">
        <v>1386</v>
      </c>
      <c r="DM45" s="7" t="s">
        <v>878</v>
      </c>
      <c r="DN45" s="7" t="s">
        <v>792</v>
      </c>
      <c r="DO45" s="7" t="s">
        <v>878</v>
      </c>
      <c r="DP45" s="7" t="s">
        <v>792</v>
      </c>
    </row>
    <row r="46" spans="1:120">
      <c r="A46" s="1194" t="s">
        <v>466</v>
      </c>
      <c r="B46" s="1195" t="s">
        <v>541</v>
      </c>
      <c r="C46" s="1196">
        <v>67</v>
      </c>
      <c r="D46" s="1306" t="s">
        <v>1325</v>
      </c>
      <c r="E46" s="1306" t="s">
        <v>1325</v>
      </c>
      <c r="F46" s="1306" t="s">
        <v>1325</v>
      </c>
      <c r="G46" s="1306" t="s">
        <v>1325</v>
      </c>
      <c r="H46" s="1306" t="s">
        <v>1325</v>
      </c>
      <c r="I46" s="1306" t="s">
        <v>1325</v>
      </c>
      <c r="J46" s="1199">
        <v>0.60435092362075926</v>
      </c>
      <c r="K46" s="1200"/>
      <c r="L46" s="1200"/>
      <c r="M46" s="1200"/>
      <c r="N46" s="1200"/>
      <c r="O46" s="1200">
        <v>0.4823983466040519</v>
      </c>
      <c r="P46" s="1201"/>
      <c r="Q46" s="1309" t="s">
        <v>1325</v>
      </c>
      <c r="R46" s="1307" t="s">
        <v>1325</v>
      </c>
      <c r="S46" s="1307" t="s">
        <v>1325</v>
      </c>
      <c r="T46" s="1307" t="s">
        <v>1325</v>
      </c>
      <c r="U46" s="1307" t="s">
        <v>1325</v>
      </c>
      <c r="V46" s="1307" t="s">
        <v>1325</v>
      </c>
      <c r="W46" s="1310" t="s">
        <v>1325</v>
      </c>
      <c r="X46" s="1199">
        <v>0</v>
      </c>
      <c r="Y46" s="1200"/>
      <c r="Z46" s="1200"/>
      <c r="AA46" s="1200"/>
      <c r="AB46" s="1200"/>
      <c r="AC46" s="1202">
        <v>1.6910673536989327</v>
      </c>
      <c r="AD46" s="1203"/>
      <c r="AE46" s="1309">
        <v>15</v>
      </c>
      <c r="AF46" s="1307" t="s">
        <v>1325</v>
      </c>
      <c r="AG46" s="1307" t="s">
        <v>1325</v>
      </c>
      <c r="AH46" s="1307" t="s">
        <v>1325</v>
      </c>
      <c r="AI46" s="1307" t="s">
        <v>1325</v>
      </c>
      <c r="AJ46" s="1307" t="s">
        <v>1325</v>
      </c>
      <c r="AK46" s="1310" t="s">
        <v>1325</v>
      </c>
      <c r="AL46" s="1204">
        <v>2.0703210376732124</v>
      </c>
      <c r="AM46" s="1202"/>
      <c r="AN46" s="1202"/>
      <c r="AO46" s="1202"/>
      <c r="AP46" s="1202"/>
      <c r="AQ46" s="1202">
        <v>1.305421774685779</v>
      </c>
      <c r="AR46" s="1203"/>
      <c r="AS46" s="1309" t="s">
        <v>1325</v>
      </c>
      <c r="AT46" s="1307" t="s">
        <v>1325</v>
      </c>
      <c r="AU46" s="1307" t="s">
        <v>1325</v>
      </c>
      <c r="AV46" s="1307" t="s">
        <v>1325</v>
      </c>
      <c r="AW46" s="1307" t="s">
        <v>1325</v>
      </c>
      <c r="AX46" s="1307" t="s">
        <v>1325</v>
      </c>
      <c r="AY46" s="1310" t="s">
        <v>1325</v>
      </c>
      <c r="AZ46" s="1244">
        <v>0</v>
      </c>
      <c r="BA46" s="1242"/>
      <c r="BB46" s="1242"/>
      <c r="BC46" s="1242"/>
      <c r="BD46" s="1242"/>
      <c r="BE46" s="1242">
        <v>0</v>
      </c>
      <c r="BF46" s="1243"/>
      <c r="BG46" s="1309">
        <v>10</v>
      </c>
      <c r="BH46" s="1307" t="s">
        <v>1325</v>
      </c>
      <c r="BI46" s="1307" t="s">
        <v>1325</v>
      </c>
      <c r="BJ46" s="1307" t="s">
        <v>1325</v>
      </c>
      <c r="BK46" s="1307" t="s">
        <v>1325</v>
      </c>
      <c r="BL46" s="1307" t="s">
        <v>1325</v>
      </c>
      <c r="BM46" s="1310" t="s">
        <v>1325</v>
      </c>
      <c r="BN46" s="1245">
        <v>0.2668599149887928</v>
      </c>
      <c r="BO46" s="1239"/>
      <c r="BP46" s="1239"/>
      <c r="BQ46" s="1239"/>
      <c r="BR46" s="1239"/>
      <c r="BS46" s="1239">
        <v>1.9264646577390767</v>
      </c>
      <c r="BT46" s="1308"/>
      <c r="BU46" s="1309">
        <v>34</v>
      </c>
      <c r="BV46" s="1307" t="s">
        <v>1325</v>
      </c>
      <c r="BW46" s="1307" t="s">
        <v>1325</v>
      </c>
      <c r="BX46" s="1307" t="s">
        <v>1325</v>
      </c>
      <c r="BY46" s="1307" t="s">
        <v>1325</v>
      </c>
      <c r="BZ46" s="1307" t="s">
        <v>1325</v>
      </c>
      <c r="CA46" s="1310" t="s">
        <v>1325</v>
      </c>
      <c r="CB46" s="1189">
        <v>0.57725554686459879</v>
      </c>
      <c r="CC46" s="1239"/>
      <c r="CD46" s="1239"/>
      <c r="CE46" s="1239"/>
      <c r="CF46" s="1239"/>
      <c r="CG46" s="1239">
        <v>8.88107476223607E-2</v>
      </c>
      <c r="CH46" s="1246"/>
      <c r="CI46" s="1309" t="s">
        <v>1325</v>
      </c>
      <c r="CJ46" s="1307" t="s">
        <v>1325</v>
      </c>
      <c r="CK46" s="1307" t="s">
        <v>1325</v>
      </c>
      <c r="CL46" s="1307" t="s">
        <v>1325</v>
      </c>
      <c r="CM46" s="1307" t="s">
        <v>1325</v>
      </c>
      <c r="CN46" s="1307" t="s">
        <v>1325</v>
      </c>
      <c r="CO46" s="1310" t="s">
        <v>1325</v>
      </c>
      <c r="CP46" s="1244">
        <v>0.93248464038605783</v>
      </c>
      <c r="CQ46" s="1242"/>
      <c r="CR46" s="1242"/>
      <c r="CS46" s="1242"/>
      <c r="CT46" s="1242"/>
      <c r="CU46" s="1242">
        <v>0</v>
      </c>
      <c r="CV46" s="1243"/>
      <c r="CW46" s="1274"/>
      <c r="CX46" s="1274"/>
      <c r="CY46" s="1274"/>
      <c r="CZ46" s="1275" t="s">
        <v>878</v>
      </c>
      <c r="DA46" s="1276" t="s">
        <v>1471</v>
      </c>
      <c r="DB46" s="1274"/>
      <c r="DC46" s="1274"/>
      <c r="DD46" s="1274"/>
      <c r="DE46" s="1276" t="s">
        <v>878</v>
      </c>
      <c r="DF46" s="1276" t="s">
        <v>1471</v>
      </c>
      <c r="DG46" s="1276" t="s">
        <v>878</v>
      </c>
      <c r="DH46" s="1276" t="s">
        <v>1471</v>
      </c>
      <c r="DI46" s="1276" t="s">
        <v>878</v>
      </c>
      <c r="DJ46" s="1277" t="s">
        <v>1471</v>
      </c>
      <c r="DK46" s="1311" t="s">
        <v>878</v>
      </c>
      <c r="DL46" s="1277" t="s">
        <v>878</v>
      </c>
      <c r="DM46" s="7" t="s">
        <v>878</v>
      </c>
      <c r="DN46" s="7" t="s">
        <v>792</v>
      </c>
      <c r="DO46" s="7" t="s">
        <v>878</v>
      </c>
      <c r="DP46" s="7" t="s">
        <v>792</v>
      </c>
    </row>
    <row r="47" spans="1:120">
      <c r="A47" s="1194" t="s">
        <v>114</v>
      </c>
      <c r="B47" s="1195" t="s">
        <v>696</v>
      </c>
      <c r="C47" s="1306" t="s">
        <v>1325</v>
      </c>
      <c r="D47" s="1306" t="s">
        <v>1325</v>
      </c>
      <c r="E47" s="1306" t="s">
        <v>1325</v>
      </c>
      <c r="F47" s="1306" t="s">
        <v>1325</v>
      </c>
      <c r="G47" s="1306" t="s">
        <v>1325</v>
      </c>
      <c r="H47" s="1306" t="s">
        <v>1325</v>
      </c>
      <c r="I47" s="1306" t="s">
        <v>1325</v>
      </c>
      <c r="J47" s="1199">
        <v>1.8538237564795412</v>
      </c>
      <c r="K47" s="1200"/>
      <c r="L47" s="1200"/>
      <c r="M47" s="1200"/>
      <c r="N47" s="1200"/>
      <c r="O47" s="1200"/>
      <c r="P47" s="1201"/>
      <c r="Q47" s="1309" t="s">
        <v>1325</v>
      </c>
      <c r="R47" s="1307" t="s">
        <v>1325</v>
      </c>
      <c r="S47" s="1307" t="s">
        <v>1325</v>
      </c>
      <c r="T47" s="1307" t="s">
        <v>1325</v>
      </c>
      <c r="U47" s="1307" t="s">
        <v>1325</v>
      </c>
      <c r="V47" s="1307" t="s">
        <v>1325</v>
      </c>
      <c r="W47" s="1310" t="s">
        <v>1325</v>
      </c>
      <c r="X47" s="1199">
        <v>0</v>
      </c>
      <c r="Y47" s="1200"/>
      <c r="Z47" s="1200"/>
      <c r="AA47" s="1200"/>
      <c r="AB47" s="1200"/>
      <c r="AC47" s="1202"/>
      <c r="AD47" s="1203"/>
      <c r="AE47" s="1309" t="s">
        <v>1325</v>
      </c>
      <c r="AF47" s="1307" t="s">
        <v>1325</v>
      </c>
      <c r="AG47" s="1307" t="s">
        <v>1325</v>
      </c>
      <c r="AH47" s="1307" t="s">
        <v>1325</v>
      </c>
      <c r="AI47" s="1307" t="s">
        <v>1325</v>
      </c>
      <c r="AJ47" s="1307" t="s">
        <v>1325</v>
      </c>
      <c r="AK47" s="1310" t="s">
        <v>1325</v>
      </c>
      <c r="AL47" s="1204">
        <v>0</v>
      </c>
      <c r="AM47" s="1202"/>
      <c r="AN47" s="1202"/>
      <c r="AO47" s="1202"/>
      <c r="AP47" s="1202"/>
      <c r="AQ47" s="1202"/>
      <c r="AR47" s="1203"/>
      <c r="AS47" s="1309" t="s">
        <v>1325</v>
      </c>
      <c r="AT47" s="1307" t="s">
        <v>1325</v>
      </c>
      <c r="AU47" s="1307" t="s">
        <v>1325</v>
      </c>
      <c r="AV47" s="1307" t="s">
        <v>1325</v>
      </c>
      <c r="AW47" s="1307" t="s">
        <v>1325</v>
      </c>
      <c r="AX47" s="1307" t="s">
        <v>1325</v>
      </c>
      <c r="AY47" s="1310" t="s">
        <v>1325</v>
      </c>
      <c r="AZ47" s="1244">
        <v>0</v>
      </c>
      <c r="BA47" s="1242"/>
      <c r="BB47" s="1242"/>
      <c r="BC47" s="1242"/>
      <c r="BD47" s="1242"/>
      <c r="BE47" s="1242"/>
      <c r="BF47" s="1243"/>
      <c r="BG47" s="1309" t="s">
        <v>1325</v>
      </c>
      <c r="BH47" s="1307" t="s">
        <v>1325</v>
      </c>
      <c r="BI47" s="1307" t="s">
        <v>1325</v>
      </c>
      <c r="BJ47" s="1307" t="s">
        <v>1325</v>
      </c>
      <c r="BK47" s="1307" t="s">
        <v>1325</v>
      </c>
      <c r="BL47" s="1307" t="s">
        <v>1325</v>
      </c>
      <c r="BM47" s="1310" t="s">
        <v>1325</v>
      </c>
      <c r="BN47" s="1245">
        <v>2.0475344735175169</v>
      </c>
      <c r="BO47" s="1239"/>
      <c r="BP47" s="1239"/>
      <c r="BQ47" s="1239"/>
      <c r="BR47" s="1239"/>
      <c r="BS47" s="1239"/>
      <c r="BT47" s="1308"/>
      <c r="BU47" s="1309" t="s">
        <v>1325</v>
      </c>
      <c r="BV47" s="1307" t="s">
        <v>1325</v>
      </c>
      <c r="BW47" s="1307" t="s">
        <v>1325</v>
      </c>
      <c r="BX47" s="1307" t="s">
        <v>1325</v>
      </c>
      <c r="BY47" s="1307" t="s">
        <v>1325</v>
      </c>
      <c r="BZ47" s="1307" t="s">
        <v>1325</v>
      </c>
      <c r="CA47" s="1310" t="s">
        <v>1325</v>
      </c>
      <c r="CB47" s="1189">
        <v>1.3424986422159038</v>
      </c>
      <c r="CC47" s="1239"/>
      <c r="CD47" s="1239"/>
      <c r="CE47" s="1239"/>
      <c r="CF47" s="1239"/>
      <c r="CG47" s="1239"/>
      <c r="CH47" s="1246"/>
      <c r="CI47" s="1309" t="s">
        <v>1325</v>
      </c>
      <c r="CJ47" s="1307" t="s">
        <v>1325</v>
      </c>
      <c r="CK47" s="1307" t="s">
        <v>1325</v>
      </c>
      <c r="CL47" s="1307" t="s">
        <v>1325</v>
      </c>
      <c r="CM47" s="1307" t="s">
        <v>1325</v>
      </c>
      <c r="CN47" s="1307" t="s">
        <v>1325</v>
      </c>
      <c r="CO47" s="1310" t="s">
        <v>1325</v>
      </c>
      <c r="CP47" s="1244">
        <v>0</v>
      </c>
      <c r="CQ47" s="1242"/>
      <c r="CR47" s="1242"/>
      <c r="CS47" s="1242"/>
      <c r="CT47" s="1242"/>
      <c r="CU47" s="1242"/>
      <c r="CV47" s="1243"/>
      <c r="CW47" s="1274"/>
      <c r="CX47" s="1274"/>
      <c r="CY47" s="1274"/>
      <c r="CZ47" s="1275" t="s">
        <v>878</v>
      </c>
      <c r="DA47" s="1276" t="s">
        <v>1471</v>
      </c>
      <c r="DB47" s="1274"/>
      <c r="DC47" s="1274"/>
      <c r="DD47" s="1274"/>
      <c r="DE47" s="1276" t="s">
        <v>878</v>
      </c>
      <c r="DF47" s="1276" t="s">
        <v>1471</v>
      </c>
      <c r="DG47" s="1276" t="s">
        <v>878</v>
      </c>
      <c r="DH47" s="1276" t="s">
        <v>1471</v>
      </c>
      <c r="DI47" s="1276" t="s">
        <v>878</v>
      </c>
      <c r="DJ47" s="1277" t="s">
        <v>1471</v>
      </c>
      <c r="DK47" s="1311" t="s">
        <v>878</v>
      </c>
      <c r="DL47" s="1277" t="s">
        <v>878</v>
      </c>
      <c r="DM47" s="7" t="s">
        <v>878</v>
      </c>
      <c r="DN47" s="7" t="s">
        <v>792</v>
      </c>
      <c r="DO47" s="7" t="s">
        <v>878</v>
      </c>
      <c r="DP47" s="7" t="s">
        <v>792</v>
      </c>
    </row>
    <row r="48" spans="1:120">
      <c r="A48" s="1194" t="s">
        <v>177</v>
      </c>
      <c r="B48" s="1195" t="s">
        <v>580</v>
      </c>
      <c r="C48" s="1196">
        <v>261</v>
      </c>
      <c r="D48" s="1306" t="s">
        <v>1325</v>
      </c>
      <c r="E48" s="1306" t="s">
        <v>1325</v>
      </c>
      <c r="F48" s="1306" t="s">
        <v>1325</v>
      </c>
      <c r="G48" s="1306" t="s">
        <v>1325</v>
      </c>
      <c r="H48" s="1197">
        <v>270</v>
      </c>
      <c r="I48" s="1198">
        <v>22</v>
      </c>
      <c r="J48" s="1199">
        <v>1.0203575457312779</v>
      </c>
      <c r="K48" s="1200">
        <v>1.1158168737234326</v>
      </c>
      <c r="L48" s="1200">
        <v>1.3528477414639166</v>
      </c>
      <c r="M48" s="1200">
        <v>1.1200370320116915</v>
      </c>
      <c r="N48" s="1200"/>
      <c r="O48" s="1200">
        <v>0.77791082426629454</v>
      </c>
      <c r="P48" s="1201">
        <v>1.6214994855881593</v>
      </c>
      <c r="Q48" s="1309">
        <v>10</v>
      </c>
      <c r="R48" s="1307" t="s">
        <v>1325</v>
      </c>
      <c r="S48" s="1307" t="s">
        <v>1325</v>
      </c>
      <c r="T48" s="1307" t="s">
        <v>1325</v>
      </c>
      <c r="U48" s="1307" t="s">
        <v>1325</v>
      </c>
      <c r="V48" s="1307">
        <v>28</v>
      </c>
      <c r="W48" s="1310" t="s">
        <v>1325</v>
      </c>
      <c r="X48" s="1199">
        <v>0.52706509728081308</v>
      </c>
      <c r="Y48" s="1200">
        <v>0</v>
      </c>
      <c r="Z48" s="1200">
        <v>0</v>
      </c>
      <c r="AA48" s="1200">
        <v>0</v>
      </c>
      <c r="AB48" s="1200"/>
      <c r="AC48" s="1202">
        <v>2.9470029605511789</v>
      </c>
      <c r="AD48" s="1203">
        <v>1.070755918081634</v>
      </c>
      <c r="AE48" s="1309">
        <v>51</v>
      </c>
      <c r="AF48" s="1307" t="s">
        <v>1325</v>
      </c>
      <c r="AG48" s="1307" t="s">
        <v>1325</v>
      </c>
      <c r="AH48" s="1307" t="s">
        <v>1325</v>
      </c>
      <c r="AI48" s="1307" t="s">
        <v>1325</v>
      </c>
      <c r="AJ48" s="1307">
        <v>33</v>
      </c>
      <c r="AK48" s="1310" t="s">
        <v>1325</v>
      </c>
      <c r="AL48" s="1204">
        <v>1.2315598104826071</v>
      </c>
      <c r="AM48" s="1202">
        <v>0</v>
      </c>
      <c r="AN48" s="1202">
        <v>1.6295034512353521</v>
      </c>
      <c r="AO48" s="1202">
        <v>3.6869546100836228</v>
      </c>
      <c r="AP48" s="1202"/>
      <c r="AQ48" s="1202">
        <v>0.43579259946790128</v>
      </c>
      <c r="AR48" s="1203">
        <v>1.7576673194815116</v>
      </c>
      <c r="AS48" s="1309" t="s">
        <v>1325</v>
      </c>
      <c r="AT48" s="1307" t="s">
        <v>1325</v>
      </c>
      <c r="AU48" s="1307" t="s">
        <v>1325</v>
      </c>
      <c r="AV48" s="1307" t="s">
        <v>1325</v>
      </c>
      <c r="AW48" s="1307" t="s">
        <v>1325</v>
      </c>
      <c r="AX48" s="1307" t="s">
        <v>1325</v>
      </c>
      <c r="AY48" s="1310" t="s">
        <v>1325</v>
      </c>
      <c r="AZ48" s="1244">
        <v>0</v>
      </c>
      <c r="BA48" s="1242">
        <v>0</v>
      </c>
      <c r="BB48" s="1242">
        <v>0</v>
      </c>
      <c r="BC48" s="1242">
        <v>0</v>
      </c>
      <c r="BD48" s="1242"/>
      <c r="BE48" s="1242">
        <v>0.78002738945656824</v>
      </c>
      <c r="BF48" s="1243">
        <v>0</v>
      </c>
      <c r="BG48" s="1309">
        <v>18</v>
      </c>
      <c r="BH48" s="1307" t="s">
        <v>1325</v>
      </c>
      <c r="BI48" s="1307" t="s">
        <v>1325</v>
      </c>
      <c r="BJ48" s="1307" t="s">
        <v>1325</v>
      </c>
      <c r="BK48" s="1307" t="s">
        <v>1325</v>
      </c>
      <c r="BL48" s="1307">
        <v>62</v>
      </c>
      <c r="BM48" s="1310" t="s">
        <v>1325</v>
      </c>
      <c r="BN48" s="1245">
        <v>0.30108461255401642</v>
      </c>
      <c r="BO48" s="1239">
        <v>6.0337883749038745</v>
      </c>
      <c r="BP48" s="1239">
        <v>0</v>
      </c>
      <c r="BQ48" s="1239">
        <v>3.0853177428991128</v>
      </c>
      <c r="BR48" s="1239"/>
      <c r="BS48" s="1239">
        <v>1.0896041221062673</v>
      </c>
      <c r="BT48" s="1308">
        <v>1.9021401130464859</v>
      </c>
      <c r="BU48" s="1309">
        <v>137</v>
      </c>
      <c r="BV48" s="1307" t="s">
        <v>1325</v>
      </c>
      <c r="BW48" s="1307" t="s">
        <v>1325</v>
      </c>
      <c r="BX48" s="1307" t="s">
        <v>1325</v>
      </c>
      <c r="BY48" s="1307" t="s">
        <v>1325</v>
      </c>
      <c r="BZ48" s="1307">
        <v>106</v>
      </c>
      <c r="CA48" s="1310" t="s">
        <v>1325</v>
      </c>
      <c r="CB48" s="1189">
        <v>1.382623812015749</v>
      </c>
      <c r="CC48" s="1239">
        <v>0</v>
      </c>
      <c r="CD48" s="1239">
        <v>2.0369266332037936</v>
      </c>
      <c r="CE48" s="1239">
        <v>0</v>
      </c>
      <c r="CF48" s="1239"/>
      <c r="CG48" s="1239">
        <v>0.68823851662439539</v>
      </c>
      <c r="CH48" s="1246">
        <v>1.5841560005571955</v>
      </c>
      <c r="CI48" s="1240">
        <v>14</v>
      </c>
      <c r="CJ48" s="1307" t="s">
        <v>1325</v>
      </c>
      <c r="CK48" s="1307" t="s">
        <v>1325</v>
      </c>
      <c r="CL48" s="1307" t="s">
        <v>1325</v>
      </c>
      <c r="CM48" s="1307" t="s">
        <v>1325</v>
      </c>
      <c r="CN48" s="1307" t="s">
        <v>1325</v>
      </c>
      <c r="CO48" s="1310" t="s">
        <v>1325</v>
      </c>
      <c r="CP48" s="1244">
        <v>4.5217248527729019</v>
      </c>
      <c r="CQ48" s="1242">
        <v>0</v>
      </c>
      <c r="CR48" s="1242">
        <v>0</v>
      </c>
      <c r="CS48" s="1242">
        <v>0</v>
      </c>
      <c r="CT48" s="1242"/>
      <c r="CU48" s="1242">
        <v>0.59770159644085852</v>
      </c>
      <c r="CV48" s="1243">
        <v>0</v>
      </c>
      <c r="CW48" s="1274"/>
      <c r="CX48" s="1274"/>
      <c r="CY48" s="1274"/>
      <c r="CZ48" s="1275" t="s">
        <v>878</v>
      </c>
      <c r="DA48" s="1276" t="s">
        <v>1471</v>
      </c>
      <c r="DB48" s="1274"/>
      <c r="DC48" s="1274" t="s">
        <v>878</v>
      </c>
      <c r="DD48" s="1274" t="s">
        <v>2202</v>
      </c>
      <c r="DE48" s="1276" t="s">
        <v>878</v>
      </c>
      <c r="DF48" s="1276" t="s">
        <v>1471</v>
      </c>
      <c r="DG48" s="1276" t="s">
        <v>878</v>
      </c>
      <c r="DH48" s="1276" t="s">
        <v>1471</v>
      </c>
      <c r="DI48" s="1276" t="s">
        <v>878</v>
      </c>
      <c r="DJ48" s="1277" t="s">
        <v>1471</v>
      </c>
      <c r="DK48" s="1311" t="s">
        <v>878</v>
      </c>
      <c r="DL48" s="1277" t="s">
        <v>878</v>
      </c>
      <c r="DM48" s="7" t="s">
        <v>878</v>
      </c>
      <c r="DN48" s="7" t="s">
        <v>792</v>
      </c>
      <c r="DO48" s="7" t="s">
        <v>878</v>
      </c>
      <c r="DP48" s="7" t="s">
        <v>792</v>
      </c>
    </row>
    <row r="49" spans="1:120">
      <c r="A49" s="1194" t="s">
        <v>431</v>
      </c>
      <c r="B49" s="1195" t="s">
        <v>643</v>
      </c>
      <c r="C49" s="1306" t="s">
        <v>1325</v>
      </c>
      <c r="D49" s="1306" t="s">
        <v>1325</v>
      </c>
      <c r="E49" s="1306" t="s">
        <v>1325</v>
      </c>
      <c r="F49" s="1306" t="s">
        <v>1325</v>
      </c>
      <c r="G49" s="1306" t="s">
        <v>1325</v>
      </c>
      <c r="H49" s="1197">
        <v>10</v>
      </c>
      <c r="I49" s="1306" t="s">
        <v>1325</v>
      </c>
      <c r="J49" s="1199">
        <v>2.8437678869318486</v>
      </c>
      <c r="K49" s="1200"/>
      <c r="L49" s="1200"/>
      <c r="M49" s="1200"/>
      <c r="N49" s="1200"/>
      <c r="O49" s="1200">
        <v>0.87734958008059394</v>
      </c>
      <c r="P49" s="1201"/>
      <c r="Q49" s="1309" t="s">
        <v>1325</v>
      </c>
      <c r="R49" s="1307" t="s">
        <v>1325</v>
      </c>
      <c r="S49" s="1307" t="s">
        <v>1325</v>
      </c>
      <c r="T49" s="1307" t="s">
        <v>1325</v>
      </c>
      <c r="U49" s="1307" t="s">
        <v>1325</v>
      </c>
      <c r="V49" s="1307" t="s">
        <v>1325</v>
      </c>
      <c r="W49" s="1310" t="s">
        <v>1325</v>
      </c>
      <c r="X49" s="1199">
        <v>0</v>
      </c>
      <c r="Y49" s="1200"/>
      <c r="Z49" s="1200"/>
      <c r="AA49" s="1200"/>
      <c r="AB49" s="1200"/>
      <c r="AC49" s="1202">
        <v>0</v>
      </c>
      <c r="AD49" s="1203"/>
      <c r="AE49" s="1309" t="s">
        <v>1325</v>
      </c>
      <c r="AF49" s="1307" t="s">
        <v>1325</v>
      </c>
      <c r="AG49" s="1307" t="s">
        <v>1325</v>
      </c>
      <c r="AH49" s="1307" t="s">
        <v>1325</v>
      </c>
      <c r="AI49" s="1307" t="s">
        <v>1325</v>
      </c>
      <c r="AJ49" s="1307" t="s">
        <v>1325</v>
      </c>
      <c r="AK49" s="1310" t="s">
        <v>1325</v>
      </c>
      <c r="AL49" s="1204">
        <v>2.4567168680789919</v>
      </c>
      <c r="AM49" s="1202"/>
      <c r="AN49" s="1202"/>
      <c r="AO49" s="1202"/>
      <c r="AP49" s="1202"/>
      <c r="AQ49" s="1202">
        <v>1.1001032305696574</v>
      </c>
      <c r="AR49" s="1203"/>
      <c r="AS49" s="1309" t="s">
        <v>1325</v>
      </c>
      <c r="AT49" s="1307" t="s">
        <v>1325</v>
      </c>
      <c r="AU49" s="1307" t="s">
        <v>1325</v>
      </c>
      <c r="AV49" s="1307" t="s">
        <v>1325</v>
      </c>
      <c r="AW49" s="1307" t="s">
        <v>1325</v>
      </c>
      <c r="AX49" s="1307" t="s">
        <v>1325</v>
      </c>
      <c r="AY49" s="1310" t="s">
        <v>1325</v>
      </c>
      <c r="AZ49" s="1244">
        <v>0</v>
      </c>
      <c r="BA49" s="1242"/>
      <c r="BB49" s="1242"/>
      <c r="BC49" s="1242"/>
      <c r="BD49" s="1242"/>
      <c r="BE49" s="1242">
        <v>0</v>
      </c>
      <c r="BF49" s="1243"/>
      <c r="BG49" s="1309" t="s">
        <v>1325</v>
      </c>
      <c r="BH49" s="1307" t="s">
        <v>1325</v>
      </c>
      <c r="BI49" s="1307" t="s">
        <v>1325</v>
      </c>
      <c r="BJ49" s="1307" t="s">
        <v>1325</v>
      </c>
      <c r="BK49" s="1307" t="s">
        <v>1325</v>
      </c>
      <c r="BL49" s="1307" t="s">
        <v>1325</v>
      </c>
      <c r="BM49" s="1310" t="s">
        <v>1325</v>
      </c>
      <c r="BN49" s="1245">
        <v>2.0760343991431873</v>
      </c>
      <c r="BO49" s="1239"/>
      <c r="BP49" s="1239"/>
      <c r="BQ49" s="1239"/>
      <c r="BR49" s="1239"/>
      <c r="BS49" s="1239">
        <v>0.86658522117731385</v>
      </c>
      <c r="BT49" s="1308"/>
      <c r="BU49" s="1309" t="s">
        <v>1325</v>
      </c>
      <c r="BV49" s="1307" t="s">
        <v>1325</v>
      </c>
      <c r="BW49" s="1307" t="s">
        <v>1325</v>
      </c>
      <c r="BX49" s="1307" t="s">
        <v>1325</v>
      </c>
      <c r="BY49" s="1307" t="s">
        <v>1325</v>
      </c>
      <c r="BZ49" s="1307" t="s">
        <v>1325</v>
      </c>
      <c r="CA49" s="1310" t="s">
        <v>1325</v>
      </c>
      <c r="CB49" s="1189">
        <v>3.9307469889263871</v>
      </c>
      <c r="CC49" s="1239"/>
      <c r="CD49" s="1239"/>
      <c r="CE49" s="1239"/>
      <c r="CF49" s="1239"/>
      <c r="CG49" s="1239">
        <v>0.68756451910603555</v>
      </c>
      <c r="CH49" s="1246"/>
      <c r="CI49" s="1309" t="s">
        <v>1325</v>
      </c>
      <c r="CJ49" s="1307" t="s">
        <v>1325</v>
      </c>
      <c r="CK49" s="1307" t="s">
        <v>1325</v>
      </c>
      <c r="CL49" s="1307" t="s">
        <v>1325</v>
      </c>
      <c r="CM49" s="1307" t="s">
        <v>1325</v>
      </c>
      <c r="CN49" s="1307" t="s">
        <v>1325</v>
      </c>
      <c r="CO49" s="1310" t="s">
        <v>1325</v>
      </c>
      <c r="CP49" s="1244">
        <v>0</v>
      </c>
      <c r="CQ49" s="1242"/>
      <c r="CR49" s="1242"/>
      <c r="CS49" s="1242"/>
      <c r="CT49" s="1242"/>
      <c r="CU49" s="1242">
        <v>3.2606841246185514</v>
      </c>
      <c r="CV49" s="1243"/>
      <c r="CW49" s="1274"/>
      <c r="CX49" s="1274"/>
      <c r="CY49" s="1274"/>
      <c r="CZ49" s="1275" t="s">
        <v>878</v>
      </c>
      <c r="DA49" s="1276" t="s">
        <v>1471</v>
      </c>
      <c r="DB49" s="1274"/>
      <c r="DC49" s="1274"/>
      <c r="DD49" s="1274"/>
      <c r="DE49" s="1276" t="s">
        <v>878</v>
      </c>
      <c r="DF49" s="1276" t="s">
        <v>1471</v>
      </c>
      <c r="DG49" s="1276" t="s">
        <v>878</v>
      </c>
      <c r="DH49" s="1276" t="s">
        <v>1471</v>
      </c>
      <c r="DI49" s="1276" t="s">
        <v>878</v>
      </c>
      <c r="DJ49" s="1277" t="s">
        <v>1471</v>
      </c>
      <c r="DK49" s="1311" t="s">
        <v>878</v>
      </c>
      <c r="DL49" s="1277" t="s">
        <v>878</v>
      </c>
      <c r="DM49" s="7" t="s">
        <v>878</v>
      </c>
      <c r="DN49" s="7" t="s">
        <v>792</v>
      </c>
      <c r="DO49" s="7" t="s">
        <v>878</v>
      </c>
      <c r="DP49" s="7" t="s">
        <v>792</v>
      </c>
    </row>
    <row r="50" spans="1:120" ht="25.5">
      <c r="A50" s="1194" t="s">
        <v>459</v>
      </c>
      <c r="B50" s="1195" t="s">
        <v>800</v>
      </c>
      <c r="C50" s="1196">
        <v>10</v>
      </c>
      <c r="D50" s="1306" t="s">
        <v>1325</v>
      </c>
      <c r="E50" s="1306" t="s">
        <v>1325</v>
      </c>
      <c r="F50" s="1306" t="s">
        <v>1325</v>
      </c>
      <c r="G50" s="1306" t="s">
        <v>1325</v>
      </c>
      <c r="H50" s="1197">
        <v>26</v>
      </c>
      <c r="I50" s="1306" t="s">
        <v>1325</v>
      </c>
      <c r="J50" s="1199">
        <v>1.4612490722337146</v>
      </c>
      <c r="K50" s="1200"/>
      <c r="L50" s="1200"/>
      <c r="M50" s="1200"/>
      <c r="N50" s="1200"/>
      <c r="O50" s="1200">
        <v>1.2952502848411105</v>
      </c>
      <c r="P50" s="1201"/>
      <c r="Q50" s="1309" t="s">
        <v>1325</v>
      </c>
      <c r="R50" s="1307" t="s">
        <v>1325</v>
      </c>
      <c r="S50" s="1307" t="s">
        <v>1325</v>
      </c>
      <c r="T50" s="1307" t="s">
        <v>1325</v>
      </c>
      <c r="U50" s="1307" t="s">
        <v>1325</v>
      </c>
      <c r="V50" s="1307" t="s">
        <v>1325</v>
      </c>
      <c r="W50" s="1310" t="s">
        <v>1325</v>
      </c>
      <c r="X50" s="1199">
        <v>0</v>
      </c>
      <c r="Y50" s="1200"/>
      <c r="Z50" s="1200"/>
      <c r="AA50" s="1200"/>
      <c r="AB50" s="1200"/>
      <c r="AC50" s="1202">
        <v>0</v>
      </c>
      <c r="AD50" s="1203"/>
      <c r="AE50" s="1309" t="s">
        <v>1325</v>
      </c>
      <c r="AF50" s="1307" t="s">
        <v>1325</v>
      </c>
      <c r="AG50" s="1307" t="s">
        <v>1325</v>
      </c>
      <c r="AH50" s="1307" t="s">
        <v>1325</v>
      </c>
      <c r="AI50" s="1307" t="s">
        <v>1325</v>
      </c>
      <c r="AJ50" s="1307" t="s">
        <v>1325</v>
      </c>
      <c r="AK50" s="1310" t="s">
        <v>1325</v>
      </c>
      <c r="AL50" s="1204">
        <v>1.4225688385470157</v>
      </c>
      <c r="AM50" s="1202"/>
      <c r="AN50" s="1202"/>
      <c r="AO50" s="1202"/>
      <c r="AP50" s="1202"/>
      <c r="AQ50" s="1202">
        <v>1.8998322541136889</v>
      </c>
      <c r="AR50" s="1203"/>
      <c r="AS50" s="1309" t="s">
        <v>1325</v>
      </c>
      <c r="AT50" s="1307" t="s">
        <v>1325</v>
      </c>
      <c r="AU50" s="1307" t="s">
        <v>1325</v>
      </c>
      <c r="AV50" s="1307" t="s">
        <v>1325</v>
      </c>
      <c r="AW50" s="1307" t="s">
        <v>1325</v>
      </c>
      <c r="AX50" s="1307" t="s">
        <v>1325</v>
      </c>
      <c r="AY50" s="1310" t="s">
        <v>1325</v>
      </c>
      <c r="AZ50" s="1244">
        <v>0</v>
      </c>
      <c r="BA50" s="1242"/>
      <c r="BB50" s="1242"/>
      <c r="BC50" s="1242"/>
      <c r="BD50" s="1242"/>
      <c r="BE50" s="1242">
        <v>0</v>
      </c>
      <c r="BF50" s="1243"/>
      <c r="BG50" s="1309" t="s">
        <v>1325</v>
      </c>
      <c r="BH50" s="1307" t="s">
        <v>1325</v>
      </c>
      <c r="BI50" s="1307" t="s">
        <v>1325</v>
      </c>
      <c r="BJ50" s="1307" t="s">
        <v>1325</v>
      </c>
      <c r="BK50" s="1307" t="s">
        <v>1325</v>
      </c>
      <c r="BL50" s="1307" t="s">
        <v>1325</v>
      </c>
      <c r="BM50" s="1310" t="s">
        <v>1325</v>
      </c>
      <c r="BN50" s="1245">
        <v>0.60967235937729247</v>
      </c>
      <c r="BO50" s="1239"/>
      <c r="BP50" s="1239"/>
      <c r="BQ50" s="1239"/>
      <c r="BR50" s="1239"/>
      <c r="BS50" s="1239">
        <v>4.4329419262652721</v>
      </c>
      <c r="BT50" s="1308"/>
      <c r="BU50" s="1309" t="s">
        <v>1325</v>
      </c>
      <c r="BV50" s="1307" t="s">
        <v>1325</v>
      </c>
      <c r="BW50" s="1307" t="s">
        <v>1325</v>
      </c>
      <c r="BX50" s="1307" t="s">
        <v>1325</v>
      </c>
      <c r="BY50" s="1307" t="s">
        <v>1325</v>
      </c>
      <c r="BZ50" s="1307">
        <v>10</v>
      </c>
      <c r="CA50" s="1310" t="s">
        <v>1325</v>
      </c>
      <c r="CB50" s="1189">
        <v>2.262169991745167</v>
      </c>
      <c r="CC50" s="1239"/>
      <c r="CD50" s="1239"/>
      <c r="CE50" s="1239"/>
      <c r="CF50" s="1239"/>
      <c r="CG50" s="1239">
        <v>0.65205710320045873</v>
      </c>
      <c r="CH50" s="1246"/>
      <c r="CI50" s="1309" t="s">
        <v>1325</v>
      </c>
      <c r="CJ50" s="1307" t="s">
        <v>1325</v>
      </c>
      <c r="CK50" s="1307" t="s">
        <v>1325</v>
      </c>
      <c r="CL50" s="1307" t="s">
        <v>1325</v>
      </c>
      <c r="CM50" s="1307" t="s">
        <v>1325</v>
      </c>
      <c r="CN50" s="1307" t="s">
        <v>1325</v>
      </c>
      <c r="CO50" s="1310" t="s">
        <v>1325</v>
      </c>
      <c r="CP50" s="1244">
        <v>0</v>
      </c>
      <c r="CQ50" s="1242"/>
      <c r="CR50" s="1242"/>
      <c r="CS50" s="1242"/>
      <c r="CT50" s="1242"/>
      <c r="CU50" s="1242">
        <v>2.1272912470773431</v>
      </c>
      <c r="CV50" s="1243"/>
      <c r="CW50" s="1274"/>
      <c r="CX50" s="1274"/>
      <c r="CY50" s="1274"/>
      <c r="CZ50" s="1282" t="s">
        <v>1386</v>
      </c>
      <c r="DA50" s="1276" t="s">
        <v>1386</v>
      </c>
      <c r="DB50" s="1274"/>
      <c r="DC50" s="1274"/>
      <c r="DD50" s="1274"/>
      <c r="DE50" s="1278" t="s">
        <v>1386</v>
      </c>
      <c r="DF50" s="1276" t="s">
        <v>1386</v>
      </c>
      <c r="DG50" s="1278" t="s">
        <v>1386</v>
      </c>
      <c r="DH50" s="1278" t="s">
        <v>1386</v>
      </c>
      <c r="DI50" s="1278" t="s">
        <v>1386</v>
      </c>
      <c r="DJ50" s="1283" t="s">
        <v>1386</v>
      </c>
      <c r="DK50" s="1313" t="s">
        <v>1386</v>
      </c>
      <c r="DL50" s="1283" t="s">
        <v>1386</v>
      </c>
      <c r="DM50" s="7" t="s">
        <v>878</v>
      </c>
      <c r="DN50" s="7" t="s">
        <v>792</v>
      </c>
      <c r="DO50" s="7" t="s">
        <v>878</v>
      </c>
      <c r="DP50" s="7" t="s">
        <v>792</v>
      </c>
    </row>
    <row r="51" spans="1:120">
      <c r="A51" s="1194" t="s">
        <v>393</v>
      </c>
      <c r="B51" s="1195" t="s">
        <v>620</v>
      </c>
      <c r="C51" s="1306" t="s">
        <v>1325</v>
      </c>
      <c r="D51" s="1306" t="s">
        <v>1325</v>
      </c>
      <c r="E51" s="1306" t="s">
        <v>1325</v>
      </c>
      <c r="F51" s="1306" t="s">
        <v>1325</v>
      </c>
      <c r="G51" s="1306" t="s">
        <v>1325</v>
      </c>
      <c r="H51" s="1306" t="s">
        <v>1325</v>
      </c>
      <c r="I51" s="1306" t="s">
        <v>1325</v>
      </c>
      <c r="J51" s="1199"/>
      <c r="K51" s="1200">
        <v>0.49368517380114385</v>
      </c>
      <c r="L51" s="1200"/>
      <c r="M51" s="1200"/>
      <c r="N51" s="1200"/>
      <c r="O51" s="1200"/>
      <c r="P51" s="1201"/>
      <c r="Q51" s="1309" t="s">
        <v>1325</v>
      </c>
      <c r="R51" s="1307" t="s">
        <v>1325</v>
      </c>
      <c r="S51" s="1307" t="s">
        <v>1325</v>
      </c>
      <c r="T51" s="1307" t="s">
        <v>1325</v>
      </c>
      <c r="U51" s="1307" t="s">
        <v>1325</v>
      </c>
      <c r="V51" s="1307" t="s">
        <v>1325</v>
      </c>
      <c r="W51" s="1310" t="s">
        <v>1325</v>
      </c>
      <c r="X51" s="1199"/>
      <c r="Y51" s="1200">
        <v>0</v>
      </c>
      <c r="Z51" s="1200"/>
      <c r="AA51" s="1200"/>
      <c r="AB51" s="1200"/>
      <c r="AC51" s="1202"/>
      <c r="AD51" s="1203"/>
      <c r="AE51" s="1309" t="s">
        <v>1325</v>
      </c>
      <c r="AF51" s="1307" t="s">
        <v>1325</v>
      </c>
      <c r="AG51" s="1307" t="s">
        <v>1325</v>
      </c>
      <c r="AH51" s="1307" t="s">
        <v>1325</v>
      </c>
      <c r="AI51" s="1307" t="s">
        <v>1325</v>
      </c>
      <c r="AJ51" s="1307" t="s">
        <v>1325</v>
      </c>
      <c r="AK51" s="1310" t="s">
        <v>1325</v>
      </c>
      <c r="AL51" s="1204"/>
      <c r="AM51" s="1202">
        <v>1.7990743400466058</v>
      </c>
      <c r="AN51" s="1202"/>
      <c r="AO51" s="1202"/>
      <c r="AP51" s="1202"/>
      <c r="AQ51" s="1202"/>
      <c r="AR51" s="1203"/>
      <c r="AS51" s="1309" t="s">
        <v>1325</v>
      </c>
      <c r="AT51" s="1307" t="s">
        <v>1325</v>
      </c>
      <c r="AU51" s="1307" t="s">
        <v>1325</v>
      </c>
      <c r="AV51" s="1307" t="s">
        <v>1325</v>
      </c>
      <c r="AW51" s="1307" t="s">
        <v>1325</v>
      </c>
      <c r="AX51" s="1307" t="s">
        <v>1325</v>
      </c>
      <c r="AY51" s="1310" t="s">
        <v>1325</v>
      </c>
      <c r="AZ51" s="1244"/>
      <c r="BA51" s="1242">
        <v>0</v>
      </c>
      <c r="BB51" s="1242"/>
      <c r="BC51" s="1242"/>
      <c r="BD51" s="1242"/>
      <c r="BE51" s="1242"/>
      <c r="BF51" s="1243"/>
      <c r="BG51" s="1309" t="s">
        <v>1325</v>
      </c>
      <c r="BH51" s="1307" t="s">
        <v>1325</v>
      </c>
      <c r="BI51" s="1307" t="s">
        <v>1325</v>
      </c>
      <c r="BJ51" s="1307" t="s">
        <v>1325</v>
      </c>
      <c r="BK51" s="1307" t="s">
        <v>1325</v>
      </c>
      <c r="BL51" s="1307" t="s">
        <v>1325</v>
      </c>
      <c r="BM51" s="1310" t="s">
        <v>1325</v>
      </c>
      <c r="BN51" s="1245"/>
      <c r="BO51" s="1239">
        <v>0</v>
      </c>
      <c r="BP51" s="1239"/>
      <c r="BQ51" s="1239"/>
      <c r="BR51" s="1239"/>
      <c r="BS51" s="1239"/>
      <c r="BT51" s="1308"/>
      <c r="BU51" s="1309" t="s">
        <v>1325</v>
      </c>
      <c r="BV51" s="1307" t="s">
        <v>1325</v>
      </c>
      <c r="BW51" s="1307" t="s">
        <v>1325</v>
      </c>
      <c r="BX51" s="1307" t="s">
        <v>1325</v>
      </c>
      <c r="BY51" s="1307" t="s">
        <v>1325</v>
      </c>
      <c r="BZ51" s="1307" t="s">
        <v>1325</v>
      </c>
      <c r="CA51" s="1310" t="s">
        <v>1325</v>
      </c>
      <c r="CB51" s="1189"/>
      <c r="CC51" s="1239">
        <v>0.64751202084837223</v>
      </c>
      <c r="CD51" s="1239"/>
      <c r="CE51" s="1239"/>
      <c r="CF51" s="1239"/>
      <c r="CG51" s="1239"/>
      <c r="CH51" s="1246"/>
      <c r="CI51" s="1309" t="s">
        <v>1325</v>
      </c>
      <c r="CJ51" s="1307" t="s">
        <v>1325</v>
      </c>
      <c r="CK51" s="1307" t="s">
        <v>1325</v>
      </c>
      <c r="CL51" s="1307" t="s">
        <v>1325</v>
      </c>
      <c r="CM51" s="1307" t="s">
        <v>1325</v>
      </c>
      <c r="CN51" s="1307" t="s">
        <v>1325</v>
      </c>
      <c r="CO51" s="1310" t="s">
        <v>1325</v>
      </c>
      <c r="CP51" s="1244"/>
      <c r="CQ51" s="1242">
        <v>0</v>
      </c>
      <c r="CR51" s="1242"/>
      <c r="CS51" s="1242"/>
      <c r="CT51" s="1242"/>
      <c r="CU51" s="1242"/>
      <c r="CV51" s="1243"/>
      <c r="CW51" s="1274"/>
      <c r="CX51" s="1274"/>
      <c r="CY51" s="1274"/>
      <c r="CZ51" s="1275" t="s">
        <v>878</v>
      </c>
      <c r="DA51" s="1276" t="s">
        <v>1471</v>
      </c>
      <c r="DB51" s="1274"/>
      <c r="DC51" s="1274"/>
      <c r="DD51" s="1274"/>
      <c r="DE51" s="1276" t="s">
        <v>878</v>
      </c>
      <c r="DF51" s="1276" t="s">
        <v>1471</v>
      </c>
      <c r="DG51" s="1276" t="s">
        <v>878</v>
      </c>
      <c r="DH51" s="1276" t="s">
        <v>1471</v>
      </c>
      <c r="DI51" s="1276" t="s">
        <v>878</v>
      </c>
      <c r="DJ51" s="1277" t="s">
        <v>1471</v>
      </c>
      <c r="DK51" s="1311" t="s">
        <v>878</v>
      </c>
      <c r="DL51" s="1277" t="s">
        <v>878</v>
      </c>
      <c r="DM51" s="7" t="s">
        <v>878</v>
      </c>
      <c r="DN51" s="7" t="s">
        <v>792</v>
      </c>
      <c r="DO51" s="7" t="s">
        <v>878</v>
      </c>
      <c r="DP51" s="7" t="s">
        <v>792</v>
      </c>
    </row>
    <row r="52" spans="1:120">
      <c r="A52" s="1194" t="s">
        <v>342</v>
      </c>
      <c r="B52" s="1195" t="s">
        <v>571</v>
      </c>
      <c r="C52" s="1306" t="s">
        <v>1325</v>
      </c>
      <c r="D52" s="1306" t="s">
        <v>1325</v>
      </c>
      <c r="E52" s="1306" t="s">
        <v>1325</v>
      </c>
      <c r="F52" s="1306" t="s">
        <v>1325</v>
      </c>
      <c r="G52" s="1306" t="s">
        <v>1325</v>
      </c>
      <c r="H52" s="1197">
        <v>19</v>
      </c>
      <c r="I52" s="1306" t="s">
        <v>1325</v>
      </c>
      <c r="J52" s="1199"/>
      <c r="K52" s="1200"/>
      <c r="L52" s="1200"/>
      <c r="M52" s="1200"/>
      <c r="N52" s="1200"/>
      <c r="O52" s="1200">
        <v>0.64249644066665756</v>
      </c>
      <c r="P52" s="1201">
        <v>1.0926321492733577</v>
      </c>
      <c r="Q52" s="1309" t="s">
        <v>1325</v>
      </c>
      <c r="R52" s="1307" t="s">
        <v>1325</v>
      </c>
      <c r="S52" s="1307" t="s">
        <v>1325</v>
      </c>
      <c r="T52" s="1307" t="s">
        <v>1325</v>
      </c>
      <c r="U52" s="1307" t="s">
        <v>1325</v>
      </c>
      <c r="V52" s="1307" t="s">
        <v>1325</v>
      </c>
      <c r="W52" s="1310" t="s">
        <v>1325</v>
      </c>
      <c r="X52" s="1199"/>
      <c r="Y52" s="1200"/>
      <c r="Z52" s="1200"/>
      <c r="AA52" s="1200"/>
      <c r="AB52" s="1200"/>
      <c r="AC52" s="1202">
        <v>0.77422360771758381</v>
      </c>
      <c r="AD52" s="1203">
        <v>0</v>
      </c>
      <c r="AE52" s="1309" t="s">
        <v>1325</v>
      </c>
      <c r="AF52" s="1307" t="s">
        <v>1325</v>
      </c>
      <c r="AG52" s="1307" t="s">
        <v>1325</v>
      </c>
      <c r="AH52" s="1307" t="s">
        <v>1325</v>
      </c>
      <c r="AI52" s="1307" t="s">
        <v>1325</v>
      </c>
      <c r="AJ52" s="1307" t="s">
        <v>1325</v>
      </c>
      <c r="AK52" s="1310" t="s">
        <v>1325</v>
      </c>
      <c r="AL52" s="1204"/>
      <c r="AM52" s="1202"/>
      <c r="AN52" s="1202"/>
      <c r="AO52" s="1202"/>
      <c r="AP52" s="1202"/>
      <c r="AQ52" s="1202">
        <v>0.81840609035788348</v>
      </c>
      <c r="AR52" s="1203">
        <v>0</v>
      </c>
      <c r="AS52" s="1309" t="s">
        <v>1325</v>
      </c>
      <c r="AT52" s="1307" t="s">
        <v>1325</v>
      </c>
      <c r="AU52" s="1307" t="s">
        <v>1325</v>
      </c>
      <c r="AV52" s="1307" t="s">
        <v>1325</v>
      </c>
      <c r="AW52" s="1307" t="s">
        <v>1325</v>
      </c>
      <c r="AX52" s="1307" t="s">
        <v>1325</v>
      </c>
      <c r="AY52" s="1310" t="s">
        <v>1325</v>
      </c>
      <c r="AZ52" s="1244"/>
      <c r="BA52" s="1242"/>
      <c r="BB52" s="1242"/>
      <c r="BC52" s="1242"/>
      <c r="BD52" s="1242"/>
      <c r="BE52" s="1242">
        <v>0</v>
      </c>
      <c r="BF52" s="1243">
        <v>0</v>
      </c>
      <c r="BG52" s="1309" t="s">
        <v>1325</v>
      </c>
      <c r="BH52" s="1307" t="s">
        <v>1325</v>
      </c>
      <c r="BI52" s="1307" t="s">
        <v>1325</v>
      </c>
      <c r="BJ52" s="1307" t="s">
        <v>1325</v>
      </c>
      <c r="BK52" s="1307" t="s">
        <v>1325</v>
      </c>
      <c r="BL52" s="1307" t="s">
        <v>1325</v>
      </c>
      <c r="BM52" s="1310" t="s">
        <v>1325</v>
      </c>
      <c r="BN52" s="1245"/>
      <c r="BO52" s="1239"/>
      <c r="BP52" s="1239"/>
      <c r="BQ52" s="1239"/>
      <c r="BR52" s="1239"/>
      <c r="BS52" s="1239">
        <v>2.8511166241257255</v>
      </c>
      <c r="BT52" s="1308">
        <v>3.4588244170506917</v>
      </c>
      <c r="BU52" s="1309" t="s">
        <v>1325</v>
      </c>
      <c r="BV52" s="1307" t="s">
        <v>1325</v>
      </c>
      <c r="BW52" s="1307" t="s">
        <v>1325</v>
      </c>
      <c r="BX52" s="1307" t="s">
        <v>1325</v>
      </c>
      <c r="BY52" s="1307" t="s">
        <v>1325</v>
      </c>
      <c r="BZ52" s="1307" t="s">
        <v>1325</v>
      </c>
      <c r="CA52" s="1310" t="s">
        <v>1325</v>
      </c>
      <c r="CB52" s="1189"/>
      <c r="CC52" s="1239"/>
      <c r="CD52" s="1239"/>
      <c r="CE52" s="1239"/>
      <c r="CF52" s="1239"/>
      <c r="CG52" s="1239">
        <v>0.35484382157577105</v>
      </c>
      <c r="CH52" s="1246">
        <v>0</v>
      </c>
      <c r="CI52" s="1309" t="s">
        <v>1325</v>
      </c>
      <c r="CJ52" s="1307" t="s">
        <v>1325</v>
      </c>
      <c r="CK52" s="1307" t="s">
        <v>1325</v>
      </c>
      <c r="CL52" s="1307" t="s">
        <v>1325</v>
      </c>
      <c r="CM52" s="1307" t="s">
        <v>1325</v>
      </c>
      <c r="CN52" s="1307" t="s">
        <v>1325</v>
      </c>
      <c r="CO52" s="1310" t="s">
        <v>1325</v>
      </c>
      <c r="CP52" s="1244"/>
      <c r="CQ52" s="1242"/>
      <c r="CR52" s="1242"/>
      <c r="CS52" s="1242"/>
      <c r="CT52" s="1242"/>
      <c r="CU52" s="1242">
        <v>1.1982032024200702</v>
      </c>
      <c r="CV52" s="1243">
        <v>0</v>
      </c>
      <c r="CW52" s="1274"/>
      <c r="CX52" s="1274"/>
      <c r="CY52" s="1274"/>
      <c r="CZ52" s="1275" t="s">
        <v>878</v>
      </c>
      <c r="DA52" s="1276" t="s">
        <v>1471</v>
      </c>
      <c r="DB52" s="1274"/>
      <c r="DC52" s="1274"/>
      <c r="DD52" s="1274"/>
      <c r="DE52" s="1276" t="s">
        <v>878</v>
      </c>
      <c r="DF52" s="1276" t="s">
        <v>1471</v>
      </c>
      <c r="DG52" s="1276" t="s">
        <v>878</v>
      </c>
      <c r="DH52" s="1276" t="s">
        <v>1471</v>
      </c>
      <c r="DI52" s="1276" t="s">
        <v>878</v>
      </c>
      <c r="DJ52" s="1277" t="s">
        <v>1471</v>
      </c>
      <c r="DK52" s="1311" t="s">
        <v>878</v>
      </c>
      <c r="DL52" s="1277" t="s">
        <v>878</v>
      </c>
      <c r="DM52" s="7" t="s">
        <v>878</v>
      </c>
      <c r="DN52" s="7" t="s">
        <v>792</v>
      </c>
      <c r="DO52" s="7" t="s">
        <v>878</v>
      </c>
      <c r="DP52" s="7" t="s">
        <v>792</v>
      </c>
    </row>
    <row r="53" spans="1:120">
      <c r="A53" s="1194" t="s">
        <v>104</v>
      </c>
      <c r="B53" s="1195" t="s">
        <v>691</v>
      </c>
      <c r="C53" s="1306" t="s">
        <v>1325</v>
      </c>
      <c r="D53" s="1306" t="s">
        <v>1325</v>
      </c>
      <c r="E53" s="1306" t="s">
        <v>1325</v>
      </c>
      <c r="F53" s="1306" t="s">
        <v>1325</v>
      </c>
      <c r="G53" s="1306" t="s">
        <v>1325</v>
      </c>
      <c r="H53" s="1306" t="s">
        <v>1325</v>
      </c>
      <c r="I53" s="1306" t="s">
        <v>1325</v>
      </c>
      <c r="J53" s="1199"/>
      <c r="K53" s="1200"/>
      <c r="L53" s="1200"/>
      <c r="M53" s="1200"/>
      <c r="N53" s="1200"/>
      <c r="O53" s="1200">
        <v>1.0318252201086255</v>
      </c>
      <c r="P53" s="1201"/>
      <c r="Q53" s="1309" t="s">
        <v>1325</v>
      </c>
      <c r="R53" s="1307" t="s">
        <v>1325</v>
      </c>
      <c r="S53" s="1307" t="s">
        <v>1325</v>
      </c>
      <c r="T53" s="1307" t="s">
        <v>1325</v>
      </c>
      <c r="U53" s="1307" t="s">
        <v>1325</v>
      </c>
      <c r="V53" s="1307" t="s">
        <v>1325</v>
      </c>
      <c r="W53" s="1310" t="s">
        <v>1325</v>
      </c>
      <c r="X53" s="1199"/>
      <c r="Y53" s="1200"/>
      <c r="Z53" s="1200"/>
      <c r="AA53" s="1200"/>
      <c r="AB53" s="1200"/>
      <c r="AC53" s="1202">
        <v>0</v>
      </c>
      <c r="AD53" s="1203"/>
      <c r="AE53" s="1309" t="s">
        <v>1325</v>
      </c>
      <c r="AF53" s="1307" t="s">
        <v>1325</v>
      </c>
      <c r="AG53" s="1307" t="s">
        <v>1325</v>
      </c>
      <c r="AH53" s="1307" t="s">
        <v>1325</v>
      </c>
      <c r="AI53" s="1307" t="s">
        <v>1325</v>
      </c>
      <c r="AJ53" s="1307" t="s">
        <v>1325</v>
      </c>
      <c r="AK53" s="1310" t="s">
        <v>1325</v>
      </c>
      <c r="AL53" s="1204"/>
      <c r="AM53" s="1202"/>
      <c r="AN53" s="1202"/>
      <c r="AO53" s="1202"/>
      <c r="AP53" s="1202"/>
      <c r="AQ53" s="1202">
        <v>1.9689189999914296</v>
      </c>
      <c r="AR53" s="1203"/>
      <c r="AS53" s="1309" t="s">
        <v>1325</v>
      </c>
      <c r="AT53" s="1307" t="s">
        <v>1325</v>
      </c>
      <c r="AU53" s="1307" t="s">
        <v>1325</v>
      </c>
      <c r="AV53" s="1307" t="s">
        <v>1325</v>
      </c>
      <c r="AW53" s="1307" t="s">
        <v>1325</v>
      </c>
      <c r="AX53" s="1307" t="s">
        <v>1325</v>
      </c>
      <c r="AY53" s="1310" t="s">
        <v>1325</v>
      </c>
      <c r="AZ53" s="1244"/>
      <c r="BA53" s="1242"/>
      <c r="BB53" s="1242"/>
      <c r="BC53" s="1242"/>
      <c r="BD53" s="1242"/>
      <c r="BE53" s="1242">
        <v>0</v>
      </c>
      <c r="BF53" s="1243"/>
      <c r="BG53" s="1309" t="s">
        <v>1325</v>
      </c>
      <c r="BH53" s="1307" t="s">
        <v>1325</v>
      </c>
      <c r="BI53" s="1307" t="s">
        <v>1325</v>
      </c>
      <c r="BJ53" s="1307" t="s">
        <v>1325</v>
      </c>
      <c r="BK53" s="1307" t="s">
        <v>1325</v>
      </c>
      <c r="BL53" s="1307" t="s">
        <v>1325</v>
      </c>
      <c r="BM53" s="1310" t="s">
        <v>1325</v>
      </c>
      <c r="BN53" s="1245"/>
      <c r="BO53" s="1239"/>
      <c r="BP53" s="1239"/>
      <c r="BQ53" s="1239"/>
      <c r="BR53" s="1239"/>
      <c r="BS53" s="1239">
        <v>0</v>
      </c>
      <c r="BT53" s="1308"/>
      <c r="BU53" s="1309" t="s">
        <v>1325</v>
      </c>
      <c r="BV53" s="1307" t="s">
        <v>1325</v>
      </c>
      <c r="BW53" s="1307" t="s">
        <v>1325</v>
      </c>
      <c r="BX53" s="1307" t="s">
        <v>1325</v>
      </c>
      <c r="BY53" s="1307" t="s">
        <v>1325</v>
      </c>
      <c r="BZ53" s="1307" t="s">
        <v>1325</v>
      </c>
      <c r="CA53" s="1310" t="s">
        <v>1325</v>
      </c>
      <c r="CB53" s="1189"/>
      <c r="CC53" s="1239"/>
      <c r="CD53" s="1239"/>
      <c r="CE53" s="1239"/>
      <c r="CF53" s="1239"/>
      <c r="CG53" s="1239">
        <v>1.4420035640285447</v>
      </c>
      <c r="CH53" s="1246"/>
      <c r="CI53" s="1309" t="s">
        <v>1325</v>
      </c>
      <c r="CJ53" s="1307" t="s">
        <v>1325</v>
      </c>
      <c r="CK53" s="1307" t="s">
        <v>1325</v>
      </c>
      <c r="CL53" s="1307" t="s">
        <v>1325</v>
      </c>
      <c r="CM53" s="1307" t="s">
        <v>1325</v>
      </c>
      <c r="CN53" s="1307" t="s">
        <v>1325</v>
      </c>
      <c r="CO53" s="1310" t="s">
        <v>1325</v>
      </c>
      <c r="CP53" s="1244"/>
      <c r="CQ53" s="1242"/>
      <c r="CR53" s="1242"/>
      <c r="CS53" s="1242"/>
      <c r="CT53" s="1242"/>
      <c r="CU53" s="1242">
        <v>0</v>
      </c>
      <c r="CV53" s="1243"/>
      <c r="CW53" s="1274"/>
      <c r="CX53" s="1274"/>
      <c r="CY53" s="1274"/>
      <c r="CZ53" s="1275" t="s">
        <v>878</v>
      </c>
      <c r="DA53" s="1276" t="s">
        <v>1471</v>
      </c>
      <c r="DB53" s="1274"/>
      <c r="DC53" s="1274"/>
      <c r="DD53" s="1274"/>
      <c r="DE53" s="1276" t="s">
        <v>878</v>
      </c>
      <c r="DF53" s="1276" t="s">
        <v>1471</v>
      </c>
      <c r="DG53" s="1276" t="s">
        <v>878</v>
      </c>
      <c r="DH53" s="1276" t="s">
        <v>1471</v>
      </c>
      <c r="DI53" s="1276" t="s">
        <v>878</v>
      </c>
      <c r="DJ53" s="1277" t="s">
        <v>1471</v>
      </c>
      <c r="DK53" s="1311" t="s">
        <v>878</v>
      </c>
      <c r="DL53" s="1277" t="s">
        <v>878</v>
      </c>
      <c r="DM53" s="7" t="s">
        <v>878</v>
      </c>
      <c r="DN53" s="7" t="s">
        <v>792</v>
      </c>
      <c r="DO53" s="7" t="s">
        <v>878</v>
      </c>
      <c r="DP53" s="7" t="s">
        <v>792</v>
      </c>
    </row>
    <row r="54" spans="1:120">
      <c r="A54" s="1194" t="s">
        <v>292</v>
      </c>
      <c r="B54" s="1195" t="s">
        <v>615</v>
      </c>
      <c r="C54" s="1306" t="s">
        <v>1325</v>
      </c>
      <c r="D54" s="1197">
        <v>21</v>
      </c>
      <c r="E54" s="1306" t="s">
        <v>1325</v>
      </c>
      <c r="F54" s="1306" t="s">
        <v>1325</v>
      </c>
      <c r="G54" s="1306" t="s">
        <v>1325</v>
      </c>
      <c r="H54" s="1306" t="s">
        <v>1325</v>
      </c>
      <c r="I54" s="1306" t="s">
        <v>1325</v>
      </c>
      <c r="J54" s="1199"/>
      <c r="K54" s="1200">
        <v>1.1215500728136842</v>
      </c>
      <c r="L54" s="1200"/>
      <c r="M54" s="1200"/>
      <c r="N54" s="1200"/>
      <c r="O54" s="1200"/>
      <c r="P54" s="1201">
        <v>0.95679896790407071</v>
      </c>
      <c r="Q54" s="1309" t="s">
        <v>1325</v>
      </c>
      <c r="R54" s="1307" t="s">
        <v>1325</v>
      </c>
      <c r="S54" s="1307" t="s">
        <v>1325</v>
      </c>
      <c r="T54" s="1307" t="s">
        <v>1325</v>
      </c>
      <c r="U54" s="1307" t="s">
        <v>1325</v>
      </c>
      <c r="V54" s="1307" t="s">
        <v>1325</v>
      </c>
      <c r="W54" s="1310" t="s">
        <v>1325</v>
      </c>
      <c r="X54" s="1199"/>
      <c r="Y54" s="1200">
        <v>0</v>
      </c>
      <c r="Z54" s="1200"/>
      <c r="AA54" s="1200"/>
      <c r="AB54" s="1200"/>
      <c r="AC54" s="1202"/>
      <c r="AD54" s="1203">
        <v>0</v>
      </c>
      <c r="AE54" s="1309" t="s">
        <v>1325</v>
      </c>
      <c r="AF54" s="1307" t="s">
        <v>1325</v>
      </c>
      <c r="AG54" s="1307" t="s">
        <v>1325</v>
      </c>
      <c r="AH54" s="1307" t="s">
        <v>1325</v>
      </c>
      <c r="AI54" s="1307" t="s">
        <v>1325</v>
      </c>
      <c r="AJ54" s="1307" t="s">
        <v>1325</v>
      </c>
      <c r="AK54" s="1310" t="s">
        <v>1325</v>
      </c>
      <c r="AL54" s="1204"/>
      <c r="AM54" s="1202">
        <v>2.2188583527241472</v>
      </c>
      <c r="AN54" s="1202"/>
      <c r="AO54" s="1202"/>
      <c r="AP54" s="1202"/>
      <c r="AQ54" s="1202"/>
      <c r="AR54" s="1203">
        <v>0</v>
      </c>
      <c r="AS54" s="1309" t="s">
        <v>1325</v>
      </c>
      <c r="AT54" s="1307" t="s">
        <v>1325</v>
      </c>
      <c r="AU54" s="1307" t="s">
        <v>1325</v>
      </c>
      <c r="AV54" s="1307" t="s">
        <v>1325</v>
      </c>
      <c r="AW54" s="1307" t="s">
        <v>1325</v>
      </c>
      <c r="AX54" s="1307" t="s">
        <v>1325</v>
      </c>
      <c r="AY54" s="1310" t="s">
        <v>1325</v>
      </c>
      <c r="AZ54" s="1244"/>
      <c r="BA54" s="1242">
        <v>0</v>
      </c>
      <c r="BB54" s="1242"/>
      <c r="BC54" s="1242"/>
      <c r="BD54" s="1242"/>
      <c r="BE54" s="1242"/>
      <c r="BF54" s="1243">
        <v>0</v>
      </c>
      <c r="BG54" s="1309" t="s">
        <v>1325</v>
      </c>
      <c r="BH54" s="1307" t="s">
        <v>1325</v>
      </c>
      <c r="BI54" s="1307" t="s">
        <v>1325</v>
      </c>
      <c r="BJ54" s="1307" t="s">
        <v>1325</v>
      </c>
      <c r="BK54" s="1307" t="s">
        <v>1325</v>
      </c>
      <c r="BL54" s="1307" t="s">
        <v>1325</v>
      </c>
      <c r="BM54" s="1310" t="s">
        <v>1325</v>
      </c>
      <c r="BN54" s="1245"/>
      <c r="BO54" s="1239">
        <v>3.1062805760251688</v>
      </c>
      <c r="BP54" s="1239"/>
      <c r="BQ54" s="1239"/>
      <c r="BR54" s="1239"/>
      <c r="BS54" s="1239"/>
      <c r="BT54" s="1308">
        <v>304.11585365853711</v>
      </c>
      <c r="BU54" s="1309" t="s">
        <v>1325</v>
      </c>
      <c r="BV54" s="1307">
        <v>13</v>
      </c>
      <c r="BW54" s="1307" t="s">
        <v>1325</v>
      </c>
      <c r="BX54" s="1307" t="s">
        <v>1325</v>
      </c>
      <c r="BY54" s="1307" t="s">
        <v>1325</v>
      </c>
      <c r="BZ54" s="1307" t="s">
        <v>1325</v>
      </c>
      <c r="CA54" s="1310" t="s">
        <v>1325</v>
      </c>
      <c r="CB54" s="1189"/>
      <c r="CC54" s="1239">
        <v>0.94955036291129669</v>
      </c>
      <c r="CD54" s="1239"/>
      <c r="CE54" s="1239"/>
      <c r="CF54" s="1239"/>
      <c r="CG54" s="1239"/>
      <c r="CH54" s="1246">
        <v>0.64118324824397743</v>
      </c>
      <c r="CI54" s="1309" t="s">
        <v>1325</v>
      </c>
      <c r="CJ54" s="1307" t="s">
        <v>1325</v>
      </c>
      <c r="CK54" s="1307" t="s">
        <v>1325</v>
      </c>
      <c r="CL54" s="1307" t="s">
        <v>1325</v>
      </c>
      <c r="CM54" s="1307" t="s">
        <v>1325</v>
      </c>
      <c r="CN54" s="1307" t="s">
        <v>1325</v>
      </c>
      <c r="CO54" s="1310" t="s">
        <v>1325</v>
      </c>
      <c r="CP54" s="1244"/>
      <c r="CQ54" s="1242">
        <v>0</v>
      </c>
      <c r="CR54" s="1242"/>
      <c r="CS54" s="1242"/>
      <c r="CT54" s="1242"/>
      <c r="CU54" s="1242"/>
      <c r="CV54" s="1243">
        <v>5.5183668953308249</v>
      </c>
      <c r="CW54" s="1274"/>
      <c r="CX54" s="1274"/>
      <c r="CY54" s="1274"/>
      <c r="CZ54" s="1275" t="s">
        <v>878</v>
      </c>
      <c r="DA54" s="1276" t="s">
        <v>1471</v>
      </c>
      <c r="DB54" s="1274"/>
      <c r="DC54" s="1274"/>
      <c r="DD54" s="1274"/>
      <c r="DE54" s="1276" t="s">
        <v>878</v>
      </c>
      <c r="DF54" s="1276" t="s">
        <v>1471</v>
      </c>
      <c r="DG54" s="1276" t="s">
        <v>878</v>
      </c>
      <c r="DH54" s="1276" t="s">
        <v>1471</v>
      </c>
      <c r="DI54" s="1276" t="s">
        <v>878</v>
      </c>
      <c r="DJ54" s="1277" t="s">
        <v>1471</v>
      </c>
      <c r="DK54" s="1311" t="s">
        <v>878</v>
      </c>
      <c r="DL54" s="1277" t="s">
        <v>878</v>
      </c>
      <c r="DM54" s="7" t="s">
        <v>878</v>
      </c>
      <c r="DN54" s="7" t="s">
        <v>792</v>
      </c>
      <c r="DO54" s="7" t="s">
        <v>878</v>
      </c>
      <c r="DP54" s="7" t="s">
        <v>792</v>
      </c>
    </row>
    <row r="55" spans="1:120">
      <c r="A55" s="1194" t="s">
        <v>323</v>
      </c>
      <c r="B55" s="1195" t="s">
        <v>738</v>
      </c>
      <c r="C55" s="1306" t="s">
        <v>1325</v>
      </c>
      <c r="D55" s="1306" t="s">
        <v>1325</v>
      </c>
      <c r="E55" s="1306" t="s">
        <v>1325</v>
      </c>
      <c r="F55" s="1306" t="s">
        <v>1325</v>
      </c>
      <c r="G55" s="1306" t="s">
        <v>1325</v>
      </c>
      <c r="H55" s="1197">
        <v>27</v>
      </c>
      <c r="I55" s="1306" t="s">
        <v>1325</v>
      </c>
      <c r="J55" s="1199">
        <v>3.3467601694135363</v>
      </c>
      <c r="K55" s="1200"/>
      <c r="L55" s="1200"/>
      <c r="M55" s="1200"/>
      <c r="N55" s="1200"/>
      <c r="O55" s="1200">
        <v>0.65257643176699853</v>
      </c>
      <c r="P55" s="1201">
        <v>0.74023824354079948</v>
      </c>
      <c r="Q55" s="1309" t="s">
        <v>1325</v>
      </c>
      <c r="R55" s="1307" t="s">
        <v>1325</v>
      </c>
      <c r="S55" s="1307" t="s">
        <v>1325</v>
      </c>
      <c r="T55" s="1307" t="s">
        <v>1325</v>
      </c>
      <c r="U55" s="1307" t="s">
        <v>1325</v>
      </c>
      <c r="V55" s="1307" t="s">
        <v>1325</v>
      </c>
      <c r="W55" s="1310" t="s">
        <v>1325</v>
      </c>
      <c r="X55" s="1199">
        <v>0</v>
      </c>
      <c r="Y55" s="1200"/>
      <c r="Z55" s="1200"/>
      <c r="AA55" s="1200"/>
      <c r="AB55" s="1200"/>
      <c r="AC55" s="1202">
        <v>0.51408447552447556</v>
      </c>
      <c r="AD55" s="1203">
        <v>0</v>
      </c>
      <c r="AE55" s="1309" t="s">
        <v>1325</v>
      </c>
      <c r="AF55" s="1307" t="s">
        <v>1325</v>
      </c>
      <c r="AG55" s="1307" t="s">
        <v>1325</v>
      </c>
      <c r="AH55" s="1307" t="s">
        <v>1325</v>
      </c>
      <c r="AI55" s="1307" t="s">
        <v>1325</v>
      </c>
      <c r="AJ55" s="1307" t="s">
        <v>1325</v>
      </c>
      <c r="AK55" s="1310" t="s">
        <v>1325</v>
      </c>
      <c r="AL55" s="1204">
        <v>2.8767176441205988</v>
      </c>
      <c r="AM55" s="1202"/>
      <c r="AN55" s="1202"/>
      <c r="AO55" s="1202"/>
      <c r="AP55" s="1202"/>
      <c r="AQ55" s="1202">
        <v>0.93948815890648696</v>
      </c>
      <c r="AR55" s="1203">
        <v>0</v>
      </c>
      <c r="AS55" s="1309" t="s">
        <v>1325</v>
      </c>
      <c r="AT55" s="1307" t="s">
        <v>1325</v>
      </c>
      <c r="AU55" s="1307" t="s">
        <v>1325</v>
      </c>
      <c r="AV55" s="1307" t="s">
        <v>1325</v>
      </c>
      <c r="AW55" s="1307" t="s">
        <v>1325</v>
      </c>
      <c r="AX55" s="1307" t="s">
        <v>1325</v>
      </c>
      <c r="AY55" s="1310" t="s">
        <v>1325</v>
      </c>
      <c r="AZ55" s="1244">
        <v>6.7123411696147315</v>
      </c>
      <c r="BA55" s="1242"/>
      <c r="BB55" s="1242"/>
      <c r="BC55" s="1242"/>
      <c r="BD55" s="1242"/>
      <c r="BE55" s="1242">
        <v>0.40263778238849446</v>
      </c>
      <c r="BF55" s="1243">
        <v>0</v>
      </c>
      <c r="BG55" s="1309" t="s">
        <v>1325</v>
      </c>
      <c r="BH55" s="1307" t="s">
        <v>1325</v>
      </c>
      <c r="BI55" s="1307" t="s">
        <v>1325</v>
      </c>
      <c r="BJ55" s="1307" t="s">
        <v>1325</v>
      </c>
      <c r="BK55" s="1307" t="s">
        <v>1325</v>
      </c>
      <c r="BL55" s="1307" t="s">
        <v>1325</v>
      </c>
      <c r="BM55" s="1310" t="s">
        <v>1325</v>
      </c>
      <c r="BN55" s="1245">
        <v>0</v>
      </c>
      <c r="BO55" s="1239"/>
      <c r="BP55" s="1239"/>
      <c r="BQ55" s="1239"/>
      <c r="BR55" s="1239"/>
      <c r="BS55" s="1239">
        <v>0.44591823365279626</v>
      </c>
      <c r="BT55" s="1308">
        <v>0</v>
      </c>
      <c r="BU55" s="1309" t="s">
        <v>1325</v>
      </c>
      <c r="BV55" s="1307" t="s">
        <v>1325</v>
      </c>
      <c r="BW55" s="1307" t="s">
        <v>1325</v>
      </c>
      <c r="BX55" s="1307" t="s">
        <v>1325</v>
      </c>
      <c r="BY55" s="1307" t="s">
        <v>1325</v>
      </c>
      <c r="BZ55" s="1307">
        <v>12</v>
      </c>
      <c r="CA55" s="1310" t="s">
        <v>1325</v>
      </c>
      <c r="CB55" s="1189">
        <v>2.6699219027726042</v>
      </c>
      <c r="CC55" s="1239"/>
      <c r="CD55" s="1239"/>
      <c r="CE55" s="1239"/>
      <c r="CF55" s="1239"/>
      <c r="CG55" s="1239">
        <v>0.6308528991801241</v>
      </c>
      <c r="CH55" s="1246">
        <v>1.7546912294755299</v>
      </c>
      <c r="CI55" s="1309" t="s">
        <v>1325</v>
      </c>
      <c r="CJ55" s="1307" t="s">
        <v>1325</v>
      </c>
      <c r="CK55" s="1307" t="s">
        <v>1325</v>
      </c>
      <c r="CL55" s="1307" t="s">
        <v>1325</v>
      </c>
      <c r="CM55" s="1307" t="s">
        <v>1325</v>
      </c>
      <c r="CN55" s="1307" t="s">
        <v>1325</v>
      </c>
      <c r="CO55" s="1310" t="s">
        <v>1325</v>
      </c>
      <c r="CP55" s="1244">
        <v>0</v>
      </c>
      <c r="CQ55" s="1242"/>
      <c r="CR55" s="1242"/>
      <c r="CS55" s="1242"/>
      <c r="CT55" s="1242"/>
      <c r="CU55" s="1242">
        <v>0.79560692640692654</v>
      </c>
      <c r="CV55" s="1243">
        <v>0</v>
      </c>
      <c r="CW55" s="1274"/>
      <c r="CX55" s="1274"/>
      <c r="CY55" s="1274"/>
      <c r="CZ55" s="1275" t="s">
        <v>878</v>
      </c>
      <c r="DA55" s="1276" t="s">
        <v>1471</v>
      </c>
      <c r="DB55" s="1274"/>
      <c r="DC55" s="1274"/>
      <c r="DD55" s="1274"/>
      <c r="DE55" s="1276" t="s">
        <v>878</v>
      </c>
      <c r="DF55" s="1276" t="s">
        <v>1471</v>
      </c>
      <c r="DG55" s="1276" t="s">
        <v>878</v>
      </c>
      <c r="DH55" s="1276" t="s">
        <v>1471</v>
      </c>
      <c r="DI55" s="1276" t="s">
        <v>878</v>
      </c>
      <c r="DJ55" s="1277" t="s">
        <v>1471</v>
      </c>
      <c r="DK55" s="1311" t="s">
        <v>878</v>
      </c>
      <c r="DL55" s="1277" t="s">
        <v>878</v>
      </c>
      <c r="DM55" s="7" t="s">
        <v>878</v>
      </c>
      <c r="DN55" s="7" t="s">
        <v>792</v>
      </c>
      <c r="DO55" s="7" t="s">
        <v>878</v>
      </c>
      <c r="DP55" s="7" t="s">
        <v>792</v>
      </c>
    </row>
    <row r="56" spans="1:120">
      <c r="A56" s="1194" t="s">
        <v>1131</v>
      </c>
      <c r="B56" s="1195" t="s">
        <v>698</v>
      </c>
      <c r="C56" s="1196">
        <v>1451</v>
      </c>
      <c r="D56" s="1306" t="s">
        <v>1325</v>
      </c>
      <c r="E56" s="1197">
        <v>14</v>
      </c>
      <c r="F56" s="1197">
        <v>45</v>
      </c>
      <c r="G56" s="1306" t="s">
        <v>1325</v>
      </c>
      <c r="H56" s="1197">
        <v>392</v>
      </c>
      <c r="I56" s="1198">
        <v>42</v>
      </c>
      <c r="J56" s="1199">
        <v>1.2887880326741261</v>
      </c>
      <c r="K56" s="1200">
        <v>0.61871440539388145</v>
      </c>
      <c r="L56" s="1200">
        <v>0.71837676487183721</v>
      </c>
      <c r="M56" s="1200">
        <v>1.7115036465673454</v>
      </c>
      <c r="N56" s="1200">
        <v>0.66121180912898858</v>
      </c>
      <c r="O56" s="1200">
        <v>0.80367890855708768</v>
      </c>
      <c r="P56" s="1201">
        <v>1.0958162797477251</v>
      </c>
      <c r="Q56" s="1309">
        <v>66</v>
      </c>
      <c r="R56" s="1307" t="s">
        <v>1325</v>
      </c>
      <c r="S56" s="1307" t="s">
        <v>1325</v>
      </c>
      <c r="T56" s="1307" t="s">
        <v>1325</v>
      </c>
      <c r="U56" s="1307" t="s">
        <v>1325</v>
      </c>
      <c r="V56" s="1307">
        <v>44</v>
      </c>
      <c r="W56" s="1310" t="s">
        <v>1325</v>
      </c>
      <c r="X56" s="1199">
        <v>0.50807846364721976</v>
      </c>
      <c r="Y56" s="1200">
        <v>0</v>
      </c>
      <c r="Z56" s="1200">
        <v>1.702102285945688</v>
      </c>
      <c r="AA56" s="1200">
        <v>1.9838369357706542</v>
      </c>
      <c r="AB56" s="1200">
        <v>0</v>
      </c>
      <c r="AC56" s="1202">
        <v>1.1189727743821163</v>
      </c>
      <c r="AD56" s="1203">
        <v>1.0743810641635734</v>
      </c>
      <c r="AE56" s="1309">
        <v>124</v>
      </c>
      <c r="AF56" s="1307" t="s">
        <v>1325</v>
      </c>
      <c r="AG56" s="1307" t="s">
        <v>1325</v>
      </c>
      <c r="AH56" s="1307" t="s">
        <v>1325</v>
      </c>
      <c r="AI56" s="1307" t="s">
        <v>1325</v>
      </c>
      <c r="AJ56" s="1307">
        <v>59</v>
      </c>
      <c r="AK56" s="1310" t="s">
        <v>1325</v>
      </c>
      <c r="AL56" s="1204">
        <v>0.73568977502980926</v>
      </c>
      <c r="AM56" s="1202">
        <v>0</v>
      </c>
      <c r="AN56" s="1202">
        <v>1.2002673451035071</v>
      </c>
      <c r="AO56" s="1202">
        <v>1.4133842939434591</v>
      </c>
      <c r="AP56" s="1202">
        <v>0</v>
      </c>
      <c r="AQ56" s="1202">
        <v>1.0629632838187497</v>
      </c>
      <c r="AR56" s="1203">
        <v>1.4050223559153372</v>
      </c>
      <c r="AS56" s="1309">
        <v>22</v>
      </c>
      <c r="AT56" s="1307" t="s">
        <v>1325</v>
      </c>
      <c r="AU56" s="1307" t="s">
        <v>1325</v>
      </c>
      <c r="AV56" s="1307" t="s">
        <v>1325</v>
      </c>
      <c r="AW56" s="1307" t="s">
        <v>1325</v>
      </c>
      <c r="AX56" s="1307" t="s">
        <v>1325</v>
      </c>
      <c r="AY56" s="1310" t="s">
        <v>1325</v>
      </c>
      <c r="AZ56" s="1244">
        <v>0.67584253992721632</v>
      </c>
      <c r="BA56" s="1242">
        <v>0</v>
      </c>
      <c r="BB56" s="1242">
        <v>2.258652209861796</v>
      </c>
      <c r="BC56" s="1242">
        <v>3.2018294915394088</v>
      </c>
      <c r="BD56" s="1242">
        <v>0</v>
      </c>
      <c r="BE56" s="1242">
        <v>0.53701438358978537</v>
      </c>
      <c r="BF56" s="1243">
        <v>2.2263333249690769</v>
      </c>
      <c r="BG56" s="1309">
        <v>219</v>
      </c>
      <c r="BH56" s="1307" t="s">
        <v>1325</v>
      </c>
      <c r="BI56" s="1307" t="s">
        <v>1325</v>
      </c>
      <c r="BJ56" s="1307" t="s">
        <v>1325</v>
      </c>
      <c r="BK56" s="1307" t="s">
        <v>1325</v>
      </c>
      <c r="BL56" s="1307">
        <v>91</v>
      </c>
      <c r="BM56" s="1310" t="s">
        <v>1325</v>
      </c>
      <c r="BN56" s="1245">
        <v>1.0281431334922351</v>
      </c>
      <c r="BO56" s="1239">
        <v>0</v>
      </c>
      <c r="BP56" s="1239">
        <v>0</v>
      </c>
      <c r="BQ56" s="1239">
        <v>1.0302111907800946</v>
      </c>
      <c r="BR56" s="1239">
        <v>0</v>
      </c>
      <c r="BS56" s="1239">
        <v>1.5266076981606989</v>
      </c>
      <c r="BT56" s="1308">
        <v>0.85945725405084228</v>
      </c>
      <c r="BU56" s="1309">
        <v>834</v>
      </c>
      <c r="BV56" s="1307" t="s">
        <v>1325</v>
      </c>
      <c r="BW56" s="1307" t="s">
        <v>1325</v>
      </c>
      <c r="BX56" s="1307">
        <v>24</v>
      </c>
      <c r="BY56" s="1307" t="s">
        <v>1325</v>
      </c>
      <c r="BZ56" s="1307">
        <v>137</v>
      </c>
      <c r="CA56" s="1310">
        <v>17</v>
      </c>
      <c r="CB56" s="1189">
        <v>1.910629622324675</v>
      </c>
      <c r="CC56" s="1239">
        <v>1.4320066758060497</v>
      </c>
      <c r="CD56" s="1239">
        <v>0.58128035900345154</v>
      </c>
      <c r="CE56" s="1239">
        <v>2.1268759582438079</v>
      </c>
      <c r="CF56" s="1239">
        <v>1.5263792025318874</v>
      </c>
      <c r="CG56" s="1239">
        <v>0.52917805477622071</v>
      </c>
      <c r="CH56" s="1246">
        <v>1.0089864265456781</v>
      </c>
      <c r="CI56" s="1240">
        <v>79</v>
      </c>
      <c r="CJ56" s="1307" t="s">
        <v>1325</v>
      </c>
      <c r="CK56" s="1307" t="s">
        <v>1325</v>
      </c>
      <c r="CL56" s="1307" t="s">
        <v>1325</v>
      </c>
      <c r="CM56" s="1307" t="s">
        <v>1325</v>
      </c>
      <c r="CN56" s="1238">
        <v>19</v>
      </c>
      <c r="CO56" s="1310" t="s">
        <v>1325</v>
      </c>
      <c r="CP56" s="1244">
        <v>1.6069633799954266</v>
      </c>
      <c r="CQ56" s="1242">
        <v>0</v>
      </c>
      <c r="CR56" s="1242">
        <v>1.1375368311709386</v>
      </c>
      <c r="CS56" s="1242">
        <v>1.6300171019090297</v>
      </c>
      <c r="CT56" s="1242">
        <v>0</v>
      </c>
      <c r="CU56" s="1242">
        <v>0.87757622294459958</v>
      </c>
      <c r="CV56" s="1243">
        <v>0</v>
      </c>
      <c r="CW56" s="1274"/>
      <c r="CX56" s="1274"/>
      <c r="CY56" s="1274"/>
      <c r="CZ56" s="1275" t="s">
        <v>878</v>
      </c>
      <c r="DA56" s="1276" t="s">
        <v>1471</v>
      </c>
      <c r="DB56" s="1274"/>
      <c r="DC56" s="1274" t="s">
        <v>878</v>
      </c>
      <c r="DD56" s="1274" t="s">
        <v>1476</v>
      </c>
      <c r="DE56" s="1276" t="s">
        <v>878</v>
      </c>
      <c r="DF56" s="1276" t="s">
        <v>1471</v>
      </c>
      <c r="DG56" s="1276" t="s">
        <v>878</v>
      </c>
      <c r="DH56" s="1276" t="s">
        <v>1471</v>
      </c>
      <c r="DI56" s="1276" t="s">
        <v>878</v>
      </c>
      <c r="DJ56" s="1277" t="s">
        <v>1471</v>
      </c>
      <c r="DK56" s="1311" t="s">
        <v>878</v>
      </c>
      <c r="DL56" s="1277" t="s">
        <v>878</v>
      </c>
      <c r="DM56" s="7" t="s">
        <v>878</v>
      </c>
      <c r="DN56" s="7" t="s">
        <v>792</v>
      </c>
      <c r="DO56" s="7" t="s">
        <v>878</v>
      </c>
      <c r="DP56" s="7" t="s">
        <v>792</v>
      </c>
    </row>
    <row r="57" spans="1:120">
      <c r="A57" s="1194" t="s">
        <v>161</v>
      </c>
      <c r="B57" s="1195" t="s">
        <v>673</v>
      </c>
      <c r="C57" s="1196">
        <v>186</v>
      </c>
      <c r="D57" s="1306" t="s">
        <v>1325</v>
      </c>
      <c r="E57" s="1306" t="s">
        <v>1325</v>
      </c>
      <c r="F57" s="1306" t="s">
        <v>1325</v>
      </c>
      <c r="G57" s="1306" t="s">
        <v>1325</v>
      </c>
      <c r="H57" s="1197">
        <v>49</v>
      </c>
      <c r="I57" s="1306" t="s">
        <v>1325</v>
      </c>
      <c r="J57" s="1199">
        <v>1.2698834087035067</v>
      </c>
      <c r="K57" s="1200"/>
      <c r="L57" s="1200">
        <v>1.2257510582791478</v>
      </c>
      <c r="M57" s="1200"/>
      <c r="N57" s="1200"/>
      <c r="O57" s="1200">
        <v>0.68702838403407473</v>
      </c>
      <c r="P57" s="1201">
        <v>1.498201317124481</v>
      </c>
      <c r="Q57" s="1309" t="s">
        <v>1325</v>
      </c>
      <c r="R57" s="1307" t="s">
        <v>1325</v>
      </c>
      <c r="S57" s="1307" t="s">
        <v>1325</v>
      </c>
      <c r="T57" s="1307" t="s">
        <v>1325</v>
      </c>
      <c r="U57" s="1307" t="s">
        <v>1325</v>
      </c>
      <c r="V57" s="1307" t="s">
        <v>1325</v>
      </c>
      <c r="W57" s="1310" t="s">
        <v>1325</v>
      </c>
      <c r="X57" s="1199">
        <v>0.1939332661789257</v>
      </c>
      <c r="Y57" s="1200"/>
      <c r="Z57" s="1200">
        <v>0</v>
      </c>
      <c r="AA57" s="1200"/>
      <c r="AB57" s="1200"/>
      <c r="AC57" s="1202">
        <v>13.93593897745823</v>
      </c>
      <c r="AD57" s="1203">
        <v>0</v>
      </c>
      <c r="AE57" s="1309">
        <v>16</v>
      </c>
      <c r="AF57" s="1307" t="s">
        <v>1325</v>
      </c>
      <c r="AG57" s="1307" t="s">
        <v>1325</v>
      </c>
      <c r="AH57" s="1307" t="s">
        <v>1325</v>
      </c>
      <c r="AI57" s="1307" t="s">
        <v>1325</v>
      </c>
      <c r="AJ57" s="1307">
        <v>11</v>
      </c>
      <c r="AK57" s="1310" t="s">
        <v>1325</v>
      </c>
      <c r="AL57" s="1204">
        <v>0.57123253337001045</v>
      </c>
      <c r="AM57" s="1202"/>
      <c r="AN57" s="1202">
        <v>0</v>
      </c>
      <c r="AO57" s="1202"/>
      <c r="AP57" s="1202"/>
      <c r="AQ57" s="1202">
        <v>1.4253538361973321</v>
      </c>
      <c r="AR57" s="1203">
        <v>3.4541785445840043</v>
      </c>
      <c r="AS57" s="1309" t="s">
        <v>1325</v>
      </c>
      <c r="AT57" s="1307" t="s">
        <v>1325</v>
      </c>
      <c r="AU57" s="1307" t="s">
        <v>1325</v>
      </c>
      <c r="AV57" s="1307" t="s">
        <v>1325</v>
      </c>
      <c r="AW57" s="1307" t="s">
        <v>1325</v>
      </c>
      <c r="AX57" s="1307" t="s">
        <v>1325</v>
      </c>
      <c r="AY57" s="1310" t="s">
        <v>1325</v>
      </c>
      <c r="AZ57" s="1244">
        <v>9.4279892371583199E-2</v>
      </c>
      <c r="BA57" s="1242"/>
      <c r="BB57" s="1242">
        <v>0</v>
      </c>
      <c r="BC57" s="1242"/>
      <c r="BD57" s="1242"/>
      <c r="BE57" s="1242">
        <v>0.41261739939887143</v>
      </c>
      <c r="BF57" s="1243">
        <v>21.422062551775568</v>
      </c>
      <c r="BG57" s="1309">
        <v>17</v>
      </c>
      <c r="BH57" s="1307" t="s">
        <v>1325</v>
      </c>
      <c r="BI57" s="1307" t="s">
        <v>1325</v>
      </c>
      <c r="BJ57" s="1307" t="s">
        <v>1325</v>
      </c>
      <c r="BK57" s="1307" t="s">
        <v>1325</v>
      </c>
      <c r="BL57" s="1307">
        <v>13</v>
      </c>
      <c r="BM57" s="1310" t="s">
        <v>1325</v>
      </c>
      <c r="BN57" s="1245">
        <v>0.6762801077008691</v>
      </c>
      <c r="BO57" s="1239"/>
      <c r="BP57" s="1239">
        <v>0</v>
      </c>
      <c r="BQ57" s="1239"/>
      <c r="BR57" s="1239"/>
      <c r="BS57" s="1257">
        <v>3.9963354420652251</v>
      </c>
      <c r="BT57" s="1308">
        <v>0</v>
      </c>
      <c r="BU57" s="1309">
        <v>119</v>
      </c>
      <c r="BV57" s="1307" t="s">
        <v>1325</v>
      </c>
      <c r="BW57" s="1307" t="s">
        <v>1325</v>
      </c>
      <c r="BX57" s="1307" t="s">
        <v>1325</v>
      </c>
      <c r="BY57" s="1307" t="s">
        <v>1325</v>
      </c>
      <c r="BZ57" s="1307">
        <v>10</v>
      </c>
      <c r="CA57" s="1310" t="s">
        <v>1325</v>
      </c>
      <c r="CB57" s="1189">
        <v>2.0667332977087813</v>
      </c>
      <c r="CC57" s="1239"/>
      <c r="CD57" s="1239">
        <v>3.0223037821064334</v>
      </c>
      <c r="CE57" s="1239"/>
      <c r="CF57" s="1239"/>
      <c r="CG57" s="1239">
        <v>0.20329510091113467</v>
      </c>
      <c r="CH57" s="1246">
        <v>1.0594055048260003</v>
      </c>
      <c r="CI57" s="1309" t="s">
        <v>1325</v>
      </c>
      <c r="CJ57" s="1307" t="s">
        <v>1325</v>
      </c>
      <c r="CK57" s="1307" t="s">
        <v>1325</v>
      </c>
      <c r="CL57" s="1307" t="s">
        <v>1325</v>
      </c>
      <c r="CM57" s="1307" t="s">
        <v>1325</v>
      </c>
      <c r="CN57" s="1307" t="s">
        <v>1325</v>
      </c>
      <c r="CO57" s="1310" t="s">
        <v>1325</v>
      </c>
      <c r="CP57" s="1244">
        <v>1.2532859516062167</v>
      </c>
      <c r="CQ57" s="1242"/>
      <c r="CR57" s="1242">
        <v>0</v>
      </c>
      <c r="CS57" s="1242"/>
      <c r="CT57" s="1242"/>
      <c r="CU57" s="1242">
        <v>0</v>
      </c>
      <c r="CV57" s="1243">
        <v>0</v>
      </c>
      <c r="CW57" s="1274"/>
      <c r="CX57" s="1274"/>
      <c r="CY57" s="1274"/>
      <c r="CZ57" s="1275" t="s">
        <v>878</v>
      </c>
      <c r="DA57" s="1276" t="s">
        <v>1471</v>
      </c>
      <c r="DB57" s="1274" t="s">
        <v>2921</v>
      </c>
      <c r="DC57" s="1274" t="s">
        <v>2921</v>
      </c>
      <c r="DD57" s="1274" t="s">
        <v>2933</v>
      </c>
      <c r="DE57" s="1276" t="s">
        <v>792</v>
      </c>
      <c r="DF57" s="1276" t="s">
        <v>1479</v>
      </c>
      <c r="DG57" s="1276" t="s">
        <v>878</v>
      </c>
      <c r="DH57" s="1276" t="s">
        <v>1471</v>
      </c>
      <c r="DI57" s="1276" t="s">
        <v>878</v>
      </c>
      <c r="DJ57" s="1277" t="s">
        <v>1471</v>
      </c>
      <c r="DK57" s="1311" t="s">
        <v>878</v>
      </c>
      <c r="DL57" s="1277" t="s">
        <v>878</v>
      </c>
      <c r="DM57" s="7" t="s">
        <v>878</v>
      </c>
      <c r="DN57" s="7" t="s">
        <v>792</v>
      </c>
      <c r="DO57" s="7" t="s">
        <v>878</v>
      </c>
      <c r="DP57" s="7" t="s">
        <v>792</v>
      </c>
    </row>
    <row r="58" spans="1:120">
      <c r="A58" s="1194" t="s">
        <v>14</v>
      </c>
      <c r="B58" s="1195" t="s">
        <v>766</v>
      </c>
      <c r="C58" s="1306" t="s">
        <v>1325</v>
      </c>
      <c r="D58" s="1306" t="s">
        <v>1325</v>
      </c>
      <c r="E58" s="1306" t="s">
        <v>1325</v>
      </c>
      <c r="F58" s="1306" t="s">
        <v>1325</v>
      </c>
      <c r="G58" s="1306" t="s">
        <v>1325</v>
      </c>
      <c r="H58" s="1306" t="s">
        <v>1325</v>
      </c>
      <c r="I58" s="1306" t="s">
        <v>1325</v>
      </c>
      <c r="J58" s="1199"/>
      <c r="K58" s="1200"/>
      <c r="L58" s="1200"/>
      <c r="M58" s="1200"/>
      <c r="N58" s="1200"/>
      <c r="O58" s="1200"/>
      <c r="P58" s="1201"/>
      <c r="Q58" s="1309" t="s">
        <v>1325</v>
      </c>
      <c r="R58" s="1307" t="s">
        <v>1325</v>
      </c>
      <c r="S58" s="1307" t="s">
        <v>1325</v>
      </c>
      <c r="T58" s="1307" t="s">
        <v>1325</v>
      </c>
      <c r="U58" s="1307" t="s">
        <v>1325</v>
      </c>
      <c r="V58" s="1307" t="s">
        <v>1325</v>
      </c>
      <c r="W58" s="1310" t="s">
        <v>1325</v>
      </c>
      <c r="X58" s="1199"/>
      <c r="Y58" s="1200"/>
      <c r="Z58" s="1200"/>
      <c r="AA58" s="1200"/>
      <c r="AB58" s="1200"/>
      <c r="AC58" s="1202"/>
      <c r="AD58" s="1203"/>
      <c r="AE58" s="1309" t="s">
        <v>1325</v>
      </c>
      <c r="AF58" s="1307" t="s">
        <v>1325</v>
      </c>
      <c r="AG58" s="1307" t="s">
        <v>1325</v>
      </c>
      <c r="AH58" s="1307" t="s">
        <v>1325</v>
      </c>
      <c r="AI58" s="1307" t="s">
        <v>1325</v>
      </c>
      <c r="AJ58" s="1307" t="s">
        <v>1325</v>
      </c>
      <c r="AK58" s="1310" t="s">
        <v>1325</v>
      </c>
      <c r="AL58" s="1204"/>
      <c r="AM58" s="1202"/>
      <c r="AN58" s="1202"/>
      <c r="AO58" s="1202"/>
      <c r="AP58" s="1202"/>
      <c r="AQ58" s="1202"/>
      <c r="AR58" s="1203"/>
      <c r="AS58" s="1309" t="s">
        <v>1325</v>
      </c>
      <c r="AT58" s="1307" t="s">
        <v>1325</v>
      </c>
      <c r="AU58" s="1307" t="s">
        <v>1325</v>
      </c>
      <c r="AV58" s="1307" t="s">
        <v>1325</v>
      </c>
      <c r="AW58" s="1307" t="s">
        <v>1325</v>
      </c>
      <c r="AX58" s="1307" t="s">
        <v>1325</v>
      </c>
      <c r="AY58" s="1310" t="s">
        <v>1325</v>
      </c>
      <c r="AZ58" s="1244"/>
      <c r="BA58" s="1242"/>
      <c r="BB58" s="1242"/>
      <c r="BC58" s="1242"/>
      <c r="BD58" s="1242"/>
      <c r="BE58" s="1242"/>
      <c r="BF58" s="1243"/>
      <c r="BG58" s="1309" t="s">
        <v>1325</v>
      </c>
      <c r="BH58" s="1307" t="s">
        <v>1325</v>
      </c>
      <c r="BI58" s="1307" t="s">
        <v>1325</v>
      </c>
      <c r="BJ58" s="1307" t="s">
        <v>1325</v>
      </c>
      <c r="BK58" s="1307" t="s">
        <v>1325</v>
      </c>
      <c r="BL58" s="1307" t="s">
        <v>1325</v>
      </c>
      <c r="BM58" s="1310" t="s">
        <v>1325</v>
      </c>
      <c r="BN58" s="1245"/>
      <c r="BO58" s="1239"/>
      <c r="BP58" s="1239"/>
      <c r="BQ58" s="1239"/>
      <c r="BR58" s="1239"/>
      <c r="BS58" s="1239"/>
      <c r="BT58" s="1308"/>
      <c r="BU58" s="1309" t="s">
        <v>1325</v>
      </c>
      <c r="BV58" s="1307" t="s">
        <v>1325</v>
      </c>
      <c r="BW58" s="1307" t="s">
        <v>1325</v>
      </c>
      <c r="BX58" s="1307" t="s">
        <v>1325</v>
      </c>
      <c r="BY58" s="1307" t="s">
        <v>1325</v>
      </c>
      <c r="BZ58" s="1307" t="s">
        <v>1325</v>
      </c>
      <c r="CA58" s="1310" t="s">
        <v>1325</v>
      </c>
      <c r="CB58" s="1189"/>
      <c r="CC58" s="1239"/>
      <c r="CD58" s="1239"/>
      <c r="CE58" s="1239"/>
      <c r="CF58" s="1239"/>
      <c r="CG58" s="1239"/>
      <c r="CH58" s="1246"/>
      <c r="CI58" s="1309" t="s">
        <v>1325</v>
      </c>
      <c r="CJ58" s="1307" t="s">
        <v>1325</v>
      </c>
      <c r="CK58" s="1307" t="s">
        <v>1325</v>
      </c>
      <c r="CL58" s="1307" t="s">
        <v>1325</v>
      </c>
      <c r="CM58" s="1307" t="s">
        <v>1325</v>
      </c>
      <c r="CN58" s="1307" t="s">
        <v>1325</v>
      </c>
      <c r="CO58" s="1310" t="s">
        <v>1325</v>
      </c>
      <c r="CP58" s="1244"/>
      <c r="CQ58" s="1242"/>
      <c r="CR58" s="1242"/>
      <c r="CS58" s="1242"/>
      <c r="CT58" s="1242"/>
      <c r="CU58" s="1242"/>
      <c r="CV58" s="1243"/>
      <c r="CW58" s="1274"/>
      <c r="CX58" s="1274"/>
      <c r="CY58" s="1274"/>
      <c r="CZ58" s="1275" t="s">
        <v>878</v>
      </c>
      <c r="DA58" s="1276" t="s">
        <v>1471</v>
      </c>
      <c r="DB58" s="1274"/>
      <c r="DC58" s="1274"/>
      <c r="DD58" s="1274"/>
      <c r="DE58" s="1276" t="s">
        <v>878</v>
      </c>
      <c r="DF58" s="1276" t="s">
        <v>1471</v>
      </c>
      <c r="DG58" s="1276" t="s">
        <v>878</v>
      </c>
      <c r="DH58" s="1276" t="s">
        <v>1471</v>
      </c>
      <c r="DI58" s="1276" t="s">
        <v>878</v>
      </c>
      <c r="DJ58" s="1277" t="s">
        <v>1471</v>
      </c>
      <c r="DK58" s="1311" t="s">
        <v>878</v>
      </c>
      <c r="DL58" s="1277" t="s">
        <v>878</v>
      </c>
      <c r="DM58" s="7" t="s">
        <v>878</v>
      </c>
      <c r="DN58" s="7" t="s">
        <v>792</v>
      </c>
      <c r="DO58" s="7" t="s">
        <v>878</v>
      </c>
      <c r="DP58" s="7" t="s">
        <v>792</v>
      </c>
    </row>
    <row r="59" spans="1:120" ht="25.5">
      <c r="A59" s="1194" t="s">
        <v>298</v>
      </c>
      <c r="B59" s="1195" t="s">
        <v>618</v>
      </c>
      <c r="C59" s="1306" t="s">
        <v>1325</v>
      </c>
      <c r="D59" s="1306" t="s">
        <v>1325</v>
      </c>
      <c r="E59" s="1306" t="s">
        <v>1325</v>
      </c>
      <c r="F59" s="1306" t="s">
        <v>1325</v>
      </c>
      <c r="G59" s="1306" t="s">
        <v>1325</v>
      </c>
      <c r="H59" s="1306" t="s">
        <v>1325</v>
      </c>
      <c r="I59" s="1306" t="s">
        <v>1325</v>
      </c>
      <c r="J59" s="1199">
        <v>0</v>
      </c>
      <c r="K59" s="1200"/>
      <c r="L59" s="1200"/>
      <c r="M59" s="1200"/>
      <c r="N59" s="1200"/>
      <c r="O59" s="1200">
        <v>0.86124121194550596</v>
      </c>
      <c r="P59" s="1201"/>
      <c r="Q59" s="1309" t="s">
        <v>1325</v>
      </c>
      <c r="R59" s="1307" t="s">
        <v>1325</v>
      </c>
      <c r="S59" s="1307" t="s">
        <v>1325</v>
      </c>
      <c r="T59" s="1307" t="s">
        <v>1325</v>
      </c>
      <c r="U59" s="1307" t="s">
        <v>1325</v>
      </c>
      <c r="V59" s="1307" t="s">
        <v>1325</v>
      </c>
      <c r="W59" s="1310" t="s">
        <v>1325</v>
      </c>
      <c r="X59" s="1199">
        <v>0</v>
      </c>
      <c r="Y59" s="1200"/>
      <c r="Z59" s="1200"/>
      <c r="AA59" s="1200"/>
      <c r="AB59" s="1200"/>
      <c r="AC59" s="1202">
        <v>0</v>
      </c>
      <c r="AD59" s="1203"/>
      <c r="AE59" s="1309" t="s">
        <v>1325</v>
      </c>
      <c r="AF59" s="1307" t="s">
        <v>1325</v>
      </c>
      <c r="AG59" s="1307" t="s">
        <v>1325</v>
      </c>
      <c r="AH59" s="1307" t="s">
        <v>1325</v>
      </c>
      <c r="AI59" s="1307" t="s">
        <v>1325</v>
      </c>
      <c r="AJ59" s="1307" t="s">
        <v>1325</v>
      </c>
      <c r="AK59" s="1310" t="s">
        <v>1325</v>
      </c>
      <c r="AL59" s="1204">
        <v>0</v>
      </c>
      <c r="AM59" s="1202"/>
      <c r="AN59" s="1202"/>
      <c r="AO59" s="1202"/>
      <c r="AP59" s="1202"/>
      <c r="AQ59" s="1202">
        <v>2.1912163064420747</v>
      </c>
      <c r="AR59" s="1203"/>
      <c r="AS59" s="1309" t="s">
        <v>1325</v>
      </c>
      <c r="AT59" s="1307" t="s">
        <v>1325</v>
      </c>
      <c r="AU59" s="1307" t="s">
        <v>1325</v>
      </c>
      <c r="AV59" s="1307" t="s">
        <v>1325</v>
      </c>
      <c r="AW59" s="1307" t="s">
        <v>1325</v>
      </c>
      <c r="AX59" s="1307" t="s">
        <v>1325</v>
      </c>
      <c r="AY59" s="1310" t="s">
        <v>1325</v>
      </c>
      <c r="AZ59" s="1244">
        <v>0</v>
      </c>
      <c r="BA59" s="1242"/>
      <c r="BB59" s="1242"/>
      <c r="BC59" s="1242"/>
      <c r="BD59" s="1242"/>
      <c r="BE59" s="1242">
        <v>0</v>
      </c>
      <c r="BF59" s="1243"/>
      <c r="BG59" s="1309" t="s">
        <v>1325</v>
      </c>
      <c r="BH59" s="1307" t="s">
        <v>1325</v>
      </c>
      <c r="BI59" s="1307" t="s">
        <v>1325</v>
      </c>
      <c r="BJ59" s="1307" t="s">
        <v>1325</v>
      </c>
      <c r="BK59" s="1307" t="s">
        <v>1325</v>
      </c>
      <c r="BL59" s="1307" t="s">
        <v>1325</v>
      </c>
      <c r="BM59" s="1310" t="s">
        <v>1325</v>
      </c>
      <c r="BN59" s="1245">
        <v>0</v>
      </c>
      <c r="BO59" s="1239"/>
      <c r="BP59" s="1239"/>
      <c r="BQ59" s="1239"/>
      <c r="BR59" s="1239"/>
      <c r="BS59" s="1239">
        <v>0</v>
      </c>
      <c r="BT59" s="1308"/>
      <c r="BU59" s="1309" t="s">
        <v>1325</v>
      </c>
      <c r="BV59" s="1307" t="s">
        <v>1325</v>
      </c>
      <c r="BW59" s="1307" t="s">
        <v>1325</v>
      </c>
      <c r="BX59" s="1307" t="s">
        <v>1325</v>
      </c>
      <c r="BY59" s="1307" t="s">
        <v>1325</v>
      </c>
      <c r="BZ59" s="1307" t="s">
        <v>1325</v>
      </c>
      <c r="CA59" s="1310" t="s">
        <v>1325</v>
      </c>
      <c r="CB59" s="1189">
        <v>0</v>
      </c>
      <c r="CC59" s="1239"/>
      <c r="CD59" s="1239"/>
      <c r="CE59" s="1239"/>
      <c r="CF59" s="1239"/>
      <c r="CG59" s="1239">
        <v>1.2838483344254139</v>
      </c>
      <c r="CH59" s="1246"/>
      <c r="CI59" s="1309" t="s">
        <v>1325</v>
      </c>
      <c r="CJ59" s="1307" t="s">
        <v>1325</v>
      </c>
      <c r="CK59" s="1307" t="s">
        <v>1325</v>
      </c>
      <c r="CL59" s="1307" t="s">
        <v>1325</v>
      </c>
      <c r="CM59" s="1307" t="s">
        <v>1325</v>
      </c>
      <c r="CN59" s="1307" t="s">
        <v>1325</v>
      </c>
      <c r="CO59" s="1310" t="s">
        <v>1325</v>
      </c>
      <c r="CP59" s="1244">
        <v>0</v>
      </c>
      <c r="CQ59" s="1242"/>
      <c r="CR59" s="1242"/>
      <c r="CS59" s="1242"/>
      <c r="CT59" s="1242"/>
      <c r="CU59" s="1242">
        <v>0</v>
      </c>
      <c r="CV59" s="1243"/>
      <c r="CW59" s="1274"/>
      <c r="CX59" s="1274"/>
      <c r="CY59" s="1274"/>
      <c r="CZ59" s="1282" t="s">
        <v>1386</v>
      </c>
      <c r="DA59" s="1276" t="s">
        <v>1386</v>
      </c>
      <c r="DB59" s="1274"/>
      <c r="DC59" s="1274"/>
      <c r="DD59" s="1274"/>
      <c r="DE59" s="1278" t="s">
        <v>1386</v>
      </c>
      <c r="DF59" s="1276" t="s">
        <v>1386</v>
      </c>
      <c r="DG59" s="1278" t="s">
        <v>1386</v>
      </c>
      <c r="DH59" s="1278" t="s">
        <v>1386</v>
      </c>
      <c r="DI59" s="1278" t="s">
        <v>1386</v>
      </c>
      <c r="DJ59" s="1283" t="s">
        <v>1386</v>
      </c>
      <c r="DK59" s="1313" t="s">
        <v>1386</v>
      </c>
      <c r="DL59" s="1283" t="s">
        <v>1386</v>
      </c>
      <c r="DM59" s="7" t="s">
        <v>878</v>
      </c>
      <c r="DN59" s="7" t="s">
        <v>792</v>
      </c>
      <c r="DO59" s="7" t="s">
        <v>878</v>
      </c>
      <c r="DP59" s="7" t="s">
        <v>792</v>
      </c>
    </row>
    <row r="60" spans="1:120">
      <c r="A60" s="1194" t="s">
        <v>339</v>
      </c>
      <c r="B60" s="1195" t="s">
        <v>704</v>
      </c>
      <c r="C60" s="1306" t="s">
        <v>1325</v>
      </c>
      <c r="D60" s="1306" t="s">
        <v>1325</v>
      </c>
      <c r="E60" s="1306" t="s">
        <v>1325</v>
      </c>
      <c r="F60" s="1306" t="s">
        <v>1325</v>
      </c>
      <c r="G60" s="1306" t="s">
        <v>1325</v>
      </c>
      <c r="H60" s="1197">
        <v>49</v>
      </c>
      <c r="I60" s="1306" t="s">
        <v>1325</v>
      </c>
      <c r="J60" s="1199">
        <v>0.8103075526565493</v>
      </c>
      <c r="K60" s="1200"/>
      <c r="L60" s="1200"/>
      <c r="M60" s="1200"/>
      <c r="N60" s="1200"/>
      <c r="O60" s="1200">
        <v>2.1310231265428698</v>
      </c>
      <c r="P60" s="1201"/>
      <c r="Q60" s="1309" t="s">
        <v>1325</v>
      </c>
      <c r="R60" s="1307" t="s">
        <v>1325</v>
      </c>
      <c r="S60" s="1307" t="s">
        <v>1325</v>
      </c>
      <c r="T60" s="1307" t="s">
        <v>1325</v>
      </c>
      <c r="U60" s="1307" t="s">
        <v>1325</v>
      </c>
      <c r="V60" s="1307" t="s">
        <v>1325</v>
      </c>
      <c r="W60" s="1310" t="s">
        <v>1325</v>
      </c>
      <c r="X60" s="1199">
        <v>0</v>
      </c>
      <c r="Y60" s="1200"/>
      <c r="Z60" s="1200"/>
      <c r="AA60" s="1200"/>
      <c r="AB60" s="1200"/>
      <c r="AC60" s="1202">
        <v>0</v>
      </c>
      <c r="AD60" s="1203"/>
      <c r="AE60" s="1309" t="s">
        <v>1325</v>
      </c>
      <c r="AF60" s="1307" t="s">
        <v>1325</v>
      </c>
      <c r="AG60" s="1307" t="s">
        <v>1325</v>
      </c>
      <c r="AH60" s="1307" t="s">
        <v>1325</v>
      </c>
      <c r="AI60" s="1307" t="s">
        <v>1325</v>
      </c>
      <c r="AJ60" s="1307">
        <v>13</v>
      </c>
      <c r="AK60" s="1310" t="s">
        <v>1325</v>
      </c>
      <c r="AL60" s="1204">
        <v>1.6853139675094222</v>
      </c>
      <c r="AM60" s="1202"/>
      <c r="AN60" s="1202"/>
      <c r="AO60" s="1202"/>
      <c r="AP60" s="1202"/>
      <c r="AQ60" s="1202">
        <v>1.6036431283855479</v>
      </c>
      <c r="AR60" s="1203"/>
      <c r="AS60" s="1309" t="s">
        <v>1325</v>
      </c>
      <c r="AT60" s="1307" t="s">
        <v>1325</v>
      </c>
      <c r="AU60" s="1307" t="s">
        <v>1325</v>
      </c>
      <c r="AV60" s="1307" t="s">
        <v>1325</v>
      </c>
      <c r="AW60" s="1307" t="s">
        <v>1325</v>
      </c>
      <c r="AX60" s="1307" t="s">
        <v>1325</v>
      </c>
      <c r="AY60" s="1310" t="s">
        <v>1325</v>
      </c>
      <c r="AZ60" s="1244">
        <v>0</v>
      </c>
      <c r="BA60" s="1242"/>
      <c r="BB60" s="1242"/>
      <c r="BC60" s="1242"/>
      <c r="BD60" s="1242"/>
      <c r="BE60" s="1242">
        <v>0.91424506526583882</v>
      </c>
      <c r="BF60" s="1243"/>
      <c r="BG60" s="1309" t="s">
        <v>1325</v>
      </c>
      <c r="BH60" s="1307" t="s">
        <v>1325</v>
      </c>
      <c r="BI60" s="1307" t="s">
        <v>1325</v>
      </c>
      <c r="BJ60" s="1307" t="s">
        <v>1325</v>
      </c>
      <c r="BK60" s="1307" t="s">
        <v>1325</v>
      </c>
      <c r="BL60" s="1307" t="s">
        <v>1325</v>
      </c>
      <c r="BM60" s="1310" t="s">
        <v>1325</v>
      </c>
      <c r="BN60" s="1245">
        <v>0</v>
      </c>
      <c r="BO60" s="1239"/>
      <c r="BP60" s="1239"/>
      <c r="BQ60" s="1239"/>
      <c r="BR60" s="1239"/>
      <c r="BS60" s="1239">
        <v>1.5483272001833204</v>
      </c>
      <c r="BT60" s="1308"/>
      <c r="BU60" s="1309" t="s">
        <v>1325</v>
      </c>
      <c r="BV60" s="1307" t="s">
        <v>1325</v>
      </c>
      <c r="BW60" s="1307" t="s">
        <v>1325</v>
      </c>
      <c r="BX60" s="1307" t="s">
        <v>1325</v>
      </c>
      <c r="BY60" s="1307" t="s">
        <v>1325</v>
      </c>
      <c r="BZ60" s="1307">
        <v>24</v>
      </c>
      <c r="CA60" s="1310" t="s">
        <v>1325</v>
      </c>
      <c r="CB60" s="1189">
        <v>0.75351175102855095</v>
      </c>
      <c r="CC60" s="1239"/>
      <c r="CD60" s="1239"/>
      <c r="CE60" s="1239"/>
      <c r="CF60" s="1239"/>
      <c r="CG60" s="1239">
        <v>1.6121330992841181</v>
      </c>
      <c r="CH60" s="1246"/>
      <c r="CI60" s="1309" t="s">
        <v>1325</v>
      </c>
      <c r="CJ60" s="1307" t="s">
        <v>1325</v>
      </c>
      <c r="CK60" s="1307" t="s">
        <v>1325</v>
      </c>
      <c r="CL60" s="1307" t="s">
        <v>1325</v>
      </c>
      <c r="CM60" s="1307" t="s">
        <v>1325</v>
      </c>
      <c r="CN60" s="1307" t="s">
        <v>1325</v>
      </c>
      <c r="CO60" s="1310" t="s">
        <v>1325</v>
      </c>
      <c r="CP60" s="1244">
        <v>0</v>
      </c>
      <c r="CQ60" s="1242"/>
      <c r="CR60" s="1242"/>
      <c r="CS60" s="1242"/>
      <c r="CT60" s="1242"/>
      <c r="CU60" s="1242">
        <v>2.0718930375180373</v>
      </c>
      <c r="CV60" s="1243"/>
      <c r="CW60" s="1274"/>
      <c r="CX60" s="1274"/>
      <c r="CY60" s="1274"/>
      <c r="CZ60" s="1275" t="s">
        <v>878</v>
      </c>
      <c r="DA60" s="1276" t="s">
        <v>1471</v>
      </c>
      <c r="DB60" s="1274"/>
      <c r="DC60" s="1274"/>
      <c r="DD60" s="1274"/>
      <c r="DE60" s="1276" t="s">
        <v>878</v>
      </c>
      <c r="DF60" s="1276" t="s">
        <v>1471</v>
      </c>
      <c r="DG60" s="1276" t="s">
        <v>878</v>
      </c>
      <c r="DH60" s="1276" t="s">
        <v>1471</v>
      </c>
      <c r="DI60" s="1276" t="s">
        <v>878</v>
      </c>
      <c r="DJ60" s="1277" t="s">
        <v>1471</v>
      </c>
      <c r="DK60" s="1311" t="s">
        <v>878</v>
      </c>
      <c r="DL60" s="1277" t="s">
        <v>878</v>
      </c>
      <c r="DM60" s="7" t="s">
        <v>878</v>
      </c>
      <c r="DN60" s="7" t="s">
        <v>792</v>
      </c>
      <c r="DO60" s="7" t="s">
        <v>878</v>
      </c>
      <c r="DP60" s="7" t="s">
        <v>792</v>
      </c>
    </row>
    <row r="61" spans="1:120">
      <c r="A61" s="1194" t="s">
        <v>444</v>
      </c>
      <c r="B61" s="1195" t="s">
        <v>793</v>
      </c>
      <c r="C61" s="1196">
        <v>258</v>
      </c>
      <c r="D61" s="1306" t="s">
        <v>1325</v>
      </c>
      <c r="E61" s="1306" t="s">
        <v>1325</v>
      </c>
      <c r="F61" s="1306" t="s">
        <v>1325</v>
      </c>
      <c r="G61" s="1306" t="s">
        <v>1325</v>
      </c>
      <c r="H61" s="1197">
        <v>11</v>
      </c>
      <c r="I61" s="1306" t="s">
        <v>1325</v>
      </c>
      <c r="J61" s="1199">
        <v>1.1811397829022441</v>
      </c>
      <c r="K61" s="1200">
        <v>0.69811149457840338</v>
      </c>
      <c r="L61" s="1200"/>
      <c r="M61" s="1200"/>
      <c r="N61" s="1200"/>
      <c r="O61" s="1200">
        <v>2.1738667229012614</v>
      </c>
      <c r="P61" s="1201"/>
      <c r="Q61" s="1309" t="s">
        <v>1325</v>
      </c>
      <c r="R61" s="1307" t="s">
        <v>1325</v>
      </c>
      <c r="S61" s="1307" t="s">
        <v>1325</v>
      </c>
      <c r="T61" s="1307" t="s">
        <v>1325</v>
      </c>
      <c r="U61" s="1307" t="s">
        <v>1325</v>
      </c>
      <c r="V61" s="1307" t="s">
        <v>1325</v>
      </c>
      <c r="W61" s="1310" t="s">
        <v>1325</v>
      </c>
      <c r="X61" s="1199">
        <v>0.35707967898896614</v>
      </c>
      <c r="Y61" s="1200">
        <v>0</v>
      </c>
      <c r="Z61" s="1200"/>
      <c r="AA61" s="1200"/>
      <c r="AB61" s="1200"/>
      <c r="AC61" s="1202">
        <v>7.5687369575914287</v>
      </c>
      <c r="AD61" s="1203"/>
      <c r="AE61" s="1309">
        <v>40</v>
      </c>
      <c r="AF61" s="1307" t="s">
        <v>1325</v>
      </c>
      <c r="AG61" s="1307" t="s">
        <v>1325</v>
      </c>
      <c r="AH61" s="1307" t="s">
        <v>1325</v>
      </c>
      <c r="AI61" s="1307" t="s">
        <v>1325</v>
      </c>
      <c r="AJ61" s="1307" t="s">
        <v>1325</v>
      </c>
      <c r="AK61" s="1310" t="s">
        <v>1325</v>
      </c>
      <c r="AL61" s="1204">
        <v>1.020227654254189</v>
      </c>
      <c r="AM61" s="1202">
        <v>0</v>
      </c>
      <c r="AN61" s="1202"/>
      <c r="AO61" s="1202"/>
      <c r="AP61" s="1202"/>
      <c r="AQ61" s="1202">
        <v>2.6490579351569981</v>
      </c>
      <c r="AR61" s="1203"/>
      <c r="AS61" s="1309" t="s">
        <v>1325</v>
      </c>
      <c r="AT61" s="1307" t="s">
        <v>1325</v>
      </c>
      <c r="AU61" s="1307" t="s">
        <v>1325</v>
      </c>
      <c r="AV61" s="1307" t="s">
        <v>1325</v>
      </c>
      <c r="AW61" s="1307" t="s">
        <v>1325</v>
      </c>
      <c r="AX61" s="1307" t="s">
        <v>1325</v>
      </c>
      <c r="AY61" s="1310" t="s">
        <v>1325</v>
      </c>
      <c r="AZ61" s="1244">
        <v>0.28868356813102264</v>
      </c>
      <c r="BA61" s="1242">
        <v>0</v>
      </c>
      <c r="BB61" s="1242"/>
      <c r="BC61" s="1242"/>
      <c r="BD61" s="1242"/>
      <c r="BE61" s="1242">
        <v>0</v>
      </c>
      <c r="BF61" s="1243"/>
      <c r="BG61" s="1309">
        <v>16</v>
      </c>
      <c r="BH61" s="1307" t="s">
        <v>1325</v>
      </c>
      <c r="BI61" s="1307" t="s">
        <v>1325</v>
      </c>
      <c r="BJ61" s="1307" t="s">
        <v>1325</v>
      </c>
      <c r="BK61" s="1307" t="s">
        <v>1325</v>
      </c>
      <c r="BL61" s="1307" t="s">
        <v>1325</v>
      </c>
      <c r="BM61" s="1310" t="s">
        <v>1325</v>
      </c>
      <c r="BN61" s="1245">
        <v>0.81618212340335117</v>
      </c>
      <c r="BO61" s="1239">
        <v>0</v>
      </c>
      <c r="BP61" s="1239"/>
      <c r="BQ61" s="1239"/>
      <c r="BR61" s="1239"/>
      <c r="BS61" s="1239">
        <v>3.3113224189462471</v>
      </c>
      <c r="BT61" s="1308"/>
      <c r="BU61" s="1309">
        <v>148</v>
      </c>
      <c r="BV61" s="1307" t="s">
        <v>1325</v>
      </c>
      <c r="BW61" s="1307" t="s">
        <v>1325</v>
      </c>
      <c r="BX61" s="1307" t="s">
        <v>1325</v>
      </c>
      <c r="BY61" s="1307" t="s">
        <v>1325</v>
      </c>
      <c r="BZ61" s="1307" t="s">
        <v>1325</v>
      </c>
      <c r="CA61" s="1310" t="s">
        <v>1325</v>
      </c>
      <c r="CB61" s="1189">
        <v>1.0569978363317734</v>
      </c>
      <c r="CC61" s="1239">
        <v>1.1246227084069049</v>
      </c>
      <c r="CD61" s="1239"/>
      <c r="CE61" s="1239"/>
      <c r="CF61" s="1239"/>
      <c r="CG61" s="1239">
        <v>2.3459246653528489</v>
      </c>
      <c r="CH61" s="1246"/>
      <c r="CI61" s="1240">
        <v>20</v>
      </c>
      <c r="CJ61" s="1307" t="s">
        <v>1325</v>
      </c>
      <c r="CK61" s="1307" t="s">
        <v>1325</v>
      </c>
      <c r="CL61" s="1307" t="s">
        <v>1325</v>
      </c>
      <c r="CM61" s="1307" t="s">
        <v>1325</v>
      </c>
      <c r="CN61" s="1307" t="s">
        <v>1325</v>
      </c>
      <c r="CO61" s="1310" t="s">
        <v>1325</v>
      </c>
      <c r="CP61" s="1244">
        <v>2.103810349644188</v>
      </c>
      <c r="CQ61" s="1242">
        <v>0</v>
      </c>
      <c r="CR61" s="1242"/>
      <c r="CS61" s="1242"/>
      <c r="CT61" s="1242"/>
      <c r="CU61" s="1242">
        <v>0</v>
      </c>
      <c r="CV61" s="1243"/>
      <c r="CW61" s="1274" t="s">
        <v>878</v>
      </c>
      <c r="CX61" s="1274" t="s">
        <v>2934</v>
      </c>
      <c r="CY61" s="1274" t="s">
        <v>2934</v>
      </c>
      <c r="CZ61" s="1275" t="s">
        <v>878</v>
      </c>
      <c r="DA61" s="1276" t="s">
        <v>1471</v>
      </c>
      <c r="DB61" s="1274"/>
      <c r="DC61" s="1274"/>
      <c r="DD61" s="1274"/>
      <c r="DE61" s="1276" t="s">
        <v>878</v>
      </c>
      <c r="DF61" s="1276" t="s">
        <v>1471</v>
      </c>
      <c r="DG61" s="1276" t="s">
        <v>878</v>
      </c>
      <c r="DH61" s="1276" t="s">
        <v>1471</v>
      </c>
      <c r="DI61" s="1276" t="s">
        <v>878</v>
      </c>
      <c r="DJ61" s="1277" t="s">
        <v>1471</v>
      </c>
      <c r="DK61" s="1311" t="s">
        <v>878</v>
      </c>
      <c r="DL61" s="1277" t="s">
        <v>878</v>
      </c>
      <c r="DM61" s="7" t="s">
        <v>878</v>
      </c>
      <c r="DN61" s="7" t="s">
        <v>792</v>
      </c>
      <c r="DO61" s="7" t="s">
        <v>878</v>
      </c>
      <c r="DP61" s="7" t="s">
        <v>792</v>
      </c>
    </row>
    <row r="62" spans="1:120">
      <c r="A62" s="1194" t="s">
        <v>313</v>
      </c>
      <c r="B62" s="1195" t="s">
        <v>733</v>
      </c>
      <c r="C62" s="1196">
        <v>219</v>
      </c>
      <c r="D62" s="1306" t="s">
        <v>1325</v>
      </c>
      <c r="E62" s="1306" t="s">
        <v>1325</v>
      </c>
      <c r="F62" s="1306" t="s">
        <v>1325</v>
      </c>
      <c r="G62" s="1306" t="s">
        <v>1325</v>
      </c>
      <c r="H62" s="1197">
        <v>40</v>
      </c>
      <c r="I62" s="1306" t="s">
        <v>1325</v>
      </c>
      <c r="J62" s="1199">
        <v>1.1018921979737193</v>
      </c>
      <c r="K62" s="1200"/>
      <c r="L62" s="1200"/>
      <c r="M62" s="1200"/>
      <c r="N62" s="1200"/>
      <c r="O62" s="1200">
        <v>2.4527282869763356</v>
      </c>
      <c r="P62" s="1201"/>
      <c r="Q62" s="1309" t="s">
        <v>1325</v>
      </c>
      <c r="R62" s="1307" t="s">
        <v>1325</v>
      </c>
      <c r="S62" s="1307" t="s">
        <v>1325</v>
      </c>
      <c r="T62" s="1307" t="s">
        <v>1325</v>
      </c>
      <c r="U62" s="1307" t="s">
        <v>1325</v>
      </c>
      <c r="V62" s="1307" t="s">
        <v>1325</v>
      </c>
      <c r="W62" s="1310" t="s">
        <v>1325</v>
      </c>
      <c r="X62" s="1199">
        <v>0.20125884894497142</v>
      </c>
      <c r="Y62" s="1200"/>
      <c r="Z62" s="1200"/>
      <c r="AA62" s="1200"/>
      <c r="AB62" s="1200"/>
      <c r="AC62" s="1202">
        <v>13.428687371195419</v>
      </c>
      <c r="AD62" s="1203"/>
      <c r="AE62" s="1309">
        <v>47</v>
      </c>
      <c r="AF62" s="1307" t="s">
        <v>1325</v>
      </c>
      <c r="AG62" s="1307" t="s">
        <v>1325</v>
      </c>
      <c r="AH62" s="1307" t="s">
        <v>1325</v>
      </c>
      <c r="AI62" s="1307" t="s">
        <v>1325</v>
      </c>
      <c r="AJ62" s="1307">
        <v>11</v>
      </c>
      <c r="AK62" s="1310" t="s">
        <v>1325</v>
      </c>
      <c r="AL62" s="1204">
        <v>0.85992417276487798</v>
      </c>
      <c r="AM62" s="1202"/>
      <c r="AN62" s="1202"/>
      <c r="AO62" s="1202"/>
      <c r="AP62" s="1202"/>
      <c r="AQ62" s="1202">
        <v>3.1428842783648889</v>
      </c>
      <c r="AR62" s="1203"/>
      <c r="AS62" s="1309" t="s">
        <v>1325</v>
      </c>
      <c r="AT62" s="1307" t="s">
        <v>1325</v>
      </c>
      <c r="AU62" s="1307" t="s">
        <v>1325</v>
      </c>
      <c r="AV62" s="1307" t="s">
        <v>1325</v>
      </c>
      <c r="AW62" s="1307" t="s">
        <v>1325</v>
      </c>
      <c r="AX62" s="1307" t="s">
        <v>1325</v>
      </c>
      <c r="AY62" s="1310" t="s">
        <v>1325</v>
      </c>
      <c r="AZ62" s="1244">
        <v>0</v>
      </c>
      <c r="BA62" s="1242"/>
      <c r="BB62" s="1242"/>
      <c r="BC62" s="1242"/>
      <c r="BD62" s="1242"/>
      <c r="BE62" s="1242">
        <v>0</v>
      </c>
      <c r="BF62" s="1243"/>
      <c r="BG62" s="1309">
        <v>23</v>
      </c>
      <c r="BH62" s="1307" t="s">
        <v>1325</v>
      </c>
      <c r="BI62" s="1307" t="s">
        <v>1325</v>
      </c>
      <c r="BJ62" s="1307" t="s">
        <v>1325</v>
      </c>
      <c r="BK62" s="1307" t="s">
        <v>1325</v>
      </c>
      <c r="BL62" s="1307" t="s">
        <v>1325</v>
      </c>
      <c r="BM62" s="1310" t="s">
        <v>1325</v>
      </c>
      <c r="BN62" s="1245">
        <v>0.57861919071679291</v>
      </c>
      <c r="BO62" s="1239"/>
      <c r="BP62" s="1239"/>
      <c r="BQ62" s="1239"/>
      <c r="BR62" s="1239"/>
      <c r="BS62" s="1239">
        <v>4.6708477812853681</v>
      </c>
      <c r="BT62" s="1308"/>
      <c r="BU62" s="1309">
        <v>101</v>
      </c>
      <c r="BV62" s="1307" t="s">
        <v>1325</v>
      </c>
      <c r="BW62" s="1307" t="s">
        <v>1325</v>
      </c>
      <c r="BX62" s="1307" t="s">
        <v>1325</v>
      </c>
      <c r="BY62" s="1307" t="s">
        <v>1325</v>
      </c>
      <c r="BZ62" s="1307">
        <v>10</v>
      </c>
      <c r="CA62" s="1310" t="s">
        <v>1325</v>
      </c>
      <c r="CB62" s="1189">
        <v>2.032714374344212</v>
      </c>
      <c r="CC62" s="1239"/>
      <c r="CD62" s="1239"/>
      <c r="CE62" s="1239"/>
      <c r="CF62" s="1239"/>
      <c r="CG62" s="1239">
        <v>1.3295730070490532</v>
      </c>
      <c r="CH62" s="1246"/>
      <c r="CI62" s="1309" t="s">
        <v>1325</v>
      </c>
      <c r="CJ62" s="1307" t="s">
        <v>1325</v>
      </c>
      <c r="CK62" s="1307" t="s">
        <v>1325</v>
      </c>
      <c r="CL62" s="1307" t="s">
        <v>1325</v>
      </c>
      <c r="CM62" s="1307" t="s">
        <v>1325</v>
      </c>
      <c r="CN62" s="1307" t="s">
        <v>1325</v>
      </c>
      <c r="CO62" s="1310" t="s">
        <v>1325</v>
      </c>
      <c r="CP62" s="1244">
        <v>0.8050353957798857</v>
      </c>
      <c r="CQ62" s="1242"/>
      <c r="CR62" s="1242"/>
      <c r="CS62" s="1242"/>
      <c r="CT62" s="1242"/>
      <c r="CU62" s="1242">
        <v>3.3571718427988597</v>
      </c>
      <c r="CV62" s="1243"/>
      <c r="CW62" s="1274" t="s">
        <v>878</v>
      </c>
      <c r="CX62" s="1274" t="s">
        <v>878</v>
      </c>
      <c r="CY62" s="1274" t="s">
        <v>2934</v>
      </c>
      <c r="CZ62" s="1275" t="s">
        <v>878</v>
      </c>
      <c r="DA62" s="1276" t="s">
        <v>1471</v>
      </c>
      <c r="DB62" s="1274"/>
      <c r="DC62" s="1274" t="s">
        <v>878</v>
      </c>
      <c r="DD62" s="1274" t="s">
        <v>2935</v>
      </c>
      <c r="DE62" s="1276" t="s">
        <v>878</v>
      </c>
      <c r="DF62" s="1276" t="s">
        <v>1471</v>
      </c>
      <c r="DG62" s="1276" t="s">
        <v>878</v>
      </c>
      <c r="DH62" s="1276" t="s">
        <v>1471</v>
      </c>
      <c r="DI62" s="1276" t="s">
        <v>878</v>
      </c>
      <c r="DJ62" s="1277" t="s">
        <v>1471</v>
      </c>
      <c r="DK62" s="1311" t="s">
        <v>878</v>
      </c>
      <c r="DL62" s="1277" t="s">
        <v>878</v>
      </c>
      <c r="DM62" s="7" t="s">
        <v>878</v>
      </c>
      <c r="DN62" s="7" t="s">
        <v>792</v>
      </c>
      <c r="DO62" s="7" t="s">
        <v>878</v>
      </c>
      <c r="DP62" s="7" t="s">
        <v>792</v>
      </c>
    </row>
    <row r="63" spans="1:120">
      <c r="A63" s="1194" t="s">
        <v>1161</v>
      </c>
      <c r="B63" s="1195" t="s">
        <v>797</v>
      </c>
      <c r="C63" s="1196">
        <v>109</v>
      </c>
      <c r="D63" s="1306" t="s">
        <v>1325</v>
      </c>
      <c r="E63" s="1306" t="s">
        <v>1325</v>
      </c>
      <c r="F63" s="1306" t="s">
        <v>1325</v>
      </c>
      <c r="G63" s="1306" t="s">
        <v>1325</v>
      </c>
      <c r="H63" s="1197">
        <v>12</v>
      </c>
      <c r="I63" s="1306" t="s">
        <v>1325</v>
      </c>
      <c r="J63" s="1199">
        <v>2.7846197434244995</v>
      </c>
      <c r="K63" s="1200"/>
      <c r="L63" s="1200"/>
      <c r="M63" s="1200"/>
      <c r="N63" s="1200"/>
      <c r="O63" s="1200">
        <v>0.97056058355924202</v>
      </c>
      <c r="P63" s="1201">
        <v>0</v>
      </c>
      <c r="Q63" s="1309" t="s">
        <v>1325</v>
      </c>
      <c r="R63" s="1307" t="s">
        <v>1325</v>
      </c>
      <c r="S63" s="1307" t="s">
        <v>1325</v>
      </c>
      <c r="T63" s="1307" t="s">
        <v>1325</v>
      </c>
      <c r="U63" s="1307" t="s">
        <v>1325</v>
      </c>
      <c r="V63" s="1307" t="s">
        <v>1325</v>
      </c>
      <c r="W63" s="1310" t="s">
        <v>1325</v>
      </c>
      <c r="X63" s="1199">
        <v>0</v>
      </c>
      <c r="Y63" s="1200"/>
      <c r="Z63" s="1200"/>
      <c r="AA63" s="1200"/>
      <c r="AB63" s="1200"/>
      <c r="AC63" s="1202">
        <v>0</v>
      </c>
      <c r="AD63" s="1203">
        <v>0</v>
      </c>
      <c r="AE63" s="1309" t="s">
        <v>1325</v>
      </c>
      <c r="AF63" s="1307" t="s">
        <v>1325</v>
      </c>
      <c r="AG63" s="1307" t="s">
        <v>1325</v>
      </c>
      <c r="AH63" s="1307" t="s">
        <v>1325</v>
      </c>
      <c r="AI63" s="1307" t="s">
        <v>1325</v>
      </c>
      <c r="AJ63" s="1307" t="s">
        <v>1325</v>
      </c>
      <c r="AK63" s="1310" t="s">
        <v>1325</v>
      </c>
      <c r="AL63" s="1204">
        <v>1.0729727451727429</v>
      </c>
      <c r="AM63" s="1202"/>
      <c r="AN63" s="1202"/>
      <c r="AO63" s="1202"/>
      <c r="AP63" s="1202"/>
      <c r="AQ63" s="1202">
        <v>2.5188358001894602</v>
      </c>
      <c r="AR63" s="1203">
        <v>0</v>
      </c>
      <c r="AS63" s="1309" t="s">
        <v>1325</v>
      </c>
      <c r="AT63" s="1307" t="s">
        <v>1325</v>
      </c>
      <c r="AU63" s="1307" t="s">
        <v>1325</v>
      </c>
      <c r="AV63" s="1307" t="s">
        <v>1325</v>
      </c>
      <c r="AW63" s="1307" t="s">
        <v>1325</v>
      </c>
      <c r="AX63" s="1307" t="s">
        <v>1325</v>
      </c>
      <c r="AY63" s="1310" t="s">
        <v>1325</v>
      </c>
      <c r="AZ63" s="1244">
        <v>0</v>
      </c>
      <c r="BA63" s="1242"/>
      <c r="BB63" s="1242"/>
      <c r="BC63" s="1242"/>
      <c r="BD63" s="1242"/>
      <c r="BE63" s="1242">
        <v>0</v>
      </c>
      <c r="BF63" s="1243">
        <v>0</v>
      </c>
      <c r="BG63" s="1309" t="s">
        <v>1325</v>
      </c>
      <c r="BH63" s="1307" t="s">
        <v>1325</v>
      </c>
      <c r="BI63" s="1307" t="s">
        <v>1325</v>
      </c>
      <c r="BJ63" s="1307" t="s">
        <v>1325</v>
      </c>
      <c r="BK63" s="1307" t="s">
        <v>1325</v>
      </c>
      <c r="BL63" s="1307" t="s">
        <v>1325</v>
      </c>
      <c r="BM63" s="1310" t="s">
        <v>1325</v>
      </c>
      <c r="BN63" s="1245">
        <v>2.4525091318234122</v>
      </c>
      <c r="BO63" s="1239"/>
      <c r="BP63" s="1239"/>
      <c r="BQ63" s="1239"/>
      <c r="BR63" s="1239"/>
      <c r="BS63" s="1239">
        <v>1.1019906625828892</v>
      </c>
      <c r="BT63" s="1308">
        <v>0</v>
      </c>
      <c r="BU63" s="1309">
        <v>74</v>
      </c>
      <c r="BV63" s="1307" t="s">
        <v>1325</v>
      </c>
      <c r="BW63" s="1307" t="s">
        <v>1325</v>
      </c>
      <c r="BX63" s="1307" t="s">
        <v>1325</v>
      </c>
      <c r="BY63" s="1307" t="s">
        <v>1325</v>
      </c>
      <c r="BZ63" s="1307" t="s">
        <v>1325</v>
      </c>
      <c r="CA63" s="1310" t="s">
        <v>1325</v>
      </c>
      <c r="CB63" s="1189">
        <v>3.7809515782277612</v>
      </c>
      <c r="CC63" s="1239"/>
      <c r="CD63" s="1239"/>
      <c r="CE63" s="1239"/>
      <c r="CF63" s="1239"/>
      <c r="CG63" s="1239">
        <v>0.71480475410782007</v>
      </c>
      <c r="CH63" s="1246">
        <v>0</v>
      </c>
      <c r="CI63" s="1309" t="s">
        <v>1325</v>
      </c>
      <c r="CJ63" s="1307" t="s">
        <v>1325</v>
      </c>
      <c r="CK63" s="1307" t="s">
        <v>1325</v>
      </c>
      <c r="CL63" s="1307" t="s">
        <v>1325</v>
      </c>
      <c r="CM63" s="1307" t="s">
        <v>1325</v>
      </c>
      <c r="CN63" s="1307" t="s">
        <v>1325</v>
      </c>
      <c r="CO63" s="1310" t="s">
        <v>1325</v>
      </c>
      <c r="CP63" s="1244">
        <v>2.1459454903454862</v>
      </c>
      <c r="CQ63" s="1242"/>
      <c r="CR63" s="1242"/>
      <c r="CS63" s="1242"/>
      <c r="CT63" s="1242"/>
      <c r="CU63" s="1242">
        <v>1.2594179000947305</v>
      </c>
      <c r="CV63" s="1243">
        <v>0</v>
      </c>
      <c r="CW63" s="1274" t="s">
        <v>878</v>
      </c>
      <c r="CX63" s="1274" t="s">
        <v>878</v>
      </c>
      <c r="CY63" s="1274" t="s">
        <v>2928</v>
      </c>
      <c r="CZ63" s="1275" t="s">
        <v>878</v>
      </c>
      <c r="DA63" s="1276" t="s">
        <v>1471</v>
      </c>
      <c r="DB63" s="1274"/>
      <c r="DC63" s="1274"/>
      <c r="DD63" s="1274"/>
      <c r="DE63" s="1276" t="s">
        <v>878</v>
      </c>
      <c r="DF63" s="1276" t="s">
        <v>1471</v>
      </c>
      <c r="DG63" s="1276" t="s">
        <v>878</v>
      </c>
      <c r="DH63" s="1276" t="s">
        <v>1471</v>
      </c>
      <c r="DI63" s="1276" t="s">
        <v>878</v>
      </c>
      <c r="DJ63" s="1277" t="s">
        <v>1471</v>
      </c>
      <c r="DK63" s="1311" t="s">
        <v>878</v>
      </c>
      <c r="DL63" s="1277" t="s">
        <v>878</v>
      </c>
      <c r="DM63" s="7" t="s">
        <v>878</v>
      </c>
      <c r="DN63" s="7" t="s">
        <v>792</v>
      </c>
      <c r="DO63" s="7" t="s">
        <v>878</v>
      </c>
      <c r="DP63" s="7" t="s">
        <v>792</v>
      </c>
    </row>
    <row r="64" spans="1:120">
      <c r="A64" s="1194" t="s">
        <v>87</v>
      </c>
      <c r="B64" s="1195" t="s">
        <v>567</v>
      </c>
      <c r="C64" s="1306" t="s">
        <v>1325</v>
      </c>
      <c r="D64" s="1306" t="s">
        <v>1325</v>
      </c>
      <c r="E64" s="1306" t="s">
        <v>1325</v>
      </c>
      <c r="F64" s="1306" t="s">
        <v>1325</v>
      </c>
      <c r="G64" s="1306" t="s">
        <v>1325</v>
      </c>
      <c r="H64" s="1197">
        <v>16</v>
      </c>
      <c r="I64" s="1306" t="s">
        <v>1325</v>
      </c>
      <c r="J64" s="1199">
        <v>1.8012824057740564</v>
      </c>
      <c r="K64" s="1200"/>
      <c r="L64" s="1200"/>
      <c r="M64" s="1200"/>
      <c r="N64" s="1200"/>
      <c r="O64" s="1200">
        <v>0.78688234047561989</v>
      </c>
      <c r="P64" s="1201"/>
      <c r="Q64" s="1309" t="s">
        <v>1325</v>
      </c>
      <c r="R64" s="1307" t="s">
        <v>1325</v>
      </c>
      <c r="S64" s="1307" t="s">
        <v>1325</v>
      </c>
      <c r="T64" s="1307" t="s">
        <v>1325</v>
      </c>
      <c r="U64" s="1307" t="s">
        <v>1325</v>
      </c>
      <c r="V64" s="1307" t="s">
        <v>1325</v>
      </c>
      <c r="W64" s="1310" t="s">
        <v>1325</v>
      </c>
      <c r="X64" s="1199">
        <v>0</v>
      </c>
      <c r="Y64" s="1200"/>
      <c r="Z64" s="1200"/>
      <c r="AA64" s="1200"/>
      <c r="AB64" s="1200"/>
      <c r="AC64" s="1202">
        <v>0</v>
      </c>
      <c r="AD64" s="1203"/>
      <c r="AE64" s="1309" t="s">
        <v>1325</v>
      </c>
      <c r="AF64" s="1307" t="s">
        <v>1325</v>
      </c>
      <c r="AG64" s="1307" t="s">
        <v>1325</v>
      </c>
      <c r="AH64" s="1307" t="s">
        <v>1325</v>
      </c>
      <c r="AI64" s="1307" t="s">
        <v>1325</v>
      </c>
      <c r="AJ64" s="1307" t="s">
        <v>1325</v>
      </c>
      <c r="AK64" s="1310" t="s">
        <v>1325</v>
      </c>
      <c r="AL64" s="1204">
        <v>0</v>
      </c>
      <c r="AM64" s="1202"/>
      <c r="AN64" s="1202"/>
      <c r="AO64" s="1202"/>
      <c r="AP64" s="1202"/>
      <c r="AQ64" s="1202">
        <v>1.7312625965566291</v>
      </c>
      <c r="AR64" s="1203"/>
      <c r="AS64" s="1309" t="s">
        <v>1325</v>
      </c>
      <c r="AT64" s="1307" t="s">
        <v>1325</v>
      </c>
      <c r="AU64" s="1307" t="s">
        <v>1325</v>
      </c>
      <c r="AV64" s="1307" t="s">
        <v>1325</v>
      </c>
      <c r="AW64" s="1307" t="s">
        <v>1325</v>
      </c>
      <c r="AX64" s="1307" t="s">
        <v>1325</v>
      </c>
      <c r="AY64" s="1310" t="s">
        <v>1325</v>
      </c>
      <c r="AZ64" s="1244">
        <v>0</v>
      </c>
      <c r="BA64" s="1242"/>
      <c r="BB64" s="1242"/>
      <c r="BC64" s="1242"/>
      <c r="BD64" s="1242"/>
      <c r="BE64" s="1242">
        <v>0</v>
      </c>
      <c r="BF64" s="1243"/>
      <c r="BG64" s="1309" t="s">
        <v>1325</v>
      </c>
      <c r="BH64" s="1307" t="s">
        <v>1325</v>
      </c>
      <c r="BI64" s="1307" t="s">
        <v>1325</v>
      </c>
      <c r="BJ64" s="1307" t="s">
        <v>1325</v>
      </c>
      <c r="BK64" s="1307" t="s">
        <v>1325</v>
      </c>
      <c r="BL64" s="1307" t="s">
        <v>1325</v>
      </c>
      <c r="BM64" s="1310" t="s">
        <v>1325</v>
      </c>
      <c r="BN64" s="1245">
        <v>2.2294145999733566</v>
      </c>
      <c r="BO64" s="1239"/>
      <c r="BP64" s="1239"/>
      <c r="BQ64" s="1239"/>
      <c r="BR64" s="1239"/>
      <c r="BS64" s="1239">
        <v>0.590161755356715</v>
      </c>
      <c r="BT64" s="1308"/>
      <c r="BU64" s="1309" t="s">
        <v>1325</v>
      </c>
      <c r="BV64" s="1307" t="s">
        <v>1325</v>
      </c>
      <c r="BW64" s="1307" t="s">
        <v>1325</v>
      </c>
      <c r="BX64" s="1307" t="s">
        <v>1325</v>
      </c>
      <c r="BY64" s="1307" t="s">
        <v>1325</v>
      </c>
      <c r="BZ64" s="1307" t="s">
        <v>1325</v>
      </c>
      <c r="CA64" s="1310" t="s">
        <v>1325</v>
      </c>
      <c r="CB64" s="1189">
        <v>1.9926108503723472</v>
      </c>
      <c r="CC64" s="1239"/>
      <c r="CD64" s="1239"/>
      <c r="CE64" s="1239"/>
      <c r="CF64" s="1239"/>
      <c r="CG64" s="1239">
        <v>0.68852204791616756</v>
      </c>
      <c r="CH64" s="1246"/>
      <c r="CI64" s="1309" t="s">
        <v>1325</v>
      </c>
      <c r="CJ64" s="1307" t="s">
        <v>1325</v>
      </c>
      <c r="CK64" s="1307" t="s">
        <v>1325</v>
      </c>
      <c r="CL64" s="1307" t="s">
        <v>1325</v>
      </c>
      <c r="CM64" s="1307" t="s">
        <v>1325</v>
      </c>
      <c r="CN64" s="1307" t="s">
        <v>1325</v>
      </c>
      <c r="CO64" s="1310" t="s">
        <v>1325</v>
      </c>
      <c r="CP64" s="1244">
        <v>0</v>
      </c>
      <c r="CQ64" s="1242"/>
      <c r="CR64" s="1242"/>
      <c r="CS64" s="1242"/>
      <c r="CT64" s="1242"/>
      <c r="CU64" s="1242">
        <v>1.4518374569469461</v>
      </c>
      <c r="CV64" s="1243"/>
      <c r="CW64" s="1274"/>
      <c r="CX64" s="1274"/>
      <c r="CY64" s="1274"/>
      <c r="CZ64" s="1275" t="s">
        <v>878</v>
      </c>
      <c r="DA64" s="1276" t="s">
        <v>1471</v>
      </c>
      <c r="DB64" s="1274"/>
      <c r="DC64" s="1274"/>
      <c r="DD64" s="1274"/>
      <c r="DE64" s="1276" t="s">
        <v>878</v>
      </c>
      <c r="DF64" s="1276" t="s">
        <v>1471</v>
      </c>
      <c r="DG64" s="1276" t="s">
        <v>878</v>
      </c>
      <c r="DH64" s="1276" t="s">
        <v>1471</v>
      </c>
      <c r="DI64" s="1276" t="s">
        <v>878</v>
      </c>
      <c r="DJ64" s="1277" t="s">
        <v>1471</v>
      </c>
      <c r="DK64" s="1311" t="s">
        <v>878</v>
      </c>
      <c r="DL64" s="1277" t="s">
        <v>878</v>
      </c>
      <c r="DM64" s="7" t="s">
        <v>878</v>
      </c>
      <c r="DN64" s="7" t="s">
        <v>792</v>
      </c>
      <c r="DO64" s="7" t="s">
        <v>878</v>
      </c>
      <c r="DP64" s="7" t="s">
        <v>792</v>
      </c>
    </row>
    <row r="65" spans="1:120">
      <c r="A65" s="1194" t="s">
        <v>1052</v>
      </c>
      <c r="B65" s="1195" t="s">
        <v>685</v>
      </c>
      <c r="C65" s="1196">
        <v>15</v>
      </c>
      <c r="D65" s="1306" t="s">
        <v>1325</v>
      </c>
      <c r="E65" s="1306" t="s">
        <v>1325</v>
      </c>
      <c r="F65" s="1306" t="s">
        <v>1325</v>
      </c>
      <c r="G65" s="1306" t="s">
        <v>1325</v>
      </c>
      <c r="H65" s="1197">
        <v>37</v>
      </c>
      <c r="I65" s="1306" t="s">
        <v>1325</v>
      </c>
      <c r="J65" s="1199">
        <v>0.85030328769138974</v>
      </c>
      <c r="K65" s="1200"/>
      <c r="L65" s="1200"/>
      <c r="M65" s="1200"/>
      <c r="N65" s="1200"/>
      <c r="O65" s="1200">
        <v>0.86664927395307623</v>
      </c>
      <c r="P65" s="1201"/>
      <c r="Q65" s="1309" t="s">
        <v>1325</v>
      </c>
      <c r="R65" s="1307" t="s">
        <v>1325</v>
      </c>
      <c r="S65" s="1307" t="s">
        <v>1325</v>
      </c>
      <c r="T65" s="1307" t="s">
        <v>1325</v>
      </c>
      <c r="U65" s="1307" t="s">
        <v>1325</v>
      </c>
      <c r="V65" s="1307" t="s">
        <v>1325</v>
      </c>
      <c r="W65" s="1310" t="s">
        <v>1325</v>
      </c>
      <c r="X65" s="1199">
        <v>0</v>
      </c>
      <c r="Y65" s="1200"/>
      <c r="Z65" s="1200"/>
      <c r="AA65" s="1200"/>
      <c r="AB65" s="1200"/>
      <c r="AC65" s="1202">
        <v>0.42138071764301271</v>
      </c>
      <c r="AD65" s="1203"/>
      <c r="AE65" s="1309" t="s">
        <v>1325</v>
      </c>
      <c r="AF65" s="1307" t="s">
        <v>1325</v>
      </c>
      <c r="AG65" s="1307" t="s">
        <v>1325</v>
      </c>
      <c r="AH65" s="1307" t="s">
        <v>1325</v>
      </c>
      <c r="AI65" s="1307" t="s">
        <v>1325</v>
      </c>
      <c r="AJ65" s="1307">
        <v>12</v>
      </c>
      <c r="AK65" s="1310" t="s">
        <v>1325</v>
      </c>
      <c r="AL65" s="1204">
        <v>1.0546511807409815</v>
      </c>
      <c r="AM65" s="1202"/>
      <c r="AN65" s="1202"/>
      <c r="AO65" s="1202"/>
      <c r="AP65" s="1202"/>
      <c r="AQ65" s="1202">
        <v>2.5625934076799073</v>
      </c>
      <c r="AR65" s="1203"/>
      <c r="AS65" s="1309" t="s">
        <v>1325</v>
      </c>
      <c r="AT65" s="1307" t="s">
        <v>1325</v>
      </c>
      <c r="AU65" s="1307" t="s">
        <v>1325</v>
      </c>
      <c r="AV65" s="1307" t="s">
        <v>1325</v>
      </c>
      <c r="AW65" s="1307" t="s">
        <v>1325</v>
      </c>
      <c r="AX65" s="1307" t="s">
        <v>1325</v>
      </c>
      <c r="AY65" s="1310" t="s">
        <v>1325</v>
      </c>
      <c r="AZ65" s="1244">
        <v>0</v>
      </c>
      <c r="BA65" s="1242"/>
      <c r="BB65" s="1242"/>
      <c r="BC65" s="1242"/>
      <c r="BD65" s="1242"/>
      <c r="BE65" s="1242">
        <v>0</v>
      </c>
      <c r="BF65" s="1243"/>
      <c r="BG65" s="1309" t="s">
        <v>1325</v>
      </c>
      <c r="BH65" s="1307" t="s">
        <v>1325</v>
      </c>
      <c r="BI65" s="1307" t="s">
        <v>1325</v>
      </c>
      <c r="BJ65" s="1307" t="s">
        <v>1325</v>
      </c>
      <c r="BK65" s="1307" t="s">
        <v>1325</v>
      </c>
      <c r="BL65" s="1307" t="s">
        <v>1325</v>
      </c>
      <c r="BM65" s="1310" t="s">
        <v>1325</v>
      </c>
      <c r="BN65" s="1245">
        <v>0.45602025799388674</v>
      </c>
      <c r="BO65" s="1239"/>
      <c r="BP65" s="1239"/>
      <c r="BQ65" s="1239"/>
      <c r="BR65" s="1239"/>
      <c r="BS65" s="1239">
        <v>6.9820466256990704E-2</v>
      </c>
      <c r="BT65" s="1308"/>
      <c r="BU65" s="1309" t="s">
        <v>1325</v>
      </c>
      <c r="BV65" s="1307" t="s">
        <v>1325</v>
      </c>
      <c r="BW65" s="1307" t="s">
        <v>1325</v>
      </c>
      <c r="BX65" s="1307" t="s">
        <v>1325</v>
      </c>
      <c r="BY65" s="1307" t="s">
        <v>1325</v>
      </c>
      <c r="BZ65" s="1307">
        <v>18</v>
      </c>
      <c r="CA65" s="1310" t="s">
        <v>1325</v>
      </c>
      <c r="CB65" s="1189">
        <v>1.4062015743213088</v>
      </c>
      <c r="CC65" s="1239"/>
      <c r="CD65" s="1239"/>
      <c r="CE65" s="1239"/>
      <c r="CF65" s="1239"/>
      <c r="CG65" s="1239">
        <v>1.9219450557599305</v>
      </c>
      <c r="CH65" s="1246"/>
      <c r="CI65" s="1309" t="s">
        <v>1325</v>
      </c>
      <c r="CJ65" s="1307" t="s">
        <v>1325</v>
      </c>
      <c r="CK65" s="1307" t="s">
        <v>1325</v>
      </c>
      <c r="CL65" s="1307" t="s">
        <v>1325</v>
      </c>
      <c r="CM65" s="1307" t="s">
        <v>1325</v>
      </c>
      <c r="CN65" s="1307" t="s">
        <v>1325</v>
      </c>
      <c r="CO65" s="1310" t="s">
        <v>1325</v>
      </c>
      <c r="CP65" s="1244">
        <v>0</v>
      </c>
      <c r="CQ65" s="1242"/>
      <c r="CR65" s="1242"/>
      <c r="CS65" s="1242"/>
      <c r="CT65" s="1242"/>
      <c r="CU65" s="1242">
        <v>2.6085472996948407</v>
      </c>
      <c r="CV65" s="1243"/>
      <c r="CW65" s="1274"/>
      <c r="CX65" s="1274"/>
      <c r="CY65" s="1274"/>
      <c r="CZ65" s="1275" t="s">
        <v>878</v>
      </c>
      <c r="DA65" s="1276" t="s">
        <v>1471</v>
      </c>
      <c r="DB65" s="1274"/>
      <c r="DC65" s="1274"/>
      <c r="DD65" s="1274"/>
      <c r="DE65" s="1276" t="s">
        <v>878</v>
      </c>
      <c r="DF65" s="1276" t="s">
        <v>1471</v>
      </c>
      <c r="DG65" s="1276" t="s">
        <v>878</v>
      </c>
      <c r="DH65" s="1276" t="s">
        <v>1471</v>
      </c>
      <c r="DI65" s="1276" t="s">
        <v>878</v>
      </c>
      <c r="DJ65" s="1277" t="s">
        <v>1471</v>
      </c>
      <c r="DK65" s="1311" t="s">
        <v>878</v>
      </c>
      <c r="DL65" s="1277" t="s">
        <v>878</v>
      </c>
      <c r="DM65" s="7" t="s">
        <v>878</v>
      </c>
      <c r="DN65" s="7" t="s">
        <v>792</v>
      </c>
      <c r="DO65" s="7" t="s">
        <v>878</v>
      </c>
      <c r="DP65" s="7" t="s">
        <v>792</v>
      </c>
    </row>
    <row r="66" spans="1:120">
      <c r="A66" s="1194" t="s">
        <v>220</v>
      </c>
      <c r="B66" s="1195" t="s">
        <v>747</v>
      </c>
      <c r="C66" s="1196">
        <v>117</v>
      </c>
      <c r="D66" s="1306" t="s">
        <v>1325</v>
      </c>
      <c r="E66" s="1306" t="s">
        <v>1325</v>
      </c>
      <c r="F66" s="1306" t="s">
        <v>1325</v>
      </c>
      <c r="G66" s="1306" t="s">
        <v>1325</v>
      </c>
      <c r="H66" s="1197">
        <v>12</v>
      </c>
      <c r="I66" s="1306" t="s">
        <v>1325</v>
      </c>
      <c r="J66" s="1199">
        <v>0.64657138663260982</v>
      </c>
      <c r="K66" s="1200"/>
      <c r="L66" s="1200"/>
      <c r="M66" s="1200"/>
      <c r="N66" s="1200"/>
      <c r="O66" s="1200">
        <v>0.17432493474550709</v>
      </c>
      <c r="P66" s="1201"/>
      <c r="Q66" s="1309" t="s">
        <v>1325</v>
      </c>
      <c r="R66" s="1307" t="s">
        <v>1325</v>
      </c>
      <c r="S66" s="1307" t="s">
        <v>1325</v>
      </c>
      <c r="T66" s="1307" t="s">
        <v>1325</v>
      </c>
      <c r="U66" s="1307" t="s">
        <v>1325</v>
      </c>
      <c r="V66" s="1307" t="s">
        <v>1325</v>
      </c>
      <c r="W66" s="1310" t="s">
        <v>1325</v>
      </c>
      <c r="X66" s="1199">
        <v>0.19913853566069034</v>
      </c>
      <c r="Y66" s="1200"/>
      <c r="Z66" s="1200"/>
      <c r="AA66" s="1200"/>
      <c r="AB66" s="1200"/>
      <c r="AC66" s="1202">
        <v>0</v>
      </c>
      <c r="AD66" s="1203"/>
      <c r="AE66" s="1309">
        <v>27</v>
      </c>
      <c r="AF66" s="1307" t="s">
        <v>1325</v>
      </c>
      <c r="AG66" s="1307" t="s">
        <v>1325</v>
      </c>
      <c r="AH66" s="1307" t="s">
        <v>1325</v>
      </c>
      <c r="AI66" s="1307" t="s">
        <v>1325</v>
      </c>
      <c r="AJ66" s="1307" t="s">
        <v>1325</v>
      </c>
      <c r="AK66" s="1310" t="s">
        <v>1325</v>
      </c>
      <c r="AL66" s="1204">
        <v>1.6079274143286029</v>
      </c>
      <c r="AM66" s="1202"/>
      <c r="AN66" s="1202"/>
      <c r="AO66" s="1202"/>
      <c r="AP66" s="1202"/>
      <c r="AQ66" s="1202">
        <v>1.680823486859429</v>
      </c>
      <c r="AR66" s="1203"/>
      <c r="AS66" s="1309" t="s">
        <v>1325</v>
      </c>
      <c r="AT66" s="1307" t="s">
        <v>1325</v>
      </c>
      <c r="AU66" s="1307" t="s">
        <v>1325</v>
      </c>
      <c r="AV66" s="1307" t="s">
        <v>1325</v>
      </c>
      <c r="AW66" s="1307" t="s">
        <v>1325</v>
      </c>
      <c r="AX66" s="1307" t="s">
        <v>1325</v>
      </c>
      <c r="AY66" s="1310" t="s">
        <v>1325</v>
      </c>
      <c r="AZ66" s="1244">
        <v>0</v>
      </c>
      <c r="BA66" s="1242"/>
      <c r="BB66" s="1242"/>
      <c r="BC66" s="1242"/>
      <c r="BD66" s="1242"/>
      <c r="BE66" s="1242">
        <v>0</v>
      </c>
      <c r="BF66" s="1243"/>
      <c r="BG66" s="1309" t="s">
        <v>1325</v>
      </c>
      <c r="BH66" s="1307" t="s">
        <v>1325</v>
      </c>
      <c r="BI66" s="1307" t="s">
        <v>1325</v>
      </c>
      <c r="BJ66" s="1307" t="s">
        <v>1325</v>
      </c>
      <c r="BK66" s="1307" t="s">
        <v>1325</v>
      </c>
      <c r="BL66" s="1307" t="s">
        <v>1325</v>
      </c>
      <c r="BM66" s="1310" t="s">
        <v>1325</v>
      </c>
      <c r="BN66" s="1245">
        <v>8.0719281774721416E-2</v>
      </c>
      <c r="BO66" s="1239"/>
      <c r="BP66" s="1239"/>
      <c r="BQ66" s="1239"/>
      <c r="BR66" s="1239"/>
      <c r="BS66" s="1239">
        <v>0</v>
      </c>
      <c r="BT66" s="1308"/>
      <c r="BU66" s="1309">
        <v>60</v>
      </c>
      <c r="BV66" s="1307" t="s">
        <v>1325</v>
      </c>
      <c r="BW66" s="1307" t="s">
        <v>1325</v>
      </c>
      <c r="BX66" s="1307" t="s">
        <v>1325</v>
      </c>
      <c r="BY66" s="1307" t="s">
        <v>1325</v>
      </c>
      <c r="BZ66" s="1307" t="s">
        <v>1325</v>
      </c>
      <c r="CA66" s="1310" t="s">
        <v>1325</v>
      </c>
      <c r="CB66" s="1189">
        <v>3.5731720318413411</v>
      </c>
      <c r="CC66" s="1239"/>
      <c r="CD66" s="1239"/>
      <c r="CE66" s="1239"/>
      <c r="CF66" s="1239"/>
      <c r="CG66" s="1239">
        <v>0.75637056908674327</v>
      </c>
      <c r="CH66" s="1246"/>
      <c r="CI66" s="1309" t="s">
        <v>1325</v>
      </c>
      <c r="CJ66" s="1307" t="s">
        <v>1325</v>
      </c>
      <c r="CK66" s="1307" t="s">
        <v>1325</v>
      </c>
      <c r="CL66" s="1307" t="s">
        <v>1325</v>
      </c>
      <c r="CM66" s="1307" t="s">
        <v>1325</v>
      </c>
      <c r="CN66" s="1307" t="s">
        <v>1325</v>
      </c>
      <c r="CO66" s="1310" t="s">
        <v>1325</v>
      </c>
      <c r="CP66" s="1244">
        <v>6.0924000918652438E-2</v>
      </c>
      <c r="CQ66" s="1242"/>
      <c r="CR66" s="1242"/>
      <c r="CS66" s="1242"/>
      <c r="CT66" s="1242"/>
      <c r="CU66" s="1242">
        <v>3.1388378506449828E-2</v>
      </c>
      <c r="CV66" s="1243"/>
      <c r="CW66" s="1274"/>
      <c r="CX66" s="1274"/>
      <c r="CY66" s="1274"/>
      <c r="CZ66" s="1275" t="s">
        <v>878</v>
      </c>
      <c r="DA66" s="1276" t="s">
        <v>1471</v>
      </c>
      <c r="DB66" s="1274"/>
      <c r="DC66" s="1274"/>
      <c r="DD66" s="1274"/>
      <c r="DE66" s="1276" t="s">
        <v>878</v>
      </c>
      <c r="DF66" s="1276" t="s">
        <v>1471</v>
      </c>
      <c r="DG66" s="1276" t="s">
        <v>878</v>
      </c>
      <c r="DH66" s="1276" t="s">
        <v>1471</v>
      </c>
      <c r="DI66" s="1276" t="s">
        <v>878</v>
      </c>
      <c r="DJ66" s="1277" t="s">
        <v>1471</v>
      </c>
      <c r="DK66" s="1311" t="s">
        <v>878</v>
      </c>
      <c r="DL66" s="1277" t="s">
        <v>878</v>
      </c>
      <c r="DM66" s="7" t="s">
        <v>878</v>
      </c>
      <c r="DN66" s="7" t="s">
        <v>792</v>
      </c>
      <c r="DO66" s="7" t="s">
        <v>878</v>
      </c>
      <c r="DP66" s="7" t="s">
        <v>792</v>
      </c>
    </row>
    <row r="67" spans="1:120" ht="25.5">
      <c r="A67" s="1194" t="s">
        <v>150</v>
      </c>
      <c r="B67" s="1195" t="s">
        <v>658</v>
      </c>
      <c r="C67" s="1196">
        <v>400</v>
      </c>
      <c r="D67" s="1197">
        <v>11</v>
      </c>
      <c r="E67" s="1306" t="s">
        <v>1325</v>
      </c>
      <c r="F67" s="1197">
        <v>12</v>
      </c>
      <c r="G67" s="1306" t="s">
        <v>1325</v>
      </c>
      <c r="H67" s="1197">
        <v>403</v>
      </c>
      <c r="I67" s="1198">
        <v>15</v>
      </c>
      <c r="J67" s="1199">
        <v>1.0859254582432565</v>
      </c>
      <c r="K67" s="1200">
        <v>2.00264183561112</v>
      </c>
      <c r="L67" s="1200">
        <v>0.36724986442227525</v>
      </c>
      <c r="M67" s="1200">
        <v>1.0416254952685875</v>
      </c>
      <c r="N67" s="1200"/>
      <c r="O67" s="1200">
        <v>0.88863238153566859</v>
      </c>
      <c r="P67" s="1201">
        <v>0.70780901552215802</v>
      </c>
      <c r="Q67" s="1309">
        <v>14</v>
      </c>
      <c r="R67" s="1307" t="s">
        <v>1325</v>
      </c>
      <c r="S67" s="1307" t="s">
        <v>1325</v>
      </c>
      <c r="T67" s="1307" t="s">
        <v>1325</v>
      </c>
      <c r="U67" s="1307" t="s">
        <v>1325</v>
      </c>
      <c r="V67" s="1307">
        <v>31</v>
      </c>
      <c r="W67" s="1310" t="s">
        <v>1325</v>
      </c>
      <c r="X67" s="1199">
        <v>0.53705202048290779</v>
      </c>
      <c r="Y67" s="1200">
        <v>0</v>
      </c>
      <c r="Z67" s="1200">
        <v>2.2353362560228156</v>
      </c>
      <c r="AA67" s="1200">
        <v>0</v>
      </c>
      <c r="AB67" s="1200"/>
      <c r="AC67" s="1202">
        <v>1.5064149281247765</v>
      </c>
      <c r="AD67" s="1203">
        <v>0.75772356705978416</v>
      </c>
      <c r="AE67" s="1309">
        <v>43</v>
      </c>
      <c r="AF67" s="1307" t="s">
        <v>1325</v>
      </c>
      <c r="AG67" s="1307" t="s">
        <v>1325</v>
      </c>
      <c r="AH67" s="1307" t="s">
        <v>1325</v>
      </c>
      <c r="AI67" s="1307" t="s">
        <v>1325</v>
      </c>
      <c r="AJ67" s="1307">
        <v>50</v>
      </c>
      <c r="AK67" s="1310" t="s">
        <v>1325</v>
      </c>
      <c r="AL67" s="1204">
        <v>0.99994417064686025</v>
      </c>
      <c r="AM67" s="1202">
        <v>1.5794375342084868</v>
      </c>
      <c r="AN67" s="1202">
        <v>1.1297267202879944</v>
      </c>
      <c r="AO67" s="1202">
        <v>0.74742539485491044</v>
      </c>
      <c r="AP67" s="1202"/>
      <c r="AQ67" s="1202">
        <v>1.066551971204603</v>
      </c>
      <c r="AR67" s="1203">
        <v>0.83076298824704775</v>
      </c>
      <c r="AS67" s="1309" t="s">
        <v>1325</v>
      </c>
      <c r="AT67" s="1307" t="s">
        <v>1325</v>
      </c>
      <c r="AU67" s="1307" t="s">
        <v>1325</v>
      </c>
      <c r="AV67" s="1307" t="s">
        <v>1325</v>
      </c>
      <c r="AW67" s="1307" t="s">
        <v>1325</v>
      </c>
      <c r="AX67" s="1307">
        <v>11</v>
      </c>
      <c r="AY67" s="1310" t="s">
        <v>1325</v>
      </c>
      <c r="AZ67" s="1244">
        <v>0.33322885685098991</v>
      </c>
      <c r="BA67" s="1242">
        <v>7.1143645105292315</v>
      </c>
      <c r="BB67" s="1242">
        <v>0</v>
      </c>
      <c r="BC67" s="1242">
        <v>8.4458253937862153</v>
      </c>
      <c r="BD67" s="1242"/>
      <c r="BE67" s="1242">
        <v>0.88370962565896771</v>
      </c>
      <c r="BF67" s="1243">
        <v>0</v>
      </c>
      <c r="BG67" s="1309">
        <v>42</v>
      </c>
      <c r="BH67" s="1307" t="s">
        <v>1325</v>
      </c>
      <c r="BI67" s="1307" t="s">
        <v>1325</v>
      </c>
      <c r="BJ67" s="1307" t="s">
        <v>1325</v>
      </c>
      <c r="BK67" s="1307" t="s">
        <v>1325</v>
      </c>
      <c r="BL67" s="1307">
        <v>88</v>
      </c>
      <c r="BM67" s="1310" t="s">
        <v>1325</v>
      </c>
      <c r="BN67" s="1245">
        <v>0.52690793967859106</v>
      </c>
      <c r="BO67" s="1239">
        <v>0.94123823806419704</v>
      </c>
      <c r="BP67" s="1239">
        <v>0</v>
      </c>
      <c r="BQ67" s="1239">
        <v>0.4431283208782984</v>
      </c>
      <c r="BR67" s="1239"/>
      <c r="BS67" s="1239">
        <v>1.2302237923193089</v>
      </c>
      <c r="BT67" s="1308">
        <v>1.2894662150784946</v>
      </c>
      <c r="BU67" s="1309">
        <v>234</v>
      </c>
      <c r="BV67" s="1307" t="s">
        <v>1325</v>
      </c>
      <c r="BW67" s="1307" t="s">
        <v>1325</v>
      </c>
      <c r="BX67" s="1307" t="s">
        <v>1325</v>
      </c>
      <c r="BY67" s="1307" t="s">
        <v>1325</v>
      </c>
      <c r="BZ67" s="1307">
        <v>142</v>
      </c>
      <c r="CA67" s="1310" t="s">
        <v>1325</v>
      </c>
      <c r="CB67" s="1189">
        <v>1.6928274939868269</v>
      </c>
      <c r="CC67" s="1239">
        <v>1.7116938498877743</v>
      </c>
      <c r="CD67" s="1239">
        <v>0.28712740018975696</v>
      </c>
      <c r="CE67" s="1239">
        <v>0.81087925233644265</v>
      </c>
      <c r="CF67" s="1239"/>
      <c r="CG67" s="1239">
        <v>0.61572360164918194</v>
      </c>
      <c r="CH67" s="1246">
        <v>0.43670889367649002</v>
      </c>
      <c r="CI67" s="1240">
        <v>18</v>
      </c>
      <c r="CJ67" s="1307" t="s">
        <v>1325</v>
      </c>
      <c r="CK67" s="1307" t="s">
        <v>1325</v>
      </c>
      <c r="CL67" s="1307" t="s">
        <v>1325</v>
      </c>
      <c r="CM67" s="1307" t="s">
        <v>1325</v>
      </c>
      <c r="CN67" s="1238">
        <v>30</v>
      </c>
      <c r="CO67" s="1310" t="s">
        <v>1325</v>
      </c>
      <c r="CP67" s="1244">
        <v>0.78777178776525614</v>
      </c>
      <c r="CQ67" s="1242">
        <v>0</v>
      </c>
      <c r="CR67" s="1242">
        <v>0</v>
      </c>
      <c r="CS67" s="1242">
        <v>1.5266124219575687</v>
      </c>
      <c r="CT67" s="1242"/>
      <c r="CU67" s="1242">
        <v>1.7099257194401722</v>
      </c>
      <c r="CV67" s="1243">
        <v>0.81876128498788237</v>
      </c>
      <c r="CW67" s="1274" t="s">
        <v>878</v>
      </c>
      <c r="CX67" s="1280" t="s">
        <v>2925</v>
      </c>
      <c r="CY67" s="1280" t="s">
        <v>2925</v>
      </c>
      <c r="CZ67" s="1275" t="s">
        <v>878</v>
      </c>
      <c r="DA67" s="1276" t="s">
        <v>1471</v>
      </c>
      <c r="DB67" s="1274"/>
      <c r="DC67" s="1274"/>
      <c r="DD67" s="1274"/>
      <c r="DE67" s="1276" t="s">
        <v>878</v>
      </c>
      <c r="DF67" s="1276" t="s">
        <v>1471</v>
      </c>
      <c r="DG67" s="1276" t="s">
        <v>878</v>
      </c>
      <c r="DH67" s="1276" t="s">
        <v>1471</v>
      </c>
      <c r="DI67" s="1276" t="s">
        <v>878</v>
      </c>
      <c r="DJ67" s="1277" t="s">
        <v>1471</v>
      </c>
      <c r="DK67" s="1311" t="s">
        <v>878</v>
      </c>
      <c r="DL67" s="1277" t="s">
        <v>878</v>
      </c>
      <c r="DM67" s="7" t="s">
        <v>878</v>
      </c>
      <c r="DN67" s="7" t="s">
        <v>792</v>
      </c>
      <c r="DO67" s="7" t="s">
        <v>878</v>
      </c>
      <c r="DP67" s="7" t="s">
        <v>792</v>
      </c>
    </row>
    <row r="68" spans="1:120">
      <c r="A68" s="1194" t="s">
        <v>357</v>
      </c>
      <c r="B68" s="1195" t="s">
        <v>589</v>
      </c>
      <c r="C68" s="1196">
        <v>73</v>
      </c>
      <c r="D68" s="1306" t="s">
        <v>1325</v>
      </c>
      <c r="E68" s="1306" t="s">
        <v>1325</v>
      </c>
      <c r="F68" s="1306" t="s">
        <v>1325</v>
      </c>
      <c r="G68" s="1306" t="s">
        <v>1325</v>
      </c>
      <c r="H68" s="1197">
        <v>143</v>
      </c>
      <c r="I68" s="1306" t="s">
        <v>1325</v>
      </c>
      <c r="J68" s="1199">
        <v>1.0841668420709962</v>
      </c>
      <c r="K68" s="1200"/>
      <c r="L68" s="1200">
        <v>1.2374291617909767</v>
      </c>
      <c r="M68" s="1200">
        <v>2.7930456845092015</v>
      </c>
      <c r="N68" s="1200"/>
      <c r="O68" s="1200">
        <v>0.81027233478911942</v>
      </c>
      <c r="P68" s="1201">
        <v>0.62941299313345567</v>
      </c>
      <c r="Q68" s="1309" t="s">
        <v>1325</v>
      </c>
      <c r="R68" s="1307" t="s">
        <v>1325</v>
      </c>
      <c r="S68" s="1307" t="s">
        <v>1325</v>
      </c>
      <c r="T68" s="1307" t="s">
        <v>1325</v>
      </c>
      <c r="U68" s="1307" t="s">
        <v>1325</v>
      </c>
      <c r="V68" s="1307">
        <v>11</v>
      </c>
      <c r="W68" s="1310" t="s">
        <v>1325</v>
      </c>
      <c r="X68" s="1199">
        <v>0.72644537313778823</v>
      </c>
      <c r="Y68" s="1200"/>
      <c r="Z68" s="1200">
        <v>0</v>
      </c>
      <c r="AA68" s="1200">
        <v>14.750862400709334</v>
      </c>
      <c r="AB68" s="1200"/>
      <c r="AC68" s="1202">
        <v>0.54972024640918493</v>
      </c>
      <c r="AD68" s="1203">
        <v>0</v>
      </c>
      <c r="AE68" s="1309">
        <v>12</v>
      </c>
      <c r="AF68" s="1307" t="s">
        <v>1325</v>
      </c>
      <c r="AG68" s="1307" t="s">
        <v>1325</v>
      </c>
      <c r="AH68" s="1307" t="s">
        <v>1325</v>
      </c>
      <c r="AI68" s="1307" t="s">
        <v>1325</v>
      </c>
      <c r="AJ68" s="1307">
        <v>26</v>
      </c>
      <c r="AK68" s="1310" t="s">
        <v>1325</v>
      </c>
      <c r="AL68" s="1204">
        <v>0.77423641305088986</v>
      </c>
      <c r="AM68" s="1202"/>
      <c r="AN68" s="1202">
        <v>3.2986827254032947</v>
      </c>
      <c r="AO68" s="1202">
        <v>4.6672772934438065</v>
      </c>
      <c r="AP68" s="1202"/>
      <c r="AQ68" s="1202">
        <v>0.58718908571923256</v>
      </c>
      <c r="AR68" s="1203">
        <v>0</v>
      </c>
      <c r="AS68" s="1309" t="s">
        <v>1325</v>
      </c>
      <c r="AT68" s="1307" t="s">
        <v>1325</v>
      </c>
      <c r="AU68" s="1307" t="s">
        <v>1325</v>
      </c>
      <c r="AV68" s="1307" t="s">
        <v>1325</v>
      </c>
      <c r="AW68" s="1307" t="s">
        <v>1325</v>
      </c>
      <c r="AX68" s="1307" t="s">
        <v>1325</v>
      </c>
      <c r="AY68" s="1310" t="s">
        <v>1325</v>
      </c>
      <c r="AZ68" s="1244">
        <v>3.1422845316283317</v>
      </c>
      <c r="BA68" s="1242"/>
      <c r="BB68" s="1242">
        <v>0</v>
      </c>
      <c r="BC68" s="1242">
        <v>0</v>
      </c>
      <c r="BD68" s="1242"/>
      <c r="BE68" s="1242">
        <v>0.86008830071418152</v>
      </c>
      <c r="BF68" s="1243">
        <v>0</v>
      </c>
      <c r="BG68" s="1309" t="s">
        <v>1325</v>
      </c>
      <c r="BH68" s="1307" t="s">
        <v>1325</v>
      </c>
      <c r="BI68" s="1307" t="s">
        <v>1325</v>
      </c>
      <c r="BJ68" s="1307" t="s">
        <v>1325</v>
      </c>
      <c r="BK68" s="1307" t="s">
        <v>1325</v>
      </c>
      <c r="BL68" s="1307">
        <v>34</v>
      </c>
      <c r="BM68" s="1310" t="s">
        <v>1325</v>
      </c>
      <c r="BN68" s="1245">
        <v>0.41148908360961645</v>
      </c>
      <c r="BO68" s="1239"/>
      <c r="BP68" s="1239">
        <v>0</v>
      </c>
      <c r="BQ68" s="1239">
        <v>0</v>
      </c>
      <c r="BR68" s="1239"/>
      <c r="BS68" s="1239">
        <v>2.9825675448465589</v>
      </c>
      <c r="BT68" s="1308">
        <v>1.4363966367037411</v>
      </c>
      <c r="BU68" s="1309">
        <v>39</v>
      </c>
      <c r="BV68" s="1307" t="s">
        <v>1325</v>
      </c>
      <c r="BW68" s="1307" t="s">
        <v>1325</v>
      </c>
      <c r="BX68" s="1307" t="s">
        <v>1325</v>
      </c>
      <c r="BY68" s="1307" t="s">
        <v>1325</v>
      </c>
      <c r="BZ68" s="1307">
        <v>50</v>
      </c>
      <c r="CA68" s="1310" t="s">
        <v>1325</v>
      </c>
      <c r="CB68" s="1189">
        <v>1.8496085820007975</v>
      </c>
      <c r="CC68" s="1239"/>
      <c r="CD68" s="1239">
        <v>1.761972135463725</v>
      </c>
      <c r="CE68" s="1239">
        <v>0</v>
      </c>
      <c r="CF68" s="1239"/>
      <c r="CG68" s="1239">
        <v>0.74559790837254203</v>
      </c>
      <c r="CH68" s="1246">
        <v>0.57372085668084227</v>
      </c>
      <c r="CI68" s="1309" t="s">
        <v>1325</v>
      </c>
      <c r="CJ68" s="1307" t="s">
        <v>1325</v>
      </c>
      <c r="CK68" s="1307" t="s">
        <v>1325</v>
      </c>
      <c r="CL68" s="1307" t="s">
        <v>1325</v>
      </c>
      <c r="CM68" s="1307" t="s">
        <v>1325</v>
      </c>
      <c r="CN68" s="1307" t="s">
        <v>1325</v>
      </c>
      <c r="CO68" s="1310" t="s">
        <v>1325</v>
      </c>
      <c r="CP68" s="1244">
        <v>1.1783566993606243</v>
      </c>
      <c r="CQ68" s="1242"/>
      <c r="CR68" s="1242">
        <v>0</v>
      </c>
      <c r="CS68" s="1242">
        <v>0</v>
      </c>
      <c r="CT68" s="1242"/>
      <c r="CU68" s="1242">
        <v>2.2935688019044842</v>
      </c>
      <c r="CV68" s="1243">
        <v>0</v>
      </c>
      <c r="CW68" s="1274"/>
      <c r="CX68" s="1274"/>
      <c r="CY68" s="1274"/>
      <c r="CZ68" s="1275" t="s">
        <v>878</v>
      </c>
      <c r="DA68" s="1276" t="s">
        <v>1471</v>
      </c>
      <c r="DB68" s="1274"/>
      <c r="DC68" s="1274"/>
      <c r="DD68" s="1274"/>
      <c r="DE68" s="1276" t="s">
        <v>878</v>
      </c>
      <c r="DF68" s="1276" t="s">
        <v>1471</v>
      </c>
      <c r="DG68" s="1276" t="s">
        <v>878</v>
      </c>
      <c r="DH68" s="1276" t="s">
        <v>1471</v>
      </c>
      <c r="DI68" s="1276" t="s">
        <v>878</v>
      </c>
      <c r="DJ68" s="1277" t="s">
        <v>1471</v>
      </c>
      <c r="DK68" s="1311" t="s">
        <v>878</v>
      </c>
      <c r="DL68" s="1277" t="s">
        <v>878</v>
      </c>
      <c r="DM68" s="7" t="s">
        <v>878</v>
      </c>
      <c r="DN68" s="7" t="s">
        <v>792</v>
      </c>
      <c r="DO68" s="7" t="s">
        <v>878</v>
      </c>
      <c r="DP68" s="7" t="s">
        <v>792</v>
      </c>
    </row>
    <row r="69" spans="1:120">
      <c r="A69" s="1194" t="s">
        <v>262</v>
      </c>
      <c r="B69" s="1195" t="s">
        <v>808</v>
      </c>
      <c r="C69" s="1306" t="s">
        <v>1325</v>
      </c>
      <c r="D69" s="1306" t="s">
        <v>1325</v>
      </c>
      <c r="E69" s="1306" t="s">
        <v>1325</v>
      </c>
      <c r="F69" s="1306" t="s">
        <v>1325</v>
      </c>
      <c r="G69" s="1306" t="s">
        <v>1325</v>
      </c>
      <c r="H69" s="1197">
        <v>11</v>
      </c>
      <c r="I69" s="1306" t="s">
        <v>1325</v>
      </c>
      <c r="J69" s="1199">
        <v>1.1820355118758912</v>
      </c>
      <c r="K69" s="1200"/>
      <c r="L69" s="1200"/>
      <c r="M69" s="1200"/>
      <c r="N69" s="1200"/>
      <c r="O69" s="1200">
        <v>1.4755552835742634</v>
      </c>
      <c r="P69" s="1201"/>
      <c r="Q69" s="1309" t="s">
        <v>1325</v>
      </c>
      <c r="R69" s="1307" t="s">
        <v>1325</v>
      </c>
      <c r="S69" s="1307" t="s">
        <v>1325</v>
      </c>
      <c r="T69" s="1307" t="s">
        <v>1325</v>
      </c>
      <c r="U69" s="1307" t="s">
        <v>1325</v>
      </c>
      <c r="V69" s="1307" t="s">
        <v>1325</v>
      </c>
      <c r="W69" s="1310" t="s">
        <v>1325</v>
      </c>
      <c r="X69" s="1199">
        <v>0</v>
      </c>
      <c r="Y69" s="1200"/>
      <c r="Z69" s="1200"/>
      <c r="AA69" s="1200"/>
      <c r="AB69" s="1200"/>
      <c r="AC69" s="1202">
        <v>0</v>
      </c>
      <c r="AD69" s="1203"/>
      <c r="AE69" s="1309" t="s">
        <v>1325</v>
      </c>
      <c r="AF69" s="1307" t="s">
        <v>1325</v>
      </c>
      <c r="AG69" s="1307" t="s">
        <v>1325</v>
      </c>
      <c r="AH69" s="1307" t="s">
        <v>1325</v>
      </c>
      <c r="AI69" s="1307" t="s">
        <v>1325</v>
      </c>
      <c r="AJ69" s="1307" t="s">
        <v>1325</v>
      </c>
      <c r="AK69" s="1310" t="s">
        <v>1325</v>
      </c>
      <c r="AL69" s="1204">
        <v>2.460802640964844</v>
      </c>
      <c r="AM69" s="1202"/>
      <c r="AN69" s="1202"/>
      <c r="AO69" s="1202"/>
      <c r="AP69" s="1202"/>
      <c r="AQ69" s="1202">
        <v>1.0982766834600775</v>
      </c>
      <c r="AR69" s="1203"/>
      <c r="AS69" s="1309" t="s">
        <v>1325</v>
      </c>
      <c r="AT69" s="1307" t="s">
        <v>1325</v>
      </c>
      <c r="AU69" s="1307" t="s">
        <v>1325</v>
      </c>
      <c r="AV69" s="1307" t="s">
        <v>1325</v>
      </c>
      <c r="AW69" s="1307" t="s">
        <v>1325</v>
      </c>
      <c r="AX69" s="1307" t="s">
        <v>1325</v>
      </c>
      <c r="AY69" s="1310" t="s">
        <v>1325</v>
      </c>
      <c r="AZ69" s="1244">
        <v>0</v>
      </c>
      <c r="BA69" s="1242"/>
      <c r="BB69" s="1242"/>
      <c r="BC69" s="1242"/>
      <c r="BD69" s="1242"/>
      <c r="BE69" s="1242">
        <v>0</v>
      </c>
      <c r="BF69" s="1243"/>
      <c r="BG69" s="1309" t="s">
        <v>1325</v>
      </c>
      <c r="BH69" s="1307" t="s">
        <v>1325</v>
      </c>
      <c r="BI69" s="1307" t="s">
        <v>1325</v>
      </c>
      <c r="BJ69" s="1307" t="s">
        <v>1325</v>
      </c>
      <c r="BK69" s="1307" t="s">
        <v>1325</v>
      </c>
      <c r="BL69" s="1307" t="s">
        <v>1325</v>
      </c>
      <c r="BM69" s="1310" t="s">
        <v>1325</v>
      </c>
      <c r="BN69" s="1245">
        <v>0</v>
      </c>
      <c r="BO69" s="1239"/>
      <c r="BP69" s="1239"/>
      <c r="BQ69" s="1239"/>
      <c r="BR69" s="1239"/>
      <c r="BS69" s="1239">
        <v>0.44951434844031879</v>
      </c>
      <c r="BT69" s="1308"/>
      <c r="BU69" s="1309" t="s">
        <v>1325</v>
      </c>
      <c r="BV69" s="1307" t="s">
        <v>1325</v>
      </c>
      <c r="BW69" s="1307" t="s">
        <v>1325</v>
      </c>
      <c r="BX69" s="1307" t="s">
        <v>1325</v>
      </c>
      <c r="BY69" s="1307" t="s">
        <v>1325</v>
      </c>
      <c r="BZ69" s="1307" t="s">
        <v>1325</v>
      </c>
      <c r="CA69" s="1310" t="s">
        <v>1325</v>
      </c>
      <c r="CB69" s="1189">
        <v>0.98550251808802125</v>
      </c>
      <c r="CC69" s="1239"/>
      <c r="CD69" s="1239"/>
      <c r="CE69" s="1239"/>
      <c r="CF69" s="1239"/>
      <c r="CG69" s="1239">
        <v>1.2703067710032512</v>
      </c>
      <c r="CH69" s="1246"/>
      <c r="CI69" s="1309" t="s">
        <v>1325</v>
      </c>
      <c r="CJ69" s="1307" t="s">
        <v>1325</v>
      </c>
      <c r="CK69" s="1307" t="s">
        <v>1325</v>
      </c>
      <c r="CL69" s="1307" t="s">
        <v>1325</v>
      </c>
      <c r="CM69" s="1307" t="s">
        <v>1325</v>
      </c>
      <c r="CN69" s="1307" t="s">
        <v>1325</v>
      </c>
      <c r="CO69" s="1310" t="s">
        <v>1325</v>
      </c>
      <c r="CP69" s="1244">
        <v>0</v>
      </c>
      <c r="CQ69" s="1242"/>
      <c r="CR69" s="1242"/>
      <c r="CS69" s="1242"/>
      <c r="CT69" s="1242"/>
      <c r="CU69" s="1242">
        <v>0</v>
      </c>
      <c r="CV69" s="1243"/>
      <c r="CW69" s="1274"/>
      <c r="CX69" s="1274"/>
      <c r="CY69" s="1274"/>
      <c r="CZ69" s="1275" t="s">
        <v>878</v>
      </c>
      <c r="DA69" s="1276" t="s">
        <v>1471</v>
      </c>
      <c r="DB69" s="1274"/>
      <c r="DC69" s="1274"/>
      <c r="DD69" s="1274"/>
      <c r="DE69" s="1276" t="s">
        <v>878</v>
      </c>
      <c r="DF69" s="1276" t="s">
        <v>1471</v>
      </c>
      <c r="DG69" s="1276" t="s">
        <v>878</v>
      </c>
      <c r="DH69" s="1276" t="s">
        <v>1471</v>
      </c>
      <c r="DI69" s="1276" t="s">
        <v>878</v>
      </c>
      <c r="DJ69" s="1277" t="s">
        <v>1471</v>
      </c>
      <c r="DK69" s="1311" t="s">
        <v>878</v>
      </c>
      <c r="DL69" s="1277" t="s">
        <v>878</v>
      </c>
      <c r="DM69" s="7" t="s">
        <v>878</v>
      </c>
      <c r="DN69" s="7" t="s">
        <v>792</v>
      </c>
      <c r="DO69" s="7" t="s">
        <v>878</v>
      </c>
      <c r="DP69" s="7" t="s">
        <v>792</v>
      </c>
    </row>
    <row r="70" spans="1:120">
      <c r="A70" s="1194" t="s">
        <v>376</v>
      </c>
      <c r="B70" s="1195" t="s">
        <v>601</v>
      </c>
      <c r="C70" s="1196">
        <v>13</v>
      </c>
      <c r="D70" s="1197">
        <v>49</v>
      </c>
      <c r="E70" s="1306" t="s">
        <v>1325</v>
      </c>
      <c r="F70" s="1306" t="s">
        <v>1325</v>
      </c>
      <c r="G70" s="1306" t="s">
        <v>1325</v>
      </c>
      <c r="H70" s="1197">
        <v>19</v>
      </c>
      <c r="I70" s="1198">
        <v>15</v>
      </c>
      <c r="J70" s="1199">
        <v>2.0848825151795336</v>
      </c>
      <c r="K70" s="1200">
        <v>1.7836620114956241</v>
      </c>
      <c r="L70" s="1200"/>
      <c r="M70" s="1200"/>
      <c r="N70" s="1200"/>
      <c r="O70" s="1200">
        <v>0.8576338903438524</v>
      </c>
      <c r="P70" s="1201">
        <v>1.0790273165778743</v>
      </c>
      <c r="Q70" s="1309" t="s">
        <v>1325</v>
      </c>
      <c r="R70" s="1307" t="s">
        <v>1325</v>
      </c>
      <c r="S70" s="1307" t="s">
        <v>1325</v>
      </c>
      <c r="T70" s="1307" t="s">
        <v>1325</v>
      </c>
      <c r="U70" s="1307" t="s">
        <v>1325</v>
      </c>
      <c r="V70" s="1307" t="s">
        <v>1325</v>
      </c>
      <c r="W70" s="1310" t="s">
        <v>1325</v>
      </c>
      <c r="X70" s="1199">
        <v>0</v>
      </c>
      <c r="Y70" s="1200">
        <v>0</v>
      </c>
      <c r="Z70" s="1200"/>
      <c r="AA70" s="1200"/>
      <c r="AB70" s="1200"/>
      <c r="AC70" s="1202">
        <v>4.1680414487129127</v>
      </c>
      <c r="AD70" s="1203">
        <v>2.365982180534798</v>
      </c>
      <c r="AE70" s="1309" t="s">
        <v>1325</v>
      </c>
      <c r="AF70" s="1307" t="s">
        <v>1325</v>
      </c>
      <c r="AG70" s="1307" t="s">
        <v>1325</v>
      </c>
      <c r="AH70" s="1307" t="s">
        <v>1325</v>
      </c>
      <c r="AI70" s="1307" t="s">
        <v>1325</v>
      </c>
      <c r="AJ70" s="1307" t="s">
        <v>1325</v>
      </c>
      <c r="AK70" s="1310" t="s">
        <v>1325</v>
      </c>
      <c r="AL70" s="1204">
        <v>2.1315332455686469</v>
      </c>
      <c r="AM70" s="1202">
        <v>0.47130538151967605</v>
      </c>
      <c r="AN70" s="1202"/>
      <c r="AO70" s="1202"/>
      <c r="AP70" s="1202"/>
      <c r="AQ70" s="1202">
        <v>0.93630369337159791</v>
      </c>
      <c r="AR70" s="1203">
        <v>0.93899646726992092</v>
      </c>
      <c r="AS70" s="1309" t="s">
        <v>1325</v>
      </c>
      <c r="AT70" s="1307" t="s">
        <v>1325</v>
      </c>
      <c r="AU70" s="1307" t="s">
        <v>1325</v>
      </c>
      <c r="AV70" s="1307" t="s">
        <v>1325</v>
      </c>
      <c r="AW70" s="1307" t="s">
        <v>1325</v>
      </c>
      <c r="AX70" s="1307" t="s">
        <v>1325</v>
      </c>
      <c r="AY70" s="1310" t="s">
        <v>1325</v>
      </c>
      <c r="AZ70" s="1244">
        <v>0</v>
      </c>
      <c r="BA70" s="1242">
        <v>0</v>
      </c>
      <c r="BB70" s="1242"/>
      <c r="BC70" s="1242"/>
      <c r="BD70" s="1242"/>
      <c r="BE70" s="1242">
        <v>2.4607717644538463</v>
      </c>
      <c r="BF70" s="1243">
        <v>0</v>
      </c>
      <c r="BG70" s="1309" t="s">
        <v>1325</v>
      </c>
      <c r="BH70" s="1307">
        <v>11</v>
      </c>
      <c r="BI70" s="1307" t="s">
        <v>1325</v>
      </c>
      <c r="BJ70" s="1307" t="s">
        <v>1325</v>
      </c>
      <c r="BK70" s="1307" t="s">
        <v>1325</v>
      </c>
      <c r="BL70" s="1307" t="s">
        <v>1325</v>
      </c>
      <c r="BM70" s="1310" t="s">
        <v>1325</v>
      </c>
      <c r="BN70" s="1245">
        <v>1.3465037885164617</v>
      </c>
      <c r="BO70" s="1239">
        <v>1.9353090091552749</v>
      </c>
      <c r="BP70" s="1239"/>
      <c r="BQ70" s="1239"/>
      <c r="BR70" s="1239"/>
      <c r="BS70" s="1239">
        <v>1.5742789624994951</v>
      </c>
      <c r="BT70" s="1308">
        <v>0.32869966426450425</v>
      </c>
      <c r="BU70" s="1309" t="s">
        <v>1325</v>
      </c>
      <c r="BV70" s="1307">
        <v>28</v>
      </c>
      <c r="BW70" s="1307" t="s">
        <v>1325</v>
      </c>
      <c r="BX70" s="1307" t="s">
        <v>1325</v>
      </c>
      <c r="BY70" s="1307" t="s">
        <v>1325</v>
      </c>
      <c r="BZ70" s="1307" t="s">
        <v>1325</v>
      </c>
      <c r="CA70" s="1310" t="s">
        <v>1325</v>
      </c>
      <c r="CB70" s="1189">
        <v>3.6602004728747137</v>
      </c>
      <c r="CC70" s="1239">
        <v>3.0909300457124118</v>
      </c>
      <c r="CD70" s="1239"/>
      <c r="CE70" s="1239"/>
      <c r="CF70" s="1239"/>
      <c r="CG70" s="1239">
        <v>0.37700071716349631</v>
      </c>
      <c r="CH70" s="1246">
        <v>1.8016415625491444</v>
      </c>
      <c r="CI70" s="1309" t="s">
        <v>1325</v>
      </c>
      <c r="CJ70" s="1307" t="s">
        <v>1325</v>
      </c>
      <c r="CK70" s="1307" t="s">
        <v>1325</v>
      </c>
      <c r="CL70" s="1307" t="s">
        <v>1325</v>
      </c>
      <c r="CM70" s="1307" t="s">
        <v>1325</v>
      </c>
      <c r="CN70" s="1307" t="s">
        <v>1325</v>
      </c>
      <c r="CO70" s="1310" t="s">
        <v>1325</v>
      </c>
      <c r="CP70" s="1244">
        <v>3.3794569055435897</v>
      </c>
      <c r="CQ70" s="1242">
        <v>2.5251637718258402</v>
      </c>
      <c r="CR70" s="1242"/>
      <c r="CS70" s="1242"/>
      <c r="CT70" s="1242"/>
      <c r="CU70" s="1242">
        <v>0.69795687906268922</v>
      </c>
      <c r="CV70" s="1243">
        <v>0</v>
      </c>
      <c r="CW70" s="1274" t="s">
        <v>878</v>
      </c>
      <c r="CX70" s="1274" t="s">
        <v>878</v>
      </c>
      <c r="CY70" s="1274" t="s">
        <v>2928</v>
      </c>
      <c r="CZ70" s="1275" t="s">
        <v>878</v>
      </c>
      <c r="DA70" s="1278" t="s">
        <v>1471</v>
      </c>
      <c r="DB70" s="1274" t="s">
        <v>2936</v>
      </c>
      <c r="DC70" s="1274" t="s">
        <v>2936</v>
      </c>
      <c r="DD70" s="1274" t="s">
        <v>2937</v>
      </c>
      <c r="DE70" s="1276" t="s">
        <v>792</v>
      </c>
      <c r="DF70" s="1274" t="s">
        <v>1477</v>
      </c>
      <c r="DG70" s="1276" t="s">
        <v>878</v>
      </c>
      <c r="DH70" s="1276" t="s">
        <v>1471</v>
      </c>
      <c r="DI70" s="1276" t="s">
        <v>878</v>
      </c>
      <c r="DJ70" s="1277" t="s">
        <v>1471</v>
      </c>
      <c r="DK70" s="1311" t="s">
        <v>878</v>
      </c>
      <c r="DL70" s="1277" t="s">
        <v>878</v>
      </c>
      <c r="DM70" s="7" t="s">
        <v>878</v>
      </c>
      <c r="DN70" s="7" t="s">
        <v>792</v>
      </c>
      <c r="DO70" s="7" t="s">
        <v>878</v>
      </c>
      <c r="DP70" s="7" t="s">
        <v>792</v>
      </c>
    </row>
    <row r="71" spans="1:120">
      <c r="A71" s="1194" t="s">
        <v>7</v>
      </c>
      <c r="B71" s="1195" t="s">
        <v>523</v>
      </c>
      <c r="C71" s="1196">
        <v>137</v>
      </c>
      <c r="D71" s="1197">
        <v>31</v>
      </c>
      <c r="E71" s="1306" t="s">
        <v>1325</v>
      </c>
      <c r="F71" s="1306" t="s">
        <v>1325</v>
      </c>
      <c r="G71" s="1306" t="s">
        <v>1325</v>
      </c>
      <c r="H71" s="1197">
        <v>240</v>
      </c>
      <c r="I71" s="1198">
        <v>22</v>
      </c>
      <c r="J71" s="1199">
        <v>1.1343216018821756</v>
      </c>
      <c r="K71" s="1200">
        <v>1.6529241671491779</v>
      </c>
      <c r="L71" s="1200">
        <v>0.6178718658483493</v>
      </c>
      <c r="M71" s="1200">
        <v>0.91500731487521203</v>
      </c>
      <c r="N71" s="1200">
        <v>0.76978412976887134</v>
      </c>
      <c r="O71" s="1200">
        <v>0.96790104068313421</v>
      </c>
      <c r="P71" s="1201">
        <v>1.1430192214157449</v>
      </c>
      <c r="Q71" s="1309" t="s">
        <v>1325</v>
      </c>
      <c r="R71" s="1307" t="s">
        <v>1325</v>
      </c>
      <c r="S71" s="1307" t="s">
        <v>1325</v>
      </c>
      <c r="T71" s="1307" t="s">
        <v>1325</v>
      </c>
      <c r="U71" s="1307" t="s">
        <v>1325</v>
      </c>
      <c r="V71" s="1307">
        <v>19</v>
      </c>
      <c r="W71" s="1310" t="s">
        <v>1325</v>
      </c>
      <c r="X71" s="1199">
        <v>9.7666728212910517E-2</v>
      </c>
      <c r="Y71" s="1200">
        <v>1.6086342223052361</v>
      </c>
      <c r="Z71" s="1200">
        <v>1.4106601645014489</v>
      </c>
      <c r="AA71" s="1200">
        <v>3.0243709231264653</v>
      </c>
      <c r="AB71" s="1200">
        <v>0</v>
      </c>
      <c r="AC71" s="1202">
        <v>1.5462702704836291</v>
      </c>
      <c r="AD71" s="1203">
        <v>0.76341025664003792</v>
      </c>
      <c r="AE71" s="1309">
        <v>16</v>
      </c>
      <c r="AF71" s="1307" t="s">
        <v>1325</v>
      </c>
      <c r="AG71" s="1307" t="s">
        <v>1325</v>
      </c>
      <c r="AH71" s="1307" t="s">
        <v>1325</v>
      </c>
      <c r="AI71" s="1307" t="s">
        <v>1325</v>
      </c>
      <c r="AJ71" s="1307">
        <v>24</v>
      </c>
      <c r="AK71" s="1310" t="s">
        <v>1325</v>
      </c>
      <c r="AL71" s="1204">
        <v>1.0596701215193505</v>
      </c>
      <c r="AM71" s="1202">
        <v>1.2936085266535147</v>
      </c>
      <c r="AN71" s="1202">
        <v>0.7229283212143387</v>
      </c>
      <c r="AO71" s="1202">
        <v>1.5282685959422313</v>
      </c>
      <c r="AP71" s="1202">
        <v>0</v>
      </c>
      <c r="AQ71" s="1202">
        <v>0.63323797378361879</v>
      </c>
      <c r="AR71" s="1203">
        <v>2.8323510447954265</v>
      </c>
      <c r="AS71" s="1309" t="s">
        <v>1325</v>
      </c>
      <c r="AT71" s="1307" t="s">
        <v>1325</v>
      </c>
      <c r="AU71" s="1307" t="s">
        <v>1325</v>
      </c>
      <c r="AV71" s="1307" t="s">
        <v>1325</v>
      </c>
      <c r="AW71" s="1307" t="s">
        <v>1325</v>
      </c>
      <c r="AX71" s="1307">
        <v>18</v>
      </c>
      <c r="AY71" s="1310" t="s">
        <v>1325</v>
      </c>
      <c r="AZ71" s="1244">
        <v>0.25062551876725492</v>
      </c>
      <c r="BA71" s="1242">
        <v>0.98264411610775526</v>
      </c>
      <c r="BB71" s="1242">
        <v>0</v>
      </c>
      <c r="BC71" s="1242">
        <v>0</v>
      </c>
      <c r="BD71" s="1242">
        <v>0</v>
      </c>
      <c r="BE71" s="1242">
        <v>2.7589101928719981</v>
      </c>
      <c r="BF71" s="1243">
        <v>2.0558775213986356</v>
      </c>
      <c r="BG71" s="1309">
        <v>11</v>
      </c>
      <c r="BH71" s="1307" t="s">
        <v>1325</v>
      </c>
      <c r="BI71" s="1307" t="s">
        <v>1325</v>
      </c>
      <c r="BJ71" s="1307" t="s">
        <v>1325</v>
      </c>
      <c r="BK71" s="1307" t="s">
        <v>1325</v>
      </c>
      <c r="BL71" s="1307">
        <v>51</v>
      </c>
      <c r="BM71" s="1310" t="s">
        <v>1325</v>
      </c>
      <c r="BN71" s="1245">
        <v>0.42687994105369809</v>
      </c>
      <c r="BO71" s="1239">
        <v>1.1670441709958321</v>
      </c>
      <c r="BP71" s="1239">
        <v>0</v>
      </c>
      <c r="BQ71" s="1239">
        <v>3.3563316461938104</v>
      </c>
      <c r="BR71" s="1239">
        <v>4.39296133197068</v>
      </c>
      <c r="BS71" s="1239">
        <v>1.4533960214510586</v>
      </c>
      <c r="BT71" s="1308">
        <v>0.54861271450590443</v>
      </c>
      <c r="BU71" s="1309">
        <v>73</v>
      </c>
      <c r="BV71" s="1307">
        <v>15</v>
      </c>
      <c r="BW71" s="1307" t="s">
        <v>1325</v>
      </c>
      <c r="BX71" s="1307" t="s">
        <v>1325</v>
      </c>
      <c r="BY71" s="1307" t="s">
        <v>1325</v>
      </c>
      <c r="BZ71" s="1307">
        <v>90</v>
      </c>
      <c r="CA71" s="1310" t="s">
        <v>1325</v>
      </c>
      <c r="CB71" s="1189">
        <v>1.6568375908174691</v>
      </c>
      <c r="CC71" s="1239">
        <v>1.9838313986439975</v>
      </c>
      <c r="CD71" s="1239">
        <v>0.88938644513437348</v>
      </c>
      <c r="CE71" s="1239">
        <v>0</v>
      </c>
      <c r="CF71" s="1239">
        <v>0</v>
      </c>
      <c r="CG71" s="1239">
        <v>0.81796410585067492</v>
      </c>
      <c r="CH71" s="1246">
        <v>1.0173225891581139</v>
      </c>
      <c r="CI71" s="1309" t="s">
        <v>1325</v>
      </c>
      <c r="CJ71" s="1307" t="s">
        <v>1325</v>
      </c>
      <c r="CK71" s="1307" t="s">
        <v>1325</v>
      </c>
      <c r="CL71" s="1307" t="s">
        <v>1325</v>
      </c>
      <c r="CM71" s="1307" t="s">
        <v>1325</v>
      </c>
      <c r="CN71" s="1307" t="s">
        <v>1325</v>
      </c>
      <c r="CO71" s="1310" t="s">
        <v>1325</v>
      </c>
      <c r="CP71" s="1244">
        <v>2.8360134161287665</v>
      </c>
      <c r="CQ71" s="1242">
        <v>3.9615027663493385</v>
      </c>
      <c r="CR71" s="1242">
        <v>0</v>
      </c>
      <c r="CS71" s="1242">
        <v>0</v>
      </c>
      <c r="CT71" s="1242">
        <v>0</v>
      </c>
      <c r="CU71" s="1242">
        <v>0.77202896373358298</v>
      </c>
      <c r="CV71" s="1243">
        <v>0</v>
      </c>
      <c r="CW71" s="1274"/>
      <c r="CX71" s="1274"/>
      <c r="CY71" s="1274"/>
      <c r="CZ71" s="1275" t="s">
        <v>878</v>
      </c>
      <c r="DA71" s="1276" t="s">
        <v>1471</v>
      </c>
      <c r="DB71" s="1274"/>
      <c r="DC71" s="1274"/>
      <c r="DD71" s="1274"/>
      <c r="DE71" s="1276" t="s">
        <v>878</v>
      </c>
      <c r="DF71" s="1276" t="s">
        <v>1471</v>
      </c>
      <c r="DG71" s="1276" t="s">
        <v>878</v>
      </c>
      <c r="DH71" s="1276" t="s">
        <v>1471</v>
      </c>
      <c r="DI71" s="1276" t="s">
        <v>878</v>
      </c>
      <c r="DJ71" s="1277" t="s">
        <v>1471</v>
      </c>
      <c r="DK71" s="1311" t="s">
        <v>878</v>
      </c>
      <c r="DL71" s="1277" t="s">
        <v>878</v>
      </c>
      <c r="DM71" s="7" t="s">
        <v>878</v>
      </c>
      <c r="DN71" s="7" t="s">
        <v>792</v>
      </c>
      <c r="DO71" s="7" t="s">
        <v>878</v>
      </c>
      <c r="DP71" s="7" t="s">
        <v>792</v>
      </c>
    </row>
    <row r="72" spans="1:120">
      <c r="A72" s="1194" t="s">
        <v>290</v>
      </c>
      <c r="B72" s="1195" t="s">
        <v>614</v>
      </c>
      <c r="C72" s="1196">
        <v>44</v>
      </c>
      <c r="D72" s="1197">
        <v>16</v>
      </c>
      <c r="E72" s="1306" t="s">
        <v>1325</v>
      </c>
      <c r="F72" s="1306" t="s">
        <v>1325</v>
      </c>
      <c r="G72" s="1306" t="s">
        <v>1325</v>
      </c>
      <c r="H72" s="1197">
        <v>185</v>
      </c>
      <c r="I72" s="1198">
        <v>10</v>
      </c>
      <c r="J72" s="1199">
        <v>0.9455715191206765</v>
      </c>
      <c r="K72" s="1200">
        <v>1.1884026801873266</v>
      </c>
      <c r="L72" s="1200">
        <v>0</v>
      </c>
      <c r="M72" s="1200">
        <v>2.0596981344648513</v>
      </c>
      <c r="N72" s="1200"/>
      <c r="O72" s="1200">
        <v>1.2005411301880045</v>
      </c>
      <c r="P72" s="1201">
        <v>1.0231163021610781</v>
      </c>
      <c r="Q72" s="1309" t="s">
        <v>1325</v>
      </c>
      <c r="R72" s="1307" t="s">
        <v>1325</v>
      </c>
      <c r="S72" s="1307" t="s">
        <v>1325</v>
      </c>
      <c r="T72" s="1307" t="s">
        <v>1325</v>
      </c>
      <c r="U72" s="1307" t="s">
        <v>1325</v>
      </c>
      <c r="V72" s="1307" t="s">
        <v>1325</v>
      </c>
      <c r="W72" s="1310" t="s">
        <v>1325</v>
      </c>
      <c r="X72" s="1199">
        <v>0</v>
      </c>
      <c r="Y72" s="1200">
        <v>2.7431817163299717</v>
      </c>
      <c r="Z72" s="1200">
        <v>0</v>
      </c>
      <c r="AA72" s="1200">
        <v>0</v>
      </c>
      <c r="AB72" s="1200"/>
      <c r="AC72" s="1202">
        <v>19.569827896897269</v>
      </c>
      <c r="AD72" s="1203">
        <v>0</v>
      </c>
      <c r="AE72" s="1309" t="s">
        <v>1325</v>
      </c>
      <c r="AF72" s="1307" t="s">
        <v>1325</v>
      </c>
      <c r="AG72" s="1307" t="s">
        <v>1325</v>
      </c>
      <c r="AH72" s="1307" t="s">
        <v>1325</v>
      </c>
      <c r="AI72" s="1307" t="s">
        <v>1325</v>
      </c>
      <c r="AJ72" s="1307">
        <v>12</v>
      </c>
      <c r="AK72" s="1310" t="s">
        <v>1325</v>
      </c>
      <c r="AL72" s="1204">
        <v>0.98729846211551242</v>
      </c>
      <c r="AM72" s="1202">
        <v>1.7026027095855527</v>
      </c>
      <c r="AN72" s="1202">
        <v>0</v>
      </c>
      <c r="AO72" s="1202">
        <v>3.5644801905153005</v>
      </c>
      <c r="AP72" s="1202"/>
      <c r="AQ72" s="1202">
        <v>0.62423790117155598</v>
      </c>
      <c r="AR72" s="1203">
        <v>2.5850895371295786</v>
      </c>
      <c r="AS72" s="1309" t="s">
        <v>1325</v>
      </c>
      <c r="AT72" s="1307" t="s">
        <v>1325</v>
      </c>
      <c r="AU72" s="1307" t="s">
        <v>1325</v>
      </c>
      <c r="AV72" s="1307" t="s">
        <v>1325</v>
      </c>
      <c r="AW72" s="1307" t="s">
        <v>1325</v>
      </c>
      <c r="AX72" s="1307">
        <v>22</v>
      </c>
      <c r="AY72" s="1310" t="s">
        <v>1325</v>
      </c>
      <c r="AZ72" s="1244">
        <v>0.47543537316349777</v>
      </c>
      <c r="BA72" s="1242">
        <v>0</v>
      </c>
      <c r="BB72" s="1242">
        <v>0</v>
      </c>
      <c r="BC72" s="1242">
        <v>2.4611228973143393</v>
      </c>
      <c r="BD72" s="1242"/>
      <c r="BE72" s="1242">
        <v>1.1337386200113773</v>
      </c>
      <c r="BF72" s="1243">
        <v>2.8484477632127403</v>
      </c>
      <c r="BG72" s="1309" t="s">
        <v>1325</v>
      </c>
      <c r="BH72" s="1307" t="s">
        <v>1325</v>
      </c>
      <c r="BI72" s="1307" t="s">
        <v>1325</v>
      </c>
      <c r="BJ72" s="1307" t="s">
        <v>1325</v>
      </c>
      <c r="BK72" s="1307" t="s">
        <v>1325</v>
      </c>
      <c r="BL72" s="1307">
        <v>56</v>
      </c>
      <c r="BM72" s="1310" t="s">
        <v>1325</v>
      </c>
      <c r="BN72" s="1245">
        <v>0.4256300683012475</v>
      </c>
      <c r="BO72" s="1239">
        <v>0.32819938821784461</v>
      </c>
      <c r="BP72" s="1239">
        <v>0</v>
      </c>
      <c r="BQ72" s="1239">
        <v>1.2713030931499634</v>
      </c>
      <c r="BR72" s="1239"/>
      <c r="BS72" s="1239">
        <v>3.7523223024504029</v>
      </c>
      <c r="BT72" s="1308">
        <v>0</v>
      </c>
      <c r="BU72" s="1309">
        <v>20</v>
      </c>
      <c r="BV72" s="1307">
        <v>10</v>
      </c>
      <c r="BW72" s="1307" t="s">
        <v>1325</v>
      </c>
      <c r="BX72" s="1307" t="s">
        <v>1325</v>
      </c>
      <c r="BY72" s="1307" t="s">
        <v>1325</v>
      </c>
      <c r="BZ72" s="1307">
        <v>52</v>
      </c>
      <c r="CA72" s="1310" t="s">
        <v>1325</v>
      </c>
      <c r="CB72" s="1189">
        <v>1.4462426712981487</v>
      </c>
      <c r="CC72" s="1239">
        <v>2.2856968897254104</v>
      </c>
      <c r="CD72" s="1239">
        <v>0</v>
      </c>
      <c r="CE72" s="1239">
        <v>2.7559019529817799</v>
      </c>
      <c r="CF72" s="1239"/>
      <c r="CG72" s="1239">
        <v>0.82697103857882581</v>
      </c>
      <c r="CH72" s="1246">
        <v>0.60195277878761277</v>
      </c>
      <c r="CI72" s="1309" t="s">
        <v>1325</v>
      </c>
      <c r="CJ72" s="1307" t="s">
        <v>1325</v>
      </c>
      <c r="CK72" s="1307" t="s">
        <v>1325</v>
      </c>
      <c r="CL72" s="1307" t="s">
        <v>1325</v>
      </c>
      <c r="CM72" s="1307" t="s">
        <v>1325</v>
      </c>
      <c r="CN72" s="1307" t="s">
        <v>1325</v>
      </c>
      <c r="CO72" s="1310" t="s">
        <v>1325</v>
      </c>
      <c r="CP72" s="1244">
        <v>1.100268375839091</v>
      </c>
      <c r="CQ72" s="1242">
        <v>0</v>
      </c>
      <c r="CR72" s="1242">
        <v>0</v>
      </c>
      <c r="CS72" s="1242">
        <v>5.5905235628748615</v>
      </c>
      <c r="CT72" s="1242"/>
      <c r="CU72" s="1242">
        <v>0.58730024059079977</v>
      </c>
      <c r="CV72" s="1243">
        <v>1.7785915527723919</v>
      </c>
      <c r="CW72" s="1274"/>
      <c r="CX72" s="1274"/>
      <c r="CY72" s="1274"/>
      <c r="CZ72" s="1275" t="s">
        <v>878</v>
      </c>
      <c r="DA72" s="1276" t="s">
        <v>1471</v>
      </c>
      <c r="DB72" s="1274"/>
      <c r="DC72" s="1274" t="s">
        <v>878</v>
      </c>
      <c r="DD72" s="1274" t="s">
        <v>2937</v>
      </c>
      <c r="DE72" s="1276" t="s">
        <v>878</v>
      </c>
      <c r="DF72" s="1276" t="s">
        <v>1471</v>
      </c>
      <c r="DG72" s="1276" t="s">
        <v>878</v>
      </c>
      <c r="DH72" s="1276" t="s">
        <v>1471</v>
      </c>
      <c r="DI72" s="1276" t="s">
        <v>878</v>
      </c>
      <c r="DJ72" s="1277" t="s">
        <v>1471</v>
      </c>
      <c r="DK72" s="1311" t="s">
        <v>878</v>
      </c>
      <c r="DL72" s="1277" t="s">
        <v>878</v>
      </c>
      <c r="DM72" s="7" t="s">
        <v>878</v>
      </c>
      <c r="DN72" s="7" t="s">
        <v>792</v>
      </c>
      <c r="DO72" s="7" t="s">
        <v>878</v>
      </c>
      <c r="DP72" s="7" t="s">
        <v>792</v>
      </c>
    </row>
    <row r="73" spans="1:120">
      <c r="A73" s="1194" t="s">
        <v>159</v>
      </c>
      <c r="B73" s="1195" t="s">
        <v>672</v>
      </c>
      <c r="C73" s="1196">
        <v>15</v>
      </c>
      <c r="D73" s="1197">
        <v>18</v>
      </c>
      <c r="E73" s="1306" t="s">
        <v>1325</v>
      </c>
      <c r="F73" s="1306" t="s">
        <v>1325</v>
      </c>
      <c r="G73" s="1306" t="s">
        <v>1325</v>
      </c>
      <c r="H73" s="1197">
        <v>70</v>
      </c>
      <c r="I73" s="1306" t="s">
        <v>1325</v>
      </c>
      <c r="J73" s="1199">
        <v>1.466250455336406</v>
      </c>
      <c r="K73" s="1200">
        <v>1.0772798775305386</v>
      </c>
      <c r="L73" s="1200"/>
      <c r="M73" s="1200">
        <v>1.2471306565819802</v>
      </c>
      <c r="N73" s="1200"/>
      <c r="O73" s="1200">
        <v>0.83429878540980518</v>
      </c>
      <c r="P73" s="1201">
        <v>0.94651692001251198</v>
      </c>
      <c r="Q73" s="1309" t="s">
        <v>1325</v>
      </c>
      <c r="R73" s="1307" t="s">
        <v>1325</v>
      </c>
      <c r="S73" s="1307" t="s">
        <v>1325</v>
      </c>
      <c r="T73" s="1307" t="s">
        <v>1325</v>
      </c>
      <c r="U73" s="1307" t="s">
        <v>1325</v>
      </c>
      <c r="V73" s="1307" t="s">
        <v>1325</v>
      </c>
      <c r="W73" s="1310" t="s">
        <v>1325</v>
      </c>
      <c r="X73" s="1199">
        <v>2.0516711494196143</v>
      </c>
      <c r="Y73" s="1200">
        <v>0</v>
      </c>
      <c r="Z73" s="1200"/>
      <c r="AA73" s="1200">
        <v>0</v>
      </c>
      <c r="AB73" s="1200"/>
      <c r="AC73" s="1202">
        <v>1.3172881842848958</v>
      </c>
      <c r="AD73" s="1203">
        <v>0</v>
      </c>
      <c r="AE73" s="1309" t="s">
        <v>1325</v>
      </c>
      <c r="AF73" s="1307" t="s">
        <v>1325</v>
      </c>
      <c r="AG73" s="1307" t="s">
        <v>1325</v>
      </c>
      <c r="AH73" s="1307" t="s">
        <v>1325</v>
      </c>
      <c r="AI73" s="1307" t="s">
        <v>1325</v>
      </c>
      <c r="AJ73" s="1307" t="s">
        <v>1325</v>
      </c>
      <c r="AK73" s="1310" t="s">
        <v>1325</v>
      </c>
      <c r="AL73" s="1204">
        <v>2.3369203958706284</v>
      </c>
      <c r="AM73" s="1202">
        <v>0.91395039602295292</v>
      </c>
      <c r="AN73" s="1202"/>
      <c r="AO73" s="1202">
        <v>5.7177908055580842</v>
      </c>
      <c r="AP73" s="1202"/>
      <c r="AQ73" s="1202">
        <v>0.2753359503980996</v>
      </c>
      <c r="AR73" s="1203">
        <v>1.6949593824382669</v>
      </c>
      <c r="AS73" s="1309" t="s">
        <v>1325</v>
      </c>
      <c r="AT73" s="1307" t="s">
        <v>1325</v>
      </c>
      <c r="AU73" s="1307" t="s">
        <v>1325</v>
      </c>
      <c r="AV73" s="1307" t="s">
        <v>1325</v>
      </c>
      <c r="AW73" s="1307" t="s">
        <v>1325</v>
      </c>
      <c r="AX73" s="1307" t="s">
        <v>1325</v>
      </c>
      <c r="AY73" s="1310" t="s">
        <v>1325</v>
      </c>
      <c r="AZ73" s="1244">
        <v>4.3772617170451822</v>
      </c>
      <c r="BA73" s="1242">
        <v>1.7183126764234942</v>
      </c>
      <c r="BB73" s="1242"/>
      <c r="BC73" s="1242">
        <v>0</v>
      </c>
      <c r="BD73" s="1242"/>
      <c r="BE73" s="1242">
        <v>0.5614854268176771</v>
      </c>
      <c r="BF73" s="1243">
        <v>0</v>
      </c>
      <c r="BG73" s="1309" t="s">
        <v>1325</v>
      </c>
      <c r="BH73" s="1307" t="s">
        <v>1325</v>
      </c>
      <c r="BI73" s="1307" t="s">
        <v>1325</v>
      </c>
      <c r="BJ73" s="1307" t="s">
        <v>1325</v>
      </c>
      <c r="BK73" s="1307" t="s">
        <v>1325</v>
      </c>
      <c r="BL73" s="1307">
        <v>14</v>
      </c>
      <c r="BM73" s="1310" t="s">
        <v>1325</v>
      </c>
      <c r="BN73" s="1245">
        <v>0</v>
      </c>
      <c r="BO73" s="1239">
        <v>1.1186991102864818</v>
      </c>
      <c r="BP73" s="1239"/>
      <c r="BQ73" s="1239">
        <v>0</v>
      </c>
      <c r="BR73" s="1239"/>
      <c r="BS73" s="1239">
        <v>47.987518345970088</v>
      </c>
      <c r="BT73" s="1308">
        <v>0</v>
      </c>
      <c r="BU73" s="1309" t="s">
        <v>1325</v>
      </c>
      <c r="BV73" s="1307">
        <v>11</v>
      </c>
      <c r="BW73" s="1307" t="s">
        <v>1325</v>
      </c>
      <c r="BX73" s="1307" t="s">
        <v>1325</v>
      </c>
      <c r="BY73" s="1307" t="s">
        <v>1325</v>
      </c>
      <c r="BZ73" s="1307">
        <v>21</v>
      </c>
      <c r="CA73" s="1310" t="s">
        <v>1325</v>
      </c>
      <c r="CB73" s="1189">
        <v>2.1562402406312011</v>
      </c>
      <c r="CC73" s="1239">
        <v>1.845627284454644</v>
      </c>
      <c r="CD73" s="1239"/>
      <c r="CE73" s="1239">
        <v>0.84970105216411251</v>
      </c>
      <c r="CF73" s="1239"/>
      <c r="CG73" s="1239">
        <v>0.5849871562424801</v>
      </c>
      <c r="CH73" s="1246">
        <v>1.8643291793734207</v>
      </c>
      <c r="CI73" s="1309" t="s">
        <v>1325</v>
      </c>
      <c r="CJ73" s="1307" t="s">
        <v>1325</v>
      </c>
      <c r="CK73" s="1307" t="s">
        <v>1325</v>
      </c>
      <c r="CL73" s="1307" t="s">
        <v>1325</v>
      </c>
      <c r="CM73" s="1307" t="s">
        <v>1325</v>
      </c>
      <c r="CN73" s="1307" t="s">
        <v>1325</v>
      </c>
      <c r="CO73" s="1310" t="s">
        <v>1325</v>
      </c>
      <c r="CP73" s="1244">
        <v>0</v>
      </c>
      <c r="CQ73" s="1242">
        <v>0</v>
      </c>
      <c r="CR73" s="1242"/>
      <c r="CS73" s="1242">
        <v>0</v>
      </c>
      <c r="CT73" s="1242"/>
      <c r="CU73" s="1242">
        <v>0.89394036674935573</v>
      </c>
      <c r="CV73" s="1243">
        <v>0</v>
      </c>
      <c r="CW73" s="1274"/>
      <c r="CX73" s="1274"/>
      <c r="CY73" s="1274"/>
      <c r="CZ73" s="1275" t="s">
        <v>878</v>
      </c>
      <c r="DA73" s="1276" t="s">
        <v>1471</v>
      </c>
      <c r="DB73" s="1274"/>
      <c r="DC73" s="1274"/>
      <c r="DD73" s="1274"/>
      <c r="DE73" s="1276" t="s">
        <v>878</v>
      </c>
      <c r="DF73" s="1276" t="s">
        <v>1471</v>
      </c>
      <c r="DG73" s="1276" t="s">
        <v>878</v>
      </c>
      <c r="DH73" s="1276" t="s">
        <v>1471</v>
      </c>
      <c r="DI73" s="1276" t="s">
        <v>878</v>
      </c>
      <c r="DJ73" s="1277" t="s">
        <v>1471</v>
      </c>
      <c r="DK73" s="1311" t="s">
        <v>878</v>
      </c>
      <c r="DL73" s="1277" t="s">
        <v>878</v>
      </c>
      <c r="DM73" s="7" t="s">
        <v>878</v>
      </c>
      <c r="DN73" s="7" t="s">
        <v>792</v>
      </c>
      <c r="DO73" s="7" t="s">
        <v>878</v>
      </c>
      <c r="DP73" s="7" t="s">
        <v>792</v>
      </c>
    </row>
    <row r="74" spans="1:120">
      <c r="A74" s="1194" t="s">
        <v>1167</v>
      </c>
      <c r="B74" s="1195" t="s">
        <v>648</v>
      </c>
      <c r="C74" s="1306" t="s">
        <v>1325</v>
      </c>
      <c r="D74" s="1306" t="s">
        <v>1325</v>
      </c>
      <c r="E74" s="1306" t="s">
        <v>1325</v>
      </c>
      <c r="F74" s="1306" t="s">
        <v>1325</v>
      </c>
      <c r="G74" s="1306" t="s">
        <v>1325</v>
      </c>
      <c r="H74" s="1197">
        <v>38</v>
      </c>
      <c r="I74" s="1306" t="s">
        <v>1325</v>
      </c>
      <c r="J74" s="1199"/>
      <c r="K74" s="1200"/>
      <c r="L74" s="1200"/>
      <c r="M74" s="1200"/>
      <c r="N74" s="1200"/>
      <c r="O74" s="1200">
        <v>0.45955467338291883</v>
      </c>
      <c r="P74" s="1201"/>
      <c r="Q74" s="1309" t="s">
        <v>1325</v>
      </c>
      <c r="R74" s="1307" t="s">
        <v>1325</v>
      </c>
      <c r="S74" s="1307" t="s">
        <v>1325</v>
      </c>
      <c r="T74" s="1307" t="s">
        <v>1325</v>
      </c>
      <c r="U74" s="1307" t="s">
        <v>1325</v>
      </c>
      <c r="V74" s="1307" t="s">
        <v>1325</v>
      </c>
      <c r="W74" s="1310" t="s">
        <v>1325</v>
      </c>
      <c r="X74" s="1199"/>
      <c r="Y74" s="1200"/>
      <c r="Z74" s="1200"/>
      <c r="AA74" s="1200"/>
      <c r="AB74" s="1200"/>
      <c r="AC74" s="1202">
        <v>1.4944316148967314</v>
      </c>
      <c r="AD74" s="1203"/>
      <c r="AE74" s="1309" t="s">
        <v>1325</v>
      </c>
      <c r="AF74" s="1307" t="s">
        <v>1325</v>
      </c>
      <c r="AG74" s="1307" t="s">
        <v>1325</v>
      </c>
      <c r="AH74" s="1307" t="s">
        <v>1325</v>
      </c>
      <c r="AI74" s="1307" t="s">
        <v>1325</v>
      </c>
      <c r="AJ74" s="1307" t="s">
        <v>1325</v>
      </c>
      <c r="AK74" s="1310" t="s">
        <v>1325</v>
      </c>
      <c r="AL74" s="1204"/>
      <c r="AM74" s="1202"/>
      <c r="AN74" s="1202"/>
      <c r="AO74" s="1202"/>
      <c r="AP74" s="1202"/>
      <c r="AQ74" s="1202">
        <v>4.2229167979664277</v>
      </c>
      <c r="AR74" s="1203"/>
      <c r="AS74" s="1309" t="s">
        <v>1325</v>
      </c>
      <c r="AT74" s="1307" t="s">
        <v>1325</v>
      </c>
      <c r="AU74" s="1307" t="s">
        <v>1325</v>
      </c>
      <c r="AV74" s="1307" t="s">
        <v>1325</v>
      </c>
      <c r="AW74" s="1307" t="s">
        <v>1325</v>
      </c>
      <c r="AX74" s="1307" t="s">
        <v>1325</v>
      </c>
      <c r="AY74" s="1310" t="s">
        <v>1325</v>
      </c>
      <c r="AZ74" s="1244"/>
      <c r="BA74" s="1242"/>
      <c r="BB74" s="1242"/>
      <c r="BC74" s="1242"/>
      <c r="BD74" s="1242"/>
      <c r="BE74" s="1242">
        <v>3.0616578929832747</v>
      </c>
      <c r="BF74" s="1243"/>
      <c r="BG74" s="1309" t="s">
        <v>1325</v>
      </c>
      <c r="BH74" s="1307" t="s">
        <v>1325</v>
      </c>
      <c r="BI74" s="1307" t="s">
        <v>1325</v>
      </c>
      <c r="BJ74" s="1307" t="s">
        <v>1325</v>
      </c>
      <c r="BK74" s="1307" t="s">
        <v>1325</v>
      </c>
      <c r="BL74" s="1307" t="s">
        <v>1325</v>
      </c>
      <c r="BM74" s="1310" t="s">
        <v>1325</v>
      </c>
      <c r="BN74" s="1245"/>
      <c r="BO74" s="1239"/>
      <c r="BP74" s="1239"/>
      <c r="BQ74" s="1239"/>
      <c r="BR74" s="1239"/>
      <c r="BS74" s="1239">
        <v>1.7767925248824161</v>
      </c>
      <c r="BT74" s="1308"/>
      <c r="BU74" s="1309" t="s">
        <v>1325</v>
      </c>
      <c r="BV74" s="1307" t="s">
        <v>1325</v>
      </c>
      <c r="BW74" s="1307" t="s">
        <v>1325</v>
      </c>
      <c r="BX74" s="1307" t="s">
        <v>1325</v>
      </c>
      <c r="BY74" s="1307" t="s">
        <v>1325</v>
      </c>
      <c r="BZ74" s="1307">
        <v>16</v>
      </c>
      <c r="CA74" s="1310" t="s">
        <v>1325</v>
      </c>
      <c r="CB74" s="1189"/>
      <c r="CC74" s="1239"/>
      <c r="CD74" s="1239"/>
      <c r="CE74" s="1239"/>
      <c r="CF74" s="1239"/>
      <c r="CG74" s="1239">
        <v>0.21540877756932664</v>
      </c>
      <c r="CH74" s="1246"/>
      <c r="CI74" s="1309" t="s">
        <v>1325</v>
      </c>
      <c r="CJ74" s="1307" t="s">
        <v>1325</v>
      </c>
      <c r="CK74" s="1307" t="s">
        <v>1325</v>
      </c>
      <c r="CL74" s="1307" t="s">
        <v>1325</v>
      </c>
      <c r="CM74" s="1307" t="s">
        <v>1325</v>
      </c>
      <c r="CN74" s="1307" t="s">
        <v>1325</v>
      </c>
      <c r="CO74" s="1310" t="s">
        <v>1325</v>
      </c>
      <c r="CP74" s="1244"/>
      <c r="CQ74" s="1242"/>
      <c r="CR74" s="1242"/>
      <c r="CS74" s="1242"/>
      <c r="CT74" s="1242"/>
      <c r="CU74" s="1242">
        <v>0.77093694419275827</v>
      </c>
      <c r="CV74" s="1243"/>
      <c r="CW74" s="1274"/>
      <c r="CX74" s="1274"/>
      <c r="CY74" s="1274"/>
      <c r="CZ74" s="1275" t="s">
        <v>878</v>
      </c>
      <c r="DA74" s="1276" t="s">
        <v>1471</v>
      </c>
      <c r="DB74" s="1274"/>
      <c r="DC74" s="1274"/>
      <c r="DD74" s="1274"/>
      <c r="DE74" s="1276" t="s">
        <v>878</v>
      </c>
      <c r="DF74" s="1276" t="s">
        <v>1471</v>
      </c>
      <c r="DG74" s="1276" t="s">
        <v>878</v>
      </c>
      <c r="DH74" s="1276" t="s">
        <v>1471</v>
      </c>
      <c r="DI74" s="1276" t="s">
        <v>878</v>
      </c>
      <c r="DJ74" s="1277" t="s">
        <v>1471</v>
      </c>
      <c r="DK74" s="1311" t="s">
        <v>878</v>
      </c>
      <c r="DL74" s="1277" t="s">
        <v>878</v>
      </c>
      <c r="DM74" s="7" t="s">
        <v>878</v>
      </c>
      <c r="DN74" s="7" t="s">
        <v>792</v>
      </c>
      <c r="DO74" s="7" t="s">
        <v>878</v>
      </c>
      <c r="DP74" s="7" t="s">
        <v>792</v>
      </c>
    </row>
    <row r="75" spans="1:120">
      <c r="A75" s="1194" t="s">
        <v>28</v>
      </c>
      <c r="B75" s="1195" t="s">
        <v>656</v>
      </c>
      <c r="C75" s="1196">
        <v>15</v>
      </c>
      <c r="D75" s="1306" t="s">
        <v>1325</v>
      </c>
      <c r="E75" s="1306" t="s">
        <v>1325</v>
      </c>
      <c r="F75" s="1306" t="s">
        <v>1325</v>
      </c>
      <c r="G75" s="1306" t="s">
        <v>1325</v>
      </c>
      <c r="H75" s="1197">
        <v>121</v>
      </c>
      <c r="I75" s="1198">
        <v>12</v>
      </c>
      <c r="J75" s="1199">
        <v>1.0639987415440695</v>
      </c>
      <c r="K75" s="1200">
        <v>1.1045164328567434</v>
      </c>
      <c r="L75" s="1200">
        <v>0.56765398386496624</v>
      </c>
      <c r="M75" s="1200"/>
      <c r="N75" s="1200"/>
      <c r="O75" s="1200">
        <v>1.1865852926726954</v>
      </c>
      <c r="P75" s="1201">
        <v>1.4924024201215698</v>
      </c>
      <c r="Q75" s="1309" t="s">
        <v>1325</v>
      </c>
      <c r="R75" s="1307" t="s">
        <v>1325</v>
      </c>
      <c r="S75" s="1307" t="s">
        <v>1325</v>
      </c>
      <c r="T75" s="1307" t="s">
        <v>1325</v>
      </c>
      <c r="U75" s="1307" t="s">
        <v>1325</v>
      </c>
      <c r="V75" s="1307">
        <v>13</v>
      </c>
      <c r="W75" s="1310" t="s">
        <v>1325</v>
      </c>
      <c r="X75" s="1199">
        <v>0</v>
      </c>
      <c r="Y75" s="1200">
        <v>0</v>
      </c>
      <c r="Z75" s="1200">
        <v>0</v>
      </c>
      <c r="AA75" s="1200"/>
      <c r="AB75" s="1200"/>
      <c r="AC75" s="1202">
        <v>5.8154155717044578</v>
      </c>
      <c r="AD75" s="1203">
        <v>1.6957535835216084</v>
      </c>
      <c r="AE75" s="1309" t="s">
        <v>1325</v>
      </c>
      <c r="AF75" s="1307" t="s">
        <v>1325</v>
      </c>
      <c r="AG75" s="1307" t="s">
        <v>1325</v>
      </c>
      <c r="AH75" s="1307" t="s">
        <v>1325</v>
      </c>
      <c r="AI75" s="1307" t="s">
        <v>1325</v>
      </c>
      <c r="AJ75" s="1307">
        <v>23</v>
      </c>
      <c r="AK75" s="1310" t="s">
        <v>1325</v>
      </c>
      <c r="AL75" s="1204">
        <v>0.94012850053230834</v>
      </c>
      <c r="AM75" s="1202">
        <v>0</v>
      </c>
      <c r="AN75" s="1202">
        <v>0</v>
      </c>
      <c r="AO75" s="1202"/>
      <c r="AP75" s="1202"/>
      <c r="AQ75" s="1202">
        <v>2.8747582502162339</v>
      </c>
      <c r="AR75" s="1203">
        <v>0</v>
      </c>
      <c r="AS75" s="1309" t="s">
        <v>1325</v>
      </c>
      <c r="AT75" s="1307" t="s">
        <v>1325</v>
      </c>
      <c r="AU75" s="1307" t="s">
        <v>1325</v>
      </c>
      <c r="AV75" s="1307" t="s">
        <v>1325</v>
      </c>
      <c r="AW75" s="1307" t="s">
        <v>1325</v>
      </c>
      <c r="AX75" s="1307" t="s">
        <v>1325</v>
      </c>
      <c r="AY75" s="1310" t="s">
        <v>1325</v>
      </c>
      <c r="AZ75" s="1244">
        <v>0</v>
      </c>
      <c r="BA75" s="1242">
        <v>0</v>
      </c>
      <c r="BB75" s="1242">
        <v>0</v>
      </c>
      <c r="BC75" s="1242"/>
      <c r="BD75" s="1242"/>
      <c r="BE75" s="1242">
        <v>0.44733965936188136</v>
      </c>
      <c r="BF75" s="1243">
        <v>22.044796585780915</v>
      </c>
      <c r="BG75" s="1309" t="s">
        <v>1325</v>
      </c>
      <c r="BH75" s="1307" t="s">
        <v>1325</v>
      </c>
      <c r="BI75" s="1307" t="s">
        <v>1325</v>
      </c>
      <c r="BJ75" s="1307" t="s">
        <v>1325</v>
      </c>
      <c r="BK75" s="1307" t="s">
        <v>1325</v>
      </c>
      <c r="BL75" s="1307">
        <v>22</v>
      </c>
      <c r="BM75" s="1310" t="s">
        <v>1325</v>
      </c>
      <c r="BN75" s="1245">
        <v>0.42654010747599164</v>
      </c>
      <c r="BO75" s="1239">
        <v>0</v>
      </c>
      <c r="BP75" s="1239">
        <v>0</v>
      </c>
      <c r="BQ75" s="1239"/>
      <c r="BR75" s="1239"/>
      <c r="BS75" s="1239">
        <v>2.5970309652001622</v>
      </c>
      <c r="BT75" s="1308">
        <v>1.7639597010187806</v>
      </c>
      <c r="BU75" s="1309" t="s">
        <v>1325</v>
      </c>
      <c r="BV75" s="1307" t="s">
        <v>1325</v>
      </c>
      <c r="BW75" s="1307" t="s">
        <v>1325</v>
      </c>
      <c r="BX75" s="1307" t="s">
        <v>1325</v>
      </c>
      <c r="BY75" s="1307" t="s">
        <v>1325</v>
      </c>
      <c r="BZ75" s="1307">
        <v>35</v>
      </c>
      <c r="CA75" s="1310" t="s">
        <v>1325</v>
      </c>
      <c r="CB75" s="1189">
        <v>2.0257132850106605</v>
      </c>
      <c r="CC75" s="1239">
        <v>2.9816390380537947</v>
      </c>
      <c r="CD75" s="1239">
        <v>0</v>
      </c>
      <c r="CE75" s="1239"/>
      <c r="CF75" s="1239"/>
      <c r="CG75" s="1239">
        <v>0.65525641066998408</v>
      </c>
      <c r="CH75" s="1246">
        <v>2.0366157673802969</v>
      </c>
      <c r="CI75" s="1309" t="s">
        <v>1325</v>
      </c>
      <c r="CJ75" s="1307" t="s">
        <v>1325</v>
      </c>
      <c r="CK75" s="1307" t="s">
        <v>1325</v>
      </c>
      <c r="CL75" s="1307" t="s">
        <v>1325</v>
      </c>
      <c r="CM75" s="1307" t="s">
        <v>1325</v>
      </c>
      <c r="CN75" s="1238">
        <v>11</v>
      </c>
      <c r="CO75" s="1310" t="s">
        <v>1325</v>
      </c>
      <c r="CP75" s="1244">
        <v>0</v>
      </c>
      <c r="CQ75" s="1242">
        <v>0</v>
      </c>
      <c r="CR75" s="1242">
        <v>0</v>
      </c>
      <c r="CS75" s="1242"/>
      <c r="CT75" s="1242"/>
      <c r="CU75" s="1242">
        <v>2.0679764155189488</v>
      </c>
      <c r="CV75" s="1243">
        <v>0</v>
      </c>
      <c r="CW75" s="1274"/>
      <c r="CX75" s="1274"/>
      <c r="CY75" s="1274"/>
      <c r="CZ75" s="1275" t="s">
        <v>878</v>
      </c>
      <c r="DA75" s="1276" t="s">
        <v>1471</v>
      </c>
      <c r="DB75" s="1274"/>
      <c r="DC75" s="1274"/>
      <c r="DD75" s="1274"/>
      <c r="DE75" s="1276" t="s">
        <v>878</v>
      </c>
      <c r="DF75" s="1276" t="s">
        <v>1471</v>
      </c>
      <c r="DG75" s="1276" t="s">
        <v>878</v>
      </c>
      <c r="DH75" s="1276" t="s">
        <v>1471</v>
      </c>
      <c r="DI75" s="1276" t="s">
        <v>878</v>
      </c>
      <c r="DJ75" s="1277" t="s">
        <v>1471</v>
      </c>
      <c r="DK75" s="1311" t="s">
        <v>878</v>
      </c>
      <c r="DL75" s="1277" t="s">
        <v>878</v>
      </c>
      <c r="DM75" s="7" t="s">
        <v>878</v>
      </c>
      <c r="DN75" s="7" t="s">
        <v>792</v>
      </c>
      <c r="DO75" s="7" t="s">
        <v>878</v>
      </c>
      <c r="DP75" s="7" t="s">
        <v>792</v>
      </c>
    </row>
    <row r="76" spans="1:120">
      <c r="A76" s="1194" t="s">
        <v>349</v>
      </c>
      <c r="B76" s="1195" t="s">
        <v>585</v>
      </c>
      <c r="C76" s="1196">
        <v>27</v>
      </c>
      <c r="D76" s="1306" t="s">
        <v>1325</v>
      </c>
      <c r="E76" s="1306" t="s">
        <v>1325</v>
      </c>
      <c r="F76" s="1306" t="s">
        <v>1325</v>
      </c>
      <c r="G76" s="1306" t="s">
        <v>1325</v>
      </c>
      <c r="H76" s="1197">
        <v>157</v>
      </c>
      <c r="I76" s="1198">
        <v>22</v>
      </c>
      <c r="J76" s="1199">
        <v>0.77897580679946887</v>
      </c>
      <c r="K76" s="1200">
        <v>2.3471606800008575</v>
      </c>
      <c r="L76" s="1200">
        <v>0</v>
      </c>
      <c r="M76" s="1200">
        <v>2.2993373438125473</v>
      </c>
      <c r="N76" s="1200"/>
      <c r="O76" s="1200">
        <v>1.0475316791810443</v>
      </c>
      <c r="P76" s="1201">
        <v>1.6317611877269964</v>
      </c>
      <c r="Q76" s="1309" t="s">
        <v>1325</v>
      </c>
      <c r="R76" s="1307" t="s">
        <v>1325</v>
      </c>
      <c r="S76" s="1307" t="s">
        <v>1325</v>
      </c>
      <c r="T76" s="1307" t="s">
        <v>1325</v>
      </c>
      <c r="U76" s="1307" t="s">
        <v>1325</v>
      </c>
      <c r="V76" s="1307" t="s">
        <v>1325</v>
      </c>
      <c r="W76" s="1310" t="s">
        <v>1325</v>
      </c>
      <c r="X76" s="1199">
        <v>0.6251443003152346</v>
      </c>
      <c r="Y76" s="1200">
        <v>8.1158668298879828</v>
      </c>
      <c r="Z76" s="1200">
        <v>0</v>
      </c>
      <c r="AA76" s="1200">
        <v>0</v>
      </c>
      <c r="AB76" s="1200"/>
      <c r="AC76" s="1202">
        <v>2.2546065361013681</v>
      </c>
      <c r="AD76" s="1203">
        <v>0</v>
      </c>
      <c r="AE76" s="1309" t="s">
        <v>1325</v>
      </c>
      <c r="AF76" s="1307" t="s">
        <v>1325</v>
      </c>
      <c r="AG76" s="1307" t="s">
        <v>1325</v>
      </c>
      <c r="AH76" s="1307" t="s">
        <v>1325</v>
      </c>
      <c r="AI76" s="1307" t="s">
        <v>1325</v>
      </c>
      <c r="AJ76" s="1307">
        <v>29</v>
      </c>
      <c r="AK76" s="1310" t="s">
        <v>1325</v>
      </c>
      <c r="AL76" s="1204">
        <v>0.16731508630908334</v>
      </c>
      <c r="AM76" s="1202">
        <v>4.6599471448291752</v>
      </c>
      <c r="AN76" s="1202">
        <v>0</v>
      </c>
      <c r="AO76" s="1202">
        <v>0</v>
      </c>
      <c r="AP76" s="1202"/>
      <c r="AQ76" s="1202">
        <v>1.9825397882798259</v>
      </c>
      <c r="AR76" s="1203">
        <v>2.675028779536762</v>
      </c>
      <c r="AS76" s="1309" t="s">
        <v>1325</v>
      </c>
      <c r="AT76" s="1307" t="s">
        <v>1325</v>
      </c>
      <c r="AU76" s="1307" t="s">
        <v>1325</v>
      </c>
      <c r="AV76" s="1307" t="s">
        <v>1325</v>
      </c>
      <c r="AW76" s="1307" t="s">
        <v>1325</v>
      </c>
      <c r="AX76" s="1307" t="s">
        <v>1325</v>
      </c>
      <c r="AY76" s="1310" t="s">
        <v>1325</v>
      </c>
      <c r="AZ76" s="1244">
        <v>0.43339423327695831</v>
      </c>
      <c r="BA76" s="1242">
        <v>0</v>
      </c>
      <c r="BB76" s="1242">
        <v>0</v>
      </c>
      <c r="BC76" s="1242">
        <v>23.969360352943873</v>
      </c>
      <c r="BD76" s="1242"/>
      <c r="BE76" s="1242">
        <v>0.42738767426215507</v>
      </c>
      <c r="BF76" s="1243">
        <v>0</v>
      </c>
      <c r="BG76" s="1309" t="s">
        <v>1325</v>
      </c>
      <c r="BH76" s="1307" t="s">
        <v>1325</v>
      </c>
      <c r="BI76" s="1307" t="s">
        <v>1325</v>
      </c>
      <c r="BJ76" s="1307" t="s">
        <v>1325</v>
      </c>
      <c r="BK76" s="1307" t="s">
        <v>1325</v>
      </c>
      <c r="BL76" s="1307">
        <v>43</v>
      </c>
      <c r="BM76" s="1310" t="s">
        <v>1325</v>
      </c>
      <c r="BN76" s="1245">
        <v>0.67086187053271962</v>
      </c>
      <c r="BO76" s="1239">
        <v>0</v>
      </c>
      <c r="BP76" s="1239">
        <v>0</v>
      </c>
      <c r="BQ76" s="1239">
        <v>3.1558176839884173</v>
      </c>
      <c r="BR76" s="1239"/>
      <c r="BS76" s="1239">
        <v>1.3005284891839275</v>
      </c>
      <c r="BT76" s="1308">
        <v>1.1396336819511939</v>
      </c>
      <c r="BU76" s="1309">
        <v>12</v>
      </c>
      <c r="BV76" s="1307" t="s">
        <v>1325</v>
      </c>
      <c r="BW76" s="1307" t="s">
        <v>1325</v>
      </c>
      <c r="BX76" s="1307" t="s">
        <v>1325</v>
      </c>
      <c r="BY76" s="1307" t="s">
        <v>1325</v>
      </c>
      <c r="BZ76" s="1307">
        <v>48</v>
      </c>
      <c r="CA76" s="1310">
        <v>11</v>
      </c>
      <c r="CB76" s="1189">
        <v>1.0189713113799412</v>
      </c>
      <c r="CC76" s="1239">
        <v>2.8252782377162968</v>
      </c>
      <c r="CD76" s="1239">
        <v>0</v>
      </c>
      <c r="CE76" s="1239">
        <v>2.1228690692712475</v>
      </c>
      <c r="CF76" s="1239"/>
      <c r="CG76" s="1239">
        <v>0.74141676591546102</v>
      </c>
      <c r="CH76" s="1246">
        <v>2.3940399638447563</v>
      </c>
      <c r="CI76" s="1309" t="s">
        <v>1325</v>
      </c>
      <c r="CJ76" s="1307" t="s">
        <v>1325</v>
      </c>
      <c r="CK76" s="1307" t="s">
        <v>1325</v>
      </c>
      <c r="CL76" s="1307" t="s">
        <v>1325</v>
      </c>
      <c r="CM76" s="1307" t="s">
        <v>1325</v>
      </c>
      <c r="CN76" s="1307" t="s">
        <v>1325</v>
      </c>
      <c r="CO76" s="1310" t="s">
        <v>1325</v>
      </c>
      <c r="CP76" s="1244">
        <v>0</v>
      </c>
      <c r="CQ76" s="1242">
        <v>0</v>
      </c>
      <c r="CR76" s="1242">
        <v>0</v>
      </c>
      <c r="CS76" s="1242">
        <v>0</v>
      </c>
      <c r="CT76" s="1242"/>
      <c r="CU76" s="1242">
        <v>1.6652330693237944</v>
      </c>
      <c r="CV76" s="1243">
        <v>5.9220009361150217</v>
      </c>
      <c r="CW76" s="1274"/>
      <c r="CX76" s="1274"/>
      <c r="CY76" s="1274"/>
      <c r="CZ76" s="1275" t="s">
        <v>878</v>
      </c>
      <c r="DA76" s="1276" t="s">
        <v>1471</v>
      </c>
      <c r="DB76" s="1274"/>
      <c r="DC76" s="1274" t="s">
        <v>878</v>
      </c>
      <c r="DD76" s="1274" t="s">
        <v>2938</v>
      </c>
      <c r="DE76" s="1276" t="s">
        <v>878</v>
      </c>
      <c r="DF76" s="1276" t="s">
        <v>1471</v>
      </c>
      <c r="DG76" s="1276" t="s">
        <v>878</v>
      </c>
      <c r="DH76" s="1276" t="s">
        <v>1471</v>
      </c>
      <c r="DI76" s="1276" t="s">
        <v>878</v>
      </c>
      <c r="DJ76" s="1277" t="s">
        <v>1471</v>
      </c>
      <c r="DK76" s="1311" t="s">
        <v>878</v>
      </c>
      <c r="DL76" s="1277" t="s">
        <v>878</v>
      </c>
      <c r="DM76" s="7" t="s">
        <v>878</v>
      </c>
      <c r="DN76" s="7" t="s">
        <v>792</v>
      </c>
      <c r="DO76" s="7" t="s">
        <v>878</v>
      </c>
      <c r="DP76" s="7" t="s">
        <v>792</v>
      </c>
    </row>
    <row r="77" spans="1:120" ht="25.5">
      <c r="A77" s="1194" t="s">
        <v>196</v>
      </c>
      <c r="B77" s="1195" t="s">
        <v>777</v>
      </c>
      <c r="C77" s="1306" t="s">
        <v>1325</v>
      </c>
      <c r="D77" s="1197">
        <v>23</v>
      </c>
      <c r="E77" s="1306" t="s">
        <v>1325</v>
      </c>
      <c r="F77" s="1306" t="s">
        <v>1325</v>
      </c>
      <c r="G77" s="1306" t="s">
        <v>1325</v>
      </c>
      <c r="H77" s="1306" t="s">
        <v>1325</v>
      </c>
      <c r="I77" s="1306" t="s">
        <v>1325</v>
      </c>
      <c r="J77" s="1199">
        <v>9.8938219485199941</v>
      </c>
      <c r="K77" s="1200">
        <v>2.8761005436519014</v>
      </c>
      <c r="L77" s="1200"/>
      <c r="M77" s="1200"/>
      <c r="N77" s="1200"/>
      <c r="O77" s="1200"/>
      <c r="P77" s="1201">
        <v>3.9078869936758354</v>
      </c>
      <c r="Q77" s="1309" t="s">
        <v>1325</v>
      </c>
      <c r="R77" s="1307" t="s">
        <v>1325</v>
      </c>
      <c r="S77" s="1307" t="s">
        <v>1325</v>
      </c>
      <c r="T77" s="1307" t="s">
        <v>1325</v>
      </c>
      <c r="U77" s="1307" t="s">
        <v>1325</v>
      </c>
      <c r="V77" s="1307" t="s">
        <v>1325</v>
      </c>
      <c r="W77" s="1310" t="s">
        <v>1325</v>
      </c>
      <c r="X77" s="1199">
        <v>0</v>
      </c>
      <c r="Y77" s="1200">
        <v>0</v>
      </c>
      <c r="Z77" s="1200"/>
      <c r="AA77" s="1200"/>
      <c r="AB77" s="1200"/>
      <c r="AC77" s="1202"/>
      <c r="AD77" s="1203">
        <v>0</v>
      </c>
      <c r="AE77" s="1309" t="s">
        <v>1325</v>
      </c>
      <c r="AF77" s="1307" t="s">
        <v>1325</v>
      </c>
      <c r="AG77" s="1307" t="s">
        <v>1325</v>
      </c>
      <c r="AH77" s="1307" t="s">
        <v>1325</v>
      </c>
      <c r="AI77" s="1307" t="s">
        <v>1325</v>
      </c>
      <c r="AJ77" s="1307" t="s">
        <v>1325</v>
      </c>
      <c r="AK77" s="1310" t="s">
        <v>1325</v>
      </c>
      <c r="AL77" s="1204">
        <v>63.108244692863565</v>
      </c>
      <c r="AM77" s="1202">
        <v>4.1024064859495297</v>
      </c>
      <c r="AN77" s="1202"/>
      <c r="AO77" s="1202"/>
      <c r="AP77" s="1202"/>
      <c r="AQ77" s="1202"/>
      <c r="AR77" s="1203">
        <v>0</v>
      </c>
      <c r="AS77" s="1309" t="s">
        <v>1325</v>
      </c>
      <c r="AT77" s="1307" t="s">
        <v>1325</v>
      </c>
      <c r="AU77" s="1307" t="s">
        <v>1325</v>
      </c>
      <c r="AV77" s="1307" t="s">
        <v>1325</v>
      </c>
      <c r="AW77" s="1307" t="s">
        <v>1325</v>
      </c>
      <c r="AX77" s="1307" t="s">
        <v>1325</v>
      </c>
      <c r="AY77" s="1310" t="s">
        <v>1325</v>
      </c>
      <c r="AZ77" s="1244">
        <v>0</v>
      </c>
      <c r="BA77" s="1242">
        <v>0</v>
      </c>
      <c r="BB77" s="1242"/>
      <c r="BC77" s="1242"/>
      <c r="BD77" s="1242"/>
      <c r="BE77" s="1242"/>
      <c r="BF77" s="1243">
        <v>0</v>
      </c>
      <c r="BG77" s="1309" t="s">
        <v>1325</v>
      </c>
      <c r="BH77" s="1307" t="s">
        <v>1325</v>
      </c>
      <c r="BI77" s="1307" t="s">
        <v>1325</v>
      </c>
      <c r="BJ77" s="1307" t="s">
        <v>1325</v>
      </c>
      <c r="BK77" s="1307" t="s">
        <v>1325</v>
      </c>
      <c r="BL77" s="1307" t="s">
        <v>1325</v>
      </c>
      <c r="BM77" s="1310" t="s">
        <v>1325</v>
      </c>
      <c r="BN77" s="1245">
        <v>0</v>
      </c>
      <c r="BO77" s="1239">
        <v>0.66722791048045593</v>
      </c>
      <c r="BP77" s="1239"/>
      <c r="BQ77" s="1239"/>
      <c r="BR77" s="1239"/>
      <c r="BS77" s="1239"/>
      <c r="BT77" s="1308">
        <v>0</v>
      </c>
      <c r="BU77" s="1309" t="s">
        <v>1325</v>
      </c>
      <c r="BV77" s="1307">
        <v>11</v>
      </c>
      <c r="BW77" s="1307" t="s">
        <v>1325</v>
      </c>
      <c r="BX77" s="1307" t="s">
        <v>1325</v>
      </c>
      <c r="BY77" s="1307" t="s">
        <v>1325</v>
      </c>
      <c r="BZ77" s="1307" t="s">
        <v>1325</v>
      </c>
      <c r="CA77" s="1310" t="s">
        <v>1325</v>
      </c>
      <c r="CB77" s="1189">
        <v>5.0600018415262547</v>
      </c>
      <c r="CC77" s="1239">
        <v>2.7340134009076338</v>
      </c>
      <c r="CD77" s="1239"/>
      <c r="CE77" s="1239"/>
      <c r="CF77" s="1239"/>
      <c r="CG77" s="1239"/>
      <c r="CH77" s="1246">
        <v>8.0625598857813898</v>
      </c>
      <c r="CI77" s="1309" t="s">
        <v>1325</v>
      </c>
      <c r="CJ77" s="1307" t="s">
        <v>1325</v>
      </c>
      <c r="CK77" s="1307" t="s">
        <v>1325</v>
      </c>
      <c r="CL77" s="1307" t="s">
        <v>1325</v>
      </c>
      <c r="CM77" s="1307" t="s">
        <v>1325</v>
      </c>
      <c r="CN77" s="1307" t="s">
        <v>1325</v>
      </c>
      <c r="CO77" s="1310" t="s">
        <v>1325</v>
      </c>
      <c r="CP77" s="1244">
        <v>315.5412234643195</v>
      </c>
      <c r="CQ77" s="1242">
        <v>0.82048129718990592</v>
      </c>
      <c r="CR77" s="1242"/>
      <c r="CS77" s="1242"/>
      <c r="CT77" s="1242"/>
      <c r="CU77" s="1242"/>
      <c r="CV77" s="1243">
        <v>0</v>
      </c>
      <c r="CW77" s="1280" t="s">
        <v>2925</v>
      </c>
      <c r="CX77" s="1280" t="s">
        <v>2925</v>
      </c>
      <c r="CY77" s="1280" t="s">
        <v>2925</v>
      </c>
      <c r="CZ77" s="1275" t="s">
        <v>792</v>
      </c>
      <c r="DA77" s="1274" t="s">
        <v>2657</v>
      </c>
      <c r="DB77" s="1274"/>
      <c r="DC77" s="1274"/>
      <c r="DD77" s="1274"/>
      <c r="DE77" s="1276" t="s">
        <v>878</v>
      </c>
      <c r="DF77" s="1276" t="s">
        <v>1471</v>
      </c>
      <c r="DG77" s="1276" t="s">
        <v>878</v>
      </c>
      <c r="DH77" s="1276" t="s">
        <v>1471</v>
      </c>
      <c r="DI77" s="1276" t="s">
        <v>878</v>
      </c>
      <c r="DJ77" s="1277" t="s">
        <v>1471</v>
      </c>
      <c r="DK77" s="1311" t="s">
        <v>878</v>
      </c>
      <c r="DL77" s="1277" t="s">
        <v>878</v>
      </c>
      <c r="DM77" s="7" t="s">
        <v>878</v>
      </c>
      <c r="DN77" s="7" t="s">
        <v>792</v>
      </c>
      <c r="DO77" s="7" t="s">
        <v>878</v>
      </c>
      <c r="DP77" s="7" t="s">
        <v>792</v>
      </c>
    </row>
    <row r="78" spans="1:120" ht="25.5">
      <c r="A78" s="1194" t="s">
        <v>189</v>
      </c>
      <c r="B78" s="1195" t="s">
        <v>826</v>
      </c>
      <c r="C78" s="1306" t="s">
        <v>1325</v>
      </c>
      <c r="D78" s="1306" t="s">
        <v>1325</v>
      </c>
      <c r="E78" s="1306" t="s">
        <v>1325</v>
      </c>
      <c r="F78" s="1306" t="s">
        <v>1325</v>
      </c>
      <c r="G78" s="1306" t="s">
        <v>1325</v>
      </c>
      <c r="H78" s="1306" t="s">
        <v>1325</v>
      </c>
      <c r="I78" s="1306" t="s">
        <v>1325</v>
      </c>
      <c r="J78" s="1199">
        <v>1.2741621338530229</v>
      </c>
      <c r="K78" s="1200">
        <v>0.85633080200210243</v>
      </c>
      <c r="L78" s="1200"/>
      <c r="M78" s="1200"/>
      <c r="N78" s="1200"/>
      <c r="O78" s="1200">
        <v>1.4165937466738063</v>
      </c>
      <c r="P78" s="1201"/>
      <c r="Q78" s="1309" t="s">
        <v>1325</v>
      </c>
      <c r="R78" s="1307" t="s">
        <v>1325</v>
      </c>
      <c r="S78" s="1307" t="s">
        <v>1325</v>
      </c>
      <c r="T78" s="1307" t="s">
        <v>1325</v>
      </c>
      <c r="U78" s="1307" t="s">
        <v>1325</v>
      </c>
      <c r="V78" s="1307" t="s">
        <v>1325</v>
      </c>
      <c r="W78" s="1310" t="s">
        <v>1325</v>
      </c>
      <c r="X78" s="1199">
        <v>0</v>
      </c>
      <c r="Y78" s="1200">
        <v>0</v>
      </c>
      <c r="Z78" s="1200"/>
      <c r="AA78" s="1200"/>
      <c r="AB78" s="1200"/>
      <c r="AC78" s="1202">
        <v>0</v>
      </c>
      <c r="AD78" s="1203"/>
      <c r="AE78" s="1309" t="s">
        <v>1325</v>
      </c>
      <c r="AF78" s="1307" t="s">
        <v>1325</v>
      </c>
      <c r="AG78" s="1307" t="s">
        <v>1325</v>
      </c>
      <c r="AH78" s="1307" t="s">
        <v>1325</v>
      </c>
      <c r="AI78" s="1307" t="s">
        <v>1325</v>
      </c>
      <c r="AJ78" s="1307" t="s">
        <v>1325</v>
      </c>
      <c r="AK78" s="1310" t="s">
        <v>1325</v>
      </c>
      <c r="AL78" s="1204">
        <v>2.5137142177837561</v>
      </c>
      <c r="AM78" s="1202">
        <v>0.75690136276560971</v>
      </c>
      <c r="AN78" s="1202"/>
      <c r="AO78" s="1202"/>
      <c r="AP78" s="1202"/>
      <c r="AQ78" s="1202">
        <v>1.029904300242189</v>
      </c>
      <c r="AR78" s="1203"/>
      <c r="AS78" s="1309" t="s">
        <v>1325</v>
      </c>
      <c r="AT78" s="1307" t="s">
        <v>1325</v>
      </c>
      <c r="AU78" s="1307" t="s">
        <v>1325</v>
      </c>
      <c r="AV78" s="1307" t="s">
        <v>1325</v>
      </c>
      <c r="AW78" s="1307" t="s">
        <v>1325</v>
      </c>
      <c r="AX78" s="1307" t="s">
        <v>1325</v>
      </c>
      <c r="AY78" s="1310" t="s">
        <v>1325</v>
      </c>
      <c r="AZ78" s="1244">
        <v>0</v>
      </c>
      <c r="BA78" s="1242">
        <v>0</v>
      </c>
      <c r="BB78" s="1242"/>
      <c r="BC78" s="1242"/>
      <c r="BD78" s="1242"/>
      <c r="BE78" s="1242">
        <v>4.6193434876589752</v>
      </c>
      <c r="BF78" s="1243"/>
      <c r="BG78" s="1309" t="s">
        <v>1325</v>
      </c>
      <c r="BH78" s="1307" t="s">
        <v>1325</v>
      </c>
      <c r="BI78" s="1307" t="s">
        <v>1325</v>
      </c>
      <c r="BJ78" s="1307" t="s">
        <v>1325</v>
      </c>
      <c r="BK78" s="1307" t="s">
        <v>1325</v>
      </c>
      <c r="BL78" s="1307" t="s">
        <v>1325</v>
      </c>
      <c r="BM78" s="1310" t="s">
        <v>1325</v>
      </c>
      <c r="BN78" s="1245">
        <v>0.6397631403301649</v>
      </c>
      <c r="BO78" s="1239">
        <v>0</v>
      </c>
      <c r="BP78" s="1239"/>
      <c r="BQ78" s="1239"/>
      <c r="BR78" s="1239"/>
      <c r="BS78" s="1239">
        <v>4.2244418172855465</v>
      </c>
      <c r="BT78" s="1308"/>
      <c r="BU78" s="1309" t="s">
        <v>1325</v>
      </c>
      <c r="BV78" s="1307" t="s">
        <v>1325</v>
      </c>
      <c r="BW78" s="1307" t="s">
        <v>1325</v>
      </c>
      <c r="BX78" s="1307" t="s">
        <v>1325</v>
      </c>
      <c r="BY78" s="1307" t="s">
        <v>1325</v>
      </c>
      <c r="BZ78" s="1307" t="s">
        <v>1325</v>
      </c>
      <c r="CA78" s="1310" t="s">
        <v>1325</v>
      </c>
      <c r="CB78" s="1189">
        <v>1.3018239981364221</v>
      </c>
      <c r="CC78" s="1239">
        <v>1.9880144714992174</v>
      </c>
      <c r="CD78" s="1239"/>
      <c r="CE78" s="1239"/>
      <c r="CF78" s="1239"/>
      <c r="CG78" s="1239">
        <v>0.4470414904881968</v>
      </c>
      <c r="CH78" s="1246"/>
      <c r="CI78" s="1309" t="s">
        <v>1325</v>
      </c>
      <c r="CJ78" s="1307" t="s">
        <v>1325</v>
      </c>
      <c r="CK78" s="1307" t="s">
        <v>1325</v>
      </c>
      <c r="CL78" s="1307" t="s">
        <v>1325</v>
      </c>
      <c r="CM78" s="1307" t="s">
        <v>1325</v>
      </c>
      <c r="CN78" s="1307" t="s">
        <v>1325</v>
      </c>
      <c r="CO78" s="1310" t="s">
        <v>1325</v>
      </c>
      <c r="CP78" s="1244">
        <v>35.47067617397483</v>
      </c>
      <c r="CQ78" s="1242">
        <v>7.2988648729185366</v>
      </c>
      <c r="CR78" s="1242"/>
      <c r="CS78" s="1242"/>
      <c r="CT78" s="1242"/>
      <c r="CU78" s="1242">
        <v>0</v>
      </c>
      <c r="CV78" s="1243"/>
      <c r="CW78" s="1280"/>
      <c r="CX78" s="1280"/>
      <c r="CY78" s="1280"/>
      <c r="CZ78" s="1282" t="s">
        <v>1386</v>
      </c>
      <c r="DA78" s="1276" t="s">
        <v>1386</v>
      </c>
      <c r="DB78" s="1274"/>
      <c r="DC78" s="1274"/>
      <c r="DD78" s="1274"/>
      <c r="DE78" s="1278" t="s">
        <v>1386</v>
      </c>
      <c r="DF78" s="1276" t="s">
        <v>1386</v>
      </c>
      <c r="DG78" s="1278" t="s">
        <v>1386</v>
      </c>
      <c r="DH78" s="1278" t="s">
        <v>1386</v>
      </c>
      <c r="DI78" s="1278" t="s">
        <v>1386</v>
      </c>
      <c r="DJ78" s="1283" t="s">
        <v>1386</v>
      </c>
      <c r="DK78" s="1313" t="s">
        <v>1386</v>
      </c>
      <c r="DL78" s="1283" t="s">
        <v>1386</v>
      </c>
      <c r="DM78" s="7" t="s">
        <v>878</v>
      </c>
      <c r="DN78" s="7" t="s">
        <v>792</v>
      </c>
      <c r="DO78" s="7" t="s">
        <v>878</v>
      </c>
      <c r="DP78" s="7" t="s">
        <v>792</v>
      </c>
    </row>
    <row r="79" spans="1:120">
      <c r="A79" s="1194" t="s">
        <v>1117</v>
      </c>
      <c r="B79" s="1195" t="s">
        <v>566</v>
      </c>
      <c r="C79" s="1306" t="s">
        <v>1325</v>
      </c>
      <c r="D79" s="1306" t="s">
        <v>1325</v>
      </c>
      <c r="E79" s="1306" t="s">
        <v>1325</v>
      </c>
      <c r="F79" s="1306" t="s">
        <v>1325</v>
      </c>
      <c r="G79" s="1306" t="s">
        <v>1325</v>
      </c>
      <c r="H79" s="1197">
        <v>14</v>
      </c>
      <c r="I79" s="1306" t="s">
        <v>1325</v>
      </c>
      <c r="J79" s="1199">
        <v>1.5887700799051845</v>
      </c>
      <c r="K79" s="1200"/>
      <c r="L79" s="1200"/>
      <c r="M79" s="1200"/>
      <c r="N79" s="1200"/>
      <c r="O79" s="1200">
        <v>1.3868575454381729</v>
      </c>
      <c r="P79" s="1201">
        <v>0.62025960879757358</v>
      </c>
      <c r="Q79" s="1309" t="s">
        <v>1325</v>
      </c>
      <c r="R79" s="1307" t="s">
        <v>1325</v>
      </c>
      <c r="S79" s="1307" t="s">
        <v>1325</v>
      </c>
      <c r="T79" s="1307" t="s">
        <v>1325</v>
      </c>
      <c r="U79" s="1307" t="s">
        <v>1325</v>
      </c>
      <c r="V79" s="1307" t="s">
        <v>1325</v>
      </c>
      <c r="W79" s="1310" t="s">
        <v>1325</v>
      </c>
      <c r="X79" s="1199">
        <v>7.927628202429192</v>
      </c>
      <c r="Y79" s="1200"/>
      <c r="Z79" s="1200"/>
      <c r="AA79" s="1200"/>
      <c r="AB79" s="1200"/>
      <c r="AC79" s="1202">
        <v>0.34091434337706755</v>
      </c>
      <c r="AD79" s="1203">
        <v>0</v>
      </c>
      <c r="AE79" s="1309" t="s">
        <v>1325</v>
      </c>
      <c r="AF79" s="1307" t="s">
        <v>1325</v>
      </c>
      <c r="AG79" s="1307" t="s">
        <v>1325</v>
      </c>
      <c r="AH79" s="1307" t="s">
        <v>1325</v>
      </c>
      <c r="AI79" s="1307" t="s">
        <v>1325</v>
      </c>
      <c r="AJ79" s="1307" t="s">
        <v>1325</v>
      </c>
      <c r="AK79" s="1310" t="s">
        <v>1325</v>
      </c>
      <c r="AL79" s="1204">
        <v>1.5855256404858376</v>
      </c>
      <c r="AM79" s="1202"/>
      <c r="AN79" s="1202"/>
      <c r="AO79" s="1202"/>
      <c r="AP79" s="1202"/>
      <c r="AQ79" s="1202">
        <v>1.704571716885338</v>
      </c>
      <c r="AR79" s="1203">
        <v>0</v>
      </c>
      <c r="AS79" s="1309" t="s">
        <v>1325</v>
      </c>
      <c r="AT79" s="1307" t="s">
        <v>1325</v>
      </c>
      <c r="AU79" s="1307" t="s">
        <v>1325</v>
      </c>
      <c r="AV79" s="1307" t="s">
        <v>1325</v>
      </c>
      <c r="AW79" s="1307" t="s">
        <v>1325</v>
      </c>
      <c r="AX79" s="1307" t="s">
        <v>1325</v>
      </c>
      <c r="AY79" s="1310" t="s">
        <v>1325</v>
      </c>
      <c r="AZ79" s="1244">
        <v>0</v>
      </c>
      <c r="BA79" s="1242"/>
      <c r="BB79" s="1242"/>
      <c r="BC79" s="1242"/>
      <c r="BD79" s="1242"/>
      <c r="BE79" s="1242">
        <v>0</v>
      </c>
      <c r="BF79" s="1243">
        <v>0</v>
      </c>
      <c r="BG79" s="1309" t="s">
        <v>1325</v>
      </c>
      <c r="BH79" s="1307" t="s">
        <v>1325</v>
      </c>
      <c r="BI79" s="1307" t="s">
        <v>1325</v>
      </c>
      <c r="BJ79" s="1307" t="s">
        <v>1325</v>
      </c>
      <c r="BK79" s="1307" t="s">
        <v>1325</v>
      </c>
      <c r="BL79" s="1307" t="s">
        <v>1325</v>
      </c>
      <c r="BM79" s="1310" t="s">
        <v>1325</v>
      </c>
      <c r="BN79" s="1245">
        <v>0</v>
      </c>
      <c r="BO79" s="1239"/>
      <c r="BP79" s="1239"/>
      <c r="BQ79" s="1239"/>
      <c r="BR79" s="1239"/>
      <c r="BS79" s="1239">
        <v>0.50672526551454122</v>
      </c>
      <c r="BT79" s="1308">
        <v>0</v>
      </c>
      <c r="BU79" s="1309" t="s">
        <v>1325</v>
      </c>
      <c r="BV79" s="1307" t="s">
        <v>1325</v>
      </c>
      <c r="BW79" s="1307" t="s">
        <v>1325</v>
      </c>
      <c r="BX79" s="1307" t="s">
        <v>1325</v>
      </c>
      <c r="BY79" s="1307" t="s">
        <v>1325</v>
      </c>
      <c r="BZ79" s="1307" t="s">
        <v>1325</v>
      </c>
      <c r="CA79" s="1310" t="s">
        <v>1325</v>
      </c>
      <c r="CB79" s="1189">
        <v>4.0254673820486202</v>
      </c>
      <c r="CC79" s="1239"/>
      <c r="CD79" s="1239"/>
      <c r="CE79" s="1239"/>
      <c r="CF79" s="1239"/>
      <c r="CG79" s="1239">
        <v>0.2365079323919137</v>
      </c>
      <c r="CH79" s="1246">
        <v>3.9956739794063245</v>
      </c>
      <c r="CI79" s="1309" t="s">
        <v>1325</v>
      </c>
      <c r="CJ79" s="1307" t="s">
        <v>1325</v>
      </c>
      <c r="CK79" s="1307" t="s">
        <v>1325</v>
      </c>
      <c r="CL79" s="1307" t="s">
        <v>1325</v>
      </c>
      <c r="CM79" s="1307" t="s">
        <v>1325</v>
      </c>
      <c r="CN79" s="1307" t="s">
        <v>1325</v>
      </c>
      <c r="CO79" s="1310" t="s">
        <v>1325</v>
      </c>
      <c r="CP79" s="1244">
        <v>0</v>
      </c>
      <c r="CQ79" s="1242"/>
      <c r="CR79" s="1242"/>
      <c r="CS79" s="1242"/>
      <c r="CT79" s="1242"/>
      <c r="CU79" s="1242">
        <v>1.8081975600157421</v>
      </c>
      <c r="CV79" s="1243">
        <v>0</v>
      </c>
      <c r="CW79" s="1280"/>
      <c r="CX79" s="1280"/>
      <c r="CY79" s="1280"/>
      <c r="CZ79" s="1275" t="s">
        <v>878</v>
      </c>
      <c r="DA79" s="1276" t="s">
        <v>1471</v>
      </c>
      <c r="DB79" s="1274"/>
      <c r="DC79" s="1274"/>
      <c r="DD79" s="1274"/>
      <c r="DE79" s="1276" t="s">
        <v>878</v>
      </c>
      <c r="DF79" s="1276" t="s">
        <v>1471</v>
      </c>
      <c r="DG79" s="1276" t="s">
        <v>878</v>
      </c>
      <c r="DH79" s="1276" t="s">
        <v>1471</v>
      </c>
      <c r="DI79" s="1276" t="s">
        <v>878</v>
      </c>
      <c r="DJ79" s="1277" t="s">
        <v>1471</v>
      </c>
      <c r="DK79" s="1311" t="s">
        <v>878</v>
      </c>
      <c r="DL79" s="1277" t="s">
        <v>878</v>
      </c>
      <c r="DM79" s="7" t="s">
        <v>878</v>
      </c>
      <c r="DN79" s="7" t="s">
        <v>792</v>
      </c>
      <c r="DO79" s="7" t="s">
        <v>878</v>
      </c>
      <c r="DP79" s="7" t="s">
        <v>792</v>
      </c>
    </row>
    <row r="80" spans="1:120">
      <c r="A80" s="1194" t="s">
        <v>484</v>
      </c>
      <c r="B80" s="1195" t="s">
        <v>585</v>
      </c>
      <c r="C80" s="1306" t="s">
        <v>1325</v>
      </c>
      <c r="D80" s="1306" t="s">
        <v>1325</v>
      </c>
      <c r="E80" s="1306" t="s">
        <v>1325</v>
      </c>
      <c r="F80" s="1306" t="s">
        <v>1325</v>
      </c>
      <c r="G80" s="1306" t="s">
        <v>1325</v>
      </c>
      <c r="H80" s="1306" t="s">
        <v>1325</v>
      </c>
      <c r="I80" s="1306" t="s">
        <v>1325</v>
      </c>
      <c r="J80" s="1199"/>
      <c r="K80" s="1200"/>
      <c r="L80" s="1200"/>
      <c r="M80" s="1200"/>
      <c r="N80" s="1200"/>
      <c r="O80" s="1200">
        <v>1.7412050589333055</v>
      </c>
      <c r="P80" s="1201"/>
      <c r="Q80" s="1309" t="s">
        <v>1325</v>
      </c>
      <c r="R80" s="1307" t="s">
        <v>1325</v>
      </c>
      <c r="S80" s="1307" t="s">
        <v>1325</v>
      </c>
      <c r="T80" s="1307" t="s">
        <v>1325</v>
      </c>
      <c r="U80" s="1307" t="s">
        <v>1325</v>
      </c>
      <c r="V80" s="1307" t="s">
        <v>1325</v>
      </c>
      <c r="W80" s="1310" t="s">
        <v>1325</v>
      </c>
      <c r="X80" s="1199"/>
      <c r="Y80" s="1200"/>
      <c r="Z80" s="1200"/>
      <c r="AA80" s="1200"/>
      <c r="AB80" s="1200"/>
      <c r="AC80" s="1202">
        <v>0</v>
      </c>
      <c r="AD80" s="1203"/>
      <c r="AE80" s="1309" t="s">
        <v>1325</v>
      </c>
      <c r="AF80" s="1307" t="s">
        <v>1325</v>
      </c>
      <c r="AG80" s="1307" t="s">
        <v>1325</v>
      </c>
      <c r="AH80" s="1307" t="s">
        <v>1325</v>
      </c>
      <c r="AI80" s="1307" t="s">
        <v>1325</v>
      </c>
      <c r="AJ80" s="1307" t="s">
        <v>1325</v>
      </c>
      <c r="AK80" s="1310" t="s">
        <v>1325</v>
      </c>
      <c r="AL80" s="1204"/>
      <c r="AM80" s="1202"/>
      <c r="AN80" s="1202"/>
      <c r="AO80" s="1202"/>
      <c r="AP80" s="1202"/>
      <c r="AQ80" s="1202">
        <v>4.430067749980716</v>
      </c>
      <c r="AR80" s="1203"/>
      <c r="AS80" s="1309" t="s">
        <v>1325</v>
      </c>
      <c r="AT80" s="1307" t="s">
        <v>1325</v>
      </c>
      <c r="AU80" s="1307" t="s">
        <v>1325</v>
      </c>
      <c r="AV80" s="1307" t="s">
        <v>1325</v>
      </c>
      <c r="AW80" s="1307" t="s">
        <v>1325</v>
      </c>
      <c r="AX80" s="1307" t="s">
        <v>1325</v>
      </c>
      <c r="AY80" s="1310" t="s">
        <v>1325</v>
      </c>
      <c r="AZ80" s="1244"/>
      <c r="BA80" s="1242"/>
      <c r="BB80" s="1242"/>
      <c r="BC80" s="1242"/>
      <c r="BD80" s="1242"/>
      <c r="BE80" s="1242">
        <v>0</v>
      </c>
      <c r="BF80" s="1243"/>
      <c r="BG80" s="1309" t="s">
        <v>1325</v>
      </c>
      <c r="BH80" s="1307" t="s">
        <v>1325</v>
      </c>
      <c r="BI80" s="1307" t="s">
        <v>1325</v>
      </c>
      <c r="BJ80" s="1307" t="s">
        <v>1325</v>
      </c>
      <c r="BK80" s="1307" t="s">
        <v>1325</v>
      </c>
      <c r="BL80" s="1307" t="s">
        <v>1325</v>
      </c>
      <c r="BM80" s="1310" t="s">
        <v>1325</v>
      </c>
      <c r="BN80" s="1245"/>
      <c r="BO80" s="1239"/>
      <c r="BP80" s="1239"/>
      <c r="BQ80" s="1239"/>
      <c r="BR80" s="1239"/>
      <c r="BS80" s="1239">
        <v>4.8469373223130026</v>
      </c>
      <c r="BT80" s="1308"/>
      <c r="BU80" s="1309" t="s">
        <v>1325</v>
      </c>
      <c r="BV80" s="1307" t="s">
        <v>1325</v>
      </c>
      <c r="BW80" s="1307" t="s">
        <v>1325</v>
      </c>
      <c r="BX80" s="1307" t="s">
        <v>1325</v>
      </c>
      <c r="BY80" s="1307" t="s">
        <v>1325</v>
      </c>
      <c r="BZ80" s="1307" t="s">
        <v>1325</v>
      </c>
      <c r="CA80" s="1310" t="s">
        <v>1325</v>
      </c>
      <c r="CB80" s="1189"/>
      <c r="CC80" s="1239"/>
      <c r="CD80" s="1239"/>
      <c r="CE80" s="1239"/>
      <c r="CF80" s="1239"/>
      <c r="CG80" s="1239">
        <v>0</v>
      </c>
      <c r="CH80" s="1246"/>
      <c r="CI80" s="1309" t="s">
        <v>1325</v>
      </c>
      <c r="CJ80" s="1307" t="s">
        <v>1325</v>
      </c>
      <c r="CK80" s="1307" t="s">
        <v>1325</v>
      </c>
      <c r="CL80" s="1307" t="s">
        <v>1325</v>
      </c>
      <c r="CM80" s="1307" t="s">
        <v>1325</v>
      </c>
      <c r="CN80" s="1307" t="s">
        <v>1325</v>
      </c>
      <c r="CO80" s="1310" t="s">
        <v>1325</v>
      </c>
      <c r="CP80" s="1244"/>
      <c r="CQ80" s="1242"/>
      <c r="CR80" s="1242"/>
      <c r="CS80" s="1242"/>
      <c r="CT80" s="1242"/>
      <c r="CU80" s="1242">
        <v>0</v>
      </c>
      <c r="CV80" s="1243"/>
      <c r="CW80" s="1280"/>
      <c r="CX80" s="1280"/>
      <c r="CY80" s="1280"/>
      <c r="CZ80" s="1275" t="s">
        <v>878</v>
      </c>
      <c r="DA80" s="1276" t="s">
        <v>1471</v>
      </c>
      <c r="DB80" s="1274"/>
      <c r="DC80" s="1274"/>
      <c r="DD80" s="1274"/>
      <c r="DE80" s="1276" t="s">
        <v>878</v>
      </c>
      <c r="DF80" s="1276" t="s">
        <v>1471</v>
      </c>
      <c r="DG80" s="1276" t="s">
        <v>878</v>
      </c>
      <c r="DH80" s="1276" t="s">
        <v>1471</v>
      </c>
      <c r="DI80" s="1276" t="s">
        <v>878</v>
      </c>
      <c r="DJ80" s="1277" t="s">
        <v>1471</v>
      </c>
      <c r="DK80" s="1311" t="s">
        <v>878</v>
      </c>
      <c r="DL80" s="1277" t="s">
        <v>878</v>
      </c>
      <c r="DM80" s="7" t="s">
        <v>878</v>
      </c>
      <c r="DN80" s="7" t="s">
        <v>792</v>
      </c>
      <c r="DO80" s="7" t="s">
        <v>878</v>
      </c>
      <c r="DP80" s="7" t="s">
        <v>792</v>
      </c>
    </row>
    <row r="81" spans="1:120">
      <c r="A81" s="1194" t="s">
        <v>118</v>
      </c>
      <c r="B81" s="1195" t="s">
        <v>810</v>
      </c>
      <c r="C81" s="1306" t="s">
        <v>1325</v>
      </c>
      <c r="D81" s="1306" t="s">
        <v>1325</v>
      </c>
      <c r="E81" s="1306" t="s">
        <v>1325</v>
      </c>
      <c r="F81" s="1306" t="s">
        <v>1325</v>
      </c>
      <c r="G81" s="1306" t="s">
        <v>1325</v>
      </c>
      <c r="H81" s="1306" t="s">
        <v>1325</v>
      </c>
      <c r="I81" s="1306" t="s">
        <v>1325</v>
      </c>
      <c r="J81" s="1199"/>
      <c r="K81" s="1200"/>
      <c r="L81" s="1200"/>
      <c r="M81" s="1200"/>
      <c r="N81" s="1200"/>
      <c r="O81" s="1200">
        <v>0.56405234303473273</v>
      </c>
      <c r="P81" s="1201"/>
      <c r="Q81" s="1309" t="s">
        <v>1325</v>
      </c>
      <c r="R81" s="1307" t="s">
        <v>1325</v>
      </c>
      <c r="S81" s="1307" t="s">
        <v>1325</v>
      </c>
      <c r="T81" s="1307" t="s">
        <v>1325</v>
      </c>
      <c r="U81" s="1307" t="s">
        <v>1325</v>
      </c>
      <c r="V81" s="1307" t="s">
        <v>1325</v>
      </c>
      <c r="W81" s="1310" t="s">
        <v>1325</v>
      </c>
      <c r="X81" s="1199"/>
      <c r="Y81" s="1200"/>
      <c r="Z81" s="1200"/>
      <c r="AA81" s="1200"/>
      <c r="AB81" s="1200"/>
      <c r="AC81" s="1202">
        <v>0</v>
      </c>
      <c r="AD81" s="1203"/>
      <c r="AE81" s="1309" t="s">
        <v>1325</v>
      </c>
      <c r="AF81" s="1307" t="s">
        <v>1325</v>
      </c>
      <c r="AG81" s="1307" t="s">
        <v>1325</v>
      </c>
      <c r="AH81" s="1307" t="s">
        <v>1325</v>
      </c>
      <c r="AI81" s="1307" t="s">
        <v>1325</v>
      </c>
      <c r="AJ81" s="1307" t="s">
        <v>1325</v>
      </c>
      <c r="AK81" s="1310" t="s">
        <v>1325</v>
      </c>
      <c r="AL81" s="1204"/>
      <c r="AM81" s="1202"/>
      <c r="AN81" s="1202"/>
      <c r="AO81" s="1202"/>
      <c r="AP81" s="1202"/>
      <c r="AQ81" s="1202">
        <v>0</v>
      </c>
      <c r="AR81" s="1203"/>
      <c r="AS81" s="1309" t="s">
        <v>1325</v>
      </c>
      <c r="AT81" s="1307" t="s">
        <v>1325</v>
      </c>
      <c r="AU81" s="1307" t="s">
        <v>1325</v>
      </c>
      <c r="AV81" s="1307" t="s">
        <v>1325</v>
      </c>
      <c r="AW81" s="1307" t="s">
        <v>1325</v>
      </c>
      <c r="AX81" s="1307" t="s">
        <v>1325</v>
      </c>
      <c r="AY81" s="1310" t="s">
        <v>1325</v>
      </c>
      <c r="AZ81" s="1244"/>
      <c r="BA81" s="1242"/>
      <c r="BB81" s="1242"/>
      <c r="BC81" s="1242"/>
      <c r="BD81" s="1242"/>
      <c r="BE81" s="1242">
        <v>0</v>
      </c>
      <c r="BF81" s="1243"/>
      <c r="BG81" s="1309" t="s">
        <v>1325</v>
      </c>
      <c r="BH81" s="1307" t="s">
        <v>1325</v>
      </c>
      <c r="BI81" s="1307" t="s">
        <v>1325</v>
      </c>
      <c r="BJ81" s="1307" t="s">
        <v>1325</v>
      </c>
      <c r="BK81" s="1307" t="s">
        <v>1325</v>
      </c>
      <c r="BL81" s="1307" t="s">
        <v>1325</v>
      </c>
      <c r="BM81" s="1310" t="s">
        <v>1325</v>
      </c>
      <c r="BN81" s="1245"/>
      <c r="BO81" s="1239"/>
      <c r="BP81" s="1239"/>
      <c r="BQ81" s="1239"/>
      <c r="BR81" s="1239"/>
      <c r="BS81" s="1239">
        <v>0.78506731276900754</v>
      </c>
      <c r="BT81" s="1308"/>
      <c r="BU81" s="1309" t="s">
        <v>1325</v>
      </c>
      <c r="BV81" s="1307" t="s">
        <v>1325</v>
      </c>
      <c r="BW81" s="1307" t="s">
        <v>1325</v>
      </c>
      <c r="BX81" s="1307" t="s">
        <v>1325</v>
      </c>
      <c r="BY81" s="1307" t="s">
        <v>1325</v>
      </c>
      <c r="BZ81" s="1307" t="s">
        <v>1325</v>
      </c>
      <c r="CA81" s="1310" t="s">
        <v>1325</v>
      </c>
      <c r="CB81" s="1189"/>
      <c r="CC81" s="1239"/>
      <c r="CD81" s="1239"/>
      <c r="CE81" s="1239"/>
      <c r="CF81" s="1239"/>
      <c r="CG81" s="1239">
        <v>0.7006918726617577</v>
      </c>
      <c r="CH81" s="1246"/>
      <c r="CI81" s="1309" t="s">
        <v>1325</v>
      </c>
      <c r="CJ81" s="1307" t="s">
        <v>1325</v>
      </c>
      <c r="CK81" s="1307" t="s">
        <v>1325</v>
      </c>
      <c r="CL81" s="1307" t="s">
        <v>1325</v>
      </c>
      <c r="CM81" s="1307" t="s">
        <v>1325</v>
      </c>
      <c r="CN81" s="1307" t="s">
        <v>1325</v>
      </c>
      <c r="CO81" s="1310" t="s">
        <v>1325</v>
      </c>
      <c r="CP81" s="1244"/>
      <c r="CQ81" s="1242"/>
      <c r="CR81" s="1242"/>
      <c r="CS81" s="1242"/>
      <c r="CT81" s="1242"/>
      <c r="CU81" s="1242">
        <v>0</v>
      </c>
      <c r="CV81" s="1243"/>
      <c r="CW81" s="1280"/>
      <c r="CX81" s="1280"/>
      <c r="CY81" s="1280"/>
      <c r="CZ81" s="1275" t="s">
        <v>878</v>
      </c>
      <c r="DA81" s="1276" t="s">
        <v>1471</v>
      </c>
      <c r="DB81" s="1274"/>
      <c r="DC81" s="1274"/>
      <c r="DD81" s="1274"/>
      <c r="DE81" s="1276" t="s">
        <v>878</v>
      </c>
      <c r="DF81" s="1276" t="s">
        <v>1471</v>
      </c>
      <c r="DG81" s="1276" t="s">
        <v>878</v>
      </c>
      <c r="DH81" s="1276" t="s">
        <v>1471</v>
      </c>
      <c r="DI81" s="1276" t="s">
        <v>878</v>
      </c>
      <c r="DJ81" s="1277" t="s">
        <v>1471</v>
      </c>
      <c r="DK81" s="1311" t="s">
        <v>878</v>
      </c>
      <c r="DL81" s="1277" t="s">
        <v>878</v>
      </c>
      <c r="DM81" s="7" t="s">
        <v>878</v>
      </c>
      <c r="DN81" s="7" t="s">
        <v>792</v>
      </c>
      <c r="DO81" s="7" t="s">
        <v>878</v>
      </c>
      <c r="DP81" s="7" t="s">
        <v>792</v>
      </c>
    </row>
    <row r="82" spans="1:120">
      <c r="A82" s="1194" t="s">
        <v>48</v>
      </c>
      <c r="B82" s="1195" t="s">
        <v>506</v>
      </c>
      <c r="C82" s="1196">
        <v>17</v>
      </c>
      <c r="D82" s="1306" t="s">
        <v>1325</v>
      </c>
      <c r="E82" s="1306" t="s">
        <v>1325</v>
      </c>
      <c r="F82" s="1306" t="s">
        <v>1325</v>
      </c>
      <c r="G82" s="1306" t="s">
        <v>1325</v>
      </c>
      <c r="H82" s="1197">
        <v>45</v>
      </c>
      <c r="I82" s="1306" t="s">
        <v>1325</v>
      </c>
      <c r="J82" s="1199">
        <v>1.3388003834693789</v>
      </c>
      <c r="K82" s="1200">
        <v>1.5251210671791875</v>
      </c>
      <c r="L82" s="1200"/>
      <c r="M82" s="1200"/>
      <c r="N82" s="1200"/>
      <c r="O82" s="1200">
        <v>1.129229618845019</v>
      </c>
      <c r="P82" s="1201">
        <v>1.5835690596640499</v>
      </c>
      <c r="Q82" s="1309" t="s">
        <v>1325</v>
      </c>
      <c r="R82" s="1307" t="s">
        <v>1325</v>
      </c>
      <c r="S82" s="1307" t="s">
        <v>1325</v>
      </c>
      <c r="T82" s="1307" t="s">
        <v>1325</v>
      </c>
      <c r="U82" s="1307" t="s">
        <v>1325</v>
      </c>
      <c r="V82" s="1307" t="s">
        <v>1325</v>
      </c>
      <c r="W82" s="1310" t="s">
        <v>1325</v>
      </c>
      <c r="X82" s="1199">
        <v>0</v>
      </c>
      <c r="Y82" s="1200">
        <v>6.9844533440650167</v>
      </c>
      <c r="Z82" s="1200"/>
      <c r="AA82" s="1200"/>
      <c r="AB82" s="1200"/>
      <c r="AC82" s="1202">
        <v>7.6861554418013309</v>
      </c>
      <c r="AD82" s="1203">
        <v>0</v>
      </c>
      <c r="AE82" s="1309" t="s">
        <v>1325</v>
      </c>
      <c r="AF82" s="1307" t="s">
        <v>1325</v>
      </c>
      <c r="AG82" s="1307" t="s">
        <v>1325</v>
      </c>
      <c r="AH82" s="1307" t="s">
        <v>1325</v>
      </c>
      <c r="AI82" s="1307" t="s">
        <v>1325</v>
      </c>
      <c r="AJ82" s="1307" t="s">
        <v>1325</v>
      </c>
      <c r="AK82" s="1310" t="s">
        <v>1325</v>
      </c>
      <c r="AL82" s="1204">
        <v>0</v>
      </c>
      <c r="AM82" s="1202">
        <v>0</v>
      </c>
      <c r="AN82" s="1202"/>
      <c r="AO82" s="1202"/>
      <c r="AP82" s="1202"/>
      <c r="AQ82" s="1202">
        <v>0.33544545925779906</v>
      </c>
      <c r="AR82" s="1203">
        <v>0</v>
      </c>
      <c r="AS82" s="1309" t="s">
        <v>1325</v>
      </c>
      <c r="AT82" s="1307" t="s">
        <v>1325</v>
      </c>
      <c r="AU82" s="1307" t="s">
        <v>1325</v>
      </c>
      <c r="AV82" s="1307" t="s">
        <v>1325</v>
      </c>
      <c r="AW82" s="1307" t="s">
        <v>1325</v>
      </c>
      <c r="AX82" s="1307" t="s">
        <v>1325</v>
      </c>
      <c r="AY82" s="1310" t="s">
        <v>1325</v>
      </c>
      <c r="AZ82" s="1244">
        <v>0</v>
      </c>
      <c r="BA82" s="1242">
        <v>0</v>
      </c>
      <c r="BB82" s="1242"/>
      <c r="BC82" s="1242"/>
      <c r="BD82" s="1242"/>
      <c r="BE82" s="1242">
        <v>0.41949952734841323</v>
      </c>
      <c r="BF82" s="1243">
        <v>23.50780192225287</v>
      </c>
      <c r="BG82" s="1309" t="s">
        <v>1325</v>
      </c>
      <c r="BH82" s="1307" t="s">
        <v>1325</v>
      </c>
      <c r="BI82" s="1307" t="s">
        <v>1325</v>
      </c>
      <c r="BJ82" s="1307" t="s">
        <v>1325</v>
      </c>
      <c r="BK82" s="1307" t="s">
        <v>1325</v>
      </c>
      <c r="BL82" s="1307" t="s">
        <v>1325</v>
      </c>
      <c r="BM82" s="1310" t="s">
        <v>1325</v>
      </c>
      <c r="BN82" s="1245">
        <v>1.7196081470808344</v>
      </c>
      <c r="BO82" s="1239">
        <v>0</v>
      </c>
      <c r="BP82" s="1239"/>
      <c r="BQ82" s="1239"/>
      <c r="BR82" s="1239"/>
      <c r="BS82" s="1239">
        <v>1.5716616414946676</v>
      </c>
      <c r="BT82" s="1308">
        <v>0</v>
      </c>
      <c r="BU82" s="1309">
        <v>11</v>
      </c>
      <c r="BV82" s="1307" t="s">
        <v>1325</v>
      </c>
      <c r="BW82" s="1307" t="s">
        <v>1325</v>
      </c>
      <c r="BX82" s="1307" t="s">
        <v>1325</v>
      </c>
      <c r="BY82" s="1307" t="s">
        <v>1325</v>
      </c>
      <c r="BZ82" s="1307">
        <v>27</v>
      </c>
      <c r="CA82" s="1310" t="s">
        <v>1325</v>
      </c>
      <c r="CB82" s="1189">
        <v>1.5085143105478498</v>
      </c>
      <c r="CC82" s="1239">
        <v>1.2795647742114478</v>
      </c>
      <c r="CD82" s="1239"/>
      <c r="CE82" s="1239"/>
      <c r="CF82" s="1239"/>
      <c r="CG82" s="1239">
        <v>1.1585087502204801</v>
      </c>
      <c r="CH82" s="1246">
        <v>1.150149619245886</v>
      </c>
      <c r="CI82" s="1309" t="s">
        <v>1325</v>
      </c>
      <c r="CJ82" s="1307" t="s">
        <v>1325</v>
      </c>
      <c r="CK82" s="1307" t="s">
        <v>1325</v>
      </c>
      <c r="CL82" s="1307" t="s">
        <v>1325</v>
      </c>
      <c r="CM82" s="1307" t="s">
        <v>1325</v>
      </c>
      <c r="CN82" s="1307" t="s">
        <v>1325</v>
      </c>
      <c r="CO82" s="1310" t="s">
        <v>1325</v>
      </c>
      <c r="CP82" s="1244">
        <v>0</v>
      </c>
      <c r="CQ82" s="1242">
        <v>0</v>
      </c>
      <c r="CR82" s="1242"/>
      <c r="CS82" s="1242"/>
      <c r="CT82" s="1242"/>
      <c r="CU82" s="1242">
        <v>0.83899905469682634</v>
      </c>
      <c r="CV82" s="1243">
        <v>11.753900961126433</v>
      </c>
      <c r="CW82" s="1280"/>
      <c r="CX82" s="1280"/>
      <c r="CY82" s="1280"/>
      <c r="CZ82" s="1275" t="s">
        <v>878</v>
      </c>
      <c r="DA82" s="1276" t="s">
        <v>1471</v>
      </c>
      <c r="DB82" s="1274"/>
      <c r="DC82" s="1274"/>
      <c r="DD82" s="1274"/>
      <c r="DE82" s="1276" t="s">
        <v>878</v>
      </c>
      <c r="DF82" s="1276" t="s">
        <v>1471</v>
      </c>
      <c r="DG82" s="1276" t="s">
        <v>878</v>
      </c>
      <c r="DH82" s="1276" t="s">
        <v>1471</v>
      </c>
      <c r="DI82" s="1276" t="s">
        <v>878</v>
      </c>
      <c r="DJ82" s="1277" t="s">
        <v>1471</v>
      </c>
      <c r="DK82" s="1311" t="s">
        <v>878</v>
      </c>
      <c r="DL82" s="1277" t="s">
        <v>878</v>
      </c>
      <c r="DM82" s="7" t="s">
        <v>878</v>
      </c>
      <c r="DN82" s="7" t="s">
        <v>792</v>
      </c>
      <c r="DO82" s="7" t="s">
        <v>878</v>
      </c>
      <c r="DP82" s="7" t="s">
        <v>792</v>
      </c>
    </row>
    <row r="83" spans="1:120">
      <c r="A83" s="1194" t="s">
        <v>280</v>
      </c>
      <c r="B83" s="1195" t="s">
        <v>682</v>
      </c>
      <c r="C83" s="1306" t="s">
        <v>1325</v>
      </c>
      <c r="D83" s="1197">
        <v>10</v>
      </c>
      <c r="E83" s="1306" t="s">
        <v>1325</v>
      </c>
      <c r="F83" s="1306" t="s">
        <v>1325</v>
      </c>
      <c r="G83" s="1306" t="s">
        <v>1325</v>
      </c>
      <c r="H83" s="1197">
        <v>24</v>
      </c>
      <c r="I83" s="1306" t="s">
        <v>1325</v>
      </c>
      <c r="J83" s="1199">
        <v>0.8537565953811227</v>
      </c>
      <c r="K83" s="1200">
        <v>0.71358055906493834</v>
      </c>
      <c r="L83" s="1200"/>
      <c r="M83" s="1200"/>
      <c r="N83" s="1200"/>
      <c r="O83" s="1200">
        <v>1.7149370322637236</v>
      </c>
      <c r="P83" s="1201"/>
      <c r="Q83" s="1309" t="s">
        <v>1325</v>
      </c>
      <c r="R83" s="1307" t="s">
        <v>1325</v>
      </c>
      <c r="S83" s="1307" t="s">
        <v>1325</v>
      </c>
      <c r="T83" s="1307" t="s">
        <v>1325</v>
      </c>
      <c r="U83" s="1307" t="s">
        <v>1325</v>
      </c>
      <c r="V83" s="1307" t="s">
        <v>1325</v>
      </c>
      <c r="W83" s="1310" t="s">
        <v>1325</v>
      </c>
      <c r="X83" s="1199">
        <v>0</v>
      </c>
      <c r="Y83" s="1200">
        <v>0</v>
      </c>
      <c r="Z83" s="1200"/>
      <c r="AA83" s="1200"/>
      <c r="AB83" s="1200"/>
      <c r="AC83" s="1202">
        <v>0.84515573639318464</v>
      </c>
      <c r="AD83" s="1203"/>
      <c r="AE83" s="1309" t="s">
        <v>1325</v>
      </c>
      <c r="AF83" s="1307" t="s">
        <v>1325</v>
      </c>
      <c r="AG83" s="1307" t="s">
        <v>1325</v>
      </c>
      <c r="AH83" s="1307" t="s">
        <v>1325</v>
      </c>
      <c r="AI83" s="1307" t="s">
        <v>1325</v>
      </c>
      <c r="AJ83" s="1307" t="s">
        <v>1325</v>
      </c>
      <c r="AK83" s="1310" t="s">
        <v>1325</v>
      </c>
      <c r="AL83" s="1204">
        <v>5.8518751073133153</v>
      </c>
      <c r="AM83" s="1202">
        <v>0.45988109383886672</v>
      </c>
      <c r="AN83" s="1202"/>
      <c r="AO83" s="1202"/>
      <c r="AP83" s="1202"/>
      <c r="AQ83" s="1202">
        <v>0.44949774731643177</v>
      </c>
      <c r="AR83" s="1203"/>
      <c r="AS83" s="1309" t="s">
        <v>1325</v>
      </c>
      <c r="AT83" s="1307" t="s">
        <v>1325</v>
      </c>
      <c r="AU83" s="1307" t="s">
        <v>1325</v>
      </c>
      <c r="AV83" s="1307" t="s">
        <v>1325</v>
      </c>
      <c r="AW83" s="1307" t="s">
        <v>1325</v>
      </c>
      <c r="AX83" s="1307" t="s">
        <v>1325</v>
      </c>
      <c r="AY83" s="1310" t="s">
        <v>1325</v>
      </c>
      <c r="AZ83" s="1244">
        <v>0</v>
      </c>
      <c r="BA83" s="1242">
        <v>0</v>
      </c>
      <c r="BB83" s="1242"/>
      <c r="BC83" s="1242"/>
      <c r="BD83" s="1242"/>
      <c r="BE83" s="1242">
        <v>0</v>
      </c>
      <c r="BF83" s="1243"/>
      <c r="BG83" s="1309" t="s">
        <v>1325</v>
      </c>
      <c r="BH83" s="1307" t="s">
        <v>1325</v>
      </c>
      <c r="BI83" s="1307" t="s">
        <v>1325</v>
      </c>
      <c r="BJ83" s="1307" t="s">
        <v>1325</v>
      </c>
      <c r="BK83" s="1307" t="s">
        <v>1325</v>
      </c>
      <c r="BL83" s="1307" t="s">
        <v>1325</v>
      </c>
      <c r="BM83" s="1310" t="s">
        <v>1325</v>
      </c>
      <c r="BN83" s="1245">
        <v>0</v>
      </c>
      <c r="BO83" s="1239">
        <v>0.40598931475275041</v>
      </c>
      <c r="BP83" s="1239"/>
      <c r="BQ83" s="1239"/>
      <c r="BR83" s="1239"/>
      <c r="BS83" s="1239">
        <v>132.22908122886426</v>
      </c>
      <c r="BT83" s="1308"/>
      <c r="BU83" s="1309" t="s">
        <v>1325</v>
      </c>
      <c r="BV83" s="1307" t="s">
        <v>1325</v>
      </c>
      <c r="BW83" s="1307" t="s">
        <v>1325</v>
      </c>
      <c r="BX83" s="1307" t="s">
        <v>1325</v>
      </c>
      <c r="BY83" s="1307" t="s">
        <v>1325</v>
      </c>
      <c r="BZ83" s="1307">
        <v>11</v>
      </c>
      <c r="CA83" s="1310" t="s">
        <v>1325</v>
      </c>
      <c r="CB83" s="1189">
        <v>0.9173199638151599</v>
      </c>
      <c r="CC83" s="1239">
        <v>0.90958739018341495</v>
      </c>
      <c r="CD83" s="1239"/>
      <c r="CE83" s="1239"/>
      <c r="CF83" s="1239"/>
      <c r="CG83" s="1239">
        <v>1.5618971478441028</v>
      </c>
      <c r="CH83" s="1246"/>
      <c r="CI83" s="1309" t="s">
        <v>1325</v>
      </c>
      <c r="CJ83" s="1307" t="s">
        <v>1325</v>
      </c>
      <c r="CK83" s="1307" t="s">
        <v>1325</v>
      </c>
      <c r="CL83" s="1307" t="s">
        <v>1325</v>
      </c>
      <c r="CM83" s="1307" t="s">
        <v>1325</v>
      </c>
      <c r="CN83" s="1307" t="s">
        <v>1325</v>
      </c>
      <c r="CO83" s="1310" t="s">
        <v>1325</v>
      </c>
      <c r="CP83" s="1244">
        <v>0</v>
      </c>
      <c r="CQ83" s="1242">
        <v>2.8594715798573591</v>
      </c>
      <c r="CR83" s="1242"/>
      <c r="CS83" s="1242"/>
      <c r="CT83" s="1242"/>
      <c r="CU83" s="1242">
        <v>0</v>
      </c>
      <c r="CV83" s="1243"/>
      <c r="CW83" s="1280"/>
      <c r="CX83" s="1280"/>
      <c r="CY83" s="1280"/>
      <c r="CZ83" s="1275" t="s">
        <v>878</v>
      </c>
      <c r="DA83" s="1276" t="s">
        <v>1471</v>
      </c>
      <c r="DB83" s="1274"/>
      <c r="DC83" s="1274"/>
      <c r="DD83" s="1274"/>
      <c r="DE83" s="1276" t="s">
        <v>878</v>
      </c>
      <c r="DF83" s="1276" t="s">
        <v>1471</v>
      </c>
      <c r="DG83" s="1276" t="s">
        <v>878</v>
      </c>
      <c r="DH83" s="1276" t="s">
        <v>1471</v>
      </c>
      <c r="DI83" s="1276" t="s">
        <v>878</v>
      </c>
      <c r="DJ83" s="1277" t="s">
        <v>1471</v>
      </c>
      <c r="DK83" s="1311" t="s">
        <v>878</v>
      </c>
      <c r="DL83" s="1277" t="s">
        <v>878</v>
      </c>
      <c r="DM83" s="7" t="s">
        <v>878</v>
      </c>
      <c r="DN83" s="7" t="s">
        <v>792</v>
      </c>
      <c r="DO83" s="7" t="s">
        <v>878</v>
      </c>
      <c r="DP83" s="7" t="s">
        <v>792</v>
      </c>
    </row>
    <row r="84" spans="1:120">
      <c r="A84" s="1194" t="s">
        <v>276</v>
      </c>
      <c r="B84" s="1195" t="s">
        <v>680</v>
      </c>
      <c r="C84" s="1196">
        <v>114</v>
      </c>
      <c r="D84" s="1306" t="s">
        <v>1325</v>
      </c>
      <c r="E84" s="1197">
        <v>33</v>
      </c>
      <c r="F84" s="1197">
        <v>35</v>
      </c>
      <c r="G84" s="1306" t="s">
        <v>1325</v>
      </c>
      <c r="H84" s="1197">
        <v>446</v>
      </c>
      <c r="I84" s="1198">
        <v>49</v>
      </c>
      <c r="J84" s="1199">
        <v>1.2107057742512719</v>
      </c>
      <c r="K84" s="1200">
        <v>2.5194949525323951</v>
      </c>
      <c r="L84" s="1200">
        <v>0.53155673091254685</v>
      </c>
      <c r="M84" s="1200">
        <v>0.97910561033663523</v>
      </c>
      <c r="N84" s="1200">
        <v>0.44765823601640015</v>
      </c>
      <c r="O84" s="1200">
        <v>1.006414226734835</v>
      </c>
      <c r="P84" s="1201">
        <v>0.74289081249684763</v>
      </c>
      <c r="Q84" s="1309">
        <v>16</v>
      </c>
      <c r="R84" s="1307" t="s">
        <v>1325</v>
      </c>
      <c r="S84" s="1307" t="s">
        <v>1325</v>
      </c>
      <c r="T84" s="1307" t="s">
        <v>1325</v>
      </c>
      <c r="U84" s="1307" t="s">
        <v>1325</v>
      </c>
      <c r="V84" s="1307">
        <v>56</v>
      </c>
      <c r="W84" s="1310" t="s">
        <v>1325</v>
      </c>
      <c r="X84" s="1199">
        <v>1.32045472467083</v>
      </c>
      <c r="Y84" s="1200">
        <v>2.1154086912403693</v>
      </c>
      <c r="Z84" s="1200">
        <v>0.74607574280726308</v>
      </c>
      <c r="AA84" s="1200">
        <v>1.2932595830299385</v>
      </c>
      <c r="AB84" s="1200">
        <v>1.1416009367678834</v>
      </c>
      <c r="AC84" s="1202">
        <v>0.90419572160268913</v>
      </c>
      <c r="AD84" s="1203">
        <v>0.45110741730052523</v>
      </c>
      <c r="AE84" s="1309">
        <v>15</v>
      </c>
      <c r="AF84" s="1307" t="s">
        <v>1325</v>
      </c>
      <c r="AG84" s="1307" t="s">
        <v>1325</v>
      </c>
      <c r="AH84" s="1307" t="s">
        <v>1325</v>
      </c>
      <c r="AI84" s="1307" t="s">
        <v>1325</v>
      </c>
      <c r="AJ84" s="1307">
        <v>68</v>
      </c>
      <c r="AK84" s="1310" t="s">
        <v>1325</v>
      </c>
      <c r="AL84" s="1204">
        <v>1.1130238250672331</v>
      </c>
      <c r="AM84" s="1202">
        <v>0</v>
      </c>
      <c r="AN84" s="1202">
        <v>0.57626566564245718</v>
      </c>
      <c r="AO84" s="1202">
        <v>0.79125199704195914</v>
      </c>
      <c r="AP84" s="1202">
        <v>0</v>
      </c>
      <c r="AQ84" s="1202">
        <v>1.2397366457949279</v>
      </c>
      <c r="AR84" s="1203">
        <v>0.87303372229838105</v>
      </c>
      <c r="AS84" s="1309" t="s">
        <v>1325</v>
      </c>
      <c r="AT84" s="1307" t="s">
        <v>1325</v>
      </c>
      <c r="AU84" s="1307" t="s">
        <v>1325</v>
      </c>
      <c r="AV84" s="1307" t="s">
        <v>1325</v>
      </c>
      <c r="AW84" s="1307" t="s">
        <v>1325</v>
      </c>
      <c r="AX84" s="1307">
        <v>32</v>
      </c>
      <c r="AY84" s="1310" t="s">
        <v>1325</v>
      </c>
      <c r="AZ84" s="1244">
        <v>0.8224578272444526</v>
      </c>
      <c r="BA84" s="1242">
        <v>4.8646695056918308</v>
      </c>
      <c r="BB84" s="1242">
        <v>0</v>
      </c>
      <c r="BC84" s="1242">
        <v>0.46026233564804564</v>
      </c>
      <c r="BD84" s="1242">
        <v>0</v>
      </c>
      <c r="BE84" s="1242">
        <v>1.6904916298281623</v>
      </c>
      <c r="BF84" s="1243">
        <v>0.50193474489581824</v>
      </c>
      <c r="BG84" s="1309">
        <v>17</v>
      </c>
      <c r="BH84" s="1307" t="s">
        <v>1325</v>
      </c>
      <c r="BI84" s="1307" t="s">
        <v>1325</v>
      </c>
      <c r="BJ84" s="1307" t="s">
        <v>1325</v>
      </c>
      <c r="BK84" s="1307" t="s">
        <v>1325</v>
      </c>
      <c r="BL84" s="1307">
        <v>105</v>
      </c>
      <c r="BM84" s="1310">
        <v>10</v>
      </c>
      <c r="BN84" s="1245">
        <v>0.81604898814760352</v>
      </c>
      <c r="BO84" s="1239">
        <v>2.76543552053238</v>
      </c>
      <c r="BP84" s="1239">
        <v>0.47373294315651371</v>
      </c>
      <c r="BQ84" s="1239">
        <v>0.54001485857499221</v>
      </c>
      <c r="BR84" s="1239">
        <v>0</v>
      </c>
      <c r="BS84" s="1239">
        <v>1.483524902327148</v>
      </c>
      <c r="BT84" s="1308">
        <v>0.74656858257824199</v>
      </c>
      <c r="BU84" s="1309">
        <v>46</v>
      </c>
      <c r="BV84" s="1307" t="s">
        <v>1325</v>
      </c>
      <c r="BW84" s="1307" t="s">
        <v>1325</v>
      </c>
      <c r="BX84" s="1307">
        <v>15</v>
      </c>
      <c r="BY84" s="1307" t="s">
        <v>1325</v>
      </c>
      <c r="BZ84" s="1307">
        <v>116</v>
      </c>
      <c r="CA84" s="1310">
        <v>17</v>
      </c>
      <c r="CB84" s="1189">
        <v>1.7103794611539131</v>
      </c>
      <c r="CC84" s="1239">
        <v>3.6041410691637665</v>
      </c>
      <c r="CD84" s="1239">
        <v>0.45733590342407887</v>
      </c>
      <c r="CE84" s="1239">
        <v>1.3535016402929361</v>
      </c>
      <c r="CF84" s="1239">
        <v>0.47348702936647658</v>
      </c>
      <c r="CG84" s="1239">
        <v>0.67227313906845421</v>
      </c>
      <c r="CH84" s="1246">
        <v>0.82227911609287385</v>
      </c>
      <c r="CI84" s="1309" t="s">
        <v>1325</v>
      </c>
      <c r="CJ84" s="1307" t="s">
        <v>1325</v>
      </c>
      <c r="CK84" s="1307" t="s">
        <v>1325</v>
      </c>
      <c r="CL84" s="1307" t="s">
        <v>1325</v>
      </c>
      <c r="CM84" s="1307" t="s">
        <v>1325</v>
      </c>
      <c r="CN84" s="1238">
        <v>21</v>
      </c>
      <c r="CO84" s="1310" t="s">
        <v>1325</v>
      </c>
      <c r="CP84" s="1244">
        <v>0.44987652093057567</v>
      </c>
      <c r="CQ84" s="1242">
        <v>7.5140542769663439</v>
      </c>
      <c r="CR84" s="1242">
        <v>0.82813798407749561</v>
      </c>
      <c r="CS84" s="1242">
        <v>0</v>
      </c>
      <c r="CT84" s="1242">
        <v>0</v>
      </c>
      <c r="CU84" s="1242">
        <v>1.5838716074158459</v>
      </c>
      <c r="CV84" s="1243">
        <v>0.76371560778688818</v>
      </c>
      <c r="CW84" s="1280"/>
      <c r="CX84" s="1280"/>
      <c r="CY84" s="1280"/>
      <c r="CZ84" s="1275" t="s">
        <v>878</v>
      </c>
      <c r="DA84" s="1276" t="s">
        <v>1471</v>
      </c>
      <c r="DB84" s="1274"/>
      <c r="DC84" s="1274"/>
      <c r="DD84" s="1274"/>
      <c r="DE84" s="1276" t="s">
        <v>878</v>
      </c>
      <c r="DF84" s="1276" t="s">
        <v>1471</v>
      </c>
      <c r="DG84" s="1276" t="s">
        <v>878</v>
      </c>
      <c r="DH84" s="1276" t="s">
        <v>1471</v>
      </c>
      <c r="DI84" s="1276" t="s">
        <v>878</v>
      </c>
      <c r="DJ84" s="1277" t="s">
        <v>1471</v>
      </c>
      <c r="DK84" s="1311" t="s">
        <v>878</v>
      </c>
      <c r="DL84" s="1277" t="s">
        <v>878</v>
      </c>
      <c r="DM84" s="7" t="s">
        <v>878</v>
      </c>
      <c r="DN84" s="7" t="s">
        <v>792</v>
      </c>
      <c r="DO84" s="7" t="s">
        <v>878</v>
      </c>
      <c r="DP84" s="7" t="s">
        <v>792</v>
      </c>
    </row>
    <row r="85" spans="1:120" ht="25.5">
      <c r="A85" s="1194" t="s">
        <v>88</v>
      </c>
      <c r="B85" s="1195" t="s">
        <v>568</v>
      </c>
      <c r="C85" s="1196">
        <v>25</v>
      </c>
      <c r="D85" s="1306" t="s">
        <v>1325</v>
      </c>
      <c r="E85" s="1306" t="s">
        <v>1325</v>
      </c>
      <c r="F85" s="1306" t="s">
        <v>1325</v>
      </c>
      <c r="G85" s="1306" t="s">
        <v>1325</v>
      </c>
      <c r="H85" s="1197">
        <v>79</v>
      </c>
      <c r="I85" s="1198">
        <v>17</v>
      </c>
      <c r="J85" s="1199">
        <v>1.6406475001330381</v>
      </c>
      <c r="K85" s="1200"/>
      <c r="L85" s="1200">
        <v>1.3205146714467677</v>
      </c>
      <c r="M85" s="1200">
        <v>2.1177103477931367</v>
      </c>
      <c r="N85" s="1200"/>
      <c r="O85" s="1200">
        <v>0.54777606744149743</v>
      </c>
      <c r="P85" s="1201">
        <v>1.1685393100503478</v>
      </c>
      <c r="Q85" s="1309" t="s">
        <v>1325</v>
      </c>
      <c r="R85" s="1307" t="s">
        <v>1325</v>
      </c>
      <c r="S85" s="1307" t="s">
        <v>1325</v>
      </c>
      <c r="T85" s="1307" t="s">
        <v>1325</v>
      </c>
      <c r="U85" s="1307" t="s">
        <v>1325</v>
      </c>
      <c r="V85" s="1307">
        <v>13</v>
      </c>
      <c r="W85" s="1310" t="s">
        <v>1325</v>
      </c>
      <c r="X85" s="1199">
        <v>1.9467633441654597</v>
      </c>
      <c r="Y85" s="1200"/>
      <c r="Z85" s="1200">
        <v>0</v>
      </c>
      <c r="AA85" s="1200">
        <v>0</v>
      </c>
      <c r="AB85" s="1200"/>
      <c r="AC85" s="1202">
        <v>1.3882746309501945</v>
      </c>
      <c r="AD85" s="1203">
        <v>0</v>
      </c>
      <c r="AE85" s="1309" t="s">
        <v>1325</v>
      </c>
      <c r="AF85" s="1307" t="s">
        <v>1325</v>
      </c>
      <c r="AG85" s="1307" t="s">
        <v>1325</v>
      </c>
      <c r="AH85" s="1307" t="s">
        <v>1325</v>
      </c>
      <c r="AI85" s="1307" t="s">
        <v>1325</v>
      </c>
      <c r="AJ85" s="1307" t="s">
        <v>1325</v>
      </c>
      <c r="AK85" s="1310" t="s">
        <v>1325</v>
      </c>
      <c r="AL85" s="1204">
        <v>1.2182408436799135</v>
      </c>
      <c r="AM85" s="1202"/>
      <c r="AN85" s="1202">
        <v>5.8677109965794862</v>
      </c>
      <c r="AO85" s="1202">
        <v>2.9515146637259386</v>
      </c>
      <c r="AP85" s="1202"/>
      <c r="AQ85" s="1202">
        <v>0.20618751788497044</v>
      </c>
      <c r="AR85" s="1203">
        <v>1.4111017333293809</v>
      </c>
      <c r="AS85" s="1309" t="s">
        <v>1325</v>
      </c>
      <c r="AT85" s="1307" t="s">
        <v>1325</v>
      </c>
      <c r="AU85" s="1307" t="s">
        <v>1325</v>
      </c>
      <c r="AV85" s="1307" t="s">
        <v>1325</v>
      </c>
      <c r="AW85" s="1307" t="s">
        <v>1325</v>
      </c>
      <c r="AX85" s="1307" t="s">
        <v>1325</v>
      </c>
      <c r="AY85" s="1310" t="s">
        <v>1325</v>
      </c>
      <c r="AZ85" s="1244">
        <v>0.72369168013301954</v>
      </c>
      <c r="BA85" s="1242"/>
      <c r="BB85" s="1242">
        <v>0</v>
      </c>
      <c r="BC85" s="1242">
        <v>19.917191016034675</v>
      </c>
      <c r="BD85" s="1242"/>
      <c r="BE85" s="1242">
        <v>0.29963542707256841</v>
      </c>
      <c r="BF85" s="1243">
        <v>0.90126710998307225</v>
      </c>
      <c r="BG85" s="1309" t="s">
        <v>1325</v>
      </c>
      <c r="BH85" s="1307" t="s">
        <v>1325</v>
      </c>
      <c r="BI85" s="1307" t="s">
        <v>1325</v>
      </c>
      <c r="BJ85" s="1307" t="s">
        <v>1325</v>
      </c>
      <c r="BK85" s="1307" t="s">
        <v>1325</v>
      </c>
      <c r="BL85" s="1307">
        <v>20</v>
      </c>
      <c r="BM85" s="1310" t="s">
        <v>1325</v>
      </c>
      <c r="BN85" s="1245">
        <v>0.3718211640919048</v>
      </c>
      <c r="BO85" s="1239"/>
      <c r="BP85" s="1239">
        <v>0</v>
      </c>
      <c r="BQ85" s="1239">
        <v>0</v>
      </c>
      <c r="BR85" s="1239"/>
      <c r="BS85" s="1239">
        <v>2.9795583577415212</v>
      </c>
      <c r="BT85" s="1308">
        <v>1.5854156246919664</v>
      </c>
      <c r="BU85" s="1309">
        <v>14</v>
      </c>
      <c r="BV85" s="1307" t="s">
        <v>1325</v>
      </c>
      <c r="BW85" s="1307" t="s">
        <v>1325</v>
      </c>
      <c r="BX85" s="1307" t="s">
        <v>1325</v>
      </c>
      <c r="BY85" s="1307" t="s">
        <v>1325</v>
      </c>
      <c r="BZ85" s="1307">
        <v>27</v>
      </c>
      <c r="CA85" s="1310" t="s">
        <v>1325</v>
      </c>
      <c r="CB85" s="1189">
        <v>2.3372485325440731</v>
      </c>
      <c r="CC85" s="1239"/>
      <c r="CD85" s="1239">
        <v>1.50187296327711</v>
      </c>
      <c r="CE85" s="1239">
        <v>1.8834886998749059</v>
      </c>
      <c r="CF85" s="1239"/>
      <c r="CG85" s="1239">
        <v>0.35936492401861692</v>
      </c>
      <c r="CH85" s="1246">
        <v>1.4131288774999149</v>
      </c>
      <c r="CI85" s="1309" t="s">
        <v>1325</v>
      </c>
      <c r="CJ85" s="1307" t="s">
        <v>1325</v>
      </c>
      <c r="CK85" s="1307" t="s">
        <v>1325</v>
      </c>
      <c r="CL85" s="1307" t="s">
        <v>1325</v>
      </c>
      <c r="CM85" s="1307" t="s">
        <v>1325</v>
      </c>
      <c r="CN85" s="1307" t="s">
        <v>1325</v>
      </c>
      <c r="CO85" s="1310" t="s">
        <v>1325</v>
      </c>
      <c r="CP85" s="1244">
        <v>1.6871948982767315</v>
      </c>
      <c r="CQ85" s="1242"/>
      <c r="CR85" s="1242">
        <v>0</v>
      </c>
      <c r="CS85" s="1242">
        <v>0</v>
      </c>
      <c r="CT85" s="1242"/>
      <c r="CU85" s="1242">
        <v>1.6018553434040699</v>
      </c>
      <c r="CV85" s="1243">
        <v>0</v>
      </c>
      <c r="CW85" s="1280"/>
      <c r="CX85" s="1280"/>
      <c r="CY85" s="1280"/>
      <c r="CZ85" s="1275" t="s">
        <v>878</v>
      </c>
      <c r="DA85" s="1276" t="s">
        <v>1471</v>
      </c>
      <c r="DB85" s="1276" t="s">
        <v>2920</v>
      </c>
      <c r="DC85" s="1276" t="s">
        <v>2920</v>
      </c>
      <c r="DD85" s="1276" t="s">
        <v>2920</v>
      </c>
      <c r="DE85" s="1276" t="s">
        <v>792</v>
      </c>
      <c r="DF85" s="1276" t="s">
        <v>1472</v>
      </c>
      <c r="DG85" s="1276" t="s">
        <v>878</v>
      </c>
      <c r="DH85" s="1276" t="s">
        <v>1471</v>
      </c>
      <c r="DI85" s="1276" t="s">
        <v>878</v>
      </c>
      <c r="DJ85" s="1277" t="s">
        <v>1471</v>
      </c>
      <c r="DK85" s="1311" t="s">
        <v>878</v>
      </c>
      <c r="DL85" s="1277" t="s">
        <v>878</v>
      </c>
      <c r="DM85" s="7" t="s">
        <v>878</v>
      </c>
      <c r="DN85" s="7" t="s">
        <v>792</v>
      </c>
      <c r="DO85" s="7" t="s">
        <v>878</v>
      </c>
      <c r="DP85" s="7" t="s">
        <v>792</v>
      </c>
    </row>
    <row r="86" spans="1:120">
      <c r="A86" s="1194" t="s">
        <v>226</v>
      </c>
      <c r="B86" s="1195" t="s">
        <v>688</v>
      </c>
      <c r="C86" s="1306" t="s">
        <v>1325</v>
      </c>
      <c r="D86" s="1306" t="s">
        <v>1325</v>
      </c>
      <c r="E86" s="1306" t="s">
        <v>1325</v>
      </c>
      <c r="F86" s="1306" t="s">
        <v>1325</v>
      </c>
      <c r="G86" s="1306" t="s">
        <v>1325</v>
      </c>
      <c r="H86" s="1197">
        <v>145</v>
      </c>
      <c r="I86" s="1198">
        <v>11</v>
      </c>
      <c r="J86" s="1199">
        <v>0.59519876416956263</v>
      </c>
      <c r="K86" s="1200">
        <v>2.8020091155724152</v>
      </c>
      <c r="L86" s="1200">
        <v>0.92723559614860285</v>
      </c>
      <c r="M86" s="1200">
        <v>0.96344681999034942</v>
      </c>
      <c r="N86" s="1200"/>
      <c r="O86" s="1200">
        <v>0.87671731908724115</v>
      </c>
      <c r="P86" s="1201">
        <v>2.1159714769744196</v>
      </c>
      <c r="Q86" s="1309" t="s">
        <v>1325</v>
      </c>
      <c r="R86" s="1307" t="s">
        <v>1325</v>
      </c>
      <c r="S86" s="1307" t="s">
        <v>1325</v>
      </c>
      <c r="T86" s="1307" t="s">
        <v>1325</v>
      </c>
      <c r="U86" s="1307" t="s">
        <v>1325</v>
      </c>
      <c r="V86" s="1307">
        <v>10</v>
      </c>
      <c r="W86" s="1310" t="s">
        <v>1325</v>
      </c>
      <c r="X86" s="1199">
        <v>0</v>
      </c>
      <c r="Y86" s="1200">
        <v>0</v>
      </c>
      <c r="Z86" s="1200">
        <v>0</v>
      </c>
      <c r="AA86" s="1200">
        <v>0</v>
      </c>
      <c r="AB86" s="1200"/>
      <c r="AC86" s="1202">
        <v>1.1067288142207061</v>
      </c>
      <c r="AD86" s="1203">
        <v>8.9105042433806148</v>
      </c>
      <c r="AE86" s="1309" t="s">
        <v>1325</v>
      </c>
      <c r="AF86" s="1307" t="s">
        <v>1325</v>
      </c>
      <c r="AG86" s="1307" t="s">
        <v>1325</v>
      </c>
      <c r="AH86" s="1307" t="s">
        <v>1325</v>
      </c>
      <c r="AI86" s="1307" t="s">
        <v>1325</v>
      </c>
      <c r="AJ86" s="1307">
        <v>24</v>
      </c>
      <c r="AK86" s="1310" t="s">
        <v>1325</v>
      </c>
      <c r="AL86" s="1204">
        <v>1.1705716333165275</v>
      </c>
      <c r="AM86" s="1202">
        <v>4.3284249672200561</v>
      </c>
      <c r="AN86" s="1202">
        <v>1.1402286705478453</v>
      </c>
      <c r="AO86" s="1202">
        <v>0</v>
      </c>
      <c r="AP86" s="1202"/>
      <c r="AQ86" s="1202">
        <v>0.88092690424929887</v>
      </c>
      <c r="AR86" s="1203">
        <v>1.0863036330251619</v>
      </c>
      <c r="AS86" s="1309" t="s">
        <v>1325</v>
      </c>
      <c r="AT86" s="1307" t="s">
        <v>1325</v>
      </c>
      <c r="AU86" s="1307" t="s">
        <v>1325</v>
      </c>
      <c r="AV86" s="1307" t="s">
        <v>1325</v>
      </c>
      <c r="AW86" s="1307" t="s">
        <v>1325</v>
      </c>
      <c r="AX86" s="1307" t="s">
        <v>1325</v>
      </c>
      <c r="AY86" s="1310" t="s">
        <v>1325</v>
      </c>
      <c r="AZ86" s="1244">
        <v>0</v>
      </c>
      <c r="BA86" s="1242">
        <v>0</v>
      </c>
      <c r="BB86" s="1242">
        <v>0</v>
      </c>
      <c r="BC86" s="1242">
        <v>0</v>
      </c>
      <c r="BD86" s="1242"/>
      <c r="BE86" s="1242">
        <v>0.20880458270940649</v>
      </c>
      <c r="BF86" s="1243">
        <v>0</v>
      </c>
      <c r="BG86" s="1309" t="s">
        <v>1325</v>
      </c>
      <c r="BH86" s="1307" t="s">
        <v>1325</v>
      </c>
      <c r="BI86" s="1307" t="s">
        <v>1325</v>
      </c>
      <c r="BJ86" s="1307" t="s">
        <v>1325</v>
      </c>
      <c r="BK86" s="1307" t="s">
        <v>1325</v>
      </c>
      <c r="BL86" s="1307">
        <v>39</v>
      </c>
      <c r="BM86" s="1310" t="s">
        <v>1325</v>
      </c>
      <c r="BN86" s="1245">
        <v>0.27486612896603568</v>
      </c>
      <c r="BO86" s="1239">
        <v>5.0502774409996842</v>
      </c>
      <c r="BP86" s="1239">
        <v>0.63516478488129047</v>
      </c>
      <c r="BQ86" s="1239">
        <v>1.7447706826744227</v>
      </c>
      <c r="BR86" s="1239"/>
      <c r="BS86" s="1239">
        <v>0.77193316818353486</v>
      </c>
      <c r="BT86" s="1308">
        <v>2.815629748553981</v>
      </c>
      <c r="BU86" s="1309" t="s">
        <v>1325</v>
      </c>
      <c r="BV86" s="1307" t="s">
        <v>1325</v>
      </c>
      <c r="BW86" s="1307" t="s">
        <v>1325</v>
      </c>
      <c r="BX86" s="1307" t="s">
        <v>1325</v>
      </c>
      <c r="BY86" s="1307" t="s">
        <v>1325</v>
      </c>
      <c r="BZ86" s="1307">
        <v>56</v>
      </c>
      <c r="CA86" s="1310" t="s">
        <v>1325</v>
      </c>
      <c r="CB86" s="1189">
        <v>0.22853322244988644</v>
      </c>
      <c r="CC86" s="1239">
        <v>2.0415438934593082</v>
      </c>
      <c r="CD86" s="1239">
        <v>0.53031947360815734</v>
      </c>
      <c r="CE86" s="1239">
        <v>1.4493575134688106</v>
      </c>
      <c r="CF86" s="1239"/>
      <c r="CG86" s="1239">
        <v>1.1877803716580595</v>
      </c>
      <c r="CH86" s="1246">
        <v>2.291617952679645</v>
      </c>
      <c r="CI86" s="1309" t="s">
        <v>1325</v>
      </c>
      <c r="CJ86" s="1307" t="s">
        <v>1325</v>
      </c>
      <c r="CK86" s="1307" t="s">
        <v>1325</v>
      </c>
      <c r="CL86" s="1307" t="s">
        <v>1325</v>
      </c>
      <c r="CM86" s="1307" t="s">
        <v>1325</v>
      </c>
      <c r="CN86" s="1307" t="s">
        <v>1325</v>
      </c>
      <c r="CO86" s="1310" t="s">
        <v>1325</v>
      </c>
      <c r="CP86" s="1244">
        <v>1.2882187954706505</v>
      </c>
      <c r="CQ86" s="1242">
        <v>0</v>
      </c>
      <c r="CR86" s="1242">
        <v>6.9218534614528329</v>
      </c>
      <c r="CS86" s="1242">
        <v>0</v>
      </c>
      <c r="CT86" s="1242"/>
      <c r="CU86" s="1242">
        <v>0.47280314406785134</v>
      </c>
      <c r="CV86" s="1243">
        <v>0</v>
      </c>
      <c r="CW86" s="1280" t="s">
        <v>878</v>
      </c>
      <c r="CX86" s="1280" t="s">
        <v>2923</v>
      </c>
      <c r="CY86" s="1280" t="s">
        <v>2923</v>
      </c>
      <c r="CZ86" s="1275" t="s">
        <v>878</v>
      </c>
      <c r="DA86" s="1276" t="s">
        <v>1471</v>
      </c>
      <c r="DB86" s="1274"/>
      <c r="DC86" s="1274"/>
      <c r="DD86" s="1274"/>
      <c r="DE86" s="1276" t="s">
        <v>878</v>
      </c>
      <c r="DF86" s="1276" t="s">
        <v>1471</v>
      </c>
      <c r="DG86" s="1276" t="s">
        <v>878</v>
      </c>
      <c r="DH86" s="1276" t="s">
        <v>1471</v>
      </c>
      <c r="DI86" s="1276" t="s">
        <v>878</v>
      </c>
      <c r="DJ86" s="1277" t="s">
        <v>1471</v>
      </c>
      <c r="DK86" s="1311" t="s">
        <v>878</v>
      </c>
      <c r="DL86" s="1277" t="s">
        <v>878</v>
      </c>
      <c r="DM86" s="7" t="s">
        <v>878</v>
      </c>
      <c r="DN86" s="7" t="s">
        <v>792</v>
      </c>
      <c r="DO86" s="7" t="s">
        <v>878</v>
      </c>
      <c r="DP86" s="7" t="s">
        <v>792</v>
      </c>
    </row>
    <row r="87" spans="1:120">
      <c r="A87" s="1194" t="s">
        <v>306</v>
      </c>
      <c r="B87" s="1195" t="s">
        <v>711</v>
      </c>
      <c r="C87" s="1306" t="s">
        <v>1325</v>
      </c>
      <c r="D87" s="1306" t="s">
        <v>1325</v>
      </c>
      <c r="E87" s="1306" t="s">
        <v>1325</v>
      </c>
      <c r="F87" s="1306" t="s">
        <v>1325</v>
      </c>
      <c r="G87" s="1306" t="s">
        <v>1325</v>
      </c>
      <c r="H87" s="1306" t="s">
        <v>1325</v>
      </c>
      <c r="I87" s="1306" t="s">
        <v>1325</v>
      </c>
      <c r="J87" s="1199"/>
      <c r="K87" s="1200">
        <v>5.5177352337289181</v>
      </c>
      <c r="L87" s="1200"/>
      <c r="M87" s="1200"/>
      <c r="N87" s="1200"/>
      <c r="O87" s="1200"/>
      <c r="P87" s="1201">
        <v>171.20596205962056</v>
      </c>
      <c r="Q87" s="1309" t="s">
        <v>1325</v>
      </c>
      <c r="R87" s="1307" t="s">
        <v>1325</v>
      </c>
      <c r="S87" s="1307" t="s">
        <v>1325</v>
      </c>
      <c r="T87" s="1307" t="s">
        <v>1325</v>
      </c>
      <c r="U87" s="1307" t="s">
        <v>1325</v>
      </c>
      <c r="V87" s="1307" t="s">
        <v>1325</v>
      </c>
      <c r="W87" s="1310" t="s">
        <v>1325</v>
      </c>
      <c r="X87" s="1199"/>
      <c r="Y87" s="1200">
        <v>0</v>
      </c>
      <c r="Z87" s="1200"/>
      <c r="AA87" s="1200"/>
      <c r="AB87" s="1200"/>
      <c r="AC87" s="1202"/>
      <c r="AD87" s="1203">
        <v>0</v>
      </c>
      <c r="AE87" s="1309" t="s">
        <v>1325</v>
      </c>
      <c r="AF87" s="1307" t="s">
        <v>1325</v>
      </c>
      <c r="AG87" s="1307" t="s">
        <v>1325</v>
      </c>
      <c r="AH87" s="1307" t="s">
        <v>1325</v>
      </c>
      <c r="AI87" s="1307" t="s">
        <v>1325</v>
      </c>
      <c r="AJ87" s="1307" t="s">
        <v>1325</v>
      </c>
      <c r="AK87" s="1310" t="s">
        <v>1325</v>
      </c>
      <c r="AL87" s="1204"/>
      <c r="AM87" s="1202">
        <v>3.6784901558192784</v>
      </c>
      <c r="AN87" s="1202"/>
      <c r="AO87" s="1202"/>
      <c r="AP87" s="1202"/>
      <c r="AQ87" s="1202"/>
      <c r="AR87" s="1203">
        <v>256.80894308943118</v>
      </c>
      <c r="AS87" s="1309" t="s">
        <v>1325</v>
      </c>
      <c r="AT87" s="1307" t="s">
        <v>1325</v>
      </c>
      <c r="AU87" s="1307" t="s">
        <v>1325</v>
      </c>
      <c r="AV87" s="1307" t="s">
        <v>1325</v>
      </c>
      <c r="AW87" s="1307" t="s">
        <v>1325</v>
      </c>
      <c r="AX87" s="1307" t="s">
        <v>1325</v>
      </c>
      <c r="AY87" s="1310" t="s">
        <v>1325</v>
      </c>
      <c r="AZ87" s="1244"/>
      <c r="BA87" s="1242">
        <v>0</v>
      </c>
      <c r="BB87" s="1242"/>
      <c r="BC87" s="1242"/>
      <c r="BD87" s="1242"/>
      <c r="BE87" s="1242"/>
      <c r="BF87" s="1243">
        <v>0</v>
      </c>
      <c r="BG87" s="1309" t="s">
        <v>1325</v>
      </c>
      <c r="BH87" s="1307" t="s">
        <v>1325</v>
      </c>
      <c r="BI87" s="1307" t="s">
        <v>1325</v>
      </c>
      <c r="BJ87" s="1307" t="s">
        <v>1325</v>
      </c>
      <c r="BK87" s="1307" t="s">
        <v>1325</v>
      </c>
      <c r="BL87" s="1307" t="s">
        <v>1325</v>
      </c>
      <c r="BM87" s="1310" t="s">
        <v>1325</v>
      </c>
      <c r="BN87" s="1245"/>
      <c r="BO87" s="1239">
        <v>0</v>
      </c>
      <c r="BP87" s="1239"/>
      <c r="BQ87" s="1239"/>
      <c r="BR87" s="1239"/>
      <c r="BS87" s="1239"/>
      <c r="BT87" s="1308">
        <v>0</v>
      </c>
      <c r="BU87" s="1309" t="s">
        <v>1325</v>
      </c>
      <c r="BV87" s="1307" t="s">
        <v>1325</v>
      </c>
      <c r="BW87" s="1307" t="s">
        <v>1325</v>
      </c>
      <c r="BX87" s="1307" t="s">
        <v>1325</v>
      </c>
      <c r="BY87" s="1307" t="s">
        <v>1325</v>
      </c>
      <c r="BZ87" s="1307" t="s">
        <v>1325</v>
      </c>
      <c r="CA87" s="1310" t="s">
        <v>1325</v>
      </c>
      <c r="CB87" s="1189"/>
      <c r="CC87" s="1239">
        <v>7.3569803116385568</v>
      </c>
      <c r="CD87" s="1239"/>
      <c r="CE87" s="1239"/>
      <c r="CF87" s="1239"/>
      <c r="CG87" s="1239"/>
      <c r="CH87" s="1246">
        <v>128.40447154471534</v>
      </c>
      <c r="CI87" s="1309" t="s">
        <v>1325</v>
      </c>
      <c r="CJ87" s="1307" t="s">
        <v>1325</v>
      </c>
      <c r="CK87" s="1307" t="s">
        <v>1325</v>
      </c>
      <c r="CL87" s="1307" t="s">
        <v>1325</v>
      </c>
      <c r="CM87" s="1307" t="s">
        <v>1325</v>
      </c>
      <c r="CN87" s="1307" t="s">
        <v>1325</v>
      </c>
      <c r="CO87" s="1310" t="s">
        <v>1325</v>
      </c>
      <c r="CP87" s="1244"/>
      <c r="CQ87" s="1242">
        <v>0</v>
      </c>
      <c r="CR87" s="1242"/>
      <c r="CS87" s="1242"/>
      <c r="CT87" s="1242"/>
      <c r="CU87" s="1242"/>
      <c r="CV87" s="1243">
        <v>0</v>
      </c>
      <c r="CW87" s="1280"/>
      <c r="CX87" s="1280"/>
      <c r="CY87" s="1280"/>
      <c r="CZ87" s="1275" t="s">
        <v>878</v>
      </c>
      <c r="DA87" s="1276" t="s">
        <v>1471</v>
      </c>
      <c r="DB87" s="1274"/>
      <c r="DC87" s="1274"/>
      <c r="DD87" s="1274"/>
      <c r="DE87" s="1276" t="s">
        <v>878</v>
      </c>
      <c r="DF87" s="1276" t="s">
        <v>1471</v>
      </c>
      <c r="DG87" s="1276" t="s">
        <v>878</v>
      </c>
      <c r="DH87" s="1276" t="s">
        <v>1471</v>
      </c>
      <c r="DI87" s="1276" t="s">
        <v>878</v>
      </c>
      <c r="DJ87" s="1277" t="s">
        <v>1471</v>
      </c>
      <c r="DK87" s="1311" t="s">
        <v>878</v>
      </c>
      <c r="DL87" s="1277" t="s">
        <v>878</v>
      </c>
      <c r="DM87" s="7" t="s">
        <v>878</v>
      </c>
      <c r="DN87" s="7" t="s">
        <v>792</v>
      </c>
      <c r="DO87" s="7" t="s">
        <v>878</v>
      </c>
      <c r="DP87" s="7" t="s">
        <v>792</v>
      </c>
    </row>
    <row r="88" spans="1:120">
      <c r="A88" s="1194" t="s">
        <v>468</v>
      </c>
      <c r="B88" s="1195" t="s">
        <v>542</v>
      </c>
      <c r="C88" s="1306" t="s">
        <v>1325</v>
      </c>
      <c r="D88" s="1306" t="s">
        <v>1325</v>
      </c>
      <c r="E88" s="1306" t="s">
        <v>1325</v>
      </c>
      <c r="F88" s="1306" t="s">
        <v>1325</v>
      </c>
      <c r="G88" s="1306" t="s">
        <v>1325</v>
      </c>
      <c r="H88" s="1197">
        <v>12</v>
      </c>
      <c r="I88" s="1306" t="s">
        <v>1325</v>
      </c>
      <c r="J88" s="1199"/>
      <c r="K88" s="1200"/>
      <c r="L88" s="1200"/>
      <c r="M88" s="1200"/>
      <c r="N88" s="1200"/>
      <c r="O88" s="1200">
        <v>3.3373096962888353</v>
      </c>
      <c r="P88" s="1201"/>
      <c r="Q88" s="1309" t="s">
        <v>1325</v>
      </c>
      <c r="R88" s="1307" t="s">
        <v>1325</v>
      </c>
      <c r="S88" s="1307" t="s">
        <v>1325</v>
      </c>
      <c r="T88" s="1307" t="s">
        <v>1325</v>
      </c>
      <c r="U88" s="1307" t="s">
        <v>1325</v>
      </c>
      <c r="V88" s="1307" t="s">
        <v>1325</v>
      </c>
      <c r="W88" s="1310" t="s">
        <v>1325</v>
      </c>
      <c r="X88" s="1199"/>
      <c r="Y88" s="1200"/>
      <c r="Z88" s="1200"/>
      <c r="AA88" s="1200"/>
      <c r="AB88" s="1200"/>
      <c r="AC88" s="1202">
        <v>0</v>
      </c>
      <c r="AD88" s="1203"/>
      <c r="AE88" s="1309" t="s">
        <v>1325</v>
      </c>
      <c r="AF88" s="1307" t="s">
        <v>1325</v>
      </c>
      <c r="AG88" s="1307" t="s">
        <v>1325</v>
      </c>
      <c r="AH88" s="1307" t="s">
        <v>1325</v>
      </c>
      <c r="AI88" s="1307" t="s">
        <v>1325</v>
      </c>
      <c r="AJ88" s="1307" t="s">
        <v>1325</v>
      </c>
      <c r="AK88" s="1310" t="s">
        <v>1325</v>
      </c>
      <c r="AL88" s="1204"/>
      <c r="AM88" s="1202"/>
      <c r="AN88" s="1202"/>
      <c r="AO88" s="1202"/>
      <c r="AP88" s="1202"/>
      <c r="AQ88" s="1202">
        <v>0</v>
      </c>
      <c r="AR88" s="1203"/>
      <c r="AS88" s="1309" t="s">
        <v>1325</v>
      </c>
      <c r="AT88" s="1307" t="s">
        <v>1325</v>
      </c>
      <c r="AU88" s="1307" t="s">
        <v>1325</v>
      </c>
      <c r="AV88" s="1307" t="s">
        <v>1325</v>
      </c>
      <c r="AW88" s="1307" t="s">
        <v>1325</v>
      </c>
      <c r="AX88" s="1307" t="s">
        <v>1325</v>
      </c>
      <c r="AY88" s="1310" t="s">
        <v>1325</v>
      </c>
      <c r="AZ88" s="1244"/>
      <c r="BA88" s="1242"/>
      <c r="BB88" s="1242"/>
      <c r="BC88" s="1242"/>
      <c r="BD88" s="1242"/>
      <c r="BE88" s="1242">
        <v>8.2282055873925497</v>
      </c>
      <c r="BF88" s="1243"/>
      <c r="BG88" s="1309" t="s">
        <v>1325</v>
      </c>
      <c r="BH88" s="1307" t="s">
        <v>1325</v>
      </c>
      <c r="BI88" s="1307" t="s">
        <v>1325</v>
      </c>
      <c r="BJ88" s="1307" t="s">
        <v>1325</v>
      </c>
      <c r="BK88" s="1307" t="s">
        <v>1325</v>
      </c>
      <c r="BL88" s="1307" t="s">
        <v>1325</v>
      </c>
      <c r="BM88" s="1310" t="s">
        <v>1325</v>
      </c>
      <c r="BN88" s="1245"/>
      <c r="BO88" s="1239"/>
      <c r="BP88" s="1239"/>
      <c r="BQ88" s="1239"/>
      <c r="BR88" s="1239"/>
      <c r="BS88" s="1239">
        <v>6.967472400824942</v>
      </c>
      <c r="BT88" s="1308"/>
      <c r="BU88" s="1309" t="s">
        <v>1325</v>
      </c>
      <c r="BV88" s="1307" t="s">
        <v>1325</v>
      </c>
      <c r="BW88" s="1307" t="s">
        <v>1325</v>
      </c>
      <c r="BX88" s="1307" t="s">
        <v>1325</v>
      </c>
      <c r="BY88" s="1307" t="s">
        <v>1325</v>
      </c>
      <c r="BZ88" s="1307" t="s">
        <v>1325</v>
      </c>
      <c r="CA88" s="1310" t="s">
        <v>1325</v>
      </c>
      <c r="CB88" s="1189"/>
      <c r="CC88" s="1239"/>
      <c r="CD88" s="1239"/>
      <c r="CE88" s="1239"/>
      <c r="CF88" s="1239"/>
      <c r="CG88" s="1239">
        <v>3.7311842219238596</v>
      </c>
      <c r="CH88" s="1246"/>
      <c r="CI88" s="1309" t="s">
        <v>1325</v>
      </c>
      <c r="CJ88" s="1307" t="s">
        <v>1325</v>
      </c>
      <c r="CK88" s="1307" t="s">
        <v>1325</v>
      </c>
      <c r="CL88" s="1307" t="s">
        <v>1325</v>
      </c>
      <c r="CM88" s="1307" t="s">
        <v>1325</v>
      </c>
      <c r="CN88" s="1307" t="s">
        <v>1325</v>
      </c>
      <c r="CO88" s="1310" t="s">
        <v>1325</v>
      </c>
      <c r="CP88" s="1244"/>
      <c r="CQ88" s="1242"/>
      <c r="CR88" s="1242"/>
      <c r="CS88" s="1242"/>
      <c r="CT88" s="1242"/>
      <c r="CU88" s="1242">
        <v>0</v>
      </c>
      <c r="CV88" s="1243"/>
      <c r="CW88" s="1280"/>
      <c r="CX88" s="1280"/>
      <c r="CY88" s="1280"/>
      <c r="CZ88" s="1275" t="s">
        <v>878</v>
      </c>
      <c r="DA88" s="1276" t="s">
        <v>1471</v>
      </c>
      <c r="DB88" s="1274"/>
      <c r="DC88" s="1274"/>
      <c r="DD88" s="1274"/>
      <c r="DE88" s="1276" t="s">
        <v>878</v>
      </c>
      <c r="DF88" s="1276" t="s">
        <v>1471</v>
      </c>
      <c r="DG88" s="1276" t="s">
        <v>878</v>
      </c>
      <c r="DH88" s="1276" t="s">
        <v>1471</v>
      </c>
      <c r="DI88" s="1276" t="s">
        <v>878</v>
      </c>
      <c r="DJ88" s="1277" t="s">
        <v>1471</v>
      </c>
      <c r="DK88" s="1311" t="s">
        <v>878</v>
      </c>
      <c r="DL88" s="1277" t="s">
        <v>878</v>
      </c>
      <c r="DM88" s="7" t="s">
        <v>878</v>
      </c>
      <c r="DN88" s="7" t="s">
        <v>792</v>
      </c>
      <c r="DO88" s="7" t="s">
        <v>878</v>
      </c>
      <c r="DP88" s="7" t="s">
        <v>792</v>
      </c>
    </row>
    <row r="89" spans="1:120">
      <c r="A89" s="1194" t="s">
        <v>22</v>
      </c>
      <c r="B89" s="1195" t="s">
        <v>730</v>
      </c>
      <c r="C89" s="1306" t="s">
        <v>1325</v>
      </c>
      <c r="D89" s="1306" t="s">
        <v>1325</v>
      </c>
      <c r="E89" s="1306" t="s">
        <v>1325</v>
      </c>
      <c r="F89" s="1306" t="s">
        <v>1325</v>
      </c>
      <c r="G89" s="1306" t="s">
        <v>1325</v>
      </c>
      <c r="H89" s="1197">
        <v>34</v>
      </c>
      <c r="I89" s="1306" t="s">
        <v>1325</v>
      </c>
      <c r="J89" s="1199">
        <v>1.4123955125434546</v>
      </c>
      <c r="K89" s="1200"/>
      <c r="L89" s="1200"/>
      <c r="M89" s="1200"/>
      <c r="N89" s="1200"/>
      <c r="O89" s="1200">
        <v>0.99602471059399889</v>
      </c>
      <c r="P89" s="1201">
        <v>1.7778510434909565</v>
      </c>
      <c r="Q89" s="1309" t="s">
        <v>1325</v>
      </c>
      <c r="R89" s="1307" t="s">
        <v>1325</v>
      </c>
      <c r="S89" s="1307" t="s">
        <v>1325</v>
      </c>
      <c r="T89" s="1307" t="s">
        <v>1325</v>
      </c>
      <c r="U89" s="1307" t="s">
        <v>1325</v>
      </c>
      <c r="V89" s="1307" t="s">
        <v>1325</v>
      </c>
      <c r="W89" s="1310" t="s">
        <v>1325</v>
      </c>
      <c r="X89" s="1199">
        <v>0</v>
      </c>
      <c r="Y89" s="1200"/>
      <c r="Z89" s="1200"/>
      <c r="AA89" s="1200"/>
      <c r="AB89" s="1200"/>
      <c r="AC89" s="1202">
        <v>0.84568097847738866</v>
      </c>
      <c r="AD89" s="1203">
        <v>11.661030632544696</v>
      </c>
      <c r="AE89" s="1309" t="s">
        <v>1325</v>
      </c>
      <c r="AF89" s="1307" t="s">
        <v>1325</v>
      </c>
      <c r="AG89" s="1307" t="s">
        <v>1325</v>
      </c>
      <c r="AH89" s="1307" t="s">
        <v>1325</v>
      </c>
      <c r="AI89" s="1307" t="s">
        <v>1325</v>
      </c>
      <c r="AJ89" s="1307" t="s">
        <v>1325</v>
      </c>
      <c r="AK89" s="1310" t="s">
        <v>1325</v>
      </c>
      <c r="AL89" s="1204">
        <v>0</v>
      </c>
      <c r="AM89" s="1202"/>
      <c r="AN89" s="1202"/>
      <c r="AO89" s="1202"/>
      <c r="AP89" s="1202"/>
      <c r="AQ89" s="1202">
        <v>0.23668190069583389</v>
      </c>
      <c r="AR89" s="1203">
        <v>0</v>
      </c>
      <c r="AS89" s="1309" t="s">
        <v>1325</v>
      </c>
      <c r="AT89" s="1307" t="s">
        <v>1325</v>
      </c>
      <c r="AU89" s="1307" t="s">
        <v>1325</v>
      </c>
      <c r="AV89" s="1307" t="s">
        <v>1325</v>
      </c>
      <c r="AW89" s="1307" t="s">
        <v>1325</v>
      </c>
      <c r="AX89" s="1307" t="s">
        <v>1325</v>
      </c>
      <c r="AY89" s="1310" t="s">
        <v>1325</v>
      </c>
      <c r="AZ89" s="1244">
        <v>0</v>
      </c>
      <c r="BA89" s="1242"/>
      <c r="BB89" s="1242"/>
      <c r="BC89" s="1242"/>
      <c r="BD89" s="1242"/>
      <c r="BE89" s="1242">
        <v>0</v>
      </c>
      <c r="BF89" s="1243">
        <v>12.203327624174213</v>
      </c>
      <c r="BG89" s="1309" t="s">
        <v>1325</v>
      </c>
      <c r="BH89" s="1307" t="s">
        <v>1325</v>
      </c>
      <c r="BI89" s="1307" t="s">
        <v>1325</v>
      </c>
      <c r="BJ89" s="1307" t="s">
        <v>1325</v>
      </c>
      <c r="BK89" s="1307" t="s">
        <v>1325</v>
      </c>
      <c r="BL89" s="1307" t="s">
        <v>1325</v>
      </c>
      <c r="BM89" s="1310" t="s">
        <v>1325</v>
      </c>
      <c r="BN89" s="1245">
        <v>4.3186170417428933</v>
      </c>
      <c r="BO89" s="1239"/>
      <c r="BP89" s="1239"/>
      <c r="BQ89" s="1239"/>
      <c r="BR89" s="1239"/>
      <c r="BS89" s="1239">
        <v>0.62581195254070143</v>
      </c>
      <c r="BT89" s="1308">
        <v>0</v>
      </c>
      <c r="BU89" s="1309" t="s">
        <v>1325</v>
      </c>
      <c r="BV89" s="1307" t="s">
        <v>1325</v>
      </c>
      <c r="BW89" s="1307" t="s">
        <v>1325</v>
      </c>
      <c r="BX89" s="1307" t="s">
        <v>1325</v>
      </c>
      <c r="BY89" s="1307" t="s">
        <v>1325</v>
      </c>
      <c r="BZ89" s="1307">
        <v>20</v>
      </c>
      <c r="CA89" s="1310" t="s">
        <v>1325</v>
      </c>
      <c r="CB89" s="1189">
        <v>1.2841649414904504</v>
      </c>
      <c r="CC89" s="1239"/>
      <c r="CD89" s="1239"/>
      <c r="CE89" s="1239"/>
      <c r="CF89" s="1239"/>
      <c r="CG89" s="1239">
        <v>1.2566457159617417</v>
      </c>
      <c r="CH89" s="1246">
        <v>1.6439328193896474</v>
      </c>
      <c r="CI89" s="1309" t="s">
        <v>1325</v>
      </c>
      <c r="CJ89" s="1307" t="s">
        <v>1325</v>
      </c>
      <c r="CK89" s="1307" t="s">
        <v>1325</v>
      </c>
      <c r="CL89" s="1307" t="s">
        <v>1325</v>
      </c>
      <c r="CM89" s="1307" t="s">
        <v>1325</v>
      </c>
      <c r="CN89" s="1307" t="s">
        <v>1325</v>
      </c>
      <c r="CO89" s="1310" t="s">
        <v>1325</v>
      </c>
      <c r="CP89" s="1244">
        <v>0</v>
      </c>
      <c r="CQ89" s="1242"/>
      <c r="CR89" s="1242"/>
      <c r="CS89" s="1242"/>
      <c r="CT89" s="1242"/>
      <c r="CU89" s="1242">
        <v>0.43385267650585913</v>
      </c>
      <c r="CV89" s="1243">
        <v>0</v>
      </c>
      <c r="CW89" s="1280"/>
      <c r="CX89" s="1280"/>
      <c r="CY89" s="1280"/>
      <c r="CZ89" s="1275" t="s">
        <v>878</v>
      </c>
      <c r="DA89" s="1276" t="s">
        <v>1471</v>
      </c>
      <c r="DB89" s="1274"/>
      <c r="DC89" s="1274"/>
      <c r="DD89" s="1274"/>
      <c r="DE89" s="1276" t="s">
        <v>878</v>
      </c>
      <c r="DF89" s="1276" t="s">
        <v>1471</v>
      </c>
      <c r="DG89" s="1276" t="s">
        <v>878</v>
      </c>
      <c r="DH89" s="1276" t="s">
        <v>1471</v>
      </c>
      <c r="DI89" s="1276" t="s">
        <v>878</v>
      </c>
      <c r="DJ89" s="1277" t="s">
        <v>1471</v>
      </c>
      <c r="DK89" s="1311" t="s">
        <v>878</v>
      </c>
      <c r="DL89" s="1277" t="s">
        <v>878</v>
      </c>
      <c r="DM89" s="7" t="s">
        <v>878</v>
      </c>
      <c r="DN89" s="7" t="s">
        <v>792</v>
      </c>
      <c r="DO89" s="7" t="s">
        <v>878</v>
      </c>
      <c r="DP89" s="7" t="s">
        <v>792</v>
      </c>
    </row>
    <row r="90" spans="1:120">
      <c r="A90" s="1194" t="s">
        <v>1148</v>
      </c>
      <c r="B90" s="1195" t="s">
        <v>556</v>
      </c>
      <c r="C90" s="1196">
        <v>10</v>
      </c>
      <c r="D90" s="1306" t="s">
        <v>1325</v>
      </c>
      <c r="E90" s="1306" t="s">
        <v>1325</v>
      </c>
      <c r="F90" s="1306" t="s">
        <v>1325</v>
      </c>
      <c r="G90" s="1306" t="s">
        <v>1325</v>
      </c>
      <c r="H90" s="1197">
        <v>98</v>
      </c>
      <c r="I90" s="1306" t="s">
        <v>1325</v>
      </c>
      <c r="J90" s="1199">
        <v>1.0675679523855472</v>
      </c>
      <c r="K90" s="1200">
        <v>1.3431555003907714</v>
      </c>
      <c r="L90" s="1200">
        <v>1.1484942626980676</v>
      </c>
      <c r="M90" s="1200"/>
      <c r="N90" s="1200"/>
      <c r="O90" s="1200">
        <v>0.672749810684239</v>
      </c>
      <c r="P90" s="1201">
        <v>0.652011671000292</v>
      </c>
      <c r="Q90" s="1309" t="s">
        <v>1325</v>
      </c>
      <c r="R90" s="1307" t="s">
        <v>1325</v>
      </c>
      <c r="S90" s="1307" t="s">
        <v>1325</v>
      </c>
      <c r="T90" s="1307" t="s">
        <v>1325</v>
      </c>
      <c r="U90" s="1307" t="s">
        <v>1325</v>
      </c>
      <c r="V90" s="1307" t="s">
        <v>1325</v>
      </c>
      <c r="W90" s="1310" t="s">
        <v>1325</v>
      </c>
      <c r="X90" s="1199">
        <v>1.9773414510857061</v>
      </c>
      <c r="Y90" s="1200">
        <v>0</v>
      </c>
      <c r="Z90" s="1200">
        <v>0</v>
      </c>
      <c r="AA90" s="1200"/>
      <c r="AB90" s="1200"/>
      <c r="AC90" s="1202">
        <v>0.82487808177881294</v>
      </c>
      <c r="AD90" s="1203">
        <v>1.8284161647394732</v>
      </c>
      <c r="AE90" s="1309" t="s">
        <v>1325</v>
      </c>
      <c r="AF90" s="1307" t="s">
        <v>1325</v>
      </c>
      <c r="AG90" s="1307" t="s">
        <v>1325</v>
      </c>
      <c r="AH90" s="1307" t="s">
        <v>1325</v>
      </c>
      <c r="AI90" s="1307" t="s">
        <v>1325</v>
      </c>
      <c r="AJ90" s="1307">
        <v>10</v>
      </c>
      <c r="AK90" s="1310" t="s">
        <v>1325</v>
      </c>
      <c r="AL90" s="1204">
        <v>0</v>
      </c>
      <c r="AM90" s="1202">
        <v>0</v>
      </c>
      <c r="AN90" s="1202">
        <v>0</v>
      </c>
      <c r="AO90" s="1202"/>
      <c r="AP90" s="1202"/>
      <c r="AQ90" s="1202">
        <v>2.2999317134844919</v>
      </c>
      <c r="AR90" s="1203">
        <v>4.2877411262113512</v>
      </c>
      <c r="AS90" s="1309" t="s">
        <v>1325</v>
      </c>
      <c r="AT90" s="1307" t="s">
        <v>1325</v>
      </c>
      <c r="AU90" s="1307" t="s">
        <v>1325</v>
      </c>
      <c r="AV90" s="1307" t="s">
        <v>1325</v>
      </c>
      <c r="AW90" s="1307" t="s">
        <v>1325</v>
      </c>
      <c r="AX90" s="1307">
        <v>10</v>
      </c>
      <c r="AY90" s="1310" t="s">
        <v>1325</v>
      </c>
      <c r="AZ90" s="1244">
        <v>0</v>
      </c>
      <c r="BA90" s="1242">
        <v>5.1085445837581451</v>
      </c>
      <c r="BB90" s="1242">
        <v>0</v>
      </c>
      <c r="BC90" s="1242"/>
      <c r="BD90" s="1242"/>
      <c r="BE90" s="1242">
        <v>0.82433069120775748</v>
      </c>
      <c r="BF90" s="1243">
        <v>0</v>
      </c>
      <c r="BG90" s="1309" t="s">
        <v>1325</v>
      </c>
      <c r="BH90" s="1307" t="s">
        <v>1325</v>
      </c>
      <c r="BI90" s="1307" t="s">
        <v>1325</v>
      </c>
      <c r="BJ90" s="1307" t="s">
        <v>1325</v>
      </c>
      <c r="BK90" s="1307" t="s">
        <v>1325</v>
      </c>
      <c r="BL90" s="1307">
        <v>22</v>
      </c>
      <c r="BM90" s="1310" t="s">
        <v>1325</v>
      </c>
      <c r="BN90" s="1245">
        <v>0.86921737719990078</v>
      </c>
      <c r="BO90" s="1239">
        <v>0</v>
      </c>
      <c r="BP90" s="1239">
        <v>0</v>
      </c>
      <c r="BQ90" s="1239"/>
      <c r="BR90" s="1239"/>
      <c r="BS90" s="1239">
        <v>0.61676029233440277</v>
      </c>
      <c r="BT90" s="1308">
        <v>0.45541128784332058</v>
      </c>
      <c r="BU90" s="1309" t="s">
        <v>1325</v>
      </c>
      <c r="BV90" s="1307" t="s">
        <v>1325</v>
      </c>
      <c r="BW90" s="1307" t="s">
        <v>1325</v>
      </c>
      <c r="BX90" s="1307" t="s">
        <v>1325</v>
      </c>
      <c r="BY90" s="1307" t="s">
        <v>1325</v>
      </c>
      <c r="BZ90" s="1307">
        <v>39</v>
      </c>
      <c r="CA90" s="1310" t="s">
        <v>1325</v>
      </c>
      <c r="CB90" s="1189">
        <v>1.690681155135809</v>
      </c>
      <c r="CC90" s="1239">
        <v>2.5439142443104243</v>
      </c>
      <c r="CD90" s="1239">
        <v>1.0635375125515831</v>
      </c>
      <c r="CE90" s="1239"/>
      <c r="CF90" s="1239"/>
      <c r="CG90" s="1239">
        <v>0.83231091878742858</v>
      </c>
      <c r="CH90" s="1246">
        <v>0.60541779564976161</v>
      </c>
      <c r="CI90" s="1309" t="s">
        <v>1325</v>
      </c>
      <c r="CJ90" s="1307" t="s">
        <v>1325</v>
      </c>
      <c r="CK90" s="1307" t="s">
        <v>1325</v>
      </c>
      <c r="CL90" s="1307" t="s">
        <v>1325</v>
      </c>
      <c r="CM90" s="1307" t="s">
        <v>1325</v>
      </c>
      <c r="CN90" s="1307" t="s">
        <v>1325</v>
      </c>
      <c r="CO90" s="1310" t="s">
        <v>1325</v>
      </c>
      <c r="CP90" s="1244">
        <v>0</v>
      </c>
      <c r="CQ90" s="1242">
        <v>0</v>
      </c>
      <c r="CR90" s="1242">
        <v>0</v>
      </c>
      <c r="CS90" s="1242"/>
      <c r="CT90" s="1242"/>
      <c r="CU90" s="1242">
        <v>0.19164400979082913</v>
      </c>
      <c r="CV90" s="1243">
        <v>0</v>
      </c>
      <c r="CW90" s="1280"/>
      <c r="CX90" s="1280"/>
      <c r="CY90" s="1280"/>
      <c r="CZ90" s="1275" t="s">
        <v>878</v>
      </c>
      <c r="DA90" s="1276" t="s">
        <v>1471</v>
      </c>
      <c r="DB90" s="1274"/>
      <c r="DC90" s="1274"/>
      <c r="DD90" s="1274"/>
      <c r="DE90" s="1276" t="s">
        <v>878</v>
      </c>
      <c r="DF90" s="1276" t="s">
        <v>1471</v>
      </c>
      <c r="DG90" s="1276" t="s">
        <v>878</v>
      </c>
      <c r="DH90" s="1276" t="s">
        <v>1471</v>
      </c>
      <c r="DI90" s="1276" t="s">
        <v>878</v>
      </c>
      <c r="DJ90" s="1277" t="s">
        <v>1471</v>
      </c>
      <c r="DK90" s="1311" t="s">
        <v>878</v>
      </c>
      <c r="DL90" s="1277" t="s">
        <v>878</v>
      </c>
      <c r="DM90" s="7" t="s">
        <v>878</v>
      </c>
      <c r="DN90" s="7" t="s">
        <v>792</v>
      </c>
      <c r="DO90" s="7" t="s">
        <v>878</v>
      </c>
      <c r="DP90" s="7" t="s">
        <v>792</v>
      </c>
    </row>
    <row r="91" spans="1:120">
      <c r="A91" s="1194" t="s">
        <v>335</v>
      </c>
      <c r="B91" s="1195" t="s">
        <v>706</v>
      </c>
      <c r="C91" s="1196">
        <v>11</v>
      </c>
      <c r="D91" s="1306" t="s">
        <v>1325</v>
      </c>
      <c r="E91" s="1306" t="s">
        <v>1325</v>
      </c>
      <c r="F91" s="1306" t="s">
        <v>1325</v>
      </c>
      <c r="G91" s="1306" t="s">
        <v>1325</v>
      </c>
      <c r="H91" s="1197">
        <v>132</v>
      </c>
      <c r="I91" s="1198">
        <v>16</v>
      </c>
      <c r="J91" s="1199">
        <v>0.96130734812337271</v>
      </c>
      <c r="K91" s="1200">
        <v>1.4182102544963662</v>
      </c>
      <c r="L91" s="1200">
        <v>0.74131078681155549</v>
      </c>
      <c r="M91" s="1200">
        <v>1.8280528533504063</v>
      </c>
      <c r="N91" s="1200"/>
      <c r="O91" s="1200">
        <v>0.81020654443551099</v>
      </c>
      <c r="P91" s="1201">
        <v>1.7462930228230229</v>
      </c>
      <c r="Q91" s="1309" t="s">
        <v>1325</v>
      </c>
      <c r="R91" s="1307" t="s">
        <v>1325</v>
      </c>
      <c r="S91" s="1307" t="s">
        <v>1325</v>
      </c>
      <c r="T91" s="1307" t="s">
        <v>1325</v>
      </c>
      <c r="U91" s="1307" t="s">
        <v>1325</v>
      </c>
      <c r="V91" s="1307">
        <v>13</v>
      </c>
      <c r="W91" s="1310" t="s">
        <v>1325</v>
      </c>
      <c r="X91" s="1199">
        <v>1.0302063598515969</v>
      </c>
      <c r="Y91" s="1200">
        <v>0</v>
      </c>
      <c r="Z91" s="1200">
        <v>0</v>
      </c>
      <c r="AA91" s="1200">
        <v>4.7894597552214693</v>
      </c>
      <c r="AB91" s="1200"/>
      <c r="AC91" s="1202">
        <v>1.097384972814776</v>
      </c>
      <c r="AD91" s="1203">
        <v>0</v>
      </c>
      <c r="AE91" s="1309" t="s">
        <v>1325</v>
      </c>
      <c r="AF91" s="1307" t="s">
        <v>1325</v>
      </c>
      <c r="AG91" s="1307" t="s">
        <v>1325</v>
      </c>
      <c r="AH91" s="1307" t="s">
        <v>1325</v>
      </c>
      <c r="AI91" s="1307" t="s">
        <v>1325</v>
      </c>
      <c r="AJ91" s="1307" t="s">
        <v>1325</v>
      </c>
      <c r="AK91" s="1310" t="s">
        <v>1325</v>
      </c>
      <c r="AL91" s="1204">
        <v>0.82121102974874083</v>
      </c>
      <c r="AM91" s="1202">
        <v>0</v>
      </c>
      <c r="AN91" s="1202">
        <v>2.7490252264357271</v>
      </c>
      <c r="AO91" s="1202">
        <v>3.8546905723154024</v>
      </c>
      <c r="AP91" s="1202"/>
      <c r="AQ91" s="1202">
        <v>0.391755823097443</v>
      </c>
      <c r="AR91" s="1203">
        <v>2.1771819967519388</v>
      </c>
      <c r="AS91" s="1309" t="s">
        <v>1325</v>
      </c>
      <c r="AT91" s="1307" t="s">
        <v>1325</v>
      </c>
      <c r="AU91" s="1307" t="s">
        <v>1325</v>
      </c>
      <c r="AV91" s="1307" t="s">
        <v>1325</v>
      </c>
      <c r="AW91" s="1307" t="s">
        <v>1325</v>
      </c>
      <c r="AX91" s="1307">
        <v>12</v>
      </c>
      <c r="AY91" s="1310" t="s">
        <v>1325</v>
      </c>
      <c r="AZ91" s="1244">
        <v>1.8040073557199332</v>
      </c>
      <c r="BA91" s="1242">
        <v>0</v>
      </c>
      <c r="BB91" s="1242">
        <v>0</v>
      </c>
      <c r="BC91" s="1242">
        <v>0</v>
      </c>
      <c r="BD91" s="1242"/>
      <c r="BE91" s="1242">
        <v>0.5240730617461794</v>
      </c>
      <c r="BF91" s="1243">
        <v>4.5093208859972158</v>
      </c>
      <c r="BG91" s="1309" t="s">
        <v>1325</v>
      </c>
      <c r="BH91" s="1307" t="s">
        <v>1325</v>
      </c>
      <c r="BI91" s="1307" t="s">
        <v>1325</v>
      </c>
      <c r="BJ91" s="1307" t="s">
        <v>1325</v>
      </c>
      <c r="BK91" s="1307" t="s">
        <v>1325</v>
      </c>
      <c r="BL91" s="1307">
        <v>19</v>
      </c>
      <c r="BM91" s="1310" t="s">
        <v>1325</v>
      </c>
      <c r="BN91" s="1245">
        <v>1.4844745787784701</v>
      </c>
      <c r="BO91" s="1239">
        <v>0</v>
      </c>
      <c r="BP91" s="1239">
        <v>2.066714942644694</v>
      </c>
      <c r="BQ91" s="1239">
        <v>0</v>
      </c>
      <c r="BR91" s="1239"/>
      <c r="BS91" s="1239">
        <v>0.99299340495349842</v>
      </c>
      <c r="BT91" s="1308">
        <v>0</v>
      </c>
      <c r="BU91" s="1309" t="s">
        <v>1325</v>
      </c>
      <c r="BV91" s="1307" t="s">
        <v>1325</v>
      </c>
      <c r="BW91" s="1307" t="s">
        <v>1325</v>
      </c>
      <c r="BX91" s="1307" t="s">
        <v>1325</v>
      </c>
      <c r="BY91" s="1307" t="s">
        <v>1325</v>
      </c>
      <c r="BZ91" s="1307">
        <v>56</v>
      </c>
      <c r="CA91" s="1310" t="s">
        <v>1325</v>
      </c>
      <c r="CB91" s="1189">
        <v>1.003841479739829</v>
      </c>
      <c r="CC91" s="1239">
        <v>1.0709162309238864</v>
      </c>
      <c r="CD91" s="1239">
        <v>0.55473248586777335</v>
      </c>
      <c r="CE91" s="1239">
        <v>2.577434173574626</v>
      </c>
      <c r="CF91" s="1239"/>
      <c r="CG91" s="1239">
        <v>0.75432499168559264</v>
      </c>
      <c r="CH91" s="1246">
        <v>1.7380337515757998</v>
      </c>
      <c r="CI91" s="1309" t="s">
        <v>1325</v>
      </c>
      <c r="CJ91" s="1307" t="s">
        <v>1325</v>
      </c>
      <c r="CK91" s="1307" t="s">
        <v>1325</v>
      </c>
      <c r="CL91" s="1307" t="s">
        <v>1325</v>
      </c>
      <c r="CM91" s="1307" t="s">
        <v>1325</v>
      </c>
      <c r="CN91" s="1307" t="s">
        <v>1325</v>
      </c>
      <c r="CO91" s="1310" t="s">
        <v>1325</v>
      </c>
      <c r="CP91" s="1244">
        <v>0</v>
      </c>
      <c r="CQ91" s="1242">
        <v>0</v>
      </c>
      <c r="CR91" s="1242">
        <v>0</v>
      </c>
      <c r="CS91" s="1242">
        <v>0</v>
      </c>
      <c r="CT91" s="1242"/>
      <c r="CU91" s="1242">
        <v>1.4102803934540167</v>
      </c>
      <c r="CV91" s="1243">
        <v>6.9925894461545219</v>
      </c>
      <c r="CW91" s="1280" t="s">
        <v>878</v>
      </c>
      <c r="CX91" s="1280" t="s">
        <v>2923</v>
      </c>
      <c r="CY91" s="1280" t="s">
        <v>878</v>
      </c>
      <c r="CZ91" s="1275" t="s">
        <v>878</v>
      </c>
      <c r="DA91" s="1276" t="s">
        <v>1471</v>
      </c>
      <c r="DB91" s="1274"/>
      <c r="DC91" s="1274"/>
      <c r="DD91" s="1274"/>
      <c r="DE91" s="1276" t="s">
        <v>878</v>
      </c>
      <c r="DF91" s="1276" t="s">
        <v>1471</v>
      </c>
      <c r="DG91" s="1276" t="s">
        <v>878</v>
      </c>
      <c r="DH91" s="1276" t="s">
        <v>1471</v>
      </c>
      <c r="DI91" s="1276" t="s">
        <v>878</v>
      </c>
      <c r="DJ91" s="1277" t="s">
        <v>1471</v>
      </c>
      <c r="DK91" s="1311" t="s">
        <v>878</v>
      </c>
      <c r="DL91" s="1277" t="s">
        <v>878</v>
      </c>
      <c r="DM91" s="7" t="s">
        <v>878</v>
      </c>
      <c r="DN91" s="7" t="s">
        <v>792</v>
      </c>
      <c r="DO91" s="7" t="s">
        <v>878</v>
      </c>
      <c r="DP91" s="7" t="s">
        <v>792</v>
      </c>
    </row>
    <row r="92" spans="1:120" ht="63.75">
      <c r="A92" s="1194" t="s">
        <v>486</v>
      </c>
      <c r="B92" s="1195" t="s">
        <v>750</v>
      </c>
      <c r="C92" s="1196">
        <v>1023</v>
      </c>
      <c r="D92" s="1197">
        <v>104</v>
      </c>
      <c r="E92" s="1197">
        <v>649</v>
      </c>
      <c r="F92" s="1197">
        <v>1293</v>
      </c>
      <c r="G92" s="1197">
        <v>24</v>
      </c>
      <c r="H92" s="1197">
        <v>2508</v>
      </c>
      <c r="I92" s="1198">
        <v>415</v>
      </c>
      <c r="J92" s="1199">
        <v>1.4709169259414179</v>
      </c>
      <c r="K92" s="1200">
        <v>2.2907614656067459</v>
      </c>
      <c r="L92" s="1200">
        <v>0.64854598132663521</v>
      </c>
      <c r="M92" s="1200">
        <v>1.2996303790205925</v>
      </c>
      <c r="N92" s="1200">
        <v>0.81031689596053014</v>
      </c>
      <c r="O92" s="1200">
        <v>0.77978944397673988</v>
      </c>
      <c r="P92" s="1201">
        <v>0.77861378544000159</v>
      </c>
      <c r="Q92" s="1309">
        <v>69</v>
      </c>
      <c r="R92" s="1307" t="s">
        <v>1325</v>
      </c>
      <c r="S92" s="1307">
        <v>99</v>
      </c>
      <c r="T92" s="1307">
        <v>66</v>
      </c>
      <c r="U92" s="1307" t="s">
        <v>1325</v>
      </c>
      <c r="V92" s="1307">
        <v>372</v>
      </c>
      <c r="W92" s="1310">
        <v>46</v>
      </c>
      <c r="X92" s="1199">
        <v>0.75544737998032441</v>
      </c>
      <c r="Y92" s="1200">
        <v>0.76473286962602338</v>
      </c>
      <c r="Z92" s="1200">
        <v>0.8926077148742031</v>
      </c>
      <c r="AA92" s="1200">
        <v>0.56891677308090538</v>
      </c>
      <c r="AB92" s="1200">
        <v>0</v>
      </c>
      <c r="AC92" s="1202">
        <v>1.5245213239786433</v>
      </c>
      <c r="AD92" s="1203">
        <v>0.76406689457821142</v>
      </c>
      <c r="AE92" s="1309">
        <v>85</v>
      </c>
      <c r="AF92" s="1307" t="s">
        <v>1325</v>
      </c>
      <c r="AG92" s="1307">
        <v>109</v>
      </c>
      <c r="AH92" s="1307">
        <v>84</v>
      </c>
      <c r="AI92" s="1307" t="s">
        <v>1325</v>
      </c>
      <c r="AJ92" s="1307">
        <v>386</v>
      </c>
      <c r="AK92" s="1310">
        <v>66</v>
      </c>
      <c r="AL92" s="1204">
        <v>0.85174340561194117</v>
      </c>
      <c r="AM92" s="1202">
        <v>1.2057065516460779</v>
      </c>
      <c r="AN92" s="1202">
        <v>0.87920008384389692</v>
      </c>
      <c r="AO92" s="1202">
        <v>0.65082851120920904</v>
      </c>
      <c r="AP92" s="1202">
        <v>0.53443327977083366</v>
      </c>
      <c r="AQ92" s="1202">
        <v>1.2380346351463651</v>
      </c>
      <c r="AR92" s="1203">
        <v>0.99818633375748966</v>
      </c>
      <c r="AS92" s="1309">
        <v>30</v>
      </c>
      <c r="AT92" s="1307" t="s">
        <v>1325</v>
      </c>
      <c r="AU92" s="1307" t="s">
        <v>1325</v>
      </c>
      <c r="AV92" s="1307">
        <v>108</v>
      </c>
      <c r="AW92" s="1307" t="s">
        <v>1325</v>
      </c>
      <c r="AX92" s="1307">
        <v>104</v>
      </c>
      <c r="AY92" s="1310">
        <v>20</v>
      </c>
      <c r="AZ92" s="1244">
        <v>0.95572337409392039</v>
      </c>
      <c r="BA92" s="1242">
        <v>3.8834809489042512</v>
      </c>
      <c r="BB92" s="1242">
        <v>0.21462851211256731</v>
      </c>
      <c r="BC92" s="1242">
        <v>2.8614477439671426</v>
      </c>
      <c r="BD92" s="1242">
        <v>1.67933099265106</v>
      </c>
      <c r="BE92" s="1242">
        <v>0.81635710278873208</v>
      </c>
      <c r="BF92" s="1243">
        <v>0.93560421460477672</v>
      </c>
      <c r="BG92" s="1309">
        <v>150</v>
      </c>
      <c r="BH92" s="1307">
        <v>17</v>
      </c>
      <c r="BI92" s="1307">
        <v>87</v>
      </c>
      <c r="BJ92" s="1307">
        <v>247</v>
      </c>
      <c r="BK92" s="1307" t="s">
        <v>1325</v>
      </c>
      <c r="BL92" s="1307">
        <v>606</v>
      </c>
      <c r="BM92" s="1310">
        <v>87</v>
      </c>
      <c r="BN92" s="1245">
        <v>0.96705652367708617</v>
      </c>
      <c r="BO92" s="1239">
        <v>1.8527592491519382</v>
      </c>
      <c r="BP92" s="1239">
        <v>0.4255875017657309</v>
      </c>
      <c r="BQ92" s="1239">
        <v>1.2320242690616356</v>
      </c>
      <c r="BR92" s="1239">
        <v>0.50261644951476403</v>
      </c>
      <c r="BS92" s="1239">
        <v>1.1888020026914807</v>
      </c>
      <c r="BT92" s="1308">
        <v>0.81453875195027703</v>
      </c>
      <c r="BU92" s="1309">
        <v>542</v>
      </c>
      <c r="BV92" s="1307">
        <v>54</v>
      </c>
      <c r="BW92" s="1307">
        <v>232</v>
      </c>
      <c r="BX92" s="1307">
        <v>577</v>
      </c>
      <c r="BY92" s="1307">
        <v>13</v>
      </c>
      <c r="BZ92" s="1307">
        <v>746</v>
      </c>
      <c r="CA92" s="1310">
        <v>153</v>
      </c>
      <c r="CB92" s="1189">
        <v>2.3503851912985096</v>
      </c>
      <c r="CC92" s="1239">
        <v>3.0910773718240283</v>
      </c>
      <c r="CD92" s="1239">
        <v>0.5936257703046367</v>
      </c>
      <c r="CE92" s="1239">
        <v>1.5045773779777991</v>
      </c>
      <c r="CF92" s="1239">
        <v>1.1320647470622744</v>
      </c>
      <c r="CG92" s="1239">
        <v>0.47895359821099848</v>
      </c>
      <c r="CH92" s="1246">
        <v>0.7357443524371966</v>
      </c>
      <c r="CI92" s="1240">
        <v>21</v>
      </c>
      <c r="CJ92" s="1307" t="s">
        <v>1325</v>
      </c>
      <c r="CK92" s="1238">
        <v>25</v>
      </c>
      <c r="CL92" s="1238">
        <v>60</v>
      </c>
      <c r="CM92" s="1307" t="s">
        <v>1325</v>
      </c>
      <c r="CN92" s="1238">
        <v>41</v>
      </c>
      <c r="CO92" s="1310" t="s">
        <v>1325</v>
      </c>
      <c r="CP92" s="1244">
        <v>1.3042525215456267</v>
      </c>
      <c r="CQ92" s="1242">
        <v>8.5334146463352081</v>
      </c>
      <c r="CR92" s="1242">
        <v>1.1577657788016</v>
      </c>
      <c r="CS92" s="1242">
        <v>2.8818015353302666</v>
      </c>
      <c r="CT92" s="1242">
        <v>0</v>
      </c>
      <c r="CU92" s="1242">
        <v>0.44436778668637272</v>
      </c>
      <c r="CV92" s="1243">
        <v>0.75270182903787097</v>
      </c>
      <c r="CW92" s="1280" t="s">
        <v>2925</v>
      </c>
      <c r="CX92" s="1280" t="s">
        <v>2925</v>
      </c>
      <c r="CY92" s="1280" t="s">
        <v>2925</v>
      </c>
      <c r="CZ92" s="1275" t="s">
        <v>792</v>
      </c>
      <c r="DA92" s="1274" t="s">
        <v>2657</v>
      </c>
      <c r="DB92" s="1274" t="s">
        <v>2939</v>
      </c>
      <c r="DC92" s="1274" t="s">
        <v>2939</v>
      </c>
      <c r="DD92" s="1280" t="s">
        <v>2939</v>
      </c>
      <c r="DE92" s="1276" t="s">
        <v>792</v>
      </c>
      <c r="DF92" s="1274" t="s">
        <v>2940</v>
      </c>
      <c r="DG92" s="1276" t="s">
        <v>878</v>
      </c>
      <c r="DH92" s="1276" t="s">
        <v>1471</v>
      </c>
      <c r="DI92" s="1276" t="s">
        <v>878</v>
      </c>
      <c r="DJ92" s="1277" t="s">
        <v>1471</v>
      </c>
      <c r="DK92" s="1311" t="s">
        <v>878</v>
      </c>
      <c r="DL92" s="1277" t="s">
        <v>878</v>
      </c>
      <c r="DM92" s="7" t="s">
        <v>878</v>
      </c>
      <c r="DN92" s="7" t="s">
        <v>792</v>
      </c>
      <c r="DO92" s="7" t="s">
        <v>878</v>
      </c>
      <c r="DP92" s="7" t="s">
        <v>792</v>
      </c>
    </row>
    <row r="93" spans="1:120" ht="51">
      <c r="A93" s="1194" t="s">
        <v>456</v>
      </c>
      <c r="B93" s="1195" t="s">
        <v>592</v>
      </c>
      <c r="C93" s="1196">
        <v>682</v>
      </c>
      <c r="D93" s="1197">
        <v>23</v>
      </c>
      <c r="E93" s="1197">
        <v>115</v>
      </c>
      <c r="F93" s="1197">
        <v>402</v>
      </c>
      <c r="G93" s="1197">
        <v>91</v>
      </c>
      <c r="H93" s="1197">
        <v>741</v>
      </c>
      <c r="I93" s="1198">
        <v>446</v>
      </c>
      <c r="J93" s="1199">
        <v>1.0724352230062288</v>
      </c>
      <c r="K93" s="1200">
        <v>1.5306032344150682</v>
      </c>
      <c r="L93" s="1200">
        <v>0.38515186689746139</v>
      </c>
      <c r="M93" s="1200">
        <v>1.4165109229322219</v>
      </c>
      <c r="N93" s="1200">
        <v>0.80809710561671622</v>
      </c>
      <c r="O93" s="1200">
        <v>0.88729213589595368</v>
      </c>
      <c r="P93" s="1201">
        <v>1.5990463111388691</v>
      </c>
      <c r="Q93" s="1309">
        <v>34</v>
      </c>
      <c r="R93" s="1307" t="s">
        <v>1325</v>
      </c>
      <c r="S93" s="1307">
        <v>21</v>
      </c>
      <c r="T93" s="1307">
        <v>20</v>
      </c>
      <c r="U93" s="1307" t="s">
        <v>1325</v>
      </c>
      <c r="V93" s="1307">
        <v>96</v>
      </c>
      <c r="W93" s="1310">
        <v>31</v>
      </c>
      <c r="X93" s="1199">
        <v>0.46735697808598342</v>
      </c>
      <c r="Y93" s="1200">
        <v>1.3324818440220327</v>
      </c>
      <c r="Z93" s="1200">
        <v>0.72410379627264898</v>
      </c>
      <c r="AA93" s="1200">
        <v>0.68466781123927134</v>
      </c>
      <c r="AB93" s="1200">
        <v>0.17717144651942168</v>
      </c>
      <c r="AC93" s="1202">
        <v>1.7925000166668277</v>
      </c>
      <c r="AD93" s="1203">
        <v>1.0762476937431129</v>
      </c>
      <c r="AE93" s="1309">
        <v>125</v>
      </c>
      <c r="AF93" s="1307" t="s">
        <v>1325</v>
      </c>
      <c r="AG93" s="1307">
        <v>32</v>
      </c>
      <c r="AH93" s="1307">
        <v>24</v>
      </c>
      <c r="AI93" s="1307">
        <v>21</v>
      </c>
      <c r="AJ93" s="1307">
        <v>124</v>
      </c>
      <c r="AK93" s="1310">
        <v>82</v>
      </c>
      <c r="AL93" s="1204">
        <v>1.192714052896342</v>
      </c>
      <c r="AM93" s="1202">
        <v>1.1753567080092073</v>
      </c>
      <c r="AN93" s="1202">
        <v>0.64654231243208793</v>
      </c>
      <c r="AO93" s="1202">
        <v>0.4796742481467583</v>
      </c>
      <c r="AP93" s="1202">
        <v>1.106502847546315</v>
      </c>
      <c r="AQ93" s="1202">
        <v>0.86810160791083346</v>
      </c>
      <c r="AR93" s="1203">
        <v>1.7579750933644402</v>
      </c>
      <c r="AS93" s="1309" t="s">
        <v>1325</v>
      </c>
      <c r="AT93" s="1307" t="s">
        <v>1325</v>
      </c>
      <c r="AU93" s="1307" t="s">
        <v>1325</v>
      </c>
      <c r="AV93" s="1307">
        <v>14</v>
      </c>
      <c r="AW93" s="1307" t="s">
        <v>1325</v>
      </c>
      <c r="AX93" s="1307">
        <v>17</v>
      </c>
      <c r="AY93" s="1310">
        <v>13</v>
      </c>
      <c r="AZ93" s="1244">
        <v>0.40935912671198427</v>
      </c>
      <c r="BA93" s="1242">
        <v>0</v>
      </c>
      <c r="BB93" s="1242">
        <v>0</v>
      </c>
      <c r="BC93" s="1242">
        <v>2.6261772750236356</v>
      </c>
      <c r="BD93" s="1242">
        <v>0</v>
      </c>
      <c r="BE93" s="1242">
        <v>1.2689506488924309</v>
      </c>
      <c r="BF93" s="1243">
        <v>2.4994421365785011</v>
      </c>
      <c r="BG93" s="1309">
        <v>96</v>
      </c>
      <c r="BH93" s="1307" t="s">
        <v>1325</v>
      </c>
      <c r="BI93" s="1307">
        <v>14</v>
      </c>
      <c r="BJ93" s="1307">
        <v>82</v>
      </c>
      <c r="BK93" s="1307" t="s">
        <v>1325</v>
      </c>
      <c r="BL93" s="1307">
        <v>200</v>
      </c>
      <c r="BM93" s="1310">
        <v>99</v>
      </c>
      <c r="BN93" s="1245">
        <v>0.60465983380680299</v>
      </c>
      <c r="BO93" s="1239">
        <v>1.7829525332736531</v>
      </c>
      <c r="BP93" s="1239">
        <v>0.20582679310405416</v>
      </c>
      <c r="BQ93" s="1239">
        <v>1.277942613594621</v>
      </c>
      <c r="BR93" s="1239">
        <v>0.15704474970615015</v>
      </c>
      <c r="BS93" s="1239">
        <v>1.3991766594831145</v>
      </c>
      <c r="BT93" s="1308">
        <v>1.5771668769142373</v>
      </c>
      <c r="BU93" s="1309">
        <v>343</v>
      </c>
      <c r="BV93" s="1307" t="s">
        <v>1325</v>
      </c>
      <c r="BW93" s="1307">
        <v>37</v>
      </c>
      <c r="BX93" s="1307">
        <v>207</v>
      </c>
      <c r="BY93" s="1307">
        <v>51</v>
      </c>
      <c r="BZ93" s="1307">
        <v>211</v>
      </c>
      <c r="CA93" s="1310">
        <v>151</v>
      </c>
      <c r="CB93" s="1189">
        <v>1.6957312832904705</v>
      </c>
      <c r="CC93" s="1239">
        <v>1.6648610959009389</v>
      </c>
      <c r="CD93" s="1239">
        <v>0.34272664239970807</v>
      </c>
      <c r="CE93" s="1239">
        <v>2.0831827917674381</v>
      </c>
      <c r="CF93" s="1239">
        <v>1.2622728585490324</v>
      </c>
      <c r="CG93" s="1239">
        <v>0.56135649880293548</v>
      </c>
      <c r="CH93" s="1246">
        <v>1.4911630469442061</v>
      </c>
      <c r="CI93" s="1240">
        <v>19</v>
      </c>
      <c r="CJ93" s="1307" t="s">
        <v>1325</v>
      </c>
      <c r="CK93" s="1307" t="s">
        <v>1325</v>
      </c>
      <c r="CL93" s="1238">
        <v>17</v>
      </c>
      <c r="CM93" s="1307" t="s">
        <v>1325</v>
      </c>
      <c r="CN93" s="1238">
        <v>20</v>
      </c>
      <c r="CO93" s="1241">
        <v>13</v>
      </c>
      <c r="CP93" s="1244">
        <v>1.0864875071471973</v>
      </c>
      <c r="CQ93" s="1242">
        <v>0</v>
      </c>
      <c r="CR93" s="1242">
        <v>0.24019721982681674</v>
      </c>
      <c r="CS93" s="1242">
        <v>2.2516473565517452</v>
      </c>
      <c r="CT93" s="1242">
        <v>0.96741656727672087</v>
      </c>
      <c r="CU93" s="1242">
        <v>0.84678188600723991</v>
      </c>
      <c r="CV93" s="1243">
        <v>1.7015989824702396</v>
      </c>
      <c r="CW93" s="1274"/>
      <c r="CX93" s="1274"/>
      <c r="CY93" s="1274"/>
      <c r="CZ93" s="1275" t="s">
        <v>878</v>
      </c>
      <c r="DA93" s="1276" t="s">
        <v>1471</v>
      </c>
      <c r="DB93" s="1280" t="s">
        <v>2941</v>
      </c>
      <c r="DC93" s="1280" t="s">
        <v>2942</v>
      </c>
      <c r="DD93" s="1280" t="s">
        <v>2942</v>
      </c>
      <c r="DE93" s="1276" t="s">
        <v>792</v>
      </c>
      <c r="DF93" s="1276" t="s">
        <v>2943</v>
      </c>
      <c r="DG93" s="1276" t="s">
        <v>878</v>
      </c>
      <c r="DH93" s="1276" t="s">
        <v>1471</v>
      </c>
      <c r="DI93" s="1276" t="s">
        <v>878</v>
      </c>
      <c r="DJ93" s="1277" t="s">
        <v>1471</v>
      </c>
      <c r="DK93" s="1311" t="s">
        <v>878</v>
      </c>
      <c r="DL93" s="1277" t="s">
        <v>878</v>
      </c>
      <c r="DM93" s="7" t="s">
        <v>878</v>
      </c>
      <c r="DN93" s="7" t="s">
        <v>792</v>
      </c>
      <c r="DO93" s="7" t="s">
        <v>878</v>
      </c>
      <c r="DP93" s="7" t="s">
        <v>792</v>
      </c>
    </row>
    <row r="94" spans="1:120">
      <c r="A94" s="1194" t="s">
        <v>355</v>
      </c>
      <c r="B94" s="1195" t="s">
        <v>588</v>
      </c>
      <c r="C94" s="1196">
        <v>93</v>
      </c>
      <c r="D94" s="1197">
        <v>13</v>
      </c>
      <c r="E94" s="1306" t="s">
        <v>1325</v>
      </c>
      <c r="F94" s="1306" t="s">
        <v>1325</v>
      </c>
      <c r="G94" s="1306" t="s">
        <v>1325</v>
      </c>
      <c r="H94" s="1197">
        <v>372</v>
      </c>
      <c r="I94" s="1198">
        <v>23</v>
      </c>
      <c r="J94" s="1199">
        <v>1.1964826026352642</v>
      </c>
      <c r="K94" s="1200">
        <v>1.5351453452193946</v>
      </c>
      <c r="L94" s="1200">
        <v>1.9622178183876819</v>
      </c>
      <c r="M94" s="1200">
        <v>1.2957778538849298</v>
      </c>
      <c r="N94" s="1200">
        <v>0.63710967693448184</v>
      </c>
      <c r="O94" s="1200">
        <v>0.64240585616747614</v>
      </c>
      <c r="P94" s="1201">
        <v>1.0257253123265284</v>
      </c>
      <c r="Q94" s="1309" t="s">
        <v>1325</v>
      </c>
      <c r="R94" s="1307" t="s">
        <v>1325</v>
      </c>
      <c r="S94" s="1307" t="s">
        <v>1325</v>
      </c>
      <c r="T94" s="1307" t="s">
        <v>1325</v>
      </c>
      <c r="U94" s="1307" t="s">
        <v>1325</v>
      </c>
      <c r="V94" s="1307">
        <v>26</v>
      </c>
      <c r="W94" s="1310" t="s">
        <v>1325</v>
      </c>
      <c r="X94" s="1199">
        <v>0.79695037206440211</v>
      </c>
      <c r="Y94" s="1200">
        <v>0</v>
      </c>
      <c r="Z94" s="1200">
        <v>5.4625736728404499</v>
      </c>
      <c r="AA94" s="1200">
        <v>0</v>
      </c>
      <c r="AB94" s="1200">
        <v>0</v>
      </c>
      <c r="AC94" s="1202">
        <v>0.57905861710680007</v>
      </c>
      <c r="AD94" s="1203">
        <v>1.2218442948016475</v>
      </c>
      <c r="AE94" s="1309" t="s">
        <v>1325</v>
      </c>
      <c r="AF94" s="1307" t="s">
        <v>1325</v>
      </c>
      <c r="AG94" s="1307" t="s">
        <v>1325</v>
      </c>
      <c r="AH94" s="1307" t="s">
        <v>1325</v>
      </c>
      <c r="AI94" s="1307" t="s">
        <v>1325</v>
      </c>
      <c r="AJ94" s="1307">
        <v>75</v>
      </c>
      <c r="AK94" s="1310" t="s">
        <v>1325</v>
      </c>
      <c r="AL94" s="1204">
        <v>0.61250222820053091</v>
      </c>
      <c r="AM94" s="1202">
        <v>0.79181740375774068</v>
      </c>
      <c r="AN94" s="1202">
        <v>2.259848183386767</v>
      </c>
      <c r="AO94" s="1202">
        <v>0</v>
      </c>
      <c r="AP94" s="1202">
        <v>0</v>
      </c>
      <c r="AQ94" s="1202">
        <v>1.2786719788710932</v>
      </c>
      <c r="AR94" s="1203">
        <v>0.8981602927972796</v>
      </c>
      <c r="AS94" s="1309" t="s">
        <v>1325</v>
      </c>
      <c r="AT94" s="1307" t="s">
        <v>1325</v>
      </c>
      <c r="AU94" s="1307" t="s">
        <v>1325</v>
      </c>
      <c r="AV94" s="1307" t="s">
        <v>1325</v>
      </c>
      <c r="AW94" s="1307" t="s">
        <v>1325</v>
      </c>
      <c r="AX94" s="1307">
        <v>26</v>
      </c>
      <c r="AY94" s="1310" t="s">
        <v>1325</v>
      </c>
      <c r="AZ94" s="1244">
        <v>0.50119214548734514</v>
      </c>
      <c r="BA94" s="1242">
        <v>0</v>
      </c>
      <c r="BB94" s="1242">
        <v>0</v>
      </c>
      <c r="BC94" s="1242">
        <v>0</v>
      </c>
      <c r="BD94" s="1242">
        <v>0</v>
      </c>
      <c r="BE94" s="1242">
        <v>2.0768398351851687</v>
      </c>
      <c r="BF94" s="1243">
        <v>2.1989726164418615</v>
      </c>
      <c r="BG94" s="1309">
        <v>12</v>
      </c>
      <c r="BH94" s="1307" t="s">
        <v>1325</v>
      </c>
      <c r="BI94" s="1307" t="s">
        <v>1325</v>
      </c>
      <c r="BJ94" s="1307" t="s">
        <v>1325</v>
      </c>
      <c r="BK94" s="1307" t="s">
        <v>1325</v>
      </c>
      <c r="BL94" s="1307">
        <v>75</v>
      </c>
      <c r="BM94" s="1310" t="s">
        <v>1325</v>
      </c>
      <c r="BN94" s="1245">
        <v>0.52796639943856682</v>
      </c>
      <c r="BO94" s="1239">
        <v>2.8655870598288979</v>
      </c>
      <c r="BP94" s="1239">
        <v>4.5875290097676933</v>
      </c>
      <c r="BQ94" s="1239">
        <v>2.7377712082071897</v>
      </c>
      <c r="BR94" s="1239">
        <v>0</v>
      </c>
      <c r="BS94" s="1239">
        <v>0.4393904313337203</v>
      </c>
      <c r="BT94" s="1308">
        <v>1.2605609567030833</v>
      </c>
      <c r="BU94" s="1309">
        <v>52</v>
      </c>
      <c r="BV94" s="1307" t="s">
        <v>1325</v>
      </c>
      <c r="BW94" s="1307" t="s">
        <v>1325</v>
      </c>
      <c r="BX94" s="1307" t="s">
        <v>1325</v>
      </c>
      <c r="BY94" s="1307" t="s">
        <v>1325</v>
      </c>
      <c r="BZ94" s="1307">
        <v>127</v>
      </c>
      <c r="CA94" s="1310" t="s">
        <v>1325</v>
      </c>
      <c r="CB94" s="1189">
        <v>2.1079625973806166</v>
      </c>
      <c r="CC94" s="1239">
        <v>1.56450079006783</v>
      </c>
      <c r="CD94" s="1239">
        <v>0.79817816178232215</v>
      </c>
      <c r="CE94" s="1239">
        <v>1.1359332342659163</v>
      </c>
      <c r="CF94" s="1239">
        <v>1.7054287055436388</v>
      </c>
      <c r="CG94" s="1239">
        <v>0.53678481157252622</v>
      </c>
      <c r="CH94" s="1246">
        <v>0.93921426051951928</v>
      </c>
      <c r="CI94" s="1309" t="s">
        <v>1325</v>
      </c>
      <c r="CJ94" s="1307" t="s">
        <v>1325</v>
      </c>
      <c r="CK94" s="1307" t="s">
        <v>1325</v>
      </c>
      <c r="CL94" s="1307" t="s">
        <v>1325</v>
      </c>
      <c r="CM94" s="1307" t="s">
        <v>1325</v>
      </c>
      <c r="CN94" s="1238">
        <v>17</v>
      </c>
      <c r="CO94" s="1310" t="s">
        <v>1325</v>
      </c>
      <c r="CP94" s="1244">
        <v>1.9927058369465542</v>
      </c>
      <c r="CQ94" s="1242">
        <v>0</v>
      </c>
      <c r="CR94" s="1242">
        <v>0</v>
      </c>
      <c r="CS94" s="1242">
        <v>0</v>
      </c>
      <c r="CT94" s="1242">
        <v>0</v>
      </c>
      <c r="CU94" s="1242">
        <v>0.95616637231733559</v>
      </c>
      <c r="CV94" s="1243">
        <v>1.1997056536916586</v>
      </c>
      <c r="CW94" s="1274"/>
      <c r="CX94" s="1274"/>
      <c r="CY94" s="1274"/>
      <c r="CZ94" s="1275" t="s">
        <v>878</v>
      </c>
      <c r="DA94" s="1276" t="s">
        <v>1471</v>
      </c>
      <c r="DB94" s="1274"/>
      <c r="DC94" s="1274" t="s">
        <v>878</v>
      </c>
      <c r="DD94" s="1274" t="s">
        <v>2920</v>
      </c>
      <c r="DE94" s="1276" t="s">
        <v>878</v>
      </c>
      <c r="DF94" s="1276" t="s">
        <v>1471</v>
      </c>
      <c r="DG94" s="1276" t="s">
        <v>878</v>
      </c>
      <c r="DH94" s="1276" t="s">
        <v>1471</v>
      </c>
      <c r="DI94" s="1276" t="s">
        <v>878</v>
      </c>
      <c r="DJ94" s="1277" t="s">
        <v>1471</v>
      </c>
      <c r="DK94" s="1311" t="s">
        <v>878</v>
      </c>
      <c r="DL94" s="1277" t="s">
        <v>878</v>
      </c>
      <c r="DM94" s="7" t="s">
        <v>878</v>
      </c>
      <c r="DN94" s="7" t="s">
        <v>792</v>
      </c>
      <c r="DO94" s="7" t="s">
        <v>878</v>
      </c>
      <c r="DP94" s="7" t="s">
        <v>792</v>
      </c>
    </row>
    <row r="95" spans="1:120">
      <c r="A95" s="1194" t="s">
        <v>1172</v>
      </c>
      <c r="B95" s="1195" t="s">
        <v>651</v>
      </c>
      <c r="C95" s="1196">
        <v>24</v>
      </c>
      <c r="D95" s="1306" t="s">
        <v>1325</v>
      </c>
      <c r="E95" s="1197">
        <v>48</v>
      </c>
      <c r="F95" s="1306" t="s">
        <v>1325</v>
      </c>
      <c r="G95" s="1306" t="s">
        <v>1325</v>
      </c>
      <c r="H95" s="1197">
        <v>297</v>
      </c>
      <c r="I95" s="1198">
        <v>22</v>
      </c>
      <c r="J95" s="1199">
        <v>1.2232988960066216</v>
      </c>
      <c r="K95" s="1200"/>
      <c r="L95" s="1200">
        <v>0.51858313037963866</v>
      </c>
      <c r="M95" s="1200">
        <v>1.4507529955171234</v>
      </c>
      <c r="N95" s="1200"/>
      <c r="O95" s="1200">
        <v>0.84899201778925959</v>
      </c>
      <c r="P95" s="1201">
        <v>0.67948804161592535</v>
      </c>
      <c r="Q95" s="1309" t="s">
        <v>1325</v>
      </c>
      <c r="R95" s="1307" t="s">
        <v>1325</v>
      </c>
      <c r="S95" s="1307" t="s">
        <v>1325</v>
      </c>
      <c r="T95" s="1307" t="s">
        <v>1325</v>
      </c>
      <c r="U95" s="1307" t="s">
        <v>1325</v>
      </c>
      <c r="V95" s="1307">
        <v>39</v>
      </c>
      <c r="W95" s="1310" t="s">
        <v>1325</v>
      </c>
      <c r="X95" s="1199">
        <v>0.92715433952905346</v>
      </c>
      <c r="Y95" s="1200"/>
      <c r="Z95" s="1200">
        <v>0.74512164830353</v>
      </c>
      <c r="AA95" s="1200">
        <v>0</v>
      </c>
      <c r="AB95" s="1200"/>
      <c r="AC95" s="1202">
        <v>1.5625397911202576</v>
      </c>
      <c r="AD95" s="1203">
        <v>0.91283999983457154</v>
      </c>
      <c r="AE95" s="1309" t="s">
        <v>1325</v>
      </c>
      <c r="AF95" s="1307" t="s">
        <v>1325</v>
      </c>
      <c r="AG95" s="1307">
        <v>19</v>
      </c>
      <c r="AH95" s="1307" t="s">
        <v>1325</v>
      </c>
      <c r="AI95" s="1307" t="s">
        <v>1325</v>
      </c>
      <c r="AJ95" s="1307">
        <v>67</v>
      </c>
      <c r="AK95" s="1310" t="s">
        <v>1325</v>
      </c>
      <c r="AL95" s="1204">
        <v>1.1536675919357522</v>
      </c>
      <c r="AM95" s="1202"/>
      <c r="AN95" s="1202">
        <v>0.97496855167690122</v>
      </c>
      <c r="AO95" s="1202">
        <v>1.4828026988635077</v>
      </c>
      <c r="AP95" s="1202"/>
      <c r="AQ95" s="1202">
        <v>0.91722854181611058</v>
      </c>
      <c r="AR95" s="1203">
        <v>1.0172067040181476</v>
      </c>
      <c r="AS95" s="1309" t="s">
        <v>1325</v>
      </c>
      <c r="AT95" s="1307" t="s">
        <v>1325</v>
      </c>
      <c r="AU95" s="1307" t="s">
        <v>1325</v>
      </c>
      <c r="AV95" s="1307" t="s">
        <v>1325</v>
      </c>
      <c r="AW95" s="1307" t="s">
        <v>1325</v>
      </c>
      <c r="AX95" s="1307" t="s">
        <v>1325</v>
      </c>
      <c r="AY95" s="1310" t="s">
        <v>1325</v>
      </c>
      <c r="AZ95" s="1244">
        <v>0</v>
      </c>
      <c r="BA95" s="1242"/>
      <c r="BB95" s="1242">
        <v>0</v>
      </c>
      <c r="BC95" s="1242">
        <v>0</v>
      </c>
      <c r="BD95" s="1242"/>
      <c r="BE95" s="1242">
        <v>3.003842089393693</v>
      </c>
      <c r="BF95" s="1243">
        <v>3.2829661153644993</v>
      </c>
      <c r="BG95" s="1309" t="s">
        <v>1325</v>
      </c>
      <c r="BH95" s="1307" t="s">
        <v>1325</v>
      </c>
      <c r="BI95" s="1307" t="s">
        <v>1325</v>
      </c>
      <c r="BJ95" s="1307" t="s">
        <v>1325</v>
      </c>
      <c r="BK95" s="1307" t="s">
        <v>1325</v>
      </c>
      <c r="BL95" s="1307">
        <v>97</v>
      </c>
      <c r="BM95" s="1310" t="s">
        <v>1325</v>
      </c>
      <c r="BN95" s="1245">
        <v>0.95719427972598758</v>
      </c>
      <c r="BO95" s="1239"/>
      <c r="BP95" s="1239">
        <v>0.25252591589775636</v>
      </c>
      <c r="BQ95" s="1239">
        <v>0.61723155528329654</v>
      </c>
      <c r="BR95" s="1239"/>
      <c r="BS95" s="1239">
        <v>1.6650653361841343</v>
      </c>
      <c r="BT95" s="1308">
        <v>0.7397720436693408</v>
      </c>
      <c r="BU95" s="1309" t="s">
        <v>1325</v>
      </c>
      <c r="BV95" s="1307" t="s">
        <v>1325</v>
      </c>
      <c r="BW95" s="1307" t="s">
        <v>1325</v>
      </c>
      <c r="BX95" s="1307" t="s">
        <v>1325</v>
      </c>
      <c r="BY95" s="1307" t="s">
        <v>1325</v>
      </c>
      <c r="BZ95" s="1307">
        <v>63</v>
      </c>
      <c r="CA95" s="1310" t="s">
        <v>1325</v>
      </c>
      <c r="CB95" s="1189">
        <v>1.2011862473430213</v>
      </c>
      <c r="CC95" s="1239"/>
      <c r="CD95" s="1239">
        <v>0.28725943258377334</v>
      </c>
      <c r="CE95" s="1239">
        <v>3.5765705613736047</v>
      </c>
      <c r="CF95" s="1239"/>
      <c r="CG95" s="1239">
        <v>0.46124958292571966</v>
      </c>
      <c r="CH95" s="1246">
        <v>0.3048999497357256</v>
      </c>
      <c r="CI95" s="1309" t="s">
        <v>1325</v>
      </c>
      <c r="CJ95" s="1307" t="s">
        <v>1325</v>
      </c>
      <c r="CK95" s="1307" t="s">
        <v>1325</v>
      </c>
      <c r="CL95" s="1307" t="s">
        <v>1325</v>
      </c>
      <c r="CM95" s="1307" t="s">
        <v>1325</v>
      </c>
      <c r="CN95" s="1307" t="s">
        <v>1325</v>
      </c>
      <c r="CO95" s="1310" t="s">
        <v>1325</v>
      </c>
      <c r="CP95" s="1244">
        <v>0</v>
      </c>
      <c r="CQ95" s="1242"/>
      <c r="CR95" s="1242">
        <v>2.1764997843922966</v>
      </c>
      <c r="CS95" s="1242">
        <v>0</v>
      </c>
      <c r="CT95" s="1242"/>
      <c r="CU95" s="1242">
        <v>4.4230021132181951</v>
      </c>
      <c r="CV95" s="1243">
        <v>0</v>
      </c>
      <c r="CW95" s="1274"/>
      <c r="CX95" s="1274"/>
      <c r="CY95" s="1274"/>
      <c r="CZ95" s="1275" t="s">
        <v>878</v>
      </c>
      <c r="DA95" s="1276" t="s">
        <v>1471</v>
      </c>
      <c r="DB95" s="1274"/>
      <c r="DC95" s="1274"/>
      <c r="DD95" s="1274"/>
      <c r="DE95" s="1276" t="s">
        <v>878</v>
      </c>
      <c r="DF95" s="1276" t="s">
        <v>1471</v>
      </c>
      <c r="DG95" s="1276" t="s">
        <v>878</v>
      </c>
      <c r="DH95" s="1276" t="s">
        <v>1471</v>
      </c>
      <c r="DI95" s="1276" t="s">
        <v>878</v>
      </c>
      <c r="DJ95" s="1277" t="s">
        <v>1471</v>
      </c>
      <c r="DK95" s="1311" t="s">
        <v>878</v>
      </c>
      <c r="DL95" s="1277" t="s">
        <v>878</v>
      </c>
      <c r="DM95" s="7" t="s">
        <v>878</v>
      </c>
      <c r="DN95" s="7" t="s">
        <v>792</v>
      </c>
      <c r="DO95" s="7" t="s">
        <v>878</v>
      </c>
      <c r="DP95" s="7" t="s">
        <v>792</v>
      </c>
    </row>
    <row r="96" spans="1:120" ht="25.5">
      <c r="A96" s="1194" t="s">
        <v>284</v>
      </c>
      <c r="B96" s="1195" t="s">
        <v>611</v>
      </c>
      <c r="C96" s="1196">
        <v>944</v>
      </c>
      <c r="D96" s="1197">
        <v>50</v>
      </c>
      <c r="E96" s="1197">
        <v>221</v>
      </c>
      <c r="F96" s="1197">
        <v>330</v>
      </c>
      <c r="G96" s="1197">
        <v>80</v>
      </c>
      <c r="H96" s="1197">
        <v>566</v>
      </c>
      <c r="I96" s="1198">
        <v>179</v>
      </c>
      <c r="J96" s="1199">
        <v>1.0624424822651291</v>
      </c>
      <c r="K96" s="1200">
        <v>2.0678770498217034</v>
      </c>
      <c r="L96" s="1200">
        <v>0.6224982561658845</v>
      </c>
      <c r="M96" s="1200">
        <v>1.087545875393789</v>
      </c>
      <c r="N96" s="1200">
        <v>0.78167059209550394</v>
      </c>
      <c r="O96" s="1200">
        <v>0.96849247503518399</v>
      </c>
      <c r="P96" s="1201">
        <v>1.1154670357152001</v>
      </c>
      <c r="Q96" s="1309">
        <v>37</v>
      </c>
      <c r="R96" s="1307" t="s">
        <v>1325</v>
      </c>
      <c r="S96" s="1307">
        <v>33</v>
      </c>
      <c r="T96" s="1307">
        <v>25</v>
      </c>
      <c r="U96" s="1307" t="s">
        <v>1325</v>
      </c>
      <c r="V96" s="1307">
        <v>58</v>
      </c>
      <c r="W96" s="1310">
        <v>15</v>
      </c>
      <c r="X96" s="1199">
        <v>0.42207178447321819</v>
      </c>
      <c r="Y96" s="1200">
        <v>0.95688240281708847</v>
      </c>
      <c r="Z96" s="1200">
        <v>1.1330974601801465</v>
      </c>
      <c r="AA96" s="1200">
        <v>0.96227892678813098</v>
      </c>
      <c r="AB96" s="1200">
        <v>0.22826099027619559</v>
      </c>
      <c r="AC96" s="1202">
        <v>1.5824357755208081</v>
      </c>
      <c r="AD96" s="1203">
        <v>1.0964256438652111</v>
      </c>
      <c r="AE96" s="1309">
        <v>81</v>
      </c>
      <c r="AF96" s="1307" t="s">
        <v>1325</v>
      </c>
      <c r="AG96" s="1307">
        <v>34</v>
      </c>
      <c r="AH96" s="1307">
        <v>22</v>
      </c>
      <c r="AI96" s="1307" t="s">
        <v>1325</v>
      </c>
      <c r="AJ96" s="1307">
        <v>59</v>
      </c>
      <c r="AK96" s="1310">
        <v>15</v>
      </c>
      <c r="AL96" s="1204">
        <v>0.91023391544462839</v>
      </c>
      <c r="AM96" s="1202">
        <v>0.83947906328841926</v>
      </c>
      <c r="AN96" s="1202">
        <v>1.0173700112884034</v>
      </c>
      <c r="AO96" s="1202">
        <v>0.73656832791937821</v>
      </c>
      <c r="AP96" s="1202">
        <v>0.60399630329941523</v>
      </c>
      <c r="AQ96" s="1202">
        <v>1.1553287827873611</v>
      </c>
      <c r="AR96" s="1203">
        <v>0.95383001561722625</v>
      </c>
      <c r="AS96" s="1309">
        <v>28</v>
      </c>
      <c r="AT96" s="1307" t="s">
        <v>1325</v>
      </c>
      <c r="AU96" s="1307" t="s">
        <v>1325</v>
      </c>
      <c r="AV96" s="1307">
        <v>17</v>
      </c>
      <c r="AW96" s="1307" t="s">
        <v>1325</v>
      </c>
      <c r="AX96" s="1307">
        <v>41</v>
      </c>
      <c r="AY96" s="1310">
        <v>18</v>
      </c>
      <c r="AZ96" s="1244">
        <v>0.44403755697962227</v>
      </c>
      <c r="BA96" s="1242">
        <v>3.4197255815409235</v>
      </c>
      <c r="BB96" s="1242">
        <v>0.13223949389149223</v>
      </c>
      <c r="BC96" s="1242">
        <v>0.90231166178341049</v>
      </c>
      <c r="BD96" s="1242">
        <v>0.31588540837660284</v>
      </c>
      <c r="BE96" s="1242">
        <v>1.4761650404467963</v>
      </c>
      <c r="BF96" s="1243">
        <v>1.9247968942632374</v>
      </c>
      <c r="BG96" s="1309">
        <v>83</v>
      </c>
      <c r="BH96" s="1307" t="s">
        <v>1325</v>
      </c>
      <c r="BI96" s="1307">
        <v>22</v>
      </c>
      <c r="BJ96" s="1307">
        <v>44</v>
      </c>
      <c r="BK96" s="1307" t="s">
        <v>1325</v>
      </c>
      <c r="BL96" s="1307">
        <v>120</v>
      </c>
      <c r="BM96" s="1310">
        <v>35</v>
      </c>
      <c r="BN96" s="1245">
        <v>0.48222286068400599</v>
      </c>
      <c r="BO96" s="1239">
        <v>1.4503522156051063</v>
      </c>
      <c r="BP96" s="1239">
        <v>0.35808335473888564</v>
      </c>
      <c r="BQ96" s="1239">
        <v>0.84544161139488061</v>
      </c>
      <c r="BR96" s="1239">
        <v>0.22909720147314722</v>
      </c>
      <c r="BS96" s="1239">
        <v>1.7875713649779381</v>
      </c>
      <c r="BT96" s="1308">
        <v>1.3023671924557101</v>
      </c>
      <c r="BU96" s="1309">
        <v>599</v>
      </c>
      <c r="BV96" s="1307">
        <v>31</v>
      </c>
      <c r="BW96" s="1307">
        <v>90</v>
      </c>
      <c r="BX96" s="1307">
        <v>155</v>
      </c>
      <c r="BY96" s="1307">
        <v>49</v>
      </c>
      <c r="BZ96" s="1307">
        <v>203</v>
      </c>
      <c r="CA96" s="1310">
        <v>73</v>
      </c>
      <c r="CB96" s="1189">
        <v>1.7486000650992262</v>
      </c>
      <c r="CC96" s="1239">
        <v>2.9336528390152878</v>
      </c>
      <c r="CD96" s="1239">
        <v>0.57115912757624843</v>
      </c>
      <c r="CE96" s="1239">
        <v>1.1589748195511387</v>
      </c>
      <c r="CF96" s="1239">
        <v>1.0860945804309581</v>
      </c>
      <c r="CG96" s="1239">
        <v>0.63135356899304795</v>
      </c>
      <c r="CH96" s="1246">
        <v>1.0221297430387823</v>
      </c>
      <c r="CI96" s="1240">
        <v>30</v>
      </c>
      <c r="CJ96" s="1307" t="s">
        <v>1325</v>
      </c>
      <c r="CK96" s="1238">
        <v>12</v>
      </c>
      <c r="CL96" s="1238">
        <v>12</v>
      </c>
      <c r="CM96" s="1307" t="s">
        <v>1325</v>
      </c>
      <c r="CN96" s="1238">
        <v>24</v>
      </c>
      <c r="CO96" s="1310" t="s">
        <v>1325</v>
      </c>
      <c r="CP96" s="1244">
        <v>0.82473593748825669</v>
      </c>
      <c r="CQ96" s="1242">
        <v>0</v>
      </c>
      <c r="CR96" s="1242">
        <v>0.8869489599146525</v>
      </c>
      <c r="CS96" s="1242">
        <v>1.0144491992017579</v>
      </c>
      <c r="CT96" s="1242">
        <v>1.0081040098037521</v>
      </c>
      <c r="CU96" s="1242">
        <v>1.1983757633182137</v>
      </c>
      <c r="CV96" s="1243">
        <v>1.1232417426014476</v>
      </c>
      <c r="CW96" s="1280" t="s">
        <v>2925</v>
      </c>
      <c r="CX96" s="1280" t="s">
        <v>2925</v>
      </c>
      <c r="CY96" s="1280" t="s">
        <v>2925</v>
      </c>
      <c r="CZ96" s="1275" t="s">
        <v>792</v>
      </c>
      <c r="DA96" s="1274" t="s">
        <v>2657</v>
      </c>
      <c r="DB96" s="1274" t="s">
        <v>2937</v>
      </c>
      <c r="DC96" s="1274" t="s">
        <v>2937</v>
      </c>
      <c r="DD96" s="1274" t="s">
        <v>2937</v>
      </c>
      <c r="DE96" s="1276" t="s">
        <v>792</v>
      </c>
      <c r="DF96" s="1274" t="s">
        <v>1477</v>
      </c>
      <c r="DG96" s="1276" t="s">
        <v>878</v>
      </c>
      <c r="DH96" s="1276" t="s">
        <v>1471</v>
      </c>
      <c r="DI96" s="1276" t="s">
        <v>878</v>
      </c>
      <c r="DJ96" s="1277" t="s">
        <v>1471</v>
      </c>
      <c r="DK96" s="1311" t="s">
        <v>878</v>
      </c>
      <c r="DL96" s="1277" t="s">
        <v>878</v>
      </c>
      <c r="DM96" s="7" t="s">
        <v>878</v>
      </c>
      <c r="DN96" s="7" t="s">
        <v>792</v>
      </c>
      <c r="DO96" s="7" t="s">
        <v>878</v>
      </c>
      <c r="DP96" s="7" t="s">
        <v>792</v>
      </c>
    </row>
    <row r="97" spans="1:120" ht="25.5">
      <c r="A97" s="1194" t="s">
        <v>440</v>
      </c>
      <c r="B97" s="1195" t="s">
        <v>714</v>
      </c>
      <c r="C97" s="1196">
        <v>26</v>
      </c>
      <c r="D97" s="1306" t="s">
        <v>1325</v>
      </c>
      <c r="E97" s="1306" t="s">
        <v>1325</v>
      </c>
      <c r="F97" s="1306" t="s">
        <v>1325</v>
      </c>
      <c r="G97" s="1306" t="s">
        <v>1325</v>
      </c>
      <c r="H97" s="1197">
        <v>120</v>
      </c>
      <c r="I97" s="1198">
        <v>11</v>
      </c>
      <c r="J97" s="1199">
        <v>1.5415802454290524</v>
      </c>
      <c r="K97" s="1200"/>
      <c r="L97" s="1200">
        <v>0.1823469634033667</v>
      </c>
      <c r="M97" s="1200">
        <v>1.6693263204787632</v>
      </c>
      <c r="N97" s="1200"/>
      <c r="O97" s="1200">
        <v>0.76160913167226962</v>
      </c>
      <c r="P97" s="1201">
        <v>0.77178754820413165</v>
      </c>
      <c r="Q97" s="1309" t="s">
        <v>1325</v>
      </c>
      <c r="R97" s="1307" t="s">
        <v>1325</v>
      </c>
      <c r="S97" s="1307" t="s">
        <v>1325</v>
      </c>
      <c r="T97" s="1307" t="s">
        <v>1325</v>
      </c>
      <c r="U97" s="1307" t="s">
        <v>1325</v>
      </c>
      <c r="V97" s="1307">
        <v>21</v>
      </c>
      <c r="W97" s="1310" t="s">
        <v>1325</v>
      </c>
      <c r="X97" s="1199">
        <v>0.81570188052500592</v>
      </c>
      <c r="Y97" s="1200"/>
      <c r="Z97" s="1200">
        <v>0</v>
      </c>
      <c r="AA97" s="1200">
        <v>0</v>
      </c>
      <c r="AB97" s="1200"/>
      <c r="AC97" s="1202">
        <v>1.8031852002629101</v>
      </c>
      <c r="AD97" s="1203">
        <v>0</v>
      </c>
      <c r="AE97" s="1309" t="s">
        <v>1325</v>
      </c>
      <c r="AF97" s="1307" t="s">
        <v>1325</v>
      </c>
      <c r="AG97" s="1307" t="s">
        <v>1325</v>
      </c>
      <c r="AH97" s="1307" t="s">
        <v>1325</v>
      </c>
      <c r="AI97" s="1307" t="s">
        <v>1325</v>
      </c>
      <c r="AJ97" s="1307" t="s">
        <v>1325</v>
      </c>
      <c r="AK97" s="1310" t="s">
        <v>1325</v>
      </c>
      <c r="AL97" s="1204">
        <v>3.1907192490250567</v>
      </c>
      <c r="AM97" s="1202"/>
      <c r="AN97" s="1202">
        <v>0</v>
      </c>
      <c r="AO97" s="1202">
        <v>0</v>
      </c>
      <c r="AP97" s="1202"/>
      <c r="AQ97" s="1202">
        <v>0.56081052709046875</v>
      </c>
      <c r="AR97" s="1203">
        <v>1.5053073088492874</v>
      </c>
      <c r="AS97" s="1309" t="s">
        <v>1325</v>
      </c>
      <c r="AT97" s="1307" t="s">
        <v>1325</v>
      </c>
      <c r="AU97" s="1307" t="s">
        <v>1325</v>
      </c>
      <c r="AV97" s="1307" t="s">
        <v>1325</v>
      </c>
      <c r="AW97" s="1307" t="s">
        <v>1325</v>
      </c>
      <c r="AX97" s="1307" t="s">
        <v>1325</v>
      </c>
      <c r="AY97" s="1310" t="s">
        <v>1325</v>
      </c>
      <c r="AZ97" s="1244">
        <v>0</v>
      </c>
      <c r="BA97" s="1242"/>
      <c r="BB97" s="1242">
        <v>0</v>
      </c>
      <c r="BC97" s="1242">
        <v>0</v>
      </c>
      <c r="BD97" s="1242"/>
      <c r="BE97" s="1242">
        <v>1.0119861227226628</v>
      </c>
      <c r="BF97" s="1243">
        <v>1.7066211273381602</v>
      </c>
      <c r="BG97" s="1309" t="s">
        <v>1325</v>
      </c>
      <c r="BH97" s="1307" t="s">
        <v>1325</v>
      </c>
      <c r="BI97" s="1307" t="s">
        <v>1325</v>
      </c>
      <c r="BJ97" s="1307" t="s">
        <v>1325</v>
      </c>
      <c r="BK97" s="1307" t="s">
        <v>1325</v>
      </c>
      <c r="BL97" s="1307">
        <v>23</v>
      </c>
      <c r="BM97" s="1310" t="s">
        <v>1325</v>
      </c>
      <c r="BN97" s="1245">
        <v>0.83927774889384921</v>
      </c>
      <c r="BO97" s="1239"/>
      <c r="BP97" s="1239">
        <v>0</v>
      </c>
      <c r="BQ97" s="1239">
        <v>9.0312780715128635</v>
      </c>
      <c r="BR97" s="1239"/>
      <c r="BS97" s="1239">
        <v>0.49089280753627113</v>
      </c>
      <c r="BT97" s="1308">
        <v>0.86841215050014842</v>
      </c>
      <c r="BU97" s="1309">
        <v>15</v>
      </c>
      <c r="BV97" s="1307" t="s">
        <v>1325</v>
      </c>
      <c r="BW97" s="1307" t="s">
        <v>1325</v>
      </c>
      <c r="BX97" s="1307" t="s">
        <v>1325</v>
      </c>
      <c r="BY97" s="1307" t="s">
        <v>1325</v>
      </c>
      <c r="BZ97" s="1307">
        <v>50</v>
      </c>
      <c r="CA97" s="1310" t="s">
        <v>1325</v>
      </c>
      <c r="CB97" s="1189">
        <v>2.5003252700242697</v>
      </c>
      <c r="CC97" s="1239"/>
      <c r="CD97" s="1239">
        <v>0.44076962146911691</v>
      </c>
      <c r="CE97" s="1239">
        <v>0</v>
      </c>
      <c r="CF97" s="1239"/>
      <c r="CG97" s="1239">
        <v>0.74279259079255233</v>
      </c>
      <c r="CH97" s="1246">
        <v>0.83529563544257812</v>
      </c>
      <c r="CI97" s="1309" t="s">
        <v>1325</v>
      </c>
      <c r="CJ97" s="1307" t="s">
        <v>1325</v>
      </c>
      <c r="CK97" s="1307" t="s">
        <v>1325</v>
      </c>
      <c r="CL97" s="1307" t="s">
        <v>1325</v>
      </c>
      <c r="CM97" s="1307" t="s">
        <v>1325</v>
      </c>
      <c r="CN97" s="1307" t="s">
        <v>1325</v>
      </c>
      <c r="CO97" s="1310" t="s">
        <v>1325</v>
      </c>
      <c r="CP97" s="1244">
        <v>9.8867990899018174</v>
      </c>
      <c r="CQ97" s="1242"/>
      <c r="CR97" s="1242">
        <v>0</v>
      </c>
      <c r="CS97" s="1242">
        <v>0</v>
      </c>
      <c r="CT97" s="1242"/>
      <c r="CU97" s="1242">
        <v>0.27335866124043084</v>
      </c>
      <c r="CV97" s="1243">
        <v>0</v>
      </c>
      <c r="CW97" s="1274"/>
      <c r="CX97" s="1274"/>
      <c r="CY97" s="1274"/>
      <c r="CZ97" s="1275" t="s">
        <v>878</v>
      </c>
      <c r="DA97" s="1276" t="s">
        <v>1471</v>
      </c>
      <c r="DB97" s="1276" t="s">
        <v>2920</v>
      </c>
      <c r="DC97" s="1276" t="s">
        <v>2920</v>
      </c>
      <c r="DD97" s="1276" t="s">
        <v>2920</v>
      </c>
      <c r="DE97" s="1276" t="s">
        <v>792</v>
      </c>
      <c r="DF97" s="1276" t="s">
        <v>1472</v>
      </c>
      <c r="DG97" s="1276" t="s">
        <v>878</v>
      </c>
      <c r="DH97" s="1276" t="s">
        <v>1471</v>
      </c>
      <c r="DI97" s="1276" t="s">
        <v>878</v>
      </c>
      <c r="DJ97" s="1277" t="s">
        <v>1471</v>
      </c>
      <c r="DK97" s="1311" t="s">
        <v>878</v>
      </c>
      <c r="DL97" s="1277" t="s">
        <v>878</v>
      </c>
      <c r="DM97" s="7" t="s">
        <v>878</v>
      </c>
      <c r="DN97" s="7" t="s">
        <v>792</v>
      </c>
      <c r="DO97" s="7" t="s">
        <v>878</v>
      </c>
      <c r="DP97" s="7" t="s">
        <v>792</v>
      </c>
    </row>
    <row r="98" spans="1:120" ht="38.25">
      <c r="A98" s="1194" t="s">
        <v>321</v>
      </c>
      <c r="B98" s="1195" t="s">
        <v>737</v>
      </c>
      <c r="C98" s="1196">
        <v>477</v>
      </c>
      <c r="D98" s="1197">
        <v>17</v>
      </c>
      <c r="E98" s="1197">
        <v>205</v>
      </c>
      <c r="F98" s="1197">
        <v>494</v>
      </c>
      <c r="G98" s="1197">
        <v>18</v>
      </c>
      <c r="H98" s="1197">
        <v>477</v>
      </c>
      <c r="I98" s="1198">
        <v>114</v>
      </c>
      <c r="J98" s="1199">
        <v>1.2769224243781832</v>
      </c>
      <c r="K98" s="1200">
        <v>1.4915415565942121</v>
      </c>
      <c r="L98" s="1200">
        <v>0.4362597851783182</v>
      </c>
      <c r="M98" s="1200">
        <v>1.5835416832087361</v>
      </c>
      <c r="N98" s="1200">
        <v>1.0608476048414255</v>
      </c>
      <c r="O98" s="1200">
        <v>0.88882464458567489</v>
      </c>
      <c r="P98" s="1201">
        <v>0.8860518483187948</v>
      </c>
      <c r="Q98" s="1309">
        <v>18</v>
      </c>
      <c r="R98" s="1307" t="s">
        <v>1325</v>
      </c>
      <c r="S98" s="1307">
        <v>45</v>
      </c>
      <c r="T98" s="1307">
        <v>45</v>
      </c>
      <c r="U98" s="1307" t="s">
        <v>1325</v>
      </c>
      <c r="V98" s="1307">
        <v>55</v>
      </c>
      <c r="W98" s="1310">
        <v>13</v>
      </c>
      <c r="X98" s="1199">
        <v>0.42742258847210973</v>
      </c>
      <c r="Y98" s="1200">
        <v>0</v>
      </c>
      <c r="Z98" s="1200">
        <v>1.0777913828427557</v>
      </c>
      <c r="AA98" s="1200">
        <v>1.5462228227367067</v>
      </c>
      <c r="AB98" s="1200">
        <v>0</v>
      </c>
      <c r="AC98" s="1202">
        <v>1.533663722004551</v>
      </c>
      <c r="AD98" s="1203">
        <v>1.101454737497193</v>
      </c>
      <c r="AE98" s="1309">
        <v>47</v>
      </c>
      <c r="AF98" s="1307" t="s">
        <v>1325</v>
      </c>
      <c r="AG98" s="1307">
        <v>35</v>
      </c>
      <c r="AH98" s="1307">
        <v>35</v>
      </c>
      <c r="AI98" s="1307" t="s">
        <v>1325</v>
      </c>
      <c r="AJ98" s="1307">
        <v>53</v>
      </c>
      <c r="AK98" s="1310">
        <v>24</v>
      </c>
      <c r="AL98" s="1204">
        <v>1.0604084247862695</v>
      </c>
      <c r="AM98" s="1202">
        <v>1.5486886569717297</v>
      </c>
      <c r="AN98" s="1202">
        <v>0.66831734089029471</v>
      </c>
      <c r="AO98" s="1202">
        <v>0.96257733794299649</v>
      </c>
      <c r="AP98" s="1202">
        <v>1.0392651270818847</v>
      </c>
      <c r="AQ98" s="1202">
        <v>0.85059359204114271</v>
      </c>
      <c r="AR98" s="1203">
        <v>1.7456058159863175</v>
      </c>
      <c r="AS98" s="1309">
        <v>16</v>
      </c>
      <c r="AT98" s="1307" t="s">
        <v>1325</v>
      </c>
      <c r="AU98" s="1307" t="s">
        <v>1325</v>
      </c>
      <c r="AV98" s="1307">
        <v>51</v>
      </c>
      <c r="AW98" s="1307" t="s">
        <v>1325</v>
      </c>
      <c r="AX98" s="1307">
        <v>30</v>
      </c>
      <c r="AY98" s="1310">
        <v>14</v>
      </c>
      <c r="AZ98" s="1244">
        <v>0.58705835498550951</v>
      </c>
      <c r="BA98" s="1242">
        <v>4.3655006253053639</v>
      </c>
      <c r="BB98" s="1242">
        <v>0.2682631243190377</v>
      </c>
      <c r="BC98" s="1242">
        <v>2.7409151238836968</v>
      </c>
      <c r="BD98" s="1242">
        <v>0</v>
      </c>
      <c r="BE98" s="1242">
        <v>0.89605449676847981</v>
      </c>
      <c r="BF98" s="1243">
        <v>1.8563907896450713</v>
      </c>
      <c r="BG98" s="1309">
        <v>48</v>
      </c>
      <c r="BH98" s="1307" t="s">
        <v>1325</v>
      </c>
      <c r="BI98" s="1307">
        <v>23</v>
      </c>
      <c r="BJ98" s="1307">
        <v>74</v>
      </c>
      <c r="BK98" s="1307" t="s">
        <v>1325</v>
      </c>
      <c r="BL98" s="1307">
        <v>97</v>
      </c>
      <c r="BM98" s="1310">
        <v>16</v>
      </c>
      <c r="BN98" s="1245">
        <v>0.65904243402508922</v>
      </c>
      <c r="BO98" s="1239">
        <v>4.2778748931710187</v>
      </c>
      <c r="BP98" s="1239">
        <v>0.284084621607814</v>
      </c>
      <c r="BQ98" s="1239">
        <v>1.3803526388970604</v>
      </c>
      <c r="BR98" s="1239">
        <v>0.68950425951353456</v>
      </c>
      <c r="BS98" s="1239">
        <v>1.3786521817292741</v>
      </c>
      <c r="BT98" s="1308">
        <v>0.72159253562575487</v>
      </c>
      <c r="BU98" s="1309">
        <v>263</v>
      </c>
      <c r="BV98" s="1307" t="s">
        <v>1325</v>
      </c>
      <c r="BW98" s="1307">
        <v>60</v>
      </c>
      <c r="BX98" s="1307">
        <v>211</v>
      </c>
      <c r="BY98" s="1307" t="s">
        <v>1325</v>
      </c>
      <c r="BZ98" s="1307">
        <v>163</v>
      </c>
      <c r="CA98" s="1310">
        <v>24</v>
      </c>
      <c r="CB98" s="1189">
        <v>2.1074068921835654</v>
      </c>
      <c r="CC98" s="1239">
        <v>0.89053715388587262</v>
      </c>
      <c r="CD98" s="1239">
        <v>0.32392432834324136</v>
      </c>
      <c r="CE98" s="1239">
        <v>1.7425152107291821</v>
      </c>
      <c r="CF98" s="1239">
        <v>1.0554587661276489</v>
      </c>
      <c r="CG98" s="1239">
        <v>0.67616698509150952</v>
      </c>
      <c r="CH98" s="1246">
        <v>0.46289143037651242</v>
      </c>
      <c r="CI98" s="1240">
        <v>13</v>
      </c>
      <c r="CJ98" s="1307" t="s">
        <v>1325</v>
      </c>
      <c r="CK98" s="1307" t="s">
        <v>1325</v>
      </c>
      <c r="CL98" s="1238">
        <v>24</v>
      </c>
      <c r="CM98" s="1307" t="s">
        <v>1325</v>
      </c>
      <c r="CN98" s="1238">
        <v>18</v>
      </c>
      <c r="CO98" s="1310" t="s">
        <v>1325</v>
      </c>
      <c r="CP98" s="1244">
        <v>0.95872621297793181</v>
      </c>
      <c r="CQ98" s="1242">
        <v>0</v>
      </c>
      <c r="CR98" s="1242">
        <v>0.50424341052549437</v>
      </c>
      <c r="CS98" s="1242">
        <v>2.3421625496564902</v>
      </c>
      <c r="CT98" s="1242">
        <v>1.7485363318972948</v>
      </c>
      <c r="CU98" s="1242">
        <v>1.139919235753408</v>
      </c>
      <c r="CV98" s="1243">
        <v>0.44365229611530133</v>
      </c>
      <c r="CW98" s="1274"/>
      <c r="CX98" s="1274"/>
      <c r="CY98" s="1274"/>
      <c r="CZ98" s="1275" t="s">
        <v>878</v>
      </c>
      <c r="DA98" s="1276" t="s">
        <v>1471</v>
      </c>
      <c r="DB98" s="1274" t="s">
        <v>2186</v>
      </c>
      <c r="DC98" s="1274" t="s">
        <v>2186</v>
      </c>
      <c r="DD98" s="1280" t="s">
        <v>2944</v>
      </c>
      <c r="DE98" s="1276" t="s">
        <v>792</v>
      </c>
      <c r="DF98" s="1276" t="s">
        <v>2660</v>
      </c>
      <c r="DG98" s="1276" t="s">
        <v>878</v>
      </c>
      <c r="DH98" s="1276" t="s">
        <v>1471</v>
      </c>
      <c r="DI98" s="1276" t="s">
        <v>878</v>
      </c>
      <c r="DJ98" s="1277" t="s">
        <v>1471</v>
      </c>
      <c r="DK98" s="1311" t="s">
        <v>878</v>
      </c>
      <c r="DL98" s="1277" t="s">
        <v>878</v>
      </c>
      <c r="DM98" s="7" t="s">
        <v>878</v>
      </c>
      <c r="DN98" s="7" t="s">
        <v>792</v>
      </c>
      <c r="DO98" s="7" t="s">
        <v>878</v>
      </c>
      <c r="DP98" s="7" t="s">
        <v>792</v>
      </c>
    </row>
    <row r="99" spans="1:120">
      <c r="A99" s="1194" t="s">
        <v>32</v>
      </c>
      <c r="B99" s="1195" t="s">
        <v>759</v>
      </c>
      <c r="C99" s="1306" t="s">
        <v>1325</v>
      </c>
      <c r="D99" s="1306" t="s">
        <v>1325</v>
      </c>
      <c r="E99" s="1306" t="s">
        <v>1325</v>
      </c>
      <c r="F99" s="1306" t="s">
        <v>1325</v>
      </c>
      <c r="G99" s="1306" t="s">
        <v>1325</v>
      </c>
      <c r="H99" s="1306" t="s">
        <v>1325</v>
      </c>
      <c r="I99" s="1306" t="s">
        <v>1325</v>
      </c>
      <c r="J99" s="1199"/>
      <c r="K99" s="1200"/>
      <c r="L99" s="1200"/>
      <c r="M99" s="1200"/>
      <c r="N99" s="1200"/>
      <c r="O99" s="1200">
        <v>1.6393802016857435</v>
      </c>
      <c r="P99" s="1201"/>
      <c r="Q99" s="1309" t="s">
        <v>1325</v>
      </c>
      <c r="R99" s="1307" t="s">
        <v>1325</v>
      </c>
      <c r="S99" s="1307" t="s">
        <v>1325</v>
      </c>
      <c r="T99" s="1307" t="s">
        <v>1325</v>
      </c>
      <c r="U99" s="1307" t="s">
        <v>1325</v>
      </c>
      <c r="V99" s="1307" t="s">
        <v>1325</v>
      </c>
      <c r="W99" s="1310" t="s">
        <v>1325</v>
      </c>
      <c r="X99" s="1199"/>
      <c r="Y99" s="1200"/>
      <c r="Z99" s="1200"/>
      <c r="AA99" s="1200"/>
      <c r="AB99" s="1200"/>
      <c r="AC99" s="1202">
        <v>3.3821347073978654</v>
      </c>
      <c r="AD99" s="1203"/>
      <c r="AE99" s="1309" t="s">
        <v>1325</v>
      </c>
      <c r="AF99" s="1307" t="s">
        <v>1325</v>
      </c>
      <c r="AG99" s="1307" t="s">
        <v>1325</v>
      </c>
      <c r="AH99" s="1307" t="s">
        <v>1325</v>
      </c>
      <c r="AI99" s="1307" t="s">
        <v>1325</v>
      </c>
      <c r="AJ99" s="1307" t="s">
        <v>1325</v>
      </c>
      <c r="AK99" s="1310" t="s">
        <v>1325</v>
      </c>
      <c r="AL99" s="1204"/>
      <c r="AM99" s="1202"/>
      <c r="AN99" s="1202"/>
      <c r="AO99" s="1202"/>
      <c r="AP99" s="1202"/>
      <c r="AQ99" s="1202">
        <v>1.7875711973606399</v>
      </c>
      <c r="AR99" s="1203"/>
      <c r="AS99" s="1309" t="s">
        <v>1325</v>
      </c>
      <c r="AT99" s="1307" t="s">
        <v>1325</v>
      </c>
      <c r="AU99" s="1307" t="s">
        <v>1325</v>
      </c>
      <c r="AV99" s="1307" t="s">
        <v>1325</v>
      </c>
      <c r="AW99" s="1307" t="s">
        <v>1325</v>
      </c>
      <c r="AX99" s="1307" t="s">
        <v>1325</v>
      </c>
      <c r="AY99" s="1310" t="s">
        <v>1325</v>
      </c>
      <c r="AZ99" s="1244"/>
      <c r="BA99" s="1242"/>
      <c r="BB99" s="1242"/>
      <c r="BC99" s="1242"/>
      <c r="BD99" s="1242"/>
      <c r="BE99" s="1242">
        <v>0</v>
      </c>
      <c r="BF99" s="1243"/>
      <c r="BG99" s="1309" t="s">
        <v>1325</v>
      </c>
      <c r="BH99" s="1307" t="s">
        <v>1325</v>
      </c>
      <c r="BI99" s="1307" t="s">
        <v>1325</v>
      </c>
      <c r="BJ99" s="1307" t="s">
        <v>1325</v>
      </c>
      <c r="BK99" s="1307" t="s">
        <v>1325</v>
      </c>
      <c r="BL99" s="1307" t="s">
        <v>1325</v>
      </c>
      <c r="BM99" s="1310" t="s">
        <v>1325</v>
      </c>
      <c r="BN99" s="1245"/>
      <c r="BO99" s="1239"/>
      <c r="BP99" s="1239"/>
      <c r="BQ99" s="1239"/>
      <c r="BR99" s="1239"/>
      <c r="BS99" s="1239">
        <v>0</v>
      </c>
      <c r="BT99" s="1308"/>
      <c r="BU99" s="1309" t="s">
        <v>1325</v>
      </c>
      <c r="BV99" s="1307" t="s">
        <v>1325</v>
      </c>
      <c r="BW99" s="1307" t="s">
        <v>1325</v>
      </c>
      <c r="BX99" s="1307" t="s">
        <v>1325</v>
      </c>
      <c r="BY99" s="1307" t="s">
        <v>1325</v>
      </c>
      <c r="BZ99" s="1307" t="s">
        <v>1325</v>
      </c>
      <c r="CA99" s="1310" t="s">
        <v>1325</v>
      </c>
      <c r="CB99" s="1189"/>
      <c r="CC99" s="1239"/>
      <c r="CD99" s="1239"/>
      <c r="CE99" s="1239"/>
      <c r="CF99" s="1239"/>
      <c r="CG99" s="1239">
        <v>1.5710249355468882</v>
      </c>
      <c r="CH99" s="1246"/>
      <c r="CI99" s="1309" t="s">
        <v>1325</v>
      </c>
      <c r="CJ99" s="1307" t="s">
        <v>1325</v>
      </c>
      <c r="CK99" s="1307" t="s">
        <v>1325</v>
      </c>
      <c r="CL99" s="1307" t="s">
        <v>1325</v>
      </c>
      <c r="CM99" s="1307" t="s">
        <v>1325</v>
      </c>
      <c r="CN99" s="1307" t="s">
        <v>1325</v>
      </c>
      <c r="CO99" s="1310" t="s">
        <v>1325</v>
      </c>
      <c r="CP99" s="1244"/>
      <c r="CQ99" s="1242"/>
      <c r="CR99" s="1242"/>
      <c r="CS99" s="1242"/>
      <c r="CT99" s="1242"/>
      <c r="CU99" s="1242">
        <v>0</v>
      </c>
      <c r="CV99" s="1243"/>
      <c r="CW99" s="1274"/>
      <c r="CX99" s="1274"/>
      <c r="CY99" s="1274"/>
      <c r="CZ99" s="1275" t="s">
        <v>878</v>
      </c>
      <c r="DA99" s="1276" t="s">
        <v>1471</v>
      </c>
      <c r="DB99" s="1274"/>
      <c r="DC99" s="1274"/>
      <c r="DD99" s="1274"/>
      <c r="DE99" s="1276" t="s">
        <v>878</v>
      </c>
      <c r="DF99" s="1276" t="s">
        <v>1471</v>
      </c>
      <c r="DG99" s="1276" t="s">
        <v>878</v>
      </c>
      <c r="DH99" s="1276" t="s">
        <v>1471</v>
      </c>
      <c r="DI99" s="1276" t="s">
        <v>878</v>
      </c>
      <c r="DJ99" s="1277" t="s">
        <v>1471</v>
      </c>
      <c r="DK99" s="1311" t="s">
        <v>878</v>
      </c>
      <c r="DL99" s="1277" t="s">
        <v>878</v>
      </c>
      <c r="DM99" s="7" t="s">
        <v>878</v>
      </c>
      <c r="DN99" s="7" t="s">
        <v>792</v>
      </c>
      <c r="DO99" s="7" t="s">
        <v>878</v>
      </c>
      <c r="DP99" s="7" t="s">
        <v>792</v>
      </c>
    </row>
    <row r="100" spans="1:120" ht="25.5" customHeight="1">
      <c r="A100" s="1194" t="s">
        <v>140</v>
      </c>
      <c r="B100" s="1195" t="s">
        <v>532</v>
      </c>
      <c r="C100" s="1196">
        <v>337</v>
      </c>
      <c r="D100" s="1306" t="s">
        <v>1325</v>
      </c>
      <c r="E100" s="1197">
        <v>227</v>
      </c>
      <c r="F100" s="1197">
        <v>85</v>
      </c>
      <c r="G100" s="1306" t="s">
        <v>1325</v>
      </c>
      <c r="H100" s="1197">
        <v>764</v>
      </c>
      <c r="I100" s="1198">
        <v>129</v>
      </c>
      <c r="J100" s="1199">
        <v>1.6229474991821755</v>
      </c>
      <c r="K100" s="1200">
        <v>1.6834559370468332</v>
      </c>
      <c r="L100" s="1200">
        <v>0.31293211604695925</v>
      </c>
      <c r="M100" s="1200">
        <v>1.5829284724312687</v>
      </c>
      <c r="N100" s="1200">
        <v>0.7057236348084418</v>
      </c>
      <c r="O100" s="1200">
        <v>0.79903758767588506</v>
      </c>
      <c r="P100" s="1201">
        <v>0.70377444234502451</v>
      </c>
      <c r="Q100" s="1309">
        <v>20</v>
      </c>
      <c r="R100" s="1307" t="s">
        <v>1325</v>
      </c>
      <c r="S100" s="1307">
        <v>76</v>
      </c>
      <c r="T100" s="1307">
        <v>12</v>
      </c>
      <c r="U100" s="1307" t="s">
        <v>1325</v>
      </c>
      <c r="V100" s="1307">
        <v>155</v>
      </c>
      <c r="W100" s="1310">
        <v>30</v>
      </c>
      <c r="X100" s="1199">
        <v>0.47825551073885719</v>
      </c>
      <c r="Y100" s="1200">
        <v>0</v>
      </c>
      <c r="Z100" s="1200">
        <v>0.68467207780796679</v>
      </c>
      <c r="AA100" s="1200">
        <v>1.4095478783605311</v>
      </c>
      <c r="AB100" s="1200">
        <v>3.0602402116224843</v>
      </c>
      <c r="AC100" s="1202">
        <v>1.4908654094157672</v>
      </c>
      <c r="AD100" s="1203">
        <v>1.0674785760642878</v>
      </c>
      <c r="AE100" s="1309">
        <v>24</v>
      </c>
      <c r="AF100" s="1307" t="s">
        <v>1325</v>
      </c>
      <c r="AG100" s="1307">
        <v>19</v>
      </c>
      <c r="AH100" s="1307" t="s">
        <v>1325</v>
      </c>
      <c r="AI100" s="1307" t="s">
        <v>1325</v>
      </c>
      <c r="AJ100" s="1307">
        <v>46</v>
      </c>
      <c r="AK100" s="1310" t="s">
        <v>1325</v>
      </c>
      <c r="AL100" s="1204">
        <v>2.1515361714653785</v>
      </c>
      <c r="AM100" s="1202">
        <v>0</v>
      </c>
      <c r="AN100" s="1202">
        <v>0.44736330303695115</v>
      </c>
      <c r="AO100" s="1202">
        <v>0.60275205019929301</v>
      </c>
      <c r="AP100" s="1202">
        <v>0</v>
      </c>
      <c r="AQ100" s="1202">
        <v>0.82931182403586801</v>
      </c>
      <c r="AR100" s="1203">
        <v>0.54719168233151705</v>
      </c>
      <c r="AS100" s="1309">
        <v>19</v>
      </c>
      <c r="AT100" s="1307" t="s">
        <v>1325</v>
      </c>
      <c r="AU100" s="1307">
        <v>13</v>
      </c>
      <c r="AV100" s="1307" t="s">
        <v>1325</v>
      </c>
      <c r="AW100" s="1307" t="s">
        <v>1325</v>
      </c>
      <c r="AX100" s="1307">
        <v>73</v>
      </c>
      <c r="AY100" s="1310">
        <v>12</v>
      </c>
      <c r="AZ100" s="1244">
        <v>0.89819141864532481</v>
      </c>
      <c r="BA100" s="1242">
        <v>8.3718046960767705</v>
      </c>
      <c r="BB100" s="1242">
        <v>0.20248479106481682</v>
      </c>
      <c r="BC100" s="1242">
        <v>1.4785540342990231</v>
      </c>
      <c r="BD100" s="1242">
        <v>0</v>
      </c>
      <c r="BE100" s="1242">
        <v>0.96089900576776621</v>
      </c>
      <c r="BF100" s="1243">
        <v>0.74834025451236874</v>
      </c>
      <c r="BG100" s="1309">
        <v>72</v>
      </c>
      <c r="BH100" s="1307" t="s">
        <v>1325</v>
      </c>
      <c r="BI100" s="1307">
        <v>42</v>
      </c>
      <c r="BJ100" s="1307">
        <v>26</v>
      </c>
      <c r="BK100" s="1307" t="s">
        <v>1325</v>
      </c>
      <c r="BL100" s="1307">
        <v>255</v>
      </c>
      <c r="BM100" s="1310">
        <v>31</v>
      </c>
      <c r="BN100" s="1245">
        <v>1.1024169307305531</v>
      </c>
      <c r="BO100" s="1239">
        <v>1.1805516784669208</v>
      </c>
      <c r="BP100" s="1239">
        <v>0.20270448778691544</v>
      </c>
      <c r="BQ100" s="1239">
        <v>1.7196550948950584</v>
      </c>
      <c r="BR100" s="1239">
        <v>0.83156456490373309</v>
      </c>
      <c r="BS100" s="1239">
        <v>1.163007522083253</v>
      </c>
      <c r="BT100" s="1308">
        <v>0.59230033309849406</v>
      </c>
      <c r="BU100" s="1309">
        <v>172</v>
      </c>
      <c r="BV100" s="1307" t="s">
        <v>1325</v>
      </c>
      <c r="BW100" s="1307">
        <v>47</v>
      </c>
      <c r="BX100" s="1307">
        <v>28</v>
      </c>
      <c r="BY100" s="1307" t="s">
        <v>1325</v>
      </c>
      <c r="BZ100" s="1307">
        <v>184</v>
      </c>
      <c r="CA100" s="1310">
        <v>39</v>
      </c>
      <c r="CB100" s="1189">
        <v>3.2367475238358372</v>
      </c>
      <c r="CC100" s="1239">
        <v>2.020333658652532</v>
      </c>
      <c r="CD100" s="1239">
        <v>0.19172554851205134</v>
      </c>
      <c r="CE100" s="1239">
        <v>1.5554316454544785</v>
      </c>
      <c r="CF100" s="1239">
        <v>0</v>
      </c>
      <c r="CG100" s="1239">
        <v>0.44222500796943803</v>
      </c>
      <c r="CH100" s="1246">
        <v>0.63217045767694779</v>
      </c>
      <c r="CI100" s="1309" t="s">
        <v>1325</v>
      </c>
      <c r="CJ100" s="1307" t="s">
        <v>1325</v>
      </c>
      <c r="CK100" s="1307" t="s">
        <v>1325</v>
      </c>
      <c r="CL100" s="1307" t="s">
        <v>1325</v>
      </c>
      <c r="CM100" s="1307" t="s">
        <v>1325</v>
      </c>
      <c r="CN100" s="1238">
        <v>14</v>
      </c>
      <c r="CO100" s="1310" t="s">
        <v>1325</v>
      </c>
      <c r="CP100" s="1244">
        <v>1.4496200848178558</v>
      </c>
      <c r="CQ100" s="1242">
        <v>0</v>
      </c>
      <c r="CR100" s="1242">
        <v>0.56223635033867791</v>
      </c>
      <c r="CS100" s="1242">
        <v>4.7061892555949871</v>
      </c>
      <c r="CT100" s="1242">
        <v>0</v>
      </c>
      <c r="CU100" s="1242">
        <v>0.5438000330235323</v>
      </c>
      <c r="CV100" s="1243">
        <v>0.99059959342239989</v>
      </c>
      <c r="CW100" s="1274"/>
      <c r="CX100" s="1274"/>
      <c r="CY100" s="1274"/>
      <c r="CZ100" s="1275" t="s">
        <v>878</v>
      </c>
      <c r="DA100" s="1276" t="s">
        <v>1471</v>
      </c>
      <c r="DB100" s="1274" t="s">
        <v>2920</v>
      </c>
      <c r="DC100" s="1274" t="s">
        <v>2945</v>
      </c>
      <c r="DD100" s="1274" t="s">
        <v>2945</v>
      </c>
      <c r="DE100" s="1276" t="s">
        <v>792</v>
      </c>
      <c r="DF100" s="1274" t="s">
        <v>1472</v>
      </c>
      <c r="DG100" s="1276" t="s">
        <v>878</v>
      </c>
      <c r="DH100" s="1276" t="s">
        <v>1471</v>
      </c>
      <c r="DI100" s="1276" t="s">
        <v>878</v>
      </c>
      <c r="DJ100" s="1277" t="s">
        <v>1471</v>
      </c>
      <c r="DK100" s="1311" t="s">
        <v>878</v>
      </c>
      <c r="DL100" s="1277" t="s">
        <v>878</v>
      </c>
      <c r="DM100" s="7" t="s">
        <v>878</v>
      </c>
      <c r="DN100" s="7" t="s">
        <v>792</v>
      </c>
      <c r="DO100" s="7" t="s">
        <v>878</v>
      </c>
      <c r="DP100" s="7" t="s">
        <v>792</v>
      </c>
    </row>
    <row r="101" spans="1:120">
      <c r="A101" s="1194" t="s">
        <v>503</v>
      </c>
      <c r="B101" s="1195" t="s">
        <v>788</v>
      </c>
      <c r="C101" s="1196">
        <v>95</v>
      </c>
      <c r="D101" s="1306" t="s">
        <v>1325</v>
      </c>
      <c r="E101" s="1197">
        <v>40</v>
      </c>
      <c r="F101" s="1197">
        <v>53</v>
      </c>
      <c r="G101" s="1197">
        <v>10</v>
      </c>
      <c r="H101" s="1197">
        <v>37</v>
      </c>
      <c r="I101" s="1198">
        <v>13</v>
      </c>
      <c r="J101" s="1199">
        <v>1.3147643063740633</v>
      </c>
      <c r="K101" s="1200">
        <v>2.899135641354607</v>
      </c>
      <c r="L101" s="1200">
        <v>0.51749615175841102</v>
      </c>
      <c r="M101" s="1200">
        <v>0.85366730236915855</v>
      </c>
      <c r="N101" s="1200">
        <v>1.0123175386846295</v>
      </c>
      <c r="O101" s="1200">
        <v>0.94872292319918183</v>
      </c>
      <c r="P101" s="1201">
        <v>0.66405252942316439</v>
      </c>
      <c r="Q101" s="1309" t="s">
        <v>1325</v>
      </c>
      <c r="R101" s="1307" t="s">
        <v>1325</v>
      </c>
      <c r="S101" s="1307" t="s">
        <v>1325</v>
      </c>
      <c r="T101" s="1307" t="s">
        <v>1325</v>
      </c>
      <c r="U101" s="1307" t="s">
        <v>1325</v>
      </c>
      <c r="V101" s="1307">
        <v>10</v>
      </c>
      <c r="W101" s="1310" t="s">
        <v>1325</v>
      </c>
      <c r="X101" s="1199">
        <v>0.12488070202399991</v>
      </c>
      <c r="Y101" s="1200">
        <v>0</v>
      </c>
      <c r="Z101" s="1200">
        <v>0.53964313249798512</v>
      </c>
      <c r="AA101" s="1200">
        <v>0.47082303097253053</v>
      </c>
      <c r="AB101" s="1200">
        <v>0.59976264648313937</v>
      </c>
      <c r="AC101" s="1202">
        <v>6.6414123971348475</v>
      </c>
      <c r="AD101" s="1203">
        <v>0</v>
      </c>
      <c r="AE101" s="1309" t="s">
        <v>1325</v>
      </c>
      <c r="AF101" s="1307" t="s">
        <v>1325</v>
      </c>
      <c r="AG101" s="1307" t="s">
        <v>1325</v>
      </c>
      <c r="AH101" s="1307" t="s">
        <v>1325</v>
      </c>
      <c r="AI101" s="1307" t="s">
        <v>1325</v>
      </c>
      <c r="AJ101" s="1307" t="s">
        <v>1325</v>
      </c>
      <c r="AK101" s="1310" t="s">
        <v>1325</v>
      </c>
      <c r="AL101" s="1204">
        <v>2.7223762376103466</v>
      </c>
      <c r="AM101" s="1202">
        <v>10.136336262396815</v>
      </c>
      <c r="AN101" s="1202">
        <v>1.0273273849381537</v>
      </c>
      <c r="AO101" s="1202">
        <v>1.9385532703610571</v>
      </c>
      <c r="AP101" s="1202">
        <v>0</v>
      </c>
      <c r="AQ101" s="1202">
        <v>0.30411913882770802</v>
      </c>
      <c r="AR101" s="1203">
        <v>0</v>
      </c>
      <c r="AS101" s="1309" t="s">
        <v>1325</v>
      </c>
      <c r="AT101" s="1307" t="s">
        <v>1325</v>
      </c>
      <c r="AU101" s="1307" t="s">
        <v>1325</v>
      </c>
      <c r="AV101" s="1307" t="s">
        <v>1325</v>
      </c>
      <c r="AW101" s="1307" t="s">
        <v>1325</v>
      </c>
      <c r="AX101" s="1307" t="s">
        <v>1325</v>
      </c>
      <c r="AY101" s="1310" t="s">
        <v>1325</v>
      </c>
      <c r="AZ101" s="1244">
        <v>0.82449850250423118</v>
      </c>
      <c r="BA101" s="1242">
        <v>8.6031057937508244</v>
      </c>
      <c r="BB101" s="1242">
        <v>0</v>
      </c>
      <c r="BC101" s="1242">
        <v>0.52492389153996377</v>
      </c>
      <c r="BD101" s="1242">
        <v>0</v>
      </c>
      <c r="BE101" s="1242">
        <v>0.74783369901566299</v>
      </c>
      <c r="BF101" s="1243">
        <v>2.9541932588532256</v>
      </c>
      <c r="BG101" s="1309">
        <v>16</v>
      </c>
      <c r="BH101" s="1307" t="s">
        <v>1325</v>
      </c>
      <c r="BI101" s="1307" t="s">
        <v>1325</v>
      </c>
      <c r="BJ101" s="1307">
        <v>10</v>
      </c>
      <c r="BK101" s="1307" t="s">
        <v>1325</v>
      </c>
      <c r="BL101" s="1307" t="s">
        <v>1325</v>
      </c>
      <c r="BM101" s="1310" t="s">
        <v>1325</v>
      </c>
      <c r="BN101" s="1245">
        <v>1.4643131778856098</v>
      </c>
      <c r="BO101" s="1239">
        <v>3.1098584654155967</v>
      </c>
      <c r="BP101" s="1239">
        <v>0.49744540256992809</v>
      </c>
      <c r="BQ101" s="1239">
        <v>1.0425505388356269</v>
      </c>
      <c r="BR101" s="1239">
        <v>0.6473521534865575</v>
      </c>
      <c r="BS101" s="1239">
        <v>0.70436274858917791</v>
      </c>
      <c r="BT101" s="1308">
        <v>1.3791126292459182</v>
      </c>
      <c r="BU101" s="1309">
        <v>43</v>
      </c>
      <c r="BV101" s="1307" t="s">
        <v>1325</v>
      </c>
      <c r="BW101" s="1307">
        <v>11</v>
      </c>
      <c r="BX101" s="1307">
        <v>21</v>
      </c>
      <c r="BY101" s="1307" t="s">
        <v>1325</v>
      </c>
      <c r="BZ101" s="1307">
        <v>11</v>
      </c>
      <c r="CA101" s="1310" t="s">
        <v>1325</v>
      </c>
      <c r="CB101" s="1189">
        <v>1.8999339979957426</v>
      </c>
      <c r="CC101" s="1239">
        <v>4.2090510617535548</v>
      </c>
      <c r="CD101" s="1239">
        <v>0.40260648286377232</v>
      </c>
      <c r="CE101" s="1239">
        <v>0.97028303372007452</v>
      </c>
      <c r="CF101" s="1239">
        <v>2.0427590722786815</v>
      </c>
      <c r="CG101" s="1239">
        <v>0.67511047158397053</v>
      </c>
      <c r="CH101" s="1246">
        <v>0.42988768681222744</v>
      </c>
      <c r="CI101" s="1309" t="s">
        <v>1325</v>
      </c>
      <c r="CJ101" s="1307" t="s">
        <v>1325</v>
      </c>
      <c r="CK101" s="1307" t="s">
        <v>1325</v>
      </c>
      <c r="CL101" s="1307" t="s">
        <v>1325</v>
      </c>
      <c r="CM101" s="1307" t="s">
        <v>1325</v>
      </c>
      <c r="CN101" s="1307" t="s">
        <v>1325</v>
      </c>
      <c r="CO101" s="1310" t="s">
        <v>1325</v>
      </c>
      <c r="CP101" s="1244">
        <v>2.0436323009871997</v>
      </c>
      <c r="CQ101" s="1242">
        <v>0</v>
      </c>
      <c r="CR101" s="1242">
        <v>0.62926116644215413</v>
      </c>
      <c r="CS101" s="1242">
        <v>1.0448460182994588</v>
      </c>
      <c r="CT101" s="1242">
        <v>0</v>
      </c>
      <c r="CU101" s="1242">
        <v>0.70723778933183667</v>
      </c>
      <c r="CV101" s="1243">
        <v>0.83123513104763547</v>
      </c>
      <c r="CW101" s="1274"/>
      <c r="CX101" s="1274"/>
      <c r="CY101" s="1274"/>
      <c r="CZ101" s="1275" t="s">
        <v>878</v>
      </c>
      <c r="DA101" s="1276" t="s">
        <v>1471</v>
      </c>
      <c r="DB101" s="1274"/>
      <c r="DC101" s="1274" t="s">
        <v>878</v>
      </c>
      <c r="DD101" s="1274" t="s">
        <v>2946</v>
      </c>
      <c r="DE101" s="1276" t="s">
        <v>878</v>
      </c>
      <c r="DF101" s="1276" t="s">
        <v>1471</v>
      </c>
      <c r="DG101" s="1276" t="s">
        <v>878</v>
      </c>
      <c r="DH101" s="1276" t="s">
        <v>1471</v>
      </c>
      <c r="DI101" s="1276" t="s">
        <v>792</v>
      </c>
      <c r="DJ101" s="1277" t="s">
        <v>2947</v>
      </c>
      <c r="DK101" s="1311" t="s">
        <v>878</v>
      </c>
      <c r="DL101" s="1277" t="s">
        <v>878</v>
      </c>
      <c r="DM101" s="7" t="s">
        <v>878</v>
      </c>
      <c r="DN101" s="7" t="s">
        <v>792</v>
      </c>
      <c r="DO101" s="7" t="s">
        <v>878</v>
      </c>
      <c r="DP101" s="7" t="s">
        <v>792</v>
      </c>
    </row>
    <row r="102" spans="1:120">
      <c r="A102" s="1194" t="s">
        <v>333</v>
      </c>
      <c r="B102" s="1195" t="s">
        <v>743</v>
      </c>
      <c r="C102" s="1196">
        <v>63</v>
      </c>
      <c r="D102" s="1306" t="s">
        <v>1325</v>
      </c>
      <c r="E102" s="1306" t="s">
        <v>1325</v>
      </c>
      <c r="F102" s="1306" t="s">
        <v>1325</v>
      </c>
      <c r="G102" s="1306" t="s">
        <v>1325</v>
      </c>
      <c r="H102" s="1197">
        <v>194</v>
      </c>
      <c r="I102" s="1198">
        <v>20</v>
      </c>
      <c r="J102" s="1199">
        <v>1.875809192407087</v>
      </c>
      <c r="K102" s="1200">
        <v>1.5972641434824693</v>
      </c>
      <c r="L102" s="1200">
        <v>0.45914454552116968</v>
      </c>
      <c r="M102" s="1200">
        <v>1.2693417234512787</v>
      </c>
      <c r="N102" s="1200"/>
      <c r="O102" s="1200">
        <v>0.5582288228446719</v>
      </c>
      <c r="P102" s="1201">
        <v>1.4040288236627785</v>
      </c>
      <c r="Q102" s="1309" t="s">
        <v>1325</v>
      </c>
      <c r="R102" s="1307" t="s">
        <v>1325</v>
      </c>
      <c r="S102" s="1307" t="s">
        <v>1325</v>
      </c>
      <c r="T102" s="1307" t="s">
        <v>1325</v>
      </c>
      <c r="U102" s="1307" t="s">
        <v>1325</v>
      </c>
      <c r="V102" s="1307">
        <v>21</v>
      </c>
      <c r="W102" s="1310" t="s">
        <v>1325</v>
      </c>
      <c r="X102" s="1199">
        <v>0.64574569128403558</v>
      </c>
      <c r="Y102" s="1200">
        <v>0</v>
      </c>
      <c r="Z102" s="1200">
        <v>0</v>
      </c>
      <c r="AA102" s="1200">
        <v>0</v>
      </c>
      <c r="AB102" s="1200"/>
      <c r="AC102" s="1202">
        <v>1.3680549869694942</v>
      </c>
      <c r="AD102" s="1203">
        <v>3.3334533092058165</v>
      </c>
      <c r="AE102" s="1309" t="s">
        <v>1325</v>
      </c>
      <c r="AF102" s="1307" t="s">
        <v>1325</v>
      </c>
      <c r="AG102" s="1307" t="s">
        <v>1325</v>
      </c>
      <c r="AH102" s="1307" t="s">
        <v>1325</v>
      </c>
      <c r="AI102" s="1307" t="s">
        <v>1325</v>
      </c>
      <c r="AJ102" s="1307">
        <v>18</v>
      </c>
      <c r="AK102" s="1310" t="s">
        <v>1325</v>
      </c>
      <c r="AL102" s="1204">
        <v>2.3695530463965904</v>
      </c>
      <c r="AM102" s="1202">
        <v>0</v>
      </c>
      <c r="AN102" s="1202">
        <v>1.2701489517284028</v>
      </c>
      <c r="AO102" s="1202">
        <v>0</v>
      </c>
      <c r="AP102" s="1202"/>
      <c r="AQ102" s="1202">
        <v>0.52754230110525446</v>
      </c>
      <c r="AR102" s="1203">
        <v>1.4711801885410274</v>
      </c>
      <c r="AS102" s="1309" t="s">
        <v>1325</v>
      </c>
      <c r="AT102" s="1307" t="s">
        <v>1325</v>
      </c>
      <c r="AU102" s="1307" t="s">
        <v>1325</v>
      </c>
      <c r="AV102" s="1307" t="s">
        <v>1325</v>
      </c>
      <c r="AW102" s="1307" t="s">
        <v>1325</v>
      </c>
      <c r="AX102" s="1307" t="s">
        <v>1325</v>
      </c>
      <c r="AY102" s="1310" t="s">
        <v>1325</v>
      </c>
      <c r="AZ102" s="1244">
        <v>1.3307371374804817</v>
      </c>
      <c r="BA102" s="1242">
        <v>0</v>
      </c>
      <c r="BB102" s="1242">
        <v>0</v>
      </c>
      <c r="BC102" s="1242">
        <v>0</v>
      </c>
      <c r="BD102" s="1242"/>
      <c r="BE102" s="1242">
        <v>0.72413583770182888</v>
      </c>
      <c r="BF102" s="1243">
        <v>4.1367336551709304</v>
      </c>
      <c r="BG102" s="1309" t="s">
        <v>1325</v>
      </c>
      <c r="BH102" s="1307" t="s">
        <v>1325</v>
      </c>
      <c r="BI102" s="1307" t="s">
        <v>1325</v>
      </c>
      <c r="BJ102" s="1307" t="s">
        <v>1325</v>
      </c>
      <c r="BK102" s="1307" t="s">
        <v>1325</v>
      </c>
      <c r="BL102" s="1307">
        <v>55</v>
      </c>
      <c r="BM102" s="1310" t="s">
        <v>1325</v>
      </c>
      <c r="BN102" s="1245">
        <v>0.34921725896662731</v>
      </c>
      <c r="BO102" s="1239">
        <v>6.1243449740432521</v>
      </c>
      <c r="BP102" s="1239">
        <v>0.62974919582264643</v>
      </c>
      <c r="BQ102" s="1239">
        <v>0</v>
      </c>
      <c r="BR102" s="1239"/>
      <c r="BS102" s="1239">
        <v>1.4275670215512146</v>
      </c>
      <c r="BT102" s="1308">
        <v>1.9759699555680672</v>
      </c>
      <c r="BU102" s="1309">
        <v>41</v>
      </c>
      <c r="BV102" s="1307" t="s">
        <v>1325</v>
      </c>
      <c r="BW102" s="1307" t="s">
        <v>1325</v>
      </c>
      <c r="BX102" s="1307" t="s">
        <v>1325</v>
      </c>
      <c r="BY102" s="1307" t="s">
        <v>1325</v>
      </c>
      <c r="BZ102" s="1307">
        <v>71</v>
      </c>
      <c r="CA102" s="1310" t="s">
        <v>1325</v>
      </c>
      <c r="CB102" s="1189">
        <v>3.3098766300763307</v>
      </c>
      <c r="CC102" s="1239">
        <v>1.1372283069964326</v>
      </c>
      <c r="CD102" s="1239">
        <v>0</v>
      </c>
      <c r="CE102" s="1239">
        <v>1.3702889730970844</v>
      </c>
      <c r="CF102" s="1239"/>
      <c r="CG102" s="1239">
        <v>0.37885857380363602</v>
      </c>
      <c r="CH102" s="1246">
        <v>0.87234223107828401</v>
      </c>
      <c r="CI102" s="1309" t="s">
        <v>1325</v>
      </c>
      <c r="CJ102" s="1307" t="s">
        <v>1325</v>
      </c>
      <c r="CK102" s="1307" t="s">
        <v>1325</v>
      </c>
      <c r="CL102" s="1307" t="s">
        <v>1325</v>
      </c>
      <c r="CM102" s="1307" t="s">
        <v>1325</v>
      </c>
      <c r="CN102" s="1307" t="s">
        <v>1325</v>
      </c>
      <c r="CO102" s="1310" t="s">
        <v>1325</v>
      </c>
      <c r="CP102" s="1244">
        <v>0</v>
      </c>
      <c r="CQ102" s="1242">
        <v>0</v>
      </c>
      <c r="CR102" s="1242">
        <v>7.1906016136338744</v>
      </c>
      <c r="CS102" s="1242">
        <v>0</v>
      </c>
      <c r="CT102" s="1242"/>
      <c r="CU102" s="1242">
        <v>1.3387841050091349</v>
      </c>
      <c r="CV102" s="1243">
        <v>0</v>
      </c>
      <c r="CW102" s="1274"/>
      <c r="CX102" s="1274"/>
      <c r="CY102" s="1274"/>
      <c r="CZ102" s="1275" t="s">
        <v>878</v>
      </c>
      <c r="DA102" s="1276" t="s">
        <v>1471</v>
      </c>
      <c r="DB102" s="1274" t="s">
        <v>2920</v>
      </c>
      <c r="DC102" s="1274" t="s">
        <v>2920</v>
      </c>
      <c r="DD102" s="1274" t="s">
        <v>2920</v>
      </c>
      <c r="DE102" s="1276" t="s">
        <v>792</v>
      </c>
      <c r="DF102" s="1274" t="s">
        <v>1472</v>
      </c>
      <c r="DG102" s="1276" t="s">
        <v>878</v>
      </c>
      <c r="DH102" s="1276" t="s">
        <v>1471</v>
      </c>
      <c r="DI102" s="1276" t="s">
        <v>878</v>
      </c>
      <c r="DJ102" s="1277" t="s">
        <v>1471</v>
      </c>
      <c r="DK102" s="1311" t="s">
        <v>878</v>
      </c>
      <c r="DL102" s="1277" t="s">
        <v>878</v>
      </c>
      <c r="DM102" s="7" t="s">
        <v>878</v>
      </c>
      <c r="DN102" s="7" t="s">
        <v>792</v>
      </c>
      <c r="DO102" s="7" t="s">
        <v>878</v>
      </c>
      <c r="DP102" s="7" t="s">
        <v>792</v>
      </c>
    </row>
    <row r="103" spans="1:120" ht="38.25">
      <c r="A103" s="1194" t="s">
        <v>413</v>
      </c>
      <c r="B103" s="1195" t="s">
        <v>529</v>
      </c>
      <c r="C103" s="1196">
        <v>410</v>
      </c>
      <c r="D103" s="1197">
        <v>43</v>
      </c>
      <c r="E103" s="1197">
        <v>73</v>
      </c>
      <c r="F103" s="1197">
        <v>138</v>
      </c>
      <c r="G103" s="1197">
        <v>33</v>
      </c>
      <c r="H103" s="1197">
        <v>608</v>
      </c>
      <c r="I103" s="1198">
        <v>126</v>
      </c>
      <c r="J103" s="1199">
        <v>1.1418940341684174</v>
      </c>
      <c r="K103" s="1200">
        <v>2.1615695889474877</v>
      </c>
      <c r="L103" s="1200">
        <v>0.66282483536542924</v>
      </c>
      <c r="M103" s="1200">
        <v>1.4612937616451147</v>
      </c>
      <c r="N103" s="1200">
        <v>0.68649950092899192</v>
      </c>
      <c r="O103" s="1200">
        <v>0.88176436284260584</v>
      </c>
      <c r="P103" s="1201">
        <v>0.98521462352545564</v>
      </c>
      <c r="Q103" s="1309">
        <v>18</v>
      </c>
      <c r="R103" s="1307" t="s">
        <v>1325</v>
      </c>
      <c r="S103" s="1307">
        <v>14</v>
      </c>
      <c r="T103" s="1307" t="s">
        <v>1325</v>
      </c>
      <c r="U103" s="1307" t="s">
        <v>1325</v>
      </c>
      <c r="V103" s="1307">
        <v>71</v>
      </c>
      <c r="W103" s="1310">
        <v>10</v>
      </c>
      <c r="X103" s="1199">
        <v>0.4557495981592069</v>
      </c>
      <c r="Y103" s="1200">
        <v>0.52226286591854387</v>
      </c>
      <c r="Z103" s="1200">
        <v>1.4269590842513424</v>
      </c>
      <c r="AA103" s="1200">
        <v>0.99171016388399813</v>
      </c>
      <c r="AB103" s="1200">
        <v>0.66294890799573103</v>
      </c>
      <c r="AC103" s="1202">
        <v>1.527143667930972</v>
      </c>
      <c r="AD103" s="1203">
        <v>0.8211704734702413</v>
      </c>
      <c r="AE103" s="1309">
        <v>51</v>
      </c>
      <c r="AF103" s="1307" t="s">
        <v>1325</v>
      </c>
      <c r="AG103" s="1307">
        <v>10</v>
      </c>
      <c r="AH103" s="1307" t="s">
        <v>1325</v>
      </c>
      <c r="AI103" s="1307" t="s">
        <v>1325</v>
      </c>
      <c r="AJ103" s="1307">
        <v>65</v>
      </c>
      <c r="AK103" s="1310">
        <v>14</v>
      </c>
      <c r="AL103" s="1204">
        <v>1.3921662475244987</v>
      </c>
      <c r="AM103" s="1202">
        <v>1.3894652215260348</v>
      </c>
      <c r="AN103" s="1202">
        <v>0.85758059298852252</v>
      </c>
      <c r="AO103" s="1202">
        <v>0.56836016904390152</v>
      </c>
      <c r="AP103" s="1202">
        <v>0.38622969684226249</v>
      </c>
      <c r="AQ103" s="1202">
        <v>0.87298187737762767</v>
      </c>
      <c r="AR103" s="1203">
        <v>1.021880894328357</v>
      </c>
      <c r="AS103" s="1309" t="s">
        <v>1325</v>
      </c>
      <c r="AT103" s="1307" t="s">
        <v>1325</v>
      </c>
      <c r="AU103" s="1307" t="s">
        <v>1325</v>
      </c>
      <c r="AV103" s="1307" t="s">
        <v>1325</v>
      </c>
      <c r="AW103" s="1307" t="s">
        <v>1325</v>
      </c>
      <c r="AX103" s="1307">
        <v>17</v>
      </c>
      <c r="AY103" s="1310" t="s">
        <v>1325</v>
      </c>
      <c r="AZ103" s="1244">
        <v>0.44681272545183692</v>
      </c>
      <c r="BA103" s="1242">
        <v>5.9591519293315214</v>
      </c>
      <c r="BB103" s="1242">
        <v>0.33292058606520886</v>
      </c>
      <c r="BC103" s="1242">
        <v>3.9775544957207347</v>
      </c>
      <c r="BD103" s="1242">
        <v>0</v>
      </c>
      <c r="BE103" s="1242">
        <v>0.98561712182039007</v>
      </c>
      <c r="BF103" s="1243">
        <v>0.87472329757343426</v>
      </c>
      <c r="BG103" s="1309">
        <v>47</v>
      </c>
      <c r="BH103" s="1307" t="s">
        <v>1325</v>
      </c>
      <c r="BI103" s="1307" t="s">
        <v>1325</v>
      </c>
      <c r="BJ103" s="1307">
        <v>27</v>
      </c>
      <c r="BK103" s="1307" t="s">
        <v>1325</v>
      </c>
      <c r="BL103" s="1307">
        <v>147</v>
      </c>
      <c r="BM103" s="1310">
        <v>23</v>
      </c>
      <c r="BN103" s="1245">
        <v>0.59972081354173845</v>
      </c>
      <c r="BO103" s="1239">
        <v>1.0238590280101787</v>
      </c>
      <c r="BP103" s="1239">
        <v>0.41485904561183679</v>
      </c>
      <c r="BQ103" s="1239">
        <v>1.4797708210607821</v>
      </c>
      <c r="BR103" s="1239">
        <v>0.5371187924970362</v>
      </c>
      <c r="BS103" s="1239">
        <v>1.5636104220139861</v>
      </c>
      <c r="BT103" s="1308">
        <v>0.92617564659838714</v>
      </c>
      <c r="BU103" s="1309">
        <v>218</v>
      </c>
      <c r="BV103" s="1307">
        <v>21</v>
      </c>
      <c r="BW103" s="1307">
        <v>27</v>
      </c>
      <c r="BX103" s="1307">
        <v>59</v>
      </c>
      <c r="BY103" s="1307">
        <v>17</v>
      </c>
      <c r="BZ103" s="1307">
        <v>220</v>
      </c>
      <c r="CA103" s="1310">
        <v>51</v>
      </c>
      <c r="CB103" s="1189">
        <v>1.6058342279936479</v>
      </c>
      <c r="CC103" s="1239">
        <v>2.5573354806585469</v>
      </c>
      <c r="CD103" s="1239">
        <v>0.5874335413987859</v>
      </c>
      <c r="CE103" s="1239">
        <v>1.5085438667080679</v>
      </c>
      <c r="CF103" s="1239">
        <v>0.85357891653432993</v>
      </c>
      <c r="CG103" s="1239">
        <v>0.66801489511957757</v>
      </c>
      <c r="CH103" s="1246">
        <v>0.95912839574421915</v>
      </c>
      <c r="CI103" s="1240">
        <v>26</v>
      </c>
      <c r="CJ103" s="1307" t="s">
        <v>1325</v>
      </c>
      <c r="CK103" s="1307" t="s">
        <v>1325</v>
      </c>
      <c r="CL103" s="1238">
        <v>12</v>
      </c>
      <c r="CM103" s="1307" t="s">
        <v>1325</v>
      </c>
      <c r="CN103" s="1238">
        <v>27</v>
      </c>
      <c r="CO103" s="1310" t="s">
        <v>1325</v>
      </c>
      <c r="CP103" s="1244">
        <v>1.3497736872536621</v>
      </c>
      <c r="CQ103" s="1242">
        <v>4.6392683741795731</v>
      </c>
      <c r="CR103" s="1242">
        <v>0.99696455649138527</v>
      </c>
      <c r="CS103" s="1242">
        <v>2.3587411993813832</v>
      </c>
      <c r="CT103" s="1242">
        <v>0.74345340385282876</v>
      </c>
      <c r="CU103" s="1242">
        <v>0.5622576381898583</v>
      </c>
      <c r="CV103" s="1243">
        <v>0.82857430106442453</v>
      </c>
      <c r="CW103" s="1274" t="s">
        <v>2925</v>
      </c>
      <c r="CX103" s="1274" t="s">
        <v>2925</v>
      </c>
      <c r="CY103" s="1274" t="s">
        <v>2925</v>
      </c>
      <c r="CZ103" s="1275" t="s">
        <v>792</v>
      </c>
      <c r="DA103" s="1274" t="s">
        <v>2657</v>
      </c>
      <c r="DB103" s="1276" t="s">
        <v>2948</v>
      </c>
      <c r="DC103" s="1276" t="s">
        <v>2948</v>
      </c>
      <c r="DD103" s="1276" t="s">
        <v>2948</v>
      </c>
      <c r="DE103" s="1276" t="s">
        <v>792</v>
      </c>
      <c r="DF103" s="1276" t="s">
        <v>2169</v>
      </c>
      <c r="DG103" s="1276" t="s">
        <v>878</v>
      </c>
      <c r="DH103" s="1276" t="s">
        <v>1471</v>
      </c>
      <c r="DI103" s="1276" t="s">
        <v>878</v>
      </c>
      <c r="DJ103" s="1277" t="s">
        <v>1471</v>
      </c>
      <c r="DK103" s="1311" t="s">
        <v>878</v>
      </c>
      <c r="DL103" s="1277" t="s">
        <v>878</v>
      </c>
      <c r="DM103" s="7" t="s">
        <v>878</v>
      </c>
      <c r="DN103" s="7" t="s">
        <v>792</v>
      </c>
      <c r="DO103" s="7" t="s">
        <v>878</v>
      </c>
      <c r="DP103" s="7" t="s">
        <v>792</v>
      </c>
    </row>
    <row r="104" spans="1:120" ht="25.5">
      <c r="A104" s="1194" t="s">
        <v>198</v>
      </c>
      <c r="B104" s="1195" t="s">
        <v>778</v>
      </c>
      <c r="C104" s="1196">
        <v>93</v>
      </c>
      <c r="D104" s="1306" t="s">
        <v>1325</v>
      </c>
      <c r="E104" s="1197">
        <v>19</v>
      </c>
      <c r="F104" s="1197">
        <v>18</v>
      </c>
      <c r="G104" s="1306" t="s">
        <v>1325</v>
      </c>
      <c r="H104" s="1197">
        <v>615</v>
      </c>
      <c r="I104" s="1198">
        <v>70</v>
      </c>
      <c r="J104" s="1199">
        <v>1.2326706006442469</v>
      </c>
      <c r="K104" s="1200">
        <v>1.9696999141059839</v>
      </c>
      <c r="L104" s="1200">
        <v>0.57012429372295925</v>
      </c>
      <c r="M104" s="1200">
        <v>1.3536773205864858</v>
      </c>
      <c r="N104" s="1200">
        <v>0.19584038992559194</v>
      </c>
      <c r="O104" s="1200">
        <v>0.89384165996353204</v>
      </c>
      <c r="P104" s="1201">
        <v>0.99727266993123564</v>
      </c>
      <c r="Q104" s="1309" t="s">
        <v>1325</v>
      </c>
      <c r="R104" s="1307" t="s">
        <v>1325</v>
      </c>
      <c r="S104" s="1307" t="s">
        <v>1325</v>
      </c>
      <c r="T104" s="1307" t="s">
        <v>1325</v>
      </c>
      <c r="U104" s="1307" t="s">
        <v>1325</v>
      </c>
      <c r="V104" s="1307">
        <v>80</v>
      </c>
      <c r="W104" s="1310" t="s">
        <v>1325</v>
      </c>
      <c r="X104" s="1199">
        <v>0.74031701719244536</v>
      </c>
      <c r="Y104" s="1200">
        <v>2.1935352816878804</v>
      </c>
      <c r="Z104" s="1200">
        <v>1.1088545067292679</v>
      </c>
      <c r="AA104" s="1200">
        <v>0.6471485453499376</v>
      </c>
      <c r="AB104" s="1200">
        <v>0</v>
      </c>
      <c r="AC104" s="1202">
        <v>1.2680234889217021</v>
      </c>
      <c r="AD104" s="1203">
        <v>0.87835735902679346</v>
      </c>
      <c r="AE104" s="1309">
        <v>12</v>
      </c>
      <c r="AF104" s="1307" t="s">
        <v>1325</v>
      </c>
      <c r="AG104" s="1307" t="s">
        <v>1325</v>
      </c>
      <c r="AH104" s="1307" t="s">
        <v>1325</v>
      </c>
      <c r="AI104" s="1307" t="s">
        <v>1325</v>
      </c>
      <c r="AJ104" s="1307">
        <v>80</v>
      </c>
      <c r="AK104" s="1310" t="s">
        <v>1325</v>
      </c>
      <c r="AL104" s="1204">
        <v>1.3688146330475592</v>
      </c>
      <c r="AM104" s="1202">
        <v>0</v>
      </c>
      <c r="AN104" s="1202">
        <v>0.49971438746670893</v>
      </c>
      <c r="AO104" s="1202">
        <v>0.60881693111235802</v>
      </c>
      <c r="AP104" s="1202">
        <v>0</v>
      </c>
      <c r="AQ104" s="1202">
        <v>1.0887989758972894</v>
      </c>
      <c r="AR104" s="1203">
        <v>0.95091484324135545</v>
      </c>
      <c r="AS104" s="1309" t="s">
        <v>1325</v>
      </c>
      <c r="AT104" s="1307" t="s">
        <v>1325</v>
      </c>
      <c r="AU104" s="1307" t="s">
        <v>1325</v>
      </c>
      <c r="AV104" s="1307" t="s">
        <v>1325</v>
      </c>
      <c r="AW104" s="1307" t="s">
        <v>1325</v>
      </c>
      <c r="AX104" s="1307">
        <v>28</v>
      </c>
      <c r="AY104" s="1310" t="s">
        <v>1325</v>
      </c>
      <c r="AZ104" s="1244">
        <v>1.478120241809564</v>
      </c>
      <c r="BA104" s="1242">
        <v>9.6147285297271008</v>
      </c>
      <c r="BB104" s="1242">
        <v>0</v>
      </c>
      <c r="BC104" s="1242">
        <v>2.8345723063613231</v>
      </c>
      <c r="BD104" s="1242">
        <v>0</v>
      </c>
      <c r="BE104" s="1242">
        <v>0.58415284075940599</v>
      </c>
      <c r="BF104" s="1243">
        <v>0.48585327927472743</v>
      </c>
      <c r="BG104" s="1309">
        <v>21</v>
      </c>
      <c r="BH104" s="1307" t="s">
        <v>1325</v>
      </c>
      <c r="BI104" s="1307" t="s">
        <v>1325</v>
      </c>
      <c r="BJ104" s="1307" t="s">
        <v>1325</v>
      </c>
      <c r="BK104" s="1307" t="s">
        <v>1325</v>
      </c>
      <c r="BL104" s="1307">
        <v>164</v>
      </c>
      <c r="BM104" s="1310">
        <v>16</v>
      </c>
      <c r="BN104" s="1245">
        <v>1.1042192827836399</v>
      </c>
      <c r="BO104" s="1239">
        <v>0.99001866600838839</v>
      </c>
      <c r="BP104" s="1239">
        <v>0.74314438257471116</v>
      </c>
      <c r="BQ104" s="1239">
        <v>0.90104853486210312</v>
      </c>
      <c r="BR104" s="1239">
        <v>0</v>
      </c>
      <c r="BS104" s="1239">
        <v>1.0835366753062428</v>
      </c>
      <c r="BT104" s="1308">
        <v>0.9241341619439154</v>
      </c>
      <c r="BU104" s="1309">
        <v>37</v>
      </c>
      <c r="BV104" s="1307" t="s">
        <v>1325</v>
      </c>
      <c r="BW104" s="1307" t="s">
        <v>1325</v>
      </c>
      <c r="BX104" s="1307">
        <v>10</v>
      </c>
      <c r="BY104" s="1307" t="s">
        <v>1325</v>
      </c>
      <c r="BZ104" s="1307">
        <v>199</v>
      </c>
      <c r="CA104" s="1310">
        <v>30</v>
      </c>
      <c r="CB104" s="1189">
        <v>1.374717843979544</v>
      </c>
      <c r="CC104" s="1239">
        <v>2.7089331452572623</v>
      </c>
      <c r="CD104" s="1239">
        <v>0.40351247712741134</v>
      </c>
      <c r="CE104" s="1239">
        <v>2.1170121018497041</v>
      </c>
      <c r="CF104" s="1239">
        <v>0.53513785460119156</v>
      </c>
      <c r="CG104" s="1239">
        <v>0.68979384553472145</v>
      </c>
      <c r="CH104" s="1246">
        <v>1.1788526787735032</v>
      </c>
      <c r="CI104" s="1309" t="s">
        <v>1325</v>
      </c>
      <c r="CJ104" s="1307" t="s">
        <v>1325</v>
      </c>
      <c r="CK104" s="1307" t="s">
        <v>1325</v>
      </c>
      <c r="CL104" s="1307" t="s">
        <v>1325</v>
      </c>
      <c r="CM104" s="1307" t="s">
        <v>1325</v>
      </c>
      <c r="CN104" s="1238">
        <v>14</v>
      </c>
      <c r="CO104" s="1310" t="s">
        <v>1325</v>
      </c>
      <c r="CP104" s="1244">
        <v>1.1824414110164942</v>
      </c>
      <c r="CQ104" s="1242">
        <v>0</v>
      </c>
      <c r="CR104" s="1242">
        <v>0</v>
      </c>
      <c r="CS104" s="1242">
        <v>3.7477645502377976</v>
      </c>
      <c r="CT104" s="1242">
        <v>0</v>
      </c>
      <c r="CU104" s="1242">
        <v>0.94655756371680189</v>
      </c>
      <c r="CV104" s="1243">
        <v>0.62528253163361802</v>
      </c>
      <c r="CW104" s="1280" t="s">
        <v>2949</v>
      </c>
      <c r="CX104" s="1280" t="s">
        <v>878</v>
      </c>
      <c r="CY104" s="1280" t="s">
        <v>878</v>
      </c>
      <c r="CZ104" s="1275" t="s">
        <v>878</v>
      </c>
      <c r="DA104" s="1276" t="s">
        <v>1471</v>
      </c>
      <c r="DB104" s="1274" t="s">
        <v>1476</v>
      </c>
      <c r="DC104" s="1274" t="s">
        <v>1476</v>
      </c>
      <c r="DD104" s="1274" t="s">
        <v>1476</v>
      </c>
      <c r="DE104" s="1276" t="s">
        <v>792</v>
      </c>
      <c r="DF104" s="1274" t="s">
        <v>1476</v>
      </c>
      <c r="DG104" s="1276" t="s">
        <v>878</v>
      </c>
      <c r="DH104" s="1276" t="s">
        <v>1471</v>
      </c>
      <c r="DI104" s="1276" t="s">
        <v>878</v>
      </c>
      <c r="DJ104" s="1277" t="s">
        <v>1471</v>
      </c>
      <c r="DK104" s="1311" t="s">
        <v>878</v>
      </c>
      <c r="DL104" s="1277" t="s">
        <v>878</v>
      </c>
      <c r="DM104" s="7" t="s">
        <v>878</v>
      </c>
      <c r="DN104" s="7" t="s">
        <v>792</v>
      </c>
      <c r="DO104" s="7" t="s">
        <v>878</v>
      </c>
      <c r="DP104" s="7" t="s">
        <v>792</v>
      </c>
    </row>
    <row r="105" spans="1:120">
      <c r="A105" s="1194" t="s">
        <v>1051</v>
      </c>
      <c r="B105" s="1195" t="s">
        <v>684</v>
      </c>
      <c r="C105" s="1196">
        <v>41</v>
      </c>
      <c r="D105" s="1306" t="s">
        <v>1325</v>
      </c>
      <c r="E105" s="1197">
        <v>23</v>
      </c>
      <c r="F105" s="1197">
        <v>10</v>
      </c>
      <c r="G105" s="1306" t="s">
        <v>1325</v>
      </c>
      <c r="H105" s="1197">
        <v>476</v>
      </c>
      <c r="I105" s="1198">
        <v>32</v>
      </c>
      <c r="J105" s="1199">
        <v>0.98142362704712771</v>
      </c>
      <c r="K105" s="1200">
        <v>2.1720696963250741</v>
      </c>
      <c r="L105" s="1200">
        <v>0.724635500114159</v>
      </c>
      <c r="M105" s="1200">
        <v>1.9314686226984494</v>
      </c>
      <c r="N105" s="1200">
        <v>2.6378357815029712</v>
      </c>
      <c r="O105" s="1200">
        <v>0.77540594060001844</v>
      </c>
      <c r="P105" s="1201">
        <v>1.2374038758602444</v>
      </c>
      <c r="Q105" s="1309" t="s">
        <v>1325</v>
      </c>
      <c r="R105" s="1307" t="s">
        <v>1325</v>
      </c>
      <c r="S105" s="1307" t="s">
        <v>1325</v>
      </c>
      <c r="T105" s="1307" t="s">
        <v>1325</v>
      </c>
      <c r="U105" s="1307" t="s">
        <v>1325</v>
      </c>
      <c r="V105" s="1307">
        <v>73</v>
      </c>
      <c r="W105" s="1310" t="s">
        <v>1325</v>
      </c>
      <c r="X105" s="1199">
        <v>0</v>
      </c>
      <c r="Y105" s="1200">
        <v>0</v>
      </c>
      <c r="Z105" s="1200">
        <v>2.1389966302988959</v>
      </c>
      <c r="AA105" s="1200">
        <v>1.6781555552054617</v>
      </c>
      <c r="AB105" s="1200">
        <v>8.1384263988157386</v>
      </c>
      <c r="AC105" s="1202">
        <v>1.6311473884501662</v>
      </c>
      <c r="AD105" s="1203">
        <v>0.31800541671982263</v>
      </c>
      <c r="AE105" s="1309" t="s">
        <v>1325</v>
      </c>
      <c r="AF105" s="1307" t="s">
        <v>1325</v>
      </c>
      <c r="AG105" s="1307" t="s">
        <v>1325</v>
      </c>
      <c r="AH105" s="1307" t="s">
        <v>1325</v>
      </c>
      <c r="AI105" s="1307" t="s">
        <v>1325</v>
      </c>
      <c r="AJ105" s="1307">
        <v>35</v>
      </c>
      <c r="AK105" s="1310" t="s">
        <v>1325</v>
      </c>
      <c r="AL105" s="1204">
        <v>1.2322409852372052</v>
      </c>
      <c r="AM105" s="1202">
        <v>0</v>
      </c>
      <c r="AN105" s="1202">
        <v>0.77158792528116571</v>
      </c>
      <c r="AO105" s="1202">
        <v>2.4049885785841165</v>
      </c>
      <c r="AP105" s="1202">
        <v>0</v>
      </c>
      <c r="AQ105" s="1202">
        <v>0.62884366377147249</v>
      </c>
      <c r="AR105" s="1203">
        <v>1.9854817514534846</v>
      </c>
      <c r="AS105" s="1309" t="s">
        <v>1325</v>
      </c>
      <c r="AT105" s="1307" t="s">
        <v>1325</v>
      </c>
      <c r="AU105" s="1307" t="s">
        <v>1325</v>
      </c>
      <c r="AV105" s="1307" t="s">
        <v>1325</v>
      </c>
      <c r="AW105" s="1307" t="s">
        <v>1325</v>
      </c>
      <c r="AX105" s="1307">
        <v>11</v>
      </c>
      <c r="AY105" s="1310" t="s">
        <v>1325</v>
      </c>
      <c r="AZ105" s="1244">
        <v>0.8271995202546536</v>
      </c>
      <c r="BA105" s="1242">
        <v>0</v>
      </c>
      <c r="BB105" s="1242">
        <v>0</v>
      </c>
      <c r="BC105" s="1242">
        <v>9.0104105264777541</v>
      </c>
      <c r="BD105" s="1242">
        <v>0</v>
      </c>
      <c r="BE105" s="1242">
        <v>0.54306882159385561</v>
      </c>
      <c r="BF105" s="1243">
        <v>1.3981520874573816</v>
      </c>
      <c r="BG105" s="1309" t="s">
        <v>1325</v>
      </c>
      <c r="BH105" s="1307" t="s">
        <v>1325</v>
      </c>
      <c r="BI105" s="1307" t="s">
        <v>1325</v>
      </c>
      <c r="BJ105" s="1307" t="s">
        <v>1325</v>
      </c>
      <c r="BK105" s="1307" t="s">
        <v>1325</v>
      </c>
      <c r="BL105" s="1307">
        <v>115</v>
      </c>
      <c r="BM105" s="1310">
        <v>10</v>
      </c>
      <c r="BN105" s="1245">
        <v>0.73348791764895382</v>
      </c>
      <c r="BO105" s="1239">
        <v>1.663616316884549</v>
      </c>
      <c r="BP105" s="1239">
        <v>0</v>
      </c>
      <c r="BQ105" s="1239">
        <v>0</v>
      </c>
      <c r="BR105" s="1239">
        <v>0</v>
      </c>
      <c r="BS105" s="1239">
        <v>1.4767578726465849</v>
      </c>
      <c r="BT105" s="1308">
        <v>2.2315734016459379</v>
      </c>
      <c r="BU105" s="1309">
        <v>22</v>
      </c>
      <c r="BV105" s="1307" t="s">
        <v>1325</v>
      </c>
      <c r="BW105" s="1307" t="s">
        <v>1325</v>
      </c>
      <c r="BX105" s="1307" t="s">
        <v>1325</v>
      </c>
      <c r="BY105" s="1307" t="s">
        <v>1325</v>
      </c>
      <c r="BZ105" s="1307">
        <v>183</v>
      </c>
      <c r="CA105" s="1310">
        <v>13</v>
      </c>
      <c r="CB105" s="1189">
        <v>1.2359482326177258</v>
      </c>
      <c r="CC105" s="1239">
        <v>4.2568309634600183</v>
      </c>
      <c r="CD105" s="1239">
        <v>0.62595422242990306</v>
      </c>
      <c r="CE105" s="1239">
        <v>2.6575058371982823</v>
      </c>
      <c r="CF105" s="1239">
        <v>1.9419667791494026</v>
      </c>
      <c r="CG105" s="1239">
        <v>0.5762906479549601</v>
      </c>
      <c r="CH105" s="1246">
        <v>1.1077851956003573</v>
      </c>
      <c r="CI105" s="1309" t="s">
        <v>1325</v>
      </c>
      <c r="CJ105" s="1307" t="s">
        <v>1325</v>
      </c>
      <c r="CK105" s="1307" t="s">
        <v>1325</v>
      </c>
      <c r="CL105" s="1307" t="s">
        <v>1325</v>
      </c>
      <c r="CM105" s="1307" t="s">
        <v>1325</v>
      </c>
      <c r="CN105" s="1307" t="s">
        <v>1325</v>
      </c>
      <c r="CO105" s="1310" t="s">
        <v>1325</v>
      </c>
      <c r="CP105" s="1244">
        <v>14.086220852279274</v>
      </c>
      <c r="CQ105" s="1242">
        <v>0</v>
      </c>
      <c r="CR105" s="1242">
        <v>0</v>
      </c>
      <c r="CS105" s="1242">
        <v>0</v>
      </c>
      <c r="CT105" s="1242">
        <v>0</v>
      </c>
      <c r="CU105" s="1242">
        <v>0.19186424744514483</v>
      </c>
      <c r="CV105" s="1243">
        <v>0</v>
      </c>
      <c r="CW105" s="1280"/>
      <c r="CX105" s="1280"/>
      <c r="CY105" s="1280"/>
      <c r="CZ105" s="1275" t="s">
        <v>878</v>
      </c>
      <c r="DA105" s="1276" t="s">
        <v>1471</v>
      </c>
      <c r="DB105" s="1274"/>
      <c r="DC105" s="1274" t="s">
        <v>878</v>
      </c>
      <c r="DD105" s="1274" t="s">
        <v>2931</v>
      </c>
      <c r="DE105" s="1276" t="s">
        <v>878</v>
      </c>
      <c r="DF105" s="1276" t="s">
        <v>1471</v>
      </c>
      <c r="DG105" s="1276" t="s">
        <v>878</v>
      </c>
      <c r="DH105" s="1276" t="s">
        <v>1471</v>
      </c>
      <c r="DI105" s="1276" t="s">
        <v>878</v>
      </c>
      <c r="DJ105" s="1277" t="s">
        <v>1471</v>
      </c>
      <c r="DK105" s="1311" t="s">
        <v>878</v>
      </c>
      <c r="DL105" s="1277" t="s">
        <v>878</v>
      </c>
      <c r="DM105" s="7" t="s">
        <v>878</v>
      </c>
      <c r="DN105" s="7" t="s">
        <v>792</v>
      </c>
      <c r="DO105" s="7" t="s">
        <v>878</v>
      </c>
      <c r="DP105" s="7" t="s">
        <v>792</v>
      </c>
    </row>
    <row r="106" spans="1:120" ht="38.25">
      <c r="A106" s="1194" t="s">
        <v>296</v>
      </c>
      <c r="B106" s="1195" t="s">
        <v>617</v>
      </c>
      <c r="C106" s="1196">
        <v>209</v>
      </c>
      <c r="D106" s="1306" t="s">
        <v>1325</v>
      </c>
      <c r="E106" s="1197">
        <v>166</v>
      </c>
      <c r="F106" s="1197">
        <v>63</v>
      </c>
      <c r="G106" s="1306" t="s">
        <v>1325</v>
      </c>
      <c r="H106" s="1197">
        <v>854</v>
      </c>
      <c r="I106" s="1198">
        <v>74</v>
      </c>
      <c r="J106" s="1199">
        <v>1.8025154944409776</v>
      </c>
      <c r="K106" s="1200">
        <v>2.227490565170954</v>
      </c>
      <c r="L106" s="1200">
        <v>0.36381452075411863</v>
      </c>
      <c r="M106" s="1200">
        <v>2.1119708251249651</v>
      </c>
      <c r="N106" s="1200">
        <v>0.71617871694804192</v>
      </c>
      <c r="O106" s="1200">
        <v>0.65070581043506248</v>
      </c>
      <c r="P106" s="1201">
        <v>0.6500642687593825</v>
      </c>
      <c r="Q106" s="1309">
        <v>18</v>
      </c>
      <c r="R106" s="1307" t="s">
        <v>1325</v>
      </c>
      <c r="S106" s="1307">
        <v>46</v>
      </c>
      <c r="T106" s="1307" t="s">
        <v>1325</v>
      </c>
      <c r="U106" s="1307" t="s">
        <v>1325</v>
      </c>
      <c r="V106" s="1307">
        <v>143</v>
      </c>
      <c r="W106" s="1310" t="s">
        <v>1325</v>
      </c>
      <c r="X106" s="1199">
        <v>1.1677692413985312</v>
      </c>
      <c r="Y106" s="1200">
        <v>0</v>
      </c>
      <c r="Z106" s="1200">
        <v>0.89353435901206879</v>
      </c>
      <c r="AA106" s="1200">
        <v>0</v>
      </c>
      <c r="AB106" s="1200">
        <v>0</v>
      </c>
      <c r="AC106" s="1202">
        <v>1.4763886364200924</v>
      </c>
      <c r="AD106" s="1203">
        <v>0.36662342353478922</v>
      </c>
      <c r="AE106" s="1309">
        <v>11</v>
      </c>
      <c r="AF106" s="1307" t="s">
        <v>1325</v>
      </c>
      <c r="AG106" s="1307">
        <v>10</v>
      </c>
      <c r="AH106" s="1307" t="s">
        <v>1325</v>
      </c>
      <c r="AI106" s="1307" t="s">
        <v>1325</v>
      </c>
      <c r="AJ106" s="1307">
        <v>47</v>
      </c>
      <c r="AK106" s="1310" t="s">
        <v>1325</v>
      </c>
      <c r="AL106" s="1204">
        <v>2.0686932912913552</v>
      </c>
      <c r="AM106" s="1202">
        <v>0</v>
      </c>
      <c r="AN106" s="1202">
        <v>0.45877739656529737</v>
      </c>
      <c r="AO106" s="1202">
        <v>0.65334392721979584</v>
      </c>
      <c r="AP106" s="1202">
        <v>0</v>
      </c>
      <c r="AQ106" s="1202">
        <v>0.85064846730248678</v>
      </c>
      <c r="AR106" s="1203">
        <v>0.54350996167798438</v>
      </c>
      <c r="AS106" s="1309" t="s">
        <v>1325</v>
      </c>
      <c r="AT106" s="1307" t="s">
        <v>1325</v>
      </c>
      <c r="AU106" s="1307" t="s">
        <v>1325</v>
      </c>
      <c r="AV106" s="1307" t="s">
        <v>1325</v>
      </c>
      <c r="AW106" s="1307" t="s">
        <v>1325</v>
      </c>
      <c r="AX106" s="1307">
        <v>33</v>
      </c>
      <c r="AY106" s="1310" t="s">
        <v>1325</v>
      </c>
      <c r="AZ106" s="1244">
        <v>1.4627221057355921</v>
      </c>
      <c r="BA106" s="1242">
        <v>6.6773236633253177</v>
      </c>
      <c r="BB106" s="1242">
        <v>0.19578246039391969</v>
      </c>
      <c r="BC106" s="1242">
        <v>4.1159540140675661</v>
      </c>
      <c r="BD106" s="1242">
        <v>0</v>
      </c>
      <c r="BE106" s="1242">
        <v>0.51265878687015631</v>
      </c>
      <c r="BF106" s="1243">
        <v>0.59370034872175814</v>
      </c>
      <c r="BG106" s="1309">
        <v>51</v>
      </c>
      <c r="BH106" s="1307" t="s">
        <v>1325</v>
      </c>
      <c r="BI106" s="1307">
        <v>38</v>
      </c>
      <c r="BJ106" s="1307">
        <v>15</v>
      </c>
      <c r="BK106" s="1307" t="s">
        <v>1325</v>
      </c>
      <c r="BL106" s="1307">
        <v>279</v>
      </c>
      <c r="BM106" s="1310">
        <v>24</v>
      </c>
      <c r="BN106" s="1245">
        <v>1.3389121608981731</v>
      </c>
      <c r="BO106" s="1239">
        <v>4.7958116305668401</v>
      </c>
      <c r="BP106" s="1239">
        <v>0.27540961413690418</v>
      </c>
      <c r="BQ106" s="1239">
        <v>1.6403658468173108</v>
      </c>
      <c r="BR106" s="1239">
        <v>1.8076255634680638</v>
      </c>
      <c r="BS106" s="1239">
        <v>0.76608655082729415</v>
      </c>
      <c r="BT106" s="1308">
        <v>0.7046683686303522</v>
      </c>
      <c r="BU106" s="1309">
        <v>106</v>
      </c>
      <c r="BV106" s="1307" t="s">
        <v>1325</v>
      </c>
      <c r="BW106" s="1307">
        <v>41</v>
      </c>
      <c r="BX106" s="1307">
        <v>36</v>
      </c>
      <c r="BY106" s="1307" t="s">
        <v>1325</v>
      </c>
      <c r="BZ106" s="1307">
        <v>289</v>
      </c>
      <c r="CA106" s="1310">
        <v>27</v>
      </c>
      <c r="CB106" s="1189">
        <v>2.5577303455143228</v>
      </c>
      <c r="CC106" s="1239">
        <v>0.66921789307893786</v>
      </c>
      <c r="CD106" s="1239">
        <v>0.21819201406599398</v>
      </c>
      <c r="CE106" s="1239">
        <v>3.0863510038125308</v>
      </c>
      <c r="CF106" s="1239">
        <v>0.43838140748141452</v>
      </c>
      <c r="CG106" s="1239">
        <v>0.4713553945881605</v>
      </c>
      <c r="CH106" s="1246">
        <v>0.57936703938915446</v>
      </c>
      <c r="CI106" s="1309" t="s">
        <v>1325</v>
      </c>
      <c r="CJ106" s="1307" t="s">
        <v>1325</v>
      </c>
      <c r="CK106" s="1307" t="s">
        <v>1325</v>
      </c>
      <c r="CL106" s="1307" t="s">
        <v>1325</v>
      </c>
      <c r="CM106" s="1307" t="s">
        <v>1325</v>
      </c>
      <c r="CN106" s="1238">
        <v>11</v>
      </c>
      <c r="CO106" s="1310" t="s">
        <v>1325</v>
      </c>
      <c r="CP106" s="1244">
        <v>0.74647313060086484</v>
      </c>
      <c r="CQ106" s="1242">
        <v>0</v>
      </c>
      <c r="CR106" s="1242">
        <v>0.72641132204863246</v>
      </c>
      <c r="CS106" s="1242">
        <v>13.328333689927566</v>
      </c>
      <c r="CT106" s="1242">
        <v>0</v>
      </c>
      <c r="CU106" s="1242">
        <v>0.35560507227130977</v>
      </c>
      <c r="CV106" s="1243">
        <v>0.96624503332242428</v>
      </c>
      <c r="CW106" s="1280" t="s">
        <v>2949</v>
      </c>
      <c r="CX106" s="1280" t="s">
        <v>2949</v>
      </c>
      <c r="CY106" s="1280" t="s">
        <v>2949</v>
      </c>
      <c r="CZ106" s="1275" t="s">
        <v>792</v>
      </c>
      <c r="DA106" s="1274" t="s">
        <v>2950</v>
      </c>
      <c r="DB106" s="1280" t="s">
        <v>2951</v>
      </c>
      <c r="DC106" s="1280" t="s">
        <v>2952</v>
      </c>
      <c r="DD106" s="1280" t="s">
        <v>2952</v>
      </c>
      <c r="DE106" s="1276" t="s">
        <v>792</v>
      </c>
      <c r="DF106" s="1276" t="s">
        <v>2661</v>
      </c>
      <c r="DG106" s="1276" t="s">
        <v>878</v>
      </c>
      <c r="DH106" s="1276" t="s">
        <v>1471</v>
      </c>
      <c r="DI106" s="1276" t="s">
        <v>878</v>
      </c>
      <c r="DJ106" s="1277" t="s">
        <v>1471</v>
      </c>
      <c r="DK106" s="1311" t="s">
        <v>878</v>
      </c>
      <c r="DL106" s="1277" t="s">
        <v>878</v>
      </c>
      <c r="DM106" s="7" t="s">
        <v>878</v>
      </c>
      <c r="DN106" s="7" t="s">
        <v>792</v>
      </c>
      <c r="DO106" s="7" t="s">
        <v>878</v>
      </c>
      <c r="DP106" s="7" t="s">
        <v>792</v>
      </c>
    </row>
    <row r="107" spans="1:120" ht="25.5">
      <c r="A107" s="1194" t="s">
        <v>500</v>
      </c>
      <c r="B107" s="1195" t="s">
        <v>757</v>
      </c>
      <c r="C107" s="1196">
        <v>160</v>
      </c>
      <c r="D107" s="1306" t="s">
        <v>1325</v>
      </c>
      <c r="E107" s="1197">
        <v>73</v>
      </c>
      <c r="F107" s="1197">
        <v>86</v>
      </c>
      <c r="G107" s="1306" t="s">
        <v>1325</v>
      </c>
      <c r="H107" s="1197">
        <v>518</v>
      </c>
      <c r="I107" s="1198">
        <v>93</v>
      </c>
      <c r="J107" s="1199">
        <v>1.3669591667065835</v>
      </c>
      <c r="K107" s="1200">
        <v>2.2241000900874948</v>
      </c>
      <c r="L107" s="1200">
        <v>0.5059415725942723</v>
      </c>
      <c r="M107" s="1200">
        <v>1.2530979133930902</v>
      </c>
      <c r="N107" s="1200">
        <v>0.87848001787203123</v>
      </c>
      <c r="O107" s="1200">
        <v>0.86225139217789415</v>
      </c>
      <c r="P107" s="1201">
        <v>0.80927735581948346</v>
      </c>
      <c r="Q107" s="1309">
        <v>13</v>
      </c>
      <c r="R107" s="1307" t="s">
        <v>1325</v>
      </c>
      <c r="S107" s="1307" t="s">
        <v>1325</v>
      </c>
      <c r="T107" s="1307">
        <v>10</v>
      </c>
      <c r="U107" s="1307" t="s">
        <v>1325</v>
      </c>
      <c r="V107" s="1307">
        <v>62</v>
      </c>
      <c r="W107" s="1310" t="s">
        <v>1325</v>
      </c>
      <c r="X107" s="1199">
        <v>1.0114061805892125</v>
      </c>
      <c r="Y107" s="1200">
        <v>0</v>
      </c>
      <c r="Z107" s="1200">
        <v>0.54535766252901874</v>
      </c>
      <c r="AA107" s="1200">
        <v>1.4408573758921459</v>
      </c>
      <c r="AB107" s="1200">
        <v>0</v>
      </c>
      <c r="AC107" s="1202">
        <v>1.2654529679162807</v>
      </c>
      <c r="AD107" s="1203">
        <v>0.67621820151486156</v>
      </c>
      <c r="AE107" s="1309">
        <v>18</v>
      </c>
      <c r="AF107" s="1307" t="s">
        <v>1325</v>
      </c>
      <c r="AG107" s="1307">
        <v>15</v>
      </c>
      <c r="AH107" s="1307" t="s">
        <v>1325</v>
      </c>
      <c r="AI107" s="1307" t="s">
        <v>1325</v>
      </c>
      <c r="AJ107" s="1307">
        <v>102</v>
      </c>
      <c r="AK107" s="1310">
        <v>10</v>
      </c>
      <c r="AL107" s="1204">
        <v>0.82478980638354182</v>
      </c>
      <c r="AM107" s="1202">
        <v>4.6060381982271776</v>
      </c>
      <c r="AN107" s="1202">
        <v>0.63162199750118064</v>
      </c>
      <c r="AO107" s="1202">
        <v>0.77250521034182951</v>
      </c>
      <c r="AP107" s="1202">
        <v>0</v>
      </c>
      <c r="AQ107" s="1202">
        <v>1.2990674322099127</v>
      </c>
      <c r="AR107" s="1203">
        <v>0.51265592954720962</v>
      </c>
      <c r="AS107" s="1309" t="s">
        <v>1325</v>
      </c>
      <c r="AT107" s="1307" t="s">
        <v>1325</v>
      </c>
      <c r="AU107" s="1307" t="s">
        <v>1325</v>
      </c>
      <c r="AV107" s="1307" t="s">
        <v>1325</v>
      </c>
      <c r="AW107" s="1307" t="s">
        <v>1325</v>
      </c>
      <c r="AX107" s="1307">
        <v>17</v>
      </c>
      <c r="AY107" s="1310" t="s">
        <v>1325</v>
      </c>
      <c r="AZ107" s="1244">
        <v>0.82668317125315061</v>
      </c>
      <c r="BA107" s="1242">
        <v>0</v>
      </c>
      <c r="BB107" s="1242">
        <v>0.24588346251931747</v>
      </c>
      <c r="BC107" s="1242">
        <v>1.0446497035027424</v>
      </c>
      <c r="BD107" s="1242">
        <v>0</v>
      </c>
      <c r="BE107" s="1242">
        <v>1.3057262116244179</v>
      </c>
      <c r="BF107" s="1243">
        <v>1.6712866312755854</v>
      </c>
      <c r="BG107" s="1309">
        <v>29</v>
      </c>
      <c r="BH107" s="1307" t="s">
        <v>1325</v>
      </c>
      <c r="BI107" s="1307">
        <v>16</v>
      </c>
      <c r="BJ107" s="1307">
        <v>20</v>
      </c>
      <c r="BK107" s="1307" t="s">
        <v>1325</v>
      </c>
      <c r="BL107" s="1307">
        <v>148</v>
      </c>
      <c r="BM107" s="1310">
        <v>28</v>
      </c>
      <c r="BN107" s="1245">
        <v>0.87255557912329629</v>
      </c>
      <c r="BO107" s="1239">
        <v>2.9264058680580098</v>
      </c>
      <c r="BP107" s="1239">
        <v>0.43117836700802331</v>
      </c>
      <c r="BQ107" s="1239">
        <v>1.1334513135912878</v>
      </c>
      <c r="BR107" s="1239">
        <v>1.7320604271427495</v>
      </c>
      <c r="BS107" s="1239">
        <v>1.1136188031681029</v>
      </c>
      <c r="BT107" s="1308">
        <v>0.96321510425231205</v>
      </c>
      <c r="BU107" s="1309">
        <v>74</v>
      </c>
      <c r="BV107" s="1307" t="s">
        <v>1325</v>
      </c>
      <c r="BW107" s="1307">
        <v>21</v>
      </c>
      <c r="BX107" s="1307">
        <v>35</v>
      </c>
      <c r="BY107" s="1307" t="s">
        <v>1325</v>
      </c>
      <c r="BZ107" s="1307">
        <v>116</v>
      </c>
      <c r="CA107" s="1310">
        <v>24</v>
      </c>
      <c r="CB107" s="1189">
        <v>2.6055390698156655</v>
      </c>
      <c r="CC107" s="1239">
        <v>0.79980417554131444</v>
      </c>
      <c r="CD107" s="1239">
        <v>0.47934871434385379</v>
      </c>
      <c r="CE107" s="1239">
        <v>1.7176134828442617</v>
      </c>
      <c r="CF107" s="1239">
        <v>1.4578504207353962</v>
      </c>
      <c r="CG107" s="1239">
        <v>0.48992866461914725</v>
      </c>
      <c r="CH107" s="1246">
        <v>0.68297473333352987</v>
      </c>
      <c r="CI107" s="1309" t="s">
        <v>1325</v>
      </c>
      <c r="CJ107" s="1307" t="s">
        <v>1325</v>
      </c>
      <c r="CK107" s="1307" t="s">
        <v>1325</v>
      </c>
      <c r="CL107" s="1307" t="s">
        <v>1325</v>
      </c>
      <c r="CM107" s="1307" t="s">
        <v>1325</v>
      </c>
      <c r="CN107" s="1238">
        <v>18</v>
      </c>
      <c r="CO107" s="1310" t="s">
        <v>1325</v>
      </c>
      <c r="CP107" s="1244">
        <v>1.4377387922954847</v>
      </c>
      <c r="CQ107" s="1242">
        <v>0</v>
      </c>
      <c r="CR107" s="1242">
        <v>0.45835327214529364</v>
      </c>
      <c r="CS107" s="1242">
        <v>0.95426158382047055</v>
      </c>
      <c r="CT107" s="1242">
        <v>0</v>
      </c>
      <c r="CU107" s="1242">
        <v>1.2072586660670304</v>
      </c>
      <c r="CV107" s="1243">
        <v>0.27779644247965479</v>
      </c>
      <c r="CW107" s="1280" t="s">
        <v>2925</v>
      </c>
      <c r="CX107" s="1280" t="s">
        <v>2925</v>
      </c>
      <c r="CY107" s="1280" t="s">
        <v>878</v>
      </c>
      <c r="CZ107" s="1275" t="s">
        <v>878</v>
      </c>
      <c r="DA107" s="1278" t="s">
        <v>1471</v>
      </c>
      <c r="DB107" s="1276" t="s">
        <v>2920</v>
      </c>
      <c r="DC107" s="1276" t="s">
        <v>2920</v>
      </c>
      <c r="DD107" s="1276" t="s">
        <v>2920</v>
      </c>
      <c r="DE107" s="1276" t="s">
        <v>792</v>
      </c>
      <c r="DF107" s="1276" t="s">
        <v>1472</v>
      </c>
      <c r="DG107" s="1276" t="s">
        <v>878</v>
      </c>
      <c r="DH107" s="1276" t="s">
        <v>1471</v>
      </c>
      <c r="DI107" s="1276" t="s">
        <v>878</v>
      </c>
      <c r="DJ107" s="1277" t="s">
        <v>1471</v>
      </c>
      <c r="DK107" s="1311" t="s">
        <v>878</v>
      </c>
      <c r="DL107" s="1277" t="s">
        <v>878</v>
      </c>
      <c r="DM107" s="7" t="s">
        <v>878</v>
      </c>
      <c r="DN107" s="7" t="s">
        <v>792</v>
      </c>
      <c r="DO107" s="7" t="s">
        <v>878</v>
      </c>
      <c r="DP107" s="7" t="s">
        <v>792</v>
      </c>
    </row>
    <row r="108" spans="1:120" ht="25.5" customHeight="1">
      <c r="A108" s="1194" t="s">
        <v>73</v>
      </c>
      <c r="B108" s="1195" t="s">
        <v>632</v>
      </c>
      <c r="C108" s="1196">
        <v>515</v>
      </c>
      <c r="D108" s="1197">
        <v>17</v>
      </c>
      <c r="E108" s="1197">
        <v>308</v>
      </c>
      <c r="F108" s="1197">
        <v>84</v>
      </c>
      <c r="G108" s="1306" t="s">
        <v>1325</v>
      </c>
      <c r="H108" s="1197">
        <v>1715</v>
      </c>
      <c r="I108" s="1198">
        <v>206</v>
      </c>
      <c r="J108" s="1199">
        <v>1.6557062943374019</v>
      </c>
      <c r="K108" s="1200">
        <v>2.0837553590167399</v>
      </c>
      <c r="L108" s="1200">
        <v>0.39957960998052461</v>
      </c>
      <c r="M108" s="1200">
        <v>1.6150982595880368</v>
      </c>
      <c r="N108" s="1200">
        <v>0.77593684616985159</v>
      </c>
      <c r="O108" s="1200">
        <v>0.70587558424091479</v>
      </c>
      <c r="P108" s="1201">
        <v>0.89662430375724012</v>
      </c>
      <c r="Q108" s="1309">
        <v>33</v>
      </c>
      <c r="R108" s="1307" t="s">
        <v>1325</v>
      </c>
      <c r="S108" s="1307">
        <v>91</v>
      </c>
      <c r="T108" s="1307" t="s">
        <v>1325</v>
      </c>
      <c r="U108" s="1307" t="s">
        <v>1325</v>
      </c>
      <c r="V108" s="1307">
        <v>274</v>
      </c>
      <c r="W108" s="1310">
        <v>27</v>
      </c>
      <c r="X108" s="1199">
        <v>0.65610402486505437</v>
      </c>
      <c r="Y108" s="1200">
        <v>1.8657180065598928</v>
      </c>
      <c r="Z108" s="1200">
        <v>0.93772541941856435</v>
      </c>
      <c r="AA108" s="1200">
        <v>0.851247125648673</v>
      </c>
      <c r="AB108" s="1200">
        <v>6.244799860146073</v>
      </c>
      <c r="AC108" s="1202">
        <v>1.0855264475353825</v>
      </c>
      <c r="AD108" s="1203">
        <v>0.89706503615364663</v>
      </c>
      <c r="AE108" s="1309">
        <v>37</v>
      </c>
      <c r="AF108" s="1307" t="s">
        <v>1325</v>
      </c>
      <c r="AG108" s="1307">
        <v>39</v>
      </c>
      <c r="AH108" s="1307" t="s">
        <v>1325</v>
      </c>
      <c r="AI108" s="1307" t="s">
        <v>1325</v>
      </c>
      <c r="AJ108" s="1307">
        <v>114</v>
      </c>
      <c r="AK108" s="1310">
        <v>16</v>
      </c>
      <c r="AL108" s="1204">
        <v>1.87368678725753</v>
      </c>
      <c r="AM108" s="1202">
        <v>1.8480442687825673</v>
      </c>
      <c r="AN108" s="1202">
        <v>0.78768179151915618</v>
      </c>
      <c r="AO108" s="1202">
        <v>0.2738026498120173</v>
      </c>
      <c r="AP108" s="1202">
        <v>0</v>
      </c>
      <c r="AQ108" s="1202">
        <v>0.71333803501843518</v>
      </c>
      <c r="AR108" s="1203">
        <v>1.0660184573731533</v>
      </c>
      <c r="AS108" s="1309">
        <v>17</v>
      </c>
      <c r="AT108" s="1307" t="s">
        <v>1325</v>
      </c>
      <c r="AU108" s="1307">
        <v>11</v>
      </c>
      <c r="AV108" s="1307" t="s">
        <v>1325</v>
      </c>
      <c r="AW108" s="1307" t="s">
        <v>1325</v>
      </c>
      <c r="AX108" s="1307">
        <v>78</v>
      </c>
      <c r="AY108" s="1310">
        <v>12</v>
      </c>
      <c r="AZ108" s="1244">
        <v>1.1453154866029158</v>
      </c>
      <c r="BA108" s="1242">
        <v>2.8747733048212734</v>
      </c>
      <c r="BB108" s="1242">
        <v>0.32939394204924899</v>
      </c>
      <c r="BC108" s="1242">
        <v>2.2972043168280996</v>
      </c>
      <c r="BD108" s="1242">
        <v>0</v>
      </c>
      <c r="BE108" s="1242">
        <v>0.78600037940750067</v>
      </c>
      <c r="BF108" s="1243">
        <v>1.2417192375482757</v>
      </c>
      <c r="BG108" s="1309">
        <v>103</v>
      </c>
      <c r="BH108" s="1307" t="s">
        <v>1325</v>
      </c>
      <c r="BI108" s="1307">
        <v>58</v>
      </c>
      <c r="BJ108" s="1307">
        <v>17</v>
      </c>
      <c r="BK108" s="1307" t="s">
        <v>1325</v>
      </c>
      <c r="BL108" s="1307">
        <v>647</v>
      </c>
      <c r="BM108" s="1310">
        <v>68</v>
      </c>
      <c r="BN108" s="1245">
        <v>0.97702259300318262</v>
      </c>
      <c r="BO108" s="1239">
        <v>2.0755523382931313</v>
      </c>
      <c r="BP108" s="1239">
        <v>0.25201964286858658</v>
      </c>
      <c r="BQ108" s="1239">
        <v>1.0813093841510348</v>
      </c>
      <c r="BR108" s="1239">
        <v>0</v>
      </c>
      <c r="BS108" s="1239">
        <v>1.2220216647800564</v>
      </c>
      <c r="BT108" s="1308">
        <v>1.0105774208916636</v>
      </c>
      <c r="BU108" s="1309">
        <v>280</v>
      </c>
      <c r="BV108" s="1307" t="s">
        <v>1325</v>
      </c>
      <c r="BW108" s="1307">
        <v>64</v>
      </c>
      <c r="BX108" s="1307">
        <v>40</v>
      </c>
      <c r="BY108" s="1307" t="s">
        <v>1325</v>
      </c>
      <c r="BZ108" s="1307">
        <v>430</v>
      </c>
      <c r="CA108" s="1310">
        <v>61</v>
      </c>
      <c r="CB108" s="1189">
        <v>3.242518938701334</v>
      </c>
      <c r="CC108" s="1239">
        <v>2.0343109344231181</v>
      </c>
      <c r="CD108" s="1239">
        <v>0.22682783106691526</v>
      </c>
      <c r="CE108" s="1239">
        <v>2.1814136366982844</v>
      </c>
      <c r="CF108" s="1239">
        <v>0</v>
      </c>
      <c r="CG108" s="1239">
        <v>0.38018775807355043</v>
      </c>
      <c r="CH108" s="1246">
        <v>0.72599468054517158</v>
      </c>
      <c r="CI108" s="1309" t="s">
        <v>1325</v>
      </c>
      <c r="CJ108" s="1307" t="s">
        <v>1325</v>
      </c>
      <c r="CK108" s="1238">
        <v>10</v>
      </c>
      <c r="CL108" s="1307" t="s">
        <v>1325</v>
      </c>
      <c r="CM108" s="1307" t="s">
        <v>1325</v>
      </c>
      <c r="CN108" s="1238">
        <v>35</v>
      </c>
      <c r="CO108" s="1310" t="s">
        <v>1325</v>
      </c>
      <c r="CP108" s="1244">
        <v>0.53036379233807851</v>
      </c>
      <c r="CQ108" s="1242">
        <v>0</v>
      </c>
      <c r="CR108" s="1242">
        <v>0.6956556982482619</v>
      </c>
      <c r="CS108" s="1242">
        <v>6.0089777880561064</v>
      </c>
      <c r="CT108" s="1242">
        <v>0</v>
      </c>
      <c r="CU108" s="1242">
        <v>0.80932395270652935</v>
      </c>
      <c r="CV108" s="1243">
        <v>1.1630861290160748</v>
      </c>
      <c r="CW108" s="1280" t="s">
        <v>878</v>
      </c>
      <c r="CX108" s="1280" t="s">
        <v>878</v>
      </c>
      <c r="CY108" s="1280" t="s">
        <v>2925</v>
      </c>
      <c r="CZ108" s="1275" t="s">
        <v>878</v>
      </c>
      <c r="DA108" s="1276" t="s">
        <v>1471</v>
      </c>
      <c r="DB108" s="1276" t="s">
        <v>2920</v>
      </c>
      <c r="DC108" s="1276" t="s">
        <v>2920</v>
      </c>
      <c r="DD108" s="1276" t="s">
        <v>2951</v>
      </c>
      <c r="DE108" s="1276" t="s">
        <v>792</v>
      </c>
      <c r="DF108" s="1276" t="s">
        <v>1472</v>
      </c>
      <c r="DG108" s="1276" t="s">
        <v>878</v>
      </c>
      <c r="DH108" s="1276" t="s">
        <v>1471</v>
      </c>
      <c r="DI108" s="1276" t="s">
        <v>878</v>
      </c>
      <c r="DJ108" s="1277" t="s">
        <v>1471</v>
      </c>
      <c r="DK108" s="1311" t="s">
        <v>878</v>
      </c>
      <c r="DL108" s="1277" t="s">
        <v>878</v>
      </c>
      <c r="DM108" s="7" t="s">
        <v>878</v>
      </c>
      <c r="DN108" s="7" t="s">
        <v>792</v>
      </c>
      <c r="DO108" s="7" t="s">
        <v>878</v>
      </c>
      <c r="DP108" s="7" t="s">
        <v>792</v>
      </c>
    </row>
    <row r="109" spans="1:120" ht="25.5">
      <c r="A109" s="1194" t="s">
        <v>399</v>
      </c>
      <c r="B109" s="1195" t="s">
        <v>623</v>
      </c>
      <c r="C109" s="1196">
        <v>605</v>
      </c>
      <c r="D109" s="1197">
        <v>17</v>
      </c>
      <c r="E109" s="1197">
        <v>217</v>
      </c>
      <c r="F109" s="1197">
        <v>466</v>
      </c>
      <c r="G109" s="1197">
        <v>45</v>
      </c>
      <c r="H109" s="1197">
        <v>923</v>
      </c>
      <c r="I109" s="1198">
        <v>234</v>
      </c>
      <c r="J109" s="1199">
        <v>1.1522580202250574</v>
      </c>
      <c r="K109" s="1200">
        <v>1.415826270644948</v>
      </c>
      <c r="L109" s="1200">
        <v>0.47112329094580924</v>
      </c>
      <c r="M109" s="1200">
        <v>1.5220798786532606</v>
      </c>
      <c r="N109" s="1200">
        <v>0.73213526232496207</v>
      </c>
      <c r="O109" s="1200">
        <v>0.95517725464766567</v>
      </c>
      <c r="P109" s="1201">
        <v>0.97297513605623875</v>
      </c>
      <c r="Q109" s="1309">
        <v>41</v>
      </c>
      <c r="R109" s="1307" t="s">
        <v>1325</v>
      </c>
      <c r="S109" s="1307">
        <v>41</v>
      </c>
      <c r="T109" s="1307">
        <v>21</v>
      </c>
      <c r="U109" s="1307" t="s">
        <v>1325</v>
      </c>
      <c r="V109" s="1307">
        <v>126</v>
      </c>
      <c r="W109" s="1310">
        <v>20</v>
      </c>
      <c r="X109" s="1199">
        <v>0.62725979508566299</v>
      </c>
      <c r="Y109" s="1200">
        <v>1.505630544662768</v>
      </c>
      <c r="Z109" s="1200">
        <v>0.8249547564135421</v>
      </c>
      <c r="AA109" s="1200">
        <v>0.59407707719679803</v>
      </c>
      <c r="AB109" s="1200">
        <v>0</v>
      </c>
      <c r="AC109" s="1202">
        <v>1.6735043451615776</v>
      </c>
      <c r="AD109" s="1203">
        <v>0.73832208378337938</v>
      </c>
      <c r="AE109" s="1309">
        <v>67</v>
      </c>
      <c r="AF109" s="1307" t="s">
        <v>1325</v>
      </c>
      <c r="AG109" s="1307">
        <v>45</v>
      </c>
      <c r="AH109" s="1307">
        <v>36</v>
      </c>
      <c r="AI109" s="1307" t="s">
        <v>1325</v>
      </c>
      <c r="AJ109" s="1307">
        <v>120</v>
      </c>
      <c r="AK109" s="1310">
        <v>28</v>
      </c>
      <c r="AL109" s="1204">
        <v>0.99049564349476171</v>
      </c>
      <c r="AM109" s="1202">
        <v>2.0242859157152062</v>
      </c>
      <c r="AN109" s="1202">
        <v>0.80465681787042875</v>
      </c>
      <c r="AO109" s="1202">
        <v>0.91988934747486084</v>
      </c>
      <c r="AP109" s="1202">
        <v>0.52181972688176748</v>
      </c>
      <c r="AQ109" s="1202">
        <v>1.0581052669545388</v>
      </c>
      <c r="AR109" s="1203">
        <v>0.93282567290675755</v>
      </c>
      <c r="AS109" s="1309">
        <v>10</v>
      </c>
      <c r="AT109" s="1307" t="s">
        <v>1325</v>
      </c>
      <c r="AU109" s="1307" t="s">
        <v>1325</v>
      </c>
      <c r="AV109" s="1307">
        <v>24</v>
      </c>
      <c r="AW109" s="1307" t="s">
        <v>1325</v>
      </c>
      <c r="AX109" s="1307">
        <v>35</v>
      </c>
      <c r="AY109" s="1310">
        <v>15</v>
      </c>
      <c r="AZ109" s="1244">
        <v>0.49611499721331775</v>
      </c>
      <c r="BA109" s="1242">
        <v>0</v>
      </c>
      <c r="BB109" s="1242">
        <v>0</v>
      </c>
      <c r="BC109" s="1242">
        <v>2.466197069207857</v>
      </c>
      <c r="BD109" s="1242">
        <v>0</v>
      </c>
      <c r="BE109" s="1242">
        <v>1.3439182552071343</v>
      </c>
      <c r="BF109" s="1243">
        <v>2.0243094134087829</v>
      </c>
      <c r="BG109" s="1309">
        <v>83</v>
      </c>
      <c r="BH109" s="1307" t="s">
        <v>1325</v>
      </c>
      <c r="BI109" s="1307">
        <v>17</v>
      </c>
      <c r="BJ109" s="1307">
        <v>95</v>
      </c>
      <c r="BK109" s="1307" t="s">
        <v>1325</v>
      </c>
      <c r="BL109" s="1307">
        <v>244</v>
      </c>
      <c r="BM109" s="1310">
        <v>53</v>
      </c>
      <c r="BN109" s="1245">
        <v>0.63758789831384355</v>
      </c>
      <c r="BO109" s="1239">
        <v>2.2865917978017833</v>
      </c>
      <c r="BP109" s="1239">
        <v>0.16304393065329909</v>
      </c>
      <c r="BQ109" s="1239">
        <v>1.3953841521613783</v>
      </c>
      <c r="BR109" s="1239">
        <v>0.44015207642904791</v>
      </c>
      <c r="BS109" s="1239">
        <v>1.5211550297455783</v>
      </c>
      <c r="BT109" s="1308">
        <v>0.99833213765095863</v>
      </c>
      <c r="BU109" s="1309">
        <v>329</v>
      </c>
      <c r="BV109" s="1307" t="s">
        <v>1325</v>
      </c>
      <c r="BW109" s="1307">
        <v>77</v>
      </c>
      <c r="BX109" s="1307">
        <v>223</v>
      </c>
      <c r="BY109" s="1307">
        <v>25</v>
      </c>
      <c r="BZ109" s="1307">
        <v>290</v>
      </c>
      <c r="CA109" s="1310">
        <v>89</v>
      </c>
      <c r="CB109" s="1189">
        <v>1.8519312124313367</v>
      </c>
      <c r="CC109" s="1239">
        <v>1.0679831247622076</v>
      </c>
      <c r="CD109" s="1239">
        <v>0.42944717575919589</v>
      </c>
      <c r="CE109" s="1239">
        <v>1.9087763764099537</v>
      </c>
      <c r="CF109" s="1239">
        <v>1.0514771771886231</v>
      </c>
      <c r="CG109" s="1239">
        <v>0.62224175184511221</v>
      </c>
      <c r="CH109" s="1246">
        <v>0.95223175433669693</v>
      </c>
      <c r="CI109" s="1240">
        <v>18</v>
      </c>
      <c r="CJ109" s="1307" t="s">
        <v>1325</v>
      </c>
      <c r="CK109" s="1238">
        <v>18</v>
      </c>
      <c r="CL109" s="1238">
        <v>32</v>
      </c>
      <c r="CM109" s="1307" t="s">
        <v>1325</v>
      </c>
      <c r="CN109" s="1238">
        <v>40</v>
      </c>
      <c r="CO109" s="1310" t="s">
        <v>1325</v>
      </c>
      <c r="CP109" s="1244">
        <v>0.7203783557012422</v>
      </c>
      <c r="CQ109" s="1242">
        <v>1.9383486878120386</v>
      </c>
      <c r="CR109" s="1242">
        <v>0.93446891948140742</v>
      </c>
      <c r="CS109" s="1242">
        <v>2.521038991158997</v>
      </c>
      <c r="CT109" s="1242">
        <v>1.1324108133593105</v>
      </c>
      <c r="CU109" s="1242">
        <v>0.95837411667220274</v>
      </c>
      <c r="CV109" s="1243">
        <v>0.85773823357703649</v>
      </c>
      <c r="CW109" s="1280"/>
      <c r="CX109" s="1280"/>
      <c r="CY109" s="1280"/>
      <c r="CZ109" s="1275" t="s">
        <v>878</v>
      </c>
      <c r="DA109" s="1276" t="s">
        <v>1471</v>
      </c>
      <c r="DB109" s="1274" t="s">
        <v>2660</v>
      </c>
      <c r="DC109" s="1274" t="s">
        <v>2660</v>
      </c>
      <c r="DD109" s="1274" t="s">
        <v>2953</v>
      </c>
      <c r="DE109" s="1276" t="s">
        <v>792</v>
      </c>
      <c r="DF109" s="1276" t="s">
        <v>2660</v>
      </c>
      <c r="DG109" s="1276" t="s">
        <v>878</v>
      </c>
      <c r="DH109" s="1276" t="s">
        <v>1471</v>
      </c>
      <c r="DI109" s="1276" t="s">
        <v>878</v>
      </c>
      <c r="DJ109" s="1277" t="s">
        <v>1471</v>
      </c>
      <c r="DK109" s="1311" t="s">
        <v>878</v>
      </c>
      <c r="DL109" s="1277" t="s">
        <v>878</v>
      </c>
      <c r="DM109" s="7" t="s">
        <v>878</v>
      </c>
      <c r="DN109" s="7" t="s">
        <v>792</v>
      </c>
      <c r="DO109" s="7" t="s">
        <v>878</v>
      </c>
      <c r="DP109" s="7" t="s">
        <v>792</v>
      </c>
    </row>
    <row r="110" spans="1:120" ht="51">
      <c r="A110" s="1194" t="s">
        <v>274</v>
      </c>
      <c r="B110" s="1195" t="s">
        <v>679</v>
      </c>
      <c r="C110" s="1196">
        <v>384</v>
      </c>
      <c r="D110" s="1197">
        <v>23</v>
      </c>
      <c r="E110" s="1197">
        <v>172</v>
      </c>
      <c r="F110" s="1197">
        <v>62</v>
      </c>
      <c r="G110" s="1306" t="s">
        <v>1325</v>
      </c>
      <c r="H110" s="1197">
        <v>1449</v>
      </c>
      <c r="I110" s="1198">
        <v>192</v>
      </c>
      <c r="J110" s="1199">
        <v>1.3054932183074648</v>
      </c>
      <c r="K110" s="1200">
        <v>2.2963271833343901</v>
      </c>
      <c r="L110" s="1200">
        <v>0.45843642483872543</v>
      </c>
      <c r="M110" s="1200">
        <v>1.4074439358588948</v>
      </c>
      <c r="N110" s="1200">
        <v>1.0107474386842479</v>
      </c>
      <c r="O110" s="1200">
        <v>0.83668863119211034</v>
      </c>
      <c r="P110" s="1201">
        <v>0.97949594687058839</v>
      </c>
      <c r="Q110" s="1309">
        <v>28</v>
      </c>
      <c r="R110" s="1307" t="s">
        <v>1325</v>
      </c>
      <c r="S110" s="1307">
        <v>38</v>
      </c>
      <c r="T110" s="1307" t="s">
        <v>1325</v>
      </c>
      <c r="U110" s="1307" t="s">
        <v>1325</v>
      </c>
      <c r="V110" s="1307">
        <v>215</v>
      </c>
      <c r="W110" s="1310">
        <v>29</v>
      </c>
      <c r="X110" s="1199">
        <v>0.65698304975009891</v>
      </c>
      <c r="Y110" s="1200">
        <v>2.3841748943367045</v>
      </c>
      <c r="Z110" s="1200">
        <v>0.82756761698357006</v>
      </c>
      <c r="AA110" s="1200">
        <v>1.066648384619254</v>
      </c>
      <c r="AB110" s="1200">
        <v>0</v>
      </c>
      <c r="AC110" s="1202">
        <v>1.2350617138758659</v>
      </c>
      <c r="AD110" s="1203">
        <v>1.1940712870526247</v>
      </c>
      <c r="AE110" s="1309">
        <v>41</v>
      </c>
      <c r="AF110" s="1307" t="s">
        <v>1325</v>
      </c>
      <c r="AG110" s="1307">
        <v>36</v>
      </c>
      <c r="AH110" s="1307" t="s">
        <v>1325</v>
      </c>
      <c r="AI110" s="1307" t="s">
        <v>1325</v>
      </c>
      <c r="AJ110" s="1307">
        <v>223</v>
      </c>
      <c r="AK110" s="1310">
        <v>28</v>
      </c>
      <c r="AL110" s="1204">
        <v>0.98556951919133573</v>
      </c>
      <c r="AM110" s="1202">
        <v>0.7391917682244612</v>
      </c>
      <c r="AN110" s="1202">
        <v>0.74107078800163739</v>
      </c>
      <c r="AO110" s="1202">
        <v>0.66426141642849301</v>
      </c>
      <c r="AP110" s="1202">
        <v>0</v>
      </c>
      <c r="AQ110" s="1202">
        <v>1.1922692234679779</v>
      </c>
      <c r="AR110" s="1203">
        <v>1.0886341679203075</v>
      </c>
      <c r="AS110" s="1309" t="s">
        <v>1325</v>
      </c>
      <c r="AT110" s="1307" t="s">
        <v>1325</v>
      </c>
      <c r="AU110" s="1307" t="s">
        <v>1325</v>
      </c>
      <c r="AV110" s="1307" t="s">
        <v>1325</v>
      </c>
      <c r="AW110" s="1307" t="s">
        <v>1325</v>
      </c>
      <c r="AX110" s="1307">
        <v>66</v>
      </c>
      <c r="AY110" s="1310">
        <v>11</v>
      </c>
      <c r="AZ110" s="1244">
        <v>0.4770548741746749</v>
      </c>
      <c r="BA110" s="1242">
        <v>0</v>
      </c>
      <c r="BB110" s="1242">
        <v>0.14642355878694654</v>
      </c>
      <c r="BC110" s="1242">
        <v>1.9623109775881598</v>
      </c>
      <c r="BD110" s="1242">
        <v>0</v>
      </c>
      <c r="BE110" s="1242">
        <v>1.5631157317092879</v>
      </c>
      <c r="BF110" s="1243">
        <v>1.6535912726266457</v>
      </c>
      <c r="BG110" s="1309">
        <v>73</v>
      </c>
      <c r="BH110" s="1307">
        <v>10</v>
      </c>
      <c r="BI110" s="1307">
        <v>28</v>
      </c>
      <c r="BJ110" s="1307">
        <v>20</v>
      </c>
      <c r="BK110" s="1307" t="s">
        <v>1325</v>
      </c>
      <c r="BL110" s="1307">
        <v>451</v>
      </c>
      <c r="BM110" s="1310">
        <v>50</v>
      </c>
      <c r="BN110" s="1245">
        <v>0.80512017361525845</v>
      </c>
      <c r="BO110" s="1239">
        <v>3.6730537346161491</v>
      </c>
      <c r="BP110" s="1239">
        <v>0.26563928929390623</v>
      </c>
      <c r="BQ110" s="1239">
        <v>1.6578589656986733</v>
      </c>
      <c r="BR110" s="1239">
        <v>1.8402946335344843</v>
      </c>
      <c r="BS110" s="1239">
        <v>1.0921045525121464</v>
      </c>
      <c r="BT110" s="1308">
        <v>0.91721842213172833</v>
      </c>
      <c r="BU110" s="1309">
        <v>199</v>
      </c>
      <c r="BV110" s="1307" t="s">
        <v>1325</v>
      </c>
      <c r="BW110" s="1307">
        <v>37</v>
      </c>
      <c r="BX110" s="1307">
        <v>24</v>
      </c>
      <c r="BY110" s="1307" t="s">
        <v>1325</v>
      </c>
      <c r="BZ110" s="1307">
        <v>334</v>
      </c>
      <c r="CA110" s="1310">
        <v>46</v>
      </c>
      <c r="CB110" s="1189">
        <v>2.7191184496931595</v>
      </c>
      <c r="CC110" s="1239">
        <v>1.8588422729075267</v>
      </c>
      <c r="CD110" s="1239">
        <v>0.30426772843650574</v>
      </c>
      <c r="CE110" s="1239">
        <v>1.7243610743463069</v>
      </c>
      <c r="CF110" s="1239">
        <v>1.5865200564441653</v>
      </c>
      <c r="CG110" s="1239">
        <v>0.45832669748603905</v>
      </c>
      <c r="CH110" s="1246">
        <v>0.71903916950055735</v>
      </c>
      <c r="CI110" s="1309" t="s">
        <v>1325</v>
      </c>
      <c r="CJ110" s="1307" t="s">
        <v>1325</v>
      </c>
      <c r="CK110" s="1307" t="s">
        <v>1325</v>
      </c>
      <c r="CL110" s="1307" t="s">
        <v>1325</v>
      </c>
      <c r="CM110" s="1307" t="s">
        <v>1325</v>
      </c>
      <c r="CN110" s="1238">
        <v>40</v>
      </c>
      <c r="CO110" s="1310" t="s">
        <v>1325</v>
      </c>
      <c r="CP110" s="1244">
        <v>0.95347326293263823</v>
      </c>
      <c r="CQ110" s="1242">
        <v>8.1350353458298272</v>
      </c>
      <c r="CR110" s="1242">
        <v>0.82747792101707329</v>
      </c>
      <c r="CS110" s="1242">
        <v>0.83562583829722437</v>
      </c>
      <c r="CT110" s="1242">
        <v>0</v>
      </c>
      <c r="CU110" s="1242">
        <v>0.91556204465725699</v>
      </c>
      <c r="CV110" s="1243">
        <v>0.56082372261259172</v>
      </c>
      <c r="CW110" s="1280" t="s">
        <v>2925</v>
      </c>
      <c r="CX110" s="1280" t="s">
        <v>2925</v>
      </c>
      <c r="CY110" s="1280" t="s">
        <v>2925</v>
      </c>
      <c r="CZ110" s="1275" t="s">
        <v>792</v>
      </c>
      <c r="DA110" s="1274" t="s">
        <v>2657</v>
      </c>
      <c r="DB110" s="1276" t="s">
        <v>2954</v>
      </c>
      <c r="DC110" s="1276" t="s">
        <v>2954</v>
      </c>
      <c r="DD110" s="1276" t="s">
        <v>2954</v>
      </c>
      <c r="DE110" s="1276" t="s">
        <v>792</v>
      </c>
      <c r="DF110" s="1276" t="s">
        <v>2662</v>
      </c>
      <c r="DG110" s="1276" t="s">
        <v>878</v>
      </c>
      <c r="DH110" s="1276" t="s">
        <v>1471</v>
      </c>
      <c r="DI110" s="1276" t="s">
        <v>878</v>
      </c>
      <c r="DJ110" s="1277" t="s">
        <v>1471</v>
      </c>
      <c r="DK110" s="1311" t="s">
        <v>878</v>
      </c>
      <c r="DL110" s="1277" t="s">
        <v>878</v>
      </c>
      <c r="DM110" s="7" t="s">
        <v>878</v>
      </c>
      <c r="DN110" s="7" t="s">
        <v>792</v>
      </c>
      <c r="DO110" s="7" t="s">
        <v>878</v>
      </c>
      <c r="DP110" s="7" t="s">
        <v>792</v>
      </c>
    </row>
    <row r="111" spans="1:120">
      <c r="A111" s="1194" t="s">
        <v>462</v>
      </c>
      <c r="B111" s="1195" t="s">
        <v>539</v>
      </c>
      <c r="C111" s="1196">
        <v>119</v>
      </c>
      <c r="D111" s="1197">
        <v>10</v>
      </c>
      <c r="E111" s="1197">
        <v>10</v>
      </c>
      <c r="F111" s="1197">
        <v>48</v>
      </c>
      <c r="G111" s="1197">
        <v>15</v>
      </c>
      <c r="H111" s="1197">
        <v>375</v>
      </c>
      <c r="I111" s="1198">
        <v>89</v>
      </c>
      <c r="J111" s="1199">
        <v>0.97568466300833512</v>
      </c>
      <c r="K111" s="1200">
        <v>1.2721985710437127</v>
      </c>
      <c r="L111" s="1200">
        <v>0.37672321184912566</v>
      </c>
      <c r="M111" s="1200">
        <v>1.3111008687693118</v>
      </c>
      <c r="N111" s="1200">
        <v>0.9743064775482424</v>
      </c>
      <c r="O111" s="1200">
        <v>1.200496721444972</v>
      </c>
      <c r="P111" s="1201">
        <v>0.80807476491735852</v>
      </c>
      <c r="Q111" s="1309">
        <v>14</v>
      </c>
      <c r="R111" s="1307" t="s">
        <v>1325</v>
      </c>
      <c r="S111" s="1307" t="s">
        <v>1325</v>
      </c>
      <c r="T111" s="1307" t="s">
        <v>1325</v>
      </c>
      <c r="U111" s="1307" t="s">
        <v>1325</v>
      </c>
      <c r="V111" s="1307">
        <v>56</v>
      </c>
      <c r="W111" s="1310" t="s">
        <v>1325</v>
      </c>
      <c r="X111" s="1199">
        <v>0.78799031039916045</v>
      </c>
      <c r="Y111" s="1200">
        <v>1.8352784463344047</v>
      </c>
      <c r="Z111" s="1200">
        <v>0.83708828817326686</v>
      </c>
      <c r="AA111" s="1200">
        <v>0.76310212823245671</v>
      </c>
      <c r="AB111" s="1200">
        <v>0</v>
      </c>
      <c r="AC111" s="1202">
        <v>1.4425960833475364</v>
      </c>
      <c r="AD111" s="1203">
        <v>0.57515829972111665</v>
      </c>
      <c r="AE111" s="1309">
        <v>19</v>
      </c>
      <c r="AF111" s="1307" t="s">
        <v>1325</v>
      </c>
      <c r="AG111" s="1307" t="s">
        <v>1325</v>
      </c>
      <c r="AH111" s="1307" t="s">
        <v>1325</v>
      </c>
      <c r="AI111" s="1307" t="s">
        <v>1325</v>
      </c>
      <c r="AJ111" s="1307">
        <v>31</v>
      </c>
      <c r="AK111" s="1310">
        <v>12</v>
      </c>
      <c r="AL111" s="1204">
        <v>1.568317104207027</v>
      </c>
      <c r="AM111" s="1202">
        <v>0</v>
      </c>
      <c r="AN111" s="1202">
        <v>1.0595595803892031</v>
      </c>
      <c r="AO111" s="1202">
        <v>2.0081818143348067</v>
      </c>
      <c r="AP111" s="1202">
        <v>1.1603013772669051</v>
      </c>
      <c r="AQ111" s="1202">
        <v>0.62230089201800598</v>
      </c>
      <c r="AR111" s="1203">
        <v>0.98354763519135546</v>
      </c>
      <c r="AS111" s="1309" t="s">
        <v>1325</v>
      </c>
      <c r="AT111" s="1307" t="s">
        <v>1325</v>
      </c>
      <c r="AU111" s="1307" t="s">
        <v>1325</v>
      </c>
      <c r="AV111" s="1307" t="s">
        <v>1325</v>
      </c>
      <c r="AW111" s="1307" t="s">
        <v>1325</v>
      </c>
      <c r="AX111" s="1307">
        <v>21</v>
      </c>
      <c r="AY111" s="1310" t="s">
        <v>1325</v>
      </c>
      <c r="AZ111" s="1244">
        <v>0.9322130852585403</v>
      </c>
      <c r="BA111" s="1242">
        <v>0</v>
      </c>
      <c r="BB111" s="1242">
        <v>0</v>
      </c>
      <c r="BC111" s="1242">
        <v>0.50390751802492662</v>
      </c>
      <c r="BD111" s="1242">
        <v>0</v>
      </c>
      <c r="BE111" s="1242">
        <v>1.452274011572499</v>
      </c>
      <c r="BF111" s="1243">
        <v>1.6583738207343741</v>
      </c>
      <c r="BG111" s="1309">
        <v>16</v>
      </c>
      <c r="BH111" s="1307" t="s">
        <v>1325</v>
      </c>
      <c r="BI111" s="1307" t="s">
        <v>1325</v>
      </c>
      <c r="BJ111" s="1307" t="s">
        <v>1325</v>
      </c>
      <c r="BK111" s="1307" t="s">
        <v>1325</v>
      </c>
      <c r="BL111" s="1307">
        <v>80</v>
      </c>
      <c r="BM111" s="1310">
        <v>22</v>
      </c>
      <c r="BN111" s="1245">
        <v>0.64498103567905463</v>
      </c>
      <c r="BO111" s="1239">
        <v>1.3496298159070192</v>
      </c>
      <c r="BP111" s="1239">
        <v>0</v>
      </c>
      <c r="BQ111" s="1239">
        <v>1.1495869111571726</v>
      </c>
      <c r="BR111" s="1239">
        <v>0.68637473989982667</v>
      </c>
      <c r="BS111" s="1239">
        <v>1.7157982313735602</v>
      </c>
      <c r="BT111" s="1308">
        <v>1.0789117547375711</v>
      </c>
      <c r="BU111" s="1309">
        <v>45</v>
      </c>
      <c r="BV111" s="1307" t="s">
        <v>1325</v>
      </c>
      <c r="BW111" s="1307" t="s">
        <v>1325</v>
      </c>
      <c r="BX111" s="1307">
        <v>18</v>
      </c>
      <c r="BY111" s="1307" t="s">
        <v>1325</v>
      </c>
      <c r="BZ111" s="1307">
        <v>121</v>
      </c>
      <c r="CA111" s="1310">
        <v>23</v>
      </c>
      <c r="CB111" s="1189">
        <v>1.1265938226302459</v>
      </c>
      <c r="CC111" s="1239">
        <v>1.8965103370074183</v>
      </c>
      <c r="CD111" s="1239">
        <v>0.3329948992206978</v>
      </c>
      <c r="CE111" s="1239">
        <v>1.4632194428110967</v>
      </c>
      <c r="CF111" s="1239">
        <v>1.5448148339241317</v>
      </c>
      <c r="CG111" s="1239">
        <v>1.0662176175263609</v>
      </c>
      <c r="CH111" s="1246">
        <v>0.60852331204810339</v>
      </c>
      <c r="CI111" s="1309" t="s">
        <v>1325</v>
      </c>
      <c r="CJ111" s="1307" t="s">
        <v>1325</v>
      </c>
      <c r="CK111" s="1307" t="s">
        <v>1325</v>
      </c>
      <c r="CL111" s="1307" t="s">
        <v>1325</v>
      </c>
      <c r="CM111" s="1307" t="s">
        <v>1325</v>
      </c>
      <c r="CN111" s="1238">
        <v>14</v>
      </c>
      <c r="CO111" s="1310" t="s">
        <v>1325</v>
      </c>
      <c r="CP111" s="1244">
        <v>0.81184145836679222</v>
      </c>
      <c r="CQ111" s="1242">
        <v>0</v>
      </c>
      <c r="CR111" s="1242">
        <v>0</v>
      </c>
      <c r="CS111" s="1242">
        <v>2.1848721945365748</v>
      </c>
      <c r="CT111" s="1242">
        <v>3.4156716481912404</v>
      </c>
      <c r="CU111" s="1242">
        <v>1.0785939359689174</v>
      </c>
      <c r="CV111" s="1243">
        <v>1.4641193703856694</v>
      </c>
      <c r="CW111" s="1280"/>
      <c r="CX111" s="1280"/>
      <c r="CY111" s="1280"/>
      <c r="CZ111" s="1275" t="s">
        <v>878</v>
      </c>
      <c r="DA111" s="1276" t="s">
        <v>1471</v>
      </c>
      <c r="DB111" s="1274"/>
      <c r="DC111" s="1274"/>
      <c r="DD111" s="1274"/>
      <c r="DE111" s="1276" t="s">
        <v>878</v>
      </c>
      <c r="DF111" s="1276" t="s">
        <v>1471</v>
      </c>
      <c r="DG111" s="1276" t="s">
        <v>878</v>
      </c>
      <c r="DH111" s="1276" t="s">
        <v>1471</v>
      </c>
      <c r="DI111" s="1276" t="s">
        <v>878</v>
      </c>
      <c r="DJ111" s="1277" t="s">
        <v>1471</v>
      </c>
      <c r="DK111" s="1311" t="s">
        <v>878</v>
      </c>
      <c r="DL111" s="1277" t="s">
        <v>878</v>
      </c>
      <c r="DM111" s="7" t="s">
        <v>878</v>
      </c>
      <c r="DN111" s="7" t="s">
        <v>792</v>
      </c>
      <c r="DO111" s="7" t="s">
        <v>878</v>
      </c>
      <c r="DP111" s="7" t="s">
        <v>792</v>
      </c>
    </row>
    <row r="112" spans="1:120">
      <c r="A112" s="1194" t="s">
        <v>415</v>
      </c>
      <c r="B112" s="1195" t="s">
        <v>530</v>
      </c>
      <c r="C112" s="1196">
        <v>36</v>
      </c>
      <c r="D112" s="1306" t="s">
        <v>1325</v>
      </c>
      <c r="E112" s="1197">
        <v>13</v>
      </c>
      <c r="F112" s="1306" t="s">
        <v>1325</v>
      </c>
      <c r="G112" s="1306" t="s">
        <v>1325</v>
      </c>
      <c r="H112" s="1197">
        <v>306</v>
      </c>
      <c r="I112" s="1198">
        <v>31</v>
      </c>
      <c r="J112" s="1199">
        <v>1.4044378635721979</v>
      </c>
      <c r="K112" s="1200">
        <v>1.9834958409638439</v>
      </c>
      <c r="L112" s="1200">
        <v>0.85800827217630837</v>
      </c>
      <c r="M112" s="1200">
        <v>1.0002693631518755</v>
      </c>
      <c r="N112" s="1200"/>
      <c r="O112" s="1200">
        <v>0.75278611558237041</v>
      </c>
      <c r="P112" s="1201">
        <v>0.86950409460216271</v>
      </c>
      <c r="Q112" s="1309" t="s">
        <v>1325</v>
      </c>
      <c r="R112" s="1307" t="s">
        <v>1325</v>
      </c>
      <c r="S112" s="1307" t="s">
        <v>1325</v>
      </c>
      <c r="T112" s="1307" t="s">
        <v>1325</v>
      </c>
      <c r="U112" s="1307" t="s">
        <v>1325</v>
      </c>
      <c r="V112" s="1307">
        <v>45</v>
      </c>
      <c r="W112" s="1310" t="s">
        <v>1325</v>
      </c>
      <c r="X112" s="1199">
        <v>1.5862088227850417</v>
      </c>
      <c r="Y112" s="1200">
        <v>0</v>
      </c>
      <c r="Z112" s="1200">
        <v>0.50459039649568849</v>
      </c>
      <c r="AA112" s="1200">
        <v>0</v>
      </c>
      <c r="AB112" s="1200"/>
      <c r="AC112" s="1202">
        <v>1.0279624977269464</v>
      </c>
      <c r="AD112" s="1203">
        <v>1.1201885047041007</v>
      </c>
      <c r="AE112" s="1309">
        <v>10</v>
      </c>
      <c r="AF112" s="1307" t="s">
        <v>1325</v>
      </c>
      <c r="AG112" s="1307" t="s">
        <v>1325</v>
      </c>
      <c r="AH112" s="1307" t="s">
        <v>1325</v>
      </c>
      <c r="AI112" s="1307" t="s">
        <v>1325</v>
      </c>
      <c r="AJ112" s="1307">
        <v>58</v>
      </c>
      <c r="AK112" s="1310">
        <v>10</v>
      </c>
      <c r="AL112" s="1204">
        <v>2.0031644079421325</v>
      </c>
      <c r="AM112" s="1202">
        <v>3.7253771439339336</v>
      </c>
      <c r="AN112" s="1202">
        <v>0.91180620832511694</v>
      </c>
      <c r="AO112" s="1202">
        <v>0</v>
      </c>
      <c r="AP112" s="1202"/>
      <c r="AQ112" s="1202">
        <v>0.57854605994420627</v>
      </c>
      <c r="AR112" s="1203">
        <v>1.3286677932998954</v>
      </c>
      <c r="AS112" s="1309" t="s">
        <v>1325</v>
      </c>
      <c r="AT112" s="1307" t="s">
        <v>1325</v>
      </c>
      <c r="AU112" s="1307" t="s">
        <v>1325</v>
      </c>
      <c r="AV112" s="1307" t="s">
        <v>1325</v>
      </c>
      <c r="AW112" s="1307" t="s">
        <v>1325</v>
      </c>
      <c r="AX112" s="1307">
        <v>11</v>
      </c>
      <c r="AY112" s="1310" t="s">
        <v>1325</v>
      </c>
      <c r="AZ112" s="1244">
        <v>2.4598893429804698</v>
      </c>
      <c r="BA112" s="1242">
        <v>0</v>
      </c>
      <c r="BB112" s="1242">
        <v>1.8423665799971713</v>
      </c>
      <c r="BC112" s="1242">
        <v>0</v>
      </c>
      <c r="BD112" s="1242"/>
      <c r="BE112" s="1242">
        <v>0.66236510449372188</v>
      </c>
      <c r="BF112" s="1243">
        <v>0</v>
      </c>
      <c r="BG112" s="1309" t="s">
        <v>1325</v>
      </c>
      <c r="BH112" s="1307" t="s">
        <v>1325</v>
      </c>
      <c r="BI112" s="1307" t="s">
        <v>1325</v>
      </c>
      <c r="BJ112" s="1307" t="s">
        <v>1325</v>
      </c>
      <c r="BK112" s="1307" t="s">
        <v>1325</v>
      </c>
      <c r="BL112" s="1307">
        <v>60</v>
      </c>
      <c r="BM112" s="1310" t="s">
        <v>1325</v>
      </c>
      <c r="BN112" s="1245">
        <v>1.0295925164423012</v>
      </c>
      <c r="BO112" s="1239">
        <v>0</v>
      </c>
      <c r="BP112" s="1239">
        <v>0.45688326937294066</v>
      </c>
      <c r="BQ112" s="1239">
        <v>0</v>
      </c>
      <c r="BR112" s="1239"/>
      <c r="BS112" s="1239">
        <v>1.7555730037889663</v>
      </c>
      <c r="BT112" s="1308">
        <v>0.58800781281173509</v>
      </c>
      <c r="BU112" s="1309">
        <v>10</v>
      </c>
      <c r="BV112" s="1307" t="s">
        <v>1325</v>
      </c>
      <c r="BW112" s="1307" t="s">
        <v>1325</v>
      </c>
      <c r="BX112" s="1307" t="s">
        <v>1325</v>
      </c>
      <c r="BY112" s="1307" t="s">
        <v>1325</v>
      </c>
      <c r="BZ112" s="1307">
        <v>98</v>
      </c>
      <c r="CA112" s="1310" t="s">
        <v>1325</v>
      </c>
      <c r="CB112" s="1189">
        <v>1.0913404346070776</v>
      </c>
      <c r="CC112" s="1239">
        <v>3.6302773067619492</v>
      </c>
      <c r="CD112" s="1239">
        <v>0.57875729180992486</v>
      </c>
      <c r="CE112" s="1239">
        <v>2.0865786044751973</v>
      </c>
      <c r="CF112" s="1239"/>
      <c r="CG112" s="1239">
        <v>0.68858022672171115</v>
      </c>
      <c r="CH112" s="1246">
        <v>0.57347471784854076</v>
      </c>
      <c r="CI112" s="1309" t="s">
        <v>1325</v>
      </c>
      <c r="CJ112" s="1307" t="s">
        <v>1325</v>
      </c>
      <c r="CK112" s="1307" t="s">
        <v>1325</v>
      </c>
      <c r="CL112" s="1307" t="s">
        <v>1325</v>
      </c>
      <c r="CM112" s="1307" t="s">
        <v>1325</v>
      </c>
      <c r="CN112" s="1307" t="s">
        <v>1325</v>
      </c>
      <c r="CO112" s="1310" t="s">
        <v>1325</v>
      </c>
      <c r="CP112" s="1244">
        <v>0.99578264632213109</v>
      </c>
      <c r="CQ112" s="1242">
        <v>0</v>
      </c>
      <c r="CR112" s="1242">
        <v>4.6940772257530412</v>
      </c>
      <c r="CS112" s="1242">
        <v>15.137714029134981</v>
      </c>
      <c r="CT112" s="1242"/>
      <c r="CU112" s="1242">
        <v>3.5713315715534391E-2</v>
      </c>
      <c r="CV112" s="1243">
        <v>0.77416373876012123</v>
      </c>
      <c r="CW112" s="1280"/>
      <c r="CX112" s="1280"/>
      <c r="CY112" s="1280"/>
      <c r="CZ112" s="1275" t="s">
        <v>878</v>
      </c>
      <c r="DA112" s="1276" t="s">
        <v>1471</v>
      </c>
      <c r="DB112" s="1274"/>
      <c r="DC112" s="1274" t="s">
        <v>878</v>
      </c>
      <c r="DD112" s="1274" t="s">
        <v>2955</v>
      </c>
      <c r="DE112" s="1276" t="s">
        <v>878</v>
      </c>
      <c r="DF112" s="1276" t="s">
        <v>1471</v>
      </c>
      <c r="DG112" s="1276" t="s">
        <v>878</v>
      </c>
      <c r="DH112" s="1276" t="s">
        <v>1471</v>
      </c>
      <c r="DI112" s="1276" t="s">
        <v>878</v>
      </c>
      <c r="DJ112" s="1277" t="s">
        <v>1471</v>
      </c>
      <c r="DK112" s="1311" t="s">
        <v>878</v>
      </c>
      <c r="DL112" s="1277" t="s">
        <v>878</v>
      </c>
      <c r="DM112" s="7" t="s">
        <v>878</v>
      </c>
      <c r="DN112" s="7" t="s">
        <v>792</v>
      </c>
      <c r="DO112" s="7" t="s">
        <v>878</v>
      </c>
      <c r="DP112" s="7" t="s">
        <v>792</v>
      </c>
    </row>
    <row r="113" spans="1:120">
      <c r="A113" s="1194" t="s">
        <v>4</v>
      </c>
      <c r="B113" s="1195" t="s">
        <v>674</v>
      </c>
      <c r="C113" s="1196">
        <v>83</v>
      </c>
      <c r="D113" s="1197">
        <v>57</v>
      </c>
      <c r="E113" s="1197">
        <v>17</v>
      </c>
      <c r="F113" s="1306" t="s">
        <v>1325</v>
      </c>
      <c r="G113" s="1306" t="s">
        <v>1325</v>
      </c>
      <c r="H113" s="1197">
        <v>516</v>
      </c>
      <c r="I113" s="1198">
        <v>87</v>
      </c>
      <c r="J113" s="1199">
        <v>0.97837320895118229</v>
      </c>
      <c r="K113" s="1200">
        <v>1.9039063353409789</v>
      </c>
      <c r="L113" s="1200">
        <v>0.75889526609724145</v>
      </c>
      <c r="M113" s="1200">
        <v>0.79726033145962893</v>
      </c>
      <c r="N113" s="1200">
        <v>1.2501818068810395</v>
      </c>
      <c r="O113" s="1200">
        <v>1.0343433076946429</v>
      </c>
      <c r="P113" s="1201">
        <v>1.0931932938987001</v>
      </c>
      <c r="Q113" s="1309" t="s">
        <v>1325</v>
      </c>
      <c r="R113" s="1307" t="s">
        <v>1325</v>
      </c>
      <c r="S113" s="1307" t="s">
        <v>1325</v>
      </c>
      <c r="T113" s="1307" t="s">
        <v>1325</v>
      </c>
      <c r="U113" s="1307" t="s">
        <v>1325</v>
      </c>
      <c r="V113" s="1307">
        <v>45</v>
      </c>
      <c r="W113" s="1310">
        <v>11</v>
      </c>
      <c r="X113" s="1199">
        <v>0.36583552042018069</v>
      </c>
      <c r="Y113" s="1200">
        <v>1.5882897639983631</v>
      </c>
      <c r="Z113" s="1200">
        <v>1.710632906700104</v>
      </c>
      <c r="AA113" s="1200">
        <v>0</v>
      </c>
      <c r="AB113" s="1200">
        <v>5.1681204322175089</v>
      </c>
      <c r="AC113" s="1202">
        <v>1.1419234670258489</v>
      </c>
      <c r="AD113" s="1203">
        <v>1.7230513261995888</v>
      </c>
      <c r="AE113" s="1309" t="s">
        <v>1325</v>
      </c>
      <c r="AF113" s="1307" t="s">
        <v>1325</v>
      </c>
      <c r="AG113" s="1307" t="s">
        <v>1325</v>
      </c>
      <c r="AH113" s="1307" t="s">
        <v>1325</v>
      </c>
      <c r="AI113" s="1307" t="s">
        <v>1325</v>
      </c>
      <c r="AJ113" s="1307">
        <v>65</v>
      </c>
      <c r="AK113" s="1310" t="s">
        <v>1325</v>
      </c>
      <c r="AL113" s="1204">
        <v>0.93237821045590596</v>
      </c>
      <c r="AM113" s="1202">
        <v>0.87718369133570739</v>
      </c>
      <c r="AN113" s="1202">
        <v>0.79469687930606503</v>
      </c>
      <c r="AO113" s="1202">
        <v>0</v>
      </c>
      <c r="AP113" s="1202">
        <v>3.7926166374164478</v>
      </c>
      <c r="AQ113" s="1202">
        <v>1.3827509260296469</v>
      </c>
      <c r="AR113" s="1203">
        <v>0.5359732662053901</v>
      </c>
      <c r="AS113" s="1309" t="s">
        <v>1325</v>
      </c>
      <c r="AT113" s="1307" t="s">
        <v>1325</v>
      </c>
      <c r="AU113" s="1307" t="s">
        <v>1325</v>
      </c>
      <c r="AV113" s="1307" t="s">
        <v>1325</v>
      </c>
      <c r="AW113" s="1307" t="s">
        <v>1325</v>
      </c>
      <c r="AX113" s="1307">
        <v>20</v>
      </c>
      <c r="AY113" s="1310" t="s">
        <v>1325</v>
      </c>
      <c r="AZ113" s="1244">
        <v>0.66664679939126048</v>
      </c>
      <c r="BA113" s="1242">
        <v>4.1786954403343675</v>
      </c>
      <c r="BB113" s="1242">
        <v>0</v>
      </c>
      <c r="BC113" s="1242">
        <v>0</v>
      </c>
      <c r="BD113" s="1242">
        <v>0</v>
      </c>
      <c r="BE113" s="1242">
        <v>1.6068358069060822</v>
      </c>
      <c r="BF113" s="1243">
        <v>1.5765234970064026</v>
      </c>
      <c r="BG113" s="1309">
        <v>15</v>
      </c>
      <c r="BH113" s="1307">
        <v>11</v>
      </c>
      <c r="BI113" s="1307" t="s">
        <v>1325</v>
      </c>
      <c r="BJ113" s="1307" t="s">
        <v>1325</v>
      </c>
      <c r="BK113" s="1307" t="s">
        <v>1325</v>
      </c>
      <c r="BL113" s="1307">
        <v>95</v>
      </c>
      <c r="BM113" s="1310">
        <v>12</v>
      </c>
      <c r="BN113" s="1245">
        <v>0.94313790309459489</v>
      </c>
      <c r="BO113" s="1239">
        <v>1.9769671552416856</v>
      </c>
      <c r="BP113" s="1239">
        <v>0.97507507287367456</v>
      </c>
      <c r="BQ113" s="1239">
        <v>1.4721254018491501</v>
      </c>
      <c r="BR113" s="1239">
        <v>0</v>
      </c>
      <c r="BS113" s="1239">
        <v>1.0091920914303991</v>
      </c>
      <c r="BT113" s="1308">
        <v>0.79349391984109319</v>
      </c>
      <c r="BU113" s="1309">
        <v>45</v>
      </c>
      <c r="BV113" s="1307">
        <v>27</v>
      </c>
      <c r="BW113" s="1307" t="s">
        <v>1325</v>
      </c>
      <c r="BX113" s="1307" t="s">
        <v>1325</v>
      </c>
      <c r="BY113" s="1307" t="s">
        <v>1325</v>
      </c>
      <c r="BZ113" s="1307">
        <v>224</v>
      </c>
      <c r="CA113" s="1310">
        <v>43</v>
      </c>
      <c r="CB113" s="1189">
        <v>1.1912385895389337</v>
      </c>
      <c r="CC113" s="1239">
        <v>1.9363876168922123</v>
      </c>
      <c r="CD113" s="1239">
        <v>0.7669104755703704</v>
      </c>
      <c r="CE113" s="1239">
        <v>0.8578783697698148</v>
      </c>
      <c r="CF113" s="1239">
        <v>0.8911955052148377</v>
      </c>
      <c r="CG113" s="1239">
        <v>0.88054507426206541</v>
      </c>
      <c r="CH113" s="1246">
        <v>1.1654874395489647</v>
      </c>
      <c r="CI113" s="1309" t="s">
        <v>1325</v>
      </c>
      <c r="CJ113" s="1307" t="s">
        <v>1325</v>
      </c>
      <c r="CK113" s="1307" t="s">
        <v>1325</v>
      </c>
      <c r="CL113" s="1307" t="s">
        <v>1325</v>
      </c>
      <c r="CM113" s="1307" t="s">
        <v>1325</v>
      </c>
      <c r="CN113" s="1307" t="s">
        <v>1325</v>
      </c>
      <c r="CO113" s="1310" t="s">
        <v>1325</v>
      </c>
      <c r="CP113" s="1244">
        <v>1.6195305662415569</v>
      </c>
      <c r="CQ113" s="1242">
        <v>2.0163459380895326</v>
      </c>
      <c r="CR113" s="1242">
        <v>0</v>
      </c>
      <c r="CS113" s="1242">
        <v>0</v>
      </c>
      <c r="CT113" s="1242">
        <v>0</v>
      </c>
      <c r="CU113" s="1242">
        <v>1.1703450736842271</v>
      </c>
      <c r="CV113" s="1243">
        <v>0.73854435146837849</v>
      </c>
      <c r="CW113" s="1280"/>
      <c r="CX113" s="1280"/>
      <c r="CY113" s="1280"/>
      <c r="CZ113" s="1275" t="s">
        <v>878</v>
      </c>
      <c r="DA113" s="1276" t="s">
        <v>1471</v>
      </c>
      <c r="DB113" s="1274"/>
      <c r="DC113" s="1274"/>
      <c r="DD113" s="1274"/>
      <c r="DE113" s="1276" t="s">
        <v>878</v>
      </c>
      <c r="DF113" s="1276" t="s">
        <v>1471</v>
      </c>
      <c r="DG113" s="1276" t="s">
        <v>878</v>
      </c>
      <c r="DH113" s="1276" t="s">
        <v>1471</v>
      </c>
      <c r="DI113" s="1276" t="s">
        <v>878</v>
      </c>
      <c r="DJ113" s="1277" t="s">
        <v>1471</v>
      </c>
      <c r="DK113" s="1311" t="s">
        <v>878</v>
      </c>
      <c r="DL113" s="1277" t="s">
        <v>878</v>
      </c>
      <c r="DM113" s="7" t="s">
        <v>878</v>
      </c>
      <c r="DN113" s="7" t="s">
        <v>792</v>
      </c>
      <c r="DO113" s="7" t="s">
        <v>878</v>
      </c>
      <c r="DP113" s="7" t="s">
        <v>792</v>
      </c>
    </row>
    <row r="114" spans="1:120">
      <c r="A114" s="1194" t="s">
        <v>225</v>
      </c>
      <c r="B114" s="1195" t="s">
        <v>550</v>
      </c>
      <c r="C114" s="1196">
        <v>191</v>
      </c>
      <c r="D114" s="1306" t="s">
        <v>1325</v>
      </c>
      <c r="E114" s="1197">
        <v>55</v>
      </c>
      <c r="F114" s="1197">
        <v>76</v>
      </c>
      <c r="G114" s="1197">
        <v>14</v>
      </c>
      <c r="H114" s="1197">
        <v>910</v>
      </c>
      <c r="I114" s="1198">
        <v>216</v>
      </c>
      <c r="J114" s="1199">
        <v>1.0993037356743574</v>
      </c>
      <c r="K114" s="1200">
        <v>1.2538700684644264</v>
      </c>
      <c r="L114" s="1200">
        <v>0.65900571480470194</v>
      </c>
      <c r="M114" s="1200">
        <v>1.6388585362819221</v>
      </c>
      <c r="N114" s="1200">
        <v>0.82935973884163483</v>
      </c>
      <c r="O114" s="1200">
        <v>0.94744040337996871</v>
      </c>
      <c r="P114" s="1201">
        <v>0.87624924018807693</v>
      </c>
      <c r="Q114" s="1309">
        <v>27</v>
      </c>
      <c r="R114" s="1307" t="s">
        <v>1325</v>
      </c>
      <c r="S114" s="1307">
        <v>16</v>
      </c>
      <c r="T114" s="1307" t="s">
        <v>1325</v>
      </c>
      <c r="U114" s="1307" t="s">
        <v>1325</v>
      </c>
      <c r="V114" s="1307">
        <v>159</v>
      </c>
      <c r="W114" s="1310">
        <v>35</v>
      </c>
      <c r="X114" s="1199">
        <v>0.9095770001221245</v>
      </c>
      <c r="Y114" s="1200">
        <v>0.84492561295536373</v>
      </c>
      <c r="Z114" s="1200">
        <v>1.2175255369621412</v>
      </c>
      <c r="AA114" s="1200">
        <v>0.89058872001844713</v>
      </c>
      <c r="AB114" s="1200">
        <v>0.35961083967834301</v>
      </c>
      <c r="AC114" s="1202">
        <v>1.1010701033752561</v>
      </c>
      <c r="AD114" s="1203">
        <v>0.86527029357533392</v>
      </c>
      <c r="AE114" s="1309">
        <v>22</v>
      </c>
      <c r="AF114" s="1307" t="s">
        <v>1325</v>
      </c>
      <c r="AG114" s="1307" t="s">
        <v>1325</v>
      </c>
      <c r="AH114" s="1307" t="s">
        <v>1325</v>
      </c>
      <c r="AI114" s="1307" t="s">
        <v>1325</v>
      </c>
      <c r="AJ114" s="1307">
        <v>101</v>
      </c>
      <c r="AK114" s="1310">
        <v>26</v>
      </c>
      <c r="AL114" s="1204">
        <v>1.1230550978862952</v>
      </c>
      <c r="AM114" s="1202">
        <v>3.8180414040417814</v>
      </c>
      <c r="AN114" s="1202">
        <v>0.63322494728589174</v>
      </c>
      <c r="AO114" s="1202">
        <v>0.92176144861288412</v>
      </c>
      <c r="AP114" s="1202">
        <v>1.047842086752047</v>
      </c>
      <c r="AQ114" s="1202">
        <v>0.9044796468900409</v>
      </c>
      <c r="AR114" s="1203">
        <v>0.93467091615525399</v>
      </c>
      <c r="AS114" s="1309" t="s">
        <v>1325</v>
      </c>
      <c r="AT114" s="1307" t="s">
        <v>1325</v>
      </c>
      <c r="AU114" s="1307" t="s">
        <v>1325</v>
      </c>
      <c r="AV114" s="1307" t="s">
        <v>1325</v>
      </c>
      <c r="AW114" s="1307" t="s">
        <v>1325</v>
      </c>
      <c r="AX114" s="1307">
        <v>42</v>
      </c>
      <c r="AY114" s="1310" t="s">
        <v>1325</v>
      </c>
      <c r="AZ114" s="1244">
        <v>1.0061283781042751</v>
      </c>
      <c r="BA114" s="1242">
        <v>0</v>
      </c>
      <c r="BB114" s="1242">
        <v>0</v>
      </c>
      <c r="BC114" s="1242">
        <v>2.256713104025911</v>
      </c>
      <c r="BD114" s="1242">
        <v>0</v>
      </c>
      <c r="BE114" s="1242">
        <v>1.4330159825188475</v>
      </c>
      <c r="BF114" s="1243">
        <v>0.39938007522108665</v>
      </c>
      <c r="BG114" s="1309">
        <v>34</v>
      </c>
      <c r="BH114" s="1307" t="s">
        <v>1325</v>
      </c>
      <c r="BI114" s="1307" t="s">
        <v>1325</v>
      </c>
      <c r="BJ114" s="1307">
        <v>14</v>
      </c>
      <c r="BK114" s="1307" t="s">
        <v>1325</v>
      </c>
      <c r="BL114" s="1307">
        <v>208</v>
      </c>
      <c r="BM114" s="1310">
        <v>44</v>
      </c>
      <c r="BN114" s="1245">
        <v>0.92046124414535413</v>
      </c>
      <c r="BO114" s="1239">
        <v>1.3644363764100351</v>
      </c>
      <c r="BP114" s="1239">
        <v>0.28481402726064758</v>
      </c>
      <c r="BQ114" s="1239">
        <v>1.464895145826806</v>
      </c>
      <c r="BR114" s="1239">
        <v>0.57784859615524542</v>
      </c>
      <c r="BS114" s="1239">
        <v>1.2439456930210009</v>
      </c>
      <c r="BT114" s="1308">
        <v>0.872501930010536</v>
      </c>
      <c r="BU114" s="1309">
        <v>78</v>
      </c>
      <c r="BV114" s="1307" t="s">
        <v>1325</v>
      </c>
      <c r="BW114" s="1307">
        <v>20</v>
      </c>
      <c r="BX114" s="1307">
        <v>34</v>
      </c>
      <c r="BY114" s="1307" t="s">
        <v>1325</v>
      </c>
      <c r="BZ114" s="1307">
        <v>283</v>
      </c>
      <c r="CA114" s="1310">
        <v>79</v>
      </c>
      <c r="CB114" s="1189">
        <v>1.3540781924193745</v>
      </c>
      <c r="CC114" s="1239">
        <v>0.79226009866655278</v>
      </c>
      <c r="CD114" s="1239">
        <v>0.68713696646034439</v>
      </c>
      <c r="CE114" s="1239">
        <v>2.1441239637384344</v>
      </c>
      <c r="CF114" s="1239">
        <v>1.1908410819406123</v>
      </c>
      <c r="CG114" s="1239">
        <v>0.73997032515342076</v>
      </c>
      <c r="CH114" s="1246">
        <v>0.91988103772401042</v>
      </c>
      <c r="CI114" s="1309" t="s">
        <v>1325</v>
      </c>
      <c r="CJ114" s="1307" t="s">
        <v>1325</v>
      </c>
      <c r="CK114" s="1307" t="s">
        <v>1325</v>
      </c>
      <c r="CL114" s="1307" t="s">
        <v>1325</v>
      </c>
      <c r="CM114" s="1307" t="s">
        <v>1325</v>
      </c>
      <c r="CN114" s="1238">
        <v>31</v>
      </c>
      <c r="CO114" s="1310" t="s">
        <v>1325</v>
      </c>
      <c r="CP114" s="1244">
        <v>0.57761771128315909</v>
      </c>
      <c r="CQ114" s="1242">
        <v>4.083344363924601</v>
      </c>
      <c r="CR114" s="1242">
        <v>1.4293486984236909</v>
      </c>
      <c r="CS114" s="1242">
        <v>2.5280278543419379</v>
      </c>
      <c r="CT114" s="1242">
        <v>0</v>
      </c>
      <c r="CU114" s="1242">
        <v>0.86800875741021544</v>
      </c>
      <c r="CV114" s="1243">
        <v>0.91843649559880058</v>
      </c>
      <c r="CW114" s="1280"/>
      <c r="CX114" s="1280"/>
      <c r="CY114" s="1280"/>
      <c r="CZ114" s="1275" t="s">
        <v>878</v>
      </c>
      <c r="DA114" s="1276" t="s">
        <v>1471</v>
      </c>
      <c r="DB114" s="1274" t="s">
        <v>878</v>
      </c>
      <c r="DC114" s="1274" t="s">
        <v>1476</v>
      </c>
      <c r="DD114" s="1274" t="s">
        <v>1476</v>
      </c>
      <c r="DE114" s="1276" t="s">
        <v>878</v>
      </c>
      <c r="DF114" s="1276" t="s">
        <v>1471</v>
      </c>
      <c r="DG114" s="1276" t="s">
        <v>878</v>
      </c>
      <c r="DH114" s="1276" t="s">
        <v>1471</v>
      </c>
      <c r="DI114" s="1276" t="s">
        <v>878</v>
      </c>
      <c r="DJ114" s="1277" t="s">
        <v>1471</v>
      </c>
      <c r="DK114" s="1311" t="s">
        <v>878</v>
      </c>
      <c r="DL114" s="1277" t="s">
        <v>878</v>
      </c>
      <c r="DM114" s="7" t="s">
        <v>878</v>
      </c>
      <c r="DN114" s="7" t="s">
        <v>792</v>
      </c>
      <c r="DO114" s="7" t="s">
        <v>878</v>
      </c>
      <c r="DP114" s="7" t="s">
        <v>792</v>
      </c>
    </row>
    <row r="115" spans="1:120" ht="25.5">
      <c r="A115" s="1194" t="s">
        <v>504</v>
      </c>
      <c r="B115" s="1195" t="s">
        <v>687</v>
      </c>
      <c r="C115" s="1196">
        <v>130</v>
      </c>
      <c r="D115" s="1197">
        <v>25</v>
      </c>
      <c r="E115" s="1197">
        <v>19</v>
      </c>
      <c r="F115" s="1197">
        <v>33</v>
      </c>
      <c r="G115" s="1306" t="s">
        <v>1325</v>
      </c>
      <c r="H115" s="1197">
        <v>890</v>
      </c>
      <c r="I115" s="1198">
        <v>120</v>
      </c>
      <c r="J115" s="1199">
        <v>0.96376282300403904</v>
      </c>
      <c r="K115" s="1200">
        <v>2.2129293977977147</v>
      </c>
      <c r="L115" s="1200">
        <v>0.50337239884176177</v>
      </c>
      <c r="M115" s="1200">
        <v>1.9456113383900975</v>
      </c>
      <c r="N115" s="1200">
        <v>0.47192974422912415</v>
      </c>
      <c r="O115" s="1200">
        <v>1.0004757218973541</v>
      </c>
      <c r="P115" s="1201">
        <v>0.86046526364630016</v>
      </c>
      <c r="Q115" s="1309" t="s">
        <v>1325</v>
      </c>
      <c r="R115" s="1307" t="s">
        <v>1325</v>
      </c>
      <c r="S115" s="1307" t="s">
        <v>1325</v>
      </c>
      <c r="T115" s="1307" t="s">
        <v>1325</v>
      </c>
      <c r="U115" s="1307" t="s">
        <v>1325</v>
      </c>
      <c r="V115" s="1307">
        <v>73</v>
      </c>
      <c r="W115" s="1310">
        <v>11</v>
      </c>
      <c r="X115" s="1199">
        <v>0.58815159241541137</v>
      </c>
      <c r="Y115" s="1200">
        <v>0</v>
      </c>
      <c r="Z115" s="1200">
        <v>1.3958965992805128</v>
      </c>
      <c r="AA115" s="1200">
        <v>2.2086474039676909</v>
      </c>
      <c r="AB115" s="1200">
        <v>1.9714175854000273</v>
      </c>
      <c r="AC115" s="1202">
        <v>1.0308444036386033</v>
      </c>
      <c r="AD115" s="1203">
        <v>0.98237938550650072</v>
      </c>
      <c r="AE115" s="1309">
        <v>21</v>
      </c>
      <c r="AF115" s="1307" t="s">
        <v>1325</v>
      </c>
      <c r="AG115" s="1307" t="s">
        <v>1325</v>
      </c>
      <c r="AH115" s="1307" t="s">
        <v>1325</v>
      </c>
      <c r="AI115" s="1307" t="s">
        <v>1325</v>
      </c>
      <c r="AJ115" s="1307">
        <v>156</v>
      </c>
      <c r="AK115" s="1310">
        <v>20</v>
      </c>
      <c r="AL115" s="1204">
        <v>0.96388308058839067</v>
      </c>
      <c r="AM115" s="1202">
        <v>2.7603789736613811</v>
      </c>
      <c r="AN115" s="1202">
        <v>0.49163435486045937</v>
      </c>
      <c r="AO115" s="1202">
        <v>0.69062738294099724</v>
      </c>
      <c r="AP115" s="1202">
        <v>0</v>
      </c>
      <c r="AQ115" s="1202">
        <v>1.2251656293180051</v>
      </c>
      <c r="AR115" s="1203">
        <v>0.88971991258663152</v>
      </c>
      <c r="AS115" s="1309" t="s">
        <v>1325</v>
      </c>
      <c r="AT115" s="1307" t="s">
        <v>1325</v>
      </c>
      <c r="AU115" s="1307" t="s">
        <v>1325</v>
      </c>
      <c r="AV115" s="1307" t="s">
        <v>1325</v>
      </c>
      <c r="AW115" s="1307" t="s">
        <v>1325</v>
      </c>
      <c r="AX115" s="1307">
        <v>33</v>
      </c>
      <c r="AY115" s="1310" t="s">
        <v>1325</v>
      </c>
      <c r="AZ115" s="1244">
        <v>0.17544223011689936</v>
      </c>
      <c r="BA115" s="1242">
        <v>0</v>
      </c>
      <c r="BB115" s="1242">
        <v>0.77279555241137965</v>
      </c>
      <c r="BC115" s="1242">
        <v>5.9222223332444672</v>
      </c>
      <c r="BD115" s="1242">
        <v>0</v>
      </c>
      <c r="BE115" s="1242">
        <v>1.1534807713504853</v>
      </c>
      <c r="BF115" s="1243">
        <v>1.0381135013403975</v>
      </c>
      <c r="BG115" s="1309">
        <v>22</v>
      </c>
      <c r="BH115" s="1307" t="s">
        <v>1325</v>
      </c>
      <c r="BI115" s="1307" t="s">
        <v>1325</v>
      </c>
      <c r="BJ115" s="1307" t="s">
        <v>1325</v>
      </c>
      <c r="BK115" s="1307" t="s">
        <v>1325</v>
      </c>
      <c r="BL115" s="1307">
        <v>177</v>
      </c>
      <c r="BM115" s="1310">
        <v>20</v>
      </c>
      <c r="BN115" s="1245">
        <v>0.85767250542823426</v>
      </c>
      <c r="BO115" s="1239">
        <v>1.898004406400372</v>
      </c>
      <c r="BP115" s="1239">
        <v>0</v>
      </c>
      <c r="BQ115" s="1239">
        <v>2.6119572153142805</v>
      </c>
      <c r="BR115" s="1239">
        <v>0.56510853751778034</v>
      </c>
      <c r="BS115" s="1239">
        <v>1.1828404804106656</v>
      </c>
      <c r="BT115" s="1308">
        <v>0.76690353167757164</v>
      </c>
      <c r="BU115" s="1309">
        <v>56</v>
      </c>
      <c r="BV115" s="1307">
        <v>10</v>
      </c>
      <c r="BW115" s="1307" t="s">
        <v>1325</v>
      </c>
      <c r="BX115" s="1307">
        <v>12</v>
      </c>
      <c r="BY115" s="1307" t="s">
        <v>1325</v>
      </c>
      <c r="BZ115" s="1307">
        <v>335</v>
      </c>
      <c r="CA115" s="1310">
        <v>45</v>
      </c>
      <c r="CB115" s="1189">
        <v>1.1065044537273976</v>
      </c>
      <c r="CC115" s="1239">
        <v>2.2902013773960848</v>
      </c>
      <c r="CD115" s="1239">
        <v>0.47842593484363299</v>
      </c>
      <c r="CE115" s="1239">
        <v>1.8185997814489643</v>
      </c>
      <c r="CF115" s="1239">
        <v>0.406316351553065</v>
      </c>
      <c r="CG115" s="1239">
        <v>0.93923941854132031</v>
      </c>
      <c r="CH115" s="1246">
        <v>0.83230940924520402</v>
      </c>
      <c r="CI115" s="1240">
        <v>11</v>
      </c>
      <c r="CJ115" s="1307" t="s">
        <v>1325</v>
      </c>
      <c r="CK115" s="1307" t="s">
        <v>1325</v>
      </c>
      <c r="CL115" s="1307" t="s">
        <v>1325</v>
      </c>
      <c r="CM115" s="1307" t="s">
        <v>1325</v>
      </c>
      <c r="CN115" s="1238">
        <v>34</v>
      </c>
      <c r="CO115" s="1310" t="s">
        <v>1325</v>
      </c>
      <c r="CP115" s="1244">
        <v>1.9592701429113362</v>
      </c>
      <c r="CQ115" s="1242">
        <v>3.5565975154213016</v>
      </c>
      <c r="CR115" s="1242">
        <v>0.52353385807164521</v>
      </c>
      <c r="CS115" s="1242">
        <v>1.1221146322030364</v>
      </c>
      <c r="CT115" s="1242">
        <v>0</v>
      </c>
      <c r="CU115" s="1242">
        <v>0.5674184465182831</v>
      </c>
      <c r="CV115" s="1243">
        <v>1.1556795567892513</v>
      </c>
      <c r="CW115" s="1280" t="s">
        <v>878</v>
      </c>
      <c r="CX115" s="1280" t="s">
        <v>878</v>
      </c>
      <c r="CY115" s="1280" t="s">
        <v>2925</v>
      </c>
      <c r="CZ115" s="1275" t="s">
        <v>878</v>
      </c>
      <c r="DA115" s="1276" t="s">
        <v>1471</v>
      </c>
      <c r="DB115" s="1274"/>
      <c r="DC115" s="1274" t="s">
        <v>878</v>
      </c>
      <c r="DD115" s="1274" t="s">
        <v>2937</v>
      </c>
      <c r="DE115" s="1276" t="s">
        <v>878</v>
      </c>
      <c r="DF115" s="1276" t="s">
        <v>1471</v>
      </c>
      <c r="DG115" s="1276" t="s">
        <v>878</v>
      </c>
      <c r="DH115" s="1276" t="s">
        <v>1471</v>
      </c>
      <c r="DI115" s="1276" t="s">
        <v>878</v>
      </c>
      <c r="DJ115" s="1277" t="s">
        <v>1471</v>
      </c>
      <c r="DK115" s="1311" t="s">
        <v>878</v>
      </c>
      <c r="DL115" s="1277" t="s">
        <v>878</v>
      </c>
      <c r="DM115" s="7" t="s">
        <v>878</v>
      </c>
      <c r="DN115" s="7" t="s">
        <v>792</v>
      </c>
      <c r="DO115" s="7" t="s">
        <v>878</v>
      </c>
      <c r="DP115" s="7" t="s">
        <v>792</v>
      </c>
    </row>
    <row r="116" spans="1:120">
      <c r="A116" s="1194" t="s">
        <v>2795</v>
      </c>
      <c r="B116" s="1195" t="s">
        <v>2849</v>
      </c>
      <c r="C116" s="1306" t="s">
        <v>1325</v>
      </c>
      <c r="D116" s="1306" t="s">
        <v>1325</v>
      </c>
      <c r="E116" s="1306" t="s">
        <v>1325</v>
      </c>
      <c r="F116" s="1306" t="s">
        <v>1325</v>
      </c>
      <c r="G116" s="1306" t="s">
        <v>1325</v>
      </c>
      <c r="H116" s="1306" t="s">
        <v>1325</v>
      </c>
      <c r="I116" s="1306" t="s">
        <v>1325</v>
      </c>
      <c r="J116" s="1199">
        <v>2.5134655498088652</v>
      </c>
      <c r="K116" s="1200">
        <v>1.4909017630863166</v>
      </c>
      <c r="L116" s="1200"/>
      <c r="M116" s="1200"/>
      <c r="N116" s="1200"/>
      <c r="O116" s="1200"/>
      <c r="P116" s="1201">
        <v>1.5520853968127355</v>
      </c>
      <c r="Q116" s="1309" t="s">
        <v>1325</v>
      </c>
      <c r="R116" s="1307" t="s">
        <v>1325</v>
      </c>
      <c r="S116" s="1307" t="s">
        <v>1325</v>
      </c>
      <c r="T116" s="1307" t="s">
        <v>1325</v>
      </c>
      <c r="U116" s="1307" t="s">
        <v>1325</v>
      </c>
      <c r="V116" s="1307" t="s">
        <v>1325</v>
      </c>
      <c r="W116" s="1310" t="s">
        <v>1325</v>
      </c>
      <c r="X116" s="1199">
        <v>0</v>
      </c>
      <c r="Y116" s="1200">
        <v>0</v>
      </c>
      <c r="Z116" s="1200"/>
      <c r="AA116" s="1200"/>
      <c r="AB116" s="1200"/>
      <c r="AC116" s="1202"/>
      <c r="AD116" s="1203">
        <v>0</v>
      </c>
      <c r="AE116" s="1309" t="s">
        <v>1325</v>
      </c>
      <c r="AF116" s="1307" t="s">
        <v>1325</v>
      </c>
      <c r="AG116" s="1307" t="s">
        <v>1325</v>
      </c>
      <c r="AH116" s="1307" t="s">
        <v>1325</v>
      </c>
      <c r="AI116" s="1307" t="s">
        <v>1325</v>
      </c>
      <c r="AJ116" s="1307" t="s">
        <v>1325</v>
      </c>
      <c r="AK116" s="1310" t="s">
        <v>1325</v>
      </c>
      <c r="AL116" s="1204">
        <v>0</v>
      </c>
      <c r="AM116" s="1202">
        <v>0</v>
      </c>
      <c r="AN116" s="1202"/>
      <c r="AO116" s="1202"/>
      <c r="AP116" s="1202"/>
      <c r="AQ116" s="1202"/>
      <c r="AR116" s="1203">
        <v>0</v>
      </c>
      <c r="AS116" s="1309" t="s">
        <v>1325</v>
      </c>
      <c r="AT116" s="1307" t="s">
        <v>1325</v>
      </c>
      <c r="AU116" s="1307" t="s">
        <v>1325</v>
      </c>
      <c r="AV116" s="1307" t="s">
        <v>1325</v>
      </c>
      <c r="AW116" s="1307" t="s">
        <v>1325</v>
      </c>
      <c r="AX116" s="1307" t="s">
        <v>1325</v>
      </c>
      <c r="AY116" s="1310" t="s">
        <v>1325</v>
      </c>
      <c r="AZ116" s="1244">
        <v>0</v>
      </c>
      <c r="BA116" s="1242">
        <v>0</v>
      </c>
      <c r="BB116" s="1242"/>
      <c r="BC116" s="1242"/>
      <c r="BD116" s="1242"/>
      <c r="BE116" s="1242"/>
      <c r="BF116" s="1243">
        <v>0</v>
      </c>
      <c r="BG116" s="1309" t="s">
        <v>1325</v>
      </c>
      <c r="BH116" s="1307" t="s">
        <v>1325</v>
      </c>
      <c r="BI116" s="1307" t="s">
        <v>1325</v>
      </c>
      <c r="BJ116" s="1307" t="s">
        <v>1325</v>
      </c>
      <c r="BK116" s="1307" t="s">
        <v>1325</v>
      </c>
      <c r="BL116" s="1307" t="s">
        <v>1325</v>
      </c>
      <c r="BM116" s="1310" t="s">
        <v>1325</v>
      </c>
      <c r="BN116" s="1245">
        <v>0</v>
      </c>
      <c r="BO116" s="1239">
        <v>0</v>
      </c>
      <c r="BP116" s="1239"/>
      <c r="BQ116" s="1239"/>
      <c r="BR116" s="1239"/>
      <c r="BS116" s="1239"/>
      <c r="BT116" s="1308">
        <v>0</v>
      </c>
      <c r="BU116" s="1309" t="s">
        <v>1325</v>
      </c>
      <c r="BV116" s="1307" t="s">
        <v>1325</v>
      </c>
      <c r="BW116" s="1307" t="s">
        <v>1325</v>
      </c>
      <c r="BX116" s="1307" t="s">
        <v>1325</v>
      </c>
      <c r="BY116" s="1307" t="s">
        <v>1325</v>
      </c>
      <c r="BZ116" s="1307" t="s">
        <v>1325</v>
      </c>
      <c r="CA116" s="1310" t="s">
        <v>1325</v>
      </c>
      <c r="CB116" s="1189">
        <v>2.5134655498088652</v>
      </c>
      <c r="CC116" s="1239">
        <v>1.4909017630863166</v>
      </c>
      <c r="CD116" s="1239"/>
      <c r="CE116" s="1239"/>
      <c r="CF116" s="1239"/>
      <c r="CG116" s="1239"/>
      <c r="CH116" s="1246">
        <v>1.5520853968127355</v>
      </c>
      <c r="CI116" s="1309" t="s">
        <v>1325</v>
      </c>
      <c r="CJ116" s="1307" t="s">
        <v>1325</v>
      </c>
      <c r="CK116" s="1307" t="s">
        <v>1325</v>
      </c>
      <c r="CL116" s="1307" t="s">
        <v>1325</v>
      </c>
      <c r="CM116" s="1307" t="s">
        <v>1325</v>
      </c>
      <c r="CN116" s="1307" t="s">
        <v>1325</v>
      </c>
      <c r="CO116" s="1310" t="s">
        <v>1325</v>
      </c>
      <c r="CP116" s="1244">
        <v>0</v>
      </c>
      <c r="CQ116" s="1242">
        <v>0</v>
      </c>
      <c r="CR116" s="1242"/>
      <c r="CS116" s="1242"/>
      <c r="CT116" s="1242"/>
      <c r="CU116" s="1242"/>
      <c r="CV116" s="1243">
        <v>0</v>
      </c>
      <c r="CW116" s="1280"/>
      <c r="CX116" s="1280"/>
      <c r="CY116" s="1280"/>
      <c r="CZ116" s="1275" t="s">
        <v>878</v>
      </c>
      <c r="DA116" s="1276" t="s">
        <v>1471</v>
      </c>
      <c r="DB116" s="1274"/>
      <c r="DC116" s="1274"/>
      <c r="DD116" s="1274"/>
      <c r="DE116" s="1276" t="s">
        <v>878</v>
      </c>
      <c r="DF116" s="1276" t="s">
        <v>1471</v>
      </c>
      <c r="DG116" s="1276" t="s">
        <v>878</v>
      </c>
      <c r="DH116" s="1276" t="s">
        <v>1471</v>
      </c>
      <c r="DI116" s="1276" t="s">
        <v>878</v>
      </c>
      <c r="DJ116" s="1277" t="s">
        <v>1471</v>
      </c>
      <c r="DK116" s="1311" t="s">
        <v>878</v>
      </c>
      <c r="DL116" s="1277" t="s">
        <v>878</v>
      </c>
      <c r="DM116" s="7" t="s">
        <v>878</v>
      </c>
      <c r="DN116" s="7" t="s">
        <v>792</v>
      </c>
      <c r="DO116" s="7" t="s">
        <v>878</v>
      </c>
      <c r="DP116" s="7" t="s">
        <v>792</v>
      </c>
    </row>
    <row r="117" spans="1:120">
      <c r="A117" s="1194" t="s">
        <v>346</v>
      </c>
      <c r="B117" s="1195" t="s">
        <v>573</v>
      </c>
      <c r="C117" s="1306" t="s">
        <v>1325</v>
      </c>
      <c r="D117" s="1306" t="s">
        <v>1325</v>
      </c>
      <c r="E117" s="1306" t="s">
        <v>1325</v>
      </c>
      <c r="F117" s="1306" t="s">
        <v>1325</v>
      </c>
      <c r="G117" s="1306" t="s">
        <v>1325</v>
      </c>
      <c r="H117" s="1306" t="s">
        <v>1325</v>
      </c>
      <c r="I117" s="1306" t="s">
        <v>1325</v>
      </c>
      <c r="J117" s="1199"/>
      <c r="K117" s="1200"/>
      <c r="L117" s="1200"/>
      <c r="M117" s="1200"/>
      <c r="N117" s="1200"/>
      <c r="O117" s="1200">
        <v>0.46839434333878388</v>
      </c>
      <c r="P117" s="1201"/>
      <c r="Q117" s="1309" t="s">
        <v>1325</v>
      </c>
      <c r="R117" s="1307" t="s">
        <v>1325</v>
      </c>
      <c r="S117" s="1307" t="s">
        <v>1325</v>
      </c>
      <c r="T117" s="1307" t="s">
        <v>1325</v>
      </c>
      <c r="U117" s="1307" t="s">
        <v>1325</v>
      </c>
      <c r="V117" s="1307" t="s">
        <v>1325</v>
      </c>
      <c r="W117" s="1310" t="s">
        <v>1325</v>
      </c>
      <c r="X117" s="1199"/>
      <c r="Y117" s="1200"/>
      <c r="Z117" s="1200"/>
      <c r="AA117" s="1200"/>
      <c r="AB117" s="1200"/>
      <c r="AC117" s="1202">
        <v>0</v>
      </c>
      <c r="AD117" s="1203"/>
      <c r="AE117" s="1309" t="s">
        <v>1325</v>
      </c>
      <c r="AF117" s="1307" t="s">
        <v>1325</v>
      </c>
      <c r="AG117" s="1307" t="s">
        <v>1325</v>
      </c>
      <c r="AH117" s="1307" t="s">
        <v>1325</v>
      </c>
      <c r="AI117" s="1307" t="s">
        <v>1325</v>
      </c>
      <c r="AJ117" s="1307" t="s">
        <v>1325</v>
      </c>
      <c r="AK117" s="1310" t="s">
        <v>1325</v>
      </c>
      <c r="AL117" s="1204"/>
      <c r="AM117" s="1202"/>
      <c r="AN117" s="1202"/>
      <c r="AO117" s="1202"/>
      <c r="AP117" s="1202"/>
      <c r="AQ117" s="1202">
        <v>3.5751423947212797</v>
      </c>
      <c r="AR117" s="1203"/>
      <c r="AS117" s="1309" t="s">
        <v>1325</v>
      </c>
      <c r="AT117" s="1307" t="s">
        <v>1325</v>
      </c>
      <c r="AU117" s="1307" t="s">
        <v>1325</v>
      </c>
      <c r="AV117" s="1307" t="s">
        <v>1325</v>
      </c>
      <c r="AW117" s="1307" t="s">
        <v>1325</v>
      </c>
      <c r="AX117" s="1307" t="s">
        <v>1325</v>
      </c>
      <c r="AY117" s="1310" t="s">
        <v>1325</v>
      </c>
      <c r="AZ117" s="1244"/>
      <c r="BA117" s="1242"/>
      <c r="BB117" s="1242"/>
      <c r="BC117" s="1242"/>
      <c r="BD117" s="1242"/>
      <c r="BE117" s="1242">
        <v>0</v>
      </c>
      <c r="BF117" s="1243"/>
      <c r="BG117" s="1309" t="s">
        <v>1325</v>
      </c>
      <c r="BH117" s="1307" t="s">
        <v>1325</v>
      </c>
      <c r="BI117" s="1307" t="s">
        <v>1325</v>
      </c>
      <c r="BJ117" s="1307" t="s">
        <v>1325</v>
      </c>
      <c r="BK117" s="1307" t="s">
        <v>1325</v>
      </c>
      <c r="BL117" s="1307" t="s">
        <v>1325</v>
      </c>
      <c r="BM117" s="1310" t="s">
        <v>1325</v>
      </c>
      <c r="BN117" s="1245"/>
      <c r="BO117" s="1239"/>
      <c r="BP117" s="1239"/>
      <c r="BQ117" s="1239"/>
      <c r="BR117" s="1239"/>
      <c r="BS117" s="1239">
        <v>0</v>
      </c>
      <c r="BT117" s="1308"/>
      <c r="BU117" s="1309" t="s">
        <v>1325</v>
      </c>
      <c r="BV117" s="1307" t="s">
        <v>1325</v>
      </c>
      <c r="BW117" s="1307" t="s">
        <v>1325</v>
      </c>
      <c r="BX117" s="1307" t="s">
        <v>1325</v>
      </c>
      <c r="BY117" s="1307" t="s">
        <v>1325</v>
      </c>
      <c r="BZ117" s="1307" t="s">
        <v>1325</v>
      </c>
      <c r="CA117" s="1310" t="s">
        <v>1325</v>
      </c>
      <c r="CB117" s="1189"/>
      <c r="CC117" s="1239"/>
      <c r="CD117" s="1239"/>
      <c r="CE117" s="1239"/>
      <c r="CF117" s="1239"/>
      <c r="CG117" s="1239">
        <v>0</v>
      </c>
      <c r="CH117" s="1245"/>
      <c r="CI117" s="1309" t="s">
        <v>1325</v>
      </c>
      <c r="CJ117" s="1307" t="s">
        <v>1325</v>
      </c>
      <c r="CK117" s="1307" t="s">
        <v>1325</v>
      </c>
      <c r="CL117" s="1307" t="s">
        <v>1325</v>
      </c>
      <c r="CM117" s="1307" t="s">
        <v>1325</v>
      </c>
      <c r="CN117" s="1307" t="s">
        <v>1325</v>
      </c>
      <c r="CO117" s="1310" t="s">
        <v>1325</v>
      </c>
      <c r="CP117" s="1244"/>
      <c r="CQ117" s="1242"/>
      <c r="CR117" s="1242"/>
      <c r="CS117" s="1242"/>
      <c r="CT117" s="1242"/>
      <c r="CU117" s="1242">
        <v>0</v>
      </c>
      <c r="CV117" s="1243"/>
      <c r="CW117" s="1280"/>
      <c r="CX117" s="1280"/>
      <c r="CY117" s="1280"/>
      <c r="CZ117" s="1275" t="s">
        <v>878</v>
      </c>
      <c r="DA117" s="1276" t="s">
        <v>1471</v>
      </c>
      <c r="DB117" s="1274"/>
      <c r="DC117" s="1274"/>
      <c r="DD117" s="1274"/>
      <c r="DE117" s="1276" t="s">
        <v>878</v>
      </c>
      <c r="DF117" s="1276" t="s">
        <v>1471</v>
      </c>
      <c r="DG117" s="1276" t="s">
        <v>878</v>
      </c>
      <c r="DH117" s="1276" t="s">
        <v>1471</v>
      </c>
      <c r="DI117" s="1276" t="s">
        <v>878</v>
      </c>
      <c r="DJ117" s="1277" t="s">
        <v>1471</v>
      </c>
      <c r="DK117" s="1311" t="s">
        <v>878</v>
      </c>
      <c r="DL117" s="1277" t="s">
        <v>878</v>
      </c>
      <c r="DM117" s="7" t="s">
        <v>878</v>
      </c>
      <c r="DN117" s="7" t="s">
        <v>792</v>
      </c>
      <c r="DO117" s="7" t="s">
        <v>878</v>
      </c>
      <c r="DP117" s="7" t="s">
        <v>792</v>
      </c>
    </row>
    <row r="118" spans="1:120">
      <c r="A118" s="1194" t="s">
        <v>179</v>
      </c>
      <c r="B118" s="1195" t="s">
        <v>581</v>
      </c>
      <c r="C118" s="1306" t="s">
        <v>1325</v>
      </c>
      <c r="D118" s="1306" t="s">
        <v>1325</v>
      </c>
      <c r="E118" s="1306" t="s">
        <v>1325</v>
      </c>
      <c r="F118" s="1306" t="s">
        <v>1325</v>
      </c>
      <c r="G118" s="1306" t="s">
        <v>1325</v>
      </c>
      <c r="H118" s="1197">
        <v>11</v>
      </c>
      <c r="I118" s="1306" t="s">
        <v>1325</v>
      </c>
      <c r="J118" s="1199">
        <v>0.71374188826346951</v>
      </c>
      <c r="K118" s="1200"/>
      <c r="L118" s="1200"/>
      <c r="M118" s="1200"/>
      <c r="N118" s="1200"/>
      <c r="O118" s="1200">
        <v>0.72650949522387875</v>
      </c>
      <c r="P118" s="1201"/>
      <c r="Q118" s="1309" t="s">
        <v>1325</v>
      </c>
      <c r="R118" s="1307" t="s">
        <v>1325</v>
      </c>
      <c r="S118" s="1307" t="s">
        <v>1325</v>
      </c>
      <c r="T118" s="1307" t="s">
        <v>1325</v>
      </c>
      <c r="U118" s="1307" t="s">
        <v>1325</v>
      </c>
      <c r="V118" s="1307" t="s">
        <v>1325</v>
      </c>
      <c r="W118" s="1310" t="s">
        <v>1325</v>
      </c>
      <c r="X118" s="1199">
        <v>0</v>
      </c>
      <c r="Y118" s="1200"/>
      <c r="Z118" s="1200"/>
      <c r="AA118" s="1200"/>
      <c r="AB118" s="1200"/>
      <c r="AC118" s="1202">
        <v>1.1529233162701999</v>
      </c>
      <c r="AD118" s="1203"/>
      <c r="AE118" s="1309" t="s">
        <v>1325</v>
      </c>
      <c r="AF118" s="1307" t="s">
        <v>1325</v>
      </c>
      <c r="AG118" s="1307" t="s">
        <v>1325</v>
      </c>
      <c r="AH118" s="1307" t="s">
        <v>1325</v>
      </c>
      <c r="AI118" s="1307" t="s">
        <v>1325</v>
      </c>
      <c r="AJ118" s="1307" t="s">
        <v>1325</v>
      </c>
      <c r="AK118" s="1310" t="s">
        <v>1325</v>
      </c>
      <c r="AL118" s="1204">
        <v>0</v>
      </c>
      <c r="AM118" s="1202"/>
      <c r="AN118" s="1202"/>
      <c r="AO118" s="1202"/>
      <c r="AP118" s="1202"/>
      <c r="AQ118" s="1202">
        <v>2.515840944433493</v>
      </c>
      <c r="AR118" s="1203"/>
      <c r="AS118" s="1309" t="s">
        <v>1325</v>
      </c>
      <c r="AT118" s="1307" t="s">
        <v>1325</v>
      </c>
      <c r="AU118" s="1307" t="s">
        <v>1325</v>
      </c>
      <c r="AV118" s="1307" t="s">
        <v>1325</v>
      </c>
      <c r="AW118" s="1307" t="s">
        <v>1325</v>
      </c>
      <c r="AX118" s="1307" t="s">
        <v>1325</v>
      </c>
      <c r="AY118" s="1310" t="s">
        <v>1325</v>
      </c>
      <c r="AZ118" s="1244">
        <v>0</v>
      </c>
      <c r="BA118" s="1242"/>
      <c r="BB118" s="1242"/>
      <c r="BC118" s="1242"/>
      <c r="BD118" s="1242"/>
      <c r="BE118" s="1242">
        <v>3.2506491209452046</v>
      </c>
      <c r="BF118" s="1243"/>
      <c r="BG118" s="1309" t="s">
        <v>1325</v>
      </c>
      <c r="BH118" s="1307" t="s">
        <v>1325</v>
      </c>
      <c r="BI118" s="1307" t="s">
        <v>1325</v>
      </c>
      <c r="BJ118" s="1307" t="s">
        <v>1325</v>
      </c>
      <c r="BK118" s="1307" t="s">
        <v>1325</v>
      </c>
      <c r="BL118" s="1307" t="s">
        <v>1325</v>
      </c>
      <c r="BM118" s="1310" t="s">
        <v>1325</v>
      </c>
      <c r="BN118" s="1245">
        <v>0</v>
      </c>
      <c r="BO118" s="1239"/>
      <c r="BP118" s="1239"/>
      <c r="BQ118" s="1239"/>
      <c r="BR118" s="1239"/>
      <c r="BS118" s="1239">
        <v>0</v>
      </c>
      <c r="BT118" s="1308"/>
      <c r="BU118" s="1309" t="s">
        <v>1325</v>
      </c>
      <c r="BV118" s="1307" t="s">
        <v>1325</v>
      </c>
      <c r="BW118" s="1307" t="s">
        <v>1325</v>
      </c>
      <c r="BX118" s="1307" t="s">
        <v>1325</v>
      </c>
      <c r="BY118" s="1307" t="s">
        <v>1325</v>
      </c>
      <c r="BZ118" s="1307" t="s">
        <v>1325</v>
      </c>
      <c r="CA118" s="1310" t="s">
        <v>1325</v>
      </c>
      <c r="CB118" s="1189">
        <v>0.9490790174666669</v>
      </c>
      <c r="CC118" s="1239"/>
      <c r="CD118" s="1239"/>
      <c r="CE118" s="1239"/>
      <c r="CF118" s="1239"/>
      <c r="CG118" s="1239">
        <v>0.25500242380036087</v>
      </c>
      <c r="CH118" s="1245"/>
      <c r="CI118" s="1309" t="s">
        <v>1325</v>
      </c>
      <c r="CJ118" s="1307" t="s">
        <v>1325</v>
      </c>
      <c r="CK118" s="1307" t="s">
        <v>1325</v>
      </c>
      <c r="CL118" s="1307" t="s">
        <v>1325</v>
      </c>
      <c r="CM118" s="1307" t="s">
        <v>1325</v>
      </c>
      <c r="CN118" s="1307" t="s">
        <v>1325</v>
      </c>
      <c r="CO118" s="1310" t="s">
        <v>1325</v>
      </c>
      <c r="CP118" s="1244">
        <v>0</v>
      </c>
      <c r="CQ118" s="1242"/>
      <c r="CR118" s="1242"/>
      <c r="CS118" s="1242"/>
      <c r="CT118" s="1242"/>
      <c r="CU118" s="1242">
        <v>4.9111538667094221</v>
      </c>
      <c r="CV118" s="1243"/>
      <c r="CW118" s="1280"/>
      <c r="CX118" s="1280"/>
      <c r="CY118" s="1280"/>
      <c r="CZ118" s="1275" t="s">
        <v>878</v>
      </c>
      <c r="DA118" s="1276" t="s">
        <v>1471</v>
      </c>
      <c r="DB118" s="1274"/>
      <c r="DC118" s="1274"/>
      <c r="DD118" s="1274"/>
      <c r="DE118" s="1276" t="s">
        <v>878</v>
      </c>
      <c r="DF118" s="1276" t="s">
        <v>1471</v>
      </c>
      <c r="DG118" s="1276" t="s">
        <v>878</v>
      </c>
      <c r="DH118" s="1276" t="s">
        <v>1471</v>
      </c>
      <c r="DI118" s="1276" t="s">
        <v>878</v>
      </c>
      <c r="DJ118" s="1277" t="s">
        <v>1471</v>
      </c>
      <c r="DK118" s="1311" t="s">
        <v>878</v>
      </c>
      <c r="DL118" s="1277" t="s">
        <v>878</v>
      </c>
      <c r="DM118" s="7" t="s">
        <v>878</v>
      </c>
      <c r="DN118" s="7" t="s">
        <v>792</v>
      </c>
      <c r="DO118" s="7" t="s">
        <v>878</v>
      </c>
      <c r="DP118" s="7" t="s">
        <v>792</v>
      </c>
    </row>
    <row r="119" spans="1:120">
      <c r="A119" s="1194" t="s">
        <v>204</v>
      </c>
      <c r="B119" s="1195" t="s">
        <v>781</v>
      </c>
      <c r="C119" s="1306" t="s">
        <v>1325</v>
      </c>
      <c r="D119" s="1306" t="s">
        <v>1325</v>
      </c>
      <c r="E119" s="1306" t="s">
        <v>1325</v>
      </c>
      <c r="F119" s="1306" t="s">
        <v>1325</v>
      </c>
      <c r="G119" s="1306" t="s">
        <v>1325</v>
      </c>
      <c r="H119" s="1197">
        <v>10</v>
      </c>
      <c r="I119" s="1306" t="s">
        <v>1325</v>
      </c>
      <c r="J119" s="1199"/>
      <c r="K119" s="1200"/>
      <c r="L119" s="1200"/>
      <c r="M119" s="1200"/>
      <c r="N119" s="1200"/>
      <c r="O119" s="1200">
        <v>2.2239037966776838</v>
      </c>
      <c r="P119" s="1201"/>
      <c r="Q119" s="1309" t="s">
        <v>1325</v>
      </c>
      <c r="R119" s="1307" t="s">
        <v>1325</v>
      </c>
      <c r="S119" s="1307" t="s">
        <v>1325</v>
      </c>
      <c r="T119" s="1307" t="s">
        <v>1325</v>
      </c>
      <c r="U119" s="1307" t="s">
        <v>1325</v>
      </c>
      <c r="V119" s="1307" t="s">
        <v>1325</v>
      </c>
      <c r="W119" s="1310" t="s">
        <v>1325</v>
      </c>
      <c r="X119" s="1199"/>
      <c r="Y119" s="1200"/>
      <c r="Z119" s="1200"/>
      <c r="AA119" s="1200"/>
      <c r="AB119" s="1200"/>
      <c r="AC119" s="1202">
        <v>5.4304698118782628</v>
      </c>
      <c r="AD119" s="1203"/>
      <c r="AE119" s="1309" t="s">
        <v>1325</v>
      </c>
      <c r="AF119" s="1307" t="s">
        <v>1325</v>
      </c>
      <c r="AG119" s="1307" t="s">
        <v>1325</v>
      </c>
      <c r="AH119" s="1307" t="s">
        <v>1325</v>
      </c>
      <c r="AI119" s="1307" t="s">
        <v>1325</v>
      </c>
      <c r="AJ119" s="1307" t="s">
        <v>1325</v>
      </c>
      <c r="AK119" s="1310" t="s">
        <v>1325</v>
      </c>
      <c r="AL119" s="1204"/>
      <c r="AM119" s="1202"/>
      <c r="AN119" s="1202"/>
      <c r="AO119" s="1202"/>
      <c r="AP119" s="1202"/>
      <c r="AQ119" s="1202">
        <v>0.95672824647470878</v>
      </c>
      <c r="AR119" s="1203"/>
      <c r="AS119" s="1309" t="s">
        <v>1325</v>
      </c>
      <c r="AT119" s="1307" t="s">
        <v>1325</v>
      </c>
      <c r="AU119" s="1307" t="s">
        <v>1325</v>
      </c>
      <c r="AV119" s="1307" t="s">
        <v>1325</v>
      </c>
      <c r="AW119" s="1307" t="s">
        <v>1325</v>
      </c>
      <c r="AX119" s="1307" t="s">
        <v>1325</v>
      </c>
      <c r="AY119" s="1310" t="s">
        <v>1325</v>
      </c>
      <c r="AZ119" s="1244"/>
      <c r="BA119" s="1242"/>
      <c r="BB119" s="1242"/>
      <c r="BC119" s="1242"/>
      <c r="BD119" s="1242"/>
      <c r="BE119" s="1242">
        <v>0</v>
      </c>
      <c r="BF119" s="1243"/>
      <c r="BG119" s="1309" t="s">
        <v>1325</v>
      </c>
      <c r="BH119" s="1307" t="s">
        <v>1325</v>
      </c>
      <c r="BI119" s="1307" t="s">
        <v>1325</v>
      </c>
      <c r="BJ119" s="1307" t="s">
        <v>1325</v>
      </c>
      <c r="BK119" s="1307" t="s">
        <v>1325</v>
      </c>
      <c r="BL119" s="1307" t="s">
        <v>1325</v>
      </c>
      <c r="BM119" s="1310" t="s">
        <v>1325</v>
      </c>
      <c r="BN119" s="1245"/>
      <c r="BO119" s="1239"/>
      <c r="BP119" s="1239"/>
      <c r="BQ119" s="1239"/>
      <c r="BR119" s="1239"/>
      <c r="BS119" s="1239">
        <v>0.78506731276900754</v>
      </c>
      <c r="BT119" s="1308"/>
      <c r="BU119" s="1309" t="s">
        <v>1325</v>
      </c>
      <c r="BV119" s="1307" t="s">
        <v>1325</v>
      </c>
      <c r="BW119" s="1307" t="s">
        <v>1325</v>
      </c>
      <c r="BX119" s="1307" t="s">
        <v>1325</v>
      </c>
      <c r="BY119" s="1307" t="s">
        <v>1325</v>
      </c>
      <c r="BZ119" s="1307" t="s">
        <v>1325</v>
      </c>
      <c r="CA119" s="1310" t="s">
        <v>1325</v>
      </c>
      <c r="CB119" s="1189"/>
      <c r="CC119" s="1239"/>
      <c r="CD119" s="1239"/>
      <c r="CE119" s="1239"/>
      <c r="CF119" s="1239"/>
      <c r="CG119" s="1239">
        <v>0.88956151867107325</v>
      </c>
      <c r="CH119" s="1245"/>
      <c r="CI119" s="1309" t="s">
        <v>1325</v>
      </c>
      <c r="CJ119" s="1307" t="s">
        <v>1325</v>
      </c>
      <c r="CK119" s="1307" t="s">
        <v>1325</v>
      </c>
      <c r="CL119" s="1307" t="s">
        <v>1325</v>
      </c>
      <c r="CM119" s="1307" t="s">
        <v>1325</v>
      </c>
      <c r="CN119" s="1307" t="s">
        <v>1325</v>
      </c>
      <c r="CO119" s="1310" t="s">
        <v>1325</v>
      </c>
      <c r="CP119" s="1244"/>
      <c r="CQ119" s="1242"/>
      <c r="CR119" s="1242"/>
      <c r="CS119" s="1242"/>
      <c r="CT119" s="1242"/>
      <c r="CU119" s="1242">
        <v>0</v>
      </c>
      <c r="CV119" s="1243"/>
      <c r="CW119" s="1280"/>
      <c r="CX119" s="1280"/>
      <c r="CY119" s="1280"/>
      <c r="CZ119" s="1275" t="s">
        <v>878</v>
      </c>
      <c r="DA119" s="1276" t="s">
        <v>1471</v>
      </c>
      <c r="DB119" s="1274"/>
      <c r="DC119" s="1274"/>
      <c r="DD119" s="1274"/>
      <c r="DE119" s="1276" t="s">
        <v>878</v>
      </c>
      <c r="DF119" s="1276" t="s">
        <v>1471</v>
      </c>
      <c r="DG119" s="1276" t="s">
        <v>878</v>
      </c>
      <c r="DH119" s="1276" t="s">
        <v>1471</v>
      </c>
      <c r="DI119" s="1276" t="s">
        <v>878</v>
      </c>
      <c r="DJ119" s="1277" t="s">
        <v>1471</v>
      </c>
      <c r="DK119" s="1311" t="s">
        <v>878</v>
      </c>
      <c r="DL119" s="1277" t="s">
        <v>878</v>
      </c>
      <c r="DM119" s="7" t="s">
        <v>878</v>
      </c>
      <c r="DN119" s="7" t="s">
        <v>792</v>
      </c>
      <c r="DO119" s="7" t="s">
        <v>878</v>
      </c>
      <c r="DP119" s="7" t="s">
        <v>792</v>
      </c>
    </row>
    <row r="120" spans="1:120">
      <c r="A120" s="1194" t="s">
        <v>185</v>
      </c>
      <c r="B120" s="1195" t="s">
        <v>584</v>
      </c>
      <c r="C120" s="1196">
        <v>82</v>
      </c>
      <c r="D120" s="1306" t="s">
        <v>1325</v>
      </c>
      <c r="E120" s="1306" t="s">
        <v>1325</v>
      </c>
      <c r="F120" s="1306" t="s">
        <v>1325</v>
      </c>
      <c r="G120" s="1306" t="s">
        <v>1325</v>
      </c>
      <c r="H120" s="1197">
        <v>225</v>
      </c>
      <c r="I120" s="1306" t="s">
        <v>1325</v>
      </c>
      <c r="J120" s="1199">
        <v>1.4895430850184666</v>
      </c>
      <c r="K120" s="1200">
        <v>0.50377812339293948</v>
      </c>
      <c r="L120" s="1200">
        <v>0.57729437703243991</v>
      </c>
      <c r="M120" s="1200">
        <v>2.0257922133514015</v>
      </c>
      <c r="N120" s="1200"/>
      <c r="O120" s="1200">
        <v>0.68862391757729724</v>
      </c>
      <c r="P120" s="1201">
        <v>1.3351765545116758</v>
      </c>
      <c r="Q120" s="1309" t="s">
        <v>1325</v>
      </c>
      <c r="R120" s="1307" t="s">
        <v>1325</v>
      </c>
      <c r="S120" s="1307" t="s">
        <v>1325</v>
      </c>
      <c r="T120" s="1307" t="s">
        <v>1325</v>
      </c>
      <c r="U120" s="1307" t="s">
        <v>1325</v>
      </c>
      <c r="V120" s="1307">
        <v>16</v>
      </c>
      <c r="W120" s="1310" t="s">
        <v>1325</v>
      </c>
      <c r="X120" s="1199">
        <v>0</v>
      </c>
      <c r="Y120" s="1200">
        <v>0</v>
      </c>
      <c r="Z120" s="1200">
        <v>3.9626925743786234</v>
      </c>
      <c r="AA120" s="1200">
        <v>5.4609918144350234</v>
      </c>
      <c r="AB120" s="1200"/>
      <c r="AC120" s="1202">
        <v>0.95443153725814545</v>
      </c>
      <c r="AD120" s="1203">
        <v>0</v>
      </c>
      <c r="AE120" s="1309" t="s">
        <v>1325</v>
      </c>
      <c r="AF120" s="1307" t="s">
        <v>1325</v>
      </c>
      <c r="AG120" s="1307" t="s">
        <v>1325</v>
      </c>
      <c r="AH120" s="1307" t="s">
        <v>1325</v>
      </c>
      <c r="AI120" s="1307" t="s">
        <v>1325</v>
      </c>
      <c r="AJ120" s="1307">
        <v>39</v>
      </c>
      <c r="AK120" s="1310" t="s">
        <v>1325</v>
      </c>
      <c r="AL120" s="1204">
        <v>0.63152006635419067</v>
      </c>
      <c r="AM120" s="1202">
        <v>0</v>
      </c>
      <c r="AN120" s="1202">
        <v>1.4251201234270119</v>
      </c>
      <c r="AO120" s="1202">
        <v>4.4511961373002515</v>
      </c>
      <c r="AP120" s="1202"/>
      <c r="AQ120" s="1202">
        <v>1.0276536891764612</v>
      </c>
      <c r="AR120" s="1203">
        <v>0</v>
      </c>
      <c r="AS120" s="1309" t="s">
        <v>1325</v>
      </c>
      <c r="AT120" s="1307" t="s">
        <v>1325</v>
      </c>
      <c r="AU120" s="1307" t="s">
        <v>1325</v>
      </c>
      <c r="AV120" s="1307" t="s">
        <v>1325</v>
      </c>
      <c r="AW120" s="1307" t="s">
        <v>1325</v>
      </c>
      <c r="AX120" s="1307" t="s">
        <v>1325</v>
      </c>
      <c r="AY120" s="1310" t="s">
        <v>1325</v>
      </c>
      <c r="AZ120" s="1244">
        <v>0</v>
      </c>
      <c r="BA120" s="1242">
        <v>0</v>
      </c>
      <c r="BB120" s="1242">
        <v>0</v>
      </c>
      <c r="BC120" s="1242">
        <v>62.051169921744496</v>
      </c>
      <c r="BD120" s="1242"/>
      <c r="BE120" s="1242">
        <v>0.25706245848370185</v>
      </c>
      <c r="BF120" s="1243">
        <v>0</v>
      </c>
      <c r="BG120" s="1309" t="s">
        <v>1325</v>
      </c>
      <c r="BH120" s="1307" t="s">
        <v>1325</v>
      </c>
      <c r="BI120" s="1307" t="s">
        <v>1325</v>
      </c>
      <c r="BJ120" s="1307" t="s">
        <v>1325</v>
      </c>
      <c r="BK120" s="1307" t="s">
        <v>1325</v>
      </c>
      <c r="BL120" s="1307">
        <v>47</v>
      </c>
      <c r="BM120" s="1310" t="s">
        <v>1325</v>
      </c>
      <c r="BN120" s="1245">
        <v>0.47630543737995529</v>
      </c>
      <c r="BO120" s="1239">
        <v>1.3905945337649861</v>
      </c>
      <c r="BP120" s="1239">
        <v>0</v>
      </c>
      <c r="BQ120" s="1239">
        <v>1.5458267225737143</v>
      </c>
      <c r="BR120" s="1239"/>
      <c r="BS120" s="1239">
        <v>0.89970836104221164</v>
      </c>
      <c r="BT120" s="1308">
        <v>4.413251161777068</v>
      </c>
      <c r="BU120" s="1309">
        <v>56</v>
      </c>
      <c r="BV120" s="1307" t="s">
        <v>1325</v>
      </c>
      <c r="BW120" s="1307" t="s">
        <v>1325</v>
      </c>
      <c r="BX120" s="1307" t="s">
        <v>1325</v>
      </c>
      <c r="BY120" s="1307" t="s">
        <v>1325</v>
      </c>
      <c r="BZ120" s="1307">
        <v>88</v>
      </c>
      <c r="CA120" s="1310" t="s">
        <v>1325</v>
      </c>
      <c r="CB120" s="1189">
        <v>2.7517235561716986</v>
      </c>
      <c r="CC120" s="1239">
        <v>0.54651781217554662</v>
      </c>
      <c r="CD120" s="1239">
        <v>0</v>
      </c>
      <c r="CE120" s="1239">
        <v>1.2112485082864586</v>
      </c>
      <c r="CF120" s="1239"/>
      <c r="CG120" s="1239">
        <v>0.51240407533580945</v>
      </c>
      <c r="CH120" s="1245">
        <v>1.4600537614834452</v>
      </c>
      <c r="CI120" s="1309" t="s">
        <v>1325</v>
      </c>
      <c r="CJ120" s="1307" t="s">
        <v>1325</v>
      </c>
      <c r="CK120" s="1307" t="s">
        <v>1325</v>
      </c>
      <c r="CL120" s="1307" t="s">
        <v>1325</v>
      </c>
      <c r="CM120" s="1307" t="s">
        <v>1325</v>
      </c>
      <c r="CN120" s="1307" t="s">
        <v>1325</v>
      </c>
      <c r="CO120" s="1310" t="s">
        <v>1325</v>
      </c>
      <c r="CP120" s="1244">
        <v>2.4605873409787398</v>
      </c>
      <c r="CQ120" s="1242">
        <v>0</v>
      </c>
      <c r="CR120" s="1242">
        <v>4.7949932391435768</v>
      </c>
      <c r="CS120" s="1242">
        <v>0</v>
      </c>
      <c r="CT120" s="1242"/>
      <c r="CU120" s="1242">
        <v>0.35730065645510695</v>
      </c>
      <c r="CV120" s="1243">
        <v>0</v>
      </c>
      <c r="CW120" s="1280"/>
      <c r="CX120" s="1280"/>
      <c r="CY120" s="1280"/>
      <c r="CZ120" s="1275" t="s">
        <v>878</v>
      </c>
      <c r="DA120" s="1276" t="s">
        <v>1471</v>
      </c>
      <c r="DB120" s="1274" t="s">
        <v>2920</v>
      </c>
      <c r="DC120" s="1274" t="s">
        <v>2920</v>
      </c>
      <c r="DD120" s="1274" t="s">
        <v>2920</v>
      </c>
      <c r="DE120" s="1276" t="s">
        <v>792</v>
      </c>
      <c r="DF120" s="1274" t="s">
        <v>2920</v>
      </c>
      <c r="DG120" s="1276" t="s">
        <v>878</v>
      </c>
      <c r="DH120" s="1276" t="s">
        <v>1471</v>
      </c>
      <c r="DI120" s="1276" t="s">
        <v>878</v>
      </c>
      <c r="DJ120" s="1277" t="s">
        <v>1471</v>
      </c>
      <c r="DK120" s="1311" t="s">
        <v>878</v>
      </c>
      <c r="DL120" s="1277" t="s">
        <v>878</v>
      </c>
      <c r="DM120" s="7" t="s">
        <v>878</v>
      </c>
      <c r="DN120" s="7" t="s">
        <v>792</v>
      </c>
      <c r="DO120" s="7" t="s">
        <v>878</v>
      </c>
      <c r="DP120" s="7" t="s">
        <v>792</v>
      </c>
    </row>
    <row r="121" spans="1:120">
      <c r="A121" s="1194" t="s">
        <v>421</v>
      </c>
      <c r="B121" s="1195" t="s">
        <v>626</v>
      </c>
      <c r="C121" s="1196">
        <v>26</v>
      </c>
      <c r="D121" s="1306" t="s">
        <v>1325</v>
      </c>
      <c r="E121" s="1306" t="s">
        <v>1325</v>
      </c>
      <c r="F121" s="1306" t="s">
        <v>1325</v>
      </c>
      <c r="G121" s="1306" t="s">
        <v>1325</v>
      </c>
      <c r="H121" s="1197">
        <v>62</v>
      </c>
      <c r="I121" s="1306" t="s">
        <v>1325</v>
      </c>
      <c r="J121" s="1199">
        <v>1.4370677164378649</v>
      </c>
      <c r="K121" s="1200"/>
      <c r="L121" s="1200"/>
      <c r="M121" s="1200"/>
      <c r="N121" s="1200"/>
      <c r="O121" s="1200">
        <v>0.81734286795027278</v>
      </c>
      <c r="P121" s="1201"/>
      <c r="Q121" s="1309" t="s">
        <v>1325</v>
      </c>
      <c r="R121" s="1307" t="s">
        <v>1325</v>
      </c>
      <c r="S121" s="1307" t="s">
        <v>1325</v>
      </c>
      <c r="T121" s="1307" t="s">
        <v>1325</v>
      </c>
      <c r="U121" s="1307" t="s">
        <v>1325</v>
      </c>
      <c r="V121" s="1307" t="s">
        <v>1325</v>
      </c>
      <c r="W121" s="1310" t="s">
        <v>1325</v>
      </c>
      <c r="X121" s="1199">
        <v>0</v>
      </c>
      <c r="Y121" s="1200"/>
      <c r="Z121" s="1200"/>
      <c r="AA121" s="1200"/>
      <c r="AB121" s="1200"/>
      <c r="AC121" s="1202">
        <v>0.79171120460648192</v>
      </c>
      <c r="AD121" s="1203"/>
      <c r="AE121" s="1309" t="s">
        <v>1325</v>
      </c>
      <c r="AF121" s="1307" t="s">
        <v>1325</v>
      </c>
      <c r="AG121" s="1307" t="s">
        <v>1325</v>
      </c>
      <c r="AH121" s="1307" t="s">
        <v>1325</v>
      </c>
      <c r="AI121" s="1307" t="s">
        <v>1325</v>
      </c>
      <c r="AJ121" s="1307">
        <v>18</v>
      </c>
      <c r="AK121" s="1310" t="s">
        <v>1325</v>
      </c>
      <c r="AL121" s="1204">
        <v>0.45854228267127856</v>
      </c>
      <c r="AM121" s="1202"/>
      <c r="AN121" s="1202"/>
      <c r="AO121" s="1202"/>
      <c r="AP121" s="1202"/>
      <c r="AQ121" s="1202">
        <v>0.81042130551062952</v>
      </c>
      <c r="AR121" s="1203"/>
      <c r="AS121" s="1309" t="s">
        <v>1325</v>
      </c>
      <c r="AT121" s="1307" t="s">
        <v>1325</v>
      </c>
      <c r="AU121" s="1307" t="s">
        <v>1325</v>
      </c>
      <c r="AV121" s="1307" t="s">
        <v>1325</v>
      </c>
      <c r="AW121" s="1307" t="s">
        <v>1325</v>
      </c>
      <c r="AX121" s="1307" t="s">
        <v>1325</v>
      </c>
      <c r="AY121" s="1310" t="s">
        <v>1325</v>
      </c>
      <c r="AZ121" s="1244">
        <v>0</v>
      </c>
      <c r="BA121" s="1242"/>
      <c r="BB121" s="1242"/>
      <c r="BC121" s="1242"/>
      <c r="BD121" s="1242"/>
      <c r="BE121" s="1242">
        <v>0.54066237945905871</v>
      </c>
      <c r="BF121" s="1243"/>
      <c r="BG121" s="1309" t="s">
        <v>1325</v>
      </c>
      <c r="BH121" s="1307" t="s">
        <v>1325</v>
      </c>
      <c r="BI121" s="1307" t="s">
        <v>1325</v>
      </c>
      <c r="BJ121" s="1307" t="s">
        <v>1325</v>
      </c>
      <c r="BK121" s="1307" t="s">
        <v>1325</v>
      </c>
      <c r="BL121" s="1307">
        <v>11</v>
      </c>
      <c r="BM121" s="1310" t="s">
        <v>1325</v>
      </c>
      <c r="BN121" s="1245">
        <v>0.22109519583868026</v>
      </c>
      <c r="BO121" s="1239"/>
      <c r="BP121" s="1239"/>
      <c r="BQ121" s="1239"/>
      <c r="BR121" s="1239"/>
      <c r="BS121" s="1239">
        <v>0.71349247646522418</v>
      </c>
      <c r="BT121" s="1308"/>
      <c r="BU121" s="1309">
        <v>21</v>
      </c>
      <c r="BV121" s="1307" t="s">
        <v>1325</v>
      </c>
      <c r="BW121" s="1307" t="s">
        <v>1325</v>
      </c>
      <c r="BX121" s="1307" t="s">
        <v>1325</v>
      </c>
      <c r="BY121" s="1307" t="s">
        <v>1325</v>
      </c>
      <c r="BZ121" s="1307">
        <v>22</v>
      </c>
      <c r="CA121" s="1310" t="s">
        <v>1325</v>
      </c>
      <c r="CB121" s="1189">
        <v>4.482718015651912</v>
      </c>
      <c r="CC121" s="1239"/>
      <c r="CD121" s="1239"/>
      <c r="CE121" s="1239"/>
      <c r="CF121" s="1239"/>
      <c r="CG121" s="1239">
        <v>0.60290255905727097</v>
      </c>
      <c r="CH121" s="1245"/>
      <c r="CI121" s="1309" t="s">
        <v>1325</v>
      </c>
      <c r="CJ121" s="1307" t="s">
        <v>1325</v>
      </c>
      <c r="CK121" s="1307" t="s">
        <v>1325</v>
      </c>
      <c r="CL121" s="1307" t="s">
        <v>1325</v>
      </c>
      <c r="CM121" s="1307" t="s">
        <v>1325</v>
      </c>
      <c r="CN121" s="1307" t="s">
        <v>1325</v>
      </c>
      <c r="CO121" s="1310" t="s">
        <v>1325</v>
      </c>
      <c r="CP121" s="1244">
        <v>1.5653935927673346</v>
      </c>
      <c r="CQ121" s="1242"/>
      <c r="CR121" s="1242"/>
      <c r="CS121" s="1242"/>
      <c r="CT121" s="1242"/>
      <c r="CU121" s="1242">
        <v>1.7264936918458211</v>
      </c>
      <c r="CV121" s="1243"/>
      <c r="CW121" s="1280"/>
      <c r="CX121" s="1280"/>
      <c r="CY121" s="1280"/>
      <c r="CZ121" s="1275" t="s">
        <v>878</v>
      </c>
      <c r="DA121" s="1276" t="s">
        <v>1471</v>
      </c>
      <c r="DB121" s="1274" t="s">
        <v>878</v>
      </c>
      <c r="DC121" s="1274" t="s">
        <v>2920</v>
      </c>
      <c r="DD121" s="1274" t="s">
        <v>2956</v>
      </c>
      <c r="DE121" s="1276" t="s">
        <v>878</v>
      </c>
      <c r="DF121" s="1276" t="s">
        <v>1471</v>
      </c>
      <c r="DG121" s="1276" t="s">
        <v>878</v>
      </c>
      <c r="DH121" s="1276" t="s">
        <v>1471</v>
      </c>
      <c r="DI121" s="1276" t="s">
        <v>792</v>
      </c>
      <c r="DJ121" s="1277" t="s">
        <v>2957</v>
      </c>
      <c r="DK121" s="1311" t="s">
        <v>878</v>
      </c>
      <c r="DL121" s="1277" t="s">
        <v>878</v>
      </c>
      <c r="DM121" s="7" t="s">
        <v>878</v>
      </c>
      <c r="DN121" s="7" t="s">
        <v>792</v>
      </c>
      <c r="DO121" s="7" t="s">
        <v>878</v>
      </c>
      <c r="DP121" s="7" t="s">
        <v>792</v>
      </c>
    </row>
    <row r="122" spans="1:120">
      <c r="A122" s="1194" t="s">
        <v>1152</v>
      </c>
      <c r="B122" s="1195" t="s">
        <v>558</v>
      </c>
      <c r="C122" s="1306" t="s">
        <v>1325</v>
      </c>
      <c r="D122" s="1306" t="s">
        <v>1325</v>
      </c>
      <c r="E122" s="1306" t="s">
        <v>1325</v>
      </c>
      <c r="F122" s="1306" t="s">
        <v>1325</v>
      </c>
      <c r="G122" s="1306" t="s">
        <v>1325</v>
      </c>
      <c r="H122" s="1197">
        <v>69</v>
      </c>
      <c r="I122" s="1306" t="s">
        <v>1325</v>
      </c>
      <c r="J122" s="1199">
        <v>0.65299488904098768</v>
      </c>
      <c r="K122" s="1200">
        <v>0</v>
      </c>
      <c r="L122" s="1200"/>
      <c r="M122" s="1200"/>
      <c r="N122" s="1200"/>
      <c r="O122" s="1200">
        <v>0.75431562985197298</v>
      </c>
      <c r="P122" s="1201">
        <v>1.6085996797788971</v>
      </c>
      <c r="Q122" s="1309" t="s">
        <v>1325</v>
      </c>
      <c r="R122" s="1307" t="s">
        <v>1325</v>
      </c>
      <c r="S122" s="1307" t="s">
        <v>1325</v>
      </c>
      <c r="T122" s="1307" t="s">
        <v>1325</v>
      </c>
      <c r="U122" s="1307" t="s">
        <v>1325</v>
      </c>
      <c r="V122" s="1307" t="s">
        <v>1325</v>
      </c>
      <c r="W122" s="1310" t="s">
        <v>1325</v>
      </c>
      <c r="X122" s="1199">
        <v>0</v>
      </c>
      <c r="Y122" s="1200">
        <v>0</v>
      </c>
      <c r="Z122" s="1200"/>
      <c r="AA122" s="1200"/>
      <c r="AB122" s="1200"/>
      <c r="AC122" s="1202">
        <v>0.34818655598281711</v>
      </c>
      <c r="AD122" s="1203">
        <v>0</v>
      </c>
      <c r="AE122" s="1309" t="s">
        <v>1325</v>
      </c>
      <c r="AF122" s="1307" t="s">
        <v>1325</v>
      </c>
      <c r="AG122" s="1307" t="s">
        <v>1325</v>
      </c>
      <c r="AH122" s="1307" t="s">
        <v>1325</v>
      </c>
      <c r="AI122" s="1307" t="s">
        <v>1325</v>
      </c>
      <c r="AJ122" s="1307">
        <v>13</v>
      </c>
      <c r="AK122" s="1310" t="s">
        <v>1325</v>
      </c>
      <c r="AL122" s="1204">
        <v>1.1731746798334761</v>
      </c>
      <c r="AM122" s="1202">
        <v>0</v>
      </c>
      <c r="AN122" s="1202"/>
      <c r="AO122" s="1202"/>
      <c r="AP122" s="1202"/>
      <c r="AQ122" s="1202">
        <v>0.62307280551511202</v>
      </c>
      <c r="AR122" s="1203">
        <v>0</v>
      </c>
      <c r="AS122" s="1309" t="s">
        <v>1325</v>
      </c>
      <c r="AT122" s="1307" t="s">
        <v>1325</v>
      </c>
      <c r="AU122" s="1307" t="s">
        <v>1325</v>
      </c>
      <c r="AV122" s="1307" t="s">
        <v>1325</v>
      </c>
      <c r="AW122" s="1307" t="s">
        <v>1325</v>
      </c>
      <c r="AX122" s="1307" t="s">
        <v>1325</v>
      </c>
      <c r="AY122" s="1310" t="s">
        <v>1325</v>
      </c>
      <c r="AZ122" s="1244">
        <v>0</v>
      </c>
      <c r="BA122" s="1242">
        <v>0</v>
      </c>
      <c r="BB122" s="1242"/>
      <c r="BC122" s="1242"/>
      <c r="BD122" s="1242"/>
      <c r="BE122" s="1242">
        <v>8.1788782313035283E-2</v>
      </c>
      <c r="BF122" s="1243">
        <v>4.2883990933949923</v>
      </c>
      <c r="BG122" s="1309" t="s">
        <v>1325</v>
      </c>
      <c r="BH122" s="1307" t="s">
        <v>1325</v>
      </c>
      <c r="BI122" s="1307" t="s">
        <v>1325</v>
      </c>
      <c r="BJ122" s="1307" t="s">
        <v>1325</v>
      </c>
      <c r="BK122" s="1307" t="s">
        <v>1325</v>
      </c>
      <c r="BL122" s="1307">
        <v>11</v>
      </c>
      <c r="BM122" s="1310" t="s">
        <v>1325</v>
      </c>
      <c r="BN122" s="1245">
        <v>1.5850854964532564</v>
      </c>
      <c r="BO122" s="1239">
        <v>0</v>
      </c>
      <c r="BP122" s="1239"/>
      <c r="BQ122" s="1239"/>
      <c r="BR122" s="1239"/>
      <c r="BS122" s="1239">
        <v>0.68587745917100207</v>
      </c>
      <c r="BT122" s="1308">
        <v>3.6457723939531559</v>
      </c>
      <c r="BU122" s="1309" t="s">
        <v>1325</v>
      </c>
      <c r="BV122" s="1307" t="s">
        <v>1325</v>
      </c>
      <c r="BW122" s="1307" t="s">
        <v>1325</v>
      </c>
      <c r="BX122" s="1307" t="s">
        <v>1325</v>
      </c>
      <c r="BY122" s="1307" t="s">
        <v>1325</v>
      </c>
      <c r="BZ122" s="1307">
        <v>21</v>
      </c>
      <c r="CA122" s="1310" t="s">
        <v>1325</v>
      </c>
      <c r="CB122" s="1189">
        <v>0.85610091127770871</v>
      </c>
      <c r="CC122" s="1239">
        <v>0</v>
      </c>
      <c r="CD122" s="1239"/>
      <c r="CE122" s="1239"/>
      <c r="CF122" s="1239"/>
      <c r="CG122" s="1239">
        <v>1.0065022242936426</v>
      </c>
      <c r="CH122" s="1245">
        <v>0</v>
      </c>
      <c r="CI122" s="1309" t="s">
        <v>1325</v>
      </c>
      <c r="CJ122" s="1307" t="s">
        <v>1325</v>
      </c>
      <c r="CK122" s="1307" t="s">
        <v>1325</v>
      </c>
      <c r="CL122" s="1307" t="s">
        <v>1325</v>
      </c>
      <c r="CM122" s="1307" t="s">
        <v>1325</v>
      </c>
      <c r="CN122" s="1307" t="s">
        <v>1325</v>
      </c>
      <c r="CO122" s="1310" t="s">
        <v>1325</v>
      </c>
      <c r="CP122" s="1244">
        <v>0</v>
      </c>
      <c r="CQ122" s="1242">
        <v>0</v>
      </c>
      <c r="CR122" s="1242"/>
      <c r="CS122" s="1242"/>
      <c r="CT122" s="1242"/>
      <c r="CU122" s="1242">
        <v>0.90068327649164093</v>
      </c>
      <c r="CV122" s="1243">
        <v>10.948922948584054</v>
      </c>
      <c r="CW122" s="1280"/>
      <c r="CX122" s="1280"/>
      <c r="CY122" s="1280"/>
      <c r="CZ122" s="1275" t="s">
        <v>878</v>
      </c>
      <c r="DA122" s="1276" t="s">
        <v>1471</v>
      </c>
      <c r="DB122" s="1274"/>
      <c r="DC122" s="1274"/>
      <c r="DD122" s="1274"/>
      <c r="DE122" s="1288" t="s">
        <v>878</v>
      </c>
      <c r="DF122" s="1286" t="s">
        <v>1471</v>
      </c>
      <c r="DG122" s="1273" t="s">
        <v>878</v>
      </c>
      <c r="DH122" s="1286" t="s">
        <v>1471</v>
      </c>
      <c r="DI122" s="1289" t="s">
        <v>878</v>
      </c>
      <c r="DJ122" s="1289" t="s">
        <v>1471</v>
      </c>
      <c r="DK122" s="1311" t="s">
        <v>878</v>
      </c>
      <c r="DL122" s="1277" t="s">
        <v>878</v>
      </c>
      <c r="DM122" s="7" t="s">
        <v>878</v>
      </c>
      <c r="DN122" s="7" t="s">
        <v>792</v>
      </c>
      <c r="DO122" s="7" t="s">
        <v>878</v>
      </c>
      <c r="DP122" s="7" t="s">
        <v>792</v>
      </c>
    </row>
    <row r="123" spans="1:120" ht="25.5">
      <c r="A123" s="1194" t="s">
        <v>120</v>
      </c>
      <c r="B123" s="1195" t="s">
        <v>811</v>
      </c>
      <c r="C123" s="1306" t="s">
        <v>1325</v>
      </c>
      <c r="D123" s="1306" t="s">
        <v>1325</v>
      </c>
      <c r="E123" s="1306" t="s">
        <v>1325</v>
      </c>
      <c r="F123" s="1306" t="s">
        <v>1325</v>
      </c>
      <c r="G123" s="1306" t="s">
        <v>1325</v>
      </c>
      <c r="H123" s="1306" t="s">
        <v>1325</v>
      </c>
      <c r="I123" s="1306" t="s">
        <v>1325</v>
      </c>
      <c r="J123" s="1199">
        <v>1.6711264351703068</v>
      </c>
      <c r="K123" s="1200">
        <v>0</v>
      </c>
      <c r="L123" s="1200"/>
      <c r="M123" s="1200"/>
      <c r="N123" s="1200"/>
      <c r="O123" s="1200">
        <v>1.2513307523976693</v>
      </c>
      <c r="P123" s="1201"/>
      <c r="Q123" s="1309" t="s">
        <v>1325</v>
      </c>
      <c r="R123" s="1307" t="s">
        <v>1325</v>
      </c>
      <c r="S123" s="1307" t="s">
        <v>1325</v>
      </c>
      <c r="T123" s="1307" t="s">
        <v>1325</v>
      </c>
      <c r="U123" s="1307" t="s">
        <v>1325</v>
      </c>
      <c r="V123" s="1307" t="s">
        <v>1325</v>
      </c>
      <c r="W123" s="1310" t="s">
        <v>1325</v>
      </c>
      <c r="X123" s="1199">
        <v>0</v>
      </c>
      <c r="Y123" s="1200">
        <v>0</v>
      </c>
      <c r="Z123" s="1200"/>
      <c r="AA123" s="1200"/>
      <c r="AB123" s="1200"/>
      <c r="AC123" s="1202">
        <v>2.67752331002331</v>
      </c>
      <c r="AD123" s="1203"/>
      <c r="AE123" s="1309" t="s">
        <v>1325</v>
      </c>
      <c r="AF123" s="1307" t="s">
        <v>1325</v>
      </c>
      <c r="AG123" s="1307" t="s">
        <v>1325</v>
      </c>
      <c r="AH123" s="1307" t="s">
        <v>1325</v>
      </c>
      <c r="AI123" s="1307" t="s">
        <v>1325</v>
      </c>
      <c r="AJ123" s="1307" t="s">
        <v>1325</v>
      </c>
      <c r="AK123" s="1310" t="s">
        <v>1325</v>
      </c>
      <c r="AL123" s="1204">
        <v>1.2171711987568048</v>
      </c>
      <c r="AM123" s="1202">
        <v>0</v>
      </c>
      <c r="AN123" s="1202"/>
      <c r="AO123" s="1202"/>
      <c r="AP123" s="1202"/>
      <c r="AQ123" s="1202">
        <v>2.2204289469953742</v>
      </c>
      <c r="AR123" s="1203"/>
      <c r="AS123" s="1309" t="s">
        <v>1325</v>
      </c>
      <c r="AT123" s="1307" t="s">
        <v>1325</v>
      </c>
      <c r="AU123" s="1307" t="s">
        <v>1325</v>
      </c>
      <c r="AV123" s="1307" t="s">
        <v>1325</v>
      </c>
      <c r="AW123" s="1307" t="s">
        <v>1325</v>
      </c>
      <c r="AX123" s="1307" t="s">
        <v>1325</v>
      </c>
      <c r="AY123" s="1310" t="s">
        <v>1325</v>
      </c>
      <c r="AZ123" s="1244">
        <v>0</v>
      </c>
      <c r="BA123" s="1242">
        <v>0</v>
      </c>
      <c r="BB123" s="1242"/>
      <c r="BC123" s="1242"/>
      <c r="BD123" s="1242"/>
      <c r="BE123" s="1242">
        <v>5.4854703915950322</v>
      </c>
      <c r="BF123" s="1243"/>
      <c r="BG123" s="1309" t="s">
        <v>1325</v>
      </c>
      <c r="BH123" s="1307" t="s">
        <v>1325</v>
      </c>
      <c r="BI123" s="1307" t="s">
        <v>1325</v>
      </c>
      <c r="BJ123" s="1307" t="s">
        <v>1325</v>
      </c>
      <c r="BK123" s="1307" t="s">
        <v>1325</v>
      </c>
      <c r="BL123" s="1307" t="s">
        <v>1325</v>
      </c>
      <c r="BM123" s="1310" t="s">
        <v>1325</v>
      </c>
      <c r="BN123" s="1245">
        <v>0</v>
      </c>
      <c r="BO123" s="1239">
        <v>0</v>
      </c>
      <c r="BP123" s="1239"/>
      <c r="BQ123" s="1239"/>
      <c r="BR123" s="1239"/>
      <c r="BS123" s="1239">
        <v>1.0112935034292101</v>
      </c>
      <c r="BT123" s="1308"/>
      <c r="BU123" s="1309" t="s">
        <v>1325</v>
      </c>
      <c r="BV123" s="1307" t="s">
        <v>1325</v>
      </c>
      <c r="BW123" s="1307" t="s">
        <v>1325</v>
      </c>
      <c r="BX123" s="1307" t="s">
        <v>1325</v>
      </c>
      <c r="BY123" s="1307" t="s">
        <v>1325</v>
      </c>
      <c r="BZ123" s="1307" t="s">
        <v>1325</v>
      </c>
      <c r="CA123" s="1310" t="s">
        <v>1325</v>
      </c>
      <c r="CB123" s="1189">
        <v>5.4772703944056218</v>
      </c>
      <c r="CC123" s="1239">
        <v>0</v>
      </c>
      <c r="CD123" s="1239"/>
      <c r="CE123" s="1239"/>
      <c r="CF123" s="1239"/>
      <c r="CG123" s="1239">
        <v>0.49342865488786092</v>
      </c>
      <c r="CH123" s="1245"/>
      <c r="CI123" s="1309" t="s">
        <v>1325</v>
      </c>
      <c r="CJ123" s="1307" t="s">
        <v>1325</v>
      </c>
      <c r="CK123" s="1307" t="s">
        <v>1325</v>
      </c>
      <c r="CL123" s="1307" t="s">
        <v>1325</v>
      </c>
      <c r="CM123" s="1307" t="s">
        <v>1325</v>
      </c>
      <c r="CN123" s="1307" t="s">
        <v>1325</v>
      </c>
      <c r="CO123" s="1310" t="s">
        <v>1325</v>
      </c>
      <c r="CP123" s="1244">
        <v>0</v>
      </c>
      <c r="CQ123" s="1242">
        <v>0</v>
      </c>
      <c r="CR123" s="1242"/>
      <c r="CS123" s="1242"/>
      <c r="CT123" s="1242"/>
      <c r="CU123" s="1242">
        <v>0</v>
      </c>
      <c r="CV123" s="1243"/>
      <c r="CW123" s="1280"/>
      <c r="CX123" s="1280"/>
      <c r="CY123" s="1280"/>
      <c r="CZ123" s="1282" t="s">
        <v>1386</v>
      </c>
      <c r="DA123" s="1276" t="s">
        <v>1386</v>
      </c>
      <c r="DB123" s="1274"/>
      <c r="DC123" s="1274"/>
      <c r="DD123" s="1274"/>
      <c r="DE123" s="1278" t="s">
        <v>1386</v>
      </c>
      <c r="DF123" s="1276" t="s">
        <v>1386</v>
      </c>
      <c r="DG123" s="1278" t="s">
        <v>1386</v>
      </c>
      <c r="DH123" s="1278" t="s">
        <v>1386</v>
      </c>
      <c r="DI123" s="1278" t="s">
        <v>1386</v>
      </c>
      <c r="DJ123" s="1283" t="s">
        <v>1386</v>
      </c>
      <c r="DK123" s="1313" t="s">
        <v>1386</v>
      </c>
      <c r="DL123" s="1283" t="s">
        <v>1386</v>
      </c>
      <c r="DM123" s="7" t="s">
        <v>878</v>
      </c>
      <c r="DN123" s="7" t="s">
        <v>792</v>
      </c>
      <c r="DO123" s="7" t="s">
        <v>878</v>
      </c>
      <c r="DP123" s="7" t="s">
        <v>792</v>
      </c>
    </row>
    <row r="124" spans="1:120">
      <c r="A124" s="1194" t="s">
        <v>148</v>
      </c>
      <c r="B124" s="1195" t="s">
        <v>536</v>
      </c>
      <c r="C124" s="1306" t="s">
        <v>1325</v>
      </c>
      <c r="D124" s="1306" t="s">
        <v>1325</v>
      </c>
      <c r="E124" s="1306" t="s">
        <v>1325</v>
      </c>
      <c r="F124" s="1306" t="s">
        <v>1325</v>
      </c>
      <c r="G124" s="1306" t="s">
        <v>1325</v>
      </c>
      <c r="H124" s="1306" t="s">
        <v>1325</v>
      </c>
      <c r="I124" s="1306" t="s">
        <v>1325</v>
      </c>
      <c r="J124" s="1199">
        <v>0</v>
      </c>
      <c r="K124" s="1200"/>
      <c r="L124" s="1200"/>
      <c r="M124" s="1200"/>
      <c r="N124" s="1200"/>
      <c r="O124" s="1200">
        <v>0.4334427797664504</v>
      </c>
      <c r="P124" s="1201"/>
      <c r="Q124" s="1309" t="s">
        <v>1325</v>
      </c>
      <c r="R124" s="1307" t="s">
        <v>1325</v>
      </c>
      <c r="S124" s="1307" t="s">
        <v>1325</v>
      </c>
      <c r="T124" s="1307" t="s">
        <v>1325</v>
      </c>
      <c r="U124" s="1307" t="s">
        <v>1325</v>
      </c>
      <c r="V124" s="1307" t="s">
        <v>1325</v>
      </c>
      <c r="W124" s="1310" t="s">
        <v>1325</v>
      </c>
      <c r="X124" s="1199">
        <v>0</v>
      </c>
      <c r="Y124" s="1200"/>
      <c r="Z124" s="1200"/>
      <c r="AA124" s="1200"/>
      <c r="AB124" s="1200"/>
      <c r="AC124" s="1202">
        <v>4.6734952320406871</v>
      </c>
      <c r="AD124" s="1203"/>
      <c r="AE124" s="1309" t="s">
        <v>1325</v>
      </c>
      <c r="AF124" s="1307" t="s">
        <v>1325</v>
      </c>
      <c r="AG124" s="1307" t="s">
        <v>1325</v>
      </c>
      <c r="AH124" s="1307" t="s">
        <v>1325</v>
      </c>
      <c r="AI124" s="1307" t="s">
        <v>1325</v>
      </c>
      <c r="AJ124" s="1307" t="s">
        <v>1325</v>
      </c>
      <c r="AK124" s="1310" t="s">
        <v>1325</v>
      </c>
      <c r="AL124" s="1204">
        <v>0</v>
      </c>
      <c r="AM124" s="1202"/>
      <c r="AN124" s="1202"/>
      <c r="AO124" s="1202"/>
      <c r="AP124" s="1202"/>
      <c r="AQ124" s="1202">
        <v>8.6688555953290086E-2</v>
      </c>
      <c r="AR124" s="1203"/>
      <c r="AS124" s="1309" t="s">
        <v>1325</v>
      </c>
      <c r="AT124" s="1307" t="s">
        <v>1325</v>
      </c>
      <c r="AU124" s="1307" t="s">
        <v>1325</v>
      </c>
      <c r="AV124" s="1307" t="s">
        <v>1325</v>
      </c>
      <c r="AW124" s="1307" t="s">
        <v>1325</v>
      </c>
      <c r="AX124" s="1307" t="s">
        <v>1325</v>
      </c>
      <c r="AY124" s="1310" t="s">
        <v>1325</v>
      </c>
      <c r="AZ124" s="1244">
        <v>0</v>
      </c>
      <c r="BA124" s="1242"/>
      <c r="BB124" s="1242"/>
      <c r="BC124" s="1242"/>
      <c r="BD124" s="1242"/>
      <c r="BE124" s="1242">
        <v>0</v>
      </c>
      <c r="BF124" s="1243"/>
      <c r="BG124" s="1309" t="s">
        <v>1325</v>
      </c>
      <c r="BH124" s="1307" t="s">
        <v>1325</v>
      </c>
      <c r="BI124" s="1307" t="s">
        <v>1325</v>
      </c>
      <c r="BJ124" s="1307" t="s">
        <v>1325</v>
      </c>
      <c r="BK124" s="1307" t="s">
        <v>1325</v>
      </c>
      <c r="BL124" s="1307" t="s">
        <v>1325</v>
      </c>
      <c r="BM124" s="1310" t="s">
        <v>1325</v>
      </c>
      <c r="BN124" s="1245">
        <v>0</v>
      </c>
      <c r="BO124" s="1239"/>
      <c r="BP124" s="1239"/>
      <c r="BQ124" s="1239"/>
      <c r="BR124" s="1239"/>
      <c r="BS124" s="1239">
        <v>0</v>
      </c>
      <c r="BT124" s="1308"/>
      <c r="BU124" s="1309" t="s">
        <v>1325</v>
      </c>
      <c r="BV124" s="1307" t="s">
        <v>1325</v>
      </c>
      <c r="BW124" s="1307" t="s">
        <v>1325</v>
      </c>
      <c r="BX124" s="1307" t="s">
        <v>1325</v>
      </c>
      <c r="BY124" s="1307" t="s">
        <v>1325</v>
      </c>
      <c r="BZ124" s="1307" t="s">
        <v>1325</v>
      </c>
      <c r="CA124" s="1310" t="s">
        <v>1325</v>
      </c>
      <c r="CB124" s="1189">
        <v>0</v>
      </c>
      <c r="CC124" s="1239"/>
      <c r="CD124" s="1239"/>
      <c r="CE124" s="1239"/>
      <c r="CF124" s="1239"/>
      <c r="CG124" s="1239">
        <v>0</v>
      </c>
      <c r="CH124" s="1245"/>
      <c r="CI124" s="1309" t="s">
        <v>1325</v>
      </c>
      <c r="CJ124" s="1307" t="s">
        <v>1325</v>
      </c>
      <c r="CK124" s="1307" t="s">
        <v>1325</v>
      </c>
      <c r="CL124" s="1307" t="s">
        <v>1325</v>
      </c>
      <c r="CM124" s="1307" t="s">
        <v>1325</v>
      </c>
      <c r="CN124" s="1307" t="s">
        <v>1325</v>
      </c>
      <c r="CO124" s="1310" t="s">
        <v>1325</v>
      </c>
      <c r="CP124" s="1244">
        <v>0</v>
      </c>
      <c r="CQ124" s="1242"/>
      <c r="CR124" s="1242"/>
      <c r="CS124" s="1242"/>
      <c r="CT124" s="1242"/>
      <c r="CU124" s="1242">
        <v>7.2327902400629682</v>
      </c>
      <c r="CV124" s="1243"/>
      <c r="CW124" s="1280"/>
      <c r="CX124" s="1280"/>
      <c r="CY124" s="1280"/>
      <c r="CZ124" s="1275" t="s">
        <v>878</v>
      </c>
      <c r="DA124" s="1276" t="s">
        <v>1471</v>
      </c>
      <c r="DB124" s="1274"/>
      <c r="DC124" s="1274"/>
      <c r="DD124" s="1274"/>
      <c r="DE124" s="1276" t="s">
        <v>878</v>
      </c>
      <c r="DF124" s="1276" t="s">
        <v>1471</v>
      </c>
      <c r="DG124" s="1276" t="s">
        <v>878</v>
      </c>
      <c r="DH124" s="1276" t="s">
        <v>1471</v>
      </c>
      <c r="DI124" s="1276" t="s">
        <v>878</v>
      </c>
      <c r="DJ124" s="1277" t="s">
        <v>1471</v>
      </c>
      <c r="DK124" s="1311" t="s">
        <v>878</v>
      </c>
      <c r="DL124" s="1277" t="s">
        <v>878</v>
      </c>
      <c r="DM124" s="7" t="s">
        <v>878</v>
      </c>
      <c r="DN124" s="7" t="s">
        <v>792</v>
      </c>
      <c r="DO124" s="7" t="s">
        <v>878</v>
      </c>
      <c r="DP124" s="7" t="s">
        <v>792</v>
      </c>
    </row>
    <row r="125" spans="1:120" ht="25.5">
      <c r="A125" s="1194" t="s">
        <v>102</v>
      </c>
      <c r="B125" s="1195" t="s">
        <v>549</v>
      </c>
      <c r="C125" s="1306" t="s">
        <v>1325</v>
      </c>
      <c r="D125" s="1306" t="s">
        <v>1325</v>
      </c>
      <c r="E125" s="1306" t="s">
        <v>1325</v>
      </c>
      <c r="F125" s="1306" t="s">
        <v>1325</v>
      </c>
      <c r="G125" s="1306" t="s">
        <v>1325</v>
      </c>
      <c r="H125" s="1306" t="s">
        <v>1325</v>
      </c>
      <c r="I125" s="1306" t="s">
        <v>1325</v>
      </c>
      <c r="J125" s="1199"/>
      <c r="K125" s="1200"/>
      <c r="L125" s="1200"/>
      <c r="M125" s="1200"/>
      <c r="N125" s="1200"/>
      <c r="O125" s="1200">
        <v>0.23419717166939194</v>
      </c>
      <c r="P125" s="1201"/>
      <c r="Q125" s="1309" t="s">
        <v>1325</v>
      </c>
      <c r="R125" s="1307" t="s">
        <v>1325</v>
      </c>
      <c r="S125" s="1307" t="s">
        <v>1325</v>
      </c>
      <c r="T125" s="1307" t="s">
        <v>1325</v>
      </c>
      <c r="U125" s="1307" t="s">
        <v>1325</v>
      </c>
      <c r="V125" s="1307" t="s">
        <v>1325</v>
      </c>
      <c r="W125" s="1310" t="s">
        <v>1325</v>
      </c>
      <c r="X125" s="1199"/>
      <c r="Y125" s="1200"/>
      <c r="Z125" s="1200"/>
      <c r="AA125" s="1200"/>
      <c r="AB125" s="1200"/>
      <c r="AC125" s="1202">
        <v>0</v>
      </c>
      <c r="AD125" s="1203"/>
      <c r="AE125" s="1309" t="s">
        <v>1325</v>
      </c>
      <c r="AF125" s="1307" t="s">
        <v>1325</v>
      </c>
      <c r="AG125" s="1307" t="s">
        <v>1325</v>
      </c>
      <c r="AH125" s="1307" t="s">
        <v>1325</v>
      </c>
      <c r="AI125" s="1307" t="s">
        <v>1325</v>
      </c>
      <c r="AJ125" s="1307" t="s">
        <v>1325</v>
      </c>
      <c r="AK125" s="1310" t="s">
        <v>1325</v>
      </c>
      <c r="AL125" s="1204"/>
      <c r="AM125" s="1202"/>
      <c r="AN125" s="1202"/>
      <c r="AO125" s="1202"/>
      <c r="AP125" s="1202"/>
      <c r="AQ125" s="1202">
        <v>0</v>
      </c>
      <c r="AR125" s="1203"/>
      <c r="AS125" s="1309" t="s">
        <v>1325</v>
      </c>
      <c r="AT125" s="1307" t="s">
        <v>1325</v>
      </c>
      <c r="AU125" s="1307" t="s">
        <v>1325</v>
      </c>
      <c r="AV125" s="1307" t="s">
        <v>1325</v>
      </c>
      <c r="AW125" s="1307" t="s">
        <v>1325</v>
      </c>
      <c r="AX125" s="1307" t="s">
        <v>1325</v>
      </c>
      <c r="AY125" s="1310" t="s">
        <v>1325</v>
      </c>
      <c r="AZ125" s="1244"/>
      <c r="BA125" s="1242"/>
      <c r="BB125" s="1242"/>
      <c r="BC125" s="1242"/>
      <c r="BD125" s="1242"/>
      <c r="BE125" s="1242">
        <v>0</v>
      </c>
      <c r="BF125" s="1243"/>
      <c r="BG125" s="1309" t="s">
        <v>1325</v>
      </c>
      <c r="BH125" s="1307" t="s">
        <v>1325</v>
      </c>
      <c r="BI125" s="1307" t="s">
        <v>1325</v>
      </c>
      <c r="BJ125" s="1307" t="s">
        <v>1325</v>
      </c>
      <c r="BK125" s="1307" t="s">
        <v>1325</v>
      </c>
      <c r="BL125" s="1307" t="s">
        <v>1325</v>
      </c>
      <c r="BM125" s="1310" t="s">
        <v>1325</v>
      </c>
      <c r="BN125" s="1245"/>
      <c r="BO125" s="1239"/>
      <c r="BP125" s="1239"/>
      <c r="BQ125" s="1239"/>
      <c r="BR125" s="1239"/>
      <c r="BS125" s="1239">
        <v>0</v>
      </c>
      <c r="BT125" s="1308"/>
      <c r="BU125" s="1309" t="s">
        <v>1325</v>
      </c>
      <c r="BV125" s="1307" t="s">
        <v>1325</v>
      </c>
      <c r="BW125" s="1307" t="s">
        <v>1325</v>
      </c>
      <c r="BX125" s="1307" t="s">
        <v>1325</v>
      </c>
      <c r="BY125" s="1307" t="s">
        <v>1325</v>
      </c>
      <c r="BZ125" s="1307" t="s">
        <v>1325</v>
      </c>
      <c r="CA125" s="1310" t="s">
        <v>1325</v>
      </c>
      <c r="CB125" s="1189"/>
      <c r="CC125" s="1239"/>
      <c r="CD125" s="1239"/>
      <c r="CE125" s="1239"/>
      <c r="CF125" s="1239"/>
      <c r="CG125" s="1239">
        <v>0.52367497851562939</v>
      </c>
      <c r="CH125" s="1245"/>
      <c r="CI125" s="1309" t="s">
        <v>1325</v>
      </c>
      <c r="CJ125" s="1307" t="s">
        <v>1325</v>
      </c>
      <c r="CK125" s="1307" t="s">
        <v>1325</v>
      </c>
      <c r="CL125" s="1307" t="s">
        <v>1325</v>
      </c>
      <c r="CM125" s="1307" t="s">
        <v>1325</v>
      </c>
      <c r="CN125" s="1307" t="s">
        <v>1325</v>
      </c>
      <c r="CO125" s="1310" t="s">
        <v>1325</v>
      </c>
      <c r="CP125" s="1244"/>
      <c r="CQ125" s="1242"/>
      <c r="CR125" s="1242"/>
      <c r="CS125" s="1242"/>
      <c r="CT125" s="1242"/>
      <c r="CU125" s="1242">
        <v>0</v>
      </c>
      <c r="CV125" s="1243"/>
      <c r="CW125" s="1280"/>
      <c r="CX125" s="1280"/>
      <c r="CY125" s="1280"/>
      <c r="CZ125" s="1282" t="s">
        <v>1386</v>
      </c>
      <c r="DA125" s="1276" t="s">
        <v>1386</v>
      </c>
      <c r="DB125" s="1274"/>
      <c r="DC125" s="1274"/>
      <c r="DD125" s="1274"/>
      <c r="DE125" s="1278" t="s">
        <v>1386</v>
      </c>
      <c r="DF125" s="1276" t="s">
        <v>1386</v>
      </c>
      <c r="DG125" s="1278" t="s">
        <v>1386</v>
      </c>
      <c r="DH125" s="1278" t="s">
        <v>1386</v>
      </c>
      <c r="DI125" s="1278" t="s">
        <v>1386</v>
      </c>
      <c r="DJ125" s="1283" t="s">
        <v>1386</v>
      </c>
      <c r="DK125" s="1313" t="s">
        <v>1386</v>
      </c>
      <c r="DL125" s="1283" t="s">
        <v>1386</v>
      </c>
      <c r="DM125" s="7" t="s">
        <v>878</v>
      </c>
      <c r="DN125" s="7" t="s">
        <v>792</v>
      </c>
      <c r="DO125" s="7" t="s">
        <v>878</v>
      </c>
      <c r="DP125" s="7" t="s">
        <v>792</v>
      </c>
    </row>
    <row r="126" spans="1:120" ht="25.5">
      <c r="A126" s="1194" t="s">
        <v>132</v>
      </c>
      <c r="B126" s="1195" t="s">
        <v>787</v>
      </c>
      <c r="C126" s="1306" t="s">
        <v>1325</v>
      </c>
      <c r="D126" s="1306" t="s">
        <v>1325</v>
      </c>
      <c r="E126" s="1306" t="s">
        <v>1325</v>
      </c>
      <c r="F126" s="1306" t="s">
        <v>1325</v>
      </c>
      <c r="G126" s="1306" t="s">
        <v>1325</v>
      </c>
      <c r="H126" s="1197">
        <v>14</v>
      </c>
      <c r="I126" s="1306" t="s">
        <v>1325</v>
      </c>
      <c r="J126" s="1199">
        <v>2.9037991210020473</v>
      </c>
      <c r="K126" s="1200"/>
      <c r="L126" s="1200"/>
      <c r="M126" s="1200"/>
      <c r="N126" s="1200"/>
      <c r="O126" s="1200">
        <v>0.5920850741743241</v>
      </c>
      <c r="P126" s="1201">
        <v>1.3305044985194263</v>
      </c>
      <c r="Q126" s="1309" t="s">
        <v>1325</v>
      </c>
      <c r="R126" s="1307" t="s">
        <v>1325</v>
      </c>
      <c r="S126" s="1307" t="s">
        <v>1325</v>
      </c>
      <c r="T126" s="1307" t="s">
        <v>1325</v>
      </c>
      <c r="U126" s="1307" t="s">
        <v>1325</v>
      </c>
      <c r="V126" s="1307" t="s">
        <v>1325</v>
      </c>
      <c r="W126" s="1310" t="s">
        <v>1325</v>
      </c>
      <c r="X126" s="1199">
        <v>0</v>
      </c>
      <c r="Y126" s="1200"/>
      <c r="Z126" s="1200"/>
      <c r="AA126" s="1200"/>
      <c r="AB126" s="1200"/>
      <c r="AC126" s="1202">
        <v>0.77891587200678125</v>
      </c>
      <c r="AD126" s="1203">
        <v>0</v>
      </c>
      <c r="AE126" s="1309" t="s">
        <v>1325</v>
      </c>
      <c r="AF126" s="1307" t="s">
        <v>1325</v>
      </c>
      <c r="AG126" s="1307" t="s">
        <v>1325</v>
      </c>
      <c r="AH126" s="1307" t="s">
        <v>1325</v>
      </c>
      <c r="AI126" s="1307" t="s">
        <v>1325</v>
      </c>
      <c r="AJ126" s="1307" t="s">
        <v>1325</v>
      </c>
      <c r="AK126" s="1310" t="s">
        <v>1325</v>
      </c>
      <c r="AL126" s="1204">
        <v>2.7385897389361129</v>
      </c>
      <c r="AM126" s="1202"/>
      <c r="AN126" s="1202"/>
      <c r="AO126" s="1202"/>
      <c r="AP126" s="1202"/>
      <c r="AQ126" s="1202">
        <v>0.55863499238087899</v>
      </c>
      <c r="AR126" s="1203">
        <v>0</v>
      </c>
      <c r="AS126" s="1309" t="s">
        <v>1325</v>
      </c>
      <c r="AT126" s="1307" t="s">
        <v>1325</v>
      </c>
      <c r="AU126" s="1307" t="s">
        <v>1325</v>
      </c>
      <c r="AV126" s="1307" t="s">
        <v>1325</v>
      </c>
      <c r="AW126" s="1307" t="s">
        <v>1325</v>
      </c>
      <c r="AX126" s="1307" t="s">
        <v>1325</v>
      </c>
      <c r="AY126" s="1310" t="s">
        <v>1325</v>
      </c>
      <c r="AZ126" s="1244">
        <v>0</v>
      </c>
      <c r="BA126" s="1242"/>
      <c r="BB126" s="1242"/>
      <c r="BC126" s="1242"/>
      <c r="BD126" s="1242"/>
      <c r="BE126" s="1242">
        <v>1.5957732048276461</v>
      </c>
      <c r="BF126" s="1243">
        <v>0</v>
      </c>
      <c r="BG126" s="1309" t="s">
        <v>1325</v>
      </c>
      <c r="BH126" s="1307" t="s">
        <v>1325</v>
      </c>
      <c r="BI126" s="1307" t="s">
        <v>1325</v>
      </c>
      <c r="BJ126" s="1307" t="s">
        <v>1325</v>
      </c>
      <c r="BK126" s="1307" t="s">
        <v>1325</v>
      </c>
      <c r="BL126" s="1307" t="s">
        <v>1325</v>
      </c>
      <c r="BM126" s="1310" t="s">
        <v>1325</v>
      </c>
      <c r="BN126" s="1245">
        <v>2.1100730749282341</v>
      </c>
      <c r="BO126" s="1239"/>
      <c r="BP126" s="1239"/>
      <c r="BQ126" s="1239"/>
      <c r="BR126" s="1239"/>
      <c r="BS126" s="1239">
        <v>0.43111973810625526</v>
      </c>
      <c r="BT126" s="1308">
        <v>4.766240128485757</v>
      </c>
      <c r="BU126" s="1309" t="s">
        <v>1325</v>
      </c>
      <c r="BV126" s="1307" t="s">
        <v>1325</v>
      </c>
      <c r="BW126" s="1307" t="s">
        <v>1325</v>
      </c>
      <c r="BX126" s="1307" t="s">
        <v>1325</v>
      </c>
      <c r="BY126" s="1307" t="s">
        <v>1325</v>
      </c>
      <c r="BZ126" s="1307" t="s">
        <v>1325</v>
      </c>
      <c r="CA126" s="1310" t="s">
        <v>1325</v>
      </c>
      <c r="CB126" s="1189">
        <v>5.6462999469059296</v>
      </c>
      <c r="CC126" s="1239"/>
      <c r="CD126" s="1239"/>
      <c r="CE126" s="1239"/>
      <c r="CF126" s="1239"/>
      <c r="CG126" s="1239">
        <v>0.3241278222260644</v>
      </c>
      <c r="CH126" s="1245">
        <v>1.2690198680837403</v>
      </c>
      <c r="CI126" s="1309" t="s">
        <v>1325</v>
      </c>
      <c r="CJ126" s="1307" t="s">
        <v>1325</v>
      </c>
      <c r="CK126" s="1307" t="s">
        <v>1325</v>
      </c>
      <c r="CL126" s="1307" t="s">
        <v>1325</v>
      </c>
      <c r="CM126" s="1307" t="s">
        <v>1325</v>
      </c>
      <c r="CN126" s="1307" t="s">
        <v>1325</v>
      </c>
      <c r="CO126" s="1310" t="s">
        <v>1325</v>
      </c>
      <c r="CP126" s="1244">
        <v>0</v>
      </c>
      <c r="CQ126" s="1242"/>
      <c r="CR126" s="1242"/>
      <c r="CS126" s="1242"/>
      <c r="CT126" s="1242"/>
      <c r="CU126" s="1242">
        <v>1.2054650400104947</v>
      </c>
      <c r="CV126" s="1243">
        <v>0</v>
      </c>
      <c r="CW126" s="1280"/>
      <c r="CX126" s="1280"/>
      <c r="CY126" s="1280"/>
      <c r="CZ126" s="1282" t="s">
        <v>1386</v>
      </c>
      <c r="DA126" s="1276" t="s">
        <v>1386</v>
      </c>
      <c r="DB126" s="1274"/>
      <c r="DC126" s="1274"/>
      <c r="DD126" s="1274"/>
      <c r="DE126" s="1278" t="s">
        <v>1386</v>
      </c>
      <c r="DF126" s="1276" t="s">
        <v>1386</v>
      </c>
      <c r="DG126" s="1278" t="s">
        <v>1386</v>
      </c>
      <c r="DH126" s="1278" t="s">
        <v>1386</v>
      </c>
      <c r="DI126" s="1278" t="s">
        <v>1386</v>
      </c>
      <c r="DJ126" s="1283" t="s">
        <v>1386</v>
      </c>
      <c r="DK126" s="1313" t="s">
        <v>1386</v>
      </c>
      <c r="DL126" s="1283" t="s">
        <v>1386</v>
      </c>
      <c r="DM126" s="7" t="s">
        <v>878</v>
      </c>
      <c r="DN126" s="7" t="s">
        <v>792</v>
      </c>
      <c r="DO126" s="7" t="s">
        <v>878</v>
      </c>
      <c r="DP126" s="7" t="s">
        <v>792</v>
      </c>
    </row>
    <row r="127" spans="1:120" ht="25.5">
      <c r="A127" s="1194" t="s">
        <v>372</v>
      </c>
      <c r="B127" s="1195" t="s">
        <v>599</v>
      </c>
      <c r="C127" s="1306" t="s">
        <v>1325</v>
      </c>
      <c r="D127" s="1306" t="s">
        <v>1325</v>
      </c>
      <c r="E127" s="1306" t="s">
        <v>1325</v>
      </c>
      <c r="F127" s="1306" t="s">
        <v>1325</v>
      </c>
      <c r="G127" s="1306" t="s">
        <v>1325</v>
      </c>
      <c r="H127" s="1306" t="s">
        <v>1325</v>
      </c>
      <c r="I127" s="1306" t="s">
        <v>1325</v>
      </c>
      <c r="J127" s="1199">
        <v>0.91961782815397575</v>
      </c>
      <c r="K127" s="1200"/>
      <c r="L127" s="1200"/>
      <c r="M127" s="1200"/>
      <c r="N127" s="1200"/>
      <c r="O127" s="1200">
        <v>1.1622509547161692</v>
      </c>
      <c r="P127" s="1201">
        <v>0.84132568130406071</v>
      </c>
      <c r="Q127" s="1309" t="s">
        <v>1325</v>
      </c>
      <c r="R127" s="1307" t="s">
        <v>1325</v>
      </c>
      <c r="S127" s="1307" t="s">
        <v>1325</v>
      </c>
      <c r="T127" s="1307" t="s">
        <v>1325</v>
      </c>
      <c r="U127" s="1307" t="s">
        <v>1325</v>
      </c>
      <c r="V127" s="1307" t="s">
        <v>1325</v>
      </c>
      <c r="W127" s="1310" t="s">
        <v>1325</v>
      </c>
      <c r="X127" s="1199">
        <v>0</v>
      </c>
      <c r="Y127" s="1200"/>
      <c r="Z127" s="1200"/>
      <c r="AA127" s="1200"/>
      <c r="AB127" s="1200"/>
      <c r="AC127" s="1202">
        <v>2.9209345200254297</v>
      </c>
      <c r="AD127" s="1203">
        <v>0</v>
      </c>
      <c r="AE127" s="1309" t="s">
        <v>1325</v>
      </c>
      <c r="AF127" s="1307" t="s">
        <v>1325</v>
      </c>
      <c r="AG127" s="1307" t="s">
        <v>1325</v>
      </c>
      <c r="AH127" s="1307" t="s">
        <v>1325</v>
      </c>
      <c r="AI127" s="1307" t="s">
        <v>1325</v>
      </c>
      <c r="AJ127" s="1307" t="s">
        <v>1325</v>
      </c>
      <c r="AK127" s="1310" t="s">
        <v>1325</v>
      </c>
      <c r="AL127" s="1204">
        <v>0</v>
      </c>
      <c r="AM127" s="1202"/>
      <c r="AN127" s="1202"/>
      <c r="AO127" s="1202"/>
      <c r="AP127" s="1202"/>
      <c r="AQ127" s="1202">
        <v>4.2448540280857383</v>
      </c>
      <c r="AR127" s="1203">
        <v>0</v>
      </c>
      <c r="AS127" s="1309" t="s">
        <v>1325</v>
      </c>
      <c r="AT127" s="1307" t="s">
        <v>1325</v>
      </c>
      <c r="AU127" s="1307" t="s">
        <v>1325</v>
      </c>
      <c r="AV127" s="1307" t="s">
        <v>1325</v>
      </c>
      <c r="AW127" s="1307" t="s">
        <v>1325</v>
      </c>
      <c r="AX127" s="1307" t="s">
        <v>1325</v>
      </c>
      <c r="AY127" s="1310" t="s">
        <v>1325</v>
      </c>
      <c r="AZ127" s="1244">
        <v>0</v>
      </c>
      <c r="BA127" s="1242"/>
      <c r="BB127" s="1242"/>
      <c r="BC127" s="1242"/>
      <c r="BD127" s="1242"/>
      <c r="BE127" s="1242">
        <v>0</v>
      </c>
      <c r="BF127" s="1243">
        <v>22.187868407589477</v>
      </c>
      <c r="BG127" s="1309" t="s">
        <v>1325</v>
      </c>
      <c r="BH127" s="1307" t="s">
        <v>1325</v>
      </c>
      <c r="BI127" s="1307" t="s">
        <v>1325</v>
      </c>
      <c r="BJ127" s="1307" t="s">
        <v>1325</v>
      </c>
      <c r="BK127" s="1307" t="s">
        <v>1325</v>
      </c>
      <c r="BL127" s="1307" t="s">
        <v>1325</v>
      </c>
      <c r="BM127" s="1310" t="s">
        <v>1325</v>
      </c>
      <c r="BN127" s="1245">
        <v>0</v>
      </c>
      <c r="BO127" s="1239"/>
      <c r="BP127" s="1239"/>
      <c r="BQ127" s="1239"/>
      <c r="BR127" s="1239"/>
      <c r="BS127" s="1239">
        <v>1.2668131637863531</v>
      </c>
      <c r="BT127" s="1308">
        <v>0</v>
      </c>
      <c r="BU127" s="1309" t="s">
        <v>1325</v>
      </c>
      <c r="BV127" s="1307" t="s">
        <v>1325</v>
      </c>
      <c r="BW127" s="1307" t="s">
        <v>1325</v>
      </c>
      <c r="BX127" s="1307" t="s">
        <v>1325</v>
      </c>
      <c r="BY127" s="1307" t="s">
        <v>1325</v>
      </c>
      <c r="BZ127" s="1307" t="s">
        <v>1325</v>
      </c>
      <c r="CA127" s="1310" t="s">
        <v>1325</v>
      </c>
      <c r="CB127" s="1189">
        <v>3.5328453959467634</v>
      </c>
      <c r="CC127" s="1239"/>
      <c r="CD127" s="1239"/>
      <c r="CE127" s="1239"/>
      <c r="CF127" s="1239"/>
      <c r="CG127" s="1239">
        <v>0.31529663877010283</v>
      </c>
      <c r="CH127" s="1245">
        <v>0</v>
      </c>
      <c r="CI127" s="1309" t="s">
        <v>1325</v>
      </c>
      <c r="CJ127" s="1307" t="s">
        <v>1325</v>
      </c>
      <c r="CK127" s="1307" t="s">
        <v>1325</v>
      </c>
      <c r="CL127" s="1307" t="s">
        <v>1325</v>
      </c>
      <c r="CM127" s="1307" t="s">
        <v>1325</v>
      </c>
      <c r="CN127" s="1307" t="s">
        <v>1325</v>
      </c>
      <c r="CO127" s="1310" t="s">
        <v>1325</v>
      </c>
      <c r="CP127" s="1244">
        <v>0</v>
      </c>
      <c r="CQ127" s="1242"/>
      <c r="CR127" s="1242"/>
      <c r="CS127" s="1242"/>
      <c r="CT127" s="1242"/>
      <c r="CU127" s="1242">
        <v>0</v>
      </c>
      <c r="CV127" s="1243">
        <v>0</v>
      </c>
      <c r="CW127" s="1280"/>
      <c r="CX127" s="1280"/>
      <c r="CY127" s="1280"/>
      <c r="CZ127" s="1282" t="s">
        <v>1386</v>
      </c>
      <c r="DA127" s="1276" t="s">
        <v>1386</v>
      </c>
      <c r="DB127" s="1274"/>
      <c r="DC127" s="1274"/>
      <c r="DD127" s="1274"/>
      <c r="DE127" s="1278" t="s">
        <v>1386</v>
      </c>
      <c r="DF127" s="1276" t="s">
        <v>1386</v>
      </c>
      <c r="DG127" s="1278" t="s">
        <v>1386</v>
      </c>
      <c r="DH127" s="1278" t="s">
        <v>1386</v>
      </c>
      <c r="DI127" s="1278" t="s">
        <v>1386</v>
      </c>
      <c r="DJ127" s="1283" t="s">
        <v>1386</v>
      </c>
      <c r="DK127" s="1313" t="s">
        <v>1386</v>
      </c>
      <c r="DL127" s="1283" t="s">
        <v>1386</v>
      </c>
      <c r="DM127" s="7" t="s">
        <v>878</v>
      </c>
      <c r="DN127" s="7" t="s">
        <v>792</v>
      </c>
      <c r="DO127" s="7" t="s">
        <v>878</v>
      </c>
      <c r="DP127" s="7" t="s">
        <v>792</v>
      </c>
    </row>
    <row r="128" spans="1:120" ht="25.5">
      <c r="A128" s="1194" t="s">
        <v>245</v>
      </c>
      <c r="B128" s="1195" t="s">
        <v>627</v>
      </c>
      <c r="C128" s="1306" t="s">
        <v>1325</v>
      </c>
      <c r="D128" s="1306" t="s">
        <v>1325</v>
      </c>
      <c r="E128" s="1306" t="s">
        <v>1325</v>
      </c>
      <c r="F128" s="1306" t="s">
        <v>1325</v>
      </c>
      <c r="G128" s="1306" t="s">
        <v>1325</v>
      </c>
      <c r="H128" s="1306" t="s">
        <v>1325</v>
      </c>
      <c r="I128" s="1306" t="s">
        <v>1325</v>
      </c>
      <c r="J128" s="1199"/>
      <c r="K128" s="1200"/>
      <c r="L128" s="1200"/>
      <c r="M128" s="1200"/>
      <c r="N128" s="1200"/>
      <c r="O128" s="1200">
        <v>0.77386891508146904</v>
      </c>
      <c r="P128" s="1201"/>
      <c r="Q128" s="1309" t="s">
        <v>1325</v>
      </c>
      <c r="R128" s="1307" t="s">
        <v>1325</v>
      </c>
      <c r="S128" s="1307" t="s">
        <v>1325</v>
      </c>
      <c r="T128" s="1307" t="s">
        <v>1325</v>
      </c>
      <c r="U128" s="1307" t="s">
        <v>1325</v>
      </c>
      <c r="V128" s="1307" t="s">
        <v>1325</v>
      </c>
      <c r="W128" s="1310" t="s">
        <v>1325</v>
      </c>
      <c r="X128" s="1199"/>
      <c r="Y128" s="1200"/>
      <c r="Z128" s="1200"/>
      <c r="AA128" s="1200"/>
      <c r="AB128" s="1200"/>
      <c r="AC128" s="1202">
        <v>0</v>
      </c>
      <c r="AD128" s="1203"/>
      <c r="AE128" s="1309" t="s">
        <v>1325</v>
      </c>
      <c r="AF128" s="1307" t="s">
        <v>1325</v>
      </c>
      <c r="AG128" s="1307" t="s">
        <v>1325</v>
      </c>
      <c r="AH128" s="1307" t="s">
        <v>1325</v>
      </c>
      <c r="AI128" s="1307" t="s">
        <v>1325</v>
      </c>
      <c r="AJ128" s="1307" t="s">
        <v>1325</v>
      </c>
      <c r="AK128" s="1310" t="s">
        <v>1325</v>
      </c>
      <c r="AL128" s="1204"/>
      <c r="AM128" s="1202"/>
      <c r="AN128" s="1202"/>
      <c r="AO128" s="1202"/>
      <c r="AP128" s="1202"/>
      <c r="AQ128" s="1202">
        <v>0.9844594999957148</v>
      </c>
      <c r="AR128" s="1203"/>
      <c r="AS128" s="1309" t="s">
        <v>1325</v>
      </c>
      <c r="AT128" s="1307" t="s">
        <v>1325</v>
      </c>
      <c r="AU128" s="1307" t="s">
        <v>1325</v>
      </c>
      <c r="AV128" s="1307" t="s">
        <v>1325</v>
      </c>
      <c r="AW128" s="1307" t="s">
        <v>1325</v>
      </c>
      <c r="AX128" s="1307" t="s">
        <v>1325</v>
      </c>
      <c r="AY128" s="1310" t="s">
        <v>1325</v>
      </c>
      <c r="AZ128" s="1244"/>
      <c r="BA128" s="1242"/>
      <c r="BB128" s="1242"/>
      <c r="BC128" s="1242"/>
      <c r="BD128" s="1242"/>
      <c r="BE128" s="1242">
        <v>0</v>
      </c>
      <c r="BF128" s="1243"/>
      <c r="BG128" s="1309" t="s">
        <v>1325</v>
      </c>
      <c r="BH128" s="1307" t="s">
        <v>1325</v>
      </c>
      <c r="BI128" s="1307" t="s">
        <v>1325</v>
      </c>
      <c r="BJ128" s="1307" t="s">
        <v>1325</v>
      </c>
      <c r="BK128" s="1307" t="s">
        <v>1325</v>
      </c>
      <c r="BL128" s="1307" t="s">
        <v>1325</v>
      </c>
      <c r="BM128" s="1310" t="s">
        <v>1325</v>
      </c>
      <c r="BN128" s="1245"/>
      <c r="BO128" s="1239"/>
      <c r="BP128" s="1239"/>
      <c r="BQ128" s="1239"/>
      <c r="BR128" s="1239"/>
      <c r="BS128" s="1239">
        <v>0</v>
      </c>
      <c r="BT128" s="1308"/>
      <c r="BU128" s="1309" t="s">
        <v>1325</v>
      </c>
      <c r="BV128" s="1307" t="s">
        <v>1325</v>
      </c>
      <c r="BW128" s="1307" t="s">
        <v>1325</v>
      </c>
      <c r="BX128" s="1307" t="s">
        <v>1325</v>
      </c>
      <c r="BY128" s="1307" t="s">
        <v>1325</v>
      </c>
      <c r="BZ128" s="1307" t="s">
        <v>1325</v>
      </c>
      <c r="CA128" s="1310" t="s">
        <v>1325</v>
      </c>
      <c r="CB128" s="1189"/>
      <c r="CC128" s="1239"/>
      <c r="CD128" s="1239"/>
      <c r="CE128" s="1239"/>
      <c r="CF128" s="1239"/>
      <c r="CG128" s="1239">
        <v>1.1536028512228358</v>
      </c>
      <c r="CH128" s="1245"/>
      <c r="CI128" s="1309" t="s">
        <v>1325</v>
      </c>
      <c r="CJ128" s="1307" t="s">
        <v>1325</v>
      </c>
      <c r="CK128" s="1307" t="s">
        <v>1325</v>
      </c>
      <c r="CL128" s="1307" t="s">
        <v>1325</v>
      </c>
      <c r="CM128" s="1307" t="s">
        <v>1325</v>
      </c>
      <c r="CN128" s="1307" t="s">
        <v>1325</v>
      </c>
      <c r="CO128" s="1310" t="s">
        <v>1325</v>
      </c>
      <c r="CP128" s="1244"/>
      <c r="CQ128" s="1242"/>
      <c r="CR128" s="1242"/>
      <c r="CS128" s="1242"/>
      <c r="CT128" s="1242"/>
      <c r="CU128" s="1242">
        <v>0</v>
      </c>
      <c r="CV128" s="1243"/>
      <c r="CW128" s="1280"/>
      <c r="CX128" s="1280"/>
      <c r="CY128" s="1280"/>
      <c r="CZ128" s="1282" t="s">
        <v>1386</v>
      </c>
      <c r="DA128" s="1276" t="s">
        <v>1386</v>
      </c>
      <c r="DB128" s="1274"/>
      <c r="DC128" s="1274"/>
      <c r="DD128" s="1274"/>
      <c r="DE128" s="1278" t="s">
        <v>1386</v>
      </c>
      <c r="DF128" s="1276" t="s">
        <v>1386</v>
      </c>
      <c r="DG128" s="1278" t="s">
        <v>1386</v>
      </c>
      <c r="DH128" s="1278" t="s">
        <v>1386</v>
      </c>
      <c r="DI128" s="1278" t="s">
        <v>1386</v>
      </c>
      <c r="DJ128" s="1283" t="s">
        <v>1386</v>
      </c>
      <c r="DK128" s="1313" t="s">
        <v>1386</v>
      </c>
      <c r="DL128" s="1283" t="s">
        <v>1386</v>
      </c>
      <c r="DM128" s="7" t="s">
        <v>878</v>
      </c>
      <c r="DN128" s="7" t="s">
        <v>792</v>
      </c>
      <c r="DO128" s="7" t="s">
        <v>878</v>
      </c>
      <c r="DP128" s="7" t="s">
        <v>792</v>
      </c>
    </row>
    <row r="129" spans="1:120" ht="25.5">
      <c r="A129" s="1194" t="s">
        <v>216</v>
      </c>
      <c r="B129" s="1195" t="s">
        <v>745</v>
      </c>
      <c r="C129" s="1306" t="s">
        <v>1325</v>
      </c>
      <c r="D129" s="1306" t="s">
        <v>1325</v>
      </c>
      <c r="E129" s="1306" t="s">
        <v>1325</v>
      </c>
      <c r="F129" s="1306" t="s">
        <v>1325</v>
      </c>
      <c r="G129" s="1306" t="s">
        <v>1325</v>
      </c>
      <c r="H129" s="1306" t="s">
        <v>1325</v>
      </c>
      <c r="I129" s="1306" t="s">
        <v>1325</v>
      </c>
      <c r="J129" s="1199">
        <v>0.35650456855375795</v>
      </c>
      <c r="K129" s="1200"/>
      <c r="L129" s="1200"/>
      <c r="M129" s="1200"/>
      <c r="N129" s="1200"/>
      <c r="O129" s="1200"/>
      <c r="P129" s="1201"/>
      <c r="Q129" s="1309" t="s">
        <v>1325</v>
      </c>
      <c r="R129" s="1307" t="s">
        <v>1325</v>
      </c>
      <c r="S129" s="1307" t="s">
        <v>1325</v>
      </c>
      <c r="T129" s="1307" t="s">
        <v>1325</v>
      </c>
      <c r="U129" s="1307" t="s">
        <v>1325</v>
      </c>
      <c r="V129" s="1307" t="s">
        <v>1325</v>
      </c>
      <c r="W129" s="1310" t="s">
        <v>1325</v>
      </c>
      <c r="X129" s="1199">
        <v>0</v>
      </c>
      <c r="Y129" s="1200"/>
      <c r="Z129" s="1200"/>
      <c r="AA129" s="1200"/>
      <c r="AB129" s="1200"/>
      <c r="AC129" s="1202"/>
      <c r="AD129" s="1203"/>
      <c r="AE129" s="1309" t="s">
        <v>1325</v>
      </c>
      <c r="AF129" s="1307" t="s">
        <v>1325</v>
      </c>
      <c r="AG129" s="1307" t="s">
        <v>1325</v>
      </c>
      <c r="AH129" s="1307" t="s">
        <v>1325</v>
      </c>
      <c r="AI129" s="1307" t="s">
        <v>1325</v>
      </c>
      <c r="AJ129" s="1307" t="s">
        <v>1325</v>
      </c>
      <c r="AK129" s="1310" t="s">
        <v>1325</v>
      </c>
      <c r="AL129" s="1204">
        <v>0</v>
      </c>
      <c r="AM129" s="1202"/>
      <c r="AN129" s="1202"/>
      <c r="AO129" s="1202"/>
      <c r="AP129" s="1202"/>
      <c r="AQ129" s="1202"/>
      <c r="AR129" s="1203"/>
      <c r="AS129" s="1309" t="s">
        <v>1325</v>
      </c>
      <c r="AT129" s="1307" t="s">
        <v>1325</v>
      </c>
      <c r="AU129" s="1307" t="s">
        <v>1325</v>
      </c>
      <c r="AV129" s="1307" t="s">
        <v>1325</v>
      </c>
      <c r="AW129" s="1307" t="s">
        <v>1325</v>
      </c>
      <c r="AX129" s="1307" t="s">
        <v>1325</v>
      </c>
      <c r="AY129" s="1310" t="s">
        <v>1325</v>
      </c>
      <c r="AZ129" s="1244">
        <v>0</v>
      </c>
      <c r="BA129" s="1242"/>
      <c r="BB129" s="1242"/>
      <c r="BC129" s="1242"/>
      <c r="BD129" s="1242"/>
      <c r="BE129" s="1242"/>
      <c r="BF129" s="1243"/>
      <c r="BG129" s="1309" t="s">
        <v>1325</v>
      </c>
      <c r="BH129" s="1307" t="s">
        <v>1325</v>
      </c>
      <c r="BI129" s="1307" t="s">
        <v>1325</v>
      </c>
      <c r="BJ129" s="1307" t="s">
        <v>1325</v>
      </c>
      <c r="BK129" s="1307" t="s">
        <v>1325</v>
      </c>
      <c r="BL129" s="1307" t="s">
        <v>1325</v>
      </c>
      <c r="BM129" s="1310" t="s">
        <v>1325</v>
      </c>
      <c r="BN129" s="1245">
        <v>1.5750265180903975</v>
      </c>
      <c r="BO129" s="1239"/>
      <c r="BP129" s="1239"/>
      <c r="BQ129" s="1239"/>
      <c r="BR129" s="1239"/>
      <c r="BS129" s="1239"/>
      <c r="BT129" s="1308"/>
      <c r="BU129" s="1309" t="s">
        <v>1325</v>
      </c>
      <c r="BV129" s="1307" t="s">
        <v>1325</v>
      </c>
      <c r="BW129" s="1307" t="s">
        <v>1325</v>
      </c>
      <c r="BX129" s="1307" t="s">
        <v>1325</v>
      </c>
      <c r="BY129" s="1307" t="s">
        <v>1325</v>
      </c>
      <c r="BZ129" s="1307" t="s">
        <v>1325</v>
      </c>
      <c r="CA129" s="1310" t="s">
        <v>1325</v>
      </c>
      <c r="CB129" s="1189">
        <v>0</v>
      </c>
      <c r="CC129" s="1239"/>
      <c r="CD129" s="1239"/>
      <c r="CE129" s="1239"/>
      <c r="CF129" s="1239"/>
      <c r="CG129" s="1239"/>
      <c r="CH129" s="1245"/>
      <c r="CI129" s="1309" t="s">
        <v>1325</v>
      </c>
      <c r="CJ129" s="1307" t="s">
        <v>1325</v>
      </c>
      <c r="CK129" s="1307" t="s">
        <v>1325</v>
      </c>
      <c r="CL129" s="1307" t="s">
        <v>1325</v>
      </c>
      <c r="CM129" s="1307" t="s">
        <v>1325</v>
      </c>
      <c r="CN129" s="1307" t="s">
        <v>1325</v>
      </c>
      <c r="CO129" s="1310" t="s">
        <v>1325</v>
      </c>
      <c r="CP129" s="1244">
        <v>0</v>
      </c>
      <c r="CQ129" s="1242"/>
      <c r="CR129" s="1242"/>
      <c r="CS129" s="1242"/>
      <c r="CT129" s="1242"/>
      <c r="CU129" s="1242"/>
      <c r="CV129" s="1243"/>
      <c r="CW129" s="1280"/>
      <c r="CX129" s="1280"/>
      <c r="CY129" s="1280"/>
      <c r="CZ129" s="1282" t="s">
        <v>1386</v>
      </c>
      <c r="DA129" s="1276" t="s">
        <v>1386</v>
      </c>
      <c r="DB129" s="1274"/>
      <c r="DC129" s="1274"/>
      <c r="DD129" s="1274"/>
      <c r="DE129" s="1278" t="s">
        <v>1386</v>
      </c>
      <c r="DF129" s="1276" t="s">
        <v>1386</v>
      </c>
      <c r="DG129" s="1278" t="s">
        <v>1386</v>
      </c>
      <c r="DH129" s="1278" t="s">
        <v>1386</v>
      </c>
      <c r="DI129" s="1278" t="s">
        <v>1386</v>
      </c>
      <c r="DJ129" s="1283" t="s">
        <v>1386</v>
      </c>
      <c r="DK129" s="1313" t="s">
        <v>1386</v>
      </c>
      <c r="DL129" s="1283" t="s">
        <v>1386</v>
      </c>
      <c r="DM129" s="7" t="s">
        <v>878</v>
      </c>
      <c r="DN129" s="7" t="s">
        <v>792</v>
      </c>
      <c r="DO129" s="7" t="s">
        <v>878</v>
      </c>
      <c r="DP129" s="7" t="s">
        <v>792</v>
      </c>
    </row>
    <row r="130" spans="1:120" ht="25.5">
      <c r="A130" s="1194" t="s">
        <v>374</v>
      </c>
      <c r="B130" s="1195" t="s">
        <v>600</v>
      </c>
      <c r="C130" s="1196">
        <v>10</v>
      </c>
      <c r="D130" s="1306" t="s">
        <v>1325</v>
      </c>
      <c r="E130" s="1306" t="s">
        <v>1325</v>
      </c>
      <c r="F130" s="1306" t="s">
        <v>1325</v>
      </c>
      <c r="G130" s="1306" t="s">
        <v>1325</v>
      </c>
      <c r="H130" s="1197">
        <v>84</v>
      </c>
      <c r="I130" s="1306" t="s">
        <v>1325</v>
      </c>
      <c r="J130" s="1199">
        <v>0.64313393935823893</v>
      </c>
      <c r="K130" s="1200">
        <v>0.94190822172982414</v>
      </c>
      <c r="L130" s="1200">
        <v>2.8144269989525847</v>
      </c>
      <c r="M130" s="1200"/>
      <c r="N130" s="1200"/>
      <c r="O130" s="1200">
        <v>0.99604432787045483</v>
      </c>
      <c r="P130" s="1201">
        <v>1.2293224920059806</v>
      </c>
      <c r="Q130" s="1309" t="s">
        <v>1325</v>
      </c>
      <c r="R130" s="1307" t="s">
        <v>1325</v>
      </c>
      <c r="S130" s="1307" t="s">
        <v>1325</v>
      </c>
      <c r="T130" s="1307" t="s">
        <v>1325</v>
      </c>
      <c r="U130" s="1307" t="s">
        <v>1325</v>
      </c>
      <c r="V130" s="1307" t="s">
        <v>1325</v>
      </c>
      <c r="W130" s="1310" t="s">
        <v>1325</v>
      </c>
      <c r="X130" s="1199">
        <v>0</v>
      </c>
      <c r="Y130" s="1200">
        <v>0</v>
      </c>
      <c r="Z130" s="1200">
        <v>0</v>
      </c>
      <c r="AA130" s="1200"/>
      <c r="AB130" s="1200"/>
      <c r="AC130" s="1202">
        <v>2.5036034010396504</v>
      </c>
      <c r="AD130" s="1203">
        <v>3.9389273042567727</v>
      </c>
      <c r="AE130" s="1309" t="s">
        <v>1325</v>
      </c>
      <c r="AF130" s="1307" t="s">
        <v>1325</v>
      </c>
      <c r="AG130" s="1307" t="s">
        <v>1325</v>
      </c>
      <c r="AH130" s="1307" t="s">
        <v>1325</v>
      </c>
      <c r="AI130" s="1307" t="s">
        <v>1325</v>
      </c>
      <c r="AJ130" s="1307">
        <v>16</v>
      </c>
      <c r="AK130" s="1310" t="s">
        <v>1325</v>
      </c>
      <c r="AL130" s="1204">
        <v>0.20397393768013597</v>
      </c>
      <c r="AM130" s="1202">
        <v>0.66370360659230865</v>
      </c>
      <c r="AN130" s="1202">
        <v>9.441736604237903</v>
      </c>
      <c r="AO130" s="1202"/>
      <c r="AP130" s="1202"/>
      <c r="AQ130" s="1202">
        <v>0.46785421409742112</v>
      </c>
      <c r="AR130" s="1203">
        <v>1.9575493775335246</v>
      </c>
      <c r="AS130" s="1309" t="s">
        <v>1325</v>
      </c>
      <c r="AT130" s="1307" t="s">
        <v>1325</v>
      </c>
      <c r="AU130" s="1307" t="s">
        <v>1325</v>
      </c>
      <c r="AV130" s="1307" t="s">
        <v>1325</v>
      </c>
      <c r="AW130" s="1307" t="s">
        <v>1325</v>
      </c>
      <c r="AX130" s="1307" t="s">
        <v>1325</v>
      </c>
      <c r="AY130" s="1310" t="s">
        <v>1325</v>
      </c>
      <c r="AZ130" s="1244">
        <v>4.0158978311923583</v>
      </c>
      <c r="BA130" s="1242">
        <v>0</v>
      </c>
      <c r="BB130" s="1242">
        <v>0</v>
      </c>
      <c r="BC130" s="1242"/>
      <c r="BD130" s="1242"/>
      <c r="BE130" s="1242">
        <v>0.67298578718229729</v>
      </c>
      <c r="BF130" s="1243">
        <v>0</v>
      </c>
      <c r="BG130" s="1309" t="s">
        <v>1325</v>
      </c>
      <c r="BH130" s="1307" t="s">
        <v>1325</v>
      </c>
      <c r="BI130" s="1307" t="s">
        <v>1325</v>
      </c>
      <c r="BJ130" s="1307" t="s">
        <v>1325</v>
      </c>
      <c r="BK130" s="1307" t="s">
        <v>1325</v>
      </c>
      <c r="BL130" s="1307">
        <v>16</v>
      </c>
      <c r="BM130" s="1310" t="s">
        <v>1325</v>
      </c>
      <c r="BN130" s="1245">
        <v>0</v>
      </c>
      <c r="BO130" s="1239">
        <v>1.1028480321310474</v>
      </c>
      <c r="BP130" s="1239">
        <v>6.9130544276688948</v>
      </c>
      <c r="BQ130" s="1239"/>
      <c r="BR130" s="1239"/>
      <c r="BS130" s="1239">
        <v>1.303630652894658</v>
      </c>
      <c r="BT130" s="1308">
        <v>0</v>
      </c>
      <c r="BU130" s="1309" t="s">
        <v>1325</v>
      </c>
      <c r="BV130" s="1307" t="s">
        <v>1325</v>
      </c>
      <c r="BW130" s="1307" t="s">
        <v>1325</v>
      </c>
      <c r="BX130" s="1307" t="s">
        <v>1325</v>
      </c>
      <c r="BY130" s="1307" t="s">
        <v>1325</v>
      </c>
      <c r="BZ130" s="1307">
        <v>30</v>
      </c>
      <c r="CA130" s="1310" t="s">
        <v>1325</v>
      </c>
      <c r="CB130" s="1189">
        <v>1.057458839303058</v>
      </c>
      <c r="CC130" s="1239">
        <v>0.70330340966987048</v>
      </c>
      <c r="CD130" s="1239">
        <v>0</v>
      </c>
      <c r="CE130" s="1239"/>
      <c r="CF130" s="1239"/>
      <c r="CG130" s="1239">
        <v>2.4199530789475037</v>
      </c>
      <c r="CH130" s="1245">
        <v>0</v>
      </c>
      <c r="CI130" s="1309" t="s">
        <v>1325</v>
      </c>
      <c r="CJ130" s="1307" t="s">
        <v>1325</v>
      </c>
      <c r="CK130" s="1307" t="s">
        <v>1325</v>
      </c>
      <c r="CL130" s="1307" t="s">
        <v>1325</v>
      </c>
      <c r="CM130" s="1307" t="s">
        <v>1325</v>
      </c>
      <c r="CN130" s="1307" t="s">
        <v>1325</v>
      </c>
      <c r="CO130" s="1310" t="s">
        <v>1325</v>
      </c>
      <c r="CP130" s="1244">
        <v>2.0079489155961787</v>
      </c>
      <c r="CQ130" s="1242">
        <v>0</v>
      </c>
      <c r="CR130" s="1242">
        <v>0</v>
      </c>
      <c r="CS130" s="1242"/>
      <c r="CT130" s="1242"/>
      <c r="CU130" s="1242">
        <v>1.3459715743645946</v>
      </c>
      <c r="CV130" s="1243">
        <v>0</v>
      </c>
      <c r="CW130" s="1280"/>
      <c r="CX130" s="1280"/>
      <c r="CY130" s="1280"/>
      <c r="CZ130" s="1282" t="s">
        <v>1386</v>
      </c>
      <c r="DA130" s="1276" t="s">
        <v>1386</v>
      </c>
      <c r="DB130" s="1274"/>
      <c r="DC130" s="1274"/>
      <c r="DD130" s="1274"/>
      <c r="DE130" s="1278" t="s">
        <v>1386</v>
      </c>
      <c r="DF130" s="1276" t="s">
        <v>1386</v>
      </c>
      <c r="DG130" s="1278" t="s">
        <v>1386</v>
      </c>
      <c r="DH130" s="1278" t="s">
        <v>1386</v>
      </c>
      <c r="DI130" s="1278" t="s">
        <v>1386</v>
      </c>
      <c r="DJ130" s="1283" t="s">
        <v>1386</v>
      </c>
      <c r="DK130" s="1313" t="s">
        <v>1386</v>
      </c>
      <c r="DL130" s="1283" t="s">
        <v>1386</v>
      </c>
      <c r="DM130" s="7" t="s">
        <v>878</v>
      </c>
      <c r="DN130" s="7" t="s">
        <v>792</v>
      </c>
      <c r="DO130" s="7" t="s">
        <v>878</v>
      </c>
      <c r="DP130" s="7" t="s">
        <v>792</v>
      </c>
    </row>
    <row r="131" spans="1:120" ht="25.5">
      <c r="A131" s="1194" t="s">
        <v>256</v>
      </c>
      <c r="B131" s="1195" t="s">
        <v>2850</v>
      </c>
      <c r="C131" s="1196">
        <v>67</v>
      </c>
      <c r="D131" s="1306" t="s">
        <v>1325</v>
      </c>
      <c r="E131" s="1306" t="s">
        <v>1325</v>
      </c>
      <c r="F131" s="1306" t="s">
        <v>1325</v>
      </c>
      <c r="G131" s="1306" t="s">
        <v>1325</v>
      </c>
      <c r="H131" s="1197">
        <v>105</v>
      </c>
      <c r="I131" s="1306" t="s">
        <v>1325</v>
      </c>
      <c r="J131" s="1199">
        <v>0.98485274846257731</v>
      </c>
      <c r="K131" s="1200"/>
      <c r="L131" s="1200"/>
      <c r="M131" s="1200"/>
      <c r="N131" s="1200"/>
      <c r="O131" s="1200">
        <v>0.63074404252637883</v>
      </c>
      <c r="P131" s="1201">
        <v>0.19109609166337824</v>
      </c>
      <c r="Q131" s="1309" t="s">
        <v>1325</v>
      </c>
      <c r="R131" s="1307" t="s">
        <v>1325</v>
      </c>
      <c r="S131" s="1307" t="s">
        <v>1325</v>
      </c>
      <c r="T131" s="1307" t="s">
        <v>1325</v>
      </c>
      <c r="U131" s="1307" t="s">
        <v>1325</v>
      </c>
      <c r="V131" s="1307" t="s">
        <v>1325</v>
      </c>
      <c r="W131" s="1310" t="s">
        <v>1325</v>
      </c>
      <c r="X131" s="1199">
        <v>0.33148093276002333</v>
      </c>
      <c r="Y131" s="1200"/>
      <c r="Z131" s="1200"/>
      <c r="AA131" s="1200"/>
      <c r="AB131" s="1200"/>
      <c r="AC131" s="1202">
        <v>8.15323566476523</v>
      </c>
      <c r="AD131" s="1203">
        <v>0</v>
      </c>
      <c r="AE131" s="1309" t="s">
        <v>1325</v>
      </c>
      <c r="AF131" s="1307" t="s">
        <v>1325</v>
      </c>
      <c r="AG131" s="1307" t="s">
        <v>1325</v>
      </c>
      <c r="AH131" s="1307" t="s">
        <v>1325</v>
      </c>
      <c r="AI131" s="1307" t="s">
        <v>1325</v>
      </c>
      <c r="AJ131" s="1307">
        <v>23</v>
      </c>
      <c r="AK131" s="1310" t="s">
        <v>1325</v>
      </c>
      <c r="AL131" s="1204">
        <v>0.46119086297046724</v>
      </c>
      <c r="AM131" s="1202"/>
      <c r="AN131" s="1202"/>
      <c r="AO131" s="1202"/>
      <c r="AP131" s="1202"/>
      <c r="AQ131" s="1202">
        <v>5.8601381340500085</v>
      </c>
      <c r="AR131" s="1203">
        <v>0</v>
      </c>
      <c r="AS131" s="1309" t="s">
        <v>1325</v>
      </c>
      <c r="AT131" s="1307" t="s">
        <v>1325</v>
      </c>
      <c r="AU131" s="1307" t="s">
        <v>1325</v>
      </c>
      <c r="AV131" s="1307" t="s">
        <v>1325</v>
      </c>
      <c r="AW131" s="1307" t="s">
        <v>1325</v>
      </c>
      <c r="AX131" s="1307" t="s">
        <v>1325</v>
      </c>
      <c r="AY131" s="1310" t="s">
        <v>1325</v>
      </c>
      <c r="AZ131" s="1244">
        <v>0.5892994360178192</v>
      </c>
      <c r="BA131" s="1242"/>
      <c r="BB131" s="1242"/>
      <c r="BC131" s="1242"/>
      <c r="BD131" s="1242"/>
      <c r="BE131" s="1242">
        <v>4.586195061430443</v>
      </c>
      <c r="BF131" s="1243">
        <v>0</v>
      </c>
      <c r="BG131" s="1309" t="s">
        <v>1325</v>
      </c>
      <c r="BH131" s="1307" t="s">
        <v>1325</v>
      </c>
      <c r="BI131" s="1307" t="s">
        <v>1325</v>
      </c>
      <c r="BJ131" s="1307" t="s">
        <v>1325</v>
      </c>
      <c r="BK131" s="1307" t="s">
        <v>1325</v>
      </c>
      <c r="BL131" s="1307">
        <v>12</v>
      </c>
      <c r="BM131" s="1310" t="s">
        <v>1325</v>
      </c>
      <c r="BN131" s="1245">
        <v>0.19330193795587586</v>
      </c>
      <c r="BO131" s="1239"/>
      <c r="BP131" s="1239"/>
      <c r="BQ131" s="1239"/>
      <c r="BR131" s="1239"/>
      <c r="BS131" s="1239">
        <v>0.28645919034551393</v>
      </c>
      <c r="BT131" s="1308">
        <v>1.0792440100719365</v>
      </c>
      <c r="BU131" s="1309">
        <v>51</v>
      </c>
      <c r="BV131" s="1307" t="s">
        <v>1325</v>
      </c>
      <c r="BW131" s="1307" t="s">
        <v>1325</v>
      </c>
      <c r="BX131" s="1307" t="s">
        <v>1325</v>
      </c>
      <c r="BY131" s="1307" t="s">
        <v>1325</v>
      </c>
      <c r="BZ131" s="1307">
        <v>42</v>
      </c>
      <c r="CA131" s="1310" t="s">
        <v>1325</v>
      </c>
      <c r="CB131" s="1189">
        <v>1.5717673641026015</v>
      </c>
      <c r="CC131" s="1239"/>
      <c r="CD131" s="1239"/>
      <c r="CE131" s="1239"/>
      <c r="CF131" s="1239"/>
      <c r="CG131" s="1239">
        <v>0.38574979839895968</v>
      </c>
      <c r="CH131" s="1246">
        <v>0</v>
      </c>
      <c r="CI131" s="1309" t="s">
        <v>1325</v>
      </c>
      <c r="CJ131" s="1307" t="s">
        <v>1325</v>
      </c>
      <c r="CK131" s="1307" t="s">
        <v>1325</v>
      </c>
      <c r="CL131" s="1307" t="s">
        <v>1325</v>
      </c>
      <c r="CM131" s="1307" t="s">
        <v>1325</v>
      </c>
      <c r="CN131" s="1307" t="s">
        <v>1325</v>
      </c>
      <c r="CO131" s="1310" t="s">
        <v>1325</v>
      </c>
      <c r="CP131" s="1244">
        <v>0</v>
      </c>
      <c r="CQ131" s="1242"/>
      <c r="CR131" s="1242"/>
      <c r="CS131" s="1242"/>
      <c r="CT131" s="1242"/>
      <c r="CU131" s="1242">
        <v>1.2054650400104947</v>
      </c>
      <c r="CV131" s="1243">
        <v>0</v>
      </c>
      <c r="CW131" s="1280"/>
      <c r="CX131" s="1280"/>
      <c r="CY131" s="1280"/>
      <c r="CZ131" s="1282" t="s">
        <v>1386</v>
      </c>
      <c r="DA131" s="1276" t="s">
        <v>1386</v>
      </c>
      <c r="DB131" s="1274"/>
      <c r="DC131" s="1274"/>
      <c r="DD131" s="1274"/>
      <c r="DE131" s="1278" t="s">
        <v>1386</v>
      </c>
      <c r="DF131" s="1276" t="s">
        <v>1386</v>
      </c>
      <c r="DG131" s="1278" t="s">
        <v>1386</v>
      </c>
      <c r="DH131" s="1278" t="s">
        <v>1386</v>
      </c>
      <c r="DI131" s="1278" t="s">
        <v>1386</v>
      </c>
      <c r="DJ131" s="1283" t="s">
        <v>1386</v>
      </c>
      <c r="DK131" s="1313" t="s">
        <v>1386</v>
      </c>
      <c r="DL131" s="1283" t="s">
        <v>1386</v>
      </c>
      <c r="DM131" s="7" t="s">
        <v>878</v>
      </c>
      <c r="DN131" s="7" t="s">
        <v>792</v>
      </c>
      <c r="DO131" s="7" t="s">
        <v>878</v>
      </c>
      <c r="DP131" s="7" t="s">
        <v>792</v>
      </c>
    </row>
    <row r="132" spans="1:120" ht="25.5">
      <c r="A132" s="1194" t="s">
        <v>425</v>
      </c>
      <c r="B132" s="1195" t="s">
        <v>640</v>
      </c>
      <c r="C132" s="1306" t="s">
        <v>1325</v>
      </c>
      <c r="D132" s="1306" t="s">
        <v>1325</v>
      </c>
      <c r="E132" s="1306" t="s">
        <v>1325</v>
      </c>
      <c r="F132" s="1306" t="s">
        <v>1325</v>
      </c>
      <c r="G132" s="1306" t="s">
        <v>1325</v>
      </c>
      <c r="H132" s="1197">
        <v>31</v>
      </c>
      <c r="I132" s="1306" t="s">
        <v>1325</v>
      </c>
      <c r="J132" s="1199">
        <v>1.150608367050943</v>
      </c>
      <c r="K132" s="1200">
        <v>1.8106575867817394</v>
      </c>
      <c r="L132" s="1200"/>
      <c r="M132" s="1200"/>
      <c r="N132" s="1200"/>
      <c r="O132" s="1200">
        <v>1.3724222157491615</v>
      </c>
      <c r="P132" s="1201">
        <v>1.2495213860376748</v>
      </c>
      <c r="Q132" s="1309" t="s">
        <v>1325</v>
      </c>
      <c r="R132" s="1307" t="s">
        <v>1325</v>
      </c>
      <c r="S132" s="1307" t="s">
        <v>1325</v>
      </c>
      <c r="T132" s="1307" t="s">
        <v>1325</v>
      </c>
      <c r="U132" s="1307" t="s">
        <v>1325</v>
      </c>
      <c r="V132" s="1307" t="s">
        <v>1325</v>
      </c>
      <c r="W132" s="1310" t="s">
        <v>1325</v>
      </c>
      <c r="X132" s="1199">
        <v>0</v>
      </c>
      <c r="Y132" s="1200">
        <v>0</v>
      </c>
      <c r="Z132" s="1200"/>
      <c r="AA132" s="1200"/>
      <c r="AB132" s="1200"/>
      <c r="AC132" s="1202">
        <v>1.6372117054919606</v>
      </c>
      <c r="AD132" s="1203">
        <v>0</v>
      </c>
      <c r="AE132" s="1309" t="s">
        <v>1325</v>
      </c>
      <c r="AF132" s="1307" t="s">
        <v>1325</v>
      </c>
      <c r="AG132" s="1307" t="s">
        <v>1325</v>
      </c>
      <c r="AH132" s="1307" t="s">
        <v>1325</v>
      </c>
      <c r="AI132" s="1307" t="s">
        <v>1325</v>
      </c>
      <c r="AJ132" s="1307" t="s">
        <v>1325</v>
      </c>
      <c r="AK132" s="1310" t="s">
        <v>1325</v>
      </c>
      <c r="AL132" s="1204">
        <v>4.5594041230053373</v>
      </c>
      <c r="AM132" s="1202">
        <v>2.973095540593039</v>
      </c>
      <c r="AN132" s="1202"/>
      <c r="AO132" s="1202"/>
      <c r="AP132" s="1202"/>
      <c r="AQ132" s="1202">
        <v>0.1519159411064393</v>
      </c>
      <c r="AR132" s="1203">
        <v>4.0107795508118134</v>
      </c>
      <c r="AS132" s="1309" t="s">
        <v>1325</v>
      </c>
      <c r="AT132" s="1307" t="s">
        <v>1325</v>
      </c>
      <c r="AU132" s="1307" t="s">
        <v>1325</v>
      </c>
      <c r="AV132" s="1307" t="s">
        <v>1325</v>
      </c>
      <c r="AW132" s="1307" t="s">
        <v>1325</v>
      </c>
      <c r="AX132" s="1307" t="s">
        <v>1325</v>
      </c>
      <c r="AY132" s="1310" t="s">
        <v>1325</v>
      </c>
      <c r="AZ132" s="1244">
        <v>0</v>
      </c>
      <c r="BA132" s="1242">
        <v>0</v>
      </c>
      <c r="BB132" s="1242"/>
      <c r="BC132" s="1242"/>
      <c r="BD132" s="1242"/>
      <c r="BE132" s="1242">
        <v>1.6770864891500741</v>
      </c>
      <c r="BF132" s="1243">
        <v>0</v>
      </c>
      <c r="BG132" s="1309" t="s">
        <v>1325</v>
      </c>
      <c r="BH132" s="1307" t="s">
        <v>1325</v>
      </c>
      <c r="BI132" s="1307" t="s">
        <v>1325</v>
      </c>
      <c r="BJ132" s="1307" t="s">
        <v>1325</v>
      </c>
      <c r="BK132" s="1307" t="s">
        <v>1325</v>
      </c>
      <c r="BL132" s="1307" t="s">
        <v>1325</v>
      </c>
      <c r="BM132" s="1310" t="s">
        <v>1325</v>
      </c>
      <c r="BN132" s="1245">
        <v>0.80879031341303576</v>
      </c>
      <c r="BO132" s="1239">
        <v>0</v>
      </c>
      <c r="BP132" s="1239"/>
      <c r="BQ132" s="1239"/>
      <c r="BR132" s="1239"/>
      <c r="BS132" s="1239">
        <v>1.4786443713179174</v>
      </c>
      <c r="BT132" s="1308">
        <v>2.3811772000105651</v>
      </c>
      <c r="BU132" s="1309" t="s">
        <v>1325</v>
      </c>
      <c r="BV132" s="1307" t="s">
        <v>1325</v>
      </c>
      <c r="BW132" s="1307" t="s">
        <v>1325</v>
      </c>
      <c r="BX132" s="1307" t="s">
        <v>1325</v>
      </c>
      <c r="BY132" s="1307" t="s">
        <v>1325</v>
      </c>
      <c r="BZ132" s="1307">
        <v>15</v>
      </c>
      <c r="CA132" s="1310" t="s">
        <v>1325</v>
      </c>
      <c r="CB132" s="1189">
        <v>1.5206960450860063</v>
      </c>
      <c r="CC132" s="1239">
        <v>2.3485176072318592</v>
      </c>
      <c r="CD132" s="1239"/>
      <c r="CE132" s="1239"/>
      <c r="CF132" s="1239"/>
      <c r="CG132" s="1239">
        <v>1.5331080688538306</v>
      </c>
      <c r="CH132" s="1246">
        <v>0</v>
      </c>
      <c r="CI132" s="1309" t="s">
        <v>1325</v>
      </c>
      <c r="CJ132" s="1307" t="s">
        <v>1325</v>
      </c>
      <c r="CK132" s="1307" t="s">
        <v>1325</v>
      </c>
      <c r="CL132" s="1307" t="s">
        <v>1325</v>
      </c>
      <c r="CM132" s="1307" t="s">
        <v>1325</v>
      </c>
      <c r="CN132" s="1307" t="s">
        <v>1325</v>
      </c>
      <c r="CO132" s="1310" t="s">
        <v>1325</v>
      </c>
      <c r="CP132" s="1244">
        <v>0</v>
      </c>
      <c r="CQ132" s="1242">
        <v>0</v>
      </c>
      <c r="CR132" s="1242"/>
      <c r="CS132" s="1242"/>
      <c r="CT132" s="1242"/>
      <c r="CU132" s="1242">
        <v>2.5337800204042247</v>
      </c>
      <c r="CV132" s="1243">
        <v>0</v>
      </c>
      <c r="CW132" s="1280"/>
      <c r="CX132" s="1280"/>
      <c r="CY132" s="1280"/>
      <c r="CZ132" s="1282" t="s">
        <v>1386</v>
      </c>
      <c r="DA132" s="1276" t="s">
        <v>1386</v>
      </c>
      <c r="DB132" s="1274"/>
      <c r="DC132" s="1274"/>
      <c r="DD132" s="1274"/>
      <c r="DE132" s="1278" t="s">
        <v>1386</v>
      </c>
      <c r="DF132" s="1276" t="s">
        <v>1386</v>
      </c>
      <c r="DG132" s="1278" t="s">
        <v>1386</v>
      </c>
      <c r="DH132" s="1278" t="s">
        <v>1386</v>
      </c>
      <c r="DI132" s="1278" t="s">
        <v>1386</v>
      </c>
      <c r="DJ132" s="1283" t="s">
        <v>1386</v>
      </c>
      <c r="DK132" s="1313" t="s">
        <v>1386</v>
      </c>
      <c r="DL132" s="1283" t="s">
        <v>1386</v>
      </c>
      <c r="DM132" s="7" t="s">
        <v>878</v>
      </c>
      <c r="DN132" s="7" t="s">
        <v>792</v>
      </c>
      <c r="DO132" s="7" t="s">
        <v>878</v>
      </c>
      <c r="DP132" s="7" t="s">
        <v>792</v>
      </c>
    </row>
    <row r="133" spans="1:120">
      <c r="A133" s="1194" t="s">
        <v>38</v>
      </c>
      <c r="B133" s="1195" t="s">
        <v>666</v>
      </c>
      <c r="C133" s="1196">
        <v>13</v>
      </c>
      <c r="D133" s="1306" t="s">
        <v>1325</v>
      </c>
      <c r="E133" s="1306" t="s">
        <v>1325</v>
      </c>
      <c r="F133" s="1306" t="s">
        <v>1325</v>
      </c>
      <c r="G133" s="1306" t="s">
        <v>1325</v>
      </c>
      <c r="H133" s="1197">
        <v>66</v>
      </c>
      <c r="I133" s="1306" t="s">
        <v>1325</v>
      </c>
      <c r="J133" s="1199">
        <v>1.0665220280954315</v>
      </c>
      <c r="K133" s="1200"/>
      <c r="L133" s="1200"/>
      <c r="M133" s="1200"/>
      <c r="N133" s="1200"/>
      <c r="O133" s="1200">
        <v>0.63646292649376746</v>
      </c>
      <c r="P133" s="1201">
        <v>1.1898905915988429</v>
      </c>
      <c r="Q133" s="1309" t="s">
        <v>1325</v>
      </c>
      <c r="R133" s="1307" t="s">
        <v>1325</v>
      </c>
      <c r="S133" s="1307" t="s">
        <v>1325</v>
      </c>
      <c r="T133" s="1307" t="s">
        <v>1325</v>
      </c>
      <c r="U133" s="1307" t="s">
        <v>1325</v>
      </c>
      <c r="V133" s="1307" t="s">
        <v>1325</v>
      </c>
      <c r="W133" s="1310" t="s">
        <v>1325</v>
      </c>
      <c r="X133" s="1199">
        <v>0</v>
      </c>
      <c r="Y133" s="1200"/>
      <c r="Z133" s="1200"/>
      <c r="AA133" s="1200"/>
      <c r="AB133" s="1200"/>
      <c r="AC133" s="1202">
        <v>1.1845264413006349</v>
      </c>
      <c r="AD133" s="1203">
        <v>0</v>
      </c>
      <c r="AE133" s="1309" t="s">
        <v>1325</v>
      </c>
      <c r="AF133" s="1307" t="s">
        <v>1325</v>
      </c>
      <c r="AG133" s="1307" t="s">
        <v>1325</v>
      </c>
      <c r="AH133" s="1307" t="s">
        <v>1325</v>
      </c>
      <c r="AI133" s="1307" t="s">
        <v>1325</v>
      </c>
      <c r="AJ133" s="1307" t="s">
        <v>1325</v>
      </c>
      <c r="AK133" s="1310" t="s">
        <v>1325</v>
      </c>
      <c r="AL133" s="1204">
        <v>0.91192638366188927</v>
      </c>
      <c r="AM133" s="1202"/>
      <c r="AN133" s="1202"/>
      <c r="AO133" s="1202"/>
      <c r="AP133" s="1202"/>
      <c r="AQ133" s="1202">
        <v>0.95376883434091386</v>
      </c>
      <c r="AR133" s="1203">
        <v>4.116382956401492</v>
      </c>
      <c r="AS133" s="1309" t="s">
        <v>1325</v>
      </c>
      <c r="AT133" s="1307" t="s">
        <v>1325</v>
      </c>
      <c r="AU133" s="1307" t="s">
        <v>1325</v>
      </c>
      <c r="AV133" s="1307" t="s">
        <v>1325</v>
      </c>
      <c r="AW133" s="1307" t="s">
        <v>1325</v>
      </c>
      <c r="AX133" s="1307" t="s">
        <v>1325</v>
      </c>
      <c r="AY133" s="1310" t="s">
        <v>1325</v>
      </c>
      <c r="AZ133" s="1244">
        <v>0</v>
      </c>
      <c r="BA133" s="1242"/>
      <c r="BB133" s="1242"/>
      <c r="BC133" s="1242"/>
      <c r="BD133" s="1242"/>
      <c r="BE133" s="1242">
        <v>0.14670137974259578</v>
      </c>
      <c r="BF133" s="1243">
        <v>0</v>
      </c>
      <c r="BG133" s="1309" t="s">
        <v>1325</v>
      </c>
      <c r="BH133" s="1307" t="s">
        <v>1325</v>
      </c>
      <c r="BI133" s="1307" t="s">
        <v>1325</v>
      </c>
      <c r="BJ133" s="1307" t="s">
        <v>1325</v>
      </c>
      <c r="BK133" s="1307" t="s">
        <v>1325</v>
      </c>
      <c r="BL133" s="1307">
        <v>10</v>
      </c>
      <c r="BM133" s="1310" t="s">
        <v>1325</v>
      </c>
      <c r="BN133" s="1245">
        <v>2.7288543572128003</v>
      </c>
      <c r="BO133" s="1239"/>
      <c r="BP133" s="1239"/>
      <c r="BQ133" s="1239"/>
      <c r="BR133" s="1239"/>
      <c r="BS133" s="1239">
        <v>0.99039443274982797</v>
      </c>
      <c r="BT133" s="1308">
        <v>0</v>
      </c>
      <c r="BU133" s="1309" t="s">
        <v>1325</v>
      </c>
      <c r="BV133" s="1307" t="s">
        <v>1325</v>
      </c>
      <c r="BW133" s="1307" t="s">
        <v>1325</v>
      </c>
      <c r="BX133" s="1307" t="s">
        <v>1325</v>
      </c>
      <c r="BY133" s="1307" t="s">
        <v>1325</v>
      </c>
      <c r="BZ133" s="1307">
        <v>31</v>
      </c>
      <c r="CA133" s="1310" t="s">
        <v>1325</v>
      </c>
      <c r="CB133" s="1189">
        <v>0.91389004602950996</v>
      </c>
      <c r="CC133" s="1239"/>
      <c r="CD133" s="1239"/>
      <c r="CE133" s="1239"/>
      <c r="CF133" s="1239"/>
      <c r="CG133" s="1239">
        <v>0.52938923404229787</v>
      </c>
      <c r="CH133" s="1246">
        <v>1.1376850265672231</v>
      </c>
      <c r="CI133" s="1309" t="s">
        <v>1325</v>
      </c>
      <c r="CJ133" s="1307" t="s">
        <v>1325</v>
      </c>
      <c r="CK133" s="1307" t="s">
        <v>1325</v>
      </c>
      <c r="CL133" s="1307" t="s">
        <v>1325</v>
      </c>
      <c r="CM133" s="1307" t="s">
        <v>1325</v>
      </c>
      <c r="CN133" s="1307" t="s">
        <v>1325</v>
      </c>
      <c r="CO133" s="1310" t="s">
        <v>1325</v>
      </c>
      <c r="CP133" s="1244">
        <v>2.2740452976773344</v>
      </c>
      <c r="CQ133" s="1242"/>
      <c r="CR133" s="1242"/>
      <c r="CS133" s="1242"/>
      <c r="CT133" s="1242"/>
      <c r="CU133" s="1242">
        <v>1.1884733192997941</v>
      </c>
      <c r="CV133" s="1243">
        <v>0</v>
      </c>
      <c r="CW133" s="1280"/>
      <c r="CX133" s="1280"/>
      <c r="CY133" s="1280"/>
      <c r="CZ133" s="1275" t="s">
        <v>878</v>
      </c>
      <c r="DA133" s="1276" t="s">
        <v>1471</v>
      </c>
      <c r="DB133" s="1274"/>
      <c r="DC133" s="1274"/>
      <c r="DD133" s="1274"/>
      <c r="DE133" s="1276" t="s">
        <v>878</v>
      </c>
      <c r="DF133" s="1276" t="s">
        <v>1471</v>
      </c>
      <c r="DG133" s="1276" t="s">
        <v>878</v>
      </c>
      <c r="DH133" s="1276" t="s">
        <v>1471</v>
      </c>
      <c r="DI133" s="1276" t="s">
        <v>878</v>
      </c>
      <c r="DJ133" s="1277" t="s">
        <v>1471</v>
      </c>
      <c r="DK133" s="1311" t="s">
        <v>878</v>
      </c>
      <c r="DL133" s="1277" t="s">
        <v>878</v>
      </c>
      <c r="DM133" s="7" t="s">
        <v>878</v>
      </c>
      <c r="DN133" s="7" t="s">
        <v>792</v>
      </c>
      <c r="DO133" s="7" t="s">
        <v>878</v>
      </c>
      <c r="DP133" s="7" t="s">
        <v>792</v>
      </c>
    </row>
    <row r="134" spans="1:120">
      <c r="A134" s="1194" t="s">
        <v>359</v>
      </c>
      <c r="B134" s="1195" t="s">
        <v>590</v>
      </c>
      <c r="C134" s="1306" t="s">
        <v>1325</v>
      </c>
      <c r="D134" s="1306" t="s">
        <v>1325</v>
      </c>
      <c r="E134" s="1306" t="s">
        <v>1325</v>
      </c>
      <c r="F134" s="1306" t="s">
        <v>1325</v>
      </c>
      <c r="G134" s="1306" t="s">
        <v>1325</v>
      </c>
      <c r="H134" s="1306" t="s">
        <v>1325</v>
      </c>
      <c r="I134" s="1306" t="s">
        <v>1325</v>
      </c>
      <c r="J134" s="1199"/>
      <c r="K134" s="1200"/>
      <c r="L134" s="1200"/>
      <c r="M134" s="1200"/>
      <c r="N134" s="1200"/>
      <c r="O134" s="1200">
        <v>2.4550324202584535</v>
      </c>
      <c r="P134" s="1201"/>
      <c r="Q134" s="1309" t="s">
        <v>1325</v>
      </c>
      <c r="R134" s="1307" t="s">
        <v>1325</v>
      </c>
      <c r="S134" s="1307" t="s">
        <v>1325</v>
      </c>
      <c r="T134" s="1307" t="s">
        <v>1325</v>
      </c>
      <c r="U134" s="1307" t="s">
        <v>1325</v>
      </c>
      <c r="V134" s="1307" t="s">
        <v>1325</v>
      </c>
      <c r="W134" s="1310" t="s">
        <v>1325</v>
      </c>
      <c r="X134" s="1199"/>
      <c r="Y134" s="1200"/>
      <c r="Z134" s="1200"/>
      <c r="AA134" s="1200"/>
      <c r="AB134" s="1200"/>
      <c r="AC134" s="1202">
        <v>4.4317627200385825</v>
      </c>
      <c r="AD134" s="1203"/>
      <c r="AE134" s="1309" t="s">
        <v>1325</v>
      </c>
      <c r="AF134" s="1307" t="s">
        <v>1325</v>
      </c>
      <c r="AG134" s="1307" t="s">
        <v>1325</v>
      </c>
      <c r="AH134" s="1307" t="s">
        <v>1325</v>
      </c>
      <c r="AI134" s="1307" t="s">
        <v>1325</v>
      </c>
      <c r="AJ134" s="1307" t="s">
        <v>1325</v>
      </c>
      <c r="AK134" s="1310" t="s">
        <v>1325</v>
      </c>
      <c r="AL134" s="1204"/>
      <c r="AM134" s="1202"/>
      <c r="AN134" s="1202"/>
      <c r="AO134" s="1202"/>
      <c r="AP134" s="1202"/>
      <c r="AQ134" s="1202">
        <v>0</v>
      </c>
      <c r="AR134" s="1203"/>
      <c r="AS134" s="1309" t="s">
        <v>1325</v>
      </c>
      <c r="AT134" s="1307" t="s">
        <v>1325</v>
      </c>
      <c r="AU134" s="1307" t="s">
        <v>1325</v>
      </c>
      <c r="AV134" s="1307" t="s">
        <v>1325</v>
      </c>
      <c r="AW134" s="1307" t="s">
        <v>1325</v>
      </c>
      <c r="AX134" s="1307" t="s">
        <v>1325</v>
      </c>
      <c r="AY134" s="1310" t="s">
        <v>1325</v>
      </c>
      <c r="AZ134" s="1244"/>
      <c r="BA134" s="1242"/>
      <c r="BB134" s="1242"/>
      <c r="BC134" s="1242"/>
      <c r="BD134" s="1242"/>
      <c r="BE134" s="1242">
        <v>0</v>
      </c>
      <c r="BF134" s="1243"/>
      <c r="BG134" s="1309" t="s">
        <v>1325</v>
      </c>
      <c r="BH134" s="1307" t="s">
        <v>1325</v>
      </c>
      <c r="BI134" s="1307" t="s">
        <v>1325</v>
      </c>
      <c r="BJ134" s="1307" t="s">
        <v>1325</v>
      </c>
      <c r="BK134" s="1307" t="s">
        <v>1325</v>
      </c>
      <c r="BL134" s="1307" t="s">
        <v>1325</v>
      </c>
      <c r="BM134" s="1310" t="s">
        <v>1325</v>
      </c>
      <c r="BN134" s="1245"/>
      <c r="BO134" s="1239"/>
      <c r="BP134" s="1239"/>
      <c r="BQ134" s="1239"/>
      <c r="BR134" s="1239"/>
      <c r="BS134" s="1239">
        <v>1.9220613519517078</v>
      </c>
      <c r="BT134" s="1308"/>
      <c r="BU134" s="1309" t="s">
        <v>1325</v>
      </c>
      <c r="BV134" s="1307" t="s">
        <v>1325</v>
      </c>
      <c r="BW134" s="1307" t="s">
        <v>1325</v>
      </c>
      <c r="BX134" s="1307" t="s">
        <v>1325</v>
      </c>
      <c r="BY134" s="1307" t="s">
        <v>1325</v>
      </c>
      <c r="BZ134" s="1307" t="s">
        <v>1325</v>
      </c>
      <c r="CA134" s="1310" t="s">
        <v>1325</v>
      </c>
      <c r="CB134" s="1189"/>
      <c r="CC134" s="1239"/>
      <c r="CD134" s="1239"/>
      <c r="CE134" s="1239"/>
      <c r="CF134" s="1239"/>
      <c r="CG134" s="1239">
        <v>3.4309739971713653</v>
      </c>
      <c r="CH134" s="1246"/>
      <c r="CI134" s="1309" t="s">
        <v>1325</v>
      </c>
      <c r="CJ134" s="1307" t="s">
        <v>1325</v>
      </c>
      <c r="CK134" s="1307" t="s">
        <v>1325</v>
      </c>
      <c r="CL134" s="1307" t="s">
        <v>1325</v>
      </c>
      <c r="CM134" s="1307" t="s">
        <v>1325</v>
      </c>
      <c r="CN134" s="1307" t="s">
        <v>1325</v>
      </c>
      <c r="CO134" s="1310" t="s">
        <v>1325</v>
      </c>
      <c r="CP134" s="1244"/>
      <c r="CQ134" s="1242"/>
      <c r="CR134" s="1242"/>
      <c r="CS134" s="1242"/>
      <c r="CT134" s="1242"/>
      <c r="CU134" s="1242">
        <v>6.8586804000597104</v>
      </c>
      <c r="CV134" s="1243"/>
      <c r="CW134" s="1280"/>
      <c r="CX134" s="1280"/>
      <c r="CY134" s="1280"/>
      <c r="CZ134" s="1275" t="s">
        <v>878</v>
      </c>
      <c r="DA134" s="1276" t="s">
        <v>1471</v>
      </c>
      <c r="DB134" s="1274"/>
      <c r="DC134" s="1274"/>
      <c r="DD134" s="1274"/>
      <c r="DE134" s="1276" t="s">
        <v>878</v>
      </c>
      <c r="DF134" s="1276" t="s">
        <v>1471</v>
      </c>
      <c r="DG134" s="1276" t="s">
        <v>878</v>
      </c>
      <c r="DH134" s="1276" t="s">
        <v>1471</v>
      </c>
      <c r="DI134" s="1276" t="s">
        <v>878</v>
      </c>
      <c r="DJ134" s="1277" t="s">
        <v>1471</v>
      </c>
      <c r="DK134" s="1311" t="s">
        <v>878</v>
      </c>
      <c r="DL134" s="1277" t="s">
        <v>878</v>
      </c>
      <c r="DM134" s="7" t="s">
        <v>878</v>
      </c>
      <c r="DN134" s="7" t="s">
        <v>792</v>
      </c>
      <c r="DO134" s="7" t="s">
        <v>878</v>
      </c>
      <c r="DP134" s="7" t="s">
        <v>792</v>
      </c>
    </row>
    <row r="135" spans="1:120">
      <c r="A135" s="1194" t="s">
        <v>152</v>
      </c>
      <c r="B135" s="1195" t="s">
        <v>659</v>
      </c>
      <c r="C135" s="1196">
        <v>14</v>
      </c>
      <c r="D135" s="1306" t="s">
        <v>1325</v>
      </c>
      <c r="E135" s="1306" t="s">
        <v>1325</v>
      </c>
      <c r="F135" s="1306" t="s">
        <v>1325</v>
      </c>
      <c r="G135" s="1306" t="s">
        <v>1325</v>
      </c>
      <c r="H135" s="1197">
        <v>66</v>
      </c>
      <c r="I135" s="1306" t="s">
        <v>1325</v>
      </c>
      <c r="J135" s="1199">
        <v>0.63465080186476541</v>
      </c>
      <c r="K135" s="1200">
        <v>2.3882762838928109</v>
      </c>
      <c r="L135" s="1200"/>
      <c r="M135" s="1200"/>
      <c r="N135" s="1200"/>
      <c r="O135" s="1200">
        <v>0.93601051099610721</v>
      </c>
      <c r="P135" s="1201"/>
      <c r="Q135" s="1309" t="s">
        <v>1325</v>
      </c>
      <c r="R135" s="1307" t="s">
        <v>1325</v>
      </c>
      <c r="S135" s="1307" t="s">
        <v>1325</v>
      </c>
      <c r="T135" s="1307" t="s">
        <v>1325</v>
      </c>
      <c r="U135" s="1307" t="s">
        <v>1325</v>
      </c>
      <c r="V135" s="1307" t="s">
        <v>1325</v>
      </c>
      <c r="W135" s="1310" t="s">
        <v>1325</v>
      </c>
      <c r="X135" s="1199">
        <v>1.5265781631466648</v>
      </c>
      <c r="Y135" s="1200">
        <v>0</v>
      </c>
      <c r="Z135" s="1200"/>
      <c r="AA135" s="1200"/>
      <c r="AB135" s="1200"/>
      <c r="AC135" s="1202">
        <v>1.7703922592458921</v>
      </c>
      <c r="AD135" s="1203"/>
      <c r="AE135" s="1309" t="s">
        <v>1325</v>
      </c>
      <c r="AF135" s="1307" t="s">
        <v>1325</v>
      </c>
      <c r="AG135" s="1307" t="s">
        <v>1325</v>
      </c>
      <c r="AH135" s="1307" t="s">
        <v>1325</v>
      </c>
      <c r="AI135" s="1307" t="s">
        <v>1325</v>
      </c>
      <c r="AJ135" s="1307" t="s">
        <v>1325</v>
      </c>
      <c r="AK135" s="1310" t="s">
        <v>1325</v>
      </c>
      <c r="AL135" s="1204">
        <v>1.5265781631466648</v>
      </c>
      <c r="AM135" s="1202">
        <v>0</v>
      </c>
      <c r="AN135" s="1202"/>
      <c r="AO135" s="1202"/>
      <c r="AP135" s="1202"/>
      <c r="AQ135" s="1202">
        <v>1.7703922592458929</v>
      </c>
      <c r="AR135" s="1203"/>
      <c r="AS135" s="1309" t="s">
        <v>1325</v>
      </c>
      <c r="AT135" s="1307" t="s">
        <v>1325</v>
      </c>
      <c r="AU135" s="1307" t="s">
        <v>1325</v>
      </c>
      <c r="AV135" s="1307" t="s">
        <v>1325</v>
      </c>
      <c r="AW135" s="1307" t="s">
        <v>1325</v>
      </c>
      <c r="AX135" s="1307" t="s">
        <v>1325</v>
      </c>
      <c r="AY135" s="1310" t="s">
        <v>1325</v>
      </c>
      <c r="AZ135" s="1244">
        <v>0</v>
      </c>
      <c r="BA135" s="1242">
        <v>0</v>
      </c>
      <c r="BB135" s="1242"/>
      <c r="BC135" s="1242"/>
      <c r="BD135" s="1242"/>
      <c r="BE135" s="1242">
        <v>0.66156426833306925</v>
      </c>
      <c r="BF135" s="1243"/>
      <c r="BG135" s="1309" t="s">
        <v>1325</v>
      </c>
      <c r="BH135" s="1307" t="s">
        <v>1325</v>
      </c>
      <c r="BI135" s="1307" t="s">
        <v>1325</v>
      </c>
      <c r="BJ135" s="1307" t="s">
        <v>1325</v>
      </c>
      <c r="BK135" s="1307" t="s">
        <v>1325</v>
      </c>
      <c r="BL135" s="1307">
        <v>17</v>
      </c>
      <c r="BM135" s="1310" t="s">
        <v>1325</v>
      </c>
      <c r="BN135" s="1245">
        <v>0.24213127133170295</v>
      </c>
      <c r="BO135" s="1239">
        <v>7.5142667289047331</v>
      </c>
      <c r="BP135" s="1239"/>
      <c r="BQ135" s="1239"/>
      <c r="BR135" s="1239"/>
      <c r="BS135" s="1239">
        <v>3.998450857490099</v>
      </c>
      <c r="BT135" s="1308"/>
      <c r="BU135" s="1309" t="s">
        <v>1325</v>
      </c>
      <c r="BV135" s="1307" t="s">
        <v>1325</v>
      </c>
      <c r="BW135" s="1307" t="s">
        <v>1325</v>
      </c>
      <c r="BX135" s="1307" t="s">
        <v>1325</v>
      </c>
      <c r="BY135" s="1307" t="s">
        <v>1325</v>
      </c>
      <c r="BZ135" s="1307">
        <v>24</v>
      </c>
      <c r="CA135" s="1310" t="s">
        <v>1325</v>
      </c>
      <c r="CB135" s="1189">
        <v>0.57088986938712916</v>
      </c>
      <c r="CC135" s="1239">
        <v>1.071164064858672</v>
      </c>
      <c r="CD135" s="1239"/>
      <c r="CE135" s="1239"/>
      <c r="CF135" s="1239"/>
      <c r="CG135" s="1239">
        <v>0.43783963092123585</v>
      </c>
      <c r="CH135" s="1246"/>
      <c r="CI135" s="1309" t="s">
        <v>1325</v>
      </c>
      <c r="CJ135" s="1307" t="s">
        <v>1325</v>
      </c>
      <c r="CK135" s="1307" t="s">
        <v>1325</v>
      </c>
      <c r="CL135" s="1307" t="s">
        <v>1325</v>
      </c>
      <c r="CM135" s="1307" t="s">
        <v>1325</v>
      </c>
      <c r="CN135" s="1307" t="s">
        <v>1325</v>
      </c>
      <c r="CO135" s="1310" t="s">
        <v>1325</v>
      </c>
      <c r="CP135" s="1244">
        <v>0.92386788574868473</v>
      </c>
      <c r="CQ135" s="1242">
        <v>13.027771298251892</v>
      </c>
      <c r="CR135" s="1242"/>
      <c r="CS135" s="1242"/>
      <c r="CT135" s="1242"/>
      <c r="CU135" s="1242">
        <v>1.3454001556252866</v>
      </c>
      <c r="CV135" s="1243"/>
      <c r="CW135" s="1280"/>
      <c r="CX135" s="1280"/>
      <c r="CY135" s="1280"/>
      <c r="CZ135" s="1275" t="s">
        <v>878</v>
      </c>
      <c r="DA135" s="1276" t="s">
        <v>1471</v>
      </c>
      <c r="DB135" s="1274"/>
      <c r="DC135" s="1274"/>
      <c r="DD135" s="1274"/>
      <c r="DE135" s="1276" t="s">
        <v>878</v>
      </c>
      <c r="DF135" s="1276" t="s">
        <v>1471</v>
      </c>
      <c r="DG135" s="1276" t="s">
        <v>878</v>
      </c>
      <c r="DH135" s="1276" t="s">
        <v>1471</v>
      </c>
      <c r="DI135" s="1276" t="s">
        <v>878</v>
      </c>
      <c r="DJ135" s="1277" t="s">
        <v>1471</v>
      </c>
      <c r="DK135" s="1311" t="s">
        <v>878</v>
      </c>
      <c r="DL135" s="1277" t="s">
        <v>878</v>
      </c>
      <c r="DM135" s="7" t="s">
        <v>878</v>
      </c>
      <c r="DN135" s="7" t="s">
        <v>792</v>
      </c>
      <c r="DO135" s="7" t="s">
        <v>878</v>
      </c>
      <c r="DP135" s="7" t="s">
        <v>792</v>
      </c>
    </row>
    <row r="136" spans="1:120">
      <c r="A136" s="1194" t="s">
        <v>30</v>
      </c>
      <c r="B136" s="1195" t="s">
        <v>803</v>
      </c>
      <c r="C136" s="1306" t="s">
        <v>1325</v>
      </c>
      <c r="D136" s="1306" t="s">
        <v>1325</v>
      </c>
      <c r="E136" s="1306" t="s">
        <v>1325</v>
      </c>
      <c r="F136" s="1306" t="s">
        <v>1325</v>
      </c>
      <c r="G136" s="1306" t="s">
        <v>1325</v>
      </c>
      <c r="H136" s="1197">
        <v>41</v>
      </c>
      <c r="I136" s="1306" t="s">
        <v>1325</v>
      </c>
      <c r="J136" s="1199">
        <v>1.1493932655488535</v>
      </c>
      <c r="K136" s="1200"/>
      <c r="L136" s="1200"/>
      <c r="M136" s="1200"/>
      <c r="N136" s="1200"/>
      <c r="O136" s="1200">
        <v>1.5844743135234156</v>
      </c>
      <c r="P136" s="1201">
        <v>1.1358165397874957</v>
      </c>
      <c r="Q136" s="1309" t="s">
        <v>1325</v>
      </c>
      <c r="R136" s="1307" t="s">
        <v>1325</v>
      </c>
      <c r="S136" s="1307" t="s">
        <v>1325</v>
      </c>
      <c r="T136" s="1307" t="s">
        <v>1325</v>
      </c>
      <c r="U136" s="1307" t="s">
        <v>1325</v>
      </c>
      <c r="V136" s="1307" t="s">
        <v>1325</v>
      </c>
      <c r="W136" s="1310" t="s">
        <v>1325</v>
      </c>
      <c r="X136" s="1199">
        <v>0</v>
      </c>
      <c r="Y136" s="1200"/>
      <c r="Z136" s="1200"/>
      <c r="AA136" s="1200"/>
      <c r="AB136" s="1200"/>
      <c r="AC136" s="1202">
        <v>0.93729641781243922</v>
      </c>
      <c r="AD136" s="1203">
        <v>10.521230645904986</v>
      </c>
      <c r="AE136" s="1309" t="s">
        <v>1325</v>
      </c>
      <c r="AF136" s="1307" t="s">
        <v>1325</v>
      </c>
      <c r="AG136" s="1307" t="s">
        <v>1325</v>
      </c>
      <c r="AH136" s="1307" t="s">
        <v>1325</v>
      </c>
      <c r="AI136" s="1307" t="s">
        <v>1325</v>
      </c>
      <c r="AJ136" s="1307" t="s">
        <v>1325</v>
      </c>
      <c r="AK136" s="1310" t="s">
        <v>1325</v>
      </c>
      <c r="AL136" s="1204">
        <v>1.5038041484640436</v>
      </c>
      <c r="AM136" s="1202"/>
      <c r="AN136" s="1202"/>
      <c r="AO136" s="1202"/>
      <c r="AP136" s="1202"/>
      <c r="AQ136" s="1202">
        <v>1.7972035560143229</v>
      </c>
      <c r="AR136" s="1203">
        <v>0</v>
      </c>
      <c r="AS136" s="1309" t="s">
        <v>1325</v>
      </c>
      <c r="AT136" s="1307" t="s">
        <v>1325</v>
      </c>
      <c r="AU136" s="1307" t="s">
        <v>1325</v>
      </c>
      <c r="AV136" s="1307" t="s">
        <v>1325</v>
      </c>
      <c r="AW136" s="1307" t="s">
        <v>1325</v>
      </c>
      <c r="AX136" s="1307" t="s">
        <v>1325</v>
      </c>
      <c r="AY136" s="1310" t="s">
        <v>1325</v>
      </c>
      <c r="AZ136" s="1244">
        <v>0</v>
      </c>
      <c r="BA136" s="1242"/>
      <c r="BB136" s="1242"/>
      <c r="BC136" s="1242"/>
      <c r="BD136" s="1242"/>
      <c r="BE136" s="1242">
        <v>1.0703356861648847</v>
      </c>
      <c r="BF136" s="1243">
        <v>0</v>
      </c>
      <c r="BG136" s="1309" t="s">
        <v>1325</v>
      </c>
      <c r="BH136" s="1307" t="s">
        <v>1325</v>
      </c>
      <c r="BI136" s="1307" t="s">
        <v>1325</v>
      </c>
      <c r="BJ136" s="1307" t="s">
        <v>1325</v>
      </c>
      <c r="BK136" s="1307" t="s">
        <v>1325</v>
      </c>
      <c r="BL136" s="1307" t="s">
        <v>1325</v>
      </c>
      <c r="BM136" s="1310" t="s">
        <v>1325</v>
      </c>
      <c r="BN136" s="1245">
        <v>10.526629039248304</v>
      </c>
      <c r="BO136" s="1239"/>
      <c r="BP136" s="1239"/>
      <c r="BQ136" s="1239"/>
      <c r="BR136" s="1239"/>
      <c r="BS136" s="1239">
        <v>0.25674336514490326</v>
      </c>
      <c r="BT136" s="1308">
        <v>0</v>
      </c>
      <c r="BU136" s="1309" t="s">
        <v>1325</v>
      </c>
      <c r="BV136" s="1307" t="s">
        <v>1325</v>
      </c>
      <c r="BW136" s="1307" t="s">
        <v>1325</v>
      </c>
      <c r="BX136" s="1307" t="s">
        <v>1325</v>
      </c>
      <c r="BY136" s="1307" t="s">
        <v>1325</v>
      </c>
      <c r="BZ136" s="1307">
        <v>22</v>
      </c>
      <c r="CA136" s="1310" t="s">
        <v>1325</v>
      </c>
      <c r="CB136" s="1189">
        <v>0.89218660686503115</v>
      </c>
      <c r="CC136" s="1239"/>
      <c r="CD136" s="1239"/>
      <c r="CE136" s="1239"/>
      <c r="CF136" s="1239"/>
      <c r="CG136" s="1239">
        <v>2.2169202724263712</v>
      </c>
      <c r="CH136" s="1246">
        <v>0.75606522261184994</v>
      </c>
      <c r="CI136" s="1309" t="s">
        <v>1325</v>
      </c>
      <c r="CJ136" s="1307" t="s">
        <v>1325</v>
      </c>
      <c r="CK136" s="1307" t="s">
        <v>1325</v>
      </c>
      <c r="CL136" s="1307" t="s">
        <v>1325</v>
      </c>
      <c r="CM136" s="1307" t="s">
        <v>1325</v>
      </c>
      <c r="CN136" s="1307" t="s">
        <v>1325</v>
      </c>
      <c r="CO136" s="1310" t="s">
        <v>1325</v>
      </c>
      <c r="CP136" s="1244">
        <v>0</v>
      </c>
      <c r="CQ136" s="1242"/>
      <c r="CR136" s="1242"/>
      <c r="CS136" s="1242"/>
      <c r="CT136" s="1242"/>
      <c r="CU136" s="1242">
        <v>1.6170872487945662</v>
      </c>
      <c r="CV136" s="1243">
        <v>0</v>
      </c>
      <c r="CW136" s="1280"/>
      <c r="CX136" s="1280"/>
      <c r="CY136" s="1280"/>
      <c r="CZ136" s="1275" t="s">
        <v>878</v>
      </c>
      <c r="DA136" s="1276" t="s">
        <v>1471</v>
      </c>
      <c r="DB136" s="1274"/>
      <c r="DC136" s="1274"/>
      <c r="DD136" s="1274"/>
      <c r="DE136" s="1276" t="s">
        <v>878</v>
      </c>
      <c r="DF136" s="1276" t="s">
        <v>1471</v>
      </c>
      <c r="DG136" s="1276" t="s">
        <v>878</v>
      </c>
      <c r="DH136" s="1276" t="s">
        <v>1471</v>
      </c>
      <c r="DI136" s="1276" t="s">
        <v>878</v>
      </c>
      <c r="DJ136" s="1277" t="s">
        <v>1471</v>
      </c>
      <c r="DK136" s="1311" t="s">
        <v>878</v>
      </c>
      <c r="DL136" s="1277" t="s">
        <v>878</v>
      </c>
      <c r="DM136" s="7" t="s">
        <v>878</v>
      </c>
      <c r="DN136" s="7" t="s">
        <v>792</v>
      </c>
      <c r="DO136" s="7" t="s">
        <v>878</v>
      </c>
      <c r="DP136" s="7" t="s">
        <v>792</v>
      </c>
    </row>
    <row r="137" spans="1:120">
      <c r="A137" s="1194" t="s">
        <v>9</v>
      </c>
      <c r="B137" s="1195" t="s">
        <v>524</v>
      </c>
      <c r="C137" s="1306" t="s">
        <v>1325</v>
      </c>
      <c r="D137" s="1306" t="s">
        <v>1325</v>
      </c>
      <c r="E137" s="1306" t="s">
        <v>1325</v>
      </c>
      <c r="F137" s="1306" t="s">
        <v>1325</v>
      </c>
      <c r="G137" s="1306" t="s">
        <v>1325</v>
      </c>
      <c r="H137" s="1197">
        <v>45</v>
      </c>
      <c r="I137" s="1306" t="s">
        <v>1325</v>
      </c>
      <c r="J137" s="1199">
        <v>2.4039131175446893</v>
      </c>
      <c r="K137" s="1200"/>
      <c r="L137" s="1200"/>
      <c r="M137" s="1200"/>
      <c r="N137" s="1200"/>
      <c r="O137" s="1200">
        <v>1.1242678212634805</v>
      </c>
      <c r="P137" s="1201">
        <v>0</v>
      </c>
      <c r="Q137" s="1309" t="s">
        <v>1325</v>
      </c>
      <c r="R137" s="1307" t="s">
        <v>1325</v>
      </c>
      <c r="S137" s="1307" t="s">
        <v>1325</v>
      </c>
      <c r="T137" s="1307" t="s">
        <v>1325</v>
      </c>
      <c r="U137" s="1307" t="s">
        <v>1325</v>
      </c>
      <c r="V137" s="1307" t="s">
        <v>1325</v>
      </c>
      <c r="W137" s="1310" t="s">
        <v>1325</v>
      </c>
      <c r="X137" s="1199">
        <v>0</v>
      </c>
      <c r="Y137" s="1200"/>
      <c r="Z137" s="1200"/>
      <c r="AA137" s="1200"/>
      <c r="AB137" s="1200"/>
      <c r="AC137" s="1202">
        <v>0.46481417316860357</v>
      </c>
      <c r="AD137" s="1203">
        <v>0</v>
      </c>
      <c r="AE137" s="1309" t="s">
        <v>1325</v>
      </c>
      <c r="AF137" s="1307" t="s">
        <v>1325</v>
      </c>
      <c r="AG137" s="1307" t="s">
        <v>1325</v>
      </c>
      <c r="AH137" s="1307" t="s">
        <v>1325</v>
      </c>
      <c r="AI137" s="1307" t="s">
        <v>1325</v>
      </c>
      <c r="AJ137" s="1307" t="s">
        <v>1325</v>
      </c>
      <c r="AK137" s="1310" t="s">
        <v>1325</v>
      </c>
      <c r="AL137" s="1204">
        <v>6.181490873686343</v>
      </c>
      <c r="AM137" s="1202"/>
      <c r="AN137" s="1202"/>
      <c r="AO137" s="1202"/>
      <c r="AP137" s="1202"/>
      <c r="AQ137" s="1202">
        <v>0.43721526382468684</v>
      </c>
      <c r="AR137" s="1203">
        <v>0</v>
      </c>
      <c r="AS137" s="1309" t="s">
        <v>1325</v>
      </c>
      <c r="AT137" s="1307" t="s">
        <v>1325</v>
      </c>
      <c r="AU137" s="1307" t="s">
        <v>1325</v>
      </c>
      <c r="AV137" s="1307" t="s">
        <v>1325</v>
      </c>
      <c r="AW137" s="1307" t="s">
        <v>1325</v>
      </c>
      <c r="AX137" s="1307" t="s">
        <v>1325</v>
      </c>
      <c r="AY137" s="1310" t="s">
        <v>1325</v>
      </c>
      <c r="AZ137" s="1244">
        <v>0</v>
      </c>
      <c r="BA137" s="1242"/>
      <c r="BB137" s="1242"/>
      <c r="BC137" s="1242"/>
      <c r="BD137" s="1242"/>
      <c r="BE137" s="1242">
        <v>0.47613486219993056</v>
      </c>
      <c r="BF137" s="1243">
        <v>0</v>
      </c>
      <c r="BG137" s="1309" t="s">
        <v>1325</v>
      </c>
      <c r="BH137" s="1307" t="s">
        <v>1325</v>
      </c>
      <c r="BI137" s="1307" t="s">
        <v>1325</v>
      </c>
      <c r="BJ137" s="1307" t="s">
        <v>1325</v>
      </c>
      <c r="BK137" s="1307" t="s">
        <v>1325</v>
      </c>
      <c r="BL137" s="1307">
        <v>13</v>
      </c>
      <c r="BM137" s="1310" t="s">
        <v>1325</v>
      </c>
      <c r="BN137" s="1245">
        <v>0</v>
      </c>
      <c r="BO137" s="1239"/>
      <c r="BP137" s="1239"/>
      <c r="BQ137" s="1239"/>
      <c r="BR137" s="1239"/>
      <c r="BS137" s="1239">
        <v>1.3103383900285606</v>
      </c>
      <c r="BT137" s="1308">
        <v>0</v>
      </c>
      <c r="BU137" s="1309" t="s">
        <v>1325</v>
      </c>
      <c r="BV137" s="1307" t="s">
        <v>1325</v>
      </c>
      <c r="BW137" s="1307" t="s">
        <v>1325</v>
      </c>
      <c r="BX137" s="1307" t="s">
        <v>1325</v>
      </c>
      <c r="BY137" s="1307" t="s">
        <v>1325</v>
      </c>
      <c r="BZ137" s="1307">
        <v>16</v>
      </c>
      <c r="CA137" s="1310" t="s">
        <v>1325</v>
      </c>
      <c r="CB137" s="1189">
        <v>1.3522011286188877</v>
      </c>
      <c r="CC137" s="1239"/>
      <c r="CD137" s="1239"/>
      <c r="CE137" s="1239"/>
      <c r="CF137" s="1239"/>
      <c r="CG137" s="1239">
        <v>1.9986983489128538</v>
      </c>
      <c r="CH137" s="1246">
        <v>0</v>
      </c>
      <c r="CI137" s="1309" t="s">
        <v>1325</v>
      </c>
      <c r="CJ137" s="1307" t="s">
        <v>1325</v>
      </c>
      <c r="CK137" s="1307" t="s">
        <v>1325</v>
      </c>
      <c r="CL137" s="1307" t="s">
        <v>1325</v>
      </c>
      <c r="CM137" s="1307" t="s">
        <v>1325</v>
      </c>
      <c r="CN137" s="1307" t="s">
        <v>1325</v>
      </c>
      <c r="CO137" s="1310" t="s">
        <v>1325</v>
      </c>
      <c r="CP137" s="1244">
        <v>14.423478705268142</v>
      </c>
      <c r="CQ137" s="1242"/>
      <c r="CR137" s="1242"/>
      <c r="CS137" s="1242"/>
      <c r="CT137" s="1242"/>
      <c r="CU137" s="1242">
        <v>0.18737797021058009</v>
      </c>
      <c r="CV137" s="1243">
        <v>0</v>
      </c>
      <c r="CW137" s="1280"/>
      <c r="CX137" s="1280"/>
      <c r="CY137" s="1280"/>
      <c r="CZ137" s="1275" t="s">
        <v>878</v>
      </c>
      <c r="DA137" s="1276" t="s">
        <v>1471</v>
      </c>
      <c r="DB137" s="1274"/>
      <c r="DC137" s="1274"/>
      <c r="DD137" s="1274"/>
      <c r="DE137" s="1276" t="s">
        <v>878</v>
      </c>
      <c r="DF137" s="1276" t="s">
        <v>1471</v>
      </c>
      <c r="DG137" s="1276" t="s">
        <v>878</v>
      </c>
      <c r="DH137" s="1276" t="s">
        <v>1471</v>
      </c>
      <c r="DI137" s="1276" t="s">
        <v>878</v>
      </c>
      <c r="DJ137" s="1277" t="s">
        <v>1471</v>
      </c>
      <c r="DK137" s="1311" t="s">
        <v>878</v>
      </c>
      <c r="DL137" s="1277" t="s">
        <v>878</v>
      </c>
      <c r="DM137" s="7" t="s">
        <v>878</v>
      </c>
      <c r="DN137" s="7" t="s">
        <v>792</v>
      </c>
      <c r="DO137" s="7" t="s">
        <v>878</v>
      </c>
      <c r="DP137" s="7" t="s">
        <v>792</v>
      </c>
    </row>
    <row r="138" spans="1:120">
      <c r="A138" s="1194" t="s">
        <v>264</v>
      </c>
      <c r="B138" s="1195" t="s">
        <v>809</v>
      </c>
      <c r="C138" s="1196">
        <v>21</v>
      </c>
      <c r="D138" s="1306" t="s">
        <v>1325</v>
      </c>
      <c r="E138" s="1306" t="s">
        <v>1325</v>
      </c>
      <c r="F138" s="1306" t="s">
        <v>1325</v>
      </c>
      <c r="G138" s="1306" t="s">
        <v>1325</v>
      </c>
      <c r="H138" s="1197">
        <v>81</v>
      </c>
      <c r="I138" s="1306" t="s">
        <v>1325</v>
      </c>
      <c r="J138" s="1199">
        <v>0.78295433709336559</v>
      </c>
      <c r="K138" s="1200"/>
      <c r="L138" s="1200"/>
      <c r="M138" s="1200"/>
      <c r="N138" s="1200"/>
      <c r="O138" s="1200">
        <v>1.3302971000103261</v>
      </c>
      <c r="P138" s="1201">
        <v>1.0932136567933617</v>
      </c>
      <c r="Q138" s="1309" t="s">
        <v>1325</v>
      </c>
      <c r="R138" s="1307" t="s">
        <v>1325</v>
      </c>
      <c r="S138" s="1307" t="s">
        <v>1325</v>
      </c>
      <c r="T138" s="1307" t="s">
        <v>1325</v>
      </c>
      <c r="U138" s="1307" t="s">
        <v>1325</v>
      </c>
      <c r="V138" s="1307" t="s">
        <v>1325</v>
      </c>
      <c r="W138" s="1310" t="s">
        <v>1325</v>
      </c>
      <c r="X138" s="1199">
        <v>0</v>
      </c>
      <c r="Y138" s="1200"/>
      <c r="Z138" s="1200"/>
      <c r="AA138" s="1200"/>
      <c r="AB138" s="1200"/>
      <c r="AC138" s="1202">
        <v>1.0239779453715592</v>
      </c>
      <c r="AD138" s="1203">
        <v>0</v>
      </c>
      <c r="AE138" s="1309" t="s">
        <v>1325</v>
      </c>
      <c r="AF138" s="1307" t="s">
        <v>1325</v>
      </c>
      <c r="AG138" s="1307" t="s">
        <v>1325</v>
      </c>
      <c r="AH138" s="1307" t="s">
        <v>1325</v>
      </c>
      <c r="AI138" s="1307" t="s">
        <v>1325</v>
      </c>
      <c r="AJ138" s="1307" t="s">
        <v>1325</v>
      </c>
      <c r="AK138" s="1310" t="s">
        <v>1325</v>
      </c>
      <c r="AL138" s="1204">
        <v>1.2927718943317617</v>
      </c>
      <c r="AM138" s="1202"/>
      <c r="AN138" s="1202"/>
      <c r="AO138" s="1202"/>
      <c r="AP138" s="1202"/>
      <c r="AQ138" s="1202">
        <v>2.090579300972252</v>
      </c>
      <c r="AR138" s="1203">
        <v>0</v>
      </c>
      <c r="AS138" s="1309" t="s">
        <v>1325</v>
      </c>
      <c r="AT138" s="1307" t="s">
        <v>1325</v>
      </c>
      <c r="AU138" s="1307" t="s">
        <v>1325</v>
      </c>
      <c r="AV138" s="1307" t="s">
        <v>1325</v>
      </c>
      <c r="AW138" s="1307" t="s">
        <v>1325</v>
      </c>
      <c r="AX138" s="1307" t="s">
        <v>1325</v>
      </c>
      <c r="AY138" s="1310" t="s">
        <v>1325</v>
      </c>
      <c r="AZ138" s="1244">
        <v>0.55404509757075504</v>
      </c>
      <c r="BA138" s="1242"/>
      <c r="BB138" s="1242"/>
      <c r="BC138" s="1242"/>
      <c r="BD138" s="1242"/>
      <c r="BE138" s="1242">
        <v>4.8780183689352556</v>
      </c>
      <c r="BF138" s="1243">
        <v>0</v>
      </c>
      <c r="BG138" s="1309" t="s">
        <v>1325</v>
      </c>
      <c r="BH138" s="1307" t="s">
        <v>1325</v>
      </c>
      <c r="BI138" s="1307" t="s">
        <v>1325</v>
      </c>
      <c r="BJ138" s="1307" t="s">
        <v>1325</v>
      </c>
      <c r="BK138" s="1307" t="s">
        <v>1325</v>
      </c>
      <c r="BL138" s="1307">
        <v>28</v>
      </c>
      <c r="BM138" s="1310" t="s">
        <v>1325</v>
      </c>
      <c r="BN138" s="1245">
        <v>0.60826965076107653</v>
      </c>
      <c r="BO138" s="1239"/>
      <c r="BP138" s="1239"/>
      <c r="BQ138" s="1239"/>
      <c r="BR138" s="1239"/>
      <c r="BS138" s="1239">
        <v>2.2657586773903438</v>
      </c>
      <c r="BT138" s="1308">
        <v>1.5315778901241393</v>
      </c>
      <c r="BU138" s="1309">
        <v>11</v>
      </c>
      <c r="BV138" s="1307" t="s">
        <v>1325</v>
      </c>
      <c r="BW138" s="1307" t="s">
        <v>1325</v>
      </c>
      <c r="BX138" s="1307" t="s">
        <v>1325</v>
      </c>
      <c r="BY138" s="1307" t="s">
        <v>1325</v>
      </c>
      <c r="BZ138" s="1307">
        <v>32</v>
      </c>
      <c r="CA138" s="1310" t="s">
        <v>1325</v>
      </c>
      <c r="CB138" s="1189">
        <v>0.90751493817290985</v>
      </c>
      <c r="CC138" s="1239"/>
      <c r="CD138" s="1239"/>
      <c r="CE138" s="1239"/>
      <c r="CF138" s="1239"/>
      <c r="CG138" s="1239">
        <v>0.89299308913443565</v>
      </c>
      <c r="CH138" s="1246">
        <v>0.9301986474409738</v>
      </c>
      <c r="CI138" s="1309" t="s">
        <v>1325</v>
      </c>
      <c r="CJ138" s="1307" t="s">
        <v>1325</v>
      </c>
      <c r="CK138" s="1307" t="s">
        <v>1325</v>
      </c>
      <c r="CL138" s="1307" t="s">
        <v>1325</v>
      </c>
      <c r="CM138" s="1307" t="s">
        <v>1325</v>
      </c>
      <c r="CN138" s="1307" t="s">
        <v>1325</v>
      </c>
      <c r="CO138" s="1310" t="s">
        <v>1325</v>
      </c>
      <c r="CP138" s="1244">
        <v>3.8783156829952858</v>
      </c>
      <c r="CQ138" s="1242"/>
      <c r="CR138" s="1242"/>
      <c r="CS138" s="1242"/>
      <c r="CT138" s="1242"/>
      <c r="CU138" s="1242">
        <v>0.69685976699075092</v>
      </c>
      <c r="CV138" s="1243">
        <v>0</v>
      </c>
      <c r="CW138" s="1280"/>
      <c r="CX138" s="1280"/>
      <c r="CY138" s="1280"/>
      <c r="CZ138" s="1275" t="s">
        <v>878</v>
      </c>
      <c r="DA138" s="1276" t="s">
        <v>1471</v>
      </c>
      <c r="DB138" s="1274"/>
      <c r="DC138" s="1274"/>
      <c r="DD138" s="1274"/>
      <c r="DE138" s="1276" t="s">
        <v>878</v>
      </c>
      <c r="DF138" s="1276" t="s">
        <v>1471</v>
      </c>
      <c r="DG138" s="1276" t="s">
        <v>878</v>
      </c>
      <c r="DH138" s="1276" t="s">
        <v>1471</v>
      </c>
      <c r="DI138" s="1276" t="s">
        <v>878</v>
      </c>
      <c r="DJ138" s="1277" t="s">
        <v>1471</v>
      </c>
      <c r="DK138" s="1311" t="s">
        <v>878</v>
      </c>
      <c r="DL138" s="1277" t="s">
        <v>878</v>
      </c>
      <c r="DM138" s="7" t="s">
        <v>878</v>
      </c>
      <c r="DN138" s="7" t="s">
        <v>792</v>
      </c>
      <c r="DO138" s="7" t="s">
        <v>878</v>
      </c>
      <c r="DP138" s="7" t="s">
        <v>792</v>
      </c>
    </row>
    <row r="139" spans="1:120">
      <c r="A139" s="1194" t="s">
        <v>1145</v>
      </c>
      <c r="B139" s="1195" t="s">
        <v>538</v>
      </c>
      <c r="C139" s="1306" t="s">
        <v>1325</v>
      </c>
      <c r="D139" s="1306" t="s">
        <v>1325</v>
      </c>
      <c r="E139" s="1306" t="s">
        <v>1325</v>
      </c>
      <c r="F139" s="1306" t="s">
        <v>1325</v>
      </c>
      <c r="G139" s="1306" t="s">
        <v>1325</v>
      </c>
      <c r="H139" s="1197">
        <v>15</v>
      </c>
      <c r="I139" s="1306" t="s">
        <v>1325</v>
      </c>
      <c r="J139" s="1199"/>
      <c r="K139" s="1200"/>
      <c r="L139" s="1200"/>
      <c r="M139" s="1200"/>
      <c r="N139" s="1200"/>
      <c r="O139" s="1200">
        <v>1.6897770614120686</v>
      </c>
      <c r="P139" s="1201"/>
      <c r="Q139" s="1309" t="s">
        <v>1325</v>
      </c>
      <c r="R139" s="1307" t="s">
        <v>1325</v>
      </c>
      <c r="S139" s="1307" t="s">
        <v>1325</v>
      </c>
      <c r="T139" s="1307" t="s">
        <v>1325</v>
      </c>
      <c r="U139" s="1307" t="s">
        <v>1325</v>
      </c>
      <c r="V139" s="1307" t="s">
        <v>1325</v>
      </c>
      <c r="W139" s="1310" t="s">
        <v>1325</v>
      </c>
      <c r="X139" s="1199"/>
      <c r="Y139" s="1200"/>
      <c r="Z139" s="1200"/>
      <c r="AA139" s="1200"/>
      <c r="AB139" s="1200"/>
      <c r="AC139" s="1202">
        <v>4.8805488182703378</v>
      </c>
      <c r="AD139" s="1203"/>
      <c r="AE139" s="1309" t="s">
        <v>1325</v>
      </c>
      <c r="AF139" s="1307" t="s">
        <v>1325</v>
      </c>
      <c r="AG139" s="1307" t="s">
        <v>1325</v>
      </c>
      <c r="AH139" s="1307" t="s">
        <v>1325</v>
      </c>
      <c r="AI139" s="1307" t="s">
        <v>1325</v>
      </c>
      <c r="AJ139" s="1307" t="s">
        <v>1325</v>
      </c>
      <c r="AK139" s="1310" t="s">
        <v>1325</v>
      </c>
      <c r="AL139" s="1204"/>
      <c r="AM139" s="1202"/>
      <c r="AN139" s="1202"/>
      <c r="AO139" s="1202"/>
      <c r="AP139" s="1202"/>
      <c r="AQ139" s="1202">
        <v>2.5795331202419365</v>
      </c>
      <c r="AR139" s="1203"/>
      <c r="AS139" s="1309" t="s">
        <v>1325</v>
      </c>
      <c r="AT139" s="1307" t="s">
        <v>1325</v>
      </c>
      <c r="AU139" s="1307" t="s">
        <v>1325</v>
      </c>
      <c r="AV139" s="1307" t="s">
        <v>1325</v>
      </c>
      <c r="AW139" s="1307" t="s">
        <v>1325</v>
      </c>
      <c r="AX139" s="1307" t="s">
        <v>1325</v>
      </c>
      <c r="AY139" s="1310" t="s">
        <v>1325</v>
      </c>
      <c r="AZ139" s="1244"/>
      <c r="BA139" s="1242"/>
      <c r="BB139" s="1242"/>
      <c r="BC139" s="1242"/>
      <c r="BD139" s="1242"/>
      <c r="BE139" s="1242">
        <v>0</v>
      </c>
      <c r="BF139" s="1243"/>
      <c r="BG139" s="1309" t="s">
        <v>1325</v>
      </c>
      <c r="BH139" s="1307" t="s">
        <v>1325</v>
      </c>
      <c r="BI139" s="1307" t="s">
        <v>1325</v>
      </c>
      <c r="BJ139" s="1307" t="s">
        <v>1325</v>
      </c>
      <c r="BK139" s="1307" t="s">
        <v>1325</v>
      </c>
      <c r="BL139" s="1307" t="s">
        <v>1325</v>
      </c>
      <c r="BM139" s="1310" t="s">
        <v>1325</v>
      </c>
      <c r="BN139" s="1245"/>
      <c r="BO139" s="1239"/>
      <c r="BP139" s="1239"/>
      <c r="BQ139" s="1239"/>
      <c r="BR139" s="1239"/>
      <c r="BS139" s="1239">
        <v>1.4111336507999883</v>
      </c>
      <c r="BT139" s="1308"/>
      <c r="BU139" s="1309" t="s">
        <v>1325</v>
      </c>
      <c r="BV139" s="1307" t="s">
        <v>1325</v>
      </c>
      <c r="BW139" s="1307" t="s">
        <v>1325</v>
      </c>
      <c r="BX139" s="1307" t="s">
        <v>1325</v>
      </c>
      <c r="BY139" s="1307" t="s">
        <v>1325</v>
      </c>
      <c r="BZ139" s="1307" t="s">
        <v>1325</v>
      </c>
      <c r="CA139" s="1310" t="s">
        <v>1325</v>
      </c>
      <c r="CB139" s="1189"/>
      <c r="CC139" s="1239"/>
      <c r="CD139" s="1239"/>
      <c r="CE139" s="1239"/>
      <c r="CF139" s="1239"/>
      <c r="CG139" s="1239">
        <v>1.511365760779285</v>
      </c>
      <c r="CH139" s="1246"/>
      <c r="CI139" s="1309" t="s">
        <v>1325</v>
      </c>
      <c r="CJ139" s="1307" t="s">
        <v>1325</v>
      </c>
      <c r="CK139" s="1307" t="s">
        <v>1325</v>
      </c>
      <c r="CL139" s="1307" t="s">
        <v>1325</v>
      </c>
      <c r="CM139" s="1307" t="s">
        <v>1325</v>
      </c>
      <c r="CN139" s="1307" t="s">
        <v>1325</v>
      </c>
      <c r="CO139" s="1310" t="s">
        <v>1325</v>
      </c>
      <c r="CP139" s="1244"/>
      <c r="CQ139" s="1242"/>
      <c r="CR139" s="1242"/>
      <c r="CS139" s="1242"/>
      <c r="CT139" s="1242"/>
      <c r="CU139" s="1242">
        <v>0</v>
      </c>
      <c r="CV139" s="1243"/>
      <c r="CW139" s="1280"/>
      <c r="CX139" s="1280"/>
      <c r="CY139" s="1280"/>
      <c r="CZ139" s="1275" t="s">
        <v>878</v>
      </c>
      <c r="DA139" s="1276" t="s">
        <v>1471</v>
      </c>
      <c r="DB139" s="1274"/>
      <c r="DC139" s="1274"/>
      <c r="DD139" s="1274"/>
      <c r="DE139" s="1276" t="s">
        <v>878</v>
      </c>
      <c r="DF139" s="1276" t="s">
        <v>1471</v>
      </c>
      <c r="DG139" s="1276" t="s">
        <v>878</v>
      </c>
      <c r="DH139" s="1276" t="s">
        <v>1471</v>
      </c>
      <c r="DI139" s="1276" t="s">
        <v>878</v>
      </c>
      <c r="DJ139" s="1277" t="s">
        <v>1471</v>
      </c>
      <c r="DK139" s="1311" t="s">
        <v>878</v>
      </c>
      <c r="DL139" s="1277" t="s">
        <v>878</v>
      </c>
      <c r="DM139" s="7" t="s">
        <v>878</v>
      </c>
      <c r="DN139" s="7" t="s">
        <v>792</v>
      </c>
      <c r="DO139" s="7" t="s">
        <v>878</v>
      </c>
      <c r="DP139" s="7" t="s">
        <v>792</v>
      </c>
    </row>
    <row r="140" spans="1:120">
      <c r="A140" s="1194" t="s">
        <v>206</v>
      </c>
      <c r="B140" s="1195" t="s">
        <v>782</v>
      </c>
      <c r="C140" s="1196">
        <v>13</v>
      </c>
      <c r="D140" s="1306" t="s">
        <v>1325</v>
      </c>
      <c r="E140" s="1306" t="s">
        <v>1325</v>
      </c>
      <c r="F140" s="1306" t="s">
        <v>1325</v>
      </c>
      <c r="G140" s="1306" t="s">
        <v>1325</v>
      </c>
      <c r="H140" s="1197">
        <v>103</v>
      </c>
      <c r="I140" s="1306" t="s">
        <v>1325</v>
      </c>
      <c r="J140" s="1199">
        <v>1.177446616145803</v>
      </c>
      <c r="K140" s="1200">
        <v>0.55952885050197643</v>
      </c>
      <c r="L140" s="1200"/>
      <c r="M140" s="1200"/>
      <c r="N140" s="1200"/>
      <c r="O140" s="1200">
        <v>1.1607246862760126</v>
      </c>
      <c r="P140" s="1201">
        <v>0.89978718381995659</v>
      </c>
      <c r="Q140" s="1309" t="s">
        <v>1325</v>
      </c>
      <c r="R140" s="1307" t="s">
        <v>1325</v>
      </c>
      <c r="S140" s="1307" t="s">
        <v>1325</v>
      </c>
      <c r="T140" s="1307" t="s">
        <v>1325</v>
      </c>
      <c r="U140" s="1307" t="s">
        <v>1325</v>
      </c>
      <c r="V140" s="1307" t="s">
        <v>1325</v>
      </c>
      <c r="W140" s="1310" t="s">
        <v>1325</v>
      </c>
      <c r="X140" s="1199">
        <v>0</v>
      </c>
      <c r="Y140" s="1200">
        <v>0</v>
      </c>
      <c r="Z140" s="1200"/>
      <c r="AA140" s="1200"/>
      <c r="AB140" s="1200"/>
      <c r="AC140" s="1202">
        <v>2.9024123548418332</v>
      </c>
      <c r="AD140" s="1203">
        <v>3.3976949481124294</v>
      </c>
      <c r="AE140" s="1309" t="s">
        <v>1325</v>
      </c>
      <c r="AF140" s="1307" t="s">
        <v>1325</v>
      </c>
      <c r="AG140" s="1307" t="s">
        <v>1325</v>
      </c>
      <c r="AH140" s="1307" t="s">
        <v>1325</v>
      </c>
      <c r="AI140" s="1307" t="s">
        <v>1325</v>
      </c>
      <c r="AJ140" s="1307">
        <v>12</v>
      </c>
      <c r="AK140" s="1310" t="s">
        <v>1325</v>
      </c>
      <c r="AL140" s="1204">
        <v>1.9286163360583177</v>
      </c>
      <c r="AM140" s="1202">
        <v>0</v>
      </c>
      <c r="AN140" s="1202"/>
      <c r="AO140" s="1202"/>
      <c r="AP140" s="1202"/>
      <c r="AQ140" s="1202">
        <v>1.4013373798815247</v>
      </c>
      <c r="AR140" s="1203">
        <v>0</v>
      </c>
      <c r="AS140" s="1309" t="s">
        <v>1325</v>
      </c>
      <c r="AT140" s="1307" t="s">
        <v>1325</v>
      </c>
      <c r="AU140" s="1307" t="s">
        <v>1325</v>
      </c>
      <c r="AV140" s="1307" t="s">
        <v>1325</v>
      </c>
      <c r="AW140" s="1307" t="s">
        <v>1325</v>
      </c>
      <c r="AX140" s="1307" t="s">
        <v>1325</v>
      </c>
      <c r="AY140" s="1310" t="s">
        <v>1325</v>
      </c>
      <c r="AZ140" s="1244">
        <v>0</v>
      </c>
      <c r="BA140" s="1242">
        <v>0</v>
      </c>
      <c r="BB140" s="1242"/>
      <c r="BC140" s="1242"/>
      <c r="BD140" s="1242"/>
      <c r="BE140" s="1242">
        <v>0.87767526265520546</v>
      </c>
      <c r="BF140" s="1243">
        <v>0</v>
      </c>
      <c r="BG140" s="1309" t="s">
        <v>1325</v>
      </c>
      <c r="BH140" s="1307" t="s">
        <v>1325</v>
      </c>
      <c r="BI140" s="1307" t="s">
        <v>1325</v>
      </c>
      <c r="BJ140" s="1307" t="s">
        <v>1325</v>
      </c>
      <c r="BK140" s="1307" t="s">
        <v>1325</v>
      </c>
      <c r="BL140" s="1307">
        <v>26</v>
      </c>
      <c r="BM140" s="1310" t="s">
        <v>1325</v>
      </c>
      <c r="BN140" s="1245">
        <v>1.4142801176144606</v>
      </c>
      <c r="BO140" s="1239">
        <v>2.1264065939044929</v>
      </c>
      <c r="BP140" s="1239"/>
      <c r="BQ140" s="1239"/>
      <c r="BR140" s="1239"/>
      <c r="BS140" s="1239">
        <v>0.9956306948292738</v>
      </c>
      <c r="BT140" s="1308">
        <v>1.7778909241554799</v>
      </c>
      <c r="BU140" s="1309" t="s">
        <v>1325</v>
      </c>
      <c r="BV140" s="1307" t="s">
        <v>1325</v>
      </c>
      <c r="BW140" s="1307" t="s">
        <v>1325</v>
      </c>
      <c r="BX140" s="1307" t="s">
        <v>1325</v>
      </c>
      <c r="BY140" s="1307" t="s">
        <v>1325</v>
      </c>
      <c r="BZ140" s="1307">
        <v>46</v>
      </c>
      <c r="CA140" s="1310" t="s">
        <v>1325</v>
      </c>
      <c r="CB140" s="1189">
        <v>1.1157453473361141</v>
      </c>
      <c r="CC140" s="1239">
        <v>0</v>
      </c>
      <c r="CD140" s="1239"/>
      <c r="CE140" s="1239"/>
      <c r="CF140" s="1239"/>
      <c r="CG140" s="1239">
        <v>0.97114216135354292</v>
      </c>
      <c r="CH140" s="1246">
        <v>0.61103225496540892</v>
      </c>
      <c r="CI140" s="1309" t="s">
        <v>1325</v>
      </c>
      <c r="CJ140" s="1307" t="s">
        <v>1325</v>
      </c>
      <c r="CK140" s="1307" t="s">
        <v>1325</v>
      </c>
      <c r="CL140" s="1307" t="s">
        <v>1325</v>
      </c>
      <c r="CM140" s="1307" t="s">
        <v>1325</v>
      </c>
      <c r="CN140" s="1307" t="s">
        <v>1325</v>
      </c>
      <c r="CO140" s="1310" t="s">
        <v>1325</v>
      </c>
      <c r="CP140" s="1244">
        <v>3.8572326721166355</v>
      </c>
      <c r="CQ140" s="1242">
        <v>0</v>
      </c>
      <c r="CR140" s="1242"/>
      <c r="CS140" s="1242"/>
      <c r="CT140" s="1242"/>
      <c r="CU140" s="1242">
        <v>0.70066868994076237</v>
      </c>
      <c r="CV140" s="1243">
        <v>0</v>
      </c>
      <c r="CW140" s="1280"/>
      <c r="CX140" s="1280"/>
      <c r="CY140" s="1280"/>
      <c r="CZ140" s="1275" t="s">
        <v>878</v>
      </c>
      <c r="DA140" s="1276" t="s">
        <v>1471</v>
      </c>
      <c r="DB140" s="1274"/>
      <c r="DC140" s="1274"/>
      <c r="DD140" s="1274"/>
      <c r="DE140" s="1276" t="s">
        <v>878</v>
      </c>
      <c r="DF140" s="1276" t="s">
        <v>1471</v>
      </c>
      <c r="DG140" s="1276" t="s">
        <v>878</v>
      </c>
      <c r="DH140" s="1276" t="s">
        <v>1471</v>
      </c>
      <c r="DI140" s="1276" t="s">
        <v>878</v>
      </c>
      <c r="DJ140" s="1277" t="s">
        <v>1471</v>
      </c>
      <c r="DK140" s="1311" t="s">
        <v>878</v>
      </c>
      <c r="DL140" s="1277" t="s">
        <v>878</v>
      </c>
      <c r="DM140" s="7" t="s">
        <v>878</v>
      </c>
      <c r="DN140" s="7" t="s">
        <v>792</v>
      </c>
      <c r="DO140" s="7" t="s">
        <v>878</v>
      </c>
      <c r="DP140" s="7" t="s">
        <v>792</v>
      </c>
    </row>
    <row r="141" spans="1:120">
      <c r="A141" s="1194" t="s">
        <v>58</v>
      </c>
      <c r="B141" s="1195" t="s">
        <v>804</v>
      </c>
      <c r="C141" s="1196">
        <v>11</v>
      </c>
      <c r="D141" s="1306" t="s">
        <v>1325</v>
      </c>
      <c r="E141" s="1306" t="s">
        <v>1325</v>
      </c>
      <c r="F141" s="1306" t="s">
        <v>1325</v>
      </c>
      <c r="G141" s="1306" t="s">
        <v>1325</v>
      </c>
      <c r="H141" s="1197">
        <v>55</v>
      </c>
      <c r="I141" s="1306" t="s">
        <v>1325</v>
      </c>
      <c r="J141" s="1199">
        <v>0.85492979163117921</v>
      </c>
      <c r="K141" s="1200"/>
      <c r="L141" s="1200"/>
      <c r="M141" s="1200"/>
      <c r="N141" s="1200"/>
      <c r="O141" s="1200">
        <v>0.37791666674659635</v>
      </c>
      <c r="P141" s="1201">
        <v>0.87122873634765829</v>
      </c>
      <c r="Q141" s="1309" t="s">
        <v>1325</v>
      </c>
      <c r="R141" s="1307" t="s">
        <v>1325</v>
      </c>
      <c r="S141" s="1307" t="s">
        <v>1325</v>
      </c>
      <c r="T141" s="1307" t="s">
        <v>1325</v>
      </c>
      <c r="U141" s="1307" t="s">
        <v>1325</v>
      </c>
      <c r="V141" s="1307" t="s">
        <v>1325</v>
      </c>
      <c r="W141" s="1310" t="s">
        <v>1325</v>
      </c>
      <c r="X141" s="1199">
        <v>0</v>
      </c>
      <c r="Y141" s="1200"/>
      <c r="Z141" s="1200"/>
      <c r="AA141" s="1200"/>
      <c r="AB141" s="1200"/>
      <c r="AC141" s="1202">
        <v>0.66246125066407135</v>
      </c>
      <c r="AD141" s="1203">
        <v>14.886171508899148</v>
      </c>
      <c r="AE141" s="1309" t="s">
        <v>1325</v>
      </c>
      <c r="AF141" s="1307" t="s">
        <v>1325</v>
      </c>
      <c r="AG141" s="1307" t="s">
        <v>1325</v>
      </c>
      <c r="AH141" s="1307" t="s">
        <v>1325</v>
      </c>
      <c r="AI141" s="1307" t="s">
        <v>1325</v>
      </c>
      <c r="AJ141" s="1307" t="s">
        <v>1325</v>
      </c>
      <c r="AK141" s="1310" t="s">
        <v>1325</v>
      </c>
      <c r="AL141" s="1204">
        <v>2.5756211973693102</v>
      </c>
      <c r="AM141" s="1202"/>
      <c r="AN141" s="1202"/>
      <c r="AO141" s="1202"/>
      <c r="AP141" s="1202"/>
      <c r="AQ141" s="1202">
        <v>1.0493166331792487</v>
      </c>
      <c r="AR141" s="1203">
        <v>0</v>
      </c>
      <c r="AS141" s="1309" t="s">
        <v>1325</v>
      </c>
      <c r="AT141" s="1307" t="s">
        <v>1325</v>
      </c>
      <c r="AU141" s="1307" t="s">
        <v>1325</v>
      </c>
      <c r="AV141" s="1307" t="s">
        <v>1325</v>
      </c>
      <c r="AW141" s="1307" t="s">
        <v>1325</v>
      </c>
      <c r="AX141" s="1307" t="s">
        <v>1325</v>
      </c>
      <c r="AY141" s="1310" t="s">
        <v>1325</v>
      </c>
      <c r="AZ141" s="1244">
        <v>0</v>
      </c>
      <c r="BA141" s="1242"/>
      <c r="BB141" s="1242"/>
      <c r="BC141" s="1242"/>
      <c r="BD141" s="1242"/>
      <c r="BE141" s="1242">
        <v>0.83323600884987847</v>
      </c>
      <c r="BF141" s="1243">
        <v>0</v>
      </c>
      <c r="BG141" s="1309" t="s">
        <v>1325</v>
      </c>
      <c r="BH141" s="1307" t="s">
        <v>1325</v>
      </c>
      <c r="BI141" s="1307" t="s">
        <v>1325</v>
      </c>
      <c r="BJ141" s="1307" t="s">
        <v>1325</v>
      </c>
      <c r="BK141" s="1307" t="s">
        <v>1325</v>
      </c>
      <c r="BL141" s="1307">
        <v>16</v>
      </c>
      <c r="BM141" s="1310" t="s">
        <v>1325</v>
      </c>
      <c r="BN141" s="1245">
        <v>0.24276148417993337</v>
      </c>
      <c r="BO141" s="1239"/>
      <c r="BP141" s="1239"/>
      <c r="BQ141" s="1239"/>
      <c r="BR141" s="1239"/>
      <c r="BS141" s="1239">
        <v>0.16059142403805701</v>
      </c>
      <c r="BT141" s="1308">
        <v>0.51217012648633398</v>
      </c>
      <c r="BU141" s="1309" t="s">
        <v>1325</v>
      </c>
      <c r="BV141" s="1307" t="s">
        <v>1325</v>
      </c>
      <c r="BW141" s="1307" t="s">
        <v>1325</v>
      </c>
      <c r="BX141" s="1307" t="s">
        <v>1325</v>
      </c>
      <c r="BY141" s="1307" t="s">
        <v>1325</v>
      </c>
      <c r="BZ141" s="1307">
        <v>19</v>
      </c>
      <c r="CA141" s="1310" t="s">
        <v>1325</v>
      </c>
      <c r="CB141" s="1189">
        <v>1.8405422803953815</v>
      </c>
      <c r="CC141" s="1239"/>
      <c r="CD141" s="1239"/>
      <c r="CE141" s="1239"/>
      <c r="CF141" s="1239"/>
      <c r="CG141" s="1239">
        <v>0.96073205926689864</v>
      </c>
      <c r="CH141" s="1246">
        <v>1.4683180504772173</v>
      </c>
      <c r="CI141" s="1309" t="s">
        <v>1325</v>
      </c>
      <c r="CJ141" s="1307" t="s">
        <v>1325</v>
      </c>
      <c r="CK141" s="1307" t="s">
        <v>1325</v>
      </c>
      <c r="CL141" s="1307" t="s">
        <v>1325</v>
      </c>
      <c r="CM141" s="1307" t="s">
        <v>1325</v>
      </c>
      <c r="CN141" s="1307" t="s">
        <v>1325</v>
      </c>
      <c r="CO141" s="1310" t="s">
        <v>1325</v>
      </c>
      <c r="CP141" s="1244">
        <v>0</v>
      </c>
      <c r="CQ141" s="1242"/>
      <c r="CR141" s="1242"/>
      <c r="CS141" s="1242"/>
      <c r="CT141" s="1242"/>
      <c r="CU141" s="1242">
        <v>1.8883075784974521</v>
      </c>
      <c r="CV141" s="1243">
        <v>0</v>
      </c>
      <c r="CW141" s="1280"/>
      <c r="CX141" s="1280"/>
      <c r="CY141" s="1280"/>
      <c r="CZ141" s="1275" t="s">
        <v>878</v>
      </c>
      <c r="DA141" s="1276" t="s">
        <v>1471</v>
      </c>
      <c r="DB141" s="1274"/>
      <c r="DC141" s="1274"/>
      <c r="DD141" s="1274"/>
      <c r="DE141" s="1276" t="s">
        <v>878</v>
      </c>
      <c r="DF141" s="1276" t="s">
        <v>1471</v>
      </c>
      <c r="DG141" s="1276" t="s">
        <v>878</v>
      </c>
      <c r="DH141" s="1276" t="s">
        <v>1471</v>
      </c>
      <c r="DI141" s="1276" t="s">
        <v>878</v>
      </c>
      <c r="DJ141" s="1277" t="s">
        <v>1471</v>
      </c>
      <c r="DK141" s="1311" t="s">
        <v>878</v>
      </c>
      <c r="DL141" s="1277" t="s">
        <v>878</v>
      </c>
      <c r="DM141" s="7" t="s">
        <v>878</v>
      </c>
      <c r="DN141" s="7" t="s">
        <v>792</v>
      </c>
      <c r="DO141" s="7" t="s">
        <v>878</v>
      </c>
      <c r="DP141" s="7" t="s">
        <v>792</v>
      </c>
    </row>
    <row r="142" spans="1:120">
      <c r="A142" s="1194" t="s">
        <v>80</v>
      </c>
      <c r="B142" s="1195" t="s">
        <v>701</v>
      </c>
      <c r="C142" s="1306" t="s">
        <v>1325</v>
      </c>
      <c r="D142" s="1306" t="s">
        <v>1325</v>
      </c>
      <c r="E142" s="1306" t="s">
        <v>1325</v>
      </c>
      <c r="F142" s="1306" t="s">
        <v>1325</v>
      </c>
      <c r="G142" s="1306" t="s">
        <v>1325</v>
      </c>
      <c r="H142" s="1197">
        <v>35</v>
      </c>
      <c r="I142" s="1306" t="s">
        <v>1325</v>
      </c>
      <c r="J142" s="1199">
        <v>0.62574368793406476</v>
      </c>
      <c r="K142" s="1200"/>
      <c r="L142" s="1200"/>
      <c r="M142" s="1200"/>
      <c r="N142" s="1200"/>
      <c r="O142" s="1200">
        <v>1.8162290664720246</v>
      </c>
      <c r="P142" s="1201">
        <v>2.2187762223220853</v>
      </c>
      <c r="Q142" s="1309" t="s">
        <v>1325</v>
      </c>
      <c r="R142" s="1307" t="s">
        <v>1325</v>
      </c>
      <c r="S142" s="1307" t="s">
        <v>1325</v>
      </c>
      <c r="T142" s="1307" t="s">
        <v>1325</v>
      </c>
      <c r="U142" s="1307" t="s">
        <v>1325</v>
      </c>
      <c r="V142" s="1307" t="s">
        <v>1325</v>
      </c>
      <c r="W142" s="1310" t="s">
        <v>1325</v>
      </c>
      <c r="X142" s="1199">
        <v>0</v>
      </c>
      <c r="Y142" s="1200"/>
      <c r="Z142" s="1200"/>
      <c r="AA142" s="1200"/>
      <c r="AB142" s="1200"/>
      <c r="AC142" s="1202">
        <v>0.55636848000484374</v>
      </c>
      <c r="AD142" s="1203">
        <v>0</v>
      </c>
      <c r="AE142" s="1309" t="s">
        <v>1325</v>
      </c>
      <c r="AF142" s="1307" t="s">
        <v>1325</v>
      </c>
      <c r="AG142" s="1307" t="s">
        <v>1325</v>
      </c>
      <c r="AH142" s="1307" t="s">
        <v>1325</v>
      </c>
      <c r="AI142" s="1307" t="s">
        <v>1325</v>
      </c>
      <c r="AJ142" s="1307" t="s">
        <v>1325</v>
      </c>
      <c r="AK142" s="1310" t="s">
        <v>1325</v>
      </c>
      <c r="AL142" s="1204">
        <v>0</v>
      </c>
      <c r="AM142" s="1202"/>
      <c r="AN142" s="1202"/>
      <c r="AO142" s="1202"/>
      <c r="AP142" s="1202"/>
      <c r="AQ142" s="1202">
        <v>1.7643559870053069</v>
      </c>
      <c r="AR142" s="1203">
        <v>0</v>
      </c>
      <c r="AS142" s="1309" t="s">
        <v>1325</v>
      </c>
      <c r="AT142" s="1307" t="s">
        <v>1325</v>
      </c>
      <c r="AU142" s="1307" t="s">
        <v>1325</v>
      </c>
      <c r="AV142" s="1307" t="s">
        <v>1325</v>
      </c>
      <c r="AW142" s="1307" t="s">
        <v>1325</v>
      </c>
      <c r="AX142" s="1307" t="s">
        <v>1325</v>
      </c>
      <c r="AY142" s="1310" t="s">
        <v>1325</v>
      </c>
      <c r="AZ142" s="1244">
        <v>0</v>
      </c>
      <c r="BA142" s="1242"/>
      <c r="BB142" s="1242"/>
      <c r="BC142" s="1242"/>
      <c r="BD142" s="1242"/>
      <c r="BE142" s="1242">
        <v>0</v>
      </c>
      <c r="BF142" s="1243">
        <v>0</v>
      </c>
      <c r="BG142" s="1309" t="s">
        <v>1325</v>
      </c>
      <c r="BH142" s="1307" t="s">
        <v>1325</v>
      </c>
      <c r="BI142" s="1307" t="s">
        <v>1325</v>
      </c>
      <c r="BJ142" s="1307" t="s">
        <v>1325</v>
      </c>
      <c r="BK142" s="1307" t="s">
        <v>1325</v>
      </c>
      <c r="BL142" s="1307" t="s">
        <v>1325</v>
      </c>
      <c r="BM142" s="1310" t="s">
        <v>1325</v>
      </c>
      <c r="BN142" s="1245">
        <v>0</v>
      </c>
      <c r="BO142" s="1239"/>
      <c r="BP142" s="1239"/>
      <c r="BQ142" s="1239"/>
      <c r="BR142" s="1239"/>
      <c r="BS142" s="1239">
        <v>1.5760418235260421</v>
      </c>
      <c r="BT142" s="1308">
        <v>6.2571383881947122</v>
      </c>
      <c r="BU142" s="1309" t="s">
        <v>1325</v>
      </c>
      <c r="BV142" s="1307" t="s">
        <v>1325</v>
      </c>
      <c r="BW142" s="1307" t="s">
        <v>1325</v>
      </c>
      <c r="BX142" s="1307" t="s">
        <v>1325</v>
      </c>
      <c r="BY142" s="1307" t="s">
        <v>1325</v>
      </c>
      <c r="BZ142" s="1307">
        <v>15</v>
      </c>
      <c r="CA142" s="1310" t="s">
        <v>1325</v>
      </c>
      <c r="CB142" s="1189">
        <v>0</v>
      </c>
      <c r="CC142" s="1239"/>
      <c r="CD142" s="1239"/>
      <c r="CE142" s="1239"/>
      <c r="CF142" s="1239"/>
      <c r="CG142" s="1239">
        <v>2.3640627352890635</v>
      </c>
      <c r="CH142" s="1246">
        <v>4.1714255921298093</v>
      </c>
      <c r="CI142" s="1309" t="s">
        <v>1325</v>
      </c>
      <c r="CJ142" s="1307" t="s">
        <v>1325</v>
      </c>
      <c r="CK142" s="1307" t="s">
        <v>1325</v>
      </c>
      <c r="CL142" s="1307" t="s">
        <v>1325</v>
      </c>
      <c r="CM142" s="1307" t="s">
        <v>1325</v>
      </c>
      <c r="CN142" s="1307" t="s">
        <v>1325</v>
      </c>
      <c r="CO142" s="1310" t="s">
        <v>1325</v>
      </c>
      <c r="CP142" s="1244">
        <v>8.7864545910256826</v>
      </c>
      <c r="CQ142" s="1242"/>
      <c r="CR142" s="1242"/>
      <c r="CS142" s="1242"/>
      <c r="CT142" s="1242"/>
      <c r="CU142" s="1242">
        <v>0.30759188876126398</v>
      </c>
      <c r="CV142" s="1243">
        <v>0</v>
      </c>
      <c r="CW142" s="1280"/>
      <c r="CX142" s="1280"/>
      <c r="CY142" s="1280"/>
      <c r="CZ142" s="1275" t="s">
        <v>878</v>
      </c>
      <c r="DA142" s="1276" t="s">
        <v>1471</v>
      </c>
      <c r="DB142" s="1274"/>
      <c r="DC142" s="1274"/>
      <c r="DD142" s="1274"/>
      <c r="DE142" s="1276" t="s">
        <v>878</v>
      </c>
      <c r="DF142" s="1276" t="s">
        <v>1471</v>
      </c>
      <c r="DG142" s="1276" t="s">
        <v>878</v>
      </c>
      <c r="DH142" s="1276" t="s">
        <v>1471</v>
      </c>
      <c r="DI142" s="1276" t="s">
        <v>878</v>
      </c>
      <c r="DJ142" s="1277" t="s">
        <v>1471</v>
      </c>
      <c r="DK142" s="1311" t="s">
        <v>878</v>
      </c>
      <c r="DL142" s="1277" t="s">
        <v>878</v>
      </c>
      <c r="DM142" s="7" t="s">
        <v>878</v>
      </c>
      <c r="DN142" s="7" t="s">
        <v>792</v>
      </c>
      <c r="DO142" s="7" t="s">
        <v>878</v>
      </c>
      <c r="DP142" s="7" t="s">
        <v>792</v>
      </c>
    </row>
    <row r="143" spans="1:120" ht="25.5">
      <c r="A143" s="1194" t="s">
        <v>239</v>
      </c>
      <c r="B143" s="1195" t="s">
        <v>553</v>
      </c>
      <c r="C143" s="1196">
        <v>88</v>
      </c>
      <c r="D143" s="1306" t="s">
        <v>1325</v>
      </c>
      <c r="E143" s="1306" t="s">
        <v>1325</v>
      </c>
      <c r="F143" s="1197">
        <v>14</v>
      </c>
      <c r="G143" s="1306" t="s">
        <v>1325</v>
      </c>
      <c r="H143" s="1197">
        <v>251</v>
      </c>
      <c r="I143" s="1198">
        <v>24</v>
      </c>
      <c r="J143" s="1199">
        <v>1.4312569979694765</v>
      </c>
      <c r="K143" s="1200">
        <v>0.69882921156996036</v>
      </c>
      <c r="L143" s="1200">
        <v>0.57559375718987726</v>
      </c>
      <c r="M143" s="1200">
        <v>2.0580536303573562</v>
      </c>
      <c r="N143" s="1200"/>
      <c r="O143" s="1200">
        <v>0.76099752645431384</v>
      </c>
      <c r="P143" s="1201">
        <v>1.0132893809850794</v>
      </c>
      <c r="Q143" s="1309" t="s">
        <v>1325</v>
      </c>
      <c r="R143" s="1307" t="s">
        <v>1325</v>
      </c>
      <c r="S143" s="1307" t="s">
        <v>1325</v>
      </c>
      <c r="T143" s="1307" t="s">
        <v>1325</v>
      </c>
      <c r="U143" s="1307" t="s">
        <v>1325</v>
      </c>
      <c r="V143" s="1307" t="s">
        <v>1325</v>
      </c>
      <c r="W143" s="1310" t="s">
        <v>1325</v>
      </c>
      <c r="X143" s="1199">
        <v>0.48931595429208302</v>
      </c>
      <c r="Y143" s="1200">
        <v>0</v>
      </c>
      <c r="Z143" s="1200">
        <v>14.406126699071688</v>
      </c>
      <c r="AA143" s="1200">
        <v>0</v>
      </c>
      <c r="AB143" s="1200"/>
      <c r="AC143" s="1202">
        <v>0.31660656408397764</v>
      </c>
      <c r="AD143" s="1203">
        <v>0.76750123166668049</v>
      </c>
      <c r="AE143" s="1309" t="s">
        <v>1325</v>
      </c>
      <c r="AF143" s="1307" t="s">
        <v>1325</v>
      </c>
      <c r="AG143" s="1307" t="s">
        <v>1325</v>
      </c>
      <c r="AH143" s="1307" t="s">
        <v>1325</v>
      </c>
      <c r="AI143" s="1307" t="s">
        <v>1325</v>
      </c>
      <c r="AJ143" s="1307">
        <v>23</v>
      </c>
      <c r="AK143" s="1310" t="s">
        <v>1325</v>
      </c>
      <c r="AL143" s="1204">
        <v>1.6903752546003246</v>
      </c>
      <c r="AM143" s="1202">
        <v>0</v>
      </c>
      <c r="AN143" s="1202">
        <v>0</v>
      </c>
      <c r="AO143" s="1202">
        <v>0</v>
      </c>
      <c r="AP143" s="1202"/>
      <c r="AQ143" s="1202">
        <v>0.99548677960111442</v>
      </c>
      <c r="AR143" s="1203">
        <v>1.6334963460081462</v>
      </c>
      <c r="AS143" s="1309" t="s">
        <v>1325</v>
      </c>
      <c r="AT143" s="1307" t="s">
        <v>1325</v>
      </c>
      <c r="AU143" s="1307" t="s">
        <v>1325</v>
      </c>
      <c r="AV143" s="1307" t="s">
        <v>1325</v>
      </c>
      <c r="AW143" s="1307" t="s">
        <v>1325</v>
      </c>
      <c r="AX143" s="1307" t="s">
        <v>1325</v>
      </c>
      <c r="AY143" s="1310" t="s">
        <v>1325</v>
      </c>
      <c r="AZ143" s="1244">
        <v>2.0460655868896191</v>
      </c>
      <c r="BA143" s="1242">
        <v>0</v>
      </c>
      <c r="BB143" s="1242">
        <v>0</v>
      </c>
      <c r="BC143" s="1242">
        <v>4.5624625453790939</v>
      </c>
      <c r="BD143" s="1242"/>
      <c r="BE143" s="1242">
        <v>0.25400532755660743</v>
      </c>
      <c r="BF143" s="1243">
        <v>3.4714740215026976</v>
      </c>
      <c r="BG143" s="1309">
        <v>15</v>
      </c>
      <c r="BH143" s="1307" t="s">
        <v>1325</v>
      </c>
      <c r="BI143" s="1307" t="s">
        <v>1325</v>
      </c>
      <c r="BJ143" s="1307" t="s">
        <v>1325</v>
      </c>
      <c r="BK143" s="1307" t="s">
        <v>1325</v>
      </c>
      <c r="BL143" s="1307">
        <v>63</v>
      </c>
      <c r="BM143" s="1310" t="s">
        <v>1325</v>
      </c>
      <c r="BN143" s="1245">
        <v>1.1345029868014676</v>
      </c>
      <c r="BO143" s="1239">
        <v>0</v>
      </c>
      <c r="BP143" s="1239">
        <v>0</v>
      </c>
      <c r="BQ143" s="1239">
        <v>1.4125998648679201</v>
      </c>
      <c r="BR143" s="1239"/>
      <c r="BS143" s="1239">
        <v>1.2487000443264504</v>
      </c>
      <c r="BT143" s="1308">
        <v>1.0454465634549746</v>
      </c>
      <c r="BU143" s="1309">
        <v>43</v>
      </c>
      <c r="BV143" s="1307" t="s">
        <v>1325</v>
      </c>
      <c r="BW143" s="1307" t="s">
        <v>1325</v>
      </c>
      <c r="BX143" s="1307" t="s">
        <v>1325</v>
      </c>
      <c r="BY143" s="1307" t="s">
        <v>1325</v>
      </c>
      <c r="BZ143" s="1307">
        <v>110</v>
      </c>
      <c r="CA143" s="1310" t="s">
        <v>1325</v>
      </c>
      <c r="CB143" s="1189">
        <v>1.5538405607900012</v>
      </c>
      <c r="CC143" s="1239">
        <v>1.5332629927452857</v>
      </c>
      <c r="CD143" s="1239">
        <v>0.41106750872777836</v>
      </c>
      <c r="CE143" s="1239">
        <v>2.9833736422884285</v>
      </c>
      <c r="CF143" s="1239"/>
      <c r="CG143" s="1239">
        <v>0.68878524395383001</v>
      </c>
      <c r="CH143" s="1246">
        <v>0.62343031416415662</v>
      </c>
      <c r="CI143" s="1309" t="s">
        <v>1325</v>
      </c>
      <c r="CJ143" s="1307" t="s">
        <v>1325</v>
      </c>
      <c r="CK143" s="1307" t="s">
        <v>1325</v>
      </c>
      <c r="CL143" s="1307" t="s">
        <v>1325</v>
      </c>
      <c r="CM143" s="1307" t="s">
        <v>1325</v>
      </c>
      <c r="CN143" s="1238">
        <v>16</v>
      </c>
      <c r="CO143" s="1310" t="s">
        <v>1325</v>
      </c>
      <c r="CP143" s="1244">
        <v>0.84394597094920443</v>
      </c>
      <c r="CQ143" s="1242">
        <v>0</v>
      </c>
      <c r="CR143" s="1242">
        <v>0</v>
      </c>
      <c r="CS143" s="1242">
        <v>2.993083091915774</v>
      </c>
      <c r="CT143" s="1242"/>
      <c r="CU143" s="1242">
        <v>1.2697173387347436</v>
      </c>
      <c r="CV143" s="1243">
        <v>0.81500230145118535</v>
      </c>
      <c r="CW143" s="1280" t="s">
        <v>878</v>
      </c>
      <c r="CX143" s="1280" t="s">
        <v>2949</v>
      </c>
      <c r="CY143" s="1280" t="s">
        <v>2949</v>
      </c>
      <c r="CZ143" s="1275" t="s">
        <v>878</v>
      </c>
      <c r="DA143" s="1276" t="s">
        <v>1471</v>
      </c>
      <c r="DB143" s="1274"/>
      <c r="DC143" s="1274"/>
      <c r="DD143" s="1274"/>
      <c r="DE143" s="1276" t="s">
        <v>878</v>
      </c>
      <c r="DF143" s="1276" t="s">
        <v>1471</v>
      </c>
      <c r="DG143" s="1276" t="s">
        <v>878</v>
      </c>
      <c r="DH143" s="1276" t="s">
        <v>1471</v>
      </c>
      <c r="DI143" s="1276" t="s">
        <v>878</v>
      </c>
      <c r="DJ143" s="1277" t="s">
        <v>1471</v>
      </c>
      <c r="DK143" s="1311" t="s">
        <v>878</v>
      </c>
      <c r="DL143" s="1277" t="s">
        <v>878</v>
      </c>
      <c r="DM143" s="7" t="s">
        <v>878</v>
      </c>
      <c r="DN143" s="7" t="s">
        <v>792</v>
      </c>
      <c r="DO143" s="7" t="s">
        <v>878</v>
      </c>
      <c r="DP143" s="7" t="s">
        <v>792</v>
      </c>
    </row>
    <row r="144" spans="1:120">
      <c r="A144" s="1194" t="s">
        <v>252</v>
      </c>
      <c r="B144" s="1195" t="s">
        <v>803</v>
      </c>
      <c r="C144" s="1306" t="s">
        <v>1325</v>
      </c>
      <c r="D144" s="1306" t="s">
        <v>1325</v>
      </c>
      <c r="E144" s="1306" t="s">
        <v>1325</v>
      </c>
      <c r="F144" s="1306" t="s">
        <v>1325</v>
      </c>
      <c r="G144" s="1306" t="s">
        <v>1325</v>
      </c>
      <c r="H144" s="1197">
        <v>51</v>
      </c>
      <c r="I144" s="1306" t="s">
        <v>1325</v>
      </c>
      <c r="J144" s="1199">
        <v>1.3210138346575886</v>
      </c>
      <c r="K144" s="1200"/>
      <c r="L144" s="1200"/>
      <c r="M144" s="1200"/>
      <c r="N144" s="1200"/>
      <c r="O144" s="1200">
        <v>0.4941630393263694</v>
      </c>
      <c r="P144" s="1201"/>
      <c r="Q144" s="1309" t="s">
        <v>1325</v>
      </c>
      <c r="R144" s="1307" t="s">
        <v>1325</v>
      </c>
      <c r="S144" s="1307" t="s">
        <v>1325</v>
      </c>
      <c r="T144" s="1307" t="s">
        <v>1325</v>
      </c>
      <c r="U144" s="1307" t="s">
        <v>1325</v>
      </c>
      <c r="V144" s="1307" t="s">
        <v>1325</v>
      </c>
      <c r="W144" s="1310" t="s">
        <v>1325</v>
      </c>
      <c r="X144" s="1199">
        <v>0</v>
      </c>
      <c r="Y144" s="1200"/>
      <c r="Z144" s="1200"/>
      <c r="AA144" s="1200"/>
      <c r="AB144" s="1200"/>
      <c r="AC144" s="1202">
        <v>0.66764217600581233</v>
      </c>
      <c r="AD144" s="1203"/>
      <c r="AE144" s="1309" t="s">
        <v>1325</v>
      </c>
      <c r="AF144" s="1307" t="s">
        <v>1325</v>
      </c>
      <c r="AG144" s="1307" t="s">
        <v>1325</v>
      </c>
      <c r="AH144" s="1307" t="s">
        <v>1325</v>
      </c>
      <c r="AI144" s="1307" t="s">
        <v>1325</v>
      </c>
      <c r="AJ144" s="1307" t="s">
        <v>1325</v>
      </c>
      <c r="AK144" s="1310" t="s">
        <v>1325</v>
      </c>
      <c r="AL144" s="1204">
        <v>0</v>
      </c>
      <c r="AM144" s="1202"/>
      <c r="AN144" s="1202"/>
      <c r="AO144" s="1202"/>
      <c r="AP144" s="1202"/>
      <c r="AQ144" s="1202">
        <v>0.70574239480212275</v>
      </c>
      <c r="AR144" s="1203"/>
      <c r="AS144" s="1309" t="s">
        <v>1325</v>
      </c>
      <c r="AT144" s="1307" t="s">
        <v>1325</v>
      </c>
      <c r="AU144" s="1307" t="s">
        <v>1325</v>
      </c>
      <c r="AV144" s="1307" t="s">
        <v>1325</v>
      </c>
      <c r="AW144" s="1307" t="s">
        <v>1325</v>
      </c>
      <c r="AX144" s="1307" t="s">
        <v>1325</v>
      </c>
      <c r="AY144" s="1310" t="s">
        <v>1325</v>
      </c>
      <c r="AZ144" s="1244">
        <v>0</v>
      </c>
      <c r="BA144" s="1242"/>
      <c r="BB144" s="1242"/>
      <c r="BC144" s="1242"/>
      <c r="BD144" s="1242"/>
      <c r="BE144" s="1242">
        <v>0.27740827280576247</v>
      </c>
      <c r="BF144" s="1243"/>
      <c r="BG144" s="1309" t="s">
        <v>1325</v>
      </c>
      <c r="BH144" s="1307" t="s">
        <v>1325</v>
      </c>
      <c r="BI144" s="1307" t="s">
        <v>1325</v>
      </c>
      <c r="BJ144" s="1307" t="s">
        <v>1325</v>
      </c>
      <c r="BK144" s="1307" t="s">
        <v>1325</v>
      </c>
      <c r="BL144" s="1307">
        <v>11</v>
      </c>
      <c r="BM144" s="1310" t="s">
        <v>1325</v>
      </c>
      <c r="BN144" s="1245">
        <v>0.91193373530089172</v>
      </c>
      <c r="BO144" s="1239"/>
      <c r="BP144" s="1239"/>
      <c r="BQ144" s="1239"/>
      <c r="BR144" s="1239"/>
      <c r="BS144" s="1239">
        <v>0.26062726532328279</v>
      </c>
      <c r="BT144" s="1308"/>
      <c r="BU144" s="1309" t="s">
        <v>1325</v>
      </c>
      <c r="BV144" s="1307" t="s">
        <v>1325</v>
      </c>
      <c r="BW144" s="1307" t="s">
        <v>1325</v>
      </c>
      <c r="BX144" s="1307" t="s">
        <v>1325</v>
      </c>
      <c r="BY144" s="1307" t="s">
        <v>1325</v>
      </c>
      <c r="BZ144" s="1307">
        <v>18</v>
      </c>
      <c r="CA144" s="1310" t="s">
        <v>1325</v>
      </c>
      <c r="CB144" s="1189">
        <v>3.1242623089703758</v>
      </c>
      <c r="CC144" s="1239"/>
      <c r="CD144" s="1239"/>
      <c r="CE144" s="1239"/>
      <c r="CF144" s="1239"/>
      <c r="CG144" s="1239">
        <v>0.70804120322157582</v>
      </c>
      <c r="CH144" s="1246"/>
      <c r="CI144" s="1309" t="s">
        <v>1325</v>
      </c>
      <c r="CJ144" s="1307" t="s">
        <v>1325</v>
      </c>
      <c r="CK144" s="1307" t="s">
        <v>1325</v>
      </c>
      <c r="CL144" s="1307" t="s">
        <v>1325</v>
      </c>
      <c r="CM144" s="1307" t="s">
        <v>1325</v>
      </c>
      <c r="CN144" s="1307" t="s">
        <v>1325</v>
      </c>
      <c r="CO144" s="1310" t="s">
        <v>1325</v>
      </c>
      <c r="CP144" s="1244">
        <v>6.3917353312256138</v>
      </c>
      <c r="CQ144" s="1242"/>
      <c r="CR144" s="1242"/>
      <c r="CS144" s="1242"/>
      <c r="CT144" s="1242"/>
      <c r="CU144" s="1242">
        <v>0.21508589052082294</v>
      </c>
      <c r="CV144" s="1243"/>
      <c r="CW144" s="1280"/>
      <c r="CX144" s="1280"/>
      <c r="CY144" s="1280"/>
      <c r="CZ144" s="1275" t="s">
        <v>878</v>
      </c>
      <c r="DA144" s="1276" t="s">
        <v>1471</v>
      </c>
      <c r="DB144" s="1274"/>
      <c r="DC144" s="1274"/>
      <c r="DD144" s="1274"/>
      <c r="DE144" s="1276" t="s">
        <v>878</v>
      </c>
      <c r="DF144" s="1276" t="s">
        <v>1471</v>
      </c>
      <c r="DG144" s="1276" t="s">
        <v>878</v>
      </c>
      <c r="DH144" s="1276" t="s">
        <v>1471</v>
      </c>
      <c r="DI144" s="1276" t="s">
        <v>878</v>
      </c>
      <c r="DJ144" s="1277" t="s">
        <v>1471</v>
      </c>
      <c r="DK144" s="1311" t="s">
        <v>878</v>
      </c>
      <c r="DL144" s="1277" t="s">
        <v>878</v>
      </c>
      <c r="DM144" s="7" t="s">
        <v>878</v>
      </c>
      <c r="DN144" s="7" t="s">
        <v>792</v>
      </c>
      <c r="DO144" s="7" t="s">
        <v>878</v>
      </c>
      <c r="DP144" s="7" t="s">
        <v>792</v>
      </c>
    </row>
    <row r="145" spans="1:120">
      <c r="A145" s="1194" t="s">
        <v>237</v>
      </c>
      <c r="B145" s="1195" t="s">
        <v>552</v>
      </c>
      <c r="C145" s="1196">
        <v>148</v>
      </c>
      <c r="D145" s="1306" t="s">
        <v>1325</v>
      </c>
      <c r="E145" s="1306" t="s">
        <v>1325</v>
      </c>
      <c r="F145" s="1306" t="s">
        <v>1325</v>
      </c>
      <c r="G145" s="1306" t="s">
        <v>1325</v>
      </c>
      <c r="H145" s="1197">
        <v>339</v>
      </c>
      <c r="I145" s="1198">
        <v>12</v>
      </c>
      <c r="J145" s="1199">
        <v>0.96040020051554087</v>
      </c>
      <c r="K145" s="1200">
        <v>2.8812424780050958</v>
      </c>
      <c r="L145" s="1200">
        <v>0</v>
      </c>
      <c r="M145" s="1200">
        <v>0.56805252260382277</v>
      </c>
      <c r="N145" s="1200">
        <v>2.1300406575541806</v>
      </c>
      <c r="O145" s="1200">
        <v>1.3896373041152086</v>
      </c>
      <c r="P145" s="1201">
        <v>0.7592385443614531</v>
      </c>
      <c r="Q145" s="1309" t="s">
        <v>1325</v>
      </c>
      <c r="R145" s="1307" t="s">
        <v>1325</v>
      </c>
      <c r="S145" s="1307" t="s">
        <v>1325</v>
      </c>
      <c r="T145" s="1307" t="s">
        <v>1325</v>
      </c>
      <c r="U145" s="1307" t="s">
        <v>1325</v>
      </c>
      <c r="V145" s="1307">
        <v>29</v>
      </c>
      <c r="W145" s="1310" t="s">
        <v>1325</v>
      </c>
      <c r="X145" s="1199">
        <v>0.22123038437120623</v>
      </c>
      <c r="Y145" s="1200">
        <v>5.0225707987502268</v>
      </c>
      <c r="Z145" s="1200">
        <v>0</v>
      </c>
      <c r="AA145" s="1200">
        <v>0</v>
      </c>
      <c r="AB145" s="1200">
        <v>0</v>
      </c>
      <c r="AC145" s="1202">
        <v>2.2905609177913684</v>
      </c>
      <c r="AD145" s="1203">
        <v>1.8496852204563294</v>
      </c>
      <c r="AE145" s="1309">
        <v>20</v>
      </c>
      <c r="AF145" s="1307" t="s">
        <v>1325</v>
      </c>
      <c r="AG145" s="1307" t="s">
        <v>1325</v>
      </c>
      <c r="AH145" s="1307" t="s">
        <v>1325</v>
      </c>
      <c r="AI145" s="1307" t="s">
        <v>1325</v>
      </c>
      <c r="AJ145" s="1307">
        <v>42</v>
      </c>
      <c r="AK145" s="1310" t="s">
        <v>1325</v>
      </c>
      <c r="AL145" s="1204">
        <v>1.0938798781193195</v>
      </c>
      <c r="AM145" s="1202">
        <v>0</v>
      </c>
      <c r="AN145" s="1202">
        <v>0</v>
      </c>
      <c r="AO145" s="1202">
        <v>1.6256196881034566</v>
      </c>
      <c r="AP145" s="1202">
        <v>0</v>
      </c>
      <c r="AQ145" s="1202">
        <v>1.4492267664162766</v>
      </c>
      <c r="AR145" s="1203">
        <v>0.50882446157226102</v>
      </c>
      <c r="AS145" s="1309" t="s">
        <v>1325</v>
      </c>
      <c r="AT145" s="1307" t="s">
        <v>1325</v>
      </c>
      <c r="AU145" s="1307" t="s">
        <v>1325</v>
      </c>
      <c r="AV145" s="1307" t="s">
        <v>1325</v>
      </c>
      <c r="AW145" s="1307" t="s">
        <v>1325</v>
      </c>
      <c r="AX145" s="1307">
        <v>13</v>
      </c>
      <c r="AY145" s="1310" t="s">
        <v>1325</v>
      </c>
      <c r="AZ145" s="1244">
        <v>0.13446371991148401</v>
      </c>
      <c r="BA145" s="1242">
        <v>0</v>
      </c>
      <c r="BB145" s="1242">
        <v>0</v>
      </c>
      <c r="BC145" s="1242">
        <v>5.9719709155334773</v>
      </c>
      <c r="BD145" s="1242">
        <v>0</v>
      </c>
      <c r="BE145" s="1242">
        <v>1.2764135638622769</v>
      </c>
      <c r="BF145" s="1243">
        <v>1.709307533340592</v>
      </c>
      <c r="BG145" s="1309">
        <v>23</v>
      </c>
      <c r="BH145" s="1307" t="s">
        <v>1325</v>
      </c>
      <c r="BI145" s="1307" t="s">
        <v>1325</v>
      </c>
      <c r="BJ145" s="1307" t="s">
        <v>1325</v>
      </c>
      <c r="BK145" s="1307" t="s">
        <v>1325</v>
      </c>
      <c r="BL145" s="1307">
        <v>85</v>
      </c>
      <c r="BM145" s="1310" t="s">
        <v>1325</v>
      </c>
      <c r="BN145" s="1245">
        <v>0.57510331115571378</v>
      </c>
      <c r="BO145" s="1239">
        <v>4.6546709146434742</v>
      </c>
      <c r="BP145" s="1239">
        <v>0</v>
      </c>
      <c r="BQ145" s="1239">
        <v>0</v>
      </c>
      <c r="BR145" s="1239">
        <v>6.2148382234577983</v>
      </c>
      <c r="BS145" s="1239">
        <v>1.6332487493352823</v>
      </c>
      <c r="BT145" s="1308">
        <v>0.80111549694259843</v>
      </c>
      <c r="BU145" s="1309">
        <v>81</v>
      </c>
      <c r="BV145" s="1307" t="s">
        <v>1325</v>
      </c>
      <c r="BW145" s="1307" t="s">
        <v>1325</v>
      </c>
      <c r="BX145" s="1307" t="s">
        <v>1325</v>
      </c>
      <c r="BY145" s="1307" t="s">
        <v>1325</v>
      </c>
      <c r="BZ145" s="1307">
        <v>115</v>
      </c>
      <c r="CA145" s="1310" t="s">
        <v>1325</v>
      </c>
      <c r="CB145" s="1189">
        <v>1.6885251541545427</v>
      </c>
      <c r="CC145" s="1239">
        <v>0.97244732556111568</v>
      </c>
      <c r="CD145" s="1239">
        <v>0</v>
      </c>
      <c r="CE145" s="1239">
        <v>0</v>
      </c>
      <c r="CF145" s="1239">
        <v>1.964238225148635</v>
      </c>
      <c r="CG145" s="1239">
        <v>1.1753828037854392</v>
      </c>
      <c r="CH145" s="1246">
        <v>0.51680789901384461</v>
      </c>
      <c r="CI145" s="1309" t="s">
        <v>1325</v>
      </c>
      <c r="CJ145" s="1307" t="s">
        <v>1325</v>
      </c>
      <c r="CK145" s="1307" t="s">
        <v>1325</v>
      </c>
      <c r="CL145" s="1307" t="s">
        <v>1325</v>
      </c>
      <c r="CM145" s="1307" t="s">
        <v>1325</v>
      </c>
      <c r="CN145" s="1238">
        <v>16</v>
      </c>
      <c r="CO145" s="1310" t="s">
        <v>1325</v>
      </c>
      <c r="CP145" s="1244">
        <v>0.56751886992146572</v>
      </c>
      <c r="CQ145" s="1242">
        <v>27.499759406864982</v>
      </c>
      <c r="CR145" s="1242">
        <v>0</v>
      </c>
      <c r="CS145" s="1242">
        <v>0</v>
      </c>
      <c r="CT145" s="1242">
        <v>0</v>
      </c>
      <c r="CU145" s="1242">
        <v>1.0638803501312351</v>
      </c>
      <c r="CV145" s="1243">
        <v>0</v>
      </c>
      <c r="CW145" s="1280"/>
      <c r="CX145" s="1280"/>
      <c r="CY145" s="1280"/>
      <c r="CZ145" s="1275" t="s">
        <v>878</v>
      </c>
      <c r="DA145" s="1276" t="s">
        <v>1471</v>
      </c>
      <c r="DB145" s="1274"/>
      <c r="DC145" s="1274"/>
      <c r="DD145" s="1274"/>
      <c r="DE145" s="1276" t="s">
        <v>878</v>
      </c>
      <c r="DF145" s="1276" t="s">
        <v>1471</v>
      </c>
      <c r="DG145" s="1276" t="s">
        <v>878</v>
      </c>
      <c r="DH145" s="1276" t="s">
        <v>1471</v>
      </c>
      <c r="DI145" s="1276" t="s">
        <v>878</v>
      </c>
      <c r="DJ145" s="1277" t="s">
        <v>1471</v>
      </c>
      <c r="DK145" s="1311" t="s">
        <v>878</v>
      </c>
      <c r="DL145" s="1277" t="s">
        <v>878</v>
      </c>
      <c r="DM145" s="7" t="s">
        <v>878</v>
      </c>
      <c r="DN145" s="7" t="s">
        <v>792</v>
      </c>
      <c r="DO145" s="7" t="s">
        <v>878</v>
      </c>
      <c r="DP145" s="7" t="s">
        <v>792</v>
      </c>
    </row>
    <row r="146" spans="1:120">
      <c r="A146" s="1194" t="s">
        <v>478</v>
      </c>
      <c r="B146" s="1195" t="s">
        <v>763</v>
      </c>
      <c r="C146" s="1306" t="s">
        <v>1325</v>
      </c>
      <c r="D146" s="1306" t="s">
        <v>1325</v>
      </c>
      <c r="E146" s="1306" t="s">
        <v>1325</v>
      </c>
      <c r="F146" s="1306" t="s">
        <v>1325</v>
      </c>
      <c r="G146" s="1306" t="s">
        <v>1325</v>
      </c>
      <c r="H146" s="1306" t="s">
        <v>1325</v>
      </c>
      <c r="I146" s="1306" t="s">
        <v>1325</v>
      </c>
      <c r="J146" s="1199"/>
      <c r="K146" s="1200"/>
      <c r="L146" s="1200"/>
      <c r="M146" s="1200"/>
      <c r="N146" s="1200"/>
      <c r="O146" s="1200">
        <v>1.1671465604507403</v>
      </c>
      <c r="P146" s="1201"/>
      <c r="Q146" s="1309" t="s">
        <v>1325</v>
      </c>
      <c r="R146" s="1307" t="s">
        <v>1325</v>
      </c>
      <c r="S146" s="1307" t="s">
        <v>1325</v>
      </c>
      <c r="T146" s="1307" t="s">
        <v>1325</v>
      </c>
      <c r="U146" s="1307" t="s">
        <v>1325</v>
      </c>
      <c r="V146" s="1307" t="s">
        <v>1325</v>
      </c>
      <c r="W146" s="1310" t="s">
        <v>1325</v>
      </c>
      <c r="X146" s="1199"/>
      <c r="Y146" s="1200"/>
      <c r="Z146" s="1200"/>
      <c r="AA146" s="1200"/>
      <c r="AB146" s="1200"/>
      <c r="AC146" s="1202">
        <v>0</v>
      </c>
      <c r="AD146" s="1203"/>
      <c r="AE146" s="1309" t="s">
        <v>1325</v>
      </c>
      <c r="AF146" s="1307" t="s">
        <v>1325</v>
      </c>
      <c r="AG146" s="1307" t="s">
        <v>1325</v>
      </c>
      <c r="AH146" s="1307" t="s">
        <v>1325</v>
      </c>
      <c r="AI146" s="1307" t="s">
        <v>1325</v>
      </c>
      <c r="AJ146" s="1307" t="s">
        <v>1325</v>
      </c>
      <c r="AK146" s="1310" t="s">
        <v>1325</v>
      </c>
      <c r="AL146" s="1204"/>
      <c r="AM146" s="1202"/>
      <c r="AN146" s="1202"/>
      <c r="AO146" s="1202"/>
      <c r="AP146" s="1202"/>
      <c r="AQ146" s="1202">
        <v>1.1135689426181037</v>
      </c>
      <c r="AR146" s="1203"/>
      <c r="AS146" s="1309" t="s">
        <v>1325</v>
      </c>
      <c r="AT146" s="1307" t="s">
        <v>1325</v>
      </c>
      <c r="AU146" s="1307" t="s">
        <v>1325</v>
      </c>
      <c r="AV146" s="1307" t="s">
        <v>1325</v>
      </c>
      <c r="AW146" s="1307" t="s">
        <v>1325</v>
      </c>
      <c r="AX146" s="1307" t="s">
        <v>1325</v>
      </c>
      <c r="AY146" s="1310" t="s">
        <v>1325</v>
      </c>
      <c r="AZ146" s="1244"/>
      <c r="BA146" s="1242"/>
      <c r="BB146" s="1242"/>
      <c r="BC146" s="1242"/>
      <c r="BD146" s="1242"/>
      <c r="BE146" s="1242">
        <v>4.3164357179764199</v>
      </c>
      <c r="BF146" s="1243"/>
      <c r="BG146" s="1309" t="s">
        <v>1325</v>
      </c>
      <c r="BH146" s="1307" t="s">
        <v>1325</v>
      </c>
      <c r="BI146" s="1307" t="s">
        <v>1325</v>
      </c>
      <c r="BJ146" s="1307" t="s">
        <v>1325</v>
      </c>
      <c r="BK146" s="1307" t="s">
        <v>1325</v>
      </c>
      <c r="BL146" s="1307" t="s">
        <v>1325</v>
      </c>
      <c r="BM146" s="1310" t="s">
        <v>1325</v>
      </c>
      <c r="BN146" s="1245"/>
      <c r="BO146" s="1239"/>
      <c r="BP146" s="1239"/>
      <c r="BQ146" s="1239"/>
      <c r="BR146" s="1239"/>
      <c r="BS146" s="1239">
        <v>1.8275337444786732</v>
      </c>
      <c r="BT146" s="1308"/>
      <c r="BU146" s="1309" t="s">
        <v>1325</v>
      </c>
      <c r="BV146" s="1307" t="s">
        <v>1325</v>
      </c>
      <c r="BW146" s="1307" t="s">
        <v>1325</v>
      </c>
      <c r="BX146" s="1307" t="s">
        <v>1325</v>
      </c>
      <c r="BY146" s="1307" t="s">
        <v>1325</v>
      </c>
      <c r="BZ146" s="1307" t="s">
        <v>1325</v>
      </c>
      <c r="CA146" s="1310" t="s">
        <v>1325</v>
      </c>
      <c r="CB146" s="1189"/>
      <c r="CC146" s="1239"/>
      <c r="CD146" s="1239"/>
      <c r="CE146" s="1239"/>
      <c r="CF146" s="1239"/>
      <c r="CG146" s="1239">
        <v>0.97867127132429099</v>
      </c>
      <c r="CH146" s="1246"/>
      <c r="CI146" s="1309" t="s">
        <v>1325</v>
      </c>
      <c r="CJ146" s="1307" t="s">
        <v>1325</v>
      </c>
      <c r="CK146" s="1307" t="s">
        <v>1325</v>
      </c>
      <c r="CL146" s="1307" t="s">
        <v>1325</v>
      </c>
      <c r="CM146" s="1307" t="s">
        <v>1325</v>
      </c>
      <c r="CN146" s="1307" t="s">
        <v>1325</v>
      </c>
      <c r="CO146" s="1310" t="s">
        <v>1325</v>
      </c>
      <c r="CP146" s="1244"/>
      <c r="CQ146" s="1242"/>
      <c r="CR146" s="1242"/>
      <c r="CS146" s="1242"/>
      <c r="CT146" s="1242"/>
      <c r="CU146" s="1242">
        <v>0</v>
      </c>
      <c r="CV146" s="1243"/>
      <c r="CW146" s="1280"/>
      <c r="CX146" s="1280"/>
      <c r="CY146" s="1280"/>
      <c r="CZ146" s="1275" t="s">
        <v>878</v>
      </c>
      <c r="DA146" s="1276" t="s">
        <v>1471</v>
      </c>
      <c r="DB146" s="1274"/>
      <c r="DC146" s="1274"/>
      <c r="DD146" s="1274"/>
      <c r="DE146" s="1276" t="s">
        <v>878</v>
      </c>
      <c r="DF146" s="1276" t="s">
        <v>1471</v>
      </c>
      <c r="DG146" s="1276" t="s">
        <v>878</v>
      </c>
      <c r="DH146" s="1276" t="s">
        <v>1471</v>
      </c>
      <c r="DI146" s="1276" t="s">
        <v>878</v>
      </c>
      <c r="DJ146" s="1277" t="s">
        <v>1471</v>
      </c>
      <c r="DK146" s="1311" t="s">
        <v>878</v>
      </c>
      <c r="DL146" s="1277" t="s">
        <v>878</v>
      </c>
      <c r="DM146" s="7" t="s">
        <v>878</v>
      </c>
      <c r="DN146" s="7" t="s">
        <v>792</v>
      </c>
      <c r="DO146" s="7" t="s">
        <v>878</v>
      </c>
      <c r="DP146" s="7" t="s">
        <v>792</v>
      </c>
    </row>
    <row r="147" spans="1:120">
      <c r="A147" s="1194" t="s">
        <v>319</v>
      </c>
      <c r="B147" s="1195" t="s">
        <v>646</v>
      </c>
      <c r="C147" s="1306" t="s">
        <v>1325</v>
      </c>
      <c r="D147" s="1306" t="s">
        <v>1325</v>
      </c>
      <c r="E147" s="1306" t="s">
        <v>1325</v>
      </c>
      <c r="F147" s="1306" t="s">
        <v>1325</v>
      </c>
      <c r="G147" s="1306" t="s">
        <v>1325</v>
      </c>
      <c r="H147" s="1197">
        <v>55</v>
      </c>
      <c r="I147" s="1306" t="s">
        <v>1325</v>
      </c>
      <c r="J147" s="1199">
        <v>1.0025506268587443</v>
      </c>
      <c r="K147" s="1200">
        <v>1.1169179686151396</v>
      </c>
      <c r="L147" s="1200"/>
      <c r="M147" s="1200"/>
      <c r="N147" s="1200"/>
      <c r="O147" s="1200">
        <v>1.8768800279500037</v>
      </c>
      <c r="P147" s="1201">
        <v>0.72921318896316534</v>
      </c>
      <c r="Q147" s="1309" t="s">
        <v>1325</v>
      </c>
      <c r="R147" s="1307" t="s">
        <v>1325</v>
      </c>
      <c r="S147" s="1307" t="s">
        <v>1325</v>
      </c>
      <c r="T147" s="1307" t="s">
        <v>1325</v>
      </c>
      <c r="U147" s="1307" t="s">
        <v>1325</v>
      </c>
      <c r="V147" s="1307" t="s">
        <v>1325</v>
      </c>
      <c r="W147" s="1310" t="s">
        <v>1325</v>
      </c>
      <c r="X147" s="1199">
        <v>0</v>
      </c>
      <c r="Y147" s="1200">
        <v>0</v>
      </c>
      <c r="Z147" s="1200"/>
      <c r="AA147" s="1200"/>
      <c r="AB147" s="1200"/>
      <c r="AC147" s="1202">
        <v>0.25349333112646727</v>
      </c>
      <c r="AD147" s="1203">
        <v>0</v>
      </c>
      <c r="AE147" s="1309" t="s">
        <v>1325</v>
      </c>
      <c r="AF147" s="1307" t="s">
        <v>1325</v>
      </c>
      <c r="AG147" s="1307" t="s">
        <v>1325</v>
      </c>
      <c r="AH147" s="1307" t="s">
        <v>1325</v>
      </c>
      <c r="AI147" s="1307" t="s">
        <v>1325</v>
      </c>
      <c r="AJ147" s="1307" t="s">
        <v>1325</v>
      </c>
      <c r="AK147" s="1310" t="s">
        <v>1325</v>
      </c>
      <c r="AL147" s="1204">
        <v>4.3120746738566007</v>
      </c>
      <c r="AM147" s="1202">
        <v>0</v>
      </c>
      <c r="AN147" s="1202"/>
      <c r="AO147" s="1202"/>
      <c r="AP147" s="1202"/>
      <c r="AQ147" s="1202">
        <v>0.62676144723428484</v>
      </c>
      <c r="AR147" s="1203">
        <v>0</v>
      </c>
      <c r="AS147" s="1309" t="s">
        <v>1325</v>
      </c>
      <c r="AT147" s="1307" t="s">
        <v>1325</v>
      </c>
      <c r="AU147" s="1307" t="s">
        <v>1325</v>
      </c>
      <c r="AV147" s="1307" t="s">
        <v>1325</v>
      </c>
      <c r="AW147" s="1307" t="s">
        <v>1325</v>
      </c>
      <c r="AX147" s="1307" t="s">
        <v>1325</v>
      </c>
      <c r="AY147" s="1310" t="s">
        <v>1325</v>
      </c>
      <c r="AZ147" s="1244">
        <v>0</v>
      </c>
      <c r="BA147" s="1242">
        <v>0</v>
      </c>
      <c r="BB147" s="1242"/>
      <c r="BC147" s="1242"/>
      <c r="BD147" s="1242"/>
      <c r="BE147" s="1242">
        <v>0</v>
      </c>
      <c r="BF147" s="1243">
        <v>0</v>
      </c>
      <c r="BG147" s="1309" t="s">
        <v>1325</v>
      </c>
      <c r="BH147" s="1307" t="s">
        <v>1325</v>
      </c>
      <c r="BI147" s="1307" t="s">
        <v>1325</v>
      </c>
      <c r="BJ147" s="1307" t="s">
        <v>1325</v>
      </c>
      <c r="BK147" s="1307" t="s">
        <v>1325</v>
      </c>
      <c r="BL147" s="1307">
        <v>18</v>
      </c>
      <c r="BM147" s="1310" t="s">
        <v>1325</v>
      </c>
      <c r="BN147" s="1245">
        <v>0</v>
      </c>
      <c r="BO147" s="1239">
        <v>1.4089905752686722</v>
      </c>
      <c r="BP147" s="1239"/>
      <c r="BQ147" s="1239"/>
      <c r="BR147" s="1239"/>
      <c r="BS147" s="1239">
        <v>5.5887488295753052</v>
      </c>
      <c r="BT147" s="1308">
        <v>1.445111679094657</v>
      </c>
      <c r="BU147" s="1309" t="s">
        <v>1325</v>
      </c>
      <c r="BV147" s="1307" t="s">
        <v>1325</v>
      </c>
      <c r="BW147" s="1307" t="s">
        <v>1325</v>
      </c>
      <c r="BX147" s="1307" t="s">
        <v>1325</v>
      </c>
      <c r="BY147" s="1307" t="s">
        <v>1325</v>
      </c>
      <c r="BZ147" s="1307">
        <v>24</v>
      </c>
      <c r="CA147" s="1310" t="s">
        <v>1325</v>
      </c>
      <c r="CB147" s="1189">
        <v>0</v>
      </c>
      <c r="CC147" s="1239">
        <v>2.1681218234735327</v>
      </c>
      <c r="CD147" s="1239"/>
      <c r="CE147" s="1239"/>
      <c r="CF147" s="1239"/>
      <c r="CG147" s="1239">
        <v>6.4065825633319111</v>
      </c>
      <c r="CH147" s="1246">
        <v>1.0723683684883856</v>
      </c>
      <c r="CI147" s="1309" t="s">
        <v>1325</v>
      </c>
      <c r="CJ147" s="1307" t="s">
        <v>1325</v>
      </c>
      <c r="CK147" s="1307" t="s">
        <v>1325</v>
      </c>
      <c r="CL147" s="1307" t="s">
        <v>1325</v>
      </c>
      <c r="CM147" s="1307" t="s">
        <v>1325</v>
      </c>
      <c r="CN147" s="1307" t="s">
        <v>1325</v>
      </c>
      <c r="CO147" s="1310" t="s">
        <v>1325</v>
      </c>
      <c r="CP147" s="1244">
        <v>0</v>
      </c>
      <c r="CQ147" s="1242">
        <v>0</v>
      </c>
      <c r="CR147" s="1242"/>
      <c r="CS147" s="1242"/>
      <c r="CT147" s="1242"/>
      <c r="CU147" s="1242">
        <v>0.39231110769572314</v>
      </c>
      <c r="CV147" s="1243">
        <v>0</v>
      </c>
      <c r="CW147" s="1280"/>
      <c r="CX147" s="1280"/>
      <c r="CY147" s="1280"/>
      <c r="CZ147" s="1275" t="s">
        <v>878</v>
      </c>
      <c r="DA147" s="1276" t="s">
        <v>1471</v>
      </c>
      <c r="DB147" s="1274"/>
      <c r="DC147" s="1274"/>
      <c r="DD147" s="1274"/>
      <c r="DE147" s="1276" t="s">
        <v>878</v>
      </c>
      <c r="DF147" s="1276" t="s">
        <v>1471</v>
      </c>
      <c r="DG147" s="1276" t="s">
        <v>878</v>
      </c>
      <c r="DH147" s="1276" t="s">
        <v>1471</v>
      </c>
      <c r="DI147" s="1276" t="s">
        <v>878</v>
      </c>
      <c r="DJ147" s="1277" t="s">
        <v>1471</v>
      </c>
      <c r="DK147" s="1311" t="s">
        <v>878</v>
      </c>
      <c r="DL147" s="1277" t="s">
        <v>878</v>
      </c>
      <c r="DM147" s="7" t="s">
        <v>878</v>
      </c>
      <c r="DN147" s="7" t="s">
        <v>792</v>
      </c>
      <c r="DO147" s="7" t="s">
        <v>878</v>
      </c>
      <c r="DP147" s="7" t="s">
        <v>792</v>
      </c>
    </row>
    <row r="148" spans="1:120">
      <c r="A148" s="1194" t="s">
        <v>11</v>
      </c>
      <c r="B148" s="1195" t="s">
        <v>525</v>
      </c>
      <c r="C148" s="1306" t="s">
        <v>1325</v>
      </c>
      <c r="D148" s="1306" t="s">
        <v>1325</v>
      </c>
      <c r="E148" s="1306" t="s">
        <v>1325</v>
      </c>
      <c r="F148" s="1306" t="s">
        <v>1325</v>
      </c>
      <c r="G148" s="1306" t="s">
        <v>1325</v>
      </c>
      <c r="H148" s="1306" t="s">
        <v>1325</v>
      </c>
      <c r="I148" s="1306" t="s">
        <v>1325</v>
      </c>
      <c r="J148" s="1199"/>
      <c r="K148" s="1200"/>
      <c r="L148" s="1200"/>
      <c r="M148" s="1200"/>
      <c r="N148" s="1200"/>
      <c r="O148" s="1200">
        <v>0.66964040235793221</v>
      </c>
      <c r="P148" s="1201"/>
      <c r="Q148" s="1309" t="s">
        <v>1325</v>
      </c>
      <c r="R148" s="1307" t="s">
        <v>1325</v>
      </c>
      <c r="S148" s="1307" t="s">
        <v>1325</v>
      </c>
      <c r="T148" s="1307" t="s">
        <v>1325</v>
      </c>
      <c r="U148" s="1307" t="s">
        <v>1325</v>
      </c>
      <c r="V148" s="1307" t="s">
        <v>1325</v>
      </c>
      <c r="W148" s="1310" t="s">
        <v>1325</v>
      </c>
      <c r="X148" s="1199"/>
      <c r="Y148" s="1200"/>
      <c r="Z148" s="1200"/>
      <c r="AA148" s="1200"/>
      <c r="AB148" s="1200"/>
      <c r="AC148" s="1202">
        <v>0</v>
      </c>
      <c r="AD148" s="1203"/>
      <c r="AE148" s="1309" t="s">
        <v>1325</v>
      </c>
      <c r="AF148" s="1307" t="s">
        <v>1325</v>
      </c>
      <c r="AG148" s="1307" t="s">
        <v>1325</v>
      </c>
      <c r="AH148" s="1307" t="s">
        <v>1325</v>
      </c>
      <c r="AI148" s="1307" t="s">
        <v>1325</v>
      </c>
      <c r="AJ148" s="1307" t="s">
        <v>1325</v>
      </c>
      <c r="AK148" s="1310" t="s">
        <v>1325</v>
      </c>
      <c r="AL148" s="1204"/>
      <c r="AM148" s="1202"/>
      <c r="AN148" s="1202"/>
      <c r="AO148" s="1202"/>
      <c r="AP148" s="1202"/>
      <c r="AQ148" s="1202">
        <v>0.28698874386768519</v>
      </c>
      <c r="AR148" s="1203"/>
      <c r="AS148" s="1309" t="s">
        <v>1325</v>
      </c>
      <c r="AT148" s="1307" t="s">
        <v>1325</v>
      </c>
      <c r="AU148" s="1307" t="s">
        <v>1325</v>
      </c>
      <c r="AV148" s="1307" t="s">
        <v>1325</v>
      </c>
      <c r="AW148" s="1307" t="s">
        <v>1325</v>
      </c>
      <c r="AX148" s="1307" t="s">
        <v>1325</v>
      </c>
      <c r="AY148" s="1310" t="s">
        <v>1325</v>
      </c>
      <c r="AZ148" s="1244"/>
      <c r="BA148" s="1242"/>
      <c r="BB148" s="1242"/>
      <c r="BC148" s="1242"/>
      <c r="BD148" s="1242"/>
      <c r="BE148" s="1242">
        <v>0</v>
      </c>
      <c r="BF148" s="1243"/>
      <c r="BG148" s="1309" t="s">
        <v>1325</v>
      </c>
      <c r="BH148" s="1307" t="s">
        <v>1325</v>
      </c>
      <c r="BI148" s="1307" t="s">
        <v>1325</v>
      </c>
      <c r="BJ148" s="1307" t="s">
        <v>1325</v>
      </c>
      <c r="BK148" s="1307" t="s">
        <v>1325</v>
      </c>
      <c r="BL148" s="1307" t="s">
        <v>1325</v>
      </c>
      <c r="BM148" s="1310" t="s">
        <v>1325</v>
      </c>
      <c r="BN148" s="1245"/>
      <c r="BO148" s="1239"/>
      <c r="BP148" s="1239"/>
      <c r="BQ148" s="1239"/>
      <c r="BR148" s="1239"/>
      <c r="BS148" s="1239">
        <v>1.1147955841319908</v>
      </c>
      <c r="BT148" s="1308"/>
      <c r="BU148" s="1309" t="s">
        <v>1325</v>
      </c>
      <c r="BV148" s="1307" t="s">
        <v>1325</v>
      </c>
      <c r="BW148" s="1307" t="s">
        <v>1325</v>
      </c>
      <c r="BX148" s="1307" t="s">
        <v>1325</v>
      </c>
      <c r="BY148" s="1307" t="s">
        <v>1325</v>
      </c>
      <c r="BZ148" s="1307" t="s">
        <v>1325</v>
      </c>
      <c r="CA148" s="1310" t="s">
        <v>1325</v>
      </c>
      <c r="CB148" s="1189"/>
      <c r="CC148" s="1239"/>
      <c r="CD148" s="1239"/>
      <c r="CE148" s="1239"/>
      <c r="CF148" s="1239"/>
      <c r="CG148" s="1239">
        <v>0.19899649183593918</v>
      </c>
      <c r="CH148" s="1246"/>
      <c r="CI148" s="1309" t="s">
        <v>1325</v>
      </c>
      <c r="CJ148" s="1307" t="s">
        <v>1325</v>
      </c>
      <c r="CK148" s="1307" t="s">
        <v>1325</v>
      </c>
      <c r="CL148" s="1307" t="s">
        <v>1325</v>
      </c>
      <c r="CM148" s="1307" t="s">
        <v>1325</v>
      </c>
      <c r="CN148" s="1307" t="s">
        <v>1325</v>
      </c>
      <c r="CO148" s="1310" t="s">
        <v>1325</v>
      </c>
      <c r="CP148" s="1244"/>
      <c r="CQ148" s="1242"/>
      <c r="CR148" s="1242"/>
      <c r="CS148" s="1242"/>
      <c r="CT148" s="1242"/>
      <c r="CU148" s="1242">
        <v>1.9890173160173161</v>
      </c>
      <c r="CV148" s="1243"/>
      <c r="CW148" s="1280"/>
      <c r="CX148" s="1280"/>
      <c r="CY148" s="1280"/>
      <c r="CZ148" s="1275" t="s">
        <v>878</v>
      </c>
      <c r="DA148" s="1276" t="s">
        <v>1471</v>
      </c>
      <c r="DB148" s="1274"/>
      <c r="DC148" s="1274"/>
      <c r="DD148" s="1274"/>
      <c r="DE148" s="1276" t="s">
        <v>878</v>
      </c>
      <c r="DF148" s="1276" t="s">
        <v>1471</v>
      </c>
      <c r="DG148" s="1276" t="s">
        <v>878</v>
      </c>
      <c r="DH148" s="1276" t="s">
        <v>1471</v>
      </c>
      <c r="DI148" s="1276" t="s">
        <v>878</v>
      </c>
      <c r="DJ148" s="1277" t="s">
        <v>1471</v>
      </c>
      <c r="DK148" s="1311" t="s">
        <v>878</v>
      </c>
      <c r="DL148" s="1277" t="s">
        <v>878</v>
      </c>
      <c r="DM148" s="7" t="s">
        <v>878</v>
      </c>
      <c r="DN148" s="7" t="s">
        <v>792</v>
      </c>
      <c r="DO148" s="7" t="s">
        <v>878</v>
      </c>
      <c r="DP148" s="7" t="s">
        <v>792</v>
      </c>
    </row>
    <row r="149" spans="1:120">
      <c r="A149" s="1194" t="s">
        <v>90</v>
      </c>
      <c r="B149" s="1195" t="s">
        <v>570</v>
      </c>
      <c r="C149" s="1306" t="s">
        <v>1325</v>
      </c>
      <c r="D149" s="1306" t="s">
        <v>1325</v>
      </c>
      <c r="E149" s="1306" t="s">
        <v>1325</v>
      </c>
      <c r="F149" s="1306" t="s">
        <v>1325</v>
      </c>
      <c r="G149" s="1306" t="s">
        <v>1325</v>
      </c>
      <c r="H149" s="1197">
        <v>16</v>
      </c>
      <c r="I149" s="1306" t="s">
        <v>1325</v>
      </c>
      <c r="J149" s="1199"/>
      <c r="K149" s="1200"/>
      <c r="L149" s="1200"/>
      <c r="M149" s="1200"/>
      <c r="N149" s="1200"/>
      <c r="O149" s="1200">
        <v>3.7340067818924703</v>
      </c>
      <c r="P149" s="1201"/>
      <c r="Q149" s="1309" t="s">
        <v>1325</v>
      </c>
      <c r="R149" s="1307" t="s">
        <v>1325</v>
      </c>
      <c r="S149" s="1307" t="s">
        <v>1325</v>
      </c>
      <c r="T149" s="1307" t="s">
        <v>1325</v>
      </c>
      <c r="U149" s="1307" t="s">
        <v>1325</v>
      </c>
      <c r="V149" s="1307" t="s">
        <v>1325</v>
      </c>
      <c r="W149" s="1310" t="s">
        <v>1325</v>
      </c>
      <c r="X149" s="1199"/>
      <c r="Y149" s="1200"/>
      <c r="Z149" s="1200"/>
      <c r="AA149" s="1200"/>
      <c r="AB149" s="1200"/>
      <c r="AC149" s="1202">
        <v>0</v>
      </c>
      <c r="AD149" s="1203"/>
      <c r="AE149" s="1309" t="s">
        <v>1325</v>
      </c>
      <c r="AF149" s="1307" t="s">
        <v>1325</v>
      </c>
      <c r="AG149" s="1307" t="s">
        <v>1325</v>
      </c>
      <c r="AH149" s="1307" t="s">
        <v>1325</v>
      </c>
      <c r="AI149" s="1307" t="s">
        <v>1325</v>
      </c>
      <c r="AJ149" s="1307" t="s">
        <v>1325</v>
      </c>
      <c r="AK149" s="1310" t="s">
        <v>1325</v>
      </c>
      <c r="AL149" s="1204"/>
      <c r="AM149" s="1202"/>
      <c r="AN149" s="1202"/>
      <c r="AO149" s="1202"/>
      <c r="AP149" s="1202"/>
      <c r="AQ149" s="1202">
        <v>0.46675084773655867</v>
      </c>
      <c r="AR149" s="1203"/>
      <c r="AS149" s="1309" t="s">
        <v>1325</v>
      </c>
      <c r="AT149" s="1307" t="s">
        <v>1325</v>
      </c>
      <c r="AU149" s="1307" t="s">
        <v>1325</v>
      </c>
      <c r="AV149" s="1307" t="s">
        <v>1325</v>
      </c>
      <c r="AW149" s="1307" t="s">
        <v>1325</v>
      </c>
      <c r="AX149" s="1307" t="s">
        <v>1325</v>
      </c>
      <c r="AY149" s="1310" t="s">
        <v>1325</v>
      </c>
      <c r="AZ149" s="1244"/>
      <c r="BA149" s="1242"/>
      <c r="BB149" s="1242"/>
      <c r="BC149" s="1242"/>
      <c r="BD149" s="1242"/>
      <c r="BE149" s="1242">
        <v>0</v>
      </c>
      <c r="BF149" s="1243"/>
      <c r="BG149" s="1309" t="s">
        <v>1325</v>
      </c>
      <c r="BH149" s="1307" t="s">
        <v>1325</v>
      </c>
      <c r="BI149" s="1307" t="s">
        <v>1325</v>
      </c>
      <c r="BJ149" s="1307" t="s">
        <v>1325</v>
      </c>
      <c r="BK149" s="1307" t="s">
        <v>1325</v>
      </c>
      <c r="BL149" s="1307" t="s">
        <v>1325</v>
      </c>
      <c r="BM149" s="1310" t="s">
        <v>1325</v>
      </c>
      <c r="BN149" s="1245"/>
      <c r="BO149" s="1239"/>
      <c r="BP149" s="1239"/>
      <c r="BQ149" s="1239"/>
      <c r="BR149" s="1239"/>
      <c r="BS149" s="1239">
        <v>1.225050092452737</v>
      </c>
      <c r="BT149" s="1308"/>
      <c r="BU149" s="1309" t="s">
        <v>1325</v>
      </c>
      <c r="BV149" s="1307" t="s">
        <v>1325</v>
      </c>
      <c r="BW149" s="1307" t="s">
        <v>1325</v>
      </c>
      <c r="BX149" s="1307" t="s">
        <v>1325</v>
      </c>
      <c r="BY149" s="1307" t="s">
        <v>1325</v>
      </c>
      <c r="BZ149" s="1307" t="s">
        <v>1325</v>
      </c>
      <c r="CA149" s="1310" t="s">
        <v>1325</v>
      </c>
      <c r="CB149" s="1189"/>
      <c r="CC149" s="1239"/>
      <c r="CD149" s="1239"/>
      <c r="CE149" s="1239"/>
      <c r="CF149" s="1239"/>
      <c r="CG149" s="1239">
        <v>1.9680971720037941</v>
      </c>
      <c r="CH149" s="1246"/>
      <c r="CI149" s="1309" t="s">
        <v>1325</v>
      </c>
      <c r="CJ149" s="1307" t="s">
        <v>1325</v>
      </c>
      <c r="CK149" s="1307" t="s">
        <v>1325</v>
      </c>
      <c r="CL149" s="1307" t="s">
        <v>1325</v>
      </c>
      <c r="CM149" s="1307" t="s">
        <v>1325</v>
      </c>
      <c r="CN149" s="1307" t="s">
        <v>1325</v>
      </c>
      <c r="CO149" s="1310" t="s">
        <v>1325</v>
      </c>
      <c r="CP149" s="1244"/>
      <c r="CQ149" s="1242"/>
      <c r="CR149" s="1242"/>
      <c r="CS149" s="1242"/>
      <c r="CT149" s="1242"/>
      <c r="CU149" s="1242">
        <v>0</v>
      </c>
      <c r="CV149" s="1243"/>
      <c r="CW149" s="1280"/>
      <c r="CX149" s="1280"/>
      <c r="CY149" s="1280"/>
      <c r="CZ149" s="1275" t="s">
        <v>878</v>
      </c>
      <c r="DA149" s="1276" t="s">
        <v>1471</v>
      </c>
      <c r="DB149" s="1274"/>
      <c r="DC149" s="1274"/>
      <c r="DD149" s="1274"/>
      <c r="DE149" s="1276" t="s">
        <v>878</v>
      </c>
      <c r="DF149" s="1276" t="s">
        <v>1471</v>
      </c>
      <c r="DG149" s="1276" t="s">
        <v>878</v>
      </c>
      <c r="DH149" s="1276" t="s">
        <v>1471</v>
      </c>
      <c r="DI149" s="1276" t="s">
        <v>878</v>
      </c>
      <c r="DJ149" s="1277" t="s">
        <v>1471</v>
      </c>
      <c r="DK149" s="1311" t="s">
        <v>878</v>
      </c>
      <c r="DL149" s="1277" t="s">
        <v>878</v>
      </c>
      <c r="DM149" s="7" t="s">
        <v>878</v>
      </c>
      <c r="DN149" s="7" t="s">
        <v>792</v>
      </c>
      <c r="DO149" s="7" t="s">
        <v>878</v>
      </c>
      <c r="DP149" s="7" t="s">
        <v>792</v>
      </c>
    </row>
    <row r="150" spans="1:120">
      <c r="A150" s="1194" t="s">
        <v>50</v>
      </c>
      <c r="B150" s="1195" t="s">
        <v>507</v>
      </c>
      <c r="C150" s="1306" t="s">
        <v>1325</v>
      </c>
      <c r="D150" s="1306" t="s">
        <v>1325</v>
      </c>
      <c r="E150" s="1306" t="s">
        <v>1325</v>
      </c>
      <c r="F150" s="1306" t="s">
        <v>1325</v>
      </c>
      <c r="G150" s="1306" t="s">
        <v>1325</v>
      </c>
      <c r="H150" s="1197">
        <v>21</v>
      </c>
      <c r="I150" s="1306" t="s">
        <v>1325</v>
      </c>
      <c r="J150" s="1199">
        <v>0.66898470185925107</v>
      </c>
      <c r="K150" s="1200"/>
      <c r="L150" s="1200"/>
      <c r="M150" s="1200"/>
      <c r="N150" s="1200"/>
      <c r="O150" s="1200">
        <v>0.71428638343196205</v>
      </c>
      <c r="P150" s="1201"/>
      <c r="Q150" s="1309" t="s">
        <v>1325</v>
      </c>
      <c r="R150" s="1307" t="s">
        <v>1325</v>
      </c>
      <c r="S150" s="1307" t="s">
        <v>1325</v>
      </c>
      <c r="T150" s="1307" t="s">
        <v>1325</v>
      </c>
      <c r="U150" s="1307" t="s">
        <v>1325</v>
      </c>
      <c r="V150" s="1307" t="s">
        <v>1325</v>
      </c>
      <c r="W150" s="1310" t="s">
        <v>1325</v>
      </c>
      <c r="X150" s="1199">
        <v>0</v>
      </c>
      <c r="Y150" s="1200"/>
      <c r="Z150" s="1200"/>
      <c r="AA150" s="1200"/>
      <c r="AB150" s="1200"/>
      <c r="AC150" s="1202">
        <v>0.65908266092881473</v>
      </c>
      <c r="AD150" s="1203"/>
      <c r="AE150" s="1309" t="s">
        <v>1325</v>
      </c>
      <c r="AF150" s="1307" t="s">
        <v>1325</v>
      </c>
      <c r="AG150" s="1307" t="s">
        <v>1325</v>
      </c>
      <c r="AH150" s="1307" t="s">
        <v>1325</v>
      </c>
      <c r="AI150" s="1307" t="s">
        <v>1325</v>
      </c>
      <c r="AJ150" s="1307" t="s">
        <v>1325</v>
      </c>
      <c r="AK150" s="1310" t="s">
        <v>1325</v>
      </c>
      <c r="AL150" s="1204">
        <v>0</v>
      </c>
      <c r="AM150" s="1202"/>
      <c r="AN150" s="1202"/>
      <c r="AO150" s="1202"/>
      <c r="AP150" s="1202"/>
      <c r="AQ150" s="1202">
        <v>2.4384304538355392</v>
      </c>
      <c r="AR150" s="1203"/>
      <c r="AS150" s="1309" t="s">
        <v>1325</v>
      </c>
      <c r="AT150" s="1307" t="s">
        <v>1325</v>
      </c>
      <c r="AU150" s="1307" t="s">
        <v>1325</v>
      </c>
      <c r="AV150" s="1307" t="s">
        <v>1325</v>
      </c>
      <c r="AW150" s="1307" t="s">
        <v>1325</v>
      </c>
      <c r="AX150" s="1307" t="s">
        <v>1325</v>
      </c>
      <c r="AY150" s="1310" t="s">
        <v>1325</v>
      </c>
      <c r="AZ150" s="1244">
        <v>0</v>
      </c>
      <c r="BA150" s="1242"/>
      <c r="BB150" s="1242"/>
      <c r="BC150" s="1242"/>
      <c r="BD150" s="1242"/>
      <c r="BE150" s="1242">
        <v>0</v>
      </c>
      <c r="BF150" s="1243"/>
      <c r="BG150" s="1309" t="s">
        <v>1325</v>
      </c>
      <c r="BH150" s="1307" t="s">
        <v>1325</v>
      </c>
      <c r="BI150" s="1307" t="s">
        <v>1325</v>
      </c>
      <c r="BJ150" s="1307" t="s">
        <v>1325</v>
      </c>
      <c r="BK150" s="1307" t="s">
        <v>1325</v>
      </c>
      <c r="BL150" s="1307" t="s">
        <v>1325</v>
      </c>
      <c r="BM150" s="1310" t="s">
        <v>1325</v>
      </c>
      <c r="BN150" s="1245">
        <v>0</v>
      </c>
      <c r="BO150" s="1239"/>
      <c r="BP150" s="1239"/>
      <c r="BQ150" s="1239"/>
      <c r="BR150" s="1239"/>
      <c r="BS150" s="1239">
        <v>1.715070129433832</v>
      </c>
      <c r="BT150" s="1308"/>
      <c r="BU150" s="1309" t="s">
        <v>1325</v>
      </c>
      <c r="BV150" s="1307" t="s">
        <v>1325</v>
      </c>
      <c r="BW150" s="1307" t="s">
        <v>1325</v>
      </c>
      <c r="BX150" s="1307" t="s">
        <v>1325</v>
      </c>
      <c r="BY150" s="1307" t="s">
        <v>1325</v>
      </c>
      <c r="BZ150" s="1307" t="s">
        <v>1325</v>
      </c>
      <c r="CA150" s="1310" t="s">
        <v>1325</v>
      </c>
      <c r="CB150" s="1189">
        <v>3.0342833150826598</v>
      </c>
      <c r="CC150" s="1239"/>
      <c r="CD150" s="1239"/>
      <c r="CE150" s="1239"/>
      <c r="CF150" s="1239"/>
      <c r="CG150" s="1239">
        <v>0.8907019821565485</v>
      </c>
      <c r="CH150" s="1246"/>
      <c r="CI150" s="1309" t="s">
        <v>1325</v>
      </c>
      <c r="CJ150" s="1307" t="s">
        <v>1325</v>
      </c>
      <c r="CK150" s="1307" t="s">
        <v>1325</v>
      </c>
      <c r="CL150" s="1307" t="s">
        <v>1325</v>
      </c>
      <c r="CM150" s="1307" t="s">
        <v>1325</v>
      </c>
      <c r="CN150" s="1307" t="s">
        <v>1325</v>
      </c>
      <c r="CO150" s="1310" t="s">
        <v>1325</v>
      </c>
      <c r="CP150" s="1244">
        <v>0</v>
      </c>
      <c r="CQ150" s="1242"/>
      <c r="CR150" s="1242"/>
      <c r="CS150" s="1242"/>
      <c r="CT150" s="1242"/>
      <c r="CU150" s="1242">
        <v>4.8975691390989659E-2</v>
      </c>
      <c r="CV150" s="1243"/>
      <c r="CW150" s="1280"/>
      <c r="CX150" s="1280"/>
      <c r="CY150" s="1280"/>
      <c r="CZ150" s="1275" t="s">
        <v>878</v>
      </c>
      <c r="DA150" s="1276" t="s">
        <v>1471</v>
      </c>
      <c r="DB150" s="1274"/>
      <c r="DC150" s="1274"/>
      <c r="DD150" s="1274"/>
      <c r="DE150" s="1276" t="s">
        <v>878</v>
      </c>
      <c r="DF150" s="1276" t="s">
        <v>1471</v>
      </c>
      <c r="DG150" s="1276" t="s">
        <v>878</v>
      </c>
      <c r="DH150" s="1276" t="s">
        <v>1471</v>
      </c>
      <c r="DI150" s="1276" t="s">
        <v>878</v>
      </c>
      <c r="DJ150" s="1277" t="s">
        <v>1471</v>
      </c>
      <c r="DK150" s="1311" t="s">
        <v>878</v>
      </c>
      <c r="DL150" s="1277" t="s">
        <v>878</v>
      </c>
      <c r="DM150" s="7" t="s">
        <v>878</v>
      </c>
      <c r="DN150" s="7" t="s">
        <v>792</v>
      </c>
      <c r="DO150" s="7" t="s">
        <v>878</v>
      </c>
      <c r="DP150" s="7" t="s">
        <v>792</v>
      </c>
    </row>
    <row r="151" spans="1:120">
      <c r="A151" s="1194" t="s">
        <v>258</v>
      </c>
      <c r="B151" s="1195" t="s">
        <v>806</v>
      </c>
      <c r="C151" s="1306" t="s">
        <v>1325</v>
      </c>
      <c r="D151" s="1306" t="s">
        <v>1325</v>
      </c>
      <c r="E151" s="1306" t="s">
        <v>1325</v>
      </c>
      <c r="F151" s="1306" t="s">
        <v>1325</v>
      </c>
      <c r="G151" s="1306" t="s">
        <v>1325</v>
      </c>
      <c r="H151" s="1197">
        <v>24</v>
      </c>
      <c r="I151" s="1306" t="s">
        <v>1325</v>
      </c>
      <c r="J151" s="1199">
        <v>1.4898249095916893</v>
      </c>
      <c r="K151" s="1200">
        <v>1.7312681141294275</v>
      </c>
      <c r="L151" s="1200"/>
      <c r="M151" s="1200"/>
      <c r="N151" s="1200"/>
      <c r="O151" s="1200">
        <v>0.9923363313976461</v>
      </c>
      <c r="P151" s="1201">
        <v>1.1945728623885459</v>
      </c>
      <c r="Q151" s="1309" t="s">
        <v>1325</v>
      </c>
      <c r="R151" s="1307" t="s">
        <v>1325</v>
      </c>
      <c r="S151" s="1307" t="s">
        <v>1325</v>
      </c>
      <c r="T151" s="1307" t="s">
        <v>1325</v>
      </c>
      <c r="U151" s="1307" t="s">
        <v>1325</v>
      </c>
      <c r="V151" s="1307" t="s">
        <v>1325</v>
      </c>
      <c r="W151" s="1310" t="s">
        <v>1325</v>
      </c>
      <c r="X151" s="1199">
        <v>0</v>
      </c>
      <c r="Y151" s="1200">
        <v>0</v>
      </c>
      <c r="Z151" s="1200"/>
      <c r="AA151" s="1200"/>
      <c r="AB151" s="1200"/>
      <c r="AC151" s="1202">
        <v>1.1323446597455411</v>
      </c>
      <c r="AD151" s="1203">
        <v>0</v>
      </c>
      <c r="AE151" s="1309" t="s">
        <v>1325</v>
      </c>
      <c r="AF151" s="1307" t="s">
        <v>1325</v>
      </c>
      <c r="AG151" s="1307" t="s">
        <v>1325</v>
      </c>
      <c r="AH151" s="1307" t="s">
        <v>1325</v>
      </c>
      <c r="AI151" s="1307" t="s">
        <v>1325</v>
      </c>
      <c r="AJ151" s="1307" t="s">
        <v>1325</v>
      </c>
      <c r="AK151" s="1310" t="s">
        <v>1325</v>
      </c>
      <c r="AL151" s="1204">
        <v>11.101253388661394</v>
      </c>
      <c r="AM151" s="1202">
        <v>0</v>
      </c>
      <c r="AN151" s="1202"/>
      <c r="AO151" s="1202"/>
      <c r="AP151" s="1202"/>
      <c r="AQ151" s="1202">
        <v>0.24345378567154369</v>
      </c>
      <c r="AR151" s="1203">
        <v>0</v>
      </c>
      <c r="AS151" s="1309" t="s">
        <v>1325</v>
      </c>
      <c r="AT151" s="1307" t="s">
        <v>1325</v>
      </c>
      <c r="AU151" s="1307" t="s">
        <v>1325</v>
      </c>
      <c r="AV151" s="1307" t="s">
        <v>1325</v>
      </c>
      <c r="AW151" s="1307" t="s">
        <v>1325</v>
      </c>
      <c r="AX151" s="1307" t="s">
        <v>1325</v>
      </c>
      <c r="AY151" s="1310" t="s">
        <v>1325</v>
      </c>
      <c r="AZ151" s="1244">
        <v>0</v>
      </c>
      <c r="BA151" s="1242">
        <v>0</v>
      </c>
      <c r="BB151" s="1242"/>
      <c r="BC151" s="1242"/>
      <c r="BD151" s="1242"/>
      <c r="BE151" s="1242">
        <v>0</v>
      </c>
      <c r="BF151" s="1243">
        <v>0</v>
      </c>
      <c r="BG151" s="1309" t="s">
        <v>1325</v>
      </c>
      <c r="BH151" s="1307" t="s">
        <v>1325</v>
      </c>
      <c r="BI151" s="1307" t="s">
        <v>1325</v>
      </c>
      <c r="BJ151" s="1307" t="s">
        <v>1325</v>
      </c>
      <c r="BK151" s="1307" t="s">
        <v>1325</v>
      </c>
      <c r="BL151" s="1307" t="s">
        <v>1325</v>
      </c>
      <c r="BM151" s="1310" t="s">
        <v>1325</v>
      </c>
      <c r="BN151" s="1245">
        <v>0</v>
      </c>
      <c r="BO151" s="1239">
        <v>4.7446737703319579</v>
      </c>
      <c r="BP151" s="1239"/>
      <c r="BQ151" s="1239"/>
      <c r="BR151" s="1239"/>
      <c r="BS151" s="1239">
        <v>0.74916380474047339</v>
      </c>
      <c r="BT151" s="1308">
        <v>10.256474800496878</v>
      </c>
      <c r="BU151" s="1309" t="s">
        <v>1325</v>
      </c>
      <c r="BV151" s="1307" t="s">
        <v>1325</v>
      </c>
      <c r="BW151" s="1307" t="s">
        <v>1325</v>
      </c>
      <c r="BX151" s="1307" t="s">
        <v>1325</v>
      </c>
      <c r="BY151" s="1307" t="s">
        <v>1325</v>
      </c>
      <c r="BZ151" s="1307">
        <v>14</v>
      </c>
      <c r="CA151" s="1310" t="s">
        <v>1325</v>
      </c>
      <c r="CB151" s="1189">
        <v>1.2468403179888161</v>
      </c>
      <c r="CC151" s="1239">
        <v>2.2997483286277971</v>
      </c>
      <c r="CD151" s="1239"/>
      <c r="CE151" s="1239"/>
      <c r="CF151" s="1239"/>
      <c r="CG151" s="1239">
        <v>1.0525845807326673</v>
      </c>
      <c r="CH151" s="1246">
        <v>1.0383419976422474</v>
      </c>
      <c r="CI151" s="1309" t="s">
        <v>1325</v>
      </c>
      <c r="CJ151" s="1307" t="s">
        <v>1325</v>
      </c>
      <c r="CK151" s="1307" t="s">
        <v>1325</v>
      </c>
      <c r="CL151" s="1307" t="s">
        <v>1325</v>
      </c>
      <c r="CM151" s="1307" t="s">
        <v>1325</v>
      </c>
      <c r="CN151" s="1307" t="s">
        <v>1325</v>
      </c>
      <c r="CO151" s="1310" t="s">
        <v>1325</v>
      </c>
      <c r="CP151" s="1244">
        <v>0</v>
      </c>
      <c r="CQ151" s="1242">
        <v>0</v>
      </c>
      <c r="CR151" s="1242"/>
      <c r="CS151" s="1242"/>
      <c r="CT151" s="1242"/>
      <c r="CU151" s="1242">
        <v>1.7524381638919087</v>
      </c>
      <c r="CV151" s="1243">
        <v>0</v>
      </c>
      <c r="CW151" s="1280"/>
      <c r="CX151" s="1280"/>
      <c r="CY151" s="1280"/>
      <c r="CZ151" s="1275" t="s">
        <v>878</v>
      </c>
      <c r="DA151" s="1276" t="s">
        <v>1471</v>
      </c>
      <c r="DB151" s="1274"/>
      <c r="DC151" s="1274"/>
      <c r="DD151" s="1274"/>
      <c r="DE151" s="1276" t="s">
        <v>878</v>
      </c>
      <c r="DF151" s="1276" t="s">
        <v>1471</v>
      </c>
      <c r="DG151" s="1276" t="s">
        <v>878</v>
      </c>
      <c r="DH151" s="1276" t="s">
        <v>1471</v>
      </c>
      <c r="DI151" s="1276" t="s">
        <v>878</v>
      </c>
      <c r="DJ151" s="1277" t="s">
        <v>1471</v>
      </c>
      <c r="DK151" s="1311" t="s">
        <v>878</v>
      </c>
      <c r="DL151" s="1277" t="s">
        <v>878</v>
      </c>
      <c r="DM151" s="7" t="s">
        <v>878</v>
      </c>
      <c r="DN151" s="7" t="s">
        <v>792</v>
      </c>
      <c r="DO151" s="7" t="s">
        <v>878</v>
      </c>
      <c r="DP151" s="7" t="s">
        <v>792</v>
      </c>
    </row>
    <row r="152" spans="1:120">
      <c r="A152" s="1194" t="s">
        <v>386</v>
      </c>
      <c r="B152" s="1195" t="s">
        <v>609</v>
      </c>
      <c r="C152" s="1306" t="s">
        <v>1325</v>
      </c>
      <c r="D152" s="1306" t="s">
        <v>1325</v>
      </c>
      <c r="E152" s="1306" t="s">
        <v>1325</v>
      </c>
      <c r="F152" s="1306" t="s">
        <v>1325</v>
      </c>
      <c r="G152" s="1306" t="s">
        <v>1325</v>
      </c>
      <c r="H152" s="1306" t="s">
        <v>1325</v>
      </c>
      <c r="I152" s="1306" t="s">
        <v>1325</v>
      </c>
      <c r="J152" s="1199"/>
      <c r="K152" s="1200"/>
      <c r="L152" s="1200"/>
      <c r="M152" s="1200"/>
      <c r="N152" s="1200"/>
      <c r="O152" s="1200">
        <v>0.4547109917418134</v>
      </c>
      <c r="P152" s="1201"/>
      <c r="Q152" s="1309" t="s">
        <v>1325</v>
      </c>
      <c r="R152" s="1307" t="s">
        <v>1325</v>
      </c>
      <c r="S152" s="1307" t="s">
        <v>1325</v>
      </c>
      <c r="T152" s="1307" t="s">
        <v>1325</v>
      </c>
      <c r="U152" s="1307" t="s">
        <v>1325</v>
      </c>
      <c r="V152" s="1307" t="s">
        <v>1325</v>
      </c>
      <c r="W152" s="1310" t="s">
        <v>1325</v>
      </c>
      <c r="X152" s="1199"/>
      <c r="Y152" s="1200"/>
      <c r="Z152" s="1200"/>
      <c r="AA152" s="1200"/>
      <c r="AB152" s="1200"/>
      <c r="AC152" s="1202">
        <v>1.6065139860139861</v>
      </c>
      <c r="AD152" s="1203"/>
      <c r="AE152" s="1309" t="s">
        <v>1325</v>
      </c>
      <c r="AF152" s="1307" t="s">
        <v>1325</v>
      </c>
      <c r="AG152" s="1307" t="s">
        <v>1325</v>
      </c>
      <c r="AH152" s="1307" t="s">
        <v>1325</v>
      </c>
      <c r="AI152" s="1307" t="s">
        <v>1325</v>
      </c>
      <c r="AJ152" s="1307" t="s">
        <v>1325</v>
      </c>
      <c r="AK152" s="1310" t="s">
        <v>1325</v>
      </c>
      <c r="AL152" s="1204"/>
      <c r="AM152" s="1202"/>
      <c r="AN152" s="1202"/>
      <c r="AO152" s="1202"/>
      <c r="AP152" s="1202"/>
      <c r="AQ152" s="1202">
        <v>0.84909631874630398</v>
      </c>
      <c r="AR152" s="1203"/>
      <c r="AS152" s="1309" t="s">
        <v>1325</v>
      </c>
      <c r="AT152" s="1307" t="s">
        <v>1325</v>
      </c>
      <c r="AU152" s="1307" t="s">
        <v>1325</v>
      </c>
      <c r="AV152" s="1307" t="s">
        <v>1325</v>
      </c>
      <c r="AW152" s="1307" t="s">
        <v>1325</v>
      </c>
      <c r="AX152" s="1307" t="s">
        <v>1325</v>
      </c>
      <c r="AY152" s="1310" t="s">
        <v>1325</v>
      </c>
      <c r="AZ152" s="1244"/>
      <c r="BA152" s="1242"/>
      <c r="BB152" s="1242"/>
      <c r="BC152" s="1242"/>
      <c r="BD152" s="1242"/>
      <c r="BE152" s="1242">
        <v>0</v>
      </c>
      <c r="BF152" s="1243"/>
      <c r="BG152" s="1309" t="s">
        <v>1325</v>
      </c>
      <c r="BH152" s="1307" t="s">
        <v>1325</v>
      </c>
      <c r="BI152" s="1307" t="s">
        <v>1325</v>
      </c>
      <c r="BJ152" s="1307" t="s">
        <v>1325</v>
      </c>
      <c r="BK152" s="1307" t="s">
        <v>1325</v>
      </c>
      <c r="BL152" s="1307" t="s">
        <v>1325</v>
      </c>
      <c r="BM152" s="1310" t="s">
        <v>1325</v>
      </c>
      <c r="BN152" s="1245"/>
      <c r="BO152" s="1239"/>
      <c r="BP152" s="1239"/>
      <c r="BQ152" s="1239"/>
      <c r="BR152" s="1239"/>
      <c r="BS152" s="1239">
        <v>0.53092908930033544</v>
      </c>
      <c r="BT152" s="1308"/>
      <c r="BU152" s="1309" t="s">
        <v>1325</v>
      </c>
      <c r="BV152" s="1307" t="s">
        <v>1325</v>
      </c>
      <c r="BW152" s="1307" t="s">
        <v>1325</v>
      </c>
      <c r="BX152" s="1307" t="s">
        <v>1325</v>
      </c>
      <c r="BY152" s="1307" t="s">
        <v>1325</v>
      </c>
      <c r="BZ152" s="1307" t="s">
        <v>1325</v>
      </c>
      <c r="CA152" s="1310" t="s">
        <v>1325</v>
      </c>
      <c r="CB152" s="1189"/>
      <c r="CC152" s="1239"/>
      <c r="CD152" s="1239"/>
      <c r="CE152" s="1239"/>
      <c r="CF152" s="1239"/>
      <c r="CG152" s="1239">
        <v>0.1480285964663583</v>
      </c>
      <c r="CH152" s="1246"/>
      <c r="CI152" s="1309" t="s">
        <v>1325</v>
      </c>
      <c r="CJ152" s="1307" t="s">
        <v>1325</v>
      </c>
      <c r="CK152" s="1307" t="s">
        <v>1325</v>
      </c>
      <c r="CL152" s="1307" t="s">
        <v>1325</v>
      </c>
      <c r="CM152" s="1307" t="s">
        <v>1325</v>
      </c>
      <c r="CN152" s="1307" t="s">
        <v>1325</v>
      </c>
      <c r="CO152" s="1310" t="s">
        <v>1325</v>
      </c>
      <c r="CP152" s="1244"/>
      <c r="CQ152" s="1242"/>
      <c r="CR152" s="1242"/>
      <c r="CS152" s="1242"/>
      <c r="CT152" s="1242"/>
      <c r="CU152" s="1242">
        <v>0</v>
      </c>
      <c r="CV152" s="1243"/>
      <c r="CW152" s="1280"/>
      <c r="CX152" s="1280"/>
      <c r="CY152" s="1280"/>
      <c r="CZ152" s="1275" t="s">
        <v>878</v>
      </c>
      <c r="DA152" s="1276" t="s">
        <v>1471</v>
      </c>
      <c r="DB152" s="1274"/>
      <c r="DC152" s="1274"/>
      <c r="DD152" s="1274"/>
      <c r="DE152" s="1276" t="s">
        <v>878</v>
      </c>
      <c r="DF152" s="1276" t="s">
        <v>1471</v>
      </c>
      <c r="DG152" s="1276" t="s">
        <v>878</v>
      </c>
      <c r="DH152" s="1276" t="s">
        <v>1471</v>
      </c>
      <c r="DI152" s="1276" t="s">
        <v>878</v>
      </c>
      <c r="DJ152" s="1277" t="s">
        <v>1471</v>
      </c>
      <c r="DK152" s="1311" t="s">
        <v>878</v>
      </c>
      <c r="DL152" s="1277" t="s">
        <v>878</v>
      </c>
      <c r="DM152" s="7" t="s">
        <v>878</v>
      </c>
      <c r="DN152" s="7" t="s">
        <v>792</v>
      </c>
      <c r="DO152" s="7" t="s">
        <v>878</v>
      </c>
      <c r="DP152" s="7" t="s">
        <v>792</v>
      </c>
    </row>
    <row r="153" spans="1:120">
      <c r="A153" s="1194" t="s">
        <v>171</v>
      </c>
      <c r="B153" s="1195" t="s">
        <v>575</v>
      </c>
      <c r="C153" s="1306" t="s">
        <v>1325</v>
      </c>
      <c r="D153" s="1306" t="s">
        <v>1325</v>
      </c>
      <c r="E153" s="1306" t="s">
        <v>1325</v>
      </c>
      <c r="F153" s="1306" t="s">
        <v>1325</v>
      </c>
      <c r="G153" s="1306" t="s">
        <v>1325</v>
      </c>
      <c r="H153" s="1197">
        <v>55</v>
      </c>
      <c r="I153" s="1306" t="s">
        <v>1325</v>
      </c>
      <c r="J153" s="1199">
        <v>1.8456741450239553</v>
      </c>
      <c r="K153" s="1200">
        <v>0</v>
      </c>
      <c r="L153" s="1200"/>
      <c r="M153" s="1200"/>
      <c r="N153" s="1200"/>
      <c r="O153" s="1200">
        <v>1.4643116556923927</v>
      </c>
      <c r="P153" s="1201"/>
      <c r="Q153" s="1309" t="s">
        <v>1325</v>
      </c>
      <c r="R153" s="1307" t="s">
        <v>1325</v>
      </c>
      <c r="S153" s="1307" t="s">
        <v>1325</v>
      </c>
      <c r="T153" s="1307" t="s">
        <v>1325</v>
      </c>
      <c r="U153" s="1307" t="s">
        <v>1325</v>
      </c>
      <c r="V153" s="1307" t="s">
        <v>1325</v>
      </c>
      <c r="W153" s="1310" t="s">
        <v>1325</v>
      </c>
      <c r="X153" s="1199">
        <v>0</v>
      </c>
      <c r="Y153" s="1200">
        <v>0</v>
      </c>
      <c r="Z153" s="1200"/>
      <c r="AA153" s="1200"/>
      <c r="AB153" s="1200"/>
      <c r="AC153" s="1202">
        <v>0.2311530915128038</v>
      </c>
      <c r="AD153" s="1203"/>
      <c r="AE153" s="1309" t="s">
        <v>1325</v>
      </c>
      <c r="AF153" s="1307" t="s">
        <v>1325</v>
      </c>
      <c r="AG153" s="1307" t="s">
        <v>1325</v>
      </c>
      <c r="AH153" s="1307" t="s">
        <v>1325</v>
      </c>
      <c r="AI153" s="1307" t="s">
        <v>1325</v>
      </c>
      <c r="AJ153" s="1307">
        <v>15</v>
      </c>
      <c r="AK153" s="1310" t="s">
        <v>1325</v>
      </c>
      <c r="AL153" s="1204">
        <v>0</v>
      </c>
      <c r="AM153" s="1202">
        <v>0</v>
      </c>
      <c r="AN153" s="1202"/>
      <c r="AO153" s="1202"/>
      <c r="AP153" s="1202"/>
      <c r="AQ153" s="1202">
        <v>1.8325819829056922</v>
      </c>
      <c r="AR153" s="1203"/>
      <c r="AS153" s="1309" t="s">
        <v>1325</v>
      </c>
      <c r="AT153" s="1307" t="s">
        <v>1325</v>
      </c>
      <c r="AU153" s="1307" t="s">
        <v>1325</v>
      </c>
      <c r="AV153" s="1307" t="s">
        <v>1325</v>
      </c>
      <c r="AW153" s="1307" t="s">
        <v>1325</v>
      </c>
      <c r="AX153" s="1307" t="s">
        <v>1325</v>
      </c>
      <c r="AY153" s="1310" t="s">
        <v>1325</v>
      </c>
      <c r="AZ153" s="1244">
        <v>0</v>
      </c>
      <c r="BA153" s="1242">
        <v>0</v>
      </c>
      <c r="BB153" s="1242"/>
      <c r="BC153" s="1242"/>
      <c r="BD153" s="1242"/>
      <c r="BE153" s="1242">
        <v>0</v>
      </c>
      <c r="BF153" s="1243"/>
      <c r="BG153" s="1309" t="s">
        <v>1325</v>
      </c>
      <c r="BH153" s="1307" t="s">
        <v>1325</v>
      </c>
      <c r="BI153" s="1307" t="s">
        <v>1325</v>
      </c>
      <c r="BJ153" s="1307" t="s">
        <v>1325</v>
      </c>
      <c r="BK153" s="1307" t="s">
        <v>1325</v>
      </c>
      <c r="BL153" s="1307" t="s">
        <v>1325</v>
      </c>
      <c r="BM153" s="1310" t="s">
        <v>1325</v>
      </c>
      <c r="BN153" s="1245">
        <v>6.3445048735198437</v>
      </c>
      <c r="BO153" s="1239">
        <v>0</v>
      </c>
      <c r="BP153" s="1239"/>
      <c r="BQ153" s="1239"/>
      <c r="BR153" s="1239"/>
      <c r="BS153" s="1239">
        <v>0.42598157256505975</v>
      </c>
      <c r="BT153" s="1308"/>
      <c r="BU153" s="1309" t="s">
        <v>1325</v>
      </c>
      <c r="BV153" s="1307" t="s">
        <v>1325</v>
      </c>
      <c r="BW153" s="1307" t="s">
        <v>1325</v>
      </c>
      <c r="BX153" s="1307" t="s">
        <v>1325</v>
      </c>
      <c r="BY153" s="1307" t="s">
        <v>1325</v>
      </c>
      <c r="BZ153" s="1307">
        <v>23</v>
      </c>
      <c r="CA153" s="1310" t="s">
        <v>1325</v>
      </c>
      <c r="CB153" s="1189">
        <v>2.2067843038329893</v>
      </c>
      <c r="CC153" s="1239">
        <v>0</v>
      </c>
      <c r="CD153" s="1239"/>
      <c r="CE153" s="1239"/>
      <c r="CF153" s="1239"/>
      <c r="CG153" s="1239">
        <v>1.2246970211245465</v>
      </c>
      <c r="CH153" s="1246"/>
      <c r="CI153" s="1309" t="s">
        <v>1325</v>
      </c>
      <c r="CJ153" s="1307" t="s">
        <v>1325</v>
      </c>
      <c r="CK153" s="1307" t="s">
        <v>1325</v>
      </c>
      <c r="CL153" s="1307" t="s">
        <v>1325</v>
      </c>
      <c r="CM153" s="1307" t="s">
        <v>1325</v>
      </c>
      <c r="CN153" s="1307" t="s">
        <v>1325</v>
      </c>
      <c r="CO153" s="1310" t="s">
        <v>1325</v>
      </c>
      <c r="CP153" s="1244">
        <v>0</v>
      </c>
      <c r="CQ153" s="1242">
        <v>0</v>
      </c>
      <c r="CR153" s="1242"/>
      <c r="CS153" s="1242"/>
      <c r="CT153" s="1242"/>
      <c r="CU153" s="1242">
        <v>0.35773692734124396</v>
      </c>
      <c r="CV153" s="1243"/>
      <c r="CW153" s="1280"/>
      <c r="CX153" s="1280"/>
      <c r="CY153" s="1280"/>
      <c r="CZ153" s="1275" t="s">
        <v>878</v>
      </c>
      <c r="DA153" s="1276" t="s">
        <v>1471</v>
      </c>
      <c r="DB153" s="1274"/>
      <c r="DC153" s="1274"/>
      <c r="DD153" s="1274"/>
      <c r="DE153" s="1276" t="s">
        <v>878</v>
      </c>
      <c r="DF153" s="1276" t="s">
        <v>1471</v>
      </c>
      <c r="DG153" s="1276" t="s">
        <v>878</v>
      </c>
      <c r="DH153" s="1276" t="s">
        <v>1471</v>
      </c>
      <c r="DI153" s="1276" t="s">
        <v>878</v>
      </c>
      <c r="DJ153" s="1277" t="s">
        <v>1471</v>
      </c>
      <c r="DK153" s="1311" t="s">
        <v>878</v>
      </c>
      <c r="DL153" s="1277" t="s">
        <v>878</v>
      </c>
      <c r="DM153" s="7" t="s">
        <v>878</v>
      </c>
      <c r="DN153" s="7" t="s">
        <v>792</v>
      </c>
      <c r="DO153" s="7" t="s">
        <v>878</v>
      </c>
      <c r="DP153" s="7" t="s">
        <v>792</v>
      </c>
    </row>
    <row r="154" spans="1:120">
      <c r="A154" s="1194" t="s">
        <v>228</v>
      </c>
      <c r="B154" s="1195" t="s">
        <v>689</v>
      </c>
      <c r="C154" s="1306" t="s">
        <v>1325</v>
      </c>
      <c r="D154" s="1306" t="s">
        <v>1325</v>
      </c>
      <c r="E154" s="1306" t="s">
        <v>1325</v>
      </c>
      <c r="F154" s="1306" t="s">
        <v>1325</v>
      </c>
      <c r="G154" s="1306" t="s">
        <v>1325</v>
      </c>
      <c r="H154" s="1197">
        <v>17</v>
      </c>
      <c r="I154" s="1306" t="s">
        <v>1325</v>
      </c>
      <c r="J154" s="1199">
        <v>4.0606795484140745</v>
      </c>
      <c r="K154" s="1200"/>
      <c r="L154" s="1200"/>
      <c r="M154" s="1200"/>
      <c r="N154" s="1200"/>
      <c r="O154" s="1200">
        <v>0.55661955477281466</v>
      </c>
      <c r="P154" s="1201">
        <v>0.22558615490030862</v>
      </c>
      <c r="Q154" s="1309" t="s">
        <v>1325</v>
      </c>
      <c r="R154" s="1307" t="s">
        <v>1325</v>
      </c>
      <c r="S154" s="1307" t="s">
        <v>1325</v>
      </c>
      <c r="T154" s="1307" t="s">
        <v>1325</v>
      </c>
      <c r="U154" s="1307" t="s">
        <v>1325</v>
      </c>
      <c r="V154" s="1307" t="s">
        <v>1325</v>
      </c>
      <c r="W154" s="1310" t="s">
        <v>1325</v>
      </c>
      <c r="X154" s="1199">
        <v>0</v>
      </c>
      <c r="Y154" s="1200"/>
      <c r="Z154" s="1200"/>
      <c r="AA154" s="1200"/>
      <c r="AB154" s="1200"/>
      <c r="AC154" s="1202">
        <v>0</v>
      </c>
      <c r="AD154" s="1203">
        <v>0</v>
      </c>
      <c r="AE154" s="1309" t="s">
        <v>1325</v>
      </c>
      <c r="AF154" s="1307" t="s">
        <v>1325</v>
      </c>
      <c r="AG154" s="1307" t="s">
        <v>1325</v>
      </c>
      <c r="AH154" s="1307" t="s">
        <v>1325</v>
      </c>
      <c r="AI154" s="1307" t="s">
        <v>1325</v>
      </c>
      <c r="AJ154" s="1307" t="s">
        <v>1325</v>
      </c>
      <c r="AK154" s="1310" t="s">
        <v>1325</v>
      </c>
      <c r="AL154" s="1204">
        <v>8.4648724277177809</v>
      </c>
      <c r="AM154" s="1202"/>
      <c r="AN154" s="1202"/>
      <c r="AO154" s="1202"/>
      <c r="AP154" s="1202"/>
      <c r="AQ154" s="1202">
        <v>0.3192773649274393</v>
      </c>
      <c r="AR154" s="1203">
        <v>0</v>
      </c>
      <c r="AS154" s="1309" t="s">
        <v>1325</v>
      </c>
      <c r="AT154" s="1307" t="s">
        <v>1325</v>
      </c>
      <c r="AU154" s="1307" t="s">
        <v>1325</v>
      </c>
      <c r="AV154" s="1307" t="s">
        <v>1325</v>
      </c>
      <c r="AW154" s="1307" t="s">
        <v>1325</v>
      </c>
      <c r="AX154" s="1307" t="s">
        <v>1325</v>
      </c>
      <c r="AY154" s="1310" t="s">
        <v>1325</v>
      </c>
      <c r="AZ154" s="1244">
        <v>0</v>
      </c>
      <c r="BA154" s="1242"/>
      <c r="BB154" s="1242"/>
      <c r="BC154" s="1242"/>
      <c r="BD154" s="1242"/>
      <c r="BE154" s="1242">
        <v>0</v>
      </c>
      <c r="BF154" s="1243">
        <v>0</v>
      </c>
      <c r="BG154" s="1309" t="s">
        <v>1325</v>
      </c>
      <c r="BH154" s="1307" t="s">
        <v>1325</v>
      </c>
      <c r="BI154" s="1307" t="s">
        <v>1325</v>
      </c>
      <c r="BJ154" s="1307" t="s">
        <v>1325</v>
      </c>
      <c r="BK154" s="1307" t="s">
        <v>1325</v>
      </c>
      <c r="BL154" s="1307" t="s">
        <v>1325</v>
      </c>
      <c r="BM154" s="1310" t="s">
        <v>1325</v>
      </c>
      <c r="BN154" s="1245">
        <v>2.8216241425725932</v>
      </c>
      <c r="BO154" s="1239"/>
      <c r="BP154" s="1239"/>
      <c r="BQ154" s="1239"/>
      <c r="BR154" s="1239"/>
      <c r="BS154" s="1239">
        <v>0.95783209478231823</v>
      </c>
      <c r="BT154" s="1308">
        <v>0</v>
      </c>
      <c r="BU154" s="1309" t="s">
        <v>1325</v>
      </c>
      <c r="BV154" s="1307" t="s">
        <v>1325</v>
      </c>
      <c r="BW154" s="1307" t="s">
        <v>1325</v>
      </c>
      <c r="BX154" s="1307" t="s">
        <v>1325</v>
      </c>
      <c r="BY154" s="1307" t="s">
        <v>1325</v>
      </c>
      <c r="BZ154" s="1307">
        <v>10</v>
      </c>
      <c r="CA154" s="1310" t="s">
        <v>1325</v>
      </c>
      <c r="CB154" s="1189">
        <v>4.2324362138588896</v>
      </c>
      <c r="CC154" s="1239"/>
      <c r="CD154" s="1239"/>
      <c r="CE154" s="1239"/>
      <c r="CF154" s="1239"/>
      <c r="CG154" s="1239">
        <v>0.63855472985487893</v>
      </c>
      <c r="CH154" s="1246">
        <v>0</v>
      </c>
      <c r="CI154" s="1309" t="s">
        <v>1325</v>
      </c>
      <c r="CJ154" s="1307" t="s">
        <v>1325</v>
      </c>
      <c r="CK154" s="1307" t="s">
        <v>1325</v>
      </c>
      <c r="CL154" s="1307" t="s">
        <v>1325</v>
      </c>
      <c r="CM154" s="1307" t="s">
        <v>1325</v>
      </c>
      <c r="CN154" s="1307" t="s">
        <v>1325</v>
      </c>
      <c r="CO154" s="1310" t="s">
        <v>1325</v>
      </c>
      <c r="CP154" s="1244">
        <v>0</v>
      </c>
      <c r="CQ154" s="1242"/>
      <c r="CR154" s="1242"/>
      <c r="CS154" s="1242"/>
      <c r="CT154" s="1242"/>
      <c r="CU154" s="1242">
        <v>0</v>
      </c>
      <c r="CV154" s="1243">
        <v>0</v>
      </c>
      <c r="CW154" s="1280"/>
      <c r="CX154" s="1280"/>
      <c r="CY154" s="1280"/>
      <c r="CZ154" s="1275" t="s">
        <v>878</v>
      </c>
      <c r="DA154" s="1276" t="s">
        <v>1471</v>
      </c>
      <c r="DB154" s="1274"/>
      <c r="DC154" s="1274"/>
      <c r="DD154" s="1274"/>
      <c r="DE154" s="1276" t="s">
        <v>878</v>
      </c>
      <c r="DF154" s="1276" t="s">
        <v>1471</v>
      </c>
      <c r="DG154" s="1276" t="s">
        <v>878</v>
      </c>
      <c r="DH154" s="1276" t="s">
        <v>1471</v>
      </c>
      <c r="DI154" s="1276" t="s">
        <v>878</v>
      </c>
      <c r="DJ154" s="1277" t="s">
        <v>1471</v>
      </c>
      <c r="DK154" s="1311" t="s">
        <v>878</v>
      </c>
      <c r="DL154" s="1277" t="s">
        <v>878</v>
      </c>
      <c r="DM154" s="7" t="s">
        <v>878</v>
      </c>
      <c r="DN154" s="7" t="s">
        <v>792</v>
      </c>
      <c r="DO154" s="7" t="s">
        <v>878</v>
      </c>
      <c r="DP154" s="7" t="s">
        <v>792</v>
      </c>
    </row>
    <row r="155" spans="1:120">
      <c r="A155" s="1194" t="s">
        <v>378</v>
      </c>
      <c r="B155" s="1195" t="s">
        <v>605</v>
      </c>
      <c r="C155" s="1306" t="s">
        <v>1325</v>
      </c>
      <c r="D155" s="1306" t="s">
        <v>1325</v>
      </c>
      <c r="E155" s="1306" t="s">
        <v>1325</v>
      </c>
      <c r="F155" s="1306" t="s">
        <v>1325</v>
      </c>
      <c r="G155" s="1306" t="s">
        <v>1325</v>
      </c>
      <c r="H155" s="1197">
        <v>10</v>
      </c>
      <c r="I155" s="1306" t="s">
        <v>1325</v>
      </c>
      <c r="J155" s="1199">
        <v>0</v>
      </c>
      <c r="K155" s="1200"/>
      <c r="L155" s="1200"/>
      <c r="M155" s="1200"/>
      <c r="N155" s="1200"/>
      <c r="O155" s="1200">
        <v>8.3232431923249699</v>
      </c>
      <c r="P155" s="1201">
        <v>0</v>
      </c>
      <c r="Q155" s="1309" t="s">
        <v>1325</v>
      </c>
      <c r="R155" s="1307" t="s">
        <v>1325</v>
      </c>
      <c r="S155" s="1307" t="s">
        <v>1325</v>
      </c>
      <c r="T155" s="1307" t="s">
        <v>1325</v>
      </c>
      <c r="U155" s="1307" t="s">
        <v>1325</v>
      </c>
      <c r="V155" s="1307" t="s">
        <v>1325</v>
      </c>
      <c r="W155" s="1310" t="s">
        <v>1325</v>
      </c>
      <c r="X155" s="1199">
        <v>0</v>
      </c>
      <c r="Y155" s="1200"/>
      <c r="Z155" s="1200"/>
      <c r="AA155" s="1200"/>
      <c r="AB155" s="1200"/>
      <c r="AC155" s="1202">
        <v>0</v>
      </c>
      <c r="AD155" s="1203">
        <v>0</v>
      </c>
      <c r="AE155" s="1309" t="s">
        <v>1325</v>
      </c>
      <c r="AF155" s="1307" t="s">
        <v>1325</v>
      </c>
      <c r="AG155" s="1307" t="s">
        <v>1325</v>
      </c>
      <c r="AH155" s="1307" t="s">
        <v>1325</v>
      </c>
      <c r="AI155" s="1307" t="s">
        <v>1325</v>
      </c>
      <c r="AJ155" s="1307" t="s">
        <v>1325</v>
      </c>
      <c r="AK155" s="1310" t="s">
        <v>1325</v>
      </c>
      <c r="AL155" s="1204">
        <v>0</v>
      </c>
      <c r="AM155" s="1202"/>
      <c r="AN155" s="1202"/>
      <c r="AO155" s="1202"/>
      <c r="AP155" s="1202"/>
      <c r="AQ155" s="1202">
        <v>2.1794985721830265</v>
      </c>
      <c r="AR155" s="1203">
        <v>0</v>
      </c>
      <c r="AS155" s="1309" t="s">
        <v>1325</v>
      </c>
      <c r="AT155" s="1307" t="s">
        <v>1325</v>
      </c>
      <c r="AU155" s="1307" t="s">
        <v>1325</v>
      </c>
      <c r="AV155" s="1307" t="s">
        <v>1325</v>
      </c>
      <c r="AW155" s="1307" t="s">
        <v>1325</v>
      </c>
      <c r="AX155" s="1307" t="s">
        <v>1325</v>
      </c>
      <c r="AY155" s="1310" t="s">
        <v>1325</v>
      </c>
      <c r="AZ155" s="1244">
        <v>0</v>
      </c>
      <c r="BA155" s="1242"/>
      <c r="BB155" s="1242"/>
      <c r="BC155" s="1242"/>
      <c r="BD155" s="1242"/>
      <c r="BE155" s="1242">
        <v>0</v>
      </c>
      <c r="BF155" s="1243">
        <v>0</v>
      </c>
      <c r="BG155" s="1309" t="s">
        <v>1325</v>
      </c>
      <c r="BH155" s="1307" t="s">
        <v>1325</v>
      </c>
      <c r="BI155" s="1307" t="s">
        <v>1325</v>
      </c>
      <c r="BJ155" s="1307" t="s">
        <v>1325</v>
      </c>
      <c r="BK155" s="1307" t="s">
        <v>1325</v>
      </c>
      <c r="BL155" s="1307" t="s">
        <v>1325</v>
      </c>
      <c r="BM155" s="1310" t="s">
        <v>1325</v>
      </c>
      <c r="BN155" s="1245">
        <v>0</v>
      </c>
      <c r="BO155" s="1239"/>
      <c r="BP155" s="1239"/>
      <c r="BQ155" s="1239"/>
      <c r="BR155" s="1239"/>
      <c r="BS155" s="1239">
        <v>0.29807368559678887</v>
      </c>
      <c r="BT155" s="1308">
        <v>0</v>
      </c>
      <c r="BU155" s="1309" t="s">
        <v>1325</v>
      </c>
      <c r="BV155" s="1307" t="s">
        <v>1325</v>
      </c>
      <c r="BW155" s="1307" t="s">
        <v>1325</v>
      </c>
      <c r="BX155" s="1307" t="s">
        <v>1325</v>
      </c>
      <c r="BY155" s="1307" t="s">
        <v>1325</v>
      </c>
      <c r="BZ155" s="1307" t="s">
        <v>1325</v>
      </c>
      <c r="CA155" s="1310" t="s">
        <v>1325</v>
      </c>
      <c r="CB155" s="1189">
        <v>0</v>
      </c>
      <c r="CC155" s="1239"/>
      <c r="CD155" s="1239"/>
      <c r="CE155" s="1239"/>
      <c r="CF155" s="1239"/>
      <c r="CG155" s="1239">
        <v>0.83232431923249706</v>
      </c>
      <c r="CH155" s="1246">
        <v>0</v>
      </c>
      <c r="CI155" s="1309" t="s">
        <v>1325</v>
      </c>
      <c r="CJ155" s="1307" t="s">
        <v>1325</v>
      </c>
      <c r="CK155" s="1307" t="s">
        <v>1325</v>
      </c>
      <c r="CL155" s="1307" t="s">
        <v>1325</v>
      </c>
      <c r="CM155" s="1307" t="s">
        <v>1325</v>
      </c>
      <c r="CN155" s="1307" t="s">
        <v>1325</v>
      </c>
      <c r="CO155" s="1310" t="s">
        <v>1325</v>
      </c>
      <c r="CP155" s="1244">
        <v>0</v>
      </c>
      <c r="CQ155" s="1242"/>
      <c r="CR155" s="1242"/>
      <c r="CS155" s="1242"/>
      <c r="CT155" s="1242"/>
      <c r="CU155" s="1242">
        <v>0</v>
      </c>
      <c r="CV155" s="1243">
        <v>0</v>
      </c>
      <c r="CW155" s="1280"/>
      <c r="CX155" s="1280"/>
      <c r="CY155" s="1280"/>
      <c r="CZ155" s="1275" t="s">
        <v>878</v>
      </c>
      <c r="DA155" s="1276" t="s">
        <v>1471</v>
      </c>
      <c r="DB155" s="1274"/>
      <c r="DC155" s="1274"/>
      <c r="DD155" s="1274"/>
      <c r="DE155" s="1276" t="s">
        <v>878</v>
      </c>
      <c r="DF155" s="1276" t="s">
        <v>1471</v>
      </c>
      <c r="DG155" s="1276" t="s">
        <v>878</v>
      </c>
      <c r="DH155" s="1276" t="s">
        <v>1471</v>
      </c>
      <c r="DI155" s="1276" t="s">
        <v>878</v>
      </c>
      <c r="DJ155" s="1277" t="s">
        <v>1471</v>
      </c>
      <c r="DK155" s="1311" t="s">
        <v>878</v>
      </c>
      <c r="DL155" s="1277" t="s">
        <v>878</v>
      </c>
      <c r="DM155" s="7" t="s">
        <v>878</v>
      </c>
      <c r="DN155" s="7" t="s">
        <v>792</v>
      </c>
      <c r="DO155" s="7" t="s">
        <v>878</v>
      </c>
      <c r="DP155" s="7" t="s">
        <v>792</v>
      </c>
    </row>
    <row r="156" spans="1:120">
      <c r="A156" s="1194" t="s">
        <v>498</v>
      </c>
      <c r="B156" s="1195" t="s">
        <v>756</v>
      </c>
      <c r="C156" s="1196">
        <v>122</v>
      </c>
      <c r="D156" s="1197">
        <v>19</v>
      </c>
      <c r="E156" s="1306" t="s">
        <v>1325</v>
      </c>
      <c r="F156" s="1306" t="s">
        <v>1325</v>
      </c>
      <c r="G156" s="1306" t="s">
        <v>1325</v>
      </c>
      <c r="H156" s="1197">
        <v>301</v>
      </c>
      <c r="I156" s="1198">
        <v>31</v>
      </c>
      <c r="J156" s="1199">
        <v>0.92811510032780487</v>
      </c>
      <c r="K156" s="1200">
        <v>1.1560112660912141</v>
      </c>
      <c r="L156" s="1200">
        <v>0.83408595491568793</v>
      </c>
      <c r="M156" s="1200">
        <v>1.5111896273631038</v>
      </c>
      <c r="N156" s="1200">
        <v>0.55153687870034718</v>
      </c>
      <c r="O156" s="1200">
        <v>1.0363541428751595</v>
      </c>
      <c r="P156" s="1201">
        <v>0.93684978137011476</v>
      </c>
      <c r="Q156" s="1309" t="s">
        <v>1325</v>
      </c>
      <c r="R156" s="1307" t="s">
        <v>1325</v>
      </c>
      <c r="S156" s="1307" t="s">
        <v>1325</v>
      </c>
      <c r="T156" s="1307" t="s">
        <v>1325</v>
      </c>
      <c r="U156" s="1307" t="s">
        <v>1325</v>
      </c>
      <c r="V156" s="1307">
        <v>24</v>
      </c>
      <c r="W156" s="1310" t="s">
        <v>1325</v>
      </c>
      <c r="X156" s="1199">
        <v>0.73695570237714014</v>
      </c>
      <c r="Y156" s="1200">
        <v>1.0236614549454639</v>
      </c>
      <c r="Z156" s="1200">
        <v>0</v>
      </c>
      <c r="AA156" s="1200">
        <v>0</v>
      </c>
      <c r="AB156" s="1200">
        <v>0</v>
      </c>
      <c r="AC156" s="1202">
        <v>2.6588046117427928</v>
      </c>
      <c r="AD156" s="1203">
        <v>0.49337461120344683</v>
      </c>
      <c r="AE156" s="1309">
        <v>19</v>
      </c>
      <c r="AF156" s="1307" t="s">
        <v>1325</v>
      </c>
      <c r="AG156" s="1307" t="s">
        <v>1325</v>
      </c>
      <c r="AH156" s="1307" t="s">
        <v>1325</v>
      </c>
      <c r="AI156" s="1307" t="s">
        <v>1325</v>
      </c>
      <c r="AJ156" s="1307">
        <v>37</v>
      </c>
      <c r="AK156" s="1310" t="s">
        <v>1325</v>
      </c>
      <c r="AL156" s="1204">
        <v>1.3313973569936639</v>
      </c>
      <c r="AM156" s="1202">
        <v>0</v>
      </c>
      <c r="AN156" s="1202">
        <v>0</v>
      </c>
      <c r="AO156" s="1202">
        <v>0</v>
      </c>
      <c r="AP156" s="1202">
        <v>0</v>
      </c>
      <c r="AQ156" s="1202">
        <v>1.1406035009774995</v>
      </c>
      <c r="AR156" s="1203">
        <v>1.9134154654766722</v>
      </c>
      <c r="AS156" s="1309" t="s">
        <v>1325</v>
      </c>
      <c r="AT156" s="1307" t="s">
        <v>1325</v>
      </c>
      <c r="AU156" s="1307" t="s">
        <v>1325</v>
      </c>
      <c r="AV156" s="1307" t="s">
        <v>1325</v>
      </c>
      <c r="AW156" s="1307" t="s">
        <v>1325</v>
      </c>
      <c r="AX156" s="1307">
        <v>11</v>
      </c>
      <c r="AY156" s="1310" t="s">
        <v>1325</v>
      </c>
      <c r="AZ156" s="1244">
        <v>0.25509957393366028</v>
      </c>
      <c r="BA156" s="1242">
        <v>7.8461437416668387</v>
      </c>
      <c r="BB156" s="1242">
        <v>0</v>
      </c>
      <c r="BC156" s="1242">
        <v>0</v>
      </c>
      <c r="BD156" s="1242">
        <v>0</v>
      </c>
      <c r="BE156" s="1242">
        <v>3.7989004339447194</v>
      </c>
      <c r="BF156" s="1243">
        <v>0</v>
      </c>
      <c r="BG156" s="1309" t="s">
        <v>1325</v>
      </c>
      <c r="BH156" s="1307" t="s">
        <v>1325</v>
      </c>
      <c r="BI156" s="1307" t="s">
        <v>1325</v>
      </c>
      <c r="BJ156" s="1307" t="s">
        <v>1325</v>
      </c>
      <c r="BK156" s="1307" t="s">
        <v>1325</v>
      </c>
      <c r="BL156" s="1307">
        <v>74</v>
      </c>
      <c r="BM156" s="1310" t="s">
        <v>1325</v>
      </c>
      <c r="BN156" s="1245">
        <v>0.30512790646738097</v>
      </c>
      <c r="BO156" s="1239">
        <v>0.31064467519143441</v>
      </c>
      <c r="BP156" s="1239">
        <v>0</v>
      </c>
      <c r="BQ156" s="1239">
        <v>2.7424901699902238</v>
      </c>
      <c r="BR156" s="1239">
        <v>0</v>
      </c>
      <c r="BS156" s="1239">
        <v>2.1014988997677002</v>
      </c>
      <c r="BT156" s="1308">
        <v>0.93664853010544025</v>
      </c>
      <c r="BU156" s="1309">
        <v>65</v>
      </c>
      <c r="BV156" s="1307" t="s">
        <v>1325</v>
      </c>
      <c r="BW156" s="1307" t="s">
        <v>1325</v>
      </c>
      <c r="BX156" s="1307" t="s">
        <v>1325</v>
      </c>
      <c r="BY156" s="1307" t="s">
        <v>1325</v>
      </c>
      <c r="BZ156" s="1307">
        <v>106</v>
      </c>
      <c r="CA156" s="1310">
        <v>15</v>
      </c>
      <c r="CB156" s="1189">
        <v>1.309191547580435</v>
      </c>
      <c r="CC156" s="1239">
        <v>1.0385738312117532</v>
      </c>
      <c r="CD156" s="1239">
        <v>1.0334500121638874</v>
      </c>
      <c r="CE156" s="1239">
        <v>1.2143458718439888</v>
      </c>
      <c r="CF156" s="1239">
        <v>1.3579409455779889</v>
      </c>
      <c r="CG156" s="1239">
        <v>0.74681772743387287</v>
      </c>
      <c r="CH156" s="1246">
        <v>1.1217189308583979</v>
      </c>
      <c r="CI156" s="1309" t="s">
        <v>1325</v>
      </c>
      <c r="CJ156" s="1307" t="s">
        <v>1325</v>
      </c>
      <c r="CK156" s="1307" t="s">
        <v>1325</v>
      </c>
      <c r="CL156" s="1307" t="s">
        <v>1325</v>
      </c>
      <c r="CM156" s="1307" t="s">
        <v>1325</v>
      </c>
      <c r="CN156" s="1307" t="s">
        <v>1325</v>
      </c>
      <c r="CO156" s="1310" t="s">
        <v>1325</v>
      </c>
      <c r="CP156" s="1244">
        <v>0.79773042531485761</v>
      </c>
      <c r="CQ156" s="1242">
        <v>7.105027668692915</v>
      </c>
      <c r="CR156" s="1242">
        <v>0</v>
      </c>
      <c r="CS156" s="1242">
        <v>0</v>
      </c>
      <c r="CT156" s="1242">
        <v>0</v>
      </c>
      <c r="CU156" s="1242">
        <v>2.0125419266153588</v>
      </c>
      <c r="CV156" s="1243">
        <v>0</v>
      </c>
      <c r="CW156" s="1280"/>
      <c r="CX156" s="1280"/>
      <c r="CY156" s="1280"/>
      <c r="CZ156" s="1275" t="s">
        <v>878</v>
      </c>
      <c r="DA156" s="1276" t="s">
        <v>1471</v>
      </c>
      <c r="DB156" s="1274"/>
      <c r="DC156" s="1274" t="s">
        <v>878</v>
      </c>
      <c r="DD156" s="1274" t="s">
        <v>2921</v>
      </c>
      <c r="DE156" s="1276" t="s">
        <v>878</v>
      </c>
      <c r="DF156" s="1276" t="s">
        <v>1471</v>
      </c>
      <c r="DG156" s="1276" t="s">
        <v>878</v>
      </c>
      <c r="DH156" s="1276" t="s">
        <v>1471</v>
      </c>
      <c r="DI156" s="1276" t="s">
        <v>878</v>
      </c>
      <c r="DJ156" s="1277" t="s">
        <v>1471</v>
      </c>
      <c r="DK156" s="1311" t="s">
        <v>878</v>
      </c>
      <c r="DL156" s="1277" t="s">
        <v>878</v>
      </c>
      <c r="DM156" s="7" t="s">
        <v>878</v>
      </c>
      <c r="DN156" s="7" t="s">
        <v>792</v>
      </c>
      <c r="DO156" s="7" t="s">
        <v>878</v>
      </c>
      <c r="DP156" s="7" t="s">
        <v>792</v>
      </c>
    </row>
    <row r="157" spans="1:120">
      <c r="A157" s="1194" t="s">
        <v>435</v>
      </c>
      <c r="B157" s="1195" t="s">
        <v>1120</v>
      </c>
      <c r="C157" s="1306" t="s">
        <v>1325</v>
      </c>
      <c r="D157" s="1306" t="s">
        <v>1325</v>
      </c>
      <c r="E157" s="1306" t="s">
        <v>1325</v>
      </c>
      <c r="F157" s="1306" t="s">
        <v>1325</v>
      </c>
      <c r="G157" s="1306" t="s">
        <v>1325</v>
      </c>
      <c r="H157" s="1197">
        <v>11</v>
      </c>
      <c r="I157" s="1306" t="s">
        <v>1325</v>
      </c>
      <c r="J157" s="1199">
        <v>1.8336591617394751</v>
      </c>
      <c r="K157" s="1200"/>
      <c r="L157" s="1200"/>
      <c r="M157" s="1200"/>
      <c r="N157" s="1200"/>
      <c r="O157" s="1200">
        <v>0.34443510717329817</v>
      </c>
      <c r="P157" s="1201"/>
      <c r="Q157" s="1309" t="s">
        <v>1325</v>
      </c>
      <c r="R157" s="1307" t="s">
        <v>1325</v>
      </c>
      <c r="S157" s="1307" t="s">
        <v>1325</v>
      </c>
      <c r="T157" s="1307" t="s">
        <v>1325</v>
      </c>
      <c r="U157" s="1307" t="s">
        <v>1325</v>
      </c>
      <c r="V157" s="1307" t="s">
        <v>1325</v>
      </c>
      <c r="W157" s="1310" t="s">
        <v>1325</v>
      </c>
      <c r="X157" s="1199">
        <v>0</v>
      </c>
      <c r="Y157" s="1200"/>
      <c r="Z157" s="1200"/>
      <c r="AA157" s="1200"/>
      <c r="AB157" s="1200"/>
      <c r="AC157" s="1202">
        <v>0</v>
      </c>
      <c r="AD157" s="1203"/>
      <c r="AE157" s="1309" t="s">
        <v>1325</v>
      </c>
      <c r="AF157" s="1307" t="s">
        <v>1325</v>
      </c>
      <c r="AG157" s="1307" t="s">
        <v>1325</v>
      </c>
      <c r="AH157" s="1307" t="s">
        <v>1325</v>
      </c>
      <c r="AI157" s="1307" t="s">
        <v>1325</v>
      </c>
      <c r="AJ157" s="1307" t="s">
        <v>1325</v>
      </c>
      <c r="AK157" s="1310" t="s">
        <v>1325</v>
      </c>
      <c r="AL157" s="1204">
        <v>0</v>
      </c>
      <c r="AM157" s="1202"/>
      <c r="AN157" s="1202"/>
      <c r="AO157" s="1202"/>
      <c r="AP157" s="1202"/>
      <c r="AQ157" s="1202">
        <v>1.314729783865245</v>
      </c>
      <c r="AR157" s="1203"/>
      <c r="AS157" s="1309" t="s">
        <v>1325</v>
      </c>
      <c r="AT157" s="1307" t="s">
        <v>1325</v>
      </c>
      <c r="AU157" s="1307" t="s">
        <v>1325</v>
      </c>
      <c r="AV157" s="1307" t="s">
        <v>1325</v>
      </c>
      <c r="AW157" s="1307" t="s">
        <v>1325</v>
      </c>
      <c r="AX157" s="1307" t="s">
        <v>1325</v>
      </c>
      <c r="AY157" s="1310" t="s">
        <v>1325</v>
      </c>
      <c r="AZ157" s="1244">
        <v>0</v>
      </c>
      <c r="BA157" s="1242"/>
      <c r="BB157" s="1242"/>
      <c r="BC157" s="1242"/>
      <c r="BD157" s="1242"/>
      <c r="BE157" s="1242">
        <v>0</v>
      </c>
      <c r="BF157" s="1243"/>
      <c r="BG157" s="1309" t="s">
        <v>1325</v>
      </c>
      <c r="BH157" s="1307" t="s">
        <v>1325</v>
      </c>
      <c r="BI157" s="1307" t="s">
        <v>1325</v>
      </c>
      <c r="BJ157" s="1307" t="s">
        <v>1325</v>
      </c>
      <c r="BK157" s="1307" t="s">
        <v>1325</v>
      </c>
      <c r="BL157" s="1307" t="s">
        <v>1325</v>
      </c>
      <c r="BM157" s="1310" t="s">
        <v>1325</v>
      </c>
      <c r="BN157" s="1245">
        <v>1.4999802523280372</v>
      </c>
      <c r="BO157" s="1239"/>
      <c r="BP157" s="1239"/>
      <c r="BQ157" s="1239"/>
      <c r="BR157" s="1239"/>
      <c r="BS157" s="1239">
        <v>8.304565877297343E-2</v>
      </c>
      <c r="BT157" s="1308"/>
      <c r="BU157" s="1309" t="s">
        <v>1325</v>
      </c>
      <c r="BV157" s="1307" t="s">
        <v>1325</v>
      </c>
      <c r="BW157" s="1307" t="s">
        <v>1325</v>
      </c>
      <c r="BX157" s="1307" t="s">
        <v>1325</v>
      </c>
      <c r="BY157" s="1307" t="s">
        <v>1325</v>
      </c>
      <c r="BZ157" s="1307" t="s">
        <v>1325</v>
      </c>
      <c r="CA157" s="1310" t="s">
        <v>1325</v>
      </c>
      <c r="CB157" s="1189">
        <v>3.5374037963869638</v>
      </c>
      <c r="CC157" s="1239"/>
      <c r="CD157" s="1239"/>
      <c r="CE157" s="1239"/>
      <c r="CF157" s="1239"/>
      <c r="CG157" s="1239">
        <v>0.76401856240701027</v>
      </c>
      <c r="CH157" s="1246"/>
      <c r="CI157" s="1309" t="s">
        <v>1325</v>
      </c>
      <c r="CJ157" s="1307" t="s">
        <v>1325</v>
      </c>
      <c r="CK157" s="1307" t="s">
        <v>1325</v>
      </c>
      <c r="CL157" s="1307" t="s">
        <v>1325</v>
      </c>
      <c r="CM157" s="1307" t="s">
        <v>1325</v>
      </c>
      <c r="CN157" s="1307" t="s">
        <v>1325</v>
      </c>
      <c r="CO157" s="1310" t="s">
        <v>1325</v>
      </c>
      <c r="CP157" s="1244">
        <v>0</v>
      </c>
      <c r="CQ157" s="1242"/>
      <c r="CR157" s="1242"/>
      <c r="CS157" s="1242"/>
      <c r="CT157" s="1242"/>
      <c r="CU157" s="1242">
        <v>0</v>
      </c>
      <c r="CV157" s="1243"/>
      <c r="CW157" s="1280"/>
      <c r="CX157" s="1280"/>
      <c r="CY157" s="1280"/>
      <c r="CZ157" s="1275" t="s">
        <v>878</v>
      </c>
      <c r="DA157" s="1276" t="s">
        <v>1471</v>
      </c>
      <c r="DB157" s="1274"/>
      <c r="DC157" s="1274"/>
      <c r="DD157" s="1274"/>
      <c r="DE157" s="1276" t="s">
        <v>878</v>
      </c>
      <c r="DF157" s="1276" t="s">
        <v>1471</v>
      </c>
      <c r="DG157" s="1276" t="s">
        <v>878</v>
      </c>
      <c r="DH157" s="1276" t="s">
        <v>1471</v>
      </c>
      <c r="DI157" s="1276" t="s">
        <v>878</v>
      </c>
      <c r="DJ157" s="1277" t="s">
        <v>1471</v>
      </c>
      <c r="DK157" s="1311" t="s">
        <v>878</v>
      </c>
      <c r="DL157" s="1277" t="s">
        <v>878</v>
      </c>
      <c r="DM157" s="7" t="s">
        <v>878</v>
      </c>
      <c r="DN157" s="7" t="s">
        <v>792</v>
      </c>
      <c r="DO157" s="7" t="s">
        <v>878</v>
      </c>
      <c r="DP157" s="7" t="s">
        <v>792</v>
      </c>
    </row>
    <row r="158" spans="1:120">
      <c r="A158" s="1194" t="s">
        <v>84</v>
      </c>
      <c r="B158" s="1195" t="s">
        <v>703</v>
      </c>
      <c r="C158" s="1196">
        <v>15</v>
      </c>
      <c r="D158" s="1306" t="s">
        <v>1325</v>
      </c>
      <c r="E158" s="1306" t="s">
        <v>1325</v>
      </c>
      <c r="F158" s="1306" t="s">
        <v>1325</v>
      </c>
      <c r="G158" s="1306" t="s">
        <v>1325</v>
      </c>
      <c r="H158" s="1197">
        <v>103</v>
      </c>
      <c r="I158" s="1306" t="s">
        <v>1325</v>
      </c>
      <c r="J158" s="1199">
        <v>1.2469684288001874</v>
      </c>
      <c r="K158" s="1200">
        <v>1.9483793029241963</v>
      </c>
      <c r="L158" s="1200"/>
      <c r="M158" s="1200"/>
      <c r="N158" s="1200"/>
      <c r="O158" s="1200">
        <v>0.87019563190485971</v>
      </c>
      <c r="P158" s="1201">
        <v>1.351541254460046</v>
      </c>
      <c r="Q158" s="1309" t="s">
        <v>1325</v>
      </c>
      <c r="R158" s="1307" t="s">
        <v>1325</v>
      </c>
      <c r="S158" s="1307" t="s">
        <v>1325</v>
      </c>
      <c r="T158" s="1307" t="s">
        <v>1325</v>
      </c>
      <c r="U158" s="1307" t="s">
        <v>1325</v>
      </c>
      <c r="V158" s="1307" t="s">
        <v>1325</v>
      </c>
      <c r="W158" s="1310" t="s">
        <v>1325</v>
      </c>
      <c r="X158" s="1199">
        <v>4.9067410031819554</v>
      </c>
      <c r="Y158" s="1200">
        <v>5.7472726334570874</v>
      </c>
      <c r="Z158" s="1200"/>
      <c r="AA158" s="1200"/>
      <c r="AB158" s="1200"/>
      <c r="AC158" s="1202">
        <v>0.15954081680612753</v>
      </c>
      <c r="AD158" s="1203">
        <v>2.7752092946518916</v>
      </c>
      <c r="AE158" s="1309" t="s">
        <v>1325</v>
      </c>
      <c r="AF158" s="1307" t="s">
        <v>1325</v>
      </c>
      <c r="AG158" s="1307" t="s">
        <v>1325</v>
      </c>
      <c r="AH158" s="1307" t="s">
        <v>1325</v>
      </c>
      <c r="AI158" s="1307" t="s">
        <v>1325</v>
      </c>
      <c r="AJ158" s="1307">
        <v>17</v>
      </c>
      <c r="AK158" s="1310" t="s">
        <v>1325</v>
      </c>
      <c r="AL158" s="1204">
        <v>0</v>
      </c>
      <c r="AM158" s="1202">
        <v>0</v>
      </c>
      <c r="AN158" s="1202"/>
      <c r="AO158" s="1202"/>
      <c r="AP158" s="1202"/>
      <c r="AQ158" s="1202">
        <v>0.97937854740406383</v>
      </c>
      <c r="AR158" s="1203">
        <v>0.93158067202462713</v>
      </c>
      <c r="AS158" s="1309" t="s">
        <v>1325</v>
      </c>
      <c r="AT158" s="1307" t="s">
        <v>1325</v>
      </c>
      <c r="AU158" s="1307" t="s">
        <v>1325</v>
      </c>
      <c r="AV158" s="1307" t="s">
        <v>1325</v>
      </c>
      <c r="AW158" s="1307" t="s">
        <v>1325</v>
      </c>
      <c r="AX158" s="1307" t="s">
        <v>1325</v>
      </c>
      <c r="AY158" s="1310" t="s">
        <v>1325</v>
      </c>
      <c r="AZ158" s="1244">
        <v>1.3182588271129636</v>
      </c>
      <c r="BA158" s="1242">
        <v>0</v>
      </c>
      <c r="BB158" s="1242"/>
      <c r="BC158" s="1242"/>
      <c r="BD158" s="1242"/>
      <c r="BE158" s="1242">
        <v>0.99616407341533064</v>
      </c>
      <c r="BF158" s="1243">
        <v>2.5387300973118054</v>
      </c>
      <c r="BG158" s="1309" t="s">
        <v>1325</v>
      </c>
      <c r="BH158" s="1307" t="s">
        <v>1325</v>
      </c>
      <c r="BI158" s="1307" t="s">
        <v>1325</v>
      </c>
      <c r="BJ158" s="1307" t="s">
        <v>1325</v>
      </c>
      <c r="BK158" s="1307" t="s">
        <v>1325</v>
      </c>
      <c r="BL158" s="1307">
        <v>16</v>
      </c>
      <c r="BM158" s="1310" t="s">
        <v>1325</v>
      </c>
      <c r="BN158" s="1245">
        <v>1.4799163277192113</v>
      </c>
      <c r="BO158" s="1239">
        <v>0</v>
      </c>
      <c r="BP158" s="1239"/>
      <c r="BQ158" s="1239"/>
      <c r="BR158" s="1239"/>
      <c r="BS158" s="1239">
        <v>1.8262128152433283</v>
      </c>
      <c r="BT158" s="1308">
        <v>0</v>
      </c>
      <c r="BU158" s="1309" t="s">
        <v>1325</v>
      </c>
      <c r="BV158" s="1307" t="s">
        <v>1325</v>
      </c>
      <c r="BW158" s="1307" t="s">
        <v>1325</v>
      </c>
      <c r="BX158" s="1307" t="s">
        <v>1325</v>
      </c>
      <c r="BY158" s="1307" t="s">
        <v>1325</v>
      </c>
      <c r="BZ158" s="1307">
        <v>38</v>
      </c>
      <c r="CA158" s="1310" t="s">
        <v>1325</v>
      </c>
      <c r="CB158" s="1189">
        <v>1.7102412514645551</v>
      </c>
      <c r="CC158" s="1239">
        <v>2.6382942298383996</v>
      </c>
      <c r="CD158" s="1239"/>
      <c r="CE158" s="1239"/>
      <c r="CF158" s="1239"/>
      <c r="CG158" s="1239">
        <v>0.85135201779933567</v>
      </c>
      <c r="CH158" s="1246">
        <v>1.6441433720735918</v>
      </c>
      <c r="CI158" s="1309" t="s">
        <v>1325</v>
      </c>
      <c r="CJ158" s="1307" t="s">
        <v>1325</v>
      </c>
      <c r="CK158" s="1307" t="s">
        <v>1325</v>
      </c>
      <c r="CL158" s="1307" t="s">
        <v>1325</v>
      </c>
      <c r="CM158" s="1307" t="s">
        <v>1325</v>
      </c>
      <c r="CN158" s="1307" t="s">
        <v>1325</v>
      </c>
      <c r="CO158" s="1310" t="s">
        <v>1325</v>
      </c>
      <c r="CP158" s="1244">
        <v>0</v>
      </c>
      <c r="CQ158" s="1242">
        <v>7.5718803614285095</v>
      </c>
      <c r="CR158" s="1242"/>
      <c r="CS158" s="1242"/>
      <c r="CT158" s="1242"/>
      <c r="CU158" s="1242">
        <v>7.0898629555690551</v>
      </c>
      <c r="CV158" s="1243">
        <v>0</v>
      </c>
      <c r="CW158" s="1280"/>
      <c r="CX158" s="1280"/>
      <c r="CY158" s="1280"/>
      <c r="CZ158" s="1275" t="s">
        <v>878</v>
      </c>
      <c r="DA158" s="1276" t="s">
        <v>1471</v>
      </c>
      <c r="DB158" s="1274"/>
      <c r="DC158" s="1274"/>
      <c r="DD158" s="1274"/>
      <c r="DE158" s="1276" t="s">
        <v>878</v>
      </c>
      <c r="DF158" s="1276" t="s">
        <v>1471</v>
      </c>
      <c r="DG158" s="1276" t="s">
        <v>878</v>
      </c>
      <c r="DH158" s="1276" t="s">
        <v>1471</v>
      </c>
      <c r="DI158" s="1276" t="s">
        <v>878</v>
      </c>
      <c r="DJ158" s="1277" t="s">
        <v>1471</v>
      </c>
      <c r="DK158" s="1311" t="s">
        <v>878</v>
      </c>
      <c r="DL158" s="1277" t="s">
        <v>878</v>
      </c>
      <c r="DM158" s="7" t="s">
        <v>878</v>
      </c>
      <c r="DN158" s="7" t="s">
        <v>792</v>
      </c>
      <c r="DO158" s="7" t="s">
        <v>878</v>
      </c>
      <c r="DP158" s="7" t="s">
        <v>792</v>
      </c>
    </row>
    <row r="159" spans="1:120">
      <c r="A159" s="1194" t="s">
        <v>6</v>
      </c>
      <c r="B159" s="1195" t="s">
        <v>675</v>
      </c>
      <c r="C159" s="1196">
        <v>50</v>
      </c>
      <c r="D159" s="1306" t="s">
        <v>1325</v>
      </c>
      <c r="E159" s="1306" t="s">
        <v>1325</v>
      </c>
      <c r="F159" s="1306" t="s">
        <v>1325</v>
      </c>
      <c r="G159" s="1306" t="s">
        <v>1325</v>
      </c>
      <c r="H159" s="1197">
        <v>198</v>
      </c>
      <c r="I159" s="1198">
        <v>16</v>
      </c>
      <c r="J159" s="1199">
        <v>1.0650663962296627</v>
      </c>
      <c r="K159" s="1200">
        <v>0</v>
      </c>
      <c r="L159" s="1200">
        <v>0</v>
      </c>
      <c r="M159" s="1200">
        <v>2.1660798896703608</v>
      </c>
      <c r="N159" s="1200">
        <v>1.3774559180589754</v>
      </c>
      <c r="O159" s="1200">
        <v>1.1373986951335493</v>
      </c>
      <c r="P159" s="1201">
        <v>0.88920201527218079</v>
      </c>
      <c r="Q159" s="1309" t="s">
        <v>1325</v>
      </c>
      <c r="R159" s="1307" t="s">
        <v>1325</v>
      </c>
      <c r="S159" s="1307" t="s">
        <v>1325</v>
      </c>
      <c r="T159" s="1307" t="s">
        <v>1325</v>
      </c>
      <c r="U159" s="1307" t="s">
        <v>1325</v>
      </c>
      <c r="V159" s="1307">
        <v>15</v>
      </c>
      <c r="W159" s="1310" t="s">
        <v>1325</v>
      </c>
      <c r="X159" s="1199">
        <v>0.30692835737998442</v>
      </c>
      <c r="Y159" s="1200">
        <v>0</v>
      </c>
      <c r="Z159" s="1200">
        <v>0</v>
      </c>
      <c r="AA159" s="1200">
        <v>0</v>
      </c>
      <c r="AB159" s="1200">
        <v>0</v>
      </c>
      <c r="AC159" s="1202">
        <v>2.7448797399151479</v>
      </c>
      <c r="AD159" s="1203">
        <v>2.0723454310436091</v>
      </c>
      <c r="AE159" s="1309" t="s">
        <v>1325</v>
      </c>
      <c r="AF159" s="1307" t="s">
        <v>1325</v>
      </c>
      <c r="AG159" s="1307" t="s">
        <v>1325</v>
      </c>
      <c r="AH159" s="1307" t="s">
        <v>1325</v>
      </c>
      <c r="AI159" s="1307" t="s">
        <v>1325</v>
      </c>
      <c r="AJ159" s="1307">
        <v>33</v>
      </c>
      <c r="AK159" s="1310" t="s">
        <v>1325</v>
      </c>
      <c r="AL159" s="1204">
        <v>1.4171222500108123</v>
      </c>
      <c r="AM159" s="1202">
        <v>0</v>
      </c>
      <c r="AN159" s="1202">
        <v>0</v>
      </c>
      <c r="AO159" s="1202">
        <v>0</v>
      </c>
      <c r="AP159" s="1202">
        <v>0</v>
      </c>
      <c r="AQ159" s="1202">
        <v>1.6736771387181706</v>
      </c>
      <c r="AR159" s="1203">
        <v>0.36787658011932761</v>
      </c>
      <c r="AS159" s="1309" t="s">
        <v>1325</v>
      </c>
      <c r="AT159" s="1307" t="s">
        <v>1325</v>
      </c>
      <c r="AU159" s="1307" t="s">
        <v>1325</v>
      </c>
      <c r="AV159" s="1307" t="s">
        <v>1325</v>
      </c>
      <c r="AW159" s="1307" t="s">
        <v>1325</v>
      </c>
      <c r="AX159" s="1307">
        <v>10</v>
      </c>
      <c r="AY159" s="1310" t="s">
        <v>1325</v>
      </c>
      <c r="AZ159" s="1244">
        <v>1.0800841874682514</v>
      </c>
      <c r="BA159" s="1242">
        <v>0</v>
      </c>
      <c r="BB159" s="1242">
        <v>0</v>
      </c>
      <c r="BC159" s="1242">
        <v>0</v>
      </c>
      <c r="BD159" s="1242">
        <v>0</v>
      </c>
      <c r="BE159" s="1242">
        <v>2.502251393480484</v>
      </c>
      <c r="BF159" s="1243">
        <v>0</v>
      </c>
      <c r="BG159" s="1309" t="s">
        <v>1325</v>
      </c>
      <c r="BH159" s="1307" t="s">
        <v>1325</v>
      </c>
      <c r="BI159" s="1307" t="s">
        <v>1325</v>
      </c>
      <c r="BJ159" s="1307" t="s">
        <v>1325</v>
      </c>
      <c r="BK159" s="1307" t="s">
        <v>1325</v>
      </c>
      <c r="BL159" s="1307">
        <v>28</v>
      </c>
      <c r="BM159" s="1310" t="s">
        <v>1325</v>
      </c>
      <c r="BN159" s="1245">
        <v>0.56918726867986968</v>
      </c>
      <c r="BO159" s="1239">
        <v>0</v>
      </c>
      <c r="BP159" s="1239">
        <v>0</v>
      </c>
      <c r="BQ159" s="1239">
        <v>3.408697559873537</v>
      </c>
      <c r="BR159" s="1239">
        <v>0</v>
      </c>
      <c r="BS159" s="1239">
        <v>1.3153813640501077</v>
      </c>
      <c r="BT159" s="1308">
        <v>1.2805760189014677</v>
      </c>
      <c r="BU159" s="1309">
        <v>28</v>
      </c>
      <c r="BV159" s="1307" t="s">
        <v>1325</v>
      </c>
      <c r="BW159" s="1307" t="s">
        <v>1325</v>
      </c>
      <c r="BX159" s="1307" t="s">
        <v>1325</v>
      </c>
      <c r="BY159" s="1307" t="s">
        <v>1325</v>
      </c>
      <c r="BZ159" s="1307">
        <v>83</v>
      </c>
      <c r="CA159" s="1310" t="s">
        <v>1325</v>
      </c>
      <c r="CB159" s="1189">
        <v>1.2518763329745135</v>
      </c>
      <c r="CC159" s="1239">
        <v>0</v>
      </c>
      <c r="CD159" s="1239">
        <v>0</v>
      </c>
      <c r="CE159" s="1239">
        <v>3.7304895989489828</v>
      </c>
      <c r="CF159" s="1239">
        <v>2.819710000056741</v>
      </c>
      <c r="CG159" s="1239">
        <v>0.77987240023510329</v>
      </c>
      <c r="CH159" s="1246">
        <v>0.77901076033987082</v>
      </c>
      <c r="CI159" s="1309" t="s">
        <v>1325</v>
      </c>
      <c r="CJ159" s="1307" t="s">
        <v>1325</v>
      </c>
      <c r="CK159" s="1307" t="s">
        <v>1325</v>
      </c>
      <c r="CL159" s="1307" t="s">
        <v>1325</v>
      </c>
      <c r="CM159" s="1307" t="s">
        <v>1325</v>
      </c>
      <c r="CN159" s="1307" t="s">
        <v>1325</v>
      </c>
      <c r="CO159" s="1310" t="s">
        <v>1325</v>
      </c>
      <c r="CP159" s="1244">
        <v>1.7425346603457728</v>
      </c>
      <c r="CQ159" s="1242">
        <v>0</v>
      </c>
      <c r="CR159" s="1242">
        <v>0</v>
      </c>
      <c r="CS159" s="1242">
        <v>0</v>
      </c>
      <c r="CT159" s="1242">
        <v>0</v>
      </c>
      <c r="CU159" s="1242">
        <v>1.0352152526738856</v>
      </c>
      <c r="CV159" s="1243">
        <v>1.3687641433555577</v>
      </c>
      <c r="CW159" s="1280"/>
      <c r="CX159" s="1280"/>
      <c r="CY159" s="1280"/>
      <c r="CZ159" s="1275" t="s">
        <v>878</v>
      </c>
      <c r="DA159" s="1276" t="s">
        <v>1471</v>
      </c>
      <c r="DB159" s="1274"/>
      <c r="DC159" s="1274"/>
      <c r="DD159" s="1274"/>
      <c r="DE159" s="1276" t="s">
        <v>878</v>
      </c>
      <c r="DF159" s="1276" t="s">
        <v>1471</v>
      </c>
      <c r="DG159" s="1276" t="s">
        <v>878</v>
      </c>
      <c r="DH159" s="1276" t="s">
        <v>1471</v>
      </c>
      <c r="DI159" s="1276" t="s">
        <v>878</v>
      </c>
      <c r="DJ159" s="1277" t="s">
        <v>1471</v>
      </c>
      <c r="DK159" s="1311" t="s">
        <v>878</v>
      </c>
      <c r="DL159" s="1277" t="s">
        <v>878</v>
      </c>
      <c r="DM159" s="7" t="s">
        <v>878</v>
      </c>
      <c r="DN159" s="7" t="s">
        <v>792</v>
      </c>
      <c r="DO159" s="7" t="s">
        <v>878</v>
      </c>
      <c r="DP159" s="7" t="s">
        <v>792</v>
      </c>
    </row>
    <row r="160" spans="1:120">
      <c r="A160" s="1194" t="s">
        <v>288</v>
      </c>
      <c r="B160" s="1195" t="s">
        <v>613</v>
      </c>
      <c r="C160" s="1306" t="s">
        <v>1325</v>
      </c>
      <c r="D160" s="1197">
        <v>18</v>
      </c>
      <c r="E160" s="1306" t="s">
        <v>1325</v>
      </c>
      <c r="F160" s="1306" t="s">
        <v>1325</v>
      </c>
      <c r="G160" s="1306" t="s">
        <v>1325</v>
      </c>
      <c r="H160" s="1197">
        <v>43</v>
      </c>
      <c r="I160" s="1306" t="s">
        <v>1325</v>
      </c>
      <c r="J160" s="1199">
        <v>1.1256670613984707</v>
      </c>
      <c r="K160" s="1200">
        <v>0.9672818543355296</v>
      </c>
      <c r="L160" s="1200"/>
      <c r="M160" s="1200"/>
      <c r="N160" s="1200"/>
      <c r="O160" s="1200">
        <v>1.7640151103807724</v>
      </c>
      <c r="P160" s="1201">
        <v>0.64882089291601308</v>
      </c>
      <c r="Q160" s="1309" t="s">
        <v>1325</v>
      </c>
      <c r="R160" s="1307" t="s">
        <v>1325</v>
      </c>
      <c r="S160" s="1307" t="s">
        <v>1325</v>
      </c>
      <c r="T160" s="1307" t="s">
        <v>1325</v>
      </c>
      <c r="U160" s="1307" t="s">
        <v>1325</v>
      </c>
      <c r="V160" s="1307" t="s">
        <v>1325</v>
      </c>
      <c r="W160" s="1310" t="s">
        <v>1325</v>
      </c>
      <c r="X160" s="1199">
        <v>1.7592478134033407</v>
      </c>
      <c r="Y160" s="1200">
        <v>0</v>
      </c>
      <c r="Z160" s="1200"/>
      <c r="AA160" s="1200"/>
      <c r="AB160" s="1200"/>
      <c r="AC160" s="1202">
        <v>1.1594295279393723</v>
      </c>
      <c r="AD160" s="1203">
        <v>0.91134645818562265</v>
      </c>
      <c r="AE160" s="1309" t="s">
        <v>1325</v>
      </c>
      <c r="AF160" s="1307" t="s">
        <v>1325</v>
      </c>
      <c r="AG160" s="1307" t="s">
        <v>1325</v>
      </c>
      <c r="AH160" s="1307" t="s">
        <v>1325</v>
      </c>
      <c r="AI160" s="1307" t="s">
        <v>1325</v>
      </c>
      <c r="AJ160" s="1307" t="s">
        <v>1325</v>
      </c>
      <c r="AK160" s="1310" t="s">
        <v>1325</v>
      </c>
      <c r="AL160" s="1204">
        <v>1.2779119994574406</v>
      </c>
      <c r="AM160" s="1202">
        <v>1.0653395420594318</v>
      </c>
      <c r="AN160" s="1202"/>
      <c r="AO160" s="1202"/>
      <c r="AP160" s="1202"/>
      <c r="AQ160" s="1202">
        <v>1.3690042057221572</v>
      </c>
      <c r="AR160" s="1203">
        <v>1.1058419974772324</v>
      </c>
      <c r="AS160" s="1309" t="s">
        <v>1325</v>
      </c>
      <c r="AT160" s="1307" t="s">
        <v>1325</v>
      </c>
      <c r="AU160" s="1307" t="s">
        <v>1325</v>
      </c>
      <c r="AV160" s="1307" t="s">
        <v>1325</v>
      </c>
      <c r="AW160" s="1307" t="s">
        <v>1325</v>
      </c>
      <c r="AX160" s="1307" t="s">
        <v>1325</v>
      </c>
      <c r="AY160" s="1310" t="s">
        <v>1325</v>
      </c>
      <c r="AZ160" s="1244">
        <v>0</v>
      </c>
      <c r="BA160" s="1242">
        <v>0</v>
      </c>
      <c r="BB160" s="1242"/>
      <c r="BC160" s="1242"/>
      <c r="BD160" s="1242"/>
      <c r="BE160" s="1242">
        <v>3.6317597075387806</v>
      </c>
      <c r="BF160" s="1243">
        <v>0</v>
      </c>
      <c r="BG160" s="1309" t="s">
        <v>1325</v>
      </c>
      <c r="BH160" s="1307" t="s">
        <v>1325</v>
      </c>
      <c r="BI160" s="1307" t="s">
        <v>1325</v>
      </c>
      <c r="BJ160" s="1307" t="s">
        <v>1325</v>
      </c>
      <c r="BK160" s="1307" t="s">
        <v>1325</v>
      </c>
      <c r="BL160" s="1307">
        <v>10</v>
      </c>
      <c r="BM160" s="1310" t="s">
        <v>1325</v>
      </c>
      <c r="BN160" s="1245">
        <v>0</v>
      </c>
      <c r="BO160" s="1239">
        <v>0.32475412374200019</v>
      </c>
      <c r="BP160" s="1239"/>
      <c r="BQ160" s="1239"/>
      <c r="BR160" s="1239"/>
      <c r="BS160" s="1239">
        <v>165.30534996729457</v>
      </c>
      <c r="BT160" s="1308">
        <v>0</v>
      </c>
      <c r="BU160" s="1309" t="s">
        <v>1325</v>
      </c>
      <c r="BV160" s="1307">
        <v>11</v>
      </c>
      <c r="BW160" s="1307" t="s">
        <v>1325</v>
      </c>
      <c r="BX160" s="1307" t="s">
        <v>1325</v>
      </c>
      <c r="BY160" s="1307" t="s">
        <v>1325</v>
      </c>
      <c r="BZ160" s="1307">
        <v>14</v>
      </c>
      <c r="CA160" s="1310" t="s">
        <v>1325</v>
      </c>
      <c r="CB160" s="1189">
        <v>1.5112700747602545</v>
      </c>
      <c r="CC160" s="1239">
        <v>1.6670729817180163</v>
      </c>
      <c r="CD160" s="1239"/>
      <c r="CE160" s="1239"/>
      <c r="CF160" s="1239"/>
      <c r="CG160" s="1239">
        <v>1.3221736361875853</v>
      </c>
      <c r="CH160" s="1246">
        <v>0.60207714465625639</v>
      </c>
      <c r="CI160" s="1309" t="s">
        <v>1325</v>
      </c>
      <c r="CJ160" s="1307" t="s">
        <v>1325</v>
      </c>
      <c r="CK160" s="1307" t="s">
        <v>1325</v>
      </c>
      <c r="CL160" s="1307" t="s">
        <v>1325</v>
      </c>
      <c r="CM160" s="1307" t="s">
        <v>1325</v>
      </c>
      <c r="CN160" s="1307" t="s">
        <v>1325</v>
      </c>
      <c r="CO160" s="1310" t="s">
        <v>1325</v>
      </c>
      <c r="CP160" s="1244">
        <v>0</v>
      </c>
      <c r="CQ160" s="1242">
        <v>0</v>
      </c>
      <c r="CR160" s="1242"/>
      <c r="CS160" s="1242"/>
      <c r="CT160" s="1242"/>
      <c r="CU160" s="1242">
        <v>0</v>
      </c>
      <c r="CV160" s="1243">
        <v>0</v>
      </c>
      <c r="CW160" s="1280"/>
      <c r="CX160" s="1280"/>
      <c r="CY160" s="1280"/>
      <c r="CZ160" s="1275" t="s">
        <v>878</v>
      </c>
      <c r="DA160" s="1276" t="s">
        <v>1471</v>
      </c>
      <c r="DB160" s="1274"/>
      <c r="DC160" s="1274"/>
      <c r="DD160" s="1274"/>
      <c r="DE160" s="1276" t="s">
        <v>878</v>
      </c>
      <c r="DF160" s="1276" t="s">
        <v>1471</v>
      </c>
      <c r="DG160" s="1276" t="s">
        <v>878</v>
      </c>
      <c r="DH160" s="1276" t="s">
        <v>1471</v>
      </c>
      <c r="DI160" s="1276" t="s">
        <v>878</v>
      </c>
      <c r="DJ160" s="1277" t="s">
        <v>1471</v>
      </c>
      <c r="DK160" s="1311" t="s">
        <v>878</v>
      </c>
      <c r="DL160" s="1277" t="s">
        <v>878</v>
      </c>
      <c r="DM160" s="7" t="s">
        <v>878</v>
      </c>
      <c r="DN160" s="7" t="s">
        <v>792</v>
      </c>
      <c r="DO160" s="7" t="s">
        <v>878</v>
      </c>
      <c r="DP160" s="7" t="s">
        <v>792</v>
      </c>
    </row>
    <row r="161" spans="1:120">
      <c r="A161" s="1194" t="s">
        <v>41</v>
      </c>
      <c r="B161" s="1195" t="s">
        <v>668</v>
      </c>
      <c r="C161" s="1306" t="s">
        <v>1325</v>
      </c>
      <c r="D161" s="1197">
        <v>13</v>
      </c>
      <c r="E161" s="1306" t="s">
        <v>1325</v>
      </c>
      <c r="F161" s="1306" t="s">
        <v>1325</v>
      </c>
      <c r="G161" s="1306" t="s">
        <v>1325</v>
      </c>
      <c r="H161" s="1306" t="s">
        <v>1325</v>
      </c>
      <c r="I161" s="1306" t="s">
        <v>1325</v>
      </c>
      <c r="J161" s="1199"/>
      <c r="K161" s="1200">
        <v>1.0793753118106828</v>
      </c>
      <c r="L161" s="1200"/>
      <c r="M161" s="1200"/>
      <c r="N161" s="1200"/>
      <c r="O161" s="1200"/>
      <c r="P161" s="1201"/>
      <c r="Q161" s="1309" t="s">
        <v>1325</v>
      </c>
      <c r="R161" s="1307" t="s">
        <v>1325</v>
      </c>
      <c r="S161" s="1307" t="s">
        <v>1325</v>
      </c>
      <c r="T161" s="1307" t="s">
        <v>1325</v>
      </c>
      <c r="U161" s="1307" t="s">
        <v>1325</v>
      </c>
      <c r="V161" s="1307" t="s">
        <v>1325</v>
      </c>
      <c r="W161" s="1310" t="s">
        <v>1325</v>
      </c>
      <c r="X161" s="1199"/>
      <c r="Y161" s="1200">
        <v>0</v>
      </c>
      <c r="Z161" s="1200"/>
      <c r="AA161" s="1200"/>
      <c r="AB161" s="1200"/>
      <c r="AC161" s="1202"/>
      <c r="AD161" s="1203"/>
      <c r="AE161" s="1309" t="s">
        <v>1325</v>
      </c>
      <c r="AF161" s="1307" t="s">
        <v>1325</v>
      </c>
      <c r="AG161" s="1307" t="s">
        <v>1325</v>
      </c>
      <c r="AH161" s="1307" t="s">
        <v>1325</v>
      </c>
      <c r="AI161" s="1307" t="s">
        <v>1325</v>
      </c>
      <c r="AJ161" s="1307" t="s">
        <v>1325</v>
      </c>
      <c r="AK161" s="1310" t="s">
        <v>1325</v>
      </c>
      <c r="AL161" s="1204"/>
      <c r="AM161" s="1202">
        <v>2.4205727484263426</v>
      </c>
      <c r="AN161" s="1202"/>
      <c r="AO161" s="1202"/>
      <c r="AP161" s="1202"/>
      <c r="AQ161" s="1202"/>
      <c r="AR161" s="1203"/>
      <c r="AS161" s="1309" t="s">
        <v>1325</v>
      </c>
      <c r="AT161" s="1307" t="s">
        <v>1325</v>
      </c>
      <c r="AU161" s="1307" t="s">
        <v>1325</v>
      </c>
      <c r="AV161" s="1307" t="s">
        <v>1325</v>
      </c>
      <c r="AW161" s="1307" t="s">
        <v>1325</v>
      </c>
      <c r="AX161" s="1307" t="s">
        <v>1325</v>
      </c>
      <c r="AY161" s="1310" t="s">
        <v>1325</v>
      </c>
      <c r="AZ161" s="1244"/>
      <c r="BA161" s="1242">
        <v>2.1878994584315183</v>
      </c>
      <c r="BB161" s="1242"/>
      <c r="BC161" s="1242"/>
      <c r="BD161" s="1242"/>
      <c r="BE161" s="1242"/>
      <c r="BF161" s="1243"/>
      <c r="BG161" s="1309" t="s">
        <v>1325</v>
      </c>
      <c r="BH161" s="1307" t="s">
        <v>1325</v>
      </c>
      <c r="BI161" s="1307" t="s">
        <v>1325</v>
      </c>
      <c r="BJ161" s="1307" t="s">
        <v>1325</v>
      </c>
      <c r="BK161" s="1307" t="s">
        <v>1325</v>
      </c>
      <c r="BL161" s="1307" t="s">
        <v>1325</v>
      </c>
      <c r="BM161" s="1310" t="s">
        <v>1325</v>
      </c>
      <c r="BN161" s="1245"/>
      <c r="BO161" s="1239">
        <v>0.40336960042682113</v>
      </c>
      <c r="BP161" s="1239"/>
      <c r="BQ161" s="1239"/>
      <c r="BR161" s="1239"/>
      <c r="BS161" s="1239"/>
      <c r="BT161" s="1308"/>
      <c r="BU161" s="1309" t="s">
        <v>1325</v>
      </c>
      <c r="BV161" s="1307" t="s">
        <v>1325</v>
      </c>
      <c r="BW161" s="1307" t="s">
        <v>1325</v>
      </c>
      <c r="BX161" s="1307" t="s">
        <v>1325</v>
      </c>
      <c r="BY161" s="1307" t="s">
        <v>1325</v>
      </c>
      <c r="BZ161" s="1307" t="s">
        <v>1325</v>
      </c>
      <c r="CA161" s="1310" t="s">
        <v>1325</v>
      </c>
      <c r="CB161" s="1189"/>
      <c r="CC161" s="1239">
        <v>1.3067969875303511</v>
      </c>
      <c r="CD161" s="1239"/>
      <c r="CE161" s="1239"/>
      <c r="CF161" s="1239"/>
      <c r="CG161" s="1239"/>
      <c r="CH161" s="1246"/>
      <c r="CI161" s="1309" t="s">
        <v>1325</v>
      </c>
      <c r="CJ161" s="1307" t="s">
        <v>1325</v>
      </c>
      <c r="CK161" s="1307" t="s">
        <v>1325</v>
      </c>
      <c r="CL161" s="1307" t="s">
        <v>1325</v>
      </c>
      <c r="CM161" s="1307" t="s">
        <v>1325</v>
      </c>
      <c r="CN161" s="1307" t="s">
        <v>1325</v>
      </c>
      <c r="CO161" s="1310" t="s">
        <v>1325</v>
      </c>
      <c r="CP161" s="1244"/>
      <c r="CQ161" s="1242">
        <v>2.0796156944417157</v>
      </c>
      <c r="CR161" s="1242"/>
      <c r="CS161" s="1242"/>
      <c r="CT161" s="1242"/>
      <c r="CU161" s="1242"/>
      <c r="CV161" s="1243"/>
      <c r="CW161" s="1280"/>
      <c r="CX161" s="1280"/>
      <c r="CY161" s="1280"/>
      <c r="CZ161" s="1275" t="s">
        <v>878</v>
      </c>
      <c r="DA161" s="1276" t="s">
        <v>1471</v>
      </c>
      <c r="DB161" s="1274"/>
      <c r="DC161" s="1274"/>
      <c r="DD161" s="1274"/>
      <c r="DE161" s="1276" t="s">
        <v>878</v>
      </c>
      <c r="DF161" s="1276" t="s">
        <v>1471</v>
      </c>
      <c r="DG161" s="1276" t="s">
        <v>878</v>
      </c>
      <c r="DH161" s="1276" t="s">
        <v>1471</v>
      </c>
      <c r="DI161" s="1276" t="s">
        <v>878</v>
      </c>
      <c r="DJ161" s="1277" t="s">
        <v>1471</v>
      </c>
      <c r="DK161" s="1311" t="s">
        <v>878</v>
      </c>
      <c r="DL161" s="1277" t="s">
        <v>878</v>
      </c>
      <c r="DM161" s="7" t="s">
        <v>878</v>
      </c>
      <c r="DN161" s="7" t="s">
        <v>792</v>
      </c>
      <c r="DO161" s="7" t="s">
        <v>878</v>
      </c>
      <c r="DP161" s="7" t="s">
        <v>792</v>
      </c>
    </row>
    <row r="162" spans="1:120">
      <c r="A162" s="1194" t="s">
        <v>56</v>
      </c>
      <c r="B162" s="1195" t="s">
        <v>510</v>
      </c>
      <c r="C162" s="1196">
        <v>67</v>
      </c>
      <c r="D162" s="1197">
        <v>68</v>
      </c>
      <c r="E162" s="1306" t="s">
        <v>1325</v>
      </c>
      <c r="F162" s="1197">
        <v>10</v>
      </c>
      <c r="G162" s="1306" t="s">
        <v>1325</v>
      </c>
      <c r="H162" s="1197">
        <v>393</v>
      </c>
      <c r="I162" s="1198">
        <v>14</v>
      </c>
      <c r="J162" s="1199">
        <v>1.1516252000562359</v>
      </c>
      <c r="K162" s="1200">
        <v>1.2831869631636299</v>
      </c>
      <c r="L162" s="1200">
        <v>0.14571746688001963</v>
      </c>
      <c r="M162" s="1200">
        <v>0.47444225118043709</v>
      </c>
      <c r="N162" s="1200">
        <v>0.25562029240694162</v>
      </c>
      <c r="O162" s="1200">
        <v>1.3734421014442701</v>
      </c>
      <c r="P162" s="1201">
        <v>0.80830409518178958</v>
      </c>
      <c r="Q162" s="1309" t="s">
        <v>1325</v>
      </c>
      <c r="R162" s="1307" t="s">
        <v>1325</v>
      </c>
      <c r="S162" s="1307" t="s">
        <v>1325</v>
      </c>
      <c r="T162" s="1307" t="s">
        <v>1325</v>
      </c>
      <c r="U162" s="1307" t="s">
        <v>1325</v>
      </c>
      <c r="V162" s="1307">
        <v>54</v>
      </c>
      <c r="W162" s="1310" t="s">
        <v>1325</v>
      </c>
      <c r="X162" s="1199">
        <v>0.57050512039861212</v>
      </c>
      <c r="Y162" s="1200">
        <v>0.17564169428416732</v>
      </c>
      <c r="Z162" s="1200">
        <v>0</v>
      </c>
      <c r="AA162" s="1200">
        <v>0.44785724446832836</v>
      </c>
      <c r="AB162" s="1200">
        <v>0</v>
      </c>
      <c r="AC162" s="1202">
        <v>3.9451544305921775</v>
      </c>
      <c r="AD162" s="1203">
        <v>0</v>
      </c>
      <c r="AE162" s="1309">
        <v>14</v>
      </c>
      <c r="AF162" s="1307" t="s">
        <v>1325</v>
      </c>
      <c r="AG162" s="1307" t="s">
        <v>1325</v>
      </c>
      <c r="AH162" s="1307" t="s">
        <v>1325</v>
      </c>
      <c r="AI162" s="1307" t="s">
        <v>1325</v>
      </c>
      <c r="AJ162" s="1307">
        <v>48</v>
      </c>
      <c r="AK162" s="1310" t="s">
        <v>1325</v>
      </c>
      <c r="AL162" s="1204">
        <v>1.6988898906988987</v>
      </c>
      <c r="AM162" s="1202">
        <v>0.71132993939249411</v>
      </c>
      <c r="AN162" s="1202">
        <v>0.31149120005069492</v>
      </c>
      <c r="AO162" s="1202">
        <v>0.91970239432075729</v>
      </c>
      <c r="AP162" s="1202">
        <v>0</v>
      </c>
      <c r="AQ162" s="1202">
        <v>0.75029221127006918</v>
      </c>
      <c r="AR162" s="1203">
        <v>1.5387880142403882</v>
      </c>
      <c r="AS162" s="1309" t="s">
        <v>1325</v>
      </c>
      <c r="AT162" s="1307" t="s">
        <v>1325</v>
      </c>
      <c r="AU162" s="1307" t="s">
        <v>1325</v>
      </c>
      <c r="AV162" s="1307" t="s">
        <v>1325</v>
      </c>
      <c r="AW162" s="1307" t="s">
        <v>1325</v>
      </c>
      <c r="AX162" s="1307">
        <v>17</v>
      </c>
      <c r="AY162" s="1310" t="s">
        <v>1325</v>
      </c>
      <c r="AZ162" s="1244">
        <v>0.83510768232495058</v>
      </c>
      <c r="BA162" s="1242">
        <v>1.9830451793515236</v>
      </c>
      <c r="BB162" s="1242">
        <v>0</v>
      </c>
      <c r="BC162" s="1242">
        <v>1.2802885090334981</v>
      </c>
      <c r="BD162" s="1242">
        <v>0</v>
      </c>
      <c r="BE162" s="1242">
        <v>2.0091931367548912</v>
      </c>
      <c r="BF162" s="1243">
        <v>0</v>
      </c>
      <c r="BG162" s="1309" t="s">
        <v>1325</v>
      </c>
      <c r="BH162" s="1307" t="s">
        <v>1325</v>
      </c>
      <c r="BI162" s="1307" t="s">
        <v>1325</v>
      </c>
      <c r="BJ162" s="1307" t="s">
        <v>1325</v>
      </c>
      <c r="BK162" s="1307" t="s">
        <v>1325</v>
      </c>
      <c r="BL162" s="1307">
        <v>95</v>
      </c>
      <c r="BM162" s="1310" t="s">
        <v>1325</v>
      </c>
      <c r="BN162" s="1245">
        <v>0.61150694951446516</v>
      </c>
      <c r="BO162" s="1239">
        <v>0.65689617848859383</v>
      </c>
      <c r="BP162" s="1239">
        <v>0.2455105117618214</v>
      </c>
      <c r="BQ162" s="1239">
        <v>0.4759971195476328</v>
      </c>
      <c r="BR162" s="1239">
        <v>0</v>
      </c>
      <c r="BS162" s="1239">
        <v>2.7296740450604027</v>
      </c>
      <c r="BT162" s="1308">
        <v>0.27863412640980095</v>
      </c>
      <c r="BU162" s="1309">
        <v>29</v>
      </c>
      <c r="BV162" s="1307">
        <v>39</v>
      </c>
      <c r="BW162" s="1307" t="s">
        <v>1325</v>
      </c>
      <c r="BX162" s="1307" t="s">
        <v>1325</v>
      </c>
      <c r="BY162" s="1307" t="s">
        <v>1325</v>
      </c>
      <c r="BZ162" s="1307">
        <v>147</v>
      </c>
      <c r="CA162" s="1310" t="s">
        <v>1325</v>
      </c>
      <c r="CB162" s="1189">
        <v>1.3821545659292906</v>
      </c>
      <c r="CC162" s="1239">
        <v>1.9645875303401417</v>
      </c>
      <c r="CD162" s="1239">
        <v>0</v>
      </c>
      <c r="CE162" s="1239">
        <v>0.12345788721195787</v>
      </c>
      <c r="CF162" s="1239">
        <v>0.67892017934955118</v>
      </c>
      <c r="CG162" s="1239">
        <v>1.332477329834876</v>
      </c>
      <c r="CH162" s="1246">
        <v>0.60177493953429895</v>
      </c>
      <c r="CI162" s="1309" t="s">
        <v>1325</v>
      </c>
      <c r="CJ162" s="1307" t="s">
        <v>1325</v>
      </c>
      <c r="CK162" s="1307" t="s">
        <v>1325</v>
      </c>
      <c r="CL162" s="1307" t="s">
        <v>1325</v>
      </c>
      <c r="CM162" s="1307" t="s">
        <v>1325</v>
      </c>
      <c r="CN162" s="1307" t="s">
        <v>1325</v>
      </c>
      <c r="CO162" s="1310" t="s">
        <v>1325</v>
      </c>
      <c r="CP162" s="1244">
        <v>1.9905342035677607</v>
      </c>
      <c r="CQ162" s="1242">
        <v>3.846469976204669</v>
      </c>
      <c r="CR162" s="1242">
        <v>0</v>
      </c>
      <c r="CS162" s="1242">
        <v>2.559245604869528</v>
      </c>
      <c r="CT162" s="1242">
        <v>0</v>
      </c>
      <c r="CU162" s="1242">
        <v>0.70912698944290264</v>
      </c>
      <c r="CV162" s="1243">
        <v>0</v>
      </c>
      <c r="CW162" s="1280"/>
      <c r="CX162" s="1280"/>
      <c r="CY162" s="1280"/>
      <c r="CZ162" s="1275" t="s">
        <v>878</v>
      </c>
      <c r="DA162" s="1276" t="s">
        <v>1471</v>
      </c>
      <c r="DB162" s="1274"/>
      <c r="DC162" s="1274" t="s">
        <v>878</v>
      </c>
      <c r="DD162" s="1274" t="s">
        <v>2921</v>
      </c>
      <c r="DE162" s="1276" t="s">
        <v>878</v>
      </c>
      <c r="DF162" s="1276" t="s">
        <v>1471</v>
      </c>
      <c r="DG162" s="1276" t="s">
        <v>878</v>
      </c>
      <c r="DH162" s="1276" t="s">
        <v>1471</v>
      </c>
      <c r="DI162" s="1276" t="s">
        <v>878</v>
      </c>
      <c r="DJ162" s="1277" t="s">
        <v>1471</v>
      </c>
      <c r="DK162" s="1311" t="s">
        <v>878</v>
      </c>
      <c r="DL162" s="1277" t="s">
        <v>878</v>
      </c>
      <c r="DM162" s="7" t="s">
        <v>878</v>
      </c>
      <c r="DN162" s="7" t="s">
        <v>792</v>
      </c>
      <c r="DO162" s="7" t="s">
        <v>878</v>
      </c>
      <c r="DP162" s="7" t="s">
        <v>792</v>
      </c>
    </row>
    <row r="163" spans="1:120">
      <c r="A163" s="1194" t="s">
        <v>52</v>
      </c>
      <c r="B163" s="1195" t="s">
        <v>508</v>
      </c>
      <c r="C163" s="1196">
        <v>27</v>
      </c>
      <c r="D163" s="1197">
        <v>14</v>
      </c>
      <c r="E163" s="1306" t="s">
        <v>1325</v>
      </c>
      <c r="F163" s="1306" t="s">
        <v>1325</v>
      </c>
      <c r="G163" s="1306" t="s">
        <v>1325</v>
      </c>
      <c r="H163" s="1197">
        <v>66</v>
      </c>
      <c r="I163" s="1306" t="s">
        <v>1325</v>
      </c>
      <c r="J163" s="1199">
        <v>1.2190854509429925</v>
      </c>
      <c r="K163" s="1200">
        <v>1.4010884739119596</v>
      </c>
      <c r="L163" s="1200"/>
      <c r="M163" s="1200"/>
      <c r="N163" s="1200"/>
      <c r="O163" s="1200">
        <v>1.3762919764087351</v>
      </c>
      <c r="P163" s="1201">
        <v>1.156465072139244</v>
      </c>
      <c r="Q163" s="1309" t="s">
        <v>1325</v>
      </c>
      <c r="R163" s="1307" t="s">
        <v>1325</v>
      </c>
      <c r="S163" s="1307" t="s">
        <v>1325</v>
      </c>
      <c r="T163" s="1307" t="s">
        <v>1325</v>
      </c>
      <c r="U163" s="1307" t="s">
        <v>1325</v>
      </c>
      <c r="V163" s="1307" t="s">
        <v>1325</v>
      </c>
      <c r="W163" s="1310" t="s">
        <v>1325</v>
      </c>
      <c r="X163" s="1199">
        <v>0</v>
      </c>
      <c r="Y163" s="1200">
        <v>3.3341423370845344</v>
      </c>
      <c r="Z163" s="1200"/>
      <c r="AA163" s="1200"/>
      <c r="AB163" s="1200"/>
      <c r="AC163" s="1202">
        <v>16.101170451359668</v>
      </c>
      <c r="AD163" s="1203">
        <v>0</v>
      </c>
      <c r="AE163" s="1309" t="s">
        <v>1325</v>
      </c>
      <c r="AF163" s="1307" t="s">
        <v>1325</v>
      </c>
      <c r="AG163" s="1307" t="s">
        <v>1325</v>
      </c>
      <c r="AH163" s="1307" t="s">
        <v>1325</v>
      </c>
      <c r="AI163" s="1307" t="s">
        <v>1325</v>
      </c>
      <c r="AJ163" s="1307" t="s">
        <v>1325</v>
      </c>
      <c r="AK163" s="1310" t="s">
        <v>1325</v>
      </c>
      <c r="AL163" s="1204">
        <v>1.3160664160375157</v>
      </c>
      <c r="AM163" s="1202">
        <v>1.4303885025788159</v>
      </c>
      <c r="AN163" s="1202"/>
      <c r="AO163" s="1202"/>
      <c r="AP163" s="1202"/>
      <c r="AQ163" s="1202">
        <v>1.2797706149834611</v>
      </c>
      <c r="AR163" s="1203">
        <v>1.1823046170351015</v>
      </c>
      <c r="AS163" s="1309" t="s">
        <v>1325</v>
      </c>
      <c r="AT163" s="1307" t="s">
        <v>1325</v>
      </c>
      <c r="AU163" s="1307" t="s">
        <v>1325</v>
      </c>
      <c r="AV163" s="1307" t="s">
        <v>1325</v>
      </c>
      <c r="AW163" s="1307" t="s">
        <v>1325</v>
      </c>
      <c r="AX163" s="1307" t="s">
        <v>1325</v>
      </c>
      <c r="AY163" s="1310" t="s">
        <v>1325</v>
      </c>
      <c r="AZ163" s="1244">
        <v>0</v>
      </c>
      <c r="BA163" s="1242">
        <v>0</v>
      </c>
      <c r="BB163" s="1242"/>
      <c r="BC163" s="1242"/>
      <c r="BD163" s="1242"/>
      <c r="BE163" s="1242">
        <v>0</v>
      </c>
      <c r="BF163" s="1243">
        <v>0</v>
      </c>
      <c r="BG163" s="1309" t="s">
        <v>1325</v>
      </c>
      <c r="BH163" s="1307" t="s">
        <v>1325</v>
      </c>
      <c r="BI163" s="1307" t="s">
        <v>1325</v>
      </c>
      <c r="BJ163" s="1307" t="s">
        <v>1325</v>
      </c>
      <c r="BK163" s="1307" t="s">
        <v>1325</v>
      </c>
      <c r="BL163" s="1307">
        <v>12</v>
      </c>
      <c r="BM163" s="1310" t="s">
        <v>1325</v>
      </c>
      <c r="BN163" s="1245">
        <v>0.23738282944143702</v>
      </c>
      <c r="BO163" s="1239">
        <v>0.65365380185793631</v>
      </c>
      <c r="BP163" s="1239"/>
      <c r="BQ163" s="1239"/>
      <c r="BR163" s="1239"/>
      <c r="BS163" s="1239">
        <v>2.610037098085964</v>
      </c>
      <c r="BT163" s="1308">
        <v>2.3641713567135594</v>
      </c>
      <c r="BU163" s="1309">
        <v>18</v>
      </c>
      <c r="BV163" s="1307">
        <v>10</v>
      </c>
      <c r="BW163" s="1307" t="s">
        <v>1325</v>
      </c>
      <c r="BX163" s="1307" t="s">
        <v>1325</v>
      </c>
      <c r="BY163" s="1307" t="s">
        <v>1325</v>
      </c>
      <c r="BZ163" s="1307">
        <v>37</v>
      </c>
      <c r="CA163" s="1310" t="s">
        <v>1325</v>
      </c>
      <c r="CB163" s="1189">
        <v>1.4768963046273818</v>
      </c>
      <c r="CC163" s="1239">
        <v>1.7343339982943511</v>
      </c>
      <c r="CD163" s="1239"/>
      <c r="CE163" s="1239"/>
      <c r="CF163" s="1239"/>
      <c r="CG163" s="1239">
        <v>1.255147541346352</v>
      </c>
      <c r="CH163" s="1246">
        <v>0.83589140896731828</v>
      </c>
      <c r="CI163" s="1309" t="s">
        <v>1325</v>
      </c>
      <c r="CJ163" s="1307" t="s">
        <v>1325</v>
      </c>
      <c r="CK163" s="1307" t="s">
        <v>1325</v>
      </c>
      <c r="CL163" s="1307" t="s">
        <v>1325</v>
      </c>
      <c r="CM163" s="1307" t="s">
        <v>1325</v>
      </c>
      <c r="CN163" s="1307" t="s">
        <v>1325</v>
      </c>
      <c r="CO163" s="1310" t="s">
        <v>1325</v>
      </c>
      <c r="CP163" s="1244">
        <v>0</v>
      </c>
      <c r="CQ163" s="1242">
        <v>0</v>
      </c>
      <c r="CR163" s="1242"/>
      <c r="CS163" s="1242"/>
      <c r="CT163" s="1242"/>
      <c r="CU163" s="1242">
        <v>0.93527460000814244</v>
      </c>
      <c r="CV163" s="1243">
        <v>0</v>
      </c>
      <c r="CW163" s="1280"/>
      <c r="CX163" s="1280"/>
      <c r="CY163" s="1280"/>
      <c r="CZ163" s="1275" t="s">
        <v>878</v>
      </c>
      <c r="DA163" s="1276" t="s">
        <v>1471</v>
      </c>
      <c r="DB163" s="1274"/>
      <c r="DC163" s="1274"/>
      <c r="DD163" s="1274"/>
      <c r="DE163" s="1276" t="s">
        <v>878</v>
      </c>
      <c r="DF163" s="1276" t="s">
        <v>1471</v>
      </c>
      <c r="DG163" s="1276" t="s">
        <v>878</v>
      </c>
      <c r="DH163" s="1276" t="s">
        <v>1471</v>
      </c>
      <c r="DI163" s="1276" t="s">
        <v>878</v>
      </c>
      <c r="DJ163" s="1277" t="s">
        <v>1471</v>
      </c>
      <c r="DK163" s="1311" t="s">
        <v>878</v>
      </c>
      <c r="DL163" s="1277" t="s">
        <v>878</v>
      </c>
      <c r="DM163" s="7" t="s">
        <v>878</v>
      </c>
      <c r="DN163" s="7" t="s">
        <v>792</v>
      </c>
      <c r="DO163" s="7" t="s">
        <v>878</v>
      </c>
      <c r="DP163" s="7" t="s">
        <v>792</v>
      </c>
    </row>
    <row r="164" spans="1:120">
      <c r="A164" s="1194" t="s">
        <v>464</v>
      </c>
      <c r="B164" s="1195" t="s">
        <v>540</v>
      </c>
      <c r="C164" s="1196">
        <v>87</v>
      </c>
      <c r="D164" s="1306" t="s">
        <v>1325</v>
      </c>
      <c r="E164" s="1306" t="s">
        <v>1325</v>
      </c>
      <c r="F164" s="1306" t="s">
        <v>1325</v>
      </c>
      <c r="G164" s="1306" t="s">
        <v>1325</v>
      </c>
      <c r="H164" s="1306" t="s">
        <v>1325</v>
      </c>
      <c r="I164" s="1306" t="s">
        <v>1325</v>
      </c>
      <c r="J164" s="1199">
        <v>1.1990935013781421</v>
      </c>
      <c r="K164" s="1200"/>
      <c r="L164" s="1200"/>
      <c r="M164" s="1200"/>
      <c r="N164" s="1200"/>
      <c r="O164" s="1200">
        <v>1.9930150964575644</v>
      </c>
      <c r="P164" s="1201"/>
      <c r="Q164" s="1309" t="s">
        <v>1325</v>
      </c>
      <c r="R164" s="1307" t="s">
        <v>1325</v>
      </c>
      <c r="S164" s="1307" t="s">
        <v>1325</v>
      </c>
      <c r="T164" s="1307" t="s">
        <v>1325</v>
      </c>
      <c r="U164" s="1307" t="s">
        <v>1325</v>
      </c>
      <c r="V164" s="1307" t="s">
        <v>1325</v>
      </c>
      <c r="W164" s="1310" t="s">
        <v>1325</v>
      </c>
      <c r="X164" s="1199">
        <v>9.0286464662831661E-2</v>
      </c>
      <c r="Y164" s="1200"/>
      <c r="Z164" s="1200"/>
      <c r="AA164" s="1200"/>
      <c r="AB164" s="1200"/>
      <c r="AC164" s="1202">
        <v>2.5581400218431729</v>
      </c>
      <c r="AD164" s="1203"/>
      <c r="AE164" s="1309" t="s">
        <v>1325</v>
      </c>
      <c r="AF164" s="1307" t="s">
        <v>1325</v>
      </c>
      <c r="AG164" s="1307" t="s">
        <v>1325</v>
      </c>
      <c r="AH164" s="1307" t="s">
        <v>1325</v>
      </c>
      <c r="AI164" s="1307" t="s">
        <v>1325</v>
      </c>
      <c r="AJ164" s="1307" t="s">
        <v>1325</v>
      </c>
      <c r="AK164" s="1310" t="s">
        <v>1325</v>
      </c>
      <c r="AL164" s="1204">
        <v>0.9108808533366024</v>
      </c>
      <c r="AM164" s="1202"/>
      <c r="AN164" s="1202"/>
      <c r="AO164" s="1202"/>
      <c r="AP164" s="1202"/>
      <c r="AQ164" s="1202">
        <v>2.96706441162832</v>
      </c>
      <c r="AR164" s="1203"/>
      <c r="AS164" s="1309" t="s">
        <v>1325</v>
      </c>
      <c r="AT164" s="1307" t="s">
        <v>1325</v>
      </c>
      <c r="AU164" s="1307" t="s">
        <v>1325</v>
      </c>
      <c r="AV164" s="1307" t="s">
        <v>1325</v>
      </c>
      <c r="AW164" s="1307" t="s">
        <v>1325</v>
      </c>
      <c r="AX164" s="1307" t="s">
        <v>1325</v>
      </c>
      <c r="AY164" s="1310" t="s">
        <v>1325</v>
      </c>
      <c r="AZ164" s="1244">
        <v>0.23456855937123211</v>
      </c>
      <c r="BA164" s="1242"/>
      <c r="BB164" s="1242"/>
      <c r="BC164" s="1242"/>
      <c r="BD164" s="1242"/>
      <c r="BE164" s="1242">
        <v>0</v>
      </c>
      <c r="BF164" s="1243"/>
      <c r="BG164" s="1309" t="s">
        <v>1325</v>
      </c>
      <c r="BH164" s="1307" t="s">
        <v>1325</v>
      </c>
      <c r="BI164" s="1307" t="s">
        <v>1325</v>
      </c>
      <c r="BJ164" s="1307" t="s">
        <v>1325</v>
      </c>
      <c r="BK164" s="1307" t="s">
        <v>1325</v>
      </c>
      <c r="BL164" s="1307" t="s">
        <v>1325</v>
      </c>
      <c r="BM164" s="1310" t="s">
        <v>1325</v>
      </c>
      <c r="BN164" s="1245">
        <v>0.56930053333537645</v>
      </c>
      <c r="BO164" s="1239"/>
      <c r="BP164" s="1239"/>
      <c r="BQ164" s="1239"/>
      <c r="BR164" s="1239"/>
      <c r="BS164" s="1239">
        <v>4.7473030586053113</v>
      </c>
      <c r="BT164" s="1308"/>
      <c r="BU164" s="1309">
        <v>54</v>
      </c>
      <c r="BV164" s="1307" t="s">
        <v>1325</v>
      </c>
      <c r="BW164" s="1307" t="s">
        <v>1325</v>
      </c>
      <c r="BX164" s="1307" t="s">
        <v>1325</v>
      </c>
      <c r="BY164" s="1307" t="s">
        <v>1325</v>
      </c>
      <c r="BZ164" s="1307" t="s">
        <v>1325</v>
      </c>
      <c r="CA164" s="1310" t="s">
        <v>1325</v>
      </c>
      <c r="CB164" s="1189">
        <v>3.0742228800110327</v>
      </c>
      <c r="CC164" s="1239"/>
      <c r="CD164" s="1239"/>
      <c r="CE164" s="1239"/>
      <c r="CF164" s="1239"/>
      <c r="CG164" s="1239">
        <v>0.87913019603802089</v>
      </c>
      <c r="CH164" s="1246"/>
      <c r="CI164" s="1309" t="s">
        <v>1325</v>
      </c>
      <c r="CJ164" s="1307" t="s">
        <v>1325</v>
      </c>
      <c r="CK164" s="1307" t="s">
        <v>1325</v>
      </c>
      <c r="CL164" s="1307" t="s">
        <v>1325</v>
      </c>
      <c r="CM164" s="1307" t="s">
        <v>1325</v>
      </c>
      <c r="CN164" s="1307" t="s">
        <v>1325</v>
      </c>
      <c r="CO164" s="1310" t="s">
        <v>1325</v>
      </c>
      <c r="CP164" s="1244">
        <v>0.3415803200012259</v>
      </c>
      <c r="CQ164" s="1242"/>
      <c r="CR164" s="1242"/>
      <c r="CS164" s="1242"/>
      <c r="CT164" s="1242"/>
      <c r="CU164" s="1242">
        <v>7.9121717643421894</v>
      </c>
      <c r="CV164" s="1243"/>
      <c r="CW164" s="1280"/>
      <c r="CX164" s="1280"/>
      <c r="CY164" s="1280"/>
      <c r="CZ164" s="1275" t="s">
        <v>878</v>
      </c>
      <c r="DA164" s="1276" t="s">
        <v>1471</v>
      </c>
      <c r="DB164" s="1274"/>
      <c r="DC164" s="1274"/>
      <c r="DD164" s="1274"/>
      <c r="DE164" s="1276" t="s">
        <v>878</v>
      </c>
      <c r="DF164" s="1276" t="s">
        <v>1471</v>
      </c>
      <c r="DG164" s="1276" t="s">
        <v>878</v>
      </c>
      <c r="DH164" s="1276" t="s">
        <v>1471</v>
      </c>
      <c r="DI164" s="1276" t="s">
        <v>878</v>
      </c>
      <c r="DJ164" s="1277" t="s">
        <v>1471</v>
      </c>
      <c r="DK164" s="1311" t="s">
        <v>878</v>
      </c>
      <c r="DL164" s="1277" t="s">
        <v>878</v>
      </c>
      <c r="DM164" s="7" t="s">
        <v>878</v>
      </c>
      <c r="DN164" s="7" t="s">
        <v>792</v>
      </c>
      <c r="DO164" s="7" t="s">
        <v>878</v>
      </c>
      <c r="DP164" s="7" t="s">
        <v>792</v>
      </c>
    </row>
    <row r="165" spans="1:120">
      <c r="A165" s="1194" t="s">
        <v>76</v>
      </c>
      <c r="B165" s="1195" t="s">
        <v>699</v>
      </c>
      <c r="C165" s="1196">
        <v>17</v>
      </c>
      <c r="D165" s="1306" t="s">
        <v>1325</v>
      </c>
      <c r="E165" s="1306" t="s">
        <v>1325</v>
      </c>
      <c r="F165" s="1306" t="s">
        <v>1325</v>
      </c>
      <c r="G165" s="1306" t="s">
        <v>1325</v>
      </c>
      <c r="H165" s="1197">
        <v>13</v>
      </c>
      <c r="I165" s="1306" t="s">
        <v>1325</v>
      </c>
      <c r="J165" s="1199">
        <v>0.92238587915940329</v>
      </c>
      <c r="K165" s="1200"/>
      <c r="L165" s="1200"/>
      <c r="M165" s="1200"/>
      <c r="N165" s="1200"/>
      <c r="O165" s="1200">
        <v>0.92946415582516273</v>
      </c>
      <c r="P165" s="1201">
        <v>4.2197210547149258</v>
      </c>
      <c r="Q165" s="1309" t="s">
        <v>1325</v>
      </c>
      <c r="R165" s="1307" t="s">
        <v>1325</v>
      </c>
      <c r="S165" s="1307" t="s">
        <v>1325</v>
      </c>
      <c r="T165" s="1307" t="s">
        <v>1325</v>
      </c>
      <c r="U165" s="1307" t="s">
        <v>1325</v>
      </c>
      <c r="V165" s="1307" t="s">
        <v>1325</v>
      </c>
      <c r="W165" s="1310" t="s">
        <v>1325</v>
      </c>
      <c r="X165" s="1199">
        <v>1.1268127017837415</v>
      </c>
      <c r="Y165" s="1200"/>
      <c r="Z165" s="1200"/>
      <c r="AA165" s="1200"/>
      <c r="AB165" s="1200"/>
      <c r="AC165" s="1202">
        <v>0</v>
      </c>
      <c r="AD165" s="1203">
        <v>0</v>
      </c>
      <c r="AE165" s="1309" t="s">
        <v>1325</v>
      </c>
      <c r="AF165" s="1307" t="s">
        <v>1325</v>
      </c>
      <c r="AG165" s="1307" t="s">
        <v>1325</v>
      </c>
      <c r="AH165" s="1307" t="s">
        <v>1325</v>
      </c>
      <c r="AI165" s="1307" t="s">
        <v>1325</v>
      </c>
      <c r="AJ165" s="1307" t="s">
        <v>1325</v>
      </c>
      <c r="AK165" s="1310" t="s">
        <v>1325</v>
      </c>
      <c r="AL165" s="1204">
        <v>2.5357733307433441</v>
      </c>
      <c r="AM165" s="1202"/>
      <c r="AN165" s="1202"/>
      <c r="AO165" s="1202"/>
      <c r="AP165" s="1202"/>
      <c r="AQ165" s="1202">
        <v>1.0658058945577795</v>
      </c>
      <c r="AR165" s="1203">
        <v>0</v>
      </c>
      <c r="AS165" s="1309" t="s">
        <v>1325</v>
      </c>
      <c r="AT165" s="1307" t="s">
        <v>1325</v>
      </c>
      <c r="AU165" s="1307" t="s">
        <v>1325</v>
      </c>
      <c r="AV165" s="1307" t="s">
        <v>1325</v>
      </c>
      <c r="AW165" s="1307" t="s">
        <v>1325</v>
      </c>
      <c r="AX165" s="1307" t="s">
        <v>1325</v>
      </c>
      <c r="AY165" s="1310" t="s">
        <v>1325</v>
      </c>
      <c r="AZ165" s="1244">
        <v>0</v>
      </c>
      <c r="BA165" s="1242"/>
      <c r="BB165" s="1242"/>
      <c r="BC165" s="1242"/>
      <c r="BD165" s="1242"/>
      <c r="BE165" s="1242">
        <v>0</v>
      </c>
      <c r="BF165" s="1243">
        <v>0</v>
      </c>
      <c r="BG165" s="1309" t="s">
        <v>1325</v>
      </c>
      <c r="BH165" s="1307" t="s">
        <v>1325</v>
      </c>
      <c r="BI165" s="1307" t="s">
        <v>1325</v>
      </c>
      <c r="BJ165" s="1307" t="s">
        <v>1325</v>
      </c>
      <c r="BK165" s="1307" t="s">
        <v>1325</v>
      </c>
      <c r="BL165" s="1307" t="s">
        <v>1325</v>
      </c>
      <c r="BM165" s="1310" t="s">
        <v>1325</v>
      </c>
      <c r="BN165" s="1245">
        <v>0</v>
      </c>
      <c r="BO165" s="1239"/>
      <c r="BP165" s="1239"/>
      <c r="BQ165" s="1239"/>
      <c r="BR165" s="1239"/>
      <c r="BS165" s="1239">
        <v>2.3224908002749802</v>
      </c>
      <c r="BT165" s="1308">
        <v>0</v>
      </c>
      <c r="BU165" s="1309">
        <v>10</v>
      </c>
      <c r="BV165" s="1307" t="s">
        <v>1325</v>
      </c>
      <c r="BW165" s="1307" t="s">
        <v>1325</v>
      </c>
      <c r="BX165" s="1307" t="s">
        <v>1325</v>
      </c>
      <c r="BY165" s="1307" t="s">
        <v>1325</v>
      </c>
      <c r="BZ165" s="1307" t="s">
        <v>1325</v>
      </c>
      <c r="CA165" s="1310" t="s">
        <v>1325</v>
      </c>
      <c r="CB165" s="1189">
        <v>0.867361626403648</v>
      </c>
      <c r="CC165" s="1239"/>
      <c r="CD165" s="1239"/>
      <c r="CE165" s="1239"/>
      <c r="CF165" s="1239"/>
      <c r="CG165" s="1239">
        <v>0.52819536199891592</v>
      </c>
      <c r="CH165" s="1246">
        <v>8.5147110099811787</v>
      </c>
      <c r="CI165" s="1309" t="s">
        <v>1325</v>
      </c>
      <c r="CJ165" s="1307" t="s">
        <v>1325</v>
      </c>
      <c r="CK165" s="1307" t="s">
        <v>1325</v>
      </c>
      <c r="CL165" s="1307" t="s">
        <v>1325</v>
      </c>
      <c r="CM165" s="1307" t="s">
        <v>1325</v>
      </c>
      <c r="CN165" s="1307" t="s">
        <v>1325</v>
      </c>
      <c r="CO165" s="1310" t="s">
        <v>1325</v>
      </c>
      <c r="CP165" s="1244">
        <v>0</v>
      </c>
      <c r="CQ165" s="1242"/>
      <c r="CR165" s="1242"/>
      <c r="CS165" s="1242"/>
      <c r="CT165" s="1242"/>
      <c r="CU165" s="1242">
        <v>0</v>
      </c>
      <c r="CV165" s="1243">
        <v>0</v>
      </c>
      <c r="CW165" s="1280"/>
      <c r="CX165" s="1280"/>
      <c r="CY165" s="1280"/>
      <c r="CZ165" s="1273" t="s">
        <v>878</v>
      </c>
      <c r="DA165" s="1273" t="s">
        <v>1471</v>
      </c>
      <c r="DB165" s="1274"/>
      <c r="DC165" s="1274"/>
      <c r="DD165" s="1274"/>
      <c r="DE165" s="1288" t="s">
        <v>878</v>
      </c>
      <c r="DF165" s="1286" t="s">
        <v>1471</v>
      </c>
      <c r="DG165" s="1273" t="s">
        <v>878</v>
      </c>
      <c r="DH165" s="1286" t="s">
        <v>1471</v>
      </c>
      <c r="DI165" s="1289" t="s">
        <v>878</v>
      </c>
      <c r="DJ165" s="1289" t="s">
        <v>1471</v>
      </c>
      <c r="DK165" s="1311" t="s">
        <v>878</v>
      </c>
      <c r="DL165" s="1277" t="s">
        <v>878</v>
      </c>
      <c r="DM165" s="7" t="s">
        <v>878</v>
      </c>
      <c r="DN165" s="7" t="s">
        <v>792</v>
      </c>
      <c r="DO165" s="7" t="s">
        <v>878</v>
      </c>
      <c r="DP165" s="7" t="s">
        <v>792</v>
      </c>
    </row>
    <row r="166" spans="1:120" ht="25.5">
      <c r="A166" s="1194" t="s">
        <v>3</v>
      </c>
      <c r="B166" s="1195" t="s">
        <v>653</v>
      </c>
      <c r="C166" s="1306" t="s">
        <v>1325</v>
      </c>
      <c r="D166" s="1306" t="s">
        <v>1325</v>
      </c>
      <c r="E166" s="1306" t="s">
        <v>1325</v>
      </c>
      <c r="F166" s="1306" t="s">
        <v>1325</v>
      </c>
      <c r="G166" s="1306" t="s">
        <v>1325</v>
      </c>
      <c r="H166" s="1197">
        <v>50</v>
      </c>
      <c r="I166" s="1306" t="s">
        <v>1325</v>
      </c>
      <c r="J166" s="1199">
        <v>0.30570769904454287</v>
      </c>
      <c r="K166" s="1200"/>
      <c r="L166" s="1200">
        <v>1.4491330972388945</v>
      </c>
      <c r="M166" s="1200"/>
      <c r="N166" s="1200"/>
      <c r="O166" s="1200">
        <v>1.7816916212084879</v>
      </c>
      <c r="P166" s="1201">
        <v>1.7372467056415724</v>
      </c>
      <c r="Q166" s="1309" t="s">
        <v>1325</v>
      </c>
      <c r="R166" s="1307" t="s">
        <v>1325</v>
      </c>
      <c r="S166" s="1307" t="s">
        <v>1325</v>
      </c>
      <c r="T166" s="1307" t="s">
        <v>1325</v>
      </c>
      <c r="U166" s="1307" t="s">
        <v>1325</v>
      </c>
      <c r="V166" s="1307" t="s">
        <v>1325</v>
      </c>
      <c r="W166" s="1310" t="s">
        <v>1325</v>
      </c>
      <c r="X166" s="1199">
        <v>0</v>
      </c>
      <c r="Y166" s="1200"/>
      <c r="Z166" s="1200">
        <v>0</v>
      </c>
      <c r="AA166" s="1200"/>
      <c r="AB166" s="1200"/>
      <c r="AC166" s="1202">
        <v>0.22547564715985768</v>
      </c>
      <c r="AD166" s="1203">
        <v>0</v>
      </c>
      <c r="AE166" s="1309" t="s">
        <v>1325</v>
      </c>
      <c r="AF166" s="1307" t="s">
        <v>1325</v>
      </c>
      <c r="AG166" s="1307" t="s">
        <v>1325</v>
      </c>
      <c r="AH166" s="1307" t="s">
        <v>1325</v>
      </c>
      <c r="AI166" s="1307" t="s">
        <v>1325</v>
      </c>
      <c r="AJ166" s="1307" t="s">
        <v>1325</v>
      </c>
      <c r="AK166" s="1310" t="s">
        <v>1325</v>
      </c>
      <c r="AL166" s="1204">
        <v>0</v>
      </c>
      <c r="AM166" s="1202"/>
      <c r="AN166" s="1202">
        <v>0</v>
      </c>
      <c r="AO166" s="1202"/>
      <c r="AP166" s="1202"/>
      <c r="AQ166" s="1202">
        <v>0.47668565262950396</v>
      </c>
      <c r="AR166" s="1203">
        <v>0</v>
      </c>
      <c r="AS166" s="1309" t="s">
        <v>1325</v>
      </c>
      <c r="AT166" s="1307" t="s">
        <v>1325</v>
      </c>
      <c r="AU166" s="1307" t="s">
        <v>1325</v>
      </c>
      <c r="AV166" s="1307" t="s">
        <v>1325</v>
      </c>
      <c r="AW166" s="1307" t="s">
        <v>1325</v>
      </c>
      <c r="AX166" s="1307" t="s">
        <v>1325</v>
      </c>
      <c r="AY166" s="1310" t="s">
        <v>1325</v>
      </c>
      <c r="AZ166" s="1244">
        <v>0</v>
      </c>
      <c r="BA166" s="1242"/>
      <c r="BB166" s="1242">
        <v>0</v>
      </c>
      <c r="BC166" s="1242"/>
      <c r="BD166" s="1242"/>
      <c r="BE166" s="1242">
        <v>1.84773739506359</v>
      </c>
      <c r="BF166" s="1243">
        <v>0</v>
      </c>
      <c r="BG166" s="1309" t="s">
        <v>1325</v>
      </c>
      <c r="BH166" s="1307" t="s">
        <v>1325</v>
      </c>
      <c r="BI166" s="1307" t="s">
        <v>1325</v>
      </c>
      <c r="BJ166" s="1307" t="s">
        <v>1325</v>
      </c>
      <c r="BK166" s="1307" t="s">
        <v>1325</v>
      </c>
      <c r="BL166" s="1307">
        <v>11</v>
      </c>
      <c r="BM166" s="1310" t="s">
        <v>1325</v>
      </c>
      <c r="BN166" s="1245">
        <v>0</v>
      </c>
      <c r="BO166" s="1239"/>
      <c r="BP166" s="1239">
        <v>0</v>
      </c>
      <c r="BQ166" s="1239"/>
      <c r="BR166" s="1239"/>
      <c r="BS166" s="1239">
        <v>1.0756799496010436</v>
      </c>
      <c r="BT166" s="1308">
        <v>0</v>
      </c>
      <c r="BU166" s="1309" t="s">
        <v>1325</v>
      </c>
      <c r="BV166" s="1307" t="s">
        <v>1325</v>
      </c>
      <c r="BW166" s="1307" t="s">
        <v>1325</v>
      </c>
      <c r="BX166" s="1307" t="s">
        <v>1325</v>
      </c>
      <c r="BY166" s="1307" t="s">
        <v>1325</v>
      </c>
      <c r="BZ166" s="1307">
        <v>22</v>
      </c>
      <c r="CA166" s="1310" t="s">
        <v>1325</v>
      </c>
      <c r="CB166" s="1189">
        <v>0</v>
      </c>
      <c r="CC166" s="1239"/>
      <c r="CD166" s="1239">
        <v>3.5382854032207698</v>
      </c>
      <c r="CE166" s="1239"/>
      <c r="CF166" s="1239"/>
      <c r="CG166" s="1239">
        <v>1.453836621131849</v>
      </c>
      <c r="CH166" s="1246">
        <v>1.8667426616895615</v>
      </c>
      <c r="CI166" s="1309" t="s">
        <v>1325</v>
      </c>
      <c r="CJ166" s="1307" t="s">
        <v>1325</v>
      </c>
      <c r="CK166" s="1307" t="s">
        <v>1325</v>
      </c>
      <c r="CL166" s="1307" t="s">
        <v>1325</v>
      </c>
      <c r="CM166" s="1307" t="s">
        <v>1325</v>
      </c>
      <c r="CN166" s="1307" t="s">
        <v>1325</v>
      </c>
      <c r="CO166" s="1310" t="s">
        <v>1325</v>
      </c>
      <c r="CP166" s="1244">
        <v>6.6710344547247944</v>
      </c>
      <c r="CQ166" s="1242"/>
      <c r="CR166" s="1242">
        <v>0</v>
      </c>
      <c r="CS166" s="1242"/>
      <c r="CT166" s="1242"/>
      <c r="CU166" s="1242">
        <v>0.40513089559213844</v>
      </c>
      <c r="CV166" s="1243">
        <v>0</v>
      </c>
      <c r="CW166" s="1280"/>
      <c r="CX166" s="1280"/>
      <c r="CY166" s="1280"/>
      <c r="CZ166" s="1282" t="s">
        <v>1386</v>
      </c>
      <c r="DA166" s="1276" t="s">
        <v>1386</v>
      </c>
      <c r="DB166" s="1274"/>
      <c r="DC166" s="1274"/>
      <c r="DD166" s="1274"/>
      <c r="DE166" s="1278" t="s">
        <v>1386</v>
      </c>
      <c r="DF166" s="1276" t="s">
        <v>1386</v>
      </c>
      <c r="DG166" s="1278" t="s">
        <v>1386</v>
      </c>
      <c r="DH166" s="1278" t="s">
        <v>1386</v>
      </c>
      <c r="DI166" s="1278" t="s">
        <v>1386</v>
      </c>
      <c r="DJ166" s="1283" t="s">
        <v>1386</v>
      </c>
      <c r="DK166" s="1313" t="s">
        <v>1386</v>
      </c>
      <c r="DL166" s="1283" t="s">
        <v>1386</v>
      </c>
      <c r="DM166" s="7" t="s">
        <v>878</v>
      </c>
      <c r="DN166" s="7" t="s">
        <v>792</v>
      </c>
      <c r="DO166" s="7" t="s">
        <v>878</v>
      </c>
      <c r="DP166" s="7" t="s">
        <v>792</v>
      </c>
    </row>
    <row r="167" spans="1:120">
      <c r="A167" s="1194" t="s">
        <v>208</v>
      </c>
      <c r="B167" s="1195" t="s">
        <v>783</v>
      </c>
      <c r="C167" s="1196">
        <v>39</v>
      </c>
      <c r="D167" s="1306" t="s">
        <v>1325</v>
      </c>
      <c r="E167" s="1306" t="s">
        <v>1325</v>
      </c>
      <c r="F167" s="1306" t="s">
        <v>1325</v>
      </c>
      <c r="G167" s="1306" t="s">
        <v>1325</v>
      </c>
      <c r="H167" s="1197">
        <v>57</v>
      </c>
      <c r="I167" s="1306" t="s">
        <v>1325</v>
      </c>
      <c r="J167" s="1199">
        <v>0.76793152558073163</v>
      </c>
      <c r="K167" s="1200"/>
      <c r="L167" s="1200"/>
      <c r="M167" s="1200"/>
      <c r="N167" s="1200"/>
      <c r="O167" s="1200">
        <v>0.64802191166154111</v>
      </c>
      <c r="P167" s="1201">
        <v>1.5798410468370454</v>
      </c>
      <c r="Q167" s="1309" t="s">
        <v>1325</v>
      </c>
      <c r="R167" s="1307" t="s">
        <v>1325</v>
      </c>
      <c r="S167" s="1307" t="s">
        <v>1325</v>
      </c>
      <c r="T167" s="1307" t="s">
        <v>1325</v>
      </c>
      <c r="U167" s="1307" t="s">
        <v>1325</v>
      </c>
      <c r="V167" s="1307" t="s">
        <v>1325</v>
      </c>
      <c r="W167" s="1310" t="s">
        <v>1325</v>
      </c>
      <c r="X167" s="1199">
        <v>0.99732499570266286</v>
      </c>
      <c r="Y167" s="1200"/>
      <c r="Z167" s="1200"/>
      <c r="AA167" s="1200"/>
      <c r="AB167" s="1200"/>
      <c r="AC167" s="1202">
        <v>2.7098911335963547</v>
      </c>
      <c r="AD167" s="1203">
        <v>0</v>
      </c>
      <c r="AE167" s="1309" t="s">
        <v>1325</v>
      </c>
      <c r="AF167" s="1307" t="s">
        <v>1325</v>
      </c>
      <c r="AG167" s="1307" t="s">
        <v>1325</v>
      </c>
      <c r="AH167" s="1307" t="s">
        <v>1325</v>
      </c>
      <c r="AI167" s="1307" t="s">
        <v>1325</v>
      </c>
      <c r="AJ167" s="1307">
        <v>15</v>
      </c>
      <c r="AK167" s="1310" t="s">
        <v>1325</v>
      </c>
      <c r="AL167" s="1204">
        <v>0.35739856950964455</v>
      </c>
      <c r="AM167" s="1202"/>
      <c r="AN167" s="1202"/>
      <c r="AO167" s="1202"/>
      <c r="AP167" s="1202"/>
      <c r="AQ167" s="1202">
        <v>0.27931838320323515</v>
      </c>
      <c r="AR167" s="1203">
        <v>1.78199755051869</v>
      </c>
      <c r="AS167" s="1309" t="s">
        <v>1325</v>
      </c>
      <c r="AT167" s="1307" t="s">
        <v>1325</v>
      </c>
      <c r="AU167" s="1307" t="s">
        <v>1325</v>
      </c>
      <c r="AV167" s="1307" t="s">
        <v>1325</v>
      </c>
      <c r="AW167" s="1307" t="s">
        <v>1325</v>
      </c>
      <c r="AX167" s="1307" t="s">
        <v>1325</v>
      </c>
      <c r="AY167" s="1310" t="s">
        <v>1325</v>
      </c>
      <c r="AZ167" s="1244">
        <v>0</v>
      </c>
      <c r="BA167" s="1242"/>
      <c r="BB167" s="1242"/>
      <c r="BC167" s="1242"/>
      <c r="BD167" s="1242"/>
      <c r="BE167" s="1242">
        <v>0.42331604308128873</v>
      </c>
      <c r="BF167" s="1243">
        <v>0</v>
      </c>
      <c r="BG167" s="1309" t="s">
        <v>1325</v>
      </c>
      <c r="BH167" s="1307" t="s">
        <v>1325</v>
      </c>
      <c r="BI167" s="1307" t="s">
        <v>1325</v>
      </c>
      <c r="BJ167" s="1307" t="s">
        <v>1325</v>
      </c>
      <c r="BK167" s="1307" t="s">
        <v>1325</v>
      </c>
      <c r="BL167" s="1307" t="s">
        <v>1325</v>
      </c>
      <c r="BM167" s="1310" t="s">
        <v>1325</v>
      </c>
      <c r="BN167" s="1245">
        <v>0.99732499570266286</v>
      </c>
      <c r="BO167" s="1239"/>
      <c r="BP167" s="1239"/>
      <c r="BQ167" s="1239"/>
      <c r="BR167" s="1239"/>
      <c r="BS167" s="1239">
        <v>2.7098911335963547</v>
      </c>
      <c r="BT167" s="1308">
        <v>0</v>
      </c>
      <c r="BU167" s="1309">
        <v>24</v>
      </c>
      <c r="BV167" s="1307" t="s">
        <v>1325</v>
      </c>
      <c r="BW167" s="1307" t="s">
        <v>1325</v>
      </c>
      <c r="BX167" s="1307" t="s">
        <v>1325</v>
      </c>
      <c r="BY167" s="1307" t="s">
        <v>1325</v>
      </c>
      <c r="BZ167" s="1307">
        <v>28</v>
      </c>
      <c r="CA167" s="1310" t="s">
        <v>1325</v>
      </c>
      <c r="CB167" s="1189">
        <v>1.3725403271937939</v>
      </c>
      <c r="CC167" s="1239"/>
      <c r="CD167" s="1239"/>
      <c r="CE167" s="1239"/>
      <c r="CF167" s="1239"/>
      <c r="CG167" s="1239">
        <v>1.0408620019333843</v>
      </c>
      <c r="CH167" s="1246">
        <v>1.3202606170031126</v>
      </c>
      <c r="CI167" s="1309" t="s">
        <v>1325</v>
      </c>
      <c r="CJ167" s="1307" t="s">
        <v>1325</v>
      </c>
      <c r="CK167" s="1307" t="s">
        <v>1325</v>
      </c>
      <c r="CL167" s="1307" t="s">
        <v>1325</v>
      </c>
      <c r="CM167" s="1307" t="s">
        <v>1325</v>
      </c>
      <c r="CN167" s="1307" t="s">
        <v>1325</v>
      </c>
      <c r="CO167" s="1310" t="s">
        <v>1325</v>
      </c>
      <c r="CP167" s="1244">
        <v>0.99732499570266286</v>
      </c>
      <c r="CQ167" s="1242"/>
      <c r="CR167" s="1242"/>
      <c r="CS167" s="1242"/>
      <c r="CT167" s="1242"/>
      <c r="CU167" s="1242">
        <v>2.7098911335963547</v>
      </c>
      <c r="CV167" s="1243">
        <v>0</v>
      </c>
      <c r="CW167" s="1280"/>
      <c r="CX167" s="1280"/>
      <c r="CY167" s="1280"/>
      <c r="CZ167" s="1275" t="s">
        <v>878</v>
      </c>
      <c r="DA167" s="1276" t="s">
        <v>1471</v>
      </c>
      <c r="DB167" s="1274"/>
      <c r="DC167" s="1274"/>
      <c r="DD167" s="1274"/>
      <c r="DE167" s="1276" t="s">
        <v>878</v>
      </c>
      <c r="DF167" s="1276" t="s">
        <v>1471</v>
      </c>
      <c r="DG167" s="1276" t="s">
        <v>878</v>
      </c>
      <c r="DH167" s="1276" t="s">
        <v>1471</v>
      </c>
      <c r="DI167" s="1276" t="s">
        <v>878</v>
      </c>
      <c r="DJ167" s="1277" t="s">
        <v>1471</v>
      </c>
      <c r="DK167" s="1311" t="s">
        <v>878</v>
      </c>
      <c r="DL167" s="1277" t="s">
        <v>878</v>
      </c>
      <c r="DM167" s="7" t="s">
        <v>878</v>
      </c>
      <c r="DN167" s="7" t="s">
        <v>792</v>
      </c>
      <c r="DO167" s="7" t="s">
        <v>878</v>
      </c>
      <c r="DP167" s="7" t="s">
        <v>792</v>
      </c>
    </row>
    <row r="168" spans="1:120">
      <c r="A168" s="1194" t="s">
        <v>108</v>
      </c>
      <c r="B168" s="1195" t="s">
        <v>693</v>
      </c>
      <c r="C168" s="1196">
        <v>30</v>
      </c>
      <c r="D168" s="1306" t="s">
        <v>1325</v>
      </c>
      <c r="E168" s="1306" t="s">
        <v>1325</v>
      </c>
      <c r="F168" s="1306" t="s">
        <v>1325</v>
      </c>
      <c r="G168" s="1306" t="s">
        <v>1325</v>
      </c>
      <c r="H168" s="1197">
        <v>45</v>
      </c>
      <c r="I168" s="1306" t="s">
        <v>1325</v>
      </c>
      <c r="J168" s="1199">
        <v>1.3720490768769651</v>
      </c>
      <c r="K168" s="1200">
        <v>1.2805599750482228</v>
      </c>
      <c r="L168" s="1200"/>
      <c r="M168" s="1200"/>
      <c r="N168" s="1200"/>
      <c r="O168" s="1200">
        <v>1.8069782413653039</v>
      </c>
      <c r="P168" s="1201">
        <v>0</v>
      </c>
      <c r="Q168" s="1309" t="s">
        <v>1325</v>
      </c>
      <c r="R168" s="1307" t="s">
        <v>1325</v>
      </c>
      <c r="S168" s="1307" t="s">
        <v>1325</v>
      </c>
      <c r="T168" s="1307" t="s">
        <v>1325</v>
      </c>
      <c r="U168" s="1307" t="s">
        <v>1325</v>
      </c>
      <c r="V168" s="1307" t="s">
        <v>1325</v>
      </c>
      <c r="W168" s="1310" t="s">
        <v>1325</v>
      </c>
      <c r="X168" s="1199">
        <v>0.4325679092155596</v>
      </c>
      <c r="Y168" s="1200">
        <v>0</v>
      </c>
      <c r="Z168" s="1200"/>
      <c r="AA168" s="1200"/>
      <c r="AB168" s="1200"/>
      <c r="AC168" s="1202">
        <v>0</v>
      </c>
      <c r="AD168" s="1203">
        <v>0</v>
      </c>
      <c r="AE168" s="1309" t="s">
        <v>1325</v>
      </c>
      <c r="AF168" s="1307" t="s">
        <v>1325</v>
      </c>
      <c r="AG168" s="1307" t="s">
        <v>1325</v>
      </c>
      <c r="AH168" s="1307" t="s">
        <v>1325</v>
      </c>
      <c r="AI168" s="1307" t="s">
        <v>1325</v>
      </c>
      <c r="AJ168" s="1307" t="s">
        <v>1325</v>
      </c>
      <c r="AK168" s="1310" t="s">
        <v>1325</v>
      </c>
      <c r="AL168" s="1204">
        <v>2.2511989841563622</v>
      </c>
      <c r="AM168" s="1202">
        <v>3.9679324995691139</v>
      </c>
      <c r="AN168" s="1202"/>
      <c r="AO168" s="1202"/>
      <c r="AP168" s="1202"/>
      <c r="AQ168" s="1202">
        <v>0.96641118959054273</v>
      </c>
      <c r="AR168" s="1203">
        <v>0</v>
      </c>
      <c r="AS168" s="1309" t="s">
        <v>1325</v>
      </c>
      <c r="AT168" s="1307" t="s">
        <v>1325</v>
      </c>
      <c r="AU168" s="1307" t="s">
        <v>1325</v>
      </c>
      <c r="AV168" s="1307" t="s">
        <v>1325</v>
      </c>
      <c r="AW168" s="1307" t="s">
        <v>1325</v>
      </c>
      <c r="AX168" s="1307" t="s">
        <v>1325</v>
      </c>
      <c r="AY168" s="1310" t="s">
        <v>1325</v>
      </c>
      <c r="AZ168" s="1244">
        <v>0</v>
      </c>
      <c r="BA168" s="1242">
        <v>0</v>
      </c>
      <c r="BB168" s="1242"/>
      <c r="BC168" s="1242"/>
      <c r="BD168" s="1242"/>
      <c r="BE168" s="1242">
        <v>0</v>
      </c>
      <c r="BF168" s="1243">
        <v>0</v>
      </c>
      <c r="BG168" s="1309" t="s">
        <v>1325</v>
      </c>
      <c r="BH168" s="1307" t="s">
        <v>1325</v>
      </c>
      <c r="BI168" s="1307" t="s">
        <v>1325</v>
      </c>
      <c r="BJ168" s="1307" t="s">
        <v>1325</v>
      </c>
      <c r="BK168" s="1307" t="s">
        <v>1325</v>
      </c>
      <c r="BL168" s="1307" t="s">
        <v>1325</v>
      </c>
      <c r="BM168" s="1310" t="s">
        <v>1325</v>
      </c>
      <c r="BN168" s="1245">
        <v>0.60261099464516821</v>
      </c>
      <c r="BO168" s="1239">
        <v>0</v>
      </c>
      <c r="BP168" s="1239"/>
      <c r="BQ168" s="1239"/>
      <c r="BR168" s="1239"/>
      <c r="BS168" s="1239">
        <v>4.4848869124268935</v>
      </c>
      <c r="BT168" s="1308">
        <v>0</v>
      </c>
      <c r="BU168" s="1309">
        <v>13</v>
      </c>
      <c r="BV168" s="1307" t="s">
        <v>1325</v>
      </c>
      <c r="BW168" s="1307" t="s">
        <v>1325</v>
      </c>
      <c r="BX168" s="1307" t="s">
        <v>1325</v>
      </c>
      <c r="BY168" s="1307" t="s">
        <v>1325</v>
      </c>
      <c r="BZ168" s="1307">
        <v>20</v>
      </c>
      <c r="CA168" s="1310" t="s">
        <v>1325</v>
      </c>
      <c r="CB168" s="1189">
        <v>1.3337114981776572</v>
      </c>
      <c r="CC168" s="1239">
        <v>1.4507965358710766</v>
      </c>
      <c r="CD168" s="1239"/>
      <c r="CE168" s="1239"/>
      <c r="CF168" s="1239"/>
      <c r="CG168" s="1239">
        <v>1.8363905153844513</v>
      </c>
      <c r="CH168" s="1246">
        <v>0</v>
      </c>
      <c r="CI168" s="1309" t="s">
        <v>1325</v>
      </c>
      <c r="CJ168" s="1307" t="s">
        <v>1325</v>
      </c>
      <c r="CK168" s="1307" t="s">
        <v>1325</v>
      </c>
      <c r="CL168" s="1307" t="s">
        <v>1325</v>
      </c>
      <c r="CM168" s="1307" t="s">
        <v>1325</v>
      </c>
      <c r="CN168" s="1307" t="s">
        <v>1325</v>
      </c>
      <c r="CO168" s="1310" t="s">
        <v>1325</v>
      </c>
      <c r="CP168" s="1244">
        <v>3.5152308020968155</v>
      </c>
      <c r="CQ168" s="1242">
        <v>0</v>
      </c>
      <c r="CR168" s="1242"/>
      <c r="CS168" s="1242"/>
      <c r="CT168" s="1242"/>
      <c r="CU168" s="1242">
        <v>0.76883775641603935</v>
      </c>
      <c r="CV168" s="1243">
        <v>0</v>
      </c>
      <c r="CW168" s="1280"/>
      <c r="CX168" s="1280"/>
      <c r="CY168" s="1280"/>
      <c r="CZ168" s="1275" t="s">
        <v>878</v>
      </c>
      <c r="DA168" s="1276" t="s">
        <v>1471</v>
      </c>
      <c r="DB168" s="1274"/>
      <c r="DC168" s="1274"/>
      <c r="DD168" s="1274"/>
      <c r="DE168" s="1276" t="s">
        <v>878</v>
      </c>
      <c r="DF168" s="1276" t="s">
        <v>1471</v>
      </c>
      <c r="DG168" s="1276" t="s">
        <v>878</v>
      </c>
      <c r="DH168" s="1276" t="s">
        <v>1471</v>
      </c>
      <c r="DI168" s="1276" t="s">
        <v>878</v>
      </c>
      <c r="DJ168" s="1277" t="s">
        <v>1471</v>
      </c>
      <c r="DK168" s="1311" t="s">
        <v>878</v>
      </c>
      <c r="DL168" s="1277" t="s">
        <v>878</v>
      </c>
      <c r="DM168" s="7" t="s">
        <v>878</v>
      </c>
      <c r="DN168" s="7" t="s">
        <v>792</v>
      </c>
      <c r="DO168" s="7" t="s">
        <v>878</v>
      </c>
      <c r="DP168" s="7" t="s">
        <v>792</v>
      </c>
    </row>
    <row r="169" spans="1:120" ht="25.5">
      <c r="A169" s="1194" t="s">
        <v>282</v>
      </c>
      <c r="B169" s="1195" t="s">
        <v>683</v>
      </c>
      <c r="C169" s="1196">
        <v>19</v>
      </c>
      <c r="D169" s="1306" t="s">
        <v>1325</v>
      </c>
      <c r="E169" s="1306" t="s">
        <v>1325</v>
      </c>
      <c r="F169" s="1306" t="s">
        <v>1325</v>
      </c>
      <c r="G169" s="1306" t="s">
        <v>1325</v>
      </c>
      <c r="H169" s="1197">
        <v>114</v>
      </c>
      <c r="I169" s="1198">
        <v>14</v>
      </c>
      <c r="J169" s="1199">
        <v>0.86341063489979297</v>
      </c>
      <c r="K169" s="1200">
        <v>1.9328091221037811</v>
      </c>
      <c r="L169" s="1200">
        <v>0</v>
      </c>
      <c r="M169" s="1200"/>
      <c r="N169" s="1200"/>
      <c r="O169" s="1200">
        <v>1.4476328669934522</v>
      </c>
      <c r="P169" s="1201">
        <v>1.8238406621743113</v>
      </c>
      <c r="Q169" s="1309" t="s">
        <v>1325</v>
      </c>
      <c r="R169" s="1307" t="s">
        <v>1325</v>
      </c>
      <c r="S169" s="1307" t="s">
        <v>1325</v>
      </c>
      <c r="T169" s="1307" t="s">
        <v>1325</v>
      </c>
      <c r="U169" s="1307" t="s">
        <v>1325</v>
      </c>
      <c r="V169" s="1307">
        <v>13</v>
      </c>
      <c r="W169" s="1310" t="s">
        <v>1325</v>
      </c>
      <c r="X169" s="1199">
        <v>0.33365104553055769</v>
      </c>
      <c r="Y169" s="1200">
        <v>0</v>
      </c>
      <c r="Z169" s="1200">
        <v>0</v>
      </c>
      <c r="AA169" s="1200"/>
      <c r="AB169" s="1200"/>
      <c r="AC169" s="1202">
        <v>1.2530828575301036</v>
      </c>
      <c r="AD169" s="1203">
        <v>5.3646013878002217</v>
      </c>
      <c r="AE169" s="1309" t="s">
        <v>1325</v>
      </c>
      <c r="AF169" s="1307" t="s">
        <v>1325</v>
      </c>
      <c r="AG169" s="1307" t="s">
        <v>1325</v>
      </c>
      <c r="AH169" s="1307" t="s">
        <v>1325</v>
      </c>
      <c r="AI169" s="1307" t="s">
        <v>1325</v>
      </c>
      <c r="AJ169" s="1307">
        <v>27</v>
      </c>
      <c r="AK169" s="1310" t="s">
        <v>1325</v>
      </c>
      <c r="AL169" s="1204">
        <v>0.63415389951431822</v>
      </c>
      <c r="AM169" s="1202">
        <v>0</v>
      </c>
      <c r="AN169" s="1202">
        <v>0</v>
      </c>
      <c r="AO169" s="1202"/>
      <c r="AP169" s="1202"/>
      <c r="AQ169" s="1202">
        <v>2.4425122768623604</v>
      </c>
      <c r="AR169" s="1203">
        <v>1.226577710429775</v>
      </c>
      <c r="AS169" s="1309" t="s">
        <v>1325</v>
      </c>
      <c r="AT169" s="1307" t="s">
        <v>1325</v>
      </c>
      <c r="AU169" s="1307" t="s">
        <v>1325</v>
      </c>
      <c r="AV169" s="1307" t="s">
        <v>1325</v>
      </c>
      <c r="AW169" s="1307" t="s">
        <v>1325</v>
      </c>
      <c r="AX169" s="1307" t="s">
        <v>1325</v>
      </c>
      <c r="AY169" s="1310" t="s">
        <v>1325</v>
      </c>
      <c r="AZ169" s="1244">
        <v>0.84540448053329831</v>
      </c>
      <c r="BA169" s="1242">
        <v>0</v>
      </c>
      <c r="BB169" s="1242">
        <v>0</v>
      </c>
      <c r="BC169" s="1242"/>
      <c r="BD169" s="1242"/>
      <c r="BE169" s="1242">
        <v>1.3781384477208816</v>
      </c>
      <c r="BF169" s="1243">
        <v>2.5514466418322441</v>
      </c>
      <c r="BG169" s="1309" t="s">
        <v>1325</v>
      </c>
      <c r="BH169" s="1307" t="s">
        <v>1325</v>
      </c>
      <c r="BI169" s="1307" t="s">
        <v>1325</v>
      </c>
      <c r="BJ169" s="1307" t="s">
        <v>1325</v>
      </c>
      <c r="BK169" s="1307" t="s">
        <v>1325</v>
      </c>
      <c r="BL169" s="1307">
        <v>19</v>
      </c>
      <c r="BM169" s="1310" t="s">
        <v>1325</v>
      </c>
      <c r="BN169" s="1245">
        <v>0.23250568457852133</v>
      </c>
      <c r="BO169" s="1239">
        <v>6.0805857836138104</v>
      </c>
      <c r="BP169" s="1239">
        <v>0</v>
      </c>
      <c r="BQ169" s="1239"/>
      <c r="BR169" s="1239"/>
      <c r="BS169" s="1239">
        <v>1.4172589862877256</v>
      </c>
      <c r="BT169" s="1308">
        <v>3.4379868741553348</v>
      </c>
      <c r="BU169" s="1309" t="s">
        <v>1325</v>
      </c>
      <c r="BV169" s="1307" t="s">
        <v>1325</v>
      </c>
      <c r="BW169" s="1307" t="s">
        <v>1325</v>
      </c>
      <c r="BX169" s="1307" t="s">
        <v>1325</v>
      </c>
      <c r="BY169" s="1307" t="s">
        <v>1325</v>
      </c>
      <c r="BZ169" s="1307">
        <v>37</v>
      </c>
      <c r="CA169" s="1310" t="s">
        <v>1325</v>
      </c>
      <c r="CB169" s="1189">
        <v>0.90019786235497989</v>
      </c>
      <c r="CC169" s="1239">
        <v>3.2199583646880638</v>
      </c>
      <c r="CD169" s="1239">
        <v>0</v>
      </c>
      <c r="CE169" s="1239"/>
      <c r="CF169" s="1239"/>
      <c r="CG169" s="1239">
        <v>1.7513698374222617</v>
      </c>
      <c r="CH169" s="1246">
        <v>0.79465625537726059</v>
      </c>
      <c r="CI169" s="1309" t="s">
        <v>1325</v>
      </c>
      <c r="CJ169" s="1307" t="s">
        <v>1325</v>
      </c>
      <c r="CK169" s="1307" t="s">
        <v>1325</v>
      </c>
      <c r="CL169" s="1307" t="s">
        <v>1325</v>
      </c>
      <c r="CM169" s="1307" t="s">
        <v>1325</v>
      </c>
      <c r="CN169" s="1307" t="s">
        <v>1325</v>
      </c>
      <c r="CO169" s="1310" t="s">
        <v>1325</v>
      </c>
      <c r="CP169" s="1244">
        <v>3.1712723525891438</v>
      </c>
      <c r="CQ169" s="1242">
        <v>0</v>
      </c>
      <c r="CR169" s="1242">
        <v>0</v>
      </c>
      <c r="CS169" s="1242"/>
      <c r="CT169" s="1242"/>
      <c r="CU169" s="1242">
        <v>0.85222644499837152</v>
      </c>
      <c r="CV169" s="1243">
        <v>0</v>
      </c>
      <c r="CW169" s="1280"/>
      <c r="CX169" s="1280"/>
      <c r="CY169" s="1280"/>
      <c r="CZ169" s="1282" t="s">
        <v>1386</v>
      </c>
      <c r="DA169" s="1276" t="s">
        <v>1386</v>
      </c>
      <c r="DB169" s="1274"/>
      <c r="DC169" s="1274"/>
      <c r="DD169" s="1274"/>
      <c r="DE169" s="1278" t="s">
        <v>1386</v>
      </c>
      <c r="DF169" s="1276" t="s">
        <v>1386</v>
      </c>
      <c r="DG169" s="1278" t="s">
        <v>1386</v>
      </c>
      <c r="DH169" s="1278" t="s">
        <v>1386</v>
      </c>
      <c r="DI169" s="1278" t="s">
        <v>1386</v>
      </c>
      <c r="DJ169" s="1283" t="s">
        <v>1386</v>
      </c>
      <c r="DK169" s="1313" t="s">
        <v>1386</v>
      </c>
      <c r="DL169" s="1283" t="s">
        <v>1386</v>
      </c>
      <c r="DM169" s="7" t="s">
        <v>878</v>
      </c>
      <c r="DN169" s="7" t="s">
        <v>792</v>
      </c>
      <c r="DO169" s="7" t="s">
        <v>878</v>
      </c>
      <c r="DP169" s="7" t="s">
        <v>792</v>
      </c>
    </row>
    <row r="170" spans="1:120">
      <c r="A170" s="1194" t="s">
        <v>317</v>
      </c>
      <c r="B170" s="1195" t="s">
        <v>735</v>
      </c>
      <c r="C170" s="1196">
        <v>19</v>
      </c>
      <c r="D170" s="1306" t="s">
        <v>1325</v>
      </c>
      <c r="E170" s="1306" t="s">
        <v>1325</v>
      </c>
      <c r="F170" s="1306" t="s">
        <v>1325</v>
      </c>
      <c r="G170" s="1306" t="s">
        <v>1325</v>
      </c>
      <c r="H170" s="1197">
        <v>44</v>
      </c>
      <c r="I170" s="1306" t="s">
        <v>1325</v>
      </c>
      <c r="J170" s="1199">
        <v>1.1835950853902262</v>
      </c>
      <c r="K170" s="1200">
        <v>1.490073433117417</v>
      </c>
      <c r="L170" s="1200">
        <v>0.23303176805680992</v>
      </c>
      <c r="M170" s="1200"/>
      <c r="N170" s="1200"/>
      <c r="O170" s="1200">
        <v>0.74540438023750366</v>
      </c>
      <c r="P170" s="1201">
        <v>3.055733757185553</v>
      </c>
      <c r="Q170" s="1309" t="s">
        <v>1325</v>
      </c>
      <c r="R170" s="1307" t="s">
        <v>1325</v>
      </c>
      <c r="S170" s="1307" t="s">
        <v>1325</v>
      </c>
      <c r="T170" s="1307" t="s">
        <v>1325</v>
      </c>
      <c r="U170" s="1307" t="s">
        <v>1325</v>
      </c>
      <c r="V170" s="1307" t="s">
        <v>1325</v>
      </c>
      <c r="W170" s="1310" t="s">
        <v>1325</v>
      </c>
      <c r="X170" s="1199">
        <v>0</v>
      </c>
      <c r="Y170" s="1200">
        <v>0</v>
      </c>
      <c r="Z170" s="1200">
        <v>0</v>
      </c>
      <c r="AA170" s="1200"/>
      <c r="AB170" s="1200"/>
      <c r="AC170" s="1202">
        <v>1.2153297293722827</v>
      </c>
      <c r="AD170" s="1203">
        <v>0</v>
      </c>
      <c r="AE170" s="1309" t="s">
        <v>1325</v>
      </c>
      <c r="AF170" s="1307" t="s">
        <v>1325</v>
      </c>
      <c r="AG170" s="1307" t="s">
        <v>1325</v>
      </c>
      <c r="AH170" s="1307" t="s">
        <v>1325</v>
      </c>
      <c r="AI170" s="1307" t="s">
        <v>1325</v>
      </c>
      <c r="AJ170" s="1307" t="s">
        <v>1325</v>
      </c>
      <c r="AK170" s="1310" t="s">
        <v>1325</v>
      </c>
      <c r="AL170" s="1204">
        <v>0.82745906315484918</v>
      </c>
      <c r="AM170" s="1202">
        <v>0</v>
      </c>
      <c r="AN170" s="1202">
        <v>0</v>
      </c>
      <c r="AO170" s="1202"/>
      <c r="AP170" s="1202"/>
      <c r="AQ170" s="1202">
        <v>3.2661944058770924</v>
      </c>
      <c r="AR170" s="1203">
        <v>0</v>
      </c>
      <c r="AS170" s="1309" t="s">
        <v>1325</v>
      </c>
      <c r="AT170" s="1307" t="s">
        <v>1325</v>
      </c>
      <c r="AU170" s="1307" t="s">
        <v>1325</v>
      </c>
      <c r="AV170" s="1307" t="s">
        <v>1325</v>
      </c>
      <c r="AW170" s="1307" t="s">
        <v>1325</v>
      </c>
      <c r="AX170" s="1307" t="s">
        <v>1325</v>
      </c>
      <c r="AY170" s="1310" t="s">
        <v>1325</v>
      </c>
      <c r="AZ170" s="1244">
        <v>0</v>
      </c>
      <c r="BA170" s="1242">
        <v>0</v>
      </c>
      <c r="BB170" s="1242">
        <v>0</v>
      </c>
      <c r="BC170" s="1242"/>
      <c r="BD170" s="1242"/>
      <c r="BE170" s="1242">
        <v>1.2449294505747595</v>
      </c>
      <c r="BF170" s="1243">
        <v>0</v>
      </c>
      <c r="BG170" s="1309" t="s">
        <v>1325</v>
      </c>
      <c r="BH170" s="1307" t="s">
        <v>1325</v>
      </c>
      <c r="BI170" s="1307" t="s">
        <v>1325</v>
      </c>
      <c r="BJ170" s="1307" t="s">
        <v>1325</v>
      </c>
      <c r="BK170" s="1307" t="s">
        <v>1325</v>
      </c>
      <c r="BL170" s="1307" t="s">
        <v>1325</v>
      </c>
      <c r="BM170" s="1310" t="s">
        <v>1325</v>
      </c>
      <c r="BN170" s="1245">
        <v>0.49417366069175223</v>
      </c>
      <c r="BO170" s="1239">
        <v>0</v>
      </c>
      <c r="BP170" s="1239">
        <v>0</v>
      </c>
      <c r="BQ170" s="1239"/>
      <c r="BR170" s="1239"/>
      <c r="BS170" s="1239">
        <v>1.2767064052086241</v>
      </c>
      <c r="BT170" s="1308">
        <v>4.372908022612501</v>
      </c>
      <c r="BU170" s="1309">
        <v>15</v>
      </c>
      <c r="BV170" s="1307" t="s">
        <v>1325</v>
      </c>
      <c r="BW170" s="1307" t="s">
        <v>1325</v>
      </c>
      <c r="BX170" s="1307" t="s">
        <v>1325</v>
      </c>
      <c r="BY170" s="1307" t="s">
        <v>1325</v>
      </c>
      <c r="BZ170" s="1307">
        <v>21</v>
      </c>
      <c r="CA170" s="1310" t="s">
        <v>1325</v>
      </c>
      <c r="CB170" s="1189">
        <v>1.604812707499423</v>
      </c>
      <c r="CC170" s="1239">
        <v>2.3810567960420324</v>
      </c>
      <c r="CD170" s="1239">
        <v>0.37179344117599178</v>
      </c>
      <c r="CE170" s="1239"/>
      <c r="CF170" s="1239"/>
      <c r="CG170" s="1239">
        <v>0.45095818766142592</v>
      </c>
      <c r="CH170" s="1246">
        <v>3.5510010253422086</v>
      </c>
      <c r="CI170" s="1309" t="s">
        <v>1325</v>
      </c>
      <c r="CJ170" s="1307" t="s">
        <v>1325</v>
      </c>
      <c r="CK170" s="1307" t="s">
        <v>1325</v>
      </c>
      <c r="CL170" s="1307" t="s">
        <v>1325</v>
      </c>
      <c r="CM170" s="1307" t="s">
        <v>1325</v>
      </c>
      <c r="CN170" s="1307" t="s">
        <v>1325</v>
      </c>
      <c r="CO170" s="1310" t="s">
        <v>1325</v>
      </c>
      <c r="CP170" s="1244">
        <v>1.6740319496454468</v>
      </c>
      <c r="CQ170" s="1242">
        <v>0</v>
      </c>
      <c r="CR170" s="1242">
        <v>0</v>
      </c>
      <c r="CS170" s="1242"/>
      <c r="CT170" s="1242"/>
      <c r="CU170" s="1242">
        <v>0</v>
      </c>
      <c r="CV170" s="1243">
        <v>0</v>
      </c>
      <c r="CW170" s="1280"/>
      <c r="CX170" s="1280"/>
      <c r="CY170" s="1280"/>
      <c r="CZ170" s="1275" t="s">
        <v>878</v>
      </c>
      <c r="DA170" s="1276" t="s">
        <v>1471</v>
      </c>
      <c r="DB170" s="1274"/>
      <c r="DC170" s="1274"/>
      <c r="DD170" s="1274"/>
      <c r="DE170" s="1276" t="s">
        <v>878</v>
      </c>
      <c r="DF170" s="1276" t="s">
        <v>1471</v>
      </c>
      <c r="DG170" s="1276" t="s">
        <v>878</v>
      </c>
      <c r="DH170" s="1276" t="s">
        <v>1471</v>
      </c>
      <c r="DI170" s="1276" t="s">
        <v>878</v>
      </c>
      <c r="DJ170" s="1277" t="s">
        <v>1471</v>
      </c>
      <c r="DK170" s="1311" t="s">
        <v>878</v>
      </c>
      <c r="DL170" s="1277" t="s">
        <v>878</v>
      </c>
      <c r="DM170" s="7" t="s">
        <v>878</v>
      </c>
      <c r="DN170" s="7" t="s">
        <v>792</v>
      </c>
      <c r="DO170" s="7" t="s">
        <v>878</v>
      </c>
      <c r="DP170" s="7" t="s">
        <v>792</v>
      </c>
    </row>
    <row r="171" spans="1:120">
      <c r="A171" s="1194" t="s">
        <v>1054</v>
      </c>
      <c r="B171" s="1195" t="s">
        <v>686</v>
      </c>
      <c r="C171" s="1196">
        <v>24</v>
      </c>
      <c r="D171" s="1306" t="s">
        <v>1325</v>
      </c>
      <c r="E171" s="1306" t="s">
        <v>1325</v>
      </c>
      <c r="F171" s="1306" t="s">
        <v>1325</v>
      </c>
      <c r="G171" s="1306" t="s">
        <v>1325</v>
      </c>
      <c r="H171" s="1197">
        <v>21</v>
      </c>
      <c r="I171" s="1306" t="s">
        <v>1325</v>
      </c>
      <c r="J171" s="1199">
        <v>1.221327470331629</v>
      </c>
      <c r="K171" s="1200">
        <v>1.3313743082309555</v>
      </c>
      <c r="L171" s="1200">
        <v>0</v>
      </c>
      <c r="M171" s="1200"/>
      <c r="N171" s="1200"/>
      <c r="O171" s="1200">
        <v>1.2245508545361143</v>
      </c>
      <c r="P171" s="1201">
        <v>1.6013624936711355</v>
      </c>
      <c r="Q171" s="1309" t="s">
        <v>1325</v>
      </c>
      <c r="R171" s="1307" t="s">
        <v>1325</v>
      </c>
      <c r="S171" s="1307" t="s">
        <v>1325</v>
      </c>
      <c r="T171" s="1307" t="s">
        <v>1325</v>
      </c>
      <c r="U171" s="1307" t="s">
        <v>1325</v>
      </c>
      <c r="V171" s="1307" t="s">
        <v>1325</v>
      </c>
      <c r="W171" s="1310" t="s">
        <v>1325</v>
      </c>
      <c r="X171" s="1199">
        <v>0</v>
      </c>
      <c r="Y171" s="1200">
        <v>0</v>
      </c>
      <c r="Z171" s="1200">
        <v>0</v>
      </c>
      <c r="AA171" s="1200"/>
      <c r="AB171" s="1200"/>
      <c r="AC171" s="1202">
        <v>3.6740571317244717</v>
      </c>
      <c r="AD171" s="1203">
        <v>2.6840932086313414</v>
      </c>
      <c r="AE171" s="1309" t="s">
        <v>1325</v>
      </c>
      <c r="AF171" s="1307" t="s">
        <v>1325</v>
      </c>
      <c r="AG171" s="1307" t="s">
        <v>1325</v>
      </c>
      <c r="AH171" s="1307" t="s">
        <v>1325</v>
      </c>
      <c r="AI171" s="1307" t="s">
        <v>1325</v>
      </c>
      <c r="AJ171" s="1307" t="s">
        <v>1325</v>
      </c>
      <c r="AK171" s="1310" t="s">
        <v>1325</v>
      </c>
      <c r="AL171" s="1204">
        <v>0</v>
      </c>
      <c r="AM171" s="1202">
        <v>4.4229798954427695</v>
      </c>
      <c r="AN171" s="1202">
        <v>0</v>
      </c>
      <c r="AO171" s="1202"/>
      <c r="AP171" s="1202"/>
      <c r="AQ171" s="1202">
        <v>12.137426655229874</v>
      </c>
      <c r="AR171" s="1203">
        <v>0</v>
      </c>
      <c r="AS171" s="1309" t="s">
        <v>1325</v>
      </c>
      <c r="AT171" s="1307" t="s">
        <v>1325</v>
      </c>
      <c r="AU171" s="1307" t="s">
        <v>1325</v>
      </c>
      <c r="AV171" s="1307" t="s">
        <v>1325</v>
      </c>
      <c r="AW171" s="1307" t="s">
        <v>1325</v>
      </c>
      <c r="AX171" s="1307" t="s">
        <v>1325</v>
      </c>
      <c r="AY171" s="1310" t="s">
        <v>1325</v>
      </c>
      <c r="AZ171" s="1244">
        <v>0</v>
      </c>
      <c r="BA171" s="1242">
        <v>0</v>
      </c>
      <c r="BB171" s="1242">
        <v>0</v>
      </c>
      <c r="BC171" s="1242"/>
      <c r="BD171" s="1242"/>
      <c r="BE171" s="1242">
        <v>0</v>
      </c>
      <c r="BF171" s="1243">
        <v>0</v>
      </c>
      <c r="BG171" s="1309" t="s">
        <v>1325</v>
      </c>
      <c r="BH171" s="1307" t="s">
        <v>1325</v>
      </c>
      <c r="BI171" s="1307" t="s">
        <v>1325</v>
      </c>
      <c r="BJ171" s="1307" t="s">
        <v>1325</v>
      </c>
      <c r="BK171" s="1307" t="s">
        <v>1325</v>
      </c>
      <c r="BL171" s="1307" t="s">
        <v>1325</v>
      </c>
      <c r="BM171" s="1310" t="s">
        <v>1325</v>
      </c>
      <c r="BN171" s="1245">
        <v>0.33726882684475756</v>
      </c>
      <c r="BO171" s="1239">
        <v>0</v>
      </c>
      <c r="BP171" s="1239">
        <v>0</v>
      </c>
      <c r="BQ171" s="1239"/>
      <c r="BR171" s="1239"/>
      <c r="BS171" s="1239">
        <v>1.917178751271204</v>
      </c>
      <c r="BT171" s="1308">
        <v>3.1987770020193373</v>
      </c>
      <c r="BU171" s="1309">
        <v>18</v>
      </c>
      <c r="BV171" s="1307" t="s">
        <v>1325</v>
      </c>
      <c r="BW171" s="1307" t="s">
        <v>1325</v>
      </c>
      <c r="BX171" s="1307" t="s">
        <v>1325</v>
      </c>
      <c r="BY171" s="1307" t="s">
        <v>1325</v>
      </c>
      <c r="BZ171" s="1307" t="s">
        <v>1325</v>
      </c>
      <c r="CA171" s="1310" t="s">
        <v>1325</v>
      </c>
      <c r="CB171" s="1189">
        <v>2.1537626838768342</v>
      </c>
      <c r="CC171" s="1239">
        <v>1.3116599367857473</v>
      </c>
      <c r="CD171" s="1239">
        <v>0</v>
      </c>
      <c r="CE171" s="1239"/>
      <c r="CF171" s="1239"/>
      <c r="CG171" s="1239">
        <v>0.65318833389842734</v>
      </c>
      <c r="CH171" s="1246">
        <v>2.1875883074373927</v>
      </c>
      <c r="CI171" s="1309" t="s">
        <v>1325</v>
      </c>
      <c r="CJ171" s="1307" t="s">
        <v>1325</v>
      </c>
      <c r="CK171" s="1307" t="s">
        <v>1325</v>
      </c>
      <c r="CL171" s="1307" t="s">
        <v>1325</v>
      </c>
      <c r="CM171" s="1307" t="s">
        <v>1325</v>
      </c>
      <c r="CN171" s="1307" t="s">
        <v>1325</v>
      </c>
      <c r="CO171" s="1310" t="s">
        <v>1325</v>
      </c>
      <c r="CP171" s="1244">
        <v>0.6433431821015223</v>
      </c>
      <c r="CQ171" s="1242">
        <v>0</v>
      </c>
      <c r="CR171" s="1242">
        <v>0</v>
      </c>
      <c r="CS171" s="1242"/>
      <c r="CT171" s="1242"/>
      <c r="CU171" s="1242">
        <v>4.2009338691370175</v>
      </c>
      <c r="CV171" s="1243">
        <v>0</v>
      </c>
      <c r="CW171" s="1280"/>
      <c r="CX171" s="1280"/>
      <c r="CY171" s="1280"/>
      <c r="CZ171" s="1275" t="s">
        <v>878</v>
      </c>
      <c r="DA171" s="1276" t="s">
        <v>1471</v>
      </c>
      <c r="DB171" s="1274" t="s">
        <v>878</v>
      </c>
      <c r="DC171" s="1274" t="s">
        <v>2920</v>
      </c>
      <c r="DD171" s="1274" t="s">
        <v>2920</v>
      </c>
      <c r="DE171" s="1276" t="s">
        <v>878</v>
      </c>
      <c r="DF171" s="1276" t="s">
        <v>1471</v>
      </c>
      <c r="DG171" s="1276" t="s">
        <v>878</v>
      </c>
      <c r="DH171" s="1276" t="s">
        <v>1471</v>
      </c>
      <c r="DI171" s="1276" t="s">
        <v>878</v>
      </c>
      <c r="DJ171" s="1277" t="s">
        <v>1471</v>
      </c>
      <c r="DK171" s="1311" t="s">
        <v>878</v>
      </c>
      <c r="DL171" s="1277" t="s">
        <v>878</v>
      </c>
      <c r="DM171" s="7" t="s">
        <v>878</v>
      </c>
      <c r="DN171" s="7" t="s">
        <v>792</v>
      </c>
      <c r="DO171" s="7" t="s">
        <v>878</v>
      </c>
      <c r="DP171" s="7" t="s">
        <v>792</v>
      </c>
    </row>
    <row r="172" spans="1:120" ht="25.5">
      <c r="A172" s="1194" t="s">
        <v>40</v>
      </c>
      <c r="B172" s="1195" t="s">
        <v>2775</v>
      </c>
      <c r="C172" s="1306" t="s">
        <v>1325</v>
      </c>
      <c r="D172" s="1306" t="s">
        <v>1325</v>
      </c>
      <c r="E172" s="1306" t="s">
        <v>1325</v>
      </c>
      <c r="F172" s="1306" t="s">
        <v>1325</v>
      </c>
      <c r="G172" s="1306" t="s">
        <v>1325</v>
      </c>
      <c r="H172" s="1197">
        <v>41</v>
      </c>
      <c r="I172" s="1306" t="s">
        <v>1325</v>
      </c>
      <c r="J172" s="1199">
        <v>0.60777782847459372</v>
      </c>
      <c r="K172" s="1200"/>
      <c r="L172" s="1200"/>
      <c r="M172" s="1200">
        <v>0.84175103184147637</v>
      </c>
      <c r="N172" s="1200"/>
      <c r="O172" s="1200">
        <v>0.67673225848442264</v>
      </c>
      <c r="P172" s="1201">
        <v>2.6643269465872153</v>
      </c>
      <c r="Q172" s="1309" t="s">
        <v>1325</v>
      </c>
      <c r="R172" s="1307" t="s">
        <v>1325</v>
      </c>
      <c r="S172" s="1307" t="s">
        <v>1325</v>
      </c>
      <c r="T172" s="1307" t="s">
        <v>1325</v>
      </c>
      <c r="U172" s="1307" t="s">
        <v>1325</v>
      </c>
      <c r="V172" s="1307" t="s">
        <v>1325</v>
      </c>
      <c r="W172" s="1310" t="s">
        <v>1325</v>
      </c>
      <c r="X172" s="1199">
        <v>0</v>
      </c>
      <c r="Y172" s="1200"/>
      <c r="Z172" s="1200"/>
      <c r="AA172" s="1200">
        <v>0</v>
      </c>
      <c r="AB172" s="1200"/>
      <c r="AC172" s="1202">
        <v>0</v>
      </c>
      <c r="AD172" s="1203">
        <v>12.701181623713966</v>
      </c>
      <c r="AE172" s="1309" t="s">
        <v>1325</v>
      </c>
      <c r="AF172" s="1307" t="s">
        <v>1325</v>
      </c>
      <c r="AG172" s="1307" t="s">
        <v>1325</v>
      </c>
      <c r="AH172" s="1307" t="s">
        <v>1325</v>
      </c>
      <c r="AI172" s="1307" t="s">
        <v>1325</v>
      </c>
      <c r="AJ172" s="1307" t="s">
        <v>1325</v>
      </c>
      <c r="AK172" s="1310" t="s">
        <v>1325</v>
      </c>
      <c r="AL172" s="1204">
        <v>0.47356552322312168</v>
      </c>
      <c r="AM172" s="1202"/>
      <c r="AN172" s="1202"/>
      <c r="AO172" s="1202">
        <v>0</v>
      </c>
      <c r="AP172" s="1202"/>
      <c r="AQ172" s="1202">
        <v>0.48148023602713136</v>
      </c>
      <c r="AR172" s="1203">
        <v>0</v>
      </c>
      <c r="AS172" s="1309" t="s">
        <v>1325</v>
      </c>
      <c r="AT172" s="1307" t="s">
        <v>1325</v>
      </c>
      <c r="AU172" s="1307" t="s">
        <v>1325</v>
      </c>
      <c r="AV172" s="1307" t="s">
        <v>1325</v>
      </c>
      <c r="AW172" s="1307" t="s">
        <v>1325</v>
      </c>
      <c r="AX172" s="1307" t="s">
        <v>1325</v>
      </c>
      <c r="AY172" s="1310" t="s">
        <v>1325</v>
      </c>
      <c r="AZ172" s="1244">
        <v>0</v>
      </c>
      <c r="BA172" s="1242"/>
      <c r="BB172" s="1242"/>
      <c r="BC172" s="1242">
        <v>4.7112554411223186</v>
      </c>
      <c r="BD172" s="1242"/>
      <c r="BE172" s="1242">
        <v>0.9214519147036494</v>
      </c>
      <c r="BF172" s="1243">
        <v>4.8028530402259841</v>
      </c>
      <c r="BG172" s="1309" t="s">
        <v>1325</v>
      </c>
      <c r="BH172" s="1307" t="s">
        <v>1325</v>
      </c>
      <c r="BI172" s="1307" t="s">
        <v>1325</v>
      </c>
      <c r="BJ172" s="1307" t="s">
        <v>1325</v>
      </c>
      <c r="BK172" s="1307" t="s">
        <v>1325</v>
      </c>
      <c r="BL172" s="1307">
        <v>13</v>
      </c>
      <c r="BM172" s="1310" t="s">
        <v>1325</v>
      </c>
      <c r="BN172" s="1245">
        <v>0.50543289518301804</v>
      </c>
      <c r="BO172" s="1239"/>
      <c r="BP172" s="1239"/>
      <c r="BQ172" s="1239">
        <v>0</v>
      </c>
      <c r="BR172" s="1239"/>
      <c r="BS172" s="1239">
        <v>0.61019471552863436</v>
      </c>
      <c r="BT172" s="1308">
        <v>2.6462036379329223</v>
      </c>
      <c r="BU172" s="1309" t="s">
        <v>1325</v>
      </c>
      <c r="BV172" s="1307" t="s">
        <v>1325</v>
      </c>
      <c r="BW172" s="1307" t="s">
        <v>1325</v>
      </c>
      <c r="BX172" s="1307" t="s">
        <v>1325</v>
      </c>
      <c r="BY172" s="1307" t="s">
        <v>1325</v>
      </c>
      <c r="BZ172" s="1307">
        <v>17</v>
      </c>
      <c r="CA172" s="1310" t="s">
        <v>1325</v>
      </c>
      <c r="CB172" s="1189">
        <v>0.91406848904019089</v>
      </c>
      <c r="CC172" s="1239"/>
      <c r="CD172" s="1239"/>
      <c r="CE172" s="1239">
        <v>1.4124350224636546</v>
      </c>
      <c r="CF172" s="1239"/>
      <c r="CG172" s="1239">
        <v>1.3546149764375053</v>
      </c>
      <c r="CH172" s="1246">
        <v>1.3304313750633239</v>
      </c>
      <c r="CI172" s="1309" t="s">
        <v>1325</v>
      </c>
      <c r="CJ172" s="1307" t="s">
        <v>1325</v>
      </c>
      <c r="CK172" s="1307" t="s">
        <v>1325</v>
      </c>
      <c r="CL172" s="1307" t="s">
        <v>1325</v>
      </c>
      <c r="CM172" s="1307" t="s">
        <v>1325</v>
      </c>
      <c r="CN172" s="1307" t="s">
        <v>1325</v>
      </c>
      <c r="CO172" s="1310" t="s">
        <v>1325</v>
      </c>
      <c r="CP172" s="1244">
        <v>0</v>
      </c>
      <c r="CQ172" s="1242"/>
      <c r="CR172" s="1242"/>
      <c r="CS172" s="1242">
        <v>0</v>
      </c>
      <c r="CT172" s="1242"/>
      <c r="CU172" s="1242">
        <v>0</v>
      </c>
      <c r="CV172" s="1243">
        <v>0</v>
      </c>
      <c r="CW172" s="1280"/>
      <c r="CX172" s="1280"/>
      <c r="CY172" s="1280"/>
      <c r="CZ172" s="1282" t="s">
        <v>1386</v>
      </c>
      <c r="DA172" s="1276" t="s">
        <v>1386</v>
      </c>
      <c r="DB172" s="1274"/>
      <c r="DC172" s="1274"/>
      <c r="DD172" s="1274"/>
      <c r="DE172" s="1278" t="s">
        <v>1386</v>
      </c>
      <c r="DF172" s="1276" t="s">
        <v>1386</v>
      </c>
      <c r="DG172" s="1278" t="s">
        <v>1386</v>
      </c>
      <c r="DH172" s="1278" t="s">
        <v>1386</v>
      </c>
      <c r="DI172" s="1278" t="s">
        <v>1386</v>
      </c>
      <c r="DJ172" s="1283" t="s">
        <v>1386</v>
      </c>
      <c r="DK172" s="1313" t="s">
        <v>1386</v>
      </c>
      <c r="DL172" s="1283" t="s">
        <v>1386</v>
      </c>
      <c r="DM172" s="7" t="s">
        <v>878</v>
      </c>
      <c r="DN172" s="7" t="s">
        <v>792</v>
      </c>
      <c r="DO172" s="7" t="s">
        <v>878</v>
      </c>
      <c r="DP172" s="7" t="s">
        <v>792</v>
      </c>
    </row>
    <row r="173" spans="1:120">
      <c r="A173" s="1194" t="s">
        <v>260</v>
      </c>
      <c r="B173" s="1195" t="s">
        <v>807</v>
      </c>
      <c r="C173" s="1306" t="s">
        <v>1325</v>
      </c>
      <c r="D173" s="1306" t="s">
        <v>1325</v>
      </c>
      <c r="E173" s="1306" t="s">
        <v>1325</v>
      </c>
      <c r="F173" s="1306" t="s">
        <v>1325</v>
      </c>
      <c r="G173" s="1306" t="s">
        <v>1325</v>
      </c>
      <c r="H173" s="1197">
        <v>26</v>
      </c>
      <c r="I173" s="1306" t="s">
        <v>1325</v>
      </c>
      <c r="J173" s="1199">
        <v>1.5669218768983577</v>
      </c>
      <c r="K173" s="1200"/>
      <c r="L173" s="1200"/>
      <c r="M173" s="1200"/>
      <c r="N173" s="1200"/>
      <c r="O173" s="1200">
        <v>1.3076143184352274</v>
      </c>
      <c r="P173" s="1201">
        <v>0</v>
      </c>
      <c r="Q173" s="1309" t="s">
        <v>1325</v>
      </c>
      <c r="R173" s="1307" t="s">
        <v>1325</v>
      </c>
      <c r="S173" s="1307" t="s">
        <v>1325</v>
      </c>
      <c r="T173" s="1307" t="s">
        <v>1325</v>
      </c>
      <c r="U173" s="1307" t="s">
        <v>1325</v>
      </c>
      <c r="V173" s="1307" t="s">
        <v>1325</v>
      </c>
      <c r="W173" s="1310" t="s">
        <v>1325</v>
      </c>
      <c r="X173" s="1199">
        <v>2.4818881474650474</v>
      </c>
      <c r="Y173" s="1200"/>
      <c r="Z173" s="1200"/>
      <c r="AA173" s="1200"/>
      <c r="AB173" s="1200"/>
      <c r="AC173" s="1202">
        <v>1.0889459969939002</v>
      </c>
      <c r="AD173" s="1203">
        <v>0</v>
      </c>
      <c r="AE173" s="1309" t="s">
        <v>1325</v>
      </c>
      <c r="AF173" s="1307" t="s">
        <v>1325</v>
      </c>
      <c r="AG173" s="1307" t="s">
        <v>1325</v>
      </c>
      <c r="AH173" s="1307" t="s">
        <v>1325</v>
      </c>
      <c r="AI173" s="1307" t="s">
        <v>1325</v>
      </c>
      <c r="AJ173" s="1307" t="s">
        <v>1325</v>
      </c>
      <c r="AK173" s="1310" t="s">
        <v>1325</v>
      </c>
      <c r="AL173" s="1204">
        <v>0</v>
      </c>
      <c r="AM173" s="1202"/>
      <c r="AN173" s="1202"/>
      <c r="AO173" s="1202"/>
      <c r="AP173" s="1202"/>
      <c r="AQ173" s="1202">
        <v>1.0410376321793764</v>
      </c>
      <c r="AR173" s="1203">
        <v>0</v>
      </c>
      <c r="AS173" s="1309" t="s">
        <v>1325</v>
      </c>
      <c r="AT173" s="1307" t="s">
        <v>1325</v>
      </c>
      <c r="AU173" s="1307" t="s">
        <v>1325</v>
      </c>
      <c r="AV173" s="1307" t="s">
        <v>1325</v>
      </c>
      <c r="AW173" s="1307" t="s">
        <v>1325</v>
      </c>
      <c r="AX173" s="1307" t="s">
        <v>1325</v>
      </c>
      <c r="AY173" s="1310" t="s">
        <v>1325</v>
      </c>
      <c r="AZ173" s="1244">
        <v>2.4818881474650474</v>
      </c>
      <c r="BA173" s="1242"/>
      <c r="BB173" s="1242"/>
      <c r="BC173" s="1242"/>
      <c r="BD173" s="1242"/>
      <c r="BE173" s="1242">
        <v>1.0889459969939002</v>
      </c>
      <c r="BF173" s="1243">
        <v>0</v>
      </c>
      <c r="BG173" s="1309" t="s">
        <v>1325</v>
      </c>
      <c r="BH173" s="1307" t="s">
        <v>1325</v>
      </c>
      <c r="BI173" s="1307" t="s">
        <v>1325</v>
      </c>
      <c r="BJ173" s="1307" t="s">
        <v>1325</v>
      </c>
      <c r="BK173" s="1307" t="s">
        <v>1325</v>
      </c>
      <c r="BL173" s="1307" t="s">
        <v>1325</v>
      </c>
      <c r="BM173" s="1310" t="s">
        <v>1325</v>
      </c>
      <c r="BN173" s="1245">
        <v>0</v>
      </c>
      <c r="BO173" s="1239"/>
      <c r="BP173" s="1239"/>
      <c r="BQ173" s="1239"/>
      <c r="BR173" s="1239"/>
      <c r="BS173" s="1239">
        <v>0.42712474487815727</v>
      </c>
      <c r="BT173" s="1308">
        <v>0</v>
      </c>
      <c r="BU173" s="1309" t="s">
        <v>1325</v>
      </c>
      <c r="BV173" s="1307" t="s">
        <v>1325</v>
      </c>
      <c r="BW173" s="1307" t="s">
        <v>1325</v>
      </c>
      <c r="BX173" s="1307" t="s">
        <v>1325</v>
      </c>
      <c r="BY173" s="1307" t="s">
        <v>1325</v>
      </c>
      <c r="BZ173" s="1307" t="s">
        <v>1325</v>
      </c>
      <c r="CA173" s="1310" t="s">
        <v>1325</v>
      </c>
      <c r="CB173" s="1189">
        <v>3.1315006774586078</v>
      </c>
      <c r="CC173" s="1239"/>
      <c r="CD173" s="1239"/>
      <c r="CE173" s="1239"/>
      <c r="CF173" s="1239"/>
      <c r="CG173" s="1239">
        <v>0.4870031498762919</v>
      </c>
      <c r="CH173" s="1246">
        <v>0</v>
      </c>
      <c r="CI173" s="1309" t="s">
        <v>1325</v>
      </c>
      <c r="CJ173" s="1307" t="s">
        <v>1325</v>
      </c>
      <c r="CK173" s="1307" t="s">
        <v>1325</v>
      </c>
      <c r="CL173" s="1307" t="s">
        <v>1325</v>
      </c>
      <c r="CM173" s="1307" t="s">
        <v>1325</v>
      </c>
      <c r="CN173" s="1307" t="s">
        <v>1325</v>
      </c>
      <c r="CO173" s="1310" t="s">
        <v>1325</v>
      </c>
      <c r="CP173" s="1244">
        <v>0</v>
      </c>
      <c r="CQ173" s="1242"/>
      <c r="CR173" s="1242"/>
      <c r="CS173" s="1242"/>
      <c r="CT173" s="1242"/>
      <c r="CU173" s="1242">
        <v>2.2862268000199037</v>
      </c>
      <c r="CV173" s="1243">
        <v>0</v>
      </c>
      <c r="CW173" s="1280"/>
      <c r="CX173" s="1280"/>
      <c r="CY173" s="1280"/>
      <c r="CZ173" s="1275" t="s">
        <v>878</v>
      </c>
      <c r="DA173" s="1276" t="s">
        <v>1471</v>
      </c>
      <c r="DB173" s="1274"/>
      <c r="DC173" s="1274"/>
      <c r="DD173" s="1274"/>
      <c r="DE173" s="1276" t="s">
        <v>878</v>
      </c>
      <c r="DF173" s="1276" t="s">
        <v>1471</v>
      </c>
      <c r="DG173" s="1276" t="s">
        <v>878</v>
      </c>
      <c r="DH173" s="1276" t="s">
        <v>1471</v>
      </c>
      <c r="DI173" s="1276" t="s">
        <v>878</v>
      </c>
      <c r="DJ173" s="1277" t="s">
        <v>1471</v>
      </c>
      <c r="DK173" s="1311" t="s">
        <v>878</v>
      </c>
      <c r="DL173" s="1277" t="s">
        <v>878</v>
      </c>
      <c r="DM173" s="7" t="s">
        <v>878</v>
      </c>
      <c r="DN173" s="7" t="s">
        <v>792</v>
      </c>
      <c r="DO173" s="7" t="s">
        <v>878</v>
      </c>
      <c r="DP173" s="7" t="s">
        <v>792</v>
      </c>
    </row>
    <row r="174" spans="1:120">
      <c r="A174" s="1194" t="s">
        <v>268</v>
      </c>
      <c r="B174" s="1195" t="s">
        <v>676</v>
      </c>
      <c r="C174" s="1306" t="s">
        <v>1325</v>
      </c>
      <c r="D174" s="1306" t="s">
        <v>1325</v>
      </c>
      <c r="E174" s="1306" t="s">
        <v>1325</v>
      </c>
      <c r="F174" s="1306" t="s">
        <v>1325</v>
      </c>
      <c r="G174" s="1306" t="s">
        <v>1325</v>
      </c>
      <c r="H174" s="1306" t="s">
        <v>1325</v>
      </c>
      <c r="I174" s="1306" t="s">
        <v>1325</v>
      </c>
      <c r="J174" s="1199"/>
      <c r="K174" s="1200"/>
      <c r="L174" s="1200"/>
      <c r="M174" s="1200"/>
      <c r="N174" s="1200"/>
      <c r="O174" s="1200">
        <v>1.7067467913286736</v>
      </c>
      <c r="P174" s="1201"/>
      <c r="Q174" s="1309" t="s">
        <v>1325</v>
      </c>
      <c r="R174" s="1307" t="s">
        <v>1325</v>
      </c>
      <c r="S174" s="1307" t="s">
        <v>1325</v>
      </c>
      <c r="T174" s="1307" t="s">
        <v>1325</v>
      </c>
      <c r="U174" s="1307" t="s">
        <v>1325</v>
      </c>
      <c r="V174" s="1307" t="s">
        <v>1325</v>
      </c>
      <c r="W174" s="1310" t="s">
        <v>1325</v>
      </c>
      <c r="X174" s="1199"/>
      <c r="Y174" s="1200"/>
      <c r="Z174" s="1200"/>
      <c r="AA174" s="1200"/>
      <c r="AB174" s="1200"/>
      <c r="AC174" s="1202">
        <v>0</v>
      </c>
      <c r="AD174" s="1203"/>
      <c r="AE174" s="1309" t="s">
        <v>1325</v>
      </c>
      <c r="AF174" s="1307" t="s">
        <v>1325</v>
      </c>
      <c r="AG174" s="1307" t="s">
        <v>1325</v>
      </c>
      <c r="AH174" s="1307" t="s">
        <v>1325</v>
      </c>
      <c r="AI174" s="1307" t="s">
        <v>1325</v>
      </c>
      <c r="AJ174" s="1307" t="s">
        <v>1325</v>
      </c>
      <c r="AK174" s="1310" t="s">
        <v>1325</v>
      </c>
      <c r="AL174" s="1204"/>
      <c r="AM174" s="1202"/>
      <c r="AN174" s="1202"/>
      <c r="AO174" s="1202"/>
      <c r="AP174" s="1202"/>
      <c r="AQ174" s="1202">
        <v>1.7875711973606399</v>
      </c>
      <c r="AR174" s="1203"/>
      <c r="AS174" s="1309" t="s">
        <v>1325</v>
      </c>
      <c r="AT174" s="1307" t="s">
        <v>1325</v>
      </c>
      <c r="AU174" s="1307" t="s">
        <v>1325</v>
      </c>
      <c r="AV174" s="1307" t="s">
        <v>1325</v>
      </c>
      <c r="AW174" s="1307" t="s">
        <v>1325</v>
      </c>
      <c r="AX174" s="1307" t="s">
        <v>1325</v>
      </c>
      <c r="AY174" s="1310" t="s">
        <v>1325</v>
      </c>
      <c r="AZ174" s="1244"/>
      <c r="BA174" s="1242"/>
      <c r="BB174" s="1242"/>
      <c r="BC174" s="1242"/>
      <c r="BD174" s="1242"/>
      <c r="BE174" s="1242">
        <v>6.9290152314884619</v>
      </c>
      <c r="BF174" s="1243"/>
      <c r="BG174" s="1309" t="s">
        <v>1325</v>
      </c>
      <c r="BH174" s="1307" t="s">
        <v>1325</v>
      </c>
      <c r="BI174" s="1307" t="s">
        <v>1325</v>
      </c>
      <c r="BJ174" s="1307" t="s">
        <v>1325</v>
      </c>
      <c r="BK174" s="1307" t="s">
        <v>1325</v>
      </c>
      <c r="BL174" s="1307" t="s">
        <v>1325</v>
      </c>
      <c r="BM174" s="1310" t="s">
        <v>1325</v>
      </c>
      <c r="BN174" s="1245"/>
      <c r="BO174" s="1239"/>
      <c r="BP174" s="1239"/>
      <c r="BQ174" s="1239"/>
      <c r="BR174" s="1239"/>
      <c r="BS174" s="1239">
        <v>2.9336725898210276</v>
      </c>
      <c r="BT174" s="1308"/>
      <c r="BU174" s="1309" t="s">
        <v>1325</v>
      </c>
      <c r="BV174" s="1307" t="s">
        <v>1325</v>
      </c>
      <c r="BW174" s="1307" t="s">
        <v>1325</v>
      </c>
      <c r="BX174" s="1307" t="s">
        <v>1325</v>
      </c>
      <c r="BY174" s="1307" t="s">
        <v>1325</v>
      </c>
      <c r="BZ174" s="1307" t="s">
        <v>1325</v>
      </c>
      <c r="CA174" s="1310" t="s">
        <v>1325</v>
      </c>
      <c r="CB174" s="1189"/>
      <c r="CC174" s="1239"/>
      <c r="CD174" s="1239"/>
      <c r="CE174" s="1239"/>
      <c r="CF174" s="1239"/>
      <c r="CG174" s="1239">
        <v>0.56891559710955775</v>
      </c>
      <c r="CH174" s="1246"/>
      <c r="CI174" s="1309" t="s">
        <v>1325</v>
      </c>
      <c r="CJ174" s="1307" t="s">
        <v>1325</v>
      </c>
      <c r="CK174" s="1307" t="s">
        <v>1325</v>
      </c>
      <c r="CL174" s="1307" t="s">
        <v>1325</v>
      </c>
      <c r="CM174" s="1307" t="s">
        <v>1325</v>
      </c>
      <c r="CN174" s="1307" t="s">
        <v>1325</v>
      </c>
      <c r="CO174" s="1310" t="s">
        <v>1325</v>
      </c>
      <c r="CP174" s="1244"/>
      <c r="CQ174" s="1242"/>
      <c r="CR174" s="1242"/>
      <c r="CS174" s="1242"/>
      <c r="CT174" s="1242"/>
      <c r="CU174" s="1242">
        <v>10.468512189564821</v>
      </c>
      <c r="CV174" s="1243"/>
      <c r="CW174" s="1280"/>
      <c r="CX174" s="1280"/>
      <c r="CY174" s="1280"/>
      <c r="CZ174" s="1275" t="s">
        <v>878</v>
      </c>
      <c r="DA174" s="1276" t="s">
        <v>1471</v>
      </c>
      <c r="DB174" s="1274"/>
      <c r="DC174" s="1274"/>
      <c r="DD174" s="1274"/>
      <c r="DE174" s="1276" t="s">
        <v>878</v>
      </c>
      <c r="DF174" s="1276" t="s">
        <v>1471</v>
      </c>
      <c r="DG174" s="1276" t="s">
        <v>878</v>
      </c>
      <c r="DH174" s="1276" t="s">
        <v>1471</v>
      </c>
      <c r="DI174" s="1276" t="s">
        <v>878</v>
      </c>
      <c r="DJ174" s="1277" t="s">
        <v>1471</v>
      </c>
      <c r="DK174" s="1311" t="s">
        <v>878</v>
      </c>
      <c r="DL174" s="1277" t="s">
        <v>878</v>
      </c>
      <c r="DM174" s="7" t="s">
        <v>878</v>
      </c>
      <c r="DN174" s="7" t="s">
        <v>792</v>
      </c>
      <c r="DO174" s="7" t="s">
        <v>878</v>
      </c>
      <c r="DP174" s="7" t="s">
        <v>792</v>
      </c>
    </row>
    <row r="175" spans="1:120">
      <c r="A175" s="1194" t="s">
        <v>43</v>
      </c>
      <c r="B175" s="1195" t="s">
        <v>669</v>
      </c>
      <c r="C175" s="1196">
        <v>10</v>
      </c>
      <c r="D175" s="1306" t="s">
        <v>1325</v>
      </c>
      <c r="E175" s="1306" t="s">
        <v>1325</v>
      </c>
      <c r="F175" s="1306" t="s">
        <v>1325</v>
      </c>
      <c r="G175" s="1306" t="s">
        <v>1325</v>
      </c>
      <c r="H175" s="1197">
        <v>125</v>
      </c>
      <c r="I175" s="1198">
        <v>13</v>
      </c>
      <c r="J175" s="1199">
        <v>1.6511125018300121</v>
      </c>
      <c r="K175" s="1200"/>
      <c r="L175" s="1200"/>
      <c r="M175" s="1200"/>
      <c r="N175" s="1200"/>
      <c r="O175" s="1200">
        <v>0.68005710706811207</v>
      </c>
      <c r="P175" s="1201">
        <v>1.2373811145469853</v>
      </c>
      <c r="Q175" s="1309" t="s">
        <v>1325</v>
      </c>
      <c r="R175" s="1307" t="s">
        <v>1325</v>
      </c>
      <c r="S175" s="1307" t="s">
        <v>1325</v>
      </c>
      <c r="T175" s="1307" t="s">
        <v>1325</v>
      </c>
      <c r="U175" s="1307" t="s">
        <v>1325</v>
      </c>
      <c r="V175" s="1307">
        <v>11</v>
      </c>
      <c r="W175" s="1310" t="s">
        <v>1325</v>
      </c>
      <c r="X175" s="1199">
        <v>2.7046851740969911</v>
      </c>
      <c r="Y175" s="1200"/>
      <c r="Z175" s="1200"/>
      <c r="AA175" s="1200"/>
      <c r="AB175" s="1200"/>
      <c r="AC175" s="1202">
        <v>0.99924464002395219</v>
      </c>
      <c r="AD175" s="1203">
        <v>0</v>
      </c>
      <c r="AE175" s="1309" t="s">
        <v>1325</v>
      </c>
      <c r="AF175" s="1307" t="s">
        <v>1325</v>
      </c>
      <c r="AG175" s="1307" t="s">
        <v>1325</v>
      </c>
      <c r="AH175" s="1307" t="s">
        <v>1325</v>
      </c>
      <c r="AI175" s="1307" t="s">
        <v>1325</v>
      </c>
      <c r="AJ175" s="1307">
        <v>29</v>
      </c>
      <c r="AK175" s="1310" t="s">
        <v>1325</v>
      </c>
      <c r="AL175" s="1204">
        <v>1.0259150660367897</v>
      </c>
      <c r="AM175" s="1202"/>
      <c r="AN175" s="1202"/>
      <c r="AO175" s="1202"/>
      <c r="AP175" s="1202"/>
      <c r="AQ175" s="1202">
        <v>2.6343722327904198</v>
      </c>
      <c r="AR175" s="1203">
        <v>0</v>
      </c>
      <c r="AS175" s="1309" t="s">
        <v>1325</v>
      </c>
      <c r="AT175" s="1307" t="s">
        <v>1325</v>
      </c>
      <c r="AU175" s="1307" t="s">
        <v>1325</v>
      </c>
      <c r="AV175" s="1307" t="s">
        <v>1325</v>
      </c>
      <c r="AW175" s="1307" t="s">
        <v>1325</v>
      </c>
      <c r="AX175" s="1307" t="s">
        <v>1325</v>
      </c>
      <c r="AY175" s="1310" t="s">
        <v>1325</v>
      </c>
      <c r="AZ175" s="1244">
        <v>0</v>
      </c>
      <c r="BA175" s="1242"/>
      <c r="BB175" s="1242"/>
      <c r="BC175" s="1242"/>
      <c r="BD175" s="1242"/>
      <c r="BE175" s="1242">
        <v>1.2947941926750564</v>
      </c>
      <c r="BF175" s="1243">
        <v>7.6162774371201287</v>
      </c>
      <c r="BG175" s="1309" t="s">
        <v>1325</v>
      </c>
      <c r="BH175" s="1307" t="s">
        <v>1325</v>
      </c>
      <c r="BI175" s="1307" t="s">
        <v>1325</v>
      </c>
      <c r="BJ175" s="1307" t="s">
        <v>1325</v>
      </c>
      <c r="BK175" s="1307" t="s">
        <v>1325</v>
      </c>
      <c r="BL175" s="1307">
        <v>23</v>
      </c>
      <c r="BM175" s="1310" t="s">
        <v>1325</v>
      </c>
      <c r="BN175" s="1245">
        <v>3.386487596783363</v>
      </c>
      <c r="BO175" s="1239"/>
      <c r="BP175" s="1239"/>
      <c r="BQ175" s="1239"/>
      <c r="BR175" s="1239"/>
      <c r="BS175" s="1239">
        <v>0.38172972021774398</v>
      </c>
      <c r="BT175" s="1308">
        <v>2.857966039951584</v>
      </c>
      <c r="BU175" s="1309" t="s">
        <v>1325</v>
      </c>
      <c r="BV175" s="1307" t="s">
        <v>1325</v>
      </c>
      <c r="BW175" s="1307" t="s">
        <v>1325</v>
      </c>
      <c r="BX175" s="1307" t="s">
        <v>1325</v>
      </c>
      <c r="BY175" s="1307" t="s">
        <v>1325</v>
      </c>
      <c r="BZ175" s="1307">
        <v>39</v>
      </c>
      <c r="CA175" s="1310" t="s">
        <v>1325</v>
      </c>
      <c r="CB175" s="1189">
        <v>0.86008934708821605</v>
      </c>
      <c r="CC175" s="1239"/>
      <c r="CD175" s="1239"/>
      <c r="CE175" s="1239"/>
      <c r="CF175" s="1239"/>
      <c r="CG175" s="1239">
        <v>0.62565300884535702</v>
      </c>
      <c r="CH175" s="1246">
        <v>0.85192514173599698</v>
      </c>
      <c r="CI175" s="1309" t="s">
        <v>1325</v>
      </c>
      <c r="CJ175" s="1307" t="s">
        <v>1325</v>
      </c>
      <c r="CK175" s="1307" t="s">
        <v>1325</v>
      </c>
      <c r="CL175" s="1307" t="s">
        <v>1325</v>
      </c>
      <c r="CM175" s="1307" t="s">
        <v>1325</v>
      </c>
      <c r="CN175" s="1307" t="s">
        <v>1325</v>
      </c>
      <c r="CO175" s="1310" t="s">
        <v>1325</v>
      </c>
      <c r="CP175" s="1244">
        <v>7.4378842287667259</v>
      </c>
      <c r="CQ175" s="1242"/>
      <c r="CR175" s="1242"/>
      <c r="CS175" s="1242"/>
      <c r="CT175" s="1242"/>
      <c r="CU175" s="1242">
        <v>0.3633616872814372</v>
      </c>
      <c r="CV175" s="1243">
        <v>0</v>
      </c>
      <c r="CW175" s="1280"/>
      <c r="CX175" s="1280"/>
      <c r="CY175" s="1280"/>
      <c r="CZ175" s="1275" t="s">
        <v>878</v>
      </c>
      <c r="DA175" s="1276" t="s">
        <v>1471</v>
      </c>
      <c r="DB175" s="1274"/>
      <c r="DC175" s="1274"/>
      <c r="DD175" s="1274"/>
      <c r="DE175" s="1276" t="s">
        <v>878</v>
      </c>
      <c r="DF175" s="1276" t="s">
        <v>1471</v>
      </c>
      <c r="DG175" s="1276" t="s">
        <v>878</v>
      </c>
      <c r="DH175" s="1276" t="s">
        <v>1471</v>
      </c>
      <c r="DI175" s="1276" t="s">
        <v>878</v>
      </c>
      <c r="DJ175" s="1277" t="s">
        <v>1471</v>
      </c>
      <c r="DK175" s="1311" t="s">
        <v>878</v>
      </c>
      <c r="DL175" s="1277" t="s">
        <v>878</v>
      </c>
      <c r="DM175" s="7" t="s">
        <v>878</v>
      </c>
      <c r="DN175" s="7" t="s">
        <v>792</v>
      </c>
      <c r="DO175" s="7" t="s">
        <v>878</v>
      </c>
      <c r="DP175" s="7" t="s">
        <v>792</v>
      </c>
    </row>
    <row r="176" spans="1:120">
      <c r="A176" s="1194" t="s">
        <v>344</v>
      </c>
      <c r="B176" s="1195" t="s">
        <v>572</v>
      </c>
      <c r="C176" s="1306" t="s">
        <v>1325</v>
      </c>
      <c r="D176" s="1197">
        <v>14</v>
      </c>
      <c r="E176" s="1306" t="s">
        <v>1325</v>
      </c>
      <c r="F176" s="1306" t="s">
        <v>1325</v>
      </c>
      <c r="G176" s="1306" t="s">
        <v>1325</v>
      </c>
      <c r="H176" s="1197">
        <v>16</v>
      </c>
      <c r="I176" s="1306" t="s">
        <v>1325</v>
      </c>
      <c r="J176" s="1199">
        <v>4.0736073507174524</v>
      </c>
      <c r="K176" s="1200">
        <v>1.0064954675082656</v>
      </c>
      <c r="L176" s="1200"/>
      <c r="M176" s="1200"/>
      <c r="N176" s="1200"/>
      <c r="O176" s="1200">
        <v>0.51615418269287805</v>
      </c>
      <c r="P176" s="1201">
        <v>0.66277040575098278</v>
      </c>
      <c r="Q176" s="1309" t="s">
        <v>1325</v>
      </c>
      <c r="R176" s="1307" t="s">
        <v>1325</v>
      </c>
      <c r="S176" s="1307" t="s">
        <v>1325</v>
      </c>
      <c r="T176" s="1307" t="s">
        <v>1325</v>
      </c>
      <c r="U176" s="1307" t="s">
        <v>1325</v>
      </c>
      <c r="V176" s="1307" t="s">
        <v>1325</v>
      </c>
      <c r="W176" s="1310" t="s">
        <v>1325</v>
      </c>
      <c r="X176" s="1199">
        <v>0</v>
      </c>
      <c r="Y176" s="1200">
        <v>0</v>
      </c>
      <c r="Z176" s="1200"/>
      <c r="AA176" s="1200"/>
      <c r="AB176" s="1200"/>
      <c r="AC176" s="1202">
        <v>1.8762207135929765</v>
      </c>
      <c r="AD176" s="1203">
        <v>0</v>
      </c>
      <c r="AE176" s="1309" t="s">
        <v>1325</v>
      </c>
      <c r="AF176" s="1307" t="s">
        <v>1325</v>
      </c>
      <c r="AG176" s="1307" t="s">
        <v>1325</v>
      </c>
      <c r="AH176" s="1307" t="s">
        <v>1325</v>
      </c>
      <c r="AI176" s="1307" t="s">
        <v>1325</v>
      </c>
      <c r="AJ176" s="1307" t="s">
        <v>1325</v>
      </c>
      <c r="AK176" s="1310" t="s">
        <v>1325</v>
      </c>
      <c r="AL176" s="1204">
        <v>0</v>
      </c>
      <c r="AM176" s="1202">
        <v>1.8915042289638984</v>
      </c>
      <c r="AN176" s="1202"/>
      <c r="AO176" s="1202"/>
      <c r="AP176" s="1202"/>
      <c r="AQ176" s="1202">
        <v>1.4728553270828784</v>
      </c>
      <c r="AR176" s="1203">
        <v>5.9541208097276757</v>
      </c>
      <c r="AS176" s="1309" t="s">
        <v>1325</v>
      </c>
      <c r="AT176" s="1307" t="s">
        <v>1325</v>
      </c>
      <c r="AU176" s="1307" t="s">
        <v>1325</v>
      </c>
      <c r="AV176" s="1307" t="s">
        <v>1325</v>
      </c>
      <c r="AW176" s="1307" t="s">
        <v>1325</v>
      </c>
      <c r="AX176" s="1307" t="s">
        <v>1325</v>
      </c>
      <c r="AY176" s="1310" t="s">
        <v>1325</v>
      </c>
      <c r="AZ176" s="1244">
        <v>0</v>
      </c>
      <c r="BA176" s="1242">
        <v>0</v>
      </c>
      <c r="BB176" s="1242"/>
      <c r="BC176" s="1242"/>
      <c r="BD176" s="1242"/>
      <c r="BE176" s="1242">
        <v>1.9219166335515445</v>
      </c>
      <c r="BF176" s="1243">
        <v>0</v>
      </c>
      <c r="BG176" s="1309" t="s">
        <v>1325</v>
      </c>
      <c r="BH176" s="1307" t="s">
        <v>1325</v>
      </c>
      <c r="BI176" s="1307" t="s">
        <v>1325</v>
      </c>
      <c r="BJ176" s="1307" t="s">
        <v>1325</v>
      </c>
      <c r="BK176" s="1307" t="s">
        <v>1325</v>
      </c>
      <c r="BL176" s="1307" t="s">
        <v>1325</v>
      </c>
      <c r="BM176" s="1310" t="s">
        <v>1325</v>
      </c>
      <c r="BN176" s="1245">
        <v>9.0298244323132177</v>
      </c>
      <c r="BO176" s="1239">
        <v>0.77250914302197826</v>
      </c>
      <c r="BP176" s="1239"/>
      <c r="BQ176" s="1239"/>
      <c r="BR176" s="1239"/>
      <c r="BS176" s="1239">
        <v>0.28389812756424493</v>
      </c>
      <c r="BT176" s="1308">
        <v>0</v>
      </c>
      <c r="BU176" s="1309" t="s">
        <v>1325</v>
      </c>
      <c r="BV176" s="1307" t="s">
        <v>1325</v>
      </c>
      <c r="BW176" s="1307" t="s">
        <v>1325</v>
      </c>
      <c r="BX176" s="1307" t="s">
        <v>1325</v>
      </c>
      <c r="BY176" s="1307" t="s">
        <v>1325</v>
      </c>
      <c r="BZ176" s="1307" t="s">
        <v>1325</v>
      </c>
      <c r="CA176" s="1310" t="s">
        <v>1325</v>
      </c>
      <c r="CB176" s="1189">
        <v>5.2600958100371518</v>
      </c>
      <c r="CC176" s="1239">
        <v>0.80188709546128389</v>
      </c>
      <c r="CD176" s="1239"/>
      <c r="CE176" s="1239"/>
      <c r="CF176" s="1239"/>
      <c r="CG176" s="1239">
        <v>0.38971944521960367</v>
      </c>
      <c r="CH176" s="1246">
        <v>0.74578600237622128</v>
      </c>
      <c r="CI176" s="1309" t="s">
        <v>1325</v>
      </c>
      <c r="CJ176" s="1307" t="s">
        <v>1325</v>
      </c>
      <c r="CK176" s="1307" t="s">
        <v>1325</v>
      </c>
      <c r="CL176" s="1307" t="s">
        <v>1325</v>
      </c>
      <c r="CM176" s="1307" t="s">
        <v>1325</v>
      </c>
      <c r="CN176" s="1307" t="s">
        <v>1325</v>
      </c>
      <c r="CO176" s="1310" t="s">
        <v>1325</v>
      </c>
      <c r="CP176" s="1244">
        <v>0</v>
      </c>
      <c r="CQ176" s="1242">
        <v>2.7795791086039423</v>
      </c>
      <c r="CR176" s="1242"/>
      <c r="CS176" s="1242"/>
      <c r="CT176" s="1242"/>
      <c r="CU176" s="1242">
        <v>19.313569422190554</v>
      </c>
      <c r="CV176" s="1243">
        <v>0</v>
      </c>
      <c r="CW176" s="1280"/>
      <c r="CX176" s="1280"/>
      <c r="CY176" s="1280"/>
      <c r="CZ176" s="1275" t="s">
        <v>878</v>
      </c>
      <c r="DA176" s="1276" t="s">
        <v>1471</v>
      </c>
      <c r="DB176" s="1274"/>
      <c r="DC176" s="1274"/>
      <c r="DD176" s="1274"/>
      <c r="DE176" s="1276" t="s">
        <v>878</v>
      </c>
      <c r="DF176" s="1276" t="s">
        <v>1471</v>
      </c>
      <c r="DG176" s="1276" t="s">
        <v>878</v>
      </c>
      <c r="DH176" s="1276" t="s">
        <v>1471</v>
      </c>
      <c r="DI176" s="1276" t="s">
        <v>878</v>
      </c>
      <c r="DJ176" s="1277" t="s">
        <v>1471</v>
      </c>
      <c r="DK176" s="1311" t="s">
        <v>878</v>
      </c>
      <c r="DL176" s="1277" t="s">
        <v>878</v>
      </c>
      <c r="DM176" s="7" t="s">
        <v>878</v>
      </c>
      <c r="DN176" s="7" t="s">
        <v>792</v>
      </c>
      <c r="DO176" s="7" t="s">
        <v>878</v>
      </c>
      <c r="DP176" s="7" t="s">
        <v>792</v>
      </c>
    </row>
    <row r="177" spans="1:120">
      <c r="A177" s="1194" t="s">
        <v>492</v>
      </c>
      <c r="B177" s="1195" t="s">
        <v>753</v>
      </c>
      <c r="C177" s="1306" t="s">
        <v>1325</v>
      </c>
      <c r="D177" s="1306" t="s">
        <v>1325</v>
      </c>
      <c r="E177" s="1306" t="s">
        <v>1325</v>
      </c>
      <c r="F177" s="1306" t="s">
        <v>1325</v>
      </c>
      <c r="G177" s="1306" t="s">
        <v>1325</v>
      </c>
      <c r="H177" s="1197">
        <v>23</v>
      </c>
      <c r="I177" s="1306" t="s">
        <v>1325</v>
      </c>
      <c r="J177" s="1199">
        <v>0.6133937684783346</v>
      </c>
      <c r="K177" s="1200"/>
      <c r="L177" s="1200"/>
      <c r="M177" s="1200"/>
      <c r="N177" s="1200"/>
      <c r="O177" s="1200">
        <v>0.83311966749262778</v>
      </c>
      <c r="P177" s="1201"/>
      <c r="Q177" s="1309" t="s">
        <v>1325</v>
      </c>
      <c r="R177" s="1307" t="s">
        <v>1325</v>
      </c>
      <c r="S177" s="1307" t="s">
        <v>1325</v>
      </c>
      <c r="T177" s="1307" t="s">
        <v>1325</v>
      </c>
      <c r="U177" s="1307" t="s">
        <v>1325</v>
      </c>
      <c r="V177" s="1307" t="s">
        <v>1325</v>
      </c>
      <c r="W177" s="1310" t="s">
        <v>1325</v>
      </c>
      <c r="X177" s="1199">
        <v>0</v>
      </c>
      <c r="Y177" s="1200"/>
      <c r="Z177" s="1200"/>
      <c r="AA177" s="1200"/>
      <c r="AB177" s="1200"/>
      <c r="AC177" s="1202">
        <v>1.2298671663264966</v>
      </c>
      <c r="AD177" s="1203"/>
      <c r="AE177" s="1309" t="s">
        <v>1325</v>
      </c>
      <c r="AF177" s="1307" t="s">
        <v>1325</v>
      </c>
      <c r="AG177" s="1307" t="s">
        <v>1325</v>
      </c>
      <c r="AH177" s="1307" t="s">
        <v>1325</v>
      </c>
      <c r="AI177" s="1307" t="s">
        <v>1325</v>
      </c>
      <c r="AJ177" s="1307" t="s">
        <v>1325</v>
      </c>
      <c r="AK177" s="1310" t="s">
        <v>1325</v>
      </c>
      <c r="AL177" s="1204">
        <v>0</v>
      </c>
      <c r="AM177" s="1202"/>
      <c r="AN177" s="1202"/>
      <c r="AO177" s="1202"/>
      <c r="AP177" s="1202"/>
      <c r="AQ177" s="1202">
        <v>0.261291144426686</v>
      </c>
      <c r="AR177" s="1203"/>
      <c r="AS177" s="1309" t="s">
        <v>1325</v>
      </c>
      <c r="AT177" s="1307" t="s">
        <v>1325</v>
      </c>
      <c r="AU177" s="1307" t="s">
        <v>1325</v>
      </c>
      <c r="AV177" s="1307" t="s">
        <v>1325</v>
      </c>
      <c r="AW177" s="1307" t="s">
        <v>1325</v>
      </c>
      <c r="AX177" s="1307" t="s">
        <v>1325</v>
      </c>
      <c r="AY177" s="1310" t="s">
        <v>1325</v>
      </c>
      <c r="AZ177" s="1244">
        <v>0</v>
      </c>
      <c r="BA177" s="1242"/>
      <c r="BB177" s="1242"/>
      <c r="BC177" s="1242"/>
      <c r="BD177" s="1242"/>
      <c r="BE177" s="1242">
        <v>0</v>
      </c>
      <c r="BF177" s="1243"/>
      <c r="BG177" s="1309" t="s">
        <v>1325</v>
      </c>
      <c r="BH177" s="1307" t="s">
        <v>1325</v>
      </c>
      <c r="BI177" s="1307" t="s">
        <v>1325</v>
      </c>
      <c r="BJ177" s="1307" t="s">
        <v>1325</v>
      </c>
      <c r="BK177" s="1307" t="s">
        <v>1325</v>
      </c>
      <c r="BL177" s="1307" t="s">
        <v>1325</v>
      </c>
      <c r="BM177" s="1310" t="s">
        <v>1325</v>
      </c>
      <c r="BN177" s="1245">
        <v>1.6353564463296784</v>
      </c>
      <c r="BO177" s="1239"/>
      <c r="BP177" s="1239"/>
      <c r="BQ177" s="1239"/>
      <c r="BR177" s="1239"/>
      <c r="BS177" s="1239">
        <v>1.6526318584760888</v>
      </c>
      <c r="BT177" s="1308"/>
      <c r="BU177" s="1309" t="s">
        <v>1325</v>
      </c>
      <c r="BV177" s="1307" t="s">
        <v>1325</v>
      </c>
      <c r="BW177" s="1307" t="s">
        <v>1325</v>
      </c>
      <c r="BX177" s="1307" t="s">
        <v>1325</v>
      </c>
      <c r="BY177" s="1307" t="s">
        <v>1325</v>
      </c>
      <c r="BZ177" s="1307" t="s">
        <v>1325</v>
      </c>
      <c r="CA177" s="1310" t="s">
        <v>1325</v>
      </c>
      <c r="CB177" s="1189">
        <v>0.89925022326592263</v>
      </c>
      <c r="CC177" s="1239"/>
      <c r="CD177" s="1239"/>
      <c r="CE177" s="1239"/>
      <c r="CF177" s="1239"/>
      <c r="CG177" s="1239">
        <v>0.58873175895993091</v>
      </c>
      <c r="CH177" s="1246"/>
      <c r="CI177" s="1309" t="s">
        <v>1325</v>
      </c>
      <c r="CJ177" s="1307" t="s">
        <v>1325</v>
      </c>
      <c r="CK177" s="1307" t="s">
        <v>1325</v>
      </c>
      <c r="CL177" s="1307" t="s">
        <v>1325</v>
      </c>
      <c r="CM177" s="1307" t="s">
        <v>1325</v>
      </c>
      <c r="CN177" s="1307" t="s">
        <v>1325</v>
      </c>
      <c r="CO177" s="1310" t="s">
        <v>1325</v>
      </c>
      <c r="CP177" s="1244">
        <v>0</v>
      </c>
      <c r="CQ177" s="1242"/>
      <c r="CR177" s="1242"/>
      <c r="CS177" s="1242"/>
      <c r="CT177" s="1242"/>
      <c r="CU177" s="1242">
        <v>1.0451645777067438</v>
      </c>
      <c r="CV177" s="1243"/>
      <c r="CW177" s="1280"/>
      <c r="CX177" s="1280"/>
      <c r="CY177" s="1280"/>
      <c r="CZ177" s="1275" t="s">
        <v>878</v>
      </c>
      <c r="DA177" s="1276" t="s">
        <v>1471</v>
      </c>
      <c r="DB177" s="1274"/>
      <c r="DC177" s="1274"/>
      <c r="DD177" s="1274"/>
      <c r="DE177" s="1276" t="s">
        <v>878</v>
      </c>
      <c r="DF177" s="1276" t="s">
        <v>1471</v>
      </c>
      <c r="DG177" s="1276" t="s">
        <v>878</v>
      </c>
      <c r="DH177" s="1276" t="s">
        <v>1471</v>
      </c>
      <c r="DI177" s="1276" t="s">
        <v>878</v>
      </c>
      <c r="DJ177" s="1277" t="s">
        <v>1471</v>
      </c>
      <c r="DK177" s="1311" t="s">
        <v>878</v>
      </c>
      <c r="DL177" s="1277" t="s">
        <v>878</v>
      </c>
      <c r="DM177" s="7" t="s">
        <v>878</v>
      </c>
      <c r="DN177" s="7" t="s">
        <v>792</v>
      </c>
      <c r="DO177" s="7" t="s">
        <v>878</v>
      </c>
      <c r="DP177" s="7" t="s">
        <v>792</v>
      </c>
    </row>
    <row r="178" spans="1:120">
      <c r="A178" s="1194" t="s">
        <v>20</v>
      </c>
      <c r="B178" s="1195" t="s">
        <v>769</v>
      </c>
      <c r="C178" s="1196">
        <v>37</v>
      </c>
      <c r="D178" s="1306" t="s">
        <v>1325</v>
      </c>
      <c r="E178" s="1197">
        <v>11</v>
      </c>
      <c r="F178" s="1197">
        <v>29</v>
      </c>
      <c r="G178" s="1306" t="s">
        <v>1325</v>
      </c>
      <c r="H178" s="1197">
        <v>173</v>
      </c>
      <c r="I178" s="1198">
        <v>36</v>
      </c>
      <c r="J178" s="1199">
        <v>0.83520205181451002</v>
      </c>
      <c r="K178" s="1200">
        <v>1.292724538135728</v>
      </c>
      <c r="L178" s="1200">
        <v>0.43116381632372591</v>
      </c>
      <c r="M178" s="1200">
        <v>1.4293859377336715</v>
      </c>
      <c r="N178" s="1200">
        <v>0.79068817716848427</v>
      </c>
      <c r="O178" s="1200">
        <v>1.284474413563311</v>
      </c>
      <c r="P178" s="1201">
        <v>0.83281305047626253</v>
      </c>
      <c r="Q178" s="1309" t="s">
        <v>1325</v>
      </c>
      <c r="R178" s="1307" t="s">
        <v>1325</v>
      </c>
      <c r="S178" s="1307" t="s">
        <v>1325</v>
      </c>
      <c r="T178" s="1307" t="s">
        <v>1325</v>
      </c>
      <c r="U178" s="1307" t="s">
        <v>1325</v>
      </c>
      <c r="V178" s="1307">
        <v>17</v>
      </c>
      <c r="W178" s="1310" t="s">
        <v>1325</v>
      </c>
      <c r="X178" s="1199">
        <v>1.3114417523607231</v>
      </c>
      <c r="Y178" s="1200">
        <v>5.098071092276153</v>
      </c>
      <c r="Z178" s="1200">
        <v>0.91351527634100504</v>
      </c>
      <c r="AA178" s="1200">
        <v>1.0920530295493391</v>
      </c>
      <c r="AB178" s="1200">
        <v>0</v>
      </c>
      <c r="AC178" s="1202">
        <v>0.65173197400151328</v>
      </c>
      <c r="AD178" s="1203">
        <v>1.2501345946350351</v>
      </c>
      <c r="AE178" s="1309" t="s">
        <v>1325</v>
      </c>
      <c r="AF178" s="1307" t="s">
        <v>1325</v>
      </c>
      <c r="AG178" s="1307" t="s">
        <v>1325</v>
      </c>
      <c r="AH178" s="1307" t="s">
        <v>1325</v>
      </c>
      <c r="AI178" s="1307" t="s">
        <v>1325</v>
      </c>
      <c r="AJ178" s="1307">
        <v>25</v>
      </c>
      <c r="AK178" s="1310" t="s">
        <v>1325</v>
      </c>
      <c r="AL178" s="1204">
        <v>0.46993926316201429</v>
      </c>
      <c r="AM178" s="1202">
        <v>0</v>
      </c>
      <c r="AN178" s="1202">
        <v>0.29328305260326459</v>
      </c>
      <c r="AO178" s="1202">
        <v>1.101889976726858</v>
      </c>
      <c r="AP178" s="1202">
        <v>3.6902962532193966</v>
      </c>
      <c r="AQ178" s="1202">
        <v>1.668508695399435</v>
      </c>
      <c r="AR178" s="1203">
        <v>1.261867446560063</v>
      </c>
      <c r="AS178" s="1309" t="s">
        <v>1325</v>
      </c>
      <c r="AT178" s="1307" t="s">
        <v>1325</v>
      </c>
      <c r="AU178" s="1307" t="s">
        <v>1325</v>
      </c>
      <c r="AV178" s="1307" t="s">
        <v>1325</v>
      </c>
      <c r="AW178" s="1307" t="s">
        <v>1325</v>
      </c>
      <c r="AX178" s="1307" t="s">
        <v>1325</v>
      </c>
      <c r="AY178" s="1310" t="s">
        <v>1325</v>
      </c>
      <c r="AZ178" s="1244">
        <v>0</v>
      </c>
      <c r="BA178" s="1242">
        <v>0</v>
      </c>
      <c r="BB178" s="1242">
        <v>0</v>
      </c>
      <c r="BC178" s="1242">
        <v>0</v>
      </c>
      <c r="BD178" s="1242">
        <v>0</v>
      </c>
      <c r="BE178" s="1242">
        <v>11.586301266814512</v>
      </c>
      <c r="BF178" s="1243">
        <v>0.85113545455878514</v>
      </c>
      <c r="BG178" s="1309">
        <v>11</v>
      </c>
      <c r="BH178" s="1307" t="s">
        <v>1325</v>
      </c>
      <c r="BI178" s="1307" t="s">
        <v>1325</v>
      </c>
      <c r="BJ178" s="1307" t="s">
        <v>1325</v>
      </c>
      <c r="BK178" s="1307" t="s">
        <v>1325</v>
      </c>
      <c r="BL178" s="1307">
        <v>37</v>
      </c>
      <c r="BM178" s="1310" t="s">
        <v>1325</v>
      </c>
      <c r="BN178" s="1245">
        <v>1.1669695376779279</v>
      </c>
      <c r="BO178" s="1239">
        <v>2.8885838272871189</v>
      </c>
      <c r="BP178" s="1239">
        <v>0</v>
      </c>
      <c r="BQ178" s="1239">
        <v>1.7487023719360981</v>
      </c>
      <c r="BR178" s="1239">
        <v>0.69091086946910918</v>
      </c>
      <c r="BS178" s="1239">
        <v>1.0814627115471218</v>
      </c>
      <c r="BT178" s="1308">
        <v>0.5968064940306127</v>
      </c>
      <c r="BU178" s="1309">
        <v>12</v>
      </c>
      <c r="BV178" s="1307" t="s">
        <v>1325</v>
      </c>
      <c r="BW178" s="1307" t="s">
        <v>1325</v>
      </c>
      <c r="BX178" s="1307">
        <v>13</v>
      </c>
      <c r="BY178" s="1307" t="s">
        <v>1325</v>
      </c>
      <c r="BZ178" s="1307">
        <v>48</v>
      </c>
      <c r="CA178" s="1310">
        <v>10</v>
      </c>
      <c r="CB178" s="1189">
        <v>0.94907344604829635</v>
      </c>
      <c r="CC178" s="1239">
        <v>0</v>
      </c>
      <c r="CD178" s="1239">
        <v>0.54000262835201207</v>
      </c>
      <c r="CE178" s="1239">
        <v>2.2698837749265808</v>
      </c>
      <c r="CF178" s="1239">
        <v>0</v>
      </c>
      <c r="CG178" s="1239">
        <v>1.1174938364514817</v>
      </c>
      <c r="CH178" s="1246">
        <v>0.78775249940070557</v>
      </c>
      <c r="CI178" s="1309" t="s">
        <v>1325</v>
      </c>
      <c r="CJ178" s="1307" t="s">
        <v>1325</v>
      </c>
      <c r="CK178" s="1307" t="s">
        <v>1325</v>
      </c>
      <c r="CL178" s="1307" t="s">
        <v>1325</v>
      </c>
      <c r="CM178" s="1307" t="s">
        <v>1325</v>
      </c>
      <c r="CN178" s="1307" t="s">
        <v>1325</v>
      </c>
      <c r="CO178" s="1310" t="s">
        <v>1325</v>
      </c>
      <c r="CP178" s="1244">
        <v>1.0646032363526616</v>
      </c>
      <c r="CQ178" s="1242">
        <v>0</v>
      </c>
      <c r="CR178" s="1242">
        <v>0</v>
      </c>
      <c r="CS178" s="1242">
        <v>0</v>
      </c>
      <c r="CT178" s="1242">
        <v>3.6467564169599656</v>
      </c>
      <c r="CU178" s="1242">
        <v>2.0980937269865105</v>
      </c>
      <c r="CV178" s="1243">
        <v>0</v>
      </c>
      <c r="CW178" s="1280"/>
      <c r="CX178" s="1280"/>
      <c r="CY178" s="1280"/>
      <c r="CZ178" s="1275" t="s">
        <v>878</v>
      </c>
      <c r="DA178" s="1276" t="s">
        <v>1471</v>
      </c>
      <c r="DB178" s="1274" t="s">
        <v>1476</v>
      </c>
      <c r="DC178" s="1274" t="s">
        <v>1476</v>
      </c>
      <c r="DD178" s="1274" t="s">
        <v>1476</v>
      </c>
      <c r="DE178" s="1276" t="s">
        <v>792</v>
      </c>
      <c r="DF178" s="1274" t="s">
        <v>1476</v>
      </c>
      <c r="DG178" s="1276" t="s">
        <v>878</v>
      </c>
      <c r="DH178" s="1276" t="s">
        <v>1471</v>
      </c>
      <c r="DI178" s="1276" t="s">
        <v>878</v>
      </c>
      <c r="DJ178" s="1277" t="s">
        <v>1471</v>
      </c>
      <c r="DK178" s="1311" t="s">
        <v>878</v>
      </c>
      <c r="DL178" s="1277" t="s">
        <v>878</v>
      </c>
      <c r="DM178" s="7" t="s">
        <v>878</v>
      </c>
      <c r="DN178" s="7" t="s">
        <v>792</v>
      </c>
      <c r="DO178" s="7" t="s">
        <v>878</v>
      </c>
      <c r="DP178" s="7" t="s">
        <v>792</v>
      </c>
    </row>
    <row r="179" spans="1:120">
      <c r="A179" s="1194" t="s">
        <v>304</v>
      </c>
      <c r="B179" s="1195" t="s">
        <v>710</v>
      </c>
      <c r="C179" s="1196">
        <v>385</v>
      </c>
      <c r="D179" s="1197">
        <v>39</v>
      </c>
      <c r="E179" s="1197">
        <v>45</v>
      </c>
      <c r="F179" s="1197">
        <v>108</v>
      </c>
      <c r="G179" s="1197">
        <v>24</v>
      </c>
      <c r="H179" s="1197">
        <v>1365</v>
      </c>
      <c r="I179" s="1198">
        <v>245</v>
      </c>
      <c r="J179" s="1199">
        <v>1.189059921057104</v>
      </c>
      <c r="K179" s="1200">
        <v>1.9606792140384919</v>
      </c>
      <c r="L179" s="1200">
        <v>0.41206300862131817</v>
      </c>
      <c r="M179" s="1200">
        <v>1.3820263795555572</v>
      </c>
      <c r="N179" s="1200">
        <v>0.82624852193639242</v>
      </c>
      <c r="O179" s="1200">
        <v>0.94683198291905846</v>
      </c>
      <c r="P179" s="1201">
        <v>0.94603282041902903</v>
      </c>
      <c r="Q179" s="1309">
        <v>32</v>
      </c>
      <c r="R179" s="1307" t="s">
        <v>1325</v>
      </c>
      <c r="S179" s="1307" t="s">
        <v>1325</v>
      </c>
      <c r="T179" s="1307" t="s">
        <v>1325</v>
      </c>
      <c r="U179" s="1307" t="s">
        <v>1325</v>
      </c>
      <c r="V179" s="1307">
        <v>143</v>
      </c>
      <c r="W179" s="1310">
        <v>26</v>
      </c>
      <c r="X179" s="1199">
        <v>0.96433587925373099</v>
      </c>
      <c r="Y179" s="1200">
        <v>3.6868966876797815</v>
      </c>
      <c r="Z179" s="1200">
        <v>0.27837996451177693</v>
      </c>
      <c r="AA179" s="1200">
        <v>0.89737935504154787</v>
      </c>
      <c r="AB179" s="1200">
        <v>0.70398596906022004</v>
      </c>
      <c r="AC179" s="1202">
        <v>1.1177925421075494</v>
      </c>
      <c r="AD179" s="1203">
        <v>1.0341353917510019</v>
      </c>
      <c r="AE179" s="1309">
        <v>58</v>
      </c>
      <c r="AF179" s="1307" t="s">
        <v>1325</v>
      </c>
      <c r="AG179" s="1307">
        <v>11</v>
      </c>
      <c r="AH179" s="1307">
        <v>10</v>
      </c>
      <c r="AI179" s="1307" t="s">
        <v>1325</v>
      </c>
      <c r="AJ179" s="1307">
        <v>207</v>
      </c>
      <c r="AK179" s="1310">
        <v>38</v>
      </c>
      <c r="AL179" s="1204">
        <v>1.1987494864357509</v>
      </c>
      <c r="AM179" s="1202">
        <v>1.331554141865122</v>
      </c>
      <c r="AN179" s="1202">
        <v>0.68662284423699071</v>
      </c>
      <c r="AO179" s="1202">
        <v>0.83397946277346113</v>
      </c>
      <c r="AP179" s="1202">
        <v>0.92055052507298696</v>
      </c>
      <c r="AQ179" s="1202">
        <v>0.97470845238606907</v>
      </c>
      <c r="AR179" s="1203">
        <v>0.9824827414100944</v>
      </c>
      <c r="AS179" s="1309" t="s">
        <v>1325</v>
      </c>
      <c r="AT179" s="1307" t="s">
        <v>1325</v>
      </c>
      <c r="AU179" s="1307" t="s">
        <v>1325</v>
      </c>
      <c r="AV179" s="1307" t="s">
        <v>1325</v>
      </c>
      <c r="AW179" s="1307" t="s">
        <v>1325</v>
      </c>
      <c r="AX179" s="1307">
        <v>40</v>
      </c>
      <c r="AY179" s="1310" t="s">
        <v>1325</v>
      </c>
      <c r="AZ179" s="1244">
        <v>0.47655147817822829</v>
      </c>
      <c r="BA179" s="1242">
        <v>7.8725752809269425</v>
      </c>
      <c r="BB179" s="1242">
        <v>0</v>
      </c>
      <c r="BC179" s="1242">
        <v>2.425379392612228</v>
      </c>
      <c r="BD179" s="1242">
        <v>0</v>
      </c>
      <c r="BE179" s="1242">
        <v>1.091065949616618</v>
      </c>
      <c r="BF179" s="1243">
        <v>1.2901254441247239</v>
      </c>
      <c r="BG179" s="1309">
        <v>66</v>
      </c>
      <c r="BH179" s="1307" t="s">
        <v>1325</v>
      </c>
      <c r="BI179" s="1307" t="s">
        <v>1325</v>
      </c>
      <c r="BJ179" s="1307">
        <v>30</v>
      </c>
      <c r="BK179" s="1307" t="s">
        <v>1325</v>
      </c>
      <c r="BL179" s="1307">
        <v>361</v>
      </c>
      <c r="BM179" s="1310">
        <v>51</v>
      </c>
      <c r="BN179" s="1245">
        <v>0.82085296377690098</v>
      </c>
      <c r="BO179" s="1239">
        <v>0.64608432227583279</v>
      </c>
      <c r="BP179" s="1239">
        <v>0.23646299412663266</v>
      </c>
      <c r="BQ179" s="1239">
        <v>1.697695301751821</v>
      </c>
      <c r="BR179" s="1239">
        <v>0.9016152134452976</v>
      </c>
      <c r="BS179" s="1239">
        <v>1.3553173228167497</v>
      </c>
      <c r="BT179" s="1308">
        <v>0.8532837419191156</v>
      </c>
      <c r="BU179" s="1309">
        <v>163</v>
      </c>
      <c r="BV179" s="1307">
        <v>12</v>
      </c>
      <c r="BW179" s="1307">
        <v>16</v>
      </c>
      <c r="BX179" s="1307">
        <v>35</v>
      </c>
      <c r="BY179" s="1307" t="s">
        <v>1325</v>
      </c>
      <c r="BZ179" s="1307">
        <v>390</v>
      </c>
      <c r="CA179" s="1310">
        <v>84</v>
      </c>
      <c r="CB179" s="1189">
        <v>1.693987260438133</v>
      </c>
      <c r="CC179" s="1239">
        <v>1.8336177007613703</v>
      </c>
      <c r="CD179" s="1239">
        <v>0.44725634447643137</v>
      </c>
      <c r="CE179" s="1239">
        <v>1.3624515380985744</v>
      </c>
      <c r="CF179" s="1239">
        <v>0.62766558068803591</v>
      </c>
      <c r="CG179" s="1239">
        <v>0.7072616013750076</v>
      </c>
      <c r="CH179" s="1246">
        <v>0.99066142851954975</v>
      </c>
      <c r="CI179" s="1240">
        <v>17</v>
      </c>
      <c r="CJ179" s="1307" t="s">
        <v>1325</v>
      </c>
      <c r="CK179" s="1307" t="s">
        <v>1325</v>
      </c>
      <c r="CL179" s="1307" t="s">
        <v>1325</v>
      </c>
      <c r="CM179" s="1307" t="s">
        <v>1325</v>
      </c>
      <c r="CN179" s="1238">
        <v>69</v>
      </c>
      <c r="CO179" s="1310" t="s">
        <v>1325</v>
      </c>
      <c r="CP179" s="1244">
        <v>0.97646180892465395</v>
      </c>
      <c r="CQ179" s="1242">
        <v>7.3491582757311456</v>
      </c>
      <c r="CR179" s="1242">
        <v>0.17501064948413875</v>
      </c>
      <c r="CS179" s="1242">
        <v>1.7731871987413201</v>
      </c>
      <c r="CT179" s="1242">
        <v>0.66889928451155845</v>
      </c>
      <c r="CU179" s="1242">
        <v>0.91255892812657202</v>
      </c>
      <c r="CV179" s="1243">
        <v>0.66270430245232737</v>
      </c>
      <c r="CW179" s="1280"/>
      <c r="CX179" s="1280"/>
      <c r="CY179" s="1280"/>
      <c r="CZ179" s="1275" t="s">
        <v>878</v>
      </c>
      <c r="DA179" s="1276" t="s">
        <v>1471</v>
      </c>
      <c r="DB179" s="1274"/>
      <c r="DC179" s="1274"/>
      <c r="DD179" s="1274"/>
      <c r="DE179" s="1276" t="s">
        <v>878</v>
      </c>
      <c r="DF179" s="1276" t="s">
        <v>1471</v>
      </c>
      <c r="DG179" s="1276" t="s">
        <v>878</v>
      </c>
      <c r="DH179" s="1276" t="s">
        <v>1471</v>
      </c>
      <c r="DI179" s="1276" t="s">
        <v>878</v>
      </c>
      <c r="DJ179" s="1277" t="s">
        <v>1471</v>
      </c>
      <c r="DK179" s="1311" t="s">
        <v>878</v>
      </c>
      <c r="DL179" s="1277" t="s">
        <v>878</v>
      </c>
      <c r="DM179" s="7" t="s">
        <v>878</v>
      </c>
      <c r="DN179" s="7" t="s">
        <v>792</v>
      </c>
      <c r="DO179" s="7" t="s">
        <v>878</v>
      </c>
      <c r="DP179" s="7" t="s">
        <v>792</v>
      </c>
    </row>
    <row r="180" spans="1:120">
      <c r="A180" s="1194" t="s">
        <v>194</v>
      </c>
      <c r="B180" s="1195" t="s">
        <v>776</v>
      </c>
      <c r="C180" s="1196">
        <v>553</v>
      </c>
      <c r="D180" s="1197">
        <v>66</v>
      </c>
      <c r="E180" s="1197">
        <v>193</v>
      </c>
      <c r="F180" s="1197">
        <v>909</v>
      </c>
      <c r="G180" s="1197">
        <v>57</v>
      </c>
      <c r="H180" s="1197">
        <v>1490</v>
      </c>
      <c r="I180" s="1198">
        <v>159</v>
      </c>
      <c r="J180" s="1199">
        <v>0.90981931274814021</v>
      </c>
      <c r="K180" s="1200">
        <v>1.6277098033745703</v>
      </c>
      <c r="L180" s="1200">
        <v>0.56720241601686772</v>
      </c>
      <c r="M180" s="1200">
        <v>1.4717945335652134</v>
      </c>
      <c r="N180" s="1200">
        <v>0.66721396887187834</v>
      </c>
      <c r="O180" s="1200">
        <v>1.1554962794970345</v>
      </c>
      <c r="P180" s="1201">
        <v>0.78412987431946857</v>
      </c>
      <c r="Q180" s="1309">
        <v>31</v>
      </c>
      <c r="R180" s="1307" t="s">
        <v>1325</v>
      </c>
      <c r="S180" s="1307">
        <v>17</v>
      </c>
      <c r="T180" s="1307">
        <v>44</v>
      </c>
      <c r="U180" s="1307" t="s">
        <v>1325</v>
      </c>
      <c r="V180" s="1307">
        <v>147</v>
      </c>
      <c r="W180" s="1310" t="s">
        <v>1325</v>
      </c>
      <c r="X180" s="1199">
        <v>0.57918425890424119</v>
      </c>
      <c r="Y180" s="1200">
        <v>0.59583223080666237</v>
      </c>
      <c r="Z180" s="1200">
        <v>0.61427739113360924</v>
      </c>
      <c r="AA180" s="1200">
        <v>0.84900834652855861</v>
      </c>
      <c r="AB180" s="1200">
        <v>0.1426698995184143</v>
      </c>
      <c r="AC180" s="1202">
        <v>2.0608520731703526</v>
      </c>
      <c r="AD180" s="1203">
        <v>0.47259845977920756</v>
      </c>
      <c r="AE180" s="1309">
        <v>77</v>
      </c>
      <c r="AF180" s="1307" t="s">
        <v>1325</v>
      </c>
      <c r="AG180" s="1307">
        <v>34</v>
      </c>
      <c r="AH180" s="1307">
        <v>82</v>
      </c>
      <c r="AI180" s="1307" t="s">
        <v>1325</v>
      </c>
      <c r="AJ180" s="1307">
        <v>180</v>
      </c>
      <c r="AK180" s="1310">
        <v>33</v>
      </c>
      <c r="AL180" s="1204">
        <v>1.0022464978202279</v>
      </c>
      <c r="AM180" s="1202">
        <v>1.1395855154531966</v>
      </c>
      <c r="AN180" s="1202">
        <v>0.78738413677456953</v>
      </c>
      <c r="AO180" s="1202">
        <v>1.0084032743104634</v>
      </c>
      <c r="AP180" s="1202">
        <v>0.54383963900837407</v>
      </c>
      <c r="AQ180" s="1202">
        <v>0.9857435689566193</v>
      </c>
      <c r="AR180" s="1203">
        <v>1.309199519753051</v>
      </c>
      <c r="AS180" s="1309">
        <v>22</v>
      </c>
      <c r="AT180" s="1307" t="s">
        <v>1325</v>
      </c>
      <c r="AU180" s="1307" t="s">
        <v>1325</v>
      </c>
      <c r="AV180" s="1307">
        <v>54</v>
      </c>
      <c r="AW180" s="1307" t="s">
        <v>1325</v>
      </c>
      <c r="AX180" s="1307">
        <v>74</v>
      </c>
      <c r="AY180" s="1310" t="s">
        <v>1325</v>
      </c>
      <c r="AZ180" s="1244">
        <v>0.73898943509818238</v>
      </c>
      <c r="BA180" s="1242">
        <v>3.2074284149134678</v>
      </c>
      <c r="BB180" s="1242">
        <v>0.1817053480775607</v>
      </c>
      <c r="BC180" s="1242">
        <v>1.8892111420418016</v>
      </c>
      <c r="BD180" s="1242">
        <v>0.74570654192121633</v>
      </c>
      <c r="BE180" s="1242">
        <v>1.327975655438385</v>
      </c>
      <c r="BF180" s="1243">
        <v>0.62049419322622112</v>
      </c>
      <c r="BG180" s="1309">
        <v>88</v>
      </c>
      <c r="BH180" s="1307">
        <v>17</v>
      </c>
      <c r="BI180" s="1307">
        <v>24</v>
      </c>
      <c r="BJ180" s="1307">
        <v>216</v>
      </c>
      <c r="BK180" s="1307" t="s">
        <v>1325</v>
      </c>
      <c r="BL180" s="1307">
        <v>388</v>
      </c>
      <c r="BM180" s="1310">
        <v>31</v>
      </c>
      <c r="BN180" s="1245">
        <v>0.58929618897712155</v>
      </c>
      <c r="BO180" s="1239">
        <v>1.8421009889964264</v>
      </c>
      <c r="BP180" s="1239">
        <v>0.30291584266291027</v>
      </c>
      <c r="BQ180" s="1239">
        <v>1.536500451652145</v>
      </c>
      <c r="BR180" s="1239">
        <v>0.4091923850286156</v>
      </c>
      <c r="BS180" s="1239">
        <v>1.6842171761112732</v>
      </c>
      <c r="BT180" s="1308">
        <v>0.66399055645097627</v>
      </c>
      <c r="BU180" s="1309">
        <v>224</v>
      </c>
      <c r="BV180" s="1307">
        <v>28</v>
      </c>
      <c r="BW180" s="1307">
        <v>70</v>
      </c>
      <c r="BX180" s="1307">
        <v>377</v>
      </c>
      <c r="BY180" s="1307">
        <v>24</v>
      </c>
      <c r="BZ180" s="1307">
        <v>454</v>
      </c>
      <c r="CA180" s="1310">
        <v>52</v>
      </c>
      <c r="CB180" s="1189">
        <v>1.1426430861569457</v>
      </c>
      <c r="CC180" s="1239">
        <v>2.0478176935419716</v>
      </c>
      <c r="CD180" s="1239">
        <v>0.608458209259784</v>
      </c>
      <c r="CE180" s="1239">
        <v>1.8280300882292611</v>
      </c>
      <c r="CF180" s="1239">
        <v>0.82970307483405559</v>
      </c>
      <c r="CG180" s="1239">
        <v>0.89745781782804246</v>
      </c>
      <c r="CH180" s="1246">
        <v>0.75455802248234372</v>
      </c>
      <c r="CI180" s="1240">
        <v>25</v>
      </c>
      <c r="CJ180" s="1307" t="s">
        <v>1325</v>
      </c>
      <c r="CK180" s="1238">
        <v>18</v>
      </c>
      <c r="CL180" s="1238">
        <v>42</v>
      </c>
      <c r="CM180" s="1307" t="s">
        <v>1325</v>
      </c>
      <c r="CN180" s="1238">
        <v>54</v>
      </c>
      <c r="CO180" s="1310" t="s">
        <v>1325</v>
      </c>
      <c r="CP180" s="1244">
        <v>1.0556333959249542</v>
      </c>
      <c r="CQ180" s="1242">
        <v>1.2195326933023163</v>
      </c>
      <c r="CR180" s="1242">
        <v>1.396482092557908</v>
      </c>
      <c r="CS180" s="1242">
        <v>1.7083360914480521</v>
      </c>
      <c r="CT180" s="1242">
        <v>0.28994197513464848</v>
      </c>
      <c r="CU180" s="1242">
        <v>0.90326935562871291</v>
      </c>
      <c r="CV180" s="1243">
        <v>0.47976637424539448</v>
      </c>
      <c r="CW180" s="1280"/>
      <c r="CX180" s="1280"/>
      <c r="CY180" s="1280"/>
      <c r="CZ180" s="1275" t="s">
        <v>878</v>
      </c>
      <c r="DA180" s="1276" t="s">
        <v>1471</v>
      </c>
      <c r="DB180" s="1274" t="s">
        <v>2958</v>
      </c>
      <c r="DC180" s="1274" t="s">
        <v>2958</v>
      </c>
      <c r="DD180" s="1274" t="s">
        <v>2958</v>
      </c>
      <c r="DE180" s="1276" t="s">
        <v>792</v>
      </c>
      <c r="DF180" s="1274" t="s">
        <v>2959</v>
      </c>
      <c r="DG180" s="1276" t="s">
        <v>878</v>
      </c>
      <c r="DH180" s="1276" t="s">
        <v>1471</v>
      </c>
      <c r="DI180" s="1276" t="s">
        <v>878</v>
      </c>
      <c r="DJ180" s="1277" t="s">
        <v>1471</v>
      </c>
      <c r="DK180" s="1311" t="s">
        <v>878</v>
      </c>
      <c r="DL180" s="1277" t="s">
        <v>878</v>
      </c>
      <c r="DM180" s="7" t="s">
        <v>878</v>
      </c>
      <c r="DN180" s="7" t="s">
        <v>792</v>
      </c>
      <c r="DO180" s="7" t="s">
        <v>878</v>
      </c>
      <c r="DP180" s="7" t="s">
        <v>792</v>
      </c>
    </row>
    <row r="181" spans="1:120">
      <c r="A181" s="1194" t="s">
        <v>475</v>
      </c>
      <c r="B181" s="1195" t="s">
        <v>1127</v>
      </c>
      <c r="C181" s="1306" t="s">
        <v>1325</v>
      </c>
      <c r="D181" s="1306" t="s">
        <v>1325</v>
      </c>
      <c r="E181" s="1306" t="s">
        <v>1325</v>
      </c>
      <c r="F181" s="1306" t="s">
        <v>1325</v>
      </c>
      <c r="G181" s="1306" t="s">
        <v>1325</v>
      </c>
      <c r="H181" s="1197">
        <v>18</v>
      </c>
      <c r="I181" s="1306" t="s">
        <v>1325</v>
      </c>
      <c r="J181" s="1199"/>
      <c r="K181" s="1200"/>
      <c r="L181" s="1200"/>
      <c r="M181" s="1200"/>
      <c r="N181" s="1200"/>
      <c r="O181" s="1200">
        <v>0.48741123226727728</v>
      </c>
      <c r="P181" s="1201">
        <v>0</v>
      </c>
      <c r="Q181" s="1309" t="s">
        <v>1325</v>
      </c>
      <c r="R181" s="1307" t="s">
        <v>1325</v>
      </c>
      <c r="S181" s="1307" t="s">
        <v>1325</v>
      </c>
      <c r="T181" s="1307" t="s">
        <v>1325</v>
      </c>
      <c r="U181" s="1307" t="s">
        <v>1325</v>
      </c>
      <c r="V181" s="1307" t="s">
        <v>1325</v>
      </c>
      <c r="W181" s="1310" t="s">
        <v>1325</v>
      </c>
      <c r="X181" s="1199"/>
      <c r="Y181" s="1200"/>
      <c r="Z181" s="1200"/>
      <c r="AA181" s="1200"/>
      <c r="AB181" s="1200"/>
      <c r="AC181" s="1202">
        <v>0.7836653590312127</v>
      </c>
      <c r="AD181" s="1203">
        <v>0</v>
      </c>
      <c r="AE181" s="1309" t="s">
        <v>1325</v>
      </c>
      <c r="AF181" s="1307" t="s">
        <v>1325</v>
      </c>
      <c r="AG181" s="1307" t="s">
        <v>1325</v>
      </c>
      <c r="AH181" s="1307" t="s">
        <v>1325</v>
      </c>
      <c r="AI181" s="1307" t="s">
        <v>1325</v>
      </c>
      <c r="AJ181" s="1307" t="s">
        <v>1325</v>
      </c>
      <c r="AK181" s="1310" t="s">
        <v>1325</v>
      </c>
      <c r="AL181" s="1204"/>
      <c r="AM181" s="1202"/>
      <c r="AN181" s="1202"/>
      <c r="AO181" s="1202"/>
      <c r="AP181" s="1202"/>
      <c r="AQ181" s="1202">
        <v>2.0709666310885462</v>
      </c>
      <c r="AR181" s="1203">
        <v>0</v>
      </c>
      <c r="AS181" s="1309" t="s">
        <v>1325</v>
      </c>
      <c r="AT181" s="1307" t="s">
        <v>1325</v>
      </c>
      <c r="AU181" s="1307" t="s">
        <v>1325</v>
      </c>
      <c r="AV181" s="1307" t="s">
        <v>1325</v>
      </c>
      <c r="AW181" s="1307" t="s">
        <v>1325</v>
      </c>
      <c r="AX181" s="1307" t="s">
        <v>1325</v>
      </c>
      <c r="AY181" s="1310" t="s">
        <v>1325</v>
      </c>
      <c r="AZ181" s="1244"/>
      <c r="BA181" s="1242"/>
      <c r="BB181" s="1242"/>
      <c r="BC181" s="1242"/>
      <c r="BD181" s="1242"/>
      <c r="BE181" s="1242">
        <v>0</v>
      </c>
      <c r="BF181" s="1243">
        <v>0</v>
      </c>
      <c r="BG181" s="1309" t="s">
        <v>1325</v>
      </c>
      <c r="BH181" s="1307" t="s">
        <v>1325</v>
      </c>
      <c r="BI181" s="1307" t="s">
        <v>1325</v>
      </c>
      <c r="BJ181" s="1307" t="s">
        <v>1325</v>
      </c>
      <c r="BK181" s="1307" t="s">
        <v>1325</v>
      </c>
      <c r="BL181" s="1307" t="s">
        <v>1325</v>
      </c>
      <c r="BM181" s="1310" t="s">
        <v>1325</v>
      </c>
      <c r="BN181" s="1245"/>
      <c r="BO181" s="1239"/>
      <c r="BP181" s="1239"/>
      <c r="BQ181" s="1239"/>
      <c r="BR181" s="1239"/>
      <c r="BS181" s="1239">
        <v>0.67975340495853087</v>
      </c>
      <c r="BT181" s="1308">
        <v>0</v>
      </c>
      <c r="BU181" s="1309" t="s">
        <v>1325</v>
      </c>
      <c r="BV181" s="1307" t="s">
        <v>1325</v>
      </c>
      <c r="BW181" s="1307" t="s">
        <v>1325</v>
      </c>
      <c r="BX181" s="1307" t="s">
        <v>1325</v>
      </c>
      <c r="BY181" s="1307" t="s">
        <v>1325</v>
      </c>
      <c r="BZ181" s="1307" t="s">
        <v>1325</v>
      </c>
      <c r="CA181" s="1310" t="s">
        <v>1325</v>
      </c>
      <c r="CB181" s="1189"/>
      <c r="CC181" s="1239"/>
      <c r="CD181" s="1239"/>
      <c r="CE181" s="1239"/>
      <c r="CF181" s="1239"/>
      <c r="CG181" s="1239">
        <v>0.32494082151151826</v>
      </c>
      <c r="CH181" s="1246">
        <v>0</v>
      </c>
      <c r="CI181" s="1309" t="s">
        <v>1325</v>
      </c>
      <c r="CJ181" s="1307" t="s">
        <v>1325</v>
      </c>
      <c r="CK181" s="1307" t="s">
        <v>1325</v>
      </c>
      <c r="CL181" s="1307" t="s">
        <v>1325</v>
      </c>
      <c r="CM181" s="1307" t="s">
        <v>1325</v>
      </c>
      <c r="CN181" s="1307" t="s">
        <v>1325</v>
      </c>
      <c r="CO181" s="1310" t="s">
        <v>1325</v>
      </c>
      <c r="CP181" s="1244"/>
      <c r="CQ181" s="1242"/>
      <c r="CR181" s="1242"/>
      <c r="CS181" s="1242"/>
      <c r="CT181" s="1242"/>
      <c r="CU181" s="1242">
        <v>0</v>
      </c>
      <c r="CV181" s="1243">
        <v>0</v>
      </c>
      <c r="CW181" s="1280"/>
      <c r="CX181" s="1280"/>
      <c r="CY181" s="1280"/>
      <c r="CZ181" s="1275" t="s">
        <v>878</v>
      </c>
      <c r="DA181" s="1276" t="s">
        <v>1471</v>
      </c>
      <c r="DB181" s="1274"/>
      <c r="DC181" s="1274"/>
      <c r="DD181" s="1274"/>
      <c r="DE181" s="1276" t="s">
        <v>878</v>
      </c>
      <c r="DF181" s="1276" t="s">
        <v>1471</v>
      </c>
      <c r="DG181" s="1276" t="s">
        <v>878</v>
      </c>
      <c r="DH181" s="1276" t="s">
        <v>1471</v>
      </c>
      <c r="DI181" s="1276" t="s">
        <v>878</v>
      </c>
      <c r="DJ181" s="1277" t="s">
        <v>1471</v>
      </c>
      <c r="DK181" s="1311" t="s">
        <v>878</v>
      </c>
      <c r="DL181" s="1277" t="s">
        <v>878</v>
      </c>
      <c r="DM181" s="7" t="s">
        <v>878</v>
      </c>
      <c r="DN181" s="7" t="s">
        <v>792</v>
      </c>
      <c r="DO181" s="7" t="s">
        <v>878</v>
      </c>
      <c r="DP181" s="7" t="s">
        <v>792</v>
      </c>
    </row>
    <row r="182" spans="1:120">
      <c r="A182" s="1194" t="s">
        <v>138</v>
      </c>
      <c r="B182" s="1195" t="s">
        <v>712</v>
      </c>
      <c r="C182" s="1196">
        <v>109</v>
      </c>
      <c r="D182" s="1306" t="s">
        <v>1325</v>
      </c>
      <c r="E182" s="1197">
        <v>32</v>
      </c>
      <c r="F182" s="1197">
        <v>105</v>
      </c>
      <c r="G182" s="1197">
        <v>10</v>
      </c>
      <c r="H182" s="1197">
        <v>277</v>
      </c>
      <c r="I182" s="1198">
        <v>87</v>
      </c>
      <c r="J182" s="1199">
        <v>1.5279677815117361</v>
      </c>
      <c r="K182" s="1200">
        <v>1.1212780828949169</v>
      </c>
      <c r="L182" s="1200">
        <v>0.54561822680895389</v>
      </c>
      <c r="M182" s="1200">
        <v>1.8448323311998338</v>
      </c>
      <c r="N182" s="1200">
        <v>1.6385457046932546</v>
      </c>
      <c r="O182" s="1200">
        <v>0.71834934522337957</v>
      </c>
      <c r="P182" s="1201">
        <v>0.85592702288073297</v>
      </c>
      <c r="Q182" s="1309">
        <v>11</v>
      </c>
      <c r="R182" s="1307" t="s">
        <v>1325</v>
      </c>
      <c r="S182" s="1307" t="s">
        <v>1325</v>
      </c>
      <c r="T182" s="1307">
        <v>11</v>
      </c>
      <c r="U182" s="1307" t="s">
        <v>1325</v>
      </c>
      <c r="V182" s="1307">
        <v>36</v>
      </c>
      <c r="W182" s="1310" t="s">
        <v>1325</v>
      </c>
      <c r="X182" s="1199">
        <v>1.2891805944095425</v>
      </c>
      <c r="Y182" s="1200">
        <v>0</v>
      </c>
      <c r="Z182" s="1200">
        <v>0.92219434339818962</v>
      </c>
      <c r="AA182" s="1200">
        <v>1.6827081018339447</v>
      </c>
      <c r="AB182" s="1200">
        <v>1.4337768249339387</v>
      </c>
      <c r="AC182" s="1202">
        <v>0.94511066205657235</v>
      </c>
      <c r="AD182" s="1203">
        <v>0.3321646790794171</v>
      </c>
      <c r="AE182" s="1309">
        <v>11</v>
      </c>
      <c r="AF182" s="1307" t="s">
        <v>1325</v>
      </c>
      <c r="AG182" s="1307" t="s">
        <v>1325</v>
      </c>
      <c r="AH182" s="1307" t="s">
        <v>1325</v>
      </c>
      <c r="AI182" s="1307" t="s">
        <v>1325</v>
      </c>
      <c r="AJ182" s="1307">
        <v>43</v>
      </c>
      <c r="AK182" s="1310">
        <v>12</v>
      </c>
      <c r="AL182" s="1204">
        <v>1.0703347010252069</v>
      </c>
      <c r="AM182" s="1202">
        <v>2.1666779188365846</v>
      </c>
      <c r="AN182" s="1202">
        <v>0.79398974972802783</v>
      </c>
      <c r="AO182" s="1202">
        <v>0.898877404434546</v>
      </c>
      <c r="AP182" s="1202">
        <v>0</v>
      </c>
      <c r="AQ182" s="1202">
        <v>1.0305738461758089</v>
      </c>
      <c r="AR182" s="1203">
        <v>0.90259458228765932</v>
      </c>
      <c r="AS182" s="1309" t="s">
        <v>1325</v>
      </c>
      <c r="AT182" s="1307" t="s">
        <v>1325</v>
      </c>
      <c r="AU182" s="1307" t="s">
        <v>1325</v>
      </c>
      <c r="AV182" s="1307" t="s">
        <v>1325</v>
      </c>
      <c r="AW182" s="1307" t="s">
        <v>1325</v>
      </c>
      <c r="AX182" s="1307" t="s">
        <v>1325</v>
      </c>
      <c r="AY182" s="1310" t="s">
        <v>1325</v>
      </c>
      <c r="AZ182" s="1244">
        <v>1.5829564329797055</v>
      </c>
      <c r="BA182" s="1242">
        <v>0</v>
      </c>
      <c r="BB182" s="1242">
        <v>0</v>
      </c>
      <c r="BC182" s="1242">
        <v>4.3510349067687848</v>
      </c>
      <c r="BD182" s="1242">
        <v>0</v>
      </c>
      <c r="BE182" s="1242">
        <v>0.48881519490470976</v>
      </c>
      <c r="BF182" s="1243">
        <v>1.9786000932289491</v>
      </c>
      <c r="BG182" s="1309">
        <v>22</v>
      </c>
      <c r="BH182" s="1307" t="s">
        <v>1325</v>
      </c>
      <c r="BI182" s="1307" t="s">
        <v>1325</v>
      </c>
      <c r="BJ182" s="1307">
        <v>10</v>
      </c>
      <c r="BK182" s="1307" t="s">
        <v>1325</v>
      </c>
      <c r="BL182" s="1307">
        <v>70</v>
      </c>
      <c r="BM182" s="1310">
        <v>20</v>
      </c>
      <c r="BN182" s="1245">
        <v>1.4369924768576712</v>
      </c>
      <c r="BO182" s="1239">
        <v>0</v>
      </c>
      <c r="BP182" s="1239">
        <v>0.23705494302163996</v>
      </c>
      <c r="BQ182" s="1239">
        <v>0.79566440621255297</v>
      </c>
      <c r="BR182" s="1239">
        <v>0.77060199829820419</v>
      </c>
      <c r="BS182" s="1239">
        <v>1.0640082750769715</v>
      </c>
      <c r="BT182" s="1308">
        <v>0.93888057614453757</v>
      </c>
      <c r="BU182" s="1309">
        <v>44</v>
      </c>
      <c r="BV182" s="1307" t="s">
        <v>1325</v>
      </c>
      <c r="BW182" s="1307">
        <v>13</v>
      </c>
      <c r="BX182" s="1307">
        <v>53</v>
      </c>
      <c r="BY182" s="1307" t="s">
        <v>1325</v>
      </c>
      <c r="BZ182" s="1307">
        <v>77</v>
      </c>
      <c r="CA182" s="1310">
        <v>36</v>
      </c>
      <c r="CB182" s="1189">
        <v>1.8228623519203739</v>
      </c>
      <c r="CC182" s="1239">
        <v>2.3914453330383618</v>
      </c>
      <c r="CD182" s="1239">
        <v>0.62310717222068757</v>
      </c>
      <c r="CE182" s="1239">
        <v>2.6986628243493143</v>
      </c>
      <c r="CF182" s="1239">
        <v>2.3048810484595958</v>
      </c>
      <c r="CG182" s="1239">
        <v>0.45971604310390879</v>
      </c>
      <c r="CH182" s="1246">
        <v>1.0000855403001858</v>
      </c>
      <c r="CI182" s="1309" t="s">
        <v>1325</v>
      </c>
      <c r="CJ182" s="1307" t="s">
        <v>1325</v>
      </c>
      <c r="CK182" s="1307" t="s">
        <v>1325</v>
      </c>
      <c r="CL182" s="1307" t="s">
        <v>1325</v>
      </c>
      <c r="CM182" s="1307" t="s">
        <v>1325</v>
      </c>
      <c r="CN182" s="1307" t="s">
        <v>1325</v>
      </c>
      <c r="CO182" s="1310" t="s">
        <v>1325</v>
      </c>
      <c r="CP182" s="1244">
        <v>1.0985462732489222</v>
      </c>
      <c r="CQ182" s="1242">
        <v>0</v>
      </c>
      <c r="CR182" s="1242">
        <v>0.73957276678159534</v>
      </c>
      <c r="CS182" s="1242">
        <v>3.1779252697682336</v>
      </c>
      <c r="CT182" s="1242">
        <v>7.4039422709890372</v>
      </c>
      <c r="CU182" s="1242">
        <v>0.62125559160323873</v>
      </c>
      <c r="CV182" s="1243">
        <v>0.84036678225544481</v>
      </c>
      <c r="CW182" s="1280"/>
      <c r="CX182" s="1280"/>
      <c r="CY182" s="1280"/>
      <c r="CZ182" s="1275" t="s">
        <v>878</v>
      </c>
      <c r="DA182" s="1276" t="s">
        <v>1471</v>
      </c>
      <c r="DB182" s="1276" t="s">
        <v>1476</v>
      </c>
      <c r="DC182" s="1276" t="s">
        <v>1476</v>
      </c>
      <c r="DD182" s="1276" t="s">
        <v>1476</v>
      </c>
      <c r="DE182" s="1276" t="s">
        <v>792</v>
      </c>
      <c r="DF182" s="1276" t="s">
        <v>1476</v>
      </c>
      <c r="DG182" s="1276" t="s">
        <v>878</v>
      </c>
      <c r="DH182" s="1276" t="s">
        <v>1471</v>
      </c>
      <c r="DI182" s="1276" t="s">
        <v>878</v>
      </c>
      <c r="DJ182" s="1277" t="s">
        <v>1471</v>
      </c>
      <c r="DK182" s="1311" t="s">
        <v>878</v>
      </c>
      <c r="DL182" s="1277" t="s">
        <v>878</v>
      </c>
      <c r="DM182" s="7" t="s">
        <v>878</v>
      </c>
      <c r="DN182" s="7" t="s">
        <v>792</v>
      </c>
      <c r="DO182" s="7" t="s">
        <v>878</v>
      </c>
      <c r="DP182" s="7" t="s">
        <v>792</v>
      </c>
    </row>
    <row r="183" spans="1:120">
      <c r="A183" s="1194" t="s">
        <v>190</v>
      </c>
      <c r="B183" s="1195" t="s">
        <v>774</v>
      </c>
      <c r="C183" s="1196">
        <v>127</v>
      </c>
      <c r="D183" s="1197">
        <v>13</v>
      </c>
      <c r="E183" s="1197">
        <v>16</v>
      </c>
      <c r="F183" s="1197">
        <v>17</v>
      </c>
      <c r="G183" s="1306" t="s">
        <v>1325</v>
      </c>
      <c r="H183" s="1197">
        <v>711</v>
      </c>
      <c r="I183" s="1198">
        <v>84</v>
      </c>
      <c r="J183" s="1199">
        <v>0.992299206960644</v>
      </c>
      <c r="K183" s="1200">
        <v>1.459970077109715</v>
      </c>
      <c r="L183" s="1200">
        <v>0.79142337914564997</v>
      </c>
      <c r="M183" s="1200">
        <v>1.8322478276104468</v>
      </c>
      <c r="N183" s="1200">
        <v>0.6283418177646154</v>
      </c>
      <c r="O183" s="1200">
        <v>0.89877995052330695</v>
      </c>
      <c r="P183" s="1201">
        <v>1.075137910410414</v>
      </c>
      <c r="Q183" s="1309" t="s">
        <v>1325</v>
      </c>
      <c r="R183" s="1307" t="s">
        <v>1325</v>
      </c>
      <c r="S183" s="1307" t="s">
        <v>1325</v>
      </c>
      <c r="T183" s="1307" t="s">
        <v>1325</v>
      </c>
      <c r="U183" s="1307" t="s">
        <v>1325</v>
      </c>
      <c r="V183" s="1307">
        <v>59</v>
      </c>
      <c r="W183" s="1310" t="s">
        <v>1325</v>
      </c>
      <c r="X183" s="1199">
        <v>0.68024389691859821</v>
      </c>
      <c r="Y183" s="1200">
        <v>1.4991743795548977</v>
      </c>
      <c r="Z183" s="1200">
        <v>2.1814331405651384</v>
      </c>
      <c r="AA183" s="1200">
        <v>0</v>
      </c>
      <c r="AB183" s="1200">
        <v>0</v>
      </c>
      <c r="AC183" s="1202">
        <v>1.1419622551369919</v>
      </c>
      <c r="AD183" s="1203">
        <v>1.0206860240542523</v>
      </c>
      <c r="AE183" s="1309">
        <v>14</v>
      </c>
      <c r="AF183" s="1307" t="s">
        <v>1325</v>
      </c>
      <c r="AG183" s="1307" t="s">
        <v>1325</v>
      </c>
      <c r="AH183" s="1307" t="s">
        <v>1325</v>
      </c>
      <c r="AI183" s="1307" t="s">
        <v>1325</v>
      </c>
      <c r="AJ183" s="1307">
        <v>104</v>
      </c>
      <c r="AK183" s="1310">
        <v>10</v>
      </c>
      <c r="AL183" s="1204">
        <v>0.79493249121302745</v>
      </c>
      <c r="AM183" s="1202">
        <v>0</v>
      </c>
      <c r="AN183" s="1202">
        <v>1.5901665166926302</v>
      </c>
      <c r="AO183" s="1202">
        <v>0.78116759281496517</v>
      </c>
      <c r="AP183" s="1202">
        <v>0</v>
      </c>
      <c r="AQ183" s="1202">
        <v>1.1510529836926047</v>
      </c>
      <c r="AR183" s="1203">
        <v>0.96424997370004728</v>
      </c>
      <c r="AS183" s="1309" t="s">
        <v>1325</v>
      </c>
      <c r="AT183" s="1307" t="s">
        <v>1325</v>
      </c>
      <c r="AU183" s="1307" t="s">
        <v>1325</v>
      </c>
      <c r="AV183" s="1307" t="s">
        <v>1325</v>
      </c>
      <c r="AW183" s="1307" t="s">
        <v>1325</v>
      </c>
      <c r="AX183" s="1307">
        <v>22</v>
      </c>
      <c r="AY183" s="1310" t="s">
        <v>1325</v>
      </c>
      <c r="AZ183" s="1244">
        <v>0.53544784915379717</v>
      </c>
      <c r="BA183" s="1242">
        <v>2.9043421687692477</v>
      </c>
      <c r="BB183" s="1242">
        <v>1.3012840686082032</v>
      </c>
      <c r="BC183" s="1242">
        <v>6.590872455432538</v>
      </c>
      <c r="BD183" s="1242">
        <v>5.5731461511350799</v>
      </c>
      <c r="BE183" s="1242">
        <v>0.5604280916627713</v>
      </c>
      <c r="BF183" s="1243">
        <v>0.30709878129209539</v>
      </c>
      <c r="BG183" s="1309">
        <v>20</v>
      </c>
      <c r="BH183" s="1307" t="s">
        <v>1325</v>
      </c>
      <c r="BI183" s="1307" t="s">
        <v>1325</v>
      </c>
      <c r="BJ183" s="1307" t="s">
        <v>1325</v>
      </c>
      <c r="BK183" s="1307" t="s">
        <v>1325</v>
      </c>
      <c r="BL183" s="1307">
        <v>142</v>
      </c>
      <c r="BM183" s="1310">
        <v>15</v>
      </c>
      <c r="BN183" s="1245">
        <v>0.82103134884569151</v>
      </c>
      <c r="BO183" s="1239">
        <v>1.8483354970400387</v>
      </c>
      <c r="BP183" s="1239">
        <v>0.2594086862428055</v>
      </c>
      <c r="BQ183" s="1239">
        <v>2.4115350670381139</v>
      </c>
      <c r="BR183" s="1239">
        <v>0</v>
      </c>
      <c r="BS183" s="1239">
        <v>1.0980540947079234</v>
      </c>
      <c r="BT183" s="1308">
        <v>1.0455202011116471</v>
      </c>
      <c r="BU183" s="1309">
        <v>69</v>
      </c>
      <c r="BV183" s="1307" t="s">
        <v>1325</v>
      </c>
      <c r="BW183" s="1307" t="s">
        <v>1325</v>
      </c>
      <c r="BX183" s="1307" t="s">
        <v>1325</v>
      </c>
      <c r="BY183" s="1307" t="s">
        <v>1325</v>
      </c>
      <c r="BZ183" s="1307">
        <v>276</v>
      </c>
      <c r="CA183" s="1310">
        <v>37</v>
      </c>
      <c r="CB183" s="1189">
        <v>1.3749423208822888</v>
      </c>
      <c r="CC183" s="1239">
        <v>1.5893965397708996</v>
      </c>
      <c r="CD183" s="1239">
        <v>0.22323812814859173</v>
      </c>
      <c r="CE183" s="1239">
        <v>2.3334407216950543</v>
      </c>
      <c r="CF183" s="1239">
        <v>0.9898690636951949</v>
      </c>
      <c r="CG183" s="1239">
        <v>0.74462417396587299</v>
      </c>
      <c r="CH183" s="1246">
        <v>1.1184531051075433</v>
      </c>
      <c r="CI183" s="1309" t="s">
        <v>1325</v>
      </c>
      <c r="CJ183" s="1307" t="s">
        <v>1325</v>
      </c>
      <c r="CK183" s="1307" t="s">
        <v>1325</v>
      </c>
      <c r="CL183" s="1307" t="s">
        <v>1325</v>
      </c>
      <c r="CM183" s="1307" t="s">
        <v>1325</v>
      </c>
      <c r="CN183" s="1238">
        <v>38</v>
      </c>
      <c r="CO183" s="1310" t="s">
        <v>1325</v>
      </c>
      <c r="CP183" s="1244">
        <v>0.57775134049556853</v>
      </c>
      <c r="CQ183" s="1242">
        <v>2.3080161686649054</v>
      </c>
      <c r="CR183" s="1242">
        <v>2.2201480505035796</v>
      </c>
      <c r="CS183" s="1242">
        <v>0</v>
      </c>
      <c r="CT183" s="1242">
        <v>0</v>
      </c>
      <c r="CU183" s="1242">
        <v>1.087956554352949</v>
      </c>
      <c r="CV183" s="1243">
        <v>1.3227278507888589</v>
      </c>
      <c r="CW183" s="1280"/>
      <c r="CX183" s="1280"/>
      <c r="CY183" s="1280"/>
      <c r="CZ183" s="1275" t="s">
        <v>878</v>
      </c>
      <c r="DA183" s="1276" t="s">
        <v>1471</v>
      </c>
      <c r="DB183" s="1274"/>
      <c r="DC183" s="1274"/>
      <c r="DD183" s="1274"/>
      <c r="DE183" s="1276" t="s">
        <v>878</v>
      </c>
      <c r="DF183" s="1276" t="s">
        <v>1471</v>
      </c>
      <c r="DG183" s="1276" t="s">
        <v>878</v>
      </c>
      <c r="DH183" s="1276" t="s">
        <v>1471</v>
      </c>
      <c r="DI183" s="1276" t="s">
        <v>878</v>
      </c>
      <c r="DJ183" s="1277" t="s">
        <v>1471</v>
      </c>
      <c r="DK183" s="1311" t="s">
        <v>878</v>
      </c>
      <c r="DL183" s="1277" t="s">
        <v>878</v>
      </c>
      <c r="DM183" s="7" t="s">
        <v>878</v>
      </c>
      <c r="DN183" s="7" t="s">
        <v>792</v>
      </c>
      <c r="DO183" s="7" t="s">
        <v>878</v>
      </c>
      <c r="DP183" s="7" t="s">
        <v>792</v>
      </c>
    </row>
    <row r="184" spans="1:120">
      <c r="A184" s="1194" t="s">
        <v>309</v>
      </c>
      <c r="B184" s="1195" t="s">
        <v>578</v>
      </c>
      <c r="C184" s="1196">
        <v>10</v>
      </c>
      <c r="D184" s="1306" t="s">
        <v>1325</v>
      </c>
      <c r="E184" s="1306" t="s">
        <v>1325</v>
      </c>
      <c r="F184" s="1306" t="s">
        <v>1325</v>
      </c>
      <c r="G184" s="1306" t="s">
        <v>1325</v>
      </c>
      <c r="H184" s="1197">
        <v>109</v>
      </c>
      <c r="I184" s="1198">
        <v>10</v>
      </c>
      <c r="J184" s="1199">
        <v>0.86447859474543787</v>
      </c>
      <c r="K184" s="1200">
        <v>0.9884761564141229</v>
      </c>
      <c r="L184" s="1200">
        <v>0.88103050068245126</v>
      </c>
      <c r="M184" s="1200"/>
      <c r="N184" s="1200"/>
      <c r="O184" s="1200">
        <v>0.80833339948116611</v>
      </c>
      <c r="P184" s="1201">
        <v>0.7121734264736036</v>
      </c>
      <c r="Q184" s="1309" t="s">
        <v>1325</v>
      </c>
      <c r="R184" s="1307" t="s">
        <v>1325</v>
      </c>
      <c r="S184" s="1307" t="s">
        <v>1325</v>
      </c>
      <c r="T184" s="1307" t="s">
        <v>1325</v>
      </c>
      <c r="U184" s="1307" t="s">
        <v>1325</v>
      </c>
      <c r="V184" s="1307">
        <v>14</v>
      </c>
      <c r="W184" s="1310" t="s">
        <v>1325</v>
      </c>
      <c r="X184" s="1199">
        <v>0.63539163020160594</v>
      </c>
      <c r="Y184" s="1200">
        <v>0</v>
      </c>
      <c r="Z184" s="1200">
        <v>0</v>
      </c>
      <c r="AA184" s="1200"/>
      <c r="AB184" s="1200"/>
      <c r="AC184" s="1202">
        <v>0.26068598940992393</v>
      </c>
      <c r="AD184" s="1203">
        <v>0.26700209081716086</v>
      </c>
      <c r="AE184" s="1309" t="s">
        <v>1325</v>
      </c>
      <c r="AF184" s="1307" t="s">
        <v>1325</v>
      </c>
      <c r="AG184" s="1307" t="s">
        <v>1325</v>
      </c>
      <c r="AH184" s="1307" t="s">
        <v>1325</v>
      </c>
      <c r="AI184" s="1307" t="s">
        <v>1325</v>
      </c>
      <c r="AJ184" s="1307">
        <v>13</v>
      </c>
      <c r="AK184" s="1310" t="s">
        <v>1325</v>
      </c>
      <c r="AL184" s="1204">
        <v>1.5352425113617965</v>
      </c>
      <c r="AM184" s="1202">
        <v>0</v>
      </c>
      <c r="AN184" s="1202">
        <v>4.2310222638913428</v>
      </c>
      <c r="AO184" s="1202"/>
      <c r="AP184" s="1202"/>
      <c r="AQ184" s="1202">
        <v>0.35029649517176065</v>
      </c>
      <c r="AR184" s="1203">
        <v>1.1332406827005872</v>
      </c>
      <c r="AS184" s="1309" t="s">
        <v>1325</v>
      </c>
      <c r="AT184" s="1307" t="s">
        <v>1325</v>
      </c>
      <c r="AU184" s="1307" t="s">
        <v>1325</v>
      </c>
      <c r="AV184" s="1307" t="s">
        <v>1325</v>
      </c>
      <c r="AW184" s="1307" t="s">
        <v>1325</v>
      </c>
      <c r="AX184" s="1307" t="s">
        <v>1325</v>
      </c>
      <c r="AY184" s="1310" t="s">
        <v>1325</v>
      </c>
      <c r="AZ184" s="1244">
        <v>0</v>
      </c>
      <c r="BA184" s="1242">
        <v>0</v>
      </c>
      <c r="BB184" s="1242">
        <v>0</v>
      </c>
      <c r="BC184" s="1242"/>
      <c r="BD184" s="1242"/>
      <c r="BE184" s="1242">
        <v>0</v>
      </c>
      <c r="BF184" s="1243">
        <v>0</v>
      </c>
      <c r="BG184" s="1309" t="s">
        <v>1325</v>
      </c>
      <c r="BH184" s="1307" t="s">
        <v>1325</v>
      </c>
      <c r="BI184" s="1307" t="s">
        <v>1325</v>
      </c>
      <c r="BJ184" s="1307" t="s">
        <v>1325</v>
      </c>
      <c r="BK184" s="1307" t="s">
        <v>1325</v>
      </c>
      <c r="BL184" s="1307">
        <v>41</v>
      </c>
      <c r="BM184" s="1310" t="s">
        <v>1325</v>
      </c>
      <c r="BN184" s="1245">
        <v>0.31413404690273217</v>
      </c>
      <c r="BO184" s="1239">
        <v>4.2811415459052204</v>
      </c>
      <c r="BP184" s="1239">
        <v>0.44171785397528479</v>
      </c>
      <c r="BQ184" s="1239"/>
      <c r="BR184" s="1239"/>
      <c r="BS184" s="1239">
        <v>3.1740093478892408</v>
      </c>
      <c r="BT184" s="1308">
        <v>0.28602524699713766</v>
      </c>
      <c r="BU184" s="1309" t="s">
        <v>1325</v>
      </c>
      <c r="BV184" s="1307" t="s">
        <v>1325</v>
      </c>
      <c r="BW184" s="1307" t="s">
        <v>1325</v>
      </c>
      <c r="BX184" s="1307" t="s">
        <v>1325</v>
      </c>
      <c r="BY184" s="1307" t="s">
        <v>1325</v>
      </c>
      <c r="BZ184" s="1307">
        <v>26</v>
      </c>
      <c r="CA184" s="1310" t="s">
        <v>1325</v>
      </c>
      <c r="CB184" s="1189">
        <v>1.4494633293357335</v>
      </c>
      <c r="CC184" s="1239">
        <v>0</v>
      </c>
      <c r="CD184" s="1239">
        <v>0</v>
      </c>
      <c r="CE184" s="1239"/>
      <c r="CF184" s="1239"/>
      <c r="CG184" s="1239">
        <v>1.181398646570456</v>
      </c>
      <c r="CH184" s="1246">
        <v>1.486579134902456</v>
      </c>
      <c r="CI184" s="1309" t="s">
        <v>1325</v>
      </c>
      <c r="CJ184" s="1307" t="s">
        <v>1325</v>
      </c>
      <c r="CK184" s="1307" t="s">
        <v>1325</v>
      </c>
      <c r="CL184" s="1307" t="s">
        <v>1325</v>
      </c>
      <c r="CM184" s="1307" t="s">
        <v>1325</v>
      </c>
      <c r="CN184" s="1307" t="s">
        <v>1325</v>
      </c>
      <c r="CO184" s="1310" t="s">
        <v>1325</v>
      </c>
      <c r="CP184" s="1244">
        <v>0</v>
      </c>
      <c r="CQ184" s="1242">
        <v>0</v>
      </c>
      <c r="CR184" s="1242">
        <v>7.0328159141850657</v>
      </c>
      <c r="CS184" s="1242"/>
      <c r="CT184" s="1242"/>
      <c r="CU184" s="1242">
        <v>0.54256586450553801</v>
      </c>
      <c r="CV184" s="1243">
        <v>3.8517751883709792</v>
      </c>
      <c r="CW184" s="1280"/>
      <c r="CX184" s="1280"/>
      <c r="CY184" s="1280"/>
      <c r="CZ184" s="1275" t="s">
        <v>878</v>
      </c>
      <c r="DA184" s="1276" t="s">
        <v>1471</v>
      </c>
      <c r="DB184" s="1274"/>
      <c r="DC184" s="1274"/>
      <c r="DD184" s="1274"/>
      <c r="DE184" s="1276" t="s">
        <v>878</v>
      </c>
      <c r="DF184" s="1276" t="s">
        <v>1471</v>
      </c>
      <c r="DG184" s="1276" t="s">
        <v>878</v>
      </c>
      <c r="DH184" s="1276" t="s">
        <v>1471</v>
      </c>
      <c r="DI184" s="1276" t="s">
        <v>878</v>
      </c>
      <c r="DJ184" s="1277" t="s">
        <v>1471</v>
      </c>
      <c r="DK184" s="1311" t="s">
        <v>878</v>
      </c>
      <c r="DL184" s="1277" t="s">
        <v>878</v>
      </c>
      <c r="DM184" s="7" t="s">
        <v>878</v>
      </c>
      <c r="DN184" s="7" t="s">
        <v>792</v>
      </c>
      <c r="DO184" s="7" t="s">
        <v>878</v>
      </c>
      <c r="DP184" s="7" t="s">
        <v>792</v>
      </c>
    </row>
    <row r="185" spans="1:120">
      <c r="A185" s="1194" t="s">
        <v>110</v>
      </c>
      <c r="B185" s="1195" t="s">
        <v>694</v>
      </c>
      <c r="C185" s="1196">
        <v>43</v>
      </c>
      <c r="D185" s="1306" t="s">
        <v>1325</v>
      </c>
      <c r="E185" s="1306" t="s">
        <v>1325</v>
      </c>
      <c r="F185" s="1306" t="s">
        <v>1325</v>
      </c>
      <c r="G185" s="1306" t="s">
        <v>1325</v>
      </c>
      <c r="H185" s="1197">
        <v>223</v>
      </c>
      <c r="I185" s="1198">
        <v>18</v>
      </c>
      <c r="J185" s="1199">
        <v>1.1157750117934229</v>
      </c>
      <c r="K185" s="1200">
        <v>1.8679048944968271</v>
      </c>
      <c r="L185" s="1200">
        <v>0.30388098372602107</v>
      </c>
      <c r="M185" s="1200">
        <v>2.4320782603783995</v>
      </c>
      <c r="N185" s="1200"/>
      <c r="O185" s="1200">
        <v>0.90488091984201269</v>
      </c>
      <c r="P185" s="1201">
        <v>0.77873810825894119</v>
      </c>
      <c r="Q185" s="1309" t="s">
        <v>1325</v>
      </c>
      <c r="R185" s="1307" t="s">
        <v>1325</v>
      </c>
      <c r="S185" s="1307" t="s">
        <v>1325</v>
      </c>
      <c r="T185" s="1307" t="s">
        <v>1325</v>
      </c>
      <c r="U185" s="1307" t="s">
        <v>1325</v>
      </c>
      <c r="V185" s="1307">
        <v>17</v>
      </c>
      <c r="W185" s="1310" t="s">
        <v>1325</v>
      </c>
      <c r="X185" s="1199">
        <v>0.81164200100135409</v>
      </c>
      <c r="Y185" s="1200">
        <v>7.4662670121785908</v>
      </c>
      <c r="Z185" s="1200">
        <v>4.453917164703312</v>
      </c>
      <c r="AA185" s="1200">
        <v>0</v>
      </c>
      <c r="AB185" s="1200"/>
      <c r="AC185" s="1202">
        <v>0.65039092809905352</v>
      </c>
      <c r="AD185" s="1203">
        <v>0</v>
      </c>
      <c r="AE185" s="1309" t="s">
        <v>1325</v>
      </c>
      <c r="AF185" s="1307" t="s">
        <v>1325</v>
      </c>
      <c r="AG185" s="1307" t="s">
        <v>1325</v>
      </c>
      <c r="AH185" s="1307" t="s">
        <v>1325</v>
      </c>
      <c r="AI185" s="1307" t="s">
        <v>1325</v>
      </c>
      <c r="AJ185" s="1307">
        <v>33</v>
      </c>
      <c r="AK185" s="1310" t="s">
        <v>1325</v>
      </c>
      <c r="AL185" s="1204">
        <v>1.591478768974673</v>
      </c>
      <c r="AM185" s="1202">
        <v>0</v>
      </c>
      <c r="AN185" s="1202">
        <v>0</v>
      </c>
      <c r="AO185" s="1202">
        <v>0</v>
      </c>
      <c r="AP185" s="1202"/>
      <c r="AQ185" s="1202">
        <v>1.3582305824897121</v>
      </c>
      <c r="AR185" s="1203">
        <v>0.68412692979673084</v>
      </c>
      <c r="AS185" s="1309" t="s">
        <v>1325</v>
      </c>
      <c r="AT185" s="1307" t="s">
        <v>1325</v>
      </c>
      <c r="AU185" s="1307" t="s">
        <v>1325</v>
      </c>
      <c r="AV185" s="1307" t="s">
        <v>1325</v>
      </c>
      <c r="AW185" s="1307" t="s">
        <v>1325</v>
      </c>
      <c r="AX185" s="1307" t="s">
        <v>1325</v>
      </c>
      <c r="AY185" s="1310" t="s">
        <v>1325</v>
      </c>
      <c r="AZ185" s="1244">
        <v>4.8463443109994051</v>
      </c>
      <c r="BA185" s="1242">
        <v>0</v>
      </c>
      <c r="BB185" s="1242">
        <v>0</v>
      </c>
      <c r="BC185" s="1242">
        <v>0</v>
      </c>
      <c r="BD185" s="1242"/>
      <c r="BE185" s="1242">
        <v>0.55766614787040059</v>
      </c>
      <c r="BF185" s="1243">
        <v>0</v>
      </c>
      <c r="BG185" s="1309" t="s">
        <v>1325</v>
      </c>
      <c r="BH185" s="1307" t="s">
        <v>1325</v>
      </c>
      <c r="BI185" s="1307" t="s">
        <v>1325</v>
      </c>
      <c r="BJ185" s="1307" t="s">
        <v>1325</v>
      </c>
      <c r="BK185" s="1307" t="s">
        <v>1325</v>
      </c>
      <c r="BL185" s="1307">
        <v>46</v>
      </c>
      <c r="BM185" s="1310" t="s">
        <v>1325</v>
      </c>
      <c r="BN185" s="1245">
        <v>0.95890748712502383</v>
      </c>
      <c r="BO185" s="1239">
        <v>0</v>
      </c>
      <c r="BP185" s="1239">
        <v>0</v>
      </c>
      <c r="BQ185" s="1239">
        <v>3.4644568787383787</v>
      </c>
      <c r="BR185" s="1239"/>
      <c r="BS185" s="1239">
        <v>1.2030044494568348</v>
      </c>
      <c r="BT185" s="1308">
        <v>0.46174057132042617</v>
      </c>
      <c r="BU185" s="1309">
        <v>16</v>
      </c>
      <c r="BV185" s="1307" t="s">
        <v>1325</v>
      </c>
      <c r="BW185" s="1307" t="s">
        <v>1325</v>
      </c>
      <c r="BX185" s="1307" t="s">
        <v>1325</v>
      </c>
      <c r="BY185" s="1307" t="s">
        <v>1325</v>
      </c>
      <c r="BZ185" s="1307">
        <v>98</v>
      </c>
      <c r="CA185" s="1310">
        <v>12</v>
      </c>
      <c r="CB185" s="1189">
        <v>0.85045236476033914</v>
      </c>
      <c r="CC185" s="1239">
        <v>1.3416236129046832</v>
      </c>
      <c r="CD185" s="1239">
        <v>0</v>
      </c>
      <c r="CE185" s="1239">
        <v>4.2642269838337556</v>
      </c>
      <c r="CF185" s="1239"/>
      <c r="CG185" s="1239">
        <v>0.81734220457344264</v>
      </c>
      <c r="CH185" s="1246">
        <v>1.1572875272903842</v>
      </c>
      <c r="CI185" s="1309" t="s">
        <v>1325</v>
      </c>
      <c r="CJ185" s="1307" t="s">
        <v>1325</v>
      </c>
      <c r="CK185" s="1307" t="s">
        <v>1325</v>
      </c>
      <c r="CL185" s="1307" t="s">
        <v>1325</v>
      </c>
      <c r="CM185" s="1307" t="s">
        <v>1325</v>
      </c>
      <c r="CN185" s="1307" t="s">
        <v>1325</v>
      </c>
      <c r="CO185" s="1310" t="s">
        <v>1325</v>
      </c>
      <c r="CP185" s="1244">
        <v>8.0772405183323421</v>
      </c>
      <c r="CQ185" s="1242">
        <v>0</v>
      </c>
      <c r="CR185" s="1242">
        <v>0</v>
      </c>
      <c r="CS185" s="1242">
        <v>0</v>
      </c>
      <c r="CT185" s="1242"/>
      <c r="CU185" s="1242">
        <v>0.33459968872224044</v>
      </c>
      <c r="CV185" s="1243">
        <v>0</v>
      </c>
      <c r="CW185" s="1280"/>
      <c r="CX185" s="1280"/>
      <c r="CY185" s="1280"/>
      <c r="CZ185" s="1275" t="s">
        <v>878</v>
      </c>
      <c r="DA185" s="1276" t="s">
        <v>1471</v>
      </c>
      <c r="DB185" s="1274"/>
      <c r="DC185" s="1274"/>
      <c r="DD185" s="1274"/>
      <c r="DE185" s="1276" t="s">
        <v>878</v>
      </c>
      <c r="DF185" s="1276" t="s">
        <v>1471</v>
      </c>
      <c r="DG185" s="1276" t="s">
        <v>878</v>
      </c>
      <c r="DH185" s="1276" t="s">
        <v>1471</v>
      </c>
      <c r="DI185" s="1276" t="s">
        <v>878</v>
      </c>
      <c r="DJ185" s="1277" t="s">
        <v>1471</v>
      </c>
      <c r="DK185" s="1311" t="s">
        <v>878</v>
      </c>
      <c r="DL185" s="1277" t="s">
        <v>878</v>
      </c>
      <c r="DM185" s="7" t="s">
        <v>878</v>
      </c>
      <c r="DN185" s="7" t="s">
        <v>792</v>
      </c>
      <c r="DO185" s="7" t="s">
        <v>878</v>
      </c>
      <c r="DP185" s="7" t="s">
        <v>792</v>
      </c>
    </row>
    <row r="186" spans="1:120">
      <c r="A186" s="1194" t="s">
        <v>1154</v>
      </c>
      <c r="B186" s="1195" t="s">
        <v>559</v>
      </c>
      <c r="C186" s="1196">
        <v>375</v>
      </c>
      <c r="D186" s="1306" t="s">
        <v>1325</v>
      </c>
      <c r="E186" s="1197">
        <v>24</v>
      </c>
      <c r="F186" s="1197">
        <v>233</v>
      </c>
      <c r="G186" s="1197">
        <v>41</v>
      </c>
      <c r="H186" s="1197">
        <v>622</v>
      </c>
      <c r="I186" s="1198">
        <v>161</v>
      </c>
      <c r="J186" s="1199">
        <v>0.76880305621792011</v>
      </c>
      <c r="K186" s="1200">
        <v>0.54204623900352622</v>
      </c>
      <c r="L186" s="1200">
        <v>0.33921884596400009</v>
      </c>
      <c r="M186" s="1200">
        <v>1.2536768128776787</v>
      </c>
      <c r="N186" s="1200">
        <v>0.64634496673885167</v>
      </c>
      <c r="O186" s="1200">
        <v>1.5085151292637995</v>
      </c>
      <c r="P186" s="1201">
        <v>0.85421584662183769</v>
      </c>
      <c r="Q186" s="1309">
        <v>37</v>
      </c>
      <c r="R186" s="1307" t="s">
        <v>1325</v>
      </c>
      <c r="S186" s="1307" t="s">
        <v>1325</v>
      </c>
      <c r="T186" s="1307">
        <v>19</v>
      </c>
      <c r="U186" s="1307" t="s">
        <v>1325</v>
      </c>
      <c r="V186" s="1307">
        <v>86</v>
      </c>
      <c r="W186" s="1310">
        <v>11</v>
      </c>
      <c r="X186" s="1199">
        <v>0.57915706320524263</v>
      </c>
      <c r="Y186" s="1200">
        <v>0.86909284194787084</v>
      </c>
      <c r="Z186" s="1200">
        <v>0.45516156595779189</v>
      </c>
      <c r="AA186" s="1200">
        <v>0.79944543960353676</v>
      </c>
      <c r="AB186" s="1200">
        <v>0.88274992837444322</v>
      </c>
      <c r="AC186" s="1202">
        <v>2.1028461717941473</v>
      </c>
      <c r="AD186" s="1203">
        <v>0.45243047816971799</v>
      </c>
      <c r="AE186" s="1309">
        <v>53</v>
      </c>
      <c r="AF186" s="1307" t="s">
        <v>1325</v>
      </c>
      <c r="AG186" s="1307" t="s">
        <v>1325</v>
      </c>
      <c r="AH186" s="1307">
        <v>19</v>
      </c>
      <c r="AI186" s="1307" t="s">
        <v>1325</v>
      </c>
      <c r="AJ186" s="1307">
        <v>63</v>
      </c>
      <c r="AK186" s="1310">
        <v>22</v>
      </c>
      <c r="AL186" s="1204">
        <v>1.0226327523149621</v>
      </c>
      <c r="AM186" s="1202">
        <v>0</v>
      </c>
      <c r="AN186" s="1202">
        <v>0.7795827633016974</v>
      </c>
      <c r="AO186" s="1202">
        <v>0.89497691628148279</v>
      </c>
      <c r="AP186" s="1202">
        <v>0.56047729204051044</v>
      </c>
      <c r="AQ186" s="1202">
        <v>1.1332133764963335</v>
      </c>
      <c r="AR186" s="1203">
        <v>1.0530946110348762</v>
      </c>
      <c r="AS186" s="1309">
        <v>13</v>
      </c>
      <c r="AT186" s="1307" t="s">
        <v>1325</v>
      </c>
      <c r="AU186" s="1307" t="s">
        <v>1325</v>
      </c>
      <c r="AV186" s="1307">
        <v>18</v>
      </c>
      <c r="AW186" s="1307" t="s">
        <v>1325</v>
      </c>
      <c r="AX186" s="1307">
        <v>48</v>
      </c>
      <c r="AY186" s="1310" t="s">
        <v>1325</v>
      </c>
      <c r="AZ186" s="1244">
        <v>0.37070579457278491</v>
      </c>
      <c r="BA186" s="1242">
        <v>0</v>
      </c>
      <c r="BB186" s="1242">
        <v>0</v>
      </c>
      <c r="BC186" s="1242">
        <v>1.4978646469145502</v>
      </c>
      <c r="BD186" s="1242">
        <v>0</v>
      </c>
      <c r="BE186" s="1242">
        <v>2.8012425384356012</v>
      </c>
      <c r="BF186" s="1243">
        <v>0.72380741295120798</v>
      </c>
      <c r="BG186" s="1309">
        <v>63</v>
      </c>
      <c r="BH186" s="1307" t="s">
        <v>1325</v>
      </c>
      <c r="BI186" s="1307" t="s">
        <v>1325</v>
      </c>
      <c r="BJ186" s="1307">
        <v>53</v>
      </c>
      <c r="BK186" s="1307" t="s">
        <v>1325</v>
      </c>
      <c r="BL186" s="1307">
        <v>168</v>
      </c>
      <c r="BM186" s="1310">
        <v>44</v>
      </c>
      <c r="BN186" s="1245">
        <v>0.49019794875353595</v>
      </c>
      <c r="BO186" s="1239">
        <v>1.332630753710333</v>
      </c>
      <c r="BP186" s="1239">
        <v>0.11260913292282267</v>
      </c>
      <c r="BQ186" s="1239">
        <v>1.1505679952689147</v>
      </c>
      <c r="BR186" s="1239">
        <v>0.31843951175690466</v>
      </c>
      <c r="BS186" s="1239">
        <v>2.041169773354274</v>
      </c>
      <c r="BT186" s="1308">
        <v>0.95287128065911175</v>
      </c>
      <c r="BU186" s="1309">
        <v>145</v>
      </c>
      <c r="BV186" s="1307" t="s">
        <v>1325</v>
      </c>
      <c r="BW186" s="1307" t="s">
        <v>1325</v>
      </c>
      <c r="BX186" s="1307">
        <v>82</v>
      </c>
      <c r="BY186" s="1307">
        <v>15</v>
      </c>
      <c r="BZ186" s="1307">
        <v>157</v>
      </c>
      <c r="CA186" s="1310">
        <v>47</v>
      </c>
      <c r="CB186" s="1189">
        <v>1.1582524925685811</v>
      </c>
      <c r="CC186" s="1239">
        <v>0</v>
      </c>
      <c r="CD186" s="1239">
        <v>0.14953845799724116</v>
      </c>
      <c r="CE186" s="1239">
        <v>1.6031281066487273</v>
      </c>
      <c r="CF186" s="1239">
        <v>0.84779560334583459</v>
      </c>
      <c r="CG186" s="1239">
        <v>1.1399341187033172</v>
      </c>
      <c r="CH186" s="1246">
        <v>0.89483922345208255</v>
      </c>
      <c r="CI186" s="1240">
        <v>16</v>
      </c>
      <c r="CJ186" s="1307" t="s">
        <v>1325</v>
      </c>
      <c r="CK186" s="1307" t="s">
        <v>1325</v>
      </c>
      <c r="CL186" s="1238">
        <v>10</v>
      </c>
      <c r="CM186" s="1307" t="s">
        <v>1325</v>
      </c>
      <c r="CN186" s="1238">
        <v>24</v>
      </c>
      <c r="CO186" s="1310" t="s">
        <v>1325</v>
      </c>
      <c r="CP186" s="1244">
        <v>0.78620052919567163</v>
      </c>
      <c r="CQ186" s="1242">
        <v>2.6640659503706154</v>
      </c>
      <c r="CR186" s="1242">
        <v>0.33737714124293922</v>
      </c>
      <c r="CS186" s="1242">
        <v>1.286370530006433</v>
      </c>
      <c r="CT186" s="1242">
        <v>1.518453066984683</v>
      </c>
      <c r="CU186" s="1242">
        <v>1.1990364591939771</v>
      </c>
      <c r="CV186" s="1243">
        <v>1.0256896664001904</v>
      </c>
      <c r="CW186" s="1280"/>
      <c r="CX186" s="1280"/>
      <c r="CY186" s="1280"/>
      <c r="CZ186" s="1275" t="s">
        <v>878</v>
      </c>
      <c r="DA186" s="1276" t="s">
        <v>1471</v>
      </c>
      <c r="DB186" s="1274" t="s">
        <v>2202</v>
      </c>
      <c r="DC186" s="1274" t="s">
        <v>2202</v>
      </c>
      <c r="DD186" s="1274" t="s">
        <v>2960</v>
      </c>
      <c r="DE186" s="1276" t="s">
        <v>792</v>
      </c>
      <c r="DF186" s="1276" t="s">
        <v>2202</v>
      </c>
      <c r="DG186" s="1276" t="s">
        <v>878</v>
      </c>
      <c r="DH186" s="1276" t="s">
        <v>1471</v>
      </c>
      <c r="DI186" s="1276" t="s">
        <v>878</v>
      </c>
      <c r="DJ186" s="1277" t="s">
        <v>1471</v>
      </c>
      <c r="DK186" s="1311" t="s">
        <v>878</v>
      </c>
      <c r="DL186" s="1277" t="s">
        <v>878</v>
      </c>
      <c r="DM186" s="7" t="s">
        <v>878</v>
      </c>
      <c r="DN186" s="7" t="s">
        <v>792</v>
      </c>
      <c r="DO186" s="7" t="s">
        <v>878</v>
      </c>
      <c r="DP186" s="7" t="s">
        <v>792</v>
      </c>
    </row>
    <row r="187" spans="1:120">
      <c r="A187" s="1194" t="s">
        <v>82</v>
      </c>
      <c r="B187" s="1195" t="s">
        <v>702</v>
      </c>
      <c r="C187" s="1196">
        <v>80</v>
      </c>
      <c r="D187" s="1306" t="s">
        <v>1325</v>
      </c>
      <c r="E187" s="1197">
        <v>13</v>
      </c>
      <c r="F187" s="1197">
        <v>13</v>
      </c>
      <c r="G187" s="1306" t="s">
        <v>1325</v>
      </c>
      <c r="H187" s="1197">
        <v>747</v>
      </c>
      <c r="I187" s="1198">
        <v>72</v>
      </c>
      <c r="J187" s="1199">
        <v>1.1410608122848631</v>
      </c>
      <c r="K187" s="1200">
        <v>1.4578990293852585</v>
      </c>
      <c r="L187" s="1200">
        <v>0.71578990442693602</v>
      </c>
      <c r="M187" s="1200">
        <v>1.8631242861050918</v>
      </c>
      <c r="N187" s="1200">
        <v>1.0119631910545137</v>
      </c>
      <c r="O187" s="1200">
        <v>0.86349795696915688</v>
      </c>
      <c r="P187" s="1201">
        <v>0.85743608639728897</v>
      </c>
      <c r="Q187" s="1309" t="s">
        <v>1325</v>
      </c>
      <c r="R187" s="1307" t="s">
        <v>1325</v>
      </c>
      <c r="S187" s="1307" t="s">
        <v>1325</v>
      </c>
      <c r="T187" s="1307" t="s">
        <v>1325</v>
      </c>
      <c r="U187" s="1307" t="s">
        <v>1325</v>
      </c>
      <c r="V187" s="1307">
        <v>79</v>
      </c>
      <c r="W187" s="1310" t="s">
        <v>1325</v>
      </c>
      <c r="X187" s="1199">
        <v>0.95919869786503398</v>
      </c>
      <c r="Y187" s="1200">
        <v>2.4605277877179623</v>
      </c>
      <c r="Z187" s="1200">
        <v>0.6380215258021118</v>
      </c>
      <c r="AA187" s="1200">
        <v>0</v>
      </c>
      <c r="AB187" s="1200">
        <v>0</v>
      </c>
      <c r="AC187" s="1202">
        <v>1.4543493182134295</v>
      </c>
      <c r="AD187" s="1203">
        <v>0.68544211290613866</v>
      </c>
      <c r="AE187" s="1309">
        <v>15</v>
      </c>
      <c r="AF187" s="1307" t="s">
        <v>1325</v>
      </c>
      <c r="AG187" s="1307" t="s">
        <v>1325</v>
      </c>
      <c r="AH187" s="1307" t="s">
        <v>1325</v>
      </c>
      <c r="AI187" s="1307" t="s">
        <v>1325</v>
      </c>
      <c r="AJ187" s="1307">
        <v>104</v>
      </c>
      <c r="AK187" s="1310" t="s">
        <v>1325</v>
      </c>
      <c r="AL187" s="1204">
        <v>1.5674953988370059</v>
      </c>
      <c r="AM187" s="1202">
        <v>2.8538821477877256</v>
      </c>
      <c r="AN187" s="1202">
        <v>1.1457047782456091</v>
      </c>
      <c r="AO187" s="1202">
        <v>0.92450303530175537</v>
      </c>
      <c r="AP187" s="1202">
        <v>0</v>
      </c>
      <c r="AQ187" s="1202">
        <v>0.75269014527634726</v>
      </c>
      <c r="AR187" s="1203">
        <v>0.46701767115911319</v>
      </c>
      <c r="AS187" s="1309" t="s">
        <v>1325</v>
      </c>
      <c r="AT187" s="1307" t="s">
        <v>1325</v>
      </c>
      <c r="AU187" s="1307" t="s">
        <v>1325</v>
      </c>
      <c r="AV187" s="1307" t="s">
        <v>1325</v>
      </c>
      <c r="AW187" s="1307" t="s">
        <v>1325</v>
      </c>
      <c r="AX187" s="1307">
        <v>19</v>
      </c>
      <c r="AY187" s="1310" t="s">
        <v>1325</v>
      </c>
      <c r="AZ187" s="1244">
        <v>1.0492656293302625</v>
      </c>
      <c r="BA187" s="1242">
        <v>0</v>
      </c>
      <c r="BB187" s="1242">
        <v>0</v>
      </c>
      <c r="BC187" s="1242">
        <v>6.4362849104164654</v>
      </c>
      <c r="BD187" s="1242">
        <v>0</v>
      </c>
      <c r="BE187" s="1242">
        <v>0.78224764222652532</v>
      </c>
      <c r="BF187" s="1243">
        <v>0.43315468083207631</v>
      </c>
      <c r="BG187" s="1309">
        <v>20</v>
      </c>
      <c r="BH187" s="1307" t="s">
        <v>1325</v>
      </c>
      <c r="BI187" s="1307" t="s">
        <v>1325</v>
      </c>
      <c r="BJ187" s="1307" t="s">
        <v>1325</v>
      </c>
      <c r="BK187" s="1307" t="s">
        <v>1325</v>
      </c>
      <c r="BL187" s="1307">
        <v>195</v>
      </c>
      <c r="BM187" s="1310">
        <v>22</v>
      </c>
      <c r="BN187" s="1245">
        <v>1.0006961659454108</v>
      </c>
      <c r="BO187" s="1239">
        <v>0.74551644091782576</v>
      </c>
      <c r="BP187" s="1239">
        <v>1.2403233463138423</v>
      </c>
      <c r="BQ187" s="1239">
        <v>2.6817908421206078</v>
      </c>
      <c r="BR187" s="1239">
        <v>0</v>
      </c>
      <c r="BS187" s="1239">
        <v>0.76503748552075534</v>
      </c>
      <c r="BT187" s="1308">
        <v>0.9535270005271268</v>
      </c>
      <c r="BU187" s="1309">
        <v>24</v>
      </c>
      <c r="BV187" s="1307" t="s">
        <v>1325</v>
      </c>
      <c r="BW187" s="1307" t="s">
        <v>1325</v>
      </c>
      <c r="BX187" s="1307" t="s">
        <v>1325</v>
      </c>
      <c r="BY187" s="1307" t="s">
        <v>1325</v>
      </c>
      <c r="BZ187" s="1307">
        <v>249</v>
      </c>
      <c r="CA187" s="1310">
        <v>24</v>
      </c>
      <c r="CB187" s="1189">
        <v>1.0631834893863308</v>
      </c>
      <c r="CC187" s="1239">
        <v>0.65037721160282724</v>
      </c>
      <c r="CD187" s="1239">
        <v>0.33804282597791208</v>
      </c>
      <c r="CE187" s="1239">
        <v>1.8056584575615837</v>
      </c>
      <c r="CF187" s="1239">
        <v>3.2668135499339397</v>
      </c>
      <c r="CG187" s="1239">
        <v>0.96747824748024802</v>
      </c>
      <c r="CH187" s="1246">
        <v>0.90557312465247686</v>
      </c>
      <c r="CI187" s="1309" t="s">
        <v>1325</v>
      </c>
      <c r="CJ187" s="1307" t="s">
        <v>1325</v>
      </c>
      <c r="CK187" s="1307" t="s">
        <v>1325</v>
      </c>
      <c r="CL187" s="1307" t="s">
        <v>1325</v>
      </c>
      <c r="CM187" s="1307" t="s">
        <v>1325</v>
      </c>
      <c r="CN187" s="1238">
        <v>12</v>
      </c>
      <c r="CO187" s="1310" t="s">
        <v>1325</v>
      </c>
      <c r="CP187" s="1244">
        <v>1.5824862201778429</v>
      </c>
      <c r="CQ187" s="1242">
        <v>0</v>
      </c>
      <c r="CR187" s="1242">
        <v>0</v>
      </c>
      <c r="CS187" s="1242">
        <v>0</v>
      </c>
      <c r="CT187" s="1242">
        <v>0</v>
      </c>
      <c r="CU187" s="1242">
        <v>0.58048688421242034</v>
      </c>
      <c r="CV187" s="1243">
        <v>4.5922807699478838</v>
      </c>
      <c r="CW187" s="1280"/>
      <c r="CX187" s="1280"/>
      <c r="CY187" s="1280"/>
      <c r="CZ187" s="1275" t="s">
        <v>878</v>
      </c>
      <c r="DA187" s="1276" t="s">
        <v>1471</v>
      </c>
      <c r="DB187" s="1274"/>
      <c r="DC187" s="1274"/>
      <c r="DD187" s="1274"/>
      <c r="DE187" s="1276" t="s">
        <v>878</v>
      </c>
      <c r="DF187" s="1276" t="s">
        <v>1471</v>
      </c>
      <c r="DG187" s="1276" t="s">
        <v>878</v>
      </c>
      <c r="DH187" s="1276" t="s">
        <v>1471</v>
      </c>
      <c r="DI187" s="1276" t="s">
        <v>878</v>
      </c>
      <c r="DJ187" s="1277" t="s">
        <v>1471</v>
      </c>
      <c r="DK187" s="1311" t="s">
        <v>878</v>
      </c>
      <c r="DL187" s="1277" t="s">
        <v>878</v>
      </c>
      <c r="DM187" s="7" t="s">
        <v>878</v>
      </c>
      <c r="DN187" s="7" t="s">
        <v>792</v>
      </c>
      <c r="DO187" s="7" t="s">
        <v>878</v>
      </c>
      <c r="DP187" s="7" t="s">
        <v>792</v>
      </c>
    </row>
    <row r="188" spans="1:120">
      <c r="A188" s="1194" t="s">
        <v>366</v>
      </c>
      <c r="B188" s="1195" t="s">
        <v>596</v>
      </c>
      <c r="C188" s="1196">
        <v>171</v>
      </c>
      <c r="D188" s="1197">
        <v>10</v>
      </c>
      <c r="E188" s="1197">
        <v>33</v>
      </c>
      <c r="F188" s="1197">
        <v>134</v>
      </c>
      <c r="G188" s="1197">
        <v>32</v>
      </c>
      <c r="H188" s="1197">
        <v>339</v>
      </c>
      <c r="I188" s="1198">
        <v>109</v>
      </c>
      <c r="J188" s="1199">
        <v>0.79185275329261118</v>
      </c>
      <c r="K188" s="1200">
        <v>1.3165037183059336</v>
      </c>
      <c r="L188" s="1200">
        <v>0.57671232076075063</v>
      </c>
      <c r="M188" s="1200">
        <v>1.564040505454096</v>
      </c>
      <c r="N188" s="1200">
        <v>0.72119917859942817</v>
      </c>
      <c r="O188" s="1200">
        <v>1.1856613179048674</v>
      </c>
      <c r="P188" s="1201">
        <v>1.0012266493646538</v>
      </c>
      <c r="Q188" s="1309" t="s">
        <v>1325</v>
      </c>
      <c r="R188" s="1307" t="s">
        <v>1325</v>
      </c>
      <c r="S188" s="1307" t="s">
        <v>1325</v>
      </c>
      <c r="T188" s="1307" t="s">
        <v>1325</v>
      </c>
      <c r="U188" s="1307" t="s">
        <v>1325</v>
      </c>
      <c r="V188" s="1307">
        <v>37</v>
      </c>
      <c r="W188" s="1310" t="s">
        <v>1325</v>
      </c>
      <c r="X188" s="1199">
        <v>0.28200909597465795</v>
      </c>
      <c r="Y188" s="1200">
        <v>0</v>
      </c>
      <c r="Z188" s="1200">
        <v>0.816806917181648</v>
      </c>
      <c r="AA188" s="1200">
        <v>0.77623607629354607</v>
      </c>
      <c r="AB188" s="1200">
        <v>0.5163828703647878</v>
      </c>
      <c r="AC188" s="1202">
        <v>2.4783208602865527</v>
      </c>
      <c r="AD188" s="1203">
        <v>0.83358721214893472</v>
      </c>
      <c r="AE188" s="1309">
        <v>44</v>
      </c>
      <c r="AF188" s="1307" t="s">
        <v>1325</v>
      </c>
      <c r="AG188" s="1307">
        <v>12</v>
      </c>
      <c r="AH188" s="1307">
        <v>20</v>
      </c>
      <c r="AI188" s="1307" t="s">
        <v>1325</v>
      </c>
      <c r="AJ188" s="1307">
        <v>52</v>
      </c>
      <c r="AK188" s="1310">
        <v>16</v>
      </c>
      <c r="AL188" s="1204">
        <v>1.2530335780510169</v>
      </c>
      <c r="AM188" s="1202">
        <v>0.72693216973565333</v>
      </c>
      <c r="AN188" s="1202">
        <v>1.2236021607212846</v>
      </c>
      <c r="AO188" s="1202">
        <v>1.2835300289926102</v>
      </c>
      <c r="AP188" s="1202">
        <v>0.75298434064531583</v>
      </c>
      <c r="AQ188" s="1202">
        <v>0.82214045490026333</v>
      </c>
      <c r="AR188" s="1203">
        <v>0.80690616307440477</v>
      </c>
      <c r="AS188" s="1309" t="s">
        <v>1325</v>
      </c>
      <c r="AT188" s="1307" t="s">
        <v>1325</v>
      </c>
      <c r="AU188" s="1307" t="s">
        <v>1325</v>
      </c>
      <c r="AV188" s="1307">
        <v>12</v>
      </c>
      <c r="AW188" s="1307" t="s">
        <v>1325</v>
      </c>
      <c r="AX188" s="1307">
        <v>23</v>
      </c>
      <c r="AY188" s="1310" t="s">
        <v>1325</v>
      </c>
      <c r="AZ188" s="1244">
        <v>0.39268746621731648</v>
      </c>
      <c r="BA188" s="1242">
        <v>4.2572233325272535</v>
      </c>
      <c r="BB188" s="1242">
        <v>0.26533292600114616</v>
      </c>
      <c r="BC188" s="1242">
        <v>2.2414521605596627</v>
      </c>
      <c r="BD188" s="1242">
        <v>0.3489985404411049</v>
      </c>
      <c r="BE188" s="1242">
        <v>1.3684917176096636</v>
      </c>
      <c r="BF188" s="1243">
        <v>1.1545054603373988</v>
      </c>
      <c r="BG188" s="1309">
        <v>19</v>
      </c>
      <c r="BH188" s="1307" t="s">
        <v>1325</v>
      </c>
      <c r="BI188" s="1307" t="s">
        <v>1325</v>
      </c>
      <c r="BJ188" s="1307">
        <v>27</v>
      </c>
      <c r="BK188" s="1307" t="s">
        <v>1325</v>
      </c>
      <c r="BL188" s="1307">
        <v>92</v>
      </c>
      <c r="BM188" s="1310">
        <v>23</v>
      </c>
      <c r="BN188" s="1245">
        <v>0.35359032732138423</v>
      </c>
      <c r="BO188" s="1239">
        <v>1.1728419712234059</v>
      </c>
      <c r="BP188" s="1239">
        <v>0.30570218451514325</v>
      </c>
      <c r="BQ188" s="1239">
        <v>1.3962108913599498</v>
      </c>
      <c r="BR188" s="1239">
        <v>9.9966919142890021E-2</v>
      </c>
      <c r="BS188" s="1239">
        <v>2.1581871376317996</v>
      </c>
      <c r="BT188" s="1308">
        <v>0.93876833981600172</v>
      </c>
      <c r="BU188" s="1309">
        <v>67</v>
      </c>
      <c r="BV188" s="1307" t="s">
        <v>1325</v>
      </c>
      <c r="BW188" s="1307" t="s">
        <v>1325</v>
      </c>
      <c r="BX188" s="1307">
        <v>47</v>
      </c>
      <c r="BY188" s="1307">
        <v>13</v>
      </c>
      <c r="BZ188" s="1307">
        <v>86</v>
      </c>
      <c r="CA188" s="1310">
        <v>36</v>
      </c>
      <c r="CB188" s="1189">
        <v>1.1392403233479282</v>
      </c>
      <c r="CC188" s="1239">
        <v>1.8041718045139068</v>
      </c>
      <c r="CD188" s="1239">
        <v>0.4721135182054188</v>
      </c>
      <c r="CE188" s="1239">
        <v>1.8939382231167661</v>
      </c>
      <c r="CF188" s="1239">
        <v>0.99989868520409753</v>
      </c>
      <c r="CG188" s="1239">
        <v>0.84158282568691078</v>
      </c>
      <c r="CH188" s="1246">
        <v>1.1361285442651934</v>
      </c>
      <c r="CI188" s="1309" t="s">
        <v>1325</v>
      </c>
      <c r="CJ188" s="1307" t="s">
        <v>1325</v>
      </c>
      <c r="CK188" s="1307" t="s">
        <v>1325</v>
      </c>
      <c r="CL188" s="1307" t="s">
        <v>1325</v>
      </c>
      <c r="CM188" s="1307" t="s">
        <v>1325</v>
      </c>
      <c r="CN188" s="1238">
        <v>13</v>
      </c>
      <c r="CO188" s="1310" t="s">
        <v>1325</v>
      </c>
      <c r="CP188" s="1244">
        <v>0.69789466174951831</v>
      </c>
      <c r="CQ188" s="1242">
        <v>3.4790120117331531</v>
      </c>
      <c r="CR188" s="1242">
        <v>0.44411804352823292</v>
      </c>
      <c r="CS188" s="1242">
        <v>1.493230250327868</v>
      </c>
      <c r="CT188" s="1242">
        <v>2.351309259517441</v>
      </c>
      <c r="CU188" s="1242">
        <v>1.1385746376597077</v>
      </c>
      <c r="CV188" s="1243">
        <v>0.93888361555084132</v>
      </c>
      <c r="CW188" s="1280"/>
      <c r="CX188" s="1280"/>
      <c r="CY188" s="1280"/>
      <c r="CZ188" s="1275" t="s">
        <v>878</v>
      </c>
      <c r="DA188" s="1276" t="s">
        <v>1471</v>
      </c>
      <c r="DB188" s="1274" t="s">
        <v>878</v>
      </c>
      <c r="DC188" s="1274" t="s">
        <v>2921</v>
      </c>
      <c r="DD188" s="1274" t="s">
        <v>2961</v>
      </c>
      <c r="DE188" s="1276" t="s">
        <v>878</v>
      </c>
      <c r="DF188" s="1276" t="s">
        <v>1471</v>
      </c>
      <c r="DG188" s="1276" t="s">
        <v>878</v>
      </c>
      <c r="DH188" s="1276" t="s">
        <v>1471</v>
      </c>
      <c r="DI188" s="1276" t="s">
        <v>878</v>
      </c>
      <c r="DJ188" s="1277" t="s">
        <v>1471</v>
      </c>
      <c r="DK188" s="1311" t="s">
        <v>878</v>
      </c>
      <c r="DL188" s="1277" t="s">
        <v>878</v>
      </c>
      <c r="DM188" s="7" t="s">
        <v>878</v>
      </c>
      <c r="DN188" s="7" t="s">
        <v>792</v>
      </c>
      <c r="DO188" s="7" t="s">
        <v>878</v>
      </c>
      <c r="DP188" s="7" t="s">
        <v>792</v>
      </c>
    </row>
    <row r="189" spans="1:120">
      <c r="A189" s="1194" t="s">
        <v>146</v>
      </c>
      <c r="B189" s="1195" t="s">
        <v>535</v>
      </c>
      <c r="C189" s="1196">
        <v>287</v>
      </c>
      <c r="D189" s="1197">
        <v>44</v>
      </c>
      <c r="E189" s="1197">
        <v>66</v>
      </c>
      <c r="F189" s="1197">
        <v>233</v>
      </c>
      <c r="G189" s="1197">
        <v>41</v>
      </c>
      <c r="H189" s="1197">
        <v>1213</v>
      </c>
      <c r="I189" s="1198">
        <v>151</v>
      </c>
      <c r="J189" s="1199">
        <v>0.94225019280551137</v>
      </c>
      <c r="K189" s="1200">
        <v>1.5123375953422074</v>
      </c>
      <c r="L189" s="1200">
        <v>0.6601957306290972</v>
      </c>
      <c r="M189" s="1200">
        <v>1.435113033725496</v>
      </c>
      <c r="N189" s="1200">
        <v>0.70544714520165552</v>
      </c>
      <c r="O189" s="1200">
        <v>1.0927236404460494</v>
      </c>
      <c r="P189" s="1201">
        <v>0.84050523595520732</v>
      </c>
      <c r="Q189" s="1309">
        <v>23</v>
      </c>
      <c r="R189" s="1307" t="s">
        <v>1325</v>
      </c>
      <c r="S189" s="1307">
        <v>12</v>
      </c>
      <c r="T189" s="1307">
        <v>18</v>
      </c>
      <c r="U189" s="1307" t="s">
        <v>1325</v>
      </c>
      <c r="V189" s="1307">
        <v>112</v>
      </c>
      <c r="W189" s="1310">
        <v>12</v>
      </c>
      <c r="X189" s="1199">
        <v>0.79278585975960791</v>
      </c>
      <c r="Y189" s="1200">
        <v>1.492028438815064</v>
      </c>
      <c r="Z189" s="1200">
        <v>1.3715848103047912</v>
      </c>
      <c r="AA189" s="1200">
        <v>1.1905532233603466</v>
      </c>
      <c r="AB189" s="1200">
        <v>0.37231510265388351</v>
      </c>
      <c r="AC189" s="1202">
        <v>1.0989325392329385</v>
      </c>
      <c r="AD189" s="1203">
        <v>0.71878246805958457</v>
      </c>
      <c r="AE189" s="1309" t="s">
        <v>1325</v>
      </c>
      <c r="AF189" s="1307" t="s">
        <v>1325</v>
      </c>
      <c r="AG189" s="1307" t="s">
        <v>1325</v>
      </c>
      <c r="AH189" s="1307" t="s">
        <v>1325</v>
      </c>
      <c r="AI189" s="1307" t="s">
        <v>1325</v>
      </c>
      <c r="AJ189" s="1307">
        <v>55</v>
      </c>
      <c r="AK189" s="1310" t="s">
        <v>1325</v>
      </c>
      <c r="AL189" s="1204">
        <v>0.71045002005060542</v>
      </c>
      <c r="AM189" s="1202">
        <v>1.7471043897026919</v>
      </c>
      <c r="AN189" s="1202">
        <v>0.50085551263473016</v>
      </c>
      <c r="AO189" s="1202">
        <v>1.0749756824844545</v>
      </c>
      <c r="AP189" s="1202">
        <v>0.43472253437128372</v>
      </c>
      <c r="AQ189" s="1202">
        <v>1.6031667128652423</v>
      </c>
      <c r="AR189" s="1203">
        <v>0.55246726105614852</v>
      </c>
      <c r="AS189" s="1309">
        <v>10</v>
      </c>
      <c r="AT189" s="1307" t="s">
        <v>1325</v>
      </c>
      <c r="AU189" s="1307" t="s">
        <v>1325</v>
      </c>
      <c r="AV189" s="1307">
        <v>15</v>
      </c>
      <c r="AW189" s="1307" t="s">
        <v>1325</v>
      </c>
      <c r="AX189" s="1307">
        <v>67</v>
      </c>
      <c r="AY189" s="1310">
        <v>11</v>
      </c>
      <c r="AZ189" s="1244">
        <v>0.62210882338325135</v>
      </c>
      <c r="BA189" s="1242">
        <v>0.69271893509527838</v>
      </c>
      <c r="BB189" s="1242">
        <v>0</v>
      </c>
      <c r="BC189" s="1242">
        <v>1.9235305662201643</v>
      </c>
      <c r="BD189" s="1242">
        <v>0.34945370538123305</v>
      </c>
      <c r="BE189" s="1242">
        <v>1.5069208742676592</v>
      </c>
      <c r="BF189" s="1243">
        <v>1.2878087905605049</v>
      </c>
      <c r="BG189" s="1309">
        <v>58</v>
      </c>
      <c r="BH189" s="1307">
        <v>11</v>
      </c>
      <c r="BI189" s="1307">
        <v>11</v>
      </c>
      <c r="BJ189" s="1307">
        <v>60</v>
      </c>
      <c r="BK189" s="1307" t="s">
        <v>1325</v>
      </c>
      <c r="BL189" s="1307">
        <v>296</v>
      </c>
      <c r="BM189" s="1310">
        <v>40</v>
      </c>
      <c r="BN189" s="1245">
        <v>0.78945824224065797</v>
      </c>
      <c r="BO189" s="1239">
        <v>1.6244110198556974</v>
      </c>
      <c r="BP189" s="1239">
        <v>0.46521690256413384</v>
      </c>
      <c r="BQ189" s="1239">
        <v>1.5966044431376443</v>
      </c>
      <c r="BR189" s="1239">
        <v>0.44170673237776364</v>
      </c>
      <c r="BS189" s="1239">
        <v>1.2278091201696166</v>
      </c>
      <c r="BT189" s="1308">
        <v>0.96352328525352959</v>
      </c>
      <c r="BU189" s="1309">
        <v>139</v>
      </c>
      <c r="BV189" s="1307">
        <v>20</v>
      </c>
      <c r="BW189" s="1307">
        <v>35</v>
      </c>
      <c r="BX189" s="1307">
        <v>98</v>
      </c>
      <c r="BY189" s="1307">
        <v>23</v>
      </c>
      <c r="BZ189" s="1307">
        <v>485</v>
      </c>
      <c r="CA189" s="1310">
        <v>45</v>
      </c>
      <c r="CB189" s="1189">
        <v>1.1277086887388346</v>
      </c>
      <c r="CC189" s="1239">
        <v>1.6349679130219679</v>
      </c>
      <c r="CD189" s="1239">
        <v>0.84250086088267084</v>
      </c>
      <c r="CE189" s="1239">
        <v>1.4330921561716727</v>
      </c>
      <c r="CF189" s="1239">
        <v>0.9418569941651227</v>
      </c>
      <c r="CG189" s="1239">
        <v>0.96601718888548072</v>
      </c>
      <c r="CH189" s="1246">
        <v>0.58385488909362893</v>
      </c>
      <c r="CI189" s="1240">
        <v>16</v>
      </c>
      <c r="CJ189" s="1307" t="s">
        <v>1325</v>
      </c>
      <c r="CK189" s="1307" t="s">
        <v>1325</v>
      </c>
      <c r="CL189" s="1307" t="s">
        <v>1325</v>
      </c>
      <c r="CM189" s="1307" t="s">
        <v>1325</v>
      </c>
      <c r="CN189" s="1238">
        <v>47</v>
      </c>
      <c r="CO189" s="1310" t="s">
        <v>1325</v>
      </c>
      <c r="CP189" s="1244">
        <v>1.3002614221858426</v>
      </c>
      <c r="CQ189" s="1242">
        <v>0.78088212384135769</v>
      </c>
      <c r="CR189" s="1242">
        <v>0.69017883892947862</v>
      </c>
      <c r="CS189" s="1242">
        <v>1.2624447451347667</v>
      </c>
      <c r="CT189" s="1242">
        <v>0.79036338783431959</v>
      </c>
      <c r="CU189" s="1242">
        <v>0.83632750280079171</v>
      </c>
      <c r="CV189" s="1243">
        <v>1.1772481127599002</v>
      </c>
      <c r="CW189" s="1280"/>
      <c r="CX189" s="1280"/>
      <c r="CY189" s="1280"/>
      <c r="CZ189" s="1275" t="s">
        <v>878</v>
      </c>
      <c r="DA189" s="1276" t="s">
        <v>1471</v>
      </c>
      <c r="DB189" s="1274"/>
      <c r="DC189" s="1274"/>
      <c r="DD189" s="1274"/>
      <c r="DE189" s="1276" t="s">
        <v>878</v>
      </c>
      <c r="DF189" s="1276" t="s">
        <v>1471</v>
      </c>
      <c r="DG189" s="1276" t="s">
        <v>878</v>
      </c>
      <c r="DH189" s="1276" t="s">
        <v>1471</v>
      </c>
      <c r="DI189" s="1276" t="s">
        <v>878</v>
      </c>
      <c r="DJ189" s="1277" t="s">
        <v>1471</v>
      </c>
      <c r="DK189" s="1311" t="s">
        <v>878</v>
      </c>
      <c r="DL189" s="1277" t="s">
        <v>878</v>
      </c>
      <c r="DM189" s="7" t="s">
        <v>878</v>
      </c>
      <c r="DN189" s="7" t="s">
        <v>792</v>
      </c>
      <c r="DO189" s="7" t="s">
        <v>878</v>
      </c>
      <c r="DP189" s="7" t="s">
        <v>792</v>
      </c>
    </row>
    <row r="190" spans="1:120">
      <c r="A190" s="1194" t="s">
        <v>181</v>
      </c>
      <c r="B190" s="1195" t="s">
        <v>582</v>
      </c>
      <c r="C190" s="1196">
        <v>14</v>
      </c>
      <c r="D190" s="1306" t="s">
        <v>1325</v>
      </c>
      <c r="E190" s="1306" t="s">
        <v>1325</v>
      </c>
      <c r="F190" s="1306" t="s">
        <v>1325</v>
      </c>
      <c r="G190" s="1306" t="s">
        <v>1325</v>
      </c>
      <c r="H190" s="1197">
        <v>134</v>
      </c>
      <c r="I190" s="1198">
        <v>16</v>
      </c>
      <c r="J190" s="1199">
        <v>1.1570831189542234</v>
      </c>
      <c r="K190" s="1200">
        <v>1.3620061708638722</v>
      </c>
      <c r="L190" s="1200">
        <v>2.0294734874094105</v>
      </c>
      <c r="M190" s="1200">
        <v>0</v>
      </c>
      <c r="N190" s="1200"/>
      <c r="O190" s="1200">
        <v>0.72711960798855413</v>
      </c>
      <c r="P190" s="1201">
        <v>1.6218620562871426</v>
      </c>
      <c r="Q190" s="1309" t="s">
        <v>1325</v>
      </c>
      <c r="R190" s="1307" t="s">
        <v>1325</v>
      </c>
      <c r="S190" s="1307" t="s">
        <v>1325</v>
      </c>
      <c r="T190" s="1307" t="s">
        <v>1325</v>
      </c>
      <c r="U190" s="1307" t="s">
        <v>1325</v>
      </c>
      <c r="V190" s="1307" t="s">
        <v>1325</v>
      </c>
      <c r="W190" s="1310" t="s">
        <v>1325</v>
      </c>
      <c r="X190" s="1199">
        <v>2.8369451786408604</v>
      </c>
      <c r="Y190" s="1200">
        <v>0</v>
      </c>
      <c r="Z190" s="1200">
        <v>0</v>
      </c>
      <c r="AA190" s="1200">
        <v>0</v>
      </c>
      <c r="AB190" s="1200"/>
      <c r="AC190" s="1202">
        <v>0.95265928418943402</v>
      </c>
      <c r="AD190" s="1203">
        <v>0</v>
      </c>
      <c r="AE190" s="1309" t="s">
        <v>1325</v>
      </c>
      <c r="AF190" s="1307" t="s">
        <v>1325</v>
      </c>
      <c r="AG190" s="1307" t="s">
        <v>1325</v>
      </c>
      <c r="AH190" s="1307" t="s">
        <v>1325</v>
      </c>
      <c r="AI190" s="1307" t="s">
        <v>1325</v>
      </c>
      <c r="AJ190" s="1307">
        <v>10</v>
      </c>
      <c r="AK190" s="1310" t="s">
        <v>1325</v>
      </c>
      <c r="AL190" s="1204">
        <v>1.2559369593051291</v>
      </c>
      <c r="AM190" s="1202">
        <v>7.3089570609574164</v>
      </c>
      <c r="AN190" s="1202">
        <v>0</v>
      </c>
      <c r="AO190" s="1202">
        <v>0</v>
      </c>
      <c r="AP190" s="1202"/>
      <c r="AQ190" s="1202">
        <v>0.90544641290786076</v>
      </c>
      <c r="AR190" s="1203">
        <v>1.4962684557838142</v>
      </c>
      <c r="AS190" s="1309" t="s">
        <v>1325</v>
      </c>
      <c r="AT190" s="1307" t="s">
        <v>1325</v>
      </c>
      <c r="AU190" s="1307" t="s">
        <v>1325</v>
      </c>
      <c r="AV190" s="1307" t="s">
        <v>1325</v>
      </c>
      <c r="AW190" s="1307" t="s">
        <v>1325</v>
      </c>
      <c r="AX190" s="1307" t="s">
        <v>1325</v>
      </c>
      <c r="AY190" s="1310" t="s">
        <v>1325</v>
      </c>
      <c r="AZ190" s="1244">
        <v>0</v>
      </c>
      <c r="BA190" s="1242">
        <v>0</v>
      </c>
      <c r="BB190" s="1242">
        <v>0</v>
      </c>
      <c r="BC190" s="1242">
        <v>0</v>
      </c>
      <c r="BD190" s="1242"/>
      <c r="BE190" s="1242">
        <v>1.0044096986410167</v>
      </c>
      <c r="BF190" s="1243">
        <v>9.818216419781681</v>
      </c>
      <c r="BG190" s="1309" t="s">
        <v>1325</v>
      </c>
      <c r="BH190" s="1307" t="s">
        <v>1325</v>
      </c>
      <c r="BI190" s="1307" t="s">
        <v>1325</v>
      </c>
      <c r="BJ190" s="1307" t="s">
        <v>1325</v>
      </c>
      <c r="BK190" s="1307" t="s">
        <v>1325</v>
      </c>
      <c r="BL190" s="1307">
        <v>22</v>
      </c>
      <c r="BM190" s="1310" t="s">
        <v>1325</v>
      </c>
      <c r="BN190" s="1245">
        <v>1.2339065406649565</v>
      </c>
      <c r="BO190" s="1239">
        <v>0</v>
      </c>
      <c r="BP190" s="1239">
        <v>0</v>
      </c>
      <c r="BQ190" s="1239">
        <v>0</v>
      </c>
      <c r="BR190" s="1239"/>
      <c r="BS190" s="1239">
        <v>1.0965244994384715</v>
      </c>
      <c r="BT190" s="1308">
        <v>2.3429018638314059</v>
      </c>
      <c r="BU190" s="1309" t="s">
        <v>1325</v>
      </c>
      <c r="BV190" s="1307" t="s">
        <v>1325</v>
      </c>
      <c r="BW190" s="1307" t="s">
        <v>1325</v>
      </c>
      <c r="BX190" s="1307" t="s">
        <v>1325</v>
      </c>
      <c r="BY190" s="1307" t="s">
        <v>1325</v>
      </c>
      <c r="BZ190" s="1307">
        <v>67</v>
      </c>
      <c r="CA190" s="1310" t="s">
        <v>1325</v>
      </c>
      <c r="CB190" s="1189">
        <v>1.9180681719812274</v>
      </c>
      <c r="CC190" s="1239">
        <v>1.0046061231570722</v>
      </c>
      <c r="CD190" s="1239">
        <v>0</v>
      </c>
      <c r="CE190" s="1239">
        <v>0</v>
      </c>
      <c r="CF190" s="1239"/>
      <c r="CG190" s="1239">
        <v>0.90694142523573607</v>
      </c>
      <c r="CH190" s="1246">
        <v>1.325315408587225</v>
      </c>
      <c r="CI190" s="1309" t="s">
        <v>1325</v>
      </c>
      <c r="CJ190" s="1307" t="s">
        <v>1325</v>
      </c>
      <c r="CK190" s="1307" t="s">
        <v>1325</v>
      </c>
      <c r="CL190" s="1307" t="s">
        <v>1325</v>
      </c>
      <c r="CM190" s="1307" t="s">
        <v>1325</v>
      </c>
      <c r="CN190" s="1307" t="s">
        <v>1325</v>
      </c>
      <c r="CO190" s="1310" t="s">
        <v>1325</v>
      </c>
      <c r="CP190" s="1244">
        <v>0</v>
      </c>
      <c r="CQ190" s="1242">
        <v>0</v>
      </c>
      <c r="CR190" s="1242">
        <v>0</v>
      </c>
      <c r="CS190" s="1242">
        <v>0</v>
      </c>
      <c r="CT190" s="1242"/>
      <c r="CU190" s="1242">
        <v>0.98466203763233473</v>
      </c>
      <c r="CV190" s="1243">
        <v>0</v>
      </c>
      <c r="CW190" s="1280"/>
      <c r="CX190" s="1280"/>
      <c r="CY190" s="1280"/>
      <c r="CZ190" s="1275" t="s">
        <v>878</v>
      </c>
      <c r="DA190" s="1276" t="s">
        <v>1471</v>
      </c>
      <c r="DB190" s="1274"/>
      <c r="DC190" s="1274"/>
      <c r="DD190" s="1274"/>
      <c r="DE190" s="1276" t="s">
        <v>878</v>
      </c>
      <c r="DF190" s="1276" t="s">
        <v>1471</v>
      </c>
      <c r="DG190" s="1276" t="s">
        <v>878</v>
      </c>
      <c r="DH190" s="1276" t="s">
        <v>1471</v>
      </c>
      <c r="DI190" s="1276" t="s">
        <v>878</v>
      </c>
      <c r="DJ190" s="1277" t="s">
        <v>1471</v>
      </c>
      <c r="DK190" s="1311" t="s">
        <v>878</v>
      </c>
      <c r="DL190" s="1277" t="s">
        <v>878</v>
      </c>
      <c r="DM190" s="7" t="s">
        <v>878</v>
      </c>
      <c r="DN190" s="7" t="s">
        <v>792</v>
      </c>
      <c r="DO190" s="7" t="s">
        <v>878</v>
      </c>
      <c r="DP190" s="7" t="s">
        <v>792</v>
      </c>
    </row>
    <row r="191" spans="1:120">
      <c r="A191" s="1194" t="s">
        <v>254</v>
      </c>
      <c r="B191" s="1195" t="s">
        <v>804</v>
      </c>
      <c r="C191" s="1196">
        <v>34</v>
      </c>
      <c r="D191" s="1306" t="s">
        <v>1325</v>
      </c>
      <c r="E191" s="1306" t="s">
        <v>1325</v>
      </c>
      <c r="F191" s="1306" t="s">
        <v>1325</v>
      </c>
      <c r="G191" s="1306" t="s">
        <v>1325</v>
      </c>
      <c r="H191" s="1197">
        <v>341</v>
      </c>
      <c r="I191" s="1198">
        <v>22</v>
      </c>
      <c r="J191" s="1199">
        <v>0.81599724153614317</v>
      </c>
      <c r="K191" s="1200">
        <v>1.6546069162709112</v>
      </c>
      <c r="L191" s="1200">
        <v>0.54698025248109139</v>
      </c>
      <c r="M191" s="1200">
        <v>3.7708574998908815</v>
      </c>
      <c r="N191" s="1200"/>
      <c r="O191" s="1200">
        <v>0.84589478786447803</v>
      </c>
      <c r="P191" s="1201">
        <v>0.87652624990220329</v>
      </c>
      <c r="Q191" s="1309" t="s">
        <v>1325</v>
      </c>
      <c r="R191" s="1307" t="s">
        <v>1325</v>
      </c>
      <c r="S191" s="1307" t="s">
        <v>1325</v>
      </c>
      <c r="T191" s="1307" t="s">
        <v>1325</v>
      </c>
      <c r="U191" s="1307" t="s">
        <v>1325</v>
      </c>
      <c r="V191" s="1307">
        <v>27</v>
      </c>
      <c r="W191" s="1310" t="s">
        <v>1325</v>
      </c>
      <c r="X191" s="1199">
        <v>1.0154298127115506</v>
      </c>
      <c r="Y191" s="1200">
        <v>0</v>
      </c>
      <c r="Z191" s="1200">
        <v>3.3460362794981067</v>
      </c>
      <c r="AA191" s="1200">
        <v>0</v>
      </c>
      <c r="AB191" s="1200"/>
      <c r="AC191" s="1202">
        <v>0.55365485504822054</v>
      </c>
      <c r="AD191" s="1203">
        <v>0.8022512720668753</v>
      </c>
      <c r="AE191" s="1309" t="s">
        <v>1325</v>
      </c>
      <c r="AF191" s="1307" t="s">
        <v>1325</v>
      </c>
      <c r="AG191" s="1307" t="s">
        <v>1325</v>
      </c>
      <c r="AH191" s="1307" t="s">
        <v>1325</v>
      </c>
      <c r="AI191" s="1307" t="s">
        <v>1325</v>
      </c>
      <c r="AJ191" s="1307">
        <v>33</v>
      </c>
      <c r="AK191" s="1310" t="s">
        <v>1325</v>
      </c>
      <c r="AL191" s="1204">
        <v>0.9424564688239192</v>
      </c>
      <c r="AM191" s="1202">
        <v>0</v>
      </c>
      <c r="AN191" s="1202">
        <v>3.1092484874969326</v>
      </c>
      <c r="AO191" s="1202">
        <v>0</v>
      </c>
      <c r="AP191" s="1202"/>
      <c r="AQ191" s="1202">
        <v>0.71928977994100385</v>
      </c>
      <c r="AR191" s="1203">
        <v>1.5993659881145805</v>
      </c>
      <c r="AS191" s="1309" t="s">
        <v>1325</v>
      </c>
      <c r="AT191" s="1307" t="s">
        <v>1325</v>
      </c>
      <c r="AU191" s="1307" t="s">
        <v>1325</v>
      </c>
      <c r="AV191" s="1307" t="s">
        <v>1325</v>
      </c>
      <c r="AW191" s="1307" t="s">
        <v>1325</v>
      </c>
      <c r="AX191" s="1307" t="s">
        <v>1325</v>
      </c>
      <c r="AY191" s="1310" t="s">
        <v>1325</v>
      </c>
      <c r="AZ191" s="1244">
        <v>1.7975275445055037</v>
      </c>
      <c r="BA191" s="1242">
        <v>0</v>
      </c>
      <c r="BB191" s="1242">
        <v>0</v>
      </c>
      <c r="BC191" s="1242">
        <v>0</v>
      </c>
      <c r="BD191" s="1242"/>
      <c r="BE191" s="1242">
        <v>1.5035331010252531</v>
      </c>
      <c r="BF191" s="1243">
        <v>0</v>
      </c>
      <c r="BG191" s="1309" t="s">
        <v>1325</v>
      </c>
      <c r="BH191" s="1307" t="s">
        <v>1325</v>
      </c>
      <c r="BI191" s="1307" t="s">
        <v>1325</v>
      </c>
      <c r="BJ191" s="1307" t="s">
        <v>1325</v>
      </c>
      <c r="BK191" s="1307" t="s">
        <v>1325</v>
      </c>
      <c r="BL191" s="1307">
        <v>58</v>
      </c>
      <c r="BM191" s="1310" t="s">
        <v>1325</v>
      </c>
      <c r="BN191" s="1245">
        <v>0.12160436562483387</v>
      </c>
      <c r="BO191" s="1239">
        <v>2.8888346027211367</v>
      </c>
      <c r="BP191" s="1239">
        <v>0</v>
      </c>
      <c r="BQ191" s="1239">
        <v>9.1845070911373092</v>
      </c>
      <c r="BR191" s="1239"/>
      <c r="BS191" s="1239">
        <v>0.88687013853873364</v>
      </c>
      <c r="BT191" s="1308">
        <v>1.2270585169261894</v>
      </c>
      <c r="BU191" s="1309">
        <v>19</v>
      </c>
      <c r="BV191" s="1307" t="s">
        <v>1325</v>
      </c>
      <c r="BW191" s="1307" t="s">
        <v>1325</v>
      </c>
      <c r="BX191" s="1307" t="s">
        <v>1325</v>
      </c>
      <c r="BY191" s="1307" t="s">
        <v>1325</v>
      </c>
      <c r="BZ191" s="1307">
        <v>165</v>
      </c>
      <c r="CA191" s="1310">
        <v>11</v>
      </c>
      <c r="CB191" s="1189">
        <v>0.96778703212334272</v>
      </c>
      <c r="CC191" s="1239">
        <v>1.9478796601929069</v>
      </c>
      <c r="CD191" s="1239">
        <v>0</v>
      </c>
      <c r="CE191" s="1239">
        <v>4.4079337871503839</v>
      </c>
      <c r="CF191" s="1239"/>
      <c r="CG191" s="1239">
        <v>0.83319142511067301</v>
      </c>
      <c r="CH191" s="1246">
        <v>0.90086424973730983</v>
      </c>
      <c r="CI191" s="1309" t="s">
        <v>1325</v>
      </c>
      <c r="CJ191" s="1307" t="s">
        <v>1325</v>
      </c>
      <c r="CK191" s="1307" t="s">
        <v>1325</v>
      </c>
      <c r="CL191" s="1307" t="s">
        <v>1325</v>
      </c>
      <c r="CM191" s="1307" t="s">
        <v>1325</v>
      </c>
      <c r="CN191" s="1238">
        <v>17</v>
      </c>
      <c r="CO191" s="1310" t="s">
        <v>1325</v>
      </c>
      <c r="CP191" s="1244">
        <v>0</v>
      </c>
      <c r="CQ191" s="1242">
        <v>0</v>
      </c>
      <c r="CR191" s="1242">
        <v>0</v>
      </c>
      <c r="CS191" s="1242">
        <v>0</v>
      </c>
      <c r="CT191" s="1242"/>
      <c r="CU191" s="1242">
        <v>1.1218743985499129</v>
      </c>
      <c r="CV191" s="1243">
        <v>0</v>
      </c>
      <c r="CW191" s="1280"/>
      <c r="CX191" s="1280"/>
      <c r="CY191" s="1280"/>
      <c r="CZ191" s="1275" t="s">
        <v>878</v>
      </c>
      <c r="DA191" s="1276" t="s">
        <v>1471</v>
      </c>
      <c r="DB191" s="1274"/>
      <c r="DC191" s="1274"/>
      <c r="DD191" s="1274"/>
      <c r="DE191" s="1276" t="s">
        <v>878</v>
      </c>
      <c r="DF191" s="1276" t="s">
        <v>1471</v>
      </c>
      <c r="DG191" s="1276" t="s">
        <v>878</v>
      </c>
      <c r="DH191" s="1276" t="s">
        <v>1471</v>
      </c>
      <c r="DI191" s="1276" t="s">
        <v>878</v>
      </c>
      <c r="DJ191" s="1277" t="s">
        <v>1471</v>
      </c>
      <c r="DK191" s="1311" t="s">
        <v>878</v>
      </c>
      <c r="DL191" s="1277" t="s">
        <v>878</v>
      </c>
      <c r="DM191" s="7" t="s">
        <v>878</v>
      </c>
      <c r="DN191" s="7" t="s">
        <v>792</v>
      </c>
      <c r="DO191" s="7" t="s">
        <v>878</v>
      </c>
      <c r="DP191" s="7" t="s">
        <v>792</v>
      </c>
    </row>
    <row r="192" spans="1:120">
      <c r="A192" s="1194" t="s">
        <v>362</v>
      </c>
      <c r="B192" s="1195" t="s">
        <v>594</v>
      </c>
      <c r="C192" s="1196">
        <v>71</v>
      </c>
      <c r="D192" s="1306" t="s">
        <v>1325</v>
      </c>
      <c r="E192" s="1197">
        <v>16</v>
      </c>
      <c r="F192" s="1197">
        <v>16</v>
      </c>
      <c r="G192" s="1197">
        <v>15</v>
      </c>
      <c r="H192" s="1197">
        <v>162</v>
      </c>
      <c r="I192" s="1198">
        <v>48</v>
      </c>
      <c r="J192" s="1199">
        <v>1.1561337066644406</v>
      </c>
      <c r="K192" s="1200">
        <v>0.95932318479265044</v>
      </c>
      <c r="L192" s="1200">
        <v>0.6647922538167832</v>
      </c>
      <c r="M192" s="1200">
        <v>1.3270103960752067</v>
      </c>
      <c r="N192" s="1200">
        <v>1.3060888009749936</v>
      </c>
      <c r="O192" s="1200">
        <v>0.88204261521360205</v>
      </c>
      <c r="P192" s="1201">
        <v>1.1864792145376419</v>
      </c>
      <c r="Q192" s="1309" t="s">
        <v>1325</v>
      </c>
      <c r="R192" s="1307" t="s">
        <v>1325</v>
      </c>
      <c r="S192" s="1307" t="s">
        <v>1325</v>
      </c>
      <c r="T192" s="1307" t="s">
        <v>1325</v>
      </c>
      <c r="U192" s="1307" t="s">
        <v>1325</v>
      </c>
      <c r="V192" s="1307">
        <v>23</v>
      </c>
      <c r="W192" s="1310" t="s">
        <v>1325</v>
      </c>
      <c r="X192" s="1199">
        <v>0.24337480714184925</v>
      </c>
      <c r="Y192" s="1200">
        <v>0</v>
      </c>
      <c r="Z192" s="1200">
        <v>1.647839817188653</v>
      </c>
      <c r="AA192" s="1200">
        <v>0.74695668882169097</v>
      </c>
      <c r="AB192" s="1200">
        <v>0</v>
      </c>
      <c r="AC192" s="1202">
        <v>1.8313324286553687</v>
      </c>
      <c r="AD192" s="1203">
        <v>1.1385515069636936</v>
      </c>
      <c r="AE192" s="1309">
        <v>10</v>
      </c>
      <c r="AF192" s="1307" t="s">
        <v>1325</v>
      </c>
      <c r="AG192" s="1307" t="s">
        <v>1325</v>
      </c>
      <c r="AH192" s="1307" t="s">
        <v>1325</v>
      </c>
      <c r="AI192" s="1307" t="s">
        <v>1325</v>
      </c>
      <c r="AJ192" s="1307">
        <v>14</v>
      </c>
      <c r="AK192" s="1310" t="s">
        <v>1325</v>
      </c>
      <c r="AL192" s="1204">
        <v>1.5903882344231215</v>
      </c>
      <c r="AM192" s="1202">
        <v>0</v>
      </c>
      <c r="AN192" s="1202">
        <v>1.5893948855108766</v>
      </c>
      <c r="AO192" s="1202">
        <v>1.4958851098969008</v>
      </c>
      <c r="AP192" s="1202">
        <v>0.77532167927282813</v>
      </c>
      <c r="AQ192" s="1202">
        <v>0.53862034466641351</v>
      </c>
      <c r="AR192" s="1203">
        <v>1.3419374548214285</v>
      </c>
      <c r="AS192" s="1309" t="s">
        <v>1325</v>
      </c>
      <c r="AT192" s="1307" t="s">
        <v>1325</v>
      </c>
      <c r="AU192" s="1307" t="s">
        <v>1325</v>
      </c>
      <c r="AV192" s="1307" t="s">
        <v>1325</v>
      </c>
      <c r="AW192" s="1307" t="s">
        <v>1325</v>
      </c>
      <c r="AX192" s="1307" t="s">
        <v>1325</v>
      </c>
      <c r="AY192" s="1310" t="s">
        <v>1325</v>
      </c>
      <c r="AZ192" s="1244">
        <v>1.1047321258940059</v>
      </c>
      <c r="BA192" s="1242">
        <v>0</v>
      </c>
      <c r="BB192" s="1242">
        <v>0</v>
      </c>
      <c r="BC192" s="1242">
        <v>0</v>
      </c>
      <c r="BD192" s="1242">
        <v>0</v>
      </c>
      <c r="BE192" s="1242">
        <v>1.6430461362217494</v>
      </c>
      <c r="BF192" s="1243">
        <v>1.1253598791325201</v>
      </c>
      <c r="BG192" s="1309" t="s">
        <v>1325</v>
      </c>
      <c r="BH192" s="1307" t="s">
        <v>1325</v>
      </c>
      <c r="BI192" s="1307" t="s">
        <v>1325</v>
      </c>
      <c r="BJ192" s="1307" t="s">
        <v>1325</v>
      </c>
      <c r="BK192" s="1307" t="s">
        <v>1325</v>
      </c>
      <c r="BL192" s="1307">
        <v>35</v>
      </c>
      <c r="BM192" s="1310" t="s">
        <v>1325</v>
      </c>
      <c r="BN192" s="1245">
        <v>0.79750036935168767</v>
      </c>
      <c r="BO192" s="1239">
        <v>1.9062367255253241</v>
      </c>
      <c r="BP192" s="1239">
        <v>0.23676061825712647</v>
      </c>
      <c r="BQ192" s="1239">
        <v>0.46956252612066668</v>
      </c>
      <c r="BR192" s="1239">
        <v>0.50833840634984306</v>
      </c>
      <c r="BS192" s="1239">
        <v>1.6483949732298249</v>
      </c>
      <c r="BT192" s="1308">
        <v>0.85242961877166745</v>
      </c>
      <c r="BU192" s="1309">
        <v>33</v>
      </c>
      <c r="BV192" s="1307" t="s">
        <v>1325</v>
      </c>
      <c r="BW192" s="1307" t="s">
        <v>1325</v>
      </c>
      <c r="BX192" s="1307" t="s">
        <v>1325</v>
      </c>
      <c r="BY192" s="1307" t="s">
        <v>1325</v>
      </c>
      <c r="BZ192" s="1307">
        <v>52</v>
      </c>
      <c r="CA192" s="1310">
        <v>20</v>
      </c>
      <c r="CB192" s="1189">
        <v>1.5800072750803507</v>
      </c>
      <c r="CC192" s="1239">
        <v>0.86230109512961428</v>
      </c>
      <c r="CD192" s="1239">
        <v>0.21695358064964587</v>
      </c>
      <c r="CE192" s="1239">
        <v>2.082849099541928</v>
      </c>
      <c r="CF192" s="1239">
        <v>1.6514115206562654</v>
      </c>
      <c r="CG192" s="1239">
        <v>0.66073987167967629</v>
      </c>
      <c r="CH192" s="1246">
        <v>1.3500965442290518</v>
      </c>
      <c r="CI192" s="1309" t="s">
        <v>1325</v>
      </c>
      <c r="CJ192" s="1307" t="s">
        <v>1325</v>
      </c>
      <c r="CK192" s="1307" t="s">
        <v>1325</v>
      </c>
      <c r="CL192" s="1307" t="s">
        <v>1325</v>
      </c>
      <c r="CM192" s="1307" t="s">
        <v>1325</v>
      </c>
      <c r="CN192" s="1307" t="s">
        <v>1325</v>
      </c>
      <c r="CO192" s="1310" t="s">
        <v>1325</v>
      </c>
      <c r="CP192" s="1244">
        <v>0.56272479327405678</v>
      </c>
      <c r="CQ192" s="1242">
        <v>0</v>
      </c>
      <c r="CR192" s="1242">
        <v>1.7746314296804215</v>
      </c>
      <c r="CS192" s="1242">
        <v>3.6029112460226056</v>
      </c>
      <c r="CT192" s="1242">
        <v>7.2798909420001765</v>
      </c>
      <c r="CU192" s="1242">
        <v>0.48955628021679409</v>
      </c>
      <c r="CV192" s="1243">
        <v>2.0716537352600581</v>
      </c>
      <c r="CW192" s="1280"/>
      <c r="CX192" s="1280"/>
      <c r="CY192" s="1280"/>
      <c r="CZ192" s="1275" t="s">
        <v>878</v>
      </c>
      <c r="DA192" s="1276" t="s">
        <v>1471</v>
      </c>
      <c r="DB192" s="1274"/>
      <c r="DC192" s="1274"/>
      <c r="DD192" s="1274"/>
      <c r="DE192" s="1276" t="s">
        <v>878</v>
      </c>
      <c r="DF192" s="1276" t="s">
        <v>1471</v>
      </c>
      <c r="DG192" s="1276" t="s">
        <v>878</v>
      </c>
      <c r="DH192" s="1276" t="s">
        <v>1471</v>
      </c>
      <c r="DI192" s="1276" t="s">
        <v>878</v>
      </c>
      <c r="DJ192" s="1277" t="s">
        <v>1471</v>
      </c>
      <c r="DK192" s="1311" t="s">
        <v>878</v>
      </c>
      <c r="DL192" s="1277" t="s">
        <v>878</v>
      </c>
      <c r="DM192" s="7" t="s">
        <v>878</v>
      </c>
      <c r="DN192" s="7" t="s">
        <v>792</v>
      </c>
      <c r="DO192" s="7" t="s">
        <v>878</v>
      </c>
      <c r="DP192" s="7" t="s">
        <v>792</v>
      </c>
    </row>
    <row r="193" spans="1:120">
      <c r="A193" s="1194" t="s">
        <v>496</v>
      </c>
      <c r="B193" s="1206" t="s">
        <v>755</v>
      </c>
      <c r="C193" s="1306" t="s">
        <v>1325</v>
      </c>
      <c r="D193" s="1306" t="s">
        <v>1325</v>
      </c>
      <c r="E193" s="1306" t="s">
        <v>1325</v>
      </c>
      <c r="F193" s="1306" t="s">
        <v>1325</v>
      </c>
      <c r="G193" s="1306" t="s">
        <v>1325</v>
      </c>
      <c r="H193" s="1306" t="s">
        <v>1325</v>
      </c>
      <c r="I193" s="1306" t="s">
        <v>1325</v>
      </c>
      <c r="J193" s="1199"/>
      <c r="K193" s="1200"/>
      <c r="L193" s="1200"/>
      <c r="M193" s="1200"/>
      <c r="N193" s="1200"/>
      <c r="O193" s="1200">
        <v>0</v>
      </c>
      <c r="P193" s="1201"/>
      <c r="Q193" s="1309" t="s">
        <v>1325</v>
      </c>
      <c r="R193" s="1307" t="s">
        <v>1325</v>
      </c>
      <c r="S193" s="1307" t="s">
        <v>1325</v>
      </c>
      <c r="T193" s="1307" t="s">
        <v>1325</v>
      </c>
      <c r="U193" s="1307" t="s">
        <v>1325</v>
      </c>
      <c r="V193" s="1307" t="s">
        <v>1325</v>
      </c>
      <c r="W193" s="1310" t="s">
        <v>1325</v>
      </c>
      <c r="X193" s="1199"/>
      <c r="Y193" s="1200"/>
      <c r="Z193" s="1200"/>
      <c r="AA193" s="1200"/>
      <c r="AB193" s="1200"/>
      <c r="AC193" s="1202">
        <v>0</v>
      </c>
      <c r="AD193" s="1203"/>
      <c r="AE193" s="1309" t="s">
        <v>1325</v>
      </c>
      <c r="AF193" s="1307" t="s">
        <v>1325</v>
      </c>
      <c r="AG193" s="1307" t="s">
        <v>1325</v>
      </c>
      <c r="AH193" s="1307" t="s">
        <v>1325</v>
      </c>
      <c r="AI193" s="1307" t="s">
        <v>1325</v>
      </c>
      <c r="AJ193" s="1307" t="s">
        <v>1325</v>
      </c>
      <c r="AK193" s="1310" t="s">
        <v>1325</v>
      </c>
      <c r="AL193" s="1204"/>
      <c r="AM193" s="1202"/>
      <c r="AN193" s="1202"/>
      <c r="AO193" s="1202"/>
      <c r="AP193" s="1202"/>
      <c r="AQ193" s="1202">
        <v>0</v>
      </c>
      <c r="AR193" s="1203"/>
      <c r="AS193" s="1309" t="s">
        <v>1325</v>
      </c>
      <c r="AT193" s="1307" t="s">
        <v>1325</v>
      </c>
      <c r="AU193" s="1307" t="s">
        <v>1325</v>
      </c>
      <c r="AV193" s="1307" t="s">
        <v>1325</v>
      </c>
      <c r="AW193" s="1307" t="s">
        <v>1325</v>
      </c>
      <c r="AX193" s="1307" t="s">
        <v>1325</v>
      </c>
      <c r="AY193" s="1310" t="s">
        <v>1325</v>
      </c>
      <c r="AZ193" s="1244"/>
      <c r="BA193" s="1242"/>
      <c r="BB193" s="1242"/>
      <c r="BC193" s="1242"/>
      <c r="BD193" s="1242"/>
      <c r="BE193" s="1242">
        <v>0</v>
      </c>
      <c r="BF193" s="1243"/>
      <c r="BG193" s="1309" t="s">
        <v>1325</v>
      </c>
      <c r="BH193" s="1307" t="s">
        <v>1325</v>
      </c>
      <c r="BI193" s="1307" t="s">
        <v>1325</v>
      </c>
      <c r="BJ193" s="1307" t="s">
        <v>1325</v>
      </c>
      <c r="BK193" s="1307" t="s">
        <v>1325</v>
      </c>
      <c r="BL193" s="1307" t="s">
        <v>1325</v>
      </c>
      <c r="BM193" s="1310" t="s">
        <v>1325</v>
      </c>
      <c r="BN193" s="1245"/>
      <c r="BO193" s="1239"/>
      <c r="BP193" s="1239"/>
      <c r="BQ193" s="1239"/>
      <c r="BR193" s="1239"/>
      <c r="BS193" s="1239">
        <v>0</v>
      </c>
      <c r="BT193" s="1308"/>
      <c r="BU193" s="1309" t="s">
        <v>1325</v>
      </c>
      <c r="BV193" s="1307" t="s">
        <v>1325</v>
      </c>
      <c r="BW193" s="1307" t="s">
        <v>1325</v>
      </c>
      <c r="BX193" s="1307" t="s">
        <v>1325</v>
      </c>
      <c r="BY193" s="1307" t="s">
        <v>1325</v>
      </c>
      <c r="BZ193" s="1307" t="s">
        <v>1325</v>
      </c>
      <c r="CA193" s="1310" t="s">
        <v>1325</v>
      </c>
      <c r="CB193" s="1189"/>
      <c r="CC193" s="1239"/>
      <c r="CD193" s="1239"/>
      <c r="CE193" s="1239"/>
      <c r="CF193" s="1239"/>
      <c r="CG193" s="1239">
        <v>0</v>
      </c>
      <c r="CH193" s="1246"/>
      <c r="CI193" s="1309" t="s">
        <v>1325</v>
      </c>
      <c r="CJ193" s="1307" t="s">
        <v>1325</v>
      </c>
      <c r="CK193" s="1307" t="s">
        <v>1325</v>
      </c>
      <c r="CL193" s="1307" t="s">
        <v>1325</v>
      </c>
      <c r="CM193" s="1307" t="s">
        <v>1325</v>
      </c>
      <c r="CN193" s="1307" t="s">
        <v>1325</v>
      </c>
      <c r="CO193" s="1310" t="s">
        <v>1325</v>
      </c>
      <c r="CP193" s="1244"/>
      <c r="CQ193" s="1242"/>
      <c r="CR193" s="1242"/>
      <c r="CS193" s="1242"/>
      <c r="CT193" s="1242"/>
      <c r="CU193" s="1242">
        <v>0</v>
      </c>
      <c r="CV193" s="1243"/>
      <c r="CW193" s="1280"/>
      <c r="CX193" s="1280"/>
      <c r="CY193" s="1280"/>
      <c r="CZ193" s="1275" t="s">
        <v>878</v>
      </c>
      <c r="DA193" s="1276" t="s">
        <v>1471</v>
      </c>
      <c r="DB193" s="1274"/>
      <c r="DC193" s="1274"/>
      <c r="DD193" s="1274"/>
      <c r="DE193" s="1276" t="s">
        <v>878</v>
      </c>
      <c r="DF193" s="1276" t="s">
        <v>1471</v>
      </c>
      <c r="DG193" s="1276" t="s">
        <v>878</v>
      </c>
      <c r="DH193" s="1276" t="s">
        <v>1471</v>
      </c>
      <c r="DI193" s="1276" t="s">
        <v>878</v>
      </c>
      <c r="DJ193" s="1277" t="s">
        <v>1471</v>
      </c>
      <c r="DK193" s="1311" t="s">
        <v>878</v>
      </c>
      <c r="DL193" s="1277" t="s">
        <v>878</v>
      </c>
      <c r="DM193" s="7" t="s">
        <v>878</v>
      </c>
      <c r="DN193" s="7" t="s">
        <v>792</v>
      </c>
      <c r="DO193" s="7" t="s">
        <v>878</v>
      </c>
      <c r="DP193" s="7" t="s">
        <v>792</v>
      </c>
    </row>
    <row r="194" spans="1:120">
      <c r="A194" s="1194" t="s">
        <v>62</v>
      </c>
      <c r="B194" s="1195" t="s">
        <v>513</v>
      </c>
      <c r="C194" s="1306" t="s">
        <v>1325</v>
      </c>
      <c r="D194" s="1306" t="s">
        <v>1325</v>
      </c>
      <c r="E194" s="1306" t="s">
        <v>1325</v>
      </c>
      <c r="F194" s="1306" t="s">
        <v>1325</v>
      </c>
      <c r="G194" s="1306" t="s">
        <v>1325</v>
      </c>
      <c r="H194" s="1197">
        <v>48</v>
      </c>
      <c r="I194" s="1306" t="s">
        <v>1325</v>
      </c>
      <c r="J194" s="1199">
        <v>1.3420848907188287</v>
      </c>
      <c r="K194" s="1200"/>
      <c r="L194" s="1200">
        <v>0.7707377699265574</v>
      </c>
      <c r="M194" s="1200">
        <v>0</v>
      </c>
      <c r="N194" s="1200"/>
      <c r="O194" s="1200">
        <v>1.3283995717309536</v>
      </c>
      <c r="P194" s="1201">
        <v>0.44783061650265915</v>
      </c>
      <c r="Q194" s="1309" t="s">
        <v>1325</v>
      </c>
      <c r="R194" s="1307" t="s">
        <v>1325</v>
      </c>
      <c r="S194" s="1307" t="s">
        <v>1325</v>
      </c>
      <c r="T194" s="1307" t="s">
        <v>1325</v>
      </c>
      <c r="U194" s="1307" t="s">
        <v>1325</v>
      </c>
      <c r="V194" s="1307" t="s">
        <v>1325</v>
      </c>
      <c r="W194" s="1310" t="s">
        <v>1325</v>
      </c>
      <c r="X194" s="1199">
        <v>0</v>
      </c>
      <c r="Y194" s="1200"/>
      <c r="Z194" s="1200">
        <v>18.190972895441586</v>
      </c>
      <c r="AA194" s="1200">
        <v>0</v>
      </c>
      <c r="AB194" s="1200"/>
      <c r="AC194" s="1202">
        <v>0.52920001591549704</v>
      </c>
      <c r="AD194" s="1203">
        <v>0</v>
      </c>
      <c r="AE194" s="1309" t="s">
        <v>1325</v>
      </c>
      <c r="AF194" s="1307" t="s">
        <v>1325</v>
      </c>
      <c r="AG194" s="1307" t="s">
        <v>1325</v>
      </c>
      <c r="AH194" s="1307" t="s">
        <v>1325</v>
      </c>
      <c r="AI194" s="1307" t="s">
        <v>1325</v>
      </c>
      <c r="AJ194" s="1307" t="s">
        <v>1325</v>
      </c>
      <c r="AK194" s="1310" t="s">
        <v>1325</v>
      </c>
      <c r="AL194" s="1204">
        <v>0</v>
      </c>
      <c r="AM194" s="1202"/>
      <c r="AN194" s="1202">
        <v>0</v>
      </c>
      <c r="AO194" s="1202">
        <v>0</v>
      </c>
      <c r="AP194" s="1202"/>
      <c r="AQ194" s="1202">
        <v>1.8203283061725786</v>
      </c>
      <c r="AR194" s="1203">
        <v>5.4174358339348165</v>
      </c>
      <c r="AS194" s="1309" t="s">
        <v>1325</v>
      </c>
      <c r="AT194" s="1307" t="s">
        <v>1325</v>
      </c>
      <c r="AU194" s="1307" t="s">
        <v>1325</v>
      </c>
      <c r="AV194" s="1307" t="s">
        <v>1325</v>
      </c>
      <c r="AW194" s="1307" t="s">
        <v>1325</v>
      </c>
      <c r="AX194" s="1307" t="s">
        <v>1325</v>
      </c>
      <c r="AY194" s="1310" t="s">
        <v>1325</v>
      </c>
      <c r="AZ194" s="1244">
        <v>0</v>
      </c>
      <c r="BA194" s="1242"/>
      <c r="BB194" s="1242">
        <v>0</v>
      </c>
      <c r="BC194" s="1242">
        <v>0</v>
      </c>
      <c r="BD194" s="1242"/>
      <c r="BE194" s="1242">
        <v>0.71162859134205836</v>
      </c>
      <c r="BF194" s="1243">
        <v>0</v>
      </c>
      <c r="BG194" s="1309" t="s">
        <v>1325</v>
      </c>
      <c r="BH194" s="1307" t="s">
        <v>1325</v>
      </c>
      <c r="BI194" s="1307" t="s">
        <v>1325</v>
      </c>
      <c r="BJ194" s="1307" t="s">
        <v>1325</v>
      </c>
      <c r="BK194" s="1307" t="s">
        <v>1325</v>
      </c>
      <c r="BL194" s="1307" t="s">
        <v>1325</v>
      </c>
      <c r="BM194" s="1310" t="s">
        <v>1325</v>
      </c>
      <c r="BN194" s="1245">
        <v>0</v>
      </c>
      <c r="BO194" s="1239"/>
      <c r="BP194" s="1239">
        <v>0</v>
      </c>
      <c r="BQ194" s="1239">
        <v>0</v>
      </c>
      <c r="BR194" s="1239"/>
      <c r="BS194" s="1239">
        <v>0.67791623359377806</v>
      </c>
      <c r="BT194" s="1308">
        <v>0</v>
      </c>
      <c r="BU194" s="1309" t="s">
        <v>1325</v>
      </c>
      <c r="BV194" s="1307" t="s">
        <v>1325</v>
      </c>
      <c r="BW194" s="1307" t="s">
        <v>1325</v>
      </c>
      <c r="BX194" s="1307" t="s">
        <v>1325</v>
      </c>
      <c r="BY194" s="1307" t="s">
        <v>1325</v>
      </c>
      <c r="BZ194" s="1307">
        <v>23</v>
      </c>
      <c r="CA194" s="1310" t="s">
        <v>1325</v>
      </c>
      <c r="CB194" s="1189">
        <v>3.1924858946598613</v>
      </c>
      <c r="CC194" s="1239"/>
      <c r="CD194" s="1239">
        <v>0</v>
      </c>
      <c r="CE194" s="1239">
        <v>0</v>
      </c>
      <c r="CF194" s="1239"/>
      <c r="CG194" s="1239">
        <v>0.84656354087247043</v>
      </c>
      <c r="CH194" s="1246">
        <v>0</v>
      </c>
      <c r="CI194" s="1309" t="s">
        <v>1325</v>
      </c>
      <c r="CJ194" s="1307" t="s">
        <v>1325</v>
      </c>
      <c r="CK194" s="1307" t="s">
        <v>1325</v>
      </c>
      <c r="CL194" s="1307" t="s">
        <v>1325</v>
      </c>
      <c r="CM194" s="1307" t="s">
        <v>1325</v>
      </c>
      <c r="CN194" s="1307" t="s">
        <v>1325</v>
      </c>
      <c r="CO194" s="1310" t="s">
        <v>1325</v>
      </c>
      <c r="CP194" s="1244">
        <v>0</v>
      </c>
      <c r="CQ194" s="1242"/>
      <c r="CR194" s="1242">
        <v>0</v>
      </c>
      <c r="CS194" s="1242">
        <v>0</v>
      </c>
      <c r="CT194" s="1242"/>
      <c r="CU194" s="1242">
        <v>0</v>
      </c>
      <c r="CV194" s="1243">
        <v>0</v>
      </c>
      <c r="CW194" s="1280"/>
      <c r="CX194" s="1280"/>
      <c r="CY194" s="1280"/>
      <c r="CZ194" s="1275" t="s">
        <v>878</v>
      </c>
      <c r="DA194" s="1276" t="s">
        <v>1471</v>
      </c>
      <c r="DB194" s="1274"/>
      <c r="DC194" s="1274"/>
      <c r="DD194" s="1274"/>
      <c r="DE194" s="1276" t="s">
        <v>878</v>
      </c>
      <c r="DF194" s="1276" t="s">
        <v>1471</v>
      </c>
      <c r="DG194" s="1276" t="s">
        <v>878</v>
      </c>
      <c r="DH194" s="1276" t="s">
        <v>1471</v>
      </c>
      <c r="DI194" s="1276" t="s">
        <v>878</v>
      </c>
      <c r="DJ194" s="1277" t="s">
        <v>1471</v>
      </c>
      <c r="DK194" s="1311" t="s">
        <v>878</v>
      </c>
      <c r="DL194" s="1277" t="s">
        <v>878</v>
      </c>
      <c r="DM194" s="7" t="s">
        <v>878</v>
      </c>
      <c r="DN194" s="7" t="s">
        <v>792</v>
      </c>
      <c r="DO194" s="7" t="s">
        <v>878</v>
      </c>
      <c r="DP194" s="7" t="s">
        <v>792</v>
      </c>
    </row>
    <row r="195" spans="1:120">
      <c r="A195" s="1194" t="s">
        <v>409</v>
      </c>
      <c r="B195" s="1195" t="s">
        <v>2736</v>
      </c>
      <c r="C195" s="1306" t="s">
        <v>1325</v>
      </c>
      <c r="D195" s="1306" t="s">
        <v>1325</v>
      </c>
      <c r="E195" s="1306" t="s">
        <v>1325</v>
      </c>
      <c r="F195" s="1306" t="s">
        <v>1325</v>
      </c>
      <c r="G195" s="1306" t="s">
        <v>1325</v>
      </c>
      <c r="H195" s="1197">
        <v>16</v>
      </c>
      <c r="I195" s="1306" t="s">
        <v>1325</v>
      </c>
      <c r="J195" s="1199">
        <v>1.7009194351236763</v>
      </c>
      <c r="K195" s="1200"/>
      <c r="L195" s="1200">
        <v>3.6318921185135706</v>
      </c>
      <c r="M195" s="1200"/>
      <c r="N195" s="1200"/>
      <c r="O195" s="1200">
        <v>0.56989650861521879</v>
      </c>
      <c r="P195" s="1201"/>
      <c r="Q195" s="1309" t="s">
        <v>1325</v>
      </c>
      <c r="R195" s="1307" t="s">
        <v>1325</v>
      </c>
      <c r="S195" s="1307" t="s">
        <v>1325</v>
      </c>
      <c r="T195" s="1307" t="s">
        <v>1325</v>
      </c>
      <c r="U195" s="1307" t="s">
        <v>1325</v>
      </c>
      <c r="V195" s="1307" t="s">
        <v>1325</v>
      </c>
      <c r="W195" s="1310" t="s">
        <v>1325</v>
      </c>
      <c r="X195" s="1199">
        <v>0</v>
      </c>
      <c r="Y195" s="1200"/>
      <c r="Z195" s="1200">
        <v>0</v>
      </c>
      <c r="AA195" s="1200"/>
      <c r="AB195" s="1200"/>
      <c r="AC195" s="1202">
        <v>0.76500666000666007</v>
      </c>
      <c r="AD195" s="1203"/>
      <c r="AE195" s="1309" t="s">
        <v>1325</v>
      </c>
      <c r="AF195" s="1307" t="s">
        <v>1325</v>
      </c>
      <c r="AG195" s="1307" t="s">
        <v>1325</v>
      </c>
      <c r="AH195" s="1307" t="s">
        <v>1325</v>
      </c>
      <c r="AI195" s="1307" t="s">
        <v>1325</v>
      </c>
      <c r="AJ195" s="1307" t="s">
        <v>1325</v>
      </c>
      <c r="AK195" s="1310" t="s">
        <v>1325</v>
      </c>
      <c r="AL195" s="1204">
        <v>1.4736114669180691</v>
      </c>
      <c r="AM195" s="1202"/>
      <c r="AN195" s="1202">
        <v>6.0217390500366328</v>
      </c>
      <c r="AO195" s="1202"/>
      <c r="AP195" s="1202"/>
      <c r="AQ195" s="1202">
        <v>0.48105757650452291</v>
      </c>
      <c r="AR195" s="1203"/>
      <c r="AS195" s="1309" t="s">
        <v>1325</v>
      </c>
      <c r="AT195" s="1307" t="s">
        <v>1325</v>
      </c>
      <c r="AU195" s="1307" t="s">
        <v>1325</v>
      </c>
      <c r="AV195" s="1307" t="s">
        <v>1325</v>
      </c>
      <c r="AW195" s="1307" t="s">
        <v>1325</v>
      </c>
      <c r="AX195" s="1307" t="s">
        <v>1325</v>
      </c>
      <c r="AY195" s="1310" t="s">
        <v>1325</v>
      </c>
      <c r="AZ195" s="1244">
        <v>0</v>
      </c>
      <c r="BA195" s="1242"/>
      <c r="BB195" s="1242">
        <v>0</v>
      </c>
      <c r="BC195" s="1242"/>
      <c r="BD195" s="1242"/>
      <c r="BE195" s="1242">
        <v>1.567277254741438</v>
      </c>
      <c r="BF195" s="1243"/>
      <c r="BG195" s="1309" t="s">
        <v>1325</v>
      </c>
      <c r="BH195" s="1307" t="s">
        <v>1325</v>
      </c>
      <c r="BI195" s="1307" t="s">
        <v>1325</v>
      </c>
      <c r="BJ195" s="1307" t="s">
        <v>1325</v>
      </c>
      <c r="BK195" s="1307" t="s">
        <v>1325</v>
      </c>
      <c r="BL195" s="1307" t="s">
        <v>1325</v>
      </c>
      <c r="BM195" s="1310" t="s">
        <v>1325</v>
      </c>
      <c r="BN195" s="1245">
        <v>1.7832973377134582</v>
      </c>
      <c r="BO195" s="1239"/>
      <c r="BP195" s="1239">
        <v>0</v>
      </c>
      <c r="BQ195" s="1239"/>
      <c r="BR195" s="1239"/>
      <c r="BS195" s="1239">
        <v>1.5155308685841435</v>
      </c>
      <c r="BT195" s="1308"/>
      <c r="BU195" s="1309" t="s">
        <v>1325</v>
      </c>
      <c r="BV195" s="1307" t="s">
        <v>1325</v>
      </c>
      <c r="BW195" s="1307" t="s">
        <v>1325</v>
      </c>
      <c r="BX195" s="1307" t="s">
        <v>1325</v>
      </c>
      <c r="BY195" s="1307" t="s">
        <v>1325</v>
      </c>
      <c r="BZ195" s="1307" t="s">
        <v>1325</v>
      </c>
      <c r="CA195" s="1310" t="s">
        <v>1325</v>
      </c>
      <c r="CB195" s="1189">
        <v>2.7015761564890464</v>
      </c>
      <c r="CC195" s="1239"/>
      <c r="CD195" s="1239">
        <v>5.0647230668579724</v>
      </c>
      <c r="CE195" s="1239"/>
      <c r="CF195" s="1239"/>
      <c r="CG195" s="1239">
        <v>0.22496231935398589</v>
      </c>
      <c r="CH195" s="1246"/>
      <c r="CI195" s="1309" t="s">
        <v>1325</v>
      </c>
      <c r="CJ195" s="1307" t="s">
        <v>1325</v>
      </c>
      <c r="CK195" s="1307" t="s">
        <v>1325</v>
      </c>
      <c r="CL195" s="1307" t="s">
        <v>1325</v>
      </c>
      <c r="CM195" s="1307" t="s">
        <v>1325</v>
      </c>
      <c r="CN195" s="1307" t="s">
        <v>1325</v>
      </c>
      <c r="CO195" s="1310" t="s">
        <v>1325</v>
      </c>
      <c r="CP195" s="1244">
        <v>0</v>
      </c>
      <c r="CQ195" s="1242"/>
      <c r="CR195" s="1242">
        <v>0</v>
      </c>
      <c r="CS195" s="1242"/>
      <c r="CT195" s="1242"/>
      <c r="CU195" s="1242">
        <v>0</v>
      </c>
      <c r="CV195" s="1243"/>
      <c r="CW195" s="1280"/>
      <c r="CX195" s="1280"/>
      <c r="CY195" s="1280"/>
      <c r="CZ195" s="1275" t="s">
        <v>878</v>
      </c>
      <c r="DA195" s="1276" t="s">
        <v>1471</v>
      </c>
      <c r="DB195" s="1274"/>
      <c r="DC195" s="1274"/>
      <c r="DD195" s="1274"/>
      <c r="DE195" s="1276" t="s">
        <v>878</v>
      </c>
      <c r="DF195" s="1276" t="s">
        <v>1471</v>
      </c>
      <c r="DG195" s="1276" t="s">
        <v>878</v>
      </c>
      <c r="DH195" s="1276" t="s">
        <v>1471</v>
      </c>
      <c r="DI195" s="1276" t="s">
        <v>878</v>
      </c>
      <c r="DJ195" s="1277" t="s">
        <v>1471</v>
      </c>
      <c r="DK195" s="1311" t="s">
        <v>878</v>
      </c>
      <c r="DL195" s="1277" t="s">
        <v>878</v>
      </c>
      <c r="DM195" s="7" t="s">
        <v>878</v>
      </c>
      <c r="DN195" s="7" t="s">
        <v>792</v>
      </c>
      <c r="DO195" s="7" t="s">
        <v>878</v>
      </c>
      <c r="DP195" s="7" t="s">
        <v>792</v>
      </c>
    </row>
    <row r="196" spans="1:120" ht="25.5">
      <c r="A196" s="1194" t="s">
        <v>483</v>
      </c>
      <c r="B196" s="1195" t="s">
        <v>748</v>
      </c>
      <c r="C196" s="1196">
        <v>28</v>
      </c>
      <c r="D196" s="1306" t="s">
        <v>1325</v>
      </c>
      <c r="E196" s="1306" t="s">
        <v>1325</v>
      </c>
      <c r="F196" s="1306" t="s">
        <v>1325</v>
      </c>
      <c r="G196" s="1306" t="s">
        <v>1325</v>
      </c>
      <c r="H196" s="1197">
        <v>52</v>
      </c>
      <c r="I196" s="1306" t="s">
        <v>1325</v>
      </c>
      <c r="J196" s="1199">
        <v>1.950185155747004</v>
      </c>
      <c r="K196" s="1200"/>
      <c r="L196" s="1200">
        <v>1.1592334467028229</v>
      </c>
      <c r="M196" s="1200"/>
      <c r="N196" s="1200"/>
      <c r="O196" s="1200">
        <v>0.42471822275231819</v>
      </c>
      <c r="P196" s="1201">
        <v>1.0071904223610275</v>
      </c>
      <c r="Q196" s="1309" t="s">
        <v>1325</v>
      </c>
      <c r="R196" s="1307" t="s">
        <v>1325</v>
      </c>
      <c r="S196" s="1307" t="s">
        <v>1325</v>
      </c>
      <c r="T196" s="1307" t="s">
        <v>1325</v>
      </c>
      <c r="U196" s="1307" t="s">
        <v>1325</v>
      </c>
      <c r="V196" s="1307" t="s">
        <v>1325</v>
      </c>
      <c r="W196" s="1310" t="s">
        <v>1325</v>
      </c>
      <c r="X196" s="1199">
        <v>0</v>
      </c>
      <c r="Y196" s="1200"/>
      <c r="Z196" s="1200">
        <v>0</v>
      </c>
      <c r="AA196" s="1200"/>
      <c r="AB196" s="1200"/>
      <c r="AC196" s="1202">
        <v>1.0500091411856121</v>
      </c>
      <c r="AD196" s="1203">
        <v>0</v>
      </c>
      <c r="AE196" s="1309" t="s">
        <v>1325</v>
      </c>
      <c r="AF196" s="1307" t="s">
        <v>1325</v>
      </c>
      <c r="AG196" s="1307" t="s">
        <v>1325</v>
      </c>
      <c r="AH196" s="1307" t="s">
        <v>1325</v>
      </c>
      <c r="AI196" s="1307" t="s">
        <v>1325</v>
      </c>
      <c r="AJ196" s="1307">
        <v>11</v>
      </c>
      <c r="AK196" s="1310" t="s">
        <v>1325</v>
      </c>
      <c r="AL196" s="1204">
        <v>0.92712002615721689</v>
      </c>
      <c r="AM196" s="1202"/>
      <c r="AN196" s="1202">
        <v>3.7295392591827241</v>
      </c>
      <c r="AO196" s="1202"/>
      <c r="AP196" s="1202"/>
      <c r="AQ196" s="1202">
        <v>0.53405461833579648</v>
      </c>
      <c r="AR196" s="1203">
        <v>2.4068823179179684</v>
      </c>
      <c r="AS196" s="1309" t="s">
        <v>1325</v>
      </c>
      <c r="AT196" s="1307" t="s">
        <v>1325</v>
      </c>
      <c r="AU196" s="1307" t="s">
        <v>1325</v>
      </c>
      <c r="AV196" s="1307" t="s">
        <v>1325</v>
      </c>
      <c r="AW196" s="1307" t="s">
        <v>1325</v>
      </c>
      <c r="AX196" s="1307" t="s">
        <v>1325</v>
      </c>
      <c r="AY196" s="1310" t="s">
        <v>1325</v>
      </c>
      <c r="AZ196" s="1244">
        <v>0</v>
      </c>
      <c r="BA196" s="1242"/>
      <c r="BB196" s="1242">
        <v>0</v>
      </c>
      <c r="BC196" s="1242"/>
      <c r="BD196" s="1242"/>
      <c r="BE196" s="1242">
        <v>1.4673670441914037</v>
      </c>
      <c r="BF196" s="1243">
        <v>6.7205487777731925</v>
      </c>
      <c r="BG196" s="1309" t="s">
        <v>1325</v>
      </c>
      <c r="BH196" s="1307" t="s">
        <v>1325</v>
      </c>
      <c r="BI196" s="1307" t="s">
        <v>1325</v>
      </c>
      <c r="BJ196" s="1307" t="s">
        <v>1325</v>
      </c>
      <c r="BK196" s="1307" t="s">
        <v>1325</v>
      </c>
      <c r="BL196" s="1307" t="s">
        <v>1325</v>
      </c>
      <c r="BM196" s="1310" t="s">
        <v>1325</v>
      </c>
      <c r="BN196" s="1245">
        <v>1.0481041235739812</v>
      </c>
      <c r="BO196" s="1239"/>
      <c r="BP196" s="1239">
        <v>0</v>
      </c>
      <c r="BQ196" s="1239"/>
      <c r="BR196" s="1239"/>
      <c r="BS196" s="1239">
        <v>0.44938306610722156</v>
      </c>
      <c r="BT196" s="1308">
        <v>0</v>
      </c>
      <c r="BU196" s="1309">
        <v>15</v>
      </c>
      <c r="BV196" s="1307" t="s">
        <v>1325</v>
      </c>
      <c r="BW196" s="1307" t="s">
        <v>1325</v>
      </c>
      <c r="BX196" s="1307" t="s">
        <v>1325</v>
      </c>
      <c r="BY196" s="1307" t="s">
        <v>1325</v>
      </c>
      <c r="BZ196" s="1307">
        <v>21</v>
      </c>
      <c r="CA196" s="1310" t="s">
        <v>1325</v>
      </c>
      <c r="CB196" s="1189">
        <v>2.5261273630496897</v>
      </c>
      <c r="CC196" s="1239"/>
      <c r="CD196" s="1239">
        <v>1.280969442526023</v>
      </c>
      <c r="CE196" s="1239"/>
      <c r="CF196" s="1239"/>
      <c r="CG196" s="1239">
        <v>0.3527527340247093</v>
      </c>
      <c r="CH196" s="1246">
        <v>0.42317430909686016</v>
      </c>
      <c r="CI196" s="1309" t="s">
        <v>1325</v>
      </c>
      <c r="CJ196" s="1307" t="s">
        <v>1325</v>
      </c>
      <c r="CK196" s="1307" t="s">
        <v>1325</v>
      </c>
      <c r="CL196" s="1307" t="s">
        <v>1325</v>
      </c>
      <c r="CM196" s="1307" t="s">
        <v>1325</v>
      </c>
      <c r="CN196" s="1307" t="s">
        <v>1325</v>
      </c>
      <c r="CO196" s="1310" t="s">
        <v>1325</v>
      </c>
      <c r="CP196" s="1244">
        <v>25.985189778110403</v>
      </c>
      <c r="CQ196" s="1242"/>
      <c r="CR196" s="1242">
        <v>0</v>
      </c>
      <c r="CS196" s="1242"/>
      <c r="CT196" s="1242"/>
      <c r="CU196" s="1242">
        <v>0.1040070203930295</v>
      </c>
      <c r="CV196" s="1243">
        <v>0</v>
      </c>
      <c r="CW196" s="1280"/>
      <c r="CX196" s="1280"/>
      <c r="CY196" s="1280"/>
      <c r="CZ196" s="1275" t="s">
        <v>878</v>
      </c>
      <c r="DA196" s="1276" t="s">
        <v>1471</v>
      </c>
      <c r="DB196" s="1276" t="s">
        <v>2920</v>
      </c>
      <c r="DC196" s="1276" t="s">
        <v>2920</v>
      </c>
      <c r="DD196" s="1276" t="s">
        <v>2920</v>
      </c>
      <c r="DE196" s="1276" t="s">
        <v>792</v>
      </c>
      <c r="DF196" s="1276" t="s">
        <v>1472</v>
      </c>
      <c r="DG196" s="1276" t="s">
        <v>878</v>
      </c>
      <c r="DH196" s="1276" t="s">
        <v>1471</v>
      </c>
      <c r="DI196" s="1276" t="s">
        <v>878</v>
      </c>
      <c r="DJ196" s="1277" t="s">
        <v>1471</v>
      </c>
      <c r="DK196" s="1311" t="s">
        <v>878</v>
      </c>
      <c r="DL196" s="1277" t="s">
        <v>878</v>
      </c>
      <c r="DM196" s="7" t="s">
        <v>878</v>
      </c>
      <c r="DN196" s="7" t="s">
        <v>792</v>
      </c>
      <c r="DO196" s="7" t="s">
        <v>878</v>
      </c>
      <c r="DP196" s="7" t="s">
        <v>792</v>
      </c>
    </row>
    <row r="197" spans="1:120">
      <c r="A197" s="1194" t="s">
        <v>1113</v>
      </c>
      <c r="B197" s="1195" t="s">
        <v>564</v>
      </c>
      <c r="C197" s="1306" t="s">
        <v>1325</v>
      </c>
      <c r="D197" s="1306" t="s">
        <v>1325</v>
      </c>
      <c r="E197" s="1306" t="s">
        <v>1325</v>
      </c>
      <c r="F197" s="1306" t="s">
        <v>1325</v>
      </c>
      <c r="G197" s="1306" t="s">
        <v>1325</v>
      </c>
      <c r="H197" s="1197">
        <v>55</v>
      </c>
      <c r="I197" s="1306" t="s">
        <v>1325</v>
      </c>
      <c r="J197" s="1199">
        <v>3.674568633975321</v>
      </c>
      <c r="K197" s="1200">
        <v>0.68408703599866183</v>
      </c>
      <c r="L197" s="1200"/>
      <c r="M197" s="1200"/>
      <c r="N197" s="1200"/>
      <c r="O197" s="1200">
        <v>0.70820845965412904</v>
      </c>
      <c r="P197" s="1201"/>
      <c r="Q197" s="1309" t="s">
        <v>1325</v>
      </c>
      <c r="R197" s="1307" t="s">
        <v>1325</v>
      </c>
      <c r="S197" s="1307" t="s">
        <v>1325</v>
      </c>
      <c r="T197" s="1307" t="s">
        <v>1325</v>
      </c>
      <c r="U197" s="1307" t="s">
        <v>1325</v>
      </c>
      <c r="V197" s="1307" t="s">
        <v>1325</v>
      </c>
      <c r="W197" s="1310" t="s">
        <v>1325</v>
      </c>
      <c r="X197" s="1199">
        <v>0</v>
      </c>
      <c r="Y197" s="1200">
        <v>0</v>
      </c>
      <c r="Z197" s="1200"/>
      <c r="AA197" s="1200"/>
      <c r="AB197" s="1200"/>
      <c r="AC197" s="1202">
        <v>1.0512974959600729</v>
      </c>
      <c r="AD197" s="1203"/>
      <c r="AE197" s="1309" t="s">
        <v>1325</v>
      </c>
      <c r="AF197" s="1307" t="s">
        <v>1325</v>
      </c>
      <c r="AG197" s="1307" t="s">
        <v>1325</v>
      </c>
      <c r="AH197" s="1307" t="s">
        <v>1325</v>
      </c>
      <c r="AI197" s="1307" t="s">
        <v>1325</v>
      </c>
      <c r="AJ197" s="1307" t="s">
        <v>1325</v>
      </c>
      <c r="AK197" s="1310" t="s">
        <v>1325</v>
      </c>
      <c r="AL197" s="1204">
        <v>7.3582011617152467</v>
      </c>
      <c r="AM197" s="1202">
        <v>0</v>
      </c>
      <c r="AN197" s="1202"/>
      <c r="AO197" s="1202"/>
      <c r="AP197" s="1202"/>
      <c r="AQ197" s="1202">
        <v>0.36729658564249767</v>
      </c>
      <c r="AR197" s="1203"/>
      <c r="AS197" s="1309" t="s">
        <v>1325</v>
      </c>
      <c r="AT197" s="1307" t="s">
        <v>1325</v>
      </c>
      <c r="AU197" s="1307" t="s">
        <v>1325</v>
      </c>
      <c r="AV197" s="1307" t="s">
        <v>1325</v>
      </c>
      <c r="AW197" s="1307" t="s">
        <v>1325</v>
      </c>
      <c r="AX197" s="1307" t="s">
        <v>1325</v>
      </c>
      <c r="AY197" s="1310" t="s">
        <v>1325</v>
      </c>
      <c r="AZ197" s="1244">
        <v>8.58456802200112</v>
      </c>
      <c r="BA197" s="1242">
        <v>0</v>
      </c>
      <c r="BB197" s="1242"/>
      <c r="BC197" s="1242"/>
      <c r="BD197" s="1242"/>
      <c r="BE197" s="1242">
        <v>0.31482564483642655</v>
      </c>
      <c r="BF197" s="1243"/>
      <c r="BG197" s="1309" t="s">
        <v>1325</v>
      </c>
      <c r="BH197" s="1307" t="s">
        <v>1325</v>
      </c>
      <c r="BI197" s="1307" t="s">
        <v>1325</v>
      </c>
      <c r="BJ197" s="1307" t="s">
        <v>1325</v>
      </c>
      <c r="BK197" s="1307" t="s">
        <v>1325</v>
      </c>
      <c r="BL197" s="1307" t="s">
        <v>1325</v>
      </c>
      <c r="BM197" s="1310" t="s">
        <v>1325</v>
      </c>
      <c r="BN197" s="1245">
        <v>5.7230453480007455</v>
      </c>
      <c r="BO197" s="1239">
        <v>0</v>
      </c>
      <c r="BP197" s="1239"/>
      <c r="BQ197" s="1239"/>
      <c r="BR197" s="1239"/>
      <c r="BS197" s="1239">
        <v>0.47223846725463986</v>
      </c>
      <c r="BT197" s="1308"/>
      <c r="BU197" s="1309" t="s">
        <v>1325</v>
      </c>
      <c r="BV197" s="1307" t="s">
        <v>1325</v>
      </c>
      <c r="BW197" s="1307" t="s">
        <v>1325</v>
      </c>
      <c r="BX197" s="1307" t="s">
        <v>1325</v>
      </c>
      <c r="BY197" s="1307" t="s">
        <v>1325</v>
      </c>
      <c r="BZ197" s="1307">
        <v>15</v>
      </c>
      <c r="CA197" s="1310" t="s">
        <v>1325</v>
      </c>
      <c r="CB197" s="1189">
        <v>3.205376530645617</v>
      </c>
      <c r="CC197" s="1239">
        <v>2.619478265485137</v>
      </c>
      <c r="CD197" s="1239"/>
      <c r="CE197" s="1239"/>
      <c r="CF197" s="1239"/>
      <c r="CG197" s="1239">
        <v>0.73219856523593874</v>
      </c>
      <c r="CH197" s="1246"/>
      <c r="CI197" s="1309" t="s">
        <v>1325</v>
      </c>
      <c r="CJ197" s="1307" t="s">
        <v>1325</v>
      </c>
      <c r="CK197" s="1307" t="s">
        <v>1325</v>
      </c>
      <c r="CL197" s="1307" t="s">
        <v>1325</v>
      </c>
      <c r="CM197" s="1307" t="s">
        <v>1325</v>
      </c>
      <c r="CN197" s="1307" t="s">
        <v>1325</v>
      </c>
      <c r="CO197" s="1310" t="s">
        <v>1325</v>
      </c>
      <c r="CP197" s="1244">
        <v>0</v>
      </c>
      <c r="CQ197" s="1242">
        <v>0</v>
      </c>
      <c r="CR197" s="1242"/>
      <c r="CS197" s="1242"/>
      <c r="CT197" s="1242"/>
      <c r="CU197" s="1242">
        <v>3.254016058924035</v>
      </c>
      <c r="CV197" s="1243"/>
      <c r="CW197" s="1280"/>
      <c r="CX197" s="1280"/>
      <c r="CY197" s="1280"/>
      <c r="CZ197" s="1275" t="s">
        <v>878</v>
      </c>
      <c r="DA197" s="1276" t="s">
        <v>1471</v>
      </c>
      <c r="DB197" s="1274"/>
      <c r="DC197" s="1274"/>
      <c r="DD197" s="1274"/>
      <c r="DE197" s="1276" t="s">
        <v>878</v>
      </c>
      <c r="DF197" s="1276" t="s">
        <v>1471</v>
      </c>
      <c r="DG197" s="1276" t="s">
        <v>878</v>
      </c>
      <c r="DH197" s="1276" t="s">
        <v>1471</v>
      </c>
      <c r="DI197" s="1276" t="s">
        <v>878</v>
      </c>
      <c r="DJ197" s="1277" t="s">
        <v>1471</v>
      </c>
      <c r="DK197" s="1311" t="s">
        <v>878</v>
      </c>
      <c r="DL197" s="1277" t="s">
        <v>878</v>
      </c>
      <c r="DM197" s="7" t="s">
        <v>878</v>
      </c>
      <c r="DN197" s="7" t="s">
        <v>792</v>
      </c>
      <c r="DO197" s="7" t="s">
        <v>878</v>
      </c>
      <c r="DP197" s="7" t="s">
        <v>792</v>
      </c>
    </row>
    <row r="198" spans="1:120">
      <c r="A198" s="1194" t="s">
        <v>470</v>
      </c>
      <c r="B198" s="1195" t="s">
        <v>543</v>
      </c>
      <c r="C198" s="1196">
        <v>207</v>
      </c>
      <c r="D198" s="1306" t="s">
        <v>1325</v>
      </c>
      <c r="E198" s="1306" t="s">
        <v>1325</v>
      </c>
      <c r="F198" s="1306" t="s">
        <v>1325</v>
      </c>
      <c r="G198" s="1306" t="s">
        <v>1325</v>
      </c>
      <c r="H198" s="1197">
        <v>244</v>
      </c>
      <c r="I198" s="1198">
        <v>10</v>
      </c>
      <c r="J198" s="1199">
        <v>1.1509625229824585</v>
      </c>
      <c r="K198" s="1200">
        <v>1.1136649633703348</v>
      </c>
      <c r="L198" s="1200">
        <v>0.71272061988545299</v>
      </c>
      <c r="M198" s="1200">
        <v>1.4184426434023694</v>
      </c>
      <c r="N198" s="1200"/>
      <c r="O198" s="1200">
        <v>0.96251756904417907</v>
      </c>
      <c r="P198" s="1201">
        <v>0.72700642786021163</v>
      </c>
      <c r="Q198" s="1309" t="s">
        <v>1325</v>
      </c>
      <c r="R198" s="1307" t="s">
        <v>1325</v>
      </c>
      <c r="S198" s="1307" t="s">
        <v>1325</v>
      </c>
      <c r="T198" s="1307" t="s">
        <v>1325</v>
      </c>
      <c r="U198" s="1307" t="s">
        <v>1325</v>
      </c>
      <c r="V198" s="1307">
        <v>14</v>
      </c>
      <c r="W198" s="1310" t="s">
        <v>1325</v>
      </c>
      <c r="X198" s="1199">
        <v>0.63834427969247343</v>
      </c>
      <c r="Y198" s="1200">
        <v>3.7097386454443733</v>
      </c>
      <c r="Z198" s="1200">
        <v>5.0384548705668699</v>
      </c>
      <c r="AA198" s="1200">
        <v>0</v>
      </c>
      <c r="AB198" s="1200"/>
      <c r="AC198" s="1202">
        <v>0.80792029522840048</v>
      </c>
      <c r="AD198" s="1203">
        <v>0</v>
      </c>
      <c r="AE198" s="1309">
        <v>30</v>
      </c>
      <c r="AF198" s="1307" t="s">
        <v>1325</v>
      </c>
      <c r="AG198" s="1307" t="s">
        <v>1325</v>
      </c>
      <c r="AH198" s="1307" t="s">
        <v>1325</v>
      </c>
      <c r="AI198" s="1307" t="s">
        <v>1325</v>
      </c>
      <c r="AJ198" s="1307">
        <v>53</v>
      </c>
      <c r="AK198" s="1310" t="s">
        <v>1325</v>
      </c>
      <c r="AL198" s="1204">
        <v>0.80701541120880227</v>
      </c>
      <c r="AM198" s="1202">
        <v>1.1622731992281992</v>
      </c>
      <c r="AN198" s="1202">
        <v>2.0400757533187033</v>
      </c>
      <c r="AO198" s="1202">
        <v>0</v>
      </c>
      <c r="AP198" s="1202"/>
      <c r="AQ198" s="1202">
        <v>1.3145686208481537</v>
      </c>
      <c r="AR198" s="1203">
        <v>0.36936156323270347</v>
      </c>
      <c r="AS198" s="1309" t="s">
        <v>1325</v>
      </c>
      <c r="AT198" s="1307" t="s">
        <v>1325</v>
      </c>
      <c r="AU198" s="1307" t="s">
        <v>1325</v>
      </c>
      <c r="AV198" s="1307" t="s">
        <v>1325</v>
      </c>
      <c r="AW198" s="1307" t="s">
        <v>1325</v>
      </c>
      <c r="AX198" s="1307">
        <v>13</v>
      </c>
      <c r="AY198" s="1310" t="s">
        <v>1325</v>
      </c>
      <c r="AZ198" s="1244">
        <v>0.54793162111932825</v>
      </c>
      <c r="BA198" s="1242">
        <v>3.7187805274316328</v>
      </c>
      <c r="BB198" s="1242">
        <v>0</v>
      </c>
      <c r="BC198" s="1242">
        <v>7.1603807928065661</v>
      </c>
      <c r="BD198" s="1242"/>
      <c r="BE198" s="1242">
        <v>0.69964071095693503</v>
      </c>
      <c r="BF198" s="1243">
        <v>1.2128598875267649</v>
      </c>
      <c r="BG198" s="1309">
        <v>25</v>
      </c>
      <c r="BH198" s="1307" t="s">
        <v>1325</v>
      </c>
      <c r="BI198" s="1307" t="s">
        <v>1325</v>
      </c>
      <c r="BJ198" s="1307" t="s">
        <v>1325</v>
      </c>
      <c r="BK198" s="1307" t="s">
        <v>1325</v>
      </c>
      <c r="BL198" s="1307">
        <v>64</v>
      </c>
      <c r="BM198" s="1310" t="s">
        <v>1325</v>
      </c>
      <c r="BN198" s="1245">
        <v>0.59729302181253685</v>
      </c>
      <c r="BO198" s="1239">
        <v>0</v>
      </c>
      <c r="BP198" s="1239">
        <v>0</v>
      </c>
      <c r="BQ198" s="1239">
        <v>0</v>
      </c>
      <c r="BR198" s="1239"/>
      <c r="BS198" s="1239">
        <v>1.9004185006363565</v>
      </c>
      <c r="BT198" s="1308">
        <v>1.0880303173142083</v>
      </c>
      <c r="BU198" s="1309">
        <v>103</v>
      </c>
      <c r="BV198" s="1307" t="s">
        <v>1325</v>
      </c>
      <c r="BW198" s="1307" t="s">
        <v>1325</v>
      </c>
      <c r="BX198" s="1307" t="s">
        <v>1325</v>
      </c>
      <c r="BY198" s="1307" t="s">
        <v>1325</v>
      </c>
      <c r="BZ198" s="1307">
        <v>67</v>
      </c>
      <c r="CA198" s="1310" t="s">
        <v>1325</v>
      </c>
      <c r="CB198" s="1189">
        <v>2.0416074428620616</v>
      </c>
      <c r="CC198" s="1239">
        <v>1.3419746975860067</v>
      </c>
      <c r="CD198" s="1239">
        <v>0</v>
      </c>
      <c r="CE198" s="1239">
        <v>2.2034339109812744</v>
      </c>
      <c r="CF198" s="1239"/>
      <c r="CG198" s="1239">
        <v>0.64767021592264151</v>
      </c>
      <c r="CH198" s="1246">
        <v>0.8831184629016976</v>
      </c>
      <c r="CI198" s="1309" t="s">
        <v>1325</v>
      </c>
      <c r="CJ198" s="1307" t="s">
        <v>1325</v>
      </c>
      <c r="CK198" s="1307" t="s">
        <v>1325</v>
      </c>
      <c r="CL198" s="1307" t="s">
        <v>1325</v>
      </c>
      <c r="CM198" s="1307" t="s">
        <v>1325</v>
      </c>
      <c r="CN198" s="1307" t="s">
        <v>1325</v>
      </c>
      <c r="CO198" s="1310" t="s">
        <v>1325</v>
      </c>
      <c r="CP198" s="1244">
        <v>0.60960877624353071</v>
      </c>
      <c r="CQ198" s="1242">
        <v>0</v>
      </c>
      <c r="CR198" s="1242">
        <v>0</v>
      </c>
      <c r="CS198" s="1242">
        <v>0</v>
      </c>
      <c r="CT198" s="1242"/>
      <c r="CU198" s="1242">
        <v>4.4334042889320155</v>
      </c>
      <c r="CV198" s="1243">
        <v>0</v>
      </c>
      <c r="CW198" s="1280"/>
      <c r="CX198" s="1280"/>
      <c r="CY198" s="1280"/>
      <c r="CZ198" s="1275" t="s">
        <v>878</v>
      </c>
      <c r="DA198" s="1276" t="s">
        <v>1471</v>
      </c>
      <c r="DB198" s="1274" t="s">
        <v>2920</v>
      </c>
      <c r="DC198" s="1274" t="s">
        <v>2920</v>
      </c>
      <c r="DD198" s="1274" t="s">
        <v>2920</v>
      </c>
      <c r="DE198" s="1276" t="s">
        <v>792</v>
      </c>
      <c r="DF198" s="1274" t="s">
        <v>1472</v>
      </c>
      <c r="DG198" s="1276" t="s">
        <v>878</v>
      </c>
      <c r="DH198" s="1276" t="s">
        <v>1471</v>
      </c>
      <c r="DI198" s="1276" t="s">
        <v>878</v>
      </c>
      <c r="DJ198" s="1277" t="s">
        <v>1471</v>
      </c>
      <c r="DK198" s="1311" t="s">
        <v>878</v>
      </c>
      <c r="DL198" s="1277" t="s">
        <v>878</v>
      </c>
      <c r="DM198" s="7" t="s">
        <v>878</v>
      </c>
      <c r="DN198" s="7" t="s">
        <v>792</v>
      </c>
      <c r="DO198" s="7" t="s">
        <v>878</v>
      </c>
      <c r="DP198" s="7" t="s">
        <v>792</v>
      </c>
    </row>
    <row r="199" spans="1:120">
      <c r="A199" s="1194" t="s">
        <v>488</v>
      </c>
      <c r="B199" s="1195" t="s">
        <v>751</v>
      </c>
      <c r="C199" s="1196">
        <v>116</v>
      </c>
      <c r="D199" s="1197">
        <v>21</v>
      </c>
      <c r="E199" s="1306" t="s">
        <v>1325</v>
      </c>
      <c r="F199" s="1306" t="s">
        <v>1325</v>
      </c>
      <c r="G199" s="1306" t="s">
        <v>1325</v>
      </c>
      <c r="H199" s="1197">
        <v>389</v>
      </c>
      <c r="I199" s="1198">
        <v>19</v>
      </c>
      <c r="J199" s="1199">
        <v>1.1348409515340476</v>
      </c>
      <c r="K199" s="1200">
        <v>1.8209533449876569</v>
      </c>
      <c r="L199" s="1200">
        <v>0.20978640455324596</v>
      </c>
      <c r="M199" s="1200">
        <v>1.2824040873087519</v>
      </c>
      <c r="N199" s="1200">
        <v>1.3770334907109079</v>
      </c>
      <c r="O199" s="1200">
        <v>1.0193504298811933</v>
      </c>
      <c r="P199" s="1201">
        <v>1.0385595316036649</v>
      </c>
      <c r="Q199" s="1309" t="s">
        <v>1325</v>
      </c>
      <c r="R199" s="1307" t="s">
        <v>1325</v>
      </c>
      <c r="S199" s="1307" t="s">
        <v>1325</v>
      </c>
      <c r="T199" s="1307" t="s">
        <v>1325</v>
      </c>
      <c r="U199" s="1307" t="s">
        <v>1325</v>
      </c>
      <c r="V199" s="1307">
        <v>25</v>
      </c>
      <c r="W199" s="1310" t="s">
        <v>1325</v>
      </c>
      <c r="X199" s="1199">
        <v>0.97243294894153287</v>
      </c>
      <c r="Y199" s="1200">
        <v>1.4805412089945464</v>
      </c>
      <c r="Z199" s="1200">
        <v>0</v>
      </c>
      <c r="AA199" s="1200">
        <v>0</v>
      </c>
      <c r="AB199" s="1200">
        <v>0</v>
      </c>
      <c r="AC199" s="1202">
        <v>1.3058674996775583</v>
      </c>
      <c r="AD199" s="1203">
        <v>2.0024593506628681</v>
      </c>
      <c r="AE199" s="1309">
        <v>13</v>
      </c>
      <c r="AF199" s="1307" t="s">
        <v>1325</v>
      </c>
      <c r="AG199" s="1307" t="s">
        <v>1325</v>
      </c>
      <c r="AH199" s="1307" t="s">
        <v>1325</v>
      </c>
      <c r="AI199" s="1307" t="s">
        <v>1325</v>
      </c>
      <c r="AJ199" s="1307">
        <v>27</v>
      </c>
      <c r="AK199" s="1310" t="s">
        <v>1325</v>
      </c>
      <c r="AL199" s="1204">
        <v>1.6175480267938003</v>
      </c>
      <c r="AM199" s="1202">
        <v>3.0533871050134862</v>
      </c>
      <c r="AN199" s="1202">
        <v>0</v>
      </c>
      <c r="AO199" s="1202">
        <v>2.6126783887888374</v>
      </c>
      <c r="AP199" s="1202">
        <v>8.5084239587296491</v>
      </c>
      <c r="AQ199" s="1202">
        <v>0.64281791152709933</v>
      </c>
      <c r="AR199" s="1203">
        <v>0</v>
      </c>
      <c r="AS199" s="1309" t="s">
        <v>1325</v>
      </c>
      <c r="AT199" s="1307" t="s">
        <v>1325</v>
      </c>
      <c r="AU199" s="1307" t="s">
        <v>1325</v>
      </c>
      <c r="AV199" s="1307" t="s">
        <v>1325</v>
      </c>
      <c r="AW199" s="1307" t="s">
        <v>1325</v>
      </c>
      <c r="AX199" s="1307">
        <v>28</v>
      </c>
      <c r="AY199" s="1310" t="s">
        <v>1325</v>
      </c>
      <c r="AZ199" s="1244">
        <v>0.48324190186912347</v>
      </c>
      <c r="BA199" s="1242">
        <v>0</v>
      </c>
      <c r="BB199" s="1242">
        <v>0</v>
      </c>
      <c r="BC199" s="1242">
        <v>3.3378990404352247</v>
      </c>
      <c r="BD199" s="1242">
        <v>10.770605079524502</v>
      </c>
      <c r="BE199" s="1242">
        <v>1.0955761313503556</v>
      </c>
      <c r="BF199" s="1243">
        <v>0.7675271037061937</v>
      </c>
      <c r="BG199" s="1309">
        <v>28</v>
      </c>
      <c r="BH199" s="1307" t="s">
        <v>1325</v>
      </c>
      <c r="BI199" s="1307" t="s">
        <v>1325</v>
      </c>
      <c r="BJ199" s="1307" t="s">
        <v>1325</v>
      </c>
      <c r="BK199" s="1307" t="s">
        <v>1325</v>
      </c>
      <c r="BL199" s="1307">
        <v>103</v>
      </c>
      <c r="BM199" s="1310" t="s">
        <v>1325</v>
      </c>
      <c r="BN199" s="1245">
        <v>1.1960335507762088</v>
      </c>
      <c r="BO199" s="1239">
        <v>0.73654724477829359</v>
      </c>
      <c r="BP199" s="1239">
        <v>0</v>
      </c>
      <c r="BQ199" s="1239">
        <v>0</v>
      </c>
      <c r="BR199" s="1239">
        <v>0</v>
      </c>
      <c r="BS199" s="1239">
        <v>1.4408552258026255</v>
      </c>
      <c r="BT199" s="1308">
        <v>1.1907401577751109</v>
      </c>
      <c r="BU199" s="1309">
        <v>49</v>
      </c>
      <c r="BV199" s="1307">
        <v>10</v>
      </c>
      <c r="BW199" s="1307" t="s">
        <v>1325</v>
      </c>
      <c r="BX199" s="1307" t="s">
        <v>1325</v>
      </c>
      <c r="BY199" s="1307" t="s">
        <v>1325</v>
      </c>
      <c r="BZ199" s="1307">
        <v>135</v>
      </c>
      <c r="CA199" s="1310" t="s">
        <v>1325</v>
      </c>
      <c r="CB199" s="1189">
        <v>1.3456442380779798</v>
      </c>
      <c r="CC199" s="1239">
        <v>2.3472339772359145</v>
      </c>
      <c r="CD199" s="1239">
        <v>0</v>
      </c>
      <c r="CE199" s="1239">
        <v>1.7597716007469819</v>
      </c>
      <c r="CF199" s="1239">
        <v>0</v>
      </c>
      <c r="CG199" s="1239">
        <v>0.87103015429343966</v>
      </c>
      <c r="CH199" s="1246">
        <v>1.1876238882462389</v>
      </c>
      <c r="CI199" s="1240">
        <v>10</v>
      </c>
      <c r="CJ199" s="1307" t="s">
        <v>1325</v>
      </c>
      <c r="CK199" s="1307" t="s">
        <v>1325</v>
      </c>
      <c r="CL199" s="1307" t="s">
        <v>1325</v>
      </c>
      <c r="CM199" s="1307" t="s">
        <v>1325</v>
      </c>
      <c r="CN199" s="1238">
        <v>20</v>
      </c>
      <c r="CO199" s="1310" t="s">
        <v>1325</v>
      </c>
      <c r="CP199" s="1244">
        <v>1.9325728390406958</v>
      </c>
      <c r="CQ199" s="1242">
        <v>1.4591832324121226</v>
      </c>
      <c r="CR199" s="1242">
        <v>0</v>
      </c>
      <c r="CS199" s="1242">
        <v>0</v>
      </c>
      <c r="CT199" s="1242">
        <v>0</v>
      </c>
      <c r="CU199" s="1242">
        <v>0.75253268643405047</v>
      </c>
      <c r="CV199" s="1243">
        <v>1.9699147459685127</v>
      </c>
      <c r="CW199" s="1280"/>
      <c r="CX199" s="1280"/>
      <c r="CY199" s="1280"/>
      <c r="CZ199" s="1275" t="s">
        <v>878</v>
      </c>
      <c r="DA199" s="1276" t="s">
        <v>1471</v>
      </c>
      <c r="DB199" s="1274"/>
      <c r="DC199" s="1274" t="s">
        <v>878</v>
      </c>
      <c r="DD199" s="1274" t="s">
        <v>2937</v>
      </c>
      <c r="DE199" s="1276" t="s">
        <v>878</v>
      </c>
      <c r="DF199" s="1276" t="s">
        <v>1471</v>
      </c>
      <c r="DG199" s="1276" t="s">
        <v>878</v>
      </c>
      <c r="DH199" s="1276" t="s">
        <v>1471</v>
      </c>
      <c r="DI199" s="1276" t="s">
        <v>878</v>
      </c>
      <c r="DJ199" s="1277" t="s">
        <v>1471</v>
      </c>
      <c r="DK199" s="1311" t="s">
        <v>878</v>
      </c>
      <c r="DL199" s="1277" t="s">
        <v>878</v>
      </c>
      <c r="DM199" s="7" t="s">
        <v>878</v>
      </c>
      <c r="DN199" s="7" t="s">
        <v>792</v>
      </c>
      <c r="DO199" s="7" t="s">
        <v>878</v>
      </c>
      <c r="DP199" s="7" t="s">
        <v>792</v>
      </c>
    </row>
    <row r="200" spans="1:120">
      <c r="A200" s="1194" t="s">
        <v>127</v>
      </c>
      <c r="B200" s="1195" t="s">
        <v>526</v>
      </c>
      <c r="C200" s="1196">
        <v>31</v>
      </c>
      <c r="D200" s="1306" t="s">
        <v>1325</v>
      </c>
      <c r="E200" s="1306" t="s">
        <v>1325</v>
      </c>
      <c r="F200" s="1306" t="s">
        <v>1325</v>
      </c>
      <c r="G200" s="1306" t="s">
        <v>1325</v>
      </c>
      <c r="H200" s="1197">
        <v>182</v>
      </c>
      <c r="I200" s="1306" t="s">
        <v>1325</v>
      </c>
      <c r="J200" s="1199">
        <v>1.6449484862869639</v>
      </c>
      <c r="K200" s="1200">
        <v>2.0878729818584789</v>
      </c>
      <c r="L200" s="1200">
        <v>0.33157728686605942</v>
      </c>
      <c r="M200" s="1200">
        <v>1.8701710501312525</v>
      </c>
      <c r="N200" s="1200"/>
      <c r="O200" s="1200">
        <v>0.70955695669729357</v>
      </c>
      <c r="P200" s="1201">
        <v>0.9347880147227724</v>
      </c>
      <c r="Q200" s="1309" t="s">
        <v>1325</v>
      </c>
      <c r="R200" s="1307" t="s">
        <v>1325</v>
      </c>
      <c r="S200" s="1307" t="s">
        <v>1325</v>
      </c>
      <c r="T200" s="1307" t="s">
        <v>1325</v>
      </c>
      <c r="U200" s="1307" t="s">
        <v>1325</v>
      </c>
      <c r="V200" s="1307">
        <v>29</v>
      </c>
      <c r="W200" s="1310" t="s">
        <v>1325</v>
      </c>
      <c r="X200" s="1199">
        <v>0.47014323019756937</v>
      </c>
      <c r="Y200" s="1200">
        <v>0</v>
      </c>
      <c r="Z200" s="1200">
        <v>0</v>
      </c>
      <c r="AA200" s="1200">
        <v>0</v>
      </c>
      <c r="AB200" s="1200"/>
      <c r="AC200" s="1202">
        <v>5.7485506321827362</v>
      </c>
      <c r="AD200" s="1203">
        <v>0</v>
      </c>
      <c r="AE200" s="1309" t="s">
        <v>1325</v>
      </c>
      <c r="AF200" s="1307" t="s">
        <v>1325</v>
      </c>
      <c r="AG200" s="1307" t="s">
        <v>1325</v>
      </c>
      <c r="AH200" s="1307" t="s">
        <v>1325</v>
      </c>
      <c r="AI200" s="1307" t="s">
        <v>1325</v>
      </c>
      <c r="AJ200" s="1307">
        <v>38</v>
      </c>
      <c r="AK200" s="1310" t="s">
        <v>1325</v>
      </c>
      <c r="AL200" s="1204">
        <v>0.84323238509555676</v>
      </c>
      <c r="AM200" s="1202">
        <v>0</v>
      </c>
      <c r="AN200" s="1202">
        <v>0</v>
      </c>
      <c r="AO200" s="1202">
        <v>1.6544237999940421</v>
      </c>
      <c r="AP200" s="1202"/>
      <c r="AQ200" s="1202">
        <v>1.302737100429342</v>
      </c>
      <c r="AR200" s="1203">
        <v>1.5215071099942983</v>
      </c>
      <c r="AS200" s="1309" t="s">
        <v>1325</v>
      </c>
      <c r="AT200" s="1307" t="s">
        <v>1325</v>
      </c>
      <c r="AU200" s="1307" t="s">
        <v>1325</v>
      </c>
      <c r="AV200" s="1307" t="s">
        <v>1325</v>
      </c>
      <c r="AW200" s="1307" t="s">
        <v>1325</v>
      </c>
      <c r="AX200" s="1307" t="s">
        <v>1325</v>
      </c>
      <c r="AY200" s="1310" t="s">
        <v>1325</v>
      </c>
      <c r="AZ200" s="1244">
        <v>0</v>
      </c>
      <c r="BA200" s="1242">
        <v>0</v>
      </c>
      <c r="BB200" s="1242">
        <v>20.149634754715382</v>
      </c>
      <c r="BC200" s="1242">
        <v>0</v>
      </c>
      <c r="BD200" s="1242"/>
      <c r="BE200" s="1242">
        <v>0.47775869205436844</v>
      </c>
      <c r="BF200" s="1243">
        <v>0</v>
      </c>
      <c r="BG200" s="1309" t="s">
        <v>1325</v>
      </c>
      <c r="BH200" s="1307" t="s">
        <v>1325</v>
      </c>
      <c r="BI200" s="1307" t="s">
        <v>1325</v>
      </c>
      <c r="BJ200" s="1307" t="s">
        <v>1325</v>
      </c>
      <c r="BK200" s="1307" t="s">
        <v>1325</v>
      </c>
      <c r="BL200" s="1307">
        <v>47</v>
      </c>
      <c r="BM200" s="1310" t="s">
        <v>1325</v>
      </c>
      <c r="BN200" s="1245">
        <v>0.36032507398253932</v>
      </c>
      <c r="BO200" s="1239">
        <v>2.3540605437096778</v>
      </c>
      <c r="BP200" s="1239">
        <v>0.50313589808306403</v>
      </c>
      <c r="BQ200" s="1239">
        <v>1.1640072966869024</v>
      </c>
      <c r="BR200" s="1239"/>
      <c r="BS200" s="1239">
        <v>0.97114046005079602</v>
      </c>
      <c r="BT200" s="1308">
        <v>3.787617037946482</v>
      </c>
      <c r="BU200" s="1309">
        <v>21</v>
      </c>
      <c r="BV200" s="1307" t="s">
        <v>1325</v>
      </c>
      <c r="BW200" s="1307" t="s">
        <v>1325</v>
      </c>
      <c r="BX200" s="1307" t="s">
        <v>1325</v>
      </c>
      <c r="BY200" s="1307" t="s">
        <v>1325</v>
      </c>
      <c r="BZ200" s="1307">
        <v>50</v>
      </c>
      <c r="CA200" s="1310" t="s">
        <v>1325</v>
      </c>
      <c r="CB200" s="1189">
        <v>3.6559825596062243</v>
      </c>
      <c r="CC200" s="1239">
        <v>3.8019901125743818</v>
      </c>
      <c r="CD200" s="1239">
        <v>0.26085711170604231</v>
      </c>
      <c r="CE200" s="1239">
        <v>2.6175840499493837</v>
      </c>
      <c r="CF200" s="1239"/>
      <c r="CG200" s="1239">
        <v>0.34779450226379094</v>
      </c>
      <c r="CH200" s="1246">
        <v>0</v>
      </c>
      <c r="CI200" s="1309" t="s">
        <v>1325</v>
      </c>
      <c r="CJ200" s="1307" t="s">
        <v>1325</v>
      </c>
      <c r="CK200" s="1307" t="s">
        <v>1325</v>
      </c>
      <c r="CL200" s="1307" t="s">
        <v>1325</v>
      </c>
      <c r="CM200" s="1307" t="s">
        <v>1325</v>
      </c>
      <c r="CN200" s="1307" t="s">
        <v>1325</v>
      </c>
      <c r="CO200" s="1310" t="s">
        <v>1325</v>
      </c>
      <c r="CP200" s="1244">
        <v>0</v>
      </c>
      <c r="CQ200" s="1242">
        <v>0</v>
      </c>
      <c r="CR200" s="1242">
        <v>0</v>
      </c>
      <c r="CS200" s="1242">
        <v>0</v>
      </c>
      <c r="CT200" s="1242"/>
      <c r="CU200" s="1242">
        <v>0.17220929143007066</v>
      </c>
      <c r="CV200" s="1243">
        <v>0</v>
      </c>
      <c r="CW200" s="1280"/>
      <c r="CX200" s="1280"/>
      <c r="CY200" s="1280"/>
      <c r="CZ200" s="1275" t="s">
        <v>878</v>
      </c>
      <c r="DA200" s="1276" t="s">
        <v>1471</v>
      </c>
      <c r="DB200" s="1274" t="s">
        <v>2920</v>
      </c>
      <c r="DC200" s="1274" t="s">
        <v>2920</v>
      </c>
      <c r="DD200" s="1274" t="s">
        <v>2920</v>
      </c>
      <c r="DE200" s="1276" t="s">
        <v>792</v>
      </c>
      <c r="DF200" s="1274" t="s">
        <v>1472</v>
      </c>
      <c r="DG200" s="1276" t="s">
        <v>878</v>
      </c>
      <c r="DH200" s="1276" t="s">
        <v>1471</v>
      </c>
      <c r="DI200" s="1276" t="s">
        <v>878</v>
      </c>
      <c r="DJ200" s="1277" t="s">
        <v>1471</v>
      </c>
      <c r="DK200" s="1311" t="s">
        <v>878</v>
      </c>
      <c r="DL200" s="1277" t="s">
        <v>878</v>
      </c>
      <c r="DM200" s="7" t="s">
        <v>878</v>
      </c>
      <c r="DN200" s="7" t="s">
        <v>792</v>
      </c>
      <c r="DO200" s="7" t="s">
        <v>878</v>
      </c>
      <c r="DP200" s="7" t="s">
        <v>792</v>
      </c>
    </row>
    <row r="201" spans="1:120" ht="51">
      <c r="A201" s="1194" t="s">
        <v>247</v>
      </c>
      <c r="B201" s="1195" t="s">
        <v>629</v>
      </c>
      <c r="C201" s="1196">
        <v>11</v>
      </c>
      <c r="D201" s="1197">
        <v>49</v>
      </c>
      <c r="E201" s="1306" t="s">
        <v>1325</v>
      </c>
      <c r="F201" s="1306" t="s">
        <v>1325</v>
      </c>
      <c r="G201" s="1306" t="s">
        <v>1325</v>
      </c>
      <c r="H201" s="1197">
        <v>15</v>
      </c>
      <c r="I201" s="1306" t="s">
        <v>1325</v>
      </c>
      <c r="J201" s="1199">
        <v>4.9090490598932552</v>
      </c>
      <c r="K201" s="1200">
        <v>3.7653768578929405</v>
      </c>
      <c r="L201" s="1200"/>
      <c r="M201" s="1200"/>
      <c r="N201" s="1200"/>
      <c r="O201" s="1200">
        <v>0.44702903779162922</v>
      </c>
      <c r="P201" s="1201">
        <v>0</v>
      </c>
      <c r="Q201" s="1309" t="s">
        <v>1325</v>
      </c>
      <c r="R201" s="1307" t="s">
        <v>1325</v>
      </c>
      <c r="S201" s="1307" t="s">
        <v>1325</v>
      </c>
      <c r="T201" s="1307" t="s">
        <v>1325</v>
      </c>
      <c r="U201" s="1307" t="s">
        <v>1325</v>
      </c>
      <c r="V201" s="1307" t="s">
        <v>1325</v>
      </c>
      <c r="W201" s="1310" t="s">
        <v>1325</v>
      </c>
      <c r="X201" s="1199">
        <v>7.4355100440878035</v>
      </c>
      <c r="Y201" s="1200">
        <v>0.47219541939707849</v>
      </c>
      <c r="Z201" s="1200"/>
      <c r="AA201" s="1200"/>
      <c r="AB201" s="1200"/>
      <c r="AC201" s="1202">
        <v>0.35277474792125435</v>
      </c>
      <c r="AD201" s="1203">
        <v>0</v>
      </c>
      <c r="AE201" s="1309" t="s">
        <v>1325</v>
      </c>
      <c r="AF201" s="1307" t="s">
        <v>1325</v>
      </c>
      <c r="AG201" s="1307" t="s">
        <v>1325</v>
      </c>
      <c r="AH201" s="1307" t="s">
        <v>1325</v>
      </c>
      <c r="AI201" s="1307" t="s">
        <v>1325</v>
      </c>
      <c r="AJ201" s="1307" t="s">
        <v>1325</v>
      </c>
      <c r="AK201" s="1310" t="s">
        <v>1325</v>
      </c>
      <c r="AL201" s="1204">
        <v>0</v>
      </c>
      <c r="AM201" s="1202">
        <v>2.9291460143854771</v>
      </c>
      <c r="AN201" s="1202"/>
      <c r="AO201" s="1202"/>
      <c r="AP201" s="1202"/>
      <c r="AQ201" s="1202">
        <v>18.327387509821808</v>
      </c>
      <c r="AR201" s="1203">
        <v>0</v>
      </c>
      <c r="AS201" s="1309" t="s">
        <v>1325</v>
      </c>
      <c r="AT201" s="1307" t="s">
        <v>1325</v>
      </c>
      <c r="AU201" s="1307" t="s">
        <v>1325</v>
      </c>
      <c r="AV201" s="1307" t="s">
        <v>1325</v>
      </c>
      <c r="AW201" s="1307" t="s">
        <v>1325</v>
      </c>
      <c r="AX201" s="1307" t="s">
        <v>1325</v>
      </c>
      <c r="AY201" s="1310" t="s">
        <v>1325</v>
      </c>
      <c r="AZ201" s="1244">
        <v>0</v>
      </c>
      <c r="BA201" s="1242">
        <v>3.6281749813185984</v>
      </c>
      <c r="BB201" s="1242"/>
      <c r="BC201" s="1242"/>
      <c r="BD201" s="1242"/>
      <c r="BE201" s="1242">
        <v>0</v>
      </c>
      <c r="BF201" s="1243">
        <v>0</v>
      </c>
      <c r="BG201" s="1309" t="s">
        <v>1325</v>
      </c>
      <c r="BH201" s="1307" t="s">
        <v>1325</v>
      </c>
      <c r="BI201" s="1307" t="s">
        <v>1325</v>
      </c>
      <c r="BJ201" s="1307" t="s">
        <v>1325</v>
      </c>
      <c r="BK201" s="1307" t="s">
        <v>1325</v>
      </c>
      <c r="BL201" s="1307" t="s">
        <v>1325</v>
      </c>
      <c r="BM201" s="1310" t="s">
        <v>1325</v>
      </c>
      <c r="BN201" s="1245">
        <v>7.1493313844705115</v>
      </c>
      <c r="BO201" s="1239">
        <v>1.4165862581912352</v>
      </c>
      <c r="BP201" s="1239"/>
      <c r="BQ201" s="1239"/>
      <c r="BR201" s="1239"/>
      <c r="BS201" s="1239">
        <v>0.34611259900339253</v>
      </c>
      <c r="BT201" s="1308">
        <v>0</v>
      </c>
      <c r="BU201" s="1309" t="s">
        <v>1325</v>
      </c>
      <c r="BV201" s="1307">
        <v>25</v>
      </c>
      <c r="BW201" s="1307" t="s">
        <v>1325</v>
      </c>
      <c r="BX201" s="1307" t="s">
        <v>1325</v>
      </c>
      <c r="BY201" s="1307" t="s">
        <v>1325</v>
      </c>
      <c r="BZ201" s="1307" t="s">
        <v>1325</v>
      </c>
      <c r="CA201" s="1310" t="s">
        <v>1325</v>
      </c>
      <c r="CB201" s="1189">
        <v>5.6755158345283858</v>
      </c>
      <c r="CC201" s="1239">
        <v>3.7342982752273235</v>
      </c>
      <c r="CD201" s="1239"/>
      <c r="CE201" s="1239"/>
      <c r="CF201" s="1239"/>
      <c r="CG201" s="1239">
        <v>0.38443775329797342</v>
      </c>
      <c r="CH201" s="1246">
        <v>0</v>
      </c>
      <c r="CI201" s="1309" t="s">
        <v>1325</v>
      </c>
      <c r="CJ201" s="1307" t="s">
        <v>1325</v>
      </c>
      <c r="CK201" s="1307" t="s">
        <v>1325</v>
      </c>
      <c r="CL201" s="1307" t="s">
        <v>1325</v>
      </c>
      <c r="CM201" s="1307" t="s">
        <v>1325</v>
      </c>
      <c r="CN201" s="1307" t="s">
        <v>1325</v>
      </c>
      <c r="CO201" s="1310" t="s">
        <v>1325</v>
      </c>
      <c r="CP201" s="1244">
        <v>0</v>
      </c>
      <c r="CQ201" s="1242">
        <v>5.7476815675524806</v>
      </c>
      <c r="CR201" s="1242"/>
      <c r="CS201" s="1242"/>
      <c r="CT201" s="1242"/>
      <c r="CU201" s="1242">
        <v>0</v>
      </c>
      <c r="CV201" s="1243">
        <v>0</v>
      </c>
      <c r="CW201" s="1280" t="s">
        <v>2925</v>
      </c>
      <c r="CX201" s="1280" t="s">
        <v>2962</v>
      </c>
      <c r="CY201" s="1280" t="s">
        <v>2963</v>
      </c>
      <c r="CZ201" s="1275" t="s">
        <v>792</v>
      </c>
      <c r="DA201" s="1274" t="s">
        <v>2657</v>
      </c>
      <c r="DB201" s="1274" t="s">
        <v>2937</v>
      </c>
      <c r="DC201" s="1274" t="s">
        <v>2937</v>
      </c>
      <c r="DD201" s="1274" t="s">
        <v>2937</v>
      </c>
      <c r="DE201" s="1276" t="s">
        <v>792</v>
      </c>
      <c r="DF201" s="1274" t="s">
        <v>1477</v>
      </c>
      <c r="DG201" s="1276" t="s">
        <v>792</v>
      </c>
      <c r="DH201" s="1276" t="s">
        <v>2964</v>
      </c>
      <c r="DI201" s="1276" t="s">
        <v>878</v>
      </c>
      <c r="DJ201" s="1277" t="s">
        <v>1471</v>
      </c>
      <c r="DK201" s="1311" t="s">
        <v>878</v>
      </c>
      <c r="DL201" s="1277" t="s">
        <v>878</v>
      </c>
      <c r="DM201" s="7" t="s">
        <v>878</v>
      </c>
      <c r="DN201" s="7" t="s">
        <v>792</v>
      </c>
      <c r="DO201" s="7" t="s">
        <v>878</v>
      </c>
      <c r="DP201" s="7" t="s">
        <v>792</v>
      </c>
    </row>
    <row r="202" spans="1:120">
      <c r="A202" s="1194" t="s">
        <v>1115</v>
      </c>
      <c r="B202" s="1195" t="s">
        <v>565</v>
      </c>
      <c r="C202" s="1306" t="s">
        <v>1325</v>
      </c>
      <c r="D202" s="1306" t="s">
        <v>1325</v>
      </c>
      <c r="E202" s="1306" t="s">
        <v>1325</v>
      </c>
      <c r="F202" s="1306" t="s">
        <v>1325</v>
      </c>
      <c r="G202" s="1306" t="s">
        <v>1325</v>
      </c>
      <c r="H202" s="1197">
        <v>31</v>
      </c>
      <c r="I202" s="1306" t="s">
        <v>1325</v>
      </c>
      <c r="J202" s="1199">
        <v>1.3894887369038644</v>
      </c>
      <c r="K202" s="1200"/>
      <c r="L202" s="1200"/>
      <c r="M202" s="1200"/>
      <c r="N202" s="1200"/>
      <c r="O202" s="1200">
        <v>0.69210951193018899</v>
      </c>
      <c r="P202" s="1201"/>
      <c r="Q202" s="1309" t="s">
        <v>1325</v>
      </c>
      <c r="R202" s="1307" t="s">
        <v>1325</v>
      </c>
      <c r="S202" s="1307" t="s">
        <v>1325</v>
      </c>
      <c r="T202" s="1307" t="s">
        <v>1325</v>
      </c>
      <c r="U202" s="1307" t="s">
        <v>1325</v>
      </c>
      <c r="V202" s="1307" t="s">
        <v>1325</v>
      </c>
      <c r="W202" s="1310" t="s">
        <v>1325</v>
      </c>
      <c r="X202" s="1199">
        <v>0</v>
      </c>
      <c r="Y202" s="1200"/>
      <c r="Z202" s="1200"/>
      <c r="AA202" s="1200"/>
      <c r="AB202" s="1200"/>
      <c r="AC202" s="1202">
        <v>2.512982771418526</v>
      </c>
      <c r="AD202" s="1203"/>
      <c r="AE202" s="1309" t="s">
        <v>1325</v>
      </c>
      <c r="AF202" s="1307" t="s">
        <v>1325</v>
      </c>
      <c r="AG202" s="1307" t="s">
        <v>1325</v>
      </c>
      <c r="AH202" s="1307" t="s">
        <v>1325</v>
      </c>
      <c r="AI202" s="1307" t="s">
        <v>1325</v>
      </c>
      <c r="AJ202" s="1307" t="s">
        <v>1325</v>
      </c>
      <c r="AK202" s="1310" t="s">
        <v>1325</v>
      </c>
      <c r="AL202" s="1204">
        <v>6.937014626876933</v>
      </c>
      <c r="AM202" s="1202"/>
      <c r="AN202" s="1202"/>
      <c r="AO202" s="1202"/>
      <c r="AP202" s="1202"/>
      <c r="AQ202" s="1202">
        <v>0.38959729920382308</v>
      </c>
      <c r="AR202" s="1203"/>
      <c r="AS202" s="1309" t="s">
        <v>1325</v>
      </c>
      <c r="AT202" s="1307" t="s">
        <v>1325</v>
      </c>
      <c r="AU202" s="1307" t="s">
        <v>1325</v>
      </c>
      <c r="AV202" s="1307" t="s">
        <v>1325</v>
      </c>
      <c r="AW202" s="1307" t="s">
        <v>1325</v>
      </c>
      <c r="AX202" s="1307" t="s">
        <v>1325</v>
      </c>
      <c r="AY202" s="1310" t="s">
        <v>1325</v>
      </c>
      <c r="AZ202" s="1244">
        <v>1.7436191691101972</v>
      </c>
      <c r="BA202" s="1242"/>
      <c r="BB202" s="1242"/>
      <c r="BC202" s="1242"/>
      <c r="BD202" s="1242"/>
      <c r="BE202" s="1242">
        <v>0.10902016193973033</v>
      </c>
      <c r="BF202" s="1243"/>
      <c r="BG202" s="1309" t="s">
        <v>1325</v>
      </c>
      <c r="BH202" s="1307" t="s">
        <v>1325</v>
      </c>
      <c r="BI202" s="1307" t="s">
        <v>1325</v>
      </c>
      <c r="BJ202" s="1307" t="s">
        <v>1325</v>
      </c>
      <c r="BK202" s="1307" t="s">
        <v>1325</v>
      </c>
      <c r="BL202" s="1307" t="s">
        <v>1325</v>
      </c>
      <c r="BM202" s="1310" t="s">
        <v>1325</v>
      </c>
      <c r="BN202" s="1245">
        <v>0</v>
      </c>
      <c r="BO202" s="1239"/>
      <c r="BP202" s="1239"/>
      <c r="BQ202" s="1239"/>
      <c r="BR202" s="1239"/>
      <c r="BS202" s="1239">
        <v>0.77848853640502136</v>
      </c>
      <c r="BT202" s="1308"/>
      <c r="BU202" s="1309" t="s">
        <v>1325</v>
      </c>
      <c r="BV202" s="1307" t="s">
        <v>1325</v>
      </c>
      <c r="BW202" s="1307" t="s">
        <v>1325</v>
      </c>
      <c r="BX202" s="1307" t="s">
        <v>1325</v>
      </c>
      <c r="BY202" s="1307" t="s">
        <v>1325</v>
      </c>
      <c r="BZ202" s="1307" t="s">
        <v>1325</v>
      </c>
      <c r="CA202" s="1310" t="s">
        <v>1325</v>
      </c>
      <c r="CB202" s="1189">
        <v>1.6046828121752297</v>
      </c>
      <c r="CC202" s="1239"/>
      <c r="CD202" s="1239"/>
      <c r="CE202" s="1239"/>
      <c r="CF202" s="1239"/>
      <c r="CG202" s="1239">
        <v>0.23667730918308244</v>
      </c>
      <c r="CH202" s="1246"/>
      <c r="CI202" s="1309" t="s">
        <v>1325</v>
      </c>
      <c r="CJ202" s="1307" t="s">
        <v>1325</v>
      </c>
      <c r="CK202" s="1307" t="s">
        <v>1325</v>
      </c>
      <c r="CL202" s="1307" t="s">
        <v>1325</v>
      </c>
      <c r="CM202" s="1307" t="s">
        <v>1325</v>
      </c>
      <c r="CN202" s="1307" t="s">
        <v>1325</v>
      </c>
      <c r="CO202" s="1310" t="s">
        <v>1325</v>
      </c>
      <c r="CP202" s="1244">
        <v>0</v>
      </c>
      <c r="CQ202" s="1242"/>
      <c r="CR202" s="1242"/>
      <c r="CS202" s="1242"/>
      <c r="CT202" s="1242"/>
      <c r="CU202" s="1242">
        <v>2.2223657162204651</v>
      </c>
      <c r="CV202" s="1243"/>
      <c r="CW202" s="1280"/>
      <c r="CX202" s="1280"/>
      <c r="CY202" s="1280"/>
      <c r="CZ202" s="1275" t="s">
        <v>878</v>
      </c>
      <c r="DA202" s="1276" t="s">
        <v>1471</v>
      </c>
      <c r="DB202" s="1274"/>
      <c r="DC202" s="1274"/>
      <c r="DD202" s="1274"/>
      <c r="DE202" s="1276" t="s">
        <v>878</v>
      </c>
      <c r="DF202" s="1276" t="s">
        <v>1471</v>
      </c>
      <c r="DG202" s="1276" t="s">
        <v>878</v>
      </c>
      <c r="DH202" s="1276" t="s">
        <v>1471</v>
      </c>
      <c r="DI202" s="1276" t="s">
        <v>878</v>
      </c>
      <c r="DJ202" s="1277" t="s">
        <v>1471</v>
      </c>
      <c r="DK202" s="1311" t="s">
        <v>878</v>
      </c>
      <c r="DL202" s="1277" t="s">
        <v>878</v>
      </c>
      <c r="DM202" s="7" t="s">
        <v>878</v>
      </c>
      <c r="DN202" s="7" t="s">
        <v>792</v>
      </c>
      <c r="DO202" s="7" t="s">
        <v>878</v>
      </c>
      <c r="DP202" s="7" t="s">
        <v>792</v>
      </c>
    </row>
    <row r="203" spans="1:120" ht="51">
      <c r="A203" s="1194" t="s">
        <v>1058</v>
      </c>
      <c r="B203" s="1195" t="s">
        <v>663</v>
      </c>
      <c r="C203" s="1196">
        <v>429</v>
      </c>
      <c r="D203" s="1306" t="s">
        <v>1325</v>
      </c>
      <c r="E203" s="1197">
        <v>10</v>
      </c>
      <c r="F203" s="1197">
        <v>14</v>
      </c>
      <c r="G203" s="1306" t="s">
        <v>1325</v>
      </c>
      <c r="H203" s="1197">
        <v>274</v>
      </c>
      <c r="I203" s="1198">
        <v>18</v>
      </c>
      <c r="J203" s="1199">
        <v>1.0372047776452855</v>
      </c>
      <c r="K203" s="1200">
        <v>1.463482310587686</v>
      </c>
      <c r="L203" s="1200">
        <v>0.73795749274053557</v>
      </c>
      <c r="M203" s="1200">
        <v>2.1013927074827321</v>
      </c>
      <c r="N203" s="1200">
        <v>1.5032269150336208</v>
      </c>
      <c r="O203" s="1200">
        <v>0.82755702855851443</v>
      </c>
      <c r="P203" s="1201">
        <v>1.0358715621885601</v>
      </c>
      <c r="Q203" s="1309">
        <v>14</v>
      </c>
      <c r="R203" s="1307" t="s">
        <v>1325</v>
      </c>
      <c r="S203" s="1307" t="s">
        <v>1325</v>
      </c>
      <c r="T203" s="1307" t="s">
        <v>1325</v>
      </c>
      <c r="U203" s="1307" t="s">
        <v>1325</v>
      </c>
      <c r="V203" s="1307">
        <v>32</v>
      </c>
      <c r="W203" s="1310" t="s">
        <v>1325</v>
      </c>
      <c r="X203" s="1199">
        <v>0.29954040578885388</v>
      </c>
      <c r="Y203" s="1200">
        <v>0</v>
      </c>
      <c r="Z203" s="1200">
        <v>0.77859082323222073</v>
      </c>
      <c r="AA203" s="1200">
        <v>1.541135115928794</v>
      </c>
      <c r="AB203" s="1200">
        <v>2.6656868526273798</v>
      </c>
      <c r="AC203" s="1202">
        <v>1.3603077115530759</v>
      </c>
      <c r="AD203" s="1203">
        <v>1.9304214704963683</v>
      </c>
      <c r="AE203" s="1309">
        <v>68</v>
      </c>
      <c r="AF203" s="1307" t="s">
        <v>1325</v>
      </c>
      <c r="AG203" s="1307" t="s">
        <v>1325</v>
      </c>
      <c r="AH203" s="1307" t="s">
        <v>1325</v>
      </c>
      <c r="AI203" s="1307" t="s">
        <v>1325</v>
      </c>
      <c r="AJ203" s="1307">
        <v>54</v>
      </c>
      <c r="AK203" s="1310" t="s">
        <v>1325</v>
      </c>
      <c r="AL203" s="1204">
        <v>0.93201733422026367</v>
      </c>
      <c r="AM203" s="1202">
        <v>2.4582964853066742</v>
      </c>
      <c r="AN203" s="1202">
        <v>0.86401093933658424</v>
      </c>
      <c r="AO203" s="1202">
        <v>0.82307923360718227</v>
      </c>
      <c r="AP203" s="1202">
        <v>1.4524662601084841</v>
      </c>
      <c r="AQ203" s="1202">
        <v>1.1238090847614137</v>
      </c>
      <c r="AR203" s="1203">
        <v>0.64944002886343188</v>
      </c>
      <c r="AS203" s="1309" t="s">
        <v>1325</v>
      </c>
      <c r="AT203" s="1307" t="s">
        <v>1325</v>
      </c>
      <c r="AU203" s="1307" t="s">
        <v>1325</v>
      </c>
      <c r="AV203" s="1307" t="s">
        <v>1325</v>
      </c>
      <c r="AW203" s="1307" t="s">
        <v>1325</v>
      </c>
      <c r="AX203" s="1307">
        <v>10</v>
      </c>
      <c r="AY203" s="1310" t="s">
        <v>1325</v>
      </c>
      <c r="AZ203" s="1244">
        <v>0.442318216265155</v>
      </c>
      <c r="BA203" s="1242">
        <v>5.8084883761289108</v>
      </c>
      <c r="BB203" s="1242">
        <v>2.1340283713986001</v>
      </c>
      <c r="BC203" s="1242">
        <v>0</v>
      </c>
      <c r="BD203" s="1242">
        <v>6.921807775000544</v>
      </c>
      <c r="BE203" s="1242">
        <v>0.75624438202369249</v>
      </c>
      <c r="BF203" s="1243">
        <v>1.565485668578767</v>
      </c>
      <c r="BG203" s="1309">
        <v>50</v>
      </c>
      <c r="BH203" s="1307" t="s">
        <v>1325</v>
      </c>
      <c r="BI203" s="1307" t="s">
        <v>1325</v>
      </c>
      <c r="BJ203" s="1307" t="s">
        <v>1325</v>
      </c>
      <c r="BK203" s="1307" t="s">
        <v>1325</v>
      </c>
      <c r="BL203" s="1307">
        <v>60</v>
      </c>
      <c r="BM203" s="1310" t="s">
        <v>1325</v>
      </c>
      <c r="BN203" s="1245">
        <v>0.48032424593940493</v>
      </c>
      <c r="BO203" s="1239">
        <v>0.93700481404916636</v>
      </c>
      <c r="BP203" s="1239">
        <v>0.66257540455520325</v>
      </c>
      <c r="BQ203" s="1239">
        <v>4.478362767759041</v>
      </c>
      <c r="BR203" s="1239">
        <v>0</v>
      </c>
      <c r="BS203" s="1239">
        <v>0.8078187802554746</v>
      </c>
      <c r="BT203" s="1308">
        <v>1.9333954789715755</v>
      </c>
      <c r="BU203" s="1309">
        <v>209</v>
      </c>
      <c r="BV203" s="1307" t="s">
        <v>1325</v>
      </c>
      <c r="BW203" s="1307" t="s">
        <v>1325</v>
      </c>
      <c r="BX203" s="1307" t="s">
        <v>1325</v>
      </c>
      <c r="BY203" s="1307" t="s">
        <v>1325</v>
      </c>
      <c r="BZ203" s="1307">
        <v>61</v>
      </c>
      <c r="CA203" s="1310" t="s">
        <v>1325</v>
      </c>
      <c r="CB203" s="1189">
        <v>2.2451944315541414</v>
      </c>
      <c r="CC203" s="1239">
        <v>0.72990988429360981</v>
      </c>
      <c r="CD203" s="1239">
        <v>0.78334940562771993</v>
      </c>
      <c r="CE203" s="1239">
        <v>1.5506594911648999</v>
      </c>
      <c r="CF203" s="1239">
        <v>2.6814559868202035</v>
      </c>
      <c r="CG203" s="1239">
        <v>0.52501507010157122</v>
      </c>
      <c r="CH203" s="1246">
        <v>0.58973306866808495</v>
      </c>
      <c r="CI203" s="1240">
        <v>20</v>
      </c>
      <c r="CJ203" s="1307" t="s">
        <v>1325</v>
      </c>
      <c r="CK203" s="1307" t="s">
        <v>1325</v>
      </c>
      <c r="CL203" s="1307" t="s">
        <v>1325</v>
      </c>
      <c r="CM203" s="1307" t="s">
        <v>1325</v>
      </c>
      <c r="CN203" s="1238">
        <v>16</v>
      </c>
      <c r="CO203" s="1310" t="s">
        <v>1325</v>
      </c>
      <c r="CP203" s="1244">
        <v>1.0822007691299291</v>
      </c>
      <c r="CQ203" s="1242">
        <v>0</v>
      </c>
      <c r="CR203" s="1242">
        <v>0</v>
      </c>
      <c r="CS203" s="1242">
        <v>0</v>
      </c>
      <c r="CT203" s="1242">
        <v>0</v>
      </c>
      <c r="CU203" s="1242">
        <v>1.5878558184938518</v>
      </c>
      <c r="CV203" s="1243">
        <v>1.2992602129047415</v>
      </c>
      <c r="CW203" s="1280" t="s">
        <v>2965</v>
      </c>
      <c r="CX203" s="1280" t="s">
        <v>2966</v>
      </c>
      <c r="CY203" s="1280" t="s">
        <v>2949</v>
      </c>
      <c r="CZ203" s="1275" t="s">
        <v>792</v>
      </c>
      <c r="DA203" s="1274" t="s">
        <v>2950</v>
      </c>
      <c r="DB203" s="1274" t="s">
        <v>2920</v>
      </c>
      <c r="DC203" s="1274" t="s">
        <v>2920</v>
      </c>
      <c r="DD203" s="1274" t="s">
        <v>2920</v>
      </c>
      <c r="DE203" s="1276" t="s">
        <v>792</v>
      </c>
      <c r="DF203" s="1274" t="s">
        <v>1472</v>
      </c>
      <c r="DG203" s="1290" t="s">
        <v>878</v>
      </c>
      <c r="DH203" s="1286" t="s">
        <v>1471</v>
      </c>
      <c r="DI203" s="1291" t="s">
        <v>878</v>
      </c>
      <c r="DJ203" s="1291" t="s">
        <v>1471</v>
      </c>
      <c r="DK203" s="1311" t="s">
        <v>878</v>
      </c>
      <c r="DL203" s="1277" t="s">
        <v>878</v>
      </c>
      <c r="DM203" s="7" t="s">
        <v>878</v>
      </c>
      <c r="DN203" s="7" t="s">
        <v>792</v>
      </c>
      <c r="DO203" s="7" t="s">
        <v>878</v>
      </c>
      <c r="DP203" s="7" t="s">
        <v>792</v>
      </c>
    </row>
    <row r="204" spans="1:120" ht="25.5">
      <c r="A204" s="1194" t="s">
        <v>502</v>
      </c>
      <c r="B204" s="1195" t="s">
        <v>758</v>
      </c>
      <c r="C204" s="1306" t="s">
        <v>1325</v>
      </c>
      <c r="D204" s="1306" t="s">
        <v>1325</v>
      </c>
      <c r="E204" s="1306" t="s">
        <v>1325</v>
      </c>
      <c r="F204" s="1306" t="s">
        <v>1325</v>
      </c>
      <c r="G204" s="1306" t="s">
        <v>1325</v>
      </c>
      <c r="H204" s="1197">
        <v>13</v>
      </c>
      <c r="I204" s="1306" t="s">
        <v>1325</v>
      </c>
      <c r="J204" s="1199"/>
      <c r="K204" s="1200"/>
      <c r="L204" s="1200"/>
      <c r="M204" s="1200"/>
      <c r="N204" s="1200"/>
      <c r="O204" s="1200">
        <v>1.6294845465447838</v>
      </c>
      <c r="P204" s="1201"/>
      <c r="Q204" s="1309" t="s">
        <v>1325</v>
      </c>
      <c r="R204" s="1307" t="s">
        <v>1325</v>
      </c>
      <c r="S204" s="1307" t="s">
        <v>1325</v>
      </c>
      <c r="T204" s="1307" t="s">
        <v>1325</v>
      </c>
      <c r="U204" s="1307" t="s">
        <v>1325</v>
      </c>
      <c r="V204" s="1307" t="s">
        <v>1325</v>
      </c>
      <c r="W204" s="1310" t="s">
        <v>1325</v>
      </c>
      <c r="X204" s="1199"/>
      <c r="Y204" s="1200"/>
      <c r="Z204" s="1200"/>
      <c r="AA204" s="1200"/>
      <c r="AB204" s="1200"/>
      <c r="AC204" s="1202">
        <v>0</v>
      </c>
      <c r="AD204" s="1203"/>
      <c r="AE204" s="1309" t="s">
        <v>1325</v>
      </c>
      <c r="AF204" s="1307" t="s">
        <v>1325</v>
      </c>
      <c r="AG204" s="1307" t="s">
        <v>1325</v>
      </c>
      <c r="AH204" s="1307" t="s">
        <v>1325</v>
      </c>
      <c r="AI204" s="1307" t="s">
        <v>1325</v>
      </c>
      <c r="AJ204" s="1307" t="s">
        <v>1325</v>
      </c>
      <c r="AK204" s="1310" t="s">
        <v>1325</v>
      </c>
      <c r="AL204" s="1204"/>
      <c r="AM204" s="1202"/>
      <c r="AN204" s="1202"/>
      <c r="AO204" s="1202"/>
      <c r="AP204" s="1202"/>
      <c r="AQ204" s="1202">
        <v>0.95672824647470878</v>
      </c>
      <c r="AR204" s="1203"/>
      <c r="AS204" s="1309" t="s">
        <v>1325</v>
      </c>
      <c r="AT204" s="1307" t="s">
        <v>1325</v>
      </c>
      <c r="AU204" s="1307" t="s">
        <v>1325</v>
      </c>
      <c r="AV204" s="1307" t="s">
        <v>1325</v>
      </c>
      <c r="AW204" s="1307" t="s">
        <v>1325</v>
      </c>
      <c r="AX204" s="1307" t="s">
        <v>1325</v>
      </c>
      <c r="AY204" s="1310" t="s">
        <v>1325</v>
      </c>
      <c r="AZ204" s="1244"/>
      <c r="BA204" s="1242"/>
      <c r="BB204" s="1242"/>
      <c r="BC204" s="1242"/>
      <c r="BD204" s="1242"/>
      <c r="BE204" s="1242">
        <v>0</v>
      </c>
      <c r="BF204" s="1243"/>
      <c r="BG204" s="1309" t="s">
        <v>1325</v>
      </c>
      <c r="BH204" s="1307" t="s">
        <v>1325</v>
      </c>
      <c r="BI204" s="1307" t="s">
        <v>1325</v>
      </c>
      <c r="BJ204" s="1307" t="s">
        <v>1325</v>
      </c>
      <c r="BK204" s="1307" t="s">
        <v>1325</v>
      </c>
      <c r="BL204" s="1307" t="s">
        <v>1325</v>
      </c>
      <c r="BM204" s="1310" t="s">
        <v>1325</v>
      </c>
      <c r="BN204" s="1245"/>
      <c r="BO204" s="1239"/>
      <c r="BP204" s="1239"/>
      <c r="BQ204" s="1239"/>
      <c r="BR204" s="1239"/>
      <c r="BS204" s="1239">
        <v>0.78506731276900754</v>
      </c>
      <c r="BT204" s="1308"/>
      <c r="BU204" s="1309" t="s">
        <v>1325</v>
      </c>
      <c r="BV204" s="1307" t="s">
        <v>1325</v>
      </c>
      <c r="BW204" s="1307" t="s">
        <v>1325</v>
      </c>
      <c r="BX204" s="1307" t="s">
        <v>1325</v>
      </c>
      <c r="BY204" s="1307" t="s">
        <v>1325</v>
      </c>
      <c r="BZ204" s="1307" t="s">
        <v>1325</v>
      </c>
      <c r="CA204" s="1310" t="s">
        <v>1325</v>
      </c>
      <c r="CB204" s="1189"/>
      <c r="CC204" s="1239"/>
      <c r="CD204" s="1239"/>
      <c r="CE204" s="1239"/>
      <c r="CF204" s="1239"/>
      <c r="CG204" s="1239">
        <v>2.5224907415823274</v>
      </c>
      <c r="CH204" s="1246"/>
      <c r="CI204" s="1309" t="s">
        <v>1325</v>
      </c>
      <c r="CJ204" s="1307" t="s">
        <v>1325</v>
      </c>
      <c r="CK204" s="1307" t="s">
        <v>1325</v>
      </c>
      <c r="CL204" s="1307" t="s">
        <v>1325</v>
      </c>
      <c r="CM204" s="1307" t="s">
        <v>1325</v>
      </c>
      <c r="CN204" s="1307" t="s">
        <v>1325</v>
      </c>
      <c r="CO204" s="1310" t="s">
        <v>1325</v>
      </c>
      <c r="CP204" s="1244"/>
      <c r="CQ204" s="1242"/>
      <c r="CR204" s="1242"/>
      <c r="CS204" s="1242"/>
      <c r="CT204" s="1242"/>
      <c r="CU204" s="1242">
        <v>0</v>
      </c>
      <c r="CV204" s="1243"/>
      <c r="CW204" s="1280"/>
      <c r="CX204" s="1280"/>
      <c r="CY204" s="1280"/>
      <c r="CZ204" s="1282" t="s">
        <v>1386</v>
      </c>
      <c r="DA204" s="1276" t="s">
        <v>1386</v>
      </c>
      <c r="DB204" s="1274"/>
      <c r="DC204" s="1274"/>
      <c r="DD204" s="1274"/>
      <c r="DE204" s="1278" t="s">
        <v>1386</v>
      </c>
      <c r="DF204" s="1276" t="s">
        <v>1386</v>
      </c>
      <c r="DG204" s="1278" t="s">
        <v>1386</v>
      </c>
      <c r="DH204" s="1278" t="s">
        <v>1386</v>
      </c>
      <c r="DI204" s="1278" t="s">
        <v>1386</v>
      </c>
      <c r="DJ204" s="1283" t="s">
        <v>1386</v>
      </c>
      <c r="DK204" s="1313" t="s">
        <v>1386</v>
      </c>
      <c r="DL204" s="1283" t="s">
        <v>1386</v>
      </c>
      <c r="DM204" s="7" t="s">
        <v>878</v>
      </c>
      <c r="DN204" s="7" t="s">
        <v>792</v>
      </c>
      <c r="DO204" s="7" t="s">
        <v>878</v>
      </c>
      <c r="DP204" s="7" t="s">
        <v>792</v>
      </c>
    </row>
    <row r="205" spans="1:120" ht="25.5">
      <c r="A205" s="1194" t="s">
        <v>1056</v>
      </c>
      <c r="B205" s="1195" t="s">
        <v>662</v>
      </c>
      <c r="C205" s="1306" t="s">
        <v>1325</v>
      </c>
      <c r="D205" s="1306" t="s">
        <v>1325</v>
      </c>
      <c r="E205" s="1306" t="s">
        <v>1325</v>
      </c>
      <c r="F205" s="1306" t="s">
        <v>1325</v>
      </c>
      <c r="G205" s="1306" t="s">
        <v>1325</v>
      </c>
      <c r="H205" s="1306" t="s">
        <v>1325</v>
      </c>
      <c r="I205" s="1306" t="s">
        <v>1325</v>
      </c>
      <c r="J205" s="1199"/>
      <c r="K205" s="1200"/>
      <c r="L205" s="1200"/>
      <c r="M205" s="1200"/>
      <c r="N205" s="1200"/>
      <c r="O205" s="1200">
        <v>0.35597970093747577</v>
      </c>
      <c r="P205" s="1201"/>
      <c r="Q205" s="1309" t="s">
        <v>1325</v>
      </c>
      <c r="R205" s="1307" t="s">
        <v>1325</v>
      </c>
      <c r="S205" s="1307" t="s">
        <v>1325</v>
      </c>
      <c r="T205" s="1307" t="s">
        <v>1325</v>
      </c>
      <c r="U205" s="1307" t="s">
        <v>1325</v>
      </c>
      <c r="V205" s="1307" t="s">
        <v>1325</v>
      </c>
      <c r="W205" s="1310" t="s">
        <v>1325</v>
      </c>
      <c r="X205" s="1199"/>
      <c r="Y205" s="1200"/>
      <c r="Z205" s="1200"/>
      <c r="AA205" s="1200"/>
      <c r="AB205" s="1200"/>
      <c r="AC205" s="1202">
        <v>0</v>
      </c>
      <c r="AD205" s="1203"/>
      <c r="AE205" s="1309" t="s">
        <v>1325</v>
      </c>
      <c r="AF205" s="1307" t="s">
        <v>1325</v>
      </c>
      <c r="AG205" s="1307" t="s">
        <v>1325</v>
      </c>
      <c r="AH205" s="1307" t="s">
        <v>1325</v>
      </c>
      <c r="AI205" s="1307" t="s">
        <v>1325</v>
      </c>
      <c r="AJ205" s="1307" t="s">
        <v>1325</v>
      </c>
      <c r="AK205" s="1310" t="s">
        <v>1325</v>
      </c>
      <c r="AL205" s="1204"/>
      <c r="AM205" s="1202"/>
      <c r="AN205" s="1202"/>
      <c r="AO205" s="1202"/>
      <c r="AP205" s="1202"/>
      <c r="AQ205" s="1202">
        <v>1.3585541099940863</v>
      </c>
      <c r="AR205" s="1203"/>
      <c r="AS205" s="1309" t="s">
        <v>1325</v>
      </c>
      <c r="AT205" s="1307" t="s">
        <v>1325</v>
      </c>
      <c r="AU205" s="1307" t="s">
        <v>1325</v>
      </c>
      <c r="AV205" s="1307" t="s">
        <v>1325</v>
      </c>
      <c r="AW205" s="1307" t="s">
        <v>1325</v>
      </c>
      <c r="AX205" s="1307" t="s">
        <v>1325</v>
      </c>
      <c r="AY205" s="1310" t="s">
        <v>1325</v>
      </c>
      <c r="AZ205" s="1244"/>
      <c r="BA205" s="1242"/>
      <c r="BB205" s="1242"/>
      <c r="BC205" s="1242"/>
      <c r="BD205" s="1242"/>
      <c r="BE205" s="1242">
        <v>0</v>
      </c>
      <c r="BF205" s="1243"/>
      <c r="BG205" s="1309" t="s">
        <v>1325</v>
      </c>
      <c r="BH205" s="1307" t="s">
        <v>1325</v>
      </c>
      <c r="BI205" s="1307" t="s">
        <v>1325</v>
      </c>
      <c r="BJ205" s="1307" t="s">
        <v>1325</v>
      </c>
      <c r="BK205" s="1307" t="s">
        <v>1325</v>
      </c>
      <c r="BL205" s="1307" t="s">
        <v>1325</v>
      </c>
      <c r="BM205" s="1310" t="s">
        <v>1325</v>
      </c>
      <c r="BN205" s="1245"/>
      <c r="BO205" s="1239"/>
      <c r="BP205" s="1239"/>
      <c r="BQ205" s="1239"/>
      <c r="BR205" s="1239"/>
      <c r="BS205" s="1239">
        <v>0</v>
      </c>
      <c r="BT205" s="1308"/>
      <c r="BU205" s="1309" t="s">
        <v>1325</v>
      </c>
      <c r="BV205" s="1307" t="s">
        <v>1325</v>
      </c>
      <c r="BW205" s="1307" t="s">
        <v>1325</v>
      </c>
      <c r="BX205" s="1307" t="s">
        <v>1325</v>
      </c>
      <c r="BY205" s="1307" t="s">
        <v>1325</v>
      </c>
      <c r="BZ205" s="1307" t="s">
        <v>1325</v>
      </c>
      <c r="CA205" s="1310" t="s">
        <v>1325</v>
      </c>
      <c r="CB205" s="1189"/>
      <c r="CC205" s="1239"/>
      <c r="CD205" s="1239"/>
      <c r="CE205" s="1239"/>
      <c r="CF205" s="1239"/>
      <c r="CG205" s="1239">
        <v>0</v>
      </c>
      <c r="CH205" s="1246"/>
      <c r="CI205" s="1309" t="s">
        <v>1325</v>
      </c>
      <c r="CJ205" s="1307" t="s">
        <v>1325</v>
      </c>
      <c r="CK205" s="1307" t="s">
        <v>1325</v>
      </c>
      <c r="CL205" s="1307" t="s">
        <v>1325</v>
      </c>
      <c r="CM205" s="1307" t="s">
        <v>1325</v>
      </c>
      <c r="CN205" s="1307" t="s">
        <v>1325</v>
      </c>
      <c r="CO205" s="1310" t="s">
        <v>1325</v>
      </c>
      <c r="CP205" s="1244"/>
      <c r="CQ205" s="1242"/>
      <c r="CR205" s="1242"/>
      <c r="CS205" s="1242"/>
      <c r="CT205" s="1242"/>
      <c r="CU205" s="1242">
        <v>0</v>
      </c>
      <c r="CV205" s="1243"/>
      <c r="CW205" s="1280"/>
      <c r="CX205" s="1280"/>
      <c r="CY205" s="1280"/>
      <c r="CZ205" s="1282" t="s">
        <v>1386</v>
      </c>
      <c r="DA205" s="1276" t="s">
        <v>1386</v>
      </c>
      <c r="DB205" s="1274"/>
      <c r="DC205" s="1274"/>
      <c r="DD205" s="1274"/>
      <c r="DE205" s="1278" t="s">
        <v>1386</v>
      </c>
      <c r="DF205" s="1276" t="s">
        <v>1386</v>
      </c>
      <c r="DG205" s="1278" t="s">
        <v>1386</v>
      </c>
      <c r="DH205" s="1278" t="s">
        <v>1386</v>
      </c>
      <c r="DI205" s="1278" t="s">
        <v>1386</v>
      </c>
      <c r="DJ205" s="1283" t="s">
        <v>1386</v>
      </c>
      <c r="DK205" s="1313" t="s">
        <v>1386</v>
      </c>
      <c r="DL205" s="1283" t="s">
        <v>1386</v>
      </c>
      <c r="DM205" s="7" t="s">
        <v>878</v>
      </c>
      <c r="DN205" s="7" t="s">
        <v>792</v>
      </c>
      <c r="DO205" s="7" t="s">
        <v>878</v>
      </c>
      <c r="DP205" s="7" t="s">
        <v>792</v>
      </c>
    </row>
    <row r="206" spans="1:120" ht="25.5">
      <c r="A206" s="1194" t="s">
        <v>24</v>
      </c>
      <c r="B206" s="1195" t="s">
        <v>654</v>
      </c>
      <c r="C206" s="1306" t="s">
        <v>1325</v>
      </c>
      <c r="D206" s="1306" t="s">
        <v>1325</v>
      </c>
      <c r="E206" s="1306" t="s">
        <v>1325</v>
      </c>
      <c r="F206" s="1306" t="s">
        <v>1325</v>
      </c>
      <c r="G206" s="1306" t="s">
        <v>1325</v>
      </c>
      <c r="H206" s="1306" t="s">
        <v>1325</v>
      </c>
      <c r="I206" s="1306" t="s">
        <v>1325</v>
      </c>
      <c r="J206" s="1199"/>
      <c r="K206" s="1200"/>
      <c r="L206" s="1200"/>
      <c r="M206" s="1200"/>
      <c r="N206" s="1200"/>
      <c r="O206" s="1200">
        <v>1.6951414330355989</v>
      </c>
      <c r="P206" s="1201"/>
      <c r="Q206" s="1309" t="s">
        <v>1325</v>
      </c>
      <c r="R206" s="1307" t="s">
        <v>1325</v>
      </c>
      <c r="S206" s="1307" t="s">
        <v>1325</v>
      </c>
      <c r="T206" s="1307" t="s">
        <v>1325</v>
      </c>
      <c r="U206" s="1307" t="s">
        <v>1325</v>
      </c>
      <c r="V206" s="1307" t="s">
        <v>1325</v>
      </c>
      <c r="W206" s="1310" t="s">
        <v>1325</v>
      </c>
      <c r="X206" s="1199"/>
      <c r="Y206" s="1200"/>
      <c r="Z206" s="1200"/>
      <c r="AA206" s="1200"/>
      <c r="AB206" s="1200"/>
      <c r="AC206" s="1202">
        <v>0</v>
      </c>
      <c r="AD206" s="1203"/>
      <c r="AE206" s="1309" t="s">
        <v>1325</v>
      </c>
      <c r="AF206" s="1307" t="s">
        <v>1325</v>
      </c>
      <c r="AG206" s="1307" t="s">
        <v>1325</v>
      </c>
      <c r="AH206" s="1307" t="s">
        <v>1325</v>
      </c>
      <c r="AI206" s="1307" t="s">
        <v>1325</v>
      </c>
      <c r="AJ206" s="1307" t="s">
        <v>1325</v>
      </c>
      <c r="AK206" s="1310" t="s">
        <v>1325</v>
      </c>
      <c r="AL206" s="1204"/>
      <c r="AM206" s="1202"/>
      <c r="AN206" s="1202"/>
      <c r="AO206" s="1202"/>
      <c r="AP206" s="1202"/>
      <c r="AQ206" s="1202">
        <v>6.4693052856861257</v>
      </c>
      <c r="AR206" s="1203"/>
      <c r="AS206" s="1309" t="s">
        <v>1325</v>
      </c>
      <c r="AT206" s="1307" t="s">
        <v>1325</v>
      </c>
      <c r="AU206" s="1307" t="s">
        <v>1325</v>
      </c>
      <c r="AV206" s="1307" t="s">
        <v>1325</v>
      </c>
      <c r="AW206" s="1307" t="s">
        <v>1325</v>
      </c>
      <c r="AX206" s="1307" t="s">
        <v>1325</v>
      </c>
      <c r="AY206" s="1310" t="s">
        <v>1325</v>
      </c>
      <c r="AZ206" s="1244"/>
      <c r="BA206" s="1242"/>
      <c r="BB206" s="1242"/>
      <c r="BC206" s="1242"/>
      <c r="BD206" s="1242"/>
      <c r="BE206" s="1242">
        <v>0</v>
      </c>
      <c r="BF206" s="1243"/>
      <c r="BG206" s="1309" t="s">
        <v>1325</v>
      </c>
      <c r="BH206" s="1307" t="s">
        <v>1325</v>
      </c>
      <c r="BI206" s="1307" t="s">
        <v>1325</v>
      </c>
      <c r="BJ206" s="1307" t="s">
        <v>1325</v>
      </c>
      <c r="BK206" s="1307" t="s">
        <v>1325</v>
      </c>
      <c r="BL206" s="1307" t="s">
        <v>1325</v>
      </c>
      <c r="BM206" s="1310" t="s">
        <v>1325</v>
      </c>
      <c r="BN206" s="1245"/>
      <c r="BO206" s="1239"/>
      <c r="BP206" s="1239"/>
      <c r="BQ206" s="1239"/>
      <c r="BR206" s="1239"/>
      <c r="BS206" s="1239">
        <v>2.6542752003142636</v>
      </c>
      <c r="BT206" s="1308"/>
      <c r="BU206" s="1309" t="s">
        <v>1325</v>
      </c>
      <c r="BV206" s="1307" t="s">
        <v>1325</v>
      </c>
      <c r="BW206" s="1307" t="s">
        <v>1325</v>
      </c>
      <c r="BX206" s="1307" t="s">
        <v>1325</v>
      </c>
      <c r="BY206" s="1307" t="s">
        <v>1325</v>
      </c>
      <c r="BZ206" s="1307" t="s">
        <v>1325</v>
      </c>
      <c r="CA206" s="1310" t="s">
        <v>1325</v>
      </c>
      <c r="CB206" s="1189"/>
      <c r="CC206" s="1239"/>
      <c r="CD206" s="1239"/>
      <c r="CE206" s="1239"/>
      <c r="CF206" s="1239"/>
      <c r="CG206" s="1239">
        <v>0</v>
      </c>
      <c r="CH206" s="1246"/>
      <c r="CI206" s="1309" t="s">
        <v>1325</v>
      </c>
      <c r="CJ206" s="1307" t="s">
        <v>1325</v>
      </c>
      <c r="CK206" s="1307" t="s">
        <v>1325</v>
      </c>
      <c r="CL206" s="1307" t="s">
        <v>1325</v>
      </c>
      <c r="CM206" s="1307" t="s">
        <v>1325</v>
      </c>
      <c r="CN206" s="1307" t="s">
        <v>1325</v>
      </c>
      <c r="CO206" s="1310" t="s">
        <v>1325</v>
      </c>
      <c r="CP206" s="1244"/>
      <c r="CQ206" s="1242"/>
      <c r="CR206" s="1242"/>
      <c r="CS206" s="1242"/>
      <c r="CT206" s="1242"/>
      <c r="CU206" s="1242">
        <v>0</v>
      </c>
      <c r="CV206" s="1243"/>
      <c r="CW206" s="1280"/>
      <c r="CX206" s="1280"/>
      <c r="CY206" s="1280"/>
      <c r="CZ206" s="1282" t="s">
        <v>1386</v>
      </c>
      <c r="DA206" s="1276" t="s">
        <v>1386</v>
      </c>
      <c r="DB206" s="1274"/>
      <c r="DC206" s="1274"/>
      <c r="DD206" s="1274"/>
      <c r="DE206" s="1278" t="s">
        <v>1386</v>
      </c>
      <c r="DF206" s="1276" t="s">
        <v>1386</v>
      </c>
      <c r="DG206" s="1278" t="s">
        <v>1386</v>
      </c>
      <c r="DH206" s="1278" t="s">
        <v>1386</v>
      </c>
      <c r="DI206" s="1278" t="s">
        <v>1386</v>
      </c>
      <c r="DJ206" s="1283" t="s">
        <v>1386</v>
      </c>
      <c r="DK206" s="1313" t="s">
        <v>1386</v>
      </c>
      <c r="DL206" s="1283" t="s">
        <v>1386</v>
      </c>
      <c r="DM206" s="7" t="s">
        <v>878</v>
      </c>
      <c r="DN206" s="7" t="s">
        <v>792</v>
      </c>
      <c r="DO206" s="7" t="s">
        <v>878</v>
      </c>
      <c r="DP206" s="7" t="s">
        <v>792</v>
      </c>
    </row>
    <row r="207" spans="1:120" ht="25.5">
      <c r="A207" s="1194" t="s">
        <v>1134</v>
      </c>
      <c r="B207" s="1195" t="s">
        <v>771</v>
      </c>
      <c r="C207" s="1196">
        <v>20</v>
      </c>
      <c r="D207" s="1306" t="s">
        <v>1325</v>
      </c>
      <c r="E207" s="1306" t="s">
        <v>1325</v>
      </c>
      <c r="F207" s="1306" t="s">
        <v>1325</v>
      </c>
      <c r="G207" s="1306" t="s">
        <v>1325</v>
      </c>
      <c r="H207" s="1197">
        <v>94</v>
      </c>
      <c r="I207" s="1306" t="s">
        <v>1325</v>
      </c>
      <c r="J207" s="1199">
        <v>1.1339264182559405</v>
      </c>
      <c r="K207" s="1200">
        <v>0.81566456545063226</v>
      </c>
      <c r="L207" s="1200"/>
      <c r="M207" s="1200">
        <v>1.4884916197667959</v>
      </c>
      <c r="N207" s="1200"/>
      <c r="O207" s="1200">
        <v>0.98190798236211574</v>
      </c>
      <c r="P207" s="1201">
        <v>1.3243845292841872</v>
      </c>
      <c r="Q207" s="1309" t="s">
        <v>1325</v>
      </c>
      <c r="R207" s="1307" t="s">
        <v>1325</v>
      </c>
      <c r="S207" s="1307" t="s">
        <v>1325</v>
      </c>
      <c r="T207" s="1307" t="s">
        <v>1325</v>
      </c>
      <c r="U207" s="1307" t="s">
        <v>1325</v>
      </c>
      <c r="V207" s="1307" t="s">
        <v>1325</v>
      </c>
      <c r="W207" s="1310" t="s">
        <v>1325</v>
      </c>
      <c r="X207" s="1199">
        <v>0</v>
      </c>
      <c r="Y207" s="1200">
        <v>0</v>
      </c>
      <c r="Z207" s="1200"/>
      <c r="AA207" s="1200">
        <v>0</v>
      </c>
      <c r="AB207" s="1200"/>
      <c r="AC207" s="1202">
        <v>2.4238067120232705</v>
      </c>
      <c r="AD207" s="1203">
        <v>4.0686048712000256</v>
      </c>
      <c r="AE207" s="1309" t="s">
        <v>1325</v>
      </c>
      <c r="AF207" s="1307" t="s">
        <v>1325</v>
      </c>
      <c r="AG207" s="1307" t="s">
        <v>1325</v>
      </c>
      <c r="AH207" s="1307" t="s">
        <v>1325</v>
      </c>
      <c r="AI207" s="1307" t="s">
        <v>1325</v>
      </c>
      <c r="AJ207" s="1307">
        <v>23</v>
      </c>
      <c r="AK207" s="1310" t="s">
        <v>1325</v>
      </c>
      <c r="AL207" s="1204">
        <v>0.84203986936477515</v>
      </c>
      <c r="AM207" s="1202">
        <v>1.6316834592219163</v>
      </c>
      <c r="AN207" s="1202"/>
      <c r="AO207" s="1202">
        <v>2.0077109224905412</v>
      </c>
      <c r="AP207" s="1202"/>
      <c r="AQ207" s="1202">
        <v>0.9122919955242359</v>
      </c>
      <c r="AR207" s="1203">
        <v>0.71718279077180436</v>
      </c>
      <c r="AS207" s="1309" t="s">
        <v>1325</v>
      </c>
      <c r="AT207" s="1307" t="s">
        <v>1325</v>
      </c>
      <c r="AU207" s="1307" t="s">
        <v>1325</v>
      </c>
      <c r="AV207" s="1307" t="s">
        <v>1325</v>
      </c>
      <c r="AW207" s="1307" t="s">
        <v>1325</v>
      </c>
      <c r="AX207" s="1307" t="s">
        <v>1325</v>
      </c>
      <c r="AY207" s="1310" t="s">
        <v>1325</v>
      </c>
      <c r="AZ207" s="1244">
        <v>0</v>
      </c>
      <c r="BA207" s="1242">
        <v>11.133978040354886</v>
      </c>
      <c r="BB207" s="1242"/>
      <c r="BC207" s="1242">
        <v>0</v>
      </c>
      <c r="BD207" s="1242"/>
      <c r="BE207" s="1242">
        <v>4.8216004992930372</v>
      </c>
      <c r="BF207" s="1243">
        <v>0</v>
      </c>
      <c r="BG207" s="1309" t="s">
        <v>1325</v>
      </c>
      <c r="BH207" s="1307" t="s">
        <v>1325</v>
      </c>
      <c r="BI207" s="1307" t="s">
        <v>1325</v>
      </c>
      <c r="BJ207" s="1307" t="s">
        <v>1325</v>
      </c>
      <c r="BK207" s="1307" t="s">
        <v>1325</v>
      </c>
      <c r="BL207" s="1307">
        <v>16</v>
      </c>
      <c r="BM207" s="1310" t="s">
        <v>1325</v>
      </c>
      <c r="BN207" s="1245">
        <v>1.4934659124969079</v>
      </c>
      <c r="BO207" s="1239">
        <v>0</v>
      </c>
      <c r="BP207" s="1239"/>
      <c r="BQ207" s="1239">
        <v>2.5420978497878193</v>
      </c>
      <c r="BR207" s="1239"/>
      <c r="BS207" s="1239">
        <v>0.67181450285422306</v>
      </c>
      <c r="BT207" s="1308">
        <v>1.930544146177092</v>
      </c>
      <c r="BU207" s="1309">
        <v>10</v>
      </c>
      <c r="BV207" s="1307" t="s">
        <v>1325</v>
      </c>
      <c r="BW207" s="1307" t="s">
        <v>1325</v>
      </c>
      <c r="BX207" s="1307" t="s">
        <v>1325</v>
      </c>
      <c r="BY207" s="1307" t="s">
        <v>1325</v>
      </c>
      <c r="BZ207" s="1307">
        <v>30</v>
      </c>
      <c r="CA207" s="1310" t="s">
        <v>1325</v>
      </c>
      <c r="CB207" s="1189">
        <v>1.9983496518347839</v>
      </c>
      <c r="CC207" s="1239">
        <v>0</v>
      </c>
      <c r="CD207" s="1239"/>
      <c r="CE207" s="1239">
        <v>1.478631952395639</v>
      </c>
      <c r="CF207" s="1239"/>
      <c r="CG207" s="1239">
        <v>0.87843831513249471</v>
      </c>
      <c r="CH207" s="1246">
        <v>0.5332976987960224</v>
      </c>
      <c r="CI207" s="1309" t="s">
        <v>1325</v>
      </c>
      <c r="CJ207" s="1307" t="s">
        <v>1325</v>
      </c>
      <c r="CK207" s="1307" t="s">
        <v>1325</v>
      </c>
      <c r="CL207" s="1307" t="s">
        <v>1325</v>
      </c>
      <c r="CM207" s="1307" t="s">
        <v>1325</v>
      </c>
      <c r="CN207" s="1307" t="s">
        <v>1325</v>
      </c>
      <c r="CO207" s="1310" t="s">
        <v>1325</v>
      </c>
      <c r="CP207" s="1244">
        <v>0</v>
      </c>
      <c r="CQ207" s="1242">
        <v>0</v>
      </c>
      <c r="CR207" s="1242"/>
      <c r="CS207" s="1242">
        <v>0</v>
      </c>
      <c r="CT207" s="1242"/>
      <c r="CU207" s="1242">
        <v>2.4238067120232705</v>
      </c>
      <c r="CV207" s="1243">
        <v>4.0686048712000256</v>
      </c>
      <c r="CW207" s="1280"/>
      <c r="CX207" s="1280"/>
      <c r="CY207" s="1280"/>
      <c r="CZ207" s="1282" t="s">
        <v>1386</v>
      </c>
      <c r="DA207" s="1276" t="s">
        <v>1386</v>
      </c>
      <c r="DB207" s="1274"/>
      <c r="DC207" s="1274"/>
      <c r="DD207" s="1274"/>
      <c r="DE207" s="1278" t="s">
        <v>1386</v>
      </c>
      <c r="DF207" s="1276" t="s">
        <v>1386</v>
      </c>
      <c r="DG207" s="1278" t="s">
        <v>1386</v>
      </c>
      <c r="DH207" s="1278" t="s">
        <v>1386</v>
      </c>
      <c r="DI207" s="1278" t="s">
        <v>1386</v>
      </c>
      <c r="DJ207" s="1283" t="s">
        <v>1386</v>
      </c>
      <c r="DK207" s="1313" t="s">
        <v>1386</v>
      </c>
      <c r="DL207" s="1283" t="s">
        <v>1386</v>
      </c>
      <c r="DM207" s="7" t="s">
        <v>878</v>
      </c>
      <c r="DN207" s="7" t="s">
        <v>792</v>
      </c>
      <c r="DO207" s="7" t="s">
        <v>878</v>
      </c>
      <c r="DP207" s="7" t="s">
        <v>792</v>
      </c>
    </row>
    <row r="208" spans="1:120" ht="25.5">
      <c r="A208" s="1194" t="s">
        <v>452</v>
      </c>
      <c r="B208" s="1195" t="s">
        <v>591</v>
      </c>
      <c r="C208" s="1196">
        <v>401</v>
      </c>
      <c r="D208" s="1197">
        <v>36</v>
      </c>
      <c r="E208" s="1197">
        <v>147</v>
      </c>
      <c r="F208" s="1197">
        <v>109</v>
      </c>
      <c r="G208" s="1197">
        <v>29</v>
      </c>
      <c r="H208" s="1197">
        <v>1188</v>
      </c>
      <c r="I208" s="1198">
        <v>137</v>
      </c>
      <c r="J208" s="1199">
        <v>1.1178404417654582</v>
      </c>
      <c r="K208" s="1200">
        <v>2.5640862166363321</v>
      </c>
      <c r="L208" s="1200">
        <v>0.5350029974923981</v>
      </c>
      <c r="M208" s="1200">
        <v>1.2966055917011103</v>
      </c>
      <c r="N208" s="1200">
        <v>0.99213994202671107</v>
      </c>
      <c r="O208" s="1200">
        <v>0.92144956077129891</v>
      </c>
      <c r="P208" s="1201">
        <v>0.99398058175735127</v>
      </c>
      <c r="Q208" s="1309">
        <v>18</v>
      </c>
      <c r="R208" s="1307" t="s">
        <v>1325</v>
      </c>
      <c r="S208" s="1307">
        <v>23</v>
      </c>
      <c r="T208" s="1307" t="s">
        <v>1325</v>
      </c>
      <c r="U208" s="1307" t="s">
        <v>1325</v>
      </c>
      <c r="V208" s="1307">
        <v>110</v>
      </c>
      <c r="W208" s="1310" t="s">
        <v>1325</v>
      </c>
      <c r="X208" s="1199">
        <v>0.59422261287441469</v>
      </c>
      <c r="Y208" s="1200">
        <v>0.92762024466602</v>
      </c>
      <c r="Z208" s="1200">
        <v>1.1673934674557569</v>
      </c>
      <c r="AA208" s="1200">
        <v>0.45760613660550659</v>
      </c>
      <c r="AB208" s="1200">
        <v>1.3719708178266377</v>
      </c>
      <c r="AC208" s="1202">
        <v>1.5933514372411397</v>
      </c>
      <c r="AD208" s="1203">
        <v>0.66042505110327188</v>
      </c>
      <c r="AE208" s="1309">
        <v>77</v>
      </c>
      <c r="AF208" s="1307" t="s">
        <v>1325</v>
      </c>
      <c r="AG208" s="1307">
        <v>54</v>
      </c>
      <c r="AH208" s="1307">
        <v>20</v>
      </c>
      <c r="AI208" s="1307" t="s">
        <v>1325</v>
      </c>
      <c r="AJ208" s="1307">
        <v>271</v>
      </c>
      <c r="AK208" s="1310">
        <v>39</v>
      </c>
      <c r="AL208" s="1204">
        <v>0.92679827830861805</v>
      </c>
      <c r="AM208" s="1202">
        <v>1.581197856490115</v>
      </c>
      <c r="AN208" s="1202">
        <v>0.90900061783760633</v>
      </c>
      <c r="AO208" s="1202">
        <v>1.0592499333620582</v>
      </c>
      <c r="AP208" s="1202">
        <v>0.45937424464411392</v>
      </c>
      <c r="AQ208" s="1202">
        <v>0.97758133390414192</v>
      </c>
      <c r="AR208" s="1203">
        <v>1.3007605990560964</v>
      </c>
      <c r="AS208" s="1309" t="s">
        <v>1325</v>
      </c>
      <c r="AT208" s="1307" t="s">
        <v>1325</v>
      </c>
      <c r="AU208" s="1307" t="s">
        <v>1325</v>
      </c>
      <c r="AV208" s="1307" t="s">
        <v>1325</v>
      </c>
      <c r="AW208" s="1307" t="s">
        <v>1325</v>
      </c>
      <c r="AX208" s="1307">
        <v>58</v>
      </c>
      <c r="AY208" s="1310" t="s">
        <v>1325</v>
      </c>
      <c r="AZ208" s="1244">
        <v>0.42687499928397865</v>
      </c>
      <c r="BA208" s="1242">
        <v>0</v>
      </c>
      <c r="BB208" s="1242">
        <v>0.3683341571594233</v>
      </c>
      <c r="BC208" s="1242">
        <v>1.2146315448352161</v>
      </c>
      <c r="BD208" s="1242">
        <v>1.7664799706250345</v>
      </c>
      <c r="BE208" s="1242">
        <v>1.6672946395177599</v>
      </c>
      <c r="BF208" s="1243">
        <v>1.5448852130840385</v>
      </c>
      <c r="BG208" s="1309">
        <v>58</v>
      </c>
      <c r="BH208" s="1307" t="s">
        <v>1325</v>
      </c>
      <c r="BI208" s="1307">
        <v>14</v>
      </c>
      <c r="BJ208" s="1307">
        <v>16</v>
      </c>
      <c r="BK208" s="1307" t="s">
        <v>1325</v>
      </c>
      <c r="BL208" s="1307">
        <v>237</v>
      </c>
      <c r="BM208" s="1310">
        <v>26</v>
      </c>
      <c r="BN208" s="1245">
        <v>0.86332567862202658</v>
      </c>
      <c r="BO208" s="1239">
        <v>2.8234784187369431</v>
      </c>
      <c r="BP208" s="1239">
        <v>0.28211840138418576</v>
      </c>
      <c r="BQ208" s="1239">
        <v>1.0629968541240731</v>
      </c>
      <c r="BR208" s="1239">
        <v>0.38381225821444942</v>
      </c>
      <c r="BS208" s="1239">
        <v>1.2275268634840208</v>
      </c>
      <c r="BT208" s="1308">
        <v>1.0703019071790598</v>
      </c>
      <c r="BU208" s="1309">
        <v>184</v>
      </c>
      <c r="BV208" s="1307">
        <v>18</v>
      </c>
      <c r="BW208" s="1307">
        <v>30</v>
      </c>
      <c r="BX208" s="1307">
        <v>45</v>
      </c>
      <c r="BY208" s="1307">
        <v>14</v>
      </c>
      <c r="BZ208" s="1307">
        <v>338</v>
      </c>
      <c r="CA208" s="1310">
        <v>44</v>
      </c>
      <c r="CB208" s="1189">
        <v>1.6783601523786242</v>
      </c>
      <c r="CC208" s="1239">
        <v>3.813495574993266</v>
      </c>
      <c r="CD208" s="1239">
        <v>0.31413412181527911</v>
      </c>
      <c r="CE208" s="1239">
        <v>1.5859668353795788</v>
      </c>
      <c r="CF208" s="1239">
        <v>1.406895695062655</v>
      </c>
      <c r="CG208" s="1239">
        <v>0.63569117085920457</v>
      </c>
      <c r="CH208" s="1246">
        <v>0.92962706226168412</v>
      </c>
      <c r="CI208" s="1240">
        <v>11</v>
      </c>
      <c r="CJ208" s="1307" t="s">
        <v>1325</v>
      </c>
      <c r="CK208" s="1307" t="s">
        <v>1325</v>
      </c>
      <c r="CL208" s="1238">
        <v>11</v>
      </c>
      <c r="CM208" s="1307" t="s">
        <v>1325</v>
      </c>
      <c r="CN208" s="1238">
        <v>51</v>
      </c>
      <c r="CO208" s="1310" t="s">
        <v>1325</v>
      </c>
      <c r="CP208" s="1244">
        <v>0.62901617752549721</v>
      </c>
      <c r="CQ208" s="1242">
        <v>6.8984311487944314</v>
      </c>
      <c r="CR208" s="1242">
        <v>0.41252312547003261</v>
      </c>
      <c r="CS208" s="1242">
        <v>3.2527282879108452</v>
      </c>
      <c r="CT208" s="1242">
        <v>2.3804807672493999</v>
      </c>
      <c r="CU208" s="1242">
        <v>0.88556646722521704</v>
      </c>
      <c r="CV208" s="1243">
        <v>0.47990522315127837</v>
      </c>
      <c r="CW208" s="1280" t="s">
        <v>2925</v>
      </c>
      <c r="CX208" s="1280" t="s">
        <v>2925</v>
      </c>
      <c r="CY208" s="1280" t="s">
        <v>2925</v>
      </c>
      <c r="CZ208" s="1275" t="s">
        <v>792</v>
      </c>
      <c r="DA208" s="1274" t="s">
        <v>2657</v>
      </c>
      <c r="DB208" s="1274" t="s">
        <v>2967</v>
      </c>
      <c r="DC208" s="1274" t="s">
        <v>2967</v>
      </c>
      <c r="DD208" s="1274" t="s">
        <v>2967</v>
      </c>
      <c r="DE208" s="1276" t="s">
        <v>792</v>
      </c>
      <c r="DF208" s="1274" t="s">
        <v>2169</v>
      </c>
      <c r="DG208" s="1276" t="s">
        <v>878</v>
      </c>
      <c r="DH208" s="1276" t="s">
        <v>1471</v>
      </c>
      <c r="DI208" s="1276" t="s">
        <v>878</v>
      </c>
      <c r="DJ208" s="1277" t="s">
        <v>1471</v>
      </c>
      <c r="DK208" s="1311" t="s">
        <v>878</v>
      </c>
      <c r="DL208" s="1277" t="s">
        <v>878</v>
      </c>
      <c r="DM208" s="7" t="s">
        <v>878</v>
      </c>
      <c r="DN208" s="7" t="s">
        <v>792</v>
      </c>
      <c r="DO208" s="7" t="s">
        <v>878</v>
      </c>
      <c r="DP208" s="7" t="s">
        <v>792</v>
      </c>
    </row>
    <row r="209" spans="1:120" ht="38.25">
      <c r="A209" s="1194" t="s">
        <v>71</v>
      </c>
      <c r="B209" s="1195" t="s">
        <v>631</v>
      </c>
      <c r="C209" s="1196">
        <v>163</v>
      </c>
      <c r="D209" s="1197">
        <v>10</v>
      </c>
      <c r="E209" s="1197">
        <v>18</v>
      </c>
      <c r="F209" s="1197">
        <v>20</v>
      </c>
      <c r="G209" s="1306" t="s">
        <v>1325</v>
      </c>
      <c r="H209" s="1197">
        <v>702</v>
      </c>
      <c r="I209" s="1198">
        <v>56</v>
      </c>
      <c r="J209" s="1199">
        <v>1.3413003025848682</v>
      </c>
      <c r="K209" s="1200">
        <v>1.6288024963332024</v>
      </c>
      <c r="L209" s="1200">
        <v>0.4953933585491157</v>
      </c>
      <c r="M209" s="1200">
        <v>1.1668935141882382</v>
      </c>
      <c r="N209" s="1200">
        <v>2.0479661363336006</v>
      </c>
      <c r="O209" s="1200">
        <v>0.8959132749944746</v>
      </c>
      <c r="P209" s="1201">
        <v>0.73725779141740999</v>
      </c>
      <c r="Q209" s="1309" t="s">
        <v>1325</v>
      </c>
      <c r="R209" s="1307" t="s">
        <v>1325</v>
      </c>
      <c r="S209" s="1307" t="s">
        <v>1325</v>
      </c>
      <c r="T209" s="1307" t="s">
        <v>1325</v>
      </c>
      <c r="U209" s="1307" t="s">
        <v>1325</v>
      </c>
      <c r="V209" s="1307">
        <v>63</v>
      </c>
      <c r="W209" s="1310" t="s">
        <v>1325</v>
      </c>
      <c r="X209" s="1199">
        <v>0.68872967479507152</v>
      </c>
      <c r="Y209" s="1200">
        <v>1.9719319490495875</v>
      </c>
      <c r="Z209" s="1200">
        <v>1.8230816192063326</v>
      </c>
      <c r="AA209" s="1200">
        <v>0.68809006415097218</v>
      </c>
      <c r="AB209" s="1200">
        <v>0</v>
      </c>
      <c r="AC209" s="1202">
        <v>1.0734904174653663</v>
      </c>
      <c r="AD209" s="1203">
        <v>0.96763742393385743</v>
      </c>
      <c r="AE209" s="1309">
        <v>24</v>
      </c>
      <c r="AF209" s="1307" t="s">
        <v>1325</v>
      </c>
      <c r="AG209" s="1307" t="s">
        <v>1325</v>
      </c>
      <c r="AH209" s="1307" t="s">
        <v>1325</v>
      </c>
      <c r="AI209" s="1307" t="s">
        <v>1325</v>
      </c>
      <c r="AJ209" s="1307">
        <v>105</v>
      </c>
      <c r="AK209" s="1310">
        <v>10</v>
      </c>
      <c r="AL209" s="1204">
        <v>1.1872104929730727</v>
      </c>
      <c r="AM209" s="1202">
        <v>2.0323062938514771</v>
      </c>
      <c r="AN209" s="1202">
        <v>1.0685284033777325</v>
      </c>
      <c r="AO209" s="1202">
        <v>1.0818940810913833</v>
      </c>
      <c r="AP209" s="1202">
        <v>3.6889457472882374</v>
      </c>
      <c r="AQ209" s="1202">
        <v>0.76549336476790752</v>
      </c>
      <c r="AR209" s="1203">
        <v>0.8218092017946419</v>
      </c>
      <c r="AS209" s="1309" t="s">
        <v>1325</v>
      </c>
      <c r="AT209" s="1307" t="s">
        <v>1325</v>
      </c>
      <c r="AU209" s="1307" t="s">
        <v>1325</v>
      </c>
      <c r="AV209" s="1307" t="s">
        <v>1325</v>
      </c>
      <c r="AW209" s="1307" t="s">
        <v>1325</v>
      </c>
      <c r="AX209" s="1307">
        <v>25</v>
      </c>
      <c r="AY209" s="1310" t="s">
        <v>1325</v>
      </c>
      <c r="AZ209" s="1244">
        <v>0.43690084077219982</v>
      </c>
      <c r="BA209" s="1242">
        <v>0</v>
      </c>
      <c r="BB209" s="1242">
        <v>0</v>
      </c>
      <c r="BC209" s="1242">
        <v>4.322056391040455</v>
      </c>
      <c r="BD209" s="1242">
        <v>10.26917103603985</v>
      </c>
      <c r="BE209" s="1242">
        <v>1.2754145774241801</v>
      </c>
      <c r="BF209" s="1243">
        <v>0</v>
      </c>
      <c r="BG209" s="1309">
        <v>31</v>
      </c>
      <c r="BH209" s="1307" t="s">
        <v>1325</v>
      </c>
      <c r="BI209" s="1307" t="s">
        <v>1325</v>
      </c>
      <c r="BJ209" s="1307" t="s">
        <v>1325</v>
      </c>
      <c r="BK209" s="1307" t="s">
        <v>1325</v>
      </c>
      <c r="BL209" s="1307">
        <v>163</v>
      </c>
      <c r="BM209" s="1310" t="s">
        <v>1325</v>
      </c>
      <c r="BN209" s="1245">
        <v>1.1315457597906675</v>
      </c>
      <c r="BO209" s="1239">
        <v>2.283601716506531</v>
      </c>
      <c r="BP209" s="1239">
        <v>0</v>
      </c>
      <c r="BQ209" s="1239">
        <v>2.2679500266604617</v>
      </c>
      <c r="BR209" s="1239">
        <v>1.3458344192382343</v>
      </c>
      <c r="BS209" s="1239">
        <v>1.0593282860942805</v>
      </c>
      <c r="BT209" s="1308">
        <v>0.47879136683737833</v>
      </c>
      <c r="BU209" s="1309">
        <v>83</v>
      </c>
      <c r="BV209" s="1307" t="s">
        <v>1325</v>
      </c>
      <c r="BW209" s="1307" t="s">
        <v>1325</v>
      </c>
      <c r="BX209" s="1307" t="s">
        <v>1325</v>
      </c>
      <c r="BY209" s="1307" t="s">
        <v>1325</v>
      </c>
      <c r="BZ209" s="1307">
        <v>273</v>
      </c>
      <c r="CA209" s="1310">
        <v>25</v>
      </c>
      <c r="CB209" s="1189">
        <v>1.8168835811086614</v>
      </c>
      <c r="CC209" s="1239">
        <v>1.1786835241373024</v>
      </c>
      <c r="CD209" s="1239">
        <v>0.32984636377076704</v>
      </c>
      <c r="CE209" s="1239">
        <v>0.69310516629931207</v>
      </c>
      <c r="CF209" s="1239">
        <v>2.1319902406267537</v>
      </c>
      <c r="CG209" s="1239">
        <v>0.79237583689412017</v>
      </c>
      <c r="CH209" s="1246">
        <v>0.80257772334742317</v>
      </c>
      <c r="CI209" s="1309" t="s">
        <v>1325</v>
      </c>
      <c r="CJ209" s="1307" t="s">
        <v>1325</v>
      </c>
      <c r="CK209" s="1307" t="s">
        <v>1325</v>
      </c>
      <c r="CL209" s="1307" t="s">
        <v>1325</v>
      </c>
      <c r="CM209" s="1307" t="s">
        <v>1325</v>
      </c>
      <c r="CN209" s="1238">
        <v>22</v>
      </c>
      <c r="CO209" s="1310" t="s">
        <v>1325</v>
      </c>
      <c r="CP209" s="1244">
        <v>1.0963461489910304</v>
      </c>
      <c r="CQ209" s="1242">
        <v>6.0517915072783728</v>
      </c>
      <c r="CR209" s="1242">
        <v>0</v>
      </c>
      <c r="CS209" s="1242">
        <v>2.1323124678016732</v>
      </c>
      <c r="CT209" s="1242">
        <v>0</v>
      </c>
      <c r="CU209" s="1242">
        <v>1.1148430344592404</v>
      </c>
      <c r="CV209" s="1243">
        <v>0</v>
      </c>
      <c r="CW209" s="1276" t="s">
        <v>2968</v>
      </c>
      <c r="CX209" s="1276" t="s">
        <v>2968</v>
      </c>
      <c r="CY209" s="1280" t="s">
        <v>878</v>
      </c>
      <c r="CZ209" s="1275" t="s">
        <v>878</v>
      </c>
      <c r="DA209" s="1278" t="s">
        <v>1471</v>
      </c>
      <c r="DB209" s="1274"/>
      <c r="DC209" s="1274"/>
      <c r="DD209" s="1274"/>
      <c r="DE209" s="1276" t="s">
        <v>878</v>
      </c>
      <c r="DF209" s="1276" t="s">
        <v>1471</v>
      </c>
      <c r="DG209" s="1276" t="s">
        <v>878</v>
      </c>
      <c r="DH209" s="1276" t="s">
        <v>1471</v>
      </c>
      <c r="DI209" s="1276" t="s">
        <v>878</v>
      </c>
      <c r="DJ209" s="1277" t="s">
        <v>1471</v>
      </c>
      <c r="DK209" s="1311" t="s">
        <v>878</v>
      </c>
      <c r="DL209" s="1277" t="s">
        <v>878</v>
      </c>
      <c r="DM209" s="7" t="s">
        <v>878</v>
      </c>
      <c r="DN209" s="7" t="s">
        <v>792</v>
      </c>
      <c r="DO209" s="7" t="s">
        <v>878</v>
      </c>
      <c r="DP209" s="7" t="s">
        <v>792</v>
      </c>
    </row>
    <row r="210" spans="1:120" ht="25.5">
      <c r="A210" s="1194" t="s">
        <v>34</v>
      </c>
      <c r="B210" s="1195" t="s">
        <v>664</v>
      </c>
      <c r="C210" s="1196">
        <v>599</v>
      </c>
      <c r="D210" s="1197">
        <v>11</v>
      </c>
      <c r="E210" s="1197">
        <v>147</v>
      </c>
      <c r="F210" s="1197">
        <v>112</v>
      </c>
      <c r="G210" s="1197">
        <v>16</v>
      </c>
      <c r="H210" s="1197">
        <v>760</v>
      </c>
      <c r="I210" s="1198">
        <v>158</v>
      </c>
      <c r="J210" s="1199">
        <v>1.2279540397603628</v>
      </c>
      <c r="K210" s="1200">
        <v>1.3274393554854558</v>
      </c>
      <c r="L210" s="1200">
        <v>0.51149919988152248</v>
      </c>
      <c r="M210" s="1200">
        <v>1.055496750165138</v>
      </c>
      <c r="N210" s="1200">
        <v>0.75368733233648622</v>
      </c>
      <c r="O210" s="1200">
        <v>0.97134650048087101</v>
      </c>
      <c r="P210" s="1201">
        <v>0.99645636198794629</v>
      </c>
      <c r="Q210" s="1309">
        <v>33</v>
      </c>
      <c r="R210" s="1307" t="s">
        <v>1325</v>
      </c>
      <c r="S210" s="1307">
        <v>27</v>
      </c>
      <c r="T210" s="1307" t="s">
        <v>1325</v>
      </c>
      <c r="U210" s="1307" t="s">
        <v>1325</v>
      </c>
      <c r="V210" s="1307">
        <v>101</v>
      </c>
      <c r="W210" s="1310">
        <v>15</v>
      </c>
      <c r="X210" s="1199">
        <v>0.54072159560384503</v>
      </c>
      <c r="Y210" s="1200">
        <v>1.1210687595333835</v>
      </c>
      <c r="Z210" s="1200">
        <v>0.90072488147379526</v>
      </c>
      <c r="AA210" s="1200">
        <v>0.60211694066119614</v>
      </c>
      <c r="AB210" s="1200">
        <v>0</v>
      </c>
      <c r="AC210" s="1202">
        <v>1.7401540464247294</v>
      </c>
      <c r="AD210" s="1203">
        <v>0.87367933340284998</v>
      </c>
      <c r="AE210" s="1309">
        <v>79</v>
      </c>
      <c r="AF210" s="1307" t="s">
        <v>1325</v>
      </c>
      <c r="AG210" s="1307">
        <v>28</v>
      </c>
      <c r="AH210" s="1307" t="s">
        <v>1325</v>
      </c>
      <c r="AI210" s="1307" t="s">
        <v>1325</v>
      </c>
      <c r="AJ210" s="1307">
        <v>111</v>
      </c>
      <c r="AK210" s="1310">
        <v>21</v>
      </c>
      <c r="AL210" s="1204">
        <v>1.1527903183670796</v>
      </c>
      <c r="AM210" s="1202">
        <v>0</v>
      </c>
      <c r="AN210" s="1202">
        <v>0.71518682145964163</v>
      </c>
      <c r="AO210" s="1202">
        <v>0.53237414085908885</v>
      </c>
      <c r="AP210" s="1202">
        <v>1.7193277142316861</v>
      </c>
      <c r="AQ210" s="1202">
        <v>1.106199046391072</v>
      </c>
      <c r="AR210" s="1203">
        <v>0.95479369633936395</v>
      </c>
      <c r="AS210" s="1309" t="s">
        <v>1325</v>
      </c>
      <c r="AT210" s="1307" t="s">
        <v>1325</v>
      </c>
      <c r="AU210" s="1307" t="s">
        <v>1325</v>
      </c>
      <c r="AV210" s="1307" t="s">
        <v>1325</v>
      </c>
      <c r="AW210" s="1307" t="s">
        <v>1325</v>
      </c>
      <c r="AX210" s="1307">
        <v>31</v>
      </c>
      <c r="AY210" s="1310">
        <v>10</v>
      </c>
      <c r="AZ210" s="1244">
        <v>0.38800752192723537</v>
      </c>
      <c r="BA210" s="1242">
        <v>0</v>
      </c>
      <c r="BB210" s="1242">
        <v>9.6525941012049199E-2</v>
      </c>
      <c r="BC210" s="1242">
        <v>2.5954400402677003</v>
      </c>
      <c r="BD210" s="1242">
        <v>0</v>
      </c>
      <c r="BE210" s="1242">
        <v>1.4499391970155318</v>
      </c>
      <c r="BF210" s="1243">
        <v>1.9237042797455739</v>
      </c>
      <c r="BG210" s="1309">
        <v>69</v>
      </c>
      <c r="BH210" s="1307" t="s">
        <v>1325</v>
      </c>
      <c r="BI210" s="1307">
        <v>11</v>
      </c>
      <c r="BJ210" s="1307">
        <v>26</v>
      </c>
      <c r="BK210" s="1307" t="s">
        <v>1325</v>
      </c>
      <c r="BL210" s="1307">
        <v>201</v>
      </c>
      <c r="BM210" s="1310">
        <v>31</v>
      </c>
      <c r="BN210" s="1245">
        <v>0.56836267969349519</v>
      </c>
      <c r="BO210" s="1239">
        <v>2.8662922575345369</v>
      </c>
      <c r="BP210" s="1239">
        <v>0.1735707638165494</v>
      </c>
      <c r="BQ210" s="1239">
        <v>1.1444856936341259</v>
      </c>
      <c r="BR210" s="1239">
        <v>0.21798439095650479</v>
      </c>
      <c r="BS210" s="1239">
        <v>1.7049242810616694</v>
      </c>
      <c r="BT210" s="1308">
        <v>0.9036104227339925</v>
      </c>
      <c r="BU210" s="1309">
        <v>338</v>
      </c>
      <c r="BV210" s="1307" t="s">
        <v>1325</v>
      </c>
      <c r="BW210" s="1307">
        <v>49</v>
      </c>
      <c r="BX210" s="1307">
        <v>46</v>
      </c>
      <c r="BY210" s="1307" t="s">
        <v>1325</v>
      </c>
      <c r="BZ210" s="1307">
        <v>232</v>
      </c>
      <c r="CA210" s="1310">
        <v>56</v>
      </c>
      <c r="CB210" s="1189">
        <v>2.1371040754599435</v>
      </c>
      <c r="CC210" s="1239">
        <v>1.5718555791963877</v>
      </c>
      <c r="CD210" s="1239">
        <v>0.44032726760368834</v>
      </c>
      <c r="CE210" s="1239">
        <v>1.1292672254175526</v>
      </c>
      <c r="CF210" s="1239">
        <v>1.1045768015024704</v>
      </c>
      <c r="CG210" s="1239">
        <v>0.60661188034735158</v>
      </c>
      <c r="CH210" s="1246">
        <v>0.91147885136013085</v>
      </c>
      <c r="CI210" s="1240">
        <v>20</v>
      </c>
      <c r="CJ210" s="1307" t="s">
        <v>1325</v>
      </c>
      <c r="CK210" s="1238">
        <v>14</v>
      </c>
      <c r="CL210" s="1307" t="s">
        <v>1325</v>
      </c>
      <c r="CM210" s="1307" t="s">
        <v>1325</v>
      </c>
      <c r="CN210" s="1238">
        <v>33</v>
      </c>
      <c r="CO210" s="1310" t="s">
        <v>1325</v>
      </c>
      <c r="CP210" s="1244">
        <v>0.89252337513264324</v>
      </c>
      <c r="CQ210" s="1242">
        <v>0</v>
      </c>
      <c r="CR210" s="1242">
        <v>1.1979445121746495</v>
      </c>
      <c r="CS210" s="1242">
        <v>1.1045862720847788</v>
      </c>
      <c r="CT210" s="1242">
        <v>0</v>
      </c>
      <c r="CU210" s="1242">
        <v>1.0069681755560054</v>
      </c>
      <c r="CV210" s="1243">
        <v>1.3618850708454484</v>
      </c>
      <c r="CW210" s="1280" t="s">
        <v>2925</v>
      </c>
      <c r="CX210" s="1280" t="s">
        <v>878</v>
      </c>
      <c r="CY210" s="1280" t="s">
        <v>878</v>
      </c>
      <c r="CZ210" s="1275" t="s">
        <v>878</v>
      </c>
      <c r="DA210" s="1276" t="s">
        <v>1471</v>
      </c>
      <c r="DB210" s="1274" t="s">
        <v>2920</v>
      </c>
      <c r="DC210" s="1274" t="s">
        <v>2920</v>
      </c>
      <c r="DD210" s="1274" t="s">
        <v>2920</v>
      </c>
      <c r="DE210" s="1276" t="s">
        <v>792</v>
      </c>
      <c r="DF210" s="1274" t="s">
        <v>1472</v>
      </c>
      <c r="DG210" s="1276" t="s">
        <v>878</v>
      </c>
      <c r="DH210" s="1276" t="s">
        <v>1471</v>
      </c>
      <c r="DI210" s="1276" t="s">
        <v>878</v>
      </c>
      <c r="DJ210" s="1277" t="s">
        <v>1471</v>
      </c>
      <c r="DK210" s="1311" t="s">
        <v>878</v>
      </c>
      <c r="DL210" s="1277" t="s">
        <v>878</v>
      </c>
      <c r="DM210" s="7" t="s">
        <v>878</v>
      </c>
      <c r="DN210" s="7" t="s">
        <v>792</v>
      </c>
      <c r="DO210" s="7" t="s">
        <v>878</v>
      </c>
      <c r="DP210" s="7" t="s">
        <v>792</v>
      </c>
    </row>
    <row r="211" spans="1:120">
      <c r="A211" s="1194" t="s">
        <v>183</v>
      </c>
      <c r="B211" s="1195" t="s">
        <v>583</v>
      </c>
      <c r="C211" s="1196">
        <v>506</v>
      </c>
      <c r="D211" s="1197">
        <v>14</v>
      </c>
      <c r="E211" s="1197">
        <v>172</v>
      </c>
      <c r="F211" s="1197">
        <v>152</v>
      </c>
      <c r="G211" s="1197">
        <v>11</v>
      </c>
      <c r="H211" s="1197">
        <v>1283</v>
      </c>
      <c r="I211" s="1198">
        <v>235</v>
      </c>
      <c r="J211" s="1199">
        <v>1.1414934392021998</v>
      </c>
      <c r="K211" s="1200">
        <v>1.1021413932293278</v>
      </c>
      <c r="L211" s="1200">
        <v>0.54468272235961568</v>
      </c>
      <c r="M211" s="1200">
        <v>1.0068597228906875</v>
      </c>
      <c r="N211" s="1200">
        <v>0.67593657329915768</v>
      </c>
      <c r="O211" s="1200">
        <v>1.045521328531035</v>
      </c>
      <c r="P211" s="1201">
        <v>0.982517075589454</v>
      </c>
      <c r="Q211" s="1309">
        <v>23</v>
      </c>
      <c r="R211" s="1307" t="s">
        <v>1325</v>
      </c>
      <c r="S211" s="1307">
        <v>37</v>
      </c>
      <c r="T211" s="1307">
        <v>20</v>
      </c>
      <c r="U211" s="1307" t="s">
        <v>1325</v>
      </c>
      <c r="V211" s="1307">
        <v>165</v>
      </c>
      <c r="W211" s="1310">
        <v>29</v>
      </c>
      <c r="X211" s="1199">
        <v>0.39468926365624679</v>
      </c>
      <c r="Y211" s="1200">
        <v>0.70665232082947471</v>
      </c>
      <c r="Z211" s="1200">
        <v>1.1014185586736642</v>
      </c>
      <c r="AA211" s="1200">
        <v>1.2063769381621574</v>
      </c>
      <c r="AB211" s="1200">
        <v>0.55392059751558509</v>
      </c>
      <c r="AC211" s="1202">
        <v>1.5647089722483583</v>
      </c>
      <c r="AD211" s="1203">
        <v>1.103653368033606</v>
      </c>
      <c r="AE211" s="1309">
        <v>84</v>
      </c>
      <c r="AF211" s="1307" t="s">
        <v>1325</v>
      </c>
      <c r="AG211" s="1307">
        <v>45</v>
      </c>
      <c r="AH211" s="1307">
        <v>18</v>
      </c>
      <c r="AI211" s="1307" t="s">
        <v>1325</v>
      </c>
      <c r="AJ211" s="1307">
        <v>201</v>
      </c>
      <c r="AK211" s="1310">
        <v>51</v>
      </c>
      <c r="AL211" s="1204">
        <v>1.1710541024854668</v>
      </c>
      <c r="AM211" s="1202">
        <v>0</v>
      </c>
      <c r="AN211" s="1202">
        <v>0.89829186636059211</v>
      </c>
      <c r="AO211" s="1202">
        <v>0.72296718688575601</v>
      </c>
      <c r="AP211" s="1202">
        <v>0.37626844762571326</v>
      </c>
      <c r="AQ211" s="1202">
        <v>0.95548155931184597</v>
      </c>
      <c r="AR211" s="1203">
        <v>1.3428939219564968</v>
      </c>
      <c r="AS211" s="1309">
        <v>13</v>
      </c>
      <c r="AT211" s="1307" t="s">
        <v>1325</v>
      </c>
      <c r="AU211" s="1307" t="s">
        <v>1325</v>
      </c>
      <c r="AV211" s="1307" t="s">
        <v>1325</v>
      </c>
      <c r="AW211" s="1307" t="s">
        <v>1325</v>
      </c>
      <c r="AX211" s="1307">
        <v>58</v>
      </c>
      <c r="AY211" s="1310">
        <v>12</v>
      </c>
      <c r="AZ211" s="1244">
        <v>0.69421955970836779</v>
      </c>
      <c r="BA211" s="1242">
        <v>2.0849519555561642</v>
      </c>
      <c r="BB211" s="1242">
        <v>7.9882634455068685E-2</v>
      </c>
      <c r="BC211" s="1242">
        <v>0.50767410050913375</v>
      </c>
      <c r="BD211" s="1242">
        <v>0</v>
      </c>
      <c r="BE211" s="1242">
        <v>1.6539038750650998</v>
      </c>
      <c r="BF211" s="1243">
        <v>1.3445773900827349</v>
      </c>
      <c r="BG211" s="1309">
        <v>64</v>
      </c>
      <c r="BH211" s="1307" t="s">
        <v>1325</v>
      </c>
      <c r="BI211" s="1307">
        <v>26</v>
      </c>
      <c r="BJ211" s="1307">
        <v>28</v>
      </c>
      <c r="BK211" s="1307" t="s">
        <v>1325</v>
      </c>
      <c r="BL211" s="1307">
        <v>336</v>
      </c>
      <c r="BM211" s="1310">
        <v>55</v>
      </c>
      <c r="BN211" s="1245">
        <v>0.58271469329069736</v>
      </c>
      <c r="BO211" s="1239">
        <v>1.4471284620434619</v>
      </c>
      <c r="BP211" s="1239">
        <v>0.37173508001102701</v>
      </c>
      <c r="BQ211" s="1239">
        <v>0.84207226299014615</v>
      </c>
      <c r="BR211" s="1239">
        <v>0.27995213986030687</v>
      </c>
      <c r="BS211" s="1239">
        <v>1.7305110094354534</v>
      </c>
      <c r="BT211" s="1308">
        <v>1.0573263048162638</v>
      </c>
      <c r="BU211" s="1309">
        <v>246</v>
      </c>
      <c r="BV211" s="1307" t="s">
        <v>1325</v>
      </c>
      <c r="BW211" s="1307">
        <v>31</v>
      </c>
      <c r="BX211" s="1307">
        <v>60</v>
      </c>
      <c r="BY211" s="1307" t="s">
        <v>1325</v>
      </c>
      <c r="BZ211" s="1307">
        <v>357</v>
      </c>
      <c r="CA211" s="1310">
        <v>64</v>
      </c>
      <c r="CB211" s="1189">
        <v>1.9489289009734214</v>
      </c>
      <c r="CC211" s="1239">
        <v>1.4241544596048408</v>
      </c>
      <c r="CD211" s="1239">
        <v>0.28906466025690131</v>
      </c>
      <c r="CE211" s="1239">
        <v>1.2035615711545518</v>
      </c>
      <c r="CF211" s="1239">
        <v>1.1115343405599396</v>
      </c>
      <c r="CG211" s="1239">
        <v>0.70993931031218394</v>
      </c>
      <c r="CH211" s="1246">
        <v>0.79243024516825888</v>
      </c>
      <c r="CI211" s="1240">
        <v>20</v>
      </c>
      <c r="CJ211" s="1307" t="s">
        <v>1325</v>
      </c>
      <c r="CK211" s="1238">
        <v>11</v>
      </c>
      <c r="CL211" s="1307" t="s">
        <v>1325</v>
      </c>
      <c r="CM211" s="1307" t="s">
        <v>1325</v>
      </c>
      <c r="CN211" s="1238">
        <v>55</v>
      </c>
      <c r="CO211" s="1310" t="s">
        <v>1325</v>
      </c>
      <c r="CP211" s="1244">
        <v>1.1101695193165766</v>
      </c>
      <c r="CQ211" s="1242">
        <v>0</v>
      </c>
      <c r="CR211" s="1242">
        <v>0.88469946525572174</v>
      </c>
      <c r="CS211" s="1242">
        <v>0.81324135531285802</v>
      </c>
      <c r="CT211" s="1242">
        <v>3.1180167237290313</v>
      </c>
      <c r="CU211" s="1242">
        <v>1.215018769380585</v>
      </c>
      <c r="CV211" s="1243">
        <v>0.19560123911618621</v>
      </c>
      <c r="CW211" s="1280"/>
      <c r="CX211" s="1280"/>
      <c r="CY211" s="1280"/>
      <c r="CZ211" s="1275" t="s">
        <v>878</v>
      </c>
      <c r="DA211" s="1276" t="s">
        <v>1471</v>
      </c>
      <c r="DB211" s="1274"/>
      <c r="DC211" s="1274"/>
      <c r="DD211" s="1274"/>
      <c r="DE211" s="1276" t="s">
        <v>878</v>
      </c>
      <c r="DF211" s="1276" t="s">
        <v>1471</v>
      </c>
      <c r="DG211" s="1276" t="s">
        <v>878</v>
      </c>
      <c r="DH211" s="1276" t="s">
        <v>1471</v>
      </c>
      <c r="DI211" s="1276" t="s">
        <v>878</v>
      </c>
      <c r="DJ211" s="1277" t="s">
        <v>1471</v>
      </c>
      <c r="DK211" s="1311" t="s">
        <v>878</v>
      </c>
      <c r="DL211" s="1277" t="s">
        <v>878</v>
      </c>
      <c r="DM211" s="7" t="s">
        <v>878</v>
      </c>
      <c r="DN211" s="7" t="s">
        <v>792</v>
      </c>
      <c r="DO211" s="7" t="s">
        <v>878</v>
      </c>
      <c r="DP211" s="7" t="s">
        <v>792</v>
      </c>
    </row>
    <row r="212" spans="1:120" ht="25.5">
      <c r="A212" s="1194" t="s">
        <v>410</v>
      </c>
      <c r="B212" s="1195" t="s">
        <v>527</v>
      </c>
      <c r="C212" s="1196">
        <v>68</v>
      </c>
      <c r="D212" s="1197">
        <v>12</v>
      </c>
      <c r="E212" s="1306" t="s">
        <v>1325</v>
      </c>
      <c r="F212" s="1306" t="s">
        <v>1325</v>
      </c>
      <c r="G212" s="1306" t="s">
        <v>1325</v>
      </c>
      <c r="H212" s="1197">
        <v>398</v>
      </c>
      <c r="I212" s="1198">
        <v>33</v>
      </c>
      <c r="J212" s="1199">
        <v>1.1061792472052505</v>
      </c>
      <c r="K212" s="1200">
        <v>2.0319769245656647</v>
      </c>
      <c r="L212" s="1200">
        <v>0.34816859500259068</v>
      </c>
      <c r="M212" s="1200">
        <v>1.5127982390501449</v>
      </c>
      <c r="N212" s="1200">
        <v>1.7378976368135741</v>
      </c>
      <c r="O212" s="1200">
        <v>0.87366590124120591</v>
      </c>
      <c r="P212" s="1201">
        <v>1.2964654691517759</v>
      </c>
      <c r="Q212" s="1309" t="s">
        <v>1325</v>
      </c>
      <c r="R212" s="1307" t="s">
        <v>1325</v>
      </c>
      <c r="S212" s="1307" t="s">
        <v>1325</v>
      </c>
      <c r="T212" s="1307" t="s">
        <v>1325</v>
      </c>
      <c r="U212" s="1307" t="s">
        <v>1325</v>
      </c>
      <c r="V212" s="1307">
        <v>47</v>
      </c>
      <c r="W212" s="1310" t="s">
        <v>1325</v>
      </c>
      <c r="X212" s="1199">
        <v>0.51109049894476277</v>
      </c>
      <c r="Y212" s="1200">
        <v>0</v>
      </c>
      <c r="Z212" s="1200">
        <v>1.1027962518108418</v>
      </c>
      <c r="AA212" s="1200">
        <v>1.510761624773707</v>
      </c>
      <c r="AB212" s="1200">
        <v>6.5442625528919418</v>
      </c>
      <c r="AC212" s="1202">
        <v>0.99905794248024204</v>
      </c>
      <c r="AD212" s="1203">
        <v>1.4251060616794322</v>
      </c>
      <c r="AE212" s="1309">
        <v>14</v>
      </c>
      <c r="AF212" s="1307" t="s">
        <v>1325</v>
      </c>
      <c r="AG212" s="1307" t="s">
        <v>1325</v>
      </c>
      <c r="AH212" s="1307" t="s">
        <v>1325</v>
      </c>
      <c r="AI212" s="1307" t="s">
        <v>1325</v>
      </c>
      <c r="AJ212" s="1307">
        <v>67</v>
      </c>
      <c r="AK212" s="1310" t="s">
        <v>1325</v>
      </c>
      <c r="AL212" s="1204">
        <v>1.3124142851022096</v>
      </c>
      <c r="AM212" s="1202">
        <v>0.92083818830390574</v>
      </c>
      <c r="AN212" s="1202">
        <v>0</v>
      </c>
      <c r="AO212" s="1202">
        <v>1.8865253032063574</v>
      </c>
      <c r="AP212" s="1202">
        <v>1.9225715332780939</v>
      </c>
      <c r="AQ212" s="1202">
        <v>0.75027328691656603</v>
      </c>
      <c r="AR212" s="1203">
        <v>1.7951081525410233</v>
      </c>
      <c r="AS212" s="1309" t="s">
        <v>1325</v>
      </c>
      <c r="AT212" s="1307" t="s">
        <v>1325</v>
      </c>
      <c r="AU212" s="1307" t="s">
        <v>1325</v>
      </c>
      <c r="AV212" s="1307" t="s">
        <v>1325</v>
      </c>
      <c r="AW212" s="1307" t="s">
        <v>1325</v>
      </c>
      <c r="AX212" s="1307">
        <v>11</v>
      </c>
      <c r="AY212" s="1310" t="s">
        <v>1325</v>
      </c>
      <c r="AZ212" s="1244">
        <v>1.1222103997309822</v>
      </c>
      <c r="BA212" s="1242">
        <v>13.443343052107533</v>
      </c>
      <c r="BB212" s="1242">
        <v>0</v>
      </c>
      <c r="BC212" s="1242">
        <v>0</v>
      </c>
      <c r="BD212" s="1242">
        <v>0</v>
      </c>
      <c r="BE212" s="1242">
        <v>0.78436906789820027</v>
      </c>
      <c r="BF212" s="1243">
        <v>1.356084611227478</v>
      </c>
      <c r="BG212" s="1309">
        <v>11</v>
      </c>
      <c r="BH212" s="1307" t="s">
        <v>1325</v>
      </c>
      <c r="BI212" s="1307" t="s">
        <v>1325</v>
      </c>
      <c r="BJ212" s="1307" t="s">
        <v>1325</v>
      </c>
      <c r="BK212" s="1307" t="s">
        <v>1325</v>
      </c>
      <c r="BL212" s="1307">
        <v>89</v>
      </c>
      <c r="BM212" s="1310" t="s">
        <v>1325</v>
      </c>
      <c r="BN212" s="1245">
        <v>0.78787547843608741</v>
      </c>
      <c r="BO212" s="1239">
        <v>2.4108973382369738</v>
      </c>
      <c r="BP212" s="1239">
        <v>0</v>
      </c>
      <c r="BQ212" s="1239">
        <v>2.4821016832573348</v>
      </c>
      <c r="BR212" s="1239">
        <v>0</v>
      </c>
      <c r="BS212" s="1239">
        <v>0.98677228280980411</v>
      </c>
      <c r="BT212" s="1308">
        <v>1.7181416377756005</v>
      </c>
      <c r="BU212" s="1309">
        <v>31</v>
      </c>
      <c r="BV212" s="1307" t="s">
        <v>1325</v>
      </c>
      <c r="BW212" s="1307" t="s">
        <v>1325</v>
      </c>
      <c r="BX212" s="1307" t="s">
        <v>1325</v>
      </c>
      <c r="BY212" s="1307" t="s">
        <v>1325</v>
      </c>
      <c r="BZ212" s="1307">
        <v>139</v>
      </c>
      <c r="CA212" s="1310" t="s">
        <v>1325</v>
      </c>
      <c r="CB212" s="1189">
        <v>1.5175996582132765</v>
      </c>
      <c r="CC212" s="1239">
        <v>1.3939323837499649</v>
      </c>
      <c r="CD212" s="1239">
        <v>0.65752170290720158</v>
      </c>
      <c r="CE212" s="1239">
        <v>1.3881553518262804</v>
      </c>
      <c r="CF212" s="1239">
        <v>0.95466062513142069</v>
      </c>
      <c r="CG212" s="1239">
        <v>0.81296589654377416</v>
      </c>
      <c r="CH212" s="1246">
        <v>0.62205138141434713</v>
      </c>
      <c r="CI212" s="1309" t="s">
        <v>1325</v>
      </c>
      <c r="CJ212" s="1307" t="s">
        <v>1325</v>
      </c>
      <c r="CK212" s="1307" t="s">
        <v>1325</v>
      </c>
      <c r="CL212" s="1307" t="s">
        <v>1325</v>
      </c>
      <c r="CM212" s="1307" t="s">
        <v>1325</v>
      </c>
      <c r="CN212" s="1238">
        <v>12</v>
      </c>
      <c r="CO212" s="1310" t="s">
        <v>1325</v>
      </c>
      <c r="CP212" s="1244">
        <v>0.47417847838009169</v>
      </c>
      <c r="CQ212" s="1242">
        <v>13.111949439720515</v>
      </c>
      <c r="CR212" s="1242">
        <v>0</v>
      </c>
      <c r="CS212" s="1242">
        <v>0</v>
      </c>
      <c r="CT212" s="1242">
        <v>0</v>
      </c>
      <c r="CU212" s="1242">
        <v>0.90229425519711326</v>
      </c>
      <c r="CV212" s="1243">
        <v>2.9463049930570135</v>
      </c>
      <c r="CW212" s="1280" t="s">
        <v>878</v>
      </c>
      <c r="CX212" s="1280" t="s">
        <v>878</v>
      </c>
      <c r="CY212" s="1280" t="s">
        <v>2925</v>
      </c>
      <c r="CZ212" s="1275" t="s">
        <v>878</v>
      </c>
      <c r="DA212" s="1276" t="s">
        <v>1471</v>
      </c>
      <c r="DB212" s="1274"/>
      <c r="DC212" s="1274"/>
      <c r="DD212" s="1274"/>
      <c r="DE212" s="1276" t="s">
        <v>878</v>
      </c>
      <c r="DF212" s="1276" t="s">
        <v>1471</v>
      </c>
      <c r="DG212" s="1276" t="s">
        <v>878</v>
      </c>
      <c r="DH212" s="1276" t="s">
        <v>1471</v>
      </c>
      <c r="DI212" s="1276" t="s">
        <v>878</v>
      </c>
      <c r="DJ212" s="1277" t="s">
        <v>1471</v>
      </c>
      <c r="DK212" s="1311" t="s">
        <v>878</v>
      </c>
      <c r="DL212" s="1277" t="s">
        <v>878</v>
      </c>
      <c r="DM212" s="7" t="s">
        <v>878</v>
      </c>
      <c r="DN212" s="7" t="s">
        <v>792</v>
      </c>
      <c r="DO212" s="7" t="s">
        <v>878</v>
      </c>
      <c r="DP212" s="7" t="s">
        <v>792</v>
      </c>
    </row>
    <row r="213" spans="1:120" ht="76.5">
      <c r="A213" s="1194" t="s">
        <v>438</v>
      </c>
      <c r="B213" s="1195" t="s">
        <v>647</v>
      </c>
      <c r="C213" s="1196">
        <v>278</v>
      </c>
      <c r="D213" s="1197">
        <v>143</v>
      </c>
      <c r="E213" s="1197">
        <v>37</v>
      </c>
      <c r="F213" s="1197">
        <v>22</v>
      </c>
      <c r="G213" s="1306" t="s">
        <v>1325</v>
      </c>
      <c r="H213" s="1197">
        <v>766</v>
      </c>
      <c r="I213" s="1198">
        <v>139</v>
      </c>
      <c r="J213" s="1199">
        <v>0.98259748717855622</v>
      </c>
      <c r="K213" s="1200">
        <v>1.7767281426329713</v>
      </c>
      <c r="L213" s="1200">
        <v>0.54122979066765631</v>
      </c>
      <c r="M213" s="1200">
        <v>1.0589187532653239</v>
      </c>
      <c r="N213" s="1200">
        <v>0.69733493668586277</v>
      </c>
      <c r="O213" s="1200">
        <v>1.0902534898120217</v>
      </c>
      <c r="P213" s="1201">
        <v>1.0575714658329538</v>
      </c>
      <c r="Q213" s="1309">
        <v>15</v>
      </c>
      <c r="R213" s="1307" t="s">
        <v>1325</v>
      </c>
      <c r="S213" s="1307">
        <v>10</v>
      </c>
      <c r="T213" s="1307" t="s">
        <v>1325</v>
      </c>
      <c r="U213" s="1307" t="s">
        <v>1325</v>
      </c>
      <c r="V213" s="1307">
        <v>79</v>
      </c>
      <c r="W213" s="1310">
        <v>13</v>
      </c>
      <c r="X213" s="1199">
        <v>0.48013635671284466</v>
      </c>
      <c r="Y213" s="1200">
        <v>0.24742417787497781</v>
      </c>
      <c r="Z213" s="1200">
        <v>1.6055832716713423</v>
      </c>
      <c r="AA213" s="1200">
        <v>1.4970876614515765</v>
      </c>
      <c r="AB213" s="1200">
        <v>1.0161997329700423</v>
      </c>
      <c r="AC213" s="1202">
        <v>1.2306874816903781</v>
      </c>
      <c r="AD213" s="1203">
        <v>1.0018302319567109</v>
      </c>
      <c r="AE213" s="1309">
        <v>26</v>
      </c>
      <c r="AF213" s="1307">
        <v>13</v>
      </c>
      <c r="AG213" s="1307" t="s">
        <v>1325</v>
      </c>
      <c r="AH213" s="1307" t="s">
        <v>1325</v>
      </c>
      <c r="AI213" s="1307" t="s">
        <v>1325</v>
      </c>
      <c r="AJ213" s="1307">
        <v>90</v>
      </c>
      <c r="AK213" s="1310">
        <v>14</v>
      </c>
      <c r="AL213" s="1204">
        <v>0.81131440757420137</v>
      </c>
      <c r="AM213" s="1202">
        <v>1.4751406529273556</v>
      </c>
      <c r="AN213" s="1202">
        <v>0.82170964532795787</v>
      </c>
      <c r="AO213" s="1202">
        <v>0.42896677193936245</v>
      </c>
      <c r="AP213" s="1202">
        <v>0.91553751050733811</v>
      </c>
      <c r="AQ213" s="1202">
        <v>1.3241061318480185</v>
      </c>
      <c r="AR213" s="1203">
        <v>0.97086742459381326</v>
      </c>
      <c r="AS213" s="1309" t="s">
        <v>1325</v>
      </c>
      <c r="AT213" s="1307">
        <v>11</v>
      </c>
      <c r="AU213" s="1307" t="s">
        <v>1325</v>
      </c>
      <c r="AV213" s="1307" t="s">
        <v>1325</v>
      </c>
      <c r="AW213" s="1307" t="s">
        <v>1325</v>
      </c>
      <c r="AX213" s="1307">
        <v>32</v>
      </c>
      <c r="AY213" s="1310" t="s">
        <v>1325</v>
      </c>
      <c r="AZ213" s="1244">
        <v>0.48828271605841495</v>
      </c>
      <c r="BA213" s="1242">
        <v>3.614495854888081</v>
      </c>
      <c r="BB213" s="1242">
        <v>0</v>
      </c>
      <c r="BC213" s="1242">
        <v>2.6617738781470006</v>
      </c>
      <c r="BD213" s="1242">
        <v>0</v>
      </c>
      <c r="BE213" s="1242">
        <v>1.3254525839342997</v>
      </c>
      <c r="BF213" s="1243">
        <v>1.1887011007437291</v>
      </c>
      <c r="BG213" s="1309">
        <v>31</v>
      </c>
      <c r="BH213" s="1307">
        <v>27</v>
      </c>
      <c r="BI213" s="1307" t="s">
        <v>1325</v>
      </c>
      <c r="BJ213" s="1307" t="s">
        <v>1325</v>
      </c>
      <c r="BK213" s="1307" t="s">
        <v>1325</v>
      </c>
      <c r="BL213" s="1307">
        <v>187</v>
      </c>
      <c r="BM213" s="1310">
        <v>29</v>
      </c>
      <c r="BN213" s="1245">
        <v>0.50919710202883361</v>
      </c>
      <c r="BO213" s="1239">
        <v>1.7372074605542294</v>
      </c>
      <c r="BP213" s="1239">
        <v>0.14712370679659612</v>
      </c>
      <c r="BQ213" s="1239">
        <v>0.24026049560924062</v>
      </c>
      <c r="BR213" s="1239">
        <v>0</v>
      </c>
      <c r="BS213" s="1239">
        <v>2.2451399155149598</v>
      </c>
      <c r="BT213" s="1308">
        <v>1.1507007042947714</v>
      </c>
      <c r="BU213" s="1309">
        <v>145</v>
      </c>
      <c r="BV213" s="1307">
        <v>68</v>
      </c>
      <c r="BW213" s="1307">
        <v>11</v>
      </c>
      <c r="BX213" s="1307">
        <v>12</v>
      </c>
      <c r="BY213" s="1307" t="s">
        <v>1325</v>
      </c>
      <c r="BZ213" s="1307">
        <v>253</v>
      </c>
      <c r="CA213" s="1310">
        <v>56</v>
      </c>
      <c r="CB213" s="1189">
        <v>1.459184991542241</v>
      </c>
      <c r="CC213" s="1239">
        <v>2.1916587945242498</v>
      </c>
      <c r="CD213" s="1239">
        <v>0.41102297102008439</v>
      </c>
      <c r="CE213" s="1239">
        <v>1.5206499960282405</v>
      </c>
      <c r="CF213" s="1239">
        <v>0.25583837328611025</v>
      </c>
      <c r="CG213" s="1239">
        <v>0.76413138323412444</v>
      </c>
      <c r="CH213" s="1246">
        <v>1.1025197646513258</v>
      </c>
      <c r="CI213" s="1240">
        <v>17</v>
      </c>
      <c r="CJ213" s="1307" t="s">
        <v>1325</v>
      </c>
      <c r="CK213" s="1307" t="s">
        <v>1325</v>
      </c>
      <c r="CL213" s="1307" t="s">
        <v>1325</v>
      </c>
      <c r="CM213" s="1307" t="s">
        <v>1325</v>
      </c>
      <c r="CN213" s="1238">
        <v>37</v>
      </c>
      <c r="CO213" s="1310" t="s">
        <v>1325</v>
      </c>
      <c r="CP213" s="1244">
        <v>1.23673445559545</v>
      </c>
      <c r="CQ213" s="1242">
        <v>2.1932547681851799</v>
      </c>
      <c r="CR213" s="1242">
        <v>1.1970048987755397</v>
      </c>
      <c r="CS213" s="1242">
        <v>0</v>
      </c>
      <c r="CT213" s="1242">
        <v>1.9674476840637016</v>
      </c>
      <c r="CU213" s="1242">
        <v>0.94716727626715447</v>
      </c>
      <c r="CV213" s="1243">
        <v>0.72458455877534611</v>
      </c>
      <c r="CW213" s="1280"/>
      <c r="CX213" s="1280"/>
      <c r="CY213" s="1280"/>
      <c r="CZ213" s="1275" t="s">
        <v>878</v>
      </c>
      <c r="DA213" s="1276" t="s">
        <v>1471</v>
      </c>
      <c r="DB213" s="1280" t="s">
        <v>2969</v>
      </c>
      <c r="DC213" s="1280" t="s">
        <v>2969</v>
      </c>
      <c r="DD213" s="1280" t="s">
        <v>2970</v>
      </c>
      <c r="DE213" s="1276" t="s">
        <v>792</v>
      </c>
      <c r="DF213" s="1280" t="s">
        <v>2971</v>
      </c>
      <c r="DG213" s="1276" t="s">
        <v>878</v>
      </c>
      <c r="DH213" s="1276" t="s">
        <v>1471</v>
      </c>
      <c r="DI213" s="1276" t="s">
        <v>878</v>
      </c>
      <c r="DJ213" s="1277" t="s">
        <v>1471</v>
      </c>
      <c r="DK213" s="1311" t="s">
        <v>878</v>
      </c>
      <c r="DL213" s="1277" t="s">
        <v>878</v>
      </c>
      <c r="DM213" s="7" t="s">
        <v>878</v>
      </c>
      <c r="DN213" s="7" t="s">
        <v>792</v>
      </c>
      <c r="DO213" s="7" t="s">
        <v>878</v>
      </c>
      <c r="DP213" s="7" t="s">
        <v>792</v>
      </c>
    </row>
    <row r="214" spans="1:120">
      <c r="A214" s="1194" t="s">
        <v>294</v>
      </c>
      <c r="B214" s="1195" t="s">
        <v>772</v>
      </c>
      <c r="C214" s="1306" t="s">
        <v>1325</v>
      </c>
      <c r="D214" s="1306" t="s">
        <v>1325</v>
      </c>
      <c r="E214" s="1306" t="s">
        <v>1325</v>
      </c>
      <c r="F214" s="1306" t="s">
        <v>1325</v>
      </c>
      <c r="G214" s="1306" t="s">
        <v>1325</v>
      </c>
      <c r="H214" s="1306" t="s">
        <v>1325</v>
      </c>
      <c r="I214" s="1306" t="s">
        <v>1325</v>
      </c>
      <c r="J214" s="1199"/>
      <c r="K214" s="1200"/>
      <c r="L214" s="1200"/>
      <c r="M214" s="1200"/>
      <c r="N214" s="1200"/>
      <c r="O214" s="1200">
        <v>0.5932995015624597</v>
      </c>
      <c r="P214" s="1201"/>
      <c r="Q214" s="1309" t="s">
        <v>1325</v>
      </c>
      <c r="R214" s="1307" t="s">
        <v>1325</v>
      </c>
      <c r="S214" s="1307" t="s">
        <v>1325</v>
      </c>
      <c r="T214" s="1307" t="s">
        <v>1325</v>
      </c>
      <c r="U214" s="1307" t="s">
        <v>1325</v>
      </c>
      <c r="V214" s="1307" t="s">
        <v>1325</v>
      </c>
      <c r="W214" s="1310" t="s">
        <v>1325</v>
      </c>
      <c r="X214" s="1199"/>
      <c r="Y214" s="1200"/>
      <c r="Z214" s="1200"/>
      <c r="AA214" s="1200"/>
      <c r="AB214" s="1200"/>
      <c r="AC214" s="1202">
        <v>0</v>
      </c>
      <c r="AD214" s="1203"/>
      <c r="AE214" s="1309" t="s">
        <v>1325</v>
      </c>
      <c r="AF214" s="1307" t="s">
        <v>1325</v>
      </c>
      <c r="AG214" s="1307" t="s">
        <v>1325</v>
      </c>
      <c r="AH214" s="1307" t="s">
        <v>1325</v>
      </c>
      <c r="AI214" s="1307" t="s">
        <v>1325</v>
      </c>
      <c r="AJ214" s="1307" t="s">
        <v>1325</v>
      </c>
      <c r="AK214" s="1310" t="s">
        <v>1325</v>
      </c>
      <c r="AL214" s="1204"/>
      <c r="AM214" s="1202"/>
      <c r="AN214" s="1202"/>
      <c r="AO214" s="1202"/>
      <c r="AP214" s="1202"/>
      <c r="AQ214" s="1202">
        <v>3.0190091333201923</v>
      </c>
      <c r="AR214" s="1203"/>
      <c r="AS214" s="1309" t="s">
        <v>1325</v>
      </c>
      <c r="AT214" s="1307" t="s">
        <v>1325</v>
      </c>
      <c r="AU214" s="1307" t="s">
        <v>1325</v>
      </c>
      <c r="AV214" s="1307" t="s">
        <v>1325</v>
      </c>
      <c r="AW214" s="1307" t="s">
        <v>1325</v>
      </c>
      <c r="AX214" s="1307" t="s">
        <v>1325</v>
      </c>
      <c r="AY214" s="1310" t="s">
        <v>1325</v>
      </c>
      <c r="AZ214" s="1244"/>
      <c r="BA214" s="1242"/>
      <c r="BB214" s="1242"/>
      <c r="BC214" s="1242"/>
      <c r="BD214" s="1242"/>
      <c r="BE214" s="1242">
        <v>0</v>
      </c>
      <c r="BF214" s="1243"/>
      <c r="BG214" s="1309" t="s">
        <v>1325</v>
      </c>
      <c r="BH214" s="1307" t="s">
        <v>1325</v>
      </c>
      <c r="BI214" s="1307" t="s">
        <v>1325</v>
      </c>
      <c r="BJ214" s="1307" t="s">
        <v>1325</v>
      </c>
      <c r="BK214" s="1307" t="s">
        <v>1325</v>
      </c>
      <c r="BL214" s="1307" t="s">
        <v>1325</v>
      </c>
      <c r="BM214" s="1310" t="s">
        <v>1325</v>
      </c>
      <c r="BN214" s="1245"/>
      <c r="BO214" s="1239"/>
      <c r="BP214" s="1239"/>
      <c r="BQ214" s="1239"/>
      <c r="BR214" s="1239"/>
      <c r="BS214" s="1239">
        <v>0</v>
      </c>
      <c r="BT214" s="1308"/>
      <c r="BU214" s="1309" t="s">
        <v>1325</v>
      </c>
      <c r="BV214" s="1307" t="s">
        <v>1325</v>
      </c>
      <c r="BW214" s="1307" t="s">
        <v>1325</v>
      </c>
      <c r="BX214" s="1307" t="s">
        <v>1325</v>
      </c>
      <c r="BY214" s="1307" t="s">
        <v>1325</v>
      </c>
      <c r="BZ214" s="1307" t="s">
        <v>1325</v>
      </c>
      <c r="CA214" s="1310" t="s">
        <v>1325</v>
      </c>
      <c r="CB214" s="1189"/>
      <c r="CC214" s="1239"/>
      <c r="CD214" s="1239"/>
      <c r="CE214" s="1239"/>
      <c r="CF214" s="1239"/>
      <c r="CG214" s="1239">
        <v>0.44221442630208707</v>
      </c>
      <c r="CH214" s="1246"/>
      <c r="CI214" s="1309" t="s">
        <v>1325</v>
      </c>
      <c r="CJ214" s="1307" t="s">
        <v>1325</v>
      </c>
      <c r="CK214" s="1307" t="s">
        <v>1325</v>
      </c>
      <c r="CL214" s="1307" t="s">
        <v>1325</v>
      </c>
      <c r="CM214" s="1307" t="s">
        <v>1325</v>
      </c>
      <c r="CN214" s="1307" t="s">
        <v>1325</v>
      </c>
      <c r="CO214" s="1310" t="s">
        <v>1325</v>
      </c>
      <c r="CP214" s="1244"/>
      <c r="CQ214" s="1242"/>
      <c r="CR214" s="1242"/>
      <c r="CS214" s="1242"/>
      <c r="CT214" s="1242"/>
      <c r="CU214" s="1242">
        <v>0</v>
      </c>
      <c r="CV214" s="1243"/>
      <c r="CW214" s="1280"/>
      <c r="CX214" s="1280"/>
      <c r="CY214" s="1280"/>
      <c r="CZ214" s="1275" t="s">
        <v>878</v>
      </c>
      <c r="DA214" s="1276" t="s">
        <v>1471</v>
      </c>
      <c r="DB214" s="1274"/>
      <c r="DC214" s="1274"/>
      <c r="DD214" s="1274"/>
      <c r="DE214" s="1276" t="s">
        <v>878</v>
      </c>
      <c r="DF214" s="1276" t="s">
        <v>1471</v>
      </c>
      <c r="DG214" s="1276" t="s">
        <v>878</v>
      </c>
      <c r="DH214" s="1276" t="s">
        <v>1471</v>
      </c>
      <c r="DI214" s="1276" t="s">
        <v>878</v>
      </c>
      <c r="DJ214" s="1277" t="s">
        <v>1471</v>
      </c>
      <c r="DK214" s="1311" t="s">
        <v>878</v>
      </c>
      <c r="DL214" s="1277" t="s">
        <v>878</v>
      </c>
      <c r="DM214" s="7" t="s">
        <v>878</v>
      </c>
      <c r="DN214" s="7" t="s">
        <v>792</v>
      </c>
      <c r="DO214" s="7" t="s">
        <v>878</v>
      </c>
      <c r="DP214" s="7" t="s">
        <v>792</v>
      </c>
    </row>
    <row r="215" spans="1:120">
      <c r="A215" s="1194" t="s">
        <v>26</v>
      </c>
      <c r="B215" s="1195" t="s">
        <v>655</v>
      </c>
      <c r="C215" s="1196">
        <v>187</v>
      </c>
      <c r="D215" s="1197">
        <v>11</v>
      </c>
      <c r="E215" s="1197">
        <v>16</v>
      </c>
      <c r="F215" s="1197">
        <v>10</v>
      </c>
      <c r="G215" s="1306" t="s">
        <v>1325</v>
      </c>
      <c r="H215" s="1197">
        <v>541</v>
      </c>
      <c r="I215" s="1198">
        <v>38</v>
      </c>
      <c r="J215" s="1199">
        <v>1.3161023543609294</v>
      </c>
      <c r="K215" s="1200">
        <v>1.6353890647093583</v>
      </c>
      <c r="L215" s="1200">
        <v>0.7776881763234732</v>
      </c>
      <c r="M215" s="1200">
        <v>1.0476288843340726</v>
      </c>
      <c r="N215" s="1200">
        <v>0.47069566235357968</v>
      </c>
      <c r="O215" s="1200">
        <v>0.83442474131015554</v>
      </c>
      <c r="P215" s="1201">
        <v>1.0659146839420219</v>
      </c>
      <c r="Q215" s="1309" t="s">
        <v>1325</v>
      </c>
      <c r="R215" s="1307" t="s">
        <v>1325</v>
      </c>
      <c r="S215" s="1307" t="s">
        <v>1325</v>
      </c>
      <c r="T215" s="1307" t="s">
        <v>1325</v>
      </c>
      <c r="U215" s="1307" t="s">
        <v>1325</v>
      </c>
      <c r="V215" s="1307">
        <v>47</v>
      </c>
      <c r="W215" s="1310" t="s">
        <v>1325</v>
      </c>
      <c r="X215" s="1199">
        <v>0.83253880874203279</v>
      </c>
      <c r="Y215" s="1200">
        <v>4.5029579874426533</v>
      </c>
      <c r="Z215" s="1200">
        <v>0</v>
      </c>
      <c r="AA215" s="1200">
        <v>0</v>
      </c>
      <c r="AB215" s="1200">
        <v>0</v>
      </c>
      <c r="AC215" s="1202">
        <v>1.5021235050892972</v>
      </c>
      <c r="AD215" s="1203">
        <v>1.2415620524061248</v>
      </c>
      <c r="AE215" s="1309" t="s">
        <v>1325</v>
      </c>
      <c r="AF215" s="1307" t="s">
        <v>1325</v>
      </c>
      <c r="AG215" s="1307" t="s">
        <v>1325</v>
      </c>
      <c r="AH215" s="1307" t="s">
        <v>1325</v>
      </c>
      <c r="AI215" s="1307" t="s">
        <v>1325</v>
      </c>
      <c r="AJ215" s="1307">
        <v>55</v>
      </c>
      <c r="AK215" s="1310" t="s">
        <v>1325</v>
      </c>
      <c r="AL215" s="1204">
        <v>0.42686076389009231</v>
      </c>
      <c r="AM215" s="1202">
        <v>1.8389677106979916</v>
      </c>
      <c r="AN215" s="1202">
        <v>0.59136104563090508</v>
      </c>
      <c r="AO215" s="1202">
        <v>1.3072670854740536</v>
      </c>
      <c r="AP215" s="1202">
        <v>6.1338958805018509</v>
      </c>
      <c r="AQ215" s="1202">
        <v>1.4597092917927581</v>
      </c>
      <c r="AR215" s="1203">
        <v>0.67290771805463645</v>
      </c>
      <c r="AS215" s="1309" t="s">
        <v>1325</v>
      </c>
      <c r="AT215" s="1307" t="s">
        <v>1325</v>
      </c>
      <c r="AU215" s="1307" t="s">
        <v>1325</v>
      </c>
      <c r="AV215" s="1307" t="s">
        <v>1325</v>
      </c>
      <c r="AW215" s="1307" t="s">
        <v>1325</v>
      </c>
      <c r="AX215" s="1307">
        <v>25</v>
      </c>
      <c r="AY215" s="1310" t="s">
        <v>1325</v>
      </c>
      <c r="AZ215" s="1244">
        <v>0.34509044646538833</v>
      </c>
      <c r="BA215" s="1242">
        <v>0</v>
      </c>
      <c r="BB215" s="1242">
        <v>1.570442603587431</v>
      </c>
      <c r="BC215" s="1242">
        <v>0</v>
      </c>
      <c r="BD215" s="1242">
        <v>0</v>
      </c>
      <c r="BE215" s="1242">
        <v>2.1729875075463094</v>
      </c>
      <c r="BF215" s="1243">
        <v>0.84311421700557465</v>
      </c>
      <c r="BG215" s="1309">
        <v>32</v>
      </c>
      <c r="BH215" s="1307" t="s">
        <v>1325</v>
      </c>
      <c r="BI215" s="1307" t="s">
        <v>1325</v>
      </c>
      <c r="BJ215" s="1307" t="s">
        <v>1325</v>
      </c>
      <c r="BK215" s="1307" t="s">
        <v>1325</v>
      </c>
      <c r="BL215" s="1307">
        <v>164</v>
      </c>
      <c r="BM215" s="1310" t="s">
        <v>1325</v>
      </c>
      <c r="BN215" s="1245">
        <v>0.74585419534259534</v>
      </c>
      <c r="BO215" s="1239">
        <v>1.671264839695205</v>
      </c>
      <c r="BP215" s="1239">
        <v>0.72536966508412259</v>
      </c>
      <c r="BQ215" s="1239">
        <v>2.0497717711866588</v>
      </c>
      <c r="BR215" s="1239">
        <v>0</v>
      </c>
      <c r="BS215" s="1239">
        <v>1.1156837615062751</v>
      </c>
      <c r="BT215" s="1308">
        <v>0.93694266657536307</v>
      </c>
      <c r="BU215" s="1309">
        <v>119</v>
      </c>
      <c r="BV215" s="1307" t="s">
        <v>1325</v>
      </c>
      <c r="BW215" s="1307" t="s">
        <v>1325</v>
      </c>
      <c r="BX215" s="1307" t="s">
        <v>1325</v>
      </c>
      <c r="BY215" s="1307" t="s">
        <v>1325</v>
      </c>
      <c r="BZ215" s="1307">
        <v>207</v>
      </c>
      <c r="CA215" s="1310">
        <v>20</v>
      </c>
      <c r="CB215" s="1189">
        <v>2.1686261456760185</v>
      </c>
      <c r="CC215" s="1239">
        <v>0.64750163740728628</v>
      </c>
      <c r="CD215" s="1239">
        <v>0.86373130062361669</v>
      </c>
      <c r="CE215" s="1239">
        <v>0.45013592965993726</v>
      </c>
      <c r="CF215" s="1239">
        <v>0</v>
      </c>
      <c r="CG215" s="1239">
        <v>0.6006882183478951</v>
      </c>
      <c r="CH215" s="1246">
        <v>1.254765467157205</v>
      </c>
      <c r="CI215" s="1309" t="s">
        <v>1325</v>
      </c>
      <c r="CJ215" s="1307" t="s">
        <v>1325</v>
      </c>
      <c r="CK215" s="1307" t="s">
        <v>1325</v>
      </c>
      <c r="CL215" s="1307" t="s">
        <v>1325</v>
      </c>
      <c r="CM215" s="1307" t="s">
        <v>1325</v>
      </c>
      <c r="CN215" s="1307" t="s">
        <v>1325</v>
      </c>
      <c r="CO215" s="1310" t="s">
        <v>1325</v>
      </c>
      <c r="CP215" s="1244">
        <v>1.9140366651675413</v>
      </c>
      <c r="CQ215" s="1242">
        <v>0</v>
      </c>
      <c r="CR215" s="1242">
        <v>4.2175084543844505</v>
      </c>
      <c r="CS215" s="1242">
        <v>0</v>
      </c>
      <c r="CT215" s="1242">
        <v>0</v>
      </c>
      <c r="CU215" s="1242">
        <v>0.2769514854604393</v>
      </c>
      <c r="CV215" s="1243">
        <v>2.0824240391639699</v>
      </c>
      <c r="CW215" s="1280"/>
      <c r="CX215" s="1280"/>
      <c r="CY215" s="1280"/>
      <c r="CZ215" s="1275" t="s">
        <v>878</v>
      </c>
      <c r="DA215" s="1276" t="s">
        <v>1471</v>
      </c>
      <c r="DB215" s="1274"/>
      <c r="DC215" s="1274" t="s">
        <v>878</v>
      </c>
      <c r="DD215" s="1274" t="s">
        <v>2920</v>
      </c>
      <c r="DE215" s="1276" t="s">
        <v>878</v>
      </c>
      <c r="DF215" s="1276" t="s">
        <v>1471</v>
      </c>
      <c r="DG215" s="1276" t="s">
        <v>878</v>
      </c>
      <c r="DH215" s="1276" t="s">
        <v>1471</v>
      </c>
      <c r="DI215" s="1276" t="s">
        <v>878</v>
      </c>
      <c r="DJ215" s="1277" t="s">
        <v>1471</v>
      </c>
      <c r="DK215" s="1311" t="s">
        <v>878</v>
      </c>
      <c r="DL215" s="1277" t="s">
        <v>878</v>
      </c>
      <c r="DM215" s="7" t="s">
        <v>878</v>
      </c>
      <c r="DN215" s="7" t="s">
        <v>792</v>
      </c>
      <c r="DO215" s="7" t="s">
        <v>878</v>
      </c>
      <c r="DP215" s="7" t="s">
        <v>792</v>
      </c>
    </row>
    <row r="216" spans="1:120">
      <c r="A216" s="1194" t="s">
        <v>1049</v>
      </c>
      <c r="B216" s="1195" t="s">
        <v>760</v>
      </c>
      <c r="C216" s="1196">
        <v>164</v>
      </c>
      <c r="D216" s="1197">
        <v>10</v>
      </c>
      <c r="E216" s="1197">
        <v>37</v>
      </c>
      <c r="F216" s="1197">
        <v>18</v>
      </c>
      <c r="G216" s="1306" t="s">
        <v>1325</v>
      </c>
      <c r="H216" s="1197">
        <v>920</v>
      </c>
      <c r="I216" s="1198">
        <v>68</v>
      </c>
      <c r="J216" s="1199">
        <v>1.4216318279653881</v>
      </c>
      <c r="K216" s="1200">
        <v>1.1588067512656333</v>
      </c>
      <c r="L216" s="1200">
        <v>0.74154611438799611</v>
      </c>
      <c r="M216" s="1200">
        <v>1.2328092558024626</v>
      </c>
      <c r="N216" s="1200">
        <v>1.1815303663508423</v>
      </c>
      <c r="O216" s="1200">
        <v>0.79139531019962694</v>
      </c>
      <c r="P216" s="1201">
        <v>0.94246754759711149</v>
      </c>
      <c r="Q216" s="1309" t="s">
        <v>1325</v>
      </c>
      <c r="R216" s="1307" t="s">
        <v>1325</v>
      </c>
      <c r="S216" s="1307" t="s">
        <v>1325</v>
      </c>
      <c r="T216" s="1307" t="s">
        <v>1325</v>
      </c>
      <c r="U216" s="1307" t="s">
        <v>1325</v>
      </c>
      <c r="V216" s="1307">
        <v>90</v>
      </c>
      <c r="W216" s="1310" t="s">
        <v>1325</v>
      </c>
      <c r="X216" s="1199">
        <v>0.25470271888358487</v>
      </c>
      <c r="Y216" s="1200">
        <v>1.4842319072932197</v>
      </c>
      <c r="Z216" s="1200">
        <v>1.3334015201414342</v>
      </c>
      <c r="AA216" s="1200">
        <v>2.8024396069876438</v>
      </c>
      <c r="AB216" s="1200">
        <v>0</v>
      </c>
      <c r="AC216" s="1202">
        <v>1.3368592849178371</v>
      </c>
      <c r="AD216" s="1203">
        <v>0.87972814430394197</v>
      </c>
      <c r="AE216" s="1309">
        <v>19</v>
      </c>
      <c r="AF216" s="1307" t="s">
        <v>1325</v>
      </c>
      <c r="AG216" s="1307" t="s">
        <v>1325</v>
      </c>
      <c r="AH216" s="1307" t="s">
        <v>1325</v>
      </c>
      <c r="AI216" s="1307" t="s">
        <v>1325</v>
      </c>
      <c r="AJ216" s="1307">
        <v>125</v>
      </c>
      <c r="AK216" s="1310">
        <v>12</v>
      </c>
      <c r="AL216" s="1204">
        <v>1.2236129216814118</v>
      </c>
      <c r="AM216" s="1202">
        <v>1.808332254868628</v>
      </c>
      <c r="AN216" s="1202">
        <v>1.2899635262379539</v>
      </c>
      <c r="AO216" s="1202">
        <v>0</v>
      </c>
      <c r="AP216" s="1202">
        <v>0</v>
      </c>
      <c r="AQ216" s="1202">
        <v>0.87872854933388256</v>
      </c>
      <c r="AR216" s="1203">
        <v>1.320705749449713</v>
      </c>
      <c r="AS216" s="1309" t="s">
        <v>1325</v>
      </c>
      <c r="AT216" s="1307" t="s">
        <v>1325</v>
      </c>
      <c r="AU216" s="1307" t="s">
        <v>1325</v>
      </c>
      <c r="AV216" s="1307" t="s">
        <v>1325</v>
      </c>
      <c r="AW216" s="1307" t="s">
        <v>1325</v>
      </c>
      <c r="AX216" s="1307">
        <v>26</v>
      </c>
      <c r="AY216" s="1310" t="s">
        <v>1325</v>
      </c>
      <c r="AZ216" s="1244">
        <v>0.49486266549808477</v>
      </c>
      <c r="BA216" s="1242">
        <v>4.225012991434526</v>
      </c>
      <c r="BB216" s="1242">
        <v>0</v>
      </c>
      <c r="BC216" s="1242">
        <v>5.7538645634539307</v>
      </c>
      <c r="BD216" s="1242">
        <v>0</v>
      </c>
      <c r="BE216" s="1242">
        <v>0.77335322074019575</v>
      </c>
      <c r="BF216" s="1243">
        <v>1.513640362372106</v>
      </c>
      <c r="BG216" s="1309">
        <v>36</v>
      </c>
      <c r="BH216" s="1307" t="s">
        <v>1325</v>
      </c>
      <c r="BI216" s="1307" t="s">
        <v>1325</v>
      </c>
      <c r="BJ216" s="1307" t="s">
        <v>1325</v>
      </c>
      <c r="BK216" s="1307" t="s">
        <v>1325</v>
      </c>
      <c r="BL216" s="1307">
        <v>285</v>
      </c>
      <c r="BM216" s="1310">
        <v>22</v>
      </c>
      <c r="BN216" s="1245">
        <v>1.0195663197343021</v>
      </c>
      <c r="BO216" s="1239">
        <v>1.6571717269013875</v>
      </c>
      <c r="BP216" s="1239">
        <v>0.48890908292624613</v>
      </c>
      <c r="BQ216" s="1239">
        <v>1.4748566898636839</v>
      </c>
      <c r="BR216" s="1239">
        <v>1.4015383268211572</v>
      </c>
      <c r="BS216" s="1239">
        <v>0.97344750903883248</v>
      </c>
      <c r="BT216" s="1308">
        <v>1.0943728325890627</v>
      </c>
      <c r="BU216" s="1309">
        <v>88</v>
      </c>
      <c r="BV216" s="1307" t="s">
        <v>1325</v>
      </c>
      <c r="BW216" s="1307">
        <v>13</v>
      </c>
      <c r="BX216" s="1307" t="s">
        <v>1325</v>
      </c>
      <c r="BY216" s="1307" t="s">
        <v>1325</v>
      </c>
      <c r="BZ216" s="1307">
        <v>312</v>
      </c>
      <c r="CA216" s="1310">
        <v>19</v>
      </c>
      <c r="CB216" s="1189">
        <v>2.343934273342831</v>
      </c>
      <c r="CC216" s="1239">
        <v>0.59718425430711231</v>
      </c>
      <c r="CD216" s="1239">
        <v>0.67315970088492594</v>
      </c>
      <c r="CE216" s="1239">
        <v>1.0588575146232928</v>
      </c>
      <c r="CF216" s="1239">
        <v>0</v>
      </c>
      <c r="CG216" s="1239">
        <v>0.618835812803469</v>
      </c>
      <c r="CH216" s="1246">
        <v>0.67064690569226693</v>
      </c>
      <c r="CI216" s="1309" t="s">
        <v>1325</v>
      </c>
      <c r="CJ216" s="1307" t="s">
        <v>1325</v>
      </c>
      <c r="CK216" s="1307" t="s">
        <v>1325</v>
      </c>
      <c r="CL216" s="1307" t="s">
        <v>1325</v>
      </c>
      <c r="CM216" s="1307" t="s">
        <v>1325</v>
      </c>
      <c r="CN216" s="1238">
        <v>21</v>
      </c>
      <c r="CO216" s="1310" t="s">
        <v>1325</v>
      </c>
      <c r="CP216" s="1244">
        <v>1.7195311607590194</v>
      </c>
      <c r="CQ216" s="1242">
        <v>0</v>
      </c>
      <c r="CR216" s="1242">
        <v>0.75121238558269254</v>
      </c>
      <c r="CS216" s="1242">
        <v>0</v>
      </c>
      <c r="CT216" s="1242">
        <v>17.072398861394998</v>
      </c>
      <c r="CU216" s="1242">
        <v>0.58666691703923235</v>
      </c>
      <c r="CV216" s="1243">
        <v>0.50296545703262363</v>
      </c>
      <c r="CW216" s="1280"/>
      <c r="CX216" s="1280"/>
      <c r="CY216" s="1280"/>
      <c r="CZ216" s="1275" t="s">
        <v>878</v>
      </c>
      <c r="DA216" s="1276" t="s">
        <v>1471</v>
      </c>
      <c r="DB216" s="1274" t="s">
        <v>878</v>
      </c>
      <c r="DC216" s="1274" t="s">
        <v>2920</v>
      </c>
      <c r="DD216" s="1274" t="s">
        <v>2920</v>
      </c>
      <c r="DE216" s="1276" t="s">
        <v>878</v>
      </c>
      <c r="DF216" s="1276" t="s">
        <v>1471</v>
      </c>
      <c r="DG216" s="1276" t="s">
        <v>878</v>
      </c>
      <c r="DH216" s="1276" t="s">
        <v>1471</v>
      </c>
      <c r="DI216" s="1276" t="s">
        <v>878</v>
      </c>
      <c r="DJ216" s="1277" t="s">
        <v>1471</v>
      </c>
      <c r="DK216" s="1311" t="s">
        <v>878</v>
      </c>
      <c r="DL216" s="1277" t="s">
        <v>878</v>
      </c>
      <c r="DM216" s="7" t="s">
        <v>878</v>
      </c>
      <c r="DN216" s="7" t="s">
        <v>792</v>
      </c>
      <c r="DO216" s="7" t="s">
        <v>878</v>
      </c>
      <c r="DP216" s="7" t="s">
        <v>792</v>
      </c>
    </row>
    <row r="217" spans="1:120" ht="25.5">
      <c r="A217" s="1194" t="s">
        <v>1107</v>
      </c>
      <c r="B217" s="1195" t="s">
        <v>633</v>
      </c>
      <c r="C217" s="1196">
        <v>28</v>
      </c>
      <c r="D217" s="1306" t="s">
        <v>1325</v>
      </c>
      <c r="E217" s="1306" t="s">
        <v>1325</v>
      </c>
      <c r="F217" s="1306" t="s">
        <v>1325</v>
      </c>
      <c r="G217" s="1306" t="s">
        <v>1325</v>
      </c>
      <c r="H217" s="1197">
        <v>221</v>
      </c>
      <c r="I217" s="1198">
        <v>19</v>
      </c>
      <c r="J217" s="1199">
        <v>0.68016219263951228</v>
      </c>
      <c r="K217" s="1200">
        <v>0.73563991914415316</v>
      </c>
      <c r="L217" s="1200">
        <v>0.59739729016708343</v>
      </c>
      <c r="M217" s="1200">
        <v>2.1448023153856175</v>
      </c>
      <c r="N217" s="1200">
        <v>0</v>
      </c>
      <c r="O217" s="1200">
        <v>1.185711776391823</v>
      </c>
      <c r="P217" s="1201">
        <v>1.1842069385192038</v>
      </c>
      <c r="Q217" s="1309" t="s">
        <v>1325</v>
      </c>
      <c r="R217" s="1307" t="s">
        <v>1325</v>
      </c>
      <c r="S217" s="1307" t="s">
        <v>1325</v>
      </c>
      <c r="T217" s="1307" t="s">
        <v>1325</v>
      </c>
      <c r="U217" s="1307" t="s">
        <v>1325</v>
      </c>
      <c r="V217" s="1307">
        <v>24</v>
      </c>
      <c r="W217" s="1310" t="s">
        <v>1325</v>
      </c>
      <c r="X217" s="1199">
        <v>0.82813130843751359</v>
      </c>
      <c r="Y217" s="1200">
        <v>0</v>
      </c>
      <c r="Z217" s="1200">
        <v>1.7854334123089952</v>
      </c>
      <c r="AA217" s="1200">
        <v>0</v>
      </c>
      <c r="AB217" s="1200">
        <v>0</v>
      </c>
      <c r="AC217" s="1202">
        <v>0.90921688615317298</v>
      </c>
      <c r="AD217" s="1203">
        <v>2.1991650412524946</v>
      </c>
      <c r="AE217" s="1309" t="s">
        <v>1325</v>
      </c>
      <c r="AF217" s="1307" t="s">
        <v>1325</v>
      </c>
      <c r="AG217" s="1307" t="s">
        <v>1325</v>
      </c>
      <c r="AH217" s="1307" t="s">
        <v>1325</v>
      </c>
      <c r="AI217" s="1307" t="s">
        <v>1325</v>
      </c>
      <c r="AJ217" s="1307">
        <v>34</v>
      </c>
      <c r="AK217" s="1310" t="s">
        <v>1325</v>
      </c>
      <c r="AL217" s="1204">
        <v>0.69624728228430666</v>
      </c>
      <c r="AM217" s="1202">
        <v>0</v>
      </c>
      <c r="AN217" s="1202">
        <v>1.1870847552061292</v>
      </c>
      <c r="AO217" s="1202">
        <v>2.7977923510159082</v>
      </c>
      <c r="AP217" s="1202">
        <v>0</v>
      </c>
      <c r="AQ217" s="1202">
        <v>0.87379694106487027</v>
      </c>
      <c r="AR217" s="1203">
        <v>1.4501715943017039</v>
      </c>
      <c r="AS217" s="1309" t="s">
        <v>1325</v>
      </c>
      <c r="AT217" s="1307" t="s">
        <v>1325</v>
      </c>
      <c r="AU217" s="1307" t="s">
        <v>1325</v>
      </c>
      <c r="AV217" s="1307" t="s">
        <v>1325</v>
      </c>
      <c r="AW217" s="1307" t="s">
        <v>1325</v>
      </c>
      <c r="AX217" s="1307" t="s">
        <v>1325</v>
      </c>
      <c r="AY217" s="1310" t="s">
        <v>1325</v>
      </c>
      <c r="AZ217" s="1244">
        <v>0</v>
      </c>
      <c r="BA217" s="1242">
        <v>0</v>
      </c>
      <c r="BB217" s="1242">
        <v>0</v>
      </c>
      <c r="BC217" s="1242">
        <v>0</v>
      </c>
      <c r="BD217" s="1242">
        <v>0</v>
      </c>
      <c r="BE217" s="1242">
        <v>0.44476786958878645</v>
      </c>
      <c r="BF217" s="1243">
        <v>0</v>
      </c>
      <c r="BG217" s="1309" t="s">
        <v>1325</v>
      </c>
      <c r="BH217" s="1307" t="s">
        <v>1325</v>
      </c>
      <c r="BI217" s="1307" t="s">
        <v>1325</v>
      </c>
      <c r="BJ217" s="1307" t="s">
        <v>1325</v>
      </c>
      <c r="BK217" s="1307" t="s">
        <v>1325</v>
      </c>
      <c r="BL217" s="1307">
        <v>53</v>
      </c>
      <c r="BM217" s="1310" t="s">
        <v>1325</v>
      </c>
      <c r="BN217" s="1245">
        <v>0.62845632548357233</v>
      </c>
      <c r="BO217" s="1239">
        <v>0</v>
      </c>
      <c r="BP217" s="1239">
        <v>0.8878752778262009</v>
      </c>
      <c r="BQ217" s="1239">
        <v>2.0739371080846913</v>
      </c>
      <c r="BR217" s="1239">
        <v>0</v>
      </c>
      <c r="BS217" s="1239">
        <v>1.3401872279386196</v>
      </c>
      <c r="BT217" s="1308">
        <v>0.79388987059916938</v>
      </c>
      <c r="BU217" s="1309">
        <v>11</v>
      </c>
      <c r="BV217" s="1307" t="s">
        <v>1325</v>
      </c>
      <c r="BW217" s="1307" t="s">
        <v>1325</v>
      </c>
      <c r="BX217" s="1307" t="s">
        <v>1325</v>
      </c>
      <c r="BY217" s="1307" t="s">
        <v>1325</v>
      </c>
      <c r="BZ217" s="1307">
        <v>87</v>
      </c>
      <c r="CA217" s="1310" t="s">
        <v>1325</v>
      </c>
      <c r="CB217" s="1189">
        <v>0.75979469268527633</v>
      </c>
      <c r="CC217" s="1239">
        <v>1.3813051946616344</v>
      </c>
      <c r="CD217" s="1239">
        <v>0</v>
      </c>
      <c r="CE217" s="1239">
        <v>1.9819965088825566</v>
      </c>
      <c r="CF217" s="1239">
        <v>0</v>
      </c>
      <c r="CG217" s="1239">
        <v>1.5453367729809144</v>
      </c>
      <c r="CH217" s="1246">
        <v>0.67110643327485164</v>
      </c>
      <c r="CI217" s="1309" t="s">
        <v>1325</v>
      </c>
      <c r="CJ217" s="1307" t="s">
        <v>1325</v>
      </c>
      <c r="CK217" s="1307" t="s">
        <v>1325</v>
      </c>
      <c r="CL217" s="1307" t="s">
        <v>1325</v>
      </c>
      <c r="CM217" s="1307" t="s">
        <v>1325</v>
      </c>
      <c r="CN217" s="1307" t="s">
        <v>1325</v>
      </c>
      <c r="CO217" s="1310" t="s">
        <v>1325</v>
      </c>
      <c r="CP217" s="1244">
        <v>0</v>
      </c>
      <c r="CQ217" s="1242">
        <v>0</v>
      </c>
      <c r="CR217" s="1242">
        <v>0</v>
      </c>
      <c r="CS217" s="1242">
        <v>0</v>
      </c>
      <c r="CT217" s="1242">
        <v>0</v>
      </c>
      <c r="CU217" s="1242">
        <v>0.47831449486516719</v>
      </c>
      <c r="CV217" s="1243">
        <v>20.617212945146218</v>
      </c>
      <c r="CW217" s="1280" t="s">
        <v>878</v>
      </c>
      <c r="CX217" s="1280" t="s">
        <v>2966</v>
      </c>
      <c r="CY217" s="1280" t="s">
        <v>878</v>
      </c>
      <c r="CZ217" s="1275" t="s">
        <v>878</v>
      </c>
      <c r="DA217" s="1276" t="s">
        <v>1471</v>
      </c>
      <c r="DB217" s="1274"/>
      <c r="DC217" s="1274"/>
      <c r="DD217" s="1274"/>
      <c r="DE217" s="1276" t="s">
        <v>878</v>
      </c>
      <c r="DF217" s="1276" t="s">
        <v>1471</v>
      </c>
      <c r="DG217" s="1276" t="s">
        <v>878</v>
      </c>
      <c r="DH217" s="1276" t="s">
        <v>1471</v>
      </c>
      <c r="DI217" s="1276" t="s">
        <v>878</v>
      </c>
      <c r="DJ217" s="1277" t="s">
        <v>1471</v>
      </c>
      <c r="DK217" s="1311" t="s">
        <v>878</v>
      </c>
      <c r="DL217" s="1277" t="s">
        <v>878</v>
      </c>
      <c r="DM217" s="7" t="s">
        <v>878</v>
      </c>
      <c r="DN217" s="7" t="s">
        <v>792</v>
      </c>
      <c r="DO217" s="7" t="s">
        <v>878</v>
      </c>
      <c r="DP217" s="7" t="s">
        <v>792</v>
      </c>
    </row>
    <row r="218" spans="1:120">
      <c r="A218" s="1194" t="s">
        <v>1136</v>
      </c>
      <c r="B218" s="1195" t="s">
        <v>772</v>
      </c>
      <c r="C218" s="1196">
        <v>52</v>
      </c>
      <c r="D218" s="1306" t="s">
        <v>1325</v>
      </c>
      <c r="E218" s="1306" t="s">
        <v>1325</v>
      </c>
      <c r="F218" s="1306" t="s">
        <v>1325</v>
      </c>
      <c r="G218" s="1306" t="s">
        <v>1325</v>
      </c>
      <c r="H218" s="1197">
        <v>225</v>
      </c>
      <c r="I218" s="1198">
        <v>10</v>
      </c>
      <c r="J218" s="1199">
        <v>1.0550367566845766</v>
      </c>
      <c r="K218" s="1200">
        <v>1.6224747081736333</v>
      </c>
      <c r="L218" s="1200">
        <v>0.23932367463823684</v>
      </c>
      <c r="M218" s="1200">
        <v>1.1470070789909896</v>
      </c>
      <c r="N218" s="1200"/>
      <c r="O218" s="1200">
        <v>0.94997825004231473</v>
      </c>
      <c r="P218" s="1201">
        <v>1.4717856239594187</v>
      </c>
      <c r="Q218" s="1309" t="s">
        <v>1325</v>
      </c>
      <c r="R218" s="1307" t="s">
        <v>1325</v>
      </c>
      <c r="S218" s="1307" t="s">
        <v>1325</v>
      </c>
      <c r="T218" s="1307" t="s">
        <v>1325</v>
      </c>
      <c r="U218" s="1307" t="s">
        <v>1325</v>
      </c>
      <c r="V218" s="1307">
        <v>13</v>
      </c>
      <c r="W218" s="1310" t="s">
        <v>1325</v>
      </c>
      <c r="X218" s="1199">
        <v>1.0104134926893991</v>
      </c>
      <c r="Y218" s="1200">
        <v>2.5827775196392504</v>
      </c>
      <c r="Z218" s="1200">
        <v>0</v>
      </c>
      <c r="AA218" s="1200">
        <v>5.8025685562081764</v>
      </c>
      <c r="AB218" s="1200"/>
      <c r="AC218" s="1202">
        <v>0.51209059081648844</v>
      </c>
      <c r="AD218" s="1203">
        <v>1.9047944094824774</v>
      </c>
      <c r="AE218" s="1309" t="s">
        <v>1325</v>
      </c>
      <c r="AF218" s="1307" t="s">
        <v>1325</v>
      </c>
      <c r="AG218" s="1307" t="s">
        <v>1325</v>
      </c>
      <c r="AH218" s="1307" t="s">
        <v>1325</v>
      </c>
      <c r="AI218" s="1307" t="s">
        <v>1325</v>
      </c>
      <c r="AJ218" s="1307">
        <v>33</v>
      </c>
      <c r="AK218" s="1310" t="s">
        <v>1325</v>
      </c>
      <c r="AL218" s="1204">
        <v>0.740668249404007</v>
      </c>
      <c r="AM218" s="1202">
        <v>1.9947290103010105</v>
      </c>
      <c r="AN218" s="1202">
        <v>0</v>
      </c>
      <c r="AO218" s="1202">
        <v>0</v>
      </c>
      <c r="AP218" s="1202"/>
      <c r="AQ218" s="1202">
        <v>3.0457128877791209</v>
      </c>
      <c r="AR218" s="1203">
        <v>0</v>
      </c>
      <c r="AS218" s="1309" t="s">
        <v>1325</v>
      </c>
      <c r="AT218" s="1307" t="s">
        <v>1325</v>
      </c>
      <c r="AU218" s="1307" t="s">
        <v>1325</v>
      </c>
      <c r="AV218" s="1307" t="s">
        <v>1325</v>
      </c>
      <c r="AW218" s="1307" t="s">
        <v>1325</v>
      </c>
      <c r="AX218" s="1307">
        <v>19</v>
      </c>
      <c r="AY218" s="1310" t="s">
        <v>1325</v>
      </c>
      <c r="AZ218" s="1244">
        <v>0.27411835650794975</v>
      </c>
      <c r="BA218" s="1242">
        <v>0</v>
      </c>
      <c r="BB218" s="1242">
        <v>0</v>
      </c>
      <c r="BC218" s="1242">
        <v>0</v>
      </c>
      <c r="BD218" s="1242"/>
      <c r="BE218" s="1242">
        <v>2.4554212570228722</v>
      </c>
      <c r="BF218" s="1243">
        <v>2.5668025339719405</v>
      </c>
      <c r="BG218" s="1309" t="s">
        <v>1325</v>
      </c>
      <c r="BH218" s="1307" t="s">
        <v>1325</v>
      </c>
      <c r="BI218" s="1307" t="s">
        <v>1325</v>
      </c>
      <c r="BJ218" s="1307" t="s">
        <v>1325</v>
      </c>
      <c r="BK218" s="1307" t="s">
        <v>1325</v>
      </c>
      <c r="BL218" s="1307">
        <v>45</v>
      </c>
      <c r="BM218" s="1310" t="s">
        <v>1325</v>
      </c>
      <c r="BN218" s="1245">
        <v>0.45679812547879722</v>
      </c>
      <c r="BO218" s="1239">
        <v>2.6557913246288112</v>
      </c>
      <c r="BP218" s="1239">
        <v>0</v>
      </c>
      <c r="BQ218" s="1239">
        <v>0</v>
      </c>
      <c r="BR218" s="1239"/>
      <c r="BS218" s="1239">
        <v>1.9461350180843371</v>
      </c>
      <c r="BT218" s="1308">
        <v>1.9644622780592635</v>
      </c>
      <c r="BU218" s="1309">
        <v>30</v>
      </c>
      <c r="BV218" s="1307" t="s">
        <v>1325</v>
      </c>
      <c r="BW218" s="1307" t="s">
        <v>1325</v>
      </c>
      <c r="BX218" s="1307" t="s">
        <v>1325</v>
      </c>
      <c r="BY218" s="1307" t="s">
        <v>1325</v>
      </c>
      <c r="BZ218" s="1307">
        <v>83</v>
      </c>
      <c r="CA218" s="1310" t="s">
        <v>1325</v>
      </c>
      <c r="CB218" s="1189">
        <v>1.6306305762325284</v>
      </c>
      <c r="CC218" s="1239">
        <v>1.4474905069461943</v>
      </c>
      <c r="CD218" s="1239">
        <v>0</v>
      </c>
      <c r="CE218" s="1239">
        <v>1.883354155037362</v>
      </c>
      <c r="CF218" s="1239"/>
      <c r="CG218" s="1239">
        <v>0.72503127312714788</v>
      </c>
      <c r="CH218" s="1246">
        <v>1.3967465079670098</v>
      </c>
      <c r="CI218" s="1309" t="s">
        <v>1325</v>
      </c>
      <c r="CJ218" s="1307" t="s">
        <v>1325</v>
      </c>
      <c r="CK218" s="1307" t="s">
        <v>1325</v>
      </c>
      <c r="CL218" s="1307" t="s">
        <v>1325</v>
      </c>
      <c r="CM218" s="1307" t="s">
        <v>1325</v>
      </c>
      <c r="CN218" s="1238">
        <v>11</v>
      </c>
      <c r="CO218" s="1310" t="s">
        <v>1325</v>
      </c>
      <c r="CP218" s="1244">
        <v>0.26170328043973506</v>
      </c>
      <c r="CQ218" s="1242">
        <v>0</v>
      </c>
      <c r="CR218" s="1242">
        <v>0</v>
      </c>
      <c r="CS218" s="1242">
        <v>0</v>
      </c>
      <c r="CT218" s="1242"/>
      <c r="CU218" s="1242">
        <v>0.5531869870851035</v>
      </c>
      <c r="CV218" s="1243">
        <v>2.4383432722544627</v>
      </c>
      <c r="CW218" s="1280"/>
      <c r="CX218" s="1280"/>
      <c r="CY218" s="1280"/>
      <c r="CZ218" s="1275" t="s">
        <v>878</v>
      </c>
      <c r="DA218" s="1276" t="s">
        <v>1471</v>
      </c>
      <c r="DB218" s="1274"/>
      <c r="DC218" s="1274"/>
      <c r="DD218" s="1274"/>
      <c r="DE218" s="1276" t="s">
        <v>878</v>
      </c>
      <c r="DF218" s="1276" t="s">
        <v>1471</v>
      </c>
      <c r="DG218" s="1276" t="s">
        <v>878</v>
      </c>
      <c r="DH218" s="1276" t="s">
        <v>1471</v>
      </c>
      <c r="DI218" s="1276" t="s">
        <v>878</v>
      </c>
      <c r="DJ218" s="1277" t="s">
        <v>1471</v>
      </c>
      <c r="DK218" s="1311" t="s">
        <v>878</v>
      </c>
      <c r="DL218" s="1277" t="s">
        <v>878</v>
      </c>
      <c r="DM218" s="7" t="s">
        <v>878</v>
      </c>
      <c r="DN218" s="7" t="s">
        <v>792</v>
      </c>
      <c r="DO218" s="7" t="s">
        <v>878</v>
      </c>
      <c r="DP218" s="7" t="s">
        <v>792</v>
      </c>
    </row>
    <row r="219" spans="1:120">
      <c r="A219" s="1194" t="s">
        <v>169</v>
      </c>
      <c r="B219" s="1195" t="s">
        <v>574</v>
      </c>
      <c r="C219" s="1306" t="s">
        <v>1325</v>
      </c>
      <c r="D219" s="1306" t="s">
        <v>1325</v>
      </c>
      <c r="E219" s="1306" t="s">
        <v>1325</v>
      </c>
      <c r="F219" s="1306" t="s">
        <v>1325</v>
      </c>
      <c r="G219" s="1306" t="s">
        <v>1325</v>
      </c>
      <c r="H219" s="1197">
        <v>63</v>
      </c>
      <c r="I219" s="1306" t="s">
        <v>1325</v>
      </c>
      <c r="J219" s="1199">
        <v>1.7552606990728841</v>
      </c>
      <c r="K219" s="1200">
        <v>0.28444645454974971</v>
      </c>
      <c r="L219" s="1200"/>
      <c r="M219" s="1200"/>
      <c r="N219" s="1200"/>
      <c r="O219" s="1200">
        <v>1.1907299351725742</v>
      </c>
      <c r="P219" s="1201">
        <v>0.76554164421617377</v>
      </c>
      <c r="Q219" s="1309" t="s">
        <v>1325</v>
      </c>
      <c r="R219" s="1307" t="s">
        <v>1325</v>
      </c>
      <c r="S219" s="1307" t="s">
        <v>1325</v>
      </c>
      <c r="T219" s="1307" t="s">
        <v>1325</v>
      </c>
      <c r="U219" s="1307" t="s">
        <v>1325</v>
      </c>
      <c r="V219" s="1307" t="s">
        <v>1325</v>
      </c>
      <c r="W219" s="1310" t="s">
        <v>1325</v>
      </c>
      <c r="X219" s="1199">
        <v>5.7706955941059235</v>
      </c>
      <c r="Y219" s="1200">
        <v>0</v>
      </c>
      <c r="Z219" s="1200"/>
      <c r="AA219" s="1200"/>
      <c r="AB219" s="1200"/>
      <c r="AC219" s="1202">
        <v>0.46833906226644417</v>
      </c>
      <c r="AD219" s="1203">
        <v>0</v>
      </c>
      <c r="AE219" s="1309" t="s">
        <v>1325</v>
      </c>
      <c r="AF219" s="1307" t="s">
        <v>1325</v>
      </c>
      <c r="AG219" s="1307" t="s">
        <v>1325</v>
      </c>
      <c r="AH219" s="1307" t="s">
        <v>1325</v>
      </c>
      <c r="AI219" s="1307" t="s">
        <v>1325</v>
      </c>
      <c r="AJ219" s="1307" t="s">
        <v>1325</v>
      </c>
      <c r="AK219" s="1310" t="s">
        <v>1325</v>
      </c>
      <c r="AL219" s="1204">
        <v>2.8853477970529613</v>
      </c>
      <c r="AM219" s="1202">
        <v>0</v>
      </c>
      <c r="AN219" s="1202"/>
      <c r="AO219" s="1202"/>
      <c r="AP219" s="1202"/>
      <c r="AQ219" s="1202">
        <v>0.93667812453288835</v>
      </c>
      <c r="AR219" s="1203">
        <v>0</v>
      </c>
      <c r="AS219" s="1309" t="s">
        <v>1325</v>
      </c>
      <c r="AT219" s="1307" t="s">
        <v>1325</v>
      </c>
      <c r="AU219" s="1307" t="s">
        <v>1325</v>
      </c>
      <c r="AV219" s="1307" t="s">
        <v>1325</v>
      </c>
      <c r="AW219" s="1307" t="s">
        <v>1325</v>
      </c>
      <c r="AX219" s="1307" t="s">
        <v>1325</v>
      </c>
      <c r="AY219" s="1310" t="s">
        <v>1325</v>
      </c>
      <c r="AZ219" s="1244">
        <v>0</v>
      </c>
      <c r="BA219" s="1242">
        <v>0</v>
      </c>
      <c r="BB219" s="1242"/>
      <c r="BC219" s="1242"/>
      <c r="BD219" s="1242"/>
      <c r="BE219" s="1242">
        <v>2.2313777864115387</v>
      </c>
      <c r="BF219" s="1243">
        <v>0</v>
      </c>
      <c r="BG219" s="1309" t="s">
        <v>1325</v>
      </c>
      <c r="BH219" s="1307" t="s">
        <v>1325</v>
      </c>
      <c r="BI219" s="1307" t="s">
        <v>1325</v>
      </c>
      <c r="BJ219" s="1307" t="s">
        <v>1325</v>
      </c>
      <c r="BK219" s="1307" t="s">
        <v>1325</v>
      </c>
      <c r="BL219" s="1307">
        <v>17</v>
      </c>
      <c r="BM219" s="1310" t="s">
        <v>1325</v>
      </c>
      <c r="BN219" s="1245">
        <v>0</v>
      </c>
      <c r="BO219" s="1239">
        <v>0</v>
      </c>
      <c r="BP219" s="1239"/>
      <c r="BQ219" s="1239"/>
      <c r="BR219" s="1239"/>
      <c r="BS219" s="1239">
        <v>2.6767690579440453</v>
      </c>
      <c r="BT219" s="1308">
        <v>0</v>
      </c>
      <c r="BU219" s="1309" t="s">
        <v>1325</v>
      </c>
      <c r="BV219" s="1307" t="s">
        <v>1325</v>
      </c>
      <c r="BW219" s="1307" t="s">
        <v>1325</v>
      </c>
      <c r="BX219" s="1307" t="s">
        <v>1325</v>
      </c>
      <c r="BY219" s="1307" t="s">
        <v>1325</v>
      </c>
      <c r="BZ219" s="1307">
        <v>28</v>
      </c>
      <c r="CA219" s="1310" t="s">
        <v>1325</v>
      </c>
      <c r="CB219" s="1189">
        <v>2.9033249188643357</v>
      </c>
      <c r="CC219" s="1239">
        <v>0.54455311829478636</v>
      </c>
      <c r="CD219" s="1239"/>
      <c r="CE219" s="1239"/>
      <c r="CF219" s="1239"/>
      <c r="CG219" s="1239">
        <v>0.81273494589724915</v>
      </c>
      <c r="CH219" s="1246">
        <v>0.35430433351925095</v>
      </c>
      <c r="CI219" s="1309" t="s">
        <v>1325</v>
      </c>
      <c r="CJ219" s="1307" t="s">
        <v>1325</v>
      </c>
      <c r="CK219" s="1307" t="s">
        <v>1325</v>
      </c>
      <c r="CL219" s="1307" t="s">
        <v>1325</v>
      </c>
      <c r="CM219" s="1307" t="s">
        <v>1325</v>
      </c>
      <c r="CN219" s="1307" t="s">
        <v>1325</v>
      </c>
      <c r="CO219" s="1310" t="s">
        <v>1325</v>
      </c>
      <c r="CP219" s="1244">
        <v>0</v>
      </c>
      <c r="CQ219" s="1242">
        <v>0</v>
      </c>
      <c r="CR219" s="1242"/>
      <c r="CS219" s="1242"/>
      <c r="CT219" s="1242"/>
      <c r="CU219" s="1242">
        <v>0.5313576034967038</v>
      </c>
      <c r="CV219" s="1243">
        <v>18.559086631092825</v>
      </c>
      <c r="CW219" s="1280"/>
      <c r="CX219" s="1280"/>
      <c r="CY219" s="1280"/>
      <c r="CZ219" s="1275" t="s">
        <v>878</v>
      </c>
      <c r="DA219" s="1276" t="s">
        <v>1471</v>
      </c>
      <c r="DB219" s="1274"/>
      <c r="DC219" s="1274"/>
      <c r="DD219" s="1274"/>
      <c r="DE219" s="1276" t="s">
        <v>878</v>
      </c>
      <c r="DF219" s="1276" t="s">
        <v>1471</v>
      </c>
      <c r="DG219" s="1276" t="s">
        <v>878</v>
      </c>
      <c r="DH219" s="1276" t="s">
        <v>1471</v>
      </c>
      <c r="DI219" s="1276" t="s">
        <v>878</v>
      </c>
      <c r="DJ219" s="1277" t="s">
        <v>1471</v>
      </c>
      <c r="DK219" s="1311" t="s">
        <v>878</v>
      </c>
      <c r="DL219" s="1277" t="s">
        <v>878</v>
      </c>
      <c r="DM219" s="7" t="s">
        <v>878</v>
      </c>
      <c r="DN219" s="7" t="s">
        <v>792</v>
      </c>
      <c r="DO219" s="7" t="s">
        <v>878</v>
      </c>
      <c r="DP219" s="7" t="s">
        <v>792</v>
      </c>
    </row>
    <row r="220" spans="1:120">
      <c r="A220" s="1194" t="s">
        <v>265</v>
      </c>
      <c r="B220" s="1195" t="s">
        <v>604</v>
      </c>
      <c r="C220" s="1196">
        <v>36</v>
      </c>
      <c r="D220" s="1306" t="s">
        <v>1325</v>
      </c>
      <c r="E220" s="1306" t="s">
        <v>1325</v>
      </c>
      <c r="F220" s="1306" t="s">
        <v>1325</v>
      </c>
      <c r="G220" s="1306" t="s">
        <v>1325</v>
      </c>
      <c r="H220" s="1197">
        <v>207</v>
      </c>
      <c r="I220" s="1198">
        <v>17</v>
      </c>
      <c r="J220" s="1199">
        <v>1.4869192136384972</v>
      </c>
      <c r="K220" s="1200">
        <v>1.3004178730014522</v>
      </c>
      <c r="L220" s="1200">
        <v>0.92192755027510997</v>
      </c>
      <c r="M220" s="1200">
        <v>1.0208170758193595</v>
      </c>
      <c r="N220" s="1200"/>
      <c r="O220" s="1200">
        <v>0.66865095422222409</v>
      </c>
      <c r="P220" s="1201">
        <v>1.3800475958061527</v>
      </c>
      <c r="Q220" s="1309" t="s">
        <v>1325</v>
      </c>
      <c r="R220" s="1307" t="s">
        <v>1325</v>
      </c>
      <c r="S220" s="1307" t="s">
        <v>1325</v>
      </c>
      <c r="T220" s="1307" t="s">
        <v>1325</v>
      </c>
      <c r="U220" s="1307" t="s">
        <v>1325</v>
      </c>
      <c r="V220" s="1307">
        <v>19</v>
      </c>
      <c r="W220" s="1310" t="s">
        <v>1325</v>
      </c>
      <c r="X220" s="1199">
        <v>0.67555113453267723</v>
      </c>
      <c r="Y220" s="1200">
        <v>0</v>
      </c>
      <c r="Z220" s="1200">
        <v>0</v>
      </c>
      <c r="AA220" s="1200">
        <v>0</v>
      </c>
      <c r="AB220" s="1200"/>
      <c r="AC220" s="1202">
        <v>4.0006478044600762</v>
      </c>
      <c r="AD220" s="1203">
        <v>0</v>
      </c>
      <c r="AE220" s="1309" t="s">
        <v>1325</v>
      </c>
      <c r="AF220" s="1307" t="s">
        <v>1325</v>
      </c>
      <c r="AG220" s="1307" t="s">
        <v>1325</v>
      </c>
      <c r="AH220" s="1307" t="s">
        <v>1325</v>
      </c>
      <c r="AI220" s="1307" t="s">
        <v>1325</v>
      </c>
      <c r="AJ220" s="1307">
        <v>41</v>
      </c>
      <c r="AK220" s="1310" t="s">
        <v>1325</v>
      </c>
      <c r="AL220" s="1204">
        <v>0.5432911648650951</v>
      </c>
      <c r="AM220" s="1202">
        <v>2.6732630500711605</v>
      </c>
      <c r="AN220" s="1202">
        <v>4.0601262130682425</v>
      </c>
      <c r="AO220" s="1202">
        <v>0</v>
      </c>
      <c r="AP220" s="1202"/>
      <c r="AQ220" s="1202">
        <v>0.75706006572709217</v>
      </c>
      <c r="AR220" s="1203">
        <v>0.40761320430548975</v>
      </c>
      <c r="AS220" s="1309" t="s">
        <v>1325</v>
      </c>
      <c r="AT220" s="1307" t="s">
        <v>1325</v>
      </c>
      <c r="AU220" s="1307" t="s">
        <v>1325</v>
      </c>
      <c r="AV220" s="1307" t="s">
        <v>1325</v>
      </c>
      <c r="AW220" s="1307" t="s">
        <v>1325</v>
      </c>
      <c r="AX220" s="1307" t="s">
        <v>1325</v>
      </c>
      <c r="AY220" s="1310" t="s">
        <v>1325</v>
      </c>
      <c r="AZ220" s="1244">
        <v>1.1235308307158238</v>
      </c>
      <c r="BA220" s="1242">
        <v>5.0025962941208073</v>
      </c>
      <c r="BB220" s="1242">
        <v>0</v>
      </c>
      <c r="BC220" s="1242">
        <v>0</v>
      </c>
      <c r="BD220" s="1242"/>
      <c r="BE220" s="1242">
        <v>0.8580583116543532</v>
      </c>
      <c r="BF220" s="1243">
        <v>2.5725916788371075</v>
      </c>
      <c r="BG220" s="1309" t="s">
        <v>1325</v>
      </c>
      <c r="BH220" s="1307" t="s">
        <v>1325</v>
      </c>
      <c r="BI220" s="1307" t="s">
        <v>1325</v>
      </c>
      <c r="BJ220" s="1307" t="s">
        <v>1325</v>
      </c>
      <c r="BK220" s="1307" t="s">
        <v>1325</v>
      </c>
      <c r="BL220" s="1307">
        <v>41</v>
      </c>
      <c r="BM220" s="1310" t="s">
        <v>1325</v>
      </c>
      <c r="BN220" s="1245">
        <v>1.1186863971961887</v>
      </c>
      <c r="BO220" s="1239">
        <v>0</v>
      </c>
      <c r="BP220" s="1239">
        <v>0</v>
      </c>
      <c r="BQ220" s="1239">
        <v>0</v>
      </c>
      <c r="BR220" s="1239"/>
      <c r="BS220" s="1239">
        <v>1.6056089305563226</v>
      </c>
      <c r="BT220" s="1308">
        <v>1.1676692401673345</v>
      </c>
      <c r="BU220" s="1309">
        <v>20</v>
      </c>
      <c r="BV220" s="1307" t="s">
        <v>1325</v>
      </c>
      <c r="BW220" s="1307" t="s">
        <v>1325</v>
      </c>
      <c r="BX220" s="1307" t="s">
        <v>1325</v>
      </c>
      <c r="BY220" s="1307" t="s">
        <v>1325</v>
      </c>
      <c r="BZ220" s="1307">
        <v>70</v>
      </c>
      <c r="CA220" s="1310" t="s">
        <v>1325</v>
      </c>
      <c r="CB220" s="1189">
        <v>2.2871122004060331</v>
      </c>
      <c r="CC220" s="1239">
        <v>0.77235000385312158</v>
      </c>
      <c r="CD220" s="1239">
        <v>0.7248777798071443</v>
      </c>
      <c r="CE220" s="1239">
        <v>1.6763599066766632</v>
      </c>
      <c r="CF220" s="1239"/>
      <c r="CG220" s="1239">
        <v>0.46231509190020653</v>
      </c>
      <c r="CH220" s="1246">
        <v>1.3577540661728285</v>
      </c>
      <c r="CI220" s="1309" t="s">
        <v>1325</v>
      </c>
      <c r="CJ220" s="1307" t="s">
        <v>1325</v>
      </c>
      <c r="CK220" s="1307" t="s">
        <v>1325</v>
      </c>
      <c r="CL220" s="1307" t="s">
        <v>1325</v>
      </c>
      <c r="CM220" s="1307" t="s">
        <v>1325</v>
      </c>
      <c r="CN220" s="1307" t="s">
        <v>1325</v>
      </c>
      <c r="CO220" s="1310" t="s">
        <v>1325</v>
      </c>
      <c r="CP220" s="1244">
        <v>2.9915733923409458</v>
      </c>
      <c r="CQ220" s="1242">
        <v>3.1049509537983959</v>
      </c>
      <c r="CR220" s="1242">
        <v>0</v>
      </c>
      <c r="CS220" s="1242">
        <v>0</v>
      </c>
      <c r="CT220" s="1242"/>
      <c r="CU220" s="1242">
        <v>0.31686944108628917</v>
      </c>
      <c r="CV220" s="1243">
        <v>3.4587271667539135</v>
      </c>
      <c r="CW220" s="1280"/>
      <c r="CX220" s="1280"/>
      <c r="CY220" s="1280"/>
      <c r="CZ220" s="1275" t="s">
        <v>878</v>
      </c>
      <c r="DA220" s="1276" t="s">
        <v>1471</v>
      </c>
      <c r="DB220" s="1274" t="s">
        <v>878</v>
      </c>
      <c r="DC220" s="1274" t="s">
        <v>878</v>
      </c>
      <c r="DD220" s="1274" t="s">
        <v>2920</v>
      </c>
      <c r="DE220" s="1276" t="s">
        <v>878</v>
      </c>
      <c r="DF220" s="1276" t="s">
        <v>1471</v>
      </c>
      <c r="DG220" s="1276" t="s">
        <v>878</v>
      </c>
      <c r="DH220" s="1276" t="s">
        <v>1471</v>
      </c>
      <c r="DI220" s="1276" t="s">
        <v>878</v>
      </c>
      <c r="DJ220" s="1277" t="s">
        <v>1471</v>
      </c>
      <c r="DK220" s="1311" t="s">
        <v>878</v>
      </c>
      <c r="DL220" s="1277" t="s">
        <v>878</v>
      </c>
      <c r="DM220" s="7" t="s">
        <v>878</v>
      </c>
      <c r="DN220" s="7" t="s">
        <v>792</v>
      </c>
      <c r="DO220" s="7" t="s">
        <v>878</v>
      </c>
      <c r="DP220" s="7" t="s">
        <v>792</v>
      </c>
    </row>
    <row r="221" spans="1:120">
      <c r="A221" s="1194" t="s">
        <v>13</v>
      </c>
      <c r="B221" s="1195" t="s">
        <v>765</v>
      </c>
      <c r="C221" s="1196">
        <v>58</v>
      </c>
      <c r="D221" s="1306" t="s">
        <v>1325</v>
      </c>
      <c r="E221" s="1306" t="s">
        <v>1325</v>
      </c>
      <c r="F221" s="1197">
        <v>10</v>
      </c>
      <c r="G221" s="1306" t="s">
        <v>1325</v>
      </c>
      <c r="H221" s="1197">
        <v>458</v>
      </c>
      <c r="I221" s="1198">
        <v>22</v>
      </c>
      <c r="J221" s="1199">
        <v>1.1974795574707653</v>
      </c>
      <c r="K221" s="1200">
        <v>0.84145521874246421</v>
      </c>
      <c r="L221" s="1200">
        <v>0.87072809359886016</v>
      </c>
      <c r="M221" s="1200">
        <v>1.7952318563595713</v>
      </c>
      <c r="N221" s="1200"/>
      <c r="O221" s="1200">
        <v>0.86515746455385623</v>
      </c>
      <c r="P221" s="1201">
        <v>0.8721120358656328</v>
      </c>
      <c r="Q221" s="1309" t="s">
        <v>1325</v>
      </c>
      <c r="R221" s="1307" t="s">
        <v>1325</v>
      </c>
      <c r="S221" s="1307" t="s">
        <v>1325</v>
      </c>
      <c r="T221" s="1307" t="s">
        <v>1325</v>
      </c>
      <c r="U221" s="1307" t="s">
        <v>1325</v>
      </c>
      <c r="V221" s="1307">
        <v>37</v>
      </c>
      <c r="W221" s="1310" t="s">
        <v>1325</v>
      </c>
      <c r="X221" s="1199">
        <v>0.24857497535282666</v>
      </c>
      <c r="Y221" s="1200">
        <v>0</v>
      </c>
      <c r="Z221" s="1200">
        <v>0</v>
      </c>
      <c r="AA221" s="1200">
        <v>2.8113591745276834</v>
      </c>
      <c r="AB221" s="1200"/>
      <c r="AC221" s="1202">
        <v>1.388265244840694</v>
      </c>
      <c r="AD221" s="1203">
        <v>2.685672506792566</v>
      </c>
      <c r="AE221" s="1309">
        <v>10</v>
      </c>
      <c r="AF221" s="1307" t="s">
        <v>1325</v>
      </c>
      <c r="AG221" s="1307" t="s">
        <v>1325</v>
      </c>
      <c r="AH221" s="1307" t="s">
        <v>1325</v>
      </c>
      <c r="AI221" s="1307" t="s">
        <v>1325</v>
      </c>
      <c r="AJ221" s="1307">
        <v>73</v>
      </c>
      <c r="AK221" s="1310" t="s">
        <v>1325</v>
      </c>
      <c r="AL221" s="1204">
        <v>1.5656867432180193</v>
      </c>
      <c r="AM221" s="1202">
        <v>0</v>
      </c>
      <c r="AN221" s="1202">
        <v>0.76051568079028187</v>
      </c>
      <c r="AO221" s="1202">
        <v>0</v>
      </c>
      <c r="AP221" s="1202"/>
      <c r="AQ221" s="1202">
        <v>1.1318680678642685</v>
      </c>
      <c r="AR221" s="1203">
        <v>0.54547665368141307</v>
      </c>
      <c r="AS221" s="1309" t="s">
        <v>1325</v>
      </c>
      <c r="AT221" s="1307" t="s">
        <v>1325</v>
      </c>
      <c r="AU221" s="1307" t="s">
        <v>1325</v>
      </c>
      <c r="AV221" s="1307" t="s">
        <v>1325</v>
      </c>
      <c r="AW221" s="1307" t="s">
        <v>1325</v>
      </c>
      <c r="AX221" s="1307">
        <v>11</v>
      </c>
      <c r="AY221" s="1310" t="s">
        <v>1325</v>
      </c>
      <c r="AZ221" s="1244">
        <v>2.4081538386109624</v>
      </c>
      <c r="BA221" s="1242">
        <v>0</v>
      </c>
      <c r="BB221" s="1242">
        <v>0</v>
      </c>
      <c r="BC221" s="1242">
        <v>0</v>
      </c>
      <c r="BD221" s="1242"/>
      <c r="BE221" s="1242">
        <v>1.1222880032978164</v>
      </c>
      <c r="BF221" s="1243">
        <v>0</v>
      </c>
      <c r="BG221" s="1309">
        <v>10</v>
      </c>
      <c r="BH221" s="1307" t="s">
        <v>1325</v>
      </c>
      <c r="BI221" s="1307" t="s">
        <v>1325</v>
      </c>
      <c r="BJ221" s="1307" t="s">
        <v>1325</v>
      </c>
      <c r="BK221" s="1307" t="s">
        <v>1325</v>
      </c>
      <c r="BL221" s="1307">
        <v>96</v>
      </c>
      <c r="BM221" s="1310" t="s">
        <v>1325</v>
      </c>
      <c r="BN221" s="1245">
        <v>0.93549477181661223</v>
      </c>
      <c r="BO221" s="1239">
        <v>1.0104568190478793</v>
      </c>
      <c r="BP221" s="1239">
        <v>1.0573586824386061</v>
      </c>
      <c r="BQ221" s="1239">
        <v>2.6797556972994436</v>
      </c>
      <c r="BR221" s="1239"/>
      <c r="BS221" s="1239">
        <v>0.87355949637346386</v>
      </c>
      <c r="BT221" s="1308">
        <v>0.75346230981218298</v>
      </c>
      <c r="BU221" s="1309">
        <v>28</v>
      </c>
      <c r="BV221" s="1307" t="s">
        <v>1325</v>
      </c>
      <c r="BW221" s="1307" t="s">
        <v>1325</v>
      </c>
      <c r="BX221" s="1307" t="s">
        <v>1325</v>
      </c>
      <c r="BY221" s="1307" t="s">
        <v>1325</v>
      </c>
      <c r="BZ221" s="1307">
        <v>188</v>
      </c>
      <c r="CA221" s="1310">
        <v>12</v>
      </c>
      <c r="CB221" s="1189">
        <v>1.3466244223818176</v>
      </c>
      <c r="CC221" s="1239">
        <v>0.95201264383128137</v>
      </c>
      <c r="CD221" s="1239">
        <v>0.73017250683907742</v>
      </c>
      <c r="CE221" s="1239">
        <v>2.0504145023719547</v>
      </c>
      <c r="CF221" s="1239"/>
      <c r="CG221" s="1239">
        <v>0.74025789410564724</v>
      </c>
      <c r="CH221" s="1246">
        <v>1.0915511238880911</v>
      </c>
      <c r="CI221" s="1309" t="s">
        <v>1325</v>
      </c>
      <c r="CJ221" s="1307" t="s">
        <v>1325</v>
      </c>
      <c r="CK221" s="1307" t="s">
        <v>1325</v>
      </c>
      <c r="CL221" s="1307" t="s">
        <v>1325</v>
      </c>
      <c r="CM221" s="1307" t="s">
        <v>1325</v>
      </c>
      <c r="CN221" s="1238">
        <v>16</v>
      </c>
      <c r="CO221" s="1310" t="s">
        <v>1325</v>
      </c>
      <c r="CP221" s="1244">
        <v>1.0491327131215138</v>
      </c>
      <c r="CQ221" s="1242">
        <v>5.8994408286372622</v>
      </c>
      <c r="CR221" s="1242">
        <v>3.3735493357366027</v>
      </c>
      <c r="CS221" s="1242">
        <v>0</v>
      </c>
      <c r="CT221" s="1242"/>
      <c r="CU221" s="1242">
        <v>0.72213356043484611</v>
      </c>
      <c r="CV221" s="1243">
        <v>0</v>
      </c>
      <c r="CW221" s="1280"/>
      <c r="CX221" s="1280"/>
      <c r="CY221" s="1280"/>
      <c r="CZ221" s="1275" t="s">
        <v>878</v>
      </c>
      <c r="DA221" s="1276" t="s">
        <v>1471</v>
      </c>
      <c r="DB221" s="1274"/>
      <c r="DC221" s="1274"/>
      <c r="DD221" s="1274"/>
      <c r="DE221" s="1276" t="s">
        <v>878</v>
      </c>
      <c r="DF221" s="1276" t="s">
        <v>1471</v>
      </c>
      <c r="DG221" s="1276" t="s">
        <v>878</v>
      </c>
      <c r="DH221" s="1276" t="s">
        <v>1471</v>
      </c>
      <c r="DI221" s="1276" t="s">
        <v>878</v>
      </c>
      <c r="DJ221" s="1277" t="s">
        <v>1471</v>
      </c>
      <c r="DK221" s="1311" t="s">
        <v>878</v>
      </c>
      <c r="DL221" s="1277" t="s">
        <v>878</v>
      </c>
      <c r="DM221" s="7" t="s">
        <v>878</v>
      </c>
      <c r="DN221" s="7" t="s">
        <v>792</v>
      </c>
      <c r="DO221" s="7" t="s">
        <v>878</v>
      </c>
      <c r="DP221" s="7" t="s">
        <v>792</v>
      </c>
    </row>
    <row r="222" spans="1:120">
      <c r="A222" s="1194" t="s">
        <v>230</v>
      </c>
      <c r="B222" s="1195" t="s">
        <v>690</v>
      </c>
      <c r="C222" s="1196">
        <v>481</v>
      </c>
      <c r="D222" s="1197">
        <v>105</v>
      </c>
      <c r="E222" s="1197">
        <v>42</v>
      </c>
      <c r="F222" s="1197">
        <v>126</v>
      </c>
      <c r="G222" s="1197">
        <v>23</v>
      </c>
      <c r="H222" s="1197">
        <v>2701</v>
      </c>
      <c r="I222" s="1198">
        <v>524</v>
      </c>
      <c r="J222" s="1199">
        <v>1.2946386106596497</v>
      </c>
      <c r="K222" s="1200">
        <v>1.6495017643930641</v>
      </c>
      <c r="L222" s="1200">
        <v>0.40809767536421859</v>
      </c>
      <c r="M222" s="1200">
        <v>1.1341624887580939</v>
      </c>
      <c r="N222" s="1200">
        <v>0.38970007217583968</v>
      </c>
      <c r="O222" s="1200">
        <v>0.93132255269504916</v>
      </c>
      <c r="P222" s="1201">
        <v>1.0526863155657342</v>
      </c>
      <c r="Q222" s="1309">
        <v>35</v>
      </c>
      <c r="R222" s="1307" t="s">
        <v>1325</v>
      </c>
      <c r="S222" s="1307" t="s">
        <v>1325</v>
      </c>
      <c r="T222" s="1307" t="s">
        <v>1325</v>
      </c>
      <c r="U222" s="1307" t="s">
        <v>1325</v>
      </c>
      <c r="V222" s="1307">
        <v>271</v>
      </c>
      <c r="W222" s="1310">
        <v>34</v>
      </c>
      <c r="X222" s="1199">
        <v>1.014841808655075</v>
      </c>
      <c r="Y222" s="1200">
        <v>0.88805088779787045</v>
      </c>
      <c r="Z222" s="1200">
        <v>0.92248659389483323</v>
      </c>
      <c r="AA222" s="1200">
        <v>0.19708180402132869</v>
      </c>
      <c r="AB222" s="1200">
        <v>0.19319057104599299</v>
      </c>
      <c r="AC222" s="1202">
        <v>1.3049699971719231</v>
      </c>
      <c r="AD222" s="1203">
        <v>0.7645308592961968</v>
      </c>
      <c r="AE222" s="1309">
        <v>70</v>
      </c>
      <c r="AF222" s="1307">
        <v>21</v>
      </c>
      <c r="AG222" s="1307">
        <v>10</v>
      </c>
      <c r="AH222" s="1307">
        <v>15</v>
      </c>
      <c r="AI222" s="1307" t="s">
        <v>1325</v>
      </c>
      <c r="AJ222" s="1307">
        <v>481</v>
      </c>
      <c r="AK222" s="1310">
        <v>94</v>
      </c>
      <c r="AL222" s="1204">
        <v>1.062562383973862</v>
      </c>
      <c r="AM222" s="1202">
        <v>1.9612278499808644</v>
      </c>
      <c r="AN222" s="1202">
        <v>0.58277245648470821</v>
      </c>
      <c r="AO222" s="1202">
        <v>0.78691401612638945</v>
      </c>
      <c r="AP222" s="1202">
        <v>0.40125131644520712</v>
      </c>
      <c r="AQ222" s="1202">
        <v>1.0527960492432422</v>
      </c>
      <c r="AR222" s="1203">
        <v>1.123451469791672</v>
      </c>
      <c r="AS222" s="1309">
        <v>13</v>
      </c>
      <c r="AT222" s="1307" t="s">
        <v>1325</v>
      </c>
      <c r="AU222" s="1307" t="s">
        <v>1325</v>
      </c>
      <c r="AV222" s="1307" t="s">
        <v>1325</v>
      </c>
      <c r="AW222" s="1307" t="s">
        <v>1325</v>
      </c>
      <c r="AX222" s="1307">
        <v>70</v>
      </c>
      <c r="AY222" s="1310">
        <v>20</v>
      </c>
      <c r="AZ222" s="1244">
        <v>1.313488473998321</v>
      </c>
      <c r="BA222" s="1242">
        <v>1.7651534160753444</v>
      </c>
      <c r="BB222" s="1242">
        <v>0</v>
      </c>
      <c r="BC222" s="1242">
        <v>1.3599599753900113</v>
      </c>
      <c r="BD222" s="1242">
        <v>0.6351533875713502</v>
      </c>
      <c r="BE222" s="1242">
        <v>0.86921332394521955</v>
      </c>
      <c r="BF222" s="1243">
        <v>1.5556056082435812</v>
      </c>
      <c r="BG222" s="1309">
        <v>83</v>
      </c>
      <c r="BH222" s="1307">
        <v>25</v>
      </c>
      <c r="BI222" s="1307" t="s">
        <v>1325</v>
      </c>
      <c r="BJ222" s="1307">
        <v>30</v>
      </c>
      <c r="BK222" s="1307" t="s">
        <v>1325</v>
      </c>
      <c r="BL222" s="1307">
        <v>682</v>
      </c>
      <c r="BM222" s="1310">
        <v>121</v>
      </c>
      <c r="BN222" s="1245">
        <v>0.92142799680014953</v>
      </c>
      <c r="BO222" s="1239">
        <v>1.755830231780027</v>
      </c>
      <c r="BP222" s="1239">
        <v>0.21370997195153274</v>
      </c>
      <c r="BQ222" s="1239">
        <v>1.2095754335429374</v>
      </c>
      <c r="BR222" s="1239">
        <v>0.15091996197932753</v>
      </c>
      <c r="BS222" s="1239">
        <v>1.2472106323657599</v>
      </c>
      <c r="BT222" s="1308">
        <v>1.0878669158435323</v>
      </c>
      <c r="BU222" s="1309">
        <v>203</v>
      </c>
      <c r="BV222" s="1307">
        <v>40</v>
      </c>
      <c r="BW222" s="1307">
        <v>11</v>
      </c>
      <c r="BX222" s="1307">
        <v>60</v>
      </c>
      <c r="BY222" s="1307">
        <v>12</v>
      </c>
      <c r="BZ222" s="1307">
        <v>800</v>
      </c>
      <c r="CA222" s="1310">
        <v>178</v>
      </c>
      <c r="CB222" s="1189">
        <v>1.7330828323691017</v>
      </c>
      <c r="CC222" s="1239">
        <v>1.8342236556319562</v>
      </c>
      <c r="CD222" s="1239">
        <v>0.30887593470791008</v>
      </c>
      <c r="CE222" s="1239">
        <v>1.6055364819549911</v>
      </c>
      <c r="CF222" s="1239">
        <v>0.59320049866058955</v>
      </c>
      <c r="CG222" s="1239">
        <v>0.68575738870052427</v>
      </c>
      <c r="CH222" s="1246">
        <v>1.0402675261503813</v>
      </c>
      <c r="CI222" s="1240">
        <v>22</v>
      </c>
      <c r="CJ222" s="1307" t="s">
        <v>1325</v>
      </c>
      <c r="CK222" s="1307" t="s">
        <v>1325</v>
      </c>
      <c r="CL222" s="1307" t="s">
        <v>1325</v>
      </c>
      <c r="CM222" s="1307" t="s">
        <v>1325</v>
      </c>
      <c r="CN222" s="1238">
        <v>107</v>
      </c>
      <c r="CO222" s="1241">
        <v>21</v>
      </c>
      <c r="CP222" s="1244">
        <v>1.4045968103417703</v>
      </c>
      <c r="CQ222" s="1242">
        <v>2.583773443524672</v>
      </c>
      <c r="CR222" s="1242">
        <v>0.69069503056153148</v>
      </c>
      <c r="CS222" s="1242">
        <v>1.2600332469552866</v>
      </c>
      <c r="CT222" s="1242">
        <v>0</v>
      </c>
      <c r="CU222" s="1242">
        <v>0.77768159774722134</v>
      </c>
      <c r="CV222" s="1243">
        <v>0.97331661412682347</v>
      </c>
      <c r="CW222" s="1280"/>
      <c r="CX222" s="1280"/>
      <c r="CY222" s="1280"/>
      <c r="CZ222" s="1275" t="s">
        <v>878</v>
      </c>
      <c r="DA222" s="1276" t="s">
        <v>1471</v>
      </c>
      <c r="DB222" s="1274"/>
      <c r="DC222" s="1274"/>
      <c r="DD222" s="1274"/>
      <c r="DE222" s="1276" t="s">
        <v>878</v>
      </c>
      <c r="DF222" s="1276" t="s">
        <v>1471</v>
      </c>
      <c r="DG222" s="1276" t="s">
        <v>878</v>
      </c>
      <c r="DH222" s="1276" t="s">
        <v>1471</v>
      </c>
      <c r="DI222" s="1276" t="s">
        <v>878</v>
      </c>
      <c r="DJ222" s="1277" t="s">
        <v>1471</v>
      </c>
      <c r="DK222" s="1311" t="s">
        <v>878</v>
      </c>
      <c r="DL222" s="1277" t="s">
        <v>878</v>
      </c>
      <c r="DM222" s="7" t="s">
        <v>878</v>
      </c>
      <c r="DN222" s="7" t="s">
        <v>792</v>
      </c>
      <c r="DO222" s="7" t="s">
        <v>878</v>
      </c>
      <c r="DP222" s="7" t="s">
        <v>792</v>
      </c>
    </row>
    <row r="223" spans="1:120">
      <c r="A223" s="1194" t="s">
        <v>64</v>
      </c>
      <c r="B223" s="1195" t="s">
        <v>514</v>
      </c>
      <c r="C223" s="1306" t="s">
        <v>1325</v>
      </c>
      <c r="D223" s="1306" t="s">
        <v>1325</v>
      </c>
      <c r="E223" s="1306" t="s">
        <v>1325</v>
      </c>
      <c r="F223" s="1306" t="s">
        <v>1325</v>
      </c>
      <c r="G223" s="1306" t="s">
        <v>1325</v>
      </c>
      <c r="H223" s="1306" t="s">
        <v>1325</v>
      </c>
      <c r="I223" s="1306" t="s">
        <v>1325</v>
      </c>
      <c r="J223" s="1199"/>
      <c r="K223" s="1200"/>
      <c r="L223" s="1200"/>
      <c r="M223" s="1200"/>
      <c r="N223" s="1200"/>
      <c r="O223" s="1200">
        <v>0.79696947971076659</v>
      </c>
      <c r="P223" s="1201"/>
      <c r="Q223" s="1309" t="s">
        <v>1325</v>
      </c>
      <c r="R223" s="1307" t="s">
        <v>1325</v>
      </c>
      <c r="S223" s="1307" t="s">
        <v>1325</v>
      </c>
      <c r="T223" s="1307" t="s">
        <v>1325</v>
      </c>
      <c r="U223" s="1307" t="s">
        <v>1325</v>
      </c>
      <c r="V223" s="1307" t="s">
        <v>1325</v>
      </c>
      <c r="W223" s="1310" t="s">
        <v>1325</v>
      </c>
      <c r="X223" s="1199"/>
      <c r="Y223" s="1200"/>
      <c r="Z223" s="1200"/>
      <c r="AA223" s="1200"/>
      <c r="AB223" s="1200"/>
      <c r="AC223" s="1202">
        <v>0</v>
      </c>
      <c r="AD223" s="1203"/>
      <c r="AE223" s="1309" t="s">
        <v>1325</v>
      </c>
      <c r="AF223" s="1307" t="s">
        <v>1325</v>
      </c>
      <c r="AG223" s="1307" t="s">
        <v>1325</v>
      </c>
      <c r="AH223" s="1307" t="s">
        <v>1325</v>
      </c>
      <c r="AI223" s="1307" t="s">
        <v>1325</v>
      </c>
      <c r="AJ223" s="1307" t="s">
        <v>1325</v>
      </c>
      <c r="AK223" s="1310" t="s">
        <v>1325</v>
      </c>
      <c r="AL223" s="1204"/>
      <c r="AM223" s="1202"/>
      <c r="AN223" s="1202"/>
      <c r="AO223" s="1202"/>
      <c r="AP223" s="1202"/>
      <c r="AQ223" s="1202">
        <v>5.0692317537092775</v>
      </c>
      <c r="AR223" s="1203"/>
      <c r="AS223" s="1309" t="s">
        <v>1325</v>
      </c>
      <c r="AT223" s="1307" t="s">
        <v>1325</v>
      </c>
      <c r="AU223" s="1307" t="s">
        <v>1325</v>
      </c>
      <c r="AV223" s="1307" t="s">
        <v>1325</v>
      </c>
      <c r="AW223" s="1307" t="s">
        <v>1325</v>
      </c>
      <c r="AX223" s="1307" t="s">
        <v>1325</v>
      </c>
      <c r="AY223" s="1310" t="s">
        <v>1325</v>
      </c>
      <c r="AZ223" s="1244"/>
      <c r="BA223" s="1242"/>
      <c r="BB223" s="1242"/>
      <c r="BC223" s="1242"/>
      <c r="BD223" s="1242"/>
      <c r="BE223" s="1242">
        <v>0</v>
      </c>
      <c r="BF223" s="1243"/>
      <c r="BG223" s="1309" t="s">
        <v>1325</v>
      </c>
      <c r="BH223" s="1307" t="s">
        <v>1325</v>
      </c>
      <c r="BI223" s="1307" t="s">
        <v>1325</v>
      </c>
      <c r="BJ223" s="1307" t="s">
        <v>1325</v>
      </c>
      <c r="BK223" s="1307" t="s">
        <v>1325</v>
      </c>
      <c r="BL223" s="1307" t="s">
        <v>1325</v>
      </c>
      <c r="BM223" s="1310" t="s">
        <v>1325</v>
      </c>
      <c r="BN223" s="1245"/>
      <c r="BO223" s="1239"/>
      <c r="BP223" s="1239"/>
      <c r="BQ223" s="1239"/>
      <c r="BR223" s="1239"/>
      <c r="BS223" s="1239">
        <v>0.83193700308357499</v>
      </c>
      <c r="BT223" s="1308"/>
      <c r="BU223" s="1309" t="s">
        <v>1325</v>
      </c>
      <c r="BV223" s="1307" t="s">
        <v>1325</v>
      </c>
      <c r="BW223" s="1307" t="s">
        <v>1325</v>
      </c>
      <c r="BX223" s="1307" t="s">
        <v>1325</v>
      </c>
      <c r="BY223" s="1307" t="s">
        <v>1325</v>
      </c>
      <c r="BZ223" s="1307" t="s">
        <v>1325</v>
      </c>
      <c r="CA223" s="1310" t="s">
        <v>1325</v>
      </c>
      <c r="CB223" s="1189"/>
      <c r="CC223" s="1239"/>
      <c r="CD223" s="1239"/>
      <c r="CE223" s="1239"/>
      <c r="CF223" s="1239"/>
      <c r="CG223" s="1239">
        <v>0</v>
      </c>
      <c r="CH223" s="1246"/>
      <c r="CI223" s="1309" t="s">
        <v>1325</v>
      </c>
      <c r="CJ223" s="1307" t="s">
        <v>1325</v>
      </c>
      <c r="CK223" s="1307" t="s">
        <v>1325</v>
      </c>
      <c r="CL223" s="1307" t="s">
        <v>1325</v>
      </c>
      <c r="CM223" s="1307" t="s">
        <v>1325</v>
      </c>
      <c r="CN223" s="1307" t="s">
        <v>1325</v>
      </c>
      <c r="CO223" s="1310" t="s">
        <v>1325</v>
      </c>
      <c r="CP223" s="1244"/>
      <c r="CQ223" s="1242"/>
      <c r="CR223" s="1242"/>
      <c r="CS223" s="1242"/>
      <c r="CT223" s="1242"/>
      <c r="CU223" s="1242">
        <v>0</v>
      </c>
      <c r="CV223" s="1243"/>
      <c r="CW223" s="1280"/>
      <c r="CX223" s="1280"/>
      <c r="CY223" s="1280"/>
      <c r="CZ223" s="1275" t="s">
        <v>878</v>
      </c>
      <c r="DA223" s="1276" t="s">
        <v>1471</v>
      </c>
      <c r="DB223" s="1274"/>
      <c r="DC223" s="1274"/>
      <c r="DD223" s="1274"/>
      <c r="DE223" s="1276" t="s">
        <v>878</v>
      </c>
      <c r="DF223" s="1276" t="s">
        <v>1471</v>
      </c>
      <c r="DG223" s="1276" t="s">
        <v>878</v>
      </c>
      <c r="DH223" s="1276" t="s">
        <v>1471</v>
      </c>
      <c r="DI223" s="1276" t="s">
        <v>878</v>
      </c>
      <c r="DJ223" s="1277" t="s">
        <v>1471</v>
      </c>
      <c r="DK223" s="1311" t="s">
        <v>878</v>
      </c>
      <c r="DL223" s="1277" t="s">
        <v>878</v>
      </c>
      <c r="DM223" s="7" t="s">
        <v>878</v>
      </c>
      <c r="DN223" s="7" t="s">
        <v>792</v>
      </c>
      <c r="DO223" s="7" t="s">
        <v>878</v>
      </c>
      <c r="DP223" s="7" t="s">
        <v>792</v>
      </c>
    </row>
    <row r="224" spans="1:120">
      <c r="A224" s="1194" t="s">
        <v>380</v>
      </c>
      <c r="B224" s="1195" t="s">
        <v>606</v>
      </c>
      <c r="C224" s="1306" t="s">
        <v>1325</v>
      </c>
      <c r="D224" s="1306" t="s">
        <v>1325</v>
      </c>
      <c r="E224" s="1306" t="s">
        <v>1325</v>
      </c>
      <c r="F224" s="1306" t="s">
        <v>1325</v>
      </c>
      <c r="G224" s="1306" t="s">
        <v>1325</v>
      </c>
      <c r="H224" s="1306" t="s">
        <v>1325</v>
      </c>
      <c r="I224" s="1306" t="s">
        <v>1325</v>
      </c>
      <c r="J224" s="1199"/>
      <c r="K224" s="1200"/>
      <c r="L224" s="1200"/>
      <c r="M224" s="1200"/>
      <c r="N224" s="1200"/>
      <c r="O224" s="1200">
        <v>1.4051830300163517</v>
      </c>
      <c r="P224" s="1201"/>
      <c r="Q224" s="1309" t="s">
        <v>1325</v>
      </c>
      <c r="R224" s="1307" t="s">
        <v>1325</v>
      </c>
      <c r="S224" s="1307" t="s">
        <v>1325</v>
      </c>
      <c r="T224" s="1307" t="s">
        <v>1325</v>
      </c>
      <c r="U224" s="1307" t="s">
        <v>1325</v>
      </c>
      <c r="V224" s="1307" t="s">
        <v>1325</v>
      </c>
      <c r="W224" s="1310" t="s">
        <v>1325</v>
      </c>
      <c r="X224" s="1199"/>
      <c r="Y224" s="1200"/>
      <c r="Z224" s="1200"/>
      <c r="AA224" s="1200"/>
      <c r="AB224" s="1200"/>
      <c r="AC224" s="1202">
        <v>3.3821347073978654</v>
      </c>
      <c r="AD224" s="1203"/>
      <c r="AE224" s="1309" t="s">
        <v>1325</v>
      </c>
      <c r="AF224" s="1307" t="s">
        <v>1325</v>
      </c>
      <c r="AG224" s="1307" t="s">
        <v>1325</v>
      </c>
      <c r="AH224" s="1307" t="s">
        <v>1325</v>
      </c>
      <c r="AI224" s="1307" t="s">
        <v>1325</v>
      </c>
      <c r="AJ224" s="1307" t="s">
        <v>1325</v>
      </c>
      <c r="AK224" s="1310" t="s">
        <v>1325</v>
      </c>
      <c r="AL224" s="1204"/>
      <c r="AM224" s="1202"/>
      <c r="AN224" s="1202"/>
      <c r="AO224" s="1202"/>
      <c r="AP224" s="1202"/>
      <c r="AQ224" s="1202">
        <v>1.7875711973606399</v>
      </c>
      <c r="AR224" s="1203"/>
      <c r="AS224" s="1309" t="s">
        <v>1325</v>
      </c>
      <c r="AT224" s="1307" t="s">
        <v>1325</v>
      </c>
      <c r="AU224" s="1307" t="s">
        <v>1325</v>
      </c>
      <c r="AV224" s="1307" t="s">
        <v>1325</v>
      </c>
      <c r="AW224" s="1307" t="s">
        <v>1325</v>
      </c>
      <c r="AX224" s="1307" t="s">
        <v>1325</v>
      </c>
      <c r="AY224" s="1310" t="s">
        <v>1325</v>
      </c>
      <c r="AZ224" s="1244"/>
      <c r="BA224" s="1242"/>
      <c r="BB224" s="1242"/>
      <c r="BC224" s="1242"/>
      <c r="BD224" s="1242"/>
      <c r="BE224" s="1242">
        <v>0</v>
      </c>
      <c r="BF224" s="1243"/>
      <c r="BG224" s="1309" t="s">
        <v>1325</v>
      </c>
      <c r="BH224" s="1307" t="s">
        <v>1325</v>
      </c>
      <c r="BI224" s="1307" t="s">
        <v>1325</v>
      </c>
      <c r="BJ224" s="1307" t="s">
        <v>1325</v>
      </c>
      <c r="BK224" s="1307" t="s">
        <v>1325</v>
      </c>
      <c r="BL224" s="1307" t="s">
        <v>1325</v>
      </c>
      <c r="BM224" s="1310" t="s">
        <v>1325</v>
      </c>
      <c r="BN224" s="1245"/>
      <c r="BO224" s="1239"/>
      <c r="BP224" s="1239"/>
      <c r="BQ224" s="1239"/>
      <c r="BR224" s="1239"/>
      <c r="BS224" s="1239">
        <v>1.4668362949105138</v>
      </c>
      <c r="BT224" s="1308"/>
      <c r="BU224" s="1309" t="s">
        <v>1325</v>
      </c>
      <c r="BV224" s="1307" t="s">
        <v>1325</v>
      </c>
      <c r="BW224" s="1307" t="s">
        <v>1325</v>
      </c>
      <c r="BX224" s="1307" t="s">
        <v>1325</v>
      </c>
      <c r="BY224" s="1307" t="s">
        <v>1325</v>
      </c>
      <c r="BZ224" s="1307" t="s">
        <v>1325</v>
      </c>
      <c r="CA224" s="1310" t="s">
        <v>1325</v>
      </c>
      <c r="CB224" s="1189"/>
      <c r="CC224" s="1239"/>
      <c r="CD224" s="1239"/>
      <c r="CE224" s="1239"/>
      <c r="CF224" s="1239"/>
      <c r="CG224" s="1239">
        <v>1.0473499570312588</v>
      </c>
      <c r="CH224" s="1246"/>
      <c r="CI224" s="1309" t="s">
        <v>1325</v>
      </c>
      <c r="CJ224" s="1307" t="s">
        <v>1325</v>
      </c>
      <c r="CK224" s="1307" t="s">
        <v>1325</v>
      </c>
      <c r="CL224" s="1307" t="s">
        <v>1325</v>
      </c>
      <c r="CM224" s="1307" t="s">
        <v>1325</v>
      </c>
      <c r="CN224" s="1307" t="s">
        <v>1325</v>
      </c>
      <c r="CO224" s="1310" t="s">
        <v>1325</v>
      </c>
      <c r="CP224" s="1244"/>
      <c r="CQ224" s="1242"/>
      <c r="CR224" s="1242"/>
      <c r="CS224" s="1242"/>
      <c r="CT224" s="1242"/>
      <c r="CU224" s="1242">
        <v>0</v>
      </c>
      <c r="CV224" s="1243"/>
      <c r="CW224" s="1280"/>
      <c r="CX224" s="1280"/>
      <c r="CY224" s="1280"/>
      <c r="CZ224" s="1275" t="s">
        <v>878</v>
      </c>
      <c r="DA224" s="1276" t="s">
        <v>1471</v>
      </c>
      <c r="DB224" s="1274"/>
      <c r="DC224" s="1274"/>
      <c r="DD224" s="1274"/>
      <c r="DE224" s="1276" t="s">
        <v>878</v>
      </c>
      <c r="DF224" s="1276" t="s">
        <v>1471</v>
      </c>
      <c r="DG224" s="1276" t="s">
        <v>878</v>
      </c>
      <c r="DH224" s="1276" t="s">
        <v>1471</v>
      </c>
      <c r="DI224" s="1276" t="s">
        <v>878</v>
      </c>
      <c r="DJ224" s="1277" t="s">
        <v>1471</v>
      </c>
      <c r="DK224" s="1311" t="s">
        <v>878</v>
      </c>
      <c r="DL224" s="1277" t="s">
        <v>878</v>
      </c>
      <c r="DM224" s="7" t="s">
        <v>878</v>
      </c>
      <c r="DN224" s="7" t="s">
        <v>792</v>
      </c>
      <c r="DO224" s="7" t="s">
        <v>878</v>
      </c>
      <c r="DP224" s="7" t="s">
        <v>792</v>
      </c>
    </row>
    <row r="225" spans="1:120">
      <c r="A225" s="1194" t="s">
        <v>45</v>
      </c>
      <c r="B225" s="1195" t="s">
        <v>670</v>
      </c>
      <c r="C225" s="1196">
        <v>14</v>
      </c>
      <c r="D225" s="1306" t="s">
        <v>1325</v>
      </c>
      <c r="E225" s="1306" t="s">
        <v>1325</v>
      </c>
      <c r="F225" s="1306" t="s">
        <v>1325</v>
      </c>
      <c r="G225" s="1306" t="s">
        <v>1325</v>
      </c>
      <c r="H225" s="1197">
        <v>176</v>
      </c>
      <c r="I225" s="1306" t="s">
        <v>1325</v>
      </c>
      <c r="J225" s="1199">
        <v>1.8480673446776972</v>
      </c>
      <c r="K225" s="1200">
        <v>1.7170663185805635</v>
      </c>
      <c r="L225" s="1200"/>
      <c r="M225" s="1200">
        <v>1.383631048649828</v>
      </c>
      <c r="N225" s="1200"/>
      <c r="O225" s="1200">
        <v>0.85062627787920553</v>
      </c>
      <c r="P225" s="1201">
        <v>0.62308967612949184</v>
      </c>
      <c r="Q225" s="1309" t="s">
        <v>1325</v>
      </c>
      <c r="R225" s="1307" t="s">
        <v>1325</v>
      </c>
      <c r="S225" s="1307" t="s">
        <v>1325</v>
      </c>
      <c r="T225" s="1307" t="s">
        <v>1325</v>
      </c>
      <c r="U225" s="1307" t="s">
        <v>1325</v>
      </c>
      <c r="V225" s="1307">
        <v>11</v>
      </c>
      <c r="W225" s="1310" t="s">
        <v>1325</v>
      </c>
      <c r="X225" s="1199">
        <v>2.6263960497764662</v>
      </c>
      <c r="Y225" s="1200">
        <v>0</v>
      </c>
      <c r="Z225" s="1200"/>
      <c r="AA225" s="1200">
        <v>0</v>
      </c>
      <c r="AB225" s="1200"/>
      <c r="AC225" s="1202">
        <v>1.0290306990823765</v>
      </c>
      <c r="AD225" s="1203">
        <v>0</v>
      </c>
      <c r="AE225" s="1309" t="s">
        <v>1325</v>
      </c>
      <c r="AF225" s="1307" t="s">
        <v>1325</v>
      </c>
      <c r="AG225" s="1307" t="s">
        <v>1325</v>
      </c>
      <c r="AH225" s="1307" t="s">
        <v>1325</v>
      </c>
      <c r="AI225" s="1307" t="s">
        <v>1325</v>
      </c>
      <c r="AJ225" s="1307">
        <v>45</v>
      </c>
      <c r="AK225" s="1310" t="s">
        <v>1325</v>
      </c>
      <c r="AL225" s="1204">
        <v>2.398288394733072</v>
      </c>
      <c r="AM225" s="1202">
        <v>2.137618016061305</v>
      </c>
      <c r="AN225" s="1202"/>
      <c r="AO225" s="1202">
        <v>1.5323865141151551</v>
      </c>
      <c r="AP225" s="1202"/>
      <c r="AQ225" s="1202">
        <v>0.60980181743132977</v>
      </c>
      <c r="AR225" s="1203">
        <v>0.7800575311161273</v>
      </c>
      <c r="AS225" s="1309" t="s">
        <v>1325</v>
      </c>
      <c r="AT225" s="1307" t="s">
        <v>1325</v>
      </c>
      <c r="AU225" s="1307" t="s">
        <v>1325</v>
      </c>
      <c r="AV225" s="1307" t="s">
        <v>1325</v>
      </c>
      <c r="AW225" s="1307" t="s">
        <v>1325</v>
      </c>
      <c r="AX225" s="1307" t="s">
        <v>1325</v>
      </c>
      <c r="AY225" s="1310" t="s">
        <v>1325</v>
      </c>
      <c r="AZ225" s="1244">
        <v>14.445178273770573</v>
      </c>
      <c r="BA225" s="1242">
        <v>0</v>
      </c>
      <c r="BB225" s="1242"/>
      <c r="BC225" s="1242">
        <v>0</v>
      </c>
      <c r="BD225" s="1242"/>
      <c r="BE225" s="1242">
        <v>0.18709649074225024</v>
      </c>
      <c r="BF225" s="1243">
        <v>0</v>
      </c>
      <c r="BG225" s="1309" t="s">
        <v>1325</v>
      </c>
      <c r="BH225" s="1307" t="s">
        <v>1325</v>
      </c>
      <c r="BI225" s="1307" t="s">
        <v>1325</v>
      </c>
      <c r="BJ225" s="1307" t="s">
        <v>1325</v>
      </c>
      <c r="BK225" s="1307" t="s">
        <v>1325</v>
      </c>
      <c r="BL225" s="1307">
        <v>21</v>
      </c>
      <c r="BM225" s="1310" t="s">
        <v>1325</v>
      </c>
      <c r="BN225" s="1245">
        <v>1.8906846916061237</v>
      </c>
      <c r="BO225" s="1239">
        <v>1.5211012921092053</v>
      </c>
      <c r="BP225" s="1239"/>
      <c r="BQ225" s="1239">
        <v>3.5970158840601552</v>
      </c>
      <c r="BR225" s="1239"/>
      <c r="BS225" s="1239">
        <v>0.61492069485745593</v>
      </c>
      <c r="BT225" s="1308">
        <v>0.55054462923288461</v>
      </c>
      <c r="BU225" s="1309" t="s">
        <v>1325</v>
      </c>
      <c r="BV225" s="1307" t="s">
        <v>1325</v>
      </c>
      <c r="BW225" s="1307" t="s">
        <v>1325</v>
      </c>
      <c r="BX225" s="1307" t="s">
        <v>1325</v>
      </c>
      <c r="BY225" s="1307" t="s">
        <v>1325</v>
      </c>
      <c r="BZ225" s="1307">
        <v>73</v>
      </c>
      <c r="CA225" s="1310" t="s">
        <v>1325</v>
      </c>
      <c r="CB225" s="1189">
        <v>1.0035651971788229</v>
      </c>
      <c r="CC225" s="1239">
        <v>1.936179837759427</v>
      </c>
      <c r="CD225" s="1239"/>
      <c r="CE225" s="1239">
        <v>1.3826545603334708</v>
      </c>
      <c r="CF225" s="1239"/>
      <c r="CG225" s="1239">
        <v>1.4623463076090559</v>
      </c>
      <c r="CH225" s="1246">
        <v>0.46153901595371466</v>
      </c>
      <c r="CI225" s="1309" t="s">
        <v>1325</v>
      </c>
      <c r="CJ225" s="1307" t="s">
        <v>1325</v>
      </c>
      <c r="CK225" s="1307" t="s">
        <v>1325</v>
      </c>
      <c r="CL225" s="1307" t="s">
        <v>1325</v>
      </c>
      <c r="CM225" s="1307" t="s">
        <v>1325</v>
      </c>
      <c r="CN225" s="1307" t="s">
        <v>1325</v>
      </c>
      <c r="CO225" s="1310" t="s">
        <v>1325</v>
      </c>
      <c r="CP225" s="1244">
        <v>0</v>
      </c>
      <c r="CQ225" s="1242">
        <v>0</v>
      </c>
      <c r="CR225" s="1242"/>
      <c r="CS225" s="1242">
        <v>0</v>
      </c>
      <c r="CT225" s="1242"/>
      <c r="CU225" s="1242">
        <v>0.92728080000807278</v>
      </c>
      <c r="CV225" s="1243">
        <v>0</v>
      </c>
      <c r="CW225" s="1280"/>
      <c r="CX225" s="1280"/>
      <c r="CY225" s="1280"/>
      <c r="CZ225" s="1275" t="s">
        <v>878</v>
      </c>
      <c r="DA225" s="1276" t="s">
        <v>1471</v>
      </c>
      <c r="DB225" s="1274"/>
      <c r="DC225" s="1274"/>
      <c r="DD225" s="1274"/>
      <c r="DE225" s="1276" t="s">
        <v>878</v>
      </c>
      <c r="DF225" s="1276" t="s">
        <v>1471</v>
      </c>
      <c r="DG225" s="1276" t="s">
        <v>878</v>
      </c>
      <c r="DH225" s="1276" t="s">
        <v>1471</v>
      </c>
      <c r="DI225" s="1276" t="s">
        <v>878</v>
      </c>
      <c r="DJ225" s="1277" t="s">
        <v>1471</v>
      </c>
      <c r="DK225" s="1311" t="s">
        <v>878</v>
      </c>
      <c r="DL225" s="1277" t="s">
        <v>878</v>
      </c>
      <c r="DM225" s="7" t="s">
        <v>878</v>
      </c>
      <c r="DN225" s="7" t="s">
        <v>792</v>
      </c>
      <c r="DO225" s="7" t="s">
        <v>878</v>
      </c>
      <c r="DP225" s="7" t="s">
        <v>792</v>
      </c>
    </row>
    <row r="226" spans="1:120" ht="25.5">
      <c r="A226" s="1194" t="s">
        <v>1170</v>
      </c>
      <c r="B226" s="1195" t="s">
        <v>650</v>
      </c>
      <c r="C226" s="1196">
        <v>26</v>
      </c>
      <c r="D226" s="1306" t="s">
        <v>1325</v>
      </c>
      <c r="E226" s="1306" t="s">
        <v>1325</v>
      </c>
      <c r="F226" s="1197">
        <v>13</v>
      </c>
      <c r="G226" s="1306" t="s">
        <v>1325</v>
      </c>
      <c r="H226" s="1197">
        <v>156</v>
      </c>
      <c r="I226" s="1198">
        <v>12</v>
      </c>
      <c r="J226" s="1199">
        <v>1.3686176116520654</v>
      </c>
      <c r="K226" s="1200"/>
      <c r="L226" s="1200">
        <v>0</v>
      </c>
      <c r="M226" s="1200">
        <v>2.2025815878676225</v>
      </c>
      <c r="N226" s="1200"/>
      <c r="O226" s="1200">
        <v>0.9630251949859886</v>
      </c>
      <c r="P226" s="1201">
        <v>0.60034296584086777</v>
      </c>
      <c r="Q226" s="1309" t="s">
        <v>1325</v>
      </c>
      <c r="R226" s="1307" t="s">
        <v>1325</v>
      </c>
      <c r="S226" s="1307" t="s">
        <v>1325</v>
      </c>
      <c r="T226" s="1307" t="s">
        <v>1325</v>
      </c>
      <c r="U226" s="1307" t="s">
        <v>1325</v>
      </c>
      <c r="V226" s="1307" t="s">
        <v>1325</v>
      </c>
      <c r="W226" s="1310" t="s">
        <v>1325</v>
      </c>
      <c r="X226" s="1199">
        <v>3.0206752332341731</v>
      </c>
      <c r="Y226" s="1200"/>
      <c r="Z226" s="1200">
        <v>0</v>
      </c>
      <c r="AA226" s="1200">
        <v>0</v>
      </c>
      <c r="AB226" s="1200"/>
      <c r="AC226" s="1202">
        <v>0.65381226733253051</v>
      </c>
      <c r="AD226" s="1203">
        <v>1.1183376421972371</v>
      </c>
      <c r="AE226" s="1309" t="s">
        <v>1325</v>
      </c>
      <c r="AF226" s="1307" t="s">
        <v>1325</v>
      </c>
      <c r="AG226" s="1307" t="s">
        <v>1325</v>
      </c>
      <c r="AH226" s="1307" t="s">
        <v>1325</v>
      </c>
      <c r="AI226" s="1307" t="s">
        <v>1325</v>
      </c>
      <c r="AJ226" s="1307">
        <v>11</v>
      </c>
      <c r="AK226" s="1310" t="s">
        <v>1325</v>
      </c>
      <c r="AL226" s="1204">
        <v>3.1136858336664961</v>
      </c>
      <c r="AM226" s="1202"/>
      <c r="AN226" s="1202">
        <v>0</v>
      </c>
      <c r="AO226" s="1202">
        <v>4.9782765116448644</v>
      </c>
      <c r="AP226" s="1202"/>
      <c r="AQ226" s="1202">
        <v>0.39874390258492737</v>
      </c>
      <c r="AR226" s="1203">
        <v>0</v>
      </c>
      <c r="AS226" s="1309" t="s">
        <v>1325</v>
      </c>
      <c r="AT226" s="1307" t="s">
        <v>1325</v>
      </c>
      <c r="AU226" s="1307" t="s">
        <v>1325</v>
      </c>
      <c r="AV226" s="1307" t="s">
        <v>1325</v>
      </c>
      <c r="AW226" s="1307" t="s">
        <v>1325</v>
      </c>
      <c r="AX226" s="1307" t="s">
        <v>1325</v>
      </c>
      <c r="AY226" s="1310" t="s">
        <v>1325</v>
      </c>
      <c r="AZ226" s="1244">
        <v>0</v>
      </c>
      <c r="BA226" s="1242"/>
      <c r="BB226" s="1242">
        <v>0</v>
      </c>
      <c r="BC226" s="1242">
        <v>0</v>
      </c>
      <c r="BD226" s="1242"/>
      <c r="BE226" s="1242">
        <v>1.4866640903818256</v>
      </c>
      <c r="BF226" s="1243">
        <v>6.6333153932926612</v>
      </c>
      <c r="BG226" s="1309" t="s">
        <v>1325</v>
      </c>
      <c r="BH226" s="1307" t="s">
        <v>1325</v>
      </c>
      <c r="BI226" s="1307" t="s">
        <v>1325</v>
      </c>
      <c r="BJ226" s="1307" t="s">
        <v>1325</v>
      </c>
      <c r="BK226" s="1307" t="s">
        <v>1325</v>
      </c>
      <c r="BL226" s="1307">
        <v>52</v>
      </c>
      <c r="BM226" s="1310" t="s">
        <v>1325</v>
      </c>
      <c r="BN226" s="1245">
        <v>1.6419046826545785</v>
      </c>
      <c r="BO226" s="1239"/>
      <c r="BP226" s="1239">
        <v>0</v>
      </c>
      <c r="BQ226" s="1239">
        <v>1.0591444105190209</v>
      </c>
      <c r="BR226" s="1239"/>
      <c r="BS226" s="1239">
        <v>1.201718775762411</v>
      </c>
      <c r="BT226" s="1308">
        <v>0.32208783642900729</v>
      </c>
      <c r="BU226" s="1309" t="s">
        <v>1325</v>
      </c>
      <c r="BV226" s="1307" t="s">
        <v>1325</v>
      </c>
      <c r="BW226" s="1307" t="s">
        <v>1325</v>
      </c>
      <c r="BX226" s="1307" t="s">
        <v>1325</v>
      </c>
      <c r="BY226" s="1307" t="s">
        <v>1325</v>
      </c>
      <c r="BZ226" s="1307">
        <v>62</v>
      </c>
      <c r="CA226" s="1310" t="s">
        <v>1325</v>
      </c>
      <c r="CB226" s="1189">
        <v>0.77436642207961925</v>
      </c>
      <c r="CC226" s="1239"/>
      <c r="CD226" s="1239">
        <v>0</v>
      </c>
      <c r="CE226" s="1239">
        <v>2.3759363988842614</v>
      </c>
      <c r="CF226" s="1239"/>
      <c r="CG226" s="1239">
        <v>1.2347637178253317</v>
      </c>
      <c r="CH226" s="1246">
        <v>0.41214499348013189</v>
      </c>
      <c r="CI226" s="1309" t="s">
        <v>1325</v>
      </c>
      <c r="CJ226" s="1307" t="s">
        <v>1325</v>
      </c>
      <c r="CK226" s="1307" t="s">
        <v>1325</v>
      </c>
      <c r="CL226" s="1307" t="s">
        <v>1325</v>
      </c>
      <c r="CM226" s="1307" t="s">
        <v>1325</v>
      </c>
      <c r="CN226" s="1307" t="s">
        <v>1325</v>
      </c>
      <c r="CO226" s="1310" t="s">
        <v>1325</v>
      </c>
      <c r="CP226" s="1244">
        <v>7.0553846481129163</v>
      </c>
      <c r="CQ226" s="1242"/>
      <c r="CR226" s="1242">
        <v>0</v>
      </c>
      <c r="CS226" s="1242">
        <v>0</v>
      </c>
      <c r="CT226" s="1242"/>
      <c r="CU226" s="1242">
        <v>0.38306092409738957</v>
      </c>
      <c r="CV226" s="1243">
        <v>0</v>
      </c>
      <c r="CW226" s="1280" t="s">
        <v>878</v>
      </c>
      <c r="CX226" s="1280" t="s">
        <v>878</v>
      </c>
      <c r="CY226" s="1280" t="s">
        <v>2966</v>
      </c>
      <c r="CZ226" s="1275" t="s">
        <v>878</v>
      </c>
      <c r="DA226" s="1276" t="s">
        <v>1471</v>
      </c>
      <c r="DB226" s="1274"/>
      <c r="DC226" s="1274"/>
      <c r="DD226" s="1274"/>
      <c r="DE226" s="1276" t="s">
        <v>878</v>
      </c>
      <c r="DF226" s="1276" t="s">
        <v>1471</v>
      </c>
      <c r="DG226" s="1276" t="s">
        <v>878</v>
      </c>
      <c r="DH226" s="1276" t="s">
        <v>1471</v>
      </c>
      <c r="DI226" s="1276" t="s">
        <v>878</v>
      </c>
      <c r="DJ226" s="1277" t="s">
        <v>1471</v>
      </c>
      <c r="DK226" s="1311" t="s">
        <v>878</v>
      </c>
      <c r="DL226" s="1277" t="s">
        <v>878</v>
      </c>
      <c r="DM226" s="7" t="s">
        <v>878</v>
      </c>
      <c r="DN226" s="7" t="s">
        <v>792</v>
      </c>
      <c r="DO226" s="7" t="s">
        <v>878</v>
      </c>
      <c r="DP226" s="7" t="s">
        <v>792</v>
      </c>
    </row>
    <row r="227" spans="1:120" ht="51">
      <c r="A227" s="1194" t="s">
        <v>1168</v>
      </c>
      <c r="B227" s="1195" t="s">
        <v>649</v>
      </c>
      <c r="C227" s="1196">
        <v>88</v>
      </c>
      <c r="D227" s="1197">
        <v>10</v>
      </c>
      <c r="E227" s="1306" t="s">
        <v>1325</v>
      </c>
      <c r="F227" s="1197">
        <v>37</v>
      </c>
      <c r="G227" s="1306" t="s">
        <v>1325</v>
      </c>
      <c r="H227" s="1197">
        <v>888</v>
      </c>
      <c r="I227" s="1198">
        <v>116</v>
      </c>
      <c r="J227" s="1199">
        <v>1.2839075834793023</v>
      </c>
      <c r="K227" s="1200">
        <v>1.9241899915661245</v>
      </c>
      <c r="L227" s="1200">
        <v>0.55156887442194313</v>
      </c>
      <c r="M227" s="1200">
        <v>2.7023717541070242</v>
      </c>
      <c r="N227" s="1200">
        <v>0.4725249848353128</v>
      </c>
      <c r="O227" s="1200">
        <v>0.66645209415609108</v>
      </c>
      <c r="P227" s="1201">
        <v>1.1793595978814486</v>
      </c>
      <c r="Q227" s="1309" t="s">
        <v>1325</v>
      </c>
      <c r="R227" s="1307" t="s">
        <v>1325</v>
      </c>
      <c r="S227" s="1307" t="s">
        <v>1325</v>
      </c>
      <c r="T227" s="1307" t="s">
        <v>1325</v>
      </c>
      <c r="U227" s="1307" t="s">
        <v>1325</v>
      </c>
      <c r="V227" s="1307">
        <v>73</v>
      </c>
      <c r="W227" s="1310" t="s">
        <v>1325</v>
      </c>
      <c r="X227" s="1199">
        <v>0.23250504607481767</v>
      </c>
      <c r="Y227" s="1200">
        <v>4.0163547217839817</v>
      </c>
      <c r="Z227" s="1200">
        <v>0</v>
      </c>
      <c r="AA227" s="1200">
        <v>0</v>
      </c>
      <c r="AB227" s="1200">
        <v>0</v>
      </c>
      <c r="AC227" s="1202">
        <v>2.7465687874930023</v>
      </c>
      <c r="AD227" s="1203">
        <v>1.4741165954219282</v>
      </c>
      <c r="AE227" s="1309" t="s">
        <v>1325</v>
      </c>
      <c r="AF227" s="1307" t="s">
        <v>1325</v>
      </c>
      <c r="AG227" s="1307" t="s">
        <v>1325</v>
      </c>
      <c r="AH227" s="1307" t="s">
        <v>1325</v>
      </c>
      <c r="AI227" s="1307" t="s">
        <v>1325</v>
      </c>
      <c r="AJ227" s="1307">
        <v>82</v>
      </c>
      <c r="AK227" s="1310" t="s">
        <v>1325</v>
      </c>
      <c r="AL227" s="1204">
        <v>1.3069189251033109</v>
      </c>
      <c r="AM227" s="1202">
        <v>3.9154723267579361</v>
      </c>
      <c r="AN227" s="1202">
        <v>0.93684337388755634</v>
      </c>
      <c r="AO227" s="1202">
        <v>2.920436594530293</v>
      </c>
      <c r="AP227" s="1202">
        <v>0</v>
      </c>
      <c r="AQ227" s="1202">
        <v>0.56667014596158272</v>
      </c>
      <c r="AR227" s="1203">
        <v>0.88806259555836076</v>
      </c>
      <c r="AS227" s="1309" t="s">
        <v>1325</v>
      </c>
      <c r="AT227" s="1307" t="s">
        <v>1325</v>
      </c>
      <c r="AU227" s="1307" t="s">
        <v>1325</v>
      </c>
      <c r="AV227" s="1307" t="s">
        <v>1325</v>
      </c>
      <c r="AW227" s="1307" t="s">
        <v>1325</v>
      </c>
      <c r="AX227" s="1307">
        <v>14</v>
      </c>
      <c r="AY227" s="1310" t="s">
        <v>1325</v>
      </c>
      <c r="AZ227" s="1244">
        <v>0.59898436350820428</v>
      </c>
      <c r="BA227" s="1242">
        <v>0</v>
      </c>
      <c r="BB227" s="1242">
        <v>0</v>
      </c>
      <c r="BC227" s="1242">
        <v>16.446671055042607</v>
      </c>
      <c r="BD227" s="1242">
        <v>0</v>
      </c>
      <c r="BE227" s="1242">
        <v>0.41102594520301977</v>
      </c>
      <c r="BF227" s="1243">
        <v>0.9554995323038038</v>
      </c>
      <c r="BG227" s="1309">
        <v>21</v>
      </c>
      <c r="BH227" s="1307" t="s">
        <v>1325</v>
      </c>
      <c r="BI227" s="1307" t="s">
        <v>1325</v>
      </c>
      <c r="BJ227" s="1307" t="s">
        <v>1325</v>
      </c>
      <c r="BK227" s="1307" t="s">
        <v>1325</v>
      </c>
      <c r="BL227" s="1307">
        <v>207</v>
      </c>
      <c r="BM227" s="1310">
        <v>28</v>
      </c>
      <c r="BN227" s="1245">
        <v>1.4899912360553649</v>
      </c>
      <c r="BO227" s="1239">
        <v>0</v>
      </c>
      <c r="BP227" s="1239">
        <v>0.4249412660327202</v>
      </c>
      <c r="BQ227" s="1239">
        <v>1.6279112511079623</v>
      </c>
      <c r="BR227" s="1239">
        <v>0</v>
      </c>
      <c r="BS227" s="1239">
        <v>0.78647115061158568</v>
      </c>
      <c r="BT227" s="1308">
        <v>1.3436625561931377</v>
      </c>
      <c r="BU227" s="1309">
        <v>42</v>
      </c>
      <c r="BV227" s="1307" t="s">
        <v>1325</v>
      </c>
      <c r="BW227" s="1307" t="s">
        <v>1325</v>
      </c>
      <c r="BX227" s="1307">
        <v>19</v>
      </c>
      <c r="BY227" s="1307" t="s">
        <v>1325</v>
      </c>
      <c r="BZ227" s="1307">
        <v>392</v>
      </c>
      <c r="CA227" s="1310">
        <v>56</v>
      </c>
      <c r="CB227" s="1189">
        <v>1.2841430347778551</v>
      </c>
      <c r="CC227" s="1239">
        <v>2.4361287231792019</v>
      </c>
      <c r="CD227" s="1239">
        <v>0.78389844398181507</v>
      </c>
      <c r="CE227" s="1239">
        <v>2.9362960968528746</v>
      </c>
      <c r="CF227" s="1239">
        <v>0.74465457668685386</v>
      </c>
      <c r="CG227" s="1239">
        <v>0.57793866081840128</v>
      </c>
      <c r="CH227" s="1246">
        <v>1.1943204670725258</v>
      </c>
      <c r="CI227" s="1309" t="s">
        <v>1325</v>
      </c>
      <c r="CJ227" s="1307" t="s">
        <v>1325</v>
      </c>
      <c r="CK227" s="1307" t="s">
        <v>1325</v>
      </c>
      <c r="CL227" s="1307" t="s">
        <v>1325</v>
      </c>
      <c r="CM227" s="1307" t="s">
        <v>1325</v>
      </c>
      <c r="CN227" s="1238">
        <v>31</v>
      </c>
      <c r="CO227" s="1310" t="s">
        <v>1325</v>
      </c>
      <c r="CP227" s="1244">
        <v>1.7638564113665716</v>
      </c>
      <c r="CQ227" s="1242">
        <v>0</v>
      </c>
      <c r="CR227" s="1242">
        <v>0</v>
      </c>
      <c r="CS227" s="1242">
        <v>8.2491880707168512</v>
      </c>
      <c r="CT227" s="1242">
        <v>0</v>
      </c>
      <c r="CU227" s="1242">
        <v>0.3234351592738352</v>
      </c>
      <c r="CV227" s="1243">
        <v>1.31859560046788</v>
      </c>
      <c r="CW227" s="1280" t="s">
        <v>2966</v>
      </c>
      <c r="CX227" s="1280" t="s">
        <v>2965</v>
      </c>
      <c r="CY227" s="1280" t="s">
        <v>2966</v>
      </c>
      <c r="CZ227" s="1275" t="s">
        <v>792</v>
      </c>
      <c r="DA227" s="1274" t="s">
        <v>2950</v>
      </c>
      <c r="DB227" s="1276" t="s">
        <v>1476</v>
      </c>
      <c r="DC227" s="1276" t="s">
        <v>1476</v>
      </c>
      <c r="DD227" s="1276" t="s">
        <v>1476</v>
      </c>
      <c r="DE227" s="1276" t="s">
        <v>792</v>
      </c>
      <c r="DF227" s="1276" t="s">
        <v>1476</v>
      </c>
      <c r="DG227" s="1276" t="s">
        <v>878</v>
      </c>
      <c r="DH227" s="1276" t="s">
        <v>1471</v>
      </c>
      <c r="DI227" s="1276" t="s">
        <v>878</v>
      </c>
      <c r="DJ227" s="1277" t="s">
        <v>1471</v>
      </c>
      <c r="DK227" s="1311" t="s">
        <v>878</v>
      </c>
      <c r="DL227" s="1277" t="s">
        <v>878</v>
      </c>
      <c r="DM227" s="7" t="s">
        <v>878</v>
      </c>
      <c r="DN227" s="7" t="s">
        <v>792</v>
      </c>
      <c r="DO227" s="7" t="s">
        <v>878</v>
      </c>
      <c r="DP227" s="7" t="s">
        <v>792</v>
      </c>
    </row>
    <row r="228" spans="1:120">
      <c r="A228" s="1194" t="s">
        <v>235</v>
      </c>
      <c r="B228" s="1195" t="s">
        <v>551</v>
      </c>
      <c r="C228" s="1196">
        <v>134</v>
      </c>
      <c r="D228" s="1197">
        <v>26</v>
      </c>
      <c r="E228" s="1197">
        <v>22</v>
      </c>
      <c r="F228" s="1197">
        <v>45</v>
      </c>
      <c r="G228" s="1306" t="s">
        <v>1325</v>
      </c>
      <c r="H228" s="1197">
        <v>1355</v>
      </c>
      <c r="I228" s="1198">
        <v>71</v>
      </c>
      <c r="J228" s="1199">
        <v>1.2085173346544307</v>
      </c>
      <c r="K228" s="1200">
        <v>1.984173839082531</v>
      </c>
      <c r="L228" s="1200">
        <v>1.053135774765773</v>
      </c>
      <c r="M228" s="1200">
        <v>1.781634593823832</v>
      </c>
      <c r="N228" s="1200">
        <v>0.41834016218937259</v>
      </c>
      <c r="O228" s="1200">
        <v>0.75677514149803604</v>
      </c>
      <c r="P228" s="1201">
        <v>0.87874601368354988</v>
      </c>
      <c r="Q228" s="1309" t="s">
        <v>1325</v>
      </c>
      <c r="R228" s="1307" t="s">
        <v>1325</v>
      </c>
      <c r="S228" s="1307" t="s">
        <v>1325</v>
      </c>
      <c r="T228" s="1307" t="s">
        <v>1325</v>
      </c>
      <c r="U228" s="1307" t="s">
        <v>1325</v>
      </c>
      <c r="V228" s="1307">
        <v>114</v>
      </c>
      <c r="W228" s="1310" t="s">
        <v>1325</v>
      </c>
      <c r="X228" s="1199">
        <v>1.1847398649407215</v>
      </c>
      <c r="Y228" s="1200">
        <v>2.2467869457633967</v>
      </c>
      <c r="Z228" s="1200">
        <v>0.68351538230692666</v>
      </c>
      <c r="AA228" s="1200">
        <v>0</v>
      </c>
      <c r="AB228" s="1200">
        <v>0</v>
      </c>
      <c r="AC228" s="1202">
        <v>1.223447860560837</v>
      </c>
      <c r="AD228" s="1203">
        <v>0.71786843923933163</v>
      </c>
      <c r="AE228" s="1309">
        <v>24</v>
      </c>
      <c r="AF228" s="1307" t="s">
        <v>1325</v>
      </c>
      <c r="AG228" s="1307" t="s">
        <v>1325</v>
      </c>
      <c r="AH228" s="1307" t="s">
        <v>1325</v>
      </c>
      <c r="AI228" s="1307" t="s">
        <v>1325</v>
      </c>
      <c r="AJ228" s="1307">
        <v>268</v>
      </c>
      <c r="AK228" s="1310" t="s">
        <v>1325</v>
      </c>
      <c r="AL228" s="1204">
        <v>1.1469834065953732</v>
      </c>
      <c r="AM228" s="1202">
        <v>1.216064645800994</v>
      </c>
      <c r="AN228" s="1202">
        <v>1.308288997298179</v>
      </c>
      <c r="AO228" s="1202">
        <v>1.6936233496689856</v>
      </c>
      <c r="AP228" s="1202">
        <v>0</v>
      </c>
      <c r="AQ228" s="1202">
        <v>0.85680274134770196</v>
      </c>
      <c r="AR228" s="1203">
        <v>0.58541674259041654</v>
      </c>
      <c r="AS228" s="1309" t="s">
        <v>1325</v>
      </c>
      <c r="AT228" s="1307" t="s">
        <v>1325</v>
      </c>
      <c r="AU228" s="1307" t="s">
        <v>1325</v>
      </c>
      <c r="AV228" s="1307" t="s">
        <v>1325</v>
      </c>
      <c r="AW228" s="1307" t="s">
        <v>1325</v>
      </c>
      <c r="AX228" s="1307">
        <v>23</v>
      </c>
      <c r="AY228" s="1310" t="s">
        <v>1325</v>
      </c>
      <c r="AZ228" s="1244">
        <v>0.77335026913432969</v>
      </c>
      <c r="BA228" s="1242">
        <v>7.7569775491458159</v>
      </c>
      <c r="BB228" s="1242">
        <v>2.4889772367170484</v>
      </c>
      <c r="BC228" s="1242">
        <v>4.1079962783852606</v>
      </c>
      <c r="BD228" s="1242">
        <v>0</v>
      </c>
      <c r="BE228" s="1242">
        <v>0.50360426579558359</v>
      </c>
      <c r="BF228" s="1243">
        <v>0</v>
      </c>
      <c r="BG228" s="1309">
        <v>22</v>
      </c>
      <c r="BH228" s="1307" t="s">
        <v>1325</v>
      </c>
      <c r="BI228" s="1307" t="s">
        <v>1325</v>
      </c>
      <c r="BJ228" s="1307">
        <v>12</v>
      </c>
      <c r="BK228" s="1307" t="s">
        <v>1325</v>
      </c>
      <c r="BL228" s="1307">
        <v>318</v>
      </c>
      <c r="BM228" s="1310">
        <v>27</v>
      </c>
      <c r="BN228" s="1245">
        <v>0.84573628038332116</v>
      </c>
      <c r="BO228" s="1239">
        <v>1.0418252374786472</v>
      </c>
      <c r="BP228" s="1239">
        <v>0.64242988838164705</v>
      </c>
      <c r="BQ228" s="1239">
        <v>2.2327898606051306</v>
      </c>
      <c r="BR228" s="1239">
        <v>0</v>
      </c>
      <c r="BS228" s="1239">
        <v>0.89246863996576076</v>
      </c>
      <c r="BT228" s="1308">
        <v>1.6218268357564667</v>
      </c>
      <c r="BU228" s="1309">
        <v>58</v>
      </c>
      <c r="BV228" s="1307">
        <v>11</v>
      </c>
      <c r="BW228" s="1307" t="s">
        <v>1325</v>
      </c>
      <c r="BX228" s="1307">
        <v>17</v>
      </c>
      <c r="BY228" s="1307" t="s">
        <v>1325</v>
      </c>
      <c r="BZ228" s="1307">
        <v>460</v>
      </c>
      <c r="CA228" s="1310">
        <v>23</v>
      </c>
      <c r="CB228" s="1189">
        <v>1.5713884810802767</v>
      </c>
      <c r="CC228" s="1239">
        <v>2.3570408630340403</v>
      </c>
      <c r="CD228" s="1239">
        <v>0.51420983803378895</v>
      </c>
      <c r="CE228" s="1239">
        <v>1.8890669496760277</v>
      </c>
      <c r="CF228" s="1239">
        <v>1.1775586398705773</v>
      </c>
      <c r="CG228" s="1239">
        <v>0.68215258185531491</v>
      </c>
      <c r="CH228" s="1246">
        <v>0.79025167893790416</v>
      </c>
      <c r="CI228" s="1309" t="s">
        <v>1325</v>
      </c>
      <c r="CJ228" s="1307" t="s">
        <v>1325</v>
      </c>
      <c r="CK228" s="1307" t="s">
        <v>1325</v>
      </c>
      <c r="CL228" s="1307" t="s">
        <v>1325</v>
      </c>
      <c r="CM228" s="1307" t="s">
        <v>1325</v>
      </c>
      <c r="CN228" s="1238">
        <v>53</v>
      </c>
      <c r="CO228" s="1310" t="s">
        <v>1325</v>
      </c>
      <c r="CP228" s="1244">
        <v>1.8429663722621796</v>
      </c>
      <c r="CQ228" s="1242">
        <v>1.71627626825459</v>
      </c>
      <c r="CR228" s="1242">
        <v>1.0828024097295204</v>
      </c>
      <c r="CS228" s="1242">
        <v>1.787780284185982</v>
      </c>
      <c r="CT228" s="1242">
        <v>0</v>
      </c>
      <c r="CU228" s="1242">
        <v>0.59740283279860051</v>
      </c>
      <c r="CV228" s="1243">
        <v>0.54547276647260978</v>
      </c>
      <c r="CW228" s="1280"/>
      <c r="CX228" s="1280"/>
      <c r="CY228" s="1280"/>
      <c r="CZ228" s="1275" t="s">
        <v>878</v>
      </c>
      <c r="DA228" s="1276" t="s">
        <v>1471</v>
      </c>
      <c r="DB228" s="1274" t="s">
        <v>878</v>
      </c>
      <c r="DC228" s="1274" t="s">
        <v>2972</v>
      </c>
      <c r="DD228" s="1274" t="s">
        <v>2972</v>
      </c>
      <c r="DE228" s="1288" t="s">
        <v>878</v>
      </c>
      <c r="DF228" s="1286" t="s">
        <v>1471</v>
      </c>
      <c r="DG228" s="1276" t="s">
        <v>878</v>
      </c>
      <c r="DH228" s="1276" t="s">
        <v>1471</v>
      </c>
      <c r="DI228" s="1276" t="s">
        <v>878</v>
      </c>
      <c r="DJ228" s="1277" t="s">
        <v>1471</v>
      </c>
      <c r="DK228" s="1311" t="s">
        <v>878</v>
      </c>
      <c r="DL228" s="1277" t="s">
        <v>878</v>
      </c>
      <c r="DM228" s="7" t="s">
        <v>878</v>
      </c>
      <c r="DN228" s="7" t="s">
        <v>792</v>
      </c>
      <c r="DO228" s="7" t="s">
        <v>878</v>
      </c>
      <c r="DP228" s="7" t="s">
        <v>792</v>
      </c>
    </row>
    <row r="229" spans="1:120">
      <c r="A229" s="1194" t="s">
        <v>368</v>
      </c>
      <c r="B229" s="1195" t="s">
        <v>597</v>
      </c>
      <c r="C229" s="1306" t="s">
        <v>1325</v>
      </c>
      <c r="D229" s="1306" t="s">
        <v>1325</v>
      </c>
      <c r="E229" s="1306" t="s">
        <v>1325</v>
      </c>
      <c r="F229" s="1306" t="s">
        <v>1325</v>
      </c>
      <c r="G229" s="1306" t="s">
        <v>1325</v>
      </c>
      <c r="H229" s="1197">
        <v>83</v>
      </c>
      <c r="I229" s="1306" t="s">
        <v>1325</v>
      </c>
      <c r="J229" s="1199">
        <v>0.75267200194526618</v>
      </c>
      <c r="K229" s="1200">
        <v>0.67299872959412388</v>
      </c>
      <c r="L229" s="1200">
        <v>2.8788155391668031</v>
      </c>
      <c r="M229" s="1200"/>
      <c r="N229" s="1200"/>
      <c r="O229" s="1200">
        <v>0.67362643540252531</v>
      </c>
      <c r="P229" s="1201">
        <v>0</v>
      </c>
      <c r="Q229" s="1309" t="s">
        <v>1325</v>
      </c>
      <c r="R229" s="1307" t="s">
        <v>1325</v>
      </c>
      <c r="S229" s="1307" t="s">
        <v>1325</v>
      </c>
      <c r="T229" s="1307" t="s">
        <v>1325</v>
      </c>
      <c r="U229" s="1307" t="s">
        <v>1325</v>
      </c>
      <c r="V229" s="1307" t="s">
        <v>1325</v>
      </c>
      <c r="W229" s="1310" t="s">
        <v>1325</v>
      </c>
      <c r="X229" s="1199">
        <v>0</v>
      </c>
      <c r="Y229" s="1200">
        <v>0</v>
      </c>
      <c r="Z229" s="1200">
        <v>0</v>
      </c>
      <c r="AA229" s="1200"/>
      <c r="AB229" s="1200"/>
      <c r="AC229" s="1202">
        <v>0.31616511409869347</v>
      </c>
      <c r="AD229" s="1203">
        <v>0</v>
      </c>
      <c r="AE229" s="1309" t="s">
        <v>1325</v>
      </c>
      <c r="AF229" s="1307" t="s">
        <v>1325</v>
      </c>
      <c r="AG229" s="1307" t="s">
        <v>1325</v>
      </c>
      <c r="AH229" s="1307" t="s">
        <v>1325</v>
      </c>
      <c r="AI229" s="1307" t="s">
        <v>1325</v>
      </c>
      <c r="AJ229" s="1307">
        <v>20</v>
      </c>
      <c r="AK229" s="1310" t="s">
        <v>1325</v>
      </c>
      <c r="AL229" s="1204">
        <v>0</v>
      </c>
      <c r="AM229" s="1202">
        <v>0</v>
      </c>
      <c r="AN229" s="1202">
        <v>8.2440137130372015</v>
      </c>
      <c r="AO229" s="1202"/>
      <c r="AP229" s="1202"/>
      <c r="AQ229" s="1202">
        <v>1.1677155668193908</v>
      </c>
      <c r="AR229" s="1203">
        <v>0</v>
      </c>
      <c r="AS229" s="1309" t="s">
        <v>1325</v>
      </c>
      <c r="AT229" s="1307" t="s">
        <v>1325</v>
      </c>
      <c r="AU229" s="1307" t="s">
        <v>1325</v>
      </c>
      <c r="AV229" s="1307" t="s">
        <v>1325</v>
      </c>
      <c r="AW229" s="1307" t="s">
        <v>1325</v>
      </c>
      <c r="AX229" s="1307" t="s">
        <v>1325</v>
      </c>
      <c r="AY229" s="1310" t="s">
        <v>1325</v>
      </c>
      <c r="AZ229" s="1244">
        <v>0</v>
      </c>
      <c r="BA229" s="1242">
        <v>0</v>
      </c>
      <c r="BB229" s="1242">
        <v>0</v>
      </c>
      <c r="BC229" s="1242"/>
      <c r="BD229" s="1242"/>
      <c r="BE229" s="1242">
        <v>0</v>
      </c>
      <c r="BF229" s="1243">
        <v>0</v>
      </c>
      <c r="BG229" s="1309" t="s">
        <v>1325</v>
      </c>
      <c r="BH229" s="1307" t="s">
        <v>1325</v>
      </c>
      <c r="BI229" s="1307" t="s">
        <v>1325</v>
      </c>
      <c r="BJ229" s="1307" t="s">
        <v>1325</v>
      </c>
      <c r="BK229" s="1307" t="s">
        <v>1325</v>
      </c>
      <c r="BL229" s="1307">
        <v>23</v>
      </c>
      <c r="BM229" s="1310" t="s">
        <v>1325</v>
      </c>
      <c r="BN229" s="1245">
        <v>0.4229295723693417</v>
      </c>
      <c r="BO229" s="1239">
        <v>2.0852996993519661</v>
      </c>
      <c r="BP229" s="1239">
        <v>3.6773034089351766</v>
      </c>
      <c r="BQ229" s="1239"/>
      <c r="BR229" s="1239"/>
      <c r="BS229" s="1239">
        <v>0.49678075460815008</v>
      </c>
      <c r="BT229" s="1308">
        <v>0</v>
      </c>
      <c r="BU229" s="1309" t="s">
        <v>1325</v>
      </c>
      <c r="BV229" s="1307" t="s">
        <v>1325</v>
      </c>
      <c r="BW229" s="1307" t="s">
        <v>1325</v>
      </c>
      <c r="BX229" s="1307" t="s">
        <v>1325</v>
      </c>
      <c r="BY229" s="1307" t="s">
        <v>1325</v>
      </c>
      <c r="BZ229" s="1307">
        <v>26</v>
      </c>
      <c r="CA229" s="1310" t="s">
        <v>1325</v>
      </c>
      <c r="CB229" s="1189">
        <v>1.8747980667018258</v>
      </c>
      <c r="CC229" s="1239">
        <v>0</v>
      </c>
      <c r="CD229" s="1239">
        <v>1.2811837705197917</v>
      </c>
      <c r="CE229" s="1239"/>
      <c r="CF229" s="1239"/>
      <c r="CG229" s="1239">
        <v>0.43486883054090325</v>
      </c>
      <c r="CH229" s="1246">
        <v>0</v>
      </c>
      <c r="CI229" s="1309" t="s">
        <v>1325</v>
      </c>
      <c r="CJ229" s="1307" t="s">
        <v>1325</v>
      </c>
      <c r="CK229" s="1307" t="s">
        <v>1325</v>
      </c>
      <c r="CL229" s="1307" t="s">
        <v>1325</v>
      </c>
      <c r="CM229" s="1307" t="s">
        <v>1325</v>
      </c>
      <c r="CN229" s="1307" t="s">
        <v>1325</v>
      </c>
      <c r="CO229" s="1310" t="s">
        <v>1325</v>
      </c>
      <c r="CP229" s="1244">
        <v>0</v>
      </c>
      <c r="CQ229" s="1242">
        <v>0</v>
      </c>
      <c r="CR229" s="1242">
        <v>0</v>
      </c>
      <c r="CS229" s="1242"/>
      <c r="CT229" s="1242"/>
      <c r="CU229" s="1242">
        <v>0.73395472915768123</v>
      </c>
      <c r="CV229" s="1243">
        <v>0</v>
      </c>
      <c r="CW229" s="1280"/>
      <c r="CX229" s="1280"/>
      <c r="CY229" s="1280"/>
      <c r="CZ229" s="1292" t="s">
        <v>878</v>
      </c>
      <c r="DA229" s="1288" t="s">
        <v>1471</v>
      </c>
      <c r="DB229" s="1274"/>
      <c r="DC229" s="1274"/>
      <c r="DD229" s="1274"/>
      <c r="DE229" s="1276" t="s">
        <v>878</v>
      </c>
      <c r="DF229" s="1276" t="s">
        <v>1471</v>
      </c>
      <c r="DG229" s="1276" t="s">
        <v>878</v>
      </c>
      <c r="DH229" s="1276" t="s">
        <v>1471</v>
      </c>
      <c r="DI229" s="1276" t="s">
        <v>878</v>
      </c>
      <c r="DJ229" s="1277" t="s">
        <v>1471</v>
      </c>
      <c r="DK229" s="1311" t="s">
        <v>878</v>
      </c>
      <c r="DL229" s="1277" t="s">
        <v>878</v>
      </c>
      <c r="DM229" s="7" t="s">
        <v>878</v>
      </c>
      <c r="DN229" s="7" t="s">
        <v>792</v>
      </c>
      <c r="DO229" s="7" t="s">
        <v>878</v>
      </c>
      <c r="DP229" s="7" t="s">
        <v>792</v>
      </c>
    </row>
    <row r="230" spans="1:120" ht="51">
      <c r="A230" s="1194" t="s">
        <v>241</v>
      </c>
      <c r="B230" s="1195" t="s">
        <v>554</v>
      </c>
      <c r="C230" s="1196">
        <v>51</v>
      </c>
      <c r="D230" s="1197">
        <v>23</v>
      </c>
      <c r="E230" s="1306" t="s">
        <v>1325</v>
      </c>
      <c r="F230" s="1306" t="s">
        <v>1325</v>
      </c>
      <c r="G230" s="1306" t="s">
        <v>1325</v>
      </c>
      <c r="H230" s="1197">
        <v>425</v>
      </c>
      <c r="I230" s="1198">
        <v>46</v>
      </c>
      <c r="J230" s="1199">
        <v>1.0365708725390201</v>
      </c>
      <c r="K230" s="1200">
        <v>2.9254504251609017</v>
      </c>
      <c r="L230" s="1200">
        <v>9.8690404794978218E-2</v>
      </c>
      <c r="M230" s="1200">
        <v>0.92104673096646317</v>
      </c>
      <c r="N230" s="1200">
        <v>0.36941179246141592</v>
      </c>
      <c r="O230" s="1200">
        <v>1.1136248177207648</v>
      </c>
      <c r="P230" s="1201">
        <v>1.2550977615239354</v>
      </c>
      <c r="Q230" s="1309" t="s">
        <v>1325</v>
      </c>
      <c r="R230" s="1307" t="s">
        <v>1325</v>
      </c>
      <c r="S230" s="1307" t="s">
        <v>1325</v>
      </c>
      <c r="T230" s="1307" t="s">
        <v>1325</v>
      </c>
      <c r="U230" s="1307" t="s">
        <v>1325</v>
      </c>
      <c r="V230" s="1307">
        <v>22</v>
      </c>
      <c r="W230" s="1310" t="s">
        <v>1325</v>
      </c>
      <c r="X230" s="1199">
        <v>2.3558296527071998</v>
      </c>
      <c r="Y230" s="1200">
        <v>5.0620640678683566</v>
      </c>
      <c r="Z230" s="1200">
        <v>0</v>
      </c>
      <c r="AA230" s="1200">
        <v>1.5251798932898462</v>
      </c>
      <c r="AB230" s="1200">
        <v>0</v>
      </c>
      <c r="AC230" s="1202">
        <v>0.49747060006644578</v>
      </c>
      <c r="AD230" s="1203">
        <v>1.0399174940154798</v>
      </c>
      <c r="AE230" s="1309" t="s">
        <v>1325</v>
      </c>
      <c r="AF230" s="1307" t="s">
        <v>1325</v>
      </c>
      <c r="AG230" s="1307" t="s">
        <v>1325</v>
      </c>
      <c r="AH230" s="1307" t="s">
        <v>1325</v>
      </c>
      <c r="AI230" s="1307" t="s">
        <v>1325</v>
      </c>
      <c r="AJ230" s="1307">
        <v>101</v>
      </c>
      <c r="AK230" s="1310">
        <v>12</v>
      </c>
      <c r="AL230" s="1204">
        <v>0.3572563027734903</v>
      </c>
      <c r="AM230" s="1202">
        <v>2.6073514652842875</v>
      </c>
      <c r="AN230" s="1202">
        <v>0</v>
      </c>
      <c r="AO230" s="1202">
        <v>0.58354828053031693</v>
      </c>
      <c r="AP230" s="1202">
        <v>0</v>
      </c>
      <c r="AQ230" s="1202">
        <v>2.0386794062294884</v>
      </c>
      <c r="AR230" s="1203">
        <v>1.7419836166464289</v>
      </c>
      <c r="AS230" s="1309" t="s">
        <v>1325</v>
      </c>
      <c r="AT230" s="1307" t="s">
        <v>1325</v>
      </c>
      <c r="AU230" s="1307" t="s">
        <v>1325</v>
      </c>
      <c r="AV230" s="1307" t="s">
        <v>1325</v>
      </c>
      <c r="AW230" s="1307" t="s">
        <v>1325</v>
      </c>
      <c r="AX230" s="1307">
        <v>11</v>
      </c>
      <c r="AY230" s="1310" t="s">
        <v>1325</v>
      </c>
      <c r="AZ230" s="1244">
        <v>1.1994526523016271</v>
      </c>
      <c r="BA230" s="1242">
        <v>0</v>
      </c>
      <c r="BB230" s="1242">
        <v>0</v>
      </c>
      <c r="BC230" s="1242">
        <v>3.6911206579293125</v>
      </c>
      <c r="BD230" s="1242">
        <v>0</v>
      </c>
      <c r="BE230" s="1242">
        <v>0.59114761043368436</v>
      </c>
      <c r="BF230" s="1243">
        <v>2.5415268870622016</v>
      </c>
      <c r="BG230" s="1309" t="s">
        <v>1325</v>
      </c>
      <c r="BH230" s="1307" t="s">
        <v>1325</v>
      </c>
      <c r="BI230" s="1307" t="s">
        <v>1325</v>
      </c>
      <c r="BJ230" s="1307" t="s">
        <v>1325</v>
      </c>
      <c r="BK230" s="1307" t="s">
        <v>1325</v>
      </c>
      <c r="BL230" s="1307">
        <v>78</v>
      </c>
      <c r="BM230" s="1310" t="s">
        <v>1325</v>
      </c>
      <c r="BN230" s="1245">
        <v>1.0768609853056808</v>
      </c>
      <c r="BO230" s="1239">
        <v>1.455442042199506</v>
      </c>
      <c r="BP230" s="1239">
        <v>0</v>
      </c>
      <c r="BQ230" s="1239">
        <v>0</v>
      </c>
      <c r="BR230" s="1239">
        <v>2.1952931314568498</v>
      </c>
      <c r="BS230" s="1239">
        <v>1.334011706182523</v>
      </c>
      <c r="BT230" s="1308">
        <v>1.2757639156669931</v>
      </c>
      <c r="BU230" s="1309">
        <v>17</v>
      </c>
      <c r="BV230" s="1307">
        <v>12</v>
      </c>
      <c r="BW230" s="1307" t="s">
        <v>1325</v>
      </c>
      <c r="BX230" s="1307" t="s">
        <v>1325</v>
      </c>
      <c r="BY230" s="1307" t="s">
        <v>1325</v>
      </c>
      <c r="BZ230" s="1307">
        <v>128</v>
      </c>
      <c r="CA230" s="1310">
        <v>10</v>
      </c>
      <c r="CB230" s="1189">
        <v>1.1423086274928422</v>
      </c>
      <c r="CC230" s="1239">
        <v>5.0759413466890191</v>
      </c>
      <c r="CD230" s="1239">
        <v>0</v>
      </c>
      <c r="CE230" s="1239">
        <v>1.1268045135250899</v>
      </c>
      <c r="CF230" s="1239">
        <v>0</v>
      </c>
      <c r="CG230" s="1239">
        <v>1.0431078089501256</v>
      </c>
      <c r="CH230" s="1246">
        <v>0.85767658645288769</v>
      </c>
      <c r="CI230" s="1309" t="s">
        <v>1325</v>
      </c>
      <c r="CJ230" s="1307" t="s">
        <v>1325</v>
      </c>
      <c r="CK230" s="1307" t="s">
        <v>1325</v>
      </c>
      <c r="CL230" s="1307" t="s">
        <v>1325</v>
      </c>
      <c r="CM230" s="1307" t="s">
        <v>1325</v>
      </c>
      <c r="CN230" s="1238">
        <v>19</v>
      </c>
      <c r="CO230" s="1310" t="s">
        <v>1325</v>
      </c>
      <c r="CP230" s="1244">
        <v>1.8516806607568583</v>
      </c>
      <c r="CQ230" s="1242">
        <v>2.448893555151463</v>
      </c>
      <c r="CR230" s="1242">
        <v>0</v>
      </c>
      <c r="CS230" s="1242">
        <v>0</v>
      </c>
      <c r="CT230" s="1242">
        <v>0</v>
      </c>
      <c r="CU230" s="1242">
        <v>0.80462269557280408</v>
      </c>
      <c r="CV230" s="1243">
        <v>1.6269696305685371</v>
      </c>
      <c r="CW230" s="1280" t="s">
        <v>2965</v>
      </c>
      <c r="CX230" s="1280" t="s">
        <v>2925</v>
      </c>
      <c r="CY230" s="1280" t="s">
        <v>2925</v>
      </c>
      <c r="CZ230" s="1275" t="s">
        <v>792</v>
      </c>
      <c r="DA230" s="1274" t="s">
        <v>2657</v>
      </c>
      <c r="DB230" s="1274"/>
      <c r="DC230" s="1274" t="s">
        <v>878</v>
      </c>
      <c r="DD230" s="1274" t="s">
        <v>2973</v>
      </c>
      <c r="DE230" s="1276" t="s">
        <v>878</v>
      </c>
      <c r="DF230" s="1276" t="s">
        <v>1471</v>
      </c>
      <c r="DG230" s="1276" t="s">
        <v>878</v>
      </c>
      <c r="DH230" s="1276" t="s">
        <v>1471</v>
      </c>
      <c r="DI230" s="1276" t="s">
        <v>792</v>
      </c>
      <c r="DJ230" s="1277" t="s">
        <v>2658</v>
      </c>
      <c r="DK230" s="1311" t="s">
        <v>878</v>
      </c>
      <c r="DL230" s="1277" t="s">
        <v>878</v>
      </c>
      <c r="DM230" s="7" t="s">
        <v>878</v>
      </c>
      <c r="DN230" s="7" t="s">
        <v>792</v>
      </c>
      <c r="DO230" s="7" t="s">
        <v>878</v>
      </c>
      <c r="DP230" s="7" t="s">
        <v>792</v>
      </c>
    </row>
    <row r="231" spans="1:120">
      <c r="A231" s="1194" t="s">
        <v>175</v>
      </c>
      <c r="B231" s="1195" t="s">
        <v>2851</v>
      </c>
      <c r="C231" s="1196">
        <v>67</v>
      </c>
      <c r="D231" s="1197">
        <v>14</v>
      </c>
      <c r="E231" s="1306" t="s">
        <v>1325</v>
      </c>
      <c r="F231" s="1306" t="s">
        <v>1325</v>
      </c>
      <c r="G231" s="1306" t="s">
        <v>1325</v>
      </c>
      <c r="H231" s="1197">
        <v>417</v>
      </c>
      <c r="I231" s="1198">
        <v>43</v>
      </c>
      <c r="J231" s="1199">
        <v>1.2554684000973582</v>
      </c>
      <c r="K231" s="1200">
        <v>1.8678408430567051</v>
      </c>
      <c r="L231" s="1200">
        <v>1.1571915402407718</v>
      </c>
      <c r="M231" s="1200">
        <v>1.224008005034563</v>
      </c>
      <c r="N231" s="1200">
        <v>1.0963628412376674</v>
      </c>
      <c r="O231" s="1200">
        <v>0.75200793600003413</v>
      </c>
      <c r="P231" s="1201">
        <v>0.95676137546447193</v>
      </c>
      <c r="Q231" s="1309" t="s">
        <v>1325</v>
      </c>
      <c r="R231" s="1307" t="s">
        <v>1325</v>
      </c>
      <c r="S231" s="1307" t="s">
        <v>1325</v>
      </c>
      <c r="T231" s="1307" t="s">
        <v>1325</v>
      </c>
      <c r="U231" s="1307" t="s">
        <v>1325</v>
      </c>
      <c r="V231" s="1307">
        <v>27</v>
      </c>
      <c r="W231" s="1310" t="s">
        <v>1325</v>
      </c>
      <c r="X231" s="1199">
        <v>2.4539686895229655</v>
      </c>
      <c r="Y231" s="1200">
        <v>1.5509755972143267</v>
      </c>
      <c r="Z231" s="1200">
        <v>0</v>
      </c>
      <c r="AA231" s="1200">
        <v>4.0152429508307579</v>
      </c>
      <c r="AB231" s="1200">
        <v>0</v>
      </c>
      <c r="AC231" s="1202">
        <v>0.45655581469005052</v>
      </c>
      <c r="AD231" s="1203">
        <v>0.5028666447387411</v>
      </c>
      <c r="AE231" s="1309">
        <v>20</v>
      </c>
      <c r="AF231" s="1307" t="s">
        <v>1325</v>
      </c>
      <c r="AG231" s="1307" t="s">
        <v>1325</v>
      </c>
      <c r="AH231" s="1307" t="s">
        <v>1325</v>
      </c>
      <c r="AI231" s="1307" t="s">
        <v>1325</v>
      </c>
      <c r="AJ231" s="1307">
        <v>69</v>
      </c>
      <c r="AK231" s="1310">
        <v>11</v>
      </c>
      <c r="AL231" s="1204">
        <v>2.0057742136287544</v>
      </c>
      <c r="AM231" s="1202">
        <v>1.8556674668613236</v>
      </c>
      <c r="AN231" s="1202">
        <v>1.881004309464916</v>
      </c>
      <c r="AO231" s="1202">
        <v>0</v>
      </c>
      <c r="AP231" s="1202">
        <v>2.5792770157278864</v>
      </c>
      <c r="AQ231" s="1202">
        <v>0.46766643245185913</v>
      </c>
      <c r="AR231" s="1203">
        <v>1.1504839090506973</v>
      </c>
      <c r="AS231" s="1309" t="s">
        <v>1325</v>
      </c>
      <c r="AT231" s="1307" t="s">
        <v>1325</v>
      </c>
      <c r="AU231" s="1307" t="s">
        <v>1325</v>
      </c>
      <c r="AV231" s="1307" t="s">
        <v>1325</v>
      </c>
      <c r="AW231" s="1307" t="s">
        <v>1325</v>
      </c>
      <c r="AX231" s="1307">
        <v>12</v>
      </c>
      <c r="AY231" s="1310" t="s">
        <v>1325</v>
      </c>
      <c r="AZ231" s="1244">
        <v>1.7383801808009007</v>
      </c>
      <c r="BA231" s="1242">
        <v>0</v>
      </c>
      <c r="BB231" s="1242">
        <v>0</v>
      </c>
      <c r="BC231" s="1242">
        <v>0</v>
      </c>
      <c r="BD231" s="1242">
        <v>0</v>
      </c>
      <c r="BE231" s="1242">
        <v>1.1637215632490536</v>
      </c>
      <c r="BF231" s="1243">
        <v>0.93763776685745204</v>
      </c>
      <c r="BG231" s="1309" t="s">
        <v>1325</v>
      </c>
      <c r="BH231" s="1307" t="s">
        <v>1325</v>
      </c>
      <c r="BI231" s="1307" t="s">
        <v>1325</v>
      </c>
      <c r="BJ231" s="1307" t="s">
        <v>1325</v>
      </c>
      <c r="BK231" s="1307" t="s">
        <v>1325</v>
      </c>
      <c r="BL231" s="1307">
        <v>81</v>
      </c>
      <c r="BM231" s="1310" t="s">
        <v>1325</v>
      </c>
      <c r="BN231" s="1245">
        <v>0.21427963091091767</v>
      </c>
      <c r="BO231" s="1239">
        <v>2.9545369607740541</v>
      </c>
      <c r="BP231" s="1239">
        <v>0.91943718353736259</v>
      </c>
      <c r="BQ231" s="1239">
        <v>1.1072000437055811</v>
      </c>
      <c r="BR231" s="1239">
        <v>0</v>
      </c>
      <c r="BS231" s="1239">
        <v>1.8159496803383903</v>
      </c>
      <c r="BT231" s="1308">
        <v>1.1483417578760657</v>
      </c>
      <c r="BU231" s="1309">
        <v>28</v>
      </c>
      <c r="BV231" s="1307" t="s">
        <v>1325</v>
      </c>
      <c r="BW231" s="1307" t="s">
        <v>1325</v>
      </c>
      <c r="BX231" s="1307" t="s">
        <v>1325</v>
      </c>
      <c r="BY231" s="1307" t="s">
        <v>1325</v>
      </c>
      <c r="BZ231" s="1307">
        <v>165</v>
      </c>
      <c r="CA231" s="1310">
        <v>14</v>
      </c>
      <c r="CB231" s="1189">
        <v>1.397683675863407</v>
      </c>
      <c r="CC231" s="1239">
        <v>1.371965900046648</v>
      </c>
      <c r="CD231" s="1239">
        <v>0.64107323591284793</v>
      </c>
      <c r="CE231" s="1239">
        <v>1.6112507805196012</v>
      </c>
      <c r="CF231" s="1239">
        <v>1.4234352728601403</v>
      </c>
      <c r="CG231" s="1239">
        <v>0.78928986245131139</v>
      </c>
      <c r="CH231" s="1246">
        <v>0.79714556620583943</v>
      </c>
      <c r="CI231" s="1309" t="s">
        <v>1325</v>
      </c>
      <c r="CJ231" s="1307" t="s">
        <v>1325</v>
      </c>
      <c r="CK231" s="1307" t="s">
        <v>1325</v>
      </c>
      <c r="CL231" s="1307" t="s">
        <v>1325</v>
      </c>
      <c r="CM231" s="1307" t="s">
        <v>1325</v>
      </c>
      <c r="CN231" s="1238">
        <v>18</v>
      </c>
      <c r="CO231" s="1310" t="s">
        <v>1325</v>
      </c>
      <c r="CP231" s="1244">
        <v>0.26876301434211225</v>
      </c>
      <c r="CQ231" s="1242">
        <v>2.4183178959819513</v>
      </c>
      <c r="CR231" s="1242">
        <v>6.3359181350631975</v>
      </c>
      <c r="CS231" s="1242">
        <v>2.9654519468959042</v>
      </c>
      <c r="CT231" s="1242">
        <v>0</v>
      </c>
      <c r="CU231" s="1242">
        <v>0.47697634616442713</v>
      </c>
      <c r="CV231" s="1243">
        <v>0.79124773136767546</v>
      </c>
      <c r="CW231" s="1280"/>
      <c r="CX231" s="1280"/>
      <c r="CY231" s="1280"/>
      <c r="CZ231" s="1275" t="s">
        <v>878</v>
      </c>
      <c r="DA231" s="1276" t="s">
        <v>1471</v>
      </c>
      <c r="DB231" s="1274"/>
      <c r="DC231" s="1274" t="s">
        <v>878</v>
      </c>
      <c r="DD231" s="1274" t="s">
        <v>2955</v>
      </c>
      <c r="DE231" s="1276" t="s">
        <v>878</v>
      </c>
      <c r="DF231" s="1276" t="s">
        <v>1471</v>
      </c>
      <c r="DG231" s="1276" t="s">
        <v>878</v>
      </c>
      <c r="DH231" s="1276" t="s">
        <v>1471</v>
      </c>
      <c r="DI231" s="1276" t="s">
        <v>878</v>
      </c>
      <c r="DJ231" s="1277" t="s">
        <v>1471</v>
      </c>
      <c r="DK231" s="1311" t="s">
        <v>878</v>
      </c>
      <c r="DL231" s="1277" t="s">
        <v>878</v>
      </c>
      <c r="DM231" s="7" t="s">
        <v>878</v>
      </c>
      <c r="DN231" s="7" t="s">
        <v>792</v>
      </c>
      <c r="DO231" s="7" t="s">
        <v>878</v>
      </c>
      <c r="DP231" s="7" t="s">
        <v>792</v>
      </c>
    </row>
    <row r="232" spans="1:120">
      <c r="A232" s="1194" t="s">
        <v>401</v>
      </c>
      <c r="B232" s="1195" t="s">
        <v>635</v>
      </c>
      <c r="C232" s="1306" t="s">
        <v>1325</v>
      </c>
      <c r="D232" s="1306" t="s">
        <v>1325</v>
      </c>
      <c r="E232" s="1306" t="s">
        <v>1325</v>
      </c>
      <c r="F232" s="1306" t="s">
        <v>1325</v>
      </c>
      <c r="G232" s="1306" t="s">
        <v>1325</v>
      </c>
      <c r="H232" s="1197">
        <v>46</v>
      </c>
      <c r="I232" s="1306" t="s">
        <v>1325</v>
      </c>
      <c r="J232" s="1199">
        <v>1.374880079747747</v>
      </c>
      <c r="K232" s="1200"/>
      <c r="L232" s="1200"/>
      <c r="M232" s="1200"/>
      <c r="N232" s="1200"/>
      <c r="O232" s="1200">
        <v>0.93742389387367542</v>
      </c>
      <c r="P232" s="1201">
        <v>2.6639284720161802</v>
      </c>
      <c r="Q232" s="1309" t="s">
        <v>1325</v>
      </c>
      <c r="R232" s="1307" t="s">
        <v>1325</v>
      </c>
      <c r="S232" s="1307" t="s">
        <v>1325</v>
      </c>
      <c r="T232" s="1307" t="s">
        <v>1325</v>
      </c>
      <c r="U232" s="1307" t="s">
        <v>1325</v>
      </c>
      <c r="V232" s="1307" t="s">
        <v>1325</v>
      </c>
      <c r="W232" s="1310" t="s">
        <v>1325</v>
      </c>
      <c r="X232" s="1199">
        <v>0</v>
      </c>
      <c r="Y232" s="1200"/>
      <c r="Z232" s="1200"/>
      <c r="AA232" s="1200"/>
      <c r="AB232" s="1200"/>
      <c r="AC232" s="1202">
        <v>1.0254344591578635</v>
      </c>
      <c r="AD232" s="1203">
        <v>0</v>
      </c>
      <c r="AE232" s="1309" t="s">
        <v>1325</v>
      </c>
      <c r="AF232" s="1307" t="s">
        <v>1325</v>
      </c>
      <c r="AG232" s="1307" t="s">
        <v>1325</v>
      </c>
      <c r="AH232" s="1307" t="s">
        <v>1325</v>
      </c>
      <c r="AI232" s="1307" t="s">
        <v>1325</v>
      </c>
      <c r="AJ232" s="1307" t="s">
        <v>1325</v>
      </c>
      <c r="AK232" s="1310" t="s">
        <v>1325</v>
      </c>
      <c r="AL232" s="1204">
        <v>1.629460495328017</v>
      </c>
      <c r="AM232" s="1202"/>
      <c r="AN232" s="1202"/>
      <c r="AO232" s="1202"/>
      <c r="AP232" s="1202"/>
      <c r="AQ232" s="1202">
        <v>0.57900385875714888</v>
      </c>
      <c r="AR232" s="1203">
        <v>4.45902880835538</v>
      </c>
      <c r="AS232" s="1309" t="s">
        <v>1325</v>
      </c>
      <c r="AT232" s="1307" t="s">
        <v>1325</v>
      </c>
      <c r="AU232" s="1307" t="s">
        <v>1325</v>
      </c>
      <c r="AV232" s="1307" t="s">
        <v>1325</v>
      </c>
      <c r="AW232" s="1307" t="s">
        <v>1325</v>
      </c>
      <c r="AX232" s="1307" t="s">
        <v>1325</v>
      </c>
      <c r="AY232" s="1310" t="s">
        <v>1325</v>
      </c>
      <c r="AZ232" s="1244">
        <v>0</v>
      </c>
      <c r="BA232" s="1242"/>
      <c r="BB232" s="1242"/>
      <c r="BC232" s="1242"/>
      <c r="BD232" s="1242"/>
      <c r="BE232" s="1242">
        <v>1.4005456318966043</v>
      </c>
      <c r="BF232" s="1243">
        <v>0</v>
      </c>
      <c r="BG232" s="1309" t="s">
        <v>1325</v>
      </c>
      <c r="BH232" s="1307" t="s">
        <v>1325</v>
      </c>
      <c r="BI232" s="1307" t="s">
        <v>1325</v>
      </c>
      <c r="BJ232" s="1307" t="s">
        <v>1325</v>
      </c>
      <c r="BK232" s="1307" t="s">
        <v>1325</v>
      </c>
      <c r="BL232" s="1307">
        <v>14</v>
      </c>
      <c r="BM232" s="1310" t="s">
        <v>1325</v>
      </c>
      <c r="BN232" s="1245">
        <v>0</v>
      </c>
      <c r="BO232" s="1239"/>
      <c r="BP232" s="1239"/>
      <c r="BQ232" s="1239"/>
      <c r="BR232" s="1239"/>
      <c r="BS232" s="1239">
        <v>2.075417310884025</v>
      </c>
      <c r="BT232" s="1308">
        <v>0</v>
      </c>
      <c r="BU232" s="1309" t="s">
        <v>1325</v>
      </c>
      <c r="BV232" s="1307" t="s">
        <v>1325</v>
      </c>
      <c r="BW232" s="1307" t="s">
        <v>1325</v>
      </c>
      <c r="BX232" s="1307" t="s">
        <v>1325</v>
      </c>
      <c r="BY232" s="1307" t="s">
        <v>1325</v>
      </c>
      <c r="BZ232" s="1307">
        <v>13</v>
      </c>
      <c r="CA232" s="1310" t="s">
        <v>1325</v>
      </c>
      <c r="CB232" s="1189">
        <v>4.7525853883765699</v>
      </c>
      <c r="CC232" s="1239"/>
      <c r="CD232" s="1239"/>
      <c r="CE232" s="1239"/>
      <c r="CF232" s="1239"/>
      <c r="CG232" s="1239">
        <v>0.56866777602324381</v>
      </c>
      <c r="CH232" s="1246">
        <v>0</v>
      </c>
      <c r="CI232" s="1309" t="s">
        <v>1325</v>
      </c>
      <c r="CJ232" s="1307" t="s">
        <v>1325</v>
      </c>
      <c r="CK232" s="1307" t="s">
        <v>1325</v>
      </c>
      <c r="CL232" s="1307" t="s">
        <v>1325</v>
      </c>
      <c r="CM232" s="1307" t="s">
        <v>1325</v>
      </c>
      <c r="CN232" s="1307" t="s">
        <v>1325</v>
      </c>
      <c r="CO232" s="1310" t="s">
        <v>1325</v>
      </c>
      <c r="CP232" s="1244">
        <v>0</v>
      </c>
      <c r="CQ232" s="1242"/>
      <c r="CR232" s="1242"/>
      <c r="CS232" s="1242"/>
      <c r="CT232" s="1242"/>
      <c r="CU232" s="1242">
        <v>2.1159758681035279</v>
      </c>
      <c r="CV232" s="1243">
        <v>0</v>
      </c>
      <c r="CW232" s="1280"/>
      <c r="CX232" s="1280"/>
      <c r="CY232" s="1280"/>
      <c r="CZ232" s="1275" t="s">
        <v>878</v>
      </c>
      <c r="DA232" s="1276" t="s">
        <v>1471</v>
      </c>
      <c r="DB232" s="1274"/>
      <c r="DC232" s="1274"/>
      <c r="DD232" s="1274"/>
      <c r="DE232" s="1276" t="s">
        <v>878</v>
      </c>
      <c r="DF232" s="1276" t="s">
        <v>1471</v>
      </c>
      <c r="DG232" s="1276" t="s">
        <v>878</v>
      </c>
      <c r="DH232" s="1276" t="s">
        <v>1471</v>
      </c>
      <c r="DI232" s="1276" t="s">
        <v>878</v>
      </c>
      <c r="DJ232" s="1277" t="s">
        <v>1471</v>
      </c>
      <c r="DK232" s="1311" t="s">
        <v>878</v>
      </c>
      <c r="DL232" s="1277" t="s">
        <v>878</v>
      </c>
      <c r="DM232" s="7" t="s">
        <v>878</v>
      </c>
      <c r="DN232" s="7" t="s">
        <v>792</v>
      </c>
      <c r="DO232" s="7" t="s">
        <v>878</v>
      </c>
      <c r="DP232" s="7" t="s">
        <v>792</v>
      </c>
    </row>
    <row r="233" spans="1:120">
      <c r="A233" s="1194" t="s">
        <v>250</v>
      </c>
      <c r="B233" s="1195" t="s">
        <v>2852</v>
      </c>
      <c r="C233" s="1196">
        <v>41</v>
      </c>
      <c r="D233" s="1306" t="s">
        <v>1325</v>
      </c>
      <c r="E233" s="1306" t="s">
        <v>1325</v>
      </c>
      <c r="F233" s="1306" t="s">
        <v>1325</v>
      </c>
      <c r="G233" s="1306" t="s">
        <v>1325</v>
      </c>
      <c r="H233" s="1197">
        <v>314</v>
      </c>
      <c r="I233" s="1198">
        <v>29</v>
      </c>
      <c r="J233" s="1199">
        <v>1.401143539475918</v>
      </c>
      <c r="K233" s="1200">
        <v>0.91141685544193352</v>
      </c>
      <c r="L233" s="1200">
        <v>0.82899792307760212</v>
      </c>
      <c r="M233" s="1200">
        <v>1.0824277489572334</v>
      </c>
      <c r="N233" s="1200">
        <v>2.7145332932693798</v>
      </c>
      <c r="O233" s="1200">
        <v>0.75682577067312162</v>
      </c>
      <c r="P233" s="1201">
        <v>0.98771580393564129</v>
      </c>
      <c r="Q233" s="1309" t="s">
        <v>1325</v>
      </c>
      <c r="R233" s="1307" t="s">
        <v>1325</v>
      </c>
      <c r="S233" s="1307" t="s">
        <v>1325</v>
      </c>
      <c r="T233" s="1307" t="s">
        <v>1325</v>
      </c>
      <c r="U233" s="1307" t="s">
        <v>1325</v>
      </c>
      <c r="V233" s="1307">
        <v>23</v>
      </c>
      <c r="W233" s="1310" t="s">
        <v>1325</v>
      </c>
      <c r="X233" s="1199">
        <v>1.5370022800733147</v>
      </c>
      <c r="Y233" s="1200">
        <v>0</v>
      </c>
      <c r="Z233" s="1200">
        <v>0</v>
      </c>
      <c r="AA233" s="1200">
        <v>0</v>
      </c>
      <c r="AB233" s="1200">
        <v>14.758431972884624</v>
      </c>
      <c r="AC233" s="1202">
        <v>0.86996730161024016</v>
      </c>
      <c r="AD233" s="1203">
        <v>0.47928274886162353</v>
      </c>
      <c r="AE233" s="1309" t="s">
        <v>1325</v>
      </c>
      <c r="AF233" s="1307" t="s">
        <v>1325</v>
      </c>
      <c r="AG233" s="1307" t="s">
        <v>1325</v>
      </c>
      <c r="AH233" s="1307" t="s">
        <v>1325</v>
      </c>
      <c r="AI233" s="1307" t="s">
        <v>1325</v>
      </c>
      <c r="AJ233" s="1307">
        <v>43</v>
      </c>
      <c r="AK233" s="1310" t="s">
        <v>1325</v>
      </c>
      <c r="AL233" s="1204">
        <v>0.59971419550782323</v>
      </c>
      <c r="AM233" s="1202">
        <v>0</v>
      </c>
      <c r="AN233" s="1202">
        <v>0</v>
      </c>
      <c r="AO233" s="1202">
        <v>1.4354880087170931</v>
      </c>
      <c r="AP233" s="1202">
        <v>0</v>
      </c>
      <c r="AQ233" s="1202">
        <v>1.9161120573378918</v>
      </c>
      <c r="AR233" s="1203">
        <v>1.0736925242058744</v>
      </c>
      <c r="AS233" s="1309" t="s">
        <v>1325</v>
      </c>
      <c r="AT233" s="1307" t="s">
        <v>1325</v>
      </c>
      <c r="AU233" s="1307" t="s">
        <v>1325</v>
      </c>
      <c r="AV233" s="1307" t="s">
        <v>1325</v>
      </c>
      <c r="AW233" s="1307" t="s">
        <v>1325</v>
      </c>
      <c r="AX233" s="1307">
        <v>10</v>
      </c>
      <c r="AY233" s="1310" t="s">
        <v>1325</v>
      </c>
      <c r="AZ233" s="1244">
        <v>1.2857404242981361</v>
      </c>
      <c r="BA233" s="1242">
        <v>9.8552855470842573</v>
      </c>
      <c r="BB233" s="1242">
        <v>0</v>
      </c>
      <c r="BC233" s="1242">
        <v>0</v>
      </c>
      <c r="BD233" s="1242">
        <v>0</v>
      </c>
      <c r="BE233" s="1242">
        <v>1.2037533930871138</v>
      </c>
      <c r="BF233" s="1243">
        <v>0</v>
      </c>
      <c r="BG233" s="1309" t="s">
        <v>1325</v>
      </c>
      <c r="BH233" s="1307" t="s">
        <v>1325</v>
      </c>
      <c r="BI233" s="1307" t="s">
        <v>1325</v>
      </c>
      <c r="BJ233" s="1307" t="s">
        <v>1325</v>
      </c>
      <c r="BK233" s="1307" t="s">
        <v>1325</v>
      </c>
      <c r="BL233" s="1307">
        <v>66</v>
      </c>
      <c r="BM233" s="1310" t="s">
        <v>1325</v>
      </c>
      <c r="BN233" s="1245">
        <v>1.3646626606192322</v>
      </c>
      <c r="BO233" s="1239">
        <v>0</v>
      </c>
      <c r="BP233" s="1239">
        <v>1.7836134175864156</v>
      </c>
      <c r="BQ233" s="1239">
        <v>0</v>
      </c>
      <c r="BR233" s="1239">
        <v>0</v>
      </c>
      <c r="BS233" s="1239">
        <v>0.84866942160422387</v>
      </c>
      <c r="BT233" s="1308">
        <v>1.030645882429861</v>
      </c>
      <c r="BU233" s="1309">
        <v>19</v>
      </c>
      <c r="BV233" s="1307" t="s">
        <v>1325</v>
      </c>
      <c r="BW233" s="1307" t="s">
        <v>1325</v>
      </c>
      <c r="BX233" s="1307" t="s">
        <v>1325</v>
      </c>
      <c r="BY233" s="1307" t="s">
        <v>1325</v>
      </c>
      <c r="BZ233" s="1307">
        <v>110</v>
      </c>
      <c r="CA233" s="1310">
        <v>16</v>
      </c>
      <c r="CB233" s="1189">
        <v>1.6119935819031252</v>
      </c>
      <c r="CC233" s="1239">
        <v>1.0883183361300433</v>
      </c>
      <c r="CD233" s="1239">
        <v>0.78760881803525573</v>
      </c>
      <c r="CE233" s="1239">
        <v>2.0145921759154191</v>
      </c>
      <c r="CF233" s="1239">
        <v>2.143689035341414</v>
      </c>
      <c r="CG233" s="1239">
        <v>0.54114998262272762</v>
      </c>
      <c r="CH233" s="1246">
        <v>1.329619505635705</v>
      </c>
      <c r="CI233" s="1309" t="s">
        <v>1325</v>
      </c>
      <c r="CJ233" s="1307" t="s">
        <v>1325</v>
      </c>
      <c r="CK233" s="1307" t="s">
        <v>1325</v>
      </c>
      <c r="CL233" s="1307" t="s">
        <v>1325</v>
      </c>
      <c r="CM233" s="1307" t="s">
        <v>1325</v>
      </c>
      <c r="CN233" s="1307" t="s">
        <v>1325</v>
      </c>
      <c r="CO233" s="1310" t="s">
        <v>1325</v>
      </c>
      <c r="CP233" s="1244">
        <v>1.305969445645752</v>
      </c>
      <c r="CQ233" s="1242">
        <v>0</v>
      </c>
      <c r="CR233" s="1242">
        <v>0</v>
      </c>
      <c r="CS233" s="1242">
        <v>6.5602227084763731</v>
      </c>
      <c r="CT233" s="1242">
        <v>0</v>
      </c>
      <c r="CU233" s="1242">
        <v>0.74546726731814106</v>
      </c>
      <c r="CV233" s="1243">
        <v>0</v>
      </c>
      <c r="CW233" s="1280"/>
      <c r="CX233" s="1280"/>
      <c r="CY233" s="1280"/>
      <c r="CZ233" s="1275" t="s">
        <v>878</v>
      </c>
      <c r="DA233" s="1276" t="s">
        <v>1471</v>
      </c>
      <c r="DB233" s="1274"/>
      <c r="DC233" s="1274"/>
      <c r="DD233" s="1274"/>
      <c r="DE233" s="1276" t="s">
        <v>878</v>
      </c>
      <c r="DF233" s="1276" t="s">
        <v>1471</v>
      </c>
      <c r="DG233" s="1276" t="s">
        <v>878</v>
      </c>
      <c r="DH233" s="1276" t="s">
        <v>1471</v>
      </c>
      <c r="DI233" s="1276" t="s">
        <v>878</v>
      </c>
      <c r="DJ233" s="1277" t="s">
        <v>1471</v>
      </c>
      <c r="DK233" s="1311" t="s">
        <v>878</v>
      </c>
      <c r="DL233" s="1277" t="s">
        <v>878</v>
      </c>
      <c r="DM233" s="7" t="s">
        <v>878</v>
      </c>
      <c r="DN233" s="7" t="s">
        <v>792</v>
      </c>
      <c r="DO233" s="7" t="s">
        <v>878</v>
      </c>
      <c r="DP233" s="7" t="s">
        <v>792</v>
      </c>
    </row>
    <row r="234" spans="1:120">
      <c r="A234" s="1194" t="s">
        <v>307</v>
      </c>
      <c r="B234" s="1195" t="s">
        <v>577</v>
      </c>
      <c r="C234" s="1196">
        <v>13</v>
      </c>
      <c r="D234" s="1306" t="s">
        <v>1325</v>
      </c>
      <c r="E234" s="1306" t="s">
        <v>1325</v>
      </c>
      <c r="F234" s="1306" t="s">
        <v>1325</v>
      </c>
      <c r="G234" s="1306" t="s">
        <v>1325</v>
      </c>
      <c r="H234" s="1197">
        <v>215</v>
      </c>
      <c r="I234" s="1306" t="s">
        <v>1325</v>
      </c>
      <c r="J234" s="1199">
        <v>1.3575518715562287</v>
      </c>
      <c r="K234" s="1200">
        <v>1.3771625697276204</v>
      </c>
      <c r="L234" s="1200">
        <v>0</v>
      </c>
      <c r="M234" s="1200">
        <v>1.8870465094457654</v>
      </c>
      <c r="N234" s="1200"/>
      <c r="O234" s="1200">
        <v>0.93783161448021868</v>
      </c>
      <c r="P234" s="1201">
        <v>0.99804599786571058</v>
      </c>
      <c r="Q234" s="1309" t="s">
        <v>1325</v>
      </c>
      <c r="R234" s="1307" t="s">
        <v>1325</v>
      </c>
      <c r="S234" s="1307" t="s">
        <v>1325</v>
      </c>
      <c r="T234" s="1307" t="s">
        <v>1325</v>
      </c>
      <c r="U234" s="1307" t="s">
        <v>1325</v>
      </c>
      <c r="V234" s="1307">
        <v>15</v>
      </c>
      <c r="W234" s="1310" t="s">
        <v>1325</v>
      </c>
      <c r="X234" s="1199">
        <v>1.9560413851866028</v>
      </c>
      <c r="Y234" s="1200">
        <v>0</v>
      </c>
      <c r="Z234" s="1200">
        <v>0</v>
      </c>
      <c r="AA234" s="1200">
        <v>0</v>
      </c>
      <c r="AB234" s="1200"/>
      <c r="AC234" s="1202">
        <v>1.3816896634376892</v>
      </c>
      <c r="AD234" s="1203">
        <v>0</v>
      </c>
      <c r="AE234" s="1309" t="s">
        <v>1325</v>
      </c>
      <c r="AF234" s="1307" t="s">
        <v>1325</v>
      </c>
      <c r="AG234" s="1307" t="s">
        <v>1325</v>
      </c>
      <c r="AH234" s="1307" t="s">
        <v>1325</v>
      </c>
      <c r="AI234" s="1307" t="s">
        <v>1325</v>
      </c>
      <c r="AJ234" s="1307">
        <v>23</v>
      </c>
      <c r="AK234" s="1310" t="s">
        <v>1325</v>
      </c>
      <c r="AL234" s="1204">
        <v>2.4409135464313563</v>
      </c>
      <c r="AM234" s="1202">
        <v>1.9011847736321072</v>
      </c>
      <c r="AN234" s="1202">
        <v>0</v>
      </c>
      <c r="AO234" s="1202">
        <v>0</v>
      </c>
      <c r="AP234" s="1202"/>
      <c r="AQ234" s="1202">
        <v>0.99555394629572214</v>
      </c>
      <c r="AR234" s="1203">
        <v>0</v>
      </c>
      <c r="AS234" s="1309" t="s">
        <v>1325</v>
      </c>
      <c r="AT234" s="1307" t="s">
        <v>1325</v>
      </c>
      <c r="AU234" s="1307" t="s">
        <v>1325</v>
      </c>
      <c r="AV234" s="1307" t="s">
        <v>1325</v>
      </c>
      <c r="AW234" s="1307" t="s">
        <v>1325</v>
      </c>
      <c r="AX234" s="1307">
        <v>14</v>
      </c>
      <c r="AY234" s="1310" t="s">
        <v>1325</v>
      </c>
      <c r="AZ234" s="1244">
        <v>0</v>
      </c>
      <c r="BA234" s="1242">
        <v>5.3306665734175356</v>
      </c>
      <c r="BB234" s="1242">
        <v>0</v>
      </c>
      <c r="BC234" s="1242">
        <v>0</v>
      </c>
      <c r="BD234" s="1242"/>
      <c r="BE234" s="1242">
        <v>10.070709420506073</v>
      </c>
      <c r="BF234" s="1243">
        <v>0</v>
      </c>
      <c r="BG234" s="1309" t="s">
        <v>1325</v>
      </c>
      <c r="BH234" s="1307" t="s">
        <v>1325</v>
      </c>
      <c r="BI234" s="1307" t="s">
        <v>1325</v>
      </c>
      <c r="BJ234" s="1307" t="s">
        <v>1325</v>
      </c>
      <c r="BK234" s="1307" t="s">
        <v>1325</v>
      </c>
      <c r="BL234" s="1307">
        <v>54</v>
      </c>
      <c r="BM234" s="1310" t="s">
        <v>1325</v>
      </c>
      <c r="BN234" s="1245">
        <v>1.14238783693085</v>
      </c>
      <c r="BO234" s="1239">
        <v>1.5023432953073739</v>
      </c>
      <c r="BP234" s="1239">
        <v>0</v>
      </c>
      <c r="BQ234" s="1239">
        <v>5.5530043712610313</v>
      </c>
      <c r="BR234" s="1239"/>
      <c r="BS234" s="1239">
        <v>0.85226661195714482</v>
      </c>
      <c r="BT234" s="1308">
        <v>0</v>
      </c>
      <c r="BU234" s="1309" t="s">
        <v>1325</v>
      </c>
      <c r="BV234" s="1307" t="s">
        <v>1325</v>
      </c>
      <c r="BW234" s="1307" t="s">
        <v>1325</v>
      </c>
      <c r="BX234" s="1307" t="s">
        <v>1325</v>
      </c>
      <c r="BY234" s="1307" t="s">
        <v>1325</v>
      </c>
      <c r="BZ234" s="1307">
        <v>72</v>
      </c>
      <c r="CA234" s="1310" t="s">
        <v>1325</v>
      </c>
      <c r="CB234" s="1189">
        <v>0.82608989628222451</v>
      </c>
      <c r="CC234" s="1239">
        <v>1.1583710724955543</v>
      </c>
      <c r="CD234" s="1239">
        <v>0</v>
      </c>
      <c r="CE234" s="1239">
        <v>0.888703434839057</v>
      </c>
      <c r="CF234" s="1239"/>
      <c r="CG234" s="1239">
        <v>0.91458136983195948</v>
      </c>
      <c r="CH234" s="1246">
        <v>3.458741281453761</v>
      </c>
      <c r="CI234" s="1309" t="s">
        <v>1325</v>
      </c>
      <c r="CJ234" s="1307" t="s">
        <v>1325</v>
      </c>
      <c r="CK234" s="1307" t="s">
        <v>1325</v>
      </c>
      <c r="CL234" s="1307" t="s">
        <v>1325</v>
      </c>
      <c r="CM234" s="1307" t="s">
        <v>1325</v>
      </c>
      <c r="CN234" s="1307" t="s">
        <v>1325</v>
      </c>
      <c r="CO234" s="1310" t="s">
        <v>1325</v>
      </c>
      <c r="CP234" s="1244">
        <v>0</v>
      </c>
      <c r="CQ234" s="1242">
        <v>0</v>
      </c>
      <c r="CR234" s="1242">
        <v>0</v>
      </c>
      <c r="CS234" s="1242">
        <v>22.340445679818956</v>
      </c>
      <c r="CT234" s="1242"/>
      <c r="CU234" s="1242">
        <v>0.7139976758065667</v>
      </c>
      <c r="CV234" s="1243">
        <v>0</v>
      </c>
      <c r="CW234" s="1280"/>
      <c r="CX234" s="1280"/>
      <c r="CY234" s="1280"/>
      <c r="CZ234" s="1275" t="s">
        <v>878</v>
      </c>
      <c r="DA234" s="1276" t="s">
        <v>1471</v>
      </c>
      <c r="DB234" s="1274"/>
      <c r="DC234" s="1274"/>
      <c r="DD234" s="1274"/>
      <c r="DE234" s="1276" t="s">
        <v>878</v>
      </c>
      <c r="DF234" s="1276" t="s">
        <v>1471</v>
      </c>
      <c r="DG234" s="1276" t="s">
        <v>878</v>
      </c>
      <c r="DH234" s="1276" t="s">
        <v>1471</v>
      </c>
      <c r="DI234" s="1276" t="s">
        <v>878</v>
      </c>
      <c r="DJ234" s="1277" t="s">
        <v>1471</v>
      </c>
      <c r="DK234" s="1311" t="s">
        <v>878</v>
      </c>
      <c r="DL234" s="1277" t="s">
        <v>878</v>
      </c>
      <c r="DM234" s="7" t="s">
        <v>878</v>
      </c>
      <c r="DN234" s="7" t="s">
        <v>792</v>
      </c>
      <c r="DO234" s="7" t="s">
        <v>878</v>
      </c>
      <c r="DP234" s="7" t="s">
        <v>792</v>
      </c>
    </row>
    <row r="235" spans="1:120">
      <c r="A235" s="1194" t="s">
        <v>331</v>
      </c>
      <c r="B235" s="1195" t="s">
        <v>742</v>
      </c>
      <c r="C235" s="1196">
        <v>13</v>
      </c>
      <c r="D235" s="1306" t="s">
        <v>1325</v>
      </c>
      <c r="E235" s="1306" t="s">
        <v>1325</v>
      </c>
      <c r="F235" s="1306" t="s">
        <v>1325</v>
      </c>
      <c r="G235" s="1306" t="s">
        <v>1325</v>
      </c>
      <c r="H235" s="1197">
        <v>187</v>
      </c>
      <c r="I235" s="1306" t="s">
        <v>1325</v>
      </c>
      <c r="J235" s="1199">
        <v>1.3956492640925851</v>
      </c>
      <c r="K235" s="1200">
        <v>0.83142127043855718</v>
      </c>
      <c r="L235" s="1200"/>
      <c r="M235" s="1200"/>
      <c r="N235" s="1200"/>
      <c r="O235" s="1200">
        <v>0.67963465356723596</v>
      </c>
      <c r="P235" s="1201">
        <v>0.91558915464595647</v>
      </c>
      <c r="Q235" s="1309" t="s">
        <v>1325</v>
      </c>
      <c r="R235" s="1307" t="s">
        <v>1325</v>
      </c>
      <c r="S235" s="1307" t="s">
        <v>1325</v>
      </c>
      <c r="T235" s="1307" t="s">
        <v>1325</v>
      </c>
      <c r="U235" s="1307" t="s">
        <v>1325</v>
      </c>
      <c r="V235" s="1307" t="s">
        <v>1325</v>
      </c>
      <c r="W235" s="1310" t="s">
        <v>1325</v>
      </c>
      <c r="X235" s="1199">
        <v>0</v>
      </c>
      <c r="Y235" s="1200">
        <v>0</v>
      </c>
      <c r="Z235" s="1200"/>
      <c r="AA235" s="1200"/>
      <c r="AB235" s="1200"/>
      <c r="AC235" s="1202">
        <v>0.68623023048652354</v>
      </c>
      <c r="AD235" s="1203">
        <v>0</v>
      </c>
      <c r="AE235" s="1309" t="s">
        <v>1325</v>
      </c>
      <c r="AF235" s="1307" t="s">
        <v>1325</v>
      </c>
      <c r="AG235" s="1307" t="s">
        <v>1325</v>
      </c>
      <c r="AH235" s="1307" t="s">
        <v>1325</v>
      </c>
      <c r="AI235" s="1307" t="s">
        <v>1325</v>
      </c>
      <c r="AJ235" s="1307">
        <v>26</v>
      </c>
      <c r="AK235" s="1310" t="s">
        <v>1325</v>
      </c>
      <c r="AL235" s="1204">
        <v>1.1702577390915532</v>
      </c>
      <c r="AM235" s="1202">
        <v>0</v>
      </c>
      <c r="AN235" s="1202"/>
      <c r="AO235" s="1202"/>
      <c r="AP235" s="1202"/>
      <c r="AQ235" s="1202">
        <v>2.3094418202836873</v>
      </c>
      <c r="AR235" s="1203">
        <v>0</v>
      </c>
      <c r="AS235" s="1309" t="s">
        <v>1325</v>
      </c>
      <c r="AT235" s="1307" t="s">
        <v>1325</v>
      </c>
      <c r="AU235" s="1307" t="s">
        <v>1325</v>
      </c>
      <c r="AV235" s="1307" t="s">
        <v>1325</v>
      </c>
      <c r="AW235" s="1307" t="s">
        <v>1325</v>
      </c>
      <c r="AX235" s="1307" t="s">
        <v>1325</v>
      </c>
      <c r="AY235" s="1310" t="s">
        <v>1325</v>
      </c>
      <c r="AZ235" s="1244">
        <v>0</v>
      </c>
      <c r="BA235" s="1242">
        <v>0</v>
      </c>
      <c r="BB235" s="1242"/>
      <c r="BC235" s="1242"/>
      <c r="BD235" s="1242"/>
      <c r="BE235" s="1242">
        <v>0.6155699586090847</v>
      </c>
      <c r="BF235" s="1243">
        <v>16.020131680350097</v>
      </c>
      <c r="BG235" s="1309" t="s">
        <v>1325</v>
      </c>
      <c r="BH235" s="1307" t="s">
        <v>1325</v>
      </c>
      <c r="BI235" s="1307" t="s">
        <v>1325</v>
      </c>
      <c r="BJ235" s="1307" t="s">
        <v>1325</v>
      </c>
      <c r="BK235" s="1307" t="s">
        <v>1325</v>
      </c>
      <c r="BL235" s="1307">
        <v>40</v>
      </c>
      <c r="BM235" s="1310" t="s">
        <v>1325</v>
      </c>
      <c r="BN235" s="1245">
        <v>1.1594557013791633</v>
      </c>
      <c r="BO235" s="1239">
        <v>1.5870179060928706</v>
      </c>
      <c r="BP235" s="1239"/>
      <c r="BQ235" s="1239"/>
      <c r="BR235" s="1239"/>
      <c r="BS235" s="1239">
        <v>0.46780232266946836</v>
      </c>
      <c r="BT235" s="1308">
        <v>0</v>
      </c>
      <c r="BU235" s="1309" t="s">
        <v>1325</v>
      </c>
      <c r="BV235" s="1307" t="s">
        <v>1325</v>
      </c>
      <c r="BW235" s="1307" t="s">
        <v>1325</v>
      </c>
      <c r="BX235" s="1307" t="s">
        <v>1325</v>
      </c>
      <c r="BY235" s="1307" t="s">
        <v>1325</v>
      </c>
      <c r="BZ235" s="1307">
        <v>71</v>
      </c>
      <c r="CA235" s="1310" t="s">
        <v>1325</v>
      </c>
      <c r="CB235" s="1189">
        <v>1.64678700577894</v>
      </c>
      <c r="CC235" s="1239">
        <v>0.80936293344355181</v>
      </c>
      <c r="CD235" s="1239"/>
      <c r="CE235" s="1239"/>
      <c r="CF235" s="1239"/>
      <c r="CG235" s="1239">
        <v>0.83673976183704235</v>
      </c>
      <c r="CH235" s="1246">
        <v>0.88994612386197036</v>
      </c>
      <c r="CI235" s="1309" t="s">
        <v>1325</v>
      </c>
      <c r="CJ235" s="1307" t="s">
        <v>1325</v>
      </c>
      <c r="CK235" s="1307" t="s">
        <v>1325</v>
      </c>
      <c r="CL235" s="1307" t="s">
        <v>1325</v>
      </c>
      <c r="CM235" s="1307" t="s">
        <v>1325</v>
      </c>
      <c r="CN235" s="1307" t="s">
        <v>1325</v>
      </c>
      <c r="CO235" s="1310" t="s">
        <v>1325</v>
      </c>
      <c r="CP235" s="1244">
        <v>0</v>
      </c>
      <c r="CQ235" s="1242">
        <v>0</v>
      </c>
      <c r="CR235" s="1242"/>
      <c r="CS235" s="1242"/>
      <c r="CT235" s="1242"/>
      <c r="CU235" s="1242">
        <v>1.3654581116823681</v>
      </c>
      <c r="CV235" s="1243">
        <v>0</v>
      </c>
      <c r="CW235" s="1280"/>
      <c r="CX235" s="1280"/>
      <c r="CY235" s="1280"/>
      <c r="CZ235" s="1275" t="s">
        <v>878</v>
      </c>
      <c r="DA235" s="1276" t="s">
        <v>1471</v>
      </c>
      <c r="DB235" s="1274"/>
      <c r="DC235" s="1274"/>
      <c r="DD235" s="1274"/>
      <c r="DE235" s="1276" t="s">
        <v>878</v>
      </c>
      <c r="DF235" s="1276" t="s">
        <v>1471</v>
      </c>
      <c r="DG235" s="1276" t="s">
        <v>878</v>
      </c>
      <c r="DH235" s="1276" t="s">
        <v>1471</v>
      </c>
      <c r="DI235" s="1276" t="s">
        <v>878</v>
      </c>
      <c r="DJ235" s="1277" t="s">
        <v>1471</v>
      </c>
      <c r="DK235" s="1311" t="s">
        <v>878</v>
      </c>
      <c r="DL235" s="1277" t="s">
        <v>878</v>
      </c>
      <c r="DM235" s="7" t="s">
        <v>878</v>
      </c>
      <c r="DN235" s="7" t="s">
        <v>792</v>
      </c>
      <c r="DO235" s="7" t="s">
        <v>878</v>
      </c>
      <c r="DP235" s="7" t="s">
        <v>792</v>
      </c>
    </row>
    <row r="236" spans="1:120">
      <c r="A236" s="1194" t="s">
        <v>60</v>
      </c>
      <c r="B236" s="1195" t="s">
        <v>512</v>
      </c>
      <c r="C236" s="1306" t="s">
        <v>1325</v>
      </c>
      <c r="D236" s="1306" t="s">
        <v>1325</v>
      </c>
      <c r="E236" s="1306" t="s">
        <v>1325</v>
      </c>
      <c r="F236" s="1306" t="s">
        <v>1325</v>
      </c>
      <c r="G236" s="1306" t="s">
        <v>1325</v>
      </c>
      <c r="H236" s="1306" t="s">
        <v>1325</v>
      </c>
      <c r="I236" s="1306" t="s">
        <v>1325</v>
      </c>
      <c r="J236" s="1199"/>
      <c r="K236" s="1200"/>
      <c r="L236" s="1200"/>
      <c r="M236" s="1200"/>
      <c r="N236" s="1200"/>
      <c r="O236" s="1200">
        <v>1.1483216159273411</v>
      </c>
      <c r="P236" s="1201"/>
      <c r="Q236" s="1309" t="s">
        <v>1325</v>
      </c>
      <c r="R236" s="1307" t="s">
        <v>1325</v>
      </c>
      <c r="S236" s="1307" t="s">
        <v>1325</v>
      </c>
      <c r="T236" s="1307" t="s">
        <v>1325</v>
      </c>
      <c r="U236" s="1307" t="s">
        <v>1325</v>
      </c>
      <c r="V236" s="1307" t="s">
        <v>1325</v>
      </c>
      <c r="W236" s="1310" t="s">
        <v>1325</v>
      </c>
      <c r="X236" s="1199"/>
      <c r="Y236" s="1200"/>
      <c r="Z236" s="1200"/>
      <c r="AA236" s="1200"/>
      <c r="AB236" s="1200"/>
      <c r="AC236" s="1202">
        <v>0</v>
      </c>
      <c r="AD236" s="1203"/>
      <c r="AE236" s="1309" t="s">
        <v>1325</v>
      </c>
      <c r="AF236" s="1307" t="s">
        <v>1325</v>
      </c>
      <c r="AG236" s="1307" t="s">
        <v>1325</v>
      </c>
      <c r="AH236" s="1307" t="s">
        <v>1325</v>
      </c>
      <c r="AI236" s="1307" t="s">
        <v>1325</v>
      </c>
      <c r="AJ236" s="1307" t="s">
        <v>1325</v>
      </c>
      <c r="AK236" s="1310" t="s">
        <v>1325</v>
      </c>
      <c r="AL236" s="1204"/>
      <c r="AM236" s="1202"/>
      <c r="AN236" s="1202"/>
      <c r="AO236" s="1202"/>
      <c r="AP236" s="1202"/>
      <c r="AQ236" s="1202">
        <v>0</v>
      </c>
      <c r="AR236" s="1203"/>
      <c r="AS236" s="1309" t="s">
        <v>1325</v>
      </c>
      <c r="AT236" s="1307" t="s">
        <v>1325</v>
      </c>
      <c r="AU236" s="1307" t="s">
        <v>1325</v>
      </c>
      <c r="AV236" s="1307" t="s">
        <v>1325</v>
      </c>
      <c r="AW236" s="1307" t="s">
        <v>1325</v>
      </c>
      <c r="AX236" s="1307" t="s">
        <v>1325</v>
      </c>
      <c r="AY236" s="1310" t="s">
        <v>1325</v>
      </c>
      <c r="AZ236" s="1244"/>
      <c r="BA236" s="1242"/>
      <c r="BB236" s="1242"/>
      <c r="BC236" s="1242"/>
      <c r="BD236" s="1242"/>
      <c r="BE236" s="1242">
        <v>0</v>
      </c>
      <c r="BF236" s="1243"/>
      <c r="BG236" s="1309" t="s">
        <v>1325</v>
      </c>
      <c r="BH236" s="1307" t="s">
        <v>1325</v>
      </c>
      <c r="BI236" s="1307" t="s">
        <v>1325</v>
      </c>
      <c r="BJ236" s="1307" t="s">
        <v>1325</v>
      </c>
      <c r="BK236" s="1307" t="s">
        <v>1325</v>
      </c>
      <c r="BL236" s="1307" t="s">
        <v>1325</v>
      </c>
      <c r="BM236" s="1310" t="s">
        <v>1325</v>
      </c>
      <c r="BN236" s="1245"/>
      <c r="BO236" s="1239"/>
      <c r="BP236" s="1239"/>
      <c r="BQ236" s="1239"/>
      <c r="BR236" s="1239"/>
      <c r="BS236" s="1239">
        <v>0</v>
      </c>
      <c r="BT236" s="1308"/>
      <c r="BU236" s="1309" t="s">
        <v>1325</v>
      </c>
      <c r="BV236" s="1307" t="s">
        <v>1325</v>
      </c>
      <c r="BW236" s="1307" t="s">
        <v>1325</v>
      </c>
      <c r="BX236" s="1307" t="s">
        <v>1325</v>
      </c>
      <c r="BY236" s="1307" t="s">
        <v>1325</v>
      </c>
      <c r="BZ236" s="1307" t="s">
        <v>1325</v>
      </c>
      <c r="CA236" s="1310" t="s">
        <v>1325</v>
      </c>
      <c r="CB236" s="1189"/>
      <c r="CC236" s="1239"/>
      <c r="CD236" s="1239"/>
      <c r="CE236" s="1239"/>
      <c r="CF236" s="1239"/>
      <c r="CG236" s="1239">
        <v>1.9257725016381211</v>
      </c>
      <c r="CH236" s="1246"/>
      <c r="CI236" s="1309" t="s">
        <v>1325</v>
      </c>
      <c r="CJ236" s="1307" t="s">
        <v>1325</v>
      </c>
      <c r="CK236" s="1307" t="s">
        <v>1325</v>
      </c>
      <c r="CL236" s="1307" t="s">
        <v>1325</v>
      </c>
      <c r="CM236" s="1307" t="s">
        <v>1325</v>
      </c>
      <c r="CN236" s="1307" t="s">
        <v>1325</v>
      </c>
      <c r="CO236" s="1310" t="s">
        <v>1325</v>
      </c>
      <c r="CP236" s="1244"/>
      <c r="CQ236" s="1242"/>
      <c r="CR236" s="1242"/>
      <c r="CS236" s="1242"/>
      <c r="CT236" s="1242"/>
      <c r="CU236" s="1242">
        <v>0</v>
      </c>
      <c r="CV236" s="1243"/>
      <c r="CW236" s="1280"/>
      <c r="CX236" s="1280"/>
      <c r="CY236" s="1280"/>
      <c r="CZ236" s="1275" t="s">
        <v>878</v>
      </c>
      <c r="DA236" s="1276" t="s">
        <v>1471</v>
      </c>
      <c r="DB236" s="1274"/>
      <c r="DC236" s="1274"/>
      <c r="DD236" s="1274"/>
      <c r="DE236" s="1276" t="s">
        <v>878</v>
      </c>
      <c r="DF236" s="1276" t="s">
        <v>1471</v>
      </c>
      <c r="DG236" s="1276" t="s">
        <v>878</v>
      </c>
      <c r="DH236" s="1276" t="s">
        <v>1471</v>
      </c>
      <c r="DI236" s="1276" t="s">
        <v>878</v>
      </c>
      <c r="DJ236" s="1277" t="s">
        <v>1471</v>
      </c>
      <c r="DK236" s="1311" t="s">
        <v>878</v>
      </c>
      <c r="DL236" s="1277" t="s">
        <v>878</v>
      </c>
      <c r="DM236" s="7" t="s">
        <v>878</v>
      </c>
      <c r="DN236" s="7" t="s">
        <v>792</v>
      </c>
      <c r="DO236" s="7" t="s">
        <v>878</v>
      </c>
      <c r="DP236" s="7" t="s">
        <v>792</v>
      </c>
    </row>
    <row r="237" spans="1:120">
      <c r="A237" s="1194" t="s">
        <v>243</v>
      </c>
      <c r="B237" s="1195" t="s">
        <v>555</v>
      </c>
      <c r="C237" s="1306" t="s">
        <v>1325</v>
      </c>
      <c r="D237" s="1306" t="s">
        <v>1325</v>
      </c>
      <c r="E237" s="1306" t="s">
        <v>1325</v>
      </c>
      <c r="F237" s="1306" t="s">
        <v>1325</v>
      </c>
      <c r="G237" s="1306" t="s">
        <v>1325</v>
      </c>
      <c r="H237" s="1197">
        <v>89</v>
      </c>
      <c r="I237" s="1306" t="s">
        <v>1325</v>
      </c>
      <c r="J237" s="1199">
        <v>1.6497752308832621</v>
      </c>
      <c r="K237" s="1200"/>
      <c r="L237" s="1200"/>
      <c r="M237" s="1200"/>
      <c r="N237" s="1200"/>
      <c r="O237" s="1200">
        <v>0.60208827668723142</v>
      </c>
      <c r="P237" s="1201">
        <v>0.72120103396028845</v>
      </c>
      <c r="Q237" s="1309" t="s">
        <v>1325</v>
      </c>
      <c r="R237" s="1307" t="s">
        <v>1325</v>
      </c>
      <c r="S237" s="1307" t="s">
        <v>1325</v>
      </c>
      <c r="T237" s="1307" t="s">
        <v>1325</v>
      </c>
      <c r="U237" s="1307" t="s">
        <v>1325</v>
      </c>
      <c r="V237" s="1307" t="s">
        <v>1325</v>
      </c>
      <c r="W237" s="1310" t="s">
        <v>1325</v>
      </c>
      <c r="X237" s="1199">
        <v>0</v>
      </c>
      <c r="Y237" s="1200"/>
      <c r="Z237" s="1200"/>
      <c r="AA237" s="1200"/>
      <c r="AB237" s="1200"/>
      <c r="AC237" s="1202">
        <v>0.64421613474245054</v>
      </c>
      <c r="AD237" s="1203">
        <v>0</v>
      </c>
      <c r="AE237" s="1309" t="s">
        <v>1325</v>
      </c>
      <c r="AF237" s="1307" t="s">
        <v>1325</v>
      </c>
      <c r="AG237" s="1307" t="s">
        <v>1325</v>
      </c>
      <c r="AH237" s="1307" t="s">
        <v>1325</v>
      </c>
      <c r="AI237" s="1307" t="s">
        <v>1325</v>
      </c>
      <c r="AJ237" s="1307">
        <v>11</v>
      </c>
      <c r="AK237" s="1310" t="s">
        <v>1325</v>
      </c>
      <c r="AL237" s="1204">
        <v>2.328544515073661</v>
      </c>
      <c r="AM237" s="1202"/>
      <c r="AN237" s="1202"/>
      <c r="AO237" s="1202"/>
      <c r="AP237" s="1202"/>
      <c r="AQ237" s="1202">
        <v>0.52723195038627346</v>
      </c>
      <c r="AR237" s="1203">
        <v>3.1842086628260682</v>
      </c>
      <c r="AS237" s="1309" t="s">
        <v>1325</v>
      </c>
      <c r="AT237" s="1307" t="s">
        <v>1325</v>
      </c>
      <c r="AU237" s="1307" t="s">
        <v>1325</v>
      </c>
      <c r="AV237" s="1307" t="s">
        <v>1325</v>
      </c>
      <c r="AW237" s="1307" t="s">
        <v>1325</v>
      </c>
      <c r="AX237" s="1307" t="s">
        <v>1325</v>
      </c>
      <c r="AY237" s="1310" t="s">
        <v>1325</v>
      </c>
      <c r="AZ237" s="1244">
        <v>0</v>
      </c>
      <c r="BA237" s="1242"/>
      <c r="BB237" s="1242"/>
      <c r="BC237" s="1242"/>
      <c r="BD237" s="1242"/>
      <c r="BE237" s="1242">
        <v>0.32995310626135538</v>
      </c>
      <c r="BF237" s="1243">
        <v>0</v>
      </c>
      <c r="BG237" s="1309" t="s">
        <v>1325</v>
      </c>
      <c r="BH237" s="1307" t="s">
        <v>1325</v>
      </c>
      <c r="BI237" s="1307" t="s">
        <v>1325</v>
      </c>
      <c r="BJ237" s="1307" t="s">
        <v>1325</v>
      </c>
      <c r="BK237" s="1307" t="s">
        <v>1325</v>
      </c>
      <c r="BL237" s="1307">
        <v>17</v>
      </c>
      <c r="BM237" s="1310" t="s">
        <v>1325</v>
      </c>
      <c r="BN237" s="1245">
        <v>2.2164613462148512</v>
      </c>
      <c r="BO237" s="1239"/>
      <c r="BP237" s="1239"/>
      <c r="BQ237" s="1239"/>
      <c r="BR237" s="1239"/>
      <c r="BS237" s="1239">
        <v>1.2193500093218816</v>
      </c>
      <c r="BT237" s="1308">
        <v>0</v>
      </c>
      <c r="BU237" s="1309" t="s">
        <v>1325</v>
      </c>
      <c r="BV237" s="1307" t="s">
        <v>1325</v>
      </c>
      <c r="BW237" s="1307" t="s">
        <v>1325</v>
      </c>
      <c r="BX237" s="1307" t="s">
        <v>1325</v>
      </c>
      <c r="BY237" s="1307" t="s">
        <v>1325</v>
      </c>
      <c r="BZ237" s="1307">
        <v>41</v>
      </c>
      <c r="CA237" s="1310" t="s">
        <v>1325</v>
      </c>
      <c r="CB237" s="1189">
        <v>1.4866662579376917</v>
      </c>
      <c r="CC237" s="1239"/>
      <c r="CD237" s="1239"/>
      <c r="CE237" s="1239"/>
      <c r="CF237" s="1239"/>
      <c r="CG237" s="1239">
        <v>0.46261442067254616</v>
      </c>
      <c r="CH237" s="1246">
        <v>0.66813392018543083</v>
      </c>
      <c r="CI237" s="1309" t="s">
        <v>1325</v>
      </c>
      <c r="CJ237" s="1307" t="s">
        <v>1325</v>
      </c>
      <c r="CK237" s="1307" t="s">
        <v>1325</v>
      </c>
      <c r="CL237" s="1307" t="s">
        <v>1325</v>
      </c>
      <c r="CM237" s="1307" t="s">
        <v>1325</v>
      </c>
      <c r="CN237" s="1307" t="s">
        <v>1325</v>
      </c>
      <c r="CO237" s="1310" t="s">
        <v>1325</v>
      </c>
      <c r="CP237" s="1244">
        <v>2.2403160817364363</v>
      </c>
      <c r="CQ237" s="1242"/>
      <c r="CR237" s="1242"/>
      <c r="CS237" s="1242"/>
      <c r="CT237" s="1242"/>
      <c r="CU237" s="1242">
        <v>0.3690551947371048</v>
      </c>
      <c r="CV237" s="1243">
        <v>0</v>
      </c>
      <c r="CW237" s="1280"/>
      <c r="CX237" s="1280"/>
      <c r="CY237" s="1280"/>
      <c r="CZ237" s="1275" t="s">
        <v>878</v>
      </c>
      <c r="DA237" s="1276" t="s">
        <v>1471</v>
      </c>
      <c r="DB237" s="1274"/>
      <c r="DC237" s="1274"/>
      <c r="DD237" s="1274"/>
      <c r="DE237" s="1276" t="s">
        <v>878</v>
      </c>
      <c r="DF237" s="1276" t="s">
        <v>1471</v>
      </c>
      <c r="DG237" s="1276" t="s">
        <v>878</v>
      </c>
      <c r="DH237" s="1276" t="s">
        <v>1471</v>
      </c>
      <c r="DI237" s="1276" t="s">
        <v>878</v>
      </c>
      <c r="DJ237" s="1277" t="s">
        <v>1471</v>
      </c>
      <c r="DK237" s="1311" t="s">
        <v>878</v>
      </c>
      <c r="DL237" s="1277" t="s">
        <v>878</v>
      </c>
      <c r="DM237" s="7" t="s">
        <v>878</v>
      </c>
      <c r="DN237" s="7" t="s">
        <v>792</v>
      </c>
      <c r="DO237" s="7" t="s">
        <v>878</v>
      </c>
      <c r="DP237" s="7" t="s">
        <v>792</v>
      </c>
    </row>
    <row r="238" spans="1:120">
      <c r="A238" s="1194" t="s">
        <v>461</v>
      </c>
      <c r="B238" s="1195" t="s">
        <v>801</v>
      </c>
      <c r="C238" s="1306" t="s">
        <v>1325</v>
      </c>
      <c r="D238" s="1197">
        <v>31</v>
      </c>
      <c r="E238" s="1306" t="s">
        <v>1325</v>
      </c>
      <c r="F238" s="1306" t="s">
        <v>1325</v>
      </c>
      <c r="G238" s="1306" t="s">
        <v>1325</v>
      </c>
      <c r="H238" s="1306" t="s">
        <v>1325</v>
      </c>
      <c r="I238" s="1306" t="s">
        <v>1325</v>
      </c>
      <c r="J238" s="1199">
        <v>1.4922281321973099</v>
      </c>
      <c r="K238" s="1200">
        <v>0.79593068936199973</v>
      </c>
      <c r="L238" s="1200"/>
      <c r="M238" s="1200"/>
      <c r="N238" s="1200"/>
      <c r="O238" s="1200">
        <v>1.3104252333328263</v>
      </c>
      <c r="P238" s="1201">
        <v>0.8429600786536724</v>
      </c>
      <c r="Q238" s="1309" t="s">
        <v>1325</v>
      </c>
      <c r="R238" s="1307" t="s">
        <v>1325</v>
      </c>
      <c r="S238" s="1307" t="s">
        <v>1325</v>
      </c>
      <c r="T238" s="1307" t="s">
        <v>1325</v>
      </c>
      <c r="U238" s="1307" t="s">
        <v>1325</v>
      </c>
      <c r="V238" s="1307" t="s">
        <v>1325</v>
      </c>
      <c r="W238" s="1310" t="s">
        <v>1325</v>
      </c>
      <c r="X238" s="1199">
        <v>0</v>
      </c>
      <c r="Y238" s="1200">
        <v>0</v>
      </c>
      <c r="Z238" s="1200"/>
      <c r="AA238" s="1200"/>
      <c r="AB238" s="1200"/>
      <c r="AC238" s="1202">
        <v>2.04001776001776</v>
      </c>
      <c r="AD238" s="1203">
        <v>0</v>
      </c>
      <c r="AE238" s="1309" t="s">
        <v>1325</v>
      </c>
      <c r="AF238" s="1307" t="s">
        <v>1325</v>
      </c>
      <c r="AG238" s="1307" t="s">
        <v>1325</v>
      </c>
      <c r="AH238" s="1307" t="s">
        <v>1325</v>
      </c>
      <c r="AI238" s="1307" t="s">
        <v>1325</v>
      </c>
      <c r="AJ238" s="1307" t="s">
        <v>1325</v>
      </c>
      <c r="AK238" s="1310" t="s">
        <v>1325</v>
      </c>
      <c r="AL238" s="1204">
        <v>0</v>
      </c>
      <c r="AM238" s="1202">
        <v>1.0267210886641298</v>
      </c>
      <c r="AN238" s="1202"/>
      <c r="AO238" s="1202"/>
      <c r="AP238" s="1202"/>
      <c r="AQ238" s="1202">
        <v>0</v>
      </c>
      <c r="AR238" s="1203">
        <v>0</v>
      </c>
      <c r="AS238" s="1309" t="s">
        <v>1325</v>
      </c>
      <c r="AT238" s="1307" t="s">
        <v>1325</v>
      </c>
      <c r="AU238" s="1307" t="s">
        <v>1325</v>
      </c>
      <c r="AV238" s="1307" t="s">
        <v>1325</v>
      </c>
      <c r="AW238" s="1307" t="s">
        <v>1325</v>
      </c>
      <c r="AX238" s="1307" t="s">
        <v>1325</v>
      </c>
      <c r="AY238" s="1310" t="s">
        <v>1325</v>
      </c>
      <c r="AZ238" s="1244">
        <v>0</v>
      </c>
      <c r="BA238" s="1242">
        <v>0.61868622217857849</v>
      </c>
      <c r="BB238" s="1242"/>
      <c r="BC238" s="1242"/>
      <c r="BD238" s="1242"/>
      <c r="BE238" s="1242">
        <v>0</v>
      </c>
      <c r="BF238" s="1243">
        <v>0</v>
      </c>
      <c r="BG238" s="1309" t="s">
        <v>1325</v>
      </c>
      <c r="BH238" s="1307" t="s">
        <v>1325</v>
      </c>
      <c r="BI238" s="1307" t="s">
        <v>1325</v>
      </c>
      <c r="BJ238" s="1307" t="s">
        <v>1325</v>
      </c>
      <c r="BK238" s="1307" t="s">
        <v>1325</v>
      </c>
      <c r="BL238" s="1307" t="s">
        <v>1325</v>
      </c>
      <c r="BM238" s="1310" t="s">
        <v>1325</v>
      </c>
      <c r="BN238" s="1245">
        <v>1.235802595597602</v>
      </c>
      <c r="BO238" s="1239">
        <v>0.46802745627453901</v>
      </c>
      <c r="BP238" s="1239"/>
      <c r="BQ238" s="1239"/>
      <c r="BR238" s="1239"/>
      <c r="BS238" s="1239">
        <v>0.93347710589259514</v>
      </c>
      <c r="BT238" s="1308">
        <v>2.9615181923979672</v>
      </c>
      <c r="BU238" s="1309" t="s">
        <v>1325</v>
      </c>
      <c r="BV238" s="1307">
        <v>16</v>
      </c>
      <c r="BW238" s="1307" t="s">
        <v>1325</v>
      </c>
      <c r="BX238" s="1307" t="s">
        <v>1325</v>
      </c>
      <c r="BY238" s="1307" t="s">
        <v>1325</v>
      </c>
      <c r="BZ238" s="1307" t="s">
        <v>1325</v>
      </c>
      <c r="CA238" s="1310" t="s">
        <v>1325</v>
      </c>
      <c r="CB238" s="1189">
        <v>1.9620419138770373</v>
      </c>
      <c r="CC238" s="1239">
        <v>0.69144165099040444</v>
      </c>
      <c r="CD238" s="1239"/>
      <c r="CE238" s="1239"/>
      <c r="CF238" s="1239"/>
      <c r="CG238" s="1239">
        <v>1.1857699162541211</v>
      </c>
      <c r="CH238" s="1246">
        <v>0.34253578303059534</v>
      </c>
      <c r="CI238" s="1309" t="s">
        <v>1325</v>
      </c>
      <c r="CJ238" s="1307" t="s">
        <v>1325</v>
      </c>
      <c r="CK238" s="1307" t="s">
        <v>1325</v>
      </c>
      <c r="CL238" s="1307" t="s">
        <v>1325</v>
      </c>
      <c r="CM238" s="1307" t="s">
        <v>1325</v>
      </c>
      <c r="CN238" s="1307" t="s">
        <v>1325</v>
      </c>
      <c r="CO238" s="1310" t="s">
        <v>1325</v>
      </c>
      <c r="CP238" s="1244">
        <v>9.8008770528422335</v>
      </c>
      <c r="CQ238" s="1242">
        <v>0.44695239735764614</v>
      </c>
      <c r="CR238" s="1242"/>
      <c r="CS238" s="1242"/>
      <c r="CT238" s="1242"/>
      <c r="CU238" s="1242">
        <v>0</v>
      </c>
      <c r="CV238" s="1243">
        <v>4.700962427491695</v>
      </c>
      <c r="CW238" s="1280"/>
      <c r="CX238" s="1280"/>
      <c r="CY238" s="1280"/>
      <c r="CZ238" s="1275" t="s">
        <v>878</v>
      </c>
      <c r="DA238" s="1276" t="s">
        <v>1471</v>
      </c>
      <c r="DB238" s="1274"/>
      <c r="DC238" s="1274"/>
      <c r="DD238" s="1274"/>
      <c r="DE238" s="1276" t="s">
        <v>878</v>
      </c>
      <c r="DF238" s="1276" t="s">
        <v>1471</v>
      </c>
      <c r="DG238" s="1276" t="s">
        <v>878</v>
      </c>
      <c r="DH238" s="1276" t="s">
        <v>1471</v>
      </c>
      <c r="DI238" s="1276" t="s">
        <v>878</v>
      </c>
      <c r="DJ238" s="1277" t="s">
        <v>1471</v>
      </c>
      <c r="DK238" s="1311" t="s">
        <v>878</v>
      </c>
      <c r="DL238" s="1277" t="s">
        <v>878</v>
      </c>
      <c r="DM238" s="7" t="s">
        <v>878</v>
      </c>
      <c r="DN238" s="7" t="s">
        <v>792</v>
      </c>
      <c r="DO238" s="7" t="s">
        <v>878</v>
      </c>
      <c r="DP238" s="7" t="s">
        <v>792</v>
      </c>
    </row>
    <row r="239" spans="1:120">
      <c r="A239" s="1194" t="s">
        <v>222</v>
      </c>
      <c r="B239" s="1195" t="s">
        <v>760</v>
      </c>
      <c r="C239" s="1306" t="s">
        <v>1325</v>
      </c>
      <c r="D239" s="1306" t="s">
        <v>1325</v>
      </c>
      <c r="E239" s="1306" t="s">
        <v>1325</v>
      </c>
      <c r="F239" s="1306" t="s">
        <v>1325</v>
      </c>
      <c r="G239" s="1306" t="s">
        <v>1325</v>
      </c>
      <c r="H239" s="1197">
        <v>59</v>
      </c>
      <c r="I239" s="1306" t="s">
        <v>1325</v>
      </c>
      <c r="J239" s="1199">
        <v>0.81623016954756433</v>
      </c>
      <c r="K239" s="1200">
        <v>1.9575271539833914</v>
      </c>
      <c r="L239" s="1200">
        <v>0</v>
      </c>
      <c r="M239" s="1200">
        <v>0.81047532806346789</v>
      </c>
      <c r="N239" s="1200"/>
      <c r="O239" s="1200">
        <v>1.455196094730427</v>
      </c>
      <c r="P239" s="1201">
        <v>1.3359354317438379</v>
      </c>
      <c r="Q239" s="1309" t="s">
        <v>1325</v>
      </c>
      <c r="R239" s="1307" t="s">
        <v>1325</v>
      </c>
      <c r="S239" s="1307" t="s">
        <v>1325</v>
      </c>
      <c r="T239" s="1307" t="s">
        <v>1325</v>
      </c>
      <c r="U239" s="1307" t="s">
        <v>1325</v>
      </c>
      <c r="V239" s="1307" t="s">
        <v>1325</v>
      </c>
      <c r="W239" s="1310" t="s">
        <v>1325</v>
      </c>
      <c r="X239" s="1199">
        <v>3.7176972802028168</v>
      </c>
      <c r="Y239" s="1200">
        <v>0</v>
      </c>
      <c r="Z239" s="1200">
        <v>0</v>
      </c>
      <c r="AA239" s="1200">
        <v>0</v>
      </c>
      <c r="AB239" s="1200"/>
      <c r="AC239" s="1202">
        <v>0.72696671070034757</v>
      </c>
      <c r="AD239" s="1203">
        <v>0</v>
      </c>
      <c r="AE239" s="1309" t="s">
        <v>1325</v>
      </c>
      <c r="AF239" s="1307" t="s">
        <v>1325</v>
      </c>
      <c r="AG239" s="1307" t="s">
        <v>1325</v>
      </c>
      <c r="AH239" s="1307" t="s">
        <v>1325</v>
      </c>
      <c r="AI239" s="1307" t="s">
        <v>1325</v>
      </c>
      <c r="AJ239" s="1307">
        <v>13</v>
      </c>
      <c r="AK239" s="1310" t="s">
        <v>1325</v>
      </c>
      <c r="AL239" s="1204">
        <v>1.8275388746348535</v>
      </c>
      <c r="AM239" s="1202">
        <v>0</v>
      </c>
      <c r="AN239" s="1202">
        <v>0</v>
      </c>
      <c r="AO239" s="1202">
        <v>3.2848371464028108</v>
      </c>
      <c r="AP239" s="1202"/>
      <c r="AQ239" s="1202">
        <v>0.84534960403651749</v>
      </c>
      <c r="AR239" s="1203">
        <v>0</v>
      </c>
      <c r="AS239" s="1309" t="s">
        <v>1325</v>
      </c>
      <c r="AT239" s="1307" t="s">
        <v>1325</v>
      </c>
      <c r="AU239" s="1307" t="s">
        <v>1325</v>
      </c>
      <c r="AV239" s="1307" t="s">
        <v>1325</v>
      </c>
      <c r="AW239" s="1307" t="s">
        <v>1325</v>
      </c>
      <c r="AX239" s="1307" t="s">
        <v>1325</v>
      </c>
      <c r="AY239" s="1310" t="s">
        <v>1325</v>
      </c>
      <c r="AZ239" s="1244">
        <v>0</v>
      </c>
      <c r="BA239" s="1242">
        <v>0</v>
      </c>
      <c r="BB239" s="1242">
        <v>0</v>
      </c>
      <c r="BC239" s="1242">
        <v>0</v>
      </c>
      <c r="BD239" s="1242"/>
      <c r="BE239" s="1242">
        <v>0.96980692006100033</v>
      </c>
      <c r="BF239" s="1243">
        <v>0</v>
      </c>
      <c r="BG239" s="1309" t="s">
        <v>1325</v>
      </c>
      <c r="BH239" s="1307" t="s">
        <v>1325</v>
      </c>
      <c r="BI239" s="1307" t="s">
        <v>1325</v>
      </c>
      <c r="BJ239" s="1307" t="s">
        <v>1325</v>
      </c>
      <c r="BK239" s="1307" t="s">
        <v>1325</v>
      </c>
      <c r="BL239" s="1307">
        <v>15</v>
      </c>
      <c r="BM239" s="1310" t="s">
        <v>1325</v>
      </c>
      <c r="BN239" s="1245">
        <v>0</v>
      </c>
      <c r="BO239" s="1239">
        <v>0</v>
      </c>
      <c r="BP239" s="1239">
        <v>0</v>
      </c>
      <c r="BQ239" s="1239">
        <v>0</v>
      </c>
      <c r="BR239" s="1239"/>
      <c r="BS239" s="1239">
        <v>4.7771046708948912</v>
      </c>
      <c r="BT239" s="1308">
        <v>2.0643281809309513</v>
      </c>
      <c r="BU239" s="1309" t="s">
        <v>1325</v>
      </c>
      <c r="BV239" s="1307" t="s">
        <v>1325</v>
      </c>
      <c r="BW239" s="1307" t="s">
        <v>1325</v>
      </c>
      <c r="BX239" s="1307" t="s">
        <v>1325</v>
      </c>
      <c r="BY239" s="1307" t="s">
        <v>1325</v>
      </c>
      <c r="BZ239" s="1307">
        <v>13</v>
      </c>
      <c r="CA239" s="1310" t="s">
        <v>1325</v>
      </c>
      <c r="CB239" s="1189">
        <v>0.7873004693540826</v>
      </c>
      <c r="CC239" s="1239">
        <v>3.9014363152257001</v>
      </c>
      <c r="CD239" s="1239">
        <v>0</v>
      </c>
      <c r="CE239" s="1239">
        <v>0</v>
      </c>
      <c r="CF239" s="1239"/>
      <c r="CG239" s="1239">
        <v>0.97246795047648371</v>
      </c>
      <c r="CH239" s="1246">
        <v>3.383001559846182</v>
      </c>
      <c r="CI239" s="1309" t="s">
        <v>1325</v>
      </c>
      <c r="CJ239" s="1307" t="s">
        <v>1325</v>
      </c>
      <c r="CK239" s="1307" t="s">
        <v>1325</v>
      </c>
      <c r="CL239" s="1307" t="s">
        <v>1325</v>
      </c>
      <c r="CM239" s="1307" t="s">
        <v>1325</v>
      </c>
      <c r="CN239" s="1307" t="s">
        <v>1325</v>
      </c>
      <c r="CO239" s="1310" t="s">
        <v>1325</v>
      </c>
      <c r="CP239" s="1244">
        <v>0</v>
      </c>
      <c r="CQ239" s="1242">
        <v>21.282593523161079</v>
      </c>
      <c r="CR239" s="1242">
        <v>0</v>
      </c>
      <c r="CS239" s="1242">
        <v>0</v>
      </c>
      <c r="CT239" s="1242"/>
      <c r="CU239" s="1242">
        <v>2.5224178632209902</v>
      </c>
      <c r="CV239" s="1243">
        <v>0</v>
      </c>
      <c r="CW239" s="1280"/>
      <c r="CX239" s="1280"/>
      <c r="CY239" s="1280"/>
      <c r="CZ239" s="1275" t="s">
        <v>878</v>
      </c>
      <c r="DA239" s="1276" t="s">
        <v>1471</v>
      </c>
      <c r="DB239" s="1274"/>
      <c r="DC239" s="1274"/>
      <c r="DD239" s="1274"/>
      <c r="DE239" s="1276" t="s">
        <v>878</v>
      </c>
      <c r="DF239" s="1276" t="s">
        <v>1471</v>
      </c>
      <c r="DG239" s="1276" t="s">
        <v>878</v>
      </c>
      <c r="DH239" s="1276" t="s">
        <v>1471</v>
      </c>
      <c r="DI239" s="1276" t="s">
        <v>878</v>
      </c>
      <c r="DJ239" s="1277" t="s">
        <v>1471</v>
      </c>
      <c r="DK239" s="1311" t="s">
        <v>878</v>
      </c>
      <c r="DL239" s="1277" t="s">
        <v>878</v>
      </c>
      <c r="DM239" s="7" t="s">
        <v>878</v>
      </c>
      <c r="DN239" s="7" t="s">
        <v>792</v>
      </c>
      <c r="DO239" s="7" t="s">
        <v>878</v>
      </c>
      <c r="DP239" s="7" t="s">
        <v>792</v>
      </c>
    </row>
    <row r="240" spans="1:120">
      <c r="A240" s="1194" t="s">
        <v>1111</v>
      </c>
      <c r="B240" s="1195" t="s">
        <v>624</v>
      </c>
      <c r="C240" s="1196">
        <v>14</v>
      </c>
      <c r="D240" s="1306" t="s">
        <v>1325</v>
      </c>
      <c r="E240" s="1306" t="s">
        <v>1325</v>
      </c>
      <c r="F240" s="1306" t="s">
        <v>1325</v>
      </c>
      <c r="G240" s="1306" t="s">
        <v>1325</v>
      </c>
      <c r="H240" s="1197">
        <v>193</v>
      </c>
      <c r="I240" s="1198">
        <v>12</v>
      </c>
      <c r="J240" s="1199">
        <v>1.6130962678476348</v>
      </c>
      <c r="K240" s="1200">
        <v>2.0902407439615427</v>
      </c>
      <c r="L240" s="1200">
        <v>0</v>
      </c>
      <c r="M240" s="1200"/>
      <c r="N240" s="1200"/>
      <c r="O240" s="1200">
        <v>0.98670326226826166</v>
      </c>
      <c r="P240" s="1201">
        <v>1.3707449129748372</v>
      </c>
      <c r="Q240" s="1309" t="s">
        <v>1325</v>
      </c>
      <c r="R240" s="1307" t="s">
        <v>1325</v>
      </c>
      <c r="S240" s="1307" t="s">
        <v>1325</v>
      </c>
      <c r="T240" s="1307" t="s">
        <v>1325</v>
      </c>
      <c r="U240" s="1307" t="s">
        <v>1325</v>
      </c>
      <c r="V240" s="1307">
        <v>23</v>
      </c>
      <c r="W240" s="1310" t="s">
        <v>1325</v>
      </c>
      <c r="X240" s="1199">
        <v>1.0532014270277845</v>
      </c>
      <c r="Y240" s="1200">
        <v>0</v>
      </c>
      <c r="Z240" s="1200">
        <v>0</v>
      </c>
      <c r="AA240" s="1200"/>
      <c r="AB240" s="1200"/>
      <c r="AC240" s="1202">
        <v>1.6957956578374085</v>
      </c>
      <c r="AD240" s="1203">
        <v>1.1518905321448245</v>
      </c>
      <c r="AE240" s="1309" t="s">
        <v>1325</v>
      </c>
      <c r="AF240" s="1307" t="s">
        <v>1325</v>
      </c>
      <c r="AG240" s="1307" t="s">
        <v>1325</v>
      </c>
      <c r="AH240" s="1307" t="s">
        <v>1325</v>
      </c>
      <c r="AI240" s="1307" t="s">
        <v>1325</v>
      </c>
      <c r="AJ240" s="1307">
        <v>30</v>
      </c>
      <c r="AK240" s="1310" t="s">
        <v>1325</v>
      </c>
      <c r="AL240" s="1204">
        <v>0.80130768969591648</v>
      </c>
      <c r="AM240" s="1202">
        <v>1.9076652787369548</v>
      </c>
      <c r="AN240" s="1202">
        <v>0</v>
      </c>
      <c r="AO240" s="1202"/>
      <c r="AP240" s="1202"/>
      <c r="AQ240" s="1202">
        <v>2.0013587569003035</v>
      </c>
      <c r="AR240" s="1203">
        <v>0.91084540299622396</v>
      </c>
      <c r="AS240" s="1309" t="s">
        <v>1325</v>
      </c>
      <c r="AT240" s="1307" t="s">
        <v>1325</v>
      </c>
      <c r="AU240" s="1307" t="s">
        <v>1325</v>
      </c>
      <c r="AV240" s="1307" t="s">
        <v>1325</v>
      </c>
      <c r="AW240" s="1307" t="s">
        <v>1325</v>
      </c>
      <c r="AX240" s="1307" t="s">
        <v>1325</v>
      </c>
      <c r="AY240" s="1310" t="s">
        <v>1325</v>
      </c>
      <c r="AZ240" s="1244">
        <v>9.0104479019080106</v>
      </c>
      <c r="BA240" s="1242">
        <v>0</v>
      </c>
      <c r="BB240" s="1242">
        <v>0</v>
      </c>
      <c r="BC240" s="1242"/>
      <c r="BD240" s="1242"/>
      <c r="BE240" s="1242">
        <v>0.29994537370293978</v>
      </c>
      <c r="BF240" s="1243">
        <v>0</v>
      </c>
      <c r="BG240" s="1309" t="s">
        <v>1325</v>
      </c>
      <c r="BH240" s="1307" t="s">
        <v>1325</v>
      </c>
      <c r="BI240" s="1307" t="s">
        <v>1325</v>
      </c>
      <c r="BJ240" s="1307" t="s">
        <v>1325</v>
      </c>
      <c r="BK240" s="1307" t="s">
        <v>1325</v>
      </c>
      <c r="BL240" s="1307">
        <v>34</v>
      </c>
      <c r="BM240" s="1310" t="s">
        <v>1325</v>
      </c>
      <c r="BN240" s="1245">
        <v>2.0072819869286831</v>
      </c>
      <c r="BO240" s="1239">
        <v>1.2395870778825293</v>
      </c>
      <c r="BP240" s="1239">
        <v>0</v>
      </c>
      <c r="BQ240" s="1239"/>
      <c r="BR240" s="1239"/>
      <c r="BS240" s="1239">
        <v>0.88186641179506586</v>
      </c>
      <c r="BT240" s="1308">
        <v>1.2208559706412261</v>
      </c>
      <c r="BU240" s="1309" t="s">
        <v>1325</v>
      </c>
      <c r="BV240" s="1307" t="s">
        <v>1325</v>
      </c>
      <c r="BW240" s="1307" t="s">
        <v>1325</v>
      </c>
      <c r="BX240" s="1307" t="s">
        <v>1325</v>
      </c>
      <c r="BY240" s="1307" t="s">
        <v>1325</v>
      </c>
      <c r="BZ240" s="1307">
        <v>74</v>
      </c>
      <c r="CA240" s="1310" t="s">
        <v>1325</v>
      </c>
      <c r="CB240" s="1189">
        <v>1.4584703203604676</v>
      </c>
      <c r="CC240" s="1239">
        <v>3.0696966939263297</v>
      </c>
      <c r="CD240" s="1239">
        <v>0</v>
      </c>
      <c r="CE240" s="1239"/>
      <c r="CF240" s="1239"/>
      <c r="CG240" s="1239">
        <v>0.98733698673748316</v>
      </c>
      <c r="CH240" s="1246">
        <v>1.5036312519665136</v>
      </c>
      <c r="CI240" s="1309" t="s">
        <v>1325</v>
      </c>
      <c r="CJ240" s="1307" t="s">
        <v>1325</v>
      </c>
      <c r="CK240" s="1307" t="s">
        <v>1325</v>
      </c>
      <c r="CL240" s="1307" t="s">
        <v>1325</v>
      </c>
      <c r="CM240" s="1307" t="s">
        <v>1325</v>
      </c>
      <c r="CN240" s="1307" t="s">
        <v>1325</v>
      </c>
      <c r="CO240" s="1310" t="s">
        <v>1325</v>
      </c>
      <c r="CP240" s="1244">
        <v>0</v>
      </c>
      <c r="CQ240" s="1242">
        <v>8.8391515846743705</v>
      </c>
      <c r="CR240" s="1242">
        <v>0</v>
      </c>
      <c r="CS240" s="1242"/>
      <c r="CT240" s="1242"/>
      <c r="CU240" s="1242">
        <v>1.2028881262872797</v>
      </c>
      <c r="CV240" s="1243">
        <v>4.9685044659277882</v>
      </c>
      <c r="CW240" s="1280"/>
      <c r="CX240" s="1280"/>
      <c r="CY240" s="1280"/>
      <c r="CZ240" s="1275" t="s">
        <v>878</v>
      </c>
      <c r="DA240" s="1276" t="s">
        <v>1471</v>
      </c>
      <c r="DB240" s="1274"/>
      <c r="DC240" s="1274"/>
      <c r="DD240" s="1274"/>
      <c r="DE240" s="1276" t="s">
        <v>878</v>
      </c>
      <c r="DF240" s="1276" t="s">
        <v>1471</v>
      </c>
      <c r="DG240" s="1276" t="s">
        <v>878</v>
      </c>
      <c r="DH240" s="1276" t="s">
        <v>1471</v>
      </c>
      <c r="DI240" s="1276" t="s">
        <v>878</v>
      </c>
      <c r="DJ240" s="1277" t="s">
        <v>1471</v>
      </c>
      <c r="DK240" s="1311" t="s">
        <v>878</v>
      </c>
      <c r="DL240" s="1277" t="s">
        <v>878</v>
      </c>
      <c r="DM240" s="7" t="s">
        <v>878</v>
      </c>
      <c r="DN240" s="7" t="s">
        <v>792</v>
      </c>
      <c r="DO240" s="7" t="s">
        <v>878</v>
      </c>
      <c r="DP240" s="7" t="s">
        <v>792</v>
      </c>
    </row>
    <row r="241" spans="1:120">
      <c r="A241" s="1194" t="s">
        <v>407</v>
      </c>
      <c r="B241" s="1195" t="s">
        <v>638</v>
      </c>
      <c r="C241" s="1306" t="s">
        <v>1325</v>
      </c>
      <c r="D241" s="1306" t="s">
        <v>1325</v>
      </c>
      <c r="E241" s="1306" t="s">
        <v>1325</v>
      </c>
      <c r="F241" s="1306" t="s">
        <v>1325</v>
      </c>
      <c r="G241" s="1306" t="s">
        <v>1325</v>
      </c>
      <c r="H241" s="1197">
        <v>12</v>
      </c>
      <c r="I241" s="1306" t="s">
        <v>1325</v>
      </c>
      <c r="J241" s="1199">
        <v>0</v>
      </c>
      <c r="K241" s="1200"/>
      <c r="L241" s="1200"/>
      <c r="M241" s="1200"/>
      <c r="N241" s="1200"/>
      <c r="O241" s="1200">
        <v>2.1044257874827492</v>
      </c>
      <c r="P241" s="1201">
        <v>4.686081996353618</v>
      </c>
      <c r="Q241" s="1309" t="s">
        <v>1325</v>
      </c>
      <c r="R241" s="1307" t="s">
        <v>1325</v>
      </c>
      <c r="S241" s="1307" t="s">
        <v>1325</v>
      </c>
      <c r="T241" s="1307" t="s">
        <v>1325</v>
      </c>
      <c r="U241" s="1307" t="s">
        <v>1325</v>
      </c>
      <c r="V241" s="1307" t="s">
        <v>1325</v>
      </c>
      <c r="W241" s="1310" t="s">
        <v>1325</v>
      </c>
      <c r="X241" s="1199">
        <v>0</v>
      </c>
      <c r="Y241" s="1200"/>
      <c r="Z241" s="1200"/>
      <c r="AA241" s="1200"/>
      <c r="AB241" s="1200"/>
      <c r="AC241" s="1202">
        <v>0.74289664093132302</v>
      </c>
      <c r="AD241" s="1203">
        <v>0</v>
      </c>
      <c r="AE241" s="1309" t="s">
        <v>1325</v>
      </c>
      <c r="AF241" s="1307" t="s">
        <v>1325</v>
      </c>
      <c r="AG241" s="1307" t="s">
        <v>1325</v>
      </c>
      <c r="AH241" s="1307" t="s">
        <v>1325</v>
      </c>
      <c r="AI241" s="1307" t="s">
        <v>1325</v>
      </c>
      <c r="AJ241" s="1307" t="s">
        <v>1325</v>
      </c>
      <c r="AK241" s="1310" t="s">
        <v>1325</v>
      </c>
      <c r="AL241" s="1204">
        <v>0</v>
      </c>
      <c r="AM241" s="1202"/>
      <c r="AN241" s="1202"/>
      <c r="AO241" s="1202"/>
      <c r="AP241" s="1202"/>
      <c r="AQ241" s="1202">
        <v>0.70147526249424996</v>
      </c>
      <c r="AR241" s="1203">
        <v>14.058245989060854</v>
      </c>
      <c r="AS241" s="1309" t="s">
        <v>1325</v>
      </c>
      <c r="AT241" s="1307" t="s">
        <v>1325</v>
      </c>
      <c r="AU241" s="1307" t="s">
        <v>1325</v>
      </c>
      <c r="AV241" s="1307" t="s">
        <v>1325</v>
      </c>
      <c r="AW241" s="1307" t="s">
        <v>1325</v>
      </c>
      <c r="AX241" s="1307" t="s">
        <v>1325</v>
      </c>
      <c r="AY241" s="1310" t="s">
        <v>1325</v>
      </c>
      <c r="AZ241" s="1244">
        <v>0</v>
      </c>
      <c r="BA241" s="1242"/>
      <c r="BB241" s="1242"/>
      <c r="BC241" s="1242"/>
      <c r="BD241" s="1242"/>
      <c r="BE241" s="1242">
        <v>1.5219802242575813</v>
      </c>
      <c r="BF241" s="1243">
        <v>0</v>
      </c>
      <c r="BG241" s="1309" t="s">
        <v>1325</v>
      </c>
      <c r="BH241" s="1307" t="s">
        <v>1325</v>
      </c>
      <c r="BI241" s="1307" t="s">
        <v>1325</v>
      </c>
      <c r="BJ241" s="1307" t="s">
        <v>1325</v>
      </c>
      <c r="BK241" s="1307" t="s">
        <v>1325</v>
      </c>
      <c r="BL241" s="1307" t="s">
        <v>1325</v>
      </c>
      <c r="BM241" s="1310" t="s">
        <v>1325</v>
      </c>
      <c r="BN241" s="1245">
        <v>0</v>
      </c>
      <c r="BO241" s="1239"/>
      <c r="BP241" s="1239"/>
      <c r="BQ241" s="1239"/>
      <c r="BR241" s="1239"/>
      <c r="BS241" s="1239">
        <v>0.32219525552947703</v>
      </c>
      <c r="BT241" s="1308">
        <v>0</v>
      </c>
      <c r="BU241" s="1309" t="s">
        <v>1325</v>
      </c>
      <c r="BV241" s="1307" t="s">
        <v>1325</v>
      </c>
      <c r="BW241" s="1307" t="s">
        <v>1325</v>
      </c>
      <c r="BX241" s="1307" t="s">
        <v>1325</v>
      </c>
      <c r="BY241" s="1307" t="s">
        <v>1325</v>
      </c>
      <c r="BZ241" s="1307" t="s">
        <v>1325</v>
      </c>
      <c r="CA241" s="1310" t="s">
        <v>1325</v>
      </c>
      <c r="CB241" s="1189">
        <v>0</v>
      </c>
      <c r="CC241" s="1239"/>
      <c r="CD241" s="1239"/>
      <c r="CE241" s="1239"/>
      <c r="CF241" s="1239"/>
      <c r="CG241" s="1239">
        <v>1.7536881562356252</v>
      </c>
      <c r="CH241" s="1246">
        <v>5.6232983956243405</v>
      </c>
      <c r="CI241" s="1309" t="s">
        <v>1325</v>
      </c>
      <c r="CJ241" s="1307" t="s">
        <v>1325</v>
      </c>
      <c r="CK241" s="1307" t="s">
        <v>1325</v>
      </c>
      <c r="CL241" s="1307" t="s">
        <v>1325</v>
      </c>
      <c r="CM241" s="1307" t="s">
        <v>1325</v>
      </c>
      <c r="CN241" s="1307" t="s">
        <v>1325</v>
      </c>
      <c r="CO241" s="1310" t="s">
        <v>1325</v>
      </c>
      <c r="CP241" s="1244">
        <v>0</v>
      </c>
      <c r="CQ241" s="1242"/>
      <c r="CR241" s="1242"/>
      <c r="CS241" s="1242"/>
      <c r="CT241" s="1242"/>
      <c r="CU241" s="1242">
        <v>0</v>
      </c>
      <c r="CV241" s="1243">
        <v>0</v>
      </c>
      <c r="CW241" s="1280"/>
      <c r="CX241" s="1280"/>
      <c r="CY241" s="1280"/>
      <c r="CZ241" s="1275" t="s">
        <v>878</v>
      </c>
      <c r="DA241" s="1276" t="s">
        <v>1471</v>
      </c>
      <c r="DB241" s="1274"/>
      <c r="DC241" s="1274"/>
      <c r="DD241" s="1274"/>
      <c r="DE241" s="1276" t="s">
        <v>878</v>
      </c>
      <c r="DF241" s="1276" t="s">
        <v>1471</v>
      </c>
      <c r="DG241" s="1276" t="s">
        <v>878</v>
      </c>
      <c r="DH241" s="1276" t="s">
        <v>1471</v>
      </c>
      <c r="DI241" s="1276" t="s">
        <v>878</v>
      </c>
      <c r="DJ241" s="1277" t="s">
        <v>1471</v>
      </c>
      <c r="DK241" s="1311" t="s">
        <v>878</v>
      </c>
      <c r="DL241" s="1277" t="s">
        <v>878</v>
      </c>
      <c r="DM241" s="7" t="s">
        <v>878</v>
      </c>
      <c r="DN241" s="7" t="s">
        <v>792</v>
      </c>
      <c r="DO241" s="7" t="s">
        <v>878</v>
      </c>
      <c r="DP241" s="7" t="s">
        <v>792</v>
      </c>
    </row>
    <row r="242" spans="1:120">
      <c r="A242" s="1194" t="s">
        <v>1138</v>
      </c>
      <c r="B242" s="1195" t="s">
        <v>773</v>
      </c>
      <c r="C242" s="1306" t="s">
        <v>1325</v>
      </c>
      <c r="D242" s="1306" t="s">
        <v>1325</v>
      </c>
      <c r="E242" s="1306" t="s">
        <v>1325</v>
      </c>
      <c r="F242" s="1306" t="s">
        <v>1325</v>
      </c>
      <c r="G242" s="1306" t="s">
        <v>1325</v>
      </c>
      <c r="H242" s="1306" t="s">
        <v>1325</v>
      </c>
      <c r="I242" s="1306" t="s">
        <v>1325</v>
      </c>
      <c r="J242" s="1199"/>
      <c r="K242" s="1200"/>
      <c r="L242" s="1200"/>
      <c r="M242" s="1200"/>
      <c r="N242" s="1200"/>
      <c r="O242" s="1200">
        <v>1.0626259729476888</v>
      </c>
      <c r="P242" s="1201"/>
      <c r="Q242" s="1309" t="s">
        <v>1325</v>
      </c>
      <c r="R242" s="1307" t="s">
        <v>1325</v>
      </c>
      <c r="S242" s="1307" t="s">
        <v>1325</v>
      </c>
      <c r="T242" s="1307" t="s">
        <v>1325</v>
      </c>
      <c r="U242" s="1307" t="s">
        <v>1325</v>
      </c>
      <c r="V242" s="1307" t="s">
        <v>1325</v>
      </c>
      <c r="W242" s="1310" t="s">
        <v>1325</v>
      </c>
      <c r="X242" s="1199"/>
      <c r="Y242" s="1200"/>
      <c r="Z242" s="1200"/>
      <c r="AA242" s="1200"/>
      <c r="AB242" s="1200"/>
      <c r="AC242" s="1202">
        <v>0</v>
      </c>
      <c r="AD242" s="1203"/>
      <c r="AE242" s="1309" t="s">
        <v>1325</v>
      </c>
      <c r="AF242" s="1307" t="s">
        <v>1325</v>
      </c>
      <c r="AG242" s="1307" t="s">
        <v>1325</v>
      </c>
      <c r="AH242" s="1307" t="s">
        <v>1325</v>
      </c>
      <c r="AI242" s="1307" t="s">
        <v>1325</v>
      </c>
      <c r="AJ242" s="1307" t="s">
        <v>1325</v>
      </c>
      <c r="AK242" s="1310" t="s">
        <v>1325</v>
      </c>
      <c r="AL242" s="1204"/>
      <c r="AM242" s="1202"/>
      <c r="AN242" s="1202"/>
      <c r="AO242" s="1202"/>
      <c r="AP242" s="1202"/>
      <c r="AQ242" s="1202">
        <v>2.0276927014837107</v>
      </c>
      <c r="AR242" s="1203"/>
      <c r="AS242" s="1309" t="s">
        <v>1325</v>
      </c>
      <c r="AT242" s="1307" t="s">
        <v>1325</v>
      </c>
      <c r="AU242" s="1307" t="s">
        <v>1325</v>
      </c>
      <c r="AV242" s="1307" t="s">
        <v>1325</v>
      </c>
      <c r="AW242" s="1307" t="s">
        <v>1325</v>
      </c>
      <c r="AX242" s="1307" t="s">
        <v>1325</v>
      </c>
      <c r="AY242" s="1310" t="s">
        <v>1325</v>
      </c>
      <c r="AZ242" s="1244"/>
      <c r="BA242" s="1242"/>
      <c r="BB242" s="1242"/>
      <c r="BC242" s="1242"/>
      <c r="BD242" s="1242"/>
      <c r="BE242" s="1242">
        <v>0</v>
      </c>
      <c r="BF242" s="1243"/>
      <c r="BG242" s="1309" t="s">
        <v>1325</v>
      </c>
      <c r="BH242" s="1307" t="s">
        <v>1325</v>
      </c>
      <c r="BI242" s="1307" t="s">
        <v>1325</v>
      </c>
      <c r="BJ242" s="1307" t="s">
        <v>1325</v>
      </c>
      <c r="BK242" s="1307" t="s">
        <v>1325</v>
      </c>
      <c r="BL242" s="1307" t="s">
        <v>1325</v>
      </c>
      <c r="BM242" s="1310" t="s">
        <v>1325</v>
      </c>
      <c r="BN242" s="1245"/>
      <c r="BO242" s="1239"/>
      <c r="BP242" s="1239"/>
      <c r="BQ242" s="1239"/>
      <c r="BR242" s="1239"/>
      <c r="BS242" s="1239">
        <v>1.66387400616715</v>
      </c>
      <c r="BT242" s="1308"/>
      <c r="BU242" s="1309" t="s">
        <v>1325</v>
      </c>
      <c r="BV242" s="1307" t="s">
        <v>1325</v>
      </c>
      <c r="BW242" s="1307" t="s">
        <v>1325</v>
      </c>
      <c r="BX242" s="1307" t="s">
        <v>1325</v>
      </c>
      <c r="BY242" s="1307" t="s">
        <v>1325</v>
      </c>
      <c r="BZ242" s="1307" t="s">
        <v>1325</v>
      </c>
      <c r="CA242" s="1310" t="s">
        <v>1325</v>
      </c>
      <c r="CB242" s="1189"/>
      <c r="CC242" s="1239"/>
      <c r="CD242" s="1239"/>
      <c r="CE242" s="1239"/>
      <c r="CF242" s="1239"/>
      <c r="CG242" s="1239">
        <v>0.89102906792211556</v>
      </c>
      <c r="CH242" s="1246"/>
      <c r="CI242" s="1309" t="s">
        <v>1325</v>
      </c>
      <c r="CJ242" s="1307" t="s">
        <v>1325</v>
      </c>
      <c r="CK242" s="1307" t="s">
        <v>1325</v>
      </c>
      <c r="CL242" s="1307" t="s">
        <v>1325</v>
      </c>
      <c r="CM242" s="1307" t="s">
        <v>1325</v>
      </c>
      <c r="CN242" s="1307" t="s">
        <v>1325</v>
      </c>
      <c r="CO242" s="1310" t="s">
        <v>1325</v>
      </c>
      <c r="CP242" s="1244"/>
      <c r="CQ242" s="1242"/>
      <c r="CR242" s="1242"/>
      <c r="CS242" s="1242"/>
      <c r="CT242" s="1242"/>
      <c r="CU242" s="1242">
        <v>2.9686825612198748</v>
      </c>
      <c r="CV242" s="1243"/>
      <c r="CW242" s="1280"/>
      <c r="CX242" s="1280"/>
      <c r="CY242" s="1280"/>
      <c r="CZ242" s="1275" t="s">
        <v>878</v>
      </c>
      <c r="DA242" s="1276" t="s">
        <v>1471</v>
      </c>
      <c r="DB242" s="1274"/>
      <c r="DC242" s="1274"/>
      <c r="DD242" s="1274"/>
      <c r="DE242" s="1276" t="s">
        <v>878</v>
      </c>
      <c r="DF242" s="1276" t="s">
        <v>1471</v>
      </c>
      <c r="DG242" s="1276" t="s">
        <v>878</v>
      </c>
      <c r="DH242" s="1276" t="s">
        <v>1471</v>
      </c>
      <c r="DI242" s="1276" t="s">
        <v>878</v>
      </c>
      <c r="DJ242" s="1277" t="s">
        <v>1471</v>
      </c>
      <c r="DK242" s="1311" t="s">
        <v>878</v>
      </c>
      <c r="DL242" s="1277" t="s">
        <v>878</v>
      </c>
      <c r="DM242" s="7" t="s">
        <v>878</v>
      </c>
      <c r="DN242" s="7" t="s">
        <v>792</v>
      </c>
      <c r="DO242" s="7" t="s">
        <v>878</v>
      </c>
      <c r="DP242" s="7" t="s">
        <v>792</v>
      </c>
    </row>
    <row r="243" spans="1:120">
      <c r="A243" s="1194" t="s">
        <v>455</v>
      </c>
      <c r="B243" s="1206" t="s">
        <v>824</v>
      </c>
      <c r="C243" s="1306" t="s">
        <v>1325</v>
      </c>
      <c r="D243" s="1306" t="s">
        <v>1325</v>
      </c>
      <c r="E243" s="1306" t="s">
        <v>1325</v>
      </c>
      <c r="F243" s="1306" t="s">
        <v>1325</v>
      </c>
      <c r="G243" s="1306" t="s">
        <v>1325</v>
      </c>
      <c r="H243" s="1306" t="s">
        <v>1325</v>
      </c>
      <c r="I243" s="1306" t="s">
        <v>1325</v>
      </c>
      <c r="J243" s="1199"/>
      <c r="K243" s="1200"/>
      <c r="L243" s="1200"/>
      <c r="M243" s="1200"/>
      <c r="N243" s="1200"/>
      <c r="O243" s="1200">
        <v>0</v>
      </c>
      <c r="P243" s="1201"/>
      <c r="Q243" s="1309" t="s">
        <v>1325</v>
      </c>
      <c r="R243" s="1307" t="s">
        <v>1325</v>
      </c>
      <c r="S243" s="1307" t="s">
        <v>1325</v>
      </c>
      <c r="T243" s="1307" t="s">
        <v>1325</v>
      </c>
      <c r="U243" s="1307" t="s">
        <v>1325</v>
      </c>
      <c r="V243" s="1307" t="s">
        <v>1325</v>
      </c>
      <c r="W243" s="1310" t="s">
        <v>1325</v>
      </c>
      <c r="X243" s="1199"/>
      <c r="Y243" s="1200"/>
      <c r="Z243" s="1200"/>
      <c r="AA243" s="1200"/>
      <c r="AB243" s="1200"/>
      <c r="AC243" s="1202">
        <v>0</v>
      </c>
      <c r="AD243" s="1203"/>
      <c r="AE243" s="1309" t="s">
        <v>1325</v>
      </c>
      <c r="AF243" s="1307" t="s">
        <v>1325</v>
      </c>
      <c r="AG243" s="1307" t="s">
        <v>1325</v>
      </c>
      <c r="AH243" s="1307" t="s">
        <v>1325</v>
      </c>
      <c r="AI243" s="1307" t="s">
        <v>1325</v>
      </c>
      <c r="AJ243" s="1307" t="s">
        <v>1325</v>
      </c>
      <c r="AK243" s="1310" t="s">
        <v>1325</v>
      </c>
      <c r="AL243" s="1204"/>
      <c r="AM243" s="1202"/>
      <c r="AN243" s="1202"/>
      <c r="AO243" s="1202"/>
      <c r="AP243" s="1202"/>
      <c r="AQ243" s="1202">
        <v>0</v>
      </c>
      <c r="AR243" s="1203"/>
      <c r="AS243" s="1309" t="s">
        <v>1325</v>
      </c>
      <c r="AT243" s="1307" t="s">
        <v>1325</v>
      </c>
      <c r="AU243" s="1307" t="s">
        <v>1325</v>
      </c>
      <c r="AV243" s="1307" t="s">
        <v>1325</v>
      </c>
      <c r="AW243" s="1307" t="s">
        <v>1325</v>
      </c>
      <c r="AX243" s="1307" t="s">
        <v>1325</v>
      </c>
      <c r="AY243" s="1310" t="s">
        <v>1325</v>
      </c>
      <c r="AZ243" s="1244"/>
      <c r="BA243" s="1242"/>
      <c r="BB243" s="1242"/>
      <c r="BC243" s="1242"/>
      <c r="BD243" s="1242"/>
      <c r="BE243" s="1242">
        <v>0</v>
      </c>
      <c r="BF243" s="1243"/>
      <c r="BG243" s="1309" t="s">
        <v>1325</v>
      </c>
      <c r="BH243" s="1307" t="s">
        <v>1325</v>
      </c>
      <c r="BI243" s="1307" t="s">
        <v>1325</v>
      </c>
      <c r="BJ243" s="1307" t="s">
        <v>1325</v>
      </c>
      <c r="BK243" s="1307" t="s">
        <v>1325</v>
      </c>
      <c r="BL243" s="1307" t="s">
        <v>1325</v>
      </c>
      <c r="BM243" s="1310" t="s">
        <v>1325</v>
      </c>
      <c r="BN243" s="1245"/>
      <c r="BO243" s="1239"/>
      <c r="BP243" s="1239"/>
      <c r="BQ243" s="1239"/>
      <c r="BR243" s="1239"/>
      <c r="BS243" s="1239">
        <v>0</v>
      </c>
      <c r="BT243" s="1308"/>
      <c r="BU243" s="1309" t="s">
        <v>1325</v>
      </c>
      <c r="BV243" s="1307" t="s">
        <v>1325</v>
      </c>
      <c r="BW243" s="1307" t="s">
        <v>1325</v>
      </c>
      <c r="BX243" s="1307" t="s">
        <v>1325</v>
      </c>
      <c r="BY243" s="1307" t="s">
        <v>1325</v>
      </c>
      <c r="BZ243" s="1307" t="s">
        <v>1325</v>
      </c>
      <c r="CA243" s="1310" t="s">
        <v>1325</v>
      </c>
      <c r="CB243" s="1189"/>
      <c r="CC243" s="1239"/>
      <c r="CD243" s="1239"/>
      <c r="CE243" s="1239"/>
      <c r="CF243" s="1239"/>
      <c r="CG243" s="1239">
        <v>0</v>
      </c>
      <c r="CH243" s="1246"/>
      <c r="CI243" s="1309" t="s">
        <v>1325</v>
      </c>
      <c r="CJ243" s="1307" t="s">
        <v>1325</v>
      </c>
      <c r="CK243" s="1307" t="s">
        <v>1325</v>
      </c>
      <c r="CL243" s="1307" t="s">
        <v>1325</v>
      </c>
      <c r="CM243" s="1307" t="s">
        <v>1325</v>
      </c>
      <c r="CN243" s="1307" t="s">
        <v>1325</v>
      </c>
      <c r="CO243" s="1310" t="s">
        <v>1325</v>
      </c>
      <c r="CP243" s="1244"/>
      <c r="CQ243" s="1242"/>
      <c r="CR243" s="1242"/>
      <c r="CS243" s="1242"/>
      <c r="CT243" s="1242"/>
      <c r="CU243" s="1242">
        <v>0</v>
      </c>
      <c r="CV243" s="1243"/>
      <c r="CW243" s="1280"/>
      <c r="CX243" s="1280"/>
      <c r="CY243" s="1280"/>
      <c r="CZ243" s="1275" t="s">
        <v>878</v>
      </c>
      <c r="DA243" s="1276" t="s">
        <v>1471</v>
      </c>
      <c r="DB243" s="1274"/>
      <c r="DC243" s="1274"/>
      <c r="DD243" s="1274"/>
      <c r="DE243" s="1276" t="s">
        <v>878</v>
      </c>
      <c r="DF243" s="1276" t="s">
        <v>1471</v>
      </c>
      <c r="DG243" s="1276" t="s">
        <v>878</v>
      </c>
      <c r="DH243" s="1276" t="s">
        <v>1471</v>
      </c>
      <c r="DI243" s="1276" t="s">
        <v>878</v>
      </c>
      <c r="DJ243" s="1277" t="s">
        <v>1471</v>
      </c>
      <c r="DK243" s="1311" t="s">
        <v>878</v>
      </c>
      <c r="DL243" s="1277" t="s">
        <v>878</v>
      </c>
      <c r="DM243" s="7" t="s">
        <v>878</v>
      </c>
      <c r="DN243" s="7" t="s">
        <v>792</v>
      </c>
      <c r="DO243" s="7" t="s">
        <v>878</v>
      </c>
      <c r="DP243" s="7" t="s">
        <v>792</v>
      </c>
    </row>
    <row r="244" spans="1:120">
      <c r="A244" s="1194" t="s">
        <v>95</v>
      </c>
      <c r="B244" s="1195" t="s">
        <v>2853</v>
      </c>
      <c r="C244" s="1306" t="s">
        <v>1325</v>
      </c>
      <c r="D244" s="1197">
        <v>11</v>
      </c>
      <c r="E244" s="1306" t="s">
        <v>1325</v>
      </c>
      <c r="F244" s="1306" t="s">
        <v>1325</v>
      </c>
      <c r="G244" s="1306" t="s">
        <v>1325</v>
      </c>
      <c r="H244" s="1197">
        <v>15</v>
      </c>
      <c r="I244" s="1306" t="s">
        <v>1325</v>
      </c>
      <c r="J244" s="1199"/>
      <c r="K244" s="1200">
        <v>1.8523368912222218</v>
      </c>
      <c r="L244" s="1200"/>
      <c r="M244" s="1200"/>
      <c r="N244" s="1200"/>
      <c r="O244" s="1200">
        <v>0.82795524212675942</v>
      </c>
      <c r="P244" s="1201">
        <v>0.92113850530048591</v>
      </c>
      <c r="Q244" s="1309" t="s">
        <v>1325</v>
      </c>
      <c r="R244" s="1307" t="s">
        <v>1325</v>
      </c>
      <c r="S244" s="1307" t="s">
        <v>1325</v>
      </c>
      <c r="T244" s="1307" t="s">
        <v>1325</v>
      </c>
      <c r="U244" s="1307" t="s">
        <v>1325</v>
      </c>
      <c r="V244" s="1307" t="s">
        <v>1325</v>
      </c>
      <c r="W244" s="1310" t="s">
        <v>1325</v>
      </c>
      <c r="X244" s="1199"/>
      <c r="Y244" s="1200">
        <v>0</v>
      </c>
      <c r="Z244" s="1200"/>
      <c r="AA244" s="1200"/>
      <c r="AB244" s="1200"/>
      <c r="AC244" s="1202">
        <v>1.4772542400128608</v>
      </c>
      <c r="AD244" s="1203">
        <v>0</v>
      </c>
      <c r="AE244" s="1309" t="s">
        <v>1325</v>
      </c>
      <c r="AF244" s="1307" t="s">
        <v>1325</v>
      </c>
      <c r="AG244" s="1307" t="s">
        <v>1325</v>
      </c>
      <c r="AH244" s="1307" t="s">
        <v>1325</v>
      </c>
      <c r="AI244" s="1307" t="s">
        <v>1325</v>
      </c>
      <c r="AJ244" s="1307" t="s">
        <v>1325</v>
      </c>
      <c r="AK244" s="1310" t="s">
        <v>1325</v>
      </c>
      <c r="AL244" s="1204"/>
      <c r="AM244" s="1202">
        <v>30.140628714244219</v>
      </c>
      <c r="AN244" s="1202"/>
      <c r="AO244" s="1202"/>
      <c r="AP244" s="1202"/>
      <c r="AQ244" s="1202">
        <v>0</v>
      </c>
      <c r="AR244" s="1203">
        <v>31.342052550960297</v>
      </c>
      <c r="AS244" s="1309" t="s">
        <v>1325</v>
      </c>
      <c r="AT244" s="1307" t="s">
        <v>1325</v>
      </c>
      <c r="AU244" s="1307" t="s">
        <v>1325</v>
      </c>
      <c r="AV244" s="1307" t="s">
        <v>1325</v>
      </c>
      <c r="AW244" s="1307" t="s">
        <v>1325</v>
      </c>
      <c r="AX244" s="1307" t="s">
        <v>1325</v>
      </c>
      <c r="AY244" s="1310" t="s">
        <v>1325</v>
      </c>
      <c r="AZ244" s="1244"/>
      <c r="BA244" s="1242">
        <v>0</v>
      </c>
      <c r="BB244" s="1242"/>
      <c r="BC244" s="1242"/>
      <c r="BD244" s="1242"/>
      <c r="BE244" s="1242">
        <v>0</v>
      </c>
      <c r="BF244" s="1243">
        <v>0</v>
      </c>
      <c r="BG244" s="1309" t="s">
        <v>1325</v>
      </c>
      <c r="BH244" s="1307" t="s">
        <v>1325</v>
      </c>
      <c r="BI244" s="1307" t="s">
        <v>1325</v>
      </c>
      <c r="BJ244" s="1307" t="s">
        <v>1325</v>
      </c>
      <c r="BK244" s="1307" t="s">
        <v>1325</v>
      </c>
      <c r="BL244" s="1307" t="s">
        <v>1325</v>
      </c>
      <c r="BM244" s="1310" t="s">
        <v>1325</v>
      </c>
      <c r="BN244" s="1245"/>
      <c r="BO244" s="1239">
        <v>0.79021730087162045</v>
      </c>
      <c r="BP244" s="1239"/>
      <c r="BQ244" s="1239"/>
      <c r="BR244" s="1239"/>
      <c r="BS244" s="1239">
        <v>3.7477682385845803</v>
      </c>
      <c r="BT244" s="1308">
        <v>2.4273044161427526</v>
      </c>
      <c r="BU244" s="1309" t="s">
        <v>1325</v>
      </c>
      <c r="BV244" s="1307" t="s">
        <v>1325</v>
      </c>
      <c r="BW244" s="1307" t="s">
        <v>1325</v>
      </c>
      <c r="BX244" s="1307" t="s">
        <v>1325</v>
      </c>
      <c r="BY244" s="1307" t="s">
        <v>1325</v>
      </c>
      <c r="BZ244" s="1307" t="s">
        <v>1325</v>
      </c>
      <c r="CA244" s="1310" t="s">
        <v>1325</v>
      </c>
      <c r="CB244" s="1189"/>
      <c r="CC244" s="1239">
        <v>2.4763906467120931</v>
      </c>
      <c r="CD244" s="1239"/>
      <c r="CE244" s="1239"/>
      <c r="CF244" s="1239"/>
      <c r="CG244" s="1239">
        <v>8.4898745898309009</v>
      </c>
      <c r="CH244" s="1246">
        <v>0.65912635459053126</v>
      </c>
      <c r="CI244" s="1309" t="s">
        <v>1325</v>
      </c>
      <c r="CJ244" s="1307" t="s">
        <v>1325</v>
      </c>
      <c r="CK244" s="1307" t="s">
        <v>1325</v>
      </c>
      <c r="CL244" s="1307" t="s">
        <v>1325</v>
      </c>
      <c r="CM244" s="1307" t="s">
        <v>1325</v>
      </c>
      <c r="CN244" s="1307" t="s">
        <v>1325</v>
      </c>
      <c r="CO244" s="1310" t="s">
        <v>1325</v>
      </c>
      <c r="CP244" s="1244"/>
      <c r="CQ244" s="1242">
        <v>0.42715193837491616</v>
      </c>
      <c r="CR244" s="1242"/>
      <c r="CS244" s="1242"/>
      <c r="CT244" s="1242"/>
      <c r="CU244" s="1242">
        <v>0</v>
      </c>
      <c r="CV244" s="1243">
        <v>0</v>
      </c>
      <c r="CW244" s="1280"/>
      <c r="CX244" s="1280"/>
      <c r="CY244" s="1280"/>
      <c r="CZ244" s="1275" t="s">
        <v>878</v>
      </c>
      <c r="DA244" s="1276" t="s">
        <v>1471</v>
      </c>
      <c r="DB244" s="1274"/>
      <c r="DC244" s="1274"/>
      <c r="DD244" s="1274"/>
      <c r="DE244" s="1276" t="s">
        <v>878</v>
      </c>
      <c r="DF244" s="1276" t="s">
        <v>1471</v>
      </c>
      <c r="DG244" s="1276" t="s">
        <v>878</v>
      </c>
      <c r="DH244" s="1276" t="s">
        <v>1471</v>
      </c>
      <c r="DI244" s="1276" t="s">
        <v>878</v>
      </c>
      <c r="DJ244" s="1277" t="s">
        <v>1471</v>
      </c>
      <c r="DK244" s="1311" t="s">
        <v>878</v>
      </c>
      <c r="DL244" s="1277" t="s">
        <v>878</v>
      </c>
      <c r="DM244" s="7" t="s">
        <v>878</v>
      </c>
      <c r="DN244" s="7" t="s">
        <v>792</v>
      </c>
      <c r="DO244" s="7" t="s">
        <v>878</v>
      </c>
      <c r="DP244" s="7" t="s">
        <v>792</v>
      </c>
    </row>
    <row r="245" spans="1:120" ht="51">
      <c r="A245" s="1194" t="s">
        <v>436</v>
      </c>
      <c r="B245" s="1195" t="s">
        <v>646</v>
      </c>
      <c r="C245" s="1306" t="s">
        <v>1325</v>
      </c>
      <c r="D245" s="1197">
        <v>12</v>
      </c>
      <c r="E245" s="1306" t="s">
        <v>1325</v>
      </c>
      <c r="F245" s="1306" t="s">
        <v>1325</v>
      </c>
      <c r="G245" s="1306" t="s">
        <v>1325</v>
      </c>
      <c r="H245" s="1197">
        <v>50</v>
      </c>
      <c r="I245" s="1306" t="s">
        <v>1325</v>
      </c>
      <c r="J245" s="1199">
        <v>0.2561275556803006</v>
      </c>
      <c r="K245" s="1200">
        <v>2.1266581150043091</v>
      </c>
      <c r="L245" s="1200"/>
      <c r="M245" s="1200"/>
      <c r="N245" s="1200"/>
      <c r="O245" s="1200">
        <v>2.4453478096896841</v>
      </c>
      <c r="P245" s="1201">
        <v>0.71841045700778372</v>
      </c>
      <c r="Q245" s="1309" t="s">
        <v>1325</v>
      </c>
      <c r="R245" s="1307" t="s">
        <v>1325</v>
      </c>
      <c r="S245" s="1307" t="s">
        <v>1325</v>
      </c>
      <c r="T245" s="1307" t="s">
        <v>1325</v>
      </c>
      <c r="U245" s="1307" t="s">
        <v>1325</v>
      </c>
      <c r="V245" s="1307" t="s">
        <v>1325</v>
      </c>
      <c r="W245" s="1310" t="s">
        <v>1325</v>
      </c>
      <c r="X245" s="1199">
        <v>0</v>
      </c>
      <c r="Y245" s="1200">
        <v>2.8101030319485574</v>
      </c>
      <c r="Z245" s="1200"/>
      <c r="AA245" s="1200"/>
      <c r="AB245" s="1200"/>
      <c r="AC245" s="1202">
        <v>19.103781415896389</v>
      </c>
      <c r="AD245" s="1203">
        <v>0</v>
      </c>
      <c r="AE245" s="1309" t="s">
        <v>1325</v>
      </c>
      <c r="AF245" s="1307" t="s">
        <v>1325</v>
      </c>
      <c r="AG245" s="1307" t="s">
        <v>1325</v>
      </c>
      <c r="AH245" s="1307" t="s">
        <v>1325</v>
      </c>
      <c r="AI245" s="1307" t="s">
        <v>1325</v>
      </c>
      <c r="AJ245" s="1307" t="s">
        <v>1325</v>
      </c>
      <c r="AK245" s="1310" t="s">
        <v>1325</v>
      </c>
      <c r="AL245" s="1204">
        <v>1.1754726687194776</v>
      </c>
      <c r="AM245" s="1202">
        <v>1.2994704492406473</v>
      </c>
      <c r="AN245" s="1202"/>
      <c r="AO245" s="1202"/>
      <c r="AP245" s="1202"/>
      <c r="AQ245" s="1202">
        <v>0.29674800054850209</v>
      </c>
      <c r="AR245" s="1203">
        <v>1.9307807538150583</v>
      </c>
      <c r="AS245" s="1309" t="s">
        <v>1325</v>
      </c>
      <c r="AT245" s="1307" t="s">
        <v>1325</v>
      </c>
      <c r="AU245" s="1307" t="s">
        <v>1325</v>
      </c>
      <c r="AV245" s="1307" t="s">
        <v>1325</v>
      </c>
      <c r="AW245" s="1307" t="s">
        <v>1325</v>
      </c>
      <c r="AX245" s="1307" t="s">
        <v>1325</v>
      </c>
      <c r="AY245" s="1310" t="s">
        <v>1325</v>
      </c>
      <c r="AZ245" s="1244">
        <v>0</v>
      </c>
      <c r="BA245" s="1242">
        <v>5.6202060638971139</v>
      </c>
      <c r="BB245" s="1242"/>
      <c r="BC245" s="1242"/>
      <c r="BD245" s="1242"/>
      <c r="BE245" s="1242">
        <v>9.5518907079481679</v>
      </c>
      <c r="BF245" s="1243">
        <v>0</v>
      </c>
      <c r="BG245" s="1309" t="s">
        <v>1325</v>
      </c>
      <c r="BH245" s="1307" t="s">
        <v>1325</v>
      </c>
      <c r="BI245" s="1307" t="s">
        <v>1325</v>
      </c>
      <c r="BJ245" s="1307" t="s">
        <v>1325</v>
      </c>
      <c r="BK245" s="1307" t="s">
        <v>1325</v>
      </c>
      <c r="BL245" s="1307" t="s">
        <v>1325</v>
      </c>
      <c r="BM245" s="1310" t="s">
        <v>1325</v>
      </c>
      <c r="BN245" s="1245">
        <v>0</v>
      </c>
      <c r="BO245" s="1239">
        <v>4.1499029297662364</v>
      </c>
      <c r="BP245" s="1239"/>
      <c r="BQ245" s="1239"/>
      <c r="BR245" s="1239"/>
      <c r="BS245" s="1239">
        <v>3.2833059240658957</v>
      </c>
      <c r="BT245" s="1308">
        <v>1.9852429543460857</v>
      </c>
      <c r="BU245" s="1309" t="s">
        <v>1325</v>
      </c>
      <c r="BV245" s="1307" t="s">
        <v>1325</v>
      </c>
      <c r="BW245" s="1307" t="s">
        <v>1325</v>
      </c>
      <c r="BX245" s="1307" t="s">
        <v>1325</v>
      </c>
      <c r="BY245" s="1307" t="s">
        <v>1325</v>
      </c>
      <c r="BZ245" s="1307">
        <v>18</v>
      </c>
      <c r="CA245" s="1310" t="s">
        <v>1325</v>
      </c>
      <c r="CB245" s="1189">
        <v>0</v>
      </c>
      <c r="CC245" s="1239">
        <v>3.1223367021650636</v>
      </c>
      <c r="CD245" s="1239"/>
      <c r="CE245" s="1239"/>
      <c r="CF245" s="1239"/>
      <c r="CG245" s="1239">
        <v>17.193403274306696</v>
      </c>
      <c r="CH245" s="1246">
        <v>0</v>
      </c>
      <c r="CI245" s="1309" t="s">
        <v>1325</v>
      </c>
      <c r="CJ245" s="1307" t="s">
        <v>1325</v>
      </c>
      <c r="CK245" s="1307" t="s">
        <v>1325</v>
      </c>
      <c r="CL245" s="1307" t="s">
        <v>1325</v>
      </c>
      <c r="CM245" s="1307" t="s">
        <v>1325</v>
      </c>
      <c r="CN245" s="1307" t="s">
        <v>1325</v>
      </c>
      <c r="CO245" s="1310" t="s">
        <v>1325</v>
      </c>
      <c r="CP245" s="1244">
        <v>0</v>
      </c>
      <c r="CQ245" s="1242">
        <v>0</v>
      </c>
      <c r="CR245" s="1242"/>
      <c r="CS245" s="1242"/>
      <c r="CT245" s="1242"/>
      <c r="CU245" s="1242">
        <v>1.6348087528909447</v>
      </c>
      <c r="CV245" s="1243">
        <v>0</v>
      </c>
      <c r="CW245" s="1280" t="s">
        <v>878</v>
      </c>
      <c r="CX245" s="1280" t="s">
        <v>878</v>
      </c>
      <c r="CY245" s="1280" t="s">
        <v>2974</v>
      </c>
      <c r="CZ245" s="1275" t="s">
        <v>878</v>
      </c>
      <c r="DA245" s="1276" t="s">
        <v>1471</v>
      </c>
      <c r="DB245" s="1274"/>
      <c r="DC245" s="1274"/>
      <c r="DD245" s="1274"/>
      <c r="DE245" s="1276" t="s">
        <v>878</v>
      </c>
      <c r="DF245" s="1276" t="s">
        <v>1471</v>
      </c>
      <c r="DG245" s="1276" t="s">
        <v>878</v>
      </c>
      <c r="DH245" s="1276" t="s">
        <v>1471</v>
      </c>
      <c r="DI245" s="1276" t="s">
        <v>878</v>
      </c>
      <c r="DJ245" s="1277" t="s">
        <v>1471</v>
      </c>
      <c r="DK245" s="1311" t="s">
        <v>878</v>
      </c>
      <c r="DL245" s="1277" t="s">
        <v>878</v>
      </c>
      <c r="DM245" s="7" t="s">
        <v>878</v>
      </c>
      <c r="DN245" s="7" t="s">
        <v>792</v>
      </c>
      <c r="DO245" s="7" t="s">
        <v>878</v>
      </c>
      <c r="DP245" s="7" t="s">
        <v>792</v>
      </c>
    </row>
    <row r="246" spans="1:120">
      <c r="A246" s="1194" t="s">
        <v>272</v>
      </c>
      <c r="B246" s="1195" t="s">
        <v>678</v>
      </c>
      <c r="C246" s="1306" t="s">
        <v>1325</v>
      </c>
      <c r="D246" s="1306" t="s">
        <v>1325</v>
      </c>
      <c r="E246" s="1306" t="s">
        <v>1325</v>
      </c>
      <c r="F246" s="1306" t="s">
        <v>1325</v>
      </c>
      <c r="G246" s="1306" t="s">
        <v>1325</v>
      </c>
      <c r="H246" s="1197">
        <v>21</v>
      </c>
      <c r="I246" s="1306" t="s">
        <v>1325</v>
      </c>
      <c r="J246" s="1199">
        <v>0</v>
      </c>
      <c r="K246" s="1200"/>
      <c r="L246" s="1200"/>
      <c r="M246" s="1200"/>
      <c r="N246" s="1200"/>
      <c r="O246" s="1200">
        <v>0.8985064566931481</v>
      </c>
      <c r="P246" s="1201"/>
      <c r="Q246" s="1309" t="s">
        <v>1325</v>
      </c>
      <c r="R246" s="1307" t="s">
        <v>1325</v>
      </c>
      <c r="S246" s="1307" t="s">
        <v>1325</v>
      </c>
      <c r="T246" s="1307" t="s">
        <v>1325</v>
      </c>
      <c r="U246" s="1307" t="s">
        <v>1325</v>
      </c>
      <c r="V246" s="1307" t="s">
        <v>1325</v>
      </c>
      <c r="W246" s="1310" t="s">
        <v>1325</v>
      </c>
      <c r="X246" s="1199">
        <v>0</v>
      </c>
      <c r="Y246" s="1200"/>
      <c r="Z246" s="1200"/>
      <c r="AA246" s="1200"/>
      <c r="AB246" s="1200"/>
      <c r="AC246" s="1202">
        <v>1.2357799892415278</v>
      </c>
      <c r="AD246" s="1203"/>
      <c r="AE246" s="1309" t="s">
        <v>1325</v>
      </c>
      <c r="AF246" s="1307" t="s">
        <v>1325</v>
      </c>
      <c r="AG246" s="1307" t="s">
        <v>1325</v>
      </c>
      <c r="AH246" s="1307" t="s">
        <v>1325</v>
      </c>
      <c r="AI246" s="1307" t="s">
        <v>1325</v>
      </c>
      <c r="AJ246" s="1307" t="s">
        <v>1325</v>
      </c>
      <c r="AK246" s="1310" t="s">
        <v>1325</v>
      </c>
      <c r="AL246" s="1204">
        <v>0</v>
      </c>
      <c r="AM246" s="1202"/>
      <c r="AN246" s="1202"/>
      <c r="AO246" s="1202"/>
      <c r="AP246" s="1202"/>
      <c r="AQ246" s="1202">
        <v>0.32657550721011691</v>
      </c>
      <c r="AR246" s="1203"/>
      <c r="AS246" s="1309" t="s">
        <v>1325</v>
      </c>
      <c r="AT246" s="1307" t="s">
        <v>1325</v>
      </c>
      <c r="AU246" s="1307" t="s">
        <v>1325</v>
      </c>
      <c r="AV246" s="1307" t="s">
        <v>1325</v>
      </c>
      <c r="AW246" s="1307" t="s">
        <v>1325</v>
      </c>
      <c r="AX246" s="1307" t="s">
        <v>1325</v>
      </c>
      <c r="AY246" s="1310" t="s">
        <v>1325</v>
      </c>
      <c r="AZ246" s="1244">
        <v>0</v>
      </c>
      <c r="BA246" s="1242"/>
      <c r="BB246" s="1242"/>
      <c r="BC246" s="1242"/>
      <c r="BD246" s="1242"/>
      <c r="BE246" s="1242">
        <v>1.265877782675777</v>
      </c>
      <c r="BF246" s="1243"/>
      <c r="BG246" s="1309" t="s">
        <v>1325</v>
      </c>
      <c r="BH246" s="1307" t="s">
        <v>1325</v>
      </c>
      <c r="BI246" s="1307" t="s">
        <v>1325</v>
      </c>
      <c r="BJ246" s="1307" t="s">
        <v>1325</v>
      </c>
      <c r="BK246" s="1307" t="s">
        <v>1325</v>
      </c>
      <c r="BL246" s="1307" t="s">
        <v>1325</v>
      </c>
      <c r="BM246" s="1310" t="s">
        <v>1325</v>
      </c>
      <c r="BN246" s="1245">
        <v>0</v>
      </c>
      <c r="BO246" s="1239"/>
      <c r="BP246" s="1239"/>
      <c r="BQ246" s="1239"/>
      <c r="BR246" s="1239"/>
      <c r="BS246" s="1239">
        <v>1.0719188308961449</v>
      </c>
      <c r="BT246" s="1308"/>
      <c r="BU246" s="1309" t="s">
        <v>1325</v>
      </c>
      <c r="BV246" s="1307" t="s">
        <v>1325</v>
      </c>
      <c r="BW246" s="1307" t="s">
        <v>1325</v>
      </c>
      <c r="BX246" s="1307" t="s">
        <v>1325</v>
      </c>
      <c r="BY246" s="1307" t="s">
        <v>1325</v>
      </c>
      <c r="BZ246" s="1307">
        <v>10</v>
      </c>
      <c r="CA246" s="1310" t="s">
        <v>1325</v>
      </c>
      <c r="CB246" s="1189">
        <v>0</v>
      </c>
      <c r="CC246" s="1239"/>
      <c r="CD246" s="1239"/>
      <c r="CE246" s="1239"/>
      <c r="CF246" s="1239"/>
      <c r="CG246" s="1239">
        <v>0.95671390305740001</v>
      </c>
      <c r="CH246" s="1246"/>
      <c r="CI246" s="1309" t="s">
        <v>1325</v>
      </c>
      <c r="CJ246" s="1307" t="s">
        <v>1325</v>
      </c>
      <c r="CK246" s="1307" t="s">
        <v>1325</v>
      </c>
      <c r="CL246" s="1307" t="s">
        <v>1325</v>
      </c>
      <c r="CM246" s="1307" t="s">
        <v>1325</v>
      </c>
      <c r="CN246" s="1307" t="s">
        <v>1325</v>
      </c>
      <c r="CO246" s="1310" t="s">
        <v>1325</v>
      </c>
      <c r="CP246" s="1244">
        <v>0</v>
      </c>
      <c r="CQ246" s="1242"/>
      <c r="CR246" s="1242"/>
      <c r="CS246" s="1242"/>
      <c r="CT246" s="1242"/>
      <c r="CU246" s="1242">
        <v>0</v>
      </c>
      <c r="CV246" s="1243"/>
      <c r="CW246" s="1280"/>
      <c r="CX246" s="1280"/>
      <c r="CY246" s="1280"/>
      <c r="CZ246" s="1275" t="s">
        <v>878</v>
      </c>
      <c r="DA246" s="1276" t="s">
        <v>1471</v>
      </c>
      <c r="DB246" s="1274"/>
      <c r="DC246" s="1274"/>
      <c r="DD246" s="1274"/>
      <c r="DE246" s="1276" t="s">
        <v>878</v>
      </c>
      <c r="DF246" s="1276" t="s">
        <v>1471</v>
      </c>
      <c r="DG246" s="1276" t="s">
        <v>878</v>
      </c>
      <c r="DH246" s="1276" t="s">
        <v>1471</v>
      </c>
      <c r="DI246" s="1276" t="s">
        <v>878</v>
      </c>
      <c r="DJ246" s="1277" t="s">
        <v>1471</v>
      </c>
      <c r="DK246" s="1311" t="s">
        <v>878</v>
      </c>
      <c r="DL246" s="1277" t="s">
        <v>878</v>
      </c>
      <c r="DM246" s="7" t="s">
        <v>878</v>
      </c>
      <c r="DN246" s="7" t="s">
        <v>792</v>
      </c>
      <c r="DO246" s="7" t="s">
        <v>878</v>
      </c>
      <c r="DP246" s="7" t="s">
        <v>792</v>
      </c>
    </row>
    <row r="247" spans="1:120">
      <c r="A247" s="1194" t="s">
        <v>418</v>
      </c>
      <c r="B247" s="1195" t="s">
        <v>624</v>
      </c>
      <c r="C247" s="1196">
        <v>11</v>
      </c>
      <c r="D247" s="1306" t="s">
        <v>1325</v>
      </c>
      <c r="E247" s="1306" t="s">
        <v>1325</v>
      </c>
      <c r="F247" s="1306" t="s">
        <v>1325</v>
      </c>
      <c r="G247" s="1306" t="s">
        <v>1325</v>
      </c>
      <c r="H247" s="1197">
        <v>93</v>
      </c>
      <c r="I247" s="1306" t="s">
        <v>1325</v>
      </c>
      <c r="J247" s="1199">
        <v>1.9148518867600952</v>
      </c>
      <c r="K247" s="1200">
        <v>1.2881571277354529</v>
      </c>
      <c r="L247" s="1200"/>
      <c r="M247" s="1200"/>
      <c r="N247" s="1200"/>
      <c r="O247" s="1200">
        <v>0.76141092089238893</v>
      </c>
      <c r="P247" s="1201">
        <v>0.62454135613098427</v>
      </c>
      <c r="Q247" s="1309" t="s">
        <v>1325</v>
      </c>
      <c r="R247" s="1307" t="s">
        <v>1325</v>
      </c>
      <c r="S247" s="1307" t="s">
        <v>1325</v>
      </c>
      <c r="T247" s="1307" t="s">
        <v>1325</v>
      </c>
      <c r="U247" s="1307" t="s">
        <v>1325</v>
      </c>
      <c r="V247" s="1307" t="s">
        <v>1325</v>
      </c>
      <c r="W247" s="1310" t="s">
        <v>1325</v>
      </c>
      <c r="X247" s="1199">
        <v>0</v>
      </c>
      <c r="Y247" s="1200">
        <v>0</v>
      </c>
      <c r="Z247" s="1200"/>
      <c r="AA247" s="1200"/>
      <c r="AB247" s="1200"/>
      <c r="AC247" s="1202">
        <v>0.18818245953188145</v>
      </c>
      <c r="AD247" s="1203">
        <v>0</v>
      </c>
      <c r="AE247" s="1309" t="s">
        <v>1325</v>
      </c>
      <c r="AF247" s="1307" t="s">
        <v>1325</v>
      </c>
      <c r="AG247" s="1307" t="s">
        <v>1325</v>
      </c>
      <c r="AH247" s="1307" t="s">
        <v>1325</v>
      </c>
      <c r="AI247" s="1307" t="s">
        <v>1325</v>
      </c>
      <c r="AJ247" s="1307">
        <v>10</v>
      </c>
      <c r="AK247" s="1310" t="s">
        <v>1325</v>
      </c>
      <c r="AL247" s="1204">
        <v>4.195795811563551</v>
      </c>
      <c r="AM247" s="1202">
        <v>0</v>
      </c>
      <c r="AN247" s="1202"/>
      <c r="AO247" s="1202"/>
      <c r="AP247" s="1202"/>
      <c r="AQ247" s="1202">
        <v>0.64413100268612367</v>
      </c>
      <c r="AR247" s="1203">
        <v>0</v>
      </c>
      <c r="AS247" s="1309" t="s">
        <v>1325</v>
      </c>
      <c r="AT247" s="1307" t="s">
        <v>1325</v>
      </c>
      <c r="AU247" s="1307" t="s">
        <v>1325</v>
      </c>
      <c r="AV247" s="1307" t="s">
        <v>1325</v>
      </c>
      <c r="AW247" s="1307" t="s">
        <v>1325</v>
      </c>
      <c r="AX247" s="1307" t="s">
        <v>1325</v>
      </c>
      <c r="AY247" s="1310" t="s">
        <v>1325</v>
      </c>
      <c r="AZ247" s="1244">
        <v>14.912330904948844</v>
      </c>
      <c r="BA247" s="1242">
        <v>4.2833479953467863</v>
      </c>
      <c r="BB247" s="1242"/>
      <c r="BC247" s="1242"/>
      <c r="BD247" s="1242"/>
      <c r="BE247" s="1242">
        <v>0.12039728871168717</v>
      </c>
      <c r="BF247" s="1243">
        <v>0</v>
      </c>
      <c r="BG247" s="1309" t="s">
        <v>1325</v>
      </c>
      <c r="BH247" s="1307" t="s">
        <v>1325</v>
      </c>
      <c r="BI247" s="1307" t="s">
        <v>1325</v>
      </c>
      <c r="BJ247" s="1307" t="s">
        <v>1325</v>
      </c>
      <c r="BK247" s="1307" t="s">
        <v>1325</v>
      </c>
      <c r="BL247" s="1307">
        <v>17</v>
      </c>
      <c r="BM247" s="1310" t="s">
        <v>1325</v>
      </c>
      <c r="BN247" s="1245">
        <v>0</v>
      </c>
      <c r="BO247" s="1239">
        <v>3.4322053469987854</v>
      </c>
      <c r="BP247" s="1239"/>
      <c r="BQ247" s="1239"/>
      <c r="BR247" s="1239"/>
      <c r="BS247" s="1239">
        <v>15.641137009892272</v>
      </c>
      <c r="BT247" s="1308">
        <v>0</v>
      </c>
      <c r="BU247" s="1309" t="s">
        <v>1325</v>
      </c>
      <c r="BV247" s="1307" t="s">
        <v>1325</v>
      </c>
      <c r="BW247" s="1307" t="s">
        <v>1325</v>
      </c>
      <c r="BX247" s="1307" t="s">
        <v>1325</v>
      </c>
      <c r="BY247" s="1307" t="s">
        <v>1325</v>
      </c>
      <c r="BZ247" s="1307">
        <v>44</v>
      </c>
      <c r="CA247" s="1310" t="s">
        <v>1325</v>
      </c>
      <c r="CB247" s="1189">
        <v>1.6850097445213652</v>
      </c>
      <c r="CC247" s="1239">
        <v>1.6339708777535666</v>
      </c>
      <c r="CD247" s="1239"/>
      <c r="CE247" s="1239"/>
      <c r="CF247" s="1239"/>
      <c r="CG247" s="1239">
        <v>1.1340423416922232</v>
      </c>
      <c r="CH247" s="1246">
        <v>0.79840353604769754</v>
      </c>
      <c r="CI247" s="1309" t="s">
        <v>1325</v>
      </c>
      <c r="CJ247" s="1307" t="s">
        <v>1325</v>
      </c>
      <c r="CK247" s="1307" t="s">
        <v>1325</v>
      </c>
      <c r="CL247" s="1307" t="s">
        <v>1325</v>
      </c>
      <c r="CM247" s="1307" t="s">
        <v>1325</v>
      </c>
      <c r="CN247" s="1307" t="s">
        <v>1325</v>
      </c>
      <c r="CO247" s="1310" t="s">
        <v>1325</v>
      </c>
      <c r="CP247" s="1244">
        <v>2.5664999914384814</v>
      </c>
      <c r="CQ247" s="1242">
        <v>0</v>
      </c>
      <c r="CR247" s="1242"/>
      <c r="CS247" s="1242"/>
      <c r="CT247" s="1242"/>
      <c r="CU247" s="1242">
        <v>0.29988799090951435</v>
      </c>
      <c r="CV247" s="1243">
        <v>5.60464315078623</v>
      </c>
      <c r="CW247" s="1280"/>
      <c r="CX247" s="1280"/>
      <c r="CY247" s="1280"/>
      <c r="CZ247" s="1275" t="s">
        <v>878</v>
      </c>
      <c r="DA247" s="1276" t="s">
        <v>1471</v>
      </c>
      <c r="DB247" s="1274"/>
      <c r="DC247" s="1274"/>
      <c r="DD247" s="1274"/>
      <c r="DE247" s="1276" t="s">
        <v>878</v>
      </c>
      <c r="DF247" s="1276" t="s">
        <v>1471</v>
      </c>
      <c r="DG247" s="1276" t="s">
        <v>878</v>
      </c>
      <c r="DH247" s="1276" t="s">
        <v>1471</v>
      </c>
      <c r="DI247" s="1276" t="s">
        <v>878</v>
      </c>
      <c r="DJ247" s="1277" t="s">
        <v>1471</v>
      </c>
      <c r="DK247" s="1311" t="s">
        <v>878</v>
      </c>
      <c r="DL247" s="1277" t="s">
        <v>878</v>
      </c>
      <c r="DM247" s="7" t="s">
        <v>878</v>
      </c>
      <c r="DN247" s="7" t="s">
        <v>792</v>
      </c>
      <c r="DO247" s="7" t="s">
        <v>878</v>
      </c>
      <c r="DP247" s="7" t="s">
        <v>792</v>
      </c>
    </row>
    <row r="248" spans="1:120">
      <c r="A248" s="1194" t="s">
        <v>126</v>
      </c>
      <c r="B248" s="1195" t="s">
        <v>814</v>
      </c>
      <c r="C248" s="1196">
        <v>75</v>
      </c>
      <c r="D248" s="1306" t="s">
        <v>1325</v>
      </c>
      <c r="E248" s="1306" t="s">
        <v>1325</v>
      </c>
      <c r="F248" s="1197">
        <v>12</v>
      </c>
      <c r="G248" s="1306" t="s">
        <v>1325</v>
      </c>
      <c r="H248" s="1197">
        <v>449</v>
      </c>
      <c r="I248" s="1198">
        <v>56</v>
      </c>
      <c r="J248" s="1199">
        <v>0.9394698572036857</v>
      </c>
      <c r="K248" s="1200">
        <v>1.0339996443535719</v>
      </c>
      <c r="L248" s="1200">
        <v>0.7730328777580241</v>
      </c>
      <c r="M248" s="1200">
        <v>1.352447786613282</v>
      </c>
      <c r="N248" s="1200">
        <v>0</v>
      </c>
      <c r="O248" s="1200">
        <v>1.0924714098886168</v>
      </c>
      <c r="P248" s="1201">
        <v>0.98421387942045835</v>
      </c>
      <c r="Q248" s="1309" t="s">
        <v>1325</v>
      </c>
      <c r="R248" s="1307" t="s">
        <v>1325</v>
      </c>
      <c r="S248" s="1307" t="s">
        <v>1325</v>
      </c>
      <c r="T248" s="1307" t="s">
        <v>1325</v>
      </c>
      <c r="U248" s="1307" t="s">
        <v>1325</v>
      </c>
      <c r="V248" s="1307">
        <v>51</v>
      </c>
      <c r="W248" s="1310" t="s">
        <v>1325</v>
      </c>
      <c r="X248" s="1199">
        <v>0.36659595189044836</v>
      </c>
      <c r="Y248" s="1200">
        <v>0</v>
      </c>
      <c r="Z248" s="1200">
        <v>2.017539762340518</v>
      </c>
      <c r="AA248" s="1200">
        <v>3.0410745066324041</v>
      </c>
      <c r="AB248" s="1200">
        <v>0</v>
      </c>
      <c r="AC248" s="1202">
        <v>0.96907041340676625</v>
      </c>
      <c r="AD248" s="1203">
        <v>1.194382276930352</v>
      </c>
      <c r="AE248" s="1309">
        <v>13</v>
      </c>
      <c r="AF248" s="1307" t="s">
        <v>1325</v>
      </c>
      <c r="AG248" s="1307" t="s">
        <v>1325</v>
      </c>
      <c r="AH248" s="1307" t="s">
        <v>1325</v>
      </c>
      <c r="AI248" s="1307" t="s">
        <v>1325</v>
      </c>
      <c r="AJ248" s="1307">
        <v>63</v>
      </c>
      <c r="AK248" s="1310">
        <v>11</v>
      </c>
      <c r="AL248" s="1204">
        <v>1.1246658390833528</v>
      </c>
      <c r="AM248" s="1202">
        <v>0.85564820046972467</v>
      </c>
      <c r="AN248" s="1202">
        <v>1.5492065598508657</v>
      </c>
      <c r="AO248" s="1202">
        <v>0</v>
      </c>
      <c r="AP248" s="1202">
        <v>0</v>
      </c>
      <c r="AQ248" s="1202">
        <v>0.92440327710842174</v>
      </c>
      <c r="AR248" s="1203">
        <v>1.3127702530247616</v>
      </c>
      <c r="AS248" s="1309" t="s">
        <v>1325</v>
      </c>
      <c r="AT248" s="1307" t="s">
        <v>1325</v>
      </c>
      <c r="AU248" s="1307" t="s">
        <v>1325</v>
      </c>
      <c r="AV248" s="1307" t="s">
        <v>1325</v>
      </c>
      <c r="AW248" s="1307" t="s">
        <v>1325</v>
      </c>
      <c r="AX248" s="1307">
        <v>16</v>
      </c>
      <c r="AY248" s="1310" t="s">
        <v>1325</v>
      </c>
      <c r="AZ248" s="1244">
        <v>0.69504330053075669</v>
      </c>
      <c r="BA248" s="1242">
        <v>0</v>
      </c>
      <c r="BB248" s="1242">
        <v>0</v>
      </c>
      <c r="BC248" s="1242">
        <v>3.6375276473134832</v>
      </c>
      <c r="BD248" s="1242">
        <v>0</v>
      </c>
      <c r="BE248" s="1242">
        <v>1.2211304884872787</v>
      </c>
      <c r="BF248" s="1243">
        <v>1.0341996310430757</v>
      </c>
      <c r="BG248" s="1309">
        <v>13</v>
      </c>
      <c r="BH248" s="1307" t="s">
        <v>1325</v>
      </c>
      <c r="BI248" s="1307" t="s">
        <v>1325</v>
      </c>
      <c r="BJ248" s="1307" t="s">
        <v>1325</v>
      </c>
      <c r="BK248" s="1307" t="s">
        <v>1325</v>
      </c>
      <c r="BL248" s="1307">
        <v>118</v>
      </c>
      <c r="BM248" s="1310">
        <v>12</v>
      </c>
      <c r="BN248" s="1245">
        <v>0.68926090224301761</v>
      </c>
      <c r="BO248" s="1239">
        <v>1.1598327035969538</v>
      </c>
      <c r="BP248" s="1239">
        <v>0.48415280948324968</v>
      </c>
      <c r="BQ248" s="1239">
        <v>0.485491587299895</v>
      </c>
      <c r="BR248" s="1239">
        <v>0</v>
      </c>
      <c r="BS248" s="1239">
        <v>1.734223039200826</v>
      </c>
      <c r="BT248" s="1308">
        <v>0.94181241341676913</v>
      </c>
      <c r="BU248" s="1309">
        <v>28</v>
      </c>
      <c r="BV248" s="1307" t="s">
        <v>1325</v>
      </c>
      <c r="BW248" s="1307" t="s">
        <v>1325</v>
      </c>
      <c r="BX248" s="1307" t="s">
        <v>1325</v>
      </c>
      <c r="BY248" s="1307" t="s">
        <v>1325</v>
      </c>
      <c r="BZ248" s="1307">
        <v>141</v>
      </c>
      <c r="CA248" s="1310" t="s">
        <v>1325</v>
      </c>
      <c r="CB248" s="1189">
        <v>1.1895322984808616</v>
      </c>
      <c r="CC248" s="1239">
        <v>1.2502604964895934</v>
      </c>
      <c r="CD248" s="1239">
        <v>0.7065904271208242</v>
      </c>
      <c r="CE248" s="1239">
        <v>1.0736006644059395</v>
      </c>
      <c r="CF248" s="1239">
        <v>0</v>
      </c>
      <c r="CG248" s="1239">
        <v>1.118522299427968</v>
      </c>
      <c r="CH248" s="1246">
        <v>0.49079179713156829</v>
      </c>
      <c r="CI248" s="1309" t="s">
        <v>1325</v>
      </c>
      <c r="CJ248" s="1307" t="s">
        <v>1325</v>
      </c>
      <c r="CK248" s="1307" t="s">
        <v>1325</v>
      </c>
      <c r="CL248" s="1307" t="s">
        <v>1325</v>
      </c>
      <c r="CM248" s="1307" t="s">
        <v>1325</v>
      </c>
      <c r="CN248" s="1238">
        <v>20</v>
      </c>
      <c r="CO248" s="1310" t="s">
        <v>1325</v>
      </c>
      <c r="CP248" s="1244">
        <v>1.2728668360865385</v>
      </c>
      <c r="CQ248" s="1242">
        <v>2.0685244741494389</v>
      </c>
      <c r="CR248" s="1242">
        <v>0</v>
      </c>
      <c r="CS248" s="1242">
        <v>6.5618330603622166</v>
      </c>
      <c r="CT248" s="1242">
        <v>0</v>
      </c>
      <c r="CU248" s="1242">
        <v>0.53562813738834536</v>
      </c>
      <c r="CV248" s="1243">
        <v>0.8224901337934063</v>
      </c>
      <c r="CW248" s="1280"/>
      <c r="CX248" s="1280"/>
      <c r="CY248" s="1280"/>
      <c r="CZ248" s="1275" t="s">
        <v>878</v>
      </c>
      <c r="DA248" s="1276" t="s">
        <v>1471</v>
      </c>
      <c r="DB248" s="1274"/>
      <c r="DC248" s="1274"/>
      <c r="DD248" s="1274"/>
      <c r="DE248" s="1276" t="s">
        <v>878</v>
      </c>
      <c r="DF248" s="1276" t="s">
        <v>1471</v>
      </c>
      <c r="DG248" s="1276" t="s">
        <v>878</v>
      </c>
      <c r="DH248" s="1276" t="s">
        <v>1471</v>
      </c>
      <c r="DI248" s="1276" t="s">
        <v>878</v>
      </c>
      <c r="DJ248" s="1277" t="s">
        <v>1471</v>
      </c>
      <c r="DK248" s="1311" t="s">
        <v>878</v>
      </c>
      <c r="DL248" s="1277" t="s">
        <v>878</v>
      </c>
      <c r="DM248" s="7" t="s">
        <v>878</v>
      </c>
      <c r="DN248" s="7" t="s">
        <v>792</v>
      </c>
      <c r="DO248" s="7" t="s">
        <v>878</v>
      </c>
      <c r="DP248" s="7" t="s">
        <v>792</v>
      </c>
    </row>
    <row r="249" spans="1:120">
      <c r="A249" s="1194" t="s">
        <v>270</v>
      </c>
      <c r="B249" s="1195" t="s">
        <v>677</v>
      </c>
      <c r="C249" s="1196">
        <v>282</v>
      </c>
      <c r="D249" s="1197">
        <v>28</v>
      </c>
      <c r="E249" s="1197">
        <v>57</v>
      </c>
      <c r="F249" s="1197">
        <v>108</v>
      </c>
      <c r="G249" s="1197">
        <v>21</v>
      </c>
      <c r="H249" s="1197">
        <v>783</v>
      </c>
      <c r="I249" s="1198">
        <v>175</v>
      </c>
      <c r="J249" s="1199">
        <v>1.0766638258000585</v>
      </c>
      <c r="K249" s="1200">
        <v>0.89417101833374169</v>
      </c>
      <c r="L249" s="1200">
        <v>0.52224288885527637</v>
      </c>
      <c r="M249" s="1200">
        <v>1.3899026429388146</v>
      </c>
      <c r="N249" s="1200">
        <v>0.67369620067179214</v>
      </c>
      <c r="O249" s="1200">
        <v>1.0647623200428835</v>
      </c>
      <c r="P249" s="1201">
        <v>0.89813334533184841</v>
      </c>
      <c r="Q249" s="1309">
        <v>19</v>
      </c>
      <c r="R249" s="1307" t="s">
        <v>1325</v>
      </c>
      <c r="S249" s="1307">
        <v>11</v>
      </c>
      <c r="T249" s="1307">
        <v>10</v>
      </c>
      <c r="U249" s="1307" t="s">
        <v>1325</v>
      </c>
      <c r="V249" s="1307">
        <v>85</v>
      </c>
      <c r="W249" s="1310">
        <v>18</v>
      </c>
      <c r="X249" s="1199">
        <v>0.66153564854253011</v>
      </c>
      <c r="Y249" s="1200">
        <v>0</v>
      </c>
      <c r="Z249" s="1200">
        <v>1.0480307009817882</v>
      </c>
      <c r="AA249" s="1200">
        <v>1.2815285695492815</v>
      </c>
      <c r="AB249" s="1200">
        <v>0.96576751663260263</v>
      </c>
      <c r="AC249" s="1202">
        <v>1.3181037243482587</v>
      </c>
      <c r="AD249" s="1203">
        <v>0.92615923505588171</v>
      </c>
      <c r="AE249" s="1309">
        <v>33</v>
      </c>
      <c r="AF249" s="1307" t="s">
        <v>1325</v>
      </c>
      <c r="AG249" s="1307">
        <v>13</v>
      </c>
      <c r="AH249" s="1307" t="s">
        <v>1325</v>
      </c>
      <c r="AI249" s="1307" t="s">
        <v>1325</v>
      </c>
      <c r="AJ249" s="1307">
        <v>80</v>
      </c>
      <c r="AK249" s="1310">
        <v>20</v>
      </c>
      <c r="AL249" s="1204">
        <v>1.1675687290857102</v>
      </c>
      <c r="AM249" s="1202">
        <v>1.1655681712281092</v>
      </c>
      <c r="AN249" s="1202">
        <v>1.132116345110332</v>
      </c>
      <c r="AO249" s="1202">
        <v>0.91640989145867657</v>
      </c>
      <c r="AP249" s="1202">
        <v>0.58274206485409397</v>
      </c>
      <c r="AQ249" s="1202">
        <v>0.89801358115223928</v>
      </c>
      <c r="AR249" s="1203">
        <v>0.93558191704905713</v>
      </c>
      <c r="AS249" s="1309">
        <v>16</v>
      </c>
      <c r="AT249" s="1307" t="s">
        <v>1325</v>
      </c>
      <c r="AU249" s="1307" t="s">
        <v>1325</v>
      </c>
      <c r="AV249" s="1307" t="s">
        <v>1325</v>
      </c>
      <c r="AW249" s="1307" t="s">
        <v>1325</v>
      </c>
      <c r="AX249" s="1307">
        <v>32</v>
      </c>
      <c r="AY249" s="1310" t="s">
        <v>1325</v>
      </c>
      <c r="AZ249" s="1244">
        <v>1.6972595535066779</v>
      </c>
      <c r="BA249" s="1242">
        <v>0</v>
      </c>
      <c r="BB249" s="1242">
        <v>0</v>
      </c>
      <c r="BC249" s="1242">
        <v>1.2555548715954805</v>
      </c>
      <c r="BD249" s="1242">
        <v>0</v>
      </c>
      <c r="BE249" s="1242">
        <v>1.0718161816700866</v>
      </c>
      <c r="BF249" s="1243">
        <v>0.48903807366415175</v>
      </c>
      <c r="BG249" s="1309">
        <v>54</v>
      </c>
      <c r="BH249" s="1307" t="s">
        <v>1325</v>
      </c>
      <c r="BI249" s="1307" t="s">
        <v>1325</v>
      </c>
      <c r="BJ249" s="1307">
        <v>27</v>
      </c>
      <c r="BK249" s="1307" t="s">
        <v>1325</v>
      </c>
      <c r="BL249" s="1307">
        <v>218</v>
      </c>
      <c r="BM249" s="1310">
        <v>48</v>
      </c>
      <c r="BN249" s="1245">
        <v>0.77135509755916087</v>
      </c>
      <c r="BO249" s="1239">
        <v>1.024267561653851</v>
      </c>
      <c r="BP249" s="1239">
        <v>0.25147888610677854</v>
      </c>
      <c r="BQ249" s="1239">
        <v>1.3906644637745396</v>
      </c>
      <c r="BR249" s="1239">
        <v>0.51273394871476496</v>
      </c>
      <c r="BS249" s="1239">
        <v>1.4165698046683832</v>
      </c>
      <c r="BT249" s="1308">
        <v>0.99249920603909059</v>
      </c>
      <c r="BU249" s="1309">
        <v>118</v>
      </c>
      <c r="BV249" s="1307">
        <v>13</v>
      </c>
      <c r="BW249" s="1307">
        <v>14</v>
      </c>
      <c r="BX249" s="1307">
        <v>34</v>
      </c>
      <c r="BY249" s="1307" t="s">
        <v>1325</v>
      </c>
      <c r="BZ249" s="1307">
        <v>220</v>
      </c>
      <c r="CA249" s="1310">
        <v>63</v>
      </c>
      <c r="CB249" s="1189">
        <v>1.5395318221002345</v>
      </c>
      <c r="CC249" s="1239">
        <v>1.2983461393824782</v>
      </c>
      <c r="CD249" s="1239">
        <v>0.39514342982415968</v>
      </c>
      <c r="CE249" s="1239">
        <v>1.3590069372892379</v>
      </c>
      <c r="CF249" s="1239">
        <v>0.89999018506990247</v>
      </c>
      <c r="CG249" s="1239">
        <v>0.78888536055090441</v>
      </c>
      <c r="CH249" s="1246">
        <v>1.0138503994053827</v>
      </c>
      <c r="CI249" s="1309" t="s">
        <v>1325</v>
      </c>
      <c r="CJ249" s="1307" t="s">
        <v>1325</v>
      </c>
      <c r="CK249" s="1307" t="s">
        <v>1325</v>
      </c>
      <c r="CL249" s="1307" t="s">
        <v>1325</v>
      </c>
      <c r="CM249" s="1307" t="s">
        <v>1325</v>
      </c>
      <c r="CN249" s="1238">
        <v>47</v>
      </c>
      <c r="CO249" s="1310" t="s">
        <v>1325</v>
      </c>
      <c r="CP249" s="1244">
        <v>0.19600258798661033</v>
      </c>
      <c r="CQ249" s="1242">
        <v>0.670847536952905</v>
      </c>
      <c r="CR249" s="1242">
        <v>1.2186562692123937</v>
      </c>
      <c r="CS249" s="1242">
        <v>2.251834680816287</v>
      </c>
      <c r="CT249" s="1242">
        <v>0.67601130344472682</v>
      </c>
      <c r="CU249" s="1242">
        <v>2.1606405467182559</v>
      </c>
      <c r="CV249" s="1243">
        <v>0.10202545753026915</v>
      </c>
      <c r="CW249" s="1280"/>
      <c r="CX249" s="1280"/>
      <c r="CY249" s="1280"/>
      <c r="CZ249" s="1275" t="s">
        <v>878</v>
      </c>
      <c r="DA249" s="1276" t="s">
        <v>1471</v>
      </c>
      <c r="DB249" s="1274"/>
      <c r="DC249" s="1274" t="s">
        <v>878</v>
      </c>
      <c r="DD249" s="1274" t="s">
        <v>2975</v>
      </c>
      <c r="DE249" s="1276" t="s">
        <v>878</v>
      </c>
      <c r="DF249" s="1276" t="s">
        <v>1471</v>
      </c>
      <c r="DG249" s="1276" t="s">
        <v>878</v>
      </c>
      <c r="DH249" s="1276" t="s">
        <v>1471</v>
      </c>
      <c r="DI249" s="1276" t="s">
        <v>878</v>
      </c>
      <c r="DJ249" s="1277" t="s">
        <v>1471</v>
      </c>
      <c r="DK249" s="1311" t="s">
        <v>878</v>
      </c>
      <c r="DL249" s="1277" t="s">
        <v>878</v>
      </c>
      <c r="DM249" s="7" t="s">
        <v>878</v>
      </c>
      <c r="DN249" s="7" t="s">
        <v>792</v>
      </c>
      <c r="DO249" s="7" t="s">
        <v>878</v>
      </c>
      <c r="DP249" s="7" t="s">
        <v>792</v>
      </c>
    </row>
    <row r="250" spans="1:120">
      <c r="A250" s="1194" t="s">
        <v>134</v>
      </c>
      <c r="B250" s="1195" t="s">
        <v>789</v>
      </c>
      <c r="C250" s="1196">
        <v>87</v>
      </c>
      <c r="D250" s="1197">
        <v>10</v>
      </c>
      <c r="E250" s="1197">
        <v>13</v>
      </c>
      <c r="F250" s="1197">
        <v>23</v>
      </c>
      <c r="G250" s="1306" t="s">
        <v>1325</v>
      </c>
      <c r="H250" s="1197">
        <v>505</v>
      </c>
      <c r="I250" s="1198">
        <v>67</v>
      </c>
      <c r="J250" s="1199">
        <v>1.2103312515700135</v>
      </c>
      <c r="K250" s="1200">
        <v>1.8373183930951682</v>
      </c>
      <c r="L250" s="1200">
        <v>0.62535254438235321</v>
      </c>
      <c r="M250" s="1200">
        <v>1.7254321146195855</v>
      </c>
      <c r="N250" s="1200">
        <v>1.6272434759603773</v>
      </c>
      <c r="O250" s="1200">
        <v>0.79756597339742386</v>
      </c>
      <c r="P250" s="1201">
        <v>1.00350029916543</v>
      </c>
      <c r="Q250" s="1309" t="s">
        <v>1325</v>
      </c>
      <c r="R250" s="1307" t="s">
        <v>1325</v>
      </c>
      <c r="S250" s="1307" t="s">
        <v>1325</v>
      </c>
      <c r="T250" s="1307" t="s">
        <v>1325</v>
      </c>
      <c r="U250" s="1307" t="s">
        <v>1325</v>
      </c>
      <c r="V250" s="1307">
        <v>32</v>
      </c>
      <c r="W250" s="1310" t="s">
        <v>1325</v>
      </c>
      <c r="X250" s="1199">
        <v>0.82447219153020357</v>
      </c>
      <c r="Y250" s="1200">
        <v>3.0060445879315028</v>
      </c>
      <c r="Z250" s="1200">
        <v>0.78382614298987707</v>
      </c>
      <c r="AA250" s="1200">
        <v>2.4973554453326785</v>
      </c>
      <c r="AB250" s="1200">
        <v>0</v>
      </c>
      <c r="AC250" s="1202">
        <v>0.83212877650589923</v>
      </c>
      <c r="AD250" s="1203">
        <v>1.2249191516578839</v>
      </c>
      <c r="AE250" s="1309">
        <v>14</v>
      </c>
      <c r="AF250" s="1307" t="s">
        <v>1325</v>
      </c>
      <c r="AG250" s="1307" t="s">
        <v>1325</v>
      </c>
      <c r="AH250" s="1307" t="s">
        <v>1325</v>
      </c>
      <c r="AI250" s="1307" t="s">
        <v>1325</v>
      </c>
      <c r="AJ250" s="1307">
        <v>94</v>
      </c>
      <c r="AK250" s="1310">
        <v>13</v>
      </c>
      <c r="AL250" s="1204">
        <v>1.0243727384200061</v>
      </c>
      <c r="AM250" s="1202">
        <v>0</v>
      </c>
      <c r="AN250" s="1202">
        <v>1.0887961928489374</v>
      </c>
      <c r="AO250" s="1202">
        <v>1.635137196363913</v>
      </c>
      <c r="AP250" s="1202">
        <v>3.0076727158571077</v>
      </c>
      <c r="AQ250" s="1202">
        <v>0.82827384464150589</v>
      </c>
      <c r="AR250" s="1203">
        <v>1.0701724688023939</v>
      </c>
      <c r="AS250" s="1309" t="s">
        <v>1325</v>
      </c>
      <c r="AT250" s="1307" t="s">
        <v>1325</v>
      </c>
      <c r="AU250" s="1307" t="s">
        <v>1325</v>
      </c>
      <c r="AV250" s="1307" t="s">
        <v>1325</v>
      </c>
      <c r="AW250" s="1307" t="s">
        <v>1325</v>
      </c>
      <c r="AX250" s="1307">
        <v>24</v>
      </c>
      <c r="AY250" s="1310" t="s">
        <v>1325</v>
      </c>
      <c r="AZ250" s="1244">
        <v>0.37634710325691068</v>
      </c>
      <c r="BA250" s="1242">
        <v>0</v>
      </c>
      <c r="BB250" s="1242">
        <v>0</v>
      </c>
      <c r="BC250" s="1242">
        <v>0</v>
      </c>
      <c r="BD250" s="1242">
        <v>0</v>
      </c>
      <c r="BE250" s="1242">
        <v>3.0306589951190066</v>
      </c>
      <c r="BF250" s="1243">
        <v>1.5237624316176486</v>
      </c>
      <c r="BG250" s="1309">
        <v>13</v>
      </c>
      <c r="BH250" s="1307" t="s">
        <v>1325</v>
      </c>
      <c r="BI250" s="1307" t="s">
        <v>1325</v>
      </c>
      <c r="BJ250" s="1307" t="s">
        <v>1325</v>
      </c>
      <c r="BK250" s="1307" t="s">
        <v>1325</v>
      </c>
      <c r="BL250" s="1307">
        <v>109</v>
      </c>
      <c r="BM250" s="1310">
        <v>13</v>
      </c>
      <c r="BN250" s="1245">
        <v>0.87004880572214183</v>
      </c>
      <c r="BO250" s="1239">
        <v>2.8940698147266342</v>
      </c>
      <c r="BP250" s="1239">
        <v>0.24191416086743245</v>
      </c>
      <c r="BQ250" s="1239">
        <v>2.397875238682833</v>
      </c>
      <c r="BR250" s="1239">
        <v>0</v>
      </c>
      <c r="BS250" s="1239">
        <v>1.018241651683117</v>
      </c>
      <c r="BT250" s="1308">
        <v>1.008177726216601</v>
      </c>
      <c r="BU250" s="1309">
        <v>41</v>
      </c>
      <c r="BV250" s="1307" t="s">
        <v>1325</v>
      </c>
      <c r="BW250" s="1307" t="s">
        <v>1325</v>
      </c>
      <c r="BX250" s="1307" t="s">
        <v>1325</v>
      </c>
      <c r="BY250" s="1307" t="s">
        <v>1325</v>
      </c>
      <c r="BZ250" s="1307">
        <v>179</v>
      </c>
      <c r="CA250" s="1310">
        <v>22</v>
      </c>
      <c r="CB250" s="1189">
        <v>1.614695488955262</v>
      </c>
      <c r="CC250" s="1239">
        <v>2.4183041552746434</v>
      </c>
      <c r="CD250" s="1239">
        <v>0.62832848594172075</v>
      </c>
      <c r="CE250" s="1239">
        <v>1.3491292154527004</v>
      </c>
      <c r="CF250" s="1239">
        <v>1.4136944153796938</v>
      </c>
      <c r="CG250" s="1239">
        <v>0.68424255971940862</v>
      </c>
      <c r="CH250" s="1246">
        <v>0.85137162008280898</v>
      </c>
      <c r="CI250" s="1309" t="s">
        <v>1325</v>
      </c>
      <c r="CJ250" s="1307" t="s">
        <v>1325</v>
      </c>
      <c r="CK250" s="1307" t="s">
        <v>1325</v>
      </c>
      <c r="CL250" s="1307" t="s">
        <v>1325</v>
      </c>
      <c r="CM250" s="1307" t="s">
        <v>1325</v>
      </c>
      <c r="CN250" s="1238">
        <v>17</v>
      </c>
      <c r="CO250" s="1310" t="s">
        <v>1325</v>
      </c>
      <c r="CP250" s="1244">
        <v>0.79225453530707557</v>
      </c>
      <c r="CQ250" s="1242">
        <v>0</v>
      </c>
      <c r="CR250" s="1242">
        <v>1.6092181646136428</v>
      </c>
      <c r="CS250" s="1242">
        <v>2.4082836646786991</v>
      </c>
      <c r="CT250" s="1242">
        <v>0</v>
      </c>
      <c r="CU250" s="1242">
        <v>0.88375564280735197</v>
      </c>
      <c r="CV250" s="1243">
        <v>0.92904152459904243</v>
      </c>
      <c r="CW250" s="1280"/>
      <c r="CX250" s="1280"/>
      <c r="CY250" s="1280"/>
      <c r="CZ250" s="1275" t="s">
        <v>878</v>
      </c>
      <c r="DA250" s="1276" t="s">
        <v>1471</v>
      </c>
      <c r="DB250" s="1274"/>
      <c r="DC250" s="1274"/>
      <c r="DD250" s="1274"/>
      <c r="DE250" s="1276" t="s">
        <v>878</v>
      </c>
      <c r="DF250" s="1276" t="s">
        <v>1471</v>
      </c>
      <c r="DG250" s="1276" t="s">
        <v>878</v>
      </c>
      <c r="DH250" s="1276" t="s">
        <v>1471</v>
      </c>
      <c r="DI250" s="1276" t="s">
        <v>878</v>
      </c>
      <c r="DJ250" s="1277" t="s">
        <v>1471</v>
      </c>
      <c r="DK250" s="1311" t="s">
        <v>878</v>
      </c>
      <c r="DL250" s="1277" t="s">
        <v>878</v>
      </c>
      <c r="DM250" s="7" t="s">
        <v>878</v>
      </c>
      <c r="DN250" s="7" t="s">
        <v>792</v>
      </c>
      <c r="DO250" s="7" t="s">
        <v>878</v>
      </c>
      <c r="DP250" s="7" t="s">
        <v>792</v>
      </c>
    </row>
    <row r="251" spans="1:120">
      <c r="A251" s="1194" t="s">
        <v>54</v>
      </c>
      <c r="B251" s="1195" t="s">
        <v>509</v>
      </c>
      <c r="C251" s="1196">
        <v>130</v>
      </c>
      <c r="D251" s="1306" t="s">
        <v>1325</v>
      </c>
      <c r="E251" s="1197">
        <v>49</v>
      </c>
      <c r="F251" s="1197">
        <v>26</v>
      </c>
      <c r="G251" s="1306" t="s">
        <v>1325</v>
      </c>
      <c r="H251" s="1197">
        <v>711</v>
      </c>
      <c r="I251" s="1198">
        <v>93</v>
      </c>
      <c r="J251" s="1199">
        <v>1.2129209403883525</v>
      </c>
      <c r="K251" s="1200">
        <v>1.3140905508187779</v>
      </c>
      <c r="L251" s="1200">
        <v>0.60121523853692083</v>
      </c>
      <c r="M251" s="1200">
        <v>1.3123371101482486</v>
      </c>
      <c r="N251" s="1200">
        <v>1.7297547986849422</v>
      </c>
      <c r="O251" s="1200">
        <v>0.89793279699003614</v>
      </c>
      <c r="P251" s="1201">
        <v>0.9228273159730529</v>
      </c>
      <c r="Q251" s="1309">
        <v>12</v>
      </c>
      <c r="R251" s="1307" t="s">
        <v>1325</v>
      </c>
      <c r="S251" s="1307" t="s">
        <v>1325</v>
      </c>
      <c r="T251" s="1307" t="s">
        <v>1325</v>
      </c>
      <c r="U251" s="1307" t="s">
        <v>1325</v>
      </c>
      <c r="V251" s="1307">
        <v>82</v>
      </c>
      <c r="W251" s="1310" t="s">
        <v>1325</v>
      </c>
      <c r="X251" s="1199">
        <v>1.1403312113683086</v>
      </c>
      <c r="Y251" s="1200">
        <v>0</v>
      </c>
      <c r="Z251" s="1200">
        <v>0.37420979882531563</v>
      </c>
      <c r="AA251" s="1200">
        <v>0.50326906544426964</v>
      </c>
      <c r="AB251" s="1200">
        <v>0</v>
      </c>
      <c r="AC251" s="1202">
        <v>1.3925522371941459</v>
      </c>
      <c r="AD251" s="1203">
        <v>0.81456474648980093</v>
      </c>
      <c r="AE251" s="1309">
        <v>20</v>
      </c>
      <c r="AF251" s="1307" t="s">
        <v>1325</v>
      </c>
      <c r="AG251" s="1307">
        <v>15</v>
      </c>
      <c r="AH251" s="1307" t="s">
        <v>1325</v>
      </c>
      <c r="AI251" s="1307" t="s">
        <v>1325</v>
      </c>
      <c r="AJ251" s="1307">
        <v>114</v>
      </c>
      <c r="AK251" s="1310">
        <v>19</v>
      </c>
      <c r="AL251" s="1204">
        <v>1.113890298675742</v>
      </c>
      <c r="AM251" s="1202">
        <v>1.3351574566896462</v>
      </c>
      <c r="AN251" s="1202">
        <v>1.1689617056223305</v>
      </c>
      <c r="AO251" s="1202">
        <v>0.2937616052040618</v>
      </c>
      <c r="AP251" s="1202">
        <v>3.5779036654924692</v>
      </c>
      <c r="AQ251" s="1202">
        <v>0.85403862908724903</v>
      </c>
      <c r="AR251" s="1203">
        <v>1.1690844190315668</v>
      </c>
      <c r="AS251" s="1309" t="s">
        <v>1325</v>
      </c>
      <c r="AT251" s="1307" t="s">
        <v>1325</v>
      </c>
      <c r="AU251" s="1307" t="s">
        <v>1325</v>
      </c>
      <c r="AV251" s="1307" t="s">
        <v>1325</v>
      </c>
      <c r="AW251" s="1307" t="s">
        <v>1325</v>
      </c>
      <c r="AX251" s="1307">
        <v>29</v>
      </c>
      <c r="AY251" s="1310" t="s">
        <v>1325</v>
      </c>
      <c r="AZ251" s="1244">
        <v>0.5885201491159302</v>
      </c>
      <c r="BA251" s="1242">
        <v>0</v>
      </c>
      <c r="BB251" s="1242">
        <v>0.28948060699702344</v>
      </c>
      <c r="BC251" s="1242">
        <v>5.8557996261712457</v>
      </c>
      <c r="BD251" s="1242">
        <v>0</v>
      </c>
      <c r="BE251" s="1242">
        <v>0.86906433945381334</v>
      </c>
      <c r="BF251" s="1243">
        <v>1.2239046469459405</v>
      </c>
      <c r="BG251" s="1309">
        <v>20</v>
      </c>
      <c r="BH251" s="1307" t="s">
        <v>1325</v>
      </c>
      <c r="BI251" s="1307" t="s">
        <v>1325</v>
      </c>
      <c r="BJ251" s="1307" t="s">
        <v>1325</v>
      </c>
      <c r="BK251" s="1307" t="s">
        <v>1325</v>
      </c>
      <c r="BL251" s="1307">
        <v>144</v>
      </c>
      <c r="BM251" s="1310">
        <v>18</v>
      </c>
      <c r="BN251" s="1245">
        <v>1.0489613575071037</v>
      </c>
      <c r="BO251" s="1239">
        <v>0</v>
      </c>
      <c r="BP251" s="1239">
        <v>0.20794004669398741</v>
      </c>
      <c r="BQ251" s="1239">
        <v>0.56811143046214119</v>
      </c>
      <c r="BR251" s="1239">
        <v>1.6767456297872962</v>
      </c>
      <c r="BS251" s="1239">
        <v>1.3467177669847747</v>
      </c>
      <c r="BT251" s="1308">
        <v>1.0486485217885744</v>
      </c>
      <c r="BU251" s="1309">
        <v>53</v>
      </c>
      <c r="BV251" s="1307" t="s">
        <v>1325</v>
      </c>
      <c r="BW251" s="1307">
        <v>18</v>
      </c>
      <c r="BX251" s="1307">
        <v>13</v>
      </c>
      <c r="BY251" s="1307" t="s">
        <v>1325</v>
      </c>
      <c r="BZ251" s="1307">
        <v>226</v>
      </c>
      <c r="CA251" s="1310">
        <v>26</v>
      </c>
      <c r="CB251" s="1189">
        <v>1.4530376220667851</v>
      </c>
      <c r="CC251" s="1239">
        <v>2.4916862891207767</v>
      </c>
      <c r="CD251" s="1239">
        <v>0.61900154970325671</v>
      </c>
      <c r="CE251" s="1239">
        <v>1.8829882373671392</v>
      </c>
      <c r="CF251" s="1239">
        <v>1.6120236095484382</v>
      </c>
      <c r="CG251" s="1239">
        <v>0.705568063733506</v>
      </c>
      <c r="CH251" s="1246">
        <v>0.71130585519198952</v>
      </c>
      <c r="CI251" s="1309" t="s">
        <v>1325</v>
      </c>
      <c r="CJ251" s="1307" t="s">
        <v>1325</v>
      </c>
      <c r="CK251" s="1307" t="s">
        <v>1325</v>
      </c>
      <c r="CL251" s="1307" t="s">
        <v>1325</v>
      </c>
      <c r="CM251" s="1307" t="s">
        <v>1325</v>
      </c>
      <c r="CN251" s="1238">
        <v>13</v>
      </c>
      <c r="CO251" s="1310" t="s">
        <v>1325</v>
      </c>
      <c r="CP251" s="1244">
        <v>1.14959484513585</v>
      </c>
      <c r="CQ251" s="1242">
        <v>10.22734951015866</v>
      </c>
      <c r="CR251" s="1242">
        <v>0.50706041205036811</v>
      </c>
      <c r="CS251" s="1242">
        <v>2.1813120807058244</v>
      </c>
      <c r="CT251" s="1242">
        <v>0</v>
      </c>
      <c r="CU251" s="1242">
        <v>0.53100327065715214</v>
      </c>
      <c r="CV251" s="1243">
        <v>1.2693461564160859</v>
      </c>
      <c r="CW251" s="1280"/>
      <c r="CX251" s="1280"/>
      <c r="CY251" s="1280"/>
      <c r="CZ251" s="1275" t="s">
        <v>878</v>
      </c>
      <c r="DA251" s="1276" t="s">
        <v>1471</v>
      </c>
      <c r="DB251" s="1274"/>
      <c r="DC251" s="1274"/>
      <c r="DD251" s="1274"/>
      <c r="DE251" s="1276" t="s">
        <v>878</v>
      </c>
      <c r="DF251" s="1276" t="s">
        <v>1471</v>
      </c>
      <c r="DG251" s="1276" t="s">
        <v>878</v>
      </c>
      <c r="DH251" s="1276" t="s">
        <v>1471</v>
      </c>
      <c r="DI251" s="1276" t="s">
        <v>878</v>
      </c>
      <c r="DJ251" s="1277" t="s">
        <v>1471</v>
      </c>
      <c r="DK251" s="1311" t="s">
        <v>878</v>
      </c>
      <c r="DL251" s="1277" t="s">
        <v>878</v>
      </c>
      <c r="DM251" s="7" t="s">
        <v>878</v>
      </c>
      <c r="DN251" s="7" t="s">
        <v>792</v>
      </c>
      <c r="DO251" s="7" t="s">
        <v>878</v>
      </c>
      <c r="DP251" s="7" t="s">
        <v>792</v>
      </c>
    </row>
    <row r="252" spans="1:120">
      <c r="A252" s="1194" t="s">
        <v>315</v>
      </c>
      <c r="B252" s="1195" t="s">
        <v>734</v>
      </c>
      <c r="C252" s="1306" t="s">
        <v>1325</v>
      </c>
      <c r="D252" s="1306" t="s">
        <v>1325</v>
      </c>
      <c r="E252" s="1306" t="s">
        <v>1325</v>
      </c>
      <c r="F252" s="1306" t="s">
        <v>1325</v>
      </c>
      <c r="G252" s="1306" t="s">
        <v>1325</v>
      </c>
      <c r="H252" s="1197">
        <v>74</v>
      </c>
      <c r="I252" s="1306" t="s">
        <v>1325</v>
      </c>
      <c r="J252" s="1199">
        <v>0.83376691506561484</v>
      </c>
      <c r="K252" s="1200">
        <v>2.1678225818073296</v>
      </c>
      <c r="L252" s="1200"/>
      <c r="M252" s="1200"/>
      <c r="N252" s="1200"/>
      <c r="O252" s="1200">
        <v>1.4049774922683094</v>
      </c>
      <c r="P252" s="1201">
        <v>0.47789790992171222</v>
      </c>
      <c r="Q252" s="1309" t="s">
        <v>1325</v>
      </c>
      <c r="R252" s="1307" t="s">
        <v>1325</v>
      </c>
      <c r="S252" s="1307" t="s">
        <v>1325</v>
      </c>
      <c r="T252" s="1307" t="s">
        <v>1325</v>
      </c>
      <c r="U252" s="1307" t="s">
        <v>1325</v>
      </c>
      <c r="V252" s="1307" t="s">
        <v>1325</v>
      </c>
      <c r="W252" s="1310" t="s">
        <v>1325</v>
      </c>
      <c r="X252" s="1199">
        <v>0</v>
      </c>
      <c r="Y252" s="1200">
        <v>0</v>
      </c>
      <c r="Z252" s="1200"/>
      <c r="AA252" s="1200"/>
      <c r="AB252" s="1200"/>
      <c r="AC252" s="1202">
        <v>1.1143449613969845</v>
      </c>
      <c r="AD252" s="1203">
        <v>0</v>
      </c>
      <c r="AE252" s="1309" t="s">
        <v>1325</v>
      </c>
      <c r="AF252" s="1307" t="s">
        <v>1325</v>
      </c>
      <c r="AG252" s="1307" t="s">
        <v>1325</v>
      </c>
      <c r="AH252" s="1307" t="s">
        <v>1325</v>
      </c>
      <c r="AI252" s="1307" t="s">
        <v>1325</v>
      </c>
      <c r="AJ252" s="1307">
        <v>10</v>
      </c>
      <c r="AK252" s="1310" t="s">
        <v>1325</v>
      </c>
      <c r="AL252" s="1204">
        <v>1.2804969976110439</v>
      </c>
      <c r="AM252" s="1202">
        <v>0</v>
      </c>
      <c r="AN252" s="1202"/>
      <c r="AO252" s="1202"/>
      <c r="AP252" s="1202"/>
      <c r="AQ252" s="1202">
        <v>2.1106196798671508</v>
      </c>
      <c r="AR252" s="1203">
        <v>0</v>
      </c>
      <c r="AS252" s="1309" t="s">
        <v>1325</v>
      </c>
      <c r="AT252" s="1307" t="s">
        <v>1325</v>
      </c>
      <c r="AU252" s="1307" t="s">
        <v>1325</v>
      </c>
      <c r="AV252" s="1307" t="s">
        <v>1325</v>
      </c>
      <c r="AW252" s="1307" t="s">
        <v>1325</v>
      </c>
      <c r="AX252" s="1307" t="s">
        <v>1325</v>
      </c>
      <c r="AY252" s="1310" t="s">
        <v>1325</v>
      </c>
      <c r="AZ252" s="1244">
        <v>0</v>
      </c>
      <c r="BA252" s="1242">
        <v>0</v>
      </c>
      <c r="BB252" s="1242"/>
      <c r="BC252" s="1242"/>
      <c r="BD252" s="1242"/>
      <c r="BE252" s="1242">
        <v>0</v>
      </c>
      <c r="BF252" s="1243">
        <v>0</v>
      </c>
      <c r="BG252" s="1309" t="s">
        <v>1325</v>
      </c>
      <c r="BH252" s="1307" t="s">
        <v>1325</v>
      </c>
      <c r="BI252" s="1307" t="s">
        <v>1325</v>
      </c>
      <c r="BJ252" s="1307" t="s">
        <v>1325</v>
      </c>
      <c r="BK252" s="1307" t="s">
        <v>1325</v>
      </c>
      <c r="BL252" s="1307">
        <v>29</v>
      </c>
      <c r="BM252" s="1310" t="s">
        <v>1325</v>
      </c>
      <c r="BN252" s="1245">
        <v>0.29437918389919793</v>
      </c>
      <c r="BO252" s="1239">
        <v>2.6297247930639456</v>
      </c>
      <c r="BP252" s="1239"/>
      <c r="BQ252" s="1239"/>
      <c r="BR252" s="1239"/>
      <c r="BS252" s="1239">
        <v>1.2030735171100042</v>
      </c>
      <c r="BT252" s="1308">
        <v>0.58045064742511598</v>
      </c>
      <c r="BU252" s="1309" t="s">
        <v>1325</v>
      </c>
      <c r="BV252" s="1307" t="s">
        <v>1325</v>
      </c>
      <c r="BW252" s="1307" t="s">
        <v>1325</v>
      </c>
      <c r="BX252" s="1307" t="s">
        <v>1325</v>
      </c>
      <c r="BY252" s="1307" t="s">
        <v>1325</v>
      </c>
      <c r="BZ252" s="1307">
        <v>15</v>
      </c>
      <c r="CA252" s="1310" t="s">
        <v>1325</v>
      </c>
      <c r="CB252" s="1189">
        <v>0.75387817375357979</v>
      </c>
      <c r="CC252" s="1239">
        <v>0</v>
      </c>
      <c r="CD252" s="1239"/>
      <c r="CE252" s="1239"/>
      <c r="CF252" s="1239"/>
      <c r="CG252" s="1239">
        <v>2.0297252636551426</v>
      </c>
      <c r="CH252" s="1246">
        <v>1.4102059278842936</v>
      </c>
      <c r="CI252" s="1309" t="s">
        <v>1325</v>
      </c>
      <c r="CJ252" s="1307" t="s">
        <v>1325</v>
      </c>
      <c r="CK252" s="1307" t="s">
        <v>1325</v>
      </c>
      <c r="CL252" s="1307" t="s">
        <v>1325</v>
      </c>
      <c r="CM252" s="1307" t="s">
        <v>1325</v>
      </c>
      <c r="CN252" s="1307" t="s">
        <v>1325</v>
      </c>
      <c r="CO252" s="1310" t="s">
        <v>1325</v>
      </c>
      <c r="CP252" s="1244">
        <v>2.5609939952220877</v>
      </c>
      <c r="CQ252" s="1242">
        <v>0</v>
      </c>
      <c r="CR252" s="1242"/>
      <c r="CS252" s="1242"/>
      <c r="CT252" s="1242"/>
      <c r="CU252" s="1242">
        <v>1.055309839933575</v>
      </c>
      <c r="CV252" s="1243">
        <v>0</v>
      </c>
      <c r="CW252" s="1280"/>
      <c r="CX252" s="1280"/>
      <c r="CY252" s="1280"/>
      <c r="CZ252" s="1275" t="s">
        <v>878</v>
      </c>
      <c r="DA252" s="1276" t="s">
        <v>1471</v>
      </c>
      <c r="DB252" s="1274"/>
      <c r="DC252" s="1274"/>
      <c r="DD252" s="1274"/>
      <c r="DE252" s="1276" t="s">
        <v>878</v>
      </c>
      <c r="DF252" s="1276" t="s">
        <v>1471</v>
      </c>
      <c r="DG252" s="1276" t="s">
        <v>878</v>
      </c>
      <c r="DH252" s="1276" t="s">
        <v>1471</v>
      </c>
      <c r="DI252" s="1276" t="s">
        <v>878</v>
      </c>
      <c r="DJ252" s="1277" t="s">
        <v>1471</v>
      </c>
      <c r="DK252" s="1311" t="s">
        <v>878</v>
      </c>
      <c r="DL252" s="1277" t="s">
        <v>878</v>
      </c>
      <c r="DM252" s="7" t="s">
        <v>878</v>
      </c>
      <c r="DN252" s="7" t="s">
        <v>792</v>
      </c>
      <c r="DO252" s="7" t="s">
        <v>878</v>
      </c>
      <c r="DP252" s="7" t="s">
        <v>792</v>
      </c>
    </row>
    <row r="253" spans="1:120">
      <c r="A253" s="1194" t="s">
        <v>384</v>
      </c>
      <c r="B253" s="1195" t="s">
        <v>608</v>
      </c>
      <c r="C253" s="1306" t="s">
        <v>1325</v>
      </c>
      <c r="D253" s="1306" t="s">
        <v>1325</v>
      </c>
      <c r="E253" s="1306" t="s">
        <v>1325</v>
      </c>
      <c r="F253" s="1306" t="s">
        <v>1325</v>
      </c>
      <c r="G253" s="1306" t="s">
        <v>1325</v>
      </c>
      <c r="H253" s="1197">
        <v>54</v>
      </c>
      <c r="I253" s="1306" t="s">
        <v>1325</v>
      </c>
      <c r="J253" s="1199">
        <v>1.1658832298394874</v>
      </c>
      <c r="K253" s="1200">
        <v>1.2803598550751547</v>
      </c>
      <c r="L253" s="1200">
        <v>1.3033591858722835</v>
      </c>
      <c r="M253" s="1200">
        <v>0</v>
      </c>
      <c r="N253" s="1200"/>
      <c r="O253" s="1200">
        <v>1.0551265719741745</v>
      </c>
      <c r="P253" s="1201">
        <v>0.86109693368420048</v>
      </c>
      <c r="Q253" s="1309" t="s">
        <v>1325</v>
      </c>
      <c r="R253" s="1307" t="s">
        <v>1325</v>
      </c>
      <c r="S253" s="1307" t="s">
        <v>1325</v>
      </c>
      <c r="T253" s="1307" t="s">
        <v>1325</v>
      </c>
      <c r="U253" s="1307" t="s">
        <v>1325</v>
      </c>
      <c r="V253" s="1307" t="s">
        <v>1325</v>
      </c>
      <c r="W253" s="1310" t="s">
        <v>1325</v>
      </c>
      <c r="X253" s="1199">
        <v>0</v>
      </c>
      <c r="Y253" s="1200">
        <v>0</v>
      </c>
      <c r="Z253" s="1200">
        <v>0</v>
      </c>
      <c r="AA253" s="1200">
        <v>0</v>
      </c>
      <c r="AB253" s="1200"/>
      <c r="AC253" s="1202">
        <v>0.76349179533337952</v>
      </c>
      <c r="AD253" s="1203">
        <v>0</v>
      </c>
      <c r="AE253" s="1309" t="s">
        <v>1325</v>
      </c>
      <c r="AF253" s="1307" t="s">
        <v>1325</v>
      </c>
      <c r="AG253" s="1307" t="s">
        <v>1325</v>
      </c>
      <c r="AH253" s="1307" t="s">
        <v>1325</v>
      </c>
      <c r="AI253" s="1307" t="s">
        <v>1325</v>
      </c>
      <c r="AJ253" s="1307">
        <v>11</v>
      </c>
      <c r="AK253" s="1310" t="s">
        <v>1325</v>
      </c>
      <c r="AL253" s="1204">
        <v>0.94169711460356076</v>
      </c>
      <c r="AM253" s="1202">
        <v>0</v>
      </c>
      <c r="AN253" s="1202">
        <v>0</v>
      </c>
      <c r="AO253" s="1202">
        <v>0</v>
      </c>
      <c r="AP253" s="1202"/>
      <c r="AQ253" s="1202">
        <v>1.1510421815720973</v>
      </c>
      <c r="AR253" s="1203">
        <v>3.0339296648584724</v>
      </c>
      <c r="AS253" s="1309" t="s">
        <v>1325</v>
      </c>
      <c r="AT253" s="1307" t="s">
        <v>1325</v>
      </c>
      <c r="AU253" s="1307" t="s">
        <v>1325</v>
      </c>
      <c r="AV253" s="1307" t="s">
        <v>1325</v>
      </c>
      <c r="AW253" s="1307" t="s">
        <v>1325</v>
      </c>
      <c r="AX253" s="1307" t="s">
        <v>1325</v>
      </c>
      <c r="AY253" s="1310" t="s">
        <v>1325</v>
      </c>
      <c r="AZ253" s="1244">
        <v>0</v>
      </c>
      <c r="BA253" s="1242">
        <v>0</v>
      </c>
      <c r="BB253" s="1242">
        <v>0</v>
      </c>
      <c r="BC253" s="1242">
        <v>0</v>
      </c>
      <c r="BD253" s="1242"/>
      <c r="BE253" s="1242">
        <v>0.52139124514170621</v>
      </c>
      <c r="BF253" s="1243">
        <v>0</v>
      </c>
      <c r="BG253" s="1309" t="s">
        <v>1325</v>
      </c>
      <c r="BH253" s="1307" t="s">
        <v>1325</v>
      </c>
      <c r="BI253" s="1307" t="s">
        <v>1325</v>
      </c>
      <c r="BJ253" s="1307" t="s">
        <v>1325</v>
      </c>
      <c r="BK253" s="1307" t="s">
        <v>1325</v>
      </c>
      <c r="BL253" s="1307">
        <v>14</v>
      </c>
      <c r="BM253" s="1310" t="s">
        <v>1325</v>
      </c>
      <c r="BN253" s="1245">
        <v>0.91554790568435074</v>
      </c>
      <c r="BO253" s="1239">
        <v>3.2699417005417803</v>
      </c>
      <c r="BP253" s="1239">
        <v>0</v>
      </c>
      <c r="BQ253" s="1239">
        <v>0</v>
      </c>
      <c r="BR253" s="1239"/>
      <c r="BS253" s="1239">
        <v>2.2956692077371001</v>
      </c>
      <c r="BT253" s="1308">
        <v>0</v>
      </c>
      <c r="BU253" s="1309" t="s">
        <v>1325</v>
      </c>
      <c r="BV253" s="1307" t="s">
        <v>1325</v>
      </c>
      <c r="BW253" s="1307" t="s">
        <v>1325</v>
      </c>
      <c r="BX253" s="1307" t="s">
        <v>1325</v>
      </c>
      <c r="BY253" s="1307" t="s">
        <v>1325</v>
      </c>
      <c r="BZ253" s="1307">
        <v>13</v>
      </c>
      <c r="CA253" s="1310" t="s">
        <v>1325</v>
      </c>
      <c r="CB253" s="1189">
        <v>1.3897177224918997</v>
      </c>
      <c r="CC253" s="1239">
        <v>0</v>
      </c>
      <c r="CD253" s="1239">
        <v>2.3981272807567282</v>
      </c>
      <c r="CE253" s="1239">
        <v>0</v>
      </c>
      <c r="CF253" s="1239"/>
      <c r="CG253" s="1239">
        <v>0.69391434696665111</v>
      </c>
      <c r="CH253" s="1246">
        <v>1.205426594776809</v>
      </c>
      <c r="CI253" s="1309" t="s">
        <v>1325</v>
      </c>
      <c r="CJ253" s="1307" t="s">
        <v>1325</v>
      </c>
      <c r="CK253" s="1307" t="s">
        <v>1325</v>
      </c>
      <c r="CL253" s="1307" t="s">
        <v>1325</v>
      </c>
      <c r="CM253" s="1307" t="s">
        <v>1325</v>
      </c>
      <c r="CN253" s="1307" t="s">
        <v>1325</v>
      </c>
      <c r="CO253" s="1310" t="s">
        <v>1325</v>
      </c>
      <c r="CP253" s="1244">
        <v>0</v>
      </c>
      <c r="CQ253" s="1242">
        <v>0</v>
      </c>
      <c r="CR253" s="1242">
        <v>0</v>
      </c>
      <c r="CS253" s="1242">
        <v>0</v>
      </c>
      <c r="CT253" s="1242"/>
      <c r="CU253" s="1242">
        <v>0</v>
      </c>
      <c r="CV253" s="1243">
        <v>0</v>
      </c>
      <c r="CW253" s="1280"/>
      <c r="CX253" s="1280"/>
      <c r="CY253" s="1280"/>
      <c r="CZ253" s="1275" t="s">
        <v>878</v>
      </c>
      <c r="DA253" s="1276" t="s">
        <v>1471</v>
      </c>
      <c r="DB253" s="1274"/>
      <c r="DC253" s="1274"/>
      <c r="DD253" s="1274"/>
      <c r="DE253" s="1276" t="s">
        <v>878</v>
      </c>
      <c r="DF253" s="1276" t="s">
        <v>1471</v>
      </c>
      <c r="DG253" s="1276" t="s">
        <v>878</v>
      </c>
      <c r="DH253" s="1276" t="s">
        <v>1471</v>
      </c>
      <c r="DI253" s="1276" t="s">
        <v>878</v>
      </c>
      <c r="DJ253" s="1277" t="s">
        <v>1471</v>
      </c>
      <c r="DK253" s="1311" t="s">
        <v>878</v>
      </c>
      <c r="DL253" s="1277" t="s">
        <v>878</v>
      </c>
      <c r="DM253" s="7" t="s">
        <v>878</v>
      </c>
      <c r="DN253" s="7" t="s">
        <v>792</v>
      </c>
      <c r="DO253" s="7" t="s">
        <v>878</v>
      </c>
      <c r="DP253" s="7" t="s">
        <v>792</v>
      </c>
    </row>
    <row r="254" spans="1:120">
      <c r="A254" s="1194" t="s">
        <v>214</v>
      </c>
      <c r="B254" s="1195" t="s">
        <v>744</v>
      </c>
      <c r="C254" s="1196">
        <v>45</v>
      </c>
      <c r="D254" s="1197">
        <v>18</v>
      </c>
      <c r="E254" s="1306" t="s">
        <v>1325</v>
      </c>
      <c r="F254" s="1306" t="s">
        <v>1325</v>
      </c>
      <c r="G254" s="1306" t="s">
        <v>1325</v>
      </c>
      <c r="H254" s="1197">
        <v>212</v>
      </c>
      <c r="I254" s="1198">
        <v>20</v>
      </c>
      <c r="J254" s="1199">
        <v>0.7646775738222169</v>
      </c>
      <c r="K254" s="1200">
        <v>1.8714967482192848</v>
      </c>
      <c r="L254" s="1200"/>
      <c r="M254" s="1200">
        <v>1.6950696225488358</v>
      </c>
      <c r="N254" s="1200"/>
      <c r="O254" s="1200">
        <v>1.3600368867919386</v>
      </c>
      <c r="P254" s="1201">
        <v>1.1627452505146165</v>
      </c>
      <c r="Q254" s="1309" t="s">
        <v>1325</v>
      </c>
      <c r="R254" s="1307" t="s">
        <v>1325</v>
      </c>
      <c r="S254" s="1307" t="s">
        <v>1325</v>
      </c>
      <c r="T254" s="1307" t="s">
        <v>1325</v>
      </c>
      <c r="U254" s="1307" t="s">
        <v>1325</v>
      </c>
      <c r="V254" s="1307">
        <v>18</v>
      </c>
      <c r="W254" s="1310" t="s">
        <v>1325</v>
      </c>
      <c r="X254" s="1199">
        <v>0.16537327855417236</v>
      </c>
      <c r="Y254" s="1200">
        <v>1.1611424761793807</v>
      </c>
      <c r="Z254" s="1200"/>
      <c r="AA254" s="1200">
        <v>8.1632295188324626</v>
      </c>
      <c r="AB254" s="1200"/>
      <c r="AC254" s="1202">
        <v>1.208746405202074</v>
      </c>
      <c r="AD254" s="1203">
        <v>0.6312924034833719</v>
      </c>
      <c r="AE254" s="1309" t="s">
        <v>1325</v>
      </c>
      <c r="AF254" s="1307" t="s">
        <v>1325</v>
      </c>
      <c r="AG254" s="1307" t="s">
        <v>1325</v>
      </c>
      <c r="AH254" s="1307" t="s">
        <v>1325</v>
      </c>
      <c r="AI254" s="1307" t="s">
        <v>1325</v>
      </c>
      <c r="AJ254" s="1307">
        <v>23</v>
      </c>
      <c r="AK254" s="1310" t="s">
        <v>1325</v>
      </c>
      <c r="AL254" s="1204">
        <v>0.35278059242841203</v>
      </c>
      <c r="AM254" s="1202">
        <v>1.1802386255303488</v>
      </c>
      <c r="AN254" s="1202"/>
      <c r="AO254" s="1202">
        <v>0</v>
      </c>
      <c r="AP254" s="1202"/>
      <c r="AQ254" s="1202">
        <v>3.0293352816072234</v>
      </c>
      <c r="AR254" s="1203">
        <v>1.3497916808909167</v>
      </c>
      <c r="AS254" s="1309" t="s">
        <v>1325</v>
      </c>
      <c r="AT254" s="1307" t="s">
        <v>1325</v>
      </c>
      <c r="AU254" s="1307" t="s">
        <v>1325</v>
      </c>
      <c r="AV254" s="1307" t="s">
        <v>1325</v>
      </c>
      <c r="AW254" s="1307" t="s">
        <v>1325</v>
      </c>
      <c r="AX254" s="1307" t="s">
        <v>1325</v>
      </c>
      <c r="AY254" s="1310" t="s">
        <v>1325</v>
      </c>
      <c r="AZ254" s="1244">
        <v>0</v>
      </c>
      <c r="BA254" s="1242">
        <v>0</v>
      </c>
      <c r="BB254" s="1242"/>
      <c r="BC254" s="1242">
        <v>0</v>
      </c>
      <c r="BD254" s="1242"/>
      <c r="BE254" s="1242">
        <v>0.84241730674006066</v>
      </c>
      <c r="BF254" s="1243">
        <v>11.70620750129971</v>
      </c>
      <c r="BG254" s="1309" t="s">
        <v>1325</v>
      </c>
      <c r="BH254" s="1307" t="s">
        <v>1325</v>
      </c>
      <c r="BI254" s="1307" t="s">
        <v>1325</v>
      </c>
      <c r="BJ254" s="1307" t="s">
        <v>1325</v>
      </c>
      <c r="BK254" s="1307" t="s">
        <v>1325</v>
      </c>
      <c r="BL254" s="1307">
        <v>50</v>
      </c>
      <c r="BM254" s="1310" t="s">
        <v>1325</v>
      </c>
      <c r="BN254" s="1245">
        <v>0.41526111334348548</v>
      </c>
      <c r="BO254" s="1239">
        <v>1.840116962441144</v>
      </c>
      <c r="BP254" s="1239"/>
      <c r="BQ254" s="1239">
        <v>2.5993601987577581</v>
      </c>
      <c r="BR254" s="1239"/>
      <c r="BS254" s="1239">
        <v>1.5431082229735897</v>
      </c>
      <c r="BT254" s="1308">
        <v>1.2989269529493099</v>
      </c>
      <c r="BU254" s="1309">
        <v>23</v>
      </c>
      <c r="BV254" s="1307" t="s">
        <v>1325</v>
      </c>
      <c r="BW254" s="1307" t="s">
        <v>1325</v>
      </c>
      <c r="BX254" s="1307" t="s">
        <v>1325</v>
      </c>
      <c r="BY254" s="1307" t="s">
        <v>1325</v>
      </c>
      <c r="BZ254" s="1307">
        <v>86</v>
      </c>
      <c r="CA254" s="1310" t="s">
        <v>1325</v>
      </c>
      <c r="CB254" s="1189">
        <v>1.0065293789947252</v>
      </c>
      <c r="CC254" s="1239">
        <v>1.7737892336155634</v>
      </c>
      <c r="CD254" s="1239"/>
      <c r="CE254" s="1239">
        <v>1.3587319054584226</v>
      </c>
      <c r="CF254" s="1239"/>
      <c r="CG254" s="1239">
        <v>1.3223428949048652</v>
      </c>
      <c r="CH254" s="1246">
        <v>0.83161299090500174</v>
      </c>
      <c r="CI254" s="1309" t="s">
        <v>1325</v>
      </c>
      <c r="CJ254" s="1307" t="s">
        <v>1325</v>
      </c>
      <c r="CK254" s="1307" t="s">
        <v>1325</v>
      </c>
      <c r="CL254" s="1307" t="s">
        <v>1325</v>
      </c>
      <c r="CM254" s="1307" t="s">
        <v>1325</v>
      </c>
      <c r="CN254" s="1307" t="s">
        <v>1325</v>
      </c>
      <c r="CO254" s="1310" t="s">
        <v>1325</v>
      </c>
      <c r="CP254" s="1244">
        <v>2.5075006698525319</v>
      </c>
      <c r="CQ254" s="1242">
        <v>9.712613327836042</v>
      </c>
      <c r="CR254" s="1242"/>
      <c r="CS254" s="1242">
        <v>0</v>
      </c>
      <c r="CT254" s="1242"/>
      <c r="CU254" s="1242">
        <v>0.46914194089852118</v>
      </c>
      <c r="CV254" s="1243">
        <v>1.2329956196606746</v>
      </c>
      <c r="CW254" s="1280"/>
      <c r="CX254" s="1280"/>
      <c r="CY254" s="1280"/>
      <c r="CZ254" s="1275" t="s">
        <v>878</v>
      </c>
      <c r="DA254" s="1276" t="s">
        <v>1471</v>
      </c>
      <c r="DB254" s="1274"/>
      <c r="DC254" s="1274"/>
      <c r="DD254" s="1274"/>
      <c r="DE254" s="1276" t="s">
        <v>878</v>
      </c>
      <c r="DF254" s="1276" t="s">
        <v>1471</v>
      </c>
      <c r="DG254" s="1276" t="s">
        <v>878</v>
      </c>
      <c r="DH254" s="1276" t="s">
        <v>1471</v>
      </c>
      <c r="DI254" s="1276" t="s">
        <v>878</v>
      </c>
      <c r="DJ254" s="1277" t="s">
        <v>1471</v>
      </c>
      <c r="DK254" s="1311" t="s">
        <v>878</v>
      </c>
      <c r="DL254" s="1277" t="s">
        <v>878</v>
      </c>
      <c r="DM254" s="7" t="s">
        <v>878</v>
      </c>
      <c r="DN254" s="7" t="s">
        <v>792</v>
      </c>
      <c r="DO254" s="7" t="s">
        <v>878</v>
      </c>
      <c r="DP254" s="7" t="s">
        <v>792</v>
      </c>
    </row>
    <row r="255" spans="1:120">
      <c r="A255" s="1194" t="s">
        <v>202</v>
      </c>
      <c r="B255" s="1195" t="s">
        <v>780</v>
      </c>
      <c r="C255" s="1306" t="s">
        <v>1325</v>
      </c>
      <c r="D255" s="1306" t="s">
        <v>1325</v>
      </c>
      <c r="E255" s="1306" t="s">
        <v>1325</v>
      </c>
      <c r="F255" s="1306" t="s">
        <v>1325</v>
      </c>
      <c r="G255" s="1306" t="s">
        <v>1325</v>
      </c>
      <c r="H255" s="1197">
        <v>132</v>
      </c>
      <c r="I255" s="1306" t="s">
        <v>1325</v>
      </c>
      <c r="J255" s="1199">
        <v>0.75938303423523246</v>
      </c>
      <c r="K255" s="1200">
        <v>0.85962628116448059</v>
      </c>
      <c r="L255" s="1200"/>
      <c r="M255" s="1200">
        <v>1.243863587855806</v>
      </c>
      <c r="N255" s="1200"/>
      <c r="O255" s="1200">
        <v>1.1705086831017344</v>
      </c>
      <c r="P255" s="1201">
        <v>1.9325447954419079</v>
      </c>
      <c r="Q255" s="1309" t="s">
        <v>1325</v>
      </c>
      <c r="R255" s="1307" t="s">
        <v>1325</v>
      </c>
      <c r="S255" s="1307" t="s">
        <v>1325</v>
      </c>
      <c r="T255" s="1307" t="s">
        <v>1325</v>
      </c>
      <c r="U255" s="1307" t="s">
        <v>1325</v>
      </c>
      <c r="V255" s="1307" t="s">
        <v>1325</v>
      </c>
      <c r="W255" s="1310" t="s">
        <v>1325</v>
      </c>
      <c r="X255" s="1199">
        <v>0</v>
      </c>
      <c r="Y255" s="1200">
        <v>0</v>
      </c>
      <c r="Z255" s="1200"/>
      <c r="AA255" s="1200">
        <v>0</v>
      </c>
      <c r="AB255" s="1200"/>
      <c r="AC255" s="1202">
        <v>0.84394730972592158</v>
      </c>
      <c r="AD255" s="1203">
        <v>0</v>
      </c>
      <c r="AE255" s="1309" t="s">
        <v>1325</v>
      </c>
      <c r="AF255" s="1307" t="s">
        <v>1325</v>
      </c>
      <c r="AG255" s="1307" t="s">
        <v>1325</v>
      </c>
      <c r="AH255" s="1307" t="s">
        <v>1325</v>
      </c>
      <c r="AI255" s="1307" t="s">
        <v>1325</v>
      </c>
      <c r="AJ255" s="1307">
        <v>24</v>
      </c>
      <c r="AK255" s="1310" t="s">
        <v>1325</v>
      </c>
      <c r="AL255" s="1204">
        <v>0</v>
      </c>
      <c r="AM255" s="1202">
        <v>0</v>
      </c>
      <c r="AN255" s="1202"/>
      <c r="AO255" s="1202">
        <v>0</v>
      </c>
      <c r="AP255" s="1202"/>
      <c r="AQ255" s="1202">
        <v>0.97297204519253777</v>
      </c>
      <c r="AR255" s="1203">
        <v>6.3716631594910469</v>
      </c>
      <c r="AS255" s="1309" t="s">
        <v>1325</v>
      </c>
      <c r="AT255" s="1307" t="s">
        <v>1325</v>
      </c>
      <c r="AU255" s="1307" t="s">
        <v>1325</v>
      </c>
      <c r="AV255" s="1307" t="s">
        <v>1325</v>
      </c>
      <c r="AW255" s="1307" t="s">
        <v>1325</v>
      </c>
      <c r="AX255" s="1307" t="s">
        <v>1325</v>
      </c>
      <c r="AY255" s="1310" t="s">
        <v>1325</v>
      </c>
      <c r="AZ255" s="1244">
        <v>0</v>
      </c>
      <c r="BA255" s="1242">
        <v>0</v>
      </c>
      <c r="BB255" s="1242"/>
      <c r="BC255" s="1242">
        <v>0</v>
      </c>
      <c r="BD255" s="1242"/>
      <c r="BE255" s="1242">
        <v>0.98800217184450878</v>
      </c>
      <c r="BF255" s="1243">
        <v>0</v>
      </c>
      <c r="BG255" s="1309" t="s">
        <v>1325</v>
      </c>
      <c r="BH255" s="1307" t="s">
        <v>1325</v>
      </c>
      <c r="BI255" s="1307" t="s">
        <v>1325</v>
      </c>
      <c r="BJ255" s="1307" t="s">
        <v>1325</v>
      </c>
      <c r="BK255" s="1307" t="s">
        <v>1325</v>
      </c>
      <c r="BL255" s="1307">
        <v>31</v>
      </c>
      <c r="BM255" s="1310" t="s">
        <v>1325</v>
      </c>
      <c r="BN255" s="1245">
        <v>0.54752159043852144</v>
      </c>
      <c r="BO255" s="1239">
        <v>0</v>
      </c>
      <c r="BP255" s="1239"/>
      <c r="BQ255" s="1239">
        <v>0</v>
      </c>
      <c r="BR255" s="1239"/>
      <c r="BS255" s="1239">
        <v>4.9361380635310974</v>
      </c>
      <c r="BT255" s="1308">
        <v>0</v>
      </c>
      <c r="BU255" s="1309" t="s">
        <v>1325</v>
      </c>
      <c r="BV255" s="1307" t="s">
        <v>1325</v>
      </c>
      <c r="BW255" s="1307" t="s">
        <v>1325</v>
      </c>
      <c r="BX255" s="1307" t="s">
        <v>1325</v>
      </c>
      <c r="BY255" s="1307" t="s">
        <v>1325</v>
      </c>
      <c r="BZ255" s="1307">
        <v>41</v>
      </c>
      <c r="CA255" s="1310" t="s">
        <v>1325</v>
      </c>
      <c r="CB255" s="1189">
        <v>1.8039281010229609</v>
      </c>
      <c r="CC255" s="1239">
        <v>2.2392239196418902</v>
      </c>
      <c r="CD255" s="1239"/>
      <c r="CE255" s="1239">
        <v>1.6160750423019141</v>
      </c>
      <c r="CF255" s="1239"/>
      <c r="CG255" s="1239">
        <v>0.70295688266604139</v>
      </c>
      <c r="CH255" s="1246">
        <v>1.1729281084181415</v>
      </c>
      <c r="CI255" s="1309" t="s">
        <v>1325</v>
      </c>
      <c r="CJ255" s="1307" t="s">
        <v>1325</v>
      </c>
      <c r="CK255" s="1307" t="s">
        <v>1325</v>
      </c>
      <c r="CL255" s="1307" t="s">
        <v>1325</v>
      </c>
      <c r="CM255" s="1307" t="s">
        <v>1325</v>
      </c>
      <c r="CN255" s="1238">
        <v>12</v>
      </c>
      <c r="CO255" s="1310" t="s">
        <v>1325</v>
      </c>
      <c r="CP255" s="1244">
        <v>0</v>
      </c>
      <c r="CQ255" s="1242">
        <v>0</v>
      </c>
      <c r="CR255" s="1242"/>
      <c r="CS255" s="1242">
        <v>8.225567693175158</v>
      </c>
      <c r="CT255" s="1242"/>
      <c r="CU255" s="1242">
        <v>0.95267709059151784</v>
      </c>
      <c r="CV255" s="1243">
        <v>2.5373263632739675</v>
      </c>
      <c r="CW255" s="1280"/>
      <c r="CX255" s="1280"/>
      <c r="CY255" s="1280"/>
      <c r="CZ255" s="1275" t="s">
        <v>878</v>
      </c>
      <c r="DA255" s="1276" t="s">
        <v>1471</v>
      </c>
      <c r="DB255" s="1274"/>
      <c r="DC255" s="1274"/>
      <c r="DD255" s="1274"/>
      <c r="DE255" s="1276" t="s">
        <v>878</v>
      </c>
      <c r="DF255" s="1276" t="s">
        <v>1471</v>
      </c>
      <c r="DG255" s="1276" t="s">
        <v>878</v>
      </c>
      <c r="DH255" s="1276" t="s">
        <v>1471</v>
      </c>
      <c r="DI255" s="1276" t="s">
        <v>878</v>
      </c>
      <c r="DJ255" s="1277" t="s">
        <v>1471</v>
      </c>
      <c r="DK255" s="1311" t="s">
        <v>878</v>
      </c>
      <c r="DL255" s="1277" t="s">
        <v>878</v>
      </c>
      <c r="DM255" s="7" t="s">
        <v>878</v>
      </c>
      <c r="DN255" s="7" t="s">
        <v>792</v>
      </c>
      <c r="DO255" s="7" t="s">
        <v>878</v>
      </c>
      <c r="DP255" s="7" t="s">
        <v>792</v>
      </c>
    </row>
    <row r="256" spans="1:120">
      <c r="A256" s="1194" t="s">
        <v>1448</v>
      </c>
      <c r="B256" s="1195" t="s">
        <v>1175</v>
      </c>
      <c r="C256" s="1306" t="s">
        <v>1325</v>
      </c>
      <c r="D256" s="1306" t="s">
        <v>1325</v>
      </c>
      <c r="E256" s="1306" t="s">
        <v>1325</v>
      </c>
      <c r="F256" s="1306" t="s">
        <v>1325</v>
      </c>
      <c r="G256" s="1306" t="s">
        <v>1325</v>
      </c>
      <c r="H256" s="1197">
        <v>22</v>
      </c>
      <c r="I256" s="1306" t="s">
        <v>1325</v>
      </c>
      <c r="J256" s="1199"/>
      <c r="K256" s="1200"/>
      <c r="L256" s="1200"/>
      <c r="M256" s="1200"/>
      <c r="N256" s="1200"/>
      <c r="O256" s="1200">
        <v>0.8217996165222492</v>
      </c>
      <c r="P256" s="1201"/>
      <c r="Q256" s="1309" t="s">
        <v>1325</v>
      </c>
      <c r="R256" s="1307" t="s">
        <v>1325</v>
      </c>
      <c r="S256" s="1307" t="s">
        <v>1325</v>
      </c>
      <c r="T256" s="1307" t="s">
        <v>1325</v>
      </c>
      <c r="U256" s="1307" t="s">
        <v>1325</v>
      </c>
      <c r="V256" s="1307" t="s">
        <v>1325</v>
      </c>
      <c r="W256" s="1310" t="s">
        <v>1325</v>
      </c>
      <c r="X256" s="1199"/>
      <c r="Y256" s="1200"/>
      <c r="Z256" s="1200"/>
      <c r="AA256" s="1200"/>
      <c r="AB256" s="1200"/>
      <c r="AC256" s="1202">
        <v>0</v>
      </c>
      <c r="AD256" s="1203"/>
      <c r="AE256" s="1309" t="s">
        <v>1325</v>
      </c>
      <c r="AF256" s="1307" t="s">
        <v>1325</v>
      </c>
      <c r="AG256" s="1307" t="s">
        <v>1325</v>
      </c>
      <c r="AH256" s="1307" t="s">
        <v>1325</v>
      </c>
      <c r="AI256" s="1307" t="s">
        <v>1325</v>
      </c>
      <c r="AJ256" s="1307" t="s">
        <v>1325</v>
      </c>
      <c r="AK256" s="1310" t="s">
        <v>1325</v>
      </c>
      <c r="AL256" s="1204"/>
      <c r="AM256" s="1202"/>
      <c r="AN256" s="1202"/>
      <c r="AO256" s="1202"/>
      <c r="AP256" s="1202"/>
      <c r="AQ256" s="1202">
        <v>0</v>
      </c>
      <c r="AR256" s="1203"/>
      <c r="AS256" s="1309" t="s">
        <v>1325</v>
      </c>
      <c r="AT256" s="1307" t="s">
        <v>1325</v>
      </c>
      <c r="AU256" s="1307" t="s">
        <v>1325</v>
      </c>
      <c r="AV256" s="1307" t="s">
        <v>1325</v>
      </c>
      <c r="AW256" s="1307" t="s">
        <v>1325</v>
      </c>
      <c r="AX256" s="1307" t="s">
        <v>1325</v>
      </c>
      <c r="AY256" s="1310" t="s">
        <v>1325</v>
      </c>
      <c r="AZ256" s="1244"/>
      <c r="BA256" s="1242"/>
      <c r="BB256" s="1242"/>
      <c r="BC256" s="1242"/>
      <c r="BD256" s="1242"/>
      <c r="BE256" s="1242">
        <v>0</v>
      </c>
      <c r="BF256" s="1243"/>
      <c r="BG256" s="1309" t="s">
        <v>1325</v>
      </c>
      <c r="BH256" s="1307" t="s">
        <v>1325</v>
      </c>
      <c r="BI256" s="1307" t="s">
        <v>1325</v>
      </c>
      <c r="BJ256" s="1307" t="s">
        <v>1325</v>
      </c>
      <c r="BK256" s="1307" t="s">
        <v>1325</v>
      </c>
      <c r="BL256" s="1307" t="s">
        <v>1325</v>
      </c>
      <c r="BM256" s="1310" t="s">
        <v>1325</v>
      </c>
      <c r="BN256" s="1245"/>
      <c r="BO256" s="1239"/>
      <c r="BP256" s="1239"/>
      <c r="BQ256" s="1239"/>
      <c r="BR256" s="1239"/>
      <c r="BS256" s="1239">
        <v>1.689084218381804</v>
      </c>
      <c r="BT256" s="1308"/>
      <c r="BU256" s="1309" t="s">
        <v>1325</v>
      </c>
      <c r="BV256" s="1307" t="s">
        <v>1325</v>
      </c>
      <c r="BW256" s="1307" t="s">
        <v>1325</v>
      </c>
      <c r="BX256" s="1307" t="s">
        <v>1325</v>
      </c>
      <c r="BY256" s="1307" t="s">
        <v>1325</v>
      </c>
      <c r="BZ256" s="1307" t="s">
        <v>1325</v>
      </c>
      <c r="CA256" s="1310" t="s">
        <v>1325</v>
      </c>
      <c r="CB256" s="1189"/>
      <c r="CC256" s="1239"/>
      <c r="CD256" s="1239"/>
      <c r="CE256" s="1239"/>
      <c r="CF256" s="1239"/>
      <c r="CG256" s="1239">
        <v>0</v>
      </c>
      <c r="CH256" s="1246"/>
      <c r="CI256" s="1309" t="s">
        <v>1325</v>
      </c>
      <c r="CJ256" s="1307" t="s">
        <v>1325</v>
      </c>
      <c r="CK256" s="1307" t="s">
        <v>1325</v>
      </c>
      <c r="CL256" s="1307" t="s">
        <v>1325</v>
      </c>
      <c r="CM256" s="1307" t="s">
        <v>1325</v>
      </c>
      <c r="CN256" s="1307" t="s">
        <v>1325</v>
      </c>
      <c r="CO256" s="1310" t="s">
        <v>1325</v>
      </c>
      <c r="CP256" s="1244"/>
      <c r="CQ256" s="1242"/>
      <c r="CR256" s="1242"/>
      <c r="CS256" s="1242"/>
      <c r="CT256" s="1242"/>
      <c r="CU256" s="1242">
        <v>0</v>
      </c>
      <c r="CV256" s="1243"/>
      <c r="CW256" s="1280"/>
      <c r="CX256" s="1280"/>
      <c r="CY256" s="1280"/>
      <c r="CZ256" s="1275" t="s">
        <v>878</v>
      </c>
      <c r="DA256" s="1276" t="s">
        <v>1471</v>
      </c>
      <c r="DB256" s="1274"/>
      <c r="DC256" s="1274"/>
      <c r="DD256" s="1274"/>
      <c r="DE256" s="1276" t="s">
        <v>878</v>
      </c>
      <c r="DF256" s="1276" t="s">
        <v>1471</v>
      </c>
      <c r="DG256" s="1276" t="s">
        <v>878</v>
      </c>
      <c r="DH256" s="1276" t="s">
        <v>1471</v>
      </c>
      <c r="DI256" s="1276" t="s">
        <v>878</v>
      </c>
      <c r="DJ256" s="1277" t="s">
        <v>1471</v>
      </c>
      <c r="DK256" s="1311" t="s">
        <v>878</v>
      </c>
      <c r="DL256" s="1277" t="s">
        <v>878</v>
      </c>
      <c r="DM256" s="7" t="s">
        <v>878</v>
      </c>
      <c r="DN256" s="7" t="s">
        <v>792</v>
      </c>
      <c r="DO256" s="7" t="s">
        <v>878</v>
      </c>
      <c r="DP256" s="7" t="s">
        <v>792</v>
      </c>
    </row>
    <row r="257" spans="1:120">
      <c r="A257" s="1194" t="s">
        <v>1449</v>
      </c>
      <c r="B257" s="1195" t="s">
        <v>1176</v>
      </c>
      <c r="C257" s="1196">
        <v>15</v>
      </c>
      <c r="D257" s="1306" t="s">
        <v>1325</v>
      </c>
      <c r="E257" s="1306" t="s">
        <v>1325</v>
      </c>
      <c r="F257" s="1306" t="s">
        <v>1325</v>
      </c>
      <c r="G257" s="1306" t="s">
        <v>1325</v>
      </c>
      <c r="H257" s="1197">
        <v>14</v>
      </c>
      <c r="I257" s="1306" t="s">
        <v>1325</v>
      </c>
      <c r="J257" s="1199">
        <v>1.6582849764848335</v>
      </c>
      <c r="K257" s="1200"/>
      <c r="L257" s="1200"/>
      <c r="M257" s="1200"/>
      <c r="N257" s="1200"/>
      <c r="O257" s="1200">
        <v>0.87129147780875571</v>
      </c>
      <c r="P257" s="1201"/>
      <c r="Q257" s="1309" t="s">
        <v>1325</v>
      </c>
      <c r="R257" s="1307" t="s">
        <v>1325</v>
      </c>
      <c r="S257" s="1307" t="s">
        <v>1325</v>
      </c>
      <c r="T257" s="1307" t="s">
        <v>1325</v>
      </c>
      <c r="U257" s="1307" t="s">
        <v>1325</v>
      </c>
      <c r="V257" s="1307" t="s">
        <v>1325</v>
      </c>
      <c r="W257" s="1310" t="s">
        <v>1325</v>
      </c>
      <c r="X257" s="1199">
        <v>0</v>
      </c>
      <c r="Y257" s="1200"/>
      <c r="Z257" s="1200"/>
      <c r="AA257" s="1200"/>
      <c r="AB257" s="1200"/>
      <c r="AC257" s="1202">
        <v>0</v>
      </c>
      <c r="AD257" s="1203"/>
      <c r="AE257" s="1309" t="s">
        <v>1325</v>
      </c>
      <c r="AF257" s="1307" t="s">
        <v>1325</v>
      </c>
      <c r="AG257" s="1307" t="s">
        <v>1325</v>
      </c>
      <c r="AH257" s="1307" t="s">
        <v>1325</v>
      </c>
      <c r="AI257" s="1307" t="s">
        <v>1325</v>
      </c>
      <c r="AJ257" s="1307" t="s">
        <v>1325</v>
      </c>
      <c r="AK257" s="1310" t="s">
        <v>1325</v>
      </c>
      <c r="AL257" s="1204">
        <v>0</v>
      </c>
      <c r="AM257" s="1202"/>
      <c r="AN257" s="1202"/>
      <c r="AO257" s="1202"/>
      <c r="AP257" s="1202"/>
      <c r="AQ257" s="1202">
        <v>0</v>
      </c>
      <c r="AR257" s="1203"/>
      <c r="AS257" s="1309" t="s">
        <v>1325</v>
      </c>
      <c r="AT257" s="1307" t="s">
        <v>1325</v>
      </c>
      <c r="AU257" s="1307" t="s">
        <v>1325</v>
      </c>
      <c r="AV257" s="1307" t="s">
        <v>1325</v>
      </c>
      <c r="AW257" s="1307" t="s">
        <v>1325</v>
      </c>
      <c r="AX257" s="1307" t="s">
        <v>1325</v>
      </c>
      <c r="AY257" s="1310" t="s">
        <v>1325</v>
      </c>
      <c r="AZ257" s="1244">
        <v>0</v>
      </c>
      <c r="BA257" s="1242"/>
      <c r="BB257" s="1242"/>
      <c r="BC257" s="1242"/>
      <c r="BD257" s="1242"/>
      <c r="BE257" s="1242">
        <v>0</v>
      </c>
      <c r="BF257" s="1243"/>
      <c r="BG257" s="1309" t="s">
        <v>1325</v>
      </c>
      <c r="BH257" s="1307" t="s">
        <v>1325</v>
      </c>
      <c r="BI257" s="1307" t="s">
        <v>1325</v>
      </c>
      <c r="BJ257" s="1307" t="s">
        <v>1325</v>
      </c>
      <c r="BK257" s="1307" t="s">
        <v>1325</v>
      </c>
      <c r="BL257" s="1307" t="s">
        <v>1325</v>
      </c>
      <c r="BM257" s="1310" t="s">
        <v>1325</v>
      </c>
      <c r="BN257" s="1245">
        <v>0</v>
      </c>
      <c r="BO257" s="1239"/>
      <c r="BP257" s="1239"/>
      <c r="BQ257" s="1239"/>
      <c r="BR257" s="1239"/>
      <c r="BS257" s="1239">
        <v>0</v>
      </c>
      <c r="BT257" s="1308"/>
      <c r="BU257" s="1309" t="s">
        <v>1325</v>
      </c>
      <c r="BV257" s="1307" t="s">
        <v>1325</v>
      </c>
      <c r="BW257" s="1307" t="s">
        <v>1325</v>
      </c>
      <c r="BX257" s="1307" t="s">
        <v>1325</v>
      </c>
      <c r="BY257" s="1307" t="s">
        <v>1325</v>
      </c>
      <c r="BZ257" s="1307" t="s">
        <v>1325</v>
      </c>
      <c r="CA257" s="1310" t="s">
        <v>1325</v>
      </c>
      <c r="CB257" s="1189">
        <v>0</v>
      </c>
      <c r="CC257" s="1239"/>
      <c r="CD257" s="1239"/>
      <c r="CE257" s="1239"/>
      <c r="CF257" s="1239"/>
      <c r="CG257" s="1239">
        <v>0</v>
      </c>
      <c r="CH257" s="1246"/>
      <c r="CI257" s="1309" t="s">
        <v>1325</v>
      </c>
      <c r="CJ257" s="1307" t="s">
        <v>1325</v>
      </c>
      <c r="CK257" s="1307" t="s">
        <v>1325</v>
      </c>
      <c r="CL257" s="1307" t="s">
        <v>1325</v>
      </c>
      <c r="CM257" s="1307" t="s">
        <v>1325</v>
      </c>
      <c r="CN257" s="1307" t="s">
        <v>1325</v>
      </c>
      <c r="CO257" s="1310" t="s">
        <v>1325</v>
      </c>
      <c r="CP257" s="1244">
        <v>0</v>
      </c>
      <c r="CQ257" s="1242"/>
      <c r="CR257" s="1242"/>
      <c r="CS257" s="1242"/>
      <c r="CT257" s="1242"/>
      <c r="CU257" s="1242">
        <v>0</v>
      </c>
      <c r="CV257" s="1243"/>
      <c r="CW257" s="1280"/>
      <c r="CX257" s="1280"/>
      <c r="CY257" s="1280"/>
      <c r="CZ257" s="1275" t="s">
        <v>878</v>
      </c>
      <c r="DA257" s="1276" t="s">
        <v>1471</v>
      </c>
      <c r="DB257" s="1274"/>
      <c r="DC257" s="1274"/>
      <c r="DD257" s="1274"/>
      <c r="DE257" s="1276" t="s">
        <v>878</v>
      </c>
      <c r="DF257" s="1276" t="s">
        <v>1471</v>
      </c>
      <c r="DG257" s="1276" t="s">
        <v>878</v>
      </c>
      <c r="DH257" s="1276" t="s">
        <v>1471</v>
      </c>
      <c r="DI257" s="1276" t="s">
        <v>878</v>
      </c>
      <c r="DJ257" s="1277" t="s">
        <v>1471</v>
      </c>
      <c r="DK257" s="1311" t="s">
        <v>878</v>
      </c>
      <c r="DL257" s="1277" t="s">
        <v>878</v>
      </c>
      <c r="DM257" s="7" t="s">
        <v>878</v>
      </c>
      <c r="DN257" s="7" t="s">
        <v>792</v>
      </c>
      <c r="DO257" s="7" t="s">
        <v>878</v>
      </c>
      <c r="DP257" s="7" t="s">
        <v>792</v>
      </c>
    </row>
    <row r="258" spans="1:120">
      <c r="A258" s="1194" t="s">
        <v>2204</v>
      </c>
      <c r="B258" s="1195" t="s">
        <v>2205</v>
      </c>
      <c r="C258" s="1306" t="s">
        <v>1325</v>
      </c>
      <c r="D258" s="1306" t="s">
        <v>1325</v>
      </c>
      <c r="E258" s="1306" t="s">
        <v>1325</v>
      </c>
      <c r="F258" s="1306" t="s">
        <v>1325</v>
      </c>
      <c r="G258" s="1306" t="s">
        <v>1325</v>
      </c>
      <c r="H258" s="1197">
        <v>11</v>
      </c>
      <c r="I258" s="1306" t="s">
        <v>1325</v>
      </c>
      <c r="J258" s="1199">
        <v>0.39899618074788396</v>
      </c>
      <c r="K258" s="1200"/>
      <c r="L258" s="1200"/>
      <c r="M258" s="1200">
        <v>1.0419182078184952</v>
      </c>
      <c r="N258" s="1200"/>
      <c r="O258" s="1200">
        <v>2.6360711624625512</v>
      </c>
      <c r="P258" s="1201">
        <v>0</v>
      </c>
      <c r="Q258" s="1309" t="s">
        <v>1325</v>
      </c>
      <c r="R258" s="1307" t="s">
        <v>1325</v>
      </c>
      <c r="S258" s="1307" t="s">
        <v>1325</v>
      </c>
      <c r="T258" s="1307" t="s">
        <v>1325</v>
      </c>
      <c r="U258" s="1307" t="s">
        <v>1325</v>
      </c>
      <c r="V258" s="1307" t="s">
        <v>1325</v>
      </c>
      <c r="W258" s="1310" t="s">
        <v>1325</v>
      </c>
      <c r="X258" s="1199">
        <v>0</v>
      </c>
      <c r="Y258" s="1200"/>
      <c r="Z258" s="1200"/>
      <c r="AA258" s="1200">
        <v>0</v>
      </c>
      <c r="AB258" s="1200"/>
      <c r="AC258" s="1202">
        <v>0</v>
      </c>
      <c r="AD258" s="1203">
        <v>0</v>
      </c>
      <c r="AE258" s="1309" t="s">
        <v>1325</v>
      </c>
      <c r="AF258" s="1307" t="s">
        <v>1325</v>
      </c>
      <c r="AG258" s="1307" t="s">
        <v>1325</v>
      </c>
      <c r="AH258" s="1307" t="s">
        <v>1325</v>
      </c>
      <c r="AI258" s="1307" t="s">
        <v>1325</v>
      </c>
      <c r="AJ258" s="1307" t="s">
        <v>1325</v>
      </c>
      <c r="AK258" s="1310" t="s">
        <v>1325</v>
      </c>
      <c r="AL258" s="1204">
        <v>0</v>
      </c>
      <c r="AM258" s="1202"/>
      <c r="AN258" s="1202"/>
      <c r="AO258" s="1202">
        <v>0</v>
      </c>
      <c r="AP258" s="1202"/>
      <c r="AQ258" s="1202">
        <v>0</v>
      </c>
      <c r="AR258" s="1203">
        <v>0</v>
      </c>
      <c r="AS258" s="1309" t="s">
        <v>1325</v>
      </c>
      <c r="AT258" s="1307" t="s">
        <v>1325</v>
      </c>
      <c r="AU258" s="1307" t="s">
        <v>1325</v>
      </c>
      <c r="AV258" s="1307" t="s">
        <v>1325</v>
      </c>
      <c r="AW258" s="1307" t="s">
        <v>1325</v>
      </c>
      <c r="AX258" s="1307" t="s">
        <v>1325</v>
      </c>
      <c r="AY258" s="1310" t="s">
        <v>1325</v>
      </c>
      <c r="AZ258" s="1244">
        <v>0</v>
      </c>
      <c r="BA258" s="1242"/>
      <c r="BB258" s="1242"/>
      <c r="BC258" s="1242">
        <v>7.0149201885430585</v>
      </c>
      <c r="BD258" s="1242"/>
      <c r="BE258" s="1242">
        <v>2.2738713860102342</v>
      </c>
      <c r="BF258" s="1243">
        <v>0</v>
      </c>
      <c r="BG258" s="1309" t="s">
        <v>1325</v>
      </c>
      <c r="BH258" s="1307" t="s">
        <v>1325</v>
      </c>
      <c r="BI258" s="1307" t="s">
        <v>1325</v>
      </c>
      <c r="BJ258" s="1307" t="s">
        <v>1325</v>
      </c>
      <c r="BK258" s="1307" t="s">
        <v>1325</v>
      </c>
      <c r="BL258" s="1307" t="s">
        <v>1325</v>
      </c>
      <c r="BM258" s="1310" t="s">
        <v>1325</v>
      </c>
      <c r="BN258" s="1245">
        <v>0.14095916456190938</v>
      </c>
      <c r="BO258" s="1239"/>
      <c r="BP258" s="1239"/>
      <c r="BQ258" s="1239">
        <v>0</v>
      </c>
      <c r="BR258" s="1239"/>
      <c r="BS258" s="1239">
        <v>19.173227732785445</v>
      </c>
      <c r="BT258" s="1308">
        <v>0</v>
      </c>
      <c r="BU258" s="1309" t="s">
        <v>1325</v>
      </c>
      <c r="BV258" s="1307" t="s">
        <v>1325</v>
      </c>
      <c r="BW258" s="1307" t="s">
        <v>1325</v>
      </c>
      <c r="BX258" s="1307" t="s">
        <v>1325</v>
      </c>
      <c r="BY258" s="1307" t="s">
        <v>1325</v>
      </c>
      <c r="BZ258" s="1307" t="s">
        <v>1325</v>
      </c>
      <c r="CA258" s="1310" t="s">
        <v>1325</v>
      </c>
      <c r="CB258" s="1189">
        <v>0.66860731313739219</v>
      </c>
      <c r="CC258" s="1239"/>
      <c r="CD258" s="1239"/>
      <c r="CE258" s="1239">
        <v>0</v>
      </c>
      <c r="CF258" s="1239"/>
      <c r="CG258" s="1239">
        <v>1.4995613072389617</v>
      </c>
      <c r="CH258" s="1246">
        <v>0</v>
      </c>
      <c r="CI258" s="1309" t="s">
        <v>1325</v>
      </c>
      <c r="CJ258" s="1307" t="s">
        <v>1325</v>
      </c>
      <c r="CK258" s="1307" t="s">
        <v>1325</v>
      </c>
      <c r="CL258" s="1307" t="s">
        <v>1325</v>
      </c>
      <c r="CM258" s="1307" t="s">
        <v>1325</v>
      </c>
      <c r="CN258" s="1307" t="s">
        <v>1325</v>
      </c>
      <c r="CO258" s="1310" t="s">
        <v>1325</v>
      </c>
      <c r="CP258" s="1244">
        <v>0</v>
      </c>
      <c r="CQ258" s="1242"/>
      <c r="CR258" s="1242"/>
      <c r="CS258" s="1242">
        <v>0</v>
      </c>
      <c r="CT258" s="1242"/>
      <c r="CU258" s="1242">
        <v>0</v>
      </c>
      <c r="CV258" s="1243">
        <v>0</v>
      </c>
      <c r="CW258" s="1280"/>
      <c r="CX258" s="1280"/>
      <c r="CY258" s="1280"/>
      <c r="CZ258" s="1275" t="s">
        <v>878</v>
      </c>
      <c r="DA258" s="1276" t="s">
        <v>1471</v>
      </c>
      <c r="DB258" s="1274"/>
      <c r="DC258" s="1274"/>
      <c r="DD258" s="1274"/>
      <c r="DE258" s="1276" t="s">
        <v>878</v>
      </c>
      <c r="DF258" s="1276" t="s">
        <v>1471</v>
      </c>
      <c r="DG258" s="1276" t="s">
        <v>878</v>
      </c>
      <c r="DH258" s="1276" t="s">
        <v>1471</v>
      </c>
      <c r="DI258" s="1276" t="s">
        <v>878</v>
      </c>
      <c r="DJ258" s="1277" t="s">
        <v>1471</v>
      </c>
      <c r="DK258" s="1311" t="s">
        <v>878</v>
      </c>
      <c r="DL258" s="1277" t="s">
        <v>878</v>
      </c>
      <c r="DM258" s="7" t="s">
        <v>878</v>
      </c>
      <c r="DN258" s="7" t="s">
        <v>792</v>
      </c>
      <c r="DO258" s="7" t="s">
        <v>878</v>
      </c>
      <c r="DP258" s="7" t="s">
        <v>792</v>
      </c>
    </row>
    <row r="259" spans="1:120" ht="25.5">
      <c r="A259" s="1194" t="s">
        <v>442</v>
      </c>
      <c r="B259" s="1195" t="s">
        <v>715</v>
      </c>
      <c r="C259" s="1306" t="s">
        <v>1325</v>
      </c>
      <c r="D259" s="1306" t="s">
        <v>1325</v>
      </c>
      <c r="E259" s="1306" t="s">
        <v>1325</v>
      </c>
      <c r="F259" s="1306" t="s">
        <v>1325</v>
      </c>
      <c r="G259" s="1306" t="s">
        <v>1325</v>
      </c>
      <c r="H259" s="1197">
        <v>71</v>
      </c>
      <c r="I259" s="1306" t="s">
        <v>1325</v>
      </c>
      <c r="J259" s="1199">
        <v>0.95423357945004739</v>
      </c>
      <c r="K259" s="1200"/>
      <c r="L259" s="1200"/>
      <c r="M259" s="1200"/>
      <c r="N259" s="1200"/>
      <c r="O259" s="1200">
        <v>1.3548126859870793</v>
      </c>
      <c r="P259" s="1201">
        <v>0.40630890453987445</v>
      </c>
      <c r="Q259" s="1309" t="s">
        <v>1325</v>
      </c>
      <c r="R259" s="1307" t="s">
        <v>1325</v>
      </c>
      <c r="S259" s="1307" t="s">
        <v>1325</v>
      </c>
      <c r="T259" s="1307" t="s">
        <v>1325</v>
      </c>
      <c r="U259" s="1307" t="s">
        <v>1325</v>
      </c>
      <c r="V259" s="1307" t="s">
        <v>1325</v>
      </c>
      <c r="W259" s="1310" t="s">
        <v>1325</v>
      </c>
      <c r="X259" s="1199">
        <v>16.63928354664132</v>
      </c>
      <c r="Y259" s="1200"/>
      <c r="Z259" s="1200"/>
      <c r="AA259" s="1200"/>
      <c r="AB259" s="1200"/>
      <c r="AC259" s="1202">
        <v>0.16242539263141553</v>
      </c>
      <c r="AD259" s="1203">
        <v>0</v>
      </c>
      <c r="AE259" s="1309" t="s">
        <v>1325</v>
      </c>
      <c r="AF259" s="1307" t="s">
        <v>1325</v>
      </c>
      <c r="AG259" s="1307" t="s">
        <v>1325</v>
      </c>
      <c r="AH259" s="1307" t="s">
        <v>1325</v>
      </c>
      <c r="AI259" s="1307" t="s">
        <v>1325</v>
      </c>
      <c r="AJ259" s="1307">
        <v>11</v>
      </c>
      <c r="AK259" s="1310" t="s">
        <v>1325</v>
      </c>
      <c r="AL259" s="1204">
        <v>0</v>
      </c>
      <c r="AM259" s="1202"/>
      <c r="AN259" s="1202"/>
      <c r="AO259" s="1202"/>
      <c r="AP259" s="1202"/>
      <c r="AQ259" s="1202">
        <v>0.78593160623695402</v>
      </c>
      <c r="AR259" s="1203">
        <v>0</v>
      </c>
      <c r="AS259" s="1309" t="s">
        <v>1325</v>
      </c>
      <c r="AT259" s="1307" t="s">
        <v>1325</v>
      </c>
      <c r="AU259" s="1307" t="s">
        <v>1325</v>
      </c>
      <c r="AV259" s="1307" t="s">
        <v>1325</v>
      </c>
      <c r="AW259" s="1307" t="s">
        <v>1325</v>
      </c>
      <c r="AX259" s="1307" t="s">
        <v>1325</v>
      </c>
      <c r="AY259" s="1310" t="s">
        <v>1325</v>
      </c>
      <c r="AZ259" s="1244">
        <v>2.0799104433301649</v>
      </c>
      <c r="BA259" s="1242"/>
      <c r="BB259" s="1242"/>
      <c r="BC259" s="1242"/>
      <c r="BD259" s="1242"/>
      <c r="BE259" s="1242">
        <v>1.2994031410513243</v>
      </c>
      <c r="BF259" s="1243">
        <v>0</v>
      </c>
      <c r="BG259" s="1309" t="s">
        <v>1325</v>
      </c>
      <c r="BH259" s="1307" t="s">
        <v>1325</v>
      </c>
      <c r="BI259" s="1307" t="s">
        <v>1325</v>
      </c>
      <c r="BJ259" s="1307" t="s">
        <v>1325</v>
      </c>
      <c r="BK259" s="1307" t="s">
        <v>1325</v>
      </c>
      <c r="BL259" s="1307">
        <v>20</v>
      </c>
      <c r="BM259" s="1310" t="s">
        <v>1325</v>
      </c>
      <c r="BN259" s="1245">
        <v>0</v>
      </c>
      <c r="BO259" s="1239"/>
      <c r="BP259" s="1239"/>
      <c r="BQ259" s="1239"/>
      <c r="BR259" s="1239"/>
      <c r="BS259" s="1239">
        <v>2.7800388631720465</v>
      </c>
      <c r="BT259" s="1308">
        <v>0</v>
      </c>
      <c r="BU259" s="1309" t="s">
        <v>1325</v>
      </c>
      <c r="BV259" s="1307" t="s">
        <v>1325</v>
      </c>
      <c r="BW259" s="1307" t="s">
        <v>1325</v>
      </c>
      <c r="BX259" s="1307" t="s">
        <v>1325</v>
      </c>
      <c r="BY259" s="1307" t="s">
        <v>1325</v>
      </c>
      <c r="BZ259" s="1307">
        <v>22</v>
      </c>
      <c r="CA259" s="1310" t="s">
        <v>1325</v>
      </c>
      <c r="CB259" s="1189">
        <v>1.2009991774495188</v>
      </c>
      <c r="CC259" s="1239"/>
      <c r="CD259" s="1239"/>
      <c r="CE259" s="1239"/>
      <c r="CF259" s="1239"/>
      <c r="CG259" s="1239">
        <v>1.1033308875254815</v>
      </c>
      <c r="CH259" s="1246">
        <v>1.291986926901592</v>
      </c>
      <c r="CI259" s="1309" t="s">
        <v>1325</v>
      </c>
      <c r="CJ259" s="1307" t="s">
        <v>1325</v>
      </c>
      <c r="CK259" s="1307" t="s">
        <v>1325</v>
      </c>
      <c r="CL259" s="1307" t="s">
        <v>1325</v>
      </c>
      <c r="CM259" s="1307" t="s">
        <v>1325</v>
      </c>
      <c r="CN259" s="1307" t="s">
        <v>1325</v>
      </c>
      <c r="CO259" s="1310" t="s">
        <v>1325</v>
      </c>
      <c r="CP259" s="1244">
        <v>0</v>
      </c>
      <c r="CQ259" s="1242"/>
      <c r="CR259" s="1242"/>
      <c r="CS259" s="1242"/>
      <c r="CT259" s="1242"/>
      <c r="CU259" s="1242">
        <v>0.9920285865423023</v>
      </c>
      <c r="CV259" s="1243">
        <v>0</v>
      </c>
      <c r="CW259" s="1280"/>
      <c r="CX259" s="1280"/>
      <c r="CY259" s="1280"/>
      <c r="CZ259" s="1282" t="s">
        <v>1386</v>
      </c>
      <c r="DA259" s="1276" t="s">
        <v>1386</v>
      </c>
      <c r="DB259" s="1274"/>
      <c r="DC259" s="1274"/>
      <c r="DD259" s="1274"/>
      <c r="DE259" s="1278" t="s">
        <v>1386</v>
      </c>
      <c r="DF259" s="1276" t="s">
        <v>1386</v>
      </c>
      <c r="DG259" s="1278" t="s">
        <v>1386</v>
      </c>
      <c r="DH259" s="1278" t="s">
        <v>1386</v>
      </c>
      <c r="DI259" s="1278" t="s">
        <v>1386</v>
      </c>
      <c r="DJ259" s="1283" t="s">
        <v>1386</v>
      </c>
      <c r="DK259" s="1313" t="s">
        <v>1386</v>
      </c>
      <c r="DL259" s="1283" t="s">
        <v>1386</v>
      </c>
      <c r="DM259" s="7" t="s">
        <v>878</v>
      </c>
      <c r="DN259" s="7" t="s">
        <v>792</v>
      </c>
      <c r="DO259" s="7" t="s">
        <v>878</v>
      </c>
      <c r="DP259" s="7" t="s">
        <v>792</v>
      </c>
    </row>
    <row r="260" spans="1:120" ht="25.5">
      <c r="A260" s="1194" t="s">
        <v>311</v>
      </c>
      <c r="B260" s="1195" t="s">
        <v>579</v>
      </c>
      <c r="C260" s="1306" t="s">
        <v>1325</v>
      </c>
      <c r="D260" s="1306" t="s">
        <v>1325</v>
      </c>
      <c r="E260" s="1306" t="s">
        <v>1325</v>
      </c>
      <c r="F260" s="1306" t="s">
        <v>1325</v>
      </c>
      <c r="G260" s="1306" t="s">
        <v>1325</v>
      </c>
      <c r="H260" s="1306" t="s">
        <v>1325</v>
      </c>
      <c r="I260" s="1306" t="s">
        <v>1325</v>
      </c>
      <c r="J260" s="1199"/>
      <c r="K260" s="1200"/>
      <c r="L260" s="1200"/>
      <c r="M260" s="1200"/>
      <c r="N260" s="1200"/>
      <c r="O260" s="1200">
        <v>1.8735773733551355</v>
      </c>
      <c r="P260" s="1201"/>
      <c r="Q260" s="1309" t="s">
        <v>1325</v>
      </c>
      <c r="R260" s="1307" t="s">
        <v>1325</v>
      </c>
      <c r="S260" s="1307" t="s">
        <v>1325</v>
      </c>
      <c r="T260" s="1307" t="s">
        <v>1325</v>
      </c>
      <c r="U260" s="1307" t="s">
        <v>1325</v>
      </c>
      <c r="V260" s="1307" t="s">
        <v>1325</v>
      </c>
      <c r="W260" s="1310" t="s">
        <v>1325</v>
      </c>
      <c r="X260" s="1199"/>
      <c r="Y260" s="1200"/>
      <c r="Z260" s="1200"/>
      <c r="AA260" s="1200"/>
      <c r="AB260" s="1200"/>
      <c r="AC260" s="1202">
        <v>0</v>
      </c>
      <c r="AD260" s="1203"/>
      <c r="AE260" s="1309" t="s">
        <v>1325</v>
      </c>
      <c r="AF260" s="1307" t="s">
        <v>1325</v>
      </c>
      <c r="AG260" s="1307" t="s">
        <v>1325</v>
      </c>
      <c r="AH260" s="1307" t="s">
        <v>1325</v>
      </c>
      <c r="AI260" s="1307" t="s">
        <v>1325</v>
      </c>
      <c r="AJ260" s="1307" t="s">
        <v>1325</v>
      </c>
      <c r="AK260" s="1310" t="s">
        <v>1325</v>
      </c>
      <c r="AL260" s="1204"/>
      <c r="AM260" s="1202"/>
      <c r="AN260" s="1202"/>
      <c r="AO260" s="1202"/>
      <c r="AP260" s="1202"/>
      <c r="AQ260" s="1202">
        <v>10.72542718416384</v>
      </c>
      <c r="AR260" s="1203"/>
      <c r="AS260" s="1309" t="s">
        <v>1325</v>
      </c>
      <c r="AT260" s="1307" t="s">
        <v>1325</v>
      </c>
      <c r="AU260" s="1307" t="s">
        <v>1325</v>
      </c>
      <c r="AV260" s="1307" t="s">
        <v>1325</v>
      </c>
      <c r="AW260" s="1307" t="s">
        <v>1325</v>
      </c>
      <c r="AX260" s="1307" t="s">
        <v>1325</v>
      </c>
      <c r="AY260" s="1310" t="s">
        <v>1325</v>
      </c>
      <c r="AZ260" s="1244"/>
      <c r="BA260" s="1242"/>
      <c r="BB260" s="1242"/>
      <c r="BC260" s="1242"/>
      <c r="BD260" s="1242"/>
      <c r="BE260" s="1242">
        <v>0</v>
      </c>
      <c r="BF260" s="1243"/>
      <c r="BG260" s="1309" t="s">
        <v>1325</v>
      </c>
      <c r="BH260" s="1307" t="s">
        <v>1325</v>
      </c>
      <c r="BI260" s="1307" t="s">
        <v>1325</v>
      </c>
      <c r="BJ260" s="1307" t="s">
        <v>1325</v>
      </c>
      <c r="BK260" s="1307" t="s">
        <v>1325</v>
      </c>
      <c r="BL260" s="1307" t="s">
        <v>1325</v>
      </c>
      <c r="BM260" s="1310" t="s">
        <v>1325</v>
      </c>
      <c r="BN260" s="1245"/>
      <c r="BO260" s="1239"/>
      <c r="BP260" s="1239"/>
      <c r="BQ260" s="1239"/>
      <c r="BR260" s="1239"/>
      <c r="BS260" s="1239">
        <v>2.9336725898210276</v>
      </c>
      <c r="BT260" s="1308"/>
      <c r="BU260" s="1309" t="s">
        <v>1325</v>
      </c>
      <c r="BV260" s="1307" t="s">
        <v>1325</v>
      </c>
      <c r="BW260" s="1307" t="s">
        <v>1325</v>
      </c>
      <c r="BX260" s="1307" t="s">
        <v>1325</v>
      </c>
      <c r="BY260" s="1307" t="s">
        <v>1325</v>
      </c>
      <c r="BZ260" s="1307" t="s">
        <v>1325</v>
      </c>
      <c r="CA260" s="1310" t="s">
        <v>1325</v>
      </c>
      <c r="CB260" s="1189"/>
      <c r="CC260" s="1239"/>
      <c r="CD260" s="1239"/>
      <c r="CE260" s="1239"/>
      <c r="CF260" s="1239"/>
      <c r="CG260" s="1239">
        <v>0</v>
      </c>
      <c r="CH260" s="1246"/>
      <c r="CI260" s="1309" t="s">
        <v>1325</v>
      </c>
      <c r="CJ260" s="1307" t="s">
        <v>1325</v>
      </c>
      <c r="CK260" s="1307" t="s">
        <v>1325</v>
      </c>
      <c r="CL260" s="1307" t="s">
        <v>1325</v>
      </c>
      <c r="CM260" s="1307" t="s">
        <v>1325</v>
      </c>
      <c r="CN260" s="1307" t="s">
        <v>1325</v>
      </c>
      <c r="CO260" s="1310" t="s">
        <v>1325</v>
      </c>
      <c r="CP260" s="1244"/>
      <c r="CQ260" s="1242"/>
      <c r="CR260" s="1242"/>
      <c r="CS260" s="1242"/>
      <c r="CT260" s="1242"/>
      <c r="CU260" s="1242">
        <v>0</v>
      </c>
      <c r="CV260" s="1243"/>
      <c r="CW260" s="1280"/>
      <c r="CX260" s="1280"/>
      <c r="CY260" s="1280"/>
      <c r="CZ260" s="1282" t="s">
        <v>1386</v>
      </c>
      <c r="DA260" s="1276" t="s">
        <v>1386</v>
      </c>
      <c r="DB260" s="1274"/>
      <c r="DC260" s="1274"/>
      <c r="DD260" s="1274"/>
      <c r="DE260" s="1278" t="s">
        <v>1386</v>
      </c>
      <c r="DF260" s="1276" t="s">
        <v>1386</v>
      </c>
      <c r="DG260" s="1278" t="s">
        <v>1386</v>
      </c>
      <c r="DH260" s="1278" t="s">
        <v>1386</v>
      </c>
      <c r="DI260" s="1278" t="s">
        <v>1386</v>
      </c>
      <c r="DJ260" s="1283" t="s">
        <v>1386</v>
      </c>
      <c r="DK260" s="1313" t="s">
        <v>1386</v>
      </c>
      <c r="DL260" s="1283" t="s">
        <v>1386</v>
      </c>
      <c r="DM260" s="7" t="s">
        <v>878</v>
      </c>
      <c r="DN260" s="7" t="s">
        <v>792</v>
      </c>
      <c r="DO260" s="7" t="s">
        <v>878</v>
      </c>
      <c r="DP260" s="7" t="s">
        <v>792</v>
      </c>
    </row>
    <row r="261" spans="1:120">
      <c r="A261" s="1194" t="s">
        <v>448</v>
      </c>
      <c r="B261" s="1195" t="s">
        <v>795</v>
      </c>
      <c r="C261" s="1196">
        <v>266</v>
      </c>
      <c r="D261" s="1306" t="s">
        <v>1325</v>
      </c>
      <c r="E261" s="1306" t="s">
        <v>1325</v>
      </c>
      <c r="F261" s="1306" t="s">
        <v>1325</v>
      </c>
      <c r="G261" s="1306" t="s">
        <v>1325</v>
      </c>
      <c r="H261" s="1197">
        <v>376</v>
      </c>
      <c r="I261" s="1198">
        <v>26</v>
      </c>
      <c r="J261" s="1199">
        <v>1.071073959064136</v>
      </c>
      <c r="K261" s="1200">
        <v>1.0126908737949709</v>
      </c>
      <c r="L261" s="1200">
        <v>0.77470975792764352</v>
      </c>
      <c r="M261" s="1200">
        <v>1.1914018877967589</v>
      </c>
      <c r="N261" s="1200"/>
      <c r="O261" s="1200">
        <v>0.9596656153315255</v>
      </c>
      <c r="P261" s="1201">
        <v>1.2351779547623682</v>
      </c>
      <c r="Q261" s="1309">
        <v>14</v>
      </c>
      <c r="R261" s="1307" t="s">
        <v>1325</v>
      </c>
      <c r="S261" s="1307" t="s">
        <v>1325</v>
      </c>
      <c r="T261" s="1307" t="s">
        <v>1325</v>
      </c>
      <c r="U261" s="1307" t="s">
        <v>1325</v>
      </c>
      <c r="V261" s="1307">
        <v>37</v>
      </c>
      <c r="W261" s="1310" t="s">
        <v>1325</v>
      </c>
      <c r="X261" s="1199">
        <v>0.65183349762435916</v>
      </c>
      <c r="Y261" s="1200">
        <v>0</v>
      </c>
      <c r="Z261" s="1200">
        <v>1.4781051897430673</v>
      </c>
      <c r="AA261" s="1200">
        <v>0</v>
      </c>
      <c r="AB261" s="1200"/>
      <c r="AC261" s="1202">
        <v>1.7642788805203697</v>
      </c>
      <c r="AD261" s="1203">
        <v>0.57574214367496868</v>
      </c>
      <c r="AE261" s="1309">
        <v>19</v>
      </c>
      <c r="AF261" s="1307" t="s">
        <v>1325</v>
      </c>
      <c r="AG261" s="1307" t="s">
        <v>1325</v>
      </c>
      <c r="AH261" s="1307" t="s">
        <v>1325</v>
      </c>
      <c r="AI261" s="1307" t="s">
        <v>1325</v>
      </c>
      <c r="AJ261" s="1307">
        <v>30</v>
      </c>
      <c r="AK261" s="1310" t="s">
        <v>1325</v>
      </c>
      <c r="AL261" s="1204">
        <v>0.85666197904556518</v>
      </c>
      <c r="AM261" s="1202">
        <v>0</v>
      </c>
      <c r="AN261" s="1202">
        <v>0</v>
      </c>
      <c r="AO261" s="1202">
        <v>2.0757921989528794</v>
      </c>
      <c r="AP261" s="1202"/>
      <c r="AQ261" s="1202">
        <v>0.83069149575621115</v>
      </c>
      <c r="AR261" s="1203">
        <v>3.1597723370250579</v>
      </c>
      <c r="AS261" s="1309" t="s">
        <v>1325</v>
      </c>
      <c r="AT261" s="1307" t="s">
        <v>1325</v>
      </c>
      <c r="AU261" s="1307" t="s">
        <v>1325</v>
      </c>
      <c r="AV261" s="1307" t="s">
        <v>1325</v>
      </c>
      <c r="AW261" s="1307" t="s">
        <v>1325</v>
      </c>
      <c r="AX261" s="1307">
        <v>18</v>
      </c>
      <c r="AY261" s="1310" t="s">
        <v>1325</v>
      </c>
      <c r="AZ261" s="1244">
        <v>0.15494739274565783</v>
      </c>
      <c r="BA261" s="1242">
        <v>0</v>
      </c>
      <c r="BB261" s="1242">
        <v>0</v>
      </c>
      <c r="BC261" s="1242">
        <v>0</v>
      </c>
      <c r="BD261" s="1242"/>
      <c r="BE261" s="1242">
        <v>1.3503706656781291</v>
      </c>
      <c r="BF261" s="1243">
        <v>6.0717858815560861</v>
      </c>
      <c r="BG261" s="1309">
        <v>31</v>
      </c>
      <c r="BH261" s="1307" t="s">
        <v>1325</v>
      </c>
      <c r="BI261" s="1307" t="s">
        <v>1325</v>
      </c>
      <c r="BJ261" s="1307" t="s">
        <v>1325</v>
      </c>
      <c r="BK261" s="1307" t="s">
        <v>1325</v>
      </c>
      <c r="BL261" s="1307">
        <v>94</v>
      </c>
      <c r="BM261" s="1310" t="s">
        <v>1325</v>
      </c>
      <c r="BN261" s="1245">
        <v>0.53141798505778914</v>
      </c>
      <c r="BO261" s="1239">
        <v>0</v>
      </c>
      <c r="BP261" s="1239">
        <v>0.52272041654057966</v>
      </c>
      <c r="BQ261" s="1239">
        <v>2.6121971103465946</v>
      </c>
      <c r="BR261" s="1239"/>
      <c r="BS261" s="1239">
        <v>1.5606493498817129</v>
      </c>
      <c r="BT261" s="1308">
        <v>0.65836054785471843</v>
      </c>
      <c r="BU261" s="1309">
        <v>148</v>
      </c>
      <c r="BV261" s="1307" t="s">
        <v>1325</v>
      </c>
      <c r="BW261" s="1307" t="s">
        <v>1325</v>
      </c>
      <c r="BX261" s="1307" t="s">
        <v>1325</v>
      </c>
      <c r="BY261" s="1307" t="s">
        <v>1325</v>
      </c>
      <c r="BZ261" s="1307">
        <v>134</v>
      </c>
      <c r="CA261" s="1310" t="s">
        <v>1325</v>
      </c>
      <c r="CB261" s="1189">
        <v>1.577137446117191</v>
      </c>
      <c r="CC261" s="1239">
        <v>2.4669812103030626</v>
      </c>
      <c r="CD261" s="1239">
        <v>1.0810366763357384</v>
      </c>
      <c r="CE261" s="1239">
        <v>0.79879406110786877</v>
      </c>
      <c r="CF261" s="1239"/>
      <c r="CG261" s="1239">
        <v>0.68593445666069774</v>
      </c>
      <c r="CH261" s="1246">
        <v>1.0048220340944001</v>
      </c>
      <c r="CI261" s="1240">
        <v>12</v>
      </c>
      <c r="CJ261" s="1307" t="s">
        <v>1325</v>
      </c>
      <c r="CK261" s="1307" t="s">
        <v>1325</v>
      </c>
      <c r="CL261" s="1307" t="s">
        <v>1325</v>
      </c>
      <c r="CM261" s="1307" t="s">
        <v>1325</v>
      </c>
      <c r="CN261" s="1238">
        <v>16</v>
      </c>
      <c r="CO261" s="1310" t="s">
        <v>1325</v>
      </c>
      <c r="CP261" s="1244">
        <v>1.3698653841184616</v>
      </c>
      <c r="CQ261" s="1242">
        <v>0</v>
      </c>
      <c r="CR261" s="1242">
        <v>0</v>
      </c>
      <c r="CS261" s="1242">
        <v>0</v>
      </c>
      <c r="CT261" s="1242"/>
      <c r="CU261" s="1242">
        <v>1.3140346359817447</v>
      </c>
      <c r="CV261" s="1243">
        <v>1.2690027986734234</v>
      </c>
      <c r="CW261" s="1280"/>
      <c r="CX261" s="1280"/>
      <c r="CY261" s="1280"/>
      <c r="CZ261" s="1275" t="s">
        <v>878</v>
      </c>
      <c r="DA261" s="1276" t="s">
        <v>1471</v>
      </c>
      <c r="DB261" s="1274"/>
      <c r="DC261" s="1274"/>
      <c r="DD261" s="1274"/>
      <c r="DE261" s="1276" t="s">
        <v>878</v>
      </c>
      <c r="DF261" s="1276" t="s">
        <v>1471</v>
      </c>
      <c r="DG261" s="1276" t="s">
        <v>878</v>
      </c>
      <c r="DH261" s="1276" t="s">
        <v>1471</v>
      </c>
      <c r="DI261" s="1276" t="s">
        <v>878</v>
      </c>
      <c r="DJ261" s="1277" t="s">
        <v>1471</v>
      </c>
      <c r="DK261" s="1311" t="s">
        <v>878</v>
      </c>
      <c r="DL261" s="1277" t="s">
        <v>878</v>
      </c>
      <c r="DM261" s="7" t="s">
        <v>878</v>
      </c>
      <c r="DN261" s="7" t="s">
        <v>792</v>
      </c>
      <c r="DO261" s="7" t="s">
        <v>878</v>
      </c>
      <c r="DP261" s="7" t="s">
        <v>792</v>
      </c>
    </row>
    <row r="262" spans="1:120">
      <c r="A262" s="1194" t="s">
        <v>1158</v>
      </c>
      <c r="B262" s="1195" t="s">
        <v>561</v>
      </c>
      <c r="C262" s="1196">
        <v>47</v>
      </c>
      <c r="D262" s="1306" t="s">
        <v>1325</v>
      </c>
      <c r="E262" s="1306" t="s">
        <v>1325</v>
      </c>
      <c r="F262" s="1306" t="s">
        <v>1325</v>
      </c>
      <c r="G262" s="1306" t="s">
        <v>1325</v>
      </c>
      <c r="H262" s="1197">
        <v>57</v>
      </c>
      <c r="I262" s="1306" t="s">
        <v>1325</v>
      </c>
      <c r="J262" s="1199">
        <v>1.2719687727754778</v>
      </c>
      <c r="K262" s="1200"/>
      <c r="L262" s="1200">
        <v>0</v>
      </c>
      <c r="M262" s="1200"/>
      <c r="N262" s="1200"/>
      <c r="O262" s="1200">
        <v>1.1159107616080803</v>
      </c>
      <c r="P262" s="1201">
        <v>1.2862002957120042</v>
      </c>
      <c r="Q262" s="1309" t="s">
        <v>1325</v>
      </c>
      <c r="R262" s="1307" t="s">
        <v>1325</v>
      </c>
      <c r="S262" s="1307" t="s">
        <v>1325</v>
      </c>
      <c r="T262" s="1307" t="s">
        <v>1325</v>
      </c>
      <c r="U262" s="1307" t="s">
        <v>1325</v>
      </c>
      <c r="V262" s="1307" t="s">
        <v>1325</v>
      </c>
      <c r="W262" s="1310" t="s">
        <v>1325</v>
      </c>
      <c r="X262" s="1199">
        <v>0.20636355805655299</v>
      </c>
      <c r="Y262" s="1200"/>
      <c r="Z262" s="1200">
        <v>0</v>
      </c>
      <c r="AA262" s="1200"/>
      <c r="AB262" s="1200"/>
      <c r="AC262" s="1202">
        <v>0.78572688442866045</v>
      </c>
      <c r="AD262" s="1203">
        <v>10.094125661095497</v>
      </c>
      <c r="AE262" s="1309" t="s">
        <v>1325</v>
      </c>
      <c r="AF262" s="1307" t="s">
        <v>1325</v>
      </c>
      <c r="AG262" s="1307" t="s">
        <v>1325</v>
      </c>
      <c r="AH262" s="1307" t="s">
        <v>1325</v>
      </c>
      <c r="AI262" s="1307" t="s">
        <v>1325</v>
      </c>
      <c r="AJ262" s="1307" t="s">
        <v>1325</v>
      </c>
      <c r="AK262" s="1310" t="s">
        <v>1325</v>
      </c>
      <c r="AL262" s="1204">
        <v>0.47648551572954301</v>
      </c>
      <c r="AM262" s="1202"/>
      <c r="AN262" s="1202">
        <v>0</v>
      </c>
      <c r="AO262" s="1202"/>
      <c r="AP262" s="1202"/>
      <c r="AQ262" s="1202">
        <v>5.6720342464779323</v>
      </c>
      <c r="AR262" s="1203">
        <v>0</v>
      </c>
      <c r="AS262" s="1309" t="s">
        <v>1325</v>
      </c>
      <c r="AT262" s="1307" t="s">
        <v>1325</v>
      </c>
      <c r="AU262" s="1307" t="s">
        <v>1325</v>
      </c>
      <c r="AV262" s="1307" t="s">
        <v>1325</v>
      </c>
      <c r="AW262" s="1307" t="s">
        <v>1325</v>
      </c>
      <c r="AX262" s="1307" t="s">
        <v>1325</v>
      </c>
      <c r="AY262" s="1310" t="s">
        <v>1325</v>
      </c>
      <c r="AZ262" s="1244">
        <v>0</v>
      </c>
      <c r="BA262" s="1242"/>
      <c r="BB262" s="1242">
        <v>0</v>
      </c>
      <c r="BC262" s="1242"/>
      <c r="BD262" s="1242"/>
      <c r="BE262" s="1242">
        <v>1.2781678582357359</v>
      </c>
      <c r="BF262" s="1243">
        <v>0</v>
      </c>
      <c r="BG262" s="1309">
        <v>11</v>
      </c>
      <c r="BH262" s="1307" t="s">
        <v>1325</v>
      </c>
      <c r="BI262" s="1307" t="s">
        <v>1325</v>
      </c>
      <c r="BJ262" s="1307" t="s">
        <v>1325</v>
      </c>
      <c r="BK262" s="1307" t="s">
        <v>1325</v>
      </c>
      <c r="BL262" s="1307">
        <v>13</v>
      </c>
      <c r="BM262" s="1310" t="s">
        <v>1325</v>
      </c>
      <c r="BN262" s="1245">
        <v>1.2163814047834631</v>
      </c>
      <c r="BO262" s="1239"/>
      <c r="BP262" s="1239">
        <v>0</v>
      </c>
      <c r="BQ262" s="1239"/>
      <c r="BR262" s="1239"/>
      <c r="BS262" s="1239">
        <v>0.96901551105864625</v>
      </c>
      <c r="BT262" s="1308">
        <v>2.9669275720791513</v>
      </c>
      <c r="BU262" s="1309">
        <v>21</v>
      </c>
      <c r="BV262" s="1307" t="s">
        <v>1325</v>
      </c>
      <c r="BW262" s="1307" t="s">
        <v>1325</v>
      </c>
      <c r="BX262" s="1307" t="s">
        <v>1325</v>
      </c>
      <c r="BY262" s="1307" t="s">
        <v>1325</v>
      </c>
      <c r="BZ262" s="1307">
        <v>13</v>
      </c>
      <c r="CA262" s="1310" t="s">
        <v>1325</v>
      </c>
      <c r="CB262" s="1189">
        <v>2.5860817804468637</v>
      </c>
      <c r="CC262" s="1239"/>
      <c r="CD262" s="1239">
        <v>0</v>
      </c>
      <c r="CE262" s="1239"/>
      <c r="CF262" s="1239"/>
      <c r="CG262" s="1239">
        <v>0.71750578703323242</v>
      </c>
      <c r="CH262" s="1246">
        <v>0</v>
      </c>
      <c r="CI262" s="1309" t="s">
        <v>1325</v>
      </c>
      <c r="CJ262" s="1307" t="s">
        <v>1325</v>
      </c>
      <c r="CK262" s="1307" t="s">
        <v>1325</v>
      </c>
      <c r="CL262" s="1307" t="s">
        <v>1325</v>
      </c>
      <c r="CM262" s="1307" t="s">
        <v>1325</v>
      </c>
      <c r="CN262" s="1307" t="s">
        <v>1325</v>
      </c>
      <c r="CO262" s="1310" t="s">
        <v>1325</v>
      </c>
      <c r="CP262" s="1244">
        <v>0.54815731792839528</v>
      </c>
      <c r="CQ262" s="1242"/>
      <c r="CR262" s="1242">
        <v>0</v>
      </c>
      <c r="CS262" s="1242"/>
      <c r="CT262" s="1242"/>
      <c r="CU262" s="1242">
        <v>0.24912596842486046</v>
      </c>
      <c r="CV262" s="1243">
        <v>0</v>
      </c>
      <c r="CW262" s="1280"/>
      <c r="CX262" s="1280"/>
      <c r="CY262" s="1280"/>
      <c r="CZ262" s="1275" t="s">
        <v>878</v>
      </c>
      <c r="DA262" s="1276" t="s">
        <v>1471</v>
      </c>
      <c r="DB262" s="1274"/>
      <c r="DC262" s="1274" t="s">
        <v>878</v>
      </c>
      <c r="DD262" s="1274" t="s">
        <v>2920</v>
      </c>
      <c r="DE262" s="1276" t="s">
        <v>878</v>
      </c>
      <c r="DF262" s="1276" t="s">
        <v>1471</v>
      </c>
      <c r="DG262" s="1276" t="s">
        <v>878</v>
      </c>
      <c r="DH262" s="1276" t="s">
        <v>1471</v>
      </c>
      <c r="DI262" s="1276" t="s">
        <v>878</v>
      </c>
      <c r="DJ262" s="1277" t="s">
        <v>1471</v>
      </c>
      <c r="DK262" s="1311" t="s">
        <v>878</v>
      </c>
      <c r="DL262" s="1277" t="s">
        <v>878</v>
      </c>
      <c r="DM262" s="7" t="s">
        <v>878</v>
      </c>
      <c r="DN262" s="7" t="s">
        <v>792</v>
      </c>
      <c r="DO262" s="7" t="s">
        <v>878</v>
      </c>
      <c r="DP262" s="7" t="s">
        <v>792</v>
      </c>
    </row>
    <row r="263" spans="1:120">
      <c r="A263" s="1194" t="s">
        <v>212</v>
      </c>
      <c r="B263" s="1195" t="s">
        <v>785</v>
      </c>
      <c r="C263" s="1196">
        <v>12</v>
      </c>
      <c r="D263" s="1306" t="s">
        <v>1325</v>
      </c>
      <c r="E263" s="1306" t="s">
        <v>1325</v>
      </c>
      <c r="F263" s="1306" t="s">
        <v>1325</v>
      </c>
      <c r="G263" s="1306" t="s">
        <v>1325</v>
      </c>
      <c r="H263" s="1306" t="s">
        <v>1325</v>
      </c>
      <c r="I263" s="1306" t="s">
        <v>1325</v>
      </c>
      <c r="J263" s="1199">
        <v>2.1802726812682574</v>
      </c>
      <c r="K263" s="1200"/>
      <c r="L263" s="1200"/>
      <c r="M263" s="1200"/>
      <c r="N263" s="1200"/>
      <c r="O263" s="1200">
        <v>1.2395890598402357</v>
      </c>
      <c r="P263" s="1201"/>
      <c r="Q263" s="1309" t="s">
        <v>1325</v>
      </c>
      <c r="R263" s="1307" t="s">
        <v>1325</v>
      </c>
      <c r="S263" s="1307" t="s">
        <v>1325</v>
      </c>
      <c r="T263" s="1307" t="s">
        <v>1325</v>
      </c>
      <c r="U263" s="1307" t="s">
        <v>1325</v>
      </c>
      <c r="V263" s="1307" t="s">
        <v>1325</v>
      </c>
      <c r="W263" s="1310" t="s">
        <v>1325</v>
      </c>
      <c r="X263" s="1199">
        <v>0</v>
      </c>
      <c r="Y263" s="1200"/>
      <c r="Z263" s="1200"/>
      <c r="AA263" s="1200"/>
      <c r="AB263" s="1200"/>
      <c r="AC263" s="1202">
        <v>0</v>
      </c>
      <c r="AD263" s="1203"/>
      <c r="AE263" s="1309" t="s">
        <v>1325</v>
      </c>
      <c r="AF263" s="1307" t="s">
        <v>1325</v>
      </c>
      <c r="AG263" s="1307" t="s">
        <v>1325</v>
      </c>
      <c r="AH263" s="1307" t="s">
        <v>1325</v>
      </c>
      <c r="AI263" s="1307" t="s">
        <v>1325</v>
      </c>
      <c r="AJ263" s="1307" t="s">
        <v>1325</v>
      </c>
      <c r="AK263" s="1310" t="s">
        <v>1325</v>
      </c>
      <c r="AL263" s="1204">
        <v>1.6352045109511923</v>
      </c>
      <c r="AM263" s="1202"/>
      <c r="AN263" s="1202"/>
      <c r="AO263" s="1202"/>
      <c r="AP263" s="1202"/>
      <c r="AQ263" s="1202">
        <v>1.6527854131203141</v>
      </c>
      <c r="AR263" s="1203"/>
      <c r="AS263" s="1309" t="s">
        <v>1325</v>
      </c>
      <c r="AT263" s="1307" t="s">
        <v>1325</v>
      </c>
      <c r="AU263" s="1307" t="s">
        <v>1325</v>
      </c>
      <c r="AV263" s="1307" t="s">
        <v>1325</v>
      </c>
      <c r="AW263" s="1307" t="s">
        <v>1325</v>
      </c>
      <c r="AX263" s="1307" t="s">
        <v>1325</v>
      </c>
      <c r="AY263" s="1310" t="s">
        <v>1325</v>
      </c>
      <c r="AZ263" s="1244">
        <v>0</v>
      </c>
      <c r="BA263" s="1242"/>
      <c r="BB263" s="1242"/>
      <c r="BC263" s="1242"/>
      <c r="BD263" s="1242"/>
      <c r="BE263" s="1242">
        <v>0</v>
      </c>
      <c r="BF263" s="1243"/>
      <c r="BG263" s="1309" t="s">
        <v>1325</v>
      </c>
      <c r="BH263" s="1307" t="s">
        <v>1325</v>
      </c>
      <c r="BI263" s="1307" t="s">
        <v>1325</v>
      </c>
      <c r="BJ263" s="1307" t="s">
        <v>1325</v>
      </c>
      <c r="BK263" s="1307" t="s">
        <v>1325</v>
      </c>
      <c r="BL263" s="1307" t="s">
        <v>1325</v>
      </c>
      <c r="BM263" s="1310" t="s">
        <v>1325</v>
      </c>
      <c r="BN263" s="1245">
        <v>0.81760225547559628</v>
      </c>
      <c r="BO263" s="1239"/>
      <c r="BP263" s="1239"/>
      <c r="BQ263" s="1239"/>
      <c r="BR263" s="1239"/>
      <c r="BS263" s="1239">
        <v>3.3055708262406291</v>
      </c>
      <c r="BT263" s="1308"/>
      <c r="BU263" s="1309" t="s">
        <v>1325</v>
      </c>
      <c r="BV263" s="1307" t="s">
        <v>1325</v>
      </c>
      <c r="BW263" s="1307" t="s">
        <v>1325</v>
      </c>
      <c r="BX263" s="1307" t="s">
        <v>1325</v>
      </c>
      <c r="BY263" s="1307" t="s">
        <v>1325</v>
      </c>
      <c r="BZ263" s="1307" t="s">
        <v>1325</v>
      </c>
      <c r="CA263" s="1310" t="s">
        <v>1325</v>
      </c>
      <c r="CB263" s="1189">
        <v>3.2704090219023856</v>
      </c>
      <c r="CC263" s="1239"/>
      <c r="CD263" s="1239"/>
      <c r="CE263" s="1239"/>
      <c r="CF263" s="1239"/>
      <c r="CG263" s="1239">
        <v>0.82639270656015751</v>
      </c>
      <c r="CH263" s="1246"/>
      <c r="CI263" s="1309" t="s">
        <v>1325</v>
      </c>
      <c r="CJ263" s="1307" t="s">
        <v>1325</v>
      </c>
      <c r="CK263" s="1307" t="s">
        <v>1325</v>
      </c>
      <c r="CL263" s="1307" t="s">
        <v>1325</v>
      </c>
      <c r="CM263" s="1307" t="s">
        <v>1325</v>
      </c>
      <c r="CN263" s="1307" t="s">
        <v>1325</v>
      </c>
      <c r="CO263" s="1310" t="s">
        <v>1325</v>
      </c>
      <c r="CP263" s="1244">
        <v>2.2753832325277914</v>
      </c>
      <c r="CQ263" s="1242"/>
      <c r="CR263" s="1242"/>
      <c r="CS263" s="1242"/>
      <c r="CT263" s="1242"/>
      <c r="CU263" s="1242">
        <v>0</v>
      </c>
      <c r="CV263" s="1243"/>
      <c r="CW263" s="1280"/>
      <c r="CX263" s="1280"/>
      <c r="CY263" s="1280"/>
      <c r="CZ263" s="1275" t="s">
        <v>878</v>
      </c>
      <c r="DA263" s="1276" t="s">
        <v>1471</v>
      </c>
      <c r="DB263" s="1274"/>
      <c r="DC263" s="1274"/>
      <c r="DD263" s="1274"/>
      <c r="DE263" s="1276" t="s">
        <v>878</v>
      </c>
      <c r="DF263" s="1276" t="s">
        <v>1471</v>
      </c>
      <c r="DG263" s="1276" t="s">
        <v>878</v>
      </c>
      <c r="DH263" s="1276" t="s">
        <v>1471</v>
      </c>
      <c r="DI263" s="1276" t="s">
        <v>878</v>
      </c>
      <c r="DJ263" s="1277" t="s">
        <v>1471</v>
      </c>
      <c r="DK263" s="1311" t="s">
        <v>878</v>
      </c>
      <c r="DL263" s="1277" t="s">
        <v>878</v>
      </c>
      <c r="DM263" s="7" t="s">
        <v>878</v>
      </c>
      <c r="DN263" s="7" t="s">
        <v>792</v>
      </c>
      <c r="DO263" s="7" t="s">
        <v>878</v>
      </c>
      <c r="DP263" s="7" t="s">
        <v>792</v>
      </c>
    </row>
    <row r="264" spans="1:120">
      <c r="A264" s="1194" t="s">
        <v>1110</v>
      </c>
      <c r="B264" s="1195" t="s">
        <v>2854</v>
      </c>
      <c r="C264" s="1196">
        <v>43</v>
      </c>
      <c r="D264" s="1306" t="s">
        <v>1325</v>
      </c>
      <c r="E264" s="1306" t="s">
        <v>1325</v>
      </c>
      <c r="F264" s="1306" t="s">
        <v>1325</v>
      </c>
      <c r="G264" s="1306" t="s">
        <v>1325</v>
      </c>
      <c r="H264" s="1197">
        <v>64</v>
      </c>
      <c r="I264" s="1306" t="s">
        <v>1325</v>
      </c>
      <c r="J264" s="1199">
        <v>1.8521375677875607</v>
      </c>
      <c r="K264" s="1200"/>
      <c r="L264" s="1200"/>
      <c r="M264" s="1200"/>
      <c r="N264" s="1200"/>
      <c r="O264" s="1200">
        <v>1.2964559728205547</v>
      </c>
      <c r="P264" s="1201">
        <v>0.36531319297658132</v>
      </c>
      <c r="Q264" s="1309" t="s">
        <v>1325</v>
      </c>
      <c r="R264" s="1307" t="s">
        <v>1325</v>
      </c>
      <c r="S264" s="1307" t="s">
        <v>1325</v>
      </c>
      <c r="T264" s="1307" t="s">
        <v>1325</v>
      </c>
      <c r="U264" s="1307" t="s">
        <v>1325</v>
      </c>
      <c r="V264" s="1307" t="s">
        <v>1325</v>
      </c>
      <c r="W264" s="1310" t="s">
        <v>1325</v>
      </c>
      <c r="X264" s="1199">
        <v>5.7480099956500057</v>
      </c>
      <c r="Y264" s="1200"/>
      <c r="Z264" s="1200"/>
      <c r="AA264" s="1200"/>
      <c r="AB264" s="1200"/>
      <c r="AC264" s="1202">
        <v>0.47018745012865004</v>
      </c>
      <c r="AD264" s="1203">
        <v>0</v>
      </c>
      <c r="AE264" s="1309" t="s">
        <v>1325</v>
      </c>
      <c r="AF264" s="1307" t="s">
        <v>1325</v>
      </c>
      <c r="AG264" s="1307" t="s">
        <v>1325</v>
      </c>
      <c r="AH264" s="1307" t="s">
        <v>1325</v>
      </c>
      <c r="AI264" s="1307" t="s">
        <v>1325</v>
      </c>
      <c r="AJ264" s="1307">
        <v>13</v>
      </c>
      <c r="AK264" s="1310" t="s">
        <v>1325</v>
      </c>
      <c r="AL264" s="1204">
        <v>0.88430923010000073</v>
      </c>
      <c r="AM264" s="1202"/>
      <c r="AN264" s="1202"/>
      <c r="AO264" s="1202"/>
      <c r="AP264" s="1202"/>
      <c r="AQ264" s="1202">
        <v>3.0562184258362257</v>
      </c>
      <c r="AR264" s="1203">
        <v>0</v>
      </c>
      <c r="AS264" s="1309" t="s">
        <v>1325</v>
      </c>
      <c r="AT264" s="1307" t="s">
        <v>1325</v>
      </c>
      <c r="AU264" s="1307" t="s">
        <v>1325</v>
      </c>
      <c r="AV264" s="1307" t="s">
        <v>1325</v>
      </c>
      <c r="AW264" s="1307" t="s">
        <v>1325</v>
      </c>
      <c r="AX264" s="1307" t="s">
        <v>1325</v>
      </c>
      <c r="AY264" s="1310" t="s">
        <v>1325</v>
      </c>
      <c r="AZ264" s="1244">
        <v>0</v>
      </c>
      <c r="BA264" s="1242"/>
      <c r="BB264" s="1242"/>
      <c r="BC264" s="1242"/>
      <c r="BD264" s="1242"/>
      <c r="BE264" s="1242">
        <v>0.47699742535608985</v>
      </c>
      <c r="BF264" s="1243">
        <v>0</v>
      </c>
      <c r="BG264" s="1309" t="s">
        <v>1325</v>
      </c>
      <c r="BH264" s="1307" t="s">
        <v>1325</v>
      </c>
      <c r="BI264" s="1307" t="s">
        <v>1325</v>
      </c>
      <c r="BJ264" s="1307" t="s">
        <v>1325</v>
      </c>
      <c r="BK264" s="1307" t="s">
        <v>1325</v>
      </c>
      <c r="BL264" s="1307">
        <v>13</v>
      </c>
      <c r="BM264" s="1310" t="s">
        <v>1325</v>
      </c>
      <c r="BN264" s="1245">
        <v>0.66323192257500063</v>
      </c>
      <c r="BO264" s="1239"/>
      <c r="BP264" s="1239"/>
      <c r="BQ264" s="1239"/>
      <c r="BR264" s="1239"/>
      <c r="BS264" s="1239">
        <v>4.0749579011149661</v>
      </c>
      <c r="BT264" s="1308">
        <v>0</v>
      </c>
      <c r="BU264" s="1309">
        <v>25</v>
      </c>
      <c r="BV264" s="1307" t="s">
        <v>1325</v>
      </c>
      <c r="BW264" s="1307" t="s">
        <v>1325</v>
      </c>
      <c r="BX264" s="1307" t="s">
        <v>1325</v>
      </c>
      <c r="BY264" s="1307" t="s">
        <v>1325</v>
      </c>
      <c r="BZ264" s="1307">
        <v>23</v>
      </c>
      <c r="CA264" s="1310" t="s">
        <v>1325</v>
      </c>
      <c r="CB264" s="1189">
        <v>2.7931053368265633</v>
      </c>
      <c r="CC264" s="1239"/>
      <c r="CD264" s="1239"/>
      <c r="CE264" s="1239"/>
      <c r="CF264" s="1239"/>
      <c r="CG264" s="1239">
        <v>0.76098349601074222</v>
      </c>
      <c r="CH264" s="1246">
        <v>0.83644793632132874</v>
      </c>
      <c r="CI264" s="1309" t="s">
        <v>1325</v>
      </c>
      <c r="CJ264" s="1307" t="s">
        <v>1325</v>
      </c>
      <c r="CK264" s="1307" t="s">
        <v>1325</v>
      </c>
      <c r="CL264" s="1307" t="s">
        <v>1325</v>
      </c>
      <c r="CM264" s="1307" t="s">
        <v>1325</v>
      </c>
      <c r="CN264" s="1307" t="s">
        <v>1325</v>
      </c>
      <c r="CO264" s="1310" t="s">
        <v>1325</v>
      </c>
      <c r="CP264" s="1244">
        <v>3.8320066637666712</v>
      </c>
      <c r="CQ264" s="1242"/>
      <c r="CR264" s="1242"/>
      <c r="CS264" s="1242"/>
      <c r="CT264" s="1242"/>
      <c r="CU264" s="1242">
        <v>0.70528117519297506</v>
      </c>
      <c r="CV264" s="1243">
        <v>0</v>
      </c>
      <c r="CW264" s="1280"/>
      <c r="CX264" s="1280"/>
      <c r="CY264" s="1280"/>
      <c r="CZ264" s="1275" t="s">
        <v>878</v>
      </c>
      <c r="DA264" s="1276" t="s">
        <v>1471</v>
      </c>
      <c r="DB264" s="1274" t="s">
        <v>878</v>
      </c>
      <c r="DC264" s="1274" t="s">
        <v>2920</v>
      </c>
      <c r="DD264" s="1274" t="s">
        <v>2920</v>
      </c>
      <c r="DE264" s="1276" t="s">
        <v>878</v>
      </c>
      <c r="DF264" s="1276" t="s">
        <v>1471</v>
      </c>
      <c r="DG264" s="1276" t="s">
        <v>878</v>
      </c>
      <c r="DH264" s="1276" t="s">
        <v>1471</v>
      </c>
      <c r="DI264" s="1276" t="s">
        <v>878</v>
      </c>
      <c r="DJ264" s="1277" t="s">
        <v>1471</v>
      </c>
      <c r="DK264" s="1311" t="s">
        <v>878</v>
      </c>
      <c r="DL264" s="1277" t="s">
        <v>878</v>
      </c>
      <c r="DM264" s="7" t="s">
        <v>878</v>
      </c>
      <c r="DN264" s="7" t="s">
        <v>792</v>
      </c>
      <c r="DO264" s="7" t="s">
        <v>878</v>
      </c>
      <c r="DP264" s="7" t="s">
        <v>792</v>
      </c>
    </row>
    <row r="265" spans="1:120">
      <c r="A265" s="1194" t="s">
        <v>446</v>
      </c>
      <c r="B265" s="1195" t="s">
        <v>794</v>
      </c>
      <c r="C265" s="1306" t="s">
        <v>1325</v>
      </c>
      <c r="D265" s="1306" t="s">
        <v>1325</v>
      </c>
      <c r="E265" s="1306" t="s">
        <v>1325</v>
      </c>
      <c r="F265" s="1306" t="s">
        <v>1325</v>
      </c>
      <c r="G265" s="1306" t="s">
        <v>1325</v>
      </c>
      <c r="H265" s="1197">
        <v>37</v>
      </c>
      <c r="I265" s="1306" t="s">
        <v>1325</v>
      </c>
      <c r="J265" s="1199">
        <v>0.7321128913427517</v>
      </c>
      <c r="K265" s="1200"/>
      <c r="L265" s="1200"/>
      <c r="M265" s="1200"/>
      <c r="N265" s="1200"/>
      <c r="O265" s="1200">
        <v>0.7724102844581584</v>
      </c>
      <c r="P265" s="1201">
        <v>1.5661309249029773</v>
      </c>
      <c r="Q265" s="1309" t="s">
        <v>1325</v>
      </c>
      <c r="R265" s="1307" t="s">
        <v>1325</v>
      </c>
      <c r="S265" s="1307" t="s">
        <v>1325</v>
      </c>
      <c r="T265" s="1307" t="s">
        <v>1325</v>
      </c>
      <c r="U265" s="1307" t="s">
        <v>1325</v>
      </c>
      <c r="V265" s="1307" t="s">
        <v>1325</v>
      </c>
      <c r="W265" s="1310" t="s">
        <v>1325</v>
      </c>
      <c r="X265" s="1199">
        <v>0</v>
      </c>
      <c r="Y265" s="1200"/>
      <c r="Z265" s="1200"/>
      <c r="AA265" s="1200"/>
      <c r="AB265" s="1200"/>
      <c r="AC265" s="1202">
        <v>1.0240726604073218</v>
      </c>
      <c r="AD265" s="1203">
        <v>0</v>
      </c>
      <c r="AE265" s="1309" t="s">
        <v>1325</v>
      </c>
      <c r="AF265" s="1307" t="s">
        <v>1325</v>
      </c>
      <c r="AG265" s="1307" t="s">
        <v>1325</v>
      </c>
      <c r="AH265" s="1307" t="s">
        <v>1325</v>
      </c>
      <c r="AI265" s="1307" t="s">
        <v>1325</v>
      </c>
      <c r="AJ265" s="1307">
        <v>11</v>
      </c>
      <c r="AK265" s="1310" t="s">
        <v>1325</v>
      </c>
      <c r="AL265" s="1204">
        <v>2.0158282536595467</v>
      </c>
      <c r="AM265" s="1202"/>
      <c r="AN265" s="1202"/>
      <c r="AO265" s="1202"/>
      <c r="AP265" s="1202"/>
      <c r="AQ265" s="1202">
        <v>1.3407105284204026</v>
      </c>
      <c r="AR265" s="1203">
        <v>0</v>
      </c>
      <c r="AS265" s="1309" t="s">
        <v>1325</v>
      </c>
      <c r="AT265" s="1307" t="s">
        <v>1325</v>
      </c>
      <c r="AU265" s="1307" t="s">
        <v>1325</v>
      </c>
      <c r="AV265" s="1307" t="s">
        <v>1325</v>
      </c>
      <c r="AW265" s="1307" t="s">
        <v>1325</v>
      </c>
      <c r="AX265" s="1307" t="s">
        <v>1325</v>
      </c>
      <c r="AY265" s="1310" t="s">
        <v>1325</v>
      </c>
      <c r="AZ265" s="1244">
        <v>0</v>
      </c>
      <c r="BA265" s="1242"/>
      <c r="BB265" s="1242"/>
      <c r="BC265" s="1242"/>
      <c r="BD265" s="1242"/>
      <c r="BE265" s="1242">
        <v>0</v>
      </c>
      <c r="BF265" s="1243">
        <v>20.338879373623683</v>
      </c>
      <c r="BG265" s="1309" t="s">
        <v>1325</v>
      </c>
      <c r="BH265" s="1307" t="s">
        <v>1325</v>
      </c>
      <c r="BI265" s="1307" t="s">
        <v>1325</v>
      </c>
      <c r="BJ265" s="1307" t="s">
        <v>1325</v>
      </c>
      <c r="BK265" s="1307" t="s">
        <v>1325</v>
      </c>
      <c r="BL265" s="1307" t="s">
        <v>1325</v>
      </c>
      <c r="BM265" s="1310" t="s">
        <v>1325</v>
      </c>
      <c r="BN265" s="1245">
        <v>0</v>
      </c>
      <c r="BO265" s="1239"/>
      <c r="BP265" s="1239"/>
      <c r="BQ265" s="1239"/>
      <c r="BR265" s="1239"/>
      <c r="BS265" s="1239">
        <v>0.37822818957138032</v>
      </c>
      <c r="BT265" s="1308">
        <v>0</v>
      </c>
      <c r="BU265" s="1309" t="s">
        <v>1325</v>
      </c>
      <c r="BV265" s="1307" t="s">
        <v>1325</v>
      </c>
      <c r="BW265" s="1307" t="s">
        <v>1325</v>
      </c>
      <c r="BX265" s="1307" t="s">
        <v>1325</v>
      </c>
      <c r="BY265" s="1307" t="s">
        <v>1325</v>
      </c>
      <c r="BZ265" s="1307">
        <v>13</v>
      </c>
      <c r="CA265" s="1310" t="s">
        <v>1325</v>
      </c>
      <c r="CB265" s="1189">
        <v>1.2209638705485379</v>
      </c>
      <c r="CC265" s="1239"/>
      <c r="CD265" s="1239"/>
      <c r="CE265" s="1239"/>
      <c r="CF265" s="1239"/>
      <c r="CG265" s="1239">
        <v>0.86098613795942425</v>
      </c>
      <c r="CH265" s="1246">
        <v>3.55181242380496</v>
      </c>
      <c r="CI265" s="1309" t="s">
        <v>1325</v>
      </c>
      <c r="CJ265" s="1307" t="s">
        <v>1325</v>
      </c>
      <c r="CK265" s="1307" t="s">
        <v>1325</v>
      </c>
      <c r="CL265" s="1307" t="s">
        <v>1325</v>
      </c>
      <c r="CM265" s="1307" t="s">
        <v>1325</v>
      </c>
      <c r="CN265" s="1307" t="s">
        <v>1325</v>
      </c>
      <c r="CO265" s="1310" t="s">
        <v>1325</v>
      </c>
      <c r="CP265" s="1244">
        <v>0</v>
      </c>
      <c r="CQ265" s="1242"/>
      <c r="CR265" s="1242"/>
      <c r="CS265" s="1242"/>
      <c r="CT265" s="1242"/>
      <c r="CU265" s="1242">
        <v>0.79243717769614186</v>
      </c>
      <c r="CV265" s="1243">
        <v>0</v>
      </c>
      <c r="CW265" s="1280"/>
      <c r="CX265" s="1280"/>
      <c r="CY265" s="1280"/>
      <c r="CZ265" s="1275" t="s">
        <v>878</v>
      </c>
      <c r="DA265" s="1278" t="s">
        <v>1471</v>
      </c>
      <c r="DB265" s="1274"/>
      <c r="DC265" s="1274"/>
      <c r="DD265" s="1274"/>
      <c r="DE265" s="1276" t="s">
        <v>878</v>
      </c>
      <c r="DF265" s="1276" t="s">
        <v>1471</v>
      </c>
      <c r="DG265" s="1276" t="s">
        <v>878</v>
      </c>
      <c r="DH265" s="1276" t="s">
        <v>1471</v>
      </c>
      <c r="DI265" s="1276" t="s">
        <v>878</v>
      </c>
      <c r="DJ265" s="1277" t="s">
        <v>1471</v>
      </c>
      <c r="DK265" s="1311" t="s">
        <v>878</v>
      </c>
      <c r="DL265" s="1277" t="s">
        <v>878</v>
      </c>
      <c r="DM265" s="7" t="s">
        <v>878</v>
      </c>
      <c r="DN265" s="7" t="s">
        <v>792</v>
      </c>
      <c r="DO265" s="7" t="s">
        <v>878</v>
      </c>
      <c r="DP265" s="7" t="s">
        <v>792</v>
      </c>
    </row>
    <row r="266" spans="1:120">
      <c r="A266" s="1194" t="s">
        <v>337</v>
      </c>
      <c r="B266" s="1195" t="s">
        <v>707</v>
      </c>
      <c r="C266" s="1196">
        <v>17</v>
      </c>
      <c r="D266" s="1306" t="s">
        <v>1325</v>
      </c>
      <c r="E266" s="1306" t="s">
        <v>1325</v>
      </c>
      <c r="F266" s="1306" t="s">
        <v>1325</v>
      </c>
      <c r="G266" s="1306" t="s">
        <v>1325</v>
      </c>
      <c r="H266" s="1306" t="s">
        <v>1325</v>
      </c>
      <c r="I266" s="1306" t="s">
        <v>1325</v>
      </c>
      <c r="J266" s="1199">
        <v>0.41605244081854076</v>
      </c>
      <c r="K266" s="1200"/>
      <c r="L266" s="1200"/>
      <c r="M266" s="1200"/>
      <c r="N266" s="1200"/>
      <c r="O266" s="1200">
        <v>1.6418016420267603</v>
      </c>
      <c r="P266" s="1201"/>
      <c r="Q266" s="1309" t="s">
        <v>1325</v>
      </c>
      <c r="R266" s="1307" t="s">
        <v>1325</v>
      </c>
      <c r="S266" s="1307" t="s">
        <v>1325</v>
      </c>
      <c r="T266" s="1307" t="s">
        <v>1325</v>
      </c>
      <c r="U266" s="1307" t="s">
        <v>1325</v>
      </c>
      <c r="V266" s="1307" t="s">
        <v>1325</v>
      </c>
      <c r="W266" s="1310" t="s">
        <v>1325</v>
      </c>
      <c r="X266" s="1199">
        <v>0</v>
      </c>
      <c r="Y266" s="1200"/>
      <c r="Z266" s="1200"/>
      <c r="AA266" s="1200"/>
      <c r="AB266" s="1200"/>
      <c r="AC266" s="1202">
        <v>0</v>
      </c>
      <c r="AD266" s="1203"/>
      <c r="AE266" s="1309" t="s">
        <v>1325</v>
      </c>
      <c r="AF266" s="1307" t="s">
        <v>1325</v>
      </c>
      <c r="AG266" s="1307" t="s">
        <v>1325</v>
      </c>
      <c r="AH266" s="1307" t="s">
        <v>1325</v>
      </c>
      <c r="AI266" s="1307" t="s">
        <v>1325</v>
      </c>
      <c r="AJ266" s="1307" t="s">
        <v>1325</v>
      </c>
      <c r="AK266" s="1310" t="s">
        <v>1325</v>
      </c>
      <c r="AL266" s="1204">
        <v>0.67137801565745325</v>
      </c>
      <c r="AM266" s="1202"/>
      <c r="AN266" s="1202"/>
      <c r="AO266" s="1202"/>
      <c r="AP266" s="1202"/>
      <c r="AQ266" s="1202">
        <v>0</v>
      </c>
      <c r="AR266" s="1203"/>
      <c r="AS266" s="1309" t="s">
        <v>1325</v>
      </c>
      <c r="AT266" s="1307" t="s">
        <v>1325</v>
      </c>
      <c r="AU266" s="1307" t="s">
        <v>1325</v>
      </c>
      <c r="AV266" s="1307" t="s">
        <v>1325</v>
      </c>
      <c r="AW266" s="1307" t="s">
        <v>1325</v>
      </c>
      <c r="AX266" s="1307" t="s">
        <v>1325</v>
      </c>
      <c r="AY266" s="1310" t="s">
        <v>1325</v>
      </c>
      <c r="AZ266" s="1244">
        <v>0</v>
      </c>
      <c r="BA266" s="1242"/>
      <c r="BB266" s="1242"/>
      <c r="BC266" s="1242"/>
      <c r="BD266" s="1242"/>
      <c r="BE266" s="1242">
        <v>0</v>
      </c>
      <c r="BF266" s="1243"/>
      <c r="BG266" s="1309" t="s">
        <v>1325</v>
      </c>
      <c r="BH266" s="1307" t="s">
        <v>1325</v>
      </c>
      <c r="BI266" s="1307" t="s">
        <v>1325</v>
      </c>
      <c r="BJ266" s="1307" t="s">
        <v>1325</v>
      </c>
      <c r="BK266" s="1307" t="s">
        <v>1325</v>
      </c>
      <c r="BL266" s="1307" t="s">
        <v>1325</v>
      </c>
      <c r="BM266" s="1310" t="s">
        <v>1325</v>
      </c>
      <c r="BN266" s="1245">
        <v>6.5990776349010002E-2</v>
      </c>
      <c r="BO266" s="1239"/>
      <c r="BP266" s="1239"/>
      <c r="BQ266" s="1239"/>
      <c r="BR266" s="1239"/>
      <c r="BS266" s="1239">
        <v>3.2191178451402553</v>
      </c>
      <c r="BT266" s="1308"/>
      <c r="BU266" s="1309">
        <v>12</v>
      </c>
      <c r="BV266" s="1307" t="s">
        <v>1325</v>
      </c>
      <c r="BW266" s="1307" t="s">
        <v>1325</v>
      </c>
      <c r="BX266" s="1307" t="s">
        <v>1325</v>
      </c>
      <c r="BY266" s="1307" t="s">
        <v>1325</v>
      </c>
      <c r="BZ266" s="1307" t="s">
        <v>1325</v>
      </c>
      <c r="CA266" s="1310" t="s">
        <v>1325</v>
      </c>
      <c r="CB266" s="1189">
        <v>0.95852231902098384</v>
      </c>
      <c r="CC266" s="1239"/>
      <c r="CD266" s="1239"/>
      <c r="CE266" s="1239"/>
      <c r="CF266" s="1239"/>
      <c r="CG266" s="1239">
        <v>2.819592313644919</v>
      </c>
      <c r="CH266" s="1246"/>
      <c r="CI266" s="1309" t="s">
        <v>1325</v>
      </c>
      <c r="CJ266" s="1307" t="s">
        <v>1325</v>
      </c>
      <c r="CK266" s="1307" t="s">
        <v>1325</v>
      </c>
      <c r="CL266" s="1307" t="s">
        <v>1325</v>
      </c>
      <c r="CM266" s="1307" t="s">
        <v>1325</v>
      </c>
      <c r="CN266" s="1307" t="s">
        <v>1325</v>
      </c>
      <c r="CO266" s="1310" t="s">
        <v>1325</v>
      </c>
      <c r="CP266" s="1244">
        <v>0</v>
      </c>
      <c r="CQ266" s="1242"/>
      <c r="CR266" s="1242"/>
      <c r="CS266" s="1242"/>
      <c r="CT266" s="1242"/>
      <c r="CU266" s="1242">
        <v>1.778795973674022</v>
      </c>
      <c r="CV266" s="1243"/>
      <c r="CW266" s="1280"/>
      <c r="CX266" s="1280"/>
      <c r="CY266" s="1280"/>
      <c r="CZ266" s="1275" t="s">
        <v>878</v>
      </c>
      <c r="DA266" s="1276" t="s">
        <v>1471</v>
      </c>
      <c r="DB266" s="1274"/>
      <c r="DC266" s="1274"/>
      <c r="DD266" s="1274"/>
      <c r="DE266" s="1276" t="s">
        <v>878</v>
      </c>
      <c r="DF266" s="1276" t="s">
        <v>1471</v>
      </c>
      <c r="DG266" s="1276" t="s">
        <v>878</v>
      </c>
      <c r="DH266" s="1276" t="s">
        <v>1471</v>
      </c>
      <c r="DI266" s="1276" t="s">
        <v>878</v>
      </c>
      <c r="DJ266" s="1277" t="s">
        <v>1471</v>
      </c>
      <c r="DK266" s="1311" t="s">
        <v>878</v>
      </c>
      <c r="DL266" s="1277" t="s">
        <v>878</v>
      </c>
      <c r="DM266" s="7" t="s">
        <v>878</v>
      </c>
      <c r="DN266" s="7" t="s">
        <v>792</v>
      </c>
      <c r="DO266" s="7" t="s">
        <v>878</v>
      </c>
      <c r="DP266" s="7" t="s">
        <v>792</v>
      </c>
    </row>
    <row r="267" spans="1:120" ht="25.5">
      <c r="A267" s="1194" t="s">
        <v>142</v>
      </c>
      <c r="B267" s="1195" t="s">
        <v>533</v>
      </c>
      <c r="C267" s="1196">
        <v>245</v>
      </c>
      <c r="D267" s="1197">
        <v>36</v>
      </c>
      <c r="E267" s="1197">
        <v>41</v>
      </c>
      <c r="F267" s="1197">
        <v>28</v>
      </c>
      <c r="G267" s="1306" t="s">
        <v>1325</v>
      </c>
      <c r="H267" s="1197">
        <v>875</v>
      </c>
      <c r="I267" s="1198">
        <v>90</v>
      </c>
      <c r="J267" s="1199">
        <v>1.2431294652212472</v>
      </c>
      <c r="K267" s="1200">
        <v>2.5267343647969107</v>
      </c>
      <c r="L267" s="1200">
        <v>0.52302258243294864</v>
      </c>
      <c r="M267" s="1200">
        <v>1.4877918772488479</v>
      </c>
      <c r="N267" s="1200">
        <v>1.5429188779979492</v>
      </c>
      <c r="O267" s="1200">
        <v>0.82867803825206421</v>
      </c>
      <c r="P267" s="1201">
        <v>0.91388103996153525</v>
      </c>
      <c r="Q267" s="1309" t="s">
        <v>1325</v>
      </c>
      <c r="R267" s="1307" t="s">
        <v>1325</v>
      </c>
      <c r="S267" s="1307" t="s">
        <v>1325</v>
      </c>
      <c r="T267" s="1307" t="s">
        <v>1325</v>
      </c>
      <c r="U267" s="1307" t="s">
        <v>1325</v>
      </c>
      <c r="V267" s="1307">
        <v>76</v>
      </c>
      <c r="W267" s="1310" t="s">
        <v>1325</v>
      </c>
      <c r="X267" s="1199">
        <v>0.51970363906869477</v>
      </c>
      <c r="Y267" s="1200">
        <v>1.0347968387835773</v>
      </c>
      <c r="Z267" s="1200">
        <v>0.5781742079631752</v>
      </c>
      <c r="AA267" s="1200">
        <v>0</v>
      </c>
      <c r="AB267" s="1200">
        <v>3.3763250724818561</v>
      </c>
      <c r="AC267" s="1202">
        <v>1.639963636490291</v>
      </c>
      <c r="AD267" s="1203">
        <v>1.4248831514933917</v>
      </c>
      <c r="AE267" s="1309">
        <v>20</v>
      </c>
      <c r="AF267" s="1307" t="s">
        <v>1325</v>
      </c>
      <c r="AG267" s="1307" t="s">
        <v>1325</v>
      </c>
      <c r="AH267" s="1307" t="s">
        <v>1325</v>
      </c>
      <c r="AI267" s="1307" t="s">
        <v>1325</v>
      </c>
      <c r="AJ267" s="1307">
        <v>106</v>
      </c>
      <c r="AK267" s="1310" t="s">
        <v>1325</v>
      </c>
      <c r="AL267" s="1204">
        <v>0.88382615615549454</v>
      </c>
      <c r="AM267" s="1202">
        <v>0</v>
      </c>
      <c r="AN267" s="1202">
        <v>0.86111408656505772</v>
      </c>
      <c r="AO267" s="1202">
        <v>2.0482512652460594</v>
      </c>
      <c r="AP267" s="1202">
        <v>0</v>
      </c>
      <c r="AQ267" s="1202">
        <v>1.1165579905872987</v>
      </c>
      <c r="AR267" s="1203">
        <v>0.75546822543216141</v>
      </c>
      <c r="AS267" s="1309" t="s">
        <v>1325</v>
      </c>
      <c r="AT267" s="1307" t="s">
        <v>1325</v>
      </c>
      <c r="AU267" s="1307" t="s">
        <v>1325</v>
      </c>
      <c r="AV267" s="1307" t="s">
        <v>1325</v>
      </c>
      <c r="AW267" s="1307" t="s">
        <v>1325</v>
      </c>
      <c r="AX267" s="1307">
        <v>36</v>
      </c>
      <c r="AY267" s="1310" t="s">
        <v>1325</v>
      </c>
      <c r="AZ267" s="1244">
        <v>0.89058953221360904</v>
      </c>
      <c r="BA267" s="1242">
        <v>5.9562288881203784</v>
      </c>
      <c r="BB267" s="1242">
        <v>0</v>
      </c>
      <c r="BC267" s="1242">
        <v>1.4332567142804511</v>
      </c>
      <c r="BD267" s="1242">
        <v>0</v>
      </c>
      <c r="BE267" s="1242">
        <v>1.0528945382337815</v>
      </c>
      <c r="BF267" s="1243">
        <v>1.1138001220142426</v>
      </c>
      <c r="BG267" s="1309">
        <v>34</v>
      </c>
      <c r="BH267" s="1307">
        <v>10</v>
      </c>
      <c r="BI267" s="1307" t="s">
        <v>1325</v>
      </c>
      <c r="BJ267" s="1307" t="s">
        <v>1325</v>
      </c>
      <c r="BK267" s="1307" t="s">
        <v>1325</v>
      </c>
      <c r="BL267" s="1307">
        <v>227</v>
      </c>
      <c r="BM267" s="1310">
        <v>17</v>
      </c>
      <c r="BN267" s="1245">
        <v>0.68417786820246695</v>
      </c>
      <c r="BO267" s="1239">
        <v>3.1732305148700899</v>
      </c>
      <c r="BP267" s="1239">
        <v>0.51424865497341621</v>
      </c>
      <c r="BQ267" s="1239">
        <v>2.2114562294319406</v>
      </c>
      <c r="BR267" s="1239">
        <v>0</v>
      </c>
      <c r="BS267" s="1239">
        <v>1.1753541938241001</v>
      </c>
      <c r="BT267" s="1308">
        <v>0.76555788849121331</v>
      </c>
      <c r="BU267" s="1309">
        <v>139</v>
      </c>
      <c r="BV267" s="1307">
        <v>13</v>
      </c>
      <c r="BW267" s="1307">
        <v>13</v>
      </c>
      <c r="BX267" s="1307" t="s">
        <v>1325</v>
      </c>
      <c r="BY267" s="1307" t="s">
        <v>1325</v>
      </c>
      <c r="BZ267" s="1307">
        <v>313</v>
      </c>
      <c r="CA267" s="1310">
        <v>32</v>
      </c>
      <c r="CB267" s="1189">
        <v>1.9945766720039257</v>
      </c>
      <c r="CC267" s="1239">
        <v>2.2253658691929732</v>
      </c>
      <c r="CD267" s="1239">
        <v>0.40245475779934226</v>
      </c>
      <c r="CE267" s="1239">
        <v>1.0195978382849689</v>
      </c>
      <c r="CF267" s="1239">
        <v>2.1725088718844963</v>
      </c>
      <c r="CG267" s="1239">
        <v>0.63830524931733867</v>
      </c>
      <c r="CH267" s="1246">
        <v>0.78865454322580653</v>
      </c>
      <c r="CI267" s="1240">
        <v>10</v>
      </c>
      <c r="CJ267" s="1307" t="s">
        <v>1325</v>
      </c>
      <c r="CK267" s="1307" t="s">
        <v>1325</v>
      </c>
      <c r="CL267" s="1307" t="s">
        <v>1325</v>
      </c>
      <c r="CM267" s="1307" t="s">
        <v>1325</v>
      </c>
      <c r="CN267" s="1238">
        <v>25</v>
      </c>
      <c r="CO267" s="1310" t="s">
        <v>1325</v>
      </c>
      <c r="CP267" s="1244">
        <v>1.4817690040579052</v>
      </c>
      <c r="CQ267" s="1242">
        <v>1.9381370199565449</v>
      </c>
      <c r="CR267" s="1242">
        <v>1.1121183893497464</v>
      </c>
      <c r="CS267" s="1242">
        <v>1.4783914183012239</v>
      </c>
      <c r="CT267" s="1242">
        <v>0</v>
      </c>
      <c r="CU267" s="1242">
        <v>0.53726728287452064</v>
      </c>
      <c r="CV267" s="1243">
        <v>1.802847740330199</v>
      </c>
      <c r="CW267" s="1280" t="s">
        <v>2925</v>
      </c>
      <c r="CX267" s="1280" t="s">
        <v>2925</v>
      </c>
      <c r="CY267" s="1280" t="s">
        <v>2925</v>
      </c>
      <c r="CZ267" s="1275" t="s">
        <v>792</v>
      </c>
      <c r="DA267" s="1274" t="s">
        <v>2657</v>
      </c>
      <c r="DB267" s="1274" t="s">
        <v>878</v>
      </c>
      <c r="DC267" s="1274" t="s">
        <v>2937</v>
      </c>
      <c r="DD267" s="1274" t="s">
        <v>2976</v>
      </c>
      <c r="DE267" s="1276" t="s">
        <v>878</v>
      </c>
      <c r="DF267" s="1276" t="s">
        <v>1471</v>
      </c>
      <c r="DG267" s="1276" t="s">
        <v>878</v>
      </c>
      <c r="DH267" s="1276" t="s">
        <v>1471</v>
      </c>
      <c r="DI267" s="1276" t="s">
        <v>878</v>
      </c>
      <c r="DJ267" s="1277" t="s">
        <v>1471</v>
      </c>
      <c r="DK267" s="1311" t="s">
        <v>878</v>
      </c>
      <c r="DL267" s="1277" t="s">
        <v>878</v>
      </c>
      <c r="DM267" s="7" t="s">
        <v>878</v>
      </c>
      <c r="DN267" s="7" t="s">
        <v>792</v>
      </c>
      <c r="DO267" s="7" t="s">
        <v>878</v>
      </c>
      <c r="DP267" s="7" t="s">
        <v>792</v>
      </c>
    </row>
    <row r="268" spans="1:120" ht="25.5">
      <c r="A268" s="1194" t="s">
        <v>360</v>
      </c>
      <c r="B268" s="1195" t="s">
        <v>593</v>
      </c>
      <c r="C268" s="1196">
        <v>143</v>
      </c>
      <c r="D268" s="1197">
        <v>121</v>
      </c>
      <c r="E268" s="1197">
        <v>12</v>
      </c>
      <c r="F268" s="1306" t="s">
        <v>1325</v>
      </c>
      <c r="G268" s="1306" t="s">
        <v>1325</v>
      </c>
      <c r="H268" s="1197">
        <v>362</v>
      </c>
      <c r="I268" s="1198">
        <v>33</v>
      </c>
      <c r="J268" s="1199">
        <v>1.3512480882580478</v>
      </c>
      <c r="K268" s="1200">
        <v>2.2365323605745955</v>
      </c>
      <c r="L268" s="1200">
        <v>0.53177797607869504</v>
      </c>
      <c r="M268" s="1200">
        <v>1.2359859647728444</v>
      </c>
      <c r="N268" s="1200"/>
      <c r="O268" s="1200">
        <v>0.80083567511664289</v>
      </c>
      <c r="P268" s="1201">
        <v>0.89956092507854046</v>
      </c>
      <c r="Q268" s="1309" t="s">
        <v>1325</v>
      </c>
      <c r="R268" s="1307" t="s">
        <v>1325</v>
      </c>
      <c r="S268" s="1307" t="s">
        <v>1325</v>
      </c>
      <c r="T268" s="1307" t="s">
        <v>1325</v>
      </c>
      <c r="U268" s="1307" t="s">
        <v>1325</v>
      </c>
      <c r="V268" s="1307">
        <v>20</v>
      </c>
      <c r="W268" s="1310" t="s">
        <v>1325</v>
      </c>
      <c r="X268" s="1199">
        <v>0.85640501674828862</v>
      </c>
      <c r="Y268" s="1200">
        <v>0.45398701302775352</v>
      </c>
      <c r="Z268" s="1200">
        <v>1.1683381296737969</v>
      </c>
      <c r="AA268" s="1200">
        <v>0</v>
      </c>
      <c r="AB268" s="1200"/>
      <c r="AC268" s="1202">
        <v>1.9125179780724588</v>
      </c>
      <c r="AD268" s="1203">
        <v>0</v>
      </c>
      <c r="AE268" s="1309">
        <v>21</v>
      </c>
      <c r="AF268" s="1307" t="s">
        <v>1325</v>
      </c>
      <c r="AG268" s="1307" t="s">
        <v>1325</v>
      </c>
      <c r="AH268" s="1307" t="s">
        <v>1325</v>
      </c>
      <c r="AI268" s="1307" t="s">
        <v>1325</v>
      </c>
      <c r="AJ268" s="1307">
        <v>44</v>
      </c>
      <c r="AK268" s="1310" t="s">
        <v>1325</v>
      </c>
      <c r="AL268" s="1204">
        <v>1.6365628143067312</v>
      </c>
      <c r="AM268" s="1202">
        <v>1.2805987904606124</v>
      </c>
      <c r="AN268" s="1202">
        <v>0.69988826390831438</v>
      </c>
      <c r="AO268" s="1202">
        <v>1.2031566601563335</v>
      </c>
      <c r="AP268" s="1202"/>
      <c r="AQ268" s="1202">
        <v>0.71907915927713317</v>
      </c>
      <c r="AR268" s="1203">
        <v>1.0763138313603908</v>
      </c>
      <c r="AS268" s="1309" t="s">
        <v>1325</v>
      </c>
      <c r="AT268" s="1307" t="s">
        <v>1325</v>
      </c>
      <c r="AU268" s="1307" t="s">
        <v>1325</v>
      </c>
      <c r="AV268" s="1307" t="s">
        <v>1325</v>
      </c>
      <c r="AW268" s="1307" t="s">
        <v>1325</v>
      </c>
      <c r="AX268" s="1307">
        <v>19</v>
      </c>
      <c r="AY268" s="1310" t="s">
        <v>1325</v>
      </c>
      <c r="AZ268" s="1244">
        <v>0.5428243248106619</v>
      </c>
      <c r="BA268" s="1242">
        <v>2.5476923259831721</v>
      </c>
      <c r="BB268" s="1242">
        <v>1.6472984858095048</v>
      </c>
      <c r="BC268" s="1242">
        <v>0</v>
      </c>
      <c r="BD268" s="1242"/>
      <c r="BE268" s="1242">
        <v>0.65178978256858044</v>
      </c>
      <c r="BF268" s="1243">
        <v>0.93793525815972423</v>
      </c>
      <c r="BG268" s="1309">
        <v>12</v>
      </c>
      <c r="BH268" s="1307">
        <v>15</v>
      </c>
      <c r="BI268" s="1307" t="s">
        <v>1325</v>
      </c>
      <c r="BJ268" s="1307" t="s">
        <v>1325</v>
      </c>
      <c r="BK268" s="1307" t="s">
        <v>1325</v>
      </c>
      <c r="BL268" s="1307">
        <v>96</v>
      </c>
      <c r="BM268" s="1310" t="s">
        <v>1325</v>
      </c>
      <c r="BN268" s="1245">
        <v>0.43239240993412709</v>
      </c>
      <c r="BO268" s="1239">
        <v>1.2807870213227734</v>
      </c>
      <c r="BP268" s="1239">
        <v>0.62658458895154279</v>
      </c>
      <c r="BQ268" s="1239">
        <v>4.069687912245195</v>
      </c>
      <c r="BR268" s="1239"/>
      <c r="BS268" s="1239">
        <v>1.3393815968167802</v>
      </c>
      <c r="BT268" s="1308">
        <v>0.3682730802407852</v>
      </c>
      <c r="BU268" s="1309">
        <v>83</v>
      </c>
      <c r="BV268" s="1307">
        <v>64</v>
      </c>
      <c r="BW268" s="1307" t="s">
        <v>1325</v>
      </c>
      <c r="BX268" s="1307" t="s">
        <v>1325</v>
      </c>
      <c r="BY268" s="1307" t="s">
        <v>1325</v>
      </c>
      <c r="BZ268" s="1307">
        <v>129</v>
      </c>
      <c r="CA268" s="1310">
        <v>16</v>
      </c>
      <c r="CB268" s="1189">
        <v>2.1466341374870446</v>
      </c>
      <c r="CC268" s="1239">
        <v>2.81218287069614</v>
      </c>
      <c r="CD268" s="1239">
        <v>0.30836840530401072</v>
      </c>
      <c r="CE268" s="1239">
        <v>0.71194255972368703</v>
      </c>
      <c r="CF268" s="1239"/>
      <c r="CG268" s="1239">
        <v>0.5751082395944066</v>
      </c>
      <c r="CH268" s="1246">
        <v>1.0390236568309661</v>
      </c>
      <c r="CI268" s="1309" t="s">
        <v>1325</v>
      </c>
      <c r="CJ268" s="1307" t="s">
        <v>1325</v>
      </c>
      <c r="CK268" s="1307" t="s">
        <v>1325</v>
      </c>
      <c r="CL268" s="1307" t="s">
        <v>1325</v>
      </c>
      <c r="CM268" s="1307" t="s">
        <v>1325</v>
      </c>
      <c r="CN268" s="1238">
        <v>17</v>
      </c>
      <c r="CO268" s="1310" t="s">
        <v>1325</v>
      </c>
      <c r="CP268" s="1244">
        <v>1.1795408828072826</v>
      </c>
      <c r="CQ268" s="1242">
        <v>1.9033959388441177</v>
      </c>
      <c r="CR268" s="1242">
        <v>0</v>
      </c>
      <c r="CS268" s="1242">
        <v>0</v>
      </c>
      <c r="CT268" s="1242"/>
      <c r="CU268" s="1242">
        <v>1.2621285483593443</v>
      </c>
      <c r="CV268" s="1243">
        <v>1.4667165661977037</v>
      </c>
      <c r="CW268" s="1280" t="s">
        <v>878</v>
      </c>
      <c r="CX268" s="1280" t="s">
        <v>878</v>
      </c>
      <c r="CY268" s="1280" t="s">
        <v>2925</v>
      </c>
      <c r="CZ268" s="1275" t="s">
        <v>878</v>
      </c>
      <c r="DA268" s="1276" t="s">
        <v>1471</v>
      </c>
      <c r="DB268" s="1274"/>
      <c r="DC268" s="1274" t="s">
        <v>878</v>
      </c>
      <c r="DD268" s="1274" t="s">
        <v>2977</v>
      </c>
      <c r="DE268" s="1276" t="s">
        <v>878</v>
      </c>
      <c r="DF268" s="1276" t="s">
        <v>1471</v>
      </c>
      <c r="DG268" s="1276" t="s">
        <v>878</v>
      </c>
      <c r="DH268" s="1276" t="s">
        <v>1471</v>
      </c>
      <c r="DI268" s="1276" t="s">
        <v>878</v>
      </c>
      <c r="DJ268" s="1277" t="s">
        <v>1471</v>
      </c>
      <c r="DK268" s="1311" t="s">
        <v>878</v>
      </c>
      <c r="DL268" s="1277" t="s">
        <v>878</v>
      </c>
      <c r="DM268" s="7" t="s">
        <v>878</v>
      </c>
      <c r="DN268" s="7" t="s">
        <v>792</v>
      </c>
      <c r="DO268" s="7" t="s">
        <v>878</v>
      </c>
      <c r="DP268" s="7" t="s">
        <v>792</v>
      </c>
    </row>
    <row r="269" spans="1:120">
      <c r="A269" s="1194" t="s">
        <v>1143</v>
      </c>
      <c r="B269" s="1195" t="s">
        <v>537</v>
      </c>
      <c r="C269" s="1196">
        <v>38</v>
      </c>
      <c r="D269" s="1306" t="s">
        <v>1325</v>
      </c>
      <c r="E269" s="1306" t="s">
        <v>1325</v>
      </c>
      <c r="F269" s="1306" t="s">
        <v>1325</v>
      </c>
      <c r="G269" s="1306" t="s">
        <v>1325</v>
      </c>
      <c r="H269" s="1197">
        <v>192</v>
      </c>
      <c r="I269" s="1198">
        <v>17</v>
      </c>
      <c r="J269" s="1199">
        <v>1.2311111629369567</v>
      </c>
      <c r="K269" s="1200">
        <v>1.894662318634833</v>
      </c>
      <c r="L269" s="1200">
        <v>0.39616734433505929</v>
      </c>
      <c r="M269" s="1200">
        <v>1.1294989878691084</v>
      </c>
      <c r="N269" s="1200">
        <v>0.54090326864578697</v>
      </c>
      <c r="O269" s="1200">
        <v>0.93527669025931204</v>
      </c>
      <c r="P269" s="1201">
        <v>1.1287550621107953</v>
      </c>
      <c r="Q269" s="1309" t="s">
        <v>1325</v>
      </c>
      <c r="R269" s="1307" t="s">
        <v>1325</v>
      </c>
      <c r="S269" s="1307" t="s">
        <v>1325</v>
      </c>
      <c r="T269" s="1307" t="s">
        <v>1325</v>
      </c>
      <c r="U269" s="1307" t="s">
        <v>1325</v>
      </c>
      <c r="V269" s="1307">
        <v>15</v>
      </c>
      <c r="W269" s="1310" t="s">
        <v>1325</v>
      </c>
      <c r="X269" s="1199">
        <v>2.2640028245108286</v>
      </c>
      <c r="Y269" s="1200">
        <v>0</v>
      </c>
      <c r="Z269" s="1200">
        <v>1.6669533708166844</v>
      </c>
      <c r="AA269" s="1200">
        <v>0</v>
      </c>
      <c r="AB269" s="1200">
        <v>0</v>
      </c>
      <c r="AC269" s="1202">
        <v>0.74811057188034746</v>
      </c>
      <c r="AD269" s="1203">
        <v>0</v>
      </c>
      <c r="AE269" s="1309" t="s">
        <v>1325</v>
      </c>
      <c r="AF269" s="1307" t="s">
        <v>1325</v>
      </c>
      <c r="AG269" s="1307" t="s">
        <v>1325</v>
      </c>
      <c r="AH269" s="1307" t="s">
        <v>1325</v>
      </c>
      <c r="AI269" s="1307" t="s">
        <v>1325</v>
      </c>
      <c r="AJ269" s="1307">
        <v>31</v>
      </c>
      <c r="AK269" s="1310" t="s">
        <v>1325</v>
      </c>
      <c r="AL269" s="1204">
        <v>0.66538494311541252</v>
      </c>
      <c r="AM269" s="1202">
        <v>0</v>
      </c>
      <c r="AN269" s="1202">
        <v>1.0761911753703866</v>
      </c>
      <c r="AO269" s="1202">
        <v>0</v>
      </c>
      <c r="AP269" s="1202">
        <v>0</v>
      </c>
      <c r="AQ269" s="1202">
        <v>1.7072455191591847</v>
      </c>
      <c r="AR269" s="1203">
        <v>1.0216983801487749</v>
      </c>
      <c r="AS269" s="1309" t="s">
        <v>1325</v>
      </c>
      <c r="AT269" s="1307" t="s">
        <v>1325</v>
      </c>
      <c r="AU269" s="1307" t="s">
        <v>1325</v>
      </c>
      <c r="AV269" s="1307" t="s">
        <v>1325</v>
      </c>
      <c r="AW269" s="1307" t="s">
        <v>1325</v>
      </c>
      <c r="AX269" s="1307" t="s">
        <v>1325</v>
      </c>
      <c r="AY269" s="1310" t="s">
        <v>1325</v>
      </c>
      <c r="AZ269" s="1244">
        <v>4.1756663034273638</v>
      </c>
      <c r="BA269" s="1242">
        <v>0</v>
      </c>
      <c r="BB269" s="1242">
        <v>0</v>
      </c>
      <c r="BC269" s="1242">
        <v>0</v>
      </c>
      <c r="BD269" s="1242">
        <v>0</v>
      </c>
      <c r="BE269" s="1242">
        <v>0.6472361455105633</v>
      </c>
      <c r="BF269" s="1243">
        <v>0</v>
      </c>
      <c r="BG269" s="1309" t="s">
        <v>1325</v>
      </c>
      <c r="BH269" s="1307" t="s">
        <v>1325</v>
      </c>
      <c r="BI269" s="1307" t="s">
        <v>1325</v>
      </c>
      <c r="BJ269" s="1307" t="s">
        <v>1325</v>
      </c>
      <c r="BK269" s="1307" t="s">
        <v>1325</v>
      </c>
      <c r="BL269" s="1307">
        <v>29</v>
      </c>
      <c r="BM269" s="1310" t="s">
        <v>1325</v>
      </c>
      <c r="BN269" s="1245">
        <v>0.41514018344165315</v>
      </c>
      <c r="BO269" s="1239">
        <v>0</v>
      </c>
      <c r="BP269" s="1239">
        <v>0</v>
      </c>
      <c r="BQ269" s="1239">
        <v>0</v>
      </c>
      <c r="BR269" s="1239">
        <v>0</v>
      </c>
      <c r="BS269" s="1239">
        <v>1.3688005589328924</v>
      </c>
      <c r="BT269" s="1308">
        <v>4.4008446653144864</v>
      </c>
      <c r="BU269" s="1309">
        <v>20</v>
      </c>
      <c r="BV269" s="1307" t="s">
        <v>1325</v>
      </c>
      <c r="BW269" s="1307" t="s">
        <v>1325</v>
      </c>
      <c r="BX269" s="1307" t="s">
        <v>1325</v>
      </c>
      <c r="BY269" s="1307" t="s">
        <v>1325</v>
      </c>
      <c r="BZ269" s="1307">
        <v>90</v>
      </c>
      <c r="CA269" s="1310" t="s">
        <v>1325</v>
      </c>
      <c r="CB269" s="1189">
        <v>1.3070250099972145</v>
      </c>
      <c r="CC269" s="1239">
        <v>3.8634819712455766</v>
      </c>
      <c r="CD269" s="1239">
        <v>0</v>
      </c>
      <c r="CE269" s="1239">
        <v>2.36691922538939</v>
      </c>
      <c r="CF269" s="1239">
        <v>1.0800136967937386</v>
      </c>
      <c r="CG269" s="1239">
        <v>0.80154051927150671</v>
      </c>
      <c r="CH269" s="1246">
        <v>0.77143054348394835</v>
      </c>
      <c r="CI269" s="1309" t="s">
        <v>1325</v>
      </c>
      <c r="CJ269" s="1307" t="s">
        <v>1325</v>
      </c>
      <c r="CK269" s="1307" t="s">
        <v>1325</v>
      </c>
      <c r="CL269" s="1307" t="s">
        <v>1325</v>
      </c>
      <c r="CM269" s="1307" t="s">
        <v>1325</v>
      </c>
      <c r="CN269" s="1307" t="s">
        <v>1325</v>
      </c>
      <c r="CO269" s="1310" t="s">
        <v>1325</v>
      </c>
      <c r="CP269" s="1244">
        <v>1.2644284923900078</v>
      </c>
      <c r="CQ269" s="1242">
        <v>0</v>
      </c>
      <c r="CR269" s="1242">
        <v>0</v>
      </c>
      <c r="CS269" s="1242">
        <v>0</v>
      </c>
      <c r="CT269" s="1242">
        <v>0</v>
      </c>
      <c r="CU269" s="1242">
        <v>0.9553250841264157</v>
      </c>
      <c r="CV269" s="1243">
        <v>2.8907445995697003</v>
      </c>
      <c r="CW269" s="1280"/>
      <c r="CX269" s="1280"/>
      <c r="CY269" s="1280"/>
      <c r="CZ269" s="1275" t="s">
        <v>878</v>
      </c>
      <c r="DA269" s="1276" t="s">
        <v>1471</v>
      </c>
      <c r="DB269" s="1274"/>
      <c r="DC269" s="1274"/>
      <c r="DD269" s="1274"/>
      <c r="DE269" s="1276" t="s">
        <v>878</v>
      </c>
      <c r="DF269" s="1276" t="s">
        <v>1471</v>
      </c>
      <c r="DG269" s="1276" t="s">
        <v>878</v>
      </c>
      <c r="DH269" s="1276" t="s">
        <v>1471</v>
      </c>
      <c r="DI269" s="1276" t="s">
        <v>878</v>
      </c>
      <c r="DJ269" s="1277" t="s">
        <v>1471</v>
      </c>
      <c r="DK269" s="1311" t="s">
        <v>878</v>
      </c>
      <c r="DL269" s="1277" t="s">
        <v>878</v>
      </c>
      <c r="DM269" s="7" t="s">
        <v>878</v>
      </c>
      <c r="DN269" s="7" t="s">
        <v>792</v>
      </c>
      <c r="DO269" s="7" t="s">
        <v>878</v>
      </c>
      <c r="DP269" s="7" t="s">
        <v>792</v>
      </c>
    </row>
    <row r="270" spans="1:120">
      <c r="A270" s="1194" t="s">
        <v>427</v>
      </c>
      <c r="B270" s="1195" t="s">
        <v>641</v>
      </c>
      <c r="C270" s="1196">
        <v>105</v>
      </c>
      <c r="D270" s="1306" t="s">
        <v>1325</v>
      </c>
      <c r="E270" s="1306" t="s">
        <v>1325</v>
      </c>
      <c r="F270" s="1306" t="s">
        <v>1325</v>
      </c>
      <c r="G270" s="1306" t="s">
        <v>1325</v>
      </c>
      <c r="H270" s="1197">
        <v>211</v>
      </c>
      <c r="I270" s="1306" t="s">
        <v>1325</v>
      </c>
      <c r="J270" s="1199">
        <v>1.3829210632310827</v>
      </c>
      <c r="K270" s="1200"/>
      <c r="L270" s="1200">
        <v>0.91016252961007693</v>
      </c>
      <c r="M270" s="1200">
        <v>1.3584984949748318</v>
      </c>
      <c r="N270" s="1200"/>
      <c r="O270" s="1200">
        <v>0.70321712950017679</v>
      </c>
      <c r="P270" s="1201">
        <v>0.84350364030941816</v>
      </c>
      <c r="Q270" s="1309" t="s">
        <v>1325</v>
      </c>
      <c r="R270" s="1307" t="s">
        <v>1325</v>
      </c>
      <c r="S270" s="1307" t="s">
        <v>1325</v>
      </c>
      <c r="T270" s="1307" t="s">
        <v>1325</v>
      </c>
      <c r="U270" s="1307" t="s">
        <v>1325</v>
      </c>
      <c r="V270" s="1307">
        <v>16</v>
      </c>
      <c r="W270" s="1310" t="s">
        <v>1325</v>
      </c>
      <c r="X270" s="1199">
        <v>0.40767032819350491</v>
      </c>
      <c r="Y270" s="1200"/>
      <c r="Z270" s="1200">
        <v>0</v>
      </c>
      <c r="AA270" s="1200">
        <v>5.0671778304170294</v>
      </c>
      <c r="AB270" s="1200"/>
      <c r="AC270" s="1202">
        <v>1.8012703969425861</v>
      </c>
      <c r="AD270" s="1203">
        <v>0</v>
      </c>
      <c r="AE270" s="1309">
        <v>19</v>
      </c>
      <c r="AF270" s="1307" t="s">
        <v>1325</v>
      </c>
      <c r="AG270" s="1307" t="s">
        <v>1325</v>
      </c>
      <c r="AH270" s="1307" t="s">
        <v>1325</v>
      </c>
      <c r="AI270" s="1307" t="s">
        <v>1325</v>
      </c>
      <c r="AJ270" s="1307">
        <v>43</v>
      </c>
      <c r="AK270" s="1310" t="s">
        <v>1325</v>
      </c>
      <c r="AL270" s="1204">
        <v>1.0193479416979485</v>
      </c>
      <c r="AM270" s="1202"/>
      <c r="AN270" s="1202">
        <v>1.5715122294637596</v>
      </c>
      <c r="AO270" s="1202">
        <v>0</v>
      </c>
      <c r="AP270" s="1202"/>
      <c r="AQ270" s="1202">
        <v>0.57324018008138489</v>
      </c>
      <c r="AR270" s="1203">
        <v>1.7540061607636126</v>
      </c>
      <c r="AS270" s="1309" t="s">
        <v>1325</v>
      </c>
      <c r="AT270" s="1307" t="s">
        <v>1325</v>
      </c>
      <c r="AU270" s="1307" t="s">
        <v>1325</v>
      </c>
      <c r="AV270" s="1307" t="s">
        <v>1325</v>
      </c>
      <c r="AW270" s="1307" t="s">
        <v>1325</v>
      </c>
      <c r="AX270" s="1307" t="s">
        <v>1325</v>
      </c>
      <c r="AY270" s="1310" t="s">
        <v>1325</v>
      </c>
      <c r="AZ270" s="1244">
        <v>1.4554101308803078</v>
      </c>
      <c r="BA270" s="1242"/>
      <c r="BB270" s="1242">
        <v>0</v>
      </c>
      <c r="BC270" s="1242">
        <v>0</v>
      </c>
      <c r="BD270" s="1242"/>
      <c r="BE270" s="1242">
        <v>0.17278987831209636</v>
      </c>
      <c r="BF270" s="1243">
        <v>2.932482606346269</v>
      </c>
      <c r="BG270" s="1309">
        <v>13</v>
      </c>
      <c r="BH270" s="1307" t="s">
        <v>1325</v>
      </c>
      <c r="BI270" s="1307" t="s">
        <v>1325</v>
      </c>
      <c r="BJ270" s="1307" t="s">
        <v>1325</v>
      </c>
      <c r="BK270" s="1307" t="s">
        <v>1325</v>
      </c>
      <c r="BL270" s="1307">
        <v>53</v>
      </c>
      <c r="BM270" s="1310" t="s">
        <v>1325</v>
      </c>
      <c r="BN270" s="1245">
        <v>0.73857568520527928</v>
      </c>
      <c r="BO270" s="1239"/>
      <c r="BP270" s="1239">
        <v>0</v>
      </c>
      <c r="BQ270" s="1239">
        <v>2.3398830934809252</v>
      </c>
      <c r="BR270" s="1239"/>
      <c r="BS270" s="1239">
        <v>1.1350761455983434</v>
      </c>
      <c r="BT270" s="1308">
        <v>0.93439314064722012</v>
      </c>
      <c r="BU270" s="1309">
        <v>50</v>
      </c>
      <c r="BV270" s="1307" t="s">
        <v>1325</v>
      </c>
      <c r="BW270" s="1307" t="s">
        <v>1325</v>
      </c>
      <c r="BX270" s="1307" t="s">
        <v>1325</v>
      </c>
      <c r="BY270" s="1307" t="s">
        <v>1325</v>
      </c>
      <c r="BZ270" s="1307">
        <v>66</v>
      </c>
      <c r="CA270" s="1310" t="s">
        <v>1325</v>
      </c>
      <c r="CB270" s="1189">
        <v>2.467431846110637</v>
      </c>
      <c r="CC270" s="1239"/>
      <c r="CD270" s="1239">
        <v>1.0622483997489183</v>
      </c>
      <c r="CE270" s="1239">
        <v>0.67598180520232343</v>
      </c>
      <c r="CF270" s="1239"/>
      <c r="CG270" s="1239">
        <v>0.65428368910971391</v>
      </c>
      <c r="CH270" s="1246">
        <v>0.27683912107664349</v>
      </c>
      <c r="CI270" s="1309" t="s">
        <v>1325</v>
      </c>
      <c r="CJ270" s="1307" t="s">
        <v>1325</v>
      </c>
      <c r="CK270" s="1307" t="s">
        <v>1325</v>
      </c>
      <c r="CL270" s="1307" t="s">
        <v>1325</v>
      </c>
      <c r="CM270" s="1307" t="s">
        <v>1325</v>
      </c>
      <c r="CN270" s="1307" t="s">
        <v>1325</v>
      </c>
      <c r="CO270" s="1310" t="s">
        <v>1325</v>
      </c>
      <c r="CP270" s="1244">
        <v>0.33154876471017586</v>
      </c>
      <c r="CQ270" s="1242"/>
      <c r="CR270" s="1242">
        <v>4.6000204175799455</v>
      </c>
      <c r="CS270" s="1242">
        <v>0</v>
      </c>
      <c r="CT270" s="1242"/>
      <c r="CU270" s="1242">
        <v>0.58629247728687139</v>
      </c>
      <c r="CV270" s="1243">
        <v>3.5699004035981821</v>
      </c>
      <c r="CW270" s="1280"/>
      <c r="CX270" s="1280"/>
      <c r="CY270" s="1280"/>
      <c r="CZ270" s="1275" t="s">
        <v>878</v>
      </c>
      <c r="DA270" s="1276" t="s">
        <v>1471</v>
      </c>
      <c r="DB270" s="1274" t="s">
        <v>878</v>
      </c>
      <c r="DC270" s="1274" t="s">
        <v>2920</v>
      </c>
      <c r="DD270" s="1274" t="s">
        <v>2920</v>
      </c>
      <c r="DE270" s="1276" t="s">
        <v>878</v>
      </c>
      <c r="DF270" s="1276" t="s">
        <v>1471</v>
      </c>
      <c r="DG270" s="1276" t="s">
        <v>878</v>
      </c>
      <c r="DH270" s="1276" t="s">
        <v>1471</v>
      </c>
      <c r="DI270" s="1276" t="s">
        <v>878</v>
      </c>
      <c r="DJ270" s="1277" t="s">
        <v>1471</v>
      </c>
      <c r="DK270" s="1311" t="s">
        <v>878</v>
      </c>
      <c r="DL270" s="1277" t="s">
        <v>878</v>
      </c>
      <c r="DM270" s="7" t="s">
        <v>878</v>
      </c>
      <c r="DN270" s="7" t="s">
        <v>792</v>
      </c>
      <c r="DO270" s="7" t="s">
        <v>878</v>
      </c>
      <c r="DP270" s="7" t="s">
        <v>792</v>
      </c>
    </row>
    <row r="271" spans="1:120">
      <c r="A271" s="1194" t="s">
        <v>1</v>
      </c>
      <c r="B271" s="1195" t="s">
        <v>652</v>
      </c>
      <c r="C271" s="1196">
        <v>41</v>
      </c>
      <c r="D271" s="1306" t="s">
        <v>1325</v>
      </c>
      <c r="E271" s="1306" t="s">
        <v>1325</v>
      </c>
      <c r="F271" s="1306" t="s">
        <v>1325</v>
      </c>
      <c r="G271" s="1306" t="s">
        <v>1325</v>
      </c>
      <c r="H271" s="1197">
        <v>110</v>
      </c>
      <c r="I271" s="1306" t="s">
        <v>1325</v>
      </c>
      <c r="J271" s="1199">
        <v>1.2564024619258682</v>
      </c>
      <c r="K271" s="1200">
        <v>2.0684686203913327</v>
      </c>
      <c r="L271" s="1200">
        <v>0.85891201993569877</v>
      </c>
      <c r="M271" s="1200">
        <v>1.2658113794114687</v>
      </c>
      <c r="N271" s="1200"/>
      <c r="O271" s="1200">
        <v>0.62523678344339018</v>
      </c>
      <c r="P271" s="1201">
        <v>0.67921904384656051</v>
      </c>
      <c r="Q271" s="1309" t="s">
        <v>1325</v>
      </c>
      <c r="R271" s="1307" t="s">
        <v>1325</v>
      </c>
      <c r="S271" s="1307" t="s">
        <v>1325</v>
      </c>
      <c r="T271" s="1307" t="s">
        <v>1325</v>
      </c>
      <c r="U271" s="1307" t="s">
        <v>1325</v>
      </c>
      <c r="V271" s="1307" t="s">
        <v>1325</v>
      </c>
      <c r="W271" s="1310" t="s">
        <v>1325</v>
      </c>
      <c r="X271" s="1199">
        <v>0.76720075689621481</v>
      </c>
      <c r="Y271" s="1200">
        <v>0</v>
      </c>
      <c r="Z271" s="1200">
        <v>4.2626354110585414</v>
      </c>
      <c r="AA271" s="1200">
        <v>0</v>
      </c>
      <c r="AB271" s="1200"/>
      <c r="AC271" s="1202">
        <v>1.0160672986709391</v>
      </c>
      <c r="AD271" s="1203">
        <v>0</v>
      </c>
      <c r="AE271" s="1309" t="s">
        <v>1325</v>
      </c>
      <c r="AF271" s="1307" t="s">
        <v>1325</v>
      </c>
      <c r="AG271" s="1307" t="s">
        <v>1325</v>
      </c>
      <c r="AH271" s="1307" t="s">
        <v>1325</v>
      </c>
      <c r="AI271" s="1307" t="s">
        <v>1325</v>
      </c>
      <c r="AJ271" s="1307" t="s">
        <v>1325</v>
      </c>
      <c r="AK271" s="1310" t="s">
        <v>1325</v>
      </c>
      <c r="AL271" s="1204">
        <v>1.4767945297186753</v>
      </c>
      <c r="AM271" s="1202">
        <v>0</v>
      </c>
      <c r="AN271" s="1202">
        <v>2.0493145928618852</v>
      </c>
      <c r="AO271" s="1202">
        <v>0</v>
      </c>
      <c r="AP271" s="1202"/>
      <c r="AQ271" s="1202">
        <v>1.0014430153223699</v>
      </c>
      <c r="AR271" s="1203">
        <v>0</v>
      </c>
      <c r="AS271" s="1309" t="s">
        <v>1325</v>
      </c>
      <c r="AT271" s="1307" t="s">
        <v>1325</v>
      </c>
      <c r="AU271" s="1307" t="s">
        <v>1325</v>
      </c>
      <c r="AV271" s="1307" t="s">
        <v>1325</v>
      </c>
      <c r="AW271" s="1307" t="s">
        <v>1325</v>
      </c>
      <c r="AX271" s="1307" t="s">
        <v>1325</v>
      </c>
      <c r="AY271" s="1310" t="s">
        <v>1325</v>
      </c>
      <c r="AZ271" s="1244">
        <v>1.0079581769997492</v>
      </c>
      <c r="BA271" s="1242">
        <v>0</v>
      </c>
      <c r="BB271" s="1242">
        <v>2.3590981890873794</v>
      </c>
      <c r="BC271" s="1242">
        <v>0</v>
      </c>
      <c r="BD271" s="1242"/>
      <c r="BE271" s="1242">
        <v>0.30105731133015146</v>
      </c>
      <c r="BF271" s="1243">
        <v>6.7835883885763106</v>
      </c>
      <c r="BG271" s="1309" t="s">
        <v>1325</v>
      </c>
      <c r="BH271" s="1307" t="s">
        <v>1325</v>
      </c>
      <c r="BI271" s="1307" t="s">
        <v>1325</v>
      </c>
      <c r="BJ271" s="1307" t="s">
        <v>1325</v>
      </c>
      <c r="BK271" s="1307" t="s">
        <v>1325</v>
      </c>
      <c r="BL271" s="1307">
        <v>28</v>
      </c>
      <c r="BM271" s="1310" t="s">
        <v>1325</v>
      </c>
      <c r="BN271" s="1245">
        <v>1.3736508821412834</v>
      </c>
      <c r="BO271" s="1239">
        <v>0</v>
      </c>
      <c r="BP271" s="1239">
        <v>0</v>
      </c>
      <c r="BQ271" s="1239">
        <v>0</v>
      </c>
      <c r="BR271" s="1239"/>
      <c r="BS271" s="1239">
        <v>1.9674883904676854</v>
      </c>
      <c r="BT271" s="1308">
        <v>0</v>
      </c>
      <c r="BU271" s="1309">
        <v>18</v>
      </c>
      <c r="BV271" s="1307" t="s">
        <v>1325</v>
      </c>
      <c r="BW271" s="1307" t="s">
        <v>1325</v>
      </c>
      <c r="BX271" s="1307" t="s">
        <v>1325</v>
      </c>
      <c r="BY271" s="1307" t="s">
        <v>1325</v>
      </c>
      <c r="BZ271" s="1307">
        <v>43</v>
      </c>
      <c r="CA271" s="1310" t="s">
        <v>1325</v>
      </c>
      <c r="CB271" s="1189">
        <v>1.1031116372236953</v>
      </c>
      <c r="CC271" s="1239">
        <v>4.4065614451448063</v>
      </c>
      <c r="CD271" s="1239">
        <v>0.75430909755219755</v>
      </c>
      <c r="CE271" s="1239">
        <v>1.7824040612633052</v>
      </c>
      <c r="CF271" s="1239"/>
      <c r="CG271" s="1239">
        <v>0.43468776738693421</v>
      </c>
      <c r="CH271" s="1246">
        <v>0.27226491689192867</v>
      </c>
      <c r="CI271" s="1309" t="s">
        <v>1325</v>
      </c>
      <c r="CJ271" s="1307" t="s">
        <v>1325</v>
      </c>
      <c r="CK271" s="1307" t="s">
        <v>1325</v>
      </c>
      <c r="CL271" s="1307" t="s">
        <v>1325</v>
      </c>
      <c r="CM271" s="1307" t="s">
        <v>1325</v>
      </c>
      <c r="CN271" s="1307" t="s">
        <v>1325</v>
      </c>
      <c r="CO271" s="1310" t="s">
        <v>1325</v>
      </c>
      <c r="CP271" s="1244">
        <v>1.0433949613076643</v>
      </c>
      <c r="CQ271" s="1242">
        <v>0</v>
      </c>
      <c r="CR271" s="1242">
        <v>2.4356280132187527</v>
      </c>
      <c r="CS271" s="1242">
        <v>0</v>
      </c>
      <c r="CT271" s="1242"/>
      <c r="CU271" s="1242">
        <v>0.5928710375192302</v>
      </c>
      <c r="CV271" s="1243">
        <v>2.7864293740537374</v>
      </c>
      <c r="CW271" s="1280"/>
      <c r="CX271" s="1280"/>
      <c r="CY271" s="1280"/>
      <c r="CZ271" s="1275" t="s">
        <v>878</v>
      </c>
      <c r="DA271" s="1276" t="s">
        <v>1471</v>
      </c>
      <c r="DB271" s="1274"/>
      <c r="DC271" s="1274"/>
      <c r="DD271" s="1274"/>
      <c r="DE271" s="1276" t="s">
        <v>878</v>
      </c>
      <c r="DF271" s="1276" t="s">
        <v>1471</v>
      </c>
      <c r="DG271" s="1276" t="s">
        <v>878</v>
      </c>
      <c r="DH271" s="1276" t="s">
        <v>1471</v>
      </c>
      <c r="DI271" s="1276" t="s">
        <v>878</v>
      </c>
      <c r="DJ271" s="1277" t="s">
        <v>1471</v>
      </c>
      <c r="DK271" s="1311" t="s">
        <v>878</v>
      </c>
      <c r="DL271" s="1277" t="s">
        <v>878</v>
      </c>
      <c r="DM271" s="7" t="s">
        <v>878</v>
      </c>
      <c r="DN271" s="7" t="s">
        <v>792</v>
      </c>
      <c r="DO271" s="7" t="s">
        <v>878</v>
      </c>
      <c r="DP271" s="7" t="s">
        <v>792</v>
      </c>
    </row>
    <row r="272" spans="1:120" ht="25.5">
      <c r="A272" s="1194" t="s">
        <v>47</v>
      </c>
      <c r="B272" s="1195" t="s">
        <v>671</v>
      </c>
      <c r="C272" s="1196">
        <v>96</v>
      </c>
      <c r="D272" s="1197">
        <v>24</v>
      </c>
      <c r="E272" s="1306" t="s">
        <v>1325</v>
      </c>
      <c r="F272" s="1306" t="s">
        <v>1325</v>
      </c>
      <c r="G272" s="1306" t="s">
        <v>1325</v>
      </c>
      <c r="H272" s="1197">
        <v>133</v>
      </c>
      <c r="I272" s="1198">
        <v>14</v>
      </c>
      <c r="J272" s="1199">
        <v>1.3895564271933285</v>
      </c>
      <c r="K272" s="1200">
        <v>2.3539279484047859</v>
      </c>
      <c r="L272" s="1200">
        <v>0.96010221125890971</v>
      </c>
      <c r="M272" s="1200"/>
      <c r="N272" s="1200"/>
      <c r="O272" s="1200">
        <v>0.88767178939183822</v>
      </c>
      <c r="P272" s="1201">
        <v>1.1194969547891347</v>
      </c>
      <c r="Q272" s="1309" t="s">
        <v>1325</v>
      </c>
      <c r="R272" s="1307" t="s">
        <v>1325</v>
      </c>
      <c r="S272" s="1307" t="s">
        <v>1325</v>
      </c>
      <c r="T272" s="1307" t="s">
        <v>1325</v>
      </c>
      <c r="U272" s="1307" t="s">
        <v>1325</v>
      </c>
      <c r="V272" s="1307">
        <v>10</v>
      </c>
      <c r="W272" s="1310" t="s">
        <v>1325</v>
      </c>
      <c r="X272" s="1199">
        <v>0.25623863973828281</v>
      </c>
      <c r="Y272" s="1200">
        <v>0</v>
      </c>
      <c r="Z272" s="1200">
        <v>0</v>
      </c>
      <c r="AA272" s="1200"/>
      <c r="AB272" s="1200"/>
      <c r="AC272" s="1202">
        <v>10.547363839931</v>
      </c>
      <c r="AD272" s="1203">
        <v>0</v>
      </c>
      <c r="AE272" s="1309">
        <v>10</v>
      </c>
      <c r="AF272" s="1307" t="s">
        <v>1325</v>
      </c>
      <c r="AG272" s="1307" t="s">
        <v>1325</v>
      </c>
      <c r="AH272" s="1307" t="s">
        <v>1325</v>
      </c>
      <c r="AI272" s="1307" t="s">
        <v>1325</v>
      </c>
      <c r="AJ272" s="1307">
        <v>14</v>
      </c>
      <c r="AK272" s="1310" t="s">
        <v>1325</v>
      </c>
      <c r="AL272" s="1204">
        <v>1.5676310882621136</v>
      </c>
      <c r="AM272" s="1202">
        <v>3.1084586989895682</v>
      </c>
      <c r="AN272" s="1202">
        <v>0</v>
      </c>
      <c r="AO272" s="1202"/>
      <c r="AP272" s="1202"/>
      <c r="AQ272" s="1202">
        <v>1.1098487660828935</v>
      </c>
      <c r="AR272" s="1203">
        <v>0.81864510924042422</v>
      </c>
      <c r="AS272" s="1309" t="s">
        <v>1325</v>
      </c>
      <c r="AT272" s="1307" t="s">
        <v>1325</v>
      </c>
      <c r="AU272" s="1307" t="s">
        <v>1325</v>
      </c>
      <c r="AV272" s="1307" t="s">
        <v>1325</v>
      </c>
      <c r="AW272" s="1307" t="s">
        <v>1325</v>
      </c>
      <c r="AX272" s="1307" t="s">
        <v>1325</v>
      </c>
      <c r="AY272" s="1310" t="s">
        <v>1325</v>
      </c>
      <c r="AZ272" s="1244">
        <v>0.76353034086648552</v>
      </c>
      <c r="BA272" s="1242">
        <v>1.9609566685447222</v>
      </c>
      <c r="BB272" s="1242">
        <v>0</v>
      </c>
      <c r="BC272" s="1242"/>
      <c r="BD272" s="1242"/>
      <c r="BE272" s="1242">
        <v>1.0082837510764742</v>
      </c>
      <c r="BF272" s="1243">
        <v>3.8224861227342304</v>
      </c>
      <c r="BG272" s="1309" t="s">
        <v>1325</v>
      </c>
      <c r="BH272" s="1307" t="s">
        <v>1325</v>
      </c>
      <c r="BI272" s="1307" t="s">
        <v>1325</v>
      </c>
      <c r="BJ272" s="1307" t="s">
        <v>1325</v>
      </c>
      <c r="BK272" s="1307" t="s">
        <v>1325</v>
      </c>
      <c r="BL272" s="1307">
        <v>39</v>
      </c>
      <c r="BM272" s="1310" t="s">
        <v>1325</v>
      </c>
      <c r="BN272" s="1245">
        <v>0.38899986462560854</v>
      </c>
      <c r="BO272" s="1239">
        <v>2.3538166789849986</v>
      </c>
      <c r="BP272" s="1239">
        <v>0</v>
      </c>
      <c r="BQ272" s="1239"/>
      <c r="BR272" s="1239"/>
      <c r="BS272" s="1239">
        <v>2.4172367505355083</v>
      </c>
      <c r="BT272" s="1308">
        <v>1.5852706385812771</v>
      </c>
      <c r="BU272" s="1309">
        <v>55</v>
      </c>
      <c r="BV272" s="1307">
        <v>10</v>
      </c>
      <c r="BW272" s="1307" t="s">
        <v>1325</v>
      </c>
      <c r="BX272" s="1307" t="s">
        <v>1325</v>
      </c>
      <c r="BY272" s="1307" t="s">
        <v>1325</v>
      </c>
      <c r="BZ272" s="1307">
        <v>43</v>
      </c>
      <c r="CA272" s="1310" t="s">
        <v>1325</v>
      </c>
      <c r="CB272" s="1189">
        <v>2.0494444207147486</v>
      </c>
      <c r="CC272" s="1239">
        <v>2.22671132595387</v>
      </c>
      <c r="CD272" s="1239">
        <v>2.4130225463454833</v>
      </c>
      <c r="CE272" s="1239"/>
      <c r="CF272" s="1239"/>
      <c r="CG272" s="1239">
        <v>0.4967430333546653</v>
      </c>
      <c r="CH272" s="1246">
        <v>0.70639233005361435</v>
      </c>
      <c r="CI272" s="1309" t="s">
        <v>1325</v>
      </c>
      <c r="CJ272" s="1307" t="s">
        <v>1325</v>
      </c>
      <c r="CK272" s="1307" t="s">
        <v>1325</v>
      </c>
      <c r="CL272" s="1307" t="s">
        <v>1325</v>
      </c>
      <c r="CM272" s="1307" t="s">
        <v>1325</v>
      </c>
      <c r="CN272" s="1307" t="s">
        <v>1325</v>
      </c>
      <c r="CO272" s="1310" t="s">
        <v>1325</v>
      </c>
      <c r="CP272" s="1244">
        <v>2.4061524559275882</v>
      </c>
      <c r="CQ272" s="1242">
        <v>2.723373216592901</v>
      </c>
      <c r="CR272" s="1242">
        <v>0</v>
      </c>
      <c r="CS272" s="1242"/>
      <c r="CT272" s="1242"/>
      <c r="CU272" s="1242">
        <v>0.96633273396908903</v>
      </c>
      <c r="CV272" s="1243">
        <v>0</v>
      </c>
      <c r="CW272" s="1280" t="s">
        <v>2925</v>
      </c>
      <c r="CX272" s="1280" t="s">
        <v>878</v>
      </c>
      <c r="CY272" s="1280" t="s">
        <v>2925</v>
      </c>
      <c r="CZ272" s="1275" t="s">
        <v>878</v>
      </c>
      <c r="DA272" s="1276" t="s">
        <v>1471</v>
      </c>
      <c r="DB272" s="1274"/>
      <c r="DC272" s="1274" t="s">
        <v>878</v>
      </c>
      <c r="DD272" s="1274" t="s">
        <v>2978</v>
      </c>
      <c r="DE272" s="1276" t="s">
        <v>878</v>
      </c>
      <c r="DF272" s="1276" t="s">
        <v>1471</v>
      </c>
      <c r="DG272" s="1276" t="s">
        <v>878</v>
      </c>
      <c r="DH272" s="1276" t="s">
        <v>1471</v>
      </c>
      <c r="DI272" s="1276" t="s">
        <v>878</v>
      </c>
      <c r="DJ272" s="1277" t="s">
        <v>1471</v>
      </c>
      <c r="DK272" s="1311" t="s">
        <v>878</v>
      </c>
      <c r="DL272" s="1277" t="s">
        <v>878</v>
      </c>
      <c r="DM272" s="7" t="s">
        <v>878</v>
      </c>
      <c r="DN272" s="7" t="s">
        <v>792</v>
      </c>
      <c r="DO272" s="7" t="s">
        <v>878</v>
      </c>
      <c r="DP272" s="7" t="s">
        <v>792</v>
      </c>
    </row>
    <row r="273" spans="1:120">
      <c r="A273" s="1194" t="s">
        <v>156</v>
      </c>
      <c r="B273" s="1195" t="s">
        <v>661</v>
      </c>
      <c r="C273" s="1196">
        <v>40</v>
      </c>
      <c r="D273" s="1197">
        <v>21</v>
      </c>
      <c r="E273" s="1306" t="s">
        <v>1325</v>
      </c>
      <c r="F273" s="1306" t="s">
        <v>1325</v>
      </c>
      <c r="G273" s="1306" t="s">
        <v>1325</v>
      </c>
      <c r="H273" s="1197">
        <v>215</v>
      </c>
      <c r="I273" s="1198">
        <v>17</v>
      </c>
      <c r="J273" s="1199">
        <v>1.1911016902664175</v>
      </c>
      <c r="K273" s="1200">
        <v>1.1080083104809382</v>
      </c>
      <c r="L273" s="1200">
        <v>0.89135921792610706</v>
      </c>
      <c r="M273" s="1200"/>
      <c r="N273" s="1200"/>
      <c r="O273" s="1200">
        <v>0.70355123755827109</v>
      </c>
      <c r="P273" s="1201">
        <v>0.83884252077291099</v>
      </c>
      <c r="Q273" s="1309" t="s">
        <v>1325</v>
      </c>
      <c r="R273" s="1307" t="s">
        <v>1325</v>
      </c>
      <c r="S273" s="1307" t="s">
        <v>1325</v>
      </c>
      <c r="T273" s="1307" t="s">
        <v>1325</v>
      </c>
      <c r="U273" s="1307" t="s">
        <v>1325</v>
      </c>
      <c r="V273" s="1307">
        <v>16</v>
      </c>
      <c r="W273" s="1310" t="s">
        <v>1325</v>
      </c>
      <c r="X273" s="1199">
        <v>0.9741826660706886</v>
      </c>
      <c r="Y273" s="1200">
        <v>0.59838669129927402</v>
      </c>
      <c r="Z273" s="1200">
        <v>4.2132031456216454</v>
      </c>
      <c r="AA273" s="1200"/>
      <c r="AB273" s="1200"/>
      <c r="AC273" s="1202">
        <v>0.52407078425106812</v>
      </c>
      <c r="AD273" s="1203">
        <v>1.8075634967300511</v>
      </c>
      <c r="AE273" s="1309" t="s">
        <v>1325</v>
      </c>
      <c r="AF273" s="1307" t="s">
        <v>1325</v>
      </c>
      <c r="AG273" s="1307" t="s">
        <v>1325</v>
      </c>
      <c r="AH273" s="1307" t="s">
        <v>1325</v>
      </c>
      <c r="AI273" s="1307" t="s">
        <v>1325</v>
      </c>
      <c r="AJ273" s="1307">
        <v>33</v>
      </c>
      <c r="AK273" s="1310" t="s">
        <v>1325</v>
      </c>
      <c r="AL273" s="1204">
        <v>0.45226856209017346</v>
      </c>
      <c r="AM273" s="1202">
        <v>0</v>
      </c>
      <c r="AN273" s="1202">
        <v>0</v>
      </c>
      <c r="AO273" s="1202"/>
      <c r="AP273" s="1202"/>
      <c r="AQ273" s="1202">
        <v>1.5023445323540185</v>
      </c>
      <c r="AR273" s="1203">
        <v>3.7425249453658496</v>
      </c>
      <c r="AS273" s="1309" t="s">
        <v>1325</v>
      </c>
      <c r="AT273" s="1307" t="s">
        <v>1325</v>
      </c>
      <c r="AU273" s="1307" t="s">
        <v>1325</v>
      </c>
      <c r="AV273" s="1307" t="s">
        <v>1325</v>
      </c>
      <c r="AW273" s="1307" t="s">
        <v>1325</v>
      </c>
      <c r="AX273" s="1307">
        <v>11</v>
      </c>
      <c r="AY273" s="1310" t="s">
        <v>1325</v>
      </c>
      <c r="AZ273" s="1244">
        <v>0.70342068109743183</v>
      </c>
      <c r="BA273" s="1242">
        <v>0</v>
      </c>
      <c r="BB273" s="1242">
        <v>0</v>
      </c>
      <c r="BC273" s="1242"/>
      <c r="BD273" s="1242"/>
      <c r="BE273" s="1242">
        <v>1.4010007683906509</v>
      </c>
      <c r="BF273" s="1243">
        <v>2.9938821475477253</v>
      </c>
      <c r="BG273" s="1309" t="s">
        <v>1325</v>
      </c>
      <c r="BH273" s="1307" t="s">
        <v>1325</v>
      </c>
      <c r="BI273" s="1307" t="s">
        <v>1325</v>
      </c>
      <c r="BJ273" s="1307" t="s">
        <v>1325</v>
      </c>
      <c r="BK273" s="1307" t="s">
        <v>1325</v>
      </c>
      <c r="BL273" s="1307">
        <v>37</v>
      </c>
      <c r="BM273" s="1310" t="s">
        <v>1325</v>
      </c>
      <c r="BN273" s="1245">
        <v>0.93679118792494698</v>
      </c>
      <c r="BO273" s="1239">
        <v>0.34687987770942397</v>
      </c>
      <c r="BP273" s="1239">
        <v>0</v>
      </c>
      <c r="BQ273" s="1239"/>
      <c r="BR273" s="1239"/>
      <c r="BS273" s="1239">
        <v>0.9296632575981687</v>
      </c>
      <c r="BT273" s="1308">
        <v>0.31558884224896355</v>
      </c>
      <c r="BU273" s="1309">
        <v>21</v>
      </c>
      <c r="BV273" s="1307">
        <v>11</v>
      </c>
      <c r="BW273" s="1307" t="s">
        <v>1325</v>
      </c>
      <c r="BX273" s="1307" t="s">
        <v>1325</v>
      </c>
      <c r="BY273" s="1307" t="s">
        <v>1325</v>
      </c>
      <c r="BZ273" s="1307">
        <v>67</v>
      </c>
      <c r="CA273" s="1310" t="s">
        <v>1325</v>
      </c>
      <c r="CB273" s="1189">
        <v>1.7005674989189707</v>
      </c>
      <c r="CC273" s="1239">
        <v>1.433309397395311</v>
      </c>
      <c r="CD273" s="1239">
        <v>1.5287144791340892</v>
      </c>
      <c r="CE273" s="1239"/>
      <c r="CF273" s="1239"/>
      <c r="CG273" s="1239">
        <v>0.44192219495958684</v>
      </c>
      <c r="CH273" s="1246">
        <v>0.35128517360011652</v>
      </c>
      <c r="CI273" s="1309" t="s">
        <v>1325</v>
      </c>
      <c r="CJ273" s="1307" t="s">
        <v>1325</v>
      </c>
      <c r="CK273" s="1307" t="s">
        <v>1325</v>
      </c>
      <c r="CL273" s="1307" t="s">
        <v>1325</v>
      </c>
      <c r="CM273" s="1307" t="s">
        <v>1325</v>
      </c>
      <c r="CN273" s="1307" t="s">
        <v>1325</v>
      </c>
      <c r="CO273" s="1310" t="s">
        <v>1325</v>
      </c>
      <c r="CP273" s="1244">
        <v>1.1940285763133012</v>
      </c>
      <c r="CQ273" s="1242">
        <v>2.144484328822883</v>
      </c>
      <c r="CR273" s="1242">
        <v>0</v>
      </c>
      <c r="CS273" s="1242"/>
      <c r="CT273" s="1242"/>
      <c r="CU273" s="1242">
        <v>1.9483800217059104</v>
      </c>
      <c r="CV273" s="1243">
        <v>0</v>
      </c>
      <c r="CW273" s="1280"/>
      <c r="CX273" s="1280"/>
      <c r="CY273" s="1280"/>
      <c r="CZ273" s="1275" t="s">
        <v>878</v>
      </c>
      <c r="DA273" s="1276" t="s">
        <v>1471</v>
      </c>
      <c r="DB273" s="1274"/>
      <c r="DC273" s="1274"/>
      <c r="DD273" s="1274"/>
      <c r="DE273" s="1276" t="s">
        <v>878</v>
      </c>
      <c r="DF273" s="1276" t="s">
        <v>1471</v>
      </c>
      <c r="DG273" s="1276" t="s">
        <v>878</v>
      </c>
      <c r="DH273" s="1276" t="s">
        <v>1471</v>
      </c>
      <c r="DI273" s="1276" t="s">
        <v>878</v>
      </c>
      <c r="DJ273" s="1277" t="s">
        <v>1471</v>
      </c>
      <c r="DK273" s="1311" t="s">
        <v>878</v>
      </c>
      <c r="DL273" s="1277" t="s">
        <v>878</v>
      </c>
      <c r="DM273" s="7" t="s">
        <v>878</v>
      </c>
      <c r="DN273" s="7" t="s">
        <v>792</v>
      </c>
      <c r="DO273" s="7" t="s">
        <v>878</v>
      </c>
      <c r="DP273" s="7" t="s">
        <v>792</v>
      </c>
    </row>
    <row r="274" spans="1:120">
      <c r="A274" s="1194" t="s">
        <v>68</v>
      </c>
      <c r="B274" s="1195" t="s">
        <v>832</v>
      </c>
      <c r="C274" s="1306" t="s">
        <v>1325</v>
      </c>
      <c r="D274" s="1306" t="s">
        <v>1325</v>
      </c>
      <c r="E274" s="1306" t="s">
        <v>1325</v>
      </c>
      <c r="F274" s="1306" t="s">
        <v>1325</v>
      </c>
      <c r="G274" s="1306" t="s">
        <v>1325</v>
      </c>
      <c r="H274" s="1306" t="s">
        <v>1325</v>
      </c>
      <c r="I274" s="1306" t="s">
        <v>1325</v>
      </c>
      <c r="J274" s="1199"/>
      <c r="K274" s="1200"/>
      <c r="L274" s="1200"/>
      <c r="M274" s="1200"/>
      <c r="N274" s="1200"/>
      <c r="O274" s="1200">
        <v>1.1865990031249194</v>
      </c>
      <c r="P274" s="1201"/>
      <c r="Q274" s="1309" t="s">
        <v>1325</v>
      </c>
      <c r="R274" s="1307" t="s">
        <v>1325</v>
      </c>
      <c r="S274" s="1307" t="s">
        <v>1325</v>
      </c>
      <c r="T274" s="1307" t="s">
        <v>1325</v>
      </c>
      <c r="U274" s="1307" t="s">
        <v>1325</v>
      </c>
      <c r="V274" s="1307" t="s">
        <v>1325</v>
      </c>
      <c r="W274" s="1310" t="s">
        <v>1325</v>
      </c>
      <c r="X274" s="1199"/>
      <c r="Y274" s="1200"/>
      <c r="Z274" s="1200"/>
      <c r="AA274" s="1200"/>
      <c r="AB274" s="1200"/>
      <c r="AC274" s="1202">
        <v>2.1420186480186483</v>
      </c>
      <c r="AD274" s="1203"/>
      <c r="AE274" s="1309" t="s">
        <v>1325</v>
      </c>
      <c r="AF274" s="1307" t="s">
        <v>1325</v>
      </c>
      <c r="AG274" s="1307" t="s">
        <v>1325</v>
      </c>
      <c r="AH274" s="1307" t="s">
        <v>1325</v>
      </c>
      <c r="AI274" s="1307" t="s">
        <v>1325</v>
      </c>
      <c r="AJ274" s="1307" t="s">
        <v>1325</v>
      </c>
      <c r="AK274" s="1310" t="s">
        <v>1325</v>
      </c>
      <c r="AL274" s="1204"/>
      <c r="AM274" s="1202"/>
      <c r="AN274" s="1202"/>
      <c r="AO274" s="1202"/>
      <c r="AP274" s="1202"/>
      <c r="AQ274" s="1202">
        <v>3.3963852749852159</v>
      </c>
      <c r="AR274" s="1203"/>
      <c r="AS274" s="1309" t="s">
        <v>1325</v>
      </c>
      <c r="AT274" s="1307" t="s">
        <v>1325</v>
      </c>
      <c r="AU274" s="1307" t="s">
        <v>1325</v>
      </c>
      <c r="AV274" s="1307" t="s">
        <v>1325</v>
      </c>
      <c r="AW274" s="1307" t="s">
        <v>1325</v>
      </c>
      <c r="AX274" s="1307" t="s">
        <v>1325</v>
      </c>
      <c r="AY274" s="1310" t="s">
        <v>1325</v>
      </c>
      <c r="AZ274" s="1244"/>
      <c r="BA274" s="1242"/>
      <c r="BB274" s="1242"/>
      <c r="BC274" s="1242"/>
      <c r="BD274" s="1242"/>
      <c r="BE274" s="1242">
        <v>0</v>
      </c>
      <c r="BF274" s="1243"/>
      <c r="BG274" s="1309" t="s">
        <v>1325</v>
      </c>
      <c r="BH274" s="1307" t="s">
        <v>1325</v>
      </c>
      <c r="BI274" s="1307" t="s">
        <v>1325</v>
      </c>
      <c r="BJ274" s="1307" t="s">
        <v>1325</v>
      </c>
      <c r="BK274" s="1307" t="s">
        <v>1325</v>
      </c>
      <c r="BL274" s="1307" t="s">
        <v>1325</v>
      </c>
      <c r="BM274" s="1310" t="s">
        <v>1325</v>
      </c>
      <c r="BN274" s="1245"/>
      <c r="BO274" s="1239"/>
      <c r="BP274" s="1239"/>
      <c r="BQ274" s="1239"/>
      <c r="BR274" s="1239"/>
      <c r="BS274" s="1239">
        <v>0</v>
      </c>
      <c r="BT274" s="1308"/>
      <c r="BU274" s="1309" t="s">
        <v>1325</v>
      </c>
      <c r="BV274" s="1307" t="s">
        <v>1325</v>
      </c>
      <c r="BW274" s="1307" t="s">
        <v>1325</v>
      </c>
      <c r="BX274" s="1307" t="s">
        <v>1325</v>
      </c>
      <c r="BY274" s="1307" t="s">
        <v>1325</v>
      </c>
      <c r="BZ274" s="1307" t="s">
        <v>1325</v>
      </c>
      <c r="CA274" s="1310" t="s">
        <v>1325</v>
      </c>
      <c r="CB274" s="1189"/>
      <c r="CC274" s="1239"/>
      <c r="CD274" s="1239"/>
      <c r="CE274" s="1239"/>
      <c r="CF274" s="1239"/>
      <c r="CG274" s="1239">
        <v>1.3266432789062612</v>
      </c>
      <c r="CH274" s="1246"/>
      <c r="CI274" s="1309" t="s">
        <v>1325</v>
      </c>
      <c r="CJ274" s="1307" t="s">
        <v>1325</v>
      </c>
      <c r="CK274" s="1307" t="s">
        <v>1325</v>
      </c>
      <c r="CL274" s="1307" t="s">
        <v>1325</v>
      </c>
      <c r="CM274" s="1307" t="s">
        <v>1325</v>
      </c>
      <c r="CN274" s="1307" t="s">
        <v>1325</v>
      </c>
      <c r="CO274" s="1310" t="s">
        <v>1325</v>
      </c>
      <c r="CP274" s="1244"/>
      <c r="CQ274" s="1242"/>
      <c r="CR274" s="1242"/>
      <c r="CS274" s="1242"/>
      <c r="CT274" s="1242"/>
      <c r="CU274" s="1242">
        <v>0</v>
      </c>
      <c r="CV274" s="1243"/>
      <c r="CW274" s="1280"/>
      <c r="CX274" s="1280"/>
      <c r="CY274" s="1280"/>
      <c r="CZ274" s="1275" t="s">
        <v>878</v>
      </c>
      <c r="DA274" s="1276" t="s">
        <v>1471</v>
      </c>
      <c r="DB274" s="1274"/>
      <c r="DC274" s="1274"/>
      <c r="DD274" s="1274"/>
      <c r="DE274" s="1276" t="s">
        <v>878</v>
      </c>
      <c r="DF274" s="1276" t="s">
        <v>1471</v>
      </c>
      <c r="DG274" s="1276" t="s">
        <v>878</v>
      </c>
      <c r="DH274" s="1276" t="s">
        <v>1471</v>
      </c>
      <c r="DI274" s="1276" t="s">
        <v>878</v>
      </c>
      <c r="DJ274" s="1277" t="s">
        <v>1471</v>
      </c>
      <c r="DK274" s="1311" t="s">
        <v>878</v>
      </c>
      <c r="DL274" s="1277" t="s">
        <v>878</v>
      </c>
      <c r="DM274" s="7" t="s">
        <v>878</v>
      </c>
      <c r="DN274" s="7" t="s">
        <v>792</v>
      </c>
      <c r="DO274" s="7" t="s">
        <v>878</v>
      </c>
      <c r="DP274" s="7" t="s">
        <v>792</v>
      </c>
    </row>
    <row r="275" spans="1:120">
      <c r="A275" s="1194" t="s">
        <v>1109</v>
      </c>
      <c r="B275" s="1195" t="s">
        <v>634</v>
      </c>
      <c r="C275" s="1306" t="s">
        <v>1325</v>
      </c>
      <c r="D275" s="1306" t="s">
        <v>1325</v>
      </c>
      <c r="E275" s="1306" t="s">
        <v>1325</v>
      </c>
      <c r="F275" s="1306" t="s">
        <v>1325</v>
      </c>
      <c r="G275" s="1306" t="s">
        <v>1325</v>
      </c>
      <c r="H275" s="1306" t="s">
        <v>1325</v>
      </c>
      <c r="I275" s="1306" t="s">
        <v>1325</v>
      </c>
      <c r="J275" s="1199"/>
      <c r="K275" s="1200"/>
      <c r="L275" s="1200"/>
      <c r="M275" s="1200"/>
      <c r="N275" s="1200"/>
      <c r="O275" s="1200">
        <v>2.0537290438700526</v>
      </c>
      <c r="P275" s="1201"/>
      <c r="Q275" s="1309" t="s">
        <v>1325</v>
      </c>
      <c r="R275" s="1307" t="s">
        <v>1325</v>
      </c>
      <c r="S275" s="1307" t="s">
        <v>1325</v>
      </c>
      <c r="T275" s="1307" t="s">
        <v>1325</v>
      </c>
      <c r="U275" s="1307" t="s">
        <v>1325</v>
      </c>
      <c r="V275" s="1307" t="s">
        <v>1325</v>
      </c>
      <c r="W275" s="1310" t="s">
        <v>1325</v>
      </c>
      <c r="X275" s="1199"/>
      <c r="Y275" s="1200"/>
      <c r="Z275" s="1200"/>
      <c r="AA275" s="1200"/>
      <c r="AB275" s="1200"/>
      <c r="AC275" s="1202">
        <v>4.9431199569661111</v>
      </c>
      <c r="AD275" s="1203"/>
      <c r="AE275" s="1309" t="s">
        <v>1325</v>
      </c>
      <c r="AF275" s="1307" t="s">
        <v>1325</v>
      </c>
      <c r="AG275" s="1307" t="s">
        <v>1325</v>
      </c>
      <c r="AH275" s="1307" t="s">
        <v>1325</v>
      </c>
      <c r="AI275" s="1307" t="s">
        <v>1325</v>
      </c>
      <c r="AJ275" s="1307" t="s">
        <v>1325</v>
      </c>
      <c r="AK275" s="1310" t="s">
        <v>1325</v>
      </c>
      <c r="AL275" s="1204"/>
      <c r="AM275" s="1202"/>
      <c r="AN275" s="1202"/>
      <c r="AO275" s="1202"/>
      <c r="AP275" s="1202"/>
      <c r="AQ275" s="1202">
        <v>0</v>
      </c>
      <c r="AR275" s="1203"/>
      <c r="AS275" s="1309" t="s">
        <v>1325</v>
      </c>
      <c r="AT275" s="1307" t="s">
        <v>1325</v>
      </c>
      <c r="AU275" s="1307" t="s">
        <v>1325</v>
      </c>
      <c r="AV275" s="1307" t="s">
        <v>1325</v>
      </c>
      <c r="AW275" s="1307" t="s">
        <v>1325</v>
      </c>
      <c r="AX275" s="1307" t="s">
        <v>1325</v>
      </c>
      <c r="AY275" s="1310" t="s">
        <v>1325</v>
      </c>
      <c r="AZ275" s="1244"/>
      <c r="BA275" s="1242"/>
      <c r="BB275" s="1242"/>
      <c r="BC275" s="1242"/>
      <c r="BD275" s="1242"/>
      <c r="BE275" s="1242">
        <v>0</v>
      </c>
      <c r="BF275" s="1243"/>
      <c r="BG275" s="1309" t="s">
        <v>1325</v>
      </c>
      <c r="BH275" s="1307" t="s">
        <v>1325</v>
      </c>
      <c r="BI275" s="1307" t="s">
        <v>1325</v>
      </c>
      <c r="BJ275" s="1307" t="s">
        <v>1325</v>
      </c>
      <c r="BK275" s="1307" t="s">
        <v>1325</v>
      </c>
      <c r="BL275" s="1307" t="s">
        <v>1325</v>
      </c>
      <c r="BM275" s="1310" t="s">
        <v>1325</v>
      </c>
      <c r="BN275" s="1245"/>
      <c r="BO275" s="1239"/>
      <c r="BP275" s="1239"/>
      <c r="BQ275" s="1239"/>
      <c r="BR275" s="1239"/>
      <c r="BS275" s="1239">
        <v>4.2876753235845797</v>
      </c>
      <c r="BT275" s="1308"/>
      <c r="BU275" s="1309" t="s">
        <v>1325</v>
      </c>
      <c r="BV275" s="1307" t="s">
        <v>1325</v>
      </c>
      <c r="BW275" s="1307" t="s">
        <v>1325</v>
      </c>
      <c r="BX275" s="1307" t="s">
        <v>1325</v>
      </c>
      <c r="BY275" s="1307" t="s">
        <v>1325</v>
      </c>
      <c r="BZ275" s="1307" t="s">
        <v>1325</v>
      </c>
      <c r="CA275" s="1310" t="s">
        <v>1325</v>
      </c>
      <c r="CB275" s="1189"/>
      <c r="CC275" s="1239"/>
      <c r="CD275" s="1239"/>
      <c r="CE275" s="1239"/>
      <c r="CF275" s="1239"/>
      <c r="CG275" s="1239">
        <v>2.2961133673377598</v>
      </c>
      <c r="CH275" s="1246"/>
      <c r="CI275" s="1309" t="s">
        <v>1325</v>
      </c>
      <c r="CJ275" s="1307" t="s">
        <v>1325</v>
      </c>
      <c r="CK275" s="1307" t="s">
        <v>1325</v>
      </c>
      <c r="CL275" s="1307" t="s">
        <v>1325</v>
      </c>
      <c r="CM275" s="1307" t="s">
        <v>1325</v>
      </c>
      <c r="CN275" s="1307" t="s">
        <v>1325</v>
      </c>
      <c r="CO275" s="1310" t="s">
        <v>1325</v>
      </c>
      <c r="CP275" s="1244"/>
      <c r="CQ275" s="1242"/>
      <c r="CR275" s="1242"/>
      <c r="CS275" s="1242"/>
      <c r="CT275" s="1242"/>
      <c r="CU275" s="1242">
        <v>0</v>
      </c>
      <c r="CV275" s="1243"/>
      <c r="CW275" s="1280"/>
      <c r="CX275" s="1280"/>
      <c r="CY275" s="1280"/>
      <c r="CZ275" s="1275" t="s">
        <v>878</v>
      </c>
      <c r="DA275" s="1276" t="s">
        <v>1471</v>
      </c>
      <c r="DB275" s="1274"/>
      <c r="DC275" s="1274"/>
      <c r="DD275" s="1274"/>
      <c r="DE275" s="1276" t="s">
        <v>878</v>
      </c>
      <c r="DF275" s="1276" t="s">
        <v>1471</v>
      </c>
      <c r="DG275" s="1276" t="s">
        <v>878</v>
      </c>
      <c r="DH275" s="1276" t="s">
        <v>1471</v>
      </c>
      <c r="DI275" s="1276" t="s">
        <v>878</v>
      </c>
      <c r="DJ275" s="1277" t="s">
        <v>1471</v>
      </c>
      <c r="DK275" s="1311" t="s">
        <v>878</v>
      </c>
      <c r="DL275" s="1277" t="s">
        <v>878</v>
      </c>
      <c r="DM275" s="7" t="s">
        <v>878</v>
      </c>
      <c r="DN275" s="7" t="s">
        <v>792</v>
      </c>
      <c r="DO275" s="7" t="s">
        <v>878</v>
      </c>
      <c r="DP275" s="7" t="s">
        <v>792</v>
      </c>
    </row>
    <row r="276" spans="1:120">
      <c r="A276" s="1194" t="s">
        <v>200</v>
      </c>
      <c r="B276" s="1195" t="s">
        <v>779</v>
      </c>
      <c r="C276" s="1306" t="s">
        <v>1325</v>
      </c>
      <c r="D276" s="1306" t="s">
        <v>1325</v>
      </c>
      <c r="E276" s="1306" t="s">
        <v>1325</v>
      </c>
      <c r="F276" s="1306" t="s">
        <v>1325</v>
      </c>
      <c r="G276" s="1306" t="s">
        <v>1325</v>
      </c>
      <c r="H276" s="1197">
        <v>36</v>
      </c>
      <c r="I276" s="1306" t="s">
        <v>1325</v>
      </c>
      <c r="J276" s="1199">
        <v>1.5939407992920405</v>
      </c>
      <c r="K276" s="1200">
        <v>0.5849869494127341</v>
      </c>
      <c r="L276" s="1200"/>
      <c r="M276" s="1200"/>
      <c r="N276" s="1200"/>
      <c r="O276" s="1200">
        <v>1.6326628512462185</v>
      </c>
      <c r="P276" s="1201"/>
      <c r="Q276" s="1309" t="s">
        <v>1325</v>
      </c>
      <c r="R276" s="1307" t="s">
        <v>1325</v>
      </c>
      <c r="S276" s="1307" t="s">
        <v>1325</v>
      </c>
      <c r="T276" s="1307" t="s">
        <v>1325</v>
      </c>
      <c r="U276" s="1307" t="s">
        <v>1325</v>
      </c>
      <c r="V276" s="1307" t="s">
        <v>1325</v>
      </c>
      <c r="W276" s="1310" t="s">
        <v>1325</v>
      </c>
      <c r="X276" s="1199">
        <v>7.2573832725874476</v>
      </c>
      <c r="Y276" s="1200">
        <v>0</v>
      </c>
      <c r="Z276" s="1200"/>
      <c r="AA276" s="1200"/>
      <c r="AB276" s="1200"/>
      <c r="AC276" s="1202">
        <v>0.37239898482102707</v>
      </c>
      <c r="AD276" s="1203"/>
      <c r="AE276" s="1309" t="s">
        <v>1325</v>
      </c>
      <c r="AF276" s="1307" t="s">
        <v>1325</v>
      </c>
      <c r="AG276" s="1307" t="s">
        <v>1325</v>
      </c>
      <c r="AH276" s="1307" t="s">
        <v>1325</v>
      </c>
      <c r="AI276" s="1307" t="s">
        <v>1325</v>
      </c>
      <c r="AJ276" s="1307" t="s">
        <v>1325</v>
      </c>
      <c r="AK276" s="1310" t="s">
        <v>1325</v>
      </c>
      <c r="AL276" s="1204">
        <v>0</v>
      </c>
      <c r="AM276" s="1202">
        <v>0</v>
      </c>
      <c r="AN276" s="1202"/>
      <c r="AO276" s="1202"/>
      <c r="AP276" s="1202"/>
      <c r="AQ276" s="1202">
        <v>2.1360913679152302</v>
      </c>
      <c r="AR276" s="1203"/>
      <c r="AS276" s="1309" t="s">
        <v>1325</v>
      </c>
      <c r="AT276" s="1307" t="s">
        <v>1325</v>
      </c>
      <c r="AU276" s="1307" t="s">
        <v>1325</v>
      </c>
      <c r="AV276" s="1307" t="s">
        <v>1325</v>
      </c>
      <c r="AW276" s="1307" t="s">
        <v>1325</v>
      </c>
      <c r="AX276" s="1307" t="s">
        <v>1325</v>
      </c>
      <c r="AY276" s="1310" t="s">
        <v>1325</v>
      </c>
      <c r="AZ276" s="1244">
        <v>0</v>
      </c>
      <c r="BA276" s="1242">
        <v>0</v>
      </c>
      <c r="BB276" s="1242"/>
      <c r="BC276" s="1242"/>
      <c r="BD276" s="1242"/>
      <c r="BE276" s="1242">
        <v>3.3119821232271902</v>
      </c>
      <c r="BF276" s="1243"/>
      <c r="BG276" s="1309" t="s">
        <v>1325</v>
      </c>
      <c r="BH276" s="1307" t="s">
        <v>1325</v>
      </c>
      <c r="BI276" s="1307" t="s">
        <v>1325</v>
      </c>
      <c r="BJ276" s="1307" t="s">
        <v>1325</v>
      </c>
      <c r="BK276" s="1307" t="s">
        <v>1325</v>
      </c>
      <c r="BL276" s="1307" t="s">
        <v>1325</v>
      </c>
      <c r="BM276" s="1310" t="s">
        <v>1325</v>
      </c>
      <c r="BN276" s="1245">
        <v>0</v>
      </c>
      <c r="BO276" s="1239">
        <v>4.3524518193468067</v>
      </c>
      <c r="BP276" s="1239"/>
      <c r="BQ276" s="1239"/>
      <c r="BR276" s="1239"/>
      <c r="BS276" s="1239">
        <v>12.334104157079329</v>
      </c>
      <c r="BT276" s="1308"/>
      <c r="BU276" s="1309" t="s">
        <v>1325</v>
      </c>
      <c r="BV276" s="1307" t="s">
        <v>1325</v>
      </c>
      <c r="BW276" s="1307" t="s">
        <v>1325</v>
      </c>
      <c r="BX276" s="1307" t="s">
        <v>1325</v>
      </c>
      <c r="BY276" s="1307" t="s">
        <v>1325</v>
      </c>
      <c r="BZ276" s="1307">
        <v>18</v>
      </c>
      <c r="CA276" s="1310" t="s">
        <v>1325</v>
      </c>
      <c r="CB276" s="1189">
        <v>1.6127518383527664</v>
      </c>
      <c r="CC276" s="1239">
        <v>0</v>
      </c>
      <c r="CD276" s="1239"/>
      <c r="CE276" s="1239"/>
      <c r="CF276" s="1239"/>
      <c r="CG276" s="1239">
        <v>1.6757954316946218</v>
      </c>
      <c r="CH276" s="1246"/>
      <c r="CI276" s="1309" t="s">
        <v>1325</v>
      </c>
      <c r="CJ276" s="1307" t="s">
        <v>1325</v>
      </c>
      <c r="CK276" s="1307" t="s">
        <v>1325</v>
      </c>
      <c r="CL276" s="1307" t="s">
        <v>1325</v>
      </c>
      <c r="CM276" s="1307" t="s">
        <v>1325</v>
      </c>
      <c r="CN276" s="1307" t="s">
        <v>1325</v>
      </c>
      <c r="CO276" s="1310" t="s">
        <v>1325</v>
      </c>
      <c r="CP276" s="1244">
        <v>15.624298196690837</v>
      </c>
      <c r="CQ276" s="1242">
        <v>0</v>
      </c>
      <c r="CR276" s="1242"/>
      <c r="CS276" s="1242"/>
      <c r="CT276" s="1242"/>
      <c r="CU276" s="1242">
        <v>0</v>
      </c>
      <c r="CV276" s="1243"/>
      <c r="CW276" s="1280"/>
      <c r="CX276" s="1280"/>
      <c r="CY276" s="1280"/>
      <c r="CZ276" s="1275" t="s">
        <v>878</v>
      </c>
      <c r="DA276" s="1276" t="s">
        <v>1471</v>
      </c>
      <c r="DB276" s="1274"/>
      <c r="DC276" s="1274"/>
      <c r="DD276" s="1274"/>
      <c r="DE276" s="1276" t="s">
        <v>878</v>
      </c>
      <c r="DF276" s="1276" t="s">
        <v>1471</v>
      </c>
      <c r="DG276" s="1276" t="s">
        <v>878</v>
      </c>
      <c r="DH276" s="1276" t="s">
        <v>1471</v>
      </c>
      <c r="DI276" s="1276" t="s">
        <v>878</v>
      </c>
      <c r="DJ276" s="1277" t="s">
        <v>1471</v>
      </c>
      <c r="DK276" s="1311" t="s">
        <v>878</v>
      </c>
      <c r="DL276" s="1277" t="s">
        <v>878</v>
      </c>
      <c r="DM276" s="7" t="s">
        <v>878</v>
      </c>
      <c r="DN276" s="7" t="s">
        <v>792</v>
      </c>
      <c r="DO276" s="7" t="s">
        <v>878</v>
      </c>
      <c r="DP276" s="7" t="s">
        <v>792</v>
      </c>
    </row>
    <row r="277" spans="1:120" ht="25.5">
      <c r="A277" s="1194" t="s">
        <v>302</v>
      </c>
      <c r="B277" s="1195" t="s">
        <v>709</v>
      </c>
      <c r="C277" s="1196">
        <v>22</v>
      </c>
      <c r="D277" s="1306" t="s">
        <v>1325</v>
      </c>
      <c r="E277" s="1197">
        <v>11</v>
      </c>
      <c r="F277" s="1306" t="s">
        <v>1325</v>
      </c>
      <c r="G277" s="1306" t="s">
        <v>1325</v>
      </c>
      <c r="H277" s="1197">
        <v>148</v>
      </c>
      <c r="I277" s="1198">
        <v>22</v>
      </c>
      <c r="J277" s="1199">
        <v>0.9961922105239559</v>
      </c>
      <c r="K277" s="1200">
        <v>0.82279374599580501</v>
      </c>
      <c r="L277" s="1200">
        <v>0.51085403865629475</v>
      </c>
      <c r="M277" s="1200">
        <v>0.90587159905184567</v>
      </c>
      <c r="N277" s="1200"/>
      <c r="O277" s="1200">
        <v>0.92677671562530162</v>
      </c>
      <c r="P277" s="1201">
        <v>1.6776402959479573</v>
      </c>
      <c r="Q277" s="1309" t="s">
        <v>1325</v>
      </c>
      <c r="R277" s="1307" t="s">
        <v>1325</v>
      </c>
      <c r="S277" s="1307" t="s">
        <v>1325</v>
      </c>
      <c r="T277" s="1307" t="s">
        <v>1325</v>
      </c>
      <c r="U277" s="1307" t="s">
        <v>1325</v>
      </c>
      <c r="V277" s="1307">
        <v>12</v>
      </c>
      <c r="W277" s="1310" t="s">
        <v>1325</v>
      </c>
      <c r="X277" s="1199">
        <v>1.415325072245277</v>
      </c>
      <c r="Y277" s="1200">
        <v>8.7121562038998288</v>
      </c>
      <c r="Z277" s="1200">
        <v>1.9672603869284528</v>
      </c>
      <c r="AA277" s="1200">
        <v>0</v>
      </c>
      <c r="AB277" s="1200"/>
      <c r="AC277" s="1202">
        <v>0.56089286811105654</v>
      </c>
      <c r="AD277" s="1203">
        <v>0.67927682685916524</v>
      </c>
      <c r="AE277" s="1309" t="s">
        <v>1325</v>
      </c>
      <c r="AF277" s="1307" t="s">
        <v>1325</v>
      </c>
      <c r="AG277" s="1307" t="s">
        <v>1325</v>
      </c>
      <c r="AH277" s="1307" t="s">
        <v>1325</v>
      </c>
      <c r="AI277" s="1307" t="s">
        <v>1325</v>
      </c>
      <c r="AJ277" s="1307">
        <v>14</v>
      </c>
      <c r="AK277" s="1310" t="s">
        <v>1325</v>
      </c>
      <c r="AL277" s="1204">
        <v>3.2523900299854045</v>
      </c>
      <c r="AM277" s="1202">
        <v>0</v>
      </c>
      <c r="AN277" s="1202">
        <v>0.99428068338151376</v>
      </c>
      <c r="AO277" s="1202">
        <v>0</v>
      </c>
      <c r="AP277" s="1202"/>
      <c r="AQ277" s="1202">
        <v>0.42182340570299182</v>
      </c>
      <c r="AR277" s="1203">
        <v>0</v>
      </c>
      <c r="AS277" s="1309" t="s">
        <v>1325</v>
      </c>
      <c r="AT277" s="1307" t="s">
        <v>1325</v>
      </c>
      <c r="AU277" s="1307" t="s">
        <v>1325</v>
      </c>
      <c r="AV277" s="1307" t="s">
        <v>1325</v>
      </c>
      <c r="AW277" s="1307" t="s">
        <v>1325</v>
      </c>
      <c r="AX277" s="1307" t="s">
        <v>1325</v>
      </c>
      <c r="AY277" s="1310" t="s">
        <v>1325</v>
      </c>
      <c r="AZ277" s="1244">
        <v>3.1574459068837313</v>
      </c>
      <c r="BA277" s="1242">
        <v>0</v>
      </c>
      <c r="BB277" s="1242">
        <v>0</v>
      </c>
      <c r="BC277" s="1242">
        <v>0</v>
      </c>
      <c r="BD277" s="1242"/>
      <c r="BE277" s="1242">
        <v>0.23191910098899382</v>
      </c>
      <c r="BF277" s="1243">
        <v>1.1647444905950481</v>
      </c>
      <c r="BG277" s="1309" t="s">
        <v>1325</v>
      </c>
      <c r="BH277" s="1307" t="s">
        <v>1325</v>
      </c>
      <c r="BI277" s="1307" t="s">
        <v>1325</v>
      </c>
      <c r="BJ277" s="1307" t="s">
        <v>1325</v>
      </c>
      <c r="BK277" s="1307" t="s">
        <v>1325</v>
      </c>
      <c r="BL277" s="1307">
        <v>30</v>
      </c>
      <c r="BM277" s="1310" t="s">
        <v>1325</v>
      </c>
      <c r="BN277" s="1245">
        <v>0.8817976124867215</v>
      </c>
      <c r="BO277" s="1239">
        <v>0</v>
      </c>
      <c r="BP277" s="1239">
        <v>0.3043638817421902</v>
      </c>
      <c r="BQ277" s="1239">
        <v>0</v>
      </c>
      <c r="BR277" s="1239"/>
      <c r="BS277" s="1239">
        <v>2.2032628271028991</v>
      </c>
      <c r="BT277" s="1308">
        <v>0.46619623078299033</v>
      </c>
      <c r="BU277" s="1309" t="s">
        <v>1325</v>
      </c>
      <c r="BV277" s="1307" t="s">
        <v>1325</v>
      </c>
      <c r="BW277" s="1307" t="s">
        <v>1325</v>
      </c>
      <c r="BX277" s="1307" t="s">
        <v>1325</v>
      </c>
      <c r="BY277" s="1307" t="s">
        <v>1325</v>
      </c>
      <c r="BZ277" s="1307">
        <v>65</v>
      </c>
      <c r="CA277" s="1310">
        <v>16</v>
      </c>
      <c r="CB277" s="1189">
        <v>0.4759359909874713</v>
      </c>
      <c r="CC277" s="1239">
        <v>0</v>
      </c>
      <c r="CD277" s="1239">
        <v>0.2152435325641564</v>
      </c>
      <c r="CE277" s="1239">
        <v>2.2794465363178853</v>
      </c>
      <c r="CF277" s="1239"/>
      <c r="CG277" s="1239">
        <v>1.0158483794805209</v>
      </c>
      <c r="CH277" s="1246">
        <v>3.1847901563925931</v>
      </c>
      <c r="CI277" s="1309" t="s">
        <v>1325</v>
      </c>
      <c r="CJ277" s="1307" t="s">
        <v>1325</v>
      </c>
      <c r="CK277" s="1307" t="s">
        <v>1325</v>
      </c>
      <c r="CL277" s="1307" t="s">
        <v>1325</v>
      </c>
      <c r="CM277" s="1307" t="s">
        <v>1325</v>
      </c>
      <c r="CN277" s="1307" t="s">
        <v>1325</v>
      </c>
      <c r="CO277" s="1310" t="s">
        <v>1325</v>
      </c>
      <c r="CP277" s="1244">
        <v>0</v>
      </c>
      <c r="CQ277" s="1242">
        <v>0</v>
      </c>
      <c r="CR277" s="1242">
        <v>1.3278319788333166</v>
      </c>
      <c r="CS277" s="1242">
        <v>0</v>
      </c>
      <c r="CT277" s="1242"/>
      <c r="CU277" s="1242">
        <v>7.249910605590637</v>
      </c>
      <c r="CV277" s="1243">
        <v>0</v>
      </c>
      <c r="CW277" s="1280"/>
      <c r="CX277" s="1280"/>
      <c r="CY277" s="1280"/>
      <c r="CZ277" s="1275" t="s">
        <v>878</v>
      </c>
      <c r="DA277" s="1276" t="s">
        <v>1471</v>
      </c>
      <c r="DB277" s="1274" t="s">
        <v>2938</v>
      </c>
      <c r="DC277" s="1274" t="s">
        <v>2938</v>
      </c>
      <c r="DD277" s="1274" t="s">
        <v>2938</v>
      </c>
      <c r="DE277" s="1276" t="s">
        <v>792</v>
      </c>
      <c r="DF277" s="1276" t="s">
        <v>2979</v>
      </c>
      <c r="DG277" s="1276" t="s">
        <v>878</v>
      </c>
      <c r="DH277" s="1276" t="s">
        <v>1471</v>
      </c>
      <c r="DI277" s="1276" t="s">
        <v>878</v>
      </c>
      <c r="DJ277" s="1277" t="s">
        <v>1471</v>
      </c>
      <c r="DK277" s="1311" t="s">
        <v>878</v>
      </c>
      <c r="DL277" s="1277" t="s">
        <v>878</v>
      </c>
      <c r="DM277" s="7" t="s">
        <v>878</v>
      </c>
      <c r="DN277" s="7" t="s">
        <v>792</v>
      </c>
      <c r="DO277" s="7" t="s">
        <v>878</v>
      </c>
      <c r="DP277" s="7" t="s">
        <v>792</v>
      </c>
    </row>
    <row r="278" spans="1:120">
      <c r="A278" s="1194" t="s">
        <v>1156</v>
      </c>
      <c r="B278" s="1195" t="s">
        <v>560</v>
      </c>
      <c r="C278" s="1306" t="s">
        <v>1325</v>
      </c>
      <c r="D278" s="1306" t="s">
        <v>1325</v>
      </c>
      <c r="E278" s="1306" t="s">
        <v>1325</v>
      </c>
      <c r="F278" s="1306" t="s">
        <v>1325</v>
      </c>
      <c r="G278" s="1306" t="s">
        <v>1325</v>
      </c>
      <c r="H278" s="1197">
        <v>56</v>
      </c>
      <c r="I278" s="1306" t="s">
        <v>1325</v>
      </c>
      <c r="J278" s="1199">
        <v>1.4604454656604744</v>
      </c>
      <c r="K278" s="1200"/>
      <c r="L278" s="1200"/>
      <c r="M278" s="1200"/>
      <c r="N278" s="1200"/>
      <c r="O278" s="1200">
        <v>0.55387011096053473</v>
      </c>
      <c r="P278" s="1201">
        <v>1.1763029720604818</v>
      </c>
      <c r="Q278" s="1309" t="s">
        <v>1325</v>
      </c>
      <c r="R278" s="1307" t="s">
        <v>1325</v>
      </c>
      <c r="S278" s="1307" t="s">
        <v>1325</v>
      </c>
      <c r="T278" s="1307" t="s">
        <v>1325</v>
      </c>
      <c r="U278" s="1307" t="s">
        <v>1325</v>
      </c>
      <c r="V278" s="1307" t="s">
        <v>1325</v>
      </c>
      <c r="W278" s="1310" t="s">
        <v>1325</v>
      </c>
      <c r="X278" s="1199">
        <v>0</v>
      </c>
      <c r="Y278" s="1200"/>
      <c r="Z278" s="1200"/>
      <c r="AA278" s="1200"/>
      <c r="AB278" s="1200"/>
      <c r="AC278" s="1202">
        <v>0.97084176329204208</v>
      </c>
      <c r="AD278" s="1203">
        <v>10.157692188627784</v>
      </c>
      <c r="AE278" s="1309" t="s">
        <v>1325</v>
      </c>
      <c r="AF278" s="1307" t="s">
        <v>1325</v>
      </c>
      <c r="AG278" s="1307" t="s">
        <v>1325</v>
      </c>
      <c r="AH278" s="1307" t="s">
        <v>1325</v>
      </c>
      <c r="AI278" s="1307" t="s">
        <v>1325</v>
      </c>
      <c r="AJ278" s="1307" t="s">
        <v>1325</v>
      </c>
      <c r="AK278" s="1310" t="s">
        <v>1325</v>
      </c>
      <c r="AL278" s="1204">
        <v>4.2791174956293929</v>
      </c>
      <c r="AM278" s="1202"/>
      <c r="AN278" s="1202"/>
      <c r="AO278" s="1202"/>
      <c r="AP278" s="1202"/>
      <c r="AQ278" s="1202">
        <v>0.63158867825646203</v>
      </c>
      <c r="AR278" s="1203">
        <v>0</v>
      </c>
      <c r="AS278" s="1309" t="s">
        <v>1325</v>
      </c>
      <c r="AT278" s="1307" t="s">
        <v>1325</v>
      </c>
      <c r="AU278" s="1307" t="s">
        <v>1325</v>
      </c>
      <c r="AV278" s="1307" t="s">
        <v>1325</v>
      </c>
      <c r="AW278" s="1307" t="s">
        <v>1325</v>
      </c>
      <c r="AX278" s="1307" t="s">
        <v>1325</v>
      </c>
      <c r="AY278" s="1310" t="s">
        <v>1325</v>
      </c>
      <c r="AZ278" s="1244">
        <v>0</v>
      </c>
      <c r="BA278" s="1242"/>
      <c r="BB278" s="1242"/>
      <c r="BC278" s="1242"/>
      <c r="BD278" s="1242"/>
      <c r="BE278" s="1242">
        <v>0</v>
      </c>
      <c r="BF278" s="1243">
        <v>0</v>
      </c>
      <c r="BG278" s="1309" t="s">
        <v>1325</v>
      </c>
      <c r="BH278" s="1307" t="s">
        <v>1325</v>
      </c>
      <c r="BI278" s="1307" t="s">
        <v>1325</v>
      </c>
      <c r="BJ278" s="1307" t="s">
        <v>1325</v>
      </c>
      <c r="BK278" s="1307" t="s">
        <v>1325</v>
      </c>
      <c r="BL278" s="1307">
        <v>13</v>
      </c>
      <c r="BM278" s="1310" t="s">
        <v>1325</v>
      </c>
      <c r="BN278" s="1245">
        <v>1.1486842255608951</v>
      </c>
      <c r="BO278" s="1239"/>
      <c r="BP278" s="1239"/>
      <c r="BQ278" s="1239"/>
      <c r="BR278" s="1239"/>
      <c r="BS278" s="1239">
        <v>0.37025732895489272</v>
      </c>
      <c r="BT278" s="1308">
        <v>1.1224062120744849</v>
      </c>
      <c r="BU278" s="1309" t="s">
        <v>1325</v>
      </c>
      <c r="BV278" s="1307" t="s">
        <v>1325</v>
      </c>
      <c r="BW278" s="1307" t="s">
        <v>1325</v>
      </c>
      <c r="BX278" s="1307" t="s">
        <v>1325</v>
      </c>
      <c r="BY278" s="1307" t="s">
        <v>1325</v>
      </c>
      <c r="BZ278" s="1307">
        <v>29</v>
      </c>
      <c r="CA278" s="1310" t="s">
        <v>1325</v>
      </c>
      <c r="CB278" s="1189">
        <v>2.1339335684568512</v>
      </c>
      <c r="CC278" s="1239"/>
      <c r="CD278" s="1239"/>
      <c r="CE278" s="1239"/>
      <c r="CF278" s="1239"/>
      <c r="CG278" s="1239">
        <v>0.98461692505505227</v>
      </c>
      <c r="CH278" s="1246">
        <v>0.84710322627522461</v>
      </c>
      <c r="CI278" s="1309" t="s">
        <v>1325</v>
      </c>
      <c r="CJ278" s="1307" t="s">
        <v>1325</v>
      </c>
      <c r="CK278" s="1307" t="s">
        <v>1325</v>
      </c>
      <c r="CL278" s="1307" t="s">
        <v>1325</v>
      </c>
      <c r="CM278" s="1307" t="s">
        <v>1325</v>
      </c>
      <c r="CN278" s="1307" t="s">
        <v>1325</v>
      </c>
      <c r="CO278" s="1310" t="s">
        <v>1325</v>
      </c>
      <c r="CP278" s="1244">
        <v>0</v>
      </c>
      <c r="CQ278" s="1242"/>
      <c r="CR278" s="1242"/>
      <c r="CS278" s="1242"/>
      <c r="CT278" s="1242"/>
      <c r="CU278" s="1242">
        <v>1.1365813234384663</v>
      </c>
      <c r="CV278" s="1243">
        <v>0</v>
      </c>
      <c r="CW278" s="1280"/>
      <c r="CX278" s="1280"/>
      <c r="CY278" s="1280"/>
      <c r="CZ278" s="1275" t="s">
        <v>878</v>
      </c>
      <c r="DA278" s="1276" t="s">
        <v>1471</v>
      </c>
      <c r="DB278" s="1274"/>
      <c r="DC278" s="1274"/>
      <c r="DD278" s="1274"/>
      <c r="DE278" s="1276" t="s">
        <v>878</v>
      </c>
      <c r="DF278" s="1276" t="s">
        <v>1471</v>
      </c>
      <c r="DG278" s="1276" t="s">
        <v>878</v>
      </c>
      <c r="DH278" s="1276" t="s">
        <v>1471</v>
      </c>
      <c r="DI278" s="1276" t="s">
        <v>878</v>
      </c>
      <c r="DJ278" s="1277" t="s">
        <v>1471</v>
      </c>
      <c r="DK278" s="1311" t="s">
        <v>878</v>
      </c>
      <c r="DL278" s="1277" t="s">
        <v>878</v>
      </c>
      <c r="DM278" s="7" t="s">
        <v>878</v>
      </c>
      <c r="DN278" s="7" t="s">
        <v>792</v>
      </c>
      <c r="DO278" s="7" t="s">
        <v>878</v>
      </c>
      <c r="DP278" s="7" t="s">
        <v>792</v>
      </c>
    </row>
    <row r="279" spans="1:120">
      <c r="A279" s="1194" t="s">
        <v>1129</v>
      </c>
      <c r="B279" s="1195" t="s">
        <v>697</v>
      </c>
      <c r="C279" s="1306" t="s">
        <v>1325</v>
      </c>
      <c r="D279" s="1306" t="s">
        <v>1325</v>
      </c>
      <c r="E279" s="1306" t="s">
        <v>1325</v>
      </c>
      <c r="F279" s="1306" t="s">
        <v>1325</v>
      </c>
      <c r="G279" s="1306" t="s">
        <v>1325</v>
      </c>
      <c r="H279" s="1197">
        <v>21</v>
      </c>
      <c r="I279" s="1306" t="s">
        <v>1325</v>
      </c>
      <c r="J279" s="1199">
        <v>1.0701546480496176</v>
      </c>
      <c r="K279" s="1200"/>
      <c r="L279" s="1200"/>
      <c r="M279" s="1200"/>
      <c r="N279" s="1200"/>
      <c r="O279" s="1200">
        <v>1.0255823769681152</v>
      </c>
      <c r="P279" s="1201">
        <v>0</v>
      </c>
      <c r="Q279" s="1309" t="s">
        <v>1325</v>
      </c>
      <c r="R279" s="1307" t="s">
        <v>1325</v>
      </c>
      <c r="S279" s="1307" t="s">
        <v>1325</v>
      </c>
      <c r="T279" s="1307" t="s">
        <v>1325</v>
      </c>
      <c r="U279" s="1307" t="s">
        <v>1325</v>
      </c>
      <c r="V279" s="1307" t="s">
        <v>1325</v>
      </c>
      <c r="W279" s="1310" t="s">
        <v>1325</v>
      </c>
      <c r="X279" s="1199">
        <v>0</v>
      </c>
      <c r="Y279" s="1200"/>
      <c r="Z279" s="1200"/>
      <c r="AA279" s="1200"/>
      <c r="AB279" s="1200"/>
      <c r="AC279" s="1202">
        <v>0.88028163617204713</v>
      </c>
      <c r="AD279" s="1203">
        <v>0</v>
      </c>
      <c r="AE279" s="1309" t="s">
        <v>1325</v>
      </c>
      <c r="AF279" s="1307" t="s">
        <v>1325</v>
      </c>
      <c r="AG279" s="1307" t="s">
        <v>1325</v>
      </c>
      <c r="AH279" s="1307" t="s">
        <v>1325</v>
      </c>
      <c r="AI279" s="1307" t="s">
        <v>1325</v>
      </c>
      <c r="AJ279" s="1307" t="s">
        <v>1325</v>
      </c>
      <c r="AK279" s="1310" t="s">
        <v>1325</v>
      </c>
      <c r="AL279" s="1204">
        <v>0</v>
      </c>
      <c r="AM279" s="1202"/>
      <c r="AN279" s="1202"/>
      <c r="AO279" s="1202"/>
      <c r="AP279" s="1202"/>
      <c r="AQ279" s="1202">
        <v>2.791549541083739</v>
      </c>
      <c r="AR279" s="1203">
        <v>0</v>
      </c>
      <c r="AS279" s="1309" t="s">
        <v>1325</v>
      </c>
      <c r="AT279" s="1307" t="s">
        <v>1325</v>
      </c>
      <c r="AU279" s="1307" t="s">
        <v>1325</v>
      </c>
      <c r="AV279" s="1307" t="s">
        <v>1325</v>
      </c>
      <c r="AW279" s="1307" t="s">
        <v>1325</v>
      </c>
      <c r="AX279" s="1307" t="s">
        <v>1325</v>
      </c>
      <c r="AY279" s="1310" t="s">
        <v>1325</v>
      </c>
      <c r="AZ279" s="1244">
        <v>0</v>
      </c>
      <c r="BA279" s="1242"/>
      <c r="BB279" s="1242"/>
      <c r="BC279" s="1242"/>
      <c r="BD279" s="1242"/>
      <c r="BE279" s="1242">
        <v>0</v>
      </c>
      <c r="BF279" s="1243">
        <v>0</v>
      </c>
      <c r="BG279" s="1309" t="s">
        <v>1325</v>
      </c>
      <c r="BH279" s="1307" t="s">
        <v>1325</v>
      </c>
      <c r="BI279" s="1307" t="s">
        <v>1325</v>
      </c>
      <c r="BJ279" s="1307" t="s">
        <v>1325</v>
      </c>
      <c r="BK279" s="1307" t="s">
        <v>1325</v>
      </c>
      <c r="BL279" s="1307" t="s">
        <v>1325</v>
      </c>
      <c r="BM279" s="1310" t="s">
        <v>1325</v>
      </c>
      <c r="BN279" s="1245">
        <v>0</v>
      </c>
      <c r="BO279" s="1239"/>
      <c r="BP279" s="1239"/>
      <c r="BQ279" s="1239"/>
      <c r="BR279" s="1239"/>
      <c r="BS279" s="1239">
        <v>1.1453379289027299</v>
      </c>
      <c r="BT279" s="1308">
        <v>0</v>
      </c>
      <c r="BU279" s="1309" t="s">
        <v>1325</v>
      </c>
      <c r="BV279" s="1307" t="s">
        <v>1325</v>
      </c>
      <c r="BW279" s="1307" t="s">
        <v>1325</v>
      </c>
      <c r="BX279" s="1307" t="s">
        <v>1325</v>
      </c>
      <c r="BY279" s="1307" t="s">
        <v>1325</v>
      </c>
      <c r="BZ279" s="1307">
        <v>11</v>
      </c>
      <c r="CA279" s="1310" t="s">
        <v>1325</v>
      </c>
      <c r="CB279" s="1189">
        <v>1.6639536476330157</v>
      </c>
      <c r="CC279" s="1239"/>
      <c r="CD279" s="1239"/>
      <c r="CE279" s="1239"/>
      <c r="CF279" s="1239"/>
      <c r="CG279" s="1239">
        <v>0.53720981650710786</v>
      </c>
      <c r="CH279" s="1246">
        <v>0</v>
      </c>
      <c r="CI279" s="1309" t="s">
        <v>1325</v>
      </c>
      <c r="CJ279" s="1307" t="s">
        <v>1325</v>
      </c>
      <c r="CK279" s="1307" t="s">
        <v>1325</v>
      </c>
      <c r="CL279" s="1307" t="s">
        <v>1325</v>
      </c>
      <c r="CM279" s="1307" t="s">
        <v>1325</v>
      </c>
      <c r="CN279" s="1307" t="s">
        <v>1325</v>
      </c>
      <c r="CO279" s="1310" t="s">
        <v>1325</v>
      </c>
      <c r="CP279" s="1244">
        <v>0</v>
      </c>
      <c r="CQ279" s="1242"/>
      <c r="CR279" s="1242"/>
      <c r="CS279" s="1242"/>
      <c r="CT279" s="1242"/>
      <c r="CU279" s="1242">
        <v>0</v>
      </c>
      <c r="CV279" s="1243">
        <v>0</v>
      </c>
      <c r="CW279" s="1280"/>
      <c r="CX279" s="1280"/>
      <c r="CY279" s="1280"/>
      <c r="CZ279" s="1275" t="s">
        <v>878</v>
      </c>
      <c r="DA279" s="1276" t="s">
        <v>1471</v>
      </c>
      <c r="DB279" s="1274"/>
      <c r="DC279" s="1274"/>
      <c r="DD279" s="1274"/>
      <c r="DE279" s="1276" t="s">
        <v>878</v>
      </c>
      <c r="DF279" s="1276" t="s">
        <v>1471</v>
      </c>
      <c r="DG279" s="1276" t="s">
        <v>878</v>
      </c>
      <c r="DH279" s="1276" t="s">
        <v>1471</v>
      </c>
      <c r="DI279" s="1276" t="s">
        <v>878</v>
      </c>
      <c r="DJ279" s="1277" t="s">
        <v>1471</v>
      </c>
      <c r="DK279" s="1311" t="s">
        <v>878</v>
      </c>
      <c r="DL279" s="1277" t="s">
        <v>878</v>
      </c>
      <c r="DM279" s="7" t="s">
        <v>878</v>
      </c>
      <c r="DN279" s="7" t="s">
        <v>792</v>
      </c>
      <c r="DO279" s="7" t="s">
        <v>878</v>
      </c>
      <c r="DP279" s="7" t="s">
        <v>792</v>
      </c>
    </row>
    <row r="280" spans="1:120">
      <c r="A280" s="1194" t="s">
        <v>370</v>
      </c>
      <c r="B280" s="1195" t="s">
        <v>598</v>
      </c>
      <c r="C280" s="1306" t="s">
        <v>1325</v>
      </c>
      <c r="D280" s="1306" t="s">
        <v>1325</v>
      </c>
      <c r="E280" s="1306" t="s">
        <v>1325</v>
      </c>
      <c r="F280" s="1306" t="s">
        <v>1325</v>
      </c>
      <c r="G280" s="1306" t="s">
        <v>1325</v>
      </c>
      <c r="H280" s="1197">
        <v>16</v>
      </c>
      <c r="I280" s="1306" t="s">
        <v>1325</v>
      </c>
      <c r="J280" s="1199"/>
      <c r="K280" s="1200"/>
      <c r="L280" s="1200"/>
      <c r="M280" s="1200"/>
      <c r="N280" s="1200"/>
      <c r="O280" s="1200">
        <v>1.4679575296390752</v>
      </c>
      <c r="P280" s="1201"/>
      <c r="Q280" s="1309" t="s">
        <v>1325</v>
      </c>
      <c r="R280" s="1307" t="s">
        <v>1325</v>
      </c>
      <c r="S280" s="1307" t="s">
        <v>1325</v>
      </c>
      <c r="T280" s="1307" t="s">
        <v>1325</v>
      </c>
      <c r="U280" s="1307" t="s">
        <v>1325</v>
      </c>
      <c r="V280" s="1307" t="s">
        <v>1325</v>
      </c>
      <c r="W280" s="1310" t="s">
        <v>1325</v>
      </c>
      <c r="X280" s="1199"/>
      <c r="Y280" s="1200"/>
      <c r="Z280" s="1200"/>
      <c r="AA280" s="1200"/>
      <c r="AB280" s="1200"/>
      <c r="AC280" s="1202">
        <v>0</v>
      </c>
      <c r="AD280" s="1203"/>
      <c r="AE280" s="1309" t="s">
        <v>1325</v>
      </c>
      <c r="AF280" s="1307" t="s">
        <v>1325</v>
      </c>
      <c r="AG280" s="1307" t="s">
        <v>1325</v>
      </c>
      <c r="AH280" s="1307" t="s">
        <v>1325</v>
      </c>
      <c r="AI280" s="1307" t="s">
        <v>1325</v>
      </c>
      <c r="AJ280" s="1307" t="s">
        <v>1325</v>
      </c>
      <c r="AK280" s="1310" t="s">
        <v>1325</v>
      </c>
      <c r="AL280" s="1204"/>
      <c r="AM280" s="1202"/>
      <c r="AN280" s="1202"/>
      <c r="AO280" s="1202"/>
      <c r="AP280" s="1202"/>
      <c r="AQ280" s="1202">
        <v>3.5014281185414595</v>
      </c>
      <c r="AR280" s="1203"/>
      <c r="AS280" s="1309" t="s">
        <v>1325</v>
      </c>
      <c r="AT280" s="1307" t="s">
        <v>1325</v>
      </c>
      <c r="AU280" s="1307" t="s">
        <v>1325</v>
      </c>
      <c r="AV280" s="1307" t="s">
        <v>1325</v>
      </c>
      <c r="AW280" s="1307" t="s">
        <v>1325</v>
      </c>
      <c r="AX280" s="1307" t="s">
        <v>1325</v>
      </c>
      <c r="AY280" s="1310" t="s">
        <v>1325</v>
      </c>
      <c r="AZ280" s="1244"/>
      <c r="BA280" s="1242"/>
      <c r="BB280" s="1242"/>
      <c r="BC280" s="1242"/>
      <c r="BD280" s="1242"/>
      <c r="BE280" s="1242">
        <v>0</v>
      </c>
      <c r="BF280" s="1243"/>
      <c r="BG280" s="1309" t="s">
        <v>1325</v>
      </c>
      <c r="BH280" s="1307" t="s">
        <v>1325</v>
      </c>
      <c r="BI280" s="1307" t="s">
        <v>1325</v>
      </c>
      <c r="BJ280" s="1307" t="s">
        <v>1325</v>
      </c>
      <c r="BK280" s="1307" t="s">
        <v>1325</v>
      </c>
      <c r="BL280" s="1307" t="s">
        <v>1325</v>
      </c>
      <c r="BM280" s="1310" t="s">
        <v>1325</v>
      </c>
      <c r="BN280" s="1245"/>
      <c r="BO280" s="1239"/>
      <c r="BP280" s="1239"/>
      <c r="BQ280" s="1239"/>
      <c r="BR280" s="1239"/>
      <c r="BS280" s="1239">
        <v>1.1492737980742171</v>
      </c>
      <c r="BT280" s="1308"/>
      <c r="BU280" s="1309" t="s">
        <v>1325</v>
      </c>
      <c r="BV280" s="1307" t="s">
        <v>1325</v>
      </c>
      <c r="BW280" s="1307" t="s">
        <v>1325</v>
      </c>
      <c r="BX280" s="1307" t="s">
        <v>1325</v>
      </c>
      <c r="BY280" s="1307" t="s">
        <v>1325</v>
      </c>
      <c r="BZ280" s="1307" t="s">
        <v>1325</v>
      </c>
      <c r="CA280" s="1310" t="s">
        <v>1325</v>
      </c>
      <c r="CB280" s="1189"/>
      <c r="CC280" s="1239"/>
      <c r="CD280" s="1239"/>
      <c r="CE280" s="1239"/>
      <c r="CF280" s="1239"/>
      <c r="CG280" s="1239">
        <v>1.6412081800902198</v>
      </c>
      <c r="CH280" s="1246"/>
      <c r="CI280" s="1309" t="s">
        <v>1325</v>
      </c>
      <c r="CJ280" s="1307" t="s">
        <v>1325</v>
      </c>
      <c r="CK280" s="1307" t="s">
        <v>1325</v>
      </c>
      <c r="CL280" s="1307" t="s">
        <v>1325</v>
      </c>
      <c r="CM280" s="1307" t="s">
        <v>1325</v>
      </c>
      <c r="CN280" s="1307" t="s">
        <v>1325</v>
      </c>
      <c r="CO280" s="1310" t="s">
        <v>1325</v>
      </c>
      <c r="CP280" s="1244"/>
      <c r="CQ280" s="1242"/>
      <c r="CR280" s="1242"/>
      <c r="CS280" s="1242"/>
      <c r="CT280" s="1242"/>
      <c r="CU280" s="1242">
        <v>2.0505333154817689</v>
      </c>
      <c r="CV280" s="1243"/>
      <c r="CW280" s="1280"/>
      <c r="CX280" s="1280"/>
      <c r="CY280" s="1280"/>
      <c r="CZ280" s="1275" t="s">
        <v>878</v>
      </c>
      <c r="DA280" s="1276" t="s">
        <v>1471</v>
      </c>
      <c r="DB280" s="1274"/>
      <c r="DC280" s="1274"/>
      <c r="DD280" s="1274"/>
      <c r="DE280" s="1276" t="s">
        <v>878</v>
      </c>
      <c r="DF280" s="1276" t="s">
        <v>1471</v>
      </c>
      <c r="DG280" s="1276" t="s">
        <v>878</v>
      </c>
      <c r="DH280" s="1276" t="s">
        <v>1471</v>
      </c>
      <c r="DI280" s="1276" t="s">
        <v>878</v>
      </c>
      <c r="DJ280" s="1277" t="s">
        <v>1471</v>
      </c>
      <c r="DK280" s="1311" t="s">
        <v>878</v>
      </c>
      <c r="DL280" s="1277" t="s">
        <v>878</v>
      </c>
      <c r="DM280" s="7" t="s">
        <v>878</v>
      </c>
      <c r="DN280" s="7" t="s">
        <v>792</v>
      </c>
      <c r="DO280" s="7" t="s">
        <v>878</v>
      </c>
      <c r="DP280" s="7" t="s">
        <v>792</v>
      </c>
    </row>
    <row r="281" spans="1:120">
      <c r="A281" s="1194" t="s">
        <v>21</v>
      </c>
      <c r="B281" s="1195" t="s">
        <v>770</v>
      </c>
      <c r="C281" s="1306" t="s">
        <v>1325</v>
      </c>
      <c r="D281" s="1306" t="s">
        <v>1325</v>
      </c>
      <c r="E281" s="1306" t="s">
        <v>1325</v>
      </c>
      <c r="F281" s="1306" t="s">
        <v>1325</v>
      </c>
      <c r="G281" s="1306" t="s">
        <v>1325</v>
      </c>
      <c r="H281" s="1306" t="s">
        <v>1325</v>
      </c>
      <c r="I281" s="1306" t="s">
        <v>1325</v>
      </c>
      <c r="J281" s="1199"/>
      <c r="K281" s="1200"/>
      <c r="L281" s="1200"/>
      <c r="M281" s="1200"/>
      <c r="N281" s="1200"/>
      <c r="O281" s="1200">
        <v>0.83432742407220883</v>
      </c>
      <c r="P281" s="1201"/>
      <c r="Q281" s="1309" t="s">
        <v>1325</v>
      </c>
      <c r="R281" s="1307" t="s">
        <v>1325</v>
      </c>
      <c r="S281" s="1307" t="s">
        <v>1325</v>
      </c>
      <c r="T281" s="1307" t="s">
        <v>1325</v>
      </c>
      <c r="U281" s="1307" t="s">
        <v>1325</v>
      </c>
      <c r="V281" s="1307" t="s">
        <v>1325</v>
      </c>
      <c r="W281" s="1310" t="s">
        <v>1325</v>
      </c>
      <c r="X281" s="1199"/>
      <c r="Y281" s="1200"/>
      <c r="Z281" s="1200"/>
      <c r="AA281" s="1200"/>
      <c r="AB281" s="1200"/>
      <c r="AC281" s="1202">
        <v>0</v>
      </c>
      <c r="AD281" s="1203"/>
      <c r="AE281" s="1309" t="s">
        <v>1325</v>
      </c>
      <c r="AF281" s="1307" t="s">
        <v>1325</v>
      </c>
      <c r="AG281" s="1307" t="s">
        <v>1325</v>
      </c>
      <c r="AH281" s="1307" t="s">
        <v>1325</v>
      </c>
      <c r="AI281" s="1307" t="s">
        <v>1325</v>
      </c>
      <c r="AJ281" s="1307" t="s">
        <v>1325</v>
      </c>
      <c r="AK281" s="1310" t="s">
        <v>1325</v>
      </c>
      <c r="AL281" s="1204"/>
      <c r="AM281" s="1202"/>
      <c r="AN281" s="1202"/>
      <c r="AO281" s="1202"/>
      <c r="AP281" s="1202"/>
      <c r="AQ281" s="1202">
        <v>2.1227407968657599</v>
      </c>
      <c r="AR281" s="1203"/>
      <c r="AS281" s="1309" t="s">
        <v>1325</v>
      </c>
      <c r="AT281" s="1307" t="s">
        <v>1325</v>
      </c>
      <c r="AU281" s="1307" t="s">
        <v>1325</v>
      </c>
      <c r="AV281" s="1307" t="s">
        <v>1325</v>
      </c>
      <c r="AW281" s="1307" t="s">
        <v>1325</v>
      </c>
      <c r="AX281" s="1307" t="s">
        <v>1325</v>
      </c>
      <c r="AY281" s="1310" t="s">
        <v>1325</v>
      </c>
      <c r="AZ281" s="1244"/>
      <c r="BA281" s="1242"/>
      <c r="BB281" s="1242"/>
      <c r="BC281" s="1242"/>
      <c r="BD281" s="1242"/>
      <c r="BE281" s="1242">
        <v>0</v>
      </c>
      <c r="BF281" s="1243"/>
      <c r="BG281" s="1309" t="s">
        <v>1325</v>
      </c>
      <c r="BH281" s="1307" t="s">
        <v>1325</v>
      </c>
      <c r="BI281" s="1307" t="s">
        <v>1325</v>
      </c>
      <c r="BJ281" s="1307" t="s">
        <v>1325</v>
      </c>
      <c r="BK281" s="1307" t="s">
        <v>1325</v>
      </c>
      <c r="BL281" s="1307" t="s">
        <v>1325</v>
      </c>
      <c r="BM281" s="1310" t="s">
        <v>1325</v>
      </c>
      <c r="BN281" s="1245"/>
      <c r="BO281" s="1239"/>
      <c r="BP281" s="1239"/>
      <c r="BQ281" s="1239"/>
      <c r="BR281" s="1239"/>
      <c r="BS281" s="1239">
        <v>0</v>
      </c>
      <c r="BT281" s="1308"/>
      <c r="BU281" s="1309" t="s">
        <v>1325</v>
      </c>
      <c r="BV281" s="1307" t="s">
        <v>1325</v>
      </c>
      <c r="BW281" s="1307" t="s">
        <v>1325</v>
      </c>
      <c r="BX281" s="1307" t="s">
        <v>1325</v>
      </c>
      <c r="BY281" s="1307" t="s">
        <v>1325</v>
      </c>
      <c r="BZ281" s="1307" t="s">
        <v>1325</v>
      </c>
      <c r="CA281" s="1310" t="s">
        <v>1325</v>
      </c>
      <c r="CB281" s="1189"/>
      <c r="CC281" s="1239"/>
      <c r="CD281" s="1239"/>
      <c r="CE281" s="1239"/>
      <c r="CF281" s="1239"/>
      <c r="CG281" s="1239">
        <v>1.2437280739746197</v>
      </c>
      <c r="CH281" s="1246"/>
      <c r="CI281" s="1309" t="s">
        <v>1325</v>
      </c>
      <c r="CJ281" s="1307" t="s">
        <v>1325</v>
      </c>
      <c r="CK281" s="1307" t="s">
        <v>1325</v>
      </c>
      <c r="CL281" s="1307" t="s">
        <v>1325</v>
      </c>
      <c r="CM281" s="1307" t="s">
        <v>1325</v>
      </c>
      <c r="CN281" s="1307" t="s">
        <v>1325</v>
      </c>
      <c r="CO281" s="1310" t="s">
        <v>1325</v>
      </c>
      <c r="CP281" s="1244"/>
      <c r="CQ281" s="1242"/>
      <c r="CR281" s="1242"/>
      <c r="CS281" s="1242"/>
      <c r="CT281" s="1242"/>
      <c r="CU281" s="1242">
        <v>0</v>
      </c>
      <c r="CV281" s="1243"/>
      <c r="CW281" s="1280"/>
      <c r="CX281" s="1280"/>
      <c r="CY281" s="1280"/>
      <c r="CZ281" s="1275" t="s">
        <v>878</v>
      </c>
      <c r="DA281" s="1276" t="s">
        <v>1471</v>
      </c>
      <c r="DB281" s="1274"/>
      <c r="DC281" s="1274"/>
      <c r="DD281" s="1274"/>
      <c r="DE281" s="1276" t="s">
        <v>878</v>
      </c>
      <c r="DF281" s="1276" t="s">
        <v>1471</v>
      </c>
      <c r="DG281" s="1276" t="s">
        <v>878</v>
      </c>
      <c r="DH281" s="1276" t="s">
        <v>1471</v>
      </c>
      <c r="DI281" s="1276" t="s">
        <v>878</v>
      </c>
      <c r="DJ281" s="1277" t="s">
        <v>1471</v>
      </c>
      <c r="DK281" s="1311" t="s">
        <v>878</v>
      </c>
      <c r="DL281" s="1277" t="s">
        <v>878</v>
      </c>
      <c r="DM281" s="7" t="s">
        <v>878</v>
      </c>
      <c r="DN281" s="7" t="s">
        <v>792</v>
      </c>
      <c r="DO281" s="7" t="s">
        <v>878</v>
      </c>
      <c r="DP281" s="7" t="s">
        <v>792</v>
      </c>
    </row>
    <row r="282" spans="1:120">
      <c r="A282" s="1194" t="s">
        <v>93</v>
      </c>
      <c r="B282" s="1195" t="s">
        <v>562</v>
      </c>
      <c r="C282" s="1306" t="s">
        <v>1325</v>
      </c>
      <c r="D282" s="1306" t="s">
        <v>1325</v>
      </c>
      <c r="E282" s="1306" t="s">
        <v>1325</v>
      </c>
      <c r="F282" s="1306" t="s">
        <v>1325</v>
      </c>
      <c r="G282" s="1306" t="s">
        <v>1325</v>
      </c>
      <c r="H282" s="1197">
        <v>19</v>
      </c>
      <c r="I282" s="1306" t="s">
        <v>1325</v>
      </c>
      <c r="J282" s="1199"/>
      <c r="K282" s="1200"/>
      <c r="L282" s="1200"/>
      <c r="M282" s="1200"/>
      <c r="N282" s="1200"/>
      <c r="O282" s="1200">
        <v>2.3875649553107463</v>
      </c>
      <c r="P282" s="1201"/>
      <c r="Q282" s="1309" t="s">
        <v>1325</v>
      </c>
      <c r="R282" s="1307" t="s">
        <v>1325</v>
      </c>
      <c r="S282" s="1307" t="s">
        <v>1325</v>
      </c>
      <c r="T282" s="1307" t="s">
        <v>1325</v>
      </c>
      <c r="U282" s="1307" t="s">
        <v>1325</v>
      </c>
      <c r="V282" s="1307" t="s">
        <v>1325</v>
      </c>
      <c r="W282" s="1310" t="s">
        <v>1325</v>
      </c>
      <c r="X282" s="1199"/>
      <c r="Y282" s="1200"/>
      <c r="Z282" s="1200"/>
      <c r="AA282" s="1200"/>
      <c r="AB282" s="1200"/>
      <c r="AC282" s="1202">
        <v>1.6910673536989327</v>
      </c>
      <c r="AD282" s="1203"/>
      <c r="AE282" s="1309" t="s">
        <v>1325</v>
      </c>
      <c r="AF282" s="1307" t="s">
        <v>1325</v>
      </c>
      <c r="AG282" s="1307" t="s">
        <v>1325</v>
      </c>
      <c r="AH282" s="1307" t="s">
        <v>1325</v>
      </c>
      <c r="AI282" s="1307" t="s">
        <v>1325</v>
      </c>
      <c r="AJ282" s="1307" t="s">
        <v>1325</v>
      </c>
      <c r="AK282" s="1310" t="s">
        <v>1325</v>
      </c>
      <c r="AL282" s="1204"/>
      <c r="AM282" s="1202"/>
      <c r="AN282" s="1202"/>
      <c r="AO282" s="1202"/>
      <c r="AP282" s="1202"/>
      <c r="AQ282" s="1202">
        <v>0.89378559868031993</v>
      </c>
      <c r="AR282" s="1203"/>
      <c r="AS282" s="1309" t="s">
        <v>1325</v>
      </c>
      <c r="AT282" s="1307" t="s">
        <v>1325</v>
      </c>
      <c r="AU282" s="1307" t="s">
        <v>1325</v>
      </c>
      <c r="AV282" s="1307" t="s">
        <v>1325</v>
      </c>
      <c r="AW282" s="1307" t="s">
        <v>1325</v>
      </c>
      <c r="AX282" s="1307" t="s">
        <v>1325</v>
      </c>
      <c r="AY282" s="1310" t="s">
        <v>1325</v>
      </c>
      <c r="AZ282" s="1244"/>
      <c r="BA282" s="1242"/>
      <c r="BB282" s="1242"/>
      <c r="BC282" s="1242"/>
      <c r="BD282" s="1242"/>
      <c r="BE282" s="1242">
        <v>0</v>
      </c>
      <c r="BF282" s="1243"/>
      <c r="BG282" s="1309" t="s">
        <v>1325</v>
      </c>
      <c r="BH282" s="1307" t="s">
        <v>1325</v>
      </c>
      <c r="BI282" s="1307" t="s">
        <v>1325</v>
      </c>
      <c r="BJ282" s="1307" t="s">
        <v>1325</v>
      </c>
      <c r="BK282" s="1307" t="s">
        <v>1325</v>
      </c>
      <c r="BL282" s="1307" t="s">
        <v>1325</v>
      </c>
      <c r="BM282" s="1310" t="s">
        <v>1325</v>
      </c>
      <c r="BN282" s="1245"/>
      <c r="BO282" s="1239"/>
      <c r="BP282" s="1239"/>
      <c r="BQ282" s="1239"/>
      <c r="BR282" s="1239"/>
      <c r="BS282" s="1239">
        <v>0.73341814745525691</v>
      </c>
      <c r="BT282" s="1308"/>
      <c r="BU282" s="1309" t="s">
        <v>1325</v>
      </c>
      <c r="BV282" s="1307" t="s">
        <v>1325</v>
      </c>
      <c r="BW282" s="1307" t="s">
        <v>1325</v>
      </c>
      <c r="BX282" s="1307" t="s">
        <v>1325</v>
      </c>
      <c r="BY282" s="1307" t="s">
        <v>1325</v>
      </c>
      <c r="BZ282" s="1307">
        <v>12</v>
      </c>
      <c r="CA282" s="1310" t="s">
        <v>1325</v>
      </c>
      <c r="CB282" s="1189"/>
      <c r="CC282" s="1239"/>
      <c r="CD282" s="1239"/>
      <c r="CE282" s="1239"/>
      <c r="CF282" s="1239"/>
      <c r="CG282" s="1239">
        <v>1.5079357612488924</v>
      </c>
      <c r="CH282" s="1246"/>
      <c r="CI282" s="1309" t="s">
        <v>1325</v>
      </c>
      <c r="CJ282" s="1307" t="s">
        <v>1325</v>
      </c>
      <c r="CK282" s="1307" t="s">
        <v>1325</v>
      </c>
      <c r="CL282" s="1307" t="s">
        <v>1325</v>
      </c>
      <c r="CM282" s="1307" t="s">
        <v>1325</v>
      </c>
      <c r="CN282" s="1307" t="s">
        <v>1325</v>
      </c>
      <c r="CO282" s="1310" t="s">
        <v>1325</v>
      </c>
      <c r="CP282" s="1244"/>
      <c r="CQ282" s="1242"/>
      <c r="CR282" s="1242"/>
      <c r="CS282" s="1242"/>
      <c r="CT282" s="1242"/>
      <c r="CU282" s="1242">
        <v>1.3085640236956027</v>
      </c>
      <c r="CV282" s="1243"/>
      <c r="CW282" s="1280"/>
      <c r="CX282" s="1280"/>
      <c r="CY282" s="1280"/>
      <c r="CZ282" s="1275" t="s">
        <v>878</v>
      </c>
      <c r="DA282" s="1276" t="s">
        <v>1471</v>
      </c>
      <c r="DB282" s="1274"/>
      <c r="DC282" s="1274"/>
      <c r="DD282" s="1274"/>
      <c r="DE282" s="1276" t="s">
        <v>878</v>
      </c>
      <c r="DF282" s="1276" t="s">
        <v>1471</v>
      </c>
      <c r="DG282" s="1276" t="s">
        <v>878</v>
      </c>
      <c r="DH282" s="1276" t="s">
        <v>1471</v>
      </c>
      <c r="DI282" s="1276" t="s">
        <v>878</v>
      </c>
      <c r="DJ282" s="1277" t="s">
        <v>1471</v>
      </c>
      <c r="DK282" s="1311" t="s">
        <v>878</v>
      </c>
      <c r="DL282" s="1277" t="s">
        <v>878</v>
      </c>
      <c r="DM282" s="7" t="s">
        <v>878</v>
      </c>
      <c r="DN282" s="7" t="s">
        <v>792</v>
      </c>
      <c r="DO282" s="7" t="s">
        <v>878</v>
      </c>
      <c r="DP282" s="7" t="s">
        <v>792</v>
      </c>
    </row>
    <row r="283" spans="1:120">
      <c r="A283" s="1194" t="s">
        <v>351</v>
      </c>
      <c r="B283" s="1195" t="s">
        <v>586</v>
      </c>
      <c r="C283" s="1306" t="s">
        <v>1325</v>
      </c>
      <c r="D283" s="1306" t="s">
        <v>1325</v>
      </c>
      <c r="E283" s="1306" t="s">
        <v>1325</v>
      </c>
      <c r="F283" s="1306" t="s">
        <v>1325</v>
      </c>
      <c r="G283" s="1306" t="s">
        <v>1325</v>
      </c>
      <c r="H283" s="1306" t="s">
        <v>1325</v>
      </c>
      <c r="I283" s="1306" t="s">
        <v>1325</v>
      </c>
      <c r="J283" s="1199"/>
      <c r="K283" s="1200"/>
      <c r="L283" s="1200"/>
      <c r="M283" s="1200"/>
      <c r="N283" s="1200"/>
      <c r="O283" s="1200">
        <v>0.27524203680732662</v>
      </c>
      <c r="P283" s="1201"/>
      <c r="Q283" s="1309" t="s">
        <v>1325</v>
      </c>
      <c r="R283" s="1307" t="s">
        <v>1325</v>
      </c>
      <c r="S283" s="1307" t="s">
        <v>1325</v>
      </c>
      <c r="T283" s="1307" t="s">
        <v>1325</v>
      </c>
      <c r="U283" s="1307" t="s">
        <v>1325</v>
      </c>
      <c r="V283" s="1307" t="s">
        <v>1325</v>
      </c>
      <c r="W283" s="1310" t="s">
        <v>1325</v>
      </c>
      <c r="X283" s="1199"/>
      <c r="Y283" s="1200"/>
      <c r="Z283" s="1200"/>
      <c r="AA283" s="1200"/>
      <c r="AB283" s="1200"/>
      <c r="AC283" s="1202">
        <v>1.3249599884651431</v>
      </c>
      <c r="AD283" s="1203"/>
      <c r="AE283" s="1309" t="s">
        <v>1325</v>
      </c>
      <c r="AF283" s="1307" t="s">
        <v>1325</v>
      </c>
      <c r="AG283" s="1307" t="s">
        <v>1325</v>
      </c>
      <c r="AH283" s="1307" t="s">
        <v>1325</v>
      </c>
      <c r="AI283" s="1307" t="s">
        <v>1325</v>
      </c>
      <c r="AJ283" s="1307" t="s">
        <v>1325</v>
      </c>
      <c r="AK283" s="1310" t="s">
        <v>1325</v>
      </c>
      <c r="AL283" s="1204"/>
      <c r="AM283" s="1202"/>
      <c r="AN283" s="1202"/>
      <c r="AO283" s="1202"/>
      <c r="AP283" s="1202"/>
      <c r="AQ283" s="1202">
        <v>0</v>
      </c>
      <c r="AR283" s="1203"/>
      <c r="AS283" s="1309" t="s">
        <v>1325</v>
      </c>
      <c r="AT283" s="1307" t="s">
        <v>1325</v>
      </c>
      <c r="AU283" s="1307" t="s">
        <v>1325</v>
      </c>
      <c r="AV283" s="1307" t="s">
        <v>1325</v>
      </c>
      <c r="AW283" s="1307" t="s">
        <v>1325</v>
      </c>
      <c r="AX283" s="1307" t="s">
        <v>1325</v>
      </c>
      <c r="AY283" s="1310" t="s">
        <v>1325</v>
      </c>
      <c r="AZ283" s="1244"/>
      <c r="BA283" s="1242"/>
      <c r="BB283" s="1242"/>
      <c r="BC283" s="1242"/>
      <c r="BD283" s="1242"/>
      <c r="BE283" s="1242">
        <v>0</v>
      </c>
      <c r="BF283" s="1243"/>
      <c r="BG283" s="1309" t="s">
        <v>1325</v>
      </c>
      <c r="BH283" s="1307" t="s">
        <v>1325</v>
      </c>
      <c r="BI283" s="1307" t="s">
        <v>1325</v>
      </c>
      <c r="BJ283" s="1307" t="s">
        <v>1325</v>
      </c>
      <c r="BK283" s="1307" t="s">
        <v>1325</v>
      </c>
      <c r="BL283" s="1307" t="s">
        <v>1325</v>
      </c>
      <c r="BM283" s="1310" t="s">
        <v>1325</v>
      </c>
      <c r="BN283" s="1245"/>
      <c r="BO283" s="1239"/>
      <c r="BP283" s="1239"/>
      <c r="BQ283" s="1239"/>
      <c r="BR283" s="1239"/>
      <c r="BS283" s="1239">
        <v>0.57463689903710857</v>
      </c>
      <c r="BT283" s="1308"/>
      <c r="BU283" s="1309" t="s">
        <v>1325</v>
      </c>
      <c r="BV283" s="1307" t="s">
        <v>1325</v>
      </c>
      <c r="BW283" s="1307" t="s">
        <v>1325</v>
      </c>
      <c r="BX283" s="1307" t="s">
        <v>1325</v>
      </c>
      <c r="BY283" s="1307" t="s">
        <v>1325</v>
      </c>
      <c r="BZ283" s="1307" t="s">
        <v>1325</v>
      </c>
      <c r="CA283" s="1310" t="s">
        <v>1325</v>
      </c>
      <c r="CB283" s="1189"/>
      <c r="CC283" s="1239"/>
      <c r="CD283" s="1239"/>
      <c r="CE283" s="1239"/>
      <c r="CF283" s="1239"/>
      <c r="CG283" s="1239">
        <v>0</v>
      </c>
      <c r="CH283" s="1246"/>
      <c r="CI283" s="1309" t="s">
        <v>1325</v>
      </c>
      <c r="CJ283" s="1307" t="s">
        <v>1325</v>
      </c>
      <c r="CK283" s="1307" t="s">
        <v>1325</v>
      </c>
      <c r="CL283" s="1307" t="s">
        <v>1325</v>
      </c>
      <c r="CM283" s="1307" t="s">
        <v>1325</v>
      </c>
      <c r="CN283" s="1307" t="s">
        <v>1325</v>
      </c>
      <c r="CO283" s="1310" t="s">
        <v>1325</v>
      </c>
      <c r="CP283" s="1244"/>
      <c r="CQ283" s="1242"/>
      <c r="CR283" s="1242"/>
      <c r="CS283" s="1242"/>
      <c r="CT283" s="1242"/>
      <c r="CU283" s="1242">
        <v>0</v>
      </c>
      <c r="CV283" s="1243"/>
      <c r="CW283" s="1280"/>
      <c r="CX283" s="1280"/>
      <c r="CY283" s="1280"/>
      <c r="CZ283" s="1275" t="s">
        <v>878</v>
      </c>
      <c r="DA283" s="1276" t="s">
        <v>1471</v>
      </c>
      <c r="DB283" s="1274"/>
      <c r="DC283" s="1274"/>
      <c r="DD283" s="1274"/>
      <c r="DE283" s="1276" t="s">
        <v>878</v>
      </c>
      <c r="DF283" s="1276" t="s">
        <v>1471</v>
      </c>
      <c r="DG283" s="1276" t="s">
        <v>878</v>
      </c>
      <c r="DH283" s="1276" t="s">
        <v>1471</v>
      </c>
      <c r="DI283" s="1276" t="s">
        <v>878</v>
      </c>
      <c r="DJ283" s="1277" t="s">
        <v>1471</v>
      </c>
      <c r="DK283" s="1311" t="s">
        <v>878</v>
      </c>
      <c r="DL283" s="1277" t="s">
        <v>878</v>
      </c>
      <c r="DM283" s="7" t="s">
        <v>878</v>
      </c>
      <c r="DN283" s="7" t="s">
        <v>792</v>
      </c>
      <c r="DO283" s="7" t="s">
        <v>878</v>
      </c>
      <c r="DP283" s="7" t="s">
        <v>792</v>
      </c>
    </row>
    <row r="284" spans="1:120">
      <c r="A284" s="1194" t="s">
        <v>218</v>
      </c>
      <c r="B284" s="1195" t="s">
        <v>746</v>
      </c>
      <c r="C284" s="1306" t="s">
        <v>1325</v>
      </c>
      <c r="D284" s="1306" t="s">
        <v>1325</v>
      </c>
      <c r="E284" s="1306" t="s">
        <v>1325</v>
      </c>
      <c r="F284" s="1306" t="s">
        <v>1325</v>
      </c>
      <c r="G284" s="1306" t="s">
        <v>1325</v>
      </c>
      <c r="H284" s="1197">
        <v>19</v>
      </c>
      <c r="I284" s="1306" t="s">
        <v>1325</v>
      </c>
      <c r="J284" s="1199"/>
      <c r="K284" s="1200"/>
      <c r="L284" s="1200"/>
      <c r="M284" s="1200"/>
      <c r="N284" s="1200"/>
      <c r="O284" s="1200">
        <v>1.8894241299573109</v>
      </c>
      <c r="P284" s="1201"/>
      <c r="Q284" s="1309" t="s">
        <v>1325</v>
      </c>
      <c r="R284" s="1307" t="s">
        <v>1325</v>
      </c>
      <c r="S284" s="1307" t="s">
        <v>1325</v>
      </c>
      <c r="T284" s="1307" t="s">
        <v>1325</v>
      </c>
      <c r="U284" s="1307" t="s">
        <v>1325</v>
      </c>
      <c r="V284" s="1307" t="s">
        <v>1325</v>
      </c>
      <c r="W284" s="1310" t="s">
        <v>1325</v>
      </c>
      <c r="X284" s="1199"/>
      <c r="Y284" s="1200"/>
      <c r="Z284" s="1200"/>
      <c r="AA284" s="1200"/>
      <c r="AB284" s="1200"/>
      <c r="AC284" s="1202">
        <v>0.71799507754815017</v>
      </c>
      <c r="AD284" s="1203"/>
      <c r="AE284" s="1309" t="s">
        <v>1325</v>
      </c>
      <c r="AF284" s="1307" t="s">
        <v>1325</v>
      </c>
      <c r="AG284" s="1307" t="s">
        <v>1325</v>
      </c>
      <c r="AH284" s="1307" t="s">
        <v>1325</v>
      </c>
      <c r="AI284" s="1307" t="s">
        <v>1325</v>
      </c>
      <c r="AJ284" s="1307" t="s">
        <v>1325</v>
      </c>
      <c r="AK284" s="1310" t="s">
        <v>1325</v>
      </c>
      <c r="AL284" s="1204"/>
      <c r="AM284" s="1202"/>
      <c r="AN284" s="1202"/>
      <c r="AO284" s="1202"/>
      <c r="AP284" s="1202"/>
      <c r="AQ284" s="1202">
        <v>0.29833012578273332</v>
      </c>
      <c r="AR284" s="1203"/>
      <c r="AS284" s="1309" t="s">
        <v>1325</v>
      </c>
      <c r="AT284" s="1307" t="s">
        <v>1325</v>
      </c>
      <c r="AU284" s="1307" t="s">
        <v>1325</v>
      </c>
      <c r="AV284" s="1307" t="s">
        <v>1325</v>
      </c>
      <c r="AW284" s="1307" t="s">
        <v>1325</v>
      </c>
      <c r="AX284" s="1307" t="s">
        <v>1325</v>
      </c>
      <c r="AY284" s="1310" t="s">
        <v>1325</v>
      </c>
      <c r="AZ284" s="1244"/>
      <c r="BA284" s="1242"/>
      <c r="BB284" s="1242"/>
      <c r="BC284" s="1242"/>
      <c r="BD284" s="1242"/>
      <c r="BE284" s="1242">
        <v>0</v>
      </c>
      <c r="BF284" s="1243"/>
      <c r="BG284" s="1309" t="s">
        <v>1325</v>
      </c>
      <c r="BH284" s="1307" t="s">
        <v>1325</v>
      </c>
      <c r="BI284" s="1307" t="s">
        <v>1325</v>
      </c>
      <c r="BJ284" s="1307" t="s">
        <v>1325</v>
      </c>
      <c r="BK284" s="1307" t="s">
        <v>1325</v>
      </c>
      <c r="BL284" s="1307" t="s">
        <v>1325</v>
      </c>
      <c r="BM284" s="1310" t="s">
        <v>1325</v>
      </c>
      <c r="BN284" s="1245"/>
      <c r="BO284" s="1239"/>
      <c r="BP284" s="1239"/>
      <c r="BQ284" s="1239"/>
      <c r="BR284" s="1239"/>
      <c r="BS284" s="1239">
        <v>1.2455816582480341</v>
      </c>
      <c r="BT284" s="1308"/>
      <c r="BU284" s="1309" t="s">
        <v>1325</v>
      </c>
      <c r="BV284" s="1307" t="s">
        <v>1325</v>
      </c>
      <c r="BW284" s="1307" t="s">
        <v>1325</v>
      </c>
      <c r="BX284" s="1307" t="s">
        <v>1325</v>
      </c>
      <c r="BY284" s="1307" t="s">
        <v>1325</v>
      </c>
      <c r="BZ284" s="1307" t="s">
        <v>1325</v>
      </c>
      <c r="CA284" s="1310" t="s">
        <v>1325</v>
      </c>
      <c r="CB284" s="1189"/>
      <c r="CC284" s="1239"/>
      <c r="CD284" s="1239"/>
      <c r="CE284" s="1239"/>
      <c r="CF284" s="1239"/>
      <c r="CG284" s="1239">
        <v>0.88936979591481191</v>
      </c>
      <c r="CH284" s="1246"/>
      <c r="CI284" s="1309" t="s">
        <v>1325</v>
      </c>
      <c r="CJ284" s="1307" t="s">
        <v>1325</v>
      </c>
      <c r="CK284" s="1307" t="s">
        <v>1325</v>
      </c>
      <c r="CL284" s="1307" t="s">
        <v>1325</v>
      </c>
      <c r="CM284" s="1307" t="s">
        <v>1325</v>
      </c>
      <c r="CN284" s="1307" t="s">
        <v>1325</v>
      </c>
      <c r="CO284" s="1310" t="s">
        <v>1325</v>
      </c>
      <c r="CP284" s="1244"/>
      <c r="CQ284" s="1242"/>
      <c r="CR284" s="1242"/>
      <c r="CS284" s="1242"/>
      <c r="CT284" s="1242"/>
      <c r="CU284" s="1242">
        <v>1.1111828581102325</v>
      </c>
      <c r="CV284" s="1243"/>
      <c r="CW284" s="1280"/>
      <c r="CX284" s="1280"/>
      <c r="CY284" s="1280"/>
      <c r="CZ284" s="1275" t="s">
        <v>878</v>
      </c>
      <c r="DA284" s="1276" t="s">
        <v>1471</v>
      </c>
      <c r="DB284" s="1274"/>
      <c r="DC284" s="1274"/>
      <c r="DD284" s="1274"/>
      <c r="DE284" s="1276" t="s">
        <v>878</v>
      </c>
      <c r="DF284" s="1276" t="s">
        <v>1471</v>
      </c>
      <c r="DG284" s="1276" t="s">
        <v>878</v>
      </c>
      <c r="DH284" s="1276" t="s">
        <v>1471</v>
      </c>
      <c r="DI284" s="1276" t="s">
        <v>878</v>
      </c>
      <c r="DJ284" s="1277" t="s">
        <v>1471</v>
      </c>
      <c r="DK284" s="1311" t="s">
        <v>878</v>
      </c>
      <c r="DL284" s="1277" t="s">
        <v>878</v>
      </c>
      <c r="DM284" s="7" t="s">
        <v>878</v>
      </c>
      <c r="DN284" s="7" t="s">
        <v>792</v>
      </c>
      <c r="DO284" s="7" t="s">
        <v>878</v>
      </c>
      <c r="DP284" s="7" t="s">
        <v>792</v>
      </c>
    </row>
    <row r="285" spans="1:120">
      <c r="A285" s="1194" t="s">
        <v>480</v>
      </c>
      <c r="B285" s="1195" t="s">
        <v>764</v>
      </c>
      <c r="C285" s="1306" t="s">
        <v>1325</v>
      </c>
      <c r="D285" s="1306" t="s">
        <v>1325</v>
      </c>
      <c r="E285" s="1306" t="s">
        <v>1325</v>
      </c>
      <c r="F285" s="1306" t="s">
        <v>1325</v>
      </c>
      <c r="G285" s="1306" t="s">
        <v>1325</v>
      </c>
      <c r="H285" s="1197">
        <v>12</v>
      </c>
      <c r="I285" s="1306" t="s">
        <v>1325</v>
      </c>
      <c r="J285" s="1199">
        <v>5.7967778340792844</v>
      </c>
      <c r="K285" s="1200"/>
      <c r="L285" s="1200"/>
      <c r="M285" s="1200"/>
      <c r="N285" s="1200"/>
      <c r="O285" s="1200">
        <v>0.46623179989404173</v>
      </c>
      <c r="P285" s="1201"/>
      <c r="Q285" s="1309" t="s">
        <v>1325</v>
      </c>
      <c r="R285" s="1307" t="s">
        <v>1325</v>
      </c>
      <c r="S285" s="1307" t="s">
        <v>1325</v>
      </c>
      <c r="T285" s="1307" t="s">
        <v>1325</v>
      </c>
      <c r="U285" s="1307" t="s">
        <v>1325</v>
      </c>
      <c r="V285" s="1307" t="s">
        <v>1325</v>
      </c>
      <c r="W285" s="1310" t="s">
        <v>1325</v>
      </c>
      <c r="X285" s="1199">
        <v>9.1271828844483061</v>
      </c>
      <c r="Y285" s="1200"/>
      <c r="Z285" s="1200"/>
      <c r="AA285" s="1200"/>
      <c r="AB285" s="1200"/>
      <c r="AC285" s="1202">
        <v>0</v>
      </c>
      <c r="AD285" s="1203"/>
      <c r="AE285" s="1309" t="s">
        <v>1325</v>
      </c>
      <c r="AF285" s="1307" t="s">
        <v>1325</v>
      </c>
      <c r="AG285" s="1307" t="s">
        <v>1325</v>
      </c>
      <c r="AH285" s="1307" t="s">
        <v>1325</v>
      </c>
      <c r="AI285" s="1307" t="s">
        <v>1325</v>
      </c>
      <c r="AJ285" s="1307" t="s">
        <v>1325</v>
      </c>
      <c r="AK285" s="1310" t="s">
        <v>1325</v>
      </c>
      <c r="AL285" s="1204">
        <v>5.7967778340792844</v>
      </c>
      <c r="AM285" s="1202"/>
      <c r="AN285" s="1202"/>
      <c r="AO285" s="1202"/>
      <c r="AP285" s="1202"/>
      <c r="AQ285" s="1202">
        <v>0.46623179989404173</v>
      </c>
      <c r="AR285" s="1203"/>
      <c r="AS285" s="1309" t="s">
        <v>1325</v>
      </c>
      <c r="AT285" s="1307" t="s">
        <v>1325</v>
      </c>
      <c r="AU285" s="1307" t="s">
        <v>1325</v>
      </c>
      <c r="AV285" s="1307" t="s">
        <v>1325</v>
      </c>
      <c r="AW285" s="1307" t="s">
        <v>1325</v>
      </c>
      <c r="AX285" s="1307" t="s">
        <v>1325</v>
      </c>
      <c r="AY285" s="1310" t="s">
        <v>1325</v>
      </c>
      <c r="AZ285" s="1244">
        <v>0</v>
      </c>
      <c r="BA285" s="1242"/>
      <c r="BB285" s="1242"/>
      <c r="BC285" s="1242"/>
      <c r="BD285" s="1242"/>
      <c r="BE285" s="1242">
        <v>0</v>
      </c>
      <c r="BF285" s="1243"/>
      <c r="BG285" s="1309" t="s">
        <v>1325</v>
      </c>
      <c r="BH285" s="1307" t="s">
        <v>1325</v>
      </c>
      <c r="BI285" s="1307" t="s">
        <v>1325</v>
      </c>
      <c r="BJ285" s="1307" t="s">
        <v>1325</v>
      </c>
      <c r="BK285" s="1307" t="s">
        <v>1325</v>
      </c>
      <c r="BL285" s="1307" t="s">
        <v>1325</v>
      </c>
      <c r="BM285" s="1310" t="s">
        <v>1325</v>
      </c>
      <c r="BN285" s="1245">
        <v>8.6951667511189275</v>
      </c>
      <c r="BO285" s="1239"/>
      <c r="BP285" s="1239"/>
      <c r="BQ285" s="1239"/>
      <c r="BR285" s="1239"/>
      <c r="BS285" s="1239">
        <v>0.31082119992936119</v>
      </c>
      <c r="BT285" s="1308"/>
      <c r="BU285" s="1309" t="s">
        <v>1325</v>
      </c>
      <c r="BV285" s="1307" t="s">
        <v>1325</v>
      </c>
      <c r="BW285" s="1307" t="s">
        <v>1325</v>
      </c>
      <c r="BX285" s="1307" t="s">
        <v>1325</v>
      </c>
      <c r="BY285" s="1307" t="s">
        <v>1325</v>
      </c>
      <c r="BZ285" s="1307" t="s">
        <v>1325</v>
      </c>
      <c r="CA285" s="1310" t="s">
        <v>1325</v>
      </c>
      <c r="CB285" s="1189">
        <v>0</v>
      </c>
      <c r="CC285" s="1239"/>
      <c r="CD285" s="1239"/>
      <c r="CE285" s="1239"/>
      <c r="CF285" s="1239"/>
      <c r="CG285" s="1239">
        <v>0.78345075525960306</v>
      </c>
      <c r="CH285" s="1246"/>
      <c r="CI285" s="1309" t="s">
        <v>1325</v>
      </c>
      <c r="CJ285" s="1307" t="s">
        <v>1325</v>
      </c>
      <c r="CK285" s="1307" t="s">
        <v>1325</v>
      </c>
      <c r="CL285" s="1307" t="s">
        <v>1325</v>
      </c>
      <c r="CM285" s="1307" t="s">
        <v>1325</v>
      </c>
      <c r="CN285" s="1307" t="s">
        <v>1325</v>
      </c>
      <c r="CO285" s="1310" t="s">
        <v>1325</v>
      </c>
      <c r="CP285" s="1244">
        <v>0</v>
      </c>
      <c r="CQ285" s="1242"/>
      <c r="CR285" s="1242"/>
      <c r="CS285" s="1242"/>
      <c r="CT285" s="1242"/>
      <c r="CU285" s="1242">
        <v>3.1323107338855372</v>
      </c>
      <c r="CV285" s="1243"/>
      <c r="CW285" s="1280"/>
      <c r="CX285" s="1280"/>
      <c r="CY285" s="1280"/>
      <c r="CZ285" s="1275" t="s">
        <v>878</v>
      </c>
      <c r="DA285" s="1276" t="s">
        <v>1471</v>
      </c>
      <c r="DB285" s="1274"/>
      <c r="DC285" s="1274"/>
      <c r="DD285" s="1274"/>
      <c r="DE285" s="1276" t="s">
        <v>878</v>
      </c>
      <c r="DF285" s="1276" t="s">
        <v>1471</v>
      </c>
      <c r="DG285" s="1276" t="s">
        <v>878</v>
      </c>
      <c r="DH285" s="1276" t="s">
        <v>1471</v>
      </c>
      <c r="DI285" s="1276" t="s">
        <v>878</v>
      </c>
      <c r="DJ285" s="1277" t="s">
        <v>1471</v>
      </c>
      <c r="DK285" s="1311" t="s">
        <v>878</v>
      </c>
      <c r="DL285" s="1277" t="s">
        <v>878</v>
      </c>
      <c r="DM285" s="7" t="s">
        <v>878</v>
      </c>
      <c r="DN285" s="7" t="s">
        <v>792</v>
      </c>
      <c r="DO285" s="7" t="s">
        <v>878</v>
      </c>
      <c r="DP285" s="7" t="s">
        <v>792</v>
      </c>
    </row>
    <row r="286" spans="1:120">
      <c r="A286" s="1194" t="s">
        <v>278</v>
      </c>
      <c r="B286" s="1195" t="s">
        <v>681</v>
      </c>
      <c r="C286" s="1306" t="s">
        <v>1325</v>
      </c>
      <c r="D286" s="1306" t="s">
        <v>1325</v>
      </c>
      <c r="E286" s="1306" t="s">
        <v>1325</v>
      </c>
      <c r="F286" s="1306" t="s">
        <v>1325</v>
      </c>
      <c r="G286" s="1306" t="s">
        <v>1325</v>
      </c>
      <c r="H286" s="1306" t="s">
        <v>1325</v>
      </c>
      <c r="I286" s="1306" t="s">
        <v>1325</v>
      </c>
      <c r="J286" s="1199"/>
      <c r="K286" s="1200"/>
      <c r="L286" s="1200"/>
      <c r="M286" s="1200"/>
      <c r="N286" s="1200"/>
      <c r="O286" s="1200">
        <v>0.91017537171513707</v>
      </c>
      <c r="P286" s="1201"/>
      <c r="Q286" s="1309" t="s">
        <v>1325</v>
      </c>
      <c r="R286" s="1307" t="s">
        <v>1325</v>
      </c>
      <c r="S286" s="1307" t="s">
        <v>1325</v>
      </c>
      <c r="T286" s="1307" t="s">
        <v>1325</v>
      </c>
      <c r="U286" s="1307" t="s">
        <v>1325</v>
      </c>
      <c r="V286" s="1307" t="s">
        <v>1325</v>
      </c>
      <c r="W286" s="1310" t="s">
        <v>1325</v>
      </c>
      <c r="X286" s="1199"/>
      <c r="Y286" s="1200"/>
      <c r="Z286" s="1200"/>
      <c r="AA286" s="1200"/>
      <c r="AB286" s="1200"/>
      <c r="AC286" s="1202">
        <v>0</v>
      </c>
      <c r="AD286" s="1203"/>
      <c r="AE286" s="1309" t="s">
        <v>1325</v>
      </c>
      <c r="AF286" s="1307" t="s">
        <v>1325</v>
      </c>
      <c r="AG286" s="1307" t="s">
        <v>1325</v>
      </c>
      <c r="AH286" s="1307" t="s">
        <v>1325</v>
      </c>
      <c r="AI286" s="1307" t="s">
        <v>1325</v>
      </c>
      <c r="AJ286" s="1307" t="s">
        <v>1325</v>
      </c>
      <c r="AK286" s="1310" t="s">
        <v>1325</v>
      </c>
      <c r="AL286" s="1204"/>
      <c r="AM286" s="1202"/>
      <c r="AN286" s="1202"/>
      <c r="AO286" s="1202"/>
      <c r="AP286" s="1202"/>
      <c r="AQ286" s="1202">
        <v>2.3157172329444653</v>
      </c>
      <c r="AR286" s="1203"/>
      <c r="AS286" s="1309" t="s">
        <v>1325</v>
      </c>
      <c r="AT286" s="1307" t="s">
        <v>1325</v>
      </c>
      <c r="AU286" s="1307" t="s">
        <v>1325</v>
      </c>
      <c r="AV286" s="1307" t="s">
        <v>1325</v>
      </c>
      <c r="AW286" s="1307" t="s">
        <v>1325</v>
      </c>
      <c r="AX286" s="1307" t="s">
        <v>1325</v>
      </c>
      <c r="AY286" s="1310" t="s">
        <v>1325</v>
      </c>
      <c r="AZ286" s="1244"/>
      <c r="BA286" s="1242"/>
      <c r="BB286" s="1242"/>
      <c r="BC286" s="1242"/>
      <c r="BD286" s="1242"/>
      <c r="BE286" s="1242">
        <v>2.9920747590518366</v>
      </c>
      <c r="BF286" s="1243"/>
      <c r="BG286" s="1309" t="s">
        <v>1325</v>
      </c>
      <c r="BH286" s="1307" t="s">
        <v>1325</v>
      </c>
      <c r="BI286" s="1307" t="s">
        <v>1325</v>
      </c>
      <c r="BJ286" s="1307" t="s">
        <v>1325</v>
      </c>
      <c r="BK286" s="1307" t="s">
        <v>1325</v>
      </c>
      <c r="BL286" s="1307" t="s">
        <v>1325</v>
      </c>
      <c r="BM286" s="1310" t="s">
        <v>1325</v>
      </c>
      <c r="BN286" s="1245"/>
      <c r="BO286" s="1239"/>
      <c r="BP286" s="1239"/>
      <c r="BQ286" s="1239"/>
      <c r="BR286" s="1239"/>
      <c r="BS286" s="1239">
        <v>1.2668131637863531</v>
      </c>
      <c r="BT286" s="1308"/>
      <c r="BU286" s="1309" t="s">
        <v>1325</v>
      </c>
      <c r="BV286" s="1307" t="s">
        <v>1325</v>
      </c>
      <c r="BW286" s="1307" t="s">
        <v>1325</v>
      </c>
      <c r="BX286" s="1307" t="s">
        <v>1325</v>
      </c>
      <c r="BY286" s="1307" t="s">
        <v>1325</v>
      </c>
      <c r="BZ286" s="1307" t="s">
        <v>1325</v>
      </c>
      <c r="CA286" s="1310" t="s">
        <v>1325</v>
      </c>
      <c r="CB286" s="1189"/>
      <c r="CC286" s="1239"/>
      <c r="CD286" s="1239"/>
      <c r="CE286" s="1239"/>
      <c r="CF286" s="1239"/>
      <c r="CG286" s="1239">
        <v>0.22613237708629452</v>
      </c>
      <c r="CH286" s="1246"/>
      <c r="CI286" s="1309" t="s">
        <v>1325</v>
      </c>
      <c r="CJ286" s="1307" t="s">
        <v>1325</v>
      </c>
      <c r="CK286" s="1307" t="s">
        <v>1325</v>
      </c>
      <c r="CL286" s="1307" t="s">
        <v>1325</v>
      </c>
      <c r="CM286" s="1307" t="s">
        <v>1325</v>
      </c>
      <c r="CN286" s="1307" t="s">
        <v>1325</v>
      </c>
      <c r="CO286" s="1310" t="s">
        <v>1325</v>
      </c>
      <c r="CP286" s="1244"/>
      <c r="CQ286" s="1242"/>
      <c r="CR286" s="1242"/>
      <c r="CS286" s="1242"/>
      <c r="CT286" s="1242"/>
      <c r="CU286" s="1242">
        <v>2.2602469500196776</v>
      </c>
      <c r="CV286" s="1243"/>
      <c r="CW286" s="1280"/>
      <c r="CX286" s="1280"/>
      <c r="CY286" s="1280"/>
      <c r="CZ286" s="1275" t="s">
        <v>878</v>
      </c>
      <c r="DA286" s="1276" t="s">
        <v>1471</v>
      </c>
      <c r="DB286" s="1274"/>
      <c r="DC286" s="1274"/>
      <c r="DD286" s="1274"/>
      <c r="DE286" s="1276" t="s">
        <v>878</v>
      </c>
      <c r="DF286" s="1276" t="s">
        <v>1471</v>
      </c>
      <c r="DG286" s="1276" t="s">
        <v>878</v>
      </c>
      <c r="DH286" s="1276" t="s">
        <v>1471</v>
      </c>
      <c r="DI286" s="1276" t="s">
        <v>878</v>
      </c>
      <c r="DJ286" s="1277" t="s">
        <v>1471</v>
      </c>
      <c r="DK286" s="1311" t="s">
        <v>878</v>
      </c>
      <c r="DL286" s="1277" t="s">
        <v>878</v>
      </c>
      <c r="DM286" s="7" t="s">
        <v>878</v>
      </c>
      <c r="DN286" s="7" t="s">
        <v>792</v>
      </c>
      <c r="DO286" s="7" t="s">
        <v>878</v>
      </c>
      <c r="DP286" s="7" t="s">
        <v>792</v>
      </c>
    </row>
    <row r="287" spans="1:120" ht="25.5">
      <c r="A287" s="1194" t="s">
        <v>136</v>
      </c>
      <c r="B287" s="1195" t="s">
        <v>790</v>
      </c>
      <c r="C287" s="1196">
        <v>49</v>
      </c>
      <c r="D287" s="1306" t="s">
        <v>1325</v>
      </c>
      <c r="E287" s="1306" t="s">
        <v>1325</v>
      </c>
      <c r="F287" s="1306" t="s">
        <v>1325</v>
      </c>
      <c r="G287" s="1306" t="s">
        <v>1325</v>
      </c>
      <c r="H287" s="1197">
        <v>15</v>
      </c>
      <c r="I287" s="1306" t="s">
        <v>1325</v>
      </c>
      <c r="J287" s="1199">
        <v>1.0449312807845863</v>
      </c>
      <c r="K287" s="1200">
        <v>2.4044248553261029</v>
      </c>
      <c r="L287" s="1200"/>
      <c r="M287" s="1200"/>
      <c r="N287" s="1200"/>
      <c r="O287" s="1200">
        <v>2.1652949106825043</v>
      </c>
      <c r="P287" s="1201">
        <v>0</v>
      </c>
      <c r="Q287" s="1309" t="s">
        <v>1325</v>
      </c>
      <c r="R287" s="1307" t="s">
        <v>1325</v>
      </c>
      <c r="S287" s="1307" t="s">
        <v>1325</v>
      </c>
      <c r="T287" s="1307" t="s">
        <v>1325</v>
      </c>
      <c r="U287" s="1307" t="s">
        <v>1325</v>
      </c>
      <c r="V287" s="1307" t="s">
        <v>1325</v>
      </c>
      <c r="W287" s="1310" t="s">
        <v>1325</v>
      </c>
      <c r="X287" s="1199">
        <v>0.6676837877477928</v>
      </c>
      <c r="Y287" s="1200">
        <v>0</v>
      </c>
      <c r="Z287" s="1200"/>
      <c r="AA287" s="1200"/>
      <c r="AB287" s="1200"/>
      <c r="AC287" s="1202">
        <v>4.0477876095885534</v>
      </c>
      <c r="AD287" s="1203">
        <v>0</v>
      </c>
      <c r="AE287" s="1309" t="s">
        <v>1325</v>
      </c>
      <c r="AF287" s="1307" t="s">
        <v>1325</v>
      </c>
      <c r="AG287" s="1307" t="s">
        <v>1325</v>
      </c>
      <c r="AH287" s="1307" t="s">
        <v>1325</v>
      </c>
      <c r="AI287" s="1307" t="s">
        <v>1325</v>
      </c>
      <c r="AJ287" s="1307" t="s">
        <v>1325</v>
      </c>
      <c r="AK287" s="1310" t="s">
        <v>1325</v>
      </c>
      <c r="AL287" s="1204">
        <v>0.62239681937773028</v>
      </c>
      <c r="AM287" s="1202">
        <v>4.4034979400694843</v>
      </c>
      <c r="AN287" s="1202"/>
      <c r="AO287" s="1202"/>
      <c r="AP287" s="1202"/>
      <c r="AQ287" s="1202">
        <v>2.9049026578167245</v>
      </c>
      <c r="AR287" s="1203">
        <v>0</v>
      </c>
      <c r="AS287" s="1309" t="s">
        <v>1325</v>
      </c>
      <c r="AT287" s="1307" t="s">
        <v>1325</v>
      </c>
      <c r="AU287" s="1307" t="s">
        <v>1325</v>
      </c>
      <c r="AV287" s="1307" t="s">
        <v>1325</v>
      </c>
      <c r="AW287" s="1307" t="s">
        <v>1325</v>
      </c>
      <c r="AX287" s="1307" t="s">
        <v>1325</v>
      </c>
      <c r="AY287" s="1310" t="s">
        <v>1325</v>
      </c>
      <c r="AZ287" s="1244">
        <v>0</v>
      </c>
      <c r="BA287" s="1242">
        <v>0</v>
      </c>
      <c r="BB287" s="1242"/>
      <c r="BC287" s="1242"/>
      <c r="BD287" s="1242"/>
      <c r="BE287" s="1242">
        <v>0</v>
      </c>
      <c r="BF287" s="1243">
        <v>0</v>
      </c>
      <c r="BG287" s="1309" t="s">
        <v>1325</v>
      </c>
      <c r="BH287" s="1307" t="s">
        <v>1325</v>
      </c>
      <c r="BI287" s="1307" t="s">
        <v>1325</v>
      </c>
      <c r="BJ287" s="1307" t="s">
        <v>1325</v>
      </c>
      <c r="BK287" s="1307" t="s">
        <v>1325</v>
      </c>
      <c r="BL287" s="1307" t="s">
        <v>1325</v>
      </c>
      <c r="BM287" s="1310" t="s">
        <v>1325</v>
      </c>
      <c r="BN287" s="1245">
        <v>0.44782769176482295</v>
      </c>
      <c r="BO287" s="1239">
        <v>2.7718868119508113</v>
      </c>
      <c r="BP287" s="1239"/>
      <c r="BQ287" s="1239"/>
      <c r="BR287" s="1239"/>
      <c r="BS287" s="1239">
        <v>4.3242827715229062</v>
      </c>
      <c r="BT287" s="1308">
        <v>0</v>
      </c>
      <c r="BU287" s="1309">
        <v>29</v>
      </c>
      <c r="BV287" s="1307" t="s">
        <v>1325</v>
      </c>
      <c r="BW287" s="1307" t="s">
        <v>1325</v>
      </c>
      <c r="BX287" s="1307" t="s">
        <v>1325</v>
      </c>
      <c r="BY287" s="1307" t="s">
        <v>1325</v>
      </c>
      <c r="BZ287" s="1307" t="s">
        <v>1325</v>
      </c>
      <c r="CA287" s="1310" t="s">
        <v>1325</v>
      </c>
      <c r="CB287" s="1189">
        <v>3.2271383074476643</v>
      </c>
      <c r="CC287" s="1239">
        <v>0</v>
      </c>
      <c r="CD287" s="1239"/>
      <c r="CE287" s="1239"/>
      <c r="CF287" s="1239"/>
      <c r="CG287" s="1239">
        <v>0.83747329853556274</v>
      </c>
      <c r="CH287" s="1246">
        <v>0</v>
      </c>
      <c r="CI287" s="1309" t="s">
        <v>1325</v>
      </c>
      <c r="CJ287" s="1307" t="s">
        <v>1325</v>
      </c>
      <c r="CK287" s="1307" t="s">
        <v>1325</v>
      </c>
      <c r="CL287" s="1307" t="s">
        <v>1325</v>
      </c>
      <c r="CM287" s="1307" t="s">
        <v>1325</v>
      </c>
      <c r="CN287" s="1307" t="s">
        <v>1325</v>
      </c>
      <c r="CO287" s="1310" t="s">
        <v>1325</v>
      </c>
      <c r="CP287" s="1244">
        <v>0.3338418938738964</v>
      </c>
      <c r="CQ287" s="1242">
        <v>0</v>
      </c>
      <c r="CR287" s="1242"/>
      <c r="CS287" s="1242"/>
      <c r="CT287" s="1242"/>
      <c r="CU287" s="1242">
        <v>8.0955752191771069</v>
      </c>
      <c r="CV287" s="1243">
        <v>0</v>
      </c>
      <c r="CW287" s="1280" t="s">
        <v>878</v>
      </c>
      <c r="CX287" s="1280" t="s">
        <v>878</v>
      </c>
      <c r="CY287" s="1280" t="s">
        <v>2934</v>
      </c>
      <c r="CZ287" s="1275" t="s">
        <v>878</v>
      </c>
      <c r="DA287" s="1276" t="s">
        <v>1471</v>
      </c>
      <c r="DB287" s="1274"/>
      <c r="DC287" s="1274"/>
      <c r="DD287" s="1274"/>
      <c r="DE287" s="1276" t="s">
        <v>878</v>
      </c>
      <c r="DF287" s="1276" t="s">
        <v>1471</v>
      </c>
      <c r="DG287" s="1276" t="s">
        <v>878</v>
      </c>
      <c r="DH287" s="1276" t="s">
        <v>1471</v>
      </c>
      <c r="DI287" s="1276" t="s">
        <v>878</v>
      </c>
      <c r="DJ287" s="1277" t="s">
        <v>1471</v>
      </c>
      <c r="DK287" s="1311" t="s">
        <v>878</v>
      </c>
      <c r="DL287" s="1277" t="s">
        <v>878</v>
      </c>
      <c r="DM287" s="7" t="s">
        <v>878</v>
      </c>
      <c r="DN287" s="7" t="s">
        <v>792</v>
      </c>
      <c r="DO287" s="7" t="s">
        <v>878</v>
      </c>
      <c r="DP287" s="7" t="s">
        <v>792</v>
      </c>
    </row>
    <row r="288" spans="1:120">
      <c r="A288" s="1194" t="s">
        <v>36</v>
      </c>
      <c r="B288" s="1195" t="s">
        <v>665</v>
      </c>
      <c r="C288" s="1196">
        <v>35</v>
      </c>
      <c r="D288" s="1306" t="s">
        <v>1325</v>
      </c>
      <c r="E288" s="1306" t="s">
        <v>1325</v>
      </c>
      <c r="F288" s="1306" t="s">
        <v>1325</v>
      </c>
      <c r="G288" s="1306" t="s">
        <v>1325</v>
      </c>
      <c r="H288" s="1197">
        <v>88</v>
      </c>
      <c r="I288" s="1306" t="s">
        <v>1325</v>
      </c>
      <c r="J288" s="1199">
        <v>1.491173892057269</v>
      </c>
      <c r="K288" s="1200"/>
      <c r="L288" s="1200"/>
      <c r="M288" s="1200"/>
      <c r="N288" s="1200"/>
      <c r="O288" s="1200">
        <v>0.72920741068251549</v>
      </c>
      <c r="P288" s="1201">
        <v>2.2415853365025762</v>
      </c>
      <c r="Q288" s="1309" t="s">
        <v>1325</v>
      </c>
      <c r="R288" s="1307" t="s">
        <v>1325</v>
      </c>
      <c r="S288" s="1307" t="s">
        <v>1325</v>
      </c>
      <c r="T288" s="1307" t="s">
        <v>1325</v>
      </c>
      <c r="U288" s="1307" t="s">
        <v>1325</v>
      </c>
      <c r="V288" s="1307">
        <v>12</v>
      </c>
      <c r="W288" s="1310" t="s">
        <v>1325</v>
      </c>
      <c r="X288" s="1199">
        <v>0</v>
      </c>
      <c r="Y288" s="1200"/>
      <c r="Z288" s="1200"/>
      <c r="AA288" s="1200"/>
      <c r="AB288" s="1200"/>
      <c r="AC288" s="1202">
        <v>1.5105322493373423</v>
      </c>
      <c r="AD288" s="1203">
        <v>0</v>
      </c>
      <c r="AE288" s="1309" t="s">
        <v>1325</v>
      </c>
      <c r="AF288" s="1307" t="s">
        <v>1325</v>
      </c>
      <c r="AG288" s="1307" t="s">
        <v>1325</v>
      </c>
      <c r="AH288" s="1307" t="s">
        <v>1325</v>
      </c>
      <c r="AI288" s="1307" t="s">
        <v>1325</v>
      </c>
      <c r="AJ288" s="1307">
        <v>16</v>
      </c>
      <c r="AK288" s="1310" t="s">
        <v>1325</v>
      </c>
      <c r="AL288" s="1204">
        <v>1.3781987763632255</v>
      </c>
      <c r="AM288" s="1202"/>
      <c r="AN288" s="1202"/>
      <c r="AO288" s="1202"/>
      <c r="AP288" s="1202"/>
      <c r="AQ288" s="1202">
        <v>0.7327455766903862</v>
      </c>
      <c r="AR288" s="1203">
        <v>3.9143057203153133</v>
      </c>
      <c r="AS288" s="1309" t="s">
        <v>1325</v>
      </c>
      <c r="AT288" s="1307" t="s">
        <v>1325</v>
      </c>
      <c r="AU288" s="1307" t="s">
        <v>1325</v>
      </c>
      <c r="AV288" s="1307" t="s">
        <v>1325</v>
      </c>
      <c r="AW288" s="1307" t="s">
        <v>1325</v>
      </c>
      <c r="AX288" s="1307" t="s">
        <v>1325</v>
      </c>
      <c r="AY288" s="1310" t="s">
        <v>1325</v>
      </c>
      <c r="AZ288" s="1244">
        <v>0</v>
      </c>
      <c r="BA288" s="1242"/>
      <c r="BB288" s="1242"/>
      <c r="BC288" s="1242"/>
      <c r="BD288" s="1242"/>
      <c r="BE288" s="1242">
        <v>0.25788695278801332</v>
      </c>
      <c r="BF288" s="1243">
        <v>0</v>
      </c>
      <c r="BG288" s="1309" t="s">
        <v>1325</v>
      </c>
      <c r="BH288" s="1307" t="s">
        <v>1325</v>
      </c>
      <c r="BI288" s="1307" t="s">
        <v>1325</v>
      </c>
      <c r="BJ288" s="1307" t="s">
        <v>1325</v>
      </c>
      <c r="BK288" s="1307" t="s">
        <v>1325</v>
      </c>
      <c r="BL288" s="1307">
        <v>17</v>
      </c>
      <c r="BM288" s="1310" t="s">
        <v>1325</v>
      </c>
      <c r="BN288" s="1245">
        <v>0.50087576731082395</v>
      </c>
      <c r="BO288" s="1239"/>
      <c r="BP288" s="1239"/>
      <c r="BQ288" s="1239"/>
      <c r="BR288" s="1239"/>
      <c r="BS288" s="1239">
        <v>0.64682132607680065</v>
      </c>
      <c r="BT288" s="1308">
        <v>5.7281297716012514</v>
      </c>
      <c r="BU288" s="1309">
        <v>18</v>
      </c>
      <c r="BV288" s="1307" t="s">
        <v>1325</v>
      </c>
      <c r="BW288" s="1307" t="s">
        <v>1325</v>
      </c>
      <c r="BX288" s="1307" t="s">
        <v>1325</v>
      </c>
      <c r="BY288" s="1307" t="s">
        <v>1325</v>
      </c>
      <c r="BZ288" s="1307">
        <v>31</v>
      </c>
      <c r="CA288" s="1310" t="s">
        <v>1325</v>
      </c>
      <c r="CB288" s="1189">
        <v>2.4701004148636314</v>
      </c>
      <c r="CC288" s="1239"/>
      <c r="CD288" s="1239"/>
      <c r="CE288" s="1239"/>
      <c r="CF288" s="1239"/>
      <c r="CG288" s="1239">
        <v>0.66315819374450746</v>
      </c>
      <c r="CH288" s="1246">
        <v>0</v>
      </c>
      <c r="CI288" s="1309" t="s">
        <v>1325</v>
      </c>
      <c r="CJ288" s="1307" t="s">
        <v>1325</v>
      </c>
      <c r="CK288" s="1307" t="s">
        <v>1325</v>
      </c>
      <c r="CL288" s="1307" t="s">
        <v>1325</v>
      </c>
      <c r="CM288" s="1307" t="s">
        <v>1325</v>
      </c>
      <c r="CN288" s="1307" t="s">
        <v>1325</v>
      </c>
      <c r="CO288" s="1310" t="s">
        <v>1325</v>
      </c>
      <c r="CP288" s="1244">
        <v>3.4894920115593382</v>
      </c>
      <c r="CQ288" s="1242"/>
      <c r="CR288" s="1242"/>
      <c r="CS288" s="1242"/>
      <c r="CT288" s="1242"/>
      <c r="CU288" s="1242">
        <v>0.26850931808745748</v>
      </c>
      <c r="CV288" s="1243">
        <v>4.2634785829543862</v>
      </c>
      <c r="CW288" s="1280"/>
      <c r="CX288" s="1280"/>
      <c r="CY288" s="1280"/>
      <c r="CZ288" s="1275" t="s">
        <v>878</v>
      </c>
      <c r="DA288" s="1276" t="s">
        <v>1471</v>
      </c>
      <c r="DB288" s="1274" t="s">
        <v>2920</v>
      </c>
      <c r="DC288" s="1274" t="s">
        <v>2920</v>
      </c>
      <c r="DD288" s="1274" t="s">
        <v>2920</v>
      </c>
      <c r="DE288" s="1276" t="s">
        <v>792</v>
      </c>
      <c r="DF288" s="1274" t="s">
        <v>1472</v>
      </c>
      <c r="DG288" s="1276" t="s">
        <v>878</v>
      </c>
      <c r="DH288" s="1276" t="s">
        <v>1471</v>
      </c>
      <c r="DI288" s="1276" t="s">
        <v>878</v>
      </c>
      <c r="DJ288" s="1277" t="s">
        <v>1471</v>
      </c>
      <c r="DK288" s="1311" t="s">
        <v>878</v>
      </c>
      <c r="DL288" s="1277" t="s">
        <v>878</v>
      </c>
      <c r="DM288" s="7" t="s">
        <v>878</v>
      </c>
      <c r="DN288" s="7" t="s">
        <v>792</v>
      </c>
      <c r="DO288" s="7" t="s">
        <v>878</v>
      </c>
      <c r="DP288" s="7" t="s">
        <v>792</v>
      </c>
    </row>
    <row r="289" spans="1:120" ht="63.75">
      <c r="A289" s="1194" t="s">
        <v>124</v>
      </c>
      <c r="B289" s="1195" t="s">
        <v>813</v>
      </c>
      <c r="C289" s="1196">
        <v>1214</v>
      </c>
      <c r="D289" s="1197">
        <v>17</v>
      </c>
      <c r="E289" s="1306" t="s">
        <v>1325</v>
      </c>
      <c r="F289" s="1197">
        <v>21</v>
      </c>
      <c r="G289" s="1306" t="s">
        <v>1325</v>
      </c>
      <c r="H289" s="1197">
        <v>416</v>
      </c>
      <c r="I289" s="1198">
        <v>48</v>
      </c>
      <c r="J289" s="1199">
        <v>0.78046478972032585</v>
      </c>
      <c r="K289" s="1200">
        <v>0.98704085452232149</v>
      </c>
      <c r="L289" s="1200">
        <v>0.38236950820063298</v>
      </c>
      <c r="M289" s="1200">
        <v>1.2601625020843064</v>
      </c>
      <c r="N289" s="1200"/>
      <c r="O289" s="1200">
        <v>1.42978190183551</v>
      </c>
      <c r="P289" s="1201">
        <v>0.95514884356191765</v>
      </c>
      <c r="Q289" s="1309">
        <v>44</v>
      </c>
      <c r="R289" s="1307" t="s">
        <v>1325</v>
      </c>
      <c r="S289" s="1307" t="s">
        <v>1325</v>
      </c>
      <c r="T289" s="1307" t="s">
        <v>1325</v>
      </c>
      <c r="U289" s="1307" t="s">
        <v>1325</v>
      </c>
      <c r="V289" s="1307">
        <v>47</v>
      </c>
      <c r="W289" s="1310" t="s">
        <v>1325</v>
      </c>
      <c r="X289" s="1199">
        <v>0.27475030910283788</v>
      </c>
      <c r="Y289" s="1200">
        <v>0.63426217825496767</v>
      </c>
      <c r="Z289" s="1200">
        <v>0</v>
      </c>
      <c r="AA289" s="1200">
        <v>0.64063946268891081</v>
      </c>
      <c r="AB289" s="1200"/>
      <c r="AC289" s="1202">
        <v>3.2765632931952076</v>
      </c>
      <c r="AD289" s="1203">
        <v>1.1036628055089246</v>
      </c>
      <c r="AE289" s="1309">
        <v>211</v>
      </c>
      <c r="AF289" s="1307" t="s">
        <v>1325</v>
      </c>
      <c r="AG289" s="1307" t="s">
        <v>1325</v>
      </c>
      <c r="AH289" s="1307" t="s">
        <v>1325</v>
      </c>
      <c r="AI289" s="1307" t="s">
        <v>1325</v>
      </c>
      <c r="AJ289" s="1307">
        <v>78</v>
      </c>
      <c r="AK289" s="1310">
        <v>10</v>
      </c>
      <c r="AL289" s="1204">
        <v>0.75066374109911205</v>
      </c>
      <c r="AM289" s="1202">
        <v>0.32053265344017401</v>
      </c>
      <c r="AN289" s="1202">
        <v>0</v>
      </c>
      <c r="AO289" s="1202">
        <v>1.3422393331429829</v>
      </c>
      <c r="AP289" s="1202"/>
      <c r="AQ289" s="1202">
        <v>1.6330681277683723</v>
      </c>
      <c r="AR289" s="1203">
        <v>1.1217810251732694</v>
      </c>
      <c r="AS289" s="1309" t="s">
        <v>1325</v>
      </c>
      <c r="AT289" s="1307" t="s">
        <v>1325</v>
      </c>
      <c r="AU289" s="1307" t="s">
        <v>1325</v>
      </c>
      <c r="AV289" s="1307" t="s">
        <v>1325</v>
      </c>
      <c r="AW289" s="1307" t="s">
        <v>1325</v>
      </c>
      <c r="AX289" s="1307">
        <v>14</v>
      </c>
      <c r="AY289" s="1310" t="s">
        <v>1325</v>
      </c>
      <c r="AZ289" s="1244">
        <v>0.16979710528622746</v>
      </c>
      <c r="BA289" s="1242">
        <v>0</v>
      </c>
      <c r="BB289" s="1242">
        <v>0</v>
      </c>
      <c r="BC289" s="1242">
        <v>0</v>
      </c>
      <c r="BD289" s="1242"/>
      <c r="BE289" s="1242">
        <v>4.146106965675437</v>
      </c>
      <c r="BF289" s="1243">
        <v>1.5953259934167612</v>
      </c>
      <c r="BG289" s="1309">
        <v>182</v>
      </c>
      <c r="BH289" s="1307" t="s">
        <v>1325</v>
      </c>
      <c r="BI289" s="1307" t="s">
        <v>1325</v>
      </c>
      <c r="BJ289" s="1307" t="s">
        <v>1325</v>
      </c>
      <c r="BK289" s="1307" t="s">
        <v>1325</v>
      </c>
      <c r="BL289" s="1307">
        <v>89</v>
      </c>
      <c r="BM289" s="1310" t="s">
        <v>1325</v>
      </c>
      <c r="BN289" s="1245">
        <v>0.59142198404805846</v>
      </c>
      <c r="BO289" s="1239">
        <v>0.61018797599057839</v>
      </c>
      <c r="BP289" s="1239">
        <v>0</v>
      </c>
      <c r="BQ289" s="1239">
        <v>0.93729200546986791</v>
      </c>
      <c r="BR289" s="1239"/>
      <c r="BS289" s="1239">
        <v>2.1497435126581537</v>
      </c>
      <c r="BT289" s="1308">
        <v>0.94531026125356421</v>
      </c>
      <c r="BU289" s="1309">
        <v>525</v>
      </c>
      <c r="BV289" s="1307" t="s">
        <v>1325</v>
      </c>
      <c r="BW289" s="1307" t="s">
        <v>1325</v>
      </c>
      <c r="BX289" s="1307" t="s">
        <v>1325</v>
      </c>
      <c r="BY289" s="1307" t="s">
        <v>1325</v>
      </c>
      <c r="BZ289" s="1307">
        <v>116</v>
      </c>
      <c r="CA289" s="1310">
        <v>16</v>
      </c>
      <c r="CB289" s="1189">
        <v>1.1995389719294942</v>
      </c>
      <c r="CC289" s="1239">
        <v>1.7122578480368411</v>
      </c>
      <c r="CD289" s="1239">
        <v>0</v>
      </c>
      <c r="CE289" s="1239">
        <v>1.3694053714363563</v>
      </c>
      <c r="CF289" s="1239"/>
      <c r="CG289" s="1239">
        <v>1.0942722015987412</v>
      </c>
      <c r="CH289" s="1246">
        <v>1.0390869629515442</v>
      </c>
      <c r="CI289" s="1240">
        <v>59</v>
      </c>
      <c r="CJ289" s="1307" t="s">
        <v>1325</v>
      </c>
      <c r="CK289" s="1307" t="s">
        <v>1325</v>
      </c>
      <c r="CL289" s="1307" t="s">
        <v>1325</v>
      </c>
      <c r="CM289" s="1307" t="s">
        <v>1325</v>
      </c>
      <c r="CN289" s="1238">
        <v>24</v>
      </c>
      <c r="CO289" s="1310" t="s">
        <v>1325</v>
      </c>
      <c r="CP289" s="1244">
        <v>0.50273815427622448</v>
      </c>
      <c r="CQ289" s="1242">
        <v>1.6582132562635952</v>
      </c>
      <c r="CR289" s="1242">
        <v>3.3014436913921315</v>
      </c>
      <c r="CS289" s="1242">
        <v>1.7337639121621571</v>
      </c>
      <c r="CT289" s="1242"/>
      <c r="CU289" s="1242">
        <v>0.863999980927183</v>
      </c>
      <c r="CV289" s="1243">
        <v>0.54683547043281222</v>
      </c>
      <c r="CW289" s="1280"/>
      <c r="CX289" s="1280"/>
      <c r="CY289" s="1280"/>
      <c r="CZ289" s="1275" t="s">
        <v>878</v>
      </c>
      <c r="DA289" s="1276" t="s">
        <v>1471</v>
      </c>
      <c r="DB289" s="1280" t="s">
        <v>2980</v>
      </c>
      <c r="DC289" s="1280" t="s">
        <v>2980</v>
      </c>
      <c r="DD289" s="1280" t="s">
        <v>2981</v>
      </c>
      <c r="DE289" s="1276" t="s">
        <v>792</v>
      </c>
      <c r="DF289" s="1280" t="s">
        <v>2982</v>
      </c>
      <c r="DG289" s="1276" t="s">
        <v>878</v>
      </c>
      <c r="DH289" s="1276" t="s">
        <v>1471</v>
      </c>
      <c r="DI289" s="1276" t="s">
        <v>792</v>
      </c>
      <c r="DJ289" s="1277" t="s">
        <v>2983</v>
      </c>
      <c r="DK289" s="1311" t="s">
        <v>878</v>
      </c>
      <c r="DL289" s="1277" t="s">
        <v>878</v>
      </c>
      <c r="DM289" s="7" t="s">
        <v>878</v>
      </c>
      <c r="DN289" s="7" t="s">
        <v>792</v>
      </c>
      <c r="DO289" s="7" t="s">
        <v>878</v>
      </c>
      <c r="DP289" s="7" t="s">
        <v>792</v>
      </c>
    </row>
    <row r="290" spans="1:120">
      <c r="A290" s="1194" t="s">
        <v>176</v>
      </c>
      <c r="B290" s="1195" t="s">
        <v>2855</v>
      </c>
      <c r="C290" s="1196">
        <v>151</v>
      </c>
      <c r="D290" s="1306" t="s">
        <v>1325</v>
      </c>
      <c r="E290" s="1306" t="s">
        <v>1325</v>
      </c>
      <c r="F290" s="1306" t="s">
        <v>1325</v>
      </c>
      <c r="G290" s="1306" t="s">
        <v>1325</v>
      </c>
      <c r="H290" s="1197">
        <v>170</v>
      </c>
      <c r="I290" s="1306" t="s">
        <v>1325</v>
      </c>
      <c r="J290" s="1199">
        <v>1.0833140245801407</v>
      </c>
      <c r="K290" s="1200">
        <v>1.6927383471389439</v>
      </c>
      <c r="L290" s="1200">
        <v>0.3451469313607366</v>
      </c>
      <c r="M290" s="1200">
        <v>1.3715931832429658</v>
      </c>
      <c r="N290" s="1200"/>
      <c r="O290" s="1200">
        <v>1.1803925809871414</v>
      </c>
      <c r="P290" s="1201">
        <v>0.65829696448815644</v>
      </c>
      <c r="Q290" s="1309" t="s">
        <v>1325</v>
      </c>
      <c r="R290" s="1307" t="s">
        <v>1325</v>
      </c>
      <c r="S290" s="1307" t="s">
        <v>1325</v>
      </c>
      <c r="T290" s="1307" t="s">
        <v>1325</v>
      </c>
      <c r="U290" s="1307" t="s">
        <v>1325</v>
      </c>
      <c r="V290" s="1307">
        <v>19</v>
      </c>
      <c r="W290" s="1310" t="s">
        <v>1325</v>
      </c>
      <c r="X290" s="1199">
        <v>0.32275436800039203</v>
      </c>
      <c r="Y290" s="1200">
        <v>0</v>
      </c>
      <c r="Z290" s="1200">
        <v>0</v>
      </c>
      <c r="AA290" s="1200">
        <v>0</v>
      </c>
      <c r="AB290" s="1200"/>
      <c r="AC290" s="1202">
        <v>8.3736811368743105</v>
      </c>
      <c r="AD290" s="1203">
        <v>0</v>
      </c>
      <c r="AE290" s="1309">
        <v>22</v>
      </c>
      <c r="AF290" s="1307" t="s">
        <v>1325</v>
      </c>
      <c r="AG290" s="1307" t="s">
        <v>1325</v>
      </c>
      <c r="AH290" s="1307" t="s">
        <v>1325</v>
      </c>
      <c r="AI290" s="1307" t="s">
        <v>1325</v>
      </c>
      <c r="AJ290" s="1307">
        <v>22</v>
      </c>
      <c r="AK290" s="1310" t="s">
        <v>1325</v>
      </c>
      <c r="AL290" s="1204">
        <v>1.2788612560923884</v>
      </c>
      <c r="AM290" s="1202">
        <v>2.2099583333962491</v>
      </c>
      <c r="AN290" s="1202">
        <v>0</v>
      </c>
      <c r="AO290" s="1202">
        <v>0</v>
      </c>
      <c r="AP290" s="1202"/>
      <c r="AQ290" s="1202">
        <v>1.2007716232748833</v>
      </c>
      <c r="AR290" s="1203">
        <v>1.3435649147773963</v>
      </c>
      <c r="AS290" s="1309" t="s">
        <v>1325</v>
      </c>
      <c r="AT290" s="1307" t="s">
        <v>1325</v>
      </c>
      <c r="AU290" s="1307" t="s">
        <v>1325</v>
      </c>
      <c r="AV290" s="1307" t="s">
        <v>1325</v>
      </c>
      <c r="AW290" s="1307" t="s">
        <v>1325</v>
      </c>
      <c r="AX290" s="1307" t="s">
        <v>1325</v>
      </c>
      <c r="AY290" s="1310" t="s">
        <v>1325</v>
      </c>
      <c r="AZ290" s="1244">
        <v>0.1583942406769423</v>
      </c>
      <c r="BA290" s="1242">
        <v>8.4741015700485889</v>
      </c>
      <c r="BB290" s="1242">
        <v>0</v>
      </c>
      <c r="BC290" s="1242">
        <v>0</v>
      </c>
      <c r="BD290" s="1242"/>
      <c r="BE290" s="1242">
        <v>0.18475959412014437</v>
      </c>
      <c r="BF290" s="1243">
        <v>24.936968060205697</v>
      </c>
      <c r="BG290" s="1309">
        <v>23</v>
      </c>
      <c r="BH290" s="1307" t="s">
        <v>1325</v>
      </c>
      <c r="BI290" s="1307" t="s">
        <v>1325</v>
      </c>
      <c r="BJ290" s="1307" t="s">
        <v>1325</v>
      </c>
      <c r="BK290" s="1307" t="s">
        <v>1325</v>
      </c>
      <c r="BL290" s="1307">
        <v>31</v>
      </c>
      <c r="BM290" s="1310" t="s">
        <v>1325</v>
      </c>
      <c r="BN290" s="1245">
        <v>0.89492896841987757</v>
      </c>
      <c r="BO290" s="1239">
        <v>0</v>
      </c>
      <c r="BP290" s="1239">
        <v>0</v>
      </c>
      <c r="BQ290" s="1239">
        <v>4.390849374069167</v>
      </c>
      <c r="BR290" s="1239"/>
      <c r="BS290" s="1239">
        <v>1.2773619343538649</v>
      </c>
      <c r="BT290" s="1308">
        <v>0</v>
      </c>
      <c r="BU290" s="1309">
        <v>68</v>
      </c>
      <c r="BV290" s="1307" t="s">
        <v>1325</v>
      </c>
      <c r="BW290" s="1307" t="s">
        <v>1325</v>
      </c>
      <c r="BX290" s="1307" t="s">
        <v>1325</v>
      </c>
      <c r="BY290" s="1307" t="s">
        <v>1325</v>
      </c>
      <c r="BZ290" s="1307">
        <v>54</v>
      </c>
      <c r="CA290" s="1310" t="s">
        <v>1325</v>
      </c>
      <c r="CB290" s="1189">
        <v>1.6380771430625596</v>
      </c>
      <c r="CC290" s="1239">
        <v>1.694368931088055</v>
      </c>
      <c r="CD290" s="1239">
        <v>0</v>
      </c>
      <c r="CE290" s="1239">
        <v>1.0134006096660735</v>
      </c>
      <c r="CF290" s="1239"/>
      <c r="CG290" s="1239">
        <v>1.0495115218247404</v>
      </c>
      <c r="CH290" s="1246">
        <v>0.4881065793698891</v>
      </c>
      <c r="CI290" s="1240">
        <v>17</v>
      </c>
      <c r="CJ290" s="1307" t="s">
        <v>1325</v>
      </c>
      <c r="CK290" s="1307" t="s">
        <v>1325</v>
      </c>
      <c r="CL290" s="1307" t="s">
        <v>1325</v>
      </c>
      <c r="CM290" s="1307" t="s">
        <v>1325</v>
      </c>
      <c r="CN290" s="1238">
        <v>13</v>
      </c>
      <c r="CO290" s="1310" t="s">
        <v>1325</v>
      </c>
      <c r="CP290" s="1244">
        <v>1.0208643869261107</v>
      </c>
      <c r="CQ290" s="1242">
        <v>2.4169135542389091</v>
      </c>
      <c r="CR290" s="1242">
        <v>3.6638152942357221</v>
      </c>
      <c r="CS290" s="1242">
        <v>3.1350534279863158</v>
      </c>
      <c r="CT290" s="1242"/>
      <c r="CU290" s="1242">
        <v>0.49278300061256092</v>
      </c>
      <c r="CV290" s="1243">
        <v>0</v>
      </c>
      <c r="CW290" s="1280"/>
      <c r="CX290" s="1280"/>
      <c r="CY290" s="1280"/>
      <c r="CZ290" s="1275" t="s">
        <v>878</v>
      </c>
      <c r="DA290" s="1276" t="s">
        <v>1471</v>
      </c>
      <c r="DB290" s="1274"/>
      <c r="DC290" s="1274"/>
      <c r="DD290" s="1274"/>
      <c r="DE290" s="1276" t="s">
        <v>878</v>
      </c>
      <c r="DF290" s="1276" t="s">
        <v>1471</v>
      </c>
      <c r="DG290" s="1276" t="s">
        <v>878</v>
      </c>
      <c r="DH290" s="1276" t="s">
        <v>1471</v>
      </c>
      <c r="DI290" s="1276" t="s">
        <v>878</v>
      </c>
      <c r="DJ290" s="1277" t="s">
        <v>1471</v>
      </c>
      <c r="DK290" s="1311" t="s">
        <v>878</v>
      </c>
      <c r="DL290" s="1277" t="s">
        <v>878</v>
      </c>
      <c r="DM290" s="7" t="s">
        <v>878</v>
      </c>
      <c r="DN290" s="7" t="s">
        <v>792</v>
      </c>
      <c r="DO290" s="7" t="s">
        <v>878</v>
      </c>
      <c r="DP290" s="7" t="s">
        <v>792</v>
      </c>
    </row>
    <row r="291" spans="1:120">
      <c r="A291" s="1194" t="s">
        <v>490</v>
      </c>
      <c r="B291" s="1195" t="s">
        <v>752</v>
      </c>
      <c r="C291" s="1196">
        <v>148</v>
      </c>
      <c r="D291" s="1306" t="s">
        <v>1325</v>
      </c>
      <c r="E291" s="1306" t="s">
        <v>1325</v>
      </c>
      <c r="F291" s="1306" t="s">
        <v>1325</v>
      </c>
      <c r="G291" s="1306" t="s">
        <v>1325</v>
      </c>
      <c r="H291" s="1197">
        <v>274</v>
      </c>
      <c r="I291" s="1306" t="s">
        <v>1325</v>
      </c>
      <c r="J291" s="1199">
        <v>1.3149676309378784</v>
      </c>
      <c r="K291" s="1200">
        <v>2.7686835524519315</v>
      </c>
      <c r="L291" s="1200">
        <v>0.65911359039375339</v>
      </c>
      <c r="M291" s="1200">
        <v>1.4605058569994658</v>
      </c>
      <c r="N291" s="1200"/>
      <c r="O291" s="1200">
        <v>0.82327281932824614</v>
      </c>
      <c r="P291" s="1201">
        <v>0.82870387907360332</v>
      </c>
      <c r="Q291" s="1309" t="s">
        <v>1325</v>
      </c>
      <c r="R291" s="1307" t="s">
        <v>1325</v>
      </c>
      <c r="S291" s="1307" t="s">
        <v>1325</v>
      </c>
      <c r="T291" s="1307" t="s">
        <v>1325</v>
      </c>
      <c r="U291" s="1307" t="s">
        <v>1325</v>
      </c>
      <c r="V291" s="1307">
        <v>19</v>
      </c>
      <c r="W291" s="1310" t="s">
        <v>1325</v>
      </c>
      <c r="X291" s="1199">
        <v>0.89661659762672319</v>
      </c>
      <c r="Y291" s="1200">
        <v>0</v>
      </c>
      <c r="Z291" s="1200">
        <v>0</v>
      </c>
      <c r="AA291" s="1200">
        <v>0</v>
      </c>
      <c r="AB291" s="1200"/>
      <c r="AC291" s="1202">
        <v>3.0142673806422504</v>
      </c>
      <c r="AD291" s="1203">
        <v>0</v>
      </c>
      <c r="AE291" s="1309">
        <v>22</v>
      </c>
      <c r="AF291" s="1307" t="s">
        <v>1325</v>
      </c>
      <c r="AG291" s="1307" t="s">
        <v>1325</v>
      </c>
      <c r="AH291" s="1307" t="s">
        <v>1325</v>
      </c>
      <c r="AI291" s="1307" t="s">
        <v>1325</v>
      </c>
      <c r="AJ291" s="1307">
        <v>27</v>
      </c>
      <c r="AK291" s="1310" t="s">
        <v>1325</v>
      </c>
      <c r="AL291" s="1204">
        <v>1.9347573854182347</v>
      </c>
      <c r="AM291" s="1202">
        <v>6.3804693813924027</v>
      </c>
      <c r="AN291" s="1202">
        <v>0</v>
      </c>
      <c r="AO291" s="1202">
        <v>0</v>
      </c>
      <c r="AP291" s="1202"/>
      <c r="AQ291" s="1202">
        <v>0.6218264022925255</v>
      </c>
      <c r="AR291" s="1203">
        <v>1.7223885358597648</v>
      </c>
      <c r="AS291" s="1309" t="s">
        <v>1325</v>
      </c>
      <c r="AT291" s="1307" t="s">
        <v>1325</v>
      </c>
      <c r="AU291" s="1307" t="s">
        <v>1325</v>
      </c>
      <c r="AV291" s="1307" t="s">
        <v>1325</v>
      </c>
      <c r="AW291" s="1307" t="s">
        <v>1325</v>
      </c>
      <c r="AX291" s="1307">
        <v>10</v>
      </c>
      <c r="AY291" s="1310" t="s">
        <v>1325</v>
      </c>
      <c r="AZ291" s="1244">
        <v>0.34071430709815492</v>
      </c>
      <c r="BA291" s="1242">
        <v>0</v>
      </c>
      <c r="BB291" s="1242">
        <v>0</v>
      </c>
      <c r="BC291" s="1242">
        <v>0</v>
      </c>
      <c r="BD291" s="1242"/>
      <c r="BE291" s="1242">
        <v>7.9322825806375024</v>
      </c>
      <c r="BF291" s="1243">
        <v>0</v>
      </c>
      <c r="BG291" s="1309">
        <v>22</v>
      </c>
      <c r="BH291" s="1307" t="s">
        <v>1325</v>
      </c>
      <c r="BI291" s="1307" t="s">
        <v>1325</v>
      </c>
      <c r="BJ291" s="1307" t="s">
        <v>1325</v>
      </c>
      <c r="BK291" s="1307" t="s">
        <v>1325</v>
      </c>
      <c r="BL291" s="1307">
        <v>75</v>
      </c>
      <c r="BM291" s="1310" t="s">
        <v>1325</v>
      </c>
      <c r="BN291" s="1245">
        <v>0.71899392206292345</v>
      </c>
      <c r="BO291" s="1239">
        <v>0</v>
      </c>
      <c r="BP291" s="1239">
        <v>0</v>
      </c>
      <c r="BQ291" s="1239">
        <v>4.6442553783914411</v>
      </c>
      <c r="BR291" s="1239"/>
      <c r="BS291" s="1239">
        <v>1.1225659479943972</v>
      </c>
      <c r="BT291" s="1308">
        <v>0.76725441611992218</v>
      </c>
      <c r="BU291" s="1309">
        <v>73</v>
      </c>
      <c r="BV291" s="1307" t="s">
        <v>1325</v>
      </c>
      <c r="BW291" s="1307" t="s">
        <v>1325</v>
      </c>
      <c r="BX291" s="1307" t="s">
        <v>1325</v>
      </c>
      <c r="BY291" s="1307" t="s">
        <v>1325</v>
      </c>
      <c r="BZ291" s="1307">
        <v>96</v>
      </c>
      <c r="CA291" s="1310" t="s">
        <v>1325</v>
      </c>
      <c r="CB291" s="1189">
        <v>1.5348548322397617</v>
      </c>
      <c r="CC291" s="1239">
        <v>3.9838603985337722</v>
      </c>
      <c r="CD291" s="1239">
        <v>1.5966224967114755</v>
      </c>
      <c r="CE291" s="1239">
        <v>1.0846120343674051</v>
      </c>
      <c r="CF291" s="1239"/>
      <c r="CG291" s="1239">
        <v>0.53256929732835279</v>
      </c>
      <c r="CH291" s="1246">
        <v>1.0601548666703158</v>
      </c>
      <c r="CI291" s="1309" t="s">
        <v>1325</v>
      </c>
      <c r="CJ291" s="1307" t="s">
        <v>1325</v>
      </c>
      <c r="CK291" s="1307" t="s">
        <v>1325</v>
      </c>
      <c r="CL291" s="1307" t="s">
        <v>1325</v>
      </c>
      <c r="CM291" s="1307" t="s">
        <v>1325</v>
      </c>
      <c r="CN291" s="1238">
        <v>20</v>
      </c>
      <c r="CO291" s="1310" t="s">
        <v>1325</v>
      </c>
      <c r="CP291" s="1244">
        <v>1.5332143819416975</v>
      </c>
      <c r="CQ291" s="1242">
        <v>0</v>
      </c>
      <c r="CR291" s="1242">
        <v>0</v>
      </c>
      <c r="CS291" s="1242">
        <v>0</v>
      </c>
      <c r="CT291" s="1242"/>
      <c r="CU291" s="1242">
        <v>1.7627294623638892</v>
      </c>
      <c r="CV291" s="1243">
        <v>0</v>
      </c>
      <c r="CW291" s="1280"/>
      <c r="CX291" s="1280"/>
      <c r="CY291" s="1280"/>
      <c r="CZ291" s="1275" t="s">
        <v>878</v>
      </c>
      <c r="DA291" s="1276" t="s">
        <v>1471</v>
      </c>
      <c r="DB291" s="1274"/>
      <c r="DC291" s="1274"/>
      <c r="DD291" s="1274"/>
      <c r="DE291" s="1276" t="s">
        <v>878</v>
      </c>
      <c r="DF291" s="1276" t="s">
        <v>1471</v>
      </c>
      <c r="DG291" s="1276" t="s">
        <v>878</v>
      </c>
      <c r="DH291" s="1276" t="s">
        <v>1471</v>
      </c>
      <c r="DI291" s="1276" t="s">
        <v>878</v>
      </c>
      <c r="DJ291" s="1277" t="s">
        <v>1471</v>
      </c>
      <c r="DK291" s="1311" t="s">
        <v>878</v>
      </c>
      <c r="DL291" s="1277" t="s">
        <v>878</v>
      </c>
      <c r="DM291" s="7" t="s">
        <v>878</v>
      </c>
      <c r="DN291" s="7" t="s">
        <v>792</v>
      </c>
      <c r="DO291" s="7" t="s">
        <v>878</v>
      </c>
      <c r="DP291" s="7" t="s">
        <v>792</v>
      </c>
    </row>
    <row r="292" spans="1:120">
      <c r="A292" s="1194" t="s">
        <v>429</v>
      </c>
      <c r="B292" s="1195" t="s">
        <v>642</v>
      </c>
      <c r="C292" s="1196">
        <v>87</v>
      </c>
      <c r="D292" s="1306" t="s">
        <v>1325</v>
      </c>
      <c r="E292" s="1306" t="s">
        <v>1325</v>
      </c>
      <c r="F292" s="1306" t="s">
        <v>1325</v>
      </c>
      <c r="G292" s="1306" t="s">
        <v>1325</v>
      </c>
      <c r="H292" s="1306" t="s">
        <v>1325</v>
      </c>
      <c r="I292" s="1306" t="s">
        <v>1325</v>
      </c>
      <c r="J292" s="1199">
        <v>0.70229848015604834</v>
      </c>
      <c r="K292" s="1200"/>
      <c r="L292" s="1200"/>
      <c r="M292" s="1200"/>
      <c r="N292" s="1200"/>
      <c r="O292" s="1200">
        <v>3.8482813782654817</v>
      </c>
      <c r="P292" s="1201"/>
      <c r="Q292" s="1309" t="s">
        <v>1325</v>
      </c>
      <c r="R292" s="1307" t="s">
        <v>1325</v>
      </c>
      <c r="S292" s="1307" t="s">
        <v>1325</v>
      </c>
      <c r="T292" s="1307" t="s">
        <v>1325</v>
      </c>
      <c r="U292" s="1307" t="s">
        <v>1325</v>
      </c>
      <c r="V292" s="1307" t="s">
        <v>1325</v>
      </c>
      <c r="W292" s="1310" t="s">
        <v>1325</v>
      </c>
      <c r="X292" s="1199">
        <v>0</v>
      </c>
      <c r="Y292" s="1200"/>
      <c r="Z292" s="1200"/>
      <c r="AA292" s="1200"/>
      <c r="AB292" s="1200"/>
      <c r="AC292" s="1202">
        <v>4.7600414400414399</v>
      </c>
      <c r="AD292" s="1203"/>
      <c r="AE292" s="1309">
        <v>14</v>
      </c>
      <c r="AF292" s="1307" t="s">
        <v>1325</v>
      </c>
      <c r="AG292" s="1307" t="s">
        <v>1325</v>
      </c>
      <c r="AH292" s="1307" t="s">
        <v>1325</v>
      </c>
      <c r="AI292" s="1307" t="s">
        <v>1325</v>
      </c>
      <c r="AJ292" s="1307" t="s">
        <v>1325</v>
      </c>
      <c r="AK292" s="1310" t="s">
        <v>1325</v>
      </c>
      <c r="AL292" s="1204">
        <v>1.0261236047166316</v>
      </c>
      <c r="AM292" s="1202"/>
      <c r="AN292" s="1202"/>
      <c r="AO292" s="1202"/>
      <c r="AP292" s="1202"/>
      <c r="AQ292" s="1202">
        <v>0</v>
      </c>
      <c r="AR292" s="1203"/>
      <c r="AS292" s="1309" t="s">
        <v>1325</v>
      </c>
      <c r="AT292" s="1307" t="s">
        <v>1325</v>
      </c>
      <c r="AU292" s="1307" t="s">
        <v>1325</v>
      </c>
      <c r="AV292" s="1307" t="s">
        <v>1325</v>
      </c>
      <c r="AW292" s="1307" t="s">
        <v>1325</v>
      </c>
      <c r="AX292" s="1307" t="s">
        <v>1325</v>
      </c>
      <c r="AY292" s="1310" t="s">
        <v>1325</v>
      </c>
      <c r="AZ292" s="1244">
        <v>0.23405640094465735</v>
      </c>
      <c r="BA292" s="1242"/>
      <c r="BB292" s="1242"/>
      <c r="BC292" s="1242"/>
      <c r="BD292" s="1242"/>
      <c r="BE292" s="1242">
        <v>0</v>
      </c>
      <c r="BF292" s="1243"/>
      <c r="BG292" s="1309">
        <v>12</v>
      </c>
      <c r="BH292" s="1307" t="s">
        <v>1325</v>
      </c>
      <c r="BI292" s="1307" t="s">
        <v>1325</v>
      </c>
      <c r="BJ292" s="1307" t="s">
        <v>1325</v>
      </c>
      <c r="BK292" s="1307" t="s">
        <v>1325</v>
      </c>
      <c r="BL292" s="1307" t="s">
        <v>1325</v>
      </c>
      <c r="BM292" s="1310" t="s">
        <v>1325</v>
      </c>
      <c r="BN292" s="1245">
        <v>0.48434377941796442</v>
      </c>
      <c r="BO292" s="1239"/>
      <c r="BP292" s="1239"/>
      <c r="BQ292" s="1239"/>
      <c r="BR292" s="1239"/>
      <c r="BS292" s="1239">
        <v>5.5800079984849447</v>
      </c>
      <c r="BT292" s="1308"/>
      <c r="BU292" s="1309">
        <v>47</v>
      </c>
      <c r="BV292" s="1307" t="s">
        <v>1325</v>
      </c>
      <c r="BW292" s="1307" t="s">
        <v>1325</v>
      </c>
      <c r="BX292" s="1307" t="s">
        <v>1325</v>
      </c>
      <c r="BY292" s="1307" t="s">
        <v>1325</v>
      </c>
      <c r="BZ292" s="1307" t="s">
        <v>1325</v>
      </c>
      <c r="CA292" s="1310" t="s">
        <v>1325</v>
      </c>
      <c r="CB292" s="1189">
        <v>0.94850656802684707</v>
      </c>
      <c r="CC292" s="1239"/>
      <c r="CD292" s="1239"/>
      <c r="CE292" s="1239"/>
      <c r="CF292" s="1239"/>
      <c r="CG292" s="1239">
        <v>2.8493657864603965</v>
      </c>
      <c r="CH292" s="1246"/>
      <c r="CI292" s="1309" t="s">
        <v>1325</v>
      </c>
      <c r="CJ292" s="1307" t="s">
        <v>1325</v>
      </c>
      <c r="CK292" s="1307" t="s">
        <v>1325</v>
      </c>
      <c r="CL292" s="1307" t="s">
        <v>1325</v>
      </c>
      <c r="CM292" s="1307" t="s">
        <v>1325</v>
      </c>
      <c r="CN292" s="1307" t="s">
        <v>1325</v>
      </c>
      <c r="CO292" s="1310" t="s">
        <v>1325</v>
      </c>
      <c r="CP292" s="1244">
        <v>1.7909948806250413</v>
      </c>
      <c r="CQ292" s="1242"/>
      <c r="CR292" s="1242"/>
      <c r="CS292" s="1242"/>
      <c r="CT292" s="1242"/>
      <c r="CU292" s="1242">
        <v>0</v>
      </c>
      <c r="CV292" s="1243"/>
      <c r="CW292" s="1280"/>
      <c r="CX292" s="1280"/>
      <c r="CY292" s="1280"/>
      <c r="CZ292" s="1275" t="s">
        <v>878</v>
      </c>
      <c r="DA292" s="1276" t="s">
        <v>1471</v>
      </c>
      <c r="DB292" s="1274"/>
      <c r="DC292" s="1274"/>
      <c r="DD292" s="1274"/>
      <c r="DE292" s="1276" t="s">
        <v>878</v>
      </c>
      <c r="DF292" s="1276" t="s">
        <v>1471</v>
      </c>
      <c r="DG292" s="1276" t="s">
        <v>878</v>
      </c>
      <c r="DH292" s="1276" t="s">
        <v>1471</v>
      </c>
      <c r="DI292" s="1276" t="s">
        <v>878</v>
      </c>
      <c r="DJ292" s="1277" t="s">
        <v>1471</v>
      </c>
      <c r="DK292" s="1311" t="s">
        <v>878</v>
      </c>
      <c r="DL292" s="1277" t="s">
        <v>878</v>
      </c>
      <c r="DM292" s="7" t="s">
        <v>878</v>
      </c>
      <c r="DN292" s="7" t="s">
        <v>792</v>
      </c>
      <c r="DO292" s="7" t="s">
        <v>878</v>
      </c>
      <c r="DP292" s="7" t="s">
        <v>792</v>
      </c>
    </row>
    <row r="293" spans="1:120" ht="25.5">
      <c r="A293" s="1194" t="s">
        <v>164</v>
      </c>
      <c r="B293" s="1195" t="s">
        <v>602</v>
      </c>
      <c r="C293" s="1196">
        <v>314</v>
      </c>
      <c r="D293" s="1306" t="s">
        <v>1325</v>
      </c>
      <c r="E293" s="1306" t="s">
        <v>1325</v>
      </c>
      <c r="F293" s="1306" t="s">
        <v>1325</v>
      </c>
      <c r="G293" s="1306" t="s">
        <v>1325</v>
      </c>
      <c r="H293" s="1197">
        <v>33</v>
      </c>
      <c r="I293" s="1306" t="s">
        <v>1325</v>
      </c>
      <c r="J293" s="1199">
        <v>0.98907055288285795</v>
      </c>
      <c r="K293" s="1200"/>
      <c r="L293" s="1200"/>
      <c r="M293" s="1200"/>
      <c r="N293" s="1200"/>
      <c r="O293" s="1200">
        <v>2.1091553711922435</v>
      </c>
      <c r="P293" s="1201">
        <v>0.64833239425989864</v>
      </c>
      <c r="Q293" s="1309" t="s">
        <v>1325</v>
      </c>
      <c r="R293" s="1307" t="s">
        <v>1325</v>
      </c>
      <c r="S293" s="1307" t="s">
        <v>1325</v>
      </c>
      <c r="T293" s="1307" t="s">
        <v>1325</v>
      </c>
      <c r="U293" s="1307" t="s">
        <v>1325</v>
      </c>
      <c r="V293" s="1307" t="s">
        <v>1325</v>
      </c>
      <c r="W293" s="1310" t="s">
        <v>1325</v>
      </c>
      <c r="X293" s="1199">
        <v>0.1105533947223456</v>
      </c>
      <c r="Y293" s="1200"/>
      <c r="Z293" s="1200"/>
      <c r="AA293" s="1200"/>
      <c r="AB293" s="1200"/>
      <c r="AC293" s="1202">
        <v>24.446487328194223</v>
      </c>
      <c r="AD293" s="1203">
        <v>0</v>
      </c>
      <c r="AE293" s="1309">
        <v>68</v>
      </c>
      <c r="AF293" s="1307" t="s">
        <v>1325</v>
      </c>
      <c r="AG293" s="1307" t="s">
        <v>1325</v>
      </c>
      <c r="AH293" s="1307" t="s">
        <v>1325</v>
      </c>
      <c r="AI293" s="1307" t="s">
        <v>1325</v>
      </c>
      <c r="AJ293" s="1307">
        <v>11</v>
      </c>
      <c r="AK293" s="1310" t="s">
        <v>1325</v>
      </c>
      <c r="AL293" s="1204">
        <v>0.68342098555631825</v>
      </c>
      <c r="AM293" s="1202"/>
      <c r="AN293" s="1202"/>
      <c r="AO293" s="1202"/>
      <c r="AP293" s="1202"/>
      <c r="AQ293" s="1202">
        <v>3.9545788325019973</v>
      </c>
      <c r="AR293" s="1203">
        <v>0</v>
      </c>
      <c r="AS293" s="1309" t="s">
        <v>1325</v>
      </c>
      <c r="AT293" s="1307" t="s">
        <v>1325</v>
      </c>
      <c r="AU293" s="1307" t="s">
        <v>1325</v>
      </c>
      <c r="AV293" s="1307" t="s">
        <v>1325</v>
      </c>
      <c r="AW293" s="1307" t="s">
        <v>1325</v>
      </c>
      <c r="AX293" s="1307" t="s">
        <v>1325</v>
      </c>
      <c r="AY293" s="1310" t="s">
        <v>1325</v>
      </c>
      <c r="AZ293" s="1244">
        <v>0.38182664873607502</v>
      </c>
      <c r="BA293" s="1242"/>
      <c r="BB293" s="1242"/>
      <c r="BC293" s="1242"/>
      <c r="BD293" s="1242"/>
      <c r="BE293" s="1242">
        <v>0</v>
      </c>
      <c r="BF293" s="1243">
        <v>0</v>
      </c>
      <c r="BG293" s="1309">
        <v>19</v>
      </c>
      <c r="BH293" s="1307" t="s">
        <v>1325</v>
      </c>
      <c r="BI293" s="1307" t="s">
        <v>1325</v>
      </c>
      <c r="BJ293" s="1307" t="s">
        <v>1325</v>
      </c>
      <c r="BK293" s="1307" t="s">
        <v>1325</v>
      </c>
      <c r="BL293" s="1307" t="s">
        <v>1325</v>
      </c>
      <c r="BM293" s="1310" t="s">
        <v>1325</v>
      </c>
      <c r="BN293" s="1245">
        <v>1.0502572498622831</v>
      </c>
      <c r="BO293" s="1239"/>
      <c r="BP293" s="1239"/>
      <c r="BQ293" s="1239"/>
      <c r="BR293" s="1239"/>
      <c r="BS293" s="1239">
        <v>2.5733144555993861</v>
      </c>
      <c r="BT293" s="1308">
        <v>0</v>
      </c>
      <c r="BU293" s="1309">
        <v>166</v>
      </c>
      <c r="BV293" s="1307" t="s">
        <v>1325</v>
      </c>
      <c r="BW293" s="1307" t="s">
        <v>1325</v>
      </c>
      <c r="BX293" s="1307" t="s">
        <v>1325</v>
      </c>
      <c r="BY293" s="1307" t="s">
        <v>1325</v>
      </c>
      <c r="BZ293" s="1307">
        <v>11</v>
      </c>
      <c r="CA293" s="1310" t="s">
        <v>1325</v>
      </c>
      <c r="CB293" s="1189">
        <v>1.6683512294463063</v>
      </c>
      <c r="CC293" s="1239"/>
      <c r="CD293" s="1239"/>
      <c r="CE293" s="1239"/>
      <c r="CF293" s="1239"/>
      <c r="CG293" s="1239">
        <v>1.6199479554827461</v>
      </c>
      <c r="CH293" s="1246">
        <v>0</v>
      </c>
      <c r="CI293" s="1240">
        <v>20</v>
      </c>
      <c r="CJ293" s="1307" t="s">
        <v>1325</v>
      </c>
      <c r="CK293" s="1307" t="s">
        <v>1325</v>
      </c>
      <c r="CL293" s="1307" t="s">
        <v>1325</v>
      </c>
      <c r="CM293" s="1307" t="s">
        <v>1325</v>
      </c>
      <c r="CN293" s="1307" t="s">
        <v>1325</v>
      </c>
      <c r="CO293" s="1310" t="s">
        <v>1325</v>
      </c>
      <c r="CP293" s="1244">
        <v>1.3912999284675722</v>
      </c>
      <c r="CQ293" s="1242"/>
      <c r="CR293" s="1242"/>
      <c r="CS293" s="1242"/>
      <c r="CT293" s="1242"/>
      <c r="CU293" s="1242">
        <v>0</v>
      </c>
      <c r="CV293" s="1243">
        <v>0</v>
      </c>
      <c r="CW293" s="1280" t="s">
        <v>878</v>
      </c>
      <c r="CX293" s="1280" t="s">
        <v>2934</v>
      </c>
      <c r="CY293" s="1280" t="s">
        <v>2934</v>
      </c>
      <c r="CZ293" s="1275" t="s">
        <v>878</v>
      </c>
      <c r="DA293" s="1276" t="s">
        <v>1471</v>
      </c>
      <c r="DB293" s="1274" t="s">
        <v>1473</v>
      </c>
      <c r="DC293" s="1274" t="s">
        <v>1473</v>
      </c>
      <c r="DD293" s="1274" t="s">
        <v>1473</v>
      </c>
      <c r="DE293" s="1276" t="s">
        <v>792</v>
      </c>
      <c r="DF293" s="1274" t="s">
        <v>1473</v>
      </c>
      <c r="DG293" s="1276" t="s">
        <v>878</v>
      </c>
      <c r="DH293" s="1276" t="s">
        <v>1471</v>
      </c>
      <c r="DI293" s="1276" t="s">
        <v>878</v>
      </c>
      <c r="DJ293" s="1277" t="s">
        <v>1471</v>
      </c>
      <c r="DK293" s="1311" t="s">
        <v>878</v>
      </c>
      <c r="DL293" s="1277" t="s">
        <v>878</v>
      </c>
      <c r="DM293" s="7" t="s">
        <v>878</v>
      </c>
      <c r="DN293" s="7" t="s">
        <v>792</v>
      </c>
      <c r="DO293" s="7" t="s">
        <v>878</v>
      </c>
      <c r="DP293" s="7" t="s">
        <v>792</v>
      </c>
    </row>
    <row r="294" spans="1:120">
      <c r="A294" s="1194" t="s">
        <v>192</v>
      </c>
      <c r="B294" s="1195" t="s">
        <v>775</v>
      </c>
      <c r="C294" s="1196">
        <v>736</v>
      </c>
      <c r="D294" s="1306" t="s">
        <v>1325</v>
      </c>
      <c r="E294" s="1306" t="s">
        <v>1325</v>
      </c>
      <c r="F294" s="1306" t="s">
        <v>1325</v>
      </c>
      <c r="G294" s="1306" t="s">
        <v>1325</v>
      </c>
      <c r="H294" s="1197">
        <v>49</v>
      </c>
      <c r="I294" s="1306" t="s">
        <v>1325</v>
      </c>
      <c r="J294" s="1199">
        <v>1.3683006735081655</v>
      </c>
      <c r="K294" s="1200"/>
      <c r="L294" s="1200"/>
      <c r="M294" s="1200"/>
      <c r="N294" s="1200"/>
      <c r="O294" s="1200">
        <v>0.81843530407667275</v>
      </c>
      <c r="P294" s="1201">
        <v>1.2446514149117578</v>
      </c>
      <c r="Q294" s="1309">
        <v>15</v>
      </c>
      <c r="R294" s="1307" t="s">
        <v>1325</v>
      </c>
      <c r="S294" s="1307" t="s">
        <v>1325</v>
      </c>
      <c r="T294" s="1307" t="s">
        <v>1325</v>
      </c>
      <c r="U294" s="1307" t="s">
        <v>1325</v>
      </c>
      <c r="V294" s="1307" t="s">
        <v>1325</v>
      </c>
      <c r="W294" s="1310" t="s">
        <v>1325</v>
      </c>
      <c r="X294" s="1199">
        <v>0.94861681015508725</v>
      </c>
      <c r="Y294" s="1200"/>
      <c r="Z294" s="1200"/>
      <c r="AA294" s="1200"/>
      <c r="AB294" s="1200"/>
      <c r="AC294" s="1202">
        <v>2.8490346515436724</v>
      </c>
      <c r="AD294" s="1203">
        <v>0</v>
      </c>
      <c r="AE294" s="1309">
        <v>120</v>
      </c>
      <c r="AF294" s="1307" t="s">
        <v>1325</v>
      </c>
      <c r="AG294" s="1307" t="s">
        <v>1325</v>
      </c>
      <c r="AH294" s="1307" t="s">
        <v>1325</v>
      </c>
      <c r="AI294" s="1307" t="s">
        <v>1325</v>
      </c>
      <c r="AJ294" s="1307">
        <v>19</v>
      </c>
      <c r="AK294" s="1310" t="s">
        <v>1325</v>
      </c>
      <c r="AL294" s="1204">
        <v>0.5322395913992658</v>
      </c>
      <c r="AM294" s="1202"/>
      <c r="AN294" s="1202"/>
      <c r="AO294" s="1202"/>
      <c r="AP294" s="1202"/>
      <c r="AQ294" s="1202">
        <v>1.0366143309350386</v>
      </c>
      <c r="AR294" s="1203">
        <v>1.8605847466229359</v>
      </c>
      <c r="AS294" s="1309" t="s">
        <v>1325</v>
      </c>
      <c r="AT294" s="1307" t="s">
        <v>1325</v>
      </c>
      <c r="AU294" s="1307" t="s">
        <v>1325</v>
      </c>
      <c r="AV294" s="1307" t="s">
        <v>1325</v>
      </c>
      <c r="AW294" s="1307" t="s">
        <v>1325</v>
      </c>
      <c r="AX294" s="1307" t="s">
        <v>1325</v>
      </c>
      <c r="AY294" s="1310" t="s">
        <v>1325</v>
      </c>
      <c r="AZ294" s="1244">
        <v>0.10647028468728993</v>
      </c>
      <c r="BA294" s="1242"/>
      <c r="BB294" s="1242"/>
      <c r="BC294" s="1242"/>
      <c r="BD294" s="1242"/>
      <c r="BE294" s="1242">
        <v>0</v>
      </c>
      <c r="BF294" s="1243">
        <v>0</v>
      </c>
      <c r="BG294" s="1309">
        <v>61</v>
      </c>
      <c r="BH294" s="1307" t="s">
        <v>1325</v>
      </c>
      <c r="BI294" s="1307" t="s">
        <v>1325</v>
      </c>
      <c r="BJ294" s="1307" t="s">
        <v>1325</v>
      </c>
      <c r="BK294" s="1307" t="s">
        <v>1325</v>
      </c>
      <c r="BL294" s="1307" t="s">
        <v>1325</v>
      </c>
      <c r="BM294" s="1310" t="s">
        <v>1325</v>
      </c>
      <c r="BN294" s="1245">
        <v>0.52070436672491938</v>
      </c>
      <c r="BO294" s="1239"/>
      <c r="BP294" s="1239"/>
      <c r="BQ294" s="1239"/>
      <c r="BR294" s="1239"/>
      <c r="BS294" s="1239">
        <v>0.66881804748974405</v>
      </c>
      <c r="BT294" s="1308">
        <v>1.1395387082712019</v>
      </c>
      <c r="BU294" s="1309">
        <v>409</v>
      </c>
      <c r="BV294" s="1307" t="s">
        <v>1325</v>
      </c>
      <c r="BW294" s="1307" t="s">
        <v>1325</v>
      </c>
      <c r="BX294" s="1307" t="s">
        <v>1325</v>
      </c>
      <c r="BY294" s="1307" t="s">
        <v>1325</v>
      </c>
      <c r="BZ294" s="1307">
        <v>14</v>
      </c>
      <c r="CA294" s="1310" t="s">
        <v>1325</v>
      </c>
      <c r="CB294" s="1189">
        <v>3.6950883366993406</v>
      </c>
      <c r="CC294" s="1239"/>
      <c r="CD294" s="1239"/>
      <c r="CE294" s="1239"/>
      <c r="CF294" s="1239"/>
      <c r="CG294" s="1239">
        <v>0.73141476384373039</v>
      </c>
      <c r="CH294" s="1246">
        <v>0</v>
      </c>
      <c r="CI294" s="1240">
        <v>37</v>
      </c>
      <c r="CJ294" s="1307" t="s">
        <v>1325</v>
      </c>
      <c r="CK294" s="1307" t="s">
        <v>1325</v>
      </c>
      <c r="CL294" s="1307" t="s">
        <v>1325</v>
      </c>
      <c r="CM294" s="1307" t="s">
        <v>1325</v>
      </c>
      <c r="CN294" s="1307" t="s">
        <v>1325</v>
      </c>
      <c r="CO294" s="1310" t="s">
        <v>1325</v>
      </c>
      <c r="CP294" s="1244">
        <v>4.679842930098431</v>
      </c>
      <c r="CQ294" s="1242"/>
      <c r="CR294" s="1242"/>
      <c r="CS294" s="1242"/>
      <c r="CT294" s="1242"/>
      <c r="CU294" s="1242">
        <v>0.57750702396155529</v>
      </c>
      <c r="CV294" s="1243">
        <v>0</v>
      </c>
      <c r="CW294" s="1280"/>
      <c r="CX294" s="1280"/>
      <c r="CY294" s="1280"/>
      <c r="CZ294" s="1275" t="s">
        <v>878</v>
      </c>
      <c r="DA294" s="1276" t="s">
        <v>1471</v>
      </c>
      <c r="DB294" s="1274" t="s">
        <v>2920</v>
      </c>
      <c r="DC294" s="1274" t="s">
        <v>2920</v>
      </c>
      <c r="DD294" s="1274" t="s">
        <v>2920</v>
      </c>
      <c r="DE294" s="1276" t="s">
        <v>792</v>
      </c>
      <c r="DF294" s="1274" t="s">
        <v>1472</v>
      </c>
      <c r="DG294" s="1276" t="s">
        <v>878</v>
      </c>
      <c r="DH294" s="1276" t="s">
        <v>1471</v>
      </c>
      <c r="DI294" s="1276" t="s">
        <v>878</v>
      </c>
      <c r="DJ294" s="1277" t="s">
        <v>1471</v>
      </c>
      <c r="DK294" s="1311" t="s">
        <v>878</v>
      </c>
      <c r="DL294" s="1277" t="s">
        <v>878</v>
      </c>
      <c r="DM294" s="7" t="s">
        <v>878</v>
      </c>
      <c r="DN294" s="7" t="s">
        <v>792</v>
      </c>
      <c r="DO294" s="7" t="s">
        <v>878</v>
      </c>
      <c r="DP294" s="7" t="s">
        <v>792</v>
      </c>
    </row>
    <row r="295" spans="1:120" ht="89.25">
      <c r="A295" s="1194" t="s">
        <v>210</v>
      </c>
      <c r="B295" s="1195" t="s">
        <v>784</v>
      </c>
      <c r="C295" s="1196">
        <v>327</v>
      </c>
      <c r="D295" s="1197">
        <v>86</v>
      </c>
      <c r="E295" s="1306" t="s">
        <v>1325</v>
      </c>
      <c r="F295" s="1306" t="s">
        <v>1325</v>
      </c>
      <c r="G295" s="1306" t="s">
        <v>1325</v>
      </c>
      <c r="H295" s="1306" t="s">
        <v>1325</v>
      </c>
      <c r="I295" s="1198">
        <v>10</v>
      </c>
      <c r="J295" s="1199">
        <v>2.3380551611410785</v>
      </c>
      <c r="K295" s="1200">
        <v>3.134690131730502</v>
      </c>
      <c r="L295" s="1200">
        <v>0</v>
      </c>
      <c r="M295" s="1200">
        <v>1.2231462686508707</v>
      </c>
      <c r="N295" s="1200"/>
      <c r="O295" s="1200">
        <v>0.21050134734856038</v>
      </c>
      <c r="P295" s="1201">
        <v>5.4143899546622949</v>
      </c>
      <c r="Q295" s="1309">
        <v>11</v>
      </c>
      <c r="R295" s="1307" t="s">
        <v>1325</v>
      </c>
      <c r="S295" s="1307" t="s">
        <v>1325</v>
      </c>
      <c r="T295" s="1307" t="s">
        <v>1325</v>
      </c>
      <c r="U295" s="1307" t="s">
        <v>1325</v>
      </c>
      <c r="V295" s="1307" t="s">
        <v>1325</v>
      </c>
      <c r="W295" s="1310" t="s">
        <v>1325</v>
      </c>
      <c r="X295" s="1199">
        <v>0.97874043121509857</v>
      </c>
      <c r="Y295" s="1200">
        <v>0</v>
      </c>
      <c r="Z295" s="1200">
        <v>0</v>
      </c>
      <c r="AA295" s="1200">
        <v>0</v>
      </c>
      <c r="AB295" s="1200"/>
      <c r="AC295" s="1202">
        <v>2.761347214208123</v>
      </c>
      <c r="AD295" s="1203">
        <v>0</v>
      </c>
      <c r="AE295" s="1309">
        <v>51</v>
      </c>
      <c r="AF295" s="1307">
        <v>17</v>
      </c>
      <c r="AG295" s="1307" t="s">
        <v>1325</v>
      </c>
      <c r="AH295" s="1307" t="s">
        <v>1325</v>
      </c>
      <c r="AI295" s="1307" t="s">
        <v>1325</v>
      </c>
      <c r="AJ295" s="1307" t="s">
        <v>1325</v>
      </c>
      <c r="AK295" s="1310" t="s">
        <v>1325</v>
      </c>
      <c r="AL295" s="1204">
        <v>2.4341369766956396</v>
      </c>
      <c r="AM295" s="1202">
        <v>4.1243824970303749</v>
      </c>
      <c r="AN295" s="1202">
        <v>0</v>
      </c>
      <c r="AO295" s="1202">
        <v>0</v>
      </c>
      <c r="AP295" s="1202"/>
      <c r="AQ295" s="1202">
        <v>0.14280049477688636</v>
      </c>
      <c r="AR295" s="1203">
        <v>8.1670371148092293</v>
      </c>
      <c r="AS295" s="1309" t="s">
        <v>1325</v>
      </c>
      <c r="AT295" s="1307" t="s">
        <v>1325</v>
      </c>
      <c r="AU295" s="1307" t="s">
        <v>1325</v>
      </c>
      <c r="AV295" s="1307" t="s">
        <v>1325</v>
      </c>
      <c r="AW295" s="1307" t="s">
        <v>1325</v>
      </c>
      <c r="AX295" s="1307" t="s">
        <v>1325</v>
      </c>
      <c r="AY295" s="1310" t="s">
        <v>1325</v>
      </c>
      <c r="AZ295" s="1244">
        <v>14.851587263203317</v>
      </c>
      <c r="BA295" s="1242">
        <v>17.432188745666277</v>
      </c>
      <c r="BB295" s="1242">
        <v>0</v>
      </c>
      <c r="BC295" s="1242">
        <v>0</v>
      </c>
      <c r="BD295" s="1242"/>
      <c r="BE295" s="1242">
        <v>0</v>
      </c>
      <c r="BF295" s="1243">
        <v>0</v>
      </c>
      <c r="BG295" s="1309">
        <v>38</v>
      </c>
      <c r="BH295" s="1307" t="s">
        <v>1325</v>
      </c>
      <c r="BI295" s="1307" t="s">
        <v>1325</v>
      </c>
      <c r="BJ295" s="1307" t="s">
        <v>1325</v>
      </c>
      <c r="BK295" s="1307" t="s">
        <v>1325</v>
      </c>
      <c r="BL295" s="1307" t="s">
        <v>1325</v>
      </c>
      <c r="BM295" s="1310" t="s">
        <v>1325</v>
      </c>
      <c r="BN295" s="1245">
        <v>1.1815327605946222</v>
      </c>
      <c r="BO295" s="1239">
        <v>1.3444088199166568</v>
      </c>
      <c r="BP295" s="1239">
        <v>0</v>
      </c>
      <c r="BQ295" s="1239">
        <v>0</v>
      </c>
      <c r="BR295" s="1239"/>
      <c r="BS295" s="1239">
        <v>0.26753503379291893</v>
      </c>
      <c r="BT295" s="1308">
        <v>11.763587406468616</v>
      </c>
      <c r="BU295" s="1309">
        <v>162</v>
      </c>
      <c r="BV295" s="1307">
        <v>35</v>
      </c>
      <c r="BW295" s="1307" t="s">
        <v>1325</v>
      </c>
      <c r="BX295" s="1307" t="s">
        <v>1325</v>
      </c>
      <c r="BY295" s="1307" t="s">
        <v>1325</v>
      </c>
      <c r="BZ295" s="1307" t="s">
        <v>1325</v>
      </c>
      <c r="CA295" s="1310" t="s">
        <v>1325</v>
      </c>
      <c r="CB295" s="1189">
        <v>3.9414854120615117</v>
      </c>
      <c r="CC295" s="1239">
        <v>3.4330174783387366</v>
      </c>
      <c r="CD295" s="1239">
        <v>0</v>
      </c>
      <c r="CE295" s="1239">
        <v>3.6283855545885988</v>
      </c>
      <c r="CF295" s="1239"/>
      <c r="CG295" s="1239">
        <v>0.11257851262713571</v>
      </c>
      <c r="CH295" s="1246">
        <v>2.437621975666763</v>
      </c>
      <c r="CI295" s="1240">
        <v>27</v>
      </c>
      <c r="CJ295" s="1307" t="s">
        <v>1325</v>
      </c>
      <c r="CK295" s="1307" t="s">
        <v>1325</v>
      </c>
      <c r="CL295" s="1307" t="s">
        <v>1325</v>
      </c>
      <c r="CM295" s="1307" t="s">
        <v>1325</v>
      </c>
      <c r="CN295" s="1307" t="s">
        <v>1325</v>
      </c>
      <c r="CO295" s="1310" t="s">
        <v>1325</v>
      </c>
      <c r="CP295" s="1244">
        <v>4.0727295920081934</v>
      </c>
      <c r="CQ295" s="1242">
        <v>5.529625887069364</v>
      </c>
      <c r="CR295" s="1242">
        <v>0</v>
      </c>
      <c r="CS295" s="1242">
        <v>0</v>
      </c>
      <c r="CT295" s="1242"/>
      <c r="CU295" s="1242">
        <v>0.49557048998176667</v>
      </c>
      <c r="CV295" s="1243">
        <v>0</v>
      </c>
      <c r="CW295" s="1280" t="s">
        <v>2925</v>
      </c>
      <c r="CX295" s="1280" t="s">
        <v>878</v>
      </c>
      <c r="CY295" s="1280" t="s">
        <v>2984</v>
      </c>
      <c r="CZ295" s="1275" t="s">
        <v>878</v>
      </c>
      <c r="DA295" s="1276" t="s">
        <v>1471</v>
      </c>
      <c r="DB295" s="1274" t="s">
        <v>2985</v>
      </c>
      <c r="DC295" s="1274" t="s">
        <v>2985</v>
      </c>
      <c r="DD295" s="1280" t="s">
        <v>2986</v>
      </c>
      <c r="DE295" s="1276" t="s">
        <v>792</v>
      </c>
      <c r="DF295" s="1274" t="s">
        <v>1478</v>
      </c>
      <c r="DG295" s="1276" t="s">
        <v>792</v>
      </c>
      <c r="DH295" s="1276" t="s">
        <v>2987</v>
      </c>
      <c r="DI295" s="1276" t="s">
        <v>792</v>
      </c>
      <c r="DJ295" s="1277" t="s">
        <v>2988</v>
      </c>
      <c r="DK295" s="1311" t="s">
        <v>878</v>
      </c>
      <c r="DL295" s="1277" t="s">
        <v>878</v>
      </c>
      <c r="DM295" s="7" t="s">
        <v>878</v>
      </c>
      <c r="DN295" s="7" t="s">
        <v>792</v>
      </c>
      <c r="DO295" s="7" t="s">
        <v>878</v>
      </c>
      <c r="DP295" s="7" t="s">
        <v>792</v>
      </c>
    </row>
    <row r="296" spans="1:120">
      <c r="A296" s="1194" t="s">
        <v>388</v>
      </c>
      <c r="B296" s="1195" t="s">
        <v>610</v>
      </c>
      <c r="C296" s="1196">
        <v>88</v>
      </c>
      <c r="D296" s="1306" t="s">
        <v>1325</v>
      </c>
      <c r="E296" s="1306" t="s">
        <v>1325</v>
      </c>
      <c r="F296" s="1306" t="s">
        <v>1325</v>
      </c>
      <c r="G296" s="1306" t="s">
        <v>1325</v>
      </c>
      <c r="H296" s="1197">
        <v>37</v>
      </c>
      <c r="I296" s="1306" t="s">
        <v>1325</v>
      </c>
      <c r="J296" s="1199">
        <v>0.63629189646522055</v>
      </c>
      <c r="K296" s="1200"/>
      <c r="L296" s="1200"/>
      <c r="M296" s="1200"/>
      <c r="N296" s="1200"/>
      <c r="O296" s="1200">
        <v>0.7268140314882221</v>
      </c>
      <c r="P296" s="1201">
        <v>0.71364054659500031</v>
      </c>
      <c r="Q296" s="1309" t="s">
        <v>1325</v>
      </c>
      <c r="R296" s="1307" t="s">
        <v>1325</v>
      </c>
      <c r="S296" s="1307" t="s">
        <v>1325</v>
      </c>
      <c r="T296" s="1307" t="s">
        <v>1325</v>
      </c>
      <c r="U296" s="1307" t="s">
        <v>1325</v>
      </c>
      <c r="V296" s="1307" t="s">
        <v>1325</v>
      </c>
      <c r="W296" s="1310" t="s">
        <v>1325</v>
      </c>
      <c r="X296" s="1199">
        <v>0.23085493001825083</v>
      </c>
      <c r="Y296" s="1200"/>
      <c r="Z296" s="1200"/>
      <c r="AA296" s="1200"/>
      <c r="AB296" s="1200"/>
      <c r="AC296" s="1202">
        <v>11.707101784462672</v>
      </c>
      <c r="AD296" s="1203">
        <v>0</v>
      </c>
      <c r="AE296" s="1309" t="s">
        <v>1325</v>
      </c>
      <c r="AF296" s="1307" t="s">
        <v>1325</v>
      </c>
      <c r="AG296" s="1307" t="s">
        <v>1325</v>
      </c>
      <c r="AH296" s="1307" t="s">
        <v>1325</v>
      </c>
      <c r="AI296" s="1307" t="s">
        <v>1325</v>
      </c>
      <c r="AJ296" s="1307" t="s">
        <v>1325</v>
      </c>
      <c r="AK296" s="1310" t="s">
        <v>1325</v>
      </c>
      <c r="AL296" s="1204">
        <v>1.7942796468399389</v>
      </c>
      <c r="AM296" s="1202"/>
      <c r="AN296" s="1202"/>
      <c r="AO296" s="1202"/>
      <c r="AP296" s="1202"/>
      <c r="AQ296" s="1202">
        <v>0</v>
      </c>
      <c r="AR296" s="1203">
        <v>26.505535007796691</v>
      </c>
      <c r="AS296" s="1309" t="s">
        <v>1325</v>
      </c>
      <c r="AT296" s="1307" t="s">
        <v>1325</v>
      </c>
      <c r="AU296" s="1307" t="s">
        <v>1325</v>
      </c>
      <c r="AV296" s="1307" t="s">
        <v>1325</v>
      </c>
      <c r="AW296" s="1307" t="s">
        <v>1325</v>
      </c>
      <c r="AX296" s="1307" t="s">
        <v>1325</v>
      </c>
      <c r="AY296" s="1310" t="s">
        <v>1325</v>
      </c>
      <c r="AZ296" s="1244">
        <v>4.5220561365563613E-2</v>
      </c>
      <c r="BA296" s="1242"/>
      <c r="BB296" s="1242"/>
      <c r="BC296" s="1242"/>
      <c r="BD296" s="1242"/>
      <c r="BE296" s="1242">
        <v>8.0167032496097246E-2</v>
      </c>
      <c r="BF296" s="1243">
        <v>0</v>
      </c>
      <c r="BG296" s="1309" t="s">
        <v>1325</v>
      </c>
      <c r="BH296" s="1307" t="s">
        <v>1325</v>
      </c>
      <c r="BI296" s="1307" t="s">
        <v>1325</v>
      </c>
      <c r="BJ296" s="1307" t="s">
        <v>1325</v>
      </c>
      <c r="BK296" s="1307" t="s">
        <v>1325</v>
      </c>
      <c r="BL296" s="1307" t="s">
        <v>1325</v>
      </c>
      <c r="BM296" s="1310" t="s">
        <v>1325</v>
      </c>
      <c r="BN296" s="1245">
        <v>0.25615501089266252</v>
      </c>
      <c r="BO296" s="1239"/>
      <c r="BP296" s="1239"/>
      <c r="BQ296" s="1239"/>
      <c r="BR296" s="1239"/>
      <c r="BS296" s="1239">
        <v>1.143628976094907</v>
      </c>
      <c r="BT296" s="1308">
        <v>0</v>
      </c>
      <c r="BU296" s="1309">
        <v>47</v>
      </c>
      <c r="BV296" s="1307" t="s">
        <v>1325</v>
      </c>
      <c r="BW296" s="1307" t="s">
        <v>1325</v>
      </c>
      <c r="BX296" s="1307" t="s">
        <v>1325</v>
      </c>
      <c r="BY296" s="1307" t="s">
        <v>1325</v>
      </c>
      <c r="BZ296" s="1307">
        <v>16</v>
      </c>
      <c r="CA296" s="1310" t="s">
        <v>1325</v>
      </c>
      <c r="CB296" s="1189">
        <v>0.87753643436530704</v>
      </c>
      <c r="CC296" s="1239"/>
      <c r="CD296" s="1239"/>
      <c r="CE296" s="1239"/>
      <c r="CF296" s="1239"/>
      <c r="CG296" s="1239">
        <v>0.81262358528426648</v>
      </c>
      <c r="CH296" s="1246">
        <v>1.2034839304124858</v>
      </c>
      <c r="CI296" s="1240">
        <v>10</v>
      </c>
      <c r="CJ296" s="1307" t="s">
        <v>1325</v>
      </c>
      <c r="CK296" s="1307" t="s">
        <v>1325</v>
      </c>
      <c r="CL296" s="1307" t="s">
        <v>1325</v>
      </c>
      <c r="CM296" s="1307" t="s">
        <v>1325</v>
      </c>
      <c r="CN296" s="1307" t="s">
        <v>1325</v>
      </c>
      <c r="CO296" s="1310" t="s">
        <v>1325</v>
      </c>
      <c r="CP296" s="1244">
        <v>0.52379078081865871</v>
      </c>
      <c r="CQ296" s="1242"/>
      <c r="CR296" s="1242"/>
      <c r="CS296" s="1242"/>
      <c r="CT296" s="1242"/>
      <c r="CU296" s="1242">
        <v>0.73483893382294418</v>
      </c>
      <c r="CV296" s="1243">
        <v>0</v>
      </c>
      <c r="CW296" s="1280"/>
      <c r="CX296" s="1280"/>
      <c r="CY296" s="1280"/>
      <c r="CZ296" s="1275" t="s">
        <v>878</v>
      </c>
      <c r="DA296" s="1276" t="s">
        <v>1471</v>
      </c>
      <c r="DB296" s="1274"/>
      <c r="DC296" s="1274"/>
      <c r="DD296" s="1274"/>
      <c r="DE296" s="1276" t="s">
        <v>878</v>
      </c>
      <c r="DF296" s="1276" t="s">
        <v>1471</v>
      </c>
      <c r="DG296" s="1276" t="s">
        <v>878</v>
      </c>
      <c r="DH296" s="1276" t="s">
        <v>1471</v>
      </c>
      <c r="DI296" s="1276" t="s">
        <v>878</v>
      </c>
      <c r="DJ296" s="1277" t="s">
        <v>1471</v>
      </c>
      <c r="DK296" s="1311" t="s">
        <v>878</v>
      </c>
      <c r="DL296" s="1277" t="s">
        <v>878</v>
      </c>
      <c r="DM296" s="7" t="s">
        <v>878</v>
      </c>
      <c r="DN296" s="7" t="s">
        <v>792</v>
      </c>
      <c r="DO296" s="7" t="s">
        <v>878</v>
      </c>
      <c r="DP296" s="7" t="s">
        <v>792</v>
      </c>
    </row>
    <row r="297" spans="1:120" ht="25.5">
      <c r="A297" s="1194" t="s">
        <v>166</v>
      </c>
      <c r="B297" s="1195" t="s">
        <v>603</v>
      </c>
      <c r="C297" s="1196">
        <v>128</v>
      </c>
      <c r="D297" s="1306" t="s">
        <v>1325</v>
      </c>
      <c r="E297" s="1306" t="s">
        <v>1325</v>
      </c>
      <c r="F297" s="1306" t="s">
        <v>1325</v>
      </c>
      <c r="G297" s="1306" t="s">
        <v>1325</v>
      </c>
      <c r="H297" s="1306" t="s">
        <v>1325</v>
      </c>
      <c r="I297" s="1306" t="s">
        <v>1325</v>
      </c>
      <c r="J297" s="1199">
        <v>0.53595182266594998</v>
      </c>
      <c r="K297" s="1200">
        <v>0.9201782086415875</v>
      </c>
      <c r="L297" s="1200"/>
      <c r="M297" s="1200"/>
      <c r="N297" s="1200"/>
      <c r="O297" s="1200">
        <v>3.171525778742633</v>
      </c>
      <c r="P297" s="1201">
        <v>0.67920327283129078</v>
      </c>
      <c r="Q297" s="1309" t="s">
        <v>1325</v>
      </c>
      <c r="R297" s="1307" t="s">
        <v>1325</v>
      </c>
      <c r="S297" s="1307" t="s">
        <v>1325</v>
      </c>
      <c r="T297" s="1307" t="s">
        <v>1325</v>
      </c>
      <c r="U297" s="1307" t="s">
        <v>1325</v>
      </c>
      <c r="V297" s="1307" t="s">
        <v>1325</v>
      </c>
      <c r="W297" s="1310" t="s">
        <v>1325</v>
      </c>
      <c r="X297" s="1199">
        <v>0.19813626149042482</v>
      </c>
      <c r="Y297" s="1200">
        <v>1.5948653955254612</v>
      </c>
      <c r="Z297" s="1200"/>
      <c r="AA297" s="1200"/>
      <c r="AB297" s="1200"/>
      <c r="AC297" s="1202">
        <v>9.3974820569955444</v>
      </c>
      <c r="AD297" s="1203">
        <v>0</v>
      </c>
      <c r="AE297" s="1312">
        <v>12</v>
      </c>
      <c r="AF297" s="1307" t="s">
        <v>1325</v>
      </c>
      <c r="AG297" s="1307" t="s">
        <v>1325</v>
      </c>
      <c r="AH297" s="1307" t="s">
        <v>1325</v>
      </c>
      <c r="AI297" s="1307" t="s">
        <v>1325</v>
      </c>
      <c r="AJ297" s="1307" t="s">
        <v>1325</v>
      </c>
      <c r="AK297" s="1310" t="s">
        <v>1325</v>
      </c>
      <c r="AL297" s="1204">
        <v>1.7845906090532562</v>
      </c>
      <c r="AM297" s="1202">
        <v>0</v>
      </c>
      <c r="AN297" s="1202"/>
      <c r="AO297" s="1202"/>
      <c r="AP297" s="1202"/>
      <c r="AQ297" s="1202">
        <v>0</v>
      </c>
      <c r="AR297" s="1203">
        <v>26.649440914812001</v>
      </c>
      <c r="AS297" s="1309" t="s">
        <v>1325</v>
      </c>
      <c r="AT297" s="1307" t="s">
        <v>1325</v>
      </c>
      <c r="AU297" s="1307" t="s">
        <v>1325</v>
      </c>
      <c r="AV297" s="1307" t="s">
        <v>1325</v>
      </c>
      <c r="AW297" s="1307" t="s">
        <v>1325</v>
      </c>
      <c r="AX297" s="1307" t="s">
        <v>1325</v>
      </c>
      <c r="AY297" s="1310" t="s">
        <v>1325</v>
      </c>
      <c r="AZ297" s="1244">
        <v>0</v>
      </c>
      <c r="BA297" s="1242">
        <v>0</v>
      </c>
      <c r="BB297" s="1242"/>
      <c r="BC297" s="1242"/>
      <c r="BD297" s="1242"/>
      <c r="BE297" s="1242">
        <v>0</v>
      </c>
      <c r="BF297" s="1243">
        <v>0</v>
      </c>
      <c r="BG297" s="1309">
        <v>19</v>
      </c>
      <c r="BH297" s="1307" t="s">
        <v>1325</v>
      </c>
      <c r="BI297" s="1307" t="s">
        <v>1325</v>
      </c>
      <c r="BJ297" s="1307" t="s">
        <v>1325</v>
      </c>
      <c r="BK297" s="1307" t="s">
        <v>1325</v>
      </c>
      <c r="BL297" s="1307" t="s">
        <v>1325</v>
      </c>
      <c r="BM297" s="1310" t="s">
        <v>1325</v>
      </c>
      <c r="BN297" s="1245">
        <v>0.19152611705531963</v>
      </c>
      <c r="BO297" s="1239">
        <v>0.39977943300206042</v>
      </c>
      <c r="BP297" s="1239"/>
      <c r="BQ297" s="1239"/>
      <c r="BR297" s="1239"/>
      <c r="BS297" s="1239">
        <v>12.637952078253953</v>
      </c>
      <c r="BT297" s="1308">
        <v>0</v>
      </c>
      <c r="BU297" s="1309">
        <v>60</v>
      </c>
      <c r="BV297" s="1307" t="s">
        <v>1325</v>
      </c>
      <c r="BW297" s="1307" t="s">
        <v>1325</v>
      </c>
      <c r="BX297" s="1307" t="s">
        <v>1325</v>
      </c>
      <c r="BY297" s="1307" t="s">
        <v>1325</v>
      </c>
      <c r="BZ297" s="1307" t="s">
        <v>1325</v>
      </c>
      <c r="CA297" s="1310" t="s">
        <v>1325</v>
      </c>
      <c r="CB297" s="1189">
        <v>0.72789291552223545</v>
      </c>
      <c r="CC297" s="1239">
        <v>1.2803755754389536</v>
      </c>
      <c r="CD297" s="1239"/>
      <c r="CE297" s="1239"/>
      <c r="CF297" s="1239"/>
      <c r="CG297" s="1239">
        <v>2.207752213317479</v>
      </c>
      <c r="CH297" s="1246">
        <v>0.95943317612049461</v>
      </c>
      <c r="CI297" s="1309" t="s">
        <v>1325</v>
      </c>
      <c r="CJ297" s="1307" t="s">
        <v>1325</v>
      </c>
      <c r="CK297" s="1307" t="s">
        <v>1325</v>
      </c>
      <c r="CL297" s="1307" t="s">
        <v>1325</v>
      </c>
      <c r="CM297" s="1307" t="s">
        <v>1325</v>
      </c>
      <c r="CN297" s="1307" t="s">
        <v>1325</v>
      </c>
      <c r="CO297" s="1310" t="s">
        <v>1325</v>
      </c>
      <c r="CP297" s="1244">
        <v>12.086650679800167</v>
      </c>
      <c r="CQ297" s="1242">
        <v>21.41996812876981</v>
      </c>
      <c r="CR297" s="1242"/>
      <c r="CS297" s="1242"/>
      <c r="CT297" s="1242"/>
      <c r="CU297" s="1242">
        <v>0</v>
      </c>
      <c r="CV297" s="1243">
        <v>0</v>
      </c>
      <c r="CW297" s="1280" t="s">
        <v>2934</v>
      </c>
      <c r="CX297" s="1280" t="s">
        <v>2934</v>
      </c>
      <c r="CY297" s="1280" t="s">
        <v>878</v>
      </c>
      <c r="CZ297" s="1275" t="s">
        <v>878</v>
      </c>
      <c r="DA297" s="1276" t="s">
        <v>1471</v>
      </c>
      <c r="DB297" s="1274"/>
      <c r="DC297" s="1274"/>
      <c r="DD297" s="1274"/>
      <c r="DE297" s="1276" t="s">
        <v>878</v>
      </c>
      <c r="DF297" s="1276" t="s">
        <v>1471</v>
      </c>
      <c r="DG297" s="1276" t="s">
        <v>878</v>
      </c>
      <c r="DH297" s="1276" t="s">
        <v>1471</v>
      </c>
      <c r="DI297" s="1276" t="s">
        <v>878</v>
      </c>
      <c r="DJ297" s="1293" t="s">
        <v>1471</v>
      </c>
      <c r="DK297" s="1311" t="s">
        <v>878</v>
      </c>
      <c r="DL297" s="1277" t="s">
        <v>878</v>
      </c>
      <c r="DM297" s="7" t="s">
        <v>878</v>
      </c>
      <c r="DN297" s="7" t="s">
        <v>792</v>
      </c>
      <c r="DO297" s="7" t="s">
        <v>878</v>
      </c>
      <c r="DP297" s="7" t="s">
        <v>792</v>
      </c>
    </row>
    <row r="298" spans="1:120">
      <c r="A298" s="1194" t="s">
        <v>347</v>
      </c>
      <c r="B298" s="1195" t="s">
        <v>815</v>
      </c>
      <c r="C298" s="1196">
        <v>73</v>
      </c>
      <c r="D298" s="1306" t="s">
        <v>1325</v>
      </c>
      <c r="E298" s="1306" t="s">
        <v>1325</v>
      </c>
      <c r="F298" s="1306" t="s">
        <v>1325</v>
      </c>
      <c r="G298" s="1306" t="s">
        <v>1325</v>
      </c>
      <c r="H298" s="1197">
        <v>53</v>
      </c>
      <c r="I298" s="1306" t="s">
        <v>1325</v>
      </c>
      <c r="J298" s="1199">
        <v>1.4944832500797605</v>
      </c>
      <c r="K298" s="1200">
        <v>1.3668492328327349</v>
      </c>
      <c r="L298" s="1200"/>
      <c r="M298" s="1200"/>
      <c r="N298" s="1200"/>
      <c r="O298" s="1200">
        <v>1.3415969855501142</v>
      </c>
      <c r="P298" s="1201">
        <v>0.64504612063373556</v>
      </c>
      <c r="Q298" s="1309" t="s">
        <v>1325</v>
      </c>
      <c r="R298" s="1307" t="s">
        <v>1325</v>
      </c>
      <c r="S298" s="1307" t="s">
        <v>1325</v>
      </c>
      <c r="T298" s="1307" t="s">
        <v>1325</v>
      </c>
      <c r="U298" s="1307" t="s">
        <v>1325</v>
      </c>
      <c r="V298" s="1307" t="s">
        <v>1325</v>
      </c>
      <c r="W298" s="1310" t="s">
        <v>1325</v>
      </c>
      <c r="X298" s="1199">
        <v>0</v>
      </c>
      <c r="Y298" s="1200">
        <v>0</v>
      </c>
      <c r="Z298" s="1200"/>
      <c r="AA298" s="1200"/>
      <c r="AB298" s="1200"/>
      <c r="AC298" s="1202">
        <v>0.88941950782781254</v>
      </c>
      <c r="AD298" s="1203">
        <v>0</v>
      </c>
      <c r="AE298" s="1312">
        <v>10</v>
      </c>
      <c r="AF298" s="1307" t="s">
        <v>1325</v>
      </c>
      <c r="AG298" s="1307" t="s">
        <v>1325</v>
      </c>
      <c r="AH298" s="1307" t="s">
        <v>1325</v>
      </c>
      <c r="AI298" s="1307" t="s">
        <v>1325</v>
      </c>
      <c r="AJ298" s="1307" t="s">
        <v>1325</v>
      </c>
      <c r="AK298" s="1310" t="s">
        <v>1325</v>
      </c>
      <c r="AL298" s="1204">
        <v>1.0941100234172934</v>
      </c>
      <c r="AM298" s="1202">
        <v>0</v>
      </c>
      <c r="AN298" s="1202"/>
      <c r="AO298" s="1202"/>
      <c r="AP298" s="1202"/>
      <c r="AQ298" s="1202">
        <v>1.286040137316605</v>
      </c>
      <c r="AR298" s="1203">
        <v>2.0621800015887408</v>
      </c>
      <c r="AS298" s="1309" t="s">
        <v>1325</v>
      </c>
      <c r="AT298" s="1307" t="s">
        <v>1325</v>
      </c>
      <c r="AU298" s="1307" t="s">
        <v>1325</v>
      </c>
      <c r="AV298" s="1307" t="s">
        <v>1325</v>
      </c>
      <c r="AW298" s="1307" t="s">
        <v>1325</v>
      </c>
      <c r="AX298" s="1307" t="s">
        <v>1325</v>
      </c>
      <c r="AY298" s="1310" t="s">
        <v>1325</v>
      </c>
      <c r="AZ298" s="1244">
        <v>0</v>
      </c>
      <c r="BA298" s="1242">
        <v>0</v>
      </c>
      <c r="BB298" s="1242"/>
      <c r="BC298" s="1242"/>
      <c r="BD298" s="1242"/>
      <c r="BE298" s="1242">
        <v>0.91108158753135504</v>
      </c>
      <c r="BF298" s="1243">
        <v>0</v>
      </c>
      <c r="BG298" s="1309" t="s">
        <v>1325</v>
      </c>
      <c r="BH298" s="1307" t="s">
        <v>1325</v>
      </c>
      <c r="BI298" s="1307" t="s">
        <v>1325</v>
      </c>
      <c r="BJ298" s="1307" t="s">
        <v>1325</v>
      </c>
      <c r="BK298" s="1307" t="s">
        <v>1325</v>
      </c>
      <c r="BL298" s="1307" t="s">
        <v>1325</v>
      </c>
      <c r="BM298" s="1310" t="s">
        <v>1325</v>
      </c>
      <c r="BN298" s="1245">
        <v>0.87957252778066852</v>
      </c>
      <c r="BO298" s="1239">
        <v>3.2618735307851079</v>
      </c>
      <c r="BP298" s="1239"/>
      <c r="BQ298" s="1239"/>
      <c r="BR298" s="1239"/>
      <c r="BS298" s="1239">
        <v>2.378253181482902</v>
      </c>
      <c r="BT298" s="1308">
        <v>0</v>
      </c>
      <c r="BU298" s="1309">
        <v>41</v>
      </c>
      <c r="BV298" s="1307" t="s">
        <v>1325</v>
      </c>
      <c r="BW298" s="1307" t="s">
        <v>1325</v>
      </c>
      <c r="BX298" s="1307" t="s">
        <v>1325</v>
      </c>
      <c r="BY298" s="1307" t="s">
        <v>1325</v>
      </c>
      <c r="BZ298" s="1307">
        <v>24</v>
      </c>
      <c r="CA298" s="1310" t="s">
        <v>1325</v>
      </c>
      <c r="CB298" s="1189">
        <v>1.872018265411681</v>
      </c>
      <c r="CC298" s="1239">
        <v>0.46726236372048185</v>
      </c>
      <c r="CD298" s="1239"/>
      <c r="CE298" s="1239"/>
      <c r="CF298" s="1239"/>
      <c r="CG298" s="1239">
        <v>1.1398424497843309</v>
      </c>
      <c r="CH298" s="1246">
        <v>0.67103885457524293</v>
      </c>
      <c r="CI298" s="1240">
        <v>10</v>
      </c>
      <c r="CJ298" s="1307" t="s">
        <v>1325</v>
      </c>
      <c r="CK298" s="1307" t="s">
        <v>1325</v>
      </c>
      <c r="CL298" s="1307" t="s">
        <v>1325</v>
      </c>
      <c r="CM298" s="1307" t="s">
        <v>1325</v>
      </c>
      <c r="CN298" s="1307" t="s">
        <v>1325</v>
      </c>
      <c r="CO298" s="1310" t="s">
        <v>1325</v>
      </c>
      <c r="CP298" s="1244">
        <v>5.2961944200780824</v>
      </c>
      <c r="CQ298" s="1242">
        <v>3.475249060301544</v>
      </c>
      <c r="CR298" s="1242"/>
      <c r="CS298" s="1242"/>
      <c r="CT298" s="1242"/>
      <c r="CU298" s="1242">
        <v>0.41950277713500822</v>
      </c>
      <c r="CV298" s="1243">
        <v>0</v>
      </c>
      <c r="CW298" s="1280"/>
      <c r="CX298" s="1280"/>
      <c r="CY298" s="1280"/>
      <c r="CZ298" s="1275" t="s">
        <v>878</v>
      </c>
      <c r="DA298" s="1276" t="s">
        <v>1471</v>
      </c>
      <c r="DB298" s="1274"/>
      <c r="DC298" s="1274"/>
      <c r="DD298" s="1274"/>
      <c r="DE298" s="1276" t="s">
        <v>878</v>
      </c>
      <c r="DF298" s="1276" t="s">
        <v>1471</v>
      </c>
      <c r="DG298" s="1276" t="s">
        <v>878</v>
      </c>
      <c r="DH298" s="1276" t="s">
        <v>1471</v>
      </c>
      <c r="DI298" s="1276" t="s">
        <v>878</v>
      </c>
      <c r="DJ298" s="1277" t="s">
        <v>1471</v>
      </c>
      <c r="DK298" s="1311" t="s">
        <v>878</v>
      </c>
      <c r="DL298" s="1277" t="s">
        <v>878</v>
      </c>
      <c r="DM298" s="7" t="s">
        <v>878</v>
      </c>
      <c r="DN298" s="7" t="s">
        <v>792</v>
      </c>
      <c r="DO298" s="7" t="s">
        <v>878</v>
      </c>
      <c r="DP298" s="7" t="s">
        <v>792</v>
      </c>
    </row>
    <row r="299" spans="1:120" ht="25.5">
      <c r="A299" s="1194" t="s">
        <v>450</v>
      </c>
      <c r="B299" s="1195" t="s">
        <v>796</v>
      </c>
      <c r="C299" s="1196">
        <v>166</v>
      </c>
      <c r="D299" s="1197">
        <v>124</v>
      </c>
      <c r="E299" s="1306" t="s">
        <v>1325</v>
      </c>
      <c r="F299" s="1306" t="s">
        <v>1325</v>
      </c>
      <c r="G299" s="1306" t="s">
        <v>1325</v>
      </c>
      <c r="H299" s="1197">
        <v>14</v>
      </c>
      <c r="I299" s="1306" t="s">
        <v>1325</v>
      </c>
      <c r="J299" s="1199">
        <v>0.61522005876459362</v>
      </c>
      <c r="K299" s="1200">
        <v>1.7359031147320272</v>
      </c>
      <c r="L299" s="1200">
        <v>0.39595585636173281</v>
      </c>
      <c r="M299" s="1200"/>
      <c r="N299" s="1200"/>
      <c r="O299" s="1200">
        <v>2.151249970613196</v>
      </c>
      <c r="P299" s="1201">
        <v>0.82666699125086873</v>
      </c>
      <c r="Q299" s="1309" t="s">
        <v>1325</v>
      </c>
      <c r="R299" s="1307" t="s">
        <v>1325</v>
      </c>
      <c r="S299" s="1307" t="s">
        <v>1325</v>
      </c>
      <c r="T299" s="1307" t="s">
        <v>1325</v>
      </c>
      <c r="U299" s="1307" t="s">
        <v>1325</v>
      </c>
      <c r="V299" s="1307" t="s">
        <v>1325</v>
      </c>
      <c r="W299" s="1310" t="s">
        <v>1325</v>
      </c>
      <c r="X299" s="1199">
        <v>9.4933424279023662</v>
      </c>
      <c r="Y299" s="1200">
        <v>27.271287674608679</v>
      </c>
      <c r="Z299" s="1200">
        <v>0</v>
      </c>
      <c r="AA299" s="1200"/>
      <c r="AB299" s="1200"/>
      <c r="AC299" s="1202">
        <v>0</v>
      </c>
      <c r="AD299" s="1203">
        <v>0</v>
      </c>
      <c r="AE299" s="1312">
        <v>42</v>
      </c>
      <c r="AF299" s="1313">
        <v>30</v>
      </c>
      <c r="AG299" s="1307" t="s">
        <v>1325</v>
      </c>
      <c r="AH299" s="1307" t="s">
        <v>1325</v>
      </c>
      <c r="AI299" s="1307" t="s">
        <v>1325</v>
      </c>
      <c r="AJ299" s="1307" t="s">
        <v>1325</v>
      </c>
      <c r="AK299" s="1310" t="s">
        <v>1325</v>
      </c>
      <c r="AL299" s="1204">
        <v>0.68357752337552891</v>
      </c>
      <c r="AM299" s="1202">
        <v>1.8169823481048517</v>
      </c>
      <c r="AN299" s="1202">
        <v>1.9061207484667602</v>
      </c>
      <c r="AO299" s="1202"/>
      <c r="AP299" s="1202"/>
      <c r="AQ299" s="1202">
        <v>1.64307498359672</v>
      </c>
      <c r="AR299" s="1203">
        <v>0</v>
      </c>
      <c r="AS299" s="1309" t="s">
        <v>1325</v>
      </c>
      <c r="AT299" s="1307" t="s">
        <v>1325</v>
      </c>
      <c r="AU299" s="1307" t="s">
        <v>1325</v>
      </c>
      <c r="AV299" s="1307" t="s">
        <v>1325</v>
      </c>
      <c r="AW299" s="1307" t="s">
        <v>1325</v>
      </c>
      <c r="AX299" s="1307" t="s">
        <v>1325</v>
      </c>
      <c r="AY299" s="1310" t="s">
        <v>1325</v>
      </c>
      <c r="AZ299" s="1244">
        <v>8.3066746244145744</v>
      </c>
      <c r="BA299" s="1242">
        <v>31.167185913838495</v>
      </c>
      <c r="BB299" s="1242">
        <v>0</v>
      </c>
      <c r="BC299" s="1242"/>
      <c r="BD299" s="1242"/>
      <c r="BE299" s="1242">
        <v>0</v>
      </c>
      <c r="BF299" s="1243">
        <v>0</v>
      </c>
      <c r="BG299" s="1309">
        <v>16</v>
      </c>
      <c r="BH299" s="1307" t="s">
        <v>1325</v>
      </c>
      <c r="BI299" s="1307" t="s">
        <v>1325</v>
      </c>
      <c r="BJ299" s="1307" t="s">
        <v>1325</v>
      </c>
      <c r="BK299" s="1307" t="s">
        <v>1325</v>
      </c>
      <c r="BL299" s="1307" t="s">
        <v>1325</v>
      </c>
      <c r="BM299" s="1310" t="s">
        <v>1325</v>
      </c>
      <c r="BN299" s="1245">
        <v>0.19026824447000606</v>
      </c>
      <c r="BO299" s="1239">
        <v>0.34295925560778834</v>
      </c>
      <c r="BP299" s="1239">
        <v>0</v>
      </c>
      <c r="BQ299" s="1239"/>
      <c r="BR299" s="1239"/>
      <c r="BS299" s="1239">
        <v>12.906178644856206</v>
      </c>
      <c r="BT299" s="1308">
        <v>0</v>
      </c>
      <c r="BU299" s="1309">
        <v>53</v>
      </c>
      <c r="BV299" s="1307">
        <v>38</v>
      </c>
      <c r="BW299" s="1307" t="s">
        <v>1325</v>
      </c>
      <c r="BX299" s="1307" t="s">
        <v>1325</v>
      </c>
      <c r="BY299" s="1307" t="s">
        <v>1325</v>
      </c>
      <c r="BZ299" s="1307" t="s">
        <v>1325</v>
      </c>
      <c r="CA299" s="1310" t="s">
        <v>1325</v>
      </c>
      <c r="CB299" s="1189">
        <v>0.82626160097868828</v>
      </c>
      <c r="CC299" s="1239">
        <v>2.1430934663770658</v>
      </c>
      <c r="CD299" s="1239">
        <v>0</v>
      </c>
      <c r="CE299" s="1239"/>
      <c r="CF299" s="1239"/>
      <c r="CG299" s="1239">
        <v>1.3130099701412536</v>
      </c>
      <c r="CH299" s="1246">
        <v>2.2856923207139399</v>
      </c>
      <c r="CI299" s="1247">
        <v>13</v>
      </c>
      <c r="CJ299" s="1248">
        <v>13</v>
      </c>
      <c r="CK299" s="1307" t="s">
        <v>1325</v>
      </c>
      <c r="CL299" s="1307" t="s">
        <v>1325</v>
      </c>
      <c r="CM299" s="1307" t="s">
        <v>1325</v>
      </c>
      <c r="CN299" s="1307" t="s">
        <v>1325</v>
      </c>
      <c r="CO299" s="1310" t="s">
        <v>1325</v>
      </c>
      <c r="CP299" s="1244">
        <v>0.74215338790708285</v>
      </c>
      <c r="CQ299" s="1242">
        <v>2.7595083647051499</v>
      </c>
      <c r="CR299" s="1242">
        <v>0</v>
      </c>
      <c r="CS299" s="1242"/>
      <c r="CT299" s="1242"/>
      <c r="CU299" s="1242">
        <v>2.857895362401131</v>
      </c>
      <c r="CV299" s="1243">
        <v>0</v>
      </c>
      <c r="CW299" s="1280" t="s">
        <v>878</v>
      </c>
      <c r="CX299" s="1280" t="s">
        <v>878</v>
      </c>
      <c r="CY299" s="1280" t="s">
        <v>2934</v>
      </c>
      <c r="CZ299" s="1275" t="s">
        <v>878</v>
      </c>
      <c r="DA299" s="1276" t="s">
        <v>1471</v>
      </c>
      <c r="DB299" s="1274" t="s">
        <v>2989</v>
      </c>
      <c r="DC299" s="1274" t="s">
        <v>2989</v>
      </c>
      <c r="DD299" s="1274" t="s">
        <v>2990</v>
      </c>
      <c r="DE299" s="1276" t="s">
        <v>792</v>
      </c>
      <c r="DF299" s="1274" t="s">
        <v>2991</v>
      </c>
      <c r="DG299" s="1276" t="s">
        <v>878</v>
      </c>
      <c r="DH299" s="1276" t="s">
        <v>1471</v>
      </c>
      <c r="DI299" s="1276" t="s">
        <v>878</v>
      </c>
      <c r="DJ299" s="1277" t="s">
        <v>1471</v>
      </c>
      <c r="DK299" s="1311" t="s">
        <v>878</v>
      </c>
      <c r="DL299" s="1277" t="s">
        <v>878</v>
      </c>
      <c r="DM299" s="7" t="s">
        <v>878</v>
      </c>
      <c r="DN299" s="7" t="s">
        <v>792</v>
      </c>
      <c r="DO299" s="7" t="s">
        <v>792</v>
      </c>
      <c r="DP299" s="7" t="s">
        <v>878</v>
      </c>
    </row>
    <row r="300" spans="1:120">
      <c r="A300" s="1194" t="s">
        <v>251</v>
      </c>
      <c r="B300" s="1195" t="s">
        <v>2856</v>
      </c>
      <c r="C300" s="1207">
        <v>180</v>
      </c>
      <c r="D300" s="1306" t="s">
        <v>1325</v>
      </c>
      <c r="E300" s="1205">
        <v>11</v>
      </c>
      <c r="F300" s="1306" t="s">
        <v>1325</v>
      </c>
      <c r="G300" s="1306" t="s">
        <v>1325</v>
      </c>
      <c r="H300" s="1205">
        <v>308</v>
      </c>
      <c r="I300" s="1208">
        <v>13</v>
      </c>
      <c r="J300" s="1199">
        <v>1.4214400412400514</v>
      </c>
      <c r="K300" s="1200">
        <v>1.6448511456832189</v>
      </c>
      <c r="L300" s="1200">
        <v>0.79091420574690507</v>
      </c>
      <c r="M300" s="1200">
        <v>1.2927007705349951</v>
      </c>
      <c r="N300" s="1200"/>
      <c r="O300" s="1200">
        <v>0.80471048818996893</v>
      </c>
      <c r="P300" s="1201">
        <v>0.86892757831757461</v>
      </c>
      <c r="Q300" s="1309" t="s">
        <v>1325</v>
      </c>
      <c r="R300" s="1307" t="s">
        <v>1325</v>
      </c>
      <c r="S300" s="1307" t="s">
        <v>1325</v>
      </c>
      <c r="T300" s="1307" t="s">
        <v>1325</v>
      </c>
      <c r="U300" s="1307" t="s">
        <v>1325</v>
      </c>
      <c r="V300" s="1313">
        <v>26</v>
      </c>
      <c r="W300" s="1310" t="s">
        <v>1325</v>
      </c>
      <c r="X300" s="1199">
        <v>0.46048198503345733</v>
      </c>
      <c r="Y300" s="1200">
        <v>0</v>
      </c>
      <c r="Z300" s="1200">
        <v>3.0130463312959517</v>
      </c>
      <c r="AA300" s="1200">
        <v>2.7557191152194735</v>
      </c>
      <c r="AB300" s="1200"/>
      <c r="AC300" s="1202">
        <v>0.82857105367352324</v>
      </c>
      <c r="AD300" s="1203">
        <v>0.79894592624515015</v>
      </c>
      <c r="AE300" s="1312">
        <v>32</v>
      </c>
      <c r="AF300" s="1307" t="s">
        <v>1325</v>
      </c>
      <c r="AG300" s="1307" t="s">
        <v>1325</v>
      </c>
      <c r="AH300" s="1307" t="s">
        <v>1325</v>
      </c>
      <c r="AI300" s="1307" t="s">
        <v>1325</v>
      </c>
      <c r="AJ300" s="1313">
        <v>55</v>
      </c>
      <c r="AK300" s="1310" t="s">
        <v>1325</v>
      </c>
      <c r="AL300" s="1204">
        <v>1.3388647508722038</v>
      </c>
      <c r="AM300" s="1202">
        <v>1.0992885180396585</v>
      </c>
      <c r="AN300" s="1202">
        <v>1.6463028935613695</v>
      </c>
      <c r="AO300" s="1202">
        <v>0</v>
      </c>
      <c r="AP300" s="1202"/>
      <c r="AQ300" s="1202">
        <v>0.74359363005102719</v>
      </c>
      <c r="AR300" s="1203">
        <v>1.5054660930460309</v>
      </c>
      <c r="AS300" s="1309" t="s">
        <v>1325</v>
      </c>
      <c r="AT300" s="1307" t="s">
        <v>1325</v>
      </c>
      <c r="AU300" s="1307" t="s">
        <v>1325</v>
      </c>
      <c r="AV300" s="1307" t="s">
        <v>1325</v>
      </c>
      <c r="AW300" s="1307" t="s">
        <v>1325</v>
      </c>
      <c r="AX300" s="1307" t="s">
        <v>1325</v>
      </c>
      <c r="AY300" s="1310" t="s">
        <v>1325</v>
      </c>
      <c r="AZ300" s="1244">
        <v>0</v>
      </c>
      <c r="BA300" s="1242">
        <v>8.7430914929410068</v>
      </c>
      <c r="BB300" s="1242">
        <v>0</v>
      </c>
      <c r="BC300" s="1242">
        <v>12.493231227036945</v>
      </c>
      <c r="BD300" s="1242"/>
      <c r="BE300" s="1242">
        <v>0.81658590671221953</v>
      </c>
      <c r="BF300" s="1243">
        <v>0</v>
      </c>
      <c r="BG300" s="1312">
        <v>38</v>
      </c>
      <c r="BH300" s="1307" t="s">
        <v>1325</v>
      </c>
      <c r="BI300" s="1307" t="s">
        <v>1325</v>
      </c>
      <c r="BJ300" s="1307" t="s">
        <v>1325</v>
      </c>
      <c r="BK300" s="1307" t="s">
        <v>1325</v>
      </c>
      <c r="BL300" s="1313">
        <v>91</v>
      </c>
      <c r="BM300" s="1310" t="s">
        <v>1325</v>
      </c>
      <c r="BN300" s="1245">
        <v>1.1765385663529442</v>
      </c>
      <c r="BO300" s="1239">
        <v>1.6959188236385343</v>
      </c>
      <c r="BP300" s="1239">
        <v>0.28535322448146749</v>
      </c>
      <c r="BQ300" s="1239">
        <v>1.817081837018049</v>
      </c>
      <c r="BR300" s="1239"/>
      <c r="BS300" s="1239">
        <v>1.2791571344397448</v>
      </c>
      <c r="BT300" s="1308">
        <v>0</v>
      </c>
      <c r="BU300" s="1312">
        <v>80</v>
      </c>
      <c r="BV300" s="1307" t="s">
        <v>1325</v>
      </c>
      <c r="BW300" s="1307" t="s">
        <v>1325</v>
      </c>
      <c r="BX300" s="1307" t="s">
        <v>1325</v>
      </c>
      <c r="BY300" s="1307" t="s">
        <v>1325</v>
      </c>
      <c r="BZ300" s="1313">
        <v>83</v>
      </c>
      <c r="CA300" s="1310" t="s">
        <v>1325</v>
      </c>
      <c r="CB300" s="1189">
        <v>2.4593822806347125</v>
      </c>
      <c r="CC300" s="1239">
        <v>1.3212279526735677</v>
      </c>
      <c r="CD300" s="1239">
        <v>0.45258294997311205</v>
      </c>
      <c r="CE300" s="1239">
        <v>0</v>
      </c>
      <c r="CF300" s="1239"/>
      <c r="CG300" s="1239">
        <v>0.613846420682571</v>
      </c>
      <c r="CH300" s="1246">
        <v>1.3374473910832037</v>
      </c>
      <c r="CI300" s="1309" t="s">
        <v>1325</v>
      </c>
      <c r="CJ300" s="1307" t="s">
        <v>1325</v>
      </c>
      <c r="CK300" s="1307" t="s">
        <v>1325</v>
      </c>
      <c r="CL300" s="1307" t="s">
        <v>1325</v>
      </c>
      <c r="CM300" s="1307" t="s">
        <v>1325</v>
      </c>
      <c r="CN300" s="1248">
        <v>14</v>
      </c>
      <c r="CO300" s="1310" t="s">
        <v>1325</v>
      </c>
      <c r="CP300" s="1244">
        <v>1.3604448313512274</v>
      </c>
      <c r="CQ300" s="1242">
        <v>11.640403836469893</v>
      </c>
      <c r="CR300" s="1242">
        <v>0</v>
      </c>
      <c r="CS300" s="1242">
        <v>0</v>
      </c>
      <c r="CT300" s="1242"/>
      <c r="CU300" s="1242">
        <v>1.0624742482524201</v>
      </c>
      <c r="CV300" s="1243">
        <v>0</v>
      </c>
      <c r="CW300" s="1280"/>
      <c r="CX300" s="1280"/>
      <c r="CY300" s="1280"/>
      <c r="CZ300" s="1275" t="s">
        <v>878</v>
      </c>
      <c r="DA300" s="1276" t="s">
        <v>1471</v>
      </c>
      <c r="DB300" s="1274" t="s">
        <v>2920</v>
      </c>
      <c r="DC300" s="1274" t="s">
        <v>2920</v>
      </c>
      <c r="DD300" s="1274" t="s">
        <v>2920</v>
      </c>
      <c r="DE300" s="1276" t="s">
        <v>792</v>
      </c>
      <c r="DF300" s="1274" t="s">
        <v>1472</v>
      </c>
      <c r="DG300" s="1276" t="s">
        <v>878</v>
      </c>
      <c r="DH300" s="1276" t="s">
        <v>1471</v>
      </c>
      <c r="DI300" s="1276" t="s">
        <v>878</v>
      </c>
      <c r="DJ300" s="1277" t="s">
        <v>1471</v>
      </c>
      <c r="DK300" s="1311" t="s">
        <v>878</v>
      </c>
      <c r="DL300" s="1277" t="s">
        <v>878</v>
      </c>
      <c r="DM300" s="7" t="s">
        <v>878</v>
      </c>
      <c r="DN300" s="7" t="s">
        <v>792</v>
      </c>
      <c r="DO300" s="7" t="s">
        <v>878</v>
      </c>
      <c r="DP300" s="7" t="s">
        <v>792</v>
      </c>
    </row>
    <row r="301" spans="1:120">
      <c r="A301" s="1194" t="s">
        <v>154</v>
      </c>
      <c r="B301" s="1195" t="s">
        <v>660</v>
      </c>
      <c r="C301" s="1207">
        <v>27</v>
      </c>
      <c r="D301" s="1205">
        <v>83</v>
      </c>
      <c r="E301" s="1306" t="s">
        <v>1325</v>
      </c>
      <c r="F301" s="1306" t="s">
        <v>1325</v>
      </c>
      <c r="G301" s="1306" t="s">
        <v>1325</v>
      </c>
      <c r="H301" s="1306" t="s">
        <v>1325</v>
      </c>
      <c r="I301" s="1208">
        <v>11</v>
      </c>
      <c r="J301" s="1199">
        <v>0.74898324786554249</v>
      </c>
      <c r="K301" s="1200">
        <v>1.7189258136984802</v>
      </c>
      <c r="L301" s="1200"/>
      <c r="M301" s="1200"/>
      <c r="N301" s="1200"/>
      <c r="O301" s="1200">
        <v>1.5407940569254719</v>
      </c>
      <c r="P301" s="1201">
        <v>1.999149531336764</v>
      </c>
      <c r="Q301" s="1309" t="s">
        <v>1325</v>
      </c>
      <c r="R301" s="1307" t="s">
        <v>1325</v>
      </c>
      <c r="S301" s="1307" t="s">
        <v>1325</v>
      </c>
      <c r="T301" s="1307" t="s">
        <v>1325</v>
      </c>
      <c r="U301" s="1307" t="s">
        <v>1325</v>
      </c>
      <c r="V301" s="1307" t="s">
        <v>1325</v>
      </c>
      <c r="W301" s="1310" t="s">
        <v>1325</v>
      </c>
      <c r="X301" s="1199">
        <v>40.728872056780069</v>
      </c>
      <c r="Y301" s="1200">
        <v>6.3565637659684642</v>
      </c>
      <c r="Z301" s="1200"/>
      <c r="AA301" s="1200"/>
      <c r="AB301" s="1200"/>
      <c r="AC301" s="1202">
        <v>0</v>
      </c>
      <c r="AD301" s="1203">
        <v>0</v>
      </c>
      <c r="AE301" s="1309" t="s">
        <v>1325</v>
      </c>
      <c r="AF301" s="1313">
        <v>13</v>
      </c>
      <c r="AG301" s="1307" t="s">
        <v>1325</v>
      </c>
      <c r="AH301" s="1307" t="s">
        <v>1325</v>
      </c>
      <c r="AI301" s="1307" t="s">
        <v>1325</v>
      </c>
      <c r="AJ301" s="1307" t="s">
        <v>1325</v>
      </c>
      <c r="AK301" s="1310" t="s">
        <v>1325</v>
      </c>
      <c r="AL301" s="1204">
        <v>0.30581468883860802</v>
      </c>
      <c r="AM301" s="1202">
        <v>1.6504314500579973</v>
      </c>
      <c r="AN301" s="1202"/>
      <c r="AO301" s="1202"/>
      <c r="AP301" s="1202"/>
      <c r="AQ301" s="1202">
        <v>3.5515341597586216</v>
      </c>
      <c r="AR301" s="1203">
        <v>1.045021930084167</v>
      </c>
      <c r="AS301" s="1309" t="s">
        <v>1325</v>
      </c>
      <c r="AT301" s="1307" t="s">
        <v>1325</v>
      </c>
      <c r="AU301" s="1307" t="s">
        <v>1325</v>
      </c>
      <c r="AV301" s="1307" t="s">
        <v>1325</v>
      </c>
      <c r="AW301" s="1307" t="s">
        <v>1325</v>
      </c>
      <c r="AX301" s="1307" t="s">
        <v>1325</v>
      </c>
      <c r="AY301" s="1310" t="s">
        <v>1325</v>
      </c>
      <c r="AZ301" s="1244">
        <v>0</v>
      </c>
      <c r="BA301" s="1242">
        <v>0.476572159262311</v>
      </c>
      <c r="BB301" s="1242"/>
      <c r="BC301" s="1242"/>
      <c r="BD301" s="1242"/>
      <c r="BE301" s="1242">
        <v>0</v>
      </c>
      <c r="BF301" s="1243">
        <v>0</v>
      </c>
      <c r="BG301" s="1309" t="s">
        <v>1325</v>
      </c>
      <c r="BH301" s="1307" t="s">
        <v>1325</v>
      </c>
      <c r="BI301" s="1307" t="s">
        <v>1325</v>
      </c>
      <c r="BJ301" s="1307" t="s">
        <v>1325</v>
      </c>
      <c r="BK301" s="1307" t="s">
        <v>1325</v>
      </c>
      <c r="BL301" s="1307" t="s">
        <v>1325</v>
      </c>
      <c r="BM301" s="1310" t="s">
        <v>1325</v>
      </c>
      <c r="BN301" s="1245">
        <v>0.25495131323092562</v>
      </c>
      <c r="BO301" s="1239">
        <v>0.28061683833048445</v>
      </c>
      <c r="BP301" s="1239"/>
      <c r="BQ301" s="1239"/>
      <c r="BR301" s="1239"/>
      <c r="BS301" s="1239">
        <v>9.9673723964311556</v>
      </c>
      <c r="BT301" s="1308">
        <v>0</v>
      </c>
      <c r="BU301" s="1312">
        <v>13</v>
      </c>
      <c r="BV301" s="1313">
        <v>33</v>
      </c>
      <c r="BW301" s="1307" t="s">
        <v>1325</v>
      </c>
      <c r="BX301" s="1307" t="s">
        <v>1325</v>
      </c>
      <c r="BY301" s="1307" t="s">
        <v>1325</v>
      </c>
      <c r="BZ301" s="1307" t="s">
        <v>1325</v>
      </c>
      <c r="CA301" s="1310" t="s">
        <v>1325</v>
      </c>
      <c r="CB301" s="1189">
        <v>0.85238517580983986</v>
      </c>
      <c r="CC301" s="1239">
        <v>1.5748638010718945</v>
      </c>
      <c r="CD301" s="1239"/>
      <c r="CE301" s="1239"/>
      <c r="CF301" s="1239"/>
      <c r="CG301" s="1239">
        <v>1.2295507442934686</v>
      </c>
      <c r="CH301" s="1246">
        <v>2.6208880297015136</v>
      </c>
      <c r="CI301" s="1309" t="s">
        <v>1325</v>
      </c>
      <c r="CJ301" s="1248">
        <v>21</v>
      </c>
      <c r="CK301" s="1307" t="s">
        <v>1325</v>
      </c>
      <c r="CL301" s="1307" t="s">
        <v>1325</v>
      </c>
      <c r="CM301" s="1307" t="s">
        <v>1325</v>
      </c>
      <c r="CN301" s="1307" t="s">
        <v>1325</v>
      </c>
      <c r="CO301" s="1310" t="s">
        <v>1325</v>
      </c>
      <c r="CP301" s="1244">
        <v>0</v>
      </c>
      <c r="CQ301" s="1242">
        <v>11.819243815509626</v>
      </c>
      <c r="CR301" s="1242"/>
      <c r="CS301" s="1242"/>
      <c r="CT301" s="1242"/>
      <c r="CU301" s="1242">
        <v>0</v>
      </c>
      <c r="CV301" s="1243">
        <v>79.926362788218057</v>
      </c>
      <c r="CW301" s="1280"/>
      <c r="CX301" s="1280"/>
      <c r="CY301" s="1280"/>
      <c r="CZ301" s="1282" t="s">
        <v>878</v>
      </c>
      <c r="DA301" s="1278" t="s">
        <v>1471</v>
      </c>
      <c r="DB301" s="1274"/>
      <c r="DC301" s="1274"/>
      <c r="DD301" s="1274"/>
      <c r="DE301" s="1276" t="s">
        <v>878</v>
      </c>
      <c r="DF301" s="1276" t="s">
        <v>1471</v>
      </c>
      <c r="DG301" s="1276" t="s">
        <v>878</v>
      </c>
      <c r="DH301" s="1276" t="s">
        <v>1471</v>
      </c>
      <c r="DI301" s="1276" t="s">
        <v>878</v>
      </c>
      <c r="DJ301" s="1276" t="s">
        <v>1471</v>
      </c>
      <c r="DK301" s="1311" t="s">
        <v>878</v>
      </c>
      <c r="DL301" s="1277" t="s">
        <v>878</v>
      </c>
      <c r="DM301" s="7" t="s">
        <v>878</v>
      </c>
      <c r="DN301" s="7" t="s">
        <v>792</v>
      </c>
      <c r="DO301" s="7" t="s">
        <v>878</v>
      </c>
      <c r="DP301" s="7" t="s">
        <v>792</v>
      </c>
    </row>
    <row r="302" spans="1:120" ht="63.75" customHeight="1" thickBot="1">
      <c r="A302" s="1211" t="s">
        <v>825</v>
      </c>
      <c r="B302" s="1212" t="s">
        <v>1216</v>
      </c>
      <c r="C302" s="1213">
        <v>27877</v>
      </c>
      <c r="D302" s="1214">
        <v>2655</v>
      </c>
      <c r="E302" s="1214">
        <v>4481</v>
      </c>
      <c r="F302" s="1214">
        <v>7293</v>
      </c>
      <c r="G302" s="1214">
        <v>923</v>
      </c>
      <c r="H302" s="1214">
        <v>66919</v>
      </c>
      <c r="I302" s="1215">
        <v>8399</v>
      </c>
      <c r="J302" s="1216">
        <v>1.1099880334587713</v>
      </c>
      <c r="K302" s="1217">
        <v>1.6428578268413063</v>
      </c>
      <c r="L302" s="1217">
        <v>0.50517498432370611</v>
      </c>
      <c r="M302" s="1217">
        <v>1.3967752777348821</v>
      </c>
      <c r="N302" s="1217">
        <v>0.78336057540709025</v>
      </c>
      <c r="O302" s="1217">
        <v>0.97032408514722157</v>
      </c>
      <c r="P302" s="1218">
        <v>1.0044811552710948</v>
      </c>
      <c r="Q302" s="1319">
        <v>1358</v>
      </c>
      <c r="R302" s="1320">
        <v>113</v>
      </c>
      <c r="S302" s="1320">
        <v>843</v>
      </c>
      <c r="T302" s="1320">
        <v>470</v>
      </c>
      <c r="U302" s="1320">
        <v>55</v>
      </c>
      <c r="V302" s="1320">
        <v>7083</v>
      </c>
      <c r="W302" s="1321">
        <v>753</v>
      </c>
      <c r="X302" s="1216">
        <v>0.5300871279290913</v>
      </c>
      <c r="Y302" s="1217">
        <v>0.76872989786559431</v>
      </c>
      <c r="Z302" s="1217">
        <v>1.1156256141473786</v>
      </c>
      <c r="AA302" s="1217">
        <v>0.99252773675457562</v>
      </c>
      <c r="AB302" s="1217">
        <v>0.52266399869355884</v>
      </c>
      <c r="AC302" s="1219">
        <v>1.4626588211083098</v>
      </c>
      <c r="AD302" s="1220">
        <v>0.9970130684788544</v>
      </c>
      <c r="AE302" s="1319">
        <v>3722</v>
      </c>
      <c r="AF302" s="1320">
        <v>311</v>
      </c>
      <c r="AG302" s="1320">
        <v>845</v>
      </c>
      <c r="AH302" s="1320">
        <v>587</v>
      </c>
      <c r="AI302" s="1320">
        <v>119</v>
      </c>
      <c r="AJ302" s="1320">
        <v>9665</v>
      </c>
      <c r="AK302" s="1321">
        <v>1245</v>
      </c>
      <c r="AL302" s="1221">
        <v>1.0627678852265405</v>
      </c>
      <c r="AM302" s="1219">
        <v>1.3619821595989685</v>
      </c>
      <c r="AN302" s="1219">
        <v>0.70311499573839098</v>
      </c>
      <c r="AO302" s="1219">
        <v>0.79811671821035701</v>
      </c>
      <c r="AP302" s="1219">
        <v>0.73234698181880209</v>
      </c>
      <c r="AQ302" s="1219">
        <v>1.0446602203987385</v>
      </c>
      <c r="AR302" s="1220">
        <v>1.0859584262279356</v>
      </c>
      <c r="AS302" s="1319">
        <v>614</v>
      </c>
      <c r="AT302" s="1320">
        <v>127</v>
      </c>
      <c r="AU302" s="1320">
        <v>84</v>
      </c>
      <c r="AV302" s="1320">
        <v>475</v>
      </c>
      <c r="AW302" s="1320">
        <v>21</v>
      </c>
      <c r="AX302" s="1320">
        <v>2855</v>
      </c>
      <c r="AY302" s="1321">
        <v>442</v>
      </c>
      <c r="AZ302" s="1254">
        <v>0.5562714220577466</v>
      </c>
      <c r="BA302" s="1252">
        <v>2.0544909548686214</v>
      </c>
      <c r="BB302" s="1252">
        <v>0.24328729007947983</v>
      </c>
      <c r="BC302" s="1252">
        <v>2.4879111018570592</v>
      </c>
      <c r="BD302" s="1252">
        <v>0.46555747252051183</v>
      </c>
      <c r="BE302" s="1252">
        <v>1.1921908541881177</v>
      </c>
      <c r="BF302" s="1253">
        <v>1.4085349493579487</v>
      </c>
      <c r="BG302" s="1319">
        <v>3802</v>
      </c>
      <c r="BH302" s="1320">
        <v>451</v>
      </c>
      <c r="BI302" s="1320">
        <v>600</v>
      </c>
      <c r="BJ302" s="1320">
        <v>1499</v>
      </c>
      <c r="BK302" s="1320">
        <v>105</v>
      </c>
      <c r="BL302" s="1320">
        <v>16319</v>
      </c>
      <c r="BM302" s="1321">
        <v>1846</v>
      </c>
      <c r="BN302" s="1255">
        <v>0.66389122457956784</v>
      </c>
      <c r="BO302" s="1250">
        <v>1.3287147678016289</v>
      </c>
      <c r="BP302" s="1250">
        <v>0.32448473294825997</v>
      </c>
      <c r="BQ302" s="1250">
        <v>1.3980208852658655</v>
      </c>
      <c r="BR302" s="1250">
        <v>0.42914056421480817</v>
      </c>
      <c r="BS302" s="1250">
        <v>1.4579768531015418</v>
      </c>
      <c r="BT302" s="1317">
        <v>1.0723587959982384</v>
      </c>
      <c r="BU302" s="1319">
        <v>14207</v>
      </c>
      <c r="BV302" s="1320">
        <v>1217</v>
      </c>
      <c r="BW302" s="1320">
        <v>1333</v>
      </c>
      <c r="BX302" s="1320">
        <v>3138</v>
      </c>
      <c r="BY302" s="1320">
        <v>450</v>
      </c>
      <c r="BZ302" s="1320">
        <v>22758</v>
      </c>
      <c r="CA302" s="1321">
        <v>2937</v>
      </c>
      <c r="CB302" s="1236">
        <v>1.6234019690786023</v>
      </c>
      <c r="CC302" s="1250">
        <v>1.9413077199581417</v>
      </c>
      <c r="CD302" s="1250">
        <v>0.38739853525497187</v>
      </c>
      <c r="CE302" s="1250">
        <v>1.5792239206818299</v>
      </c>
      <c r="CF302" s="1250">
        <v>0.99768829131615566</v>
      </c>
      <c r="CG302" s="1250">
        <v>0.72260200071161118</v>
      </c>
      <c r="CH302" s="1256">
        <v>0.9030294317486659</v>
      </c>
      <c r="CI302" s="1251">
        <v>1220</v>
      </c>
      <c r="CJ302" s="1251">
        <v>174</v>
      </c>
      <c r="CK302" s="1251">
        <v>236</v>
      </c>
      <c r="CL302" s="1251">
        <v>360</v>
      </c>
      <c r="CM302" s="1251">
        <v>47</v>
      </c>
      <c r="CN302" s="1251">
        <v>2536</v>
      </c>
      <c r="CO302" s="1251">
        <v>283</v>
      </c>
      <c r="CP302" s="1254">
        <v>1.2222056272009663</v>
      </c>
      <c r="CQ302" s="1252">
        <v>2.6812389339583906</v>
      </c>
      <c r="CR302" s="1252">
        <v>0.6619881042844864</v>
      </c>
      <c r="CS302" s="1252">
        <v>1.7276489126832091</v>
      </c>
      <c r="CT302" s="1252">
        <v>0.98715647302168685</v>
      </c>
      <c r="CU302" s="1252">
        <v>0.80693775844967097</v>
      </c>
      <c r="CV302" s="1253">
        <v>0.81913372472357382</v>
      </c>
      <c r="CW302" s="1297"/>
      <c r="CX302" s="1297"/>
      <c r="CY302" s="1271"/>
      <c r="CZ302" s="1294" t="s">
        <v>878</v>
      </c>
      <c r="DA302" s="1313" t="s">
        <v>1471</v>
      </c>
      <c r="DB302" s="1297" t="s">
        <v>3078</v>
      </c>
      <c r="DC302" s="1297" t="s">
        <v>3080</v>
      </c>
      <c r="DD302" s="1297" t="s">
        <v>2992</v>
      </c>
      <c r="DE302" s="1295" t="s">
        <v>878</v>
      </c>
      <c r="DF302" s="1297" t="s">
        <v>1485</v>
      </c>
      <c r="DG302" s="1295" t="s">
        <v>878</v>
      </c>
      <c r="DH302" s="1295" t="s">
        <v>1471</v>
      </c>
      <c r="DI302" s="1295" t="s">
        <v>878</v>
      </c>
      <c r="DJ302" s="1296" t="s">
        <v>1471</v>
      </c>
      <c r="DK302" s="1318" t="s">
        <v>878</v>
      </c>
      <c r="DL302" s="1352" t="s">
        <v>878</v>
      </c>
      <c r="DM302" s="7" t="s">
        <v>878</v>
      </c>
      <c r="DN302" s="7" t="s">
        <v>792</v>
      </c>
      <c r="DO302" s="7" t="s">
        <v>878</v>
      </c>
      <c r="DP302" s="7" t="s">
        <v>792</v>
      </c>
    </row>
    <row r="303" spans="1:120" ht="15.75" customHeight="1" thickBot="1">
      <c r="A303" s="1222"/>
      <c r="B303" s="1223"/>
      <c r="C303" s="1672" t="s">
        <v>2857</v>
      </c>
      <c r="D303" s="1672"/>
      <c r="E303" s="1672"/>
      <c r="F303" s="1672"/>
      <c r="G303" s="1672"/>
      <c r="H303" s="1672"/>
      <c r="I303" s="1672"/>
      <c r="J303" s="1678" t="s">
        <v>1452</v>
      </c>
      <c r="K303" s="1679"/>
      <c r="L303" s="1679"/>
      <c r="M303" s="1679"/>
      <c r="N303" s="1679"/>
      <c r="O303" s="1679"/>
      <c r="P303" s="1679"/>
      <c r="Q303" s="1674" t="s">
        <v>1455</v>
      </c>
      <c r="R303" s="1675"/>
      <c r="S303" s="1675"/>
      <c r="T303" s="1675"/>
      <c r="U303" s="1675"/>
      <c r="V303" s="1675"/>
      <c r="W303" s="1676"/>
      <c r="X303" s="1665" t="s">
        <v>1454</v>
      </c>
      <c r="Y303" s="1666"/>
      <c r="Z303" s="1666"/>
      <c r="AA303" s="1666"/>
      <c r="AB303" s="1666"/>
      <c r="AC303" s="1666"/>
      <c r="AD303" s="1667"/>
      <c r="AE303" s="1674" t="s">
        <v>1457</v>
      </c>
      <c r="AF303" s="1675"/>
      <c r="AG303" s="1675"/>
      <c r="AH303" s="1675"/>
      <c r="AI303" s="1675"/>
      <c r="AJ303" s="1675"/>
      <c r="AK303" s="1676"/>
      <c r="AL303" s="1677" t="s">
        <v>1456</v>
      </c>
      <c r="AM303" s="1666"/>
      <c r="AN303" s="1666"/>
      <c r="AO303" s="1666"/>
      <c r="AP303" s="1666"/>
      <c r="AQ303" s="1666"/>
      <c r="AR303" s="1667"/>
      <c r="AS303" s="1674" t="s">
        <v>1459</v>
      </c>
      <c r="AT303" s="1675"/>
      <c r="AU303" s="1675"/>
      <c r="AV303" s="1675"/>
      <c r="AW303" s="1675"/>
      <c r="AX303" s="1675"/>
      <c r="AY303" s="1676"/>
      <c r="AZ303" s="1665" t="s">
        <v>1458</v>
      </c>
      <c r="BA303" s="1666"/>
      <c r="BB303" s="1666"/>
      <c r="BC303" s="1666"/>
      <c r="BD303" s="1666"/>
      <c r="BE303" s="1666"/>
      <c r="BF303" s="1667"/>
      <c r="BG303" s="1674" t="s">
        <v>1461</v>
      </c>
      <c r="BH303" s="1675"/>
      <c r="BI303" s="1675"/>
      <c r="BJ303" s="1675"/>
      <c r="BK303" s="1675"/>
      <c r="BL303" s="1675"/>
      <c r="BM303" s="1676"/>
      <c r="BN303" s="1665" t="s">
        <v>1460</v>
      </c>
      <c r="BO303" s="1666"/>
      <c r="BP303" s="1666"/>
      <c r="BQ303" s="1666"/>
      <c r="BR303" s="1666"/>
      <c r="BS303" s="1666"/>
      <c r="BT303" s="1667"/>
      <c r="BU303" s="1674" t="s">
        <v>1463</v>
      </c>
      <c r="BV303" s="1675"/>
      <c r="BW303" s="1675"/>
      <c r="BX303" s="1675"/>
      <c r="BY303" s="1675"/>
      <c r="BZ303" s="1675"/>
      <c r="CA303" s="1676"/>
      <c r="CB303" s="1665" t="s">
        <v>1462</v>
      </c>
      <c r="CC303" s="1666"/>
      <c r="CD303" s="1666"/>
      <c r="CE303" s="1666"/>
      <c r="CF303" s="1666"/>
      <c r="CG303" s="1666"/>
      <c r="CH303" s="1667"/>
      <c r="CI303" s="1668" t="s">
        <v>2222</v>
      </c>
      <c r="CJ303" s="1669"/>
      <c r="CK303" s="1669"/>
      <c r="CL303" s="1669"/>
      <c r="CM303" s="1669"/>
      <c r="CN303" s="1669"/>
      <c r="CO303" s="1670"/>
      <c r="CP303" s="1665" t="s">
        <v>1464</v>
      </c>
      <c r="CQ303" s="1666"/>
      <c r="CR303" s="1666"/>
      <c r="CS303" s="1666"/>
      <c r="CT303" s="1666"/>
      <c r="CU303" s="1666"/>
      <c r="CV303" s="1667"/>
      <c r="CW303" s="1671" t="s">
        <v>2993</v>
      </c>
      <c r="CX303" s="1672"/>
      <c r="CY303" s="1672"/>
      <c r="CZ303" s="1672"/>
      <c r="DA303" s="1672"/>
      <c r="DB303" s="1672"/>
      <c r="DC303" s="1672"/>
      <c r="DD303" s="1672"/>
      <c r="DE303" s="1672"/>
      <c r="DF303" s="1672"/>
      <c r="DG303" s="1672"/>
      <c r="DH303" s="1672"/>
      <c r="DI303" s="1672"/>
      <c r="DJ303" s="1673"/>
      <c r="DK303" s="1320"/>
      <c r="DL303" s="1321"/>
      <c r="DM303" s="7"/>
      <c r="DN303" s="7"/>
      <c r="DO303" s="7"/>
      <c r="DP303" s="7"/>
    </row>
    <row r="305" spans="1:120" s="1185" customFormat="1">
      <c r="A305" s="1185">
        <v>1</v>
      </c>
      <c r="B305" s="1185">
        <v>2</v>
      </c>
      <c r="C305" s="1185">
        <v>3</v>
      </c>
      <c r="D305" s="1185">
        <v>4</v>
      </c>
      <c r="E305" s="1185">
        <v>5</v>
      </c>
      <c r="F305" s="1185">
        <v>6</v>
      </c>
      <c r="G305" s="1185">
        <v>7</v>
      </c>
      <c r="H305" s="1185">
        <v>8</v>
      </c>
      <c r="I305" s="1185">
        <v>9</v>
      </c>
      <c r="J305" s="1185">
        <v>10</v>
      </c>
      <c r="K305" s="1185">
        <v>11</v>
      </c>
      <c r="L305" s="1185">
        <v>12</v>
      </c>
      <c r="M305" s="1185">
        <v>13</v>
      </c>
      <c r="N305" s="1185">
        <v>14</v>
      </c>
      <c r="O305" s="1185">
        <v>15</v>
      </c>
      <c r="P305" s="1185">
        <v>16</v>
      </c>
      <c r="Q305" s="1185">
        <v>17</v>
      </c>
      <c r="R305" s="1185">
        <v>18</v>
      </c>
      <c r="S305" s="1185">
        <v>19</v>
      </c>
      <c r="T305" s="1185">
        <v>20</v>
      </c>
      <c r="U305" s="1185">
        <v>21</v>
      </c>
      <c r="V305" s="1185">
        <v>22</v>
      </c>
      <c r="W305" s="1185">
        <v>23</v>
      </c>
      <c r="X305" s="1185">
        <v>24</v>
      </c>
      <c r="Y305" s="1185">
        <v>25</v>
      </c>
      <c r="Z305" s="1185">
        <v>26</v>
      </c>
      <c r="AA305" s="1185">
        <v>27</v>
      </c>
      <c r="AB305" s="1185">
        <v>28</v>
      </c>
      <c r="AC305" s="1185">
        <v>29</v>
      </c>
      <c r="AD305" s="1185">
        <v>30</v>
      </c>
      <c r="AE305" s="1185">
        <v>31</v>
      </c>
      <c r="AF305" s="1185">
        <v>32</v>
      </c>
      <c r="AG305" s="1185">
        <v>33</v>
      </c>
      <c r="AH305" s="1185">
        <v>34</v>
      </c>
      <c r="AI305" s="1185">
        <v>35</v>
      </c>
      <c r="AJ305" s="1185">
        <v>36</v>
      </c>
      <c r="AK305" s="1185">
        <v>37</v>
      </c>
      <c r="AL305" s="1185">
        <v>38</v>
      </c>
      <c r="AM305" s="1185">
        <v>39</v>
      </c>
      <c r="AN305" s="1185">
        <v>40</v>
      </c>
      <c r="AO305" s="1185">
        <v>41</v>
      </c>
      <c r="AP305" s="1185">
        <v>42</v>
      </c>
      <c r="AQ305" s="1185">
        <v>43</v>
      </c>
      <c r="AR305" s="1185">
        <v>44</v>
      </c>
      <c r="AS305" s="1185">
        <v>45</v>
      </c>
      <c r="AT305" s="1185">
        <v>46</v>
      </c>
      <c r="AU305" s="1185">
        <v>47</v>
      </c>
      <c r="AV305" s="1185">
        <v>48</v>
      </c>
      <c r="AW305" s="1185">
        <v>49</v>
      </c>
      <c r="AX305" s="1185">
        <v>50</v>
      </c>
      <c r="AY305" s="1185">
        <v>51</v>
      </c>
      <c r="AZ305" s="1185">
        <v>52</v>
      </c>
      <c r="BA305" s="1185">
        <v>53</v>
      </c>
      <c r="BB305" s="1185">
        <v>54</v>
      </c>
      <c r="BC305" s="1185">
        <v>55</v>
      </c>
      <c r="BD305" s="1185">
        <v>56</v>
      </c>
      <c r="BE305" s="1185">
        <v>57</v>
      </c>
      <c r="BF305" s="1185">
        <v>58</v>
      </c>
      <c r="BG305" s="1185">
        <v>59</v>
      </c>
      <c r="BH305" s="1185">
        <v>60</v>
      </c>
      <c r="BI305" s="1185">
        <v>61</v>
      </c>
      <c r="BJ305" s="1185">
        <v>62</v>
      </c>
      <c r="BK305" s="1185">
        <v>63</v>
      </c>
      <c r="BL305" s="1185">
        <v>64</v>
      </c>
      <c r="BM305" s="1185">
        <v>65</v>
      </c>
      <c r="BN305" s="1185">
        <v>66</v>
      </c>
      <c r="BO305" s="1185">
        <v>67</v>
      </c>
      <c r="BP305" s="1185">
        <v>68</v>
      </c>
      <c r="BQ305" s="1185">
        <v>69</v>
      </c>
      <c r="BR305" s="1185">
        <v>70</v>
      </c>
      <c r="BS305" s="1185">
        <v>71</v>
      </c>
      <c r="BT305" s="1185">
        <v>72</v>
      </c>
      <c r="BU305" s="1185">
        <v>73</v>
      </c>
      <c r="BV305" s="1185">
        <v>74</v>
      </c>
      <c r="BW305" s="1185">
        <v>75</v>
      </c>
      <c r="BX305" s="1185">
        <v>76</v>
      </c>
      <c r="BY305" s="1185">
        <v>77</v>
      </c>
      <c r="BZ305" s="1185">
        <v>78</v>
      </c>
      <c r="CA305" s="1185">
        <v>79</v>
      </c>
      <c r="CB305" s="1185">
        <v>80</v>
      </c>
      <c r="CC305" s="1185">
        <v>81</v>
      </c>
      <c r="CD305" s="1185">
        <v>82</v>
      </c>
      <c r="CE305" s="1185">
        <v>83</v>
      </c>
      <c r="CF305" s="1185">
        <v>84</v>
      </c>
      <c r="CG305" s="1185">
        <v>85</v>
      </c>
      <c r="CH305" s="1185">
        <v>86</v>
      </c>
      <c r="CI305" s="1185">
        <v>87</v>
      </c>
      <c r="CJ305" s="1185">
        <v>88</v>
      </c>
      <c r="CK305" s="1185">
        <v>89</v>
      </c>
      <c r="CL305" s="1185">
        <v>90</v>
      </c>
      <c r="CM305" s="1185">
        <v>91</v>
      </c>
      <c r="CN305" s="1185">
        <v>92</v>
      </c>
      <c r="CO305" s="1185">
        <v>93</v>
      </c>
      <c r="CP305" s="1185">
        <v>94</v>
      </c>
      <c r="CQ305" s="1185">
        <v>95</v>
      </c>
      <c r="CR305" s="1185">
        <v>96</v>
      </c>
      <c r="CS305" s="1185">
        <v>97</v>
      </c>
      <c r="CT305" s="1185">
        <v>98</v>
      </c>
      <c r="CU305" s="1185">
        <v>99</v>
      </c>
      <c r="CV305" s="1185">
        <v>100</v>
      </c>
      <c r="CW305" s="1185">
        <v>101</v>
      </c>
      <c r="CX305" s="1185">
        <v>102</v>
      </c>
      <c r="CY305" s="1185">
        <v>103</v>
      </c>
      <c r="CZ305" s="1185">
        <v>104</v>
      </c>
      <c r="DA305" s="1185">
        <v>105</v>
      </c>
      <c r="DB305" s="1185">
        <v>106</v>
      </c>
      <c r="DC305" s="1185">
        <v>107</v>
      </c>
      <c r="DD305" s="1185">
        <v>108</v>
      </c>
      <c r="DE305" s="1185">
        <v>109</v>
      </c>
      <c r="DF305" s="1185">
        <v>110</v>
      </c>
      <c r="DG305" s="1185">
        <v>111</v>
      </c>
      <c r="DH305" s="1185">
        <v>112</v>
      </c>
      <c r="DI305" s="1185">
        <v>113</v>
      </c>
      <c r="DJ305" s="1185">
        <v>114</v>
      </c>
      <c r="DK305" s="1185">
        <v>115</v>
      </c>
      <c r="DL305" s="1185">
        <v>116</v>
      </c>
      <c r="DM305" s="1185">
        <v>117</v>
      </c>
      <c r="DN305" s="1185">
        <v>118</v>
      </c>
      <c r="DO305" s="1185">
        <v>119</v>
      </c>
      <c r="DP305" s="1185">
        <v>120</v>
      </c>
    </row>
  </sheetData>
  <sheetProtection algorithmName="SHA-512" hashValue="N5EkO/moWO33xpKH8gpPjPwxP9i5dk1nS1rd209HApiQZ55BW4OoeQQFCdTebjcaQzuzMgI/l8iiE8/LfnoUqg==" saltValue="jzUEa847t0aeocGyDkqr6A==" spinCount="100000" sheet="1" objects="1" scenarios="1"/>
  <autoFilter ref="A1:DL303"/>
  <mergeCells count="15">
    <mergeCell ref="AL303:AR303"/>
    <mergeCell ref="C303:I303"/>
    <mergeCell ref="J303:P303"/>
    <mergeCell ref="Q303:W303"/>
    <mergeCell ref="X303:AD303"/>
    <mergeCell ref="AE303:AK303"/>
    <mergeCell ref="CB303:CH303"/>
    <mergeCell ref="CI303:CO303"/>
    <mergeCell ref="CP303:CV303"/>
    <mergeCell ref="CW303:DJ303"/>
    <mergeCell ref="AS303:AY303"/>
    <mergeCell ref="AZ303:BF303"/>
    <mergeCell ref="BG303:BM303"/>
    <mergeCell ref="BN303:BT303"/>
    <mergeCell ref="BU303:CA30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59"/>
  <sheetViews>
    <sheetView zoomScaleNormal="100" workbookViewId="0">
      <selection activeCell="L19" sqref="L19"/>
    </sheetView>
  </sheetViews>
  <sheetFormatPr defaultColWidth="9.140625" defaultRowHeight="12.75"/>
  <cols>
    <col min="1" max="8" width="9.140625" style="269"/>
    <col min="9" max="9" width="18.7109375" style="269" customWidth="1"/>
    <col min="10" max="16384" width="9.140625" style="270"/>
  </cols>
  <sheetData>
    <row r="2" spans="1:9">
      <c r="A2" s="268" t="s">
        <v>883</v>
      </c>
      <c r="B2" s="268"/>
      <c r="C2" s="268"/>
    </row>
    <row r="4" spans="1:9" ht="33" customHeight="1">
      <c r="A4" s="1907" t="s">
        <v>2679</v>
      </c>
      <c r="B4" s="1907"/>
      <c r="C4" s="1907"/>
      <c r="D4" s="1907"/>
      <c r="E4" s="1907"/>
      <c r="F4" s="1907"/>
      <c r="G4" s="1907"/>
      <c r="H4" s="1907"/>
      <c r="I4" s="1907"/>
    </row>
    <row r="6" spans="1:9">
      <c r="A6" s="1909" t="s">
        <v>1071</v>
      </c>
      <c r="B6" s="1909"/>
      <c r="C6" s="1909"/>
      <c r="D6" s="1909"/>
      <c r="E6" s="1909"/>
      <c r="F6" s="1909"/>
      <c r="G6" s="1909"/>
      <c r="H6" s="1909"/>
      <c r="I6" s="1909"/>
    </row>
    <row r="8" spans="1:9" ht="93" customHeight="1">
      <c r="A8" s="1908" t="s">
        <v>2688</v>
      </c>
      <c r="B8" s="1908"/>
      <c r="C8" s="1908"/>
      <c r="D8" s="1908"/>
      <c r="E8" s="1908"/>
      <c r="F8" s="1908"/>
      <c r="G8" s="1908"/>
      <c r="H8" s="1908"/>
      <c r="I8" s="1908"/>
    </row>
    <row r="10" spans="1:9" ht="36.75" customHeight="1">
      <c r="A10" s="1910" t="s">
        <v>2680</v>
      </c>
      <c r="B10" s="1910"/>
      <c r="C10" s="1910"/>
      <c r="D10" s="1910"/>
      <c r="E10" s="1910"/>
      <c r="F10" s="1910"/>
      <c r="G10" s="1910"/>
      <c r="H10" s="1910"/>
      <c r="I10" s="1910"/>
    </row>
    <row r="12" spans="1:9" ht="36.75" customHeight="1">
      <c r="A12" s="1912" t="s">
        <v>2681</v>
      </c>
      <c r="B12" s="1912"/>
      <c r="C12" s="1912"/>
      <c r="D12" s="1912"/>
      <c r="E12" s="1912"/>
      <c r="F12" s="1912"/>
      <c r="G12" s="1912"/>
      <c r="H12" s="1912"/>
      <c r="I12" s="1912"/>
    </row>
    <row r="14" spans="1:9" ht="36" customHeight="1">
      <c r="A14" s="1910" t="s">
        <v>2682</v>
      </c>
      <c r="B14" s="1910"/>
      <c r="C14" s="1910"/>
      <c r="D14" s="1910"/>
      <c r="E14" s="1910"/>
      <c r="F14" s="1910"/>
      <c r="G14" s="1910"/>
      <c r="H14" s="1910"/>
      <c r="I14" s="1910"/>
    </row>
    <row r="15" spans="1:9" ht="30" customHeight="1">
      <c r="A15" s="1354" t="s">
        <v>1072</v>
      </c>
      <c r="B15" s="1913" t="s">
        <v>2027</v>
      </c>
      <c r="C15" s="1913"/>
      <c r="D15" s="1913"/>
      <c r="E15" s="1913"/>
      <c r="F15" s="1913"/>
      <c r="G15" s="1913"/>
      <c r="H15" s="1913"/>
      <c r="I15" s="1913"/>
    </row>
    <row r="16" spans="1:9" ht="18" customHeight="1">
      <c r="A16" s="273" t="s">
        <v>1073</v>
      </c>
      <c r="B16" s="1908" t="s">
        <v>2028</v>
      </c>
      <c r="C16" s="1908"/>
      <c r="D16" s="1908"/>
      <c r="E16" s="1908"/>
      <c r="F16" s="1908"/>
      <c r="G16" s="1908"/>
      <c r="H16" s="1908"/>
      <c r="I16" s="1908"/>
    </row>
    <row r="17" spans="1:9" ht="24.75" customHeight="1">
      <c r="A17" s="273" t="s">
        <v>1074</v>
      </c>
      <c r="B17" s="1908" t="s">
        <v>2029</v>
      </c>
      <c r="C17" s="1908"/>
      <c r="D17" s="1908"/>
      <c r="E17" s="1908"/>
      <c r="F17" s="1908"/>
      <c r="G17" s="1908"/>
      <c r="H17" s="1908"/>
      <c r="I17" s="1908"/>
    </row>
    <row r="18" spans="1:9">
      <c r="A18" s="272"/>
    </row>
    <row r="19" spans="1:9" ht="39.75" customHeight="1">
      <c r="A19" s="1910" t="s">
        <v>2683</v>
      </c>
      <c r="B19" s="1910"/>
      <c r="C19" s="1910"/>
      <c r="D19" s="1910"/>
      <c r="E19" s="1910"/>
      <c r="F19" s="1910"/>
      <c r="G19" s="1910"/>
      <c r="H19" s="1910"/>
      <c r="I19" s="1910"/>
    </row>
    <row r="20" spans="1:9" ht="27.75" customHeight="1">
      <c r="A20" s="273" t="s">
        <v>1072</v>
      </c>
      <c r="B20" s="1908" t="s">
        <v>1361</v>
      </c>
      <c r="C20" s="1908"/>
      <c r="D20" s="1908"/>
      <c r="E20" s="1908"/>
      <c r="F20" s="1908"/>
      <c r="G20" s="1908"/>
      <c r="H20" s="1908"/>
      <c r="I20" s="1908"/>
    </row>
    <row r="21" spans="1:9" ht="70.5" customHeight="1">
      <c r="A21" s="273" t="s">
        <v>1073</v>
      </c>
      <c r="B21" s="1908" t="s">
        <v>1362</v>
      </c>
      <c r="C21" s="1908"/>
      <c r="D21" s="1908"/>
      <c r="E21" s="1908"/>
      <c r="F21" s="1908"/>
      <c r="G21" s="1908"/>
      <c r="H21" s="1908"/>
      <c r="I21" s="1908"/>
    </row>
    <row r="22" spans="1:9">
      <c r="A22" s="271"/>
    </row>
    <row r="23" spans="1:9" ht="27" customHeight="1">
      <c r="A23" s="1912" t="s">
        <v>1624</v>
      </c>
      <c r="B23" s="1912"/>
      <c r="C23" s="1912"/>
      <c r="D23" s="1912"/>
      <c r="E23" s="1912"/>
      <c r="F23" s="1912"/>
      <c r="G23" s="1912"/>
      <c r="H23" s="1912"/>
      <c r="I23" s="1912"/>
    </row>
    <row r="24" spans="1:9" ht="15" customHeight="1">
      <c r="A24" s="273" t="s">
        <v>1072</v>
      </c>
      <c r="B24" s="1908" t="s">
        <v>1363</v>
      </c>
      <c r="C24" s="1908"/>
      <c r="D24" s="1908"/>
      <c r="E24" s="1908"/>
      <c r="F24" s="1908"/>
      <c r="G24" s="1908"/>
      <c r="H24" s="1908"/>
      <c r="I24" s="1908"/>
    </row>
    <row r="25" spans="1:9" ht="15" customHeight="1">
      <c r="A25" s="273" t="s">
        <v>1073</v>
      </c>
      <c r="B25" s="1908" t="s">
        <v>1365</v>
      </c>
      <c r="C25" s="1908"/>
      <c r="D25" s="1908"/>
      <c r="E25" s="1908"/>
      <c r="F25" s="1908"/>
      <c r="G25" s="1908"/>
      <c r="H25" s="1908"/>
      <c r="I25" s="1908"/>
    </row>
    <row r="26" spans="1:9" ht="15" customHeight="1">
      <c r="A26" s="273" t="s">
        <v>1074</v>
      </c>
      <c r="B26" s="1908" t="s">
        <v>1364</v>
      </c>
      <c r="C26" s="1908"/>
      <c r="D26" s="1908"/>
      <c r="E26" s="1908"/>
      <c r="F26" s="1908"/>
      <c r="G26" s="1908"/>
      <c r="H26" s="1908"/>
      <c r="I26" s="1908"/>
    </row>
    <row r="27" spans="1:9">
      <c r="A27" s="271"/>
    </row>
    <row r="28" spans="1:9" ht="48" customHeight="1">
      <c r="A28" s="1910" t="s">
        <v>1623</v>
      </c>
      <c r="B28" s="1908"/>
      <c r="C28" s="1908"/>
      <c r="D28" s="1908"/>
      <c r="E28" s="1908"/>
      <c r="F28" s="1908"/>
      <c r="G28" s="1908"/>
      <c r="H28" s="1908"/>
      <c r="I28" s="1908"/>
    </row>
    <row r="29" spans="1:9" ht="27" customHeight="1">
      <c r="A29" s="273" t="s">
        <v>1072</v>
      </c>
      <c r="B29" s="1911" t="s">
        <v>1366</v>
      </c>
      <c r="C29" s="1911"/>
      <c r="D29" s="1911"/>
      <c r="E29" s="1911"/>
      <c r="F29" s="1911"/>
      <c r="G29" s="1911"/>
      <c r="H29" s="1911"/>
      <c r="I29" s="1911"/>
    </row>
    <row r="30" spans="1:9" ht="18" customHeight="1">
      <c r="A30" s="275" t="s">
        <v>1073</v>
      </c>
      <c r="B30" s="1911" t="s">
        <v>1367</v>
      </c>
      <c r="C30" s="1911"/>
      <c r="D30" s="1911"/>
      <c r="E30" s="1911"/>
      <c r="F30" s="1911"/>
      <c r="G30" s="1911"/>
      <c r="H30" s="1911"/>
      <c r="I30" s="1911"/>
    </row>
    <row r="31" spans="1:9">
      <c r="A31" s="274"/>
    </row>
    <row r="32" spans="1:9" ht="55.5" customHeight="1">
      <c r="A32" s="1912" t="s">
        <v>1440</v>
      </c>
      <c r="B32" s="1912"/>
      <c r="C32" s="1912"/>
      <c r="D32" s="1912"/>
      <c r="E32" s="1912"/>
      <c r="F32" s="1912"/>
      <c r="G32" s="1912"/>
      <c r="H32" s="1912"/>
      <c r="I32" s="1912"/>
    </row>
    <row r="33" spans="1:9">
      <c r="A33" s="273" t="s">
        <v>1072</v>
      </c>
      <c r="B33" s="1908" t="s">
        <v>1075</v>
      </c>
      <c r="C33" s="1908"/>
      <c r="D33" s="1908"/>
      <c r="E33" s="1908"/>
      <c r="F33" s="1908"/>
      <c r="G33" s="1908"/>
      <c r="H33" s="1908"/>
      <c r="I33" s="1908"/>
    </row>
    <row r="34" spans="1:9" ht="30.75" customHeight="1">
      <c r="A34" s="273" t="s">
        <v>1073</v>
      </c>
      <c r="B34" s="1908" t="s">
        <v>1076</v>
      </c>
      <c r="C34" s="1908"/>
      <c r="D34" s="1908"/>
      <c r="E34" s="1908"/>
      <c r="F34" s="1908"/>
      <c r="G34" s="1908"/>
      <c r="H34" s="1908"/>
      <c r="I34" s="1908"/>
    </row>
    <row r="35" spans="1:9">
      <c r="A35" s="273" t="s">
        <v>1074</v>
      </c>
      <c r="B35" s="1908" t="s">
        <v>1077</v>
      </c>
      <c r="C35" s="1908"/>
      <c r="D35" s="1908"/>
      <c r="E35" s="1908"/>
      <c r="F35" s="1908"/>
      <c r="G35" s="1908"/>
      <c r="H35" s="1908"/>
      <c r="I35" s="1908"/>
    </row>
    <row r="36" spans="1:9">
      <c r="A36" s="272"/>
    </row>
    <row r="37" spans="1:9" ht="69" customHeight="1">
      <c r="A37" s="1910" t="s">
        <v>2684</v>
      </c>
      <c r="B37" s="1908"/>
      <c r="C37" s="1908"/>
      <c r="D37" s="1908"/>
      <c r="E37" s="1908"/>
      <c r="F37" s="1908"/>
      <c r="G37" s="1908"/>
      <c r="H37" s="1908"/>
      <c r="I37" s="1908"/>
    </row>
    <row r="38" spans="1:9">
      <c r="A38" s="272"/>
    </row>
    <row r="39" spans="1:9" ht="70.5" customHeight="1">
      <c r="A39" s="1910" t="s">
        <v>2030</v>
      </c>
      <c r="B39" s="1908"/>
      <c r="C39" s="1908"/>
      <c r="D39" s="1908"/>
      <c r="E39" s="1908"/>
      <c r="F39" s="1908"/>
      <c r="G39" s="1908"/>
      <c r="H39" s="1908"/>
      <c r="I39" s="1908"/>
    </row>
    <row r="40" spans="1:9">
      <c r="A40" s="272"/>
    </row>
    <row r="41" spans="1:9" ht="51" customHeight="1">
      <c r="A41" s="1910" t="s">
        <v>1337</v>
      </c>
      <c r="B41" s="1908"/>
      <c r="C41" s="1908"/>
      <c r="D41" s="1908"/>
      <c r="E41" s="1908"/>
      <c r="F41" s="1908"/>
      <c r="G41" s="1908"/>
      <c r="H41" s="1908"/>
      <c r="I41" s="1908"/>
    </row>
    <row r="42" spans="1:9">
      <c r="A42" s="272"/>
    </row>
    <row r="43" spans="1:9" ht="54.75" customHeight="1">
      <c r="A43" s="1910" t="s">
        <v>1441</v>
      </c>
      <c r="B43" s="1908"/>
      <c r="C43" s="1908"/>
      <c r="D43" s="1908"/>
      <c r="E43" s="1908"/>
      <c r="F43" s="1908"/>
      <c r="G43" s="1908"/>
      <c r="H43" s="1908"/>
      <c r="I43" s="1908"/>
    </row>
    <row r="44" spans="1:9">
      <c r="A44" s="272"/>
    </row>
    <row r="45" spans="1:9" ht="55.5" customHeight="1">
      <c r="A45" s="1910" t="s">
        <v>1442</v>
      </c>
      <c r="B45" s="1908"/>
      <c r="C45" s="1908"/>
      <c r="D45" s="1908"/>
      <c r="E45" s="1908"/>
      <c r="F45" s="1908"/>
      <c r="G45" s="1908"/>
      <c r="H45" s="1908"/>
      <c r="I45" s="1908"/>
    </row>
    <row r="46" spans="1:9">
      <c r="A46" s="272"/>
    </row>
    <row r="47" spans="1:9" ht="128.25" customHeight="1">
      <c r="A47" s="1910" t="s">
        <v>1368</v>
      </c>
      <c r="B47" s="1908"/>
      <c r="C47" s="1908"/>
      <c r="D47" s="1908"/>
      <c r="E47" s="1908"/>
      <c r="F47" s="1908"/>
      <c r="G47" s="1908"/>
      <c r="H47" s="1908"/>
      <c r="I47" s="1908"/>
    </row>
    <row r="48" spans="1:9">
      <c r="A48" s="272"/>
    </row>
    <row r="49" spans="1:9" ht="58.5" customHeight="1">
      <c r="A49" s="1910" t="s">
        <v>1369</v>
      </c>
      <c r="B49" s="1908"/>
      <c r="C49" s="1908"/>
      <c r="D49" s="1908"/>
      <c r="E49" s="1908"/>
      <c r="F49" s="1908"/>
      <c r="G49" s="1908"/>
      <c r="H49" s="1908"/>
      <c r="I49" s="1908"/>
    </row>
    <row r="50" spans="1:9" ht="21" customHeight="1">
      <c r="A50" s="276" t="s">
        <v>1072</v>
      </c>
      <c r="B50" s="1908" t="s">
        <v>1371</v>
      </c>
      <c r="C50" s="1908"/>
      <c r="D50" s="1908"/>
      <c r="E50" s="1908"/>
      <c r="F50" s="1908"/>
      <c r="G50" s="1908"/>
      <c r="H50" s="1908"/>
      <c r="I50" s="1908"/>
    </row>
    <row r="51" spans="1:9" ht="19.5" customHeight="1">
      <c r="A51" s="276" t="s">
        <v>1073</v>
      </c>
      <c r="B51" s="1908" t="s">
        <v>1372</v>
      </c>
      <c r="C51" s="1908"/>
      <c r="D51" s="1908"/>
      <c r="E51" s="1908"/>
      <c r="F51" s="1908"/>
      <c r="G51" s="1908"/>
      <c r="H51" s="1908"/>
      <c r="I51" s="1908"/>
    </row>
    <row r="52" spans="1:9" ht="29.25" customHeight="1">
      <c r="A52" s="276" t="s">
        <v>1074</v>
      </c>
      <c r="B52" s="1908" t="s">
        <v>1370</v>
      </c>
      <c r="C52" s="1908"/>
      <c r="D52" s="1908"/>
      <c r="E52" s="1908"/>
      <c r="F52" s="1908"/>
      <c r="G52" s="1908"/>
      <c r="H52" s="1908"/>
      <c r="I52" s="1908"/>
    </row>
    <row r="53" spans="1:9">
      <c r="A53" s="272"/>
    </row>
    <row r="54" spans="1:9" ht="51" customHeight="1">
      <c r="A54" s="1910" t="s">
        <v>2685</v>
      </c>
      <c r="B54" s="1908"/>
      <c r="C54" s="1908"/>
      <c r="D54" s="1908"/>
      <c r="E54" s="1908"/>
      <c r="F54" s="1908"/>
      <c r="G54" s="1908"/>
      <c r="H54" s="1908"/>
      <c r="I54" s="1908"/>
    </row>
    <row r="55" spans="1:9">
      <c r="A55" s="272"/>
    </row>
    <row r="56" spans="1:9" ht="42" customHeight="1">
      <c r="A56" s="1908" t="s">
        <v>2686</v>
      </c>
      <c r="B56" s="1908"/>
      <c r="C56" s="1908"/>
      <c r="D56" s="1908"/>
      <c r="E56" s="1908"/>
      <c r="F56" s="1908"/>
      <c r="G56" s="1908"/>
      <c r="H56" s="1908"/>
      <c r="I56" s="1908"/>
    </row>
    <row r="57" spans="1:9" ht="9" customHeight="1">
      <c r="A57" s="272"/>
    </row>
    <row r="58" spans="1:9">
      <c r="A58" s="272"/>
    </row>
    <row r="59" spans="1:9" ht="55.5" customHeight="1">
      <c r="A59" s="1910" t="s">
        <v>2687</v>
      </c>
      <c r="B59" s="1908"/>
      <c r="C59" s="1908"/>
      <c r="D59" s="1908"/>
      <c r="E59" s="1908"/>
      <c r="F59" s="1908"/>
      <c r="G59" s="1908"/>
      <c r="H59" s="1908"/>
      <c r="I59" s="1908"/>
    </row>
  </sheetData>
  <sheetProtection algorithmName="SHA-512" hashValue="Z+C9CgDhBoQVQd7+iETs1CwwkYlHBbsRpiOWffMLL27cMVeYuSTBl6UH6xRQkdYQb9Nm8Od+tjL0UjWkVXn1HQ==" saltValue="paP67LQthCuHPYt324S7gA==" spinCount="100000" sheet="1" objects="1" scenarios="1"/>
  <mergeCells count="36">
    <mergeCell ref="B24:I24"/>
    <mergeCell ref="B15:I15"/>
    <mergeCell ref="B16:I16"/>
    <mergeCell ref="B17:I17"/>
    <mergeCell ref="A10:I10"/>
    <mergeCell ref="A12:I12"/>
    <mergeCell ref="A14:I14"/>
    <mergeCell ref="A19:I19"/>
    <mergeCell ref="A23:I23"/>
    <mergeCell ref="B50:I50"/>
    <mergeCell ref="A59:I59"/>
    <mergeCell ref="B25:I25"/>
    <mergeCell ref="B29:I29"/>
    <mergeCell ref="B30:I30"/>
    <mergeCell ref="A37:I37"/>
    <mergeCell ref="A39:I39"/>
    <mergeCell ref="B51:I51"/>
    <mergeCell ref="B52:I52"/>
    <mergeCell ref="A47:I47"/>
    <mergeCell ref="A32:I32"/>
    <mergeCell ref="A4:I4"/>
    <mergeCell ref="A56:I56"/>
    <mergeCell ref="A6:I6"/>
    <mergeCell ref="B20:I20"/>
    <mergeCell ref="A8:I8"/>
    <mergeCell ref="B21:I21"/>
    <mergeCell ref="A28:I28"/>
    <mergeCell ref="A45:I45"/>
    <mergeCell ref="A49:I49"/>
    <mergeCell ref="A54:I54"/>
    <mergeCell ref="B26:I26"/>
    <mergeCell ref="B33:I33"/>
    <mergeCell ref="B34:I34"/>
    <mergeCell ref="B35:I35"/>
    <mergeCell ref="A43:I43"/>
    <mergeCell ref="A41:I41"/>
  </mergeCells>
  <phoneticPr fontId="18" type="noConversion"/>
  <hyperlinks>
    <hyperlink ref="A2:C2" location="Profile!A1" display="Return to Main District Profile Page"/>
    <hyperlink ref="A4:I4" r:id="rId1" display="The State Performance Plan and Annual Performance Reports are located at: http://www.k12.wa.us/SpecialEd/Data/SPP-APR/2013.aspx"/>
  </hyperlinks>
  <pageMargins left="0.5" right="0.5" top="0.75" bottom="0.75" header="0.5" footer="0.5"/>
  <pageSetup orientation="portrait"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305"/>
  <sheetViews>
    <sheetView zoomScaleNormal="100" workbookViewId="0">
      <pane ySplit="2" topLeftCell="A291" activePane="bottomLeft" state="frozen"/>
      <selection pane="bottomLeft" activeCell="CK305" sqref="CK305"/>
    </sheetView>
  </sheetViews>
  <sheetFormatPr defaultColWidth="9.140625" defaultRowHeight="15"/>
  <cols>
    <col min="1" max="2" width="9.140625" style="508"/>
    <col min="3" max="3" width="21.42578125" style="508" bestFit="1" customWidth="1"/>
    <col min="4" max="102" width="9.140625" style="508" customWidth="1"/>
    <col min="103" max="103" width="15.5703125" style="508" customWidth="1"/>
    <col min="104" max="104" width="9.140625" style="508" customWidth="1"/>
    <col min="105" max="105" width="34.42578125" style="554" customWidth="1"/>
    <col min="106" max="106" width="9" style="508" bestFit="1" customWidth="1"/>
    <col min="107" max="107" width="4.7109375" style="508" bestFit="1" customWidth="1"/>
    <col min="108" max="108" width="9.140625" style="508" bestFit="1" customWidth="1"/>
    <col min="109" max="109" width="9" style="508" bestFit="1" customWidth="1"/>
    <col min="110" max="110" width="4.28515625" style="508" bestFit="1" customWidth="1"/>
    <col min="111" max="111" width="9.140625" style="508"/>
    <col min="112" max="120" width="9.140625" style="508" customWidth="1"/>
    <col min="121" max="16384" width="9.140625" style="508"/>
  </cols>
  <sheetData>
    <row r="1" spans="1:121" ht="19.5" thickBot="1">
      <c r="A1" s="506" t="s">
        <v>1919</v>
      </c>
      <c r="B1" s="507"/>
      <c r="C1" s="507"/>
      <c r="D1" s="1920" t="s">
        <v>1452</v>
      </c>
      <c r="E1" s="1920"/>
      <c r="F1" s="1920"/>
      <c r="G1" s="1920"/>
      <c r="H1" s="1920"/>
      <c r="I1" s="1920"/>
      <c r="J1" s="1920"/>
      <c r="K1" s="1921" t="s">
        <v>1453</v>
      </c>
      <c r="L1" s="1921"/>
      <c r="M1" s="1921"/>
      <c r="N1" s="1921"/>
      <c r="O1" s="1921"/>
      <c r="P1" s="1921"/>
      <c r="Q1" s="1921"/>
      <c r="R1" s="1916" t="s">
        <v>1454</v>
      </c>
      <c r="S1" s="1916"/>
      <c r="T1" s="1916"/>
      <c r="U1" s="1916"/>
      <c r="V1" s="1916"/>
      <c r="W1" s="1916"/>
      <c r="X1" s="1916"/>
      <c r="Y1" s="1917" t="s">
        <v>1455</v>
      </c>
      <c r="Z1" s="1917"/>
      <c r="AA1" s="1917"/>
      <c r="AB1" s="1917"/>
      <c r="AC1" s="1917"/>
      <c r="AD1" s="1917"/>
      <c r="AE1" s="1917"/>
      <c r="AF1" s="1922" t="s">
        <v>1456</v>
      </c>
      <c r="AG1" s="1922"/>
      <c r="AH1" s="1922"/>
      <c r="AI1" s="1922"/>
      <c r="AJ1" s="1922"/>
      <c r="AK1" s="1922"/>
      <c r="AL1" s="1922"/>
      <c r="AM1" s="1915" t="s">
        <v>1457</v>
      </c>
      <c r="AN1" s="1915"/>
      <c r="AO1" s="1915"/>
      <c r="AP1" s="1915"/>
      <c r="AQ1" s="1915"/>
      <c r="AR1" s="1915"/>
      <c r="AS1" s="1915"/>
      <c r="AT1" s="1916" t="s">
        <v>1458</v>
      </c>
      <c r="AU1" s="1916"/>
      <c r="AV1" s="1916"/>
      <c r="AW1" s="1916"/>
      <c r="AX1" s="1916"/>
      <c r="AY1" s="1916"/>
      <c r="AZ1" s="1916"/>
      <c r="BA1" s="1917" t="s">
        <v>1459</v>
      </c>
      <c r="BB1" s="1917"/>
      <c r="BC1" s="1917"/>
      <c r="BD1" s="1917"/>
      <c r="BE1" s="1917"/>
      <c r="BF1" s="1917"/>
      <c r="BG1" s="1917"/>
      <c r="BH1" s="1918" t="s">
        <v>1460</v>
      </c>
      <c r="BI1" s="1918"/>
      <c r="BJ1" s="1918"/>
      <c r="BK1" s="1918"/>
      <c r="BL1" s="1918"/>
      <c r="BM1" s="1918"/>
      <c r="BN1" s="1918"/>
      <c r="BO1" s="1919" t="s">
        <v>1461</v>
      </c>
      <c r="BP1" s="1919"/>
      <c r="BQ1" s="1919"/>
      <c r="BR1" s="1919"/>
      <c r="BS1" s="1919"/>
      <c r="BT1" s="1919"/>
      <c r="BU1" s="1919"/>
      <c r="BV1" s="1914" t="s">
        <v>1462</v>
      </c>
      <c r="BW1" s="1914"/>
      <c r="BX1" s="1914"/>
      <c r="BY1" s="1914"/>
      <c r="BZ1" s="1914"/>
      <c r="CA1" s="1914"/>
      <c r="CB1" s="1914"/>
      <c r="CC1" s="1925" t="s">
        <v>1463</v>
      </c>
      <c r="CD1" s="1925"/>
      <c r="CE1" s="1925"/>
      <c r="CF1" s="1925"/>
      <c r="CG1" s="1925"/>
      <c r="CH1" s="1925"/>
      <c r="CI1" s="1925"/>
      <c r="CJ1" s="1920" t="s">
        <v>1464</v>
      </c>
      <c r="CK1" s="1920"/>
      <c r="CL1" s="1920"/>
      <c r="CM1" s="1920"/>
      <c r="CN1" s="1920"/>
      <c r="CO1" s="1920"/>
      <c r="CP1" s="1920"/>
      <c r="CQ1" s="1921" t="s">
        <v>1465</v>
      </c>
      <c r="CR1" s="1921"/>
      <c r="CS1" s="1921"/>
      <c r="CT1" s="1921"/>
      <c r="CU1" s="1921"/>
      <c r="CV1" s="1921"/>
      <c r="CW1" s="1921"/>
      <c r="CX1" s="593" t="s">
        <v>2016</v>
      </c>
      <c r="CY1" s="594"/>
      <c r="CZ1" s="594"/>
      <c r="DA1" s="594"/>
      <c r="DB1" s="1730"/>
      <c r="DC1" s="1730"/>
      <c r="DD1" s="1730"/>
      <c r="DE1" s="1731"/>
      <c r="DH1" s="1923" t="s">
        <v>1920</v>
      </c>
      <c r="DI1" s="1924"/>
      <c r="DJ1" s="1924"/>
      <c r="DK1" s="1924"/>
      <c r="DL1" s="1924"/>
      <c r="DM1" s="1924"/>
      <c r="DN1" s="1924"/>
      <c r="DO1" s="1924"/>
      <c r="DP1" s="1924"/>
    </row>
    <row r="2" spans="1:121" s="527" customFormat="1" ht="75">
      <c r="A2" s="509" t="s">
        <v>1637</v>
      </c>
      <c r="B2" s="510" t="s">
        <v>1288</v>
      </c>
      <c r="C2" s="511" t="s">
        <v>116</v>
      </c>
      <c r="D2" s="512" t="s">
        <v>1921</v>
      </c>
      <c r="E2" s="513" t="s">
        <v>1922</v>
      </c>
      <c r="F2" s="513" t="s">
        <v>1466</v>
      </c>
      <c r="G2" s="513" t="s">
        <v>1496</v>
      </c>
      <c r="H2" s="513" t="s">
        <v>1497</v>
      </c>
      <c r="I2" s="513" t="s">
        <v>1621</v>
      </c>
      <c r="J2" s="514" t="s">
        <v>1923</v>
      </c>
      <c r="K2" s="515" t="s">
        <v>1921</v>
      </c>
      <c r="L2" s="516" t="s">
        <v>1922</v>
      </c>
      <c r="M2" s="516" t="s">
        <v>1466</v>
      </c>
      <c r="N2" s="516" t="s">
        <v>1496</v>
      </c>
      <c r="O2" s="516" t="s">
        <v>1497</v>
      </c>
      <c r="P2" s="516" t="s">
        <v>1621</v>
      </c>
      <c r="Q2" s="517" t="s">
        <v>1923</v>
      </c>
      <c r="R2" s="512" t="s">
        <v>1921</v>
      </c>
      <c r="S2" s="513" t="s">
        <v>1922</v>
      </c>
      <c r="T2" s="513" t="s">
        <v>1466</v>
      </c>
      <c r="U2" s="513" t="s">
        <v>1496</v>
      </c>
      <c r="V2" s="513" t="s">
        <v>1497</v>
      </c>
      <c r="W2" s="513" t="s">
        <v>1621</v>
      </c>
      <c r="X2" s="514" t="s">
        <v>1923</v>
      </c>
      <c r="Y2" s="515" t="s">
        <v>1921</v>
      </c>
      <c r="Z2" s="516" t="s">
        <v>1922</v>
      </c>
      <c r="AA2" s="516" t="s">
        <v>1466</v>
      </c>
      <c r="AB2" s="516" t="s">
        <v>1496</v>
      </c>
      <c r="AC2" s="516" t="s">
        <v>1497</v>
      </c>
      <c r="AD2" s="516" t="s">
        <v>1621</v>
      </c>
      <c r="AE2" s="517" t="s">
        <v>1923</v>
      </c>
      <c r="AF2" s="512" t="s">
        <v>1921</v>
      </c>
      <c r="AG2" s="513" t="s">
        <v>1922</v>
      </c>
      <c r="AH2" s="513" t="s">
        <v>1466</v>
      </c>
      <c r="AI2" s="513" t="s">
        <v>1496</v>
      </c>
      <c r="AJ2" s="513" t="s">
        <v>1497</v>
      </c>
      <c r="AK2" s="513" t="s">
        <v>1621</v>
      </c>
      <c r="AL2" s="514" t="s">
        <v>1923</v>
      </c>
      <c r="AM2" s="515" t="s">
        <v>1921</v>
      </c>
      <c r="AN2" s="516" t="s">
        <v>1922</v>
      </c>
      <c r="AO2" s="516" t="s">
        <v>1466</v>
      </c>
      <c r="AP2" s="516" t="s">
        <v>1496</v>
      </c>
      <c r="AQ2" s="516" t="s">
        <v>1497</v>
      </c>
      <c r="AR2" s="516" t="s">
        <v>1621</v>
      </c>
      <c r="AS2" s="517" t="s">
        <v>1923</v>
      </c>
      <c r="AT2" s="512" t="s">
        <v>1921</v>
      </c>
      <c r="AU2" s="513" t="s">
        <v>1922</v>
      </c>
      <c r="AV2" s="513" t="s">
        <v>1466</v>
      </c>
      <c r="AW2" s="513" t="s">
        <v>1496</v>
      </c>
      <c r="AX2" s="513" t="s">
        <v>1497</v>
      </c>
      <c r="AY2" s="513" t="s">
        <v>1621</v>
      </c>
      <c r="AZ2" s="514" t="s">
        <v>1923</v>
      </c>
      <c r="BA2" s="515" t="s">
        <v>1921</v>
      </c>
      <c r="BB2" s="516" t="s">
        <v>1922</v>
      </c>
      <c r="BC2" s="516" t="s">
        <v>1466</v>
      </c>
      <c r="BD2" s="516" t="s">
        <v>1496</v>
      </c>
      <c r="BE2" s="516" t="s">
        <v>1497</v>
      </c>
      <c r="BF2" s="516" t="s">
        <v>1621</v>
      </c>
      <c r="BG2" s="517" t="s">
        <v>1923</v>
      </c>
      <c r="BH2" s="512" t="s">
        <v>1921</v>
      </c>
      <c r="BI2" s="513" t="s">
        <v>1922</v>
      </c>
      <c r="BJ2" s="513" t="s">
        <v>1466</v>
      </c>
      <c r="BK2" s="513" t="s">
        <v>1496</v>
      </c>
      <c r="BL2" s="513" t="s">
        <v>1497</v>
      </c>
      <c r="BM2" s="513" t="s">
        <v>1621</v>
      </c>
      <c r="BN2" s="514" t="s">
        <v>1923</v>
      </c>
      <c r="BO2" s="515" t="s">
        <v>1921</v>
      </c>
      <c r="BP2" s="516" t="s">
        <v>1922</v>
      </c>
      <c r="BQ2" s="516" t="s">
        <v>1466</v>
      </c>
      <c r="BR2" s="516" t="s">
        <v>1496</v>
      </c>
      <c r="BS2" s="516" t="s">
        <v>1497</v>
      </c>
      <c r="BT2" s="516" t="s">
        <v>1621</v>
      </c>
      <c r="BU2" s="517" t="s">
        <v>1923</v>
      </c>
      <c r="BV2" s="512" t="s">
        <v>1921</v>
      </c>
      <c r="BW2" s="513" t="s">
        <v>1922</v>
      </c>
      <c r="BX2" s="513" t="s">
        <v>1466</v>
      </c>
      <c r="BY2" s="513" t="s">
        <v>1496</v>
      </c>
      <c r="BZ2" s="513" t="s">
        <v>1497</v>
      </c>
      <c r="CA2" s="513" t="s">
        <v>1621</v>
      </c>
      <c r="CB2" s="514" t="s">
        <v>1923</v>
      </c>
      <c r="CC2" s="515" t="s">
        <v>1921</v>
      </c>
      <c r="CD2" s="516" t="s">
        <v>1922</v>
      </c>
      <c r="CE2" s="516" t="s">
        <v>1466</v>
      </c>
      <c r="CF2" s="516" t="s">
        <v>1496</v>
      </c>
      <c r="CG2" s="516" t="s">
        <v>1497</v>
      </c>
      <c r="CH2" s="516" t="s">
        <v>1621</v>
      </c>
      <c r="CI2" s="517" t="s">
        <v>1923</v>
      </c>
      <c r="CJ2" s="512" t="s">
        <v>1921</v>
      </c>
      <c r="CK2" s="513" t="s">
        <v>1922</v>
      </c>
      <c r="CL2" s="513" t="s">
        <v>1466</v>
      </c>
      <c r="CM2" s="513" t="s">
        <v>1496</v>
      </c>
      <c r="CN2" s="513" t="s">
        <v>1497</v>
      </c>
      <c r="CO2" s="513" t="s">
        <v>1621</v>
      </c>
      <c r="CP2" s="514" t="s">
        <v>1923</v>
      </c>
      <c r="CQ2" s="515" t="s">
        <v>1921</v>
      </c>
      <c r="CR2" s="516" t="s">
        <v>1922</v>
      </c>
      <c r="CS2" s="516" t="s">
        <v>1466</v>
      </c>
      <c r="CT2" s="516" t="s">
        <v>1496</v>
      </c>
      <c r="CU2" s="516" t="s">
        <v>1497</v>
      </c>
      <c r="CV2" s="516" t="s">
        <v>1621</v>
      </c>
      <c r="CW2" s="516" t="s">
        <v>1923</v>
      </c>
      <c r="CX2" s="518" t="s">
        <v>1468</v>
      </c>
      <c r="CY2" s="519" t="s">
        <v>1926</v>
      </c>
      <c r="CZ2" s="520" t="s">
        <v>1469</v>
      </c>
      <c r="DA2" s="521" t="s">
        <v>1470</v>
      </c>
      <c r="DB2" s="522" t="s">
        <v>1615</v>
      </c>
      <c r="DC2" s="522" t="s">
        <v>1616</v>
      </c>
      <c r="DD2" s="523" t="s">
        <v>1617</v>
      </c>
      <c r="DE2" s="523" t="s">
        <v>1618</v>
      </c>
      <c r="DF2" s="524" t="s">
        <v>1927</v>
      </c>
      <c r="DG2" s="525" t="s">
        <v>1928</v>
      </c>
      <c r="DH2" s="516" t="s">
        <v>1921</v>
      </c>
      <c r="DI2" s="516" t="s">
        <v>1922</v>
      </c>
      <c r="DJ2" s="516" t="s">
        <v>1466</v>
      </c>
      <c r="DK2" s="516" t="s">
        <v>1496</v>
      </c>
      <c r="DL2" s="516" t="s">
        <v>1497</v>
      </c>
      <c r="DM2" s="516" t="s">
        <v>1621</v>
      </c>
      <c r="DN2" s="516" t="s">
        <v>1923</v>
      </c>
      <c r="DO2" s="516" t="s">
        <v>1924</v>
      </c>
      <c r="DP2" s="517" t="s">
        <v>1925</v>
      </c>
      <c r="DQ2" s="526" t="s">
        <v>1929</v>
      </c>
    </row>
    <row r="3" spans="1:121">
      <c r="A3" s="596" t="s">
        <v>7</v>
      </c>
      <c r="B3" s="545" t="s">
        <v>1296</v>
      </c>
      <c r="C3" s="546" t="s">
        <v>523</v>
      </c>
      <c r="D3" s="531">
        <v>1.1005640823559293</v>
      </c>
      <c r="E3" s="532">
        <v>1.3626496196640898</v>
      </c>
      <c r="F3" s="532">
        <v>0.56711214146511324</v>
      </c>
      <c r="G3" s="532">
        <v>1.2843649844835512</v>
      </c>
      <c r="H3" s="532"/>
      <c r="I3" s="532">
        <v>1.0265070762662483</v>
      </c>
      <c r="J3" s="533">
        <v>0.97966778827800616</v>
      </c>
      <c r="K3" s="534">
        <v>124</v>
      </c>
      <c r="L3" s="528">
        <v>13</v>
      </c>
      <c r="M3" s="528" t="s">
        <v>1325</v>
      </c>
      <c r="N3" s="528" t="s">
        <v>1325</v>
      </c>
      <c r="O3" s="528" t="s">
        <v>1325</v>
      </c>
      <c r="P3" s="528">
        <v>270</v>
      </c>
      <c r="Q3" s="535">
        <v>41</v>
      </c>
      <c r="R3" s="531">
        <v>0</v>
      </c>
      <c r="S3" s="532">
        <v>0</v>
      </c>
      <c r="T3" s="532">
        <v>2.8812064483149875</v>
      </c>
      <c r="U3" s="532">
        <v>0</v>
      </c>
      <c r="V3" s="532"/>
      <c r="W3" s="532">
        <v>1.916730243986122</v>
      </c>
      <c r="X3" s="533">
        <v>1.2657866203149419</v>
      </c>
      <c r="Y3" s="534" t="s">
        <v>1325</v>
      </c>
      <c r="Z3" s="528" t="s">
        <v>1325</v>
      </c>
      <c r="AA3" s="528" t="s">
        <v>1325</v>
      </c>
      <c r="AB3" s="528" t="s">
        <v>1325</v>
      </c>
      <c r="AC3" s="528" t="s">
        <v>1325</v>
      </c>
      <c r="AD3" s="528">
        <v>19</v>
      </c>
      <c r="AE3" s="535" t="s">
        <v>1325</v>
      </c>
      <c r="AF3" s="531">
        <v>2.2916045550712343</v>
      </c>
      <c r="AG3" s="532">
        <v>0</v>
      </c>
      <c r="AH3" s="532">
        <v>0</v>
      </c>
      <c r="AI3" s="532">
        <v>0</v>
      </c>
      <c r="AJ3" s="532"/>
      <c r="AK3" s="532">
        <v>0.83972368236339634</v>
      </c>
      <c r="AL3" s="533">
        <v>1.4044839156196576</v>
      </c>
      <c r="AM3" s="534">
        <v>22</v>
      </c>
      <c r="AN3" s="528" t="s">
        <v>1325</v>
      </c>
      <c r="AO3" s="528" t="s">
        <v>1325</v>
      </c>
      <c r="AP3" s="528" t="s">
        <v>1325</v>
      </c>
      <c r="AQ3" s="528" t="s">
        <v>1325</v>
      </c>
      <c r="AR3" s="528">
        <v>26</v>
      </c>
      <c r="AS3" s="535" t="s">
        <v>1325</v>
      </c>
      <c r="AT3" s="531">
        <v>0.65851386711422166</v>
      </c>
      <c r="AU3" s="532">
        <v>6.938672200365481</v>
      </c>
      <c r="AV3" s="532">
        <v>0</v>
      </c>
      <c r="AW3" s="532">
        <v>0</v>
      </c>
      <c r="AX3" s="532"/>
      <c r="AY3" s="532">
        <v>1.7953216393343077</v>
      </c>
      <c r="AZ3" s="533">
        <v>0.4695017641453047</v>
      </c>
      <c r="BA3" s="534" t="s">
        <v>1325</v>
      </c>
      <c r="BB3" s="528" t="s">
        <v>1325</v>
      </c>
      <c r="BC3" s="528" t="s">
        <v>1325</v>
      </c>
      <c r="BD3" s="528" t="s">
        <v>1325</v>
      </c>
      <c r="BE3" s="528" t="s">
        <v>1325</v>
      </c>
      <c r="BF3" s="528">
        <v>16</v>
      </c>
      <c r="BG3" s="535" t="s">
        <v>1325</v>
      </c>
      <c r="BH3" s="531">
        <v>0.65575851168930221</v>
      </c>
      <c r="BI3" s="532">
        <v>0</v>
      </c>
      <c r="BJ3" s="532">
        <v>0</v>
      </c>
      <c r="BK3" s="532">
        <v>0</v>
      </c>
      <c r="BL3" s="532"/>
      <c r="BM3" s="532">
        <v>2.317255397108708</v>
      </c>
      <c r="BN3" s="533">
        <v>1.4424315341001925</v>
      </c>
      <c r="BO3" s="534">
        <v>11</v>
      </c>
      <c r="BP3" s="528" t="s">
        <v>1325</v>
      </c>
      <c r="BQ3" s="528" t="s">
        <v>1325</v>
      </c>
      <c r="BR3" s="528" t="s">
        <v>1325</v>
      </c>
      <c r="BS3" s="528" t="s">
        <v>1325</v>
      </c>
      <c r="BT3" s="528">
        <v>47</v>
      </c>
      <c r="BU3" s="535" t="s">
        <v>1325</v>
      </c>
      <c r="BV3" s="531">
        <v>1.2513571693224357</v>
      </c>
      <c r="BW3" s="532">
        <v>1.368035897192605</v>
      </c>
      <c r="BX3" s="532">
        <v>0.95131087781220247</v>
      </c>
      <c r="BY3" s="532">
        <v>0.91574429294050652</v>
      </c>
      <c r="BZ3" s="532"/>
      <c r="CA3" s="532">
        <v>0.90596247147789066</v>
      </c>
      <c r="CB3" s="533">
        <v>0.93286850392988496</v>
      </c>
      <c r="CC3" s="534">
        <v>63</v>
      </c>
      <c r="CD3" s="528" t="s">
        <v>1325</v>
      </c>
      <c r="CE3" s="528" t="s">
        <v>1325</v>
      </c>
      <c r="CF3" s="528" t="s">
        <v>1325</v>
      </c>
      <c r="CG3" s="528" t="s">
        <v>1325</v>
      </c>
      <c r="CH3" s="528">
        <v>118</v>
      </c>
      <c r="CI3" s="535">
        <v>18</v>
      </c>
      <c r="CJ3" s="531">
        <v>0.76697087046633938</v>
      </c>
      <c r="CK3" s="532">
        <v>3.3264643001198988</v>
      </c>
      <c r="CL3" s="532">
        <v>0</v>
      </c>
      <c r="CM3" s="532">
        <v>8.8201280122556067</v>
      </c>
      <c r="CN3" s="532"/>
      <c r="CO3" s="532">
        <v>0.54162737856794052</v>
      </c>
      <c r="CP3" s="533">
        <v>0.72408275695317104</v>
      </c>
      <c r="CQ3" s="534" t="s">
        <v>1325</v>
      </c>
      <c r="CR3" s="528" t="s">
        <v>1325</v>
      </c>
      <c r="CS3" s="528" t="s">
        <v>1325</v>
      </c>
      <c r="CT3" s="528" t="s">
        <v>1325</v>
      </c>
      <c r="CU3" s="528" t="s">
        <v>1325</v>
      </c>
      <c r="CV3" s="528">
        <v>13</v>
      </c>
      <c r="CW3" s="528" t="s">
        <v>1325</v>
      </c>
      <c r="CX3" s="528" t="s">
        <v>878</v>
      </c>
      <c r="CY3" s="536" t="s">
        <v>791</v>
      </c>
      <c r="CZ3" s="528" t="s">
        <v>792</v>
      </c>
      <c r="DA3" s="536" t="s">
        <v>1935</v>
      </c>
      <c r="DB3" s="537" t="s">
        <v>792</v>
      </c>
      <c r="DC3" s="537" t="s">
        <v>792</v>
      </c>
      <c r="DD3" s="537" t="s">
        <v>878</v>
      </c>
      <c r="DE3" s="537" t="s">
        <v>878</v>
      </c>
      <c r="DF3" s="528"/>
      <c r="DG3" s="538" t="s">
        <v>1930</v>
      </c>
      <c r="DH3" s="528">
        <v>874</v>
      </c>
      <c r="DI3" s="528">
        <v>73</v>
      </c>
      <c r="DJ3" s="528">
        <v>52</v>
      </c>
      <c r="DK3" s="528">
        <v>18</v>
      </c>
      <c r="DL3" s="528">
        <v>7</v>
      </c>
      <c r="DM3" s="528">
        <v>2033</v>
      </c>
      <c r="DN3" s="528">
        <v>318</v>
      </c>
      <c r="DO3" s="528">
        <v>455</v>
      </c>
      <c r="DP3" s="535">
        <v>3375</v>
      </c>
    </row>
    <row r="4" spans="1:121">
      <c r="A4" s="597" t="s">
        <v>9</v>
      </c>
      <c r="B4" s="545" t="s">
        <v>1296</v>
      </c>
      <c r="C4" s="546" t="s">
        <v>524</v>
      </c>
      <c r="D4" s="531">
        <v>0.44916740003654704</v>
      </c>
      <c r="E4" s="532"/>
      <c r="F4" s="532">
        <v>1.4552843797145942</v>
      </c>
      <c r="G4" s="532"/>
      <c r="H4" s="532"/>
      <c r="I4" s="532">
        <v>2.6491516911788788</v>
      </c>
      <c r="J4" s="533"/>
      <c r="K4" s="534" t="s">
        <v>1325</v>
      </c>
      <c r="L4" s="528" t="s">
        <v>1325</v>
      </c>
      <c r="M4" s="528" t="s">
        <v>1325</v>
      </c>
      <c r="N4" s="528" t="s">
        <v>1325</v>
      </c>
      <c r="O4" s="528" t="s">
        <v>1325</v>
      </c>
      <c r="P4" s="528">
        <v>54</v>
      </c>
      <c r="Q4" s="535" t="s">
        <v>1325</v>
      </c>
      <c r="R4" s="531">
        <v>0</v>
      </c>
      <c r="S4" s="532"/>
      <c r="T4" s="532">
        <v>0</v>
      </c>
      <c r="U4" s="532"/>
      <c r="V4" s="532"/>
      <c r="W4" s="532">
        <v>0.86690010204102919</v>
      </c>
      <c r="X4" s="533"/>
      <c r="Y4" s="534" t="s">
        <v>1325</v>
      </c>
      <c r="Z4" s="528" t="s">
        <v>1325</v>
      </c>
      <c r="AA4" s="528" t="s">
        <v>1325</v>
      </c>
      <c r="AB4" s="528" t="s">
        <v>1325</v>
      </c>
      <c r="AC4" s="528" t="s">
        <v>1325</v>
      </c>
      <c r="AD4" s="528" t="s">
        <v>1325</v>
      </c>
      <c r="AE4" s="535" t="s">
        <v>1325</v>
      </c>
      <c r="AF4" s="531">
        <v>0</v>
      </c>
      <c r="AG4" s="532"/>
      <c r="AH4" s="532">
        <v>12.605970939336499</v>
      </c>
      <c r="AI4" s="532"/>
      <c r="AJ4" s="532"/>
      <c r="AK4" s="532">
        <v>0.67920961497421939</v>
      </c>
      <c r="AL4" s="533"/>
      <c r="AM4" s="534" t="s">
        <v>1325</v>
      </c>
      <c r="AN4" s="528" t="s">
        <v>1325</v>
      </c>
      <c r="AO4" s="528" t="s">
        <v>1325</v>
      </c>
      <c r="AP4" s="528" t="s">
        <v>1325</v>
      </c>
      <c r="AQ4" s="528" t="s">
        <v>1325</v>
      </c>
      <c r="AR4" s="528" t="s">
        <v>1325</v>
      </c>
      <c r="AS4" s="535" t="s">
        <v>1325</v>
      </c>
      <c r="AT4" s="531">
        <v>0</v>
      </c>
      <c r="AU4" s="532"/>
      <c r="AV4" s="532">
        <v>0</v>
      </c>
      <c r="AW4" s="532"/>
      <c r="AX4" s="532"/>
      <c r="AY4" s="532">
        <v>0.89674391095483086</v>
      </c>
      <c r="AZ4" s="533"/>
      <c r="BA4" s="534" t="s">
        <v>1325</v>
      </c>
      <c r="BB4" s="528" t="s">
        <v>1325</v>
      </c>
      <c r="BC4" s="528" t="s">
        <v>1325</v>
      </c>
      <c r="BD4" s="528" t="s">
        <v>1325</v>
      </c>
      <c r="BE4" s="528" t="s">
        <v>1325</v>
      </c>
      <c r="BF4" s="528" t="s">
        <v>1325</v>
      </c>
      <c r="BG4" s="535" t="s">
        <v>1325</v>
      </c>
      <c r="BH4" s="531">
        <v>1.8201986577284539</v>
      </c>
      <c r="BI4" s="532"/>
      <c r="BJ4" s="532">
        <v>0</v>
      </c>
      <c r="BK4" s="532"/>
      <c r="BL4" s="532"/>
      <c r="BM4" s="532">
        <v>1.4884220165943181</v>
      </c>
      <c r="BN4" s="533"/>
      <c r="BO4" s="534" t="s">
        <v>1325</v>
      </c>
      <c r="BP4" s="528" t="s">
        <v>1325</v>
      </c>
      <c r="BQ4" s="528" t="s">
        <v>1325</v>
      </c>
      <c r="BR4" s="528" t="s">
        <v>1325</v>
      </c>
      <c r="BS4" s="528" t="s">
        <v>1325</v>
      </c>
      <c r="BT4" s="528">
        <v>15</v>
      </c>
      <c r="BU4" s="535" t="s">
        <v>1325</v>
      </c>
      <c r="BV4" s="531">
        <v>0</v>
      </c>
      <c r="BW4" s="532"/>
      <c r="BX4" s="532">
        <v>0</v>
      </c>
      <c r="BY4" s="532"/>
      <c r="BZ4" s="532"/>
      <c r="CA4" s="532">
        <v>0.61932014693079218</v>
      </c>
      <c r="CB4" s="533"/>
      <c r="CC4" s="534" t="s">
        <v>1325</v>
      </c>
      <c r="CD4" s="528" t="s">
        <v>1325</v>
      </c>
      <c r="CE4" s="528" t="s">
        <v>1325</v>
      </c>
      <c r="CF4" s="528" t="s">
        <v>1325</v>
      </c>
      <c r="CG4" s="528" t="s">
        <v>1325</v>
      </c>
      <c r="CH4" s="528">
        <v>18</v>
      </c>
      <c r="CI4" s="535" t="s">
        <v>1325</v>
      </c>
      <c r="CJ4" s="531">
        <v>0</v>
      </c>
      <c r="CK4" s="532"/>
      <c r="CL4" s="532">
        <v>0</v>
      </c>
      <c r="CM4" s="532"/>
      <c r="CN4" s="532"/>
      <c r="CO4" s="532">
        <v>1.7648915579527285</v>
      </c>
      <c r="CP4" s="533"/>
      <c r="CQ4" s="534" t="s">
        <v>1325</v>
      </c>
      <c r="CR4" s="528" t="s">
        <v>1325</v>
      </c>
      <c r="CS4" s="528" t="s">
        <v>1325</v>
      </c>
      <c r="CT4" s="528" t="s">
        <v>1325</v>
      </c>
      <c r="CU4" s="528" t="s">
        <v>1325</v>
      </c>
      <c r="CV4" s="528" t="s">
        <v>1325</v>
      </c>
      <c r="CW4" s="528" t="s">
        <v>1325</v>
      </c>
      <c r="CX4" s="528" t="s">
        <v>878</v>
      </c>
      <c r="CY4" s="528" t="s">
        <v>791</v>
      </c>
      <c r="CZ4" s="528" t="s">
        <v>878</v>
      </c>
      <c r="DA4" s="536" t="s">
        <v>791</v>
      </c>
      <c r="DB4" s="537" t="s">
        <v>792</v>
      </c>
      <c r="DC4" s="537" t="s">
        <v>792</v>
      </c>
      <c r="DD4" s="537" t="s">
        <v>878</v>
      </c>
      <c r="DE4" s="537" t="s">
        <v>878</v>
      </c>
      <c r="DF4" s="528"/>
      <c r="DG4" s="538" t="s">
        <v>1930</v>
      </c>
      <c r="DH4" s="528">
        <v>28</v>
      </c>
      <c r="DI4" s="528">
        <v>2</v>
      </c>
      <c r="DJ4" s="528">
        <v>10</v>
      </c>
      <c r="DK4" s="528">
        <v>4</v>
      </c>
      <c r="DL4" s="528">
        <v>1</v>
      </c>
      <c r="DM4" s="528">
        <v>573</v>
      </c>
      <c r="DN4" s="528">
        <v>8</v>
      </c>
      <c r="DO4" s="528">
        <v>56</v>
      </c>
      <c r="DP4" s="535">
        <v>626</v>
      </c>
    </row>
    <row r="5" spans="1:121">
      <c r="A5" s="597" t="s">
        <v>11</v>
      </c>
      <c r="B5" s="545" t="s">
        <v>1289</v>
      </c>
      <c r="C5" s="546" t="s">
        <v>525</v>
      </c>
      <c r="D5" s="531"/>
      <c r="E5" s="532"/>
      <c r="F5" s="532"/>
      <c r="G5" s="532"/>
      <c r="H5" s="532"/>
      <c r="I5" s="532">
        <v>0.71971798777092322</v>
      </c>
      <c r="J5" s="533"/>
      <c r="K5" s="534" t="s">
        <v>1325</v>
      </c>
      <c r="L5" s="528" t="s">
        <v>1325</v>
      </c>
      <c r="M5" s="528" t="s">
        <v>1325</v>
      </c>
      <c r="N5" s="528" t="s">
        <v>1325</v>
      </c>
      <c r="O5" s="528" t="s">
        <v>1325</v>
      </c>
      <c r="P5" s="528" t="s">
        <v>1325</v>
      </c>
      <c r="Q5" s="535" t="s">
        <v>1325</v>
      </c>
      <c r="R5" s="531"/>
      <c r="S5" s="532"/>
      <c r="T5" s="532"/>
      <c r="U5" s="532"/>
      <c r="V5" s="532"/>
      <c r="W5" s="532">
        <v>0</v>
      </c>
      <c r="X5" s="533"/>
      <c r="Y5" s="534" t="s">
        <v>1325</v>
      </c>
      <c r="Z5" s="528" t="s">
        <v>1325</v>
      </c>
      <c r="AA5" s="528" t="s">
        <v>1325</v>
      </c>
      <c r="AB5" s="528" t="s">
        <v>1325</v>
      </c>
      <c r="AC5" s="528" t="s">
        <v>1325</v>
      </c>
      <c r="AD5" s="528" t="s">
        <v>1325</v>
      </c>
      <c r="AE5" s="535" t="s">
        <v>1325</v>
      </c>
      <c r="AF5" s="531"/>
      <c r="AG5" s="532"/>
      <c r="AH5" s="532"/>
      <c r="AI5" s="532"/>
      <c r="AJ5" s="532"/>
      <c r="AK5" s="532">
        <v>0.82709513779112143</v>
      </c>
      <c r="AL5" s="533"/>
      <c r="AM5" s="534" t="s">
        <v>1325</v>
      </c>
      <c r="AN5" s="528" t="s">
        <v>1325</v>
      </c>
      <c r="AO5" s="528" t="s">
        <v>1325</v>
      </c>
      <c r="AP5" s="528" t="s">
        <v>1325</v>
      </c>
      <c r="AQ5" s="528" t="s">
        <v>1325</v>
      </c>
      <c r="AR5" s="528" t="s">
        <v>1325</v>
      </c>
      <c r="AS5" s="535" t="s">
        <v>1325</v>
      </c>
      <c r="AT5" s="531"/>
      <c r="AU5" s="532"/>
      <c r="AV5" s="532"/>
      <c r="AW5" s="532"/>
      <c r="AX5" s="532"/>
      <c r="AY5" s="532">
        <v>0</v>
      </c>
      <c r="AZ5" s="533"/>
      <c r="BA5" s="534" t="s">
        <v>1325</v>
      </c>
      <c r="BB5" s="528" t="s">
        <v>1325</v>
      </c>
      <c r="BC5" s="528" t="s">
        <v>1325</v>
      </c>
      <c r="BD5" s="528" t="s">
        <v>1325</v>
      </c>
      <c r="BE5" s="528" t="s">
        <v>1325</v>
      </c>
      <c r="BF5" s="528" t="s">
        <v>1325</v>
      </c>
      <c r="BG5" s="535" t="s">
        <v>1325</v>
      </c>
      <c r="BH5" s="531"/>
      <c r="BI5" s="532"/>
      <c r="BJ5" s="532"/>
      <c r="BK5" s="532"/>
      <c r="BL5" s="532"/>
      <c r="BM5" s="532">
        <v>1.5061351528214091</v>
      </c>
      <c r="BN5" s="533"/>
      <c r="BO5" s="534" t="s">
        <v>1325</v>
      </c>
      <c r="BP5" s="528" t="s">
        <v>1325</v>
      </c>
      <c r="BQ5" s="528" t="s">
        <v>1325</v>
      </c>
      <c r="BR5" s="528" t="s">
        <v>1325</v>
      </c>
      <c r="BS5" s="528" t="s">
        <v>1325</v>
      </c>
      <c r="BT5" s="528" t="s">
        <v>1325</v>
      </c>
      <c r="BU5" s="535" t="s">
        <v>1325</v>
      </c>
      <c r="BV5" s="531"/>
      <c r="BW5" s="532"/>
      <c r="BX5" s="532"/>
      <c r="BY5" s="532"/>
      <c r="BZ5" s="532"/>
      <c r="CA5" s="532">
        <v>0.41126742158338481</v>
      </c>
      <c r="CB5" s="533"/>
      <c r="CC5" s="534" t="s">
        <v>1325</v>
      </c>
      <c r="CD5" s="528" t="s">
        <v>1325</v>
      </c>
      <c r="CE5" s="528" t="s">
        <v>1325</v>
      </c>
      <c r="CF5" s="528" t="s">
        <v>1325</v>
      </c>
      <c r="CG5" s="528" t="s">
        <v>1325</v>
      </c>
      <c r="CH5" s="528" t="s">
        <v>1325</v>
      </c>
      <c r="CI5" s="535" t="s">
        <v>1325</v>
      </c>
      <c r="CJ5" s="531"/>
      <c r="CK5" s="532"/>
      <c r="CL5" s="532"/>
      <c r="CM5" s="532"/>
      <c r="CN5" s="532"/>
      <c r="CO5" s="532">
        <v>5.1204195580096883</v>
      </c>
      <c r="CP5" s="533"/>
      <c r="CQ5" s="534" t="s">
        <v>1325</v>
      </c>
      <c r="CR5" s="528" t="s">
        <v>1325</v>
      </c>
      <c r="CS5" s="528" t="s">
        <v>1325</v>
      </c>
      <c r="CT5" s="528" t="s">
        <v>1325</v>
      </c>
      <c r="CU5" s="528" t="s">
        <v>1325</v>
      </c>
      <c r="CV5" s="528" t="s">
        <v>1325</v>
      </c>
      <c r="CW5" s="528" t="s">
        <v>1325</v>
      </c>
      <c r="CX5" s="528" t="s">
        <v>878</v>
      </c>
      <c r="CY5" s="528" t="s">
        <v>791</v>
      </c>
      <c r="CZ5" s="528" t="s">
        <v>878</v>
      </c>
      <c r="DA5" s="536" t="s">
        <v>791</v>
      </c>
      <c r="DB5" s="537" t="s">
        <v>792</v>
      </c>
      <c r="DC5" s="537" t="s">
        <v>792</v>
      </c>
      <c r="DD5" s="537" t="s">
        <v>878</v>
      </c>
      <c r="DE5" s="537" t="s">
        <v>878</v>
      </c>
      <c r="DF5" s="528"/>
      <c r="DG5" s="538" t="s">
        <v>1930</v>
      </c>
      <c r="DH5" s="528">
        <v>8</v>
      </c>
      <c r="DI5" s="528">
        <v>0</v>
      </c>
      <c r="DJ5" s="528">
        <v>0</v>
      </c>
      <c r="DK5" s="528">
        <v>0</v>
      </c>
      <c r="DL5" s="528">
        <v>0</v>
      </c>
      <c r="DM5" s="528">
        <v>79</v>
      </c>
      <c r="DN5" s="528">
        <v>5</v>
      </c>
      <c r="DO5" s="528">
        <v>9</v>
      </c>
      <c r="DP5" s="535">
        <v>92</v>
      </c>
    </row>
    <row r="6" spans="1:121">
      <c r="A6" s="597" t="s">
        <v>127</v>
      </c>
      <c r="B6" s="545" t="s">
        <v>1297</v>
      </c>
      <c r="C6" s="546" t="s">
        <v>526</v>
      </c>
      <c r="D6" s="531">
        <v>1.0225181042386269</v>
      </c>
      <c r="E6" s="532">
        <v>2.8383461183701897</v>
      </c>
      <c r="F6" s="532">
        <v>0.81630421065888703</v>
      </c>
      <c r="G6" s="532">
        <v>1.7882304480862776</v>
      </c>
      <c r="H6" s="532"/>
      <c r="I6" s="532">
        <v>1.0701350063474977</v>
      </c>
      <c r="J6" s="533">
        <v>0</v>
      </c>
      <c r="K6" s="534">
        <v>15</v>
      </c>
      <c r="L6" s="528">
        <v>10</v>
      </c>
      <c r="M6" s="528" t="s">
        <v>1325</v>
      </c>
      <c r="N6" s="528" t="s">
        <v>1325</v>
      </c>
      <c r="O6" s="528" t="s">
        <v>1325</v>
      </c>
      <c r="P6" s="528">
        <v>182</v>
      </c>
      <c r="Q6" s="535" t="s">
        <v>1325</v>
      </c>
      <c r="R6" s="531">
        <v>0</v>
      </c>
      <c r="S6" s="532">
        <v>0</v>
      </c>
      <c r="T6" s="532">
        <v>1.9807191180400934</v>
      </c>
      <c r="U6" s="532">
        <v>0</v>
      </c>
      <c r="V6" s="532"/>
      <c r="W6" s="532">
        <v>4.3227212733499938</v>
      </c>
      <c r="X6" s="533">
        <v>0</v>
      </c>
      <c r="Y6" s="534" t="s">
        <v>1325</v>
      </c>
      <c r="Z6" s="528" t="s">
        <v>1325</v>
      </c>
      <c r="AA6" s="528" t="s">
        <v>1325</v>
      </c>
      <c r="AB6" s="528" t="s">
        <v>1325</v>
      </c>
      <c r="AC6" s="528" t="s">
        <v>1325</v>
      </c>
      <c r="AD6" s="528">
        <v>19</v>
      </c>
      <c r="AE6" s="535" t="s">
        <v>1325</v>
      </c>
      <c r="AF6" s="531">
        <v>0.68160861111527915</v>
      </c>
      <c r="AG6" s="532">
        <v>0.98403155402273701</v>
      </c>
      <c r="AH6" s="532">
        <v>0.983095059561925</v>
      </c>
      <c r="AI6" s="532">
        <v>3.421132957393898</v>
      </c>
      <c r="AJ6" s="532"/>
      <c r="AK6" s="532">
        <v>1.1281168577622231</v>
      </c>
      <c r="AL6" s="533">
        <v>0</v>
      </c>
      <c r="AM6" s="534" t="s">
        <v>1325</v>
      </c>
      <c r="AN6" s="528" t="s">
        <v>1325</v>
      </c>
      <c r="AO6" s="528" t="s">
        <v>1325</v>
      </c>
      <c r="AP6" s="528" t="s">
        <v>1325</v>
      </c>
      <c r="AQ6" s="528" t="s">
        <v>1325</v>
      </c>
      <c r="AR6" s="528">
        <v>52</v>
      </c>
      <c r="AS6" s="535" t="s">
        <v>1325</v>
      </c>
      <c r="AT6" s="531">
        <v>0</v>
      </c>
      <c r="AU6" s="532">
        <v>0</v>
      </c>
      <c r="AV6" s="532">
        <v>7.526732648552354</v>
      </c>
      <c r="AW6" s="532">
        <v>0</v>
      </c>
      <c r="AX6" s="532"/>
      <c r="AY6" s="532">
        <v>1.1375582298289455</v>
      </c>
      <c r="AZ6" s="533">
        <v>0</v>
      </c>
      <c r="BA6" s="534" t="s">
        <v>1325</v>
      </c>
      <c r="BB6" s="528" t="s">
        <v>1325</v>
      </c>
      <c r="BC6" s="528" t="s">
        <v>1325</v>
      </c>
      <c r="BD6" s="528" t="s">
        <v>1325</v>
      </c>
      <c r="BE6" s="528" t="s">
        <v>1325</v>
      </c>
      <c r="BF6" s="528" t="s">
        <v>1325</v>
      </c>
      <c r="BG6" s="535" t="s">
        <v>1325</v>
      </c>
      <c r="BH6" s="531">
        <v>0</v>
      </c>
      <c r="BI6" s="532">
        <v>2.9539778100979275</v>
      </c>
      <c r="BJ6" s="532">
        <v>0</v>
      </c>
      <c r="BK6" s="532">
        <v>0</v>
      </c>
      <c r="BL6" s="532"/>
      <c r="BM6" s="532">
        <v>13.696503874781039</v>
      </c>
      <c r="BN6" s="533">
        <v>0</v>
      </c>
      <c r="BO6" s="534" t="s">
        <v>1325</v>
      </c>
      <c r="BP6" s="528" t="s">
        <v>1325</v>
      </c>
      <c r="BQ6" s="528" t="s">
        <v>1325</v>
      </c>
      <c r="BR6" s="528" t="s">
        <v>1325</v>
      </c>
      <c r="BS6" s="528" t="s">
        <v>1325</v>
      </c>
      <c r="BT6" s="528">
        <v>27</v>
      </c>
      <c r="BU6" s="535" t="s">
        <v>1325</v>
      </c>
      <c r="BV6" s="531">
        <v>1.3260340203414962</v>
      </c>
      <c r="BW6" s="532">
        <v>6.2766932057288987</v>
      </c>
      <c r="BX6" s="532">
        <v>0.7083924363137426</v>
      </c>
      <c r="BY6" s="532">
        <v>2.4102547421455931</v>
      </c>
      <c r="BZ6" s="532"/>
      <c r="CA6" s="532">
        <v>0.68188165482556307</v>
      </c>
      <c r="CB6" s="533">
        <v>0</v>
      </c>
      <c r="CC6" s="534" t="s">
        <v>1325</v>
      </c>
      <c r="CD6" s="528" t="s">
        <v>1325</v>
      </c>
      <c r="CE6" s="528" t="s">
        <v>1325</v>
      </c>
      <c r="CF6" s="528" t="s">
        <v>1325</v>
      </c>
      <c r="CG6" s="528" t="s">
        <v>1325</v>
      </c>
      <c r="CH6" s="528">
        <v>57</v>
      </c>
      <c r="CI6" s="535" t="s">
        <v>1325</v>
      </c>
      <c r="CJ6" s="531">
        <v>3.2102351840211201</v>
      </c>
      <c r="CK6" s="532">
        <v>0</v>
      </c>
      <c r="CL6" s="532">
        <v>0</v>
      </c>
      <c r="CM6" s="532">
        <v>0</v>
      </c>
      <c r="CN6" s="532"/>
      <c r="CO6" s="532">
        <v>0.84393310814844968</v>
      </c>
      <c r="CP6" s="533">
        <v>0</v>
      </c>
      <c r="CQ6" s="534" t="s">
        <v>1325</v>
      </c>
      <c r="CR6" s="528" t="s">
        <v>1325</v>
      </c>
      <c r="CS6" s="528" t="s">
        <v>1325</v>
      </c>
      <c r="CT6" s="528" t="s">
        <v>1325</v>
      </c>
      <c r="CU6" s="528" t="s">
        <v>1325</v>
      </c>
      <c r="CV6" s="528" t="s">
        <v>1325</v>
      </c>
      <c r="CW6" s="528" t="s">
        <v>1325</v>
      </c>
      <c r="CX6" s="528" t="s">
        <v>792</v>
      </c>
      <c r="CY6" s="528" t="s">
        <v>1932</v>
      </c>
      <c r="CZ6" s="528" t="s">
        <v>878</v>
      </c>
      <c r="DA6" s="528" t="s">
        <v>791</v>
      </c>
      <c r="DB6" s="537" t="s">
        <v>792</v>
      </c>
      <c r="DC6" s="537" t="s">
        <v>792</v>
      </c>
      <c r="DD6" s="537" t="s">
        <v>878</v>
      </c>
      <c r="DE6" s="537" t="s">
        <v>878</v>
      </c>
      <c r="DF6" s="528"/>
      <c r="DG6" s="538" t="s">
        <v>1930</v>
      </c>
      <c r="DH6" s="528">
        <v>195</v>
      </c>
      <c r="DI6" s="528">
        <v>48</v>
      </c>
      <c r="DJ6" s="528">
        <v>96</v>
      </c>
      <c r="DK6" s="528">
        <v>46</v>
      </c>
      <c r="DL6" s="528">
        <v>2</v>
      </c>
      <c r="DM6" s="528">
        <v>2346</v>
      </c>
      <c r="DN6" s="528">
        <v>23</v>
      </c>
      <c r="DO6" s="528">
        <v>219</v>
      </c>
      <c r="DP6" s="535">
        <v>2756</v>
      </c>
    </row>
    <row r="7" spans="1:121">
      <c r="A7" s="597" t="s">
        <v>410</v>
      </c>
      <c r="B7" s="545" t="s">
        <v>1297</v>
      </c>
      <c r="C7" s="546" t="s">
        <v>527</v>
      </c>
      <c r="D7" s="531">
        <v>1.2162046231839527</v>
      </c>
      <c r="E7" s="532">
        <v>0.87605385584809325</v>
      </c>
      <c r="F7" s="532">
        <v>0.41109814781811194</v>
      </c>
      <c r="G7" s="532">
        <v>1.2679303465817351</v>
      </c>
      <c r="H7" s="532">
        <v>2.1679932001465745</v>
      </c>
      <c r="I7" s="532">
        <v>0.96548678123815002</v>
      </c>
      <c r="J7" s="533">
        <v>0.94383509881030914</v>
      </c>
      <c r="K7" s="534">
        <v>57</v>
      </c>
      <c r="L7" s="528" t="s">
        <v>1325</v>
      </c>
      <c r="M7" s="528" t="s">
        <v>1325</v>
      </c>
      <c r="N7" s="528" t="s">
        <v>1325</v>
      </c>
      <c r="O7" s="528" t="s">
        <v>1325</v>
      </c>
      <c r="P7" s="528">
        <v>370</v>
      </c>
      <c r="Q7" s="535">
        <v>17</v>
      </c>
      <c r="R7" s="531">
        <v>1.1496636039096904</v>
      </c>
      <c r="S7" s="532">
        <v>0</v>
      </c>
      <c r="T7" s="532">
        <v>0</v>
      </c>
      <c r="U7" s="532">
        <v>1.7685056007737581</v>
      </c>
      <c r="V7" s="532">
        <v>0</v>
      </c>
      <c r="W7" s="532">
        <v>1.1271861397336222</v>
      </c>
      <c r="X7" s="533">
        <v>1.2326570853407077</v>
      </c>
      <c r="Y7" s="534" t="s">
        <v>1325</v>
      </c>
      <c r="Z7" s="528" t="s">
        <v>1325</v>
      </c>
      <c r="AA7" s="528" t="s">
        <v>1325</v>
      </c>
      <c r="AB7" s="528" t="s">
        <v>1325</v>
      </c>
      <c r="AC7" s="528" t="s">
        <v>1325</v>
      </c>
      <c r="AD7" s="528">
        <v>36</v>
      </c>
      <c r="AE7" s="535" t="s">
        <v>1325</v>
      </c>
      <c r="AF7" s="531">
        <v>1.8240128833030951</v>
      </c>
      <c r="AG7" s="532">
        <v>1.3548439671042642</v>
      </c>
      <c r="AH7" s="532">
        <v>0</v>
      </c>
      <c r="AI7" s="532">
        <v>0</v>
      </c>
      <c r="AJ7" s="532">
        <v>3.3622529965634405</v>
      </c>
      <c r="AK7" s="532">
        <v>1.0586118392213468</v>
      </c>
      <c r="AL7" s="533">
        <v>0.41249695492468685</v>
      </c>
      <c r="AM7" s="534">
        <v>10</v>
      </c>
      <c r="AN7" s="528" t="s">
        <v>1325</v>
      </c>
      <c r="AO7" s="528" t="s">
        <v>1325</v>
      </c>
      <c r="AP7" s="528" t="s">
        <v>1325</v>
      </c>
      <c r="AQ7" s="528" t="s">
        <v>1325</v>
      </c>
      <c r="AR7" s="528">
        <v>50</v>
      </c>
      <c r="AS7" s="535" t="s">
        <v>1325</v>
      </c>
      <c r="AT7" s="531">
        <v>1.3665492842610825</v>
      </c>
      <c r="AU7" s="532">
        <v>0</v>
      </c>
      <c r="AV7" s="532">
        <v>0</v>
      </c>
      <c r="AW7" s="532">
        <v>0</v>
      </c>
      <c r="AX7" s="532">
        <v>0</v>
      </c>
      <c r="AY7" s="532">
        <v>1.9825291249582562</v>
      </c>
      <c r="AZ7" s="533">
        <v>0</v>
      </c>
      <c r="BA7" s="534" t="s">
        <v>1325</v>
      </c>
      <c r="BB7" s="528" t="s">
        <v>1325</v>
      </c>
      <c r="BC7" s="528" t="s">
        <v>1325</v>
      </c>
      <c r="BD7" s="528" t="s">
        <v>1325</v>
      </c>
      <c r="BE7" s="528" t="s">
        <v>1325</v>
      </c>
      <c r="BF7" s="528">
        <v>15</v>
      </c>
      <c r="BG7" s="535" t="s">
        <v>1325</v>
      </c>
      <c r="BH7" s="531">
        <v>0.68811236014753741</v>
      </c>
      <c r="BI7" s="532">
        <v>1.5858103491946152</v>
      </c>
      <c r="BJ7" s="532">
        <v>0</v>
      </c>
      <c r="BK7" s="532">
        <v>0.69074145988942226</v>
      </c>
      <c r="BL7" s="532">
        <v>3.940752848289236</v>
      </c>
      <c r="BM7" s="532">
        <v>1.2865513429922495</v>
      </c>
      <c r="BN7" s="533">
        <v>1.8312916128710592</v>
      </c>
      <c r="BO7" s="534" t="s">
        <v>1325</v>
      </c>
      <c r="BP7" s="528" t="s">
        <v>1325</v>
      </c>
      <c r="BQ7" s="528" t="s">
        <v>1325</v>
      </c>
      <c r="BR7" s="528" t="s">
        <v>1325</v>
      </c>
      <c r="BS7" s="528" t="s">
        <v>1325</v>
      </c>
      <c r="BT7" s="528">
        <v>92</v>
      </c>
      <c r="BU7" s="535" t="s">
        <v>1325</v>
      </c>
      <c r="BV7" s="531">
        <v>1.5740700190491907</v>
      </c>
      <c r="BW7" s="532">
        <v>0.4627782888109242</v>
      </c>
      <c r="BX7" s="532">
        <v>0.27040092141432426</v>
      </c>
      <c r="BY7" s="532">
        <v>1.7199453115430527</v>
      </c>
      <c r="BZ7" s="532">
        <v>2.3086406364358556</v>
      </c>
      <c r="CA7" s="532">
        <v>0.85162739746195948</v>
      </c>
      <c r="CB7" s="533">
        <v>0.57754339116374032</v>
      </c>
      <c r="CC7" s="534">
        <v>26</v>
      </c>
      <c r="CD7" s="528" t="s">
        <v>1325</v>
      </c>
      <c r="CE7" s="528" t="s">
        <v>1325</v>
      </c>
      <c r="CF7" s="528" t="s">
        <v>1325</v>
      </c>
      <c r="CG7" s="528" t="s">
        <v>1325</v>
      </c>
      <c r="CH7" s="528">
        <v>132</v>
      </c>
      <c r="CI7" s="535" t="s">
        <v>1325</v>
      </c>
      <c r="CJ7" s="531">
        <v>1.0502644619604018</v>
      </c>
      <c r="CK7" s="532">
        <v>4.7256351740966673</v>
      </c>
      <c r="CL7" s="532">
        <v>3.1421883611471513</v>
      </c>
      <c r="CM7" s="532">
        <v>0</v>
      </c>
      <c r="CN7" s="532">
        <v>0</v>
      </c>
      <c r="CO7" s="532">
        <v>0.74437407779404186</v>
      </c>
      <c r="CP7" s="533">
        <v>0</v>
      </c>
      <c r="CQ7" s="534" t="s">
        <v>1325</v>
      </c>
      <c r="CR7" s="528" t="s">
        <v>1325</v>
      </c>
      <c r="CS7" s="528" t="s">
        <v>1325</v>
      </c>
      <c r="CT7" s="528" t="s">
        <v>1325</v>
      </c>
      <c r="CU7" s="528" t="s">
        <v>1325</v>
      </c>
      <c r="CV7" s="528">
        <v>13</v>
      </c>
      <c r="CW7" s="528" t="s">
        <v>1325</v>
      </c>
      <c r="CX7" s="528" t="s">
        <v>878</v>
      </c>
      <c r="CY7" s="528" t="s">
        <v>791</v>
      </c>
      <c r="CZ7" s="528" t="s">
        <v>878</v>
      </c>
      <c r="DA7" s="536" t="s">
        <v>791</v>
      </c>
      <c r="DB7" s="537" t="s">
        <v>792</v>
      </c>
      <c r="DC7" s="537" t="s">
        <v>792</v>
      </c>
      <c r="DD7" s="537" t="s">
        <v>878</v>
      </c>
      <c r="DE7" s="537" t="s">
        <v>878</v>
      </c>
      <c r="DF7" s="528"/>
      <c r="DG7" s="538" t="s">
        <v>1930</v>
      </c>
      <c r="DH7" s="528">
        <v>566</v>
      </c>
      <c r="DI7" s="528">
        <v>66</v>
      </c>
      <c r="DJ7" s="528">
        <v>108</v>
      </c>
      <c r="DK7" s="528">
        <v>74</v>
      </c>
      <c r="DL7" s="528">
        <v>27</v>
      </c>
      <c r="DM7" s="528">
        <v>4348</v>
      </c>
      <c r="DN7" s="528">
        <v>208</v>
      </c>
      <c r="DO7" s="528">
        <v>466</v>
      </c>
      <c r="DP7" s="535">
        <v>5397</v>
      </c>
    </row>
    <row r="8" spans="1:121">
      <c r="A8" s="591" t="s">
        <v>412</v>
      </c>
      <c r="B8" s="529" t="s">
        <v>1290</v>
      </c>
      <c r="C8" s="530" t="s">
        <v>528</v>
      </c>
      <c r="D8" s="531">
        <v>2.7020293195381653</v>
      </c>
      <c r="E8" s="532"/>
      <c r="F8" s="532"/>
      <c r="G8" s="532"/>
      <c r="H8" s="532"/>
      <c r="I8" s="532">
        <v>0.59650553829289676</v>
      </c>
      <c r="J8" s="533">
        <v>1.9253244587079648</v>
      </c>
      <c r="K8" s="534">
        <v>10</v>
      </c>
      <c r="L8" s="528" t="s">
        <v>1325</v>
      </c>
      <c r="M8" s="528" t="s">
        <v>1325</v>
      </c>
      <c r="N8" s="528" t="s">
        <v>1325</v>
      </c>
      <c r="O8" s="528" t="s">
        <v>1325</v>
      </c>
      <c r="P8" s="528">
        <v>58</v>
      </c>
      <c r="Q8" s="535" t="s">
        <v>1325</v>
      </c>
      <c r="R8" s="531">
        <v>0</v>
      </c>
      <c r="S8" s="532"/>
      <c r="T8" s="532"/>
      <c r="U8" s="532"/>
      <c r="V8" s="532"/>
      <c r="W8" s="532">
        <v>1.8500326199981738</v>
      </c>
      <c r="X8" s="533">
        <v>0</v>
      </c>
      <c r="Y8" s="534" t="s">
        <v>1325</v>
      </c>
      <c r="Z8" s="528" t="s">
        <v>1325</v>
      </c>
      <c r="AA8" s="528" t="s">
        <v>1325</v>
      </c>
      <c r="AB8" s="528" t="s">
        <v>1325</v>
      </c>
      <c r="AC8" s="528" t="s">
        <v>1325</v>
      </c>
      <c r="AD8" s="528" t="s">
        <v>1325</v>
      </c>
      <c r="AE8" s="535" t="s">
        <v>1325</v>
      </c>
      <c r="AF8" s="531">
        <v>0</v>
      </c>
      <c r="AG8" s="532"/>
      <c r="AH8" s="532"/>
      <c r="AI8" s="532"/>
      <c r="AJ8" s="532"/>
      <c r="AK8" s="532">
        <v>3.4713806522465727</v>
      </c>
      <c r="AL8" s="533">
        <v>2.9909441670372305</v>
      </c>
      <c r="AM8" s="534" t="s">
        <v>1325</v>
      </c>
      <c r="AN8" s="528" t="s">
        <v>1325</v>
      </c>
      <c r="AO8" s="528" t="s">
        <v>1325</v>
      </c>
      <c r="AP8" s="528" t="s">
        <v>1325</v>
      </c>
      <c r="AQ8" s="528" t="s">
        <v>1325</v>
      </c>
      <c r="AR8" s="528">
        <v>10</v>
      </c>
      <c r="AS8" s="535" t="s">
        <v>1325</v>
      </c>
      <c r="AT8" s="531">
        <v>0</v>
      </c>
      <c r="AU8" s="532"/>
      <c r="AV8" s="532"/>
      <c r="AW8" s="532"/>
      <c r="AX8" s="532"/>
      <c r="AY8" s="532">
        <v>0.47843041059321983</v>
      </c>
      <c r="AZ8" s="533">
        <v>0</v>
      </c>
      <c r="BA8" s="534" t="s">
        <v>1325</v>
      </c>
      <c r="BB8" s="528" t="s">
        <v>1325</v>
      </c>
      <c r="BC8" s="528" t="s">
        <v>1325</v>
      </c>
      <c r="BD8" s="528" t="s">
        <v>1325</v>
      </c>
      <c r="BE8" s="528" t="s">
        <v>1325</v>
      </c>
      <c r="BF8" s="528" t="s">
        <v>1325</v>
      </c>
      <c r="BG8" s="535" t="s">
        <v>1325</v>
      </c>
      <c r="BH8" s="531">
        <v>3.8475279663087476</v>
      </c>
      <c r="BI8" s="532"/>
      <c r="BJ8" s="532"/>
      <c r="BK8" s="532"/>
      <c r="BL8" s="532"/>
      <c r="BM8" s="532">
        <v>0.39447337130717319</v>
      </c>
      <c r="BN8" s="533">
        <v>2.6124378599925042</v>
      </c>
      <c r="BO8" s="534" t="s">
        <v>1325</v>
      </c>
      <c r="BP8" s="528" t="s">
        <v>1325</v>
      </c>
      <c r="BQ8" s="528" t="s">
        <v>1325</v>
      </c>
      <c r="BR8" s="528" t="s">
        <v>1325</v>
      </c>
      <c r="BS8" s="528" t="s">
        <v>1325</v>
      </c>
      <c r="BT8" s="528">
        <v>15</v>
      </c>
      <c r="BU8" s="535" t="s">
        <v>1325</v>
      </c>
      <c r="BV8" s="531">
        <v>3.4233853065547217</v>
      </c>
      <c r="BW8" s="532"/>
      <c r="BX8" s="532"/>
      <c r="BY8" s="532"/>
      <c r="BZ8" s="532"/>
      <c r="CA8" s="532">
        <v>0.42873713644681238</v>
      </c>
      <c r="CB8" s="533">
        <v>1.88663253492382</v>
      </c>
      <c r="CC8" s="534" t="s">
        <v>1325</v>
      </c>
      <c r="CD8" s="528" t="s">
        <v>1325</v>
      </c>
      <c r="CE8" s="528" t="s">
        <v>1325</v>
      </c>
      <c r="CF8" s="528" t="s">
        <v>1325</v>
      </c>
      <c r="CG8" s="528" t="s">
        <v>1325</v>
      </c>
      <c r="CH8" s="528">
        <v>21</v>
      </c>
      <c r="CI8" s="535" t="s">
        <v>1325</v>
      </c>
      <c r="CJ8" s="531">
        <v>0</v>
      </c>
      <c r="CK8" s="532"/>
      <c r="CL8" s="532"/>
      <c r="CM8" s="532"/>
      <c r="CN8" s="532"/>
      <c r="CO8" s="532">
        <v>0.75328332417647181</v>
      </c>
      <c r="CP8" s="533">
        <v>0</v>
      </c>
      <c r="CQ8" s="534" t="s">
        <v>1325</v>
      </c>
      <c r="CR8" s="528" t="s">
        <v>1325</v>
      </c>
      <c r="CS8" s="528" t="s">
        <v>1325</v>
      </c>
      <c r="CT8" s="528" t="s">
        <v>1325</v>
      </c>
      <c r="CU8" s="528" t="s">
        <v>1325</v>
      </c>
      <c r="CV8" s="528" t="s">
        <v>1325</v>
      </c>
      <c r="CW8" s="528" t="s">
        <v>1325</v>
      </c>
      <c r="CX8" s="595" t="s">
        <v>792</v>
      </c>
      <c r="CY8" s="595" t="s">
        <v>1202</v>
      </c>
      <c r="CZ8" s="528" t="s">
        <v>878</v>
      </c>
      <c r="DA8" s="536" t="s">
        <v>791</v>
      </c>
      <c r="DB8" s="537" t="s">
        <v>792</v>
      </c>
      <c r="DC8" s="537" t="s">
        <v>792</v>
      </c>
      <c r="DD8" s="537" t="s">
        <v>878</v>
      </c>
      <c r="DE8" s="537" t="s">
        <v>878</v>
      </c>
      <c r="DF8" s="528"/>
      <c r="DG8" s="538" t="s">
        <v>1930</v>
      </c>
      <c r="DH8" s="528">
        <v>36</v>
      </c>
      <c r="DI8" s="528">
        <v>6</v>
      </c>
      <c r="DJ8" s="528">
        <v>7</v>
      </c>
      <c r="DK8" s="528">
        <v>1</v>
      </c>
      <c r="DL8" s="528">
        <v>0</v>
      </c>
      <c r="DM8" s="528">
        <v>537</v>
      </c>
      <c r="DN8" s="528">
        <v>28</v>
      </c>
      <c r="DO8" s="528">
        <v>76</v>
      </c>
      <c r="DP8" s="535">
        <v>615</v>
      </c>
    </row>
    <row r="9" spans="1:121">
      <c r="A9" s="597" t="s">
        <v>413</v>
      </c>
      <c r="B9" s="545" t="s">
        <v>1298</v>
      </c>
      <c r="C9" s="546" t="s">
        <v>529</v>
      </c>
      <c r="D9" s="531">
        <v>1.1411371433025024</v>
      </c>
      <c r="E9" s="532">
        <v>2.0071212555583258</v>
      </c>
      <c r="F9" s="532">
        <v>0.65962630116089516</v>
      </c>
      <c r="G9" s="532">
        <v>1.4646786220154293</v>
      </c>
      <c r="H9" s="532">
        <v>0.71323955754910418</v>
      </c>
      <c r="I9" s="532">
        <v>0.88068344629982731</v>
      </c>
      <c r="J9" s="533">
        <v>0.98990781383908388</v>
      </c>
      <c r="K9" s="534">
        <v>333</v>
      </c>
      <c r="L9" s="528">
        <v>48</v>
      </c>
      <c r="M9" s="528">
        <v>75</v>
      </c>
      <c r="N9" s="528">
        <v>143</v>
      </c>
      <c r="O9" s="528">
        <v>25</v>
      </c>
      <c r="P9" s="528">
        <v>697</v>
      </c>
      <c r="Q9" s="535">
        <v>90</v>
      </c>
      <c r="R9" s="531">
        <v>0.44845744820943267</v>
      </c>
      <c r="S9" s="532">
        <v>2.1041587311813124</v>
      </c>
      <c r="T9" s="532">
        <v>0.89929233856449331</v>
      </c>
      <c r="U9" s="532">
        <v>1.3663032650716422</v>
      </c>
      <c r="V9" s="532">
        <v>0.95770430772552739</v>
      </c>
      <c r="W9" s="532">
        <v>1.5452303435253263</v>
      </c>
      <c r="X9" s="533">
        <v>0.53771938766524963</v>
      </c>
      <c r="Y9" s="534" t="s">
        <v>1325</v>
      </c>
      <c r="Z9" s="528" t="s">
        <v>1325</v>
      </c>
      <c r="AA9" s="528" t="s">
        <v>1325</v>
      </c>
      <c r="AB9" s="528" t="s">
        <v>1325</v>
      </c>
      <c r="AC9" s="528" t="s">
        <v>1325</v>
      </c>
      <c r="AD9" s="528">
        <v>51</v>
      </c>
      <c r="AE9" s="535" t="s">
        <v>1325</v>
      </c>
      <c r="AF9" s="531">
        <v>1.2464334241289905</v>
      </c>
      <c r="AG9" s="532">
        <v>0.67899803088000366</v>
      </c>
      <c r="AH9" s="532">
        <v>1.2977834385637801</v>
      </c>
      <c r="AI9" s="532">
        <v>0.99802637002755679</v>
      </c>
      <c r="AJ9" s="532">
        <v>0.70973374096279418</v>
      </c>
      <c r="AK9" s="532">
        <v>0.85537593078720842</v>
      </c>
      <c r="AL9" s="533">
        <v>0.81218895840158312</v>
      </c>
      <c r="AM9" s="534">
        <v>43</v>
      </c>
      <c r="AN9" s="528" t="s">
        <v>1325</v>
      </c>
      <c r="AO9" s="528">
        <v>17</v>
      </c>
      <c r="AP9" s="528">
        <v>12</v>
      </c>
      <c r="AQ9" s="528" t="s">
        <v>1325</v>
      </c>
      <c r="AR9" s="528">
        <v>83</v>
      </c>
      <c r="AS9" s="535" t="s">
        <v>1325</v>
      </c>
      <c r="AT9" s="531">
        <v>0.41069782639996422</v>
      </c>
      <c r="AU9" s="532">
        <v>1.9379890028168683</v>
      </c>
      <c r="AV9" s="532">
        <v>0</v>
      </c>
      <c r="AW9" s="532">
        <v>1.4230231995859295</v>
      </c>
      <c r="AX9" s="532">
        <v>0</v>
      </c>
      <c r="AY9" s="532">
        <v>1.7246623468217273</v>
      </c>
      <c r="AZ9" s="533">
        <v>1.5853630208918446</v>
      </c>
      <c r="BA9" s="534" t="s">
        <v>1325</v>
      </c>
      <c r="BB9" s="528" t="s">
        <v>1325</v>
      </c>
      <c r="BC9" s="528" t="s">
        <v>1325</v>
      </c>
      <c r="BD9" s="528" t="s">
        <v>1325</v>
      </c>
      <c r="BE9" s="528" t="s">
        <v>1325</v>
      </c>
      <c r="BF9" s="528">
        <v>19</v>
      </c>
      <c r="BG9" s="535" t="s">
        <v>1325</v>
      </c>
      <c r="BH9" s="531">
        <v>0.50363714972408136</v>
      </c>
      <c r="BI9" s="532">
        <v>2.256850427732088</v>
      </c>
      <c r="BJ9" s="532">
        <v>0.35968052576420295</v>
      </c>
      <c r="BK9" s="532">
        <v>1.6003808591959348</v>
      </c>
      <c r="BL9" s="532">
        <v>0.16959345269614345</v>
      </c>
      <c r="BM9" s="532">
        <v>1.2897177629412797</v>
      </c>
      <c r="BN9" s="533">
        <v>1.6377910685070645</v>
      </c>
      <c r="BO9" s="534">
        <v>28</v>
      </c>
      <c r="BP9" s="528" t="s">
        <v>1325</v>
      </c>
      <c r="BQ9" s="528" t="s">
        <v>1325</v>
      </c>
      <c r="BR9" s="528">
        <v>26</v>
      </c>
      <c r="BS9" s="528" t="s">
        <v>1325</v>
      </c>
      <c r="BT9" s="528">
        <v>135</v>
      </c>
      <c r="BU9" s="535">
        <v>24</v>
      </c>
      <c r="BV9" s="531">
        <v>1.7194009549726565</v>
      </c>
      <c r="BW9" s="532">
        <v>2.4248034682767949</v>
      </c>
      <c r="BX9" s="532">
        <v>0.46089992926847606</v>
      </c>
      <c r="BY9" s="532">
        <v>1.549062070789671</v>
      </c>
      <c r="BZ9" s="532">
        <v>0.69524847300564041</v>
      </c>
      <c r="CA9" s="532">
        <v>0.6735822101586586</v>
      </c>
      <c r="CB9" s="533">
        <v>0.87113920522798804</v>
      </c>
      <c r="CC9" s="534">
        <v>204</v>
      </c>
      <c r="CD9" s="528">
        <v>26</v>
      </c>
      <c r="CE9" s="528">
        <v>24</v>
      </c>
      <c r="CF9" s="528">
        <v>68</v>
      </c>
      <c r="CG9" s="528">
        <v>11</v>
      </c>
      <c r="CH9" s="528">
        <v>278</v>
      </c>
      <c r="CI9" s="535">
        <v>36</v>
      </c>
      <c r="CJ9" s="531">
        <v>0.88564578818117079</v>
      </c>
      <c r="CK9" s="532">
        <v>1.8896645085660699</v>
      </c>
      <c r="CL9" s="532">
        <v>0.52572090732004451</v>
      </c>
      <c r="CM9" s="532">
        <v>1.5517660626645315</v>
      </c>
      <c r="CN9" s="532">
        <v>0.42946902363426781</v>
      </c>
      <c r="CO9" s="532">
        <v>1.1301140652719903</v>
      </c>
      <c r="CP9" s="533">
        <v>0.82162771134503887</v>
      </c>
      <c r="CQ9" s="534">
        <v>18</v>
      </c>
      <c r="CR9" s="528" t="s">
        <v>1325</v>
      </c>
      <c r="CS9" s="528" t="s">
        <v>1325</v>
      </c>
      <c r="CT9" s="528">
        <v>10</v>
      </c>
      <c r="CU9" s="528" t="s">
        <v>1325</v>
      </c>
      <c r="CV9" s="528">
        <v>51</v>
      </c>
      <c r="CW9" s="528" t="s">
        <v>1325</v>
      </c>
      <c r="CX9" s="528" t="s">
        <v>792</v>
      </c>
      <c r="CY9" s="528" t="s">
        <v>1932</v>
      </c>
      <c r="CZ9" s="528" t="s">
        <v>792</v>
      </c>
      <c r="DA9" s="536" t="s">
        <v>1477</v>
      </c>
      <c r="DB9" s="537" t="s">
        <v>792</v>
      </c>
      <c r="DC9" s="537" t="s">
        <v>792</v>
      </c>
      <c r="DD9" s="537" t="s">
        <v>878</v>
      </c>
      <c r="DE9" s="537" t="s">
        <v>878</v>
      </c>
      <c r="DF9" s="528"/>
      <c r="DG9" s="538" t="s">
        <v>1930</v>
      </c>
      <c r="DH9" s="528">
        <v>3122</v>
      </c>
      <c r="DI9" s="528">
        <v>253</v>
      </c>
      <c r="DJ9" s="528">
        <v>1155</v>
      </c>
      <c r="DK9" s="528">
        <v>1038</v>
      </c>
      <c r="DL9" s="528">
        <v>364</v>
      </c>
      <c r="DM9" s="528">
        <v>7647</v>
      </c>
      <c r="DN9" s="528">
        <v>946</v>
      </c>
      <c r="DO9" s="528">
        <v>1411</v>
      </c>
      <c r="DP9" s="535">
        <v>14525</v>
      </c>
    </row>
    <row r="10" spans="1:121">
      <c r="A10" s="597" t="s">
        <v>415</v>
      </c>
      <c r="B10" s="545" t="s">
        <v>1298</v>
      </c>
      <c r="C10" s="546" t="s">
        <v>530</v>
      </c>
      <c r="D10" s="531">
        <v>0.73170346747100612</v>
      </c>
      <c r="E10" s="532">
        <v>1.4106337751601097</v>
      </c>
      <c r="F10" s="532">
        <v>1.2220239084654825</v>
      </c>
      <c r="G10" s="532">
        <v>2.3641205875578843</v>
      </c>
      <c r="H10" s="532"/>
      <c r="I10" s="532">
        <v>0.90313413393575659</v>
      </c>
      <c r="J10" s="533">
        <v>1.0228483501135295</v>
      </c>
      <c r="K10" s="534">
        <v>16</v>
      </c>
      <c r="L10" s="528" t="s">
        <v>1325</v>
      </c>
      <c r="M10" s="528">
        <v>22</v>
      </c>
      <c r="N10" s="528" t="s">
        <v>1325</v>
      </c>
      <c r="O10" s="528" t="s">
        <v>1325</v>
      </c>
      <c r="P10" s="528">
        <v>327</v>
      </c>
      <c r="Q10" s="535">
        <v>23</v>
      </c>
      <c r="R10" s="531">
        <v>1.2236685294009</v>
      </c>
      <c r="S10" s="532">
        <v>0</v>
      </c>
      <c r="T10" s="532">
        <v>1.8826476860639889</v>
      </c>
      <c r="U10" s="532">
        <v>0</v>
      </c>
      <c r="V10" s="532"/>
      <c r="W10" s="532">
        <v>0.83302467416777182</v>
      </c>
      <c r="X10" s="533">
        <v>1.4795739186585115</v>
      </c>
      <c r="Y10" s="534" t="s">
        <v>1325</v>
      </c>
      <c r="Z10" s="528" t="s">
        <v>1325</v>
      </c>
      <c r="AA10" s="528" t="s">
        <v>1325</v>
      </c>
      <c r="AB10" s="528" t="s">
        <v>1325</v>
      </c>
      <c r="AC10" s="528" t="s">
        <v>1325</v>
      </c>
      <c r="AD10" s="528">
        <v>39</v>
      </c>
      <c r="AE10" s="535" t="s">
        <v>1325</v>
      </c>
      <c r="AF10" s="531">
        <v>0.67392955418097977</v>
      </c>
      <c r="AG10" s="532">
        <v>0</v>
      </c>
      <c r="AH10" s="532">
        <v>1.7142196019238671</v>
      </c>
      <c r="AI10" s="532">
        <v>0</v>
      </c>
      <c r="AJ10" s="532"/>
      <c r="AK10" s="532">
        <v>1.0940875424206455</v>
      </c>
      <c r="AL10" s="533">
        <v>2.1198000945257069</v>
      </c>
      <c r="AM10" s="534" t="s">
        <v>1325</v>
      </c>
      <c r="AN10" s="528" t="s">
        <v>1325</v>
      </c>
      <c r="AO10" s="528" t="s">
        <v>1325</v>
      </c>
      <c r="AP10" s="528" t="s">
        <v>1325</v>
      </c>
      <c r="AQ10" s="528" t="s">
        <v>1325</v>
      </c>
      <c r="AR10" s="528">
        <v>71</v>
      </c>
      <c r="AS10" s="535" t="s">
        <v>1325</v>
      </c>
      <c r="AT10" s="531">
        <v>1.3919591183299631</v>
      </c>
      <c r="AU10" s="532">
        <v>0</v>
      </c>
      <c r="AV10" s="532">
        <v>0.7176153191148863</v>
      </c>
      <c r="AW10" s="532">
        <v>10.771169254325875</v>
      </c>
      <c r="AX10" s="532"/>
      <c r="AY10" s="532">
        <v>0.36293475321067142</v>
      </c>
      <c r="AZ10" s="533">
        <v>0</v>
      </c>
      <c r="BA10" s="534" t="s">
        <v>1325</v>
      </c>
      <c r="BB10" s="528" t="s">
        <v>1325</v>
      </c>
      <c r="BC10" s="528" t="s">
        <v>1325</v>
      </c>
      <c r="BD10" s="528" t="s">
        <v>1325</v>
      </c>
      <c r="BE10" s="528" t="s">
        <v>1325</v>
      </c>
      <c r="BF10" s="528">
        <v>15</v>
      </c>
      <c r="BG10" s="535" t="s">
        <v>1325</v>
      </c>
      <c r="BH10" s="531">
        <v>0.26544991071207069</v>
      </c>
      <c r="BI10" s="532">
        <v>0</v>
      </c>
      <c r="BJ10" s="532">
        <v>0.33448586651659046</v>
      </c>
      <c r="BK10" s="532">
        <v>0</v>
      </c>
      <c r="BL10" s="532"/>
      <c r="BM10" s="532">
        <v>4.1578905479456099</v>
      </c>
      <c r="BN10" s="533">
        <v>0.84791925911043042</v>
      </c>
      <c r="BO10" s="534" t="s">
        <v>1325</v>
      </c>
      <c r="BP10" s="528" t="s">
        <v>1325</v>
      </c>
      <c r="BQ10" s="528" t="s">
        <v>1325</v>
      </c>
      <c r="BR10" s="528" t="s">
        <v>1325</v>
      </c>
      <c r="BS10" s="528" t="s">
        <v>1325</v>
      </c>
      <c r="BT10" s="528">
        <v>76</v>
      </c>
      <c r="BU10" s="535" t="s">
        <v>1325</v>
      </c>
      <c r="BV10" s="531">
        <v>0.42056932989449858</v>
      </c>
      <c r="BW10" s="532">
        <v>4.8756804434274992</v>
      </c>
      <c r="BX10" s="532">
        <v>1.0809283644124559</v>
      </c>
      <c r="BY10" s="532">
        <v>4.1725849664433028</v>
      </c>
      <c r="BZ10" s="532"/>
      <c r="CA10" s="532">
        <v>0.82519877956569154</v>
      </c>
      <c r="CB10" s="533">
        <v>0.56689880036011853</v>
      </c>
      <c r="CC10" s="534" t="s">
        <v>1325</v>
      </c>
      <c r="CD10" s="528" t="s">
        <v>1325</v>
      </c>
      <c r="CE10" s="528" t="s">
        <v>1325</v>
      </c>
      <c r="CF10" s="528" t="s">
        <v>1325</v>
      </c>
      <c r="CG10" s="528" t="s">
        <v>1325</v>
      </c>
      <c r="CH10" s="528">
        <v>96</v>
      </c>
      <c r="CI10" s="535" t="s">
        <v>1325</v>
      </c>
      <c r="CJ10" s="531">
        <v>2.367871627662816</v>
      </c>
      <c r="CK10" s="532">
        <v>0</v>
      </c>
      <c r="CL10" s="532">
        <v>1.0630729443619009</v>
      </c>
      <c r="CM10" s="532">
        <v>20.182777409569233</v>
      </c>
      <c r="CN10" s="532"/>
      <c r="CO10" s="532">
        <v>4.8391300428089527E-2</v>
      </c>
      <c r="CP10" s="533">
        <v>0</v>
      </c>
      <c r="CQ10" s="534" t="s">
        <v>1325</v>
      </c>
      <c r="CR10" s="528" t="s">
        <v>1325</v>
      </c>
      <c r="CS10" s="528" t="s">
        <v>1325</v>
      </c>
      <c r="CT10" s="528" t="s">
        <v>1325</v>
      </c>
      <c r="CU10" s="528" t="s">
        <v>1325</v>
      </c>
      <c r="CV10" s="528" t="s">
        <v>1325</v>
      </c>
      <c r="CW10" s="528" t="s">
        <v>1325</v>
      </c>
      <c r="CX10" s="528" t="s">
        <v>878</v>
      </c>
      <c r="CY10" s="528" t="s">
        <v>791</v>
      </c>
      <c r="CZ10" s="528" t="s">
        <v>878</v>
      </c>
      <c r="DA10" s="536" t="s">
        <v>791</v>
      </c>
      <c r="DB10" s="537" t="s">
        <v>792</v>
      </c>
      <c r="DC10" s="537" t="s">
        <v>792</v>
      </c>
      <c r="DD10" s="537" t="s">
        <v>878</v>
      </c>
      <c r="DE10" s="537" t="s">
        <v>878</v>
      </c>
      <c r="DF10" s="528"/>
      <c r="DG10" s="538" t="s">
        <v>1930</v>
      </c>
      <c r="DH10" s="528">
        <v>196</v>
      </c>
      <c r="DI10" s="528">
        <v>27</v>
      </c>
      <c r="DJ10" s="528">
        <v>173</v>
      </c>
      <c r="DK10" s="528">
        <v>17</v>
      </c>
      <c r="DL10" s="528">
        <v>7</v>
      </c>
      <c r="DM10" s="528">
        <v>3225</v>
      </c>
      <c r="DN10" s="528">
        <v>213</v>
      </c>
      <c r="DO10" s="528">
        <v>396</v>
      </c>
      <c r="DP10" s="535">
        <v>3858</v>
      </c>
    </row>
    <row r="11" spans="1:121">
      <c r="A11" s="591" t="s">
        <v>416</v>
      </c>
      <c r="B11" s="529" t="s">
        <v>1293</v>
      </c>
      <c r="C11" s="530" t="s">
        <v>531</v>
      </c>
      <c r="D11" s="531">
        <v>1.0159346967111096</v>
      </c>
      <c r="E11" s="532">
        <v>1.7853644108192155</v>
      </c>
      <c r="F11" s="532">
        <v>0.68022093928729865</v>
      </c>
      <c r="G11" s="532">
        <v>2.1845066326469156</v>
      </c>
      <c r="H11" s="532">
        <v>1.2855741484378205</v>
      </c>
      <c r="I11" s="532">
        <v>0.84215329284212403</v>
      </c>
      <c r="J11" s="533">
        <v>0.95308484346050937</v>
      </c>
      <c r="K11" s="534">
        <v>115</v>
      </c>
      <c r="L11" s="528">
        <v>10</v>
      </c>
      <c r="M11" s="528">
        <v>19</v>
      </c>
      <c r="N11" s="528">
        <v>24</v>
      </c>
      <c r="O11" s="528" t="s">
        <v>1325</v>
      </c>
      <c r="P11" s="528">
        <v>1203</v>
      </c>
      <c r="Q11" s="535">
        <v>69</v>
      </c>
      <c r="R11" s="531">
        <v>0.30760082216196361</v>
      </c>
      <c r="S11" s="532">
        <v>0</v>
      </c>
      <c r="T11" s="532">
        <v>3.4854069449767087</v>
      </c>
      <c r="U11" s="532">
        <v>0</v>
      </c>
      <c r="V11" s="532">
        <v>0</v>
      </c>
      <c r="W11" s="532">
        <v>1.3308795093949624</v>
      </c>
      <c r="X11" s="533">
        <v>0.8308638374752757</v>
      </c>
      <c r="Y11" s="534" t="s">
        <v>1325</v>
      </c>
      <c r="Z11" s="528" t="s">
        <v>1325</v>
      </c>
      <c r="AA11" s="528" t="s">
        <v>1325</v>
      </c>
      <c r="AB11" s="528" t="s">
        <v>1325</v>
      </c>
      <c r="AC11" s="528" t="s">
        <v>1325</v>
      </c>
      <c r="AD11" s="528">
        <v>71</v>
      </c>
      <c r="AE11" s="535" t="s">
        <v>1325</v>
      </c>
      <c r="AF11" s="531">
        <v>1.0415331603321825</v>
      </c>
      <c r="AG11" s="532">
        <v>0</v>
      </c>
      <c r="AH11" s="532">
        <v>1.5457719402945829</v>
      </c>
      <c r="AI11" s="532">
        <v>1.6013401751253356</v>
      </c>
      <c r="AJ11" s="532">
        <v>1.1588019805872571</v>
      </c>
      <c r="AK11" s="532">
        <v>0.84488247701871577</v>
      </c>
      <c r="AL11" s="533">
        <v>0.8029323042895985</v>
      </c>
      <c r="AM11" s="534">
        <v>26</v>
      </c>
      <c r="AN11" s="528" t="s">
        <v>1325</v>
      </c>
      <c r="AO11" s="528" t="s">
        <v>1325</v>
      </c>
      <c r="AP11" s="528" t="s">
        <v>1325</v>
      </c>
      <c r="AQ11" s="528" t="s">
        <v>1325</v>
      </c>
      <c r="AR11" s="528">
        <v>267</v>
      </c>
      <c r="AS11" s="535">
        <v>13</v>
      </c>
      <c r="AT11" s="531">
        <v>0.80786965447680081</v>
      </c>
      <c r="AU11" s="532">
        <v>2.8854848575146077</v>
      </c>
      <c r="AV11" s="532">
        <v>0.56388384610322861</v>
      </c>
      <c r="AW11" s="532">
        <v>6.9835405992654698</v>
      </c>
      <c r="AX11" s="532">
        <v>0</v>
      </c>
      <c r="AY11" s="532">
        <v>0.45302180511981988</v>
      </c>
      <c r="AZ11" s="533">
        <v>1.5949204202446132</v>
      </c>
      <c r="BA11" s="534" t="s">
        <v>1325</v>
      </c>
      <c r="BB11" s="528" t="s">
        <v>1325</v>
      </c>
      <c r="BC11" s="528" t="s">
        <v>1325</v>
      </c>
      <c r="BD11" s="528" t="s">
        <v>1325</v>
      </c>
      <c r="BE11" s="528" t="s">
        <v>1325</v>
      </c>
      <c r="BF11" s="528">
        <v>55</v>
      </c>
      <c r="BG11" s="535" t="s">
        <v>1325</v>
      </c>
      <c r="BH11" s="531">
        <v>1.0351505976816866</v>
      </c>
      <c r="BI11" s="532">
        <v>2.3359385848921321</v>
      </c>
      <c r="BJ11" s="532">
        <v>0</v>
      </c>
      <c r="BK11" s="532">
        <v>1.7366500209153235</v>
      </c>
      <c r="BL11" s="532">
        <v>1.6732326299602704</v>
      </c>
      <c r="BM11" s="532">
        <v>0.9714863675541926</v>
      </c>
      <c r="BN11" s="533">
        <v>1.2785622550850946</v>
      </c>
      <c r="BO11" s="534">
        <v>18</v>
      </c>
      <c r="BP11" s="528" t="s">
        <v>1325</v>
      </c>
      <c r="BQ11" s="528" t="s">
        <v>1325</v>
      </c>
      <c r="BR11" s="528" t="s">
        <v>1325</v>
      </c>
      <c r="BS11" s="528" t="s">
        <v>1325</v>
      </c>
      <c r="BT11" s="528">
        <v>197</v>
      </c>
      <c r="BU11" s="535">
        <v>14</v>
      </c>
      <c r="BV11" s="531">
        <v>1.1758209893683758</v>
      </c>
      <c r="BW11" s="532">
        <v>2.6973647066411259</v>
      </c>
      <c r="BX11" s="532">
        <v>0.25838166899025139</v>
      </c>
      <c r="BY11" s="532">
        <v>2.2674583898369214</v>
      </c>
      <c r="BZ11" s="532">
        <v>1.9255170508064061</v>
      </c>
      <c r="CA11" s="532">
        <v>0.81247915312134111</v>
      </c>
      <c r="CB11" s="533">
        <v>0.81614082608368599</v>
      </c>
      <c r="CC11" s="534">
        <v>52</v>
      </c>
      <c r="CD11" s="528" t="s">
        <v>1325</v>
      </c>
      <c r="CE11" s="528" t="s">
        <v>1325</v>
      </c>
      <c r="CF11" s="528">
        <v>10</v>
      </c>
      <c r="CG11" s="528" t="s">
        <v>1325</v>
      </c>
      <c r="CH11" s="528">
        <v>477</v>
      </c>
      <c r="CI11" s="535">
        <v>24</v>
      </c>
      <c r="CJ11" s="531">
        <v>1.0119894958694744</v>
      </c>
      <c r="CK11" s="532">
        <v>5.4102516218779355</v>
      </c>
      <c r="CL11" s="532">
        <v>0</v>
      </c>
      <c r="CM11" s="532">
        <v>2.6626185169837524</v>
      </c>
      <c r="CN11" s="532">
        <v>0</v>
      </c>
      <c r="CO11" s="532">
        <v>0.84332924842427592</v>
      </c>
      <c r="CP11" s="533">
        <v>0.78374395496933769</v>
      </c>
      <c r="CQ11" s="534" t="s">
        <v>1325</v>
      </c>
      <c r="CR11" s="528" t="s">
        <v>1325</v>
      </c>
      <c r="CS11" s="528" t="s">
        <v>1325</v>
      </c>
      <c r="CT11" s="528" t="s">
        <v>1325</v>
      </c>
      <c r="CU11" s="528" t="s">
        <v>1325</v>
      </c>
      <c r="CV11" s="528">
        <v>42</v>
      </c>
      <c r="CW11" s="528" t="s">
        <v>1325</v>
      </c>
      <c r="CX11" s="528" t="s">
        <v>792</v>
      </c>
      <c r="CY11" s="528" t="s">
        <v>1620</v>
      </c>
      <c r="CZ11" s="528" t="s">
        <v>792</v>
      </c>
      <c r="DA11" s="536" t="s">
        <v>1476</v>
      </c>
      <c r="DB11" s="537" t="s">
        <v>792</v>
      </c>
      <c r="DC11" s="537" t="s">
        <v>792</v>
      </c>
      <c r="DD11" s="537" t="s">
        <v>878</v>
      </c>
      <c r="DE11" s="537" t="s">
        <v>878</v>
      </c>
      <c r="DF11" s="528"/>
      <c r="DG11" s="538" t="s">
        <v>1930</v>
      </c>
      <c r="DH11" s="528">
        <v>961</v>
      </c>
      <c r="DI11" s="528">
        <v>48</v>
      </c>
      <c r="DJ11" s="528">
        <v>231</v>
      </c>
      <c r="DK11" s="528">
        <v>98</v>
      </c>
      <c r="DL11" s="528">
        <v>33</v>
      </c>
      <c r="DM11" s="528">
        <v>10939</v>
      </c>
      <c r="DN11" s="528">
        <v>611</v>
      </c>
      <c r="DO11" s="528">
        <v>1445</v>
      </c>
      <c r="DP11" s="535">
        <v>12921</v>
      </c>
    </row>
    <row r="12" spans="1:121" ht="30">
      <c r="A12" s="597" t="s">
        <v>140</v>
      </c>
      <c r="B12" s="545" t="s">
        <v>1298</v>
      </c>
      <c r="C12" s="546" t="s">
        <v>532</v>
      </c>
      <c r="D12" s="531">
        <v>1.6280237105766737</v>
      </c>
      <c r="E12" s="532">
        <v>1.0688014254470151</v>
      </c>
      <c r="F12" s="532">
        <v>0.35299822687525484</v>
      </c>
      <c r="G12" s="532">
        <v>1.9151296605055002</v>
      </c>
      <c r="H12" s="532">
        <v>0.3183475723245891</v>
      </c>
      <c r="I12" s="532">
        <v>0.76393530639605378</v>
      </c>
      <c r="J12" s="533">
        <v>0.81740911675999661</v>
      </c>
      <c r="K12" s="534">
        <v>292</v>
      </c>
      <c r="L12" s="528" t="s">
        <v>1325</v>
      </c>
      <c r="M12" s="528">
        <v>213</v>
      </c>
      <c r="N12" s="528">
        <v>106</v>
      </c>
      <c r="O12" s="528" t="s">
        <v>1325</v>
      </c>
      <c r="P12" s="528">
        <v>828</v>
      </c>
      <c r="Q12" s="535">
        <v>126</v>
      </c>
      <c r="R12" s="531">
        <v>0.23765437894522987</v>
      </c>
      <c r="S12" s="532">
        <v>0</v>
      </c>
      <c r="T12" s="532">
        <v>0.62498316496972584</v>
      </c>
      <c r="U12" s="532">
        <v>1.120963573014752</v>
      </c>
      <c r="V12" s="532">
        <v>0</v>
      </c>
      <c r="W12" s="532">
        <v>2.5098184199020874</v>
      </c>
      <c r="X12" s="533">
        <v>0.94546277072978013</v>
      </c>
      <c r="Y12" s="534" t="s">
        <v>1325</v>
      </c>
      <c r="Z12" s="528" t="s">
        <v>1325</v>
      </c>
      <c r="AA12" s="528">
        <v>46</v>
      </c>
      <c r="AB12" s="528" t="s">
        <v>1325</v>
      </c>
      <c r="AC12" s="528" t="s">
        <v>1325</v>
      </c>
      <c r="AD12" s="528">
        <v>152</v>
      </c>
      <c r="AE12" s="535">
        <v>18</v>
      </c>
      <c r="AF12" s="531">
        <v>1.5276582425307179</v>
      </c>
      <c r="AG12" s="532">
        <v>0</v>
      </c>
      <c r="AH12" s="532">
        <v>0.89301001949324998</v>
      </c>
      <c r="AI12" s="532">
        <v>0.68092463700230399</v>
      </c>
      <c r="AJ12" s="532">
        <v>0</v>
      </c>
      <c r="AK12" s="532">
        <v>0.82318116547093279</v>
      </c>
      <c r="AL12" s="533">
        <v>1.3323702575566987</v>
      </c>
      <c r="AM12" s="534">
        <v>14</v>
      </c>
      <c r="AN12" s="528" t="s">
        <v>1325</v>
      </c>
      <c r="AO12" s="528">
        <v>26</v>
      </c>
      <c r="AP12" s="528" t="s">
        <v>1325</v>
      </c>
      <c r="AQ12" s="528" t="s">
        <v>1325</v>
      </c>
      <c r="AR12" s="528">
        <v>43</v>
      </c>
      <c r="AS12" s="535">
        <v>10</v>
      </c>
      <c r="AT12" s="531">
        <v>1.066676121691057</v>
      </c>
      <c r="AU12" s="532">
        <v>8.445880386664264</v>
      </c>
      <c r="AV12" s="532">
        <v>0.11505156077811651</v>
      </c>
      <c r="AW12" s="532">
        <v>3.558983092319318</v>
      </c>
      <c r="AX12" s="532">
        <v>0</v>
      </c>
      <c r="AY12" s="532">
        <v>0.55746300756749689</v>
      </c>
      <c r="AZ12" s="533">
        <v>1.0211757488132287</v>
      </c>
      <c r="BA12" s="534">
        <v>15</v>
      </c>
      <c r="BB12" s="528" t="s">
        <v>1325</v>
      </c>
      <c r="BC12" s="528" t="s">
        <v>1325</v>
      </c>
      <c r="BD12" s="528">
        <v>13</v>
      </c>
      <c r="BE12" s="528" t="s">
        <v>1325</v>
      </c>
      <c r="BF12" s="528">
        <v>50</v>
      </c>
      <c r="BG12" s="535">
        <v>11</v>
      </c>
      <c r="BH12" s="531">
        <v>0.98940369509340054</v>
      </c>
      <c r="BI12" s="532">
        <v>1.3481239093444219</v>
      </c>
      <c r="BJ12" s="532">
        <v>0.26039874208488062</v>
      </c>
      <c r="BK12" s="532">
        <v>1.4681061388880456</v>
      </c>
      <c r="BL12" s="532">
        <v>0</v>
      </c>
      <c r="BM12" s="532">
        <v>1.2768625310854538</v>
      </c>
      <c r="BN12" s="533">
        <v>0.65333077682463914</v>
      </c>
      <c r="BO12" s="534">
        <v>53</v>
      </c>
      <c r="BP12" s="528" t="s">
        <v>1325</v>
      </c>
      <c r="BQ12" s="528">
        <v>42</v>
      </c>
      <c r="BR12" s="528">
        <v>22</v>
      </c>
      <c r="BS12" s="528" t="s">
        <v>1325</v>
      </c>
      <c r="BT12" s="528">
        <v>270</v>
      </c>
      <c r="BU12" s="535">
        <v>27</v>
      </c>
      <c r="BV12" s="531">
        <v>3.0423036637230787</v>
      </c>
      <c r="BW12" s="532">
        <v>0</v>
      </c>
      <c r="BX12" s="532">
        <v>0.23982135608402416</v>
      </c>
      <c r="BY12" s="532">
        <v>2.4103779787509572</v>
      </c>
      <c r="BZ12" s="532">
        <v>0.81875831708306712</v>
      </c>
      <c r="CA12" s="532">
        <v>0.4394372028424538</v>
      </c>
      <c r="CB12" s="533">
        <v>0.76151124897412192</v>
      </c>
      <c r="CC12" s="534">
        <v>171</v>
      </c>
      <c r="CD12" s="528" t="s">
        <v>1325</v>
      </c>
      <c r="CE12" s="528">
        <v>57</v>
      </c>
      <c r="CF12" s="528">
        <v>51</v>
      </c>
      <c r="CG12" s="528" t="s">
        <v>1325</v>
      </c>
      <c r="CH12" s="528">
        <v>241</v>
      </c>
      <c r="CI12" s="535">
        <v>46</v>
      </c>
      <c r="CJ12" s="531">
        <v>1.6626342198286574</v>
      </c>
      <c r="CK12" s="532">
        <v>0</v>
      </c>
      <c r="CL12" s="532">
        <v>0.75928851633233552</v>
      </c>
      <c r="CM12" s="532">
        <v>5.0808989975218211</v>
      </c>
      <c r="CN12" s="532">
        <v>0</v>
      </c>
      <c r="CO12" s="532">
        <v>0.4114061607972106</v>
      </c>
      <c r="CP12" s="533">
        <v>1.3209135026846222</v>
      </c>
      <c r="CQ12" s="534" t="s">
        <v>1325</v>
      </c>
      <c r="CR12" s="528" t="s">
        <v>1325</v>
      </c>
      <c r="CS12" s="528" t="s">
        <v>1325</v>
      </c>
      <c r="CT12" s="528" t="s">
        <v>1325</v>
      </c>
      <c r="CU12" s="528" t="s">
        <v>1325</v>
      </c>
      <c r="CV12" s="528">
        <v>12</v>
      </c>
      <c r="CW12" s="528" t="s">
        <v>1325</v>
      </c>
      <c r="CX12" s="528" t="s">
        <v>878</v>
      </c>
      <c r="CY12" s="536" t="s">
        <v>791</v>
      </c>
      <c r="CZ12" s="528" t="s">
        <v>792</v>
      </c>
      <c r="DA12" s="536" t="s">
        <v>1938</v>
      </c>
      <c r="DB12" s="537" t="s">
        <v>792</v>
      </c>
      <c r="DC12" s="537" t="s">
        <v>792</v>
      </c>
      <c r="DD12" s="537" t="s">
        <v>878</v>
      </c>
      <c r="DE12" s="537" t="s">
        <v>878</v>
      </c>
      <c r="DF12" s="528"/>
      <c r="DG12" s="538" t="s">
        <v>1930</v>
      </c>
      <c r="DH12" s="528">
        <v>1935</v>
      </c>
      <c r="DI12" s="528">
        <v>54</v>
      </c>
      <c r="DJ12" s="528">
        <v>5530</v>
      </c>
      <c r="DK12" s="528">
        <v>554</v>
      </c>
      <c r="DL12" s="528">
        <v>30</v>
      </c>
      <c r="DM12" s="528">
        <v>8932</v>
      </c>
      <c r="DN12" s="528">
        <v>1465</v>
      </c>
      <c r="DO12" s="528">
        <v>1572</v>
      </c>
      <c r="DP12" s="535">
        <v>18500</v>
      </c>
    </row>
    <row r="13" spans="1:121">
      <c r="A13" s="597" t="s">
        <v>142</v>
      </c>
      <c r="B13" s="545" t="s">
        <v>1297</v>
      </c>
      <c r="C13" s="546" t="s">
        <v>533</v>
      </c>
      <c r="D13" s="531">
        <v>1.3606529296964764</v>
      </c>
      <c r="E13" s="532">
        <v>2.3029417352266015</v>
      </c>
      <c r="F13" s="532">
        <v>0.49266692296973952</v>
      </c>
      <c r="G13" s="532">
        <v>1.5334933155545698</v>
      </c>
      <c r="H13" s="532">
        <v>1.134205228981582</v>
      </c>
      <c r="I13" s="532">
        <v>0.99007106099743691</v>
      </c>
      <c r="J13" s="533"/>
      <c r="K13" s="534">
        <v>227</v>
      </c>
      <c r="L13" s="528">
        <v>37</v>
      </c>
      <c r="M13" s="528">
        <v>40</v>
      </c>
      <c r="N13" s="528">
        <v>59</v>
      </c>
      <c r="O13" s="528" t="s">
        <v>1325</v>
      </c>
      <c r="P13" s="528">
        <v>933</v>
      </c>
      <c r="Q13" s="535" t="s">
        <v>1325</v>
      </c>
      <c r="R13" s="531">
        <v>0.62909404353030662</v>
      </c>
      <c r="S13" s="532">
        <v>1.2355986581707867</v>
      </c>
      <c r="T13" s="532">
        <v>0.49751738284596975</v>
      </c>
      <c r="U13" s="532">
        <v>1.5773431797405444</v>
      </c>
      <c r="V13" s="532">
        <v>0</v>
      </c>
      <c r="W13" s="532">
        <v>1.8817917969202622</v>
      </c>
      <c r="X13" s="533"/>
      <c r="Y13" s="534" t="s">
        <v>1325</v>
      </c>
      <c r="Z13" s="528" t="s">
        <v>1325</v>
      </c>
      <c r="AA13" s="528" t="s">
        <v>1325</v>
      </c>
      <c r="AB13" s="528" t="s">
        <v>1325</v>
      </c>
      <c r="AC13" s="528" t="s">
        <v>1325</v>
      </c>
      <c r="AD13" s="528">
        <v>57</v>
      </c>
      <c r="AE13" s="535" t="s">
        <v>1325</v>
      </c>
      <c r="AF13" s="531">
        <v>1.3720432849394546</v>
      </c>
      <c r="AG13" s="532">
        <v>2.2737683466419267</v>
      </c>
      <c r="AH13" s="532">
        <v>0.33363431802782972</v>
      </c>
      <c r="AI13" s="532">
        <v>0.92418883787858852</v>
      </c>
      <c r="AJ13" s="532">
        <v>0</v>
      </c>
      <c r="AK13" s="532">
        <v>1.2067158469779811</v>
      </c>
      <c r="AL13" s="533"/>
      <c r="AM13" s="534">
        <v>25</v>
      </c>
      <c r="AN13" s="528" t="s">
        <v>1325</v>
      </c>
      <c r="AO13" s="528" t="s">
        <v>1325</v>
      </c>
      <c r="AP13" s="528" t="s">
        <v>1325</v>
      </c>
      <c r="AQ13" s="528" t="s">
        <v>1325</v>
      </c>
      <c r="AR13" s="528">
        <v>110</v>
      </c>
      <c r="AS13" s="535" t="s">
        <v>1325</v>
      </c>
      <c r="AT13" s="531">
        <v>0.93499254511942353</v>
      </c>
      <c r="AU13" s="532">
        <v>8.2170251184165242</v>
      </c>
      <c r="AV13" s="532">
        <v>0.2931991176319691</v>
      </c>
      <c r="AW13" s="532">
        <v>1.9160881670961281</v>
      </c>
      <c r="AX13" s="532">
        <v>0</v>
      </c>
      <c r="AY13" s="532">
        <v>0.95156884679373432</v>
      </c>
      <c r="AZ13" s="533"/>
      <c r="BA13" s="534" t="s">
        <v>1325</v>
      </c>
      <c r="BB13" s="528" t="s">
        <v>1325</v>
      </c>
      <c r="BC13" s="528" t="s">
        <v>1325</v>
      </c>
      <c r="BD13" s="528" t="s">
        <v>1325</v>
      </c>
      <c r="BE13" s="528" t="s">
        <v>1325</v>
      </c>
      <c r="BF13" s="528">
        <v>38</v>
      </c>
      <c r="BG13" s="535" t="s">
        <v>1325</v>
      </c>
      <c r="BH13" s="531">
        <v>0.67636866765673287</v>
      </c>
      <c r="BI13" s="532">
        <v>1.9969781720534689</v>
      </c>
      <c r="BJ13" s="532">
        <v>0.39417955140633049</v>
      </c>
      <c r="BK13" s="532">
        <v>1.6873423544591224</v>
      </c>
      <c r="BL13" s="532">
        <v>0</v>
      </c>
      <c r="BM13" s="532">
        <v>1.7218803628355068</v>
      </c>
      <c r="BN13" s="533"/>
      <c r="BO13" s="534">
        <v>28</v>
      </c>
      <c r="BP13" s="528" t="s">
        <v>1325</v>
      </c>
      <c r="BQ13" s="528" t="s">
        <v>1325</v>
      </c>
      <c r="BR13" s="528">
        <v>14</v>
      </c>
      <c r="BS13" s="528" t="s">
        <v>1325</v>
      </c>
      <c r="BT13" s="528">
        <v>244</v>
      </c>
      <c r="BU13" s="535" t="s">
        <v>1325</v>
      </c>
      <c r="BV13" s="531">
        <v>1.8767422929400284</v>
      </c>
      <c r="BW13" s="532">
        <v>1.7361542481152732</v>
      </c>
      <c r="BX13" s="532">
        <v>0.43133105663308341</v>
      </c>
      <c r="BY13" s="532">
        <v>1.5888208890414921</v>
      </c>
      <c r="BZ13" s="532">
        <v>2.0105830204978048</v>
      </c>
      <c r="CA13" s="532">
        <v>0.76975319185703506</v>
      </c>
      <c r="CB13" s="533"/>
      <c r="CC13" s="534">
        <v>122</v>
      </c>
      <c r="CD13" s="528">
        <v>12</v>
      </c>
      <c r="CE13" s="528">
        <v>15</v>
      </c>
      <c r="CF13" s="528">
        <v>26</v>
      </c>
      <c r="CG13" s="528" t="s">
        <v>1325</v>
      </c>
      <c r="CH13" s="528">
        <v>357</v>
      </c>
      <c r="CI13" s="535" t="s">
        <v>1325</v>
      </c>
      <c r="CJ13" s="531">
        <v>1.94014268451061</v>
      </c>
      <c r="CK13" s="532">
        <v>3.3677023163016782</v>
      </c>
      <c r="CL13" s="532">
        <v>1.0217463090244154</v>
      </c>
      <c r="CM13" s="532">
        <v>2.129856760862574</v>
      </c>
      <c r="CN13" s="532">
        <v>0</v>
      </c>
      <c r="CO13" s="532">
        <v>0.56649701142571474</v>
      </c>
      <c r="CP13" s="533"/>
      <c r="CQ13" s="534">
        <v>11</v>
      </c>
      <c r="CR13" s="528" t="s">
        <v>1325</v>
      </c>
      <c r="CS13" s="528" t="s">
        <v>1325</v>
      </c>
      <c r="CT13" s="528" t="s">
        <v>1325</v>
      </c>
      <c r="CU13" s="528" t="s">
        <v>1325</v>
      </c>
      <c r="CV13" s="528">
        <v>27</v>
      </c>
      <c r="CW13" s="528" t="s">
        <v>1325</v>
      </c>
      <c r="CX13" s="528" t="s">
        <v>792</v>
      </c>
      <c r="CY13" s="528" t="s">
        <v>1932</v>
      </c>
      <c r="CZ13" s="528" t="s">
        <v>878</v>
      </c>
      <c r="DA13" s="528" t="s">
        <v>791</v>
      </c>
      <c r="DB13" s="537" t="s">
        <v>792</v>
      </c>
      <c r="DC13" s="537" t="s">
        <v>792</v>
      </c>
      <c r="DD13" s="537" t="s">
        <v>878</v>
      </c>
      <c r="DE13" s="537" t="s">
        <v>878</v>
      </c>
      <c r="DF13" s="528"/>
      <c r="DG13" s="538" t="s">
        <v>1930</v>
      </c>
      <c r="DH13" s="528">
        <v>1568</v>
      </c>
      <c r="DI13" s="528">
        <v>144</v>
      </c>
      <c r="DJ13" s="528">
        <v>687</v>
      </c>
      <c r="DK13" s="528">
        <v>346</v>
      </c>
      <c r="DL13" s="528">
        <v>31</v>
      </c>
      <c r="DM13" s="528">
        <v>8224</v>
      </c>
      <c r="DN13" s="528">
        <v>0</v>
      </c>
      <c r="DO13" s="528">
        <v>1301</v>
      </c>
      <c r="DP13" s="535">
        <v>11000</v>
      </c>
    </row>
    <row r="14" spans="1:121">
      <c r="A14" s="591" t="s">
        <v>144</v>
      </c>
      <c r="B14" s="529" t="s">
        <v>1289</v>
      </c>
      <c r="C14" s="530" t="s">
        <v>534</v>
      </c>
      <c r="D14" s="531"/>
      <c r="E14" s="532"/>
      <c r="F14" s="532"/>
      <c r="G14" s="532"/>
      <c r="H14" s="532"/>
      <c r="I14" s="532"/>
      <c r="J14" s="533"/>
      <c r="K14" s="534" t="s">
        <v>1325</v>
      </c>
      <c r="L14" s="528" t="s">
        <v>1325</v>
      </c>
      <c r="M14" s="528" t="s">
        <v>1325</v>
      </c>
      <c r="N14" s="528" t="s">
        <v>1325</v>
      </c>
      <c r="O14" s="528" t="s">
        <v>1325</v>
      </c>
      <c r="P14" s="528" t="s">
        <v>1325</v>
      </c>
      <c r="Q14" s="535" t="s">
        <v>1325</v>
      </c>
      <c r="R14" s="531"/>
      <c r="S14" s="532"/>
      <c r="T14" s="532"/>
      <c r="U14" s="532"/>
      <c r="V14" s="532"/>
      <c r="W14" s="532"/>
      <c r="X14" s="533"/>
      <c r="Y14" s="534" t="s">
        <v>1325</v>
      </c>
      <c r="Z14" s="528" t="s">
        <v>1325</v>
      </c>
      <c r="AA14" s="528" t="s">
        <v>1325</v>
      </c>
      <c r="AB14" s="528" t="s">
        <v>1325</v>
      </c>
      <c r="AC14" s="528" t="s">
        <v>1325</v>
      </c>
      <c r="AD14" s="528" t="s">
        <v>1325</v>
      </c>
      <c r="AE14" s="535" t="s">
        <v>1325</v>
      </c>
      <c r="AF14" s="531"/>
      <c r="AG14" s="532"/>
      <c r="AH14" s="532"/>
      <c r="AI14" s="532"/>
      <c r="AJ14" s="532"/>
      <c r="AK14" s="532"/>
      <c r="AL14" s="533"/>
      <c r="AM14" s="534" t="s">
        <v>1325</v>
      </c>
      <c r="AN14" s="528" t="s">
        <v>1325</v>
      </c>
      <c r="AO14" s="528" t="s">
        <v>1325</v>
      </c>
      <c r="AP14" s="528" t="s">
        <v>1325</v>
      </c>
      <c r="AQ14" s="528" t="s">
        <v>1325</v>
      </c>
      <c r="AR14" s="528" t="s">
        <v>1325</v>
      </c>
      <c r="AS14" s="535" t="s">
        <v>1325</v>
      </c>
      <c r="AT14" s="531"/>
      <c r="AU14" s="532"/>
      <c r="AV14" s="532"/>
      <c r="AW14" s="532"/>
      <c r="AX14" s="532"/>
      <c r="AY14" s="532"/>
      <c r="AZ14" s="533"/>
      <c r="BA14" s="534" t="s">
        <v>1325</v>
      </c>
      <c r="BB14" s="528" t="s">
        <v>1325</v>
      </c>
      <c r="BC14" s="528" t="s">
        <v>1325</v>
      </c>
      <c r="BD14" s="528" t="s">
        <v>1325</v>
      </c>
      <c r="BE14" s="528" t="s">
        <v>1325</v>
      </c>
      <c r="BF14" s="528" t="s">
        <v>1325</v>
      </c>
      <c r="BG14" s="535" t="s">
        <v>1325</v>
      </c>
      <c r="BH14" s="531"/>
      <c r="BI14" s="532"/>
      <c r="BJ14" s="532"/>
      <c r="BK14" s="532"/>
      <c r="BL14" s="532"/>
      <c r="BM14" s="532"/>
      <c r="BN14" s="533"/>
      <c r="BO14" s="534" t="s">
        <v>1325</v>
      </c>
      <c r="BP14" s="528" t="s">
        <v>1325</v>
      </c>
      <c r="BQ14" s="528" t="s">
        <v>1325</v>
      </c>
      <c r="BR14" s="528" t="s">
        <v>1325</v>
      </c>
      <c r="BS14" s="528" t="s">
        <v>1325</v>
      </c>
      <c r="BT14" s="528" t="s">
        <v>1325</v>
      </c>
      <c r="BU14" s="535" t="s">
        <v>1325</v>
      </c>
      <c r="BV14" s="531"/>
      <c r="BW14" s="532"/>
      <c r="BX14" s="532"/>
      <c r="BY14" s="532"/>
      <c r="BZ14" s="532"/>
      <c r="CA14" s="532"/>
      <c r="CB14" s="533"/>
      <c r="CC14" s="534" t="s">
        <v>1325</v>
      </c>
      <c r="CD14" s="528" t="s">
        <v>1325</v>
      </c>
      <c r="CE14" s="528" t="s">
        <v>1325</v>
      </c>
      <c r="CF14" s="528" t="s">
        <v>1325</v>
      </c>
      <c r="CG14" s="528" t="s">
        <v>1325</v>
      </c>
      <c r="CH14" s="528" t="s">
        <v>1325</v>
      </c>
      <c r="CI14" s="535" t="s">
        <v>1325</v>
      </c>
      <c r="CJ14" s="531"/>
      <c r="CK14" s="532"/>
      <c r="CL14" s="532"/>
      <c r="CM14" s="532"/>
      <c r="CN14" s="532"/>
      <c r="CO14" s="532"/>
      <c r="CP14" s="533"/>
      <c r="CQ14" s="534" t="s">
        <v>1325</v>
      </c>
      <c r="CR14" s="528" t="s">
        <v>1325</v>
      </c>
      <c r="CS14" s="528" t="s">
        <v>1325</v>
      </c>
      <c r="CT14" s="528" t="s">
        <v>1325</v>
      </c>
      <c r="CU14" s="528" t="s">
        <v>1325</v>
      </c>
      <c r="CV14" s="528" t="s">
        <v>1325</v>
      </c>
      <c r="CW14" s="528" t="s">
        <v>1325</v>
      </c>
      <c r="CX14" s="528" t="s">
        <v>878</v>
      </c>
      <c r="CY14" s="528" t="s">
        <v>791</v>
      </c>
      <c r="CZ14" s="528" t="s">
        <v>878</v>
      </c>
      <c r="DA14" s="536" t="s">
        <v>791</v>
      </c>
      <c r="DB14" s="537" t="s">
        <v>792</v>
      </c>
      <c r="DC14" s="537" t="s">
        <v>792</v>
      </c>
      <c r="DD14" s="537" t="s">
        <v>878</v>
      </c>
      <c r="DE14" s="537" t="s">
        <v>878</v>
      </c>
      <c r="DF14" s="528"/>
      <c r="DG14" s="538" t="s">
        <v>1930</v>
      </c>
      <c r="DH14" s="528">
        <v>0</v>
      </c>
      <c r="DI14" s="528">
        <v>0</v>
      </c>
      <c r="DJ14" s="528">
        <v>0</v>
      </c>
      <c r="DK14" s="528">
        <v>0</v>
      </c>
      <c r="DL14" s="528">
        <v>0</v>
      </c>
      <c r="DM14" s="528">
        <v>0</v>
      </c>
      <c r="DN14" s="528">
        <v>0</v>
      </c>
      <c r="DO14" s="528">
        <v>0</v>
      </c>
      <c r="DP14" s="535">
        <v>0</v>
      </c>
    </row>
    <row r="15" spans="1:121">
      <c r="A15" s="597" t="s">
        <v>146</v>
      </c>
      <c r="B15" s="545" t="s">
        <v>1298</v>
      </c>
      <c r="C15" s="546" t="s">
        <v>535</v>
      </c>
      <c r="D15" s="531">
        <v>0.89780203379591128</v>
      </c>
      <c r="E15" s="532">
        <v>1.4805599535270473</v>
      </c>
      <c r="F15" s="532">
        <v>0.54970790887322185</v>
      </c>
      <c r="G15" s="532">
        <v>1.3285056213953093</v>
      </c>
      <c r="H15" s="532">
        <v>0.64574590870112925</v>
      </c>
      <c r="I15" s="532">
        <v>1.2118144807805855</v>
      </c>
      <c r="J15" s="533">
        <v>0.71650600313669577</v>
      </c>
      <c r="K15" s="534">
        <v>250</v>
      </c>
      <c r="L15" s="528">
        <v>67</v>
      </c>
      <c r="M15" s="528">
        <v>80</v>
      </c>
      <c r="N15" s="528">
        <v>276</v>
      </c>
      <c r="O15" s="528">
        <v>29</v>
      </c>
      <c r="P15" s="528">
        <v>1435</v>
      </c>
      <c r="Q15" s="535">
        <v>63</v>
      </c>
      <c r="R15" s="531">
        <v>0.51042899483548265</v>
      </c>
      <c r="S15" s="532">
        <v>0.67203273312659073</v>
      </c>
      <c r="T15" s="532">
        <v>1.1015362580649479</v>
      </c>
      <c r="U15" s="532">
        <v>1.2563772116395218</v>
      </c>
      <c r="V15" s="532">
        <v>0.68623944865848296</v>
      </c>
      <c r="W15" s="532">
        <v>1.5040640411416728</v>
      </c>
      <c r="X15" s="533">
        <v>0.70005298185438747</v>
      </c>
      <c r="Y15" s="534">
        <v>10</v>
      </c>
      <c r="Z15" s="528" t="s">
        <v>1325</v>
      </c>
      <c r="AA15" s="528">
        <v>10</v>
      </c>
      <c r="AB15" s="528">
        <v>17</v>
      </c>
      <c r="AC15" s="528" t="s">
        <v>1325</v>
      </c>
      <c r="AD15" s="528">
        <v>100</v>
      </c>
      <c r="AE15" s="535" t="s">
        <v>1325</v>
      </c>
      <c r="AF15" s="531">
        <v>0.75708433484136528</v>
      </c>
      <c r="AG15" s="532">
        <v>2.3230684408767655</v>
      </c>
      <c r="AH15" s="532">
        <v>1.1504510769206535</v>
      </c>
      <c r="AI15" s="532">
        <v>0.93649474440544467</v>
      </c>
      <c r="AJ15" s="532">
        <v>0.62989162125052567</v>
      </c>
      <c r="AK15" s="532">
        <v>0.98932868896524062</v>
      </c>
      <c r="AL15" s="533">
        <v>1.3353897587925074</v>
      </c>
      <c r="AM15" s="534">
        <v>23</v>
      </c>
      <c r="AN15" s="528">
        <v>11</v>
      </c>
      <c r="AO15" s="528">
        <v>17</v>
      </c>
      <c r="AP15" s="528">
        <v>21</v>
      </c>
      <c r="AQ15" s="528" t="s">
        <v>1325</v>
      </c>
      <c r="AR15" s="528">
        <v>141</v>
      </c>
      <c r="AS15" s="535">
        <v>12</v>
      </c>
      <c r="AT15" s="531">
        <v>0.79536842659216611</v>
      </c>
      <c r="AU15" s="532">
        <v>2.3006271167814623</v>
      </c>
      <c r="AV15" s="532">
        <v>0.13693426997680488</v>
      </c>
      <c r="AW15" s="532">
        <v>1.3888633905166066</v>
      </c>
      <c r="AX15" s="532">
        <v>0</v>
      </c>
      <c r="AY15" s="532">
        <v>1.4437261398506931</v>
      </c>
      <c r="AZ15" s="533">
        <v>0.7006222986626256</v>
      </c>
      <c r="BA15" s="534">
        <v>11</v>
      </c>
      <c r="BB15" s="528" t="s">
        <v>1325</v>
      </c>
      <c r="BC15" s="528" t="s">
        <v>1325</v>
      </c>
      <c r="BD15" s="528">
        <v>14</v>
      </c>
      <c r="BE15" s="528" t="s">
        <v>1325</v>
      </c>
      <c r="BF15" s="528">
        <v>74</v>
      </c>
      <c r="BG15" s="535" t="s">
        <v>1325</v>
      </c>
      <c r="BH15" s="531">
        <v>0.75437855545206456</v>
      </c>
      <c r="BI15" s="532">
        <v>1.1644088012359539</v>
      </c>
      <c r="BJ15" s="532">
        <v>0.32812267445535082</v>
      </c>
      <c r="BK15" s="532">
        <v>1.2040848698385138</v>
      </c>
      <c r="BL15" s="532">
        <v>0.49067432083520712</v>
      </c>
      <c r="BM15" s="532">
        <v>1.5178556167957362</v>
      </c>
      <c r="BN15" s="533">
        <v>0.7546300813686484</v>
      </c>
      <c r="BO15" s="534">
        <v>49</v>
      </c>
      <c r="BP15" s="528">
        <v>12</v>
      </c>
      <c r="BQ15" s="528">
        <v>11</v>
      </c>
      <c r="BR15" s="528">
        <v>57</v>
      </c>
      <c r="BS15" s="528" t="s">
        <v>1325</v>
      </c>
      <c r="BT15" s="528">
        <v>350</v>
      </c>
      <c r="BU15" s="535">
        <v>15</v>
      </c>
      <c r="BV15" s="531">
        <v>1.0615798540847687</v>
      </c>
      <c r="BW15" s="532">
        <v>1.872037714867105</v>
      </c>
      <c r="BX15" s="532">
        <v>0.56251364828763017</v>
      </c>
      <c r="BY15" s="532">
        <v>1.4058775717936791</v>
      </c>
      <c r="BZ15" s="532">
        <v>0.80458401975635252</v>
      </c>
      <c r="CA15" s="532">
        <v>1.1002884020726742</v>
      </c>
      <c r="CB15" s="533">
        <v>0.45778380416581416</v>
      </c>
      <c r="CC15" s="534">
        <v>119</v>
      </c>
      <c r="CD15" s="528">
        <v>35</v>
      </c>
      <c r="CE15" s="528">
        <v>34</v>
      </c>
      <c r="CF15" s="528">
        <v>121</v>
      </c>
      <c r="CG15" s="528">
        <v>15</v>
      </c>
      <c r="CH15" s="528">
        <v>576</v>
      </c>
      <c r="CI15" s="535">
        <v>17</v>
      </c>
      <c r="CJ15" s="531">
        <v>1.2362114172403029</v>
      </c>
      <c r="CK15" s="532">
        <v>1.4238651508424225</v>
      </c>
      <c r="CL15" s="532">
        <v>0.2161217243978556</v>
      </c>
      <c r="CM15" s="532">
        <v>2.8146926661680975</v>
      </c>
      <c r="CN15" s="532">
        <v>0</v>
      </c>
      <c r="CO15" s="532">
        <v>1.0364785947738109</v>
      </c>
      <c r="CP15" s="533">
        <v>0</v>
      </c>
      <c r="CQ15" s="534">
        <v>10</v>
      </c>
      <c r="CR15" s="528" t="s">
        <v>1325</v>
      </c>
      <c r="CS15" s="528" t="s">
        <v>1325</v>
      </c>
      <c r="CT15" s="528">
        <v>17</v>
      </c>
      <c r="CU15" s="528" t="s">
        <v>1325</v>
      </c>
      <c r="CV15" s="528">
        <v>42</v>
      </c>
      <c r="CW15" s="528" t="s">
        <v>1325</v>
      </c>
      <c r="CX15" s="528" t="s">
        <v>878</v>
      </c>
      <c r="CY15" s="528" t="s">
        <v>791</v>
      </c>
      <c r="CZ15" s="528" t="s">
        <v>792</v>
      </c>
      <c r="DA15" s="536" t="s">
        <v>1944</v>
      </c>
      <c r="DB15" s="537" t="s">
        <v>792</v>
      </c>
      <c r="DC15" s="537" t="s">
        <v>792</v>
      </c>
      <c r="DD15" s="537" t="s">
        <v>878</v>
      </c>
      <c r="DE15" s="537" t="s">
        <v>878</v>
      </c>
      <c r="DF15" s="528"/>
      <c r="DG15" s="538" t="s">
        <v>1930</v>
      </c>
      <c r="DH15" s="528">
        <v>2292</v>
      </c>
      <c r="DI15" s="528">
        <v>383</v>
      </c>
      <c r="DJ15" s="528">
        <v>1183</v>
      </c>
      <c r="DK15" s="528">
        <v>1771</v>
      </c>
      <c r="DL15" s="528">
        <v>376</v>
      </c>
      <c r="DM15" s="528">
        <v>11216</v>
      </c>
      <c r="DN15" s="528">
        <v>726</v>
      </c>
      <c r="DO15" s="528">
        <v>2200</v>
      </c>
      <c r="DP15" s="535">
        <v>17947</v>
      </c>
    </row>
    <row r="16" spans="1:121">
      <c r="A16" s="597" t="s">
        <v>148</v>
      </c>
      <c r="B16" s="545" t="s">
        <v>1295</v>
      </c>
      <c r="C16" s="546" t="s">
        <v>536</v>
      </c>
      <c r="D16" s="531">
        <v>0.78271718894291631</v>
      </c>
      <c r="E16" s="532"/>
      <c r="F16" s="532"/>
      <c r="G16" s="532"/>
      <c r="H16" s="532"/>
      <c r="I16" s="532">
        <v>3.4613060694340265</v>
      </c>
      <c r="J16" s="533"/>
      <c r="K16" s="534" t="s">
        <v>1325</v>
      </c>
      <c r="L16" s="528" t="s">
        <v>1325</v>
      </c>
      <c r="M16" s="528" t="s">
        <v>1325</v>
      </c>
      <c r="N16" s="528" t="s">
        <v>1325</v>
      </c>
      <c r="O16" s="528" t="s">
        <v>1325</v>
      </c>
      <c r="P16" s="528" t="s">
        <v>1325</v>
      </c>
      <c r="Q16" s="535" t="s">
        <v>1325</v>
      </c>
      <c r="R16" s="531">
        <v>0</v>
      </c>
      <c r="S16" s="532"/>
      <c r="T16" s="532"/>
      <c r="U16" s="532"/>
      <c r="V16" s="532"/>
      <c r="W16" s="532">
        <v>5.0175127118132297</v>
      </c>
      <c r="X16" s="533"/>
      <c r="Y16" s="534" t="s">
        <v>1325</v>
      </c>
      <c r="Z16" s="528" t="s">
        <v>1325</v>
      </c>
      <c r="AA16" s="528" t="s">
        <v>1325</v>
      </c>
      <c r="AB16" s="528" t="s">
        <v>1325</v>
      </c>
      <c r="AC16" s="528" t="s">
        <v>1325</v>
      </c>
      <c r="AD16" s="528" t="s">
        <v>1325</v>
      </c>
      <c r="AE16" s="535" t="s">
        <v>1325</v>
      </c>
      <c r="AF16" s="531">
        <v>3.5222273502431225</v>
      </c>
      <c r="AG16" s="532"/>
      <c r="AH16" s="532"/>
      <c r="AI16" s="532"/>
      <c r="AJ16" s="532"/>
      <c r="AK16" s="532">
        <v>0.7691791265408946</v>
      </c>
      <c r="AL16" s="533"/>
      <c r="AM16" s="534" t="s">
        <v>1325</v>
      </c>
      <c r="AN16" s="528" t="s">
        <v>1325</v>
      </c>
      <c r="AO16" s="528" t="s">
        <v>1325</v>
      </c>
      <c r="AP16" s="528" t="s">
        <v>1325</v>
      </c>
      <c r="AQ16" s="528" t="s">
        <v>1325</v>
      </c>
      <c r="AR16" s="528" t="s">
        <v>1325</v>
      </c>
      <c r="AS16" s="535" t="s">
        <v>1325</v>
      </c>
      <c r="AT16" s="531">
        <v>0</v>
      </c>
      <c r="AU16" s="532"/>
      <c r="AV16" s="532"/>
      <c r="AW16" s="532"/>
      <c r="AX16" s="532"/>
      <c r="AY16" s="532">
        <v>0</v>
      </c>
      <c r="AZ16" s="533"/>
      <c r="BA16" s="534" t="s">
        <v>1325</v>
      </c>
      <c r="BB16" s="528" t="s">
        <v>1325</v>
      </c>
      <c r="BC16" s="528" t="s">
        <v>1325</v>
      </c>
      <c r="BD16" s="528" t="s">
        <v>1325</v>
      </c>
      <c r="BE16" s="528" t="s">
        <v>1325</v>
      </c>
      <c r="BF16" s="528" t="s">
        <v>1325</v>
      </c>
      <c r="BG16" s="535" t="s">
        <v>1325</v>
      </c>
      <c r="BH16" s="531">
        <v>0</v>
      </c>
      <c r="BI16" s="532"/>
      <c r="BJ16" s="532"/>
      <c r="BK16" s="532"/>
      <c r="BL16" s="532"/>
      <c r="BM16" s="532">
        <v>1.8027981374680502</v>
      </c>
      <c r="BN16" s="533"/>
      <c r="BO16" s="534" t="s">
        <v>1325</v>
      </c>
      <c r="BP16" s="528" t="s">
        <v>1325</v>
      </c>
      <c r="BQ16" s="528" t="s">
        <v>1325</v>
      </c>
      <c r="BR16" s="528" t="s">
        <v>1325</v>
      </c>
      <c r="BS16" s="528" t="s">
        <v>1325</v>
      </c>
      <c r="BT16" s="528" t="s">
        <v>1325</v>
      </c>
      <c r="BU16" s="535" t="s">
        <v>1325</v>
      </c>
      <c r="BV16" s="531">
        <v>1.7611136751215617</v>
      </c>
      <c r="BW16" s="532"/>
      <c r="BX16" s="532"/>
      <c r="BY16" s="532"/>
      <c r="BZ16" s="532"/>
      <c r="CA16" s="532">
        <v>1.5383582530817899</v>
      </c>
      <c r="CB16" s="533"/>
      <c r="CC16" s="534" t="s">
        <v>1325</v>
      </c>
      <c r="CD16" s="528" t="s">
        <v>1325</v>
      </c>
      <c r="CE16" s="528" t="s">
        <v>1325</v>
      </c>
      <c r="CF16" s="528" t="s">
        <v>1325</v>
      </c>
      <c r="CG16" s="528" t="s">
        <v>1325</v>
      </c>
      <c r="CH16" s="528" t="s">
        <v>1325</v>
      </c>
      <c r="CI16" s="535" t="s">
        <v>1325</v>
      </c>
      <c r="CJ16" s="531">
        <v>0</v>
      </c>
      <c r="CK16" s="532"/>
      <c r="CL16" s="532"/>
      <c r="CM16" s="532"/>
      <c r="CN16" s="532"/>
      <c r="CO16" s="532">
        <v>6.1289870467085654</v>
      </c>
      <c r="CP16" s="533"/>
      <c r="CQ16" s="534" t="s">
        <v>1325</v>
      </c>
      <c r="CR16" s="528" t="s">
        <v>1325</v>
      </c>
      <c r="CS16" s="528" t="s">
        <v>1325</v>
      </c>
      <c r="CT16" s="528" t="s">
        <v>1325</v>
      </c>
      <c r="CU16" s="528" t="s">
        <v>1325</v>
      </c>
      <c r="CV16" s="528" t="s">
        <v>1325</v>
      </c>
      <c r="CW16" s="528" t="s">
        <v>1325</v>
      </c>
      <c r="CX16" s="528" t="s">
        <v>878</v>
      </c>
      <c r="CY16" s="528" t="s">
        <v>791</v>
      </c>
      <c r="CZ16" s="528" t="s">
        <v>878</v>
      </c>
      <c r="DA16" s="536" t="s">
        <v>791</v>
      </c>
      <c r="DB16" s="537" t="s">
        <v>792</v>
      </c>
      <c r="DC16" s="537" t="s">
        <v>792</v>
      </c>
      <c r="DD16" s="537" t="s">
        <v>878</v>
      </c>
      <c r="DE16" s="537" t="s">
        <v>878</v>
      </c>
      <c r="DF16" s="528"/>
      <c r="DG16" s="538" t="s">
        <v>1930</v>
      </c>
      <c r="DH16" s="528">
        <v>25</v>
      </c>
      <c r="DI16" s="528">
        <v>0</v>
      </c>
      <c r="DJ16" s="528">
        <v>1</v>
      </c>
      <c r="DK16" s="528">
        <v>0</v>
      </c>
      <c r="DL16" s="528">
        <v>0</v>
      </c>
      <c r="DM16" s="528">
        <v>66</v>
      </c>
      <c r="DN16" s="528">
        <v>4</v>
      </c>
      <c r="DO16" s="528">
        <v>11</v>
      </c>
      <c r="DP16" s="535">
        <v>96</v>
      </c>
    </row>
    <row r="17" spans="1:120">
      <c r="A17" s="597" t="s">
        <v>1143</v>
      </c>
      <c r="B17" s="545" t="s">
        <v>1297</v>
      </c>
      <c r="C17" s="546" t="s">
        <v>537</v>
      </c>
      <c r="D17" s="531">
        <v>1.002125759909976</v>
      </c>
      <c r="E17" s="532">
        <v>2.7399793977736238</v>
      </c>
      <c r="F17" s="532">
        <v>1.0057659541539659</v>
      </c>
      <c r="G17" s="532">
        <v>1.1233350203343972</v>
      </c>
      <c r="H17" s="532">
        <v>0.57560965041226597</v>
      </c>
      <c r="I17" s="532">
        <v>0.90577194881676371</v>
      </c>
      <c r="J17" s="533">
        <v>0.91034305973476326</v>
      </c>
      <c r="K17" s="534">
        <v>33</v>
      </c>
      <c r="L17" s="528" t="s">
        <v>1325</v>
      </c>
      <c r="M17" s="528" t="s">
        <v>1325</v>
      </c>
      <c r="N17" s="528" t="s">
        <v>1325</v>
      </c>
      <c r="O17" s="528" t="s">
        <v>1325</v>
      </c>
      <c r="P17" s="528">
        <v>192</v>
      </c>
      <c r="Q17" s="535">
        <v>13</v>
      </c>
      <c r="R17" s="531">
        <v>0</v>
      </c>
      <c r="S17" s="532">
        <v>0</v>
      </c>
      <c r="T17" s="532">
        <v>0</v>
      </c>
      <c r="U17" s="532">
        <v>0</v>
      </c>
      <c r="V17" s="532">
        <v>0</v>
      </c>
      <c r="W17" s="532">
        <v>0.98852489247663633</v>
      </c>
      <c r="X17" s="533">
        <v>0</v>
      </c>
      <c r="Y17" s="534" t="s">
        <v>1325</v>
      </c>
      <c r="Z17" s="528" t="s">
        <v>1325</v>
      </c>
      <c r="AA17" s="528" t="s">
        <v>1325</v>
      </c>
      <c r="AB17" s="528" t="s">
        <v>1325</v>
      </c>
      <c r="AC17" s="528" t="s">
        <v>1325</v>
      </c>
      <c r="AD17" s="528">
        <v>10</v>
      </c>
      <c r="AE17" s="535" t="s">
        <v>1325</v>
      </c>
      <c r="AF17" s="531">
        <v>0.37652671263022702</v>
      </c>
      <c r="AG17" s="532">
        <v>0</v>
      </c>
      <c r="AH17" s="532">
        <v>2.6449901147725798</v>
      </c>
      <c r="AI17" s="532">
        <v>1.3350480887806049</v>
      </c>
      <c r="AJ17" s="532">
        <v>0</v>
      </c>
      <c r="AK17" s="532">
        <v>1.3215680587434</v>
      </c>
      <c r="AL17" s="533">
        <v>0.31802421627475036</v>
      </c>
      <c r="AM17" s="534" t="s">
        <v>1325</v>
      </c>
      <c r="AN17" s="528" t="s">
        <v>1325</v>
      </c>
      <c r="AO17" s="528" t="s">
        <v>1325</v>
      </c>
      <c r="AP17" s="528" t="s">
        <v>1325</v>
      </c>
      <c r="AQ17" s="528" t="s">
        <v>1325</v>
      </c>
      <c r="AR17" s="528">
        <v>47</v>
      </c>
      <c r="AS17" s="535" t="s">
        <v>1325</v>
      </c>
      <c r="AT17" s="531">
        <v>6.072680759693295</v>
      </c>
      <c r="AU17" s="532">
        <v>0</v>
      </c>
      <c r="AV17" s="532">
        <v>0</v>
      </c>
      <c r="AW17" s="532">
        <v>0</v>
      </c>
      <c r="AX17" s="532">
        <v>0</v>
      </c>
      <c r="AY17" s="532">
        <v>0.44613307762209559</v>
      </c>
      <c r="AZ17" s="533">
        <v>0</v>
      </c>
      <c r="BA17" s="534" t="s">
        <v>1325</v>
      </c>
      <c r="BB17" s="528" t="s">
        <v>1325</v>
      </c>
      <c r="BC17" s="528" t="s">
        <v>1325</v>
      </c>
      <c r="BD17" s="528" t="s">
        <v>1325</v>
      </c>
      <c r="BE17" s="528" t="s">
        <v>1325</v>
      </c>
      <c r="BF17" s="528" t="s">
        <v>1325</v>
      </c>
      <c r="BG17" s="535" t="s">
        <v>1325</v>
      </c>
      <c r="BH17" s="531">
        <v>1.0607684516967422</v>
      </c>
      <c r="BI17" s="532">
        <v>2.7020010628638484</v>
      </c>
      <c r="BJ17" s="532">
        <v>1.1715123335720352</v>
      </c>
      <c r="BK17" s="532">
        <v>0</v>
      </c>
      <c r="BL17" s="532">
        <v>0</v>
      </c>
      <c r="BM17" s="532">
        <v>0.9215950562077353</v>
      </c>
      <c r="BN17" s="533">
        <v>1.5025486460271356</v>
      </c>
      <c r="BO17" s="534" t="s">
        <v>1325</v>
      </c>
      <c r="BP17" s="528" t="s">
        <v>1325</v>
      </c>
      <c r="BQ17" s="528" t="s">
        <v>1325</v>
      </c>
      <c r="BR17" s="528" t="s">
        <v>1325</v>
      </c>
      <c r="BS17" s="528" t="s">
        <v>1325</v>
      </c>
      <c r="BT17" s="528">
        <v>28</v>
      </c>
      <c r="BU17" s="535" t="s">
        <v>1325</v>
      </c>
      <c r="BV17" s="531">
        <v>1.1821271302334659</v>
      </c>
      <c r="BW17" s="532">
        <v>5.7813069920543043</v>
      </c>
      <c r="BX17" s="532">
        <v>0.37627077155815269</v>
      </c>
      <c r="BY17" s="532">
        <v>1.3325954259628681</v>
      </c>
      <c r="BZ17" s="532">
        <v>1.3623408077787229</v>
      </c>
      <c r="CA17" s="532">
        <v>0.7473498277324091</v>
      </c>
      <c r="CB17" s="533">
        <v>0.99234750019502604</v>
      </c>
      <c r="CC17" s="534">
        <v>16</v>
      </c>
      <c r="CD17" s="528" t="s">
        <v>1325</v>
      </c>
      <c r="CE17" s="528" t="s">
        <v>1325</v>
      </c>
      <c r="CF17" s="528" t="s">
        <v>1325</v>
      </c>
      <c r="CG17" s="528" t="s">
        <v>1325</v>
      </c>
      <c r="CH17" s="528">
        <v>75</v>
      </c>
      <c r="CI17" s="535" t="s">
        <v>1325</v>
      </c>
      <c r="CJ17" s="531">
        <v>0</v>
      </c>
      <c r="CK17" s="532">
        <v>0</v>
      </c>
      <c r="CL17" s="532">
        <v>0</v>
      </c>
      <c r="CM17" s="532">
        <v>0</v>
      </c>
      <c r="CN17" s="532">
        <v>0</v>
      </c>
      <c r="CO17" s="532">
        <v>1.6554599837351698</v>
      </c>
      <c r="CP17" s="533">
        <v>6.2717950390903221</v>
      </c>
      <c r="CQ17" s="534" t="s">
        <v>1325</v>
      </c>
      <c r="CR17" s="528" t="s">
        <v>1325</v>
      </c>
      <c r="CS17" s="528" t="s">
        <v>1325</v>
      </c>
      <c r="CT17" s="528" t="s">
        <v>1325</v>
      </c>
      <c r="CU17" s="528" t="s">
        <v>1325</v>
      </c>
      <c r="CV17" s="528" t="s">
        <v>1325</v>
      </c>
      <c r="CW17" s="528" t="s">
        <v>1325</v>
      </c>
      <c r="CX17" s="528" t="s">
        <v>878</v>
      </c>
      <c r="CY17" s="528" t="s">
        <v>791</v>
      </c>
      <c r="CZ17" s="528" t="s">
        <v>878</v>
      </c>
      <c r="DA17" s="536" t="s">
        <v>791</v>
      </c>
      <c r="DB17" s="537" t="s">
        <v>792</v>
      </c>
      <c r="DC17" s="537" t="s">
        <v>792</v>
      </c>
      <c r="DD17" s="537" t="s">
        <v>878</v>
      </c>
      <c r="DE17" s="537" t="s">
        <v>878</v>
      </c>
      <c r="DF17" s="528"/>
      <c r="DG17" s="538" t="s">
        <v>1930</v>
      </c>
      <c r="DH17" s="528">
        <v>276</v>
      </c>
      <c r="DI17" s="528">
        <v>22</v>
      </c>
      <c r="DJ17" s="528">
        <v>50</v>
      </c>
      <c r="DK17" s="528">
        <v>30</v>
      </c>
      <c r="DL17" s="528">
        <v>29</v>
      </c>
      <c r="DM17" s="528">
        <v>1675</v>
      </c>
      <c r="DN17" s="528">
        <v>119</v>
      </c>
      <c r="DO17" s="528">
        <v>257</v>
      </c>
      <c r="DP17" s="535">
        <v>2201</v>
      </c>
    </row>
    <row r="18" spans="1:120">
      <c r="A18" s="597" t="s">
        <v>1145</v>
      </c>
      <c r="B18" s="545" t="s">
        <v>1296</v>
      </c>
      <c r="C18" s="546" t="s">
        <v>538</v>
      </c>
      <c r="D18" s="531"/>
      <c r="E18" s="532"/>
      <c r="F18" s="532"/>
      <c r="G18" s="532"/>
      <c r="H18" s="532"/>
      <c r="I18" s="532">
        <v>1.0975837441578535</v>
      </c>
      <c r="J18" s="533"/>
      <c r="K18" s="534" t="s">
        <v>1325</v>
      </c>
      <c r="L18" s="528" t="s">
        <v>1325</v>
      </c>
      <c r="M18" s="528" t="s">
        <v>1325</v>
      </c>
      <c r="N18" s="528" t="s">
        <v>1325</v>
      </c>
      <c r="O18" s="528" t="s">
        <v>1325</v>
      </c>
      <c r="P18" s="528">
        <v>12</v>
      </c>
      <c r="Q18" s="535" t="s">
        <v>1325</v>
      </c>
      <c r="R18" s="531"/>
      <c r="S18" s="532"/>
      <c r="T18" s="532"/>
      <c r="U18" s="532"/>
      <c r="V18" s="532"/>
      <c r="W18" s="532">
        <v>2.2681906779429668</v>
      </c>
      <c r="X18" s="533"/>
      <c r="Y18" s="534" t="s">
        <v>1325</v>
      </c>
      <c r="Z18" s="528" t="s">
        <v>1325</v>
      </c>
      <c r="AA18" s="528" t="s">
        <v>1325</v>
      </c>
      <c r="AB18" s="528" t="s">
        <v>1325</v>
      </c>
      <c r="AC18" s="528" t="s">
        <v>1325</v>
      </c>
      <c r="AD18" s="528" t="s">
        <v>1325</v>
      </c>
      <c r="AE18" s="535" t="s">
        <v>1325</v>
      </c>
      <c r="AF18" s="531"/>
      <c r="AG18" s="532"/>
      <c r="AH18" s="532"/>
      <c r="AI18" s="532"/>
      <c r="AJ18" s="532"/>
      <c r="AK18" s="532">
        <v>0.89507556007532307</v>
      </c>
      <c r="AL18" s="533"/>
      <c r="AM18" s="534" t="s">
        <v>1325</v>
      </c>
      <c r="AN18" s="528" t="s">
        <v>1325</v>
      </c>
      <c r="AO18" s="528" t="s">
        <v>1325</v>
      </c>
      <c r="AP18" s="528" t="s">
        <v>1325</v>
      </c>
      <c r="AQ18" s="528" t="s">
        <v>1325</v>
      </c>
      <c r="AR18" s="528" t="s">
        <v>1325</v>
      </c>
      <c r="AS18" s="535" t="s">
        <v>1325</v>
      </c>
      <c r="AT18" s="531"/>
      <c r="AU18" s="532"/>
      <c r="AV18" s="532"/>
      <c r="AW18" s="532"/>
      <c r="AX18" s="532"/>
      <c r="AY18" s="532">
        <v>3.5194127464186171</v>
      </c>
      <c r="AZ18" s="533"/>
      <c r="BA18" s="534" t="s">
        <v>1325</v>
      </c>
      <c r="BB18" s="528" t="s">
        <v>1325</v>
      </c>
      <c r="BC18" s="528" t="s">
        <v>1325</v>
      </c>
      <c r="BD18" s="528" t="s">
        <v>1325</v>
      </c>
      <c r="BE18" s="528" t="s">
        <v>1325</v>
      </c>
      <c r="BF18" s="528" t="s">
        <v>1325</v>
      </c>
      <c r="BG18" s="535" t="s">
        <v>1325</v>
      </c>
      <c r="BH18" s="531"/>
      <c r="BI18" s="532"/>
      <c r="BJ18" s="532"/>
      <c r="BK18" s="532"/>
      <c r="BL18" s="532"/>
      <c r="BM18" s="532">
        <v>1.6299270831902919</v>
      </c>
      <c r="BN18" s="533"/>
      <c r="BO18" s="534" t="s">
        <v>1325</v>
      </c>
      <c r="BP18" s="528" t="s">
        <v>1325</v>
      </c>
      <c r="BQ18" s="528" t="s">
        <v>1325</v>
      </c>
      <c r="BR18" s="528" t="s">
        <v>1325</v>
      </c>
      <c r="BS18" s="528" t="s">
        <v>1325</v>
      </c>
      <c r="BT18" s="528" t="s">
        <v>1325</v>
      </c>
      <c r="BU18" s="535" t="s">
        <v>1325</v>
      </c>
      <c r="BV18" s="531"/>
      <c r="BW18" s="532"/>
      <c r="BX18" s="532"/>
      <c r="BY18" s="532"/>
      <c r="BZ18" s="532"/>
      <c r="CA18" s="532">
        <v>1.2517600031925791</v>
      </c>
      <c r="CB18" s="533"/>
      <c r="CC18" s="534" t="s">
        <v>1325</v>
      </c>
      <c r="CD18" s="528" t="s">
        <v>1325</v>
      </c>
      <c r="CE18" s="528" t="s">
        <v>1325</v>
      </c>
      <c r="CF18" s="528" t="s">
        <v>1325</v>
      </c>
      <c r="CG18" s="528" t="s">
        <v>1325</v>
      </c>
      <c r="CH18" s="528" t="s">
        <v>1325</v>
      </c>
      <c r="CI18" s="535" t="s">
        <v>1325</v>
      </c>
      <c r="CJ18" s="531"/>
      <c r="CK18" s="532"/>
      <c r="CL18" s="532"/>
      <c r="CM18" s="532"/>
      <c r="CN18" s="532"/>
      <c r="CO18" s="532">
        <v>0</v>
      </c>
      <c r="CP18" s="533"/>
      <c r="CQ18" s="534" t="s">
        <v>1325</v>
      </c>
      <c r="CR18" s="528" t="s">
        <v>1325</v>
      </c>
      <c r="CS18" s="528" t="s">
        <v>1325</v>
      </c>
      <c r="CT18" s="528" t="s">
        <v>1325</v>
      </c>
      <c r="CU18" s="528" t="s">
        <v>1325</v>
      </c>
      <c r="CV18" s="528" t="s">
        <v>1325</v>
      </c>
      <c r="CW18" s="528" t="s">
        <v>1325</v>
      </c>
      <c r="CX18" s="528" t="s">
        <v>878</v>
      </c>
      <c r="CY18" s="528" t="s">
        <v>791</v>
      </c>
      <c r="CZ18" s="528" t="s">
        <v>878</v>
      </c>
      <c r="DA18" s="536" t="s">
        <v>791</v>
      </c>
      <c r="DB18" s="537" t="s">
        <v>792</v>
      </c>
      <c r="DC18" s="537" t="s">
        <v>792</v>
      </c>
      <c r="DD18" s="537" t="s">
        <v>878</v>
      </c>
      <c r="DE18" s="537" t="s">
        <v>878</v>
      </c>
      <c r="DF18" s="528"/>
      <c r="DG18" s="538" t="s">
        <v>1930</v>
      </c>
      <c r="DH18" s="528">
        <v>9</v>
      </c>
      <c r="DI18" s="528">
        <v>1</v>
      </c>
      <c r="DJ18" s="528">
        <v>0</v>
      </c>
      <c r="DK18" s="528">
        <v>0</v>
      </c>
      <c r="DL18" s="528">
        <v>0</v>
      </c>
      <c r="DM18" s="528">
        <v>73</v>
      </c>
      <c r="DN18" s="528">
        <v>0</v>
      </c>
      <c r="DO18" s="528">
        <v>15</v>
      </c>
      <c r="DP18" s="535">
        <v>83</v>
      </c>
    </row>
    <row r="19" spans="1:120">
      <c r="A19" s="597" t="s">
        <v>462</v>
      </c>
      <c r="B19" s="545" t="s">
        <v>1292</v>
      </c>
      <c r="C19" s="546" t="s">
        <v>539</v>
      </c>
      <c r="D19" s="531">
        <v>0.77412823280600052</v>
      </c>
      <c r="E19" s="532">
        <v>1.006593746622046</v>
      </c>
      <c r="F19" s="532">
        <v>0.31696116999175278</v>
      </c>
      <c r="G19" s="532">
        <v>1.3360097310060903</v>
      </c>
      <c r="H19" s="532">
        <v>0.69288966929201401</v>
      </c>
      <c r="I19" s="532">
        <v>1.3850979633740257</v>
      </c>
      <c r="J19" s="533">
        <v>0.96764116152292023</v>
      </c>
      <c r="K19" s="534">
        <v>75</v>
      </c>
      <c r="L19" s="528" t="s">
        <v>1325</v>
      </c>
      <c r="M19" s="528" t="s">
        <v>1325</v>
      </c>
      <c r="N19" s="528">
        <v>49</v>
      </c>
      <c r="O19" s="528" t="s">
        <v>1325</v>
      </c>
      <c r="P19" s="528">
        <v>377</v>
      </c>
      <c r="Q19" s="535">
        <v>88</v>
      </c>
      <c r="R19" s="531">
        <v>0.61972498952806376</v>
      </c>
      <c r="S19" s="532">
        <v>0.86480761567224895</v>
      </c>
      <c r="T19" s="532">
        <v>2.0871242096144149</v>
      </c>
      <c r="U19" s="532">
        <v>1.0426110834252695</v>
      </c>
      <c r="V19" s="532">
        <v>1.3503162602623386</v>
      </c>
      <c r="W19" s="532">
        <v>1.1067848132343128</v>
      </c>
      <c r="X19" s="533">
        <v>0.49692197250325676</v>
      </c>
      <c r="Y19" s="534" t="s">
        <v>1325</v>
      </c>
      <c r="Z19" s="528" t="s">
        <v>1325</v>
      </c>
      <c r="AA19" s="528" t="s">
        <v>1325</v>
      </c>
      <c r="AB19" s="528" t="s">
        <v>1325</v>
      </c>
      <c r="AC19" s="528" t="s">
        <v>1325</v>
      </c>
      <c r="AD19" s="528">
        <v>45</v>
      </c>
      <c r="AE19" s="535" t="s">
        <v>1325</v>
      </c>
      <c r="AF19" s="531">
        <v>1.0519823787238467</v>
      </c>
      <c r="AG19" s="532">
        <v>1.9316084649064089</v>
      </c>
      <c r="AH19" s="532">
        <v>0.22317661988387011</v>
      </c>
      <c r="AI19" s="532">
        <v>0.75313651048587826</v>
      </c>
      <c r="AJ19" s="532">
        <v>0</v>
      </c>
      <c r="AK19" s="532">
        <v>1.132439202988933</v>
      </c>
      <c r="AL19" s="533">
        <v>1.4084651067867369</v>
      </c>
      <c r="AM19" s="534">
        <v>17</v>
      </c>
      <c r="AN19" s="528" t="s">
        <v>1325</v>
      </c>
      <c r="AO19" s="528" t="s">
        <v>1325</v>
      </c>
      <c r="AP19" s="528" t="s">
        <v>1325</v>
      </c>
      <c r="AQ19" s="528" t="s">
        <v>1325</v>
      </c>
      <c r="AR19" s="528">
        <v>62</v>
      </c>
      <c r="AS19" s="535">
        <v>22</v>
      </c>
      <c r="AT19" s="531">
        <v>0.28637155603998748</v>
      </c>
      <c r="AU19" s="532">
        <v>0</v>
      </c>
      <c r="AV19" s="532">
        <v>0</v>
      </c>
      <c r="AW19" s="532">
        <v>0.82088182457873682</v>
      </c>
      <c r="AX19" s="532">
        <v>0</v>
      </c>
      <c r="AY19" s="532">
        <v>2.277471590797413</v>
      </c>
      <c r="AZ19" s="533">
        <v>2.1807003471676674</v>
      </c>
      <c r="BA19" s="534" t="s">
        <v>1325</v>
      </c>
      <c r="BB19" s="528" t="s">
        <v>1325</v>
      </c>
      <c r="BC19" s="528" t="s">
        <v>1325</v>
      </c>
      <c r="BD19" s="528" t="s">
        <v>1325</v>
      </c>
      <c r="BE19" s="528" t="s">
        <v>1325</v>
      </c>
      <c r="BF19" s="528">
        <v>14</v>
      </c>
      <c r="BG19" s="535" t="s">
        <v>1325</v>
      </c>
      <c r="BH19" s="531">
        <v>0.7026512822144505</v>
      </c>
      <c r="BI19" s="532">
        <v>1.1055693946550598</v>
      </c>
      <c r="BJ19" s="532">
        <v>0.19370259311563867</v>
      </c>
      <c r="BK19" s="532">
        <v>0.78740047554320414</v>
      </c>
      <c r="BL19" s="532">
        <v>0.42638133385995464</v>
      </c>
      <c r="BM19" s="532">
        <v>1.8390829461046077</v>
      </c>
      <c r="BN19" s="533">
        <v>0.74976577246564458</v>
      </c>
      <c r="BO19" s="534">
        <v>14</v>
      </c>
      <c r="BP19" s="528" t="s">
        <v>1325</v>
      </c>
      <c r="BQ19" s="528" t="s">
        <v>1325</v>
      </c>
      <c r="BR19" s="528" t="s">
        <v>1325</v>
      </c>
      <c r="BS19" s="528" t="s">
        <v>1325</v>
      </c>
      <c r="BT19" s="528">
        <v>83</v>
      </c>
      <c r="BU19" s="535">
        <v>14</v>
      </c>
      <c r="BV19" s="531">
        <v>0.9728740306277347</v>
      </c>
      <c r="BW19" s="532">
        <v>0.35802989707998051</v>
      </c>
      <c r="BX19" s="532">
        <v>0</v>
      </c>
      <c r="BY19" s="532">
        <v>2.3003471748906565</v>
      </c>
      <c r="BZ19" s="532">
        <v>0.84161124241610641</v>
      </c>
      <c r="CA19" s="532">
        <v>1.1991221898489621</v>
      </c>
      <c r="CB19" s="533">
        <v>0.84753191802261507</v>
      </c>
      <c r="CC19" s="534">
        <v>28</v>
      </c>
      <c r="CD19" s="528" t="s">
        <v>1325</v>
      </c>
      <c r="CE19" s="528" t="s">
        <v>1325</v>
      </c>
      <c r="CF19" s="528">
        <v>25</v>
      </c>
      <c r="CG19" s="528" t="s">
        <v>1325</v>
      </c>
      <c r="CH19" s="528">
        <v>111</v>
      </c>
      <c r="CI19" s="535">
        <v>24</v>
      </c>
      <c r="CJ19" s="531">
        <v>0</v>
      </c>
      <c r="CK19" s="532">
        <v>2.557437207282689</v>
      </c>
      <c r="CL19" s="532">
        <v>0</v>
      </c>
      <c r="CM19" s="532">
        <v>1.8686794940312776</v>
      </c>
      <c r="CN19" s="532">
        <v>1.9541979141157246</v>
      </c>
      <c r="CO19" s="532">
        <v>2.6718135551547975</v>
      </c>
      <c r="CP19" s="533">
        <v>0.98222461188746268</v>
      </c>
      <c r="CQ19" s="534" t="s">
        <v>1325</v>
      </c>
      <c r="CR19" s="528" t="s">
        <v>1325</v>
      </c>
      <c r="CS19" s="528" t="s">
        <v>1325</v>
      </c>
      <c r="CT19" s="528" t="s">
        <v>1325</v>
      </c>
      <c r="CU19" s="528" t="s">
        <v>1325</v>
      </c>
      <c r="CV19" s="528">
        <v>20</v>
      </c>
      <c r="CW19" s="528" t="s">
        <v>1325</v>
      </c>
      <c r="CX19" s="528" t="s">
        <v>878</v>
      </c>
      <c r="CY19" s="536" t="s">
        <v>791</v>
      </c>
      <c r="CZ19" s="528" t="s">
        <v>792</v>
      </c>
      <c r="DA19" s="536" t="s">
        <v>1476</v>
      </c>
      <c r="DB19" s="537" t="s">
        <v>792</v>
      </c>
      <c r="DC19" s="537" t="s">
        <v>792</v>
      </c>
      <c r="DD19" s="537" t="s">
        <v>878</v>
      </c>
      <c r="DE19" s="537" t="s">
        <v>878</v>
      </c>
      <c r="DF19" s="528"/>
      <c r="DG19" s="538" t="s">
        <v>1930</v>
      </c>
      <c r="DH19" s="528">
        <v>756</v>
      </c>
      <c r="DI19" s="528">
        <v>73</v>
      </c>
      <c r="DJ19" s="528">
        <v>196</v>
      </c>
      <c r="DK19" s="528">
        <v>304</v>
      </c>
      <c r="DL19" s="528">
        <v>94</v>
      </c>
      <c r="DM19" s="528">
        <v>2738</v>
      </c>
      <c r="DN19" s="528">
        <v>741</v>
      </c>
      <c r="DO19" s="528">
        <v>614</v>
      </c>
      <c r="DP19" s="535">
        <v>4902</v>
      </c>
    </row>
    <row r="20" spans="1:120">
      <c r="A20" s="597" t="s">
        <v>464</v>
      </c>
      <c r="B20" s="545" t="s">
        <v>1291</v>
      </c>
      <c r="C20" s="546" t="s">
        <v>720</v>
      </c>
      <c r="D20" s="531">
        <v>0.97898963221820567</v>
      </c>
      <c r="E20" s="532"/>
      <c r="F20" s="532"/>
      <c r="G20" s="532"/>
      <c r="H20" s="532"/>
      <c r="I20" s="532">
        <v>0.376814563297103</v>
      </c>
      <c r="J20" s="533">
        <v>0</v>
      </c>
      <c r="K20" s="534">
        <v>92</v>
      </c>
      <c r="L20" s="528" t="s">
        <v>1325</v>
      </c>
      <c r="M20" s="528" t="s">
        <v>1325</v>
      </c>
      <c r="N20" s="528" t="s">
        <v>1325</v>
      </c>
      <c r="O20" s="528" t="s">
        <v>1325</v>
      </c>
      <c r="P20" s="528" t="s">
        <v>1325</v>
      </c>
      <c r="Q20" s="535" t="s">
        <v>1325</v>
      </c>
      <c r="R20" s="531">
        <v>0.12951817424280657</v>
      </c>
      <c r="S20" s="532"/>
      <c r="T20" s="532"/>
      <c r="U20" s="532"/>
      <c r="V20" s="532"/>
      <c r="W20" s="532">
        <v>0</v>
      </c>
      <c r="X20" s="533">
        <v>0</v>
      </c>
      <c r="Y20" s="534" t="s">
        <v>1325</v>
      </c>
      <c r="Z20" s="528" t="s">
        <v>1325</v>
      </c>
      <c r="AA20" s="528" t="s">
        <v>1325</v>
      </c>
      <c r="AB20" s="528" t="s">
        <v>1325</v>
      </c>
      <c r="AC20" s="528" t="s">
        <v>1325</v>
      </c>
      <c r="AD20" s="528" t="s">
        <v>1325</v>
      </c>
      <c r="AE20" s="535" t="s">
        <v>1325</v>
      </c>
      <c r="AF20" s="531">
        <v>3.4007185308270547</v>
      </c>
      <c r="AG20" s="532"/>
      <c r="AH20" s="532"/>
      <c r="AI20" s="532"/>
      <c r="AJ20" s="532"/>
      <c r="AK20" s="532">
        <v>0.79666215600606394</v>
      </c>
      <c r="AL20" s="533">
        <v>0</v>
      </c>
      <c r="AM20" s="534">
        <v>24</v>
      </c>
      <c r="AN20" s="528" t="s">
        <v>1325</v>
      </c>
      <c r="AO20" s="528" t="s">
        <v>1325</v>
      </c>
      <c r="AP20" s="528" t="s">
        <v>1325</v>
      </c>
      <c r="AQ20" s="528" t="s">
        <v>1325</v>
      </c>
      <c r="AR20" s="528" t="s">
        <v>1325</v>
      </c>
      <c r="AS20" s="535" t="s">
        <v>1325</v>
      </c>
      <c r="AT20" s="531">
        <v>0</v>
      </c>
      <c r="AU20" s="532"/>
      <c r="AV20" s="532"/>
      <c r="AW20" s="532"/>
      <c r="AX20" s="532"/>
      <c r="AY20" s="532">
        <v>0</v>
      </c>
      <c r="AZ20" s="533">
        <v>0</v>
      </c>
      <c r="BA20" s="534" t="s">
        <v>1325</v>
      </c>
      <c r="BB20" s="528" t="s">
        <v>1325</v>
      </c>
      <c r="BC20" s="528" t="s">
        <v>1325</v>
      </c>
      <c r="BD20" s="528" t="s">
        <v>1325</v>
      </c>
      <c r="BE20" s="528" t="s">
        <v>1325</v>
      </c>
      <c r="BF20" s="528" t="s">
        <v>1325</v>
      </c>
      <c r="BG20" s="535" t="s">
        <v>1325</v>
      </c>
      <c r="BH20" s="531">
        <v>0.28339321090225456</v>
      </c>
      <c r="BI20" s="532"/>
      <c r="BJ20" s="532"/>
      <c r="BK20" s="532"/>
      <c r="BL20" s="532"/>
      <c r="BM20" s="532">
        <v>9.5599458720727668</v>
      </c>
      <c r="BN20" s="533">
        <v>0</v>
      </c>
      <c r="BO20" s="534" t="s">
        <v>1325</v>
      </c>
      <c r="BP20" s="528" t="s">
        <v>1325</v>
      </c>
      <c r="BQ20" s="528" t="s">
        <v>1325</v>
      </c>
      <c r="BR20" s="528" t="s">
        <v>1325</v>
      </c>
      <c r="BS20" s="528" t="s">
        <v>1325</v>
      </c>
      <c r="BT20" s="528" t="s">
        <v>1325</v>
      </c>
      <c r="BU20" s="535" t="s">
        <v>1325</v>
      </c>
      <c r="BV20" s="531">
        <v>3.4715668335526182</v>
      </c>
      <c r="BW20" s="532"/>
      <c r="BX20" s="532"/>
      <c r="BY20" s="532"/>
      <c r="BZ20" s="532"/>
      <c r="CA20" s="532">
        <v>0.78040374465900109</v>
      </c>
      <c r="CB20" s="533">
        <v>0</v>
      </c>
      <c r="CC20" s="534">
        <v>49</v>
      </c>
      <c r="CD20" s="528" t="s">
        <v>1325</v>
      </c>
      <c r="CE20" s="528" t="s">
        <v>1325</v>
      </c>
      <c r="CF20" s="528" t="s">
        <v>1325</v>
      </c>
      <c r="CG20" s="528" t="s">
        <v>1325</v>
      </c>
      <c r="CH20" s="528" t="s">
        <v>1325</v>
      </c>
      <c r="CI20" s="535" t="s">
        <v>1325</v>
      </c>
      <c r="CJ20" s="531">
        <v>0.85017963270676367</v>
      </c>
      <c r="CK20" s="532"/>
      <c r="CL20" s="532"/>
      <c r="CM20" s="532"/>
      <c r="CN20" s="532"/>
      <c r="CO20" s="532">
        <v>3.1866486240242557</v>
      </c>
      <c r="CP20" s="533">
        <v>0</v>
      </c>
      <c r="CQ20" s="534" t="s">
        <v>1325</v>
      </c>
      <c r="CR20" s="528" t="s">
        <v>1325</v>
      </c>
      <c r="CS20" s="528" t="s">
        <v>1325</v>
      </c>
      <c r="CT20" s="528" t="s">
        <v>1325</v>
      </c>
      <c r="CU20" s="528" t="s">
        <v>1325</v>
      </c>
      <c r="CV20" s="528" t="s">
        <v>1325</v>
      </c>
      <c r="CW20" s="528" t="s">
        <v>1325</v>
      </c>
      <c r="CX20" s="528" t="s">
        <v>878</v>
      </c>
      <c r="CY20" s="528" t="s">
        <v>791</v>
      </c>
      <c r="CZ20" s="528" t="s">
        <v>878</v>
      </c>
      <c r="DA20" s="536" t="s">
        <v>791</v>
      </c>
      <c r="DB20" s="537" t="s">
        <v>792</v>
      </c>
      <c r="DC20" s="537" t="s">
        <v>792</v>
      </c>
      <c r="DD20" s="537" t="s">
        <v>878</v>
      </c>
      <c r="DE20" s="537" t="s">
        <v>878</v>
      </c>
      <c r="DF20" s="528"/>
      <c r="DG20" s="538" t="s">
        <v>1930</v>
      </c>
      <c r="DH20" s="528">
        <v>838</v>
      </c>
      <c r="DI20" s="528">
        <v>4</v>
      </c>
      <c r="DJ20" s="528">
        <v>0</v>
      </c>
      <c r="DK20" s="528">
        <v>1</v>
      </c>
      <c r="DL20" s="528">
        <v>0</v>
      </c>
      <c r="DM20" s="528">
        <v>89</v>
      </c>
      <c r="DN20" s="528">
        <v>11</v>
      </c>
      <c r="DO20" s="528">
        <v>100</v>
      </c>
      <c r="DP20" s="535">
        <v>943</v>
      </c>
    </row>
    <row r="21" spans="1:120">
      <c r="A21" s="597" t="s">
        <v>466</v>
      </c>
      <c r="B21" s="545" t="s">
        <v>1291</v>
      </c>
      <c r="C21" s="546" t="s">
        <v>541</v>
      </c>
      <c r="D21" s="531">
        <v>1.0033120466550722</v>
      </c>
      <c r="E21" s="532"/>
      <c r="F21" s="532"/>
      <c r="G21" s="532"/>
      <c r="H21" s="532"/>
      <c r="I21" s="532">
        <v>1.6093126743245505</v>
      </c>
      <c r="J21" s="533"/>
      <c r="K21" s="534">
        <v>55</v>
      </c>
      <c r="L21" s="528" t="s">
        <v>1325</v>
      </c>
      <c r="M21" s="528" t="s">
        <v>1325</v>
      </c>
      <c r="N21" s="528" t="s">
        <v>1325</v>
      </c>
      <c r="O21" s="528" t="s">
        <v>1325</v>
      </c>
      <c r="P21" s="528" t="s">
        <v>1325</v>
      </c>
      <c r="Q21" s="535" t="s">
        <v>1325</v>
      </c>
      <c r="R21" s="531">
        <v>0.16533029436343363</v>
      </c>
      <c r="S21" s="532"/>
      <c r="T21" s="532"/>
      <c r="U21" s="532"/>
      <c r="V21" s="532"/>
      <c r="W21" s="532">
        <v>16.386735214920495</v>
      </c>
      <c r="X21" s="533"/>
      <c r="Y21" s="534" t="s">
        <v>1325</v>
      </c>
      <c r="Z21" s="528" t="s">
        <v>1325</v>
      </c>
      <c r="AA21" s="528" t="s">
        <v>1325</v>
      </c>
      <c r="AB21" s="528" t="s">
        <v>1325</v>
      </c>
      <c r="AC21" s="528" t="s">
        <v>1325</v>
      </c>
      <c r="AD21" s="528" t="s">
        <v>1325</v>
      </c>
      <c r="AE21" s="535" t="s">
        <v>1325</v>
      </c>
      <c r="AF21" s="531">
        <v>1.6533029436343363</v>
      </c>
      <c r="AG21" s="532"/>
      <c r="AH21" s="532"/>
      <c r="AI21" s="532"/>
      <c r="AJ21" s="532"/>
      <c r="AK21" s="532">
        <v>1.6386735214920531</v>
      </c>
      <c r="AL21" s="533"/>
      <c r="AM21" s="534">
        <v>10</v>
      </c>
      <c r="AN21" s="528" t="s">
        <v>1325</v>
      </c>
      <c r="AO21" s="528" t="s">
        <v>1325</v>
      </c>
      <c r="AP21" s="528" t="s">
        <v>1325</v>
      </c>
      <c r="AQ21" s="528" t="s">
        <v>1325</v>
      </c>
      <c r="AR21" s="528" t="s">
        <v>1325</v>
      </c>
      <c r="AS21" s="535" t="s">
        <v>1325</v>
      </c>
      <c r="AT21" s="531">
        <v>0</v>
      </c>
      <c r="AU21" s="532"/>
      <c r="AV21" s="532"/>
      <c r="AW21" s="532"/>
      <c r="AX21" s="532"/>
      <c r="AY21" s="532">
        <v>0</v>
      </c>
      <c r="AZ21" s="533"/>
      <c r="BA21" s="534" t="s">
        <v>1325</v>
      </c>
      <c r="BB21" s="528" t="s">
        <v>1325</v>
      </c>
      <c r="BC21" s="528" t="s">
        <v>1325</v>
      </c>
      <c r="BD21" s="528" t="s">
        <v>1325</v>
      </c>
      <c r="BE21" s="528" t="s">
        <v>1325</v>
      </c>
      <c r="BF21" s="528" t="s">
        <v>1325</v>
      </c>
      <c r="BG21" s="535" t="s">
        <v>1325</v>
      </c>
      <c r="BH21" s="531">
        <v>0.38577068684801186</v>
      </c>
      <c r="BI21" s="532"/>
      <c r="BJ21" s="532"/>
      <c r="BK21" s="532"/>
      <c r="BL21" s="532"/>
      <c r="BM21" s="532">
        <v>7.022886520680232</v>
      </c>
      <c r="BN21" s="533"/>
      <c r="BO21" s="534" t="s">
        <v>1325</v>
      </c>
      <c r="BP21" s="528" t="s">
        <v>1325</v>
      </c>
      <c r="BQ21" s="528" t="s">
        <v>1325</v>
      </c>
      <c r="BR21" s="528" t="s">
        <v>1325</v>
      </c>
      <c r="BS21" s="528" t="s">
        <v>1325</v>
      </c>
      <c r="BT21" s="528" t="s">
        <v>1325</v>
      </c>
      <c r="BU21" s="535" t="s">
        <v>1325</v>
      </c>
      <c r="BV21" s="531">
        <v>1.2953753011566087</v>
      </c>
      <c r="BW21" s="532"/>
      <c r="BX21" s="532"/>
      <c r="BY21" s="532"/>
      <c r="BZ21" s="532"/>
      <c r="CA21" s="532">
        <v>0.64949989174096578</v>
      </c>
      <c r="CB21" s="533"/>
      <c r="CC21" s="534">
        <v>24</v>
      </c>
      <c r="CD21" s="528" t="s">
        <v>1325</v>
      </c>
      <c r="CE21" s="528" t="s">
        <v>1325</v>
      </c>
      <c r="CF21" s="528" t="s">
        <v>1325</v>
      </c>
      <c r="CG21" s="528" t="s">
        <v>1325</v>
      </c>
      <c r="CH21" s="528" t="s">
        <v>1325</v>
      </c>
      <c r="CI21" s="535" t="s">
        <v>1325</v>
      </c>
      <c r="CJ21" s="531">
        <v>1.6800254656054669</v>
      </c>
      <c r="CK21" s="532"/>
      <c r="CL21" s="532"/>
      <c r="CM21" s="532"/>
      <c r="CN21" s="532"/>
      <c r="CO21" s="532">
        <v>0</v>
      </c>
      <c r="CP21" s="533"/>
      <c r="CQ21" s="534" t="s">
        <v>1325</v>
      </c>
      <c r="CR21" s="528" t="s">
        <v>1325</v>
      </c>
      <c r="CS21" s="528" t="s">
        <v>1325</v>
      </c>
      <c r="CT21" s="528" t="s">
        <v>1325</v>
      </c>
      <c r="CU21" s="528" t="s">
        <v>1325</v>
      </c>
      <c r="CV21" s="528" t="s">
        <v>1325</v>
      </c>
      <c r="CW21" s="528" t="s">
        <v>1325</v>
      </c>
      <c r="CX21" s="528" t="s">
        <v>878</v>
      </c>
      <c r="CY21" s="528" t="s">
        <v>791</v>
      </c>
      <c r="CZ21" s="528" t="s">
        <v>878</v>
      </c>
      <c r="DA21" s="536" t="s">
        <v>791</v>
      </c>
      <c r="DB21" s="537" t="s">
        <v>792</v>
      </c>
      <c r="DC21" s="537" t="s">
        <v>792</v>
      </c>
      <c r="DD21" s="537" t="s">
        <v>878</v>
      </c>
      <c r="DE21" s="537" t="s">
        <v>878</v>
      </c>
      <c r="DF21" s="528"/>
      <c r="DG21" s="538" t="s">
        <v>1930</v>
      </c>
      <c r="DH21" s="528">
        <v>694</v>
      </c>
      <c r="DI21" s="528">
        <v>1</v>
      </c>
      <c r="DJ21" s="528">
        <v>2</v>
      </c>
      <c r="DK21" s="528">
        <v>1</v>
      </c>
      <c r="DL21" s="528">
        <v>0</v>
      </c>
      <c r="DM21" s="528">
        <v>86</v>
      </c>
      <c r="DN21" s="528">
        <v>8</v>
      </c>
      <c r="DO21" s="528">
        <v>64</v>
      </c>
      <c r="DP21" s="535">
        <v>792</v>
      </c>
    </row>
    <row r="22" spans="1:120">
      <c r="A22" s="597" t="s">
        <v>468</v>
      </c>
      <c r="B22" s="545" t="s">
        <v>1292</v>
      </c>
      <c r="C22" s="546" t="s">
        <v>542</v>
      </c>
      <c r="D22" s="531"/>
      <c r="E22" s="532"/>
      <c r="F22" s="532"/>
      <c r="G22" s="532"/>
      <c r="H22" s="532"/>
      <c r="I22" s="532">
        <v>1.0869570905285191</v>
      </c>
      <c r="J22" s="533"/>
      <c r="K22" s="534" t="s">
        <v>1325</v>
      </c>
      <c r="L22" s="528" t="s">
        <v>1325</v>
      </c>
      <c r="M22" s="528" t="s">
        <v>1325</v>
      </c>
      <c r="N22" s="528" t="s">
        <v>1325</v>
      </c>
      <c r="O22" s="528" t="s">
        <v>1325</v>
      </c>
      <c r="P22" s="528" t="s">
        <v>1325</v>
      </c>
      <c r="Q22" s="535" t="s">
        <v>1325</v>
      </c>
      <c r="R22" s="531"/>
      <c r="S22" s="532"/>
      <c r="T22" s="532"/>
      <c r="U22" s="532"/>
      <c r="V22" s="532"/>
      <c r="W22" s="532">
        <v>6.6231167795934631</v>
      </c>
      <c r="X22" s="533"/>
      <c r="Y22" s="534" t="s">
        <v>1325</v>
      </c>
      <c r="Z22" s="528" t="s">
        <v>1325</v>
      </c>
      <c r="AA22" s="528" t="s">
        <v>1325</v>
      </c>
      <c r="AB22" s="528" t="s">
        <v>1325</v>
      </c>
      <c r="AC22" s="528" t="s">
        <v>1325</v>
      </c>
      <c r="AD22" s="528" t="s">
        <v>1325</v>
      </c>
      <c r="AE22" s="535" t="s">
        <v>1325</v>
      </c>
      <c r="AF22" s="531"/>
      <c r="AG22" s="532"/>
      <c r="AH22" s="532"/>
      <c r="AI22" s="532"/>
      <c r="AJ22" s="532"/>
      <c r="AK22" s="532">
        <v>0</v>
      </c>
      <c r="AL22" s="533"/>
      <c r="AM22" s="534" t="s">
        <v>1325</v>
      </c>
      <c r="AN22" s="528" t="s">
        <v>1325</v>
      </c>
      <c r="AO22" s="528" t="s">
        <v>1325</v>
      </c>
      <c r="AP22" s="528" t="s">
        <v>1325</v>
      </c>
      <c r="AQ22" s="528" t="s">
        <v>1325</v>
      </c>
      <c r="AR22" s="528" t="s">
        <v>1325</v>
      </c>
      <c r="AS22" s="535" t="s">
        <v>1325</v>
      </c>
      <c r="AT22" s="531"/>
      <c r="AU22" s="532"/>
      <c r="AV22" s="532"/>
      <c r="AW22" s="532"/>
      <c r="AX22" s="532"/>
      <c r="AY22" s="532">
        <v>0</v>
      </c>
      <c r="AZ22" s="533"/>
      <c r="BA22" s="534" t="s">
        <v>1325</v>
      </c>
      <c r="BB22" s="528" t="s">
        <v>1325</v>
      </c>
      <c r="BC22" s="528" t="s">
        <v>1325</v>
      </c>
      <c r="BD22" s="528" t="s">
        <v>1325</v>
      </c>
      <c r="BE22" s="528" t="s">
        <v>1325</v>
      </c>
      <c r="BF22" s="528" t="s">
        <v>1325</v>
      </c>
      <c r="BG22" s="535" t="s">
        <v>1325</v>
      </c>
      <c r="BH22" s="531"/>
      <c r="BI22" s="532"/>
      <c r="BJ22" s="532"/>
      <c r="BK22" s="532"/>
      <c r="BL22" s="532"/>
      <c r="BM22" s="532">
        <v>0</v>
      </c>
      <c r="BN22" s="533"/>
      <c r="BO22" s="534" t="s">
        <v>1325</v>
      </c>
      <c r="BP22" s="528" t="s">
        <v>1325</v>
      </c>
      <c r="BQ22" s="528" t="s">
        <v>1325</v>
      </c>
      <c r="BR22" s="528" t="s">
        <v>1325</v>
      </c>
      <c r="BS22" s="528" t="s">
        <v>1325</v>
      </c>
      <c r="BT22" s="528" t="s">
        <v>1325</v>
      </c>
      <c r="BU22" s="535" t="s">
        <v>1325</v>
      </c>
      <c r="BV22" s="531"/>
      <c r="BW22" s="532"/>
      <c r="BX22" s="532"/>
      <c r="BY22" s="532"/>
      <c r="BZ22" s="532"/>
      <c r="CA22" s="532">
        <v>1.5772019741837509</v>
      </c>
      <c r="CB22" s="533"/>
      <c r="CC22" s="534" t="s">
        <v>1325</v>
      </c>
      <c r="CD22" s="528" t="s">
        <v>1325</v>
      </c>
      <c r="CE22" s="528" t="s">
        <v>1325</v>
      </c>
      <c r="CF22" s="528" t="s">
        <v>1325</v>
      </c>
      <c r="CG22" s="528" t="s">
        <v>1325</v>
      </c>
      <c r="CH22" s="528" t="s">
        <v>1325</v>
      </c>
      <c r="CI22" s="535" t="s">
        <v>1325</v>
      </c>
      <c r="CJ22" s="531"/>
      <c r="CK22" s="532"/>
      <c r="CL22" s="532"/>
      <c r="CM22" s="532"/>
      <c r="CN22" s="532"/>
      <c r="CO22" s="532">
        <v>0</v>
      </c>
      <c r="CP22" s="533"/>
      <c r="CQ22" s="534" t="s">
        <v>1325</v>
      </c>
      <c r="CR22" s="528" t="s">
        <v>1325</v>
      </c>
      <c r="CS22" s="528" t="s">
        <v>1325</v>
      </c>
      <c r="CT22" s="528" t="s">
        <v>1325</v>
      </c>
      <c r="CU22" s="528" t="s">
        <v>1325</v>
      </c>
      <c r="CV22" s="528" t="s">
        <v>1325</v>
      </c>
      <c r="CW22" s="528" t="s">
        <v>1325</v>
      </c>
      <c r="CX22" s="528" t="s">
        <v>878</v>
      </c>
      <c r="CY22" s="528" t="s">
        <v>791</v>
      </c>
      <c r="CZ22" s="528" t="s">
        <v>878</v>
      </c>
      <c r="DA22" s="536" t="s">
        <v>791</v>
      </c>
      <c r="DB22" s="537" t="s">
        <v>792</v>
      </c>
      <c r="DC22" s="537" t="s">
        <v>792</v>
      </c>
      <c r="DD22" s="537" t="s">
        <v>878</v>
      </c>
      <c r="DE22" s="537" t="s">
        <v>878</v>
      </c>
      <c r="DF22" s="528"/>
      <c r="DG22" s="538" t="s">
        <v>1930</v>
      </c>
      <c r="DH22" s="528">
        <v>5</v>
      </c>
      <c r="DI22" s="528">
        <v>0</v>
      </c>
      <c r="DJ22" s="528">
        <v>0</v>
      </c>
      <c r="DK22" s="528">
        <v>0</v>
      </c>
      <c r="DL22" s="528">
        <v>4</v>
      </c>
      <c r="DM22" s="528">
        <v>25</v>
      </c>
      <c r="DN22" s="528">
        <v>0</v>
      </c>
      <c r="DO22" s="528">
        <v>4</v>
      </c>
      <c r="DP22" s="535">
        <v>34</v>
      </c>
    </row>
    <row r="23" spans="1:120">
      <c r="A23" s="597" t="s">
        <v>470</v>
      </c>
      <c r="B23" s="545" t="s">
        <v>1297</v>
      </c>
      <c r="C23" s="546" t="s">
        <v>543</v>
      </c>
      <c r="D23" s="531">
        <v>1.4846815335308097</v>
      </c>
      <c r="E23" s="532">
        <v>1.0219282496357707</v>
      </c>
      <c r="F23" s="532">
        <v>0.71483361713023752</v>
      </c>
      <c r="G23" s="532">
        <v>0</v>
      </c>
      <c r="H23" s="532"/>
      <c r="I23" s="532">
        <v>0.9674668541499456</v>
      </c>
      <c r="J23" s="533">
        <v>0.72774698694733164</v>
      </c>
      <c r="K23" s="534">
        <v>195</v>
      </c>
      <c r="L23" s="528" t="s">
        <v>1325</v>
      </c>
      <c r="M23" s="528" t="s">
        <v>1325</v>
      </c>
      <c r="N23" s="528" t="s">
        <v>1325</v>
      </c>
      <c r="O23" s="528" t="s">
        <v>1325</v>
      </c>
      <c r="P23" s="528">
        <v>243</v>
      </c>
      <c r="Q23" s="535" t="s">
        <v>1325</v>
      </c>
      <c r="R23" s="531">
        <v>0.29953937481108278</v>
      </c>
      <c r="S23" s="532">
        <v>0</v>
      </c>
      <c r="T23" s="532">
        <v>4.5697333612151638</v>
      </c>
      <c r="U23" s="532">
        <v>0</v>
      </c>
      <c r="V23" s="532"/>
      <c r="W23" s="532">
        <v>1.3496374560230011</v>
      </c>
      <c r="X23" s="533">
        <v>0</v>
      </c>
      <c r="Y23" s="534" t="s">
        <v>1325</v>
      </c>
      <c r="Z23" s="528" t="s">
        <v>1325</v>
      </c>
      <c r="AA23" s="528" t="s">
        <v>1325</v>
      </c>
      <c r="AB23" s="528" t="s">
        <v>1325</v>
      </c>
      <c r="AC23" s="528" t="s">
        <v>1325</v>
      </c>
      <c r="AD23" s="528">
        <v>11</v>
      </c>
      <c r="AE23" s="535" t="s">
        <v>1325</v>
      </c>
      <c r="AF23" s="531">
        <v>1.0043068220546356</v>
      </c>
      <c r="AG23" s="532">
        <v>0</v>
      </c>
      <c r="AH23" s="532">
        <v>0.71111720164152559</v>
      </c>
      <c r="AI23" s="532">
        <v>0</v>
      </c>
      <c r="AJ23" s="532"/>
      <c r="AK23" s="532">
        <v>1.2661980442761951</v>
      </c>
      <c r="AL23" s="533">
        <v>1.6373303243537654</v>
      </c>
      <c r="AM23" s="534">
        <v>29</v>
      </c>
      <c r="AN23" s="528" t="s">
        <v>1325</v>
      </c>
      <c r="AO23" s="528" t="s">
        <v>1325</v>
      </c>
      <c r="AP23" s="528" t="s">
        <v>1325</v>
      </c>
      <c r="AQ23" s="528" t="s">
        <v>1325</v>
      </c>
      <c r="AR23" s="528">
        <v>54</v>
      </c>
      <c r="AS23" s="535" t="s">
        <v>1325</v>
      </c>
      <c r="AT23" s="531">
        <v>0.4757307178612345</v>
      </c>
      <c r="AU23" s="532">
        <v>12.251883055775444</v>
      </c>
      <c r="AV23" s="532">
        <v>0</v>
      </c>
      <c r="AW23" s="532">
        <v>0</v>
      </c>
      <c r="AX23" s="532"/>
      <c r="AY23" s="532">
        <v>0.7206785462578853</v>
      </c>
      <c r="AZ23" s="533">
        <v>0</v>
      </c>
      <c r="BA23" s="534" t="s">
        <v>1325</v>
      </c>
      <c r="BB23" s="528" t="s">
        <v>1325</v>
      </c>
      <c r="BC23" s="528" t="s">
        <v>1325</v>
      </c>
      <c r="BD23" s="528" t="s">
        <v>1325</v>
      </c>
      <c r="BE23" s="528" t="s">
        <v>1325</v>
      </c>
      <c r="BF23" s="528">
        <v>14</v>
      </c>
      <c r="BG23" s="535" t="s">
        <v>1325</v>
      </c>
      <c r="BH23" s="531">
        <v>0.52402499092984545</v>
      </c>
      <c r="BI23" s="532">
        <v>0</v>
      </c>
      <c r="BJ23" s="532">
        <v>0.79655818018235924</v>
      </c>
      <c r="BK23" s="532">
        <v>0</v>
      </c>
      <c r="BL23" s="532"/>
      <c r="BM23" s="532">
        <v>2.0793459908223015</v>
      </c>
      <c r="BN23" s="533">
        <v>1.1834489011201061</v>
      </c>
      <c r="BO23" s="534">
        <v>15</v>
      </c>
      <c r="BP23" s="528" t="s">
        <v>1325</v>
      </c>
      <c r="BQ23" s="528" t="s">
        <v>1325</v>
      </c>
      <c r="BR23" s="528" t="s">
        <v>1325</v>
      </c>
      <c r="BS23" s="528" t="s">
        <v>1325</v>
      </c>
      <c r="BT23" s="528">
        <v>56</v>
      </c>
      <c r="BU23" s="535" t="s">
        <v>1325</v>
      </c>
      <c r="BV23" s="531">
        <v>4.1830401233610752</v>
      </c>
      <c r="BW23" s="532">
        <v>0</v>
      </c>
      <c r="BX23" s="532">
        <v>0</v>
      </c>
      <c r="BY23" s="532">
        <v>0</v>
      </c>
      <c r="BZ23" s="532"/>
      <c r="CA23" s="532">
        <v>0.64766860389605663</v>
      </c>
      <c r="CB23" s="533">
        <v>0</v>
      </c>
      <c r="CC23" s="534">
        <v>119</v>
      </c>
      <c r="CD23" s="528" t="s">
        <v>1325</v>
      </c>
      <c r="CE23" s="528" t="s">
        <v>1325</v>
      </c>
      <c r="CF23" s="528" t="s">
        <v>1325</v>
      </c>
      <c r="CG23" s="528" t="s">
        <v>1325</v>
      </c>
      <c r="CH23" s="528">
        <v>65</v>
      </c>
      <c r="CI23" s="535" t="s">
        <v>1325</v>
      </c>
      <c r="CJ23" s="531">
        <v>0.67025386134604625</v>
      </c>
      <c r="CK23" s="532">
        <v>14.156514113595914</v>
      </c>
      <c r="CL23" s="532">
        <v>0</v>
      </c>
      <c r="CM23" s="532">
        <v>0</v>
      </c>
      <c r="CN23" s="532"/>
      <c r="CO23" s="532">
        <v>1.353149654898447</v>
      </c>
      <c r="CP23" s="533">
        <v>0</v>
      </c>
      <c r="CQ23" s="534" t="s">
        <v>1325</v>
      </c>
      <c r="CR23" s="528" t="s">
        <v>1325</v>
      </c>
      <c r="CS23" s="528" t="s">
        <v>1325</v>
      </c>
      <c r="CT23" s="528" t="s">
        <v>1325</v>
      </c>
      <c r="CU23" s="528" t="s">
        <v>1325</v>
      </c>
      <c r="CV23" s="528" t="s">
        <v>1325</v>
      </c>
      <c r="CW23" s="528" t="s">
        <v>1325</v>
      </c>
      <c r="CX23" s="528" t="s">
        <v>878</v>
      </c>
      <c r="CY23" s="528" t="s">
        <v>791</v>
      </c>
      <c r="CZ23" s="528" t="s">
        <v>792</v>
      </c>
      <c r="DA23" s="536" t="s">
        <v>1474</v>
      </c>
      <c r="DB23" s="537" t="s">
        <v>792</v>
      </c>
      <c r="DC23" s="537" t="s">
        <v>792</v>
      </c>
      <c r="DD23" s="537" t="s">
        <v>878</v>
      </c>
      <c r="DE23" s="537" t="s">
        <v>878</v>
      </c>
      <c r="DF23" s="528"/>
      <c r="DG23" s="538" t="s">
        <v>1930</v>
      </c>
      <c r="DH23" s="528">
        <v>1322</v>
      </c>
      <c r="DI23" s="528">
        <v>27</v>
      </c>
      <c r="DJ23" s="528">
        <v>63</v>
      </c>
      <c r="DK23" s="528">
        <v>18</v>
      </c>
      <c r="DL23" s="528">
        <v>6</v>
      </c>
      <c r="DM23" s="528">
        <v>2264</v>
      </c>
      <c r="DN23" s="528">
        <v>87</v>
      </c>
      <c r="DO23" s="528">
        <v>455</v>
      </c>
      <c r="DP23" s="535">
        <v>3787</v>
      </c>
    </row>
    <row r="24" spans="1:120">
      <c r="A24" s="597" t="s">
        <v>471</v>
      </c>
      <c r="B24" s="529" t="s">
        <v>1293</v>
      </c>
      <c r="C24" s="530" t="s">
        <v>544</v>
      </c>
      <c r="D24" s="531">
        <v>1.0234822643052714</v>
      </c>
      <c r="E24" s="532">
        <v>2.3344110737473129</v>
      </c>
      <c r="F24" s="532">
        <v>0.34294494972298828</v>
      </c>
      <c r="G24" s="532">
        <v>1.6238239187079442</v>
      </c>
      <c r="H24" s="532">
        <v>1.017362372939671</v>
      </c>
      <c r="I24" s="532">
        <v>1.0803215499167247</v>
      </c>
      <c r="J24" s="533">
        <v>0.59250611892275729</v>
      </c>
      <c r="K24" s="534">
        <v>49</v>
      </c>
      <c r="L24" s="528" t="s">
        <v>1325</v>
      </c>
      <c r="M24" s="528">
        <v>14</v>
      </c>
      <c r="N24" s="528">
        <v>12</v>
      </c>
      <c r="O24" s="528" t="s">
        <v>1325</v>
      </c>
      <c r="P24" s="528">
        <v>576</v>
      </c>
      <c r="Q24" s="535">
        <v>29</v>
      </c>
      <c r="R24" s="531">
        <v>1.0732654599029525</v>
      </c>
      <c r="S24" s="532">
        <v>0</v>
      </c>
      <c r="T24" s="532">
        <v>0.24754047860871919</v>
      </c>
      <c r="U24" s="532">
        <v>2.9117365058591695</v>
      </c>
      <c r="V24" s="532">
        <v>3.5286026817939908</v>
      </c>
      <c r="W24" s="532">
        <v>0.87602077504215858</v>
      </c>
      <c r="X24" s="533">
        <v>0.84461956717432718</v>
      </c>
      <c r="Y24" s="534" t="s">
        <v>1325</v>
      </c>
      <c r="Z24" s="528" t="s">
        <v>1325</v>
      </c>
      <c r="AA24" s="528" t="s">
        <v>1325</v>
      </c>
      <c r="AB24" s="528" t="s">
        <v>1325</v>
      </c>
      <c r="AC24" s="528" t="s">
        <v>1325</v>
      </c>
      <c r="AD24" s="528">
        <v>52</v>
      </c>
      <c r="AE24" s="535" t="s">
        <v>1325</v>
      </c>
      <c r="AF24" s="531">
        <v>1.2910684715252199</v>
      </c>
      <c r="AG24" s="532">
        <v>0</v>
      </c>
      <c r="AH24" s="532">
        <v>0.54798136329255709</v>
      </c>
      <c r="AI24" s="532">
        <v>0.96475076098703794</v>
      </c>
      <c r="AJ24" s="532">
        <v>2.5238039230355511</v>
      </c>
      <c r="AK24" s="532">
        <v>1.0647360426218324</v>
      </c>
      <c r="AL24" s="533">
        <v>0.60047297892598139</v>
      </c>
      <c r="AM24" s="534" t="s">
        <v>1325</v>
      </c>
      <c r="AN24" s="528" t="s">
        <v>1325</v>
      </c>
      <c r="AO24" s="528" t="s">
        <v>1325</v>
      </c>
      <c r="AP24" s="528" t="s">
        <v>1325</v>
      </c>
      <c r="AQ24" s="528" t="s">
        <v>1325</v>
      </c>
      <c r="AR24" s="528">
        <v>78</v>
      </c>
      <c r="AS24" s="535" t="s">
        <v>1325</v>
      </c>
      <c r="AT24" s="531">
        <v>1.4605154486122551</v>
      </c>
      <c r="AU24" s="532">
        <v>17.801288163049087</v>
      </c>
      <c r="AV24" s="532">
        <v>0</v>
      </c>
      <c r="AW24" s="532">
        <v>0</v>
      </c>
      <c r="AX24" s="532">
        <v>0</v>
      </c>
      <c r="AY24" s="532">
        <v>0.62402609343273185</v>
      </c>
      <c r="AZ24" s="533">
        <v>0.43464324735235771</v>
      </c>
      <c r="BA24" s="534" t="s">
        <v>1325</v>
      </c>
      <c r="BB24" s="528" t="s">
        <v>1325</v>
      </c>
      <c r="BC24" s="528" t="s">
        <v>1325</v>
      </c>
      <c r="BD24" s="528" t="s">
        <v>1325</v>
      </c>
      <c r="BE24" s="528" t="s">
        <v>1325</v>
      </c>
      <c r="BF24" s="528">
        <v>21</v>
      </c>
      <c r="BG24" s="535" t="s">
        <v>1325</v>
      </c>
      <c r="BH24" s="531">
        <v>1.1846692164206827</v>
      </c>
      <c r="BI24" s="532">
        <v>1.8190914274549865</v>
      </c>
      <c r="BJ24" s="532">
        <v>0.13258525778935445</v>
      </c>
      <c r="BK24" s="532">
        <v>0.71415234027453067</v>
      </c>
      <c r="BL24" s="532">
        <v>0</v>
      </c>
      <c r="BM24" s="532">
        <v>1.3386352156837047</v>
      </c>
      <c r="BN24" s="533">
        <v>0.56068325679272257</v>
      </c>
      <c r="BO24" s="534">
        <v>10</v>
      </c>
      <c r="BP24" s="528" t="s">
        <v>1325</v>
      </c>
      <c r="BQ24" s="528" t="s">
        <v>1325</v>
      </c>
      <c r="BR24" s="528" t="s">
        <v>1325</v>
      </c>
      <c r="BS24" s="528" t="s">
        <v>1325</v>
      </c>
      <c r="BT24" s="528">
        <v>113</v>
      </c>
      <c r="BU24" s="535" t="s">
        <v>1325</v>
      </c>
      <c r="BV24" s="531">
        <v>1.002227594635964</v>
      </c>
      <c r="BW24" s="532">
        <v>0</v>
      </c>
      <c r="BX24" s="532">
        <v>0.23412803100495988</v>
      </c>
      <c r="BY24" s="532">
        <v>2.3559796483898778</v>
      </c>
      <c r="BZ24" s="532">
        <v>0</v>
      </c>
      <c r="CA24" s="532">
        <v>1.2350127671853512</v>
      </c>
      <c r="CB24" s="533">
        <v>0.53967882680650836</v>
      </c>
      <c r="CC24" s="534">
        <v>20</v>
      </c>
      <c r="CD24" s="528" t="s">
        <v>1325</v>
      </c>
      <c r="CE24" s="528" t="s">
        <v>1325</v>
      </c>
      <c r="CF24" s="528" t="s">
        <v>1325</v>
      </c>
      <c r="CG24" s="528" t="s">
        <v>1325</v>
      </c>
      <c r="CH24" s="528">
        <v>251</v>
      </c>
      <c r="CI24" s="535">
        <v>11</v>
      </c>
      <c r="CJ24" s="531">
        <v>0</v>
      </c>
      <c r="CK24" s="532">
        <v>0</v>
      </c>
      <c r="CL24" s="532">
        <v>2.7387243572180484</v>
      </c>
      <c r="CM24" s="532">
        <v>0</v>
      </c>
      <c r="CN24" s="532">
        <v>0</v>
      </c>
      <c r="CO24" s="532">
        <v>2.1655993343937032</v>
      </c>
      <c r="CP24" s="533">
        <v>0.99196010498888809</v>
      </c>
      <c r="CQ24" s="534" t="s">
        <v>1325</v>
      </c>
      <c r="CR24" s="528" t="s">
        <v>1325</v>
      </c>
      <c r="CS24" s="528" t="s">
        <v>1325</v>
      </c>
      <c r="CT24" s="528" t="s">
        <v>1325</v>
      </c>
      <c r="CU24" s="528" t="s">
        <v>1325</v>
      </c>
      <c r="CV24" s="528">
        <v>15</v>
      </c>
      <c r="CW24" s="528" t="s">
        <v>1325</v>
      </c>
      <c r="CX24" s="528" t="s">
        <v>878</v>
      </c>
      <c r="CY24" s="528" t="s">
        <v>791</v>
      </c>
      <c r="CZ24" s="528" t="s">
        <v>878</v>
      </c>
      <c r="DA24" s="536" t="s">
        <v>791</v>
      </c>
      <c r="DB24" s="537" t="s">
        <v>792</v>
      </c>
      <c r="DC24" s="537" t="s">
        <v>792</v>
      </c>
      <c r="DD24" s="537" t="s">
        <v>878</v>
      </c>
      <c r="DE24" s="537" t="s">
        <v>878</v>
      </c>
      <c r="DF24" s="528"/>
      <c r="DG24" s="538" t="s">
        <v>1930</v>
      </c>
      <c r="DH24" s="528">
        <v>424</v>
      </c>
      <c r="DI24" s="528">
        <v>27</v>
      </c>
      <c r="DJ24" s="528">
        <v>343</v>
      </c>
      <c r="DK24" s="528">
        <v>67</v>
      </c>
      <c r="DL24" s="528">
        <v>26</v>
      </c>
      <c r="DM24" s="528">
        <v>4928</v>
      </c>
      <c r="DN24" s="528">
        <v>421</v>
      </c>
      <c r="DO24" s="528">
        <v>690</v>
      </c>
      <c r="DP24" s="535">
        <v>6236</v>
      </c>
    </row>
    <row r="25" spans="1:120">
      <c r="A25" s="597" t="s">
        <v>473</v>
      </c>
      <c r="B25" s="529" t="s">
        <v>1292</v>
      </c>
      <c r="C25" s="530" t="s">
        <v>545</v>
      </c>
      <c r="D25" s="531">
        <v>0.94619849467354711</v>
      </c>
      <c r="E25" s="532">
        <v>0.82432925951259528</v>
      </c>
      <c r="F25" s="532"/>
      <c r="G25" s="532"/>
      <c r="H25" s="532"/>
      <c r="I25" s="532">
        <v>2.1121138966030921</v>
      </c>
      <c r="J25" s="533">
        <v>0.61357010083600416</v>
      </c>
      <c r="K25" s="534" t="s">
        <v>1325</v>
      </c>
      <c r="L25" s="528">
        <v>20</v>
      </c>
      <c r="M25" s="528" t="s">
        <v>1325</v>
      </c>
      <c r="N25" s="528" t="s">
        <v>1325</v>
      </c>
      <c r="O25" s="528" t="s">
        <v>1325</v>
      </c>
      <c r="P25" s="528">
        <v>16</v>
      </c>
      <c r="Q25" s="535" t="s">
        <v>1325</v>
      </c>
      <c r="R25" s="531">
        <v>4.6130866682691138</v>
      </c>
      <c r="S25" s="532">
        <v>0</v>
      </c>
      <c r="T25" s="532"/>
      <c r="U25" s="532"/>
      <c r="V25" s="532"/>
      <c r="W25" s="532">
        <v>0.58729088602945956</v>
      </c>
      <c r="X25" s="533">
        <v>0</v>
      </c>
      <c r="Y25" s="534" t="s">
        <v>1325</v>
      </c>
      <c r="Z25" s="528" t="s">
        <v>1325</v>
      </c>
      <c r="AA25" s="528" t="s">
        <v>1325</v>
      </c>
      <c r="AB25" s="528" t="s">
        <v>1325</v>
      </c>
      <c r="AC25" s="528" t="s">
        <v>1325</v>
      </c>
      <c r="AD25" s="528" t="s">
        <v>1325</v>
      </c>
      <c r="AE25" s="535" t="s">
        <v>1325</v>
      </c>
      <c r="AF25" s="531">
        <v>0</v>
      </c>
      <c r="AG25" s="532">
        <v>0.51215454740962063</v>
      </c>
      <c r="AH25" s="532"/>
      <c r="AI25" s="532"/>
      <c r="AJ25" s="532"/>
      <c r="AK25" s="532">
        <v>78.997967950607944</v>
      </c>
      <c r="AL25" s="533">
        <v>0</v>
      </c>
      <c r="AM25" s="534" t="s">
        <v>1325</v>
      </c>
      <c r="AN25" s="528" t="s">
        <v>1325</v>
      </c>
      <c r="AO25" s="528" t="s">
        <v>1325</v>
      </c>
      <c r="AP25" s="528" t="s">
        <v>1325</v>
      </c>
      <c r="AQ25" s="528" t="s">
        <v>1325</v>
      </c>
      <c r="AR25" s="528" t="s">
        <v>1325</v>
      </c>
      <c r="AS25" s="535" t="s">
        <v>1325</v>
      </c>
      <c r="AT25" s="531">
        <v>0</v>
      </c>
      <c r="AU25" s="532">
        <v>0.85359091234936768</v>
      </c>
      <c r="AV25" s="532"/>
      <c r="AW25" s="532"/>
      <c r="AX25" s="532"/>
      <c r="AY25" s="532">
        <v>47.398780770364901</v>
      </c>
      <c r="AZ25" s="533">
        <v>0</v>
      </c>
      <c r="BA25" s="534" t="s">
        <v>1325</v>
      </c>
      <c r="BB25" s="528" t="s">
        <v>1325</v>
      </c>
      <c r="BC25" s="528" t="s">
        <v>1325</v>
      </c>
      <c r="BD25" s="528" t="s">
        <v>1325</v>
      </c>
      <c r="BE25" s="528" t="s">
        <v>1325</v>
      </c>
      <c r="BF25" s="528" t="s">
        <v>1325</v>
      </c>
      <c r="BG25" s="535" t="s">
        <v>1325</v>
      </c>
      <c r="BH25" s="531">
        <v>0</v>
      </c>
      <c r="BI25" s="532">
        <v>1.2803863685240517</v>
      </c>
      <c r="BJ25" s="532"/>
      <c r="BK25" s="532"/>
      <c r="BL25" s="532"/>
      <c r="BM25" s="532">
        <v>31.599187180243362</v>
      </c>
      <c r="BN25" s="533">
        <v>0</v>
      </c>
      <c r="BO25" s="534" t="s">
        <v>1325</v>
      </c>
      <c r="BP25" s="528" t="s">
        <v>1325</v>
      </c>
      <c r="BQ25" s="528" t="s">
        <v>1325</v>
      </c>
      <c r="BR25" s="528" t="s">
        <v>1325</v>
      </c>
      <c r="BS25" s="528" t="s">
        <v>1325</v>
      </c>
      <c r="BT25" s="528" t="s">
        <v>1325</v>
      </c>
      <c r="BU25" s="535" t="s">
        <v>1325</v>
      </c>
      <c r="BV25" s="531">
        <v>2.3483138300815418</v>
      </c>
      <c r="BW25" s="532">
        <v>1.0123186396090438</v>
      </c>
      <c r="BX25" s="532"/>
      <c r="BY25" s="532"/>
      <c r="BZ25" s="532"/>
      <c r="CA25" s="532">
        <v>0.70915172909358171</v>
      </c>
      <c r="CB25" s="533">
        <v>1.7891909943735633</v>
      </c>
      <c r="CC25" s="534" t="s">
        <v>1325</v>
      </c>
      <c r="CD25" s="528" t="s">
        <v>1325</v>
      </c>
      <c r="CE25" s="528" t="s">
        <v>1325</v>
      </c>
      <c r="CF25" s="528" t="s">
        <v>1325</v>
      </c>
      <c r="CG25" s="528" t="s">
        <v>1325</v>
      </c>
      <c r="CH25" s="528" t="s">
        <v>1325</v>
      </c>
      <c r="CI25" s="535" t="s">
        <v>1325</v>
      </c>
      <c r="CJ25" s="531">
        <v>0</v>
      </c>
      <c r="CK25" s="532">
        <v>0.85359091234936768</v>
      </c>
      <c r="CL25" s="532"/>
      <c r="CM25" s="532"/>
      <c r="CN25" s="532"/>
      <c r="CO25" s="532">
        <v>47.398780770364901</v>
      </c>
      <c r="CP25" s="533">
        <v>0</v>
      </c>
      <c r="CQ25" s="534" t="s">
        <v>1325</v>
      </c>
      <c r="CR25" s="528" t="s">
        <v>1325</v>
      </c>
      <c r="CS25" s="528" t="s">
        <v>1325</v>
      </c>
      <c r="CT25" s="528" t="s">
        <v>1325</v>
      </c>
      <c r="CU25" s="528" t="s">
        <v>1325</v>
      </c>
      <c r="CV25" s="528" t="s">
        <v>1325</v>
      </c>
      <c r="CW25" s="528" t="s">
        <v>1325</v>
      </c>
      <c r="CX25" s="528" t="s">
        <v>792</v>
      </c>
      <c r="CY25" s="528" t="s">
        <v>1621</v>
      </c>
      <c r="CZ25" s="528" t="s">
        <v>878</v>
      </c>
      <c r="DA25" s="536" t="s">
        <v>791</v>
      </c>
      <c r="DB25" s="537" t="s">
        <v>792</v>
      </c>
      <c r="DC25" s="537" t="s">
        <v>792</v>
      </c>
      <c r="DD25" s="537" t="s">
        <v>878</v>
      </c>
      <c r="DE25" s="537" t="s">
        <v>878</v>
      </c>
      <c r="DF25" s="528"/>
      <c r="DG25" s="538" t="s">
        <v>1930</v>
      </c>
      <c r="DH25" s="528">
        <v>59</v>
      </c>
      <c r="DI25" s="528">
        <v>195</v>
      </c>
      <c r="DJ25" s="528">
        <v>1</v>
      </c>
      <c r="DK25" s="528">
        <v>0</v>
      </c>
      <c r="DL25" s="528">
        <v>0</v>
      </c>
      <c r="DM25" s="528">
        <v>102</v>
      </c>
      <c r="DN25" s="528">
        <v>77</v>
      </c>
      <c r="DO25" s="528">
        <v>49</v>
      </c>
      <c r="DP25" s="535">
        <v>434</v>
      </c>
    </row>
    <row r="26" spans="1:120">
      <c r="A26" s="597" t="s">
        <v>475</v>
      </c>
      <c r="B26" s="545" t="s">
        <v>1298</v>
      </c>
      <c r="C26" s="546" t="s">
        <v>1127</v>
      </c>
      <c r="D26" s="531">
        <v>9.3201795144420281</v>
      </c>
      <c r="E26" s="532"/>
      <c r="F26" s="532"/>
      <c r="G26" s="532"/>
      <c r="H26" s="532"/>
      <c r="I26" s="532">
        <v>0.29068364536760194</v>
      </c>
      <c r="J26" s="533"/>
      <c r="K26" s="534" t="s">
        <v>1325</v>
      </c>
      <c r="L26" s="528" t="s">
        <v>1325</v>
      </c>
      <c r="M26" s="528" t="s">
        <v>1325</v>
      </c>
      <c r="N26" s="528" t="s">
        <v>1325</v>
      </c>
      <c r="O26" s="528" t="s">
        <v>1325</v>
      </c>
      <c r="P26" s="528">
        <v>10</v>
      </c>
      <c r="Q26" s="535" t="s">
        <v>1325</v>
      </c>
      <c r="R26" s="531">
        <v>7.7525878582479919</v>
      </c>
      <c r="S26" s="532"/>
      <c r="T26" s="532"/>
      <c r="U26" s="532"/>
      <c r="V26" s="532"/>
      <c r="W26" s="532">
        <v>0</v>
      </c>
      <c r="X26" s="533"/>
      <c r="Y26" s="534" t="s">
        <v>1325</v>
      </c>
      <c r="Z26" s="528" t="s">
        <v>1325</v>
      </c>
      <c r="AA26" s="528" t="s">
        <v>1325</v>
      </c>
      <c r="AB26" s="528" t="s">
        <v>1325</v>
      </c>
      <c r="AC26" s="528" t="s">
        <v>1325</v>
      </c>
      <c r="AD26" s="528" t="s">
        <v>1325</v>
      </c>
      <c r="AE26" s="535" t="s">
        <v>1325</v>
      </c>
      <c r="AF26" s="531">
        <v>0</v>
      </c>
      <c r="AG26" s="532"/>
      <c r="AH26" s="532"/>
      <c r="AI26" s="532"/>
      <c r="AJ26" s="532"/>
      <c r="AK26" s="532">
        <v>0.80172412129446113</v>
      </c>
      <c r="AL26" s="533"/>
      <c r="AM26" s="534" t="s">
        <v>1325</v>
      </c>
      <c r="AN26" s="528" t="s">
        <v>1325</v>
      </c>
      <c r="AO26" s="528" t="s">
        <v>1325</v>
      </c>
      <c r="AP26" s="528" t="s">
        <v>1325</v>
      </c>
      <c r="AQ26" s="528" t="s">
        <v>1325</v>
      </c>
      <c r="AR26" s="528" t="s">
        <v>1325</v>
      </c>
      <c r="AS26" s="535" t="s">
        <v>1325</v>
      </c>
      <c r="AT26" s="531">
        <v>0</v>
      </c>
      <c r="AU26" s="532"/>
      <c r="AV26" s="532"/>
      <c r="AW26" s="532"/>
      <c r="AX26" s="532"/>
      <c r="AY26" s="532">
        <v>0</v>
      </c>
      <c r="AZ26" s="533"/>
      <c r="BA26" s="534" t="s">
        <v>1325</v>
      </c>
      <c r="BB26" s="528" t="s">
        <v>1325</v>
      </c>
      <c r="BC26" s="528" t="s">
        <v>1325</v>
      </c>
      <c r="BD26" s="528" t="s">
        <v>1325</v>
      </c>
      <c r="BE26" s="528" t="s">
        <v>1325</v>
      </c>
      <c r="BF26" s="528" t="s">
        <v>1325</v>
      </c>
      <c r="BG26" s="535" t="s">
        <v>1325</v>
      </c>
      <c r="BH26" s="531">
        <v>0</v>
      </c>
      <c r="BI26" s="532"/>
      <c r="BJ26" s="532"/>
      <c r="BK26" s="532"/>
      <c r="BL26" s="532"/>
      <c r="BM26" s="532">
        <v>0.36498367200273407</v>
      </c>
      <c r="BN26" s="533"/>
      <c r="BO26" s="534" t="s">
        <v>1325</v>
      </c>
      <c r="BP26" s="528" t="s">
        <v>1325</v>
      </c>
      <c r="BQ26" s="528" t="s">
        <v>1325</v>
      </c>
      <c r="BR26" s="528" t="s">
        <v>1325</v>
      </c>
      <c r="BS26" s="528" t="s">
        <v>1325</v>
      </c>
      <c r="BT26" s="528" t="s">
        <v>1325</v>
      </c>
      <c r="BU26" s="535" t="s">
        <v>1325</v>
      </c>
      <c r="BV26" s="531">
        <v>7.7668162620350243</v>
      </c>
      <c r="BW26" s="532"/>
      <c r="BX26" s="532"/>
      <c r="BY26" s="532"/>
      <c r="BZ26" s="532"/>
      <c r="CA26" s="532">
        <v>0.34882037444112235</v>
      </c>
      <c r="CB26" s="533"/>
      <c r="CC26" s="534" t="s">
        <v>1325</v>
      </c>
      <c r="CD26" s="528" t="s">
        <v>1325</v>
      </c>
      <c r="CE26" s="528" t="s">
        <v>1325</v>
      </c>
      <c r="CF26" s="528" t="s">
        <v>1325</v>
      </c>
      <c r="CG26" s="528" t="s">
        <v>1325</v>
      </c>
      <c r="CH26" s="528" t="s">
        <v>1325</v>
      </c>
      <c r="CI26" s="535" t="s">
        <v>1325</v>
      </c>
      <c r="CJ26" s="531">
        <v>0</v>
      </c>
      <c r="CK26" s="532"/>
      <c r="CL26" s="532"/>
      <c r="CM26" s="532"/>
      <c r="CN26" s="532"/>
      <c r="CO26" s="532">
        <v>0</v>
      </c>
      <c r="CP26" s="533"/>
      <c r="CQ26" s="534" t="s">
        <v>1325</v>
      </c>
      <c r="CR26" s="528" t="s">
        <v>1325</v>
      </c>
      <c r="CS26" s="528" t="s">
        <v>1325</v>
      </c>
      <c r="CT26" s="528" t="s">
        <v>1325</v>
      </c>
      <c r="CU26" s="528" t="s">
        <v>1325</v>
      </c>
      <c r="CV26" s="528" t="s">
        <v>1325</v>
      </c>
      <c r="CW26" s="528" t="s">
        <v>1325</v>
      </c>
      <c r="CX26" s="528" t="s">
        <v>878</v>
      </c>
      <c r="CY26" s="528" t="s">
        <v>791</v>
      </c>
      <c r="CZ26" s="528" t="s">
        <v>878</v>
      </c>
      <c r="DA26" s="536" t="s">
        <v>791</v>
      </c>
      <c r="DB26" s="537" t="s">
        <v>792</v>
      </c>
      <c r="DC26" s="537" t="s">
        <v>792</v>
      </c>
      <c r="DD26" s="537" t="s">
        <v>878</v>
      </c>
      <c r="DE26" s="537" t="s">
        <v>878</v>
      </c>
      <c r="DF26" s="528"/>
      <c r="DG26" s="538" t="s">
        <v>1930</v>
      </c>
      <c r="DH26" s="528">
        <v>14</v>
      </c>
      <c r="DI26" s="528">
        <v>0</v>
      </c>
      <c r="DJ26" s="528">
        <v>0</v>
      </c>
      <c r="DK26" s="528">
        <v>1</v>
      </c>
      <c r="DL26" s="528">
        <v>0</v>
      </c>
      <c r="DM26" s="528">
        <v>163</v>
      </c>
      <c r="DN26" s="528">
        <v>5</v>
      </c>
      <c r="DO26" s="528">
        <v>16</v>
      </c>
      <c r="DP26" s="535">
        <v>183</v>
      </c>
    </row>
    <row r="27" spans="1:120">
      <c r="A27" s="597" t="s">
        <v>96</v>
      </c>
      <c r="B27" s="529" t="s">
        <v>1291</v>
      </c>
      <c r="C27" s="530" t="s">
        <v>546</v>
      </c>
      <c r="D27" s="531">
        <v>0.70685983662190965</v>
      </c>
      <c r="E27" s="532">
        <v>2.0693562378788233</v>
      </c>
      <c r="F27" s="532"/>
      <c r="G27" s="532">
        <v>1.1253768781706435</v>
      </c>
      <c r="H27" s="532"/>
      <c r="I27" s="532">
        <v>1.0144050787003949</v>
      </c>
      <c r="J27" s="533">
        <v>1.0701584026713067</v>
      </c>
      <c r="K27" s="534">
        <v>26</v>
      </c>
      <c r="L27" s="528" t="s">
        <v>1325</v>
      </c>
      <c r="M27" s="528" t="s">
        <v>1325</v>
      </c>
      <c r="N27" s="528" t="s">
        <v>1325</v>
      </c>
      <c r="O27" s="528" t="s">
        <v>1325</v>
      </c>
      <c r="P27" s="528">
        <v>71</v>
      </c>
      <c r="Q27" s="535" t="s">
        <v>1325</v>
      </c>
      <c r="R27" s="531">
        <v>0</v>
      </c>
      <c r="S27" s="532">
        <v>0</v>
      </c>
      <c r="T27" s="532"/>
      <c r="U27" s="532">
        <v>31.261484556767822</v>
      </c>
      <c r="V27" s="532"/>
      <c r="W27" s="532">
        <v>0.44120067841899058</v>
      </c>
      <c r="X27" s="533">
        <v>0</v>
      </c>
      <c r="Y27" s="534" t="s">
        <v>1325</v>
      </c>
      <c r="Z27" s="528" t="s">
        <v>1325</v>
      </c>
      <c r="AA27" s="528" t="s">
        <v>1325</v>
      </c>
      <c r="AB27" s="528" t="s">
        <v>1325</v>
      </c>
      <c r="AC27" s="528" t="s">
        <v>1325</v>
      </c>
      <c r="AD27" s="528" t="s">
        <v>1325</v>
      </c>
      <c r="AE27" s="535" t="s">
        <v>1325</v>
      </c>
      <c r="AF27" s="531">
        <v>0</v>
      </c>
      <c r="AG27" s="532">
        <v>0</v>
      </c>
      <c r="AH27" s="532"/>
      <c r="AI27" s="532">
        <v>0</v>
      </c>
      <c r="AJ27" s="532"/>
      <c r="AK27" s="532">
        <v>0.39411352848630671</v>
      </c>
      <c r="AL27" s="533">
        <v>0</v>
      </c>
      <c r="AM27" s="534" t="s">
        <v>1325</v>
      </c>
      <c r="AN27" s="528" t="s">
        <v>1325</v>
      </c>
      <c r="AO27" s="528" t="s">
        <v>1325</v>
      </c>
      <c r="AP27" s="528" t="s">
        <v>1325</v>
      </c>
      <c r="AQ27" s="528" t="s">
        <v>1325</v>
      </c>
      <c r="AR27" s="528" t="s">
        <v>1325</v>
      </c>
      <c r="AS27" s="535" t="s">
        <v>1325</v>
      </c>
      <c r="AT27" s="531">
        <v>0</v>
      </c>
      <c r="AU27" s="532">
        <v>14.649696974979959</v>
      </c>
      <c r="AV27" s="532"/>
      <c r="AW27" s="532">
        <v>0</v>
      </c>
      <c r="AX27" s="532"/>
      <c r="AY27" s="532">
        <v>2.7617751132411286</v>
      </c>
      <c r="AZ27" s="533">
        <v>0</v>
      </c>
      <c r="BA27" s="534" t="s">
        <v>1325</v>
      </c>
      <c r="BB27" s="528" t="s">
        <v>1325</v>
      </c>
      <c r="BC27" s="528" t="s">
        <v>1325</v>
      </c>
      <c r="BD27" s="528" t="s">
        <v>1325</v>
      </c>
      <c r="BE27" s="528" t="s">
        <v>1325</v>
      </c>
      <c r="BF27" s="528" t="s">
        <v>1325</v>
      </c>
      <c r="BG27" s="535" t="s">
        <v>1325</v>
      </c>
      <c r="BH27" s="531">
        <v>0.21433511651509071</v>
      </c>
      <c r="BI27" s="532">
        <v>4.7331060910364702</v>
      </c>
      <c r="BJ27" s="532"/>
      <c r="BK27" s="532">
        <v>0</v>
      </c>
      <c r="BL27" s="532"/>
      <c r="BM27" s="532">
        <v>0.98746425507531299</v>
      </c>
      <c r="BN27" s="533">
        <v>6.102451656176811</v>
      </c>
      <c r="BO27" s="534" t="s">
        <v>1325</v>
      </c>
      <c r="BP27" s="528" t="s">
        <v>1325</v>
      </c>
      <c r="BQ27" s="528" t="s">
        <v>1325</v>
      </c>
      <c r="BR27" s="528" t="s">
        <v>1325</v>
      </c>
      <c r="BS27" s="528" t="s">
        <v>1325</v>
      </c>
      <c r="BT27" s="528">
        <v>16</v>
      </c>
      <c r="BU27" s="535" t="s">
        <v>1325</v>
      </c>
      <c r="BV27" s="531">
        <v>2.213439931503808</v>
      </c>
      <c r="BW27" s="532">
        <v>0</v>
      </c>
      <c r="BX27" s="532"/>
      <c r="BY27" s="532">
        <v>0</v>
      </c>
      <c r="BZ27" s="532"/>
      <c r="CA27" s="532">
        <v>1.223987928553278</v>
      </c>
      <c r="CB27" s="533">
        <v>0</v>
      </c>
      <c r="CC27" s="534">
        <v>22</v>
      </c>
      <c r="CD27" s="528" t="s">
        <v>1325</v>
      </c>
      <c r="CE27" s="528" t="s">
        <v>1325</v>
      </c>
      <c r="CF27" s="528" t="s">
        <v>1325</v>
      </c>
      <c r="CG27" s="528" t="s">
        <v>1325</v>
      </c>
      <c r="CH27" s="528">
        <v>27</v>
      </c>
      <c r="CI27" s="535" t="s">
        <v>1325</v>
      </c>
      <c r="CJ27" s="531">
        <v>0</v>
      </c>
      <c r="CK27" s="532">
        <v>0</v>
      </c>
      <c r="CL27" s="532"/>
      <c r="CM27" s="532">
        <v>0</v>
      </c>
      <c r="CN27" s="532"/>
      <c r="CO27" s="532">
        <v>0.51204195580096878</v>
      </c>
      <c r="CP27" s="533">
        <v>0</v>
      </c>
      <c r="CQ27" s="534" t="s">
        <v>1325</v>
      </c>
      <c r="CR27" s="528" t="s">
        <v>1325</v>
      </c>
      <c r="CS27" s="528" t="s">
        <v>1325</v>
      </c>
      <c r="CT27" s="528" t="s">
        <v>1325</v>
      </c>
      <c r="CU27" s="528" t="s">
        <v>1325</v>
      </c>
      <c r="CV27" s="528" t="s">
        <v>1325</v>
      </c>
      <c r="CW27" s="528" t="s">
        <v>1325</v>
      </c>
      <c r="CX27" s="528" t="s">
        <v>878</v>
      </c>
      <c r="CY27" s="536" t="s">
        <v>791</v>
      </c>
      <c r="CZ27" s="528" t="s">
        <v>792</v>
      </c>
      <c r="DA27" s="536" t="s">
        <v>1472</v>
      </c>
      <c r="DB27" s="537" t="s">
        <v>792</v>
      </c>
      <c r="DC27" s="537" t="s">
        <v>792</v>
      </c>
      <c r="DD27" s="537" t="s">
        <v>878</v>
      </c>
      <c r="DE27" s="537" t="s">
        <v>878</v>
      </c>
      <c r="DF27" s="528"/>
      <c r="DG27" s="538" t="s">
        <v>1930</v>
      </c>
      <c r="DH27" s="528">
        <v>388</v>
      </c>
      <c r="DI27" s="528">
        <v>11</v>
      </c>
      <c r="DJ27" s="528">
        <v>8</v>
      </c>
      <c r="DK27" s="528">
        <v>10</v>
      </c>
      <c r="DL27" s="528">
        <v>3</v>
      </c>
      <c r="DM27" s="528">
        <v>790</v>
      </c>
      <c r="DN27" s="528">
        <v>21</v>
      </c>
      <c r="DO27" s="528">
        <v>103</v>
      </c>
      <c r="DP27" s="535">
        <v>1231</v>
      </c>
    </row>
    <row r="28" spans="1:120">
      <c r="A28" s="597" t="s">
        <v>98</v>
      </c>
      <c r="B28" s="529" t="s">
        <v>1291</v>
      </c>
      <c r="C28" s="530" t="s">
        <v>547</v>
      </c>
      <c r="D28" s="531">
        <v>1.5192130662915659</v>
      </c>
      <c r="E28" s="532">
        <v>1.8409766722718599</v>
      </c>
      <c r="F28" s="532">
        <v>0</v>
      </c>
      <c r="G28" s="532">
        <v>0</v>
      </c>
      <c r="H28" s="532"/>
      <c r="I28" s="532">
        <v>0.56648380295461331</v>
      </c>
      <c r="J28" s="533">
        <v>1.3224606238028556</v>
      </c>
      <c r="K28" s="534">
        <v>41</v>
      </c>
      <c r="L28" s="528" t="s">
        <v>1325</v>
      </c>
      <c r="M28" s="528" t="s">
        <v>1325</v>
      </c>
      <c r="N28" s="528" t="s">
        <v>1325</v>
      </c>
      <c r="O28" s="528" t="s">
        <v>1325</v>
      </c>
      <c r="P28" s="528">
        <v>38</v>
      </c>
      <c r="Q28" s="535" t="s">
        <v>1325</v>
      </c>
      <c r="R28" s="531">
        <v>0.27346308720820617</v>
      </c>
      <c r="S28" s="532">
        <v>0</v>
      </c>
      <c r="T28" s="532">
        <v>0</v>
      </c>
      <c r="U28" s="532">
        <v>0</v>
      </c>
      <c r="V28" s="532"/>
      <c r="W28" s="532">
        <v>0.13771102788757753</v>
      </c>
      <c r="X28" s="533">
        <v>0</v>
      </c>
      <c r="Y28" s="534" t="s">
        <v>1325</v>
      </c>
      <c r="Z28" s="528" t="s">
        <v>1325</v>
      </c>
      <c r="AA28" s="528" t="s">
        <v>1325</v>
      </c>
      <c r="AB28" s="528" t="s">
        <v>1325</v>
      </c>
      <c r="AC28" s="528" t="s">
        <v>1325</v>
      </c>
      <c r="AD28" s="528" t="s">
        <v>1325</v>
      </c>
      <c r="AE28" s="535" t="s">
        <v>1325</v>
      </c>
      <c r="AF28" s="531">
        <v>2.9648378369049855</v>
      </c>
      <c r="AG28" s="532">
        <v>0</v>
      </c>
      <c r="AH28" s="532">
        <v>0</v>
      </c>
      <c r="AI28" s="532">
        <v>0</v>
      </c>
      <c r="AJ28" s="532"/>
      <c r="AK28" s="532">
        <v>0.91378480233058301</v>
      </c>
      <c r="AL28" s="533">
        <v>0</v>
      </c>
      <c r="AM28" s="534" t="s">
        <v>1325</v>
      </c>
      <c r="AN28" s="528" t="s">
        <v>1325</v>
      </c>
      <c r="AO28" s="528" t="s">
        <v>1325</v>
      </c>
      <c r="AP28" s="528" t="s">
        <v>1325</v>
      </c>
      <c r="AQ28" s="528" t="s">
        <v>1325</v>
      </c>
      <c r="AR28" s="528" t="s">
        <v>1325</v>
      </c>
      <c r="AS28" s="535" t="s">
        <v>1325</v>
      </c>
      <c r="AT28" s="531">
        <v>0</v>
      </c>
      <c r="AU28" s="532">
        <v>0</v>
      </c>
      <c r="AV28" s="532">
        <v>0</v>
      </c>
      <c r="AW28" s="532">
        <v>0</v>
      </c>
      <c r="AX28" s="532"/>
      <c r="AY28" s="532">
        <v>0.28546347832062113</v>
      </c>
      <c r="AZ28" s="533">
        <v>0</v>
      </c>
      <c r="BA28" s="534" t="s">
        <v>1325</v>
      </c>
      <c r="BB28" s="528" t="s">
        <v>1325</v>
      </c>
      <c r="BC28" s="528" t="s">
        <v>1325</v>
      </c>
      <c r="BD28" s="528" t="s">
        <v>1325</v>
      </c>
      <c r="BE28" s="528" t="s">
        <v>1325</v>
      </c>
      <c r="BF28" s="528" t="s">
        <v>1325</v>
      </c>
      <c r="BG28" s="535" t="s">
        <v>1325</v>
      </c>
      <c r="BH28" s="531">
        <v>0.43436747698975747</v>
      </c>
      <c r="BI28" s="532">
        <v>0</v>
      </c>
      <c r="BJ28" s="532">
        <v>0</v>
      </c>
      <c r="BK28" s="532">
        <v>0</v>
      </c>
      <c r="BL28" s="532"/>
      <c r="BM28" s="532">
        <v>0.74268099376738761</v>
      </c>
      <c r="BN28" s="533">
        <v>9.4391312014572026</v>
      </c>
      <c r="BO28" s="534" t="s">
        <v>1325</v>
      </c>
      <c r="BP28" s="528" t="s">
        <v>1325</v>
      </c>
      <c r="BQ28" s="528" t="s">
        <v>1325</v>
      </c>
      <c r="BR28" s="528" t="s">
        <v>1325</v>
      </c>
      <c r="BS28" s="528" t="s">
        <v>1325</v>
      </c>
      <c r="BT28" s="528" t="s">
        <v>1325</v>
      </c>
      <c r="BU28" s="535" t="s">
        <v>1325</v>
      </c>
      <c r="BV28" s="531">
        <v>2.9409543174163977</v>
      </c>
      <c r="BW28" s="532">
        <v>5.3544007358988353</v>
      </c>
      <c r="BX28" s="532">
        <v>0</v>
      </c>
      <c r="BY28" s="532">
        <v>0</v>
      </c>
      <c r="BZ28" s="532"/>
      <c r="CA28" s="532">
        <v>0.66644285037973305</v>
      </c>
      <c r="CB28" s="533">
        <v>0</v>
      </c>
      <c r="CC28" s="534">
        <v>23</v>
      </c>
      <c r="CD28" s="528" t="s">
        <v>1325</v>
      </c>
      <c r="CE28" s="528" t="s">
        <v>1325</v>
      </c>
      <c r="CF28" s="528" t="s">
        <v>1325</v>
      </c>
      <c r="CG28" s="528" t="s">
        <v>1325</v>
      </c>
      <c r="CH28" s="528">
        <v>15</v>
      </c>
      <c r="CI28" s="535" t="s">
        <v>1325</v>
      </c>
      <c r="CJ28" s="531">
        <v>6.6708851330362178</v>
      </c>
      <c r="CK28" s="532">
        <v>0</v>
      </c>
      <c r="CL28" s="532">
        <v>0</v>
      </c>
      <c r="CM28" s="532">
        <v>0</v>
      </c>
      <c r="CN28" s="532"/>
      <c r="CO28" s="532">
        <v>0.40612657881359232</v>
      </c>
      <c r="CP28" s="533">
        <v>0</v>
      </c>
      <c r="CQ28" s="534" t="s">
        <v>1325</v>
      </c>
      <c r="CR28" s="528" t="s">
        <v>1325</v>
      </c>
      <c r="CS28" s="528" t="s">
        <v>1325</v>
      </c>
      <c r="CT28" s="528" t="s">
        <v>1325</v>
      </c>
      <c r="CU28" s="528" t="s">
        <v>1325</v>
      </c>
      <c r="CV28" s="528" t="s">
        <v>1325</v>
      </c>
      <c r="CW28" s="528" t="s">
        <v>1325</v>
      </c>
      <c r="CX28" s="528" t="s">
        <v>878</v>
      </c>
      <c r="CY28" s="536" t="s">
        <v>791</v>
      </c>
      <c r="CZ28" s="528" t="s">
        <v>792</v>
      </c>
      <c r="DA28" s="536" t="s">
        <v>1472</v>
      </c>
      <c r="DB28" s="537" t="s">
        <v>792</v>
      </c>
      <c r="DC28" s="537" t="s">
        <v>792</v>
      </c>
      <c r="DD28" s="537" t="s">
        <v>878</v>
      </c>
      <c r="DE28" s="537" t="s">
        <v>878</v>
      </c>
      <c r="DF28" s="528"/>
      <c r="DG28" s="538" t="s">
        <v>1930</v>
      </c>
      <c r="DH28" s="528">
        <v>540</v>
      </c>
      <c r="DI28" s="528">
        <v>10</v>
      </c>
      <c r="DJ28" s="528">
        <v>12</v>
      </c>
      <c r="DK28" s="528">
        <v>11</v>
      </c>
      <c r="DL28" s="528">
        <v>1</v>
      </c>
      <c r="DM28" s="528">
        <v>900</v>
      </c>
      <c r="DN28" s="528">
        <v>14</v>
      </c>
      <c r="DO28" s="528">
        <v>82</v>
      </c>
      <c r="DP28" s="535">
        <v>1488</v>
      </c>
    </row>
    <row r="29" spans="1:120">
      <c r="A29" s="597" t="s">
        <v>100</v>
      </c>
      <c r="B29" s="545" t="s">
        <v>1293</v>
      </c>
      <c r="C29" s="546" t="s">
        <v>548</v>
      </c>
      <c r="D29" s="531">
        <v>1.1194688996421149</v>
      </c>
      <c r="E29" s="532">
        <v>2.1453450747218104</v>
      </c>
      <c r="F29" s="532"/>
      <c r="G29" s="532"/>
      <c r="H29" s="532"/>
      <c r="I29" s="532">
        <v>0.72363577312242922</v>
      </c>
      <c r="J29" s="533">
        <v>0.93190659692450628</v>
      </c>
      <c r="K29" s="534">
        <v>22</v>
      </c>
      <c r="L29" s="528" t="s">
        <v>1325</v>
      </c>
      <c r="M29" s="528" t="s">
        <v>1325</v>
      </c>
      <c r="N29" s="528" t="s">
        <v>1325</v>
      </c>
      <c r="O29" s="528" t="s">
        <v>1325</v>
      </c>
      <c r="P29" s="528">
        <v>176</v>
      </c>
      <c r="Q29" s="535" t="s">
        <v>1325</v>
      </c>
      <c r="R29" s="531">
        <v>0</v>
      </c>
      <c r="S29" s="532">
        <v>0</v>
      </c>
      <c r="T29" s="532"/>
      <c r="U29" s="532"/>
      <c r="V29" s="532"/>
      <c r="W29" s="532">
        <v>0.71431371652215958</v>
      </c>
      <c r="X29" s="533">
        <v>0</v>
      </c>
      <c r="Y29" s="534" t="s">
        <v>1325</v>
      </c>
      <c r="Z29" s="528" t="s">
        <v>1325</v>
      </c>
      <c r="AA29" s="528" t="s">
        <v>1325</v>
      </c>
      <c r="AB29" s="528" t="s">
        <v>1325</v>
      </c>
      <c r="AC29" s="528" t="s">
        <v>1325</v>
      </c>
      <c r="AD29" s="528" t="s">
        <v>1325</v>
      </c>
      <c r="AE29" s="535" t="s">
        <v>1325</v>
      </c>
      <c r="AF29" s="531">
        <v>1.1623606778988038</v>
      </c>
      <c r="AG29" s="532">
        <v>2.3210436197484494</v>
      </c>
      <c r="AH29" s="532"/>
      <c r="AI29" s="532"/>
      <c r="AJ29" s="532"/>
      <c r="AK29" s="532">
        <v>1.5110969073235903</v>
      </c>
      <c r="AL29" s="533">
        <v>0.77465303898518156</v>
      </c>
      <c r="AM29" s="534" t="s">
        <v>1325</v>
      </c>
      <c r="AN29" s="528" t="s">
        <v>1325</v>
      </c>
      <c r="AO29" s="528" t="s">
        <v>1325</v>
      </c>
      <c r="AP29" s="528" t="s">
        <v>1325</v>
      </c>
      <c r="AQ29" s="528" t="s">
        <v>1325</v>
      </c>
      <c r="AR29" s="528">
        <v>31</v>
      </c>
      <c r="AS29" s="535" t="s">
        <v>1325</v>
      </c>
      <c r="AT29" s="531">
        <v>0</v>
      </c>
      <c r="AU29" s="532">
        <v>0</v>
      </c>
      <c r="AV29" s="532"/>
      <c r="AW29" s="532"/>
      <c r="AX29" s="532"/>
      <c r="AY29" s="532">
        <v>1.0774304907799206</v>
      </c>
      <c r="AZ29" s="533">
        <v>2.6468841650707589</v>
      </c>
      <c r="BA29" s="534" t="s">
        <v>1325</v>
      </c>
      <c r="BB29" s="528" t="s">
        <v>1325</v>
      </c>
      <c r="BC29" s="528" t="s">
        <v>1325</v>
      </c>
      <c r="BD29" s="528" t="s">
        <v>1325</v>
      </c>
      <c r="BE29" s="528" t="s">
        <v>1325</v>
      </c>
      <c r="BF29" s="528" t="s">
        <v>1325</v>
      </c>
      <c r="BG29" s="535" t="s">
        <v>1325</v>
      </c>
      <c r="BH29" s="531">
        <v>0.59086054093974505</v>
      </c>
      <c r="BI29" s="532">
        <v>1.9739156330094436</v>
      </c>
      <c r="BJ29" s="532"/>
      <c r="BK29" s="532"/>
      <c r="BL29" s="532"/>
      <c r="BM29" s="532">
        <v>0.48204638609073253</v>
      </c>
      <c r="BN29" s="533">
        <v>0</v>
      </c>
      <c r="BO29" s="534" t="s">
        <v>1325</v>
      </c>
      <c r="BP29" s="528" t="s">
        <v>1325</v>
      </c>
      <c r="BQ29" s="528" t="s">
        <v>1325</v>
      </c>
      <c r="BR29" s="528" t="s">
        <v>1325</v>
      </c>
      <c r="BS29" s="528" t="s">
        <v>1325</v>
      </c>
      <c r="BT29" s="528">
        <v>22</v>
      </c>
      <c r="BU29" s="535" t="s">
        <v>1325</v>
      </c>
      <c r="BV29" s="531">
        <v>1.2320686093437538</v>
      </c>
      <c r="BW29" s="532">
        <v>2.4324042553482377</v>
      </c>
      <c r="BX29" s="532"/>
      <c r="BY29" s="532"/>
      <c r="BZ29" s="532"/>
      <c r="CA29" s="532">
        <v>0.70508638196356255</v>
      </c>
      <c r="CB29" s="533">
        <v>1.478549543669528</v>
      </c>
      <c r="CC29" s="534">
        <v>12</v>
      </c>
      <c r="CD29" s="528" t="s">
        <v>1325</v>
      </c>
      <c r="CE29" s="528" t="s">
        <v>1325</v>
      </c>
      <c r="CF29" s="528" t="s">
        <v>1325</v>
      </c>
      <c r="CG29" s="528" t="s">
        <v>1325</v>
      </c>
      <c r="CH29" s="528">
        <v>88</v>
      </c>
      <c r="CI29" s="535" t="s">
        <v>1325</v>
      </c>
      <c r="CJ29" s="531">
        <v>0</v>
      </c>
      <c r="CK29" s="532">
        <v>0</v>
      </c>
      <c r="CL29" s="532"/>
      <c r="CM29" s="532"/>
      <c r="CN29" s="532"/>
      <c r="CO29" s="532">
        <v>0.18043927659240852</v>
      </c>
      <c r="CP29" s="533">
        <v>0</v>
      </c>
      <c r="CQ29" s="534" t="s">
        <v>1325</v>
      </c>
      <c r="CR29" s="528" t="s">
        <v>1325</v>
      </c>
      <c r="CS29" s="528" t="s">
        <v>1325</v>
      </c>
      <c r="CT29" s="528" t="s">
        <v>1325</v>
      </c>
      <c r="CU29" s="528" t="s">
        <v>1325</v>
      </c>
      <c r="CV29" s="528" t="s">
        <v>1325</v>
      </c>
      <c r="CW29" s="528" t="s">
        <v>1325</v>
      </c>
      <c r="CX29" s="528" t="s">
        <v>878</v>
      </c>
      <c r="CY29" s="528" t="s">
        <v>791</v>
      </c>
      <c r="CZ29" s="528" t="s">
        <v>878</v>
      </c>
      <c r="DA29" s="536" t="s">
        <v>791</v>
      </c>
      <c r="DB29" s="537" t="s">
        <v>792</v>
      </c>
      <c r="DC29" s="537" t="s">
        <v>792</v>
      </c>
      <c r="DD29" s="537" t="s">
        <v>878</v>
      </c>
      <c r="DE29" s="537" t="s">
        <v>878</v>
      </c>
      <c r="DF29" s="528"/>
      <c r="DG29" s="538" t="s">
        <v>1930</v>
      </c>
      <c r="DH29" s="528">
        <v>115</v>
      </c>
      <c r="DI29" s="528">
        <v>19</v>
      </c>
      <c r="DJ29" s="528">
        <v>9</v>
      </c>
      <c r="DK29" s="528">
        <v>8</v>
      </c>
      <c r="DL29" s="528">
        <v>5</v>
      </c>
      <c r="DM29" s="528">
        <v>1159</v>
      </c>
      <c r="DN29" s="528">
        <v>55</v>
      </c>
      <c r="DO29" s="528">
        <v>220</v>
      </c>
      <c r="DP29" s="535">
        <v>1370</v>
      </c>
    </row>
    <row r="30" spans="1:120">
      <c r="A30" s="597" t="s">
        <v>102</v>
      </c>
      <c r="B30" s="545" t="s">
        <v>1293</v>
      </c>
      <c r="C30" s="546" t="s">
        <v>549</v>
      </c>
      <c r="D30" s="531"/>
      <c r="E30" s="532"/>
      <c r="F30" s="532"/>
      <c r="G30" s="532"/>
      <c r="H30" s="532"/>
      <c r="I30" s="532">
        <v>0.3900070292046437</v>
      </c>
      <c r="J30" s="533"/>
      <c r="K30" s="534" t="s">
        <v>1325</v>
      </c>
      <c r="L30" s="528" t="s">
        <v>1325</v>
      </c>
      <c r="M30" s="528" t="s">
        <v>1325</v>
      </c>
      <c r="N30" s="528" t="s">
        <v>1325</v>
      </c>
      <c r="O30" s="528" t="s">
        <v>1325</v>
      </c>
      <c r="P30" s="528" t="s">
        <v>1325</v>
      </c>
      <c r="Q30" s="535" t="s">
        <v>1325</v>
      </c>
      <c r="R30" s="531"/>
      <c r="S30" s="532"/>
      <c r="T30" s="532"/>
      <c r="U30" s="532"/>
      <c r="V30" s="532"/>
      <c r="W30" s="532">
        <v>0</v>
      </c>
      <c r="X30" s="533"/>
      <c r="Y30" s="534" t="s">
        <v>1325</v>
      </c>
      <c r="Z30" s="528" t="s">
        <v>1325</v>
      </c>
      <c r="AA30" s="528" t="s">
        <v>1325</v>
      </c>
      <c r="AB30" s="528" t="s">
        <v>1325</v>
      </c>
      <c r="AC30" s="528" t="s">
        <v>1325</v>
      </c>
      <c r="AD30" s="528" t="s">
        <v>1325</v>
      </c>
      <c r="AE30" s="535" t="s">
        <v>1325</v>
      </c>
      <c r="AF30" s="531"/>
      <c r="AG30" s="532"/>
      <c r="AH30" s="532"/>
      <c r="AI30" s="532"/>
      <c r="AJ30" s="532"/>
      <c r="AK30" s="532">
        <v>1.2879588780758509</v>
      </c>
      <c r="AL30" s="533"/>
      <c r="AM30" s="534" t="s">
        <v>1325</v>
      </c>
      <c r="AN30" s="528" t="s">
        <v>1325</v>
      </c>
      <c r="AO30" s="528" t="s">
        <v>1325</v>
      </c>
      <c r="AP30" s="528" t="s">
        <v>1325</v>
      </c>
      <c r="AQ30" s="528" t="s">
        <v>1325</v>
      </c>
      <c r="AR30" s="528" t="s">
        <v>1325</v>
      </c>
      <c r="AS30" s="535" t="s">
        <v>1325</v>
      </c>
      <c r="AT30" s="531"/>
      <c r="AU30" s="532"/>
      <c r="AV30" s="532"/>
      <c r="AW30" s="532"/>
      <c r="AX30" s="532"/>
      <c r="AY30" s="532">
        <v>0</v>
      </c>
      <c r="AZ30" s="533"/>
      <c r="BA30" s="534" t="s">
        <v>1325</v>
      </c>
      <c r="BB30" s="528" t="s">
        <v>1325</v>
      </c>
      <c r="BC30" s="528" t="s">
        <v>1325</v>
      </c>
      <c r="BD30" s="528" t="s">
        <v>1325</v>
      </c>
      <c r="BE30" s="528" t="s">
        <v>1325</v>
      </c>
      <c r="BF30" s="528" t="s">
        <v>1325</v>
      </c>
      <c r="BG30" s="535" t="s">
        <v>1325</v>
      </c>
      <c r="BH30" s="531"/>
      <c r="BI30" s="532"/>
      <c r="BJ30" s="532"/>
      <c r="BK30" s="532"/>
      <c r="BL30" s="532"/>
      <c r="BM30" s="532">
        <v>0</v>
      </c>
      <c r="BN30" s="533"/>
      <c r="BO30" s="534" t="s">
        <v>1325</v>
      </c>
      <c r="BP30" s="528" t="s">
        <v>1325</v>
      </c>
      <c r="BQ30" s="528" t="s">
        <v>1325</v>
      </c>
      <c r="BR30" s="528" t="s">
        <v>1325</v>
      </c>
      <c r="BS30" s="528" t="s">
        <v>1325</v>
      </c>
      <c r="BT30" s="528" t="s">
        <v>1325</v>
      </c>
      <c r="BU30" s="535" t="s">
        <v>1325</v>
      </c>
      <c r="BV30" s="531"/>
      <c r="BW30" s="532"/>
      <c r="BX30" s="532"/>
      <c r="BY30" s="532"/>
      <c r="BZ30" s="532"/>
      <c r="CA30" s="532">
        <v>0.76811784457000853</v>
      </c>
      <c r="CB30" s="533"/>
      <c r="CC30" s="534" t="s">
        <v>1325</v>
      </c>
      <c r="CD30" s="528" t="s">
        <v>1325</v>
      </c>
      <c r="CE30" s="528" t="s">
        <v>1325</v>
      </c>
      <c r="CF30" s="528" t="s">
        <v>1325</v>
      </c>
      <c r="CG30" s="528" t="s">
        <v>1325</v>
      </c>
      <c r="CH30" s="528" t="s">
        <v>1325</v>
      </c>
      <c r="CI30" s="535" t="s">
        <v>1325</v>
      </c>
      <c r="CJ30" s="531"/>
      <c r="CK30" s="532"/>
      <c r="CL30" s="532"/>
      <c r="CM30" s="532"/>
      <c r="CN30" s="532"/>
      <c r="CO30" s="532">
        <v>0</v>
      </c>
      <c r="CP30" s="533"/>
      <c r="CQ30" s="534" t="s">
        <v>1325</v>
      </c>
      <c r="CR30" s="528" t="s">
        <v>1325</v>
      </c>
      <c r="CS30" s="528" t="s">
        <v>1325</v>
      </c>
      <c r="CT30" s="528" t="s">
        <v>1325</v>
      </c>
      <c r="CU30" s="528" t="s">
        <v>1325</v>
      </c>
      <c r="CV30" s="528" t="s">
        <v>1325</v>
      </c>
      <c r="CW30" s="528" t="s">
        <v>1325</v>
      </c>
      <c r="CX30" s="528" t="s">
        <v>878</v>
      </c>
      <c r="CY30" s="528" t="s">
        <v>791</v>
      </c>
      <c r="CZ30" s="528" t="s">
        <v>878</v>
      </c>
      <c r="DA30" s="536" t="s">
        <v>791</v>
      </c>
      <c r="DB30" s="537" t="s">
        <v>792</v>
      </c>
      <c r="DC30" s="537" t="s">
        <v>792</v>
      </c>
      <c r="DD30" s="537" t="s">
        <v>878</v>
      </c>
      <c r="DE30" s="537" t="s">
        <v>878</v>
      </c>
      <c r="DF30" s="544" t="s">
        <v>1934</v>
      </c>
      <c r="DG30" s="538" t="s">
        <v>1930</v>
      </c>
      <c r="DH30" s="528">
        <v>4</v>
      </c>
      <c r="DI30" s="528">
        <v>4</v>
      </c>
      <c r="DJ30" s="528">
        <v>0</v>
      </c>
      <c r="DK30" s="528">
        <v>3</v>
      </c>
      <c r="DL30" s="528">
        <v>2</v>
      </c>
      <c r="DM30" s="528">
        <v>77</v>
      </c>
      <c r="DN30" s="528">
        <v>0</v>
      </c>
      <c r="DO30" s="528">
        <v>6</v>
      </c>
      <c r="DP30" s="535">
        <v>90</v>
      </c>
    </row>
    <row r="31" spans="1:120">
      <c r="A31" s="597" t="s">
        <v>225</v>
      </c>
      <c r="B31" s="545" t="s">
        <v>1292</v>
      </c>
      <c r="C31" s="546" t="s">
        <v>550</v>
      </c>
      <c r="D31" s="531">
        <v>1.2073765835911907</v>
      </c>
      <c r="E31" s="532">
        <v>1.5776107782627773</v>
      </c>
      <c r="F31" s="532">
        <v>0.61881311308461895</v>
      </c>
      <c r="G31" s="532">
        <v>1.381041970677799</v>
      </c>
      <c r="H31" s="532">
        <v>0.62469334274678212</v>
      </c>
      <c r="I31" s="532">
        <v>0.92134612010974692</v>
      </c>
      <c r="J31" s="533">
        <v>0.8658123028281639</v>
      </c>
      <c r="K31" s="534">
        <v>203</v>
      </c>
      <c r="L31" s="528">
        <v>16</v>
      </c>
      <c r="M31" s="528">
        <v>61</v>
      </c>
      <c r="N31" s="528">
        <v>66</v>
      </c>
      <c r="O31" s="528">
        <v>13</v>
      </c>
      <c r="P31" s="528">
        <v>937</v>
      </c>
      <c r="Q31" s="535">
        <v>211</v>
      </c>
      <c r="R31" s="531">
        <v>0.83038677850825637</v>
      </c>
      <c r="S31" s="532">
        <v>1.4792526533120218</v>
      </c>
      <c r="T31" s="532">
        <v>1.1050984362794765</v>
      </c>
      <c r="U31" s="532">
        <v>1.2502972011647648</v>
      </c>
      <c r="V31" s="532">
        <v>0</v>
      </c>
      <c r="W31" s="532">
        <v>1.1273617029459959</v>
      </c>
      <c r="X31" s="533">
        <v>0.70207576011837936</v>
      </c>
      <c r="Y31" s="534">
        <v>20</v>
      </c>
      <c r="Z31" s="528" t="s">
        <v>1325</v>
      </c>
      <c r="AA31" s="528">
        <v>14</v>
      </c>
      <c r="AB31" s="528" t="s">
        <v>1325</v>
      </c>
      <c r="AC31" s="528" t="s">
        <v>1325</v>
      </c>
      <c r="AD31" s="528">
        <v>135</v>
      </c>
      <c r="AE31" s="535">
        <v>23</v>
      </c>
      <c r="AF31" s="531">
        <v>1.1523227848753035</v>
      </c>
      <c r="AG31" s="532">
        <v>1.4264165528994173</v>
      </c>
      <c r="AH31" s="532">
        <v>0.98167870364214194</v>
      </c>
      <c r="AI31" s="532">
        <v>1.3644652941287727</v>
      </c>
      <c r="AJ31" s="532">
        <v>1.0492161989151561</v>
      </c>
      <c r="AK31" s="532">
        <v>0.88411499474873745</v>
      </c>
      <c r="AL31" s="533">
        <v>0.73809745712602504</v>
      </c>
      <c r="AM31" s="534">
        <v>27</v>
      </c>
      <c r="AN31" s="528" t="s">
        <v>1325</v>
      </c>
      <c r="AO31" s="528">
        <v>13</v>
      </c>
      <c r="AP31" s="528" t="s">
        <v>1325</v>
      </c>
      <c r="AQ31" s="528" t="s">
        <v>1325</v>
      </c>
      <c r="AR31" s="528">
        <v>127</v>
      </c>
      <c r="AS31" s="535">
        <v>25</v>
      </c>
      <c r="AT31" s="531">
        <v>1.641025212790477</v>
      </c>
      <c r="AU31" s="532">
        <v>4.0200203300270569</v>
      </c>
      <c r="AV31" s="532">
        <v>0</v>
      </c>
      <c r="AW31" s="532">
        <v>1.2232364976758792</v>
      </c>
      <c r="AX31" s="532">
        <v>0</v>
      </c>
      <c r="AY31" s="532">
        <v>0.88756411044479944</v>
      </c>
      <c r="AZ31" s="533">
        <v>0.39115178253554822</v>
      </c>
      <c r="BA31" s="534">
        <v>13</v>
      </c>
      <c r="BB31" s="528" t="s">
        <v>1325</v>
      </c>
      <c r="BC31" s="528" t="s">
        <v>1325</v>
      </c>
      <c r="BD31" s="528" t="s">
        <v>1325</v>
      </c>
      <c r="BE31" s="528" t="s">
        <v>1325</v>
      </c>
      <c r="BF31" s="528">
        <v>47</v>
      </c>
      <c r="BG31" s="535" t="s">
        <v>1325</v>
      </c>
      <c r="BH31" s="531">
        <v>1.0011204082881213</v>
      </c>
      <c r="BI31" s="532">
        <v>1.0704250300083573</v>
      </c>
      <c r="BJ31" s="532">
        <v>0.16093788395718164</v>
      </c>
      <c r="BK31" s="532">
        <v>0.89613415100919214</v>
      </c>
      <c r="BL31" s="532">
        <v>0.79002317316753001</v>
      </c>
      <c r="BM31" s="532">
        <v>1.2824800691329079</v>
      </c>
      <c r="BN31" s="533">
        <v>1.116857954987581</v>
      </c>
      <c r="BO31" s="534">
        <v>32</v>
      </c>
      <c r="BP31" s="528" t="s">
        <v>1325</v>
      </c>
      <c r="BQ31" s="528" t="s">
        <v>1325</v>
      </c>
      <c r="BR31" s="528" t="s">
        <v>1325</v>
      </c>
      <c r="BS31" s="528" t="s">
        <v>1325</v>
      </c>
      <c r="BT31" s="528">
        <v>194</v>
      </c>
      <c r="BU31" s="535">
        <v>49</v>
      </c>
      <c r="BV31" s="531">
        <v>1.5544605530944486</v>
      </c>
      <c r="BW31" s="532">
        <v>1.1303780313795249</v>
      </c>
      <c r="BX31" s="532">
        <v>0.52339065669378626</v>
      </c>
      <c r="BY31" s="532">
        <v>1.261623895478891</v>
      </c>
      <c r="BZ31" s="532">
        <v>0.69396605483291707</v>
      </c>
      <c r="CA31" s="532">
        <v>0.81578455733873001</v>
      </c>
      <c r="CB31" s="533">
        <v>0.87708946511429453</v>
      </c>
      <c r="CC31" s="534">
        <v>85</v>
      </c>
      <c r="CD31" s="528" t="s">
        <v>1325</v>
      </c>
      <c r="CE31" s="528">
        <v>18</v>
      </c>
      <c r="CF31" s="528">
        <v>21</v>
      </c>
      <c r="CG31" s="528" t="s">
        <v>1325</v>
      </c>
      <c r="CH31" s="528">
        <v>308</v>
      </c>
      <c r="CI31" s="535">
        <v>74</v>
      </c>
      <c r="CJ31" s="531">
        <v>0.58758125314360332</v>
      </c>
      <c r="CK31" s="532">
        <v>2.8101155617595697</v>
      </c>
      <c r="CL31" s="532">
        <v>0.56489919493080043</v>
      </c>
      <c r="CM31" s="532">
        <v>3.1572420737186344</v>
      </c>
      <c r="CN31" s="532">
        <v>1.3519600366718627</v>
      </c>
      <c r="CO31" s="532">
        <v>0.95363757705181773</v>
      </c>
      <c r="CP31" s="533">
        <v>0.92064891531570792</v>
      </c>
      <c r="CQ31" s="534" t="s">
        <v>1325</v>
      </c>
      <c r="CR31" s="528" t="s">
        <v>1325</v>
      </c>
      <c r="CS31" s="528" t="s">
        <v>1325</v>
      </c>
      <c r="CT31" s="528" t="s">
        <v>1325</v>
      </c>
      <c r="CU31" s="528" t="s">
        <v>1325</v>
      </c>
      <c r="CV31" s="528">
        <v>34</v>
      </c>
      <c r="CW31" s="528" t="s">
        <v>1325</v>
      </c>
      <c r="CX31" s="528" t="s">
        <v>878</v>
      </c>
      <c r="CY31" s="528" t="s">
        <v>791</v>
      </c>
      <c r="CZ31" s="528" t="s">
        <v>878</v>
      </c>
      <c r="DA31" s="536" t="s">
        <v>791</v>
      </c>
      <c r="DB31" s="537" t="s">
        <v>792</v>
      </c>
      <c r="DC31" s="537" t="s">
        <v>792</v>
      </c>
      <c r="DD31" s="537" t="s">
        <v>878</v>
      </c>
      <c r="DE31" s="537" t="s">
        <v>878</v>
      </c>
      <c r="DF31" s="528"/>
      <c r="DG31" s="538" t="s">
        <v>1930</v>
      </c>
      <c r="DH31" s="528">
        <v>1299</v>
      </c>
      <c r="DI31" s="528">
        <v>76</v>
      </c>
      <c r="DJ31" s="528">
        <v>712</v>
      </c>
      <c r="DK31" s="528">
        <v>361</v>
      </c>
      <c r="DL31" s="528">
        <v>154</v>
      </c>
      <c r="DM31" s="528">
        <v>7193</v>
      </c>
      <c r="DN31" s="528">
        <v>1795</v>
      </c>
      <c r="DO31" s="528">
        <v>1507</v>
      </c>
      <c r="DP31" s="535">
        <v>11590</v>
      </c>
    </row>
    <row r="32" spans="1:120">
      <c r="A32" s="597" t="s">
        <v>235</v>
      </c>
      <c r="B32" s="545" t="s">
        <v>1289</v>
      </c>
      <c r="C32" s="546" t="s">
        <v>551</v>
      </c>
      <c r="D32" s="531">
        <v>1.1973173085686484</v>
      </c>
      <c r="E32" s="532">
        <v>1.640487403377398</v>
      </c>
      <c r="F32" s="532">
        <v>0.54614103386800672</v>
      </c>
      <c r="G32" s="532">
        <v>1.648247622276555</v>
      </c>
      <c r="H32" s="532">
        <v>0.73637691163648589</v>
      </c>
      <c r="I32" s="532">
        <v>0.8613777745912079</v>
      </c>
      <c r="J32" s="533">
        <v>1.0427071429572512</v>
      </c>
      <c r="K32" s="534">
        <v>117</v>
      </c>
      <c r="L32" s="528">
        <v>22</v>
      </c>
      <c r="M32" s="528">
        <v>13</v>
      </c>
      <c r="N32" s="528">
        <v>28</v>
      </c>
      <c r="O32" s="528" t="s">
        <v>1325</v>
      </c>
      <c r="P32" s="528">
        <v>1229</v>
      </c>
      <c r="Q32" s="535">
        <v>93</v>
      </c>
      <c r="R32" s="531">
        <v>1.1036551393793601</v>
      </c>
      <c r="S32" s="532">
        <v>2.3658248054492295</v>
      </c>
      <c r="T32" s="532">
        <v>0</v>
      </c>
      <c r="U32" s="532">
        <v>0</v>
      </c>
      <c r="V32" s="532">
        <v>6.0475724010194272</v>
      </c>
      <c r="W32" s="532">
        <v>1.2677161362284379</v>
      </c>
      <c r="X32" s="533">
        <v>0.68854187068775552</v>
      </c>
      <c r="Y32" s="534" t="s">
        <v>1325</v>
      </c>
      <c r="Z32" s="528" t="s">
        <v>1325</v>
      </c>
      <c r="AA32" s="528" t="s">
        <v>1325</v>
      </c>
      <c r="AB32" s="528" t="s">
        <v>1325</v>
      </c>
      <c r="AC32" s="528" t="s">
        <v>1325</v>
      </c>
      <c r="AD32" s="528">
        <v>91</v>
      </c>
      <c r="AE32" s="535" t="s">
        <v>1325</v>
      </c>
      <c r="AF32" s="531">
        <v>1.3025188910407359</v>
      </c>
      <c r="AG32" s="532">
        <v>1.1543691042693442</v>
      </c>
      <c r="AH32" s="532">
        <v>0.4333035889513332</v>
      </c>
      <c r="AI32" s="532">
        <v>0</v>
      </c>
      <c r="AJ32" s="532">
        <v>0</v>
      </c>
      <c r="AK32" s="532">
        <v>1.2223324943815261</v>
      </c>
      <c r="AL32" s="533">
        <v>0.98797187411777476</v>
      </c>
      <c r="AM32" s="534">
        <v>24</v>
      </c>
      <c r="AN32" s="528" t="s">
        <v>1325</v>
      </c>
      <c r="AO32" s="528" t="s">
        <v>1325</v>
      </c>
      <c r="AP32" s="528" t="s">
        <v>1325</v>
      </c>
      <c r="AQ32" s="528" t="s">
        <v>1325</v>
      </c>
      <c r="AR32" s="528">
        <v>271</v>
      </c>
      <c r="AS32" s="535">
        <v>17</v>
      </c>
      <c r="AT32" s="531">
        <v>0.80694802627322015</v>
      </c>
      <c r="AU32" s="532">
        <v>10.919572870724751</v>
      </c>
      <c r="AV32" s="532">
        <v>1.9764378277927668</v>
      </c>
      <c r="AW32" s="532">
        <v>5.9676619728364777</v>
      </c>
      <c r="AX32" s="532">
        <v>0</v>
      </c>
      <c r="AY32" s="532">
        <v>0.24942259196446145</v>
      </c>
      <c r="AZ32" s="533">
        <v>0.94889954168633317</v>
      </c>
      <c r="BA32" s="534" t="s">
        <v>1325</v>
      </c>
      <c r="BB32" s="528" t="s">
        <v>1325</v>
      </c>
      <c r="BC32" s="528" t="s">
        <v>1325</v>
      </c>
      <c r="BD32" s="528" t="s">
        <v>1325</v>
      </c>
      <c r="BE32" s="528" t="s">
        <v>1325</v>
      </c>
      <c r="BF32" s="528">
        <v>14</v>
      </c>
      <c r="BG32" s="535" t="s">
        <v>1325</v>
      </c>
      <c r="BH32" s="531">
        <v>0.98053192475833018</v>
      </c>
      <c r="BI32" s="532">
        <v>0.69881713900715881</v>
      </c>
      <c r="BJ32" s="532">
        <v>0.3952225422104369</v>
      </c>
      <c r="BK32" s="532">
        <v>2.3052395101226679</v>
      </c>
      <c r="BL32" s="532">
        <v>0</v>
      </c>
      <c r="BM32" s="532">
        <v>0.99202169692934405</v>
      </c>
      <c r="BN32" s="533">
        <v>1.1255033094027533</v>
      </c>
      <c r="BO32" s="534">
        <v>21</v>
      </c>
      <c r="BP32" s="528" t="s">
        <v>1325</v>
      </c>
      <c r="BQ32" s="528" t="s">
        <v>1325</v>
      </c>
      <c r="BR32" s="528" t="s">
        <v>1325</v>
      </c>
      <c r="BS32" s="528" t="s">
        <v>1325</v>
      </c>
      <c r="BT32" s="528">
        <v>274</v>
      </c>
      <c r="BU32" s="535">
        <v>21</v>
      </c>
      <c r="BV32" s="531">
        <v>1.3070017333862507</v>
      </c>
      <c r="BW32" s="532">
        <v>1.7526681855655559</v>
      </c>
      <c r="BX32" s="532">
        <v>0.3231556705403642</v>
      </c>
      <c r="BY32" s="532">
        <v>2.3760694982281181</v>
      </c>
      <c r="BZ32" s="532">
        <v>0.9617819292661548</v>
      </c>
      <c r="CA32" s="532">
        <v>0.71837239839326239</v>
      </c>
      <c r="CB32" s="533">
        <v>1.274152365269493</v>
      </c>
      <c r="CC32" s="534">
        <v>48</v>
      </c>
      <c r="CD32" s="528" t="s">
        <v>1325</v>
      </c>
      <c r="CE32" s="528" t="s">
        <v>1325</v>
      </c>
      <c r="CF32" s="528">
        <v>15</v>
      </c>
      <c r="CG32" s="528" t="s">
        <v>1325</v>
      </c>
      <c r="CH32" s="528">
        <v>434</v>
      </c>
      <c r="CI32" s="535">
        <v>43</v>
      </c>
      <c r="CJ32" s="531">
        <v>0.68514145184140696</v>
      </c>
      <c r="CK32" s="532">
        <v>0</v>
      </c>
      <c r="CL32" s="532">
        <v>3.8782678250663039</v>
      </c>
      <c r="CM32" s="532">
        <v>1.4405276015181192</v>
      </c>
      <c r="CN32" s="532">
        <v>0</v>
      </c>
      <c r="CO32" s="532">
        <v>0.7941488668924499</v>
      </c>
      <c r="CP32" s="533">
        <v>0.26409057091047461</v>
      </c>
      <c r="CQ32" s="534" t="s">
        <v>1325</v>
      </c>
      <c r="CR32" s="528" t="s">
        <v>1325</v>
      </c>
      <c r="CS32" s="528" t="s">
        <v>1325</v>
      </c>
      <c r="CT32" s="528" t="s">
        <v>1325</v>
      </c>
      <c r="CU32" s="528" t="s">
        <v>1325</v>
      </c>
      <c r="CV32" s="528">
        <v>48</v>
      </c>
      <c r="CW32" s="528" t="s">
        <v>1325</v>
      </c>
      <c r="CX32" s="528" t="s">
        <v>878</v>
      </c>
      <c r="CY32" s="528" t="s">
        <v>791</v>
      </c>
      <c r="CZ32" s="528" t="s">
        <v>792</v>
      </c>
      <c r="DA32" s="536" t="s">
        <v>1476</v>
      </c>
      <c r="DB32" s="537" t="s">
        <v>792</v>
      </c>
      <c r="DC32" s="537" t="s">
        <v>792</v>
      </c>
      <c r="DD32" s="537" t="s">
        <v>878</v>
      </c>
      <c r="DE32" s="537" t="s">
        <v>878</v>
      </c>
      <c r="DF32" s="528"/>
      <c r="DG32" s="538" t="s">
        <v>1930</v>
      </c>
      <c r="DH32" s="528">
        <v>824</v>
      </c>
      <c r="DI32" s="528">
        <v>110</v>
      </c>
      <c r="DJ32" s="528">
        <v>187</v>
      </c>
      <c r="DK32" s="528">
        <v>142</v>
      </c>
      <c r="DL32" s="528">
        <v>22</v>
      </c>
      <c r="DM32" s="528">
        <v>10616</v>
      </c>
      <c r="DN32" s="528">
        <v>726</v>
      </c>
      <c r="DO32" s="528">
        <v>1504</v>
      </c>
      <c r="DP32" s="535">
        <v>12627</v>
      </c>
    </row>
    <row r="33" spans="1:120">
      <c r="A33" s="597" t="s">
        <v>237</v>
      </c>
      <c r="B33" s="545" t="s">
        <v>1296</v>
      </c>
      <c r="C33" s="546" t="s">
        <v>552</v>
      </c>
      <c r="D33" s="531">
        <v>0.92598488417467917</v>
      </c>
      <c r="E33" s="532">
        <v>1.7256025101387718</v>
      </c>
      <c r="F33" s="532">
        <v>0.32701702268624788</v>
      </c>
      <c r="G33" s="532">
        <v>1.3477402547144059</v>
      </c>
      <c r="H33" s="532">
        <v>1.1002615562315832</v>
      </c>
      <c r="I33" s="532">
        <v>1.1437063453145844</v>
      </c>
      <c r="J33" s="533">
        <v>0.99930610523389207</v>
      </c>
      <c r="K33" s="534">
        <v>111</v>
      </c>
      <c r="L33" s="528" t="s">
        <v>1325</v>
      </c>
      <c r="M33" s="528" t="s">
        <v>1325</v>
      </c>
      <c r="N33" s="528">
        <v>14</v>
      </c>
      <c r="O33" s="528" t="s">
        <v>1325</v>
      </c>
      <c r="P33" s="528">
        <v>306</v>
      </c>
      <c r="Q33" s="535" t="s">
        <v>1325</v>
      </c>
      <c r="R33" s="531">
        <v>0.25781540632865052</v>
      </c>
      <c r="S33" s="532">
        <v>3.5120837580943927</v>
      </c>
      <c r="T33" s="532">
        <v>5.3456347813865479</v>
      </c>
      <c r="U33" s="532">
        <v>0</v>
      </c>
      <c r="V33" s="532">
        <v>0</v>
      </c>
      <c r="W33" s="532">
        <v>0.47428310193033124</v>
      </c>
      <c r="X33" s="533">
        <v>3.3898745594432182</v>
      </c>
      <c r="Y33" s="534" t="s">
        <v>1325</v>
      </c>
      <c r="Z33" s="528" t="s">
        <v>1325</v>
      </c>
      <c r="AA33" s="528" t="s">
        <v>1325</v>
      </c>
      <c r="AB33" s="528" t="s">
        <v>1325</v>
      </c>
      <c r="AC33" s="528" t="s">
        <v>1325</v>
      </c>
      <c r="AD33" s="528">
        <v>17</v>
      </c>
      <c r="AE33" s="535" t="s">
        <v>1325</v>
      </c>
      <c r="AF33" s="531">
        <v>0.93091893756763644</v>
      </c>
      <c r="AG33" s="532">
        <v>2.3114052456273444</v>
      </c>
      <c r="AH33" s="532">
        <v>0</v>
      </c>
      <c r="AI33" s="532">
        <v>0</v>
      </c>
      <c r="AJ33" s="532">
        <v>0</v>
      </c>
      <c r="AK33" s="532">
        <v>1.2815961405126146</v>
      </c>
      <c r="AL33" s="533">
        <v>2.1226457455143044</v>
      </c>
      <c r="AM33" s="534">
        <v>14</v>
      </c>
      <c r="AN33" s="528" t="s">
        <v>1325</v>
      </c>
      <c r="AO33" s="528" t="s">
        <v>1325</v>
      </c>
      <c r="AP33" s="528" t="s">
        <v>1325</v>
      </c>
      <c r="AQ33" s="528" t="s">
        <v>1325</v>
      </c>
      <c r="AR33" s="528">
        <v>40</v>
      </c>
      <c r="AS33" s="535" t="s">
        <v>1325</v>
      </c>
      <c r="AT33" s="531">
        <v>0.36482116504421208</v>
      </c>
      <c r="AU33" s="532">
        <v>0</v>
      </c>
      <c r="AV33" s="532">
        <v>0</v>
      </c>
      <c r="AW33" s="532">
        <v>0</v>
      </c>
      <c r="AX33" s="532">
        <v>0</v>
      </c>
      <c r="AY33" s="532">
        <v>7.4261693572798357</v>
      </c>
      <c r="AZ33" s="533">
        <v>0</v>
      </c>
      <c r="BA33" s="534" t="s">
        <v>1325</v>
      </c>
      <c r="BB33" s="528" t="s">
        <v>1325</v>
      </c>
      <c r="BC33" s="528" t="s">
        <v>1325</v>
      </c>
      <c r="BD33" s="528" t="s">
        <v>1325</v>
      </c>
      <c r="BE33" s="528" t="s">
        <v>1325</v>
      </c>
      <c r="BF33" s="528" t="s">
        <v>1325</v>
      </c>
      <c r="BG33" s="535" t="s">
        <v>1325</v>
      </c>
      <c r="BH33" s="531">
        <v>0.43288143840609211</v>
      </c>
      <c r="BI33" s="532">
        <v>2.22295569249476</v>
      </c>
      <c r="BJ33" s="532">
        <v>0</v>
      </c>
      <c r="BK33" s="532">
        <v>2.3104343832156125</v>
      </c>
      <c r="BL33" s="532">
        <v>4.3402774784750626</v>
      </c>
      <c r="BM33" s="532">
        <v>1.373600593454072</v>
      </c>
      <c r="BN33" s="533">
        <v>0.95544732439710112</v>
      </c>
      <c r="BO33" s="534">
        <v>15</v>
      </c>
      <c r="BP33" s="528" t="s">
        <v>1325</v>
      </c>
      <c r="BQ33" s="528" t="s">
        <v>1325</v>
      </c>
      <c r="BR33" s="528" t="s">
        <v>1325</v>
      </c>
      <c r="BS33" s="528" t="s">
        <v>1325</v>
      </c>
      <c r="BT33" s="528">
        <v>85</v>
      </c>
      <c r="BU33" s="535" t="s">
        <v>1325</v>
      </c>
      <c r="BV33" s="531">
        <v>1.7719257552491958</v>
      </c>
      <c r="BW33" s="532">
        <v>0</v>
      </c>
      <c r="BX33" s="532">
        <v>0</v>
      </c>
      <c r="BY33" s="532">
        <v>1.1780283637022972</v>
      </c>
      <c r="BZ33" s="532">
        <v>0</v>
      </c>
      <c r="CA33" s="532">
        <v>1.2002175016815397</v>
      </c>
      <c r="CB33" s="533">
        <v>0</v>
      </c>
      <c r="CC33" s="534">
        <v>59</v>
      </c>
      <c r="CD33" s="528" t="s">
        <v>1325</v>
      </c>
      <c r="CE33" s="528" t="s">
        <v>1325</v>
      </c>
      <c r="CF33" s="528" t="s">
        <v>1325</v>
      </c>
      <c r="CG33" s="528" t="s">
        <v>1325</v>
      </c>
      <c r="CH33" s="528">
        <v>101</v>
      </c>
      <c r="CI33" s="535" t="s">
        <v>1325</v>
      </c>
      <c r="CJ33" s="531">
        <v>0.70119629950630169</v>
      </c>
      <c r="CK33" s="532">
        <v>3.2385355850249398</v>
      </c>
      <c r="CL33" s="532">
        <v>0</v>
      </c>
      <c r="CM33" s="532">
        <v>1.0442562277592726</v>
      </c>
      <c r="CN33" s="532">
        <v>0</v>
      </c>
      <c r="CO33" s="532">
        <v>0.95936077286417987</v>
      </c>
      <c r="CP33" s="533">
        <v>3.0899176148944449</v>
      </c>
      <c r="CQ33" s="534" t="s">
        <v>1325</v>
      </c>
      <c r="CR33" s="528" t="s">
        <v>1325</v>
      </c>
      <c r="CS33" s="528" t="s">
        <v>1325</v>
      </c>
      <c r="CT33" s="528" t="s">
        <v>1325</v>
      </c>
      <c r="CU33" s="528" t="s">
        <v>1325</v>
      </c>
      <c r="CV33" s="528">
        <v>26</v>
      </c>
      <c r="CW33" s="528" t="s">
        <v>1325</v>
      </c>
      <c r="CX33" s="528" t="s">
        <v>878</v>
      </c>
      <c r="CY33" s="528" t="s">
        <v>791</v>
      </c>
      <c r="CZ33" s="528" t="s">
        <v>878</v>
      </c>
      <c r="DA33" s="536" t="s">
        <v>791</v>
      </c>
      <c r="DB33" s="537" t="s">
        <v>792</v>
      </c>
      <c r="DC33" s="537" t="s">
        <v>792</v>
      </c>
      <c r="DD33" s="537" t="s">
        <v>878</v>
      </c>
      <c r="DE33" s="537" t="s">
        <v>878</v>
      </c>
      <c r="DF33" s="528"/>
      <c r="DG33" s="538" t="s">
        <v>1930</v>
      </c>
      <c r="DH33" s="528">
        <v>974</v>
      </c>
      <c r="DI33" s="528">
        <v>29</v>
      </c>
      <c r="DJ33" s="528">
        <v>24</v>
      </c>
      <c r="DK33" s="528">
        <v>87</v>
      </c>
      <c r="DL33" s="528">
        <v>15</v>
      </c>
      <c r="DM33" s="528">
        <v>2397</v>
      </c>
      <c r="DN33" s="528">
        <v>33</v>
      </c>
      <c r="DO33" s="528">
        <v>444</v>
      </c>
      <c r="DP33" s="535">
        <v>3559</v>
      </c>
    </row>
    <row r="34" spans="1:120">
      <c r="A34" s="597" t="s">
        <v>239</v>
      </c>
      <c r="B34" s="545" t="s">
        <v>1296</v>
      </c>
      <c r="C34" s="546" t="s">
        <v>553</v>
      </c>
      <c r="D34" s="531">
        <v>1.2209164149766973</v>
      </c>
      <c r="E34" s="532">
        <v>1.6086210034025878</v>
      </c>
      <c r="F34" s="532">
        <v>0.45016027710535972</v>
      </c>
      <c r="G34" s="532">
        <v>1.6079896211348734</v>
      </c>
      <c r="H34" s="532"/>
      <c r="I34" s="532">
        <v>0.96003485982057746</v>
      </c>
      <c r="J34" s="533">
        <v>0.79055114414051486</v>
      </c>
      <c r="K34" s="534">
        <v>67</v>
      </c>
      <c r="L34" s="528" t="s">
        <v>1325</v>
      </c>
      <c r="M34" s="528" t="s">
        <v>1325</v>
      </c>
      <c r="N34" s="528">
        <v>11</v>
      </c>
      <c r="O34" s="528" t="s">
        <v>1325</v>
      </c>
      <c r="P34" s="528">
        <v>278</v>
      </c>
      <c r="Q34" s="535">
        <v>20</v>
      </c>
      <c r="R34" s="531">
        <v>0.26513368461770132</v>
      </c>
      <c r="S34" s="532">
        <v>0</v>
      </c>
      <c r="T34" s="532">
        <v>5.4813723792846796</v>
      </c>
      <c r="U34" s="532">
        <v>0</v>
      </c>
      <c r="V34" s="532"/>
      <c r="W34" s="532">
        <v>1.1855864632862418</v>
      </c>
      <c r="X34" s="533">
        <v>0</v>
      </c>
      <c r="Y34" s="534" t="s">
        <v>1325</v>
      </c>
      <c r="Z34" s="528" t="s">
        <v>1325</v>
      </c>
      <c r="AA34" s="528" t="s">
        <v>1325</v>
      </c>
      <c r="AB34" s="528" t="s">
        <v>1325</v>
      </c>
      <c r="AC34" s="528" t="s">
        <v>1325</v>
      </c>
      <c r="AD34" s="528">
        <v>17</v>
      </c>
      <c r="AE34" s="535" t="s">
        <v>1325</v>
      </c>
      <c r="AF34" s="531">
        <v>2.0975735235165831</v>
      </c>
      <c r="AG34" s="532">
        <v>0</v>
      </c>
      <c r="AH34" s="532">
        <v>0</v>
      </c>
      <c r="AI34" s="532">
        <v>0</v>
      </c>
      <c r="AJ34" s="532"/>
      <c r="AK34" s="532">
        <v>1.1349242944621398</v>
      </c>
      <c r="AL34" s="533">
        <v>0.47930268100150253</v>
      </c>
      <c r="AM34" s="534" t="s">
        <v>1325</v>
      </c>
      <c r="AN34" s="528" t="s">
        <v>1325</v>
      </c>
      <c r="AO34" s="528" t="s">
        <v>1325</v>
      </c>
      <c r="AP34" s="528" t="s">
        <v>1325</v>
      </c>
      <c r="AQ34" s="528" t="s">
        <v>1325</v>
      </c>
      <c r="AR34" s="528">
        <v>24</v>
      </c>
      <c r="AS34" s="535" t="s">
        <v>1325</v>
      </c>
      <c r="AT34" s="531">
        <v>0.8207596111947264</v>
      </c>
      <c r="AU34" s="532">
        <v>5.1721365464865867</v>
      </c>
      <c r="AV34" s="532">
        <v>3.3254840400587837</v>
      </c>
      <c r="AW34" s="532">
        <v>9.6583221794140393</v>
      </c>
      <c r="AX34" s="532"/>
      <c r="AY34" s="532">
        <v>0.17270254336090338</v>
      </c>
      <c r="AZ34" s="533">
        <v>0.47191483926903077</v>
      </c>
      <c r="BA34" s="534" t="s">
        <v>1325</v>
      </c>
      <c r="BB34" s="528" t="s">
        <v>1325</v>
      </c>
      <c r="BC34" s="528" t="s">
        <v>1325</v>
      </c>
      <c r="BD34" s="528" t="s">
        <v>1325</v>
      </c>
      <c r="BE34" s="528" t="s">
        <v>1325</v>
      </c>
      <c r="BF34" s="528" t="s">
        <v>1325</v>
      </c>
      <c r="BG34" s="535" t="s">
        <v>1325</v>
      </c>
      <c r="BH34" s="531">
        <v>0.44637362112095974</v>
      </c>
      <c r="BI34" s="532">
        <v>3.9861206310710466</v>
      </c>
      <c r="BJ34" s="532">
        <v>0</v>
      </c>
      <c r="BK34" s="532">
        <v>1.3823142987483712</v>
      </c>
      <c r="BL34" s="532"/>
      <c r="BM34" s="532">
        <v>1.8141920692947291</v>
      </c>
      <c r="BN34" s="533">
        <v>0.75342223774689165</v>
      </c>
      <c r="BO34" s="534" t="s">
        <v>1325</v>
      </c>
      <c r="BP34" s="528" t="s">
        <v>1325</v>
      </c>
      <c r="BQ34" s="528" t="s">
        <v>1325</v>
      </c>
      <c r="BR34" s="528" t="s">
        <v>1325</v>
      </c>
      <c r="BS34" s="528" t="s">
        <v>1325</v>
      </c>
      <c r="BT34" s="528">
        <v>72</v>
      </c>
      <c r="BU34" s="535" t="s">
        <v>1325</v>
      </c>
      <c r="BV34" s="531">
        <v>1.4339917336948775</v>
      </c>
      <c r="BW34" s="532">
        <v>0.91197876066935502</v>
      </c>
      <c r="BX34" s="532">
        <v>0</v>
      </c>
      <c r="BY34" s="532">
        <v>1.3239207350516171</v>
      </c>
      <c r="BZ34" s="532"/>
      <c r="CA34" s="532">
        <v>0.99512937542876523</v>
      </c>
      <c r="CB34" s="533">
        <v>1.1085565439000573</v>
      </c>
      <c r="CC34" s="534">
        <v>33</v>
      </c>
      <c r="CD34" s="528" t="s">
        <v>1325</v>
      </c>
      <c r="CE34" s="528" t="s">
        <v>1325</v>
      </c>
      <c r="CF34" s="528" t="s">
        <v>1325</v>
      </c>
      <c r="CG34" s="528" t="s">
        <v>1325</v>
      </c>
      <c r="CH34" s="528">
        <v>123</v>
      </c>
      <c r="CI34" s="535">
        <v>12</v>
      </c>
      <c r="CJ34" s="531">
        <v>1.5462625568262238</v>
      </c>
      <c r="CK34" s="532">
        <v>0</v>
      </c>
      <c r="CL34" s="532">
        <v>0</v>
      </c>
      <c r="CM34" s="532">
        <v>3.1185202829078955</v>
      </c>
      <c r="CN34" s="532"/>
      <c r="CO34" s="532">
        <v>0.9765025768770258</v>
      </c>
      <c r="CP34" s="533">
        <v>0</v>
      </c>
      <c r="CQ34" s="534" t="s">
        <v>1325</v>
      </c>
      <c r="CR34" s="528" t="s">
        <v>1325</v>
      </c>
      <c r="CS34" s="528" t="s">
        <v>1325</v>
      </c>
      <c r="CT34" s="528" t="s">
        <v>1325</v>
      </c>
      <c r="CU34" s="528" t="s">
        <v>1325</v>
      </c>
      <c r="CV34" s="528">
        <v>14</v>
      </c>
      <c r="CW34" s="528" t="s">
        <v>1325</v>
      </c>
      <c r="CX34" s="528" t="s">
        <v>878</v>
      </c>
      <c r="CY34" s="528" t="s">
        <v>791</v>
      </c>
      <c r="CZ34" s="528" t="s">
        <v>878</v>
      </c>
      <c r="DA34" s="536" t="s">
        <v>791</v>
      </c>
      <c r="DB34" s="537" t="s">
        <v>792</v>
      </c>
      <c r="DC34" s="537" t="s">
        <v>792</v>
      </c>
      <c r="DD34" s="537" t="s">
        <v>878</v>
      </c>
      <c r="DE34" s="537" t="s">
        <v>878</v>
      </c>
      <c r="DF34" s="528"/>
      <c r="DG34" s="538" t="s">
        <v>1930</v>
      </c>
      <c r="DH34" s="528">
        <v>456</v>
      </c>
      <c r="DI34" s="528">
        <v>20</v>
      </c>
      <c r="DJ34" s="528">
        <v>34</v>
      </c>
      <c r="DK34" s="528">
        <v>56</v>
      </c>
      <c r="DL34" s="528">
        <v>2</v>
      </c>
      <c r="DM34" s="528">
        <v>2251</v>
      </c>
      <c r="DN34" s="528">
        <v>199</v>
      </c>
      <c r="DO34" s="528">
        <v>382</v>
      </c>
      <c r="DP34" s="535">
        <v>3018</v>
      </c>
    </row>
    <row r="35" spans="1:120">
      <c r="A35" s="597" t="s">
        <v>241</v>
      </c>
      <c r="B35" s="545" t="s">
        <v>1289</v>
      </c>
      <c r="C35" s="546" t="s">
        <v>554</v>
      </c>
      <c r="D35" s="531">
        <v>1.005258294127285</v>
      </c>
      <c r="E35" s="532">
        <v>2.1252657767850396</v>
      </c>
      <c r="F35" s="532">
        <v>0.7274965622344034</v>
      </c>
      <c r="G35" s="532">
        <v>0.99964194252534222</v>
      </c>
      <c r="H35" s="532">
        <v>0</v>
      </c>
      <c r="I35" s="532">
        <v>1.0234956812290823</v>
      </c>
      <c r="J35" s="533">
        <v>1.0633723286290608</v>
      </c>
      <c r="K35" s="534">
        <v>54</v>
      </c>
      <c r="L35" s="528">
        <v>17</v>
      </c>
      <c r="M35" s="528">
        <v>10</v>
      </c>
      <c r="N35" s="528" t="s">
        <v>1325</v>
      </c>
      <c r="O35" s="528" t="s">
        <v>1325</v>
      </c>
      <c r="P35" s="528">
        <v>451</v>
      </c>
      <c r="Q35" s="535">
        <v>47</v>
      </c>
      <c r="R35" s="531">
        <v>1.1693715330535126</v>
      </c>
      <c r="S35" s="532">
        <v>2.5534339968931739</v>
      </c>
      <c r="T35" s="532">
        <v>0</v>
      </c>
      <c r="U35" s="532">
        <v>0</v>
      </c>
      <c r="V35" s="532">
        <v>0</v>
      </c>
      <c r="W35" s="532">
        <v>1.2611399736815692</v>
      </c>
      <c r="X35" s="533">
        <v>1.405012937797107</v>
      </c>
      <c r="Y35" s="534" t="s">
        <v>1325</v>
      </c>
      <c r="Z35" s="528" t="s">
        <v>1325</v>
      </c>
      <c r="AA35" s="528" t="s">
        <v>1325</v>
      </c>
      <c r="AB35" s="528" t="s">
        <v>1325</v>
      </c>
      <c r="AC35" s="528" t="s">
        <v>1325</v>
      </c>
      <c r="AD35" s="528">
        <v>24</v>
      </c>
      <c r="AE35" s="535" t="s">
        <v>1325</v>
      </c>
      <c r="AF35" s="531">
        <v>1.2800296225142624</v>
      </c>
      <c r="AG35" s="532">
        <v>2.4102428058962513</v>
      </c>
      <c r="AH35" s="532">
        <v>1.8073538229318076</v>
      </c>
      <c r="AI35" s="532">
        <v>0.95748857009210708</v>
      </c>
      <c r="AJ35" s="532">
        <v>0</v>
      </c>
      <c r="AK35" s="532">
        <v>0.7222956621881339</v>
      </c>
      <c r="AL35" s="533">
        <v>0.59088725478936621</v>
      </c>
      <c r="AM35" s="534">
        <v>17</v>
      </c>
      <c r="AN35" s="528" t="s">
        <v>1325</v>
      </c>
      <c r="AO35" s="528" t="s">
        <v>1325</v>
      </c>
      <c r="AP35" s="528" t="s">
        <v>1325</v>
      </c>
      <c r="AQ35" s="528" t="s">
        <v>1325</v>
      </c>
      <c r="AR35" s="528">
        <v>101</v>
      </c>
      <c r="AS35" s="535" t="s">
        <v>1325</v>
      </c>
      <c r="AT35" s="531">
        <v>0</v>
      </c>
      <c r="AU35" s="532">
        <v>0</v>
      </c>
      <c r="AV35" s="532">
        <v>0</v>
      </c>
      <c r="AW35" s="532">
        <v>0</v>
      </c>
      <c r="AX35" s="532">
        <v>0</v>
      </c>
      <c r="AY35" s="532">
        <v>2.8641188431598414</v>
      </c>
      <c r="AZ35" s="533">
        <v>3.6250959830801066</v>
      </c>
      <c r="BA35" s="534" t="s">
        <v>1325</v>
      </c>
      <c r="BB35" s="528" t="s">
        <v>1325</v>
      </c>
      <c r="BC35" s="528" t="s">
        <v>1325</v>
      </c>
      <c r="BD35" s="528" t="s">
        <v>1325</v>
      </c>
      <c r="BE35" s="528" t="s">
        <v>1325</v>
      </c>
      <c r="BF35" s="528">
        <v>13</v>
      </c>
      <c r="BG35" s="535" t="s">
        <v>1325</v>
      </c>
      <c r="BH35" s="531">
        <v>0.4982365638688</v>
      </c>
      <c r="BI35" s="532">
        <v>2.2319483695111164</v>
      </c>
      <c r="BJ35" s="532">
        <v>0.42262009681159557</v>
      </c>
      <c r="BK35" s="532">
        <v>0</v>
      </c>
      <c r="BL35" s="532">
        <v>0</v>
      </c>
      <c r="BM35" s="532">
        <v>2.1989025757713732</v>
      </c>
      <c r="BN35" s="533">
        <v>0.93367708371384184</v>
      </c>
      <c r="BO35" s="534" t="s">
        <v>1325</v>
      </c>
      <c r="BP35" s="528" t="s">
        <v>1325</v>
      </c>
      <c r="BQ35" s="528" t="s">
        <v>1325</v>
      </c>
      <c r="BR35" s="528" t="s">
        <v>1325</v>
      </c>
      <c r="BS35" s="528" t="s">
        <v>1325</v>
      </c>
      <c r="BT35" s="528">
        <v>96</v>
      </c>
      <c r="BU35" s="535" t="s">
        <v>1325</v>
      </c>
      <c r="BV35" s="531">
        <v>1.1022091753695895</v>
      </c>
      <c r="BW35" s="532">
        <v>2.4331830452095504</v>
      </c>
      <c r="BX35" s="532">
        <v>0.22627825465099391</v>
      </c>
      <c r="BY35" s="532">
        <v>0.79940115206763829</v>
      </c>
      <c r="BZ35" s="532">
        <v>0</v>
      </c>
      <c r="CA35" s="532">
        <v>1.2652259696121728</v>
      </c>
      <c r="CB35" s="533">
        <v>0.64084041288491689</v>
      </c>
      <c r="CC35" s="534">
        <v>18</v>
      </c>
      <c r="CD35" s="528" t="s">
        <v>1325</v>
      </c>
      <c r="CE35" s="528" t="s">
        <v>1325</v>
      </c>
      <c r="CF35" s="528" t="s">
        <v>1325</v>
      </c>
      <c r="CG35" s="528" t="s">
        <v>1325</v>
      </c>
      <c r="CH35" s="528">
        <v>151</v>
      </c>
      <c r="CI35" s="535" t="s">
        <v>1325</v>
      </c>
      <c r="CJ35" s="531">
        <v>0.42049783629658111</v>
      </c>
      <c r="CK35" s="532">
        <v>3.2440724992584888</v>
      </c>
      <c r="CL35" s="532">
        <v>2.0313050808898558</v>
      </c>
      <c r="CM35" s="532">
        <v>0</v>
      </c>
      <c r="CN35" s="532">
        <v>0</v>
      </c>
      <c r="CO35" s="532">
        <v>0.92786700844420444</v>
      </c>
      <c r="CP35" s="533">
        <v>2.5055190348902272</v>
      </c>
      <c r="CQ35" s="534" t="s">
        <v>1325</v>
      </c>
      <c r="CR35" s="528" t="s">
        <v>1325</v>
      </c>
      <c r="CS35" s="528" t="s">
        <v>1325</v>
      </c>
      <c r="CT35" s="528" t="s">
        <v>1325</v>
      </c>
      <c r="CU35" s="528" t="s">
        <v>1325</v>
      </c>
      <c r="CV35" s="528">
        <v>17</v>
      </c>
      <c r="CW35" s="528" t="s">
        <v>1325</v>
      </c>
      <c r="CX35" s="528" t="s">
        <v>792</v>
      </c>
      <c r="CY35" s="528" t="s">
        <v>1932</v>
      </c>
      <c r="CZ35" s="528" t="s">
        <v>792</v>
      </c>
      <c r="DA35" s="536" t="s">
        <v>1479</v>
      </c>
      <c r="DB35" s="537" t="s">
        <v>792</v>
      </c>
      <c r="DC35" s="537" t="s">
        <v>792</v>
      </c>
      <c r="DD35" s="537" t="s">
        <v>878</v>
      </c>
      <c r="DE35" s="537" t="s">
        <v>878</v>
      </c>
      <c r="DF35" s="528"/>
      <c r="DG35" s="538" t="s">
        <v>1930</v>
      </c>
      <c r="DH35" s="528">
        <v>383</v>
      </c>
      <c r="DI35" s="528">
        <v>58</v>
      </c>
      <c r="DJ35" s="528">
        <v>96</v>
      </c>
      <c r="DK35" s="528">
        <v>57</v>
      </c>
      <c r="DL35" s="528">
        <v>10</v>
      </c>
      <c r="DM35" s="528">
        <v>3183</v>
      </c>
      <c r="DN35" s="528">
        <v>316</v>
      </c>
      <c r="DO35" s="528">
        <v>587</v>
      </c>
      <c r="DP35" s="535">
        <v>4103</v>
      </c>
    </row>
    <row r="36" spans="1:120">
      <c r="A36" s="597" t="s">
        <v>243</v>
      </c>
      <c r="B36" s="545" t="s">
        <v>1289</v>
      </c>
      <c r="C36" s="546" t="s">
        <v>555</v>
      </c>
      <c r="D36" s="531">
        <v>1.0333575139845941</v>
      </c>
      <c r="E36" s="532"/>
      <c r="F36" s="532"/>
      <c r="G36" s="532"/>
      <c r="H36" s="532"/>
      <c r="I36" s="532">
        <v>1.1751248752420327</v>
      </c>
      <c r="J36" s="533">
        <v>1.3509462057693298</v>
      </c>
      <c r="K36" s="534" t="s">
        <v>1325</v>
      </c>
      <c r="L36" s="528" t="s">
        <v>1325</v>
      </c>
      <c r="M36" s="528" t="s">
        <v>1325</v>
      </c>
      <c r="N36" s="528" t="s">
        <v>1325</v>
      </c>
      <c r="O36" s="528" t="s">
        <v>1325</v>
      </c>
      <c r="P36" s="528">
        <v>86</v>
      </c>
      <c r="Q36" s="535" t="s">
        <v>1325</v>
      </c>
      <c r="R36" s="531">
        <v>0</v>
      </c>
      <c r="S36" s="532"/>
      <c r="T36" s="532"/>
      <c r="U36" s="532"/>
      <c r="V36" s="532"/>
      <c r="W36" s="532">
        <v>0.82479661016107875</v>
      </c>
      <c r="X36" s="533">
        <v>0</v>
      </c>
      <c r="Y36" s="534" t="s">
        <v>1325</v>
      </c>
      <c r="Z36" s="528" t="s">
        <v>1325</v>
      </c>
      <c r="AA36" s="528" t="s">
        <v>1325</v>
      </c>
      <c r="AB36" s="528" t="s">
        <v>1325</v>
      </c>
      <c r="AC36" s="528" t="s">
        <v>1325</v>
      </c>
      <c r="AD36" s="528" t="s">
        <v>1325</v>
      </c>
      <c r="AE36" s="535" t="s">
        <v>1325</v>
      </c>
      <c r="AF36" s="531">
        <v>0</v>
      </c>
      <c r="AG36" s="532"/>
      <c r="AH36" s="532"/>
      <c r="AI36" s="532"/>
      <c r="AJ36" s="532"/>
      <c r="AK36" s="532">
        <v>1.4646690983050743</v>
      </c>
      <c r="AL36" s="533">
        <v>0</v>
      </c>
      <c r="AM36" s="534" t="s">
        <v>1325</v>
      </c>
      <c r="AN36" s="528" t="s">
        <v>1325</v>
      </c>
      <c r="AO36" s="528" t="s">
        <v>1325</v>
      </c>
      <c r="AP36" s="528" t="s">
        <v>1325</v>
      </c>
      <c r="AQ36" s="528" t="s">
        <v>1325</v>
      </c>
      <c r="AR36" s="528">
        <v>18</v>
      </c>
      <c r="AS36" s="535" t="s">
        <v>1325</v>
      </c>
      <c r="AT36" s="531">
        <v>0</v>
      </c>
      <c r="AU36" s="532"/>
      <c r="AV36" s="532"/>
      <c r="AW36" s="532"/>
      <c r="AX36" s="532"/>
      <c r="AY36" s="532">
        <v>0.31994661331078339</v>
      </c>
      <c r="AZ36" s="533">
        <v>0</v>
      </c>
      <c r="BA36" s="534" t="s">
        <v>1325</v>
      </c>
      <c r="BB36" s="528" t="s">
        <v>1325</v>
      </c>
      <c r="BC36" s="528" t="s">
        <v>1325</v>
      </c>
      <c r="BD36" s="528" t="s">
        <v>1325</v>
      </c>
      <c r="BE36" s="528" t="s">
        <v>1325</v>
      </c>
      <c r="BF36" s="528" t="s">
        <v>1325</v>
      </c>
      <c r="BG36" s="535" t="s">
        <v>1325</v>
      </c>
      <c r="BH36" s="531">
        <v>1.2188513836848021</v>
      </c>
      <c r="BI36" s="532"/>
      <c r="BJ36" s="532"/>
      <c r="BK36" s="532"/>
      <c r="BL36" s="532"/>
      <c r="BM36" s="532">
        <v>0.50220995527502044</v>
      </c>
      <c r="BN36" s="533">
        <v>1.1392604319726116</v>
      </c>
      <c r="BO36" s="534" t="s">
        <v>1325</v>
      </c>
      <c r="BP36" s="528" t="s">
        <v>1325</v>
      </c>
      <c r="BQ36" s="528" t="s">
        <v>1325</v>
      </c>
      <c r="BR36" s="528" t="s">
        <v>1325</v>
      </c>
      <c r="BS36" s="528" t="s">
        <v>1325</v>
      </c>
      <c r="BT36" s="528">
        <v>17</v>
      </c>
      <c r="BU36" s="535" t="s">
        <v>1325</v>
      </c>
      <c r="BV36" s="531">
        <v>1.0178701955799758</v>
      </c>
      <c r="BW36" s="532"/>
      <c r="BX36" s="532"/>
      <c r="BY36" s="532"/>
      <c r="BZ36" s="532"/>
      <c r="CA36" s="532">
        <v>1.4300941894738997</v>
      </c>
      <c r="CB36" s="533">
        <v>2.0883000927303295</v>
      </c>
      <c r="CC36" s="534" t="s">
        <v>1325</v>
      </c>
      <c r="CD36" s="528" t="s">
        <v>1325</v>
      </c>
      <c r="CE36" s="528" t="s">
        <v>1325</v>
      </c>
      <c r="CF36" s="528" t="s">
        <v>1325</v>
      </c>
      <c r="CG36" s="528" t="s">
        <v>1325</v>
      </c>
      <c r="CH36" s="528">
        <v>31</v>
      </c>
      <c r="CI36" s="535" t="s">
        <v>1325</v>
      </c>
      <c r="CJ36" s="531">
        <v>3.8294079105408327</v>
      </c>
      <c r="CK36" s="532"/>
      <c r="CL36" s="532"/>
      <c r="CM36" s="532"/>
      <c r="CN36" s="532"/>
      <c r="CO36" s="532">
        <v>0.39645605866985001</v>
      </c>
      <c r="CP36" s="533">
        <v>2.6125102582381436</v>
      </c>
      <c r="CQ36" s="534" t="s">
        <v>1325</v>
      </c>
      <c r="CR36" s="528" t="s">
        <v>1325</v>
      </c>
      <c r="CS36" s="528" t="s">
        <v>1325</v>
      </c>
      <c r="CT36" s="528" t="s">
        <v>1325</v>
      </c>
      <c r="CU36" s="528" t="s">
        <v>1325</v>
      </c>
      <c r="CV36" s="528" t="s">
        <v>1325</v>
      </c>
      <c r="CW36" s="528" t="s">
        <v>1325</v>
      </c>
      <c r="CX36" s="528" t="s">
        <v>878</v>
      </c>
      <c r="CY36" s="528" t="s">
        <v>791</v>
      </c>
      <c r="CZ36" s="528" t="s">
        <v>878</v>
      </c>
      <c r="DA36" s="536" t="s">
        <v>791</v>
      </c>
      <c r="DB36" s="537" t="s">
        <v>792</v>
      </c>
      <c r="DC36" s="537" t="s">
        <v>792</v>
      </c>
      <c r="DD36" s="537" t="s">
        <v>878</v>
      </c>
      <c r="DE36" s="537" t="s">
        <v>878</v>
      </c>
      <c r="DF36" s="528"/>
      <c r="DG36" s="538" t="s">
        <v>1930</v>
      </c>
      <c r="DH36" s="528">
        <v>29</v>
      </c>
      <c r="DI36" s="528">
        <v>4</v>
      </c>
      <c r="DJ36" s="528">
        <v>0</v>
      </c>
      <c r="DK36" s="528">
        <v>3</v>
      </c>
      <c r="DL36" s="528">
        <v>0</v>
      </c>
      <c r="DM36" s="528">
        <v>803</v>
      </c>
      <c r="DN36" s="528">
        <v>30</v>
      </c>
      <c r="DO36" s="528">
        <v>95</v>
      </c>
      <c r="DP36" s="535">
        <v>869</v>
      </c>
    </row>
    <row r="37" spans="1:120">
      <c r="A37" s="597" t="s">
        <v>1148</v>
      </c>
      <c r="B37" s="545" t="s">
        <v>1292</v>
      </c>
      <c r="C37" s="546" t="s">
        <v>556</v>
      </c>
      <c r="D37" s="531">
        <v>1.2572111138343076</v>
      </c>
      <c r="E37" s="532">
        <v>2.5047586579905388</v>
      </c>
      <c r="F37" s="532">
        <v>0.41670224079356144</v>
      </c>
      <c r="G37" s="532">
        <v>2.5094748529567736</v>
      </c>
      <c r="H37" s="532"/>
      <c r="I37" s="532">
        <v>0.77181920991316</v>
      </c>
      <c r="J37" s="533">
        <v>0.81475565077878431</v>
      </c>
      <c r="K37" s="534">
        <v>13</v>
      </c>
      <c r="L37" s="528" t="s">
        <v>1325</v>
      </c>
      <c r="M37" s="528" t="s">
        <v>1325</v>
      </c>
      <c r="N37" s="528" t="s">
        <v>1325</v>
      </c>
      <c r="O37" s="528" t="s">
        <v>1325</v>
      </c>
      <c r="P37" s="528">
        <v>106</v>
      </c>
      <c r="Q37" s="535" t="s">
        <v>1325</v>
      </c>
      <c r="R37" s="531">
        <v>0</v>
      </c>
      <c r="S37" s="532">
        <v>0</v>
      </c>
      <c r="T37" s="532">
        <v>0</v>
      </c>
      <c r="U37" s="532">
        <v>0</v>
      </c>
      <c r="V37" s="532"/>
      <c r="W37" s="532">
        <v>1.4289356590277158</v>
      </c>
      <c r="X37" s="533">
        <v>0</v>
      </c>
      <c r="Y37" s="534" t="s">
        <v>1325</v>
      </c>
      <c r="Z37" s="528" t="s">
        <v>1325</v>
      </c>
      <c r="AA37" s="528" t="s">
        <v>1325</v>
      </c>
      <c r="AB37" s="528" t="s">
        <v>1325</v>
      </c>
      <c r="AC37" s="528" t="s">
        <v>1325</v>
      </c>
      <c r="AD37" s="528" t="s">
        <v>1325</v>
      </c>
      <c r="AE37" s="535" t="s">
        <v>1325</v>
      </c>
      <c r="AF37" s="531">
        <v>3.0508353521768727</v>
      </c>
      <c r="AG37" s="532">
        <v>6.2728249410369656</v>
      </c>
      <c r="AH37" s="532">
        <v>0</v>
      </c>
      <c r="AI37" s="532">
        <v>0</v>
      </c>
      <c r="AJ37" s="532"/>
      <c r="AK37" s="532">
        <v>0.61170533456757381</v>
      </c>
      <c r="AL37" s="533">
        <v>0</v>
      </c>
      <c r="AM37" s="534" t="s">
        <v>1325</v>
      </c>
      <c r="AN37" s="528" t="s">
        <v>1325</v>
      </c>
      <c r="AO37" s="528" t="s">
        <v>1325</v>
      </c>
      <c r="AP37" s="528" t="s">
        <v>1325</v>
      </c>
      <c r="AQ37" s="528" t="s">
        <v>1325</v>
      </c>
      <c r="AR37" s="528" t="s">
        <v>1325</v>
      </c>
      <c r="AS37" s="535" t="s">
        <v>1325</v>
      </c>
      <c r="AT37" s="531">
        <v>0</v>
      </c>
      <c r="AU37" s="532">
        <v>8.9129773173328157</v>
      </c>
      <c r="AV37" s="532">
        <v>0</v>
      </c>
      <c r="AW37" s="532">
        <v>28.537118591944047</v>
      </c>
      <c r="AX37" s="532"/>
      <c r="AY37" s="532">
        <v>0.21596282216349927</v>
      </c>
      <c r="AZ37" s="533">
        <v>0.8239540863574758</v>
      </c>
      <c r="BA37" s="534" t="s">
        <v>1325</v>
      </c>
      <c r="BB37" s="528" t="s">
        <v>1325</v>
      </c>
      <c r="BC37" s="528" t="s">
        <v>1325</v>
      </c>
      <c r="BD37" s="528" t="s">
        <v>1325</v>
      </c>
      <c r="BE37" s="528" t="s">
        <v>1325</v>
      </c>
      <c r="BF37" s="528" t="s">
        <v>1325</v>
      </c>
      <c r="BG37" s="535" t="s">
        <v>1325</v>
      </c>
      <c r="BH37" s="531">
        <v>1.5475673466482927</v>
      </c>
      <c r="BI37" s="532">
        <v>0</v>
      </c>
      <c r="BJ37" s="532">
        <v>0</v>
      </c>
      <c r="BK37" s="532">
        <v>0</v>
      </c>
      <c r="BL37" s="532"/>
      <c r="BM37" s="532">
        <v>1.5046696737654734</v>
      </c>
      <c r="BN37" s="533">
        <v>0.50579204133273037</v>
      </c>
      <c r="BO37" s="534" t="s">
        <v>1325</v>
      </c>
      <c r="BP37" s="528" t="s">
        <v>1325</v>
      </c>
      <c r="BQ37" s="528" t="s">
        <v>1325</v>
      </c>
      <c r="BR37" s="528" t="s">
        <v>1325</v>
      </c>
      <c r="BS37" s="528" t="s">
        <v>1325</v>
      </c>
      <c r="BT37" s="528">
        <v>27</v>
      </c>
      <c r="BU37" s="535" t="s">
        <v>1325</v>
      </c>
      <c r="BV37" s="531">
        <v>1.5443412614191516</v>
      </c>
      <c r="BW37" s="532">
        <v>3.0640945898865848</v>
      </c>
      <c r="BX37" s="532">
        <v>0</v>
      </c>
      <c r="BY37" s="532">
        <v>0</v>
      </c>
      <c r="BZ37" s="532"/>
      <c r="CA37" s="532">
        <v>0.93394699572221151</v>
      </c>
      <c r="CB37" s="533">
        <v>1.6186780082063381</v>
      </c>
      <c r="CC37" s="534" t="s">
        <v>1325</v>
      </c>
      <c r="CD37" s="528" t="s">
        <v>1325</v>
      </c>
      <c r="CE37" s="528" t="s">
        <v>1325</v>
      </c>
      <c r="CF37" s="528" t="s">
        <v>1325</v>
      </c>
      <c r="CG37" s="528" t="s">
        <v>1325</v>
      </c>
      <c r="CH37" s="528">
        <v>38</v>
      </c>
      <c r="CI37" s="535" t="s">
        <v>1325</v>
      </c>
      <c r="CJ37" s="531">
        <v>1.0389747489335588</v>
      </c>
      <c r="CK37" s="532">
        <v>0</v>
      </c>
      <c r="CL37" s="532">
        <v>0</v>
      </c>
      <c r="CM37" s="532">
        <v>13.926416332784246</v>
      </c>
      <c r="CN37" s="532"/>
      <c r="CO37" s="532">
        <v>0.43725172245909122</v>
      </c>
      <c r="CP37" s="533">
        <v>0</v>
      </c>
      <c r="CQ37" s="534" t="s">
        <v>1325</v>
      </c>
      <c r="CR37" s="528" t="s">
        <v>1325</v>
      </c>
      <c r="CS37" s="528" t="s">
        <v>1325</v>
      </c>
      <c r="CT37" s="528" t="s">
        <v>1325</v>
      </c>
      <c r="CU37" s="528" t="s">
        <v>1325</v>
      </c>
      <c r="CV37" s="528" t="s">
        <v>1325</v>
      </c>
      <c r="CW37" s="528" t="s">
        <v>1325</v>
      </c>
      <c r="CX37" s="528" t="s">
        <v>878</v>
      </c>
      <c r="CY37" s="528" t="s">
        <v>791</v>
      </c>
      <c r="CZ37" s="528" t="s">
        <v>878</v>
      </c>
      <c r="DA37" s="536" t="s">
        <v>791</v>
      </c>
      <c r="DB37" s="537" t="s">
        <v>792</v>
      </c>
      <c r="DC37" s="537" t="s">
        <v>792</v>
      </c>
      <c r="DD37" s="537" t="s">
        <v>878</v>
      </c>
      <c r="DE37" s="537" t="s">
        <v>878</v>
      </c>
      <c r="DF37" s="528"/>
      <c r="DG37" s="538" t="s">
        <v>1930</v>
      </c>
      <c r="DH37" s="528">
        <v>85</v>
      </c>
      <c r="DI37" s="528">
        <v>16</v>
      </c>
      <c r="DJ37" s="528">
        <v>18</v>
      </c>
      <c r="DK37" s="528">
        <v>10</v>
      </c>
      <c r="DL37" s="528">
        <v>4</v>
      </c>
      <c r="DM37" s="528">
        <v>927</v>
      </c>
      <c r="DN37" s="528">
        <v>76</v>
      </c>
      <c r="DO37" s="528">
        <v>136</v>
      </c>
      <c r="DP37" s="535">
        <v>1136</v>
      </c>
    </row>
    <row r="38" spans="1:120">
      <c r="A38" s="597" t="s">
        <v>1150</v>
      </c>
      <c r="B38" s="529" t="s">
        <v>1290</v>
      </c>
      <c r="C38" s="530" t="s">
        <v>557</v>
      </c>
      <c r="D38" s="531">
        <v>0.76364732003620972</v>
      </c>
      <c r="E38" s="532">
        <v>1.1677024249935628</v>
      </c>
      <c r="F38" s="532">
        <v>1.0855345718001266</v>
      </c>
      <c r="G38" s="532">
        <v>2.4435557194343662</v>
      </c>
      <c r="H38" s="532"/>
      <c r="I38" s="532">
        <v>0.93516014903294487</v>
      </c>
      <c r="J38" s="533">
        <v>0.70671616850143315</v>
      </c>
      <c r="K38" s="534">
        <v>22</v>
      </c>
      <c r="L38" s="528" t="s">
        <v>1325</v>
      </c>
      <c r="M38" s="528" t="s">
        <v>1325</v>
      </c>
      <c r="N38" s="528">
        <v>12</v>
      </c>
      <c r="O38" s="528" t="s">
        <v>1325</v>
      </c>
      <c r="P38" s="528">
        <v>379</v>
      </c>
      <c r="Q38" s="535" t="s">
        <v>1325</v>
      </c>
      <c r="R38" s="531">
        <v>0</v>
      </c>
      <c r="S38" s="532">
        <v>4.5209303299393788</v>
      </c>
      <c r="T38" s="532">
        <v>0</v>
      </c>
      <c r="U38" s="532">
        <v>0</v>
      </c>
      <c r="V38" s="532"/>
      <c r="W38" s="532">
        <v>2.2528845808815672</v>
      </c>
      <c r="X38" s="533">
        <v>2.9508128084598981</v>
      </c>
      <c r="Y38" s="534" t="s">
        <v>1325</v>
      </c>
      <c r="Z38" s="528" t="s">
        <v>1325</v>
      </c>
      <c r="AA38" s="528" t="s">
        <v>1325</v>
      </c>
      <c r="AB38" s="528" t="s">
        <v>1325</v>
      </c>
      <c r="AC38" s="528" t="s">
        <v>1325</v>
      </c>
      <c r="AD38" s="528">
        <v>17</v>
      </c>
      <c r="AE38" s="535" t="s">
        <v>1325</v>
      </c>
      <c r="AF38" s="531">
        <v>0.46519593947086879</v>
      </c>
      <c r="AG38" s="532">
        <v>0</v>
      </c>
      <c r="AH38" s="532">
        <v>2.9187479661549625</v>
      </c>
      <c r="AI38" s="532">
        <v>2.9726017827115174</v>
      </c>
      <c r="AJ38" s="532"/>
      <c r="AK38" s="532">
        <v>0.81317467056490156</v>
      </c>
      <c r="AL38" s="533">
        <v>0.62750135259429785</v>
      </c>
      <c r="AM38" s="534" t="s">
        <v>1325</v>
      </c>
      <c r="AN38" s="528" t="s">
        <v>1325</v>
      </c>
      <c r="AO38" s="528" t="s">
        <v>1325</v>
      </c>
      <c r="AP38" s="528" t="s">
        <v>1325</v>
      </c>
      <c r="AQ38" s="528" t="s">
        <v>1325</v>
      </c>
      <c r="AR38" s="528">
        <v>50</v>
      </c>
      <c r="AS38" s="535" t="s">
        <v>1325</v>
      </c>
      <c r="AT38" s="531">
        <v>1.454521749245351</v>
      </c>
      <c r="AU38" s="532">
        <v>0</v>
      </c>
      <c r="AV38" s="532">
        <v>0</v>
      </c>
      <c r="AW38" s="532">
        <v>0</v>
      </c>
      <c r="AX38" s="532"/>
      <c r="AY38" s="532">
        <v>1.8626216886368874</v>
      </c>
      <c r="AZ38" s="533">
        <v>0</v>
      </c>
      <c r="BA38" s="534" t="s">
        <v>1325</v>
      </c>
      <c r="BB38" s="528" t="s">
        <v>1325</v>
      </c>
      <c r="BC38" s="528" t="s">
        <v>1325</v>
      </c>
      <c r="BD38" s="528" t="s">
        <v>1325</v>
      </c>
      <c r="BE38" s="528" t="s">
        <v>1325</v>
      </c>
      <c r="BF38" s="528">
        <v>13</v>
      </c>
      <c r="BG38" s="535" t="s">
        <v>1325</v>
      </c>
      <c r="BH38" s="531">
        <v>1.0833527213702367</v>
      </c>
      <c r="BI38" s="532">
        <v>0</v>
      </c>
      <c r="BJ38" s="532">
        <v>0</v>
      </c>
      <c r="BK38" s="532">
        <v>4.2902408306777833</v>
      </c>
      <c r="BL38" s="532"/>
      <c r="BM38" s="532">
        <v>0.73984632190512933</v>
      </c>
      <c r="BN38" s="533">
        <v>0.42385254335206751</v>
      </c>
      <c r="BO38" s="534" t="s">
        <v>1325</v>
      </c>
      <c r="BP38" s="528" t="s">
        <v>1325</v>
      </c>
      <c r="BQ38" s="528" t="s">
        <v>1325</v>
      </c>
      <c r="BR38" s="528" t="s">
        <v>1325</v>
      </c>
      <c r="BS38" s="528" t="s">
        <v>1325</v>
      </c>
      <c r="BT38" s="528">
        <v>70</v>
      </c>
      <c r="BU38" s="535" t="s">
        <v>1325</v>
      </c>
      <c r="BV38" s="531">
        <v>1.0392405042862245</v>
      </c>
      <c r="BW38" s="532">
        <v>2.0989541845732327</v>
      </c>
      <c r="BX38" s="532">
        <v>0.83960094983212907</v>
      </c>
      <c r="BY38" s="532">
        <v>1.3768606098800664</v>
      </c>
      <c r="BZ38" s="532"/>
      <c r="CA38" s="532">
        <v>0.95678109347467954</v>
      </c>
      <c r="CB38" s="533">
        <v>0.84129062286111467</v>
      </c>
      <c r="CC38" s="534">
        <v>12</v>
      </c>
      <c r="CD38" s="528" t="s">
        <v>1325</v>
      </c>
      <c r="CE38" s="528" t="s">
        <v>1325</v>
      </c>
      <c r="CF38" s="528" t="s">
        <v>1325</v>
      </c>
      <c r="CG38" s="528" t="s">
        <v>1325</v>
      </c>
      <c r="CH38" s="528">
        <v>162</v>
      </c>
      <c r="CI38" s="535" t="s">
        <v>1325</v>
      </c>
      <c r="CJ38" s="531">
        <v>0.90041822572331265</v>
      </c>
      <c r="CK38" s="532">
        <v>0</v>
      </c>
      <c r="CL38" s="532">
        <v>0</v>
      </c>
      <c r="CM38" s="532">
        <v>0</v>
      </c>
      <c r="CN38" s="532"/>
      <c r="CO38" s="532">
        <v>3.0088504201057433</v>
      </c>
      <c r="CP38" s="533">
        <v>0</v>
      </c>
      <c r="CQ38" s="534" t="s">
        <v>1325</v>
      </c>
      <c r="CR38" s="528" t="s">
        <v>1325</v>
      </c>
      <c r="CS38" s="528" t="s">
        <v>1325</v>
      </c>
      <c r="CT38" s="528" t="s">
        <v>1325</v>
      </c>
      <c r="CU38" s="528" t="s">
        <v>1325</v>
      </c>
      <c r="CV38" s="528">
        <v>21</v>
      </c>
      <c r="CW38" s="528" t="s">
        <v>1325</v>
      </c>
      <c r="CX38" s="528" t="s">
        <v>792</v>
      </c>
      <c r="CY38" s="528" t="s">
        <v>1620</v>
      </c>
      <c r="CZ38" s="528" t="s">
        <v>878</v>
      </c>
      <c r="DA38" s="536" t="s">
        <v>791</v>
      </c>
      <c r="DB38" s="537" t="s">
        <v>792</v>
      </c>
      <c r="DC38" s="537" t="s">
        <v>792</v>
      </c>
      <c r="DD38" s="537" t="s">
        <v>878</v>
      </c>
      <c r="DE38" s="537" t="s">
        <v>878</v>
      </c>
      <c r="DF38" s="528"/>
      <c r="DG38" s="538" t="s">
        <v>1930</v>
      </c>
      <c r="DH38" s="528">
        <v>168</v>
      </c>
      <c r="DI38" s="528">
        <v>42</v>
      </c>
      <c r="DJ38" s="528">
        <v>17</v>
      </c>
      <c r="DK38" s="528">
        <v>32</v>
      </c>
      <c r="DL38" s="528">
        <v>4</v>
      </c>
      <c r="DM38" s="528">
        <v>2381</v>
      </c>
      <c r="DN38" s="528">
        <v>68</v>
      </c>
      <c r="DO38" s="528">
        <v>433</v>
      </c>
      <c r="DP38" s="535">
        <v>2712</v>
      </c>
    </row>
    <row r="39" spans="1:120">
      <c r="A39" s="597" t="s">
        <v>1152</v>
      </c>
      <c r="B39" s="545" t="s">
        <v>1295</v>
      </c>
      <c r="C39" s="546" t="s">
        <v>1266</v>
      </c>
      <c r="D39" s="531">
        <v>0.32128830492686256</v>
      </c>
      <c r="E39" s="532">
        <v>1.1700815267709412</v>
      </c>
      <c r="F39" s="532">
        <v>0.76487412243994879</v>
      </c>
      <c r="G39" s="532"/>
      <c r="H39" s="532"/>
      <c r="I39" s="532">
        <v>1.2744294311963122</v>
      </c>
      <c r="J39" s="533">
        <v>0.89182775676771908</v>
      </c>
      <c r="K39" s="534" t="s">
        <v>1325</v>
      </c>
      <c r="L39" s="528" t="s">
        <v>1325</v>
      </c>
      <c r="M39" s="528" t="s">
        <v>1325</v>
      </c>
      <c r="N39" s="528" t="s">
        <v>1325</v>
      </c>
      <c r="O39" s="528" t="s">
        <v>1325</v>
      </c>
      <c r="P39" s="528">
        <v>70</v>
      </c>
      <c r="Q39" s="535" t="s">
        <v>1325</v>
      </c>
      <c r="R39" s="531">
        <v>0</v>
      </c>
      <c r="S39" s="532">
        <v>0</v>
      </c>
      <c r="T39" s="532">
        <v>0</v>
      </c>
      <c r="U39" s="532"/>
      <c r="V39" s="532"/>
      <c r="W39" s="532">
        <v>0</v>
      </c>
      <c r="X39" s="533">
        <v>0</v>
      </c>
      <c r="Y39" s="534" t="s">
        <v>1325</v>
      </c>
      <c r="Z39" s="528" t="s">
        <v>1325</v>
      </c>
      <c r="AA39" s="528" t="s">
        <v>1325</v>
      </c>
      <c r="AB39" s="528" t="s">
        <v>1325</v>
      </c>
      <c r="AC39" s="528" t="s">
        <v>1325</v>
      </c>
      <c r="AD39" s="528" t="s">
        <v>1325</v>
      </c>
      <c r="AE39" s="535" t="s">
        <v>1325</v>
      </c>
      <c r="AF39" s="531">
        <v>0</v>
      </c>
      <c r="AG39" s="532">
        <v>0</v>
      </c>
      <c r="AH39" s="532">
        <v>0</v>
      </c>
      <c r="AI39" s="532"/>
      <c r="AJ39" s="532"/>
      <c r="AK39" s="532">
        <v>0.90986565609699499</v>
      </c>
      <c r="AL39" s="533">
        <v>0</v>
      </c>
      <c r="AM39" s="534" t="s">
        <v>1325</v>
      </c>
      <c r="AN39" s="528" t="s">
        <v>1325</v>
      </c>
      <c r="AO39" s="528" t="s">
        <v>1325</v>
      </c>
      <c r="AP39" s="528" t="s">
        <v>1325</v>
      </c>
      <c r="AQ39" s="528" t="s">
        <v>1325</v>
      </c>
      <c r="AR39" s="528">
        <v>13</v>
      </c>
      <c r="AS39" s="535" t="s">
        <v>1325</v>
      </c>
      <c r="AT39" s="531">
        <v>0</v>
      </c>
      <c r="AU39" s="532">
        <v>0</v>
      </c>
      <c r="AV39" s="532">
        <v>0</v>
      </c>
      <c r="AW39" s="532"/>
      <c r="AX39" s="532"/>
      <c r="AY39" s="532">
        <v>0.11962527099867167</v>
      </c>
      <c r="AZ39" s="533">
        <v>0</v>
      </c>
      <c r="BA39" s="534" t="s">
        <v>1325</v>
      </c>
      <c r="BB39" s="528" t="s">
        <v>1325</v>
      </c>
      <c r="BC39" s="528" t="s">
        <v>1325</v>
      </c>
      <c r="BD39" s="528" t="s">
        <v>1325</v>
      </c>
      <c r="BE39" s="528" t="s">
        <v>1325</v>
      </c>
      <c r="BF39" s="528" t="s">
        <v>1325</v>
      </c>
      <c r="BG39" s="535" t="s">
        <v>1325</v>
      </c>
      <c r="BH39" s="531">
        <v>0.764863735553026</v>
      </c>
      <c r="BI39" s="532">
        <v>0</v>
      </c>
      <c r="BJ39" s="532">
        <v>0</v>
      </c>
      <c r="BK39" s="532"/>
      <c r="BL39" s="532"/>
      <c r="BM39" s="532">
        <v>1.0366210791757122</v>
      </c>
      <c r="BN39" s="533">
        <v>4.7553454919115064</v>
      </c>
      <c r="BO39" s="534" t="s">
        <v>1325</v>
      </c>
      <c r="BP39" s="528" t="s">
        <v>1325</v>
      </c>
      <c r="BQ39" s="528" t="s">
        <v>1325</v>
      </c>
      <c r="BR39" s="528" t="s">
        <v>1325</v>
      </c>
      <c r="BS39" s="528" t="s">
        <v>1325</v>
      </c>
      <c r="BT39" s="528">
        <v>15</v>
      </c>
      <c r="BU39" s="535" t="s">
        <v>1325</v>
      </c>
      <c r="BV39" s="531">
        <v>0</v>
      </c>
      <c r="BW39" s="532">
        <v>0</v>
      </c>
      <c r="BX39" s="532">
        <v>3.8345911600808935</v>
      </c>
      <c r="BY39" s="532"/>
      <c r="BZ39" s="532"/>
      <c r="CA39" s="532">
        <v>2.2328577703971759</v>
      </c>
      <c r="CB39" s="533">
        <v>0</v>
      </c>
      <c r="CC39" s="534" t="s">
        <v>1325</v>
      </c>
      <c r="CD39" s="528" t="s">
        <v>1325</v>
      </c>
      <c r="CE39" s="528" t="s">
        <v>1325</v>
      </c>
      <c r="CF39" s="528" t="s">
        <v>1325</v>
      </c>
      <c r="CG39" s="528" t="s">
        <v>1325</v>
      </c>
      <c r="CH39" s="528">
        <v>20</v>
      </c>
      <c r="CI39" s="535" t="s">
        <v>1325</v>
      </c>
      <c r="CJ39" s="531">
        <v>0</v>
      </c>
      <c r="CK39" s="532">
        <v>17.414330566858631</v>
      </c>
      <c r="CL39" s="532">
        <v>0</v>
      </c>
      <c r="CM39" s="532"/>
      <c r="CN39" s="532"/>
      <c r="CO39" s="532">
        <v>2.3233260886308011</v>
      </c>
      <c r="CP39" s="533">
        <v>0</v>
      </c>
      <c r="CQ39" s="534" t="s">
        <v>1325</v>
      </c>
      <c r="CR39" s="528" t="s">
        <v>1325</v>
      </c>
      <c r="CS39" s="528" t="s">
        <v>1325</v>
      </c>
      <c r="CT39" s="528" t="s">
        <v>1325</v>
      </c>
      <c r="CU39" s="528" t="s">
        <v>1325</v>
      </c>
      <c r="CV39" s="528" t="s">
        <v>1325</v>
      </c>
      <c r="CW39" s="528" t="s">
        <v>1325</v>
      </c>
      <c r="CX39" s="528" t="s">
        <v>878</v>
      </c>
      <c r="CY39" s="528" t="s">
        <v>791</v>
      </c>
      <c r="CZ39" s="528" t="s">
        <v>878</v>
      </c>
      <c r="DA39" s="536" t="s">
        <v>791</v>
      </c>
      <c r="DB39" s="537" t="s">
        <v>792</v>
      </c>
      <c r="DC39" s="537" t="s">
        <v>792</v>
      </c>
      <c r="DD39" s="537" t="s">
        <v>878</v>
      </c>
      <c r="DE39" s="537" t="s">
        <v>878</v>
      </c>
      <c r="DF39" s="528"/>
      <c r="DG39" s="538" t="s">
        <v>1930</v>
      </c>
      <c r="DH39" s="528">
        <v>63</v>
      </c>
      <c r="DI39" s="528">
        <v>10</v>
      </c>
      <c r="DJ39" s="528">
        <v>15</v>
      </c>
      <c r="DK39" s="528">
        <v>6</v>
      </c>
      <c r="DL39" s="528">
        <v>2</v>
      </c>
      <c r="DM39" s="528">
        <v>747</v>
      </c>
      <c r="DN39" s="528">
        <v>26</v>
      </c>
      <c r="DO39" s="528">
        <v>78</v>
      </c>
      <c r="DP39" s="535">
        <v>869</v>
      </c>
    </row>
    <row r="40" spans="1:120">
      <c r="A40" s="597" t="s">
        <v>1154</v>
      </c>
      <c r="B40" s="545" t="s">
        <v>1298</v>
      </c>
      <c r="C40" s="546" t="s">
        <v>834</v>
      </c>
      <c r="D40" s="531">
        <v>0.72845573162974964</v>
      </c>
      <c r="E40" s="532">
        <v>1.3966463161847478</v>
      </c>
      <c r="F40" s="532">
        <v>0.38656359495870957</v>
      </c>
      <c r="G40" s="532">
        <v>1.1509853906202201</v>
      </c>
      <c r="H40" s="532">
        <v>0.45233325003715164</v>
      </c>
      <c r="I40" s="532">
        <v>1.4499877710862306</v>
      </c>
      <c r="J40" s="533">
        <v>0.91179025460452612</v>
      </c>
      <c r="K40" s="534">
        <v>296</v>
      </c>
      <c r="L40" s="528">
        <v>17</v>
      </c>
      <c r="M40" s="528">
        <v>28</v>
      </c>
      <c r="N40" s="528">
        <v>212</v>
      </c>
      <c r="O40" s="528">
        <v>23</v>
      </c>
      <c r="P40" s="528">
        <v>645</v>
      </c>
      <c r="Q40" s="535">
        <v>134</v>
      </c>
      <c r="R40" s="531">
        <v>0.62475831829077844</v>
      </c>
      <c r="S40" s="532">
        <v>0</v>
      </c>
      <c r="T40" s="532">
        <v>1.1192447995613293</v>
      </c>
      <c r="U40" s="532">
        <v>0.45468311508403059</v>
      </c>
      <c r="V40" s="532">
        <v>0.56745921960314516</v>
      </c>
      <c r="W40" s="532">
        <v>1.7564914744477782</v>
      </c>
      <c r="X40" s="533">
        <v>0.57657084674420478</v>
      </c>
      <c r="Y40" s="534">
        <v>27</v>
      </c>
      <c r="Z40" s="528" t="s">
        <v>1325</v>
      </c>
      <c r="AA40" s="528" t="s">
        <v>1325</v>
      </c>
      <c r="AB40" s="528" t="s">
        <v>1325</v>
      </c>
      <c r="AC40" s="528" t="s">
        <v>1325</v>
      </c>
      <c r="AD40" s="528">
        <v>71</v>
      </c>
      <c r="AE40" s="535" t="s">
        <v>1325</v>
      </c>
      <c r="AF40" s="531">
        <v>0.83713965918160038</v>
      </c>
      <c r="AG40" s="532">
        <v>1.6810157247523054</v>
      </c>
      <c r="AH40" s="532">
        <v>0.47166828897752827</v>
      </c>
      <c r="AI40" s="532">
        <v>1.0263313751121421</v>
      </c>
      <c r="AJ40" s="532">
        <v>0.1331506957186197</v>
      </c>
      <c r="AK40" s="532">
        <v>1.3130415618207603</v>
      </c>
      <c r="AL40" s="533">
        <v>0.92471704236497343</v>
      </c>
      <c r="AM40" s="534">
        <v>49</v>
      </c>
      <c r="AN40" s="528" t="s">
        <v>1325</v>
      </c>
      <c r="AO40" s="528" t="s">
        <v>1325</v>
      </c>
      <c r="AP40" s="528">
        <v>28</v>
      </c>
      <c r="AQ40" s="528" t="s">
        <v>1325</v>
      </c>
      <c r="AR40" s="528">
        <v>92</v>
      </c>
      <c r="AS40" s="535">
        <v>20</v>
      </c>
      <c r="AT40" s="531">
        <v>0.27298600565836756</v>
      </c>
      <c r="AU40" s="532">
        <v>5.9975104454136714</v>
      </c>
      <c r="AV40" s="532">
        <v>0</v>
      </c>
      <c r="AW40" s="532">
        <v>1.826871002317219</v>
      </c>
      <c r="AX40" s="532">
        <v>0.26711045091516838</v>
      </c>
      <c r="AY40" s="532">
        <v>1.6179874513255652</v>
      </c>
      <c r="AZ40" s="533">
        <v>0.92651492374353939</v>
      </c>
      <c r="BA40" s="534" t="s">
        <v>1325</v>
      </c>
      <c r="BB40" s="528" t="s">
        <v>1325</v>
      </c>
      <c r="BC40" s="528" t="s">
        <v>1325</v>
      </c>
      <c r="BD40" s="528">
        <v>24</v>
      </c>
      <c r="BE40" s="528" t="s">
        <v>1325</v>
      </c>
      <c r="BF40" s="528">
        <v>49</v>
      </c>
      <c r="BG40" s="535">
        <v>10</v>
      </c>
      <c r="BH40" s="531">
        <v>0.53648833224074832</v>
      </c>
      <c r="BI40" s="532">
        <v>0.34598149408423884</v>
      </c>
      <c r="BJ40" s="532">
        <v>0</v>
      </c>
      <c r="BK40" s="532">
        <v>1.1632760857587314</v>
      </c>
      <c r="BL40" s="532">
        <v>0.42103350655425575</v>
      </c>
      <c r="BM40" s="532">
        <v>2.0628380608367887</v>
      </c>
      <c r="BN40" s="533">
        <v>1.089779755924811</v>
      </c>
      <c r="BO40" s="534">
        <v>53</v>
      </c>
      <c r="BP40" s="528" t="s">
        <v>1325</v>
      </c>
      <c r="BQ40" s="528" t="s">
        <v>1325</v>
      </c>
      <c r="BR40" s="528">
        <v>50</v>
      </c>
      <c r="BS40" s="528" t="s">
        <v>1325</v>
      </c>
      <c r="BT40" s="528">
        <v>166</v>
      </c>
      <c r="BU40" s="535">
        <v>37</v>
      </c>
      <c r="BV40" s="531">
        <v>1.0719830287084313</v>
      </c>
      <c r="BW40" s="532">
        <v>1.5808403291851207</v>
      </c>
      <c r="BX40" s="532">
        <v>0.37037798447498627</v>
      </c>
      <c r="BY40" s="532">
        <v>1.3226486903000969</v>
      </c>
      <c r="BZ40" s="532">
        <v>0.68056059692844373</v>
      </c>
      <c r="CA40" s="532">
        <v>1.0828562978124483</v>
      </c>
      <c r="CB40" s="533">
        <v>0.88637248196701979</v>
      </c>
      <c r="CC40" s="534">
        <v>106</v>
      </c>
      <c r="CD40" s="528" t="s">
        <v>1325</v>
      </c>
      <c r="CE40" s="528" t="s">
        <v>1325</v>
      </c>
      <c r="CF40" s="528">
        <v>63</v>
      </c>
      <c r="CG40" s="528" t="s">
        <v>1325</v>
      </c>
      <c r="CH40" s="528">
        <v>152</v>
      </c>
      <c r="CI40" s="535">
        <v>34</v>
      </c>
      <c r="CJ40" s="531">
        <v>0.9395149666995527</v>
      </c>
      <c r="CK40" s="532">
        <v>1.6771273496855978</v>
      </c>
      <c r="CL40" s="532">
        <v>0.87227367934663957</v>
      </c>
      <c r="CM40" s="532">
        <v>2.0685652760039299</v>
      </c>
      <c r="CN40" s="532">
        <v>0</v>
      </c>
      <c r="CO40" s="532">
        <v>0.92840505250752203</v>
      </c>
      <c r="CP40" s="533">
        <v>0.8254328855843428</v>
      </c>
      <c r="CQ40" s="534">
        <v>18</v>
      </c>
      <c r="CR40" s="528" t="s">
        <v>1325</v>
      </c>
      <c r="CS40" s="528" t="s">
        <v>1325</v>
      </c>
      <c r="CT40" s="528">
        <v>18</v>
      </c>
      <c r="CU40" s="528" t="s">
        <v>1325</v>
      </c>
      <c r="CV40" s="528">
        <v>27</v>
      </c>
      <c r="CW40" s="528" t="s">
        <v>1325</v>
      </c>
      <c r="CX40" s="528" t="s">
        <v>878</v>
      </c>
      <c r="CY40" s="528" t="s">
        <v>791</v>
      </c>
      <c r="CZ40" s="528" t="s">
        <v>792</v>
      </c>
      <c r="DA40" s="536" t="s">
        <v>1484</v>
      </c>
      <c r="DB40" s="537" t="s">
        <v>792</v>
      </c>
      <c r="DC40" s="537" t="s">
        <v>792</v>
      </c>
      <c r="DD40" s="537" t="s">
        <v>878</v>
      </c>
      <c r="DE40" s="537" t="s">
        <v>878</v>
      </c>
      <c r="DF40" s="528"/>
      <c r="DG40" s="538" t="s">
        <v>1930</v>
      </c>
      <c r="DH40" s="528">
        <v>3361</v>
      </c>
      <c r="DI40" s="528">
        <v>107</v>
      </c>
      <c r="DJ40" s="528">
        <v>605</v>
      </c>
      <c r="DK40" s="528">
        <v>1620</v>
      </c>
      <c r="DL40" s="528">
        <v>442</v>
      </c>
      <c r="DM40" s="528">
        <v>4940</v>
      </c>
      <c r="DN40" s="528">
        <v>1277</v>
      </c>
      <c r="DO40" s="528">
        <v>1355</v>
      </c>
      <c r="DP40" s="535">
        <v>12352</v>
      </c>
    </row>
    <row r="41" spans="1:120">
      <c r="A41" s="597" t="s">
        <v>1156</v>
      </c>
      <c r="B41" s="545" t="s">
        <v>1289</v>
      </c>
      <c r="C41" s="546" t="s">
        <v>560</v>
      </c>
      <c r="D41" s="531">
        <v>0</v>
      </c>
      <c r="E41" s="532"/>
      <c r="F41" s="532"/>
      <c r="G41" s="532"/>
      <c r="H41" s="532"/>
      <c r="I41" s="532">
        <v>1.7227892116497896</v>
      </c>
      <c r="J41" s="533">
        <v>1.8923690228705208</v>
      </c>
      <c r="K41" s="534" t="s">
        <v>1325</v>
      </c>
      <c r="L41" s="528" t="s">
        <v>1325</v>
      </c>
      <c r="M41" s="528" t="s">
        <v>1325</v>
      </c>
      <c r="N41" s="528" t="s">
        <v>1325</v>
      </c>
      <c r="O41" s="528" t="s">
        <v>1325</v>
      </c>
      <c r="P41" s="528">
        <v>60</v>
      </c>
      <c r="Q41" s="535" t="s">
        <v>1325</v>
      </c>
      <c r="R41" s="531">
        <v>0</v>
      </c>
      <c r="S41" s="532"/>
      <c r="T41" s="532"/>
      <c r="U41" s="532"/>
      <c r="V41" s="532"/>
      <c r="W41" s="532">
        <v>0.37049106563756645</v>
      </c>
      <c r="X41" s="533">
        <v>28.024172986561808</v>
      </c>
      <c r="Y41" s="534" t="s">
        <v>1325</v>
      </c>
      <c r="Z41" s="528" t="s">
        <v>1325</v>
      </c>
      <c r="AA41" s="528" t="s">
        <v>1325</v>
      </c>
      <c r="AB41" s="528" t="s">
        <v>1325</v>
      </c>
      <c r="AC41" s="528" t="s">
        <v>1325</v>
      </c>
      <c r="AD41" s="528" t="s">
        <v>1325</v>
      </c>
      <c r="AE41" s="535" t="s">
        <v>1325</v>
      </c>
      <c r="AF41" s="531">
        <v>0</v>
      </c>
      <c r="AG41" s="532"/>
      <c r="AH41" s="532"/>
      <c r="AI41" s="532"/>
      <c r="AJ41" s="532"/>
      <c r="AK41" s="532">
        <v>4.8163838532883654</v>
      </c>
      <c r="AL41" s="533">
        <v>2.1557056143509081</v>
      </c>
      <c r="AM41" s="534" t="s">
        <v>1325</v>
      </c>
      <c r="AN41" s="528" t="s">
        <v>1325</v>
      </c>
      <c r="AO41" s="528" t="s">
        <v>1325</v>
      </c>
      <c r="AP41" s="528" t="s">
        <v>1325</v>
      </c>
      <c r="AQ41" s="528" t="s">
        <v>1325</v>
      </c>
      <c r="AR41" s="528">
        <v>13</v>
      </c>
      <c r="AS41" s="535" t="s">
        <v>1325</v>
      </c>
      <c r="AT41" s="531">
        <v>0</v>
      </c>
      <c r="AU41" s="532"/>
      <c r="AV41" s="532"/>
      <c r="AW41" s="532"/>
      <c r="AX41" s="532"/>
      <c r="AY41" s="532">
        <v>0</v>
      </c>
      <c r="AZ41" s="533">
        <v>0</v>
      </c>
      <c r="BA41" s="534" t="s">
        <v>1325</v>
      </c>
      <c r="BB41" s="528" t="s">
        <v>1325</v>
      </c>
      <c r="BC41" s="528" t="s">
        <v>1325</v>
      </c>
      <c r="BD41" s="528" t="s">
        <v>1325</v>
      </c>
      <c r="BE41" s="528" t="s">
        <v>1325</v>
      </c>
      <c r="BF41" s="528" t="s">
        <v>1325</v>
      </c>
      <c r="BG41" s="535" t="s">
        <v>1325</v>
      </c>
      <c r="BH41" s="531">
        <v>0</v>
      </c>
      <c r="BI41" s="532"/>
      <c r="BJ41" s="532"/>
      <c r="BK41" s="532"/>
      <c r="BL41" s="532"/>
      <c r="BM41" s="532">
        <v>4.4458927876507985</v>
      </c>
      <c r="BN41" s="533">
        <v>2.3353477488801504</v>
      </c>
      <c r="BO41" s="534" t="s">
        <v>1325</v>
      </c>
      <c r="BP41" s="528" t="s">
        <v>1325</v>
      </c>
      <c r="BQ41" s="528" t="s">
        <v>1325</v>
      </c>
      <c r="BR41" s="528" t="s">
        <v>1325</v>
      </c>
      <c r="BS41" s="528" t="s">
        <v>1325</v>
      </c>
      <c r="BT41" s="528">
        <v>12</v>
      </c>
      <c r="BU41" s="535" t="s">
        <v>1325</v>
      </c>
      <c r="BV41" s="531">
        <v>0</v>
      </c>
      <c r="BW41" s="532"/>
      <c r="BX41" s="532"/>
      <c r="BY41" s="532"/>
      <c r="BZ41" s="532"/>
      <c r="CA41" s="532">
        <v>5.1868749189259304</v>
      </c>
      <c r="CB41" s="533">
        <v>2.0017266418972715</v>
      </c>
      <c r="CC41" s="534" t="s">
        <v>1325</v>
      </c>
      <c r="CD41" s="528" t="s">
        <v>1325</v>
      </c>
      <c r="CE41" s="528" t="s">
        <v>1325</v>
      </c>
      <c r="CF41" s="528" t="s">
        <v>1325</v>
      </c>
      <c r="CG41" s="528" t="s">
        <v>1325</v>
      </c>
      <c r="CH41" s="528">
        <v>28</v>
      </c>
      <c r="CI41" s="535" t="s">
        <v>1325</v>
      </c>
      <c r="CJ41" s="531">
        <v>0</v>
      </c>
      <c r="CK41" s="532"/>
      <c r="CL41" s="532"/>
      <c r="CM41" s="532"/>
      <c r="CN41" s="532"/>
      <c r="CO41" s="532">
        <v>1.3642939125894276</v>
      </c>
      <c r="CP41" s="533">
        <v>0</v>
      </c>
      <c r="CQ41" s="534" t="s">
        <v>1325</v>
      </c>
      <c r="CR41" s="528" t="s">
        <v>1325</v>
      </c>
      <c r="CS41" s="528" t="s">
        <v>1325</v>
      </c>
      <c r="CT41" s="528" t="s">
        <v>1325</v>
      </c>
      <c r="CU41" s="528" t="s">
        <v>1325</v>
      </c>
      <c r="CV41" s="528" t="s">
        <v>1325</v>
      </c>
      <c r="CW41" s="528" t="s">
        <v>1325</v>
      </c>
      <c r="CX41" s="528" t="s">
        <v>878</v>
      </c>
      <c r="CY41" s="528" t="s">
        <v>791</v>
      </c>
      <c r="CZ41" s="528" t="s">
        <v>878</v>
      </c>
      <c r="DA41" s="536" t="s">
        <v>791</v>
      </c>
      <c r="DB41" s="537" t="s">
        <v>792</v>
      </c>
      <c r="DC41" s="537" t="s">
        <v>792</v>
      </c>
      <c r="DD41" s="537" t="s">
        <v>878</v>
      </c>
      <c r="DE41" s="537" t="s">
        <v>878</v>
      </c>
      <c r="DF41" s="528"/>
      <c r="DG41" s="538" t="s">
        <v>1930</v>
      </c>
      <c r="DH41" s="528">
        <v>17</v>
      </c>
      <c r="DI41" s="528">
        <v>1</v>
      </c>
      <c r="DJ41" s="528">
        <v>5</v>
      </c>
      <c r="DK41" s="528">
        <v>3</v>
      </c>
      <c r="DL41" s="528">
        <v>0</v>
      </c>
      <c r="DM41" s="528">
        <v>593</v>
      </c>
      <c r="DN41" s="528">
        <v>33</v>
      </c>
      <c r="DO41" s="528">
        <v>66</v>
      </c>
      <c r="DP41" s="535">
        <v>652</v>
      </c>
    </row>
    <row r="42" spans="1:120">
      <c r="A42" s="597" t="s">
        <v>1158</v>
      </c>
      <c r="B42" s="545" t="s">
        <v>1290</v>
      </c>
      <c r="C42" s="546" t="s">
        <v>561</v>
      </c>
      <c r="D42" s="531">
        <v>0.65211976629447477</v>
      </c>
      <c r="E42" s="532"/>
      <c r="F42" s="532"/>
      <c r="G42" s="532"/>
      <c r="H42" s="532"/>
      <c r="I42" s="532">
        <v>0.82572537628894638</v>
      </c>
      <c r="J42" s="533">
        <v>1.9044307128201861</v>
      </c>
      <c r="K42" s="534">
        <v>30</v>
      </c>
      <c r="L42" s="528" t="s">
        <v>1325</v>
      </c>
      <c r="M42" s="528" t="s">
        <v>1325</v>
      </c>
      <c r="N42" s="528" t="s">
        <v>1325</v>
      </c>
      <c r="O42" s="528" t="s">
        <v>1325</v>
      </c>
      <c r="P42" s="528">
        <v>43</v>
      </c>
      <c r="Q42" s="535" t="s">
        <v>1325</v>
      </c>
      <c r="R42" s="531">
        <v>0</v>
      </c>
      <c r="S42" s="532"/>
      <c r="T42" s="532"/>
      <c r="U42" s="532"/>
      <c r="V42" s="532"/>
      <c r="W42" s="532">
        <v>0.94870973557692317</v>
      </c>
      <c r="X42" s="533">
        <v>10.944027792746244</v>
      </c>
      <c r="Y42" s="534" t="s">
        <v>1325</v>
      </c>
      <c r="Z42" s="528" t="s">
        <v>1325</v>
      </c>
      <c r="AA42" s="528" t="s">
        <v>1325</v>
      </c>
      <c r="AB42" s="528" t="s">
        <v>1325</v>
      </c>
      <c r="AC42" s="528" t="s">
        <v>1325</v>
      </c>
      <c r="AD42" s="528" t="s">
        <v>1325</v>
      </c>
      <c r="AE42" s="535" t="s">
        <v>1325</v>
      </c>
      <c r="AF42" s="531">
        <v>0.63150411897671022</v>
      </c>
      <c r="AG42" s="532"/>
      <c r="AH42" s="532"/>
      <c r="AI42" s="532"/>
      <c r="AJ42" s="532"/>
      <c r="AK42" s="532">
        <v>0.31498528091529743</v>
      </c>
      <c r="AL42" s="533">
        <v>0</v>
      </c>
      <c r="AM42" s="534" t="s">
        <v>1325</v>
      </c>
      <c r="AN42" s="528" t="s">
        <v>1325</v>
      </c>
      <c r="AO42" s="528" t="s">
        <v>1325</v>
      </c>
      <c r="AP42" s="528" t="s">
        <v>1325</v>
      </c>
      <c r="AQ42" s="528" t="s">
        <v>1325</v>
      </c>
      <c r="AR42" s="528" t="s">
        <v>1325</v>
      </c>
      <c r="AS42" s="535" t="s">
        <v>1325</v>
      </c>
      <c r="AT42" s="531">
        <v>0.57403237684796238</v>
      </c>
      <c r="AU42" s="532"/>
      <c r="AV42" s="532"/>
      <c r="AW42" s="532"/>
      <c r="AX42" s="532"/>
      <c r="AY42" s="532">
        <v>0</v>
      </c>
      <c r="AZ42" s="533">
        <v>0</v>
      </c>
      <c r="BA42" s="534" t="s">
        <v>1325</v>
      </c>
      <c r="BB42" s="528" t="s">
        <v>1325</v>
      </c>
      <c r="BC42" s="528" t="s">
        <v>1325</v>
      </c>
      <c r="BD42" s="528" t="s">
        <v>1325</v>
      </c>
      <c r="BE42" s="528" t="s">
        <v>1325</v>
      </c>
      <c r="BF42" s="528" t="s">
        <v>1325</v>
      </c>
      <c r="BG42" s="535" t="s">
        <v>1325</v>
      </c>
      <c r="BH42" s="531">
        <v>0.32080259297897096</v>
      </c>
      <c r="BI42" s="532"/>
      <c r="BJ42" s="532"/>
      <c r="BK42" s="532"/>
      <c r="BL42" s="532"/>
      <c r="BM42" s="532">
        <v>3.0169847285429752</v>
      </c>
      <c r="BN42" s="533">
        <v>1.8858436878864548</v>
      </c>
      <c r="BO42" s="534" t="s">
        <v>1325</v>
      </c>
      <c r="BP42" s="528" t="s">
        <v>1325</v>
      </c>
      <c r="BQ42" s="528" t="s">
        <v>1325</v>
      </c>
      <c r="BR42" s="528" t="s">
        <v>1325</v>
      </c>
      <c r="BS42" s="528" t="s">
        <v>1325</v>
      </c>
      <c r="BT42" s="528">
        <v>16</v>
      </c>
      <c r="BU42" s="535" t="s">
        <v>1325</v>
      </c>
      <c r="BV42" s="531">
        <v>1.4394549241405723</v>
      </c>
      <c r="BW42" s="532"/>
      <c r="BX42" s="532"/>
      <c r="BY42" s="532"/>
      <c r="BZ42" s="532"/>
      <c r="CA42" s="532">
        <v>0.99444590955474133</v>
      </c>
      <c r="CB42" s="533">
        <v>2.5497011020991165</v>
      </c>
      <c r="CC42" s="534">
        <v>11</v>
      </c>
      <c r="CD42" s="528" t="s">
        <v>1325</v>
      </c>
      <c r="CE42" s="528" t="s">
        <v>1325</v>
      </c>
      <c r="CF42" s="528" t="s">
        <v>1325</v>
      </c>
      <c r="CG42" s="528" t="s">
        <v>1325</v>
      </c>
      <c r="CH42" s="528" t="s">
        <v>1325</v>
      </c>
      <c r="CI42" s="535" t="s">
        <v>1325</v>
      </c>
      <c r="CJ42" s="531">
        <v>0.27303879466926839</v>
      </c>
      <c r="CK42" s="532"/>
      <c r="CL42" s="532"/>
      <c r="CM42" s="532"/>
      <c r="CN42" s="532"/>
      <c r="CO42" s="532">
        <v>0</v>
      </c>
      <c r="CP42" s="533">
        <v>0</v>
      </c>
      <c r="CQ42" s="534" t="s">
        <v>1325</v>
      </c>
      <c r="CR42" s="528" t="s">
        <v>1325</v>
      </c>
      <c r="CS42" s="528" t="s">
        <v>1325</v>
      </c>
      <c r="CT42" s="528" t="s">
        <v>1325</v>
      </c>
      <c r="CU42" s="528" t="s">
        <v>1325</v>
      </c>
      <c r="CV42" s="528" t="s">
        <v>1325</v>
      </c>
      <c r="CW42" s="528" t="s">
        <v>1325</v>
      </c>
      <c r="CX42" s="528" t="s">
        <v>878</v>
      </c>
      <c r="CY42" s="528" t="s">
        <v>791</v>
      </c>
      <c r="CZ42" s="528" t="s">
        <v>878</v>
      </c>
      <c r="DA42" s="536" t="s">
        <v>791</v>
      </c>
      <c r="DB42" s="537" t="s">
        <v>792</v>
      </c>
      <c r="DC42" s="537" t="s">
        <v>792</v>
      </c>
      <c r="DD42" s="537" t="s">
        <v>878</v>
      </c>
      <c r="DE42" s="537" t="s">
        <v>878</v>
      </c>
      <c r="DF42" s="528"/>
      <c r="DG42" s="538" t="s">
        <v>1930</v>
      </c>
      <c r="DH42" s="528">
        <v>368</v>
      </c>
      <c r="DI42" s="528">
        <v>2</v>
      </c>
      <c r="DJ42" s="528">
        <v>7</v>
      </c>
      <c r="DK42" s="528">
        <v>3</v>
      </c>
      <c r="DL42" s="528">
        <v>1</v>
      </c>
      <c r="DM42" s="528">
        <v>400</v>
      </c>
      <c r="DN42" s="528">
        <v>19</v>
      </c>
      <c r="DO42" s="528">
        <v>79</v>
      </c>
      <c r="DP42" s="535">
        <v>800</v>
      </c>
    </row>
    <row r="43" spans="1:120">
      <c r="A43" s="597" t="s">
        <v>93</v>
      </c>
      <c r="B43" s="545" t="s">
        <v>1289</v>
      </c>
      <c r="C43" s="546" t="s">
        <v>562</v>
      </c>
      <c r="D43" s="531"/>
      <c r="E43" s="532"/>
      <c r="F43" s="532"/>
      <c r="G43" s="532"/>
      <c r="H43" s="532"/>
      <c r="I43" s="532">
        <v>0.85683554433554432</v>
      </c>
      <c r="J43" s="533"/>
      <c r="K43" s="534" t="s">
        <v>1325</v>
      </c>
      <c r="L43" s="528" t="s">
        <v>1325</v>
      </c>
      <c r="M43" s="528" t="s">
        <v>1325</v>
      </c>
      <c r="N43" s="528" t="s">
        <v>1325</v>
      </c>
      <c r="O43" s="528" t="s">
        <v>1325</v>
      </c>
      <c r="P43" s="528">
        <v>14</v>
      </c>
      <c r="Q43" s="535" t="s">
        <v>1325</v>
      </c>
      <c r="R43" s="531"/>
      <c r="S43" s="532"/>
      <c r="T43" s="532"/>
      <c r="U43" s="532"/>
      <c r="V43" s="532"/>
      <c r="W43" s="532">
        <v>2.2375394525653589</v>
      </c>
      <c r="X43" s="533"/>
      <c r="Y43" s="534" t="s">
        <v>1325</v>
      </c>
      <c r="Z43" s="528" t="s">
        <v>1325</v>
      </c>
      <c r="AA43" s="528" t="s">
        <v>1325</v>
      </c>
      <c r="AB43" s="528" t="s">
        <v>1325</v>
      </c>
      <c r="AC43" s="528" t="s">
        <v>1325</v>
      </c>
      <c r="AD43" s="528" t="s">
        <v>1325</v>
      </c>
      <c r="AE43" s="535" t="s">
        <v>1325</v>
      </c>
      <c r="AF43" s="531"/>
      <c r="AG43" s="532"/>
      <c r="AH43" s="532"/>
      <c r="AI43" s="532"/>
      <c r="AJ43" s="532"/>
      <c r="AK43" s="532">
        <v>0.44148997219931474</v>
      </c>
      <c r="AL43" s="533"/>
      <c r="AM43" s="534" t="s">
        <v>1325</v>
      </c>
      <c r="AN43" s="528" t="s">
        <v>1325</v>
      </c>
      <c r="AO43" s="528" t="s">
        <v>1325</v>
      </c>
      <c r="AP43" s="528" t="s">
        <v>1325</v>
      </c>
      <c r="AQ43" s="528" t="s">
        <v>1325</v>
      </c>
      <c r="AR43" s="528" t="s">
        <v>1325</v>
      </c>
      <c r="AS43" s="535" t="s">
        <v>1325</v>
      </c>
      <c r="AT43" s="531"/>
      <c r="AU43" s="532"/>
      <c r="AV43" s="532"/>
      <c r="AW43" s="532"/>
      <c r="AX43" s="532"/>
      <c r="AY43" s="532">
        <v>0</v>
      </c>
      <c r="AZ43" s="533"/>
      <c r="BA43" s="534" t="s">
        <v>1325</v>
      </c>
      <c r="BB43" s="528" t="s">
        <v>1325</v>
      </c>
      <c r="BC43" s="528" t="s">
        <v>1325</v>
      </c>
      <c r="BD43" s="528" t="s">
        <v>1325</v>
      </c>
      <c r="BE43" s="528" t="s">
        <v>1325</v>
      </c>
      <c r="BF43" s="528" t="s">
        <v>1325</v>
      </c>
      <c r="BG43" s="535" t="s">
        <v>1325</v>
      </c>
      <c r="BH43" s="531"/>
      <c r="BI43" s="532"/>
      <c r="BJ43" s="532"/>
      <c r="BK43" s="532"/>
      <c r="BL43" s="532"/>
      <c r="BM43" s="532">
        <v>0.40197526038138953</v>
      </c>
      <c r="BN43" s="533"/>
      <c r="BO43" s="534" t="s">
        <v>1325</v>
      </c>
      <c r="BP43" s="528" t="s">
        <v>1325</v>
      </c>
      <c r="BQ43" s="528" t="s">
        <v>1325</v>
      </c>
      <c r="BR43" s="528" t="s">
        <v>1325</v>
      </c>
      <c r="BS43" s="528" t="s">
        <v>1325</v>
      </c>
      <c r="BT43" s="528" t="s">
        <v>1325</v>
      </c>
      <c r="BU43" s="535" t="s">
        <v>1325</v>
      </c>
      <c r="BV43" s="531"/>
      <c r="BW43" s="532"/>
      <c r="BX43" s="532"/>
      <c r="BY43" s="532"/>
      <c r="BZ43" s="532"/>
      <c r="CA43" s="532">
        <v>0.9324673833856636</v>
      </c>
      <c r="CB43" s="533"/>
      <c r="CC43" s="534" t="s">
        <v>1325</v>
      </c>
      <c r="CD43" s="528" t="s">
        <v>1325</v>
      </c>
      <c r="CE43" s="528" t="s">
        <v>1325</v>
      </c>
      <c r="CF43" s="528" t="s">
        <v>1325</v>
      </c>
      <c r="CG43" s="528" t="s">
        <v>1325</v>
      </c>
      <c r="CH43" s="528" t="s">
        <v>1325</v>
      </c>
      <c r="CI43" s="535" t="s">
        <v>1325</v>
      </c>
      <c r="CJ43" s="531"/>
      <c r="CK43" s="532"/>
      <c r="CL43" s="532"/>
      <c r="CM43" s="532"/>
      <c r="CN43" s="532"/>
      <c r="CO43" s="532">
        <v>1.3665984631174504</v>
      </c>
      <c r="CP43" s="533"/>
      <c r="CQ43" s="534" t="s">
        <v>1325</v>
      </c>
      <c r="CR43" s="528" t="s">
        <v>1325</v>
      </c>
      <c r="CS43" s="528" t="s">
        <v>1325</v>
      </c>
      <c r="CT43" s="528" t="s">
        <v>1325</v>
      </c>
      <c r="CU43" s="528" t="s">
        <v>1325</v>
      </c>
      <c r="CV43" s="528" t="s">
        <v>1325</v>
      </c>
      <c r="CW43" s="528" t="s">
        <v>1325</v>
      </c>
      <c r="CX43" s="528" t="s">
        <v>878</v>
      </c>
      <c r="CY43" s="528" t="s">
        <v>791</v>
      </c>
      <c r="CZ43" s="528" t="s">
        <v>878</v>
      </c>
      <c r="DA43" s="536" t="s">
        <v>791</v>
      </c>
      <c r="DB43" s="537" t="s">
        <v>792</v>
      </c>
      <c r="DC43" s="537" t="s">
        <v>792</v>
      </c>
      <c r="DD43" s="537" t="s">
        <v>878</v>
      </c>
      <c r="DE43" s="537" t="s">
        <v>878</v>
      </c>
      <c r="DF43" s="528"/>
      <c r="DG43" s="538" t="s">
        <v>1930</v>
      </c>
      <c r="DH43" s="528">
        <v>6</v>
      </c>
      <c r="DI43" s="528">
        <v>0</v>
      </c>
      <c r="DJ43" s="528">
        <v>3</v>
      </c>
      <c r="DK43" s="528">
        <v>4</v>
      </c>
      <c r="DL43" s="528">
        <v>0</v>
      </c>
      <c r="DM43" s="528">
        <v>148</v>
      </c>
      <c r="DN43" s="528">
        <v>2</v>
      </c>
      <c r="DO43" s="528">
        <v>14</v>
      </c>
      <c r="DP43" s="535">
        <v>163</v>
      </c>
    </row>
    <row r="44" spans="1:120">
      <c r="A44" s="597" t="s">
        <v>95</v>
      </c>
      <c r="B44" s="545" t="s">
        <v>1289</v>
      </c>
      <c r="C44" s="546" t="s">
        <v>1489</v>
      </c>
      <c r="D44" s="531">
        <v>0</v>
      </c>
      <c r="E44" s="532">
        <v>1.2286542244122338</v>
      </c>
      <c r="F44" s="532"/>
      <c r="G44" s="532"/>
      <c r="H44" s="532"/>
      <c r="I44" s="532">
        <v>9.2128608639990297</v>
      </c>
      <c r="J44" s="533">
        <v>0.77939849540300066</v>
      </c>
      <c r="K44" s="534" t="s">
        <v>1325</v>
      </c>
      <c r="L44" s="528" t="s">
        <v>1325</v>
      </c>
      <c r="M44" s="528" t="s">
        <v>1325</v>
      </c>
      <c r="N44" s="528" t="s">
        <v>1325</v>
      </c>
      <c r="O44" s="528" t="s">
        <v>1325</v>
      </c>
      <c r="P44" s="528">
        <v>11</v>
      </c>
      <c r="Q44" s="535" t="s">
        <v>1325</v>
      </c>
      <c r="R44" s="531">
        <v>0</v>
      </c>
      <c r="S44" s="532">
        <v>0</v>
      </c>
      <c r="T44" s="532"/>
      <c r="U44" s="532"/>
      <c r="V44" s="532"/>
      <c r="W44" s="532">
        <v>1.9031944768946731</v>
      </c>
      <c r="X44" s="533">
        <v>0</v>
      </c>
      <c r="Y44" s="534" t="s">
        <v>1325</v>
      </c>
      <c r="Z44" s="528" t="s">
        <v>1325</v>
      </c>
      <c r="AA44" s="528" t="s">
        <v>1325</v>
      </c>
      <c r="AB44" s="528" t="s">
        <v>1325</v>
      </c>
      <c r="AC44" s="528" t="s">
        <v>1325</v>
      </c>
      <c r="AD44" s="528" t="s">
        <v>1325</v>
      </c>
      <c r="AE44" s="535" t="s">
        <v>1325</v>
      </c>
      <c r="AF44" s="531">
        <v>0</v>
      </c>
      <c r="AG44" s="532">
        <v>0</v>
      </c>
      <c r="AH44" s="532"/>
      <c r="AI44" s="532"/>
      <c r="AJ44" s="532"/>
      <c r="AK44" s="532">
        <v>1.5020808249539903</v>
      </c>
      <c r="AL44" s="533">
        <v>0</v>
      </c>
      <c r="AM44" s="534" t="s">
        <v>1325</v>
      </c>
      <c r="AN44" s="528" t="s">
        <v>1325</v>
      </c>
      <c r="AO44" s="528" t="s">
        <v>1325</v>
      </c>
      <c r="AP44" s="528" t="s">
        <v>1325</v>
      </c>
      <c r="AQ44" s="528" t="s">
        <v>1325</v>
      </c>
      <c r="AR44" s="528" t="s">
        <v>1325</v>
      </c>
      <c r="AS44" s="535" t="s">
        <v>1325</v>
      </c>
      <c r="AT44" s="531">
        <v>0</v>
      </c>
      <c r="AU44" s="532">
        <v>0</v>
      </c>
      <c r="AV44" s="532"/>
      <c r="AW44" s="532"/>
      <c r="AX44" s="532"/>
      <c r="AY44" s="532">
        <v>0</v>
      </c>
      <c r="AZ44" s="533">
        <v>0</v>
      </c>
      <c r="BA44" s="534" t="s">
        <v>1325</v>
      </c>
      <c r="BB44" s="528" t="s">
        <v>1325</v>
      </c>
      <c r="BC44" s="528" t="s">
        <v>1325</v>
      </c>
      <c r="BD44" s="528" t="s">
        <v>1325</v>
      </c>
      <c r="BE44" s="528" t="s">
        <v>1325</v>
      </c>
      <c r="BF44" s="528" t="s">
        <v>1325</v>
      </c>
      <c r="BG44" s="535" t="s">
        <v>1325</v>
      </c>
      <c r="BH44" s="531">
        <v>0</v>
      </c>
      <c r="BI44" s="532">
        <v>25.575869391025641</v>
      </c>
      <c r="BJ44" s="532"/>
      <c r="BK44" s="532"/>
      <c r="BL44" s="532"/>
      <c r="BM44" s="532">
        <v>0</v>
      </c>
      <c r="BN44" s="533">
        <v>37.886900407364912</v>
      </c>
      <c r="BO44" s="534" t="s">
        <v>1325</v>
      </c>
      <c r="BP44" s="528" t="s">
        <v>1325</v>
      </c>
      <c r="BQ44" s="528" t="s">
        <v>1325</v>
      </c>
      <c r="BR44" s="528" t="s">
        <v>1325</v>
      </c>
      <c r="BS44" s="528" t="s">
        <v>1325</v>
      </c>
      <c r="BT44" s="528" t="s">
        <v>1325</v>
      </c>
      <c r="BU44" s="535" t="s">
        <v>1325</v>
      </c>
      <c r="BV44" s="531">
        <v>0</v>
      </c>
      <c r="BW44" s="532">
        <v>0</v>
      </c>
      <c r="BX44" s="532"/>
      <c r="BY44" s="532"/>
      <c r="BZ44" s="532"/>
      <c r="CA44" s="532">
        <v>1.812875832395116</v>
      </c>
      <c r="CB44" s="533">
        <v>0</v>
      </c>
      <c r="CC44" s="534" t="s">
        <v>1325</v>
      </c>
      <c r="CD44" s="528" t="s">
        <v>1325</v>
      </c>
      <c r="CE44" s="528" t="s">
        <v>1325</v>
      </c>
      <c r="CF44" s="528" t="s">
        <v>1325</v>
      </c>
      <c r="CG44" s="528" t="s">
        <v>1325</v>
      </c>
      <c r="CH44" s="528" t="s">
        <v>1325</v>
      </c>
      <c r="CI44" s="535" t="s">
        <v>1325</v>
      </c>
      <c r="CJ44" s="531">
        <v>0</v>
      </c>
      <c r="CK44" s="532">
        <v>0</v>
      </c>
      <c r="CL44" s="532"/>
      <c r="CM44" s="532"/>
      <c r="CN44" s="532"/>
      <c r="CO44" s="532">
        <v>0</v>
      </c>
      <c r="CP44" s="533">
        <v>0</v>
      </c>
      <c r="CQ44" s="534" t="s">
        <v>1325</v>
      </c>
      <c r="CR44" s="528" t="s">
        <v>1325</v>
      </c>
      <c r="CS44" s="528" t="s">
        <v>1325</v>
      </c>
      <c r="CT44" s="528" t="s">
        <v>1325</v>
      </c>
      <c r="CU44" s="528" t="s">
        <v>1325</v>
      </c>
      <c r="CV44" s="528" t="s">
        <v>1325</v>
      </c>
      <c r="CW44" s="528" t="s">
        <v>1325</v>
      </c>
      <c r="CX44" s="528" t="s">
        <v>878</v>
      </c>
      <c r="CY44" s="528" t="s">
        <v>791</v>
      </c>
      <c r="CZ44" s="528" t="s">
        <v>878</v>
      </c>
      <c r="DA44" s="536" t="s">
        <v>791</v>
      </c>
      <c r="DB44" s="537" t="s">
        <v>792</v>
      </c>
      <c r="DC44" s="537" t="s">
        <v>792</v>
      </c>
      <c r="DD44" s="537" t="s">
        <v>878</v>
      </c>
      <c r="DE44" s="537" t="s">
        <v>878</v>
      </c>
      <c r="DF44" s="528"/>
      <c r="DG44" s="538" t="s">
        <v>1930</v>
      </c>
      <c r="DH44" s="528">
        <v>17</v>
      </c>
      <c r="DI44" s="528">
        <v>40</v>
      </c>
      <c r="DJ44" s="528">
        <v>1</v>
      </c>
      <c r="DK44" s="528">
        <v>0</v>
      </c>
      <c r="DL44" s="528">
        <v>0</v>
      </c>
      <c r="DM44" s="528">
        <v>87</v>
      </c>
      <c r="DN44" s="528">
        <v>31</v>
      </c>
      <c r="DO44" s="528">
        <v>17</v>
      </c>
      <c r="DP44" s="535">
        <v>176</v>
      </c>
    </row>
    <row r="45" spans="1:120">
      <c r="A45" s="597" t="s">
        <v>1110</v>
      </c>
      <c r="B45" s="545" t="s">
        <v>1290</v>
      </c>
      <c r="C45" s="546" t="s">
        <v>1490</v>
      </c>
      <c r="D45" s="531">
        <v>1.2720494217061407</v>
      </c>
      <c r="E45" s="532"/>
      <c r="F45" s="532"/>
      <c r="G45" s="532">
        <v>0</v>
      </c>
      <c r="H45" s="532"/>
      <c r="I45" s="532">
        <v>1.3447847739390182</v>
      </c>
      <c r="J45" s="533"/>
      <c r="K45" s="534">
        <v>28</v>
      </c>
      <c r="L45" s="528" t="s">
        <v>1325</v>
      </c>
      <c r="M45" s="528" t="s">
        <v>1325</v>
      </c>
      <c r="N45" s="528" t="s">
        <v>1325</v>
      </c>
      <c r="O45" s="528" t="s">
        <v>1325</v>
      </c>
      <c r="P45" s="528">
        <v>63</v>
      </c>
      <c r="Q45" s="535" t="s">
        <v>1325</v>
      </c>
      <c r="R45" s="531">
        <v>0</v>
      </c>
      <c r="S45" s="532"/>
      <c r="T45" s="532"/>
      <c r="U45" s="532">
        <v>0</v>
      </c>
      <c r="V45" s="532"/>
      <c r="W45" s="532">
        <v>0.801183481402435</v>
      </c>
      <c r="X45" s="533"/>
      <c r="Y45" s="534" t="s">
        <v>1325</v>
      </c>
      <c r="Z45" s="528" t="s">
        <v>1325</v>
      </c>
      <c r="AA45" s="528" t="s">
        <v>1325</v>
      </c>
      <c r="AB45" s="528" t="s">
        <v>1325</v>
      </c>
      <c r="AC45" s="528" t="s">
        <v>1325</v>
      </c>
      <c r="AD45" s="528" t="s">
        <v>1325</v>
      </c>
      <c r="AE45" s="535" t="s">
        <v>1325</v>
      </c>
      <c r="AF45" s="531">
        <v>1.2525586863968667</v>
      </c>
      <c r="AG45" s="532"/>
      <c r="AH45" s="532"/>
      <c r="AI45" s="532">
        <v>0</v>
      </c>
      <c r="AJ45" s="532"/>
      <c r="AK45" s="532">
        <v>2.1629515536169066</v>
      </c>
      <c r="AL45" s="533"/>
      <c r="AM45" s="534" t="s">
        <v>1325</v>
      </c>
      <c r="AN45" s="528" t="s">
        <v>1325</v>
      </c>
      <c r="AO45" s="528" t="s">
        <v>1325</v>
      </c>
      <c r="AP45" s="528" t="s">
        <v>1325</v>
      </c>
      <c r="AQ45" s="528" t="s">
        <v>1325</v>
      </c>
      <c r="AR45" s="528">
        <v>13</v>
      </c>
      <c r="AS45" s="535" t="s">
        <v>1325</v>
      </c>
      <c r="AT45" s="531">
        <v>3.2566525846318548</v>
      </c>
      <c r="AU45" s="532"/>
      <c r="AV45" s="532"/>
      <c r="AW45" s="532">
        <v>0</v>
      </c>
      <c r="AX45" s="532"/>
      <c r="AY45" s="532">
        <v>0.83190444369881034</v>
      </c>
      <c r="AZ45" s="533"/>
      <c r="BA45" s="534" t="s">
        <v>1325</v>
      </c>
      <c r="BB45" s="528" t="s">
        <v>1325</v>
      </c>
      <c r="BC45" s="528" t="s">
        <v>1325</v>
      </c>
      <c r="BD45" s="528" t="s">
        <v>1325</v>
      </c>
      <c r="BE45" s="528" t="s">
        <v>1325</v>
      </c>
      <c r="BF45" s="528" t="s">
        <v>1325</v>
      </c>
      <c r="BG45" s="535" t="s">
        <v>1325</v>
      </c>
      <c r="BH45" s="531">
        <v>0.20918520242797808</v>
      </c>
      <c r="BI45" s="532"/>
      <c r="BJ45" s="532"/>
      <c r="BK45" s="532">
        <v>0</v>
      </c>
      <c r="BL45" s="532"/>
      <c r="BM45" s="532">
        <v>1.3513044511858783</v>
      </c>
      <c r="BN45" s="533"/>
      <c r="BO45" s="534" t="s">
        <v>1325</v>
      </c>
      <c r="BP45" s="528" t="s">
        <v>1325</v>
      </c>
      <c r="BQ45" s="528" t="s">
        <v>1325</v>
      </c>
      <c r="BR45" s="528" t="s">
        <v>1325</v>
      </c>
      <c r="BS45" s="528" t="s">
        <v>1325</v>
      </c>
      <c r="BT45" s="528">
        <v>11</v>
      </c>
      <c r="BU45" s="535" t="s">
        <v>1325</v>
      </c>
      <c r="BV45" s="531">
        <v>2.1198705478004896</v>
      </c>
      <c r="BW45" s="532"/>
      <c r="BX45" s="532"/>
      <c r="BY45" s="532">
        <v>0</v>
      </c>
      <c r="BZ45" s="532"/>
      <c r="CA45" s="532">
        <v>0.82437909745339821</v>
      </c>
      <c r="CB45" s="533"/>
      <c r="CC45" s="534">
        <v>17</v>
      </c>
      <c r="CD45" s="528" t="s">
        <v>1325</v>
      </c>
      <c r="CE45" s="528" t="s">
        <v>1325</v>
      </c>
      <c r="CF45" s="528" t="s">
        <v>1325</v>
      </c>
      <c r="CG45" s="528" t="s">
        <v>1325</v>
      </c>
      <c r="CH45" s="528">
        <v>22</v>
      </c>
      <c r="CI45" s="535" t="s">
        <v>1325</v>
      </c>
      <c r="CJ45" s="531">
        <v>2.6053220677054836</v>
      </c>
      <c r="CK45" s="532"/>
      <c r="CL45" s="532"/>
      <c r="CM45" s="532">
        <v>0</v>
      </c>
      <c r="CN45" s="532"/>
      <c r="CO45" s="532">
        <v>1.0398805546235128</v>
      </c>
      <c r="CP45" s="533"/>
      <c r="CQ45" s="534" t="s">
        <v>1325</v>
      </c>
      <c r="CR45" s="528" t="s">
        <v>1325</v>
      </c>
      <c r="CS45" s="528" t="s">
        <v>1325</v>
      </c>
      <c r="CT45" s="528" t="s">
        <v>1325</v>
      </c>
      <c r="CU45" s="528" t="s">
        <v>1325</v>
      </c>
      <c r="CV45" s="528" t="s">
        <v>1325</v>
      </c>
      <c r="CW45" s="528" t="s">
        <v>1325</v>
      </c>
      <c r="CX45" s="528" t="s">
        <v>878</v>
      </c>
      <c r="CY45" s="528" t="s">
        <v>791</v>
      </c>
      <c r="CZ45" s="528" t="s">
        <v>792</v>
      </c>
      <c r="DA45" s="536" t="s">
        <v>1472</v>
      </c>
      <c r="DB45" s="537" t="s">
        <v>792</v>
      </c>
      <c r="DC45" s="537" t="s">
        <v>792</v>
      </c>
      <c r="DD45" s="537" t="s">
        <v>878</v>
      </c>
      <c r="DE45" s="537" t="s">
        <v>878</v>
      </c>
      <c r="DF45" s="528"/>
      <c r="DG45" s="538" t="s">
        <v>1930</v>
      </c>
      <c r="DH45" s="528">
        <v>254</v>
      </c>
      <c r="DI45" s="528">
        <v>4</v>
      </c>
      <c r="DJ45" s="528">
        <v>2</v>
      </c>
      <c r="DK45" s="528">
        <v>11</v>
      </c>
      <c r="DL45" s="528">
        <v>2</v>
      </c>
      <c r="DM45" s="528">
        <v>620</v>
      </c>
      <c r="DN45" s="528">
        <v>3</v>
      </c>
      <c r="DO45" s="528">
        <v>93</v>
      </c>
      <c r="DP45" s="535">
        <v>896</v>
      </c>
    </row>
    <row r="46" spans="1:120">
      <c r="A46" s="597" t="s">
        <v>1111</v>
      </c>
      <c r="B46" s="545" t="s">
        <v>1289</v>
      </c>
      <c r="C46" s="546" t="s">
        <v>563</v>
      </c>
      <c r="D46" s="531">
        <v>1.3339061335584814</v>
      </c>
      <c r="E46" s="532">
        <v>2.1091833839133187</v>
      </c>
      <c r="F46" s="532">
        <v>0</v>
      </c>
      <c r="G46" s="532">
        <v>1.2898417530214425</v>
      </c>
      <c r="H46" s="532"/>
      <c r="I46" s="532">
        <v>0.93772819867020651</v>
      </c>
      <c r="J46" s="533">
        <v>1.3063344931795915</v>
      </c>
      <c r="K46" s="534">
        <v>12</v>
      </c>
      <c r="L46" s="528" t="s">
        <v>1325</v>
      </c>
      <c r="M46" s="528" t="s">
        <v>1325</v>
      </c>
      <c r="N46" s="528" t="s">
        <v>1325</v>
      </c>
      <c r="O46" s="528" t="s">
        <v>1325</v>
      </c>
      <c r="P46" s="528">
        <v>182</v>
      </c>
      <c r="Q46" s="535">
        <v>13</v>
      </c>
      <c r="R46" s="531">
        <v>4.3342526902623302</v>
      </c>
      <c r="S46" s="532">
        <v>0</v>
      </c>
      <c r="T46" s="532">
        <v>0</v>
      </c>
      <c r="U46" s="532">
        <v>0</v>
      </c>
      <c r="V46" s="532"/>
      <c r="W46" s="532">
        <v>0.62507286730771583</v>
      </c>
      <c r="X46" s="533">
        <v>0</v>
      </c>
      <c r="Y46" s="534" t="s">
        <v>1325</v>
      </c>
      <c r="Z46" s="528" t="s">
        <v>1325</v>
      </c>
      <c r="AA46" s="528" t="s">
        <v>1325</v>
      </c>
      <c r="AB46" s="528" t="s">
        <v>1325</v>
      </c>
      <c r="AC46" s="528" t="s">
        <v>1325</v>
      </c>
      <c r="AD46" s="528">
        <v>12</v>
      </c>
      <c r="AE46" s="535" t="s">
        <v>1325</v>
      </c>
      <c r="AF46" s="531">
        <v>0</v>
      </c>
      <c r="AG46" s="532">
        <v>0</v>
      </c>
      <c r="AH46" s="532">
        <v>0</v>
      </c>
      <c r="AI46" s="532">
        <v>0</v>
      </c>
      <c r="AJ46" s="532"/>
      <c r="AK46" s="532">
        <v>0.76935847131789759</v>
      </c>
      <c r="AL46" s="533">
        <v>0</v>
      </c>
      <c r="AM46" s="534" t="s">
        <v>1325</v>
      </c>
      <c r="AN46" s="528" t="s">
        <v>1325</v>
      </c>
      <c r="AO46" s="528" t="s">
        <v>1325</v>
      </c>
      <c r="AP46" s="528" t="s">
        <v>1325</v>
      </c>
      <c r="AQ46" s="528" t="s">
        <v>1325</v>
      </c>
      <c r="AR46" s="528">
        <v>28</v>
      </c>
      <c r="AS46" s="535" t="s">
        <v>1325</v>
      </c>
      <c r="AT46" s="531">
        <v>13.002758070786987</v>
      </c>
      <c r="AU46" s="532">
        <v>0</v>
      </c>
      <c r="AV46" s="532">
        <v>0</v>
      </c>
      <c r="AW46" s="532">
        <v>0</v>
      </c>
      <c r="AX46" s="532"/>
      <c r="AY46" s="532">
        <v>0.20835762243590528</v>
      </c>
      <c r="AZ46" s="533">
        <v>0</v>
      </c>
      <c r="BA46" s="534" t="s">
        <v>1325</v>
      </c>
      <c r="BB46" s="528" t="s">
        <v>1325</v>
      </c>
      <c r="BC46" s="528" t="s">
        <v>1325</v>
      </c>
      <c r="BD46" s="528" t="s">
        <v>1325</v>
      </c>
      <c r="BE46" s="528" t="s">
        <v>1325</v>
      </c>
      <c r="BF46" s="528" t="s">
        <v>1325</v>
      </c>
      <c r="BG46" s="535" t="s">
        <v>1325</v>
      </c>
      <c r="BH46" s="531">
        <v>0</v>
      </c>
      <c r="BI46" s="532">
        <v>1.9632110344816931</v>
      </c>
      <c r="BJ46" s="532">
        <v>0</v>
      </c>
      <c r="BK46" s="532">
        <v>12.773040495439648</v>
      </c>
      <c r="BL46" s="532"/>
      <c r="BM46" s="532">
        <v>0.9484818459520048</v>
      </c>
      <c r="BN46" s="533">
        <v>0</v>
      </c>
      <c r="BO46" s="534" t="s">
        <v>1325</v>
      </c>
      <c r="BP46" s="528" t="s">
        <v>1325</v>
      </c>
      <c r="BQ46" s="528" t="s">
        <v>1325</v>
      </c>
      <c r="BR46" s="528" t="s">
        <v>1325</v>
      </c>
      <c r="BS46" s="528" t="s">
        <v>1325</v>
      </c>
      <c r="BT46" s="528">
        <v>28</v>
      </c>
      <c r="BU46" s="535" t="s">
        <v>1325</v>
      </c>
      <c r="BV46" s="531">
        <v>1.4804298379324896</v>
      </c>
      <c r="BW46" s="532">
        <v>3.3184841381490271</v>
      </c>
      <c r="BX46" s="532">
        <v>0</v>
      </c>
      <c r="BY46" s="532">
        <v>0</v>
      </c>
      <c r="BZ46" s="532"/>
      <c r="CA46" s="532">
        <v>0.78626141007010075</v>
      </c>
      <c r="CB46" s="533">
        <v>2.5654949372626974</v>
      </c>
      <c r="CC46" s="534" t="s">
        <v>1325</v>
      </c>
      <c r="CD46" s="528" t="s">
        <v>1325</v>
      </c>
      <c r="CE46" s="528" t="s">
        <v>1325</v>
      </c>
      <c r="CF46" s="528" t="s">
        <v>1325</v>
      </c>
      <c r="CG46" s="528" t="s">
        <v>1325</v>
      </c>
      <c r="CH46" s="528">
        <v>78</v>
      </c>
      <c r="CI46" s="535">
        <v>11</v>
      </c>
      <c r="CJ46" s="531">
        <v>4.8055630543182435</v>
      </c>
      <c r="CK46" s="532">
        <v>0</v>
      </c>
      <c r="CL46" s="532">
        <v>0</v>
      </c>
      <c r="CM46" s="532">
        <v>0</v>
      </c>
      <c r="CN46" s="532"/>
      <c r="CO46" s="532">
        <v>0.40971220654425905</v>
      </c>
      <c r="CP46" s="533">
        <v>1.3284723982463906</v>
      </c>
      <c r="CQ46" s="534" t="s">
        <v>1325</v>
      </c>
      <c r="CR46" s="528" t="s">
        <v>1325</v>
      </c>
      <c r="CS46" s="528" t="s">
        <v>1325</v>
      </c>
      <c r="CT46" s="528" t="s">
        <v>1325</v>
      </c>
      <c r="CU46" s="528" t="s">
        <v>1325</v>
      </c>
      <c r="CV46" s="528" t="s">
        <v>1325</v>
      </c>
      <c r="CW46" s="528" t="s">
        <v>1325</v>
      </c>
      <c r="CX46" s="528" t="s">
        <v>878</v>
      </c>
      <c r="CY46" s="528" t="s">
        <v>791</v>
      </c>
      <c r="CZ46" s="528" t="s">
        <v>792</v>
      </c>
      <c r="DA46" s="536" t="s">
        <v>2018</v>
      </c>
      <c r="DB46" s="537" t="s">
        <v>792</v>
      </c>
      <c r="DC46" s="537" t="s">
        <v>792</v>
      </c>
      <c r="DD46" s="537" t="s">
        <v>878</v>
      </c>
      <c r="DE46" s="537" t="s">
        <v>878</v>
      </c>
      <c r="DF46" s="528"/>
      <c r="DG46" s="538" t="s">
        <v>1930</v>
      </c>
      <c r="DH46" s="528">
        <v>122</v>
      </c>
      <c r="DI46" s="528">
        <v>43</v>
      </c>
      <c r="DJ46" s="528">
        <v>18</v>
      </c>
      <c r="DK46" s="528">
        <v>10</v>
      </c>
      <c r="DL46" s="528">
        <v>4</v>
      </c>
      <c r="DM46" s="528">
        <v>2378</v>
      </c>
      <c r="DN46" s="528">
        <v>129</v>
      </c>
      <c r="DO46" s="528">
        <v>215</v>
      </c>
      <c r="DP46" s="535">
        <v>2704</v>
      </c>
    </row>
    <row r="47" spans="1:120">
      <c r="A47" s="597" t="s">
        <v>1113</v>
      </c>
      <c r="B47" s="545" t="s">
        <v>1297</v>
      </c>
      <c r="C47" s="546" t="s">
        <v>564</v>
      </c>
      <c r="D47" s="531">
        <v>2.1337479605705472</v>
      </c>
      <c r="E47" s="532"/>
      <c r="F47" s="532"/>
      <c r="G47" s="532"/>
      <c r="H47" s="532"/>
      <c r="I47" s="532">
        <v>0.86461439565626996</v>
      </c>
      <c r="J47" s="533">
        <v>0.75628850779144829</v>
      </c>
      <c r="K47" s="534" t="s">
        <v>1325</v>
      </c>
      <c r="L47" s="528" t="s">
        <v>1325</v>
      </c>
      <c r="M47" s="528" t="s">
        <v>1325</v>
      </c>
      <c r="N47" s="528" t="s">
        <v>1325</v>
      </c>
      <c r="O47" s="528" t="s">
        <v>1325</v>
      </c>
      <c r="P47" s="528">
        <v>60</v>
      </c>
      <c r="Q47" s="535" t="s">
        <v>1325</v>
      </c>
      <c r="R47" s="531">
        <v>0</v>
      </c>
      <c r="S47" s="532"/>
      <c r="T47" s="532"/>
      <c r="U47" s="532"/>
      <c r="V47" s="532"/>
      <c r="W47" s="532">
        <v>2.1543595472655315</v>
      </c>
      <c r="X47" s="533">
        <v>0</v>
      </c>
      <c r="Y47" s="534" t="s">
        <v>1325</v>
      </c>
      <c r="Z47" s="528" t="s">
        <v>1325</v>
      </c>
      <c r="AA47" s="528" t="s">
        <v>1325</v>
      </c>
      <c r="AB47" s="528" t="s">
        <v>1325</v>
      </c>
      <c r="AC47" s="528" t="s">
        <v>1325</v>
      </c>
      <c r="AD47" s="528" t="s">
        <v>1325</v>
      </c>
      <c r="AE47" s="535" t="s">
        <v>1325</v>
      </c>
      <c r="AF47" s="531">
        <v>2.5816228985101963</v>
      </c>
      <c r="AG47" s="532"/>
      <c r="AH47" s="532"/>
      <c r="AI47" s="532"/>
      <c r="AJ47" s="532"/>
      <c r="AK47" s="532">
        <v>0.69282145044574395</v>
      </c>
      <c r="AL47" s="533">
        <v>0</v>
      </c>
      <c r="AM47" s="534" t="s">
        <v>1325</v>
      </c>
      <c r="AN47" s="528" t="s">
        <v>1325</v>
      </c>
      <c r="AO47" s="528" t="s">
        <v>1325</v>
      </c>
      <c r="AP47" s="528" t="s">
        <v>1325</v>
      </c>
      <c r="AQ47" s="528" t="s">
        <v>1325</v>
      </c>
      <c r="AR47" s="528" t="s">
        <v>1325</v>
      </c>
      <c r="AS47" s="535" t="s">
        <v>1325</v>
      </c>
      <c r="AT47" s="531">
        <v>12.375642074391331</v>
      </c>
      <c r="AU47" s="532"/>
      <c r="AV47" s="532"/>
      <c r="AW47" s="532"/>
      <c r="AX47" s="532"/>
      <c r="AY47" s="532">
        <v>0.21891581385862788</v>
      </c>
      <c r="AZ47" s="533">
        <v>0</v>
      </c>
      <c r="BA47" s="534" t="s">
        <v>1325</v>
      </c>
      <c r="BB47" s="528" t="s">
        <v>1325</v>
      </c>
      <c r="BC47" s="528" t="s">
        <v>1325</v>
      </c>
      <c r="BD47" s="528" t="s">
        <v>1325</v>
      </c>
      <c r="BE47" s="528" t="s">
        <v>1325</v>
      </c>
      <c r="BF47" s="528" t="s">
        <v>1325</v>
      </c>
      <c r="BG47" s="535" t="s">
        <v>1325</v>
      </c>
      <c r="BH47" s="531">
        <v>5.1632457970203927</v>
      </c>
      <c r="BI47" s="532"/>
      <c r="BJ47" s="532"/>
      <c r="BK47" s="532"/>
      <c r="BL47" s="532"/>
      <c r="BM47" s="532">
        <v>0.38679260591942077</v>
      </c>
      <c r="BN47" s="533">
        <v>0</v>
      </c>
      <c r="BO47" s="534" t="s">
        <v>1325</v>
      </c>
      <c r="BP47" s="528" t="s">
        <v>1325</v>
      </c>
      <c r="BQ47" s="528" t="s">
        <v>1325</v>
      </c>
      <c r="BR47" s="528" t="s">
        <v>1325</v>
      </c>
      <c r="BS47" s="528" t="s">
        <v>1325</v>
      </c>
      <c r="BT47" s="528" t="s">
        <v>1325</v>
      </c>
      <c r="BU47" s="535" t="s">
        <v>1325</v>
      </c>
      <c r="BV47" s="531">
        <v>0</v>
      </c>
      <c r="BW47" s="532"/>
      <c r="BX47" s="532"/>
      <c r="BY47" s="532"/>
      <c r="BZ47" s="532"/>
      <c r="CA47" s="532">
        <v>2.1522136097288413</v>
      </c>
      <c r="CB47" s="533">
        <v>3.376864742418209</v>
      </c>
      <c r="CC47" s="534" t="s">
        <v>1325</v>
      </c>
      <c r="CD47" s="528" t="s">
        <v>1325</v>
      </c>
      <c r="CE47" s="528" t="s">
        <v>1325</v>
      </c>
      <c r="CF47" s="528" t="s">
        <v>1325</v>
      </c>
      <c r="CG47" s="528" t="s">
        <v>1325</v>
      </c>
      <c r="CH47" s="528">
        <v>21</v>
      </c>
      <c r="CI47" s="535" t="s">
        <v>1325</v>
      </c>
      <c r="CJ47" s="531">
        <v>4.9502568297565315</v>
      </c>
      <c r="CK47" s="532"/>
      <c r="CL47" s="532"/>
      <c r="CM47" s="532"/>
      <c r="CN47" s="532"/>
      <c r="CO47" s="532">
        <v>0.54728953464656982</v>
      </c>
      <c r="CP47" s="533">
        <v>0</v>
      </c>
      <c r="CQ47" s="534" t="s">
        <v>1325</v>
      </c>
      <c r="CR47" s="528" t="s">
        <v>1325</v>
      </c>
      <c r="CS47" s="528" t="s">
        <v>1325</v>
      </c>
      <c r="CT47" s="528" t="s">
        <v>1325</v>
      </c>
      <c r="CU47" s="528" t="s">
        <v>1325</v>
      </c>
      <c r="CV47" s="528" t="s">
        <v>1325</v>
      </c>
      <c r="CW47" s="528" t="s">
        <v>1325</v>
      </c>
      <c r="CX47" s="528" t="s">
        <v>878</v>
      </c>
      <c r="CY47" s="528" t="s">
        <v>791</v>
      </c>
      <c r="CZ47" s="528" t="s">
        <v>878</v>
      </c>
      <c r="DA47" s="536" t="s">
        <v>791</v>
      </c>
      <c r="DB47" s="537" t="s">
        <v>792</v>
      </c>
      <c r="DC47" s="537" t="s">
        <v>792</v>
      </c>
      <c r="DD47" s="537" t="s">
        <v>878</v>
      </c>
      <c r="DE47" s="537" t="s">
        <v>878</v>
      </c>
      <c r="DF47" s="528"/>
      <c r="DG47" s="538" t="s">
        <v>1930</v>
      </c>
      <c r="DH47" s="528">
        <v>29</v>
      </c>
      <c r="DI47" s="528">
        <v>9</v>
      </c>
      <c r="DJ47" s="528">
        <v>5</v>
      </c>
      <c r="DK47" s="528">
        <v>0</v>
      </c>
      <c r="DL47" s="528">
        <v>0</v>
      </c>
      <c r="DM47" s="528">
        <v>538</v>
      </c>
      <c r="DN47" s="528">
        <v>11</v>
      </c>
      <c r="DO47" s="528">
        <v>70</v>
      </c>
      <c r="DP47" s="535">
        <v>592</v>
      </c>
    </row>
    <row r="48" spans="1:120">
      <c r="A48" s="597" t="s">
        <v>1115</v>
      </c>
      <c r="B48" s="545" t="s">
        <v>1297</v>
      </c>
      <c r="C48" s="546" t="s">
        <v>565</v>
      </c>
      <c r="D48" s="531">
        <v>1.5631327346794293</v>
      </c>
      <c r="E48" s="532"/>
      <c r="F48" s="532"/>
      <c r="G48" s="532"/>
      <c r="H48" s="532"/>
      <c r="I48" s="532">
        <v>0.85983465924426161</v>
      </c>
      <c r="J48" s="533"/>
      <c r="K48" s="534" t="s">
        <v>1325</v>
      </c>
      <c r="L48" s="528" t="s">
        <v>1325</v>
      </c>
      <c r="M48" s="528" t="s">
        <v>1325</v>
      </c>
      <c r="N48" s="528" t="s">
        <v>1325</v>
      </c>
      <c r="O48" s="528" t="s">
        <v>1325</v>
      </c>
      <c r="P48" s="528">
        <v>31</v>
      </c>
      <c r="Q48" s="535" t="s">
        <v>1325</v>
      </c>
      <c r="R48" s="531">
        <v>0</v>
      </c>
      <c r="S48" s="532"/>
      <c r="T48" s="532"/>
      <c r="U48" s="532"/>
      <c r="V48" s="532"/>
      <c r="W48" s="532">
        <v>0.90479737426140217</v>
      </c>
      <c r="X48" s="533"/>
      <c r="Y48" s="534" t="s">
        <v>1325</v>
      </c>
      <c r="Z48" s="528" t="s">
        <v>1325</v>
      </c>
      <c r="AA48" s="528" t="s">
        <v>1325</v>
      </c>
      <c r="AB48" s="528" t="s">
        <v>1325</v>
      </c>
      <c r="AC48" s="528" t="s">
        <v>1325</v>
      </c>
      <c r="AD48" s="528" t="s">
        <v>1325</v>
      </c>
      <c r="AE48" s="535" t="s">
        <v>1325</v>
      </c>
      <c r="AF48" s="531">
        <v>1.1341130002184534</v>
      </c>
      <c r="AG48" s="532"/>
      <c r="AH48" s="532"/>
      <c r="AI48" s="532"/>
      <c r="AJ48" s="532"/>
      <c r="AK48" s="532">
        <v>0.26472130316370224</v>
      </c>
      <c r="AL48" s="533"/>
      <c r="AM48" s="534" t="s">
        <v>1325</v>
      </c>
      <c r="AN48" s="528" t="s">
        <v>1325</v>
      </c>
      <c r="AO48" s="528" t="s">
        <v>1325</v>
      </c>
      <c r="AP48" s="528" t="s">
        <v>1325</v>
      </c>
      <c r="AQ48" s="528" t="s">
        <v>1325</v>
      </c>
      <c r="AR48" s="528" t="s">
        <v>1325</v>
      </c>
      <c r="AS48" s="535" t="s">
        <v>1325</v>
      </c>
      <c r="AT48" s="531">
        <v>0</v>
      </c>
      <c r="AU48" s="532"/>
      <c r="AV48" s="532"/>
      <c r="AW48" s="532"/>
      <c r="AX48" s="532"/>
      <c r="AY48" s="532">
        <v>0.70195937291956034</v>
      </c>
      <c r="AZ48" s="533"/>
      <c r="BA48" s="534" t="s">
        <v>1325</v>
      </c>
      <c r="BB48" s="528" t="s">
        <v>1325</v>
      </c>
      <c r="BC48" s="528" t="s">
        <v>1325</v>
      </c>
      <c r="BD48" s="528" t="s">
        <v>1325</v>
      </c>
      <c r="BE48" s="528" t="s">
        <v>1325</v>
      </c>
      <c r="BF48" s="528" t="s">
        <v>1325</v>
      </c>
      <c r="BG48" s="535" t="s">
        <v>1325</v>
      </c>
      <c r="BH48" s="531">
        <v>1.2918222003657436</v>
      </c>
      <c r="BI48" s="532"/>
      <c r="BJ48" s="532"/>
      <c r="BK48" s="532"/>
      <c r="BL48" s="532"/>
      <c r="BM48" s="532">
        <v>2.0972110217423214</v>
      </c>
      <c r="BN48" s="533"/>
      <c r="BO48" s="534" t="s">
        <v>1325</v>
      </c>
      <c r="BP48" s="528" t="s">
        <v>1325</v>
      </c>
      <c r="BQ48" s="528" t="s">
        <v>1325</v>
      </c>
      <c r="BR48" s="528" t="s">
        <v>1325</v>
      </c>
      <c r="BS48" s="528" t="s">
        <v>1325</v>
      </c>
      <c r="BT48" s="528" t="s">
        <v>1325</v>
      </c>
      <c r="BU48" s="535" t="s">
        <v>1325</v>
      </c>
      <c r="BV48" s="531">
        <v>3.4448592009753169</v>
      </c>
      <c r="BW48" s="532"/>
      <c r="BX48" s="532"/>
      <c r="BY48" s="532"/>
      <c r="BZ48" s="532"/>
      <c r="CA48" s="532">
        <v>0.78645413315337087</v>
      </c>
      <c r="CB48" s="533"/>
      <c r="CC48" s="534" t="s">
        <v>1325</v>
      </c>
      <c r="CD48" s="528" t="s">
        <v>1325</v>
      </c>
      <c r="CE48" s="528" t="s">
        <v>1325</v>
      </c>
      <c r="CF48" s="528" t="s">
        <v>1325</v>
      </c>
      <c r="CG48" s="528" t="s">
        <v>1325</v>
      </c>
      <c r="CH48" s="528" t="s">
        <v>1325</v>
      </c>
      <c r="CI48" s="535" t="s">
        <v>1325</v>
      </c>
      <c r="CJ48" s="531">
        <v>0</v>
      </c>
      <c r="CK48" s="532"/>
      <c r="CL48" s="532"/>
      <c r="CM48" s="532"/>
      <c r="CN48" s="532"/>
      <c r="CO48" s="532">
        <v>2.2104543447145648</v>
      </c>
      <c r="CP48" s="533"/>
      <c r="CQ48" s="534" t="s">
        <v>1325</v>
      </c>
      <c r="CR48" s="528" t="s">
        <v>1325</v>
      </c>
      <c r="CS48" s="528" t="s">
        <v>1325</v>
      </c>
      <c r="CT48" s="528" t="s">
        <v>1325</v>
      </c>
      <c r="CU48" s="528" t="s">
        <v>1325</v>
      </c>
      <c r="CV48" s="528" t="s">
        <v>1325</v>
      </c>
      <c r="CW48" s="528" t="s">
        <v>1325</v>
      </c>
      <c r="CX48" s="528" t="s">
        <v>878</v>
      </c>
      <c r="CY48" s="528" t="s">
        <v>791</v>
      </c>
      <c r="CZ48" s="528" t="s">
        <v>878</v>
      </c>
      <c r="DA48" s="536" t="s">
        <v>791</v>
      </c>
      <c r="DB48" s="537" t="s">
        <v>792</v>
      </c>
      <c r="DC48" s="537" t="s">
        <v>792</v>
      </c>
      <c r="DD48" s="537" t="s">
        <v>878</v>
      </c>
      <c r="DE48" s="537" t="s">
        <v>878</v>
      </c>
      <c r="DF48" s="528"/>
      <c r="DG48" s="538" t="s">
        <v>1930</v>
      </c>
      <c r="DH48" s="528">
        <v>63</v>
      </c>
      <c r="DI48" s="528">
        <v>3</v>
      </c>
      <c r="DJ48" s="528">
        <v>5</v>
      </c>
      <c r="DK48" s="528">
        <v>3</v>
      </c>
      <c r="DL48" s="528">
        <v>0</v>
      </c>
      <c r="DM48" s="528">
        <v>366</v>
      </c>
      <c r="DN48" s="528">
        <v>2</v>
      </c>
      <c r="DO48" s="528">
        <v>40</v>
      </c>
      <c r="DP48" s="535">
        <v>442</v>
      </c>
    </row>
    <row r="49" spans="1:120">
      <c r="A49" s="597" t="s">
        <v>1117</v>
      </c>
      <c r="B49" s="545" t="s">
        <v>1296</v>
      </c>
      <c r="C49" s="546" t="s">
        <v>566</v>
      </c>
      <c r="D49" s="531">
        <v>0.61486770585972361</v>
      </c>
      <c r="E49" s="532"/>
      <c r="F49" s="532"/>
      <c r="G49" s="532"/>
      <c r="H49" s="532"/>
      <c r="I49" s="532">
        <v>0.73675956716438828</v>
      </c>
      <c r="J49" s="533">
        <v>2.7885042389766976</v>
      </c>
      <c r="K49" s="534" t="s">
        <v>1325</v>
      </c>
      <c r="L49" s="528" t="s">
        <v>1325</v>
      </c>
      <c r="M49" s="528" t="s">
        <v>1325</v>
      </c>
      <c r="N49" s="528" t="s">
        <v>1325</v>
      </c>
      <c r="O49" s="528" t="s">
        <v>1325</v>
      </c>
      <c r="P49" s="528" t="s">
        <v>1325</v>
      </c>
      <c r="Q49" s="535" t="s">
        <v>1325</v>
      </c>
      <c r="R49" s="531">
        <v>0</v>
      </c>
      <c r="S49" s="532"/>
      <c r="T49" s="532"/>
      <c r="U49" s="532"/>
      <c r="V49" s="532"/>
      <c r="W49" s="532">
        <v>1.3461619470718422</v>
      </c>
      <c r="X49" s="533">
        <v>0</v>
      </c>
      <c r="Y49" s="534" t="s">
        <v>1325</v>
      </c>
      <c r="Z49" s="528" t="s">
        <v>1325</v>
      </c>
      <c r="AA49" s="528" t="s">
        <v>1325</v>
      </c>
      <c r="AB49" s="528" t="s">
        <v>1325</v>
      </c>
      <c r="AC49" s="528" t="s">
        <v>1325</v>
      </c>
      <c r="AD49" s="528" t="s">
        <v>1325</v>
      </c>
      <c r="AE49" s="535" t="s">
        <v>1325</v>
      </c>
      <c r="AF49" s="531">
        <v>0</v>
      </c>
      <c r="AG49" s="532"/>
      <c r="AH49" s="532"/>
      <c r="AI49" s="532"/>
      <c r="AJ49" s="532"/>
      <c r="AK49" s="532">
        <v>2.0568232749635182</v>
      </c>
      <c r="AL49" s="533">
        <v>5.0479328194042035</v>
      </c>
      <c r="AM49" s="534" t="s">
        <v>1325</v>
      </c>
      <c r="AN49" s="528" t="s">
        <v>1325</v>
      </c>
      <c r="AO49" s="528" t="s">
        <v>1325</v>
      </c>
      <c r="AP49" s="528" t="s">
        <v>1325</v>
      </c>
      <c r="AQ49" s="528" t="s">
        <v>1325</v>
      </c>
      <c r="AR49" s="528" t="s">
        <v>1325</v>
      </c>
      <c r="AS49" s="535" t="s">
        <v>1325</v>
      </c>
      <c r="AT49" s="531">
        <v>0</v>
      </c>
      <c r="AU49" s="532"/>
      <c r="AV49" s="532"/>
      <c r="AW49" s="532"/>
      <c r="AX49" s="532"/>
      <c r="AY49" s="532">
        <v>0</v>
      </c>
      <c r="AZ49" s="533">
        <v>0</v>
      </c>
      <c r="BA49" s="534" t="s">
        <v>1325</v>
      </c>
      <c r="BB49" s="528" t="s">
        <v>1325</v>
      </c>
      <c r="BC49" s="528" t="s">
        <v>1325</v>
      </c>
      <c r="BD49" s="528" t="s">
        <v>1325</v>
      </c>
      <c r="BE49" s="528" t="s">
        <v>1325</v>
      </c>
      <c r="BF49" s="528" t="s">
        <v>1325</v>
      </c>
      <c r="BG49" s="535" t="s">
        <v>1325</v>
      </c>
      <c r="BH49" s="531">
        <v>0</v>
      </c>
      <c r="BI49" s="532"/>
      <c r="BJ49" s="532"/>
      <c r="BK49" s="532"/>
      <c r="BL49" s="532"/>
      <c r="BM49" s="532">
        <v>1.934710196307176</v>
      </c>
      <c r="BN49" s="533">
        <v>0</v>
      </c>
      <c r="BO49" s="534" t="s">
        <v>1325</v>
      </c>
      <c r="BP49" s="528" t="s">
        <v>1325</v>
      </c>
      <c r="BQ49" s="528" t="s">
        <v>1325</v>
      </c>
      <c r="BR49" s="528" t="s">
        <v>1325</v>
      </c>
      <c r="BS49" s="528" t="s">
        <v>1325</v>
      </c>
      <c r="BT49" s="528" t="s">
        <v>1325</v>
      </c>
      <c r="BU49" s="535" t="s">
        <v>1325</v>
      </c>
      <c r="BV49" s="531">
        <v>0</v>
      </c>
      <c r="BW49" s="532"/>
      <c r="BX49" s="532"/>
      <c r="BY49" s="532"/>
      <c r="BZ49" s="532"/>
      <c r="CA49" s="532">
        <v>1.0284116374817596</v>
      </c>
      <c r="CB49" s="533">
        <v>10.095865638808407</v>
      </c>
      <c r="CC49" s="534" t="s">
        <v>1325</v>
      </c>
      <c r="CD49" s="528" t="s">
        <v>1325</v>
      </c>
      <c r="CE49" s="528" t="s">
        <v>1325</v>
      </c>
      <c r="CF49" s="528" t="s">
        <v>1325</v>
      </c>
      <c r="CG49" s="528" t="s">
        <v>1325</v>
      </c>
      <c r="CH49" s="528" t="s">
        <v>1325</v>
      </c>
      <c r="CI49" s="535" t="s">
        <v>1325</v>
      </c>
      <c r="CJ49" s="531">
        <v>0</v>
      </c>
      <c r="CK49" s="532"/>
      <c r="CL49" s="532"/>
      <c r="CM49" s="532"/>
      <c r="CN49" s="532"/>
      <c r="CO49" s="532">
        <v>0</v>
      </c>
      <c r="CP49" s="533">
        <v>0</v>
      </c>
      <c r="CQ49" s="534" t="s">
        <v>1325</v>
      </c>
      <c r="CR49" s="528" t="s">
        <v>1325</v>
      </c>
      <c r="CS49" s="528" t="s">
        <v>1325</v>
      </c>
      <c r="CT49" s="528" t="s">
        <v>1325</v>
      </c>
      <c r="CU49" s="528" t="s">
        <v>1325</v>
      </c>
      <c r="CV49" s="528" t="s">
        <v>1325</v>
      </c>
      <c r="CW49" s="528" t="s">
        <v>1325</v>
      </c>
      <c r="CX49" s="528" t="s">
        <v>878</v>
      </c>
      <c r="CY49" s="528" t="s">
        <v>791</v>
      </c>
      <c r="CZ49" s="528" t="s">
        <v>878</v>
      </c>
      <c r="DA49" s="536" t="s">
        <v>791</v>
      </c>
      <c r="DB49" s="537" t="s">
        <v>792</v>
      </c>
      <c r="DC49" s="537" t="s">
        <v>792</v>
      </c>
      <c r="DD49" s="537" t="s">
        <v>878</v>
      </c>
      <c r="DE49" s="537" t="s">
        <v>878</v>
      </c>
      <c r="DF49" s="528"/>
      <c r="DG49" s="538" t="s">
        <v>1930</v>
      </c>
      <c r="DH49" s="528">
        <v>18</v>
      </c>
      <c r="DI49" s="528">
        <v>1</v>
      </c>
      <c r="DJ49" s="528">
        <v>0</v>
      </c>
      <c r="DK49" s="528">
        <v>0</v>
      </c>
      <c r="DL49" s="528">
        <v>0</v>
      </c>
      <c r="DM49" s="528">
        <v>123</v>
      </c>
      <c r="DN49" s="528">
        <v>19</v>
      </c>
      <c r="DO49" s="528">
        <v>15</v>
      </c>
      <c r="DP49" s="535">
        <v>161</v>
      </c>
    </row>
    <row r="50" spans="1:120">
      <c r="A50" s="597" t="s">
        <v>87</v>
      </c>
      <c r="B50" s="545" t="s">
        <v>1291</v>
      </c>
      <c r="C50" s="546" t="s">
        <v>567</v>
      </c>
      <c r="D50" s="531">
        <v>2.3169490250181526</v>
      </c>
      <c r="E50" s="532"/>
      <c r="F50" s="532"/>
      <c r="G50" s="532"/>
      <c r="H50" s="532"/>
      <c r="I50" s="532">
        <v>0.2344787133803051</v>
      </c>
      <c r="J50" s="533">
        <v>3.4567736667474596</v>
      </c>
      <c r="K50" s="534" t="s">
        <v>1325</v>
      </c>
      <c r="L50" s="528" t="s">
        <v>1325</v>
      </c>
      <c r="M50" s="528" t="s">
        <v>1325</v>
      </c>
      <c r="N50" s="528" t="s">
        <v>1325</v>
      </c>
      <c r="O50" s="528" t="s">
        <v>1325</v>
      </c>
      <c r="P50" s="528">
        <v>13</v>
      </c>
      <c r="Q50" s="535" t="s">
        <v>1325</v>
      </c>
      <c r="R50" s="531">
        <v>0</v>
      </c>
      <c r="S50" s="532"/>
      <c r="T50" s="532"/>
      <c r="U50" s="532"/>
      <c r="V50" s="532"/>
      <c r="W50" s="532">
        <v>0</v>
      </c>
      <c r="X50" s="533">
        <v>0</v>
      </c>
      <c r="Y50" s="534" t="s">
        <v>1325</v>
      </c>
      <c r="Z50" s="528" t="s">
        <v>1325</v>
      </c>
      <c r="AA50" s="528" t="s">
        <v>1325</v>
      </c>
      <c r="AB50" s="528" t="s">
        <v>1325</v>
      </c>
      <c r="AC50" s="528" t="s">
        <v>1325</v>
      </c>
      <c r="AD50" s="528" t="s">
        <v>1325</v>
      </c>
      <c r="AE50" s="535" t="s">
        <v>1325</v>
      </c>
      <c r="AF50" s="531">
        <v>3.4066517561743814</v>
      </c>
      <c r="AG50" s="532"/>
      <c r="AH50" s="532"/>
      <c r="AI50" s="532"/>
      <c r="AJ50" s="532"/>
      <c r="AK50" s="532">
        <v>3.5234595863591525E-2</v>
      </c>
      <c r="AL50" s="533">
        <v>0</v>
      </c>
      <c r="AM50" s="534" t="s">
        <v>1325</v>
      </c>
      <c r="AN50" s="528" t="s">
        <v>1325</v>
      </c>
      <c r="AO50" s="528" t="s">
        <v>1325</v>
      </c>
      <c r="AP50" s="528" t="s">
        <v>1325</v>
      </c>
      <c r="AQ50" s="528" t="s">
        <v>1325</v>
      </c>
      <c r="AR50" s="528" t="s">
        <v>1325</v>
      </c>
      <c r="AS50" s="535" t="s">
        <v>1325</v>
      </c>
      <c r="AT50" s="531">
        <v>0</v>
      </c>
      <c r="AU50" s="532"/>
      <c r="AV50" s="532"/>
      <c r="AW50" s="532"/>
      <c r="AX50" s="532"/>
      <c r="AY50" s="532">
        <v>0</v>
      </c>
      <c r="AZ50" s="533">
        <v>0</v>
      </c>
      <c r="BA50" s="534" t="s">
        <v>1325</v>
      </c>
      <c r="BB50" s="528" t="s">
        <v>1325</v>
      </c>
      <c r="BC50" s="528" t="s">
        <v>1325</v>
      </c>
      <c r="BD50" s="528" t="s">
        <v>1325</v>
      </c>
      <c r="BE50" s="528" t="s">
        <v>1325</v>
      </c>
      <c r="BF50" s="528" t="s">
        <v>1325</v>
      </c>
      <c r="BG50" s="535" t="s">
        <v>1325</v>
      </c>
      <c r="BH50" s="531">
        <v>2.302636329817497</v>
      </c>
      <c r="BI50" s="532"/>
      <c r="BJ50" s="532"/>
      <c r="BK50" s="532"/>
      <c r="BL50" s="532"/>
      <c r="BM50" s="532">
        <v>0.44336429008992467</v>
      </c>
      <c r="BN50" s="533">
        <v>4.9464929345940982</v>
      </c>
      <c r="BO50" s="534" t="s">
        <v>1325</v>
      </c>
      <c r="BP50" s="528" t="s">
        <v>1325</v>
      </c>
      <c r="BQ50" s="528" t="s">
        <v>1325</v>
      </c>
      <c r="BR50" s="528" t="s">
        <v>1325</v>
      </c>
      <c r="BS50" s="528" t="s">
        <v>1325</v>
      </c>
      <c r="BT50" s="528" t="s">
        <v>1325</v>
      </c>
      <c r="BU50" s="535" t="s">
        <v>1325</v>
      </c>
      <c r="BV50" s="531">
        <v>1.7554306466015621</v>
      </c>
      <c r="BW50" s="532"/>
      <c r="BX50" s="532"/>
      <c r="BY50" s="532"/>
      <c r="BZ50" s="532"/>
      <c r="CA50" s="532">
        <v>0.44344363933300474</v>
      </c>
      <c r="CB50" s="533">
        <v>6.7102841652515028</v>
      </c>
      <c r="CC50" s="534" t="s">
        <v>1325</v>
      </c>
      <c r="CD50" s="528" t="s">
        <v>1325</v>
      </c>
      <c r="CE50" s="528" t="s">
        <v>1325</v>
      </c>
      <c r="CF50" s="528" t="s">
        <v>1325</v>
      </c>
      <c r="CG50" s="528" t="s">
        <v>1325</v>
      </c>
      <c r="CH50" s="528" t="s">
        <v>1325</v>
      </c>
      <c r="CI50" s="535" t="s">
        <v>1325</v>
      </c>
      <c r="CJ50" s="531">
        <v>0</v>
      </c>
      <c r="CK50" s="532"/>
      <c r="CL50" s="532"/>
      <c r="CM50" s="532"/>
      <c r="CN50" s="532"/>
      <c r="CO50" s="532">
        <v>0.44384081196581182</v>
      </c>
      <c r="CP50" s="533">
        <v>23.392859406995097</v>
      </c>
      <c r="CQ50" s="534" t="s">
        <v>1325</v>
      </c>
      <c r="CR50" s="528" t="s">
        <v>1325</v>
      </c>
      <c r="CS50" s="528" t="s">
        <v>1325</v>
      </c>
      <c r="CT50" s="528" t="s">
        <v>1325</v>
      </c>
      <c r="CU50" s="528" t="s">
        <v>1325</v>
      </c>
      <c r="CV50" s="528" t="s">
        <v>1325</v>
      </c>
      <c r="CW50" s="528" t="s">
        <v>1325</v>
      </c>
      <c r="CX50" s="528" t="s">
        <v>878</v>
      </c>
      <c r="CY50" s="528" t="s">
        <v>791</v>
      </c>
      <c r="CZ50" s="528" t="s">
        <v>878</v>
      </c>
      <c r="DA50" s="536" t="s">
        <v>791</v>
      </c>
      <c r="DB50" s="537" t="s">
        <v>792</v>
      </c>
      <c r="DC50" s="537" t="s">
        <v>792</v>
      </c>
      <c r="DD50" s="537" t="s">
        <v>878</v>
      </c>
      <c r="DE50" s="537" t="s">
        <v>878</v>
      </c>
      <c r="DF50" s="528"/>
      <c r="DG50" s="538" t="s">
        <v>1930</v>
      </c>
      <c r="DH50" s="528">
        <v>12</v>
      </c>
      <c r="DI50" s="528">
        <v>0</v>
      </c>
      <c r="DJ50" s="528">
        <v>2</v>
      </c>
      <c r="DK50" s="528">
        <v>1</v>
      </c>
      <c r="DL50" s="528">
        <v>0</v>
      </c>
      <c r="DM50" s="528">
        <v>165</v>
      </c>
      <c r="DN50" s="528">
        <v>11</v>
      </c>
      <c r="DO50" s="528">
        <v>24</v>
      </c>
      <c r="DP50" s="535">
        <v>191</v>
      </c>
    </row>
    <row r="51" spans="1:120">
      <c r="A51" s="597" t="s">
        <v>88</v>
      </c>
      <c r="B51" s="545" t="s">
        <v>1297</v>
      </c>
      <c r="C51" s="546" t="s">
        <v>568</v>
      </c>
      <c r="D51" s="531">
        <v>1.7262400250752985</v>
      </c>
      <c r="E51" s="532"/>
      <c r="F51" s="532">
        <v>0.89250205186258647</v>
      </c>
      <c r="G51" s="532">
        <v>1.7735328332680049</v>
      </c>
      <c r="H51" s="532"/>
      <c r="I51" s="532">
        <v>0.56066096108401176</v>
      </c>
      <c r="J51" s="533">
        <v>1.4802639362398362</v>
      </c>
      <c r="K51" s="534">
        <v>25</v>
      </c>
      <c r="L51" s="528" t="s">
        <v>1325</v>
      </c>
      <c r="M51" s="528" t="s">
        <v>1325</v>
      </c>
      <c r="N51" s="528" t="s">
        <v>1325</v>
      </c>
      <c r="O51" s="528" t="s">
        <v>1325</v>
      </c>
      <c r="P51" s="528">
        <v>83</v>
      </c>
      <c r="Q51" s="535">
        <v>18</v>
      </c>
      <c r="R51" s="531">
        <v>0.75800788639765315</v>
      </c>
      <c r="S51" s="532"/>
      <c r="T51" s="532">
        <v>0</v>
      </c>
      <c r="U51" s="532">
        <v>0</v>
      </c>
      <c r="V51" s="532"/>
      <c r="W51" s="532">
        <v>1.256876024456584</v>
      </c>
      <c r="X51" s="533">
        <v>3.6559635116478049</v>
      </c>
      <c r="Y51" s="534" t="s">
        <v>1325</v>
      </c>
      <c r="Z51" s="528" t="s">
        <v>1325</v>
      </c>
      <c r="AA51" s="528" t="s">
        <v>1325</v>
      </c>
      <c r="AB51" s="528" t="s">
        <v>1325</v>
      </c>
      <c r="AC51" s="528" t="s">
        <v>1325</v>
      </c>
      <c r="AD51" s="528" t="s">
        <v>1325</v>
      </c>
      <c r="AE51" s="535" t="s">
        <v>1325</v>
      </c>
      <c r="AF51" s="531">
        <v>1.3872906376260719</v>
      </c>
      <c r="AG51" s="532"/>
      <c r="AH51" s="532">
        <v>6.7728191130452604</v>
      </c>
      <c r="AI51" s="532">
        <v>0</v>
      </c>
      <c r="AJ51" s="532"/>
      <c r="AK51" s="532">
        <v>0.36167787629493858</v>
      </c>
      <c r="AL51" s="533">
        <v>0.84469817312202655</v>
      </c>
      <c r="AM51" s="534" t="s">
        <v>1325</v>
      </c>
      <c r="AN51" s="528" t="s">
        <v>1325</v>
      </c>
      <c r="AO51" s="528" t="s">
        <v>1325</v>
      </c>
      <c r="AP51" s="528" t="s">
        <v>1325</v>
      </c>
      <c r="AQ51" s="528" t="s">
        <v>1325</v>
      </c>
      <c r="AR51" s="528" t="s">
        <v>1325</v>
      </c>
      <c r="AS51" s="535" t="s">
        <v>1325</v>
      </c>
      <c r="AT51" s="531">
        <v>0</v>
      </c>
      <c r="AU51" s="532"/>
      <c r="AV51" s="532">
        <v>0</v>
      </c>
      <c r="AW51" s="532">
        <v>0</v>
      </c>
      <c r="AX51" s="532"/>
      <c r="AY51" s="532">
        <v>1.3124757623936607</v>
      </c>
      <c r="AZ51" s="533">
        <v>0</v>
      </c>
      <c r="BA51" s="534" t="s">
        <v>1325</v>
      </c>
      <c r="BB51" s="528" t="s">
        <v>1325</v>
      </c>
      <c r="BC51" s="528" t="s">
        <v>1325</v>
      </c>
      <c r="BD51" s="528" t="s">
        <v>1325</v>
      </c>
      <c r="BE51" s="528" t="s">
        <v>1325</v>
      </c>
      <c r="BF51" s="528" t="s">
        <v>1325</v>
      </c>
      <c r="BG51" s="535" t="s">
        <v>1325</v>
      </c>
      <c r="BH51" s="531">
        <v>1.0723409685991316</v>
      </c>
      <c r="BI51" s="532"/>
      <c r="BJ51" s="532">
        <v>2.1238598315865</v>
      </c>
      <c r="BK51" s="532">
        <v>1.5344388238118865</v>
      </c>
      <c r="BL51" s="532"/>
      <c r="BM51" s="532">
        <v>0.41672778642963926</v>
      </c>
      <c r="BN51" s="533">
        <v>2.2539702060565592</v>
      </c>
      <c r="BO51" s="534" t="s">
        <v>1325</v>
      </c>
      <c r="BP51" s="528" t="s">
        <v>1325</v>
      </c>
      <c r="BQ51" s="528" t="s">
        <v>1325</v>
      </c>
      <c r="BR51" s="528" t="s">
        <v>1325</v>
      </c>
      <c r="BS51" s="528" t="s">
        <v>1325</v>
      </c>
      <c r="BT51" s="528">
        <v>16</v>
      </c>
      <c r="BU51" s="535" t="s">
        <v>1325</v>
      </c>
      <c r="BV51" s="531">
        <v>2.3895911781283545</v>
      </c>
      <c r="BW51" s="532"/>
      <c r="BX51" s="532">
        <v>0</v>
      </c>
      <c r="BY51" s="532">
        <v>3.3709636390579441</v>
      </c>
      <c r="BZ51" s="532"/>
      <c r="CA51" s="532">
        <v>0.49772089865133712</v>
      </c>
      <c r="CB51" s="533">
        <v>1.0692038522401415</v>
      </c>
      <c r="CC51" s="534">
        <v>14</v>
      </c>
      <c r="CD51" s="528" t="s">
        <v>1325</v>
      </c>
      <c r="CE51" s="528" t="s">
        <v>1325</v>
      </c>
      <c r="CF51" s="528" t="s">
        <v>1325</v>
      </c>
      <c r="CG51" s="528" t="s">
        <v>1325</v>
      </c>
      <c r="CH51" s="528">
        <v>35</v>
      </c>
      <c r="CI51" s="535" t="s">
        <v>1325</v>
      </c>
      <c r="CJ51" s="531">
        <v>2.2740236591929595</v>
      </c>
      <c r="CK51" s="532"/>
      <c r="CL51" s="532">
        <v>0</v>
      </c>
      <c r="CM51" s="532">
        <v>0</v>
      </c>
      <c r="CN51" s="532"/>
      <c r="CO51" s="532">
        <v>0.65976680788522024</v>
      </c>
      <c r="CP51" s="533">
        <v>2.6430167902618571</v>
      </c>
      <c r="CQ51" s="534" t="s">
        <v>1325</v>
      </c>
      <c r="CR51" s="528" t="s">
        <v>1325</v>
      </c>
      <c r="CS51" s="528" t="s">
        <v>1325</v>
      </c>
      <c r="CT51" s="528" t="s">
        <v>1325</v>
      </c>
      <c r="CU51" s="528" t="s">
        <v>1325</v>
      </c>
      <c r="CV51" s="528" t="s">
        <v>1325</v>
      </c>
      <c r="CW51" s="528" t="s">
        <v>1325</v>
      </c>
      <c r="CX51" s="528" t="s">
        <v>878</v>
      </c>
      <c r="CY51" s="536" t="s">
        <v>791</v>
      </c>
      <c r="CZ51" s="528" t="s">
        <v>792</v>
      </c>
      <c r="DA51" s="536" t="s">
        <v>1472</v>
      </c>
      <c r="DB51" s="537" t="s">
        <v>792</v>
      </c>
      <c r="DC51" s="537" t="s">
        <v>792</v>
      </c>
      <c r="DD51" s="537" t="s">
        <v>878</v>
      </c>
      <c r="DE51" s="537" t="s">
        <v>878</v>
      </c>
      <c r="DF51" s="528"/>
      <c r="DG51" s="538" t="s">
        <v>1930</v>
      </c>
      <c r="DH51" s="528">
        <v>119</v>
      </c>
      <c r="DI51" s="528">
        <v>7</v>
      </c>
      <c r="DJ51" s="528">
        <v>16</v>
      </c>
      <c r="DK51" s="528">
        <v>21</v>
      </c>
      <c r="DL51" s="528">
        <v>0</v>
      </c>
      <c r="DM51" s="528">
        <v>783</v>
      </c>
      <c r="DN51" s="528">
        <v>90</v>
      </c>
      <c r="DO51" s="528">
        <v>134</v>
      </c>
      <c r="DP51" s="535">
        <v>1036</v>
      </c>
    </row>
    <row r="52" spans="1:120">
      <c r="A52" s="597" t="s">
        <v>1141</v>
      </c>
      <c r="B52" s="540" t="s">
        <v>1292</v>
      </c>
      <c r="C52" s="530" t="s">
        <v>569</v>
      </c>
      <c r="D52" s="531">
        <v>2.3997670966873801</v>
      </c>
      <c r="E52" s="532">
        <v>1.0368834599458989</v>
      </c>
      <c r="F52" s="532"/>
      <c r="G52" s="532"/>
      <c r="H52" s="532"/>
      <c r="I52" s="532">
        <v>0.6270666194674217</v>
      </c>
      <c r="J52" s="533">
        <v>2.2987357308970759</v>
      </c>
      <c r="K52" s="534" t="s">
        <v>1325</v>
      </c>
      <c r="L52" s="528" t="s">
        <v>1325</v>
      </c>
      <c r="M52" s="528" t="s">
        <v>1325</v>
      </c>
      <c r="N52" s="528" t="s">
        <v>1325</v>
      </c>
      <c r="O52" s="528" t="s">
        <v>1325</v>
      </c>
      <c r="P52" s="528">
        <v>21</v>
      </c>
      <c r="Q52" s="535" t="s">
        <v>1325</v>
      </c>
      <c r="R52" s="531">
        <v>0</v>
      </c>
      <c r="S52" s="532">
        <v>0</v>
      </c>
      <c r="T52" s="532"/>
      <c r="U52" s="532"/>
      <c r="V52" s="532"/>
      <c r="W52" s="532">
        <v>1.2310625984374466</v>
      </c>
      <c r="X52" s="533">
        <v>0</v>
      </c>
      <c r="Y52" s="534" t="s">
        <v>1325</v>
      </c>
      <c r="Z52" s="528" t="s">
        <v>1325</v>
      </c>
      <c r="AA52" s="528" t="s">
        <v>1325</v>
      </c>
      <c r="AB52" s="528" t="s">
        <v>1325</v>
      </c>
      <c r="AC52" s="528" t="s">
        <v>1325</v>
      </c>
      <c r="AD52" s="528" t="s">
        <v>1325</v>
      </c>
      <c r="AE52" s="535" t="s">
        <v>1325</v>
      </c>
      <c r="AF52" s="531">
        <v>0</v>
      </c>
      <c r="AG52" s="532">
        <v>0</v>
      </c>
      <c r="AH52" s="532"/>
      <c r="AI52" s="532"/>
      <c r="AJ52" s="532"/>
      <c r="AK52" s="532">
        <v>0</v>
      </c>
      <c r="AL52" s="533">
        <v>1.8351878100637842</v>
      </c>
      <c r="AM52" s="534" t="s">
        <v>1325</v>
      </c>
      <c r="AN52" s="528" t="s">
        <v>1325</v>
      </c>
      <c r="AO52" s="528" t="s">
        <v>1325</v>
      </c>
      <c r="AP52" s="528" t="s">
        <v>1325</v>
      </c>
      <c r="AQ52" s="528" t="s">
        <v>1325</v>
      </c>
      <c r="AR52" s="528" t="s">
        <v>1325</v>
      </c>
      <c r="AS52" s="535" t="s">
        <v>1325</v>
      </c>
      <c r="AT52" s="531">
        <v>0</v>
      </c>
      <c r="AU52" s="532">
        <v>0</v>
      </c>
      <c r="AV52" s="532"/>
      <c r="AW52" s="532"/>
      <c r="AX52" s="532"/>
      <c r="AY52" s="532">
        <v>0</v>
      </c>
      <c r="AZ52" s="533">
        <v>0</v>
      </c>
      <c r="BA52" s="534" t="s">
        <v>1325</v>
      </c>
      <c r="BB52" s="528" t="s">
        <v>1325</v>
      </c>
      <c r="BC52" s="528" t="s">
        <v>1325</v>
      </c>
      <c r="BD52" s="528" t="s">
        <v>1325</v>
      </c>
      <c r="BE52" s="528" t="s">
        <v>1325</v>
      </c>
      <c r="BF52" s="528" t="s">
        <v>1325</v>
      </c>
      <c r="BG52" s="535" t="s">
        <v>1325</v>
      </c>
      <c r="BH52" s="531">
        <v>0</v>
      </c>
      <c r="BI52" s="532">
        <v>0</v>
      </c>
      <c r="BJ52" s="532"/>
      <c r="BK52" s="532"/>
      <c r="BL52" s="532"/>
      <c r="BM52" s="532">
        <v>1.68296516061386</v>
      </c>
      <c r="BN52" s="533">
        <v>6.169293314197728</v>
      </c>
      <c r="BO52" s="534" t="s">
        <v>1325</v>
      </c>
      <c r="BP52" s="528" t="s">
        <v>1325</v>
      </c>
      <c r="BQ52" s="528" t="s">
        <v>1325</v>
      </c>
      <c r="BR52" s="528" t="s">
        <v>1325</v>
      </c>
      <c r="BS52" s="528" t="s">
        <v>1325</v>
      </c>
      <c r="BT52" s="528" t="s">
        <v>1325</v>
      </c>
      <c r="BU52" s="535" t="s">
        <v>1325</v>
      </c>
      <c r="BV52" s="531">
        <v>3.2882871639086697</v>
      </c>
      <c r="BW52" s="532">
        <v>1.2546235132185561</v>
      </c>
      <c r="BX52" s="532"/>
      <c r="BY52" s="532"/>
      <c r="BZ52" s="532"/>
      <c r="CA52" s="532">
        <v>0.53468557982450293</v>
      </c>
      <c r="CB52" s="533">
        <v>1.515197816238085</v>
      </c>
      <c r="CC52" s="534" t="s">
        <v>1325</v>
      </c>
      <c r="CD52" s="528" t="s">
        <v>1325</v>
      </c>
      <c r="CE52" s="528" t="s">
        <v>1325</v>
      </c>
      <c r="CF52" s="528" t="s">
        <v>1325</v>
      </c>
      <c r="CG52" s="528" t="s">
        <v>1325</v>
      </c>
      <c r="CH52" s="528">
        <v>16</v>
      </c>
      <c r="CI52" s="535" t="s">
        <v>1325</v>
      </c>
      <c r="CJ52" s="531">
        <v>0</v>
      </c>
      <c r="CK52" s="532">
        <v>0</v>
      </c>
      <c r="CL52" s="532"/>
      <c r="CM52" s="532"/>
      <c r="CN52" s="532"/>
      <c r="CO52" s="532">
        <v>0.75188316929882026</v>
      </c>
      <c r="CP52" s="533">
        <v>0</v>
      </c>
      <c r="CQ52" s="534" t="s">
        <v>1325</v>
      </c>
      <c r="CR52" s="528" t="s">
        <v>1325</v>
      </c>
      <c r="CS52" s="528" t="s">
        <v>1325</v>
      </c>
      <c r="CT52" s="528" t="s">
        <v>1325</v>
      </c>
      <c r="CU52" s="528" t="s">
        <v>1325</v>
      </c>
      <c r="CV52" s="528" t="s">
        <v>1325</v>
      </c>
      <c r="CW52" s="528" t="s">
        <v>1325</v>
      </c>
      <c r="CX52" s="528" t="s">
        <v>878</v>
      </c>
      <c r="CY52" s="528" t="s">
        <v>791</v>
      </c>
      <c r="CZ52" s="528" t="s">
        <v>878</v>
      </c>
      <c r="DA52" s="536" t="s">
        <v>791</v>
      </c>
      <c r="DB52" s="537" t="s">
        <v>792</v>
      </c>
      <c r="DC52" s="537" t="s">
        <v>792</v>
      </c>
      <c r="DD52" s="537" t="s">
        <v>878</v>
      </c>
      <c r="DE52" s="537" t="s">
        <v>878</v>
      </c>
      <c r="DF52" s="528"/>
      <c r="DG52" s="538" t="s">
        <v>1930</v>
      </c>
      <c r="DH52" s="528">
        <v>11</v>
      </c>
      <c r="DI52" s="528">
        <v>10</v>
      </c>
      <c r="DJ52" s="528">
        <v>1</v>
      </c>
      <c r="DK52" s="528">
        <v>0</v>
      </c>
      <c r="DL52" s="528">
        <v>0</v>
      </c>
      <c r="DM52" s="528">
        <v>269</v>
      </c>
      <c r="DN52" s="528">
        <v>34</v>
      </c>
      <c r="DO52" s="528">
        <v>31</v>
      </c>
      <c r="DP52" s="535">
        <v>325</v>
      </c>
    </row>
    <row r="53" spans="1:120">
      <c r="A53" s="597" t="s">
        <v>90</v>
      </c>
      <c r="B53" s="545" t="s">
        <v>1289</v>
      </c>
      <c r="C53" s="546" t="s">
        <v>570</v>
      </c>
      <c r="D53" s="531"/>
      <c r="E53" s="532"/>
      <c r="F53" s="532"/>
      <c r="G53" s="532"/>
      <c r="H53" s="532"/>
      <c r="I53" s="532">
        <v>1.4127118149070967</v>
      </c>
      <c r="J53" s="533"/>
      <c r="K53" s="534" t="s">
        <v>1325</v>
      </c>
      <c r="L53" s="528" t="s">
        <v>1325</v>
      </c>
      <c r="M53" s="528" t="s">
        <v>1325</v>
      </c>
      <c r="N53" s="528" t="s">
        <v>1325</v>
      </c>
      <c r="O53" s="528" t="s">
        <v>1325</v>
      </c>
      <c r="P53" s="528">
        <v>17</v>
      </c>
      <c r="Q53" s="535" t="s">
        <v>1325</v>
      </c>
      <c r="R53" s="531"/>
      <c r="S53" s="532"/>
      <c r="T53" s="532"/>
      <c r="U53" s="532"/>
      <c r="V53" s="532"/>
      <c r="W53" s="532">
        <v>0</v>
      </c>
      <c r="X53" s="533"/>
      <c r="Y53" s="534" t="s">
        <v>1325</v>
      </c>
      <c r="Z53" s="528" t="s">
        <v>1325</v>
      </c>
      <c r="AA53" s="528" t="s">
        <v>1325</v>
      </c>
      <c r="AB53" s="528" t="s">
        <v>1325</v>
      </c>
      <c r="AC53" s="528" t="s">
        <v>1325</v>
      </c>
      <c r="AD53" s="528" t="s">
        <v>1325</v>
      </c>
      <c r="AE53" s="535" t="s">
        <v>1325</v>
      </c>
      <c r="AF53" s="531"/>
      <c r="AG53" s="532"/>
      <c r="AH53" s="532"/>
      <c r="AI53" s="532"/>
      <c r="AJ53" s="532"/>
      <c r="AK53" s="532">
        <v>1.1989085483577724</v>
      </c>
      <c r="AL53" s="533"/>
      <c r="AM53" s="534" t="s">
        <v>1325</v>
      </c>
      <c r="AN53" s="528" t="s">
        <v>1325</v>
      </c>
      <c r="AO53" s="528" t="s">
        <v>1325</v>
      </c>
      <c r="AP53" s="528" t="s">
        <v>1325</v>
      </c>
      <c r="AQ53" s="528" t="s">
        <v>1325</v>
      </c>
      <c r="AR53" s="528" t="s">
        <v>1325</v>
      </c>
      <c r="AS53" s="535" t="s">
        <v>1325</v>
      </c>
      <c r="AT53" s="531"/>
      <c r="AU53" s="532"/>
      <c r="AV53" s="532"/>
      <c r="AW53" s="532"/>
      <c r="AX53" s="532"/>
      <c r="AY53" s="532">
        <v>0</v>
      </c>
      <c r="AZ53" s="533"/>
      <c r="BA53" s="534" t="s">
        <v>1325</v>
      </c>
      <c r="BB53" s="528" t="s">
        <v>1325</v>
      </c>
      <c r="BC53" s="528" t="s">
        <v>1325</v>
      </c>
      <c r="BD53" s="528" t="s">
        <v>1325</v>
      </c>
      <c r="BE53" s="528" t="s">
        <v>1325</v>
      </c>
      <c r="BF53" s="528" t="s">
        <v>1325</v>
      </c>
      <c r="BG53" s="535" t="s">
        <v>1325</v>
      </c>
      <c r="BH53" s="531"/>
      <c r="BI53" s="532"/>
      <c r="BJ53" s="532"/>
      <c r="BK53" s="532"/>
      <c r="BL53" s="532"/>
      <c r="BM53" s="532">
        <v>1.6374038129296971</v>
      </c>
      <c r="BN53" s="533"/>
      <c r="BO53" s="534" t="s">
        <v>1325</v>
      </c>
      <c r="BP53" s="528" t="s">
        <v>1325</v>
      </c>
      <c r="BQ53" s="528" t="s">
        <v>1325</v>
      </c>
      <c r="BR53" s="528" t="s">
        <v>1325</v>
      </c>
      <c r="BS53" s="528" t="s">
        <v>1325</v>
      </c>
      <c r="BT53" s="528" t="s">
        <v>1325</v>
      </c>
      <c r="BU53" s="535" t="s">
        <v>1325</v>
      </c>
      <c r="BV53" s="531"/>
      <c r="BW53" s="532"/>
      <c r="BX53" s="532"/>
      <c r="BY53" s="532"/>
      <c r="BZ53" s="532"/>
      <c r="CA53" s="532">
        <v>1.4469742882419734</v>
      </c>
      <c r="CB53" s="533"/>
      <c r="CC53" s="534" t="s">
        <v>1325</v>
      </c>
      <c r="CD53" s="528" t="s">
        <v>1325</v>
      </c>
      <c r="CE53" s="528" t="s">
        <v>1325</v>
      </c>
      <c r="CF53" s="528" t="s">
        <v>1325</v>
      </c>
      <c r="CG53" s="528" t="s">
        <v>1325</v>
      </c>
      <c r="CH53" s="528" t="s">
        <v>1325</v>
      </c>
      <c r="CI53" s="535" t="s">
        <v>1325</v>
      </c>
      <c r="CJ53" s="531"/>
      <c r="CK53" s="532"/>
      <c r="CL53" s="532"/>
      <c r="CM53" s="532"/>
      <c r="CN53" s="532"/>
      <c r="CO53" s="532">
        <v>0</v>
      </c>
      <c r="CP53" s="533"/>
      <c r="CQ53" s="534" t="s">
        <v>1325</v>
      </c>
      <c r="CR53" s="528" t="s">
        <v>1325</v>
      </c>
      <c r="CS53" s="528" t="s">
        <v>1325</v>
      </c>
      <c r="CT53" s="528" t="s">
        <v>1325</v>
      </c>
      <c r="CU53" s="528" t="s">
        <v>1325</v>
      </c>
      <c r="CV53" s="528" t="s">
        <v>1325</v>
      </c>
      <c r="CW53" s="528" t="s">
        <v>1325</v>
      </c>
      <c r="CX53" s="528" t="s">
        <v>878</v>
      </c>
      <c r="CY53" s="528" t="s">
        <v>791</v>
      </c>
      <c r="CZ53" s="528" t="s">
        <v>878</v>
      </c>
      <c r="DA53" s="536" t="s">
        <v>791</v>
      </c>
      <c r="DB53" s="537" t="s">
        <v>792</v>
      </c>
      <c r="DC53" s="537" t="s">
        <v>792</v>
      </c>
      <c r="DD53" s="537" t="s">
        <v>878</v>
      </c>
      <c r="DE53" s="537" t="s">
        <v>878</v>
      </c>
      <c r="DF53" s="528"/>
      <c r="DG53" s="538" t="s">
        <v>1930</v>
      </c>
      <c r="DH53" s="528">
        <v>3</v>
      </c>
      <c r="DI53" s="528">
        <v>1</v>
      </c>
      <c r="DJ53" s="528">
        <v>0</v>
      </c>
      <c r="DK53" s="528">
        <v>0</v>
      </c>
      <c r="DL53" s="528">
        <v>0</v>
      </c>
      <c r="DM53" s="528">
        <v>109</v>
      </c>
      <c r="DN53" s="528">
        <v>8</v>
      </c>
      <c r="DO53" s="528">
        <v>17</v>
      </c>
      <c r="DP53" s="535">
        <v>121</v>
      </c>
    </row>
    <row r="54" spans="1:120">
      <c r="A54" s="597" t="s">
        <v>342</v>
      </c>
      <c r="B54" s="545" t="s">
        <v>1289</v>
      </c>
      <c r="C54" s="546" t="s">
        <v>571</v>
      </c>
      <c r="D54" s="531"/>
      <c r="E54" s="532"/>
      <c r="F54" s="532"/>
      <c r="G54" s="532"/>
      <c r="H54" s="532"/>
      <c r="I54" s="532">
        <v>0.72398060284266952</v>
      </c>
      <c r="J54" s="533">
        <v>0</v>
      </c>
      <c r="K54" s="534" t="s">
        <v>1325</v>
      </c>
      <c r="L54" s="528" t="s">
        <v>1325</v>
      </c>
      <c r="M54" s="528" t="s">
        <v>1325</v>
      </c>
      <c r="N54" s="528" t="s">
        <v>1325</v>
      </c>
      <c r="O54" s="528" t="s">
        <v>1325</v>
      </c>
      <c r="P54" s="528">
        <v>17</v>
      </c>
      <c r="Q54" s="535" t="s">
        <v>1325</v>
      </c>
      <c r="R54" s="531"/>
      <c r="S54" s="532"/>
      <c r="T54" s="532"/>
      <c r="U54" s="532"/>
      <c r="V54" s="532"/>
      <c r="W54" s="532">
        <v>0</v>
      </c>
      <c r="X54" s="533">
        <v>0</v>
      </c>
      <c r="Y54" s="534" t="s">
        <v>1325</v>
      </c>
      <c r="Z54" s="528" t="s">
        <v>1325</v>
      </c>
      <c r="AA54" s="528" t="s">
        <v>1325</v>
      </c>
      <c r="AB54" s="528" t="s">
        <v>1325</v>
      </c>
      <c r="AC54" s="528" t="s">
        <v>1325</v>
      </c>
      <c r="AD54" s="528" t="s">
        <v>1325</v>
      </c>
      <c r="AE54" s="535" t="s">
        <v>1325</v>
      </c>
      <c r="AF54" s="531"/>
      <c r="AG54" s="532"/>
      <c r="AH54" s="532"/>
      <c r="AI54" s="532"/>
      <c r="AJ54" s="532"/>
      <c r="AK54" s="532">
        <v>9.7730994901666604E-2</v>
      </c>
      <c r="AL54" s="533">
        <v>0</v>
      </c>
      <c r="AM54" s="534" t="s">
        <v>1325</v>
      </c>
      <c r="AN54" s="528" t="s">
        <v>1325</v>
      </c>
      <c r="AO54" s="528" t="s">
        <v>1325</v>
      </c>
      <c r="AP54" s="528" t="s">
        <v>1325</v>
      </c>
      <c r="AQ54" s="528" t="s">
        <v>1325</v>
      </c>
      <c r="AR54" s="528" t="s">
        <v>1325</v>
      </c>
      <c r="AS54" s="535" t="s">
        <v>1325</v>
      </c>
      <c r="AT54" s="531"/>
      <c r="AU54" s="532"/>
      <c r="AV54" s="532"/>
      <c r="AW54" s="532"/>
      <c r="AX54" s="532"/>
      <c r="AY54" s="532">
        <v>2.7477767966690805</v>
      </c>
      <c r="AZ54" s="533">
        <v>0</v>
      </c>
      <c r="BA54" s="534" t="s">
        <v>1325</v>
      </c>
      <c r="BB54" s="528" t="s">
        <v>1325</v>
      </c>
      <c r="BC54" s="528" t="s">
        <v>1325</v>
      </c>
      <c r="BD54" s="528" t="s">
        <v>1325</v>
      </c>
      <c r="BE54" s="528" t="s">
        <v>1325</v>
      </c>
      <c r="BF54" s="528" t="s">
        <v>1325</v>
      </c>
      <c r="BG54" s="535" t="s">
        <v>1325</v>
      </c>
      <c r="BH54" s="531"/>
      <c r="BI54" s="532"/>
      <c r="BJ54" s="532"/>
      <c r="BK54" s="532"/>
      <c r="BL54" s="532"/>
      <c r="BM54" s="532">
        <v>0.95442254336543841</v>
      </c>
      <c r="BN54" s="533">
        <v>0</v>
      </c>
      <c r="BO54" s="534" t="s">
        <v>1325</v>
      </c>
      <c r="BP54" s="528" t="s">
        <v>1325</v>
      </c>
      <c r="BQ54" s="528" t="s">
        <v>1325</v>
      </c>
      <c r="BR54" s="528" t="s">
        <v>1325</v>
      </c>
      <c r="BS54" s="528" t="s">
        <v>1325</v>
      </c>
      <c r="BT54" s="528" t="s">
        <v>1325</v>
      </c>
      <c r="BU54" s="535" t="s">
        <v>1325</v>
      </c>
      <c r="BV54" s="531"/>
      <c r="BW54" s="532"/>
      <c r="BX54" s="532"/>
      <c r="BY54" s="532"/>
      <c r="BZ54" s="532"/>
      <c r="CA54" s="532">
        <v>0.83024359043594476</v>
      </c>
      <c r="CB54" s="533">
        <v>0</v>
      </c>
      <c r="CC54" s="534" t="s">
        <v>1325</v>
      </c>
      <c r="CD54" s="528" t="s">
        <v>1325</v>
      </c>
      <c r="CE54" s="528" t="s">
        <v>1325</v>
      </c>
      <c r="CF54" s="528" t="s">
        <v>1325</v>
      </c>
      <c r="CG54" s="528" t="s">
        <v>1325</v>
      </c>
      <c r="CH54" s="528">
        <v>11</v>
      </c>
      <c r="CI54" s="535" t="s">
        <v>1325</v>
      </c>
      <c r="CJ54" s="531"/>
      <c r="CK54" s="532"/>
      <c r="CL54" s="532"/>
      <c r="CM54" s="532"/>
      <c r="CN54" s="532"/>
      <c r="CO54" s="532">
        <v>0</v>
      </c>
      <c r="CP54" s="533">
        <v>0</v>
      </c>
      <c r="CQ54" s="534" t="s">
        <v>1325</v>
      </c>
      <c r="CR54" s="528" t="s">
        <v>1325</v>
      </c>
      <c r="CS54" s="528" t="s">
        <v>1325</v>
      </c>
      <c r="CT54" s="528" t="s">
        <v>1325</v>
      </c>
      <c r="CU54" s="528" t="s">
        <v>1325</v>
      </c>
      <c r="CV54" s="528" t="s">
        <v>1325</v>
      </c>
      <c r="CW54" s="528" t="s">
        <v>1325</v>
      </c>
      <c r="CX54" s="528" t="s">
        <v>878</v>
      </c>
      <c r="CY54" s="528" t="s">
        <v>791</v>
      </c>
      <c r="CZ54" s="528" t="s">
        <v>878</v>
      </c>
      <c r="DA54" s="536" t="s">
        <v>791</v>
      </c>
      <c r="DB54" s="537" t="s">
        <v>792</v>
      </c>
      <c r="DC54" s="537" t="s">
        <v>792</v>
      </c>
      <c r="DD54" s="537" t="s">
        <v>878</v>
      </c>
      <c r="DE54" s="537" t="s">
        <v>878</v>
      </c>
      <c r="DF54" s="528"/>
      <c r="DG54" s="538" t="s">
        <v>1930</v>
      </c>
      <c r="DH54" s="528">
        <v>9</v>
      </c>
      <c r="DI54" s="528">
        <v>5</v>
      </c>
      <c r="DJ54" s="528">
        <v>0</v>
      </c>
      <c r="DK54" s="528">
        <v>3</v>
      </c>
      <c r="DL54" s="528">
        <v>0</v>
      </c>
      <c r="DM54" s="528">
        <v>187</v>
      </c>
      <c r="DN54" s="528">
        <v>12</v>
      </c>
      <c r="DO54" s="528">
        <v>21</v>
      </c>
      <c r="DP54" s="535">
        <v>216</v>
      </c>
    </row>
    <row r="55" spans="1:120">
      <c r="A55" s="597" t="s">
        <v>344</v>
      </c>
      <c r="B55" s="545" t="s">
        <v>1289</v>
      </c>
      <c r="C55" s="546" t="s">
        <v>572</v>
      </c>
      <c r="D55" s="531"/>
      <c r="E55" s="532">
        <v>0.84483665758014359</v>
      </c>
      <c r="F55" s="532"/>
      <c r="G55" s="532"/>
      <c r="H55" s="532"/>
      <c r="I55" s="532">
        <v>1.333797813669205</v>
      </c>
      <c r="J55" s="533">
        <v>1.6442438102502801</v>
      </c>
      <c r="K55" s="534" t="s">
        <v>1325</v>
      </c>
      <c r="L55" s="528" t="s">
        <v>1325</v>
      </c>
      <c r="M55" s="528" t="s">
        <v>1325</v>
      </c>
      <c r="N55" s="528" t="s">
        <v>1325</v>
      </c>
      <c r="O55" s="528" t="s">
        <v>1325</v>
      </c>
      <c r="P55" s="528">
        <v>20</v>
      </c>
      <c r="Q55" s="535" t="s">
        <v>1325</v>
      </c>
      <c r="R55" s="531"/>
      <c r="S55" s="532">
        <v>0</v>
      </c>
      <c r="T55" s="532"/>
      <c r="U55" s="532"/>
      <c r="V55" s="532"/>
      <c r="W55" s="532">
        <v>1.0096214603038816</v>
      </c>
      <c r="X55" s="533">
        <v>0</v>
      </c>
      <c r="Y55" s="534" t="s">
        <v>1325</v>
      </c>
      <c r="Z55" s="528" t="s">
        <v>1325</v>
      </c>
      <c r="AA55" s="528" t="s">
        <v>1325</v>
      </c>
      <c r="AB55" s="528" t="s">
        <v>1325</v>
      </c>
      <c r="AC55" s="528" t="s">
        <v>1325</v>
      </c>
      <c r="AD55" s="528" t="s">
        <v>1325</v>
      </c>
      <c r="AE55" s="535" t="s">
        <v>1325</v>
      </c>
      <c r="AF55" s="531"/>
      <c r="AG55" s="532">
        <v>1.037309521847271</v>
      </c>
      <c r="AH55" s="532"/>
      <c r="AI55" s="532"/>
      <c r="AJ55" s="532"/>
      <c r="AK55" s="532">
        <v>39.003949804656806</v>
      </c>
      <c r="AL55" s="533">
        <v>0</v>
      </c>
      <c r="AM55" s="534" t="s">
        <v>1325</v>
      </c>
      <c r="AN55" s="528" t="s">
        <v>1325</v>
      </c>
      <c r="AO55" s="528" t="s">
        <v>1325</v>
      </c>
      <c r="AP55" s="528" t="s">
        <v>1325</v>
      </c>
      <c r="AQ55" s="528" t="s">
        <v>1325</v>
      </c>
      <c r="AR55" s="528" t="s">
        <v>1325</v>
      </c>
      <c r="AS55" s="535" t="s">
        <v>1325</v>
      </c>
      <c r="AT55" s="531"/>
      <c r="AU55" s="532">
        <v>0</v>
      </c>
      <c r="AV55" s="532"/>
      <c r="AW55" s="532"/>
      <c r="AX55" s="532"/>
      <c r="AY55" s="532">
        <v>6.2662714753307087</v>
      </c>
      <c r="AZ55" s="533">
        <v>0</v>
      </c>
      <c r="BA55" s="534" t="s">
        <v>1325</v>
      </c>
      <c r="BB55" s="528" t="s">
        <v>1325</v>
      </c>
      <c r="BC55" s="528" t="s">
        <v>1325</v>
      </c>
      <c r="BD55" s="528" t="s">
        <v>1325</v>
      </c>
      <c r="BE55" s="528" t="s">
        <v>1325</v>
      </c>
      <c r="BF55" s="528" t="s">
        <v>1325</v>
      </c>
      <c r="BG55" s="535" t="s">
        <v>1325</v>
      </c>
      <c r="BH55" s="531"/>
      <c r="BI55" s="532">
        <v>0.58456374680029</v>
      </c>
      <c r="BJ55" s="532"/>
      <c r="BK55" s="532"/>
      <c r="BL55" s="532"/>
      <c r="BM55" s="532">
        <v>0.39027416098354034</v>
      </c>
      <c r="BN55" s="533">
        <v>0</v>
      </c>
      <c r="BO55" s="534" t="s">
        <v>1325</v>
      </c>
      <c r="BP55" s="528" t="s">
        <v>1325</v>
      </c>
      <c r="BQ55" s="528" t="s">
        <v>1325</v>
      </c>
      <c r="BR55" s="528" t="s">
        <v>1325</v>
      </c>
      <c r="BS55" s="528" t="s">
        <v>1325</v>
      </c>
      <c r="BT55" s="528" t="s">
        <v>1325</v>
      </c>
      <c r="BU55" s="535" t="s">
        <v>1325</v>
      </c>
      <c r="BV55" s="531"/>
      <c r="BW55" s="532">
        <v>1.9172634771608583</v>
      </c>
      <c r="BX55" s="532"/>
      <c r="BY55" s="532"/>
      <c r="BZ55" s="532"/>
      <c r="CA55" s="532">
        <v>1.6677618400075742</v>
      </c>
      <c r="CB55" s="533">
        <v>5.3348973659218428</v>
      </c>
      <c r="CC55" s="534" t="s">
        <v>1325</v>
      </c>
      <c r="CD55" s="528" t="s">
        <v>1325</v>
      </c>
      <c r="CE55" s="528" t="s">
        <v>1325</v>
      </c>
      <c r="CF55" s="528" t="s">
        <v>1325</v>
      </c>
      <c r="CG55" s="528" t="s">
        <v>1325</v>
      </c>
      <c r="CH55" s="528" t="s">
        <v>1325</v>
      </c>
      <c r="CI55" s="535" t="s">
        <v>1325</v>
      </c>
      <c r="CJ55" s="531"/>
      <c r="CK55" s="532">
        <v>0</v>
      </c>
      <c r="CL55" s="532"/>
      <c r="CM55" s="532"/>
      <c r="CN55" s="532"/>
      <c r="CO55" s="532">
        <v>2.4665435675778373</v>
      </c>
      <c r="CP55" s="533">
        <v>0</v>
      </c>
      <c r="CQ55" s="534" t="s">
        <v>1325</v>
      </c>
      <c r="CR55" s="528" t="s">
        <v>1325</v>
      </c>
      <c r="CS55" s="528" t="s">
        <v>1325</v>
      </c>
      <c r="CT55" s="528" t="s">
        <v>1325</v>
      </c>
      <c r="CU55" s="528" t="s">
        <v>1325</v>
      </c>
      <c r="CV55" s="528" t="s">
        <v>1325</v>
      </c>
      <c r="CW55" s="528" t="s">
        <v>1325</v>
      </c>
      <c r="CX55" s="528" t="s">
        <v>878</v>
      </c>
      <c r="CY55" s="528" t="s">
        <v>791</v>
      </c>
      <c r="CZ55" s="528" t="s">
        <v>878</v>
      </c>
      <c r="DA55" s="536" t="s">
        <v>791</v>
      </c>
      <c r="DB55" s="537" t="s">
        <v>792</v>
      </c>
      <c r="DC55" s="537" t="s">
        <v>792</v>
      </c>
      <c r="DD55" s="537" t="s">
        <v>878</v>
      </c>
      <c r="DE55" s="537" t="s">
        <v>878</v>
      </c>
      <c r="DF55" s="528"/>
      <c r="DG55" s="538" t="s">
        <v>1930</v>
      </c>
      <c r="DH55" s="528">
        <v>8</v>
      </c>
      <c r="DI55" s="528">
        <v>86</v>
      </c>
      <c r="DJ55" s="528">
        <v>1</v>
      </c>
      <c r="DK55" s="528">
        <v>2</v>
      </c>
      <c r="DL55" s="528">
        <v>0</v>
      </c>
      <c r="DM55" s="528">
        <v>164</v>
      </c>
      <c r="DN55" s="528">
        <v>23</v>
      </c>
      <c r="DO55" s="528">
        <v>33</v>
      </c>
      <c r="DP55" s="535">
        <v>284</v>
      </c>
    </row>
    <row r="56" spans="1:120">
      <c r="A56" s="597" t="s">
        <v>346</v>
      </c>
      <c r="B56" s="545" t="s">
        <v>1295</v>
      </c>
      <c r="C56" s="546" t="s">
        <v>573</v>
      </c>
      <c r="D56" s="531"/>
      <c r="E56" s="532"/>
      <c r="F56" s="532"/>
      <c r="G56" s="532"/>
      <c r="H56" s="532"/>
      <c r="I56" s="532"/>
      <c r="J56" s="533"/>
      <c r="K56" s="534" t="s">
        <v>1325</v>
      </c>
      <c r="L56" s="528" t="s">
        <v>1325</v>
      </c>
      <c r="M56" s="528" t="s">
        <v>1325</v>
      </c>
      <c r="N56" s="528" t="s">
        <v>1325</v>
      </c>
      <c r="O56" s="528" t="s">
        <v>1325</v>
      </c>
      <c r="P56" s="528" t="s">
        <v>1325</v>
      </c>
      <c r="Q56" s="535" t="s">
        <v>1325</v>
      </c>
      <c r="R56" s="531"/>
      <c r="S56" s="532"/>
      <c r="T56" s="532"/>
      <c r="U56" s="532"/>
      <c r="V56" s="532"/>
      <c r="W56" s="532"/>
      <c r="X56" s="533"/>
      <c r="Y56" s="534" t="s">
        <v>1325</v>
      </c>
      <c r="Z56" s="528" t="s">
        <v>1325</v>
      </c>
      <c r="AA56" s="528" t="s">
        <v>1325</v>
      </c>
      <c r="AB56" s="528" t="s">
        <v>1325</v>
      </c>
      <c r="AC56" s="528" t="s">
        <v>1325</v>
      </c>
      <c r="AD56" s="528" t="s">
        <v>1325</v>
      </c>
      <c r="AE56" s="535" t="s">
        <v>1325</v>
      </c>
      <c r="AF56" s="531"/>
      <c r="AG56" s="532"/>
      <c r="AH56" s="532"/>
      <c r="AI56" s="532"/>
      <c r="AJ56" s="532"/>
      <c r="AK56" s="532"/>
      <c r="AL56" s="533"/>
      <c r="AM56" s="534" t="s">
        <v>1325</v>
      </c>
      <c r="AN56" s="528" t="s">
        <v>1325</v>
      </c>
      <c r="AO56" s="528" t="s">
        <v>1325</v>
      </c>
      <c r="AP56" s="528" t="s">
        <v>1325</v>
      </c>
      <c r="AQ56" s="528" t="s">
        <v>1325</v>
      </c>
      <c r="AR56" s="528" t="s">
        <v>1325</v>
      </c>
      <c r="AS56" s="535" t="s">
        <v>1325</v>
      </c>
      <c r="AT56" s="531"/>
      <c r="AU56" s="532"/>
      <c r="AV56" s="532"/>
      <c r="AW56" s="532"/>
      <c r="AX56" s="532"/>
      <c r="AY56" s="532"/>
      <c r="AZ56" s="533"/>
      <c r="BA56" s="534" t="s">
        <v>1325</v>
      </c>
      <c r="BB56" s="528" t="s">
        <v>1325</v>
      </c>
      <c r="BC56" s="528" t="s">
        <v>1325</v>
      </c>
      <c r="BD56" s="528" t="s">
        <v>1325</v>
      </c>
      <c r="BE56" s="528" t="s">
        <v>1325</v>
      </c>
      <c r="BF56" s="528" t="s">
        <v>1325</v>
      </c>
      <c r="BG56" s="535" t="s">
        <v>1325</v>
      </c>
      <c r="BH56" s="531"/>
      <c r="BI56" s="532"/>
      <c r="BJ56" s="532"/>
      <c r="BK56" s="532"/>
      <c r="BL56" s="532"/>
      <c r="BM56" s="532"/>
      <c r="BN56" s="533"/>
      <c r="BO56" s="534" t="s">
        <v>1325</v>
      </c>
      <c r="BP56" s="528" t="s">
        <v>1325</v>
      </c>
      <c r="BQ56" s="528" t="s">
        <v>1325</v>
      </c>
      <c r="BR56" s="528" t="s">
        <v>1325</v>
      </c>
      <c r="BS56" s="528" t="s">
        <v>1325</v>
      </c>
      <c r="BT56" s="528" t="s">
        <v>1325</v>
      </c>
      <c r="BU56" s="535" t="s">
        <v>1325</v>
      </c>
      <c r="BV56" s="531"/>
      <c r="BW56" s="532"/>
      <c r="BX56" s="532"/>
      <c r="BY56" s="532"/>
      <c r="BZ56" s="532"/>
      <c r="CA56" s="532"/>
      <c r="CB56" s="533"/>
      <c r="CC56" s="534" t="s">
        <v>1325</v>
      </c>
      <c r="CD56" s="528" t="s">
        <v>1325</v>
      </c>
      <c r="CE56" s="528" t="s">
        <v>1325</v>
      </c>
      <c r="CF56" s="528" t="s">
        <v>1325</v>
      </c>
      <c r="CG56" s="528" t="s">
        <v>1325</v>
      </c>
      <c r="CH56" s="528" t="s">
        <v>1325</v>
      </c>
      <c r="CI56" s="535" t="s">
        <v>1325</v>
      </c>
      <c r="CJ56" s="531"/>
      <c r="CK56" s="532"/>
      <c r="CL56" s="532"/>
      <c r="CM56" s="532"/>
      <c r="CN56" s="532"/>
      <c r="CO56" s="532"/>
      <c r="CP56" s="533"/>
      <c r="CQ56" s="534" t="s">
        <v>1325</v>
      </c>
      <c r="CR56" s="528" t="s">
        <v>1325</v>
      </c>
      <c r="CS56" s="528" t="s">
        <v>1325</v>
      </c>
      <c r="CT56" s="528" t="s">
        <v>1325</v>
      </c>
      <c r="CU56" s="528" t="s">
        <v>1325</v>
      </c>
      <c r="CV56" s="528" t="s">
        <v>1325</v>
      </c>
      <c r="CW56" s="528" t="s">
        <v>1325</v>
      </c>
      <c r="CX56" s="528" t="s">
        <v>878</v>
      </c>
      <c r="CY56" s="528" t="s">
        <v>791</v>
      </c>
      <c r="CZ56" s="528" t="s">
        <v>878</v>
      </c>
      <c r="DA56" s="536" t="s">
        <v>791</v>
      </c>
      <c r="DB56" s="537" t="s">
        <v>792</v>
      </c>
      <c r="DC56" s="537" t="s">
        <v>792</v>
      </c>
      <c r="DD56" s="537" t="s">
        <v>878</v>
      </c>
      <c r="DE56" s="537" t="s">
        <v>878</v>
      </c>
      <c r="DF56" s="528"/>
      <c r="DG56" s="538" t="s">
        <v>1930</v>
      </c>
      <c r="DH56" s="528">
        <v>0</v>
      </c>
      <c r="DI56" s="528">
        <v>0</v>
      </c>
      <c r="DJ56" s="528">
        <v>0</v>
      </c>
      <c r="DK56" s="528">
        <v>0</v>
      </c>
      <c r="DL56" s="528">
        <v>0</v>
      </c>
      <c r="DM56" s="528">
        <v>0</v>
      </c>
      <c r="DN56" s="528">
        <v>0</v>
      </c>
      <c r="DO56" s="528">
        <v>0</v>
      </c>
      <c r="DP56" s="535">
        <v>0</v>
      </c>
    </row>
    <row r="57" spans="1:120">
      <c r="A57" s="597" t="s">
        <v>169</v>
      </c>
      <c r="B57" s="545" t="s">
        <v>1297</v>
      </c>
      <c r="C57" s="546" t="s">
        <v>574</v>
      </c>
      <c r="D57" s="531">
        <v>0.83098860305023892</v>
      </c>
      <c r="E57" s="532">
        <v>1.6275414783345483</v>
      </c>
      <c r="F57" s="532"/>
      <c r="G57" s="532"/>
      <c r="H57" s="532"/>
      <c r="I57" s="532">
        <v>1.9703485887964864</v>
      </c>
      <c r="J57" s="533">
        <v>0.94683661590659218</v>
      </c>
      <c r="K57" s="534" t="s">
        <v>1325</v>
      </c>
      <c r="L57" s="528" t="s">
        <v>1325</v>
      </c>
      <c r="M57" s="528" t="s">
        <v>1325</v>
      </c>
      <c r="N57" s="528" t="s">
        <v>1325</v>
      </c>
      <c r="O57" s="528" t="s">
        <v>1325</v>
      </c>
      <c r="P57" s="528">
        <v>54</v>
      </c>
      <c r="Q57" s="535" t="s">
        <v>1325</v>
      </c>
      <c r="R57" s="531">
        <v>0</v>
      </c>
      <c r="S57" s="532">
        <v>0</v>
      </c>
      <c r="T57" s="532"/>
      <c r="U57" s="532"/>
      <c r="V57" s="532"/>
      <c r="W57" s="532">
        <v>0</v>
      </c>
      <c r="X57" s="533">
        <v>0</v>
      </c>
      <c r="Y57" s="534" t="s">
        <v>1325</v>
      </c>
      <c r="Z57" s="528" t="s">
        <v>1325</v>
      </c>
      <c r="AA57" s="528" t="s">
        <v>1325</v>
      </c>
      <c r="AB57" s="528" t="s">
        <v>1325</v>
      </c>
      <c r="AC57" s="528" t="s">
        <v>1325</v>
      </c>
      <c r="AD57" s="528" t="s">
        <v>1325</v>
      </c>
      <c r="AE57" s="535" t="s">
        <v>1325</v>
      </c>
      <c r="AF57" s="531">
        <v>0</v>
      </c>
      <c r="AG57" s="532">
        <v>0</v>
      </c>
      <c r="AH57" s="532"/>
      <c r="AI57" s="532"/>
      <c r="AJ57" s="532"/>
      <c r="AK57" s="532">
        <v>0.66673995801529173</v>
      </c>
      <c r="AL57" s="533">
        <v>0</v>
      </c>
      <c r="AM57" s="534" t="s">
        <v>1325</v>
      </c>
      <c r="AN57" s="528" t="s">
        <v>1325</v>
      </c>
      <c r="AO57" s="528" t="s">
        <v>1325</v>
      </c>
      <c r="AP57" s="528" t="s">
        <v>1325</v>
      </c>
      <c r="AQ57" s="528" t="s">
        <v>1325</v>
      </c>
      <c r="AR57" s="528" t="s">
        <v>1325</v>
      </c>
      <c r="AS57" s="535" t="s">
        <v>1325</v>
      </c>
      <c r="AT57" s="531">
        <v>0</v>
      </c>
      <c r="AU57" s="532">
        <v>0</v>
      </c>
      <c r="AV57" s="532"/>
      <c r="AW57" s="532"/>
      <c r="AX57" s="532"/>
      <c r="AY57" s="532">
        <v>0.65540084308305879</v>
      </c>
      <c r="AZ57" s="533">
        <v>0</v>
      </c>
      <c r="BA57" s="534" t="s">
        <v>1325</v>
      </c>
      <c r="BB57" s="528" t="s">
        <v>1325</v>
      </c>
      <c r="BC57" s="528" t="s">
        <v>1325</v>
      </c>
      <c r="BD57" s="528" t="s">
        <v>1325</v>
      </c>
      <c r="BE57" s="528" t="s">
        <v>1325</v>
      </c>
      <c r="BF57" s="528" t="s">
        <v>1325</v>
      </c>
      <c r="BG57" s="535" t="s">
        <v>1325</v>
      </c>
      <c r="BH57" s="531">
        <v>0</v>
      </c>
      <c r="BI57" s="532">
        <v>1.8217988972766048</v>
      </c>
      <c r="BJ57" s="532"/>
      <c r="BK57" s="532"/>
      <c r="BL57" s="532"/>
      <c r="BM57" s="532">
        <v>2.8660204912556586</v>
      </c>
      <c r="BN57" s="533">
        <v>2.9595345049625181</v>
      </c>
      <c r="BO57" s="534" t="s">
        <v>1325</v>
      </c>
      <c r="BP57" s="528" t="s">
        <v>1325</v>
      </c>
      <c r="BQ57" s="528" t="s">
        <v>1325</v>
      </c>
      <c r="BR57" s="528" t="s">
        <v>1325</v>
      </c>
      <c r="BS57" s="528" t="s">
        <v>1325</v>
      </c>
      <c r="BT57" s="528">
        <v>21</v>
      </c>
      <c r="BU57" s="535" t="s">
        <v>1325</v>
      </c>
      <c r="BV57" s="531">
        <v>0</v>
      </c>
      <c r="BW57" s="532">
        <v>1.9866182359026203</v>
      </c>
      <c r="BX57" s="532"/>
      <c r="BY57" s="532"/>
      <c r="BZ57" s="532"/>
      <c r="CA57" s="532">
        <v>20.365849759574342</v>
      </c>
      <c r="CB57" s="533">
        <v>0</v>
      </c>
      <c r="CC57" s="534" t="s">
        <v>1325</v>
      </c>
      <c r="CD57" s="528" t="s">
        <v>1325</v>
      </c>
      <c r="CE57" s="528" t="s">
        <v>1325</v>
      </c>
      <c r="CF57" s="528" t="s">
        <v>1325</v>
      </c>
      <c r="CG57" s="528" t="s">
        <v>1325</v>
      </c>
      <c r="CH57" s="528">
        <v>23</v>
      </c>
      <c r="CI57" s="535" t="s">
        <v>1325</v>
      </c>
      <c r="CJ57" s="531">
        <v>0</v>
      </c>
      <c r="CK57" s="532">
        <v>8.2045244469943253</v>
      </c>
      <c r="CL57" s="532"/>
      <c r="CM57" s="532"/>
      <c r="CN57" s="532"/>
      <c r="CO57" s="532">
        <v>0</v>
      </c>
      <c r="CP57" s="533">
        <v>0</v>
      </c>
      <c r="CQ57" s="534" t="s">
        <v>1325</v>
      </c>
      <c r="CR57" s="528" t="s">
        <v>1325</v>
      </c>
      <c r="CS57" s="528" t="s">
        <v>1325</v>
      </c>
      <c r="CT57" s="528" t="s">
        <v>1325</v>
      </c>
      <c r="CU57" s="528" t="s">
        <v>1325</v>
      </c>
      <c r="CV57" s="528" t="s">
        <v>1325</v>
      </c>
      <c r="CW57" s="528" t="s">
        <v>1325</v>
      </c>
      <c r="CX57" s="528" t="s">
        <v>878</v>
      </c>
      <c r="CY57" s="528" t="s">
        <v>791</v>
      </c>
      <c r="CZ57" s="528" t="s">
        <v>878</v>
      </c>
      <c r="DA57" s="536" t="s">
        <v>791</v>
      </c>
      <c r="DB57" s="537" t="s">
        <v>792</v>
      </c>
      <c r="DC57" s="537" t="s">
        <v>792</v>
      </c>
      <c r="DD57" s="537" t="s">
        <v>878</v>
      </c>
      <c r="DE57" s="537" t="s">
        <v>878</v>
      </c>
      <c r="DF57" s="528"/>
      <c r="DG57" s="538" t="s">
        <v>1930</v>
      </c>
      <c r="DH57" s="528">
        <v>21</v>
      </c>
      <c r="DI57" s="528">
        <v>28</v>
      </c>
      <c r="DJ57" s="528">
        <v>2</v>
      </c>
      <c r="DK57" s="528">
        <v>3</v>
      </c>
      <c r="DL57" s="528">
        <v>0</v>
      </c>
      <c r="DM57" s="528">
        <v>392</v>
      </c>
      <c r="DN57" s="528">
        <v>19</v>
      </c>
      <c r="DO57" s="528">
        <v>63</v>
      </c>
      <c r="DP57" s="535">
        <v>465</v>
      </c>
    </row>
    <row r="58" spans="1:120">
      <c r="A58" s="597" t="s">
        <v>171</v>
      </c>
      <c r="B58" s="545" t="s">
        <v>1289</v>
      </c>
      <c r="C58" s="546" t="s">
        <v>575</v>
      </c>
      <c r="D58" s="531">
        <v>0.87294990932935779</v>
      </c>
      <c r="E58" s="532"/>
      <c r="F58" s="532"/>
      <c r="G58" s="532"/>
      <c r="H58" s="532"/>
      <c r="I58" s="532">
        <v>0.40341135189998489</v>
      </c>
      <c r="J58" s="533"/>
      <c r="K58" s="534" t="s">
        <v>1325</v>
      </c>
      <c r="L58" s="528" t="s">
        <v>1325</v>
      </c>
      <c r="M58" s="528" t="s">
        <v>1325</v>
      </c>
      <c r="N58" s="528" t="s">
        <v>1325</v>
      </c>
      <c r="O58" s="528" t="s">
        <v>1325</v>
      </c>
      <c r="P58" s="528">
        <v>55</v>
      </c>
      <c r="Q58" s="535" t="s">
        <v>1325</v>
      </c>
      <c r="R58" s="531">
        <v>0</v>
      </c>
      <c r="S58" s="532"/>
      <c r="T58" s="532"/>
      <c r="U58" s="532"/>
      <c r="V58" s="532"/>
      <c r="W58" s="532">
        <v>0.90810559135193725</v>
      </c>
      <c r="X58" s="533"/>
      <c r="Y58" s="534" t="s">
        <v>1325</v>
      </c>
      <c r="Z58" s="528" t="s">
        <v>1325</v>
      </c>
      <c r="AA58" s="528" t="s">
        <v>1325</v>
      </c>
      <c r="AB58" s="528" t="s">
        <v>1325</v>
      </c>
      <c r="AC58" s="528" t="s">
        <v>1325</v>
      </c>
      <c r="AD58" s="528" t="s">
        <v>1325</v>
      </c>
      <c r="AE58" s="535" t="s">
        <v>1325</v>
      </c>
      <c r="AF58" s="531">
        <v>0</v>
      </c>
      <c r="AG58" s="532"/>
      <c r="AH58" s="532"/>
      <c r="AI58" s="532"/>
      <c r="AJ58" s="532"/>
      <c r="AK58" s="532">
        <v>0.59726248524221748</v>
      </c>
      <c r="AL58" s="533"/>
      <c r="AM58" s="534" t="s">
        <v>1325</v>
      </c>
      <c r="AN58" s="528" t="s">
        <v>1325</v>
      </c>
      <c r="AO58" s="528" t="s">
        <v>1325</v>
      </c>
      <c r="AP58" s="528" t="s">
        <v>1325</v>
      </c>
      <c r="AQ58" s="528" t="s">
        <v>1325</v>
      </c>
      <c r="AR58" s="528" t="s">
        <v>1325</v>
      </c>
      <c r="AS58" s="535" t="s">
        <v>1325</v>
      </c>
      <c r="AT58" s="531">
        <v>0</v>
      </c>
      <c r="AU58" s="532"/>
      <c r="AV58" s="532"/>
      <c r="AW58" s="532"/>
      <c r="AX58" s="532"/>
      <c r="AY58" s="532">
        <v>0</v>
      </c>
      <c r="AZ58" s="533"/>
      <c r="BA58" s="534" t="s">
        <v>1325</v>
      </c>
      <c r="BB58" s="528" t="s">
        <v>1325</v>
      </c>
      <c r="BC58" s="528" t="s">
        <v>1325</v>
      </c>
      <c r="BD58" s="528" t="s">
        <v>1325</v>
      </c>
      <c r="BE58" s="528" t="s">
        <v>1325</v>
      </c>
      <c r="BF58" s="528" t="s">
        <v>1325</v>
      </c>
      <c r="BG58" s="535" t="s">
        <v>1325</v>
      </c>
      <c r="BH58" s="531">
        <v>4.3440168663938215</v>
      </c>
      <c r="BI58" s="532"/>
      <c r="BJ58" s="532"/>
      <c r="BK58" s="532"/>
      <c r="BL58" s="532"/>
      <c r="BM58" s="532">
        <v>0.62366787240112909</v>
      </c>
      <c r="BN58" s="533"/>
      <c r="BO58" s="534" t="s">
        <v>1325</v>
      </c>
      <c r="BP58" s="528" t="s">
        <v>1325</v>
      </c>
      <c r="BQ58" s="528" t="s">
        <v>1325</v>
      </c>
      <c r="BR58" s="528" t="s">
        <v>1325</v>
      </c>
      <c r="BS58" s="528" t="s">
        <v>1325</v>
      </c>
      <c r="BT58" s="528">
        <v>12</v>
      </c>
      <c r="BU58" s="535" t="s">
        <v>1325</v>
      </c>
      <c r="BV58" s="531">
        <v>1.6122271179788252</v>
      </c>
      <c r="BW58" s="532"/>
      <c r="BX58" s="532"/>
      <c r="BY58" s="532"/>
      <c r="BZ58" s="532"/>
      <c r="CA58" s="532">
        <v>0.62974700411919016</v>
      </c>
      <c r="CB58" s="533"/>
      <c r="CC58" s="534" t="s">
        <v>1325</v>
      </c>
      <c r="CD58" s="528" t="s">
        <v>1325</v>
      </c>
      <c r="CE58" s="528" t="s">
        <v>1325</v>
      </c>
      <c r="CF58" s="528" t="s">
        <v>1325</v>
      </c>
      <c r="CG58" s="528" t="s">
        <v>1325</v>
      </c>
      <c r="CH58" s="528">
        <v>22</v>
      </c>
      <c r="CI58" s="535" t="s">
        <v>1325</v>
      </c>
      <c r="CJ58" s="531">
        <v>0</v>
      </c>
      <c r="CK58" s="532"/>
      <c r="CL58" s="532"/>
      <c r="CM58" s="532"/>
      <c r="CN58" s="532"/>
      <c r="CO58" s="532">
        <v>0.36975607411587325</v>
      </c>
      <c r="CP58" s="533"/>
      <c r="CQ58" s="534" t="s">
        <v>1325</v>
      </c>
      <c r="CR58" s="528" t="s">
        <v>1325</v>
      </c>
      <c r="CS58" s="528" t="s">
        <v>1325</v>
      </c>
      <c r="CT58" s="528" t="s">
        <v>1325</v>
      </c>
      <c r="CU58" s="528" t="s">
        <v>1325</v>
      </c>
      <c r="CV58" s="528" t="s">
        <v>1325</v>
      </c>
      <c r="CW58" s="528" t="s">
        <v>1325</v>
      </c>
      <c r="CX58" s="528" t="s">
        <v>878</v>
      </c>
      <c r="CY58" s="528" t="s">
        <v>791</v>
      </c>
      <c r="CZ58" s="528" t="s">
        <v>878</v>
      </c>
      <c r="DA58" s="536" t="s">
        <v>791</v>
      </c>
      <c r="DB58" s="537" t="s">
        <v>792</v>
      </c>
      <c r="DC58" s="537" t="s">
        <v>792</v>
      </c>
      <c r="DD58" s="537" t="s">
        <v>878</v>
      </c>
      <c r="DE58" s="537" t="s">
        <v>878</v>
      </c>
      <c r="DF58" s="528"/>
      <c r="DG58" s="538" t="s">
        <v>1930</v>
      </c>
      <c r="DH58" s="528">
        <v>14</v>
      </c>
      <c r="DI58" s="528">
        <v>4</v>
      </c>
      <c r="DJ58" s="528">
        <v>0</v>
      </c>
      <c r="DK58" s="528">
        <v>4</v>
      </c>
      <c r="DL58" s="528">
        <v>0</v>
      </c>
      <c r="DM58" s="528">
        <v>547</v>
      </c>
      <c r="DN58" s="528">
        <v>1</v>
      </c>
      <c r="DO58" s="528">
        <v>59</v>
      </c>
      <c r="DP58" s="535">
        <v>570</v>
      </c>
    </row>
    <row r="59" spans="1:120">
      <c r="A59" s="591" t="s">
        <v>173</v>
      </c>
      <c r="B59" s="545" t="s">
        <v>1290</v>
      </c>
      <c r="C59" s="546" t="s">
        <v>576</v>
      </c>
      <c r="D59" s="531">
        <v>1.5531064078549586</v>
      </c>
      <c r="E59" s="532">
        <v>3.8424382909034072</v>
      </c>
      <c r="F59" s="532"/>
      <c r="G59" s="532">
        <v>0.91524144692133791</v>
      </c>
      <c r="H59" s="532"/>
      <c r="I59" s="532">
        <v>1.0986143389734426</v>
      </c>
      <c r="J59" s="533"/>
      <c r="K59" s="534" t="s">
        <v>1325</v>
      </c>
      <c r="L59" s="528" t="s">
        <v>1325</v>
      </c>
      <c r="M59" s="528" t="s">
        <v>1325</v>
      </c>
      <c r="N59" s="528" t="s">
        <v>1325</v>
      </c>
      <c r="O59" s="528" t="s">
        <v>1325</v>
      </c>
      <c r="P59" s="528">
        <v>43</v>
      </c>
      <c r="Q59" s="535" t="s">
        <v>1325</v>
      </c>
      <c r="R59" s="531">
        <v>0</v>
      </c>
      <c r="S59" s="532">
        <v>0</v>
      </c>
      <c r="T59" s="532"/>
      <c r="U59" s="532">
        <v>0</v>
      </c>
      <c r="V59" s="532"/>
      <c r="W59" s="532">
        <v>0.43458771519642142</v>
      </c>
      <c r="X59" s="533"/>
      <c r="Y59" s="534" t="s">
        <v>1325</v>
      </c>
      <c r="Z59" s="528" t="s">
        <v>1325</v>
      </c>
      <c r="AA59" s="528" t="s">
        <v>1325</v>
      </c>
      <c r="AB59" s="528" t="s">
        <v>1325</v>
      </c>
      <c r="AC59" s="528" t="s">
        <v>1325</v>
      </c>
      <c r="AD59" s="528" t="s">
        <v>1325</v>
      </c>
      <c r="AE59" s="535" t="s">
        <v>1325</v>
      </c>
      <c r="AF59" s="531">
        <v>0.66774785345448162</v>
      </c>
      <c r="AG59" s="532">
        <v>9.5853359602237074</v>
      </c>
      <c r="AH59" s="532"/>
      <c r="AI59" s="532">
        <v>4.9768663231571386</v>
      </c>
      <c r="AJ59" s="532"/>
      <c r="AK59" s="532">
        <v>0.75287412535105924</v>
      </c>
      <c r="AL59" s="533"/>
      <c r="AM59" s="534" t="s">
        <v>1325</v>
      </c>
      <c r="AN59" s="528" t="s">
        <v>1325</v>
      </c>
      <c r="AO59" s="528" t="s">
        <v>1325</v>
      </c>
      <c r="AP59" s="528" t="s">
        <v>1325</v>
      </c>
      <c r="AQ59" s="528" t="s">
        <v>1325</v>
      </c>
      <c r="AR59" s="528" t="s">
        <v>1325</v>
      </c>
      <c r="AS59" s="535" t="s">
        <v>1325</v>
      </c>
      <c r="AT59" s="531">
        <v>0</v>
      </c>
      <c r="AU59" s="532">
        <v>0</v>
      </c>
      <c r="AV59" s="532"/>
      <c r="AW59" s="532">
        <v>0</v>
      </c>
      <c r="AX59" s="532"/>
      <c r="AY59" s="532">
        <v>0.67432317713532564</v>
      </c>
      <c r="AZ59" s="533"/>
      <c r="BA59" s="534" t="s">
        <v>1325</v>
      </c>
      <c r="BB59" s="528" t="s">
        <v>1325</v>
      </c>
      <c r="BC59" s="528" t="s">
        <v>1325</v>
      </c>
      <c r="BD59" s="528" t="s">
        <v>1325</v>
      </c>
      <c r="BE59" s="528" t="s">
        <v>1325</v>
      </c>
      <c r="BF59" s="528" t="s">
        <v>1325</v>
      </c>
      <c r="BG59" s="535" t="s">
        <v>1325</v>
      </c>
      <c r="BH59" s="531">
        <v>1.2297656957665397</v>
      </c>
      <c r="BI59" s="532">
        <v>3.6173575353481842</v>
      </c>
      <c r="BJ59" s="532"/>
      <c r="BK59" s="532">
        <v>0</v>
      </c>
      <c r="BL59" s="532"/>
      <c r="BM59" s="532">
        <v>1.6462109261748727</v>
      </c>
      <c r="BN59" s="533"/>
      <c r="BO59" s="534" t="s">
        <v>1325</v>
      </c>
      <c r="BP59" s="528" t="s">
        <v>1325</v>
      </c>
      <c r="BQ59" s="528" t="s">
        <v>1325</v>
      </c>
      <c r="BR59" s="528" t="s">
        <v>1325</v>
      </c>
      <c r="BS59" s="528" t="s">
        <v>1325</v>
      </c>
      <c r="BT59" s="528">
        <v>13</v>
      </c>
      <c r="BU59" s="535" t="s">
        <v>1325</v>
      </c>
      <c r="BV59" s="531">
        <v>1.3242772428523537</v>
      </c>
      <c r="BW59" s="532">
        <v>3.8408208784756419</v>
      </c>
      <c r="BX59" s="532"/>
      <c r="BY59" s="532">
        <v>0</v>
      </c>
      <c r="BZ59" s="532"/>
      <c r="CA59" s="532">
        <v>1.5195793164691132</v>
      </c>
      <c r="CB59" s="533"/>
      <c r="CC59" s="534" t="s">
        <v>1325</v>
      </c>
      <c r="CD59" s="528" t="s">
        <v>1325</v>
      </c>
      <c r="CE59" s="528" t="s">
        <v>1325</v>
      </c>
      <c r="CF59" s="528" t="s">
        <v>1325</v>
      </c>
      <c r="CG59" s="528" t="s">
        <v>1325</v>
      </c>
      <c r="CH59" s="528">
        <v>12</v>
      </c>
      <c r="CI59" s="535" t="s">
        <v>1325</v>
      </c>
      <c r="CJ59" s="531">
        <v>8.6156177480908429</v>
      </c>
      <c r="CK59" s="532">
        <v>0</v>
      </c>
      <c r="CL59" s="532"/>
      <c r="CM59" s="532">
        <v>0</v>
      </c>
      <c r="CN59" s="532"/>
      <c r="CO59" s="532">
        <v>0.31445496259845079</v>
      </c>
      <c r="CP59" s="533"/>
      <c r="CQ59" s="534" t="s">
        <v>1325</v>
      </c>
      <c r="CR59" s="528" t="s">
        <v>1325</v>
      </c>
      <c r="CS59" s="528" t="s">
        <v>1325</v>
      </c>
      <c r="CT59" s="528" t="s">
        <v>1325</v>
      </c>
      <c r="CU59" s="528" t="s">
        <v>1325</v>
      </c>
      <c r="CV59" s="528" t="s">
        <v>1325</v>
      </c>
      <c r="CW59" s="528" t="s">
        <v>1325</v>
      </c>
      <c r="CX59" s="528" t="s">
        <v>878</v>
      </c>
      <c r="CY59" s="528" t="s">
        <v>791</v>
      </c>
      <c r="CZ59" s="528" t="s">
        <v>878</v>
      </c>
      <c r="DA59" s="536" t="s">
        <v>791</v>
      </c>
      <c r="DB59" s="537" t="s">
        <v>792</v>
      </c>
      <c r="DC59" s="537" t="s">
        <v>792</v>
      </c>
      <c r="DD59" s="537" t="s">
        <v>878</v>
      </c>
      <c r="DE59" s="537" t="s">
        <v>878</v>
      </c>
      <c r="DF59" s="544" t="s">
        <v>1934</v>
      </c>
      <c r="DG59" s="538" t="s">
        <v>1930</v>
      </c>
      <c r="DH59" s="528">
        <v>59</v>
      </c>
      <c r="DI59" s="528">
        <v>10</v>
      </c>
      <c r="DJ59" s="528">
        <v>8</v>
      </c>
      <c r="DK59" s="528">
        <v>10</v>
      </c>
      <c r="DL59" s="528">
        <v>0</v>
      </c>
      <c r="DM59" s="528">
        <v>381</v>
      </c>
      <c r="DN59" s="528">
        <v>8</v>
      </c>
      <c r="DO59" s="528">
        <v>57</v>
      </c>
      <c r="DP59" s="535">
        <v>476</v>
      </c>
    </row>
    <row r="60" spans="1:120">
      <c r="A60" s="597" t="s">
        <v>307</v>
      </c>
      <c r="B60" s="545" t="s">
        <v>1289</v>
      </c>
      <c r="C60" s="546" t="s">
        <v>577</v>
      </c>
      <c r="D60" s="531">
        <v>0.8311827740012947</v>
      </c>
      <c r="E60" s="532">
        <v>1.168643419939116</v>
      </c>
      <c r="F60" s="532">
        <v>0</v>
      </c>
      <c r="G60" s="532">
        <v>1.4876644402248103</v>
      </c>
      <c r="H60" s="532"/>
      <c r="I60" s="532">
        <v>1.4545666639129664</v>
      </c>
      <c r="J60" s="533">
        <v>0.9812481168443159</v>
      </c>
      <c r="K60" s="534" t="s">
        <v>1325</v>
      </c>
      <c r="L60" s="528" t="s">
        <v>1325</v>
      </c>
      <c r="M60" s="528" t="s">
        <v>1325</v>
      </c>
      <c r="N60" s="528" t="s">
        <v>1325</v>
      </c>
      <c r="O60" s="528" t="s">
        <v>1325</v>
      </c>
      <c r="P60" s="528">
        <v>258</v>
      </c>
      <c r="Q60" s="535" t="s">
        <v>1325</v>
      </c>
      <c r="R60" s="531">
        <v>0</v>
      </c>
      <c r="S60" s="532">
        <v>0</v>
      </c>
      <c r="T60" s="532">
        <v>0</v>
      </c>
      <c r="U60" s="532">
        <v>0</v>
      </c>
      <c r="V60" s="532"/>
      <c r="W60" s="532">
        <v>1.5662776167957515</v>
      </c>
      <c r="X60" s="533">
        <v>0</v>
      </c>
      <c r="Y60" s="534" t="s">
        <v>1325</v>
      </c>
      <c r="Z60" s="528" t="s">
        <v>1325</v>
      </c>
      <c r="AA60" s="528" t="s">
        <v>1325</v>
      </c>
      <c r="AB60" s="528" t="s">
        <v>1325</v>
      </c>
      <c r="AC60" s="528" t="s">
        <v>1325</v>
      </c>
      <c r="AD60" s="528">
        <v>21</v>
      </c>
      <c r="AE60" s="535" t="s">
        <v>1325</v>
      </c>
      <c r="AF60" s="531">
        <v>1.3712758145774171</v>
      </c>
      <c r="AG60" s="532">
        <v>1.7544647010358336</v>
      </c>
      <c r="AH60" s="532">
        <v>0</v>
      </c>
      <c r="AI60" s="532">
        <v>0</v>
      </c>
      <c r="AJ60" s="532"/>
      <c r="AK60" s="532">
        <v>1.7124045172825664</v>
      </c>
      <c r="AL60" s="533">
        <v>0</v>
      </c>
      <c r="AM60" s="534" t="s">
        <v>1325</v>
      </c>
      <c r="AN60" s="528" t="s">
        <v>1325</v>
      </c>
      <c r="AO60" s="528" t="s">
        <v>1325</v>
      </c>
      <c r="AP60" s="528" t="s">
        <v>1325</v>
      </c>
      <c r="AQ60" s="528" t="s">
        <v>1325</v>
      </c>
      <c r="AR60" s="528">
        <v>26</v>
      </c>
      <c r="AS60" s="535" t="s">
        <v>1325</v>
      </c>
      <c r="AT60" s="531">
        <v>0</v>
      </c>
      <c r="AU60" s="532">
        <v>1.6615330312844863</v>
      </c>
      <c r="AV60" s="532">
        <v>0</v>
      </c>
      <c r="AW60" s="532">
        <v>0</v>
      </c>
      <c r="AX60" s="532"/>
      <c r="AY60" s="532">
        <v>0.43025647505261233</v>
      </c>
      <c r="AZ60" s="533">
        <v>21.639415264462368</v>
      </c>
      <c r="BA60" s="534" t="s">
        <v>1325</v>
      </c>
      <c r="BB60" s="528" t="s">
        <v>1325</v>
      </c>
      <c r="BC60" s="528" t="s">
        <v>1325</v>
      </c>
      <c r="BD60" s="528" t="s">
        <v>1325</v>
      </c>
      <c r="BE60" s="528" t="s">
        <v>1325</v>
      </c>
      <c r="BF60" s="528">
        <v>15</v>
      </c>
      <c r="BG60" s="535" t="s">
        <v>1325</v>
      </c>
      <c r="BH60" s="531">
        <v>0</v>
      </c>
      <c r="BI60" s="532">
        <v>1.6023896297889559</v>
      </c>
      <c r="BJ60" s="532">
        <v>0</v>
      </c>
      <c r="BK60" s="532">
        <v>6.5074768847588498</v>
      </c>
      <c r="BL60" s="532"/>
      <c r="BM60" s="532">
        <v>1.8504842931132994</v>
      </c>
      <c r="BN60" s="533">
        <v>0</v>
      </c>
      <c r="BO60" s="534" t="s">
        <v>1325</v>
      </c>
      <c r="BP60" s="528" t="s">
        <v>1325</v>
      </c>
      <c r="BQ60" s="528" t="s">
        <v>1325</v>
      </c>
      <c r="BR60" s="528" t="s">
        <v>1325</v>
      </c>
      <c r="BS60" s="528" t="s">
        <v>1325</v>
      </c>
      <c r="BT60" s="528">
        <v>58</v>
      </c>
      <c r="BU60" s="535" t="s">
        <v>1325</v>
      </c>
      <c r="BV60" s="531">
        <v>0.81180938997719987</v>
      </c>
      <c r="BW60" s="532">
        <v>0.56744554123379498</v>
      </c>
      <c r="BX60" s="532">
        <v>0</v>
      </c>
      <c r="BY60" s="532">
        <v>1.2636195890932855</v>
      </c>
      <c r="BZ60" s="532"/>
      <c r="CA60" s="532">
        <v>2.1940722069290262</v>
      </c>
      <c r="CB60" s="533">
        <v>0</v>
      </c>
      <c r="CC60" s="534" t="s">
        <v>1325</v>
      </c>
      <c r="CD60" s="528" t="s">
        <v>1325</v>
      </c>
      <c r="CE60" s="528" t="s">
        <v>1325</v>
      </c>
      <c r="CF60" s="528" t="s">
        <v>1325</v>
      </c>
      <c r="CG60" s="528" t="s">
        <v>1325</v>
      </c>
      <c r="CH60" s="528">
        <v>84</v>
      </c>
      <c r="CI60" s="535" t="s">
        <v>1325</v>
      </c>
      <c r="CJ60" s="531">
        <v>1.7630196423024289</v>
      </c>
      <c r="CK60" s="532">
        <v>0</v>
      </c>
      <c r="CL60" s="532">
        <v>0</v>
      </c>
      <c r="CM60" s="532">
        <v>0</v>
      </c>
      <c r="CN60" s="532"/>
      <c r="CO60" s="532">
        <v>1.536695163078458</v>
      </c>
      <c r="CP60" s="533">
        <v>0</v>
      </c>
      <c r="CQ60" s="534" t="s">
        <v>1325</v>
      </c>
      <c r="CR60" s="528" t="s">
        <v>1325</v>
      </c>
      <c r="CS60" s="528" t="s">
        <v>1325</v>
      </c>
      <c r="CT60" s="528" t="s">
        <v>1325</v>
      </c>
      <c r="CU60" s="528" t="s">
        <v>1325</v>
      </c>
      <c r="CV60" s="528">
        <v>21</v>
      </c>
      <c r="CW60" s="528" t="s">
        <v>1325</v>
      </c>
      <c r="CX60" s="528" t="s">
        <v>878</v>
      </c>
      <c r="CY60" s="528" t="s">
        <v>791</v>
      </c>
      <c r="CZ60" s="528" t="s">
        <v>878</v>
      </c>
      <c r="DA60" s="536" t="s">
        <v>791</v>
      </c>
      <c r="DB60" s="537" t="s">
        <v>792</v>
      </c>
      <c r="DC60" s="537" t="s">
        <v>792</v>
      </c>
      <c r="DD60" s="537" t="s">
        <v>878</v>
      </c>
      <c r="DE60" s="537" t="s">
        <v>878</v>
      </c>
      <c r="DF60" s="528"/>
      <c r="DG60" s="538" t="s">
        <v>1930</v>
      </c>
      <c r="DH60" s="528">
        <v>80</v>
      </c>
      <c r="DI60" s="528">
        <v>59</v>
      </c>
      <c r="DJ60" s="528">
        <v>15</v>
      </c>
      <c r="DK60" s="528">
        <v>27</v>
      </c>
      <c r="DL60" s="528">
        <v>1</v>
      </c>
      <c r="DM60" s="528">
        <v>2220</v>
      </c>
      <c r="DN60" s="528">
        <v>10</v>
      </c>
      <c r="DO60" s="528">
        <v>277</v>
      </c>
      <c r="DP60" s="535">
        <v>2412</v>
      </c>
    </row>
    <row r="61" spans="1:120">
      <c r="A61" s="597" t="s">
        <v>309</v>
      </c>
      <c r="B61" s="545" t="s">
        <v>1298</v>
      </c>
      <c r="C61" s="546" t="s">
        <v>578</v>
      </c>
      <c r="D61" s="531">
        <v>0.45976580690846552</v>
      </c>
      <c r="E61" s="532">
        <v>2.989764432133418</v>
      </c>
      <c r="F61" s="532">
        <v>0.2602437095768268</v>
      </c>
      <c r="G61" s="532">
        <v>0</v>
      </c>
      <c r="H61" s="532"/>
      <c r="I61" s="532">
        <v>1.5826458027952075</v>
      </c>
      <c r="J61" s="533">
        <v>2.2996970865359669</v>
      </c>
      <c r="K61" s="534" t="s">
        <v>1325</v>
      </c>
      <c r="L61" s="528" t="s">
        <v>1325</v>
      </c>
      <c r="M61" s="528" t="s">
        <v>1325</v>
      </c>
      <c r="N61" s="528" t="s">
        <v>1325</v>
      </c>
      <c r="O61" s="528" t="s">
        <v>1325</v>
      </c>
      <c r="P61" s="528">
        <v>89</v>
      </c>
      <c r="Q61" s="535">
        <v>15</v>
      </c>
      <c r="R61" s="531">
        <v>0</v>
      </c>
      <c r="S61" s="532">
        <v>0</v>
      </c>
      <c r="T61" s="532">
        <v>0</v>
      </c>
      <c r="U61" s="532">
        <v>0</v>
      </c>
      <c r="V61" s="532"/>
      <c r="W61" s="532">
        <v>4.3101304283385184</v>
      </c>
      <c r="X61" s="533">
        <v>2.4089075460774714</v>
      </c>
      <c r="Y61" s="534" t="s">
        <v>1325</v>
      </c>
      <c r="Z61" s="528" t="s">
        <v>1325</v>
      </c>
      <c r="AA61" s="528" t="s">
        <v>1325</v>
      </c>
      <c r="AB61" s="528" t="s">
        <v>1325</v>
      </c>
      <c r="AC61" s="528" t="s">
        <v>1325</v>
      </c>
      <c r="AD61" s="528" t="s">
        <v>1325</v>
      </c>
      <c r="AE61" s="535" t="s">
        <v>1325</v>
      </c>
      <c r="AF61" s="531">
        <v>0.89347459422417541</v>
      </c>
      <c r="AG61" s="532">
        <v>0</v>
      </c>
      <c r="AH61" s="532">
        <v>0.71676019980215933</v>
      </c>
      <c r="AI61" s="532">
        <v>0</v>
      </c>
      <c r="AJ61" s="532"/>
      <c r="AK61" s="532">
        <v>1.1396032356432642</v>
      </c>
      <c r="AL61" s="533">
        <v>2.4726709003145801</v>
      </c>
      <c r="AM61" s="534" t="s">
        <v>1325</v>
      </c>
      <c r="AN61" s="528" t="s">
        <v>1325</v>
      </c>
      <c r="AO61" s="528" t="s">
        <v>1325</v>
      </c>
      <c r="AP61" s="528" t="s">
        <v>1325</v>
      </c>
      <c r="AQ61" s="528" t="s">
        <v>1325</v>
      </c>
      <c r="AR61" s="528">
        <v>30</v>
      </c>
      <c r="AS61" s="535" t="s">
        <v>1325</v>
      </c>
      <c r="AT61" s="531">
        <v>0</v>
      </c>
      <c r="AU61" s="532">
        <v>0</v>
      </c>
      <c r="AV61" s="532">
        <v>0</v>
      </c>
      <c r="AW61" s="532">
        <v>0</v>
      </c>
      <c r="AX61" s="532"/>
      <c r="AY61" s="532">
        <v>0</v>
      </c>
      <c r="AZ61" s="533">
        <v>0</v>
      </c>
      <c r="BA61" s="534" t="s">
        <v>1325</v>
      </c>
      <c r="BB61" s="528" t="s">
        <v>1325</v>
      </c>
      <c r="BC61" s="528" t="s">
        <v>1325</v>
      </c>
      <c r="BD61" s="528" t="s">
        <v>1325</v>
      </c>
      <c r="BE61" s="528" t="s">
        <v>1325</v>
      </c>
      <c r="BF61" s="528" t="s">
        <v>1325</v>
      </c>
      <c r="BG61" s="535" t="s">
        <v>1325</v>
      </c>
      <c r="BH61" s="531">
        <v>0.82483870400476023</v>
      </c>
      <c r="BI61" s="532">
        <v>8.0343016973873898</v>
      </c>
      <c r="BJ61" s="532">
        <v>0</v>
      </c>
      <c r="BK61" s="532">
        <v>0</v>
      </c>
      <c r="BL61" s="532"/>
      <c r="BM61" s="532">
        <v>1.1346662651072856</v>
      </c>
      <c r="BN61" s="533">
        <v>1.4570561307587984</v>
      </c>
      <c r="BO61" s="534" t="s">
        <v>1325</v>
      </c>
      <c r="BP61" s="528" t="s">
        <v>1325</v>
      </c>
      <c r="BQ61" s="528" t="s">
        <v>1325</v>
      </c>
      <c r="BR61" s="528" t="s">
        <v>1325</v>
      </c>
      <c r="BS61" s="528" t="s">
        <v>1325</v>
      </c>
      <c r="BT61" s="528">
        <v>16</v>
      </c>
      <c r="BU61" s="535" t="s">
        <v>1325</v>
      </c>
      <c r="BV61" s="531">
        <v>0</v>
      </c>
      <c r="BW61" s="532">
        <v>8.4160049036170861</v>
      </c>
      <c r="BX61" s="532">
        <v>0</v>
      </c>
      <c r="BY61" s="532">
        <v>0</v>
      </c>
      <c r="BZ61" s="532"/>
      <c r="CA61" s="532">
        <v>1.2738073104369863</v>
      </c>
      <c r="CB61" s="533">
        <v>4.4553689937310077</v>
      </c>
      <c r="CC61" s="534" t="s">
        <v>1325</v>
      </c>
      <c r="CD61" s="528" t="s">
        <v>1325</v>
      </c>
      <c r="CE61" s="528" t="s">
        <v>1325</v>
      </c>
      <c r="CF61" s="528" t="s">
        <v>1325</v>
      </c>
      <c r="CG61" s="528" t="s">
        <v>1325</v>
      </c>
      <c r="CH61" s="528">
        <v>16</v>
      </c>
      <c r="CI61" s="535" t="s">
        <v>1325</v>
      </c>
      <c r="CJ61" s="531">
        <v>0</v>
      </c>
      <c r="CK61" s="532">
        <v>0</v>
      </c>
      <c r="CL61" s="532">
        <v>0</v>
      </c>
      <c r="CM61" s="532">
        <v>0</v>
      </c>
      <c r="CN61" s="532"/>
      <c r="CO61" s="532">
        <v>0.33403232459353038</v>
      </c>
      <c r="CP61" s="533">
        <v>0</v>
      </c>
      <c r="CQ61" s="534" t="s">
        <v>1325</v>
      </c>
      <c r="CR61" s="528" t="s">
        <v>1325</v>
      </c>
      <c r="CS61" s="528" t="s">
        <v>1325</v>
      </c>
      <c r="CT61" s="528" t="s">
        <v>1325</v>
      </c>
      <c r="CU61" s="528" t="s">
        <v>1325</v>
      </c>
      <c r="CV61" s="528" t="s">
        <v>1325</v>
      </c>
      <c r="CW61" s="528" t="s">
        <v>1325</v>
      </c>
      <c r="CX61" s="528" t="s">
        <v>792</v>
      </c>
      <c r="CY61" s="528" t="s">
        <v>1467</v>
      </c>
      <c r="CZ61" s="528" t="s">
        <v>878</v>
      </c>
      <c r="DA61" s="528" t="s">
        <v>791</v>
      </c>
      <c r="DB61" s="537" t="s">
        <v>792</v>
      </c>
      <c r="DC61" s="537" t="s">
        <v>792</v>
      </c>
      <c r="DD61" s="537" t="s">
        <v>878</v>
      </c>
      <c r="DE61" s="537" t="s">
        <v>878</v>
      </c>
      <c r="DF61" s="528"/>
      <c r="DG61" s="538" t="s">
        <v>1930</v>
      </c>
      <c r="DH61" s="528">
        <v>93</v>
      </c>
      <c r="DI61" s="528">
        <v>11</v>
      </c>
      <c r="DJ61" s="528">
        <v>58</v>
      </c>
      <c r="DK61" s="528">
        <v>15</v>
      </c>
      <c r="DL61" s="528">
        <v>4</v>
      </c>
      <c r="DM61" s="528">
        <v>1211</v>
      </c>
      <c r="DN61" s="528">
        <v>112</v>
      </c>
      <c r="DO61" s="528">
        <v>110</v>
      </c>
      <c r="DP61" s="535">
        <v>1504</v>
      </c>
    </row>
    <row r="62" spans="1:120">
      <c r="A62" s="597" t="s">
        <v>311</v>
      </c>
      <c r="B62" s="545" t="s">
        <v>1290</v>
      </c>
      <c r="C62" s="546" t="s">
        <v>579</v>
      </c>
      <c r="D62" s="531"/>
      <c r="E62" s="532"/>
      <c r="F62" s="532"/>
      <c r="G62" s="532"/>
      <c r="H62" s="532"/>
      <c r="I62" s="532">
        <v>2.2644939386010816</v>
      </c>
      <c r="J62" s="533"/>
      <c r="K62" s="534" t="s">
        <v>1325</v>
      </c>
      <c r="L62" s="528" t="s">
        <v>1325</v>
      </c>
      <c r="M62" s="528" t="s">
        <v>1325</v>
      </c>
      <c r="N62" s="528" t="s">
        <v>1325</v>
      </c>
      <c r="O62" s="528" t="s">
        <v>1325</v>
      </c>
      <c r="P62" s="528" t="s">
        <v>1325</v>
      </c>
      <c r="Q62" s="535" t="s">
        <v>1325</v>
      </c>
      <c r="R62" s="531"/>
      <c r="S62" s="532"/>
      <c r="T62" s="532"/>
      <c r="U62" s="532"/>
      <c r="V62" s="532"/>
      <c r="W62" s="532">
        <v>0</v>
      </c>
      <c r="X62" s="533"/>
      <c r="Y62" s="534" t="s">
        <v>1325</v>
      </c>
      <c r="Z62" s="528" t="s">
        <v>1325</v>
      </c>
      <c r="AA62" s="528" t="s">
        <v>1325</v>
      </c>
      <c r="AB62" s="528" t="s">
        <v>1325</v>
      </c>
      <c r="AC62" s="528" t="s">
        <v>1325</v>
      </c>
      <c r="AD62" s="528" t="s">
        <v>1325</v>
      </c>
      <c r="AE62" s="535" t="s">
        <v>1325</v>
      </c>
      <c r="AF62" s="531"/>
      <c r="AG62" s="532"/>
      <c r="AH62" s="532"/>
      <c r="AI62" s="532"/>
      <c r="AJ62" s="532"/>
      <c r="AK62" s="532">
        <v>8.1675644856873237</v>
      </c>
      <c r="AL62" s="533"/>
      <c r="AM62" s="534" t="s">
        <v>1325</v>
      </c>
      <c r="AN62" s="528" t="s">
        <v>1325</v>
      </c>
      <c r="AO62" s="528" t="s">
        <v>1325</v>
      </c>
      <c r="AP62" s="528" t="s">
        <v>1325</v>
      </c>
      <c r="AQ62" s="528" t="s">
        <v>1325</v>
      </c>
      <c r="AR62" s="528" t="s">
        <v>1325</v>
      </c>
      <c r="AS62" s="535" t="s">
        <v>1325</v>
      </c>
      <c r="AT62" s="531"/>
      <c r="AU62" s="532"/>
      <c r="AV62" s="532"/>
      <c r="AW62" s="532"/>
      <c r="AX62" s="532"/>
      <c r="AY62" s="532">
        <v>0</v>
      </c>
      <c r="AZ62" s="533"/>
      <c r="BA62" s="534" t="s">
        <v>1325</v>
      </c>
      <c r="BB62" s="528" t="s">
        <v>1325</v>
      </c>
      <c r="BC62" s="528" t="s">
        <v>1325</v>
      </c>
      <c r="BD62" s="528" t="s">
        <v>1325</v>
      </c>
      <c r="BE62" s="528" t="s">
        <v>1325</v>
      </c>
      <c r="BF62" s="528" t="s">
        <v>1325</v>
      </c>
      <c r="BG62" s="535" t="s">
        <v>1325</v>
      </c>
      <c r="BH62" s="531"/>
      <c r="BI62" s="532"/>
      <c r="BJ62" s="532"/>
      <c r="BK62" s="532"/>
      <c r="BL62" s="532"/>
      <c r="BM62" s="532">
        <v>2.4788474390185686</v>
      </c>
      <c r="BN62" s="533"/>
      <c r="BO62" s="534" t="s">
        <v>1325</v>
      </c>
      <c r="BP62" s="528" t="s">
        <v>1325</v>
      </c>
      <c r="BQ62" s="528" t="s">
        <v>1325</v>
      </c>
      <c r="BR62" s="528" t="s">
        <v>1325</v>
      </c>
      <c r="BS62" s="528" t="s">
        <v>1325</v>
      </c>
      <c r="BT62" s="528" t="s">
        <v>1325</v>
      </c>
      <c r="BU62" s="535" t="s">
        <v>1325</v>
      </c>
      <c r="BV62" s="531"/>
      <c r="BW62" s="532"/>
      <c r="BX62" s="532"/>
      <c r="BY62" s="532"/>
      <c r="BZ62" s="532"/>
      <c r="CA62" s="532">
        <v>0</v>
      </c>
      <c r="CB62" s="533"/>
      <c r="CC62" s="534" t="s">
        <v>1325</v>
      </c>
      <c r="CD62" s="528" t="s">
        <v>1325</v>
      </c>
      <c r="CE62" s="528" t="s">
        <v>1325</v>
      </c>
      <c r="CF62" s="528" t="s">
        <v>1325</v>
      </c>
      <c r="CG62" s="528" t="s">
        <v>1325</v>
      </c>
      <c r="CH62" s="528" t="s">
        <v>1325</v>
      </c>
      <c r="CI62" s="535" t="s">
        <v>1325</v>
      </c>
      <c r="CJ62" s="531"/>
      <c r="CK62" s="532"/>
      <c r="CL62" s="532"/>
      <c r="CM62" s="532"/>
      <c r="CN62" s="532"/>
      <c r="CO62" s="532">
        <v>0</v>
      </c>
      <c r="CP62" s="533"/>
      <c r="CQ62" s="534" t="s">
        <v>1325</v>
      </c>
      <c r="CR62" s="528" t="s">
        <v>1325</v>
      </c>
      <c r="CS62" s="528" t="s">
        <v>1325</v>
      </c>
      <c r="CT62" s="528" t="s">
        <v>1325</v>
      </c>
      <c r="CU62" s="528" t="s">
        <v>1325</v>
      </c>
      <c r="CV62" s="528" t="s">
        <v>1325</v>
      </c>
      <c r="CW62" s="528" t="s">
        <v>1325</v>
      </c>
      <c r="CX62" s="528" t="s">
        <v>878</v>
      </c>
      <c r="CY62" s="528" t="s">
        <v>791</v>
      </c>
      <c r="CZ62" s="528" t="s">
        <v>878</v>
      </c>
      <c r="DA62" s="536" t="s">
        <v>791</v>
      </c>
      <c r="DB62" s="537" t="s">
        <v>792</v>
      </c>
      <c r="DC62" s="537" t="s">
        <v>792</v>
      </c>
      <c r="DD62" s="537" t="s">
        <v>878</v>
      </c>
      <c r="DE62" s="537" t="s">
        <v>878</v>
      </c>
      <c r="DF62" s="544" t="s">
        <v>1934</v>
      </c>
      <c r="DG62" s="538" t="s">
        <v>1930</v>
      </c>
      <c r="DH62" s="528">
        <v>2</v>
      </c>
      <c r="DI62" s="528">
        <v>0</v>
      </c>
      <c r="DJ62" s="528">
        <v>0</v>
      </c>
      <c r="DK62" s="528">
        <v>0</v>
      </c>
      <c r="DL62" s="528">
        <v>0</v>
      </c>
      <c r="DM62" s="528">
        <v>24</v>
      </c>
      <c r="DN62" s="528">
        <v>0</v>
      </c>
      <c r="DO62" s="528">
        <v>7</v>
      </c>
      <c r="DP62" s="535">
        <v>26</v>
      </c>
    </row>
    <row r="63" spans="1:120">
      <c r="A63" s="597" t="s">
        <v>175</v>
      </c>
      <c r="B63" s="545" t="s">
        <v>1289</v>
      </c>
      <c r="C63" s="546" t="s">
        <v>1487</v>
      </c>
      <c r="D63" s="531">
        <v>1.1008257265540797</v>
      </c>
      <c r="E63" s="532">
        <v>1.7503481486623449</v>
      </c>
      <c r="F63" s="532">
        <v>0.7095476421043313</v>
      </c>
      <c r="G63" s="532">
        <v>1.7056741962814048</v>
      </c>
      <c r="H63" s="532"/>
      <c r="I63" s="532">
        <v>0.87886248444862503</v>
      </c>
      <c r="J63" s="533">
        <v>1.0513735428407835</v>
      </c>
      <c r="K63" s="534">
        <v>59</v>
      </c>
      <c r="L63" s="528">
        <v>13</v>
      </c>
      <c r="M63" s="528" t="s">
        <v>1325</v>
      </c>
      <c r="N63" s="528" t="s">
        <v>1325</v>
      </c>
      <c r="O63" s="528" t="s">
        <v>1325</v>
      </c>
      <c r="P63" s="528">
        <v>455</v>
      </c>
      <c r="Q63" s="535">
        <v>45</v>
      </c>
      <c r="R63" s="531">
        <v>1.2076950353817444</v>
      </c>
      <c r="S63" s="532">
        <v>1.7068437882627185</v>
      </c>
      <c r="T63" s="532">
        <v>0</v>
      </c>
      <c r="U63" s="532">
        <v>2.8401397180087944</v>
      </c>
      <c r="V63" s="532"/>
      <c r="W63" s="532">
        <v>0.88648731706195183</v>
      </c>
      <c r="X63" s="533">
        <v>0.88010141119734209</v>
      </c>
      <c r="Y63" s="534" t="s">
        <v>1325</v>
      </c>
      <c r="Z63" s="528" t="s">
        <v>1325</v>
      </c>
      <c r="AA63" s="528" t="s">
        <v>1325</v>
      </c>
      <c r="AB63" s="528" t="s">
        <v>1325</v>
      </c>
      <c r="AC63" s="528" t="s">
        <v>1325</v>
      </c>
      <c r="AD63" s="528">
        <v>36</v>
      </c>
      <c r="AE63" s="535" t="s">
        <v>1325</v>
      </c>
      <c r="AF63" s="531">
        <v>1.4818826677545294</v>
      </c>
      <c r="AG63" s="532">
        <v>2.521813501123396</v>
      </c>
      <c r="AH63" s="532">
        <v>1.5480143172737204</v>
      </c>
      <c r="AI63" s="532">
        <v>0</v>
      </c>
      <c r="AJ63" s="532"/>
      <c r="AK63" s="532">
        <v>0.66835710906837686</v>
      </c>
      <c r="AL63" s="533">
        <v>1.4775879963456033</v>
      </c>
      <c r="AM63" s="534">
        <v>12</v>
      </c>
      <c r="AN63" s="528" t="s">
        <v>1325</v>
      </c>
      <c r="AO63" s="528" t="s">
        <v>1325</v>
      </c>
      <c r="AP63" s="528" t="s">
        <v>1325</v>
      </c>
      <c r="AQ63" s="528" t="s">
        <v>1325</v>
      </c>
      <c r="AR63" s="528">
        <v>65</v>
      </c>
      <c r="AS63" s="535">
        <v>10</v>
      </c>
      <c r="AT63" s="531">
        <v>5.020824035194293</v>
      </c>
      <c r="AU63" s="532">
        <v>0</v>
      </c>
      <c r="AV63" s="532">
        <v>0</v>
      </c>
      <c r="AW63" s="532">
        <v>0</v>
      </c>
      <c r="AX63" s="532"/>
      <c r="AY63" s="532">
        <v>0.53959743216406431</v>
      </c>
      <c r="AZ63" s="533">
        <v>0</v>
      </c>
      <c r="BA63" s="534" t="s">
        <v>1325</v>
      </c>
      <c r="BB63" s="528" t="s">
        <v>1325</v>
      </c>
      <c r="BC63" s="528" t="s">
        <v>1325</v>
      </c>
      <c r="BD63" s="528" t="s">
        <v>1325</v>
      </c>
      <c r="BE63" s="528" t="s">
        <v>1325</v>
      </c>
      <c r="BF63" s="528" t="s">
        <v>1325</v>
      </c>
      <c r="BG63" s="535" t="s">
        <v>1325</v>
      </c>
      <c r="BH63" s="531">
        <v>0.43649145843939052</v>
      </c>
      <c r="BI63" s="532">
        <v>1.806417311508784</v>
      </c>
      <c r="BJ63" s="532">
        <v>0</v>
      </c>
      <c r="BK63" s="532">
        <v>1.4103574716418825</v>
      </c>
      <c r="BL63" s="532"/>
      <c r="BM63" s="532">
        <v>1.4128837184947951</v>
      </c>
      <c r="BN63" s="533">
        <v>2.3632542267996812</v>
      </c>
      <c r="BO63" s="534" t="s">
        <v>1325</v>
      </c>
      <c r="BP63" s="528" t="s">
        <v>1325</v>
      </c>
      <c r="BQ63" s="528" t="s">
        <v>1325</v>
      </c>
      <c r="BR63" s="528" t="s">
        <v>1325</v>
      </c>
      <c r="BS63" s="528" t="s">
        <v>1325</v>
      </c>
      <c r="BT63" s="528">
        <v>81</v>
      </c>
      <c r="BU63" s="535">
        <v>14</v>
      </c>
      <c r="BV63" s="531">
        <v>1.1594886231304244</v>
      </c>
      <c r="BW63" s="532">
        <v>0.62514133300228003</v>
      </c>
      <c r="BX63" s="532">
        <v>0.84693459941050642</v>
      </c>
      <c r="BY63" s="532">
        <v>2.621547716609776</v>
      </c>
      <c r="BZ63" s="532"/>
      <c r="CA63" s="532">
        <v>0.83229539916082418</v>
      </c>
      <c r="CB63" s="533">
        <v>0.64672446756788649</v>
      </c>
      <c r="CC63" s="534">
        <v>26</v>
      </c>
      <c r="CD63" s="528" t="s">
        <v>1325</v>
      </c>
      <c r="CE63" s="528" t="s">
        <v>1325</v>
      </c>
      <c r="CF63" s="528" t="s">
        <v>1325</v>
      </c>
      <c r="CG63" s="528" t="s">
        <v>1325</v>
      </c>
      <c r="CH63" s="528">
        <v>188</v>
      </c>
      <c r="CI63" s="535">
        <v>12</v>
      </c>
      <c r="CJ63" s="531">
        <v>0.63167569613876096</v>
      </c>
      <c r="CK63" s="532">
        <v>5.2894177783952863</v>
      </c>
      <c r="CL63" s="532">
        <v>0</v>
      </c>
      <c r="CM63" s="532">
        <v>4.4455354329246131</v>
      </c>
      <c r="CN63" s="532"/>
      <c r="CO63" s="532">
        <v>0.84112256805286034</v>
      </c>
      <c r="CP63" s="533">
        <v>0.85924854736600831</v>
      </c>
      <c r="CQ63" s="534" t="s">
        <v>1325</v>
      </c>
      <c r="CR63" s="528" t="s">
        <v>1325</v>
      </c>
      <c r="CS63" s="528" t="s">
        <v>1325</v>
      </c>
      <c r="CT63" s="528" t="s">
        <v>1325</v>
      </c>
      <c r="CU63" s="528" t="s">
        <v>1325</v>
      </c>
      <c r="CV63" s="528">
        <v>24</v>
      </c>
      <c r="CW63" s="528" t="s">
        <v>1325</v>
      </c>
      <c r="CX63" s="528" t="s">
        <v>878</v>
      </c>
      <c r="CY63" s="528" t="s">
        <v>791</v>
      </c>
      <c r="CZ63" s="528" t="s">
        <v>792</v>
      </c>
      <c r="DA63" s="536" t="s">
        <v>2019</v>
      </c>
      <c r="DB63" s="537" t="s">
        <v>792</v>
      </c>
      <c r="DC63" s="537" t="s">
        <v>792</v>
      </c>
      <c r="DD63" s="537" t="s">
        <v>878</v>
      </c>
      <c r="DE63" s="537" t="s">
        <v>878</v>
      </c>
      <c r="DF63" s="528"/>
      <c r="DG63" s="538" t="s">
        <v>1930</v>
      </c>
      <c r="DH63" s="528">
        <v>429</v>
      </c>
      <c r="DI63" s="528">
        <v>59</v>
      </c>
      <c r="DJ63" s="528">
        <v>65</v>
      </c>
      <c r="DK63" s="528">
        <v>38</v>
      </c>
      <c r="DL63" s="528">
        <v>9</v>
      </c>
      <c r="DM63" s="528">
        <v>3767</v>
      </c>
      <c r="DN63" s="528">
        <v>337</v>
      </c>
      <c r="DO63" s="528">
        <v>586</v>
      </c>
      <c r="DP63" s="535">
        <v>4704</v>
      </c>
    </row>
    <row r="64" spans="1:120">
      <c r="A64" s="597" t="s">
        <v>176</v>
      </c>
      <c r="B64" s="545" t="s">
        <v>1295</v>
      </c>
      <c r="C64" s="546" t="s">
        <v>1492</v>
      </c>
      <c r="D64" s="531">
        <v>1.0152773559973849</v>
      </c>
      <c r="E64" s="532">
        <v>2.677979509536399</v>
      </c>
      <c r="F64" s="532">
        <v>0.34418434558717331</v>
      </c>
      <c r="G64" s="532">
        <v>1.076717445841628</v>
      </c>
      <c r="H64" s="532"/>
      <c r="I64" s="532">
        <v>1.3446981595738685</v>
      </c>
      <c r="J64" s="533">
        <v>0.22967126214502867</v>
      </c>
      <c r="K64" s="534">
        <v>131</v>
      </c>
      <c r="L64" s="528" t="s">
        <v>1325</v>
      </c>
      <c r="M64" s="528" t="s">
        <v>1325</v>
      </c>
      <c r="N64" s="528" t="s">
        <v>1325</v>
      </c>
      <c r="O64" s="528" t="s">
        <v>1325</v>
      </c>
      <c r="P64" s="528">
        <v>194</v>
      </c>
      <c r="Q64" s="535" t="s">
        <v>1325</v>
      </c>
      <c r="R64" s="531">
        <v>0.33683852091503869</v>
      </c>
      <c r="S64" s="532">
        <v>0</v>
      </c>
      <c r="T64" s="532">
        <v>0</v>
      </c>
      <c r="U64" s="532">
        <v>0</v>
      </c>
      <c r="V64" s="532"/>
      <c r="W64" s="532">
        <v>8.0430936146457146</v>
      </c>
      <c r="X64" s="533">
        <v>0</v>
      </c>
      <c r="Y64" s="534" t="s">
        <v>1325</v>
      </c>
      <c r="Z64" s="528" t="s">
        <v>1325</v>
      </c>
      <c r="AA64" s="528" t="s">
        <v>1325</v>
      </c>
      <c r="AB64" s="528" t="s">
        <v>1325</v>
      </c>
      <c r="AC64" s="528" t="s">
        <v>1325</v>
      </c>
      <c r="AD64" s="528">
        <v>16</v>
      </c>
      <c r="AE64" s="535" t="s">
        <v>1325</v>
      </c>
      <c r="AF64" s="531">
        <v>1.2320918105729783</v>
      </c>
      <c r="AG64" s="532">
        <v>0</v>
      </c>
      <c r="AH64" s="532">
        <v>2.4276980179795959</v>
      </c>
      <c r="AI64" s="532">
        <v>0</v>
      </c>
      <c r="AJ64" s="532"/>
      <c r="AK64" s="532">
        <v>1.0396186354695105</v>
      </c>
      <c r="AL64" s="533">
        <v>0</v>
      </c>
      <c r="AM64" s="534">
        <v>25</v>
      </c>
      <c r="AN64" s="528" t="s">
        <v>1325</v>
      </c>
      <c r="AO64" s="528" t="s">
        <v>1325</v>
      </c>
      <c r="AP64" s="528" t="s">
        <v>1325</v>
      </c>
      <c r="AQ64" s="528" t="s">
        <v>1325</v>
      </c>
      <c r="AR64" s="528">
        <v>29</v>
      </c>
      <c r="AS64" s="535" t="s">
        <v>1325</v>
      </c>
      <c r="AT64" s="531">
        <v>0.89823605577343657</v>
      </c>
      <c r="AU64" s="532">
        <v>0</v>
      </c>
      <c r="AV64" s="532">
        <v>0</v>
      </c>
      <c r="AW64" s="532">
        <v>0</v>
      </c>
      <c r="AX64" s="532"/>
      <c r="AY64" s="532">
        <v>3.0161601054921454</v>
      </c>
      <c r="AZ64" s="533">
        <v>0</v>
      </c>
      <c r="BA64" s="534" t="s">
        <v>1325</v>
      </c>
      <c r="BB64" s="528" t="s">
        <v>1325</v>
      </c>
      <c r="BC64" s="528" t="s">
        <v>1325</v>
      </c>
      <c r="BD64" s="528" t="s">
        <v>1325</v>
      </c>
      <c r="BE64" s="528" t="s">
        <v>1325</v>
      </c>
      <c r="BF64" s="528" t="s">
        <v>1325</v>
      </c>
      <c r="BG64" s="535" t="s">
        <v>1325</v>
      </c>
      <c r="BH64" s="531">
        <v>0.3237168280714085</v>
      </c>
      <c r="BI64" s="532">
        <v>2.882133258251748</v>
      </c>
      <c r="BJ64" s="532">
        <v>0</v>
      </c>
      <c r="BK64" s="532">
        <v>1.4696644135066825</v>
      </c>
      <c r="BL64" s="532"/>
      <c r="BM64" s="532">
        <v>2.9337209454704536</v>
      </c>
      <c r="BN64" s="533">
        <v>0</v>
      </c>
      <c r="BO64" s="534" t="s">
        <v>1325</v>
      </c>
      <c r="BP64" s="528" t="s">
        <v>1325</v>
      </c>
      <c r="BQ64" s="528" t="s">
        <v>1325</v>
      </c>
      <c r="BR64" s="528" t="s">
        <v>1325</v>
      </c>
      <c r="BS64" s="528" t="s">
        <v>1325</v>
      </c>
      <c r="BT64" s="528">
        <v>44</v>
      </c>
      <c r="BU64" s="535" t="s">
        <v>1325</v>
      </c>
      <c r="BV64" s="531">
        <v>1.5698050281489435</v>
      </c>
      <c r="BW64" s="532">
        <v>4.7364814995179527</v>
      </c>
      <c r="BX64" s="532">
        <v>0</v>
      </c>
      <c r="BY64" s="532">
        <v>0</v>
      </c>
      <c r="BZ64" s="532"/>
      <c r="CA64" s="532">
        <v>1.2351293034981639</v>
      </c>
      <c r="CB64" s="533">
        <v>0</v>
      </c>
      <c r="CC64" s="534">
        <v>64</v>
      </c>
      <c r="CD64" s="528" t="s">
        <v>1325</v>
      </c>
      <c r="CE64" s="528" t="s">
        <v>1325</v>
      </c>
      <c r="CF64" s="528" t="s">
        <v>1325</v>
      </c>
      <c r="CG64" s="528" t="s">
        <v>1325</v>
      </c>
      <c r="CH64" s="528">
        <v>66</v>
      </c>
      <c r="CI64" s="535" t="s">
        <v>1325</v>
      </c>
      <c r="CJ64" s="531">
        <v>1.0808201268580166</v>
      </c>
      <c r="CK64" s="532">
        <v>6.5134453870879572</v>
      </c>
      <c r="CL64" s="532">
        <v>0</v>
      </c>
      <c r="CM64" s="532">
        <v>3.4169829790440263</v>
      </c>
      <c r="CN64" s="532"/>
      <c r="CO64" s="532">
        <v>0.82414497665823583</v>
      </c>
      <c r="CP64" s="533">
        <v>0</v>
      </c>
      <c r="CQ64" s="534">
        <v>12</v>
      </c>
      <c r="CR64" s="528" t="s">
        <v>1325</v>
      </c>
      <c r="CS64" s="528" t="s">
        <v>1325</v>
      </c>
      <c r="CT64" s="528" t="s">
        <v>1325</v>
      </c>
      <c r="CU64" s="528" t="s">
        <v>1325</v>
      </c>
      <c r="CV64" s="528">
        <v>14</v>
      </c>
      <c r="CW64" s="528" t="s">
        <v>1325</v>
      </c>
      <c r="CX64" s="528" t="s">
        <v>878</v>
      </c>
      <c r="CY64" s="528" t="s">
        <v>791</v>
      </c>
      <c r="CZ64" s="528" t="s">
        <v>792</v>
      </c>
      <c r="DA64" s="536" t="s">
        <v>1479</v>
      </c>
      <c r="DB64" s="537" t="s">
        <v>792</v>
      </c>
      <c r="DC64" s="537" t="s">
        <v>792</v>
      </c>
      <c r="DD64" s="537" t="s">
        <v>878</v>
      </c>
      <c r="DE64" s="537" t="s">
        <v>878</v>
      </c>
      <c r="DF64" s="528"/>
      <c r="DG64" s="538" t="s">
        <v>1930</v>
      </c>
      <c r="DH64" s="528">
        <v>1215</v>
      </c>
      <c r="DI64" s="528">
        <v>18</v>
      </c>
      <c r="DJ64" s="528">
        <v>26</v>
      </c>
      <c r="DK64" s="528">
        <v>35</v>
      </c>
      <c r="DL64" s="528">
        <v>4</v>
      </c>
      <c r="DM64" s="528">
        <v>1636</v>
      </c>
      <c r="DN64" s="528">
        <v>39</v>
      </c>
      <c r="DO64" s="528">
        <v>336</v>
      </c>
      <c r="DP64" s="535">
        <v>2973</v>
      </c>
    </row>
    <row r="65" spans="1:120">
      <c r="A65" s="591" t="s">
        <v>177</v>
      </c>
      <c r="B65" s="545" t="s">
        <v>1291</v>
      </c>
      <c r="C65" s="546" t="s">
        <v>580</v>
      </c>
      <c r="D65" s="531">
        <v>1.2136305272573744</v>
      </c>
      <c r="E65" s="532">
        <v>0.75466283231600173</v>
      </c>
      <c r="F65" s="532">
        <v>0.68784013766204399</v>
      </c>
      <c r="G65" s="532">
        <v>1.3821817808202417</v>
      </c>
      <c r="H65" s="532"/>
      <c r="I65" s="532">
        <v>0.88594139468389088</v>
      </c>
      <c r="J65" s="533">
        <v>1.2657427137273569</v>
      </c>
      <c r="K65" s="534">
        <v>264</v>
      </c>
      <c r="L65" s="528" t="s">
        <v>1325</v>
      </c>
      <c r="M65" s="528" t="s">
        <v>1325</v>
      </c>
      <c r="N65" s="528" t="s">
        <v>1325</v>
      </c>
      <c r="O65" s="528" t="s">
        <v>1325</v>
      </c>
      <c r="P65" s="528">
        <v>292</v>
      </c>
      <c r="Q65" s="535">
        <v>21</v>
      </c>
      <c r="R65" s="531">
        <v>5.2829940954747863E-2</v>
      </c>
      <c r="S65" s="532">
        <v>0</v>
      </c>
      <c r="T65" s="532">
        <v>0</v>
      </c>
      <c r="U65" s="532">
        <v>0</v>
      </c>
      <c r="V65" s="532"/>
      <c r="W65" s="532">
        <v>2.3259127775649233</v>
      </c>
      <c r="X65" s="533">
        <v>4.1401053239313086</v>
      </c>
      <c r="Y65" s="534" t="s">
        <v>1325</v>
      </c>
      <c r="Z65" s="528" t="s">
        <v>1325</v>
      </c>
      <c r="AA65" s="528" t="s">
        <v>1325</v>
      </c>
      <c r="AB65" s="528" t="s">
        <v>1325</v>
      </c>
      <c r="AC65" s="528" t="s">
        <v>1325</v>
      </c>
      <c r="AD65" s="528">
        <v>27</v>
      </c>
      <c r="AE65" s="535" t="s">
        <v>1325</v>
      </c>
      <c r="AF65" s="531">
        <v>1.4485549407691347</v>
      </c>
      <c r="AG65" s="532">
        <v>0</v>
      </c>
      <c r="AH65" s="532">
        <v>0</v>
      </c>
      <c r="AI65" s="532">
        <v>0</v>
      </c>
      <c r="AJ65" s="532"/>
      <c r="AK65" s="532">
        <v>1.251816293207991</v>
      </c>
      <c r="AL65" s="533">
        <v>1.4517613661126603</v>
      </c>
      <c r="AM65" s="534">
        <v>38</v>
      </c>
      <c r="AN65" s="528" t="s">
        <v>1325</v>
      </c>
      <c r="AO65" s="528" t="s">
        <v>1325</v>
      </c>
      <c r="AP65" s="528" t="s">
        <v>1325</v>
      </c>
      <c r="AQ65" s="528" t="s">
        <v>1325</v>
      </c>
      <c r="AR65" s="528">
        <v>42</v>
      </c>
      <c r="AS65" s="535" t="s">
        <v>1325</v>
      </c>
      <c r="AT65" s="531">
        <v>1.0841981589875533</v>
      </c>
      <c r="AU65" s="532">
        <v>0</v>
      </c>
      <c r="AV65" s="532">
        <v>0</v>
      </c>
      <c r="AW65" s="532">
        <v>0</v>
      </c>
      <c r="AX65" s="532"/>
      <c r="AY65" s="532">
        <v>2.4988271141028178</v>
      </c>
      <c r="AZ65" s="533">
        <v>0</v>
      </c>
      <c r="BA65" s="534" t="s">
        <v>1325</v>
      </c>
      <c r="BB65" s="528" t="s">
        <v>1325</v>
      </c>
      <c r="BC65" s="528" t="s">
        <v>1325</v>
      </c>
      <c r="BD65" s="528" t="s">
        <v>1325</v>
      </c>
      <c r="BE65" s="528" t="s">
        <v>1325</v>
      </c>
      <c r="BF65" s="528">
        <v>10</v>
      </c>
      <c r="BG65" s="535" t="s">
        <v>1325</v>
      </c>
      <c r="BH65" s="531">
        <v>0.42401877891252415</v>
      </c>
      <c r="BI65" s="532">
        <v>0</v>
      </c>
      <c r="BJ65" s="532">
        <v>0</v>
      </c>
      <c r="BK65" s="532">
        <v>7.0327185152553753</v>
      </c>
      <c r="BL65" s="532"/>
      <c r="BM65" s="532">
        <v>1.0603482914706344</v>
      </c>
      <c r="BN65" s="533">
        <v>0.62823377939271752</v>
      </c>
      <c r="BO65" s="534">
        <v>20</v>
      </c>
      <c r="BP65" s="528" t="s">
        <v>1325</v>
      </c>
      <c r="BQ65" s="528" t="s">
        <v>1325</v>
      </c>
      <c r="BR65" s="528" t="s">
        <v>1325</v>
      </c>
      <c r="BS65" s="528" t="s">
        <v>1325</v>
      </c>
      <c r="BT65" s="528">
        <v>58</v>
      </c>
      <c r="BU65" s="535" t="s">
        <v>1325</v>
      </c>
      <c r="BV65" s="531">
        <v>1.8020186303883952</v>
      </c>
      <c r="BW65" s="532">
        <v>1.6792766357937821</v>
      </c>
      <c r="BX65" s="532">
        <v>0.7579433584336277</v>
      </c>
      <c r="BY65" s="532">
        <v>0.73571193824191494</v>
      </c>
      <c r="BZ65" s="532"/>
      <c r="CA65" s="532">
        <v>0.72926461043813717</v>
      </c>
      <c r="CB65" s="533">
        <v>0.90553152421076666</v>
      </c>
      <c r="CC65" s="534">
        <v>161</v>
      </c>
      <c r="CD65" s="528" t="s">
        <v>1325</v>
      </c>
      <c r="CE65" s="528" t="s">
        <v>1325</v>
      </c>
      <c r="CF65" s="528" t="s">
        <v>1325</v>
      </c>
      <c r="CG65" s="528" t="s">
        <v>1325</v>
      </c>
      <c r="CH65" s="528">
        <v>122</v>
      </c>
      <c r="CI65" s="535" t="s">
        <v>1325</v>
      </c>
      <c r="CJ65" s="531">
        <v>9.0349846582296092</v>
      </c>
      <c r="CK65" s="532">
        <v>0</v>
      </c>
      <c r="CL65" s="532">
        <v>0</v>
      </c>
      <c r="CM65" s="532">
        <v>0</v>
      </c>
      <c r="CN65" s="532"/>
      <c r="CO65" s="532">
        <v>0.29985925369233823</v>
      </c>
      <c r="CP65" s="533">
        <v>0</v>
      </c>
      <c r="CQ65" s="534">
        <v>15</v>
      </c>
      <c r="CR65" s="528" t="s">
        <v>1325</v>
      </c>
      <c r="CS65" s="528" t="s">
        <v>1325</v>
      </c>
      <c r="CT65" s="528" t="s">
        <v>1325</v>
      </c>
      <c r="CU65" s="528" t="s">
        <v>1325</v>
      </c>
      <c r="CV65" s="528" t="s">
        <v>1325</v>
      </c>
      <c r="CW65" s="528" t="s">
        <v>1325</v>
      </c>
      <c r="CX65" s="528" t="s">
        <v>878</v>
      </c>
      <c r="CY65" s="528" t="s">
        <v>791</v>
      </c>
      <c r="CZ65" s="528" t="s">
        <v>878</v>
      </c>
      <c r="DA65" s="536" t="s">
        <v>791</v>
      </c>
      <c r="DB65" s="537" t="s">
        <v>792</v>
      </c>
      <c r="DC65" s="537" t="s">
        <v>792</v>
      </c>
      <c r="DD65" s="537" t="s">
        <v>878</v>
      </c>
      <c r="DE65" s="537" t="s">
        <v>878</v>
      </c>
      <c r="DF65" s="528"/>
      <c r="DG65" s="538" t="s">
        <v>1930</v>
      </c>
      <c r="DH65" s="528">
        <v>2232</v>
      </c>
      <c r="DI65" s="528">
        <v>13</v>
      </c>
      <c r="DJ65" s="528">
        <v>28</v>
      </c>
      <c r="DK65" s="528">
        <v>29</v>
      </c>
      <c r="DL65" s="528">
        <v>3</v>
      </c>
      <c r="DM65" s="528">
        <v>3023</v>
      </c>
      <c r="DN65" s="528">
        <v>166</v>
      </c>
      <c r="DO65" s="528">
        <v>584</v>
      </c>
      <c r="DP65" s="535">
        <v>5494</v>
      </c>
    </row>
    <row r="66" spans="1:120">
      <c r="A66" s="597" t="s">
        <v>179</v>
      </c>
      <c r="B66" s="545" t="s">
        <v>1295</v>
      </c>
      <c r="C66" s="546" t="s">
        <v>581</v>
      </c>
      <c r="D66" s="531">
        <v>1.2350805318558897</v>
      </c>
      <c r="E66" s="532"/>
      <c r="F66" s="532"/>
      <c r="G66" s="532"/>
      <c r="H66" s="532"/>
      <c r="I66" s="532">
        <v>0.53078008376509755</v>
      </c>
      <c r="J66" s="533"/>
      <c r="K66" s="534" t="s">
        <v>1325</v>
      </c>
      <c r="L66" s="528" t="s">
        <v>1325</v>
      </c>
      <c r="M66" s="528" t="s">
        <v>1325</v>
      </c>
      <c r="N66" s="528" t="s">
        <v>1325</v>
      </c>
      <c r="O66" s="528" t="s">
        <v>1325</v>
      </c>
      <c r="P66" s="528" t="s">
        <v>1325</v>
      </c>
      <c r="Q66" s="535" t="s">
        <v>1325</v>
      </c>
      <c r="R66" s="531">
        <v>0</v>
      </c>
      <c r="S66" s="532"/>
      <c r="T66" s="532"/>
      <c r="U66" s="532"/>
      <c r="V66" s="532"/>
      <c r="W66" s="532">
        <v>2.4713122311915905</v>
      </c>
      <c r="X66" s="533"/>
      <c r="Y66" s="534" t="s">
        <v>1325</v>
      </c>
      <c r="Z66" s="528" t="s">
        <v>1325</v>
      </c>
      <c r="AA66" s="528" t="s">
        <v>1325</v>
      </c>
      <c r="AB66" s="528" t="s">
        <v>1325</v>
      </c>
      <c r="AC66" s="528" t="s">
        <v>1325</v>
      </c>
      <c r="AD66" s="528" t="s">
        <v>1325</v>
      </c>
      <c r="AE66" s="535" t="s">
        <v>1325</v>
      </c>
      <c r="AF66" s="531">
        <v>4.9661033768158509</v>
      </c>
      <c r="AG66" s="532"/>
      <c r="AH66" s="532"/>
      <c r="AI66" s="532"/>
      <c r="AJ66" s="532"/>
      <c r="AK66" s="532">
        <v>0.5455431655704972</v>
      </c>
      <c r="AL66" s="533"/>
      <c r="AM66" s="534" t="s">
        <v>1325</v>
      </c>
      <c r="AN66" s="528" t="s">
        <v>1325</v>
      </c>
      <c r="AO66" s="528" t="s">
        <v>1325</v>
      </c>
      <c r="AP66" s="528" t="s">
        <v>1325</v>
      </c>
      <c r="AQ66" s="528" t="s">
        <v>1325</v>
      </c>
      <c r="AR66" s="528" t="s">
        <v>1325</v>
      </c>
      <c r="AS66" s="535" t="s">
        <v>1325</v>
      </c>
      <c r="AT66" s="531">
        <v>0</v>
      </c>
      <c r="AU66" s="532"/>
      <c r="AV66" s="532"/>
      <c r="AW66" s="532"/>
      <c r="AX66" s="532"/>
      <c r="AY66" s="532">
        <v>0</v>
      </c>
      <c r="AZ66" s="533"/>
      <c r="BA66" s="534" t="s">
        <v>1325</v>
      </c>
      <c r="BB66" s="528" t="s">
        <v>1325</v>
      </c>
      <c r="BC66" s="528" t="s">
        <v>1325</v>
      </c>
      <c r="BD66" s="528" t="s">
        <v>1325</v>
      </c>
      <c r="BE66" s="528" t="s">
        <v>1325</v>
      </c>
      <c r="BF66" s="528" t="s">
        <v>1325</v>
      </c>
      <c r="BG66" s="535" t="s">
        <v>1325</v>
      </c>
      <c r="BH66" s="531">
        <v>4.9661033768158509</v>
      </c>
      <c r="BI66" s="532"/>
      <c r="BJ66" s="532"/>
      <c r="BK66" s="532"/>
      <c r="BL66" s="532"/>
      <c r="BM66" s="532">
        <v>0.5455431655704972</v>
      </c>
      <c r="BN66" s="533"/>
      <c r="BO66" s="534" t="s">
        <v>1325</v>
      </c>
      <c r="BP66" s="528" t="s">
        <v>1325</v>
      </c>
      <c r="BQ66" s="528" t="s">
        <v>1325</v>
      </c>
      <c r="BR66" s="528" t="s">
        <v>1325</v>
      </c>
      <c r="BS66" s="528" t="s">
        <v>1325</v>
      </c>
      <c r="BT66" s="528" t="s">
        <v>1325</v>
      </c>
      <c r="BU66" s="535" t="s">
        <v>1325</v>
      </c>
      <c r="BV66" s="531">
        <v>0.54797641779604012</v>
      </c>
      <c r="BW66" s="532"/>
      <c r="BX66" s="532"/>
      <c r="BY66" s="532"/>
      <c r="BZ66" s="532"/>
      <c r="CA66" s="532">
        <v>0.42007694357695713</v>
      </c>
      <c r="CB66" s="533"/>
      <c r="CC66" s="534" t="s">
        <v>1325</v>
      </c>
      <c r="CD66" s="528" t="s">
        <v>1325</v>
      </c>
      <c r="CE66" s="528" t="s">
        <v>1325</v>
      </c>
      <c r="CF66" s="528" t="s">
        <v>1325</v>
      </c>
      <c r="CG66" s="528" t="s">
        <v>1325</v>
      </c>
      <c r="CH66" s="528" t="s">
        <v>1325</v>
      </c>
      <c r="CI66" s="535" t="s">
        <v>1325</v>
      </c>
      <c r="CJ66" s="531">
        <v>0</v>
      </c>
      <c r="CK66" s="532"/>
      <c r="CL66" s="532"/>
      <c r="CM66" s="532"/>
      <c r="CN66" s="532"/>
      <c r="CO66" s="532">
        <v>0</v>
      </c>
      <c r="CP66" s="533"/>
      <c r="CQ66" s="534" t="s">
        <v>1325</v>
      </c>
      <c r="CR66" s="528" t="s">
        <v>1325</v>
      </c>
      <c r="CS66" s="528" t="s">
        <v>1325</v>
      </c>
      <c r="CT66" s="528" t="s">
        <v>1325</v>
      </c>
      <c r="CU66" s="528" t="s">
        <v>1325</v>
      </c>
      <c r="CV66" s="528" t="s">
        <v>1325</v>
      </c>
      <c r="CW66" s="528" t="s">
        <v>1325</v>
      </c>
      <c r="CX66" s="528" t="s">
        <v>878</v>
      </c>
      <c r="CY66" s="528" t="s">
        <v>791</v>
      </c>
      <c r="CZ66" s="528" t="s">
        <v>878</v>
      </c>
      <c r="DA66" s="536" t="s">
        <v>791</v>
      </c>
      <c r="DB66" s="537" t="s">
        <v>792</v>
      </c>
      <c r="DC66" s="537" t="s">
        <v>792</v>
      </c>
      <c r="DD66" s="537" t="s">
        <v>878</v>
      </c>
      <c r="DE66" s="537" t="s">
        <v>878</v>
      </c>
      <c r="DF66" s="528"/>
      <c r="DG66" s="538" t="s">
        <v>1930</v>
      </c>
      <c r="DH66" s="528">
        <v>18</v>
      </c>
      <c r="DI66" s="528">
        <v>0</v>
      </c>
      <c r="DJ66" s="528">
        <v>0</v>
      </c>
      <c r="DK66" s="528">
        <v>1</v>
      </c>
      <c r="DL66" s="528">
        <v>0</v>
      </c>
      <c r="DM66" s="528">
        <v>67</v>
      </c>
      <c r="DN66" s="528">
        <v>1</v>
      </c>
      <c r="DO66" s="528">
        <v>11</v>
      </c>
      <c r="DP66" s="535">
        <v>87</v>
      </c>
    </row>
    <row r="67" spans="1:120">
      <c r="A67" s="597" t="s">
        <v>181</v>
      </c>
      <c r="B67" s="545" t="s">
        <v>1298</v>
      </c>
      <c r="C67" s="546" t="s">
        <v>582</v>
      </c>
      <c r="D67" s="531">
        <v>1.4049356792117658</v>
      </c>
      <c r="E67" s="532">
        <v>1.1749622712052776</v>
      </c>
      <c r="F67" s="532">
        <v>0.8448865902239947</v>
      </c>
      <c r="G67" s="532">
        <v>0</v>
      </c>
      <c r="H67" s="532"/>
      <c r="I67" s="532">
        <v>0.94465098845885798</v>
      </c>
      <c r="J67" s="533">
        <v>1.3048194055563862</v>
      </c>
      <c r="K67" s="534">
        <v>16</v>
      </c>
      <c r="L67" s="528" t="s">
        <v>1325</v>
      </c>
      <c r="M67" s="528" t="s">
        <v>1325</v>
      </c>
      <c r="N67" s="528" t="s">
        <v>1325</v>
      </c>
      <c r="O67" s="528" t="s">
        <v>1325</v>
      </c>
      <c r="P67" s="528">
        <v>161</v>
      </c>
      <c r="Q67" s="535" t="s">
        <v>1325</v>
      </c>
      <c r="R67" s="531">
        <v>1.9871472644970318</v>
      </c>
      <c r="S67" s="532">
        <v>0</v>
      </c>
      <c r="T67" s="532">
        <v>0</v>
      </c>
      <c r="U67" s="532">
        <v>0</v>
      </c>
      <c r="V67" s="532"/>
      <c r="W67" s="532">
        <v>1.3633734173315979</v>
      </c>
      <c r="X67" s="533">
        <v>0</v>
      </c>
      <c r="Y67" s="534" t="s">
        <v>1325</v>
      </c>
      <c r="Z67" s="528" t="s">
        <v>1325</v>
      </c>
      <c r="AA67" s="528" t="s">
        <v>1325</v>
      </c>
      <c r="AB67" s="528" t="s">
        <v>1325</v>
      </c>
      <c r="AC67" s="528" t="s">
        <v>1325</v>
      </c>
      <c r="AD67" s="528" t="s">
        <v>1325</v>
      </c>
      <c r="AE67" s="535" t="s">
        <v>1325</v>
      </c>
      <c r="AF67" s="531">
        <v>2.0651679800518488</v>
      </c>
      <c r="AG67" s="532">
        <v>0</v>
      </c>
      <c r="AH67" s="532">
        <v>0</v>
      </c>
      <c r="AI67" s="532">
        <v>0</v>
      </c>
      <c r="AJ67" s="532"/>
      <c r="AK67" s="532">
        <v>0.89680300227948628</v>
      </c>
      <c r="AL67" s="533">
        <v>1.5440881189970825</v>
      </c>
      <c r="AM67" s="534" t="s">
        <v>1325</v>
      </c>
      <c r="AN67" s="528" t="s">
        <v>1325</v>
      </c>
      <c r="AO67" s="528" t="s">
        <v>1325</v>
      </c>
      <c r="AP67" s="528" t="s">
        <v>1325</v>
      </c>
      <c r="AQ67" s="528" t="s">
        <v>1325</v>
      </c>
      <c r="AR67" s="528">
        <v>15</v>
      </c>
      <c r="AS67" s="535" t="s">
        <v>1325</v>
      </c>
      <c r="AT67" s="531">
        <v>0</v>
      </c>
      <c r="AU67" s="532">
        <v>0</v>
      </c>
      <c r="AV67" s="532">
        <v>0</v>
      </c>
      <c r="AW67" s="532">
        <v>0</v>
      </c>
      <c r="AX67" s="532"/>
      <c r="AY67" s="532">
        <v>1.1352233911736576</v>
      </c>
      <c r="AZ67" s="533">
        <v>9.1459582264848915</v>
      </c>
      <c r="BA67" s="534" t="s">
        <v>1325</v>
      </c>
      <c r="BB67" s="528" t="s">
        <v>1325</v>
      </c>
      <c r="BC67" s="528" t="s">
        <v>1325</v>
      </c>
      <c r="BD67" s="528" t="s">
        <v>1325</v>
      </c>
      <c r="BE67" s="528" t="s">
        <v>1325</v>
      </c>
      <c r="BF67" s="528" t="s">
        <v>1325</v>
      </c>
      <c r="BG67" s="535" t="s">
        <v>1325</v>
      </c>
      <c r="BH67" s="531">
        <v>1.7695589181819233</v>
      </c>
      <c r="BI67" s="532">
        <v>0</v>
      </c>
      <c r="BJ67" s="532">
        <v>0</v>
      </c>
      <c r="BK67" s="532">
        <v>0</v>
      </c>
      <c r="BL67" s="532"/>
      <c r="BM67" s="532">
        <v>1.2003075725817813</v>
      </c>
      <c r="BN67" s="533">
        <v>0.89143500078440785</v>
      </c>
      <c r="BO67" s="534" t="s">
        <v>1325</v>
      </c>
      <c r="BP67" s="528" t="s">
        <v>1325</v>
      </c>
      <c r="BQ67" s="528" t="s">
        <v>1325</v>
      </c>
      <c r="BR67" s="528" t="s">
        <v>1325</v>
      </c>
      <c r="BS67" s="528" t="s">
        <v>1325</v>
      </c>
      <c r="BT67" s="528">
        <v>28</v>
      </c>
      <c r="BU67" s="535" t="s">
        <v>1325</v>
      </c>
      <c r="BV67" s="531">
        <v>1.7697840881396518</v>
      </c>
      <c r="BW67" s="532">
        <v>1.3931583006408947</v>
      </c>
      <c r="BX67" s="532">
        <v>0</v>
      </c>
      <c r="BY67" s="532">
        <v>0</v>
      </c>
      <c r="BZ67" s="532"/>
      <c r="CA67" s="532">
        <v>0.97461623799598962</v>
      </c>
      <c r="CB67" s="533">
        <v>1.3761799587080172</v>
      </c>
      <c r="CC67" s="534" t="s">
        <v>1325</v>
      </c>
      <c r="CD67" s="528" t="s">
        <v>1325</v>
      </c>
      <c r="CE67" s="528" t="s">
        <v>1325</v>
      </c>
      <c r="CF67" s="528" t="s">
        <v>1325</v>
      </c>
      <c r="CG67" s="528" t="s">
        <v>1325</v>
      </c>
      <c r="CH67" s="528">
        <v>69</v>
      </c>
      <c r="CI67" s="535" t="s">
        <v>1325</v>
      </c>
      <c r="CJ67" s="531">
        <v>0</v>
      </c>
      <c r="CK67" s="532">
        <v>0</v>
      </c>
      <c r="CL67" s="532">
        <v>0</v>
      </c>
      <c r="CM67" s="532">
        <v>0</v>
      </c>
      <c r="CN67" s="532"/>
      <c r="CO67" s="532">
        <v>1.5567409372634546</v>
      </c>
      <c r="CP67" s="533">
        <v>0</v>
      </c>
      <c r="CQ67" s="534" t="s">
        <v>1325</v>
      </c>
      <c r="CR67" s="528" t="s">
        <v>1325</v>
      </c>
      <c r="CS67" s="528" t="s">
        <v>1325</v>
      </c>
      <c r="CT67" s="528" t="s">
        <v>1325</v>
      </c>
      <c r="CU67" s="528" t="s">
        <v>1325</v>
      </c>
      <c r="CV67" s="528">
        <v>13</v>
      </c>
      <c r="CW67" s="528" t="s">
        <v>1325</v>
      </c>
      <c r="CX67" s="528" t="s">
        <v>878</v>
      </c>
      <c r="CY67" s="528" t="s">
        <v>791</v>
      </c>
      <c r="CZ67" s="528" t="s">
        <v>878</v>
      </c>
      <c r="DA67" s="536" t="s">
        <v>791</v>
      </c>
      <c r="DB67" s="537" t="s">
        <v>792</v>
      </c>
      <c r="DC67" s="537" t="s">
        <v>792</v>
      </c>
      <c r="DD67" s="537" t="s">
        <v>878</v>
      </c>
      <c r="DE67" s="537" t="s">
        <v>878</v>
      </c>
      <c r="DF67" s="528"/>
      <c r="DG67" s="538" t="s">
        <v>1930</v>
      </c>
      <c r="DH67" s="528">
        <v>126</v>
      </c>
      <c r="DI67" s="528">
        <v>35</v>
      </c>
      <c r="DJ67" s="528">
        <v>12</v>
      </c>
      <c r="DK67" s="528">
        <v>17</v>
      </c>
      <c r="DL67" s="528">
        <v>9</v>
      </c>
      <c r="DM67" s="528">
        <v>1689</v>
      </c>
      <c r="DN67" s="528">
        <v>72</v>
      </c>
      <c r="DO67" s="528">
        <v>191</v>
      </c>
      <c r="DP67" s="535">
        <v>1960</v>
      </c>
    </row>
    <row r="68" spans="1:120">
      <c r="A68" s="597" t="s">
        <v>183</v>
      </c>
      <c r="B68" s="545" t="s">
        <v>1297</v>
      </c>
      <c r="C68" s="546" t="s">
        <v>583</v>
      </c>
      <c r="D68" s="531">
        <v>1.1340839669077811</v>
      </c>
      <c r="E68" s="532">
        <v>1.2707190148821808</v>
      </c>
      <c r="F68" s="532">
        <v>0.54687466641093918</v>
      </c>
      <c r="G68" s="532">
        <v>1.0915909663179537</v>
      </c>
      <c r="H68" s="532">
        <v>0.9916550445090242</v>
      </c>
      <c r="I68" s="532">
        <v>1.0176256808677702</v>
      </c>
      <c r="J68" s="533">
        <v>0.96769170971265994</v>
      </c>
      <c r="K68" s="534">
        <v>417</v>
      </c>
      <c r="L68" s="528">
        <v>21</v>
      </c>
      <c r="M68" s="528">
        <v>184</v>
      </c>
      <c r="N68" s="528">
        <v>148</v>
      </c>
      <c r="O68" s="528">
        <v>16</v>
      </c>
      <c r="P68" s="528">
        <v>1321</v>
      </c>
      <c r="Q68" s="535">
        <v>202</v>
      </c>
      <c r="R68" s="531">
        <v>0.4926125238129811</v>
      </c>
      <c r="S68" s="532">
        <v>0</v>
      </c>
      <c r="T68" s="532">
        <v>0.98108470130460501</v>
      </c>
      <c r="U68" s="532">
        <v>1.470742272214173</v>
      </c>
      <c r="V68" s="532">
        <v>0</v>
      </c>
      <c r="W68" s="532">
        <v>1.4817780174857713</v>
      </c>
      <c r="X68" s="533">
        <v>1.095707248320746</v>
      </c>
      <c r="Y68" s="534">
        <v>20</v>
      </c>
      <c r="Z68" s="528" t="s">
        <v>1325</v>
      </c>
      <c r="AA68" s="528">
        <v>31</v>
      </c>
      <c r="AB68" s="528">
        <v>19</v>
      </c>
      <c r="AC68" s="528" t="s">
        <v>1325</v>
      </c>
      <c r="AD68" s="528">
        <v>146</v>
      </c>
      <c r="AE68" s="535">
        <v>22</v>
      </c>
      <c r="AF68" s="531">
        <v>1.1313452624583153</v>
      </c>
      <c r="AG68" s="532">
        <v>0.7236339870359958</v>
      </c>
      <c r="AH68" s="532">
        <v>0.765105389336875</v>
      </c>
      <c r="AI68" s="532">
        <v>0.74441493815436854</v>
      </c>
      <c r="AJ68" s="532">
        <v>0.7460800503661138</v>
      </c>
      <c r="AK68" s="532">
        <v>0.96052597014282215</v>
      </c>
      <c r="AL68" s="533">
        <v>1.4249386442487753</v>
      </c>
      <c r="AM68" s="534">
        <v>69</v>
      </c>
      <c r="AN68" s="528" t="s">
        <v>1325</v>
      </c>
      <c r="AO68" s="528">
        <v>42</v>
      </c>
      <c r="AP68" s="528">
        <v>17</v>
      </c>
      <c r="AQ68" s="528" t="s">
        <v>1325</v>
      </c>
      <c r="AR68" s="528">
        <v>214</v>
      </c>
      <c r="AS68" s="535">
        <v>48</v>
      </c>
      <c r="AT68" s="531">
        <v>0.73050483017424961</v>
      </c>
      <c r="AU68" s="532">
        <v>1.4719757516127265</v>
      </c>
      <c r="AV68" s="532">
        <v>6.9530375670264363E-2</v>
      </c>
      <c r="AW68" s="532">
        <v>0.88587952738304354</v>
      </c>
      <c r="AX68" s="532">
        <v>0</v>
      </c>
      <c r="AY68" s="532">
        <v>1.7308138217130087</v>
      </c>
      <c r="AZ68" s="533">
        <v>0.92704022843869693</v>
      </c>
      <c r="BA68" s="534">
        <v>12</v>
      </c>
      <c r="BB68" s="528" t="s">
        <v>1325</v>
      </c>
      <c r="BC68" s="528" t="s">
        <v>1325</v>
      </c>
      <c r="BD68" s="528" t="s">
        <v>1325</v>
      </c>
      <c r="BE68" s="528" t="s">
        <v>1325</v>
      </c>
      <c r="BF68" s="528">
        <v>65</v>
      </c>
      <c r="BG68" s="535" t="s">
        <v>1325</v>
      </c>
      <c r="BH68" s="531">
        <v>0.37734729844719783</v>
      </c>
      <c r="BI68" s="532">
        <v>1.5394049780244936</v>
      </c>
      <c r="BJ68" s="532">
        <v>0.40222498710552157</v>
      </c>
      <c r="BK68" s="532">
        <v>0.85003334184994961</v>
      </c>
      <c r="BL68" s="532">
        <v>0.94159641242552283</v>
      </c>
      <c r="BM68" s="532">
        <v>1.9489923441660464</v>
      </c>
      <c r="BN68" s="533">
        <v>1.127083315398169</v>
      </c>
      <c r="BO68" s="534">
        <v>32</v>
      </c>
      <c r="BP68" s="528" t="s">
        <v>1325</v>
      </c>
      <c r="BQ68" s="528">
        <v>27</v>
      </c>
      <c r="BR68" s="528">
        <v>23</v>
      </c>
      <c r="BS68" s="528" t="s">
        <v>1325</v>
      </c>
      <c r="BT68" s="528">
        <v>321</v>
      </c>
      <c r="BU68" s="535">
        <v>46</v>
      </c>
      <c r="BV68" s="531">
        <v>1.9899891196541886</v>
      </c>
      <c r="BW68" s="532">
        <v>1.9232341363538994</v>
      </c>
      <c r="BX68" s="532">
        <v>0.41233179322153851</v>
      </c>
      <c r="BY68" s="532">
        <v>1.3894944573587644</v>
      </c>
      <c r="BZ68" s="532">
        <v>1.2434365018976823</v>
      </c>
      <c r="CA68" s="532">
        <v>0.64670809188118605</v>
      </c>
      <c r="CB68" s="533">
        <v>0.72922466018880872</v>
      </c>
      <c r="CC68" s="534">
        <v>220</v>
      </c>
      <c r="CD68" s="528">
        <v>11</v>
      </c>
      <c r="CE68" s="528">
        <v>49</v>
      </c>
      <c r="CF68" s="528">
        <v>65</v>
      </c>
      <c r="CG68" s="528" t="s">
        <v>1325</v>
      </c>
      <c r="CH68" s="528">
        <v>377</v>
      </c>
      <c r="CI68" s="535">
        <v>54</v>
      </c>
      <c r="CJ68" s="531">
        <v>0.78928768495733059</v>
      </c>
      <c r="CK68" s="532">
        <v>1.5739055405588613</v>
      </c>
      <c r="CL68" s="532">
        <v>0.53820042251958689</v>
      </c>
      <c r="CM68" s="532">
        <v>0.94839991643204258</v>
      </c>
      <c r="CN68" s="532">
        <v>1.6131950298107836</v>
      </c>
      <c r="CO68" s="532">
        <v>1.5506632394868147</v>
      </c>
      <c r="CP68" s="533">
        <v>0.23718547048633551</v>
      </c>
      <c r="CQ68" s="534">
        <v>12</v>
      </c>
      <c r="CR68" s="528" t="s">
        <v>1325</v>
      </c>
      <c r="CS68" s="528" t="s">
        <v>1325</v>
      </c>
      <c r="CT68" s="528" t="s">
        <v>1325</v>
      </c>
      <c r="CU68" s="528" t="s">
        <v>1325</v>
      </c>
      <c r="CV68" s="528">
        <v>59</v>
      </c>
      <c r="CW68" s="528" t="s">
        <v>1325</v>
      </c>
      <c r="CX68" s="528" t="s">
        <v>878</v>
      </c>
      <c r="CY68" s="528" t="s">
        <v>791</v>
      </c>
      <c r="CZ68" s="528" t="s">
        <v>878</v>
      </c>
      <c r="DA68" s="536" t="s">
        <v>791</v>
      </c>
      <c r="DB68" s="537" t="s">
        <v>792</v>
      </c>
      <c r="DC68" s="537" t="s">
        <v>792</v>
      </c>
      <c r="DD68" s="537" t="s">
        <v>878</v>
      </c>
      <c r="DE68" s="537" t="s">
        <v>878</v>
      </c>
      <c r="DF68" s="528"/>
      <c r="DG68" s="538" t="s">
        <v>1930</v>
      </c>
      <c r="DH68" s="528">
        <v>3251</v>
      </c>
      <c r="DI68" s="528">
        <v>143</v>
      </c>
      <c r="DJ68" s="528">
        <v>2805</v>
      </c>
      <c r="DK68" s="528">
        <v>1173</v>
      </c>
      <c r="DL68" s="528">
        <v>139</v>
      </c>
      <c r="DM68" s="528">
        <v>11303</v>
      </c>
      <c r="DN68" s="528">
        <v>1795</v>
      </c>
      <c r="DO68" s="528">
        <v>2309</v>
      </c>
      <c r="DP68" s="535">
        <v>20609</v>
      </c>
    </row>
    <row r="69" spans="1:120">
      <c r="A69" s="597" t="s">
        <v>185</v>
      </c>
      <c r="B69" s="545" t="s">
        <v>1295</v>
      </c>
      <c r="C69" s="546" t="s">
        <v>584</v>
      </c>
      <c r="D69" s="531">
        <v>1.7806508079623766</v>
      </c>
      <c r="E69" s="532">
        <v>0.50013206353109363</v>
      </c>
      <c r="F69" s="532">
        <v>1.1506936084344361</v>
      </c>
      <c r="G69" s="532">
        <v>0.68543697594532849</v>
      </c>
      <c r="H69" s="532"/>
      <c r="I69" s="532">
        <v>0.89778574337011774</v>
      </c>
      <c r="J69" s="533"/>
      <c r="K69" s="534">
        <v>74</v>
      </c>
      <c r="L69" s="528" t="s">
        <v>1325</v>
      </c>
      <c r="M69" s="528" t="s">
        <v>1325</v>
      </c>
      <c r="N69" s="528" t="s">
        <v>1325</v>
      </c>
      <c r="O69" s="528" t="s">
        <v>1325</v>
      </c>
      <c r="P69" s="528">
        <v>230</v>
      </c>
      <c r="Q69" s="535" t="s">
        <v>1325</v>
      </c>
      <c r="R69" s="531">
        <v>0</v>
      </c>
      <c r="S69" s="532">
        <v>0</v>
      </c>
      <c r="T69" s="532">
        <v>4.6314533429181166</v>
      </c>
      <c r="U69" s="532">
        <v>0</v>
      </c>
      <c r="V69" s="532"/>
      <c r="W69" s="532">
        <v>1.848684642624137</v>
      </c>
      <c r="X69" s="533"/>
      <c r="Y69" s="534" t="s">
        <v>1325</v>
      </c>
      <c r="Z69" s="528" t="s">
        <v>1325</v>
      </c>
      <c r="AA69" s="528" t="s">
        <v>1325</v>
      </c>
      <c r="AB69" s="528" t="s">
        <v>1325</v>
      </c>
      <c r="AC69" s="528" t="s">
        <v>1325</v>
      </c>
      <c r="AD69" s="528">
        <v>13</v>
      </c>
      <c r="AE69" s="535" t="s">
        <v>1325</v>
      </c>
      <c r="AF69" s="531">
        <v>0.78773477347362286</v>
      </c>
      <c r="AG69" s="532">
        <v>0</v>
      </c>
      <c r="AH69" s="532">
        <v>0</v>
      </c>
      <c r="AI69" s="532">
        <v>0</v>
      </c>
      <c r="AJ69" s="532"/>
      <c r="AK69" s="532">
        <v>3.4392588063514946</v>
      </c>
      <c r="AL69" s="533"/>
      <c r="AM69" s="534" t="s">
        <v>1325</v>
      </c>
      <c r="AN69" s="528" t="s">
        <v>1325</v>
      </c>
      <c r="AO69" s="528" t="s">
        <v>1325</v>
      </c>
      <c r="AP69" s="528" t="s">
        <v>1325</v>
      </c>
      <c r="AQ69" s="528" t="s">
        <v>1325</v>
      </c>
      <c r="AR69" s="528">
        <v>51</v>
      </c>
      <c r="AS69" s="535" t="s">
        <v>1325</v>
      </c>
      <c r="AT69" s="531">
        <v>0</v>
      </c>
      <c r="AU69" s="532">
        <v>0</v>
      </c>
      <c r="AV69" s="532">
        <v>0</v>
      </c>
      <c r="AW69" s="532">
        <v>0</v>
      </c>
      <c r="AX69" s="532"/>
      <c r="AY69" s="532">
        <v>0.8479113217444193</v>
      </c>
      <c r="AZ69" s="533"/>
      <c r="BA69" s="534" t="s">
        <v>1325</v>
      </c>
      <c r="BB69" s="528" t="s">
        <v>1325</v>
      </c>
      <c r="BC69" s="528" t="s">
        <v>1325</v>
      </c>
      <c r="BD69" s="528" t="s">
        <v>1325</v>
      </c>
      <c r="BE69" s="528" t="s">
        <v>1325</v>
      </c>
      <c r="BF69" s="528" t="s">
        <v>1325</v>
      </c>
      <c r="BG69" s="535" t="s">
        <v>1325</v>
      </c>
      <c r="BH69" s="531">
        <v>0.99295638023688448</v>
      </c>
      <c r="BI69" s="532">
        <v>0</v>
      </c>
      <c r="BJ69" s="532">
        <v>0.96590750832918659</v>
      </c>
      <c r="BK69" s="532">
        <v>2.1815217507485665</v>
      </c>
      <c r="BL69" s="532"/>
      <c r="BM69" s="532">
        <v>1.1814414161391318</v>
      </c>
      <c r="BN69" s="533"/>
      <c r="BO69" s="534" t="s">
        <v>1325</v>
      </c>
      <c r="BP69" s="528" t="s">
        <v>1325</v>
      </c>
      <c r="BQ69" s="528" t="s">
        <v>1325</v>
      </c>
      <c r="BR69" s="528" t="s">
        <v>1325</v>
      </c>
      <c r="BS69" s="528" t="s">
        <v>1325</v>
      </c>
      <c r="BT69" s="528">
        <v>43</v>
      </c>
      <c r="BU69" s="535" t="s">
        <v>1325</v>
      </c>
      <c r="BV69" s="531">
        <v>3.0964587825893704</v>
      </c>
      <c r="BW69" s="532">
        <v>1.1068775346523629</v>
      </c>
      <c r="BX69" s="532">
        <v>0.69749496246874709</v>
      </c>
      <c r="BY69" s="532">
        <v>0.75350084755934321</v>
      </c>
      <c r="BZ69" s="532"/>
      <c r="CA69" s="532">
        <v>0.57754299263707498</v>
      </c>
      <c r="CB69" s="533"/>
      <c r="CC69" s="534">
        <v>48</v>
      </c>
      <c r="CD69" s="528" t="s">
        <v>1325</v>
      </c>
      <c r="CE69" s="528" t="s">
        <v>1325</v>
      </c>
      <c r="CF69" s="528" t="s">
        <v>1325</v>
      </c>
      <c r="CG69" s="528" t="s">
        <v>1325</v>
      </c>
      <c r="CH69" s="528">
        <v>85</v>
      </c>
      <c r="CI69" s="535" t="s">
        <v>1325</v>
      </c>
      <c r="CJ69" s="531">
        <v>1.8306844353128042</v>
      </c>
      <c r="CK69" s="532">
        <v>0</v>
      </c>
      <c r="CL69" s="532">
        <v>3.6470219874933214</v>
      </c>
      <c r="CM69" s="532">
        <v>0</v>
      </c>
      <c r="CN69" s="532"/>
      <c r="CO69" s="532">
        <v>0.59109068653167374</v>
      </c>
      <c r="CP69" s="533"/>
      <c r="CQ69" s="534" t="s">
        <v>1325</v>
      </c>
      <c r="CR69" s="528" t="s">
        <v>1325</v>
      </c>
      <c r="CS69" s="528" t="s">
        <v>1325</v>
      </c>
      <c r="CT69" s="528" t="s">
        <v>1325</v>
      </c>
      <c r="CU69" s="528" t="s">
        <v>1325</v>
      </c>
      <c r="CV69" s="528">
        <v>10</v>
      </c>
      <c r="CW69" s="528" t="s">
        <v>1325</v>
      </c>
      <c r="CX69" s="528" t="s">
        <v>878</v>
      </c>
      <c r="CY69" s="536" t="s">
        <v>791</v>
      </c>
      <c r="CZ69" s="528" t="s">
        <v>792</v>
      </c>
      <c r="DA69" s="536" t="s">
        <v>1472</v>
      </c>
      <c r="DB69" s="537" t="s">
        <v>792</v>
      </c>
      <c r="DC69" s="537" t="s">
        <v>792</v>
      </c>
      <c r="DD69" s="537" t="s">
        <v>878</v>
      </c>
      <c r="DE69" s="537" t="s">
        <v>878</v>
      </c>
      <c r="DF69" s="528"/>
      <c r="DG69" s="538" t="s">
        <v>1930</v>
      </c>
      <c r="DH69" s="528">
        <v>483</v>
      </c>
      <c r="DI69" s="528">
        <v>40</v>
      </c>
      <c r="DJ69" s="528">
        <v>62</v>
      </c>
      <c r="DK69" s="528">
        <v>29</v>
      </c>
      <c r="DL69" s="528">
        <v>5</v>
      </c>
      <c r="DM69" s="528">
        <v>2424</v>
      </c>
      <c r="DN69" s="528">
        <v>3</v>
      </c>
      <c r="DO69" s="528">
        <v>315</v>
      </c>
      <c r="DP69" s="535">
        <v>3046</v>
      </c>
    </row>
    <row r="70" spans="1:120">
      <c r="A70" s="597" t="s">
        <v>349</v>
      </c>
      <c r="B70" s="545" t="s">
        <v>1296</v>
      </c>
      <c r="C70" s="546" t="s">
        <v>585</v>
      </c>
      <c r="D70" s="531">
        <v>0.95532383550926536</v>
      </c>
      <c r="E70" s="532">
        <v>2.0665929006912722</v>
      </c>
      <c r="F70" s="532"/>
      <c r="G70" s="532">
        <v>1.9908976588361869</v>
      </c>
      <c r="H70" s="532"/>
      <c r="I70" s="532">
        <v>1.034643818371187</v>
      </c>
      <c r="J70" s="533">
        <v>1.3924863897624651</v>
      </c>
      <c r="K70" s="534">
        <v>32</v>
      </c>
      <c r="L70" s="528" t="s">
        <v>1325</v>
      </c>
      <c r="M70" s="528" t="s">
        <v>1325</v>
      </c>
      <c r="N70" s="528" t="s">
        <v>1325</v>
      </c>
      <c r="O70" s="528" t="s">
        <v>1325</v>
      </c>
      <c r="P70" s="528">
        <v>164</v>
      </c>
      <c r="Q70" s="535">
        <v>20</v>
      </c>
      <c r="R70" s="531">
        <v>0.5814331189087949</v>
      </c>
      <c r="S70" s="532">
        <v>12.678319768615145</v>
      </c>
      <c r="T70" s="532"/>
      <c r="U70" s="532">
        <v>0</v>
      </c>
      <c r="V70" s="532"/>
      <c r="W70" s="532">
        <v>1.5746864594971826</v>
      </c>
      <c r="X70" s="533">
        <v>0</v>
      </c>
      <c r="Y70" s="534" t="s">
        <v>1325</v>
      </c>
      <c r="Z70" s="528" t="s">
        <v>1325</v>
      </c>
      <c r="AA70" s="528" t="s">
        <v>1325</v>
      </c>
      <c r="AB70" s="528" t="s">
        <v>1325</v>
      </c>
      <c r="AC70" s="528" t="s">
        <v>1325</v>
      </c>
      <c r="AD70" s="528" t="s">
        <v>1325</v>
      </c>
      <c r="AE70" s="535" t="s">
        <v>1325</v>
      </c>
      <c r="AF70" s="531">
        <v>0.73091488704072582</v>
      </c>
      <c r="AG70" s="532">
        <v>2.6722286173846248</v>
      </c>
      <c r="AH70" s="532"/>
      <c r="AI70" s="532">
        <v>3.6452595152903062</v>
      </c>
      <c r="AJ70" s="532"/>
      <c r="AK70" s="532">
        <v>0.75617041610081137</v>
      </c>
      <c r="AL70" s="533">
        <v>2.2468208014930031</v>
      </c>
      <c r="AM70" s="534" t="s">
        <v>1325</v>
      </c>
      <c r="AN70" s="528" t="s">
        <v>1325</v>
      </c>
      <c r="AO70" s="528" t="s">
        <v>1325</v>
      </c>
      <c r="AP70" s="528" t="s">
        <v>1325</v>
      </c>
      <c r="AQ70" s="528" t="s">
        <v>1325</v>
      </c>
      <c r="AR70" s="528">
        <v>28</v>
      </c>
      <c r="AS70" s="535" t="s">
        <v>1325</v>
      </c>
      <c r="AT70" s="531">
        <v>1.2081321870757789</v>
      </c>
      <c r="AU70" s="532">
        <v>0</v>
      </c>
      <c r="AV70" s="532"/>
      <c r="AW70" s="532">
        <v>26.400602109214681</v>
      </c>
      <c r="AX70" s="532"/>
      <c r="AY70" s="532">
        <v>0.18081267818578639</v>
      </c>
      <c r="AZ70" s="533">
        <v>0</v>
      </c>
      <c r="BA70" s="534" t="s">
        <v>1325</v>
      </c>
      <c r="BB70" s="528" t="s">
        <v>1325</v>
      </c>
      <c r="BC70" s="528" t="s">
        <v>1325</v>
      </c>
      <c r="BD70" s="528" t="s">
        <v>1325</v>
      </c>
      <c r="BE70" s="528" t="s">
        <v>1325</v>
      </c>
      <c r="BF70" s="528" t="s">
        <v>1325</v>
      </c>
      <c r="BG70" s="535" t="s">
        <v>1325</v>
      </c>
      <c r="BH70" s="531">
        <v>0.74264095553945397</v>
      </c>
      <c r="BI70" s="532">
        <v>0</v>
      </c>
      <c r="BJ70" s="532"/>
      <c r="BK70" s="532">
        <v>0</v>
      </c>
      <c r="BL70" s="532"/>
      <c r="BM70" s="532">
        <v>1.8913301387668056</v>
      </c>
      <c r="BN70" s="533">
        <v>1.856701046599623</v>
      </c>
      <c r="BO70" s="534" t="s">
        <v>1325</v>
      </c>
      <c r="BP70" s="528" t="s">
        <v>1325</v>
      </c>
      <c r="BQ70" s="528" t="s">
        <v>1325</v>
      </c>
      <c r="BR70" s="528" t="s">
        <v>1325</v>
      </c>
      <c r="BS70" s="528" t="s">
        <v>1325</v>
      </c>
      <c r="BT70" s="528">
        <v>46</v>
      </c>
      <c r="BU70" s="535" t="s">
        <v>1325</v>
      </c>
      <c r="BV70" s="531">
        <v>1.3315246678616677</v>
      </c>
      <c r="BW70" s="532">
        <v>1.9464496017365167</v>
      </c>
      <c r="BX70" s="532"/>
      <c r="BY70" s="532">
        <v>0</v>
      </c>
      <c r="BZ70" s="532"/>
      <c r="CA70" s="532">
        <v>1.1353049175869916</v>
      </c>
      <c r="CB70" s="533">
        <v>1.5954727221244569</v>
      </c>
      <c r="CC70" s="534">
        <v>11</v>
      </c>
      <c r="CD70" s="528" t="s">
        <v>1325</v>
      </c>
      <c r="CE70" s="528" t="s">
        <v>1325</v>
      </c>
      <c r="CF70" s="528" t="s">
        <v>1325</v>
      </c>
      <c r="CG70" s="528" t="s">
        <v>1325</v>
      </c>
      <c r="CH70" s="528">
        <v>45</v>
      </c>
      <c r="CI70" s="535" t="s">
        <v>1325</v>
      </c>
      <c r="CJ70" s="531">
        <v>0.92302478099923391</v>
      </c>
      <c r="CK70" s="532">
        <v>0</v>
      </c>
      <c r="CL70" s="532"/>
      <c r="CM70" s="532">
        <v>0</v>
      </c>
      <c r="CN70" s="532"/>
      <c r="CO70" s="532">
        <v>2.0143845655966599</v>
      </c>
      <c r="CP70" s="533">
        <v>1.0623910302135999</v>
      </c>
      <c r="CQ70" s="534" t="s">
        <v>1325</v>
      </c>
      <c r="CR70" s="528" t="s">
        <v>1325</v>
      </c>
      <c r="CS70" s="528" t="s">
        <v>1325</v>
      </c>
      <c r="CT70" s="528" t="s">
        <v>1325</v>
      </c>
      <c r="CU70" s="528" t="s">
        <v>1325</v>
      </c>
      <c r="CV70" s="528">
        <v>13</v>
      </c>
      <c r="CW70" s="528" t="s">
        <v>1325</v>
      </c>
      <c r="CX70" s="528" t="s">
        <v>878</v>
      </c>
      <c r="CY70" s="528" t="s">
        <v>791</v>
      </c>
      <c r="CZ70" s="528" t="s">
        <v>878</v>
      </c>
      <c r="DA70" s="536" t="s">
        <v>791</v>
      </c>
      <c r="DB70" s="537" t="s">
        <v>792</v>
      </c>
      <c r="DC70" s="537" t="s">
        <v>792</v>
      </c>
      <c r="DD70" s="537" t="s">
        <v>878</v>
      </c>
      <c r="DE70" s="537" t="s">
        <v>878</v>
      </c>
      <c r="DF70" s="528"/>
      <c r="DG70" s="538" t="s">
        <v>1930</v>
      </c>
      <c r="DH70" s="528">
        <v>253</v>
      </c>
      <c r="DI70" s="528">
        <v>15</v>
      </c>
      <c r="DJ70" s="528">
        <v>7</v>
      </c>
      <c r="DK70" s="528">
        <v>12</v>
      </c>
      <c r="DL70" s="528">
        <v>0</v>
      </c>
      <c r="DM70" s="528">
        <v>1233</v>
      </c>
      <c r="DN70" s="528">
        <v>112</v>
      </c>
      <c r="DO70" s="528">
        <v>223</v>
      </c>
      <c r="DP70" s="535">
        <v>1632</v>
      </c>
    </row>
    <row r="71" spans="1:120">
      <c r="A71" s="597" t="s">
        <v>351</v>
      </c>
      <c r="B71" s="545" t="s">
        <v>1289</v>
      </c>
      <c r="C71" s="546" t="s">
        <v>586</v>
      </c>
      <c r="D71" s="531"/>
      <c r="E71" s="532"/>
      <c r="F71" s="532"/>
      <c r="G71" s="532"/>
      <c r="H71" s="532"/>
      <c r="I71" s="532">
        <v>3.1536057692307682</v>
      </c>
      <c r="J71" s="533"/>
      <c r="K71" s="534" t="s">
        <v>1325</v>
      </c>
      <c r="L71" s="528" t="s">
        <v>1325</v>
      </c>
      <c r="M71" s="528" t="s">
        <v>1325</v>
      </c>
      <c r="N71" s="528" t="s">
        <v>1325</v>
      </c>
      <c r="O71" s="528" t="s">
        <v>1325</v>
      </c>
      <c r="P71" s="528" t="s">
        <v>1325</v>
      </c>
      <c r="Q71" s="535" t="s">
        <v>1325</v>
      </c>
      <c r="R71" s="531"/>
      <c r="S71" s="532"/>
      <c r="T71" s="532"/>
      <c r="U71" s="532"/>
      <c r="V71" s="532"/>
      <c r="W71" s="532">
        <v>0</v>
      </c>
      <c r="X71" s="533"/>
      <c r="Y71" s="534" t="s">
        <v>1325</v>
      </c>
      <c r="Z71" s="528" t="s">
        <v>1325</v>
      </c>
      <c r="AA71" s="528" t="s">
        <v>1325</v>
      </c>
      <c r="AB71" s="528" t="s">
        <v>1325</v>
      </c>
      <c r="AC71" s="528" t="s">
        <v>1325</v>
      </c>
      <c r="AD71" s="528" t="s">
        <v>1325</v>
      </c>
      <c r="AE71" s="535" t="s">
        <v>1325</v>
      </c>
      <c r="AF71" s="531"/>
      <c r="AG71" s="532"/>
      <c r="AH71" s="532"/>
      <c r="AI71" s="532"/>
      <c r="AJ71" s="532"/>
      <c r="AK71" s="532">
        <v>2.5792308902170493</v>
      </c>
      <c r="AL71" s="533"/>
      <c r="AM71" s="534" t="s">
        <v>1325</v>
      </c>
      <c r="AN71" s="528" t="s">
        <v>1325</v>
      </c>
      <c r="AO71" s="528" t="s">
        <v>1325</v>
      </c>
      <c r="AP71" s="528" t="s">
        <v>1325</v>
      </c>
      <c r="AQ71" s="528" t="s">
        <v>1325</v>
      </c>
      <c r="AR71" s="528" t="s">
        <v>1325</v>
      </c>
      <c r="AS71" s="535" t="s">
        <v>1325</v>
      </c>
      <c r="AT71" s="531"/>
      <c r="AU71" s="532"/>
      <c r="AV71" s="532"/>
      <c r="AW71" s="532"/>
      <c r="AX71" s="532"/>
      <c r="AY71" s="532">
        <v>0</v>
      </c>
      <c r="AZ71" s="533"/>
      <c r="BA71" s="534" t="s">
        <v>1325</v>
      </c>
      <c r="BB71" s="528" t="s">
        <v>1325</v>
      </c>
      <c r="BC71" s="528" t="s">
        <v>1325</v>
      </c>
      <c r="BD71" s="528" t="s">
        <v>1325</v>
      </c>
      <c r="BE71" s="528" t="s">
        <v>1325</v>
      </c>
      <c r="BF71" s="528" t="s">
        <v>1325</v>
      </c>
      <c r="BG71" s="535" t="s">
        <v>1325</v>
      </c>
      <c r="BH71" s="531"/>
      <c r="BI71" s="532"/>
      <c r="BJ71" s="532"/>
      <c r="BK71" s="532"/>
      <c r="BL71" s="532"/>
      <c r="BM71" s="532">
        <v>0.78279392811112691</v>
      </c>
      <c r="BN71" s="533"/>
      <c r="BO71" s="534" t="s">
        <v>1325</v>
      </c>
      <c r="BP71" s="528" t="s">
        <v>1325</v>
      </c>
      <c r="BQ71" s="528" t="s">
        <v>1325</v>
      </c>
      <c r="BR71" s="528" t="s">
        <v>1325</v>
      </c>
      <c r="BS71" s="528" t="s">
        <v>1325</v>
      </c>
      <c r="BT71" s="528" t="s">
        <v>1325</v>
      </c>
      <c r="BU71" s="535" t="s">
        <v>1325</v>
      </c>
      <c r="BV71" s="531"/>
      <c r="BW71" s="532"/>
      <c r="BX71" s="532"/>
      <c r="BY71" s="532"/>
      <c r="BZ71" s="532"/>
      <c r="CA71" s="532">
        <v>1.4016025641025638</v>
      </c>
      <c r="CB71" s="533"/>
      <c r="CC71" s="534" t="s">
        <v>1325</v>
      </c>
      <c r="CD71" s="528" t="s">
        <v>1325</v>
      </c>
      <c r="CE71" s="528" t="s">
        <v>1325</v>
      </c>
      <c r="CF71" s="528" t="s">
        <v>1325</v>
      </c>
      <c r="CG71" s="528" t="s">
        <v>1325</v>
      </c>
      <c r="CH71" s="528" t="s">
        <v>1325</v>
      </c>
      <c r="CI71" s="535" t="s">
        <v>1325</v>
      </c>
      <c r="CJ71" s="531"/>
      <c r="CK71" s="532"/>
      <c r="CL71" s="532"/>
      <c r="CM71" s="532"/>
      <c r="CN71" s="532"/>
      <c r="CO71" s="532">
        <v>2.6612706913339821</v>
      </c>
      <c r="CP71" s="533"/>
      <c r="CQ71" s="534" t="s">
        <v>1325</v>
      </c>
      <c r="CR71" s="528" t="s">
        <v>1325</v>
      </c>
      <c r="CS71" s="528" t="s">
        <v>1325</v>
      </c>
      <c r="CT71" s="528" t="s">
        <v>1325</v>
      </c>
      <c r="CU71" s="528" t="s">
        <v>1325</v>
      </c>
      <c r="CV71" s="528" t="s">
        <v>1325</v>
      </c>
      <c r="CW71" s="528" t="s">
        <v>1325</v>
      </c>
      <c r="CX71" s="528" t="s">
        <v>878</v>
      </c>
      <c r="CY71" s="528" t="s">
        <v>791</v>
      </c>
      <c r="CZ71" s="528" t="s">
        <v>878</v>
      </c>
      <c r="DA71" s="536" t="s">
        <v>791</v>
      </c>
      <c r="DB71" s="537" t="s">
        <v>792</v>
      </c>
      <c r="DC71" s="537" t="s">
        <v>792</v>
      </c>
      <c r="DD71" s="537" t="s">
        <v>878</v>
      </c>
      <c r="DE71" s="537" t="s">
        <v>878</v>
      </c>
      <c r="DF71" s="528"/>
      <c r="DG71" s="538" t="s">
        <v>1930</v>
      </c>
      <c r="DH71" s="528">
        <v>1</v>
      </c>
      <c r="DI71" s="528">
        <v>0</v>
      </c>
      <c r="DJ71" s="528">
        <v>4</v>
      </c>
      <c r="DK71" s="528">
        <v>0</v>
      </c>
      <c r="DL71" s="528">
        <v>1</v>
      </c>
      <c r="DM71" s="528">
        <v>76</v>
      </c>
      <c r="DN71" s="528">
        <v>4</v>
      </c>
      <c r="DO71" s="528">
        <v>10</v>
      </c>
      <c r="DP71" s="535">
        <v>86</v>
      </c>
    </row>
    <row r="72" spans="1:120">
      <c r="A72" s="591" t="s">
        <v>353</v>
      </c>
      <c r="B72" s="529" t="s">
        <v>1291</v>
      </c>
      <c r="C72" s="530" t="s">
        <v>587</v>
      </c>
      <c r="D72" s="531">
        <v>0.64529218089345619</v>
      </c>
      <c r="E72" s="532"/>
      <c r="F72" s="532"/>
      <c r="G72" s="532"/>
      <c r="H72" s="532"/>
      <c r="I72" s="532">
        <v>1.2923524008868454</v>
      </c>
      <c r="J72" s="533">
        <v>1.9244316810336866</v>
      </c>
      <c r="K72" s="534" t="s">
        <v>1325</v>
      </c>
      <c r="L72" s="528" t="s">
        <v>1325</v>
      </c>
      <c r="M72" s="528" t="s">
        <v>1325</v>
      </c>
      <c r="N72" s="528" t="s">
        <v>1325</v>
      </c>
      <c r="O72" s="528" t="s">
        <v>1325</v>
      </c>
      <c r="P72" s="528">
        <v>22</v>
      </c>
      <c r="Q72" s="535" t="s">
        <v>1325</v>
      </c>
      <c r="R72" s="531">
        <v>2.3155138478307533</v>
      </c>
      <c r="S72" s="532"/>
      <c r="T72" s="532"/>
      <c r="U72" s="532"/>
      <c r="V72" s="532"/>
      <c r="W72" s="532">
        <v>1.170031334201064</v>
      </c>
      <c r="X72" s="533">
        <v>0</v>
      </c>
      <c r="Y72" s="534" t="s">
        <v>1325</v>
      </c>
      <c r="Z72" s="528" t="s">
        <v>1325</v>
      </c>
      <c r="AA72" s="528" t="s">
        <v>1325</v>
      </c>
      <c r="AB72" s="528" t="s">
        <v>1325</v>
      </c>
      <c r="AC72" s="528" t="s">
        <v>1325</v>
      </c>
      <c r="AD72" s="528" t="s">
        <v>1325</v>
      </c>
      <c r="AE72" s="535" t="s">
        <v>1325</v>
      </c>
      <c r="AF72" s="531">
        <v>1.0063108925795141</v>
      </c>
      <c r="AG72" s="532"/>
      <c r="AH72" s="532"/>
      <c r="AI72" s="532"/>
      <c r="AJ72" s="532"/>
      <c r="AK72" s="532">
        <v>1.5245987337300653</v>
      </c>
      <c r="AL72" s="533">
        <v>1.8520725163857006</v>
      </c>
      <c r="AM72" s="534" t="s">
        <v>1325</v>
      </c>
      <c r="AN72" s="528" t="s">
        <v>1325</v>
      </c>
      <c r="AO72" s="528" t="s">
        <v>1325</v>
      </c>
      <c r="AP72" s="528" t="s">
        <v>1325</v>
      </c>
      <c r="AQ72" s="528" t="s">
        <v>1325</v>
      </c>
      <c r="AR72" s="528" t="s">
        <v>1325</v>
      </c>
      <c r="AS72" s="535" t="s">
        <v>1325</v>
      </c>
      <c r="AT72" s="531">
        <v>0</v>
      </c>
      <c r="AU72" s="532"/>
      <c r="AV72" s="532"/>
      <c r="AW72" s="532"/>
      <c r="AX72" s="532"/>
      <c r="AY72" s="532">
        <v>2.4468298141767528</v>
      </c>
      <c r="AZ72" s="533">
        <v>0</v>
      </c>
      <c r="BA72" s="534" t="s">
        <v>1325</v>
      </c>
      <c r="BB72" s="528" t="s">
        <v>1325</v>
      </c>
      <c r="BC72" s="528" t="s">
        <v>1325</v>
      </c>
      <c r="BD72" s="528" t="s">
        <v>1325</v>
      </c>
      <c r="BE72" s="528" t="s">
        <v>1325</v>
      </c>
      <c r="BF72" s="528" t="s">
        <v>1325</v>
      </c>
      <c r="BG72" s="535" t="s">
        <v>1325</v>
      </c>
      <c r="BH72" s="531">
        <v>0</v>
      </c>
      <c r="BI72" s="532"/>
      <c r="BJ72" s="532"/>
      <c r="BK72" s="532"/>
      <c r="BL72" s="532"/>
      <c r="BM72" s="532">
        <v>1.4893346239334624</v>
      </c>
      <c r="BN72" s="533">
        <v>0</v>
      </c>
      <c r="BO72" s="534" t="s">
        <v>1325</v>
      </c>
      <c r="BP72" s="528" t="s">
        <v>1325</v>
      </c>
      <c r="BQ72" s="528" t="s">
        <v>1325</v>
      </c>
      <c r="BR72" s="528" t="s">
        <v>1325</v>
      </c>
      <c r="BS72" s="528" t="s">
        <v>1325</v>
      </c>
      <c r="BT72" s="528" t="s">
        <v>1325</v>
      </c>
      <c r="BU72" s="535" t="s">
        <v>1325</v>
      </c>
      <c r="BV72" s="531">
        <v>1.6223794792858743</v>
      </c>
      <c r="BW72" s="532"/>
      <c r="BX72" s="532"/>
      <c r="BY72" s="532"/>
      <c r="BZ72" s="532"/>
      <c r="CA72" s="532">
        <v>0.39824795208231106</v>
      </c>
      <c r="CB72" s="533">
        <v>8.135169382543042</v>
      </c>
      <c r="CC72" s="534" t="s">
        <v>1325</v>
      </c>
      <c r="CD72" s="528" t="s">
        <v>1325</v>
      </c>
      <c r="CE72" s="528" t="s">
        <v>1325</v>
      </c>
      <c r="CF72" s="528" t="s">
        <v>1325</v>
      </c>
      <c r="CG72" s="528" t="s">
        <v>1325</v>
      </c>
      <c r="CH72" s="528" t="s">
        <v>1325</v>
      </c>
      <c r="CI72" s="535" t="s">
        <v>1325</v>
      </c>
      <c r="CJ72" s="531">
        <v>0</v>
      </c>
      <c r="CK72" s="532"/>
      <c r="CL72" s="532"/>
      <c r="CM72" s="532"/>
      <c r="CN72" s="532"/>
      <c r="CO72" s="532">
        <v>0.96312653591134612</v>
      </c>
      <c r="CP72" s="533">
        <v>0</v>
      </c>
      <c r="CQ72" s="534" t="s">
        <v>1325</v>
      </c>
      <c r="CR72" s="528" t="s">
        <v>1325</v>
      </c>
      <c r="CS72" s="528" t="s">
        <v>1325</v>
      </c>
      <c r="CT72" s="528" t="s">
        <v>1325</v>
      </c>
      <c r="CU72" s="528" t="s">
        <v>1325</v>
      </c>
      <c r="CV72" s="528" t="s">
        <v>1325</v>
      </c>
      <c r="CW72" s="528" t="s">
        <v>1325</v>
      </c>
      <c r="CX72" s="528" t="s">
        <v>878</v>
      </c>
      <c r="CY72" s="528" t="s">
        <v>791</v>
      </c>
      <c r="CZ72" s="528" t="s">
        <v>878</v>
      </c>
      <c r="DA72" s="536" t="s">
        <v>791</v>
      </c>
      <c r="DB72" s="537" t="s">
        <v>792</v>
      </c>
      <c r="DC72" s="537" t="s">
        <v>792</v>
      </c>
      <c r="DD72" s="537" t="s">
        <v>878</v>
      </c>
      <c r="DE72" s="537" t="s">
        <v>878</v>
      </c>
      <c r="DF72" s="528"/>
      <c r="DG72" s="538" t="s">
        <v>1930</v>
      </c>
      <c r="DH72" s="528">
        <v>121</v>
      </c>
      <c r="DI72" s="528">
        <v>0</v>
      </c>
      <c r="DJ72" s="528">
        <v>1</v>
      </c>
      <c r="DK72" s="528">
        <v>0</v>
      </c>
      <c r="DL72" s="528">
        <v>1</v>
      </c>
      <c r="DM72" s="528">
        <v>210</v>
      </c>
      <c r="DN72" s="528">
        <v>23</v>
      </c>
      <c r="DO72" s="528">
        <v>35</v>
      </c>
      <c r="DP72" s="535">
        <v>356</v>
      </c>
    </row>
    <row r="73" spans="1:120">
      <c r="A73" s="597" t="s">
        <v>355</v>
      </c>
      <c r="B73" s="545" t="s">
        <v>1298</v>
      </c>
      <c r="C73" s="546" t="s">
        <v>588</v>
      </c>
      <c r="D73" s="531">
        <v>1.0782608010539747</v>
      </c>
      <c r="E73" s="532">
        <v>0.33052724449331727</v>
      </c>
      <c r="F73" s="532">
        <v>1.6807683177148267</v>
      </c>
      <c r="G73" s="532">
        <v>1.2138503772481273</v>
      </c>
      <c r="H73" s="532"/>
      <c r="I73" s="532">
        <v>0.7328840148113771</v>
      </c>
      <c r="J73" s="533">
        <v>1.3378435152081984</v>
      </c>
      <c r="K73" s="534">
        <v>72</v>
      </c>
      <c r="L73" s="528">
        <v>17</v>
      </c>
      <c r="M73" s="528" t="s">
        <v>1325</v>
      </c>
      <c r="N73" s="528" t="s">
        <v>1325</v>
      </c>
      <c r="O73" s="528" t="s">
        <v>1325</v>
      </c>
      <c r="P73" s="528">
        <v>421</v>
      </c>
      <c r="Q73" s="535">
        <v>22</v>
      </c>
      <c r="R73" s="531">
        <v>0.19787587934947279</v>
      </c>
      <c r="S73" s="532">
        <v>0</v>
      </c>
      <c r="T73" s="532">
        <v>5.6666894902335851</v>
      </c>
      <c r="U73" s="532">
        <v>0</v>
      </c>
      <c r="V73" s="532"/>
      <c r="W73" s="532">
        <v>0.76517479820808521</v>
      </c>
      <c r="X73" s="533">
        <v>2.0112179883657864</v>
      </c>
      <c r="Y73" s="534" t="s">
        <v>1325</v>
      </c>
      <c r="Z73" s="528" t="s">
        <v>1325</v>
      </c>
      <c r="AA73" s="528" t="s">
        <v>1325</v>
      </c>
      <c r="AB73" s="528" t="s">
        <v>1325</v>
      </c>
      <c r="AC73" s="528" t="s">
        <v>1325</v>
      </c>
      <c r="AD73" s="528">
        <v>27</v>
      </c>
      <c r="AE73" s="535" t="s">
        <v>1325</v>
      </c>
      <c r="AF73" s="531">
        <v>0.39347493646077486</v>
      </c>
      <c r="AG73" s="532">
        <v>9.7702799716669939E-2</v>
      </c>
      <c r="AH73" s="532">
        <v>1.3845018075417663</v>
      </c>
      <c r="AI73" s="532">
        <v>2.6026147482881528</v>
      </c>
      <c r="AJ73" s="532"/>
      <c r="AK73" s="532">
        <v>0.86576363916296817</v>
      </c>
      <c r="AL73" s="533">
        <v>1.2183947022364674</v>
      </c>
      <c r="AM73" s="534" t="s">
        <v>1325</v>
      </c>
      <c r="AN73" s="528" t="s">
        <v>1325</v>
      </c>
      <c r="AO73" s="528" t="s">
        <v>1325</v>
      </c>
      <c r="AP73" s="528" t="s">
        <v>1325</v>
      </c>
      <c r="AQ73" s="528" t="s">
        <v>1325</v>
      </c>
      <c r="AR73" s="528">
        <v>90</v>
      </c>
      <c r="AS73" s="535" t="s">
        <v>1325</v>
      </c>
      <c r="AT73" s="531">
        <v>0.32591452062463355</v>
      </c>
      <c r="AU73" s="532">
        <v>1.0003587093499997</v>
      </c>
      <c r="AV73" s="532">
        <v>0</v>
      </c>
      <c r="AW73" s="532">
        <v>8.0975313596281016</v>
      </c>
      <c r="AX73" s="532"/>
      <c r="AY73" s="532">
        <v>0.77708579372256348</v>
      </c>
      <c r="AZ73" s="533">
        <v>1.5684947348848504</v>
      </c>
      <c r="BA73" s="534" t="s">
        <v>1325</v>
      </c>
      <c r="BB73" s="528" t="s">
        <v>1325</v>
      </c>
      <c r="BC73" s="528" t="s">
        <v>1325</v>
      </c>
      <c r="BD73" s="528" t="s">
        <v>1325</v>
      </c>
      <c r="BE73" s="528" t="s">
        <v>1325</v>
      </c>
      <c r="BF73" s="528">
        <v>17</v>
      </c>
      <c r="BG73" s="535" t="s">
        <v>1325</v>
      </c>
      <c r="BH73" s="531">
        <v>0.62363550557903746</v>
      </c>
      <c r="BI73" s="532">
        <v>0.48521195252583443</v>
      </c>
      <c r="BJ73" s="532">
        <v>4.0489967684786796</v>
      </c>
      <c r="BK73" s="532">
        <v>2.0945225432907293</v>
      </c>
      <c r="BL73" s="532"/>
      <c r="BM73" s="532">
        <v>0.62748613483211146</v>
      </c>
      <c r="BN73" s="533">
        <v>0.73000828510018823</v>
      </c>
      <c r="BO73" s="534">
        <v>11</v>
      </c>
      <c r="BP73" s="528" t="s">
        <v>1325</v>
      </c>
      <c r="BQ73" s="528" t="s">
        <v>1325</v>
      </c>
      <c r="BR73" s="528" t="s">
        <v>1325</v>
      </c>
      <c r="BS73" s="528" t="s">
        <v>1325</v>
      </c>
      <c r="BT73" s="528">
        <v>94</v>
      </c>
      <c r="BU73" s="535" t="s">
        <v>1325</v>
      </c>
      <c r="BV73" s="531">
        <v>1.8626000422188358</v>
      </c>
      <c r="BW73" s="532">
        <v>0.42078565512267335</v>
      </c>
      <c r="BX73" s="532">
        <v>0.70651567913111613</v>
      </c>
      <c r="BY73" s="532">
        <v>0</v>
      </c>
      <c r="BZ73" s="532"/>
      <c r="CA73" s="532">
        <v>0.75459353664607132</v>
      </c>
      <c r="CB73" s="533">
        <v>1.6750961799858273</v>
      </c>
      <c r="CC73" s="534">
        <v>40</v>
      </c>
      <c r="CD73" s="528" t="s">
        <v>1325</v>
      </c>
      <c r="CE73" s="528" t="s">
        <v>1325</v>
      </c>
      <c r="CF73" s="528" t="s">
        <v>1325</v>
      </c>
      <c r="CG73" s="528" t="s">
        <v>1325</v>
      </c>
      <c r="CH73" s="528">
        <v>158</v>
      </c>
      <c r="CI73" s="535">
        <v>10</v>
      </c>
      <c r="CJ73" s="531">
        <v>4.805572722556585</v>
      </c>
      <c r="CK73" s="532">
        <v>0</v>
      </c>
      <c r="CL73" s="532">
        <v>0</v>
      </c>
      <c r="CM73" s="532">
        <v>0</v>
      </c>
      <c r="CN73" s="532"/>
      <c r="CO73" s="532">
        <v>0.35547260946069198</v>
      </c>
      <c r="CP73" s="533">
        <v>1.9624434639493422</v>
      </c>
      <c r="CQ73" s="534" t="s">
        <v>1325</v>
      </c>
      <c r="CR73" s="528" t="s">
        <v>1325</v>
      </c>
      <c r="CS73" s="528" t="s">
        <v>1325</v>
      </c>
      <c r="CT73" s="528" t="s">
        <v>1325</v>
      </c>
      <c r="CU73" s="528" t="s">
        <v>1325</v>
      </c>
      <c r="CV73" s="528" t="s">
        <v>1325</v>
      </c>
      <c r="CW73" s="528" t="s">
        <v>1325</v>
      </c>
      <c r="CX73" s="528" t="s">
        <v>878</v>
      </c>
      <c r="CY73" s="528" t="s">
        <v>791</v>
      </c>
      <c r="CZ73" s="528" t="s">
        <v>878</v>
      </c>
      <c r="DA73" s="536" t="s">
        <v>791</v>
      </c>
      <c r="DB73" s="537" t="s">
        <v>792</v>
      </c>
      <c r="DC73" s="537" t="s">
        <v>792</v>
      </c>
      <c r="DD73" s="537" t="s">
        <v>878</v>
      </c>
      <c r="DE73" s="537" t="s">
        <v>878</v>
      </c>
      <c r="DF73" s="528"/>
      <c r="DG73" s="538" t="s">
        <v>1930</v>
      </c>
      <c r="DH73" s="528">
        <v>489</v>
      </c>
      <c r="DI73" s="528">
        <v>367</v>
      </c>
      <c r="DJ73" s="528">
        <v>27</v>
      </c>
      <c r="DK73" s="528">
        <v>30</v>
      </c>
      <c r="DL73" s="528">
        <v>5</v>
      </c>
      <c r="DM73" s="528">
        <v>3476</v>
      </c>
      <c r="DN73" s="528">
        <v>121</v>
      </c>
      <c r="DO73" s="528">
        <v>544</v>
      </c>
      <c r="DP73" s="535">
        <v>4515</v>
      </c>
    </row>
    <row r="74" spans="1:120">
      <c r="A74" s="597" t="s">
        <v>357</v>
      </c>
      <c r="B74" s="545" t="s">
        <v>1291</v>
      </c>
      <c r="C74" s="546" t="s">
        <v>589</v>
      </c>
      <c r="D74" s="531">
        <v>0.71737479818983996</v>
      </c>
      <c r="E74" s="532"/>
      <c r="F74" s="532">
        <v>1.5389284360735203</v>
      </c>
      <c r="G74" s="532">
        <v>2.7655479203622582</v>
      </c>
      <c r="H74" s="532"/>
      <c r="I74" s="532">
        <v>0.88401277169654668</v>
      </c>
      <c r="J74" s="533">
        <v>0.93489211580668408</v>
      </c>
      <c r="K74" s="534">
        <v>50</v>
      </c>
      <c r="L74" s="528" t="s">
        <v>1325</v>
      </c>
      <c r="M74" s="528" t="s">
        <v>1325</v>
      </c>
      <c r="N74" s="528" t="s">
        <v>1325</v>
      </c>
      <c r="O74" s="528" t="s">
        <v>1325</v>
      </c>
      <c r="P74" s="528">
        <v>167</v>
      </c>
      <c r="Q74" s="535" t="s">
        <v>1325</v>
      </c>
      <c r="R74" s="531">
        <v>1.4833184444952432</v>
      </c>
      <c r="S74" s="532"/>
      <c r="T74" s="532">
        <v>0</v>
      </c>
      <c r="U74" s="532">
        <v>0</v>
      </c>
      <c r="V74" s="532"/>
      <c r="W74" s="532">
        <v>1.8264613150282603</v>
      </c>
      <c r="X74" s="533">
        <v>0</v>
      </c>
      <c r="Y74" s="534" t="s">
        <v>1325</v>
      </c>
      <c r="Z74" s="528" t="s">
        <v>1325</v>
      </c>
      <c r="AA74" s="528" t="s">
        <v>1325</v>
      </c>
      <c r="AB74" s="528" t="s">
        <v>1325</v>
      </c>
      <c r="AC74" s="528" t="s">
        <v>1325</v>
      </c>
      <c r="AD74" s="528">
        <v>12</v>
      </c>
      <c r="AE74" s="535" t="s">
        <v>1325</v>
      </c>
      <c r="AF74" s="531">
        <v>0.28306047807475165</v>
      </c>
      <c r="AG74" s="532"/>
      <c r="AH74" s="532">
        <v>5.7297401974889404</v>
      </c>
      <c r="AI74" s="532">
        <v>4.2461827840219266</v>
      </c>
      <c r="AJ74" s="532"/>
      <c r="AK74" s="532">
        <v>0.56369618432275725</v>
      </c>
      <c r="AL74" s="533">
        <v>0</v>
      </c>
      <c r="AM74" s="534" t="s">
        <v>1325</v>
      </c>
      <c r="AN74" s="528" t="s">
        <v>1325</v>
      </c>
      <c r="AO74" s="528" t="s">
        <v>1325</v>
      </c>
      <c r="AP74" s="528" t="s">
        <v>1325</v>
      </c>
      <c r="AQ74" s="528" t="s">
        <v>1325</v>
      </c>
      <c r="AR74" s="528">
        <v>31</v>
      </c>
      <c r="AS74" s="535" t="s">
        <v>1325</v>
      </c>
      <c r="AT74" s="531">
        <v>0</v>
      </c>
      <c r="AU74" s="532"/>
      <c r="AV74" s="532">
        <v>0</v>
      </c>
      <c r="AW74" s="532">
        <v>0</v>
      </c>
      <c r="AX74" s="532"/>
      <c r="AY74" s="532">
        <v>0.15580177713072108</v>
      </c>
      <c r="AZ74" s="533">
        <v>0</v>
      </c>
      <c r="BA74" s="534" t="s">
        <v>1325</v>
      </c>
      <c r="BB74" s="528" t="s">
        <v>1325</v>
      </c>
      <c r="BC74" s="528" t="s">
        <v>1325</v>
      </c>
      <c r="BD74" s="528" t="s">
        <v>1325</v>
      </c>
      <c r="BE74" s="528" t="s">
        <v>1325</v>
      </c>
      <c r="BF74" s="528" t="s">
        <v>1325</v>
      </c>
      <c r="BG74" s="535" t="s">
        <v>1325</v>
      </c>
      <c r="BH74" s="531">
        <v>0.17801564751211421</v>
      </c>
      <c r="BI74" s="532"/>
      <c r="BJ74" s="532">
        <v>4.249994743810233</v>
      </c>
      <c r="BK74" s="532">
        <v>0</v>
      </c>
      <c r="BL74" s="532"/>
      <c r="BM74" s="532">
        <v>1.2071746985346483</v>
      </c>
      <c r="BN74" s="533">
        <v>1.0987611676974869</v>
      </c>
      <c r="BO74" s="534" t="s">
        <v>1325</v>
      </c>
      <c r="BP74" s="528" t="s">
        <v>1325</v>
      </c>
      <c r="BQ74" s="528" t="s">
        <v>1325</v>
      </c>
      <c r="BR74" s="528" t="s">
        <v>1325</v>
      </c>
      <c r="BS74" s="528" t="s">
        <v>1325</v>
      </c>
      <c r="BT74" s="528">
        <v>27</v>
      </c>
      <c r="BU74" s="535" t="s">
        <v>1325</v>
      </c>
      <c r="BV74" s="531">
        <v>1.5294888051686524</v>
      </c>
      <c r="BW74" s="532"/>
      <c r="BX74" s="532">
        <v>0</v>
      </c>
      <c r="BY74" s="532">
        <v>0</v>
      </c>
      <c r="BZ74" s="532"/>
      <c r="CA74" s="532">
        <v>1.2048458966525268</v>
      </c>
      <c r="CB74" s="533">
        <v>1.4157903326346946</v>
      </c>
      <c r="CC74" s="534">
        <v>31</v>
      </c>
      <c r="CD74" s="528" t="s">
        <v>1325</v>
      </c>
      <c r="CE74" s="528" t="s">
        <v>1325</v>
      </c>
      <c r="CF74" s="528" t="s">
        <v>1325</v>
      </c>
      <c r="CG74" s="528" t="s">
        <v>1325</v>
      </c>
      <c r="CH74" s="528">
        <v>64</v>
      </c>
      <c r="CI74" s="535" t="s">
        <v>1325</v>
      </c>
      <c r="CJ74" s="531">
        <v>0.51901959266384845</v>
      </c>
      <c r="CK74" s="532"/>
      <c r="CL74" s="532">
        <v>0</v>
      </c>
      <c r="CM74" s="532">
        <v>0</v>
      </c>
      <c r="CN74" s="532"/>
      <c r="CO74" s="532">
        <v>1.6281487740817617</v>
      </c>
      <c r="CP74" s="533">
        <v>3.3668285617797022</v>
      </c>
      <c r="CQ74" s="534" t="s">
        <v>1325</v>
      </c>
      <c r="CR74" s="528" t="s">
        <v>1325</v>
      </c>
      <c r="CS74" s="528" t="s">
        <v>1325</v>
      </c>
      <c r="CT74" s="528" t="s">
        <v>1325</v>
      </c>
      <c r="CU74" s="528" t="s">
        <v>1325</v>
      </c>
      <c r="CV74" s="528">
        <v>11</v>
      </c>
      <c r="CW74" s="528" t="s">
        <v>1325</v>
      </c>
      <c r="CX74" s="528" t="s">
        <v>878</v>
      </c>
      <c r="CY74" s="528" t="s">
        <v>791</v>
      </c>
      <c r="CZ74" s="528" t="s">
        <v>878</v>
      </c>
      <c r="DA74" s="536" t="s">
        <v>791</v>
      </c>
      <c r="DB74" s="537" t="s">
        <v>792</v>
      </c>
      <c r="DC74" s="537" t="s">
        <v>792</v>
      </c>
      <c r="DD74" s="537" t="s">
        <v>878</v>
      </c>
      <c r="DE74" s="537" t="s">
        <v>878</v>
      </c>
      <c r="DF74" s="528"/>
      <c r="DG74" s="538" t="s">
        <v>1930</v>
      </c>
      <c r="DH74" s="528">
        <v>618</v>
      </c>
      <c r="DI74" s="528">
        <v>9</v>
      </c>
      <c r="DJ74" s="528">
        <v>19</v>
      </c>
      <c r="DK74" s="528">
        <v>11</v>
      </c>
      <c r="DL74" s="528">
        <v>0</v>
      </c>
      <c r="DM74" s="528">
        <v>1649</v>
      </c>
      <c r="DN74" s="528">
        <v>60</v>
      </c>
      <c r="DO74" s="528">
        <v>229</v>
      </c>
      <c r="DP74" s="535">
        <v>2366</v>
      </c>
    </row>
    <row r="75" spans="1:120">
      <c r="A75" s="597" t="s">
        <v>359</v>
      </c>
      <c r="B75" s="545" t="s">
        <v>1296</v>
      </c>
      <c r="C75" s="546" t="s">
        <v>590</v>
      </c>
      <c r="D75" s="531"/>
      <c r="E75" s="532"/>
      <c r="F75" s="532"/>
      <c r="G75" s="532"/>
      <c r="H75" s="532"/>
      <c r="I75" s="532">
        <v>1.5753001312007522</v>
      </c>
      <c r="J75" s="533"/>
      <c r="K75" s="534" t="s">
        <v>1325</v>
      </c>
      <c r="L75" s="528" t="s">
        <v>1325</v>
      </c>
      <c r="M75" s="528" t="s">
        <v>1325</v>
      </c>
      <c r="N75" s="528" t="s">
        <v>1325</v>
      </c>
      <c r="O75" s="528" t="s">
        <v>1325</v>
      </c>
      <c r="P75" s="528" t="s">
        <v>1325</v>
      </c>
      <c r="Q75" s="535" t="s">
        <v>1325</v>
      </c>
      <c r="R75" s="531"/>
      <c r="S75" s="532"/>
      <c r="T75" s="532"/>
      <c r="U75" s="532"/>
      <c r="V75" s="532"/>
      <c r="W75" s="532">
        <v>7.1990399778189813</v>
      </c>
      <c r="X75" s="533"/>
      <c r="Y75" s="534" t="s">
        <v>1325</v>
      </c>
      <c r="Z75" s="528" t="s">
        <v>1325</v>
      </c>
      <c r="AA75" s="528" t="s">
        <v>1325</v>
      </c>
      <c r="AB75" s="528" t="s">
        <v>1325</v>
      </c>
      <c r="AC75" s="528" t="s">
        <v>1325</v>
      </c>
      <c r="AD75" s="528" t="s">
        <v>1325</v>
      </c>
      <c r="AE75" s="535" t="s">
        <v>1325</v>
      </c>
      <c r="AF75" s="531"/>
      <c r="AG75" s="532"/>
      <c r="AH75" s="532"/>
      <c r="AI75" s="532"/>
      <c r="AJ75" s="532"/>
      <c r="AK75" s="532">
        <v>0</v>
      </c>
      <c r="AL75" s="533"/>
      <c r="AM75" s="534" t="s">
        <v>1325</v>
      </c>
      <c r="AN75" s="528" t="s">
        <v>1325</v>
      </c>
      <c r="AO75" s="528" t="s">
        <v>1325</v>
      </c>
      <c r="AP75" s="528" t="s">
        <v>1325</v>
      </c>
      <c r="AQ75" s="528" t="s">
        <v>1325</v>
      </c>
      <c r="AR75" s="528" t="s">
        <v>1325</v>
      </c>
      <c r="AS75" s="535" t="s">
        <v>1325</v>
      </c>
      <c r="AT75" s="531"/>
      <c r="AU75" s="532"/>
      <c r="AV75" s="532"/>
      <c r="AW75" s="532"/>
      <c r="AX75" s="532"/>
      <c r="AY75" s="532">
        <v>0</v>
      </c>
      <c r="AZ75" s="533"/>
      <c r="BA75" s="534" t="s">
        <v>1325</v>
      </c>
      <c r="BB75" s="528" t="s">
        <v>1325</v>
      </c>
      <c r="BC75" s="528" t="s">
        <v>1325</v>
      </c>
      <c r="BD75" s="528" t="s">
        <v>1325</v>
      </c>
      <c r="BE75" s="528" t="s">
        <v>1325</v>
      </c>
      <c r="BF75" s="528" t="s">
        <v>1325</v>
      </c>
      <c r="BG75" s="535" t="s">
        <v>1325</v>
      </c>
      <c r="BH75" s="531"/>
      <c r="BI75" s="532"/>
      <c r="BJ75" s="532"/>
      <c r="BK75" s="532"/>
      <c r="BL75" s="532"/>
      <c r="BM75" s="532">
        <v>0</v>
      </c>
      <c r="BN75" s="533"/>
      <c r="BO75" s="534" t="s">
        <v>1325</v>
      </c>
      <c r="BP75" s="528" t="s">
        <v>1325</v>
      </c>
      <c r="BQ75" s="528" t="s">
        <v>1325</v>
      </c>
      <c r="BR75" s="528" t="s">
        <v>1325</v>
      </c>
      <c r="BS75" s="528" t="s">
        <v>1325</v>
      </c>
      <c r="BT75" s="528" t="s">
        <v>1325</v>
      </c>
      <c r="BU75" s="535" t="s">
        <v>1325</v>
      </c>
      <c r="BV75" s="531"/>
      <c r="BW75" s="532"/>
      <c r="BX75" s="532"/>
      <c r="BY75" s="532"/>
      <c r="BZ75" s="532"/>
      <c r="CA75" s="532">
        <v>0.85717498596942987</v>
      </c>
      <c r="CB75" s="533"/>
      <c r="CC75" s="534" t="s">
        <v>1325</v>
      </c>
      <c r="CD75" s="528" t="s">
        <v>1325</v>
      </c>
      <c r="CE75" s="528" t="s">
        <v>1325</v>
      </c>
      <c r="CF75" s="528" t="s">
        <v>1325</v>
      </c>
      <c r="CG75" s="528" t="s">
        <v>1325</v>
      </c>
      <c r="CH75" s="528" t="s">
        <v>1325</v>
      </c>
      <c r="CI75" s="535" t="s">
        <v>1325</v>
      </c>
      <c r="CJ75" s="531"/>
      <c r="CK75" s="532"/>
      <c r="CL75" s="532"/>
      <c r="CM75" s="532"/>
      <c r="CN75" s="532"/>
      <c r="CO75" s="532">
        <v>0</v>
      </c>
      <c r="CP75" s="533"/>
      <c r="CQ75" s="534" t="s">
        <v>1325</v>
      </c>
      <c r="CR75" s="528" t="s">
        <v>1325</v>
      </c>
      <c r="CS75" s="528" t="s">
        <v>1325</v>
      </c>
      <c r="CT75" s="528" t="s">
        <v>1325</v>
      </c>
      <c r="CU75" s="528" t="s">
        <v>1325</v>
      </c>
      <c r="CV75" s="528" t="s">
        <v>1325</v>
      </c>
      <c r="CW75" s="528" t="s">
        <v>1325</v>
      </c>
      <c r="CX75" s="528" t="s">
        <v>878</v>
      </c>
      <c r="CY75" s="528" t="s">
        <v>791</v>
      </c>
      <c r="CZ75" s="528" t="s">
        <v>878</v>
      </c>
      <c r="DA75" s="536" t="s">
        <v>791</v>
      </c>
      <c r="DB75" s="537" t="s">
        <v>792</v>
      </c>
      <c r="DC75" s="537" t="s">
        <v>792</v>
      </c>
      <c r="DD75" s="537" t="s">
        <v>878</v>
      </c>
      <c r="DE75" s="537" t="s">
        <v>878</v>
      </c>
      <c r="DF75" s="528"/>
      <c r="DG75" s="538" t="s">
        <v>1930</v>
      </c>
      <c r="DH75" s="528">
        <v>7</v>
      </c>
      <c r="DI75" s="528">
        <v>0</v>
      </c>
      <c r="DJ75" s="528">
        <v>0</v>
      </c>
      <c r="DK75" s="528">
        <v>0</v>
      </c>
      <c r="DL75" s="528">
        <v>0</v>
      </c>
      <c r="DM75" s="528">
        <v>23</v>
      </c>
      <c r="DN75" s="528">
        <v>2</v>
      </c>
      <c r="DO75" s="528">
        <v>5</v>
      </c>
      <c r="DP75" s="535">
        <v>32</v>
      </c>
    </row>
    <row r="76" spans="1:120" ht="30">
      <c r="A76" s="597" t="s">
        <v>452</v>
      </c>
      <c r="B76" s="545" t="s">
        <v>1297</v>
      </c>
      <c r="C76" s="546" t="s">
        <v>591</v>
      </c>
      <c r="D76" s="531">
        <v>1.1934434325743437</v>
      </c>
      <c r="E76" s="532">
        <v>2.1323869379734752</v>
      </c>
      <c r="F76" s="532">
        <v>0.4696058153500699</v>
      </c>
      <c r="G76" s="532">
        <v>1.4296590527130693</v>
      </c>
      <c r="H76" s="532">
        <v>1.0517309303032061</v>
      </c>
      <c r="I76" s="532">
        <v>0.88370783713944034</v>
      </c>
      <c r="J76" s="533">
        <v>1.015531243380879</v>
      </c>
      <c r="K76" s="534">
        <v>336</v>
      </c>
      <c r="L76" s="528">
        <v>37</v>
      </c>
      <c r="M76" s="528">
        <v>118</v>
      </c>
      <c r="N76" s="528">
        <v>115</v>
      </c>
      <c r="O76" s="528">
        <v>26</v>
      </c>
      <c r="P76" s="528">
        <v>1197</v>
      </c>
      <c r="Q76" s="535">
        <v>107</v>
      </c>
      <c r="R76" s="531">
        <v>0.43841220265846598</v>
      </c>
      <c r="S76" s="532">
        <v>2.3786419740933549</v>
      </c>
      <c r="T76" s="532">
        <v>1.1144316836808872</v>
      </c>
      <c r="U76" s="532">
        <v>0.48964694083684152</v>
      </c>
      <c r="V76" s="532">
        <v>2.5273383046195463</v>
      </c>
      <c r="W76" s="532">
        <v>1.2202155752037442</v>
      </c>
      <c r="X76" s="533">
        <v>1.6167366528844642</v>
      </c>
      <c r="Y76" s="534" t="s">
        <v>1325</v>
      </c>
      <c r="Z76" s="528" t="s">
        <v>1325</v>
      </c>
      <c r="AA76" s="528">
        <v>13</v>
      </c>
      <c r="AB76" s="528" t="s">
        <v>1325</v>
      </c>
      <c r="AC76" s="528" t="s">
        <v>1325</v>
      </c>
      <c r="AD76" s="528">
        <v>66</v>
      </c>
      <c r="AE76" s="535" t="s">
        <v>1325</v>
      </c>
      <c r="AF76" s="531">
        <v>0.95381976371983368</v>
      </c>
      <c r="AG76" s="532">
        <v>1.8835323808264144</v>
      </c>
      <c r="AH76" s="532">
        <v>0.74221420812931771</v>
      </c>
      <c r="AI76" s="532">
        <v>0.50271061808607109</v>
      </c>
      <c r="AJ76" s="532">
        <v>1.1384946729922998</v>
      </c>
      <c r="AK76" s="532">
        <v>0.9840477772636953</v>
      </c>
      <c r="AL76" s="533">
        <v>1.6633030814475136</v>
      </c>
      <c r="AM76" s="534">
        <v>60</v>
      </c>
      <c r="AN76" s="528" t="s">
        <v>1325</v>
      </c>
      <c r="AO76" s="528">
        <v>39</v>
      </c>
      <c r="AP76" s="528" t="s">
        <v>1325</v>
      </c>
      <c r="AQ76" s="528" t="s">
        <v>1325</v>
      </c>
      <c r="AR76" s="528">
        <v>267</v>
      </c>
      <c r="AS76" s="535">
        <v>36</v>
      </c>
      <c r="AT76" s="531">
        <v>0.42647302356454958</v>
      </c>
      <c r="AU76" s="532">
        <v>0</v>
      </c>
      <c r="AV76" s="532">
        <v>0.33169409491143115</v>
      </c>
      <c r="AW76" s="532">
        <v>2.9857545411311444</v>
      </c>
      <c r="AX76" s="532">
        <v>1.1362937157171655</v>
      </c>
      <c r="AY76" s="532">
        <v>1.5273095713527756</v>
      </c>
      <c r="AZ76" s="533">
        <v>0.78840067216442378</v>
      </c>
      <c r="BA76" s="534" t="s">
        <v>1325</v>
      </c>
      <c r="BB76" s="528" t="s">
        <v>1325</v>
      </c>
      <c r="BC76" s="528" t="s">
        <v>1325</v>
      </c>
      <c r="BD76" s="528" t="s">
        <v>1325</v>
      </c>
      <c r="BE76" s="528" t="s">
        <v>1325</v>
      </c>
      <c r="BF76" s="528">
        <v>52</v>
      </c>
      <c r="BG76" s="535" t="s">
        <v>1325</v>
      </c>
      <c r="BH76" s="531">
        <v>0.9737334950816221</v>
      </c>
      <c r="BI76" s="532">
        <v>2.1503871022675582</v>
      </c>
      <c r="BJ76" s="532">
        <v>0.24326064955465601</v>
      </c>
      <c r="BK76" s="532">
        <v>0.98477040396834503</v>
      </c>
      <c r="BL76" s="532">
        <v>0</v>
      </c>
      <c r="BM76" s="532">
        <v>1.2325213236874268</v>
      </c>
      <c r="BN76" s="533">
        <v>1.0022911340761074</v>
      </c>
      <c r="BO76" s="534">
        <v>46</v>
      </c>
      <c r="BP76" s="528" t="s">
        <v>1325</v>
      </c>
      <c r="BQ76" s="528">
        <v>10</v>
      </c>
      <c r="BR76" s="528">
        <v>13</v>
      </c>
      <c r="BS76" s="528" t="s">
        <v>1325</v>
      </c>
      <c r="BT76" s="528">
        <v>219</v>
      </c>
      <c r="BU76" s="535">
        <v>17</v>
      </c>
      <c r="BV76" s="531">
        <v>1.7989231822560847</v>
      </c>
      <c r="BW76" s="532">
        <v>2.1978010420272041</v>
      </c>
      <c r="BX76" s="532">
        <v>0.28918849613788256</v>
      </c>
      <c r="BY76" s="532">
        <v>2.1151342242798283</v>
      </c>
      <c r="BZ76" s="532">
        <v>1.3389593717616881</v>
      </c>
      <c r="CA76" s="532">
        <v>0.63256953224480761</v>
      </c>
      <c r="CB76" s="533">
        <v>0.75957738234723793</v>
      </c>
      <c r="CC76" s="534">
        <v>179</v>
      </c>
      <c r="CD76" s="528">
        <v>15</v>
      </c>
      <c r="CE76" s="528">
        <v>29</v>
      </c>
      <c r="CF76" s="528">
        <v>65</v>
      </c>
      <c r="CG76" s="528">
        <v>13</v>
      </c>
      <c r="CH76" s="528">
        <v>403</v>
      </c>
      <c r="CI76" s="535">
        <v>32</v>
      </c>
      <c r="CJ76" s="531">
        <v>0.51016902439935985</v>
      </c>
      <c r="CK76" s="532">
        <v>2.7404662480071336</v>
      </c>
      <c r="CL76" s="532">
        <v>1.2928487878292725</v>
      </c>
      <c r="CM76" s="532">
        <v>3.1532298738384603</v>
      </c>
      <c r="CN76" s="532">
        <v>1.9199674212854634</v>
      </c>
      <c r="CO76" s="532">
        <v>1.0247158999729036</v>
      </c>
      <c r="CP76" s="533">
        <v>0</v>
      </c>
      <c r="CQ76" s="534" t="s">
        <v>1325</v>
      </c>
      <c r="CR76" s="528" t="s">
        <v>1325</v>
      </c>
      <c r="CS76" s="528">
        <v>13</v>
      </c>
      <c r="CT76" s="528">
        <v>10</v>
      </c>
      <c r="CU76" s="528" t="s">
        <v>1325</v>
      </c>
      <c r="CV76" s="528">
        <v>54</v>
      </c>
      <c r="CW76" s="528" t="s">
        <v>1325</v>
      </c>
      <c r="CX76" s="528" t="s">
        <v>792</v>
      </c>
      <c r="CY76" s="528" t="s">
        <v>1932</v>
      </c>
      <c r="CZ76" s="528" t="s">
        <v>792</v>
      </c>
      <c r="DA76" s="536" t="s">
        <v>1486</v>
      </c>
      <c r="DB76" s="537" t="s">
        <v>792</v>
      </c>
      <c r="DC76" s="537" t="s">
        <v>792</v>
      </c>
      <c r="DD76" s="537" t="s">
        <v>878</v>
      </c>
      <c r="DE76" s="537" t="s">
        <v>878</v>
      </c>
      <c r="DF76" s="528"/>
      <c r="DG76" s="538" t="s">
        <v>1930</v>
      </c>
      <c r="DH76" s="528">
        <v>2729</v>
      </c>
      <c r="DI76" s="528">
        <v>165</v>
      </c>
      <c r="DJ76" s="528">
        <v>2258</v>
      </c>
      <c r="DK76" s="528">
        <v>766</v>
      </c>
      <c r="DL76" s="528">
        <v>231</v>
      </c>
      <c r="DM76" s="528">
        <v>11764</v>
      </c>
      <c r="DN76" s="528">
        <v>985</v>
      </c>
      <c r="DO76" s="528">
        <v>1936</v>
      </c>
      <c r="DP76" s="535">
        <v>18898</v>
      </c>
    </row>
    <row r="77" spans="1:120">
      <c r="A77" s="591" t="s">
        <v>454</v>
      </c>
      <c r="B77" s="529" t="s">
        <v>1293</v>
      </c>
      <c r="C77" s="543" t="s">
        <v>1475</v>
      </c>
      <c r="D77" s="531">
        <v>1.0724939745678124</v>
      </c>
      <c r="E77" s="532">
        <v>1.1985425059695987</v>
      </c>
      <c r="F77" s="532">
        <v>0.48528162905899375</v>
      </c>
      <c r="G77" s="532">
        <v>1.4990218217198406</v>
      </c>
      <c r="H77" s="532">
        <v>0.66784339614948618</v>
      </c>
      <c r="I77" s="532">
        <v>1.0287205942597324</v>
      </c>
      <c r="J77" s="533">
        <v>0.92947589001374453</v>
      </c>
      <c r="K77" s="534">
        <v>475</v>
      </c>
      <c r="L77" s="528">
        <v>29</v>
      </c>
      <c r="M77" s="528">
        <v>108</v>
      </c>
      <c r="N77" s="528">
        <v>149</v>
      </c>
      <c r="O77" s="528">
        <v>33</v>
      </c>
      <c r="P77" s="528">
        <v>2150</v>
      </c>
      <c r="Q77" s="535">
        <v>190</v>
      </c>
      <c r="R77" s="531">
        <v>0.5127266125165425</v>
      </c>
      <c r="S77" s="532">
        <v>1.2637637410889031</v>
      </c>
      <c r="T77" s="532">
        <v>0.89573315887285121</v>
      </c>
      <c r="U77" s="532">
        <v>1.0016786024643165</v>
      </c>
      <c r="V77" s="532">
        <v>0.41118138185958986</v>
      </c>
      <c r="W77" s="532">
        <v>1.5703930364808063</v>
      </c>
      <c r="X77" s="533">
        <v>0.84236280324337054</v>
      </c>
      <c r="Y77" s="534">
        <v>25</v>
      </c>
      <c r="Z77" s="528" t="s">
        <v>1325</v>
      </c>
      <c r="AA77" s="528">
        <v>19</v>
      </c>
      <c r="AB77" s="528">
        <v>10</v>
      </c>
      <c r="AC77" s="528" t="s">
        <v>1325</v>
      </c>
      <c r="AD77" s="528">
        <v>244</v>
      </c>
      <c r="AE77" s="535">
        <v>17</v>
      </c>
      <c r="AF77" s="531">
        <v>1.1427266444198672</v>
      </c>
      <c r="AG77" s="532">
        <v>0.93410588003958028</v>
      </c>
      <c r="AH77" s="532">
        <v>0.94947587122597565</v>
      </c>
      <c r="AI77" s="532">
        <v>1.0440294482926746</v>
      </c>
      <c r="AJ77" s="532">
        <v>0.7662453596379234</v>
      </c>
      <c r="AK77" s="532">
        <v>0.96471257521265408</v>
      </c>
      <c r="AL77" s="533">
        <v>0.84707208765883013</v>
      </c>
      <c r="AM77" s="534">
        <v>66</v>
      </c>
      <c r="AN77" s="528" t="s">
        <v>1325</v>
      </c>
      <c r="AO77" s="528">
        <v>27</v>
      </c>
      <c r="AP77" s="528">
        <v>14</v>
      </c>
      <c r="AQ77" s="528" t="s">
        <v>1325</v>
      </c>
      <c r="AR77" s="528">
        <v>277</v>
      </c>
      <c r="AS77" s="535">
        <v>23</v>
      </c>
      <c r="AT77" s="531">
        <v>0.47834972829226036</v>
      </c>
      <c r="AU77" s="532">
        <v>1.4175832488529119</v>
      </c>
      <c r="AV77" s="532">
        <v>0.14976440908741007</v>
      </c>
      <c r="AW77" s="532">
        <v>4.2454140693542888</v>
      </c>
      <c r="AX77" s="532">
        <v>0.34487057971095442</v>
      </c>
      <c r="AY77" s="532">
        <v>1.0984772498881965</v>
      </c>
      <c r="AZ77" s="533">
        <v>1.0978210964028485</v>
      </c>
      <c r="BA77" s="534">
        <v>14</v>
      </c>
      <c r="BB77" s="528" t="s">
        <v>1325</v>
      </c>
      <c r="BC77" s="528" t="s">
        <v>1325</v>
      </c>
      <c r="BD77" s="528">
        <v>22</v>
      </c>
      <c r="BE77" s="528" t="s">
        <v>1325</v>
      </c>
      <c r="BF77" s="528">
        <v>129</v>
      </c>
      <c r="BG77" s="535">
        <v>13</v>
      </c>
      <c r="BH77" s="531">
        <v>0.79485701996246261</v>
      </c>
      <c r="BI77" s="532">
        <v>1.1639094066406264</v>
      </c>
      <c r="BJ77" s="532">
        <v>0.14813671324191041</v>
      </c>
      <c r="BK77" s="532">
        <v>0.88221580792291343</v>
      </c>
      <c r="BL77" s="532">
        <v>0.22720387793407534</v>
      </c>
      <c r="BM77" s="532">
        <v>1.5965935513185596</v>
      </c>
      <c r="BN77" s="533">
        <v>0.96708227296546778</v>
      </c>
      <c r="BO77" s="534">
        <v>66</v>
      </c>
      <c r="BP77" s="528" t="s">
        <v>1325</v>
      </c>
      <c r="BQ77" s="528" t="s">
        <v>1325</v>
      </c>
      <c r="BR77" s="528">
        <v>16</v>
      </c>
      <c r="BS77" s="528" t="s">
        <v>1325</v>
      </c>
      <c r="BT77" s="528">
        <v>443</v>
      </c>
      <c r="BU77" s="535">
        <v>35</v>
      </c>
      <c r="BV77" s="531">
        <v>1.4519296205346037</v>
      </c>
      <c r="BW77" s="532">
        <v>1.5633457651946798</v>
      </c>
      <c r="BX77" s="532">
        <v>0.39155868789819986</v>
      </c>
      <c r="BY77" s="532">
        <v>1.6506112135103459</v>
      </c>
      <c r="BZ77" s="532">
        <v>0.6595667190314064</v>
      </c>
      <c r="CA77" s="532">
        <v>0.80124354039876877</v>
      </c>
      <c r="CB77" s="533">
        <v>0.95833129930347161</v>
      </c>
      <c r="CC77" s="534">
        <v>239</v>
      </c>
      <c r="CD77" s="528">
        <v>15</v>
      </c>
      <c r="CE77" s="528">
        <v>35</v>
      </c>
      <c r="CF77" s="528">
        <v>65</v>
      </c>
      <c r="CG77" s="528">
        <v>13</v>
      </c>
      <c r="CH77" s="528">
        <v>772</v>
      </c>
      <c r="CI77" s="535">
        <v>78</v>
      </c>
      <c r="CJ77" s="531">
        <v>0.84240091280337326</v>
      </c>
      <c r="CK77" s="532">
        <v>0.94529986845291225</v>
      </c>
      <c r="CL77" s="532">
        <v>0.7357521010599859</v>
      </c>
      <c r="CM77" s="532">
        <v>2.1386498733920756</v>
      </c>
      <c r="CN77" s="532">
        <v>1.8791311857440656</v>
      </c>
      <c r="CO77" s="532">
        <v>1.0985278615017089</v>
      </c>
      <c r="CP77" s="533">
        <v>0.43610688132250475</v>
      </c>
      <c r="CQ77" s="534">
        <v>17</v>
      </c>
      <c r="CR77" s="528" t="s">
        <v>1325</v>
      </c>
      <c r="CS77" s="528" t="s">
        <v>1325</v>
      </c>
      <c r="CT77" s="528" t="s">
        <v>1325</v>
      </c>
      <c r="CU77" s="528" t="s">
        <v>1325</v>
      </c>
      <c r="CV77" s="528">
        <v>96</v>
      </c>
      <c r="CW77" s="528" t="s">
        <v>1325</v>
      </c>
      <c r="CX77" s="528" t="s">
        <v>878</v>
      </c>
      <c r="CY77" s="536" t="s">
        <v>791</v>
      </c>
      <c r="CZ77" s="528" t="s">
        <v>792</v>
      </c>
      <c r="DA77" s="536" t="s">
        <v>1485</v>
      </c>
      <c r="DB77" s="537" t="s">
        <v>792</v>
      </c>
      <c r="DC77" s="537" t="s">
        <v>792</v>
      </c>
      <c r="DD77" s="537" t="s">
        <v>878</v>
      </c>
      <c r="DE77" s="537" t="s">
        <v>878</v>
      </c>
      <c r="DF77" s="528"/>
      <c r="DG77" s="538" t="s">
        <v>1930</v>
      </c>
      <c r="DH77" s="528">
        <v>3738</v>
      </c>
      <c r="DI77" s="528">
        <v>202</v>
      </c>
      <c r="DJ77" s="528">
        <v>1784</v>
      </c>
      <c r="DK77" s="528">
        <v>846</v>
      </c>
      <c r="DL77" s="528">
        <v>410</v>
      </c>
      <c r="DM77" s="528">
        <v>17694</v>
      </c>
      <c r="DN77" s="528">
        <v>1694</v>
      </c>
      <c r="DO77" s="528">
        <v>3134</v>
      </c>
      <c r="DP77" s="535">
        <v>26368</v>
      </c>
    </row>
    <row r="78" spans="1:120">
      <c r="A78" s="597" t="s">
        <v>455</v>
      </c>
      <c r="B78" s="545" t="s">
        <v>1289</v>
      </c>
      <c r="C78" s="546" t="s">
        <v>879</v>
      </c>
      <c r="D78" s="531"/>
      <c r="E78" s="532"/>
      <c r="F78" s="532"/>
      <c r="G78" s="532"/>
      <c r="H78" s="532"/>
      <c r="I78" s="532">
        <v>0</v>
      </c>
      <c r="J78" s="533"/>
      <c r="K78" s="534" t="s">
        <v>1325</v>
      </c>
      <c r="L78" s="528" t="s">
        <v>1325</v>
      </c>
      <c r="M78" s="528" t="s">
        <v>1325</v>
      </c>
      <c r="N78" s="528" t="s">
        <v>1325</v>
      </c>
      <c r="O78" s="528" t="s">
        <v>1325</v>
      </c>
      <c r="P78" s="528" t="s">
        <v>1325</v>
      </c>
      <c r="Q78" s="535" t="s">
        <v>1325</v>
      </c>
      <c r="R78" s="531"/>
      <c r="S78" s="532"/>
      <c r="T78" s="532"/>
      <c r="U78" s="532"/>
      <c r="V78" s="532"/>
      <c r="W78" s="532">
        <v>0</v>
      </c>
      <c r="X78" s="533"/>
      <c r="Y78" s="534" t="s">
        <v>1325</v>
      </c>
      <c r="Z78" s="528" t="s">
        <v>1325</v>
      </c>
      <c r="AA78" s="528" t="s">
        <v>1325</v>
      </c>
      <c r="AB78" s="528" t="s">
        <v>1325</v>
      </c>
      <c r="AC78" s="528" t="s">
        <v>1325</v>
      </c>
      <c r="AD78" s="528" t="s">
        <v>1325</v>
      </c>
      <c r="AE78" s="535" t="s">
        <v>1325</v>
      </c>
      <c r="AF78" s="531"/>
      <c r="AG78" s="532"/>
      <c r="AH78" s="532"/>
      <c r="AI78" s="532"/>
      <c r="AJ78" s="532"/>
      <c r="AK78" s="532">
        <v>0</v>
      </c>
      <c r="AL78" s="533"/>
      <c r="AM78" s="534" t="s">
        <v>1325</v>
      </c>
      <c r="AN78" s="528" t="s">
        <v>1325</v>
      </c>
      <c r="AO78" s="528" t="s">
        <v>1325</v>
      </c>
      <c r="AP78" s="528" t="s">
        <v>1325</v>
      </c>
      <c r="AQ78" s="528" t="s">
        <v>1325</v>
      </c>
      <c r="AR78" s="528" t="s">
        <v>1325</v>
      </c>
      <c r="AS78" s="535" t="s">
        <v>1325</v>
      </c>
      <c r="AT78" s="531"/>
      <c r="AU78" s="532"/>
      <c r="AV78" s="532"/>
      <c r="AW78" s="532"/>
      <c r="AX78" s="532"/>
      <c r="AY78" s="532">
        <v>0</v>
      </c>
      <c r="AZ78" s="533"/>
      <c r="BA78" s="534" t="s">
        <v>1325</v>
      </c>
      <c r="BB78" s="528" t="s">
        <v>1325</v>
      </c>
      <c r="BC78" s="528" t="s">
        <v>1325</v>
      </c>
      <c r="BD78" s="528" t="s">
        <v>1325</v>
      </c>
      <c r="BE78" s="528" t="s">
        <v>1325</v>
      </c>
      <c r="BF78" s="528" t="s">
        <v>1325</v>
      </c>
      <c r="BG78" s="535" t="s">
        <v>1325</v>
      </c>
      <c r="BH78" s="531"/>
      <c r="BI78" s="532"/>
      <c r="BJ78" s="532"/>
      <c r="BK78" s="532"/>
      <c r="BL78" s="532"/>
      <c r="BM78" s="532">
        <v>0</v>
      </c>
      <c r="BN78" s="533"/>
      <c r="BO78" s="534" t="s">
        <v>1325</v>
      </c>
      <c r="BP78" s="528" t="s">
        <v>1325</v>
      </c>
      <c r="BQ78" s="528" t="s">
        <v>1325</v>
      </c>
      <c r="BR78" s="528" t="s">
        <v>1325</v>
      </c>
      <c r="BS78" s="528" t="s">
        <v>1325</v>
      </c>
      <c r="BT78" s="528" t="s">
        <v>1325</v>
      </c>
      <c r="BU78" s="535" t="s">
        <v>1325</v>
      </c>
      <c r="BV78" s="531"/>
      <c r="BW78" s="532"/>
      <c r="BX78" s="532"/>
      <c r="BY78" s="532"/>
      <c r="BZ78" s="532"/>
      <c r="CA78" s="532">
        <v>0</v>
      </c>
      <c r="CB78" s="533"/>
      <c r="CC78" s="534" t="s">
        <v>1325</v>
      </c>
      <c r="CD78" s="528" t="s">
        <v>1325</v>
      </c>
      <c r="CE78" s="528" t="s">
        <v>1325</v>
      </c>
      <c r="CF78" s="528" t="s">
        <v>1325</v>
      </c>
      <c r="CG78" s="528" t="s">
        <v>1325</v>
      </c>
      <c r="CH78" s="528" t="s">
        <v>1325</v>
      </c>
      <c r="CI78" s="535" t="s">
        <v>1325</v>
      </c>
      <c r="CJ78" s="531"/>
      <c r="CK78" s="532"/>
      <c r="CL78" s="532"/>
      <c r="CM78" s="532"/>
      <c r="CN78" s="532"/>
      <c r="CO78" s="532">
        <v>0</v>
      </c>
      <c r="CP78" s="533"/>
      <c r="CQ78" s="534" t="s">
        <v>1325</v>
      </c>
      <c r="CR78" s="528" t="s">
        <v>1325</v>
      </c>
      <c r="CS78" s="528" t="s">
        <v>1325</v>
      </c>
      <c r="CT78" s="528" t="s">
        <v>1325</v>
      </c>
      <c r="CU78" s="528" t="s">
        <v>1325</v>
      </c>
      <c r="CV78" s="528" t="s">
        <v>1325</v>
      </c>
      <c r="CW78" s="528" t="s">
        <v>1325</v>
      </c>
      <c r="CX78" s="528" t="s">
        <v>878</v>
      </c>
      <c r="CY78" s="528" t="s">
        <v>791</v>
      </c>
      <c r="CZ78" s="528" t="s">
        <v>878</v>
      </c>
      <c r="DA78" s="536" t="s">
        <v>791</v>
      </c>
      <c r="DB78" s="537" t="s">
        <v>792</v>
      </c>
      <c r="DC78" s="537" t="s">
        <v>792</v>
      </c>
      <c r="DD78" s="537" t="s">
        <v>878</v>
      </c>
      <c r="DE78" s="537" t="s">
        <v>878</v>
      </c>
      <c r="DF78" s="528"/>
      <c r="DG78" s="538" t="s">
        <v>1930</v>
      </c>
      <c r="DH78" s="528">
        <v>0</v>
      </c>
      <c r="DI78" s="528">
        <v>4</v>
      </c>
      <c r="DJ78" s="528">
        <v>0</v>
      </c>
      <c r="DK78" s="528">
        <v>0</v>
      </c>
      <c r="DL78" s="528">
        <v>0</v>
      </c>
      <c r="DM78" s="528">
        <v>10</v>
      </c>
      <c r="DN78" s="528">
        <v>0</v>
      </c>
      <c r="DO78" s="528">
        <v>0</v>
      </c>
      <c r="DP78" s="535">
        <v>14</v>
      </c>
    </row>
    <row r="79" spans="1:120">
      <c r="A79" s="597" t="s">
        <v>456</v>
      </c>
      <c r="B79" s="545" t="s">
        <v>1298</v>
      </c>
      <c r="C79" s="546" t="s">
        <v>592</v>
      </c>
      <c r="D79" s="531">
        <v>1.0201069399585543</v>
      </c>
      <c r="E79" s="532">
        <v>1.61856765148204</v>
      </c>
      <c r="F79" s="532">
        <v>0.45177686503911357</v>
      </c>
      <c r="G79" s="532">
        <v>1.4476839697336734</v>
      </c>
      <c r="H79" s="532">
        <v>0.85682707179380668</v>
      </c>
      <c r="I79" s="532">
        <v>0.90147519177108881</v>
      </c>
      <c r="J79" s="533">
        <v>1.5963179296787136</v>
      </c>
      <c r="K79" s="534">
        <v>554</v>
      </c>
      <c r="L79" s="528">
        <v>33</v>
      </c>
      <c r="M79" s="528">
        <v>143</v>
      </c>
      <c r="N79" s="528">
        <v>386</v>
      </c>
      <c r="O79" s="528">
        <v>84</v>
      </c>
      <c r="P79" s="528">
        <v>824</v>
      </c>
      <c r="Q79" s="535">
        <v>407</v>
      </c>
      <c r="R79" s="531">
        <v>0.4045560698672554</v>
      </c>
      <c r="S79" s="532">
        <v>0.63435452159715033</v>
      </c>
      <c r="T79" s="532">
        <v>0.71968930173521595</v>
      </c>
      <c r="U79" s="532">
        <v>0.66577395728330857</v>
      </c>
      <c r="V79" s="532">
        <v>0.26662657148176916</v>
      </c>
      <c r="W79" s="532">
        <v>1.9377049735536906</v>
      </c>
      <c r="X79" s="533">
        <v>1.1551062626941768</v>
      </c>
      <c r="Y79" s="534">
        <v>19</v>
      </c>
      <c r="Z79" s="528" t="s">
        <v>1325</v>
      </c>
      <c r="AA79" s="528">
        <v>17</v>
      </c>
      <c r="AB79" s="528">
        <v>14</v>
      </c>
      <c r="AC79" s="528" t="s">
        <v>1325</v>
      </c>
      <c r="AD79" s="528">
        <v>81</v>
      </c>
      <c r="AE79" s="535">
        <v>23</v>
      </c>
      <c r="AF79" s="531">
        <v>1.1978003865214615</v>
      </c>
      <c r="AG79" s="532">
        <v>1.5888549787058239</v>
      </c>
      <c r="AH79" s="532">
        <v>0.7537569303296765</v>
      </c>
      <c r="AI79" s="532">
        <v>0.82728667393175281</v>
      </c>
      <c r="AJ79" s="532">
        <v>0.92621530740490576</v>
      </c>
      <c r="AK79" s="532">
        <v>0.81990238449948893</v>
      </c>
      <c r="AL79" s="533">
        <v>1.6302521819990017</v>
      </c>
      <c r="AM79" s="534">
        <v>97</v>
      </c>
      <c r="AN79" s="528" t="s">
        <v>1325</v>
      </c>
      <c r="AO79" s="528">
        <v>36</v>
      </c>
      <c r="AP79" s="528">
        <v>35</v>
      </c>
      <c r="AQ79" s="528">
        <v>14</v>
      </c>
      <c r="AR79" s="528">
        <v>122</v>
      </c>
      <c r="AS79" s="535">
        <v>64</v>
      </c>
      <c r="AT79" s="531">
        <v>0.33352247290567838</v>
      </c>
      <c r="AU79" s="532">
        <v>1.461374456608012</v>
      </c>
      <c r="AV79" s="532">
        <v>9.1841926884857553E-2</v>
      </c>
      <c r="AW79" s="532">
        <v>1.8223885514066092</v>
      </c>
      <c r="AX79" s="532">
        <v>0.30317803989722636</v>
      </c>
      <c r="AY79" s="532">
        <v>1.3389837600304306</v>
      </c>
      <c r="AZ79" s="533">
        <v>2.6028051818668256</v>
      </c>
      <c r="BA79" s="534" t="s">
        <v>1325</v>
      </c>
      <c r="BB79" s="528" t="s">
        <v>1325</v>
      </c>
      <c r="BC79" s="528" t="s">
        <v>1325</v>
      </c>
      <c r="BD79" s="528">
        <v>16</v>
      </c>
      <c r="BE79" s="528" t="s">
        <v>1325</v>
      </c>
      <c r="BF79" s="528">
        <v>32</v>
      </c>
      <c r="BG79" s="535">
        <v>21</v>
      </c>
      <c r="BH79" s="531">
        <v>0.51869110120611206</v>
      </c>
      <c r="BI79" s="532">
        <v>1.6562754146083691</v>
      </c>
      <c r="BJ79" s="532">
        <v>0.33018061646456937</v>
      </c>
      <c r="BK79" s="532">
        <v>1.3215348619732163</v>
      </c>
      <c r="BL79" s="532">
        <v>0.29972296393209552</v>
      </c>
      <c r="BM79" s="532">
        <v>1.4412162875843466</v>
      </c>
      <c r="BN79" s="533">
        <v>1.5331759187842013</v>
      </c>
      <c r="BO79" s="534">
        <v>74</v>
      </c>
      <c r="BP79" s="528" t="s">
        <v>1325</v>
      </c>
      <c r="BQ79" s="528">
        <v>25</v>
      </c>
      <c r="BR79" s="528">
        <v>84</v>
      </c>
      <c r="BS79" s="528" t="s">
        <v>1325</v>
      </c>
      <c r="BT79" s="528">
        <v>232</v>
      </c>
      <c r="BU79" s="535">
        <v>93</v>
      </c>
      <c r="BV79" s="531">
        <v>1.435966841006449</v>
      </c>
      <c r="BW79" s="532">
        <v>1.7125460388981864</v>
      </c>
      <c r="BX79" s="532">
        <v>0.3618936291814327</v>
      </c>
      <c r="BY79" s="532">
        <v>1.9318260966649354</v>
      </c>
      <c r="BZ79" s="532">
        <v>1.1519599632359561</v>
      </c>
      <c r="CA79" s="532">
        <v>0.66424305352814872</v>
      </c>
      <c r="CB79" s="533">
        <v>1.5643991358124123</v>
      </c>
      <c r="CC79" s="534">
        <v>269</v>
      </c>
      <c r="CD79" s="528">
        <v>13</v>
      </c>
      <c r="CE79" s="528">
        <v>43</v>
      </c>
      <c r="CF79" s="528">
        <v>188</v>
      </c>
      <c r="CG79" s="528">
        <v>42</v>
      </c>
      <c r="CH79" s="528">
        <v>267</v>
      </c>
      <c r="CI79" s="535">
        <v>149</v>
      </c>
      <c r="CJ79" s="531">
        <v>1.4486374208236537</v>
      </c>
      <c r="CK79" s="532">
        <v>3.6777566534297472</v>
      </c>
      <c r="CL79" s="532">
        <v>0.45905578139535552</v>
      </c>
      <c r="CM79" s="532">
        <v>1.5014214700161528</v>
      </c>
      <c r="CN79" s="532">
        <v>1.1135471860662134</v>
      </c>
      <c r="CO79" s="532">
        <v>0.50255935577541211</v>
      </c>
      <c r="CP79" s="533">
        <v>2.5543375305910021</v>
      </c>
      <c r="CQ79" s="534">
        <v>20</v>
      </c>
      <c r="CR79" s="528" t="s">
        <v>1325</v>
      </c>
      <c r="CS79" s="528" t="s">
        <v>1325</v>
      </c>
      <c r="CT79" s="528">
        <v>11</v>
      </c>
      <c r="CU79" s="528" t="s">
        <v>1325</v>
      </c>
      <c r="CV79" s="528">
        <v>17</v>
      </c>
      <c r="CW79" s="528">
        <v>17</v>
      </c>
      <c r="CX79" s="528" t="s">
        <v>878</v>
      </c>
      <c r="CY79" s="536" t="s">
        <v>791</v>
      </c>
      <c r="CZ79" s="528" t="s">
        <v>792</v>
      </c>
      <c r="DA79" s="536" t="s">
        <v>2020</v>
      </c>
      <c r="DB79" s="537" t="s">
        <v>792</v>
      </c>
      <c r="DC79" s="537" t="s">
        <v>792</v>
      </c>
      <c r="DD79" s="537" t="s">
        <v>878</v>
      </c>
      <c r="DE79" s="537" t="s">
        <v>878</v>
      </c>
      <c r="DF79" s="528"/>
      <c r="DG79" s="538" t="s">
        <v>1930</v>
      </c>
      <c r="DH79" s="528">
        <v>5084</v>
      </c>
      <c r="DI79" s="528">
        <v>192</v>
      </c>
      <c r="DJ79" s="528">
        <v>2836</v>
      </c>
      <c r="DK79" s="528">
        <v>2537</v>
      </c>
      <c r="DL79" s="528">
        <v>913</v>
      </c>
      <c r="DM79" s="528">
        <v>8017</v>
      </c>
      <c r="DN79" s="528">
        <v>2462</v>
      </c>
      <c r="DO79" s="528">
        <v>2431</v>
      </c>
      <c r="DP79" s="535">
        <v>22041</v>
      </c>
    </row>
    <row r="80" spans="1:120">
      <c r="A80" s="597" t="s">
        <v>360</v>
      </c>
      <c r="B80" s="545" t="s">
        <v>1297</v>
      </c>
      <c r="C80" s="546" t="s">
        <v>593</v>
      </c>
      <c r="D80" s="531">
        <v>1.4565234071124558</v>
      </c>
      <c r="E80" s="532">
        <v>1.3584890994666903</v>
      </c>
      <c r="F80" s="532">
        <v>0.63352811570631795</v>
      </c>
      <c r="G80" s="532">
        <v>0.6669473671535282</v>
      </c>
      <c r="H80" s="532"/>
      <c r="I80" s="532">
        <v>0.90697162114691177</v>
      </c>
      <c r="J80" s="533">
        <v>1.0107324614448387</v>
      </c>
      <c r="K80" s="534">
        <v>129</v>
      </c>
      <c r="L80" s="528">
        <v>107</v>
      </c>
      <c r="M80" s="528">
        <v>11</v>
      </c>
      <c r="N80" s="528" t="s">
        <v>1325</v>
      </c>
      <c r="O80" s="528" t="s">
        <v>1325</v>
      </c>
      <c r="P80" s="528">
        <v>363</v>
      </c>
      <c r="Q80" s="535">
        <v>31</v>
      </c>
      <c r="R80" s="531">
        <v>1.1195555121230054</v>
      </c>
      <c r="S80" s="532">
        <v>0</v>
      </c>
      <c r="T80" s="532">
        <v>0</v>
      </c>
      <c r="U80" s="532">
        <v>0</v>
      </c>
      <c r="V80" s="532"/>
      <c r="W80" s="532">
        <v>2.4199101584529514</v>
      </c>
      <c r="X80" s="533">
        <v>0</v>
      </c>
      <c r="Y80" s="534" t="s">
        <v>1325</v>
      </c>
      <c r="Z80" s="528" t="s">
        <v>1325</v>
      </c>
      <c r="AA80" s="528" t="s">
        <v>1325</v>
      </c>
      <c r="AB80" s="528" t="s">
        <v>1325</v>
      </c>
      <c r="AC80" s="528" t="s">
        <v>1325</v>
      </c>
      <c r="AD80" s="528">
        <v>14</v>
      </c>
      <c r="AE80" s="535" t="s">
        <v>1325</v>
      </c>
      <c r="AF80" s="531">
        <v>1.3750944187922007</v>
      </c>
      <c r="AG80" s="532">
        <v>0.28040745768528103</v>
      </c>
      <c r="AH80" s="532">
        <v>0.64778913750786082</v>
      </c>
      <c r="AI80" s="532">
        <v>0.94893684215735552</v>
      </c>
      <c r="AJ80" s="532"/>
      <c r="AK80" s="532">
        <v>0.82432637596606517</v>
      </c>
      <c r="AL80" s="533">
        <v>1.7180026377215138</v>
      </c>
      <c r="AM80" s="534">
        <v>22</v>
      </c>
      <c r="AN80" s="528" t="s">
        <v>1325</v>
      </c>
      <c r="AO80" s="528" t="s">
        <v>1325</v>
      </c>
      <c r="AP80" s="528" t="s">
        <v>1325</v>
      </c>
      <c r="AQ80" s="528" t="s">
        <v>1325</v>
      </c>
      <c r="AR80" s="528">
        <v>62</v>
      </c>
      <c r="AS80" s="535" t="s">
        <v>1325</v>
      </c>
      <c r="AT80" s="531">
        <v>1.4297593280673357</v>
      </c>
      <c r="AU80" s="532">
        <v>1.3459564528570322</v>
      </c>
      <c r="AV80" s="532">
        <v>2.8375269094646889</v>
      </c>
      <c r="AW80" s="532">
        <v>0</v>
      </c>
      <c r="AX80" s="532"/>
      <c r="AY80" s="532">
        <v>0.77784849407537737</v>
      </c>
      <c r="AZ80" s="533">
        <v>0</v>
      </c>
      <c r="BA80" s="534" t="s">
        <v>1325</v>
      </c>
      <c r="BB80" s="528" t="s">
        <v>1325</v>
      </c>
      <c r="BC80" s="528" t="s">
        <v>1325</v>
      </c>
      <c r="BD80" s="528" t="s">
        <v>1325</v>
      </c>
      <c r="BE80" s="528" t="s">
        <v>1325</v>
      </c>
      <c r="BF80" s="528">
        <v>16</v>
      </c>
      <c r="BG80" s="535" t="s">
        <v>1325</v>
      </c>
      <c r="BH80" s="531">
        <v>0.38505703371673938</v>
      </c>
      <c r="BI80" s="532">
        <v>1.0671900759985373</v>
      </c>
      <c r="BJ80" s="532">
        <v>1.0760255171852213</v>
      </c>
      <c r="BK80" s="532">
        <v>1.022288463382544</v>
      </c>
      <c r="BL80" s="532"/>
      <c r="BM80" s="532">
        <v>1.985448938947028</v>
      </c>
      <c r="BN80" s="533">
        <v>0.3785172069113576</v>
      </c>
      <c r="BO80" s="534" t="s">
        <v>1325</v>
      </c>
      <c r="BP80" s="528">
        <v>14</v>
      </c>
      <c r="BQ80" s="528" t="s">
        <v>1325</v>
      </c>
      <c r="BR80" s="528" t="s">
        <v>1325</v>
      </c>
      <c r="BS80" s="528" t="s">
        <v>1325</v>
      </c>
      <c r="BT80" s="528">
        <v>78</v>
      </c>
      <c r="BU80" s="535" t="s">
        <v>1325</v>
      </c>
      <c r="BV80" s="531">
        <v>2.3591371736661197</v>
      </c>
      <c r="BW80" s="532">
        <v>1.9352456156317799</v>
      </c>
      <c r="BX80" s="532">
        <v>0.26877098028189883</v>
      </c>
      <c r="BY80" s="532">
        <v>0</v>
      </c>
      <c r="BZ80" s="532"/>
      <c r="CA80" s="532">
        <v>0.72554041908819167</v>
      </c>
      <c r="CB80" s="533">
        <v>1.0165323662059271</v>
      </c>
      <c r="CC80" s="534">
        <v>75</v>
      </c>
      <c r="CD80" s="528">
        <v>63</v>
      </c>
      <c r="CE80" s="528" t="s">
        <v>1325</v>
      </c>
      <c r="CF80" s="528" t="s">
        <v>1325</v>
      </c>
      <c r="CG80" s="528" t="s">
        <v>1325</v>
      </c>
      <c r="CH80" s="528">
        <v>137</v>
      </c>
      <c r="CI80" s="535">
        <v>13</v>
      </c>
      <c r="CJ80" s="531">
        <v>0.24954009961524742</v>
      </c>
      <c r="CK80" s="532">
        <v>2.5551789986049145</v>
      </c>
      <c r="CL80" s="532">
        <v>0</v>
      </c>
      <c r="CM80" s="532">
        <v>5.8272739772241824</v>
      </c>
      <c r="CN80" s="532"/>
      <c r="CO80" s="532">
        <v>1.1232280849029774</v>
      </c>
      <c r="CP80" s="533">
        <v>0.91460456313659</v>
      </c>
      <c r="CQ80" s="534" t="s">
        <v>1325</v>
      </c>
      <c r="CR80" s="528" t="s">
        <v>1325</v>
      </c>
      <c r="CS80" s="528" t="s">
        <v>1325</v>
      </c>
      <c r="CT80" s="528" t="s">
        <v>1325</v>
      </c>
      <c r="CU80" s="528" t="s">
        <v>1325</v>
      </c>
      <c r="CV80" s="528">
        <v>14</v>
      </c>
      <c r="CW80" s="528" t="s">
        <v>1325</v>
      </c>
      <c r="CX80" s="528" t="s">
        <v>878</v>
      </c>
      <c r="CY80" s="528" t="s">
        <v>791</v>
      </c>
      <c r="CZ80" s="528" t="s">
        <v>792</v>
      </c>
      <c r="DA80" s="536" t="s">
        <v>1472</v>
      </c>
      <c r="DB80" s="537" t="s">
        <v>792</v>
      </c>
      <c r="DC80" s="537" t="s">
        <v>792</v>
      </c>
      <c r="DD80" s="537" t="s">
        <v>878</v>
      </c>
      <c r="DE80" s="537" t="s">
        <v>878</v>
      </c>
      <c r="DF80" s="528"/>
      <c r="DG80" s="538" t="s">
        <v>1930</v>
      </c>
      <c r="DH80" s="528">
        <v>833</v>
      </c>
      <c r="DI80" s="528">
        <v>684</v>
      </c>
      <c r="DJ80" s="528">
        <v>146</v>
      </c>
      <c r="DK80" s="528">
        <v>51</v>
      </c>
      <c r="DL80" s="528">
        <v>7</v>
      </c>
      <c r="DM80" s="528">
        <v>3262</v>
      </c>
      <c r="DN80" s="528">
        <v>265</v>
      </c>
      <c r="DO80" s="528">
        <v>645</v>
      </c>
      <c r="DP80" s="535">
        <v>5248</v>
      </c>
    </row>
    <row r="81" spans="1:120">
      <c r="A81" s="597" t="s">
        <v>362</v>
      </c>
      <c r="B81" s="545" t="s">
        <v>1298</v>
      </c>
      <c r="C81" s="546" t="s">
        <v>594</v>
      </c>
      <c r="D81" s="531">
        <v>1.1378855179739924</v>
      </c>
      <c r="E81" s="532">
        <v>2.1919041882091745</v>
      </c>
      <c r="F81" s="532">
        <v>0.4560229416733188</v>
      </c>
      <c r="G81" s="532">
        <v>1.0086076306989489</v>
      </c>
      <c r="H81" s="532">
        <v>0.58873424088911253</v>
      </c>
      <c r="I81" s="532">
        <v>1.0710852276499969</v>
      </c>
      <c r="J81" s="533">
        <v>0.73540470517232603</v>
      </c>
      <c r="K81" s="534">
        <v>68</v>
      </c>
      <c r="L81" s="528" t="s">
        <v>1325</v>
      </c>
      <c r="M81" s="528">
        <v>12</v>
      </c>
      <c r="N81" s="528">
        <v>12</v>
      </c>
      <c r="O81" s="528" t="s">
        <v>1325</v>
      </c>
      <c r="P81" s="528">
        <v>189</v>
      </c>
      <c r="Q81" s="535">
        <v>28</v>
      </c>
      <c r="R81" s="531">
        <v>0.33527562419840373</v>
      </c>
      <c r="S81" s="532">
        <v>0</v>
      </c>
      <c r="T81" s="532">
        <v>1.4473990972802755</v>
      </c>
      <c r="U81" s="532">
        <v>2.085251752183078</v>
      </c>
      <c r="V81" s="532">
        <v>0</v>
      </c>
      <c r="W81" s="532">
        <v>1.2707247635101555</v>
      </c>
      <c r="X81" s="533">
        <v>1.283557713628436</v>
      </c>
      <c r="Y81" s="534" t="s">
        <v>1325</v>
      </c>
      <c r="Z81" s="528" t="s">
        <v>1325</v>
      </c>
      <c r="AA81" s="528" t="s">
        <v>1325</v>
      </c>
      <c r="AB81" s="528" t="s">
        <v>1325</v>
      </c>
      <c r="AC81" s="528" t="s">
        <v>1325</v>
      </c>
      <c r="AD81" s="528">
        <v>17</v>
      </c>
      <c r="AE81" s="535" t="s">
        <v>1325</v>
      </c>
      <c r="AF81" s="531">
        <v>0.8888456099006955</v>
      </c>
      <c r="AG81" s="532">
        <v>0</v>
      </c>
      <c r="AH81" s="532">
        <v>0.47143493549066945</v>
      </c>
      <c r="AI81" s="532">
        <v>2.8183700057777719</v>
      </c>
      <c r="AJ81" s="532">
        <v>0</v>
      </c>
      <c r="AK81" s="532">
        <v>1.1179667298207747</v>
      </c>
      <c r="AL81" s="533">
        <v>0.64743580529843792</v>
      </c>
      <c r="AM81" s="534" t="s">
        <v>1325</v>
      </c>
      <c r="AN81" s="528" t="s">
        <v>1325</v>
      </c>
      <c r="AO81" s="528" t="s">
        <v>1325</v>
      </c>
      <c r="AP81" s="528" t="s">
        <v>1325</v>
      </c>
      <c r="AQ81" s="528" t="s">
        <v>1325</v>
      </c>
      <c r="AR81" s="528">
        <v>31</v>
      </c>
      <c r="AS81" s="535" t="s">
        <v>1325</v>
      </c>
      <c r="AT81" s="531">
        <v>0.66834971213013683</v>
      </c>
      <c r="AU81" s="532">
        <v>0</v>
      </c>
      <c r="AV81" s="532">
        <v>0</v>
      </c>
      <c r="AW81" s="532">
        <v>0</v>
      </c>
      <c r="AX81" s="532">
        <v>0</v>
      </c>
      <c r="AY81" s="532">
        <v>2.4839356522295764</v>
      </c>
      <c r="AZ81" s="533">
        <v>1.1832541643285257</v>
      </c>
      <c r="BA81" s="534" t="s">
        <v>1325</v>
      </c>
      <c r="BB81" s="528" t="s">
        <v>1325</v>
      </c>
      <c r="BC81" s="528" t="s">
        <v>1325</v>
      </c>
      <c r="BD81" s="528" t="s">
        <v>1325</v>
      </c>
      <c r="BE81" s="528" t="s">
        <v>1325</v>
      </c>
      <c r="BF81" s="528">
        <v>11</v>
      </c>
      <c r="BG81" s="535" t="s">
        <v>1325</v>
      </c>
      <c r="BH81" s="531">
        <v>0.52911662134568893</v>
      </c>
      <c r="BI81" s="532">
        <v>1.8566847788664496</v>
      </c>
      <c r="BJ81" s="532">
        <v>0.4529438550823201</v>
      </c>
      <c r="BK81" s="532">
        <v>0.48916040059083477</v>
      </c>
      <c r="BL81" s="532">
        <v>0</v>
      </c>
      <c r="BM81" s="532">
        <v>2.3519564329828095</v>
      </c>
      <c r="BN81" s="533">
        <v>0.30495059479301451</v>
      </c>
      <c r="BO81" s="534" t="s">
        <v>1325</v>
      </c>
      <c r="BP81" s="528" t="s">
        <v>1325</v>
      </c>
      <c r="BQ81" s="528" t="s">
        <v>1325</v>
      </c>
      <c r="BR81" s="528" t="s">
        <v>1325</v>
      </c>
      <c r="BS81" s="528" t="s">
        <v>1325</v>
      </c>
      <c r="BT81" s="528">
        <v>40</v>
      </c>
      <c r="BU81" s="535" t="s">
        <v>1325</v>
      </c>
      <c r="BV81" s="531">
        <v>1.9289816994094546</v>
      </c>
      <c r="BW81" s="532">
        <v>3.5606806188766034</v>
      </c>
      <c r="BX81" s="532">
        <v>0.10298409808147135</v>
      </c>
      <c r="BY81" s="532">
        <v>0.22556803511006321</v>
      </c>
      <c r="BZ81" s="532">
        <v>1.3192813793117775</v>
      </c>
      <c r="CA81" s="532">
        <v>0.79549906486314659</v>
      </c>
      <c r="CB81" s="533">
        <v>0.80753765387970433</v>
      </c>
      <c r="CC81" s="534">
        <v>36</v>
      </c>
      <c r="CD81" s="528" t="s">
        <v>1325</v>
      </c>
      <c r="CE81" s="528" t="s">
        <v>1325</v>
      </c>
      <c r="CF81" s="528" t="s">
        <v>1325</v>
      </c>
      <c r="CG81" s="528" t="s">
        <v>1325</v>
      </c>
      <c r="CH81" s="528">
        <v>60</v>
      </c>
      <c r="CI81" s="535">
        <v>11</v>
      </c>
      <c r="CJ81" s="531">
        <v>1.2612990291421082</v>
      </c>
      <c r="CK81" s="532">
        <v>13.596400427753442</v>
      </c>
      <c r="CL81" s="532">
        <v>0.71302022902645024</v>
      </c>
      <c r="CM81" s="532">
        <v>3.4372899637795116</v>
      </c>
      <c r="CN81" s="532">
        <v>0</v>
      </c>
      <c r="CO81" s="532">
        <v>0.37354001781508106</v>
      </c>
      <c r="CP81" s="533">
        <v>0.47595903652784671</v>
      </c>
      <c r="CQ81" s="534" t="s">
        <v>1325</v>
      </c>
      <c r="CR81" s="528" t="s">
        <v>1325</v>
      </c>
      <c r="CS81" s="528" t="s">
        <v>1325</v>
      </c>
      <c r="CT81" s="528" t="s">
        <v>1325</v>
      </c>
      <c r="CU81" s="528" t="s">
        <v>1325</v>
      </c>
      <c r="CV81" s="528" t="s">
        <v>1325</v>
      </c>
      <c r="CW81" s="528" t="s">
        <v>1325</v>
      </c>
      <c r="CX81" s="528" t="s">
        <v>878</v>
      </c>
      <c r="CY81" s="528" t="s">
        <v>791</v>
      </c>
      <c r="CZ81" s="528" t="s">
        <v>792</v>
      </c>
      <c r="DA81" s="536" t="s">
        <v>1479</v>
      </c>
      <c r="DB81" s="537" t="s">
        <v>792</v>
      </c>
      <c r="DC81" s="537" t="s">
        <v>792</v>
      </c>
      <c r="DD81" s="537" t="s">
        <v>878</v>
      </c>
      <c r="DE81" s="537" t="s">
        <v>878</v>
      </c>
      <c r="DF81" s="528"/>
      <c r="DG81" s="538" t="s">
        <v>1930</v>
      </c>
      <c r="DH81" s="528">
        <v>660</v>
      </c>
      <c r="DI81" s="528">
        <v>35</v>
      </c>
      <c r="DJ81" s="528">
        <v>272</v>
      </c>
      <c r="DK81" s="528">
        <v>128</v>
      </c>
      <c r="DL81" s="528">
        <v>91</v>
      </c>
      <c r="DM81" s="528">
        <v>1979</v>
      </c>
      <c r="DN81" s="528">
        <v>403</v>
      </c>
      <c r="DO81" s="528">
        <v>321</v>
      </c>
      <c r="DP81" s="535">
        <v>3568</v>
      </c>
    </row>
    <row r="82" spans="1:120">
      <c r="A82" s="591" t="s">
        <v>364</v>
      </c>
      <c r="B82" s="529" t="s">
        <v>1290</v>
      </c>
      <c r="C82" s="530" t="s">
        <v>595</v>
      </c>
      <c r="D82" s="531">
        <v>1.0428972204412701</v>
      </c>
      <c r="E82" s="532"/>
      <c r="F82" s="532"/>
      <c r="G82" s="532"/>
      <c r="H82" s="532"/>
      <c r="I82" s="532">
        <v>0.67809157429853628</v>
      </c>
      <c r="J82" s="533">
        <v>1.1324935852305638</v>
      </c>
      <c r="K82" s="534">
        <v>49</v>
      </c>
      <c r="L82" s="528" t="s">
        <v>1325</v>
      </c>
      <c r="M82" s="528" t="s">
        <v>1325</v>
      </c>
      <c r="N82" s="528" t="s">
        <v>1325</v>
      </c>
      <c r="O82" s="528" t="s">
        <v>1325</v>
      </c>
      <c r="P82" s="528">
        <v>62</v>
      </c>
      <c r="Q82" s="535" t="s">
        <v>1325</v>
      </c>
      <c r="R82" s="531">
        <v>0.51874424446124168</v>
      </c>
      <c r="S82" s="532"/>
      <c r="T82" s="532"/>
      <c r="U82" s="532"/>
      <c r="V82" s="532"/>
      <c r="W82" s="532">
        <v>5.2226579584554358</v>
      </c>
      <c r="X82" s="533">
        <v>0</v>
      </c>
      <c r="Y82" s="534" t="s">
        <v>1325</v>
      </c>
      <c r="Z82" s="528" t="s">
        <v>1325</v>
      </c>
      <c r="AA82" s="528" t="s">
        <v>1325</v>
      </c>
      <c r="AB82" s="528" t="s">
        <v>1325</v>
      </c>
      <c r="AC82" s="528" t="s">
        <v>1325</v>
      </c>
      <c r="AD82" s="528" t="s">
        <v>1325</v>
      </c>
      <c r="AE82" s="535" t="s">
        <v>1325</v>
      </c>
      <c r="AF82" s="531">
        <v>2.0749769778449676</v>
      </c>
      <c r="AG82" s="532"/>
      <c r="AH82" s="532"/>
      <c r="AI82" s="532"/>
      <c r="AJ82" s="532"/>
      <c r="AK82" s="532">
        <v>1.3056644896138589</v>
      </c>
      <c r="AL82" s="533">
        <v>0</v>
      </c>
      <c r="AM82" s="534" t="s">
        <v>1325</v>
      </c>
      <c r="AN82" s="528" t="s">
        <v>1325</v>
      </c>
      <c r="AO82" s="528" t="s">
        <v>1325</v>
      </c>
      <c r="AP82" s="528" t="s">
        <v>1325</v>
      </c>
      <c r="AQ82" s="528" t="s">
        <v>1325</v>
      </c>
      <c r="AR82" s="528" t="s">
        <v>1325</v>
      </c>
      <c r="AS82" s="535" t="s">
        <v>1325</v>
      </c>
      <c r="AT82" s="531">
        <v>0</v>
      </c>
      <c r="AU82" s="532"/>
      <c r="AV82" s="532"/>
      <c r="AW82" s="532"/>
      <c r="AX82" s="532"/>
      <c r="AY82" s="532">
        <v>0.91267186674443712</v>
      </c>
      <c r="AZ82" s="533">
        <v>0</v>
      </c>
      <c r="BA82" s="534" t="s">
        <v>1325</v>
      </c>
      <c r="BB82" s="528" t="s">
        <v>1325</v>
      </c>
      <c r="BC82" s="528" t="s">
        <v>1325</v>
      </c>
      <c r="BD82" s="528" t="s">
        <v>1325</v>
      </c>
      <c r="BE82" s="528" t="s">
        <v>1325</v>
      </c>
      <c r="BF82" s="528" t="s">
        <v>1325</v>
      </c>
      <c r="BG82" s="535" t="s">
        <v>1325</v>
      </c>
      <c r="BH82" s="531">
        <v>0.65676158223988612</v>
      </c>
      <c r="BI82" s="532"/>
      <c r="BJ82" s="532"/>
      <c r="BK82" s="532"/>
      <c r="BL82" s="532"/>
      <c r="BM82" s="532">
        <v>1.9817049911295808</v>
      </c>
      <c r="BN82" s="533">
        <v>1.9838394258258714</v>
      </c>
      <c r="BO82" s="534" t="s">
        <v>1325</v>
      </c>
      <c r="BP82" s="528" t="s">
        <v>1325</v>
      </c>
      <c r="BQ82" s="528" t="s">
        <v>1325</v>
      </c>
      <c r="BR82" s="528" t="s">
        <v>1325</v>
      </c>
      <c r="BS82" s="528" t="s">
        <v>1325</v>
      </c>
      <c r="BT82" s="528">
        <v>22</v>
      </c>
      <c r="BU82" s="535" t="s">
        <v>1325</v>
      </c>
      <c r="BV82" s="531">
        <v>1.692754894506947</v>
      </c>
      <c r="BW82" s="532"/>
      <c r="BX82" s="532"/>
      <c r="BY82" s="532"/>
      <c r="BZ82" s="532"/>
      <c r="CA82" s="532">
        <v>0.43644091695677839</v>
      </c>
      <c r="CB82" s="533">
        <v>1.7117239421767587</v>
      </c>
      <c r="CC82" s="534">
        <v>29</v>
      </c>
      <c r="CD82" s="528" t="s">
        <v>1325</v>
      </c>
      <c r="CE82" s="528" t="s">
        <v>1325</v>
      </c>
      <c r="CF82" s="528" t="s">
        <v>1325</v>
      </c>
      <c r="CG82" s="528" t="s">
        <v>1325</v>
      </c>
      <c r="CH82" s="528">
        <v>20</v>
      </c>
      <c r="CI82" s="535" t="s">
        <v>1325</v>
      </c>
      <c r="CJ82" s="531">
        <v>2.0749769778449667</v>
      </c>
      <c r="CK82" s="532"/>
      <c r="CL82" s="532"/>
      <c r="CM82" s="532"/>
      <c r="CN82" s="532"/>
      <c r="CO82" s="532">
        <v>1.3056644896138589</v>
      </c>
      <c r="CP82" s="533">
        <v>0</v>
      </c>
      <c r="CQ82" s="534" t="s">
        <v>1325</v>
      </c>
      <c r="CR82" s="528" t="s">
        <v>1325</v>
      </c>
      <c r="CS82" s="528" t="s">
        <v>1325</v>
      </c>
      <c r="CT82" s="528" t="s">
        <v>1325</v>
      </c>
      <c r="CU82" s="528" t="s">
        <v>1325</v>
      </c>
      <c r="CV82" s="528" t="s">
        <v>1325</v>
      </c>
      <c r="CW82" s="528" t="s">
        <v>1325</v>
      </c>
      <c r="CX82" s="528" t="s">
        <v>878</v>
      </c>
      <c r="CY82" s="528" t="s">
        <v>791</v>
      </c>
      <c r="CZ82" s="528" t="s">
        <v>878</v>
      </c>
      <c r="DA82" s="536" t="s">
        <v>791</v>
      </c>
      <c r="DB82" s="537" t="s">
        <v>792</v>
      </c>
      <c r="DC82" s="537" t="s">
        <v>792</v>
      </c>
      <c r="DD82" s="537" t="s">
        <v>878</v>
      </c>
      <c r="DE82" s="537" t="s">
        <v>878</v>
      </c>
      <c r="DF82" s="528"/>
      <c r="DG82" s="538" t="s">
        <v>1930</v>
      </c>
      <c r="DH82" s="528">
        <v>362</v>
      </c>
      <c r="DI82" s="528">
        <v>6</v>
      </c>
      <c r="DJ82" s="528">
        <v>4</v>
      </c>
      <c r="DK82" s="528">
        <v>4</v>
      </c>
      <c r="DL82" s="528">
        <v>2</v>
      </c>
      <c r="DM82" s="528">
        <v>563</v>
      </c>
      <c r="DN82" s="528">
        <v>34</v>
      </c>
      <c r="DO82" s="528">
        <v>118</v>
      </c>
      <c r="DP82" s="535">
        <v>975</v>
      </c>
    </row>
    <row r="83" spans="1:120">
      <c r="A83" s="597" t="s">
        <v>366</v>
      </c>
      <c r="B83" s="545" t="s">
        <v>1298</v>
      </c>
      <c r="C83" s="546" t="s">
        <v>596</v>
      </c>
      <c r="D83" s="531">
        <v>0.75189423282622159</v>
      </c>
      <c r="E83" s="532">
        <v>1.732547986793153</v>
      </c>
      <c r="F83" s="532">
        <v>0.62754441546077055</v>
      </c>
      <c r="G83" s="532">
        <v>1.2840277177415689</v>
      </c>
      <c r="H83" s="532">
        <v>0.77858590211351697</v>
      </c>
      <c r="I83" s="532">
        <v>1.2207419678046216</v>
      </c>
      <c r="J83" s="533">
        <v>0.96619166202559492</v>
      </c>
      <c r="K83" s="534">
        <v>134</v>
      </c>
      <c r="L83" s="528">
        <v>10</v>
      </c>
      <c r="M83" s="528">
        <v>32</v>
      </c>
      <c r="N83" s="528">
        <v>121</v>
      </c>
      <c r="O83" s="528">
        <v>41</v>
      </c>
      <c r="P83" s="528">
        <v>403</v>
      </c>
      <c r="Q83" s="535">
        <v>91</v>
      </c>
      <c r="R83" s="531">
        <v>0.53950974529130269</v>
      </c>
      <c r="S83" s="532">
        <v>2.9594646849202055</v>
      </c>
      <c r="T83" s="532">
        <v>1.3877040348214276</v>
      </c>
      <c r="U83" s="532">
        <v>1.24236015139589</v>
      </c>
      <c r="V83" s="532">
        <v>1.2784577581889394</v>
      </c>
      <c r="W83" s="532">
        <v>1.0799251784920352</v>
      </c>
      <c r="X83" s="533">
        <v>0.88524038175548647</v>
      </c>
      <c r="Y83" s="534" t="s">
        <v>1325</v>
      </c>
      <c r="Z83" s="528" t="s">
        <v>1325</v>
      </c>
      <c r="AA83" s="528" t="s">
        <v>1325</v>
      </c>
      <c r="AB83" s="528" t="s">
        <v>1325</v>
      </c>
      <c r="AC83" s="528" t="s">
        <v>1325</v>
      </c>
      <c r="AD83" s="528">
        <v>23</v>
      </c>
      <c r="AE83" s="535" t="s">
        <v>1325</v>
      </c>
      <c r="AF83" s="531">
        <v>0.94882847641675272</v>
      </c>
      <c r="AG83" s="532">
        <v>1.7606212533073056</v>
      </c>
      <c r="AH83" s="532">
        <v>0.70094257191105569</v>
      </c>
      <c r="AI83" s="532">
        <v>0.41429098333588804</v>
      </c>
      <c r="AJ83" s="532">
        <v>0.86870284761662264</v>
      </c>
      <c r="AK83" s="532">
        <v>1.2497188144440086</v>
      </c>
      <c r="AL83" s="533">
        <v>0.85715792901219101</v>
      </c>
      <c r="AM83" s="534">
        <v>32</v>
      </c>
      <c r="AN83" s="528" t="s">
        <v>1325</v>
      </c>
      <c r="AO83" s="528" t="s">
        <v>1325</v>
      </c>
      <c r="AP83" s="528" t="s">
        <v>1325</v>
      </c>
      <c r="AQ83" s="528" t="s">
        <v>1325</v>
      </c>
      <c r="AR83" s="528">
        <v>80</v>
      </c>
      <c r="AS83" s="535">
        <v>16</v>
      </c>
      <c r="AT83" s="531">
        <v>0</v>
      </c>
      <c r="AU83" s="532">
        <v>3.8979767221298571</v>
      </c>
      <c r="AV83" s="532">
        <v>0</v>
      </c>
      <c r="AW83" s="532">
        <v>1.3917396006997176</v>
      </c>
      <c r="AX83" s="532">
        <v>0.41173762367090677</v>
      </c>
      <c r="AY83" s="532">
        <v>1.839037757972859</v>
      </c>
      <c r="AZ83" s="533">
        <v>2.524709812389498</v>
      </c>
      <c r="BA83" s="534" t="s">
        <v>1325</v>
      </c>
      <c r="BB83" s="528" t="s">
        <v>1325</v>
      </c>
      <c r="BC83" s="528" t="s">
        <v>1325</v>
      </c>
      <c r="BD83" s="528" t="s">
        <v>1325</v>
      </c>
      <c r="BE83" s="528" t="s">
        <v>1325</v>
      </c>
      <c r="BF83" s="528">
        <v>21</v>
      </c>
      <c r="BG83" s="535">
        <v>10</v>
      </c>
      <c r="BH83" s="531">
        <v>0.40019288082681498</v>
      </c>
      <c r="BI83" s="532">
        <v>0.8204362614089481</v>
      </c>
      <c r="BJ83" s="532">
        <v>0.36977570049115627</v>
      </c>
      <c r="BK83" s="532">
        <v>1.2201867175865135</v>
      </c>
      <c r="BL83" s="532">
        <v>0.3636219631989755</v>
      </c>
      <c r="BM83" s="532">
        <v>1.9888018772746698</v>
      </c>
      <c r="BN83" s="533">
        <v>1.023810319154564</v>
      </c>
      <c r="BO83" s="534">
        <v>16</v>
      </c>
      <c r="BP83" s="528" t="s">
        <v>1325</v>
      </c>
      <c r="BQ83" s="528" t="s">
        <v>1325</v>
      </c>
      <c r="BR83" s="528">
        <v>24</v>
      </c>
      <c r="BS83" s="528" t="s">
        <v>1325</v>
      </c>
      <c r="BT83" s="528">
        <v>97</v>
      </c>
      <c r="BU83" s="535">
        <v>20</v>
      </c>
      <c r="BV83" s="531">
        <v>0.86548213840391885</v>
      </c>
      <c r="BW83" s="532">
        <v>2.8904863420500329</v>
      </c>
      <c r="BX83" s="532">
        <v>0.71116683941454339</v>
      </c>
      <c r="BY83" s="532">
        <v>1.8933737335817646</v>
      </c>
      <c r="BZ83" s="532">
        <v>1.060445548838409</v>
      </c>
      <c r="CA83" s="532">
        <v>0.91298571173083831</v>
      </c>
      <c r="CB83" s="533">
        <v>0.93772290673476011</v>
      </c>
      <c r="CC83" s="534">
        <v>46</v>
      </c>
      <c r="CD83" s="528" t="s">
        <v>1325</v>
      </c>
      <c r="CE83" s="528">
        <v>11</v>
      </c>
      <c r="CF83" s="528">
        <v>53</v>
      </c>
      <c r="CG83" s="528">
        <v>17</v>
      </c>
      <c r="CH83" s="528">
        <v>110</v>
      </c>
      <c r="CI83" s="535">
        <v>27</v>
      </c>
      <c r="CJ83" s="531">
        <v>0.57609388138925177</v>
      </c>
      <c r="CK83" s="532">
        <v>0</v>
      </c>
      <c r="CL83" s="532">
        <v>0.41114478302143009</v>
      </c>
      <c r="CM83" s="532">
        <v>1.8549908745144947</v>
      </c>
      <c r="CN83" s="532">
        <v>1.218403787743281</v>
      </c>
      <c r="CO83" s="532">
        <v>1.4438605543911822</v>
      </c>
      <c r="CP83" s="533">
        <v>1.1428868971885009</v>
      </c>
      <c r="CQ83" s="534" t="s">
        <v>1325</v>
      </c>
      <c r="CR83" s="528" t="s">
        <v>1325</v>
      </c>
      <c r="CS83" s="528" t="s">
        <v>1325</v>
      </c>
      <c r="CT83" s="528" t="s">
        <v>1325</v>
      </c>
      <c r="CU83" s="528" t="s">
        <v>1325</v>
      </c>
      <c r="CV83" s="528">
        <v>20</v>
      </c>
      <c r="CW83" s="528" t="s">
        <v>1325</v>
      </c>
      <c r="CX83" s="528" t="s">
        <v>878</v>
      </c>
      <c r="CY83" s="528" t="s">
        <v>791</v>
      </c>
      <c r="CZ83" s="528" t="s">
        <v>792</v>
      </c>
      <c r="DA83" s="536" t="s">
        <v>2021</v>
      </c>
      <c r="DB83" s="537" t="s">
        <v>792</v>
      </c>
      <c r="DC83" s="537" t="s">
        <v>792</v>
      </c>
      <c r="DD83" s="537" t="s">
        <v>878</v>
      </c>
      <c r="DE83" s="537" t="s">
        <v>878</v>
      </c>
      <c r="DF83" s="528"/>
      <c r="DG83" s="538" t="s">
        <v>1930</v>
      </c>
      <c r="DH83" s="528">
        <v>1510</v>
      </c>
      <c r="DI83" s="528">
        <v>52</v>
      </c>
      <c r="DJ83" s="528">
        <v>442</v>
      </c>
      <c r="DK83" s="528">
        <v>850</v>
      </c>
      <c r="DL83" s="528">
        <v>468</v>
      </c>
      <c r="DM83" s="528">
        <v>3331</v>
      </c>
      <c r="DN83" s="528">
        <v>837</v>
      </c>
      <c r="DO83" s="528">
        <v>832</v>
      </c>
      <c r="DP83" s="535">
        <v>7490</v>
      </c>
    </row>
    <row r="84" spans="1:120">
      <c r="A84" s="597" t="s">
        <v>368</v>
      </c>
      <c r="B84" s="545" t="s">
        <v>1289</v>
      </c>
      <c r="C84" s="546" t="s">
        <v>597</v>
      </c>
      <c r="D84" s="531">
        <v>0.8659007714462581</v>
      </c>
      <c r="E84" s="532">
        <v>2.5167148866862785</v>
      </c>
      <c r="F84" s="532">
        <v>3.7158145132561886</v>
      </c>
      <c r="G84" s="532"/>
      <c r="H84" s="532"/>
      <c r="I84" s="532">
        <v>0.64841733685267577</v>
      </c>
      <c r="J84" s="533">
        <v>0.470947060025108</v>
      </c>
      <c r="K84" s="534" t="s">
        <v>1325</v>
      </c>
      <c r="L84" s="528" t="s">
        <v>1325</v>
      </c>
      <c r="M84" s="528" t="s">
        <v>1325</v>
      </c>
      <c r="N84" s="528" t="s">
        <v>1325</v>
      </c>
      <c r="O84" s="528" t="s">
        <v>1325</v>
      </c>
      <c r="P84" s="528">
        <v>90</v>
      </c>
      <c r="Q84" s="535" t="s">
        <v>1325</v>
      </c>
      <c r="R84" s="531">
        <v>0</v>
      </c>
      <c r="S84" s="532">
        <v>73.090373555116514</v>
      </c>
      <c r="T84" s="532">
        <v>0</v>
      </c>
      <c r="U84" s="532"/>
      <c r="V84" s="532"/>
      <c r="W84" s="532">
        <v>0.55354989383812292</v>
      </c>
      <c r="X84" s="533">
        <v>0</v>
      </c>
      <c r="Y84" s="534" t="s">
        <v>1325</v>
      </c>
      <c r="Z84" s="528" t="s">
        <v>1325</v>
      </c>
      <c r="AA84" s="528" t="s">
        <v>1325</v>
      </c>
      <c r="AB84" s="528" t="s">
        <v>1325</v>
      </c>
      <c r="AC84" s="528" t="s">
        <v>1325</v>
      </c>
      <c r="AD84" s="528" t="s">
        <v>1325</v>
      </c>
      <c r="AE84" s="535" t="s">
        <v>1325</v>
      </c>
      <c r="AF84" s="531">
        <v>2.3646325003564308</v>
      </c>
      <c r="AG84" s="532">
        <v>0</v>
      </c>
      <c r="AH84" s="532">
        <v>5.8700930450158033</v>
      </c>
      <c r="AI84" s="532"/>
      <c r="AJ84" s="532"/>
      <c r="AK84" s="532">
        <v>0.31562920304924591</v>
      </c>
      <c r="AL84" s="533">
        <v>0</v>
      </c>
      <c r="AM84" s="534" t="s">
        <v>1325</v>
      </c>
      <c r="AN84" s="528" t="s">
        <v>1325</v>
      </c>
      <c r="AO84" s="528" t="s">
        <v>1325</v>
      </c>
      <c r="AP84" s="528" t="s">
        <v>1325</v>
      </c>
      <c r="AQ84" s="528" t="s">
        <v>1325</v>
      </c>
      <c r="AR84" s="528">
        <v>21</v>
      </c>
      <c r="AS84" s="535" t="s">
        <v>1325</v>
      </c>
      <c r="AT84" s="531">
        <v>0</v>
      </c>
      <c r="AU84" s="532">
        <v>0</v>
      </c>
      <c r="AV84" s="532">
        <v>0</v>
      </c>
      <c r="AW84" s="532"/>
      <c r="AX84" s="532"/>
      <c r="AY84" s="532">
        <v>0.30190027084437021</v>
      </c>
      <c r="AZ84" s="533">
        <v>0</v>
      </c>
      <c r="BA84" s="534" t="s">
        <v>1325</v>
      </c>
      <c r="BB84" s="528" t="s">
        <v>1325</v>
      </c>
      <c r="BC84" s="528" t="s">
        <v>1325</v>
      </c>
      <c r="BD84" s="528" t="s">
        <v>1325</v>
      </c>
      <c r="BE84" s="528" t="s">
        <v>1325</v>
      </c>
      <c r="BF84" s="528" t="s">
        <v>1325</v>
      </c>
      <c r="BG84" s="535" t="s">
        <v>1325</v>
      </c>
      <c r="BH84" s="531">
        <v>0</v>
      </c>
      <c r="BI84" s="532">
        <v>0</v>
      </c>
      <c r="BJ84" s="532">
        <v>0</v>
      </c>
      <c r="BK84" s="532"/>
      <c r="BL84" s="532"/>
      <c r="BM84" s="532">
        <v>1.6079010415255581</v>
      </c>
      <c r="BN84" s="533">
        <v>0</v>
      </c>
      <c r="BO84" s="534" t="s">
        <v>1325</v>
      </c>
      <c r="BP84" s="528" t="s">
        <v>1325</v>
      </c>
      <c r="BQ84" s="528" t="s">
        <v>1325</v>
      </c>
      <c r="BR84" s="528" t="s">
        <v>1325</v>
      </c>
      <c r="BS84" s="528" t="s">
        <v>1325</v>
      </c>
      <c r="BT84" s="528">
        <v>23</v>
      </c>
      <c r="BU84" s="535" t="s">
        <v>1325</v>
      </c>
      <c r="BV84" s="531">
        <v>0.58905206447481417</v>
      </c>
      <c r="BW84" s="532">
        <v>6.4106156394867089</v>
      </c>
      <c r="BX84" s="532">
        <v>1.5536180984855528</v>
      </c>
      <c r="BY84" s="532"/>
      <c r="BZ84" s="532"/>
      <c r="CA84" s="532">
        <v>0.59939032969363615</v>
      </c>
      <c r="CB84" s="533">
        <v>1.4376977997535056</v>
      </c>
      <c r="CC84" s="534" t="s">
        <v>1325</v>
      </c>
      <c r="CD84" s="528" t="s">
        <v>1325</v>
      </c>
      <c r="CE84" s="528" t="s">
        <v>1325</v>
      </c>
      <c r="CF84" s="528" t="s">
        <v>1325</v>
      </c>
      <c r="CG84" s="528" t="s">
        <v>1325</v>
      </c>
      <c r="CH84" s="528">
        <v>30</v>
      </c>
      <c r="CI84" s="535" t="s">
        <v>1325</v>
      </c>
      <c r="CJ84" s="531">
        <v>0</v>
      </c>
      <c r="CK84" s="532">
        <v>0</v>
      </c>
      <c r="CL84" s="532">
        <v>0</v>
      </c>
      <c r="CM84" s="532"/>
      <c r="CN84" s="532"/>
      <c r="CO84" s="532">
        <v>0.47533859586693927</v>
      </c>
      <c r="CP84" s="533">
        <v>0</v>
      </c>
      <c r="CQ84" s="534" t="s">
        <v>1325</v>
      </c>
      <c r="CR84" s="528" t="s">
        <v>1325</v>
      </c>
      <c r="CS84" s="528" t="s">
        <v>1325</v>
      </c>
      <c r="CT84" s="528" t="s">
        <v>1325</v>
      </c>
      <c r="CU84" s="528" t="s">
        <v>1325</v>
      </c>
      <c r="CV84" s="528" t="s">
        <v>1325</v>
      </c>
      <c r="CW84" s="528" t="s">
        <v>1325</v>
      </c>
      <c r="CX84" s="528" t="s">
        <v>878</v>
      </c>
      <c r="CY84" s="528" t="s">
        <v>791</v>
      </c>
      <c r="CZ84" s="528" t="s">
        <v>878</v>
      </c>
      <c r="DA84" s="536" t="s">
        <v>791</v>
      </c>
      <c r="DB84" s="537" t="s">
        <v>792</v>
      </c>
      <c r="DC84" s="537" t="s">
        <v>792</v>
      </c>
      <c r="DD84" s="537" t="s">
        <v>878</v>
      </c>
      <c r="DE84" s="537" t="s">
        <v>878</v>
      </c>
      <c r="DF84" s="528"/>
      <c r="DG84" s="538" t="s">
        <v>1930</v>
      </c>
      <c r="DH84" s="528">
        <v>35</v>
      </c>
      <c r="DI84" s="528">
        <v>19</v>
      </c>
      <c r="DJ84" s="528">
        <v>15</v>
      </c>
      <c r="DK84" s="528">
        <v>9</v>
      </c>
      <c r="DL84" s="528">
        <v>2</v>
      </c>
      <c r="DM84" s="528">
        <v>851</v>
      </c>
      <c r="DN84" s="528">
        <v>16</v>
      </c>
      <c r="DO84" s="528">
        <v>108</v>
      </c>
      <c r="DP84" s="535">
        <v>947</v>
      </c>
    </row>
    <row r="85" spans="1:120">
      <c r="A85" s="597" t="s">
        <v>370</v>
      </c>
      <c r="B85" s="545" t="s">
        <v>1289</v>
      </c>
      <c r="C85" s="546" t="s">
        <v>598</v>
      </c>
      <c r="D85" s="531"/>
      <c r="E85" s="532"/>
      <c r="F85" s="532"/>
      <c r="G85" s="532"/>
      <c r="H85" s="532"/>
      <c r="I85" s="532">
        <v>1.4126141871777129</v>
      </c>
      <c r="J85" s="533"/>
      <c r="K85" s="534" t="s">
        <v>1325</v>
      </c>
      <c r="L85" s="528" t="s">
        <v>1325</v>
      </c>
      <c r="M85" s="528" t="s">
        <v>1325</v>
      </c>
      <c r="N85" s="528" t="s">
        <v>1325</v>
      </c>
      <c r="O85" s="528" t="s">
        <v>1325</v>
      </c>
      <c r="P85" s="528">
        <v>16</v>
      </c>
      <c r="Q85" s="535" t="s">
        <v>1325</v>
      </c>
      <c r="R85" s="531"/>
      <c r="S85" s="532"/>
      <c r="T85" s="532"/>
      <c r="U85" s="532"/>
      <c r="V85" s="532"/>
      <c r="W85" s="532">
        <v>0</v>
      </c>
      <c r="X85" s="533"/>
      <c r="Y85" s="534" t="s">
        <v>1325</v>
      </c>
      <c r="Z85" s="528" t="s">
        <v>1325</v>
      </c>
      <c r="AA85" s="528" t="s">
        <v>1325</v>
      </c>
      <c r="AB85" s="528" t="s">
        <v>1325</v>
      </c>
      <c r="AC85" s="528" t="s">
        <v>1325</v>
      </c>
      <c r="AD85" s="528" t="s">
        <v>1325</v>
      </c>
      <c r="AE85" s="535" t="s">
        <v>1325</v>
      </c>
      <c r="AF85" s="531"/>
      <c r="AG85" s="532"/>
      <c r="AH85" s="532"/>
      <c r="AI85" s="532"/>
      <c r="AJ85" s="532"/>
      <c r="AK85" s="532">
        <v>5.6817839900433551</v>
      </c>
      <c r="AL85" s="533"/>
      <c r="AM85" s="534" t="s">
        <v>1325</v>
      </c>
      <c r="AN85" s="528" t="s">
        <v>1325</v>
      </c>
      <c r="AO85" s="528" t="s">
        <v>1325</v>
      </c>
      <c r="AP85" s="528" t="s">
        <v>1325</v>
      </c>
      <c r="AQ85" s="528" t="s">
        <v>1325</v>
      </c>
      <c r="AR85" s="528" t="s">
        <v>1325</v>
      </c>
      <c r="AS85" s="535" t="s">
        <v>1325</v>
      </c>
      <c r="AT85" s="531"/>
      <c r="AU85" s="532"/>
      <c r="AV85" s="532"/>
      <c r="AW85" s="532"/>
      <c r="AX85" s="532"/>
      <c r="AY85" s="532">
        <v>2.7925775053104243</v>
      </c>
      <c r="AZ85" s="533"/>
      <c r="BA85" s="534" t="s">
        <v>1325</v>
      </c>
      <c r="BB85" s="528" t="s">
        <v>1325</v>
      </c>
      <c r="BC85" s="528" t="s">
        <v>1325</v>
      </c>
      <c r="BD85" s="528" t="s">
        <v>1325</v>
      </c>
      <c r="BE85" s="528" t="s">
        <v>1325</v>
      </c>
      <c r="BF85" s="528" t="s">
        <v>1325</v>
      </c>
      <c r="BG85" s="535" t="s">
        <v>1325</v>
      </c>
      <c r="BH85" s="531"/>
      <c r="BI85" s="532"/>
      <c r="BJ85" s="532"/>
      <c r="BK85" s="532"/>
      <c r="BL85" s="532"/>
      <c r="BM85" s="532">
        <v>0</v>
      </c>
      <c r="BN85" s="533"/>
      <c r="BO85" s="534" t="s">
        <v>1325</v>
      </c>
      <c r="BP85" s="528" t="s">
        <v>1325</v>
      </c>
      <c r="BQ85" s="528" t="s">
        <v>1325</v>
      </c>
      <c r="BR85" s="528" t="s">
        <v>1325</v>
      </c>
      <c r="BS85" s="528" t="s">
        <v>1325</v>
      </c>
      <c r="BT85" s="528" t="s">
        <v>1325</v>
      </c>
      <c r="BU85" s="535" t="s">
        <v>1325</v>
      </c>
      <c r="BV85" s="531"/>
      <c r="BW85" s="532"/>
      <c r="BX85" s="532"/>
      <c r="BY85" s="532"/>
      <c r="BZ85" s="532"/>
      <c r="CA85" s="532">
        <v>1.5000562254465024</v>
      </c>
      <c r="CB85" s="533"/>
      <c r="CC85" s="534" t="s">
        <v>1325</v>
      </c>
      <c r="CD85" s="528" t="s">
        <v>1325</v>
      </c>
      <c r="CE85" s="528" t="s">
        <v>1325</v>
      </c>
      <c r="CF85" s="528" t="s">
        <v>1325</v>
      </c>
      <c r="CG85" s="528" t="s">
        <v>1325</v>
      </c>
      <c r="CH85" s="528" t="s">
        <v>1325</v>
      </c>
      <c r="CI85" s="535" t="s">
        <v>1325</v>
      </c>
      <c r="CJ85" s="531"/>
      <c r="CK85" s="532"/>
      <c r="CL85" s="532"/>
      <c r="CM85" s="532"/>
      <c r="CN85" s="532"/>
      <c r="CO85" s="532">
        <v>0</v>
      </c>
      <c r="CP85" s="533"/>
      <c r="CQ85" s="534" t="s">
        <v>1325</v>
      </c>
      <c r="CR85" s="528" t="s">
        <v>1325</v>
      </c>
      <c r="CS85" s="528" t="s">
        <v>1325</v>
      </c>
      <c r="CT85" s="528" t="s">
        <v>1325</v>
      </c>
      <c r="CU85" s="528" t="s">
        <v>1325</v>
      </c>
      <c r="CV85" s="528" t="s">
        <v>1325</v>
      </c>
      <c r="CW85" s="528" t="s">
        <v>1325</v>
      </c>
      <c r="CX85" s="528" t="s">
        <v>878</v>
      </c>
      <c r="CY85" s="528" t="s">
        <v>791</v>
      </c>
      <c r="CZ85" s="528" t="s">
        <v>878</v>
      </c>
      <c r="DA85" s="536" t="s">
        <v>791</v>
      </c>
      <c r="DB85" s="537" t="s">
        <v>792</v>
      </c>
      <c r="DC85" s="537" t="s">
        <v>792</v>
      </c>
      <c r="DD85" s="537" t="s">
        <v>878</v>
      </c>
      <c r="DE85" s="537" t="s">
        <v>878</v>
      </c>
      <c r="DF85" s="528"/>
      <c r="DG85" s="538" t="s">
        <v>1930</v>
      </c>
      <c r="DH85" s="528">
        <v>4</v>
      </c>
      <c r="DI85" s="528">
        <v>2</v>
      </c>
      <c r="DJ85" s="528">
        <v>0</v>
      </c>
      <c r="DK85" s="528">
        <v>0</v>
      </c>
      <c r="DL85" s="528">
        <v>0</v>
      </c>
      <c r="DM85" s="528">
        <v>92</v>
      </c>
      <c r="DN85" s="528">
        <v>4</v>
      </c>
      <c r="DO85" s="528">
        <v>17</v>
      </c>
      <c r="DP85" s="535">
        <v>102</v>
      </c>
    </row>
    <row r="86" spans="1:120">
      <c r="A86" s="597" t="s">
        <v>372</v>
      </c>
      <c r="B86" s="545" t="s">
        <v>1293</v>
      </c>
      <c r="C86" s="546" t="s">
        <v>599</v>
      </c>
      <c r="D86" s="531"/>
      <c r="E86" s="532"/>
      <c r="F86" s="532"/>
      <c r="G86" s="532"/>
      <c r="H86" s="532"/>
      <c r="I86" s="532">
        <v>1.5056053766515121</v>
      </c>
      <c r="J86" s="533">
        <v>1.483913765188807</v>
      </c>
      <c r="K86" s="534" t="s">
        <v>1325</v>
      </c>
      <c r="L86" s="528" t="s">
        <v>1325</v>
      </c>
      <c r="M86" s="528" t="s">
        <v>1325</v>
      </c>
      <c r="N86" s="528" t="s">
        <v>1325</v>
      </c>
      <c r="O86" s="528" t="s">
        <v>1325</v>
      </c>
      <c r="P86" s="528">
        <v>12</v>
      </c>
      <c r="Q86" s="535" t="s">
        <v>1325</v>
      </c>
      <c r="R86" s="531"/>
      <c r="S86" s="532"/>
      <c r="T86" s="532"/>
      <c r="U86" s="532"/>
      <c r="V86" s="532"/>
      <c r="W86" s="532">
        <v>0</v>
      </c>
      <c r="X86" s="533">
        <v>0</v>
      </c>
      <c r="Y86" s="534" t="s">
        <v>1325</v>
      </c>
      <c r="Z86" s="528" t="s">
        <v>1325</v>
      </c>
      <c r="AA86" s="528" t="s">
        <v>1325</v>
      </c>
      <c r="AB86" s="528" t="s">
        <v>1325</v>
      </c>
      <c r="AC86" s="528" t="s">
        <v>1325</v>
      </c>
      <c r="AD86" s="528" t="s">
        <v>1325</v>
      </c>
      <c r="AE86" s="535" t="s">
        <v>1325</v>
      </c>
      <c r="AF86" s="531"/>
      <c r="AG86" s="532"/>
      <c r="AH86" s="532"/>
      <c r="AI86" s="532"/>
      <c r="AJ86" s="532"/>
      <c r="AK86" s="532">
        <v>2.598851030110934</v>
      </c>
      <c r="AL86" s="533">
        <v>2.3878315573269244</v>
      </c>
      <c r="AM86" s="534" t="s">
        <v>1325</v>
      </c>
      <c r="AN86" s="528" t="s">
        <v>1325</v>
      </c>
      <c r="AO86" s="528" t="s">
        <v>1325</v>
      </c>
      <c r="AP86" s="528" t="s">
        <v>1325</v>
      </c>
      <c r="AQ86" s="528" t="s">
        <v>1325</v>
      </c>
      <c r="AR86" s="528" t="s">
        <v>1325</v>
      </c>
      <c r="AS86" s="535" t="s">
        <v>1325</v>
      </c>
      <c r="AT86" s="531"/>
      <c r="AU86" s="532"/>
      <c r="AV86" s="532"/>
      <c r="AW86" s="532"/>
      <c r="AX86" s="532"/>
      <c r="AY86" s="532">
        <v>0</v>
      </c>
      <c r="AZ86" s="533">
        <v>23.608229366602689</v>
      </c>
      <c r="BA86" s="534" t="s">
        <v>1325</v>
      </c>
      <c r="BB86" s="528" t="s">
        <v>1325</v>
      </c>
      <c r="BC86" s="528" t="s">
        <v>1325</v>
      </c>
      <c r="BD86" s="528" t="s">
        <v>1325</v>
      </c>
      <c r="BE86" s="528" t="s">
        <v>1325</v>
      </c>
      <c r="BF86" s="528" t="s">
        <v>1325</v>
      </c>
      <c r="BG86" s="535" t="s">
        <v>1325</v>
      </c>
      <c r="BH86" s="531"/>
      <c r="BI86" s="532"/>
      <c r="BJ86" s="532"/>
      <c r="BK86" s="532"/>
      <c r="BL86" s="532"/>
      <c r="BM86" s="532">
        <v>2.3796935414578262</v>
      </c>
      <c r="BN86" s="533">
        <v>0</v>
      </c>
      <c r="BO86" s="534" t="s">
        <v>1325</v>
      </c>
      <c r="BP86" s="528" t="s">
        <v>1325</v>
      </c>
      <c r="BQ86" s="528" t="s">
        <v>1325</v>
      </c>
      <c r="BR86" s="528" t="s">
        <v>1325</v>
      </c>
      <c r="BS86" s="528" t="s">
        <v>1325</v>
      </c>
      <c r="BT86" s="528" t="s">
        <v>1325</v>
      </c>
      <c r="BU86" s="535" t="s">
        <v>1325</v>
      </c>
      <c r="BV86" s="531"/>
      <c r="BW86" s="532"/>
      <c r="BX86" s="532"/>
      <c r="BY86" s="532"/>
      <c r="BZ86" s="532"/>
      <c r="CA86" s="532">
        <v>0.48735189457631112</v>
      </c>
      <c r="CB86" s="533">
        <v>0</v>
      </c>
      <c r="CC86" s="534" t="s">
        <v>1325</v>
      </c>
      <c r="CD86" s="528" t="s">
        <v>1325</v>
      </c>
      <c r="CE86" s="528" t="s">
        <v>1325</v>
      </c>
      <c r="CF86" s="528" t="s">
        <v>1325</v>
      </c>
      <c r="CG86" s="528" t="s">
        <v>1325</v>
      </c>
      <c r="CH86" s="528" t="s">
        <v>1325</v>
      </c>
      <c r="CI86" s="535" t="s">
        <v>1325</v>
      </c>
      <c r="CJ86" s="531"/>
      <c r="CK86" s="532"/>
      <c r="CL86" s="532"/>
      <c r="CM86" s="532"/>
      <c r="CN86" s="532"/>
      <c r="CO86" s="532">
        <v>0</v>
      </c>
      <c r="CP86" s="533">
        <v>0</v>
      </c>
      <c r="CQ86" s="534" t="s">
        <v>1325</v>
      </c>
      <c r="CR86" s="528" t="s">
        <v>1325</v>
      </c>
      <c r="CS86" s="528" t="s">
        <v>1325</v>
      </c>
      <c r="CT86" s="528" t="s">
        <v>1325</v>
      </c>
      <c r="CU86" s="528" t="s">
        <v>1325</v>
      </c>
      <c r="CV86" s="528" t="s">
        <v>1325</v>
      </c>
      <c r="CW86" s="528" t="s">
        <v>1325</v>
      </c>
      <c r="CX86" s="528" t="s">
        <v>878</v>
      </c>
      <c r="CY86" s="528" t="s">
        <v>791</v>
      </c>
      <c r="CZ86" s="528" t="s">
        <v>878</v>
      </c>
      <c r="DA86" s="536" t="s">
        <v>791</v>
      </c>
      <c r="DB86" s="537" t="s">
        <v>792</v>
      </c>
      <c r="DC86" s="537" t="s">
        <v>792</v>
      </c>
      <c r="DD86" s="537" t="s">
        <v>878</v>
      </c>
      <c r="DE86" s="537" t="s">
        <v>878</v>
      </c>
      <c r="DF86" s="544" t="s">
        <v>1934</v>
      </c>
      <c r="DG86" s="538" t="s">
        <v>1930</v>
      </c>
      <c r="DH86" s="528">
        <v>6</v>
      </c>
      <c r="DI86" s="528">
        <v>5</v>
      </c>
      <c r="DJ86" s="528">
        <v>0</v>
      </c>
      <c r="DK86" s="528">
        <v>0</v>
      </c>
      <c r="DL86" s="528">
        <v>0</v>
      </c>
      <c r="DM86" s="528">
        <v>50</v>
      </c>
      <c r="DN86" s="528">
        <v>10</v>
      </c>
      <c r="DO86" s="528">
        <v>20</v>
      </c>
      <c r="DP86" s="535">
        <v>71</v>
      </c>
    </row>
    <row r="87" spans="1:120">
      <c r="A87" s="597" t="s">
        <v>374</v>
      </c>
      <c r="B87" s="545" t="s">
        <v>1295</v>
      </c>
      <c r="C87" s="546" t="s">
        <v>600</v>
      </c>
      <c r="D87" s="531">
        <v>0.57253829325436689</v>
      </c>
      <c r="E87" s="532">
        <v>0.73105476867013053</v>
      </c>
      <c r="F87" s="532"/>
      <c r="G87" s="532"/>
      <c r="H87" s="532"/>
      <c r="I87" s="532">
        <v>0.86948543391437805</v>
      </c>
      <c r="J87" s="533">
        <v>0.39428795197010813</v>
      </c>
      <c r="K87" s="534" t="s">
        <v>1325</v>
      </c>
      <c r="L87" s="528" t="s">
        <v>1325</v>
      </c>
      <c r="M87" s="528" t="s">
        <v>1325</v>
      </c>
      <c r="N87" s="528" t="s">
        <v>1325</v>
      </c>
      <c r="O87" s="528" t="s">
        <v>1325</v>
      </c>
      <c r="P87" s="528">
        <v>99</v>
      </c>
      <c r="Q87" s="535" t="s">
        <v>1325</v>
      </c>
      <c r="R87" s="531">
        <v>0.97152345301127474</v>
      </c>
      <c r="S87" s="532">
        <v>0</v>
      </c>
      <c r="T87" s="532"/>
      <c r="U87" s="532"/>
      <c r="V87" s="532"/>
      <c r="W87" s="532">
        <v>2.7886344362980751</v>
      </c>
      <c r="X87" s="533">
        <v>0</v>
      </c>
      <c r="Y87" s="534" t="s">
        <v>1325</v>
      </c>
      <c r="Z87" s="528" t="s">
        <v>1325</v>
      </c>
      <c r="AA87" s="528" t="s">
        <v>1325</v>
      </c>
      <c r="AB87" s="528" t="s">
        <v>1325</v>
      </c>
      <c r="AC87" s="528" t="s">
        <v>1325</v>
      </c>
      <c r="AD87" s="528">
        <v>10</v>
      </c>
      <c r="AE87" s="535" t="s">
        <v>1325</v>
      </c>
      <c r="AF87" s="531">
        <v>0</v>
      </c>
      <c r="AG87" s="532">
        <v>0.86628401308644309</v>
      </c>
      <c r="AH87" s="532"/>
      <c r="AI87" s="532"/>
      <c r="AJ87" s="532"/>
      <c r="AK87" s="532">
        <v>0.48624686782645032</v>
      </c>
      <c r="AL87" s="533">
        <v>0.38836491441656934</v>
      </c>
      <c r="AM87" s="534" t="s">
        <v>1325</v>
      </c>
      <c r="AN87" s="528" t="s">
        <v>1325</v>
      </c>
      <c r="AO87" s="528" t="s">
        <v>1325</v>
      </c>
      <c r="AP87" s="528" t="s">
        <v>1325</v>
      </c>
      <c r="AQ87" s="528" t="s">
        <v>1325</v>
      </c>
      <c r="AR87" s="528">
        <v>25</v>
      </c>
      <c r="AS87" s="535" t="s">
        <v>1325</v>
      </c>
      <c r="AT87" s="531">
        <v>3.2384115100375825</v>
      </c>
      <c r="AU87" s="532">
        <v>0</v>
      </c>
      <c r="AV87" s="532"/>
      <c r="AW87" s="532"/>
      <c r="AX87" s="532"/>
      <c r="AY87" s="532">
        <v>0.83659033088942292</v>
      </c>
      <c r="AZ87" s="533">
        <v>0</v>
      </c>
      <c r="BA87" s="534" t="s">
        <v>1325</v>
      </c>
      <c r="BB87" s="528" t="s">
        <v>1325</v>
      </c>
      <c r="BC87" s="528" t="s">
        <v>1325</v>
      </c>
      <c r="BD87" s="528" t="s">
        <v>1325</v>
      </c>
      <c r="BE87" s="528" t="s">
        <v>1325</v>
      </c>
      <c r="BF87" s="528" t="s">
        <v>1325</v>
      </c>
      <c r="BG87" s="535" t="s">
        <v>1325</v>
      </c>
      <c r="BH87" s="531">
        <v>0.36237698309744754</v>
      </c>
      <c r="BI87" s="532">
        <v>0</v>
      </c>
      <c r="BJ87" s="532"/>
      <c r="BK87" s="532"/>
      <c r="BL87" s="532"/>
      <c r="BM87" s="532">
        <v>0.39858580020766748</v>
      </c>
      <c r="BN87" s="533">
        <v>0</v>
      </c>
      <c r="BO87" s="534" t="s">
        <v>1325</v>
      </c>
      <c r="BP87" s="528" t="s">
        <v>1325</v>
      </c>
      <c r="BQ87" s="528" t="s">
        <v>1325</v>
      </c>
      <c r="BR87" s="528" t="s">
        <v>1325</v>
      </c>
      <c r="BS87" s="528" t="s">
        <v>1325</v>
      </c>
      <c r="BT87" s="528">
        <v>11</v>
      </c>
      <c r="BU87" s="535" t="s">
        <v>1325</v>
      </c>
      <c r="BV87" s="531">
        <v>1.1780973177932872</v>
      </c>
      <c r="BW87" s="532">
        <v>0.96273383033732496</v>
      </c>
      <c r="BX87" s="532"/>
      <c r="BY87" s="532"/>
      <c r="BZ87" s="532"/>
      <c r="CA87" s="532">
        <v>1.8291857241342806</v>
      </c>
      <c r="CB87" s="533">
        <v>0.43210403376361078</v>
      </c>
      <c r="CC87" s="534" t="s">
        <v>1325</v>
      </c>
      <c r="CD87" s="528" t="s">
        <v>1325</v>
      </c>
      <c r="CE87" s="528" t="s">
        <v>1325</v>
      </c>
      <c r="CF87" s="528" t="s">
        <v>1325</v>
      </c>
      <c r="CG87" s="528" t="s">
        <v>1325</v>
      </c>
      <c r="CH87" s="528">
        <v>39</v>
      </c>
      <c r="CI87" s="535" t="s">
        <v>1325</v>
      </c>
      <c r="CJ87" s="531">
        <v>0</v>
      </c>
      <c r="CK87" s="532">
        <v>0</v>
      </c>
      <c r="CL87" s="532"/>
      <c r="CM87" s="532"/>
      <c r="CN87" s="532"/>
      <c r="CO87" s="532">
        <v>1.7675355902492869</v>
      </c>
      <c r="CP87" s="533">
        <v>0</v>
      </c>
      <c r="CQ87" s="534" t="s">
        <v>1325</v>
      </c>
      <c r="CR87" s="528" t="s">
        <v>1325</v>
      </c>
      <c r="CS87" s="528" t="s">
        <v>1325</v>
      </c>
      <c r="CT87" s="528" t="s">
        <v>1325</v>
      </c>
      <c r="CU87" s="528" t="s">
        <v>1325</v>
      </c>
      <c r="CV87" s="528" t="s">
        <v>1325</v>
      </c>
      <c r="CW87" s="528" t="s">
        <v>1325</v>
      </c>
      <c r="CX87" s="528" t="s">
        <v>878</v>
      </c>
      <c r="CY87" s="528" t="s">
        <v>791</v>
      </c>
      <c r="CZ87" s="528" t="s">
        <v>878</v>
      </c>
      <c r="DA87" s="536" t="s">
        <v>791</v>
      </c>
      <c r="DB87" s="537" t="s">
        <v>792</v>
      </c>
      <c r="DC87" s="537" t="s">
        <v>792</v>
      </c>
      <c r="DD87" s="537" t="s">
        <v>878</v>
      </c>
      <c r="DE87" s="537" t="s">
        <v>878</v>
      </c>
      <c r="DF87" s="544" t="s">
        <v>1934</v>
      </c>
      <c r="DG87" s="538" t="s">
        <v>1930</v>
      </c>
      <c r="DH87" s="528">
        <v>110</v>
      </c>
      <c r="DI87" s="528">
        <v>52</v>
      </c>
      <c r="DJ87" s="528">
        <v>6</v>
      </c>
      <c r="DK87" s="528">
        <v>8</v>
      </c>
      <c r="DL87" s="528">
        <v>5</v>
      </c>
      <c r="DM87" s="528">
        <v>801</v>
      </c>
      <c r="DN87" s="528">
        <v>56</v>
      </c>
      <c r="DO87" s="528">
        <v>119</v>
      </c>
      <c r="DP87" s="535">
        <v>1038</v>
      </c>
    </row>
    <row r="88" spans="1:120">
      <c r="A88" s="597" t="s">
        <v>376</v>
      </c>
      <c r="B88" s="545" t="s">
        <v>1291</v>
      </c>
      <c r="C88" s="546" t="s">
        <v>601</v>
      </c>
      <c r="D88" s="531">
        <v>1.8868405979758764</v>
      </c>
      <c r="E88" s="532">
        <v>2.0513023898581242</v>
      </c>
      <c r="F88" s="532"/>
      <c r="G88" s="532"/>
      <c r="H88" s="532"/>
      <c r="I88" s="532">
        <v>0.93115728641798612</v>
      </c>
      <c r="J88" s="533">
        <v>1.1417517751340596</v>
      </c>
      <c r="K88" s="534">
        <v>10</v>
      </c>
      <c r="L88" s="528">
        <v>44</v>
      </c>
      <c r="M88" s="528" t="s">
        <v>1325</v>
      </c>
      <c r="N88" s="528" t="s">
        <v>1325</v>
      </c>
      <c r="O88" s="528" t="s">
        <v>1325</v>
      </c>
      <c r="P88" s="528">
        <v>19</v>
      </c>
      <c r="Q88" s="535">
        <v>15</v>
      </c>
      <c r="R88" s="531">
        <v>0</v>
      </c>
      <c r="S88" s="532">
        <v>0</v>
      </c>
      <c r="T88" s="532"/>
      <c r="U88" s="532"/>
      <c r="V88" s="532"/>
      <c r="W88" s="532">
        <v>9.0199906947890742</v>
      </c>
      <c r="X88" s="533">
        <v>1.1510772089156318</v>
      </c>
      <c r="Y88" s="534" t="s">
        <v>1325</v>
      </c>
      <c r="Z88" s="528" t="s">
        <v>1325</v>
      </c>
      <c r="AA88" s="528" t="s">
        <v>1325</v>
      </c>
      <c r="AB88" s="528" t="s">
        <v>1325</v>
      </c>
      <c r="AC88" s="528" t="s">
        <v>1325</v>
      </c>
      <c r="AD88" s="528" t="s">
        <v>1325</v>
      </c>
      <c r="AE88" s="535" t="s">
        <v>1325</v>
      </c>
      <c r="AF88" s="531">
        <v>0</v>
      </c>
      <c r="AG88" s="532">
        <v>0.98915649856230869</v>
      </c>
      <c r="AH88" s="532"/>
      <c r="AI88" s="532"/>
      <c r="AJ88" s="532"/>
      <c r="AK88" s="532">
        <v>5.1700297133113873</v>
      </c>
      <c r="AL88" s="533">
        <v>1.6963198578511305</v>
      </c>
      <c r="AM88" s="534" t="s">
        <v>1325</v>
      </c>
      <c r="AN88" s="528" t="s">
        <v>1325</v>
      </c>
      <c r="AO88" s="528" t="s">
        <v>1325</v>
      </c>
      <c r="AP88" s="528" t="s">
        <v>1325</v>
      </c>
      <c r="AQ88" s="528" t="s">
        <v>1325</v>
      </c>
      <c r="AR88" s="528" t="s">
        <v>1325</v>
      </c>
      <c r="AS88" s="535" t="s">
        <v>1325</v>
      </c>
      <c r="AT88" s="531">
        <v>0</v>
      </c>
      <c r="AU88" s="532">
        <v>0</v>
      </c>
      <c r="AV88" s="532"/>
      <c r="AW88" s="532"/>
      <c r="AX88" s="532"/>
      <c r="AY88" s="532">
        <v>1.1839499100855255</v>
      </c>
      <c r="AZ88" s="533">
        <v>0</v>
      </c>
      <c r="BA88" s="534" t="s">
        <v>1325</v>
      </c>
      <c r="BB88" s="528" t="s">
        <v>1325</v>
      </c>
      <c r="BC88" s="528" t="s">
        <v>1325</v>
      </c>
      <c r="BD88" s="528" t="s">
        <v>1325</v>
      </c>
      <c r="BE88" s="528" t="s">
        <v>1325</v>
      </c>
      <c r="BF88" s="528" t="s">
        <v>1325</v>
      </c>
      <c r="BG88" s="535" t="s">
        <v>1325</v>
      </c>
      <c r="BH88" s="531">
        <v>1.1717570250097087</v>
      </c>
      <c r="BI88" s="532">
        <v>1.9695589312899398</v>
      </c>
      <c r="BJ88" s="532"/>
      <c r="BK88" s="532"/>
      <c r="BL88" s="532"/>
      <c r="BM88" s="532">
        <v>1.234093934476937</v>
      </c>
      <c r="BN88" s="533">
        <v>1.6591689778321284</v>
      </c>
      <c r="BO88" s="534" t="s">
        <v>1325</v>
      </c>
      <c r="BP88" s="528" t="s">
        <v>1325</v>
      </c>
      <c r="BQ88" s="528" t="s">
        <v>1325</v>
      </c>
      <c r="BR88" s="528" t="s">
        <v>1325</v>
      </c>
      <c r="BS88" s="528" t="s">
        <v>1325</v>
      </c>
      <c r="BT88" s="528" t="s">
        <v>1325</v>
      </c>
      <c r="BU88" s="535" t="s">
        <v>1325</v>
      </c>
      <c r="BV88" s="531">
        <v>4.5230046927728109</v>
      </c>
      <c r="BW88" s="532">
        <v>2.250209148092396</v>
      </c>
      <c r="BX88" s="532"/>
      <c r="BY88" s="532"/>
      <c r="BZ88" s="532"/>
      <c r="CA88" s="532">
        <v>0.43783736542949536</v>
      </c>
      <c r="CB88" s="533">
        <v>0.685300893841995</v>
      </c>
      <c r="CC88" s="534" t="s">
        <v>1325</v>
      </c>
      <c r="CD88" s="528">
        <v>26</v>
      </c>
      <c r="CE88" s="528" t="s">
        <v>1325</v>
      </c>
      <c r="CF88" s="528" t="s">
        <v>1325</v>
      </c>
      <c r="CG88" s="528" t="s">
        <v>1325</v>
      </c>
      <c r="CH88" s="528" t="s">
        <v>1325</v>
      </c>
      <c r="CI88" s="535" t="s">
        <v>1325</v>
      </c>
      <c r="CJ88" s="531">
        <v>0</v>
      </c>
      <c r="CK88" s="532">
        <v>2.1949258298531538</v>
      </c>
      <c r="CL88" s="532"/>
      <c r="CM88" s="532"/>
      <c r="CN88" s="532"/>
      <c r="CO88" s="532">
        <v>18.43304587869844</v>
      </c>
      <c r="CP88" s="533">
        <v>0</v>
      </c>
      <c r="CQ88" s="534" t="s">
        <v>1325</v>
      </c>
      <c r="CR88" s="528" t="s">
        <v>1325</v>
      </c>
      <c r="CS88" s="528" t="s">
        <v>1325</v>
      </c>
      <c r="CT88" s="528" t="s">
        <v>1325</v>
      </c>
      <c r="CU88" s="528" t="s">
        <v>1325</v>
      </c>
      <c r="CV88" s="528" t="s">
        <v>1325</v>
      </c>
      <c r="CW88" s="528" t="s">
        <v>1325</v>
      </c>
      <c r="CX88" s="528" t="s">
        <v>792</v>
      </c>
      <c r="CY88" s="528" t="s">
        <v>1932</v>
      </c>
      <c r="CZ88" s="528" t="s">
        <v>792</v>
      </c>
      <c r="DA88" s="536" t="s">
        <v>1477</v>
      </c>
      <c r="DB88" s="537" t="s">
        <v>792</v>
      </c>
      <c r="DC88" s="537" t="s">
        <v>792</v>
      </c>
      <c r="DD88" s="537" t="s">
        <v>878</v>
      </c>
      <c r="DE88" s="537" t="s">
        <v>878</v>
      </c>
      <c r="DF88" s="528"/>
      <c r="DG88" s="538" t="s">
        <v>1930</v>
      </c>
      <c r="DH88" s="528">
        <v>69</v>
      </c>
      <c r="DI88" s="528">
        <v>242</v>
      </c>
      <c r="DJ88" s="528">
        <v>5</v>
      </c>
      <c r="DK88" s="528">
        <v>2</v>
      </c>
      <c r="DL88" s="528">
        <v>0</v>
      </c>
      <c r="DM88" s="528">
        <v>217</v>
      </c>
      <c r="DN88" s="528">
        <v>147</v>
      </c>
      <c r="DO88" s="528">
        <v>88</v>
      </c>
      <c r="DP88" s="535">
        <v>682</v>
      </c>
    </row>
    <row r="89" spans="1:120">
      <c r="A89" s="597" t="s">
        <v>164</v>
      </c>
      <c r="B89" s="545" t="s">
        <v>1295</v>
      </c>
      <c r="C89" s="546" t="s">
        <v>602</v>
      </c>
      <c r="D89" s="531">
        <v>0.92545716583630722</v>
      </c>
      <c r="E89" s="532"/>
      <c r="F89" s="532"/>
      <c r="G89" s="532"/>
      <c r="H89" s="532"/>
      <c r="I89" s="532">
        <v>1.1914500929243717</v>
      </c>
      <c r="J89" s="533">
        <v>0</v>
      </c>
      <c r="K89" s="534">
        <v>288</v>
      </c>
      <c r="L89" s="528" t="s">
        <v>1325</v>
      </c>
      <c r="M89" s="528" t="s">
        <v>1325</v>
      </c>
      <c r="N89" s="528" t="s">
        <v>1325</v>
      </c>
      <c r="O89" s="528" t="s">
        <v>1325</v>
      </c>
      <c r="P89" s="528">
        <v>35</v>
      </c>
      <c r="Q89" s="535" t="s">
        <v>1325</v>
      </c>
      <c r="R89" s="531">
        <v>0.23759699824348568</v>
      </c>
      <c r="S89" s="532"/>
      <c r="T89" s="532"/>
      <c r="U89" s="532"/>
      <c r="V89" s="532"/>
      <c r="W89" s="532">
        <v>11.402600945160458</v>
      </c>
      <c r="X89" s="533">
        <v>0</v>
      </c>
      <c r="Y89" s="534" t="s">
        <v>1325</v>
      </c>
      <c r="Z89" s="528" t="s">
        <v>1325</v>
      </c>
      <c r="AA89" s="528" t="s">
        <v>1325</v>
      </c>
      <c r="AB89" s="528" t="s">
        <v>1325</v>
      </c>
      <c r="AC89" s="528" t="s">
        <v>1325</v>
      </c>
      <c r="AD89" s="528" t="s">
        <v>1325</v>
      </c>
      <c r="AE89" s="535" t="s">
        <v>1325</v>
      </c>
      <c r="AF89" s="531">
        <v>0.7237570100340025</v>
      </c>
      <c r="AG89" s="532"/>
      <c r="AH89" s="532"/>
      <c r="AI89" s="532"/>
      <c r="AJ89" s="532"/>
      <c r="AK89" s="532">
        <v>3.743278088057723</v>
      </c>
      <c r="AL89" s="533">
        <v>0</v>
      </c>
      <c r="AM89" s="534">
        <v>66</v>
      </c>
      <c r="AN89" s="528" t="s">
        <v>1325</v>
      </c>
      <c r="AO89" s="528" t="s">
        <v>1325</v>
      </c>
      <c r="AP89" s="528" t="s">
        <v>1325</v>
      </c>
      <c r="AQ89" s="528" t="s">
        <v>1325</v>
      </c>
      <c r="AR89" s="528">
        <v>13</v>
      </c>
      <c r="AS89" s="535" t="s">
        <v>1325</v>
      </c>
      <c r="AT89" s="531">
        <v>0.57023279578436548</v>
      </c>
      <c r="AU89" s="532"/>
      <c r="AV89" s="532"/>
      <c r="AW89" s="532"/>
      <c r="AX89" s="532"/>
      <c r="AY89" s="532">
        <v>4.7510837271501876</v>
      </c>
      <c r="AZ89" s="533">
        <v>0</v>
      </c>
      <c r="BA89" s="534" t="s">
        <v>1325</v>
      </c>
      <c r="BB89" s="528" t="s">
        <v>1325</v>
      </c>
      <c r="BC89" s="528" t="s">
        <v>1325</v>
      </c>
      <c r="BD89" s="528" t="s">
        <v>1325</v>
      </c>
      <c r="BE89" s="528" t="s">
        <v>1325</v>
      </c>
      <c r="BF89" s="528" t="s">
        <v>1325</v>
      </c>
      <c r="BG89" s="535" t="s">
        <v>1325</v>
      </c>
      <c r="BH89" s="531">
        <v>0.30887609771653135</v>
      </c>
      <c r="BI89" s="532"/>
      <c r="BJ89" s="532"/>
      <c r="BK89" s="532"/>
      <c r="BL89" s="532"/>
      <c r="BM89" s="532">
        <v>8.7712314962772719</v>
      </c>
      <c r="BN89" s="533">
        <v>0</v>
      </c>
      <c r="BO89" s="534">
        <v>13</v>
      </c>
      <c r="BP89" s="528" t="s">
        <v>1325</v>
      </c>
      <c r="BQ89" s="528" t="s">
        <v>1325</v>
      </c>
      <c r="BR89" s="528" t="s">
        <v>1325</v>
      </c>
      <c r="BS89" s="528" t="s">
        <v>1325</v>
      </c>
      <c r="BT89" s="528" t="s">
        <v>1325</v>
      </c>
      <c r="BU89" s="535" t="s">
        <v>1325</v>
      </c>
      <c r="BV89" s="531">
        <v>4.1232279599277826</v>
      </c>
      <c r="BW89" s="532"/>
      <c r="BX89" s="532"/>
      <c r="BY89" s="532"/>
      <c r="BZ89" s="532"/>
      <c r="CA89" s="532">
        <v>0.29830540704728575</v>
      </c>
      <c r="CB89" s="533">
        <v>0</v>
      </c>
      <c r="CC89" s="534">
        <v>139</v>
      </c>
      <c r="CD89" s="528" t="s">
        <v>1325</v>
      </c>
      <c r="CE89" s="528" t="s">
        <v>1325</v>
      </c>
      <c r="CF89" s="528" t="s">
        <v>1325</v>
      </c>
      <c r="CG89" s="528" t="s">
        <v>1325</v>
      </c>
      <c r="CH89" s="528" t="s">
        <v>1325</v>
      </c>
      <c r="CI89" s="535" t="s">
        <v>1325</v>
      </c>
      <c r="CJ89" s="531">
        <v>0.33781192614570976</v>
      </c>
      <c r="CK89" s="532"/>
      <c r="CL89" s="532"/>
      <c r="CM89" s="532"/>
      <c r="CN89" s="532"/>
      <c r="CO89" s="532">
        <v>0.10440515659476197</v>
      </c>
      <c r="CP89" s="533">
        <v>0</v>
      </c>
      <c r="CQ89" s="534">
        <v>16</v>
      </c>
      <c r="CR89" s="528" t="s">
        <v>1325</v>
      </c>
      <c r="CS89" s="528" t="s">
        <v>1325</v>
      </c>
      <c r="CT89" s="528" t="s">
        <v>1325</v>
      </c>
      <c r="CU89" s="528" t="s">
        <v>1325</v>
      </c>
      <c r="CV89" s="528" t="s">
        <v>1325</v>
      </c>
      <c r="CW89" s="528" t="s">
        <v>1325</v>
      </c>
      <c r="CX89" s="528" t="s">
        <v>878</v>
      </c>
      <c r="CY89" s="528" t="s">
        <v>791</v>
      </c>
      <c r="CZ89" s="528" t="s">
        <v>792</v>
      </c>
      <c r="DA89" s="536" t="s">
        <v>1473</v>
      </c>
      <c r="DB89" s="537" t="s">
        <v>792</v>
      </c>
      <c r="DC89" s="537" t="s">
        <v>792</v>
      </c>
      <c r="DD89" s="537" t="s">
        <v>878</v>
      </c>
      <c r="DE89" s="537" t="s">
        <v>878</v>
      </c>
      <c r="DF89" s="528"/>
      <c r="DG89" s="538" t="s">
        <v>1930</v>
      </c>
      <c r="DH89" s="528">
        <v>3182</v>
      </c>
      <c r="DI89" s="528">
        <v>5</v>
      </c>
      <c r="DJ89" s="528">
        <v>7</v>
      </c>
      <c r="DK89" s="528">
        <v>4</v>
      </c>
      <c r="DL89" s="528">
        <v>0</v>
      </c>
      <c r="DM89" s="528">
        <v>340</v>
      </c>
      <c r="DN89" s="528">
        <v>11</v>
      </c>
      <c r="DO89" s="528">
        <v>326</v>
      </c>
      <c r="DP89" s="535">
        <v>3549</v>
      </c>
    </row>
    <row r="90" spans="1:120">
      <c r="A90" s="597" t="s">
        <v>166</v>
      </c>
      <c r="B90" s="545" t="s">
        <v>1295</v>
      </c>
      <c r="C90" s="546" t="s">
        <v>603</v>
      </c>
      <c r="D90" s="531">
        <v>0.78323038846186299</v>
      </c>
      <c r="E90" s="532">
        <v>1.6537669297049067</v>
      </c>
      <c r="F90" s="532"/>
      <c r="G90" s="532"/>
      <c r="H90" s="532"/>
      <c r="I90" s="532">
        <v>1.8171230169826735</v>
      </c>
      <c r="J90" s="533">
        <v>1.3684885182041799</v>
      </c>
      <c r="K90" s="534">
        <v>129</v>
      </c>
      <c r="L90" s="528">
        <v>11</v>
      </c>
      <c r="M90" s="528" t="s">
        <v>1325</v>
      </c>
      <c r="N90" s="528" t="s">
        <v>1325</v>
      </c>
      <c r="O90" s="528" t="s">
        <v>1325</v>
      </c>
      <c r="P90" s="528" t="s">
        <v>1325</v>
      </c>
      <c r="Q90" s="535" t="s">
        <v>1325</v>
      </c>
      <c r="R90" s="531">
        <v>0.23125617190796566</v>
      </c>
      <c r="S90" s="532">
        <v>0</v>
      </c>
      <c r="T90" s="532"/>
      <c r="U90" s="532"/>
      <c r="V90" s="532"/>
      <c r="W90" s="532">
        <v>0</v>
      </c>
      <c r="X90" s="533">
        <v>0</v>
      </c>
      <c r="Y90" s="534" t="s">
        <v>1325</v>
      </c>
      <c r="Z90" s="528" t="s">
        <v>1325</v>
      </c>
      <c r="AA90" s="528" t="s">
        <v>1325</v>
      </c>
      <c r="AB90" s="528" t="s">
        <v>1325</v>
      </c>
      <c r="AC90" s="528" t="s">
        <v>1325</v>
      </c>
      <c r="AD90" s="528" t="s">
        <v>1325</v>
      </c>
      <c r="AE90" s="535" t="s">
        <v>1325</v>
      </c>
      <c r="AF90" s="531">
        <v>1.9258853375983915</v>
      </c>
      <c r="AG90" s="532">
        <v>1.8469470642924255</v>
      </c>
      <c r="AH90" s="532"/>
      <c r="AI90" s="532"/>
      <c r="AJ90" s="532"/>
      <c r="AK90" s="532">
        <v>0</v>
      </c>
      <c r="AL90" s="533">
        <v>29.544040044768664</v>
      </c>
      <c r="AM90" s="534">
        <v>21</v>
      </c>
      <c r="AN90" s="528" t="s">
        <v>1325</v>
      </c>
      <c r="AO90" s="528" t="s">
        <v>1325</v>
      </c>
      <c r="AP90" s="528" t="s">
        <v>1325</v>
      </c>
      <c r="AQ90" s="528" t="s">
        <v>1325</v>
      </c>
      <c r="AR90" s="528" t="s">
        <v>1325</v>
      </c>
      <c r="AS90" s="535" t="s">
        <v>1325</v>
      </c>
      <c r="AT90" s="531">
        <v>0</v>
      </c>
      <c r="AU90" s="532">
        <v>0</v>
      </c>
      <c r="AV90" s="532"/>
      <c r="AW90" s="532"/>
      <c r="AX90" s="532"/>
      <c r="AY90" s="532">
        <v>3.8926837952811977</v>
      </c>
      <c r="AZ90" s="533">
        <v>0</v>
      </c>
      <c r="BA90" s="534" t="s">
        <v>1325</v>
      </c>
      <c r="BB90" s="528" t="s">
        <v>1325</v>
      </c>
      <c r="BC90" s="528" t="s">
        <v>1325</v>
      </c>
      <c r="BD90" s="528" t="s">
        <v>1325</v>
      </c>
      <c r="BE90" s="528" t="s">
        <v>1325</v>
      </c>
      <c r="BF90" s="528" t="s">
        <v>1325</v>
      </c>
      <c r="BG90" s="535" t="s">
        <v>1325</v>
      </c>
      <c r="BH90" s="531">
        <v>0.42535139549169093</v>
      </c>
      <c r="BI90" s="532">
        <v>1.6224360890084861</v>
      </c>
      <c r="BJ90" s="532"/>
      <c r="BK90" s="532"/>
      <c r="BL90" s="532"/>
      <c r="BM90" s="532">
        <v>4.8554403904361507</v>
      </c>
      <c r="BN90" s="533">
        <v>0</v>
      </c>
      <c r="BO90" s="534">
        <v>14</v>
      </c>
      <c r="BP90" s="528" t="s">
        <v>1325</v>
      </c>
      <c r="BQ90" s="528" t="s">
        <v>1325</v>
      </c>
      <c r="BR90" s="528" t="s">
        <v>1325</v>
      </c>
      <c r="BS90" s="528" t="s">
        <v>1325</v>
      </c>
      <c r="BT90" s="528" t="s">
        <v>1325</v>
      </c>
      <c r="BU90" s="535" t="s">
        <v>1325</v>
      </c>
      <c r="BV90" s="531">
        <v>0.73630937775231764</v>
      </c>
      <c r="BW90" s="532">
        <v>2.0986953434594944</v>
      </c>
      <c r="BX90" s="532"/>
      <c r="BY90" s="532"/>
      <c r="BZ90" s="532"/>
      <c r="CA90" s="532">
        <v>2.0147847351569688</v>
      </c>
      <c r="CB90" s="533">
        <v>1.033249782217913</v>
      </c>
      <c r="CC90" s="534">
        <v>53</v>
      </c>
      <c r="CD90" s="528" t="s">
        <v>1325</v>
      </c>
      <c r="CE90" s="528" t="s">
        <v>1325</v>
      </c>
      <c r="CF90" s="528" t="s">
        <v>1325</v>
      </c>
      <c r="CG90" s="528" t="s">
        <v>1325</v>
      </c>
      <c r="CH90" s="528" t="s">
        <v>1325</v>
      </c>
      <c r="CI90" s="535" t="s">
        <v>1325</v>
      </c>
      <c r="CJ90" s="531">
        <v>0.81301412558878916</v>
      </c>
      <c r="CK90" s="532">
        <v>0</v>
      </c>
      <c r="CL90" s="532"/>
      <c r="CM90" s="532"/>
      <c r="CN90" s="532"/>
      <c r="CO90" s="532">
        <v>3.3323206466756283</v>
      </c>
      <c r="CP90" s="533">
        <v>0</v>
      </c>
      <c r="CQ90" s="534">
        <v>13</v>
      </c>
      <c r="CR90" s="528" t="s">
        <v>1325</v>
      </c>
      <c r="CS90" s="528" t="s">
        <v>1325</v>
      </c>
      <c r="CT90" s="528" t="s">
        <v>1325</v>
      </c>
      <c r="CU90" s="528" t="s">
        <v>1325</v>
      </c>
      <c r="CV90" s="528" t="s">
        <v>1325</v>
      </c>
      <c r="CW90" s="528" t="s">
        <v>1325</v>
      </c>
      <c r="CX90" s="528" t="s">
        <v>878</v>
      </c>
      <c r="CY90" s="528" t="s">
        <v>791</v>
      </c>
      <c r="CZ90" s="528" t="s">
        <v>878</v>
      </c>
      <c r="DA90" s="536" t="s">
        <v>791</v>
      </c>
      <c r="DB90" s="537" t="s">
        <v>792</v>
      </c>
      <c r="DC90" s="537" t="s">
        <v>792</v>
      </c>
      <c r="DD90" s="537" t="s">
        <v>878</v>
      </c>
      <c r="DE90" s="537" t="s">
        <v>878</v>
      </c>
      <c r="DF90" s="528"/>
      <c r="DG90" s="538" t="s">
        <v>1930</v>
      </c>
      <c r="DH90" s="528">
        <v>1408</v>
      </c>
      <c r="DI90" s="528">
        <v>60</v>
      </c>
      <c r="DJ90" s="528">
        <v>0</v>
      </c>
      <c r="DK90" s="528">
        <v>0</v>
      </c>
      <c r="DL90" s="528">
        <v>0</v>
      </c>
      <c r="DM90" s="528">
        <v>66</v>
      </c>
      <c r="DN90" s="528">
        <v>20</v>
      </c>
      <c r="DO90" s="528">
        <v>152</v>
      </c>
      <c r="DP90" s="535">
        <v>1554</v>
      </c>
    </row>
    <row r="91" spans="1:120">
      <c r="A91" s="597" t="s">
        <v>265</v>
      </c>
      <c r="B91" s="545" t="s">
        <v>1297</v>
      </c>
      <c r="C91" s="546" t="s">
        <v>604</v>
      </c>
      <c r="D91" s="531">
        <v>1.2692887254627014</v>
      </c>
      <c r="E91" s="532">
        <v>0.91096175791247214</v>
      </c>
      <c r="F91" s="532">
        <v>0.64048968287620922</v>
      </c>
      <c r="G91" s="532">
        <v>2.2900807101257401</v>
      </c>
      <c r="H91" s="532"/>
      <c r="I91" s="532">
        <v>0.77960124493958038</v>
      </c>
      <c r="J91" s="533">
        <v>0.8471413178809557</v>
      </c>
      <c r="K91" s="534">
        <v>28</v>
      </c>
      <c r="L91" s="528" t="s">
        <v>1325</v>
      </c>
      <c r="M91" s="528" t="s">
        <v>1325</v>
      </c>
      <c r="N91" s="528" t="s">
        <v>1325</v>
      </c>
      <c r="O91" s="528" t="s">
        <v>1325</v>
      </c>
      <c r="P91" s="528">
        <v>227</v>
      </c>
      <c r="Q91" s="535" t="s">
        <v>1325</v>
      </c>
      <c r="R91" s="531">
        <v>0</v>
      </c>
      <c r="S91" s="532">
        <v>0</v>
      </c>
      <c r="T91" s="532">
        <v>0</v>
      </c>
      <c r="U91" s="532">
        <v>8.0036548865224262</v>
      </c>
      <c r="V91" s="532"/>
      <c r="W91" s="532">
        <v>1.7232862224052756</v>
      </c>
      <c r="X91" s="533">
        <v>0</v>
      </c>
      <c r="Y91" s="534" t="s">
        <v>1325</v>
      </c>
      <c r="Z91" s="528" t="s">
        <v>1325</v>
      </c>
      <c r="AA91" s="528" t="s">
        <v>1325</v>
      </c>
      <c r="AB91" s="528" t="s">
        <v>1325</v>
      </c>
      <c r="AC91" s="528" t="s">
        <v>1325</v>
      </c>
      <c r="AD91" s="528">
        <v>12</v>
      </c>
      <c r="AE91" s="535" t="s">
        <v>1325</v>
      </c>
      <c r="AF91" s="531">
        <v>0.60647261947292963</v>
      </c>
      <c r="AG91" s="532">
        <v>0.77038944161100487</v>
      </c>
      <c r="AH91" s="532">
        <v>2.4612932591970185</v>
      </c>
      <c r="AI91" s="532">
        <v>1.2353097172827179</v>
      </c>
      <c r="AJ91" s="532"/>
      <c r="AK91" s="532">
        <v>1.0181664483004906</v>
      </c>
      <c r="AL91" s="533">
        <v>0.60654781670388735</v>
      </c>
      <c r="AM91" s="534" t="s">
        <v>1325</v>
      </c>
      <c r="AN91" s="528" t="s">
        <v>1325</v>
      </c>
      <c r="AO91" s="528" t="s">
        <v>1325</v>
      </c>
      <c r="AP91" s="528" t="s">
        <v>1325</v>
      </c>
      <c r="AQ91" s="528" t="s">
        <v>1325</v>
      </c>
      <c r="AR91" s="528">
        <v>50</v>
      </c>
      <c r="AS91" s="535" t="s">
        <v>1325</v>
      </c>
      <c r="AT91" s="531">
        <v>0</v>
      </c>
      <c r="AU91" s="532">
        <v>0</v>
      </c>
      <c r="AV91" s="532">
        <v>0</v>
      </c>
      <c r="AW91" s="532">
        <v>4.7784862823711745</v>
      </c>
      <c r="AX91" s="532"/>
      <c r="AY91" s="532">
        <v>0.86276805996311678</v>
      </c>
      <c r="AZ91" s="533">
        <v>5.1751301918779014</v>
      </c>
      <c r="BA91" s="534" t="s">
        <v>1325</v>
      </c>
      <c r="BB91" s="528" t="s">
        <v>1325</v>
      </c>
      <c r="BC91" s="528" t="s">
        <v>1325</v>
      </c>
      <c r="BD91" s="528" t="s">
        <v>1325</v>
      </c>
      <c r="BE91" s="528" t="s">
        <v>1325</v>
      </c>
      <c r="BF91" s="528">
        <v>14</v>
      </c>
      <c r="BG91" s="535" t="s">
        <v>1325</v>
      </c>
      <c r="BH91" s="531">
        <v>0.95272714536997249</v>
      </c>
      <c r="BI91" s="532">
        <v>3.532786780500671</v>
      </c>
      <c r="BJ91" s="532">
        <v>0</v>
      </c>
      <c r="BK91" s="532">
        <v>0</v>
      </c>
      <c r="BL91" s="532"/>
      <c r="BM91" s="532">
        <v>1.3706177242855391</v>
      </c>
      <c r="BN91" s="533">
        <v>0</v>
      </c>
      <c r="BO91" s="534" t="s">
        <v>1325</v>
      </c>
      <c r="BP91" s="528" t="s">
        <v>1325</v>
      </c>
      <c r="BQ91" s="528" t="s">
        <v>1325</v>
      </c>
      <c r="BR91" s="528" t="s">
        <v>1325</v>
      </c>
      <c r="BS91" s="528" t="s">
        <v>1325</v>
      </c>
      <c r="BT91" s="528">
        <v>38</v>
      </c>
      <c r="BU91" s="535" t="s">
        <v>1325</v>
      </c>
      <c r="BV91" s="531">
        <v>1.4976902026421242</v>
      </c>
      <c r="BW91" s="532">
        <v>0.39769880159796034</v>
      </c>
      <c r="BX91" s="532">
        <v>0.56057603214280716</v>
      </c>
      <c r="BY91" s="532">
        <v>4.3981011959361336</v>
      </c>
      <c r="BZ91" s="532"/>
      <c r="CA91" s="532">
        <v>0.5478304225255316</v>
      </c>
      <c r="CB91" s="533">
        <v>0.96574555645213023</v>
      </c>
      <c r="CC91" s="534">
        <v>12</v>
      </c>
      <c r="CD91" s="528" t="s">
        <v>1325</v>
      </c>
      <c r="CE91" s="528" t="s">
        <v>1325</v>
      </c>
      <c r="CF91" s="528" t="s">
        <v>1325</v>
      </c>
      <c r="CG91" s="528" t="s">
        <v>1325</v>
      </c>
      <c r="CH91" s="528">
        <v>72</v>
      </c>
      <c r="CI91" s="535" t="s">
        <v>1325</v>
      </c>
      <c r="CJ91" s="531">
        <v>1.9316669458503921</v>
      </c>
      <c r="CK91" s="532">
        <v>2.9758156763705759</v>
      </c>
      <c r="CL91" s="532">
        <v>0</v>
      </c>
      <c r="CM91" s="532">
        <v>0</v>
      </c>
      <c r="CN91" s="532"/>
      <c r="CO91" s="532">
        <v>1.1421924528793876</v>
      </c>
      <c r="CP91" s="533">
        <v>0</v>
      </c>
      <c r="CQ91" s="534" t="s">
        <v>1325</v>
      </c>
      <c r="CR91" s="528" t="s">
        <v>1325</v>
      </c>
      <c r="CS91" s="528" t="s">
        <v>1325</v>
      </c>
      <c r="CT91" s="528" t="s">
        <v>1325</v>
      </c>
      <c r="CU91" s="528" t="s">
        <v>1325</v>
      </c>
      <c r="CV91" s="528">
        <v>14</v>
      </c>
      <c r="CW91" s="528" t="s">
        <v>1325</v>
      </c>
      <c r="CX91" s="528" t="s">
        <v>878</v>
      </c>
      <c r="CY91" s="528" t="s">
        <v>791</v>
      </c>
      <c r="CZ91" s="528" t="s">
        <v>878</v>
      </c>
      <c r="DA91" s="536" t="s">
        <v>791</v>
      </c>
      <c r="DB91" s="537" t="s">
        <v>792</v>
      </c>
      <c r="DC91" s="537" t="s">
        <v>792</v>
      </c>
      <c r="DD91" s="537" t="s">
        <v>878</v>
      </c>
      <c r="DE91" s="537" t="s">
        <v>878</v>
      </c>
      <c r="DF91" s="528"/>
      <c r="DG91" s="538" t="s">
        <v>1930</v>
      </c>
      <c r="DH91" s="528">
        <v>173</v>
      </c>
      <c r="DI91" s="528">
        <v>49</v>
      </c>
      <c r="DJ91" s="528">
        <v>34</v>
      </c>
      <c r="DK91" s="528">
        <v>31</v>
      </c>
      <c r="DL91" s="528">
        <v>6</v>
      </c>
      <c r="DM91" s="528">
        <v>1881</v>
      </c>
      <c r="DN91" s="528">
        <v>61</v>
      </c>
      <c r="DO91" s="528">
        <v>281</v>
      </c>
      <c r="DP91" s="535">
        <v>2235</v>
      </c>
    </row>
    <row r="92" spans="1:120">
      <c r="A92" s="597" t="s">
        <v>378</v>
      </c>
      <c r="B92" s="545" t="s">
        <v>1296</v>
      </c>
      <c r="C92" s="546" t="s">
        <v>605</v>
      </c>
      <c r="D92" s="531">
        <v>0.6248898099434016</v>
      </c>
      <c r="E92" s="532"/>
      <c r="F92" s="532"/>
      <c r="G92" s="532"/>
      <c r="H92" s="532"/>
      <c r="I92" s="532">
        <v>0.54905729115089552</v>
      </c>
      <c r="J92" s="533"/>
      <c r="K92" s="534" t="s">
        <v>1325</v>
      </c>
      <c r="L92" s="528" t="s">
        <v>1325</v>
      </c>
      <c r="M92" s="528" t="s">
        <v>1325</v>
      </c>
      <c r="N92" s="528" t="s">
        <v>1325</v>
      </c>
      <c r="O92" s="528" t="s">
        <v>1325</v>
      </c>
      <c r="P92" s="528">
        <v>16</v>
      </c>
      <c r="Q92" s="535" t="s">
        <v>1325</v>
      </c>
      <c r="R92" s="531">
        <v>0</v>
      </c>
      <c r="S92" s="532"/>
      <c r="T92" s="532"/>
      <c r="U92" s="532"/>
      <c r="V92" s="532"/>
      <c r="W92" s="532">
        <v>0</v>
      </c>
      <c r="X92" s="533"/>
      <c r="Y92" s="534" t="s">
        <v>1325</v>
      </c>
      <c r="Z92" s="528" t="s">
        <v>1325</v>
      </c>
      <c r="AA92" s="528" t="s">
        <v>1325</v>
      </c>
      <c r="AB92" s="528" t="s">
        <v>1325</v>
      </c>
      <c r="AC92" s="528" t="s">
        <v>1325</v>
      </c>
      <c r="AD92" s="528" t="s">
        <v>1325</v>
      </c>
      <c r="AE92" s="535" t="s">
        <v>1325</v>
      </c>
      <c r="AF92" s="531">
        <v>2.3861242975860311</v>
      </c>
      <c r="AG92" s="532"/>
      <c r="AH92" s="532"/>
      <c r="AI92" s="532"/>
      <c r="AJ92" s="532"/>
      <c r="AK92" s="532">
        <v>1.1354076396939146</v>
      </c>
      <c r="AL92" s="533"/>
      <c r="AM92" s="534" t="s">
        <v>1325</v>
      </c>
      <c r="AN92" s="528" t="s">
        <v>1325</v>
      </c>
      <c r="AO92" s="528" t="s">
        <v>1325</v>
      </c>
      <c r="AP92" s="528" t="s">
        <v>1325</v>
      </c>
      <c r="AQ92" s="528" t="s">
        <v>1325</v>
      </c>
      <c r="AR92" s="528" t="s">
        <v>1325</v>
      </c>
      <c r="AS92" s="535" t="s">
        <v>1325</v>
      </c>
      <c r="AT92" s="531">
        <v>0</v>
      </c>
      <c r="AU92" s="532"/>
      <c r="AV92" s="532"/>
      <c r="AW92" s="532"/>
      <c r="AX92" s="532"/>
      <c r="AY92" s="532">
        <v>1.38127489509978</v>
      </c>
      <c r="AZ92" s="533"/>
      <c r="BA92" s="534" t="s">
        <v>1325</v>
      </c>
      <c r="BB92" s="528" t="s">
        <v>1325</v>
      </c>
      <c r="BC92" s="528" t="s">
        <v>1325</v>
      </c>
      <c r="BD92" s="528" t="s">
        <v>1325</v>
      </c>
      <c r="BE92" s="528" t="s">
        <v>1325</v>
      </c>
      <c r="BF92" s="528" t="s">
        <v>1325</v>
      </c>
      <c r="BG92" s="535" t="s">
        <v>1325</v>
      </c>
      <c r="BH92" s="531">
        <v>0</v>
      </c>
      <c r="BI92" s="532"/>
      <c r="BJ92" s="532"/>
      <c r="BK92" s="532"/>
      <c r="BL92" s="532"/>
      <c r="BM92" s="532">
        <v>0.63970256490801791</v>
      </c>
      <c r="BN92" s="533"/>
      <c r="BO92" s="534" t="s">
        <v>1325</v>
      </c>
      <c r="BP92" s="528" t="s">
        <v>1325</v>
      </c>
      <c r="BQ92" s="528" t="s">
        <v>1325</v>
      </c>
      <c r="BR92" s="528" t="s">
        <v>1325</v>
      </c>
      <c r="BS92" s="528" t="s">
        <v>1325</v>
      </c>
      <c r="BT92" s="528" t="s">
        <v>1325</v>
      </c>
      <c r="BU92" s="535" t="s">
        <v>1325</v>
      </c>
      <c r="BV92" s="531">
        <v>0</v>
      </c>
      <c r="BW92" s="532"/>
      <c r="BX92" s="532"/>
      <c r="BY92" s="532"/>
      <c r="BZ92" s="532"/>
      <c r="CA92" s="532">
        <v>0.13577775896673794</v>
      </c>
      <c r="CB92" s="533"/>
      <c r="CC92" s="534" t="s">
        <v>1325</v>
      </c>
      <c r="CD92" s="528" t="s">
        <v>1325</v>
      </c>
      <c r="CE92" s="528" t="s">
        <v>1325</v>
      </c>
      <c r="CF92" s="528" t="s">
        <v>1325</v>
      </c>
      <c r="CG92" s="528" t="s">
        <v>1325</v>
      </c>
      <c r="CH92" s="528" t="s">
        <v>1325</v>
      </c>
      <c r="CI92" s="535" t="s">
        <v>1325</v>
      </c>
      <c r="CJ92" s="531">
        <v>0</v>
      </c>
      <c r="CK92" s="532"/>
      <c r="CL92" s="532"/>
      <c r="CM92" s="532"/>
      <c r="CN92" s="532"/>
      <c r="CO92" s="532">
        <v>0</v>
      </c>
      <c r="CP92" s="533"/>
      <c r="CQ92" s="534" t="s">
        <v>1325</v>
      </c>
      <c r="CR92" s="528" t="s">
        <v>1325</v>
      </c>
      <c r="CS92" s="528" t="s">
        <v>1325</v>
      </c>
      <c r="CT92" s="528" t="s">
        <v>1325</v>
      </c>
      <c r="CU92" s="528" t="s">
        <v>1325</v>
      </c>
      <c r="CV92" s="528" t="s">
        <v>1325</v>
      </c>
      <c r="CW92" s="528" t="s">
        <v>1325</v>
      </c>
      <c r="CX92" s="528" t="s">
        <v>878</v>
      </c>
      <c r="CY92" s="528" t="s">
        <v>791</v>
      </c>
      <c r="CZ92" s="528" t="s">
        <v>878</v>
      </c>
      <c r="DA92" s="536" t="s">
        <v>791</v>
      </c>
      <c r="DB92" s="537" t="s">
        <v>792</v>
      </c>
      <c r="DC92" s="537" t="s">
        <v>792</v>
      </c>
      <c r="DD92" s="537" t="s">
        <v>878</v>
      </c>
      <c r="DE92" s="537" t="s">
        <v>878</v>
      </c>
      <c r="DF92" s="528"/>
      <c r="DG92" s="538" t="s">
        <v>1930</v>
      </c>
      <c r="DH92" s="528">
        <v>13</v>
      </c>
      <c r="DI92" s="528">
        <v>4</v>
      </c>
      <c r="DJ92" s="528">
        <v>2</v>
      </c>
      <c r="DK92" s="528">
        <v>0</v>
      </c>
      <c r="DL92" s="528">
        <v>3</v>
      </c>
      <c r="DM92" s="528">
        <v>186</v>
      </c>
      <c r="DN92" s="528">
        <v>8</v>
      </c>
      <c r="DO92" s="528">
        <v>20</v>
      </c>
      <c r="DP92" s="535">
        <v>216</v>
      </c>
    </row>
    <row r="93" spans="1:120">
      <c r="A93" s="597" t="s">
        <v>380</v>
      </c>
      <c r="B93" s="545" t="s">
        <v>1289</v>
      </c>
      <c r="C93" s="546" t="s">
        <v>606</v>
      </c>
      <c r="D93" s="531"/>
      <c r="E93" s="532"/>
      <c r="F93" s="532"/>
      <c r="G93" s="532"/>
      <c r="H93" s="532"/>
      <c r="I93" s="532">
        <v>1.3320552580006362</v>
      </c>
      <c r="J93" s="533"/>
      <c r="K93" s="534" t="s">
        <v>1325</v>
      </c>
      <c r="L93" s="528" t="s">
        <v>1325</v>
      </c>
      <c r="M93" s="528" t="s">
        <v>1325</v>
      </c>
      <c r="N93" s="528" t="s">
        <v>1325</v>
      </c>
      <c r="O93" s="528" t="s">
        <v>1325</v>
      </c>
      <c r="P93" s="528" t="s">
        <v>1325</v>
      </c>
      <c r="Q93" s="535" t="s">
        <v>1325</v>
      </c>
      <c r="R93" s="531"/>
      <c r="S93" s="532"/>
      <c r="T93" s="532"/>
      <c r="U93" s="532"/>
      <c r="V93" s="532"/>
      <c r="W93" s="532">
        <v>0</v>
      </c>
      <c r="X93" s="533"/>
      <c r="Y93" s="534" t="s">
        <v>1325</v>
      </c>
      <c r="Z93" s="528" t="s">
        <v>1325</v>
      </c>
      <c r="AA93" s="528" t="s">
        <v>1325</v>
      </c>
      <c r="AB93" s="528" t="s">
        <v>1325</v>
      </c>
      <c r="AC93" s="528" t="s">
        <v>1325</v>
      </c>
      <c r="AD93" s="528" t="s">
        <v>1325</v>
      </c>
      <c r="AE93" s="535" t="s">
        <v>1325</v>
      </c>
      <c r="AF93" s="531"/>
      <c r="AG93" s="532"/>
      <c r="AH93" s="532"/>
      <c r="AI93" s="532"/>
      <c r="AJ93" s="532"/>
      <c r="AK93" s="532">
        <v>5.7653396369557584</v>
      </c>
      <c r="AL93" s="533"/>
      <c r="AM93" s="534" t="s">
        <v>1325</v>
      </c>
      <c r="AN93" s="528" t="s">
        <v>1325</v>
      </c>
      <c r="AO93" s="528" t="s">
        <v>1325</v>
      </c>
      <c r="AP93" s="528" t="s">
        <v>1325</v>
      </c>
      <c r="AQ93" s="528" t="s">
        <v>1325</v>
      </c>
      <c r="AR93" s="528" t="s">
        <v>1325</v>
      </c>
      <c r="AS93" s="535" t="s">
        <v>1325</v>
      </c>
      <c r="AT93" s="531"/>
      <c r="AU93" s="532"/>
      <c r="AV93" s="532"/>
      <c r="AW93" s="532"/>
      <c r="AX93" s="532"/>
      <c r="AY93" s="532">
        <v>0</v>
      </c>
      <c r="AZ93" s="533"/>
      <c r="BA93" s="534" t="s">
        <v>1325</v>
      </c>
      <c r="BB93" s="528" t="s">
        <v>1325</v>
      </c>
      <c r="BC93" s="528" t="s">
        <v>1325</v>
      </c>
      <c r="BD93" s="528" t="s">
        <v>1325</v>
      </c>
      <c r="BE93" s="528" t="s">
        <v>1325</v>
      </c>
      <c r="BF93" s="528" t="s">
        <v>1325</v>
      </c>
      <c r="BG93" s="535" t="s">
        <v>1325</v>
      </c>
      <c r="BH93" s="531"/>
      <c r="BI93" s="532"/>
      <c r="BJ93" s="532"/>
      <c r="BK93" s="532"/>
      <c r="BL93" s="532"/>
      <c r="BM93" s="532">
        <v>1.7497746628366369</v>
      </c>
      <c r="BN93" s="533"/>
      <c r="BO93" s="534" t="s">
        <v>1325</v>
      </c>
      <c r="BP93" s="528" t="s">
        <v>1325</v>
      </c>
      <c r="BQ93" s="528" t="s">
        <v>1325</v>
      </c>
      <c r="BR93" s="528" t="s">
        <v>1325</v>
      </c>
      <c r="BS93" s="528" t="s">
        <v>1325</v>
      </c>
      <c r="BT93" s="528" t="s">
        <v>1325</v>
      </c>
      <c r="BU93" s="535" t="s">
        <v>1325</v>
      </c>
      <c r="BV93" s="531"/>
      <c r="BW93" s="532"/>
      <c r="BX93" s="532"/>
      <c r="BY93" s="532"/>
      <c r="BZ93" s="532"/>
      <c r="CA93" s="532">
        <v>0.57985366697932017</v>
      </c>
      <c r="CB93" s="533"/>
      <c r="CC93" s="534" t="s">
        <v>1325</v>
      </c>
      <c r="CD93" s="528" t="s">
        <v>1325</v>
      </c>
      <c r="CE93" s="528" t="s">
        <v>1325</v>
      </c>
      <c r="CF93" s="528" t="s">
        <v>1325</v>
      </c>
      <c r="CG93" s="528" t="s">
        <v>1325</v>
      </c>
      <c r="CH93" s="528" t="s">
        <v>1325</v>
      </c>
      <c r="CI93" s="535" t="s">
        <v>1325</v>
      </c>
      <c r="CJ93" s="531"/>
      <c r="CK93" s="532"/>
      <c r="CL93" s="532"/>
      <c r="CM93" s="532"/>
      <c r="CN93" s="532"/>
      <c r="CO93" s="532">
        <v>0</v>
      </c>
      <c r="CP93" s="533"/>
      <c r="CQ93" s="534" t="s">
        <v>1325</v>
      </c>
      <c r="CR93" s="528" t="s">
        <v>1325</v>
      </c>
      <c r="CS93" s="528" t="s">
        <v>1325</v>
      </c>
      <c r="CT93" s="528" t="s">
        <v>1325</v>
      </c>
      <c r="CU93" s="528" t="s">
        <v>1325</v>
      </c>
      <c r="CV93" s="528" t="s">
        <v>1325</v>
      </c>
      <c r="CW93" s="528" t="s">
        <v>1325</v>
      </c>
      <c r="CX93" s="528" t="s">
        <v>878</v>
      </c>
      <c r="CY93" s="528" t="s">
        <v>791</v>
      </c>
      <c r="CZ93" s="528" t="s">
        <v>878</v>
      </c>
      <c r="DA93" s="536" t="s">
        <v>791</v>
      </c>
      <c r="DB93" s="537" t="s">
        <v>792</v>
      </c>
      <c r="DC93" s="537" t="s">
        <v>792</v>
      </c>
      <c r="DD93" s="537" t="s">
        <v>878</v>
      </c>
      <c r="DE93" s="537" t="s">
        <v>878</v>
      </c>
      <c r="DF93" s="528"/>
      <c r="DG93" s="538" t="s">
        <v>1930</v>
      </c>
      <c r="DH93" s="528">
        <v>0</v>
      </c>
      <c r="DI93" s="528">
        <v>3</v>
      </c>
      <c r="DJ93" s="528">
        <v>2</v>
      </c>
      <c r="DK93" s="528">
        <v>2</v>
      </c>
      <c r="DL93" s="528">
        <v>0</v>
      </c>
      <c r="DM93" s="528">
        <v>34</v>
      </c>
      <c r="DN93" s="528">
        <v>0</v>
      </c>
      <c r="DO93" s="528">
        <v>5</v>
      </c>
      <c r="DP93" s="535">
        <v>41</v>
      </c>
    </row>
    <row r="94" spans="1:120">
      <c r="A94" s="591" t="s">
        <v>382</v>
      </c>
      <c r="B94" s="529" t="s">
        <v>1293</v>
      </c>
      <c r="C94" s="530" t="s">
        <v>607</v>
      </c>
      <c r="D94" s="531"/>
      <c r="E94" s="532"/>
      <c r="F94" s="532"/>
      <c r="G94" s="532"/>
      <c r="H94" s="532"/>
      <c r="I94" s="532">
        <v>0.62921019252810095</v>
      </c>
      <c r="J94" s="533"/>
      <c r="K94" s="534" t="s">
        <v>1325</v>
      </c>
      <c r="L94" s="528" t="s">
        <v>1325</v>
      </c>
      <c r="M94" s="528" t="s">
        <v>1325</v>
      </c>
      <c r="N94" s="528" t="s">
        <v>1325</v>
      </c>
      <c r="O94" s="528" t="s">
        <v>1325</v>
      </c>
      <c r="P94" s="528">
        <v>11</v>
      </c>
      <c r="Q94" s="535" t="s">
        <v>1325</v>
      </c>
      <c r="R94" s="531"/>
      <c r="S94" s="532"/>
      <c r="T94" s="532"/>
      <c r="U94" s="532"/>
      <c r="V94" s="532"/>
      <c r="W94" s="532">
        <v>1.1660416865481449</v>
      </c>
      <c r="X94" s="533"/>
      <c r="Y94" s="534" t="s">
        <v>1325</v>
      </c>
      <c r="Z94" s="528" t="s">
        <v>1325</v>
      </c>
      <c r="AA94" s="528" t="s">
        <v>1325</v>
      </c>
      <c r="AB94" s="528" t="s">
        <v>1325</v>
      </c>
      <c r="AC94" s="528" t="s">
        <v>1325</v>
      </c>
      <c r="AD94" s="528" t="s">
        <v>1325</v>
      </c>
      <c r="AE94" s="535" t="s">
        <v>1325</v>
      </c>
      <c r="AF94" s="531"/>
      <c r="AG94" s="532"/>
      <c r="AH94" s="532"/>
      <c r="AI94" s="532"/>
      <c r="AJ94" s="532"/>
      <c r="AK94" s="532">
        <v>0.92028895613378292</v>
      </c>
      <c r="AL94" s="533"/>
      <c r="AM94" s="534" t="s">
        <v>1325</v>
      </c>
      <c r="AN94" s="528" t="s">
        <v>1325</v>
      </c>
      <c r="AO94" s="528" t="s">
        <v>1325</v>
      </c>
      <c r="AP94" s="528" t="s">
        <v>1325</v>
      </c>
      <c r="AQ94" s="528" t="s">
        <v>1325</v>
      </c>
      <c r="AR94" s="528" t="s">
        <v>1325</v>
      </c>
      <c r="AS94" s="535" t="s">
        <v>1325</v>
      </c>
      <c r="AT94" s="531"/>
      <c r="AU94" s="532"/>
      <c r="AV94" s="532"/>
      <c r="AW94" s="532"/>
      <c r="AX94" s="532"/>
      <c r="AY94" s="532">
        <v>1.8092755668208385</v>
      </c>
      <c r="AZ94" s="533"/>
      <c r="BA94" s="534" t="s">
        <v>1325</v>
      </c>
      <c r="BB94" s="528" t="s">
        <v>1325</v>
      </c>
      <c r="BC94" s="528" t="s">
        <v>1325</v>
      </c>
      <c r="BD94" s="528" t="s">
        <v>1325</v>
      </c>
      <c r="BE94" s="528" t="s">
        <v>1325</v>
      </c>
      <c r="BF94" s="528" t="s">
        <v>1325</v>
      </c>
      <c r="BG94" s="535" t="s">
        <v>1325</v>
      </c>
      <c r="BH94" s="531"/>
      <c r="BI94" s="532"/>
      <c r="BJ94" s="532"/>
      <c r="BK94" s="532"/>
      <c r="BL94" s="532"/>
      <c r="BM94" s="532">
        <v>0.83792026107669948</v>
      </c>
      <c r="BN94" s="533"/>
      <c r="BO94" s="534" t="s">
        <v>1325</v>
      </c>
      <c r="BP94" s="528" t="s">
        <v>1325</v>
      </c>
      <c r="BQ94" s="528" t="s">
        <v>1325</v>
      </c>
      <c r="BR94" s="528" t="s">
        <v>1325</v>
      </c>
      <c r="BS94" s="528" t="s">
        <v>1325</v>
      </c>
      <c r="BT94" s="528" t="s">
        <v>1325</v>
      </c>
      <c r="BU94" s="535" t="s">
        <v>1325</v>
      </c>
      <c r="BV94" s="531"/>
      <c r="BW94" s="532"/>
      <c r="BX94" s="532"/>
      <c r="BY94" s="532"/>
      <c r="BZ94" s="532"/>
      <c r="CA94" s="532">
        <v>0.11440185318692744</v>
      </c>
      <c r="CB94" s="533"/>
      <c r="CC94" s="534" t="s">
        <v>1325</v>
      </c>
      <c r="CD94" s="528" t="s">
        <v>1325</v>
      </c>
      <c r="CE94" s="528" t="s">
        <v>1325</v>
      </c>
      <c r="CF94" s="528" t="s">
        <v>1325</v>
      </c>
      <c r="CG94" s="528" t="s">
        <v>1325</v>
      </c>
      <c r="CH94" s="528" t="s">
        <v>1325</v>
      </c>
      <c r="CI94" s="535" t="s">
        <v>1325</v>
      </c>
      <c r="CJ94" s="531"/>
      <c r="CK94" s="532"/>
      <c r="CL94" s="532"/>
      <c r="CM94" s="532"/>
      <c r="CN94" s="532"/>
      <c r="CO94" s="532">
        <v>0</v>
      </c>
      <c r="CP94" s="533"/>
      <c r="CQ94" s="534" t="s">
        <v>1325</v>
      </c>
      <c r="CR94" s="528" t="s">
        <v>1325</v>
      </c>
      <c r="CS94" s="528" t="s">
        <v>1325</v>
      </c>
      <c r="CT94" s="528" t="s">
        <v>1325</v>
      </c>
      <c r="CU94" s="528" t="s">
        <v>1325</v>
      </c>
      <c r="CV94" s="528" t="s">
        <v>1325</v>
      </c>
      <c r="CW94" s="528" t="s">
        <v>1325</v>
      </c>
      <c r="CX94" s="528" t="s">
        <v>878</v>
      </c>
      <c r="CY94" s="528" t="s">
        <v>791</v>
      </c>
      <c r="CZ94" s="528" t="s">
        <v>878</v>
      </c>
      <c r="DA94" s="536" t="s">
        <v>791</v>
      </c>
      <c r="DB94" s="537" t="s">
        <v>792</v>
      </c>
      <c r="DC94" s="537" t="s">
        <v>792</v>
      </c>
      <c r="DD94" s="537" t="s">
        <v>878</v>
      </c>
      <c r="DE94" s="537" t="s">
        <v>878</v>
      </c>
      <c r="DF94" s="544" t="s">
        <v>1934</v>
      </c>
      <c r="DG94" s="538" t="s">
        <v>1930</v>
      </c>
      <c r="DH94" s="528">
        <v>8</v>
      </c>
      <c r="DI94" s="528">
        <v>0</v>
      </c>
      <c r="DJ94" s="528">
        <v>0</v>
      </c>
      <c r="DK94" s="528">
        <v>0</v>
      </c>
      <c r="DL94" s="528">
        <v>0</v>
      </c>
      <c r="DM94" s="528">
        <v>142</v>
      </c>
      <c r="DN94" s="528">
        <v>2</v>
      </c>
      <c r="DO94" s="528">
        <v>13</v>
      </c>
      <c r="DP94" s="535">
        <v>152</v>
      </c>
    </row>
    <row r="95" spans="1:120">
      <c r="A95" s="597" t="s">
        <v>384</v>
      </c>
      <c r="B95" s="545" t="s">
        <v>1296</v>
      </c>
      <c r="C95" s="546" t="s">
        <v>608</v>
      </c>
      <c r="D95" s="531">
        <v>2.4409732294085917</v>
      </c>
      <c r="E95" s="532">
        <v>0.55492717459115326</v>
      </c>
      <c r="F95" s="532">
        <v>0.62556132602274284</v>
      </c>
      <c r="G95" s="532">
        <v>1.6548080023296119</v>
      </c>
      <c r="H95" s="532"/>
      <c r="I95" s="532">
        <v>0.65735907623876622</v>
      </c>
      <c r="J95" s="533">
        <v>0</v>
      </c>
      <c r="K95" s="534" t="s">
        <v>1325</v>
      </c>
      <c r="L95" s="528" t="s">
        <v>1325</v>
      </c>
      <c r="M95" s="528" t="s">
        <v>1325</v>
      </c>
      <c r="N95" s="528" t="s">
        <v>1325</v>
      </c>
      <c r="O95" s="528" t="s">
        <v>1325</v>
      </c>
      <c r="P95" s="528">
        <v>33</v>
      </c>
      <c r="Q95" s="535" t="s">
        <v>1325</v>
      </c>
      <c r="R95" s="531">
        <v>0</v>
      </c>
      <c r="S95" s="532">
        <v>0</v>
      </c>
      <c r="T95" s="532">
        <v>0</v>
      </c>
      <c r="U95" s="532">
        <v>0</v>
      </c>
      <c r="V95" s="532"/>
      <c r="W95" s="532">
        <v>0.97018312201076118</v>
      </c>
      <c r="X95" s="533">
        <v>0</v>
      </c>
      <c r="Y95" s="534" t="s">
        <v>1325</v>
      </c>
      <c r="Z95" s="528" t="s">
        <v>1325</v>
      </c>
      <c r="AA95" s="528" t="s">
        <v>1325</v>
      </c>
      <c r="AB95" s="528" t="s">
        <v>1325</v>
      </c>
      <c r="AC95" s="528" t="s">
        <v>1325</v>
      </c>
      <c r="AD95" s="528" t="s">
        <v>1325</v>
      </c>
      <c r="AE95" s="535" t="s">
        <v>1325</v>
      </c>
      <c r="AF95" s="531">
        <v>5.0599899083178403</v>
      </c>
      <c r="AG95" s="532">
        <v>0</v>
      </c>
      <c r="AH95" s="532">
        <v>0</v>
      </c>
      <c r="AI95" s="532">
        <v>0</v>
      </c>
      <c r="AJ95" s="532"/>
      <c r="AK95" s="532">
        <v>0.53542078261557591</v>
      </c>
      <c r="AL95" s="533">
        <v>0</v>
      </c>
      <c r="AM95" s="534" t="s">
        <v>1325</v>
      </c>
      <c r="AN95" s="528" t="s">
        <v>1325</v>
      </c>
      <c r="AO95" s="528" t="s">
        <v>1325</v>
      </c>
      <c r="AP95" s="528" t="s">
        <v>1325</v>
      </c>
      <c r="AQ95" s="528" t="s">
        <v>1325</v>
      </c>
      <c r="AR95" s="528" t="s">
        <v>1325</v>
      </c>
      <c r="AS95" s="535" t="s">
        <v>1325</v>
      </c>
      <c r="AT95" s="531">
        <v>0</v>
      </c>
      <c r="AU95" s="532">
        <v>0</v>
      </c>
      <c r="AV95" s="532">
        <v>0</v>
      </c>
      <c r="AW95" s="532">
        <v>0</v>
      </c>
      <c r="AX95" s="532"/>
      <c r="AY95" s="532">
        <v>1.5053738114564006</v>
      </c>
      <c r="AZ95" s="533">
        <v>0</v>
      </c>
      <c r="BA95" s="534" t="s">
        <v>1325</v>
      </c>
      <c r="BB95" s="528" t="s">
        <v>1325</v>
      </c>
      <c r="BC95" s="528" t="s">
        <v>1325</v>
      </c>
      <c r="BD95" s="528" t="s">
        <v>1325</v>
      </c>
      <c r="BE95" s="528" t="s">
        <v>1325</v>
      </c>
      <c r="BF95" s="528" t="s">
        <v>1325</v>
      </c>
      <c r="BG95" s="535" t="s">
        <v>1325</v>
      </c>
      <c r="BH95" s="531">
        <v>2.6863488027517448</v>
      </c>
      <c r="BI95" s="532">
        <v>0</v>
      </c>
      <c r="BJ95" s="532">
        <v>0</v>
      </c>
      <c r="BK95" s="532">
        <v>3.8522261202584174</v>
      </c>
      <c r="BL95" s="532"/>
      <c r="BM95" s="532">
        <v>0.53801366504509496</v>
      </c>
      <c r="BN95" s="533">
        <v>0</v>
      </c>
      <c r="BO95" s="534" t="s">
        <v>1325</v>
      </c>
      <c r="BP95" s="528" t="s">
        <v>1325</v>
      </c>
      <c r="BQ95" s="528" t="s">
        <v>1325</v>
      </c>
      <c r="BR95" s="528" t="s">
        <v>1325</v>
      </c>
      <c r="BS95" s="528" t="s">
        <v>1325</v>
      </c>
      <c r="BT95" s="528" t="s">
        <v>1325</v>
      </c>
      <c r="BU95" s="535" t="s">
        <v>1325</v>
      </c>
      <c r="BV95" s="531">
        <v>0</v>
      </c>
      <c r="BW95" s="532">
        <v>0</v>
      </c>
      <c r="BX95" s="532">
        <v>3.4527952721149058</v>
      </c>
      <c r="BY95" s="532">
        <v>4.209845440040163</v>
      </c>
      <c r="BZ95" s="532"/>
      <c r="CA95" s="532">
        <v>1.0873713272246046</v>
      </c>
      <c r="CB95" s="533">
        <v>0</v>
      </c>
      <c r="CC95" s="534" t="s">
        <v>1325</v>
      </c>
      <c r="CD95" s="528" t="s">
        <v>1325</v>
      </c>
      <c r="CE95" s="528" t="s">
        <v>1325</v>
      </c>
      <c r="CF95" s="528" t="s">
        <v>1325</v>
      </c>
      <c r="CG95" s="528" t="s">
        <v>1325</v>
      </c>
      <c r="CH95" s="528" t="s">
        <v>1325</v>
      </c>
      <c r="CI95" s="535" t="s">
        <v>1325</v>
      </c>
      <c r="CJ95" s="531">
        <v>0</v>
      </c>
      <c r="CK95" s="532">
        <v>0</v>
      </c>
      <c r="CL95" s="532">
        <v>0</v>
      </c>
      <c r="CM95" s="532">
        <v>0</v>
      </c>
      <c r="CN95" s="532"/>
      <c r="CO95" s="532">
        <v>0.79006473648977604</v>
      </c>
      <c r="CP95" s="533">
        <v>0</v>
      </c>
      <c r="CQ95" s="534" t="s">
        <v>1325</v>
      </c>
      <c r="CR95" s="528" t="s">
        <v>1325</v>
      </c>
      <c r="CS95" s="528" t="s">
        <v>1325</v>
      </c>
      <c r="CT95" s="528" t="s">
        <v>1325</v>
      </c>
      <c r="CU95" s="528" t="s">
        <v>1325</v>
      </c>
      <c r="CV95" s="528" t="s">
        <v>1325</v>
      </c>
      <c r="CW95" s="528" t="s">
        <v>1325</v>
      </c>
      <c r="CX95" s="528" t="s">
        <v>878</v>
      </c>
      <c r="CY95" s="528" t="s">
        <v>791</v>
      </c>
      <c r="CZ95" s="528" t="s">
        <v>878</v>
      </c>
      <c r="DA95" s="536" t="s">
        <v>791</v>
      </c>
      <c r="DB95" s="537" t="s">
        <v>792</v>
      </c>
      <c r="DC95" s="537" t="s">
        <v>792</v>
      </c>
      <c r="DD95" s="537" t="s">
        <v>878</v>
      </c>
      <c r="DE95" s="537" t="s">
        <v>878</v>
      </c>
      <c r="DF95" s="528"/>
      <c r="DG95" s="538" t="s">
        <v>1930</v>
      </c>
      <c r="DH95" s="528">
        <v>27</v>
      </c>
      <c r="DI95" s="528">
        <v>23</v>
      </c>
      <c r="DJ95" s="528">
        <v>20</v>
      </c>
      <c r="DK95" s="528">
        <v>16</v>
      </c>
      <c r="DL95" s="528">
        <v>2</v>
      </c>
      <c r="DM95" s="528">
        <v>512</v>
      </c>
      <c r="DN95" s="528">
        <v>31</v>
      </c>
      <c r="DO95" s="528">
        <v>41</v>
      </c>
      <c r="DP95" s="535">
        <v>631</v>
      </c>
    </row>
    <row r="96" spans="1:120">
      <c r="A96" s="597" t="s">
        <v>386</v>
      </c>
      <c r="B96" s="545" t="s">
        <v>1289</v>
      </c>
      <c r="C96" s="546" t="s">
        <v>609</v>
      </c>
      <c r="D96" s="531"/>
      <c r="E96" s="532"/>
      <c r="F96" s="532"/>
      <c r="G96" s="532"/>
      <c r="H96" s="532"/>
      <c r="I96" s="532">
        <v>1.1363140231536681</v>
      </c>
      <c r="J96" s="533">
        <v>1.2976410095958668</v>
      </c>
      <c r="K96" s="534" t="s">
        <v>1325</v>
      </c>
      <c r="L96" s="528" t="s">
        <v>1325</v>
      </c>
      <c r="M96" s="528" t="s">
        <v>1325</v>
      </c>
      <c r="N96" s="528" t="s">
        <v>1325</v>
      </c>
      <c r="O96" s="528" t="s">
        <v>1325</v>
      </c>
      <c r="P96" s="528">
        <v>10</v>
      </c>
      <c r="Q96" s="535" t="s">
        <v>1325</v>
      </c>
      <c r="R96" s="531"/>
      <c r="S96" s="532"/>
      <c r="T96" s="532"/>
      <c r="U96" s="532"/>
      <c r="V96" s="532"/>
      <c r="W96" s="532">
        <v>5.8439265702295256</v>
      </c>
      <c r="X96" s="533">
        <v>0</v>
      </c>
      <c r="Y96" s="534" t="s">
        <v>1325</v>
      </c>
      <c r="Z96" s="528" t="s">
        <v>1325</v>
      </c>
      <c r="AA96" s="528" t="s">
        <v>1325</v>
      </c>
      <c r="AB96" s="528" t="s">
        <v>1325</v>
      </c>
      <c r="AC96" s="528" t="s">
        <v>1325</v>
      </c>
      <c r="AD96" s="528" t="s">
        <v>1325</v>
      </c>
      <c r="AE96" s="535" t="s">
        <v>1325</v>
      </c>
      <c r="AF96" s="531"/>
      <c r="AG96" s="532"/>
      <c r="AH96" s="532"/>
      <c r="AI96" s="532"/>
      <c r="AJ96" s="532"/>
      <c r="AK96" s="532">
        <v>0.768711951594101</v>
      </c>
      <c r="AL96" s="533">
        <v>0</v>
      </c>
      <c r="AM96" s="534" t="s">
        <v>1325</v>
      </c>
      <c r="AN96" s="528" t="s">
        <v>1325</v>
      </c>
      <c r="AO96" s="528" t="s">
        <v>1325</v>
      </c>
      <c r="AP96" s="528" t="s">
        <v>1325</v>
      </c>
      <c r="AQ96" s="528" t="s">
        <v>1325</v>
      </c>
      <c r="AR96" s="528" t="s">
        <v>1325</v>
      </c>
      <c r="AS96" s="535" t="s">
        <v>1325</v>
      </c>
      <c r="AT96" s="531"/>
      <c r="AU96" s="532"/>
      <c r="AV96" s="532"/>
      <c r="AW96" s="532"/>
      <c r="AX96" s="532"/>
      <c r="AY96" s="532">
        <v>0</v>
      </c>
      <c r="AZ96" s="533">
        <v>0</v>
      </c>
      <c r="BA96" s="534" t="s">
        <v>1325</v>
      </c>
      <c r="BB96" s="528" t="s">
        <v>1325</v>
      </c>
      <c r="BC96" s="528" t="s">
        <v>1325</v>
      </c>
      <c r="BD96" s="528" t="s">
        <v>1325</v>
      </c>
      <c r="BE96" s="528" t="s">
        <v>1325</v>
      </c>
      <c r="BF96" s="528" t="s">
        <v>1325</v>
      </c>
      <c r="BG96" s="535" t="s">
        <v>1325</v>
      </c>
      <c r="BH96" s="531"/>
      <c r="BI96" s="532"/>
      <c r="BJ96" s="532"/>
      <c r="BK96" s="532"/>
      <c r="BL96" s="532"/>
      <c r="BM96" s="532">
        <v>1.0965478883861237</v>
      </c>
      <c r="BN96" s="533">
        <v>9.468538331402776</v>
      </c>
      <c r="BO96" s="534" t="s">
        <v>1325</v>
      </c>
      <c r="BP96" s="528" t="s">
        <v>1325</v>
      </c>
      <c r="BQ96" s="528" t="s">
        <v>1325</v>
      </c>
      <c r="BR96" s="528" t="s">
        <v>1325</v>
      </c>
      <c r="BS96" s="528" t="s">
        <v>1325</v>
      </c>
      <c r="BT96" s="528" t="s">
        <v>1325</v>
      </c>
      <c r="BU96" s="535" t="s">
        <v>1325</v>
      </c>
      <c r="BV96" s="531"/>
      <c r="BW96" s="532"/>
      <c r="BX96" s="532"/>
      <c r="BY96" s="532"/>
      <c r="BZ96" s="532"/>
      <c r="CA96" s="532">
        <v>0.14333879252244441</v>
      </c>
      <c r="CB96" s="533">
        <v>0</v>
      </c>
      <c r="CC96" s="534" t="s">
        <v>1325</v>
      </c>
      <c r="CD96" s="528" t="s">
        <v>1325</v>
      </c>
      <c r="CE96" s="528" t="s">
        <v>1325</v>
      </c>
      <c r="CF96" s="528" t="s">
        <v>1325</v>
      </c>
      <c r="CG96" s="528" t="s">
        <v>1325</v>
      </c>
      <c r="CH96" s="528" t="s">
        <v>1325</v>
      </c>
      <c r="CI96" s="535" t="s">
        <v>1325</v>
      </c>
      <c r="CJ96" s="531"/>
      <c r="CK96" s="532"/>
      <c r="CL96" s="532"/>
      <c r="CM96" s="532"/>
      <c r="CN96" s="532"/>
      <c r="CO96" s="532">
        <v>0</v>
      </c>
      <c r="CP96" s="533">
        <v>0</v>
      </c>
      <c r="CQ96" s="534" t="s">
        <v>1325</v>
      </c>
      <c r="CR96" s="528" t="s">
        <v>1325</v>
      </c>
      <c r="CS96" s="528" t="s">
        <v>1325</v>
      </c>
      <c r="CT96" s="528" t="s">
        <v>1325</v>
      </c>
      <c r="CU96" s="528" t="s">
        <v>1325</v>
      </c>
      <c r="CV96" s="528" t="s">
        <v>1325</v>
      </c>
      <c r="CW96" s="528" t="s">
        <v>1325</v>
      </c>
      <c r="CX96" s="528" t="s">
        <v>878</v>
      </c>
      <c r="CY96" s="528" t="s">
        <v>791</v>
      </c>
      <c r="CZ96" s="528" t="s">
        <v>878</v>
      </c>
      <c r="DA96" s="536" t="s">
        <v>791</v>
      </c>
      <c r="DB96" s="537" t="s">
        <v>792</v>
      </c>
      <c r="DC96" s="537" t="s">
        <v>792</v>
      </c>
      <c r="DD96" s="537" t="s">
        <v>878</v>
      </c>
      <c r="DE96" s="537" t="s">
        <v>878</v>
      </c>
      <c r="DF96" s="528"/>
      <c r="DG96" s="538" t="s">
        <v>1930</v>
      </c>
      <c r="DH96" s="528">
        <v>6</v>
      </c>
      <c r="DI96" s="528">
        <v>6</v>
      </c>
      <c r="DJ96" s="528">
        <v>1</v>
      </c>
      <c r="DK96" s="528">
        <v>0</v>
      </c>
      <c r="DL96" s="528">
        <v>0</v>
      </c>
      <c r="DM96" s="528">
        <v>85</v>
      </c>
      <c r="DN96" s="528">
        <v>14</v>
      </c>
      <c r="DO96" s="528">
        <v>13</v>
      </c>
      <c r="DP96" s="535">
        <v>112</v>
      </c>
    </row>
    <row r="97" spans="1:120">
      <c r="A97" s="597" t="s">
        <v>388</v>
      </c>
      <c r="B97" s="545" t="s">
        <v>1295</v>
      </c>
      <c r="C97" s="546" t="s">
        <v>610</v>
      </c>
      <c r="D97" s="531">
        <v>0.60662962315040103</v>
      </c>
      <c r="E97" s="532"/>
      <c r="F97" s="532"/>
      <c r="G97" s="532"/>
      <c r="H97" s="532"/>
      <c r="I97" s="532">
        <v>0.81684383717892561</v>
      </c>
      <c r="J97" s="533">
        <v>1.2448991912449356</v>
      </c>
      <c r="K97" s="534">
        <v>76</v>
      </c>
      <c r="L97" s="528" t="s">
        <v>1325</v>
      </c>
      <c r="M97" s="528" t="s">
        <v>1325</v>
      </c>
      <c r="N97" s="528" t="s">
        <v>1325</v>
      </c>
      <c r="O97" s="528" t="s">
        <v>1325</v>
      </c>
      <c r="P97" s="528">
        <v>48</v>
      </c>
      <c r="Q97" s="535" t="s">
        <v>1325</v>
      </c>
      <c r="R97" s="531">
        <v>0.15076362512086708</v>
      </c>
      <c r="S97" s="532"/>
      <c r="T97" s="532"/>
      <c r="U97" s="532"/>
      <c r="V97" s="532"/>
      <c r="W97" s="532">
        <v>17.970009374386329</v>
      </c>
      <c r="X97" s="533">
        <v>0</v>
      </c>
      <c r="Y97" s="534" t="s">
        <v>1325</v>
      </c>
      <c r="Z97" s="528" t="s">
        <v>1325</v>
      </c>
      <c r="AA97" s="528" t="s">
        <v>1325</v>
      </c>
      <c r="AB97" s="528" t="s">
        <v>1325</v>
      </c>
      <c r="AC97" s="528" t="s">
        <v>1325</v>
      </c>
      <c r="AD97" s="528" t="s">
        <v>1325</v>
      </c>
      <c r="AE97" s="535" t="s">
        <v>1325</v>
      </c>
      <c r="AF97" s="531">
        <v>0.41099696483472031</v>
      </c>
      <c r="AG97" s="532"/>
      <c r="AH97" s="532"/>
      <c r="AI97" s="532"/>
      <c r="AJ97" s="532"/>
      <c r="AK97" s="532">
        <v>1.0725978765969246</v>
      </c>
      <c r="AL97" s="533">
        <v>1.7183061062736793</v>
      </c>
      <c r="AM97" s="534" t="s">
        <v>1325</v>
      </c>
      <c r="AN97" s="528" t="s">
        <v>1325</v>
      </c>
      <c r="AO97" s="528" t="s">
        <v>1325</v>
      </c>
      <c r="AP97" s="528" t="s">
        <v>1325</v>
      </c>
      <c r="AQ97" s="528" t="s">
        <v>1325</v>
      </c>
      <c r="AR97" s="528" t="s">
        <v>1325</v>
      </c>
      <c r="AS97" s="535" t="s">
        <v>1325</v>
      </c>
      <c r="AT97" s="531">
        <v>0.20101816682782286</v>
      </c>
      <c r="AU97" s="532"/>
      <c r="AV97" s="532"/>
      <c r="AW97" s="532"/>
      <c r="AX97" s="532"/>
      <c r="AY97" s="532">
        <v>13.477507030789784</v>
      </c>
      <c r="AZ97" s="533">
        <v>0</v>
      </c>
      <c r="BA97" s="534" t="s">
        <v>1325</v>
      </c>
      <c r="BB97" s="528" t="s">
        <v>1325</v>
      </c>
      <c r="BC97" s="528" t="s">
        <v>1325</v>
      </c>
      <c r="BD97" s="528" t="s">
        <v>1325</v>
      </c>
      <c r="BE97" s="528" t="s">
        <v>1325</v>
      </c>
      <c r="BF97" s="528" t="s">
        <v>1325</v>
      </c>
      <c r="BG97" s="535" t="s">
        <v>1325</v>
      </c>
      <c r="BH97" s="531">
        <v>0.25845192877862933</v>
      </c>
      <c r="BI97" s="532"/>
      <c r="BJ97" s="532"/>
      <c r="BK97" s="532"/>
      <c r="BL97" s="532"/>
      <c r="BM97" s="532">
        <v>10.482505468392047</v>
      </c>
      <c r="BN97" s="533">
        <v>0</v>
      </c>
      <c r="BO97" s="534" t="s">
        <v>1325</v>
      </c>
      <c r="BP97" s="528" t="s">
        <v>1325</v>
      </c>
      <c r="BQ97" s="528" t="s">
        <v>1325</v>
      </c>
      <c r="BR97" s="528" t="s">
        <v>1325</v>
      </c>
      <c r="BS97" s="528" t="s">
        <v>1325</v>
      </c>
      <c r="BT97" s="528" t="s">
        <v>1325</v>
      </c>
      <c r="BU97" s="535" t="s">
        <v>1325</v>
      </c>
      <c r="BV97" s="531">
        <v>0.64900822998682428</v>
      </c>
      <c r="BW97" s="532"/>
      <c r="BX97" s="532"/>
      <c r="BY97" s="532"/>
      <c r="BZ97" s="532"/>
      <c r="CA97" s="532">
        <v>0.38974035339625207</v>
      </c>
      <c r="CB97" s="533">
        <v>1.8465606130549643</v>
      </c>
      <c r="CC97" s="534">
        <v>45</v>
      </c>
      <c r="CD97" s="528" t="s">
        <v>1325</v>
      </c>
      <c r="CE97" s="528" t="s">
        <v>1325</v>
      </c>
      <c r="CF97" s="528" t="s">
        <v>1325</v>
      </c>
      <c r="CG97" s="528" t="s">
        <v>1325</v>
      </c>
      <c r="CH97" s="528">
        <v>18</v>
      </c>
      <c r="CI97" s="535" t="s">
        <v>1325</v>
      </c>
      <c r="CJ97" s="531">
        <v>1.2061090009669366</v>
      </c>
      <c r="CK97" s="532"/>
      <c r="CL97" s="532"/>
      <c r="CM97" s="532"/>
      <c r="CN97" s="532"/>
      <c r="CO97" s="532">
        <v>2.2462511717982978</v>
      </c>
      <c r="CP97" s="533">
        <v>0</v>
      </c>
      <c r="CQ97" s="534" t="s">
        <v>1325</v>
      </c>
      <c r="CR97" s="528" t="s">
        <v>1325</v>
      </c>
      <c r="CS97" s="528" t="s">
        <v>1325</v>
      </c>
      <c r="CT97" s="528" t="s">
        <v>1325</v>
      </c>
      <c r="CU97" s="528" t="s">
        <v>1325</v>
      </c>
      <c r="CV97" s="528" t="s">
        <v>1325</v>
      </c>
      <c r="CW97" s="528" t="s">
        <v>1325</v>
      </c>
      <c r="CX97" s="528" t="s">
        <v>878</v>
      </c>
      <c r="CY97" s="528" t="s">
        <v>791</v>
      </c>
      <c r="CZ97" s="528" t="s">
        <v>878</v>
      </c>
      <c r="DA97" s="536" t="s">
        <v>791</v>
      </c>
      <c r="DB97" s="537" t="s">
        <v>792</v>
      </c>
      <c r="DC97" s="537" t="s">
        <v>792</v>
      </c>
      <c r="DD97" s="537" t="s">
        <v>878</v>
      </c>
      <c r="DE97" s="537" t="s">
        <v>878</v>
      </c>
      <c r="DF97" s="528"/>
      <c r="DG97" s="538" t="s">
        <v>1930</v>
      </c>
      <c r="DH97" s="528">
        <v>823</v>
      </c>
      <c r="DI97" s="528">
        <v>4</v>
      </c>
      <c r="DJ97" s="528">
        <v>3</v>
      </c>
      <c r="DK97" s="528">
        <v>3</v>
      </c>
      <c r="DL97" s="528">
        <v>0</v>
      </c>
      <c r="DM97" s="528">
        <v>372</v>
      </c>
      <c r="DN97" s="528">
        <v>29</v>
      </c>
      <c r="DO97" s="528">
        <v>133</v>
      </c>
      <c r="DP97" s="535">
        <v>1234</v>
      </c>
    </row>
    <row r="98" spans="1:120">
      <c r="A98" s="597" t="s">
        <v>284</v>
      </c>
      <c r="B98" s="545" t="s">
        <v>1298</v>
      </c>
      <c r="C98" s="546" t="s">
        <v>611</v>
      </c>
      <c r="D98" s="531">
        <v>0.9953027636022993</v>
      </c>
      <c r="E98" s="532">
        <v>1.872729470142535</v>
      </c>
      <c r="F98" s="532">
        <v>0.52364315622635826</v>
      </c>
      <c r="G98" s="532">
        <v>1.2746320892515806</v>
      </c>
      <c r="H98" s="532">
        <v>0.82502284924819747</v>
      </c>
      <c r="I98" s="532">
        <v>1.0370033901911444</v>
      </c>
      <c r="J98" s="533">
        <v>1.0171356212271605</v>
      </c>
      <c r="K98" s="534">
        <v>787</v>
      </c>
      <c r="L98" s="528">
        <v>47</v>
      </c>
      <c r="M98" s="528">
        <v>177</v>
      </c>
      <c r="N98" s="528">
        <v>312</v>
      </c>
      <c r="O98" s="528">
        <v>77</v>
      </c>
      <c r="P98" s="528">
        <v>577</v>
      </c>
      <c r="Q98" s="535">
        <v>184</v>
      </c>
      <c r="R98" s="531">
        <v>0.38798386139681768</v>
      </c>
      <c r="S98" s="532">
        <v>0.64782402079469936</v>
      </c>
      <c r="T98" s="532">
        <v>1.3534905799642458</v>
      </c>
      <c r="U98" s="532">
        <v>1.073923273236117</v>
      </c>
      <c r="V98" s="532">
        <v>0.17661400249267659</v>
      </c>
      <c r="W98" s="532">
        <v>1.6978353346492738</v>
      </c>
      <c r="X98" s="533">
        <v>0.62661291085053861</v>
      </c>
      <c r="Y98" s="534">
        <v>21</v>
      </c>
      <c r="Z98" s="528" t="s">
        <v>1325</v>
      </c>
      <c r="AA98" s="528">
        <v>26</v>
      </c>
      <c r="AB98" s="528">
        <v>16</v>
      </c>
      <c r="AC98" s="528" t="s">
        <v>1325</v>
      </c>
      <c r="AD98" s="528">
        <v>41</v>
      </c>
      <c r="AE98" s="535" t="s">
        <v>1325</v>
      </c>
      <c r="AF98" s="531">
        <v>0.82460534970774579</v>
      </c>
      <c r="AG98" s="532">
        <v>1.12223256891934</v>
      </c>
      <c r="AH98" s="532">
        <v>0.77288965114458885</v>
      </c>
      <c r="AI98" s="532">
        <v>0.71903551320948211</v>
      </c>
      <c r="AJ98" s="532">
        <v>0.81430352026743336</v>
      </c>
      <c r="AK98" s="532">
        <v>1.3661292033593451</v>
      </c>
      <c r="AL98" s="533">
        <v>0.72236639902593436</v>
      </c>
      <c r="AM98" s="534">
        <v>71</v>
      </c>
      <c r="AN98" s="528" t="s">
        <v>1325</v>
      </c>
      <c r="AO98" s="528">
        <v>27</v>
      </c>
      <c r="AP98" s="528">
        <v>19</v>
      </c>
      <c r="AQ98" s="528" t="s">
        <v>1325</v>
      </c>
      <c r="AR98" s="528">
        <v>67</v>
      </c>
      <c r="AS98" s="535">
        <v>14</v>
      </c>
      <c r="AT98" s="531">
        <v>0.22821819752535388</v>
      </c>
      <c r="AU98" s="532">
        <v>2.2702447424784582</v>
      </c>
      <c r="AV98" s="532">
        <v>0.1219012126202149</v>
      </c>
      <c r="AW98" s="532">
        <v>1.838168926654099</v>
      </c>
      <c r="AX98" s="532">
        <v>0.30192310892518409</v>
      </c>
      <c r="AY98" s="532">
        <v>1.8286055615638712</v>
      </c>
      <c r="AZ98" s="533">
        <v>1.4443258732854221</v>
      </c>
      <c r="BA98" s="534">
        <v>15</v>
      </c>
      <c r="BB98" s="528" t="s">
        <v>1325</v>
      </c>
      <c r="BC98" s="528" t="s">
        <v>1325</v>
      </c>
      <c r="BD98" s="528">
        <v>31</v>
      </c>
      <c r="BE98" s="528" t="s">
        <v>1325</v>
      </c>
      <c r="BF98" s="528">
        <v>49</v>
      </c>
      <c r="BG98" s="535">
        <v>18</v>
      </c>
      <c r="BH98" s="531">
        <v>0.53017300191331485</v>
      </c>
      <c r="BI98" s="532">
        <v>1.0933897144466849</v>
      </c>
      <c r="BJ98" s="532">
        <v>0.27430755490603842</v>
      </c>
      <c r="BK98" s="532">
        <v>1.1513029488482749</v>
      </c>
      <c r="BL98" s="532">
        <v>0.17757956079221374</v>
      </c>
      <c r="BM98" s="532">
        <v>1.7314735445606872</v>
      </c>
      <c r="BN98" s="533">
        <v>1.1784301739195531</v>
      </c>
      <c r="BO98" s="534">
        <v>83</v>
      </c>
      <c r="BP98" s="528" t="s">
        <v>1325</v>
      </c>
      <c r="BQ98" s="528">
        <v>17</v>
      </c>
      <c r="BR98" s="528">
        <v>51</v>
      </c>
      <c r="BS98" s="528" t="s">
        <v>1325</v>
      </c>
      <c r="BT98" s="528">
        <v>123</v>
      </c>
      <c r="BU98" s="535">
        <v>38</v>
      </c>
      <c r="BV98" s="531">
        <v>1.4727741664574627</v>
      </c>
      <c r="BW98" s="532">
        <v>2.6807142552226795</v>
      </c>
      <c r="BX98" s="532">
        <v>0.40209375615255349</v>
      </c>
      <c r="BY98" s="532">
        <v>1.3716786534375385</v>
      </c>
      <c r="BZ98" s="532">
        <v>1.1513564768435354</v>
      </c>
      <c r="CA98" s="532">
        <v>0.74712022102315356</v>
      </c>
      <c r="CB98" s="533">
        <v>1.0314686785781659</v>
      </c>
      <c r="CC98" s="534">
        <v>497</v>
      </c>
      <c r="CD98" s="528">
        <v>31</v>
      </c>
      <c r="CE98" s="528">
        <v>64</v>
      </c>
      <c r="CF98" s="528">
        <v>156</v>
      </c>
      <c r="CG98" s="528">
        <v>50</v>
      </c>
      <c r="CH98" s="528">
        <v>234</v>
      </c>
      <c r="CI98" s="535">
        <v>87</v>
      </c>
      <c r="CJ98" s="531">
        <v>0.91868275842284586</v>
      </c>
      <c r="CK98" s="532">
        <v>0</v>
      </c>
      <c r="CL98" s="532">
        <v>0.91455392990937179</v>
      </c>
      <c r="CM98" s="532">
        <v>0.99148501595172922</v>
      </c>
      <c r="CN98" s="532">
        <v>1.7707156649232367</v>
      </c>
      <c r="CO98" s="532">
        <v>1.1553497273571414</v>
      </c>
      <c r="CP98" s="533">
        <v>0.89958626398509678</v>
      </c>
      <c r="CQ98" s="534">
        <v>27</v>
      </c>
      <c r="CR98" s="528" t="s">
        <v>1325</v>
      </c>
      <c r="CS98" s="528">
        <v>11</v>
      </c>
      <c r="CT98" s="528" t="s">
        <v>1325</v>
      </c>
      <c r="CU98" s="528" t="s">
        <v>1325</v>
      </c>
      <c r="CV98" s="528">
        <v>22</v>
      </c>
      <c r="CW98" s="528" t="s">
        <v>1325</v>
      </c>
      <c r="CX98" s="528" t="s">
        <v>878</v>
      </c>
      <c r="CY98" s="536" t="s">
        <v>791</v>
      </c>
      <c r="CZ98" s="528" t="s">
        <v>792</v>
      </c>
      <c r="DA98" s="536" t="s">
        <v>1937</v>
      </c>
      <c r="DB98" s="537" t="s">
        <v>792</v>
      </c>
      <c r="DC98" s="537" t="s">
        <v>792</v>
      </c>
      <c r="DD98" s="537" t="s">
        <v>878</v>
      </c>
      <c r="DE98" s="537" t="s">
        <v>878</v>
      </c>
      <c r="DF98" s="528"/>
      <c r="DG98" s="538" t="s">
        <v>1930</v>
      </c>
      <c r="DH98" s="528">
        <v>6426</v>
      </c>
      <c r="DI98" s="528">
        <v>207</v>
      </c>
      <c r="DJ98" s="528">
        <v>2656</v>
      </c>
      <c r="DK98" s="528">
        <v>2016</v>
      </c>
      <c r="DL98" s="528">
        <v>758</v>
      </c>
      <c r="DM98" s="528">
        <v>4627</v>
      </c>
      <c r="DN98" s="528">
        <v>1473</v>
      </c>
      <c r="DO98" s="528">
        <v>2161</v>
      </c>
      <c r="DP98" s="535">
        <v>18163</v>
      </c>
    </row>
    <row r="99" spans="1:120">
      <c r="A99" s="591" t="s">
        <v>286</v>
      </c>
      <c r="B99" s="529" t="s">
        <v>1293</v>
      </c>
      <c r="C99" s="530" t="s">
        <v>612</v>
      </c>
      <c r="D99" s="531">
        <v>2.5080320057978032</v>
      </c>
      <c r="E99" s="532">
        <v>3.1895398024104065</v>
      </c>
      <c r="F99" s="532">
        <v>0.72226580679754515</v>
      </c>
      <c r="G99" s="532">
        <v>0.48682246182356592</v>
      </c>
      <c r="H99" s="532"/>
      <c r="I99" s="532">
        <v>0.57236835944776832</v>
      </c>
      <c r="J99" s="533">
        <v>0.51429196378962605</v>
      </c>
      <c r="K99" s="534">
        <v>16</v>
      </c>
      <c r="L99" s="528" t="s">
        <v>1325</v>
      </c>
      <c r="M99" s="528" t="s">
        <v>1325</v>
      </c>
      <c r="N99" s="528" t="s">
        <v>1325</v>
      </c>
      <c r="O99" s="528" t="s">
        <v>1325</v>
      </c>
      <c r="P99" s="528">
        <v>163</v>
      </c>
      <c r="Q99" s="535" t="s">
        <v>1325</v>
      </c>
      <c r="R99" s="531">
        <v>3.1088245911192107</v>
      </c>
      <c r="S99" s="532">
        <v>0</v>
      </c>
      <c r="T99" s="532">
        <v>0</v>
      </c>
      <c r="U99" s="532">
        <v>5.4510546516347089</v>
      </c>
      <c r="V99" s="532"/>
      <c r="W99" s="532">
        <v>0.3754335630641949</v>
      </c>
      <c r="X99" s="533">
        <v>0</v>
      </c>
      <c r="Y99" s="534" t="s">
        <v>1325</v>
      </c>
      <c r="Z99" s="528" t="s">
        <v>1325</v>
      </c>
      <c r="AA99" s="528" t="s">
        <v>1325</v>
      </c>
      <c r="AB99" s="528" t="s">
        <v>1325</v>
      </c>
      <c r="AC99" s="528" t="s">
        <v>1325</v>
      </c>
      <c r="AD99" s="528">
        <v>14</v>
      </c>
      <c r="AE99" s="535" t="s">
        <v>1325</v>
      </c>
      <c r="AF99" s="531">
        <v>0.62874529752186459</v>
      </c>
      <c r="AG99" s="532">
        <v>0</v>
      </c>
      <c r="AH99" s="532">
        <v>2.2470865543758469</v>
      </c>
      <c r="AI99" s="532">
        <v>0</v>
      </c>
      <c r="AJ99" s="532"/>
      <c r="AK99" s="532">
        <v>0.78306526782160613</v>
      </c>
      <c r="AL99" s="533">
        <v>3.3885266063182748</v>
      </c>
      <c r="AM99" s="534" t="s">
        <v>1325</v>
      </c>
      <c r="AN99" s="528" t="s">
        <v>1325</v>
      </c>
      <c r="AO99" s="528" t="s">
        <v>1325</v>
      </c>
      <c r="AP99" s="528" t="s">
        <v>1325</v>
      </c>
      <c r="AQ99" s="528" t="s">
        <v>1325</v>
      </c>
      <c r="AR99" s="528">
        <v>34</v>
      </c>
      <c r="AS99" s="535" t="s">
        <v>1325</v>
      </c>
      <c r="AT99" s="531">
        <v>1.5072508647449874</v>
      </c>
      <c r="AU99" s="532">
        <v>23.833599903126888</v>
      </c>
      <c r="AV99" s="532">
        <v>0</v>
      </c>
      <c r="AW99" s="532">
        <v>0</v>
      </c>
      <c r="AX99" s="532"/>
      <c r="AY99" s="532">
        <v>0.54402804935634441</v>
      </c>
      <c r="AZ99" s="533">
        <v>0</v>
      </c>
      <c r="BA99" s="534" t="s">
        <v>1325</v>
      </c>
      <c r="BB99" s="528" t="s">
        <v>1325</v>
      </c>
      <c r="BC99" s="528" t="s">
        <v>1325</v>
      </c>
      <c r="BD99" s="528" t="s">
        <v>1325</v>
      </c>
      <c r="BE99" s="528" t="s">
        <v>1325</v>
      </c>
      <c r="BF99" s="528">
        <v>14</v>
      </c>
      <c r="BG99" s="535" t="s">
        <v>1325</v>
      </c>
      <c r="BH99" s="531">
        <v>3.7590551568443789</v>
      </c>
      <c r="BI99" s="532">
        <v>4.0761054081658363</v>
      </c>
      <c r="BJ99" s="532">
        <v>0</v>
      </c>
      <c r="BK99" s="532">
        <v>0</v>
      </c>
      <c r="BL99" s="532"/>
      <c r="BM99" s="532">
        <v>0.56173330363030949</v>
      </c>
      <c r="BN99" s="533">
        <v>0</v>
      </c>
      <c r="BO99" s="534" t="s">
        <v>1325</v>
      </c>
      <c r="BP99" s="528" t="s">
        <v>1325</v>
      </c>
      <c r="BQ99" s="528" t="s">
        <v>1325</v>
      </c>
      <c r="BR99" s="528" t="s">
        <v>1325</v>
      </c>
      <c r="BS99" s="528" t="s">
        <v>1325</v>
      </c>
      <c r="BT99" s="528">
        <v>32</v>
      </c>
      <c r="BU99" s="535" t="s">
        <v>1325</v>
      </c>
      <c r="BV99" s="531">
        <v>4.1969298281211707</v>
      </c>
      <c r="BW99" s="532">
        <v>2.4005239514006362</v>
      </c>
      <c r="BX99" s="532">
        <v>0.54313007732491703</v>
      </c>
      <c r="BY99" s="532">
        <v>0</v>
      </c>
      <c r="BZ99" s="532"/>
      <c r="CA99" s="532">
        <v>0.47165620608715048</v>
      </c>
      <c r="CB99" s="533">
        <v>0</v>
      </c>
      <c r="CC99" s="534" t="s">
        <v>1325</v>
      </c>
      <c r="CD99" s="528" t="s">
        <v>1325</v>
      </c>
      <c r="CE99" s="528" t="s">
        <v>1325</v>
      </c>
      <c r="CF99" s="528" t="s">
        <v>1325</v>
      </c>
      <c r="CG99" s="528" t="s">
        <v>1325</v>
      </c>
      <c r="CH99" s="528">
        <v>48</v>
      </c>
      <c r="CI99" s="535" t="s">
        <v>1325</v>
      </c>
      <c r="CJ99" s="531">
        <v>0</v>
      </c>
      <c r="CK99" s="532">
        <v>0</v>
      </c>
      <c r="CL99" s="532">
        <v>0</v>
      </c>
      <c r="CM99" s="532">
        <v>0</v>
      </c>
      <c r="CN99" s="532"/>
      <c r="CO99" s="532">
        <v>0.79050586699591219</v>
      </c>
      <c r="CP99" s="533">
        <v>0</v>
      </c>
      <c r="CQ99" s="534" t="s">
        <v>1325</v>
      </c>
      <c r="CR99" s="528" t="s">
        <v>1325</v>
      </c>
      <c r="CS99" s="528" t="s">
        <v>1325</v>
      </c>
      <c r="CT99" s="528" t="s">
        <v>1325</v>
      </c>
      <c r="CU99" s="528" t="s">
        <v>1325</v>
      </c>
      <c r="CV99" s="528" t="s">
        <v>1325</v>
      </c>
      <c r="CW99" s="528" t="s">
        <v>1325</v>
      </c>
      <c r="CX99" s="528" t="s">
        <v>792</v>
      </c>
      <c r="CY99" s="528" t="s">
        <v>1202</v>
      </c>
      <c r="CZ99" s="528" t="s">
        <v>878</v>
      </c>
      <c r="DA99" s="536" t="s">
        <v>791</v>
      </c>
      <c r="DB99" s="537" t="s">
        <v>792</v>
      </c>
      <c r="DC99" s="537" t="s">
        <v>792</v>
      </c>
      <c r="DD99" s="537" t="s">
        <v>878</v>
      </c>
      <c r="DE99" s="537" t="s">
        <v>878</v>
      </c>
      <c r="DF99" s="544" t="s">
        <v>1934</v>
      </c>
      <c r="DG99" s="538" t="s">
        <v>1930</v>
      </c>
      <c r="DH99" s="528">
        <v>70</v>
      </c>
      <c r="DI99" s="528">
        <v>11</v>
      </c>
      <c r="DJ99" s="528">
        <v>46</v>
      </c>
      <c r="DK99" s="528">
        <v>17</v>
      </c>
      <c r="DL99" s="528">
        <v>0</v>
      </c>
      <c r="DM99" s="528">
        <v>1791</v>
      </c>
      <c r="DN99" s="528">
        <v>16</v>
      </c>
      <c r="DO99" s="528">
        <v>189</v>
      </c>
      <c r="DP99" s="535">
        <v>1951</v>
      </c>
    </row>
    <row r="100" spans="1:120">
      <c r="A100" s="597" t="s">
        <v>288</v>
      </c>
      <c r="B100" s="545" t="s">
        <v>1296</v>
      </c>
      <c r="C100" s="546" t="s">
        <v>613</v>
      </c>
      <c r="D100" s="531">
        <v>0.85107598191953793</v>
      </c>
      <c r="E100" s="532">
        <v>1.0602464937250113</v>
      </c>
      <c r="F100" s="532"/>
      <c r="G100" s="532"/>
      <c r="H100" s="532"/>
      <c r="I100" s="532">
        <v>0.48116311678887691</v>
      </c>
      <c r="J100" s="533">
        <v>0.42700431436333891</v>
      </c>
      <c r="K100" s="534" t="s">
        <v>1325</v>
      </c>
      <c r="L100" s="528">
        <v>20</v>
      </c>
      <c r="M100" s="528" t="s">
        <v>1325</v>
      </c>
      <c r="N100" s="528" t="s">
        <v>1325</v>
      </c>
      <c r="O100" s="528" t="s">
        <v>1325</v>
      </c>
      <c r="P100" s="528">
        <v>23</v>
      </c>
      <c r="Q100" s="535" t="s">
        <v>1325</v>
      </c>
      <c r="R100" s="531">
        <v>0.29396280690838483</v>
      </c>
      <c r="S100" s="532">
        <v>0</v>
      </c>
      <c r="T100" s="532"/>
      <c r="U100" s="532"/>
      <c r="V100" s="532"/>
      <c r="W100" s="532">
        <v>0.17954317003221218</v>
      </c>
      <c r="X100" s="533">
        <v>0.20480798926041763</v>
      </c>
      <c r="Y100" s="534" t="s">
        <v>1325</v>
      </c>
      <c r="Z100" s="528" t="s">
        <v>1325</v>
      </c>
      <c r="AA100" s="528" t="s">
        <v>1325</v>
      </c>
      <c r="AB100" s="528" t="s">
        <v>1325</v>
      </c>
      <c r="AC100" s="528" t="s">
        <v>1325</v>
      </c>
      <c r="AD100" s="528" t="s">
        <v>1325</v>
      </c>
      <c r="AE100" s="535" t="s">
        <v>1325</v>
      </c>
      <c r="AF100" s="531">
        <v>1.105618583957469</v>
      </c>
      <c r="AG100" s="532">
        <v>1.6532740216773745</v>
      </c>
      <c r="AH100" s="532"/>
      <c r="AI100" s="532"/>
      <c r="AJ100" s="532"/>
      <c r="AK100" s="532">
        <v>1.4027524300940561</v>
      </c>
      <c r="AL100" s="533">
        <v>1.3982758686945078</v>
      </c>
      <c r="AM100" s="534" t="s">
        <v>1325</v>
      </c>
      <c r="AN100" s="528" t="s">
        <v>1325</v>
      </c>
      <c r="AO100" s="528" t="s">
        <v>1325</v>
      </c>
      <c r="AP100" s="528" t="s">
        <v>1325</v>
      </c>
      <c r="AQ100" s="528" t="s">
        <v>1325</v>
      </c>
      <c r="AR100" s="528" t="s">
        <v>1325</v>
      </c>
      <c r="AS100" s="535" t="s">
        <v>1325</v>
      </c>
      <c r="AT100" s="531">
        <v>0</v>
      </c>
      <c r="AU100" s="532">
        <v>0</v>
      </c>
      <c r="AV100" s="532"/>
      <c r="AW100" s="532"/>
      <c r="AX100" s="532"/>
      <c r="AY100" s="532">
        <v>0</v>
      </c>
      <c r="AZ100" s="533">
        <v>0</v>
      </c>
      <c r="BA100" s="534" t="s">
        <v>1325</v>
      </c>
      <c r="BB100" s="528" t="s">
        <v>1325</v>
      </c>
      <c r="BC100" s="528" t="s">
        <v>1325</v>
      </c>
      <c r="BD100" s="528" t="s">
        <v>1325</v>
      </c>
      <c r="BE100" s="528" t="s">
        <v>1325</v>
      </c>
      <c r="BF100" s="528" t="s">
        <v>1325</v>
      </c>
      <c r="BG100" s="535" t="s">
        <v>1325</v>
      </c>
      <c r="BH100" s="531">
        <v>0</v>
      </c>
      <c r="BI100" s="532">
        <v>0</v>
      </c>
      <c r="BJ100" s="532"/>
      <c r="BK100" s="532"/>
      <c r="BL100" s="532"/>
      <c r="BM100" s="532">
        <v>0.71248309624485817</v>
      </c>
      <c r="BN100" s="533">
        <v>0</v>
      </c>
      <c r="BO100" s="534" t="s">
        <v>1325</v>
      </c>
      <c r="BP100" s="528" t="s">
        <v>1325</v>
      </c>
      <c r="BQ100" s="528" t="s">
        <v>1325</v>
      </c>
      <c r="BR100" s="528" t="s">
        <v>1325</v>
      </c>
      <c r="BS100" s="528" t="s">
        <v>1325</v>
      </c>
      <c r="BT100" s="528" t="s">
        <v>1325</v>
      </c>
      <c r="BU100" s="535" t="s">
        <v>1325</v>
      </c>
      <c r="BV100" s="531">
        <v>1.9647118448470544</v>
      </c>
      <c r="BW100" s="532">
        <v>2.5589576768526183</v>
      </c>
      <c r="BX100" s="532"/>
      <c r="BY100" s="532"/>
      <c r="BZ100" s="532"/>
      <c r="CA100" s="532">
        <v>1.0117518572922017</v>
      </c>
      <c r="CB100" s="533">
        <v>0.5056770698710481</v>
      </c>
      <c r="CC100" s="534" t="s">
        <v>1325</v>
      </c>
      <c r="CD100" s="528">
        <v>10</v>
      </c>
      <c r="CE100" s="528" t="s">
        <v>1325</v>
      </c>
      <c r="CF100" s="528" t="s">
        <v>1325</v>
      </c>
      <c r="CG100" s="528" t="s">
        <v>1325</v>
      </c>
      <c r="CH100" s="528" t="s">
        <v>1325</v>
      </c>
      <c r="CI100" s="535" t="s">
        <v>1325</v>
      </c>
      <c r="CJ100" s="531">
        <v>0</v>
      </c>
      <c r="CK100" s="532">
        <v>0</v>
      </c>
      <c r="CL100" s="532"/>
      <c r="CM100" s="532"/>
      <c r="CN100" s="532"/>
      <c r="CO100" s="532">
        <v>0</v>
      </c>
      <c r="CP100" s="533">
        <v>0</v>
      </c>
      <c r="CQ100" s="534" t="s">
        <v>1325</v>
      </c>
      <c r="CR100" s="528" t="s">
        <v>1325</v>
      </c>
      <c r="CS100" s="528" t="s">
        <v>1325</v>
      </c>
      <c r="CT100" s="528" t="s">
        <v>1325</v>
      </c>
      <c r="CU100" s="528" t="s">
        <v>1325</v>
      </c>
      <c r="CV100" s="528" t="s">
        <v>1325</v>
      </c>
      <c r="CW100" s="528" t="s">
        <v>1325</v>
      </c>
      <c r="CX100" s="528" t="s">
        <v>878</v>
      </c>
      <c r="CY100" s="536" t="s">
        <v>791</v>
      </c>
      <c r="CZ100" s="528" t="s">
        <v>792</v>
      </c>
      <c r="DA100" s="536" t="s">
        <v>1477</v>
      </c>
      <c r="DB100" s="537" t="s">
        <v>792</v>
      </c>
      <c r="DC100" s="537" t="s">
        <v>792</v>
      </c>
      <c r="DD100" s="537" t="s">
        <v>878</v>
      </c>
      <c r="DE100" s="537" t="s">
        <v>878</v>
      </c>
      <c r="DF100" s="528"/>
      <c r="DG100" s="538" t="s">
        <v>1930</v>
      </c>
      <c r="DH100" s="528">
        <v>29</v>
      </c>
      <c r="DI100" s="528">
        <v>96</v>
      </c>
      <c r="DJ100" s="528">
        <v>1</v>
      </c>
      <c r="DK100" s="528">
        <v>0</v>
      </c>
      <c r="DL100" s="528">
        <v>0</v>
      </c>
      <c r="DM100" s="528">
        <v>167</v>
      </c>
      <c r="DN100" s="528">
        <v>46</v>
      </c>
      <c r="DO100" s="528">
        <v>53</v>
      </c>
      <c r="DP100" s="535">
        <v>339</v>
      </c>
    </row>
    <row r="101" spans="1:120">
      <c r="A101" s="597" t="s">
        <v>290</v>
      </c>
      <c r="B101" s="545" t="s">
        <v>1296</v>
      </c>
      <c r="C101" s="546" t="s">
        <v>614</v>
      </c>
      <c r="D101" s="531">
        <v>0.7139083808963449</v>
      </c>
      <c r="E101" s="532">
        <v>0.6784010090357766</v>
      </c>
      <c r="F101" s="532">
        <v>0.46859749601007772</v>
      </c>
      <c r="G101" s="532">
        <v>0.88478212702512937</v>
      </c>
      <c r="H101" s="532"/>
      <c r="I101" s="532">
        <v>1.6384556166527839</v>
      </c>
      <c r="J101" s="533">
        <v>0.87522241052536276</v>
      </c>
      <c r="K101" s="534">
        <v>19</v>
      </c>
      <c r="L101" s="528" t="s">
        <v>1325</v>
      </c>
      <c r="M101" s="528" t="s">
        <v>1325</v>
      </c>
      <c r="N101" s="528" t="s">
        <v>1325</v>
      </c>
      <c r="O101" s="528" t="s">
        <v>1325</v>
      </c>
      <c r="P101" s="528">
        <v>147</v>
      </c>
      <c r="Q101" s="535" t="s">
        <v>1325</v>
      </c>
      <c r="R101" s="531">
        <v>0</v>
      </c>
      <c r="S101" s="532">
        <v>0</v>
      </c>
      <c r="T101" s="532">
        <v>0</v>
      </c>
      <c r="U101" s="532">
        <v>0</v>
      </c>
      <c r="V101" s="532"/>
      <c r="W101" s="532">
        <v>0.9119161576938285</v>
      </c>
      <c r="X101" s="533">
        <v>0</v>
      </c>
      <c r="Y101" s="534" t="s">
        <v>1325</v>
      </c>
      <c r="Z101" s="528" t="s">
        <v>1325</v>
      </c>
      <c r="AA101" s="528" t="s">
        <v>1325</v>
      </c>
      <c r="AB101" s="528" t="s">
        <v>1325</v>
      </c>
      <c r="AC101" s="528" t="s">
        <v>1325</v>
      </c>
      <c r="AD101" s="528" t="s">
        <v>1325</v>
      </c>
      <c r="AE101" s="535" t="s">
        <v>1325</v>
      </c>
      <c r="AF101" s="531">
        <v>0.49197321707254682</v>
      </c>
      <c r="AG101" s="532">
        <v>0.66489191758937405</v>
      </c>
      <c r="AH101" s="532">
        <v>4.0767340880824436</v>
      </c>
      <c r="AI101" s="532">
        <v>0</v>
      </c>
      <c r="AJ101" s="532"/>
      <c r="AK101" s="532">
        <v>0.65708301628060595</v>
      </c>
      <c r="AL101" s="533">
        <v>2.6599418630203613</v>
      </c>
      <c r="AM101" s="534" t="s">
        <v>1325</v>
      </c>
      <c r="AN101" s="528" t="s">
        <v>1325</v>
      </c>
      <c r="AO101" s="528" t="s">
        <v>1325</v>
      </c>
      <c r="AP101" s="528" t="s">
        <v>1325</v>
      </c>
      <c r="AQ101" s="528" t="s">
        <v>1325</v>
      </c>
      <c r="AR101" s="528">
        <v>15</v>
      </c>
      <c r="AS101" s="535" t="s">
        <v>1325</v>
      </c>
      <c r="AT101" s="531">
        <v>0.27302296790827152</v>
      </c>
      <c r="AU101" s="532">
        <v>0</v>
      </c>
      <c r="AV101" s="532">
        <v>0</v>
      </c>
      <c r="AW101" s="532">
        <v>0</v>
      </c>
      <c r="AX101" s="532"/>
      <c r="AY101" s="532">
        <v>3.8414531051104812</v>
      </c>
      <c r="AZ101" s="533">
        <v>1.4478784750416613</v>
      </c>
      <c r="BA101" s="534" t="s">
        <v>1325</v>
      </c>
      <c r="BB101" s="528" t="s">
        <v>1325</v>
      </c>
      <c r="BC101" s="528" t="s">
        <v>1325</v>
      </c>
      <c r="BD101" s="528" t="s">
        <v>1325</v>
      </c>
      <c r="BE101" s="528" t="s">
        <v>1325</v>
      </c>
      <c r="BF101" s="528">
        <v>22</v>
      </c>
      <c r="BG101" s="535" t="s">
        <v>1325</v>
      </c>
      <c r="BH101" s="531">
        <v>0.54258306127540135</v>
      </c>
      <c r="BI101" s="532">
        <v>0.72603561454960897</v>
      </c>
      <c r="BJ101" s="532">
        <v>0</v>
      </c>
      <c r="BK101" s="532">
        <v>0</v>
      </c>
      <c r="BL101" s="532"/>
      <c r="BM101" s="532">
        <v>4.4783229208726594</v>
      </c>
      <c r="BN101" s="533">
        <v>0</v>
      </c>
      <c r="BO101" s="534" t="s">
        <v>1325</v>
      </c>
      <c r="BP101" s="528" t="s">
        <v>1325</v>
      </c>
      <c r="BQ101" s="528" t="s">
        <v>1325</v>
      </c>
      <c r="BR101" s="528" t="s">
        <v>1325</v>
      </c>
      <c r="BS101" s="528" t="s">
        <v>1325</v>
      </c>
      <c r="BT101" s="528">
        <v>24</v>
      </c>
      <c r="BU101" s="535" t="s">
        <v>1325</v>
      </c>
      <c r="BV101" s="531">
        <v>0.80817886553345464</v>
      </c>
      <c r="BW101" s="532">
        <v>0.681570577914971</v>
      </c>
      <c r="BX101" s="532">
        <v>0</v>
      </c>
      <c r="BY101" s="532">
        <v>1.6069780139428465</v>
      </c>
      <c r="BZ101" s="532"/>
      <c r="CA101" s="532">
        <v>1.665174260816066</v>
      </c>
      <c r="CB101" s="533">
        <v>0.60551315954441931</v>
      </c>
      <c r="CC101" s="534" t="s">
        <v>1325</v>
      </c>
      <c r="CD101" s="528" t="s">
        <v>1325</v>
      </c>
      <c r="CE101" s="528" t="s">
        <v>1325</v>
      </c>
      <c r="CF101" s="528" t="s">
        <v>1325</v>
      </c>
      <c r="CG101" s="528" t="s">
        <v>1325</v>
      </c>
      <c r="CH101" s="528">
        <v>42</v>
      </c>
      <c r="CI101" s="535" t="s">
        <v>1325</v>
      </c>
      <c r="CJ101" s="531">
        <v>1.2277413539089954</v>
      </c>
      <c r="CK101" s="532">
        <v>0.71596435956436033</v>
      </c>
      <c r="CL101" s="532">
        <v>0</v>
      </c>
      <c r="CM101" s="532">
        <v>3.6851758251617772</v>
      </c>
      <c r="CN101" s="532"/>
      <c r="CO101" s="532">
        <v>1.025833077024574</v>
      </c>
      <c r="CP101" s="533">
        <v>0</v>
      </c>
      <c r="CQ101" s="534" t="s">
        <v>1325</v>
      </c>
      <c r="CR101" s="528" t="s">
        <v>1325</v>
      </c>
      <c r="CS101" s="528" t="s">
        <v>1325</v>
      </c>
      <c r="CT101" s="528" t="s">
        <v>1325</v>
      </c>
      <c r="CU101" s="528" t="s">
        <v>1325</v>
      </c>
      <c r="CV101" s="528">
        <v>17</v>
      </c>
      <c r="CW101" s="528" t="s">
        <v>1325</v>
      </c>
      <c r="CX101" s="528" t="s">
        <v>878</v>
      </c>
      <c r="CY101" s="528" t="s">
        <v>791</v>
      </c>
      <c r="CZ101" s="528" t="s">
        <v>878</v>
      </c>
      <c r="DA101" s="536" t="s">
        <v>791</v>
      </c>
      <c r="DB101" s="537" t="s">
        <v>792</v>
      </c>
      <c r="DC101" s="537" t="s">
        <v>792</v>
      </c>
      <c r="DD101" s="537" t="s">
        <v>878</v>
      </c>
      <c r="DE101" s="537" t="s">
        <v>878</v>
      </c>
      <c r="DF101" s="528"/>
      <c r="DG101" s="538" t="s">
        <v>1930</v>
      </c>
      <c r="DH101" s="528">
        <v>257</v>
      </c>
      <c r="DI101" s="528">
        <v>105</v>
      </c>
      <c r="DJ101" s="528">
        <v>21</v>
      </c>
      <c r="DK101" s="528">
        <v>23</v>
      </c>
      <c r="DL101" s="528">
        <v>3</v>
      </c>
      <c r="DM101" s="528">
        <v>1271</v>
      </c>
      <c r="DN101" s="528">
        <v>58</v>
      </c>
      <c r="DO101" s="528">
        <v>181</v>
      </c>
      <c r="DP101" s="535">
        <v>1738</v>
      </c>
    </row>
    <row r="102" spans="1:120">
      <c r="A102" s="597" t="s">
        <v>292</v>
      </c>
      <c r="B102" s="545" t="s">
        <v>1289</v>
      </c>
      <c r="C102" s="546" t="s">
        <v>615</v>
      </c>
      <c r="D102" s="531"/>
      <c r="E102" s="532">
        <v>1.4270538230558694</v>
      </c>
      <c r="F102" s="532"/>
      <c r="G102" s="532"/>
      <c r="H102" s="532"/>
      <c r="I102" s="532">
        <v>0</v>
      </c>
      <c r="J102" s="533">
        <v>1.0145331289668167</v>
      </c>
      <c r="K102" s="534" t="s">
        <v>1325</v>
      </c>
      <c r="L102" s="528">
        <v>17</v>
      </c>
      <c r="M102" s="528" t="s">
        <v>1325</v>
      </c>
      <c r="N102" s="528" t="s">
        <v>1325</v>
      </c>
      <c r="O102" s="528" t="s">
        <v>1325</v>
      </c>
      <c r="P102" s="528" t="s">
        <v>1325</v>
      </c>
      <c r="Q102" s="535" t="s">
        <v>1325</v>
      </c>
      <c r="R102" s="531"/>
      <c r="S102" s="532">
        <v>0</v>
      </c>
      <c r="T102" s="532"/>
      <c r="U102" s="532"/>
      <c r="V102" s="532"/>
      <c r="W102" s="532">
        <v>0</v>
      </c>
      <c r="X102" s="533">
        <v>0</v>
      </c>
      <c r="Y102" s="534" t="s">
        <v>1325</v>
      </c>
      <c r="Z102" s="528" t="s">
        <v>1325</v>
      </c>
      <c r="AA102" s="528" t="s">
        <v>1325</v>
      </c>
      <c r="AB102" s="528" t="s">
        <v>1325</v>
      </c>
      <c r="AC102" s="528" t="s">
        <v>1325</v>
      </c>
      <c r="AD102" s="528" t="s">
        <v>1325</v>
      </c>
      <c r="AE102" s="535" t="s">
        <v>1325</v>
      </c>
      <c r="AF102" s="531"/>
      <c r="AG102" s="532">
        <v>20.357834873459876</v>
      </c>
      <c r="AH102" s="532"/>
      <c r="AI102" s="532"/>
      <c r="AJ102" s="532"/>
      <c r="AK102" s="532">
        <v>0</v>
      </c>
      <c r="AL102" s="533">
        <v>47.597911195989511</v>
      </c>
      <c r="AM102" s="534" t="s">
        <v>1325</v>
      </c>
      <c r="AN102" s="528" t="s">
        <v>1325</v>
      </c>
      <c r="AO102" s="528" t="s">
        <v>1325</v>
      </c>
      <c r="AP102" s="528" t="s">
        <v>1325</v>
      </c>
      <c r="AQ102" s="528" t="s">
        <v>1325</v>
      </c>
      <c r="AR102" s="528" t="s">
        <v>1325</v>
      </c>
      <c r="AS102" s="535" t="s">
        <v>1325</v>
      </c>
      <c r="AT102" s="531"/>
      <c r="AU102" s="532">
        <v>1.5391209849082779</v>
      </c>
      <c r="AV102" s="532"/>
      <c r="AW102" s="532"/>
      <c r="AX102" s="532"/>
      <c r="AY102" s="532">
        <v>0</v>
      </c>
      <c r="AZ102" s="533">
        <v>0</v>
      </c>
      <c r="BA102" s="534" t="s">
        <v>1325</v>
      </c>
      <c r="BB102" s="528" t="s">
        <v>1325</v>
      </c>
      <c r="BC102" s="528" t="s">
        <v>1325</v>
      </c>
      <c r="BD102" s="528" t="s">
        <v>1325</v>
      </c>
      <c r="BE102" s="528" t="s">
        <v>1325</v>
      </c>
      <c r="BF102" s="528" t="s">
        <v>1325</v>
      </c>
      <c r="BG102" s="535" t="s">
        <v>1325</v>
      </c>
      <c r="BH102" s="531"/>
      <c r="BI102" s="532">
        <v>0</v>
      </c>
      <c r="BJ102" s="532"/>
      <c r="BK102" s="532"/>
      <c r="BL102" s="532"/>
      <c r="BM102" s="532">
        <v>0</v>
      </c>
      <c r="BN102" s="533">
        <v>0</v>
      </c>
      <c r="BO102" s="534" t="s">
        <v>1325</v>
      </c>
      <c r="BP102" s="528" t="s">
        <v>1325</v>
      </c>
      <c r="BQ102" s="528" t="s">
        <v>1325</v>
      </c>
      <c r="BR102" s="528" t="s">
        <v>1325</v>
      </c>
      <c r="BS102" s="528" t="s">
        <v>1325</v>
      </c>
      <c r="BT102" s="528" t="s">
        <v>1325</v>
      </c>
      <c r="BU102" s="535" t="s">
        <v>1325</v>
      </c>
      <c r="BV102" s="531"/>
      <c r="BW102" s="532">
        <v>32.572535797535807</v>
      </c>
      <c r="BX102" s="532"/>
      <c r="BY102" s="532"/>
      <c r="BZ102" s="532"/>
      <c r="CA102" s="532">
        <v>0</v>
      </c>
      <c r="CB102" s="533">
        <v>29.748694497493439</v>
      </c>
      <c r="CC102" s="534" t="s">
        <v>1325</v>
      </c>
      <c r="CD102" s="528" t="s">
        <v>1325</v>
      </c>
      <c r="CE102" s="528" t="s">
        <v>1325</v>
      </c>
      <c r="CF102" s="528" t="s">
        <v>1325</v>
      </c>
      <c r="CG102" s="528" t="s">
        <v>1325</v>
      </c>
      <c r="CH102" s="528" t="s">
        <v>1325</v>
      </c>
      <c r="CI102" s="535" t="s">
        <v>1325</v>
      </c>
      <c r="CJ102" s="531"/>
      <c r="CK102" s="532">
        <v>1.491731717635332</v>
      </c>
      <c r="CL102" s="532"/>
      <c r="CM102" s="532"/>
      <c r="CN102" s="532"/>
      <c r="CO102" s="532">
        <v>0</v>
      </c>
      <c r="CP102" s="533">
        <v>0</v>
      </c>
      <c r="CQ102" s="534" t="s">
        <v>1325</v>
      </c>
      <c r="CR102" s="528" t="s">
        <v>1325</v>
      </c>
      <c r="CS102" s="528" t="s">
        <v>1325</v>
      </c>
      <c r="CT102" s="528" t="s">
        <v>1325</v>
      </c>
      <c r="CU102" s="528" t="s">
        <v>1325</v>
      </c>
      <c r="CV102" s="528" t="s">
        <v>1325</v>
      </c>
      <c r="CW102" s="528" t="s">
        <v>1325</v>
      </c>
      <c r="CX102" s="528" t="s">
        <v>878</v>
      </c>
      <c r="CY102" s="528" t="s">
        <v>791</v>
      </c>
      <c r="CZ102" s="528" t="s">
        <v>878</v>
      </c>
      <c r="DA102" s="536" t="s">
        <v>791</v>
      </c>
      <c r="DB102" s="537" t="s">
        <v>792</v>
      </c>
      <c r="DC102" s="537" t="s">
        <v>792</v>
      </c>
      <c r="DD102" s="537" t="s">
        <v>878</v>
      </c>
      <c r="DE102" s="537" t="s">
        <v>878</v>
      </c>
      <c r="DF102" s="528"/>
      <c r="DG102" s="538" t="s">
        <v>1930</v>
      </c>
      <c r="DH102" s="528">
        <v>3</v>
      </c>
      <c r="DI102" s="528">
        <v>154</v>
      </c>
      <c r="DJ102" s="528">
        <v>2</v>
      </c>
      <c r="DK102" s="528">
        <v>0</v>
      </c>
      <c r="DL102" s="528">
        <v>0</v>
      </c>
      <c r="DM102" s="528">
        <v>14</v>
      </c>
      <c r="DN102" s="528">
        <v>38</v>
      </c>
      <c r="DO102" s="528">
        <v>22</v>
      </c>
      <c r="DP102" s="535">
        <v>211</v>
      </c>
    </row>
    <row r="103" spans="1:120">
      <c r="A103" s="597" t="s">
        <v>294</v>
      </c>
      <c r="B103" s="545" t="s">
        <v>1297</v>
      </c>
      <c r="C103" s="546" t="s">
        <v>616</v>
      </c>
      <c r="D103" s="531"/>
      <c r="E103" s="532"/>
      <c r="F103" s="532"/>
      <c r="G103" s="532"/>
      <c r="H103" s="532"/>
      <c r="I103" s="532">
        <v>0.26641105160012724</v>
      </c>
      <c r="J103" s="533"/>
      <c r="K103" s="534" t="s">
        <v>1325</v>
      </c>
      <c r="L103" s="528" t="s">
        <v>1325</v>
      </c>
      <c r="M103" s="528" t="s">
        <v>1325</v>
      </c>
      <c r="N103" s="528" t="s">
        <v>1325</v>
      </c>
      <c r="O103" s="528" t="s">
        <v>1325</v>
      </c>
      <c r="P103" s="528" t="s">
        <v>1325</v>
      </c>
      <c r="Q103" s="535" t="s">
        <v>1325</v>
      </c>
      <c r="R103" s="531"/>
      <c r="S103" s="532"/>
      <c r="T103" s="532"/>
      <c r="U103" s="532"/>
      <c r="V103" s="532"/>
      <c r="W103" s="532">
        <v>0</v>
      </c>
      <c r="X103" s="533"/>
      <c r="Y103" s="534" t="s">
        <v>1325</v>
      </c>
      <c r="Z103" s="528" t="s">
        <v>1325</v>
      </c>
      <c r="AA103" s="528" t="s">
        <v>1325</v>
      </c>
      <c r="AB103" s="528" t="s">
        <v>1325</v>
      </c>
      <c r="AC103" s="528" t="s">
        <v>1325</v>
      </c>
      <c r="AD103" s="528" t="s">
        <v>1325</v>
      </c>
      <c r="AE103" s="535" t="s">
        <v>1325</v>
      </c>
      <c r="AF103" s="531"/>
      <c r="AG103" s="532"/>
      <c r="AH103" s="532"/>
      <c r="AI103" s="532"/>
      <c r="AJ103" s="532"/>
      <c r="AK103" s="532">
        <v>0</v>
      </c>
      <c r="AL103" s="533"/>
      <c r="AM103" s="534" t="s">
        <v>1325</v>
      </c>
      <c r="AN103" s="528" t="s">
        <v>1325</v>
      </c>
      <c r="AO103" s="528" t="s">
        <v>1325</v>
      </c>
      <c r="AP103" s="528" t="s">
        <v>1325</v>
      </c>
      <c r="AQ103" s="528" t="s">
        <v>1325</v>
      </c>
      <c r="AR103" s="528" t="s">
        <v>1325</v>
      </c>
      <c r="AS103" s="535" t="s">
        <v>1325</v>
      </c>
      <c r="AT103" s="531"/>
      <c r="AU103" s="532"/>
      <c r="AV103" s="532"/>
      <c r="AW103" s="532"/>
      <c r="AX103" s="532"/>
      <c r="AY103" s="532">
        <v>0</v>
      </c>
      <c r="AZ103" s="533"/>
      <c r="BA103" s="534" t="s">
        <v>1325</v>
      </c>
      <c r="BB103" s="528" t="s">
        <v>1325</v>
      </c>
      <c r="BC103" s="528" t="s">
        <v>1325</v>
      </c>
      <c r="BD103" s="528" t="s">
        <v>1325</v>
      </c>
      <c r="BE103" s="528" t="s">
        <v>1325</v>
      </c>
      <c r="BF103" s="528" t="s">
        <v>1325</v>
      </c>
      <c r="BG103" s="535" t="s">
        <v>1325</v>
      </c>
      <c r="BH103" s="531"/>
      <c r="BI103" s="532"/>
      <c r="BJ103" s="532"/>
      <c r="BK103" s="532"/>
      <c r="BL103" s="532"/>
      <c r="BM103" s="532">
        <v>1.7497746628366369</v>
      </c>
      <c r="BN103" s="533"/>
      <c r="BO103" s="534" t="s">
        <v>1325</v>
      </c>
      <c r="BP103" s="528" t="s">
        <v>1325</v>
      </c>
      <c r="BQ103" s="528" t="s">
        <v>1325</v>
      </c>
      <c r="BR103" s="528" t="s">
        <v>1325</v>
      </c>
      <c r="BS103" s="528" t="s">
        <v>1325</v>
      </c>
      <c r="BT103" s="528" t="s">
        <v>1325</v>
      </c>
      <c r="BU103" s="535" t="s">
        <v>1325</v>
      </c>
      <c r="BV103" s="531"/>
      <c r="BW103" s="532"/>
      <c r="BX103" s="532"/>
      <c r="BY103" s="532"/>
      <c r="BZ103" s="532"/>
      <c r="CA103" s="532">
        <v>0</v>
      </c>
      <c r="CB103" s="533"/>
      <c r="CC103" s="534" t="s">
        <v>1325</v>
      </c>
      <c r="CD103" s="528" t="s">
        <v>1325</v>
      </c>
      <c r="CE103" s="528" t="s">
        <v>1325</v>
      </c>
      <c r="CF103" s="528" t="s">
        <v>1325</v>
      </c>
      <c r="CG103" s="528" t="s">
        <v>1325</v>
      </c>
      <c r="CH103" s="528" t="s">
        <v>1325</v>
      </c>
      <c r="CI103" s="535" t="s">
        <v>1325</v>
      </c>
      <c r="CJ103" s="531"/>
      <c r="CK103" s="532"/>
      <c r="CL103" s="532"/>
      <c r="CM103" s="532"/>
      <c r="CN103" s="532"/>
      <c r="CO103" s="532">
        <v>0</v>
      </c>
      <c r="CP103" s="533"/>
      <c r="CQ103" s="534" t="s">
        <v>1325</v>
      </c>
      <c r="CR103" s="528" t="s">
        <v>1325</v>
      </c>
      <c r="CS103" s="528" t="s">
        <v>1325</v>
      </c>
      <c r="CT103" s="528" t="s">
        <v>1325</v>
      </c>
      <c r="CU103" s="528" t="s">
        <v>1325</v>
      </c>
      <c r="CV103" s="528" t="s">
        <v>1325</v>
      </c>
      <c r="CW103" s="528" t="s">
        <v>1325</v>
      </c>
      <c r="CX103" s="528" t="s">
        <v>878</v>
      </c>
      <c r="CY103" s="528" t="s">
        <v>791</v>
      </c>
      <c r="CZ103" s="528" t="s">
        <v>878</v>
      </c>
      <c r="DA103" s="536" t="s">
        <v>791</v>
      </c>
      <c r="DB103" s="537" t="s">
        <v>792</v>
      </c>
      <c r="DC103" s="537" t="s">
        <v>792</v>
      </c>
      <c r="DD103" s="537" t="s">
        <v>878</v>
      </c>
      <c r="DE103" s="537" t="s">
        <v>878</v>
      </c>
      <c r="DF103" s="528"/>
      <c r="DG103" s="538" t="s">
        <v>1930</v>
      </c>
      <c r="DH103" s="528">
        <v>0</v>
      </c>
      <c r="DI103" s="528">
        <v>0</v>
      </c>
      <c r="DJ103" s="528">
        <v>0</v>
      </c>
      <c r="DK103" s="528">
        <v>0</v>
      </c>
      <c r="DL103" s="528">
        <v>0</v>
      </c>
      <c r="DM103" s="528">
        <v>34</v>
      </c>
      <c r="DN103" s="528">
        <v>1</v>
      </c>
      <c r="DO103" s="528">
        <v>1</v>
      </c>
      <c r="DP103" s="535">
        <v>35</v>
      </c>
    </row>
    <row r="104" spans="1:120">
      <c r="A104" s="597" t="s">
        <v>296</v>
      </c>
      <c r="B104" s="545" t="s">
        <v>1298</v>
      </c>
      <c r="C104" s="546" t="s">
        <v>617</v>
      </c>
      <c r="D104" s="531">
        <v>1.6589246491344023</v>
      </c>
      <c r="E104" s="532">
        <v>1.636164316290148</v>
      </c>
      <c r="F104" s="532">
        <v>0.36368993451565484</v>
      </c>
      <c r="G104" s="532">
        <v>2.0702205104142246</v>
      </c>
      <c r="H104" s="532">
        <v>0.9228600897245709</v>
      </c>
      <c r="I104" s="532">
        <v>0.68780498322047923</v>
      </c>
      <c r="J104" s="533">
        <v>0.83821776844308826</v>
      </c>
      <c r="K104" s="534">
        <v>171</v>
      </c>
      <c r="L104" s="528">
        <v>12</v>
      </c>
      <c r="M104" s="528">
        <v>144</v>
      </c>
      <c r="N104" s="528">
        <v>66</v>
      </c>
      <c r="O104" s="528" t="s">
        <v>1325</v>
      </c>
      <c r="P104" s="528">
        <v>920</v>
      </c>
      <c r="Q104" s="535">
        <v>57</v>
      </c>
      <c r="R104" s="531">
        <v>1.3971148434199747</v>
      </c>
      <c r="S104" s="532">
        <v>0</v>
      </c>
      <c r="T104" s="532">
        <v>0.73992018890081013</v>
      </c>
      <c r="U104" s="532">
        <v>0.24199962801488251</v>
      </c>
      <c r="V104" s="532">
        <v>0</v>
      </c>
      <c r="W104" s="532">
        <v>1.2313342408046426</v>
      </c>
      <c r="X104" s="533">
        <v>0.48241320515973102</v>
      </c>
      <c r="Y104" s="534">
        <v>18</v>
      </c>
      <c r="Z104" s="528" t="s">
        <v>1325</v>
      </c>
      <c r="AA104" s="528">
        <v>34</v>
      </c>
      <c r="AB104" s="528" t="s">
        <v>1325</v>
      </c>
      <c r="AC104" s="528" t="s">
        <v>1325</v>
      </c>
      <c r="AD104" s="528">
        <v>140</v>
      </c>
      <c r="AE104" s="535" t="s">
        <v>1325</v>
      </c>
      <c r="AF104" s="531">
        <v>0.82190963308468734</v>
      </c>
      <c r="AG104" s="532">
        <v>0</v>
      </c>
      <c r="AH104" s="532">
        <v>0.54347160885280865</v>
      </c>
      <c r="AI104" s="532">
        <v>1.286671833389041</v>
      </c>
      <c r="AJ104" s="532">
        <v>0</v>
      </c>
      <c r="AK104" s="532">
        <v>1.279928942834643</v>
      </c>
      <c r="AL104" s="533">
        <v>1.2823609401583937</v>
      </c>
      <c r="AM104" s="534" t="s">
        <v>1325</v>
      </c>
      <c r="AN104" s="528" t="s">
        <v>1325</v>
      </c>
      <c r="AO104" s="528">
        <v>15</v>
      </c>
      <c r="AP104" s="528" t="s">
        <v>1325</v>
      </c>
      <c r="AQ104" s="528" t="s">
        <v>1325</v>
      </c>
      <c r="AR104" s="528">
        <v>84</v>
      </c>
      <c r="AS104" s="535" t="s">
        <v>1325</v>
      </c>
      <c r="AT104" s="531">
        <v>1.3719174243388492</v>
      </c>
      <c r="AU104" s="532">
        <v>2.5739823376822946</v>
      </c>
      <c r="AV104" s="532">
        <v>4.5863752648769282E-2</v>
      </c>
      <c r="AW104" s="532">
        <v>4.5188189244472845</v>
      </c>
      <c r="AX104" s="532">
        <v>0</v>
      </c>
      <c r="AY104" s="532">
        <v>0.64758606184430578</v>
      </c>
      <c r="AZ104" s="533">
        <v>0.53717841923388843</v>
      </c>
      <c r="BA104" s="534" t="s">
        <v>1325</v>
      </c>
      <c r="BB104" s="528" t="s">
        <v>1325</v>
      </c>
      <c r="BC104" s="528" t="s">
        <v>1325</v>
      </c>
      <c r="BD104" s="528" t="s">
        <v>1325</v>
      </c>
      <c r="BE104" s="528" t="s">
        <v>1325</v>
      </c>
      <c r="BF104" s="528">
        <v>48</v>
      </c>
      <c r="BG104" s="535" t="s">
        <v>1325</v>
      </c>
      <c r="BH104" s="531">
        <v>1.0645882914682692</v>
      </c>
      <c r="BI104" s="532">
        <v>2.5643324990243315</v>
      </c>
      <c r="BJ104" s="532">
        <v>0.26959663723717525</v>
      </c>
      <c r="BK104" s="532">
        <v>2.0952327520749474</v>
      </c>
      <c r="BL104" s="532">
        <v>1.3738822677963289</v>
      </c>
      <c r="BM104" s="532">
        <v>0.90356003019705189</v>
      </c>
      <c r="BN104" s="533">
        <v>0.87408649679648998</v>
      </c>
      <c r="BO104" s="534">
        <v>33</v>
      </c>
      <c r="BP104" s="528" t="s">
        <v>1325</v>
      </c>
      <c r="BQ104" s="528">
        <v>29</v>
      </c>
      <c r="BR104" s="528">
        <v>18</v>
      </c>
      <c r="BS104" s="528" t="s">
        <v>1325</v>
      </c>
      <c r="BT104" s="528">
        <v>281</v>
      </c>
      <c r="BU104" s="535">
        <v>16</v>
      </c>
      <c r="BV104" s="531">
        <v>2.5171979995723062</v>
      </c>
      <c r="BW104" s="532">
        <v>1.3326656560645782</v>
      </c>
      <c r="BX104" s="532">
        <v>0.26467840018531574</v>
      </c>
      <c r="BY104" s="532">
        <v>2.6889397200104574</v>
      </c>
      <c r="BZ104" s="532">
        <v>0.90623663356532669</v>
      </c>
      <c r="CA104" s="532">
        <v>0.46094402293727321</v>
      </c>
      <c r="CB104" s="533">
        <v>0.75442207315823762</v>
      </c>
      <c r="CC104" s="534">
        <v>92</v>
      </c>
      <c r="CD104" s="528" t="s">
        <v>1325</v>
      </c>
      <c r="CE104" s="528">
        <v>43</v>
      </c>
      <c r="CF104" s="528">
        <v>34</v>
      </c>
      <c r="CG104" s="528" t="s">
        <v>1325</v>
      </c>
      <c r="CH104" s="528">
        <v>302</v>
      </c>
      <c r="CI104" s="535">
        <v>21</v>
      </c>
      <c r="CJ104" s="531">
        <v>1.6192259770903437</v>
      </c>
      <c r="CK104" s="532">
        <v>6.1375058752576193</v>
      </c>
      <c r="CL104" s="532">
        <v>0.4264583560021144</v>
      </c>
      <c r="CM104" s="532">
        <v>2.7089646236073484</v>
      </c>
      <c r="CN104" s="532">
        <v>0</v>
      </c>
      <c r="CO104" s="532">
        <v>0.52436282587993743</v>
      </c>
      <c r="CP104" s="533">
        <v>0.60935271465628937</v>
      </c>
      <c r="CQ104" s="534" t="s">
        <v>1325</v>
      </c>
      <c r="CR104" s="528" t="s">
        <v>1325</v>
      </c>
      <c r="CS104" s="528" t="s">
        <v>1325</v>
      </c>
      <c r="CT104" s="528" t="s">
        <v>1325</v>
      </c>
      <c r="CU104" s="528" t="s">
        <v>1325</v>
      </c>
      <c r="CV104" s="528">
        <v>19</v>
      </c>
      <c r="CW104" s="528" t="s">
        <v>1325</v>
      </c>
      <c r="CX104" s="528" t="s">
        <v>792</v>
      </c>
      <c r="CY104" s="528" t="s">
        <v>1620</v>
      </c>
      <c r="CZ104" s="528" t="s">
        <v>792</v>
      </c>
      <c r="DA104" s="536" t="s">
        <v>1939</v>
      </c>
      <c r="DB104" s="537" t="s">
        <v>792</v>
      </c>
      <c r="DC104" s="537" t="s">
        <v>792</v>
      </c>
      <c r="DD104" s="537" t="s">
        <v>878</v>
      </c>
      <c r="DE104" s="537" t="s">
        <v>878</v>
      </c>
      <c r="DF104" s="528"/>
      <c r="DG104" s="538" t="s">
        <v>1930</v>
      </c>
      <c r="DH104" s="528">
        <v>1225</v>
      </c>
      <c r="DI104" s="528">
        <v>78</v>
      </c>
      <c r="DJ104" s="528">
        <v>3979</v>
      </c>
      <c r="DK104" s="528">
        <v>352</v>
      </c>
      <c r="DL104" s="528">
        <v>57</v>
      </c>
      <c r="DM104" s="528">
        <v>11431</v>
      </c>
      <c r="DN104" s="528">
        <v>709</v>
      </c>
      <c r="DO104" s="528">
        <v>1375</v>
      </c>
      <c r="DP104" s="535">
        <v>17831</v>
      </c>
    </row>
    <row r="105" spans="1:120">
      <c r="A105" s="597" t="s">
        <v>298</v>
      </c>
      <c r="B105" s="545" t="s">
        <v>1290</v>
      </c>
      <c r="C105" s="546" t="s">
        <v>618</v>
      </c>
      <c r="D105" s="531">
        <v>0.65041130047103124</v>
      </c>
      <c r="E105" s="532"/>
      <c r="F105" s="532"/>
      <c r="G105" s="532"/>
      <c r="H105" s="532"/>
      <c r="I105" s="532">
        <v>4.1654008083445362</v>
      </c>
      <c r="J105" s="533"/>
      <c r="K105" s="534" t="s">
        <v>1325</v>
      </c>
      <c r="L105" s="528" t="s">
        <v>1325</v>
      </c>
      <c r="M105" s="528" t="s">
        <v>1325</v>
      </c>
      <c r="N105" s="528" t="s">
        <v>1325</v>
      </c>
      <c r="O105" s="528" t="s">
        <v>1325</v>
      </c>
      <c r="P105" s="528" t="s">
        <v>1325</v>
      </c>
      <c r="Q105" s="535" t="s">
        <v>1325</v>
      </c>
      <c r="R105" s="531">
        <v>0</v>
      </c>
      <c r="S105" s="532"/>
      <c r="T105" s="532"/>
      <c r="U105" s="532"/>
      <c r="V105" s="532"/>
      <c r="W105" s="532">
        <v>0</v>
      </c>
      <c r="X105" s="533"/>
      <c r="Y105" s="534" t="s">
        <v>1325</v>
      </c>
      <c r="Z105" s="528" t="s">
        <v>1325</v>
      </c>
      <c r="AA105" s="528" t="s">
        <v>1325</v>
      </c>
      <c r="AB105" s="528" t="s">
        <v>1325</v>
      </c>
      <c r="AC105" s="528" t="s">
        <v>1325</v>
      </c>
      <c r="AD105" s="528" t="s">
        <v>1325</v>
      </c>
      <c r="AE105" s="535" t="s">
        <v>1325</v>
      </c>
      <c r="AF105" s="531">
        <v>0</v>
      </c>
      <c r="AG105" s="532"/>
      <c r="AH105" s="532"/>
      <c r="AI105" s="532"/>
      <c r="AJ105" s="532"/>
      <c r="AK105" s="532">
        <v>1.6753978432179122</v>
      </c>
      <c r="AL105" s="533"/>
      <c r="AM105" s="534" t="s">
        <v>1325</v>
      </c>
      <c r="AN105" s="528" t="s">
        <v>1325</v>
      </c>
      <c r="AO105" s="528" t="s">
        <v>1325</v>
      </c>
      <c r="AP105" s="528" t="s">
        <v>1325</v>
      </c>
      <c r="AQ105" s="528" t="s">
        <v>1325</v>
      </c>
      <c r="AR105" s="528" t="s">
        <v>1325</v>
      </c>
      <c r="AS105" s="535" t="s">
        <v>1325</v>
      </c>
      <c r="AT105" s="531">
        <v>0</v>
      </c>
      <c r="AU105" s="532"/>
      <c r="AV105" s="532"/>
      <c r="AW105" s="532"/>
      <c r="AX105" s="532"/>
      <c r="AY105" s="532">
        <v>0</v>
      </c>
      <c r="AZ105" s="533"/>
      <c r="BA105" s="534" t="s">
        <v>1325</v>
      </c>
      <c r="BB105" s="528" t="s">
        <v>1325</v>
      </c>
      <c r="BC105" s="528" t="s">
        <v>1325</v>
      </c>
      <c r="BD105" s="528" t="s">
        <v>1325</v>
      </c>
      <c r="BE105" s="528" t="s">
        <v>1325</v>
      </c>
      <c r="BF105" s="528" t="s">
        <v>1325</v>
      </c>
      <c r="BG105" s="535" t="s">
        <v>1325</v>
      </c>
      <c r="BH105" s="531">
        <v>0</v>
      </c>
      <c r="BI105" s="532"/>
      <c r="BJ105" s="532"/>
      <c r="BK105" s="532"/>
      <c r="BL105" s="532"/>
      <c r="BM105" s="532">
        <v>3.0508891557151614</v>
      </c>
      <c r="BN105" s="533"/>
      <c r="BO105" s="534" t="s">
        <v>1325</v>
      </c>
      <c r="BP105" s="528" t="s">
        <v>1325</v>
      </c>
      <c r="BQ105" s="528" t="s">
        <v>1325</v>
      </c>
      <c r="BR105" s="528" t="s">
        <v>1325</v>
      </c>
      <c r="BS105" s="528" t="s">
        <v>1325</v>
      </c>
      <c r="BT105" s="528" t="s">
        <v>1325</v>
      </c>
      <c r="BU105" s="535" t="s">
        <v>1325</v>
      </c>
      <c r="BV105" s="531">
        <v>1.6260282511775783</v>
      </c>
      <c r="BW105" s="532"/>
      <c r="BX105" s="532"/>
      <c r="BY105" s="532"/>
      <c r="BZ105" s="532"/>
      <c r="CA105" s="532">
        <v>1.6661603233378151</v>
      </c>
      <c r="CB105" s="533"/>
      <c r="CC105" s="534" t="s">
        <v>1325</v>
      </c>
      <c r="CD105" s="528" t="s">
        <v>1325</v>
      </c>
      <c r="CE105" s="528" t="s">
        <v>1325</v>
      </c>
      <c r="CF105" s="528" t="s">
        <v>1325</v>
      </c>
      <c r="CG105" s="528" t="s">
        <v>1325</v>
      </c>
      <c r="CH105" s="528" t="s">
        <v>1325</v>
      </c>
      <c r="CI105" s="535" t="s">
        <v>1325</v>
      </c>
      <c r="CJ105" s="531">
        <v>0</v>
      </c>
      <c r="CK105" s="532"/>
      <c r="CL105" s="532"/>
      <c r="CM105" s="532"/>
      <c r="CN105" s="532"/>
      <c r="CO105" s="532">
        <v>0</v>
      </c>
      <c r="CP105" s="533"/>
      <c r="CQ105" s="534" t="s">
        <v>1325</v>
      </c>
      <c r="CR105" s="528" t="s">
        <v>1325</v>
      </c>
      <c r="CS105" s="528" t="s">
        <v>1325</v>
      </c>
      <c r="CT105" s="528" t="s">
        <v>1325</v>
      </c>
      <c r="CU105" s="528" t="s">
        <v>1325</v>
      </c>
      <c r="CV105" s="528" t="s">
        <v>1325</v>
      </c>
      <c r="CW105" s="528" t="s">
        <v>1325</v>
      </c>
      <c r="CX105" s="528" t="s">
        <v>878</v>
      </c>
      <c r="CY105" s="528" t="s">
        <v>791</v>
      </c>
      <c r="CZ105" s="528" t="s">
        <v>878</v>
      </c>
      <c r="DA105" s="536" t="s">
        <v>791</v>
      </c>
      <c r="DB105" s="537" t="s">
        <v>792</v>
      </c>
      <c r="DC105" s="537" t="s">
        <v>792</v>
      </c>
      <c r="DD105" s="537" t="s">
        <v>878</v>
      </c>
      <c r="DE105" s="537" t="s">
        <v>878</v>
      </c>
      <c r="DF105" s="544" t="s">
        <v>1934</v>
      </c>
      <c r="DG105" s="538" t="s">
        <v>1930</v>
      </c>
      <c r="DH105" s="528">
        <v>16</v>
      </c>
      <c r="DI105" s="528">
        <v>0</v>
      </c>
      <c r="DJ105" s="528">
        <v>1</v>
      </c>
      <c r="DK105" s="528">
        <v>0</v>
      </c>
      <c r="DL105" s="528">
        <v>0</v>
      </c>
      <c r="DM105" s="528">
        <v>39</v>
      </c>
      <c r="DN105" s="528">
        <v>2</v>
      </c>
      <c r="DO105" s="528">
        <v>6</v>
      </c>
      <c r="DP105" s="535">
        <v>58</v>
      </c>
    </row>
    <row r="106" spans="1:120">
      <c r="A106" s="591" t="s">
        <v>391</v>
      </c>
      <c r="B106" s="545" t="s">
        <v>1293</v>
      </c>
      <c r="C106" s="546" t="s">
        <v>619</v>
      </c>
      <c r="D106" s="531">
        <v>0.66545015375153693</v>
      </c>
      <c r="E106" s="532"/>
      <c r="F106" s="532">
        <v>0.6835035789198699</v>
      </c>
      <c r="G106" s="532">
        <v>0.60076431197444458</v>
      </c>
      <c r="H106" s="532"/>
      <c r="I106" s="532">
        <v>1.3595474153459877</v>
      </c>
      <c r="J106" s="533">
        <v>1.1880098220169912</v>
      </c>
      <c r="K106" s="534" t="s">
        <v>1325</v>
      </c>
      <c r="L106" s="528" t="s">
        <v>1325</v>
      </c>
      <c r="M106" s="528" t="s">
        <v>1325</v>
      </c>
      <c r="N106" s="528" t="s">
        <v>1325</v>
      </c>
      <c r="O106" s="528" t="s">
        <v>1325</v>
      </c>
      <c r="P106" s="528">
        <v>101</v>
      </c>
      <c r="Q106" s="535" t="s">
        <v>1325</v>
      </c>
      <c r="R106" s="531">
        <v>0</v>
      </c>
      <c r="S106" s="532"/>
      <c r="T106" s="532">
        <v>0</v>
      </c>
      <c r="U106" s="532">
        <v>0</v>
      </c>
      <c r="V106" s="532"/>
      <c r="W106" s="532">
        <v>2.68943277591432</v>
      </c>
      <c r="X106" s="533">
        <v>0</v>
      </c>
      <c r="Y106" s="534" t="s">
        <v>1325</v>
      </c>
      <c r="Z106" s="528" t="s">
        <v>1325</v>
      </c>
      <c r="AA106" s="528" t="s">
        <v>1325</v>
      </c>
      <c r="AB106" s="528" t="s">
        <v>1325</v>
      </c>
      <c r="AC106" s="528" t="s">
        <v>1325</v>
      </c>
      <c r="AD106" s="528">
        <v>12</v>
      </c>
      <c r="AE106" s="535" t="s">
        <v>1325</v>
      </c>
      <c r="AF106" s="531">
        <v>1.3417575778947848</v>
      </c>
      <c r="AG106" s="532"/>
      <c r="AH106" s="532">
        <v>0</v>
      </c>
      <c r="AI106" s="532">
        <v>0</v>
      </c>
      <c r="AJ106" s="532"/>
      <c r="AK106" s="532">
        <v>2.0191603918415892</v>
      </c>
      <c r="AL106" s="533">
        <v>0</v>
      </c>
      <c r="AM106" s="534" t="s">
        <v>1325</v>
      </c>
      <c r="AN106" s="528" t="s">
        <v>1325</v>
      </c>
      <c r="AO106" s="528" t="s">
        <v>1325</v>
      </c>
      <c r="AP106" s="528" t="s">
        <v>1325</v>
      </c>
      <c r="AQ106" s="528" t="s">
        <v>1325</v>
      </c>
      <c r="AR106" s="528">
        <v>16</v>
      </c>
      <c r="AS106" s="535" t="s">
        <v>1325</v>
      </c>
      <c r="AT106" s="531">
        <v>0</v>
      </c>
      <c r="AU106" s="532"/>
      <c r="AV106" s="532">
        <v>0</v>
      </c>
      <c r="AW106" s="532">
        <v>10.943992813583671</v>
      </c>
      <c r="AX106" s="532"/>
      <c r="AY106" s="532">
        <v>1.2602884915742463</v>
      </c>
      <c r="AZ106" s="533">
        <v>0</v>
      </c>
      <c r="BA106" s="534" t="s">
        <v>1325</v>
      </c>
      <c r="BB106" s="528" t="s">
        <v>1325</v>
      </c>
      <c r="BC106" s="528" t="s">
        <v>1325</v>
      </c>
      <c r="BD106" s="528" t="s">
        <v>1325</v>
      </c>
      <c r="BE106" s="528" t="s">
        <v>1325</v>
      </c>
      <c r="BF106" s="528" t="s">
        <v>1325</v>
      </c>
      <c r="BG106" s="535" t="s">
        <v>1325</v>
      </c>
      <c r="BH106" s="531">
        <v>0</v>
      </c>
      <c r="BI106" s="532"/>
      <c r="BJ106" s="532">
        <v>0</v>
      </c>
      <c r="BK106" s="532">
        <v>0</v>
      </c>
      <c r="BL106" s="532"/>
      <c r="BM106" s="532">
        <v>1.3910646526517954</v>
      </c>
      <c r="BN106" s="533">
        <v>4.612546832455088</v>
      </c>
      <c r="BO106" s="534" t="s">
        <v>1325</v>
      </c>
      <c r="BP106" s="528" t="s">
        <v>1325</v>
      </c>
      <c r="BQ106" s="528" t="s">
        <v>1325</v>
      </c>
      <c r="BR106" s="528" t="s">
        <v>1325</v>
      </c>
      <c r="BS106" s="528" t="s">
        <v>1325</v>
      </c>
      <c r="BT106" s="528">
        <v>21</v>
      </c>
      <c r="BU106" s="535" t="s">
        <v>1325</v>
      </c>
      <c r="BV106" s="531">
        <v>1.1763040493150139</v>
      </c>
      <c r="BW106" s="532"/>
      <c r="BX106" s="532">
        <v>0</v>
      </c>
      <c r="BY106" s="532">
        <v>0</v>
      </c>
      <c r="BZ106" s="532"/>
      <c r="CA106" s="532">
        <v>1.5591489282773883</v>
      </c>
      <c r="CB106" s="533">
        <v>1.2710356112399797</v>
      </c>
      <c r="CC106" s="534" t="s">
        <v>1325</v>
      </c>
      <c r="CD106" s="528" t="s">
        <v>1325</v>
      </c>
      <c r="CE106" s="528" t="s">
        <v>1325</v>
      </c>
      <c r="CF106" s="528" t="s">
        <v>1325</v>
      </c>
      <c r="CG106" s="528" t="s">
        <v>1325</v>
      </c>
      <c r="CH106" s="528">
        <v>33</v>
      </c>
      <c r="CI106" s="535" t="s">
        <v>1325</v>
      </c>
      <c r="CJ106" s="531">
        <v>0</v>
      </c>
      <c r="CK106" s="532"/>
      <c r="CL106" s="532">
        <v>48.674887789322874</v>
      </c>
      <c r="CM106" s="532">
        <v>0</v>
      </c>
      <c r="CN106" s="532"/>
      <c r="CO106" s="532">
        <v>0.17590377825095044</v>
      </c>
      <c r="CP106" s="533">
        <v>0</v>
      </c>
      <c r="CQ106" s="534" t="s">
        <v>1325</v>
      </c>
      <c r="CR106" s="528" t="s">
        <v>1325</v>
      </c>
      <c r="CS106" s="528" t="s">
        <v>1325</v>
      </c>
      <c r="CT106" s="528" t="s">
        <v>1325</v>
      </c>
      <c r="CU106" s="528" t="s">
        <v>1325</v>
      </c>
      <c r="CV106" s="528" t="s">
        <v>1325</v>
      </c>
      <c r="CW106" s="528" t="s">
        <v>1325</v>
      </c>
      <c r="CX106" s="528" t="s">
        <v>878</v>
      </c>
      <c r="CY106" s="528" t="s">
        <v>791</v>
      </c>
      <c r="CZ106" s="528" t="s">
        <v>878</v>
      </c>
      <c r="DA106" s="536" t="s">
        <v>791</v>
      </c>
      <c r="DB106" s="537" t="s">
        <v>792</v>
      </c>
      <c r="DC106" s="537" t="s">
        <v>792</v>
      </c>
      <c r="DD106" s="537" t="s">
        <v>878</v>
      </c>
      <c r="DE106" s="537" t="s">
        <v>878</v>
      </c>
      <c r="DF106" s="544" t="s">
        <v>1934</v>
      </c>
      <c r="DG106" s="538" t="s">
        <v>1930</v>
      </c>
      <c r="DH106" s="528">
        <v>55</v>
      </c>
      <c r="DI106" s="528">
        <v>8</v>
      </c>
      <c r="DJ106" s="528">
        <v>14</v>
      </c>
      <c r="DK106" s="528">
        <v>16</v>
      </c>
      <c r="DL106" s="528">
        <v>2</v>
      </c>
      <c r="DM106" s="528">
        <v>885</v>
      </c>
      <c r="DN106" s="528">
        <v>25</v>
      </c>
      <c r="DO106" s="528">
        <v>112</v>
      </c>
      <c r="DP106" s="535">
        <v>1005</v>
      </c>
    </row>
    <row r="107" spans="1:120">
      <c r="A107" s="597" t="s">
        <v>393</v>
      </c>
      <c r="B107" s="545" t="s">
        <v>1289</v>
      </c>
      <c r="C107" s="546" t="s">
        <v>620</v>
      </c>
      <c r="D107" s="531"/>
      <c r="E107" s="532">
        <v>1.3954836441485874</v>
      </c>
      <c r="F107" s="532"/>
      <c r="G107" s="532"/>
      <c r="H107" s="532"/>
      <c r="I107" s="532"/>
      <c r="J107" s="533"/>
      <c r="K107" s="534" t="s">
        <v>1325</v>
      </c>
      <c r="L107" s="528" t="s">
        <v>1325</v>
      </c>
      <c r="M107" s="528" t="s">
        <v>1325</v>
      </c>
      <c r="N107" s="528" t="s">
        <v>1325</v>
      </c>
      <c r="O107" s="528" t="s">
        <v>1325</v>
      </c>
      <c r="P107" s="528" t="s">
        <v>1325</v>
      </c>
      <c r="Q107" s="535" t="s">
        <v>1325</v>
      </c>
      <c r="R107" s="531"/>
      <c r="S107" s="532">
        <v>0</v>
      </c>
      <c r="T107" s="532"/>
      <c r="U107" s="532"/>
      <c r="V107" s="532"/>
      <c r="W107" s="532"/>
      <c r="X107" s="533"/>
      <c r="Y107" s="534" t="s">
        <v>1325</v>
      </c>
      <c r="Z107" s="528" t="s">
        <v>1325</v>
      </c>
      <c r="AA107" s="528" t="s">
        <v>1325</v>
      </c>
      <c r="AB107" s="528" t="s">
        <v>1325</v>
      </c>
      <c r="AC107" s="528" t="s">
        <v>1325</v>
      </c>
      <c r="AD107" s="528" t="s">
        <v>1325</v>
      </c>
      <c r="AE107" s="535" t="s">
        <v>1325</v>
      </c>
      <c r="AF107" s="531"/>
      <c r="AG107" s="532">
        <v>3.7934420189739337</v>
      </c>
      <c r="AH107" s="532"/>
      <c r="AI107" s="532"/>
      <c r="AJ107" s="532"/>
      <c r="AK107" s="532"/>
      <c r="AL107" s="533"/>
      <c r="AM107" s="534" t="s">
        <v>1325</v>
      </c>
      <c r="AN107" s="528" t="s">
        <v>1325</v>
      </c>
      <c r="AO107" s="528" t="s">
        <v>1325</v>
      </c>
      <c r="AP107" s="528" t="s">
        <v>1325</v>
      </c>
      <c r="AQ107" s="528" t="s">
        <v>1325</v>
      </c>
      <c r="AR107" s="528" t="s">
        <v>1325</v>
      </c>
      <c r="AS107" s="535" t="s">
        <v>1325</v>
      </c>
      <c r="AT107" s="531"/>
      <c r="AU107" s="532">
        <v>0</v>
      </c>
      <c r="AV107" s="532"/>
      <c r="AW107" s="532"/>
      <c r="AX107" s="532"/>
      <c r="AY107" s="532"/>
      <c r="AZ107" s="533"/>
      <c r="BA107" s="534" t="s">
        <v>1325</v>
      </c>
      <c r="BB107" s="528" t="s">
        <v>1325</v>
      </c>
      <c r="BC107" s="528" t="s">
        <v>1325</v>
      </c>
      <c r="BD107" s="528" t="s">
        <v>1325</v>
      </c>
      <c r="BE107" s="528" t="s">
        <v>1325</v>
      </c>
      <c r="BF107" s="528" t="s">
        <v>1325</v>
      </c>
      <c r="BG107" s="535" t="s">
        <v>1325</v>
      </c>
      <c r="BH107" s="531"/>
      <c r="BI107" s="532">
        <v>0</v>
      </c>
      <c r="BJ107" s="532"/>
      <c r="BK107" s="532"/>
      <c r="BL107" s="532"/>
      <c r="BM107" s="532"/>
      <c r="BN107" s="533"/>
      <c r="BO107" s="534" t="s">
        <v>1325</v>
      </c>
      <c r="BP107" s="528" t="s">
        <v>1325</v>
      </c>
      <c r="BQ107" s="528" t="s">
        <v>1325</v>
      </c>
      <c r="BR107" s="528" t="s">
        <v>1325</v>
      </c>
      <c r="BS107" s="528" t="s">
        <v>1325</v>
      </c>
      <c r="BT107" s="528" t="s">
        <v>1325</v>
      </c>
      <c r="BU107" s="535" t="s">
        <v>1325</v>
      </c>
      <c r="BV107" s="531"/>
      <c r="BW107" s="532">
        <v>1.4312413122046148</v>
      </c>
      <c r="BX107" s="532"/>
      <c r="BY107" s="532"/>
      <c r="BZ107" s="532"/>
      <c r="CA107" s="532"/>
      <c r="CB107" s="533"/>
      <c r="CC107" s="534" t="s">
        <v>1325</v>
      </c>
      <c r="CD107" s="528" t="s">
        <v>1325</v>
      </c>
      <c r="CE107" s="528" t="s">
        <v>1325</v>
      </c>
      <c r="CF107" s="528" t="s">
        <v>1325</v>
      </c>
      <c r="CG107" s="528" t="s">
        <v>1325</v>
      </c>
      <c r="CH107" s="528" t="s">
        <v>1325</v>
      </c>
      <c r="CI107" s="535" t="s">
        <v>1325</v>
      </c>
      <c r="CJ107" s="531"/>
      <c r="CK107" s="532">
        <v>0</v>
      </c>
      <c r="CL107" s="532"/>
      <c r="CM107" s="532"/>
      <c r="CN107" s="532"/>
      <c r="CO107" s="532"/>
      <c r="CP107" s="533"/>
      <c r="CQ107" s="534" t="s">
        <v>1325</v>
      </c>
      <c r="CR107" s="528" t="s">
        <v>1325</v>
      </c>
      <c r="CS107" s="528" t="s">
        <v>1325</v>
      </c>
      <c r="CT107" s="528" t="s">
        <v>1325</v>
      </c>
      <c r="CU107" s="528" t="s">
        <v>1325</v>
      </c>
      <c r="CV107" s="528" t="s">
        <v>1325</v>
      </c>
      <c r="CW107" s="528" t="s">
        <v>1325</v>
      </c>
      <c r="CX107" s="528" t="s">
        <v>878</v>
      </c>
      <c r="CY107" s="528" t="s">
        <v>791</v>
      </c>
      <c r="CZ107" s="528" t="s">
        <v>878</v>
      </c>
      <c r="DA107" s="536" t="s">
        <v>791</v>
      </c>
      <c r="DB107" s="537" t="s">
        <v>792</v>
      </c>
      <c r="DC107" s="537" t="s">
        <v>792</v>
      </c>
      <c r="DD107" s="537" t="s">
        <v>878</v>
      </c>
      <c r="DE107" s="537" t="s">
        <v>878</v>
      </c>
      <c r="DF107" s="528"/>
      <c r="DG107" s="538" t="s">
        <v>1930</v>
      </c>
      <c r="DH107" s="528">
        <v>0</v>
      </c>
      <c r="DI107" s="528">
        <v>33</v>
      </c>
      <c r="DJ107" s="528">
        <v>0</v>
      </c>
      <c r="DK107" s="528">
        <v>0</v>
      </c>
      <c r="DL107" s="528">
        <v>0</v>
      </c>
      <c r="DM107" s="528">
        <v>3</v>
      </c>
      <c r="DN107" s="528">
        <v>0</v>
      </c>
      <c r="DO107" s="528">
        <v>5</v>
      </c>
      <c r="DP107" s="535">
        <v>36</v>
      </c>
    </row>
    <row r="108" spans="1:120">
      <c r="A108" s="591" t="s">
        <v>395</v>
      </c>
      <c r="B108" s="545" t="s">
        <v>1293</v>
      </c>
      <c r="C108" s="546" t="s">
        <v>621</v>
      </c>
      <c r="D108" s="531">
        <v>0.99141950805983381</v>
      </c>
      <c r="E108" s="532">
        <v>1.5668918692777842</v>
      </c>
      <c r="F108" s="532">
        <v>0.69911108590337789</v>
      </c>
      <c r="G108" s="532">
        <v>1.9592595345434589</v>
      </c>
      <c r="H108" s="532">
        <v>0</v>
      </c>
      <c r="I108" s="532">
        <v>0.91813634910193098</v>
      </c>
      <c r="J108" s="533">
        <v>1.0433175543810498</v>
      </c>
      <c r="K108" s="534">
        <v>89</v>
      </c>
      <c r="L108" s="528">
        <v>29</v>
      </c>
      <c r="M108" s="528" t="s">
        <v>1325</v>
      </c>
      <c r="N108" s="528" t="s">
        <v>1325</v>
      </c>
      <c r="O108" s="528" t="s">
        <v>1325</v>
      </c>
      <c r="P108" s="528">
        <v>449</v>
      </c>
      <c r="Q108" s="535">
        <v>42</v>
      </c>
      <c r="R108" s="531">
        <v>1.1014447480216694</v>
      </c>
      <c r="S108" s="532">
        <v>0</v>
      </c>
      <c r="T108" s="532">
        <v>0</v>
      </c>
      <c r="U108" s="532">
        <v>0</v>
      </c>
      <c r="V108" s="532">
        <v>0</v>
      </c>
      <c r="W108" s="532">
        <v>1.5587309777170724</v>
      </c>
      <c r="X108" s="533">
        <v>1.480110677554431</v>
      </c>
      <c r="Y108" s="534" t="s">
        <v>1325</v>
      </c>
      <c r="Z108" s="528" t="s">
        <v>1325</v>
      </c>
      <c r="AA108" s="528" t="s">
        <v>1325</v>
      </c>
      <c r="AB108" s="528" t="s">
        <v>1325</v>
      </c>
      <c r="AC108" s="528" t="s">
        <v>1325</v>
      </c>
      <c r="AD108" s="528">
        <v>28</v>
      </c>
      <c r="AE108" s="535" t="s">
        <v>1325</v>
      </c>
      <c r="AF108" s="531">
        <v>0.90392057071065746</v>
      </c>
      <c r="AG108" s="532">
        <v>0.73363181584466408</v>
      </c>
      <c r="AH108" s="532">
        <v>0</v>
      </c>
      <c r="AI108" s="532">
        <v>0</v>
      </c>
      <c r="AJ108" s="532">
        <v>0</v>
      </c>
      <c r="AK108" s="532">
        <v>2.172619734963384</v>
      </c>
      <c r="AL108" s="533">
        <v>0.66837514992514557</v>
      </c>
      <c r="AM108" s="534" t="s">
        <v>1325</v>
      </c>
      <c r="AN108" s="528" t="s">
        <v>1325</v>
      </c>
      <c r="AO108" s="528" t="s">
        <v>1325</v>
      </c>
      <c r="AP108" s="528" t="s">
        <v>1325</v>
      </c>
      <c r="AQ108" s="528" t="s">
        <v>1325</v>
      </c>
      <c r="AR108" s="528">
        <v>43</v>
      </c>
      <c r="AS108" s="535" t="s">
        <v>1325</v>
      </c>
      <c r="AT108" s="531">
        <v>0</v>
      </c>
      <c r="AU108" s="532">
        <v>0</v>
      </c>
      <c r="AV108" s="532">
        <v>0</v>
      </c>
      <c r="AW108" s="532">
        <v>0</v>
      </c>
      <c r="AX108" s="532">
        <v>0</v>
      </c>
      <c r="AY108" s="532">
        <v>2.6587368995029417</v>
      </c>
      <c r="AZ108" s="533">
        <v>3.9051271734874797</v>
      </c>
      <c r="BA108" s="534" t="s">
        <v>1325</v>
      </c>
      <c r="BB108" s="528" t="s">
        <v>1325</v>
      </c>
      <c r="BC108" s="528" t="s">
        <v>1325</v>
      </c>
      <c r="BD108" s="528" t="s">
        <v>1325</v>
      </c>
      <c r="BE108" s="528" t="s">
        <v>1325</v>
      </c>
      <c r="BF108" s="528">
        <v>23</v>
      </c>
      <c r="BG108" s="535" t="s">
        <v>1325</v>
      </c>
      <c r="BH108" s="531">
        <v>0.66737694913391155</v>
      </c>
      <c r="BI108" s="532">
        <v>1.6141786478137796</v>
      </c>
      <c r="BJ108" s="532">
        <v>1.0168751989375402</v>
      </c>
      <c r="BK108" s="532">
        <v>3.3194049432476964</v>
      </c>
      <c r="BL108" s="532">
        <v>0</v>
      </c>
      <c r="BM108" s="532">
        <v>0.74551499830107026</v>
      </c>
      <c r="BN108" s="533">
        <v>1.6460469941171538</v>
      </c>
      <c r="BO108" s="534">
        <v>15</v>
      </c>
      <c r="BP108" s="528" t="s">
        <v>1325</v>
      </c>
      <c r="BQ108" s="528" t="s">
        <v>1325</v>
      </c>
      <c r="BR108" s="528" t="s">
        <v>1325</v>
      </c>
      <c r="BS108" s="528" t="s">
        <v>1325</v>
      </c>
      <c r="BT108" s="528">
        <v>96</v>
      </c>
      <c r="BU108" s="535">
        <v>15</v>
      </c>
      <c r="BV108" s="531">
        <v>1.0702558932297976</v>
      </c>
      <c r="BW108" s="532">
        <v>2.032893397193356</v>
      </c>
      <c r="BX108" s="532">
        <v>0.28127345810127447</v>
      </c>
      <c r="BY108" s="532">
        <v>1.8181158675777362</v>
      </c>
      <c r="BZ108" s="532">
        <v>0</v>
      </c>
      <c r="CA108" s="532">
        <v>1.0745465450677678</v>
      </c>
      <c r="CB108" s="533">
        <v>0.66505830224799878</v>
      </c>
      <c r="CC108" s="534">
        <v>38</v>
      </c>
      <c r="CD108" s="528">
        <v>15</v>
      </c>
      <c r="CE108" s="528" t="s">
        <v>1325</v>
      </c>
      <c r="CF108" s="528" t="s">
        <v>1325</v>
      </c>
      <c r="CG108" s="528" t="s">
        <v>1325</v>
      </c>
      <c r="CH108" s="528">
        <v>192</v>
      </c>
      <c r="CI108" s="535">
        <v>11</v>
      </c>
      <c r="CJ108" s="531">
        <v>1.3284317405626815</v>
      </c>
      <c r="CK108" s="532">
        <v>2.6343498275055626</v>
      </c>
      <c r="CL108" s="532">
        <v>0</v>
      </c>
      <c r="CM108" s="532">
        <v>10.874502228080051</v>
      </c>
      <c r="CN108" s="532">
        <v>0</v>
      </c>
      <c r="CO108" s="532">
        <v>0.39188048313189444</v>
      </c>
      <c r="CP108" s="533">
        <v>0</v>
      </c>
      <c r="CQ108" s="534" t="s">
        <v>1325</v>
      </c>
      <c r="CR108" s="528" t="s">
        <v>1325</v>
      </c>
      <c r="CS108" s="528" t="s">
        <v>1325</v>
      </c>
      <c r="CT108" s="528" t="s">
        <v>1325</v>
      </c>
      <c r="CU108" s="528" t="s">
        <v>1325</v>
      </c>
      <c r="CV108" s="528">
        <v>18</v>
      </c>
      <c r="CW108" s="528" t="s">
        <v>1325</v>
      </c>
      <c r="CX108" s="528" t="s">
        <v>878</v>
      </c>
      <c r="CY108" s="536" t="s">
        <v>791</v>
      </c>
      <c r="CZ108" s="528" t="s">
        <v>792</v>
      </c>
      <c r="DA108" s="536" t="s">
        <v>1477</v>
      </c>
      <c r="DB108" s="537" t="s">
        <v>792</v>
      </c>
      <c r="DC108" s="537" t="s">
        <v>792</v>
      </c>
      <c r="DD108" s="537" t="s">
        <v>878</v>
      </c>
      <c r="DE108" s="537" t="s">
        <v>878</v>
      </c>
      <c r="DF108" s="528"/>
      <c r="DG108" s="538" t="s">
        <v>1930</v>
      </c>
      <c r="DH108" s="528">
        <v>715</v>
      </c>
      <c r="DI108" s="528">
        <v>149</v>
      </c>
      <c r="DJ108" s="528">
        <v>67</v>
      </c>
      <c r="DK108" s="528">
        <v>34</v>
      </c>
      <c r="DL108" s="528">
        <v>13</v>
      </c>
      <c r="DM108" s="528">
        <v>3709</v>
      </c>
      <c r="DN108" s="528">
        <v>322</v>
      </c>
      <c r="DO108" s="528">
        <v>623</v>
      </c>
      <c r="DP108" s="535">
        <v>5009</v>
      </c>
    </row>
    <row r="109" spans="1:120">
      <c r="A109" s="591" t="s">
        <v>397</v>
      </c>
      <c r="B109" s="529" t="s">
        <v>1290</v>
      </c>
      <c r="C109" s="530" t="s">
        <v>622</v>
      </c>
      <c r="D109" s="531">
        <v>1.3237107800428094</v>
      </c>
      <c r="E109" s="532">
        <v>1.3136637663952793</v>
      </c>
      <c r="F109" s="532">
        <v>0.55925982823130382</v>
      </c>
      <c r="G109" s="532">
        <v>1.4574094444217094</v>
      </c>
      <c r="H109" s="532">
        <v>0.43350631942736018</v>
      </c>
      <c r="I109" s="532">
        <v>0.94206267176215719</v>
      </c>
      <c r="J109" s="533">
        <v>0.60428690107548166</v>
      </c>
      <c r="K109" s="534">
        <v>555</v>
      </c>
      <c r="L109" s="528">
        <v>15</v>
      </c>
      <c r="M109" s="528">
        <v>22</v>
      </c>
      <c r="N109" s="528">
        <v>54</v>
      </c>
      <c r="O109" s="528" t="s">
        <v>1325</v>
      </c>
      <c r="P109" s="528">
        <v>953</v>
      </c>
      <c r="Q109" s="535">
        <v>10</v>
      </c>
      <c r="R109" s="531">
        <v>0.62071061100429292</v>
      </c>
      <c r="S109" s="532">
        <v>0</v>
      </c>
      <c r="T109" s="532">
        <v>1.1768718277530155</v>
      </c>
      <c r="U109" s="532">
        <v>0.28310453607397951</v>
      </c>
      <c r="V109" s="532">
        <v>0</v>
      </c>
      <c r="W109" s="532">
        <v>2.2369798630151863</v>
      </c>
      <c r="X109" s="533">
        <v>0</v>
      </c>
      <c r="Y109" s="534">
        <v>27</v>
      </c>
      <c r="Z109" s="528" t="s">
        <v>1325</v>
      </c>
      <c r="AA109" s="528" t="s">
        <v>1325</v>
      </c>
      <c r="AB109" s="528" t="s">
        <v>1325</v>
      </c>
      <c r="AC109" s="528" t="s">
        <v>1325</v>
      </c>
      <c r="AD109" s="528">
        <v>113</v>
      </c>
      <c r="AE109" s="535" t="s">
        <v>1325</v>
      </c>
      <c r="AF109" s="531">
        <v>1.1228576549281091</v>
      </c>
      <c r="AG109" s="532">
        <v>1.277213659147314</v>
      </c>
      <c r="AH109" s="532">
        <v>0.75246555159463291</v>
      </c>
      <c r="AI109" s="532">
        <v>1.1661355492513195</v>
      </c>
      <c r="AJ109" s="532">
        <v>0</v>
      </c>
      <c r="AK109" s="532">
        <v>1.1254064762156331</v>
      </c>
      <c r="AL109" s="533">
        <v>0.43637442985214819</v>
      </c>
      <c r="AM109" s="534">
        <v>67</v>
      </c>
      <c r="AN109" s="528" t="s">
        <v>1325</v>
      </c>
      <c r="AO109" s="528" t="s">
        <v>1325</v>
      </c>
      <c r="AP109" s="528" t="s">
        <v>1325</v>
      </c>
      <c r="AQ109" s="528" t="s">
        <v>1325</v>
      </c>
      <c r="AR109" s="528">
        <v>140</v>
      </c>
      <c r="AS109" s="535" t="s">
        <v>1325</v>
      </c>
      <c r="AT109" s="531">
        <v>1.3135101248353838</v>
      </c>
      <c r="AU109" s="532">
        <v>0</v>
      </c>
      <c r="AV109" s="532">
        <v>0.64141574209058572</v>
      </c>
      <c r="AW109" s="532">
        <v>1.3471016186146751</v>
      </c>
      <c r="AX109" s="532">
        <v>0</v>
      </c>
      <c r="AY109" s="532">
        <v>1.2259867258571573</v>
      </c>
      <c r="AZ109" s="533">
        <v>0</v>
      </c>
      <c r="BA109" s="534">
        <v>22</v>
      </c>
      <c r="BB109" s="528" t="s">
        <v>1325</v>
      </c>
      <c r="BC109" s="528" t="s">
        <v>1325</v>
      </c>
      <c r="BD109" s="528" t="s">
        <v>1325</v>
      </c>
      <c r="BE109" s="528" t="s">
        <v>1325</v>
      </c>
      <c r="BF109" s="528">
        <v>42</v>
      </c>
      <c r="BG109" s="535" t="s">
        <v>1325</v>
      </c>
      <c r="BH109" s="531">
        <v>0.79290702955062331</v>
      </c>
      <c r="BI109" s="532">
        <v>2.2858380737388453</v>
      </c>
      <c r="BJ109" s="532">
        <v>0.3209515246201578</v>
      </c>
      <c r="BK109" s="532">
        <v>1.6311595826799907</v>
      </c>
      <c r="BL109" s="532">
        <v>0</v>
      </c>
      <c r="BM109" s="532">
        <v>1.2713613389079363</v>
      </c>
      <c r="BN109" s="533">
        <v>0.78516611623338139</v>
      </c>
      <c r="BO109" s="534">
        <v>86</v>
      </c>
      <c r="BP109" s="528" t="s">
        <v>1325</v>
      </c>
      <c r="BQ109" s="528" t="s">
        <v>1325</v>
      </c>
      <c r="BR109" s="528">
        <v>14</v>
      </c>
      <c r="BS109" s="528" t="s">
        <v>1325</v>
      </c>
      <c r="BT109" s="528">
        <v>249</v>
      </c>
      <c r="BU109" s="535" t="s">
        <v>1325</v>
      </c>
      <c r="BV109" s="531">
        <v>2.0791220534826067</v>
      </c>
      <c r="BW109" s="532">
        <v>1.1377838057449572</v>
      </c>
      <c r="BX109" s="532">
        <v>0.16072901766809766</v>
      </c>
      <c r="BY109" s="532">
        <v>1.8808955417997868</v>
      </c>
      <c r="BZ109" s="532">
        <v>1.4244509691186111</v>
      </c>
      <c r="CA109" s="532">
        <v>0.63476230350102392</v>
      </c>
      <c r="CB109" s="533">
        <v>0.79652230006055791</v>
      </c>
      <c r="CC109" s="534">
        <v>235</v>
      </c>
      <c r="CD109" s="528" t="s">
        <v>1325</v>
      </c>
      <c r="CE109" s="528" t="s">
        <v>1325</v>
      </c>
      <c r="CF109" s="528">
        <v>21</v>
      </c>
      <c r="CG109" s="528" t="s">
        <v>1325</v>
      </c>
      <c r="CH109" s="528">
        <v>244</v>
      </c>
      <c r="CI109" s="535" t="s">
        <v>1325</v>
      </c>
      <c r="CJ109" s="531">
        <v>1.6075088536453959</v>
      </c>
      <c r="CK109" s="532">
        <v>2.4296350678521024</v>
      </c>
      <c r="CL109" s="532">
        <v>1.0792305574953123</v>
      </c>
      <c r="CM109" s="532">
        <v>1.4723139014697209</v>
      </c>
      <c r="CN109" s="532">
        <v>0</v>
      </c>
      <c r="CO109" s="532">
        <v>0.76901987349080125</v>
      </c>
      <c r="CP109" s="533">
        <v>0</v>
      </c>
      <c r="CQ109" s="534">
        <v>47</v>
      </c>
      <c r="CR109" s="528" t="s">
        <v>1325</v>
      </c>
      <c r="CS109" s="528" t="s">
        <v>1325</v>
      </c>
      <c r="CT109" s="528" t="s">
        <v>1325</v>
      </c>
      <c r="CU109" s="528" t="s">
        <v>1325</v>
      </c>
      <c r="CV109" s="528">
        <v>64</v>
      </c>
      <c r="CW109" s="528" t="s">
        <v>1325</v>
      </c>
      <c r="CX109" s="528" t="s">
        <v>878</v>
      </c>
      <c r="CY109" s="536" t="s">
        <v>791</v>
      </c>
      <c r="CZ109" s="528" t="s">
        <v>792</v>
      </c>
      <c r="DA109" s="536" t="s">
        <v>1931</v>
      </c>
      <c r="DB109" s="537" t="s">
        <v>792</v>
      </c>
      <c r="DC109" s="537" t="s">
        <v>792</v>
      </c>
      <c r="DD109" s="537" t="s">
        <v>878</v>
      </c>
      <c r="DE109" s="537" t="s">
        <v>878</v>
      </c>
      <c r="DF109" s="528"/>
      <c r="DG109" s="538" t="s">
        <v>1930</v>
      </c>
      <c r="DH109" s="528">
        <v>4856</v>
      </c>
      <c r="DI109" s="528">
        <v>125</v>
      </c>
      <c r="DJ109" s="528">
        <v>415</v>
      </c>
      <c r="DK109" s="528">
        <v>412</v>
      </c>
      <c r="DL109" s="528">
        <v>50</v>
      </c>
      <c r="DM109" s="528">
        <v>10634</v>
      </c>
      <c r="DN109" s="528">
        <v>176</v>
      </c>
      <c r="DO109" s="528">
        <v>1611</v>
      </c>
      <c r="DP109" s="535">
        <v>16668</v>
      </c>
    </row>
    <row r="110" spans="1:120" ht="30">
      <c r="A110" s="597" t="s">
        <v>399</v>
      </c>
      <c r="B110" s="545" t="s">
        <v>1298</v>
      </c>
      <c r="C110" s="546" t="s">
        <v>623</v>
      </c>
      <c r="D110" s="531">
        <v>1.078924606084749</v>
      </c>
      <c r="E110" s="532">
        <v>1.9859465289814258</v>
      </c>
      <c r="F110" s="532">
        <v>0.48895030021769126</v>
      </c>
      <c r="G110" s="532">
        <v>1.5612801270644847</v>
      </c>
      <c r="H110" s="532">
        <v>0.68685847723794491</v>
      </c>
      <c r="I110" s="532">
        <v>0.99177536303021763</v>
      </c>
      <c r="J110" s="533">
        <v>0.79908326925497064</v>
      </c>
      <c r="K110" s="534">
        <v>597</v>
      </c>
      <c r="L110" s="528">
        <v>42</v>
      </c>
      <c r="M110" s="528">
        <v>259</v>
      </c>
      <c r="N110" s="528">
        <v>559</v>
      </c>
      <c r="O110" s="528">
        <v>45</v>
      </c>
      <c r="P110" s="528">
        <v>1243</v>
      </c>
      <c r="Q110" s="535">
        <v>193</v>
      </c>
      <c r="R110" s="531">
        <v>0.52981016851904916</v>
      </c>
      <c r="S110" s="532">
        <v>0.56120685229055067</v>
      </c>
      <c r="T110" s="532">
        <v>0.84705903388009551</v>
      </c>
      <c r="U110" s="532">
        <v>0.65078393911722798</v>
      </c>
      <c r="V110" s="532">
        <v>0</v>
      </c>
      <c r="W110" s="532">
        <v>1.7617518019276848</v>
      </c>
      <c r="X110" s="533">
        <v>0.96466672421030264</v>
      </c>
      <c r="Y110" s="534">
        <v>27</v>
      </c>
      <c r="Z110" s="528" t="s">
        <v>1325</v>
      </c>
      <c r="AA110" s="528">
        <v>36</v>
      </c>
      <c r="AB110" s="528">
        <v>20</v>
      </c>
      <c r="AC110" s="528" t="s">
        <v>1325</v>
      </c>
      <c r="AD110" s="528">
        <v>124</v>
      </c>
      <c r="AE110" s="535">
        <v>19</v>
      </c>
      <c r="AF110" s="531">
        <v>0.89877018613504656</v>
      </c>
      <c r="AG110" s="532">
        <v>0.79678709135860593</v>
      </c>
      <c r="AH110" s="532">
        <v>0.70835546169162622</v>
      </c>
      <c r="AI110" s="532">
        <v>0.83550756735272658</v>
      </c>
      <c r="AJ110" s="532">
        <v>0.9193144847520891</v>
      </c>
      <c r="AK110" s="532">
        <v>1.2325434992811553</v>
      </c>
      <c r="AL110" s="533">
        <v>0.96975502266328106</v>
      </c>
      <c r="AM110" s="534">
        <v>60</v>
      </c>
      <c r="AN110" s="528" t="s">
        <v>1325</v>
      </c>
      <c r="AO110" s="528">
        <v>43</v>
      </c>
      <c r="AP110" s="528">
        <v>36</v>
      </c>
      <c r="AQ110" s="528" t="s">
        <v>1325</v>
      </c>
      <c r="AR110" s="528">
        <v>157</v>
      </c>
      <c r="AS110" s="535">
        <v>27</v>
      </c>
      <c r="AT110" s="531">
        <v>0.39130234108840434</v>
      </c>
      <c r="AU110" s="532">
        <v>1.2969015639530164</v>
      </c>
      <c r="AV110" s="532">
        <v>0.20498373358373956</v>
      </c>
      <c r="AW110" s="532">
        <v>2.7751807803700448</v>
      </c>
      <c r="AX110" s="532">
        <v>0</v>
      </c>
      <c r="AY110" s="532">
        <v>1.4236603670290042</v>
      </c>
      <c r="AZ110" s="533">
        <v>1.3011403918425393</v>
      </c>
      <c r="BA110" s="534" t="s">
        <v>1325</v>
      </c>
      <c r="BB110" s="528" t="s">
        <v>1325</v>
      </c>
      <c r="BC110" s="528" t="s">
        <v>1325</v>
      </c>
      <c r="BD110" s="528">
        <v>34</v>
      </c>
      <c r="BE110" s="528" t="s">
        <v>1325</v>
      </c>
      <c r="BF110" s="528">
        <v>51</v>
      </c>
      <c r="BG110" s="535">
        <v>11</v>
      </c>
      <c r="BH110" s="531">
        <v>0.4370766024365938</v>
      </c>
      <c r="BI110" s="532">
        <v>2.1813890265139739</v>
      </c>
      <c r="BJ110" s="532">
        <v>0.20397853510611524</v>
      </c>
      <c r="BK110" s="532">
        <v>1.2543551126901229</v>
      </c>
      <c r="BL110" s="532">
        <v>0.4905364135424195</v>
      </c>
      <c r="BM110" s="532">
        <v>1.8789225625422654</v>
      </c>
      <c r="BN110" s="533">
        <v>0.88022384782100271</v>
      </c>
      <c r="BO110" s="534">
        <v>60</v>
      </c>
      <c r="BP110" s="528">
        <v>10</v>
      </c>
      <c r="BQ110" s="528">
        <v>24</v>
      </c>
      <c r="BR110" s="528">
        <v>99</v>
      </c>
      <c r="BS110" s="528" t="s">
        <v>1325</v>
      </c>
      <c r="BT110" s="528">
        <v>333</v>
      </c>
      <c r="BU110" s="535">
        <v>46</v>
      </c>
      <c r="BV110" s="531">
        <v>1.813682902202868</v>
      </c>
      <c r="BW110" s="532">
        <v>2.6459329263005049</v>
      </c>
      <c r="BX110" s="532">
        <v>0.45630629745227863</v>
      </c>
      <c r="BY110" s="532">
        <v>1.8045614763712412</v>
      </c>
      <c r="BZ110" s="532">
        <v>0.98885834750549673</v>
      </c>
      <c r="CA110" s="532">
        <v>0.62929701372262759</v>
      </c>
      <c r="CB110" s="533">
        <v>0.69298148972170837</v>
      </c>
      <c r="CC110" s="534">
        <v>381</v>
      </c>
      <c r="CD110" s="528">
        <v>24</v>
      </c>
      <c r="CE110" s="528">
        <v>105</v>
      </c>
      <c r="CF110" s="528">
        <v>277</v>
      </c>
      <c r="CG110" s="528">
        <v>28</v>
      </c>
      <c r="CH110" s="528">
        <v>438</v>
      </c>
      <c r="CI110" s="535">
        <v>73</v>
      </c>
      <c r="CJ110" s="531">
        <v>0.71342450621271503</v>
      </c>
      <c r="CK110" s="532">
        <v>2.3767862786901155</v>
      </c>
      <c r="CL110" s="532">
        <v>0.71942598141315006</v>
      </c>
      <c r="CM110" s="532">
        <v>3.0495237480948667</v>
      </c>
      <c r="CN110" s="532">
        <v>0</v>
      </c>
      <c r="CO110" s="532">
        <v>0.954575793609312</v>
      </c>
      <c r="CP110" s="533">
        <v>0.72051436695764537</v>
      </c>
      <c r="CQ110" s="534">
        <v>17</v>
      </c>
      <c r="CR110" s="528" t="s">
        <v>1325</v>
      </c>
      <c r="CS110" s="528">
        <v>15</v>
      </c>
      <c r="CT110" s="528">
        <v>41</v>
      </c>
      <c r="CU110" s="528" t="s">
        <v>1325</v>
      </c>
      <c r="CV110" s="528">
        <v>49</v>
      </c>
      <c r="CW110" s="528" t="s">
        <v>1325</v>
      </c>
      <c r="CX110" s="528" t="s">
        <v>878</v>
      </c>
      <c r="CY110" s="536" t="s">
        <v>791</v>
      </c>
      <c r="CZ110" s="528" t="s">
        <v>792</v>
      </c>
      <c r="DA110" s="536" t="s">
        <v>1482</v>
      </c>
      <c r="DB110" s="537" t="s">
        <v>792</v>
      </c>
      <c r="DC110" s="537" t="s">
        <v>792</v>
      </c>
      <c r="DD110" s="537" t="s">
        <v>878</v>
      </c>
      <c r="DE110" s="537" t="s">
        <v>878</v>
      </c>
      <c r="DF110" s="528"/>
      <c r="DG110" s="538" t="s">
        <v>1930</v>
      </c>
      <c r="DH110" s="528">
        <v>5074</v>
      </c>
      <c r="DI110" s="528">
        <v>194</v>
      </c>
      <c r="DJ110" s="528">
        <v>4609</v>
      </c>
      <c r="DK110" s="528">
        <v>3316</v>
      </c>
      <c r="DL110" s="528">
        <v>590</v>
      </c>
      <c r="DM110" s="528">
        <v>11262</v>
      </c>
      <c r="DN110" s="528">
        <v>2155</v>
      </c>
      <c r="DO110" s="528">
        <v>2938</v>
      </c>
      <c r="DP110" s="535">
        <v>27200</v>
      </c>
    </row>
    <row r="111" spans="1:120">
      <c r="A111" s="597" t="s">
        <v>418</v>
      </c>
      <c r="B111" s="545" t="s">
        <v>1289</v>
      </c>
      <c r="C111" s="546" t="s">
        <v>624</v>
      </c>
      <c r="D111" s="531">
        <v>0.57253868954861287</v>
      </c>
      <c r="E111" s="532">
        <v>1.1860904307714866</v>
      </c>
      <c r="F111" s="532"/>
      <c r="G111" s="532"/>
      <c r="H111" s="532"/>
      <c r="I111" s="532">
        <v>0.84949903284325967</v>
      </c>
      <c r="J111" s="533">
        <v>0</v>
      </c>
      <c r="K111" s="534" t="s">
        <v>1325</v>
      </c>
      <c r="L111" s="528" t="s">
        <v>1325</v>
      </c>
      <c r="M111" s="528" t="s">
        <v>1325</v>
      </c>
      <c r="N111" s="528" t="s">
        <v>1325</v>
      </c>
      <c r="O111" s="528" t="s">
        <v>1325</v>
      </c>
      <c r="P111" s="528">
        <v>93</v>
      </c>
      <c r="Q111" s="535" t="s">
        <v>1325</v>
      </c>
      <c r="R111" s="531">
        <v>0</v>
      </c>
      <c r="S111" s="532">
        <v>0</v>
      </c>
      <c r="T111" s="532"/>
      <c r="U111" s="532"/>
      <c r="V111" s="532"/>
      <c r="W111" s="532">
        <v>0.20094407705077252</v>
      </c>
      <c r="X111" s="533">
        <v>0</v>
      </c>
      <c r="Y111" s="534" t="s">
        <v>1325</v>
      </c>
      <c r="Z111" s="528" t="s">
        <v>1325</v>
      </c>
      <c r="AA111" s="528" t="s">
        <v>1325</v>
      </c>
      <c r="AB111" s="528" t="s">
        <v>1325</v>
      </c>
      <c r="AC111" s="528" t="s">
        <v>1325</v>
      </c>
      <c r="AD111" s="528" t="s">
        <v>1325</v>
      </c>
      <c r="AE111" s="535" t="s">
        <v>1325</v>
      </c>
      <c r="AF111" s="531">
        <v>0</v>
      </c>
      <c r="AG111" s="532">
        <v>0</v>
      </c>
      <c r="AH111" s="532"/>
      <c r="AI111" s="532"/>
      <c r="AJ111" s="532"/>
      <c r="AK111" s="532">
        <v>0.68822963170567353</v>
      </c>
      <c r="AL111" s="533">
        <v>0</v>
      </c>
      <c r="AM111" s="534" t="s">
        <v>1325</v>
      </c>
      <c r="AN111" s="528" t="s">
        <v>1325</v>
      </c>
      <c r="AO111" s="528" t="s">
        <v>1325</v>
      </c>
      <c r="AP111" s="528" t="s">
        <v>1325</v>
      </c>
      <c r="AQ111" s="528" t="s">
        <v>1325</v>
      </c>
      <c r="AR111" s="528">
        <v>17</v>
      </c>
      <c r="AS111" s="535" t="s">
        <v>1325</v>
      </c>
      <c r="AT111" s="531">
        <v>0</v>
      </c>
      <c r="AU111" s="532">
        <v>0</v>
      </c>
      <c r="AV111" s="532"/>
      <c r="AW111" s="532"/>
      <c r="AX111" s="532"/>
      <c r="AY111" s="532">
        <v>1.5589631704402853</v>
      </c>
      <c r="AZ111" s="533">
        <v>0</v>
      </c>
      <c r="BA111" s="534" t="s">
        <v>1325</v>
      </c>
      <c r="BB111" s="528" t="s">
        <v>1325</v>
      </c>
      <c r="BC111" s="528" t="s">
        <v>1325</v>
      </c>
      <c r="BD111" s="528" t="s">
        <v>1325</v>
      </c>
      <c r="BE111" s="528" t="s">
        <v>1325</v>
      </c>
      <c r="BF111" s="528" t="s">
        <v>1325</v>
      </c>
      <c r="BG111" s="535" t="s">
        <v>1325</v>
      </c>
      <c r="BH111" s="531">
        <v>0</v>
      </c>
      <c r="BI111" s="532">
        <v>0</v>
      </c>
      <c r="BJ111" s="532"/>
      <c r="BK111" s="532"/>
      <c r="BL111" s="532"/>
      <c r="BM111" s="532">
        <v>1.0107921595998048</v>
      </c>
      <c r="BN111" s="533">
        <v>0</v>
      </c>
      <c r="BO111" s="534" t="s">
        <v>1325</v>
      </c>
      <c r="BP111" s="528" t="s">
        <v>1325</v>
      </c>
      <c r="BQ111" s="528" t="s">
        <v>1325</v>
      </c>
      <c r="BR111" s="528" t="s">
        <v>1325</v>
      </c>
      <c r="BS111" s="528" t="s">
        <v>1325</v>
      </c>
      <c r="BT111" s="528">
        <v>14</v>
      </c>
      <c r="BU111" s="535" t="s">
        <v>1325</v>
      </c>
      <c r="BV111" s="531">
        <v>0.94015491835982501</v>
      </c>
      <c r="BW111" s="532">
        <v>3.7604868402194471</v>
      </c>
      <c r="BX111" s="532"/>
      <c r="BY111" s="532"/>
      <c r="BZ111" s="532"/>
      <c r="CA111" s="532">
        <v>2.0438196272023954</v>
      </c>
      <c r="CB111" s="533">
        <v>0</v>
      </c>
      <c r="CC111" s="534" t="s">
        <v>1325</v>
      </c>
      <c r="CD111" s="528" t="s">
        <v>1325</v>
      </c>
      <c r="CE111" s="528" t="s">
        <v>1325</v>
      </c>
      <c r="CF111" s="528" t="s">
        <v>1325</v>
      </c>
      <c r="CG111" s="528" t="s">
        <v>1325</v>
      </c>
      <c r="CH111" s="528">
        <v>41</v>
      </c>
      <c r="CI111" s="535" t="s">
        <v>1325</v>
      </c>
      <c r="CJ111" s="531">
        <v>2.3047418656695369</v>
      </c>
      <c r="CK111" s="532">
        <v>0</v>
      </c>
      <c r="CL111" s="532"/>
      <c r="CM111" s="532"/>
      <c r="CN111" s="532"/>
      <c r="CO111" s="532">
        <v>1.1754998670757502</v>
      </c>
      <c r="CP111" s="533">
        <v>0</v>
      </c>
      <c r="CQ111" s="534" t="s">
        <v>1325</v>
      </c>
      <c r="CR111" s="528" t="s">
        <v>1325</v>
      </c>
      <c r="CS111" s="528" t="s">
        <v>1325</v>
      </c>
      <c r="CT111" s="528" t="s">
        <v>1325</v>
      </c>
      <c r="CU111" s="528" t="s">
        <v>1325</v>
      </c>
      <c r="CV111" s="528" t="s">
        <v>1325</v>
      </c>
      <c r="CW111" s="528" t="s">
        <v>1325</v>
      </c>
      <c r="CX111" s="528" t="s">
        <v>878</v>
      </c>
      <c r="CY111" s="528" t="s">
        <v>791</v>
      </c>
      <c r="CZ111" s="528" t="s">
        <v>878</v>
      </c>
      <c r="DA111" s="536" t="s">
        <v>791</v>
      </c>
      <c r="DB111" s="537" t="s">
        <v>792</v>
      </c>
      <c r="DC111" s="537" t="s">
        <v>792</v>
      </c>
      <c r="DD111" s="537" t="s">
        <v>878</v>
      </c>
      <c r="DE111" s="537" t="s">
        <v>878</v>
      </c>
      <c r="DF111" s="528"/>
      <c r="DG111" s="538" t="s">
        <v>1930</v>
      </c>
      <c r="DH111" s="528">
        <v>53</v>
      </c>
      <c r="DI111" s="528">
        <v>21</v>
      </c>
      <c r="DJ111" s="528">
        <v>6</v>
      </c>
      <c r="DK111" s="528">
        <v>9</v>
      </c>
      <c r="DL111" s="528">
        <v>2</v>
      </c>
      <c r="DM111" s="528">
        <v>824</v>
      </c>
      <c r="DN111" s="528">
        <v>23</v>
      </c>
      <c r="DO111" s="528">
        <v>103</v>
      </c>
      <c r="DP111" s="535">
        <v>938</v>
      </c>
    </row>
    <row r="112" spans="1:120">
      <c r="A112" s="591" t="s">
        <v>420</v>
      </c>
      <c r="B112" s="529" t="s">
        <v>1290</v>
      </c>
      <c r="C112" s="530" t="s">
        <v>831</v>
      </c>
      <c r="D112" s="531">
        <v>1.151668400049189</v>
      </c>
      <c r="E112" s="532"/>
      <c r="F112" s="532"/>
      <c r="G112" s="532"/>
      <c r="H112" s="532"/>
      <c r="I112" s="532">
        <v>0.89901013082734949</v>
      </c>
      <c r="J112" s="533">
        <v>0.57721847456134734</v>
      </c>
      <c r="K112" s="534">
        <v>68</v>
      </c>
      <c r="L112" s="528" t="s">
        <v>1325</v>
      </c>
      <c r="M112" s="528" t="s">
        <v>1325</v>
      </c>
      <c r="N112" s="528" t="s">
        <v>1325</v>
      </c>
      <c r="O112" s="528" t="s">
        <v>1325</v>
      </c>
      <c r="P112" s="528">
        <v>97</v>
      </c>
      <c r="Q112" s="535" t="s">
        <v>1325</v>
      </c>
      <c r="R112" s="531">
        <v>0.37060472961312318</v>
      </c>
      <c r="S112" s="532"/>
      <c r="T112" s="532"/>
      <c r="U112" s="532"/>
      <c r="V112" s="532"/>
      <c r="W112" s="532">
        <v>7.3102784186446561</v>
      </c>
      <c r="X112" s="533">
        <v>0</v>
      </c>
      <c r="Y112" s="534" t="s">
        <v>1325</v>
      </c>
      <c r="Z112" s="528" t="s">
        <v>1325</v>
      </c>
      <c r="AA112" s="528" t="s">
        <v>1325</v>
      </c>
      <c r="AB112" s="528" t="s">
        <v>1325</v>
      </c>
      <c r="AC112" s="528" t="s">
        <v>1325</v>
      </c>
      <c r="AD112" s="528" t="s">
        <v>1325</v>
      </c>
      <c r="AE112" s="535" t="s">
        <v>1325</v>
      </c>
      <c r="AF112" s="531">
        <v>1.3080166927521997</v>
      </c>
      <c r="AG112" s="532"/>
      <c r="AH112" s="532"/>
      <c r="AI112" s="532"/>
      <c r="AJ112" s="532"/>
      <c r="AK112" s="532">
        <v>2.071245551949322</v>
      </c>
      <c r="AL112" s="533">
        <v>0</v>
      </c>
      <c r="AM112" s="534">
        <v>10</v>
      </c>
      <c r="AN112" s="528" t="s">
        <v>1325</v>
      </c>
      <c r="AO112" s="528" t="s">
        <v>1325</v>
      </c>
      <c r="AP112" s="528" t="s">
        <v>1325</v>
      </c>
      <c r="AQ112" s="528" t="s">
        <v>1325</v>
      </c>
      <c r="AR112" s="528">
        <v>17</v>
      </c>
      <c r="AS112" s="535" t="s">
        <v>1325</v>
      </c>
      <c r="AT112" s="531">
        <v>0</v>
      </c>
      <c r="AU112" s="532"/>
      <c r="AV112" s="532"/>
      <c r="AW112" s="532"/>
      <c r="AX112" s="532"/>
      <c r="AY112" s="532">
        <v>0.89622254821590375</v>
      </c>
      <c r="AZ112" s="533">
        <v>0</v>
      </c>
      <c r="BA112" s="534" t="s">
        <v>1325</v>
      </c>
      <c r="BB112" s="528" t="s">
        <v>1325</v>
      </c>
      <c r="BC112" s="528" t="s">
        <v>1325</v>
      </c>
      <c r="BD112" s="528" t="s">
        <v>1325</v>
      </c>
      <c r="BE112" s="528" t="s">
        <v>1325</v>
      </c>
      <c r="BF112" s="528" t="s">
        <v>1325</v>
      </c>
      <c r="BG112" s="535" t="s">
        <v>1325</v>
      </c>
      <c r="BH112" s="531">
        <v>0.46867617840902848</v>
      </c>
      <c r="BI112" s="532"/>
      <c r="BJ112" s="532"/>
      <c r="BK112" s="532"/>
      <c r="BL112" s="532"/>
      <c r="BM112" s="532">
        <v>2.7039369907908442</v>
      </c>
      <c r="BN112" s="533">
        <v>1.6277571077447206</v>
      </c>
      <c r="BO112" s="534" t="s">
        <v>1325</v>
      </c>
      <c r="BP112" s="528" t="s">
        <v>1325</v>
      </c>
      <c r="BQ112" s="528" t="s">
        <v>1325</v>
      </c>
      <c r="BR112" s="528" t="s">
        <v>1325</v>
      </c>
      <c r="BS112" s="528" t="s">
        <v>1325</v>
      </c>
      <c r="BT112" s="528">
        <v>17</v>
      </c>
      <c r="BU112" s="535" t="s">
        <v>1325</v>
      </c>
      <c r="BV112" s="531">
        <v>1.8576009660146531</v>
      </c>
      <c r="BW112" s="532"/>
      <c r="BX112" s="532"/>
      <c r="BY112" s="532"/>
      <c r="BZ112" s="532"/>
      <c r="CA112" s="532">
        <v>0.71158929886673861</v>
      </c>
      <c r="CB112" s="533">
        <v>0.92719020025120102</v>
      </c>
      <c r="CC112" s="534">
        <v>41</v>
      </c>
      <c r="CD112" s="528" t="s">
        <v>1325</v>
      </c>
      <c r="CE112" s="528" t="s">
        <v>1325</v>
      </c>
      <c r="CF112" s="528" t="s">
        <v>1325</v>
      </c>
      <c r="CG112" s="528" t="s">
        <v>1325</v>
      </c>
      <c r="CH112" s="528">
        <v>37</v>
      </c>
      <c r="CI112" s="535" t="s">
        <v>1325</v>
      </c>
      <c r="CJ112" s="531">
        <v>1.7789027021429915</v>
      </c>
      <c r="CK112" s="532"/>
      <c r="CL112" s="532"/>
      <c r="CM112" s="532"/>
      <c r="CN112" s="532"/>
      <c r="CO112" s="532">
        <v>1.5229746705509717</v>
      </c>
      <c r="CP112" s="533">
        <v>0</v>
      </c>
      <c r="CQ112" s="534" t="s">
        <v>1325</v>
      </c>
      <c r="CR112" s="528" t="s">
        <v>1325</v>
      </c>
      <c r="CS112" s="528" t="s">
        <v>1325</v>
      </c>
      <c r="CT112" s="528" t="s">
        <v>1325</v>
      </c>
      <c r="CU112" s="528" t="s">
        <v>1325</v>
      </c>
      <c r="CV112" s="528" t="s">
        <v>1325</v>
      </c>
      <c r="CW112" s="528" t="s">
        <v>1325</v>
      </c>
      <c r="CX112" s="528" t="s">
        <v>878</v>
      </c>
      <c r="CY112" s="536" t="s">
        <v>791</v>
      </c>
      <c r="CZ112" s="528" t="s">
        <v>792</v>
      </c>
      <c r="DA112" s="536" t="s">
        <v>1473</v>
      </c>
      <c r="DB112" s="537" t="s">
        <v>792</v>
      </c>
      <c r="DC112" s="537" t="s">
        <v>792</v>
      </c>
      <c r="DD112" s="537" t="s">
        <v>878</v>
      </c>
      <c r="DE112" s="537" t="s">
        <v>878</v>
      </c>
      <c r="DF112" s="528"/>
      <c r="DG112" s="538" t="s">
        <v>1930</v>
      </c>
      <c r="DH112" s="528">
        <v>516</v>
      </c>
      <c r="DI112" s="528">
        <v>7</v>
      </c>
      <c r="DJ112" s="528">
        <v>6</v>
      </c>
      <c r="DK112" s="528">
        <v>8</v>
      </c>
      <c r="DL112" s="528">
        <v>1</v>
      </c>
      <c r="DM112" s="528">
        <v>860</v>
      </c>
      <c r="DN112" s="528">
        <v>43</v>
      </c>
      <c r="DO112" s="528">
        <v>171</v>
      </c>
      <c r="DP112" s="535">
        <v>1441</v>
      </c>
    </row>
    <row r="113" spans="1:120">
      <c r="A113" s="597" t="s">
        <v>421</v>
      </c>
      <c r="B113" s="545" t="s">
        <v>1295</v>
      </c>
      <c r="C113" s="546" t="s">
        <v>626</v>
      </c>
      <c r="D113" s="531">
        <v>1.140729604125589</v>
      </c>
      <c r="E113" s="532"/>
      <c r="F113" s="532"/>
      <c r="G113" s="532"/>
      <c r="H113" s="532"/>
      <c r="I113" s="532">
        <v>0.77498987700615696</v>
      </c>
      <c r="J113" s="533"/>
      <c r="K113" s="534">
        <v>20</v>
      </c>
      <c r="L113" s="528" t="s">
        <v>1325</v>
      </c>
      <c r="M113" s="528" t="s">
        <v>1325</v>
      </c>
      <c r="N113" s="528" t="s">
        <v>1325</v>
      </c>
      <c r="O113" s="528" t="s">
        <v>1325</v>
      </c>
      <c r="P113" s="528">
        <v>65</v>
      </c>
      <c r="Q113" s="535" t="s">
        <v>1325</v>
      </c>
      <c r="R113" s="531">
        <v>0</v>
      </c>
      <c r="S113" s="532"/>
      <c r="T113" s="532"/>
      <c r="U113" s="532"/>
      <c r="V113" s="532"/>
      <c r="W113" s="532">
        <v>1.3167230178118214</v>
      </c>
      <c r="X113" s="533"/>
      <c r="Y113" s="534" t="s">
        <v>1325</v>
      </c>
      <c r="Z113" s="528" t="s">
        <v>1325</v>
      </c>
      <c r="AA113" s="528" t="s">
        <v>1325</v>
      </c>
      <c r="AB113" s="528" t="s">
        <v>1325</v>
      </c>
      <c r="AC113" s="528" t="s">
        <v>1325</v>
      </c>
      <c r="AD113" s="528" t="s">
        <v>1325</v>
      </c>
      <c r="AE113" s="535" t="s">
        <v>1325</v>
      </c>
      <c r="AF113" s="531">
        <v>0.94156216167849449</v>
      </c>
      <c r="AG113" s="532"/>
      <c r="AH113" s="532"/>
      <c r="AI113" s="532"/>
      <c r="AJ113" s="532"/>
      <c r="AK113" s="532">
        <v>0.8759399436409081</v>
      </c>
      <c r="AL113" s="533"/>
      <c r="AM113" s="534" t="s">
        <v>1325</v>
      </c>
      <c r="AN113" s="528" t="s">
        <v>1325</v>
      </c>
      <c r="AO113" s="528" t="s">
        <v>1325</v>
      </c>
      <c r="AP113" s="528" t="s">
        <v>1325</v>
      </c>
      <c r="AQ113" s="528" t="s">
        <v>1325</v>
      </c>
      <c r="AR113" s="528">
        <v>20</v>
      </c>
      <c r="AS113" s="535" t="s">
        <v>1325</v>
      </c>
      <c r="AT113" s="531">
        <v>0</v>
      </c>
      <c r="AU113" s="532"/>
      <c r="AV113" s="532"/>
      <c r="AW113" s="532"/>
      <c r="AX113" s="532"/>
      <c r="AY113" s="532">
        <v>1.5323089293552228</v>
      </c>
      <c r="AZ113" s="533"/>
      <c r="BA113" s="534" t="s">
        <v>1325</v>
      </c>
      <c r="BB113" s="528" t="s">
        <v>1325</v>
      </c>
      <c r="BC113" s="528" t="s">
        <v>1325</v>
      </c>
      <c r="BD113" s="528" t="s">
        <v>1325</v>
      </c>
      <c r="BE113" s="528" t="s">
        <v>1325</v>
      </c>
      <c r="BF113" s="528" t="s">
        <v>1325</v>
      </c>
      <c r="BG113" s="535" t="s">
        <v>1325</v>
      </c>
      <c r="BH113" s="531">
        <v>0.30661476688445843</v>
      </c>
      <c r="BI113" s="532"/>
      <c r="BJ113" s="532"/>
      <c r="BK113" s="532"/>
      <c r="BL113" s="532"/>
      <c r="BM113" s="532">
        <v>0.60378278718257927</v>
      </c>
      <c r="BN113" s="533"/>
      <c r="BO113" s="534" t="s">
        <v>1325</v>
      </c>
      <c r="BP113" s="528" t="s">
        <v>1325</v>
      </c>
      <c r="BQ113" s="528" t="s">
        <v>1325</v>
      </c>
      <c r="BR113" s="528" t="s">
        <v>1325</v>
      </c>
      <c r="BS113" s="528" t="s">
        <v>1325</v>
      </c>
      <c r="BT113" s="528" t="s">
        <v>1325</v>
      </c>
      <c r="BU113" s="535" t="s">
        <v>1325</v>
      </c>
      <c r="BV113" s="531">
        <v>1.6355108888434271</v>
      </c>
      <c r="BW113" s="532"/>
      <c r="BX113" s="532"/>
      <c r="BY113" s="532"/>
      <c r="BZ113" s="532"/>
      <c r="CA113" s="532">
        <v>0.59718605463663721</v>
      </c>
      <c r="CB113" s="533"/>
      <c r="CC113" s="534">
        <v>11</v>
      </c>
      <c r="CD113" s="528" t="s">
        <v>1325</v>
      </c>
      <c r="CE113" s="528" t="s">
        <v>1325</v>
      </c>
      <c r="CF113" s="528" t="s">
        <v>1325</v>
      </c>
      <c r="CG113" s="528" t="s">
        <v>1325</v>
      </c>
      <c r="CH113" s="528">
        <v>24</v>
      </c>
      <c r="CI113" s="535" t="s">
        <v>1325</v>
      </c>
      <c r="CJ113" s="531">
        <v>1.7895761183558496</v>
      </c>
      <c r="CK113" s="532"/>
      <c r="CL113" s="532"/>
      <c r="CM113" s="532"/>
      <c r="CN113" s="532"/>
      <c r="CO113" s="532">
        <v>1.5138913226152799</v>
      </c>
      <c r="CP113" s="533"/>
      <c r="CQ113" s="534" t="s">
        <v>1325</v>
      </c>
      <c r="CR113" s="528" t="s">
        <v>1325</v>
      </c>
      <c r="CS113" s="528" t="s">
        <v>1325</v>
      </c>
      <c r="CT113" s="528" t="s">
        <v>1325</v>
      </c>
      <c r="CU113" s="528" t="s">
        <v>1325</v>
      </c>
      <c r="CV113" s="528" t="s">
        <v>1325</v>
      </c>
      <c r="CW113" s="528" t="s">
        <v>1325</v>
      </c>
      <c r="CX113" s="528" t="s">
        <v>878</v>
      </c>
      <c r="CY113" s="528" t="s">
        <v>791</v>
      </c>
      <c r="CZ113" s="528" t="s">
        <v>878</v>
      </c>
      <c r="DA113" s="536" t="s">
        <v>791</v>
      </c>
      <c r="DB113" s="537" t="s">
        <v>792</v>
      </c>
      <c r="DC113" s="537" t="s">
        <v>792</v>
      </c>
      <c r="DD113" s="537" t="s">
        <v>878</v>
      </c>
      <c r="DE113" s="537" t="s">
        <v>878</v>
      </c>
      <c r="DF113" s="528"/>
      <c r="DG113" s="538" t="s">
        <v>1930</v>
      </c>
      <c r="DH113" s="528">
        <v>125</v>
      </c>
      <c r="DI113" s="528">
        <v>2</v>
      </c>
      <c r="DJ113" s="528">
        <v>7</v>
      </c>
      <c r="DK113" s="528">
        <v>7</v>
      </c>
      <c r="DL113" s="528">
        <v>1</v>
      </c>
      <c r="DM113" s="528">
        <v>503</v>
      </c>
      <c r="DN113" s="528">
        <v>1</v>
      </c>
      <c r="DO113" s="528">
        <v>89</v>
      </c>
      <c r="DP113" s="535">
        <v>646</v>
      </c>
    </row>
    <row r="114" spans="1:120">
      <c r="A114" s="597" t="s">
        <v>245</v>
      </c>
      <c r="B114" s="545" t="s">
        <v>1293</v>
      </c>
      <c r="C114" s="546" t="s">
        <v>627</v>
      </c>
      <c r="D114" s="531"/>
      <c r="E114" s="532"/>
      <c r="F114" s="532"/>
      <c r="G114" s="532"/>
      <c r="H114" s="532"/>
      <c r="I114" s="532">
        <v>1.7301751440997024</v>
      </c>
      <c r="J114" s="533"/>
      <c r="K114" s="534" t="s">
        <v>1325</v>
      </c>
      <c r="L114" s="528" t="s">
        <v>1325</v>
      </c>
      <c r="M114" s="528" t="s">
        <v>1325</v>
      </c>
      <c r="N114" s="528" t="s">
        <v>1325</v>
      </c>
      <c r="O114" s="528" t="s">
        <v>1325</v>
      </c>
      <c r="P114" s="528">
        <v>17</v>
      </c>
      <c r="Q114" s="535" t="s">
        <v>1325</v>
      </c>
      <c r="R114" s="531"/>
      <c r="S114" s="532"/>
      <c r="T114" s="532"/>
      <c r="U114" s="532"/>
      <c r="V114" s="532"/>
      <c r="W114" s="532">
        <v>3.7208521233671141</v>
      </c>
      <c r="X114" s="533"/>
      <c r="Y114" s="534" t="s">
        <v>1325</v>
      </c>
      <c r="Z114" s="528" t="s">
        <v>1325</v>
      </c>
      <c r="AA114" s="528" t="s">
        <v>1325</v>
      </c>
      <c r="AB114" s="528" t="s">
        <v>1325</v>
      </c>
      <c r="AC114" s="528" t="s">
        <v>1325</v>
      </c>
      <c r="AD114" s="528" t="s">
        <v>1325</v>
      </c>
      <c r="AE114" s="535" t="s">
        <v>1325</v>
      </c>
      <c r="AF114" s="531"/>
      <c r="AG114" s="532"/>
      <c r="AH114" s="532"/>
      <c r="AI114" s="532"/>
      <c r="AJ114" s="532"/>
      <c r="AK114" s="532">
        <v>0.73416309983706285</v>
      </c>
      <c r="AL114" s="533"/>
      <c r="AM114" s="534" t="s">
        <v>1325</v>
      </c>
      <c r="AN114" s="528" t="s">
        <v>1325</v>
      </c>
      <c r="AO114" s="528" t="s">
        <v>1325</v>
      </c>
      <c r="AP114" s="528" t="s">
        <v>1325</v>
      </c>
      <c r="AQ114" s="528" t="s">
        <v>1325</v>
      </c>
      <c r="AR114" s="528" t="s">
        <v>1325</v>
      </c>
      <c r="AS114" s="535" t="s">
        <v>1325</v>
      </c>
      <c r="AT114" s="531"/>
      <c r="AU114" s="532"/>
      <c r="AV114" s="532"/>
      <c r="AW114" s="532"/>
      <c r="AX114" s="532"/>
      <c r="AY114" s="532">
        <v>0</v>
      </c>
      <c r="AZ114" s="533"/>
      <c r="BA114" s="534" t="s">
        <v>1325</v>
      </c>
      <c r="BB114" s="528" t="s">
        <v>1325</v>
      </c>
      <c r="BC114" s="528" t="s">
        <v>1325</v>
      </c>
      <c r="BD114" s="528" t="s">
        <v>1325</v>
      </c>
      <c r="BE114" s="528" t="s">
        <v>1325</v>
      </c>
      <c r="BF114" s="528" t="s">
        <v>1325</v>
      </c>
      <c r="BG114" s="535" t="s">
        <v>1325</v>
      </c>
      <c r="BH114" s="531"/>
      <c r="BI114" s="532"/>
      <c r="BJ114" s="532"/>
      <c r="BK114" s="532"/>
      <c r="BL114" s="532"/>
      <c r="BM114" s="532">
        <v>1.3369064839650711</v>
      </c>
      <c r="BN114" s="533"/>
      <c r="BO114" s="534" t="s">
        <v>1325</v>
      </c>
      <c r="BP114" s="528" t="s">
        <v>1325</v>
      </c>
      <c r="BQ114" s="528" t="s">
        <v>1325</v>
      </c>
      <c r="BR114" s="528" t="s">
        <v>1325</v>
      </c>
      <c r="BS114" s="528" t="s">
        <v>1325</v>
      </c>
      <c r="BT114" s="528" t="s">
        <v>1325</v>
      </c>
      <c r="BU114" s="535" t="s">
        <v>1325</v>
      </c>
      <c r="BV114" s="531"/>
      <c r="BW114" s="532"/>
      <c r="BX114" s="532"/>
      <c r="BY114" s="532"/>
      <c r="BZ114" s="532"/>
      <c r="CA114" s="532">
        <v>2.6582055744669959</v>
      </c>
      <c r="CB114" s="533"/>
      <c r="CC114" s="534" t="s">
        <v>1325</v>
      </c>
      <c r="CD114" s="528" t="s">
        <v>1325</v>
      </c>
      <c r="CE114" s="528" t="s">
        <v>1325</v>
      </c>
      <c r="CF114" s="528" t="s">
        <v>1325</v>
      </c>
      <c r="CG114" s="528" t="s">
        <v>1325</v>
      </c>
      <c r="CH114" s="528">
        <v>12</v>
      </c>
      <c r="CI114" s="535" t="s">
        <v>1325</v>
      </c>
      <c r="CJ114" s="531"/>
      <c r="CK114" s="532"/>
      <c r="CL114" s="532"/>
      <c r="CM114" s="532"/>
      <c r="CN114" s="532"/>
      <c r="CO114" s="532">
        <v>0</v>
      </c>
      <c r="CP114" s="533"/>
      <c r="CQ114" s="534" t="s">
        <v>1325</v>
      </c>
      <c r="CR114" s="528" t="s">
        <v>1325</v>
      </c>
      <c r="CS114" s="528" t="s">
        <v>1325</v>
      </c>
      <c r="CT114" s="528" t="s">
        <v>1325</v>
      </c>
      <c r="CU114" s="528" t="s">
        <v>1325</v>
      </c>
      <c r="CV114" s="528" t="s">
        <v>1325</v>
      </c>
      <c r="CW114" s="528" t="s">
        <v>1325</v>
      </c>
      <c r="CX114" s="528" t="s">
        <v>878</v>
      </c>
      <c r="CY114" s="528" t="s">
        <v>791</v>
      </c>
      <c r="CZ114" s="528" t="s">
        <v>878</v>
      </c>
      <c r="DA114" s="536" t="s">
        <v>791</v>
      </c>
      <c r="DB114" s="537" t="s">
        <v>792</v>
      </c>
      <c r="DC114" s="537" t="s">
        <v>792</v>
      </c>
      <c r="DD114" s="537" t="s">
        <v>878</v>
      </c>
      <c r="DE114" s="537" t="s">
        <v>878</v>
      </c>
      <c r="DF114" s="544" t="s">
        <v>1934</v>
      </c>
      <c r="DG114" s="538" t="s">
        <v>1930</v>
      </c>
      <c r="DH114" s="528">
        <v>2</v>
      </c>
      <c r="DI114" s="528">
        <v>4</v>
      </c>
      <c r="DJ114" s="528">
        <v>0</v>
      </c>
      <c r="DK114" s="528">
        <v>0</v>
      </c>
      <c r="DL114" s="528">
        <v>0</v>
      </c>
      <c r="DM114" s="528">
        <v>89</v>
      </c>
      <c r="DN114" s="528">
        <v>7</v>
      </c>
      <c r="DO114" s="528">
        <v>17</v>
      </c>
      <c r="DP114" s="535">
        <v>102</v>
      </c>
    </row>
    <row r="115" spans="1:120">
      <c r="A115" s="591" t="s">
        <v>66</v>
      </c>
      <c r="B115" s="529" t="s">
        <v>1293</v>
      </c>
      <c r="C115" s="543" t="s">
        <v>628</v>
      </c>
      <c r="D115" s="531">
        <v>1.5707341747493868</v>
      </c>
      <c r="E115" s="532">
        <v>0</v>
      </c>
      <c r="F115" s="532">
        <v>1.2593197779259677</v>
      </c>
      <c r="G115" s="532"/>
      <c r="H115" s="532"/>
      <c r="I115" s="532">
        <v>0.83909519401213262</v>
      </c>
      <c r="J115" s="533">
        <v>0</v>
      </c>
      <c r="K115" s="534">
        <v>12</v>
      </c>
      <c r="L115" s="528" t="s">
        <v>1325</v>
      </c>
      <c r="M115" s="528" t="s">
        <v>1325</v>
      </c>
      <c r="N115" s="528" t="s">
        <v>1325</v>
      </c>
      <c r="O115" s="528" t="s">
        <v>1325</v>
      </c>
      <c r="P115" s="528">
        <v>135</v>
      </c>
      <c r="Q115" s="535" t="s">
        <v>1325</v>
      </c>
      <c r="R115" s="531">
        <v>0</v>
      </c>
      <c r="S115" s="532">
        <v>0</v>
      </c>
      <c r="T115" s="532">
        <v>12.573721013682556</v>
      </c>
      <c r="U115" s="532"/>
      <c r="V115" s="532"/>
      <c r="W115" s="532">
        <v>0.68095169749398654</v>
      </c>
      <c r="X115" s="533">
        <v>0</v>
      </c>
      <c r="Y115" s="534" t="s">
        <v>1325</v>
      </c>
      <c r="Z115" s="528" t="s">
        <v>1325</v>
      </c>
      <c r="AA115" s="528" t="s">
        <v>1325</v>
      </c>
      <c r="AB115" s="528" t="s">
        <v>1325</v>
      </c>
      <c r="AC115" s="528" t="s">
        <v>1325</v>
      </c>
      <c r="AD115" s="528">
        <v>11</v>
      </c>
      <c r="AE115" s="535" t="s">
        <v>1325</v>
      </c>
      <c r="AF115" s="531">
        <v>1.3042261137650404</v>
      </c>
      <c r="AG115" s="532">
        <v>0</v>
      </c>
      <c r="AH115" s="532">
        <v>0</v>
      </c>
      <c r="AI115" s="532"/>
      <c r="AJ115" s="532"/>
      <c r="AK115" s="532">
        <v>2.0772653822407126</v>
      </c>
      <c r="AL115" s="533">
        <v>0</v>
      </c>
      <c r="AM115" s="534" t="s">
        <v>1325</v>
      </c>
      <c r="AN115" s="528" t="s">
        <v>1325</v>
      </c>
      <c r="AO115" s="528" t="s">
        <v>1325</v>
      </c>
      <c r="AP115" s="528" t="s">
        <v>1325</v>
      </c>
      <c r="AQ115" s="528" t="s">
        <v>1325</v>
      </c>
      <c r="AR115" s="528">
        <v>35</v>
      </c>
      <c r="AS115" s="535" t="s">
        <v>1325</v>
      </c>
      <c r="AT115" s="531">
        <v>0</v>
      </c>
      <c r="AU115" s="532">
        <v>0</v>
      </c>
      <c r="AV115" s="532">
        <v>0</v>
      </c>
      <c r="AW115" s="532"/>
      <c r="AX115" s="532"/>
      <c r="AY115" s="532">
        <v>1.0727228830420001</v>
      </c>
      <c r="AZ115" s="533">
        <v>0</v>
      </c>
      <c r="BA115" s="534" t="s">
        <v>1325</v>
      </c>
      <c r="BB115" s="528" t="s">
        <v>1325</v>
      </c>
      <c r="BC115" s="528" t="s">
        <v>1325</v>
      </c>
      <c r="BD115" s="528" t="s">
        <v>1325</v>
      </c>
      <c r="BE115" s="528" t="s">
        <v>1325</v>
      </c>
      <c r="BF115" s="528" t="s">
        <v>1325</v>
      </c>
      <c r="BG115" s="535" t="s">
        <v>1325</v>
      </c>
      <c r="BH115" s="531">
        <v>0</v>
      </c>
      <c r="BI115" s="532">
        <v>0</v>
      </c>
      <c r="BJ115" s="532">
        <v>0</v>
      </c>
      <c r="BK115" s="532"/>
      <c r="BL115" s="532"/>
      <c r="BM115" s="532">
        <v>0.80042461283111233</v>
      </c>
      <c r="BN115" s="533">
        <v>0</v>
      </c>
      <c r="BO115" s="534" t="s">
        <v>1325</v>
      </c>
      <c r="BP115" s="528" t="s">
        <v>1325</v>
      </c>
      <c r="BQ115" s="528" t="s">
        <v>1325</v>
      </c>
      <c r="BR115" s="528" t="s">
        <v>1325</v>
      </c>
      <c r="BS115" s="528" t="s">
        <v>1325</v>
      </c>
      <c r="BT115" s="528">
        <v>22</v>
      </c>
      <c r="BU115" s="535" t="s">
        <v>1325</v>
      </c>
      <c r="BV115" s="531">
        <v>3.5032307179141018</v>
      </c>
      <c r="BW115" s="532">
        <v>0</v>
      </c>
      <c r="BX115" s="532">
        <v>1.4124592293836389</v>
      </c>
      <c r="BY115" s="532"/>
      <c r="BZ115" s="532"/>
      <c r="CA115" s="532">
        <v>0.52188265162446856</v>
      </c>
      <c r="CB115" s="533">
        <v>0</v>
      </c>
      <c r="CC115" s="534" t="s">
        <v>1325</v>
      </c>
      <c r="CD115" s="528" t="s">
        <v>1325</v>
      </c>
      <c r="CE115" s="528" t="s">
        <v>1325</v>
      </c>
      <c r="CF115" s="528" t="s">
        <v>1325</v>
      </c>
      <c r="CG115" s="528" t="s">
        <v>1325</v>
      </c>
      <c r="CH115" s="528">
        <v>48</v>
      </c>
      <c r="CI115" s="535" t="s">
        <v>1325</v>
      </c>
      <c r="CJ115" s="531">
        <v>0</v>
      </c>
      <c r="CK115" s="532">
        <v>0</v>
      </c>
      <c r="CL115" s="532">
        <v>0</v>
      </c>
      <c r="CM115" s="532"/>
      <c r="CN115" s="532"/>
      <c r="CO115" s="532">
        <v>0.14074918061334912</v>
      </c>
      <c r="CP115" s="533">
        <v>0</v>
      </c>
      <c r="CQ115" s="534" t="s">
        <v>1325</v>
      </c>
      <c r="CR115" s="528" t="s">
        <v>1325</v>
      </c>
      <c r="CS115" s="528" t="s">
        <v>1325</v>
      </c>
      <c r="CT115" s="528" t="s">
        <v>1325</v>
      </c>
      <c r="CU115" s="528" t="s">
        <v>1325</v>
      </c>
      <c r="CV115" s="528" t="s">
        <v>1325</v>
      </c>
      <c r="CW115" s="528" t="s">
        <v>1325</v>
      </c>
      <c r="CX115" s="528" t="s">
        <v>878</v>
      </c>
      <c r="CY115" s="528" t="s">
        <v>791</v>
      </c>
      <c r="CZ115" s="528" t="s">
        <v>878</v>
      </c>
      <c r="DA115" s="536" t="s">
        <v>791</v>
      </c>
      <c r="DB115" s="537" t="s">
        <v>792</v>
      </c>
      <c r="DC115" s="537" t="s">
        <v>792</v>
      </c>
      <c r="DD115" s="537" t="s">
        <v>878</v>
      </c>
      <c r="DE115" s="537" t="s">
        <v>878</v>
      </c>
      <c r="DF115" s="544" t="s">
        <v>1934</v>
      </c>
      <c r="DG115" s="538" t="s">
        <v>1930</v>
      </c>
      <c r="DH115" s="528">
        <v>84</v>
      </c>
      <c r="DI115" s="528">
        <v>14</v>
      </c>
      <c r="DJ115" s="528">
        <v>16</v>
      </c>
      <c r="DK115" s="528">
        <v>6</v>
      </c>
      <c r="DL115" s="528">
        <v>1</v>
      </c>
      <c r="DM115" s="528">
        <v>1437</v>
      </c>
      <c r="DN115" s="528">
        <v>19</v>
      </c>
      <c r="DO115" s="528">
        <v>150</v>
      </c>
      <c r="DP115" s="535">
        <v>1577</v>
      </c>
    </row>
    <row r="116" spans="1:120">
      <c r="A116" s="597" t="s">
        <v>247</v>
      </c>
      <c r="B116" s="545" t="s">
        <v>1297</v>
      </c>
      <c r="C116" s="546" t="s">
        <v>629</v>
      </c>
      <c r="D116" s="531">
        <v>3.6655842677378301</v>
      </c>
      <c r="E116" s="532">
        <v>3.1995169479881809</v>
      </c>
      <c r="F116" s="532"/>
      <c r="G116" s="532"/>
      <c r="H116" s="532"/>
      <c r="I116" s="532">
        <v>0.6062483321455332</v>
      </c>
      <c r="J116" s="533"/>
      <c r="K116" s="534" t="s">
        <v>1325</v>
      </c>
      <c r="L116" s="528">
        <v>43</v>
      </c>
      <c r="M116" s="528" t="s">
        <v>1325</v>
      </c>
      <c r="N116" s="528" t="s">
        <v>1325</v>
      </c>
      <c r="O116" s="528" t="s">
        <v>1325</v>
      </c>
      <c r="P116" s="528">
        <v>22</v>
      </c>
      <c r="Q116" s="535" t="s">
        <v>1325</v>
      </c>
      <c r="R116" s="531">
        <v>0</v>
      </c>
      <c r="S116" s="532">
        <v>0.8114493441976659</v>
      </c>
      <c r="T116" s="532"/>
      <c r="U116" s="532"/>
      <c r="V116" s="532"/>
      <c r="W116" s="532">
        <v>49.860374909820059</v>
      </c>
      <c r="X116" s="533"/>
      <c r="Y116" s="534" t="s">
        <v>1325</v>
      </c>
      <c r="Z116" s="528" t="s">
        <v>1325</v>
      </c>
      <c r="AA116" s="528" t="s">
        <v>1325</v>
      </c>
      <c r="AB116" s="528" t="s">
        <v>1325</v>
      </c>
      <c r="AC116" s="528" t="s">
        <v>1325</v>
      </c>
      <c r="AD116" s="528" t="s">
        <v>1325</v>
      </c>
      <c r="AE116" s="535" t="s">
        <v>1325</v>
      </c>
      <c r="AF116" s="531">
        <v>2.48936187846801</v>
      </c>
      <c r="AG116" s="532">
        <v>0.80253565018863404</v>
      </c>
      <c r="AH116" s="532"/>
      <c r="AI116" s="532"/>
      <c r="AJ116" s="532"/>
      <c r="AK116" s="532">
        <v>1.030555594076743</v>
      </c>
      <c r="AL116" s="533"/>
      <c r="AM116" s="534" t="s">
        <v>1325</v>
      </c>
      <c r="AN116" s="528" t="s">
        <v>1325</v>
      </c>
      <c r="AO116" s="528" t="s">
        <v>1325</v>
      </c>
      <c r="AP116" s="528" t="s">
        <v>1325</v>
      </c>
      <c r="AQ116" s="528" t="s">
        <v>1325</v>
      </c>
      <c r="AR116" s="528" t="s">
        <v>1325</v>
      </c>
      <c r="AS116" s="535" t="s">
        <v>1325</v>
      </c>
      <c r="AT116" s="531">
        <v>0</v>
      </c>
      <c r="AU116" s="532">
        <v>1.6228986883953318</v>
      </c>
      <c r="AV116" s="532"/>
      <c r="AW116" s="532"/>
      <c r="AX116" s="532"/>
      <c r="AY116" s="532">
        <v>24.930187454910229</v>
      </c>
      <c r="AZ116" s="533"/>
      <c r="BA116" s="534" t="s">
        <v>1325</v>
      </c>
      <c r="BB116" s="528" t="s">
        <v>1325</v>
      </c>
      <c r="BC116" s="528" t="s">
        <v>1325</v>
      </c>
      <c r="BD116" s="528" t="s">
        <v>1325</v>
      </c>
      <c r="BE116" s="528" t="s">
        <v>1325</v>
      </c>
      <c r="BF116" s="528" t="s">
        <v>1325</v>
      </c>
      <c r="BG116" s="535" t="s">
        <v>1325</v>
      </c>
      <c r="BH116" s="531">
        <v>11.495390485743954</v>
      </c>
      <c r="BI116" s="532">
        <v>1.5876313210413913</v>
      </c>
      <c r="BJ116" s="532"/>
      <c r="BK116" s="532"/>
      <c r="BL116" s="532"/>
      <c r="BM116" s="532">
        <v>0.20611111881534858</v>
      </c>
      <c r="BN116" s="533"/>
      <c r="BO116" s="534" t="s">
        <v>1325</v>
      </c>
      <c r="BP116" s="528" t="s">
        <v>1325</v>
      </c>
      <c r="BQ116" s="528" t="s">
        <v>1325</v>
      </c>
      <c r="BR116" s="528" t="s">
        <v>1325</v>
      </c>
      <c r="BS116" s="528" t="s">
        <v>1325</v>
      </c>
      <c r="BT116" s="528" t="s">
        <v>1325</v>
      </c>
      <c r="BU116" s="535" t="s">
        <v>1325</v>
      </c>
      <c r="BV116" s="531">
        <v>7.7358275875259039</v>
      </c>
      <c r="BW116" s="532">
        <v>3.3261637789698759</v>
      </c>
      <c r="BX116" s="532"/>
      <c r="BY116" s="532"/>
      <c r="BZ116" s="532"/>
      <c r="CA116" s="532">
        <v>0.276661563254609</v>
      </c>
      <c r="CB116" s="533"/>
      <c r="CC116" s="534" t="s">
        <v>1325</v>
      </c>
      <c r="CD116" s="528">
        <v>23</v>
      </c>
      <c r="CE116" s="528" t="s">
        <v>1325</v>
      </c>
      <c r="CF116" s="528" t="s">
        <v>1325</v>
      </c>
      <c r="CG116" s="528" t="s">
        <v>1325</v>
      </c>
      <c r="CH116" s="528" t="s">
        <v>1325</v>
      </c>
      <c r="CI116" s="535" t="s">
        <v>1325</v>
      </c>
      <c r="CJ116" s="531">
        <v>0</v>
      </c>
      <c r="CK116" s="532">
        <v>6.311172651534096</v>
      </c>
      <c r="CL116" s="532"/>
      <c r="CM116" s="532"/>
      <c r="CN116" s="532"/>
      <c r="CO116" s="532">
        <v>0</v>
      </c>
      <c r="CP116" s="533"/>
      <c r="CQ116" s="534" t="s">
        <v>1325</v>
      </c>
      <c r="CR116" s="528" t="s">
        <v>1325</v>
      </c>
      <c r="CS116" s="528" t="s">
        <v>1325</v>
      </c>
      <c r="CT116" s="528" t="s">
        <v>1325</v>
      </c>
      <c r="CU116" s="528" t="s">
        <v>1325</v>
      </c>
      <c r="CV116" s="528" t="s">
        <v>1325</v>
      </c>
      <c r="CW116" s="528" t="s">
        <v>1325</v>
      </c>
      <c r="CX116" s="528" t="s">
        <v>792</v>
      </c>
      <c r="CY116" s="528" t="s">
        <v>1932</v>
      </c>
      <c r="CZ116" s="528" t="s">
        <v>792</v>
      </c>
      <c r="DA116" s="536" t="s">
        <v>1477</v>
      </c>
      <c r="DB116" s="537" t="s">
        <v>792</v>
      </c>
      <c r="DC116" s="537" t="s">
        <v>792</v>
      </c>
      <c r="DD116" s="537" t="s">
        <v>878</v>
      </c>
      <c r="DE116" s="537" t="s">
        <v>878</v>
      </c>
      <c r="DF116" s="528"/>
      <c r="DG116" s="538" t="s">
        <v>1930</v>
      </c>
      <c r="DH116" s="528">
        <v>38</v>
      </c>
      <c r="DI116" s="528">
        <v>182</v>
      </c>
      <c r="DJ116" s="528">
        <v>5</v>
      </c>
      <c r="DK116" s="528">
        <v>4</v>
      </c>
      <c r="DL116" s="528">
        <v>2</v>
      </c>
      <c r="DM116" s="528">
        <v>362</v>
      </c>
      <c r="DN116" s="528">
        <v>8</v>
      </c>
      <c r="DO116" s="528">
        <v>72</v>
      </c>
      <c r="DP116" s="535">
        <v>601</v>
      </c>
    </row>
    <row r="117" spans="1:120">
      <c r="A117" s="597" t="s">
        <v>68</v>
      </c>
      <c r="B117" s="545" t="s">
        <v>1289</v>
      </c>
      <c r="C117" s="546" t="s">
        <v>832</v>
      </c>
      <c r="D117" s="531"/>
      <c r="E117" s="532"/>
      <c r="F117" s="532"/>
      <c r="G117" s="532"/>
      <c r="H117" s="532"/>
      <c r="I117" s="532">
        <v>1.2300954728203406</v>
      </c>
      <c r="J117" s="533"/>
      <c r="K117" s="534" t="s">
        <v>1325</v>
      </c>
      <c r="L117" s="528" t="s">
        <v>1325</v>
      </c>
      <c r="M117" s="528" t="s">
        <v>1325</v>
      </c>
      <c r="N117" s="528" t="s">
        <v>1325</v>
      </c>
      <c r="O117" s="528" t="s">
        <v>1325</v>
      </c>
      <c r="P117" s="528">
        <v>11</v>
      </c>
      <c r="Q117" s="535" t="s">
        <v>1325</v>
      </c>
      <c r="R117" s="531"/>
      <c r="S117" s="532"/>
      <c r="T117" s="532"/>
      <c r="U117" s="532"/>
      <c r="V117" s="532"/>
      <c r="W117" s="532">
        <v>2.0441718455535378</v>
      </c>
      <c r="X117" s="533"/>
      <c r="Y117" s="534" t="s">
        <v>1325</v>
      </c>
      <c r="Z117" s="528" t="s">
        <v>1325</v>
      </c>
      <c r="AA117" s="528" t="s">
        <v>1325</v>
      </c>
      <c r="AB117" s="528" t="s">
        <v>1325</v>
      </c>
      <c r="AC117" s="528" t="s">
        <v>1325</v>
      </c>
      <c r="AD117" s="528" t="s">
        <v>1325</v>
      </c>
      <c r="AE117" s="535" t="s">
        <v>1325</v>
      </c>
      <c r="AF117" s="531"/>
      <c r="AG117" s="532"/>
      <c r="AH117" s="532"/>
      <c r="AI117" s="532"/>
      <c r="AJ117" s="532"/>
      <c r="AK117" s="532">
        <v>1.6133460712468786</v>
      </c>
      <c r="AL117" s="533"/>
      <c r="AM117" s="534" t="s">
        <v>1325</v>
      </c>
      <c r="AN117" s="528" t="s">
        <v>1325</v>
      </c>
      <c r="AO117" s="528" t="s">
        <v>1325</v>
      </c>
      <c r="AP117" s="528" t="s">
        <v>1325</v>
      </c>
      <c r="AQ117" s="528" t="s">
        <v>1325</v>
      </c>
      <c r="AR117" s="528" t="s">
        <v>1325</v>
      </c>
      <c r="AS117" s="535" t="s">
        <v>1325</v>
      </c>
      <c r="AT117" s="531"/>
      <c r="AU117" s="532"/>
      <c r="AV117" s="532"/>
      <c r="AW117" s="532"/>
      <c r="AX117" s="532"/>
      <c r="AY117" s="532">
        <v>0</v>
      </c>
      <c r="AZ117" s="533"/>
      <c r="BA117" s="534" t="s">
        <v>1325</v>
      </c>
      <c r="BB117" s="528" t="s">
        <v>1325</v>
      </c>
      <c r="BC117" s="528" t="s">
        <v>1325</v>
      </c>
      <c r="BD117" s="528" t="s">
        <v>1325</v>
      </c>
      <c r="BE117" s="528" t="s">
        <v>1325</v>
      </c>
      <c r="BF117" s="528" t="s">
        <v>1325</v>
      </c>
      <c r="BG117" s="535" t="s">
        <v>1325</v>
      </c>
      <c r="BH117" s="531"/>
      <c r="BI117" s="532"/>
      <c r="BJ117" s="532"/>
      <c r="BK117" s="532"/>
      <c r="BL117" s="532"/>
      <c r="BM117" s="532">
        <v>0.73447331526476112</v>
      </c>
      <c r="BN117" s="533"/>
      <c r="BO117" s="534" t="s">
        <v>1325</v>
      </c>
      <c r="BP117" s="528" t="s">
        <v>1325</v>
      </c>
      <c r="BQ117" s="528" t="s">
        <v>1325</v>
      </c>
      <c r="BR117" s="528" t="s">
        <v>1325</v>
      </c>
      <c r="BS117" s="528" t="s">
        <v>1325</v>
      </c>
      <c r="BT117" s="528" t="s">
        <v>1325</v>
      </c>
      <c r="BU117" s="535" t="s">
        <v>1325</v>
      </c>
      <c r="BV117" s="531"/>
      <c r="BW117" s="532"/>
      <c r="BX117" s="532"/>
      <c r="BY117" s="532"/>
      <c r="BZ117" s="532"/>
      <c r="CA117" s="532">
        <v>1.7037675647046691</v>
      </c>
      <c r="CB117" s="533"/>
      <c r="CC117" s="534" t="s">
        <v>1325</v>
      </c>
      <c r="CD117" s="528" t="s">
        <v>1325</v>
      </c>
      <c r="CE117" s="528" t="s">
        <v>1325</v>
      </c>
      <c r="CF117" s="528" t="s">
        <v>1325</v>
      </c>
      <c r="CG117" s="528" t="s">
        <v>1325</v>
      </c>
      <c r="CH117" s="528" t="s">
        <v>1325</v>
      </c>
      <c r="CI117" s="535" t="s">
        <v>1325</v>
      </c>
      <c r="CJ117" s="531"/>
      <c r="CK117" s="532"/>
      <c r="CL117" s="532"/>
      <c r="CM117" s="532"/>
      <c r="CN117" s="532"/>
      <c r="CO117" s="532">
        <v>0</v>
      </c>
      <c r="CP117" s="533"/>
      <c r="CQ117" s="534" t="s">
        <v>1325</v>
      </c>
      <c r="CR117" s="528" t="s">
        <v>1325</v>
      </c>
      <c r="CS117" s="528" t="s">
        <v>1325</v>
      </c>
      <c r="CT117" s="528" t="s">
        <v>1325</v>
      </c>
      <c r="CU117" s="528" t="s">
        <v>1325</v>
      </c>
      <c r="CV117" s="528" t="s">
        <v>1325</v>
      </c>
      <c r="CW117" s="528" t="s">
        <v>1325</v>
      </c>
      <c r="CX117" s="528" t="s">
        <v>878</v>
      </c>
      <c r="CY117" s="528" t="s">
        <v>791</v>
      </c>
      <c r="CZ117" s="528" t="s">
        <v>878</v>
      </c>
      <c r="DA117" s="536" t="s">
        <v>791</v>
      </c>
      <c r="DB117" s="537" t="s">
        <v>792</v>
      </c>
      <c r="DC117" s="537" t="s">
        <v>792</v>
      </c>
      <c r="DD117" s="537" t="s">
        <v>878</v>
      </c>
      <c r="DE117" s="537" t="s">
        <v>878</v>
      </c>
      <c r="DF117" s="528"/>
      <c r="DG117" s="538" t="s">
        <v>1930</v>
      </c>
      <c r="DH117" s="528">
        <v>4</v>
      </c>
      <c r="DI117" s="528">
        <v>0</v>
      </c>
      <c r="DJ117" s="528">
        <v>0</v>
      </c>
      <c r="DK117" s="528">
        <v>1</v>
      </c>
      <c r="DL117" s="528">
        <v>0</v>
      </c>
      <c r="DM117" s="528">
        <v>81</v>
      </c>
      <c r="DN117" s="528">
        <v>0</v>
      </c>
      <c r="DO117" s="528">
        <v>12</v>
      </c>
      <c r="DP117" s="535">
        <v>86</v>
      </c>
    </row>
    <row r="118" spans="1:120">
      <c r="A118" s="591" t="s">
        <v>69</v>
      </c>
      <c r="B118" s="529" t="s">
        <v>1291</v>
      </c>
      <c r="C118" s="530" t="s">
        <v>630</v>
      </c>
      <c r="D118" s="531">
        <v>1.4212370698666408</v>
      </c>
      <c r="E118" s="532"/>
      <c r="F118" s="532"/>
      <c r="G118" s="532"/>
      <c r="H118" s="532"/>
      <c r="I118" s="532">
        <v>1.1046788532013871</v>
      </c>
      <c r="J118" s="533">
        <v>1.2047326751105474</v>
      </c>
      <c r="K118" s="534">
        <v>65</v>
      </c>
      <c r="L118" s="528" t="s">
        <v>1325</v>
      </c>
      <c r="M118" s="528" t="s">
        <v>1325</v>
      </c>
      <c r="N118" s="528" t="s">
        <v>1325</v>
      </c>
      <c r="O118" s="528" t="s">
        <v>1325</v>
      </c>
      <c r="P118" s="528">
        <v>51</v>
      </c>
      <c r="Q118" s="535" t="s">
        <v>1325</v>
      </c>
      <c r="R118" s="531">
        <v>2.6457088985903185</v>
      </c>
      <c r="S118" s="532"/>
      <c r="T118" s="532"/>
      <c r="U118" s="532"/>
      <c r="V118" s="532"/>
      <c r="W118" s="532">
        <v>1.0240067447261409</v>
      </c>
      <c r="X118" s="533">
        <v>0</v>
      </c>
      <c r="Y118" s="534" t="s">
        <v>1325</v>
      </c>
      <c r="Z118" s="528" t="s">
        <v>1325</v>
      </c>
      <c r="AA118" s="528" t="s">
        <v>1325</v>
      </c>
      <c r="AB118" s="528" t="s">
        <v>1325</v>
      </c>
      <c r="AC118" s="528" t="s">
        <v>1325</v>
      </c>
      <c r="AD118" s="528" t="s">
        <v>1325</v>
      </c>
      <c r="AE118" s="535" t="s">
        <v>1325</v>
      </c>
      <c r="AF118" s="531">
        <v>1.8504523221213971</v>
      </c>
      <c r="AG118" s="532"/>
      <c r="AH118" s="532"/>
      <c r="AI118" s="532"/>
      <c r="AJ118" s="532"/>
      <c r="AK118" s="532">
        <v>0.5393350579101428</v>
      </c>
      <c r="AL118" s="533">
        <v>0</v>
      </c>
      <c r="AM118" s="534">
        <v>15</v>
      </c>
      <c r="AN118" s="528" t="s">
        <v>1325</v>
      </c>
      <c r="AO118" s="528" t="s">
        <v>1325</v>
      </c>
      <c r="AP118" s="528" t="s">
        <v>1325</v>
      </c>
      <c r="AQ118" s="528" t="s">
        <v>1325</v>
      </c>
      <c r="AR118" s="528" t="s">
        <v>1325</v>
      </c>
      <c r="AS118" s="535" t="s">
        <v>1325</v>
      </c>
      <c r="AT118" s="531">
        <v>0</v>
      </c>
      <c r="AU118" s="532"/>
      <c r="AV118" s="532"/>
      <c r="AW118" s="532"/>
      <c r="AX118" s="532"/>
      <c r="AY118" s="532">
        <v>0.36650089941306574</v>
      </c>
      <c r="AZ118" s="533">
        <v>0</v>
      </c>
      <c r="BA118" s="534" t="s">
        <v>1325</v>
      </c>
      <c r="BB118" s="528" t="s">
        <v>1325</v>
      </c>
      <c r="BC118" s="528" t="s">
        <v>1325</v>
      </c>
      <c r="BD118" s="528" t="s">
        <v>1325</v>
      </c>
      <c r="BE118" s="528" t="s">
        <v>1325</v>
      </c>
      <c r="BF118" s="528" t="s">
        <v>1325</v>
      </c>
      <c r="BG118" s="535" t="s">
        <v>1325</v>
      </c>
      <c r="BH118" s="531">
        <v>1.1193383801728272</v>
      </c>
      <c r="BI118" s="532"/>
      <c r="BJ118" s="532"/>
      <c r="BK118" s="532"/>
      <c r="BL118" s="532"/>
      <c r="BM118" s="532">
        <v>2.420379578443606</v>
      </c>
      <c r="BN118" s="533">
        <v>0</v>
      </c>
      <c r="BO118" s="534">
        <v>11</v>
      </c>
      <c r="BP118" s="528" t="s">
        <v>1325</v>
      </c>
      <c r="BQ118" s="528" t="s">
        <v>1325</v>
      </c>
      <c r="BR118" s="528" t="s">
        <v>1325</v>
      </c>
      <c r="BS118" s="528" t="s">
        <v>1325</v>
      </c>
      <c r="BT118" s="528">
        <v>13</v>
      </c>
      <c r="BU118" s="535" t="s">
        <v>1325</v>
      </c>
      <c r="BV118" s="531">
        <v>1.5633734400760975</v>
      </c>
      <c r="BW118" s="532"/>
      <c r="BX118" s="532"/>
      <c r="BY118" s="532"/>
      <c r="BZ118" s="532"/>
      <c r="CA118" s="532">
        <v>1.7329344910750066</v>
      </c>
      <c r="CB118" s="533">
        <v>0</v>
      </c>
      <c r="CC118" s="534">
        <v>26</v>
      </c>
      <c r="CD118" s="528" t="s">
        <v>1325</v>
      </c>
      <c r="CE118" s="528" t="s">
        <v>1325</v>
      </c>
      <c r="CF118" s="528" t="s">
        <v>1325</v>
      </c>
      <c r="CG118" s="528" t="s">
        <v>1325</v>
      </c>
      <c r="CH118" s="528">
        <v>22</v>
      </c>
      <c r="CI118" s="535" t="s">
        <v>1325</v>
      </c>
      <c r="CJ118" s="531">
        <v>0.98948034494783088</v>
      </c>
      <c r="CK118" s="532"/>
      <c r="CL118" s="532"/>
      <c r="CM118" s="532"/>
      <c r="CN118" s="532"/>
      <c r="CO118" s="532">
        <v>0</v>
      </c>
      <c r="CP118" s="533">
        <v>0</v>
      </c>
      <c r="CQ118" s="534" t="s">
        <v>1325</v>
      </c>
      <c r="CR118" s="528" t="s">
        <v>1325</v>
      </c>
      <c r="CS118" s="528" t="s">
        <v>1325</v>
      </c>
      <c r="CT118" s="528" t="s">
        <v>1325</v>
      </c>
      <c r="CU118" s="528" t="s">
        <v>1325</v>
      </c>
      <c r="CV118" s="528" t="s">
        <v>1325</v>
      </c>
      <c r="CW118" s="528" t="s">
        <v>1325</v>
      </c>
      <c r="CX118" s="528" t="s">
        <v>878</v>
      </c>
      <c r="CY118" s="536" t="s">
        <v>791</v>
      </c>
      <c r="CZ118" s="528" t="s">
        <v>792</v>
      </c>
      <c r="DA118" s="536" t="s">
        <v>1479</v>
      </c>
      <c r="DB118" s="541" t="s">
        <v>792</v>
      </c>
      <c r="DC118" s="541" t="s">
        <v>792</v>
      </c>
      <c r="DD118" s="541" t="s">
        <v>878</v>
      </c>
      <c r="DE118" s="541" t="s">
        <v>878</v>
      </c>
      <c r="DF118" s="528"/>
      <c r="DG118" s="538" t="s">
        <v>1930</v>
      </c>
      <c r="DH118" s="528">
        <v>707</v>
      </c>
      <c r="DI118" s="528">
        <v>5</v>
      </c>
      <c r="DJ118" s="528">
        <v>5</v>
      </c>
      <c r="DK118" s="528">
        <v>0</v>
      </c>
      <c r="DL118" s="528">
        <v>0</v>
      </c>
      <c r="DM118" s="528">
        <v>701</v>
      </c>
      <c r="DN118" s="528">
        <v>12</v>
      </c>
      <c r="DO118" s="528">
        <v>118</v>
      </c>
      <c r="DP118" s="535">
        <v>1430</v>
      </c>
    </row>
    <row r="119" spans="1:120">
      <c r="A119" s="597" t="s">
        <v>189</v>
      </c>
      <c r="B119" s="545" t="s">
        <v>1296</v>
      </c>
      <c r="C119" s="546" t="s">
        <v>826</v>
      </c>
      <c r="D119" s="531">
        <v>1.1474527542013193</v>
      </c>
      <c r="E119" s="532">
        <v>2.4926605625619702</v>
      </c>
      <c r="F119" s="532"/>
      <c r="G119" s="532"/>
      <c r="H119" s="532"/>
      <c r="I119" s="532">
        <v>1.9031299066221827</v>
      </c>
      <c r="J119" s="533"/>
      <c r="K119" s="534" t="s">
        <v>1325</v>
      </c>
      <c r="L119" s="528" t="s">
        <v>1325</v>
      </c>
      <c r="M119" s="528" t="s">
        <v>1325</v>
      </c>
      <c r="N119" s="528" t="s">
        <v>1325</v>
      </c>
      <c r="O119" s="528" t="s">
        <v>1325</v>
      </c>
      <c r="P119" s="528" t="s">
        <v>1325</v>
      </c>
      <c r="Q119" s="535" t="s">
        <v>1325</v>
      </c>
      <c r="R119" s="531">
        <v>0</v>
      </c>
      <c r="S119" s="532">
        <v>7.8233499606794297</v>
      </c>
      <c r="T119" s="532"/>
      <c r="U119" s="532"/>
      <c r="V119" s="532"/>
      <c r="W119" s="532">
        <v>0</v>
      </c>
      <c r="X119" s="533"/>
      <c r="Y119" s="534" t="s">
        <v>1325</v>
      </c>
      <c r="Z119" s="528" t="s">
        <v>1325</v>
      </c>
      <c r="AA119" s="528" t="s">
        <v>1325</v>
      </c>
      <c r="AB119" s="528" t="s">
        <v>1325</v>
      </c>
      <c r="AC119" s="528" t="s">
        <v>1325</v>
      </c>
      <c r="AD119" s="528" t="s">
        <v>1325</v>
      </c>
      <c r="AE119" s="535" t="s">
        <v>1325</v>
      </c>
      <c r="AF119" s="531">
        <v>3.2204273056036907</v>
      </c>
      <c r="AG119" s="532">
        <v>0</v>
      </c>
      <c r="AH119" s="532"/>
      <c r="AI119" s="532"/>
      <c r="AJ119" s="532"/>
      <c r="AK119" s="532">
        <v>0.84126219897101295</v>
      </c>
      <c r="AL119" s="533"/>
      <c r="AM119" s="534" t="s">
        <v>1325</v>
      </c>
      <c r="AN119" s="528" t="s">
        <v>1325</v>
      </c>
      <c r="AO119" s="528" t="s">
        <v>1325</v>
      </c>
      <c r="AP119" s="528" t="s">
        <v>1325</v>
      </c>
      <c r="AQ119" s="528" t="s">
        <v>1325</v>
      </c>
      <c r="AR119" s="528" t="s">
        <v>1325</v>
      </c>
      <c r="AS119" s="535" t="s">
        <v>1325</v>
      </c>
      <c r="AT119" s="531">
        <v>0</v>
      </c>
      <c r="AU119" s="532">
        <v>1.228285468434416</v>
      </c>
      <c r="AV119" s="532"/>
      <c r="AW119" s="532"/>
      <c r="AX119" s="532"/>
      <c r="AY119" s="532">
        <v>32.939548306790066</v>
      </c>
      <c r="AZ119" s="533"/>
      <c r="BA119" s="534" t="s">
        <v>1325</v>
      </c>
      <c r="BB119" s="528" t="s">
        <v>1325</v>
      </c>
      <c r="BC119" s="528" t="s">
        <v>1325</v>
      </c>
      <c r="BD119" s="528" t="s">
        <v>1325</v>
      </c>
      <c r="BE119" s="528" t="s">
        <v>1325</v>
      </c>
      <c r="BF119" s="528" t="s">
        <v>1325</v>
      </c>
      <c r="BG119" s="535" t="s">
        <v>1325</v>
      </c>
      <c r="BH119" s="531">
        <v>0.5262193985292225</v>
      </c>
      <c r="BI119" s="532">
        <v>1.0865521491943282</v>
      </c>
      <c r="BJ119" s="532"/>
      <c r="BK119" s="532"/>
      <c r="BL119" s="532"/>
      <c r="BM119" s="532">
        <v>4.3768723315188724</v>
      </c>
      <c r="BN119" s="533"/>
      <c r="BO119" s="534" t="s">
        <v>1325</v>
      </c>
      <c r="BP119" s="528" t="s">
        <v>1325</v>
      </c>
      <c r="BQ119" s="528" t="s">
        <v>1325</v>
      </c>
      <c r="BR119" s="528" t="s">
        <v>1325</v>
      </c>
      <c r="BS119" s="528" t="s">
        <v>1325</v>
      </c>
      <c r="BT119" s="528" t="s">
        <v>1325</v>
      </c>
      <c r="BU119" s="535" t="s">
        <v>1325</v>
      </c>
      <c r="BV119" s="531">
        <v>2.8755543071544736</v>
      </c>
      <c r="BW119" s="532">
        <v>4.1341122681933875</v>
      </c>
      <c r="BX119" s="532"/>
      <c r="BY119" s="532"/>
      <c r="BZ119" s="532"/>
      <c r="CA119" s="532">
        <v>0.72947872191981256</v>
      </c>
      <c r="CB119" s="533"/>
      <c r="CC119" s="534" t="s">
        <v>1325</v>
      </c>
      <c r="CD119" s="528" t="s">
        <v>1325</v>
      </c>
      <c r="CE119" s="528" t="s">
        <v>1325</v>
      </c>
      <c r="CF119" s="528" t="s">
        <v>1325</v>
      </c>
      <c r="CG119" s="528" t="s">
        <v>1325</v>
      </c>
      <c r="CH119" s="528" t="s">
        <v>1325</v>
      </c>
      <c r="CI119" s="535" t="s">
        <v>1325</v>
      </c>
      <c r="CJ119" s="531">
        <v>26.851953186094939</v>
      </c>
      <c r="CK119" s="532">
        <v>9.4162489293773799</v>
      </c>
      <c r="CL119" s="532"/>
      <c r="CM119" s="532"/>
      <c r="CN119" s="532"/>
      <c r="CO119" s="532">
        <v>0</v>
      </c>
      <c r="CP119" s="533"/>
      <c r="CQ119" s="534" t="s">
        <v>1325</v>
      </c>
      <c r="CR119" s="528" t="s">
        <v>1325</v>
      </c>
      <c r="CS119" s="528" t="s">
        <v>1325</v>
      </c>
      <c r="CT119" s="528" t="s">
        <v>1325</v>
      </c>
      <c r="CU119" s="528" t="s">
        <v>1325</v>
      </c>
      <c r="CV119" s="528" t="s">
        <v>1325</v>
      </c>
      <c r="CW119" s="528" t="s">
        <v>1325</v>
      </c>
      <c r="CX119" s="528" t="s">
        <v>878</v>
      </c>
      <c r="CY119" s="528" t="s">
        <v>791</v>
      </c>
      <c r="CZ119" s="528" t="s">
        <v>878</v>
      </c>
      <c r="DA119" s="536" t="s">
        <v>791</v>
      </c>
      <c r="DB119" s="537" t="s">
        <v>792</v>
      </c>
      <c r="DC119" s="537" t="s">
        <v>792</v>
      </c>
      <c r="DD119" s="537" t="s">
        <v>878</v>
      </c>
      <c r="DE119" s="537" t="s">
        <v>878</v>
      </c>
      <c r="DF119" s="544" t="s">
        <v>1934</v>
      </c>
      <c r="DG119" s="538" t="s">
        <v>1930</v>
      </c>
      <c r="DH119" s="528">
        <v>58</v>
      </c>
      <c r="DI119" s="528">
        <v>31</v>
      </c>
      <c r="DJ119" s="528">
        <v>1</v>
      </c>
      <c r="DK119" s="528">
        <v>0</v>
      </c>
      <c r="DL119" s="528">
        <v>0</v>
      </c>
      <c r="DM119" s="528">
        <v>70</v>
      </c>
      <c r="DN119" s="528">
        <v>9</v>
      </c>
      <c r="DO119" s="528">
        <v>21</v>
      </c>
      <c r="DP119" s="535">
        <v>169</v>
      </c>
    </row>
    <row r="120" spans="1:120">
      <c r="A120" s="597" t="s">
        <v>71</v>
      </c>
      <c r="B120" s="545" t="s">
        <v>1297</v>
      </c>
      <c r="C120" s="546" t="s">
        <v>631</v>
      </c>
      <c r="D120" s="531">
        <v>1.3980566753288499</v>
      </c>
      <c r="E120" s="532">
        <v>1.5620308776261391</v>
      </c>
      <c r="F120" s="532">
        <v>0.52787118786352283</v>
      </c>
      <c r="G120" s="532">
        <v>1.1463703965646626</v>
      </c>
      <c r="H120" s="532">
        <v>2.2752708009714588</v>
      </c>
      <c r="I120" s="532">
        <v>0.83080787699460579</v>
      </c>
      <c r="J120" s="533">
        <v>0.87978995174456309</v>
      </c>
      <c r="K120" s="534">
        <v>142</v>
      </c>
      <c r="L120" s="528">
        <v>12</v>
      </c>
      <c r="M120" s="528">
        <v>20</v>
      </c>
      <c r="N120" s="528">
        <v>22</v>
      </c>
      <c r="O120" s="528">
        <v>11</v>
      </c>
      <c r="P120" s="528">
        <v>677</v>
      </c>
      <c r="Q120" s="535">
        <v>54</v>
      </c>
      <c r="R120" s="531">
        <v>0.38248626216102244</v>
      </c>
      <c r="S120" s="532">
        <v>2.0834002415898771</v>
      </c>
      <c r="T120" s="532">
        <v>2.9669303012460784</v>
      </c>
      <c r="U120" s="532">
        <v>0.81474160364164272</v>
      </c>
      <c r="V120" s="532">
        <v>0</v>
      </c>
      <c r="W120" s="532">
        <v>1.1109619739509971</v>
      </c>
      <c r="X120" s="533">
        <v>0.50562585410115868</v>
      </c>
      <c r="Y120" s="534" t="s">
        <v>1325</v>
      </c>
      <c r="Z120" s="528" t="s">
        <v>1325</v>
      </c>
      <c r="AA120" s="528" t="s">
        <v>1325</v>
      </c>
      <c r="AB120" s="528" t="s">
        <v>1325</v>
      </c>
      <c r="AC120" s="528" t="s">
        <v>1325</v>
      </c>
      <c r="AD120" s="528">
        <v>48</v>
      </c>
      <c r="AE120" s="535" t="s">
        <v>1325</v>
      </c>
      <c r="AF120" s="531">
        <v>1.2205622766912627</v>
      </c>
      <c r="AG120" s="532">
        <v>0.78420778002687175</v>
      </c>
      <c r="AH120" s="532">
        <v>0.82250740832969893</v>
      </c>
      <c r="AI120" s="532">
        <v>0</v>
      </c>
      <c r="AJ120" s="532">
        <v>6.5451953870931581</v>
      </c>
      <c r="AK120" s="532">
        <v>0.90200378549982951</v>
      </c>
      <c r="AL120" s="533">
        <v>1.1081854380715215</v>
      </c>
      <c r="AM120" s="534">
        <v>21</v>
      </c>
      <c r="AN120" s="528" t="s">
        <v>1325</v>
      </c>
      <c r="AO120" s="528" t="s">
        <v>1325</v>
      </c>
      <c r="AP120" s="528" t="s">
        <v>1325</v>
      </c>
      <c r="AQ120" s="528" t="s">
        <v>1325</v>
      </c>
      <c r="AR120" s="528">
        <v>115</v>
      </c>
      <c r="AS120" s="535">
        <v>11</v>
      </c>
      <c r="AT120" s="531">
        <v>0.21224243123689726</v>
      </c>
      <c r="AU120" s="532">
        <v>3.6962156792501322</v>
      </c>
      <c r="AV120" s="532">
        <v>0</v>
      </c>
      <c r="AW120" s="532">
        <v>3.1176820215821945</v>
      </c>
      <c r="AX120" s="532">
        <v>12.36967277541623</v>
      </c>
      <c r="AY120" s="532">
        <v>1.0345206203113202</v>
      </c>
      <c r="AZ120" s="533">
        <v>0.89580989650449039</v>
      </c>
      <c r="BA120" s="534" t="s">
        <v>1325</v>
      </c>
      <c r="BB120" s="528" t="s">
        <v>1325</v>
      </c>
      <c r="BC120" s="528" t="s">
        <v>1325</v>
      </c>
      <c r="BD120" s="528" t="s">
        <v>1325</v>
      </c>
      <c r="BE120" s="528" t="s">
        <v>1325</v>
      </c>
      <c r="BF120" s="528">
        <v>27</v>
      </c>
      <c r="BG120" s="535" t="s">
        <v>1325</v>
      </c>
      <c r="BH120" s="531">
        <v>0.97115751239042658</v>
      </c>
      <c r="BI120" s="532">
        <v>1.320408220055614</v>
      </c>
      <c r="BJ120" s="532">
        <v>0</v>
      </c>
      <c r="BK120" s="532">
        <v>2.5381248677356059</v>
      </c>
      <c r="BL120" s="532">
        <v>0</v>
      </c>
      <c r="BM120" s="532">
        <v>1.098009627794968</v>
      </c>
      <c r="BN120" s="533">
        <v>0.91435990903373121</v>
      </c>
      <c r="BO120" s="534">
        <v>21</v>
      </c>
      <c r="BP120" s="528" t="s">
        <v>1325</v>
      </c>
      <c r="BQ120" s="528" t="s">
        <v>1325</v>
      </c>
      <c r="BR120" s="528" t="s">
        <v>1325</v>
      </c>
      <c r="BS120" s="528" t="s">
        <v>1325</v>
      </c>
      <c r="BT120" s="528">
        <v>149</v>
      </c>
      <c r="BU120" s="535">
        <v>11</v>
      </c>
      <c r="BV120" s="531">
        <v>2.1127559171013721</v>
      </c>
      <c r="BW120" s="532">
        <v>2.1033655341025308</v>
      </c>
      <c r="BX120" s="532">
        <v>0.41946523919899048</v>
      </c>
      <c r="BY120" s="532">
        <v>0.94540327324905793</v>
      </c>
      <c r="BZ120" s="532">
        <v>1.8871661175918901</v>
      </c>
      <c r="CA120" s="532">
        <v>0.61467301761835846</v>
      </c>
      <c r="CB120" s="533">
        <v>0.8957913777143478</v>
      </c>
      <c r="CC120" s="534">
        <v>83</v>
      </c>
      <c r="CD120" s="528" t="s">
        <v>1325</v>
      </c>
      <c r="CE120" s="528" t="s">
        <v>1325</v>
      </c>
      <c r="CF120" s="528" t="s">
        <v>1325</v>
      </c>
      <c r="CG120" s="528" t="s">
        <v>1325</v>
      </c>
      <c r="CH120" s="528">
        <v>256</v>
      </c>
      <c r="CI120" s="535">
        <v>24</v>
      </c>
      <c r="CJ120" s="531">
        <v>1.7959445916328249</v>
      </c>
      <c r="CK120" s="532">
        <v>0</v>
      </c>
      <c r="CL120" s="532">
        <v>0</v>
      </c>
      <c r="CM120" s="532">
        <v>2.3356177875100981</v>
      </c>
      <c r="CN120" s="532">
        <v>0</v>
      </c>
      <c r="CO120" s="532">
        <v>0.97069077184192476</v>
      </c>
      <c r="CP120" s="533">
        <v>0</v>
      </c>
      <c r="CQ120" s="534" t="s">
        <v>1325</v>
      </c>
      <c r="CR120" s="528" t="s">
        <v>1325</v>
      </c>
      <c r="CS120" s="528" t="s">
        <v>1325</v>
      </c>
      <c r="CT120" s="528" t="s">
        <v>1325</v>
      </c>
      <c r="CU120" s="528" t="s">
        <v>1325</v>
      </c>
      <c r="CV120" s="528">
        <v>17</v>
      </c>
      <c r="CW120" s="528" t="s">
        <v>1325</v>
      </c>
      <c r="CX120" s="528" t="s">
        <v>792</v>
      </c>
      <c r="CY120" s="528" t="s">
        <v>1946</v>
      </c>
      <c r="CZ120" s="528" t="s">
        <v>792</v>
      </c>
      <c r="DA120" s="536" t="s">
        <v>1472</v>
      </c>
      <c r="DB120" s="537" t="s">
        <v>792</v>
      </c>
      <c r="DC120" s="537" t="s">
        <v>792</v>
      </c>
      <c r="DD120" s="537" t="s">
        <v>878</v>
      </c>
      <c r="DE120" s="537" t="s">
        <v>878</v>
      </c>
      <c r="DF120" s="528"/>
      <c r="DG120" s="538" t="s">
        <v>1930</v>
      </c>
      <c r="DH120" s="528">
        <v>918</v>
      </c>
      <c r="DI120" s="528">
        <v>65</v>
      </c>
      <c r="DJ120" s="528">
        <v>307</v>
      </c>
      <c r="DK120" s="528">
        <v>162</v>
      </c>
      <c r="DL120" s="528">
        <v>41</v>
      </c>
      <c r="DM120" s="528">
        <v>6136</v>
      </c>
      <c r="DN120" s="528">
        <v>511</v>
      </c>
      <c r="DO120" s="528">
        <v>938</v>
      </c>
      <c r="DP120" s="535">
        <v>8140</v>
      </c>
    </row>
    <row r="121" spans="1:120">
      <c r="A121" s="597" t="s">
        <v>73</v>
      </c>
      <c r="B121" s="545" t="s">
        <v>1298</v>
      </c>
      <c r="C121" s="546" t="s">
        <v>632</v>
      </c>
      <c r="D121" s="531">
        <v>1.7314893592465876</v>
      </c>
      <c r="E121" s="532">
        <v>1.610781562666407</v>
      </c>
      <c r="F121" s="532">
        <v>0.42245571953722472</v>
      </c>
      <c r="G121" s="532">
        <v>1.6893520908531174</v>
      </c>
      <c r="H121" s="532">
        <v>1.1899044177498019</v>
      </c>
      <c r="I121" s="532">
        <v>0.69853342474085534</v>
      </c>
      <c r="J121" s="533">
        <v>0.77520849586929186</v>
      </c>
      <c r="K121" s="534">
        <v>445</v>
      </c>
      <c r="L121" s="528">
        <v>15</v>
      </c>
      <c r="M121" s="528">
        <v>247</v>
      </c>
      <c r="N121" s="528">
        <v>92</v>
      </c>
      <c r="O121" s="528" t="s">
        <v>1325</v>
      </c>
      <c r="P121" s="528">
        <v>1746</v>
      </c>
      <c r="Q121" s="535">
        <v>126</v>
      </c>
      <c r="R121" s="531">
        <v>0.55835853770534705</v>
      </c>
      <c r="S121" s="532">
        <v>0.95387627768840411</v>
      </c>
      <c r="T121" s="532">
        <v>1.2376296803633988</v>
      </c>
      <c r="U121" s="532">
        <v>0.79144299144541908</v>
      </c>
      <c r="V121" s="532">
        <v>1.5304478973119522</v>
      </c>
      <c r="W121" s="532">
        <v>1.2874136925302904</v>
      </c>
      <c r="X121" s="533">
        <v>1.128075056562774</v>
      </c>
      <c r="Y121" s="534">
        <v>20</v>
      </c>
      <c r="Z121" s="528" t="s">
        <v>1325</v>
      </c>
      <c r="AA121" s="528">
        <v>76</v>
      </c>
      <c r="AB121" s="528" t="s">
        <v>1325</v>
      </c>
      <c r="AC121" s="528" t="s">
        <v>1325</v>
      </c>
      <c r="AD121" s="528">
        <v>250</v>
      </c>
      <c r="AE121" s="535">
        <v>20</v>
      </c>
      <c r="AF121" s="531">
        <v>1.21658282763626</v>
      </c>
      <c r="AG121" s="532">
        <v>1.6005525585165192</v>
      </c>
      <c r="AH121" s="532">
        <v>0.62096108437802811</v>
      </c>
      <c r="AI121" s="532">
        <v>0.78852046889887262</v>
      </c>
      <c r="AJ121" s="532">
        <v>2.5649228822955634</v>
      </c>
      <c r="AK121" s="532">
        <v>0.97837938176038819</v>
      </c>
      <c r="AL121" s="533">
        <v>0.73179925019454783</v>
      </c>
      <c r="AM121" s="534">
        <v>23</v>
      </c>
      <c r="AN121" s="528" t="s">
        <v>1325</v>
      </c>
      <c r="AO121" s="528">
        <v>24</v>
      </c>
      <c r="AP121" s="528" t="s">
        <v>1325</v>
      </c>
      <c r="AQ121" s="528" t="s">
        <v>1325</v>
      </c>
      <c r="AR121" s="528">
        <v>136</v>
      </c>
      <c r="AS121" s="535" t="s">
        <v>1325</v>
      </c>
      <c r="AT121" s="531">
        <v>1.2079072241184299</v>
      </c>
      <c r="AU121" s="532">
        <v>2.3140021521758776</v>
      </c>
      <c r="AV121" s="532">
        <v>0.14275902941743551</v>
      </c>
      <c r="AW121" s="532">
        <v>3.3618747812239786</v>
      </c>
      <c r="AX121" s="532">
        <v>0</v>
      </c>
      <c r="AY121" s="532">
        <v>0.87911840318940715</v>
      </c>
      <c r="AZ121" s="533">
        <v>0.25396685485829329</v>
      </c>
      <c r="BA121" s="534">
        <v>16</v>
      </c>
      <c r="BB121" s="528" t="s">
        <v>1325</v>
      </c>
      <c r="BC121" s="528" t="s">
        <v>1325</v>
      </c>
      <c r="BD121" s="528" t="s">
        <v>1325</v>
      </c>
      <c r="BE121" s="528" t="s">
        <v>1325</v>
      </c>
      <c r="BF121" s="528">
        <v>91</v>
      </c>
      <c r="BG121" s="535" t="s">
        <v>1325</v>
      </c>
      <c r="BH121" s="531">
        <v>0.93673749457116573</v>
      </c>
      <c r="BI121" s="532">
        <v>2.1556048516723223</v>
      </c>
      <c r="BJ121" s="532">
        <v>0.20652906429896925</v>
      </c>
      <c r="BK121" s="532">
        <v>1.317976072035896</v>
      </c>
      <c r="BL121" s="532">
        <v>2.8609547297926405</v>
      </c>
      <c r="BM121" s="532">
        <v>1.134322078979753</v>
      </c>
      <c r="BN121" s="533">
        <v>0.79692736417465637</v>
      </c>
      <c r="BO121" s="534">
        <v>84</v>
      </c>
      <c r="BP121" s="528" t="s">
        <v>1325</v>
      </c>
      <c r="BQ121" s="528">
        <v>37</v>
      </c>
      <c r="BR121" s="528">
        <v>22</v>
      </c>
      <c r="BS121" s="528" t="s">
        <v>1325</v>
      </c>
      <c r="BT121" s="528">
        <v>647</v>
      </c>
      <c r="BU121" s="535">
        <v>39</v>
      </c>
      <c r="BV121" s="531">
        <v>3.3681893929741511</v>
      </c>
      <c r="BW121" s="532">
        <v>1.5106171873971872</v>
      </c>
      <c r="BX121" s="532">
        <v>0.30088740973216577</v>
      </c>
      <c r="BY121" s="532">
        <v>2.2833883018139516</v>
      </c>
      <c r="BZ121" s="532">
        <v>0</v>
      </c>
      <c r="CA121" s="532">
        <v>0.37531813460751906</v>
      </c>
      <c r="CB121" s="533">
        <v>0.68991005021740193</v>
      </c>
      <c r="CC121" s="534">
        <v>240</v>
      </c>
      <c r="CD121" s="528" t="s">
        <v>1325</v>
      </c>
      <c r="CE121" s="528">
        <v>63</v>
      </c>
      <c r="CF121" s="528">
        <v>43</v>
      </c>
      <c r="CG121" s="528" t="s">
        <v>1325</v>
      </c>
      <c r="CH121" s="528">
        <v>437</v>
      </c>
      <c r="CI121" s="535">
        <v>40</v>
      </c>
      <c r="CJ121" s="531">
        <v>1.9109667530458827</v>
      </c>
      <c r="CK121" s="532">
        <v>4.4565071572713011</v>
      </c>
      <c r="CL121" s="532">
        <v>0.47734686842657037</v>
      </c>
      <c r="CM121" s="532">
        <v>3.0980661553719622</v>
      </c>
      <c r="CN121" s="532">
        <v>0</v>
      </c>
      <c r="CO121" s="532">
        <v>0.47965959346167286</v>
      </c>
      <c r="CP121" s="533">
        <v>0.47988307010963688</v>
      </c>
      <c r="CQ121" s="534">
        <v>12</v>
      </c>
      <c r="CR121" s="528" t="s">
        <v>1325</v>
      </c>
      <c r="CS121" s="528" t="s">
        <v>1325</v>
      </c>
      <c r="CT121" s="528" t="s">
        <v>1325</v>
      </c>
      <c r="CU121" s="528" t="s">
        <v>1325</v>
      </c>
      <c r="CV121" s="528">
        <v>36</v>
      </c>
      <c r="CW121" s="528" t="s">
        <v>1325</v>
      </c>
      <c r="CX121" s="528" t="s">
        <v>878</v>
      </c>
      <c r="CY121" s="536" t="s">
        <v>791</v>
      </c>
      <c r="CZ121" s="528" t="s">
        <v>792</v>
      </c>
      <c r="DA121" s="536" t="s">
        <v>1940</v>
      </c>
      <c r="DB121" s="537" t="s">
        <v>792</v>
      </c>
      <c r="DC121" s="537" t="s">
        <v>792</v>
      </c>
      <c r="DD121" s="537" t="s">
        <v>878</v>
      </c>
      <c r="DE121" s="537" t="s">
        <v>878</v>
      </c>
      <c r="DF121" s="528"/>
      <c r="DG121" s="538" t="s">
        <v>1930</v>
      </c>
      <c r="DH121" s="528">
        <v>2343</v>
      </c>
      <c r="DI121" s="528">
        <v>75</v>
      </c>
      <c r="DJ121" s="528">
        <v>4471</v>
      </c>
      <c r="DK121" s="528">
        <v>448</v>
      </c>
      <c r="DL121" s="528">
        <v>47</v>
      </c>
      <c r="DM121" s="528">
        <v>16312</v>
      </c>
      <c r="DN121" s="528">
        <v>1279</v>
      </c>
      <c r="DO121" s="528">
        <v>2678</v>
      </c>
      <c r="DP121" s="535">
        <v>24975</v>
      </c>
    </row>
    <row r="122" spans="1:120">
      <c r="A122" s="597" t="s">
        <v>1107</v>
      </c>
      <c r="B122" s="545" t="s">
        <v>1297</v>
      </c>
      <c r="C122" s="546" t="s">
        <v>633</v>
      </c>
      <c r="D122" s="531">
        <v>0.76686623643654395</v>
      </c>
      <c r="E122" s="532">
        <v>1.3380823578993237</v>
      </c>
      <c r="F122" s="532">
        <v>0.56814176915696746</v>
      </c>
      <c r="G122" s="532">
        <v>1.721894096323787</v>
      </c>
      <c r="H122" s="532"/>
      <c r="I122" s="532">
        <v>1.1718829700844298</v>
      </c>
      <c r="J122" s="533">
        <v>1.0694515069598436</v>
      </c>
      <c r="K122" s="534">
        <v>28</v>
      </c>
      <c r="L122" s="528" t="s">
        <v>1325</v>
      </c>
      <c r="M122" s="528" t="s">
        <v>1325</v>
      </c>
      <c r="N122" s="528">
        <v>13</v>
      </c>
      <c r="O122" s="528" t="s">
        <v>1325</v>
      </c>
      <c r="P122" s="528">
        <v>240</v>
      </c>
      <c r="Q122" s="535">
        <v>17</v>
      </c>
      <c r="R122" s="531">
        <v>0.26500014571652486</v>
      </c>
      <c r="S122" s="532">
        <v>2.4475865490866604</v>
      </c>
      <c r="T122" s="532">
        <v>1.6543721893183869</v>
      </c>
      <c r="U122" s="532">
        <v>0</v>
      </c>
      <c r="V122" s="532"/>
      <c r="W122" s="532">
        <v>1.9547281279985782</v>
      </c>
      <c r="X122" s="533">
        <v>0.66202408278718594</v>
      </c>
      <c r="Y122" s="534" t="s">
        <v>1325</v>
      </c>
      <c r="Z122" s="528" t="s">
        <v>1325</v>
      </c>
      <c r="AA122" s="528" t="s">
        <v>1325</v>
      </c>
      <c r="AB122" s="528" t="s">
        <v>1325</v>
      </c>
      <c r="AC122" s="528" t="s">
        <v>1325</v>
      </c>
      <c r="AD122" s="528">
        <v>26</v>
      </c>
      <c r="AE122" s="535" t="s">
        <v>1325</v>
      </c>
      <c r="AF122" s="531">
        <v>1.3827975881284944</v>
      </c>
      <c r="AG122" s="532">
        <v>0.99434911318477703</v>
      </c>
      <c r="AH122" s="532">
        <v>1.3466042767482065</v>
      </c>
      <c r="AI122" s="532">
        <v>0</v>
      </c>
      <c r="AJ122" s="532"/>
      <c r="AK122" s="532">
        <v>0.76738836855473735</v>
      </c>
      <c r="AL122" s="533">
        <v>1.7617897953932669</v>
      </c>
      <c r="AM122" s="534">
        <v>10</v>
      </c>
      <c r="AN122" s="528" t="s">
        <v>1325</v>
      </c>
      <c r="AO122" s="528" t="s">
        <v>1325</v>
      </c>
      <c r="AP122" s="528" t="s">
        <v>1325</v>
      </c>
      <c r="AQ122" s="528" t="s">
        <v>1325</v>
      </c>
      <c r="AR122" s="528">
        <v>45</v>
      </c>
      <c r="AS122" s="535" t="s">
        <v>1325</v>
      </c>
      <c r="AT122" s="531">
        <v>0</v>
      </c>
      <c r="AU122" s="532">
        <v>0</v>
      </c>
      <c r="AV122" s="532">
        <v>0</v>
      </c>
      <c r="AW122" s="532">
        <v>3.8231839301690607</v>
      </c>
      <c r="AX122" s="532"/>
      <c r="AY122" s="532">
        <v>3.6076182696815371</v>
      </c>
      <c r="AZ122" s="533">
        <v>0</v>
      </c>
      <c r="BA122" s="534" t="s">
        <v>1325</v>
      </c>
      <c r="BB122" s="528" t="s">
        <v>1325</v>
      </c>
      <c r="BC122" s="528" t="s">
        <v>1325</v>
      </c>
      <c r="BD122" s="528" t="s">
        <v>1325</v>
      </c>
      <c r="BE122" s="528" t="s">
        <v>1325</v>
      </c>
      <c r="BF122" s="528">
        <v>12</v>
      </c>
      <c r="BG122" s="535" t="s">
        <v>1325</v>
      </c>
      <c r="BH122" s="531">
        <v>0.64202450985571469</v>
      </c>
      <c r="BI122" s="532">
        <v>0</v>
      </c>
      <c r="BJ122" s="532">
        <v>0.87345244384508702</v>
      </c>
      <c r="BK122" s="532">
        <v>0.76290897750692754</v>
      </c>
      <c r="BL122" s="532"/>
      <c r="BM122" s="532">
        <v>1.7100880602469009</v>
      </c>
      <c r="BN122" s="533">
        <v>0.74198335473799204</v>
      </c>
      <c r="BO122" s="534" t="s">
        <v>1325</v>
      </c>
      <c r="BP122" s="528" t="s">
        <v>1325</v>
      </c>
      <c r="BQ122" s="528" t="s">
        <v>1325</v>
      </c>
      <c r="BR122" s="528" t="s">
        <v>1325</v>
      </c>
      <c r="BS122" s="528" t="s">
        <v>1325</v>
      </c>
      <c r="BT122" s="528">
        <v>45</v>
      </c>
      <c r="BU122" s="535" t="s">
        <v>1325</v>
      </c>
      <c r="BV122" s="531">
        <v>0.85205445616673137</v>
      </c>
      <c r="BW122" s="532">
        <v>1.8756641330106933</v>
      </c>
      <c r="BX122" s="532">
        <v>0</v>
      </c>
      <c r="BY122" s="532">
        <v>3.1281724400658426</v>
      </c>
      <c r="BZ122" s="532"/>
      <c r="CA122" s="532">
        <v>1.1591470045420658</v>
      </c>
      <c r="CB122" s="533">
        <v>0.50708519101622784</v>
      </c>
      <c r="CC122" s="534">
        <v>11</v>
      </c>
      <c r="CD122" s="528" t="s">
        <v>1325</v>
      </c>
      <c r="CE122" s="528" t="s">
        <v>1325</v>
      </c>
      <c r="CF122" s="528" t="s">
        <v>1325</v>
      </c>
      <c r="CG122" s="528" t="s">
        <v>1325</v>
      </c>
      <c r="CH122" s="528">
        <v>86</v>
      </c>
      <c r="CI122" s="535" t="s">
        <v>1325</v>
      </c>
      <c r="CJ122" s="531">
        <v>1.2378146079373191</v>
      </c>
      <c r="CK122" s="532">
        <v>0</v>
      </c>
      <c r="CL122" s="532">
        <v>0</v>
      </c>
      <c r="CM122" s="532">
        <v>6.6452661294781192</v>
      </c>
      <c r="CN122" s="532"/>
      <c r="CO122" s="532">
        <v>0.18562779869850748</v>
      </c>
      <c r="CP122" s="533">
        <v>7.0182047727589323</v>
      </c>
      <c r="CQ122" s="534" t="s">
        <v>1325</v>
      </c>
      <c r="CR122" s="528" t="s">
        <v>1325</v>
      </c>
      <c r="CS122" s="528" t="s">
        <v>1325</v>
      </c>
      <c r="CT122" s="528" t="s">
        <v>1325</v>
      </c>
      <c r="CU122" s="528" t="s">
        <v>1325</v>
      </c>
      <c r="CV122" s="528" t="s">
        <v>1325</v>
      </c>
      <c r="CW122" s="528" t="s">
        <v>1325</v>
      </c>
      <c r="CX122" s="528" t="s">
        <v>878</v>
      </c>
      <c r="CY122" s="528" t="s">
        <v>791</v>
      </c>
      <c r="CZ122" s="528" t="s">
        <v>878</v>
      </c>
      <c r="DA122" s="536" t="s">
        <v>791</v>
      </c>
      <c r="DB122" s="537" t="s">
        <v>792</v>
      </c>
      <c r="DC122" s="537" t="s">
        <v>792</v>
      </c>
      <c r="DD122" s="537" t="s">
        <v>878</v>
      </c>
      <c r="DE122" s="537" t="s">
        <v>878</v>
      </c>
      <c r="DF122" s="528"/>
      <c r="DG122" s="538" t="s">
        <v>1930</v>
      </c>
      <c r="DH122" s="528">
        <v>286</v>
      </c>
      <c r="DI122" s="528">
        <v>37</v>
      </c>
      <c r="DJ122" s="528">
        <v>56</v>
      </c>
      <c r="DK122" s="528">
        <v>64</v>
      </c>
      <c r="DL122" s="528">
        <v>5</v>
      </c>
      <c r="DM122" s="528">
        <v>1855</v>
      </c>
      <c r="DN122" s="528">
        <v>131</v>
      </c>
      <c r="DO122" s="528">
        <v>308</v>
      </c>
      <c r="DP122" s="535">
        <v>2434</v>
      </c>
    </row>
    <row r="123" spans="1:120">
      <c r="A123" s="597" t="s">
        <v>1109</v>
      </c>
      <c r="B123" s="545" t="s">
        <v>1289</v>
      </c>
      <c r="C123" s="546" t="s">
        <v>634</v>
      </c>
      <c r="D123" s="531"/>
      <c r="E123" s="532"/>
      <c r="F123" s="532"/>
      <c r="G123" s="532"/>
      <c r="H123" s="532"/>
      <c r="I123" s="532">
        <v>2.0128835009787389</v>
      </c>
      <c r="J123" s="533"/>
      <c r="K123" s="534" t="s">
        <v>1325</v>
      </c>
      <c r="L123" s="528" t="s">
        <v>1325</v>
      </c>
      <c r="M123" s="528" t="s">
        <v>1325</v>
      </c>
      <c r="N123" s="528" t="s">
        <v>1325</v>
      </c>
      <c r="O123" s="528" t="s">
        <v>1325</v>
      </c>
      <c r="P123" s="528" t="s">
        <v>1325</v>
      </c>
      <c r="Q123" s="535" t="s">
        <v>1325</v>
      </c>
      <c r="R123" s="531"/>
      <c r="S123" s="532"/>
      <c r="T123" s="532"/>
      <c r="U123" s="532"/>
      <c r="V123" s="532"/>
      <c r="W123" s="532">
        <v>0</v>
      </c>
      <c r="X123" s="533"/>
      <c r="Y123" s="534" t="s">
        <v>1325</v>
      </c>
      <c r="Z123" s="528" t="s">
        <v>1325</v>
      </c>
      <c r="AA123" s="528" t="s">
        <v>1325</v>
      </c>
      <c r="AB123" s="528" t="s">
        <v>1325</v>
      </c>
      <c r="AC123" s="528" t="s">
        <v>1325</v>
      </c>
      <c r="AD123" s="528" t="s">
        <v>1325</v>
      </c>
      <c r="AE123" s="535" t="s">
        <v>1325</v>
      </c>
      <c r="AF123" s="531"/>
      <c r="AG123" s="532"/>
      <c r="AH123" s="532"/>
      <c r="AI123" s="532"/>
      <c r="AJ123" s="532"/>
      <c r="AK123" s="532">
        <v>0</v>
      </c>
      <c r="AL123" s="533"/>
      <c r="AM123" s="534" t="s">
        <v>1325</v>
      </c>
      <c r="AN123" s="528" t="s">
        <v>1325</v>
      </c>
      <c r="AO123" s="528" t="s">
        <v>1325</v>
      </c>
      <c r="AP123" s="528" t="s">
        <v>1325</v>
      </c>
      <c r="AQ123" s="528" t="s">
        <v>1325</v>
      </c>
      <c r="AR123" s="528" t="s">
        <v>1325</v>
      </c>
      <c r="AS123" s="535" t="s">
        <v>1325</v>
      </c>
      <c r="AT123" s="531"/>
      <c r="AU123" s="532"/>
      <c r="AV123" s="532"/>
      <c r="AW123" s="532"/>
      <c r="AX123" s="532"/>
      <c r="AY123" s="532">
        <v>14.273173916031057</v>
      </c>
      <c r="AZ123" s="533"/>
      <c r="BA123" s="534" t="s">
        <v>1325</v>
      </c>
      <c r="BB123" s="528" t="s">
        <v>1325</v>
      </c>
      <c r="BC123" s="528" t="s">
        <v>1325</v>
      </c>
      <c r="BD123" s="528" t="s">
        <v>1325</v>
      </c>
      <c r="BE123" s="528" t="s">
        <v>1325</v>
      </c>
      <c r="BF123" s="528" t="s">
        <v>1325</v>
      </c>
      <c r="BG123" s="535" t="s">
        <v>1325</v>
      </c>
      <c r="BH123" s="531"/>
      <c r="BI123" s="532"/>
      <c r="BJ123" s="532"/>
      <c r="BK123" s="532"/>
      <c r="BL123" s="532"/>
      <c r="BM123" s="532">
        <v>3.3051299186914251</v>
      </c>
      <c r="BN123" s="533"/>
      <c r="BO123" s="534" t="s">
        <v>1325</v>
      </c>
      <c r="BP123" s="528" t="s">
        <v>1325</v>
      </c>
      <c r="BQ123" s="528" t="s">
        <v>1325</v>
      </c>
      <c r="BR123" s="528" t="s">
        <v>1325</v>
      </c>
      <c r="BS123" s="528" t="s">
        <v>1325</v>
      </c>
      <c r="BT123" s="528" t="s">
        <v>1325</v>
      </c>
      <c r="BU123" s="535" t="s">
        <v>1325</v>
      </c>
      <c r="BV123" s="531"/>
      <c r="BW123" s="532"/>
      <c r="BX123" s="532"/>
      <c r="BY123" s="532"/>
      <c r="BZ123" s="532"/>
      <c r="CA123" s="532">
        <v>2.1905582974774318</v>
      </c>
      <c r="CB123" s="533"/>
      <c r="CC123" s="534" t="s">
        <v>1325</v>
      </c>
      <c r="CD123" s="528" t="s">
        <v>1325</v>
      </c>
      <c r="CE123" s="528" t="s">
        <v>1325</v>
      </c>
      <c r="CF123" s="528" t="s">
        <v>1325</v>
      </c>
      <c r="CG123" s="528" t="s">
        <v>1325</v>
      </c>
      <c r="CH123" s="528" t="s">
        <v>1325</v>
      </c>
      <c r="CI123" s="535" t="s">
        <v>1325</v>
      </c>
      <c r="CJ123" s="531"/>
      <c r="CK123" s="532"/>
      <c r="CL123" s="532"/>
      <c r="CM123" s="532"/>
      <c r="CN123" s="532"/>
      <c r="CO123" s="532">
        <v>0</v>
      </c>
      <c r="CP123" s="533"/>
      <c r="CQ123" s="534" t="s">
        <v>1325</v>
      </c>
      <c r="CR123" s="528" t="s">
        <v>1325</v>
      </c>
      <c r="CS123" s="528" t="s">
        <v>1325</v>
      </c>
      <c r="CT123" s="528" t="s">
        <v>1325</v>
      </c>
      <c r="CU123" s="528" t="s">
        <v>1325</v>
      </c>
      <c r="CV123" s="528" t="s">
        <v>1325</v>
      </c>
      <c r="CW123" s="528" t="s">
        <v>1325</v>
      </c>
      <c r="CX123" s="528" t="s">
        <v>878</v>
      </c>
      <c r="CY123" s="528" t="s">
        <v>791</v>
      </c>
      <c r="CZ123" s="528" t="s">
        <v>878</v>
      </c>
      <c r="DA123" s="536" t="s">
        <v>791</v>
      </c>
      <c r="DB123" s="537" t="s">
        <v>792</v>
      </c>
      <c r="DC123" s="537" t="s">
        <v>792</v>
      </c>
      <c r="DD123" s="537" t="s">
        <v>878</v>
      </c>
      <c r="DE123" s="537" t="s">
        <v>878</v>
      </c>
      <c r="DF123" s="528"/>
      <c r="DG123" s="538" t="s">
        <v>1930</v>
      </c>
      <c r="DH123" s="528">
        <v>1</v>
      </c>
      <c r="DI123" s="528">
        <v>1</v>
      </c>
      <c r="DJ123" s="528">
        <v>0</v>
      </c>
      <c r="DK123" s="528">
        <v>0</v>
      </c>
      <c r="DL123" s="528">
        <v>0</v>
      </c>
      <c r="DM123" s="528">
        <v>18</v>
      </c>
      <c r="DN123" s="528">
        <v>0</v>
      </c>
      <c r="DO123" s="528">
        <v>4</v>
      </c>
      <c r="DP123" s="535">
        <v>20</v>
      </c>
    </row>
    <row r="124" spans="1:120">
      <c r="A124" s="597" t="s">
        <v>401</v>
      </c>
      <c r="B124" s="545" t="s">
        <v>1289</v>
      </c>
      <c r="C124" s="546" t="s">
        <v>635</v>
      </c>
      <c r="D124" s="531">
        <v>0.33016516785851979</v>
      </c>
      <c r="E124" s="532"/>
      <c r="F124" s="532"/>
      <c r="G124" s="532"/>
      <c r="H124" s="532"/>
      <c r="I124" s="532">
        <v>3.9702760689211134</v>
      </c>
      <c r="J124" s="533"/>
      <c r="K124" s="534" t="s">
        <v>1325</v>
      </c>
      <c r="L124" s="528" t="s">
        <v>1325</v>
      </c>
      <c r="M124" s="528" t="s">
        <v>1325</v>
      </c>
      <c r="N124" s="528" t="s">
        <v>1325</v>
      </c>
      <c r="O124" s="528" t="s">
        <v>1325</v>
      </c>
      <c r="P124" s="528">
        <v>61</v>
      </c>
      <c r="Q124" s="535" t="s">
        <v>1325</v>
      </c>
      <c r="R124" s="531">
        <v>0</v>
      </c>
      <c r="S124" s="532"/>
      <c r="T124" s="532"/>
      <c r="U124" s="532"/>
      <c r="V124" s="532"/>
      <c r="W124" s="532">
        <v>0.84694587974340962</v>
      </c>
      <c r="X124" s="533"/>
      <c r="Y124" s="534" t="s">
        <v>1325</v>
      </c>
      <c r="Z124" s="528" t="s">
        <v>1325</v>
      </c>
      <c r="AA124" s="528" t="s">
        <v>1325</v>
      </c>
      <c r="AB124" s="528" t="s">
        <v>1325</v>
      </c>
      <c r="AC124" s="528" t="s">
        <v>1325</v>
      </c>
      <c r="AD124" s="528" t="s">
        <v>1325</v>
      </c>
      <c r="AE124" s="535" t="s">
        <v>1325</v>
      </c>
      <c r="AF124" s="531">
        <v>2.2103734727679658</v>
      </c>
      <c r="AG124" s="532"/>
      <c r="AH124" s="532"/>
      <c r="AI124" s="532"/>
      <c r="AJ124" s="532"/>
      <c r="AK124" s="532">
        <v>0.32543246466566506</v>
      </c>
      <c r="AL124" s="533"/>
      <c r="AM124" s="534" t="s">
        <v>1325</v>
      </c>
      <c r="AN124" s="528" t="s">
        <v>1325</v>
      </c>
      <c r="AO124" s="528" t="s">
        <v>1325</v>
      </c>
      <c r="AP124" s="528" t="s">
        <v>1325</v>
      </c>
      <c r="AQ124" s="528" t="s">
        <v>1325</v>
      </c>
      <c r="AR124" s="528" t="s">
        <v>1325</v>
      </c>
      <c r="AS124" s="535" t="s">
        <v>1325</v>
      </c>
      <c r="AT124" s="531">
        <v>0</v>
      </c>
      <c r="AU124" s="532"/>
      <c r="AV124" s="532"/>
      <c r="AW124" s="532"/>
      <c r="AX124" s="532"/>
      <c r="AY124" s="532">
        <v>2.6283082402921645</v>
      </c>
      <c r="AZ124" s="533"/>
      <c r="BA124" s="534" t="s">
        <v>1325</v>
      </c>
      <c r="BB124" s="528" t="s">
        <v>1325</v>
      </c>
      <c r="BC124" s="528" t="s">
        <v>1325</v>
      </c>
      <c r="BD124" s="528" t="s">
        <v>1325</v>
      </c>
      <c r="BE124" s="528" t="s">
        <v>1325</v>
      </c>
      <c r="BF124" s="528" t="s">
        <v>1325</v>
      </c>
      <c r="BG124" s="535" t="s">
        <v>1325</v>
      </c>
      <c r="BH124" s="531">
        <v>0</v>
      </c>
      <c r="BI124" s="532"/>
      <c r="BJ124" s="532"/>
      <c r="BK124" s="532"/>
      <c r="BL124" s="532"/>
      <c r="BM124" s="532">
        <v>1.5215431850753365</v>
      </c>
      <c r="BN124" s="533"/>
      <c r="BO124" s="534" t="s">
        <v>1325</v>
      </c>
      <c r="BP124" s="528" t="s">
        <v>1325</v>
      </c>
      <c r="BQ124" s="528" t="s">
        <v>1325</v>
      </c>
      <c r="BR124" s="528" t="s">
        <v>1325</v>
      </c>
      <c r="BS124" s="528" t="s">
        <v>1325</v>
      </c>
      <c r="BT124" s="528">
        <v>10</v>
      </c>
      <c r="BU124" s="535" t="s">
        <v>1325</v>
      </c>
      <c r="BV124" s="531">
        <v>0</v>
      </c>
      <c r="BW124" s="532"/>
      <c r="BX124" s="532"/>
      <c r="BY124" s="532"/>
      <c r="BZ124" s="532"/>
      <c r="CA124" s="532">
        <v>1.6135058559424564</v>
      </c>
      <c r="CB124" s="533"/>
      <c r="CC124" s="534" t="s">
        <v>1325</v>
      </c>
      <c r="CD124" s="528" t="s">
        <v>1325</v>
      </c>
      <c r="CE124" s="528" t="s">
        <v>1325</v>
      </c>
      <c r="CF124" s="528" t="s">
        <v>1325</v>
      </c>
      <c r="CG124" s="528" t="s">
        <v>1325</v>
      </c>
      <c r="CH124" s="528">
        <v>32</v>
      </c>
      <c r="CI124" s="535" t="s">
        <v>1325</v>
      </c>
      <c r="CJ124" s="531">
        <v>0</v>
      </c>
      <c r="CK124" s="532"/>
      <c r="CL124" s="532"/>
      <c r="CM124" s="532"/>
      <c r="CN124" s="532"/>
      <c r="CO124" s="532">
        <v>2.5864011833936402</v>
      </c>
      <c r="CP124" s="533"/>
      <c r="CQ124" s="534" t="s">
        <v>1325</v>
      </c>
      <c r="CR124" s="528" t="s">
        <v>1325</v>
      </c>
      <c r="CS124" s="528" t="s">
        <v>1325</v>
      </c>
      <c r="CT124" s="528" t="s">
        <v>1325</v>
      </c>
      <c r="CU124" s="528" t="s">
        <v>1325</v>
      </c>
      <c r="CV124" s="528" t="s">
        <v>1325</v>
      </c>
      <c r="CW124" s="528" t="s">
        <v>1325</v>
      </c>
      <c r="CX124" s="528" t="s">
        <v>878</v>
      </c>
      <c r="CY124" s="528" t="s">
        <v>791</v>
      </c>
      <c r="CZ124" s="528" t="s">
        <v>878</v>
      </c>
      <c r="DA124" s="536" t="s">
        <v>791</v>
      </c>
      <c r="DB124" s="537" t="s">
        <v>792</v>
      </c>
      <c r="DC124" s="537" t="s">
        <v>792</v>
      </c>
      <c r="DD124" s="537" t="s">
        <v>878</v>
      </c>
      <c r="DE124" s="537" t="s">
        <v>878</v>
      </c>
      <c r="DF124" s="528"/>
      <c r="DG124" s="538" t="s">
        <v>1930</v>
      </c>
      <c r="DH124" s="528">
        <v>24</v>
      </c>
      <c r="DI124" s="528">
        <v>7</v>
      </c>
      <c r="DJ124" s="528">
        <v>2</v>
      </c>
      <c r="DK124" s="528">
        <v>1</v>
      </c>
      <c r="DL124" s="528">
        <v>0</v>
      </c>
      <c r="DM124" s="528">
        <v>391</v>
      </c>
      <c r="DN124" s="528">
        <v>8</v>
      </c>
      <c r="DO124" s="528">
        <v>63</v>
      </c>
      <c r="DP124" s="535">
        <v>433</v>
      </c>
    </row>
    <row r="125" spans="1:120">
      <c r="A125" s="591" t="s">
        <v>403</v>
      </c>
      <c r="B125" s="529" t="s">
        <v>1289</v>
      </c>
      <c r="C125" s="530" t="s">
        <v>636</v>
      </c>
      <c r="D125" s="531">
        <v>1.6791762825158607</v>
      </c>
      <c r="E125" s="532"/>
      <c r="F125" s="532"/>
      <c r="G125" s="532"/>
      <c r="H125" s="532"/>
      <c r="I125" s="532">
        <v>0.45012924982018965</v>
      </c>
      <c r="J125" s="533"/>
      <c r="K125" s="534">
        <v>10</v>
      </c>
      <c r="L125" s="528" t="s">
        <v>1325</v>
      </c>
      <c r="M125" s="528" t="s">
        <v>1325</v>
      </c>
      <c r="N125" s="528" t="s">
        <v>1325</v>
      </c>
      <c r="O125" s="528" t="s">
        <v>1325</v>
      </c>
      <c r="P125" s="528">
        <v>12</v>
      </c>
      <c r="Q125" s="535" t="s">
        <v>1325</v>
      </c>
      <c r="R125" s="531">
        <v>0</v>
      </c>
      <c r="S125" s="532"/>
      <c r="T125" s="532"/>
      <c r="U125" s="532"/>
      <c r="V125" s="532"/>
      <c r="W125" s="532">
        <v>0</v>
      </c>
      <c r="X125" s="533"/>
      <c r="Y125" s="534" t="s">
        <v>1325</v>
      </c>
      <c r="Z125" s="528" t="s">
        <v>1325</v>
      </c>
      <c r="AA125" s="528" t="s">
        <v>1325</v>
      </c>
      <c r="AB125" s="528" t="s">
        <v>1325</v>
      </c>
      <c r="AC125" s="528" t="s">
        <v>1325</v>
      </c>
      <c r="AD125" s="528" t="s">
        <v>1325</v>
      </c>
      <c r="AE125" s="535" t="s">
        <v>1325</v>
      </c>
      <c r="AF125" s="531">
        <v>0.81404306878192767</v>
      </c>
      <c r="AG125" s="532"/>
      <c r="AH125" s="532"/>
      <c r="AI125" s="532"/>
      <c r="AJ125" s="532"/>
      <c r="AK125" s="532">
        <v>0.22787873813783546</v>
      </c>
      <c r="AL125" s="533"/>
      <c r="AM125" s="534" t="s">
        <v>1325</v>
      </c>
      <c r="AN125" s="528" t="s">
        <v>1325</v>
      </c>
      <c r="AO125" s="528" t="s">
        <v>1325</v>
      </c>
      <c r="AP125" s="528" t="s">
        <v>1325</v>
      </c>
      <c r="AQ125" s="528" t="s">
        <v>1325</v>
      </c>
      <c r="AR125" s="528" t="s">
        <v>1325</v>
      </c>
      <c r="AS125" s="535" t="s">
        <v>1325</v>
      </c>
      <c r="AT125" s="531">
        <v>0</v>
      </c>
      <c r="AU125" s="532"/>
      <c r="AV125" s="532"/>
      <c r="AW125" s="532"/>
      <c r="AX125" s="532"/>
      <c r="AY125" s="532">
        <v>1.8351223606325646</v>
      </c>
      <c r="AZ125" s="533"/>
      <c r="BA125" s="534" t="s">
        <v>1325</v>
      </c>
      <c r="BB125" s="528" t="s">
        <v>1325</v>
      </c>
      <c r="BC125" s="528" t="s">
        <v>1325</v>
      </c>
      <c r="BD125" s="528" t="s">
        <v>1325</v>
      </c>
      <c r="BE125" s="528" t="s">
        <v>1325</v>
      </c>
      <c r="BF125" s="528" t="s">
        <v>1325</v>
      </c>
      <c r="BG125" s="535" t="s">
        <v>1325</v>
      </c>
      <c r="BH125" s="531">
        <v>3.5242412023587564</v>
      </c>
      <c r="BI125" s="532"/>
      <c r="BJ125" s="532"/>
      <c r="BK125" s="532"/>
      <c r="BL125" s="532"/>
      <c r="BM125" s="532">
        <v>0.76873959561144289</v>
      </c>
      <c r="BN125" s="533"/>
      <c r="BO125" s="534" t="s">
        <v>1325</v>
      </c>
      <c r="BP125" s="528" t="s">
        <v>1325</v>
      </c>
      <c r="BQ125" s="528" t="s">
        <v>1325</v>
      </c>
      <c r="BR125" s="528" t="s">
        <v>1325</v>
      </c>
      <c r="BS125" s="528" t="s">
        <v>1325</v>
      </c>
      <c r="BT125" s="528" t="s">
        <v>1325</v>
      </c>
      <c r="BU125" s="535" t="s">
        <v>1325</v>
      </c>
      <c r="BV125" s="531">
        <v>2.9368676686322983</v>
      </c>
      <c r="BW125" s="532"/>
      <c r="BX125" s="532"/>
      <c r="BY125" s="532"/>
      <c r="BZ125" s="532"/>
      <c r="CA125" s="532">
        <v>0.92248751473373136</v>
      </c>
      <c r="CB125" s="533"/>
      <c r="CC125" s="534" t="s">
        <v>1325</v>
      </c>
      <c r="CD125" s="528" t="s">
        <v>1325</v>
      </c>
      <c r="CE125" s="528" t="s">
        <v>1325</v>
      </c>
      <c r="CF125" s="528" t="s">
        <v>1325</v>
      </c>
      <c r="CG125" s="528" t="s">
        <v>1325</v>
      </c>
      <c r="CH125" s="528" t="s">
        <v>1325</v>
      </c>
      <c r="CI125" s="535" t="s">
        <v>1325</v>
      </c>
      <c r="CJ125" s="531">
        <v>0</v>
      </c>
      <c r="CK125" s="532"/>
      <c r="CL125" s="532"/>
      <c r="CM125" s="532"/>
      <c r="CN125" s="532"/>
      <c r="CO125" s="532">
        <v>0</v>
      </c>
      <c r="CP125" s="533"/>
      <c r="CQ125" s="534" t="s">
        <v>1325</v>
      </c>
      <c r="CR125" s="528" t="s">
        <v>1325</v>
      </c>
      <c r="CS125" s="528" t="s">
        <v>1325</v>
      </c>
      <c r="CT125" s="528" t="s">
        <v>1325</v>
      </c>
      <c r="CU125" s="528" t="s">
        <v>1325</v>
      </c>
      <c r="CV125" s="528" t="s">
        <v>1325</v>
      </c>
      <c r="CW125" s="528" t="s">
        <v>1325</v>
      </c>
      <c r="CX125" s="528" t="s">
        <v>878</v>
      </c>
      <c r="CY125" s="528" t="s">
        <v>791</v>
      </c>
      <c r="CZ125" s="528" t="s">
        <v>878</v>
      </c>
      <c r="DA125" s="536" t="s">
        <v>791</v>
      </c>
      <c r="DB125" s="537" t="s">
        <v>792</v>
      </c>
      <c r="DC125" s="537" t="s">
        <v>792</v>
      </c>
      <c r="DD125" s="537" t="s">
        <v>878</v>
      </c>
      <c r="DE125" s="537" t="s">
        <v>878</v>
      </c>
      <c r="DF125" s="528"/>
      <c r="DG125" s="538" t="s">
        <v>1930</v>
      </c>
      <c r="DH125" s="528">
        <v>53</v>
      </c>
      <c r="DI125" s="528">
        <v>1</v>
      </c>
      <c r="DJ125" s="528">
        <v>3</v>
      </c>
      <c r="DK125" s="528">
        <v>0</v>
      </c>
      <c r="DL125" s="528">
        <v>0</v>
      </c>
      <c r="DM125" s="528">
        <v>140</v>
      </c>
      <c r="DN125" s="528">
        <v>8</v>
      </c>
      <c r="DO125" s="528">
        <v>25</v>
      </c>
      <c r="DP125" s="535">
        <v>205</v>
      </c>
    </row>
    <row r="126" spans="1:120">
      <c r="A126" s="591" t="s">
        <v>405</v>
      </c>
      <c r="B126" s="545" t="s">
        <v>1293</v>
      </c>
      <c r="C126" s="546" t="s">
        <v>637</v>
      </c>
      <c r="D126" s="531">
        <v>0.79074334941513158</v>
      </c>
      <c r="E126" s="532">
        <v>1.1012877705683386</v>
      </c>
      <c r="F126" s="532">
        <v>0.50075307599004359</v>
      </c>
      <c r="G126" s="532">
        <v>1.8753765659172541</v>
      </c>
      <c r="H126" s="532">
        <v>0.75956915614519482</v>
      </c>
      <c r="I126" s="532">
        <v>1.127085653470282</v>
      </c>
      <c r="J126" s="533">
        <v>1.0772043892230461</v>
      </c>
      <c r="K126" s="534">
        <v>122</v>
      </c>
      <c r="L126" s="528">
        <v>13</v>
      </c>
      <c r="M126" s="528" t="s">
        <v>1325</v>
      </c>
      <c r="N126" s="528">
        <v>14</v>
      </c>
      <c r="O126" s="528" t="s">
        <v>1325</v>
      </c>
      <c r="P126" s="528">
        <v>594</v>
      </c>
      <c r="Q126" s="535">
        <v>68</v>
      </c>
      <c r="R126" s="531">
        <v>0.54053488628215507</v>
      </c>
      <c r="S126" s="532">
        <v>0</v>
      </c>
      <c r="T126" s="532">
        <v>0</v>
      </c>
      <c r="U126" s="532">
        <v>1.4436474775552612</v>
      </c>
      <c r="V126" s="532">
        <v>0</v>
      </c>
      <c r="W126" s="532">
        <v>1.9451470968628584</v>
      </c>
      <c r="X126" s="533">
        <v>1.2290782985367221</v>
      </c>
      <c r="Y126" s="534" t="s">
        <v>1325</v>
      </c>
      <c r="Z126" s="528" t="s">
        <v>1325</v>
      </c>
      <c r="AA126" s="528" t="s">
        <v>1325</v>
      </c>
      <c r="AB126" s="528" t="s">
        <v>1325</v>
      </c>
      <c r="AC126" s="528" t="s">
        <v>1325</v>
      </c>
      <c r="AD126" s="528">
        <v>64</v>
      </c>
      <c r="AE126" s="535" t="s">
        <v>1325</v>
      </c>
      <c r="AF126" s="531">
        <v>0.76492961049248598</v>
      </c>
      <c r="AG126" s="532">
        <v>0</v>
      </c>
      <c r="AH126" s="532">
        <v>1.8103108400273276</v>
      </c>
      <c r="AI126" s="532">
        <v>3.8349347776226512</v>
      </c>
      <c r="AJ126" s="532">
        <v>0</v>
      </c>
      <c r="AK126" s="532">
        <v>0.66989766195826506</v>
      </c>
      <c r="AL126" s="533">
        <v>1.0419427446960934</v>
      </c>
      <c r="AM126" s="534" t="s">
        <v>1325</v>
      </c>
      <c r="AN126" s="528" t="s">
        <v>1325</v>
      </c>
      <c r="AO126" s="528" t="s">
        <v>1325</v>
      </c>
      <c r="AP126" s="528" t="s">
        <v>1325</v>
      </c>
      <c r="AQ126" s="528" t="s">
        <v>1325</v>
      </c>
      <c r="AR126" s="528">
        <v>36</v>
      </c>
      <c r="AS126" s="535" t="s">
        <v>1325</v>
      </c>
      <c r="AT126" s="531">
        <v>0.38075401929027497</v>
      </c>
      <c r="AU126" s="532">
        <v>0</v>
      </c>
      <c r="AV126" s="532">
        <v>0</v>
      </c>
      <c r="AW126" s="532">
        <v>0</v>
      </c>
      <c r="AX126" s="532">
        <v>0</v>
      </c>
      <c r="AY126" s="532">
        <v>2.5494332238056847</v>
      </c>
      <c r="AZ126" s="533">
        <v>2.1616552694134961</v>
      </c>
      <c r="BA126" s="534" t="s">
        <v>1325</v>
      </c>
      <c r="BB126" s="528" t="s">
        <v>1325</v>
      </c>
      <c r="BC126" s="528" t="s">
        <v>1325</v>
      </c>
      <c r="BD126" s="528" t="s">
        <v>1325</v>
      </c>
      <c r="BE126" s="528" t="s">
        <v>1325</v>
      </c>
      <c r="BF126" s="528">
        <v>35</v>
      </c>
      <c r="BG126" s="535" t="s">
        <v>1325</v>
      </c>
      <c r="BH126" s="531">
        <v>0.61754982904012068</v>
      </c>
      <c r="BI126" s="532">
        <v>1.8825324202118578</v>
      </c>
      <c r="BJ126" s="532">
        <v>0</v>
      </c>
      <c r="BK126" s="532">
        <v>3.0974785557075784</v>
      </c>
      <c r="BL126" s="532">
        <v>0</v>
      </c>
      <c r="BM126" s="532">
        <v>1.0655840321386525</v>
      </c>
      <c r="BN126" s="533">
        <v>1.6144715021232354</v>
      </c>
      <c r="BO126" s="534">
        <v>18</v>
      </c>
      <c r="BP126" s="528" t="s">
        <v>1325</v>
      </c>
      <c r="BQ126" s="528" t="s">
        <v>1325</v>
      </c>
      <c r="BR126" s="528" t="s">
        <v>1325</v>
      </c>
      <c r="BS126" s="528" t="s">
        <v>1325</v>
      </c>
      <c r="BT126" s="528">
        <v>106</v>
      </c>
      <c r="BU126" s="535">
        <v>18</v>
      </c>
      <c r="BV126" s="531">
        <v>0.95322371890744417</v>
      </c>
      <c r="BW126" s="532">
        <v>1.0570926211410705</v>
      </c>
      <c r="BX126" s="532">
        <v>0.63134333916410301</v>
      </c>
      <c r="BY126" s="532">
        <v>1.6566916065816073</v>
      </c>
      <c r="BZ126" s="532">
        <v>1.9165105456936096</v>
      </c>
      <c r="CA126" s="532">
        <v>0.98682891089277303</v>
      </c>
      <c r="CB126" s="533">
        <v>0.98356003840297213</v>
      </c>
      <c r="CC126" s="534">
        <v>57</v>
      </c>
      <c r="CD126" s="528" t="s">
        <v>1325</v>
      </c>
      <c r="CE126" s="528" t="s">
        <v>1325</v>
      </c>
      <c r="CF126" s="528" t="s">
        <v>1325</v>
      </c>
      <c r="CG126" s="528" t="s">
        <v>1325</v>
      </c>
      <c r="CH126" s="528">
        <v>226</v>
      </c>
      <c r="CI126" s="535">
        <v>25</v>
      </c>
      <c r="CJ126" s="531">
        <v>0.35396284578317216</v>
      </c>
      <c r="CK126" s="532">
        <v>1.2731258947905251</v>
      </c>
      <c r="CL126" s="532">
        <v>0.97076463078415742</v>
      </c>
      <c r="CM126" s="532">
        <v>2.0203814618421276</v>
      </c>
      <c r="CN126" s="532">
        <v>0</v>
      </c>
      <c r="CO126" s="532">
        <v>1.5420651341479072</v>
      </c>
      <c r="CP126" s="533">
        <v>0.6961395076571969</v>
      </c>
      <c r="CQ126" s="534" t="s">
        <v>1325</v>
      </c>
      <c r="CR126" s="528" t="s">
        <v>1325</v>
      </c>
      <c r="CS126" s="528" t="s">
        <v>1325</v>
      </c>
      <c r="CT126" s="528" t="s">
        <v>1325</v>
      </c>
      <c r="CU126" s="528" t="s">
        <v>1325</v>
      </c>
      <c r="CV126" s="528">
        <v>44</v>
      </c>
      <c r="CW126" s="528" t="s">
        <v>1325</v>
      </c>
      <c r="CX126" s="528" t="s">
        <v>878</v>
      </c>
      <c r="CY126" s="528" t="s">
        <v>791</v>
      </c>
      <c r="CZ126" s="528" t="s">
        <v>878</v>
      </c>
      <c r="DA126" s="536" t="s">
        <v>791</v>
      </c>
      <c r="DB126" s="537" t="s">
        <v>792</v>
      </c>
      <c r="DC126" s="537" t="s">
        <v>792</v>
      </c>
      <c r="DD126" s="537" t="s">
        <v>878</v>
      </c>
      <c r="DE126" s="537" t="s">
        <v>878</v>
      </c>
      <c r="DF126" s="528"/>
      <c r="DG126" s="538" t="s">
        <v>1930</v>
      </c>
      <c r="DH126" s="528">
        <v>1239</v>
      </c>
      <c r="DI126" s="528">
        <v>99</v>
      </c>
      <c r="DJ126" s="528">
        <v>129</v>
      </c>
      <c r="DK126" s="528">
        <v>65</v>
      </c>
      <c r="DL126" s="528">
        <v>33</v>
      </c>
      <c r="DM126" s="528">
        <v>4751</v>
      </c>
      <c r="DN126" s="528">
        <v>531</v>
      </c>
      <c r="DO126" s="528">
        <v>822</v>
      </c>
      <c r="DP126" s="535">
        <v>6847</v>
      </c>
    </row>
    <row r="127" spans="1:120">
      <c r="A127" s="590">
        <v>33183</v>
      </c>
      <c r="B127" s="545" t="s">
        <v>1289</v>
      </c>
      <c r="C127" s="546" t="s">
        <v>638</v>
      </c>
      <c r="D127" s="531">
        <v>1.3087919175136291</v>
      </c>
      <c r="E127" s="532"/>
      <c r="F127" s="532"/>
      <c r="G127" s="532"/>
      <c r="H127" s="532"/>
      <c r="I127" s="532">
        <v>1.4614675242743609</v>
      </c>
      <c r="J127" s="533">
        <v>1.1737037334120779</v>
      </c>
      <c r="K127" s="534" t="s">
        <v>1325</v>
      </c>
      <c r="L127" s="528" t="s">
        <v>1325</v>
      </c>
      <c r="M127" s="528" t="s">
        <v>1325</v>
      </c>
      <c r="N127" s="528" t="s">
        <v>1325</v>
      </c>
      <c r="O127" s="528" t="s">
        <v>1325</v>
      </c>
      <c r="P127" s="528">
        <v>11</v>
      </c>
      <c r="Q127" s="535" t="s">
        <v>1325</v>
      </c>
      <c r="R127" s="531">
        <v>0</v>
      </c>
      <c r="S127" s="532"/>
      <c r="T127" s="532"/>
      <c r="U127" s="532"/>
      <c r="V127" s="532"/>
      <c r="W127" s="532">
        <v>0.87146273415703457</v>
      </c>
      <c r="X127" s="533">
        <v>0</v>
      </c>
      <c r="Y127" s="534" t="s">
        <v>1325</v>
      </c>
      <c r="Z127" s="528" t="s">
        <v>1325</v>
      </c>
      <c r="AA127" s="528" t="s">
        <v>1325</v>
      </c>
      <c r="AB127" s="528" t="s">
        <v>1325</v>
      </c>
      <c r="AC127" s="528" t="s">
        <v>1325</v>
      </c>
      <c r="AD127" s="528" t="s">
        <v>1325</v>
      </c>
      <c r="AE127" s="535" t="s">
        <v>1325</v>
      </c>
      <c r="AF127" s="531">
        <v>15.843352190961028</v>
      </c>
      <c r="AG127" s="532"/>
      <c r="AH127" s="532"/>
      <c r="AI127" s="532"/>
      <c r="AJ127" s="532"/>
      <c r="AK127" s="532">
        <v>0.17100066476361786</v>
      </c>
      <c r="AL127" s="533">
        <v>0</v>
      </c>
      <c r="AM127" s="534" t="s">
        <v>1325</v>
      </c>
      <c r="AN127" s="528" t="s">
        <v>1325</v>
      </c>
      <c r="AO127" s="528" t="s">
        <v>1325</v>
      </c>
      <c r="AP127" s="528" t="s">
        <v>1325</v>
      </c>
      <c r="AQ127" s="528" t="s">
        <v>1325</v>
      </c>
      <c r="AR127" s="528" t="s">
        <v>1325</v>
      </c>
      <c r="AS127" s="535" t="s">
        <v>1325</v>
      </c>
      <c r="AT127" s="531">
        <v>0</v>
      </c>
      <c r="AU127" s="532"/>
      <c r="AV127" s="532"/>
      <c r="AW127" s="532"/>
      <c r="AX127" s="532"/>
      <c r="AY127" s="532">
        <v>2.7043908472479901</v>
      </c>
      <c r="AZ127" s="533">
        <v>0</v>
      </c>
      <c r="BA127" s="534" t="s">
        <v>1325</v>
      </c>
      <c r="BB127" s="528" t="s">
        <v>1325</v>
      </c>
      <c r="BC127" s="528" t="s">
        <v>1325</v>
      </c>
      <c r="BD127" s="528" t="s">
        <v>1325</v>
      </c>
      <c r="BE127" s="528" t="s">
        <v>1325</v>
      </c>
      <c r="BF127" s="528" t="s">
        <v>1325</v>
      </c>
      <c r="BG127" s="535" t="s">
        <v>1325</v>
      </c>
      <c r="BH127" s="531">
        <v>0</v>
      </c>
      <c r="BI127" s="532"/>
      <c r="BJ127" s="532"/>
      <c r="BK127" s="532"/>
      <c r="BL127" s="532"/>
      <c r="BM127" s="532">
        <v>0</v>
      </c>
      <c r="BN127" s="533">
        <v>0</v>
      </c>
      <c r="BO127" s="534" t="s">
        <v>1325</v>
      </c>
      <c r="BP127" s="528" t="s">
        <v>1325</v>
      </c>
      <c r="BQ127" s="528" t="s">
        <v>1325</v>
      </c>
      <c r="BR127" s="528" t="s">
        <v>1325</v>
      </c>
      <c r="BS127" s="528" t="s">
        <v>1325</v>
      </c>
      <c r="BT127" s="528" t="s">
        <v>1325</v>
      </c>
      <c r="BU127" s="535" t="s">
        <v>1325</v>
      </c>
      <c r="BV127" s="531">
        <v>0</v>
      </c>
      <c r="BW127" s="532"/>
      <c r="BX127" s="532"/>
      <c r="BY127" s="532"/>
      <c r="BZ127" s="532"/>
      <c r="CA127" s="532">
        <v>0.62257972665148065</v>
      </c>
      <c r="CB127" s="533">
        <v>0</v>
      </c>
      <c r="CC127" s="534" t="s">
        <v>1325</v>
      </c>
      <c r="CD127" s="528" t="s">
        <v>1325</v>
      </c>
      <c r="CE127" s="528" t="s">
        <v>1325</v>
      </c>
      <c r="CF127" s="528" t="s">
        <v>1325</v>
      </c>
      <c r="CG127" s="528" t="s">
        <v>1325</v>
      </c>
      <c r="CH127" s="528" t="s">
        <v>1325</v>
      </c>
      <c r="CI127" s="535" t="s">
        <v>1325</v>
      </c>
      <c r="CJ127" s="531">
        <v>0</v>
      </c>
      <c r="CK127" s="532"/>
      <c r="CL127" s="532"/>
      <c r="CM127" s="532"/>
      <c r="CN127" s="532"/>
      <c r="CO127" s="532">
        <v>0</v>
      </c>
      <c r="CP127" s="533">
        <v>0</v>
      </c>
      <c r="CQ127" s="534" t="s">
        <v>1325</v>
      </c>
      <c r="CR127" s="528" t="s">
        <v>1325</v>
      </c>
      <c r="CS127" s="528" t="s">
        <v>1325</v>
      </c>
      <c r="CT127" s="528" t="s">
        <v>1325</v>
      </c>
      <c r="CU127" s="528" t="s">
        <v>1325</v>
      </c>
      <c r="CV127" s="528" t="s">
        <v>1325</v>
      </c>
      <c r="CW127" s="528" t="s">
        <v>1325</v>
      </c>
      <c r="CX127" s="528" t="s">
        <v>878</v>
      </c>
      <c r="CY127" s="528" t="s">
        <v>791</v>
      </c>
      <c r="CZ127" s="528" t="s">
        <v>878</v>
      </c>
      <c r="DA127" s="536" t="s">
        <v>791</v>
      </c>
      <c r="DB127" s="537" t="s">
        <v>792</v>
      </c>
      <c r="DC127" s="537" t="s">
        <v>792</v>
      </c>
      <c r="DD127" s="537" t="s">
        <v>878</v>
      </c>
      <c r="DE127" s="537" t="s">
        <v>878</v>
      </c>
      <c r="DF127" s="528"/>
      <c r="DG127" s="538" t="s">
        <v>1930</v>
      </c>
      <c r="DH127" s="528">
        <v>16</v>
      </c>
      <c r="DI127" s="528">
        <v>2</v>
      </c>
      <c r="DJ127" s="528">
        <v>7</v>
      </c>
      <c r="DK127" s="528">
        <v>2</v>
      </c>
      <c r="DL127" s="528">
        <v>0</v>
      </c>
      <c r="DM127" s="528">
        <v>190</v>
      </c>
      <c r="DN127" s="528">
        <v>17</v>
      </c>
      <c r="DO127" s="528">
        <v>13</v>
      </c>
      <c r="DP127" s="535">
        <v>234</v>
      </c>
    </row>
    <row r="128" spans="1:120">
      <c r="A128" s="597" t="s">
        <v>409</v>
      </c>
      <c r="B128" s="545" t="s">
        <v>1297</v>
      </c>
      <c r="C128" s="546" t="s">
        <v>639</v>
      </c>
      <c r="D128" s="531">
        <v>1.4608380441665225</v>
      </c>
      <c r="E128" s="532"/>
      <c r="F128" s="532">
        <v>1.2176695473411108</v>
      </c>
      <c r="G128" s="532"/>
      <c r="H128" s="532"/>
      <c r="I128" s="532">
        <v>0.76377930019887252</v>
      </c>
      <c r="J128" s="533"/>
      <c r="K128" s="534" t="s">
        <v>1325</v>
      </c>
      <c r="L128" s="528" t="s">
        <v>1325</v>
      </c>
      <c r="M128" s="528" t="s">
        <v>1325</v>
      </c>
      <c r="N128" s="528" t="s">
        <v>1325</v>
      </c>
      <c r="O128" s="528" t="s">
        <v>1325</v>
      </c>
      <c r="P128" s="528">
        <v>19</v>
      </c>
      <c r="Q128" s="535" t="s">
        <v>1325</v>
      </c>
      <c r="R128" s="531">
        <v>0</v>
      </c>
      <c r="S128" s="532"/>
      <c r="T128" s="532">
        <v>0</v>
      </c>
      <c r="U128" s="532"/>
      <c r="V128" s="532"/>
      <c r="W128" s="532">
        <v>1.0220859227767689</v>
      </c>
      <c r="X128" s="533"/>
      <c r="Y128" s="534" t="s">
        <v>1325</v>
      </c>
      <c r="Z128" s="528" t="s">
        <v>1325</v>
      </c>
      <c r="AA128" s="528" t="s">
        <v>1325</v>
      </c>
      <c r="AB128" s="528" t="s">
        <v>1325</v>
      </c>
      <c r="AC128" s="528" t="s">
        <v>1325</v>
      </c>
      <c r="AD128" s="528" t="s">
        <v>1325</v>
      </c>
      <c r="AE128" s="535" t="s">
        <v>1325</v>
      </c>
      <c r="AF128" s="531">
        <v>0</v>
      </c>
      <c r="AG128" s="532"/>
      <c r="AH128" s="532">
        <v>0</v>
      </c>
      <c r="AI128" s="532"/>
      <c r="AJ128" s="532"/>
      <c r="AK128" s="532">
        <v>1.2100095534351589</v>
      </c>
      <c r="AL128" s="533"/>
      <c r="AM128" s="534" t="s">
        <v>1325</v>
      </c>
      <c r="AN128" s="528" t="s">
        <v>1325</v>
      </c>
      <c r="AO128" s="528" t="s">
        <v>1325</v>
      </c>
      <c r="AP128" s="528" t="s">
        <v>1325</v>
      </c>
      <c r="AQ128" s="528" t="s">
        <v>1325</v>
      </c>
      <c r="AR128" s="528" t="s">
        <v>1325</v>
      </c>
      <c r="AS128" s="535" t="s">
        <v>1325</v>
      </c>
      <c r="AT128" s="531">
        <v>0</v>
      </c>
      <c r="AU128" s="532"/>
      <c r="AV128" s="532">
        <v>0</v>
      </c>
      <c r="AW128" s="532"/>
      <c r="AX128" s="532"/>
      <c r="AY128" s="532">
        <v>0.16136506294027897</v>
      </c>
      <c r="AZ128" s="533"/>
      <c r="BA128" s="534" t="s">
        <v>1325</v>
      </c>
      <c r="BB128" s="528" t="s">
        <v>1325</v>
      </c>
      <c r="BC128" s="528" t="s">
        <v>1325</v>
      </c>
      <c r="BD128" s="528" t="s">
        <v>1325</v>
      </c>
      <c r="BE128" s="528" t="s">
        <v>1325</v>
      </c>
      <c r="BF128" s="528" t="s">
        <v>1325</v>
      </c>
      <c r="BG128" s="535" t="s">
        <v>1325</v>
      </c>
      <c r="BH128" s="531">
        <v>0</v>
      </c>
      <c r="BI128" s="532"/>
      <c r="BJ128" s="532">
        <v>0</v>
      </c>
      <c r="BK128" s="532"/>
      <c r="BL128" s="532"/>
      <c r="BM128" s="532">
        <v>1.8361832881619029</v>
      </c>
      <c r="BN128" s="533"/>
      <c r="BO128" s="534" t="s">
        <v>1325</v>
      </c>
      <c r="BP128" s="528" t="s">
        <v>1325</v>
      </c>
      <c r="BQ128" s="528" t="s">
        <v>1325</v>
      </c>
      <c r="BR128" s="528" t="s">
        <v>1325</v>
      </c>
      <c r="BS128" s="528" t="s">
        <v>1325</v>
      </c>
      <c r="BT128" s="528" t="s">
        <v>1325</v>
      </c>
      <c r="BU128" s="535" t="s">
        <v>1325</v>
      </c>
      <c r="BV128" s="531">
        <v>2.3075402187265204</v>
      </c>
      <c r="BW128" s="532"/>
      <c r="BX128" s="532">
        <v>1.730005230436104</v>
      </c>
      <c r="BY128" s="532"/>
      <c r="BZ128" s="532"/>
      <c r="CA128" s="532">
        <v>0.72273027246513655</v>
      </c>
      <c r="CB128" s="533"/>
      <c r="CC128" s="534" t="s">
        <v>1325</v>
      </c>
      <c r="CD128" s="528" t="s">
        <v>1325</v>
      </c>
      <c r="CE128" s="528" t="s">
        <v>1325</v>
      </c>
      <c r="CF128" s="528" t="s">
        <v>1325</v>
      </c>
      <c r="CG128" s="528" t="s">
        <v>1325</v>
      </c>
      <c r="CH128" s="528" t="s">
        <v>1325</v>
      </c>
      <c r="CI128" s="535" t="s">
        <v>1325</v>
      </c>
      <c r="CJ128" s="531">
        <v>13.716913801531694</v>
      </c>
      <c r="CK128" s="532"/>
      <c r="CL128" s="532">
        <v>0</v>
      </c>
      <c r="CM128" s="532"/>
      <c r="CN128" s="532"/>
      <c r="CO128" s="532">
        <v>0</v>
      </c>
      <c r="CP128" s="533"/>
      <c r="CQ128" s="534" t="s">
        <v>1325</v>
      </c>
      <c r="CR128" s="528" t="s">
        <v>1325</v>
      </c>
      <c r="CS128" s="528" t="s">
        <v>1325</v>
      </c>
      <c r="CT128" s="528" t="s">
        <v>1325</v>
      </c>
      <c r="CU128" s="528" t="s">
        <v>1325</v>
      </c>
      <c r="CV128" s="528" t="s">
        <v>1325</v>
      </c>
      <c r="CW128" s="528" t="s">
        <v>1325</v>
      </c>
      <c r="CX128" s="528" t="s">
        <v>878</v>
      </c>
      <c r="CY128" s="528" t="s">
        <v>791</v>
      </c>
      <c r="CZ128" s="528" t="s">
        <v>878</v>
      </c>
      <c r="DA128" s="536" t="s">
        <v>791</v>
      </c>
      <c r="DB128" s="537" t="s">
        <v>792</v>
      </c>
      <c r="DC128" s="537" t="s">
        <v>792</v>
      </c>
      <c r="DD128" s="537" t="s">
        <v>878</v>
      </c>
      <c r="DE128" s="537" t="s">
        <v>878</v>
      </c>
      <c r="DF128" s="528"/>
      <c r="DG128" s="538" t="s">
        <v>1930</v>
      </c>
      <c r="DH128" s="528">
        <v>17</v>
      </c>
      <c r="DI128" s="528">
        <v>5</v>
      </c>
      <c r="DJ128" s="528">
        <v>19</v>
      </c>
      <c r="DK128" s="528">
        <v>3</v>
      </c>
      <c r="DL128" s="528">
        <v>0</v>
      </c>
      <c r="DM128" s="528">
        <v>162</v>
      </c>
      <c r="DN128" s="528">
        <v>0</v>
      </c>
      <c r="DO128" s="528">
        <v>26</v>
      </c>
      <c r="DP128" s="535">
        <v>206</v>
      </c>
    </row>
    <row r="129" spans="1:120">
      <c r="A129" s="597" t="s">
        <v>425</v>
      </c>
      <c r="B129" s="545" t="s">
        <v>1293</v>
      </c>
      <c r="C129" s="546" t="s">
        <v>640</v>
      </c>
      <c r="D129" s="531">
        <v>1.9628246503165401</v>
      </c>
      <c r="E129" s="532">
        <v>1.1030626346150352</v>
      </c>
      <c r="F129" s="532"/>
      <c r="G129" s="532"/>
      <c r="H129" s="532"/>
      <c r="I129" s="532">
        <v>0.95092334549291246</v>
      </c>
      <c r="J129" s="533">
        <v>1.160096235088504</v>
      </c>
      <c r="K129" s="534" t="s">
        <v>1325</v>
      </c>
      <c r="L129" s="528" t="s">
        <v>1325</v>
      </c>
      <c r="M129" s="528" t="s">
        <v>1325</v>
      </c>
      <c r="N129" s="528" t="s">
        <v>1325</v>
      </c>
      <c r="O129" s="528" t="s">
        <v>1325</v>
      </c>
      <c r="P129" s="528">
        <v>35</v>
      </c>
      <c r="Q129" s="535" t="s">
        <v>1325</v>
      </c>
      <c r="R129" s="531">
        <v>0</v>
      </c>
      <c r="S129" s="532">
        <v>0</v>
      </c>
      <c r="T129" s="532"/>
      <c r="U129" s="532"/>
      <c r="V129" s="532"/>
      <c r="W129" s="532">
        <v>0.70160135377049393</v>
      </c>
      <c r="X129" s="533">
        <v>0</v>
      </c>
      <c r="Y129" s="534" t="s">
        <v>1325</v>
      </c>
      <c r="Z129" s="528" t="s">
        <v>1325</v>
      </c>
      <c r="AA129" s="528" t="s">
        <v>1325</v>
      </c>
      <c r="AB129" s="528" t="s">
        <v>1325</v>
      </c>
      <c r="AC129" s="528" t="s">
        <v>1325</v>
      </c>
      <c r="AD129" s="528" t="s">
        <v>1325</v>
      </c>
      <c r="AE129" s="535" t="s">
        <v>1325</v>
      </c>
      <c r="AF129" s="531">
        <v>0</v>
      </c>
      <c r="AG129" s="532">
        <v>0</v>
      </c>
      <c r="AH129" s="532"/>
      <c r="AI129" s="532"/>
      <c r="AJ129" s="532"/>
      <c r="AK129" s="532">
        <v>1.6611995564109812</v>
      </c>
      <c r="AL129" s="533">
        <v>0</v>
      </c>
      <c r="AM129" s="534" t="s">
        <v>1325</v>
      </c>
      <c r="AN129" s="528" t="s">
        <v>1325</v>
      </c>
      <c r="AO129" s="528" t="s">
        <v>1325</v>
      </c>
      <c r="AP129" s="528" t="s">
        <v>1325</v>
      </c>
      <c r="AQ129" s="528" t="s">
        <v>1325</v>
      </c>
      <c r="AR129" s="528" t="s">
        <v>1325</v>
      </c>
      <c r="AS129" s="535" t="s">
        <v>1325</v>
      </c>
      <c r="AT129" s="531">
        <v>0</v>
      </c>
      <c r="AU129" s="532">
        <v>0</v>
      </c>
      <c r="AV129" s="532"/>
      <c r="AW129" s="532"/>
      <c r="AX129" s="532"/>
      <c r="AY129" s="532">
        <v>1.0886319088498264</v>
      </c>
      <c r="AZ129" s="533">
        <v>0</v>
      </c>
      <c r="BA129" s="534" t="s">
        <v>1325</v>
      </c>
      <c r="BB129" s="528" t="s">
        <v>1325</v>
      </c>
      <c r="BC129" s="528" t="s">
        <v>1325</v>
      </c>
      <c r="BD129" s="528" t="s">
        <v>1325</v>
      </c>
      <c r="BE129" s="528" t="s">
        <v>1325</v>
      </c>
      <c r="BF129" s="528" t="s">
        <v>1325</v>
      </c>
      <c r="BG129" s="535" t="s">
        <v>1325</v>
      </c>
      <c r="BH129" s="531">
        <v>0</v>
      </c>
      <c r="BI129" s="532">
        <v>0</v>
      </c>
      <c r="BJ129" s="532"/>
      <c r="BK129" s="532"/>
      <c r="BL129" s="532"/>
      <c r="BM129" s="532">
        <v>1.5125170814350593</v>
      </c>
      <c r="BN129" s="533">
        <v>0</v>
      </c>
      <c r="BO129" s="534" t="s">
        <v>1325</v>
      </c>
      <c r="BP129" s="528" t="s">
        <v>1325</v>
      </c>
      <c r="BQ129" s="528" t="s">
        <v>1325</v>
      </c>
      <c r="BR129" s="528" t="s">
        <v>1325</v>
      </c>
      <c r="BS129" s="528" t="s">
        <v>1325</v>
      </c>
      <c r="BT129" s="528" t="s">
        <v>1325</v>
      </c>
      <c r="BU129" s="535" t="s">
        <v>1325</v>
      </c>
      <c r="BV129" s="531">
        <v>2.5878849057431643</v>
      </c>
      <c r="BW129" s="532">
        <v>1.3233507456374127</v>
      </c>
      <c r="BX129" s="532"/>
      <c r="BY129" s="532"/>
      <c r="BZ129" s="532"/>
      <c r="CA129" s="532">
        <v>0.76735591119447255</v>
      </c>
      <c r="CB129" s="533">
        <v>0.9109882751868178</v>
      </c>
      <c r="CC129" s="534" t="s">
        <v>1325</v>
      </c>
      <c r="CD129" s="528" t="s">
        <v>1325</v>
      </c>
      <c r="CE129" s="528" t="s">
        <v>1325</v>
      </c>
      <c r="CF129" s="528" t="s">
        <v>1325</v>
      </c>
      <c r="CG129" s="528" t="s">
        <v>1325</v>
      </c>
      <c r="CH129" s="528">
        <v>20</v>
      </c>
      <c r="CI129" s="535" t="s">
        <v>1325</v>
      </c>
      <c r="CJ129" s="531">
        <v>4.8481472856570518</v>
      </c>
      <c r="CK129" s="532">
        <v>0</v>
      </c>
      <c r="CL129" s="532"/>
      <c r="CM129" s="532"/>
      <c r="CN129" s="532"/>
      <c r="CO129" s="532">
        <v>0</v>
      </c>
      <c r="CP129" s="533">
        <v>13.383558406539509</v>
      </c>
      <c r="CQ129" s="534" t="s">
        <v>1325</v>
      </c>
      <c r="CR129" s="528" t="s">
        <v>1325</v>
      </c>
      <c r="CS129" s="528" t="s">
        <v>1325</v>
      </c>
      <c r="CT129" s="528" t="s">
        <v>1325</v>
      </c>
      <c r="CU129" s="528" t="s">
        <v>1325</v>
      </c>
      <c r="CV129" s="528" t="s">
        <v>1325</v>
      </c>
      <c r="CW129" s="528" t="s">
        <v>1325</v>
      </c>
      <c r="CX129" s="528" t="s">
        <v>878</v>
      </c>
      <c r="CY129" s="528" t="s">
        <v>791</v>
      </c>
      <c r="CZ129" s="528" t="s">
        <v>878</v>
      </c>
      <c r="DA129" s="536" t="s">
        <v>791</v>
      </c>
      <c r="DB129" s="537" t="s">
        <v>792</v>
      </c>
      <c r="DC129" s="537" t="s">
        <v>792</v>
      </c>
      <c r="DD129" s="537" t="s">
        <v>878</v>
      </c>
      <c r="DE129" s="537" t="s">
        <v>878</v>
      </c>
      <c r="DF129" s="544" t="s">
        <v>1934</v>
      </c>
      <c r="DG129" s="538" t="s">
        <v>1930</v>
      </c>
      <c r="DH129" s="528">
        <v>32</v>
      </c>
      <c r="DI129" s="528">
        <v>24</v>
      </c>
      <c r="DJ129" s="528">
        <v>0</v>
      </c>
      <c r="DK129" s="528">
        <v>0</v>
      </c>
      <c r="DL129" s="528">
        <v>0</v>
      </c>
      <c r="DM129" s="528">
        <v>236</v>
      </c>
      <c r="DN129" s="528">
        <v>23</v>
      </c>
      <c r="DO129" s="528">
        <v>51</v>
      </c>
      <c r="DP129" s="535">
        <v>315</v>
      </c>
    </row>
    <row r="130" spans="1:120">
      <c r="A130" s="597" t="s">
        <v>427</v>
      </c>
      <c r="B130" s="545" t="s">
        <v>1297</v>
      </c>
      <c r="C130" s="546" t="s">
        <v>641</v>
      </c>
      <c r="D130" s="531">
        <v>1.0119410320894473</v>
      </c>
      <c r="E130" s="532">
        <v>1.4941885310941483</v>
      </c>
      <c r="F130" s="532">
        <v>0.5069278086476201</v>
      </c>
      <c r="G130" s="532">
        <v>1.4614300818355566</v>
      </c>
      <c r="H130" s="532"/>
      <c r="I130" s="532">
        <v>1.1037018284901594</v>
      </c>
      <c r="J130" s="533">
        <v>0.82629834665319757</v>
      </c>
      <c r="K130" s="534">
        <v>61</v>
      </c>
      <c r="L130" s="528" t="s">
        <v>1325</v>
      </c>
      <c r="M130" s="528" t="s">
        <v>1325</v>
      </c>
      <c r="N130" s="528" t="s">
        <v>1325</v>
      </c>
      <c r="O130" s="528" t="s">
        <v>1325</v>
      </c>
      <c r="P130" s="528">
        <v>202</v>
      </c>
      <c r="Q130" s="535" t="s">
        <v>1325</v>
      </c>
      <c r="R130" s="531">
        <v>0</v>
      </c>
      <c r="S130" s="532">
        <v>0</v>
      </c>
      <c r="T130" s="532">
        <v>0</v>
      </c>
      <c r="U130" s="532">
        <v>0</v>
      </c>
      <c r="V130" s="532"/>
      <c r="W130" s="532">
        <v>1.3128080831701612</v>
      </c>
      <c r="X130" s="533">
        <v>0</v>
      </c>
      <c r="Y130" s="534" t="s">
        <v>1325</v>
      </c>
      <c r="Z130" s="528" t="s">
        <v>1325</v>
      </c>
      <c r="AA130" s="528" t="s">
        <v>1325</v>
      </c>
      <c r="AB130" s="528" t="s">
        <v>1325</v>
      </c>
      <c r="AC130" s="528" t="s">
        <v>1325</v>
      </c>
      <c r="AD130" s="528">
        <v>16</v>
      </c>
      <c r="AE130" s="535" t="s">
        <v>1325</v>
      </c>
      <c r="AF130" s="531">
        <v>0.4613162971445669</v>
      </c>
      <c r="AG130" s="532">
        <v>2.9779888404180324</v>
      </c>
      <c r="AH130" s="532">
        <v>1.0249041485544497</v>
      </c>
      <c r="AI130" s="532">
        <v>0</v>
      </c>
      <c r="AJ130" s="532"/>
      <c r="AK130" s="532">
        <v>1.7315724819877818</v>
      </c>
      <c r="AL130" s="533">
        <v>0.92484435002904974</v>
      </c>
      <c r="AM130" s="534" t="s">
        <v>1325</v>
      </c>
      <c r="AN130" s="528" t="s">
        <v>1325</v>
      </c>
      <c r="AO130" s="528" t="s">
        <v>1325</v>
      </c>
      <c r="AP130" s="528" t="s">
        <v>1325</v>
      </c>
      <c r="AQ130" s="528" t="s">
        <v>1325</v>
      </c>
      <c r="AR130" s="528">
        <v>60</v>
      </c>
      <c r="AS130" s="535" t="s">
        <v>1325</v>
      </c>
      <c r="AT130" s="531">
        <v>1.0000189706759519</v>
      </c>
      <c r="AU130" s="532">
        <v>0</v>
      </c>
      <c r="AV130" s="532">
        <v>0</v>
      </c>
      <c r="AW130" s="532">
        <v>0</v>
      </c>
      <c r="AX130" s="532"/>
      <c r="AY130" s="532">
        <v>0.39455385460475917</v>
      </c>
      <c r="AZ130" s="533">
        <v>11.885270761402454</v>
      </c>
      <c r="BA130" s="534" t="s">
        <v>1325</v>
      </c>
      <c r="BB130" s="528" t="s">
        <v>1325</v>
      </c>
      <c r="BC130" s="528" t="s">
        <v>1325</v>
      </c>
      <c r="BD130" s="528" t="s">
        <v>1325</v>
      </c>
      <c r="BE130" s="528" t="s">
        <v>1325</v>
      </c>
      <c r="BF130" s="528" t="s">
        <v>1325</v>
      </c>
      <c r="BG130" s="535" t="s">
        <v>1325</v>
      </c>
      <c r="BH130" s="531">
        <v>0.36616750481786581</v>
      </c>
      <c r="BI130" s="532">
        <v>0</v>
      </c>
      <c r="BJ130" s="532">
        <v>0</v>
      </c>
      <c r="BK130" s="532">
        <v>5.4303828538223939</v>
      </c>
      <c r="BL130" s="532"/>
      <c r="BM130" s="532">
        <v>1.2365399345963144</v>
      </c>
      <c r="BN130" s="533">
        <v>1.0043306926331319</v>
      </c>
      <c r="BO130" s="534" t="s">
        <v>1325</v>
      </c>
      <c r="BP130" s="528" t="s">
        <v>1325</v>
      </c>
      <c r="BQ130" s="528" t="s">
        <v>1325</v>
      </c>
      <c r="BR130" s="528" t="s">
        <v>1325</v>
      </c>
      <c r="BS130" s="528" t="s">
        <v>1325</v>
      </c>
      <c r="BT130" s="528">
        <v>50</v>
      </c>
      <c r="BU130" s="535" t="s">
        <v>1325</v>
      </c>
      <c r="BV130" s="531">
        <v>2.4207970615714847</v>
      </c>
      <c r="BW130" s="532">
        <v>2.2785473463785162</v>
      </c>
      <c r="BX130" s="532">
        <v>0.37812034142745532</v>
      </c>
      <c r="BY130" s="532">
        <v>1.0819440100038724</v>
      </c>
      <c r="BZ130" s="532"/>
      <c r="CA130" s="532">
        <v>0.6454980236949418</v>
      </c>
      <c r="CB130" s="533">
        <v>0.34527796596186977</v>
      </c>
      <c r="CC130" s="534">
        <v>38</v>
      </c>
      <c r="CD130" s="528" t="s">
        <v>1325</v>
      </c>
      <c r="CE130" s="528" t="s">
        <v>1325</v>
      </c>
      <c r="CF130" s="528" t="s">
        <v>1325</v>
      </c>
      <c r="CG130" s="528" t="s">
        <v>1325</v>
      </c>
      <c r="CH130" s="528">
        <v>53</v>
      </c>
      <c r="CI130" s="535" t="s">
        <v>1325</v>
      </c>
      <c r="CJ130" s="531">
        <v>1.60523514366592</v>
      </c>
      <c r="CK130" s="532">
        <v>0</v>
      </c>
      <c r="CL130" s="532">
        <v>4.8381968863004428</v>
      </c>
      <c r="CM130" s="532">
        <v>0</v>
      </c>
      <c r="CN130" s="532"/>
      <c r="CO130" s="532">
        <v>0.53479515862181148</v>
      </c>
      <c r="CP130" s="533">
        <v>0</v>
      </c>
      <c r="CQ130" s="534" t="s">
        <v>1325</v>
      </c>
      <c r="CR130" s="528" t="s">
        <v>1325</v>
      </c>
      <c r="CS130" s="528" t="s">
        <v>1325</v>
      </c>
      <c r="CT130" s="528" t="s">
        <v>1325</v>
      </c>
      <c r="CU130" s="528" t="s">
        <v>1325</v>
      </c>
      <c r="CV130" s="528" t="s">
        <v>1325</v>
      </c>
      <c r="CW130" s="528" t="s">
        <v>1325</v>
      </c>
      <c r="CX130" s="528" t="s">
        <v>878</v>
      </c>
      <c r="CY130" s="528" t="s">
        <v>791</v>
      </c>
      <c r="CZ130" s="528" t="s">
        <v>792</v>
      </c>
      <c r="DA130" s="536" t="s">
        <v>1472</v>
      </c>
      <c r="DB130" s="537" t="s">
        <v>792</v>
      </c>
      <c r="DC130" s="537" t="s">
        <v>792</v>
      </c>
      <c r="DD130" s="537" t="s">
        <v>878</v>
      </c>
      <c r="DE130" s="537" t="s">
        <v>878</v>
      </c>
      <c r="DF130" s="528"/>
      <c r="DG130" s="538" t="s">
        <v>1930</v>
      </c>
      <c r="DH130" s="528">
        <v>627</v>
      </c>
      <c r="DI130" s="528">
        <v>14</v>
      </c>
      <c r="DJ130" s="528">
        <v>79</v>
      </c>
      <c r="DK130" s="528">
        <v>29</v>
      </c>
      <c r="DL130" s="528">
        <v>2</v>
      </c>
      <c r="DM130" s="528">
        <v>2018</v>
      </c>
      <c r="DN130" s="528">
        <v>87</v>
      </c>
      <c r="DO130" s="528">
        <v>280</v>
      </c>
      <c r="DP130" s="535">
        <v>2856</v>
      </c>
    </row>
    <row r="131" spans="1:120">
      <c r="A131" s="597" t="s">
        <v>429</v>
      </c>
      <c r="B131" s="545" t="s">
        <v>1295</v>
      </c>
      <c r="C131" s="546" t="s">
        <v>642</v>
      </c>
      <c r="D131" s="531">
        <v>0.42817439634914239</v>
      </c>
      <c r="E131" s="532"/>
      <c r="F131" s="532"/>
      <c r="G131" s="532"/>
      <c r="H131" s="532"/>
      <c r="I131" s="532">
        <v>6.3273838413479044</v>
      </c>
      <c r="J131" s="533"/>
      <c r="K131" s="534">
        <v>85</v>
      </c>
      <c r="L131" s="528" t="s">
        <v>1325</v>
      </c>
      <c r="M131" s="528" t="s">
        <v>1325</v>
      </c>
      <c r="N131" s="528" t="s">
        <v>1325</v>
      </c>
      <c r="O131" s="528" t="s">
        <v>1325</v>
      </c>
      <c r="P131" s="528" t="s">
        <v>1325</v>
      </c>
      <c r="Q131" s="535" t="s">
        <v>1325</v>
      </c>
      <c r="R131" s="531">
        <v>0</v>
      </c>
      <c r="S131" s="532"/>
      <c r="T131" s="532"/>
      <c r="U131" s="532"/>
      <c r="V131" s="532"/>
      <c r="W131" s="532">
        <v>0</v>
      </c>
      <c r="X131" s="533"/>
      <c r="Y131" s="534" t="s">
        <v>1325</v>
      </c>
      <c r="Z131" s="528" t="s">
        <v>1325</v>
      </c>
      <c r="AA131" s="528" t="s">
        <v>1325</v>
      </c>
      <c r="AB131" s="528" t="s">
        <v>1325</v>
      </c>
      <c r="AC131" s="528" t="s">
        <v>1325</v>
      </c>
      <c r="AD131" s="528" t="s">
        <v>1325</v>
      </c>
      <c r="AE131" s="535" t="s">
        <v>1325</v>
      </c>
      <c r="AF131" s="531">
        <v>0.60544362509412775</v>
      </c>
      <c r="AG131" s="532"/>
      <c r="AH131" s="532"/>
      <c r="AI131" s="532"/>
      <c r="AJ131" s="532"/>
      <c r="AK131" s="532">
        <v>0</v>
      </c>
      <c r="AL131" s="533"/>
      <c r="AM131" s="534" t="s">
        <v>1325</v>
      </c>
      <c r="AN131" s="528" t="s">
        <v>1325</v>
      </c>
      <c r="AO131" s="528" t="s">
        <v>1325</v>
      </c>
      <c r="AP131" s="528" t="s">
        <v>1325</v>
      </c>
      <c r="AQ131" s="528" t="s">
        <v>1325</v>
      </c>
      <c r="AR131" s="528" t="s">
        <v>1325</v>
      </c>
      <c r="AS131" s="535" t="s">
        <v>1325</v>
      </c>
      <c r="AT131" s="531">
        <v>0</v>
      </c>
      <c r="AU131" s="532"/>
      <c r="AV131" s="532"/>
      <c r="AW131" s="532"/>
      <c r="AX131" s="532"/>
      <c r="AY131" s="532">
        <v>0</v>
      </c>
      <c r="AZ131" s="533"/>
      <c r="BA131" s="534" t="s">
        <v>1325</v>
      </c>
      <c r="BB131" s="528" t="s">
        <v>1325</v>
      </c>
      <c r="BC131" s="528" t="s">
        <v>1325</v>
      </c>
      <c r="BD131" s="528" t="s">
        <v>1325</v>
      </c>
      <c r="BE131" s="528" t="s">
        <v>1325</v>
      </c>
      <c r="BF131" s="528" t="s">
        <v>1325</v>
      </c>
      <c r="BG131" s="535" t="s">
        <v>1325</v>
      </c>
      <c r="BH131" s="531">
        <v>0.24179260029128041</v>
      </c>
      <c r="BI131" s="532"/>
      <c r="BJ131" s="532"/>
      <c r="BK131" s="532"/>
      <c r="BL131" s="532"/>
      <c r="BM131" s="532">
        <v>11.204742219053564</v>
      </c>
      <c r="BN131" s="533"/>
      <c r="BO131" s="534" t="s">
        <v>1325</v>
      </c>
      <c r="BP131" s="528" t="s">
        <v>1325</v>
      </c>
      <c r="BQ131" s="528" t="s">
        <v>1325</v>
      </c>
      <c r="BR131" s="528" t="s">
        <v>1325</v>
      </c>
      <c r="BS131" s="528" t="s">
        <v>1325</v>
      </c>
      <c r="BT131" s="528" t="s">
        <v>1325</v>
      </c>
      <c r="BU131" s="535" t="s">
        <v>1325</v>
      </c>
      <c r="BV131" s="531">
        <v>0.48358520058256088</v>
      </c>
      <c r="BW131" s="532"/>
      <c r="BX131" s="532"/>
      <c r="BY131" s="532"/>
      <c r="BZ131" s="532"/>
      <c r="CA131" s="532">
        <v>5.6023711095267883</v>
      </c>
      <c r="CB131" s="533"/>
      <c r="CC131" s="534">
        <v>48</v>
      </c>
      <c r="CD131" s="528" t="s">
        <v>1325</v>
      </c>
      <c r="CE131" s="528" t="s">
        <v>1325</v>
      </c>
      <c r="CF131" s="528" t="s">
        <v>1325</v>
      </c>
      <c r="CG131" s="528" t="s">
        <v>1325</v>
      </c>
      <c r="CH131" s="528" t="s">
        <v>1325</v>
      </c>
      <c r="CI131" s="535" t="s">
        <v>1325</v>
      </c>
      <c r="CJ131" s="531">
        <v>2.0124059083153294</v>
      </c>
      <c r="CK131" s="532"/>
      <c r="CL131" s="532"/>
      <c r="CM131" s="532"/>
      <c r="CN131" s="532"/>
      <c r="CO131" s="532">
        <v>0</v>
      </c>
      <c r="CP131" s="533"/>
      <c r="CQ131" s="534" t="s">
        <v>1325</v>
      </c>
      <c r="CR131" s="528" t="s">
        <v>1325</v>
      </c>
      <c r="CS131" s="528" t="s">
        <v>1325</v>
      </c>
      <c r="CT131" s="528" t="s">
        <v>1325</v>
      </c>
      <c r="CU131" s="528" t="s">
        <v>1325</v>
      </c>
      <c r="CV131" s="528" t="s">
        <v>1325</v>
      </c>
      <c r="CW131" s="528" t="s">
        <v>1325</v>
      </c>
      <c r="CX131" s="528" t="s">
        <v>878</v>
      </c>
      <c r="CY131" s="528" t="s">
        <v>791</v>
      </c>
      <c r="CZ131" s="528" t="s">
        <v>878</v>
      </c>
      <c r="DA131" s="536" t="s">
        <v>791</v>
      </c>
      <c r="DB131" s="537" t="s">
        <v>792</v>
      </c>
      <c r="DC131" s="537" t="s">
        <v>792</v>
      </c>
      <c r="DD131" s="537" t="s">
        <v>878</v>
      </c>
      <c r="DE131" s="537" t="s">
        <v>878</v>
      </c>
      <c r="DF131" s="528"/>
      <c r="DG131" s="538" t="s">
        <v>1930</v>
      </c>
      <c r="DH131" s="528">
        <v>927</v>
      </c>
      <c r="DI131" s="528">
        <v>1</v>
      </c>
      <c r="DJ131" s="528">
        <v>0</v>
      </c>
      <c r="DK131" s="528">
        <v>0</v>
      </c>
      <c r="DL131" s="528">
        <v>0</v>
      </c>
      <c r="DM131" s="528">
        <v>21</v>
      </c>
      <c r="DN131" s="528">
        <v>2</v>
      </c>
      <c r="DO131" s="528">
        <v>91</v>
      </c>
      <c r="DP131" s="535">
        <v>951</v>
      </c>
    </row>
    <row r="132" spans="1:120">
      <c r="A132" s="591" t="s">
        <v>431</v>
      </c>
      <c r="B132" s="545" t="s">
        <v>1291</v>
      </c>
      <c r="C132" s="546" t="s">
        <v>643</v>
      </c>
      <c r="D132" s="531">
        <v>3.7734299742427106</v>
      </c>
      <c r="E132" s="532"/>
      <c r="F132" s="532"/>
      <c r="G132" s="532"/>
      <c r="H132" s="532"/>
      <c r="I132" s="532">
        <v>0.71797377325974376</v>
      </c>
      <c r="J132" s="533"/>
      <c r="K132" s="534" t="s">
        <v>1325</v>
      </c>
      <c r="L132" s="528" t="s">
        <v>1325</v>
      </c>
      <c r="M132" s="528" t="s">
        <v>1325</v>
      </c>
      <c r="N132" s="528" t="s">
        <v>1325</v>
      </c>
      <c r="O132" s="528" t="s">
        <v>1325</v>
      </c>
      <c r="P132" s="528">
        <v>18</v>
      </c>
      <c r="Q132" s="535" t="s">
        <v>1325</v>
      </c>
      <c r="R132" s="531">
        <v>0</v>
      </c>
      <c r="S132" s="532"/>
      <c r="T132" s="532"/>
      <c r="U132" s="532"/>
      <c r="V132" s="532"/>
      <c r="W132" s="532">
        <v>2.3653988498548082</v>
      </c>
      <c r="X132" s="533"/>
      <c r="Y132" s="534" t="s">
        <v>1325</v>
      </c>
      <c r="Z132" s="528" t="s">
        <v>1325</v>
      </c>
      <c r="AA132" s="528" t="s">
        <v>1325</v>
      </c>
      <c r="AB132" s="528" t="s">
        <v>1325</v>
      </c>
      <c r="AC132" s="528" t="s">
        <v>1325</v>
      </c>
      <c r="AD132" s="528" t="s">
        <v>1325</v>
      </c>
      <c r="AE132" s="535" t="s">
        <v>1325</v>
      </c>
      <c r="AF132" s="531">
        <v>0</v>
      </c>
      <c r="AG132" s="532"/>
      <c r="AH132" s="532"/>
      <c r="AI132" s="532"/>
      <c r="AJ132" s="532"/>
      <c r="AK132" s="532">
        <v>3.7337437648856335</v>
      </c>
      <c r="AL132" s="533"/>
      <c r="AM132" s="534" t="s">
        <v>1325</v>
      </c>
      <c r="AN132" s="528" t="s">
        <v>1325</v>
      </c>
      <c r="AO132" s="528" t="s">
        <v>1325</v>
      </c>
      <c r="AP132" s="528" t="s">
        <v>1325</v>
      </c>
      <c r="AQ132" s="528" t="s">
        <v>1325</v>
      </c>
      <c r="AR132" s="528" t="s">
        <v>1325</v>
      </c>
      <c r="AS132" s="535" t="s">
        <v>1325</v>
      </c>
      <c r="AT132" s="531">
        <v>0</v>
      </c>
      <c r="AU132" s="532"/>
      <c r="AV132" s="532"/>
      <c r="AW132" s="532"/>
      <c r="AX132" s="532"/>
      <c r="AY132" s="532">
        <v>0</v>
      </c>
      <c r="AZ132" s="533"/>
      <c r="BA132" s="534" t="s">
        <v>1325</v>
      </c>
      <c r="BB132" s="528" t="s">
        <v>1325</v>
      </c>
      <c r="BC132" s="528" t="s">
        <v>1325</v>
      </c>
      <c r="BD132" s="528" t="s">
        <v>1325</v>
      </c>
      <c r="BE132" s="528" t="s">
        <v>1325</v>
      </c>
      <c r="BF132" s="528" t="s">
        <v>1325</v>
      </c>
      <c r="BG132" s="535" t="s">
        <v>1325</v>
      </c>
      <c r="BH132" s="531">
        <v>2.8300724806820323</v>
      </c>
      <c r="BI132" s="532"/>
      <c r="BJ132" s="532"/>
      <c r="BK132" s="532"/>
      <c r="BL132" s="532"/>
      <c r="BM132" s="532">
        <v>0.95729836434632487</v>
      </c>
      <c r="BN132" s="533"/>
      <c r="BO132" s="534" t="s">
        <v>1325</v>
      </c>
      <c r="BP132" s="528" t="s">
        <v>1325</v>
      </c>
      <c r="BQ132" s="528" t="s">
        <v>1325</v>
      </c>
      <c r="BR132" s="528" t="s">
        <v>1325</v>
      </c>
      <c r="BS132" s="528" t="s">
        <v>1325</v>
      </c>
      <c r="BT132" s="528" t="s">
        <v>1325</v>
      </c>
      <c r="BU132" s="535" t="s">
        <v>1325</v>
      </c>
      <c r="BV132" s="531">
        <v>8.4902174420460952</v>
      </c>
      <c r="BW132" s="532"/>
      <c r="BX132" s="532"/>
      <c r="BY132" s="532"/>
      <c r="BZ132" s="532"/>
      <c r="CA132" s="532">
        <v>0.31909945478210833</v>
      </c>
      <c r="CB132" s="533"/>
      <c r="CC132" s="534" t="s">
        <v>1325</v>
      </c>
      <c r="CD132" s="528" t="s">
        <v>1325</v>
      </c>
      <c r="CE132" s="528" t="s">
        <v>1325</v>
      </c>
      <c r="CF132" s="528" t="s">
        <v>1325</v>
      </c>
      <c r="CG132" s="528" t="s">
        <v>1325</v>
      </c>
      <c r="CH132" s="528" t="s">
        <v>1325</v>
      </c>
      <c r="CI132" s="535" t="s">
        <v>1325</v>
      </c>
      <c r="CJ132" s="531">
        <v>0</v>
      </c>
      <c r="CK132" s="532"/>
      <c r="CL132" s="532"/>
      <c r="CM132" s="532"/>
      <c r="CN132" s="532"/>
      <c r="CO132" s="532">
        <v>2.8893796077340381</v>
      </c>
      <c r="CP132" s="533"/>
      <c r="CQ132" s="534" t="s">
        <v>1325</v>
      </c>
      <c r="CR132" s="528" t="s">
        <v>1325</v>
      </c>
      <c r="CS132" s="528" t="s">
        <v>1325</v>
      </c>
      <c r="CT132" s="528" t="s">
        <v>1325</v>
      </c>
      <c r="CU132" s="528" t="s">
        <v>1325</v>
      </c>
      <c r="CV132" s="528" t="s">
        <v>1325</v>
      </c>
      <c r="CW132" s="528" t="s">
        <v>1325</v>
      </c>
      <c r="CX132" s="528" t="s">
        <v>878</v>
      </c>
      <c r="CY132" s="528" t="s">
        <v>791</v>
      </c>
      <c r="CZ132" s="528" t="s">
        <v>878</v>
      </c>
      <c r="DA132" s="536" t="s">
        <v>791</v>
      </c>
      <c r="DB132" s="537" t="s">
        <v>792</v>
      </c>
      <c r="DC132" s="537" t="s">
        <v>792</v>
      </c>
      <c r="DD132" s="537" t="s">
        <v>878</v>
      </c>
      <c r="DE132" s="537" t="s">
        <v>878</v>
      </c>
      <c r="DF132" s="528"/>
      <c r="DG132" s="538" t="s">
        <v>1930</v>
      </c>
      <c r="DH132" s="528">
        <v>11</v>
      </c>
      <c r="DI132" s="528">
        <v>4</v>
      </c>
      <c r="DJ132" s="528">
        <v>0</v>
      </c>
      <c r="DK132" s="528">
        <v>0</v>
      </c>
      <c r="DL132" s="528">
        <v>0</v>
      </c>
      <c r="DM132" s="528">
        <v>70</v>
      </c>
      <c r="DN132" s="528">
        <v>0</v>
      </c>
      <c r="DO132" s="528">
        <v>26</v>
      </c>
      <c r="DP132" s="535">
        <v>85</v>
      </c>
    </row>
    <row r="133" spans="1:120">
      <c r="A133" s="591" t="s">
        <v>433</v>
      </c>
      <c r="B133" s="529" t="s">
        <v>1291</v>
      </c>
      <c r="C133" s="530" t="s">
        <v>644</v>
      </c>
      <c r="D133" s="531">
        <v>1.7114937175556499</v>
      </c>
      <c r="E133" s="532"/>
      <c r="F133" s="532"/>
      <c r="G133" s="532"/>
      <c r="H133" s="532"/>
      <c r="I133" s="532">
        <v>0.97621867083406544</v>
      </c>
      <c r="J133" s="533"/>
      <c r="K133" s="534">
        <v>47</v>
      </c>
      <c r="L133" s="528" t="s">
        <v>1325</v>
      </c>
      <c r="M133" s="528" t="s">
        <v>1325</v>
      </c>
      <c r="N133" s="528" t="s">
        <v>1325</v>
      </c>
      <c r="O133" s="528" t="s">
        <v>1325</v>
      </c>
      <c r="P133" s="528">
        <v>16</v>
      </c>
      <c r="Q133" s="535" t="s">
        <v>1325</v>
      </c>
      <c r="R133" s="531">
        <v>0</v>
      </c>
      <c r="S133" s="532"/>
      <c r="T133" s="532"/>
      <c r="U133" s="532"/>
      <c r="V133" s="532"/>
      <c r="W133" s="532">
        <v>0</v>
      </c>
      <c r="X133" s="533"/>
      <c r="Y133" s="534" t="s">
        <v>1325</v>
      </c>
      <c r="Z133" s="528" t="s">
        <v>1325</v>
      </c>
      <c r="AA133" s="528" t="s">
        <v>1325</v>
      </c>
      <c r="AB133" s="528" t="s">
        <v>1325</v>
      </c>
      <c r="AC133" s="528" t="s">
        <v>1325</v>
      </c>
      <c r="AD133" s="528" t="s">
        <v>1325</v>
      </c>
      <c r="AE133" s="535" t="s">
        <v>1325</v>
      </c>
      <c r="AF133" s="531">
        <v>0.92272069204971141</v>
      </c>
      <c r="AG133" s="532"/>
      <c r="AH133" s="532"/>
      <c r="AI133" s="532"/>
      <c r="AJ133" s="532"/>
      <c r="AK133" s="532">
        <v>1.4230965671472997</v>
      </c>
      <c r="AL133" s="533"/>
      <c r="AM133" s="534" t="s">
        <v>1325</v>
      </c>
      <c r="AN133" s="528" t="s">
        <v>1325</v>
      </c>
      <c r="AO133" s="528" t="s">
        <v>1325</v>
      </c>
      <c r="AP133" s="528" t="s">
        <v>1325</v>
      </c>
      <c r="AQ133" s="528" t="s">
        <v>1325</v>
      </c>
      <c r="AR133" s="528" t="s">
        <v>1325</v>
      </c>
      <c r="AS133" s="535" t="s">
        <v>1325</v>
      </c>
      <c r="AT133" s="531">
        <v>0</v>
      </c>
      <c r="AU133" s="532"/>
      <c r="AV133" s="532"/>
      <c r="AW133" s="532"/>
      <c r="AX133" s="532"/>
      <c r="AY133" s="532">
        <v>1.1678051385843593</v>
      </c>
      <c r="AZ133" s="533"/>
      <c r="BA133" s="534" t="s">
        <v>1325</v>
      </c>
      <c r="BB133" s="528" t="s">
        <v>1325</v>
      </c>
      <c r="BC133" s="528" t="s">
        <v>1325</v>
      </c>
      <c r="BD133" s="528" t="s">
        <v>1325</v>
      </c>
      <c r="BE133" s="528" t="s">
        <v>1325</v>
      </c>
      <c r="BF133" s="528" t="s">
        <v>1325</v>
      </c>
      <c r="BG133" s="535" t="s">
        <v>1325</v>
      </c>
      <c r="BH133" s="531">
        <v>0.45934107332330765</v>
      </c>
      <c r="BI133" s="532"/>
      <c r="BJ133" s="532"/>
      <c r="BK133" s="532"/>
      <c r="BL133" s="532"/>
      <c r="BM133" s="532">
        <v>5.8980655423155817</v>
      </c>
      <c r="BN133" s="533"/>
      <c r="BO133" s="534" t="s">
        <v>1325</v>
      </c>
      <c r="BP133" s="528" t="s">
        <v>1325</v>
      </c>
      <c r="BQ133" s="528" t="s">
        <v>1325</v>
      </c>
      <c r="BR133" s="528" t="s">
        <v>1325</v>
      </c>
      <c r="BS133" s="528" t="s">
        <v>1325</v>
      </c>
      <c r="BT133" s="528" t="s">
        <v>1325</v>
      </c>
      <c r="BU133" s="535" t="s">
        <v>1325</v>
      </c>
      <c r="BV133" s="531">
        <v>4.4329567954869047</v>
      </c>
      <c r="BW133" s="532"/>
      <c r="BX133" s="532"/>
      <c r="BY133" s="532"/>
      <c r="BZ133" s="532"/>
      <c r="CA133" s="532">
        <v>0.41592315318810097</v>
      </c>
      <c r="CB133" s="533"/>
      <c r="CC133" s="534">
        <v>32</v>
      </c>
      <c r="CD133" s="528" t="s">
        <v>1325</v>
      </c>
      <c r="CE133" s="528" t="s">
        <v>1325</v>
      </c>
      <c r="CF133" s="528" t="s">
        <v>1325</v>
      </c>
      <c r="CG133" s="528" t="s">
        <v>1325</v>
      </c>
      <c r="CH133" s="528" t="s">
        <v>1325</v>
      </c>
      <c r="CI133" s="535" t="s">
        <v>1325</v>
      </c>
      <c r="CJ133" s="531">
        <v>0</v>
      </c>
      <c r="CK133" s="532"/>
      <c r="CL133" s="532"/>
      <c r="CM133" s="532"/>
      <c r="CN133" s="532"/>
      <c r="CO133" s="532">
        <v>1.3523568219796438</v>
      </c>
      <c r="CP133" s="533"/>
      <c r="CQ133" s="534" t="s">
        <v>1325</v>
      </c>
      <c r="CR133" s="528" t="s">
        <v>1325</v>
      </c>
      <c r="CS133" s="528" t="s">
        <v>1325</v>
      </c>
      <c r="CT133" s="528" t="s">
        <v>1325</v>
      </c>
      <c r="CU133" s="528" t="s">
        <v>1325</v>
      </c>
      <c r="CV133" s="528" t="s">
        <v>1325</v>
      </c>
      <c r="CW133" s="528" t="s">
        <v>1325</v>
      </c>
      <c r="CX133" s="528" t="s">
        <v>878</v>
      </c>
      <c r="CY133" s="528" t="s">
        <v>791</v>
      </c>
      <c r="CZ133" s="528" t="s">
        <v>878</v>
      </c>
      <c r="DA133" s="536" t="s">
        <v>791</v>
      </c>
      <c r="DB133" s="537" t="s">
        <v>792</v>
      </c>
      <c r="DC133" s="537" t="s">
        <v>792</v>
      </c>
      <c r="DD133" s="537" t="s">
        <v>878</v>
      </c>
      <c r="DE133" s="537" t="s">
        <v>878</v>
      </c>
      <c r="DF133" s="528"/>
      <c r="DG133" s="538" t="s">
        <v>1930</v>
      </c>
      <c r="DH133" s="528">
        <v>426</v>
      </c>
      <c r="DI133" s="528">
        <v>6</v>
      </c>
      <c r="DJ133" s="528">
        <v>3</v>
      </c>
      <c r="DK133" s="528">
        <v>2</v>
      </c>
      <c r="DL133" s="528">
        <v>0</v>
      </c>
      <c r="DM133" s="528">
        <v>220</v>
      </c>
      <c r="DN133" s="528">
        <v>3</v>
      </c>
      <c r="DO133" s="528">
        <v>66</v>
      </c>
      <c r="DP133" s="535">
        <v>660</v>
      </c>
    </row>
    <row r="134" spans="1:120">
      <c r="A134" s="597" t="s">
        <v>435</v>
      </c>
      <c r="B134" s="545" t="s">
        <v>1296</v>
      </c>
      <c r="C134" s="546" t="s">
        <v>1120</v>
      </c>
      <c r="D134" s="531"/>
      <c r="E134" s="532"/>
      <c r="F134" s="532"/>
      <c r="G134" s="532"/>
      <c r="H134" s="532"/>
      <c r="I134" s="532">
        <v>0.8158792877951635</v>
      </c>
      <c r="J134" s="533"/>
      <c r="K134" s="534" t="s">
        <v>1325</v>
      </c>
      <c r="L134" s="528" t="s">
        <v>1325</v>
      </c>
      <c r="M134" s="528" t="s">
        <v>1325</v>
      </c>
      <c r="N134" s="528" t="s">
        <v>1325</v>
      </c>
      <c r="O134" s="528" t="s">
        <v>1325</v>
      </c>
      <c r="P134" s="528">
        <v>15</v>
      </c>
      <c r="Q134" s="535" t="s">
        <v>1325</v>
      </c>
      <c r="R134" s="531"/>
      <c r="S134" s="532"/>
      <c r="T134" s="532"/>
      <c r="U134" s="532"/>
      <c r="V134" s="532"/>
      <c r="W134" s="532">
        <v>0</v>
      </c>
      <c r="X134" s="533"/>
      <c r="Y134" s="534" t="s">
        <v>1325</v>
      </c>
      <c r="Z134" s="528" t="s">
        <v>1325</v>
      </c>
      <c r="AA134" s="528" t="s">
        <v>1325</v>
      </c>
      <c r="AB134" s="528" t="s">
        <v>1325</v>
      </c>
      <c r="AC134" s="528" t="s">
        <v>1325</v>
      </c>
      <c r="AD134" s="528" t="s">
        <v>1325</v>
      </c>
      <c r="AE134" s="535" t="s">
        <v>1325</v>
      </c>
      <c r="AF134" s="531"/>
      <c r="AG134" s="532"/>
      <c r="AH134" s="532"/>
      <c r="AI134" s="532"/>
      <c r="AJ134" s="532"/>
      <c r="AK134" s="532">
        <v>3.1114531374046943</v>
      </c>
      <c r="AL134" s="533"/>
      <c r="AM134" s="534" t="s">
        <v>1325</v>
      </c>
      <c r="AN134" s="528" t="s">
        <v>1325</v>
      </c>
      <c r="AO134" s="528" t="s">
        <v>1325</v>
      </c>
      <c r="AP134" s="528" t="s">
        <v>1325</v>
      </c>
      <c r="AQ134" s="528" t="s">
        <v>1325</v>
      </c>
      <c r="AR134" s="528" t="s">
        <v>1325</v>
      </c>
      <c r="AS134" s="535" t="s">
        <v>1325</v>
      </c>
      <c r="AT134" s="531"/>
      <c r="AU134" s="532"/>
      <c r="AV134" s="532"/>
      <c r="AW134" s="532"/>
      <c r="AX134" s="532"/>
      <c r="AY134" s="532">
        <v>0</v>
      </c>
      <c r="AZ134" s="533"/>
      <c r="BA134" s="534" t="s">
        <v>1325</v>
      </c>
      <c r="BB134" s="528" t="s">
        <v>1325</v>
      </c>
      <c r="BC134" s="528" t="s">
        <v>1325</v>
      </c>
      <c r="BD134" s="528" t="s">
        <v>1325</v>
      </c>
      <c r="BE134" s="528" t="s">
        <v>1325</v>
      </c>
      <c r="BF134" s="528" t="s">
        <v>1325</v>
      </c>
      <c r="BG134" s="535" t="s">
        <v>1325</v>
      </c>
      <c r="BH134" s="531"/>
      <c r="BI134" s="532"/>
      <c r="BJ134" s="532"/>
      <c r="BK134" s="532"/>
      <c r="BL134" s="532"/>
      <c r="BM134" s="532">
        <v>0.10878390503935509</v>
      </c>
      <c r="BN134" s="533"/>
      <c r="BO134" s="534" t="s">
        <v>1325</v>
      </c>
      <c r="BP134" s="528" t="s">
        <v>1325</v>
      </c>
      <c r="BQ134" s="528" t="s">
        <v>1325</v>
      </c>
      <c r="BR134" s="528" t="s">
        <v>1325</v>
      </c>
      <c r="BS134" s="528" t="s">
        <v>1325</v>
      </c>
      <c r="BT134" s="528" t="s">
        <v>1325</v>
      </c>
      <c r="BU134" s="535" t="s">
        <v>1325</v>
      </c>
      <c r="BV134" s="531"/>
      <c r="BW134" s="532"/>
      <c r="BX134" s="532"/>
      <c r="BY134" s="532"/>
      <c r="BZ134" s="532"/>
      <c r="CA134" s="532">
        <v>0.46940534945944967</v>
      </c>
      <c r="CB134" s="533"/>
      <c r="CC134" s="534" t="s">
        <v>1325</v>
      </c>
      <c r="CD134" s="528" t="s">
        <v>1325</v>
      </c>
      <c r="CE134" s="528" t="s">
        <v>1325</v>
      </c>
      <c r="CF134" s="528" t="s">
        <v>1325</v>
      </c>
      <c r="CG134" s="528" t="s">
        <v>1325</v>
      </c>
      <c r="CH134" s="528" t="s">
        <v>1325</v>
      </c>
      <c r="CI134" s="535" t="s">
        <v>1325</v>
      </c>
      <c r="CJ134" s="531"/>
      <c r="CK134" s="532"/>
      <c r="CL134" s="532"/>
      <c r="CM134" s="532"/>
      <c r="CN134" s="532"/>
      <c r="CO134" s="532">
        <v>0</v>
      </c>
      <c r="CP134" s="533"/>
      <c r="CQ134" s="534" t="s">
        <v>1325</v>
      </c>
      <c r="CR134" s="528" t="s">
        <v>1325</v>
      </c>
      <c r="CS134" s="528" t="s">
        <v>1325</v>
      </c>
      <c r="CT134" s="528" t="s">
        <v>1325</v>
      </c>
      <c r="CU134" s="528" t="s">
        <v>1325</v>
      </c>
      <c r="CV134" s="528" t="s">
        <v>1325</v>
      </c>
      <c r="CW134" s="528" t="s">
        <v>1325</v>
      </c>
      <c r="CX134" s="528" t="s">
        <v>878</v>
      </c>
      <c r="CY134" s="528" t="s">
        <v>791</v>
      </c>
      <c r="CZ134" s="528" t="s">
        <v>878</v>
      </c>
      <c r="DA134" s="536" t="s">
        <v>791</v>
      </c>
      <c r="DB134" s="537" t="s">
        <v>792</v>
      </c>
      <c r="DC134" s="537" t="s">
        <v>792</v>
      </c>
      <c r="DD134" s="537" t="s">
        <v>878</v>
      </c>
      <c r="DE134" s="537" t="s">
        <v>878</v>
      </c>
      <c r="DF134" s="528"/>
      <c r="DG134" s="538" t="s">
        <v>1930</v>
      </c>
      <c r="DH134" s="528">
        <v>9</v>
      </c>
      <c r="DI134" s="528">
        <v>1</v>
      </c>
      <c r="DJ134" s="528">
        <v>1</v>
      </c>
      <c r="DK134" s="528">
        <v>2</v>
      </c>
      <c r="DL134" s="528">
        <v>0</v>
      </c>
      <c r="DM134" s="528">
        <v>168</v>
      </c>
      <c r="DN134" s="528">
        <v>0</v>
      </c>
      <c r="DO134" s="528">
        <v>17</v>
      </c>
      <c r="DP134" s="535">
        <v>181</v>
      </c>
    </row>
    <row r="135" spans="1:120">
      <c r="A135" s="597" t="s">
        <v>436</v>
      </c>
      <c r="B135" s="545" t="s">
        <v>1289</v>
      </c>
      <c r="C135" s="546" t="s">
        <v>646</v>
      </c>
      <c r="D135" s="531">
        <v>0.87602423778602745</v>
      </c>
      <c r="E135" s="532">
        <v>2.2629149751440543</v>
      </c>
      <c r="F135" s="532"/>
      <c r="G135" s="532"/>
      <c r="H135" s="532"/>
      <c r="I135" s="532">
        <v>1.1934892188722179</v>
      </c>
      <c r="J135" s="533">
        <v>1.2026019480142525</v>
      </c>
      <c r="K135" s="534" t="s">
        <v>1325</v>
      </c>
      <c r="L135" s="528">
        <v>14</v>
      </c>
      <c r="M135" s="528" t="s">
        <v>1325</v>
      </c>
      <c r="N135" s="528" t="s">
        <v>1325</v>
      </c>
      <c r="O135" s="528" t="s">
        <v>1325</v>
      </c>
      <c r="P135" s="528">
        <v>50</v>
      </c>
      <c r="Q135" s="535" t="s">
        <v>1325</v>
      </c>
      <c r="R135" s="531">
        <v>9.3392391862507047</v>
      </c>
      <c r="S135" s="532">
        <v>0</v>
      </c>
      <c r="T135" s="532"/>
      <c r="U135" s="532"/>
      <c r="V135" s="532"/>
      <c r="W135" s="532">
        <v>0.29009041343828035</v>
      </c>
      <c r="X135" s="533">
        <v>0</v>
      </c>
      <c r="Y135" s="534" t="s">
        <v>1325</v>
      </c>
      <c r="Z135" s="528" t="s">
        <v>1325</v>
      </c>
      <c r="AA135" s="528" t="s">
        <v>1325</v>
      </c>
      <c r="AB135" s="528" t="s">
        <v>1325</v>
      </c>
      <c r="AC135" s="528" t="s">
        <v>1325</v>
      </c>
      <c r="AD135" s="528" t="s">
        <v>1325</v>
      </c>
      <c r="AE135" s="535" t="s">
        <v>1325</v>
      </c>
      <c r="AF135" s="531">
        <v>0</v>
      </c>
      <c r="AG135" s="532">
        <v>5.9732019493593302</v>
      </c>
      <c r="AH135" s="532"/>
      <c r="AI135" s="532"/>
      <c r="AJ135" s="532"/>
      <c r="AK135" s="532">
        <v>2.4426939795907074</v>
      </c>
      <c r="AL135" s="533">
        <v>2.2264695017483072</v>
      </c>
      <c r="AM135" s="534" t="s">
        <v>1325</v>
      </c>
      <c r="AN135" s="528" t="s">
        <v>1325</v>
      </c>
      <c r="AO135" s="528" t="s">
        <v>1325</v>
      </c>
      <c r="AP135" s="528" t="s">
        <v>1325</v>
      </c>
      <c r="AQ135" s="528" t="s">
        <v>1325</v>
      </c>
      <c r="AR135" s="528" t="s">
        <v>1325</v>
      </c>
      <c r="AS135" s="535" t="s">
        <v>1325</v>
      </c>
      <c r="AT135" s="531">
        <v>0</v>
      </c>
      <c r="AU135" s="532">
        <v>5.9007077082701693</v>
      </c>
      <c r="AV135" s="532"/>
      <c r="AW135" s="532"/>
      <c r="AX135" s="532"/>
      <c r="AY135" s="532">
        <v>1.3228669354959555</v>
      </c>
      <c r="AZ135" s="533">
        <v>5.1090060653931069</v>
      </c>
      <c r="BA135" s="534" t="s">
        <v>1325</v>
      </c>
      <c r="BB135" s="528" t="s">
        <v>1325</v>
      </c>
      <c r="BC135" s="528" t="s">
        <v>1325</v>
      </c>
      <c r="BD135" s="528" t="s">
        <v>1325</v>
      </c>
      <c r="BE135" s="528" t="s">
        <v>1325</v>
      </c>
      <c r="BF135" s="528" t="s">
        <v>1325</v>
      </c>
      <c r="BG135" s="535" t="s">
        <v>1325</v>
      </c>
      <c r="BH135" s="531">
        <v>0</v>
      </c>
      <c r="BI135" s="532">
        <v>8.063332839840049</v>
      </c>
      <c r="BJ135" s="532"/>
      <c r="BK135" s="532"/>
      <c r="BL135" s="532"/>
      <c r="BM135" s="532">
        <v>5.0176731291705048</v>
      </c>
      <c r="BN135" s="533">
        <v>0</v>
      </c>
      <c r="BO135" s="534" t="s">
        <v>1325</v>
      </c>
      <c r="BP135" s="528" t="s">
        <v>1325</v>
      </c>
      <c r="BQ135" s="528" t="s">
        <v>1325</v>
      </c>
      <c r="BR135" s="528" t="s">
        <v>1325</v>
      </c>
      <c r="BS135" s="528" t="s">
        <v>1325</v>
      </c>
      <c r="BT135" s="528" t="s">
        <v>1325</v>
      </c>
      <c r="BU135" s="535" t="s">
        <v>1325</v>
      </c>
      <c r="BV135" s="531">
        <v>0.61437408101964419</v>
      </c>
      <c r="BW135" s="532">
        <v>1.056289305983745</v>
      </c>
      <c r="BX135" s="532"/>
      <c r="BY135" s="532"/>
      <c r="BZ135" s="532"/>
      <c r="CA135" s="532">
        <v>1.2681170491401759</v>
      </c>
      <c r="CB135" s="533">
        <v>0.51232342098960093</v>
      </c>
      <c r="CC135" s="534" t="s">
        <v>1325</v>
      </c>
      <c r="CD135" s="528" t="s">
        <v>1325</v>
      </c>
      <c r="CE135" s="528" t="s">
        <v>1325</v>
      </c>
      <c r="CF135" s="528" t="s">
        <v>1325</v>
      </c>
      <c r="CG135" s="528" t="s">
        <v>1325</v>
      </c>
      <c r="CH135" s="528">
        <v>23</v>
      </c>
      <c r="CI135" s="535" t="s">
        <v>1325</v>
      </c>
      <c r="CJ135" s="531">
        <v>0</v>
      </c>
      <c r="CK135" s="532">
        <v>6.0474996298800363</v>
      </c>
      <c r="CL135" s="532"/>
      <c r="CM135" s="532"/>
      <c r="CN135" s="532"/>
      <c r="CO135" s="532">
        <v>6.6902308388940064</v>
      </c>
      <c r="CP135" s="533">
        <v>0</v>
      </c>
      <c r="CQ135" s="534" t="s">
        <v>1325</v>
      </c>
      <c r="CR135" s="528" t="s">
        <v>1325</v>
      </c>
      <c r="CS135" s="528" t="s">
        <v>1325</v>
      </c>
      <c r="CT135" s="528" t="s">
        <v>1325</v>
      </c>
      <c r="CU135" s="528" t="s">
        <v>1325</v>
      </c>
      <c r="CV135" s="528" t="s">
        <v>1325</v>
      </c>
      <c r="CW135" s="528" t="s">
        <v>1325</v>
      </c>
      <c r="CX135" s="528" t="s">
        <v>792</v>
      </c>
      <c r="CY135" s="528" t="s">
        <v>1932</v>
      </c>
      <c r="CZ135" s="528" t="s">
        <v>878</v>
      </c>
      <c r="DA135" s="528" t="s">
        <v>791</v>
      </c>
      <c r="DB135" s="537" t="s">
        <v>792</v>
      </c>
      <c r="DC135" s="537" t="s">
        <v>792</v>
      </c>
      <c r="DD135" s="537" t="s">
        <v>878</v>
      </c>
      <c r="DE135" s="537" t="s">
        <v>878</v>
      </c>
      <c r="DF135" s="528"/>
      <c r="DG135" s="538" t="s">
        <v>1930</v>
      </c>
      <c r="DH135" s="528">
        <v>27</v>
      </c>
      <c r="DI135" s="528">
        <v>51</v>
      </c>
      <c r="DJ135" s="528">
        <v>0</v>
      </c>
      <c r="DK135" s="528">
        <v>5</v>
      </c>
      <c r="DL135" s="528">
        <v>5</v>
      </c>
      <c r="DM135" s="528">
        <v>378</v>
      </c>
      <c r="DN135" s="528">
        <v>34</v>
      </c>
      <c r="DO135" s="528">
        <v>73</v>
      </c>
      <c r="DP135" s="535">
        <v>500</v>
      </c>
    </row>
    <row r="136" spans="1:120" ht="30">
      <c r="A136" s="597" t="s">
        <v>438</v>
      </c>
      <c r="B136" s="545" t="s">
        <v>1297</v>
      </c>
      <c r="C136" s="546" t="s">
        <v>647</v>
      </c>
      <c r="D136" s="531">
        <v>1.012854713338132</v>
      </c>
      <c r="E136" s="532">
        <v>2.0040152964969162</v>
      </c>
      <c r="F136" s="532">
        <v>0.58482835450340342</v>
      </c>
      <c r="G136" s="532">
        <v>1.3240182100598907</v>
      </c>
      <c r="H136" s="532">
        <v>0.60191702987913831</v>
      </c>
      <c r="I136" s="532">
        <v>1.0287819856177036</v>
      </c>
      <c r="J136" s="533">
        <v>0.88742604929763713</v>
      </c>
      <c r="K136" s="534">
        <v>251</v>
      </c>
      <c r="L136" s="528">
        <v>156</v>
      </c>
      <c r="M136" s="528">
        <v>37</v>
      </c>
      <c r="N136" s="528">
        <v>24</v>
      </c>
      <c r="O136" s="528" t="s">
        <v>1325</v>
      </c>
      <c r="P136" s="528">
        <v>796</v>
      </c>
      <c r="Q136" s="535">
        <v>125</v>
      </c>
      <c r="R136" s="531">
        <v>0.49191976917962565</v>
      </c>
      <c r="S136" s="532">
        <v>0.260803527539055</v>
      </c>
      <c r="T136" s="532">
        <v>2.0043607466914204</v>
      </c>
      <c r="U136" s="532">
        <v>1.1422438459536295</v>
      </c>
      <c r="V136" s="532">
        <v>0</v>
      </c>
      <c r="W136" s="532">
        <v>1.0910822033659888</v>
      </c>
      <c r="X136" s="533">
        <v>1.3726870139325797</v>
      </c>
      <c r="Y136" s="534">
        <v>13</v>
      </c>
      <c r="Z136" s="528" t="s">
        <v>1325</v>
      </c>
      <c r="AA136" s="528">
        <v>11</v>
      </c>
      <c r="AB136" s="528" t="s">
        <v>1325</v>
      </c>
      <c r="AC136" s="528" t="s">
        <v>1325</v>
      </c>
      <c r="AD136" s="528">
        <v>78</v>
      </c>
      <c r="AE136" s="535">
        <v>18</v>
      </c>
      <c r="AF136" s="531">
        <v>1.6427750521656173</v>
      </c>
      <c r="AG136" s="532">
        <v>2.4425854137633549</v>
      </c>
      <c r="AH136" s="532">
        <v>0.72365963524176469</v>
      </c>
      <c r="AI136" s="532">
        <v>0.39940182024748483</v>
      </c>
      <c r="AJ136" s="532">
        <v>0</v>
      </c>
      <c r="AK136" s="532">
        <v>0.88290779452569024</v>
      </c>
      <c r="AL136" s="533">
        <v>0.52456387726164644</v>
      </c>
      <c r="AM136" s="534">
        <v>48</v>
      </c>
      <c r="AN136" s="528">
        <v>25</v>
      </c>
      <c r="AO136" s="528" t="s">
        <v>1325</v>
      </c>
      <c r="AP136" s="528" t="s">
        <v>1325</v>
      </c>
      <c r="AQ136" s="528" t="s">
        <v>1325</v>
      </c>
      <c r="AR136" s="528">
        <v>99</v>
      </c>
      <c r="AS136" s="535">
        <v>10</v>
      </c>
      <c r="AT136" s="531">
        <v>0.34232824380635796</v>
      </c>
      <c r="AU136" s="532">
        <v>2.8589411063730155</v>
      </c>
      <c r="AV136" s="532">
        <v>0</v>
      </c>
      <c r="AW136" s="532">
        <v>1.3474520769285032</v>
      </c>
      <c r="AX136" s="532">
        <v>0</v>
      </c>
      <c r="AY136" s="532">
        <v>2.1589948614096817</v>
      </c>
      <c r="AZ136" s="533">
        <v>0.86492612578289918</v>
      </c>
      <c r="BA136" s="534" t="s">
        <v>1325</v>
      </c>
      <c r="BB136" s="528" t="s">
        <v>1325</v>
      </c>
      <c r="BC136" s="528" t="s">
        <v>1325</v>
      </c>
      <c r="BD136" s="528" t="s">
        <v>1325</v>
      </c>
      <c r="BE136" s="528" t="s">
        <v>1325</v>
      </c>
      <c r="BF136" s="528">
        <v>41</v>
      </c>
      <c r="BG136" s="535" t="s">
        <v>1325</v>
      </c>
      <c r="BH136" s="531">
        <v>0.61965035861112694</v>
      </c>
      <c r="BI136" s="532">
        <v>1.3884656231877583</v>
      </c>
      <c r="BJ136" s="532">
        <v>0.24019530749093251</v>
      </c>
      <c r="BK136" s="532">
        <v>1.7534834472740104</v>
      </c>
      <c r="BL136" s="532">
        <v>0</v>
      </c>
      <c r="BM136" s="532">
        <v>1.5414071059605403</v>
      </c>
      <c r="BN136" s="533">
        <v>0.84655680416450874</v>
      </c>
      <c r="BO136" s="534">
        <v>32</v>
      </c>
      <c r="BP136" s="528">
        <v>21</v>
      </c>
      <c r="BQ136" s="528" t="s">
        <v>1325</v>
      </c>
      <c r="BR136" s="528" t="s">
        <v>1325</v>
      </c>
      <c r="BS136" s="528" t="s">
        <v>1325</v>
      </c>
      <c r="BT136" s="528">
        <v>176</v>
      </c>
      <c r="BU136" s="535">
        <v>23</v>
      </c>
      <c r="BV136" s="531">
        <v>1.2608544238944754</v>
      </c>
      <c r="BW136" s="532">
        <v>2.6319007409815383</v>
      </c>
      <c r="BX136" s="532">
        <v>0.47107359494447065</v>
      </c>
      <c r="BY136" s="532">
        <v>1.6849090908066133</v>
      </c>
      <c r="BZ136" s="532">
        <v>1.2125981638087315</v>
      </c>
      <c r="CA136" s="532">
        <v>0.8005454743448408</v>
      </c>
      <c r="CB136" s="533">
        <v>0.92679226918298752</v>
      </c>
      <c r="CC136" s="534">
        <v>119</v>
      </c>
      <c r="CD136" s="528">
        <v>81</v>
      </c>
      <c r="CE136" s="528">
        <v>12</v>
      </c>
      <c r="CF136" s="528">
        <v>12</v>
      </c>
      <c r="CG136" s="528" t="s">
        <v>1325</v>
      </c>
      <c r="CH136" s="528">
        <v>286</v>
      </c>
      <c r="CI136" s="535">
        <v>52</v>
      </c>
      <c r="CJ136" s="531">
        <v>1.5753761329917917</v>
      </c>
      <c r="CK136" s="532">
        <v>1.3147939256272076</v>
      </c>
      <c r="CL136" s="532">
        <v>1.012160469058297</v>
      </c>
      <c r="CM136" s="532">
        <v>0</v>
      </c>
      <c r="CN136" s="532">
        <v>2.5341975243481767</v>
      </c>
      <c r="CO136" s="532">
        <v>0.82063474632647981</v>
      </c>
      <c r="CP136" s="533">
        <v>0.88118051208261283</v>
      </c>
      <c r="CQ136" s="534">
        <v>17</v>
      </c>
      <c r="CR136" s="528" t="s">
        <v>1325</v>
      </c>
      <c r="CS136" s="528" t="s">
        <v>1325</v>
      </c>
      <c r="CT136" s="528" t="s">
        <v>1325</v>
      </c>
      <c r="CU136" s="528" t="s">
        <v>1325</v>
      </c>
      <c r="CV136" s="528">
        <v>35</v>
      </c>
      <c r="CW136" s="528" t="s">
        <v>1325</v>
      </c>
      <c r="CX136" s="528" t="s">
        <v>792</v>
      </c>
      <c r="CY136" s="528" t="s">
        <v>1932</v>
      </c>
      <c r="CZ136" s="528" t="s">
        <v>792</v>
      </c>
      <c r="DA136" s="536" t="s">
        <v>1947</v>
      </c>
      <c r="DB136" s="537" t="s">
        <v>792</v>
      </c>
      <c r="DC136" s="537" t="s">
        <v>792</v>
      </c>
      <c r="DD136" s="537" t="s">
        <v>878</v>
      </c>
      <c r="DE136" s="537" t="s">
        <v>878</v>
      </c>
      <c r="DF136" s="528"/>
      <c r="DG136" s="538" t="s">
        <v>1930</v>
      </c>
      <c r="DH136" s="528">
        <v>2161</v>
      </c>
      <c r="DI136" s="528">
        <v>688</v>
      </c>
      <c r="DJ136" s="528">
        <v>534</v>
      </c>
      <c r="DK136" s="528">
        <v>160</v>
      </c>
      <c r="DL136" s="528">
        <v>72</v>
      </c>
      <c r="DM136" s="528">
        <v>6847</v>
      </c>
      <c r="DN136" s="528">
        <v>1217</v>
      </c>
      <c r="DO136" s="528">
        <v>1394</v>
      </c>
      <c r="DP136" s="535">
        <v>11679</v>
      </c>
    </row>
    <row r="137" spans="1:120">
      <c r="A137" s="597" t="s">
        <v>1167</v>
      </c>
      <c r="B137" s="545" t="s">
        <v>1296</v>
      </c>
      <c r="C137" s="546" t="s">
        <v>648</v>
      </c>
      <c r="D137" s="531">
        <v>3.1024110679402894</v>
      </c>
      <c r="E137" s="532"/>
      <c r="F137" s="532"/>
      <c r="G137" s="532"/>
      <c r="H137" s="532"/>
      <c r="I137" s="532">
        <v>0.34470556184738027</v>
      </c>
      <c r="J137" s="533"/>
      <c r="K137" s="534" t="s">
        <v>1325</v>
      </c>
      <c r="L137" s="528" t="s">
        <v>1325</v>
      </c>
      <c r="M137" s="528" t="s">
        <v>1325</v>
      </c>
      <c r="N137" s="528" t="s">
        <v>1325</v>
      </c>
      <c r="O137" s="528" t="s">
        <v>1325</v>
      </c>
      <c r="P137" s="528">
        <v>31</v>
      </c>
      <c r="Q137" s="535" t="s">
        <v>1325</v>
      </c>
      <c r="R137" s="531">
        <v>0</v>
      </c>
      <c r="S137" s="532"/>
      <c r="T137" s="532"/>
      <c r="U137" s="532"/>
      <c r="V137" s="532"/>
      <c r="W137" s="532">
        <v>1.107544611972151</v>
      </c>
      <c r="X137" s="533"/>
      <c r="Y137" s="534" t="s">
        <v>1325</v>
      </c>
      <c r="Z137" s="528" t="s">
        <v>1325</v>
      </c>
      <c r="AA137" s="528" t="s">
        <v>1325</v>
      </c>
      <c r="AB137" s="528" t="s">
        <v>1325</v>
      </c>
      <c r="AC137" s="528" t="s">
        <v>1325</v>
      </c>
      <c r="AD137" s="528" t="s">
        <v>1325</v>
      </c>
      <c r="AE137" s="535" t="s">
        <v>1325</v>
      </c>
      <c r="AF137" s="531">
        <v>0</v>
      </c>
      <c r="AG137" s="532"/>
      <c r="AH137" s="532"/>
      <c r="AI137" s="532"/>
      <c r="AJ137" s="532"/>
      <c r="AK137" s="532">
        <v>0.311727660577995</v>
      </c>
      <c r="AL137" s="533"/>
      <c r="AM137" s="534" t="s">
        <v>1325</v>
      </c>
      <c r="AN137" s="528" t="s">
        <v>1325</v>
      </c>
      <c r="AO137" s="528" t="s">
        <v>1325</v>
      </c>
      <c r="AP137" s="528" t="s">
        <v>1325</v>
      </c>
      <c r="AQ137" s="528" t="s">
        <v>1325</v>
      </c>
      <c r="AR137" s="528" t="s">
        <v>1325</v>
      </c>
      <c r="AS137" s="535" t="s">
        <v>1325</v>
      </c>
      <c r="AT137" s="531">
        <v>0</v>
      </c>
      <c r="AU137" s="532"/>
      <c r="AV137" s="532"/>
      <c r="AW137" s="532"/>
      <c r="AX137" s="532"/>
      <c r="AY137" s="532">
        <v>0.85925461701859218</v>
      </c>
      <c r="AZ137" s="533"/>
      <c r="BA137" s="534" t="s">
        <v>1325</v>
      </c>
      <c r="BB137" s="528" t="s">
        <v>1325</v>
      </c>
      <c r="BC137" s="528" t="s">
        <v>1325</v>
      </c>
      <c r="BD137" s="528" t="s">
        <v>1325</v>
      </c>
      <c r="BE137" s="528" t="s">
        <v>1325</v>
      </c>
      <c r="BF137" s="528" t="s">
        <v>1325</v>
      </c>
      <c r="BG137" s="535" t="s">
        <v>1325</v>
      </c>
      <c r="BH137" s="531">
        <v>3.7992279138625324</v>
      </c>
      <c r="BI137" s="532"/>
      <c r="BJ137" s="532"/>
      <c r="BK137" s="532"/>
      <c r="BL137" s="532"/>
      <c r="BM137" s="532">
        <v>0.71309850795028773</v>
      </c>
      <c r="BN137" s="533"/>
      <c r="BO137" s="534" t="s">
        <v>1325</v>
      </c>
      <c r="BP137" s="528" t="s">
        <v>1325</v>
      </c>
      <c r="BQ137" s="528" t="s">
        <v>1325</v>
      </c>
      <c r="BR137" s="528" t="s">
        <v>1325</v>
      </c>
      <c r="BS137" s="528" t="s">
        <v>1325</v>
      </c>
      <c r="BT137" s="528" t="s">
        <v>1325</v>
      </c>
      <c r="BU137" s="535" t="s">
        <v>1325</v>
      </c>
      <c r="BV137" s="531">
        <v>9.0777540284966136</v>
      </c>
      <c r="BW137" s="532"/>
      <c r="BX137" s="532"/>
      <c r="BY137" s="532"/>
      <c r="BZ137" s="532"/>
      <c r="CA137" s="532">
        <v>0.15608738136403993</v>
      </c>
      <c r="CB137" s="533"/>
      <c r="CC137" s="534" t="s">
        <v>1325</v>
      </c>
      <c r="CD137" s="528" t="s">
        <v>1325</v>
      </c>
      <c r="CE137" s="528" t="s">
        <v>1325</v>
      </c>
      <c r="CF137" s="528" t="s">
        <v>1325</v>
      </c>
      <c r="CG137" s="528" t="s">
        <v>1325</v>
      </c>
      <c r="CH137" s="528" t="s">
        <v>1325</v>
      </c>
      <c r="CI137" s="535" t="s">
        <v>1325</v>
      </c>
      <c r="CJ137" s="531">
        <v>0</v>
      </c>
      <c r="CK137" s="532"/>
      <c r="CL137" s="532"/>
      <c r="CM137" s="532"/>
      <c r="CN137" s="532"/>
      <c r="CO137" s="532">
        <v>0</v>
      </c>
      <c r="CP137" s="533"/>
      <c r="CQ137" s="534" t="s">
        <v>1325</v>
      </c>
      <c r="CR137" s="528" t="s">
        <v>1325</v>
      </c>
      <c r="CS137" s="528" t="s">
        <v>1325</v>
      </c>
      <c r="CT137" s="528" t="s">
        <v>1325</v>
      </c>
      <c r="CU137" s="528" t="s">
        <v>1325</v>
      </c>
      <c r="CV137" s="528" t="s">
        <v>1325</v>
      </c>
      <c r="CW137" s="528" t="s">
        <v>1325</v>
      </c>
      <c r="CX137" s="528" t="s">
        <v>878</v>
      </c>
      <c r="CY137" s="528" t="s">
        <v>791</v>
      </c>
      <c r="CZ137" s="528" t="s">
        <v>878</v>
      </c>
      <c r="DA137" s="536" t="s">
        <v>791</v>
      </c>
      <c r="DB137" s="537" t="s">
        <v>792</v>
      </c>
      <c r="DC137" s="537" t="s">
        <v>792</v>
      </c>
      <c r="DD137" s="537" t="s">
        <v>878</v>
      </c>
      <c r="DE137" s="537" t="s">
        <v>878</v>
      </c>
      <c r="DF137" s="528"/>
      <c r="DG137" s="538" t="s">
        <v>1930</v>
      </c>
      <c r="DH137" s="528">
        <v>15</v>
      </c>
      <c r="DI137" s="528">
        <v>3</v>
      </c>
      <c r="DJ137" s="528">
        <v>3</v>
      </c>
      <c r="DK137" s="528">
        <v>4</v>
      </c>
      <c r="DL137" s="528">
        <v>0</v>
      </c>
      <c r="DM137" s="528">
        <v>299</v>
      </c>
      <c r="DN137" s="528">
        <v>2</v>
      </c>
      <c r="DO137" s="528">
        <v>39</v>
      </c>
      <c r="DP137" s="535">
        <v>326</v>
      </c>
    </row>
    <row r="138" spans="1:120">
      <c r="A138" s="597" t="s">
        <v>1168</v>
      </c>
      <c r="B138" s="545" t="s">
        <v>1289</v>
      </c>
      <c r="C138" s="546" t="s">
        <v>649</v>
      </c>
      <c r="D138" s="531">
        <v>1.3983009834423259</v>
      </c>
      <c r="E138" s="532">
        <v>1.9034990054708958</v>
      </c>
      <c r="F138" s="532">
        <v>0.70406881401332222</v>
      </c>
      <c r="G138" s="532">
        <v>1.5821722010416135</v>
      </c>
      <c r="H138" s="532">
        <v>0.5054878556286595</v>
      </c>
      <c r="I138" s="532">
        <v>0.71016703944622228</v>
      </c>
      <c r="J138" s="533">
        <v>1.2109348323130558</v>
      </c>
      <c r="K138" s="534">
        <v>75</v>
      </c>
      <c r="L138" s="528">
        <v>10</v>
      </c>
      <c r="M138" s="528" t="s">
        <v>1325</v>
      </c>
      <c r="N138" s="528">
        <v>15</v>
      </c>
      <c r="O138" s="528" t="s">
        <v>1325</v>
      </c>
      <c r="P138" s="528">
        <v>807</v>
      </c>
      <c r="Q138" s="535">
        <v>92</v>
      </c>
      <c r="R138" s="531">
        <v>0.36790460646871043</v>
      </c>
      <c r="S138" s="532">
        <v>0</v>
      </c>
      <c r="T138" s="532">
        <v>0</v>
      </c>
      <c r="U138" s="532">
        <v>0</v>
      </c>
      <c r="V138" s="532">
        <v>0</v>
      </c>
      <c r="W138" s="532">
        <v>3.5267201636104009</v>
      </c>
      <c r="X138" s="533">
        <v>1.2831871402892658</v>
      </c>
      <c r="Y138" s="534" t="s">
        <v>1325</v>
      </c>
      <c r="Z138" s="528" t="s">
        <v>1325</v>
      </c>
      <c r="AA138" s="528" t="s">
        <v>1325</v>
      </c>
      <c r="AB138" s="528" t="s">
        <v>1325</v>
      </c>
      <c r="AC138" s="528" t="s">
        <v>1325</v>
      </c>
      <c r="AD138" s="528">
        <v>54</v>
      </c>
      <c r="AE138" s="535" t="s">
        <v>1325</v>
      </c>
      <c r="AF138" s="531">
        <v>1.1090634134268007</v>
      </c>
      <c r="AG138" s="532">
        <v>2.6884989484937649</v>
      </c>
      <c r="AH138" s="532">
        <v>2.8378844983099576</v>
      </c>
      <c r="AI138" s="532">
        <v>1.4638068356621654</v>
      </c>
      <c r="AJ138" s="532">
        <v>1.7831336286062296</v>
      </c>
      <c r="AK138" s="532">
        <v>0.4888641190349039</v>
      </c>
      <c r="AL138" s="533">
        <v>0.99725112379972414</v>
      </c>
      <c r="AM138" s="534" t="s">
        <v>1325</v>
      </c>
      <c r="AN138" s="528" t="s">
        <v>1325</v>
      </c>
      <c r="AO138" s="528" t="s">
        <v>1325</v>
      </c>
      <c r="AP138" s="528" t="s">
        <v>1325</v>
      </c>
      <c r="AQ138" s="528" t="s">
        <v>1325</v>
      </c>
      <c r="AR138" s="528">
        <v>95</v>
      </c>
      <c r="AS138" s="535">
        <v>11</v>
      </c>
      <c r="AT138" s="531">
        <v>2.749031885227895</v>
      </c>
      <c r="AU138" s="532">
        <v>0</v>
      </c>
      <c r="AV138" s="532">
        <v>0</v>
      </c>
      <c r="AW138" s="532">
        <v>0</v>
      </c>
      <c r="AX138" s="532">
        <v>0</v>
      </c>
      <c r="AY138" s="532">
        <v>0.67896785412446847</v>
      </c>
      <c r="AZ138" s="533">
        <v>1.594007503532062</v>
      </c>
      <c r="BA138" s="534" t="s">
        <v>1325</v>
      </c>
      <c r="BB138" s="528" t="s">
        <v>1325</v>
      </c>
      <c r="BC138" s="528" t="s">
        <v>1325</v>
      </c>
      <c r="BD138" s="528" t="s">
        <v>1325</v>
      </c>
      <c r="BE138" s="528" t="s">
        <v>1325</v>
      </c>
      <c r="BF138" s="528">
        <v>20</v>
      </c>
      <c r="BG138" s="535" t="s">
        <v>1325</v>
      </c>
      <c r="BH138" s="531">
        <v>1.5073399558561018</v>
      </c>
      <c r="BI138" s="532">
        <v>0.87327136126344884</v>
      </c>
      <c r="BJ138" s="532">
        <v>0.40136980517333387</v>
      </c>
      <c r="BK138" s="532">
        <v>2.0044948993431211</v>
      </c>
      <c r="BL138" s="532">
        <v>0</v>
      </c>
      <c r="BM138" s="532">
        <v>0.78157697401275728</v>
      </c>
      <c r="BN138" s="533">
        <v>0.96808580956446499</v>
      </c>
      <c r="BO138" s="534">
        <v>17</v>
      </c>
      <c r="BP138" s="528" t="s">
        <v>1325</v>
      </c>
      <c r="BQ138" s="528" t="s">
        <v>1325</v>
      </c>
      <c r="BR138" s="528" t="s">
        <v>1325</v>
      </c>
      <c r="BS138" s="528" t="s">
        <v>1325</v>
      </c>
      <c r="BT138" s="528">
        <v>181</v>
      </c>
      <c r="BU138" s="535">
        <v>16</v>
      </c>
      <c r="BV138" s="531">
        <v>1.387082455554842</v>
      </c>
      <c r="BW138" s="532">
        <v>2.8819498646950086</v>
      </c>
      <c r="BX138" s="532">
        <v>0.2108321031611578</v>
      </c>
      <c r="BY138" s="532">
        <v>1.5719663405570441</v>
      </c>
      <c r="BZ138" s="532">
        <v>0.6287594916115532</v>
      </c>
      <c r="CA138" s="532">
        <v>0.73918541309927133</v>
      </c>
      <c r="CB138" s="533">
        <v>1.4241190638543435</v>
      </c>
      <c r="CC138" s="534">
        <v>30</v>
      </c>
      <c r="CD138" s="528" t="s">
        <v>1325</v>
      </c>
      <c r="CE138" s="528" t="s">
        <v>1325</v>
      </c>
      <c r="CF138" s="528" t="s">
        <v>1325</v>
      </c>
      <c r="CG138" s="528" t="s">
        <v>1325</v>
      </c>
      <c r="CH138" s="528">
        <v>331</v>
      </c>
      <c r="CI138" s="535">
        <v>43</v>
      </c>
      <c r="CJ138" s="531">
        <v>1.5805699501044921</v>
      </c>
      <c r="CK138" s="532">
        <v>0</v>
      </c>
      <c r="CL138" s="532">
        <v>0</v>
      </c>
      <c r="CM138" s="532">
        <v>6.2753709129122033</v>
      </c>
      <c r="CN138" s="532">
        <v>0</v>
      </c>
      <c r="CO138" s="532">
        <v>0.54702831274464858</v>
      </c>
      <c r="CP138" s="533">
        <v>0.62575050384239528</v>
      </c>
      <c r="CQ138" s="534" t="s">
        <v>1325</v>
      </c>
      <c r="CR138" s="528" t="s">
        <v>1325</v>
      </c>
      <c r="CS138" s="528" t="s">
        <v>1325</v>
      </c>
      <c r="CT138" s="528" t="s">
        <v>1325</v>
      </c>
      <c r="CU138" s="528" t="s">
        <v>1325</v>
      </c>
      <c r="CV138" s="528">
        <v>43</v>
      </c>
      <c r="CW138" s="528" t="s">
        <v>1325</v>
      </c>
      <c r="CX138" s="528" t="s">
        <v>878</v>
      </c>
      <c r="CY138" s="528" t="s">
        <v>791</v>
      </c>
      <c r="CZ138" s="528" t="s">
        <v>878</v>
      </c>
      <c r="DA138" s="536" t="s">
        <v>791</v>
      </c>
      <c r="DB138" s="537" t="s">
        <v>792</v>
      </c>
      <c r="DC138" s="537" t="s">
        <v>792</v>
      </c>
      <c r="DD138" s="537" t="s">
        <v>878</v>
      </c>
      <c r="DE138" s="537" t="s">
        <v>878</v>
      </c>
      <c r="DF138" s="528"/>
      <c r="DG138" s="538" t="s">
        <v>1930</v>
      </c>
      <c r="DH138" s="528">
        <v>499</v>
      </c>
      <c r="DI138" s="528">
        <v>46</v>
      </c>
      <c r="DJ138" s="528">
        <v>96</v>
      </c>
      <c r="DK138" s="528">
        <v>84</v>
      </c>
      <c r="DL138" s="528">
        <v>34</v>
      </c>
      <c r="DM138" s="528">
        <v>8094</v>
      </c>
      <c r="DN138" s="528">
        <v>664</v>
      </c>
      <c r="DO138" s="528">
        <v>1009</v>
      </c>
      <c r="DP138" s="535">
        <v>9517</v>
      </c>
    </row>
    <row r="139" spans="1:120">
      <c r="A139" s="597" t="s">
        <v>1170</v>
      </c>
      <c r="B139" s="545" t="s">
        <v>1289</v>
      </c>
      <c r="C139" s="546" t="s">
        <v>650</v>
      </c>
      <c r="D139" s="531">
        <v>1.3558676879472948</v>
      </c>
      <c r="E139" s="532"/>
      <c r="F139" s="532">
        <v>0.37588052946779515</v>
      </c>
      <c r="G139" s="532">
        <v>1.6357623515286355</v>
      </c>
      <c r="H139" s="532">
        <v>0.61611305112233505</v>
      </c>
      <c r="I139" s="532">
        <v>0.92509609879550658</v>
      </c>
      <c r="J139" s="533">
        <v>0.69363091883831152</v>
      </c>
      <c r="K139" s="534">
        <v>29</v>
      </c>
      <c r="L139" s="528" t="s">
        <v>1325</v>
      </c>
      <c r="M139" s="528" t="s">
        <v>1325</v>
      </c>
      <c r="N139" s="528" t="s">
        <v>1325</v>
      </c>
      <c r="O139" s="528" t="s">
        <v>1325</v>
      </c>
      <c r="P139" s="528">
        <v>165</v>
      </c>
      <c r="Q139" s="535">
        <v>16</v>
      </c>
      <c r="R139" s="531">
        <v>0.86460995917689254</v>
      </c>
      <c r="S139" s="532"/>
      <c r="T139" s="532">
        <v>0</v>
      </c>
      <c r="U139" s="532">
        <v>0</v>
      </c>
      <c r="V139" s="532">
        <v>0</v>
      </c>
      <c r="W139" s="532">
        <v>1.6876891242125942</v>
      </c>
      <c r="X139" s="533">
        <v>1.8895483755480056</v>
      </c>
      <c r="Y139" s="534" t="s">
        <v>1325</v>
      </c>
      <c r="Z139" s="528" t="s">
        <v>1325</v>
      </c>
      <c r="AA139" s="528" t="s">
        <v>1325</v>
      </c>
      <c r="AB139" s="528" t="s">
        <v>1325</v>
      </c>
      <c r="AC139" s="528" t="s">
        <v>1325</v>
      </c>
      <c r="AD139" s="528">
        <v>10</v>
      </c>
      <c r="AE139" s="535" t="s">
        <v>1325</v>
      </c>
      <c r="AF139" s="531">
        <v>2.7491521148423965</v>
      </c>
      <c r="AG139" s="532"/>
      <c r="AH139" s="532">
        <v>0</v>
      </c>
      <c r="AI139" s="532">
        <v>2.5299889748003368</v>
      </c>
      <c r="AJ139" s="532">
        <v>0</v>
      </c>
      <c r="AK139" s="532">
        <v>0.5935329703499731</v>
      </c>
      <c r="AL139" s="533">
        <v>0.28299887217365993</v>
      </c>
      <c r="AM139" s="534" t="s">
        <v>1325</v>
      </c>
      <c r="AN139" s="528" t="s">
        <v>1325</v>
      </c>
      <c r="AO139" s="528" t="s">
        <v>1325</v>
      </c>
      <c r="AP139" s="528" t="s">
        <v>1325</v>
      </c>
      <c r="AQ139" s="528" t="s">
        <v>1325</v>
      </c>
      <c r="AR139" s="528">
        <v>20</v>
      </c>
      <c r="AS139" s="535" t="s">
        <v>1325</v>
      </c>
      <c r="AT139" s="531">
        <v>0</v>
      </c>
      <c r="AU139" s="532"/>
      <c r="AV139" s="532">
        <v>0</v>
      </c>
      <c r="AW139" s="532">
        <v>0</v>
      </c>
      <c r="AX139" s="532">
        <v>0</v>
      </c>
      <c r="AY139" s="532">
        <v>1.770545437149915</v>
      </c>
      <c r="AZ139" s="533">
        <v>5.8641283615494517</v>
      </c>
      <c r="BA139" s="534" t="s">
        <v>1325</v>
      </c>
      <c r="BB139" s="528" t="s">
        <v>1325</v>
      </c>
      <c r="BC139" s="528" t="s">
        <v>1325</v>
      </c>
      <c r="BD139" s="528" t="s">
        <v>1325</v>
      </c>
      <c r="BE139" s="528" t="s">
        <v>1325</v>
      </c>
      <c r="BF139" s="528" t="s">
        <v>1325</v>
      </c>
      <c r="BG139" s="535" t="s">
        <v>1325</v>
      </c>
      <c r="BH139" s="531">
        <v>1.359690558533416</v>
      </c>
      <c r="BI139" s="532"/>
      <c r="BJ139" s="532">
        <v>1.1560592649901935</v>
      </c>
      <c r="BK139" s="532">
        <v>1.0279610110604802</v>
      </c>
      <c r="BL139" s="532">
        <v>0</v>
      </c>
      <c r="BM139" s="532">
        <v>0.75771490507348094</v>
      </c>
      <c r="BN139" s="533">
        <v>0.49795830477980496</v>
      </c>
      <c r="BO139" s="534">
        <v>10</v>
      </c>
      <c r="BP139" s="528" t="s">
        <v>1325</v>
      </c>
      <c r="BQ139" s="528" t="s">
        <v>1325</v>
      </c>
      <c r="BR139" s="528" t="s">
        <v>1325</v>
      </c>
      <c r="BS139" s="528" t="s">
        <v>1325</v>
      </c>
      <c r="BT139" s="528">
        <v>52</v>
      </c>
      <c r="BU139" s="535" t="s">
        <v>1325</v>
      </c>
      <c r="BV139" s="531">
        <v>0.78807663837540842</v>
      </c>
      <c r="BW139" s="532"/>
      <c r="BX139" s="532">
        <v>0</v>
      </c>
      <c r="BY139" s="532">
        <v>2.351084377763514</v>
      </c>
      <c r="BZ139" s="532">
        <v>1.9543377755682789</v>
      </c>
      <c r="CA139" s="532">
        <v>1.4526671359006498</v>
      </c>
      <c r="CB139" s="533">
        <v>0.53844724374868602</v>
      </c>
      <c r="CC139" s="534" t="s">
        <v>1325</v>
      </c>
      <c r="CD139" s="528" t="s">
        <v>1325</v>
      </c>
      <c r="CE139" s="528" t="s">
        <v>1325</v>
      </c>
      <c r="CF139" s="528" t="s">
        <v>1325</v>
      </c>
      <c r="CG139" s="528" t="s">
        <v>1325</v>
      </c>
      <c r="CH139" s="528">
        <v>62</v>
      </c>
      <c r="CI139" s="535" t="s">
        <v>1325</v>
      </c>
      <c r="CJ139" s="531">
        <v>4.9661033768158527</v>
      </c>
      <c r="CK139" s="532"/>
      <c r="CL139" s="532">
        <v>0</v>
      </c>
      <c r="CM139" s="532">
        <v>0</v>
      </c>
      <c r="CN139" s="532">
        <v>0</v>
      </c>
      <c r="CO139" s="532">
        <v>0.54554316557049731</v>
      </c>
      <c r="CP139" s="533">
        <v>0</v>
      </c>
      <c r="CQ139" s="534" t="s">
        <v>1325</v>
      </c>
      <c r="CR139" s="528" t="s">
        <v>1325</v>
      </c>
      <c r="CS139" s="528" t="s">
        <v>1325</v>
      </c>
      <c r="CT139" s="528" t="s">
        <v>1325</v>
      </c>
      <c r="CU139" s="528" t="s">
        <v>1325</v>
      </c>
      <c r="CV139" s="528" t="s">
        <v>1325</v>
      </c>
      <c r="CW139" s="528" t="s">
        <v>1325</v>
      </c>
      <c r="CX139" s="528" t="s">
        <v>878</v>
      </c>
      <c r="CY139" s="528" t="s">
        <v>791</v>
      </c>
      <c r="CZ139" s="528" t="s">
        <v>878</v>
      </c>
      <c r="DA139" s="536" t="s">
        <v>791</v>
      </c>
      <c r="DB139" s="537" t="s">
        <v>792</v>
      </c>
      <c r="DC139" s="537" t="s">
        <v>792</v>
      </c>
      <c r="DD139" s="537" t="s">
        <v>878</v>
      </c>
      <c r="DE139" s="537" t="s">
        <v>878</v>
      </c>
      <c r="DF139" s="528"/>
      <c r="DG139" s="538" t="s">
        <v>1930</v>
      </c>
      <c r="DH139" s="528">
        <v>198</v>
      </c>
      <c r="DI139" s="528">
        <v>7</v>
      </c>
      <c r="DJ139" s="528">
        <v>22</v>
      </c>
      <c r="DK139" s="528">
        <v>49</v>
      </c>
      <c r="DL139" s="528">
        <v>14</v>
      </c>
      <c r="DM139" s="528">
        <v>1474</v>
      </c>
      <c r="DN139" s="528">
        <v>196</v>
      </c>
      <c r="DO139" s="528">
        <v>222</v>
      </c>
      <c r="DP139" s="535">
        <v>1960</v>
      </c>
    </row>
    <row r="140" spans="1:120">
      <c r="A140" s="597" t="s">
        <v>1172</v>
      </c>
      <c r="B140" s="545" t="s">
        <v>1298</v>
      </c>
      <c r="C140" s="546" t="s">
        <v>651</v>
      </c>
      <c r="D140" s="531">
        <v>1.2976166409061023</v>
      </c>
      <c r="E140" s="532">
        <v>1.6874533972902654</v>
      </c>
      <c r="F140" s="532">
        <v>0.50473026093471285</v>
      </c>
      <c r="G140" s="532">
        <v>1.3708834919281616</v>
      </c>
      <c r="H140" s="532">
        <v>1.6791522520054001</v>
      </c>
      <c r="I140" s="532">
        <v>0.87450585310272433</v>
      </c>
      <c r="J140" s="533">
        <v>0.81988238431482141</v>
      </c>
      <c r="K140" s="534">
        <v>18</v>
      </c>
      <c r="L140" s="528" t="s">
        <v>1325</v>
      </c>
      <c r="M140" s="528">
        <v>43</v>
      </c>
      <c r="N140" s="528" t="s">
        <v>1325</v>
      </c>
      <c r="O140" s="528" t="s">
        <v>1325</v>
      </c>
      <c r="P140" s="528">
        <v>294</v>
      </c>
      <c r="Q140" s="535">
        <v>12</v>
      </c>
      <c r="R140" s="531">
        <v>0.61761144910989274</v>
      </c>
      <c r="S140" s="532">
        <v>5.8771276056125323</v>
      </c>
      <c r="T140" s="532">
        <v>0.22526465880484248</v>
      </c>
      <c r="U140" s="532">
        <v>0</v>
      </c>
      <c r="V140" s="532">
        <v>0</v>
      </c>
      <c r="W140" s="532">
        <v>1.4282207003680127</v>
      </c>
      <c r="X140" s="533">
        <v>1.384478879576833</v>
      </c>
      <c r="Y140" s="534" t="s">
        <v>1325</v>
      </c>
      <c r="Z140" s="528" t="s">
        <v>1325</v>
      </c>
      <c r="AA140" s="528" t="s">
        <v>1325</v>
      </c>
      <c r="AB140" s="528" t="s">
        <v>1325</v>
      </c>
      <c r="AC140" s="528" t="s">
        <v>1325</v>
      </c>
      <c r="AD140" s="528">
        <v>36</v>
      </c>
      <c r="AE140" s="535" t="s">
        <v>1325</v>
      </c>
      <c r="AF140" s="531">
        <v>1.1856982565714584</v>
      </c>
      <c r="AG140" s="532">
        <v>2.3879055041965112</v>
      </c>
      <c r="AH140" s="532">
        <v>1.0789579192570862</v>
      </c>
      <c r="AI140" s="532">
        <v>1.6663204680163946</v>
      </c>
      <c r="AJ140" s="532">
        <v>0</v>
      </c>
      <c r="AK140" s="532">
        <v>0.81789326533637963</v>
      </c>
      <c r="AL140" s="533">
        <v>0.56492219044232517</v>
      </c>
      <c r="AM140" s="534" t="s">
        <v>1325</v>
      </c>
      <c r="AN140" s="528" t="s">
        <v>1325</v>
      </c>
      <c r="AO140" s="528">
        <v>21</v>
      </c>
      <c r="AP140" s="528" t="s">
        <v>1325</v>
      </c>
      <c r="AQ140" s="528" t="s">
        <v>1325</v>
      </c>
      <c r="AR140" s="528">
        <v>68</v>
      </c>
      <c r="AS140" s="535" t="s">
        <v>1325</v>
      </c>
      <c r="AT140" s="531">
        <v>3.530577301702162</v>
      </c>
      <c r="AU140" s="532">
        <v>0</v>
      </c>
      <c r="AV140" s="532">
        <v>0</v>
      </c>
      <c r="AW140" s="532">
        <v>0</v>
      </c>
      <c r="AX140" s="532">
        <v>0</v>
      </c>
      <c r="AY140" s="532">
        <v>0.7673599882467621</v>
      </c>
      <c r="AZ140" s="533">
        <v>0</v>
      </c>
      <c r="BA140" s="534" t="s">
        <v>1325</v>
      </c>
      <c r="BB140" s="528" t="s">
        <v>1325</v>
      </c>
      <c r="BC140" s="528" t="s">
        <v>1325</v>
      </c>
      <c r="BD140" s="528" t="s">
        <v>1325</v>
      </c>
      <c r="BE140" s="528" t="s">
        <v>1325</v>
      </c>
      <c r="BF140" s="528" t="s">
        <v>1325</v>
      </c>
      <c r="BG140" s="535" t="s">
        <v>1325</v>
      </c>
      <c r="BH140" s="531">
        <v>1.3431034621832834</v>
      </c>
      <c r="BI140" s="532">
        <v>0</v>
      </c>
      <c r="BJ140" s="532">
        <v>0.29898850061361459</v>
      </c>
      <c r="BK140" s="532">
        <v>0.70196941386152878</v>
      </c>
      <c r="BL140" s="532">
        <v>0</v>
      </c>
      <c r="BM140" s="532">
        <v>1.1611167975290821</v>
      </c>
      <c r="BN140" s="533">
        <v>1.0221746553866959</v>
      </c>
      <c r="BO140" s="534" t="s">
        <v>1325</v>
      </c>
      <c r="BP140" s="528" t="s">
        <v>1325</v>
      </c>
      <c r="BQ140" s="528" t="s">
        <v>1325</v>
      </c>
      <c r="BR140" s="528" t="s">
        <v>1325</v>
      </c>
      <c r="BS140" s="528" t="s">
        <v>1325</v>
      </c>
      <c r="BT140" s="528">
        <v>89</v>
      </c>
      <c r="BU140" s="535" t="s">
        <v>1325</v>
      </c>
      <c r="BV140" s="531">
        <v>2.0378175563262029</v>
      </c>
      <c r="BW140" s="532">
        <v>2.0083348627525095</v>
      </c>
      <c r="BX140" s="532">
        <v>0.37158272058658015</v>
      </c>
      <c r="BY140" s="532">
        <v>2.9839544589396159</v>
      </c>
      <c r="BZ140" s="532">
        <v>3.017788296547482</v>
      </c>
      <c r="CA140" s="532">
        <v>0.43858697944708996</v>
      </c>
      <c r="CB140" s="533">
        <v>0.98023946130487494</v>
      </c>
      <c r="CC140" s="534" t="s">
        <v>1325</v>
      </c>
      <c r="CD140" s="528" t="s">
        <v>1325</v>
      </c>
      <c r="CE140" s="528" t="s">
        <v>1325</v>
      </c>
      <c r="CF140" s="528" t="s">
        <v>1325</v>
      </c>
      <c r="CG140" s="528" t="s">
        <v>1325</v>
      </c>
      <c r="CH140" s="528">
        <v>58</v>
      </c>
      <c r="CI140" s="535" t="s">
        <v>1325</v>
      </c>
      <c r="CJ140" s="531">
        <v>0</v>
      </c>
      <c r="CK140" s="532">
        <v>0</v>
      </c>
      <c r="CL140" s="532">
        <v>0.8958723155203665</v>
      </c>
      <c r="CM140" s="532">
        <v>0</v>
      </c>
      <c r="CN140" s="532">
        <v>0</v>
      </c>
      <c r="CO140" s="532">
        <v>9.5572734191586921</v>
      </c>
      <c r="CP140" s="533">
        <v>0</v>
      </c>
      <c r="CQ140" s="534" t="s">
        <v>1325</v>
      </c>
      <c r="CR140" s="528" t="s">
        <v>1325</v>
      </c>
      <c r="CS140" s="528" t="s">
        <v>1325</v>
      </c>
      <c r="CT140" s="528" t="s">
        <v>1325</v>
      </c>
      <c r="CU140" s="528" t="s">
        <v>1325</v>
      </c>
      <c r="CV140" s="528">
        <v>13</v>
      </c>
      <c r="CW140" s="528" t="s">
        <v>1325</v>
      </c>
      <c r="CX140" s="528" t="s">
        <v>878</v>
      </c>
      <c r="CY140" s="528" t="s">
        <v>791</v>
      </c>
      <c r="CZ140" s="528" t="s">
        <v>878</v>
      </c>
      <c r="DA140" s="536" t="s">
        <v>791</v>
      </c>
      <c r="DB140" s="537" t="s">
        <v>792</v>
      </c>
      <c r="DC140" s="537" t="s">
        <v>792</v>
      </c>
      <c r="DD140" s="537" t="s">
        <v>878</v>
      </c>
      <c r="DE140" s="537" t="s">
        <v>878</v>
      </c>
      <c r="DF140" s="528"/>
      <c r="DG140" s="538" t="s">
        <v>1930</v>
      </c>
      <c r="DH140" s="528">
        <v>147</v>
      </c>
      <c r="DI140" s="528">
        <v>18</v>
      </c>
      <c r="DJ140" s="528">
        <v>823</v>
      </c>
      <c r="DK140" s="528">
        <v>52</v>
      </c>
      <c r="DL140" s="528">
        <v>12</v>
      </c>
      <c r="DM140" s="528">
        <v>3112</v>
      </c>
      <c r="DN140" s="528">
        <v>145</v>
      </c>
      <c r="DO140" s="528">
        <v>379</v>
      </c>
      <c r="DP140" s="535">
        <v>4309</v>
      </c>
    </row>
    <row r="141" spans="1:120">
      <c r="A141" s="597" t="s">
        <v>1</v>
      </c>
      <c r="B141" s="545" t="s">
        <v>1297</v>
      </c>
      <c r="C141" s="546" t="s">
        <v>652</v>
      </c>
      <c r="D141" s="531">
        <v>1.8867266045298525</v>
      </c>
      <c r="E141" s="532">
        <v>3.6898824554860008</v>
      </c>
      <c r="F141" s="532">
        <v>0.72237050026133454</v>
      </c>
      <c r="G141" s="532">
        <v>0.44199644730792786</v>
      </c>
      <c r="H141" s="532"/>
      <c r="I141" s="532">
        <v>0.52608658901969141</v>
      </c>
      <c r="J141" s="533">
        <v>0.53749085115954165</v>
      </c>
      <c r="K141" s="534">
        <v>39</v>
      </c>
      <c r="L141" s="528" t="s">
        <v>1325</v>
      </c>
      <c r="M141" s="528" t="s">
        <v>1325</v>
      </c>
      <c r="N141" s="528" t="s">
        <v>1325</v>
      </c>
      <c r="O141" s="528" t="s">
        <v>1325</v>
      </c>
      <c r="P141" s="528">
        <v>112</v>
      </c>
      <c r="Q141" s="535" t="s">
        <v>1325</v>
      </c>
      <c r="R141" s="531">
        <v>5.5761757778713008</v>
      </c>
      <c r="S141" s="532">
        <v>0</v>
      </c>
      <c r="T141" s="532">
        <v>0</v>
      </c>
      <c r="U141" s="532">
        <v>0</v>
      </c>
      <c r="V141" s="532"/>
      <c r="W141" s="532">
        <v>0.48585695011442043</v>
      </c>
      <c r="X141" s="533">
        <v>0</v>
      </c>
      <c r="Y141" s="534" t="s">
        <v>1325</v>
      </c>
      <c r="Z141" s="528" t="s">
        <v>1325</v>
      </c>
      <c r="AA141" s="528" t="s">
        <v>1325</v>
      </c>
      <c r="AB141" s="528" t="s">
        <v>1325</v>
      </c>
      <c r="AC141" s="528" t="s">
        <v>1325</v>
      </c>
      <c r="AD141" s="528" t="s">
        <v>1325</v>
      </c>
      <c r="AE141" s="535" t="s">
        <v>1325</v>
      </c>
      <c r="AF141" s="531">
        <v>3.929751236162903</v>
      </c>
      <c r="AG141" s="532">
        <v>0</v>
      </c>
      <c r="AH141" s="532">
        <v>0</v>
      </c>
      <c r="AI141" s="532">
        <v>0</v>
      </c>
      <c r="AJ141" s="532"/>
      <c r="AK141" s="532">
        <v>0.4399079201932109</v>
      </c>
      <c r="AL141" s="533">
        <v>1.9683679578661639</v>
      </c>
      <c r="AM141" s="534" t="s">
        <v>1325</v>
      </c>
      <c r="AN141" s="528" t="s">
        <v>1325</v>
      </c>
      <c r="AO141" s="528" t="s">
        <v>1325</v>
      </c>
      <c r="AP141" s="528" t="s">
        <v>1325</v>
      </c>
      <c r="AQ141" s="528" t="s">
        <v>1325</v>
      </c>
      <c r="AR141" s="528">
        <v>10</v>
      </c>
      <c r="AS141" s="535" t="s">
        <v>1325</v>
      </c>
      <c r="AT141" s="531">
        <v>0.46858583720224867</v>
      </c>
      <c r="AU141" s="532">
        <v>19.349889261861239</v>
      </c>
      <c r="AV141" s="532">
        <v>2.6045214081995698</v>
      </c>
      <c r="AW141" s="532">
        <v>0</v>
      </c>
      <c r="AX141" s="532"/>
      <c r="AY141" s="532">
        <v>0.35776063217367687</v>
      </c>
      <c r="AZ141" s="533">
        <v>2.5532247129712591</v>
      </c>
      <c r="BA141" s="534" t="s">
        <v>1325</v>
      </c>
      <c r="BB141" s="528" t="s">
        <v>1325</v>
      </c>
      <c r="BC141" s="528" t="s">
        <v>1325</v>
      </c>
      <c r="BD141" s="528" t="s">
        <v>1325</v>
      </c>
      <c r="BE141" s="528" t="s">
        <v>1325</v>
      </c>
      <c r="BF141" s="528" t="s">
        <v>1325</v>
      </c>
      <c r="BG141" s="535" t="s">
        <v>1325</v>
      </c>
      <c r="BH141" s="531">
        <v>2.2338027808241629</v>
      </c>
      <c r="BI141" s="532">
        <v>0</v>
      </c>
      <c r="BJ141" s="532">
        <v>0</v>
      </c>
      <c r="BK141" s="532">
        <v>3.0984527651957587</v>
      </c>
      <c r="BL141" s="532"/>
      <c r="BM141" s="532">
        <v>0.71125108404032866</v>
      </c>
      <c r="BN141" s="533">
        <v>0</v>
      </c>
      <c r="BO141" s="534" t="s">
        <v>1325</v>
      </c>
      <c r="BP141" s="528" t="s">
        <v>1325</v>
      </c>
      <c r="BQ141" s="528" t="s">
        <v>1325</v>
      </c>
      <c r="BR141" s="528" t="s">
        <v>1325</v>
      </c>
      <c r="BS141" s="528" t="s">
        <v>1325</v>
      </c>
      <c r="BT141" s="528">
        <v>21</v>
      </c>
      <c r="BU141" s="535" t="s">
        <v>1325</v>
      </c>
      <c r="BV141" s="531">
        <v>1.854459526293881</v>
      </c>
      <c r="BW141" s="532">
        <v>2.4473007901329877</v>
      </c>
      <c r="BX141" s="532">
        <v>1.1317347590895575</v>
      </c>
      <c r="BY141" s="532">
        <v>0</v>
      </c>
      <c r="BZ141" s="532"/>
      <c r="CA141" s="532">
        <v>0.52241218036180059</v>
      </c>
      <c r="CB141" s="533">
        <v>0.35945353487524917</v>
      </c>
      <c r="CC141" s="534">
        <v>19</v>
      </c>
      <c r="CD141" s="528" t="s">
        <v>1325</v>
      </c>
      <c r="CE141" s="528" t="s">
        <v>1325</v>
      </c>
      <c r="CF141" s="528" t="s">
        <v>1325</v>
      </c>
      <c r="CG141" s="528" t="s">
        <v>1325</v>
      </c>
      <c r="CH141" s="528">
        <v>55</v>
      </c>
      <c r="CI141" s="535" t="s">
        <v>1325</v>
      </c>
      <c r="CJ141" s="531">
        <v>8.3642636668069485</v>
      </c>
      <c r="CK141" s="532">
        <v>0</v>
      </c>
      <c r="CL141" s="532">
        <v>0</v>
      </c>
      <c r="CM141" s="532">
        <v>0</v>
      </c>
      <c r="CN141" s="532"/>
      <c r="CO141" s="532">
        <v>0.32390463340961362</v>
      </c>
      <c r="CP141" s="533">
        <v>0</v>
      </c>
      <c r="CQ141" s="534" t="s">
        <v>1325</v>
      </c>
      <c r="CR141" s="528" t="s">
        <v>1325</v>
      </c>
      <c r="CS141" s="528" t="s">
        <v>1325</v>
      </c>
      <c r="CT141" s="528" t="s">
        <v>1325</v>
      </c>
      <c r="CU141" s="528" t="s">
        <v>1325</v>
      </c>
      <c r="CV141" s="528" t="s">
        <v>1325</v>
      </c>
      <c r="CW141" s="528" t="s">
        <v>1325</v>
      </c>
      <c r="CX141" s="528" t="s">
        <v>878</v>
      </c>
      <c r="CY141" s="528" t="s">
        <v>791</v>
      </c>
      <c r="CZ141" s="528" t="s">
        <v>878</v>
      </c>
      <c r="DA141" s="536" t="s">
        <v>791</v>
      </c>
      <c r="DB141" s="537" t="s">
        <v>792</v>
      </c>
      <c r="DC141" s="537" t="s">
        <v>792</v>
      </c>
      <c r="DD141" s="537" t="s">
        <v>878</v>
      </c>
      <c r="DE141" s="537" t="s">
        <v>878</v>
      </c>
      <c r="DF141" s="528"/>
      <c r="DG141" s="538" t="s">
        <v>1930</v>
      </c>
      <c r="DH141" s="528">
        <v>286</v>
      </c>
      <c r="DI141" s="528">
        <v>10</v>
      </c>
      <c r="DJ141" s="528">
        <v>64</v>
      </c>
      <c r="DK141" s="528">
        <v>26</v>
      </c>
      <c r="DL141" s="528">
        <v>4</v>
      </c>
      <c r="DM141" s="528">
        <v>1793</v>
      </c>
      <c r="DN141" s="528">
        <v>64</v>
      </c>
      <c r="DO141" s="528">
        <v>165</v>
      </c>
      <c r="DP141" s="535">
        <v>2247</v>
      </c>
    </row>
    <row r="142" spans="1:120">
      <c r="A142" s="597" t="s">
        <v>3</v>
      </c>
      <c r="B142" s="545" t="s">
        <v>1291</v>
      </c>
      <c r="C142" s="546" t="s">
        <v>653</v>
      </c>
      <c r="D142" s="531">
        <v>1.0990738614793769</v>
      </c>
      <c r="E142" s="532"/>
      <c r="F142" s="532"/>
      <c r="G142" s="532"/>
      <c r="H142" s="532"/>
      <c r="I142" s="532">
        <v>0.89524027627270963</v>
      </c>
      <c r="J142" s="533">
        <v>0.54385359486848217</v>
      </c>
      <c r="K142" s="534" t="s">
        <v>1325</v>
      </c>
      <c r="L142" s="528" t="s">
        <v>1325</v>
      </c>
      <c r="M142" s="528" t="s">
        <v>1325</v>
      </c>
      <c r="N142" s="528" t="s">
        <v>1325</v>
      </c>
      <c r="O142" s="528" t="s">
        <v>1325</v>
      </c>
      <c r="P142" s="528">
        <v>49</v>
      </c>
      <c r="Q142" s="535" t="s">
        <v>1325</v>
      </c>
      <c r="R142" s="531">
        <v>0</v>
      </c>
      <c r="S142" s="532"/>
      <c r="T142" s="532"/>
      <c r="U142" s="532"/>
      <c r="V142" s="532"/>
      <c r="W142" s="532">
        <v>0.32088744087177634</v>
      </c>
      <c r="X142" s="533">
        <v>0</v>
      </c>
      <c r="Y142" s="534" t="s">
        <v>1325</v>
      </c>
      <c r="Z142" s="528" t="s">
        <v>1325</v>
      </c>
      <c r="AA142" s="528" t="s">
        <v>1325</v>
      </c>
      <c r="AB142" s="528" t="s">
        <v>1325</v>
      </c>
      <c r="AC142" s="528" t="s">
        <v>1325</v>
      </c>
      <c r="AD142" s="528" t="s">
        <v>1325</v>
      </c>
      <c r="AE142" s="535" t="s">
        <v>1325</v>
      </c>
      <c r="AF142" s="531">
        <v>1.8137408968872</v>
      </c>
      <c r="AG142" s="532"/>
      <c r="AH142" s="532"/>
      <c r="AI142" s="532"/>
      <c r="AJ142" s="532"/>
      <c r="AK142" s="532">
        <v>0.19711500460526643</v>
      </c>
      <c r="AL142" s="533">
        <v>1.2340427212703318</v>
      </c>
      <c r="AM142" s="534" t="s">
        <v>1325</v>
      </c>
      <c r="AN142" s="528" t="s">
        <v>1325</v>
      </c>
      <c r="AO142" s="528" t="s">
        <v>1325</v>
      </c>
      <c r="AP142" s="528" t="s">
        <v>1325</v>
      </c>
      <c r="AQ142" s="528" t="s">
        <v>1325</v>
      </c>
      <c r="AR142" s="528" t="s">
        <v>1325</v>
      </c>
      <c r="AS142" s="535" t="s">
        <v>1325</v>
      </c>
      <c r="AT142" s="531">
        <v>0</v>
      </c>
      <c r="AU142" s="532"/>
      <c r="AV142" s="532"/>
      <c r="AW142" s="532"/>
      <c r="AX142" s="532"/>
      <c r="AY142" s="532">
        <v>1.4937042470265063</v>
      </c>
      <c r="AZ142" s="533">
        <v>0</v>
      </c>
      <c r="BA142" s="534" t="s">
        <v>1325</v>
      </c>
      <c r="BB142" s="528" t="s">
        <v>1325</v>
      </c>
      <c r="BC142" s="528" t="s">
        <v>1325</v>
      </c>
      <c r="BD142" s="528" t="s">
        <v>1325</v>
      </c>
      <c r="BE142" s="528" t="s">
        <v>1325</v>
      </c>
      <c r="BF142" s="528" t="s">
        <v>1325</v>
      </c>
      <c r="BG142" s="535" t="s">
        <v>1325</v>
      </c>
      <c r="BH142" s="531">
        <v>0</v>
      </c>
      <c r="BI142" s="532"/>
      <c r="BJ142" s="532"/>
      <c r="BK142" s="532"/>
      <c r="BL142" s="532"/>
      <c r="BM142" s="532">
        <v>1.4988379863833208</v>
      </c>
      <c r="BN142" s="533">
        <v>0</v>
      </c>
      <c r="BO142" s="534" t="s">
        <v>1325</v>
      </c>
      <c r="BP142" s="528" t="s">
        <v>1325</v>
      </c>
      <c r="BQ142" s="528" t="s">
        <v>1325</v>
      </c>
      <c r="BR142" s="528" t="s">
        <v>1325</v>
      </c>
      <c r="BS142" s="528" t="s">
        <v>1325</v>
      </c>
      <c r="BT142" s="528">
        <v>13</v>
      </c>
      <c r="BU142" s="535" t="s">
        <v>1325</v>
      </c>
      <c r="BV142" s="531">
        <v>0</v>
      </c>
      <c r="BW142" s="532"/>
      <c r="BX142" s="532"/>
      <c r="BY142" s="532"/>
      <c r="BZ142" s="532"/>
      <c r="CA142" s="532">
        <v>0.76414824330608089</v>
      </c>
      <c r="CB142" s="533">
        <v>0</v>
      </c>
      <c r="CC142" s="534" t="s">
        <v>1325</v>
      </c>
      <c r="CD142" s="528" t="s">
        <v>1325</v>
      </c>
      <c r="CE142" s="528" t="s">
        <v>1325</v>
      </c>
      <c r="CF142" s="528" t="s">
        <v>1325</v>
      </c>
      <c r="CG142" s="528" t="s">
        <v>1325</v>
      </c>
      <c r="CH142" s="528">
        <v>20</v>
      </c>
      <c r="CI142" s="535" t="s">
        <v>1325</v>
      </c>
      <c r="CJ142" s="531">
        <v>8.328126236644243</v>
      </c>
      <c r="CK142" s="532"/>
      <c r="CL142" s="532"/>
      <c r="CM142" s="532"/>
      <c r="CN142" s="532"/>
      <c r="CO142" s="532">
        <v>0</v>
      </c>
      <c r="CP142" s="533">
        <v>0</v>
      </c>
      <c r="CQ142" s="534" t="s">
        <v>1325</v>
      </c>
      <c r="CR142" s="528" t="s">
        <v>1325</v>
      </c>
      <c r="CS142" s="528" t="s">
        <v>1325</v>
      </c>
      <c r="CT142" s="528" t="s">
        <v>1325</v>
      </c>
      <c r="CU142" s="528" t="s">
        <v>1325</v>
      </c>
      <c r="CV142" s="528" t="s">
        <v>1325</v>
      </c>
      <c r="CW142" s="528" t="s">
        <v>1325</v>
      </c>
      <c r="CX142" s="528" t="s">
        <v>878</v>
      </c>
      <c r="CY142" s="528" t="s">
        <v>791</v>
      </c>
      <c r="CZ142" s="528" t="s">
        <v>878</v>
      </c>
      <c r="DA142" s="536" t="s">
        <v>791</v>
      </c>
      <c r="DB142" s="537" t="s">
        <v>792</v>
      </c>
      <c r="DC142" s="537" t="s">
        <v>792</v>
      </c>
      <c r="DD142" s="537" t="s">
        <v>878</v>
      </c>
      <c r="DE142" s="537" t="s">
        <v>878</v>
      </c>
      <c r="DF142" s="544" t="s">
        <v>1934</v>
      </c>
      <c r="DG142" s="538" t="s">
        <v>1930</v>
      </c>
      <c r="DH142" s="528">
        <v>28</v>
      </c>
      <c r="DI142" s="528">
        <v>2</v>
      </c>
      <c r="DJ142" s="528">
        <v>4</v>
      </c>
      <c r="DK142" s="528">
        <v>1</v>
      </c>
      <c r="DL142" s="528">
        <v>1</v>
      </c>
      <c r="DM142" s="528">
        <v>516</v>
      </c>
      <c r="DN142" s="528">
        <v>18</v>
      </c>
      <c r="DO142" s="528">
        <v>54</v>
      </c>
      <c r="DP142" s="535">
        <v>570</v>
      </c>
    </row>
    <row r="143" spans="1:120">
      <c r="A143" s="597" t="s">
        <v>24</v>
      </c>
      <c r="B143" s="545" t="s">
        <v>1293</v>
      </c>
      <c r="C143" s="546" t="s">
        <v>654</v>
      </c>
      <c r="D143" s="531">
        <v>1.4738850104561274</v>
      </c>
      <c r="E143" s="532"/>
      <c r="F143" s="532"/>
      <c r="G143" s="532"/>
      <c r="H143" s="532"/>
      <c r="I143" s="532">
        <v>0.58375677589160724</v>
      </c>
      <c r="J143" s="533"/>
      <c r="K143" s="534" t="s">
        <v>1325</v>
      </c>
      <c r="L143" s="528" t="s">
        <v>1325</v>
      </c>
      <c r="M143" s="528" t="s">
        <v>1325</v>
      </c>
      <c r="N143" s="528" t="s">
        <v>1325</v>
      </c>
      <c r="O143" s="528" t="s">
        <v>1325</v>
      </c>
      <c r="P143" s="528" t="s">
        <v>1325</v>
      </c>
      <c r="Q143" s="535" t="s">
        <v>1325</v>
      </c>
      <c r="R143" s="531">
        <v>0</v>
      </c>
      <c r="S143" s="532"/>
      <c r="T143" s="532"/>
      <c r="U143" s="532"/>
      <c r="V143" s="532"/>
      <c r="W143" s="532">
        <v>3.6795093219963686</v>
      </c>
      <c r="X143" s="533"/>
      <c r="Y143" s="534" t="s">
        <v>1325</v>
      </c>
      <c r="Z143" s="528" t="s">
        <v>1325</v>
      </c>
      <c r="AA143" s="528" t="s">
        <v>1325</v>
      </c>
      <c r="AB143" s="528" t="s">
        <v>1325</v>
      </c>
      <c r="AC143" s="528" t="s">
        <v>1325</v>
      </c>
      <c r="AD143" s="528" t="s">
        <v>1325</v>
      </c>
      <c r="AE143" s="535" t="s">
        <v>1325</v>
      </c>
      <c r="AF143" s="531">
        <v>1.5394350307006655</v>
      </c>
      <c r="AG143" s="532"/>
      <c r="AH143" s="532"/>
      <c r="AI143" s="532"/>
      <c r="AJ143" s="532"/>
      <c r="AK143" s="532">
        <v>1.7598818415255666</v>
      </c>
      <c r="AL143" s="533"/>
      <c r="AM143" s="534" t="s">
        <v>1325</v>
      </c>
      <c r="AN143" s="528" t="s">
        <v>1325</v>
      </c>
      <c r="AO143" s="528" t="s">
        <v>1325</v>
      </c>
      <c r="AP143" s="528" t="s">
        <v>1325</v>
      </c>
      <c r="AQ143" s="528" t="s">
        <v>1325</v>
      </c>
      <c r="AR143" s="528" t="s">
        <v>1325</v>
      </c>
      <c r="AS143" s="535" t="s">
        <v>1325</v>
      </c>
      <c r="AT143" s="531">
        <v>0</v>
      </c>
      <c r="AU143" s="532"/>
      <c r="AV143" s="532"/>
      <c r="AW143" s="532"/>
      <c r="AX143" s="532"/>
      <c r="AY143" s="532">
        <v>0</v>
      </c>
      <c r="AZ143" s="533"/>
      <c r="BA143" s="534" t="s">
        <v>1325</v>
      </c>
      <c r="BB143" s="528" t="s">
        <v>1325</v>
      </c>
      <c r="BC143" s="528" t="s">
        <v>1325</v>
      </c>
      <c r="BD143" s="528" t="s">
        <v>1325</v>
      </c>
      <c r="BE143" s="528" t="s">
        <v>1325</v>
      </c>
      <c r="BF143" s="528" t="s">
        <v>1325</v>
      </c>
      <c r="BG143" s="535" t="s">
        <v>1325</v>
      </c>
      <c r="BH143" s="531">
        <v>0</v>
      </c>
      <c r="BI143" s="532"/>
      <c r="BJ143" s="532"/>
      <c r="BK143" s="532"/>
      <c r="BL143" s="532"/>
      <c r="BM143" s="532">
        <v>0.19363807552833473</v>
      </c>
      <c r="BN143" s="533"/>
      <c r="BO143" s="534" t="s">
        <v>1325</v>
      </c>
      <c r="BP143" s="528" t="s">
        <v>1325</v>
      </c>
      <c r="BQ143" s="528" t="s">
        <v>1325</v>
      </c>
      <c r="BR143" s="528" t="s">
        <v>1325</v>
      </c>
      <c r="BS143" s="528" t="s">
        <v>1325</v>
      </c>
      <c r="BT143" s="528" t="s">
        <v>1325</v>
      </c>
      <c r="BU143" s="535" t="s">
        <v>1325</v>
      </c>
      <c r="BV143" s="531">
        <v>9.2366101842039932</v>
      </c>
      <c r="BW143" s="532"/>
      <c r="BX143" s="532"/>
      <c r="BY143" s="532"/>
      <c r="BZ143" s="532"/>
      <c r="CA143" s="532">
        <v>0.29331364025426121</v>
      </c>
      <c r="CB143" s="533"/>
      <c r="CC143" s="534" t="s">
        <v>1325</v>
      </c>
      <c r="CD143" s="528" t="s">
        <v>1325</v>
      </c>
      <c r="CE143" s="528" t="s">
        <v>1325</v>
      </c>
      <c r="CF143" s="528" t="s">
        <v>1325</v>
      </c>
      <c r="CG143" s="528" t="s">
        <v>1325</v>
      </c>
      <c r="CH143" s="528" t="s">
        <v>1325</v>
      </c>
      <c r="CI143" s="535" t="s">
        <v>1325</v>
      </c>
      <c r="CJ143" s="531">
        <v>0</v>
      </c>
      <c r="CK143" s="532"/>
      <c r="CL143" s="532"/>
      <c r="CM143" s="532"/>
      <c r="CN143" s="532"/>
      <c r="CO143" s="532">
        <v>0</v>
      </c>
      <c r="CP143" s="533"/>
      <c r="CQ143" s="534" t="s">
        <v>1325</v>
      </c>
      <c r="CR143" s="528" t="s">
        <v>1325</v>
      </c>
      <c r="CS143" s="528" t="s">
        <v>1325</v>
      </c>
      <c r="CT143" s="528" t="s">
        <v>1325</v>
      </c>
      <c r="CU143" s="528" t="s">
        <v>1325</v>
      </c>
      <c r="CV143" s="528" t="s">
        <v>1325</v>
      </c>
      <c r="CW143" s="528" t="s">
        <v>1325</v>
      </c>
      <c r="CX143" s="528" t="s">
        <v>878</v>
      </c>
      <c r="CY143" s="528" t="s">
        <v>791</v>
      </c>
      <c r="CZ143" s="528" t="s">
        <v>878</v>
      </c>
      <c r="DA143" s="536" t="s">
        <v>791</v>
      </c>
      <c r="DB143" s="537" t="s">
        <v>792</v>
      </c>
      <c r="DC143" s="537" t="s">
        <v>792</v>
      </c>
      <c r="DD143" s="537" t="s">
        <v>878</v>
      </c>
      <c r="DE143" s="537" t="s">
        <v>878</v>
      </c>
      <c r="DF143" s="544" t="s">
        <v>1934</v>
      </c>
      <c r="DG143" s="538" t="s">
        <v>1930</v>
      </c>
      <c r="DH143" s="528">
        <v>13</v>
      </c>
      <c r="DI143" s="528">
        <v>4</v>
      </c>
      <c r="DJ143" s="528">
        <v>0</v>
      </c>
      <c r="DK143" s="528">
        <v>2</v>
      </c>
      <c r="DL143" s="528">
        <v>0</v>
      </c>
      <c r="DM143" s="528">
        <v>45</v>
      </c>
      <c r="DN143" s="528">
        <v>0</v>
      </c>
      <c r="DO143" s="528">
        <v>11</v>
      </c>
      <c r="DP143" s="535">
        <v>64</v>
      </c>
    </row>
    <row r="144" spans="1:120">
      <c r="A144" s="597" t="s">
        <v>26</v>
      </c>
      <c r="B144" s="545" t="s">
        <v>1297</v>
      </c>
      <c r="C144" s="546" t="s">
        <v>655</v>
      </c>
      <c r="D144" s="531">
        <v>1.3974995791871856</v>
      </c>
      <c r="E144" s="532">
        <v>1.6283219510219236</v>
      </c>
      <c r="F144" s="532">
        <v>0.73077622325131963</v>
      </c>
      <c r="G144" s="532">
        <v>0.92704208095991492</v>
      </c>
      <c r="H144" s="532">
        <v>0.5514444480838564</v>
      </c>
      <c r="I144" s="532">
        <v>0.8532382726374893</v>
      </c>
      <c r="J144" s="533">
        <v>0.93040911006536009</v>
      </c>
      <c r="K144" s="534">
        <v>143</v>
      </c>
      <c r="L144" s="528">
        <v>11</v>
      </c>
      <c r="M144" s="528">
        <v>16</v>
      </c>
      <c r="N144" s="528" t="s">
        <v>1325</v>
      </c>
      <c r="O144" s="528" t="s">
        <v>1325</v>
      </c>
      <c r="P144" s="528">
        <v>523</v>
      </c>
      <c r="Q144" s="535">
        <v>27</v>
      </c>
      <c r="R144" s="531">
        <v>1.166713992483897</v>
      </c>
      <c r="S144" s="532">
        <v>4.8464237760910267</v>
      </c>
      <c r="T144" s="532">
        <v>0</v>
      </c>
      <c r="U144" s="532">
        <v>0</v>
      </c>
      <c r="V144" s="532">
        <v>0</v>
      </c>
      <c r="W144" s="532">
        <v>1.581015494738284</v>
      </c>
      <c r="X144" s="533">
        <v>0</v>
      </c>
      <c r="Y144" s="534" t="s">
        <v>1325</v>
      </c>
      <c r="Z144" s="528" t="s">
        <v>1325</v>
      </c>
      <c r="AA144" s="528" t="s">
        <v>1325</v>
      </c>
      <c r="AB144" s="528" t="s">
        <v>1325</v>
      </c>
      <c r="AC144" s="528" t="s">
        <v>1325</v>
      </c>
      <c r="AD144" s="528">
        <v>42</v>
      </c>
      <c r="AE144" s="535" t="s">
        <v>1325</v>
      </c>
      <c r="AF144" s="531">
        <v>0.94323644781096116</v>
      </c>
      <c r="AG144" s="532">
        <v>1.9564430975823566</v>
      </c>
      <c r="AH144" s="532">
        <v>1.9632338123054349</v>
      </c>
      <c r="AI144" s="532">
        <v>0</v>
      </c>
      <c r="AJ144" s="532">
        <v>0</v>
      </c>
      <c r="AK144" s="532">
        <v>1.0943677339794566</v>
      </c>
      <c r="AL144" s="533">
        <v>0.43976993510506668</v>
      </c>
      <c r="AM144" s="534" t="s">
        <v>1325</v>
      </c>
      <c r="AN144" s="528" t="s">
        <v>1325</v>
      </c>
      <c r="AO144" s="528" t="s">
        <v>1325</v>
      </c>
      <c r="AP144" s="528" t="s">
        <v>1325</v>
      </c>
      <c r="AQ144" s="528" t="s">
        <v>1325</v>
      </c>
      <c r="AR144" s="528">
        <v>44</v>
      </c>
      <c r="AS144" s="535" t="s">
        <v>1325</v>
      </c>
      <c r="AT144" s="531">
        <v>0.74046371460789528</v>
      </c>
      <c r="AU144" s="532">
        <v>0</v>
      </c>
      <c r="AV144" s="532">
        <v>1.0015979657061875</v>
      </c>
      <c r="AW144" s="532">
        <v>3.1356187288957487</v>
      </c>
      <c r="AX144" s="532">
        <v>0</v>
      </c>
      <c r="AY144" s="532">
        <v>0.82794142886089439</v>
      </c>
      <c r="AZ144" s="533">
        <v>1.5358770279549108</v>
      </c>
      <c r="BA144" s="534" t="s">
        <v>1325</v>
      </c>
      <c r="BB144" s="528" t="s">
        <v>1325</v>
      </c>
      <c r="BC144" s="528" t="s">
        <v>1325</v>
      </c>
      <c r="BD144" s="528" t="s">
        <v>1325</v>
      </c>
      <c r="BE144" s="528" t="s">
        <v>1325</v>
      </c>
      <c r="BF144" s="528">
        <v>24</v>
      </c>
      <c r="BG144" s="535" t="s">
        <v>1325</v>
      </c>
      <c r="BH144" s="531">
        <v>0.56455565698762111</v>
      </c>
      <c r="BI144" s="532">
        <v>2.733365748188449</v>
      </c>
      <c r="BJ144" s="532">
        <v>0.19919084074041823</v>
      </c>
      <c r="BK144" s="532">
        <v>0.59161348320601415</v>
      </c>
      <c r="BL144" s="532">
        <v>0</v>
      </c>
      <c r="BM144" s="532">
        <v>1.6116377998092684</v>
      </c>
      <c r="BN144" s="533">
        <v>1.4508720167201032</v>
      </c>
      <c r="BO144" s="534">
        <v>15</v>
      </c>
      <c r="BP144" s="528" t="s">
        <v>1325</v>
      </c>
      <c r="BQ144" s="528" t="s">
        <v>1325</v>
      </c>
      <c r="BR144" s="528" t="s">
        <v>1325</v>
      </c>
      <c r="BS144" s="528" t="s">
        <v>1325</v>
      </c>
      <c r="BT144" s="528">
        <v>145</v>
      </c>
      <c r="BU144" s="535" t="s">
        <v>1325</v>
      </c>
      <c r="BV144" s="531">
        <v>2.3209132693891128</v>
      </c>
      <c r="BW144" s="532">
        <v>0.91128908887990845</v>
      </c>
      <c r="BX144" s="532">
        <v>0.86132674817553778</v>
      </c>
      <c r="BY144" s="532">
        <v>0.54004744802457461</v>
      </c>
      <c r="BZ144" s="532">
        <v>0</v>
      </c>
      <c r="CA144" s="532">
        <v>0.62280670260904192</v>
      </c>
      <c r="CB144" s="533">
        <v>0.85440296209760247</v>
      </c>
      <c r="CC144" s="534">
        <v>98</v>
      </c>
      <c r="CD144" s="528" t="s">
        <v>1325</v>
      </c>
      <c r="CE144" s="528" t="s">
        <v>1325</v>
      </c>
      <c r="CF144" s="528" t="s">
        <v>1325</v>
      </c>
      <c r="CG144" s="528" t="s">
        <v>1325</v>
      </c>
      <c r="CH144" s="528">
        <v>217</v>
      </c>
      <c r="CI144" s="535">
        <v>12</v>
      </c>
      <c r="CJ144" s="531">
        <v>0</v>
      </c>
      <c r="CK144" s="532">
        <v>0</v>
      </c>
      <c r="CL144" s="532">
        <v>2.0212174623599601</v>
      </c>
      <c r="CM144" s="532">
        <v>0</v>
      </c>
      <c r="CN144" s="532">
        <v>0</v>
      </c>
      <c r="CO144" s="532">
        <v>1.5256019019630469</v>
      </c>
      <c r="CP144" s="533">
        <v>3.1602513283880742</v>
      </c>
      <c r="CQ144" s="534" t="s">
        <v>1325</v>
      </c>
      <c r="CR144" s="528" t="s">
        <v>1325</v>
      </c>
      <c r="CS144" s="528" t="s">
        <v>1325</v>
      </c>
      <c r="CT144" s="528" t="s">
        <v>1325</v>
      </c>
      <c r="CU144" s="528" t="s">
        <v>1325</v>
      </c>
      <c r="CV144" s="528">
        <v>16</v>
      </c>
      <c r="CW144" s="528" t="s">
        <v>1325</v>
      </c>
      <c r="CX144" s="528" t="s">
        <v>878</v>
      </c>
      <c r="CY144" s="528" t="s">
        <v>791</v>
      </c>
      <c r="CZ144" s="528" t="s">
        <v>792</v>
      </c>
      <c r="DA144" s="536" t="s">
        <v>1472</v>
      </c>
      <c r="DB144" s="537" t="s">
        <v>792</v>
      </c>
      <c r="DC144" s="537" t="s">
        <v>792</v>
      </c>
      <c r="DD144" s="537" t="s">
        <v>878</v>
      </c>
      <c r="DE144" s="537" t="s">
        <v>878</v>
      </c>
      <c r="DF144" s="528"/>
      <c r="DG144" s="538" t="s">
        <v>1930</v>
      </c>
      <c r="DH144" s="528">
        <v>1099</v>
      </c>
      <c r="DI144" s="528">
        <v>68</v>
      </c>
      <c r="DJ144" s="528">
        <v>214</v>
      </c>
      <c r="DK144" s="528">
        <v>75</v>
      </c>
      <c r="DL144" s="528">
        <v>18</v>
      </c>
      <c r="DM144" s="528">
        <v>5568</v>
      </c>
      <c r="DN144" s="528">
        <v>288</v>
      </c>
      <c r="DO144" s="528">
        <v>728</v>
      </c>
      <c r="DP144" s="535">
        <v>7330</v>
      </c>
    </row>
    <row r="145" spans="1:120">
      <c r="A145" s="597" t="s">
        <v>28</v>
      </c>
      <c r="B145" s="545" t="s">
        <v>1296</v>
      </c>
      <c r="C145" s="546" t="s">
        <v>656</v>
      </c>
      <c r="D145" s="531">
        <v>1.3770895086248223</v>
      </c>
      <c r="E145" s="532">
        <v>2.3636506240301083</v>
      </c>
      <c r="F145" s="532">
        <v>0</v>
      </c>
      <c r="G145" s="532"/>
      <c r="H145" s="532"/>
      <c r="I145" s="532">
        <v>1.2276288923933305</v>
      </c>
      <c r="J145" s="533">
        <v>1.0298950668843501</v>
      </c>
      <c r="K145" s="534">
        <v>14</v>
      </c>
      <c r="L145" s="528" t="s">
        <v>1325</v>
      </c>
      <c r="M145" s="528" t="s">
        <v>1325</v>
      </c>
      <c r="N145" s="528" t="s">
        <v>1325</v>
      </c>
      <c r="O145" s="528" t="s">
        <v>1325</v>
      </c>
      <c r="P145" s="528">
        <v>119</v>
      </c>
      <c r="Q145" s="535">
        <v>10</v>
      </c>
      <c r="R145" s="531">
        <v>0</v>
      </c>
      <c r="S145" s="532">
        <v>8.5828541815621797</v>
      </c>
      <c r="T145" s="532">
        <v>0</v>
      </c>
      <c r="U145" s="532"/>
      <c r="V145" s="532"/>
      <c r="W145" s="532">
        <v>2.5739539651739447</v>
      </c>
      <c r="X145" s="533">
        <v>1.3924710231147059</v>
      </c>
      <c r="Y145" s="534" t="s">
        <v>1325</v>
      </c>
      <c r="Z145" s="528" t="s">
        <v>1325</v>
      </c>
      <c r="AA145" s="528" t="s">
        <v>1325</v>
      </c>
      <c r="AB145" s="528" t="s">
        <v>1325</v>
      </c>
      <c r="AC145" s="528" t="s">
        <v>1325</v>
      </c>
      <c r="AD145" s="528">
        <v>11</v>
      </c>
      <c r="AE145" s="535" t="s">
        <v>1325</v>
      </c>
      <c r="AF145" s="531">
        <v>1.5978702926784267</v>
      </c>
      <c r="AG145" s="532">
        <v>3.112118397340168</v>
      </c>
      <c r="AH145" s="532">
        <v>0</v>
      </c>
      <c r="AI145" s="532"/>
      <c r="AJ145" s="532"/>
      <c r="AK145" s="532">
        <v>0.69223254773757159</v>
      </c>
      <c r="AL145" s="533">
        <v>2.9940086217546882</v>
      </c>
      <c r="AM145" s="534" t="s">
        <v>1325</v>
      </c>
      <c r="AN145" s="528" t="s">
        <v>1325</v>
      </c>
      <c r="AO145" s="528" t="s">
        <v>1325</v>
      </c>
      <c r="AP145" s="528" t="s">
        <v>1325</v>
      </c>
      <c r="AQ145" s="528" t="s">
        <v>1325</v>
      </c>
      <c r="AR145" s="528">
        <v>18</v>
      </c>
      <c r="AS145" s="535" t="s">
        <v>1325</v>
      </c>
      <c r="AT145" s="531">
        <v>0</v>
      </c>
      <c r="AU145" s="532">
        <v>0</v>
      </c>
      <c r="AV145" s="532">
        <v>0</v>
      </c>
      <c r="AW145" s="532"/>
      <c r="AX145" s="532"/>
      <c r="AY145" s="532">
        <v>1.007518158778663</v>
      </c>
      <c r="AZ145" s="533">
        <v>0</v>
      </c>
      <c r="BA145" s="534" t="s">
        <v>1325</v>
      </c>
      <c r="BB145" s="528" t="s">
        <v>1325</v>
      </c>
      <c r="BC145" s="528" t="s">
        <v>1325</v>
      </c>
      <c r="BD145" s="528" t="s">
        <v>1325</v>
      </c>
      <c r="BE145" s="528" t="s">
        <v>1325</v>
      </c>
      <c r="BF145" s="528" t="s">
        <v>1325</v>
      </c>
      <c r="BG145" s="535" t="s">
        <v>1325</v>
      </c>
      <c r="BH145" s="531">
        <v>1.2947040625111068</v>
      </c>
      <c r="BI145" s="532">
        <v>4.0526550346374872</v>
      </c>
      <c r="BJ145" s="532">
        <v>0</v>
      </c>
      <c r="BK145" s="532"/>
      <c r="BL145" s="532"/>
      <c r="BM145" s="532">
        <v>1.2658011470750934</v>
      </c>
      <c r="BN145" s="533">
        <v>0.67352162034359397</v>
      </c>
      <c r="BO145" s="534" t="s">
        <v>1325</v>
      </c>
      <c r="BP145" s="528" t="s">
        <v>1325</v>
      </c>
      <c r="BQ145" s="528" t="s">
        <v>1325</v>
      </c>
      <c r="BR145" s="528" t="s">
        <v>1325</v>
      </c>
      <c r="BS145" s="528" t="s">
        <v>1325</v>
      </c>
      <c r="BT145" s="528">
        <v>18</v>
      </c>
      <c r="BU145" s="535" t="s">
        <v>1325</v>
      </c>
      <c r="BV145" s="531">
        <v>2.633243949157213</v>
      </c>
      <c r="BW145" s="532">
        <v>1.589768813931336</v>
      </c>
      <c r="BX145" s="532">
        <v>0</v>
      </c>
      <c r="BY145" s="532"/>
      <c r="BZ145" s="532"/>
      <c r="CA145" s="532">
        <v>0.80852151550948426</v>
      </c>
      <c r="CB145" s="533">
        <v>0.544761227965881</v>
      </c>
      <c r="CC145" s="534" t="s">
        <v>1325</v>
      </c>
      <c r="CD145" s="528" t="s">
        <v>1325</v>
      </c>
      <c r="CE145" s="528" t="s">
        <v>1325</v>
      </c>
      <c r="CF145" s="528" t="s">
        <v>1325</v>
      </c>
      <c r="CG145" s="528" t="s">
        <v>1325</v>
      </c>
      <c r="CH145" s="528">
        <v>37</v>
      </c>
      <c r="CI145" s="535" t="s">
        <v>1325</v>
      </c>
      <c r="CJ145" s="531">
        <v>0</v>
      </c>
      <c r="CK145" s="532">
        <v>0</v>
      </c>
      <c r="CL145" s="532">
        <v>0</v>
      </c>
      <c r="CM145" s="532"/>
      <c r="CN145" s="532"/>
      <c r="CO145" s="532">
        <v>0.79316302957404972</v>
      </c>
      <c r="CP145" s="533">
        <v>0</v>
      </c>
      <c r="CQ145" s="534" t="s">
        <v>1325</v>
      </c>
      <c r="CR145" s="528" t="s">
        <v>1325</v>
      </c>
      <c r="CS145" s="528" t="s">
        <v>1325</v>
      </c>
      <c r="CT145" s="528" t="s">
        <v>1325</v>
      </c>
      <c r="CU145" s="528" t="s">
        <v>1325</v>
      </c>
      <c r="CV145" s="528" t="s">
        <v>1325</v>
      </c>
      <c r="CW145" s="528" t="s">
        <v>1325</v>
      </c>
      <c r="CX145" s="528" t="s">
        <v>878</v>
      </c>
      <c r="CY145" s="528" t="s">
        <v>791</v>
      </c>
      <c r="CZ145" s="528" t="s">
        <v>878</v>
      </c>
      <c r="DA145" s="536" t="s">
        <v>791</v>
      </c>
      <c r="DB145" s="537" t="s">
        <v>792</v>
      </c>
      <c r="DC145" s="537" t="s">
        <v>792</v>
      </c>
      <c r="DD145" s="537" t="s">
        <v>878</v>
      </c>
      <c r="DE145" s="537" t="s">
        <v>878</v>
      </c>
      <c r="DF145" s="528"/>
      <c r="DG145" s="538" t="s">
        <v>1930</v>
      </c>
      <c r="DH145" s="528">
        <v>101</v>
      </c>
      <c r="DI145" s="528">
        <v>16</v>
      </c>
      <c r="DJ145" s="528">
        <v>11</v>
      </c>
      <c r="DK145" s="528">
        <v>2</v>
      </c>
      <c r="DL145" s="528">
        <v>0</v>
      </c>
      <c r="DM145" s="528">
        <v>1020</v>
      </c>
      <c r="DN145" s="528">
        <v>90</v>
      </c>
      <c r="DO145" s="528">
        <v>147</v>
      </c>
      <c r="DP145" s="535">
        <v>1240</v>
      </c>
    </row>
    <row r="146" spans="1:120">
      <c r="A146" s="597" t="s">
        <v>30</v>
      </c>
      <c r="B146" s="545" t="s">
        <v>1296</v>
      </c>
      <c r="C146" s="546" t="s">
        <v>657</v>
      </c>
      <c r="D146" s="531">
        <v>1.4088488937025307</v>
      </c>
      <c r="E146" s="532"/>
      <c r="F146" s="532"/>
      <c r="G146" s="532"/>
      <c r="H146" s="532"/>
      <c r="I146" s="532">
        <v>1.2278241450743639</v>
      </c>
      <c r="J146" s="533">
        <v>1.6361529175090488</v>
      </c>
      <c r="K146" s="534" t="s">
        <v>1325</v>
      </c>
      <c r="L146" s="528" t="s">
        <v>1325</v>
      </c>
      <c r="M146" s="528" t="s">
        <v>1325</v>
      </c>
      <c r="N146" s="528" t="s">
        <v>1325</v>
      </c>
      <c r="O146" s="528" t="s">
        <v>1325</v>
      </c>
      <c r="P146" s="528">
        <v>44</v>
      </c>
      <c r="Q146" s="535" t="s">
        <v>1325</v>
      </c>
      <c r="R146" s="531">
        <v>0</v>
      </c>
      <c r="S146" s="532"/>
      <c r="T146" s="532"/>
      <c r="U146" s="532"/>
      <c r="V146" s="532"/>
      <c r="W146" s="532">
        <v>0.93258380724334022</v>
      </c>
      <c r="X146" s="533">
        <v>11.133268273329145</v>
      </c>
      <c r="Y146" s="534" t="s">
        <v>1325</v>
      </c>
      <c r="Z146" s="528" t="s">
        <v>1325</v>
      </c>
      <c r="AA146" s="528" t="s">
        <v>1325</v>
      </c>
      <c r="AB146" s="528" t="s">
        <v>1325</v>
      </c>
      <c r="AC146" s="528" t="s">
        <v>1325</v>
      </c>
      <c r="AD146" s="528" t="s">
        <v>1325</v>
      </c>
      <c r="AE146" s="535" t="s">
        <v>1325</v>
      </c>
      <c r="AF146" s="531">
        <v>3.9411896073340409</v>
      </c>
      <c r="AG146" s="532"/>
      <c r="AH146" s="532"/>
      <c r="AI146" s="532"/>
      <c r="AJ146" s="532"/>
      <c r="AK146" s="532">
        <v>0.68741269176619735</v>
      </c>
      <c r="AL146" s="533">
        <v>0</v>
      </c>
      <c r="AM146" s="534" t="s">
        <v>1325</v>
      </c>
      <c r="AN146" s="528" t="s">
        <v>1325</v>
      </c>
      <c r="AO146" s="528" t="s">
        <v>1325</v>
      </c>
      <c r="AP146" s="528" t="s">
        <v>1325</v>
      </c>
      <c r="AQ146" s="528" t="s">
        <v>1325</v>
      </c>
      <c r="AR146" s="528" t="s">
        <v>1325</v>
      </c>
      <c r="AS146" s="535" t="s">
        <v>1325</v>
      </c>
      <c r="AT146" s="531">
        <v>0</v>
      </c>
      <c r="AU146" s="532"/>
      <c r="AV146" s="532"/>
      <c r="AW146" s="532"/>
      <c r="AX146" s="532"/>
      <c r="AY146" s="532">
        <v>0.99967755053914031</v>
      </c>
      <c r="AZ146" s="533">
        <v>0</v>
      </c>
      <c r="BA146" s="534" t="s">
        <v>1325</v>
      </c>
      <c r="BB146" s="528" t="s">
        <v>1325</v>
      </c>
      <c r="BC146" s="528" t="s">
        <v>1325</v>
      </c>
      <c r="BD146" s="528" t="s">
        <v>1325</v>
      </c>
      <c r="BE146" s="528" t="s">
        <v>1325</v>
      </c>
      <c r="BF146" s="528" t="s">
        <v>1325</v>
      </c>
      <c r="BG146" s="535" t="s">
        <v>1325</v>
      </c>
      <c r="BH146" s="531">
        <v>3.3781625205720358</v>
      </c>
      <c r="BI146" s="532"/>
      <c r="BJ146" s="532"/>
      <c r="BK146" s="532"/>
      <c r="BL146" s="532"/>
      <c r="BM146" s="532">
        <v>0.80198147372723039</v>
      </c>
      <c r="BN146" s="533">
        <v>0</v>
      </c>
      <c r="BO146" s="534" t="s">
        <v>1325</v>
      </c>
      <c r="BP146" s="528" t="s">
        <v>1325</v>
      </c>
      <c r="BQ146" s="528" t="s">
        <v>1325</v>
      </c>
      <c r="BR146" s="528" t="s">
        <v>1325</v>
      </c>
      <c r="BS146" s="528" t="s">
        <v>1325</v>
      </c>
      <c r="BT146" s="528" t="s">
        <v>1325</v>
      </c>
      <c r="BU146" s="535" t="s">
        <v>1325</v>
      </c>
      <c r="BV146" s="531">
        <v>1.3080106759650922</v>
      </c>
      <c r="BW146" s="532"/>
      <c r="BX146" s="532"/>
      <c r="BY146" s="532"/>
      <c r="BZ146" s="532"/>
      <c r="CA146" s="532">
        <v>1.5328545140628724</v>
      </c>
      <c r="CB146" s="533">
        <v>0.9934377400953911</v>
      </c>
      <c r="CC146" s="534" t="s">
        <v>1325</v>
      </c>
      <c r="CD146" s="528" t="s">
        <v>1325</v>
      </c>
      <c r="CE146" s="528" t="s">
        <v>1325</v>
      </c>
      <c r="CF146" s="528" t="s">
        <v>1325</v>
      </c>
      <c r="CG146" s="528" t="s">
        <v>1325</v>
      </c>
      <c r="CH146" s="528">
        <v>25</v>
      </c>
      <c r="CI146" s="535" t="s">
        <v>1325</v>
      </c>
      <c r="CJ146" s="531">
        <v>0</v>
      </c>
      <c r="CK146" s="532"/>
      <c r="CL146" s="532"/>
      <c r="CM146" s="532"/>
      <c r="CN146" s="532"/>
      <c r="CO146" s="532">
        <v>1.5739811092714604</v>
      </c>
      <c r="CP146" s="533">
        <v>0</v>
      </c>
      <c r="CQ146" s="534" t="s">
        <v>1325</v>
      </c>
      <c r="CR146" s="528" t="s">
        <v>1325</v>
      </c>
      <c r="CS146" s="528" t="s">
        <v>1325</v>
      </c>
      <c r="CT146" s="528" t="s">
        <v>1325</v>
      </c>
      <c r="CU146" s="528" t="s">
        <v>1325</v>
      </c>
      <c r="CV146" s="528" t="s">
        <v>1325</v>
      </c>
      <c r="CW146" s="528" t="s">
        <v>1325</v>
      </c>
      <c r="CX146" s="528" t="s">
        <v>878</v>
      </c>
      <c r="CY146" s="528" t="s">
        <v>791</v>
      </c>
      <c r="CZ146" s="528" t="s">
        <v>878</v>
      </c>
      <c r="DA146" s="536" t="s">
        <v>791</v>
      </c>
      <c r="DB146" s="537" t="s">
        <v>792</v>
      </c>
      <c r="DC146" s="537" t="s">
        <v>792</v>
      </c>
      <c r="DD146" s="537" t="s">
        <v>878</v>
      </c>
      <c r="DE146" s="537" t="s">
        <v>878</v>
      </c>
      <c r="DF146" s="528"/>
      <c r="DG146" s="538" t="s">
        <v>1930</v>
      </c>
      <c r="DH146" s="528">
        <v>29</v>
      </c>
      <c r="DI146" s="528">
        <v>3</v>
      </c>
      <c r="DJ146" s="528">
        <v>1</v>
      </c>
      <c r="DK146" s="528">
        <v>5</v>
      </c>
      <c r="DL146" s="528">
        <v>0</v>
      </c>
      <c r="DM146" s="528">
        <v>257</v>
      </c>
      <c r="DN146" s="528">
        <v>12</v>
      </c>
      <c r="DO146" s="528">
        <v>53</v>
      </c>
      <c r="DP146" s="535">
        <v>307</v>
      </c>
    </row>
    <row r="147" spans="1:120">
      <c r="A147" s="597" t="s">
        <v>150</v>
      </c>
      <c r="B147" s="545" t="s">
        <v>1291</v>
      </c>
      <c r="C147" s="546" t="s">
        <v>658</v>
      </c>
      <c r="D147" s="531">
        <v>0.96889942465933399</v>
      </c>
      <c r="E147" s="532">
        <v>1.784656227389843</v>
      </c>
      <c r="F147" s="532">
        <v>0.33475764933805657</v>
      </c>
      <c r="G147" s="532">
        <v>1.2061647214346201</v>
      </c>
      <c r="H147" s="532"/>
      <c r="I147" s="532">
        <v>0.86417095592427695</v>
      </c>
      <c r="J147" s="533">
        <v>0.77137920527186832</v>
      </c>
      <c r="K147" s="534">
        <v>327</v>
      </c>
      <c r="L147" s="528">
        <v>12</v>
      </c>
      <c r="M147" s="528" t="s">
        <v>1325</v>
      </c>
      <c r="N147" s="528">
        <v>17</v>
      </c>
      <c r="O147" s="528" t="s">
        <v>1325</v>
      </c>
      <c r="P147" s="528">
        <v>409</v>
      </c>
      <c r="Q147" s="535">
        <v>12</v>
      </c>
      <c r="R147" s="531">
        <v>0.65342948527430966</v>
      </c>
      <c r="S147" s="532">
        <v>0</v>
      </c>
      <c r="T147" s="532">
        <v>2.1256157079590765</v>
      </c>
      <c r="U147" s="532">
        <v>0</v>
      </c>
      <c r="V147" s="532"/>
      <c r="W147" s="532">
        <v>1.7139757495694874</v>
      </c>
      <c r="X147" s="533">
        <v>0</v>
      </c>
      <c r="Y147" s="534">
        <v>14</v>
      </c>
      <c r="Z147" s="528" t="s">
        <v>1325</v>
      </c>
      <c r="AA147" s="528" t="s">
        <v>1325</v>
      </c>
      <c r="AB147" s="528" t="s">
        <v>1325</v>
      </c>
      <c r="AC147" s="528" t="s">
        <v>1325</v>
      </c>
      <c r="AD147" s="528">
        <v>31</v>
      </c>
      <c r="AE147" s="535" t="s">
        <v>1325</v>
      </c>
      <c r="AF147" s="531">
        <v>0.80358605523444038</v>
      </c>
      <c r="AG147" s="532">
        <v>0.97998838009228884</v>
      </c>
      <c r="AH147" s="532">
        <v>0</v>
      </c>
      <c r="AI147" s="532">
        <v>1.9585350953775722</v>
      </c>
      <c r="AJ147" s="532"/>
      <c r="AK147" s="532">
        <v>1.2645286952981252</v>
      </c>
      <c r="AL147" s="533">
        <v>1.3306347254511204</v>
      </c>
      <c r="AM147" s="534">
        <v>42</v>
      </c>
      <c r="AN147" s="528" t="s">
        <v>1325</v>
      </c>
      <c r="AO147" s="528" t="s">
        <v>1325</v>
      </c>
      <c r="AP147" s="528" t="s">
        <v>1325</v>
      </c>
      <c r="AQ147" s="528" t="s">
        <v>1325</v>
      </c>
      <c r="AR147" s="528">
        <v>71</v>
      </c>
      <c r="AS147" s="535" t="s">
        <v>1325</v>
      </c>
      <c r="AT147" s="531">
        <v>0.30631220793396963</v>
      </c>
      <c r="AU147" s="532">
        <v>6.3151959460389611</v>
      </c>
      <c r="AV147" s="532">
        <v>0</v>
      </c>
      <c r="AW147" s="532">
        <v>21.594895569136408</v>
      </c>
      <c r="AX147" s="532"/>
      <c r="AY147" s="532">
        <v>0.32417613182498395</v>
      </c>
      <c r="AZ147" s="533">
        <v>0</v>
      </c>
      <c r="BA147" s="534" t="s">
        <v>1325</v>
      </c>
      <c r="BB147" s="528" t="s">
        <v>1325</v>
      </c>
      <c r="BC147" s="528" t="s">
        <v>1325</v>
      </c>
      <c r="BD147" s="528" t="s">
        <v>1325</v>
      </c>
      <c r="BE147" s="528" t="s">
        <v>1325</v>
      </c>
      <c r="BF147" s="528" t="s">
        <v>1325</v>
      </c>
      <c r="BG147" s="535" t="s">
        <v>1325</v>
      </c>
      <c r="BH147" s="531">
        <v>0.55809788291104345</v>
      </c>
      <c r="BI147" s="532">
        <v>2.7291549084897624</v>
      </c>
      <c r="BJ147" s="532">
        <v>0</v>
      </c>
      <c r="BK147" s="532">
        <v>0</v>
      </c>
      <c r="BL147" s="532"/>
      <c r="BM147" s="532">
        <v>1.9170611368500885</v>
      </c>
      <c r="BN147" s="533">
        <v>1.6301342981883888</v>
      </c>
      <c r="BO147" s="534">
        <v>34</v>
      </c>
      <c r="BP147" s="528" t="s">
        <v>1325</v>
      </c>
      <c r="BQ147" s="528" t="s">
        <v>1325</v>
      </c>
      <c r="BR147" s="528" t="s">
        <v>1325</v>
      </c>
      <c r="BS147" s="528" t="s">
        <v>1325</v>
      </c>
      <c r="BT147" s="528">
        <v>89</v>
      </c>
      <c r="BU147" s="535" t="s">
        <v>1325</v>
      </c>
      <c r="BV147" s="531">
        <v>1.1739774277586081</v>
      </c>
      <c r="BW147" s="532">
        <v>1.2843958267333784</v>
      </c>
      <c r="BX147" s="532">
        <v>0.49138774984474071</v>
      </c>
      <c r="BY147" s="532">
        <v>1.4019635945792821</v>
      </c>
      <c r="BZ147" s="532"/>
      <c r="CA147" s="532">
        <v>0.48829629627871768</v>
      </c>
      <c r="CB147" s="533">
        <v>0.69629927457562335</v>
      </c>
      <c r="CC147" s="534">
        <v>175</v>
      </c>
      <c r="CD147" s="528" t="s">
        <v>1325</v>
      </c>
      <c r="CE147" s="528" t="s">
        <v>1325</v>
      </c>
      <c r="CF147" s="528" t="s">
        <v>1325</v>
      </c>
      <c r="CG147" s="528" t="s">
        <v>1325</v>
      </c>
      <c r="CH147" s="528">
        <v>141</v>
      </c>
      <c r="CI147" s="535" t="s">
        <v>1325</v>
      </c>
      <c r="CJ147" s="531">
        <v>1.6496896296056844</v>
      </c>
      <c r="CK147" s="532">
        <v>0</v>
      </c>
      <c r="CL147" s="532">
        <v>0</v>
      </c>
      <c r="CM147" s="532">
        <v>0</v>
      </c>
      <c r="CN147" s="532"/>
      <c r="CO147" s="532">
        <v>1.6422627069468967</v>
      </c>
      <c r="CP147" s="533">
        <v>0</v>
      </c>
      <c r="CQ147" s="534">
        <v>21</v>
      </c>
      <c r="CR147" s="528" t="s">
        <v>1325</v>
      </c>
      <c r="CS147" s="528" t="s">
        <v>1325</v>
      </c>
      <c r="CT147" s="528" t="s">
        <v>1325</v>
      </c>
      <c r="CU147" s="528" t="s">
        <v>1325</v>
      </c>
      <c r="CV147" s="528">
        <v>22</v>
      </c>
      <c r="CW147" s="528" t="s">
        <v>1325</v>
      </c>
      <c r="CX147" s="528" t="s">
        <v>878</v>
      </c>
      <c r="CY147" s="528" t="s">
        <v>791</v>
      </c>
      <c r="CZ147" s="528" t="s">
        <v>878</v>
      </c>
      <c r="DA147" s="536" t="s">
        <v>791</v>
      </c>
      <c r="DB147" s="537" t="s">
        <v>792</v>
      </c>
      <c r="DC147" s="537" t="s">
        <v>792</v>
      </c>
      <c r="DD147" s="537" t="s">
        <v>878</v>
      </c>
      <c r="DE147" s="537" t="s">
        <v>878</v>
      </c>
      <c r="DF147" s="528"/>
      <c r="DG147" s="538" t="s">
        <v>1930</v>
      </c>
      <c r="DH147" s="528">
        <v>3301</v>
      </c>
      <c r="DI147" s="528">
        <v>67</v>
      </c>
      <c r="DJ147" s="528">
        <v>84</v>
      </c>
      <c r="DK147" s="528">
        <v>140</v>
      </c>
      <c r="DL147" s="528">
        <v>1</v>
      </c>
      <c r="DM147" s="528">
        <v>4276</v>
      </c>
      <c r="DN147" s="528">
        <v>151</v>
      </c>
      <c r="DO147" s="528">
        <v>781</v>
      </c>
      <c r="DP147" s="535">
        <v>8020</v>
      </c>
    </row>
    <row r="148" spans="1:120">
      <c r="A148" s="597" t="s">
        <v>152</v>
      </c>
      <c r="B148" s="545" t="s">
        <v>1296</v>
      </c>
      <c r="C148" s="546" t="s">
        <v>659</v>
      </c>
      <c r="D148" s="531">
        <v>0.25479652378177925</v>
      </c>
      <c r="E148" s="532">
        <v>0.65884230887416173</v>
      </c>
      <c r="F148" s="532"/>
      <c r="G148" s="532"/>
      <c r="H148" s="532"/>
      <c r="I148" s="532">
        <v>0.88007191318739897</v>
      </c>
      <c r="J148" s="533"/>
      <c r="K148" s="534" t="s">
        <v>1325</v>
      </c>
      <c r="L148" s="528" t="s">
        <v>1325</v>
      </c>
      <c r="M148" s="528" t="s">
        <v>1325</v>
      </c>
      <c r="N148" s="528" t="s">
        <v>1325</v>
      </c>
      <c r="O148" s="528" t="s">
        <v>1325</v>
      </c>
      <c r="P148" s="528">
        <v>77</v>
      </c>
      <c r="Q148" s="535" t="s">
        <v>1325</v>
      </c>
      <c r="R148" s="531">
        <v>0</v>
      </c>
      <c r="S148" s="532">
        <v>0</v>
      </c>
      <c r="T148" s="532"/>
      <c r="U148" s="532"/>
      <c r="V148" s="532"/>
      <c r="W148" s="532">
        <v>8.5720328491251246E-2</v>
      </c>
      <c r="X148" s="533"/>
      <c r="Y148" s="534" t="s">
        <v>1325</v>
      </c>
      <c r="Z148" s="528" t="s">
        <v>1325</v>
      </c>
      <c r="AA148" s="528" t="s">
        <v>1325</v>
      </c>
      <c r="AB148" s="528" t="s">
        <v>1325</v>
      </c>
      <c r="AC148" s="528" t="s">
        <v>1325</v>
      </c>
      <c r="AD148" s="528" t="s">
        <v>1325</v>
      </c>
      <c r="AE148" s="535" t="s">
        <v>1325</v>
      </c>
      <c r="AF148" s="531">
        <v>2.0185925142823877</v>
      </c>
      <c r="AG148" s="532">
        <v>0</v>
      </c>
      <c r="AH148" s="532"/>
      <c r="AI148" s="532"/>
      <c r="AJ148" s="532"/>
      <c r="AK148" s="532">
        <v>1.3421350458646615</v>
      </c>
      <c r="AL148" s="533"/>
      <c r="AM148" s="534" t="s">
        <v>1325</v>
      </c>
      <c r="AN148" s="528" t="s">
        <v>1325</v>
      </c>
      <c r="AO148" s="528" t="s">
        <v>1325</v>
      </c>
      <c r="AP148" s="528" t="s">
        <v>1325</v>
      </c>
      <c r="AQ148" s="528" t="s">
        <v>1325</v>
      </c>
      <c r="AR148" s="528" t="s">
        <v>1325</v>
      </c>
      <c r="AS148" s="535" t="s">
        <v>1325</v>
      </c>
      <c r="AT148" s="531">
        <v>0</v>
      </c>
      <c r="AU148" s="532">
        <v>0</v>
      </c>
      <c r="AV148" s="532"/>
      <c r="AW148" s="532"/>
      <c r="AX148" s="532"/>
      <c r="AY148" s="532">
        <v>0.55132431435313101</v>
      </c>
      <c r="AZ148" s="533"/>
      <c r="BA148" s="534" t="s">
        <v>1325</v>
      </c>
      <c r="BB148" s="528" t="s">
        <v>1325</v>
      </c>
      <c r="BC148" s="528" t="s">
        <v>1325</v>
      </c>
      <c r="BD148" s="528" t="s">
        <v>1325</v>
      </c>
      <c r="BE148" s="528" t="s">
        <v>1325</v>
      </c>
      <c r="BF148" s="528" t="s">
        <v>1325</v>
      </c>
      <c r="BG148" s="535" t="s">
        <v>1325</v>
      </c>
      <c r="BH148" s="531">
        <v>0</v>
      </c>
      <c r="BI148" s="532">
        <v>1.8075498615403212</v>
      </c>
      <c r="BJ148" s="532"/>
      <c r="BK148" s="532"/>
      <c r="BL148" s="532"/>
      <c r="BM148" s="532">
        <v>0.68610651703008751</v>
      </c>
      <c r="BN148" s="533"/>
      <c r="BO148" s="534" t="s">
        <v>1325</v>
      </c>
      <c r="BP148" s="528" t="s">
        <v>1325</v>
      </c>
      <c r="BQ148" s="528" t="s">
        <v>1325</v>
      </c>
      <c r="BR148" s="528" t="s">
        <v>1325</v>
      </c>
      <c r="BS148" s="528" t="s">
        <v>1325</v>
      </c>
      <c r="BT148" s="528">
        <v>17</v>
      </c>
      <c r="BU148" s="535" t="s">
        <v>1325</v>
      </c>
      <c r="BV148" s="531">
        <v>0.41705156566057011</v>
      </c>
      <c r="BW148" s="532">
        <v>0.46065153972241935</v>
      </c>
      <c r="BX148" s="532"/>
      <c r="BY148" s="532"/>
      <c r="BZ148" s="532"/>
      <c r="CA148" s="532">
        <v>1.0988002208051066</v>
      </c>
      <c r="CB148" s="533"/>
      <c r="CC148" s="534" t="s">
        <v>1325</v>
      </c>
      <c r="CD148" s="528" t="s">
        <v>1325</v>
      </c>
      <c r="CE148" s="528" t="s">
        <v>1325</v>
      </c>
      <c r="CF148" s="528" t="s">
        <v>1325</v>
      </c>
      <c r="CG148" s="528" t="s">
        <v>1325</v>
      </c>
      <c r="CH148" s="528">
        <v>40</v>
      </c>
      <c r="CI148" s="535" t="s">
        <v>1325</v>
      </c>
      <c r="CJ148" s="531">
        <v>0</v>
      </c>
      <c r="CK148" s="532">
        <v>0</v>
      </c>
      <c r="CL148" s="532"/>
      <c r="CM148" s="532"/>
      <c r="CN148" s="532"/>
      <c r="CO148" s="532">
        <v>2.1701348985126896</v>
      </c>
      <c r="CP148" s="533"/>
      <c r="CQ148" s="534" t="s">
        <v>1325</v>
      </c>
      <c r="CR148" s="528" t="s">
        <v>1325</v>
      </c>
      <c r="CS148" s="528" t="s">
        <v>1325</v>
      </c>
      <c r="CT148" s="528" t="s">
        <v>1325</v>
      </c>
      <c r="CU148" s="528" t="s">
        <v>1325</v>
      </c>
      <c r="CV148" s="528" t="s">
        <v>1325</v>
      </c>
      <c r="CW148" s="528" t="s">
        <v>1325</v>
      </c>
      <c r="CX148" s="528" t="s">
        <v>878</v>
      </c>
      <c r="CY148" s="528" t="s">
        <v>791</v>
      </c>
      <c r="CZ148" s="528" t="s">
        <v>878</v>
      </c>
      <c r="DA148" s="536" t="s">
        <v>791</v>
      </c>
      <c r="DB148" s="537" t="s">
        <v>792</v>
      </c>
      <c r="DC148" s="537" t="s">
        <v>792</v>
      </c>
      <c r="DD148" s="537" t="s">
        <v>878</v>
      </c>
      <c r="DE148" s="537" t="s">
        <v>878</v>
      </c>
      <c r="DF148" s="528"/>
      <c r="DG148" s="538" t="s">
        <v>1930</v>
      </c>
      <c r="DH148" s="528">
        <v>77</v>
      </c>
      <c r="DI148" s="528">
        <v>26</v>
      </c>
      <c r="DJ148" s="528">
        <v>1</v>
      </c>
      <c r="DK148" s="528">
        <v>2</v>
      </c>
      <c r="DL148" s="528">
        <v>2</v>
      </c>
      <c r="DM148" s="528">
        <v>466</v>
      </c>
      <c r="DN148" s="528">
        <v>3</v>
      </c>
      <c r="DO148" s="528">
        <v>87</v>
      </c>
      <c r="DP148" s="535">
        <v>577</v>
      </c>
    </row>
    <row r="149" spans="1:120">
      <c r="A149" s="597" t="s">
        <v>154</v>
      </c>
      <c r="B149" s="545" t="s">
        <v>1295</v>
      </c>
      <c r="C149" s="546" t="s">
        <v>660</v>
      </c>
      <c r="D149" s="531">
        <v>0.51468926943480819</v>
      </c>
      <c r="E149" s="532">
        <v>1.1798067107218324</v>
      </c>
      <c r="F149" s="532"/>
      <c r="G149" s="532"/>
      <c r="H149" s="532"/>
      <c r="I149" s="532">
        <v>2.461701666409188</v>
      </c>
      <c r="J149" s="533">
        <v>1.3900252869226304</v>
      </c>
      <c r="K149" s="534">
        <v>26</v>
      </c>
      <c r="L149" s="528">
        <v>86</v>
      </c>
      <c r="M149" s="528" t="s">
        <v>1325</v>
      </c>
      <c r="N149" s="528" t="s">
        <v>1325</v>
      </c>
      <c r="O149" s="528" t="s">
        <v>1325</v>
      </c>
      <c r="P149" s="528" t="s">
        <v>1325</v>
      </c>
      <c r="Q149" s="535">
        <v>13</v>
      </c>
      <c r="R149" s="531">
        <v>0</v>
      </c>
      <c r="S149" s="532">
        <v>0.44095245232920427</v>
      </c>
      <c r="T149" s="532"/>
      <c r="U149" s="532"/>
      <c r="V149" s="532"/>
      <c r="W149" s="532">
        <v>0</v>
      </c>
      <c r="X149" s="533">
        <v>0</v>
      </c>
      <c r="Y149" s="534" t="s">
        <v>1325</v>
      </c>
      <c r="Z149" s="528" t="s">
        <v>1325</v>
      </c>
      <c r="AA149" s="528" t="s">
        <v>1325</v>
      </c>
      <c r="AB149" s="528" t="s">
        <v>1325</v>
      </c>
      <c r="AC149" s="528" t="s">
        <v>1325</v>
      </c>
      <c r="AD149" s="528" t="s">
        <v>1325</v>
      </c>
      <c r="AE149" s="535" t="s">
        <v>1325</v>
      </c>
      <c r="AF149" s="531">
        <v>0.31247005854072496</v>
      </c>
      <c r="AG149" s="532">
        <v>0.78756416158737952</v>
      </c>
      <c r="AH149" s="532"/>
      <c r="AI149" s="532"/>
      <c r="AJ149" s="532"/>
      <c r="AK149" s="532">
        <v>2.8798149032448128</v>
      </c>
      <c r="AL149" s="533">
        <v>1.8078470527514854</v>
      </c>
      <c r="AM149" s="534" t="s">
        <v>1325</v>
      </c>
      <c r="AN149" s="528" t="s">
        <v>1325</v>
      </c>
      <c r="AO149" s="528" t="s">
        <v>1325</v>
      </c>
      <c r="AP149" s="528" t="s">
        <v>1325</v>
      </c>
      <c r="AQ149" s="528" t="s">
        <v>1325</v>
      </c>
      <c r="AR149" s="528" t="s">
        <v>1325</v>
      </c>
      <c r="AS149" s="535" t="s">
        <v>1325</v>
      </c>
      <c r="AT149" s="531">
        <v>2.7277067827943919</v>
      </c>
      <c r="AU149" s="532">
        <v>1.2810178766644693</v>
      </c>
      <c r="AV149" s="532"/>
      <c r="AW149" s="532"/>
      <c r="AX149" s="532"/>
      <c r="AY149" s="532">
        <v>0</v>
      </c>
      <c r="AZ149" s="533">
        <v>21.859947688271067</v>
      </c>
      <c r="BA149" s="534" t="s">
        <v>1325</v>
      </c>
      <c r="BB149" s="528" t="s">
        <v>1325</v>
      </c>
      <c r="BC149" s="528" t="s">
        <v>1325</v>
      </c>
      <c r="BD149" s="528" t="s">
        <v>1325</v>
      </c>
      <c r="BE149" s="528" t="s">
        <v>1325</v>
      </c>
      <c r="BF149" s="528" t="s">
        <v>1325</v>
      </c>
      <c r="BG149" s="535" t="s">
        <v>1325</v>
      </c>
      <c r="BH149" s="531">
        <v>0.35367262932537985</v>
      </c>
      <c r="BI149" s="532">
        <v>0.50236928191231545</v>
      </c>
      <c r="BJ149" s="532"/>
      <c r="BK149" s="532"/>
      <c r="BL149" s="532"/>
      <c r="BM149" s="532">
        <v>6.8871885279028016</v>
      </c>
      <c r="BN149" s="533">
        <v>0</v>
      </c>
      <c r="BO149" s="534" t="s">
        <v>1325</v>
      </c>
      <c r="BP149" s="528" t="s">
        <v>1325</v>
      </c>
      <c r="BQ149" s="528" t="s">
        <v>1325</v>
      </c>
      <c r="BR149" s="528" t="s">
        <v>1325</v>
      </c>
      <c r="BS149" s="528" t="s">
        <v>1325</v>
      </c>
      <c r="BT149" s="528" t="s">
        <v>1325</v>
      </c>
      <c r="BU149" s="535" t="s">
        <v>1325</v>
      </c>
      <c r="BV149" s="531">
        <v>0.91872516021316575</v>
      </c>
      <c r="BW149" s="532">
        <v>1.6799618868355422</v>
      </c>
      <c r="BX149" s="532"/>
      <c r="BY149" s="532"/>
      <c r="BZ149" s="532"/>
      <c r="CA149" s="532">
        <v>1.2101893437711371</v>
      </c>
      <c r="CB149" s="533">
        <v>2.6360411651301425</v>
      </c>
      <c r="CC149" s="534">
        <v>13</v>
      </c>
      <c r="CD149" s="528">
        <v>37</v>
      </c>
      <c r="CE149" s="528" t="s">
        <v>1325</v>
      </c>
      <c r="CF149" s="528" t="s">
        <v>1325</v>
      </c>
      <c r="CG149" s="528" t="s">
        <v>1325</v>
      </c>
      <c r="CH149" s="528" t="s">
        <v>1325</v>
      </c>
      <c r="CI149" s="535" t="s">
        <v>1325</v>
      </c>
      <c r="CJ149" s="531">
        <v>8.2185433888064555E-2</v>
      </c>
      <c r="CK149" s="532">
        <v>1.2580682287510645</v>
      </c>
      <c r="CL149" s="532"/>
      <c r="CM149" s="532"/>
      <c r="CN149" s="532"/>
      <c r="CO149" s="532">
        <v>6.1491852129326565</v>
      </c>
      <c r="CP149" s="533">
        <v>0.95447076073672554</v>
      </c>
      <c r="CQ149" s="534" t="s">
        <v>1325</v>
      </c>
      <c r="CR149" s="528">
        <v>20</v>
      </c>
      <c r="CS149" s="528" t="s">
        <v>1325</v>
      </c>
      <c r="CT149" s="528" t="s">
        <v>1325</v>
      </c>
      <c r="CU149" s="528" t="s">
        <v>1325</v>
      </c>
      <c r="CV149" s="528" t="s">
        <v>1325</v>
      </c>
      <c r="CW149" s="528" t="s">
        <v>1325</v>
      </c>
      <c r="CX149" s="528" t="s">
        <v>878</v>
      </c>
      <c r="CY149" s="528" t="s">
        <v>791</v>
      </c>
      <c r="CZ149" s="528" t="s">
        <v>878</v>
      </c>
      <c r="DA149" s="536" t="s">
        <v>791</v>
      </c>
      <c r="DB149" s="537" t="s">
        <v>792</v>
      </c>
      <c r="DC149" s="537" t="s">
        <v>792</v>
      </c>
      <c r="DD149" s="537" t="s">
        <v>878</v>
      </c>
      <c r="DE149" s="537" t="s">
        <v>878</v>
      </c>
      <c r="DF149" s="528"/>
      <c r="DG149" s="538" t="s">
        <v>1930</v>
      </c>
      <c r="DH149" s="528">
        <v>344</v>
      </c>
      <c r="DI149" s="528">
        <v>550</v>
      </c>
      <c r="DJ149" s="528">
        <v>0</v>
      </c>
      <c r="DK149" s="528">
        <v>0</v>
      </c>
      <c r="DL149" s="528">
        <v>1</v>
      </c>
      <c r="DM149" s="528">
        <v>46</v>
      </c>
      <c r="DN149" s="528">
        <v>72</v>
      </c>
      <c r="DO149" s="528">
        <v>133</v>
      </c>
      <c r="DP149" s="535">
        <v>1013</v>
      </c>
    </row>
    <row r="150" spans="1:120">
      <c r="A150" s="597" t="s">
        <v>156</v>
      </c>
      <c r="B150" s="545" t="s">
        <v>1297</v>
      </c>
      <c r="C150" s="546" t="s">
        <v>728</v>
      </c>
      <c r="D150" s="531">
        <v>0.93790070759092126</v>
      </c>
      <c r="E150" s="532">
        <v>1.2943824170991389</v>
      </c>
      <c r="F150" s="532">
        <v>1.0430460210128407</v>
      </c>
      <c r="G150" s="532">
        <v>2.6035905969342661</v>
      </c>
      <c r="H150" s="532"/>
      <c r="I150" s="532">
        <v>0.8973507318907139</v>
      </c>
      <c r="J150" s="533">
        <v>0.52387224453461756</v>
      </c>
      <c r="K150" s="534">
        <v>24</v>
      </c>
      <c r="L150" s="528">
        <v>20</v>
      </c>
      <c r="M150" s="528" t="s">
        <v>1325</v>
      </c>
      <c r="N150" s="528" t="s">
        <v>1325</v>
      </c>
      <c r="O150" s="528" t="s">
        <v>1325</v>
      </c>
      <c r="P150" s="528">
        <v>210</v>
      </c>
      <c r="Q150" s="535" t="s">
        <v>1325</v>
      </c>
      <c r="R150" s="531">
        <v>2.1227445142950248</v>
      </c>
      <c r="S150" s="532">
        <v>0.94392958833116247</v>
      </c>
      <c r="T150" s="532">
        <v>0</v>
      </c>
      <c r="U150" s="532">
        <v>0</v>
      </c>
      <c r="V150" s="532"/>
      <c r="W150" s="532">
        <v>1.1939375785145168</v>
      </c>
      <c r="X150" s="533">
        <v>0</v>
      </c>
      <c r="Y150" s="534" t="s">
        <v>1325</v>
      </c>
      <c r="Z150" s="528" t="s">
        <v>1325</v>
      </c>
      <c r="AA150" s="528" t="s">
        <v>1325</v>
      </c>
      <c r="AB150" s="528" t="s">
        <v>1325</v>
      </c>
      <c r="AC150" s="528" t="s">
        <v>1325</v>
      </c>
      <c r="AD150" s="528">
        <v>16</v>
      </c>
      <c r="AE150" s="535" t="s">
        <v>1325</v>
      </c>
      <c r="AF150" s="531">
        <v>1.1287281958119921</v>
      </c>
      <c r="AG150" s="532">
        <v>0</v>
      </c>
      <c r="AH150" s="532">
        <v>0</v>
      </c>
      <c r="AI150" s="532">
        <v>4.9873256261556449</v>
      </c>
      <c r="AJ150" s="532"/>
      <c r="AK150" s="532">
        <v>0.957086614811828</v>
      </c>
      <c r="AL150" s="533">
        <v>0</v>
      </c>
      <c r="AM150" s="534" t="s">
        <v>1325</v>
      </c>
      <c r="AN150" s="528" t="s">
        <v>1325</v>
      </c>
      <c r="AO150" s="528" t="s">
        <v>1325</v>
      </c>
      <c r="AP150" s="528" t="s">
        <v>1325</v>
      </c>
      <c r="AQ150" s="528" t="s">
        <v>1325</v>
      </c>
      <c r="AR150" s="528">
        <v>31</v>
      </c>
      <c r="AS150" s="535" t="s">
        <v>1325</v>
      </c>
      <c r="AT150" s="531">
        <v>1.6518888212763165</v>
      </c>
      <c r="AU150" s="532">
        <v>3.7353454771887393</v>
      </c>
      <c r="AV150" s="532">
        <v>0</v>
      </c>
      <c r="AW150" s="532">
        <v>0</v>
      </c>
      <c r="AX150" s="532"/>
      <c r="AY150" s="532">
        <v>0.55584781325173116</v>
      </c>
      <c r="AZ150" s="533">
        <v>3.9047663992463377</v>
      </c>
      <c r="BA150" s="534" t="s">
        <v>1325</v>
      </c>
      <c r="BB150" s="528" t="s">
        <v>1325</v>
      </c>
      <c r="BC150" s="528" t="s">
        <v>1325</v>
      </c>
      <c r="BD150" s="528" t="s">
        <v>1325</v>
      </c>
      <c r="BE150" s="528" t="s">
        <v>1325</v>
      </c>
      <c r="BF150" s="528" t="s">
        <v>1325</v>
      </c>
      <c r="BG150" s="535" t="s">
        <v>1325</v>
      </c>
      <c r="BH150" s="531">
        <v>0</v>
      </c>
      <c r="BI150" s="532">
        <v>1.4304605741808367</v>
      </c>
      <c r="BJ150" s="532">
        <v>3.3471898755438629</v>
      </c>
      <c r="BK150" s="532">
        <v>3.7659757326371137</v>
      </c>
      <c r="BL150" s="532"/>
      <c r="BM150" s="532">
        <v>0.94989415334483818</v>
      </c>
      <c r="BN150" s="533">
        <v>0.48011880345003388</v>
      </c>
      <c r="BO150" s="534" t="s">
        <v>1325</v>
      </c>
      <c r="BP150" s="528" t="s">
        <v>1325</v>
      </c>
      <c r="BQ150" s="528" t="s">
        <v>1325</v>
      </c>
      <c r="BR150" s="528" t="s">
        <v>1325</v>
      </c>
      <c r="BS150" s="528" t="s">
        <v>1325</v>
      </c>
      <c r="BT150" s="528">
        <v>39</v>
      </c>
      <c r="BU150" s="535" t="s">
        <v>1325</v>
      </c>
      <c r="BV150" s="531">
        <v>1.0680651336428735</v>
      </c>
      <c r="BW150" s="532">
        <v>1.381434688571556</v>
      </c>
      <c r="BX150" s="532">
        <v>1.4276074990861685</v>
      </c>
      <c r="BY150" s="532">
        <v>1.6651738127341473</v>
      </c>
      <c r="BZ150" s="532"/>
      <c r="CA150" s="532">
        <v>0.87570724300339686</v>
      </c>
      <c r="CB150" s="533">
        <v>0.46355250125523634</v>
      </c>
      <c r="CC150" s="534">
        <v>10</v>
      </c>
      <c r="CD150" s="528" t="s">
        <v>1325</v>
      </c>
      <c r="CE150" s="528" t="s">
        <v>1325</v>
      </c>
      <c r="CF150" s="528" t="s">
        <v>1325</v>
      </c>
      <c r="CG150" s="528" t="s">
        <v>1325</v>
      </c>
      <c r="CH150" s="528">
        <v>78</v>
      </c>
      <c r="CI150" s="535" t="s">
        <v>1325</v>
      </c>
      <c r="CJ150" s="531">
        <v>1.5710062212087519</v>
      </c>
      <c r="CK150" s="532">
        <v>2.350976683261448</v>
      </c>
      <c r="CL150" s="532">
        <v>0</v>
      </c>
      <c r="CM150" s="532">
        <v>0</v>
      </c>
      <c r="CN150" s="532"/>
      <c r="CO150" s="532">
        <v>1.4441129276353464</v>
      </c>
      <c r="CP150" s="533">
        <v>0</v>
      </c>
      <c r="CQ150" s="534" t="s">
        <v>1325</v>
      </c>
      <c r="CR150" s="528" t="s">
        <v>1325</v>
      </c>
      <c r="CS150" s="528" t="s">
        <v>1325</v>
      </c>
      <c r="CT150" s="528" t="s">
        <v>1325</v>
      </c>
      <c r="CU150" s="528" t="s">
        <v>1325</v>
      </c>
      <c r="CV150" s="528" t="s">
        <v>1325</v>
      </c>
      <c r="CW150" s="528" t="s">
        <v>1325</v>
      </c>
      <c r="CX150" s="528" t="s">
        <v>878</v>
      </c>
      <c r="CY150" s="528" t="s">
        <v>791</v>
      </c>
      <c r="CZ150" s="528" t="s">
        <v>878</v>
      </c>
      <c r="DA150" s="536" t="s">
        <v>791</v>
      </c>
      <c r="DB150" s="537" t="s">
        <v>792</v>
      </c>
      <c r="DC150" s="537" t="s">
        <v>792</v>
      </c>
      <c r="DD150" s="537" t="s">
        <v>878</v>
      </c>
      <c r="DE150" s="537" t="s">
        <v>878</v>
      </c>
      <c r="DF150" s="528"/>
      <c r="DG150" s="538" t="s">
        <v>1930</v>
      </c>
      <c r="DH150" s="528">
        <v>184</v>
      </c>
      <c r="DI150" s="528">
        <v>113</v>
      </c>
      <c r="DJ150" s="528">
        <v>14</v>
      </c>
      <c r="DK150" s="528">
        <v>12</v>
      </c>
      <c r="DL150" s="528">
        <v>2</v>
      </c>
      <c r="DM150" s="528">
        <v>1598</v>
      </c>
      <c r="DN150" s="528">
        <v>81</v>
      </c>
      <c r="DO150" s="528">
        <v>266</v>
      </c>
      <c r="DP150" s="535">
        <v>2004</v>
      </c>
    </row>
    <row r="151" spans="1:120">
      <c r="A151" s="597" t="s">
        <v>1056</v>
      </c>
      <c r="B151" s="545" t="s">
        <v>1293</v>
      </c>
      <c r="C151" s="546" t="s">
        <v>662</v>
      </c>
      <c r="D151" s="531"/>
      <c r="E151" s="532"/>
      <c r="F151" s="532"/>
      <c r="G151" s="532"/>
      <c r="H151" s="532"/>
      <c r="I151" s="532">
        <v>0.17419184143085242</v>
      </c>
      <c r="J151" s="533"/>
      <c r="K151" s="534" t="s">
        <v>1325</v>
      </c>
      <c r="L151" s="528" t="s">
        <v>1325</v>
      </c>
      <c r="M151" s="528" t="s">
        <v>1325</v>
      </c>
      <c r="N151" s="528" t="s">
        <v>1325</v>
      </c>
      <c r="O151" s="528" t="s">
        <v>1325</v>
      </c>
      <c r="P151" s="528" t="s">
        <v>1325</v>
      </c>
      <c r="Q151" s="535" t="s">
        <v>1325</v>
      </c>
      <c r="R151" s="531"/>
      <c r="S151" s="532"/>
      <c r="T151" s="532"/>
      <c r="U151" s="532"/>
      <c r="V151" s="532"/>
      <c r="W151" s="532">
        <v>0</v>
      </c>
      <c r="X151" s="533"/>
      <c r="Y151" s="534" t="s">
        <v>1325</v>
      </c>
      <c r="Z151" s="528" t="s">
        <v>1325</v>
      </c>
      <c r="AA151" s="528" t="s">
        <v>1325</v>
      </c>
      <c r="AB151" s="528" t="s">
        <v>1325</v>
      </c>
      <c r="AC151" s="528" t="s">
        <v>1325</v>
      </c>
      <c r="AD151" s="528" t="s">
        <v>1325</v>
      </c>
      <c r="AE151" s="535" t="s">
        <v>1325</v>
      </c>
      <c r="AF151" s="531"/>
      <c r="AG151" s="532"/>
      <c r="AH151" s="532"/>
      <c r="AI151" s="532"/>
      <c r="AJ151" s="532"/>
      <c r="AK151" s="532">
        <v>0</v>
      </c>
      <c r="AL151" s="533"/>
      <c r="AM151" s="534" t="s">
        <v>1325</v>
      </c>
      <c r="AN151" s="528" t="s">
        <v>1325</v>
      </c>
      <c r="AO151" s="528" t="s">
        <v>1325</v>
      </c>
      <c r="AP151" s="528" t="s">
        <v>1325</v>
      </c>
      <c r="AQ151" s="528" t="s">
        <v>1325</v>
      </c>
      <c r="AR151" s="528" t="s">
        <v>1325</v>
      </c>
      <c r="AS151" s="535" t="s">
        <v>1325</v>
      </c>
      <c r="AT151" s="531"/>
      <c r="AU151" s="532"/>
      <c r="AV151" s="532"/>
      <c r="AW151" s="532"/>
      <c r="AX151" s="532"/>
      <c r="AY151" s="532">
        <v>0</v>
      </c>
      <c r="AZ151" s="533"/>
      <c r="BA151" s="534" t="s">
        <v>1325</v>
      </c>
      <c r="BB151" s="528" t="s">
        <v>1325</v>
      </c>
      <c r="BC151" s="528" t="s">
        <v>1325</v>
      </c>
      <c r="BD151" s="528" t="s">
        <v>1325</v>
      </c>
      <c r="BE151" s="528" t="s">
        <v>1325</v>
      </c>
      <c r="BF151" s="528" t="s">
        <v>1325</v>
      </c>
      <c r="BG151" s="535" t="s">
        <v>1325</v>
      </c>
      <c r="BH151" s="531"/>
      <c r="BI151" s="532"/>
      <c r="BJ151" s="532"/>
      <c r="BK151" s="532"/>
      <c r="BL151" s="532"/>
      <c r="BM151" s="532">
        <v>0</v>
      </c>
      <c r="BN151" s="533"/>
      <c r="BO151" s="534" t="s">
        <v>1325</v>
      </c>
      <c r="BP151" s="528" t="s">
        <v>1325</v>
      </c>
      <c r="BQ151" s="528" t="s">
        <v>1325</v>
      </c>
      <c r="BR151" s="528" t="s">
        <v>1325</v>
      </c>
      <c r="BS151" s="528" t="s">
        <v>1325</v>
      </c>
      <c r="BT151" s="528" t="s">
        <v>1325</v>
      </c>
      <c r="BU151" s="535" t="s">
        <v>1325</v>
      </c>
      <c r="BV151" s="531"/>
      <c r="BW151" s="532"/>
      <c r="BX151" s="532"/>
      <c r="BY151" s="532"/>
      <c r="BZ151" s="532"/>
      <c r="CA151" s="532">
        <v>0</v>
      </c>
      <c r="CB151" s="533"/>
      <c r="CC151" s="534" t="s">
        <v>1325</v>
      </c>
      <c r="CD151" s="528" t="s">
        <v>1325</v>
      </c>
      <c r="CE151" s="528" t="s">
        <v>1325</v>
      </c>
      <c r="CF151" s="528" t="s">
        <v>1325</v>
      </c>
      <c r="CG151" s="528" t="s">
        <v>1325</v>
      </c>
      <c r="CH151" s="528" t="s">
        <v>1325</v>
      </c>
      <c r="CI151" s="535" t="s">
        <v>1325</v>
      </c>
      <c r="CJ151" s="531"/>
      <c r="CK151" s="532"/>
      <c r="CL151" s="532"/>
      <c r="CM151" s="532"/>
      <c r="CN151" s="532"/>
      <c r="CO151" s="532">
        <v>0</v>
      </c>
      <c r="CP151" s="533"/>
      <c r="CQ151" s="534" t="s">
        <v>1325</v>
      </c>
      <c r="CR151" s="528" t="s">
        <v>1325</v>
      </c>
      <c r="CS151" s="528" t="s">
        <v>1325</v>
      </c>
      <c r="CT151" s="528" t="s">
        <v>1325</v>
      </c>
      <c r="CU151" s="528" t="s">
        <v>1325</v>
      </c>
      <c r="CV151" s="528" t="s">
        <v>1325</v>
      </c>
      <c r="CW151" s="528" t="s">
        <v>1325</v>
      </c>
      <c r="CX151" s="528" t="s">
        <v>878</v>
      </c>
      <c r="CY151" s="528" t="s">
        <v>791</v>
      </c>
      <c r="CZ151" s="528" t="s">
        <v>878</v>
      </c>
      <c r="DA151" s="536" t="s">
        <v>791</v>
      </c>
      <c r="DB151" s="537" t="s">
        <v>792</v>
      </c>
      <c r="DC151" s="537" t="s">
        <v>792</v>
      </c>
      <c r="DD151" s="537" t="s">
        <v>878</v>
      </c>
      <c r="DE151" s="537" t="s">
        <v>878</v>
      </c>
      <c r="DF151" s="544" t="s">
        <v>1934</v>
      </c>
      <c r="DG151" s="538" t="s">
        <v>1930</v>
      </c>
      <c r="DH151" s="528">
        <v>1</v>
      </c>
      <c r="DI151" s="528">
        <v>0</v>
      </c>
      <c r="DJ151" s="528">
        <v>0</v>
      </c>
      <c r="DK151" s="528">
        <v>2</v>
      </c>
      <c r="DL151" s="528">
        <v>0</v>
      </c>
      <c r="DM151" s="528">
        <v>52</v>
      </c>
      <c r="DN151" s="528">
        <v>1</v>
      </c>
      <c r="DO151" s="528">
        <v>1</v>
      </c>
      <c r="DP151" s="535">
        <v>56</v>
      </c>
    </row>
    <row r="152" spans="1:120">
      <c r="A152" s="597" t="s">
        <v>1058</v>
      </c>
      <c r="B152" s="545" t="s">
        <v>1297</v>
      </c>
      <c r="C152" s="546" t="s">
        <v>663</v>
      </c>
      <c r="D152" s="531">
        <v>1.10452749325108</v>
      </c>
      <c r="E152" s="532">
        <v>2.6842248282868577</v>
      </c>
      <c r="F152" s="532">
        <v>0.5006088229282275</v>
      </c>
      <c r="G152" s="532">
        <v>1.6434313359994155</v>
      </c>
      <c r="H152" s="532">
        <v>1.4534386996379356</v>
      </c>
      <c r="I152" s="532">
        <v>0.81860219506450504</v>
      </c>
      <c r="J152" s="533">
        <v>1.179952088580063</v>
      </c>
      <c r="K152" s="534">
        <v>407</v>
      </c>
      <c r="L152" s="528">
        <v>13</v>
      </c>
      <c r="M152" s="528" t="s">
        <v>1325</v>
      </c>
      <c r="N152" s="528">
        <v>12</v>
      </c>
      <c r="O152" s="528" t="s">
        <v>1325</v>
      </c>
      <c r="P152" s="528">
        <v>262</v>
      </c>
      <c r="Q152" s="535">
        <v>16</v>
      </c>
      <c r="R152" s="531">
        <v>0.48189089348162689</v>
      </c>
      <c r="S152" s="532">
        <v>0</v>
      </c>
      <c r="T152" s="532">
        <v>1.2700510548775878</v>
      </c>
      <c r="U152" s="532">
        <v>2.3756261934361311</v>
      </c>
      <c r="V152" s="532">
        <v>3.0969456800904758</v>
      </c>
      <c r="W152" s="532">
        <v>1.0051447727683143</v>
      </c>
      <c r="X152" s="533">
        <v>1.2437450444949718</v>
      </c>
      <c r="Y152" s="534">
        <v>12</v>
      </c>
      <c r="Z152" s="528" t="s">
        <v>1325</v>
      </c>
      <c r="AA152" s="528" t="s">
        <v>1325</v>
      </c>
      <c r="AB152" s="528" t="s">
        <v>1325</v>
      </c>
      <c r="AC152" s="528" t="s">
        <v>1325</v>
      </c>
      <c r="AD152" s="528">
        <v>17</v>
      </c>
      <c r="AE152" s="535" t="s">
        <v>1325</v>
      </c>
      <c r="AF152" s="531">
        <v>1.0930921278961117</v>
      </c>
      <c r="AG152" s="532">
        <v>7.0671118531151569</v>
      </c>
      <c r="AH152" s="532">
        <v>0</v>
      </c>
      <c r="AI152" s="532">
        <v>0.84656726397734994</v>
      </c>
      <c r="AJ152" s="532">
        <v>1.1610965101130706</v>
      </c>
      <c r="AK152" s="532">
        <v>1.0295561311317711</v>
      </c>
      <c r="AL152" s="533">
        <v>0.45224363468185375</v>
      </c>
      <c r="AM152" s="534">
        <v>63</v>
      </c>
      <c r="AN152" s="528" t="s">
        <v>1325</v>
      </c>
      <c r="AO152" s="528" t="s">
        <v>1325</v>
      </c>
      <c r="AP152" s="528" t="s">
        <v>1325</v>
      </c>
      <c r="AQ152" s="528" t="s">
        <v>1325</v>
      </c>
      <c r="AR152" s="528">
        <v>45</v>
      </c>
      <c r="AS152" s="535" t="s">
        <v>1325</v>
      </c>
      <c r="AT152" s="531">
        <v>0.31119022718412537</v>
      </c>
      <c r="AU152" s="532">
        <v>2.7969671800997769</v>
      </c>
      <c r="AV152" s="532">
        <v>0</v>
      </c>
      <c r="AW152" s="532">
        <v>1.8705234301833673</v>
      </c>
      <c r="AX152" s="532">
        <v>0</v>
      </c>
      <c r="AY152" s="532">
        <v>1.4418477405593209</v>
      </c>
      <c r="AZ152" s="533">
        <v>2.1030787009486875</v>
      </c>
      <c r="BA152" s="534">
        <v>10</v>
      </c>
      <c r="BB152" s="528" t="s">
        <v>1325</v>
      </c>
      <c r="BC152" s="528" t="s">
        <v>1325</v>
      </c>
      <c r="BD152" s="528" t="s">
        <v>1325</v>
      </c>
      <c r="BE152" s="528" t="s">
        <v>1325</v>
      </c>
      <c r="BF152" s="528">
        <v>24</v>
      </c>
      <c r="BG152" s="535" t="s">
        <v>1325</v>
      </c>
      <c r="BH152" s="531">
        <v>0.44477722086146065</v>
      </c>
      <c r="BI152" s="532">
        <v>1.2626134848158337</v>
      </c>
      <c r="BJ152" s="532">
        <v>0.92239561530729119</v>
      </c>
      <c r="BK152" s="532">
        <v>3.7443768531980464</v>
      </c>
      <c r="BL152" s="532">
        <v>0</v>
      </c>
      <c r="BM152" s="532">
        <v>0.82318030230687533</v>
      </c>
      <c r="BN152" s="533">
        <v>1.9259290940426201</v>
      </c>
      <c r="BO152" s="534">
        <v>30</v>
      </c>
      <c r="BP152" s="528" t="s">
        <v>1325</v>
      </c>
      <c r="BQ152" s="528" t="s">
        <v>1325</v>
      </c>
      <c r="BR152" s="528" t="s">
        <v>1325</v>
      </c>
      <c r="BS152" s="528" t="s">
        <v>1325</v>
      </c>
      <c r="BT152" s="528">
        <v>42</v>
      </c>
      <c r="BU152" s="535" t="s">
        <v>1325</v>
      </c>
      <c r="BV152" s="531">
        <v>2.1356716863783962</v>
      </c>
      <c r="BW152" s="532">
        <v>3.4775282576327888</v>
      </c>
      <c r="BX152" s="532">
        <v>0.59921983913986054</v>
      </c>
      <c r="BY152" s="532">
        <v>1.9220682256745616</v>
      </c>
      <c r="BZ152" s="532">
        <v>2.0251791940575532</v>
      </c>
      <c r="CA152" s="532">
        <v>0.45862585062447658</v>
      </c>
      <c r="CB152" s="533">
        <v>0.799560081553502</v>
      </c>
      <c r="CC152" s="534">
        <v>237</v>
      </c>
      <c r="CD152" s="528" t="s">
        <v>1325</v>
      </c>
      <c r="CE152" s="528" t="s">
        <v>1325</v>
      </c>
      <c r="CF152" s="528" t="s">
        <v>1325</v>
      </c>
      <c r="CG152" s="528" t="s">
        <v>1325</v>
      </c>
      <c r="CH152" s="528">
        <v>70</v>
      </c>
      <c r="CI152" s="535" t="s">
        <v>1325</v>
      </c>
      <c r="CJ152" s="531">
        <v>0.46601449800885375</v>
      </c>
      <c r="CK152" s="532">
        <v>0</v>
      </c>
      <c r="CL152" s="532">
        <v>0</v>
      </c>
      <c r="CM152" s="532">
        <v>0</v>
      </c>
      <c r="CN152" s="532">
        <v>3.2838474161560787</v>
      </c>
      <c r="CO152" s="532">
        <v>1.6508828187346891</v>
      </c>
      <c r="CP152" s="533">
        <v>2.8877898032053726</v>
      </c>
      <c r="CQ152" s="534">
        <v>11</v>
      </c>
      <c r="CR152" s="528" t="s">
        <v>1325</v>
      </c>
      <c r="CS152" s="528" t="s">
        <v>1325</v>
      </c>
      <c r="CT152" s="528" t="s">
        <v>1325</v>
      </c>
      <c r="CU152" s="528" t="s">
        <v>1325</v>
      </c>
      <c r="CV152" s="528">
        <v>19</v>
      </c>
      <c r="CW152" s="528" t="s">
        <v>1325</v>
      </c>
      <c r="CX152" s="528" t="s">
        <v>792</v>
      </c>
      <c r="CY152" s="528" t="s">
        <v>1932</v>
      </c>
      <c r="CZ152" s="528" t="s">
        <v>792</v>
      </c>
      <c r="DA152" s="536" t="s">
        <v>1472</v>
      </c>
      <c r="DB152" s="537" t="s">
        <v>792</v>
      </c>
      <c r="DC152" s="537" t="s">
        <v>792</v>
      </c>
      <c r="DD152" s="537" t="s">
        <v>878</v>
      </c>
      <c r="DE152" s="537" t="s">
        <v>878</v>
      </c>
      <c r="DF152" s="528"/>
      <c r="DG152" s="538" t="s">
        <v>1930</v>
      </c>
      <c r="DH152" s="528">
        <v>3402</v>
      </c>
      <c r="DI152" s="528">
        <v>45</v>
      </c>
      <c r="DJ152" s="528">
        <v>122</v>
      </c>
      <c r="DK152" s="528">
        <v>68</v>
      </c>
      <c r="DL152" s="528">
        <v>50</v>
      </c>
      <c r="DM152" s="528">
        <v>2579</v>
      </c>
      <c r="DN152" s="528">
        <v>124</v>
      </c>
      <c r="DO152" s="528">
        <v>725</v>
      </c>
      <c r="DP152" s="535">
        <v>6390</v>
      </c>
    </row>
    <row r="153" spans="1:120">
      <c r="A153" s="597" t="s">
        <v>34</v>
      </c>
      <c r="B153" s="545" t="s">
        <v>1297</v>
      </c>
      <c r="C153" s="546" t="s">
        <v>664</v>
      </c>
      <c r="D153" s="531">
        <v>1.125959729354735</v>
      </c>
      <c r="E153" s="532">
        <v>1.7967367235384173</v>
      </c>
      <c r="F153" s="532">
        <v>0.57275204293736792</v>
      </c>
      <c r="G153" s="532">
        <v>1.23063023633538</v>
      </c>
      <c r="H153" s="532">
        <v>0.57281660556969893</v>
      </c>
      <c r="I153" s="532">
        <v>0.96877188970841877</v>
      </c>
      <c r="J153" s="533">
        <v>0.98149545524898207</v>
      </c>
      <c r="K153" s="534">
        <v>469</v>
      </c>
      <c r="L153" s="528">
        <v>20</v>
      </c>
      <c r="M153" s="528">
        <v>148</v>
      </c>
      <c r="N153" s="528">
        <v>109</v>
      </c>
      <c r="O153" s="528">
        <v>11</v>
      </c>
      <c r="P153" s="528">
        <v>775</v>
      </c>
      <c r="Q153" s="535">
        <v>112</v>
      </c>
      <c r="R153" s="531">
        <v>0.36613204180619291</v>
      </c>
      <c r="S153" s="532">
        <v>0.8304800476692501</v>
      </c>
      <c r="T153" s="532">
        <v>1.0126971423233784</v>
      </c>
      <c r="U153" s="532">
        <v>0.94146701719898274</v>
      </c>
      <c r="V153" s="532">
        <v>0.48849171012533765</v>
      </c>
      <c r="W153" s="532">
        <v>1.5868596912092789</v>
      </c>
      <c r="X153" s="533">
        <v>1.344841537632725</v>
      </c>
      <c r="Y153" s="534">
        <v>19</v>
      </c>
      <c r="Z153" s="528" t="s">
        <v>1325</v>
      </c>
      <c r="AA153" s="528">
        <v>27</v>
      </c>
      <c r="AB153" s="528" t="s">
        <v>1325</v>
      </c>
      <c r="AC153" s="528" t="s">
        <v>1325</v>
      </c>
      <c r="AD153" s="528">
        <v>98</v>
      </c>
      <c r="AE153" s="535">
        <v>16</v>
      </c>
      <c r="AF153" s="531">
        <v>0.94417492065197917</v>
      </c>
      <c r="AG153" s="532">
        <v>2.3993095491469001</v>
      </c>
      <c r="AH153" s="532">
        <v>0.81268289922699277</v>
      </c>
      <c r="AI153" s="532">
        <v>1.0052104190736046</v>
      </c>
      <c r="AJ153" s="532">
        <v>1.1073690248830197</v>
      </c>
      <c r="AK153" s="532">
        <v>0.94504353763726856</v>
      </c>
      <c r="AL153" s="533">
        <v>1.2229321394307193</v>
      </c>
      <c r="AM153" s="534">
        <v>77</v>
      </c>
      <c r="AN153" s="528" t="s">
        <v>1325</v>
      </c>
      <c r="AO153" s="528">
        <v>39</v>
      </c>
      <c r="AP153" s="528">
        <v>17</v>
      </c>
      <c r="AQ153" s="528" t="s">
        <v>1325</v>
      </c>
      <c r="AR153" s="528">
        <v>145</v>
      </c>
      <c r="AS153" s="535">
        <v>26</v>
      </c>
      <c r="AT153" s="531">
        <v>0.24061661941049739</v>
      </c>
      <c r="AU153" s="532">
        <v>2.17996470657596</v>
      </c>
      <c r="AV153" s="532">
        <v>9.0023007267591368E-2</v>
      </c>
      <c r="AW153" s="532">
        <v>1.9697336136015984</v>
      </c>
      <c r="AX153" s="532">
        <v>0</v>
      </c>
      <c r="AY153" s="532">
        <v>1.5667431490457089</v>
      </c>
      <c r="AZ153" s="533">
        <v>2.0202967896949269</v>
      </c>
      <c r="BA153" s="534" t="s">
        <v>1325</v>
      </c>
      <c r="BB153" s="528" t="s">
        <v>1325</v>
      </c>
      <c r="BC153" s="528" t="s">
        <v>1325</v>
      </c>
      <c r="BD153" s="528" t="s">
        <v>1325</v>
      </c>
      <c r="BE153" s="528" t="s">
        <v>1325</v>
      </c>
      <c r="BF153" s="528">
        <v>38</v>
      </c>
      <c r="BG153" s="535" t="s">
        <v>1325</v>
      </c>
      <c r="BH153" s="531">
        <v>0.47878716776362801</v>
      </c>
      <c r="BI153" s="532">
        <v>1.86008235180061</v>
      </c>
      <c r="BJ153" s="532">
        <v>0.21431911556156982</v>
      </c>
      <c r="BK153" s="532">
        <v>1.1028815823078852</v>
      </c>
      <c r="BL153" s="532">
        <v>0.53839686645736118</v>
      </c>
      <c r="BM153" s="532">
        <v>2.0265419994553766</v>
      </c>
      <c r="BN153" s="533">
        <v>0.66697948014719222</v>
      </c>
      <c r="BO153" s="534">
        <v>44</v>
      </c>
      <c r="BP153" s="528" t="s">
        <v>1325</v>
      </c>
      <c r="BQ153" s="528">
        <v>11</v>
      </c>
      <c r="BR153" s="528">
        <v>19</v>
      </c>
      <c r="BS153" s="528" t="s">
        <v>1325</v>
      </c>
      <c r="BT153" s="528">
        <v>190</v>
      </c>
      <c r="BU153" s="535">
        <v>15</v>
      </c>
      <c r="BV153" s="531">
        <v>2.3168954494214695</v>
      </c>
      <c r="BW153" s="532">
        <v>1.9052306747943928</v>
      </c>
      <c r="BX153" s="532">
        <v>0.42846686923857152</v>
      </c>
      <c r="BY153" s="532">
        <v>1.4482433612926642</v>
      </c>
      <c r="BZ153" s="532">
        <v>0.63031302663563282</v>
      </c>
      <c r="CA153" s="532">
        <v>0.56097019200275844</v>
      </c>
      <c r="CB153" s="533">
        <v>0.78585036908357653</v>
      </c>
      <c r="CC153" s="534">
        <v>260</v>
      </c>
      <c r="CD153" s="528" t="s">
        <v>1325</v>
      </c>
      <c r="CE153" s="528">
        <v>37</v>
      </c>
      <c r="CF153" s="528">
        <v>42</v>
      </c>
      <c r="CG153" s="528" t="s">
        <v>1325</v>
      </c>
      <c r="CH153" s="528">
        <v>198</v>
      </c>
      <c r="CI153" s="535">
        <v>30</v>
      </c>
      <c r="CJ153" s="531">
        <v>0.94510267953194527</v>
      </c>
      <c r="CK153" s="532">
        <v>4.4931257140113905</v>
      </c>
      <c r="CL153" s="532">
        <v>1.0574615515622947</v>
      </c>
      <c r="CM153" s="532">
        <v>1.3619706031960459</v>
      </c>
      <c r="CN153" s="532">
        <v>0</v>
      </c>
      <c r="CO153" s="532">
        <v>0.87701288867493976</v>
      </c>
      <c r="CP153" s="533">
        <v>0.61682887620105364</v>
      </c>
      <c r="CQ153" s="534">
        <v>17</v>
      </c>
      <c r="CR153" s="528" t="s">
        <v>1325</v>
      </c>
      <c r="CS153" s="528">
        <v>11</v>
      </c>
      <c r="CT153" s="528" t="s">
        <v>1325</v>
      </c>
      <c r="CU153" s="528" t="s">
        <v>1325</v>
      </c>
      <c r="CV153" s="528">
        <v>31</v>
      </c>
      <c r="CW153" s="528" t="s">
        <v>1325</v>
      </c>
      <c r="CX153" s="595" t="s">
        <v>878</v>
      </c>
      <c r="CY153" s="595" t="s">
        <v>791</v>
      </c>
      <c r="CZ153" s="528" t="s">
        <v>792</v>
      </c>
      <c r="DA153" s="536" t="s">
        <v>1474</v>
      </c>
      <c r="DB153" s="537" t="s">
        <v>792</v>
      </c>
      <c r="DC153" s="537" t="s">
        <v>792</v>
      </c>
      <c r="DD153" s="537" t="s">
        <v>878</v>
      </c>
      <c r="DE153" s="537" t="s">
        <v>878</v>
      </c>
      <c r="DF153" s="528"/>
      <c r="DG153" s="538" t="s">
        <v>1930</v>
      </c>
      <c r="DH153" s="528">
        <v>3748</v>
      </c>
      <c r="DI153" s="528">
        <v>99</v>
      </c>
      <c r="DJ153" s="528">
        <v>2200</v>
      </c>
      <c r="DK153" s="528">
        <v>786</v>
      </c>
      <c r="DL153" s="528">
        <v>168</v>
      </c>
      <c r="DM153" s="528">
        <v>6893</v>
      </c>
      <c r="DN153" s="528">
        <v>1001</v>
      </c>
      <c r="DO153" s="528">
        <v>1644</v>
      </c>
      <c r="DP153" s="535">
        <v>14895</v>
      </c>
    </row>
    <row r="154" spans="1:120">
      <c r="A154" s="597" t="s">
        <v>36</v>
      </c>
      <c r="B154" s="545" t="s">
        <v>1295</v>
      </c>
      <c r="C154" s="546" t="s">
        <v>665</v>
      </c>
      <c r="D154" s="531">
        <v>1.0877870617453209</v>
      </c>
      <c r="E154" s="532"/>
      <c r="F154" s="532"/>
      <c r="G154" s="532"/>
      <c r="H154" s="532"/>
      <c r="I154" s="532">
        <v>0.59819517478292661</v>
      </c>
      <c r="J154" s="533">
        <v>1.198633186516169</v>
      </c>
      <c r="K154" s="534">
        <v>26</v>
      </c>
      <c r="L154" s="528" t="s">
        <v>1325</v>
      </c>
      <c r="M154" s="528" t="s">
        <v>1325</v>
      </c>
      <c r="N154" s="528" t="s">
        <v>1325</v>
      </c>
      <c r="O154" s="528" t="s">
        <v>1325</v>
      </c>
      <c r="P154" s="528">
        <v>85</v>
      </c>
      <c r="Q154" s="535" t="s">
        <v>1325</v>
      </c>
      <c r="R154" s="531">
        <v>0</v>
      </c>
      <c r="S154" s="532"/>
      <c r="T154" s="532"/>
      <c r="U154" s="532"/>
      <c r="V154" s="532"/>
      <c r="W154" s="532">
        <v>1.3353058023373916</v>
      </c>
      <c r="X154" s="533">
        <v>0</v>
      </c>
      <c r="Y154" s="534" t="s">
        <v>1325</v>
      </c>
      <c r="Z154" s="528" t="s">
        <v>1325</v>
      </c>
      <c r="AA154" s="528" t="s">
        <v>1325</v>
      </c>
      <c r="AB154" s="528" t="s">
        <v>1325</v>
      </c>
      <c r="AC154" s="528" t="s">
        <v>1325</v>
      </c>
      <c r="AD154" s="528" t="s">
        <v>1325</v>
      </c>
      <c r="AE154" s="535" t="s">
        <v>1325</v>
      </c>
      <c r="AF154" s="531">
        <v>2.4329110485190908</v>
      </c>
      <c r="AG154" s="532"/>
      <c r="AH154" s="532"/>
      <c r="AI154" s="532"/>
      <c r="AJ154" s="532"/>
      <c r="AK154" s="532">
        <v>1.1135728773921081</v>
      </c>
      <c r="AL154" s="533">
        <v>0</v>
      </c>
      <c r="AM154" s="534" t="s">
        <v>1325</v>
      </c>
      <c r="AN154" s="528" t="s">
        <v>1325</v>
      </c>
      <c r="AO154" s="528" t="s">
        <v>1325</v>
      </c>
      <c r="AP154" s="528" t="s">
        <v>1325</v>
      </c>
      <c r="AQ154" s="528" t="s">
        <v>1325</v>
      </c>
      <c r="AR154" s="528">
        <v>17</v>
      </c>
      <c r="AS154" s="535" t="s">
        <v>1325</v>
      </c>
      <c r="AT154" s="531">
        <v>0</v>
      </c>
      <c r="AU154" s="532"/>
      <c r="AV154" s="532"/>
      <c r="AW154" s="532"/>
      <c r="AX154" s="532"/>
      <c r="AY154" s="532">
        <v>3.9039934582325561E-2</v>
      </c>
      <c r="AZ154" s="533">
        <v>0</v>
      </c>
      <c r="BA154" s="534" t="s">
        <v>1325</v>
      </c>
      <c r="BB154" s="528" t="s">
        <v>1325</v>
      </c>
      <c r="BC154" s="528" t="s">
        <v>1325</v>
      </c>
      <c r="BD154" s="528" t="s">
        <v>1325</v>
      </c>
      <c r="BE154" s="528" t="s">
        <v>1325</v>
      </c>
      <c r="BF154" s="528" t="s">
        <v>1325</v>
      </c>
      <c r="BG154" s="535" t="s">
        <v>1325</v>
      </c>
      <c r="BH154" s="531">
        <v>0.22543551182266128</v>
      </c>
      <c r="BI154" s="532"/>
      <c r="BJ154" s="532"/>
      <c r="BK154" s="532"/>
      <c r="BL154" s="532"/>
      <c r="BM154" s="532">
        <v>0.31781869652168726</v>
      </c>
      <c r="BN154" s="533">
        <v>4.660763747083517</v>
      </c>
      <c r="BO154" s="534" t="s">
        <v>1325</v>
      </c>
      <c r="BP154" s="528" t="s">
        <v>1325</v>
      </c>
      <c r="BQ154" s="528" t="s">
        <v>1325</v>
      </c>
      <c r="BR154" s="528" t="s">
        <v>1325</v>
      </c>
      <c r="BS154" s="528" t="s">
        <v>1325</v>
      </c>
      <c r="BT154" s="528">
        <v>18</v>
      </c>
      <c r="BU154" s="535" t="s">
        <v>1325</v>
      </c>
      <c r="BV154" s="531">
        <v>2.0965638989542397</v>
      </c>
      <c r="BW154" s="532"/>
      <c r="BX154" s="532"/>
      <c r="BY154" s="532"/>
      <c r="BZ154" s="532"/>
      <c r="CA154" s="532">
        <v>1.2922209325887031</v>
      </c>
      <c r="CB154" s="533">
        <v>0</v>
      </c>
      <c r="CC154" s="534">
        <v>11</v>
      </c>
      <c r="CD154" s="528" t="s">
        <v>1325</v>
      </c>
      <c r="CE154" s="528" t="s">
        <v>1325</v>
      </c>
      <c r="CF154" s="528" t="s">
        <v>1325</v>
      </c>
      <c r="CG154" s="528" t="s">
        <v>1325</v>
      </c>
      <c r="CH154" s="528">
        <v>31</v>
      </c>
      <c r="CI154" s="535" t="s">
        <v>1325</v>
      </c>
      <c r="CJ154" s="531">
        <v>5.9084982606892194</v>
      </c>
      <c r="CK154" s="532"/>
      <c r="CL154" s="532"/>
      <c r="CM154" s="532"/>
      <c r="CN154" s="532"/>
      <c r="CO154" s="532">
        <v>0.4585300083379269</v>
      </c>
      <c r="CP154" s="533">
        <v>0</v>
      </c>
      <c r="CQ154" s="534" t="s">
        <v>1325</v>
      </c>
      <c r="CR154" s="528" t="s">
        <v>1325</v>
      </c>
      <c r="CS154" s="528" t="s">
        <v>1325</v>
      </c>
      <c r="CT154" s="528" t="s">
        <v>1325</v>
      </c>
      <c r="CU154" s="528" t="s">
        <v>1325</v>
      </c>
      <c r="CV154" s="528" t="s">
        <v>1325</v>
      </c>
      <c r="CW154" s="528" t="s">
        <v>1325</v>
      </c>
      <c r="CX154" s="528" t="s">
        <v>878</v>
      </c>
      <c r="CY154" s="528" t="s">
        <v>791</v>
      </c>
      <c r="CZ154" s="528" t="s">
        <v>792</v>
      </c>
      <c r="DA154" s="536" t="s">
        <v>1472</v>
      </c>
      <c r="DB154" s="537" t="s">
        <v>792</v>
      </c>
      <c r="DC154" s="537" t="s">
        <v>792</v>
      </c>
      <c r="DD154" s="537" t="s">
        <v>878</v>
      </c>
      <c r="DE154" s="537" t="s">
        <v>878</v>
      </c>
      <c r="DF154" s="528"/>
      <c r="DG154" s="538" t="s">
        <v>1930</v>
      </c>
      <c r="DH154" s="528">
        <v>252</v>
      </c>
      <c r="DI154" s="528">
        <v>6</v>
      </c>
      <c r="DJ154" s="528">
        <v>7</v>
      </c>
      <c r="DK154" s="528">
        <v>5</v>
      </c>
      <c r="DL154" s="528">
        <v>0</v>
      </c>
      <c r="DM154" s="528">
        <v>1116</v>
      </c>
      <c r="DN154" s="528">
        <v>35</v>
      </c>
      <c r="DO154" s="528">
        <v>119</v>
      </c>
      <c r="DP154" s="535">
        <v>1421</v>
      </c>
    </row>
    <row r="155" spans="1:120">
      <c r="A155" s="597" t="s">
        <v>38</v>
      </c>
      <c r="B155" s="545" t="s">
        <v>1296</v>
      </c>
      <c r="C155" s="546" t="s">
        <v>666</v>
      </c>
      <c r="D155" s="531">
        <v>0.95243728600447597</v>
      </c>
      <c r="E155" s="532">
        <v>0.70295836631102571</v>
      </c>
      <c r="F155" s="532"/>
      <c r="G155" s="532"/>
      <c r="H155" s="532"/>
      <c r="I155" s="532">
        <v>1.2407223386320345</v>
      </c>
      <c r="J155" s="533">
        <v>2.7266585298708841</v>
      </c>
      <c r="K155" s="534" t="s">
        <v>1325</v>
      </c>
      <c r="L155" s="528" t="s">
        <v>1325</v>
      </c>
      <c r="M155" s="528" t="s">
        <v>1325</v>
      </c>
      <c r="N155" s="528" t="s">
        <v>1325</v>
      </c>
      <c r="O155" s="528" t="s">
        <v>1325</v>
      </c>
      <c r="P155" s="528">
        <v>71</v>
      </c>
      <c r="Q155" s="535" t="s">
        <v>1325</v>
      </c>
      <c r="R155" s="531">
        <v>0</v>
      </c>
      <c r="S155" s="532">
        <v>0</v>
      </c>
      <c r="T155" s="532"/>
      <c r="U155" s="532"/>
      <c r="V155" s="532"/>
      <c r="W155" s="532">
        <v>1.2776074034709612</v>
      </c>
      <c r="X155" s="533">
        <v>0</v>
      </c>
      <c r="Y155" s="534" t="s">
        <v>1325</v>
      </c>
      <c r="Z155" s="528" t="s">
        <v>1325</v>
      </c>
      <c r="AA155" s="528" t="s">
        <v>1325</v>
      </c>
      <c r="AB155" s="528" t="s">
        <v>1325</v>
      </c>
      <c r="AC155" s="528" t="s">
        <v>1325</v>
      </c>
      <c r="AD155" s="528" t="s">
        <v>1325</v>
      </c>
      <c r="AE155" s="535" t="s">
        <v>1325</v>
      </c>
      <c r="AF155" s="531">
        <v>0</v>
      </c>
      <c r="AG155" s="532">
        <v>0</v>
      </c>
      <c r="AH155" s="532"/>
      <c r="AI155" s="532"/>
      <c r="AJ155" s="532"/>
      <c r="AK155" s="532">
        <v>2.0548185739157963</v>
      </c>
      <c r="AL155" s="533">
        <v>5.0528576319109408</v>
      </c>
      <c r="AM155" s="534" t="s">
        <v>1325</v>
      </c>
      <c r="AN155" s="528" t="s">
        <v>1325</v>
      </c>
      <c r="AO155" s="528" t="s">
        <v>1325</v>
      </c>
      <c r="AP155" s="528" t="s">
        <v>1325</v>
      </c>
      <c r="AQ155" s="528" t="s">
        <v>1325</v>
      </c>
      <c r="AR155" s="528">
        <v>10</v>
      </c>
      <c r="AS155" s="535" t="s">
        <v>1325</v>
      </c>
      <c r="AT155" s="531">
        <v>0</v>
      </c>
      <c r="AU155" s="532">
        <v>0</v>
      </c>
      <c r="AV155" s="532"/>
      <c r="AW155" s="532"/>
      <c r="AX155" s="532"/>
      <c r="AY155" s="532">
        <v>0.39647705322308496</v>
      </c>
      <c r="AZ155" s="533">
        <v>0</v>
      </c>
      <c r="BA155" s="534" t="s">
        <v>1325</v>
      </c>
      <c r="BB155" s="528" t="s">
        <v>1325</v>
      </c>
      <c r="BC155" s="528" t="s">
        <v>1325</v>
      </c>
      <c r="BD155" s="528" t="s">
        <v>1325</v>
      </c>
      <c r="BE155" s="528" t="s">
        <v>1325</v>
      </c>
      <c r="BF155" s="528" t="s">
        <v>1325</v>
      </c>
      <c r="BG155" s="535" t="s">
        <v>1325</v>
      </c>
      <c r="BH155" s="531">
        <v>1.6877411969651497</v>
      </c>
      <c r="BI155" s="532">
        <v>4.0098975197663114</v>
      </c>
      <c r="BJ155" s="532"/>
      <c r="BK155" s="532"/>
      <c r="BL155" s="532"/>
      <c r="BM155" s="532">
        <v>1.2114319478283513</v>
      </c>
      <c r="BN155" s="533">
        <v>0</v>
      </c>
      <c r="BO155" s="534" t="s">
        <v>1325</v>
      </c>
      <c r="BP155" s="528" t="s">
        <v>1325</v>
      </c>
      <c r="BQ155" s="528" t="s">
        <v>1325</v>
      </c>
      <c r="BR155" s="528" t="s">
        <v>1325</v>
      </c>
      <c r="BS155" s="528" t="s">
        <v>1325</v>
      </c>
      <c r="BT155" s="528">
        <v>13</v>
      </c>
      <c r="BU155" s="535" t="s">
        <v>1325</v>
      </c>
      <c r="BV155" s="531">
        <v>0.96295550476385439</v>
      </c>
      <c r="BW155" s="532">
        <v>0</v>
      </c>
      <c r="BX155" s="532"/>
      <c r="BY155" s="532"/>
      <c r="BZ155" s="532"/>
      <c r="CA155" s="532">
        <v>1.3460956751798416</v>
      </c>
      <c r="CB155" s="533">
        <v>2.5420240729687249</v>
      </c>
      <c r="CC155" s="534" t="s">
        <v>1325</v>
      </c>
      <c r="CD155" s="528" t="s">
        <v>1325</v>
      </c>
      <c r="CE155" s="528" t="s">
        <v>1325</v>
      </c>
      <c r="CF155" s="528" t="s">
        <v>1325</v>
      </c>
      <c r="CG155" s="528" t="s">
        <v>1325</v>
      </c>
      <c r="CH155" s="528">
        <v>31</v>
      </c>
      <c r="CI155" s="535" t="s">
        <v>1325</v>
      </c>
      <c r="CJ155" s="531">
        <v>3.0018983098662981</v>
      </c>
      <c r="CK155" s="532">
        <v>0</v>
      </c>
      <c r="CL155" s="532"/>
      <c r="CM155" s="532"/>
      <c r="CN155" s="532"/>
      <c r="CO155" s="532">
        <v>0.90250350847464966</v>
      </c>
      <c r="CP155" s="533">
        <v>0</v>
      </c>
      <c r="CQ155" s="534" t="s">
        <v>1325</v>
      </c>
      <c r="CR155" s="528" t="s">
        <v>1325</v>
      </c>
      <c r="CS155" s="528" t="s">
        <v>1325</v>
      </c>
      <c r="CT155" s="528" t="s">
        <v>1325</v>
      </c>
      <c r="CU155" s="528" t="s">
        <v>1325</v>
      </c>
      <c r="CV155" s="528" t="s">
        <v>1325</v>
      </c>
      <c r="CW155" s="528" t="s">
        <v>1325</v>
      </c>
      <c r="CX155" s="528" t="s">
        <v>878</v>
      </c>
      <c r="CY155" s="528" t="s">
        <v>791</v>
      </c>
      <c r="CZ155" s="528" t="s">
        <v>878</v>
      </c>
      <c r="DA155" s="536" t="s">
        <v>791</v>
      </c>
      <c r="DB155" s="537" t="s">
        <v>792</v>
      </c>
      <c r="DC155" s="537" t="s">
        <v>792</v>
      </c>
      <c r="DD155" s="537" t="s">
        <v>878</v>
      </c>
      <c r="DE155" s="537" t="s">
        <v>878</v>
      </c>
      <c r="DF155" s="528"/>
      <c r="DG155" s="538" t="s">
        <v>1930</v>
      </c>
      <c r="DH155" s="528">
        <v>72</v>
      </c>
      <c r="DI155" s="528">
        <v>14</v>
      </c>
      <c r="DJ155" s="528">
        <v>7</v>
      </c>
      <c r="DK155" s="528">
        <v>7</v>
      </c>
      <c r="DL155" s="528">
        <v>0</v>
      </c>
      <c r="DM155" s="528">
        <v>648</v>
      </c>
      <c r="DN155" s="528">
        <v>20</v>
      </c>
      <c r="DO155" s="528">
        <v>84</v>
      </c>
      <c r="DP155" s="535">
        <v>768</v>
      </c>
    </row>
    <row r="156" spans="1:120">
      <c r="A156" s="597" t="s">
        <v>40</v>
      </c>
      <c r="B156" s="545" t="s">
        <v>1293</v>
      </c>
      <c r="C156" s="546" t="s">
        <v>667</v>
      </c>
      <c r="D156" s="531">
        <v>0.97513479684368187</v>
      </c>
      <c r="E156" s="532">
        <v>0.90227000110029265</v>
      </c>
      <c r="F156" s="532"/>
      <c r="G156" s="532">
        <v>1.0042898489840744</v>
      </c>
      <c r="H156" s="532"/>
      <c r="I156" s="532">
        <v>0.79911117803873932</v>
      </c>
      <c r="J156" s="533">
        <v>1.6050710513985122</v>
      </c>
      <c r="K156" s="534" t="s">
        <v>1325</v>
      </c>
      <c r="L156" s="528" t="s">
        <v>1325</v>
      </c>
      <c r="M156" s="528" t="s">
        <v>1325</v>
      </c>
      <c r="N156" s="528" t="s">
        <v>1325</v>
      </c>
      <c r="O156" s="528" t="s">
        <v>1325</v>
      </c>
      <c r="P156" s="528">
        <v>49</v>
      </c>
      <c r="Q156" s="535" t="s">
        <v>1325</v>
      </c>
      <c r="R156" s="531">
        <v>0</v>
      </c>
      <c r="S156" s="532">
        <v>0</v>
      </c>
      <c r="T156" s="532"/>
      <c r="U156" s="532">
        <v>0</v>
      </c>
      <c r="V156" s="532"/>
      <c r="W156" s="532">
        <v>0</v>
      </c>
      <c r="X156" s="533">
        <v>6.9632268907563022</v>
      </c>
      <c r="Y156" s="534" t="s">
        <v>1325</v>
      </c>
      <c r="Z156" s="528" t="s">
        <v>1325</v>
      </c>
      <c r="AA156" s="528" t="s">
        <v>1325</v>
      </c>
      <c r="AB156" s="528" t="s">
        <v>1325</v>
      </c>
      <c r="AC156" s="528" t="s">
        <v>1325</v>
      </c>
      <c r="AD156" s="528" t="s">
        <v>1325</v>
      </c>
      <c r="AE156" s="535" t="s">
        <v>1325</v>
      </c>
      <c r="AF156" s="531">
        <v>0.37978750523620003</v>
      </c>
      <c r="AG156" s="532">
        <v>0</v>
      </c>
      <c r="AH156" s="532"/>
      <c r="AI156" s="532">
        <v>0</v>
      </c>
      <c r="AJ156" s="532"/>
      <c r="AK156" s="532">
        <v>0.62899255655160757</v>
      </c>
      <c r="AL156" s="533">
        <v>0</v>
      </c>
      <c r="AM156" s="534" t="s">
        <v>1325</v>
      </c>
      <c r="AN156" s="528" t="s">
        <v>1325</v>
      </c>
      <c r="AO156" s="528" t="s">
        <v>1325</v>
      </c>
      <c r="AP156" s="528" t="s">
        <v>1325</v>
      </c>
      <c r="AQ156" s="528" t="s">
        <v>1325</v>
      </c>
      <c r="AR156" s="528">
        <v>11</v>
      </c>
      <c r="AS156" s="535" t="s">
        <v>1325</v>
      </c>
      <c r="AT156" s="531">
        <v>4.3683673793901834</v>
      </c>
      <c r="AU156" s="532">
        <v>0</v>
      </c>
      <c r="AV156" s="532"/>
      <c r="AW156" s="532">
        <v>0</v>
      </c>
      <c r="AX156" s="532"/>
      <c r="AY156" s="532">
        <v>0.37180192467628681</v>
      </c>
      <c r="AZ156" s="533">
        <v>2.2353538377410143</v>
      </c>
      <c r="BA156" s="534" t="s">
        <v>1325</v>
      </c>
      <c r="BB156" s="528" t="s">
        <v>1325</v>
      </c>
      <c r="BC156" s="528" t="s">
        <v>1325</v>
      </c>
      <c r="BD156" s="528" t="s">
        <v>1325</v>
      </c>
      <c r="BE156" s="528" t="s">
        <v>1325</v>
      </c>
      <c r="BF156" s="528" t="s">
        <v>1325</v>
      </c>
      <c r="BG156" s="535" t="s">
        <v>1325</v>
      </c>
      <c r="BH156" s="531">
        <v>0.58330717451354108</v>
      </c>
      <c r="BI156" s="532">
        <v>0</v>
      </c>
      <c r="BJ156" s="532"/>
      <c r="BK156" s="532">
        <v>3.2251298707088387</v>
      </c>
      <c r="BL156" s="532"/>
      <c r="BM156" s="532">
        <v>1.2369502349176067</v>
      </c>
      <c r="BN156" s="533">
        <v>1.5558822212536896</v>
      </c>
      <c r="BO156" s="534" t="s">
        <v>1325</v>
      </c>
      <c r="BP156" s="528" t="s">
        <v>1325</v>
      </c>
      <c r="BQ156" s="528" t="s">
        <v>1325</v>
      </c>
      <c r="BR156" s="528" t="s">
        <v>1325</v>
      </c>
      <c r="BS156" s="528" t="s">
        <v>1325</v>
      </c>
      <c r="BT156" s="528">
        <v>10</v>
      </c>
      <c r="BU156" s="535" t="s">
        <v>1325</v>
      </c>
      <c r="BV156" s="531">
        <v>1.155893675845999</v>
      </c>
      <c r="BW156" s="532">
        <v>2.378931877737521</v>
      </c>
      <c r="BX156" s="532"/>
      <c r="BY156" s="532">
        <v>1.3114240976472908</v>
      </c>
      <c r="BZ156" s="532"/>
      <c r="CA156" s="532">
        <v>1.0092726291791927</v>
      </c>
      <c r="CB156" s="533">
        <v>1.3584516019121926</v>
      </c>
      <c r="CC156" s="534" t="s">
        <v>1325</v>
      </c>
      <c r="CD156" s="528" t="s">
        <v>1325</v>
      </c>
      <c r="CE156" s="528" t="s">
        <v>1325</v>
      </c>
      <c r="CF156" s="528" t="s">
        <v>1325</v>
      </c>
      <c r="CG156" s="528" t="s">
        <v>1325</v>
      </c>
      <c r="CH156" s="528">
        <v>21</v>
      </c>
      <c r="CI156" s="535" t="s">
        <v>1325</v>
      </c>
      <c r="CJ156" s="531">
        <v>0</v>
      </c>
      <c r="CK156" s="532">
        <v>0</v>
      </c>
      <c r="CL156" s="532"/>
      <c r="CM156" s="532">
        <v>0</v>
      </c>
      <c r="CN156" s="532"/>
      <c r="CO156" s="532">
        <v>0</v>
      </c>
      <c r="CP156" s="533">
        <v>0</v>
      </c>
      <c r="CQ156" s="534" t="s">
        <v>1325</v>
      </c>
      <c r="CR156" s="528" t="s">
        <v>1325</v>
      </c>
      <c r="CS156" s="528" t="s">
        <v>1325</v>
      </c>
      <c r="CT156" s="528" t="s">
        <v>1325</v>
      </c>
      <c r="CU156" s="528" t="s">
        <v>1325</v>
      </c>
      <c r="CV156" s="528" t="s">
        <v>1325</v>
      </c>
      <c r="CW156" s="528" t="s">
        <v>1325</v>
      </c>
      <c r="CX156" s="528" t="s">
        <v>878</v>
      </c>
      <c r="CY156" s="528" t="s">
        <v>791</v>
      </c>
      <c r="CZ156" s="528" t="s">
        <v>878</v>
      </c>
      <c r="DA156" s="536" t="s">
        <v>791</v>
      </c>
      <c r="DB156" s="537" t="s">
        <v>792</v>
      </c>
      <c r="DC156" s="537" t="s">
        <v>792</v>
      </c>
      <c r="DD156" s="537" t="s">
        <v>878</v>
      </c>
      <c r="DE156" s="537" t="s">
        <v>878</v>
      </c>
      <c r="DF156" s="544" t="s">
        <v>1934</v>
      </c>
      <c r="DG156" s="538" t="s">
        <v>1930</v>
      </c>
      <c r="DH156" s="528">
        <v>83</v>
      </c>
      <c r="DI156" s="528">
        <v>10</v>
      </c>
      <c r="DJ156" s="528">
        <v>6</v>
      </c>
      <c r="DK156" s="528">
        <v>18</v>
      </c>
      <c r="DL156" s="528">
        <v>0</v>
      </c>
      <c r="DM156" s="528">
        <v>487</v>
      </c>
      <c r="DN156" s="528">
        <v>35</v>
      </c>
      <c r="DO156" s="528">
        <v>68</v>
      </c>
      <c r="DP156" s="535">
        <v>639</v>
      </c>
    </row>
    <row r="157" spans="1:120">
      <c r="A157" s="597" t="s">
        <v>41</v>
      </c>
      <c r="B157" s="545" t="s">
        <v>1291</v>
      </c>
      <c r="C157" s="546" t="s">
        <v>668</v>
      </c>
      <c r="D157" s="531"/>
      <c r="E157" s="532">
        <v>2.1587690580723127</v>
      </c>
      <c r="F157" s="532"/>
      <c r="G157" s="532"/>
      <c r="H157" s="532"/>
      <c r="I157" s="532"/>
      <c r="J157" s="533"/>
      <c r="K157" s="534" t="s">
        <v>1325</v>
      </c>
      <c r="L157" s="528">
        <v>14</v>
      </c>
      <c r="M157" s="528" t="s">
        <v>1325</v>
      </c>
      <c r="N157" s="528" t="s">
        <v>1325</v>
      </c>
      <c r="O157" s="528" t="s">
        <v>1325</v>
      </c>
      <c r="P157" s="528" t="s">
        <v>1325</v>
      </c>
      <c r="Q157" s="535" t="s">
        <v>1325</v>
      </c>
      <c r="R157" s="531"/>
      <c r="S157" s="532">
        <v>0</v>
      </c>
      <c r="T157" s="532"/>
      <c r="U157" s="532"/>
      <c r="V157" s="532"/>
      <c r="W157" s="532"/>
      <c r="X157" s="533"/>
      <c r="Y157" s="534" t="s">
        <v>1325</v>
      </c>
      <c r="Z157" s="528" t="s">
        <v>1325</v>
      </c>
      <c r="AA157" s="528" t="s">
        <v>1325</v>
      </c>
      <c r="AB157" s="528" t="s">
        <v>1325</v>
      </c>
      <c r="AC157" s="528" t="s">
        <v>1325</v>
      </c>
      <c r="AD157" s="528" t="s">
        <v>1325</v>
      </c>
      <c r="AE157" s="535" t="s">
        <v>1325</v>
      </c>
      <c r="AF157" s="531"/>
      <c r="AG157" s="532">
        <v>1.8684117406886538</v>
      </c>
      <c r="AH157" s="532"/>
      <c r="AI157" s="532"/>
      <c r="AJ157" s="532"/>
      <c r="AK157" s="532"/>
      <c r="AL157" s="533"/>
      <c r="AM157" s="534" t="s">
        <v>1325</v>
      </c>
      <c r="AN157" s="528" t="s">
        <v>1325</v>
      </c>
      <c r="AO157" s="528" t="s">
        <v>1325</v>
      </c>
      <c r="AP157" s="528" t="s">
        <v>1325</v>
      </c>
      <c r="AQ157" s="528" t="s">
        <v>1325</v>
      </c>
      <c r="AR157" s="528" t="s">
        <v>1325</v>
      </c>
      <c r="AS157" s="535" t="s">
        <v>1325</v>
      </c>
      <c r="AT157" s="531"/>
      <c r="AU157" s="532">
        <v>0</v>
      </c>
      <c r="AV157" s="532"/>
      <c r="AW157" s="532"/>
      <c r="AX157" s="532"/>
      <c r="AY157" s="532"/>
      <c r="AZ157" s="533"/>
      <c r="BA157" s="534" t="s">
        <v>1325</v>
      </c>
      <c r="BB157" s="528" t="s">
        <v>1325</v>
      </c>
      <c r="BC157" s="528" t="s">
        <v>1325</v>
      </c>
      <c r="BD157" s="528" t="s">
        <v>1325</v>
      </c>
      <c r="BE157" s="528" t="s">
        <v>1325</v>
      </c>
      <c r="BF157" s="528" t="s">
        <v>1325</v>
      </c>
      <c r="BG157" s="535" t="s">
        <v>1325</v>
      </c>
      <c r="BH157" s="531"/>
      <c r="BI157" s="532">
        <v>0.86196959911978566</v>
      </c>
      <c r="BJ157" s="532"/>
      <c r="BK157" s="532"/>
      <c r="BL157" s="532"/>
      <c r="BM157" s="532"/>
      <c r="BN157" s="533"/>
      <c r="BO157" s="534" t="s">
        <v>1325</v>
      </c>
      <c r="BP157" s="528" t="s">
        <v>1325</v>
      </c>
      <c r="BQ157" s="528" t="s">
        <v>1325</v>
      </c>
      <c r="BR157" s="528" t="s">
        <v>1325</v>
      </c>
      <c r="BS157" s="528" t="s">
        <v>1325</v>
      </c>
      <c r="BT157" s="528" t="s">
        <v>1325</v>
      </c>
      <c r="BU157" s="535" t="s">
        <v>1325</v>
      </c>
      <c r="BV157" s="531"/>
      <c r="BW157" s="532">
        <v>1.3145432434861628</v>
      </c>
      <c r="BX157" s="532"/>
      <c r="BY157" s="532"/>
      <c r="BZ157" s="532"/>
      <c r="CA157" s="532"/>
      <c r="CB157" s="533"/>
      <c r="CC157" s="534" t="s">
        <v>1325</v>
      </c>
      <c r="CD157" s="528" t="s">
        <v>1325</v>
      </c>
      <c r="CE157" s="528" t="s">
        <v>1325</v>
      </c>
      <c r="CF157" s="528" t="s">
        <v>1325</v>
      </c>
      <c r="CG157" s="528" t="s">
        <v>1325</v>
      </c>
      <c r="CH157" s="528" t="s">
        <v>1325</v>
      </c>
      <c r="CI157" s="535" t="s">
        <v>1325</v>
      </c>
      <c r="CJ157" s="531"/>
      <c r="CK157" s="532">
        <v>1.7143782426555305</v>
      </c>
      <c r="CL157" s="532"/>
      <c r="CM157" s="532"/>
      <c r="CN157" s="532"/>
      <c r="CO157" s="532"/>
      <c r="CP157" s="533"/>
      <c r="CQ157" s="534" t="s">
        <v>1325</v>
      </c>
      <c r="CR157" s="528" t="s">
        <v>1325</v>
      </c>
      <c r="CS157" s="528" t="s">
        <v>1325</v>
      </c>
      <c r="CT157" s="528" t="s">
        <v>1325</v>
      </c>
      <c r="CU157" s="528" t="s">
        <v>1325</v>
      </c>
      <c r="CV157" s="528" t="s">
        <v>1325</v>
      </c>
      <c r="CW157" s="528" t="s">
        <v>1325</v>
      </c>
      <c r="CX157" s="528" t="s">
        <v>878</v>
      </c>
      <c r="CY157" s="528" t="s">
        <v>791</v>
      </c>
      <c r="CZ157" s="528" t="s">
        <v>878</v>
      </c>
      <c r="DA157" s="536" t="s">
        <v>791</v>
      </c>
      <c r="DB157" s="537" t="s">
        <v>792</v>
      </c>
      <c r="DC157" s="537" t="s">
        <v>792</v>
      </c>
      <c r="DD157" s="537" t="s">
        <v>878</v>
      </c>
      <c r="DE157" s="537" t="s">
        <v>878</v>
      </c>
      <c r="DF157" s="528"/>
      <c r="DG157" s="538" t="s">
        <v>1930</v>
      </c>
      <c r="DH157" s="528">
        <v>5</v>
      </c>
      <c r="DI157" s="528">
        <v>134</v>
      </c>
      <c r="DJ157" s="528">
        <v>0</v>
      </c>
      <c r="DK157" s="528">
        <v>0</v>
      </c>
      <c r="DL157" s="528">
        <v>0</v>
      </c>
      <c r="DM157" s="528">
        <v>0</v>
      </c>
      <c r="DN157" s="528">
        <v>7</v>
      </c>
      <c r="DO157" s="528">
        <v>16</v>
      </c>
      <c r="DP157" s="535">
        <v>146</v>
      </c>
    </row>
    <row r="158" spans="1:120">
      <c r="A158" s="597" t="s">
        <v>43</v>
      </c>
      <c r="B158" s="545" t="s">
        <v>1289</v>
      </c>
      <c r="C158" s="546" t="s">
        <v>669</v>
      </c>
      <c r="D158" s="531">
        <v>1.3366880644242605</v>
      </c>
      <c r="E158" s="532"/>
      <c r="F158" s="532"/>
      <c r="G158" s="532"/>
      <c r="H158" s="532"/>
      <c r="I158" s="532">
        <v>0.72330301567087274</v>
      </c>
      <c r="J158" s="533">
        <v>1.5737435476740442</v>
      </c>
      <c r="K158" s="534" t="s">
        <v>1325</v>
      </c>
      <c r="L158" s="528" t="s">
        <v>1325</v>
      </c>
      <c r="M158" s="528" t="s">
        <v>1325</v>
      </c>
      <c r="N158" s="528" t="s">
        <v>1325</v>
      </c>
      <c r="O158" s="528" t="s">
        <v>1325</v>
      </c>
      <c r="P158" s="528">
        <v>98</v>
      </c>
      <c r="Q158" s="535">
        <v>13</v>
      </c>
      <c r="R158" s="531">
        <v>0</v>
      </c>
      <c r="S158" s="532"/>
      <c r="T158" s="532"/>
      <c r="U158" s="532"/>
      <c r="V158" s="532"/>
      <c r="W158" s="532">
        <v>4.0308449118994014</v>
      </c>
      <c r="X158" s="533">
        <v>2.5758137413702382</v>
      </c>
      <c r="Y158" s="534" t="s">
        <v>1325</v>
      </c>
      <c r="Z158" s="528" t="s">
        <v>1325</v>
      </c>
      <c r="AA158" s="528" t="s">
        <v>1325</v>
      </c>
      <c r="AB158" s="528" t="s">
        <v>1325</v>
      </c>
      <c r="AC158" s="528" t="s">
        <v>1325</v>
      </c>
      <c r="AD158" s="528" t="s">
        <v>1325</v>
      </c>
      <c r="AE158" s="535" t="s">
        <v>1325</v>
      </c>
      <c r="AF158" s="531">
        <v>1.0731894751361837</v>
      </c>
      <c r="AG158" s="532"/>
      <c r="AH158" s="532"/>
      <c r="AI158" s="532"/>
      <c r="AJ158" s="532"/>
      <c r="AK158" s="532">
        <v>2.5244598642701619</v>
      </c>
      <c r="AL158" s="533">
        <v>0</v>
      </c>
      <c r="AM158" s="534" t="s">
        <v>1325</v>
      </c>
      <c r="AN158" s="528" t="s">
        <v>1325</v>
      </c>
      <c r="AO158" s="528" t="s">
        <v>1325</v>
      </c>
      <c r="AP158" s="528" t="s">
        <v>1325</v>
      </c>
      <c r="AQ158" s="528" t="s">
        <v>1325</v>
      </c>
      <c r="AR158" s="528">
        <v>22</v>
      </c>
      <c r="AS158" s="535" t="s">
        <v>1325</v>
      </c>
      <c r="AT158" s="531">
        <v>0</v>
      </c>
      <c r="AU158" s="532"/>
      <c r="AV158" s="532"/>
      <c r="AW158" s="532"/>
      <c r="AX158" s="532"/>
      <c r="AY158" s="532">
        <v>2.5192780699371271</v>
      </c>
      <c r="AZ158" s="533">
        <v>4.1213019861923819</v>
      </c>
      <c r="BA158" s="534" t="s">
        <v>1325</v>
      </c>
      <c r="BB158" s="528" t="s">
        <v>1325</v>
      </c>
      <c r="BC158" s="528" t="s">
        <v>1325</v>
      </c>
      <c r="BD158" s="528" t="s">
        <v>1325</v>
      </c>
      <c r="BE158" s="528" t="s">
        <v>1325</v>
      </c>
      <c r="BF158" s="528" t="s">
        <v>1325</v>
      </c>
      <c r="BG158" s="535" t="s">
        <v>1325</v>
      </c>
      <c r="BH158" s="531">
        <v>3.1131658169240413</v>
      </c>
      <c r="BI158" s="532"/>
      <c r="BJ158" s="532"/>
      <c r="BK158" s="532"/>
      <c r="BL158" s="532"/>
      <c r="BM158" s="532">
        <v>0.28252543080976117</v>
      </c>
      <c r="BN158" s="533">
        <v>2.5102621696777101</v>
      </c>
      <c r="BO158" s="534" t="s">
        <v>1325</v>
      </c>
      <c r="BP158" s="528" t="s">
        <v>1325</v>
      </c>
      <c r="BQ158" s="528" t="s">
        <v>1325</v>
      </c>
      <c r="BR158" s="528" t="s">
        <v>1325</v>
      </c>
      <c r="BS158" s="528" t="s">
        <v>1325</v>
      </c>
      <c r="BT158" s="528">
        <v>20</v>
      </c>
      <c r="BU158" s="535" t="s">
        <v>1325</v>
      </c>
      <c r="BV158" s="531">
        <v>0.79727632859226438</v>
      </c>
      <c r="BW158" s="532"/>
      <c r="BX158" s="532"/>
      <c r="BY158" s="532"/>
      <c r="BZ158" s="532"/>
      <c r="CA158" s="532">
        <v>2.1286447862307485</v>
      </c>
      <c r="CB158" s="533">
        <v>1.2588752684620526</v>
      </c>
      <c r="CC158" s="534" t="s">
        <v>1325</v>
      </c>
      <c r="CD158" s="528" t="s">
        <v>1325</v>
      </c>
      <c r="CE158" s="528" t="s">
        <v>1325</v>
      </c>
      <c r="CF158" s="528" t="s">
        <v>1325</v>
      </c>
      <c r="CG158" s="528" t="s">
        <v>1325</v>
      </c>
      <c r="CH158" s="528">
        <v>27</v>
      </c>
      <c r="CI158" s="535" t="s">
        <v>1325</v>
      </c>
      <c r="CJ158" s="531">
        <v>0</v>
      </c>
      <c r="CK158" s="532"/>
      <c r="CL158" s="532"/>
      <c r="CM158" s="532"/>
      <c r="CN158" s="532"/>
      <c r="CO158" s="532">
        <v>0.61228023978218771</v>
      </c>
      <c r="CP158" s="533">
        <v>0</v>
      </c>
      <c r="CQ158" s="534" t="s">
        <v>1325</v>
      </c>
      <c r="CR158" s="528" t="s">
        <v>1325</v>
      </c>
      <c r="CS158" s="528" t="s">
        <v>1325</v>
      </c>
      <c r="CT158" s="528" t="s">
        <v>1325</v>
      </c>
      <c r="CU158" s="528" t="s">
        <v>1325</v>
      </c>
      <c r="CV158" s="528" t="s">
        <v>1325</v>
      </c>
      <c r="CW158" s="528" t="s">
        <v>1325</v>
      </c>
      <c r="CX158" s="528" t="s">
        <v>878</v>
      </c>
      <c r="CY158" s="528" t="s">
        <v>791</v>
      </c>
      <c r="CZ158" s="528" t="s">
        <v>878</v>
      </c>
      <c r="DA158" s="536" t="s">
        <v>791</v>
      </c>
      <c r="DB158" s="537" t="s">
        <v>792</v>
      </c>
      <c r="DC158" s="537" t="s">
        <v>792</v>
      </c>
      <c r="DD158" s="537" t="s">
        <v>878</v>
      </c>
      <c r="DE158" s="537" t="s">
        <v>878</v>
      </c>
      <c r="DF158" s="528"/>
      <c r="DG158" s="538" t="s">
        <v>1930</v>
      </c>
      <c r="DH158" s="528">
        <v>56</v>
      </c>
      <c r="DI158" s="528">
        <v>3</v>
      </c>
      <c r="DJ158" s="528">
        <v>9</v>
      </c>
      <c r="DK158" s="528">
        <v>5</v>
      </c>
      <c r="DL158" s="528">
        <v>1</v>
      </c>
      <c r="DM158" s="528">
        <v>991</v>
      </c>
      <c r="DN158" s="528">
        <v>75</v>
      </c>
      <c r="DO158" s="528">
        <v>122</v>
      </c>
      <c r="DP158" s="535">
        <v>1140</v>
      </c>
    </row>
    <row r="159" spans="1:120">
      <c r="A159" s="597" t="s">
        <v>45</v>
      </c>
      <c r="B159" s="545" t="s">
        <v>1289</v>
      </c>
      <c r="C159" s="546" t="s">
        <v>670</v>
      </c>
      <c r="D159" s="531">
        <v>2.0177289273098382</v>
      </c>
      <c r="E159" s="532">
        <v>0.57496751267181512</v>
      </c>
      <c r="F159" s="532">
        <v>0</v>
      </c>
      <c r="G159" s="532"/>
      <c r="H159" s="532"/>
      <c r="I159" s="532">
        <v>0.78757561565687262</v>
      </c>
      <c r="J159" s="533">
        <v>0.72194939772491429</v>
      </c>
      <c r="K159" s="534">
        <v>10</v>
      </c>
      <c r="L159" s="528" t="s">
        <v>1325</v>
      </c>
      <c r="M159" s="528" t="s">
        <v>1325</v>
      </c>
      <c r="N159" s="528" t="s">
        <v>1325</v>
      </c>
      <c r="O159" s="528" t="s">
        <v>1325</v>
      </c>
      <c r="P159" s="528">
        <v>178</v>
      </c>
      <c r="Q159" s="535" t="s">
        <v>1325</v>
      </c>
      <c r="R159" s="531">
        <v>6.3207190695745172</v>
      </c>
      <c r="S159" s="532">
        <v>0</v>
      </c>
      <c r="T159" s="532">
        <v>0</v>
      </c>
      <c r="U159" s="532"/>
      <c r="V159" s="532"/>
      <c r="W159" s="532">
        <v>0.42862587735936641</v>
      </c>
      <c r="X159" s="533">
        <v>0</v>
      </c>
      <c r="Y159" s="534" t="s">
        <v>1325</v>
      </c>
      <c r="Z159" s="528" t="s">
        <v>1325</v>
      </c>
      <c r="AA159" s="528" t="s">
        <v>1325</v>
      </c>
      <c r="AB159" s="528" t="s">
        <v>1325</v>
      </c>
      <c r="AC159" s="528" t="s">
        <v>1325</v>
      </c>
      <c r="AD159" s="528" t="s">
        <v>1325</v>
      </c>
      <c r="AE159" s="535" t="s">
        <v>1325</v>
      </c>
      <c r="AF159" s="531">
        <v>2.3872124855386421</v>
      </c>
      <c r="AG159" s="532">
        <v>1.0780028342618326</v>
      </c>
      <c r="AH159" s="532">
        <v>0</v>
      </c>
      <c r="AI159" s="532"/>
      <c r="AJ159" s="532"/>
      <c r="AK159" s="532">
        <v>0.86952230619113435</v>
      </c>
      <c r="AL159" s="533">
        <v>0.76946107067532299</v>
      </c>
      <c r="AM159" s="534" t="s">
        <v>1325</v>
      </c>
      <c r="AN159" s="528" t="s">
        <v>1325</v>
      </c>
      <c r="AO159" s="528" t="s">
        <v>1325</v>
      </c>
      <c r="AP159" s="528" t="s">
        <v>1325</v>
      </c>
      <c r="AQ159" s="528" t="s">
        <v>1325</v>
      </c>
      <c r="AR159" s="528">
        <v>50</v>
      </c>
      <c r="AS159" s="535" t="s">
        <v>1325</v>
      </c>
      <c r="AT159" s="531">
        <v>44.245033487021622</v>
      </c>
      <c r="AU159" s="532">
        <v>0</v>
      </c>
      <c r="AV159" s="532">
        <v>0</v>
      </c>
      <c r="AW159" s="532"/>
      <c r="AX159" s="532"/>
      <c r="AY159" s="532">
        <v>6.1232268194195208E-2</v>
      </c>
      <c r="AZ159" s="533">
        <v>0</v>
      </c>
      <c r="BA159" s="534" t="s">
        <v>1325</v>
      </c>
      <c r="BB159" s="528" t="s">
        <v>1325</v>
      </c>
      <c r="BC159" s="528" t="s">
        <v>1325</v>
      </c>
      <c r="BD159" s="528" t="s">
        <v>1325</v>
      </c>
      <c r="BE159" s="528" t="s">
        <v>1325</v>
      </c>
      <c r="BF159" s="528" t="s">
        <v>1325</v>
      </c>
      <c r="BG159" s="535" t="s">
        <v>1325</v>
      </c>
      <c r="BH159" s="531">
        <v>0</v>
      </c>
      <c r="BI159" s="532">
        <v>2.3260981425132843</v>
      </c>
      <c r="BJ159" s="532">
        <v>0</v>
      </c>
      <c r="BK159" s="532"/>
      <c r="BL159" s="532"/>
      <c r="BM159" s="532">
        <v>1.1022465212311672</v>
      </c>
      <c r="BN159" s="533">
        <v>0.81622025995720648</v>
      </c>
      <c r="BO159" s="534" t="s">
        <v>1325</v>
      </c>
      <c r="BP159" s="528" t="s">
        <v>1325</v>
      </c>
      <c r="BQ159" s="528" t="s">
        <v>1325</v>
      </c>
      <c r="BR159" s="528" t="s">
        <v>1325</v>
      </c>
      <c r="BS159" s="528" t="s">
        <v>1325</v>
      </c>
      <c r="BT159" s="528">
        <v>26</v>
      </c>
      <c r="BU159" s="535" t="s">
        <v>1325</v>
      </c>
      <c r="BV159" s="531">
        <v>1.3523996791335042</v>
      </c>
      <c r="BW159" s="532">
        <v>0</v>
      </c>
      <c r="BX159" s="532">
        <v>0</v>
      </c>
      <c r="BY159" s="532"/>
      <c r="BZ159" s="532"/>
      <c r="CA159" s="532">
        <v>0.97997357051720346</v>
      </c>
      <c r="CB159" s="533">
        <v>1.0547307569167998</v>
      </c>
      <c r="CC159" s="534" t="s">
        <v>1325</v>
      </c>
      <c r="CD159" s="528" t="s">
        <v>1325</v>
      </c>
      <c r="CE159" s="528" t="s">
        <v>1325</v>
      </c>
      <c r="CF159" s="528" t="s">
        <v>1325</v>
      </c>
      <c r="CG159" s="528" t="s">
        <v>1325</v>
      </c>
      <c r="CH159" s="528">
        <v>78</v>
      </c>
      <c r="CI159" s="535" t="s">
        <v>1325</v>
      </c>
      <c r="CJ159" s="531">
        <v>0</v>
      </c>
      <c r="CK159" s="532">
        <v>0</v>
      </c>
      <c r="CL159" s="532">
        <v>0</v>
      </c>
      <c r="CM159" s="532"/>
      <c r="CN159" s="532"/>
      <c r="CO159" s="532">
        <v>0.70917451802728848</v>
      </c>
      <c r="CP159" s="533">
        <v>0</v>
      </c>
      <c r="CQ159" s="534" t="s">
        <v>1325</v>
      </c>
      <c r="CR159" s="528" t="s">
        <v>1325</v>
      </c>
      <c r="CS159" s="528" t="s">
        <v>1325</v>
      </c>
      <c r="CT159" s="528" t="s">
        <v>1325</v>
      </c>
      <c r="CU159" s="528" t="s">
        <v>1325</v>
      </c>
      <c r="CV159" s="528" t="s">
        <v>1325</v>
      </c>
      <c r="CW159" s="528" t="s">
        <v>1325</v>
      </c>
      <c r="CX159" s="528" t="s">
        <v>792</v>
      </c>
      <c r="CY159" s="528" t="s">
        <v>1202</v>
      </c>
      <c r="CZ159" s="528" t="s">
        <v>878</v>
      </c>
      <c r="DA159" s="528" t="s">
        <v>791</v>
      </c>
      <c r="DB159" s="537" t="s">
        <v>792</v>
      </c>
      <c r="DC159" s="537" t="s">
        <v>792</v>
      </c>
      <c r="DD159" s="537" t="s">
        <v>878</v>
      </c>
      <c r="DE159" s="537" t="s">
        <v>878</v>
      </c>
      <c r="DF159" s="528"/>
      <c r="DG159" s="538" t="s">
        <v>1930</v>
      </c>
      <c r="DH159" s="528">
        <v>43</v>
      </c>
      <c r="DI159" s="528">
        <v>25</v>
      </c>
      <c r="DJ159" s="528">
        <v>10</v>
      </c>
      <c r="DK159" s="528">
        <v>9</v>
      </c>
      <c r="DL159" s="528">
        <v>3</v>
      </c>
      <c r="DM159" s="528">
        <v>1426</v>
      </c>
      <c r="DN159" s="528">
        <v>69</v>
      </c>
      <c r="DO159" s="528">
        <v>199</v>
      </c>
      <c r="DP159" s="535">
        <v>1585</v>
      </c>
    </row>
    <row r="160" spans="1:120">
      <c r="A160" s="597" t="s">
        <v>47</v>
      </c>
      <c r="B160" s="545" t="s">
        <v>1297</v>
      </c>
      <c r="C160" s="546" t="s">
        <v>671</v>
      </c>
      <c r="D160" s="531">
        <v>0.87267233302126312</v>
      </c>
      <c r="E160" s="532">
        <v>2.0403503991328154</v>
      </c>
      <c r="F160" s="532">
        <v>2.4789529964151287</v>
      </c>
      <c r="G160" s="532"/>
      <c r="H160" s="532"/>
      <c r="I160" s="532">
        <v>0.70820535729865375</v>
      </c>
      <c r="J160" s="533">
        <v>0.99500356294238024</v>
      </c>
      <c r="K160" s="534">
        <v>72</v>
      </c>
      <c r="L160" s="528">
        <v>21</v>
      </c>
      <c r="M160" s="528" t="s">
        <v>1325</v>
      </c>
      <c r="N160" s="528" t="s">
        <v>1325</v>
      </c>
      <c r="O160" s="528" t="s">
        <v>1325</v>
      </c>
      <c r="P160" s="528">
        <v>143</v>
      </c>
      <c r="Q160" s="535">
        <v>14</v>
      </c>
      <c r="R160" s="531">
        <v>0</v>
      </c>
      <c r="S160" s="532">
        <v>0</v>
      </c>
      <c r="T160" s="532">
        <v>0</v>
      </c>
      <c r="U160" s="532"/>
      <c r="V160" s="532"/>
      <c r="W160" s="532">
        <v>3.9396591660058133</v>
      </c>
      <c r="X160" s="533">
        <v>2.6354324767462538</v>
      </c>
      <c r="Y160" s="534" t="s">
        <v>1325</v>
      </c>
      <c r="Z160" s="528" t="s">
        <v>1325</v>
      </c>
      <c r="AA160" s="528" t="s">
        <v>1325</v>
      </c>
      <c r="AB160" s="528" t="s">
        <v>1325</v>
      </c>
      <c r="AC160" s="528" t="s">
        <v>1325</v>
      </c>
      <c r="AD160" s="528" t="s">
        <v>1325</v>
      </c>
      <c r="AE160" s="535" t="s">
        <v>1325</v>
      </c>
      <c r="AF160" s="531">
        <v>0.53417387751044476</v>
      </c>
      <c r="AG160" s="532">
        <v>1.0041866402319106</v>
      </c>
      <c r="AH160" s="532">
        <v>2.6300302154984072</v>
      </c>
      <c r="AI160" s="532"/>
      <c r="AJ160" s="532"/>
      <c r="AK160" s="532">
        <v>0.55393803249777707</v>
      </c>
      <c r="AL160" s="533">
        <v>0.73517015992840506</v>
      </c>
      <c r="AM160" s="534" t="s">
        <v>1325</v>
      </c>
      <c r="AN160" s="528" t="s">
        <v>1325</v>
      </c>
      <c r="AO160" s="528" t="s">
        <v>1325</v>
      </c>
      <c r="AP160" s="528" t="s">
        <v>1325</v>
      </c>
      <c r="AQ160" s="528" t="s">
        <v>1325</v>
      </c>
      <c r="AR160" s="528">
        <v>24</v>
      </c>
      <c r="AS160" s="535" t="s">
        <v>1325</v>
      </c>
      <c r="AT160" s="531">
        <v>0.76940473733332415</v>
      </c>
      <c r="AU160" s="532">
        <v>1.243813403476129</v>
      </c>
      <c r="AV160" s="532">
        <v>0</v>
      </c>
      <c r="AW160" s="532"/>
      <c r="AX160" s="532"/>
      <c r="AY160" s="532">
        <v>1.2653243593132597</v>
      </c>
      <c r="AZ160" s="533">
        <v>3.1135291801161382</v>
      </c>
      <c r="BA160" s="534" t="s">
        <v>1325</v>
      </c>
      <c r="BB160" s="528" t="s">
        <v>1325</v>
      </c>
      <c r="BC160" s="528" t="s">
        <v>1325</v>
      </c>
      <c r="BD160" s="528" t="s">
        <v>1325</v>
      </c>
      <c r="BE160" s="528" t="s">
        <v>1325</v>
      </c>
      <c r="BF160" s="528">
        <v>14</v>
      </c>
      <c r="BG160" s="535" t="s">
        <v>1325</v>
      </c>
      <c r="BH160" s="531">
        <v>0.50566206451229134</v>
      </c>
      <c r="BI160" s="532">
        <v>2.5191112060141485</v>
      </c>
      <c r="BJ160" s="532">
        <v>0</v>
      </c>
      <c r="BK160" s="532"/>
      <c r="BL160" s="532"/>
      <c r="BM160" s="532">
        <v>2.1962664638488714</v>
      </c>
      <c r="BN160" s="533">
        <v>1.4052622352101987</v>
      </c>
      <c r="BO160" s="534" t="s">
        <v>1325</v>
      </c>
      <c r="BP160" s="528" t="s">
        <v>1325</v>
      </c>
      <c r="BQ160" s="528" t="s">
        <v>1325</v>
      </c>
      <c r="BR160" s="528" t="s">
        <v>1325</v>
      </c>
      <c r="BS160" s="528" t="s">
        <v>1325</v>
      </c>
      <c r="BT160" s="528">
        <v>33</v>
      </c>
      <c r="BU160" s="535" t="s">
        <v>1325</v>
      </c>
      <c r="BV160" s="531">
        <v>1.2261070578106898</v>
      </c>
      <c r="BW160" s="532">
        <v>2.9247784690305099</v>
      </c>
      <c r="BX160" s="532">
        <v>4.5519410818540402</v>
      </c>
      <c r="BY160" s="532"/>
      <c r="BZ160" s="532"/>
      <c r="CA160" s="532">
        <v>0.37341602051010792</v>
      </c>
      <c r="CB160" s="533">
        <v>0.9569432206606826</v>
      </c>
      <c r="CC160" s="534">
        <v>35</v>
      </c>
      <c r="CD160" s="528">
        <v>11</v>
      </c>
      <c r="CE160" s="528" t="s">
        <v>1325</v>
      </c>
      <c r="CF160" s="528" t="s">
        <v>1325</v>
      </c>
      <c r="CG160" s="528" t="s">
        <v>1325</v>
      </c>
      <c r="CH160" s="528">
        <v>37</v>
      </c>
      <c r="CI160" s="535" t="s">
        <v>1325</v>
      </c>
      <c r="CJ160" s="531">
        <v>4.2491416379988953</v>
      </c>
      <c r="CK160" s="532">
        <v>4.7028778492840182</v>
      </c>
      <c r="CL160" s="532">
        <v>0</v>
      </c>
      <c r="CM160" s="532"/>
      <c r="CN160" s="532"/>
      <c r="CO160" s="532">
        <v>0.47849740295687476</v>
      </c>
      <c r="CP160" s="533">
        <v>0</v>
      </c>
      <c r="CQ160" s="534" t="s">
        <v>1325</v>
      </c>
      <c r="CR160" s="528" t="s">
        <v>1325</v>
      </c>
      <c r="CS160" s="528" t="s">
        <v>1325</v>
      </c>
      <c r="CT160" s="528" t="s">
        <v>1325</v>
      </c>
      <c r="CU160" s="528" t="s">
        <v>1325</v>
      </c>
      <c r="CV160" s="528" t="s">
        <v>1325</v>
      </c>
      <c r="CW160" s="528" t="s">
        <v>1325</v>
      </c>
      <c r="CX160" s="528" t="s">
        <v>792</v>
      </c>
      <c r="CY160" s="528" t="s">
        <v>1932</v>
      </c>
      <c r="CZ160" s="528" t="s">
        <v>792</v>
      </c>
      <c r="DA160" s="536" t="s">
        <v>1491</v>
      </c>
      <c r="DB160" s="537" t="s">
        <v>792</v>
      </c>
      <c r="DC160" s="537" t="s">
        <v>792</v>
      </c>
      <c r="DD160" s="537" t="s">
        <v>878</v>
      </c>
      <c r="DE160" s="537" t="s">
        <v>878</v>
      </c>
      <c r="DF160" s="528"/>
      <c r="DG160" s="538" t="s">
        <v>1930</v>
      </c>
      <c r="DH160" s="528">
        <v>469</v>
      </c>
      <c r="DI160" s="528">
        <v>61</v>
      </c>
      <c r="DJ160" s="528">
        <v>13</v>
      </c>
      <c r="DK160" s="528">
        <v>7</v>
      </c>
      <c r="DL160" s="528">
        <v>3</v>
      </c>
      <c r="DM160" s="528">
        <v>970</v>
      </c>
      <c r="DN160" s="528">
        <v>82</v>
      </c>
      <c r="DO160" s="528">
        <v>257</v>
      </c>
      <c r="DP160" s="535">
        <v>1605</v>
      </c>
    </row>
    <row r="161" spans="1:120">
      <c r="A161" s="597" t="s">
        <v>159</v>
      </c>
      <c r="B161" s="545" t="s">
        <v>1296</v>
      </c>
      <c r="C161" s="546" t="s">
        <v>672</v>
      </c>
      <c r="D161" s="531">
        <v>1.2226146303299856</v>
      </c>
      <c r="E161" s="532">
        <v>0.884460275486187</v>
      </c>
      <c r="F161" s="532">
        <v>0.48360751581762518</v>
      </c>
      <c r="G161" s="532">
        <v>0.70776786375442224</v>
      </c>
      <c r="H161" s="532"/>
      <c r="I161" s="532">
        <v>0.95518886245819279</v>
      </c>
      <c r="J161" s="533">
        <v>1.6793526776031267</v>
      </c>
      <c r="K161" s="534" t="s">
        <v>1325</v>
      </c>
      <c r="L161" s="528" t="s">
        <v>1325</v>
      </c>
      <c r="M161" s="528" t="s">
        <v>1325</v>
      </c>
      <c r="N161" s="528" t="s">
        <v>1325</v>
      </c>
      <c r="O161" s="528" t="s">
        <v>1325</v>
      </c>
      <c r="P161" s="528">
        <v>61</v>
      </c>
      <c r="Q161" s="535" t="s">
        <v>1325</v>
      </c>
      <c r="R161" s="531">
        <v>0</v>
      </c>
      <c r="S161" s="532">
        <v>0</v>
      </c>
      <c r="T161" s="532">
        <v>0</v>
      </c>
      <c r="U161" s="532">
        <v>0</v>
      </c>
      <c r="V161" s="532"/>
      <c r="W161" s="532">
        <v>1.4151958930755264</v>
      </c>
      <c r="X161" s="533">
        <v>0</v>
      </c>
      <c r="Y161" s="534" t="s">
        <v>1325</v>
      </c>
      <c r="Z161" s="528" t="s">
        <v>1325</v>
      </c>
      <c r="AA161" s="528" t="s">
        <v>1325</v>
      </c>
      <c r="AB161" s="528" t="s">
        <v>1325</v>
      </c>
      <c r="AC161" s="528" t="s">
        <v>1325</v>
      </c>
      <c r="AD161" s="528" t="s">
        <v>1325</v>
      </c>
      <c r="AE161" s="535" t="s">
        <v>1325</v>
      </c>
      <c r="AF161" s="531">
        <v>1.2015122612935381</v>
      </c>
      <c r="AG161" s="532">
        <v>2.3443416326192281</v>
      </c>
      <c r="AH161" s="532">
        <v>0</v>
      </c>
      <c r="AI161" s="532">
        <v>0</v>
      </c>
      <c r="AJ161" s="532"/>
      <c r="AK161" s="532">
        <v>1.8473961090547379</v>
      </c>
      <c r="AL161" s="533">
        <v>0</v>
      </c>
      <c r="AM161" s="534" t="s">
        <v>1325</v>
      </c>
      <c r="AN161" s="528" t="s">
        <v>1325</v>
      </c>
      <c r="AO161" s="528" t="s">
        <v>1325</v>
      </c>
      <c r="AP161" s="528" t="s">
        <v>1325</v>
      </c>
      <c r="AQ161" s="528" t="s">
        <v>1325</v>
      </c>
      <c r="AR161" s="528">
        <v>11</v>
      </c>
      <c r="AS161" s="535" t="s">
        <v>1325</v>
      </c>
      <c r="AT161" s="531">
        <v>10.161117803346945</v>
      </c>
      <c r="AU161" s="532">
        <v>5.137559221860184</v>
      </c>
      <c r="AV161" s="532">
        <v>0</v>
      </c>
      <c r="AW161" s="532">
        <v>0</v>
      </c>
      <c r="AX161" s="532"/>
      <c r="AY161" s="532">
        <v>0.1761575522894771</v>
      </c>
      <c r="AZ161" s="533">
        <v>0</v>
      </c>
      <c r="BA161" s="534" t="s">
        <v>1325</v>
      </c>
      <c r="BB161" s="528" t="s">
        <v>1325</v>
      </c>
      <c r="BC161" s="528" t="s">
        <v>1325</v>
      </c>
      <c r="BD161" s="528" t="s">
        <v>1325</v>
      </c>
      <c r="BE161" s="528" t="s">
        <v>1325</v>
      </c>
      <c r="BF161" s="528" t="s">
        <v>1325</v>
      </c>
      <c r="BG161" s="535" t="s">
        <v>1325</v>
      </c>
      <c r="BH161" s="531">
        <v>0.87620862427789259</v>
      </c>
      <c r="BI161" s="532">
        <v>0.5903277519340987</v>
      </c>
      <c r="BJ161" s="532">
        <v>0</v>
      </c>
      <c r="BK161" s="532">
        <v>0</v>
      </c>
      <c r="BL161" s="532"/>
      <c r="BM161" s="532">
        <v>1.7699788950984885</v>
      </c>
      <c r="BN161" s="533">
        <v>1.4848451596810601</v>
      </c>
      <c r="BO161" s="534" t="s">
        <v>1325</v>
      </c>
      <c r="BP161" s="528" t="s">
        <v>1325</v>
      </c>
      <c r="BQ161" s="528" t="s">
        <v>1325</v>
      </c>
      <c r="BR161" s="528" t="s">
        <v>1325</v>
      </c>
      <c r="BS161" s="528" t="s">
        <v>1325</v>
      </c>
      <c r="BT161" s="528">
        <v>14</v>
      </c>
      <c r="BU161" s="535" t="s">
        <v>1325</v>
      </c>
      <c r="BV161" s="531">
        <v>1.2828712003009481</v>
      </c>
      <c r="BW161" s="532">
        <v>0.26499976274966713</v>
      </c>
      <c r="BX161" s="532">
        <v>0</v>
      </c>
      <c r="BY161" s="532">
        <v>0</v>
      </c>
      <c r="BZ161" s="532"/>
      <c r="CA161" s="532">
        <v>0.85121411315541529</v>
      </c>
      <c r="CB161" s="533">
        <v>3.7998451408571152</v>
      </c>
      <c r="CC161" s="534" t="s">
        <v>1325</v>
      </c>
      <c r="CD161" s="528" t="s">
        <v>1325</v>
      </c>
      <c r="CE161" s="528" t="s">
        <v>1325</v>
      </c>
      <c r="CF161" s="528" t="s">
        <v>1325</v>
      </c>
      <c r="CG161" s="528" t="s">
        <v>1325</v>
      </c>
      <c r="CH161" s="528">
        <v>24</v>
      </c>
      <c r="CI161" s="535" t="s">
        <v>1325</v>
      </c>
      <c r="CJ161" s="531">
        <v>0</v>
      </c>
      <c r="CK161" s="532">
        <v>0</v>
      </c>
      <c r="CL161" s="532">
        <v>0</v>
      </c>
      <c r="CM161" s="532">
        <v>0</v>
      </c>
      <c r="CN161" s="532"/>
      <c r="CO161" s="532">
        <v>0.86434432709992604</v>
      </c>
      <c r="CP161" s="533">
        <v>0</v>
      </c>
      <c r="CQ161" s="534" t="s">
        <v>1325</v>
      </c>
      <c r="CR161" s="528" t="s">
        <v>1325</v>
      </c>
      <c r="CS161" s="528" t="s">
        <v>1325</v>
      </c>
      <c r="CT161" s="528" t="s">
        <v>1325</v>
      </c>
      <c r="CU161" s="528" t="s">
        <v>1325</v>
      </c>
      <c r="CV161" s="528" t="s">
        <v>1325</v>
      </c>
      <c r="CW161" s="528" t="s">
        <v>1325</v>
      </c>
      <c r="CX161" s="528" t="s">
        <v>878</v>
      </c>
      <c r="CY161" s="528" t="s">
        <v>791</v>
      </c>
      <c r="CZ161" s="528" t="s">
        <v>878</v>
      </c>
      <c r="DA161" s="536" t="s">
        <v>791</v>
      </c>
      <c r="DB161" s="537" t="s">
        <v>792</v>
      </c>
      <c r="DC161" s="537" t="s">
        <v>792</v>
      </c>
      <c r="DD161" s="537" t="s">
        <v>878</v>
      </c>
      <c r="DE161" s="537" t="s">
        <v>878</v>
      </c>
      <c r="DF161" s="528"/>
      <c r="DG161" s="538" t="s">
        <v>1930</v>
      </c>
      <c r="DH161" s="528">
        <v>45</v>
      </c>
      <c r="DI161" s="528">
        <v>68</v>
      </c>
      <c r="DJ161" s="528">
        <v>15</v>
      </c>
      <c r="DK161" s="528">
        <v>21</v>
      </c>
      <c r="DL161" s="528">
        <v>1</v>
      </c>
      <c r="DM161" s="528">
        <v>468</v>
      </c>
      <c r="DN161" s="528">
        <v>28</v>
      </c>
      <c r="DO161" s="528">
        <v>85</v>
      </c>
      <c r="DP161" s="535">
        <v>646</v>
      </c>
    </row>
    <row r="162" spans="1:120">
      <c r="A162" s="597" t="s">
        <v>161</v>
      </c>
      <c r="B162" s="545" t="s">
        <v>1290</v>
      </c>
      <c r="C162" s="546" t="s">
        <v>673</v>
      </c>
      <c r="D162" s="531">
        <v>1.3928488889290236</v>
      </c>
      <c r="E162" s="532"/>
      <c r="F162" s="532">
        <v>1.2544551646702327</v>
      </c>
      <c r="G162" s="532">
        <v>0.7792371294735444</v>
      </c>
      <c r="H162" s="532"/>
      <c r="I162" s="532">
        <v>0.61593000261371655</v>
      </c>
      <c r="J162" s="533">
        <v>1.7125627420728109</v>
      </c>
      <c r="K162" s="534">
        <v>195</v>
      </c>
      <c r="L162" s="528" t="s">
        <v>1325</v>
      </c>
      <c r="M162" s="528" t="s">
        <v>1325</v>
      </c>
      <c r="N162" s="528" t="s">
        <v>1325</v>
      </c>
      <c r="O162" s="528" t="s">
        <v>1325</v>
      </c>
      <c r="P162" s="528">
        <v>51</v>
      </c>
      <c r="Q162" s="535" t="s">
        <v>1325</v>
      </c>
      <c r="R162" s="531">
        <v>0.19678752023446097</v>
      </c>
      <c r="S162" s="532"/>
      <c r="T162" s="532">
        <v>0</v>
      </c>
      <c r="U162" s="532">
        <v>0</v>
      </c>
      <c r="V162" s="532"/>
      <c r="W162" s="532">
        <v>1.3191389437764889</v>
      </c>
      <c r="X162" s="533">
        <v>6.3568782055386048</v>
      </c>
      <c r="Y162" s="534" t="s">
        <v>1325</v>
      </c>
      <c r="Z162" s="528" t="s">
        <v>1325</v>
      </c>
      <c r="AA162" s="528" t="s">
        <v>1325</v>
      </c>
      <c r="AB162" s="528" t="s">
        <v>1325</v>
      </c>
      <c r="AC162" s="528" t="s">
        <v>1325</v>
      </c>
      <c r="AD162" s="528" t="s">
        <v>1325</v>
      </c>
      <c r="AE162" s="535" t="s">
        <v>1325</v>
      </c>
      <c r="AF162" s="531">
        <v>0.87494963456470742</v>
      </c>
      <c r="AG162" s="532"/>
      <c r="AH162" s="532">
        <v>0</v>
      </c>
      <c r="AI162" s="532">
        <v>0</v>
      </c>
      <c r="AJ162" s="532"/>
      <c r="AK162" s="532">
        <v>1.1740075087560815</v>
      </c>
      <c r="AL162" s="533">
        <v>3.554927024695091</v>
      </c>
      <c r="AM162" s="534">
        <v>36</v>
      </c>
      <c r="AN162" s="528" t="s">
        <v>1325</v>
      </c>
      <c r="AO162" s="528" t="s">
        <v>1325</v>
      </c>
      <c r="AP162" s="528" t="s">
        <v>1325</v>
      </c>
      <c r="AQ162" s="528" t="s">
        <v>1325</v>
      </c>
      <c r="AR162" s="528">
        <v>18</v>
      </c>
      <c r="AS162" s="535" t="s">
        <v>1325</v>
      </c>
      <c r="AT162" s="531">
        <v>0</v>
      </c>
      <c r="AU162" s="532"/>
      <c r="AV162" s="532">
        <v>0</v>
      </c>
      <c r="AW162" s="532">
        <v>0</v>
      </c>
      <c r="AX162" s="532"/>
      <c r="AY162" s="532">
        <v>0.42748274623720306</v>
      </c>
      <c r="AZ162" s="533">
        <v>0</v>
      </c>
      <c r="BA162" s="534" t="s">
        <v>1325</v>
      </c>
      <c r="BB162" s="528" t="s">
        <v>1325</v>
      </c>
      <c r="BC162" s="528" t="s">
        <v>1325</v>
      </c>
      <c r="BD162" s="528" t="s">
        <v>1325</v>
      </c>
      <c r="BE162" s="528" t="s">
        <v>1325</v>
      </c>
      <c r="BF162" s="528" t="s">
        <v>1325</v>
      </c>
      <c r="BG162" s="535" t="s">
        <v>1325</v>
      </c>
      <c r="BH162" s="531">
        <v>1.0557940567823298</v>
      </c>
      <c r="BI162" s="532"/>
      <c r="BJ162" s="532">
        <v>0</v>
      </c>
      <c r="BK162" s="532">
        <v>0</v>
      </c>
      <c r="BL162" s="532"/>
      <c r="BM162" s="532">
        <v>2.5660532367412334</v>
      </c>
      <c r="BN162" s="533">
        <v>0</v>
      </c>
      <c r="BO162" s="534">
        <v>15</v>
      </c>
      <c r="BP162" s="528" t="s">
        <v>1325</v>
      </c>
      <c r="BQ162" s="528" t="s">
        <v>1325</v>
      </c>
      <c r="BR162" s="528" t="s">
        <v>1325</v>
      </c>
      <c r="BS162" s="528" t="s">
        <v>1325</v>
      </c>
      <c r="BT162" s="528" t="s">
        <v>1325</v>
      </c>
      <c r="BU162" s="535" t="s">
        <v>1325</v>
      </c>
      <c r="BV162" s="531">
        <v>2.1559493227120252</v>
      </c>
      <c r="BW162" s="532"/>
      <c r="BX162" s="532">
        <v>3.1700837465834373</v>
      </c>
      <c r="BY162" s="532">
        <v>1.8190298846374557</v>
      </c>
      <c r="BZ162" s="532"/>
      <c r="CA162" s="532">
        <v>0.1991637080112332</v>
      </c>
      <c r="CB162" s="533">
        <v>0.91000721215831681</v>
      </c>
      <c r="CC162" s="534">
        <v>119</v>
      </c>
      <c r="CD162" s="528" t="s">
        <v>1325</v>
      </c>
      <c r="CE162" s="528" t="s">
        <v>1325</v>
      </c>
      <c r="CF162" s="528" t="s">
        <v>1325</v>
      </c>
      <c r="CG162" s="528" t="s">
        <v>1325</v>
      </c>
      <c r="CH162" s="528">
        <v>11</v>
      </c>
      <c r="CI162" s="535" t="s">
        <v>1325</v>
      </c>
      <c r="CJ162" s="531">
        <v>1.9650634940396527</v>
      </c>
      <c r="CK162" s="532"/>
      <c r="CL162" s="532">
        <v>0</v>
      </c>
      <c r="CM162" s="532">
        <v>0</v>
      </c>
      <c r="CN162" s="532"/>
      <c r="CO162" s="532">
        <v>0</v>
      </c>
      <c r="CP162" s="533">
        <v>0</v>
      </c>
      <c r="CQ162" s="534">
        <v>12</v>
      </c>
      <c r="CR162" s="528" t="s">
        <v>1325</v>
      </c>
      <c r="CS162" s="528" t="s">
        <v>1325</v>
      </c>
      <c r="CT162" s="528" t="s">
        <v>1325</v>
      </c>
      <c r="CU162" s="528" t="s">
        <v>1325</v>
      </c>
      <c r="CV162" s="528" t="s">
        <v>1325</v>
      </c>
      <c r="CW162" s="528" t="s">
        <v>1325</v>
      </c>
      <c r="CX162" s="528" t="s">
        <v>878</v>
      </c>
      <c r="CY162" s="536" t="s">
        <v>791</v>
      </c>
      <c r="CZ162" s="528" t="s">
        <v>792</v>
      </c>
      <c r="DA162" s="536" t="s">
        <v>1472</v>
      </c>
      <c r="DB162" s="537" t="s">
        <v>792</v>
      </c>
      <c r="DC162" s="537" t="s">
        <v>792</v>
      </c>
      <c r="DD162" s="537" t="s">
        <v>878</v>
      </c>
      <c r="DE162" s="537" t="s">
        <v>878</v>
      </c>
      <c r="DF162" s="528"/>
      <c r="DG162" s="538" t="s">
        <v>1930</v>
      </c>
      <c r="DH162" s="528">
        <v>1424</v>
      </c>
      <c r="DI162" s="528">
        <v>4</v>
      </c>
      <c r="DJ162" s="528">
        <v>23</v>
      </c>
      <c r="DK162" s="528">
        <v>12</v>
      </c>
      <c r="DL162" s="528">
        <v>2</v>
      </c>
      <c r="DM162" s="528">
        <v>601</v>
      </c>
      <c r="DN162" s="528">
        <v>23</v>
      </c>
      <c r="DO162" s="528">
        <v>255</v>
      </c>
      <c r="DP162" s="535">
        <v>2089</v>
      </c>
    </row>
    <row r="163" spans="1:120" ht="30">
      <c r="A163" s="597" t="s">
        <v>4</v>
      </c>
      <c r="B163" s="545" t="s">
        <v>1292</v>
      </c>
      <c r="C163" s="546" t="s">
        <v>674</v>
      </c>
      <c r="D163" s="531">
        <v>0.93768830830297434</v>
      </c>
      <c r="E163" s="532">
        <v>1.8531568148099395</v>
      </c>
      <c r="F163" s="532">
        <v>0.72513536807889811</v>
      </c>
      <c r="G163" s="532">
        <v>1.2344643504821753</v>
      </c>
      <c r="H163" s="532">
        <v>1.0077377127590998</v>
      </c>
      <c r="I163" s="532">
        <v>1.0314529417125968</v>
      </c>
      <c r="J163" s="533">
        <v>0.95917481933368798</v>
      </c>
      <c r="K163" s="534">
        <v>78</v>
      </c>
      <c r="L163" s="528">
        <v>59</v>
      </c>
      <c r="M163" s="528">
        <v>17</v>
      </c>
      <c r="N163" s="528" t="s">
        <v>1325</v>
      </c>
      <c r="O163" s="528" t="s">
        <v>1325</v>
      </c>
      <c r="P163" s="528">
        <v>565</v>
      </c>
      <c r="Q163" s="535">
        <v>75</v>
      </c>
      <c r="R163" s="531">
        <v>0.4488985673625831</v>
      </c>
      <c r="S163" s="532">
        <v>0.42304660072253464</v>
      </c>
      <c r="T163" s="532">
        <v>1.9163732681732317</v>
      </c>
      <c r="U163" s="532">
        <v>0</v>
      </c>
      <c r="V163" s="532">
        <v>9.9972659341726793</v>
      </c>
      <c r="W163" s="532">
        <v>1.0313769154816508</v>
      </c>
      <c r="X163" s="533">
        <v>1.2554866255880286</v>
      </c>
      <c r="Y163" s="534" t="s">
        <v>1325</v>
      </c>
      <c r="Z163" s="528" t="s">
        <v>1325</v>
      </c>
      <c r="AA163" s="528" t="s">
        <v>1325</v>
      </c>
      <c r="AB163" s="528" t="s">
        <v>1325</v>
      </c>
      <c r="AC163" s="528" t="s">
        <v>1325</v>
      </c>
      <c r="AD163" s="528">
        <v>41</v>
      </c>
      <c r="AE163" s="535" t="s">
        <v>1325</v>
      </c>
      <c r="AF163" s="531">
        <v>0.71296219153563911</v>
      </c>
      <c r="AG163" s="532">
        <v>0.71795099505780768</v>
      </c>
      <c r="AH163" s="532">
        <v>1.0136696213203804</v>
      </c>
      <c r="AI163" s="532">
        <v>1.1950572634548771</v>
      </c>
      <c r="AJ163" s="532">
        <v>0</v>
      </c>
      <c r="AK163" s="532">
        <v>1.39207810241222</v>
      </c>
      <c r="AL163" s="533">
        <v>0.58190682877125921</v>
      </c>
      <c r="AM163" s="534" t="s">
        <v>1325</v>
      </c>
      <c r="AN163" s="528" t="s">
        <v>1325</v>
      </c>
      <c r="AO163" s="528" t="s">
        <v>1325</v>
      </c>
      <c r="AP163" s="528" t="s">
        <v>1325</v>
      </c>
      <c r="AQ163" s="528" t="s">
        <v>1325</v>
      </c>
      <c r="AR163" s="528">
        <v>81</v>
      </c>
      <c r="AS163" s="535" t="s">
        <v>1325</v>
      </c>
      <c r="AT163" s="531">
        <v>0.65644247079943285</v>
      </c>
      <c r="AU163" s="532">
        <v>4.7481921900398518</v>
      </c>
      <c r="AV163" s="532">
        <v>1.2833842990565578</v>
      </c>
      <c r="AW163" s="532">
        <v>5.2737197368151261</v>
      </c>
      <c r="AX163" s="532">
        <v>0</v>
      </c>
      <c r="AY163" s="532">
        <v>0.6577352468550608</v>
      </c>
      <c r="AZ163" s="533">
        <v>0</v>
      </c>
      <c r="BA163" s="534" t="s">
        <v>1325</v>
      </c>
      <c r="BB163" s="528" t="s">
        <v>1325</v>
      </c>
      <c r="BC163" s="528" t="s">
        <v>1325</v>
      </c>
      <c r="BD163" s="528" t="s">
        <v>1325</v>
      </c>
      <c r="BE163" s="528" t="s">
        <v>1325</v>
      </c>
      <c r="BF163" s="528">
        <v>16</v>
      </c>
      <c r="BG163" s="535" t="s">
        <v>1325</v>
      </c>
      <c r="BH163" s="531">
        <v>0.8859134421647672</v>
      </c>
      <c r="BI163" s="532">
        <v>2.182893942444764</v>
      </c>
      <c r="BJ163" s="532">
        <v>0.2184804874317193</v>
      </c>
      <c r="BK163" s="532">
        <v>1.6738214386665413</v>
      </c>
      <c r="BL163" s="532">
        <v>0</v>
      </c>
      <c r="BM163" s="532">
        <v>1.2186465752753919</v>
      </c>
      <c r="BN163" s="533">
        <v>0.80885431076295011</v>
      </c>
      <c r="BO163" s="534">
        <v>14</v>
      </c>
      <c r="BP163" s="528">
        <v>13</v>
      </c>
      <c r="BQ163" s="528" t="s">
        <v>1325</v>
      </c>
      <c r="BR163" s="528" t="s">
        <v>1325</v>
      </c>
      <c r="BS163" s="528" t="s">
        <v>1325</v>
      </c>
      <c r="BT163" s="528">
        <v>113</v>
      </c>
      <c r="BU163" s="535">
        <v>12</v>
      </c>
      <c r="BV163" s="531">
        <v>0.95856058123969701</v>
      </c>
      <c r="BW163" s="532">
        <v>2.230243400600481</v>
      </c>
      <c r="BX163" s="532">
        <v>0.7543006665747658</v>
      </c>
      <c r="BY163" s="532">
        <v>1.3697856044795291</v>
      </c>
      <c r="BZ163" s="532">
        <v>0.73918211230545172</v>
      </c>
      <c r="CA163" s="532">
        <v>0.90570818596189451</v>
      </c>
      <c r="CB163" s="533">
        <v>1.2638345963915125</v>
      </c>
      <c r="CC163" s="534">
        <v>36</v>
      </c>
      <c r="CD163" s="528">
        <v>32</v>
      </c>
      <c r="CE163" s="528" t="s">
        <v>1325</v>
      </c>
      <c r="CF163" s="528" t="s">
        <v>1325</v>
      </c>
      <c r="CG163" s="528" t="s">
        <v>1325</v>
      </c>
      <c r="CH163" s="528">
        <v>243</v>
      </c>
      <c r="CI163" s="535">
        <v>44</v>
      </c>
      <c r="CJ163" s="531">
        <v>2.0471871996456565</v>
      </c>
      <c r="CK163" s="532">
        <v>0</v>
      </c>
      <c r="CL163" s="532">
        <v>0</v>
      </c>
      <c r="CM163" s="532">
        <v>0</v>
      </c>
      <c r="CN163" s="532">
        <v>0</v>
      </c>
      <c r="CO163" s="532">
        <v>1.1760324769412842</v>
      </c>
      <c r="CP163" s="533">
        <v>0.43237127624208549</v>
      </c>
      <c r="CQ163" s="534" t="s">
        <v>1325</v>
      </c>
      <c r="CR163" s="528" t="s">
        <v>1325</v>
      </c>
      <c r="CS163" s="528" t="s">
        <v>1325</v>
      </c>
      <c r="CT163" s="528" t="s">
        <v>1325</v>
      </c>
      <c r="CU163" s="528" t="s">
        <v>1325</v>
      </c>
      <c r="CV163" s="528">
        <v>17</v>
      </c>
      <c r="CW163" s="528" t="s">
        <v>1325</v>
      </c>
      <c r="CX163" s="528" t="s">
        <v>878</v>
      </c>
      <c r="CY163" s="536" t="s">
        <v>791</v>
      </c>
      <c r="CZ163" s="528" t="s">
        <v>792</v>
      </c>
      <c r="DA163" s="536" t="s">
        <v>1483</v>
      </c>
      <c r="DB163" s="537" t="s">
        <v>792</v>
      </c>
      <c r="DC163" s="537" t="s">
        <v>792</v>
      </c>
      <c r="DD163" s="537" t="s">
        <v>878</v>
      </c>
      <c r="DE163" s="537" t="s">
        <v>878</v>
      </c>
      <c r="DF163" s="528"/>
      <c r="DG163" s="538" t="s">
        <v>1930</v>
      </c>
      <c r="DH163" s="528">
        <v>690</v>
      </c>
      <c r="DI163" s="528">
        <v>271</v>
      </c>
      <c r="DJ163" s="528">
        <v>193</v>
      </c>
      <c r="DK163" s="528">
        <v>55</v>
      </c>
      <c r="DL163" s="528">
        <v>25</v>
      </c>
      <c r="DM163" s="528">
        <v>4687</v>
      </c>
      <c r="DN163" s="528">
        <v>655</v>
      </c>
      <c r="DO163" s="528">
        <v>805</v>
      </c>
      <c r="DP163" s="535">
        <v>6576</v>
      </c>
    </row>
    <row r="164" spans="1:120">
      <c r="A164" s="597" t="s">
        <v>6</v>
      </c>
      <c r="B164" s="545" t="s">
        <v>1292</v>
      </c>
      <c r="C164" s="546" t="s">
        <v>675</v>
      </c>
      <c r="D164" s="531">
        <v>1.0520165851631935</v>
      </c>
      <c r="E164" s="532">
        <v>0.61906788133042245</v>
      </c>
      <c r="F164" s="532">
        <v>1.0806326142804954</v>
      </c>
      <c r="G164" s="532">
        <v>1.2963749313009767</v>
      </c>
      <c r="H164" s="532"/>
      <c r="I164" s="532">
        <v>0.98840091013638809</v>
      </c>
      <c r="J164" s="533">
        <v>0.48781518573893984</v>
      </c>
      <c r="K164" s="534">
        <v>41</v>
      </c>
      <c r="L164" s="528" t="s">
        <v>1325</v>
      </c>
      <c r="M164" s="528" t="s">
        <v>1325</v>
      </c>
      <c r="N164" s="528" t="s">
        <v>1325</v>
      </c>
      <c r="O164" s="528" t="s">
        <v>1325</v>
      </c>
      <c r="P164" s="528">
        <v>219</v>
      </c>
      <c r="Q164" s="535">
        <v>17</v>
      </c>
      <c r="R164" s="531">
        <v>0</v>
      </c>
      <c r="S164" s="532">
        <v>0</v>
      </c>
      <c r="T164" s="532">
        <v>0</v>
      </c>
      <c r="U164" s="532">
        <v>0</v>
      </c>
      <c r="V164" s="532"/>
      <c r="W164" s="532">
        <v>15.334474753514233</v>
      </c>
      <c r="X164" s="533">
        <v>0.67708257897932544</v>
      </c>
      <c r="Y164" s="534" t="s">
        <v>1325</v>
      </c>
      <c r="Z164" s="528" t="s">
        <v>1325</v>
      </c>
      <c r="AA164" s="528" t="s">
        <v>1325</v>
      </c>
      <c r="AB164" s="528" t="s">
        <v>1325</v>
      </c>
      <c r="AC164" s="528" t="s">
        <v>1325</v>
      </c>
      <c r="AD164" s="528">
        <v>15</v>
      </c>
      <c r="AE164" s="535" t="s">
        <v>1325</v>
      </c>
      <c r="AF164" s="531">
        <v>0.79279626427765737</v>
      </c>
      <c r="AG164" s="532">
        <v>0</v>
      </c>
      <c r="AH164" s="532">
        <v>3.4148492974851234</v>
      </c>
      <c r="AI164" s="532">
        <v>0</v>
      </c>
      <c r="AJ164" s="532"/>
      <c r="AK164" s="532">
        <v>0.99490760834682479</v>
      </c>
      <c r="AL164" s="533">
        <v>0.46609360476422773</v>
      </c>
      <c r="AM164" s="534" t="s">
        <v>1325</v>
      </c>
      <c r="AN164" s="528" t="s">
        <v>1325</v>
      </c>
      <c r="AO164" s="528" t="s">
        <v>1325</v>
      </c>
      <c r="AP164" s="528" t="s">
        <v>1325</v>
      </c>
      <c r="AQ164" s="528" t="s">
        <v>1325</v>
      </c>
      <c r="AR164" s="528">
        <v>27</v>
      </c>
      <c r="AS164" s="535" t="s">
        <v>1325</v>
      </c>
      <c r="AT164" s="531">
        <v>0</v>
      </c>
      <c r="AU164" s="532">
        <v>0</v>
      </c>
      <c r="AV164" s="532">
        <v>0</v>
      </c>
      <c r="AW164" s="532">
        <v>44.546202225557032</v>
      </c>
      <c r="AX164" s="532"/>
      <c r="AY164" s="532">
        <v>0.3096243339666267</v>
      </c>
      <c r="AZ164" s="533">
        <v>0</v>
      </c>
      <c r="BA164" s="534" t="s">
        <v>1325</v>
      </c>
      <c r="BB164" s="528" t="s">
        <v>1325</v>
      </c>
      <c r="BC164" s="528" t="s">
        <v>1325</v>
      </c>
      <c r="BD164" s="528" t="s">
        <v>1325</v>
      </c>
      <c r="BE164" s="528" t="s">
        <v>1325</v>
      </c>
      <c r="BF164" s="528" t="s">
        <v>1325</v>
      </c>
      <c r="BG164" s="535" t="s">
        <v>1325</v>
      </c>
      <c r="BH164" s="531">
        <v>0.5412654052462742</v>
      </c>
      <c r="BI164" s="532">
        <v>1.4689978676470681</v>
      </c>
      <c r="BJ164" s="532">
        <v>1.7688074642212359</v>
      </c>
      <c r="BK164" s="532">
        <v>2.5663084658930515</v>
      </c>
      <c r="BL164" s="532"/>
      <c r="BM164" s="532">
        <v>0.94830605025268688</v>
      </c>
      <c r="BN164" s="533">
        <v>0.67963700188862408</v>
      </c>
      <c r="BO164" s="534" t="s">
        <v>1325</v>
      </c>
      <c r="BP164" s="528" t="s">
        <v>1325</v>
      </c>
      <c r="BQ164" s="528" t="s">
        <v>1325</v>
      </c>
      <c r="BR164" s="528" t="s">
        <v>1325</v>
      </c>
      <c r="BS164" s="528" t="s">
        <v>1325</v>
      </c>
      <c r="BT164" s="528">
        <v>46</v>
      </c>
      <c r="BU164" s="535" t="s">
        <v>1325</v>
      </c>
      <c r="BV164" s="531">
        <v>1.528245789295207</v>
      </c>
      <c r="BW164" s="532">
        <v>0</v>
      </c>
      <c r="BX164" s="532">
        <v>0.70830686545826116</v>
      </c>
      <c r="BY164" s="532">
        <v>1.0350416816898862</v>
      </c>
      <c r="BZ164" s="532"/>
      <c r="CA164" s="532">
        <v>0.8348221350013898</v>
      </c>
      <c r="CB164" s="533">
        <v>0.46294690600749705</v>
      </c>
      <c r="CC164" s="534">
        <v>27</v>
      </c>
      <c r="CD164" s="528" t="s">
        <v>1325</v>
      </c>
      <c r="CE164" s="528" t="s">
        <v>1325</v>
      </c>
      <c r="CF164" s="528" t="s">
        <v>1325</v>
      </c>
      <c r="CG164" s="528" t="s">
        <v>1325</v>
      </c>
      <c r="CH164" s="528">
        <v>101</v>
      </c>
      <c r="CI164" s="535" t="s">
        <v>1325</v>
      </c>
      <c r="CJ164" s="531">
        <v>0.65041941753789456</v>
      </c>
      <c r="CK164" s="532">
        <v>9.7605416028234853</v>
      </c>
      <c r="CL164" s="532">
        <v>0</v>
      </c>
      <c r="CM164" s="532">
        <v>0</v>
      </c>
      <c r="CN164" s="532"/>
      <c r="CO164" s="532">
        <v>1.3858752521147026</v>
      </c>
      <c r="CP164" s="533">
        <v>0.80402218424669258</v>
      </c>
      <c r="CQ164" s="534" t="s">
        <v>1325</v>
      </c>
      <c r="CR164" s="528" t="s">
        <v>1325</v>
      </c>
      <c r="CS164" s="528" t="s">
        <v>1325</v>
      </c>
      <c r="CT164" s="528" t="s">
        <v>1325</v>
      </c>
      <c r="CU164" s="528" t="s">
        <v>1325</v>
      </c>
      <c r="CV164" s="528" t="s">
        <v>1325</v>
      </c>
      <c r="CW164" s="528" t="s">
        <v>1325</v>
      </c>
      <c r="CX164" s="528" t="s">
        <v>878</v>
      </c>
      <c r="CY164" s="528" t="s">
        <v>791</v>
      </c>
      <c r="CZ164" s="528" t="s">
        <v>878</v>
      </c>
      <c r="DA164" s="536" t="s">
        <v>791</v>
      </c>
      <c r="DB164" s="537" t="s">
        <v>792</v>
      </c>
      <c r="DC164" s="537" t="s">
        <v>792</v>
      </c>
      <c r="DD164" s="537" t="s">
        <v>878</v>
      </c>
      <c r="DE164" s="537" t="s">
        <v>878</v>
      </c>
      <c r="DF164" s="528"/>
      <c r="DG164" s="538" t="s">
        <v>1930</v>
      </c>
      <c r="DH164" s="528">
        <v>282</v>
      </c>
      <c r="DI164" s="528">
        <v>23</v>
      </c>
      <c r="DJ164" s="528">
        <v>20</v>
      </c>
      <c r="DK164" s="528">
        <v>28</v>
      </c>
      <c r="DL164" s="528">
        <v>6</v>
      </c>
      <c r="DM164" s="528">
        <v>1576</v>
      </c>
      <c r="DN164" s="528">
        <v>242</v>
      </c>
      <c r="DO164" s="528">
        <v>289</v>
      </c>
      <c r="DP164" s="535">
        <v>2177</v>
      </c>
    </row>
    <row r="165" spans="1:120">
      <c r="A165" s="597" t="s">
        <v>268</v>
      </c>
      <c r="B165" s="545" t="s">
        <v>1296</v>
      </c>
      <c r="C165" s="546" t="s">
        <v>676</v>
      </c>
      <c r="D165" s="531">
        <v>0</v>
      </c>
      <c r="E165" s="532"/>
      <c r="F165" s="532"/>
      <c r="G165" s="532"/>
      <c r="H165" s="532"/>
      <c r="I165" s="532">
        <v>0</v>
      </c>
      <c r="J165" s="533"/>
      <c r="K165" s="534" t="s">
        <v>1325</v>
      </c>
      <c r="L165" s="528" t="s">
        <v>1325</v>
      </c>
      <c r="M165" s="528" t="s">
        <v>1325</v>
      </c>
      <c r="N165" s="528" t="s">
        <v>1325</v>
      </c>
      <c r="O165" s="528" t="s">
        <v>1325</v>
      </c>
      <c r="P165" s="528" t="s">
        <v>1325</v>
      </c>
      <c r="Q165" s="535" t="s">
        <v>1325</v>
      </c>
      <c r="R165" s="531">
        <v>0</v>
      </c>
      <c r="S165" s="532"/>
      <c r="T165" s="532"/>
      <c r="U165" s="532"/>
      <c r="V165" s="532"/>
      <c r="W165" s="532">
        <v>0</v>
      </c>
      <c r="X165" s="533"/>
      <c r="Y165" s="534" t="s">
        <v>1325</v>
      </c>
      <c r="Z165" s="528" t="s">
        <v>1325</v>
      </c>
      <c r="AA165" s="528" t="s">
        <v>1325</v>
      </c>
      <c r="AB165" s="528" t="s">
        <v>1325</v>
      </c>
      <c r="AC165" s="528" t="s">
        <v>1325</v>
      </c>
      <c r="AD165" s="528" t="s">
        <v>1325</v>
      </c>
      <c r="AE165" s="535" t="s">
        <v>1325</v>
      </c>
      <c r="AF165" s="531">
        <v>0</v>
      </c>
      <c r="AG165" s="532"/>
      <c r="AH165" s="532"/>
      <c r="AI165" s="532"/>
      <c r="AJ165" s="532"/>
      <c r="AK165" s="532">
        <v>0</v>
      </c>
      <c r="AL165" s="533"/>
      <c r="AM165" s="534" t="s">
        <v>1325</v>
      </c>
      <c r="AN165" s="528" t="s">
        <v>1325</v>
      </c>
      <c r="AO165" s="528" t="s">
        <v>1325</v>
      </c>
      <c r="AP165" s="528" t="s">
        <v>1325</v>
      </c>
      <c r="AQ165" s="528" t="s">
        <v>1325</v>
      </c>
      <c r="AR165" s="528" t="s">
        <v>1325</v>
      </c>
      <c r="AS165" s="535" t="s">
        <v>1325</v>
      </c>
      <c r="AT165" s="531">
        <v>0</v>
      </c>
      <c r="AU165" s="532"/>
      <c r="AV165" s="532"/>
      <c r="AW165" s="532"/>
      <c r="AX165" s="532"/>
      <c r="AY165" s="532">
        <v>0</v>
      </c>
      <c r="AZ165" s="533"/>
      <c r="BA165" s="534" t="s">
        <v>1325</v>
      </c>
      <c r="BB165" s="528" t="s">
        <v>1325</v>
      </c>
      <c r="BC165" s="528" t="s">
        <v>1325</v>
      </c>
      <c r="BD165" s="528" t="s">
        <v>1325</v>
      </c>
      <c r="BE165" s="528" t="s">
        <v>1325</v>
      </c>
      <c r="BF165" s="528" t="s">
        <v>1325</v>
      </c>
      <c r="BG165" s="535" t="s">
        <v>1325</v>
      </c>
      <c r="BH165" s="531">
        <v>0</v>
      </c>
      <c r="BI165" s="532"/>
      <c r="BJ165" s="532"/>
      <c r="BK165" s="532"/>
      <c r="BL165" s="532"/>
      <c r="BM165" s="532">
        <v>0</v>
      </c>
      <c r="BN165" s="533"/>
      <c r="BO165" s="534" t="s">
        <v>1325</v>
      </c>
      <c r="BP165" s="528" t="s">
        <v>1325</v>
      </c>
      <c r="BQ165" s="528" t="s">
        <v>1325</v>
      </c>
      <c r="BR165" s="528" t="s">
        <v>1325</v>
      </c>
      <c r="BS165" s="528" t="s">
        <v>1325</v>
      </c>
      <c r="BT165" s="528" t="s">
        <v>1325</v>
      </c>
      <c r="BU165" s="535" t="s">
        <v>1325</v>
      </c>
      <c r="BV165" s="531">
        <v>0</v>
      </c>
      <c r="BW165" s="532"/>
      <c r="BX165" s="532"/>
      <c r="BY165" s="532"/>
      <c r="BZ165" s="532"/>
      <c r="CA165" s="532">
        <v>0</v>
      </c>
      <c r="CB165" s="533"/>
      <c r="CC165" s="534" t="s">
        <v>1325</v>
      </c>
      <c r="CD165" s="528" t="s">
        <v>1325</v>
      </c>
      <c r="CE165" s="528" t="s">
        <v>1325</v>
      </c>
      <c r="CF165" s="528" t="s">
        <v>1325</v>
      </c>
      <c r="CG165" s="528" t="s">
        <v>1325</v>
      </c>
      <c r="CH165" s="528" t="s">
        <v>1325</v>
      </c>
      <c r="CI165" s="535" t="s">
        <v>1325</v>
      </c>
      <c r="CJ165" s="531">
        <v>0</v>
      </c>
      <c r="CK165" s="532"/>
      <c r="CL165" s="532"/>
      <c r="CM165" s="532"/>
      <c r="CN165" s="532"/>
      <c r="CO165" s="532">
        <v>0</v>
      </c>
      <c r="CP165" s="533"/>
      <c r="CQ165" s="534" t="s">
        <v>1325</v>
      </c>
      <c r="CR165" s="528" t="s">
        <v>1325</v>
      </c>
      <c r="CS165" s="528" t="s">
        <v>1325</v>
      </c>
      <c r="CT165" s="528" t="s">
        <v>1325</v>
      </c>
      <c r="CU165" s="528" t="s">
        <v>1325</v>
      </c>
      <c r="CV165" s="528" t="s">
        <v>1325</v>
      </c>
      <c r="CW165" s="528" t="s">
        <v>1325</v>
      </c>
      <c r="CX165" s="528" t="s">
        <v>878</v>
      </c>
      <c r="CY165" s="528" t="s">
        <v>791</v>
      </c>
      <c r="CZ165" s="528" t="s">
        <v>878</v>
      </c>
      <c r="DA165" s="536" t="s">
        <v>791</v>
      </c>
      <c r="DB165" s="537" t="s">
        <v>792</v>
      </c>
      <c r="DC165" s="537" t="s">
        <v>792</v>
      </c>
      <c r="DD165" s="537" t="s">
        <v>878</v>
      </c>
      <c r="DE165" s="537" t="s">
        <v>878</v>
      </c>
      <c r="DF165" s="528"/>
      <c r="DG165" s="538" t="s">
        <v>1930</v>
      </c>
      <c r="DH165" s="528">
        <v>13</v>
      </c>
      <c r="DI165" s="528">
        <v>1</v>
      </c>
      <c r="DJ165" s="528">
        <v>0</v>
      </c>
      <c r="DK165" s="528">
        <v>1</v>
      </c>
      <c r="DL165" s="528">
        <v>0</v>
      </c>
      <c r="DM165" s="528">
        <v>35</v>
      </c>
      <c r="DN165" s="528">
        <v>0</v>
      </c>
      <c r="DO165" s="528">
        <v>0</v>
      </c>
      <c r="DP165" s="535">
        <v>50</v>
      </c>
    </row>
    <row r="166" spans="1:120">
      <c r="A166" s="597" t="s">
        <v>270</v>
      </c>
      <c r="B166" s="545" t="s">
        <v>1296</v>
      </c>
      <c r="C166" s="546" t="s">
        <v>677</v>
      </c>
      <c r="D166" s="531">
        <v>0.91705055940269686</v>
      </c>
      <c r="E166" s="532">
        <v>1.5098317293129155</v>
      </c>
      <c r="F166" s="532">
        <v>0.56862710086261359</v>
      </c>
      <c r="G166" s="532">
        <v>1.3596609055874049</v>
      </c>
      <c r="H166" s="532">
        <v>1.0033856312129783</v>
      </c>
      <c r="I166" s="532">
        <v>1.0968696449420445</v>
      </c>
      <c r="J166" s="533">
        <v>0.95515809331300183</v>
      </c>
      <c r="K166" s="534">
        <v>225</v>
      </c>
      <c r="L166" s="528">
        <v>29</v>
      </c>
      <c r="M166" s="528">
        <v>74</v>
      </c>
      <c r="N166" s="528">
        <v>120</v>
      </c>
      <c r="O166" s="528">
        <v>23</v>
      </c>
      <c r="P166" s="528">
        <v>855</v>
      </c>
      <c r="Q166" s="535">
        <v>163</v>
      </c>
      <c r="R166" s="531">
        <v>0.43801873956087634</v>
      </c>
      <c r="S166" s="532">
        <v>0</v>
      </c>
      <c r="T166" s="532">
        <v>1.2807790063184485</v>
      </c>
      <c r="U166" s="532">
        <v>1.1870045899330459</v>
      </c>
      <c r="V166" s="532">
        <v>0.57354249634095422</v>
      </c>
      <c r="W166" s="532">
        <v>1.6419101306630064</v>
      </c>
      <c r="X166" s="533">
        <v>0.68476030154374701</v>
      </c>
      <c r="Y166" s="534" t="s">
        <v>1325</v>
      </c>
      <c r="Z166" s="528" t="s">
        <v>1325</v>
      </c>
      <c r="AA166" s="528">
        <v>12</v>
      </c>
      <c r="AB166" s="528" t="s">
        <v>1325</v>
      </c>
      <c r="AC166" s="528" t="s">
        <v>1325</v>
      </c>
      <c r="AD166" s="528">
        <v>74</v>
      </c>
      <c r="AE166" s="535" t="s">
        <v>1325</v>
      </c>
      <c r="AF166" s="531">
        <v>0.55616335600637001</v>
      </c>
      <c r="AG166" s="532">
        <v>1.9259495968884415</v>
      </c>
      <c r="AH166" s="532">
        <v>0.94308802599683417</v>
      </c>
      <c r="AI166" s="532">
        <v>1.0253818333144069</v>
      </c>
      <c r="AJ166" s="532">
        <v>2.4354319045981607</v>
      </c>
      <c r="AK166" s="532">
        <v>1.1268440574291194</v>
      </c>
      <c r="AL166" s="533">
        <v>1.440373540214493</v>
      </c>
      <c r="AM166" s="534">
        <v>16</v>
      </c>
      <c r="AN166" s="528" t="s">
        <v>1325</v>
      </c>
      <c r="AO166" s="528">
        <v>13</v>
      </c>
      <c r="AP166" s="528">
        <v>10</v>
      </c>
      <c r="AQ166" s="528" t="s">
        <v>1325</v>
      </c>
      <c r="AR166" s="528">
        <v>94</v>
      </c>
      <c r="AS166" s="535">
        <v>26</v>
      </c>
      <c r="AT166" s="531">
        <v>0.94237132666667067</v>
      </c>
      <c r="AU166" s="532">
        <v>2.4305065802154315</v>
      </c>
      <c r="AV166" s="532">
        <v>0</v>
      </c>
      <c r="AW166" s="532">
        <v>1.579387726180133</v>
      </c>
      <c r="AX166" s="532">
        <v>0</v>
      </c>
      <c r="AY166" s="532">
        <v>1.4612388535658387</v>
      </c>
      <c r="AZ166" s="533">
        <v>0.25838511665596836</v>
      </c>
      <c r="BA166" s="534">
        <v>10</v>
      </c>
      <c r="BB166" s="528" t="s">
        <v>1325</v>
      </c>
      <c r="BC166" s="528" t="s">
        <v>1325</v>
      </c>
      <c r="BD166" s="528" t="s">
        <v>1325</v>
      </c>
      <c r="BE166" s="528" t="s">
        <v>1325</v>
      </c>
      <c r="BF166" s="528">
        <v>41</v>
      </c>
      <c r="BG166" s="535" t="s">
        <v>1325</v>
      </c>
      <c r="BH166" s="531">
        <v>0.7642362000566294</v>
      </c>
      <c r="BI166" s="532">
        <v>0.42101440059792439</v>
      </c>
      <c r="BJ166" s="532">
        <v>0.24693421156450857</v>
      </c>
      <c r="BK166" s="532">
        <v>1.3514512513265864</v>
      </c>
      <c r="BL166" s="532">
        <v>0.35692839019105338</v>
      </c>
      <c r="BM166" s="532">
        <v>1.5634915571225818</v>
      </c>
      <c r="BN166" s="533">
        <v>0.83794208595674124</v>
      </c>
      <c r="BO166" s="534">
        <v>47</v>
      </c>
      <c r="BP166" s="528" t="s">
        <v>1325</v>
      </c>
      <c r="BQ166" s="528" t="s">
        <v>1325</v>
      </c>
      <c r="BR166" s="528">
        <v>29</v>
      </c>
      <c r="BS166" s="528" t="s">
        <v>1325</v>
      </c>
      <c r="BT166" s="528">
        <v>234</v>
      </c>
      <c r="BU166" s="535">
        <v>35</v>
      </c>
      <c r="BV166" s="531">
        <v>1.233910937408806</v>
      </c>
      <c r="BW166" s="532">
        <v>2.536496626540349</v>
      </c>
      <c r="BX166" s="532">
        <v>0.65414622421990498</v>
      </c>
      <c r="BY166" s="532">
        <v>1.1722407117810516</v>
      </c>
      <c r="BZ166" s="532">
        <v>1.482504957922026</v>
      </c>
      <c r="CA166" s="532">
        <v>0.81917961089476321</v>
      </c>
      <c r="CB166" s="533">
        <v>1.0290181144038135</v>
      </c>
      <c r="CC166" s="534">
        <v>101</v>
      </c>
      <c r="CD166" s="528">
        <v>17</v>
      </c>
      <c r="CE166" s="528">
        <v>30</v>
      </c>
      <c r="CF166" s="528">
        <v>37</v>
      </c>
      <c r="CG166" s="528">
        <v>12</v>
      </c>
      <c r="CH166" s="528">
        <v>269</v>
      </c>
      <c r="CI166" s="535">
        <v>62</v>
      </c>
      <c r="CJ166" s="531">
        <v>0.94124010279777259</v>
      </c>
      <c r="CK166" s="532">
        <v>2.1994070509554771</v>
      </c>
      <c r="CL166" s="532">
        <v>0.31510189004197453</v>
      </c>
      <c r="CM166" s="532">
        <v>3.3524940598908</v>
      </c>
      <c r="CN166" s="532">
        <v>0.91074452272443207</v>
      </c>
      <c r="CO166" s="532">
        <v>0.91029407385248362</v>
      </c>
      <c r="CP166" s="533">
        <v>0.47569566942024227</v>
      </c>
      <c r="CQ166" s="534">
        <v>11</v>
      </c>
      <c r="CR166" s="528" t="s">
        <v>1325</v>
      </c>
      <c r="CS166" s="528" t="s">
        <v>1325</v>
      </c>
      <c r="CT166" s="528">
        <v>13</v>
      </c>
      <c r="CU166" s="528" t="s">
        <v>1325</v>
      </c>
      <c r="CV166" s="528">
        <v>38</v>
      </c>
      <c r="CW166" s="528" t="s">
        <v>1325</v>
      </c>
      <c r="CX166" s="528" t="s">
        <v>878</v>
      </c>
      <c r="CY166" s="528" t="s">
        <v>791</v>
      </c>
      <c r="CZ166" s="528" t="s">
        <v>792</v>
      </c>
      <c r="DA166" s="536" t="s">
        <v>1949</v>
      </c>
      <c r="DB166" s="537" t="s">
        <v>792</v>
      </c>
      <c r="DC166" s="537" t="s">
        <v>878</v>
      </c>
      <c r="DD166" s="537" t="s">
        <v>878</v>
      </c>
      <c r="DE166" s="537" t="s">
        <v>792</v>
      </c>
      <c r="DF166" s="528"/>
      <c r="DG166" s="538" t="s">
        <v>1930</v>
      </c>
      <c r="DH166" s="528">
        <v>2306</v>
      </c>
      <c r="DI166" s="528">
        <v>185</v>
      </c>
      <c r="DJ166" s="528">
        <v>1205</v>
      </c>
      <c r="DK166" s="528">
        <v>857</v>
      </c>
      <c r="DL166" s="528">
        <v>219</v>
      </c>
      <c r="DM166" s="528">
        <v>7882</v>
      </c>
      <c r="DN166" s="528">
        <v>1626</v>
      </c>
      <c r="DO166" s="528">
        <v>1489</v>
      </c>
      <c r="DP166" s="535">
        <v>14280</v>
      </c>
    </row>
    <row r="167" spans="1:120">
      <c r="A167" s="597" t="s">
        <v>272</v>
      </c>
      <c r="B167" s="545" t="s">
        <v>1289</v>
      </c>
      <c r="C167" s="546" t="s">
        <v>678</v>
      </c>
      <c r="D167" s="531">
        <v>1.591023940820403</v>
      </c>
      <c r="E167" s="532"/>
      <c r="F167" s="532"/>
      <c r="G167" s="532"/>
      <c r="H167" s="532"/>
      <c r="I167" s="532">
        <v>1.7028177183439861</v>
      </c>
      <c r="J167" s="533">
        <v>0</v>
      </c>
      <c r="K167" s="534" t="s">
        <v>1325</v>
      </c>
      <c r="L167" s="528" t="s">
        <v>1325</v>
      </c>
      <c r="M167" s="528" t="s">
        <v>1325</v>
      </c>
      <c r="N167" s="528" t="s">
        <v>1325</v>
      </c>
      <c r="O167" s="528" t="s">
        <v>1325</v>
      </c>
      <c r="P167" s="528">
        <v>17</v>
      </c>
      <c r="Q167" s="535" t="s">
        <v>1325</v>
      </c>
      <c r="R167" s="531">
        <v>0</v>
      </c>
      <c r="S167" s="532"/>
      <c r="T167" s="532"/>
      <c r="U167" s="532"/>
      <c r="V167" s="532"/>
      <c r="W167" s="532">
        <v>1.4850037622406869</v>
      </c>
      <c r="X167" s="533">
        <v>0</v>
      </c>
      <c r="Y167" s="534" t="s">
        <v>1325</v>
      </c>
      <c r="Z167" s="528" t="s">
        <v>1325</v>
      </c>
      <c r="AA167" s="528" t="s">
        <v>1325</v>
      </c>
      <c r="AB167" s="528" t="s">
        <v>1325</v>
      </c>
      <c r="AC167" s="528" t="s">
        <v>1325</v>
      </c>
      <c r="AD167" s="528" t="s">
        <v>1325</v>
      </c>
      <c r="AE167" s="535" t="s">
        <v>1325</v>
      </c>
      <c r="AF167" s="531">
        <v>0</v>
      </c>
      <c r="AG167" s="532"/>
      <c r="AH167" s="532"/>
      <c r="AI167" s="532"/>
      <c r="AJ167" s="532"/>
      <c r="AK167" s="532">
        <v>0.29300679769281879</v>
      </c>
      <c r="AL167" s="533">
        <v>0</v>
      </c>
      <c r="AM167" s="534" t="s">
        <v>1325</v>
      </c>
      <c r="AN167" s="528" t="s">
        <v>1325</v>
      </c>
      <c r="AO167" s="528" t="s">
        <v>1325</v>
      </c>
      <c r="AP167" s="528" t="s">
        <v>1325</v>
      </c>
      <c r="AQ167" s="528" t="s">
        <v>1325</v>
      </c>
      <c r="AR167" s="528" t="s">
        <v>1325</v>
      </c>
      <c r="AS167" s="535" t="s">
        <v>1325</v>
      </c>
      <c r="AT167" s="531">
        <v>27.047406993946858</v>
      </c>
      <c r="AU167" s="532"/>
      <c r="AV167" s="532"/>
      <c r="AW167" s="532"/>
      <c r="AX167" s="532"/>
      <c r="AY167" s="532">
        <v>0.10016574813788154</v>
      </c>
      <c r="AZ167" s="533">
        <v>0</v>
      </c>
      <c r="BA167" s="534" t="s">
        <v>1325</v>
      </c>
      <c r="BB167" s="528" t="s">
        <v>1325</v>
      </c>
      <c r="BC167" s="528" t="s">
        <v>1325</v>
      </c>
      <c r="BD167" s="528" t="s">
        <v>1325</v>
      </c>
      <c r="BE167" s="528" t="s">
        <v>1325</v>
      </c>
      <c r="BF167" s="528" t="s">
        <v>1325</v>
      </c>
      <c r="BG167" s="535" t="s">
        <v>1325</v>
      </c>
      <c r="BH167" s="531">
        <v>0</v>
      </c>
      <c r="BI167" s="532"/>
      <c r="BJ167" s="532"/>
      <c r="BK167" s="532"/>
      <c r="BL167" s="532"/>
      <c r="BM167" s="532">
        <v>0</v>
      </c>
      <c r="BN167" s="533">
        <v>0</v>
      </c>
      <c r="BO167" s="534" t="s">
        <v>1325</v>
      </c>
      <c r="BP167" s="528" t="s">
        <v>1325</v>
      </c>
      <c r="BQ167" s="528" t="s">
        <v>1325</v>
      </c>
      <c r="BR167" s="528" t="s">
        <v>1325</v>
      </c>
      <c r="BS167" s="528" t="s">
        <v>1325</v>
      </c>
      <c r="BT167" s="528" t="s">
        <v>1325</v>
      </c>
      <c r="BU167" s="535" t="s">
        <v>1325</v>
      </c>
      <c r="BV167" s="531">
        <v>0</v>
      </c>
      <c r="BW167" s="532"/>
      <c r="BX167" s="532"/>
      <c r="BY167" s="532"/>
      <c r="BZ167" s="532"/>
      <c r="CA167" s="532">
        <v>0.79567364168462773</v>
      </c>
      <c r="CB167" s="533">
        <v>0</v>
      </c>
      <c r="CC167" s="534" t="s">
        <v>1325</v>
      </c>
      <c r="CD167" s="528" t="s">
        <v>1325</v>
      </c>
      <c r="CE167" s="528" t="s">
        <v>1325</v>
      </c>
      <c r="CF167" s="528" t="s">
        <v>1325</v>
      </c>
      <c r="CG167" s="528" t="s">
        <v>1325</v>
      </c>
      <c r="CH167" s="528" t="s">
        <v>1325</v>
      </c>
      <c r="CI167" s="535" t="s">
        <v>1325</v>
      </c>
      <c r="CJ167" s="531">
        <v>0</v>
      </c>
      <c r="CK167" s="532"/>
      <c r="CL167" s="532"/>
      <c r="CM167" s="532"/>
      <c r="CN167" s="532"/>
      <c r="CO167" s="532">
        <v>0.90698014592548282</v>
      </c>
      <c r="CP167" s="533">
        <v>0</v>
      </c>
      <c r="CQ167" s="534" t="s">
        <v>1325</v>
      </c>
      <c r="CR167" s="528" t="s">
        <v>1325</v>
      </c>
      <c r="CS167" s="528" t="s">
        <v>1325</v>
      </c>
      <c r="CT167" s="528" t="s">
        <v>1325</v>
      </c>
      <c r="CU167" s="528" t="s">
        <v>1325</v>
      </c>
      <c r="CV167" s="528" t="s">
        <v>1325</v>
      </c>
      <c r="CW167" s="528" t="s">
        <v>1325</v>
      </c>
      <c r="CX167" s="528" t="s">
        <v>878</v>
      </c>
      <c r="CY167" s="528" t="s">
        <v>791</v>
      </c>
      <c r="CZ167" s="528" t="s">
        <v>878</v>
      </c>
      <c r="DA167" s="536" t="s">
        <v>791</v>
      </c>
      <c r="DB167" s="537" t="s">
        <v>792</v>
      </c>
      <c r="DC167" s="537" t="s">
        <v>792</v>
      </c>
      <c r="DD167" s="537" t="s">
        <v>878</v>
      </c>
      <c r="DE167" s="537" t="s">
        <v>878</v>
      </c>
      <c r="DF167" s="528"/>
      <c r="DG167" s="538" t="s">
        <v>1930</v>
      </c>
      <c r="DH167" s="528">
        <v>11</v>
      </c>
      <c r="DI167" s="528">
        <v>1</v>
      </c>
      <c r="DJ167" s="528">
        <v>0</v>
      </c>
      <c r="DK167" s="528">
        <v>0</v>
      </c>
      <c r="DL167" s="528">
        <v>0</v>
      </c>
      <c r="DM167" s="528">
        <v>223</v>
      </c>
      <c r="DN167" s="528">
        <v>11</v>
      </c>
      <c r="DO167" s="528">
        <v>18</v>
      </c>
      <c r="DP167" s="535">
        <v>246</v>
      </c>
    </row>
    <row r="168" spans="1:120" ht="30">
      <c r="A168" s="597" t="s">
        <v>274</v>
      </c>
      <c r="B168" s="545" t="s">
        <v>1298</v>
      </c>
      <c r="C168" s="546" t="s">
        <v>679</v>
      </c>
      <c r="D168" s="531">
        <v>1.2921600683909074</v>
      </c>
      <c r="E168" s="532">
        <v>2.2086021893756862</v>
      </c>
      <c r="F168" s="532">
        <v>0.41958185336368703</v>
      </c>
      <c r="G168" s="532">
        <v>1.334081221750343</v>
      </c>
      <c r="H168" s="532">
        <v>1.3456749914057173</v>
      </c>
      <c r="I168" s="532">
        <v>0.8693153562537318</v>
      </c>
      <c r="J168" s="533">
        <v>0.90452039683891938</v>
      </c>
      <c r="K168" s="534">
        <v>334</v>
      </c>
      <c r="L168" s="528">
        <v>30</v>
      </c>
      <c r="M168" s="528">
        <v>135</v>
      </c>
      <c r="N168" s="528">
        <v>57</v>
      </c>
      <c r="O168" s="528">
        <v>12</v>
      </c>
      <c r="P168" s="528">
        <v>1535</v>
      </c>
      <c r="Q168" s="535">
        <v>139</v>
      </c>
      <c r="R168" s="531">
        <v>0.44663131265910533</v>
      </c>
      <c r="S168" s="532">
        <v>2.3293213562844626</v>
      </c>
      <c r="T168" s="532">
        <v>1.0628241148475683</v>
      </c>
      <c r="U168" s="532">
        <v>0.71871218564518624</v>
      </c>
      <c r="V168" s="532">
        <v>0</v>
      </c>
      <c r="W168" s="532">
        <v>1.4178645892494834</v>
      </c>
      <c r="X168" s="533">
        <v>1.2592370802021133</v>
      </c>
      <c r="Y168" s="534">
        <v>13</v>
      </c>
      <c r="Z168" s="528" t="s">
        <v>1325</v>
      </c>
      <c r="AA168" s="528">
        <v>31</v>
      </c>
      <c r="AB168" s="528" t="s">
        <v>1325</v>
      </c>
      <c r="AC168" s="528" t="s">
        <v>1325</v>
      </c>
      <c r="AD168" s="528">
        <v>175</v>
      </c>
      <c r="AE168" s="535">
        <v>18</v>
      </c>
      <c r="AF168" s="531">
        <v>0.84749465744054497</v>
      </c>
      <c r="AG168" s="532">
        <v>1.0787909837350986</v>
      </c>
      <c r="AH168" s="532">
        <v>0.71056897203970859</v>
      </c>
      <c r="AI168" s="532">
        <v>0.6777525361444009</v>
      </c>
      <c r="AJ168" s="532">
        <v>1.6778506532440571</v>
      </c>
      <c r="AK168" s="532">
        <v>1.206954898464091</v>
      </c>
      <c r="AL168" s="533">
        <v>1.1316043023871665</v>
      </c>
      <c r="AM168" s="534">
        <v>32</v>
      </c>
      <c r="AN168" s="528" t="s">
        <v>1325</v>
      </c>
      <c r="AO168" s="528">
        <v>30</v>
      </c>
      <c r="AP168" s="528" t="s">
        <v>1325</v>
      </c>
      <c r="AQ168" s="528" t="s">
        <v>1325</v>
      </c>
      <c r="AR168" s="528">
        <v>234</v>
      </c>
      <c r="AS168" s="535">
        <v>23</v>
      </c>
      <c r="AT168" s="531">
        <v>0.20411446875062489</v>
      </c>
      <c r="AU168" s="532">
        <v>2.440211767334973</v>
      </c>
      <c r="AV168" s="532">
        <v>0.41029514126951788</v>
      </c>
      <c r="AW168" s="532">
        <v>0.75280321247960102</v>
      </c>
      <c r="AX168" s="532">
        <v>0</v>
      </c>
      <c r="AY168" s="532">
        <v>2.0741002628403886</v>
      </c>
      <c r="AZ168" s="533">
        <v>1.5638623109074117</v>
      </c>
      <c r="BA168" s="534" t="s">
        <v>1325</v>
      </c>
      <c r="BB168" s="528" t="s">
        <v>1325</v>
      </c>
      <c r="BC168" s="528" t="s">
        <v>1325</v>
      </c>
      <c r="BD168" s="528" t="s">
        <v>1325</v>
      </c>
      <c r="BE168" s="528" t="s">
        <v>1325</v>
      </c>
      <c r="BF168" s="528">
        <v>62</v>
      </c>
      <c r="BG168" s="535" t="s">
        <v>1325</v>
      </c>
      <c r="BH168" s="531">
        <v>0.81010965769931043</v>
      </c>
      <c r="BI168" s="532">
        <v>2.4626715944285444</v>
      </c>
      <c r="BJ168" s="532">
        <v>0.18311210336931513</v>
      </c>
      <c r="BK168" s="532">
        <v>1.4921459173025089</v>
      </c>
      <c r="BL168" s="532">
        <v>2.2599232488209933</v>
      </c>
      <c r="BM168" s="532">
        <v>1.1948262035905552</v>
      </c>
      <c r="BN168" s="533">
        <v>0.86520423149728143</v>
      </c>
      <c r="BO168" s="534">
        <v>69</v>
      </c>
      <c r="BP168" s="528">
        <v>10</v>
      </c>
      <c r="BQ168" s="528">
        <v>18</v>
      </c>
      <c r="BR168" s="528">
        <v>19</v>
      </c>
      <c r="BS168" s="528" t="s">
        <v>1325</v>
      </c>
      <c r="BT168" s="528">
        <v>522</v>
      </c>
      <c r="BU168" s="535">
        <v>40</v>
      </c>
      <c r="BV168" s="531">
        <v>2.5239452398588202</v>
      </c>
      <c r="BW168" s="532">
        <v>2.8209951820958024</v>
      </c>
      <c r="BX168" s="532">
        <v>0.26001123987332414</v>
      </c>
      <c r="BY168" s="532">
        <v>1.8149211435990753</v>
      </c>
      <c r="BZ168" s="532">
        <v>0.65074652751109363</v>
      </c>
      <c r="CA168" s="532">
        <v>0.49163230166214944</v>
      </c>
      <c r="CB168" s="533">
        <v>0.71366097270679463</v>
      </c>
      <c r="CC168" s="534">
        <v>182</v>
      </c>
      <c r="CD168" s="528">
        <v>13</v>
      </c>
      <c r="CE168" s="528">
        <v>29</v>
      </c>
      <c r="CF168" s="528">
        <v>26</v>
      </c>
      <c r="CG168" s="528" t="s">
        <v>1325</v>
      </c>
      <c r="CH168" s="528">
        <v>395</v>
      </c>
      <c r="CI168" s="535">
        <v>38</v>
      </c>
      <c r="CJ168" s="531">
        <v>0.99628328093320051</v>
      </c>
      <c r="CK168" s="532">
        <v>4.1324801400207072</v>
      </c>
      <c r="CL168" s="532">
        <v>1.0649017420379741</v>
      </c>
      <c r="CM168" s="532">
        <v>1.2716649657881307</v>
      </c>
      <c r="CN168" s="532">
        <v>0</v>
      </c>
      <c r="CO168" s="532">
        <v>0.78974232729522531</v>
      </c>
      <c r="CP168" s="533">
        <v>1.0745183730711041</v>
      </c>
      <c r="CQ168" s="534" t="s">
        <v>1325</v>
      </c>
      <c r="CR168" s="528" t="s">
        <v>1325</v>
      </c>
      <c r="CS168" s="528" t="s">
        <v>1325</v>
      </c>
      <c r="CT168" s="528" t="s">
        <v>1325</v>
      </c>
      <c r="CU168" s="528" t="s">
        <v>1325</v>
      </c>
      <c r="CV168" s="528">
        <v>27</v>
      </c>
      <c r="CW168" s="528" t="s">
        <v>1325</v>
      </c>
      <c r="CX168" s="528" t="s">
        <v>792</v>
      </c>
      <c r="CY168" s="528" t="s">
        <v>1932</v>
      </c>
      <c r="CZ168" s="528" t="s">
        <v>792</v>
      </c>
      <c r="DA168" s="536" t="s">
        <v>1941</v>
      </c>
      <c r="DB168" s="537" t="s">
        <v>792</v>
      </c>
      <c r="DC168" s="537" t="s">
        <v>792</v>
      </c>
      <c r="DD168" s="537" t="s">
        <v>878</v>
      </c>
      <c r="DE168" s="537" t="s">
        <v>878</v>
      </c>
      <c r="DF168" s="528"/>
      <c r="DG168" s="538" t="s">
        <v>1930</v>
      </c>
      <c r="DH168" s="528">
        <v>2230</v>
      </c>
      <c r="DI168" s="528">
        <v>113</v>
      </c>
      <c r="DJ168" s="528">
        <v>2517</v>
      </c>
      <c r="DK168" s="528">
        <v>354</v>
      </c>
      <c r="DL168" s="528">
        <v>73</v>
      </c>
      <c r="DM168" s="528">
        <v>13275</v>
      </c>
      <c r="DN168" s="528">
        <v>1247</v>
      </c>
      <c r="DO168" s="528">
        <v>2242</v>
      </c>
      <c r="DP168" s="535">
        <v>19809</v>
      </c>
    </row>
    <row r="169" spans="1:120">
      <c r="A169" s="597" t="s">
        <v>276</v>
      </c>
      <c r="B169" s="545" t="s">
        <v>1297</v>
      </c>
      <c r="C169" s="546" t="s">
        <v>680</v>
      </c>
      <c r="D169" s="531">
        <v>1.1507690045128027</v>
      </c>
      <c r="E169" s="532">
        <v>1.446679613172513</v>
      </c>
      <c r="F169" s="532">
        <v>0.46915174423275602</v>
      </c>
      <c r="G169" s="532">
        <v>0.98373609481029201</v>
      </c>
      <c r="H169" s="532">
        <v>0.18927674199116395</v>
      </c>
      <c r="I169" s="532">
        <v>1.1373657908075583</v>
      </c>
      <c r="J169" s="533">
        <v>0.72107310841539773</v>
      </c>
      <c r="K169" s="534">
        <v>72</v>
      </c>
      <c r="L169" s="528">
        <v>11</v>
      </c>
      <c r="M169" s="528">
        <v>31</v>
      </c>
      <c r="N169" s="528">
        <v>41</v>
      </c>
      <c r="O169" s="528" t="s">
        <v>1325</v>
      </c>
      <c r="P169" s="528">
        <v>411</v>
      </c>
      <c r="Q169" s="535">
        <v>23</v>
      </c>
      <c r="R169" s="531">
        <v>1.465827075526732</v>
      </c>
      <c r="S169" s="532">
        <v>0.94076244641933982</v>
      </c>
      <c r="T169" s="532">
        <v>0.54889900706845873</v>
      </c>
      <c r="U169" s="532">
        <v>0.86024106674356993</v>
      </c>
      <c r="V169" s="532">
        <v>1.3794528128831429</v>
      </c>
      <c r="W169" s="532">
        <v>0.94342830646969267</v>
      </c>
      <c r="X169" s="533">
        <v>0.67639801697319435</v>
      </c>
      <c r="Y169" s="534">
        <v>12</v>
      </c>
      <c r="Z169" s="528" t="s">
        <v>1325</v>
      </c>
      <c r="AA169" s="528" t="s">
        <v>1325</v>
      </c>
      <c r="AB169" s="528" t="s">
        <v>1325</v>
      </c>
      <c r="AC169" s="528" t="s">
        <v>1325</v>
      </c>
      <c r="AD169" s="528">
        <v>53</v>
      </c>
      <c r="AE169" s="535" t="s">
        <v>1325</v>
      </c>
      <c r="AF169" s="531">
        <v>1.0875094296240329</v>
      </c>
      <c r="AG169" s="532">
        <v>0</v>
      </c>
      <c r="AH169" s="532">
        <v>0.67331001323418782</v>
      </c>
      <c r="AI169" s="532">
        <v>0.144471797061936</v>
      </c>
      <c r="AJ169" s="532">
        <v>0</v>
      </c>
      <c r="AK169" s="532">
        <v>1.3697377817439322</v>
      </c>
      <c r="AL169" s="533">
        <v>0.99789631169992266</v>
      </c>
      <c r="AM169" s="534">
        <v>11</v>
      </c>
      <c r="AN169" s="528" t="s">
        <v>1325</v>
      </c>
      <c r="AO169" s="528" t="s">
        <v>1325</v>
      </c>
      <c r="AP169" s="528" t="s">
        <v>1325</v>
      </c>
      <c r="AQ169" s="528" t="s">
        <v>1325</v>
      </c>
      <c r="AR169" s="528">
        <v>70</v>
      </c>
      <c r="AS169" s="535" t="s">
        <v>1325</v>
      </c>
      <c r="AT169" s="531">
        <v>0.6299038788389637</v>
      </c>
      <c r="AU169" s="532">
        <v>3.9898720879625618</v>
      </c>
      <c r="AV169" s="532">
        <v>0</v>
      </c>
      <c r="AW169" s="532">
        <v>0.69025276043365413</v>
      </c>
      <c r="AX169" s="532">
        <v>0</v>
      </c>
      <c r="AY169" s="532">
        <v>1.6841465299539062</v>
      </c>
      <c r="AZ169" s="533">
        <v>0.92547762451631721</v>
      </c>
      <c r="BA169" s="534" t="s">
        <v>1325</v>
      </c>
      <c r="BB169" s="528" t="s">
        <v>1325</v>
      </c>
      <c r="BC169" s="528" t="s">
        <v>1325</v>
      </c>
      <c r="BD169" s="528" t="s">
        <v>1325</v>
      </c>
      <c r="BE169" s="528" t="s">
        <v>1325</v>
      </c>
      <c r="BF169" s="528">
        <v>32</v>
      </c>
      <c r="BG169" s="535" t="s">
        <v>1325</v>
      </c>
      <c r="BH169" s="531">
        <v>0.52426771816349804</v>
      </c>
      <c r="BI169" s="532">
        <v>1.6371347066600896</v>
      </c>
      <c r="BJ169" s="532">
        <v>0.56757816867139621</v>
      </c>
      <c r="BK169" s="532">
        <v>1.0451253036455805</v>
      </c>
      <c r="BL169" s="532">
        <v>0</v>
      </c>
      <c r="BM169" s="532">
        <v>1.8384527843577472</v>
      </c>
      <c r="BN169" s="533">
        <v>0.5785825472941224</v>
      </c>
      <c r="BO169" s="534" t="s">
        <v>1325</v>
      </c>
      <c r="BP169" s="528" t="s">
        <v>1325</v>
      </c>
      <c r="BQ169" s="528" t="s">
        <v>1325</v>
      </c>
      <c r="BR169" s="528" t="s">
        <v>1325</v>
      </c>
      <c r="BS169" s="528" t="s">
        <v>1325</v>
      </c>
      <c r="BT169" s="528">
        <v>77</v>
      </c>
      <c r="BU169" s="535" t="s">
        <v>1325</v>
      </c>
      <c r="BV169" s="531">
        <v>1.5206582408155778</v>
      </c>
      <c r="BW169" s="532">
        <v>1.561721849723323</v>
      </c>
      <c r="BX169" s="532">
        <v>0.44774574132425488</v>
      </c>
      <c r="BY169" s="532">
        <v>1.2981328997366151</v>
      </c>
      <c r="BZ169" s="532">
        <v>0</v>
      </c>
      <c r="CA169" s="532">
        <v>0.90899730203937612</v>
      </c>
      <c r="CB169" s="533">
        <v>0.55168202602052097</v>
      </c>
      <c r="CC169" s="534">
        <v>30</v>
      </c>
      <c r="CD169" s="528" t="s">
        <v>1325</v>
      </c>
      <c r="CE169" s="528">
        <v>10</v>
      </c>
      <c r="CF169" s="528">
        <v>18</v>
      </c>
      <c r="CG169" s="528" t="s">
        <v>1325</v>
      </c>
      <c r="CH169" s="528">
        <v>127</v>
      </c>
      <c r="CI169" s="535" t="s">
        <v>1325</v>
      </c>
      <c r="CJ169" s="531">
        <v>0.41511596733133366</v>
      </c>
      <c r="CK169" s="532">
        <v>4.1406059222140765</v>
      </c>
      <c r="CL169" s="532">
        <v>0.94615300941634739</v>
      </c>
      <c r="CM169" s="532">
        <v>0.71551815322382317</v>
      </c>
      <c r="CN169" s="532">
        <v>0</v>
      </c>
      <c r="CO169" s="532">
        <v>1.9173379831408242</v>
      </c>
      <c r="CP169" s="533">
        <v>0</v>
      </c>
      <c r="CQ169" s="534" t="s">
        <v>1325</v>
      </c>
      <c r="CR169" s="528" t="s">
        <v>1325</v>
      </c>
      <c r="CS169" s="528" t="s">
        <v>1325</v>
      </c>
      <c r="CT169" s="528" t="s">
        <v>1325</v>
      </c>
      <c r="CU169" s="528" t="s">
        <v>1325</v>
      </c>
      <c r="CV169" s="528">
        <v>16</v>
      </c>
      <c r="CW169" s="528" t="s">
        <v>1325</v>
      </c>
      <c r="CX169" s="528" t="s">
        <v>878</v>
      </c>
      <c r="CY169" s="528" t="s">
        <v>791</v>
      </c>
      <c r="CZ169" s="528" t="s">
        <v>878</v>
      </c>
      <c r="DA169" s="536" t="s">
        <v>791</v>
      </c>
      <c r="DB169" s="537" t="s">
        <v>792</v>
      </c>
      <c r="DC169" s="537" t="s">
        <v>792</v>
      </c>
      <c r="DD169" s="537" t="s">
        <v>878</v>
      </c>
      <c r="DE169" s="537" t="s">
        <v>878</v>
      </c>
      <c r="DF169" s="528"/>
      <c r="DG169" s="538" t="s">
        <v>1930</v>
      </c>
      <c r="DH169" s="528">
        <v>614</v>
      </c>
      <c r="DI169" s="528">
        <v>73</v>
      </c>
      <c r="DJ169" s="528">
        <v>606</v>
      </c>
      <c r="DK169" s="528">
        <v>397</v>
      </c>
      <c r="DL169" s="528">
        <v>50</v>
      </c>
      <c r="DM169" s="528">
        <v>3730</v>
      </c>
      <c r="DN169" s="528">
        <v>299</v>
      </c>
      <c r="DO169" s="528">
        <v>590</v>
      </c>
      <c r="DP169" s="535">
        <v>5769</v>
      </c>
    </row>
    <row r="170" spans="1:120">
      <c r="A170" s="597" t="s">
        <v>278</v>
      </c>
      <c r="B170" s="545" t="s">
        <v>1289</v>
      </c>
      <c r="C170" s="546" t="s">
        <v>681</v>
      </c>
      <c r="D170" s="531"/>
      <c r="E170" s="532"/>
      <c r="F170" s="532"/>
      <c r="G170" s="532"/>
      <c r="H170" s="532"/>
      <c r="I170" s="532">
        <v>0.56028716006624701</v>
      </c>
      <c r="J170" s="533"/>
      <c r="K170" s="534" t="s">
        <v>1325</v>
      </c>
      <c r="L170" s="528" t="s">
        <v>1325</v>
      </c>
      <c r="M170" s="528" t="s">
        <v>1325</v>
      </c>
      <c r="N170" s="528" t="s">
        <v>1325</v>
      </c>
      <c r="O170" s="528" t="s">
        <v>1325</v>
      </c>
      <c r="P170" s="528" t="s">
        <v>1325</v>
      </c>
      <c r="Q170" s="535" t="s">
        <v>1325</v>
      </c>
      <c r="R170" s="531"/>
      <c r="S170" s="532"/>
      <c r="T170" s="532"/>
      <c r="U170" s="532"/>
      <c r="V170" s="532"/>
      <c r="W170" s="532">
        <v>0</v>
      </c>
      <c r="X170" s="533"/>
      <c r="Y170" s="534" t="s">
        <v>1325</v>
      </c>
      <c r="Z170" s="528" t="s">
        <v>1325</v>
      </c>
      <c r="AA170" s="528" t="s">
        <v>1325</v>
      </c>
      <c r="AB170" s="528" t="s">
        <v>1325</v>
      </c>
      <c r="AC170" s="528" t="s">
        <v>1325</v>
      </c>
      <c r="AD170" s="528" t="s">
        <v>1325</v>
      </c>
      <c r="AE170" s="535" t="s">
        <v>1325</v>
      </c>
      <c r="AF170" s="531"/>
      <c r="AG170" s="532"/>
      <c r="AH170" s="532"/>
      <c r="AI170" s="532"/>
      <c r="AJ170" s="532"/>
      <c r="AK170" s="532">
        <v>1.3472271316597646</v>
      </c>
      <c r="AL170" s="533"/>
      <c r="AM170" s="534" t="s">
        <v>1325</v>
      </c>
      <c r="AN170" s="528" t="s">
        <v>1325</v>
      </c>
      <c r="AO170" s="528" t="s">
        <v>1325</v>
      </c>
      <c r="AP170" s="528" t="s">
        <v>1325</v>
      </c>
      <c r="AQ170" s="528" t="s">
        <v>1325</v>
      </c>
      <c r="AR170" s="528" t="s">
        <v>1325</v>
      </c>
      <c r="AS170" s="535" t="s">
        <v>1325</v>
      </c>
      <c r="AT170" s="531"/>
      <c r="AU170" s="532"/>
      <c r="AV170" s="532"/>
      <c r="AW170" s="532"/>
      <c r="AX170" s="532"/>
      <c r="AY170" s="532">
        <v>0</v>
      </c>
      <c r="AZ170" s="533"/>
      <c r="BA170" s="534" t="s">
        <v>1325</v>
      </c>
      <c r="BB170" s="528" t="s">
        <v>1325</v>
      </c>
      <c r="BC170" s="528" t="s">
        <v>1325</v>
      </c>
      <c r="BD170" s="528" t="s">
        <v>1325</v>
      </c>
      <c r="BE170" s="528" t="s">
        <v>1325</v>
      </c>
      <c r="BF170" s="528" t="s">
        <v>1325</v>
      </c>
      <c r="BG170" s="535" t="s">
        <v>1325</v>
      </c>
      <c r="BH170" s="531"/>
      <c r="BI170" s="532"/>
      <c r="BJ170" s="532"/>
      <c r="BK170" s="532"/>
      <c r="BL170" s="532"/>
      <c r="BM170" s="532">
        <v>0</v>
      </c>
      <c r="BN170" s="533"/>
      <c r="BO170" s="534" t="s">
        <v>1325</v>
      </c>
      <c r="BP170" s="528" t="s">
        <v>1325</v>
      </c>
      <c r="BQ170" s="528" t="s">
        <v>1325</v>
      </c>
      <c r="BR170" s="528" t="s">
        <v>1325</v>
      </c>
      <c r="BS170" s="528" t="s">
        <v>1325</v>
      </c>
      <c r="BT170" s="528" t="s">
        <v>1325</v>
      </c>
      <c r="BU170" s="535" t="s">
        <v>1325</v>
      </c>
      <c r="BV170" s="531"/>
      <c r="BW170" s="532"/>
      <c r="BX170" s="532"/>
      <c r="BY170" s="532"/>
      <c r="BZ170" s="532"/>
      <c r="CA170" s="532">
        <v>0.60974303125660478</v>
      </c>
      <c r="CB170" s="533"/>
      <c r="CC170" s="534" t="s">
        <v>1325</v>
      </c>
      <c r="CD170" s="528" t="s">
        <v>1325</v>
      </c>
      <c r="CE170" s="528" t="s">
        <v>1325</v>
      </c>
      <c r="CF170" s="528" t="s">
        <v>1325</v>
      </c>
      <c r="CG170" s="528" t="s">
        <v>1325</v>
      </c>
      <c r="CH170" s="528" t="s">
        <v>1325</v>
      </c>
      <c r="CI170" s="535" t="s">
        <v>1325</v>
      </c>
      <c r="CJ170" s="531"/>
      <c r="CK170" s="532"/>
      <c r="CL170" s="532"/>
      <c r="CM170" s="532"/>
      <c r="CN170" s="532"/>
      <c r="CO170" s="532">
        <v>0</v>
      </c>
      <c r="CP170" s="533"/>
      <c r="CQ170" s="534" t="s">
        <v>1325</v>
      </c>
      <c r="CR170" s="528" t="s">
        <v>1325</v>
      </c>
      <c r="CS170" s="528" t="s">
        <v>1325</v>
      </c>
      <c r="CT170" s="528" t="s">
        <v>1325</v>
      </c>
      <c r="CU170" s="528" t="s">
        <v>1325</v>
      </c>
      <c r="CV170" s="528" t="s">
        <v>1325</v>
      </c>
      <c r="CW170" s="528" t="s">
        <v>1325</v>
      </c>
      <c r="CX170" s="528" t="s">
        <v>878</v>
      </c>
      <c r="CY170" s="528" t="s">
        <v>791</v>
      </c>
      <c r="CZ170" s="528" t="s">
        <v>878</v>
      </c>
      <c r="DA170" s="536" t="s">
        <v>791</v>
      </c>
      <c r="DB170" s="537" t="s">
        <v>792</v>
      </c>
      <c r="DC170" s="537" t="s">
        <v>792</v>
      </c>
      <c r="DD170" s="537" t="s">
        <v>878</v>
      </c>
      <c r="DE170" s="537" t="s">
        <v>878</v>
      </c>
      <c r="DF170" s="528"/>
      <c r="DG170" s="538" t="s">
        <v>1930</v>
      </c>
      <c r="DH170" s="528">
        <v>1</v>
      </c>
      <c r="DI170" s="528">
        <v>0</v>
      </c>
      <c r="DJ170" s="528">
        <v>0</v>
      </c>
      <c r="DK170" s="528">
        <v>0</v>
      </c>
      <c r="DL170" s="528">
        <v>1</v>
      </c>
      <c r="DM170" s="528">
        <v>97</v>
      </c>
      <c r="DN170" s="528">
        <v>1</v>
      </c>
      <c r="DO170" s="528">
        <v>6</v>
      </c>
      <c r="DP170" s="535">
        <v>100</v>
      </c>
    </row>
    <row r="171" spans="1:120">
      <c r="A171" s="597" t="s">
        <v>280</v>
      </c>
      <c r="B171" s="545" t="s">
        <v>1296</v>
      </c>
      <c r="C171" s="546" t="s">
        <v>682</v>
      </c>
      <c r="D171" s="531">
        <v>0.88254735319129185</v>
      </c>
      <c r="E171" s="532">
        <v>0.76490620728777459</v>
      </c>
      <c r="F171" s="532"/>
      <c r="G171" s="532"/>
      <c r="H171" s="532"/>
      <c r="I171" s="532">
        <v>0.48245177783255405</v>
      </c>
      <c r="J171" s="533"/>
      <c r="K171" s="534" t="s">
        <v>1325</v>
      </c>
      <c r="L171" s="528">
        <v>17</v>
      </c>
      <c r="M171" s="528" t="s">
        <v>1325</v>
      </c>
      <c r="N171" s="528" t="s">
        <v>1325</v>
      </c>
      <c r="O171" s="528" t="s">
        <v>1325</v>
      </c>
      <c r="P171" s="528">
        <v>25</v>
      </c>
      <c r="Q171" s="535" t="s">
        <v>1325</v>
      </c>
      <c r="R171" s="531">
        <v>0</v>
      </c>
      <c r="S171" s="532">
        <v>0</v>
      </c>
      <c r="T171" s="532"/>
      <c r="U171" s="532"/>
      <c r="V171" s="532"/>
      <c r="W171" s="532">
        <v>1.0284342825455688</v>
      </c>
      <c r="X171" s="533"/>
      <c r="Y171" s="534" t="s">
        <v>1325</v>
      </c>
      <c r="Z171" s="528" t="s">
        <v>1325</v>
      </c>
      <c r="AA171" s="528" t="s">
        <v>1325</v>
      </c>
      <c r="AB171" s="528" t="s">
        <v>1325</v>
      </c>
      <c r="AC171" s="528" t="s">
        <v>1325</v>
      </c>
      <c r="AD171" s="528" t="s">
        <v>1325</v>
      </c>
      <c r="AE171" s="535" t="s">
        <v>1325</v>
      </c>
      <c r="AF171" s="531">
        <v>0.80885515967442134</v>
      </c>
      <c r="AG171" s="532">
        <v>0.50011849077500026</v>
      </c>
      <c r="AH171" s="532"/>
      <c r="AI171" s="532"/>
      <c r="AJ171" s="532"/>
      <c r="AK171" s="532">
        <v>0.39951351706993549</v>
      </c>
      <c r="AL171" s="533"/>
      <c r="AM171" s="534" t="s">
        <v>1325</v>
      </c>
      <c r="AN171" s="528" t="s">
        <v>1325</v>
      </c>
      <c r="AO171" s="528" t="s">
        <v>1325</v>
      </c>
      <c r="AP171" s="528" t="s">
        <v>1325</v>
      </c>
      <c r="AQ171" s="528" t="s">
        <v>1325</v>
      </c>
      <c r="AR171" s="528" t="s">
        <v>1325</v>
      </c>
      <c r="AS171" s="535" t="s">
        <v>1325</v>
      </c>
      <c r="AT171" s="531">
        <v>0</v>
      </c>
      <c r="AU171" s="532">
        <v>2.370246316758748</v>
      </c>
      <c r="AV171" s="532"/>
      <c r="AW171" s="532"/>
      <c r="AX171" s="532"/>
      <c r="AY171" s="532">
        <v>0</v>
      </c>
      <c r="AZ171" s="533"/>
      <c r="BA171" s="534" t="s">
        <v>1325</v>
      </c>
      <c r="BB171" s="528" t="s">
        <v>1325</v>
      </c>
      <c r="BC171" s="528" t="s">
        <v>1325</v>
      </c>
      <c r="BD171" s="528" t="s">
        <v>1325</v>
      </c>
      <c r="BE171" s="528" t="s">
        <v>1325</v>
      </c>
      <c r="BF171" s="528" t="s">
        <v>1325</v>
      </c>
      <c r="BG171" s="535" t="s">
        <v>1325</v>
      </c>
      <c r="BH171" s="531">
        <v>0</v>
      </c>
      <c r="BI171" s="532">
        <v>0.65232984734092092</v>
      </c>
      <c r="BJ171" s="532"/>
      <c r="BK171" s="532"/>
      <c r="BL171" s="532"/>
      <c r="BM171" s="532">
        <v>0.63605658056557968</v>
      </c>
      <c r="BN171" s="533"/>
      <c r="BO171" s="534" t="s">
        <v>1325</v>
      </c>
      <c r="BP171" s="528" t="s">
        <v>1325</v>
      </c>
      <c r="BQ171" s="528" t="s">
        <v>1325</v>
      </c>
      <c r="BR171" s="528" t="s">
        <v>1325</v>
      </c>
      <c r="BS171" s="528" t="s">
        <v>1325</v>
      </c>
      <c r="BT171" s="528" t="s">
        <v>1325</v>
      </c>
      <c r="BU171" s="535" t="s">
        <v>1325</v>
      </c>
      <c r="BV171" s="531">
        <v>2.158453241295593</v>
      </c>
      <c r="BW171" s="532">
        <v>0.65631426898809364</v>
      </c>
      <c r="BX171" s="532"/>
      <c r="BY171" s="532"/>
      <c r="BZ171" s="532"/>
      <c r="CA171" s="532">
        <v>0.52770519987035958</v>
      </c>
      <c r="CB171" s="533"/>
      <c r="CC171" s="534" t="s">
        <v>1325</v>
      </c>
      <c r="CD171" s="528" t="s">
        <v>1325</v>
      </c>
      <c r="CE171" s="528" t="s">
        <v>1325</v>
      </c>
      <c r="CF171" s="528" t="s">
        <v>1325</v>
      </c>
      <c r="CG171" s="528" t="s">
        <v>1325</v>
      </c>
      <c r="CH171" s="528" t="s">
        <v>1325</v>
      </c>
      <c r="CI171" s="535" t="s">
        <v>1325</v>
      </c>
      <c r="CJ171" s="531">
        <v>0</v>
      </c>
      <c r="CK171" s="532">
        <v>6.891800535475233</v>
      </c>
      <c r="CL171" s="532"/>
      <c r="CM171" s="532"/>
      <c r="CN171" s="532"/>
      <c r="CO171" s="532">
        <v>0</v>
      </c>
      <c r="CP171" s="533"/>
      <c r="CQ171" s="534" t="s">
        <v>1325</v>
      </c>
      <c r="CR171" s="528" t="s">
        <v>1325</v>
      </c>
      <c r="CS171" s="528" t="s">
        <v>1325</v>
      </c>
      <c r="CT171" s="528" t="s">
        <v>1325</v>
      </c>
      <c r="CU171" s="528" t="s">
        <v>1325</v>
      </c>
      <c r="CV171" s="528" t="s">
        <v>1325</v>
      </c>
      <c r="CW171" s="528" t="s">
        <v>1325</v>
      </c>
      <c r="CX171" s="528" t="s">
        <v>878</v>
      </c>
      <c r="CY171" s="528" t="s">
        <v>791</v>
      </c>
      <c r="CZ171" s="528" t="s">
        <v>878</v>
      </c>
      <c r="DA171" s="536" t="s">
        <v>791</v>
      </c>
      <c r="DB171" s="537" t="s">
        <v>792</v>
      </c>
      <c r="DC171" s="537" t="s">
        <v>792</v>
      </c>
      <c r="DD171" s="537" t="s">
        <v>878</v>
      </c>
      <c r="DE171" s="537" t="s">
        <v>878</v>
      </c>
      <c r="DF171" s="528"/>
      <c r="DG171" s="538" t="s">
        <v>1930</v>
      </c>
      <c r="DH171" s="528">
        <v>15</v>
      </c>
      <c r="DI171" s="528">
        <v>100</v>
      </c>
      <c r="DJ171" s="528">
        <v>2</v>
      </c>
      <c r="DK171" s="528">
        <v>3</v>
      </c>
      <c r="DL171" s="528">
        <v>1</v>
      </c>
      <c r="DM171" s="528">
        <v>161</v>
      </c>
      <c r="DN171" s="528">
        <v>3</v>
      </c>
      <c r="DO171" s="528">
        <v>49</v>
      </c>
      <c r="DP171" s="535">
        <v>285</v>
      </c>
    </row>
    <row r="172" spans="1:120">
      <c r="A172" s="597" t="s">
        <v>282</v>
      </c>
      <c r="B172" s="545" t="s">
        <v>1293</v>
      </c>
      <c r="C172" s="546" t="s">
        <v>683</v>
      </c>
      <c r="D172" s="531">
        <v>0.43509849603495909</v>
      </c>
      <c r="E172" s="532">
        <v>1.8417639521111593</v>
      </c>
      <c r="F172" s="532"/>
      <c r="G172" s="532"/>
      <c r="H172" s="532"/>
      <c r="I172" s="532">
        <v>2.1662088431753332</v>
      </c>
      <c r="J172" s="533">
        <v>1.9166006336336809</v>
      </c>
      <c r="K172" s="534">
        <v>10</v>
      </c>
      <c r="L172" s="528" t="s">
        <v>1325</v>
      </c>
      <c r="M172" s="528" t="s">
        <v>1325</v>
      </c>
      <c r="N172" s="528" t="s">
        <v>1325</v>
      </c>
      <c r="O172" s="528" t="s">
        <v>1325</v>
      </c>
      <c r="P172" s="528">
        <v>120</v>
      </c>
      <c r="Q172" s="535">
        <v>12</v>
      </c>
      <c r="R172" s="531">
        <v>0</v>
      </c>
      <c r="S172" s="532">
        <v>0</v>
      </c>
      <c r="T172" s="532"/>
      <c r="U172" s="532"/>
      <c r="V172" s="532"/>
      <c r="W172" s="532">
        <v>1.2425153282488408</v>
      </c>
      <c r="X172" s="533">
        <v>8.3561992977871906</v>
      </c>
      <c r="Y172" s="534" t="s">
        <v>1325</v>
      </c>
      <c r="Z172" s="528" t="s">
        <v>1325</v>
      </c>
      <c r="AA172" s="528" t="s">
        <v>1325</v>
      </c>
      <c r="AB172" s="528" t="s">
        <v>1325</v>
      </c>
      <c r="AC172" s="528" t="s">
        <v>1325</v>
      </c>
      <c r="AD172" s="528" t="s">
        <v>1325</v>
      </c>
      <c r="AE172" s="535" t="s">
        <v>1325</v>
      </c>
      <c r="AF172" s="531">
        <v>0.4610281254763412</v>
      </c>
      <c r="AG172" s="532">
        <v>0</v>
      </c>
      <c r="AH172" s="532"/>
      <c r="AI172" s="532"/>
      <c r="AJ172" s="532"/>
      <c r="AK172" s="532">
        <v>1.8804646378315968</v>
      </c>
      <c r="AL172" s="533">
        <v>2.971958978126604</v>
      </c>
      <c r="AM172" s="534" t="s">
        <v>1325</v>
      </c>
      <c r="AN172" s="528" t="s">
        <v>1325</v>
      </c>
      <c r="AO172" s="528" t="s">
        <v>1325</v>
      </c>
      <c r="AP172" s="528" t="s">
        <v>1325</v>
      </c>
      <c r="AQ172" s="528" t="s">
        <v>1325</v>
      </c>
      <c r="AR172" s="528">
        <v>33</v>
      </c>
      <c r="AS172" s="535" t="s">
        <v>1325</v>
      </c>
      <c r="AT172" s="531">
        <v>0.96008305591081344</v>
      </c>
      <c r="AU172" s="532">
        <v>0</v>
      </c>
      <c r="AV172" s="532"/>
      <c r="AW172" s="532"/>
      <c r="AX172" s="532"/>
      <c r="AY172" s="532">
        <v>1.1315215736634521</v>
      </c>
      <c r="AZ172" s="533">
        <v>3.4301062077905935</v>
      </c>
      <c r="BA172" s="534" t="s">
        <v>1325</v>
      </c>
      <c r="BB172" s="528" t="s">
        <v>1325</v>
      </c>
      <c r="BC172" s="528" t="s">
        <v>1325</v>
      </c>
      <c r="BD172" s="528" t="s">
        <v>1325</v>
      </c>
      <c r="BE172" s="528" t="s">
        <v>1325</v>
      </c>
      <c r="BF172" s="528" t="s">
        <v>1325</v>
      </c>
      <c r="BG172" s="535" t="s">
        <v>1325</v>
      </c>
      <c r="BH172" s="531">
        <v>0</v>
      </c>
      <c r="BI172" s="532">
        <v>0</v>
      </c>
      <c r="BJ172" s="532"/>
      <c r="BK172" s="532"/>
      <c r="BL172" s="532"/>
      <c r="BM172" s="532">
        <v>10.250751458052946</v>
      </c>
      <c r="BN172" s="533">
        <v>1.0128726421560235</v>
      </c>
      <c r="BO172" s="534" t="s">
        <v>1325</v>
      </c>
      <c r="BP172" s="528" t="s">
        <v>1325</v>
      </c>
      <c r="BQ172" s="528" t="s">
        <v>1325</v>
      </c>
      <c r="BR172" s="528" t="s">
        <v>1325</v>
      </c>
      <c r="BS172" s="528" t="s">
        <v>1325</v>
      </c>
      <c r="BT172" s="528">
        <v>22</v>
      </c>
      <c r="BU172" s="535" t="s">
        <v>1325</v>
      </c>
      <c r="BV172" s="531">
        <v>1.1044556593978891</v>
      </c>
      <c r="BW172" s="532">
        <v>4.7354363476513992</v>
      </c>
      <c r="BX172" s="532"/>
      <c r="BY172" s="532"/>
      <c r="BZ172" s="532"/>
      <c r="CA172" s="532">
        <v>1.4220917823425689</v>
      </c>
      <c r="CB172" s="533">
        <v>0.54331024801503458</v>
      </c>
      <c r="CC172" s="534" t="s">
        <v>1325</v>
      </c>
      <c r="CD172" s="528" t="s">
        <v>1325</v>
      </c>
      <c r="CE172" s="528" t="s">
        <v>1325</v>
      </c>
      <c r="CF172" s="528" t="s">
        <v>1325</v>
      </c>
      <c r="CG172" s="528" t="s">
        <v>1325</v>
      </c>
      <c r="CH172" s="528">
        <v>29</v>
      </c>
      <c r="CI172" s="535" t="s">
        <v>1325</v>
      </c>
      <c r="CJ172" s="531">
        <v>0</v>
      </c>
      <c r="CK172" s="532">
        <v>0</v>
      </c>
      <c r="CL172" s="532"/>
      <c r="CM172" s="532"/>
      <c r="CN172" s="532"/>
      <c r="CO172" s="532">
        <v>1.6332966827029556</v>
      </c>
      <c r="CP172" s="533">
        <v>0</v>
      </c>
      <c r="CQ172" s="534" t="s">
        <v>1325</v>
      </c>
      <c r="CR172" s="528" t="s">
        <v>1325</v>
      </c>
      <c r="CS172" s="528" t="s">
        <v>1325</v>
      </c>
      <c r="CT172" s="528" t="s">
        <v>1325</v>
      </c>
      <c r="CU172" s="528" t="s">
        <v>1325</v>
      </c>
      <c r="CV172" s="528" t="s">
        <v>1325</v>
      </c>
      <c r="CW172" s="528" t="s">
        <v>1325</v>
      </c>
      <c r="CX172" s="528" t="s">
        <v>792</v>
      </c>
      <c r="CY172" s="528" t="s">
        <v>1621</v>
      </c>
      <c r="CZ172" s="528" t="s">
        <v>878</v>
      </c>
      <c r="DA172" s="536" t="s">
        <v>791</v>
      </c>
      <c r="DB172" s="537" t="s">
        <v>792</v>
      </c>
      <c r="DC172" s="537" t="s">
        <v>792</v>
      </c>
      <c r="DD172" s="537" t="s">
        <v>878</v>
      </c>
      <c r="DE172" s="537" t="s">
        <v>878</v>
      </c>
      <c r="DF172" s="544" t="s">
        <v>1934</v>
      </c>
      <c r="DG172" s="538" t="s">
        <v>1930</v>
      </c>
      <c r="DH172" s="528">
        <v>161</v>
      </c>
      <c r="DI172" s="528">
        <v>13</v>
      </c>
      <c r="DJ172" s="528">
        <v>6</v>
      </c>
      <c r="DK172" s="528">
        <v>0</v>
      </c>
      <c r="DL172" s="528">
        <v>0</v>
      </c>
      <c r="DM172" s="528">
        <v>743</v>
      </c>
      <c r="DN172" s="528">
        <v>52</v>
      </c>
      <c r="DO172" s="528">
        <v>145</v>
      </c>
      <c r="DP172" s="535">
        <v>975</v>
      </c>
    </row>
    <row r="173" spans="1:120">
      <c r="A173" s="597" t="s">
        <v>48</v>
      </c>
      <c r="B173" s="545" t="s">
        <v>1296</v>
      </c>
      <c r="C173" s="546" t="s">
        <v>506</v>
      </c>
      <c r="D173" s="531">
        <v>1.4409159593831249</v>
      </c>
      <c r="E173" s="532">
        <v>2.1205703498702824</v>
      </c>
      <c r="F173" s="532">
        <v>0</v>
      </c>
      <c r="G173" s="532"/>
      <c r="H173" s="532"/>
      <c r="I173" s="532">
        <v>1.1782461123680514</v>
      </c>
      <c r="J173" s="533">
        <v>1.1101067215883824</v>
      </c>
      <c r="K173" s="534">
        <v>15</v>
      </c>
      <c r="L173" s="528" t="s">
        <v>1325</v>
      </c>
      <c r="M173" s="528" t="s">
        <v>1325</v>
      </c>
      <c r="N173" s="528" t="s">
        <v>1325</v>
      </c>
      <c r="O173" s="528" t="s">
        <v>1325</v>
      </c>
      <c r="P173" s="528">
        <v>53</v>
      </c>
      <c r="Q173" s="535" t="s">
        <v>1325</v>
      </c>
      <c r="R173" s="531">
        <v>0</v>
      </c>
      <c r="S173" s="532">
        <v>21.16891515062505</v>
      </c>
      <c r="T173" s="532">
        <v>0</v>
      </c>
      <c r="U173" s="532"/>
      <c r="V173" s="532"/>
      <c r="W173" s="532">
        <v>1.9112537526907174</v>
      </c>
      <c r="X173" s="533">
        <v>0</v>
      </c>
      <c r="Y173" s="534" t="s">
        <v>1325</v>
      </c>
      <c r="Z173" s="528" t="s">
        <v>1325</v>
      </c>
      <c r="AA173" s="528" t="s">
        <v>1325</v>
      </c>
      <c r="AB173" s="528" t="s">
        <v>1325</v>
      </c>
      <c r="AC173" s="528" t="s">
        <v>1325</v>
      </c>
      <c r="AD173" s="528" t="s">
        <v>1325</v>
      </c>
      <c r="AE173" s="535" t="s">
        <v>1325</v>
      </c>
      <c r="AF173" s="531">
        <v>0</v>
      </c>
      <c r="AG173" s="532">
        <v>3.5281525251041752</v>
      </c>
      <c r="AH173" s="532">
        <v>0</v>
      </c>
      <c r="AI173" s="532"/>
      <c r="AJ173" s="532"/>
      <c r="AK173" s="532">
        <v>11.467522516144308</v>
      </c>
      <c r="AL173" s="533">
        <v>0</v>
      </c>
      <c r="AM173" s="534" t="s">
        <v>1325</v>
      </c>
      <c r="AN173" s="528" t="s">
        <v>1325</v>
      </c>
      <c r="AO173" s="528" t="s">
        <v>1325</v>
      </c>
      <c r="AP173" s="528" t="s">
        <v>1325</v>
      </c>
      <c r="AQ173" s="528" t="s">
        <v>1325</v>
      </c>
      <c r="AR173" s="528" t="s">
        <v>1325</v>
      </c>
      <c r="AS173" s="535" t="s">
        <v>1325</v>
      </c>
      <c r="AT173" s="531">
        <v>0</v>
      </c>
      <c r="AU173" s="532">
        <v>10.584457575312523</v>
      </c>
      <c r="AV173" s="532">
        <v>0</v>
      </c>
      <c r="AW173" s="532"/>
      <c r="AX173" s="532"/>
      <c r="AY173" s="532">
        <v>3.8225075053814335</v>
      </c>
      <c r="AZ173" s="533">
        <v>0</v>
      </c>
      <c r="BA173" s="534" t="s">
        <v>1325</v>
      </c>
      <c r="BB173" s="528" t="s">
        <v>1325</v>
      </c>
      <c r="BC173" s="528" t="s">
        <v>1325</v>
      </c>
      <c r="BD173" s="528" t="s">
        <v>1325</v>
      </c>
      <c r="BE173" s="528" t="s">
        <v>1325</v>
      </c>
      <c r="BF173" s="528" t="s">
        <v>1325</v>
      </c>
      <c r="BG173" s="535" t="s">
        <v>1325</v>
      </c>
      <c r="BH173" s="531">
        <v>1.9593102875018333</v>
      </c>
      <c r="BI173" s="532">
        <v>0</v>
      </c>
      <c r="BJ173" s="532">
        <v>0</v>
      </c>
      <c r="BK173" s="532"/>
      <c r="BL173" s="532"/>
      <c r="BM173" s="532">
        <v>1.3827435981019531</v>
      </c>
      <c r="BN173" s="533">
        <v>0</v>
      </c>
      <c r="BO173" s="534" t="s">
        <v>1325</v>
      </c>
      <c r="BP173" s="528" t="s">
        <v>1325</v>
      </c>
      <c r="BQ173" s="528" t="s">
        <v>1325</v>
      </c>
      <c r="BR173" s="528" t="s">
        <v>1325</v>
      </c>
      <c r="BS173" s="528" t="s">
        <v>1325</v>
      </c>
      <c r="BT173" s="528" t="s">
        <v>1325</v>
      </c>
      <c r="BU173" s="535" t="s">
        <v>1325</v>
      </c>
      <c r="BV173" s="531">
        <v>1.6839340323757754</v>
      </c>
      <c r="BW173" s="532">
        <v>1.7709732128424462</v>
      </c>
      <c r="BX173" s="532">
        <v>0</v>
      </c>
      <c r="BY173" s="532"/>
      <c r="BZ173" s="532"/>
      <c r="CA173" s="532">
        <v>0.94567734061256192</v>
      </c>
      <c r="CB173" s="533">
        <v>1.5986739718433887</v>
      </c>
      <c r="CC173" s="534">
        <v>10</v>
      </c>
      <c r="CD173" s="528" t="s">
        <v>1325</v>
      </c>
      <c r="CE173" s="528" t="s">
        <v>1325</v>
      </c>
      <c r="CF173" s="528" t="s">
        <v>1325</v>
      </c>
      <c r="CG173" s="528" t="s">
        <v>1325</v>
      </c>
      <c r="CH173" s="528">
        <v>29</v>
      </c>
      <c r="CI173" s="535" t="s">
        <v>1325</v>
      </c>
      <c r="CJ173" s="531">
        <v>1.9593102875018333</v>
      </c>
      <c r="CK173" s="532">
        <v>0</v>
      </c>
      <c r="CL173" s="532">
        <v>0</v>
      </c>
      <c r="CM173" s="532"/>
      <c r="CN173" s="532"/>
      <c r="CO173" s="532">
        <v>1.3827435981019531</v>
      </c>
      <c r="CP173" s="533">
        <v>0</v>
      </c>
      <c r="CQ173" s="534" t="s">
        <v>1325</v>
      </c>
      <c r="CR173" s="528" t="s">
        <v>1325</v>
      </c>
      <c r="CS173" s="528" t="s">
        <v>1325</v>
      </c>
      <c r="CT173" s="528" t="s">
        <v>1325</v>
      </c>
      <c r="CU173" s="528" t="s">
        <v>1325</v>
      </c>
      <c r="CV173" s="528" t="s">
        <v>1325</v>
      </c>
      <c r="CW173" s="528" t="s">
        <v>1325</v>
      </c>
      <c r="CX173" s="528" t="s">
        <v>878</v>
      </c>
      <c r="CY173" s="528" t="s">
        <v>791</v>
      </c>
      <c r="CZ173" s="528" t="s">
        <v>878</v>
      </c>
      <c r="DA173" s="536" t="s">
        <v>791</v>
      </c>
      <c r="DB173" s="537" t="s">
        <v>792</v>
      </c>
      <c r="DC173" s="537" t="s">
        <v>792</v>
      </c>
      <c r="DD173" s="537" t="s">
        <v>878</v>
      </c>
      <c r="DE173" s="537" t="s">
        <v>878</v>
      </c>
      <c r="DF173" s="528"/>
      <c r="DG173" s="538" t="s">
        <v>1930</v>
      </c>
      <c r="DH173" s="528">
        <v>106</v>
      </c>
      <c r="DI173" s="528">
        <v>36</v>
      </c>
      <c r="DJ173" s="528">
        <v>11</v>
      </c>
      <c r="DK173" s="528">
        <v>2</v>
      </c>
      <c r="DL173" s="528">
        <v>1</v>
      </c>
      <c r="DM173" s="528">
        <v>467</v>
      </c>
      <c r="DN173" s="528">
        <v>51</v>
      </c>
      <c r="DO173" s="528">
        <v>82</v>
      </c>
      <c r="DP173" s="535">
        <v>674</v>
      </c>
    </row>
    <row r="174" spans="1:120">
      <c r="A174" s="597" t="s">
        <v>50</v>
      </c>
      <c r="B174" s="545" t="s">
        <v>1289</v>
      </c>
      <c r="C174" s="546" t="s">
        <v>507</v>
      </c>
      <c r="D174" s="531">
        <v>0.96589554031861691</v>
      </c>
      <c r="E174" s="532"/>
      <c r="F174" s="532"/>
      <c r="G174" s="532"/>
      <c r="H174" s="532"/>
      <c r="I174" s="532">
        <v>0.3746837463005277</v>
      </c>
      <c r="J174" s="533"/>
      <c r="K174" s="534" t="s">
        <v>1325</v>
      </c>
      <c r="L174" s="528" t="s">
        <v>1325</v>
      </c>
      <c r="M174" s="528" t="s">
        <v>1325</v>
      </c>
      <c r="N174" s="528" t="s">
        <v>1325</v>
      </c>
      <c r="O174" s="528" t="s">
        <v>1325</v>
      </c>
      <c r="P174" s="528">
        <v>15</v>
      </c>
      <c r="Q174" s="535" t="s">
        <v>1325</v>
      </c>
      <c r="R174" s="531">
        <v>0</v>
      </c>
      <c r="S174" s="532"/>
      <c r="T174" s="532"/>
      <c r="U174" s="532"/>
      <c r="V174" s="532"/>
      <c r="W174" s="532">
        <v>1.7069888607199644</v>
      </c>
      <c r="X174" s="533"/>
      <c r="Y174" s="534" t="s">
        <v>1325</v>
      </c>
      <c r="Z174" s="528" t="s">
        <v>1325</v>
      </c>
      <c r="AA174" s="528" t="s">
        <v>1325</v>
      </c>
      <c r="AB174" s="528" t="s">
        <v>1325</v>
      </c>
      <c r="AC174" s="528" t="s">
        <v>1325</v>
      </c>
      <c r="AD174" s="528" t="s">
        <v>1325</v>
      </c>
      <c r="AE174" s="535" t="s">
        <v>1325</v>
      </c>
      <c r="AF174" s="531">
        <v>0</v>
      </c>
      <c r="AG174" s="532"/>
      <c r="AH174" s="532"/>
      <c r="AI174" s="532"/>
      <c r="AJ174" s="532"/>
      <c r="AK174" s="532">
        <v>0.33680678291494115</v>
      </c>
      <c r="AL174" s="533"/>
      <c r="AM174" s="534" t="s">
        <v>1325</v>
      </c>
      <c r="AN174" s="528" t="s">
        <v>1325</v>
      </c>
      <c r="AO174" s="528" t="s">
        <v>1325</v>
      </c>
      <c r="AP174" s="528" t="s">
        <v>1325</v>
      </c>
      <c r="AQ174" s="528" t="s">
        <v>1325</v>
      </c>
      <c r="AR174" s="528" t="s">
        <v>1325</v>
      </c>
      <c r="AS174" s="535" t="s">
        <v>1325</v>
      </c>
      <c r="AT174" s="531">
        <v>0</v>
      </c>
      <c r="AU174" s="532"/>
      <c r="AV174" s="532"/>
      <c r="AW174" s="532"/>
      <c r="AX174" s="532"/>
      <c r="AY174" s="532">
        <v>0</v>
      </c>
      <c r="AZ174" s="533"/>
      <c r="BA174" s="534" t="s">
        <v>1325</v>
      </c>
      <c r="BB174" s="528" t="s">
        <v>1325</v>
      </c>
      <c r="BC174" s="528" t="s">
        <v>1325</v>
      </c>
      <c r="BD174" s="528" t="s">
        <v>1325</v>
      </c>
      <c r="BE174" s="528" t="s">
        <v>1325</v>
      </c>
      <c r="BF174" s="528" t="s">
        <v>1325</v>
      </c>
      <c r="BG174" s="535" t="s">
        <v>1325</v>
      </c>
      <c r="BH174" s="531">
        <v>0</v>
      </c>
      <c r="BI174" s="532"/>
      <c r="BJ174" s="532"/>
      <c r="BK174" s="532"/>
      <c r="BL174" s="532"/>
      <c r="BM174" s="532">
        <v>0.68635177108115242</v>
      </c>
      <c r="BN174" s="533"/>
      <c r="BO174" s="534" t="s">
        <v>1325</v>
      </c>
      <c r="BP174" s="528" t="s">
        <v>1325</v>
      </c>
      <c r="BQ174" s="528" t="s">
        <v>1325</v>
      </c>
      <c r="BR174" s="528" t="s">
        <v>1325</v>
      </c>
      <c r="BS174" s="528" t="s">
        <v>1325</v>
      </c>
      <c r="BT174" s="528" t="s">
        <v>1325</v>
      </c>
      <c r="BU174" s="535" t="s">
        <v>1325</v>
      </c>
      <c r="BV174" s="531">
        <v>2.6961494079354713</v>
      </c>
      <c r="BW174" s="532"/>
      <c r="BX174" s="532"/>
      <c r="BY174" s="532"/>
      <c r="BZ174" s="532"/>
      <c r="CA174" s="532">
        <v>1.0048492671676514</v>
      </c>
      <c r="CB174" s="533"/>
      <c r="CC174" s="534" t="s">
        <v>1325</v>
      </c>
      <c r="CD174" s="528" t="s">
        <v>1325</v>
      </c>
      <c r="CE174" s="528" t="s">
        <v>1325</v>
      </c>
      <c r="CF174" s="528" t="s">
        <v>1325</v>
      </c>
      <c r="CG174" s="528" t="s">
        <v>1325</v>
      </c>
      <c r="CH174" s="528" t="s">
        <v>1325</v>
      </c>
      <c r="CI174" s="535" t="s">
        <v>1325</v>
      </c>
      <c r="CJ174" s="531">
        <v>0</v>
      </c>
      <c r="CK174" s="532"/>
      <c r="CL174" s="532"/>
      <c r="CM174" s="532"/>
      <c r="CN174" s="532"/>
      <c r="CO174" s="532">
        <v>4.4916048447294139E-2</v>
      </c>
      <c r="CP174" s="533"/>
      <c r="CQ174" s="534" t="s">
        <v>1325</v>
      </c>
      <c r="CR174" s="528" t="s">
        <v>1325</v>
      </c>
      <c r="CS174" s="528" t="s">
        <v>1325</v>
      </c>
      <c r="CT174" s="528" t="s">
        <v>1325</v>
      </c>
      <c r="CU174" s="528" t="s">
        <v>1325</v>
      </c>
      <c r="CV174" s="528" t="s">
        <v>1325</v>
      </c>
      <c r="CW174" s="528" t="s">
        <v>1325</v>
      </c>
      <c r="CX174" s="528" t="s">
        <v>878</v>
      </c>
      <c r="CY174" s="528" t="s">
        <v>791</v>
      </c>
      <c r="CZ174" s="528" t="s">
        <v>878</v>
      </c>
      <c r="DA174" s="536" t="s">
        <v>791</v>
      </c>
      <c r="DB174" s="537" t="s">
        <v>792</v>
      </c>
      <c r="DC174" s="537" t="s">
        <v>792</v>
      </c>
      <c r="DD174" s="537" t="s">
        <v>878</v>
      </c>
      <c r="DE174" s="537" t="s">
        <v>878</v>
      </c>
      <c r="DF174" s="528"/>
      <c r="DG174" s="538" t="s">
        <v>1930</v>
      </c>
      <c r="DH174" s="528">
        <v>16</v>
      </c>
      <c r="DI174" s="528">
        <v>2</v>
      </c>
      <c r="DJ174" s="528">
        <v>0</v>
      </c>
      <c r="DK174" s="528">
        <v>1</v>
      </c>
      <c r="DL174" s="528">
        <v>0</v>
      </c>
      <c r="DM174" s="528">
        <v>194</v>
      </c>
      <c r="DN174" s="528">
        <v>5</v>
      </c>
      <c r="DO174" s="528">
        <v>19</v>
      </c>
      <c r="DP174" s="535">
        <v>218</v>
      </c>
    </row>
    <row r="175" spans="1:120">
      <c r="A175" s="597" t="s">
        <v>52</v>
      </c>
      <c r="B175" s="545" t="s">
        <v>1291</v>
      </c>
      <c r="C175" s="546" t="s">
        <v>508</v>
      </c>
      <c r="D175" s="531">
        <v>0.90244048572232161</v>
      </c>
      <c r="E175" s="532">
        <v>1.2042343008220913</v>
      </c>
      <c r="F175" s="532"/>
      <c r="G175" s="532"/>
      <c r="H175" s="532"/>
      <c r="I175" s="532">
        <v>0.70245642621206272</v>
      </c>
      <c r="J175" s="533">
        <v>1.3323240950849984</v>
      </c>
      <c r="K175" s="534">
        <v>27</v>
      </c>
      <c r="L175" s="528">
        <v>16</v>
      </c>
      <c r="M175" s="528" t="s">
        <v>1325</v>
      </c>
      <c r="N175" s="528" t="s">
        <v>1325</v>
      </c>
      <c r="O175" s="528" t="s">
        <v>1325</v>
      </c>
      <c r="P175" s="528">
        <v>63</v>
      </c>
      <c r="Q175" s="535" t="s">
        <v>1325</v>
      </c>
      <c r="R175" s="531">
        <v>0</v>
      </c>
      <c r="S175" s="532">
        <v>4.8396992003021113</v>
      </c>
      <c r="T175" s="532"/>
      <c r="U175" s="532"/>
      <c r="V175" s="532"/>
      <c r="W175" s="532">
        <v>1.3008238257618012</v>
      </c>
      <c r="X175" s="533">
        <v>5.6286551063129</v>
      </c>
      <c r="Y175" s="534" t="s">
        <v>1325</v>
      </c>
      <c r="Z175" s="528" t="s">
        <v>1325</v>
      </c>
      <c r="AA175" s="528" t="s">
        <v>1325</v>
      </c>
      <c r="AB175" s="528" t="s">
        <v>1325</v>
      </c>
      <c r="AC175" s="528" t="s">
        <v>1325</v>
      </c>
      <c r="AD175" s="528" t="s">
        <v>1325</v>
      </c>
      <c r="AE175" s="535" t="s">
        <v>1325</v>
      </c>
      <c r="AF175" s="531">
        <v>1.1407434737849238</v>
      </c>
      <c r="AG175" s="532">
        <v>0.60722979389011655</v>
      </c>
      <c r="AH175" s="532"/>
      <c r="AI175" s="532"/>
      <c r="AJ175" s="532"/>
      <c r="AK175" s="532">
        <v>1.3211401343186822</v>
      </c>
      <c r="AL175" s="533">
        <v>1.8651009258672651</v>
      </c>
      <c r="AM175" s="534" t="s">
        <v>1325</v>
      </c>
      <c r="AN175" s="528" t="s">
        <v>1325</v>
      </c>
      <c r="AO175" s="528" t="s">
        <v>1325</v>
      </c>
      <c r="AP175" s="528" t="s">
        <v>1325</v>
      </c>
      <c r="AQ175" s="528" t="s">
        <v>1325</v>
      </c>
      <c r="AR175" s="528">
        <v>10</v>
      </c>
      <c r="AS175" s="535" t="s">
        <v>1325</v>
      </c>
      <c r="AT175" s="531">
        <v>0</v>
      </c>
      <c r="AU175" s="532">
        <v>0</v>
      </c>
      <c r="AV175" s="532"/>
      <c r="AW175" s="532"/>
      <c r="AX175" s="532"/>
      <c r="AY175" s="532">
        <v>0.39104586071317965</v>
      </c>
      <c r="AZ175" s="533">
        <v>0</v>
      </c>
      <c r="BA175" s="534" t="s">
        <v>1325</v>
      </c>
      <c r="BB175" s="528" t="s">
        <v>1325</v>
      </c>
      <c r="BC175" s="528" t="s">
        <v>1325</v>
      </c>
      <c r="BD175" s="528" t="s">
        <v>1325</v>
      </c>
      <c r="BE175" s="528" t="s">
        <v>1325</v>
      </c>
      <c r="BF175" s="528" t="s">
        <v>1325</v>
      </c>
      <c r="BG175" s="535" t="s">
        <v>1325</v>
      </c>
      <c r="BH175" s="531">
        <v>0.33134575866476568</v>
      </c>
      <c r="BI175" s="532">
        <v>1.2641721093240994</v>
      </c>
      <c r="BJ175" s="532"/>
      <c r="BK175" s="532"/>
      <c r="BL175" s="532"/>
      <c r="BM175" s="532">
        <v>1.4480673102754165</v>
      </c>
      <c r="BN175" s="533">
        <v>4.3930114661562474</v>
      </c>
      <c r="BO175" s="534" t="s">
        <v>1325</v>
      </c>
      <c r="BP175" s="528" t="s">
        <v>1325</v>
      </c>
      <c r="BQ175" s="528" t="s">
        <v>1325</v>
      </c>
      <c r="BR175" s="528" t="s">
        <v>1325</v>
      </c>
      <c r="BS175" s="528" t="s">
        <v>1325</v>
      </c>
      <c r="BT175" s="528">
        <v>15</v>
      </c>
      <c r="BU175" s="535" t="s">
        <v>1325</v>
      </c>
      <c r="BV175" s="531">
        <v>1.1398930930278084</v>
      </c>
      <c r="BW175" s="532">
        <v>0.97678298325893309</v>
      </c>
      <c r="BX175" s="532"/>
      <c r="BY175" s="532"/>
      <c r="BZ175" s="532"/>
      <c r="CA175" s="532">
        <v>0.56644343685409193</v>
      </c>
      <c r="CB175" s="533">
        <v>0.4573895503347547</v>
      </c>
      <c r="CC175" s="534">
        <v>15</v>
      </c>
      <c r="CD175" s="528" t="s">
        <v>1325</v>
      </c>
      <c r="CE175" s="528" t="s">
        <v>1325</v>
      </c>
      <c r="CF175" s="528" t="s">
        <v>1325</v>
      </c>
      <c r="CG175" s="528" t="s">
        <v>1325</v>
      </c>
      <c r="CH175" s="528">
        <v>26</v>
      </c>
      <c r="CI175" s="535" t="s">
        <v>1325</v>
      </c>
      <c r="CJ175" s="531">
        <v>1.5585566990490092</v>
      </c>
      <c r="CK175" s="532">
        <v>3.2027243922475512</v>
      </c>
      <c r="CL175" s="532"/>
      <c r="CM175" s="532"/>
      <c r="CN175" s="532"/>
      <c r="CO175" s="532">
        <v>1.372132892996943</v>
      </c>
      <c r="CP175" s="533">
        <v>0</v>
      </c>
      <c r="CQ175" s="534" t="s">
        <v>1325</v>
      </c>
      <c r="CR175" s="528" t="s">
        <v>1325</v>
      </c>
      <c r="CS175" s="528" t="s">
        <v>1325</v>
      </c>
      <c r="CT175" s="528" t="s">
        <v>1325</v>
      </c>
      <c r="CU175" s="528" t="s">
        <v>1325</v>
      </c>
      <c r="CV175" s="528" t="s">
        <v>1325</v>
      </c>
      <c r="CW175" s="528" t="s">
        <v>1325</v>
      </c>
      <c r="CX175" s="528" t="s">
        <v>878</v>
      </c>
      <c r="CY175" s="528" t="s">
        <v>791</v>
      </c>
      <c r="CZ175" s="528" t="s">
        <v>878</v>
      </c>
      <c r="DA175" s="536" t="s">
        <v>791</v>
      </c>
      <c r="DB175" s="537" t="s">
        <v>792</v>
      </c>
      <c r="DC175" s="537" t="s">
        <v>792</v>
      </c>
      <c r="DD175" s="537" t="s">
        <v>878</v>
      </c>
      <c r="DE175" s="537" t="s">
        <v>878</v>
      </c>
      <c r="DF175" s="528"/>
      <c r="DG175" s="538" t="s">
        <v>1930</v>
      </c>
      <c r="DH175" s="528">
        <v>262</v>
      </c>
      <c r="DI175" s="528">
        <v>119</v>
      </c>
      <c r="DJ175" s="528">
        <v>5</v>
      </c>
      <c r="DK175" s="528">
        <v>2</v>
      </c>
      <c r="DL175" s="528">
        <v>1</v>
      </c>
      <c r="DM175" s="528">
        <v>657</v>
      </c>
      <c r="DN175" s="528">
        <v>41</v>
      </c>
      <c r="DO175" s="528">
        <v>114</v>
      </c>
      <c r="DP175" s="535">
        <v>1087</v>
      </c>
    </row>
    <row r="176" spans="1:120">
      <c r="A176" s="597" t="s">
        <v>54</v>
      </c>
      <c r="B176" s="545" t="s">
        <v>1296</v>
      </c>
      <c r="C176" s="546" t="s">
        <v>509</v>
      </c>
      <c r="D176" s="531">
        <v>1.2209725388718111</v>
      </c>
      <c r="E176" s="532">
        <v>1.3103180250135575</v>
      </c>
      <c r="F176" s="532">
        <v>0.61486888712475862</v>
      </c>
      <c r="G176" s="532">
        <v>1.6834745425881987</v>
      </c>
      <c r="H176" s="532">
        <v>0.87227785238661237</v>
      </c>
      <c r="I176" s="532">
        <v>0.86869175390655617</v>
      </c>
      <c r="J176" s="533">
        <v>0.90278648958547836</v>
      </c>
      <c r="K176" s="534">
        <v>96</v>
      </c>
      <c r="L176" s="528">
        <v>10</v>
      </c>
      <c r="M176" s="528">
        <v>46</v>
      </c>
      <c r="N176" s="528">
        <v>28</v>
      </c>
      <c r="O176" s="528" t="s">
        <v>1325</v>
      </c>
      <c r="P176" s="528">
        <v>694</v>
      </c>
      <c r="Q176" s="535">
        <v>68</v>
      </c>
      <c r="R176" s="531">
        <v>1.3558817109611736</v>
      </c>
      <c r="S176" s="532">
        <v>2.7890999236944909</v>
      </c>
      <c r="T176" s="532">
        <v>0.553431538590901</v>
      </c>
      <c r="U176" s="532">
        <v>1.224990652517548</v>
      </c>
      <c r="V176" s="532">
        <v>0</v>
      </c>
      <c r="W176" s="532">
        <v>0.90755018428718959</v>
      </c>
      <c r="X176" s="533">
        <v>0.54016779865267028</v>
      </c>
      <c r="Y176" s="534">
        <v>10</v>
      </c>
      <c r="Z176" s="528" t="s">
        <v>1325</v>
      </c>
      <c r="AA176" s="528" t="s">
        <v>1325</v>
      </c>
      <c r="AB176" s="528" t="s">
        <v>1325</v>
      </c>
      <c r="AC176" s="528" t="s">
        <v>1325</v>
      </c>
      <c r="AD176" s="528">
        <v>68</v>
      </c>
      <c r="AE176" s="535" t="s">
        <v>1325</v>
      </c>
      <c r="AF176" s="531">
        <v>0.64071962536851945</v>
      </c>
      <c r="AG176" s="532">
        <v>1.2328854613422164</v>
      </c>
      <c r="AH176" s="532">
        <v>0.49942437023953062</v>
      </c>
      <c r="AI176" s="532">
        <v>0.53773464936946191</v>
      </c>
      <c r="AJ176" s="532">
        <v>4.2315067820643621</v>
      </c>
      <c r="AK176" s="532">
        <v>1.3960398112850227</v>
      </c>
      <c r="AL176" s="533">
        <v>1.141779624540967</v>
      </c>
      <c r="AM176" s="534" t="s">
        <v>1325</v>
      </c>
      <c r="AN176" s="528" t="s">
        <v>1325</v>
      </c>
      <c r="AO176" s="528" t="s">
        <v>1325</v>
      </c>
      <c r="AP176" s="528" t="s">
        <v>1325</v>
      </c>
      <c r="AQ176" s="528" t="s">
        <v>1325</v>
      </c>
      <c r="AR176" s="528">
        <v>88</v>
      </c>
      <c r="AS176" s="535" t="s">
        <v>1325</v>
      </c>
      <c r="AT176" s="531">
        <v>0.30172060512316157</v>
      </c>
      <c r="AU176" s="532">
        <v>3.9111093500862411</v>
      </c>
      <c r="AV176" s="532">
        <v>0.37639262567669646</v>
      </c>
      <c r="AW176" s="532">
        <v>0</v>
      </c>
      <c r="AX176" s="532">
        <v>0</v>
      </c>
      <c r="AY176" s="532">
        <v>2.2710527494460924</v>
      </c>
      <c r="AZ176" s="533">
        <v>1.1590746297980261</v>
      </c>
      <c r="BA176" s="534" t="s">
        <v>1325</v>
      </c>
      <c r="BB176" s="528" t="s">
        <v>1325</v>
      </c>
      <c r="BC176" s="528" t="s">
        <v>1325</v>
      </c>
      <c r="BD176" s="528" t="s">
        <v>1325</v>
      </c>
      <c r="BE176" s="528" t="s">
        <v>1325</v>
      </c>
      <c r="BF176" s="528">
        <v>33</v>
      </c>
      <c r="BG176" s="535" t="s">
        <v>1325</v>
      </c>
      <c r="BH176" s="531">
        <v>0.75660105901375374</v>
      </c>
      <c r="BI176" s="532">
        <v>1.4256036346937042</v>
      </c>
      <c r="BJ176" s="532">
        <v>0.14010044617917</v>
      </c>
      <c r="BK176" s="532">
        <v>0.94756290448928804</v>
      </c>
      <c r="BL176" s="532">
        <v>0</v>
      </c>
      <c r="BM176" s="532">
        <v>1.5600795268850995</v>
      </c>
      <c r="BN176" s="533">
        <v>1.093724691816353</v>
      </c>
      <c r="BO176" s="534">
        <v>12</v>
      </c>
      <c r="BP176" s="528" t="s">
        <v>1325</v>
      </c>
      <c r="BQ176" s="528" t="s">
        <v>1325</v>
      </c>
      <c r="BR176" s="528" t="s">
        <v>1325</v>
      </c>
      <c r="BS176" s="528" t="s">
        <v>1325</v>
      </c>
      <c r="BT176" s="528">
        <v>158</v>
      </c>
      <c r="BU176" s="535">
        <v>15</v>
      </c>
      <c r="BV176" s="531">
        <v>1.5135203551756442</v>
      </c>
      <c r="BW176" s="532">
        <v>1.4100974621737297</v>
      </c>
      <c r="BX176" s="532">
        <v>0.64784325853040092</v>
      </c>
      <c r="BY176" s="532">
        <v>2.325092996692804</v>
      </c>
      <c r="BZ176" s="532">
        <v>1.174665000521032</v>
      </c>
      <c r="CA176" s="532">
        <v>0.63508241903330431</v>
      </c>
      <c r="CB176" s="533">
        <v>1.0046187511964213</v>
      </c>
      <c r="CC176" s="534">
        <v>42</v>
      </c>
      <c r="CD176" s="528" t="s">
        <v>1325</v>
      </c>
      <c r="CE176" s="528">
        <v>18</v>
      </c>
      <c r="CF176" s="528">
        <v>14</v>
      </c>
      <c r="CG176" s="528" t="s">
        <v>1325</v>
      </c>
      <c r="CH176" s="528">
        <v>223</v>
      </c>
      <c r="CI176" s="535">
        <v>28</v>
      </c>
      <c r="CJ176" s="531">
        <v>1.8334883212901678</v>
      </c>
      <c r="CK176" s="532">
        <v>0</v>
      </c>
      <c r="CL176" s="532">
        <v>1.2020239495627889</v>
      </c>
      <c r="CM176" s="532">
        <v>2.7090934803696785</v>
      </c>
      <c r="CN176" s="532">
        <v>0</v>
      </c>
      <c r="CO176" s="532">
        <v>0.48462735348848263</v>
      </c>
      <c r="CP176" s="533">
        <v>1.1623658892554967</v>
      </c>
      <c r="CQ176" s="534" t="s">
        <v>1325</v>
      </c>
      <c r="CR176" s="528" t="s">
        <v>1325</v>
      </c>
      <c r="CS176" s="528" t="s">
        <v>1325</v>
      </c>
      <c r="CT176" s="528" t="s">
        <v>1325</v>
      </c>
      <c r="CU176" s="528" t="s">
        <v>1325</v>
      </c>
      <c r="CV176" s="528">
        <v>12</v>
      </c>
      <c r="CW176" s="528" t="s">
        <v>1325</v>
      </c>
      <c r="CX176" s="528" t="s">
        <v>878</v>
      </c>
      <c r="CY176" s="528" t="s">
        <v>791</v>
      </c>
      <c r="CZ176" s="528" t="s">
        <v>792</v>
      </c>
      <c r="DA176" s="536" t="s">
        <v>1476</v>
      </c>
      <c r="DB176" s="537" t="s">
        <v>792</v>
      </c>
      <c r="DC176" s="537" t="s">
        <v>792</v>
      </c>
      <c r="DD176" s="537" t="s">
        <v>878</v>
      </c>
      <c r="DE176" s="537" t="s">
        <v>878</v>
      </c>
      <c r="DF176" s="528"/>
      <c r="DG176" s="538" t="s">
        <v>1930</v>
      </c>
      <c r="DH176" s="528">
        <v>770</v>
      </c>
      <c r="DI176" s="528">
        <v>72</v>
      </c>
      <c r="DJ176" s="528">
        <v>683</v>
      </c>
      <c r="DK176" s="528">
        <v>161</v>
      </c>
      <c r="DL176" s="528">
        <v>43</v>
      </c>
      <c r="DM176" s="528">
        <v>6906</v>
      </c>
      <c r="DN176" s="528">
        <v>703</v>
      </c>
      <c r="DO176" s="528">
        <v>946</v>
      </c>
      <c r="DP176" s="535">
        <v>9338</v>
      </c>
    </row>
    <row r="177" spans="1:120">
      <c r="A177" s="597" t="s">
        <v>56</v>
      </c>
      <c r="B177" s="545" t="s">
        <v>1291</v>
      </c>
      <c r="C177" s="546" t="s">
        <v>510</v>
      </c>
      <c r="D177" s="531">
        <v>1.1014719300149949</v>
      </c>
      <c r="E177" s="532">
        <v>1.6091098107754798</v>
      </c>
      <c r="F177" s="532">
        <v>0.63175701855797217</v>
      </c>
      <c r="G177" s="532">
        <v>0.34088907212448588</v>
      </c>
      <c r="H177" s="532"/>
      <c r="I177" s="532">
        <v>1.0044053798210337</v>
      </c>
      <c r="J177" s="533">
        <v>1.2685423660218125</v>
      </c>
      <c r="K177" s="534">
        <v>42</v>
      </c>
      <c r="L177" s="528">
        <v>66</v>
      </c>
      <c r="M177" s="528" t="s">
        <v>1325</v>
      </c>
      <c r="N177" s="528" t="s">
        <v>1325</v>
      </c>
      <c r="O177" s="528" t="s">
        <v>1325</v>
      </c>
      <c r="P177" s="528">
        <v>127</v>
      </c>
      <c r="Q177" s="535">
        <v>15</v>
      </c>
      <c r="R177" s="531">
        <v>0.86291208013282417</v>
      </c>
      <c r="S177" s="532">
        <v>0.4123474341931696</v>
      </c>
      <c r="T177" s="532">
        <v>0</v>
      </c>
      <c r="U177" s="532">
        <v>0</v>
      </c>
      <c r="V177" s="532"/>
      <c r="W177" s="532">
        <v>2.9989991408060739</v>
      </c>
      <c r="X177" s="533">
        <v>0</v>
      </c>
      <c r="Y177" s="534" t="s">
        <v>1325</v>
      </c>
      <c r="Z177" s="528" t="s">
        <v>1325</v>
      </c>
      <c r="AA177" s="528" t="s">
        <v>1325</v>
      </c>
      <c r="AB177" s="528" t="s">
        <v>1325</v>
      </c>
      <c r="AC177" s="528" t="s">
        <v>1325</v>
      </c>
      <c r="AD177" s="528">
        <v>10</v>
      </c>
      <c r="AE177" s="535" t="s">
        <v>1325</v>
      </c>
      <c r="AF177" s="531">
        <v>0.81684484613910291</v>
      </c>
      <c r="AG177" s="532">
        <v>0.79280646242663122</v>
      </c>
      <c r="AH177" s="532">
        <v>0</v>
      </c>
      <c r="AI177" s="532">
        <v>0</v>
      </c>
      <c r="AJ177" s="532"/>
      <c r="AK177" s="532">
        <v>1.2673497192211196</v>
      </c>
      <c r="AL177" s="533">
        <v>3.0827851264205748</v>
      </c>
      <c r="AM177" s="534" t="s">
        <v>1325</v>
      </c>
      <c r="AN177" s="528" t="s">
        <v>1325</v>
      </c>
      <c r="AO177" s="528" t="s">
        <v>1325</v>
      </c>
      <c r="AP177" s="528" t="s">
        <v>1325</v>
      </c>
      <c r="AQ177" s="528" t="s">
        <v>1325</v>
      </c>
      <c r="AR177" s="528">
        <v>21</v>
      </c>
      <c r="AS177" s="535" t="s">
        <v>1325</v>
      </c>
      <c r="AT177" s="531">
        <v>2.1748170230467676</v>
      </c>
      <c r="AU177" s="532">
        <v>0</v>
      </c>
      <c r="AV177" s="532">
        <v>0</v>
      </c>
      <c r="AW177" s="532">
        <v>0</v>
      </c>
      <c r="AX177" s="532"/>
      <c r="AY177" s="532">
        <v>1.2457249175579019</v>
      </c>
      <c r="AZ177" s="533">
        <v>0</v>
      </c>
      <c r="BA177" s="534" t="s">
        <v>1325</v>
      </c>
      <c r="BB177" s="528" t="s">
        <v>1325</v>
      </c>
      <c r="BC177" s="528" t="s">
        <v>1325</v>
      </c>
      <c r="BD177" s="528" t="s">
        <v>1325</v>
      </c>
      <c r="BE177" s="528" t="s">
        <v>1325</v>
      </c>
      <c r="BF177" s="528" t="s">
        <v>1325</v>
      </c>
      <c r="BG177" s="535" t="s">
        <v>1325</v>
      </c>
      <c r="BH177" s="531">
        <v>0.11566302068560565</v>
      </c>
      <c r="BI177" s="532">
        <v>0.5211799112562493</v>
      </c>
      <c r="BJ177" s="532">
        <v>1.8742963062259568</v>
      </c>
      <c r="BK177" s="532">
        <v>1.9980796000661276</v>
      </c>
      <c r="BL177" s="532"/>
      <c r="BM177" s="532">
        <v>1.7289215269952676</v>
      </c>
      <c r="BN177" s="533">
        <v>0.43746087688814156</v>
      </c>
      <c r="BO177" s="534" t="s">
        <v>1325</v>
      </c>
      <c r="BP177" s="528" t="s">
        <v>1325</v>
      </c>
      <c r="BQ177" s="528" t="s">
        <v>1325</v>
      </c>
      <c r="BR177" s="528" t="s">
        <v>1325</v>
      </c>
      <c r="BS177" s="528" t="s">
        <v>1325</v>
      </c>
      <c r="BT177" s="528">
        <v>28</v>
      </c>
      <c r="BU177" s="535" t="s">
        <v>1325</v>
      </c>
      <c r="BV177" s="531">
        <v>1.7979094052544908</v>
      </c>
      <c r="BW177" s="532">
        <v>2.8396045486702133</v>
      </c>
      <c r="BX177" s="532">
        <v>0</v>
      </c>
      <c r="BY177" s="532">
        <v>0</v>
      </c>
      <c r="BZ177" s="532"/>
      <c r="CA177" s="532">
        <v>1.0181278930400046</v>
      </c>
      <c r="CB177" s="533">
        <v>0.7339761665605149</v>
      </c>
      <c r="CC177" s="534">
        <v>27</v>
      </c>
      <c r="CD177" s="528">
        <v>51</v>
      </c>
      <c r="CE177" s="528" t="s">
        <v>1325</v>
      </c>
      <c r="CF177" s="528" t="s">
        <v>1325</v>
      </c>
      <c r="CG177" s="528" t="s">
        <v>1325</v>
      </c>
      <c r="CH177" s="528">
        <v>57</v>
      </c>
      <c r="CI177" s="535" t="s">
        <v>1325</v>
      </c>
      <c r="CJ177" s="531">
        <v>4.1797454633046822</v>
      </c>
      <c r="CK177" s="532">
        <v>1.2141548202533683</v>
      </c>
      <c r="CL177" s="532">
        <v>0</v>
      </c>
      <c r="CM177" s="532">
        <v>0</v>
      </c>
      <c r="CN177" s="532"/>
      <c r="CO177" s="532">
        <v>0.59979982816121469</v>
      </c>
      <c r="CP177" s="533">
        <v>0</v>
      </c>
      <c r="CQ177" s="534" t="s">
        <v>1325</v>
      </c>
      <c r="CR177" s="528" t="s">
        <v>1325</v>
      </c>
      <c r="CS177" s="528" t="s">
        <v>1325</v>
      </c>
      <c r="CT177" s="528" t="s">
        <v>1325</v>
      </c>
      <c r="CU177" s="528" t="s">
        <v>1325</v>
      </c>
      <c r="CV177" s="528" t="s">
        <v>1325</v>
      </c>
      <c r="CW177" s="528" t="s">
        <v>1325</v>
      </c>
      <c r="CX177" s="528" t="s">
        <v>878</v>
      </c>
      <c r="CY177" s="536" t="s">
        <v>791</v>
      </c>
      <c r="CZ177" s="528" t="s">
        <v>792</v>
      </c>
      <c r="DA177" s="536" t="s">
        <v>1477</v>
      </c>
      <c r="DB177" s="537" t="s">
        <v>792</v>
      </c>
      <c r="DC177" s="537" t="s">
        <v>792</v>
      </c>
      <c r="DD177" s="537" t="s">
        <v>878</v>
      </c>
      <c r="DE177" s="537" t="s">
        <v>878</v>
      </c>
      <c r="DF177" s="528"/>
      <c r="DG177" s="538" t="s">
        <v>1930</v>
      </c>
      <c r="DH177" s="528">
        <v>492</v>
      </c>
      <c r="DI177" s="528">
        <v>524</v>
      </c>
      <c r="DJ177" s="528">
        <v>39</v>
      </c>
      <c r="DK177" s="528">
        <v>36</v>
      </c>
      <c r="DL177" s="528">
        <v>5</v>
      </c>
      <c r="DM177" s="528">
        <v>1604</v>
      </c>
      <c r="DN177" s="528">
        <v>152</v>
      </c>
      <c r="DO177" s="528">
        <v>254</v>
      </c>
      <c r="DP177" s="535">
        <v>2852</v>
      </c>
    </row>
    <row r="178" spans="1:120">
      <c r="A178" s="597" t="s">
        <v>58</v>
      </c>
      <c r="B178" s="545" t="s">
        <v>1296</v>
      </c>
      <c r="C178" s="546" t="s">
        <v>511</v>
      </c>
      <c r="D178" s="531">
        <v>0.91461660747977436</v>
      </c>
      <c r="E178" s="532">
        <v>1.1974592903164241</v>
      </c>
      <c r="F178" s="532"/>
      <c r="G178" s="532"/>
      <c r="H178" s="532"/>
      <c r="I178" s="532">
        <v>1.956269092792176</v>
      </c>
      <c r="J178" s="533">
        <v>0.84473770680178906</v>
      </c>
      <c r="K178" s="534" t="s">
        <v>1325</v>
      </c>
      <c r="L178" s="528" t="s">
        <v>1325</v>
      </c>
      <c r="M178" s="528" t="s">
        <v>1325</v>
      </c>
      <c r="N178" s="528" t="s">
        <v>1325</v>
      </c>
      <c r="O178" s="528" t="s">
        <v>1325</v>
      </c>
      <c r="P178" s="528">
        <v>79</v>
      </c>
      <c r="Q178" s="535" t="s">
        <v>1325</v>
      </c>
      <c r="R178" s="531">
        <v>0</v>
      </c>
      <c r="S178" s="532">
        <v>0</v>
      </c>
      <c r="T178" s="532"/>
      <c r="U178" s="532"/>
      <c r="V178" s="532"/>
      <c r="W178" s="532">
        <v>0.43573136707851728</v>
      </c>
      <c r="X178" s="533">
        <v>0</v>
      </c>
      <c r="Y178" s="534" t="s">
        <v>1325</v>
      </c>
      <c r="Z178" s="528" t="s">
        <v>1325</v>
      </c>
      <c r="AA178" s="528" t="s">
        <v>1325</v>
      </c>
      <c r="AB178" s="528" t="s">
        <v>1325</v>
      </c>
      <c r="AC178" s="528" t="s">
        <v>1325</v>
      </c>
      <c r="AD178" s="528" t="s">
        <v>1325</v>
      </c>
      <c r="AE178" s="535" t="s">
        <v>1325</v>
      </c>
      <c r="AF178" s="531">
        <v>0.64650591624066522</v>
      </c>
      <c r="AG178" s="532">
        <v>0</v>
      </c>
      <c r="AH178" s="532"/>
      <c r="AI178" s="532"/>
      <c r="AJ178" s="532"/>
      <c r="AK178" s="532">
        <v>1.1525562539249041</v>
      </c>
      <c r="AL178" s="533">
        <v>4.6515556750206235</v>
      </c>
      <c r="AM178" s="534" t="s">
        <v>1325</v>
      </c>
      <c r="AN178" s="528" t="s">
        <v>1325</v>
      </c>
      <c r="AO178" s="528" t="s">
        <v>1325</v>
      </c>
      <c r="AP178" s="528" t="s">
        <v>1325</v>
      </c>
      <c r="AQ178" s="528" t="s">
        <v>1325</v>
      </c>
      <c r="AR178" s="528">
        <v>15</v>
      </c>
      <c r="AS178" s="535" t="s">
        <v>1325</v>
      </c>
      <c r="AT178" s="531">
        <v>0</v>
      </c>
      <c r="AU178" s="532">
        <v>31.005434610337332</v>
      </c>
      <c r="AV178" s="532"/>
      <c r="AW178" s="532"/>
      <c r="AX178" s="532"/>
      <c r="AY178" s="532">
        <v>1.3049057054189543</v>
      </c>
      <c r="AZ178" s="533">
        <v>0</v>
      </c>
      <c r="BA178" s="534" t="s">
        <v>1325</v>
      </c>
      <c r="BB178" s="528" t="s">
        <v>1325</v>
      </c>
      <c r="BC178" s="528" t="s">
        <v>1325</v>
      </c>
      <c r="BD178" s="528" t="s">
        <v>1325</v>
      </c>
      <c r="BE178" s="528" t="s">
        <v>1325</v>
      </c>
      <c r="BF178" s="528" t="s">
        <v>1325</v>
      </c>
      <c r="BG178" s="535" t="s">
        <v>1325</v>
      </c>
      <c r="BH178" s="531">
        <v>0</v>
      </c>
      <c r="BI178" s="532">
        <v>0</v>
      </c>
      <c r="BJ178" s="532"/>
      <c r="BK178" s="532"/>
      <c r="BL178" s="532"/>
      <c r="BM178" s="532">
        <v>1.4873084634111413</v>
      </c>
      <c r="BN178" s="533">
        <v>0</v>
      </c>
      <c r="BO178" s="534" t="s">
        <v>1325</v>
      </c>
      <c r="BP178" s="528" t="s">
        <v>1325</v>
      </c>
      <c r="BQ178" s="528" t="s">
        <v>1325</v>
      </c>
      <c r="BR178" s="528" t="s">
        <v>1325</v>
      </c>
      <c r="BS178" s="528" t="s">
        <v>1325</v>
      </c>
      <c r="BT178" s="528">
        <v>19</v>
      </c>
      <c r="BU178" s="535" t="s">
        <v>1325</v>
      </c>
      <c r="BV178" s="531">
        <v>1.7558000696476281</v>
      </c>
      <c r="BW178" s="532">
        <v>0</v>
      </c>
      <c r="BX178" s="532"/>
      <c r="BY178" s="532"/>
      <c r="BZ178" s="532"/>
      <c r="CA178" s="532">
        <v>1.5430138109529585</v>
      </c>
      <c r="CB178" s="533">
        <v>0</v>
      </c>
      <c r="CC178" s="534" t="s">
        <v>1325</v>
      </c>
      <c r="CD178" s="528" t="s">
        <v>1325</v>
      </c>
      <c r="CE178" s="528" t="s">
        <v>1325</v>
      </c>
      <c r="CF178" s="528" t="s">
        <v>1325</v>
      </c>
      <c r="CG178" s="528" t="s">
        <v>1325</v>
      </c>
      <c r="CH178" s="528">
        <v>30</v>
      </c>
      <c r="CI178" s="535" t="s">
        <v>1325</v>
      </c>
      <c r="CJ178" s="531">
        <v>0</v>
      </c>
      <c r="CK178" s="532">
        <v>0</v>
      </c>
      <c r="CL178" s="532"/>
      <c r="CM178" s="532"/>
      <c r="CN178" s="532"/>
      <c r="CO178" s="532">
        <v>1.0645082765335929</v>
      </c>
      <c r="CP178" s="533">
        <v>0</v>
      </c>
      <c r="CQ178" s="534" t="s">
        <v>1325</v>
      </c>
      <c r="CR178" s="528" t="s">
        <v>1325</v>
      </c>
      <c r="CS178" s="528" t="s">
        <v>1325</v>
      </c>
      <c r="CT178" s="528" t="s">
        <v>1325</v>
      </c>
      <c r="CU178" s="528" t="s">
        <v>1325</v>
      </c>
      <c r="CV178" s="528" t="s">
        <v>1325</v>
      </c>
      <c r="CW178" s="528" t="s">
        <v>1325</v>
      </c>
      <c r="CX178" s="528" t="s">
        <v>878</v>
      </c>
      <c r="CY178" s="528" t="s">
        <v>791</v>
      </c>
      <c r="CZ178" s="528" t="s">
        <v>878</v>
      </c>
      <c r="DA178" s="536" t="s">
        <v>791</v>
      </c>
      <c r="DB178" s="537" t="s">
        <v>792</v>
      </c>
      <c r="DC178" s="537" t="s">
        <v>792</v>
      </c>
      <c r="DD178" s="537" t="s">
        <v>878</v>
      </c>
      <c r="DE178" s="537" t="s">
        <v>878</v>
      </c>
      <c r="DF178" s="528"/>
      <c r="DG178" s="538" t="s">
        <v>1930</v>
      </c>
      <c r="DH178" s="528">
        <v>77</v>
      </c>
      <c r="DI178" s="528">
        <v>10</v>
      </c>
      <c r="DJ178" s="528">
        <v>4</v>
      </c>
      <c r="DK178" s="528">
        <v>2</v>
      </c>
      <c r="DL178" s="528">
        <v>2</v>
      </c>
      <c r="DM178" s="528">
        <v>760</v>
      </c>
      <c r="DN178" s="528">
        <v>14</v>
      </c>
      <c r="DO178" s="528">
        <v>87</v>
      </c>
      <c r="DP178" s="535">
        <v>869</v>
      </c>
    </row>
    <row r="179" spans="1:120">
      <c r="A179" s="597" t="s">
        <v>60</v>
      </c>
      <c r="B179" s="545" t="s">
        <v>1289</v>
      </c>
      <c r="C179" s="546" t="s">
        <v>512</v>
      </c>
      <c r="D179" s="531"/>
      <c r="E179" s="532"/>
      <c r="F179" s="532"/>
      <c r="G179" s="532"/>
      <c r="H179" s="532"/>
      <c r="I179" s="532">
        <v>1.7612730633563969</v>
      </c>
      <c r="J179" s="533"/>
      <c r="K179" s="534" t="s">
        <v>1325</v>
      </c>
      <c r="L179" s="528" t="s">
        <v>1325</v>
      </c>
      <c r="M179" s="528" t="s">
        <v>1325</v>
      </c>
      <c r="N179" s="528" t="s">
        <v>1325</v>
      </c>
      <c r="O179" s="528" t="s">
        <v>1325</v>
      </c>
      <c r="P179" s="528" t="s">
        <v>1325</v>
      </c>
      <c r="Q179" s="535" t="s">
        <v>1325</v>
      </c>
      <c r="R179" s="531"/>
      <c r="S179" s="532"/>
      <c r="T179" s="532"/>
      <c r="U179" s="532"/>
      <c r="V179" s="532"/>
      <c r="W179" s="532">
        <v>0</v>
      </c>
      <c r="X179" s="533"/>
      <c r="Y179" s="534" t="s">
        <v>1325</v>
      </c>
      <c r="Z179" s="528" t="s">
        <v>1325</v>
      </c>
      <c r="AA179" s="528" t="s">
        <v>1325</v>
      </c>
      <c r="AB179" s="528" t="s">
        <v>1325</v>
      </c>
      <c r="AC179" s="528" t="s">
        <v>1325</v>
      </c>
      <c r="AD179" s="528" t="s">
        <v>1325</v>
      </c>
      <c r="AE179" s="535" t="s">
        <v>1325</v>
      </c>
      <c r="AF179" s="531"/>
      <c r="AG179" s="532"/>
      <c r="AH179" s="532"/>
      <c r="AI179" s="532"/>
      <c r="AJ179" s="532"/>
      <c r="AK179" s="532">
        <v>1.8150143301527384</v>
      </c>
      <c r="AL179" s="533"/>
      <c r="AM179" s="534" t="s">
        <v>1325</v>
      </c>
      <c r="AN179" s="528" t="s">
        <v>1325</v>
      </c>
      <c r="AO179" s="528" t="s">
        <v>1325</v>
      </c>
      <c r="AP179" s="528" t="s">
        <v>1325</v>
      </c>
      <c r="AQ179" s="528" t="s">
        <v>1325</v>
      </c>
      <c r="AR179" s="528" t="s">
        <v>1325</v>
      </c>
      <c r="AS179" s="535" t="s">
        <v>1325</v>
      </c>
      <c r="AT179" s="531"/>
      <c r="AU179" s="532"/>
      <c r="AV179" s="532"/>
      <c r="AW179" s="532"/>
      <c r="AX179" s="532"/>
      <c r="AY179" s="532">
        <v>0</v>
      </c>
      <c r="AZ179" s="533"/>
      <c r="BA179" s="534" t="s">
        <v>1325</v>
      </c>
      <c r="BB179" s="528" t="s">
        <v>1325</v>
      </c>
      <c r="BC179" s="528" t="s">
        <v>1325</v>
      </c>
      <c r="BD179" s="528" t="s">
        <v>1325</v>
      </c>
      <c r="BE179" s="528" t="s">
        <v>1325</v>
      </c>
      <c r="BF179" s="528" t="s">
        <v>1325</v>
      </c>
      <c r="BG179" s="535" t="s">
        <v>1325</v>
      </c>
      <c r="BH179" s="531"/>
      <c r="BI179" s="532"/>
      <c r="BJ179" s="532"/>
      <c r="BK179" s="532"/>
      <c r="BL179" s="532"/>
      <c r="BM179" s="532">
        <v>3.3051299186914251</v>
      </c>
      <c r="BN179" s="533"/>
      <c r="BO179" s="534" t="s">
        <v>1325</v>
      </c>
      <c r="BP179" s="528" t="s">
        <v>1325</v>
      </c>
      <c r="BQ179" s="528" t="s">
        <v>1325</v>
      </c>
      <c r="BR179" s="528" t="s">
        <v>1325</v>
      </c>
      <c r="BS179" s="528" t="s">
        <v>1325</v>
      </c>
      <c r="BT179" s="528" t="s">
        <v>1325</v>
      </c>
      <c r="BU179" s="535" t="s">
        <v>1325</v>
      </c>
      <c r="BV179" s="531"/>
      <c r="BW179" s="532"/>
      <c r="BX179" s="532"/>
      <c r="BY179" s="532"/>
      <c r="BZ179" s="532"/>
      <c r="CA179" s="532">
        <v>1.0952791487387159</v>
      </c>
      <c r="CB179" s="533"/>
      <c r="CC179" s="534" t="s">
        <v>1325</v>
      </c>
      <c r="CD179" s="528" t="s">
        <v>1325</v>
      </c>
      <c r="CE179" s="528" t="s">
        <v>1325</v>
      </c>
      <c r="CF179" s="528" t="s">
        <v>1325</v>
      </c>
      <c r="CG179" s="528" t="s">
        <v>1325</v>
      </c>
      <c r="CH179" s="528" t="s">
        <v>1325</v>
      </c>
      <c r="CI179" s="535" t="s">
        <v>1325</v>
      </c>
      <c r="CJ179" s="531"/>
      <c r="CK179" s="532"/>
      <c r="CL179" s="532"/>
      <c r="CM179" s="532"/>
      <c r="CN179" s="532"/>
      <c r="CO179" s="532">
        <v>0</v>
      </c>
      <c r="CP179" s="533"/>
      <c r="CQ179" s="534" t="s">
        <v>1325</v>
      </c>
      <c r="CR179" s="528" t="s">
        <v>1325</v>
      </c>
      <c r="CS179" s="528" t="s">
        <v>1325</v>
      </c>
      <c r="CT179" s="528" t="s">
        <v>1325</v>
      </c>
      <c r="CU179" s="528" t="s">
        <v>1325</v>
      </c>
      <c r="CV179" s="528" t="s">
        <v>1325</v>
      </c>
      <c r="CW179" s="528" t="s">
        <v>1325</v>
      </c>
      <c r="CX179" s="528" t="s">
        <v>878</v>
      </c>
      <c r="CY179" s="528" t="s">
        <v>791</v>
      </c>
      <c r="CZ179" s="528" t="s">
        <v>878</v>
      </c>
      <c r="DA179" s="536" t="s">
        <v>791</v>
      </c>
      <c r="DB179" s="537" t="s">
        <v>792</v>
      </c>
      <c r="DC179" s="537" t="s">
        <v>792</v>
      </c>
      <c r="DD179" s="537" t="s">
        <v>878</v>
      </c>
      <c r="DE179" s="537" t="s">
        <v>878</v>
      </c>
      <c r="DF179" s="528"/>
      <c r="DG179" s="538" t="s">
        <v>1930</v>
      </c>
      <c r="DH179" s="528">
        <v>2</v>
      </c>
      <c r="DI179" s="528">
        <v>0</v>
      </c>
      <c r="DJ179" s="528">
        <v>0</v>
      </c>
      <c r="DK179" s="528">
        <v>0</v>
      </c>
      <c r="DL179" s="528">
        <v>0</v>
      </c>
      <c r="DM179" s="528">
        <v>36</v>
      </c>
      <c r="DN179" s="528">
        <v>3</v>
      </c>
      <c r="DO179" s="528">
        <v>7</v>
      </c>
      <c r="DP179" s="535">
        <v>41</v>
      </c>
    </row>
    <row r="180" spans="1:120">
      <c r="A180" s="597" t="s">
        <v>62</v>
      </c>
      <c r="B180" s="545" t="s">
        <v>1297</v>
      </c>
      <c r="C180" s="546" t="s">
        <v>513</v>
      </c>
      <c r="D180" s="531">
        <v>1.6094833971769924</v>
      </c>
      <c r="E180" s="532"/>
      <c r="F180" s="532">
        <v>0</v>
      </c>
      <c r="G180" s="532"/>
      <c r="H180" s="532"/>
      <c r="I180" s="532">
        <v>1.6832877937668629</v>
      </c>
      <c r="J180" s="533">
        <v>0</v>
      </c>
      <c r="K180" s="534" t="s">
        <v>1325</v>
      </c>
      <c r="L180" s="528" t="s">
        <v>1325</v>
      </c>
      <c r="M180" s="528" t="s">
        <v>1325</v>
      </c>
      <c r="N180" s="528" t="s">
        <v>1325</v>
      </c>
      <c r="O180" s="528" t="s">
        <v>1325</v>
      </c>
      <c r="P180" s="528">
        <v>56</v>
      </c>
      <c r="Q180" s="535" t="s">
        <v>1325</v>
      </c>
      <c r="R180" s="531">
        <v>0</v>
      </c>
      <c r="S180" s="532"/>
      <c r="T180" s="532">
        <v>0</v>
      </c>
      <c r="U180" s="532"/>
      <c r="V180" s="532"/>
      <c r="W180" s="532">
        <v>0.81699631327221989</v>
      </c>
      <c r="X180" s="533">
        <v>0</v>
      </c>
      <c r="Y180" s="534" t="s">
        <v>1325</v>
      </c>
      <c r="Z180" s="528" t="s">
        <v>1325</v>
      </c>
      <c r="AA180" s="528" t="s">
        <v>1325</v>
      </c>
      <c r="AB180" s="528" t="s">
        <v>1325</v>
      </c>
      <c r="AC180" s="528" t="s">
        <v>1325</v>
      </c>
      <c r="AD180" s="528" t="s">
        <v>1325</v>
      </c>
      <c r="AE180" s="535" t="s">
        <v>1325</v>
      </c>
      <c r="AF180" s="531">
        <v>0</v>
      </c>
      <c r="AG180" s="532"/>
      <c r="AH180" s="532">
        <v>0</v>
      </c>
      <c r="AI180" s="532"/>
      <c r="AJ180" s="532"/>
      <c r="AK180" s="532">
        <v>0.75227567631330594</v>
      </c>
      <c r="AL180" s="533">
        <v>0</v>
      </c>
      <c r="AM180" s="534" t="s">
        <v>1325</v>
      </c>
      <c r="AN180" s="528" t="s">
        <v>1325</v>
      </c>
      <c r="AO180" s="528" t="s">
        <v>1325</v>
      </c>
      <c r="AP180" s="528" t="s">
        <v>1325</v>
      </c>
      <c r="AQ180" s="528" t="s">
        <v>1325</v>
      </c>
      <c r="AR180" s="528" t="s">
        <v>1325</v>
      </c>
      <c r="AS180" s="535" t="s">
        <v>1325</v>
      </c>
      <c r="AT180" s="531">
        <v>0</v>
      </c>
      <c r="AU180" s="532"/>
      <c r="AV180" s="532">
        <v>0</v>
      </c>
      <c r="AW180" s="532"/>
      <c r="AX180" s="532"/>
      <c r="AY180" s="532">
        <v>0.84512213976499684</v>
      </c>
      <c r="AZ180" s="533">
        <v>0</v>
      </c>
      <c r="BA180" s="534" t="s">
        <v>1325</v>
      </c>
      <c r="BB180" s="528" t="s">
        <v>1325</v>
      </c>
      <c r="BC180" s="528" t="s">
        <v>1325</v>
      </c>
      <c r="BD180" s="528" t="s">
        <v>1325</v>
      </c>
      <c r="BE180" s="528" t="s">
        <v>1325</v>
      </c>
      <c r="BF180" s="528" t="s">
        <v>1325</v>
      </c>
      <c r="BG180" s="535" t="s">
        <v>1325</v>
      </c>
      <c r="BH180" s="531">
        <v>0</v>
      </c>
      <c r="BI180" s="532"/>
      <c r="BJ180" s="532">
        <v>0</v>
      </c>
      <c r="BK180" s="532"/>
      <c r="BL180" s="532"/>
      <c r="BM180" s="532">
        <v>1.0763416511527997</v>
      </c>
      <c r="BN180" s="533">
        <v>0</v>
      </c>
      <c r="BO180" s="534" t="s">
        <v>1325</v>
      </c>
      <c r="BP180" s="528" t="s">
        <v>1325</v>
      </c>
      <c r="BQ180" s="528" t="s">
        <v>1325</v>
      </c>
      <c r="BR180" s="528" t="s">
        <v>1325</v>
      </c>
      <c r="BS180" s="528" t="s">
        <v>1325</v>
      </c>
      <c r="BT180" s="528">
        <v>11</v>
      </c>
      <c r="BU180" s="535" t="s">
        <v>1325</v>
      </c>
      <c r="BV180" s="531">
        <v>2.7039321072573461</v>
      </c>
      <c r="BW180" s="532"/>
      <c r="BX180" s="532">
        <v>0</v>
      </c>
      <c r="BY180" s="532"/>
      <c r="BZ180" s="532"/>
      <c r="CA180" s="532">
        <v>1.0019570200993237</v>
      </c>
      <c r="CB180" s="533">
        <v>0</v>
      </c>
      <c r="CC180" s="534" t="s">
        <v>1325</v>
      </c>
      <c r="CD180" s="528" t="s">
        <v>1325</v>
      </c>
      <c r="CE180" s="528" t="s">
        <v>1325</v>
      </c>
      <c r="CF180" s="528" t="s">
        <v>1325</v>
      </c>
      <c r="CG180" s="528" t="s">
        <v>1325</v>
      </c>
      <c r="CH180" s="528">
        <v>25</v>
      </c>
      <c r="CI180" s="535" t="s">
        <v>1325</v>
      </c>
      <c r="CJ180" s="531">
        <v>0</v>
      </c>
      <c r="CK180" s="532"/>
      <c r="CL180" s="532">
        <v>0</v>
      </c>
      <c r="CM180" s="532"/>
      <c r="CN180" s="532"/>
      <c r="CO180" s="532">
        <v>1.330635345666991</v>
      </c>
      <c r="CP180" s="533">
        <v>0</v>
      </c>
      <c r="CQ180" s="534" t="s">
        <v>1325</v>
      </c>
      <c r="CR180" s="528" t="s">
        <v>1325</v>
      </c>
      <c r="CS180" s="528" t="s">
        <v>1325</v>
      </c>
      <c r="CT180" s="528" t="s">
        <v>1325</v>
      </c>
      <c r="CU180" s="528" t="s">
        <v>1325</v>
      </c>
      <c r="CV180" s="528" t="s">
        <v>1325</v>
      </c>
      <c r="CW180" s="528" t="s">
        <v>1325</v>
      </c>
      <c r="CX180" s="528" t="s">
        <v>878</v>
      </c>
      <c r="CY180" s="528" t="s">
        <v>791</v>
      </c>
      <c r="CZ180" s="528" t="s">
        <v>878</v>
      </c>
      <c r="DA180" s="536" t="s">
        <v>791</v>
      </c>
      <c r="DB180" s="537" t="s">
        <v>792</v>
      </c>
      <c r="DC180" s="537" t="s">
        <v>792</v>
      </c>
      <c r="DD180" s="537" t="s">
        <v>878</v>
      </c>
      <c r="DE180" s="537" t="s">
        <v>878</v>
      </c>
      <c r="DF180" s="528"/>
      <c r="DG180" s="538" t="s">
        <v>1930</v>
      </c>
      <c r="DH180" s="528">
        <v>36</v>
      </c>
      <c r="DI180" s="528">
        <v>3</v>
      </c>
      <c r="DJ180" s="528">
        <v>22</v>
      </c>
      <c r="DK180" s="528">
        <v>9</v>
      </c>
      <c r="DL180" s="528">
        <v>3</v>
      </c>
      <c r="DM180" s="528">
        <v>608</v>
      </c>
      <c r="DN180" s="528">
        <v>10</v>
      </c>
      <c r="DO180" s="528">
        <v>60</v>
      </c>
      <c r="DP180" s="535">
        <v>691</v>
      </c>
    </row>
    <row r="181" spans="1:120">
      <c r="A181" s="597" t="s">
        <v>64</v>
      </c>
      <c r="B181" s="545" t="s">
        <v>1289</v>
      </c>
      <c r="C181" s="546" t="s">
        <v>514</v>
      </c>
      <c r="D181" s="531"/>
      <c r="E181" s="532"/>
      <c r="F181" s="532"/>
      <c r="G181" s="532"/>
      <c r="H181" s="532"/>
      <c r="I181" s="532">
        <v>1.0815493438094717</v>
      </c>
      <c r="J181" s="533"/>
      <c r="K181" s="534" t="s">
        <v>1325</v>
      </c>
      <c r="L181" s="528" t="s">
        <v>1325</v>
      </c>
      <c r="M181" s="528" t="s">
        <v>1325</v>
      </c>
      <c r="N181" s="528" t="s">
        <v>1325</v>
      </c>
      <c r="O181" s="528" t="s">
        <v>1325</v>
      </c>
      <c r="P181" s="528" t="s">
        <v>1325</v>
      </c>
      <c r="Q181" s="535" t="s">
        <v>1325</v>
      </c>
      <c r="R181" s="531"/>
      <c r="S181" s="532"/>
      <c r="T181" s="532"/>
      <c r="U181" s="532"/>
      <c r="V181" s="532"/>
      <c r="W181" s="532">
        <v>0</v>
      </c>
      <c r="X181" s="533"/>
      <c r="Y181" s="534" t="s">
        <v>1325</v>
      </c>
      <c r="Z181" s="528" t="s">
        <v>1325</v>
      </c>
      <c r="AA181" s="528" t="s">
        <v>1325</v>
      </c>
      <c r="AB181" s="528" t="s">
        <v>1325</v>
      </c>
      <c r="AC181" s="528" t="s">
        <v>1325</v>
      </c>
      <c r="AD181" s="528" t="s">
        <v>1325</v>
      </c>
      <c r="AE181" s="535" t="s">
        <v>1325</v>
      </c>
      <c r="AF181" s="531"/>
      <c r="AG181" s="532"/>
      <c r="AH181" s="532"/>
      <c r="AI181" s="532"/>
      <c r="AJ181" s="532"/>
      <c r="AK181" s="532">
        <v>2.9256947411417276</v>
      </c>
      <c r="AL181" s="533"/>
      <c r="AM181" s="534" t="s">
        <v>1325</v>
      </c>
      <c r="AN181" s="528" t="s">
        <v>1325</v>
      </c>
      <c r="AO181" s="528" t="s">
        <v>1325</v>
      </c>
      <c r="AP181" s="528" t="s">
        <v>1325</v>
      </c>
      <c r="AQ181" s="528" t="s">
        <v>1325</v>
      </c>
      <c r="AR181" s="528" t="s">
        <v>1325</v>
      </c>
      <c r="AS181" s="535" t="s">
        <v>1325</v>
      </c>
      <c r="AT181" s="531"/>
      <c r="AU181" s="532"/>
      <c r="AV181" s="532"/>
      <c r="AW181" s="532"/>
      <c r="AX181" s="532"/>
      <c r="AY181" s="532">
        <v>0</v>
      </c>
      <c r="AZ181" s="533"/>
      <c r="BA181" s="534" t="s">
        <v>1325</v>
      </c>
      <c r="BB181" s="528" t="s">
        <v>1325</v>
      </c>
      <c r="BC181" s="528" t="s">
        <v>1325</v>
      </c>
      <c r="BD181" s="528" t="s">
        <v>1325</v>
      </c>
      <c r="BE181" s="528" t="s">
        <v>1325</v>
      </c>
      <c r="BF181" s="528" t="s">
        <v>1325</v>
      </c>
      <c r="BG181" s="535" t="s">
        <v>1325</v>
      </c>
      <c r="BH181" s="531"/>
      <c r="BI181" s="532"/>
      <c r="BJ181" s="532"/>
      <c r="BK181" s="532"/>
      <c r="BL181" s="532"/>
      <c r="BM181" s="532">
        <v>1.7758907025804671</v>
      </c>
      <c r="BN181" s="533"/>
      <c r="BO181" s="534" t="s">
        <v>1325</v>
      </c>
      <c r="BP181" s="528" t="s">
        <v>1325</v>
      </c>
      <c r="BQ181" s="528" t="s">
        <v>1325</v>
      </c>
      <c r="BR181" s="528" t="s">
        <v>1325</v>
      </c>
      <c r="BS181" s="528" t="s">
        <v>1325</v>
      </c>
      <c r="BT181" s="528" t="s">
        <v>1325</v>
      </c>
      <c r="BU181" s="535" t="s">
        <v>1325</v>
      </c>
      <c r="BV181" s="531"/>
      <c r="BW181" s="532"/>
      <c r="BX181" s="532"/>
      <c r="BY181" s="532"/>
      <c r="BZ181" s="532"/>
      <c r="CA181" s="532">
        <v>0.88276229898344261</v>
      </c>
      <c r="CB181" s="533"/>
      <c r="CC181" s="534" t="s">
        <v>1325</v>
      </c>
      <c r="CD181" s="528" t="s">
        <v>1325</v>
      </c>
      <c r="CE181" s="528" t="s">
        <v>1325</v>
      </c>
      <c r="CF181" s="528" t="s">
        <v>1325</v>
      </c>
      <c r="CG181" s="528" t="s">
        <v>1325</v>
      </c>
      <c r="CH181" s="528" t="s">
        <v>1325</v>
      </c>
      <c r="CI181" s="535" t="s">
        <v>1325</v>
      </c>
      <c r="CJ181" s="531"/>
      <c r="CK181" s="532"/>
      <c r="CL181" s="532"/>
      <c r="CM181" s="532"/>
      <c r="CN181" s="532"/>
      <c r="CO181" s="532">
        <v>0</v>
      </c>
      <c r="CP181" s="533"/>
      <c r="CQ181" s="534" t="s">
        <v>1325</v>
      </c>
      <c r="CR181" s="528" t="s">
        <v>1325</v>
      </c>
      <c r="CS181" s="528" t="s">
        <v>1325</v>
      </c>
      <c r="CT181" s="528" t="s">
        <v>1325</v>
      </c>
      <c r="CU181" s="528" t="s">
        <v>1325</v>
      </c>
      <c r="CV181" s="528" t="s">
        <v>1325</v>
      </c>
      <c r="CW181" s="528" t="s">
        <v>1325</v>
      </c>
      <c r="CX181" s="528" t="s">
        <v>878</v>
      </c>
      <c r="CY181" s="528" t="s">
        <v>791</v>
      </c>
      <c r="CZ181" s="528" t="s">
        <v>878</v>
      </c>
      <c r="DA181" s="536" t="s">
        <v>791</v>
      </c>
      <c r="DB181" s="537" t="s">
        <v>792</v>
      </c>
      <c r="DC181" s="537" t="s">
        <v>792</v>
      </c>
      <c r="DD181" s="537" t="s">
        <v>878</v>
      </c>
      <c r="DE181" s="537" t="s">
        <v>878</v>
      </c>
      <c r="DF181" s="528"/>
      <c r="DG181" s="538" t="s">
        <v>1930</v>
      </c>
      <c r="DH181" s="528">
        <v>4</v>
      </c>
      <c r="DI181" s="528">
        <v>0</v>
      </c>
      <c r="DJ181" s="528">
        <v>0</v>
      </c>
      <c r="DK181" s="528">
        <v>0</v>
      </c>
      <c r="DL181" s="528">
        <v>0</v>
      </c>
      <c r="DM181" s="528">
        <v>67</v>
      </c>
      <c r="DN181" s="528">
        <v>0</v>
      </c>
      <c r="DO181" s="528">
        <v>9</v>
      </c>
      <c r="DP181" s="535">
        <v>71</v>
      </c>
    </row>
    <row r="182" spans="1:120">
      <c r="A182" s="597" t="s">
        <v>104</v>
      </c>
      <c r="B182" s="545" t="s">
        <v>1289</v>
      </c>
      <c r="C182" s="546" t="s">
        <v>691</v>
      </c>
      <c r="D182" s="531"/>
      <c r="E182" s="532"/>
      <c r="F182" s="532"/>
      <c r="G182" s="532"/>
      <c r="H182" s="532"/>
      <c r="I182" s="532">
        <v>0.67287819889860712</v>
      </c>
      <c r="J182" s="533"/>
      <c r="K182" s="534" t="s">
        <v>1325</v>
      </c>
      <c r="L182" s="528" t="s">
        <v>1325</v>
      </c>
      <c r="M182" s="528" t="s">
        <v>1325</v>
      </c>
      <c r="N182" s="528" t="s">
        <v>1325</v>
      </c>
      <c r="O182" s="528" t="s">
        <v>1325</v>
      </c>
      <c r="P182" s="528">
        <v>13</v>
      </c>
      <c r="Q182" s="535" t="s">
        <v>1325</v>
      </c>
      <c r="R182" s="531"/>
      <c r="S182" s="532"/>
      <c r="T182" s="532"/>
      <c r="U182" s="532"/>
      <c r="V182" s="532"/>
      <c r="W182" s="532">
        <v>0</v>
      </c>
      <c r="X182" s="533"/>
      <c r="Y182" s="534" t="s">
        <v>1325</v>
      </c>
      <c r="Z182" s="528" t="s">
        <v>1325</v>
      </c>
      <c r="AA182" s="528" t="s">
        <v>1325</v>
      </c>
      <c r="AB182" s="528" t="s">
        <v>1325</v>
      </c>
      <c r="AC182" s="528" t="s">
        <v>1325</v>
      </c>
      <c r="AD182" s="528" t="s">
        <v>1325</v>
      </c>
      <c r="AE182" s="535" t="s">
        <v>1325</v>
      </c>
      <c r="AF182" s="531"/>
      <c r="AG182" s="532"/>
      <c r="AH182" s="532"/>
      <c r="AI182" s="532"/>
      <c r="AJ182" s="532"/>
      <c r="AK182" s="532">
        <v>1.1201231294656901</v>
      </c>
      <c r="AL182" s="533"/>
      <c r="AM182" s="534" t="s">
        <v>1325</v>
      </c>
      <c r="AN182" s="528" t="s">
        <v>1325</v>
      </c>
      <c r="AO182" s="528" t="s">
        <v>1325</v>
      </c>
      <c r="AP182" s="528" t="s">
        <v>1325</v>
      </c>
      <c r="AQ182" s="528" t="s">
        <v>1325</v>
      </c>
      <c r="AR182" s="528" t="s">
        <v>1325</v>
      </c>
      <c r="AS182" s="535" t="s">
        <v>1325</v>
      </c>
      <c r="AT182" s="531"/>
      <c r="AU182" s="532"/>
      <c r="AV182" s="532"/>
      <c r="AW182" s="532"/>
      <c r="AX182" s="532"/>
      <c r="AY182" s="532">
        <v>0</v>
      </c>
      <c r="AZ182" s="533"/>
      <c r="BA182" s="534" t="s">
        <v>1325</v>
      </c>
      <c r="BB182" s="528" t="s">
        <v>1325</v>
      </c>
      <c r="BC182" s="528" t="s">
        <v>1325</v>
      </c>
      <c r="BD182" s="528" t="s">
        <v>1325</v>
      </c>
      <c r="BE182" s="528" t="s">
        <v>1325</v>
      </c>
      <c r="BF182" s="528" t="s">
        <v>1325</v>
      </c>
      <c r="BG182" s="535" t="s">
        <v>1325</v>
      </c>
      <c r="BH182" s="531"/>
      <c r="BI182" s="532"/>
      <c r="BJ182" s="532"/>
      <c r="BK182" s="532"/>
      <c r="BL182" s="532"/>
      <c r="BM182" s="532">
        <v>0.33995622020826088</v>
      </c>
      <c r="BN182" s="533"/>
      <c r="BO182" s="534" t="s">
        <v>1325</v>
      </c>
      <c r="BP182" s="528" t="s">
        <v>1325</v>
      </c>
      <c r="BQ182" s="528" t="s">
        <v>1325</v>
      </c>
      <c r="BR182" s="528" t="s">
        <v>1325</v>
      </c>
      <c r="BS182" s="528" t="s">
        <v>1325</v>
      </c>
      <c r="BT182" s="528" t="s">
        <v>1325</v>
      </c>
      <c r="BU182" s="535" t="s">
        <v>1325</v>
      </c>
      <c r="BV182" s="531"/>
      <c r="BW182" s="532"/>
      <c r="BX182" s="532"/>
      <c r="BY182" s="532"/>
      <c r="BZ182" s="532"/>
      <c r="CA182" s="532">
        <v>0.90125827096214339</v>
      </c>
      <c r="CB182" s="533"/>
      <c r="CC182" s="534" t="s">
        <v>1325</v>
      </c>
      <c r="CD182" s="528" t="s">
        <v>1325</v>
      </c>
      <c r="CE182" s="528" t="s">
        <v>1325</v>
      </c>
      <c r="CF182" s="528" t="s">
        <v>1325</v>
      </c>
      <c r="CG182" s="528" t="s">
        <v>1325</v>
      </c>
      <c r="CH182" s="528" t="s">
        <v>1325</v>
      </c>
      <c r="CI182" s="535" t="s">
        <v>1325</v>
      </c>
      <c r="CJ182" s="531"/>
      <c r="CK182" s="532"/>
      <c r="CL182" s="532"/>
      <c r="CM182" s="532"/>
      <c r="CN182" s="532"/>
      <c r="CO182" s="532">
        <v>0</v>
      </c>
      <c r="CP182" s="533"/>
      <c r="CQ182" s="534" t="s">
        <v>1325</v>
      </c>
      <c r="CR182" s="528" t="s">
        <v>1325</v>
      </c>
      <c r="CS182" s="528" t="s">
        <v>1325</v>
      </c>
      <c r="CT182" s="528" t="s">
        <v>1325</v>
      </c>
      <c r="CU182" s="528" t="s">
        <v>1325</v>
      </c>
      <c r="CV182" s="528" t="s">
        <v>1325</v>
      </c>
      <c r="CW182" s="528" t="s">
        <v>1325</v>
      </c>
      <c r="CX182" s="528" t="s">
        <v>878</v>
      </c>
      <c r="CY182" s="528" t="s">
        <v>791</v>
      </c>
      <c r="CZ182" s="528" t="s">
        <v>878</v>
      </c>
      <c r="DA182" s="536" t="s">
        <v>791</v>
      </c>
      <c r="DB182" s="537" t="s">
        <v>792</v>
      </c>
      <c r="DC182" s="537" t="s">
        <v>792</v>
      </c>
      <c r="DD182" s="537" t="s">
        <v>878</v>
      </c>
      <c r="DE182" s="537" t="s">
        <v>878</v>
      </c>
      <c r="DF182" s="528"/>
      <c r="DG182" s="538" t="s">
        <v>1930</v>
      </c>
      <c r="DH182" s="528">
        <v>0</v>
      </c>
      <c r="DI182" s="528">
        <v>0</v>
      </c>
      <c r="DJ182" s="528">
        <v>0</v>
      </c>
      <c r="DK182" s="528">
        <v>5</v>
      </c>
      <c r="DL182" s="528">
        <v>2</v>
      </c>
      <c r="DM182" s="528">
        <v>175</v>
      </c>
      <c r="DN182" s="528">
        <v>1</v>
      </c>
      <c r="DO182" s="528">
        <v>13</v>
      </c>
      <c r="DP182" s="535">
        <v>183</v>
      </c>
    </row>
    <row r="183" spans="1:120">
      <c r="A183" s="591" t="s">
        <v>106</v>
      </c>
      <c r="B183" s="545" t="s">
        <v>1291</v>
      </c>
      <c r="C183" s="546" t="s">
        <v>692</v>
      </c>
      <c r="D183" s="531">
        <v>0.93392391862507063</v>
      </c>
      <c r="E183" s="532"/>
      <c r="F183" s="532"/>
      <c r="G183" s="532"/>
      <c r="H183" s="532"/>
      <c r="I183" s="532">
        <v>2.9009041343828024</v>
      </c>
      <c r="J183" s="533"/>
      <c r="K183" s="534">
        <v>12</v>
      </c>
      <c r="L183" s="528" t="s">
        <v>1325</v>
      </c>
      <c r="M183" s="528" t="s">
        <v>1325</v>
      </c>
      <c r="N183" s="528" t="s">
        <v>1325</v>
      </c>
      <c r="O183" s="528" t="s">
        <v>1325</v>
      </c>
      <c r="P183" s="528" t="s">
        <v>1325</v>
      </c>
      <c r="Q183" s="535" t="s">
        <v>1325</v>
      </c>
      <c r="R183" s="531">
        <v>0</v>
      </c>
      <c r="S183" s="532"/>
      <c r="T183" s="532"/>
      <c r="U183" s="532"/>
      <c r="V183" s="532"/>
      <c r="W183" s="532">
        <v>0</v>
      </c>
      <c r="X183" s="533"/>
      <c r="Y183" s="534" t="s">
        <v>1325</v>
      </c>
      <c r="Z183" s="528" t="s">
        <v>1325</v>
      </c>
      <c r="AA183" s="528" t="s">
        <v>1325</v>
      </c>
      <c r="AB183" s="528" t="s">
        <v>1325</v>
      </c>
      <c r="AC183" s="528" t="s">
        <v>1325</v>
      </c>
      <c r="AD183" s="528" t="s">
        <v>1325</v>
      </c>
      <c r="AE183" s="535" t="s">
        <v>1325</v>
      </c>
      <c r="AF183" s="531">
        <v>1.559017334617379</v>
      </c>
      <c r="AG183" s="532"/>
      <c r="AH183" s="532"/>
      <c r="AI183" s="532"/>
      <c r="AJ183" s="532"/>
      <c r="AK183" s="532">
        <v>0</v>
      </c>
      <c r="AL183" s="533"/>
      <c r="AM183" s="534" t="s">
        <v>1325</v>
      </c>
      <c r="AN183" s="528" t="s">
        <v>1325</v>
      </c>
      <c r="AO183" s="528" t="s">
        <v>1325</v>
      </c>
      <c r="AP183" s="528" t="s">
        <v>1325</v>
      </c>
      <c r="AQ183" s="528" t="s">
        <v>1325</v>
      </c>
      <c r="AR183" s="528" t="s">
        <v>1325</v>
      </c>
      <c r="AS183" s="535" t="s">
        <v>1325</v>
      </c>
      <c r="AT183" s="531">
        <v>0</v>
      </c>
      <c r="AU183" s="532"/>
      <c r="AV183" s="532"/>
      <c r="AW183" s="532"/>
      <c r="AX183" s="532"/>
      <c r="AY183" s="532">
        <v>0</v>
      </c>
      <c r="AZ183" s="533"/>
      <c r="BA183" s="534" t="s">
        <v>1325</v>
      </c>
      <c r="BB183" s="528" t="s">
        <v>1325</v>
      </c>
      <c r="BC183" s="528" t="s">
        <v>1325</v>
      </c>
      <c r="BD183" s="528" t="s">
        <v>1325</v>
      </c>
      <c r="BE183" s="528" t="s">
        <v>1325</v>
      </c>
      <c r="BF183" s="528" t="s">
        <v>1325</v>
      </c>
      <c r="BG183" s="535" t="s">
        <v>1325</v>
      </c>
      <c r="BH183" s="531">
        <v>0</v>
      </c>
      <c r="BI183" s="532"/>
      <c r="BJ183" s="532"/>
      <c r="BK183" s="532"/>
      <c r="BL183" s="532"/>
      <c r="BM183" s="532">
        <v>0</v>
      </c>
      <c r="BN183" s="533"/>
      <c r="BO183" s="534" t="s">
        <v>1325</v>
      </c>
      <c r="BP183" s="528" t="s">
        <v>1325</v>
      </c>
      <c r="BQ183" s="528" t="s">
        <v>1325</v>
      </c>
      <c r="BR183" s="528" t="s">
        <v>1325</v>
      </c>
      <c r="BS183" s="528" t="s">
        <v>1325</v>
      </c>
      <c r="BT183" s="528" t="s">
        <v>1325</v>
      </c>
      <c r="BU183" s="535" t="s">
        <v>1325</v>
      </c>
      <c r="BV183" s="531">
        <v>0.48164173354490253</v>
      </c>
      <c r="BW183" s="532"/>
      <c r="BX183" s="532"/>
      <c r="BY183" s="532"/>
      <c r="BZ183" s="532"/>
      <c r="CA183" s="532">
        <v>0</v>
      </c>
      <c r="CB183" s="533"/>
      <c r="CC183" s="534" t="s">
        <v>1325</v>
      </c>
      <c r="CD183" s="528" t="s">
        <v>1325</v>
      </c>
      <c r="CE183" s="528" t="s">
        <v>1325</v>
      </c>
      <c r="CF183" s="528" t="s">
        <v>1325</v>
      </c>
      <c r="CG183" s="528" t="s">
        <v>1325</v>
      </c>
      <c r="CH183" s="528" t="s">
        <v>1325</v>
      </c>
      <c r="CI183" s="535" t="s">
        <v>1325</v>
      </c>
      <c r="CJ183" s="531">
        <v>0</v>
      </c>
      <c r="CK183" s="532"/>
      <c r="CL183" s="532"/>
      <c r="CM183" s="532"/>
      <c r="CN183" s="532"/>
      <c r="CO183" s="532">
        <v>0</v>
      </c>
      <c r="CP183" s="533"/>
      <c r="CQ183" s="534" t="s">
        <v>1325</v>
      </c>
      <c r="CR183" s="528" t="s">
        <v>1325</v>
      </c>
      <c r="CS183" s="528" t="s">
        <v>1325</v>
      </c>
      <c r="CT183" s="528" t="s">
        <v>1325</v>
      </c>
      <c r="CU183" s="528" t="s">
        <v>1325</v>
      </c>
      <c r="CV183" s="528" t="s">
        <v>1325</v>
      </c>
      <c r="CW183" s="528" t="s">
        <v>1325</v>
      </c>
      <c r="CX183" s="528" t="s">
        <v>878</v>
      </c>
      <c r="CY183" s="528" t="s">
        <v>791</v>
      </c>
      <c r="CZ183" s="528" t="s">
        <v>878</v>
      </c>
      <c r="DA183" s="536" t="s">
        <v>791</v>
      </c>
      <c r="DB183" s="537" t="s">
        <v>792</v>
      </c>
      <c r="DC183" s="537" t="s">
        <v>792</v>
      </c>
      <c r="DD183" s="537" t="s">
        <v>878</v>
      </c>
      <c r="DE183" s="537" t="s">
        <v>878</v>
      </c>
      <c r="DF183" s="544" t="s">
        <v>1934</v>
      </c>
      <c r="DG183" s="538" t="s">
        <v>1930</v>
      </c>
      <c r="DH183" s="528">
        <v>160</v>
      </c>
      <c r="DI183" s="528">
        <v>0</v>
      </c>
      <c r="DJ183" s="528">
        <v>0</v>
      </c>
      <c r="DK183" s="528">
        <v>0</v>
      </c>
      <c r="DL183" s="528">
        <v>0</v>
      </c>
      <c r="DM183" s="528">
        <v>28</v>
      </c>
      <c r="DN183" s="528">
        <v>0</v>
      </c>
      <c r="DO183" s="528">
        <v>15</v>
      </c>
      <c r="DP183" s="535">
        <v>188</v>
      </c>
    </row>
    <row r="184" spans="1:120">
      <c r="A184" s="597" t="s">
        <v>108</v>
      </c>
      <c r="B184" s="545" t="s">
        <v>1291</v>
      </c>
      <c r="C184" s="546" t="s">
        <v>693</v>
      </c>
      <c r="D184" s="531">
        <v>1.3347658009372547</v>
      </c>
      <c r="E184" s="532">
        <v>0.7044655130591071</v>
      </c>
      <c r="F184" s="532"/>
      <c r="G184" s="532"/>
      <c r="H184" s="532"/>
      <c r="I184" s="532">
        <v>1.9108442038571711</v>
      </c>
      <c r="J184" s="533">
        <v>0</v>
      </c>
      <c r="K184" s="534">
        <v>25</v>
      </c>
      <c r="L184" s="528" t="s">
        <v>1325</v>
      </c>
      <c r="M184" s="528" t="s">
        <v>1325</v>
      </c>
      <c r="N184" s="528" t="s">
        <v>1325</v>
      </c>
      <c r="O184" s="528" t="s">
        <v>1325</v>
      </c>
      <c r="P184" s="528">
        <v>44</v>
      </c>
      <c r="Q184" s="535" t="s">
        <v>1325</v>
      </c>
      <c r="R184" s="531">
        <v>0.48024880537819425</v>
      </c>
      <c r="S184" s="532">
        <v>0</v>
      </c>
      <c r="T184" s="532"/>
      <c r="U184" s="532"/>
      <c r="V184" s="532"/>
      <c r="W184" s="532">
        <v>0</v>
      </c>
      <c r="X184" s="533">
        <v>0</v>
      </c>
      <c r="Y184" s="534" t="s">
        <v>1325</v>
      </c>
      <c r="Z184" s="528" t="s">
        <v>1325</v>
      </c>
      <c r="AA184" s="528" t="s">
        <v>1325</v>
      </c>
      <c r="AB184" s="528" t="s">
        <v>1325</v>
      </c>
      <c r="AC184" s="528" t="s">
        <v>1325</v>
      </c>
      <c r="AD184" s="528" t="s">
        <v>1325</v>
      </c>
      <c r="AE184" s="535" t="s">
        <v>1325</v>
      </c>
      <c r="AF184" s="531">
        <v>1.1924945105073594</v>
      </c>
      <c r="AG184" s="532">
        <v>0</v>
      </c>
      <c r="AH184" s="532"/>
      <c r="AI184" s="532"/>
      <c r="AJ184" s="532"/>
      <c r="AK184" s="532">
        <v>2.2718962082146503</v>
      </c>
      <c r="AL184" s="533">
        <v>0</v>
      </c>
      <c r="AM184" s="534" t="s">
        <v>1325</v>
      </c>
      <c r="AN184" s="528" t="s">
        <v>1325</v>
      </c>
      <c r="AO184" s="528" t="s">
        <v>1325</v>
      </c>
      <c r="AP184" s="528" t="s">
        <v>1325</v>
      </c>
      <c r="AQ184" s="528" t="s">
        <v>1325</v>
      </c>
      <c r="AR184" s="528" t="s">
        <v>1325</v>
      </c>
      <c r="AS184" s="535" t="s">
        <v>1325</v>
      </c>
      <c r="AT184" s="531">
        <v>0</v>
      </c>
      <c r="AU184" s="532">
        <v>0</v>
      </c>
      <c r="AV184" s="532"/>
      <c r="AW184" s="532"/>
      <c r="AX184" s="532"/>
      <c r="AY184" s="532">
        <v>0</v>
      </c>
      <c r="AZ184" s="533">
        <v>0</v>
      </c>
      <c r="BA184" s="534" t="s">
        <v>1325</v>
      </c>
      <c r="BB184" s="528" t="s">
        <v>1325</v>
      </c>
      <c r="BC184" s="528" t="s">
        <v>1325</v>
      </c>
      <c r="BD184" s="528" t="s">
        <v>1325</v>
      </c>
      <c r="BE184" s="528" t="s">
        <v>1325</v>
      </c>
      <c r="BF184" s="528" t="s">
        <v>1325</v>
      </c>
      <c r="BG184" s="535" t="s">
        <v>1325</v>
      </c>
      <c r="BH184" s="531">
        <v>2.3849890210147189</v>
      </c>
      <c r="BI184" s="532">
        <v>0</v>
      </c>
      <c r="BJ184" s="532"/>
      <c r="BK184" s="532"/>
      <c r="BL184" s="532"/>
      <c r="BM184" s="532">
        <v>1.1359481041073254</v>
      </c>
      <c r="BN184" s="533">
        <v>0</v>
      </c>
      <c r="BO184" s="534" t="s">
        <v>1325</v>
      </c>
      <c r="BP184" s="528" t="s">
        <v>1325</v>
      </c>
      <c r="BQ184" s="528" t="s">
        <v>1325</v>
      </c>
      <c r="BR184" s="528" t="s">
        <v>1325</v>
      </c>
      <c r="BS184" s="528" t="s">
        <v>1325</v>
      </c>
      <c r="BT184" s="528" t="s">
        <v>1325</v>
      </c>
      <c r="BU184" s="535" t="s">
        <v>1325</v>
      </c>
      <c r="BV184" s="531">
        <v>1.1148910203569538</v>
      </c>
      <c r="BW184" s="532">
        <v>1.2894376118842024</v>
      </c>
      <c r="BX184" s="532"/>
      <c r="BY184" s="532"/>
      <c r="BZ184" s="532"/>
      <c r="CA184" s="532">
        <v>2.1584683703942962</v>
      </c>
      <c r="CB184" s="533">
        <v>0</v>
      </c>
      <c r="CC184" s="534">
        <v>12</v>
      </c>
      <c r="CD184" s="528" t="s">
        <v>1325</v>
      </c>
      <c r="CE184" s="528" t="s">
        <v>1325</v>
      </c>
      <c r="CF184" s="528" t="s">
        <v>1325</v>
      </c>
      <c r="CG184" s="528" t="s">
        <v>1325</v>
      </c>
      <c r="CH184" s="528">
        <v>25</v>
      </c>
      <c r="CI184" s="535" t="s">
        <v>1325</v>
      </c>
      <c r="CJ184" s="531">
        <v>1.7887417657610389</v>
      </c>
      <c r="CK184" s="532">
        <v>0</v>
      </c>
      <c r="CL184" s="532"/>
      <c r="CM184" s="532"/>
      <c r="CN184" s="532"/>
      <c r="CO184" s="532">
        <v>1.5145974721431001</v>
      </c>
      <c r="CP184" s="533">
        <v>0</v>
      </c>
      <c r="CQ184" s="534" t="s">
        <v>1325</v>
      </c>
      <c r="CR184" s="528" t="s">
        <v>1325</v>
      </c>
      <c r="CS184" s="528" t="s">
        <v>1325</v>
      </c>
      <c r="CT184" s="528" t="s">
        <v>1325</v>
      </c>
      <c r="CU184" s="528" t="s">
        <v>1325</v>
      </c>
      <c r="CV184" s="528" t="s">
        <v>1325</v>
      </c>
      <c r="CW184" s="528" t="s">
        <v>1325</v>
      </c>
      <c r="CX184" s="528" t="s">
        <v>878</v>
      </c>
      <c r="CY184" s="536" t="s">
        <v>791</v>
      </c>
      <c r="CZ184" s="528" t="s">
        <v>792</v>
      </c>
      <c r="DA184" s="536" t="s">
        <v>1942</v>
      </c>
      <c r="DB184" s="537" t="s">
        <v>792</v>
      </c>
      <c r="DC184" s="537" t="s">
        <v>792</v>
      </c>
      <c r="DD184" s="537" t="s">
        <v>878</v>
      </c>
      <c r="DE184" s="537" t="s">
        <v>878</v>
      </c>
      <c r="DF184" s="528"/>
      <c r="DG184" s="538" t="s">
        <v>1930</v>
      </c>
      <c r="DH184" s="528">
        <v>226</v>
      </c>
      <c r="DI184" s="528">
        <v>16</v>
      </c>
      <c r="DJ184" s="528">
        <v>6</v>
      </c>
      <c r="DK184" s="528">
        <v>2</v>
      </c>
      <c r="DL184" s="528">
        <v>2</v>
      </c>
      <c r="DM184" s="528">
        <v>404</v>
      </c>
      <c r="DN184" s="528">
        <v>14</v>
      </c>
      <c r="DO184" s="528">
        <v>70</v>
      </c>
      <c r="DP184" s="535">
        <v>670</v>
      </c>
    </row>
    <row r="185" spans="1:120">
      <c r="A185" s="597" t="s">
        <v>110</v>
      </c>
      <c r="B185" s="545" t="s">
        <v>1298</v>
      </c>
      <c r="C185" s="546" t="s">
        <v>694</v>
      </c>
      <c r="D185" s="531">
        <v>0.67643275724025931</v>
      </c>
      <c r="E185" s="532">
        <v>1.5621678172399316</v>
      </c>
      <c r="F185" s="532">
        <v>0</v>
      </c>
      <c r="G185" s="532">
        <v>3.003684219365379</v>
      </c>
      <c r="H185" s="532">
        <v>0.82443479856445578</v>
      </c>
      <c r="I185" s="532">
        <v>1.2488075910732899</v>
      </c>
      <c r="J185" s="533">
        <v>0.76911196624112554</v>
      </c>
      <c r="K185" s="534">
        <v>23</v>
      </c>
      <c r="L185" s="528" t="s">
        <v>1325</v>
      </c>
      <c r="M185" s="528" t="s">
        <v>1325</v>
      </c>
      <c r="N185" s="528" t="s">
        <v>1325</v>
      </c>
      <c r="O185" s="528" t="s">
        <v>1325</v>
      </c>
      <c r="P185" s="528">
        <v>245</v>
      </c>
      <c r="Q185" s="535">
        <v>17</v>
      </c>
      <c r="R185" s="531">
        <v>0</v>
      </c>
      <c r="S185" s="532">
        <v>8.6368308431606504</v>
      </c>
      <c r="T185" s="532">
        <v>0</v>
      </c>
      <c r="U185" s="532">
        <v>0</v>
      </c>
      <c r="V185" s="532">
        <v>0</v>
      </c>
      <c r="W185" s="532">
        <v>4.6844924089328845</v>
      </c>
      <c r="X185" s="533">
        <v>0</v>
      </c>
      <c r="Y185" s="534" t="s">
        <v>1325</v>
      </c>
      <c r="Z185" s="528" t="s">
        <v>1325</v>
      </c>
      <c r="AA185" s="528" t="s">
        <v>1325</v>
      </c>
      <c r="AB185" s="528" t="s">
        <v>1325</v>
      </c>
      <c r="AC185" s="528" t="s">
        <v>1325</v>
      </c>
      <c r="AD185" s="528">
        <v>22</v>
      </c>
      <c r="AE185" s="535" t="s">
        <v>1325</v>
      </c>
      <c r="AF185" s="531">
        <v>0.94180321474655915</v>
      </c>
      <c r="AG185" s="532">
        <v>4.10970613577725</v>
      </c>
      <c r="AH185" s="532">
        <v>0</v>
      </c>
      <c r="AI185" s="532">
        <v>0</v>
      </c>
      <c r="AJ185" s="532">
        <v>0</v>
      </c>
      <c r="AK185" s="532">
        <v>1.6085186738810016</v>
      </c>
      <c r="AL185" s="533">
        <v>0.68279353149929223</v>
      </c>
      <c r="AM185" s="534" t="s">
        <v>1325</v>
      </c>
      <c r="AN185" s="528" t="s">
        <v>1325</v>
      </c>
      <c r="AO185" s="528" t="s">
        <v>1325</v>
      </c>
      <c r="AP185" s="528" t="s">
        <v>1325</v>
      </c>
      <c r="AQ185" s="528" t="s">
        <v>1325</v>
      </c>
      <c r="AR185" s="528">
        <v>35</v>
      </c>
      <c r="AS185" s="535" t="s">
        <v>1325</v>
      </c>
      <c r="AT185" s="531">
        <v>0.85732902717160087</v>
      </c>
      <c r="AU185" s="532">
        <v>0</v>
      </c>
      <c r="AV185" s="532">
        <v>0</v>
      </c>
      <c r="AW185" s="532">
        <v>0</v>
      </c>
      <c r="AX185" s="532">
        <v>0</v>
      </c>
      <c r="AY185" s="532">
        <v>1.9829440222779724</v>
      </c>
      <c r="AZ185" s="533">
        <v>1.3126201730105218</v>
      </c>
      <c r="BA185" s="534" t="s">
        <v>1325</v>
      </c>
      <c r="BB185" s="528" t="s">
        <v>1325</v>
      </c>
      <c r="BC185" s="528" t="s">
        <v>1325</v>
      </c>
      <c r="BD185" s="528" t="s">
        <v>1325</v>
      </c>
      <c r="BE185" s="528" t="s">
        <v>1325</v>
      </c>
      <c r="BF185" s="528">
        <v>10</v>
      </c>
      <c r="BG185" s="535" t="s">
        <v>1325</v>
      </c>
      <c r="BH185" s="531">
        <v>0.60280919462224491</v>
      </c>
      <c r="BI185" s="532">
        <v>0</v>
      </c>
      <c r="BJ185" s="532">
        <v>0</v>
      </c>
      <c r="BK185" s="532">
        <v>5.8240853568897579</v>
      </c>
      <c r="BL185" s="532">
        <v>0</v>
      </c>
      <c r="BM185" s="532">
        <v>1.0383952811168653</v>
      </c>
      <c r="BN185" s="533">
        <v>0.70353366207090862</v>
      </c>
      <c r="BO185" s="534" t="s">
        <v>1325</v>
      </c>
      <c r="BP185" s="528" t="s">
        <v>1325</v>
      </c>
      <c r="BQ185" s="528" t="s">
        <v>1325</v>
      </c>
      <c r="BR185" s="528" t="s">
        <v>1325</v>
      </c>
      <c r="BS185" s="528" t="s">
        <v>1325</v>
      </c>
      <c r="BT185" s="528">
        <v>44</v>
      </c>
      <c r="BU185" s="535" t="s">
        <v>1325</v>
      </c>
      <c r="BV185" s="531">
        <v>0.63297317133236797</v>
      </c>
      <c r="BW185" s="532">
        <v>1.1230922867676403</v>
      </c>
      <c r="BX185" s="532">
        <v>0</v>
      </c>
      <c r="BY185" s="532">
        <v>4.6477235722624597</v>
      </c>
      <c r="BZ185" s="532">
        <v>1.8062611479260493</v>
      </c>
      <c r="CA185" s="532">
        <v>1.0029108032008638</v>
      </c>
      <c r="CB185" s="533">
        <v>0.78694533378728615</v>
      </c>
      <c r="CC185" s="534">
        <v>10</v>
      </c>
      <c r="CD185" s="528" t="s">
        <v>1325</v>
      </c>
      <c r="CE185" s="528" t="s">
        <v>1325</v>
      </c>
      <c r="CF185" s="528" t="s">
        <v>1325</v>
      </c>
      <c r="CG185" s="528" t="s">
        <v>1325</v>
      </c>
      <c r="CH185" s="528">
        <v>104</v>
      </c>
      <c r="CI185" s="535" t="s">
        <v>1325</v>
      </c>
      <c r="CJ185" s="531">
        <v>0</v>
      </c>
      <c r="CK185" s="532">
        <v>0</v>
      </c>
      <c r="CL185" s="532">
        <v>0</v>
      </c>
      <c r="CM185" s="532">
        <v>0</v>
      </c>
      <c r="CN185" s="532">
        <v>0</v>
      </c>
      <c r="CO185" s="532">
        <v>0.86851990355934594</v>
      </c>
      <c r="CP185" s="533">
        <v>0</v>
      </c>
      <c r="CQ185" s="534" t="s">
        <v>1325</v>
      </c>
      <c r="CR185" s="528" t="s">
        <v>1325</v>
      </c>
      <c r="CS185" s="528" t="s">
        <v>1325</v>
      </c>
      <c r="CT185" s="528" t="s">
        <v>1325</v>
      </c>
      <c r="CU185" s="528" t="s">
        <v>1325</v>
      </c>
      <c r="CV185" s="528" t="s">
        <v>1325</v>
      </c>
      <c r="CW185" s="528" t="s">
        <v>1325</v>
      </c>
      <c r="CX185" s="528" t="s">
        <v>878</v>
      </c>
      <c r="CY185" s="528" t="s">
        <v>791</v>
      </c>
      <c r="CZ185" s="528" t="s">
        <v>878</v>
      </c>
      <c r="DA185" s="536" t="s">
        <v>791</v>
      </c>
      <c r="DB185" s="537" t="s">
        <v>792</v>
      </c>
      <c r="DC185" s="537" t="s">
        <v>792</v>
      </c>
      <c r="DD185" s="537" t="s">
        <v>878</v>
      </c>
      <c r="DE185" s="537" t="s">
        <v>878</v>
      </c>
      <c r="DF185" s="528"/>
      <c r="DG185" s="538" t="s">
        <v>1930</v>
      </c>
      <c r="DH185" s="528">
        <v>263</v>
      </c>
      <c r="DI185" s="528">
        <v>16</v>
      </c>
      <c r="DJ185" s="528">
        <v>24</v>
      </c>
      <c r="DK185" s="528">
        <v>18</v>
      </c>
      <c r="DL185" s="528">
        <v>10</v>
      </c>
      <c r="DM185" s="528">
        <v>1863</v>
      </c>
      <c r="DN185" s="528">
        <v>180</v>
      </c>
      <c r="DO185" s="528">
        <v>295</v>
      </c>
      <c r="DP185" s="535">
        <v>2374</v>
      </c>
    </row>
    <row r="186" spans="1:120">
      <c r="A186" s="591" t="s">
        <v>112</v>
      </c>
      <c r="B186" s="529" t="s">
        <v>1290</v>
      </c>
      <c r="C186" s="530" t="s">
        <v>695</v>
      </c>
      <c r="D186" s="531">
        <v>1.2750990770895796</v>
      </c>
      <c r="E186" s="532"/>
      <c r="F186" s="532"/>
      <c r="G186" s="532"/>
      <c r="H186" s="532"/>
      <c r="I186" s="532">
        <v>2.1247162713992962</v>
      </c>
      <c r="J186" s="533">
        <v>0</v>
      </c>
      <c r="K186" s="534">
        <v>294</v>
      </c>
      <c r="L186" s="528" t="s">
        <v>1325</v>
      </c>
      <c r="M186" s="528" t="s">
        <v>1325</v>
      </c>
      <c r="N186" s="528" t="s">
        <v>1325</v>
      </c>
      <c r="O186" s="528" t="s">
        <v>1325</v>
      </c>
      <c r="P186" s="528">
        <v>49</v>
      </c>
      <c r="Q186" s="535" t="s">
        <v>1325</v>
      </c>
      <c r="R186" s="531">
        <v>8.5006605139305316E-2</v>
      </c>
      <c r="S186" s="532"/>
      <c r="T186" s="532"/>
      <c r="U186" s="532"/>
      <c r="V186" s="532"/>
      <c r="W186" s="532">
        <v>31.870744070989442</v>
      </c>
      <c r="X186" s="533">
        <v>0</v>
      </c>
      <c r="Y186" s="534" t="s">
        <v>1325</v>
      </c>
      <c r="Z186" s="528" t="s">
        <v>1325</v>
      </c>
      <c r="AA186" s="528" t="s">
        <v>1325</v>
      </c>
      <c r="AB186" s="528" t="s">
        <v>1325</v>
      </c>
      <c r="AC186" s="528" t="s">
        <v>1325</v>
      </c>
      <c r="AD186" s="528" t="s">
        <v>1325</v>
      </c>
      <c r="AE186" s="535" t="s">
        <v>1325</v>
      </c>
      <c r="AF186" s="531">
        <v>0.90319517960511897</v>
      </c>
      <c r="AG186" s="532"/>
      <c r="AH186" s="532"/>
      <c r="AI186" s="532"/>
      <c r="AJ186" s="532"/>
      <c r="AK186" s="532">
        <v>2.999599441975477</v>
      </c>
      <c r="AL186" s="533">
        <v>0</v>
      </c>
      <c r="AM186" s="534">
        <v>51</v>
      </c>
      <c r="AN186" s="528" t="s">
        <v>1325</v>
      </c>
      <c r="AO186" s="528" t="s">
        <v>1325</v>
      </c>
      <c r="AP186" s="528" t="s">
        <v>1325</v>
      </c>
      <c r="AQ186" s="528" t="s">
        <v>1325</v>
      </c>
      <c r="AR186" s="528">
        <v>12</v>
      </c>
      <c r="AS186" s="535" t="s">
        <v>1325</v>
      </c>
      <c r="AT186" s="531">
        <v>0.21251651284826328</v>
      </c>
      <c r="AU186" s="532"/>
      <c r="AV186" s="532"/>
      <c r="AW186" s="532"/>
      <c r="AX186" s="532"/>
      <c r="AY186" s="532">
        <v>12.748297628395777</v>
      </c>
      <c r="AZ186" s="533">
        <v>0</v>
      </c>
      <c r="BA186" s="534" t="s">
        <v>1325</v>
      </c>
      <c r="BB186" s="528" t="s">
        <v>1325</v>
      </c>
      <c r="BC186" s="528" t="s">
        <v>1325</v>
      </c>
      <c r="BD186" s="528" t="s">
        <v>1325</v>
      </c>
      <c r="BE186" s="528" t="s">
        <v>1325</v>
      </c>
      <c r="BF186" s="528" t="s">
        <v>1325</v>
      </c>
      <c r="BG186" s="535" t="s">
        <v>1325</v>
      </c>
      <c r="BH186" s="531">
        <v>0.6729689573528338</v>
      </c>
      <c r="BI186" s="532"/>
      <c r="BJ186" s="532"/>
      <c r="BK186" s="532"/>
      <c r="BL186" s="532"/>
      <c r="BM186" s="532">
        <v>4.025778198440773</v>
      </c>
      <c r="BN186" s="533">
        <v>0</v>
      </c>
      <c r="BO186" s="534">
        <v>19</v>
      </c>
      <c r="BP186" s="528" t="s">
        <v>1325</v>
      </c>
      <c r="BQ186" s="528" t="s">
        <v>1325</v>
      </c>
      <c r="BR186" s="528" t="s">
        <v>1325</v>
      </c>
      <c r="BS186" s="528" t="s">
        <v>1325</v>
      </c>
      <c r="BT186" s="528" t="s">
        <v>1325</v>
      </c>
      <c r="BU186" s="535" t="s">
        <v>1325</v>
      </c>
      <c r="BV186" s="531">
        <v>2.8335535046435112</v>
      </c>
      <c r="BW186" s="532"/>
      <c r="BX186" s="532"/>
      <c r="BY186" s="532"/>
      <c r="BZ186" s="532"/>
      <c r="CA186" s="532">
        <v>0.9561223221296834</v>
      </c>
      <c r="CB186" s="533">
        <v>0</v>
      </c>
      <c r="CC186" s="534">
        <v>160</v>
      </c>
      <c r="CD186" s="528" t="s">
        <v>1325</v>
      </c>
      <c r="CE186" s="528" t="s">
        <v>1325</v>
      </c>
      <c r="CF186" s="528" t="s">
        <v>1325</v>
      </c>
      <c r="CG186" s="528" t="s">
        <v>1325</v>
      </c>
      <c r="CH186" s="528">
        <v>12</v>
      </c>
      <c r="CI186" s="535" t="s">
        <v>1325</v>
      </c>
      <c r="CJ186" s="531">
        <v>1.9834874532504576</v>
      </c>
      <c r="CK186" s="532"/>
      <c r="CL186" s="532"/>
      <c r="CM186" s="532"/>
      <c r="CN186" s="532"/>
      <c r="CO186" s="532">
        <v>1.365889031613833</v>
      </c>
      <c r="CP186" s="533">
        <v>0</v>
      </c>
      <c r="CQ186" s="534">
        <v>28</v>
      </c>
      <c r="CR186" s="528" t="s">
        <v>1325</v>
      </c>
      <c r="CS186" s="528" t="s">
        <v>1325</v>
      </c>
      <c r="CT186" s="528" t="s">
        <v>1325</v>
      </c>
      <c r="CU186" s="528" t="s">
        <v>1325</v>
      </c>
      <c r="CV186" s="528" t="s">
        <v>1325</v>
      </c>
      <c r="CW186" s="528" t="s">
        <v>1325</v>
      </c>
      <c r="CX186" s="528" t="s">
        <v>792</v>
      </c>
      <c r="CY186" s="528" t="s">
        <v>1621</v>
      </c>
      <c r="CZ186" s="528" t="s">
        <v>792</v>
      </c>
      <c r="DA186" s="536" t="s">
        <v>1493</v>
      </c>
      <c r="DB186" s="537" t="s">
        <v>792</v>
      </c>
      <c r="DC186" s="537" t="s">
        <v>878</v>
      </c>
      <c r="DD186" s="537" t="s">
        <v>878</v>
      </c>
      <c r="DE186" s="537" t="s">
        <v>792</v>
      </c>
      <c r="DF186" s="528"/>
      <c r="DG186" s="538" t="s">
        <v>1930</v>
      </c>
      <c r="DH186" s="528">
        <v>3252</v>
      </c>
      <c r="DI186" s="528">
        <v>3</v>
      </c>
      <c r="DJ186" s="528">
        <v>8</v>
      </c>
      <c r="DK186" s="528">
        <v>3</v>
      </c>
      <c r="DL186" s="528">
        <v>0</v>
      </c>
      <c r="DM186" s="528">
        <v>518</v>
      </c>
      <c r="DN186" s="528">
        <v>18</v>
      </c>
      <c r="DO186" s="528">
        <v>343</v>
      </c>
      <c r="DP186" s="535">
        <v>3802</v>
      </c>
    </row>
    <row r="187" spans="1:120">
      <c r="A187" s="591" t="s">
        <v>114</v>
      </c>
      <c r="B187" s="545" t="s">
        <v>1291</v>
      </c>
      <c r="C187" s="546" t="s">
        <v>696</v>
      </c>
      <c r="D187" s="531">
        <v>0</v>
      </c>
      <c r="E187" s="532"/>
      <c r="F187" s="532"/>
      <c r="G187" s="532"/>
      <c r="H187" s="532"/>
      <c r="I187" s="532"/>
      <c r="J187" s="533"/>
      <c r="K187" s="534" t="s">
        <v>1325</v>
      </c>
      <c r="L187" s="528" t="s">
        <v>1325</v>
      </c>
      <c r="M187" s="528" t="s">
        <v>1325</v>
      </c>
      <c r="N187" s="528" t="s">
        <v>1325</v>
      </c>
      <c r="O187" s="528" t="s">
        <v>1325</v>
      </c>
      <c r="P187" s="528" t="s">
        <v>1325</v>
      </c>
      <c r="Q187" s="535" t="s">
        <v>1325</v>
      </c>
      <c r="R187" s="531">
        <v>0</v>
      </c>
      <c r="S187" s="532"/>
      <c r="T187" s="532"/>
      <c r="U187" s="532"/>
      <c r="V187" s="532"/>
      <c r="W187" s="532"/>
      <c r="X187" s="533"/>
      <c r="Y187" s="534" t="s">
        <v>1325</v>
      </c>
      <c r="Z187" s="528" t="s">
        <v>1325</v>
      </c>
      <c r="AA187" s="528" t="s">
        <v>1325</v>
      </c>
      <c r="AB187" s="528" t="s">
        <v>1325</v>
      </c>
      <c r="AC187" s="528" t="s">
        <v>1325</v>
      </c>
      <c r="AD187" s="528" t="s">
        <v>1325</v>
      </c>
      <c r="AE187" s="535" t="s">
        <v>1325</v>
      </c>
      <c r="AF187" s="531">
        <v>0</v>
      </c>
      <c r="AG187" s="532"/>
      <c r="AH187" s="532"/>
      <c r="AI187" s="532"/>
      <c r="AJ187" s="532"/>
      <c r="AK187" s="532"/>
      <c r="AL187" s="533"/>
      <c r="AM187" s="534" t="s">
        <v>1325</v>
      </c>
      <c r="AN187" s="528" t="s">
        <v>1325</v>
      </c>
      <c r="AO187" s="528" t="s">
        <v>1325</v>
      </c>
      <c r="AP187" s="528" t="s">
        <v>1325</v>
      </c>
      <c r="AQ187" s="528" t="s">
        <v>1325</v>
      </c>
      <c r="AR187" s="528" t="s">
        <v>1325</v>
      </c>
      <c r="AS187" s="535" t="s">
        <v>1325</v>
      </c>
      <c r="AT187" s="531">
        <v>0</v>
      </c>
      <c r="AU187" s="532"/>
      <c r="AV187" s="532"/>
      <c r="AW187" s="532"/>
      <c r="AX187" s="532"/>
      <c r="AY187" s="532"/>
      <c r="AZ187" s="533"/>
      <c r="BA187" s="534" t="s">
        <v>1325</v>
      </c>
      <c r="BB187" s="528" t="s">
        <v>1325</v>
      </c>
      <c r="BC187" s="528" t="s">
        <v>1325</v>
      </c>
      <c r="BD187" s="528" t="s">
        <v>1325</v>
      </c>
      <c r="BE187" s="528" t="s">
        <v>1325</v>
      </c>
      <c r="BF187" s="528" t="s">
        <v>1325</v>
      </c>
      <c r="BG187" s="535" t="s">
        <v>1325</v>
      </c>
      <c r="BH187" s="531">
        <v>0</v>
      </c>
      <c r="BI187" s="532"/>
      <c r="BJ187" s="532"/>
      <c r="BK187" s="532"/>
      <c r="BL187" s="532"/>
      <c r="BM187" s="532"/>
      <c r="BN187" s="533"/>
      <c r="BO187" s="534" t="s">
        <v>1325</v>
      </c>
      <c r="BP187" s="528" t="s">
        <v>1325</v>
      </c>
      <c r="BQ187" s="528" t="s">
        <v>1325</v>
      </c>
      <c r="BR187" s="528" t="s">
        <v>1325</v>
      </c>
      <c r="BS187" s="528" t="s">
        <v>1325</v>
      </c>
      <c r="BT187" s="528" t="s">
        <v>1325</v>
      </c>
      <c r="BU187" s="535" t="s">
        <v>1325</v>
      </c>
      <c r="BV187" s="531">
        <v>0</v>
      </c>
      <c r="BW187" s="532"/>
      <c r="BX187" s="532"/>
      <c r="BY187" s="532"/>
      <c r="BZ187" s="532"/>
      <c r="CA187" s="532"/>
      <c r="CB187" s="533"/>
      <c r="CC187" s="534" t="s">
        <v>1325</v>
      </c>
      <c r="CD187" s="528" t="s">
        <v>1325</v>
      </c>
      <c r="CE187" s="528" t="s">
        <v>1325</v>
      </c>
      <c r="CF187" s="528" t="s">
        <v>1325</v>
      </c>
      <c r="CG187" s="528" t="s">
        <v>1325</v>
      </c>
      <c r="CH187" s="528" t="s">
        <v>1325</v>
      </c>
      <c r="CI187" s="535" t="s">
        <v>1325</v>
      </c>
      <c r="CJ187" s="531">
        <v>0</v>
      </c>
      <c r="CK187" s="532"/>
      <c r="CL187" s="532"/>
      <c r="CM187" s="532"/>
      <c r="CN187" s="532"/>
      <c r="CO187" s="532"/>
      <c r="CP187" s="533"/>
      <c r="CQ187" s="534" t="s">
        <v>1325</v>
      </c>
      <c r="CR187" s="528" t="s">
        <v>1325</v>
      </c>
      <c r="CS187" s="528" t="s">
        <v>1325</v>
      </c>
      <c r="CT187" s="528" t="s">
        <v>1325</v>
      </c>
      <c r="CU187" s="528" t="s">
        <v>1325</v>
      </c>
      <c r="CV187" s="528" t="s">
        <v>1325</v>
      </c>
      <c r="CW187" s="528" t="s">
        <v>1325</v>
      </c>
      <c r="CX187" s="528" t="s">
        <v>878</v>
      </c>
      <c r="CY187" s="528" t="s">
        <v>791</v>
      </c>
      <c r="CZ187" s="528" t="s">
        <v>878</v>
      </c>
      <c r="DA187" s="536" t="s">
        <v>791</v>
      </c>
      <c r="DB187" s="537" t="s">
        <v>792</v>
      </c>
      <c r="DC187" s="537" t="s">
        <v>792</v>
      </c>
      <c r="DD187" s="537" t="s">
        <v>878</v>
      </c>
      <c r="DE187" s="537" t="s">
        <v>878</v>
      </c>
      <c r="DF187" s="528"/>
      <c r="DG187" s="538" t="s">
        <v>1930</v>
      </c>
      <c r="DH187" s="528">
        <v>14</v>
      </c>
      <c r="DI187" s="528">
        <v>0</v>
      </c>
      <c r="DJ187" s="528">
        <v>0</v>
      </c>
      <c r="DK187" s="528">
        <v>0</v>
      </c>
      <c r="DL187" s="528">
        <v>0</v>
      </c>
      <c r="DM187" s="528">
        <v>1</v>
      </c>
      <c r="DN187" s="528">
        <v>0</v>
      </c>
      <c r="DO187" s="528">
        <v>0</v>
      </c>
      <c r="DP187" s="535">
        <v>15</v>
      </c>
    </row>
    <row r="188" spans="1:120">
      <c r="A188" s="597" t="s">
        <v>1129</v>
      </c>
      <c r="B188" s="545" t="s">
        <v>1289</v>
      </c>
      <c r="C188" s="546" t="s">
        <v>697</v>
      </c>
      <c r="D188" s="531">
        <v>1.6217775063626549</v>
      </c>
      <c r="E188" s="532"/>
      <c r="F188" s="532"/>
      <c r="G188" s="532"/>
      <c r="H188" s="532"/>
      <c r="I188" s="532">
        <v>0.28245186499756125</v>
      </c>
      <c r="J188" s="533">
        <v>0.43179933205249371</v>
      </c>
      <c r="K188" s="534" t="s">
        <v>1325</v>
      </c>
      <c r="L188" s="528" t="s">
        <v>1325</v>
      </c>
      <c r="M188" s="528" t="s">
        <v>1325</v>
      </c>
      <c r="N188" s="528" t="s">
        <v>1325</v>
      </c>
      <c r="O188" s="528" t="s">
        <v>1325</v>
      </c>
      <c r="P188" s="528">
        <v>16</v>
      </c>
      <c r="Q188" s="535" t="s">
        <v>1325</v>
      </c>
      <c r="R188" s="531">
        <v>0</v>
      </c>
      <c r="S188" s="532"/>
      <c r="T188" s="532"/>
      <c r="U188" s="532"/>
      <c r="V188" s="532"/>
      <c r="W188" s="532">
        <v>0</v>
      </c>
      <c r="X188" s="533">
        <v>0</v>
      </c>
      <c r="Y188" s="534" t="s">
        <v>1325</v>
      </c>
      <c r="Z188" s="528" t="s">
        <v>1325</v>
      </c>
      <c r="AA188" s="528" t="s">
        <v>1325</v>
      </c>
      <c r="AB188" s="528" t="s">
        <v>1325</v>
      </c>
      <c r="AC188" s="528" t="s">
        <v>1325</v>
      </c>
      <c r="AD188" s="528" t="s">
        <v>1325</v>
      </c>
      <c r="AE188" s="535" t="s">
        <v>1325</v>
      </c>
      <c r="AF188" s="531">
        <v>0.52296044570364619</v>
      </c>
      <c r="AG188" s="532"/>
      <c r="AH188" s="532"/>
      <c r="AI188" s="532"/>
      <c r="AJ188" s="532"/>
      <c r="AK188" s="532">
        <v>0.15153736074480423</v>
      </c>
      <c r="AL188" s="533">
        <v>0</v>
      </c>
      <c r="AM188" s="534" t="s">
        <v>1325</v>
      </c>
      <c r="AN188" s="528" t="s">
        <v>1325</v>
      </c>
      <c r="AO188" s="528" t="s">
        <v>1325</v>
      </c>
      <c r="AP188" s="528" t="s">
        <v>1325</v>
      </c>
      <c r="AQ188" s="528" t="s">
        <v>1325</v>
      </c>
      <c r="AR188" s="528" t="s">
        <v>1325</v>
      </c>
      <c r="AS188" s="535" t="s">
        <v>1325</v>
      </c>
      <c r="AT188" s="531">
        <v>12.426112628238245</v>
      </c>
      <c r="AU188" s="532"/>
      <c r="AV188" s="532"/>
      <c r="AW188" s="532"/>
      <c r="AX188" s="532"/>
      <c r="AY188" s="532">
        <v>0</v>
      </c>
      <c r="AZ188" s="533">
        <v>0</v>
      </c>
      <c r="BA188" s="534" t="s">
        <v>1325</v>
      </c>
      <c r="BB188" s="528" t="s">
        <v>1325</v>
      </c>
      <c r="BC188" s="528" t="s">
        <v>1325</v>
      </c>
      <c r="BD188" s="528" t="s">
        <v>1325</v>
      </c>
      <c r="BE188" s="528" t="s">
        <v>1325</v>
      </c>
      <c r="BF188" s="528" t="s">
        <v>1325</v>
      </c>
      <c r="BG188" s="535" t="s">
        <v>1325</v>
      </c>
      <c r="BH188" s="531">
        <v>4.1333327490969509</v>
      </c>
      <c r="BI188" s="532"/>
      <c r="BJ188" s="532"/>
      <c r="BK188" s="532"/>
      <c r="BL188" s="532"/>
      <c r="BM188" s="532">
        <v>0.65545745314851966</v>
      </c>
      <c r="BN188" s="533">
        <v>0</v>
      </c>
      <c r="BO188" s="534" t="s">
        <v>1325</v>
      </c>
      <c r="BP188" s="528" t="s">
        <v>1325</v>
      </c>
      <c r="BQ188" s="528" t="s">
        <v>1325</v>
      </c>
      <c r="BR188" s="528" t="s">
        <v>1325</v>
      </c>
      <c r="BS188" s="528" t="s">
        <v>1325</v>
      </c>
      <c r="BT188" s="528" t="s">
        <v>1325</v>
      </c>
      <c r="BU188" s="535" t="s">
        <v>1325</v>
      </c>
      <c r="BV188" s="531">
        <v>2.7258837318123446</v>
      </c>
      <c r="BW188" s="532"/>
      <c r="BX188" s="532"/>
      <c r="BY188" s="532"/>
      <c r="BZ188" s="532"/>
      <c r="CA188" s="532">
        <v>0.56724858813097834</v>
      </c>
      <c r="CB188" s="533">
        <v>0</v>
      </c>
      <c r="CC188" s="534" t="s">
        <v>1325</v>
      </c>
      <c r="CD188" s="528" t="s">
        <v>1325</v>
      </c>
      <c r="CE188" s="528" t="s">
        <v>1325</v>
      </c>
      <c r="CF188" s="528" t="s">
        <v>1325</v>
      </c>
      <c r="CG188" s="528" t="s">
        <v>1325</v>
      </c>
      <c r="CH188" s="528" t="s">
        <v>1325</v>
      </c>
      <c r="CI188" s="535" t="s">
        <v>1325</v>
      </c>
      <c r="CJ188" s="531">
        <v>0</v>
      </c>
      <c r="CK188" s="532"/>
      <c r="CL188" s="532"/>
      <c r="CM188" s="532"/>
      <c r="CN188" s="532"/>
      <c r="CO188" s="532">
        <v>0</v>
      </c>
      <c r="CP188" s="533">
        <v>0</v>
      </c>
      <c r="CQ188" s="534" t="s">
        <v>1325</v>
      </c>
      <c r="CR188" s="528" t="s">
        <v>1325</v>
      </c>
      <c r="CS188" s="528" t="s">
        <v>1325</v>
      </c>
      <c r="CT188" s="528" t="s">
        <v>1325</v>
      </c>
      <c r="CU188" s="528" t="s">
        <v>1325</v>
      </c>
      <c r="CV188" s="528" t="s">
        <v>1325</v>
      </c>
      <c r="CW188" s="528" t="s">
        <v>1325</v>
      </c>
      <c r="CX188" s="528" t="s">
        <v>878</v>
      </c>
      <c r="CY188" s="528" t="s">
        <v>791</v>
      </c>
      <c r="CZ188" s="528" t="s">
        <v>878</v>
      </c>
      <c r="DA188" s="536" t="s">
        <v>791</v>
      </c>
      <c r="DB188" s="537" t="s">
        <v>792</v>
      </c>
      <c r="DC188" s="537" t="s">
        <v>792</v>
      </c>
      <c r="DD188" s="537" t="s">
        <v>878</v>
      </c>
      <c r="DE188" s="537" t="s">
        <v>878</v>
      </c>
      <c r="DF188" s="528"/>
      <c r="DG188" s="538" t="s">
        <v>1930</v>
      </c>
      <c r="DH188" s="528">
        <v>17</v>
      </c>
      <c r="DI188" s="528">
        <v>2</v>
      </c>
      <c r="DJ188" s="528">
        <v>1</v>
      </c>
      <c r="DK188" s="528">
        <v>0</v>
      </c>
      <c r="DL188" s="528">
        <v>0</v>
      </c>
      <c r="DM188" s="528">
        <v>158</v>
      </c>
      <c r="DN188" s="528">
        <v>11</v>
      </c>
      <c r="DO188" s="528">
        <v>24</v>
      </c>
      <c r="DP188" s="535">
        <v>189</v>
      </c>
    </row>
    <row r="189" spans="1:120" ht="30">
      <c r="A189" s="597" t="s">
        <v>1131</v>
      </c>
      <c r="B189" s="545" t="s">
        <v>1290</v>
      </c>
      <c r="C189" s="546" t="s">
        <v>698</v>
      </c>
      <c r="D189" s="531">
        <v>1.2079615798889389</v>
      </c>
      <c r="E189" s="532">
        <v>0.8133962453498178</v>
      </c>
      <c r="F189" s="532">
        <v>0.78703054873132849</v>
      </c>
      <c r="G189" s="532">
        <v>1.6823994314946746</v>
      </c>
      <c r="H189" s="532">
        <v>0.33559346954896802</v>
      </c>
      <c r="I189" s="532">
        <v>0.82034391012004926</v>
      </c>
      <c r="J189" s="533">
        <v>1.2020711405515567</v>
      </c>
      <c r="K189" s="534">
        <v>1267</v>
      </c>
      <c r="L189" s="528" t="s">
        <v>1325</v>
      </c>
      <c r="M189" s="528">
        <v>16</v>
      </c>
      <c r="N189" s="528">
        <v>51</v>
      </c>
      <c r="O189" s="528" t="s">
        <v>1325</v>
      </c>
      <c r="P189" s="528">
        <v>393</v>
      </c>
      <c r="Q189" s="535">
        <v>33</v>
      </c>
      <c r="R189" s="531">
        <v>0.2489009889684029</v>
      </c>
      <c r="S189" s="532">
        <v>0</v>
      </c>
      <c r="T189" s="532">
        <v>1.1945929010670437</v>
      </c>
      <c r="U189" s="532">
        <v>0.74594166568060838</v>
      </c>
      <c r="V189" s="532">
        <v>0</v>
      </c>
      <c r="W189" s="532">
        <v>2.6193565936504224</v>
      </c>
      <c r="X189" s="533">
        <v>0.40955916006911791</v>
      </c>
      <c r="Y189" s="534">
        <v>27</v>
      </c>
      <c r="Z189" s="528" t="s">
        <v>1325</v>
      </c>
      <c r="AA189" s="528" t="s">
        <v>1325</v>
      </c>
      <c r="AB189" s="528" t="s">
        <v>1325</v>
      </c>
      <c r="AC189" s="528" t="s">
        <v>1325</v>
      </c>
      <c r="AD189" s="528">
        <v>48</v>
      </c>
      <c r="AE189" s="535" t="s">
        <v>1325</v>
      </c>
      <c r="AF189" s="531">
        <v>0.76256031805174374</v>
      </c>
      <c r="AG189" s="532">
        <v>0</v>
      </c>
      <c r="AH189" s="532">
        <v>0.99019460081960975</v>
      </c>
      <c r="AI189" s="532">
        <v>0.20388829862337796</v>
      </c>
      <c r="AJ189" s="532">
        <v>2.2572859962296801</v>
      </c>
      <c r="AK189" s="532">
        <v>1.1914149072089841</v>
      </c>
      <c r="AL189" s="533">
        <v>1.7395264538258994</v>
      </c>
      <c r="AM189" s="534">
        <v>132</v>
      </c>
      <c r="AN189" s="528" t="s">
        <v>1325</v>
      </c>
      <c r="AO189" s="528" t="s">
        <v>1325</v>
      </c>
      <c r="AP189" s="528" t="s">
        <v>1325</v>
      </c>
      <c r="AQ189" s="528" t="s">
        <v>1325</v>
      </c>
      <c r="AR189" s="528">
        <v>69</v>
      </c>
      <c r="AS189" s="535" t="s">
        <v>1325</v>
      </c>
      <c r="AT189" s="531">
        <v>0.47591699789985181</v>
      </c>
      <c r="AU189" s="532">
        <v>5.8488514198551833</v>
      </c>
      <c r="AV189" s="532">
        <v>0.99663665906046517</v>
      </c>
      <c r="AW189" s="532">
        <v>3.5658443011914573</v>
      </c>
      <c r="AX189" s="532">
        <v>0</v>
      </c>
      <c r="AY189" s="532">
        <v>0.67738114235051861</v>
      </c>
      <c r="AZ189" s="533">
        <v>1.4775915143340144</v>
      </c>
      <c r="BA189" s="534">
        <v>29</v>
      </c>
      <c r="BB189" s="528" t="s">
        <v>1325</v>
      </c>
      <c r="BC189" s="528" t="s">
        <v>1325</v>
      </c>
      <c r="BD189" s="528" t="s">
        <v>1325</v>
      </c>
      <c r="BE189" s="528" t="s">
        <v>1325</v>
      </c>
      <c r="BF189" s="528">
        <v>18</v>
      </c>
      <c r="BG189" s="535" t="s">
        <v>1325</v>
      </c>
      <c r="BH189" s="531">
        <v>0.70543663937505119</v>
      </c>
      <c r="BI189" s="532">
        <v>1.354266627805506</v>
      </c>
      <c r="BJ189" s="532">
        <v>0.47617574263419299</v>
      </c>
      <c r="BK189" s="532">
        <v>1.283802497291789</v>
      </c>
      <c r="BL189" s="532">
        <v>0</v>
      </c>
      <c r="BM189" s="532">
        <v>1.0839003961163851</v>
      </c>
      <c r="BN189" s="533">
        <v>2.0876973478630148</v>
      </c>
      <c r="BO189" s="534">
        <v>165</v>
      </c>
      <c r="BP189" s="528" t="s">
        <v>1325</v>
      </c>
      <c r="BQ189" s="528" t="s">
        <v>1325</v>
      </c>
      <c r="BR189" s="528" t="s">
        <v>1325</v>
      </c>
      <c r="BS189" s="528" t="s">
        <v>1325</v>
      </c>
      <c r="BT189" s="528">
        <v>89</v>
      </c>
      <c r="BU189" s="535">
        <v>11</v>
      </c>
      <c r="BV189" s="531">
        <v>2.2912700419281018</v>
      </c>
      <c r="BW189" s="532">
        <v>0.72373321745734376</v>
      </c>
      <c r="BX189" s="532">
        <v>0.25279403994975069</v>
      </c>
      <c r="BY189" s="532">
        <v>2.4630604059639216</v>
      </c>
      <c r="BZ189" s="532">
        <v>0</v>
      </c>
      <c r="CA189" s="532">
        <v>0.53659912100939322</v>
      </c>
      <c r="CB189" s="533">
        <v>0.95983405115154496</v>
      </c>
      <c r="CC189" s="534">
        <v>747</v>
      </c>
      <c r="CD189" s="528" t="s">
        <v>1325</v>
      </c>
      <c r="CE189" s="528" t="s">
        <v>1325</v>
      </c>
      <c r="CF189" s="528">
        <v>27</v>
      </c>
      <c r="CG189" s="528" t="s">
        <v>1325</v>
      </c>
      <c r="CH189" s="528">
        <v>119</v>
      </c>
      <c r="CI189" s="535">
        <v>10</v>
      </c>
      <c r="CJ189" s="531">
        <v>1.3635677407508842</v>
      </c>
      <c r="CK189" s="532">
        <v>0</v>
      </c>
      <c r="CL189" s="532">
        <v>1.1925949327958532</v>
      </c>
      <c r="CM189" s="532">
        <v>1.5444250987683668</v>
      </c>
      <c r="CN189" s="532">
        <v>0</v>
      </c>
      <c r="CO189" s="532">
        <v>0.98118061192078043</v>
      </c>
      <c r="CP189" s="533">
        <v>0</v>
      </c>
      <c r="CQ189" s="534">
        <v>59</v>
      </c>
      <c r="CR189" s="528" t="s">
        <v>1325</v>
      </c>
      <c r="CS189" s="528" t="s">
        <v>1325</v>
      </c>
      <c r="CT189" s="528" t="s">
        <v>1325</v>
      </c>
      <c r="CU189" s="528" t="s">
        <v>1325</v>
      </c>
      <c r="CV189" s="528">
        <v>18</v>
      </c>
      <c r="CW189" s="528" t="s">
        <v>1325</v>
      </c>
      <c r="CX189" s="528" t="s">
        <v>878</v>
      </c>
      <c r="CY189" s="536" t="s">
        <v>791</v>
      </c>
      <c r="CZ189" s="528" t="s">
        <v>792</v>
      </c>
      <c r="DA189" s="536" t="s">
        <v>2022</v>
      </c>
      <c r="DB189" s="537" t="s">
        <v>792</v>
      </c>
      <c r="DC189" s="537" t="s">
        <v>792</v>
      </c>
      <c r="DD189" s="537" t="s">
        <v>878</v>
      </c>
      <c r="DE189" s="537" t="s">
        <v>878</v>
      </c>
      <c r="DF189" s="528"/>
      <c r="DG189" s="538" t="s">
        <v>1930</v>
      </c>
      <c r="DH189" s="528">
        <v>10686</v>
      </c>
      <c r="DI189" s="528">
        <v>36</v>
      </c>
      <c r="DJ189" s="528">
        <v>196</v>
      </c>
      <c r="DK189" s="528">
        <v>306</v>
      </c>
      <c r="DL189" s="528">
        <v>29</v>
      </c>
      <c r="DM189" s="528">
        <v>4182</v>
      </c>
      <c r="DN189" s="528">
        <v>272</v>
      </c>
      <c r="DO189" s="528">
        <v>1764</v>
      </c>
      <c r="DP189" s="535">
        <v>15707</v>
      </c>
    </row>
    <row r="190" spans="1:120">
      <c r="A190" s="597" t="s">
        <v>76</v>
      </c>
      <c r="B190" s="545" t="s">
        <v>1291</v>
      </c>
      <c r="C190" s="546" t="s">
        <v>699</v>
      </c>
      <c r="D190" s="531">
        <v>2.0000555409505623</v>
      </c>
      <c r="E190" s="532"/>
      <c r="F190" s="532"/>
      <c r="G190" s="532"/>
      <c r="H190" s="532"/>
      <c r="I190" s="532">
        <v>0.49737399364488138</v>
      </c>
      <c r="J190" s="533">
        <v>5.0505026100494366</v>
      </c>
      <c r="K190" s="534">
        <v>19</v>
      </c>
      <c r="L190" s="528" t="s">
        <v>1325</v>
      </c>
      <c r="M190" s="528" t="s">
        <v>1325</v>
      </c>
      <c r="N190" s="528" t="s">
        <v>1325</v>
      </c>
      <c r="O190" s="528" t="s">
        <v>1325</v>
      </c>
      <c r="P190" s="528" t="s">
        <v>1325</v>
      </c>
      <c r="Q190" s="535" t="s">
        <v>1325</v>
      </c>
      <c r="R190" s="531">
        <v>1.4095614287723623</v>
      </c>
      <c r="S190" s="532"/>
      <c r="T190" s="532"/>
      <c r="U190" s="532"/>
      <c r="V190" s="532"/>
      <c r="W190" s="532">
        <v>0</v>
      </c>
      <c r="X190" s="533">
        <v>0</v>
      </c>
      <c r="Y190" s="534" t="s">
        <v>1325</v>
      </c>
      <c r="Z190" s="528" t="s">
        <v>1325</v>
      </c>
      <c r="AA190" s="528" t="s">
        <v>1325</v>
      </c>
      <c r="AB190" s="528" t="s">
        <v>1325</v>
      </c>
      <c r="AC190" s="528" t="s">
        <v>1325</v>
      </c>
      <c r="AD190" s="528" t="s">
        <v>1325</v>
      </c>
      <c r="AE190" s="535" t="s">
        <v>1325</v>
      </c>
      <c r="AF190" s="531">
        <v>1.2984649394524155</v>
      </c>
      <c r="AG190" s="532"/>
      <c r="AH190" s="532"/>
      <c r="AI190" s="532"/>
      <c r="AJ190" s="532"/>
      <c r="AK190" s="532">
        <v>1.3143019294482077</v>
      </c>
      <c r="AL190" s="533">
        <v>1.6340147343319642</v>
      </c>
      <c r="AM190" s="534" t="s">
        <v>1325</v>
      </c>
      <c r="AN190" s="528" t="s">
        <v>1325</v>
      </c>
      <c r="AO190" s="528" t="s">
        <v>1325</v>
      </c>
      <c r="AP190" s="528" t="s">
        <v>1325</v>
      </c>
      <c r="AQ190" s="528" t="s">
        <v>1325</v>
      </c>
      <c r="AR190" s="528" t="s">
        <v>1325</v>
      </c>
      <c r="AS190" s="535" t="s">
        <v>1325</v>
      </c>
      <c r="AT190" s="531">
        <v>1.3717137316886374</v>
      </c>
      <c r="AU190" s="532"/>
      <c r="AV190" s="532"/>
      <c r="AW190" s="532"/>
      <c r="AX190" s="532"/>
      <c r="AY190" s="532">
        <v>0</v>
      </c>
      <c r="AZ190" s="533">
        <v>0</v>
      </c>
      <c r="BA190" s="534" t="s">
        <v>1325</v>
      </c>
      <c r="BB190" s="528" t="s">
        <v>1325</v>
      </c>
      <c r="BC190" s="528" t="s">
        <v>1325</v>
      </c>
      <c r="BD190" s="528" t="s">
        <v>1325</v>
      </c>
      <c r="BE190" s="528" t="s">
        <v>1325</v>
      </c>
      <c r="BF190" s="528" t="s">
        <v>1325</v>
      </c>
      <c r="BG190" s="535" t="s">
        <v>1325</v>
      </c>
      <c r="BH190" s="531">
        <v>3.5040251415251422</v>
      </c>
      <c r="BI190" s="532"/>
      <c r="BJ190" s="532"/>
      <c r="BK190" s="532"/>
      <c r="BL190" s="532"/>
      <c r="BM190" s="532">
        <v>0</v>
      </c>
      <c r="BN190" s="533">
        <v>18.517407764048023</v>
      </c>
      <c r="BO190" s="534" t="s">
        <v>1325</v>
      </c>
      <c r="BP190" s="528" t="s">
        <v>1325</v>
      </c>
      <c r="BQ190" s="528" t="s">
        <v>1325</v>
      </c>
      <c r="BR190" s="528" t="s">
        <v>1325</v>
      </c>
      <c r="BS190" s="528" t="s">
        <v>1325</v>
      </c>
      <c r="BT190" s="528" t="s">
        <v>1325</v>
      </c>
      <c r="BU190" s="535" t="s">
        <v>1325</v>
      </c>
      <c r="BV190" s="531">
        <v>1.6054152198125966</v>
      </c>
      <c r="BW190" s="532"/>
      <c r="BX190" s="532"/>
      <c r="BY190" s="532"/>
      <c r="BZ190" s="532"/>
      <c r="CA190" s="532">
        <v>0.4205421070405872</v>
      </c>
      <c r="CB190" s="533">
        <v>7.751944965407354</v>
      </c>
      <c r="CC190" s="534" t="s">
        <v>1325</v>
      </c>
      <c r="CD190" s="528" t="s">
        <v>1325</v>
      </c>
      <c r="CE190" s="528" t="s">
        <v>1325</v>
      </c>
      <c r="CF190" s="528" t="s">
        <v>1325</v>
      </c>
      <c r="CG190" s="528" t="s">
        <v>1325</v>
      </c>
      <c r="CH190" s="528" t="s">
        <v>1325</v>
      </c>
      <c r="CI190" s="535" t="s">
        <v>1325</v>
      </c>
      <c r="CJ190" s="531">
        <v>0</v>
      </c>
      <c r="CK190" s="532"/>
      <c r="CL190" s="532"/>
      <c r="CM190" s="532"/>
      <c r="CN190" s="532"/>
      <c r="CO190" s="532">
        <v>0</v>
      </c>
      <c r="CP190" s="533">
        <v>0</v>
      </c>
      <c r="CQ190" s="534" t="s">
        <v>1325</v>
      </c>
      <c r="CR190" s="528" t="s">
        <v>1325</v>
      </c>
      <c r="CS190" s="528" t="s">
        <v>1325</v>
      </c>
      <c r="CT190" s="528" t="s">
        <v>1325</v>
      </c>
      <c r="CU190" s="528" t="s">
        <v>1325</v>
      </c>
      <c r="CV190" s="528" t="s">
        <v>1325</v>
      </c>
      <c r="CW190" s="528" t="s">
        <v>1325</v>
      </c>
      <c r="CX190" s="528" t="s">
        <v>792</v>
      </c>
      <c r="CY190" s="528" t="s">
        <v>1202</v>
      </c>
      <c r="CZ190" s="528" t="s">
        <v>878</v>
      </c>
      <c r="DA190" s="536" t="s">
        <v>791</v>
      </c>
      <c r="DB190" s="537" t="s">
        <v>792</v>
      </c>
      <c r="DC190" s="537" t="s">
        <v>792</v>
      </c>
      <c r="DD190" s="537" t="s">
        <v>878</v>
      </c>
      <c r="DE190" s="537" t="s">
        <v>878</v>
      </c>
      <c r="DF190" s="528"/>
      <c r="DG190" s="538" t="s">
        <v>1930</v>
      </c>
      <c r="DH190" s="528">
        <v>154</v>
      </c>
      <c r="DI190" s="528">
        <v>2</v>
      </c>
      <c r="DJ190" s="528">
        <v>1</v>
      </c>
      <c r="DK190" s="528">
        <v>0</v>
      </c>
      <c r="DL190" s="528">
        <v>0</v>
      </c>
      <c r="DM190" s="528">
        <v>114</v>
      </c>
      <c r="DN190" s="528">
        <v>20</v>
      </c>
      <c r="DO190" s="528">
        <v>31</v>
      </c>
      <c r="DP190" s="535">
        <v>291</v>
      </c>
    </row>
    <row r="191" spans="1:120">
      <c r="A191" s="591" t="s">
        <v>78</v>
      </c>
      <c r="B191" s="540" t="s">
        <v>1290</v>
      </c>
      <c r="C191" s="530" t="s">
        <v>700</v>
      </c>
      <c r="D191" s="531">
        <v>0.3592015071634887</v>
      </c>
      <c r="E191" s="532"/>
      <c r="F191" s="532"/>
      <c r="G191" s="532"/>
      <c r="H191" s="532"/>
      <c r="I191" s="532">
        <v>7.542350749395287</v>
      </c>
      <c r="J191" s="533"/>
      <c r="K191" s="534" t="s">
        <v>1325</v>
      </c>
      <c r="L191" s="528" t="s">
        <v>1325</v>
      </c>
      <c r="M191" s="528" t="s">
        <v>1325</v>
      </c>
      <c r="N191" s="528" t="s">
        <v>1325</v>
      </c>
      <c r="O191" s="528" t="s">
        <v>1325</v>
      </c>
      <c r="P191" s="528" t="s">
        <v>1325</v>
      </c>
      <c r="Q191" s="535" t="s">
        <v>1325</v>
      </c>
      <c r="R191" s="531">
        <v>0</v>
      </c>
      <c r="S191" s="532"/>
      <c r="T191" s="532"/>
      <c r="U191" s="532"/>
      <c r="V191" s="532"/>
      <c r="W191" s="532">
        <v>0</v>
      </c>
      <c r="X191" s="533"/>
      <c r="Y191" s="534" t="s">
        <v>1325</v>
      </c>
      <c r="Z191" s="528" t="s">
        <v>1325</v>
      </c>
      <c r="AA191" s="528" t="s">
        <v>1325</v>
      </c>
      <c r="AB191" s="528" t="s">
        <v>1325</v>
      </c>
      <c r="AC191" s="528" t="s">
        <v>1325</v>
      </c>
      <c r="AD191" s="528" t="s">
        <v>1325</v>
      </c>
      <c r="AE191" s="535" t="s">
        <v>1325</v>
      </c>
      <c r="AF191" s="531">
        <v>0</v>
      </c>
      <c r="AG191" s="532"/>
      <c r="AH191" s="532"/>
      <c r="AI191" s="532"/>
      <c r="AJ191" s="532"/>
      <c r="AK191" s="532">
        <v>3.5003847795802812</v>
      </c>
      <c r="AL191" s="533"/>
      <c r="AM191" s="534" t="s">
        <v>1325</v>
      </c>
      <c r="AN191" s="528" t="s">
        <v>1325</v>
      </c>
      <c r="AO191" s="528" t="s">
        <v>1325</v>
      </c>
      <c r="AP191" s="528" t="s">
        <v>1325</v>
      </c>
      <c r="AQ191" s="528" t="s">
        <v>1325</v>
      </c>
      <c r="AR191" s="528" t="s">
        <v>1325</v>
      </c>
      <c r="AS191" s="535" t="s">
        <v>1325</v>
      </c>
      <c r="AT191" s="531">
        <v>0</v>
      </c>
      <c r="AU191" s="532"/>
      <c r="AV191" s="532"/>
      <c r="AW191" s="532"/>
      <c r="AX191" s="532"/>
      <c r="AY191" s="532">
        <v>0</v>
      </c>
      <c r="AZ191" s="533"/>
      <c r="BA191" s="534" t="s">
        <v>1325</v>
      </c>
      <c r="BB191" s="528" t="s">
        <v>1325</v>
      </c>
      <c r="BC191" s="528" t="s">
        <v>1325</v>
      </c>
      <c r="BD191" s="528" t="s">
        <v>1325</v>
      </c>
      <c r="BE191" s="528" t="s">
        <v>1325</v>
      </c>
      <c r="BF191" s="528" t="s">
        <v>1325</v>
      </c>
      <c r="BG191" s="535" t="s">
        <v>1325</v>
      </c>
      <c r="BH191" s="531">
        <v>0</v>
      </c>
      <c r="BI191" s="532"/>
      <c r="BJ191" s="532"/>
      <c r="BK191" s="532"/>
      <c r="BL191" s="532"/>
      <c r="BM191" s="532">
        <v>1.0623631881508151</v>
      </c>
      <c r="BN191" s="533"/>
      <c r="BO191" s="534" t="s">
        <v>1325</v>
      </c>
      <c r="BP191" s="528" t="s">
        <v>1325</v>
      </c>
      <c r="BQ191" s="528" t="s">
        <v>1325</v>
      </c>
      <c r="BR191" s="528" t="s">
        <v>1325</v>
      </c>
      <c r="BS191" s="528" t="s">
        <v>1325</v>
      </c>
      <c r="BT191" s="528" t="s">
        <v>1325</v>
      </c>
      <c r="BU191" s="535" t="s">
        <v>1325</v>
      </c>
      <c r="BV191" s="531">
        <v>0.49399152158451543</v>
      </c>
      <c r="BW191" s="532"/>
      <c r="BX191" s="532"/>
      <c r="BY191" s="532"/>
      <c r="BZ191" s="532"/>
      <c r="CA191" s="532">
        <v>0</v>
      </c>
      <c r="CB191" s="533"/>
      <c r="CC191" s="534" t="s">
        <v>1325</v>
      </c>
      <c r="CD191" s="528" t="s">
        <v>1325</v>
      </c>
      <c r="CE191" s="528" t="s">
        <v>1325</v>
      </c>
      <c r="CF191" s="528" t="s">
        <v>1325</v>
      </c>
      <c r="CG191" s="528" t="s">
        <v>1325</v>
      </c>
      <c r="CH191" s="528" t="s">
        <v>1325</v>
      </c>
      <c r="CI191" s="535" t="s">
        <v>1325</v>
      </c>
      <c r="CJ191" s="531">
        <v>0</v>
      </c>
      <c r="CK191" s="532"/>
      <c r="CL191" s="532"/>
      <c r="CM191" s="532"/>
      <c r="CN191" s="532"/>
      <c r="CO191" s="532">
        <v>0</v>
      </c>
      <c r="CP191" s="533"/>
      <c r="CQ191" s="534" t="s">
        <v>1325</v>
      </c>
      <c r="CR191" s="528" t="s">
        <v>1325</v>
      </c>
      <c r="CS191" s="528" t="s">
        <v>1325</v>
      </c>
      <c r="CT191" s="528" t="s">
        <v>1325</v>
      </c>
      <c r="CU191" s="528" t="s">
        <v>1325</v>
      </c>
      <c r="CV191" s="528" t="s">
        <v>1325</v>
      </c>
      <c r="CW191" s="528" t="s">
        <v>1325</v>
      </c>
      <c r="CX191" s="528" t="s">
        <v>878</v>
      </c>
      <c r="CY191" s="528" t="s">
        <v>791</v>
      </c>
      <c r="CZ191" s="528" t="s">
        <v>878</v>
      </c>
      <c r="DA191" s="536" t="s">
        <v>791</v>
      </c>
      <c r="DB191" s="537" t="s">
        <v>792</v>
      </c>
      <c r="DC191" s="537" t="s">
        <v>792</v>
      </c>
      <c r="DD191" s="537" t="s">
        <v>878</v>
      </c>
      <c r="DE191" s="537" t="s">
        <v>878</v>
      </c>
      <c r="DF191" s="528"/>
      <c r="DG191" s="538" t="s">
        <v>1930</v>
      </c>
      <c r="DH191" s="528">
        <v>52</v>
      </c>
      <c r="DI191" s="528">
        <v>0</v>
      </c>
      <c r="DJ191" s="528">
        <v>0</v>
      </c>
      <c r="DK191" s="528">
        <v>0</v>
      </c>
      <c r="DL191" s="528">
        <v>0</v>
      </c>
      <c r="DM191" s="528">
        <v>56</v>
      </c>
      <c r="DN191" s="528">
        <v>0</v>
      </c>
      <c r="DO191" s="528">
        <v>5</v>
      </c>
      <c r="DP191" s="535">
        <v>108</v>
      </c>
    </row>
    <row r="192" spans="1:120">
      <c r="A192" s="597" t="s">
        <v>80</v>
      </c>
      <c r="B192" s="545" t="s">
        <v>1296</v>
      </c>
      <c r="C192" s="546" t="s">
        <v>701</v>
      </c>
      <c r="D192" s="531">
        <v>0.64491811990591641</v>
      </c>
      <c r="E192" s="532"/>
      <c r="F192" s="532"/>
      <c r="G192" s="532"/>
      <c r="H192" s="532"/>
      <c r="I192" s="532">
        <v>1.3931469780975705</v>
      </c>
      <c r="J192" s="533">
        <v>2.8395961879170706</v>
      </c>
      <c r="K192" s="534" t="s">
        <v>1325</v>
      </c>
      <c r="L192" s="528" t="s">
        <v>1325</v>
      </c>
      <c r="M192" s="528" t="s">
        <v>1325</v>
      </c>
      <c r="N192" s="528" t="s">
        <v>1325</v>
      </c>
      <c r="O192" s="528" t="s">
        <v>1325</v>
      </c>
      <c r="P192" s="528">
        <v>26</v>
      </c>
      <c r="Q192" s="535" t="s">
        <v>1325</v>
      </c>
      <c r="R192" s="531">
        <v>0</v>
      </c>
      <c r="S192" s="532"/>
      <c r="T192" s="532"/>
      <c r="U192" s="532"/>
      <c r="V192" s="532"/>
      <c r="W192" s="532">
        <v>1.0471884074532156</v>
      </c>
      <c r="X192" s="533">
        <v>0</v>
      </c>
      <c r="Y192" s="534" t="s">
        <v>1325</v>
      </c>
      <c r="Z192" s="528" t="s">
        <v>1325</v>
      </c>
      <c r="AA192" s="528" t="s">
        <v>1325</v>
      </c>
      <c r="AB192" s="528" t="s">
        <v>1325</v>
      </c>
      <c r="AC192" s="528" t="s">
        <v>1325</v>
      </c>
      <c r="AD192" s="528" t="s">
        <v>1325</v>
      </c>
      <c r="AE192" s="535" t="s">
        <v>1325</v>
      </c>
      <c r="AF192" s="531">
        <v>3.0495474893879848</v>
      </c>
      <c r="AG192" s="532"/>
      <c r="AH192" s="532"/>
      <c r="AI192" s="532"/>
      <c r="AJ192" s="532"/>
      <c r="AK192" s="532">
        <v>0.88840189115473334</v>
      </c>
      <c r="AL192" s="533">
        <v>0</v>
      </c>
      <c r="AM192" s="534" t="s">
        <v>1325</v>
      </c>
      <c r="AN192" s="528" t="s">
        <v>1325</v>
      </c>
      <c r="AO192" s="528" t="s">
        <v>1325</v>
      </c>
      <c r="AP192" s="528" t="s">
        <v>1325</v>
      </c>
      <c r="AQ192" s="528" t="s">
        <v>1325</v>
      </c>
      <c r="AR192" s="528" t="s">
        <v>1325</v>
      </c>
      <c r="AS192" s="535" t="s">
        <v>1325</v>
      </c>
      <c r="AT192" s="531">
        <v>0</v>
      </c>
      <c r="AU192" s="532"/>
      <c r="AV192" s="532"/>
      <c r="AW192" s="532"/>
      <c r="AX192" s="532"/>
      <c r="AY192" s="532">
        <v>0</v>
      </c>
      <c r="AZ192" s="533">
        <v>0</v>
      </c>
      <c r="BA192" s="534" t="s">
        <v>1325</v>
      </c>
      <c r="BB192" s="528" t="s">
        <v>1325</v>
      </c>
      <c r="BC192" s="528" t="s">
        <v>1325</v>
      </c>
      <c r="BD192" s="528" t="s">
        <v>1325</v>
      </c>
      <c r="BE192" s="528" t="s">
        <v>1325</v>
      </c>
      <c r="BF192" s="528" t="s">
        <v>1325</v>
      </c>
      <c r="BG192" s="535" t="s">
        <v>1325</v>
      </c>
      <c r="BH192" s="531">
        <v>0</v>
      </c>
      <c r="BI192" s="532"/>
      <c r="BJ192" s="532"/>
      <c r="BK192" s="532"/>
      <c r="BL192" s="532"/>
      <c r="BM192" s="532">
        <v>0.69717584222397255</v>
      </c>
      <c r="BN192" s="533">
        <v>0</v>
      </c>
      <c r="BO192" s="534" t="s">
        <v>1325</v>
      </c>
      <c r="BP192" s="528" t="s">
        <v>1325</v>
      </c>
      <c r="BQ192" s="528" t="s">
        <v>1325</v>
      </c>
      <c r="BR192" s="528" t="s">
        <v>1325</v>
      </c>
      <c r="BS192" s="528" t="s">
        <v>1325</v>
      </c>
      <c r="BT192" s="528" t="s">
        <v>1325</v>
      </c>
      <c r="BU192" s="535" t="s">
        <v>1325</v>
      </c>
      <c r="BV192" s="531">
        <v>0</v>
      </c>
      <c r="BW192" s="532"/>
      <c r="BX192" s="532"/>
      <c r="BY192" s="532"/>
      <c r="BZ192" s="532"/>
      <c r="CA192" s="532">
        <v>1.5213684082031247</v>
      </c>
      <c r="CB192" s="533">
        <v>6.8245834851176577</v>
      </c>
      <c r="CC192" s="534" t="s">
        <v>1325</v>
      </c>
      <c r="CD192" s="528" t="s">
        <v>1325</v>
      </c>
      <c r="CE192" s="528" t="s">
        <v>1325</v>
      </c>
      <c r="CF192" s="528" t="s">
        <v>1325</v>
      </c>
      <c r="CG192" s="528" t="s">
        <v>1325</v>
      </c>
      <c r="CH192" s="528" t="s">
        <v>1325</v>
      </c>
      <c r="CI192" s="535" t="s">
        <v>1325</v>
      </c>
      <c r="CJ192" s="531">
        <v>0</v>
      </c>
      <c r="CK192" s="532"/>
      <c r="CL192" s="532"/>
      <c r="CM192" s="532"/>
      <c r="CN192" s="532"/>
      <c r="CO192" s="532">
        <v>2.3701942094693282</v>
      </c>
      <c r="CP192" s="533">
        <v>0</v>
      </c>
      <c r="CQ192" s="534" t="s">
        <v>1325</v>
      </c>
      <c r="CR192" s="528" t="s">
        <v>1325</v>
      </c>
      <c r="CS192" s="528" t="s">
        <v>1325</v>
      </c>
      <c r="CT192" s="528" t="s">
        <v>1325</v>
      </c>
      <c r="CU192" s="528" t="s">
        <v>1325</v>
      </c>
      <c r="CV192" s="528" t="s">
        <v>1325</v>
      </c>
      <c r="CW192" s="528" t="s">
        <v>1325</v>
      </c>
      <c r="CX192" s="528" t="s">
        <v>878</v>
      </c>
      <c r="CY192" s="528" t="s">
        <v>791</v>
      </c>
      <c r="CZ192" s="528" t="s">
        <v>878</v>
      </c>
      <c r="DA192" s="536" t="s">
        <v>791</v>
      </c>
      <c r="DB192" s="537" t="s">
        <v>792</v>
      </c>
      <c r="DC192" s="537" t="s">
        <v>792</v>
      </c>
      <c r="DD192" s="537" t="s">
        <v>878</v>
      </c>
      <c r="DE192" s="537" t="s">
        <v>878</v>
      </c>
      <c r="DF192" s="528"/>
      <c r="DG192" s="538" t="s">
        <v>1930</v>
      </c>
      <c r="DH192" s="528">
        <v>16</v>
      </c>
      <c r="DI192" s="528">
        <v>5</v>
      </c>
      <c r="DJ192" s="528">
        <v>0</v>
      </c>
      <c r="DK192" s="528">
        <v>1</v>
      </c>
      <c r="DL192" s="528">
        <v>3</v>
      </c>
      <c r="DM192" s="528">
        <v>256</v>
      </c>
      <c r="DN192" s="528">
        <v>13</v>
      </c>
      <c r="DO192" s="528">
        <v>31</v>
      </c>
      <c r="DP192" s="535">
        <v>294</v>
      </c>
    </row>
    <row r="193" spans="1:120">
      <c r="A193" s="597" t="s">
        <v>82</v>
      </c>
      <c r="B193" s="545" t="s">
        <v>1298</v>
      </c>
      <c r="C193" s="546" t="s">
        <v>702</v>
      </c>
      <c r="D193" s="531">
        <v>0.97621332922891102</v>
      </c>
      <c r="E193" s="532">
        <v>0.82773625214387059</v>
      </c>
      <c r="F193" s="532">
        <v>0.8141650707277841</v>
      </c>
      <c r="G193" s="532">
        <v>1.5467310660687792</v>
      </c>
      <c r="H193" s="532">
        <v>0.29995007158723785</v>
      </c>
      <c r="I193" s="532">
        <v>1.0379330736579997</v>
      </c>
      <c r="J193" s="533">
        <v>0.87780522118615056</v>
      </c>
      <c r="K193" s="534">
        <v>45</v>
      </c>
      <c r="L193" s="528" t="s">
        <v>1325</v>
      </c>
      <c r="M193" s="528">
        <v>14</v>
      </c>
      <c r="N193" s="528">
        <v>10</v>
      </c>
      <c r="O193" s="528" t="s">
        <v>1325</v>
      </c>
      <c r="P193" s="528">
        <v>798</v>
      </c>
      <c r="Q193" s="535">
        <v>53</v>
      </c>
      <c r="R193" s="531">
        <v>0.60433590866472953</v>
      </c>
      <c r="S193" s="532">
        <v>0</v>
      </c>
      <c r="T193" s="532">
        <v>0.87789213539772293</v>
      </c>
      <c r="U193" s="532">
        <v>0</v>
      </c>
      <c r="V193" s="532">
        <v>0</v>
      </c>
      <c r="W193" s="532">
        <v>1.963687178443754</v>
      </c>
      <c r="X193" s="533">
        <v>1.0029845795030017</v>
      </c>
      <c r="Y193" s="534" t="s">
        <v>1325</v>
      </c>
      <c r="Z193" s="528" t="s">
        <v>1325</v>
      </c>
      <c r="AA193" s="528" t="s">
        <v>1325</v>
      </c>
      <c r="AB193" s="528" t="s">
        <v>1325</v>
      </c>
      <c r="AC193" s="528" t="s">
        <v>1325</v>
      </c>
      <c r="AD193" s="528">
        <v>65</v>
      </c>
      <c r="AE193" s="535" t="s">
        <v>1325</v>
      </c>
      <c r="AF193" s="531">
        <v>1.0024941108386565</v>
      </c>
      <c r="AG193" s="532">
        <v>0</v>
      </c>
      <c r="AH193" s="532">
        <v>1.6164832565871845</v>
      </c>
      <c r="AI193" s="532">
        <v>2.0798541438693108</v>
      </c>
      <c r="AJ193" s="532">
        <v>0</v>
      </c>
      <c r="AK193" s="532">
        <v>0.85173816907118538</v>
      </c>
      <c r="AL193" s="533">
        <v>0.64347572085958493</v>
      </c>
      <c r="AM193" s="534" t="s">
        <v>1325</v>
      </c>
      <c r="AN193" s="528" t="s">
        <v>1325</v>
      </c>
      <c r="AO193" s="528" t="s">
        <v>1325</v>
      </c>
      <c r="AP193" s="528" t="s">
        <v>1325</v>
      </c>
      <c r="AQ193" s="528" t="s">
        <v>1325</v>
      </c>
      <c r="AR193" s="528">
        <v>112</v>
      </c>
      <c r="AS193" s="535" t="s">
        <v>1325</v>
      </c>
      <c r="AT193" s="531">
        <v>0.55416563127148188</v>
      </c>
      <c r="AU193" s="532">
        <v>0</v>
      </c>
      <c r="AV193" s="532">
        <v>0</v>
      </c>
      <c r="AW193" s="532">
        <v>4.9625123760333079</v>
      </c>
      <c r="AX193" s="532">
        <v>0</v>
      </c>
      <c r="AY193" s="532">
        <v>1.2899667925078739</v>
      </c>
      <c r="AZ193" s="533">
        <v>0.44946161607280649</v>
      </c>
      <c r="BA193" s="534" t="s">
        <v>1325</v>
      </c>
      <c r="BB193" s="528" t="s">
        <v>1325</v>
      </c>
      <c r="BC193" s="528" t="s">
        <v>1325</v>
      </c>
      <c r="BD193" s="528" t="s">
        <v>1325</v>
      </c>
      <c r="BE193" s="528" t="s">
        <v>1325</v>
      </c>
      <c r="BF193" s="528">
        <v>31</v>
      </c>
      <c r="BG193" s="535" t="s">
        <v>1325</v>
      </c>
      <c r="BH193" s="531">
        <v>0.78787698480676394</v>
      </c>
      <c r="BI193" s="532">
        <v>0.6222776440594463</v>
      </c>
      <c r="BJ193" s="532">
        <v>1.1209560170227832</v>
      </c>
      <c r="BK193" s="532">
        <v>2.4243405189248755</v>
      </c>
      <c r="BL193" s="532">
        <v>0</v>
      </c>
      <c r="BM193" s="532">
        <v>0.94708763473183311</v>
      </c>
      <c r="BN193" s="533">
        <v>0.9404648681186476</v>
      </c>
      <c r="BO193" s="534">
        <v>10</v>
      </c>
      <c r="BP193" s="528" t="s">
        <v>1325</v>
      </c>
      <c r="BQ193" s="528" t="s">
        <v>1325</v>
      </c>
      <c r="BR193" s="528" t="s">
        <v>1325</v>
      </c>
      <c r="BS193" s="528" t="s">
        <v>1325</v>
      </c>
      <c r="BT193" s="528">
        <v>204</v>
      </c>
      <c r="BU193" s="535">
        <v>15</v>
      </c>
      <c r="BV193" s="531">
        <v>1.3669816811790334</v>
      </c>
      <c r="BW193" s="532">
        <v>1.6356142038934602</v>
      </c>
      <c r="BX193" s="532">
        <v>0.18039910270716242</v>
      </c>
      <c r="BY193" s="532">
        <v>0.47899981706966932</v>
      </c>
      <c r="BZ193" s="532">
        <v>0.9811290106161823</v>
      </c>
      <c r="CA193" s="532">
        <v>1.1124288522256782</v>
      </c>
      <c r="CB193" s="533">
        <v>0.86066657016965131</v>
      </c>
      <c r="CC193" s="534">
        <v>18</v>
      </c>
      <c r="CD193" s="528" t="s">
        <v>1325</v>
      </c>
      <c r="CE193" s="528" t="s">
        <v>1325</v>
      </c>
      <c r="CF193" s="528" t="s">
        <v>1325</v>
      </c>
      <c r="CG193" s="528" t="s">
        <v>1325</v>
      </c>
      <c r="CH193" s="528">
        <v>252</v>
      </c>
      <c r="CI193" s="535">
        <v>16</v>
      </c>
      <c r="CJ193" s="531">
        <v>0.82079641409715953</v>
      </c>
      <c r="CK193" s="532">
        <v>0</v>
      </c>
      <c r="CL193" s="532">
        <v>0</v>
      </c>
      <c r="CM193" s="532">
        <v>7.6831903513055169</v>
      </c>
      <c r="CN193" s="532">
        <v>0</v>
      </c>
      <c r="CO193" s="532">
        <v>0.53622828791380639</v>
      </c>
      <c r="CP193" s="533">
        <v>2.0790844608332884</v>
      </c>
      <c r="CQ193" s="534" t="s">
        <v>1325</v>
      </c>
      <c r="CR193" s="528" t="s">
        <v>1325</v>
      </c>
      <c r="CS193" s="528" t="s">
        <v>1325</v>
      </c>
      <c r="CT193" s="528" t="s">
        <v>1325</v>
      </c>
      <c r="CU193" s="528" t="s">
        <v>1325</v>
      </c>
      <c r="CV193" s="528">
        <v>15</v>
      </c>
      <c r="CW193" s="528" t="s">
        <v>1325</v>
      </c>
      <c r="CX193" s="528" t="s">
        <v>878</v>
      </c>
      <c r="CY193" s="528" t="s">
        <v>791</v>
      </c>
      <c r="CZ193" s="528" t="s">
        <v>878</v>
      </c>
      <c r="DA193" s="536" t="s">
        <v>791</v>
      </c>
      <c r="DB193" s="537" t="s">
        <v>792</v>
      </c>
      <c r="DC193" s="537" t="s">
        <v>792</v>
      </c>
      <c r="DD193" s="537" t="s">
        <v>878</v>
      </c>
      <c r="DE193" s="537" t="s">
        <v>878</v>
      </c>
      <c r="DF193" s="528"/>
      <c r="DG193" s="538" t="s">
        <v>1930</v>
      </c>
      <c r="DH193" s="528">
        <v>457</v>
      </c>
      <c r="DI193" s="528">
        <v>60</v>
      </c>
      <c r="DJ193" s="528">
        <v>169</v>
      </c>
      <c r="DK193" s="528">
        <v>66</v>
      </c>
      <c r="DL193" s="528">
        <v>33</v>
      </c>
      <c r="DM193" s="528">
        <v>7833</v>
      </c>
      <c r="DN193" s="528">
        <v>597</v>
      </c>
      <c r="DO193" s="528">
        <v>926</v>
      </c>
      <c r="DP193" s="535">
        <v>9215</v>
      </c>
    </row>
    <row r="194" spans="1:120">
      <c r="A194" s="597" t="s">
        <v>84</v>
      </c>
      <c r="B194" s="545" t="s">
        <v>1296</v>
      </c>
      <c r="C194" s="546" t="s">
        <v>703</v>
      </c>
      <c r="D194" s="531">
        <v>0.83557980682232158</v>
      </c>
      <c r="E194" s="532">
        <v>1.5107551273226563</v>
      </c>
      <c r="F194" s="532"/>
      <c r="G194" s="532"/>
      <c r="H194" s="532"/>
      <c r="I194" s="532">
        <v>1.3428139366647605</v>
      </c>
      <c r="J194" s="533">
        <v>1.1037257666996134</v>
      </c>
      <c r="K194" s="534">
        <v>10</v>
      </c>
      <c r="L194" s="528" t="s">
        <v>1325</v>
      </c>
      <c r="M194" s="528" t="s">
        <v>1325</v>
      </c>
      <c r="N194" s="528" t="s">
        <v>1325</v>
      </c>
      <c r="O194" s="528" t="s">
        <v>1325</v>
      </c>
      <c r="P194" s="528">
        <v>95</v>
      </c>
      <c r="Q194" s="535" t="s">
        <v>1325</v>
      </c>
      <c r="R194" s="531">
        <v>3.126606299932047</v>
      </c>
      <c r="S194" s="532">
        <v>7.0026543701937403</v>
      </c>
      <c r="T194" s="532"/>
      <c r="U194" s="532"/>
      <c r="V194" s="532"/>
      <c r="W194" s="532">
        <v>0.372529770589972</v>
      </c>
      <c r="X194" s="533">
        <v>1.8417586688018064</v>
      </c>
      <c r="Y194" s="534" t="s">
        <v>1325</v>
      </c>
      <c r="Z194" s="528" t="s">
        <v>1325</v>
      </c>
      <c r="AA194" s="528" t="s">
        <v>1325</v>
      </c>
      <c r="AB194" s="528" t="s">
        <v>1325</v>
      </c>
      <c r="AC194" s="528" t="s">
        <v>1325</v>
      </c>
      <c r="AD194" s="528" t="s">
        <v>1325</v>
      </c>
      <c r="AE194" s="535" t="s">
        <v>1325</v>
      </c>
      <c r="AF194" s="531">
        <v>1.4634686150102958</v>
      </c>
      <c r="AG194" s="532">
        <v>0</v>
      </c>
      <c r="AH194" s="532"/>
      <c r="AI194" s="532"/>
      <c r="AJ194" s="532"/>
      <c r="AK194" s="532">
        <v>1.5023268017710292</v>
      </c>
      <c r="AL194" s="533">
        <v>0.69759337308005975</v>
      </c>
      <c r="AM194" s="534" t="s">
        <v>1325</v>
      </c>
      <c r="AN194" s="528" t="s">
        <v>1325</v>
      </c>
      <c r="AO194" s="528" t="s">
        <v>1325</v>
      </c>
      <c r="AP194" s="528" t="s">
        <v>1325</v>
      </c>
      <c r="AQ194" s="528" t="s">
        <v>1325</v>
      </c>
      <c r="AR194" s="528">
        <v>19</v>
      </c>
      <c r="AS194" s="535" t="s">
        <v>1325</v>
      </c>
      <c r="AT194" s="531">
        <v>0</v>
      </c>
      <c r="AU194" s="532">
        <v>0</v>
      </c>
      <c r="AV194" s="532"/>
      <c r="AW194" s="532"/>
      <c r="AX194" s="532"/>
      <c r="AY194" s="532">
        <v>1.7062222168534984</v>
      </c>
      <c r="AZ194" s="533">
        <v>6.0852013359372883</v>
      </c>
      <c r="BA194" s="534" t="s">
        <v>1325</v>
      </c>
      <c r="BB194" s="528" t="s">
        <v>1325</v>
      </c>
      <c r="BC194" s="528" t="s">
        <v>1325</v>
      </c>
      <c r="BD194" s="528" t="s">
        <v>1325</v>
      </c>
      <c r="BE194" s="528" t="s">
        <v>1325</v>
      </c>
      <c r="BF194" s="528" t="s">
        <v>1325</v>
      </c>
      <c r="BG194" s="535" t="s">
        <v>1325</v>
      </c>
      <c r="BH194" s="531">
        <v>0</v>
      </c>
      <c r="BI194" s="532">
        <v>0</v>
      </c>
      <c r="BJ194" s="532"/>
      <c r="BK194" s="532"/>
      <c r="BL194" s="532"/>
      <c r="BM194" s="532">
        <v>1.8933910086976005</v>
      </c>
      <c r="BN194" s="533">
        <v>0</v>
      </c>
      <c r="BO194" s="534" t="s">
        <v>1325</v>
      </c>
      <c r="BP194" s="528" t="s">
        <v>1325</v>
      </c>
      <c r="BQ194" s="528" t="s">
        <v>1325</v>
      </c>
      <c r="BR194" s="528" t="s">
        <v>1325</v>
      </c>
      <c r="BS194" s="528" t="s">
        <v>1325</v>
      </c>
      <c r="BT194" s="528">
        <v>19</v>
      </c>
      <c r="BU194" s="535" t="s">
        <v>1325</v>
      </c>
      <c r="BV194" s="531">
        <v>0.6492794239214047</v>
      </c>
      <c r="BW194" s="532">
        <v>2.0504699006099103</v>
      </c>
      <c r="BX194" s="532"/>
      <c r="BY194" s="532"/>
      <c r="BZ194" s="532"/>
      <c r="CA194" s="532">
        <v>2.6077083941298036</v>
      </c>
      <c r="CB194" s="533">
        <v>0.53832204214598123</v>
      </c>
      <c r="CC194" s="534" t="s">
        <v>1325</v>
      </c>
      <c r="CD194" s="528" t="s">
        <v>1325</v>
      </c>
      <c r="CE194" s="528" t="s">
        <v>1325</v>
      </c>
      <c r="CF194" s="528" t="s">
        <v>1325</v>
      </c>
      <c r="CG194" s="528" t="s">
        <v>1325</v>
      </c>
      <c r="CH194" s="528">
        <v>28</v>
      </c>
      <c r="CI194" s="535" t="s">
        <v>1325</v>
      </c>
      <c r="CJ194" s="531">
        <v>2.2920938549709309</v>
      </c>
      <c r="CK194" s="532">
        <v>12.543952059790959</v>
      </c>
      <c r="CL194" s="532"/>
      <c r="CM194" s="532"/>
      <c r="CN194" s="532"/>
      <c r="CO194" s="532">
        <v>0.28138085299455567</v>
      </c>
      <c r="CP194" s="533">
        <v>3.3058282983499834</v>
      </c>
      <c r="CQ194" s="534" t="s">
        <v>1325</v>
      </c>
      <c r="CR194" s="528" t="s">
        <v>1325</v>
      </c>
      <c r="CS194" s="528" t="s">
        <v>1325</v>
      </c>
      <c r="CT194" s="528" t="s">
        <v>1325</v>
      </c>
      <c r="CU194" s="528" t="s">
        <v>1325</v>
      </c>
      <c r="CV194" s="528" t="s">
        <v>1325</v>
      </c>
      <c r="CW194" s="528" t="s">
        <v>1325</v>
      </c>
      <c r="CX194" s="528" t="s">
        <v>878</v>
      </c>
      <c r="CY194" s="528" t="s">
        <v>791</v>
      </c>
      <c r="CZ194" s="528" t="s">
        <v>878</v>
      </c>
      <c r="DA194" s="536" t="s">
        <v>791</v>
      </c>
      <c r="DB194" s="537" t="s">
        <v>792</v>
      </c>
      <c r="DC194" s="537" t="s">
        <v>792</v>
      </c>
      <c r="DD194" s="537" t="s">
        <v>878</v>
      </c>
      <c r="DE194" s="537" t="s">
        <v>878</v>
      </c>
      <c r="DF194" s="528"/>
      <c r="DG194" s="538" t="s">
        <v>1930</v>
      </c>
      <c r="DH194" s="528">
        <v>81</v>
      </c>
      <c r="DI194" s="528">
        <v>14</v>
      </c>
      <c r="DJ194" s="528">
        <v>1</v>
      </c>
      <c r="DK194" s="528">
        <v>9</v>
      </c>
      <c r="DL194" s="528">
        <v>0</v>
      </c>
      <c r="DM194" s="528">
        <v>597</v>
      </c>
      <c r="DN194" s="528">
        <v>51</v>
      </c>
      <c r="DO194" s="528">
        <v>118</v>
      </c>
      <c r="DP194" s="535">
        <v>753</v>
      </c>
    </row>
    <row r="195" spans="1:120">
      <c r="A195" s="597" t="s">
        <v>339</v>
      </c>
      <c r="B195" s="545" t="s">
        <v>1290</v>
      </c>
      <c r="C195" s="546" t="s">
        <v>704</v>
      </c>
      <c r="D195" s="531">
        <v>0.43672802815147721</v>
      </c>
      <c r="E195" s="532"/>
      <c r="F195" s="532"/>
      <c r="G195" s="532"/>
      <c r="H195" s="532"/>
      <c r="I195" s="532">
        <v>3.6035664842771444</v>
      </c>
      <c r="J195" s="533"/>
      <c r="K195" s="534" t="s">
        <v>1325</v>
      </c>
      <c r="L195" s="528" t="s">
        <v>1325</v>
      </c>
      <c r="M195" s="528" t="s">
        <v>1325</v>
      </c>
      <c r="N195" s="528" t="s">
        <v>1325</v>
      </c>
      <c r="O195" s="528" t="s">
        <v>1325</v>
      </c>
      <c r="P195" s="528">
        <v>50</v>
      </c>
      <c r="Q195" s="535" t="s">
        <v>1325</v>
      </c>
      <c r="R195" s="531">
        <v>0</v>
      </c>
      <c r="S195" s="532"/>
      <c r="T195" s="532"/>
      <c r="U195" s="532"/>
      <c r="V195" s="532"/>
      <c r="W195" s="532">
        <v>0.59134971246370205</v>
      </c>
      <c r="X195" s="533"/>
      <c r="Y195" s="534" t="s">
        <v>1325</v>
      </c>
      <c r="Z195" s="528" t="s">
        <v>1325</v>
      </c>
      <c r="AA195" s="528" t="s">
        <v>1325</v>
      </c>
      <c r="AB195" s="528" t="s">
        <v>1325</v>
      </c>
      <c r="AC195" s="528" t="s">
        <v>1325</v>
      </c>
      <c r="AD195" s="528" t="s">
        <v>1325</v>
      </c>
      <c r="AE195" s="535" t="s">
        <v>1325</v>
      </c>
      <c r="AF195" s="531">
        <v>0</v>
      </c>
      <c r="AG195" s="532"/>
      <c r="AH195" s="532"/>
      <c r="AI195" s="532"/>
      <c r="AJ195" s="532"/>
      <c r="AK195" s="532">
        <v>3.7337437648856335</v>
      </c>
      <c r="AL195" s="533"/>
      <c r="AM195" s="534" t="s">
        <v>1325</v>
      </c>
      <c r="AN195" s="528" t="s">
        <v>1325</v>
      </c>
      <c r="AO195" s="528" t="s">
        <v>1325</v>
      </c>
      <c r="AP195" s="528" t="s">
        <v>1325</v>
      </c>
      <c r="AQ195" s="528" t="s">
        <v>1325</v>
      </c>
      <c r="AR195" s="528">
        <v>16</v>
      </c>
      <c r="AS195" s="535" t="s">
        <v>1325</v>
      </c>
      <c r="AT195" s="531">
        <v>0</v>
      </c>
      <c r="AU195" s="532"/>
      <c r="AV195" s="532"/>
      <c r="AW195" s="532"/>
      <c r="AX195" s="532"/>
      <c r="AY195" s="532">
        <v>0</v>
      </c>
      <c r="AZ195" s="533"/>
      <c r="BA195" s="534" t="s">
        <v>1325</v>
      </c>
      <c r="BB195" s="528" t="s">
        <v>1325</v>
      </c>
      <c r="BC195" s="528" t="s">
        <v>1325</v>
      </c>
      <c r="BD195" s="528" t="s">
        <v>1325</v>
      </c>
      <c r="BE195" s="528" t="s">
        <v>1325</v>
      </c>
      <c r="BF195" s="528" t="s">
        <v>1325</v>
      </c>
      <c r="BG195" s="535" t="s">
        <v>1325</v>
      </c>
      <c r="BH195" s="531">
        <v>2.9185122457033446</v>
      </c>
      <c r="BI195" s="532"/>
      <c r="BJ195" s="532"/>
      <c r="BK195" s="532"/>
      <c r="BL195" s="532"/>
      <c r="BM195" s="532">
        <v>0.92828932300249689</v>
      </c>
      <c r="BN195" s="533"/>
      <c r="BO195" s="534" t="s">
        <v>1325</v>
      </c>
      <c r="BP195" s="528" t="s">
        <v>1325</v>
      </c>
      <c r="BQ195" s="528" t="s">
        <v>1325</v>
      </c>
      <c r="BR195" s="528" t="s">
        <v>1325</v>
      </c>
      <c r="BS195" s="528" t="s">
        <v>1325</v>
      </c>
      <c r="BT195" s="528" t="s">
        <v>1325</v>
      </c>
      <c r="BU195" s="535" t="s">
        <v>1325</v>
      </c>
      <c r="BV195" s="531">
        <v>0</v>
      </c>
      <c r="BW195" s="532"/>
      <c r="BX195" s="532"/>
      <c r="BY195" s="532"/>
      <c r="BZ195" s="532"/>
      <c r="CA195" s="532">
        <v>1.3378052459594316</v>
      </c>
      <c r="CB195" s="533"/>
      <c r="CC195" s="534" t="s">
        <v>1325</v>
      </c>
      <c r="CD195" s="528" t="s">
        <v>1325</v>
      </c>
      <c r="CE195" s="528" t="s">
        <v>1325</v>
      </c>
      <c r="CF195" s="528" t="s">
        <v>1325</v>
      </c>
      <c r="CG195" s="528" t="s">
        <v>1325</v>
      </c>
      <c r="CH195" s="528">
        <v>19</v>
      </c>
      <c r="CI195" s="535" t="s">
        <v>1325</v>
      </c>
      <c r="CJ195" s="531">
        <v>0</v>
      </c>
      <c r="CK195" s="532"/>
      <c r="CL195" s="532"/>
      <c r="CM195" s="532"/>
      <c r="CN195" s="532"/>
      <c r="CO195" s="532">
        <v>2.8893796077340381</v>
      </c>
      <c r="CP195" s="533"/>
      <c r="CQ195" s="534" t="s">
        <v>1325</v>
      </c>
      <c r="CR195" s="528" t="s">
        <v>1325</v>
      </c>
      <c r="CS195" s="528" t="s">
        <v>1325</v>
      </c>
      <c r="CT195" s="528" t="s">
        <v>1325</v>
      </c>
      <c r="CU195" s="528" t="s">
        <v>1325</v>
      </c>
      <c r="CV195" s="528" t="s">
        <v>1325</v>
      </c>
      <c r="CW195" s="528" t="s">
        <v>1325</v>
      </c>
      <c r="CX195" s="528" t="s">
        <v>878</v>
      </c>
      <c r="CY195" s="528" t="s">
        <v>791</v>
      </c>
      <c r="CZ195" s="528" t="s">
        <v>878</v>
      </c>
      <c r="DA195" s="536" t="s">
        <v>791</v>
      </c>
      <c r="DB195" s="537" t="s">
        <v>792</v>
      </c>
      <c r="DC195" s="537" t="s">
        <v>792</v>
      </c>
      <c r="DD195" s="537" t="s">
        <v>878</v>
      </c>
      <c r="DE195" s="537" t="s">
        <v>878</v>
      </c>
      <c r="DF195" s="528"/>
      <c r="DG195" s="538" t="s">
        <v>1930</v>
      </c>
      <c r="DH195" s="528">
        <v>16</v>
      </c>
      <c r="DI195" s="528">
        <v>3</v>
      </c>
      <c r="DJ195" s="528">
        <v>3</v>
      </c>
      <c r="DK195" s="528">
        <v>0</v>
      </c>
      <c r="DL195" s="528">
        <v>0</v>
      </c>
      <c r="DM195" s="528">
        <v>280</v>
      </c>
      <c r="DN195" s="528">
        <v>8</v>
      </c>
      <c r="DO195" s="528">
        <v>52</v>
      </c>
      <c r="DP195" s="535">
        <v>310</v>
      </c>
    </row>
    <row r="196" spans="1:120">
      <c r="A196" s="591" t="s">
        <v>341</v>
      </c>
      <c r="B196" s="529" t="s">
        <v>1292</v>
      </c>
      <c r="C196" s="530" t="s">
        <v>705</v>
      </c>
      <c r="D196" s="531">
        <v>1.2100791920594227</v>
      </c>
      <c r="E196" s="532">
        <v>1.7612804245252909</v>
      </c>
      <c r="F196" s="532">
        <v>0.15630923709210989</v>
      </c>
      <c r="G196" s="532">
        <v>1.9321032140928673</v>
      </c>
      <c r="H196" s="532"/>
      <c r="I196" s="532">
        <v>0.96353836545160976</v>
      </c>
      <c r="J196" s="533">
        <v>0.90899802946147734</v>
      </c>
      <c r="K196" s="534">
        <v>34</v>
      </c>
      <c r="L196" s="528">
        <v>34</v>
      </c>
      <c r="M196" s="528" t="s">
        <v>1325</v>
      </c>
      <c r="N196" s="528" t="s">
        <v>1325</v>
      </c>
      <c r="O196" s="528" t="s">
        <v>1325</v>
      </c>
      <c r="P196" s="528">
        <v>335</v>
      </c>
      <c r="Q196" s="535">
        <v>41</v>
      </c>
      <c r="R196" s="531">
        <v>2.9595617207972498</v>
      </c>
      <c r="S196" s="532">
        <v>0.79824370084569518</v>
      </c>
      <c r="T196" s="532">
        <v>0</v>
      </c>
      <c r="U196" s="532">
        <v>0</v>
      </c>
      <c r="V196" s="532"/>
      <c r="W196" s="532">
        <v>0.73423556629267328</v>
      </c>
      <c r="X196" s="533">
        <v>0.68450586239028766</v>
      </c>
      <c r="Y196" s="534" t="s">
        <v>1325</v>
      </c>
      <c r="Z196" s="528" t="s">
        <v>1325</v>
      </c>
      <c r="AA196" s="528" t="s">
        <v>1325</v>
      </c>
      <c r="AB196" s="528" t="s">
        <v>1325</v>
      </c>
      <c r="AC196" s="528" t="s">
        <v>1325</v>
      </c>
      <c r="AD196" s="528">
        <v>19</v>
      </c>
      <c r="AE196" s="535" t="s">
        <v>1325</v>
      </c>
      <c r="AF196" s="531">
        <v>2.0721103317394522</v>
      </c>
      <c r="AG196" s="532">
        <v>1.0262254166750304</v>
      </c>
      <c r="AH196" s="532">
        <v>0</v>
      </c>
      <c r="AI196" s="532">
        <v>0</v>
      </c>
      <c r="AJ196" s="532"/>
      <c r="AK196" s="532">
        <v>1.0834663108535831</v>
      </c>
      <c r="AL196" s="533">
        <v>0.43165920013833392</v>
      </c>
      <c r="AM196" s="534" t="s">
        <v>1325</v>
      </c>
      <c r="AN196" s="528" t="s">
        <v>1325</v>
      </c>
      <c r="AO196" s="528" t="s">
        <v>1325</v>
      </c>
      <c r="AP196" s="528" t="s">
        <v>1325</v>
      </c>
      <c r="AQ196" s="528" t="s">
        <v>1325</v>
      </c>
      <c r="AR196" s="528">
        <v>35</v>
      </c>
      <c r="AS196" s="535" t="s">
        <v>1325</v>
      </c>
      <c r="AT196" s="531">
        <v>0</v>
      </c>
      <c r="AU196" s="532">
        <v>2.100409513481801</v>
      </c>
      <c r="AV196" s="532">
        <v>0</v>
      </c>
      <c r="AW196" s="532">
        <v>4.8883411422749372</v>
      </c>
      <c r="AX196" s="532"/>
      <c r="AY196" s="532">
        <v>1.9851813067799373</v>
      </c>
      <c r="AZ196" s="533">
        <v>0.43435081975056095</v>
      </c>
      <c r="BA196" s="534" t="s">
        <v>1325</v>
      </c>
      <c r="BB196" s="528" t="s">
        <v>1325</v>
      </c>
      <c r="BC196" s="528" t="s">
        <v>1325</v>
      </c>
      <c r="BD196" s="528" t="s">
        <v>1325</v>
      </c>
      <c r="BE196" s="528" t="s">
        <v>1325</v>
      </c>
      <c r="BF196" s="528">
        <v>21</v>
      </c>
      <c r="BG196" s="535" t="s">
        <v>1325</v>
      </c>
      <c r="BH196" s="531">
        <v>1.4476527811217164</v>
      </c>
      <c r="BI196" s="532">
        <v>0.99633305202630806</v>
      </c>
      <c r="BJ196" s="532">
        <v>0.79788382995575613</v>
      </c>
      <c r="BK196" s="532">
        <v>4.6818655887005107</v>
      </c>
      <c r="BL196" s="532"/>
      <c r="BM196" s="532">
        <v>0.4494024191579834</v>
      </c>
      <c r="BN196" s="533">
        <v>1.3274063725481147</v>
      </c>
      <c r="BO196" s="534" t="s">
        <v>1325</v>
      </c>
      <c r="BP196" s="528" t="s">
        <v>1325</v>
      </c>
      <c r="BQ196" s="528" t="s">
        <v>1325</v>
      </c>
      <c r="BR196" s="528" t="s">
        <v>1325</v>
      </c>
      <c r="BS196" s="528" t="s">
        <v>1325</v>
      </c>
      <c r="BT196" s="528">
        <v>47</v>
      </c>
      <c r="BU196" s="535">
        <v>12</v>
      </c>
      <c r="BV196" s="531">
        <v>1.0485499791322113</v>
      </c>
      <c r="BW196" s="532">
        <v>2.7032471195386254</v>
      </c>
      <c r="BX196" s="532">
        <v>0</v>
      </c>
      <c r="BY196" s="532">
        <v>1.4751529315358465</v>
      </c>
      <c r="BZ196" s="532"/>
      <c r="CA196" s="532">
        <v>1.120931666071088</v>
      </c>
      <c r="CB196" s="533">
        <v>0.98925158986451889</v>
      </c>
      <c r="CC196" s="534">
        <v>13</v>
      </c>
      <c r="CD196" s="528">
        <v>22</v>
      </c>
      <c r="CE196" s="528" t="s">
        <v>1325</v>
      </c>
      <c r="CF196" s="528" t="s">
        <v>1325</v>
      </c>
      <c r="CG196" s="528" t="s">
        <v>1325</v>
      </c>
      <c r="CH196" s="528">
        <v>152</v>
      </c>
      <c r="CI196" s="535">
        <v>19</v>
      </c>
      <c r="CJ196" s="531">
        <v>1.2945103751896991</v>
      </c>
      <c r="CK196" s="532">
        <v>0.91496396142624103</v>
      </c>
      <c r="CL196" s="532">
        <v>0</v>
      </c>
      <c r="CM196" s="532">
        <v>0</v>
      </c>
      <c r="CN196" s="532"/>
      <c r="CO196" s="532">
        <v>1.5248014530832981</v>
      </c>
      <c r="CP196" s="533">
        <v>0.78805532131176093</v>
      </c>
      <c r="CQ196" s="534" t="s">
        <v>1325</v>
      </c>
      <c r="CR196" s="528" t="s">
        <v>1325</v>
      </c>
      <c r="CS196" s="528" t="s">
        <v>1325</v>
      </c>
      <c r="CT196" s="528" t="s">
        <v>1325</v>
      </c>
      <c r="CU196" s="528" t="s">
        <v>1325</v>
      </c>
      <c r="CV196" s="528">
        <v>22</v>
      </c>
      <c r="CW196" s="528" t="s">
        <v>1325</v>
      </c>
      <c r="CX196" s="528" t="s">
        <v>878</v>
      </c>
      <c r="CY196" s="536" t="s">
        <v>791</v>
      </c>
      <c r="CZ196" s="528" t="s">
        <v>792</v>
      </c>
      <c r="DA196" s="542" t="s">
        <v>1477</v>
      </c>
      <c r="DB196" s="537" t="s">
        <v>792</v>
      </c>
      <c r="DC196" s="537" t="s">
        <v>792</v>
      </c>
      <c r="DD196" s="537" t="s">
        <v>878</v>
      </c>
      <c r="DE196" s="537" t="s">
        <v>878</v>
      </c>
      <c r="DF196" s="528"/>
      <c r="DG196" s="538" t="s">
        <v>1930</v>
      </c>
      <c r="DH196" s="528">
        <v>253</v>
      </c>
      <c r="DI196" s="528">
        <v>169</v>
      </c>
      <c r="DJ196" s="528">
        <v>52</v>
      </c>
      <c r="DK196" s="528">
        <v>42</v>
      </c>
      <c r="DL196" s="528">
        <v>2</v>
      </c>
      <c r="DM196" s="528">
        <v>2941</v>
      </c>
      <c r="DN196" s="528">
        <v>388</v>
      </c>
      <c r="DO196" s="528">
        <v>454</v>
      </c>
      <c r="DP196" s="535">
        <v>3847</v>
      </c>
    </row>
    <row r="197" spans="1:120">
      <c r="A197" s="597" t="s">
        <v>335</v>
      </c>
      <c r="B197" s="545" t="s">
        <v>1292</v>
      </c>
      <c r="C197" s="546" t="s">
        <v>706</v>
      </c>
      <c r="D197" s="531">
        <v>1.0171909334308589</v>
      </c>
      <c r="E197" s="532">
        <v>2.9958921424632892</v>
      </c>
      <c r="F197" s="532">
        <v>0.90415108774288622</v>
      </c>
      <c r="G197" s="532">
        <v>0.97249269237380653</v>
      </c>
      <c r="H197" s="532"/>
      <c r="I197" s="532">
        <v>0.8773567245278775</v>
      </c>
      <c r="J197" s="533">
        <v>1.0709604216476594</v>
      </c>
      <c r="K197" s="534">
        <v>11</v>
      </c>
      <c r="L197" s="528" t="s">
        <v>1325</v>
      </c>
      <c r="M197" s="528" t="s">
        <v>1325</v>
      </c>
      <c r="N197" s="528" t="s">
        <v>1325</v>
      </c>
      <c r="O197" s="528" t="s">
        <v>1325</v>
      </c>
      <c r="P197" s="528">
        <v>141</v>
      </c>
      <c r="Q197" s="535" t="s">
        <v>1325</v>
      </c>
      <c r="R197" s="531">
        <v>0</v>
      </c>
      <c r="S197" s="532">
        <v>0</v>
      </c>
      <c r="T197" s="532">
        <v>0</v>
      </c>
      <c r="U197" s="532">
        <v>12.743169819324542</v>
      </c>
      <c r="V197" s="532"/>
      <c r="W197" s="532">
        <v>1.0823514392717899</v>
      </c>
      <c r="X197" s="533">
        <v>0</v>
      </c>
      <c r="Y197" s="534" t="s">
        <v>1325</v>
      </c>
      <c r="Z197" s="528" t="s">
        <v>1325</v>
      </c>
      <c r="AA197" s="528" t="s">
        <v>1325</v>
      </c>
      <c r="AB197" s="528" t="s">
        <v>1325</v>
      </c>
      <c r="AC197" s="528" t="s">
        <v>1325</v>
      </c>
      <c r="AD197" s="528" t="s">
        <v>1325</v>
      </c>
      <c r="AE197" s="535" t="s">
        <v>1325</v>
      </c>
      <c r="AF197" s="531">
        <v>0</v>
      </c>
      <c r="AG197" s="532">
        <v>0</v>
      </c>
      <c r="AH197" s="532">
        <v>0</v>
      </c>
      <c r="AI197" s="532">
        <v>0</v>
      </c>
      <c r="AJ197" s="532"/>
      <c r="AK197" s="532">
        <v>1.2632958682243645</v>
      </c>
      <c r="AL197" s="533">
        <v>2.637963552291628</v>
      </c>
      <c r="AM197" s="534" t="s">
        <v>1325</v>
      </c>
      <c r="AN197" s="528" t="s">
        <v>1325</v>
      </c>
      <c r="AO197" s="528" t="s">
        <v>1325</v>
      </c>
      <c r="AP197" s="528" t="s">
        <v>1325</v>
      </c>
      <c r="AQ197" s="528" t="s">
        <v>1325</v>
      </c>
      <c r="AR197" s="528" t="s">
        <v>1325</v>
      </c>
      <c r="AS197" s="535" t="s">
        <v>1325</v>
      </c>
      <c r="AT197" s="531">
        <v>0.77661803099291149</v>
      </c>
      <c r="AU197" s="532">
        <v>3.8193678904317392</v>
      </c>
      <c r="AV197" s="532">
        <v>0</v>
      </c>
      <c r="AW197" s="532">
        <v>0</v>
      </c>
      <c r="AX197" s="532"/>
      <c r="AY197" s="532">
        <v>1.1839044246996226</v>
      </c>
      <c r="AZ197" s="533">
        <v>2.5690628060807739</v>
      </c>
      <c r="BA197" s="534" t="s">
        <v>1325</v>
      </c>
      <c r="BB197" s="528" t="s">
        <v>1325</v>
      </c>
      <c r="BC197" s="528" t="s">
        <v>1325</v>
      </c>
      <c r="BD197" s="528" t="s">
        <v>1325</v>
      </c>
      <c r="BE197" s="528" t="s">
        <v>1325</v>
      </c>
      <c r="BF197" s="528">
        <v>18</v>
      </c>
      <c r="BG197" s="535" t="s">
        <v>1325</v>
      </c>
      <c r="BH197" s="531">
        <v>1.1633529531507671</v>
      </c>
      <c r="BI197" s="532">
        <v>2.6015858909278702</v>
      </c>
      <c r="BJ197" s="532">
        <v>1.1234137126671797</v>
      </c>
      <c r="BK197" s="532">
        <v>2.0830726829546764</v>
      </c>
      <c r="BL197" s="532"/>
      <c r="BM197" s="532">
        <v>0.71438611735829693</v>
      </c>
      <c r="BN197" s="533">
        <v>0.80587582386581247</v>
      </c>
      <c r="BO197" s="534" t="s">
        <v>1325</v>
      </c>
      <c r="BP197" s="528" t="s">
        <v>1325</v>
      </c>
      <c r="BQ197" s="528" t="s">
        <v>1325</v>
      </c>
      <c r="BR197" s="528" t="s">
        <v>1325</v>
      </c>
      <c r="BS197" s="528" t="s">
        <v>1325</v>
      </c>
      <c r="BT197" s="528">
        <v>21</v>
      </c>
      <c r="BU197" s="535" t="s">
        <v>1325</v>
      </c>
      <c r="BV197" s="531">
        <v>1.3191711373362087</v>
      </c>
      <c r="BW197" s="532">
        <v>1.8890461003575374</v>
      </c>
      <c r="BX197" s="532">
        <v>0.80639138467646088</v>
      </c>
      <c r="BY197" s="532">
        <v>0.71950184421475227</v>
      </c>
      <c r="BZ197" s="532"/>
      <c r="CA197" s="532">
        <v>0.91772946059676697</v>
      </c>
      <c r="CB197" s="533">
        <v>0.8922347367497272</v>
      </c>
      <c r="CC197" s="534" t="s">
        <v>1325</v>
      </c>
      <c r="CD197" s="528" t="s">
        <v>1325</v>
      </c>
      <c r="CE197" s="528" t="s">
        <v>1325</v>
      </c>
      <c r="CF197" s="528" t="s">
        <v>1325</v>
      </c>
      <c r="CG197" s="528" t="s">
        <v>1325</v>
      </c>
      <c r="CH197" s="528">
        <v>64</v>
      </c>
      <c r="CI197" s="535" t="s">
        <v>1325</v>
      </c>
      <c r="CJ197" s="531">
        <v>0</v>
      </c>
      <c r="CK197" s="532">
        <v>0</v>
      </c>
      <c r="CL197" s="532">
        <v>5.9939396756928502</v>
      </c>
      <c r="CM197" s="532">
        <v>0</v>
      </c>
      <c r="CN197" s="532"/>
      <c r="CO197" s="532">
        <v>0.63663744581890869</v>
      </c>
      <c r="CP197" s="533">
        <v>3.7690008085369038</v>
      </c>
      <c r="CQ197" s="534" t="s">
        <v>1325</v>
      </c>
      <c r="CR197" s="528" t="s">
        <v>1325</v>
      </c>
      <c r="CS197" s="528" t="s">
        <v>1325</v>
      </c>
      <c r="CT197" s="528" t="s">
        <v>1325</v>
      </c>
      <c r="CU197" s="528" t="s">
        <v>1325</v>
      </c>
      <c r="CV197" s="528" t="s">
        <v>1325</v>
      </c>
      <c r="CW197" s="528" t="s">
        <v>1325</v>
      </c>
      <c r="CX197" s="528" t="s">
        <v>878</v>
      </c>
      <c r="CY197" s="528" t="s">
        <v>791</v>
      </c>
      <c r="CZ197" s="528" t="s">
        <v>878</v>
      </c>
      <c r="DA197" s="536" t="s">
        <v>791</v>
      </c>
      <c r="DB197" s="537" t="s">
        <v>792</v>
      </c>
      <c r="DC197" s="537" t="s">
        <v>792</v>
      </c>
      <c r="DD197" s="537" t="s">
        <v>878</v>
      </c>
      <c r="DE197" s="537" t="s">
        <v>878</v>
      </c>
      <c r="DF197" s="528"/>
      <c r="DG197" s="538" t="s">
        <v>1930</v>
      </c>
      <c r="DH197" s="528">
        <v>81</v>
      </c>
      <c r="DI197" s="528">
        <v>18</v>
      </c>
      <c r="DJ197" s="528">
        <v>41</v>
      </c>
      <c r="DK197" s="528">
        <v>23</v>
      </c>
      <c r="DL197" s="528">
        <v>6</v>
      </c>
      <c r="DM197" s="528">
        <v>1111</v>
      </c>
      <c r="DN197" s="528">
        <v>56</v>
      </c>
      <c r="DO197" s="528">
        <v>176</v>
      </c>
      <c r="DP197" s="535">
        <v>1336</v>
      </c>
    </row>
    <row r="198" spans="1:120">
      <c r="A198" s="597" t="s">
        <v>337</v>
      </c>
      <c r="B198" s="545" t="s">
        <v>1290</v>
      </c>
      <c r="C198" s="546" t="s">
        <v>707</v>
      </c>
      <c r="D198" s="531">
        <v>0.79329444825295559</v>
      </c>
      <c r="E198" s="532"/>
      <c r="F198" s="532"/>
      <c r="G198" s="532"/>
      <c r="H198" s="532"/>
      <c r="I198" s="532">
        <v>3.4151553218415742</v>
      </c>
      <c r="J198" s="533"/>
      <c r="K198" s="534">
        <v>14</v>
      </c>
      <c r="L198" s="528" t="s">
        <v>1325</v>
      </c>
      <c r="M198" s="528" t="s">
        <v>1325</v>
      </c>
      <c r="N198" s="528" t="s">
        <v>1325</v>
      </c>
      <c r="O198" s="528" t="s">
        <v>1325</v>
      </c>
      <c r="P198" s="528" t="s">
        <v>1325</v>
      </c>
      <c r="Q198" s="535" t="s">
        <v>1325</v>
      </c>
      <c r="R198" s="531">
        <v>0.33998333496555244</v>
      </c>
      <c r="S198" s="532"/>
      <c r="T198" s="532"/>
      <c r="U198" s="532"/>
      <c r="V198" s="532"/>
      <c r="W198" s="532">
        <v>7.9686957509636711</v>
      </c>
      <c r="X198" s="533"/>
      <c r="Y198" s="534" t="s">
        <v>1325</v>
      </c>
      <c r="Z198" s="528" t="s">
        <v>1325</v>
      </c>
      <c r="AA198" s="528" t="s">
        <v>1325</v>
      </c>
      <c r="AB198" s="528" t="s">
        <v>1325</v>
      </c>
      <c r="AC198" s="528" t="s">
        <v>1325</v>
      </c>
      <c r="AD198" s="528" t="s">
        <v>1325</v>
      </c>
      <c r="AE198" s="535" t="s">
        <v>1325</v>
      </c>
      <c r="AF198" s="531">
        <v>0.96309951173274388</v>
      </c>
      <c r="AG198" s="532"/>
      <c r="AH198" s="532"/>
      <c r="AI198" s="532"/>
      <c r="AJ198" s="532"/>
      <c r="AK198" s="532">
        <v>0</v>
      </c>
      <c r="AL198" s="533"/>
      <c r="AM198" s="534" t="s">
        <v>1325</v>
      </c>
      <c r="AN198" s="528" t="s">
        <v>1325</v>
      </c>
      <c r="AO198" s="528" t="s">
        <v>1325</v>
      </c>
      <c r="AP198" s="528" t="s">
        <v>1325</v>
      </c>
      <c r="AQ198" s="528" t="s">
        <v>1325</v>
      </c>
      <c r="AR198" s="528" t="s">
        <v>1325</v>
      </c>
      <c r="AS198" s="535" t="s">
        <v>1325</v>
      </c>
      <c r="AT198" s="531">
        <v>0</v>
      </c>
      <c r="AU198" s="532"/>
      <c r="AV198" s="532"/>
      <c r="AW198" s="532"/>
      <c r="AX198" s="532"/>
      <c r="AY198" s="532">
        <v>0</v>
      </c>
      <c r="AZ198" s="533"/>
      <c r="BA198" s="534" t="s">
        <v>1325</v>
      </c>
      <c r="BB198" s="528" t="s">
        <v>1325</v>
      </c>
      <c r="BC198" s="528" t="s">
        <v>1325</v>
      </c>
      <c r="BD198" s="528" t="s">
        <v>1325</v>
      </c>
      <c r="BE198" s="528" t="s">
        <v>1325</v>
      </c>
      <c r="BF198" s="528" t="s">
        <v>1325</v>
      </c>
      <c r="BG198" s="535" t="s">
        <v>1325</v>
      </c>
      <c r="BH198" s="531">
        <v>0.33998333496555244</v>
      </c>
      <c r="BI198" s="532"/>
      <c r="BJ198" s="532"/>
      <c r="BK198" s="532"/>
      <c r="BL198" s="532"/>
      <c r="BM198" s="532">
        <v>7.9686957509636711</v>
      </c>
      <c r="BN198" s="533"/>
      <c r="BO198" s="534" t="s">
        <v>1325</v>
      </c>
      <c r="BP198" s="528" t="s">
        <v>1325</v>
      </c>
      <c r="BQ198" s="528" t="s">
        <v>1325</v>
      </c>
      <c r="BR198" s="528" t="s">
        <v>1325</v>
      </c>
      <c r="BS198" s="528" t="s">
        <v>1325</v>
      </c>
      <c r="BT198" s="528" t="s">
        <v>1325</v>
      </c>
      <c r="BU198" s="535" t="s">
        <v>1325</v>
      </c>
      <c r="BV198" s="531">
        <v>0.67996666993110477</v>
      </c>
      <c r="BW198" s="532"/>
      <c r="BX198" s="532"/>
      <c r="BY198" s="532"/>
      <c r="BZ198" s="532"/>
      <c r="CA198" s="532">
        <v>3.9843478754818333</v>
      </c>
      <c r="CB198" s="533"/>
      <c r="CC198" s="534" t="s">
        <v>1325</v>
      </c>
      <c r="CD198" s="528" t="s">
        <v>1325</v>
      </c>
      <c r="CE198" s="528" t="s">
        <v>1325</v>
      </c>
      <c r="CF198" s="528" t="s">
        <v>1325</v>
      </c>
      <c r="CG198" s="528" t="s">
        <v>1325</v>
      </c>
      <c r="CH198" s="528" t="s">
        <v>1325</v>
      </c>
      <c r="CI198" s="535" t="s">
        <v>1325</v>
      </c>
      <c r="CJ198" s="531">
        <v>0</v>
      </c>
      <c r="CK198" s="532"/>
      <c r="CL198" s="532"/>
      <c r="CM198" s="532"/>
      <c r="CN198" s="532"/>
      <c r="CO198" s="532">
        <v>3.0644935233542827</v>
      </c>
      <c r="CP198" s="533"/>
      <c r="CQ198" s="534" t="s">
        <v>1325</v>
      </c>
      <c r="CR198" s="528" t="s">
        <v>1325</v>
      </c>
      <c r="CS198" s="528" t="s">
        <v>1325</v>
      </c>
      <c r="CT198" s="528" t="s">
        <v>1325</v>
      </c>
      <c r="CU198" s="528" t="s">
        <v>1325</v>
      </c>
      <c r="CV198" s="528" t="s">
        <v>1325</v>
      </c>
      <c r="CW198" s="528" t="s">
        <v>1325</v>
      </c>
      <c r="CX198" s="528" t="s">
        <v>878</v>
      </c>
      <c r="CY198" s="528" t="s">
        <v>791</v>
      </c>
      <c r="CZ198" s="528" t="s">
        <v>878</v>
      </c>
      <c r="DA198" s="536" t="s">
        <v>791</v>
      </c>
      <c r="DB198" s="537" t="s">
        <v>792</v>
      </c>
      <c r="DC198" s="537" t="s">
        <v>792</v>
      </c>
      <c r="DD198" s="537" t="s">
        <v>878</v>
      </c>
      <c r="DE198" s="537" t="s">
        <v>878</v>
      </c>
      <c r="DF198" s="528"/>
      <c r="DG198" s="538" t="s">
        <v>1930</v>
      </c>
      <c r="DH198" s="528">
        <v>259</v>
      </c>
      <c r="DI198" s="528">
        <v>0</v>
      </c>
      <c r="DJ198" s="528">
        <v>0</v>
      </c>
      <c r="DK198" s="528">
        <v>6</v>
      </c>
      <c r="DL198" s="528">
        <v>0</v>
      </c>
      <c r="DM198" s="528">
        <v>66</v>
      </c>
      <c r="DN198" s="528">
        <v>1</v>
      </c>
      <c r="DO198" s="528">
        <v>20</v>
      </c>
      <c r="DP198" s="535">
        <v>332</v>
      </c>
    </row>
    <row r="199" spans="1:120">
      <c r="A199" s="591" t="s">
        <v>300</v>
      </c>
      <c r="B199" s="529" t="s">
        <v>1290</v>
      </c>
      <c r="C199" s="530" t="s">
        <v>708</v>
      </c>
      <c r="D199" s="531">
        <v>1.0587742758806415</v>
      </c>
      <c r="E199" s="532">
        <v>2.5641203771824999</v>
      </c>
      <c r="F199" s="532">
        <v>1.082216523653192</v>
      </c>
      <c r="G199" s="532">
        <v>0.54434106395788262</v>
      </c>
      <c r="H199" s="532"/>
      <c r="I199" s="532">
        <v>0.95133269154779554</v>
      </c>
      <c r="J199" s="533">
        <v>1.0450800409300789</v>
      </c>
      <c r="K199" s="534">
        <v>205</v>
      </c>
      <c r="L199" s="528" t="s">
        <v>1325</v>
      </c>
      <c r="M199" s="528" t="s">
        <v>1325</v>
      </c>
      <c r="N199" s="528" t="s">
        <v>1325</v>
      </c>
      <c r="O199" s="528" t="s">
        <v>1325</v>
      </c>
      <c r="P199" s="528">
        <v>132</v>
      </c>
      <c r="Q199" s="535" t="s">
        <v>1325</v>
      </c>
      <c r="R199" s="531">
        <v>0.45875101067971058</v>
      </c>
      <c r="S199" s="532">
        <v>0</v>
      </c>
      <c r="T199" s="532">
        <v>0</v>
      </c>
      <c r="U199" s="532">
        <v>0</v>
      </c>
      <c r="V199" s="532"/>
      <c r="W199" s="532">
        <v>5.9056518539857219</v>
      </c>
      <c r="X199" s="533">
        <v>0</v>
      </c>
      <c r="Y199" s="534" t="s">
        <v>1325</v>
      </c>
      <c r="Z199" s="528" t="s">
        <v>1325</v>
      </c>
      <c r="AA199" s="528" t="s">
        <v>1325</v>
      </c>
      <c r="AB199" s="528" t="s">
        <v>1325</v>
      </c>
      <c r="AC199" s="528" t="s">
        <v>1325</v>
      </c>
      <c r="AD199" s="528">
        <v>10</v>
      </c>
      <c r="AE199" s="535" t="s">
        <v>1325</v>
      </c>
      <c r="AF199" s="531">
        <v>0.67001359373957137</v>
      </c>
      <c r="AG199" s="532">
        <v>0</v>
      </c>
      <c r="AH199" s="532">
        <v>1.5032524493840291</v>
      </c>
      <c r="AI199" s="532">
        <v>0</v>
      </c>
      <c r="AJ199" s="532"/>
      <c r="AK199" s="532">
        <v>1.5396932139087449</v>
      </c>
      <c r="AL199" s="533">
        <v>0.93345284013886853</v>
      </c>
      <c r="AM199" s="534">
        <v>26</v>
      </c>
      <c r="AN199" s="528" t="s">
        <v>1325</v>
      </c>
      <c r="AO199" s="528" t="s">
        <v>1325</v>
      </c>
      <c r="AP199" s="528" t="s">
        <v>1325</v>
      </c>
      <c r="AQ199" s="528" t="s">
        <v>1325</v>
      </c>
      <c r="AR199" s="528">
        <v>29</v>
      </c>
      <c r="AS199" s="535" t="s">
        <v>1325</v>
      </c>
      <c r="AT199" s="531">
        <v>0.12935940886714647</v>
      </c>
      <c r="AU199" s="532">
        <v>0</v>
      </c>
      <c r="AV199" s="532">
        <v>0</v>
      </c>
      <c r="AW199" s="532">
        <v>0</v>
      </c>
      <c r="AX199" s="532"/>
      <c r="AY199" s="532">
        <v>0</v>
      </c>
      <c r="AZ199" s="533">
        <v>0</v>
      </c>
      <c r="BA199" s="534" t="s">
        <v>1325</v>
      </c>
      <c r="BB199" s="528" t="s">
        <v>1325</v>
      </c>
      <c r="BC199" s="528" t="s">
        <v>1325</v>
      </c>
      <c r="BD199" s="528" t="s">
        <v>1325</v>
      </c>
      <c r="BE199" s="528" t="s">
        <v>1325</v>
      </c>
      <c r="BF199" s="528" t="s">
        <v>1325</v>
      </c>
      <c r="BG199" s="535" t="s">
        <v>1325</v>
      </c>
      <c r="BH199" s="531">
        <v>0.59028483555444067</v>
      </c>
      <c r="BI199" s="532">
        <v>0</v>
      </c>
      <c r="BJ199" s="532">
        <v>2.7091350617449357</v>
      </c>
      <c r="BK199" s="532">
        <v>0</v>
      </c>
      <c r="BL199" s="532"/>
      <c r="BM199" s="532">
        <v>0.84704275817145713</v>
      </c>
      <c r="BN199" s="533">
        <v>2.556050097835366</v>
      </c>
      <c r="BO199" s="534">
        <v>28</v>
      </c>
      <c r="BP199" s="528" t="s">
        <v>1325</v>
      </c>
      <c r="BQ199" s="528" t="s">
        <v>1325</v>
      </c>
      <c r="BR199" s="528" t="s">
        <v>1325</v>
      </c>
      <c r="BS199" s="528" t="s">
        <v>1325</v>
      </c>
      <c r="BT199" s="528">
        <v>28</v>
      </c>
      <c r="BU199" s="535" t="s">
        <v>1325</v>
      </c>
      <c r="BV199" s="531">
        <v>1.6655266336891819</v>
      </c>
      <c r="BW199" s="532">
        <v>4.4981674972644328</v>
      </c>
      <c r="BX199" s="532">
        <v>0</v>
      </c>
      <c r="BY199" s="532">
        <v>1.4488934882768187</v>
      </c>
      <c r="BZ199" s="532"/>
      <c r="CA199" s="532">
        <v>0.73076799315441099</v>
      </c>
      <c r="CB199" s="533">
        <v>0.88111740674316319</v>
      </c>
      <c r="CC199" s="534">
        <v>113</v>
      </c>
      <c r="CD199" s="528" t="s">
        <v>1325</v>
      </c>
      <c r="CE199" s="528" t="s">
        <v>1325</v>
      </c>
      <c r="CF199" s="528" t="s">
        <v>1325</v>
      </c>
      <c r="CG199" s="528" t="s">
        <v>1325</v>
      </c>
      <c r="CH199" s="528">
        <v>46</v>
      </c>
      <c r="CI199" s="535" t="s">
        <v>1325</v>
      </c>
      <c r="CJ199" s="531">
        <v>1.3457119697037492</v>
      </c>
      <c r="CK199" s="532">
        <v>13.775012733280354</v>
      </c>
      <c r="CL199" s="532">
        <v>4.6505410952666155</v>
      </c>
      <c r="CM199" s="532">
        <v>0</v>
      </c>
      <c r="CN199" s="532"/>
      <c r="CO199" s="532">
        <v>0.29169877300745672</v>
      </c>
      <c r="CP199" s="533">
        <v>0</v>
      </c>
      <c r="CQ199" s="534">
        <v>18</v>
      </c>
      <c r="CR199" s="528" t="s">
        <v>1325</v>
      </c>
      <c r="CS199" s="528" t="s">
        <v>1325</v>
      </c>
      <c r="CT199" s="528" t="s">
        <v>1325</v>
      </c>
      <c r="CU199" s="528" t="s">
        <v>1325</v>
      </c>
      <c r="CV199" s="528" t="s">
        <v>1325</v>
      </c>
      <c r="CW199" s="528" t="s">
        <v>1325</v>
      </c>
      <c r="CX199" s="528" t="s">
        <v>878</v>
      </c>
      <c r="CY199" s="528" t="s">
        <v>791</v>
      </c>
      <c r="CZ199" s="528" t="s">
        <v>878</v>
      </c>
      <c r="DA199" s="536" t="s">
        <v>791</v>
      </c>
      <c r="DB199" s="537" t="s">
        <v>792</v>
      </c>
      <c r="DC199" s="537" t="s">
        <v>792</v>
      </c>
      <c r="DD199" s="537" t="s">
        <v>878</v>
      </c>
      <c r="DE199" s="537" t="s">
        <v>878</v>
      </c>
      <c r="DF199" s="528"/>
      <c r="DG199" s="538" t="s">
        <v>1930</v>
      </c>
      <c r="DH199" s="528">
        <v>1633</v>
      </c>
      <c r="DI199" s="528">
        <v>10</v>
      </c>
      <c r="DJ199" s="528">
        <v>31</v>
      </c>
      <c r="DK199" s="528">
        <v>15</v>
      </c>
      <c r="DL199" s="528">
        <v>2</v>
      </c>
      <c r="DM199" s="528">
        <v>1123</v>
      </c>
      <c r="DN199" s="528">
        <v>48</v>
      </c>
      <c r="DO199" s="528">
        <v>351</v>
      </c>
      <c r="DP199" s="535">
        <v>2862</v>
      </c>
    </row>
    <row r="200" spans="1:120">
      <c r="A200" s="597" t="s">
        <v>302</v>
      </c>
      <c r="B200" s="545" t="s">
        <v>1289</v>
      </c>
      <c r="C200" s="546" t="s">
        <v>709</v>
      </c>
      <c r="D200" s="531">
        <v>1.1409649171981857</v>
      </c>
      <c r="E200" s="532">
        <v>2.0653602585846147</v>
      </c>
      <c r="F200" s="532">
        <v>0.52250106658320317</v>
      </c>
      <c r="G200" s="532">
        <v>1.5871195989308393</v>
      </c>
      <c r="H200" s="532"/>
      <c r="I200" s="532">
        <v>0.88250622476085339</v>
      </c>
      <c r="J200" s="533">
        <v>1.1618457654229093</v>
      </c>
      <c r="K200" s="534">
        <v>22</v>
      </c>
      <c r="L200" s="528" t="s">
        <v>1325</v>
      </c>
      <c r="M200" s="528">
        <v>11</v>
      </c>
      <c r="N200" s="528" t="s">
        <v>1325</v>
      </c>
      <c r="O200" s="528" t="s">
        <v>1325</v>
      </c>
      <c r="P200" s="528">
        <v>147</v>
      </c>
      <c r="Q200" s="535">
        <v>16</v>
      </c>
      <c r="R200" s="531">
        <v>1.8717260963256339</v>
      </c>
      <c r="S200" s="532">
        <v>0</v>
      </c>
      <c r="T200" s="532">
        <v>1.6280479319052465</v>
      </c>
      <c r="U200" s="532">
        <v>0</v>
      </c>
      <c r="V200" s="532"/>
      <c r="W200" s="532">
        <v>0.8947288389679926</v>
      </c>
      <c r="X200" s="533">
        <v>0</v>
      </c>
      <c r="Y200" s="534" t="s">
        <v>1325</v>
      </c>
      <c r="Z200" s="528" t="s">
        <v>1325</v>
      </c>
      <c r="AA200" s="528" t="s">
        <v>1325</v>
      </c>
      <c r="AB200" s="528" t="s">
        <v>1325</v>
      </c>
      <c r="AC200" s="528" t="s">
        <v>1325</v>
      </c>
      <c r="AD200" s="528">
        <v>14</v>
      </c>
      <c r="AE200" s="535" t="s">
        <v>1325</v>
      </c>
      <c r="AF200" s="531">
        <v>0.94724650634511665</v>
      </c>
      <c r="AG200" s="532">
        <v>0</v>
      </c>
      <c r="AH200" s="532">
        <v>0.92776647101021981</v>
      </c>
      <c r="AI200" s="532">
        <v>0</v>
      </c>
      <c r="AJ200" s="532"/>
      <c r="AK200" s="532">
        <v>1.3066787826530011</v>
      </c>
      <c r="AL200" s="533">
        <v>1.3961107163792774</v>
      </c>
      <c r="AM200" s="534" t="s">
        <v>1325</v>
      </c>
      <c r="AN200" s="528" t="s">
        <v>1325</v>
      </c>
      <c r="AO200" s="528" t="s">
        <v>1325</v>
      </c>
      <c r="AP200" s="528" t="s">
        <v>1325</v>
      </c>
      <c r="AQ200" s="528" t="s">
        <v>1325</v>
      </c>
      <c r="AR200" s="528" t="s">
        <v>1325</v>
      </c>
      <c r="AS200" s="535" t="s">
        <v>1325</v>
      </c>
      <c r="AT200" s="531">
        <v>1.0308977130188917</v>
      </c>
      <c r="AU200" s="532">
        <v>0</v>
      </c>
      <c r="AV200" s="532">
        <v>0</v>
      </c>
      <c r="AW200" s="532">
        <v>3.956844066280591</v>
      </c>
      <c r="AX200" s="532"/>
      <c r="AY200" s="532">
        <v>0.81686522453351951</v>
      </c>
      <c r="AZ200" s="533">
        <v>1.5041043065906756</v>
      </c>
      <c r="BA200" s="534" t="s">
        <v>1325</v>
      </c>
      <c r="BB200" s="528" t="s">
        <v>1325</v>
      </c>
      <c r="BC200" s="528" t="s">
        <v>1325</v>
      </c>
      <c r="BD200" s="528" t="s">
        <v>1325</v>
      </c>
      <c r="BE200" s="528" t="s">
        <v>1325</v>
      </c>
      <c r="BF200" s="528" t="s">
        <v>1325</v>
      </c>
      <c r="BG200" s="535" t="s">
        <v>1325</v>
      </c>
      <c r="BH200" s="531">
        <v>0.89258394283338749</v>
      </c>
      <c r="BI200" s="532">
        <v>0</v>
      </c>
      <c r="BJ200" s="532">
        <v>0.28091262796626726</v>
      </c>
      <c r="BK200" s="532">
        <v>3.4487722133457064</v>
      </c>
      <c r="BL200" s="532"/>
      <c r="BM200" s="532">
        <v>1.1376531266583312</v>
      </c>
      <c r="BN200" s="533">
        <v>0.41804305914551743</v>
      </c>
      <c r="BO200" s="534" t="s">
        <v>1325</v>
      </c>
      <c r="BP200" s="528" t="s">
        <v>1325</v>
      </c>
      <c r="BQ200" s="528" t="s">
        <v>1325</v>
      </c>
      <c r="BR200" s="528" t="s">
        <v>1325</v>
      </c>
      <c r="BS200" s="528" t="s">
        <v>1325</v>
      </c>
      <c r="BT200" s="528">
        <v>27</v>
      </c>
      <c r="BU200" s="535" t="s">
        <v>1325</v>
      </c>
      <c r="BV200" s="531">
        <v>1.056639341133464</v>
      </c>
      <c r="BW200" s="532">
        <v>4.0066377530510966</v>
      </c>
      <c r="BX200" s="532">
        <v>0.17422277328702182</v>
      </c>
      <c r="BY200" s="532">
        <v>1.3115752456638794</v>
      </c>
      <c r="BZ200" s="532"/>
      <c r="CA200" s="532">
        <v>0.82908783995530133</v>
      </c>
      <c r="CB200" s="533">
        <v>1.8491040889167099</v>
      </c>
      <c r="CC200" s="534">
        <v>11</v>
      </c>
      <c r="CD200" s="528" t="s">
        <v>1325</v>
      </c>
      <c r="CE200" s="528" t="s">
        <v>1325</v>
      </c>
      <c r="CF200" s="528" t="s">
        <v>1325</v>
      </c>
      <c r="CG200" s="528" t="s">
        <v>1325</v>
      </c>
      <c r="CH200" s="528">
        <v>76</v>
      </c>
      <c r="CI200" s="535">
        <v>13</v>
      </c>
      <c r="CJ200" s="531">
        <v>1.532010312701849</v>
      </c>
      <c r="CK200" s="532">
        <v>0</v>
      </c>
      <c r="CL200" s="532">
        <v>3.1120107103121479</v>
      </c>
      <c r="CM200" s="532">
        <v>0</v>
      </c>
      <c r="CN200" s="532"/>
      <c r="CO200" s="532">
        <v>0.75933798032960265</v>
      </c>
      <c r="CP200" s="533">
        <v>0</v>
      </c>
      <c r="CQ200" s="534" t="s">
        <v>1325</v>
      </c>
      <c r="CR200" s="528" t="s">
        <v>1325</v>
      </c>
      <c r="CS200" s="528" t="s">
        <v>1325</v>
      </c>
      <c r="CT200" s="528" t="s">
        <v>1325</v>
      </c>
      <c r="CU200" s="528" t="s">
        <v>1325</v>
      </c>
      <c r="CV200" s="528" t="s">
        <v>1325</v>
      </c>
      <c r="CW200" s="528" t="s">
        <v>1325</v>
      </c>
      <c r="CX200" s="528" t="s">
        <v>878</v>
      </c>
      <c r="CY200" s="528" t="s">
        <v>791</v>
      </c>
      <c r="CZ200" s="528" t="s">
        <v>878</v>
      </c>
      <c r="DA200" s="536" t="s">
        <v>791</v>
      </c>
      <c r="DB200" s="537" t="s">
        <v>792</v>
      </c>
      <c r="DC200" s="537" t="s">
        <v>792</v>
      </c>
      <c r="DD200" s="537" t="s">
        <v>878</v>
      </c>
      <c r="DE200" s="537" t="s">
        <v>878</v>
      </c>
      <c r="DF200" s="528"/>
      <c r="DG200" s="538" t="s">
        <v>1930</v>
      </c>
      <c r="DH200" s="528">
        <v>228</v>
      </c>
      <c r="DI200" s="528">
        <v>17</v>
      </c>
      <c r="DJ200" s="528">
        <v>234</v>
      </c>
      <c r="DK200" s="528">
        <v>67</v>
      </c>
      <c r="DL200" s="528">
        <v>5</v>
      </c>
      <c r="DM200" s="528">
        <v>1781</v>
      </c>
      <c r="DN200" s="528">
        <v>160</v>
      </c>
      <c r="DO200" s="528">
        <v>208</v>
      </c>
      <c r="DP200" s="535">
        <v>2492</v>
      </c>
    </row>
    <row r="201" spans="1:120">
      <c r="A201" s="597" t="s">
        <v>304</v>
      </c>
      <c r="B201" s="545" t="s">
        <v>1298</v>
      </c>
      <c r="C201" s="546" t="s">
        <v>710</v>
      </c>
      <c r="D201" s="531">
        <v>1.0942975734930729</v>
      </c>
      <c r="E201" s="532">
        <v>1.7706124124637015</v>
      </c>
      <c r="F201" s="532">
        <v>0.45326849987111756</v>
      </c>
      <c r="G201" s="532">
        <v>1.5802953086747067</v>
      </c>
      <c r="H201" s="532">
        <v>0.86608574090699497</v>
      </c>
      <c r="I201" s="532">
        <v>0.96313759213855676</v>
      </c>
      <c r="J201" s="533">
        <v>0.94294463927324634</v>
      </c>
      <c r="K201" s="534">
        <v>312</v>
      </c>
      <c r="L201" s="528">
        <v>40</v>
      </c>
      <c r="M201" s="528">
        <v>50</v>
      </c>
      <c r="N201" s="528">
        <v>135</v>
      </c>
      <c r="O201" s="528">
        <v>25</v>
      </c>
      <c r="P201" s="528">
        <v>1455</v>
      </c>
      <c r="Q201" s="535">
        <v>229</v>
      </c>
      <c r="R201" s="531">
        <v>0.89821882471022385</v>
      </c>
      <c r="S201" s="532">
        <v>0.96918404169217343</v>
      </c>
      <c r="T201" s="532">
        <v>0.40049065790989907</v>
      </c>
      <c r="U201" s="532">
        <v>0.75007027330910325</v>
      </c>
      <c r="V201" s="532">
        <v>0</v>
      </c>
      <c r="W201" s="532">
        <v>1.4217384342133976</v>
      </c>
      <c r="X201" s="533">
        <v>0.95975435260006892</v>
      </c>
      <c r="Y201" s="534">
        <v>24</v>
      </c>
      <c r="Z201" s="528" t="s">
        <v>1325</v>
      </c>
      <c r="AA201" s="528" t="s">
        <v>1325</v>
      </c>
      <c r="AB201" s="528" t="s">
        <v>1325</v>
      </c>
      <c r="AC201" s="528" t="s">
        <v>1325</v>
      </c>
      <c r="AD201" s="528">
        <v>151</v>
      </c>
      <c r="AE201" s="535">
        <v>21</v>
      </c>
      <c r="AF201" s="531">
        <v>0.94981865289761869</v>
      </c>
      <c r="AG201" s="532">
        <v>1.3610499792901729</v>
      </c>
      <c r="AH201" s="532">
        <v>0.86757905555669423</v>
      </c>
      <c r="AI201" s="532">
        <v>0.91405805999698797</v>
      </c>
      <c r="AJ201" s="532">
        <v>0.42718407545456921</v>
      </c>
      <c r="AK201" s="532">
        <v>1.0472944549343595</v>
      </c>
      <c r="AL201" s="533">
        <v>1.1619309099757964</v>
      </c>
      <c r="AM201" s="534">
        <v>45</v>
      </c>
      <c r="AN201" s="528" t="s">
        <v>1325</v>
      </c>
      <c r="AO201" s="528">
        <v>15</v>
      </c>
      <c r="AP201" s="528">
        <v>13</v>
      </c>
      <c r="AQ201" s="528" t="s">
        <v>1325</v>
      </c>
      <c r="AR201" s="528">
        <v>243</v>
      </c>
      <c r="AS201" s="535">
        <v>45</v>
      </c>
      <c r="AT201" s="531">
        <v>0.32484140934120959</v>
      </c>
      <c r="AU201" s="532">
        <v>3.2835959460608932</v>
      </c>
      <c r="AV201" s="532">
        <v>0</v>
      </c>
      <c r="AW201" s="532">
        <v>3.1787639694692236</v>
      </c>
      <c r="AX201" s="532">
        <v>2.5473195470161714</v>
      </c>
      <c r="AY201" s="532">
        <v>1.2261436860913664</v>
      </c>
      <c r="AZ201" s="533">
        <v>1.2124787840615985</v>
      </c>
      <c r="BA201" s="534" t="s">
        <v>1325</v>
      </c>
      <c r="BB201" s="528" t="s">
        <v>1325</v>
      </c>
      <c r="BC201" s="528" t="s">
        <v>1325</v>
      </c>
      <c r="BD201" s="528" t="s">
        <v>1325</v>
      </c>
      <c r="BE201" s="528" t="s">
        <v>1325</v>
      </c>
      <c r="BF201" s="528">
        <v>44</v>
      </c>
      <c r="BG201" s="535" t="s">
        <v>1325</v>
      </c>
      <c r="BH201" s="531">
        <v>0.68910807208348435</v>
      </c>
      <c r="BI201" s="532">
        <v>1.6285476471617728</v>
      </c>
      <c r="BJ201" s="532">
        <v>0.36908963281343488</v>
      </c>
      <c r="BK201" s="532">
        <v>1.6865010037836983</v>
      </c>
      <c r="BL201" s="532">
        <v>0.42413362414844169</v>
      </c>
      <c r="BM201" s="532">
        <v>1.3510549631299236</v>
      </c>
      <c r="BN201" s="533">
        <v>0.87361508949478373</v>
      </c>
      <c r="BO201" s="534">
        <v>52</v>
      </c>
      <c r="BP201" s="528" t="s">
        <v>1325</v>
      </c>
      <c r="BQ201" s="528">
        <v>10</v>
      </c>
      <c r="BR201" s="528">
        <v>35</v>
      </c>
      <c r="BS201" s="528" t="s">
        <v>1325</v>
      </c>
      <c r="BT201" s="528">
        <v>402</v>
      </c>
      <c r="BU201" s="535">
        <v>52</v>
      </c>
      <c r="BV201" s="531">
        <v>1.7410939930804443</v>
      </c>
      <c r="BW201" s="532">
        <v>1.6690722901831654</v>
      </c>
      <c r="BX201" s="532">
        <v>0.31273316406333662</v>
      </c>
      <c r="BY201" s="532">
        <v>1.6364116368432844</v>
      </c>
      <c r="BZ201" s="532">
        <v>1.2114368516009257</v>
      </c>
      <c r="CA201" s="532">
        <v>0.71168354491304409</v>
      </c>
      <c r="CB201" s="533">
        <v>0.83179650916158887</v>
      </c>
      <c r="CC201" s="534">
        <v>152</v>
      </c>
      <c r="CD201" s="528">
        <v>13</v>
      </c>
      <c r="CE201" s="528">
        <v>12</v>
      </c>
      <c r="CF201" s="528">
        <v>48</v>
      </c>
      <c r="CG201" s="528">
        <v>12</v>
      </c>
      <c r="CH201" s="528">
        <v>438</v>
      </c>
      <c r="CI201" s="535">
        <v>70</v>
      </c>
      <c r="CJ201" s="531">
        <v>0.42864719958871578</v>
      </c>
      <c r="CK201" s="532">
        <v>9.7840465294383705</v>
      </c>
      <c r="CL201" s="532">
        <v>1.0621634801938997</v>
      </c>
      <c r="CM201" s="532">
        <v>2.7620080428746379</v>
      </c>
      <c r="CN201" s="532">
        <v>0.9717532706622849</v>
      </c>
      <c r="CO201" s="532">
        <v>0.73133432527528686</v>
      </c>
      <c r="CP201" s="533">
        <v>0.68152507170227306</v>
      </c>
      <c r="CQ201" s="534" t="s">
        <v>1325</v>
      </c>
      <c r="CR201" s="528" t="s">
        <v>1325</v>
      </c>
      <c r="CS201" s="528" t="s">
        <v>1325</v>
      </c>
      <c r="CT201" s="528" t="s">
        <v>1325</v>
      </c>
      <c r="CU201" s="528" t="s">
        <v>1325</v>
      </c>
      <c r="CV201" s="528">
        <v>46</v>
      </c>
      <c r="CW201" s="528" t="s">
        <v>1325</v>
      </c>
      <c r="CX201" s="528" t="s">
        <v>878</v>
      </c>
      <c r="CY201" s="528" t="s">
        <v>791</v>
      </c>
      <c r="CZ201" s="528" t="s">
        <v>878</v>
      </c>
      <c r="DA201" s="536" t="s">
        <v>791</v>
      </c>
      <c r="DB201" s="537" t="s">
        <v>792</v>
      </c>
      <c r="DC201" s="537" t="s">
        <v>792</v>
      </c>
      <c r="DD201" s="537" t="s">
        <v>878</v>
      </c>
      <c r="DE201" s="537" t="s">
        <v>878</v>
      </c>
      <c r="DF201" s="528"/>
      <c r="DG201" s="538" t="s">
        <v>1930</v>
      </c>
      <c r="DH201" s="528">
        <v>2679</v>
      </c>
      <c r="DI201" s="528">
        <v>211</v>
      </c>
      <c r="DJ201" s="528">
        <v>978</v>
      </c>
      <c r="DK201" s="528">
        <v>809</v>
      </c>
      <c r="DL201" s="528">
        <v>266</v>
      </c>
      <c r="DM201" s="528">
        <v>13628</v>
      </c>
      <c r="DN201" s="528">
        <v>2233</v>
      </c>
      <c r="DO201" s="528">
        <v>2246</v>
      </c>
      <c r="DP201" s="535">
        <v>20804</v>
      </c>
    </row>
    <row r="202" spans="1:120">
      <c r="A202" s="597" t="s">
        <v>306</v>
      </c>
      <c r="B202" s="545" t="s">
        <v>1292</v>
      </c>
      <c r="C202" s="546" t="s">
        <v>711</v>
      </c>
      <c r="D202" s="531"/>
      <c r="E202" s="532">
        <v>1.2013293980061752</v>
      </c>
      <c r="F202" s="532"/>
      <c r="G202" s="532"/>
      <c r="H202" s="532"/>
      <c r="I202" s="532"/>
      <c r="J202" s="533"/>
      <c r="K202" s="534" t="s">
        <v>1325</v>
      </c>
      <c r="L202" s="528" t="s">
        <v>1325</v>
      </c>
      <c r="M202" s="528" t="s">
        <v>1325</v>
      </c>
      <c r="N202" s="528" t="s">
        <v>1325</v>
      </c>
      <c r="O202" s="528" t="s">
        <v>1325</v>
      </c>
      <c r="P202" s="528" t="s">
        <v>1325</v>
      </c>
      <c r="Q202" s="535" t="s">
        <v>1325</v>
      </c>
      <c r="R202" s="531"/>
      <c r="S202" s="532">
        <v>0</v>
      </c>
      <c r="T202" s="532"/>
      <c r="U202" s="532"/>
      <c r="V202" s="532"/>
      <c r="W202" s="532"/>
      <c r="X202" s="533"/>
      <c r="Y202" s="534" t="s">
        <v>1325</v>
      </c>
      <c r="Z202" s="528" t="s">
        <v>1325</v>
      </c>
      <c r="AA202" s="528" t="s">
        <v>1325</v>
      </c>
      <c r="AB202" s="528" t="s">
        <v>1325</v>
      </c>
      <c r="AC202" s="528" t="s">
        <v>1325</v>
      </c>
      <c r="AD202" s="528" t="s">
        <v>1325</v>
      </c>
      <c r="AE202" s="535" t="s">
        <v>1325</v>
      </c>
      <c r="AF202" s="531"/>
      <c r="AG202" s="532">
        <v>2.7213823179595611</v>
      </c>
      <c r="AH202" s="532"/>
      <c r="AI202" s="532"/>
      <c r="AJ202" s="532"/>
      <c r="AK202" s="532"/>
      <c r="AL202" s="533"/>
      <c r="AM202" s="534" t="s">
        <v>1325</v>
      </c>
      <c r="AN202" s="528" t="s">
        <v>1325</v>
      </c>
      <c r="AO202" s="528" t="s">
        <v>1325</v>
      </c>
      <c r="AP202" s="528" t="s">
        <v>1325</v>
      </c>
      <c r="AQ202" s="528" t="s">
        <v>1325</v>
      </c>
      <c r="AR202" s="528" t="s">
        <v>1325</v>
      </c>
      <c r="AS202" s="535" t="s">
        <v>1325</v>
      </c>
      <c r="AT202" s="531"/>
      <c r="AU202" s="532">
        <v>0</v>
      </c>
      <c r="AV202" s="532"/>
      <c r="AW202" s="532"/>
      <c r="AX202" s="532"/>
      <c r="AY202" s="532"/>
      <c r="AZ202" s="533"/>
      <c r="BA202" s="534" t="s">
        <v>1325</v>
      </c>
      <c r="BB202" s="528" t="s">
        <v>1325</v>
      </c>
      <c r="BC202" s="528" t="s">
        <v>1325</v>
      </c>
      <c r="BD202" s="528" t="s">
        <v>1325</v>
      </c>
      <c r="BE202" s="528" t="s">
        <v>1325</v>
      </c>
      <c r="BF202" s="528" t="s">
        <v>1325</v>
      </c>
      <c r="BG202" s="535" t="s">
        <v>1325</v>
      </c>
      <c r="BH202" s="531"/>
      <c r="BI202" s="532">
        <v>0</v>
      </c>
      <c r="BJ202" s="532"/>
      <c r="BK202" s="532"/>
      <c r="BL202" s="532"/>
      <c r="BM202" s="532"/>
      <c r="BN202" s="533"/>
      <c r="BO202" s="534" t="s">
        <v>1325</v>
      </c>
      <c r="BP202" s="528" t="s">
        <v>1325</v>
      </c>
      <c r="BQ202" s="528" t="s">
        <v>1325</v>
      </c>
      <c r="BR202" s="528" t="s">
        <v>1325</v>
      </c>
      <c r="BS202" s="528" t="s">
        <v>1325</v>
      </c>
      <c r="BT202" s="528" t="s">
        <v>1325</v>
      </c>
      <c r="BU202" s="535" t="s">
        <v>1325</v>
      </c>
      <c r="BV202" s="531"/>
      <c r="BW202" s="532">
        <v>2.0535201435979258</v>
      </c>
      <c r="BX202" s="532"/>
      <c r="BY202" s="532"/>
      <c r="BZ202" s="532"/>
      <c r="CA202" s="532"/>
      <c r="CB202" s="533"/>
      <c r="CC202" s="534" t="s">
        <v>1325</v>
      </c>
      <c r="CD202" s="528" t="s">
        <v>1325</v>
      </c>
      <c r="CE202" s="528" t="s">
        <v>1325</v>
      </c>
      <c r="CF202" s="528" t="s">
        <v>1325</v>
      </c>
      <c r="CG202" s="528" t="s">
        <v>1325</v>
      </c>
      <c r="CH202" s="528" t="s">
        <v>1325</v>
      </c>
      <c r="CI202" s="535" t="s">
        <v>1325</v>
      </c>
      <c r="CJ202" s="531"/>
      <c r="CK202" s="532">
        <v>0</v>
      </c>
      <c r="CL202" s="532"/>
      <c r="CM202" s="532"/>
      <c r="CN202" s="532"/>
      <c r="CO202" s="532"/>
      <c r="CP202" s="533"/>
      <c r="CQ202" s="534" t="s">
        <v>1325</v>
      </c>
      <c r="CR202" s="528" t="s">
        <v>1325</v>
      </c>
      <c r="CS202" s="528" t="s">
        <v>1325</v>
      </c>
      <c r="CT202" s="528" t="s">
        <v>1325</v>
      </c>
      <c r="CU202" s="528" t="s">
        <v>1325</v>
      </c>
      <c r="CV202" s="528" t="s">
        <v>1325</v>
      </c>
      <c r="CW202" s="528" t="s">
        <v>1325</v>
      </c>
      <c r="CX202" s="528" t="s">
        <v>878</v>
      </c>
      <c r="CY202" s="528" t="s">
        <v>791</v>
      </c>
      <c r="CZ202" s="528" t="s">
        <v>878</v>
      </c>
      <c r="DA202" s="536" t="s">
        <v>791</v>
      </c>
      <c r="DB202" s="537" t="s">
        <v>792</v>
      </c>
      <c r="DC202" s="537" t="s">
        <v>792</v>
      </c>
      <c r="DD202" s="537" t="s">
        <v>878</v>
      </c>
      <c r="DE202" s="537" t="s">
        <v>878</v>
      </c>
      <c r="DF202" s="528"/>
      <c r="DG202" s="538" t="s">
        <v>1930</v>
      </c>
      <c r="DH202" s="528">
        <v>1</v>
      </c>
      <c r="DI202" s="528">
        <v>23</v>
      </c>
      <c r="DJ202" s="528">
        <v>0</v>
      </c>
      <c r="DK202" s="528">
        <v>0</v>
      </c>
      <c r="DL202" s="528">
        <v>0</v>
      </c>
      <c r="DM202" s="528">
        <v>3</v>
      </c>
      <c r="DN202" s="528">
        <v>0</v>
      </c>
      <c r="DO202" s="528">
        <v>3</v>
      </c>
      <c r="DP202" s="535">
        <v>27</v>
      </c>
    </row>
    <row r="203" spans="1:120">
      <c r="A203" s="597" t="s">
        <v>22</v>
      </c>
      <c r="B203" s="545" t="s">
        <v>1292</v>
      </c>
      <c r="C203" s="546" t="s">
        <v>730</v>
      </c>
      <c r="D203" s="531"/>
      <c r="E203" s="532"/>
      <c r="F203" s="532"/>
      <c r="G203" s="532"/>
      <c r="H203" s="532"/>
      <c r="I203" s="532">
        <v>0.91410764493988617</v>
      </c>
      <c r="J203" s="533"/>
      <c r="K203" s="534" t="s">
        <v>1325</v>
      </c>
      <c r="L203" s="528" t="s">
        <v>1325</v>
      </c>
      <c r="M203" s="528" t="s">
        <v>1325</v>
      </c>
      <c r="N203" s="528" t="s">
        <v>1325</v>
      </c>
      <c r="O203" s="528" t="s">
        <v>1325</v>
      </c>
      <c r="P203" s="528">
        <v>22</v>
      </c>
      <c r="Q203" s="535" t="s">
        <v>1325</v>
      </c>
      <c r="R203" s="531"/>
      <c r="S203" s="532"/>
      <c r="T203" s="532"/>
      <c r="U203" s="532"/>
      <c r="V203" s="532"/>
      <c r="W203" s="532">
        <v>0</v>
      </c>
      <c r="X203" s="533"/>
      <c r="Y203" s="534" t="s">
        <v>1325</v>
      </c>
      <c r="Z203" s="528" t="s">
        <v>1325</v>
      </c>
      <c r="AA203" s="528" t="s">
        <v>1325</v>
      </c>
      <c r="AB203" s="528" t="s">
        <v>1325</v>
      </c>
      <c r="AC203" s="528" t="s">
        <v>1325</v>
      </c>
      <c r="AD203" s="528" t="s">
        <v>1325</v>
      </c>
      <c r="AE203" s="535" t="s">
        <v>1325</v>
      </c>
      <c r="AF203" s="531"/>
      <c r="AG203" s="532"/>
      <c r="AH203" s="532"/>
      <c r="AI203" s="532"/>
      <c r="AJ203" s="532"/>
      <c r="AK203" s="532">
        <v>0.89918141126832929</v>
      </c>
      <c r="AL203" s="533"/>
      <c r="AM203" s="534" t="s">
        <v>1325</v>
      </c>
      <c r="AN203" s="528" t="s">
        <v>1325</v>
      </c>
      <c r="AO203" s="528" t="s">
        <v>1325</v>
      </c>
      <c r="AP203" s="528" t="s">
        <v>1325</v>
      </c>
      <c r="AQ203" s="528" t="s">
        <v>1325</v>
      </c>
      <c r="AR203" s="528" t="s">
        <v>1325</v>
      </c>
      <c r="AS203" s="535" t="s">
        <v>1325</v>
      </c>
      <c r="AT203" s="531"/>
      <c r="AU203" s="532"/>
      <c r="AV203" s="532"/>
      <c r="AW203" s="532"/>
      <c r="AX203" s="532"/>
      <c r="AY203" s="532">
        <v>1.1785189471952251</v>
      </c>
      <c r="AZ203" s="533"/>
      <c r="BA203" s="534" t="s">
        <v>1325</v>
      </c>
      <c r="BB203" s="528" t="s">
        <v>1325</v>
      </c>
      <c r="BC203" s="528" t="s">
        <v>1325</v>
      </c>
      <c r="BD203" s="528" t="s">
        <v>1325</v>
      </c>
      <c r="BE203" s="528" t="s">
        <v>1325</v>
      </c>
      <c r="BF203" s="528" t="s">
        <v>1325</v>
      </c>
      <c r="BG203" s="535" t="s">
        <v>1325</v>
      </c>
      <c r="BH203" s="531"/>
      <c r="BI203" s="532"/>
      <c r="BJ203" s="532"/>
      <c r="BK203" s="532"/>
      <c r="BL203" s="532"/>
      <c r="BM203" s="532">
        <v>1.364503177441414</v>
      </c>
      <c r="BN203" s="533"/>
      <c r="BO203" s="534" t="s">
        <v>1325</v>
      </c>
      <c r="BP203" s="528" t="s">
        <v>1325</v>
      </c>
      <c r="BQ203" s="528" t="s">
        <v>1325</v>
      </c>
      <c r="BR203" s="528" t="s">
        <v>1325</v>
      </c>
      <c r="BS203" s="528" t="s">
        <v>1325</v>
      </c>
      <c r="BT203" s="528" t="s">
        <v>1325</v>
      </c>
      <c r="BU203" s="535" t="s">
        <v>1325</v>
      </c>
      <c r="BV203" s="531"/>
      <c r="BW203" s="532"/>
      <c r="BX203" s="532"/>
      <c r="BY203" s="532"/>
      <c r="BZ203" s="532"/>
      <c r="CA203" s="532">
        <v>0.72348714412098669</v>
      </c>
      <c r="CB203" s="533"/>
      <c r="CC203" s="534" t="s">
        <v>1325</v>
      </c>
      <c r="CD203" s="528" t="s">
        <v>1325</v>
      </c>
      <c r="CE203" s="528" t="s">
        <v>1325</v>
      </c>
      <c r="CF203" s="528" t="s">
        <v>1325</v>
      </c>
      <c r="CG203" s="528" t="s">
        <v>1325</v>
      </c>
      <c r="CH203" s="528" t="s">
        <v>1325</v>
      </c>
      <c r="CI203" s="535" t="s">
        <v>1325</v>
      </c>
      <c r="CJ203" s="531"/>
      <c r="CK203" s="532"/>
      <c r="CL203" s="532"/>
      <c r="CM203" s="532"/>
      <c r="CN203" s="532"/>
      <c r="CO203" s="532">
        <v>0.92778244285037925</v>
      </c>
      <c r="CP203" s="533"/>
      <c r="CQ203" s="534" t="s">
        <v>1325</v>
      </c>
      <c r="CR203" s="528" t="s">
        <v>1325</v>
      </c>
      <c r="CS203" s="528" t="s">
        <v>1325</v>
      </c>
      <c r="CT203" s="528" t="s">
        <v>1325</v>
      </c>
      <c r="CU203" s="528" t="s">
        <v>1325</v>
      </c>
      <c r="CV203" s="528" t="s">
        <v>1325</v>
      </c>
      <c r="CW203" s="528" t="s">
        <v>1325</v>
      </c>
      <c r="CX203" s="528" t="s">
        <v>878</v>
      </c>
      <c r="CY203" s="528" t="s">
        <v>791</v>
      </c>
      <c r="CZ203" s="528" t="s">
        <v>878</v>
      </c>
      <c r="DA203" s="536" t="s">
        <v>791</v>
      </c>
      <c r="DB203" s="537" t="s">
        <v>792</v>
      </c>
      <c r="DC203" s="537" t="s">
        <v>792</v>
      </c>
      <c r="DD203" s="537" t="s">
        <v>878</v>
      </c>
      <c r="DE203" s="537" t="s">
        <v>878</v>
      </c>
      <c r="DF203" s="528"/>
      <c r="DG203" s="538" t="s">
        <v>1930</v>
      </c>
      <c r="DH203" s="528">
        <v>7</v>
      </c>
      <c r="DI203" s="528">
        <v>1</v>
      </c>
      <c r="DJ203" s="528">
        <v>4</v>
      </c>
      <c r="DK203" s="528">
        <v>1</v>
      </c>
      <c r="DL203" s="528">
        <v>0</v>
      </c>
      <c r="DM203" s="528">
        <v>218</v>
      </c>
      <c r="DN203" s="528">
        <v>1</v>
      </c>
      <c r="DO203" s="528">
        <v>22</v>
      </c>
      <c r="DP203" s="535">
        <v>232</v>
      </c>
    </row>
    <row r="204" spans="1:120">
      <c r="A204" s="597" t="s">
        <v>188</v>
      </c>
      <c r="B204" s="529" t="s">
        <v>1292</v>
      </c>
      <c r="C204" s="530" t="s">
        <v>731</v>
      </c>
      <c r="D204" s="531">
        <v>1.0295678582966461</v>
      </c>
      <c r="E204" s="532">
        <v>0.82636515445155145</v>
      </c>
      <c r="F204" s="532">
        <v>0.42623239493944287</v>
      </c>
      <c r="G204" s="532">
        <v>1.099990562338951</v>
      </c>
      <c r="H204" s="532">
        <v>0</v>
      </c>
      <c r="I204" s="532">
        <v>1.1022252979223806</v>
      </c>
      <c r="J204" s="533">
        <v>1.351323785990115</v>
      </c>
      <c r="K204" s="534">
        <v>63</v>
      </c>
      <c r="L204" s="528">
        <v>17</v>
      </c>
      <c r="M204" s="528" t="s">
        <v>1325</v>
      </c>
      <c r="N204" s="528">
        <v>10</v>
      </c>
      <c r="O204" s="528" t="s">
        <v>1325</v>
      </c>
      <c r="P204" s="528">
        <v>238</v>
      </c>
      <c r="Q204" s="535">
        <v>24</v>
      </c>
      <c r="R204" s="531">
        <v>0</v>
      </c>
      <c r="S204" s="532">
        <v>0</v>
      </c>
      <c r="T204" s="532">
        <v>0</v>
      </c>
      <c r="U204" s="532">
        <v>0</v>
      </c>
      <c r="V204" s="532">
        <v>0</v>
      </c>
      <c r="W204" s="532">
        <v>7.8991876609966285</v>
      </c>
      <c r="X204" s="533">
        <v>1.314401702933188</v>
      </c>
      <c r="Y204" s="534" t="s">
        <v>1325</v>
      </c>
      <c r="Z204" s="528" t="s">
        <v>1325</v>
      </c>
      <c r="AA204" s="528" t="s">
        <v>1325</v>
      </c>
      <c r="AB204" s="528" t="s">
        <v>1325</v>
      </c>
      <c r="AC204" s="528" t="s">
        <v>1325</v>
      </c>
      <c r="AD204" s="528">
        <v>15</v>
      </c>
      <c r="AE204" s="535" t="s">
        <v>1325</v>
      </c>
      <c r="AF204" s="531">
        <v>1.5716670306560401</v>
      </c>
      <c r="AG204" s="532">
        <v>0</v>
      </c>
      <c r="AH204" s="532">
        <v>0</v>
      </c>
      <c r="AI204" s="532">
        <v>2.5499059940076489</v>
      </c>
      <c r="AJ204" s="532">
        <v>0</v>
      </c>
      <c r="AK204" s="532">
        <v>0.43984890333958837</v>
      </c>
      <c r="AL204" s="533">
        <v>4.3086981936650686</v>
      </c>
      <c r="AM204" s="534" t="s">
        <v>1325</v>
      </c>
      <c r="AN204" s="528" t="s">
        <v>1325</v>
      </c>
      <c r="AO204" s="528" t="s">
        <v>1325</v>
      </c>
      <c r="AP204" s="528" t="s">
        <v>1325</v>
      </c>
      <c r="AQ204" s="528" t="s">
        <v>1325</v>
      </c>
      <c r="AR204" s="528" t="s">
        <v>1325</v>
      </c>
      <c r="AS204" s="535" t="s">
        <v>1325</v>
      </c>
      <c r="AT204" s="531">
        <v>1.1864065978849623</v>
      </c>
      <c r="AU204" s="532">
        <v>0.42530782515810578</v>
      </c>
      <c r="AV204" s="532">
        <v>1.3359004626893951</v>
      </c>
      <c r="AW204" s="532">
        <v>3.1801830973865339</v>
      </c>
      <c r="AX204" s="532">
        <v>0</v>
      </c>
      <c r="AY204" s="532">
        <v>0.62364449417414625</v>
      </c>
      <c r="AZ204" s="533">
        <v>0.96955027121994075</v>
      </c>
      <c r="BA204" s="534" t="s">
        <v>1325</v>
      </c>
      <c r="BB204" s="528" t="s">
        <v>1325</v>
      </c>
      <c r="BC204" s="528" t="s">
        <v>1325</v>
      </c>
      <c r="BD204" s="528" t="s">
        <v>1325</v>
      </c>
      <c r="BE204" s="528" t="s">
        <v>1325</v>
      </c>
      <c r="BF204" s="528">
        <v>21</v>
      </c>
      <c r="BG204" s="535" t="s">
        <v>1325</v>
      </c>
      <c r="BH204" s="531">
        <v>0.85763542302272389</v>
      </c>
      <c r="BI204" s="532">
        <v>1.239809538946359</v>
      </c>
      <c r="BJ204" s="532">
        <v>1.0784769329782515</v>
      </c>
      <c r="BK204" s="532">
        <v>0.78492510438767449</v>
      </c>
      <c r="BL204" s="532">
        <v>0</v>
      </c>
      <c r="BM204" s="532">
        <v>1.2090493444909609</v>
      </c>
      <c r="BN204" s="533">
        <v>0.78840362830745059</v>
      </c>
      <c r="BO204" s="534">
        <v>15</v>
      </c>
      <c r="BP204" s="528" t="s">
        <v>1325</v>
      </c>
      <c r="BQ204" s="528" t="s">
        <v>1325</v>
      </c>
      <c r="BR204" s="528" t="s">
        <v>1325</v>
      </c>
      <c r="BS204" s="528" t="s">
        <v>1325</v>
      </c>
      <c r="BT204" s="528">
        <v>68</v>
      </c>
      <c r="BU204" s="535" t="s">
        <v>1325</v>
      </c>
      <c r="BV204" s="531">
        <v>1.252103414534951</v>
      </c>
      <c r="BW204" s="532">
        <v>0.95392498422593697</v>
      </c>
      <c r="BX204" s="532">
        <v>0</v>
      </c>
      <c r="BY204" s="532">
        <v>0.79672339628702316</v>
      </c>
      <c r="BZ204" s="532">
        <v>0</v>
      </c>
      <c r="CA204" s="532">
        <v>1.2247295866200538</v>
      </c>
      <c r="CB204" s="533">
        <v>1.0855661679141793</v>
      </c>
      <c r="CC204" s="534">
        <v>30</v>
      </c>
      <c r="CD204" s="528" t="s">
        <v>1325</v>
      </c>
      <c r="CE204" s="528" t="s">
        <v>1325</v>
      </c>
      <c r="CF204" s="528" t="s">
        <v>1325</v>
      </c>
      <c r="CG204" s="528" t="s">
        <v>1325</v>
      </c>
      <c r="CH204" s="528">
        <v>101</v>
      </c>
      <c r="CI204" s="535" t="s">
        <v>1325</v>
      </c>
      <c r="CJ204" s="531">
        <v>0</v>
      </c>
      <c r="CK204" s="532">
        <v>0</v>
      </c>
      <c r="CL204" s="532">
        <v>0</v>
      </c>
      <c r="CM204" s="532">
        <v>0</v>
      </c>
      <c r="CN204" s="532">
        <v>0</v>
      </c>
      <c r="CO204" s="532">
        <v>0.78991876609966249</v>
      </c>
      <c r="CP204" s="533">
        <v>13.144017029331877</v>
      </c>
      <c r="CQ204" s="534" t="s">
        <v>1325</v>
      </c>
      <c r="CR204" s="528" t="s">
        <v>1325</v>
      </c>
      <c r="CS204" s="528" t="s">
        <v>1325</v>
      </c>
      <c r="CT204" s="528" t="s">
        <v>1325</v>
      </c>
      <c r="CU204" s="528" t="s">
        <v>1325</v>
      </c>
      <c r="CV204" s="528" t="s">
        <v>1325</v>
      </c>
      <c r="CW204" s="528" t="s">
        <v>1325</v>
      </c>
      <c r="CX204" s="528" t="s">
        <v>878</v>
      </c>
      <c r="CY204" s="528" t="s">
        <v>791</v>
      </c>
      <c r="CZ204" s="528" t="s">
        <v>878</v>
      </c>
      <c r="DA204" s="536" t="s">
        <v>791</v>
      </c>
      <c r="DB204" s="537" t="s">
        <v>792</v>
      </c>
      <c r="DC204" s="537" t="s">
        <v>792</v>
      </c>
      <c r="DD204" s="537" t="s">
        <v>878</v>
      </c>
      <c r="DE204" s="537" t="s">
        <v>878</v>
      </c>
      <c r="DF204" s="528"/>
      <c r="DG204" s="538" t="s">
        <v>1930</v>
      </c>
      <c r="DH204" s="528">
        <v>465</v>
      </c>
      <c r="DI204" s="528">
        <v>155</v>
      </c>
      <c r="DJ204" s="528">
        <v>51</v>
      </c>
      <c r="DK204" s="528">
        <v>69</v>
      </c>
      <c r="DL204" s="528">
        <v>16</v>
      </c>
      <c r="DM204" s="528">
        <v>1732</v>
      </c>
      <c r="DN204" s="528">
        <v>137</v>
      </c>
      <c r="DO204" s="528">
        <v>355</v>
      </c>
      <c r="DP204" s="535">
        <v>2625</v>
      </c>
    </row>
    <row r="205" spans="1:120">
      <c r="A205" s="597" t="s">
        <v>313</v>
      </c>
      <c r="B205" s="545" t="s">
        <v>1291</v>
      </c>
      <c r="C205" s="546" t="s">
        <v>733</v>
      </c>
      <c r="D205" s="531">
        <v>1.3394453459642832</v>
      </c>
      <c r="E205" s="532"/>
      <c r="F205" s="532"/>
      <c r="G205" s="532"/>
      <c r="H205" s="532"/>
      <c r="I205" s="532">
        <v>2.0226459891784927</v>
      </c>
      <c r="J205" s="533"/>
      <c r="K205" s="534">
        <v>175</v>
      </c>
      <c r="L205" s="528" t="s">
        <v>1325</v>
      </c>
      <c r="M205" s="528" t="s">
        <v>1325</v>
      </c>
      <c r="N205" s="528" t="s">
        <v>1325</v>
      </c>
      <c r="O205" s="528" t="s">
        <v>1325</v>
      </c>
      <c r="P205" s="528">
        <v>30</v>
      </c>
      <c r="Q205" s="535" t="s">
        <v>1325</v>
      </c>
      <c r="R205" s="531">
        <v>4.8518654454837683E-2</v>
      </c>
      <c r="S205" s="532"/>
      <c r="T205" s="532"/>
      <c r="U205" s="532"/>
      <c r="V205" s="532"/>
      <c r="W205" s="532">
        <v>0</v>
      </c>
      <c r="X205" s="533"/>
      <c r="Y205" s="534" t="s">
        <v>1325</v>
      </c>
      <c r="Z205" s="528" t="s">
        <v>1325</v>
      </c>
      <c r="AA205" s="528" t="s">
        <v>1325</v>
      </c>
      <c r="AB205" s="528" t="s">
        <v>1325</v>
      </c>
      <c r="AC205" s="528" t="s">
        <v>1325</v>
      </c>
      <c r="AD205" s="528" t="s">
        <v>1325</v>
      </c>
      <c r="AE205" s="535" t="s">
        <v>1325</v>
      </c>
      <c r="AF205" s="531">
        <v>1.7057426446565567</v>
      </c>
      <c r="AG205" s="532"/>
      <c r="AH205" s="532"/>
      <c r="AI205" s="532"/>
      <c r="AJ205" s="532"/>
      <c r="AK205" s="532">
        <v>1.5882957286818291</v>
      </c>
      <c r="AL205" s="533"/>
      <c r="AM205" s="534">
        <v>52</v>
      </c>
      <c r="AN205" s="528" t="s">
        <v>1325</v>
      </c>
      <c r="AO205" s="528" t="s">
        <v>1325</v>
      </c>
      <c r="AP205" s="528" t="s">
        <v>1325</v>
      </c>
      <c r="AQ205" s="528" t="s">
        <v>1325</v>
      </c>
      <c r="AR205" s="528" t="s">
        <v>1325</v>
      </c>
      <c r="AS205" s="535" t="s">
        <v>1325</v>
      </c>
      <c r="AT205" s="531">
        <v>0</v>
      </c>
      <c r="AU205" s="532"/>
      <c r="AV205" s="532"/>
      <c r="AW205" s="532"/>
      <c r="AX205" s="532"/>
      <c r="AY205" s="532">
        <v>0</v>
      </c>
      <c r="AZ205" s="533"/>
      <c r="BA205" s="534" t="s">
        <v>1325</v>
      </c>
      <c r="BB205" s="528" t="s">
        <v>1325</v>
      </c>
      <c r="BC205" s="528" t="s">
        <v>1325</v>
      </c>
      <c r="BD205" s="528" t="s">
        <v>1325</v>
      </c>
      <c r="BE205" s="528" t="s">
        <v>1325</v>
      </c>
      <c r="BF205" s="528" t="s">
        <v>1325</v>
      </c>
      <c r="BG205" s="535" t="s">
        <v>1325</v>
      </c>
      <c r="BH205" s="531">
        <v>0.32146688303142795</v>
      </c>
      <c r="BI205" s="532"/>
      <c r="BJ205" s="532"/>
      <c r="BK205" s="532"/>
      <c r="BL205" s="532"/>
      <c r="BM205" s="532">
        <v>8.4276916215770541</v>
      </c>
      <c r="BN205" s="533"/>
      <c r="BO205" s="534">
        <v>14</v>
      </c>
      <c r="BP205" s="528" t="s">
        <v>1325</v>
      </c>
      <c r="BQ205" s="528" t="s">
        <v>1325</v>
      </c>
      <c r="BR205" s="528" t="s">
        <v>1325</v>
      </c>
      <c r="BS205" s="528" t="s">
        <v>1325</v>
      </c>
      <c r="BT205" s="528">
        <v>10</v>
      </c>
      <c r="BU205" s="535" t="s">
        <v>1325</v>
      </c>
      <c r="BV205" s="531">
        <v>1.538448654507548</v>
      </c>
      <c r="BW205" s="532"/>
      <c r="BX205" s="532"/>
      <c r="BY205" s="532"/>
      <c r="BZ205" s="532"/>
      <c r="CA205" s="532">
        <v>1.7610101895832648</v>
      </c>
      <c r="CB205" s="533"/>
      <c r="CC205" s="534">
        <v>67</v>
      </c>
      <c r="CD205" s="528" t="s">
        <v>1325</v>
      </c>
      <c r="CE205" s="528" t="s">
        <v>1325</v>
      </c>
      <c r="CF205" s="528" t="s">
        <v>1325</v>
      </c>
      <c r="CG205" s="528" t="s">
        <v>1325</v>
      </c>
      <c r="CH205" s="528">
        <v>10</v>
      </c>
      <c r="CI205" s="535" t="s">
        <v>1325</v>
      </c>
      <c r="CJ205" s="531">
        <v>2.525811223818363</v>
      </c>
      <c r="CK205" s="532"/>
      <c r="CL205" s="532"/>
      <c r="CM205" s="532"/>
      <c r="CN205" s="532"/>
      <c r="CO205" s="532">
        <v>1.0726152972916247</v>
      </c>
      <c r="CP205" s="533"/>
      <c r="CQ205" s="534">
        <v>11</v>
      </c>
      <c r="CR205" s="528" t="s">
        <v>1325</v>
      </c>
      <c r="CS205" s="528" t="s">
        <v>1325</v>
      </c>
      <c r="CT205" s="528" t="s">
        <v>1325</v>
      </c>
      <c r="CU205" s="528" t="s">
        <v>1325</v>
      </c>
      <c r="CV205" s="528" t="s">
        <v>1325</v>
      </c>
      <c r="CW205" s="528" t="s">
        <v>1325</v>
      </c>
      <c r="CX205" s="528" t="s">
        <v>792</v>
      </c>
      <c r="CY205" s="528" t="s">
        <v>1621</v>
      </c>
      <c r="CZ205" s="528" t="s">
        <v>792</v>
      </c>
      <c r="DA205" s="536" t="s">
        <v>1479</v>
      </c>
      <c r="DB205" s="537" t="s">
        <v>792</v>
      </c>
      <c r="DC205" s="537" t="s">
        <v>792</v>
      </c>
      <c r="DD205" s="537" t="s">
        <v>878</v>
      </c>
      <c r="DE205" s="537" t="s">
        <v>878</v>
      </c>
      <c r="DF205" s="528"/>
      <c r="DG205" s="538" t="s">
        <v>1930</v>
      </c>
      <c r="DH205" s="528">
        <v>2237</v>
      </c>
      <c r="DI205" s="528">
        <v>3</v>
      </c>
      <c r="DJ205" s="528">
        <v>4</v>
      </c>
      <c r="DK205" s="528">
        <v>3</v>
      </c>
      <c r="DL205" s="528">
        <v>0</v>
      </c>
      <c r="DM205" s="528">
        <v>385</v>
      </c>
      <c r="DN205" s="528">
        <v>7</v>
      </c>
      <c r="DO205" s="528">
        <v>205</v>
      </c>
      <c r="DP205" s="535">
        <v>2639</v>
      </c>
    </row>
    <row r="206" spans="1:120">
      <c r="A206" s="597" t="s">
        <v>315</v>
      </c>
      <c r="B206" s="545" t="s">
        <v>1296</v>
      </c>
      <c r="C206" s="546" t="s">
        <v>734</v>
      </c>
      <c r="D206" s="531">
        <v>1.3232451935931171</v>
      </c>
      <c r="E206" s="532">
        <v>2.8369390667403525</v>
      </c>
      <c r="F206" s="532"/>
      <c r="G206" s="532">
        <v>2.5264661536144413</v>
      </c>
      <c r="H206" s="532"/>
      <c r="I206" s="532">
        <v>0.78913017645677408</v>
      </c>
      <c r="J206" s="533">
        <v>1.0022719927013479</v>
      </c>
      <c r="K206" s="534" t="s">
        <v>1325</v>
      </c>
      <c r="L206" s="528" t="s">
        <v>1325</v>
      </c>
      <c r="M206" s="528" t="s">
        <v>1325</v>
      </c>
      <c r="N206" s="528" t="s">
        <v>1325</v>
      </c>
      <c r="O206" s="528" t="s">
        <v>1325</v>
      </c>
      <c r="P206" s="528">
        <v>57</v>
      </c>
      <c r="Q206" s="535" t="s">
        <v>1325</v>
      </c>
      <c r="R206" s="531">
        <v>0</v>
      </c>
      <c r="S206" s="532">
        <v>0</v>
      </c>
      <c r="T206" s="532"/>
      <c r="U206" s="532">
        <v>13.096281957175188</v>
      </c>
      <c r="V206" s="532"/>
      <c r="W206" s="532">
        <v>1.0531682381253318</v>
      </c>
      <c r="X206" s="533">
        <v>0</v>
      </c>
      <c r="Y206" s="534" t="s">
        <v>1325</v>
      </c>
      <c r="Z206" s="528" t="s">
        <v>1325</v>
      </c>
      <c r="AA206" s="528" t="s">
        <v>1325</v>
      </c>
      <c r="AB206" s="528" t="s">
        <v>1325</v>
      </c>
      <c r="AC206" s="528" t="s">
        <v>1325</v>
      </c>
      <c r="AD206" s="528" t="s">
        <v>1325</v>
      </c>
      <c r="AE206" s="535" t="s">
        <v>1325</v>
      </c>
      <c r="AF206" s="531">
        <v>1.0183366314373665</v>
      </c>
      <c r="AG206" s="532">
        <v>0</v>
      </c>
      <c r="AH206" s="532"/>
      <c r="AI206" s="532">
        <v>0</v>
      </c>
      <c r="AJ206" s="532"/>
      <c r="AK206" s="532">
        <v>0.79127013651585276</v>
      </c>
      <c r="AL206" s="533">
        <v>5.420016534477317</v>
      </c>
      <c r="AM206" s="534" t="s">
        <v>1325</v>
      </c>
      <c r="AN206" s="528" t="s">
        <v>1325</v>
      </c>
      <c r="AO206" s="528" t="s">
        <v>1325</v>
      </c>
      <c r="AP206" s="528" t="s">
        <v>1325</v>
      </c>
      <c r="AQ206" s="528" t="s">
        <v>1325</v>
      </c>
      <c r="AR206" s="528">
        <v>10</v>
      </c>
      <c r="AS206" s="535" t="s">
        <v>1325</v>
      </c>
      <c r="AT206" s="531">
        <v>0</v>
      </c>
      <c r="AU206" s="532">
        <v>0</v>
      </c>
      <c r="AV206" s="532"/>
      <c r="AW206" s="532">
        <v>0</v>
      </c>
      <c r="AX206" s="532"/>
      <c r="AY206" s="532">
        <v>0</v>
      </c>
      <c r="AZ206" s="533">
        <v>0</v>
      </c>
      <c r="BA206" s="534" t="s">
        <v>1325</v>
      </c>
      <c r="BB206" s="528" t="s">
        <v>1325</v>
      </c>
      <c r="BC206" s="528" t="s">
        <v>1325</v>
      </c>
      <c r="BD206" s="528" t="s">
        <v>1325</v>
      </c>
      <c r="BE206" s="528" t="s">
        <v>1325</v>
      </c>
      <c r="BF206" s="528" t="s">
        <v>1325</v>
      </c>
      <c r="BG206" s="535" t="s">
        <v>1325</v>
      </c>
      <c r="BH206" s="531">
        <v>1.4175880860571617</v>
      </c>
      <c r="BI206" s="532">
        <v>3.5224358437250105</v>
      </c>
      <c r="BJ206" s="532"/>
      <c r="BK206" s="532">
        <v>0</v>
      </c>
      <c r="BL206" s="532"/>
      <c r="BM206" s="532">
        <v>1.1429221099559375</v>
      </c>
      <c r="BN206" s="533">
        <v>0.91890200802025646</v>
      </c>
      <c r="BO206" s="534" t="s">
        <v>1325</v>
      </c>
      <c r="BP206" s="528" t="s">
        <v>1325</v>
      </c>
      <c r="BQ206" s="528" t="s">
        <v>1325</v>
      </c>
      <c r="BR206" s="528" t="s">
        <v>1325</v>
      </c>
      <c r="BS206" s="528" t="s">
        <v>1325</v>
      </c>
      <c r="BT206" s="528">
        <v>18</v>
      </c>
      <c r="BU206" s="535" t="s">
        <v>1325</v>
      </c>
      <c r="BV206" s="531">
        <v>0</v>
      </c>
      <c r="BW206" s="532">
        <v>4.78516270186981</v>
      </c>
      <c r="BX206" s="532"/>
      <c r="BY206" s="532">
        <v>4.4804081536013607</v>
      </c>
      <c r="BZ206" s="532"/>
      <c r="CA206" s="532">
        <v>1.9917629013502312</v>
      </c>
      <c r="CB206" s="533">
        <v>0</v>
      </c>
      <c r="CC206" s="534" t="s">
        <v>1325</v>
      </c>
      <c r="CD206" s="528" t="s">
        <v>1325</v>
      </c>
      <c r="CE206" s="528" t="s">
        <v>1325</v>
      </c>
      <c r="CF206" s="528" t="s">
        <v>1325</v>
      </c>
      <c r="CG206" s="528" t="s">
        <v>1325</v>
      </c>
      <c r="CH206" s="528">
        <v>16</v>
      </c>
      <c r="CI206" s="535" t="s">
        <v>1325</v>
      </c>
      <c r="CJ206" s="531">
        <v>4.2270822896186599</v>
      </c>
      <c r="CK206" s="532">
        <v>16.773312195052696</v>
      </c>
      <c r="CL206" s="532"/>
      <c r="CM206" s="532">
        <v>0</v>
      </c>
      <c r="CN206" s="532"/>
      <c r="CO206" s="532">
        <v>0.25457351819209795</v>
      </c>
      <c r="CP206" s="533">
        <v>0</v>
      </c>
      <c r="CQ206" s="534" t="s">
        <v>1325</v>
      </c>
      <c r="CR206" s="528" t="s">
        <v>1325</v>
      </c>
      <c r="CS206" s="528" t="s">
        <v>1325</v>
      </c>
      <c r="CT206" s="528" t="s">
        <v>1325</v>
      </c>
      <c r="CU206" s="528" t="s">
        <v>1325</v>
      </c>
      <c r="CV206" s="528" t="s">
        <v>1325</v>
      </c>
      <c r="CW206" s="528" t="s">
        <v>1325</v>
      </c>
      <c r="CX206" s="528" t="s">
        <v>878</v>
      </c>
      <c r="CY206" s="528" t="s">
        <v>791</v>
      </c>
      <c r="CZ206" s="528" t="s">
        <v>878</v>
      </c>
      <c r="DA206" s="536" t="s">
        <v>791</v>
      </c>
      <c r="DB206" s="537" t="s">
        <v>792</v>
      </c>
      <c r="DC206" s="537" t="s">
        <v>792</v>
      </c>
      <c r="DD206" s="537" t="s">
        <v>878</v>
      </c>
      <c r="DE206" s="537" t="s">
        <v>878</v>
      </c>
      <c r="DF206" s="528"/>
      <c r="DG206" s="538" t="s">
        <v>1930</v>
      </c>
      <c r="DH206" s="528">
        <v>62</v>
      </c>
      <c r="DI206" s="528">
        <v>12</v>
      </c>
      <c r="DJ206" s="528">
        <v>8</v>
      </c>
      <c r="DK206" s="528">
        <v>14</v>
      </c>
      <c r="DL206" s="528">
        <v>0</v>
      </c>
      <c r="DM206" s="528">
        <v>695</v>
      </c>
      <c r="DN206" s="528">
        <v>44</v>
      </c>
      <c r="DO206" s="528">
        <v>74</v>
      </c>
      <c r="DP206" s="535">
        <v>835</v>
      </c>
    </row>
    <row r="207" spans="1:120">
      <c r="A207" s="597" t="s">
        <v>317</v>
      </c>
      <c r="B207" s="545" t="s">
        <v>1296</v>
      </c>
      <c r="C207" s="546" t="s">
        <v>735</v>
      </c>
      <c r="D207" s="531">
        <v>1.7620267568111148</v>
      </c>
      <c r="E207" s="532">
        <v>1.3645189822102572</v>
      </c>
      <c r="F207" s="532">
        <v>0</v>
      </c>
      <c r="G207" s="532">
        <v>0.97882152555198687</v>
      </c>
      <c r="H207" s="532"/>
      <c r="I207" s="532">
        <v>0.57162039399450515</v>
      </c>
      <c r="J207" s="533"/>
      <c r="K207" s="534">
        <v>18</v>
      </c>
      <c r="L207" s="528" t="s">
        <v>1325</v>
      </c>
      <c r="M207" s="528" t="s">
        <v>1325</v>
      </c>
      <c r="N207" s="528" t="s">
        <v>1325</v>
      </c>
      <c r="O207" s="528" t="s">
        <v>1325</v>
      </c>
      <c r="P207" s="528">
        <v>47</v>
      </c>
      <c r="Q207" s="535" t="s">
        <v>1325</v>
      </c>
      <c r="R207" s="531">
        <v>0</v>
      </c>
      <c r="S207" s="532">
        <v>0</v>
      </c>
      <c r="T207" s="532">
        <v>0</v>
      </c>
      <c r="U207" s="532">
        <v>0</v>
      </c>
      <c r="V207" s="532"/>
      <c r="W207" s="532">
        <v>0</v>
      </c>
      <c r="X207" s="533"/>
      <c r="Y207" s="534" t="s">
        <v>1325</v>
      </c>
      <c r="Z207" s="528" t="s">
        <v>1325</v>
      </c>
      <c r="AA207" s="528" t="s">
        <v>1325</v>
      </c>
      <c r="AB207" s="528" t="s">
        <v>1325</v>
      </c>
      <c r="AC207" s="528" t="s">
        <v>1325</v>
      </c>
      <c r="AD207" s="528" t="s">
        <v>1325</v>
      </c>
      <c r="AE207" s="535" t="s">
        <v>1325</v>
      </c>
      <c r="AF207" s="531">
        <v>0</v>
      </c>
      <c r="AG207" s="532">
        <v>0</v>
      </c>
      <c r="AH207" s="532">
        <v>0</v>
      </c>
      <c r="AI207" s="532">
        <v>0</v>
      </c>
      <c r="AJ207" s="532"/>
      <c r="AK207" s="532">
        <v>0.45565213309273772</v>
      </c>
      <c r="AL207" s="533"/>
      <c r="AM207" s="534" t="s">
        <v>1325</v>
      </c>
      <c r="AN207" s="528" t="s">
        <v>1325</v>
      </c>
      <c r="AO207" s="528" t="s">
        <v>1325</v>
      </c>
      <c r="AP207" s="528" t="s">
        <v>1325</v>
      </c>
      <c r="AQ207" s="528" t="s">
        <v>1325</v>
      </c>
      <c r="AR207" s="528" t="s">
        <v>1325</v>
      </c>
      <c r="AS207" s="535" t="s">
        <v>1325</v>
      </c>
      <c r="AT207" s="531">
        <v>0</v>
      </c>
      <c r="AU207" s="532">
        <v>0</v>
      </c>
      <c r="AV207" s="532">
        <v>0</v>
      </c>
      <c r="AW207" s="532">
        <v>94.575883659082336</v>
      </c>
      <c r="AX207" s="532"/>
      <c r="AY207" s="532">
        <v>0.14583620751087975</v>
      </c>
      <c r="AZ207" s="533"/>
      <c r="BA207" s="534" t="s">
        <v>1325</v>
      </c>
      <c r="BB207" s="528" t="s">
        <v>1325</v>
      </c>
      <c r="BC207" s="528" t="s">
        <v>1325</v>
      </c>
      <c r="BD207" s="528" t="s">
        <v>1325</v>
      </c>
      <c r="BE207" s="528" t="s">
        <v>1325</v>
      </c>
      <c r="BF207" s="528" t="s">
        <v>1325</v>
      </c>
      <c r="BG207" s="535" t="s">
        <v>1325</v>
      </c>
      <c r="BH207" s="531">
        <v>0.99027425266810964</v>
      </c>
      <c r="BI207" s="532">
        <v>0</v>
      </c>
      <c r="BJ207" s="532">
        <v>0</v>
      </c>
      <c r="BK207" s="532">
        <v>0</v>
      </c>
      <c r="BL207" s="532"/>
      <c r="BM207" s="532">
        <v>2.7358317652296398</v>
      </c>
      <c r="BN207" s="533"/>
      <c r="BO207" s="534" t="s">
        <v>1325</v>
      </c>
      <c r="BP207" s="528" t="s">
        <v>1325</v>
      </c>
      <c r="BQ207" s="528" t="s">
        <v>1325</v>
      </c>
      <c r="BR207" s="528" t="s">
        <v>1325</v>
      </c>
      <c r="BS207" s="528" t="s">
        <v>1325</v>
      </c>
      <c r="BT207" s="528" t="s">
        <v>1325</v>
      </c>
      <c r="BU207" s="535" t="s">
        <v>1325</v>
      </c>
      <c r="BV207" s="531">
        <v>2.6865985278855571</v>
      </c>
      <c r="BW207" s="532">
        <v>1.3479077457230906</v>
      </c>
      <c r="BX207" s="532">
        <v>0</v>
      </c>
      <c r="BY207" s="532">
        <v>0</v>
      </c>
      <c r="BZ207" s="532"/>
      <c r="CA207" s="532">
        <v>0.45817423350454334</v>
      </c>
      <c r="CB207" s="533"/>
      <c r="CC207" s="534">
        <v>16</v>
      </c>
      <c r="CD207" s="528" t="s">
        <v>1325</v>
      </c>
      <c r="CE207" s="528" t="s">
        <v>1325</v>
      </c>
      <c r="CF207" s="528" t="s">
        <v>1325</v>
      </c>
      <c r="CG207" s="528" t="s">
        <v>1325</v>
      </c>
      <c r="CH207" s="528">
        <v>28</v>
      </c>
      <c r="CI207" s="535" t="s">
        <v>1325</v>
      </c>
      <c r="CJ207" s="531">
        <v>6.9319197686767646</v>
      </c>
      <c r="CK207" s="532">
        <v>0</v>
      </c>
      <c r="CL207" s="532">
        <v>0</v>
      </c>
      <c r="CM207" s="532">
        <v>0</v>
      </c>
      <c r="CN207" s="532"/>
      <c r="CO207" s="532">
        <v>0.39083310931851994</v>
      </c>
      <c r="CP207" s="533"/>
      <c r="CQ207" s="534" t="s">
        <v>1325</v>
      </c>
      <c r="CR207" s="528" t="s">
        <v>1325</v>
      </c>
      <c r="CS207" s="528" t="s">
        <v>1325</v>
      </c>
      <c r="CT207" s="528" t="s">
        <v>1325</v>
      </c>
      <c r="CU207" s="528" t="s">
        <v>1325</v>
      </c>
      <c r="CV207" s="528" t="s">
        <v>1325</v>
      </c>
      <c r="CW207" s="528" t="s">
        <v>1325</v>
      </c>
      <c r="CX207" s="528" t="s">
        <v>878</v>
      </c>
      <c r="CY207" s="528" t="s">
        <v>791</v>
      </c>
      <c r="CZ207" s="528" t="s">
        <v>792</v>
      </c>
      <c r="DA207" s="536" t="s">
        <v>1472</v>
      </c>
      <c r="DB207" s="537" t="s">
        <v>792</v>
      </c>
      <c r="DC207" s="537" t="s">
        <v>878</v>
      </c>
      <c r="DD207" s="537" t="s">
        <v>878</v>
      </c>
      <c r="DE207" s="537" t="s">
        <v>792</v>
      </c>
      <c r="DF207" s="528"/>
      <c r="DG207" s="538" t="s">
        <v>1930</v>
      </c>
      <c r="DH207" s="528">
        <v>138</v>
      </c>
      <c r="DI207" s="528">
        <v>26</v>
      </c>
      <c r="DJ207" s="528">
        <v>42</v>
      </c>
      <c r="DK207" s="528">
        <v>12</v>
      </c>
      <c r="DL207" s="528">
        <v>2</v>
      </c>
      <c r="DM207" s="528">
        <v>717</v>
      </c>
      <c r="DN207" s="528">
        <v>6</v>
      </c>
      <c r="DO207" s="528">
        <v>71</v>
      </c>
      <c r="DP207" s="535">
        <v>943</v>
      </c>
    </row>
    <row r="208" spans="1:120">
      <c r="A208" s="597" t="s">
        <v>319</v>
      </c>
      <c r="B208" s="545" t="s">
        <v>1289</v>
      </c>
      <c r="C208" s="546" t="s">
        <v>736</v>
      </c>
      <c r="D208" s="531">
        <v>0.62549418551286617</v>
      </c>
      <c r="E208" s="532">
        <v>0</v>
      </c>
      <c r="F208" s="532"/>
      <c r="G208" s="532"/>
      <c r="H208" s="532"/>
      <c r="I208" s="532">
        <v>3.4023937599098422</v>
      </c>
      <c r="J208" s="533">
        <v>0.49081392802300083</v>
      </c>
      <c r="K208" s="534" t="s">
        <v>1325</v>
      </c>
      <c r="L208" s="528" t="s">
        <v>1325</v>
      </c>
      <c r="M208" s="528" t="s">
        <v>1325</v>
      </c>
      <c r="N208" s="528" t="s">
        <v>1325</v>
      </c>
      <c r="O208" s="528" t="s">
        <v>1325</v>
      </c>
      <c r="P208" s="528">
        <v>55</v>
      </c>
      <c r="Q208" s="535" t="s">
        <v>1325</v>
      </c>
      <c r="R208" s="531">
        <v>0</v>
      </c>
      <c r="S208" s="532">
        <v>0</v>
      </c>
      <c r="T208" s="532"/>
      <c r="U208" s="532"/>
      <c r="V208" s="532"/>
      <c r="W208" s="532">
        <v>0.88544341973174623</v>
      </c>
      <c r="X208" s="533">
        <v>0</v>
      </c>
      <c r="Y208" s="534" t="s">
        <v>1325</v>
      </c>
      <c r="Z208" s="528" t="s">
        <v>1325</v>
      </c>
      <c r="AA208" s="528" t="s">
        <v>1325</v>
      </c>
      <c r="AB208" s="528" t="s">
        <v>1325</v>
      </c>
      <c r="AC208" s="528" t="s">
        <v>1325</v>
      </c>
      <c r="AD208" s="528" t="s">
        <v>1325</v>
      </c>
      <c r="AE208" s="535" t="s">
        <v>1325</v>
      </c>
      <c r="AF208" s="531">
        <v>0</v>
      </c>
      <c r="AG208" s="532">
        <v>0</v>
      </c>
      <c r="AH208" s="532"/>
      <c r="AI208" s="532"/>
      <c r="AJ208" s="532"/>
      <c r="AK208" s="532">
        <v>0.58235753908644017</v>
      </c>
      <c r="AL208" s="533">
        <v>0</v>
      </c>
      <c r="AM208" s="534" t="s">
        <v>1325</v>
      </c>
      <c r="AN208" s="528" t="s">
        <v>1325</v>
      </c>
      <c r="AO208" s="528" t="s">
        <v>1325</v>
      </c>
      <c r="AP208" s="528" t="s">
        <v>1325</v>
      </c>
      <c r="AQ208" s="528" t="s">
        <v>1325</v>
      </c>
      <c r="AR208" s="528" t="s">
        <v>1325</v>
      </c>
      <c r="AS208" s="535" t="s">
        <v>1325</v>
      </c>
      <c r="AT208" s="531">
        <v>0</v>
      </c>
      <c r="AU208" s="532">
        <v>0</v>
      </c>
      <c r="AV208" s="532"/>
      <c r="AW208" s="532"/>
      <c r="AX208" s="532"/>
      <c r="AY208" s="532">
        <v>0</v>
      </c>
      <c r="AZ208" s="533">
        <v>0</v>
      </c>
      <c r="BA208" s="534" t="s">
        <v>1325</v>
      </c>
      <c r="BB208" s="528" t="s">
        <v>1325</v>
      </c>
      <c r="BC208" s="528" t="s">
        <v>1325</v>
      </c>
      <c r="BD208" s="528" t="s">
        <v>1325</v>
      </c>
      <c r="BE208" s="528" t="s">
        <v>1325</v>
      </c>
      <c r="BF208" s="528" t="s">
        <v>1325</v>
      </c>
      <c r="BG208" s="535" t="s">
        <v>1325</v>
      </c>
      <c r="BH208" s="531">
        <v>1.5496341861835687</v>
      </c>
      <c r="BI208" s="532">
        <v>0</v>
      </c>
      <c r="BJ208" s="532"/>
      <c r="BK208" s="532"/>
      <c r="BL208" s="532"/>
      <c r="BM208" s="532">
        <v>1.7482989087964804</v>
      </c>
      <c r="BN208" s="533">
        <v>0</v>
      </c>
      <c r="BO208" s="534" t="s">
        <v>1325</v>
      </c>
      <c r="BP208" s="528" t="s">
        <v>1325</v>
      </c>
      <c r="BQ208" s="528" t="s">
        <v>1325</v>
      </c>
      <c r="BR208" s="528" t="s">
        <v>1325</v>
      </c>
      <c r="BS208" s="528" t="s">
        <v>1325</v>
      </c>
      <c r="BT208" s="528">
        <v>23</v>
      </c>
      <c r="BU208" s="535" t="s">
        <v>1325</v>
      </c>
      <c r="BV208" s="531">
        <v>0</v>
      </c>
      <c r="BW208" s="532">
        <v>0</v>
      </c>
      <c r="BX208" s="532"/>
      <c r="BY208" s="532"/>
      <c r="BZ208" s="532"/>
      <c r="CA208" s="532">
        <v>4.6520213446684018</v>
      </c>
      <c r="CB208" s="533">
        <v>2.2318697495449404</v>
      </c>
      <c r="CC208" s="534" t="s">
        <v>1325</v>
      </c>
      <c r="CD208" s="528" t="s">
        <v>1325</v>
      </c>
      <c r="CE208" s="528" t="s">
        <v>1325</v>
      </c>
      <c r="CF208" s="528" t="s">
        <v>1325</v>
      </c>
      <c r="CG208" s="528" t="s">
        <v>1325</v>
      </c>
      <c r="CH208" s="528">
        <v>14</v>
      </c>
      <c r="CI208" s="535" t="s">
        <v>1325</v>
      </c>
      <c r="CJ208" s="531">
        <v>0</v>
      </c>
      <c r="CK208" s="532">
        <v>0</v>
      </c>
      <c r="CL208" s="532"/>
      <c r="CM208" s="532"/>
      <c r="CN208" s="532"/>
      <c r="CO208" s="532">
        <v>1.4421145992255449</v>
      </c>
      <c r="CP208" s="533">
        <v>0</v>
      </c>
      <c r="CQ208" s="534" t="s">
        <v>1325</v>
      </c>
      <c r="CR208" s="528" t="s">
        <v>1325</v>
      </c>
      <c r="CS208" s="528" t="s">
        <v>1325</v>
      </c>
      <c r="CT208" s="528" t="s">
        <v>1325</v>
      </c>
      <c r="CU208" s="528" t="s">
        <v>1325</v>
      </c>
      <c r="CV208" s="528" t="s">
        <v>1325</v>
      </c>
      <c r="CW208" s="528" t="s">
        <v>1325</v>
      </c>
      <c r="CX208" s="528" t="s">
        <v>878</v>
      </c>
      <c r="CY208" s="528" t="s">
        <v>791</v>
      </c>
      <c r="CZ208" s="528" t="s">
        <v>878</v>
      </c>
      <c r="DA208" s="536" t="s">
        <v>791</v>
      </c>
      <c r="DB208" s="537" t="s">
        <v>792</v>
      </c>
      <c r="DC208" s="537" t="s">
        <v>792</v>
      </c>
      <c r="DD208" s="537" t="s">
        <v>878</v>
      </c>
      <c r="DE208" s="537" t="s">
        <v>878</v>
      </c>
      <c r="DF208" s="528"/>
      <c r="DG208" s="538" t="s">
        <v>1930</v>
      </c>
      <c r="DH208" s="528">
        <v>21</v>
      </c>
      <c r="DI208" s="528">
        <v>23</v>
      </c>
      <c r="DJ208" s="528">
        <v>1</v>
      </c>
      <c r="DK208" s="528">
        <v>3</v>
      </c>
      <c r="DL208" s="528">
        <v>0</v>
      </c>
      <c r="DM208" s="528">
        <v>561</v>
      </c>
      <c r="DN208" s="528">
        <v>28</v>
      </c>
      <c r="DO208" s="528">
        <v>57</v>
      </c>
      <c r="DP208" s="535">
        <v>637</v>
      </c>
    </row>
    <row r="209" spans="1:120" ht="45">
      <c r="A209" s="597" t="s">
        <v>321</v>
      </c>
      <c r="B209" s="545" t="s">
        <v>1298</v>
      </c>
      <c r="C209" s="546" t="s">
        <v>737</v>
      </c>
      <c r="D209" s="531">
        <v>1.1417708380279328</v>
      </c>
      <c r="E209" s="532">
        <v>2.0198248429514005</v>
      </c>
      <c r="F209" s="532">
        <v>0.45712813500909039</v>
      </c>
      <c r="G209" s="532">
        <v>1.5713031546511507</v>
      </c>
      <c r="H209" s="532">
        <v>0.79620743795862969</v>
      </c>
      <c r="I209" s="532">
        <v>0.95795417480281975</v>
      </c>
      <c r="J209" s="533">
        <v>0.78614236945526084</v>
      </c>
      <c r="K209" s="534">
        <v>368</v>
      </c>
      <c r="L209" s="528">
        <v>27</v>
      </c>
      <c r="M209" s="528">
        <v>201</v>
      </c>
      <c r="N209" s="528">
        <v>484</v>
      </c>
      <c r="O209" s="528" t="s">
        <v>1325</v>
      </c>
      <c r="P209" s="528">
        <v>515</v>
      </c>
      <c r="Q209" s="535">
        <v>54</v>
      </c>
      <c r="R209" s="531">
        <v>0.25820647351772785</v>
      </c>
      <c r="S209" s="532">
        <v>0</v>
      </c>
      <c r="T209" s="532">
        <v>1.006372407283137</v>
      </c>
      <c r="U209" s="532">
        <v>1.1555516902368863</v>
      </c>
      <c r="V209" s="532">
        <v>0</v>
      </c>
      <c r="W209" s="532">
        <v>2.7328385629956982</v>
      </c>
      <c r="X209" s="533">
        <v>0.17532767678701075</v>
      </c>
      <c r="Y209" s="534" t="s">
        <v>1325</v>
      </c>
      <c r="Z209" s="528" t="s">
        <v>1325</v>
      </c>
      <c r="AA209" s="528">
        <v>34</v>
      </c>
      <c r="AB209" s="528">
        <v>29</v>
      </c>
      <c r="AC209" s="528" t="s">
        <v>1325</v>
      </c>
      <c r="AD209" s="528">
        <v>56</v>
      </c>
      <c r="AE209" s="535" t="s">
        <v>1325</v>
      </c>
      <c r="AF209" s="531">
        <v>0.91030976707718969</v>
      </c>
      <c r="AG209" s="532">
        <v>1.2970390780266139</v>
      </c>
      <c r="AH209" s="532">
        <v>0.66844852278736044</v>
      </c>
      <c r="AI209" s="532">
        <v>0.7972019882878304</v>
      </c>
      <c r="AJ209" s="532">
        <v>0.7756243247790523</v>
      </c>
      <c r="AK209" s="532">
        <v>1.0104606269167864</v>
      </c>
      <c r="AL209" s="533">
        <v>1.7568924426993513</v>
      </c>
      <c r="AM209" s="534">
        <v>35</v>
      </c>
      <c r="AN209" s="528" t="s">
        <v>1325</v>
      </c>
      <c r="AO209" s="528">
        <v>33</v>
      </c>
      <c r="AP209" s="528">
        <v>29</v>
      </c>
      <c r="AQ209" s="528" t="s">
        <v>1325</v>
      </c>
      <c r="AR209" s="528">
        <v>60</v>
      </c>
      <c r="AS209" s="535">
        <v>13</v>
      </c>
      <c r="AT209" s="531">
        <v>0.81687936038349751</v>
      </c>
      <c r="AU209" s="532">
        <v>1.3855806882516726</v>
      </c>
      <c r="AV209" s="532">
        <v>0.25138989172569426</v>
      </c>
      <c r="AW209" s="532">
        <v>3.2653369800836232</v>
      </c>
      <c r="AX209" s="532">
        <v>0</v>
      </c>
      <c r="AY209" s="532">
        <v>0.83722039725377484</v>
      </c>
      <c r="AZ209" s="533">
        <v>1.7270693370967785</v>
      </c>
      <c r="BA209" s="534">
        <v>15</v>
      </c>
      <c r="BB209" s="528" t="s">
        <v>1325</v>
      </c>
      <c r="BC209" s="528" t="s">
        <v>1325</v>
      </c>
      <c r="BD209" s="528">
        <v>50</v>
      </c>
      <c r="BE209" s="528" t="s">
        <v>1325</v>
      </c>
      <c r="BF209" s="528">
        <v>26</v>
      </c>
      <c r="BG209" s="535" t="s">
        <v>1325</v>
      </c>
      <c r="BH209" s="531">
        <v>0.43539389597710076</v>
      </c>
      <c r="BI209" s="532">
        <v>4.8017534275990572</v>
      </c>
      <c r="BJ209" s="532">
        <v>0.28875536221922427</v>
      </c>
      <c r="BK209" s="532">
        <v>1.2713842138258915</v>
      </c>
      <c r="BL209" s="532">
        <v>0.49321644111525992</v>
      </c>
      <c r="BM209" s="532">
        <v>1.6443704560209245</v>
      </c>
      <c r="BN209" s="533">
        <v>0.56196762509045783</v>
      </c>
      <c r="BO209" s="534">
        <v>29</v>
      </c>
      <c r="BP209" s="528">
        <v>11</v>
      </c>
      <c r="BQ209" s="528">
        <v>23</v>
      </c>
      <c r="BR209" s="528">
        <v>71</v>
      </c>
      <c r="BS209" s="528" t="s">
        <v>1325</v>
      </c>
      <c r="BT209" s="528">
        <v>111</v>
      </c>
      <c r="BU209" s="535" t="s">
        <v>1325</v>
      </c>
      <c r="BV209" s="531">
        <v>1.8323346336299211</v>
      </c>
      <c r="BW209" s="532">
        <v>2.0944061660019555</v>
      </c>
      <c r="BX209" s="532">
        <v>0.37396283665974644</v>
      </c>
      <c r="BY209" s="532">
        <v>1.8454693594731926</v>
      </c>
      <c r="BZ209" s="532">
        <v>1.2418643883860847</v>
      </c>
      <c r="CA209" s="532">
        <v>0.66948305781962458</v>
      </c>
      <c r="CB209" s="533">
        <v>0.56917619899600458</v>
      </c>
      <c r="CC209" s="534">
        <v>224</v>
      </c>
      <c r="CD209" s="528">
        <v>12</v>
      </c>
      <c r="CE209" s="528">
        <v>71</v>
      </c>
      <c r="CF209" s="528">
        <v>241</v>
      </c>
      <c r="CG209" s="528" t="s">
        <v>1325</v>
      </c>
      <c r="CH209" s="528">
        <v>188</v>
      </c>
      <c r="CI209" s="535">
        <v>17</v>
      </c>
      <c r="CJ209" s="531">
        <v>0.91420164593655295</v>
      </c>
      <c r="CK209" s="532">
        <v>0</v>
      </c>
      <c r="CL209" s="532">
        <v>0.46731649468601988</v>
      </c>
      <c r="CM209" s="532">
        <v>2.9471239092800858</v>
      </c>
      <c r="CN209" s="532">
        <v>0</v>
      </c>
      <c r="CO209" s="532">
        <v>1.1215428413774651</v>
      </c>
      <c r="CP209" s="533">
        <v>0.48925802816663111</v>
      </c>
      <c r="CQ209" s="534" t="s">
        <v>1325</v>
      </c>
      <c r="CR209" s="528" t="s">
        <v>1325</v>
      </c>
      <c r="CS209" s="528" t="s">
        <v>1325</v>
      </c>
      <c r="CT209" s="528">
        <v>25</v>
      </c>
      <c r="CU209" s="528" t="s">
        <v>1325</v>
      </c>
      <c r="CV209" s="528">
        <v>16</v>
      </c>
      <c r="CW209" s="528" t="s">
        <v>1325</v>
      </c>
      <c r="CX209" s="528" t="s">
        <v>792</v>
      </c>
      <c r="CY209" s="528" t="s">
        <v>1932</v>
      </c>
      <c r="CZ209" s="528" t="s">
        <v>792</v>
      </c>
      <c r="DA209" s="536" t="s">
        <v>1481</v>
      </c>
      <c r="DB209" s="537" t="s">
        <v>792</v>
      </c>
      <c r="DC209" s="537" t="s">
        <v>792</v>
      </c>
      <c r="DD209" s="537" t="s">
        <v>878</v>
      </c>
      <c r="DE209" s="537" t="s">
        <v>878</v>
      </c>
      <c r="DF209" s="528"/>
      <c r="DG209" s="538" t="s">
        <v>1930</v>
      </c>
      <c r="DH209" s="528">
        <v>2877</v>
      </c>
      <c r="DI209" s="528">
        <v>118</v>
      </c>
      <c r="DJ209" s="528">
        <v>3671</v>
      </c>
      <c r="DK209" s="528">
        <v>2745</v>
      </c>
      <c r="DL209" s="528">
        <v>98</v>
      </c>
      <c r="DM209" s="528">
        <v>4551</v>
      </c>
      <c r="DN209" s="528">
        <v>589</v>
      </c>
      <c r="DO209" s="528">
        <v>1658</v>
      </c>
      <c r="DP209" s="535">
        <v>14649</v>
      </c>
    </row>
    <row r="210" spans="1:120">
      <c r="A210" s="597" t="s">
        <v>323</v>
      </c>
      <c r="B210" s="545" t="s">
        <v>1289</v>
      </c>
      <c r="C210" s="546" t="s">
        <v>738</v>
      </c>
      <c r="D210" s="531">
        <v>2.1526359461112303</v>
      </c>
      <c r="E210" s="532"/>
      <c r="F210" s="532"/>
      <c r="G210" s="532"/>
      <c r="H210" s="532"/>
      <c r="I210" s="532">
        <v>0.60385881267574537</v>
      </c>
      <c r="J210" s="533">
        <v>0.90578591532956876</v>
      </c>
      <c r="K210" s="534" t="s">
        <v>1325</v>
      </c>
      <c r="L210" s="528" t="s">
        <v>1325</v>
      </c>
      <c r="M210" s="528" t="s">
        <v>1325</v>
      </c>
      <c r="N210" s="528" t="s">
        <v>1325</v>
      </c>
      <c r="O210" s="528" t="s">
        <v>1325</v>
      </c>
      <c r="P210" s="528">
        <v>30</v>
      </c>
      <c r="Q210" s="535" t="s">
        <v>1325</v>
      </c>
      <c r="R210" s="531">
        <v>0</v>
      </c>
      <c r="S210" s="532"/>
      <c r="T210" s="532"/>
      <c r="U210" s="532"/>
      <c r="V210" s="532"/>
      <c r="W210" s="532">
        <v>0.53412232093495671</v>
      </c>
      <c r="X210" s="533">
        <v>0</v>
      </c>
      <c r="Y210" s="534" t="s">
        <v>1325</v>
      </c>
      <c r="Z210" s="528" t="s">
        <v>1325</v>
      </c>
      <c r="AA210" s="528" t="s">
        <v>1325</v>
      </c>
      <c r="AB210" s="528" t="s">
        <v>1325</v>
      </c>
      <c r="AC210" s="528" t="s">
        <v>1325</v>
      </c>
      <c r="AD210" s="528" t="s">
        <v>1325</v>
      </c>
      <c r="AE210" s="535" t="s">
        <v>1325</v>
      </c>
      <c r="AF210" s="531">
        <v>0</v>
      </c>
      <c r="AG210" s="532"/>
      <c r="AH210" s="532"/>
      <c r="AI210" s="532"/>
      <c r="AJ210" s="532"/>
      <c r="AK210" s="532">
        <v>2.107758576951567</v>
      </c>
      <c r="AL210" s="533">
        <v>0</v>
      </c>
      <c r="AM210" s="534" t="s">
        <v>1325</v>
      </c>
      <c r="AN210" s="528" t="s">
        <v>1325</v>
      </c>
      <c r="AO210" s="528" t="s">
        <v>1325</v>
      </c>
      <c r="AP210" s="528" t="s">
        <v>1325</v>
      </c>
      <c r="AQ210" s="528" t="s">
        <v>1325</v>
      </c>
      <c r="AR210" s="528">
        <v>10</v>
      </c>
      <c r="AS210" s="535" t="s">
        <v>1325</v>
      </c>
      <c r="AT210" s="531">
        <v>0</v>
      </c>
      <c r="AU210" s="532"/>
      <c r="AV210" s="532"/>
      <c r="AW210" s="532"/>
      <c r="AX210" s="532"/>
      <c r="AY210" s="532">
        <v>0</v>
      </c>
      <c r="AZ210" s="533">
        <v>0</v>
      </c>
      <c r="BA210" s="534" t="s">
        <v>1325</v>
      </c>
      <c r="BB210" s="528" t="s">
        <v>1325</v>
      </c>
      <c r="BC210" s="528" t="s">
        <v>1325</v>
      </c>
      <c r="BD210" s="528" t="s">
        <v>1325</v>
      </c>
      <c r="BE210" s="528" t="s">
        <v>1325</v>
      </c>
      <c r="BF210" s="528" t="s">
        <v>1325</v>
      </c>
      <c r="BG210" s="535" t="s">
        <v>1325</v>
      </c>
      <c r="BH210" s="531">
        <v>0</v>
      </c>
      <c r="BI210" s="532"/>
      <c r="BJ210" s="532"/>
      <c r="BK210" s="532"/>
      <c r="BL210" s="532"/>
      <c r="BM210" s="532">
        <v>1.3433753863068372</v>
      </c>
      <c r="BN210" s="533">
        <v>0</v>
      </c>
      <c r="BO210" s="534" t="s">
        <v>1325</v>
      </c>
      <c r="BP210" s="528" t="s">
        <v>1325</v>
      </c>
      <c r="BQ210" s="528" t="s">
        <v>1325</v>
      </c>
      <c r="BR210" s="528" t="s">
        <v>1325</v>
      </c>
      <c r="BS210" s="528" t="s">
        <v>1325</v>
      </c>
      <c r="BT210" s="528" t="s">
        <v>1325</v>
      </c>
      <c r="BU210" s="535" t="s">
        <v>1325</v>
      </c>
      <c r="BV210" s="531">
        <v>4.7624326432668962</v>
      </c>
      <c r="BW210" s="532"/>
      <c r="BX210" s="532"/>
      <c r="BY210" s="532"/>
      <c r="BZ210" s="532"/>
      <c r="CA210" s="532">
        <v>0.3335493140331196</v>
      </c>
      <c r="CB210" s="533">
        <v>2.2995856107277208</v>
      </c>
      <c r="CC210" s="534" t="s">
        <v>1325</v>
      </c>
      <c r="CD210" s="528" t="s">
        <v>1325</v>
      </c>
      <c r="CE210" s="528" t="s">
        <v>1325</v>
      </c>
      <c r="CF210" s="528" t="s">
        <v>1325</v>
      </c>
      <c r="CG210" s="528" t="s">
        <v>1325</v>
      </c>
      <c r="CH210" s="528" t="s">
        <v>1325</v>
      </c>
      <c r="CI210" s="535" t="s">
        <v>1325</v>
      </c>
      <c r="CJ210" s="531">
        <v>0</v>
      </c>
      <c r="CK210" s="532"/>
      <c r="CL210" s="532"/>
      <c r="CM210" s="532"/>
      <c r="CN210" s="532"/>
      <c r="CO210" s="532">
        <v>0.39989045811226021</v>
      </c>
      <c r="CP210" s="533">
        <v>0</v>
      </c>
      <c r="CQ210" s="534" t="s">
        <v>1325</v>
      </c>
      <c r="CR210" s="528" t="s">
        <v>1325</v>
      </c>
      <c r="CS210" s="528" t="s">
        <v>1325</v>
      </c>
      <c r="CT210" s="528" t="s">
        <v>1325</v>
      </c>
      <c r="CU210" s="528" t="s">
        <v>1325</v>
      </c>
      <c r="CV210" s="528" t="s">
        <v>1325</v>
      </c>
      <c r="CW210" s="528" t="s">
        <v>1325</v>
      </c>
      <c r="CX210" s="528" t="s">
        <v>878</v>
      </c>
      <c r="CY210" s="528" t="s">
        <v>791</v>
      </c>
      <c r="CZ210" s="528" t="s">
        <v>878</v>
      </c>
      <c r="DA210" s="536" t="s">
        <v>791</v>
      </c>
      <c r="DB210" s="537" t="s">
        <v>792</v>
      </c>
      <c r="DC210" s="537" t="s">
        <v>792</v>
      </c>
      <c r="DD210" s="537" t="s">
        <v>878</v>
      </c>
      <c r="DE210" s="537" t="s">
        <v>878</v>
      </c>
      <c r="DF210" s="528"/>
      <c r="DG210" s="538" t="s">
        <v>1930</v>
      </c>
      <c r="DH210" s="528">
        <v>14</v>
      </c>
      <c r="DI210" s="528">
        <v>5</v>
      </c>
      <c r="DJ210" s="528">
        <v>6</v>
      </c>
      <c r="DK210" s="528">
        <v>0</v>
      </c>
      <c r="DL210" s="528">
        <v>0</v>
      </c>
      <c r="DM210" s="528">
        <v>310</v>
      </c>
      <c r="DN210" s="528">
        <v>27</v>
      </c>
      <c r="DO210" s="528">
        <v>38</v>
      </c>
      <c r="DP210" s="535">
        <v>362</v>
      </c>
    </row>
    <row r="211" spans="1:120">
      <c r="A211" s="591" t="s">
        <v>325</v>
      </c>
      <c r="B211" s="529" t="s">
        <v>1290</v>
      </c>
      <c r="C211" s="530" t="s">
        <v>739</v>
      </c>
      <c r="D211" s="531">
        <v>1.3748136065578807</v>
      </c>
      <c r="E211" s="532">
        <v>2.0756569857767784</v>
      </c>
      <c r="F211" s="532">
        <v>0.62027212024601164</v>
      </c>
      <c r="G211" s="532">
        <v>1.1248048429629758</v>
      </c>
      <c r="H211" s="532">
        <v>0.92729559173249132</v>
      </c>
      <c r="I211" s="532">
        <v>0.92127641299553875</v>
      </c>
      <c r="J211" s="533">
        <v>0.47018643355714951</v>
      </c>
      <c r="K211" s="534">
        <v>146</v>
      </c>
      <c r="L211" s="528">
        <v>19</v>
      </c>
      <c r="M211" s="528">
        <v>26</v>
      </c>
      <c r="N211" s="528">
        <v>27</v>
      </c>
      <c r="O211" s="528" t="s">
        <v>1325</v>
      </c>
      <c r="P211" s="528">
        <v>767</v>
      </c>
      <c r="Q211" s="535" t="s">
        <v>1325</v>
      </c>
      <c r="R211" s="531">
        <v>0.8804946000913223</v>
      </c>
      <c r="S211" s="532">
        <v>1.230725482934613</v>
      </c>
      <c r="T211" s="532">
        <v>0.82971749832149067</v>
      </c>
      <c r="U211" s="532">
        <v>0.46135358207556909</v>
      </c>
      <c r="V211" s="532">
        <v>0</v>
      </c>
      <c r="W211" s="532">
        <v>1.437386951571914</v>
      </c>
      <c r="X211" s="533">
        <v>0.60130461212363129</v>
      </c>
      <c r="Y211" s="534" t="s">
        <v>1325</v>
      </c>
      <c r="Z211" s="528" t="s">
        <v>1325</v>
      </c>
      <c r="AA211" s="528" t="s">
        <v>1325</v>
      </c>
      <c r="AB211" s="528" t="s">
        <v>1325</v>
      </c>
      <c r="AC211" s="528" t="s">
        <v>1325</v>
      </c>
      <c r="AD211" s="528">
        <v>79</v>
      </c>
      <c r="AE211" s="535" t="s">
        <v>1325</v>
      </c>
      <c r="AF211" s="531">
        <v>0.77953941363485557</v>
      </c>
      <c r="AG211" s="532">
        <v>2.26072858091166</v>
      </c>
      <c r="AH211" s="532">
        <v>1.4346205776274217</v>
      </c>
      <c r="AI211" s="532">
        <v>0.41599816001891177</v>
      </c>
      <c r="AJ211" s="532">
        <v>0</v>
      </c>
      <c r="AK211" s="532">
        <v>1.4411827251035516</v>
      </c>
      <c r="AL211" s="533">
        <v>0</v>
      </c>
      <c r="AM211" s="534">
        <v>18</v>
      </c>
      <c r="AN211" s="528" t="s">
        <v>1325</v>
      </c>
      <c r="AO211" s="528">
        <v>11</v>
      </c>
      <c r="AP211" s="528" t="s">
        <v>1325</v>
      </c>
      <c r="AQ211" s="528" t="s">
        <v>1325</v>
      </c>
      <c r="AR211" s="528">
        <v>175</v>
      </c>
      <c r="AS211" s="535" t="s">
        <v>1325</v>
      </c>
      <c r="AT211" s="531">
        <v>0.58998595424503175</v>
      </c>
      <c r="AU211" s="532">
        <v>8.8364740363962788</v>
      </c>
      <c r="AV211" s="532">
        <v>0</v>
      </c>
      <c r="AW211" s="532">
        <v>1.5522698904092218</v>
      </c>
      <c r="AX211" s="532">
        <v>0</v>
      </c>
      <c r="AY211" s="532">
        <v>0.52727606320475862</v>
      </c>
      <c r="AZ211" s="533">
        <v>4.8491572855741882</v>
      </c>
      <c r="BA211" s="534" t="s">
        <v>1325</v>
      </c>
      <c r="BB211" s="528" t="s">
        <v>1325</v>
      </c>
      <c r="BC211" s="528" t="s">
        <v>1325</v>
      </c>
      <c r="BD211" s="528" t="s">
        <v>1325</v>
      </c>
      <c r="BE211" s="528" t="s">
        <v>1325</v>
      </c>
      <c r="BF211" s="528">
        <v>16</v>
      </c>
      <c r="BG211" s="535" t="s">
        <v>1325</v>
      </c>
      <c r="BH211" s="531">
        <v>1.0999628033302473</v>
      </c>
      <c r="BI211" s="532">
        <v>3.4300357872838458</v>
      </c>
      <c r="BJ211" s="532">
        <v>0.20312833216750506</v>
      </c>
      <c r="BK211" s="532">
        <v>1.4877245121612512</v>
      </c>
      <c r="BL211" s="532">
        <v>0</v>
      </c>
      <c r="BM211" s="532">
        <v>1.2473137739688116</v>
      </c>
      <c r="BN211" s="533">
        <v>0</v>
      </c>
      <c r="BO211" s="534">
        <v>28</v>
      </c>
      <c r="BP211" s="528" t="s">
        <v>1325</v>
      </c>
      <c r="BQ211" s="528" t="s">
        <v>1325</v>
      </c>
      <c r="BR211" s="528" t="s">
        <v>1325</v>
      </c>
      <c r="BS211" s="528" t="s">
        <v>1325</v>
      </c>
      <c r="BT211" s="528">
        <v>196</v>
      </c>
      <c r="BU211" s="535" t="s">
        <v>1325</v>
      </c>
      <c r="BV211" s="531">
        <v>2.3776490891591768</v>
      </c>
      <c r="BW211" s="532">
        <v>0.70212486714975064</v>
      </c>
      <c r="BX211" s="532">
        <v>0.22831177462272911</v>
      </c>
      <c r="BY211" s="532">
        <v>1.2377962826324367</v>
      </c>
      <c r="BZ211" s="532">
        <v>3.1047152853860145</v>
      </c>
      <c r="CA211" s="532">
        <v>0.58275924815770475</v>
      </c>
      <c r="CB211" s="533">
        <v>0.8796032346906123</v>
      </c>
      <c r="CC211" s="534">
        <v>65</v>
      </c>
      <c r="CD211" s="528" t="s">
        <v>1325</v>
      </c>
      <c r="CE211" s="528" t="s">
        <v>1325</v>
      </c>
      <c r="CF211" s="528" t="s">
        <v>1325</v>
      </c>
      <c r="CG211" s="528" t="s">
        <v>1325</v>
      </c>
      <c r="CH211" s="528">
        <v>188</v>
      </c>
      <c r="CI211" s="535" t="s">
        <v>1325</v>
      </c>
      <c r="CJ211" s="531">
        <v>2.233023462258156</v>
      </c>
      <c r="CK211" s="532">
        <v>0</v>
      </c>
      <c r="CL211" s="532">
        <v>1.0062102441422278</v>
      </c>
      <c r="CM211" s="532">
        <v>1.7576759157699717</v>
      </c>
      <c r="CN211" s="532">
        <v>0</v>
      </c>
      <c r="CO211" s="532">
        <v>0.65575822214393709</v>
      </c>
      <c r="CP211" s="533">
        <v>0</v>
      </c>
      <c r="CQ211" s="534">
        <v>10</v>
      </c>
      <c r="CR211" s="528" t="s">
        <v>1325</v>
      </c>
      <c r="CS211" s="528" t="s">
        <v>1325</v>
      </c>
      <c r="CT211" s="528" t="s">
        <v>1325</v>
      </c>
      <c r="CU211" s="528" t="s">
        <v>1325</v>
      </c>
      <c r="CV211" s="528">
        <v>32</v>
      </c>
      <c r="CW211" s="528" t="s">
        <v>1325</v>
      </c>
      <c r="CX211" s="528" t="s">
        <v>792</v>
      </c>
      <c r="CY211" s="528" t="s">
        <v>1932</v>
      </c>
      <c r="CZ211" s="528" t="s">
        <v>792</v>
      </c>
      <c r="DA211" s="536" t="s">
        <v>1933</v>
      </c>
      <c r="DB211" s="537" t="s">
        <v>792</v>
      </c>
      <c r="DC211" s="537" t="s">
        <v>792</v>
      </c>
      <c r="DD211" s="537" t="s">
        <v>878</v>
      </c>
      <c r="DE211" s="537" t="s">
        <v>878</v>
      </c>
      <c r="DF211" s="528"/>
      <c r="DG211" s="538" t="s">
        <v>1930</v>
      </c>
      <c r="DH211" s="528">
        <v>1322</v>
      </c>
      <c r="DI211" s="528">
        <v>108</v>
      </c>
      <c r="DJ211" s="528">
        <v>473</v>
      </c>
      <c r="DK211" s="528">
        <v>280</v>
      </c>
      <c r="DL211" s="528">
        <v>25</v>
      </c>
      <c r="DM211" s="528">
        <v>9198</v>
      </c>
      <c r="DN211" s="528">
        <v>215</v>
      </c>
      <c r="DO211" s="528">
        <v>996</v>
      </c>
      <c r="DP211" s="535">
        <v>11621</v>
      </c>
    </row>
    <row r="212" spans="1:120">
      <c r="A212" s="591" t="s">
        <v>327</v>
      </c>
      <c r="B212" s="529" t="s">
        <v>1293</v>
      </c>
      <c r="C212" s="530" t="s">
        <v>740</v>
      </c>
      <c r="D212" s="531">
        <v>1.2415849247415391</v>
      </c>
      <c r="E212" s="532"/>
      <c r="F212" s="532">
        <v>0</v>
      </c>
      <c r="G212" s="532">
        <v>1.7711871875744218</v>
      </c>
      <c r="H212" s="532">
        <v>0</v>
      </c>
      <c r="I212" s="532">
        <v>1.2334721336650285</v>
      </c>
      <c r="J212" s="533">
        <v>0.6273921016951135</v>
      </c>
      <c r="K212" s="534">
        <v>26</v>
      </c>
      <c r="L212" s="528" t="s">
        <v>1325</v>
      </c>
      <c r="M212" s="528" t="s">
        <v>1325</v>
      </c>
      <c r="N212" s="528" t="s">
        <v>1325</v>
      </c>
      <c r="O212" s="528" t="s">
        <v>1325</v>
      </c>
      <c r="P212" s="528">
        <v>224</v>
      </c>
      <c r="Q212" s="535" t="s">
        <v>1325</v>
      </c>
      <c r="R212" s="531">
        <v>2.0165713271196593</v>
      </c>
      <c r="S212" s="532"/>
      <c r="T212" s="532">
        <v>0</v>
      </c>
      <c r="U212" s="532">
        <v>0</v>
      </c>
      <c r="V212" s="532">
        <v>0</v>
      </c>
      <c r="W212" s="532">
        <v>1.343480252993648</v>
      </c>
      <c r="X212" s="533">
        <v>0</v>
      </c>
      <c r="Y212" s="534" t="s">
        <v>1325</v>
      </c>
      <c r="Z212" s="528" t="s">
        <v>1325</v>
      </c>
      <c r="AA212" s="528" t="s">
        <v>1325</v>
      </c>
      <c r="AB212" s="528" t="s">
        <v>1325</v>
      </c>
      <c r="AC212" s="528" t="s">
        <v>1325</v>
      </c>
      <c r="AD212" s="528">
        <v>25</v>
      </c>
      <c r="AE212" s="535" t="s">
        <v>1325</v>
      </c>
      <c r="AF212" s="531">
        <v>1.0319570556232416</v>
      </c>
      <c r="AG212" s="532"/>
      <c r="AH212" s="532">
        <v>0</v>
      </c>
      <c r="AI212" s="532">
        <v>5.8798208632537019</v>
      </c>
      <c r="AJ212" s="532">
        <v>0</v>
      </c>
      <c r="AK212" s="532">
        <v>0.82590405122605526</v>
      </c>
      <c r="AL212" s="533">
        <v>0.38618656516829419</v>
      </c>
      <c r="AM212" s="534" t="s">
        <v>1325</v>
      </c>
      <c r="AN212" s="528" t="s">
        <v>1325</v>
      </c>
      <c r="AO212" s="528" t="s">
        <v>1325</v>
      </c>
      <c r="AP212" s="528" t="s">
        <v>1325</v>
      </c>
      <c r="AQ212" s="528" t="s">
        <v>1325</v>
      </c>
      <c r="AR212" s="528">
        <v>51</v>
      </c>
      <c r="AS212" s="535" t="s">
        <v>1325</v>
      </c>
      <c r="AT212" s="531">
        <v>0</v>
      </c>
      <c r="AU212" s="532"/>
      <c r="AV212" s="532">
        <v>0</v>
      </c>
      <c r="AW212" s="532">
        <v>0</v>
      </c>
      <c r="AX212" s="532">
        <v>0</v>
      </c>
      <c r="AY212" s="532">
        <v>1.2424794059092055</v>
      </c>
      <c r="AZ212" s="533">
        <v>0</v>
      </c>
      <c r="BA212" s="534" t="s">
        <v>1325</v>
      </c>
      <c r="BB212" s="528" t="s">
        <v>1325</v>
      </c>
      <c r="BC212" s="528" t="s">
        <v>1325</v>
      </c>
      <c r="BD212" s="528" t="s">
        <v>1325</v>
      </c>
      <c r="BE212" s="528" t="s">
        <v>1325</v>
      </c>
      <c r="BF212" s="528" t="s">
        <v>1325</v>
      </c>
      <c r="BG212" s="535" t="s">
        <v>1325</v>
      </c>
      <c r="BH212" s="531">
        <v>0</v>
      </c>
      <c r="BI212" s="532"/>
      <c r="BJ212" s="532">
        <v>0</v>
      </c>
      <c r="BK212" s="532">
        <v>3.6365069083371591</v>
      </c>
      <c r="BL212" s="532">
        <v>0</v>
      </c>
      <c r="BM212" s="532">
        <v>1.5878317620544242</v>
      </c>
      <c r="BN212" s="533">
        <v>2.6786266076347598</v>
      </c>
      <c r="BO212" s="534" t="s">
        <v>1325</v>
      </c>
      <c r="BP212" s="528" t="s">
        <v>1325</v>
      </c>
      <c r="BQ212" s="528" t="s">
        <v>1325</v>
      </c>
      <c r="BR212" s="528" t="s">
        <v>1325</v>
      </c>
      <c r="BS212" s="528" t="s">
        <v>1325</v>
      </c>
      <c r="BT212" s="528">
        <v>32</v>
      </c>
      <c r="BU212" s="535" t="s">
        <v>1325</v>
      </c>
      <c r="BV212" s="531">
        <v>2.1418485853134905</v>
      </c>
      <c r="BW212" s="532"/>
      <c r="BX212" s="532">
        <v>0</v>
      </c>
      <c r="BY212" s="532">
        <v>0</v>
      </c>
      <c r="BZ212" s="532">
        <v>0</v>
      </c>
      <c r="CA212" s="532">
        <v>1.0865806836506346</v>
      </c>
      <c r="CB212" s="533">
        <v>0.5716437517586106</v>
      </c>
      <c r="CC212" s="534">
        <v>14</v>
      </c>
      <c r="CD212" s="528" t="s">
        <v>1325</v>
      </c>
      <c r="CE212" s="528" t="s">
        <v>1325</v>
      </c>
      <c r="CF212" s="528" t="s">
        <v>1325</v>
      </c>
      <c r="CG212" s="528" t="s">
        <v>1325</v>
      </c>
      <c r="CH212" s="528">
        <v>78</v>
      </c>
      <c r="CI212" s="535" t="s">
        <v>1325</v>
      </c>
      <c r="CJ212" s="531">
        <v>0</v>
      </c>
      <c r="CK212" s="532"/>
      <c r="CL212" s="532">
        <v>0</v>
      </c>
      <c r="CM212" s="532">
        <v>0</v>
      </c>
      <c r="CN212" s="532">
        <v>0</v>
      </c>
      <c r="CO212" s="532">
        <v>0.434726647052945</v>
      </c>
      <c r="CP212" s="533">
        <v>0</v>
      </c>
      <c r="CQ212" s="534" t="s">
        <v>1325</v>
      </c>
      <c r="CR212" s="528" t="s">
        <v>1325</v>
      </c>
      <c r="CS212" s="528" t="s">
        <v>1325</v>
      </c>
      <c r="CT212" s="528" t="s">
        <v>1325</v>
      </c>
      <c r="CU212" s="528" t="s">
        <v>1325</v>
      </c>
      <c r="CV212" s="528" t="s">
        <v>1325</v>
      </c>
      <c r="CW212" s="528" t="s">
        <v>1325</v>
      </c>
      <c r="CX212" s="528" t="s">
        <v>878</v>
      </c>
      <c r="CY212" s="536" t="s">
        <v>791</v>
      </c>
      <c r="CZ212" s="528" t="s">
        <v>792</v>
      </c>
      <c r="DA212" s="536" t="s">
        <v>1472</v>
      </c>
      <c r="DB212" s="537" t="s">
        <v>792</v>
      </c>
      <c r="DC212" s="537" t="s">
        <v>792</v>
      </c>
      <c r="DD212" s="537" t="s">
        <v>878</v>
      </c>
      <c r="DE212" s="537" t="s">
        <v>878</v>
      </c>
      <c r="DF212" s="544" t="s">
        <v>1934</v>
      </c>
      <c r="DG212" s="538" t="s">
        <v>1930</v>
      </c>
      <c r="DH212" s="528">
        <v>197</v>
      </c>
      <c r="DI212" s="528">
        <v>8</v>
      </c>
      <c r="DJ212" s="528">
        <v>42</v>
      </c>
      <c r="DK212" s="528">
        <v>21</v>
      </c>
      <c r="DL212" s="528">
        <v>11</v>
      </c>
      <c r="DM212" s="528">
        <v>1861</v>
      </c>
      <c r="DN212" s="528">
        <v>84</v>
      </c>
      <c r="DO212" s="528">
        <v>260</v>
      </c>
      <c r="DP212" s="535">
        <v>2224</v>
      </c>
    </row>
    <row r="213" spans="1:120">
      <c r="A213" s="591" t="s">
        <v>329</v>
      </c>
      <c r="B213" s="529" t="s">
        <v>1289</v>
      </c>
      <c r="C213" s="530" t="s">
        <v>741</v>
      </c>
      <c r="D213" s="531">
        <v>0.60279340338365262</v>
      </c>
      <c r="E213" s="532"/>
      <c r="F213" s="532"/>
      <c r="G213" s="532"/>
      <c r="H213" s="532"/>
      <c r="I213" s="532">
        <v>3.0331069599404614</v>
      </c>
      <c r="J213" s="533"/>
      <c r="K213" s="534" t="s">
        <v>1325</v>
      </c>
      <c r="L213" s="528" t="s">
        <v>1325</v>
      </c>
      <c r="M213" s="528" t="s">
        <v>1325</v>
      </c>
      <c r="N213" s="528" t="s">
        <v>1325</v>
      </c>
      <c r="O213" s="528" t="s">
        <v>1325</v>
      </c>
      <c r="P213" s="528">
        <v>22</v>
      </c>
      <c r="Q213" s="535" t="s">
        <v>1325</v>
      </c>
      <c r="R213" s="531">
        <v>0</v>
      </c>
      <c r="S213" s="532"/>
      <c r="T213" s="532"/>
      <c r="U213" s="532"/>
      <c r="V213" s="532"/>
      <c r="W213" s="532">
        <v>0.54110431205828946</v>
      </c>
      <c r="X213" s="533"/>
      <c r="Y213" s="534" t="s">
        <v>1325</v>
      </c>
      <c r="Z213" s="528" t="s">
        <v>1325</v>
      </c>
      <c r="AA213" s="528" t="s">
        <v>1325</v>
      </c>
      <c r="AB213" s="528" t="s">
        <v>1325</v>
      </c>
      <c r="AC213" s="528" t="s">
        <v>1325</v>
      </c>
      <c r="AD213" s="528" t="s">
        <v>1325</v>
      </c>
      <c r="AE213" s="535" t="s">
        <v>1325</v>
      </c>
      <c r="AF213" s="531">
        <v>0</v>
      </c>
      <c r="AG213" s="532"/>
      <c r="AH213" s="532"/>
      <c r="AI213" s="532"/>
      <c r="AJ213" s="532"/>
      <c r="AK213" s="532">
        <v>3.402989388641585</v>
      </c>
      <c r="AL213" s="533"/>
      <c r="AM213" s="534" t="s">
        <v>1325</v>
      </c>
      <c r="AN213" s="528" t="s">
        <v>1325</v>
      </c>
      <c r="AO213" s="528" t="s">
        <v>1325</v>
      </c>
      <c r="AP213" s="528" t="s">
        <v>1325</v>
      </c>
      <c r="AQ213" s="528" t="s">
        <v>1325</v>
      </c>
      <c r="AR213" s="528" t="s">
        <v>1325</v>
      </c>
      <c r="AS213" s="535" t="s">
        <v>1325</v>
      </c>
      <c r="AT213" s="531">
        <v>0</v>
      </c>
      <c r="AU213" s="532"/>
      <c r="AV213" s="532"/>
      <c r="AW213" s="532"/>
      <c r="AX213" s="532"/>
      <c r="AY213" s="532">
        <v>0.83959846564888585</v>
      </c>
      <c r="AZ213" s="533"/>
      <c r="BA213" s="534" t="s">
        <v>1325</v>
      </c>
      <c r="BB213" s="528" t="s">
        <v>1325</v>
      </c>
      <c r="BC213" s="528" t="s">
        <v>1325</v>
      </c>
      <c r="BD213" s="528" t="s">
        <v>1325</v>
      </c>
      <c r="BE213" s="528" t="s">
        <v>1325</v>
      </c>
      <c r="BF213" s="528" t="s">
        <v>1325</v>
      </c>
      <c r="BG213" s="535" t="s">
        <v>1325</v>
      </c>
      <c r="BH213" s="531">
        <v>0</v>
      </c>
      <c r="BI213" s="532"/>
      <c r="BJ213" s="532"/>
      <c r="BK213" s="532"/>
      <c r="BL213" s="532"/>
      <c r="BM213" s="532">
        <v>0.58325822094554558</v>
      </c>
      <c r="BN213" s="533"/>
      <c r="BO213" s="534" t="s">
        <v>1325</v>
      </c>
      <c r="BP213" s="528" t="s">
        <v>1325</v>
      </c>
      <c r="BQ213" s="528" t="s">
        <v>1325</v>
      </c>
      <c r="BR213" s="528" t="s">
        <v>1325</v>
      </c>
      <c r="BS213" s="528" t="s">
        <v>1325</v>
      </c>
      <c r="BT213" s="528" t="s">
        <v>1325</v>
      </c>
      <c r="BU213" s="535" t="s">
        <v>1325</v>
      </c>
      <c r="BV213" s="531">
        <v>0</v>
      </c>
      <c r="BW213" s="532"/>
      <c r="BX213" s="532"/>
      <c r="BY213" s="532"/>
      <c r="BZ213" s="532"/>
      <c r="CA213" s="532">
        <v>0.45099729653947124</v>
      </c>
      <c r="CB213" s="533"/>
      <c r="CC213" s="534" t="s">
        <v>1325</v>
      </c>
      <c r="CD213" s="528" t="s">
        <v>1325</v>
      </c>
      <c r="CE213" s="528" t="s">
        <v>1325</v>
      </c>
      <c r="CF213" s="528" t="s">
        <v>1325</v>
      </c>
      <c r="CG213" s="528" t="s">
        <v>1325</v>
      </c>
      <c r="CH213" s="528" t="s">
        <v>1325</v>
      </c>
      <c r="CI213" s="535" t="s">
        <v>1325</v>
      </c>
      <c r="CJ213" s="531">
        <v>7.0389339679623557</v>
      </c>
      <c r="CK213" s="532"/>
      <c r="CL213" s="532"/>
      <c r="CM213" s="532"/>
      <c r="CN213" s="532"/>
      <c r="CO213" s="532">
        <v>0.38489120214360079</v>
      </c>
      <c r="CP213" s="533"/>
      <c r="CQ213" s="534" t="s">
        <v>1325</v>
      </c>
      <c r="CR213" s="528" t="s">
        <v>1325</v>
      </c>
      <c r="CS213" s="528" t="s">
        <v>1325</v>
      </c>
      <c r="CT213" s="528" t="s">
        <v>1325</v>
      </c>
      <c r="CU213" s="528" t="s">
        <v>1325</v>
      </c>
      <c r="CV213" s="528" t="s">
        <v>1325</v>
      </c>
      <c r="CW213" s="528" t="s">
        <v>1325</v>
      </c>
      <c r="CX213" s="528" t="s">
        <v>878</v>
      </c>
      <c r="CY213" s="528" t="s">
        <v>791</v>
      </c>
      <c r="CZ213" s="528" t="s">
        <v>878</v>
      </c>
      <c r="DA213" s="536" t="s">
        <v>791</v>
      </c>
      <c r="DB213" s="537" t="s">
        <v>792</v>
      </c>
      <c r="DC213" s="537" t="s">
        <v>792</v>
      </c>
      <c r="DD213" s="537" t="s">
        <v>878</v>
      </c>
      <c r="DE213" s="537" t="s">
        <v>878</v>
      </c>
      <c r="DF213" s="528"/>
      <c r="DG213" s="538" t="s">
        <v>1930</v>
      </c>
      <c r="DH213" s="528">
        <v>29</v>
      </c>
      <c r="DI213" s="528">
        <v>6</v>
      </c>
      <c r="DJ213" s="528">
        <v>5</v>
      </c>
      <c r="DK213" s="528">
        <v>2</v>
      </c>
      <c r="DL213" s="528">
        <v>0</v>
      </c>
      <c r="DM213" s="528">
        <v>306</v>
      </c>
      <c r="DN213" s="528">
        <v>0</v>
      </c>
      <c r="DO213" s="528">
        <v>24</v>
      </c>
      <c r="DP213" s="535">
        <v>348</v>
      </c>
    </row>
    <row r="214" spans="1:120">
      <c r="A214" s="597" t="s">
        <v>331</v>
      </c>
      <c r="B214" s="545" t="s">
        <v>1289</v>
      </c>
      <c r="C214" s="546" t="s">
        <v>742</v>
      </c>
      <c r="D214" s="531">
        <v>0.83902926666683475</v>
      </c>
      <c r="E214" s="532">
        <v>1.412668894388408</v>
      </c>
      <c r="F214" s="532"/>
      <c r="G214" s="532">
        <v>1.2623749788315719</v>
      </c>
      <c r="H214" s="532"/>
      <c r="I214" s="532">
        <v>0.95116753992495995</v>
      </c>
      <c r="J214" s="533"/>
      <c r="K214" s="534" t="s">
        <v>1325</v>
      </c>
      <c r="L214" s="528" t="s">
        <v>1325</v>
      </c>
      <c r="M214" s="528" t="s">
        <v>1325</v>
      </c>
      <c r="N214" s="528" t="s">
        <v>1325</v>
      </c>
      <c r="O214" s="528" t="s">
        <v>1325</v>
      </c>
      <c r="P214" s="528">
        <v>225</v>
      </c>
      <c r="Q214" s="535" t="s">
        <v>1325</v>
      </c>
      <c r="R214" s="531">
        <v>0</v>
      </c>
      <c r="S214" s="532">
        <v>0</v>
      </c>
      <c r="T214" s="532"/>
      <c r="U214" s="532">
        <v>0</v>
      </c>
      <c r="V214" s="532"/>
      <c r="W214" s="532">
        <v>1.1562703874988587</v>
      </c>
      <c r="X214" s="533"/>
      <c r="Y214" s="534" t="s">
        <v>1325</v>
      </c>
      <c r="Z214" s="528" t="s">
        <v>1325</v>
      </c>
      <c r="AA214" s="528" t="s">
        <v>1325</v>
      </c>
      <c r="AB214" s="528" t="s">
        <v>1325</v>
      </c>
      <c r="AC214" s="528" t="s">
        <v>1325</v>
      </c>
      <c r="AD214" s="528">
        <v>10</v>
      </c>
      <c r="AE214" s="535" t="s">
        <v>1325</v>
      </c>
      <c r="AF214" s="531">
        <v>0</v>
      </c>
      <c r="AG214" s="532">
        <v>0</v>
      </c>
      <c r="AH214" s="532"/>
      <c r="AI214" s="532">
        <v>0</v>
      </c>
      <c r="AJ214" s="532"/>
      <c r="AK214" s="532">
        <v>0.41651130849505336</v>
      </c>
      <c r="AL214" s="533"/>
      <c r="AM214" s="534" t="s">
        <v>1325</v>
      </c>
      <c r="AN214" s="528" t="s">
        <v>1325</v>
      </c>
      <c r="AO214" s="528" t="s">
        <v>1325</v>
      </c>
      <c r="AP214" s="528" t="s">
        <v>1325</v>
      </c>
      <c r="AQ214" s="528" t="s">
        <v>1325</v>
      </c>
      <c r="AR214" s="528">
        <v>22</v>
      </c>
      <c r="AS214" s="535" t="s">
        <v>1325</v>
      </c>
      <c r="AT214" s="531">
        <v>3.5497009023845294</v>
      </c>
      <c r="AU214" s="532">
        <v>2.1719593966612671</v>
      </c>
      <c r="AV214" s="532"/>
      <c r="AW214" s="532">
        <v>0</v>
      </c>
      <c r="AX214" s="532"/>
      <c r="AY214" s="532">
        <v>0.66562698859089464</v>
      </c>
      <c r="AZ214" s="533"/>
      <c r="BA214" s="534" t="s">
        <v>1325</v>
      </c>
      <c r="BB214" s="528" t="s">
        <v>1325</v>
      </c>
      <c r="BC214" s="528" t="s">
        <v>1325</v>
      </c>
      <c r="BD214" s="528" t="s">
        <v>1325</v>
      </c>
      <c r="BE214" s="528" t="s">
        <v>1325</v>
      </c>
      <c r="BF214" s="528">
        <v>14</v>
      </c>
      <c r="BG214" s="535" t="s">
        <v>1325</v>
      </c>
      <c r="BH214" s="531">
        <v>1.0069492433484448</v>
      </c>
      <c r="BI214" s="532">
        <v>5.8520519501259889</v>
      </c>
      <c r="BJ214" s="532"/>
      <c r="BK214" s="532">
        <v>0</v>
      </c>
      <c r="BL214" s="532"/>
      <c r="BM214" s="532">
        <v>1.6635684119171161</v>
      </c>
      <c r="BN214" s="533"/>
      <c r="BO214" s="534" t="s">
        <v>1325</v>
      </c>
      <c r="BP214" s="528" t="s">
        <v>1325</v>
      </c>
      <c r="BQ214" s="528" t="s">
        <v>1325</v>
      </c>
      <c r="BR214" s="528" t="s">
        <v>1325</v>
      </c>
      <c r="BS214" s="528" t="s">
        <v>1325</v>
      </c>
      <c r="BT214" s="528">
        <v>47</v>
      </c>
      <c r="BU214" s="535" t="s">
        <v>1325</v>
      </c>
      <c r="BV214" s="531">
        <v>0.97121574068736927</v>
      </c>
      <c r="BW214" s="532">
        <v>0</v>
      </c>
      <c r="BX214" s="532"/>
      <c r="BY214" s="532">
        <v>0</v>
      </c>
      <c r="BZ214" s="532"/>
      <c r="CA214" s="532">
        <v>1.0492795603943552</v>
      </c>
      <c r="CB214" s="533"/>
      <c r="CC214" s="534" t="s">
        <v>1325</v>
      </c>
      <c r="CD214" s="528" t="s">
        <v>1325</v>
      </c>
      <c r="CE214" s="528" t="s">
        <v>1325</v>
      </c>
      <c r="CF214" s="528" t="s">
        <v>1325</v>
      </c>
      <c r="CG214" s="528" t="s">
        <v>1325</v>
      </c>
      <c r="CH214" s="528">
        <v>83</v>
      </c>
      <c r="CI214" s="535" t="s">
        <v>1325</v>
      </c>
      <c r="CJ214" s="531">
        <v>0</v>
      </c>
      <c r="CK214" s="532">
        <v>0</v>
      </c>
      <c r="CL214" s="532"/>
      <c r="CM214" s="532">
        <v>17.435811445098935</v>
      </c>
      <c r="CN214" s="532"/>
      <c r="CO214" s="532">
        <v>0.79104940072678653</v>
      </c>
      <c r="CP214" s="533"/>
      <c r="CQ214" s="534" t="s">
        <v>1325</v>
      </c>
      <c r="CR214" s="528" t="s">
        <v>1325</v>
      </c>
      <c r="CS214" s="528" t="s">
        <v>1325</v>
      </c>
      <c r="CT214" s="528" t="s">
        <v>1325</v>
      </c>
      <c r="CU214" s="528" t="s">
        <v>1325</v>
      </c>
      <c r="CV214" s="528">
        <v>13</v>
      </c>
      <c r="CW214" s="528" t="s">
        <v>1325</v>
      </c>
      <c r="CX214" s="528" t="s">
        <v>878</v>
      </c>
      <c r="CY214" s="528" t="s">
        <v>791</v>
      </c>
      <c r="CZ214" s="528" t="s">
        <v>878</v>
      </c>
      <c r="DA214" s="536" t="s">
        <v>791</v>
      </c>
      <c r="DB214" s="537" t="s">
        <v>792</v>
      </c>
      <c r="DC214" s="537" t="s">
        <v>792</v>
      </c>
      <c r="DD214" s="537" t="s">
        <v>878</v>
      </c>
      <c r="DE214" s="537" t="s">
        <v>878</v>
      </c>
      <c r="DF214" s="528"/>
      <c r="DG214" s="538" t="s">
        <v>1930</v>
      </c>
      <c r="DH214" s="528">
        <v>36</v>
      </c>
      <c r="DI214" s="528">
        <v>40</v>
      </c>
      <c r="DJ214" s="528">
        <v>7</v>
      </c>
      <c r="DK214" s="528">
        <v>10</v>
      </c>
      <c r="DL214" s="528">
        <v>2</v>
      </c>
      <c r="DM214" s="528">
        <v>1432</v>
      </c>
      <c r="DN214" s="528">
        <v>9</v>
      </c>
      <c r="DO214" s="528">
        <v>245</v>
      </c>
      <c r="DP214" s="535">
        <v>1536</v>
      </c>
    </row>
    <row r="215" spans="1:120">
      <c r="A215" s="597" t="s">
        <v>333</v>
      </c>
      <c r="B215" s="545" t="s">
        <v>1298</v>
      </c>
      <c r="C215" s="546" t="s">
        <v>743</v>
      </c>
      <c r="D215" s="531">
        <v>1.592092392330553</v>
      </c>
      <c r="E215" s="532">
        <v>3.4645146524611818</v>
      </c>
      <c r="F215" s="532">
        <v>0.35063365536477431</v>
      </c>
      <c r="G215" s="532">
        <v>1.3285462471535094</v>
      </c>
      <c r="H215" s="532">
        <v>1.09168206018827</v>
      </c>
      <c r="I215" s="532">
        <v>0.73610623288384158</v>
      </c>
      <c r="J215" s="533">
        <v>0.72935127388369658</v>
      </c>
      <c r="K215" s="534">
        <v>45</v>
      </c>
      <c r="L215" s="528">
        <v>11</v>
      </c>
      <c r="M215" s="528" t="s">
        <v>1325</v>
      </c>
      <c r="N215" s="528" t="s">
        <v>1325</v>
      </c>
      <c r="O215" s="528" t="s">
        <v>1325</v>
      </c>
      <c r="P215" s="528">
        <v>215</v>
      </c>
      <c r="Q215" s="535" t="s">
        <v>1325</v>
      </c>
      <c r="R215" s="531">
        <v>1.2539350260279789</v>
      </c>
      <c r="S215" s="532">
        <v>0</v>
      </c>
      <c r="T215" s="532">
        <v>0</v>
      </c>
      <c r="U215" s="532">
        <v>0</v>
      </c>
      <c r="V215" s="532">
        <v>0</v>
      </c>
      <c r="W215" s="532">
        <v>1.2092868542801112</v>
      </c>
      <c r="X215" s="533">
        <v>2.1292458327121055</v>
      </c>
      <c r="Y215" s="534" t="s">
        <v>1325</v>
      </c>
      <c r="Z215" s="528" t="s">
        <v>1325</v>
      </c>
      <c r="AA215" s="528" t="s">
        <v>1325</v>
      </c>
      <c r="AB215" s="528" t="s">
        <v>1325</v>
      </c>
      <c r="AC215" s="528" t="s">
        <v>1325</v>
      </c>
      <c r="AD215" s="528">
        <v>28</v>
      </c>
      <c r="AE215" s="535" t="s">
        <v>1325</v>
      </c>
      <c r="AF215" s="531">
        <v>0.99815113872061489</v>
      </c>
      <c r="AG215" s="532">
        <v>2.4403510403206812</v>
      </c>
      <c r="AH215" s="532">
        <v>0.9622537009909512</v>
      </c>
      <c r="AI215" s="532">
        <v>3.8866448381663581</v>
      </c>
      <c r="AJ215" s="532">
        <v>0</v>
      </c>
      <c r="AK215" s="532">
        <v>0.77661244984975486</v>
      </c>
      <c r="AL215" s="533">
        <v>0</v>
      </c>
      <c r="AM215" s="534" t="s">
        <v>1325</v>
      </c>
      <c r="AN215" s="528" t="s">
        <v>1325</v>
      </c>
      <c r="AO215" s="528" t="s">
        <v>1325</v>
      </c>
      <c r="AP215" s="528" t="s">
        <v>1325</v>
      </c>
      <c r="AQ215" s="528" t="s">
        <v>1325</v>
      </c>
      <c r="AR215" s="528">
        <v>28</v>
      </c>
      <c r="AS215" s="535" t="s">
        <v>1325</v>
      </c>
      <c r="AT215" s="531">
        <v>0.76555147025054704</v>
      </c>
      <c r="AU215" s="532">
        <v>0</v>
      </c>
      <c r="AV215" s="532">
        <v>0</v>
      </c>
      <c r="AW215" s="532">
        <v>0</v>
      </c>
      <c r="AX215" s="532">
        <v>0</v>
      </c>
      <c r="AY215" s="532">
        <v>1.4208367660288115</v>
      </c>
      <c r="AZ215" s="533">
        <v>2.9990624539402906</v>
      </c>
      <c r="BA215" s="534" t="s">
        <v>1325</v>
      </c>
      <c r="BB215" s="528" t="s">
        <v>1325</v>
      </c>
      <c r="BC215" s="528" t="s">
        <v>1325</v>
      </c>
      <c r="BD215" s="528" t="s">
        <v>1325</v>
      </c>
      <c r="BE215" s="528" t="s">
        <v>1325</v>
      </c>
      <c r="BF215" s="528">
        <v>11</v>
      </c>
      <c r="BG215" s="535" t="s">
        <v>1325</v>
      </c>
      <c r="BH215" s="531">
        <v>1.1732262058070204</v>
      </c>
      <c r="BI215" s="532">
        <v>0</v>
      </c>
      <c r="BJ215" s="532">
        <v>0.71621356876624254</v>
      </c>
      <c r="BK215" s="532">
        <v>0</v>
      </c>
      <c r="BL215" s="532">
        <v>0</v>
      </c>
      <c r="BM215" s="532">
        <v>1.4536799140713186</v>
      </c>
      <c r="BN215" s="533">
        <v>0.61724695547771469</v>
      </c>
      <c r="BO215" s="534" t="s">
        <v>1325</v>
      </c>
      <c r="BP215" s="528" t="s">
        <v>1325</v>
      </c>
      <c r="BQ215" s="528" t="s">
        <v>1325</v>
      </c>
      <c r="BR215" s="528" t="s">
        <v>1325</v>
      </c>
      <c r="BS215" s="528" t="s">
        <v>1325</v>
      </c>
      <c r="BT215" s="528">
        <v>47</v>
      </c>
      <c r="BU215" s="535" t="s">
        <v>1325</v>
      </c>
      <c r="BV215" s="531">
        <v>2.6424677009586013</v>
      </c>
      <c r="BW215" s="532">
        <v>5.2960170959723021</v>
      </c>
      <c r="BX215" s="532">
        <v>0.27143571614652451</v>
      </c>
      <c r="BY215" s="532">
        <v>2.1450462414148763</v>
      </c>
      <c r="BZ215" s="532">
        <v>0</v>
      </c>
      <c r="CA215" s="532">
        <v>0.44170683325725468</v>
      </c>
      <c r="CB215" s="533">
        <v>0.23614330913796494</v>
      </c>
      <c r="CC215" s="534">
        <v>27</v>
      </c>
      <c r="CD215" s="528" t="s">
        <v>1325</v>
      </c>
      <c r="CE215" s="528" t="s">
        <v>1325</v>
      </c>
      <c r="CF215" s="528" t="s">
        <v>1325</v>
      </c>
      <c r="CG215" s="528" t="s">
        <v>1325</v>
      </c>
      <c r="CH215" s="528">
        <v>70</v>
      </c>
      <c r="CI215" s="535" t="s">
        <v>1325</v>
      </c>
      <c r="CJ215" s="531">
        <v>0</v>
      </c>
      <c r="CK215" s="532">
        <v>12.686397035145399</v>
      </c>
      <c r="CL215" s="532">
        <v>0</v>
      </c>
      <c r="CM215" s="532">
        <v>0</v>
      </c>
      <c r="CN215" s="532">
        <v>0</v>
      </c>
      <c r="CO215" s="532">
        <v>1.0132802849817359</v>
      </c>
      <c r="CP215" s="533">
        <v>4.5188995474234765</v>
      </c>
      <c r="CQ215" s="534" t="s">
        <v>1325</v>
      </c>
      <c r="CR215" s="528" t="s">
        <v>1325</v>
      </c>
      <c r="CS215" s="528" t="s">
        <v>1325</v>
      </c>
      <c r="CT215" s="528" t="s">
        <v>1325</v>
      </c>
      <c r="CU215" s="528" t="s">
        <v>1325</v>
      </c>
      <c r="CV215" s="528" t="s">
        <v>1325</v>
      </c>
      <c r="CW215" s="528" t="s">
        <v>1325</v>
      </c>
      <c r="CX215" s="528" t="s">
        <v>792</v>
      </c>
      <c r="CY215" s="528" t="s">
        <v>1932</v>
      </c>
      <c r="CZ215" s="528" t="s">
        <v>792</v>
      </c>
      <c r="DA215" s="536" t="s">
        <v>1472</v>
      </c>
      <c r="DB215" s="537" t="s">
        <v>792</v>
      </c>
      <c r="DC215" s="537" t="s">
        <v>792</v>
      </c>
      <c r="DD215" s="537" t="s">
        <v>878</v>
      </c>
      <c r="DE215" s="537" t="s">
        <v>878</v>
      </c>
      <c r="DF215" s="528"/>
      <c r="DG215" s="538" t="s">
        <v>1930</v>
      </c>
      <c r="DH215" s="528">
        <v>344</v>
      </c>
      <c r="DI215" s="528">
        <v>36</v>
      </c>
      <c r="DJ215" s="528">
        <v>89</v>
      </c>
      <c r="DK215" s="528">
        <v>25</v>
      </c>
      <c r="DL215" s="528">
        <v>10</v>
      </c>
      <c r="DM215" s="528">
        <v>2679</v>
      </c>
      <c r="DN215" s="528">
        <v>103</v>
      </c>
      <c r="DO215" s="528">
        <v>285</v>
      </c>
      <c r="DP215" s="535">
        <v>3286</v>
      </c>
    </row>
    <row r="216" spans="1:120">
      <c r="A216" s="597" t="s">
        <v>214</v>
      </c>
      <c r="B216" s="545" t="s">
        <v>1296</v>
      </c>
      <c r="C216" s="546" t="s">
        <v>744</v>
      </c>
      <c r="D216" s="531">
        <v>0.78591865479162792</v>
      </c>
      <c r="E216" s="532">
        <v>1.4843783442964247</v>
      </c>
      <c r="F216" s="532">
        <v>0.5667555614787736</v>
      </c>
      <c r="G216" s="532">
        <v>0.48546763844842422</v>
      </c>
      <c r="H216" s="532"/>
      <c r="I216" s="532">
        <v>1.5690418016401311</v>
      </c>
      <c r="J216" s="533">
        <v>0.78156020878430643</v>
      </c>
      <c r="K216" s="534">
        <v>33</v>
      </c>
      <c r="L216" s="528" t="s">
        <v>1325</v>
      </c>
      <c r="M216" s="528" t="s">
        <v>1325</v>
      </c>
      <c r="N216" s="528" t="s">
        <v>1325</v>
      </c>
      <c r="O216" s="528" t="s">
        <v>1325</v>
      </c>
      <c r="P216" s="528">
        <v>184</v>
      </c>
      <c r="Q216" s="535" t="s">
        <v>1325</v>
      </c>
      <c r="R216" s="531">
        <v>0.47484573265157809</v>
      </c>
      <c r="S216" s="532">
        <v>0</v>
      </c>
      <c r="T216" s="532">
        <v>0</v>
      </c>
      <c r="U216" s="532">
        <v>0</v>
      </c>
      <c r="V216" s="532"/>
      <c r="W216" s="532">
        <v>5.7054819501270941</v>
      </c>
      <c r="X216" s="533">
        <v>0</v>
      </c>
      <c r="Y216" s="534" t="s">
        <v>1325</v>
      </c>
      <c r="Z216" s="528" t="s">
        <v>1325</v>
      </c>
      <c r="AA216" s="528" t="s">
        <v>1325</v>
      </c>
      <c r="AB216" s="528" t="s">
        <v>1325</v>
      </c>
      <c r="AC216" s="528" t="s">
        <v>1325</v>
      </c>
      <c r="AD216" s="528">
        <v>11</v>
      </c>
      <c r="AE216" s="535" t="s">
        <v>1325</v>
      </c>
      <c r="AF216" s="531">
        <v>0.9903662595162317</v>
      </c>
      <c r="AG216" s="532">
        <v>0</v>
      </c>
      <c r="AH216" s="532">
        <v>0</v>
      </c>
      <c r="AI216" s="532">
        <v>0</v>
      </c>
      <c r="AJ216" s="532"/>
      <c r="AK216" s="532">
        <v>2.1328437569488821</v>
      </c>
      <c r="AL216" s="533">
        <v>0.68945860252618507</v>
      </c>
      <c r="AM216" s="534" t="s">
        <v>1325</v>
      </c>
      <c r="AN216" s="528" t="s">
        <v>1325</v>
      </c>
      <c r="AO216" s="528" t="s">
        <v>1325</v>
      </c>
      <c r="AP216" s="528" t="s">
        <v>1325</v>
      </c>
      <c r="AQ216" s="528" t="s">
        <v>1325</v>
      </c>
      <c r="AR216" s="528">
        <v>25</v>
      </c>
      <c r="AS216" s="535" t="s">
        <v>1325</v>
      </c>
      <c r="AT216" s="531">
        <v>0</v>
      </c>
      <c r="AU216" s="532">
        <v>0</v>
      </c>
      <c r="AV216" s="532">
        <v>0</v>
      </c>
      <c r="AW216" s="532">
        <v>0</v>
      </c>
      <c r="AX216" s="532"/>
      <c r="AY216" s="532">
        <v>1.4412072342568025</v>
      </c>
      <c r="AZ216" s="533">
        <v>7.2041726315347745</v>
      </c>
      <c r="BA216" s="534" t="s">
        <v>1325</v>
      </c>
      <c r="BB216" s="528" t="s">
        <v>1325</v>
      </c>
      <c r="BC216" s="528" t="s">
        <v>1325</v>
      </c>
      <c r="BD216" s="528" t="s">
        <v>1325</v>
      </c>
      <c r="BE216" s="528" t="s">
        <v>1325</v>
      </c>
      <c r="BF216" s="528" t="s">
        <v>1325</v>
      </c>
      <c r="BG216" s="535" t="s">
        <v>1325</v>
      </c>
      <c r="BH216" s="531">
        <v>0.53255506457632507</v>
      </c>
      <c r="BI216" s="532">
        <v>1.457824422787966</v>
      </c>
      <c r="BJ216" s="532">
        <v>2.5534978937029051</v>
      </c>
      <c r="BK216" s="532">
        <v>2.0469345889900863</v>
      </c>
      <c r="BL216" s="532"/>
      <c r="BM216" s="532">
        <v>0.73240401130374755</v>
      </c>
      <c r="BN216" s="533">
        <v>1.4176259419615309</v>
      </c>
      <c r="BO216" s="534" t="s">
        <v>1325</v>
      </c>
      <c r="BP216" s="528" t="s">
        <v>1325</v>
      </c>
      <c r="BQ216" s="528" t="s">
        <v>1325</v>
      </c>
      <c r="BR216" s="528" t="s">
        <v>1325</v>
      </c>
      <c r="BS216" s="528" t="s">
        <v>1325</v>
      </c>
      <c r="BT216" s="528">
        <v>35</v>
      </c>
      <c r="BU216" s="535" t="s">
        <v>1325</v>
      </c>
      <c r="BV216" s="531">
        <v>0.77199044212763535</v>
      </c>
      <c r="BW216" s="532">
        <v>2.0279282250434689</v>
      </c>
      <c r="BX216" s="532">
        <v>0</v>
      </c>
      <c r="BY216" s="532">
        <v>0</v>
      </c>
      <c r="BZ216" s="532"/>
      <c r="CA216" s="532">
        <v>2.1726933335109875</v>
      </c>
      <c r="CB216" s="533">
        <v>0.70236216356916137</v>
      </c>
      <c r="CC216" s="534">
        <v>12</v>
      </c>
      <c r="CD216" s="528" t="s">
        <v>1325</v>
      </c>
      <c r="CE216" s="528" t="s">
        <v>1325</v>
      </c>
      <c r="CF216" s="528" t="s">
        <v>1325</v>
      </c>
      <c r="CG216" s="528" t="s">
        <v>1325</v>
      </c>
      <c r="CH216" s="528">
        <v>74</v>
      </c>
      <c r="CI216" s="535" t="s">
        <v>1325</v>
      </c>
      <c r="CJ216" s="531">
        <v>1.0446606118334716</v>
      </c>
      <c r="CK216" s="532">
        <v>0</v>
      </c>
      <c r="CL216" s="532">
        <v>0</v>
      </c>
      <c r="CM216" s="532">
        <v>0</v>
      </c>
      <c r="CN216" s="532"/>
      <c r="CO216" s="532">
        <v>2.5934008864214082</v>
      </c>
      <c r="CP216" s="533">
        <v>0</v>
      </c>
      <c r="CQ216" s="534" t="s">
        <v>1325</v>
      </c>
      <c r="CR216" s="528" t="s">
        <v>1325</v>
      </c>
      <c r="CS216" s="528" t="s">
        <v>1325</v>
      </c>
      <c r="CT216" s="528" t="s">
        <v>1325</v>
      </c>
      <c r="CU216" s="528" t="s">
        <v>1325</v>
      </c>
      <c r="CV216" s="528" t="s">
        <v>1325</v>
      </c>
      <c r="CW216" s="528" t="s">
        <v>1325</v>
      </c>
      <c r="CX216" s="528" t="s">
        <v>878</v>
      </c>
      <c r="CY216" s="528" t="s">
        <v>791</v>
      </c>
      <c r="CZ216" s="528" t="s">
        <v>792</v>
      </c>
      <c r="DA216" s="536" t="s">
        <v>1942</v>
      </c>
      <c r="DB216" s="537" t="s">
        <v>792</v>
      </c>
      <c r="DC216" s="537" t="s">
        <v>792</v>
      </c>
      <c r="DD216" s="537" t="s">
        <v>878</v>
      </c>
      <c r="DE216" s="537" t="s">
        <v>878</v>
      </c>
      <c r="DF216" s="528"/>
      <c r="DG216" s="538" t="s">
        <v>1930</v>
      </c>
      <c r="DH216" s="528">
        <v>400</v>
      </c>
      <c r="DI216" s="528">
        <v>54</v>
      </c>
      <c r="DJ216" s="528">
        <v>17</v>
      </c>
      <c r="DK216" s="528">
        <v>20</v>
      </c>
      <c r="DL216" s="528">
        <v>5</v>
      </c>
      <c r="DM216" s="528">
        <v>1566</v>
      </c>
      <c r="DN216" s="528">
        <v>113</v>
      </c>
      <c r="DO216" s="528">
        <v>236</v>
      </c>
      <c r="DP216" s="535">
        <v>2175</v>
      </c>
    </row>
    <row r="217" spans="1:120">
      <c r="A217" s="597" t="s">
        <v>216</v>
      </c>
      <c r="B217" s="545" t="s">
        <v>1293</v>
      </c>
      <c r="C217" s="546" t="s">
        <v>745</v>
      </c>
      <c r="D217" s="531">
        <v>0</v>
      </c>
      <c r="E217" s="532"/>
      <c r="F217" s="532"/>
      <c r="G217" s="532"/>
      <c r="H217" s="532"/>
      <c r="I217" s="532"/>
      <c r="J217" s="533"/>
      <c r="K217" s="534" t="s">
        <v>1325</v>
      </c>
      <c r="L217" s="528" t="s">
        <v>1325</v>
      </c>
      <c r="M217" s="528" t="s">
        <v>1325</v>
      </c>
      <c r="N217" s="528" t="s">
        <v>1325</v>
      </c>
      <c r="O217" s="528" t="s">
        <v>1325</v>
      </c>
      <c r="P217" s="528" t="s">
        <v>1325</v>
      </c>
      <c r="Q217" s="535" t="s">
        <v>1325</v>
      </c>
      <c r="R217" s="531">
        <v>0</v>
      </c>
      <c r="S217" s="532"/>
      <c r="T217" s="532"/>
      <c r="U217" s="532"/>
      <c r="V217" s="532"/>
      <c r="W217" s="532"/>
      <c r="X217" s="533"/>
      <c r="Y217" s="534" t="s">
        <v>1325</v>
      </c>
      <c r="Z217" s="528" t="s">
        <v>1325</v>
      </c>
      <c r="AA217" s="528" t="s">
        <v>1325</v>
      </c>
      <c r="AB217" s="528" t="s">
        <v>1325</v>
      </c>
      <c r="AC217" s="528" t="s">
        <v>1325</v>
      </c>
      <c r="AD217" s="528" t="s">
        <v>1325</v>
      </c>
      <c r="AE217" s="535" t="s">
        <v>1325</v>
      </c>
      <c r="AF217" s="531">
        <v>0</v>
      </c>
      <c r="AG217" s="532"/>
      <c r="AH217" s="532"/>
      <c r="AI217" s="532"/>
      <c r="AJ217" s="532"/>
      <c r="AK217" s="532"/>
      <c r="AL217" s="533"/>
      <c r="AM217" s="534" t="s">
        <v>1325</v>
      </c>
      <c r="AN217" s="528" t="s">
        <v>1325</v>
      </c>
      <c r="AO217" s="528" t="s">
        <v>1325</v>
      </c>
      <c r="AP217" s="528" t="s">
        <v>1325</v>
      </c>
      <c r="AQ217" s="528" t="s">
        <v>1325</v>
      </c>
      <c r="AR217" s="528" t="s">
        <v>1325</v>
      </c>
      <c r="AS217" s="535" t="s">
        <v>1325</v>
      </c>
      <c r="AT217" s="531">
        <v>0</v>
      </c>
      <c r="AU217" s="532"/>
      <c r="AV217" s="532"/>
      <c r="AW217" s="532"/>
      <c r="AX217" s="532"/>
      <c r="AY217" s="532"/>
      <c r="AZ217" s="533"/>
      <c r="BA217" s="534" t="s">
        <v>1325</v>
      </c>
      <c r="BB217" s="528" t="s">
        <v>1325</v>
      </c>
      <c r="BC217" s="528" t="s">
        <v>1325</v>
      </c>
      <c r="BD217" s="528" t="s">
        <v>1325</v>
      </c>
      <c r="BE217" s="528" t="s">
        <v>1325</v>
      </c>
      <c r="BF217" s="528" t="s">
        <v>1325</v>
      </c>
      <c r="BG217" s="535" t="s">
        <v>1325</v>
      </c>
      <c r="BH217" s="531">
        <v>0</v>
      </c>
      <c r="BI217" s="532"/>
      <c r="BJ217" s="532"/>
      <c r="BK217" s="532"/>
      <c r="BL217" s="532"/>
      <c r="BM217" s="532"/>
      <c r="BN217" s="533"/>
      <c r="BO217" s="534" t="s">
        <v>1325</v>
      </c>
      <c r="BP217" s="528" t="s">
        <v>1325</v>
      </c>
      <c r="BQ217" s="528" t="s">
        <v>1325</v>
      </c>
      <c r="BR217" s="528" t="s">
        <v>1325</v>
      </c>
      <c r="BS217" s="528" t="s">
        <v>1325</v>
      </c>
      <c r="BT217" s="528" t="s">
        <v>1325</v>
      </c>
      <c r="BU217" s="535" t="s">
        <v>1325</v>
      </c>
      <c r="BV217" s="531">
        <v>0</v>
      </c>
      <c r="BW217" s="532"/>
      <c r="BX217" s="532"/>
      <c r="BY217" s="532"/>
      <c r="BZ217" s="532"/>
      <c r="CA217" s="532"/>
      <c r="CB217" s="533"/>
      <c r="CC217" s="534" t="s">
        <v>1325</v>
      </c>
      <c r="CD217" s="528" t="s">
        <v>1325</v>
      </c>
      <c r="CE217" s="528" t="s">
        <v>1325</v>
      </c>
      <c r="CF217" s="528" t="s">
        <v>1325</v>
      </c>
      <c r="CG217" s="528" t="s">
        <v>1325</v>
      </c>
      <c r="CH217" s="528" t="s">
        <v>1325</v>
      </c>
      <c r="CI217" s="535" t="s">
        <v>1325</v>
      </c>
      <c r="CJ217" s="531">
        <v>0</v>
      </c>
      <c r="CK217" s="532"/>
      <c r="CL217" s="532"/>
      <c r="CM217" s="532"/>
      <c r="CN217" s="532"/>
      <c r="CO217" s="532"/>
      <c r="CP217" s="533"/>
      <c r="CQ217" s="534" t="s">
        <v>1325</v>
      </c>
      <c r="CR217" s="528" t="s">
        <v>1325</v>
      </c>
      <c r="CS217" s="528" t="s">
        <v>1325</v>
      </c>
      <c r="CT217" s="528" t="s">
        <v>1325</v>
      </c>
      <c r="CU217" s="528" t="s">
        <v>1325</v>
      </c>
      <c r="CV217" s="528" t="s">
        <v>1325</v>
      </c>
      <c r="CW217" s="528" t="s">
        <v>1325</v>
      </c>
      <c r="CX217" s="528" t="s">
        <v>878</v>
      </c>
      <c r="CY217" s="528" t="s">
        <v>791</v>
      </c>
      <c r="CZ217" s="528" t="s">
        <v>878</v>
      </c>
      <c r="DA217" s="536" t="s">
        <v>791</v>
      </c>
      <c r="DB217" s="537" t="s">
        <v>792</v>
      </c>
      <c r="DC217" s="537" t="s">
        <v>792</v>
      </c>
      <c r="DD217" s="537" t="s">
        <v>878</v>
      </c>
      <c r="DE217" s="537" t="s">
        <v>878</v>
      </c>
      <c r="DF217" s="544" t="s">
        <v>1934</v>
      </c>
      <c r="DG217" s="538" t="s">
        <v>1930</v>
      </c>
      <c r="DH217" s="528">
        <v>31</v>
      </c>
      <c r="DI217" s="528">
        <v>0</v>
      </c>
      <c r="DJ217" s="528">
        <v>0</v>
      </c>
      <c r="DK217" s="528">
        <v>0</v>
      </c>
      <c r="DL217" s="528">
        <v>0</v>
      </c>
      <c r="DM217" s="528">
        <v>2</v>
      </c>
      <c r="DN217" s="528">
        <v>0</v>
      </c>
      <c r="DO217" s="528">
        <v>2</v>
      </c>
      <c r="DP217" s="535">
        <v>33</v>
      </c>
    </row>
    <row r="218" spans="1:120">
      <c r="A218" s="597" t="s">
        <v>218</v>
      </c>
      <c r="B218" s="545" t="s">
        <v>1289</v>
      </c>
      <c r="C218" s="546" t="s">
        <v>746</v>
      </c>
      <c r="D218" s="531"/>
      <c r="E218" s="532"/>
      <c r="F218" s="532"/>
      <c r="G218" s="532"/>
      <c r="H218" s="532"/>
      <c r="I218" s="532">
        <v>0.8583359301739667</v>
      </c>
      <c r="J218" s="533"/>
      <c r="K218" s="534" t="s">
        <v>1325</v>
      </c>
      <c r="L218" s="528" t="s">
        <v>1325</v>
      </c>
      <c r="M218" s="528" t="s">
        <v>1325</v>
      </c>
      <c r="N218" s="528" t="s">
        <v>1325</v>
      </c>
      <c r="O218" s="528" t="s">
        <v>1325</v>
      </c>
      <c r="P218" s="528">
        <v>16</v>
      </c>
      <c r="Q218" s="535" t="s">
        <v>1325</v>
      </c>
      <c r="R218" s="531"/>
      <c r="S218" s="532"/>
      <c r="T218" s="532"/>
      <c r="U218" s="532"/>
      <c r="V218" s="532"/>
      <c r="W218" s="532">
        <v>0.88544341973174623</v>
      </c>
      <c r="X218" s="533"/>
      <c r="Y218" s="534" t="s">
        <v>1325</v>
      </c>
      <c r="Z218" s="528" t="s">
        <v>1325</v>
      </c>
      <c r="AA218" s="528" t="s">
        <v>1325</v>
      </c>
      <c r="AB218" s="528" t="s">
        <v>1325</v>
      </c>
      <c r="AC218" s="528" t="s">
        <v>1325</v>
      </c>
      <c r="AD218" s="528" t="s">
        <v>1325</v>
      </c>
      <c r="AE218" s="535" t="s">
        <v>1325</v>
      </c>
      <c r="AF218" s="531"/>
      <c r="AG218" s="532"/>
      <c r="AH218" s="532"/>
      <c r="AI218" s="532"/>
      <c r="AJ218" s="532"/>
      <c r="AK218" s="532">
        <v>0.35677962662816914</v>
      </c>
      <c r="AL218" s="533"/>
      <c r="AM218" s="534" t="s">
        <v>1325</v>
      </c>
      <c r="AN218" s="528" t="s">
        <v>1325</v>
      </c>
      <c r="AO218" s="528" t="s">
        <v>1325</v>
      </c>
      <c r="AP218" s="528" t="s">
        <v>1325</v>
      </c>
      <c r="AQ218" s="528" t="s">
        <v>1325</v>
      </c>
      <c r="AR218" s="528" t="s">
        <v>1325</v>
      </c>
      <c r="AS218" s="535" t="s">
        <v>1325</v>
      </c>
      <c r="AT218" s="531"/>
      <c r="AU218" s="532"/>
      <c r="AV218" s="532"/>
      <c r="AW218" s="532"/>
      <c r="AX218" s="532"/>
      <c r="AY218" s="532">
        <v>0</v>
      </c>
      <c r="AZ218" s="533"/>
      <c r="BA218" s="534" t="s">
        <v>1325</v>
      </c>
      <c r="BB218" s="528" t="s">
        <v>1325</v>
      </c>
      <c r="BC218" s="528" t="s">
        <v>1325</v>
      </c>
      <c r="BD218" s="528" t="s">
        <v>1325</v>
      </c>
      <c r="BE218" s="528" t="s">
        <v>1325</v>
      </c>
      <c r="BF218" s="528" t="s">
        <v>1325</v>
      </c>
      <c r="BG218" s="535" t="s">
        <v>1325</v>
      </c>
      <c r="BH218" s="531"/>
      <c r="BI218" s="532"/>
      <c r="BJ218" s="532"/>
      <c r="BK218" s="532"/>
      <c r="BL218" s="532"/>
      <c r="BM218" s="532">
        <v>0.95442254336543841</v>
      </c>
      <c r="BN218" s="533"/>
      <c r="BO218" s="534" t="s">
        <v>1325</v>
      </c>
      <c r="BP218" s="528" t="s">
        <v>1325</v>
      </c>
      <c r="BQ218" s="528" t="s">
        <v>1325</v>
      </c>
      <c r="BR218" s="528" t="s">
        <v>1325</v>
      </c>
      <c r="BS218" s="528" t="s">
        <v>1325</v>
      </c>
      <c r="BT218" s="528" t="s">
        <v>1325</v>
      </c>
      <c r="BU218" s="535" t="s">
        <v>1325</v>
      </c>
      <c r="BV218" s="531"/>
      <c r="BW218" s="532"/>
      <c r="BX218" s="532"/>
      <c r="BY218" s="532"/>
      <c r="BZ218" s="532"/>
      <c r="CA218" s="532">
        <v>0.78184795921333294</v>
      </c>
      <c r="CB218" s="533"/>
      <c r="CC218" s="534" t="s">
        <v>1325</v>
      </c>
      <c r="CD218" s="528" t="s">
        <v>1325</v>
      </c>
      <c r="CE218" s="528" t="s">
        <v>1325</v>
      </c>
      <c r="CF218" s="528" t="s">
        <v>1325</v>
      </c>
      <c r="CG218" s="528" t="s">
        <v>1325</v>
      </c>
      <c r="CH218" s="528" t="s">
        <v>1325</v>
      </c>
      <c r="CI218" s="535" t="s">
        <v>1325</v>
      </c>
      <c r="CJ218" s="531"/>
      <c r="CK218" s="532"/>
      <c r="CL218" s="532"/>
      <c r="CM218" s="532"/>
      <c r="CN218" s="532"/>
      <c r="CO218" s="532">
        <v>0</v>
      </c>
      <c r="CP218" s="533"/>
      <c r="CQ218" s="534" t="s">
        <v>1325</v>
      </c>
      <c r="CR218" s="528" t="s">
        <v>1325</v>
      </c>
      <c r="CS218" s="528" t="s">
        <v>1325</v>
      </c>
      <c r="CT218" s="528" t="s">
        <v>1325</v>
      </c>
      <c r="CU218" s="528" t="s">
        <v>1325</v>
      </c>
      <c r="CV218" s="528" t="s">
        <v>1325</v>
      </c>
      <c r="CW218" s="528" t="s">
        <v>1325</v>
      </c>
      <c r="CX218" s="528" t="s">
        <v>878</v>
      </c>
      <c r="CY218" s="528" t="s">
        <v>791</v>
      </c>
      <c r="CZ218" s="528" t="s">
        <v>878</v>
      </c>
      <c r="DA218" s="536" t="s">
        <v>791</v>
      </c>
      <c r="DB218" s="537" t="s">
        <v>792</v>
      </c>
      <c r="DC218" s="537" t="s">
        <v>792</v>
      </c>
      <c r="DD218" s="537" t="s">
        <v>878</v>
      </c>
      <c r="DE218" s="537" t="s">
        <v>878</v>
      </c>
      <c r="DF218" s="528"/>
      <c r="DG218" s="538" t="s">
        <v>1930</v>
      </c>
      <c r="DH218" s="528">
        <v>9</v>
      </c>
      <c r="DI218" s="528">
        <v>6</v>
      </c>
      <c r="DJ218" s="528">
        <v>4</v>
      </c>
      <c r="DK218" s="528">
        <v>1</v>
      </c>
      <c r="DL218" s="528">
        <v>0</v>
      </c>
      <c r="DM218" s="528">
        <v>187</v>
      </c>
      <c r="DN218" s="528">
        <v>5</v>
      </c>
      <c r="DO218" s="528">
        <v>18</v>
      </c>
      <c r="DP218" s="535">
        <v>212</v>
      </c>
    </row>
    <row r="219" spans="1:120">
      <c r="A219" s="597" t="s">
        <v>220</v>
      </c>
      <c r="B219" s="545" t="s">
        <v>1295</v>
      </c>
      <c r="C219" s="546" t="s">
        <v>747</v>
      </c>
      <c r="D219" s="531">
        <v>0.77805965701931978</v>
      </c>
      <c r="E219" s="532"/>
      <c r="F219" s="532"/>
      <c r="G219" s="532"/>
      <c r="H219" s="532"/>
      <c r="I219" s="532">
        <v>0.26231886097296164</v>
      </c>
      <c r="J219" s="533"/>
      <c r="K219" s="534">
        <v>100</v>
      </c>
      <c r="L219" s="528" t="s">
        <v>1325</v>
      </c>
      <c r="M219" s="528" t="s">
        <v>1325</v>
      </c>
      <c r="N219" s="528" t="s">
        <v>1325</v>
      </c>
      <c r="O219" s="528" t="s">
        <v>1325</v>
      </c>
      <c r="P219" s="528">
        <v>13</v>
      </c>
      <c r="Q219" s="535" t="s">
        <v>1325</v>
      </c>
      <c r="R219" s="531">
        <v>0.59714339532030003</v>
      </c>
      <c r="S219" s="532"/>
      <c r="T219" s="532"/>
      <c r="U219" s="532"/>
      <c r="V219" s="532"/>
      <c r="W219" s="532">
        <v>4.5369734940889073</v>
      </c>
      <c r="X219" s="533"/>
      <c r="Y219" s="534" t="s">
        <v>1325</v>
      </c>
      <c r="Z219" s="528" t="s">
        <v>1325</v>
      </c>
      <c r="AA219" s="528" t="s">
        <v>1325</v>
      </c>
      <c r="AB219" s="528" t="s">
        <v>1325</v>
      </c>
      <c r="AC219" s="528" t="s">
        <v>1325</v>
      </c>
      <c r="AD219" s="528" t="s">
        <v>1325</v>
      </c>
      <c r="AE219" s="535" t="s">
        <v>1325</v>
      </c>
      <c r="AF219" s="531">
        <v>1.0151437720445096</v>
      </c>
      <c r="AG219" s="532"/>
      <c r="AH219" s="532"/>
      <c r="AI219" s="532"/>
      <c r="AJ219" s="532"/>
      <c r="AK219" s="532">
        <v>2.6688079376993574</v>
      </c>
      <c r="AL219" s="533"/>
      <c r="AM219" s="534">
        <v>17</v>
      </c>
      <c r="AN219" s="528" t="s">
        <v>1325</v>
      </c>
      <c r="AO219" s="528" t="s">
        <v>1325</v>
      </c>
      <c r="AP219" s="528" t="s">
        <v>1325</v>
      </c>
      <c r="AQ219" s="528" t="s">
        <v>1325</v>
      </c>
      <c r="AR219" s="528" t="s">
        <v>1325</v>
      </c>
      <c r="AS219" s="535" t="s">
        <v>1325</v>
      </c>
      <c r="AT219" s="531">
        <v>0</v>
      </c>
      <c r="AU219" s="532"/>
      <c r="AV219" s="532"/>
      <c r="AW219" s="532"/>
      <c r="AX219" s="532"/>
      <c r="AY219" s="532">
        <v>0.89831164506489181</v>
      </c>
      <c r="AZ219" s="533"/>
      <c r="BA219" s="534" t="s">
        <v>1325</v>
      </c>
      <c r="BB219" s="528" t="s">
        <v>1325</v>
      </c>
      <c r="BC219" s="528" t="s">
        <v>1325</v>
      </c>
      <c r="BD219" s="528" t="s">
        <v>1325</v>
      </c>
      <c r="BE219" s="528" t="s">
        <v>1325</v>
      </c>
      <c r="BF219" s="528" t="s">
        <v>1325</v>
      </c>
      <c r="BG219" s="535" t="s">
        <v>1325</v>
      </c>
      <c r="BH219" s="531">
        <v>0.13169209243118588</v>
      </c>
      <c r="BI219" s="532"/>
      <c r="BJ219" s="532"/>
      <c r="BK219" s="532"/>
      <c r="BL219" s="532"/>
      <c r="BM219" s="532">
        <v>0</v>
      </c>
      <c r="BN219" s="533"/>
      <c r="BO219" s="534" t="s">
        <v>1325</v>
      </c>
      <c r="BP219" s="528" t="s">
        <v>1325</v>
      </c>
      <c r="BQ219" s="528" t="s">
        <v>1325</v>
      </c>
      <c r="BR219" s="528" t="s">
        <v>1325</v>
      </c>
      <c r="BS219" s="528" t="s">
        <v>1325</v>
      </c>
      <c r="BT219" s="528" t="s">
        <v>1325</v>
      </c>
      <c r="BU219" s="535" t="s">
        <v>1325</v>
      </c>
      <c r="BV219" s="531">
        <v>4.1053608428270607</v>
      </c>
      <c r="BW219" s="532"/>
      <c r="BX219" s="532"/>
      <c r="BY219" s="532"/>
      <c r="BZ219" s="532"/>
      <c r="CA219" s="532">
        <v>0.65992341732202298</v>
      </c>
      <c r="CB219" s="533"/>
      <c r="CC219" s="534">
        <v>55</v>
      </c>
      <c r="CD219" s="528" t="s">
        <v>1325</v>
      </c>
      <c r="CE219" s="528" t="s">
        <v>1325</v>
      </c>
      <c r="CF219" s="528" t="s">
        <v>1325</v>
      </c>
      <c r="CG219" s="528" t="s">
        <v>1325</v>
      </c>
      <c r="CH219" s="528" t="s">
        <v>1325</v>
      </c>
      <c r="CI219" s="535" t="s">
        <v>1325</v>
      </c>
      <c r="CJ219" s="531">
        <v>0.12434386923943191</v>
      </c>
      <c r="CK219" s="532"/>
      <c r="CL219" s="532"/>
      <c r="CM219" s="532"/>
      <c r="CN219" s="532"/>
      <c r="CO219" s="532">
        <v>0</v>
      </c>
      <c r="CP219" s="533"/>
      <c r="CQ219" s="534" t="s">
        <v>1325</v>
      </c>
      <c r="CR219" s="528" t="s">
        <v>1325</v>
      </c>
      <c r="CS219" s="528" t="s">
        <v>1325</v>
      </c>
      <c r="CT219" s="528" t="s">
        <v>1325</v>
      </c>
      <c r="CU219" s="528" t="s">
        <v>1325</v>
      </c>
      <c r="CV219" s="528" t="s">
        <v>1325</v>
      </c>
      <c r="CW219" s="528" t="s">
        <v>1325</v>
      </c>
      <c r="CX219" s="528" t="s">
        <v>878</v>
      </c>
      <c r="CY219" s="528" t="s">
        <v>791</v>
      </c>
      <c r="CZ219" s="528" t="s">
        <v>878</v>
      </c>
      <c r="DA219" s="536" t="s">
        <v>791</v>
      </c>
      <c r="DB219" s="537" t="s">
        <v>792</v>
      </c>
      <c r="DC219" s="537" t="s">
        <v>792</v>
      </c>
      <c r="DD219" s="537" t="s">
        <v>878</v>
      </c>
      <c r="DE219" s="537" t="s">
        <v>878</v>
      </c>
      <c r="DF219" s="528"/>
      <c r="DG219" s="538" t="s">
        <v>1930</v>
      </c>
      <c r="DH219" s="528">
        <v>1278</v>
      </c>
      <c r="DI219" s="528">
        <v>4</v>
      </c>
      <c r="DJ219" s="528">
        <v>9</v>
      </c>
      <c r="DK219" s="528">
        <v>1</v>
      </c>
      <c r="DL219" s="528">
        <v>0</v>
      </c>
      <c r="DM219" s="528">
        <v>286</v>
      </c>
      <c r="DN219" s="528">
        <v>4</v>
      </c>
      <c r="DO219" s="528">
        <v>115</v>
      </c>
      <c r="DP219" s="535">
        <v>1582</v>
      </c>
    </row>
    <row r="220" spans="1:120">
      <c r="A220" s="597" t="s">
        <v>483</v>
      </c>
      <c r="B220" s="545" t="s">
        <v>1297</v>
      </c>
      <c r="C220" s="546" t="s">
        <v>748</v>
      </c>
      <c r="D220" s="531">
        <v>2.1128152268349698</v>
      </c>
      <c r="E220" s="532">
        <v>0</v>
      </c>
      <c r="F220" s="532">
        <v>1.0803811592042076</v>
      </c>
      <c r="G220" s="532">
        <v>0</v>
      </c>
      <c r="H220" s="532">
        <v>0</v>
      </c>
      <c r="I220" s="532">
        <v>0.4978013632048191</v>
      </c>
      <c r="J220" s="533">
        <v>0.72142332914351115</v>
      </c>
      <c r="K220" s="534">
        <v>30</v>
      </c>
      <c r="L220" s="528" t="s">
        <v>1325</v>
      </c>
      <c r="M220" s="528" t="s">
        <v>1325</v>
      </c>
      <c r="N220" s="528" t="s">
        <v>1325</v>
      </c>
      <c r="O220" s="528" t="s">
        <v>1325</v>
      </c>
      <c r="P220" s="528">
        <v>64</v>
      </c>
      <c r="Q220" s="535" t="s">
        <v>1325</v>
      </c>
      <c r="R220" s="531">
        <v>0</v>
      </c>
      <c r="S220" s="532"/>
      <c r="T220" s="532">
        <v>0</v>
      </c>
      <c r="U220" s="532"/>
      <c r="V220" s="532"/>
      <c r="W220" s="532">
        <v>0.24566456897601868</v>
      </c>
      <c r="X220" s="533">
        <v>0</v>
      </c>
      <c r="Y220" s="534" t="s">
        <v>1325</v>
      </c>
      <c r="Z220" s="528" t="s">
        <v>1325</v>
      </c>
      <c r="AA220" s="528" t="s">
        <v>1325</v>
      </c>
      <c r="AB220" s="528" t="s">
        <v>1325</v>
      </c>
      <c r="AC220" s="528" t="s">
        <v>1325</v>
      </c>
      <c r="AD220" s="528" t="s">
        <v>1325</v>
      </c>
      <c r="AE220" s="535" t="s">
        <v>1325</v>
      </c>
      <c r="AF220" s="531">
        <v>1.9763413536995216</v>
      </c>
      <c r="AG220" s="532"/>
      <c r="AH220" s="532">
        <v>0</v>
      </c>
      <c r="AI220" s="532"/>
      <c r="AJ220" s="532"/>
      <c r="AK220" s="532">
        <v>1.3708278439182826</v>
      </c>
      <c r="AL220" s="533">
        <v>0</v>
      </c>
      <c r="AM220" s="534" t="s">
        <v>1325</v>
      </c>
      <c r="AN220" s="528" t="s">
        <v>1325</v>
      </c>
      <c r="AO220" s="528" t="s">
        <v>1325</v>
      </c>
      <c r="AP220" s="528" t="s">
        <v>1325</v>
      </c>
      <c r="AQ220" s="528" t="s">
        <v>1325</v>
      </c>
      <c r="AR220" s="528">
        <v>14</v>
      </c>
      <c r="AS220" s="535" t="s">
        <v>1325</v>
      </c>
      <c r="AT220" s="531">
        <v>0</v>
      </c>
      <c r="AU220" s="532"/>
      <c r="AV220" s="532">
        <v>0</v>
      </c>
      <c r="AW220" s="532"/>
      <c r="AX220" s="532"/>
      <c r="AY220" s="532">
        <v>0.76236537236961155</v>
      </c>
      <c r="AZ220" s="533">
        <v>0</v>
      </c>
      <c r="BA220" s="534" t="s">
        <v>1325</v>
      </c>
      <c r="BB220" s="528" t="s">
        <v>1325</v>
      </c>
      <c r="BC220" s="528" t="s">
        <v>1325</v>
      </c>
      <c r="BD220" s="528" t="s">
        <v>1325</v>
      </c>
      <c r="BE220" s="528" t="s">
        <v>1325</v>
      </c>
      <c r="BF220" s="528" t="s">
        <v>1325</v>
      </c>
      <c r="BG220" s="535" t="s">
        <v>1325</v>
      </c>
      <c r="BH220" s="531">
        <v>1.3834389475896649</v>
      </c>
      <c r="BI220" s="532"/>
      <c r="BJ220" s="532">
        <v>0</v>
      </c>
      <c r="BK220" s="532"/>
      <c r="BL220" s="532"/>
      <c r="BM220" s="532">
        <v>1.9583254913118331</v>
      </c>
      <c r="BN220" s="533">
        <v>0</v>
      </c>
      <c r="BO220" s="534" t="s">
        <v>1325</v>
      </c>
      <c r="BP220" s="528" t="s">
        <v>1325</v>
      </c>
      <c r="BQ220" s="528" t="s">
        <v>1325</v>
      </c>
      <c r="BR220" s="528" t="s">
        <v>1325</v>
      </c>
      <c r="BS220" s="528" t="s">
        <v>1325</v>
      </c>
      <c r="BT220" s="528">
        <v>10</v>
      </c>
      <c r="BU220" s="535" t="s">
        <v>1325</v>
      </c>
      <c r="BV220" s="531">
        <v>2.0534827144446348</v>
      </c>
      <c r="BW220" s="532"/>
      <c r="BX220" s="532">
        <v>0.92510689284188685</v>
      </c>
      <c r="BY220" s="532"/>
      <c r="BZ220" s="532"/>
      <c r="CA220" s="532">
        <v>0.39131177272411655</v>
      </c>
      <c r="CB220" s="533">
        <v>0.62081449999891625</v>
      </c>
      <c r="CC220" s="534">
        <v>17</v>
      </c>
      <c r="CD220" s="528" t="s">
        <v>1325</v>
      </c>
      <c r="CE220" s="528" t="s">
        <v>1325</v>
      </c>
      <c r="CF220" s="528" t="s">
        <v>1325</v>
      </c>
      <c r="CG220" s="528" t="s">
        <v>1325</v>
      </c>
      <c r="CH220" s="528">
        <v>32</v>
      </c>
      <c r="CI220" s="535" t="s">
        <v>1325</v>
      </c>
      <c r="CJ220" s="531">
        <v>8.5093902859960551</v>
      </c>
      <c r="CK220" s="532"/>
      <c r="CL220" s="532">
        <v>0</v>
      </c>
      <c r="CM220" s="532"/>
      <c r="CN220" s="532"/>
      <c r="CO220" s="532">
        <v>0</v>
      </c>
      <c r="CP220" s="533">
        <v>7.6251599915307002</v>
      </c>
      <c r="CQ220" s="534" t="s">
        <v>1325</v>
      </c>
      <c r="CR220" s="528" t="s">
        <v>1325</v>
      </c>
      <c r="CS220" s="528" t="s">
        <v>1325</v>
      </c>
      <c r="CT220" s="528" t="s">
        <v>1325</v>
      </c>
      <c r="CU220" s="528" t="s">
        <v>1325</v>
      </c>
      <c r="CV220" s="528" t="s">
        <v>1325</v>
      </c>
      <c r="CW220" s="528" t="s">
        <v>1325</v>
      </c>
      <c r="CX220" s="528" t="s">
        <v>792</v>
      </c>
      <c r="CY220" s="528" t="s">
        <v>1202</v>
      </c>
      <c r="CZ220" s="528" t="s">
        <v>792</v>
      </c>
      <c r="DA220" s="536" t="s">
        <v>1472</v>
      </c>
      <c r="DB220" s="547" t="s">
        <v>792</v>
      </c>
      <c r="DC220" s="547" t="s">
        <v>792</v>
      </c>
      <c r="DD220" s="547" t="s">
        <v>878</v>
      </c>
      <c r="DE220" s="547" t="s">
        <v>878</v>
      </c>
      <c r="DF220" s="528"/>
      <c r="DG220" s="538" t="s">
        <v>1930</v>
      </c>
      <c r="DH220" s="528">
        <v>130</v>
      </c>
      <c r="DI220" s="528">
        <v>5</v>
      </c>
      <c r="DJ220" s="528">
        <v>14</v>
      </c>
      <c r="DK220" s="528">
        <v>4</v>
      </c>
      <c r="DL220" s="528">
        <v>0</v>
      </c>
      <c r="DM220" s="528">
        <v>674</v>
      </c>
      <c r="DN220" s="528">
        <v>41</v>
      </c>
      <c r="DO220" s="528">
        <v>102</v>
      </c>
      <c r="DP220" s="535">
        <v>868</v>
      </c>
    </row>
    <row r="221" spans="1:120">
      <c r="A221" s="597" t="s">
        <v>484</v>
      </c>
      <c r="B221" s="545" t="s">
        <v>1296</v>
      </c>
      <c r="C221" s="546" t="s">
        <v>749</v>
      </c>
      <c r="D221" s="531"/>
      <c r="E221" s="532"/>
      <c r="F221" s="532"/>
      <c r="G221" s="532"/>
      <c r="H221" s="532"/>
      <c r="I221" s="532">
        <v>2.3207233075062423</v>
      </c>
      <c r="J221" s="533"/>
      <c r="K221" s="534" t="s">
        <v>1325</v>
      </c>
      <c r="L221" s="528" t="s">
        <v>1325</v>
      </c>
      <c r="M221" s="528" t="s">
        <v>1325</v>
      </c>
      <c r="N221" s="528" t="s">
        <v>1325</v>
      </c>
      <c r="O221" s="528" t="s">
        <v>1325</v>
      </c>
      <c r="P221" s="528" t="s">
        <v>1325</v>
      </c>
      <c r="Q221" s="535" t="s">
        <v>1325</v>
      </c>
      <c r="R221" s="531"/>
      <c r="S221" s="532"/>
      <c r="T221" s="532"/>
      <c r="U221" s="532"/>
      <c r="V221" s="532"/>
      <c r="W221" s="532">
        <v>0</v>
      </c>
      <c r="X221" s="533"/>
      <c r="Y221" s="534" t="s">
        <v>1325</v>
      </c>
      <c r="Z221" s="528" t="s">
        <v>1325</v>
      </c>
      <c r="AA221" s="528" t="s">
        <v>1325</v>
      </c>
      <c r="AB221" s="528" t="s">
        <v>1325</v>
      </c>
      <c r="AC221" s="528" t="s">
        <v>1325</v>
      </c>
      <c r="AD221" s="528" t="s">
        <v>1325</v>
      </c>
      <c r="AE221" s="535" t="s">
        <v>1325</v>
      </c>
      <c r="AF221" s="531"/>
      <c r="AG221" s="532"/>
      <c r="AH221" s="532"/>
      <c r="AI221" s="532"/>
      <c r="AJ221" s="532"/>
      <c r="AK221" s="532">
        <v>1.5557265687023472</v>
      </c>
      <c r="AL221" s="533"/>
      <c r="AM221" s="534" t="s">
        <v>1325</v>
      </c>
      <c r="AN221" s="528" t="s">
        <v>1325</v>
      </c>
      <c r="AO221" s="528" t="s">
        <v>1325</v>
      </c>
      <c r="AP221" s="528" t="s">
        <v>1325</v>
      </c>
      <c r="AQ221" s="528" t="s">
        <v>1325</v>
      </c>
      <c r="AR221" s="528" t="s">
        <v>1325</v>
      </c>
      <c r="AS221" s="535" t="s">
        <v>1325</v>
      </c>
      <c r="AT221" s="531"/>
      <c r="AU221" s="532"/>
      <c r="AV221" s="532"/>
      <c r="AW221" s="532"/>
      <c r="AX221" s="532"/>
      <c r="AY221" s="532">
        <v>0</v>
      </c>
      <c r="AZ221" s="533"/>
      <c r="BA221" s="534" t="s">
        <v>1325</v>
      </c>
      <c r="BB221" s="528" t="s">
        <v>1325</v>
      </c>
      <c r="BC221" s="528" t="s">
        <v>1325</v>
      </c>
      <c r="BD221" s="528" t="s">
        <v>1325</v>
      </c>
      <c r="BE221" s="528" t="s">
        <v>1325</v>
      </c>
      <c r="BF221" s="528" t="s">
        <v>1325</v>
      </c>
      <c r="BG221" s="535" t="s">
        <v>1325</v>
      </c>
      <c r="BH221" s="531"/>
      <c r="BI221" s="532"/>
      <c r="BJ221" s="532"/>
      <c r="BK221" s="532"/>
      <c r="BL221" s="532"/>
      <c r="BM221" s="532">
        <v>0</v>
      </c>
      <c r="BN221" s="533"/>
      <c r="BO221" s="534" t="s">
        <v>1325</v>
      </c>
      <c r="BP221" s="528" t="s">
        <v>1325</v>
      </c>
      <c r="BQ221" s="528" t="s">
        <v>1325</v>
      </c>
      <c r="BR221" s="528" t="s">
        <v>1325</v>
      </c>
      <c r="BS221" s="528" t="s">
        <v>1325</v>
      </c>
      <c r="BT221" s="528" t="s">
        <v>1325</v>
      </c>
      <c r="BU221" s="535" t="s">
        <v>1325</v>
      </c>
      <c r="BV221" s="531"/>
      <c r="BW221" s="532"/>
      <c r="BX221" s="532"/>
      <c r="BY221" s="532"/>
      <c r="BZ221" s="532"/>
      <c r="CA221" s="532">
        <v>0.93881069891889934</v>
      </c>
      <c r="CB221" s="533"/>
      <c r="CC221" s="534" t="s">
        <v>1325</v>
      </c>
      <c r="CD221" s="528" t="s">
        <v>1325</v>
      </c>
      <c r="CE221" s="528" t="s">
        <v>1325</v>
      </c>
      <c r="CF221" s="528" t="s">
        <v>1325</v>
      </c>
      <c r="CG221" s="528" t="s">
        <v>1325</v>
      </c>
      <c r="CH221" s="528" t="s">
        <v>1325</v>
      </c>
      <c r="CI221" s="535" t="s">
        <v>1325</v>
      </c>
      <c r="CJ221" s="531"/>
      <c r="CK221" s="532"/>
      <c r="CL221" s="532"/>
      <c r="CM221" s="532"/>
      <c r="CN221" s="532"/>
      <c r="CO221" s="532">
        <v>0</v>
      </c>
      <c r="CP221" s="533"/>
      <c r="CQ221" s="534" t="s">
        <v>1325</v>
      </c>
      <c r="CR221" s="528" t="s">
        <v>1325</v>
      </c>
      <c r="CS221" s="528" t="s">
        <v>1325</v>
      </c>
      <c r="CT221" s="528" t="s">
        <v>1325</v>
      </c>
      <c r="CU221" s="528" t="s">
        <v>1325</v>
      </c>
      <c r="CV221" s="528" t="s">
        <v>1325</v>
      </c>
      <c r="CW221" s="528" t="s">
        <v>1325</v>
      </c>
      <c r="CX221" s="528" t="s">
        <v>878</v>
      </c>
      <c r="CY221" s="528" t="s">
        <v>791</v>
      </c>
      <c r="CZ221" s="528" t="s">
        <v>878</v>
      </c>
      <c r="DA221" s="536" t="s">
        <v>791</v>
      </c>
      <c r="DB221" s="537" t="s">
        <v>792</v>
      </c>
      <c r="DC221" s="537" t="s">
        <v>792</v>
      </c>
      <c r="DD221" s="537" t="s">
        <v>878</v>
      </c>
      <c r="DE221" s="537" t="s">
        <v>878</v>
      </c>
      <c r="DF221" s="528"/>
      <c r="DG221" s="538" t="s">
        <v>1930</v>
      </c>
      <c r="DH221" s="528">
        <v>8</v>
      </c>
      <c r="DI221" s="528">
        <v>0</v>
      </c>
      <c r="DJ221" s="528">
        <v>1</v>
      </c>
      <c r="DK221" s="528">
        <v>1</v>
      </c>
      <c r="DL221" s="528">
        <v>0</v>
      </c>
      <c r="DM221" s="528">
        <v>42</v>
      </c>
      <c r="DN221" s="528">
        <v>0</v>
      </c>
      <c r="DO221" s="528">
        <v>7</v>
      </c>
      <c r="DP221" s="535">
        <v>52</v>
      </c>
    </row>
    <row r="222" spans="1:120">
      <c r="A222" s="597" t="s">
        <v>1448</v>
      </c>
      <c r="B222" s="545" t="s">
        <v>1294</v>
      </c>
      <c r="C222" s="546" t="s">
        <v>1175</v>
      </c>
      <c r="D222" s="531">
        <v>1.0713261415356408</v>
      </c>
      <c r="E222" s="532"/>
      <c r="F222" s="532"/>
      <c r="G222" s="532"/>
      <c r="H222" s="532"/>
      <c r="I222" s="532">
        <v>1.2561465845362485</v>
      </c>
      <c r="J222" s="533"/>
      <c r="K222" s="534" t="s">
        <v>1325</v>
      </c>
      <c r="L222" s="528" t="s">
        <v>1325</v>
      </c>
      <c r="M222" s="528" t="s">
        <v>1325</v>
      </c>
      <c r="N222" s="528" t="s">
        <v>1325</v>
      </c>
      <c r="O222" s="528" t="s">
        <v>1325</v>
      </c>
      <c r="P222" s="528">
        <v>38</v>
      </c>
      <c r="Q222" s="535" t="s">
        <v>1325</v>
      </c>
      <c r="R222" s="531">
        <v>0</v>
      </c>
      <c r="S222" s="532"/>
      <c r="T222" s="532"/>
      <c r="U222" s="532"/>
      <c r="V222" s="532"/>
      <c r="W222" s="532">
        <v>0</v>
      </c>
      <c r="X222" s="533"/>
      <c r="Y222" s="534" t="s">
        <v>1325</v>
      </c>
      <c r="Z222" s="528" t="s">
        <v>1325</v>
      </c>
      <c r="AA222" s="528" t="s">
        <v>1325</v>
      </c>
      <c r="AB222" s="528" t="s">
        <v>1325</v>
      </c>
      <c r="AC222" s="528" t="s">
        <v>1325</v>
      </c>
      <c r="AD222" s="528" t="s">
        <v>1325</v>
      </c>
      <c r="AE222" s="535" t="s">
        <v>1325</v>
      </c>
      <c r="AF222" s="531">
        <v>0</v>
      </c>
      <c r="AG222" s="532"/>
      <c r="AH222" s="532"/>
      <c r="AI222" s="532"/>
      <c r="AJ222" s="532"/>
      <c r="AK222" s="532">
        <v>0</v>
      </c>
      <c r="AL222" s="533"/>
      <c r="AM222" s="534" t="s">
        <v>1325</v>
      </c>
      <c r="AN222" s="528" t="s">
        <v>1325</v>
      </c>
      <c r="AO222" s="528" t="s">
        <v>1325</v>
      </c>
      <c r="AP222" s="528" t="s">
        <v>1325</v>
      </c>
      <c r="AQ222" s="528" t="s">
        <v>1325</v>
      </c>
      <c r="AR222" s="528" t="s">
        <v>1325</v>
      </c>
      <c r="AS222" s="535" t="s">
        <v>1325</v>
      </c>
      <c r="AT222" s="531">
        <v>0</v>
      </c>
      <c r="AU222" s="532"/>
      <c r="AV222" s="532"/>
      <c r="AW222" s="532"/>
      <c r="AX222" s="532"/>
      <c r="AY222" s="532">
        <v>0</v>
      </c>
      <c r="AZ222" s="533"/>
      <c r="BA222" s="534" t="s">
        <v>1325</v>
      </c>
      <c r="BB222" s="528" t="s">
        <v>1325</v>
      </c>
      <c r="BC222" s="528" t="s">
        <v>1325</v>
      </c>
      <c r="BD222" s="528" t="s">
        <v>1325</v>
      </c>
      <c r="BE222" s="528" t="s">
        <v>1325</v>
      </c>
      <c r="BF222" s="528" t="s">
        <v>1325</v>
      </c>
      <c r="BG222" s="535" t="s">
        <v>1325</v>
      </c>
      <c r="BH222" s="531">
        <v>0</v>
      </c>
      <c r="BI222" s="532"/>
      <c r="BJ222" s="532"/>
      <c r="BK222" s="532"/>
      <c r="BL222" s="532"/>
      <c r="BM222" s="532">
        <v>1.4510326472303818</v>
      </c>
      <c r="BN222" s="533"/>
      <c r="BO222" s="534" t="s">
        <v>1325</v>
      </c>
      <c r="BP222" s="528" t="s">
        <v>1325</v>
      </c>
      <c r="BQ222" s="528" t="s">
        <v>1325</v>
      </c>
      <c r="BR222" s="528" t="s">
        <v>1325</v>
      </c>
      <c r="BS222" s="528" t="s">
        <v>1325</v>
      </c>
      <c r="BT222" s="528" t="s">
        <v>1325</v>
      </c>
      <c r="BU222" s="535" t="s">
        <v>1325</v>
      </c>
      <c r="BV222" s="531">
        <v>0</v>
      </c>
      <c r="BW222" s="532"/>
      <c r="BX222" s="532"/>
      <c r="BY222" s="532"/>
      <c r="BZ222" s="532"/>
      <c r="CA222" s="532">
        <v>0</v>
      </c>
      <c r="CB222" s="533"/>
      <c r="CC222" s="534" t="s">
        <v>1325</v>
      </c>
      <c r="CD222" s="528" t="s">
        <v>1325</v>
      </c>
      <c r="CE222" s="528" t="s">
        <v>1325</v>
      </c>
      <c r="CF222" s="528" t="s">
        <v>1325</v>
      </c>
      <c r="CG222" s="528" t="s">
        <v>1325</v>
      </c>
      <c r="CH222" s="528" t="s">
        <v>1325</v>
      </c>
      <c r="CI222" s="535" t="s">
        <v>1325</v>
      </c>
      <c r="CJ222" s="531">
        <v>0</v>
      </c>
      <c r="CK222" s="532"/>
      <c r="CL222" s="532"/>
      <c r="CM222" s="532"/>
      <c r="CN222" s="532"/>
      <c r="CO222" s="532">
        <v>0</v>
      </c>
      <c r="CP222" s="533"/>
      <c r="CQ222" s="534" t="s">
        <v>1325</v>
      </c>
      <c r="CR222" s="528" t="s">
        <v>1325</v>
      </c>
      <c r="CS222" s="528" t="s">
        <v>1325</v>
      </c>
      <c r="CT222" s="528" t="s">
        <v>1325</v>
      </c>
      <c r="CU222" s="528" t="s">
        <v>1325</v>
      </c>
      <c r="CV222" s="528" t="s">
        <v>1325</v>
      </c>
      <c r="CW222" s="528" t="s">
        <v>1325</v>
      </c>
      <c r="CX222" s="528" t="s">
        <v>878</v>
      </c>
      <c r="CY222" s="528" t="s">
        <v>791</v>
      </c>
      <c r="CZ222" s="528" t="s">
        <v>878</v>
      </c>
      <c r="DA222" s="536" t="s">
        <v>791</v>
      </c>
      <c r="DB222" s="537" t="s">
        <v>792</v>
      </c>
      <c r="DC222" s="537" t="s">
        <v>792</v>
      </c>
      <c r="DD222" s="537" t="s">
        <v>878</v>
      </c>
      <c r="DE222" s="537" t="s">
        <v>878</v>
      </c>
      <c r="DF222" s="528"/>
      <c r="DG222" s="538" t="s">
        <v>1930</v>
      </c>
      <c r="DH222" s="528">
        <v>10</v>
      </c>
      <c r="DI222" s="528">
        <v>0</v>
      </c>
      <c r="DJ222" s="528">
        <v>4</v>
      </c>
      <c r="DK222" s="528">
        <v>1</v>
      </c>
      <c r="DL222" s="528">
        <v>0</v>
      </c>
      <c r="DM222" s="528">
        <v>41</v>
      </c>
      <c r="DN222" s="528">
        <v>0</v>
      </c>
      <c r="DO222" s="528">
        <v>52</v>
      </c>
      <c r="DP222" s="535">
        <v>56</v>
      </c>
    </row>
    <row r="223" spans="1:120">
      <c r="A223" s="597" t="s">
        <v>1449</v>
      </c>
      <c r="B223" s="545" t="s">
        <v>1294</v>
      </c>
      <c r="C223" s="546" t="s">
        <v>1176</v>
      </c>
      <c r="D223" s="531">
        <v>0.65436726032239156</v>
      </c>
      <c r="E223" s="532"/>
      <c r="F223" s="532"/>
      <c r="G223" s="532"/>
      <c r="H223" s="532"/>
      <c r="I223" s="532">
        <v>0.70211933615035604</v>
      </c>
      <c r="J223" s="533"/>
      <c r="K223" s="534" t="s">
        <v>1325</v>
      </c>
      <c r="L223" s="528" t="s">
        <v>1325</v>
      </c>
      <c r="M223" s="528" t="s">
        <v>1325</v>
      </c>
      <c r="N223" s="528" t="s">
        <v>1325</v>
      </c>
      <c r="O223" s="528" t="s">
        <v>1325</v>
      </c>
      <c r="P223" s="528" t="s">
        <v>1325</v>
      </c>
      <c r="Q223" s="535" t="s">
        <v>1325</v>
      </c>
      <c r="R223" s="531">
        <v>0</v>
      </c>
      <c r="S223" s="532"/>
      <c r="T223" s="532"/>
      <c r="U223" s="532"/>
      <c r="V223" s="532"/>
      <c r="W223" s="532">
        <v>0</v>
      </c>
      <c r="X223" s="533"/>
      <c r="Y223" s="534" t="s">
        <v>1325</v>
      </c>
      <c r="Z223" s="528" t="s">
        <v>1325</v>
      </c>
      <c r="AA223" s="528" t="s">
        <v>1325</v>
      </c>
      <c r="AB223" s="528" t="s">
        <v>1325</v>
      </c>
      <c r="AC223" s="528" t="s">
        <v>1325</v>
      </c>
      <c r="AD223" s="528" t="s">
        <v>1325</v>
      </c>
      <c r="AE223" s="535" t="s">
        <v>1325</v>
      </c>
      <c r="AF223" s="531">
        <v>0</v>
      </c>
      <c r="AG223" s="532"/>
      <c r="AH223" s="532"/>
      <c r="AI223" s="532"/>
      <c r="AJ223" s="532"/>
      <c r="AK223" s="532">
        <v>0</v>
      </c>
      <c r="AL223" s="533"/>
      <c r="AM223" s="534" t="s">
        <v>1325</v>
      </c>
      <c r="AN223" s="528" t="s">
        <v>1325</v>
      </c>
      <c r="AO223" s="528" t="s">
        <v>1325</v>
      </c>
      <c r="AP223" s="528" t="s">
        <v>1325</v>
      </c>
      <c r="AQ223" s="528" t="s">
        <v>1325</v>
      </c>
      <c r="AR223" s="528" t="s">
        <v>1325</v>
      </c>
      <c r="AS223" s="535" t="s">
        <v>1325</v>
      </c>
      <c r="AT223" s="531">
        <v>0</v>
      </c>
      <c r="AU223" s="532"/>
      <c r="AV223" s="532"/>
      <c r="AW223" s="532"/>
      <c r="AX223" s="532"/>
      <c r="AY223" s="532">
        <v>0</v>
      </c>
      <c r="AZ223" s="533"/>
      <c r="BA223" s="534" t="s">
        <v>1325</v>
      </c>
      <c r="BB223" s="528" t="s">
        <v>1325</v>
      </c>
      <c r="BC223" s="528" t="s">
        <v>1325</v>
      </c>
      <c r="BD223" s="528" t="s">
        <v>1325</v>
      </c>
      <c r="BE223" s="528" t="s">
        <v>1325</v>
      </c>
      <c r="BF223" s="528" t="s">
        <v>1325</v>
      </c>
      <c r="BG223" s="535" t="s">
        <v>1325</v>
      </c>
      <c r="BH223" s="531">
        <v>0</v>
      </c>
      <c r="BI223" s="532"/>
      <c r="BJ223" s="532"/>
      <c r="BK223" s="532"/>
      <c r="BL223" s="532"/>
      <c r="BM223" s="532">
        <v>0</v>
      </c>
      <c r="BN223" s="533"/>
      <c r="BO223" s="534" t="s">
        <v>1325</v>
      </c>
      <c r="BP223" s="528" t="s">
        <v>1325</v>
      </c>
      <c r="BQ223" s="528" t="s">
        <v>1325</v>
      </c>
      <c r="BR223" s="528" t="s">
        <v>1325</v>
      </c>
      <c r="BS223" s="528" t="s">
        <v>1325</v>
      </c>
      <c r="BT223" s="528" t="s">
        <v>1325</v>
      </c>
      <c r="BU223" s="535" t="s">
        <v>1325</v>
      </c>
      <c r="BV223" s="531">
        <v>0</v>
      </c>
      <c r="BW223" s="532"/>
      <c r="BX223" s="532"/>
      <c r="BY223" s="532"/>
      <c r="BZ223" s="532"/>
      <c r="CA223" s="532">
        <v>0</v>
      </c>
      <c r="CB223" s="533"/>
      <c r="CC223" s="534" t="s">
        <v>1325</v>
      </c>
      <c r="CD223" s="528" t="s">
        <v>1325</v>
      </c>
      <c r="CE223" s="528" t="s">
        <v>1325</v>
      </c>
      <c r="CF223" s="528" t="s">
        <v>1325</v>
      </c>
      <c r="CG223" s="528" t="s">
        <v>1325</v>
      </c>
      <c r="CH223" s="528" t="s">
        <v>1325</v>
      </c>
      <c r="CI223" s="535" t="s">
        <v>1325</v>
      </c>
      <c r="CJ223" s="531">
        <v>0</v>
      </c>
      <c r="CK223" s="532"/>
      <c r="CL223" s="532"/>
      <c r="CM223" s="532"/>
      <c r="CN223" s="532"/>
      <c r="CO223" s="532">
        <v>0</v>
      </c>
      <c r="CP223" s="533"/>
      <c r="CQ223" s="534" t="s">
        <v>1325</v>
      </c>
      <c r="CR223" s="528" t="s">
        <v>1325</v>
      </c>
      <c r="CS223" s="528" t="s">
        <v>1325</v>
      </c>
      <c r="CT223" s="528" t="s">
        <v>1325</v>
      </c>
      <c r="CU223" s="528" t="s">
        <v>1325</v>
      </c>
      <c r="CV223" s="528" t="s">
        <v>1325</v>
      </c>
      <c r="CW223" s="528" t="s">
        <v>1325</v>
      </c>
      <c r="CX223" s="528" t="s">
        <v>878</v>
      </c>
      <c r="CY223" s="528" t="s">
        <v>791</v>
      </c>
      <c r="CZ223" s="528" t="s">
        <v>878</v>
      </c>
      <c r="DA223" s="536" t="s">
        <v>791</v>
      </c>
      <c r="DB223" s="537" t="s">
        <v>792</v>
      </c>
      <c r="DC223" s="537" t="s">
        <v>792</v>
      </c>
      <c r="DD223" s="537" t="s">
        <v>878</v>
      </c>
      <c r="DE223" s="537" t="s">
        <v>878</v>
      </c>
      <c r="DF223" s="528"/>
      <c r="DG223" s="538" t="s">
        <v>1930</v>
      </c>
      <c r="DH223" s="528">
        <v>25</v>
      </c>
      <c r="DI223" s="528">
        <v>7</v>
      </c>
      <c r="DJ223" s="528">
        <v>7</v>
      </c>
      <c r="DK223" s="528">
        <v>3</v>
      </c>
      <c r="DL223" s="528">
        <v>0</v>
      </c>
      <c r="DM223" s="528">
        <v>41</v>
      </c>
      <c r="DN223" s="528">
        <v>0</v>
      </c>
      <c r="DO223" s="528">
        <v>6</v>
      </c>
      <c r="DP223" s="535">
        <v>83</v>
      </c>
    </row>
    <row r="224" spans="1:120" ht="45">
      <c r="A224" s="597" t="s">
        <v>486</v>
      </c>
      <c r="B224" s="545" t="s">
        <v>1298</v>
      </c>
      <c r="C224" s="546" t="s">
        <v>750</v>
      </c>
      <c r="D224" s="531">
        <v>1.4755248192590193</v>
      </c>
      <c r="E224" s="532">
        <v>2.2756590081333119</v>
      </c>
      <c r="F224" s="532">
        <v>0.596747689473902</v>
      </c>
      <c r="G224" s="532">
        <v>1.3410039113925944</v>
      </c>
      <c r="H224" s="532">
        <v>0.82296886888702792</v>
      </c>
      <c r="I224" s="532">
        <v>0.75384090425007133</v>
      </c>
      <c r="J224" s="533">
        <v>0.9212318216009906</v>
      </c>
      <c r="K224" s="534">
        <v>951</v>
      </c>
      <c r="L224" s="528">
        <v>150</v>
      </c>
      <c r="M224" s="528">
        <v>648</v>
      </c>
      <c r="N224" s="528">
        <v>1404</v>
      </c>
      <c r="O224" s="528">
        <v>27</v>
      </c>
      <c r="P224" s="528">
        <v>2201</v>
      </c>
      <c r="Q224" s="535">
        <v>302</v>
      </c>
      <c r="R224" s="531">
        <v>0.68311882668751378</v>
      </c>
      <c r="S224" s="532">
        <v>0.95264206690905573</v>
      </c>
      <c r="T224" s="532">
        <v>0.8737032247764247</v>
      </c>
      <c r="U224" s="532">
        <v>0.49092988762468714</v>
      </c>
      <c r="V224" s="532">
        <v>0</v>
      </c>
      <c r="W224" s="532">
        <v>1.4795710448071813</v>
      </c>
      <c r="X224" s="533">
        <v>1.0864988345310249</v>
      </c>
      <c r="Y224" s="534">
        <v>48</v>
      </c>
      <c r="Z224" s="528" t="s">
        <v>1325</v>
      </c>
      <c r="AA224" s="528">
        <v>87</v>
      </c>
      <c r="AB224" s="528">
        <v>50</v>
      </c>
      <c r="AC224" s="528" t="s">
        <v>1325</v>
      </c>
      <c r="AD224" s="528">
        <v>267</v>
      </c>
      <c r="AE224" s="535">
        <v>33</v>
      </c>
      <c r="AF224" s="531">
        <v>1.0465597134052309</v>
      </c>
      <c r="AG224" s="532">
        <v>1.1973866659770265</v>
      </c>
      <c r="AH224" s="532">
        <v>0.747539781617095</v>
      </c>
      <c r="AI224" s="532">
        <v>0.75409363906287341</v>
      </c>
      <c r="AJ224" s="532">
        <v>0.4879584712528543</v>
      </c>
      <c r="AK224" s="532">
        <v>1.1157880633687998</v>
      </c>
      <c r="AL224" s="533">
        <v>0.93118168443823135</v>
      </c>
      <c r="AM224" s="534">
        <v>91</v>
      </c>
      <c r="AN224" s="528">
        <v>10</v>
      </c>
      <c r="AO224" s="528">
        <v>100</v>
      </c>
      <c r="AP224" s="528">
        <v>101</v>
      </c>
      <c r="AQ224" s="528" t="s">
        <v>1325</v>
      </c>
      <c r="AR224" s="528">
        <v>323</v>
      </c>
      <c r="AS224" s="535">
        <v>38</v>
      </c>
      <c r="AT224" s="531">
        <v>1.1594645987403045</v>
      </c>
      <c r="AU224" s="532">
        <v>5.9292832035560021</v>
      </c>
      <c r="AV224" s="532">
        <v>0.21264858512975793</v>
      </c>
      <c r="AW224" s="532">
        <v>2.6724264779673468</v>
      </c>
      <c r="AX224" s="532">
        <v>0.80462672803701596</v>
      </c>
      <c r="AY224" s="532">
        <v>0.64033846050615362</v>
      </c>
      <c r="AZ224" s="533">
        <v>1.0554289392937539</v>
      </c>
      <c r="BA224" s="534">
        <v>30</v>
      </c>
      <c r="BB224" s="528">
        <v>14</v>
      </c>
      <c r="BC224" s="528" t="s">
        <v>1325</v>
      </c>
      <c r="BD224" s="528">
        <v>100</v>
      </c>
      <c r="BE224" s="528" t="s">
        <v>1325</v>
      </c>
      <c r="BF224" s="528">
        <v>77</v>
      </c>
      <c r="BG224" s="535">
        <v>13</v>
      </c>
      <c r="BH224" s="531">
        <v>0.96702613493381284</v>
      </c>
      <c r="BI224" s="532">
        <v>2.5964433255005974</v>
      </c>
      <c r="BJ224" s="532">
        <v>0.419522505609769</v>
      </c>
      <c r="BK224" s="532">
        <v>1.163424354448152</v>
      </c>
      <c r="BL224" s="532">
        <v>0.40825697861699806</v>
      </c>
      <c r="BM224" s="532">
        <v>1.1332393402054559</v>
      </c>
      <c r="BN224" s="533">
        <v>0.81496282354976934</v>
      </c>
      <c r="BO224" s="534">
        <v>153</v>
      </c>
      <c r="BP224" s="528">
        <v>38</v>
      </c>
      <c r="BQ224" s="528">
        <v>103</v>
      </c>
      <c r="BR224" s="528">
        <v>274</v>
      </c>
      <c r="BS224" s="528" t="s">
        <v>1325</v>
      </c>
      <c r="BT224" s="528">
        <v>582</v>
      </c>
      <c r="BU224" s="535">
        <v>60</v>
      </c>
      <c r="BV224" s="531">
        <v>2.2284878952922895</v>
      </c>
      <c r="BW224" s="532">
        <v>2.4950807871483818</v>
      </c>
      <c r="BX224" s="532">
        <v>0.61136487482512125</v>
      </c>
      <c r="BY224" s="532">
        <v>1.6322620152891449</v>
      </c>
      <c r="BZ224" s="532">
        <v>1.2342090080114703</v>
      </c>
      <c r="CA224" s="532">
        <v>0.48910529715714018</v>
      </c>
      <c r="CB224" s="533">
        <v>0.9231125664474138</v>
      </c>
      <c r="CC224" s="534">
        <v>502</v>
      </c>
      <c r="CD224" s="528">
        <v>65</v>
      </c>
      <c r="CE224" s="528">
        <v>263</v>
      </c>
      <c r="CF224" s="528">
        <v>669</v>
      </c>
      <c r="CG224" s="528">
        <v>16</v>
      </c>
      <c r="CH224" s="528">
        <v>697</v>
      </c>
      <c r="CI224" s="535">
        <v>120</v>
      </c>
      <c r="CJ224" s="531">
        <v>1.6069709390215259</v>
      </c>
      <c r="CK224" s="532">
        <v>5.9852446335216989</v>
      </c>
      <c r="CL224" s="532">
        <v>1.1205889819515398</v>
      </c>
      <c r="CM224" s="532">
        <v>3.0696246455743195</v>
      </c>
      <c r="CN224" s="532">
        <v>0</v>
      </c>
      <c r="CO224" s="532">
        <v>0.39433460121953484</v>
      </c>
      <c r="CP224" s="533">
        <v>0.80674749113739053</v>
      </c>
      <c r="CQ224" s="534">
        <v>19</v>
      </c>
      <c r="CR224" s="528" t="s">
        <v>1325</v>
      </c>
      <c r="CS224" s="528">
        <v>22</v>
      </c>
      <c r="CT224" s="528">
        <v>56</v>
      </c>
      <c r="CU224" s="528" t="s">
        <v>1325</v>
      </c>
      <c r="CV224" s="528">
        <v>29</v>
      </c>
      <c r="CW224" s="528" t="s">
        <v>1325</v>
      </c>
      <c r="CX224" s="528" t="s">
        <v>792</v>
      </c>
      <c r="CY224" s="528" t="s">
        <v>1932</v>
      </c>
      <c r="CZ224" s="528" t="s">
        <v>792</v>
      </c>
      <c r="DA224" s="536" t="s">
        <v>1936</v>
      </c>
      <c r="DB224" s="537" t="s">
        <v>792</v>
      </c>
      <c r="DC224" s="537" t="s">
        <v>878</v>
      </c>
      <c r="DD224" s="537" t="s">
        <v>878</v>
      </c>
      <c r="DE224" s="537" t="s">
        <v>792</v>
      </c>
      <c r="DF224" s="528"/>
      <c r="DG224" s="538" t="s">
        <v>1930</v>
      </c>
      <c r="DH224" s="528">
        <v>6043</v>
      </c>
      <c r="DI224" s="528">
        <v>577</v>
      </c>
      <c r="DJ224" s="528">
        <v>9047</v>
      </c>
      <c r="DK224" s="528">
        <v>9121</v>
      </c>
      <c r="DL224" s="528">
        <v>281</v>
      </c>
      <c r="DM224" s="528">
        <v>21329</v>
      </c>
      <c r="DN224" s="528">
        <v>2799</v>
      </c>
      <c r="DO224" s="528">
        <v>5683</v>
      </c>
      <c r="DP224" s="535">
        <v>49197</v>
      </c>
    </row>
    <row r="225" spans="1:120">
      <c r="A225" s="597" t="s">
        <v>488</v>
      </c>
      <c r="B225" s="545" t="s">
        <v>1297</v>
      </c>
      <c r="C225" s="546" t="s">
        <v>751</v>
      </c>
      <c r="D225" s="531">
        <v>1.1511832497375745</v>
      </c>
      <c r="E225" s="532">
        <v>1.7147279793761065</v>
      </c>
      <c r="F225" s="532">
        <v>0.64562817146371143</v>
      </c>
      <c r="G225" s="532">
        <v>1.3158478481543039</v>
      </c>
      <c r="H225" s="532"/>
      <c r="I225" s="532">
        <v>0.81900246034241608</v>
      </c>
      <c r="J225" s="533">
        <v>1.6263780219648443</v>
      </c>
      <c r="K225" s="534">
        <v>102</v>
      </c>
      <c r="L225" s="528">
        <v>22</v>
      </c>
      <c r="M225" s="528" t="s">
        <v>1325</v>
      </c>
      <c r="N225" s="528" t="s">
        <v>1325</v>
      </c>
      <c r="O225" s="528" t="s">
        <v>1325</v>
      </c>
      <c r="P225" s="528">
        <v>382</v>
      </c>
      <c r="Q225" s="535">
        <v>28</v>
      </c>
      <c r="R225" s="531">
        <v>0.26595157011913662</v>
      </c>
      <c r="S225" s="532">
        <v>2.2256758570383157</v>
      </c>
      <c r="T225" s="532">
        <v>0</v>
      </c>
      <c r="U225" s="532">
        <v>0</v>
      </c>
      <c r="V225" s="532"/>
      <c r="W225" s="532">
        <v>6.2242136087028221</v>
      </c>
      <c r="X225" s="533">
        <v>0</v>
      </c>
      <c r="Y225" s="534" t="s">
        <v>1325</v>
      </c>
      <c r="Z225" s="528" t="s">
        <v>1325</v>
      </c>
      <c r="AA225" s="528" t="s">
        <v>1325</v>
      </c>
      <c r="AB225" s="528" t="s">
        <v>1325</v>
      </c>
      <c r="AC225" s="528" t="s">
        <v>1325</v>
      </c>
      <c r="AD225" s="528">
        <v>22</v>
      </c>
      <c r="AE225" s="535" t="s">
        <v>1325</v>
      </c>
      <c r="AF225" s="531">
        <v>2.1897484834051459</v>
      </c>
      <c r="AG225" s="532">
        <v>0</v>
      </c>
      <c r="AH225" s="532">
        <v>0</v>
      </c>
      <c r="AI225" s="532">
        <v>0</v>
      </c>
      <c r="AJ225" s="532"/>
      <c r="AK225" s="532">
        <v>0.70585737701032891</v>
      </c>
      <c r="AL225" s="533">
        <v>2.4670286029245618</v>
      </c>
      <c r="AM225" s="534">
        <v>20</v>
      </c>
      <c r="AN225" s="528" t="s">
        <v>1325</v>
      </c>
      <c r="AO225" s="528" t="s">
        <v>1325</v>
      </c>
      <c r="AP225" s="528" t="s">
        <v>1325</v>
      </c>
      <c r="AQ225" s="528" t="s">
        <v>1325</v>
      </c>
      <c r="AR225" s="528">
        <v>44</v>
      </c>
      <c r="AS225" s="535" t="s">
        <v>1325</v>
      </c>
      <c r="AT225" s="531">
        <v>0.62024620529495089</v>
      </c>
      <c r="AU225" s="532">
        <v>3.2531813418768003</v>
      </c>
      <c r="AV225" s="532">
        <v>0</v>
      </c>
      <c r="AW225" s="532">
        <v>3.7115487884609895</v>
      </c>
      <c r="AX225" s="532"/>
      <c r="AY225" s="532">
        <v>0.74894870976680905</v>
      </c>
      <c r="AZ225" s="533">
        <v>2.483315956532159</v>
      </c>
      <c r="BA225" s="534" t="s">
        <v>1325</v>
      </c>
      <c r="BB225" s="528" t="s">
        <v>1325</v>
      </c>
      <c r="BC225" s="528" t="s">
        <v>1325</v>
      </c>
      <c r="BD225" s="528" t="s">
        <v>1325</v>
      </c>
      <c r="BE225" s="528" t="s">
        <v>1325</v>
      </c>
      <c r="BF225" s="528">
        <v>18</v>
      </c>
      <c r="BG225" s="535" t="s">
        <v>1325</v>
      </c>
      <c r="BH225" s="531">
        <v>0.71577702121475217</v>
      </c>
      <c r="BI225" s="532">
        <v>0.52875573173112611</v>
      </c>
      <c r="BJ225" s="532">
        <v>1.1578031314330504</v>
      </c>
      <c r="BK225" s="532">
        <v>0</v>
      </c>
      <c r="BL225" s="532"/>
      <c r="BM225" s="532">
        <v>1.481239053903147</v>
      </c>
      <c r="BN225" s="533">
        <v>1.1733832568712874</v>
      </c>
      <c r="BO225" s="534">
        <v>10</v>
      </c>
      <c r="BP225" s="528" t="s">
        <v>1325</v>
      </c>
      <c r="BQ225" s="528" t="s">
        <v>1325</v>
      </c>
      <c r="BR225" s="528" t="s">
        <v>1325</v>
      </c>
      <c r="BS225" s="528" t="s">
        <v>1325</v>
      </c>
      <c r="BT225" s="528">
        <v>69</v>
      </c>
      <c r="BU225" s="535" t="s">
        <v>1325</v>
      </c>
      <c r="BV225" s="531">
        <v>1.2396646246199552</v>
      </c>
      <c r="BW225" s="532">
        <v>2.1582410715607452</v>
      </c>
      <c r="BX225" s="532">
        <v>0.9739266204466771</v>
      </c>
      <c r="BY225" s="532">
        <v>1.6386973721779892</v>
      </c>
      <c r="BZ225" s="532"/>
      <c r="CA225" s="532">
        <v>0.62601854884943398</v>
      </c>
      <c r="CB225" s="533">
        <v>1.8486660723711994</v>
      </c>
      <c r="CC225" s="534">
        <v>55</v>
      </c>
      <c r="CD225" s="528">
        <v>14</v>
      </c>
      <c r="CE225" s="528" t="s">
        <v>1325</v>
      </c>
      <c r="CF225" s="528" t="s">
        <v>1325</v>
      </c>
      <c r="CG225" s="528" t="s">
        <v>1325</v>
      </c>
      <c r="CH225" s="528">
        <v>171</v>
      </c>
      <c r="CI225" s="535">
        <v>16</v>
      </c>
      <c r="CJ225" s="531">
        <v>1.8483589503919691</v>
      </c>
      <c r="CK225" s="532">
        <v>2.8696308000870663</v>
      </c>
      <c r="CL225" s="532">
        <v>0</v>
      </c>
      <c r="CM225" s="532">
        <v>0</v>
      </c>
      <c r="CN225" s="532"/>
      <c r="CO225" s="532">
        <v>0.72681905955485127</v>
      </c>
      <c r="CP225" s="533">
        <v>2.1651882205540018</v>
      </c>
      <c r="CQ225" s="534" t="s">
        <v>1325</v>
      </c>
      <c r="CR225" s="528" t="s">
        <v>1325</v>
      </c>
      <c r="CS225" s="528" t="s">
        <v>1325</v>
      </c>
      <c r="CT225" s="528" t="s">
        <v>1325</v>
      </c>
      <c r="CU225" s="528" t="s">
        <v>1325</v>
      </c>
      <c r="CV225" s="528">
        <v>10</v>
      </c>
      <c r="CW225" s="528" t="s">
        <v>1325</v>
      </c>
      <c r="CX225" s="528" t="s">
        <v>878</v>
      </c>
      <c r="CY225" s="528" t="s">
        <v>791</v>
      </c>
      <c r="CZ225" s="528" t="s">
        <v>792</v>
      </c>
      <c r="DA225" s="536" t="s">
        <v>1945</v>
      </c>
      <c r="DB225" s="537" t="s">
        <v>792</v>
      </c>
      <c r="DC225" s="537" t="s">
        <v>792</v>
      </c>
      <c r="DD225" s="537" t="s">
        <v>878</v>
      </c>
      <c r="DE225" s="537" t="s">
        <v>878</v>
      </c>
      <c r="DF225" s="528"/>
      <c r="DG225" s="538" t="s">
        <v>1930</v>
      </c>
      <c r="DH225" s="528">
        <v>710</v>
      </c>
      <c r="DI225" s="528">
        <v>101</v>
      </c>
      <c r="DJ225" s="528">
        <v>47</v>
      </c>
      <c r="DK225" s="528">
        <v>48</v>
      </c>
      <c r="DL225" s="528">
        <v>7</v>
      </c>
      <c r="DM225" s="528">
        <v>3234</v>
      </c>
      <c r="DN225" s="528">
        <v>139</v>
      </c>
      <c r="DO225" s="528">
        <v>546</v>
      </c>
      <c r="DP225" s="535">
        <v>4286</v>
      </c>
    </row>
    <row r="226" spans="1:120">
      <c r="A226" s="597" t="s">
        <v>490</v>
      </c>
      <c r="B226" s="545" t="s">
        <v>1295</v>
      </c>
      <c r="C226" s="546" t="s">
        <v>752</v>
      </c>
      <c r="D226" s="531">
        <v>1.2009574207245592</v>
      </c>
      <c r="E226" s="532">
        <v>1.0537457245537607</v>
      </c>
      <c r="F226" s="532">
        <v>0.78538205741182443</v>
      </c>
      <c r="G226" s="532">
        <v>1.4952747927876096</v>
      </c>
      <c r="H226" s="532"/>
      <c r="I226" s="532">
        <v>0.91168004419701987</v>
      </c>
      <c r="J226" s="533">
        <v>0.88223260592393482</v>
      </c>
      <c r="K226" s="534">
        <v>108</v>
      </c>
      <c r="L226" s="528" t="s">
        <v>1325</v>
      </c>
      <c r="M226" s="528" t="s">
        <v>1325</v>
      </c>
      <c r="N226" s="528" t="s">
        <v>1325</v>
      </c>
      <c r="O226" s="528" t="s">
        <v>1325</v>
      </c>
      <c r="P226" s="528">
        <v>270</v>
      </c>
      <c r="Q226" s="535" t="s">
        <v>1325</v>
      </c>
      <c r="R226" s="531">
        <v>0.75047457746657464</v>
      </c>
      <c r="S226" s="532">
        <v>0</v>
      </c>
      <c r="T226" s="532">
        <v>0</v>
      </c>
      <c r="U226" s="532">
        <v>0</v>
      </c>
      <c r="V226" s="532"/>
      <c r="W226" s="532">
        <v>3.6100140338985987</v>
      </c>
      <c r="X226" s="533">
        <v>0</v>
      </c>
      <c r="Y226" s="534" t="s">
        <v>1325</v>
      </c>
      <c r="Z226" s="528" t="s">
        <v>1325</v>
      </c>
      <c r="AA226" s="528" t="s">
        <v>1325</v>
      </c>
      <c r="AB226" s="528" t="s">
        <v>1325</v>
      </c>
      <c r="AC226" s="528" t="s">
        <v>1325</v>
      </c>
      <c r="AD226" s="528">
        <v>16</v>
      </c>
      <c r="AE226" s="535" t="s">
        <v>1325</v>
      </c>
      <c r="AF226" s="531">
        <v>1.1562056395906439</v>
      </c>
      <c r="AG226" s="532">
        <v>0</v>
      </c>
      <c r="AH226" s="532">
        <v>0</v>
      </c>
      <c r="AI226" s="532">
        <v>0</v>
      </c>
      <c r="AJ226" s="532"/>
      <c r="AK226" s="532">
        <v>1.6723742729624556</v>
      </c>
      <c r="AL226" s="533">
        <v>1.0626328139641905</v>
      </c>
      <c r="AM226" s="534">
        <v>11</v>
      </c>
      <c r="AN226" s="528" t="s">
        <v>1325</v>
      </c>
      <c r="AO226" s="528" t="s">
        <v>1325</v>
      </c>
      <c r="AP226" s="528" t="s">
        <v>1325</v>
      </c>
      <c r="AQ226" s="528" t="s">
        <v>1325</v>
      </c>
      <c r="AR226" s="528">
        <v>35</v>
      </c>
      <c r="AS226" s="535" t="s">
        <v>1325</v>
      </c>
      <c r="AT226" s="531">
        <v>0</v>
      </c>
      <c r="AU226" s="532">
        <v>0</v>
      </c>
      <c r="AV226" s="532">
        <v>0</v>
      </c>
      <c r="AW226" s="532">
        <v>0</v>
      </c>
      <c r="AX226" s="532"/>
      <c r="AY226" s="532">
        <v>0.93994072129960637</v>
      </c>
      <c r="AZ226" s="533">
        <v>0</v>
      </c>
      <c r="BA226" s="534" t="s">
        <v>1325</v>
      </c>
      <c r="BB226" s="528" t="s">
        <v>1325</v>
      </c>
      <c r="BC226" s="528" t="s">
        <v>1325</v>
      </c>
      <c r="BD226" s="528" t="s">
        <v>1325</v>
      </c>
      <c r="BE226" s="528" t="s">
        <v>1325</v>
      </c>
      <c r="BF226" s="528" t="s">
        <v>1325</v>
      </c>
      <c r="BG226" s="535" t="s">
        <v>1325</v>
      </c>
      <c r="BH226" s="531">
        <v>0.67662665098132502</v>
      </c>
      <c r="BI226" s="532">
        <v>0</v>
      </c>
      <c r="BJ226" s="532">
        <v>0</v>
      </c>
      <c r="BK226" s="532">
        <v>0</v>
      </c>
      <c r="BL226" s="532"/>
      <c r="BM226" s="532">
        <v>1.6100665500806439</v>
      </c>
      <c r="BN226" s="533">
        <v>2.7616013087847664</v>
      </c>
      <c r="BO226" s="534" t="s">
        <v>1325</v>
      </c>
      <c r="BP226" s="528" t="s">
        <v>1325</v>
      </c>
      <c r="BQ226" s="528" t="s">
        <v>1325</v>
      </c>
      <c r="BR226" s="528" t="s">
        <v>1325</v>
      </c>
      <c r="BS226" s="528" t="s">
        <v>1325</v>
      </c>
      <c r="BT226" s="528">
        <v>44</v>
      </c>
      <c r="BU226" s="535" t="s">
        <v>1325</v>
      </c>
      <c r="BV226" s="531">
        <v>1.4672339127250116</v>
      </c>
      <c r="BW226" s="532">
        <v>0.67488316701830797</v>
      </c>
      <c r="BX226" s="532">
        <v>1.6088921505472225</v>
      </c>
      <c r="BY226" s="532">
        <v>3.0967785904339533</v>
      </c>
      <c r="BZ226" s="532"/>
      <c r="CA226" s="532">
        <v>0.53649750528362439</v>
      </c>
      <c r="CB226" s="533">
        <v>0.629848216546257</v>
      </c>
      <c r="CC226" s="534">
        <v>65</v>
      </c>
      <c r="CD226" s="528" t="s">
        <v>1325</v>
      </c>
      <c r="CE226" s="528" t="s">
        <v>1325</v>
      </c>
      <c r="CF226" s="528" t="s">
        <v>1325</v>
      </c>
      <c r="CG226" s="528" t="s">
        <v>1325</v>
      </c>
      <c r="CH226" s="528">
        <v>108</v>
      </c>
      <c r="CI226" s="535" t="s">
        <v>1325</v>
      </c>
      <c r="CJ226" s="531">
        <v>1.8011389859197786</v>
      </c>
      <c r="CK226" s="532">
        <v>0</v>
      </c>
      <c r="CL226" s="532">
        <v>0</v>
      </c>
      <c r="CM226" s="532">
        <v>0</v>
      </c>
      <c r="CN226" s="532"/>
      <c r="CO226" s="532">
        <v>1.5041725141244169</v>
      </c>
      <c r="CP226" s="533">
        <v>0</v>
      </c>
      <c r="CQ226" s="534" t="s">
        <v>1325</v>
      </c>
      <c r="CR226" s="528" t="s">
        <v>1325</v>
      </c>
      <c r="CS226" s="528" t="s">
        <v>1325</v>
      </c>
      <c r="CT226" s="528" t="s">
        <v>1325</v>
      </c>
      <c r="CU226" s="528" t="s">
        <v>1325</v>
      </c>
      <c r="CV226" s="528">
        <v>20</v>
      </c>
      <c r="CW226" s="528" t="s">
        <v>1325</v>
      </c>
      <c r="CX226" s="528" t="s">
        <v>878</v>
      </c>
      <c r="CY226" s="528" t="s">
        <v>791</v>
      </c>
      <c r="CZ226" s="528" t="s">
        <v>878</v>
      </c>
      <c r="DA226" s="536" t="s">
        <v>791</v>
      </c>
      <c r="DB226" s="537" t="s">
        <v>792</v>
      </c>
      <c r="DC226" s="537" t="s">
        <v>792</v>
      </c>
      <c r="DD226" s="537" t="s">
        <v>878</v>
      </c>
      <c r="DE226" s="537" t="s">
        <v>878</v>
      </c>
      <c r="DF226" s="528"/>
      <c r="DG226" s="538" t="s">
        <v>1930</v>
      </c>
      <c r="DH226" s="528">
        <v>820</v>
      </c>
      <c r="DI226" s="528">
        <v>25</v>
      </c>
      <c r="DJ226" s="528">
        <v>11</v>
      </c>
      <c r="DK226" s="528">
        <v>12</v>
      </c>
      <c r="DL226" s="528">
        <v>5</v>
      </c>
      <c r="DM226" s="528">
        <v>2460</v>
      </c>
      <c r="DN226" s="528">
        <v>79</v>
      </c>
      <c r="DO226" s="528">
        <v>392</v>
      </c>
      <c r="DP226" s="535">
        <v>3412</v>
      </c>
    </row>
    <row r="227" spans="1:120">
      <c r="A227" s="597" t="s">
        <v>492</v>
      </c>
      <c r="B227" s="545" t="s">
        <v>1289</v>
      </c>
      <c r="C227" s="546" t="s">
        <v>753</v>
      </c>
      <c r="D227" s="531">
        <v>0.56766569972345926</v>
      </c>
      <c r="E227" s="532"/>
      <c r="F227" s="532"/>
      <c r="G227" s="532"/>
      <c r="H227" s="532"/>
      <c r="I227" s="532">
        <v>0.72020595647324803</v>
      </c>
      <c r="J227" s="533">
        <v>5.2020494179070971</v>
      </c>
      <c r="K227" s="534" t="s">
        <v>1325</v>
      </c>
      <c r="L227" s="528" t="s">
        <v>1325</v>
      </c>
      <c r="M227" s="528" t="s">
        <v>1325</v>
      </c>
      <c r="N227" s="528" t="s">
        <v>1325</v>
      </c>
      <c r="O227" s="528" t="s">
        <v>1325</v>
      </c>
      <c r="P227" s="528">
        <v>26</v>
      </c>
      <c r="Q227" s="535" t="s">
        <v>1325</v>
      </c>
      <c r="R227" s="531">
        <v>0</v>
      </c>
      <c r="S227" s="532"/>
      <c r="T227" s="532"/>
      <c r="U227" s="532"/>
      <c r="V227" s="532"/>
      <c r="W227" s="532">
        <v>0</v>
      </c>
      <c r="X227" s="533">
        <v>0</v>
      </c>
      <c r="Y227" s="534" t="s">
        <v>1325</v>
      </c>
      <c r="Z227" s="528" t="s">
        <v>1325</v>
      </c>
      <c r="AA227" s="528" t="s">
        <v>1325</v>
      </c>
      <c r="AB227" s="528" t="s">
        <v>1325</v>
      </c>
      <c r="AC227" s="528" t="s">
        <v>1325</v>
      </c>
      <c r="AD227" s="528" t="s">
        <v>1325</v>
      </c>
      <c r="AE227" s="535" t="s">
        <v>1325</v>
      </c>
      <c r="AF227" s="531">
        <v>1.5989399956302828</v>
      </c>
      <c r="AG227" s="532"/>
      <c r="AH227" s="532"/>
      <c r="AI227" s="532"/>
      <c r="AJ227" s="532"/>
      <c r="AK227" s="532">
        <v>0.82637433201082744</v>
      </c>
      <c r="AL227" s="533">
        <v>3.084381745933586</v>
      </c>
      <c r="AM227" s="534" t="s">
        <v>1325</v>
      </c>
      <c r="AN227" s="528" t="s">
        <v>1325</v>
      </c>
      <c r="AO227" s="528" t="s">
        <v>1325</v>
      </c>
      <c r="AP227" s="528" t="s">
        <v>1325</v>
      </c>
      <c r="AQ227" s="528" t="s">
        <v>1325</v>
      </c>
      <c r="AR227" s="528" t="s">
        <v>1325</v>
      </c>
      <c r="AS227" s="535" t="s">
        <v>1325</v>
      </c>
      <c r="AT227" s="531">
        <v>0</v>
      </c>
      <c r="AU227" s="532"/>
      <c r="AV227" s="532"/>
      <c r="AW227" s="532"/>
      <c r="AX227" s="532"/>
      <c r="AY227" s="532">
        <v>0</v>
      </c>
      <c r="AZ227" s="533">
        <v>0</v>
      </c>
      <c r="BA227" s="534" t="s">
        <v>1325</v>
      </c>
      <c r="BB227" s="528" t="s">
        <v>1325</v>
      </c>
      <c r="BC227" s="528" t="s">
        <v>1325</v>
      </c>
      <c r="BD227" s="528" t="s">
        <v>1325</v>
      </c>
      <c r="BE227" s="528" t="s">
        <v>1325</v>
      </c>
      <c r="BF227" s="528" t="s">
        <v>1325</v>
      </c>
      <c r="BG227" s="535" t="s">
        <v>1325</v>
      </c>
      <c r="BH227" s="531">
        <v>1.0213859052987875</v>
      </c>
      <c r="BI227" s="532"/>
      <c r="BJ227" s="532"/>
      <c r="BK227" s="532"/>
      <c r="BL227" s="532"/>
      <c r="BM227" s="532">
        <v>0.32368824180633859</v>
      </c>
      <c r="BN227" s="533">
        <v>2.0744116405653861</v>
      </c>
      <c r="BO227" s="534" t="s">
        <v>1325</v>
      </c>
      <c r="BP227" s="528" t="s">
        <v>1325</v>
      </c>
      <c r="BQ227" s="528" t="s">
        <v>1325</v>
      </c>
      <c r="BR227" s="528" t="s">
        <v>1325</v>
      </c>
      <c r="BS227" s="528" t="s">
        <v>1325</v>
      </c>
      <c r="BT227" s="528" t="s">
        <v>1325</v>
      </c>
      <c r="BU227" s="535" t="s">
        <v>1325</v>
      </c>
      <c r="BV227" s="531">
        <v>0</v>
      </c>
      <c r="BW227" s="532"/>
      <c r="BX227" s="532"/>
      <c r="BY227" s="532"/>
      <c r="BZ227" s="532"/>
      <c r="CA227" s="532">
        <v>0.74664809489575845</v>
      </c>
      <c r="CB227" s="533">
        <v>13.905755314158197</v>
      </c>
      <c r="CC227" s="534" t="s">
        <v>1325</v>
      </c>
      <c r="CD227" s="528" t="s">
        <v>1325</v>
      </c>
      <c r="CE227" s="528" t="s">
        <v>1325</v>
      </c>
      <c r="CF227" s="528" t="s">
        <v>1325</v>
      </c>
      <c r="CG227" s="528" t="s">
        <v>1325</v>
      </c>
      <c r="CH227" s="528" t="s">
        <v>1325</v>
      </c>
      <c r="CI227" s="535" t="s">
        <v>1325</v>
      </c>
      <c r="CJ227" s="531">
        <v>0</v>
      </c>
      <c r="CK227" s="532"/>
      <c r="CL227" s="532"/>
      <c r="CM227" s="532"/>
      <c r="CN227" s="532"/>
      <c r="CO227" s="532">
        <v>1.1199721423436375</v>
      </c>
      <c r="CP227" s="533">
        <v>9.2705035427721292</v>
      </c>
      <c r="CQ227" s="534" t="s">
        <v>1325</v>
      </c>
      <c r="CR227" s="528" t="s">
        <v>1325</v>
      </c>
      <c r="CS227" s="528" t="s">
        <v>1325</v>
      </c>
      <c r="CT227" s="528" t="s">
        <v>1325</v>
      </c>
      <c r="CU227" s="528" t="s">
        <v>1325</v>
      </c>
      <c r="CV227" s="528" t="s">
        <v>1325</v>
      </c>
      <c r="CW227" s="528" t="s">
        <v>1325</v>
      </c>
      <c r="CX227" s="528" t="s">
        <v>878</v>
      </c>
      <c r="CY227" s="528" t="s">
        <v>791</v>
      </c>
      <c r="CZ227" s="528" t="s">
        <v>878</v>
      </c>
      <c r="DA227" s="536" t="s">
        <v>791</v>
      </c>
      <c r="DB227" s="537" t="s">
        <v>792</v>
      </c>
      <c r="DC227" s="537" t="s">
        <v>792</v>
      </c>
      <c r="DD227" s="537" t="s">
        <v>878</v>
      </c>
      <c r="DE227" s="537" t="s">
        <v>878</v>
      </c>
      <c r="DF227" s="528"/>
      <c r="DG227" s="538" t="s">
        <v>1930</v>
      </c>
      <c r="DH227" s="528">
        <v>23</v>
      </c>
      <c r="DI227" s="528">
        <v>2</v>
      </c>
      <c r="DJ227" s="528">
        <v>4</v>
      </c>
      <c r="DK227" s="528">
        <v>3</v>
      </c>
      <c r="DL227" s="528">
        <v>0</v>
      </c>
      <c r="DM227" s="528">
        <v>214</v>
      </c>
      <c r="DN227" s="528">
        <v>12</v>
      </c>
      <c r="DO227" s="528">
        <v>36</v>
      </c>
      <c r="DP227" s="535">
        <v>258</v>
      </c>
    </row>
    <row r="228" spans="1:120">
      <c r="A228" s="591" t="s">
        <v>494</v>
      </c>
      <c r="B228" s="529" t="s">
        <v>1292</v>
      </c>
      <c r="C228" s="543" t="s">
        <v>754</v>
      </c>
      <c r="D228" s="531">
        <v>0.8107059616561304</v>
      </c>
      <c r="E228" s="532">
        <v>2.2053291699876909</v>
      </c>
      <c r="F228" s="532">
        <v>0.35683705648876607</v>
      </c>
      <c r="G228" s="532">
        <v>2.441272901435823</v>
      </c>
      <c r="H228" s="532"/>
      <c r="I228" s="532">
        <v>1.1207765194678299</v>
      </c>
      <c r="J228" s="533">
        <v>0.65262048301807296</v>
      </c>
      <c r="K228" s="534">
        <v>26</v>
      </c>
      <c r="L228" s="528">
        <v>17</v>
      </c>
      <c r="M228" s="528" t="s">
        <v>1325</v>
      </c>
      <c r="N228" s="528" t="s">
        <v>1325</v>
      </c>
      <c r="O228" s="528" t="s">
        <v>1325</v>
      </c>
      <c r="P228" s="528">
        <v>258</v>
      </c>
      <c r="Q228" s="535">
        <v>16</v>
      </c>
      <c r="R228" s="531">
        <v>0</v>
      </c>
      <c r="S228" s="532">
        <v>2.1371009540446324</v>
      </c>
      <c r="T228" s="532">
        <v>0</v>
      </c>
      <c r="U228" s="532">
        <v>0</v>
      </c>
      <c r="V228" s="532"/>
      <c r="W228" s="532">
        <v>18.93180031830093</v>
      </c>
      <c r="X228" s="533">
        <v>0</v>
      </c>
      <c r="Y228" s="534" t="s">
        <v>1325</v>
      </c>
      <c r="Z228" s="528" t="s">
        <v>1325</v>
      </c>
      <c r="AA228" s="528" t="s">
        <v>1325</v>
      </c>
      <c r="AB228" s="528" t="s">
        <v>1325</v>
      </c>
      <c r="AC228" s="528" t="s">
        <v>1325</v>
      </c>
      <c r="AD228" s="528">
        <v>24</v>
      </c>
      <c r="AE228" s="535" t="s">
        <v>1325</v>
      </c>
      <c r="AF228" s="531">
        <v>1.0777651831502013</v>
      </c>
      <c r="AG228" s="532">
        <v>2.5664653647177884</v>
      </c>
      <c r="AH228" s="532">
        <v>2.7609742194755524</v>
      </c>
      <c r="AI228" s="532">
        <v>0</v>
      </c>
      <c r="AJ228" s="532"/>
      <c r="AK228" s="532">
        <v>0.73757425835806101</v>
      </c>
      <c r="AL228" s="533">
        <v>0.81010184237113581</v>
      </c>
      <c r="AM228" s="534" t="s">
        <v>1325</v>
      </c>
      <c r="AN228" s="528" t="s">
        <v>1325</v>
      </c>
      <c r="AO228" s="528" t="s">
        <v>1325</v>
      </c>
      <c r="AP228" s="528" t="s">
        <v>1325</v>
      </c>
      <c r="AQ228" s="528" t="s">
        <v>1325</v>
      </c>
      <c r="AR228" s="528">
        <v>33</v>
      </c>
      <c r="AS228" s="535" t="s">
        <v>1325</v>
      </c>
      <c r="AT228" s="531">
        <v>1.3798499489500158</v>
      </c>
      <c r="AU228" s="532">
        <v>11.851903228908649</v>
      </c>
      <c r="AV228" s="532">
        <v>0</v>
      </c>
      <c r="AW228" s="532">
        <v>11.035675007731907</v>
      </c>
      <c r="AX228" s="532"/>
      <c r="AY228" s="532">
        <v>0.21036922017169768</v>
      </c>
      <c r="AZ228" s="533">
        <v>0</v>
      </c>
      <c r="BA228" s="534" t="s">
        <v>1325</v>
      </c>
      <c r="BB228" s="528" t="s">
        <v>1325</v>
      </c>
      <c r="BC228" s="528" t="s">
        <v>1325</v>
      </c>
      <c r="BD228" s="528" t="s">
        <v>1325</v>
      </c>
      <c r="BE228" s="528" t="s">
        <v>1325</v>
      </c>
      <c r="BF228" s="528" t="s">
        <v>1325</v>
      </c>
      <c r="BG228" s="535" t="s">
        <v>1325</v>
      </c>
      <c r="BH228" s="531">
        <v>0.53969191659177751</v>
      </c>
      <c r="BI228" s="532">
        <v>1.7698616676308629</v>
      </c>
      <c r="BJ228" s="532">
        <v>0</v>
      </c>
      <c r="BK228" s="532">
        <v>9.7958335484769972</v>
      </c>
      <c r="BL228" s="532"/>
      <c r="BM228" s="532">
        <v>0.63750308823977997</v>
      </c>
      <c r="BN228" s="533">
        <v>0.75159743163629167</v>
      </c>
      <c r="BO228" s="534" t="s">
        <v>1325</v>
      </c>
      <c r="BP228" s="528" t="s">
        <v>1325</v>
      </c>
      <c r="BQ228" s="528" t="s">
        <v>1325</v>
      </c>
      <c r="BR228" s="528" t="s">
        <v>1325</v>
      </c>
      <c r="BS228" s="528" t="s">
        <v>1325</v>
      </c>
      <c r="BT228" s="528">
        <v>44</v>
      </c>
      <c r="BU228" s="535" t="s">
        <v>1325</v>
      </c>
      <c r="BV228" s="531">
        <v>1.2557946033243546</v>
      </c>
      <c r="BW228" s="532">
        <v>1.4570076189992589</v>
      </c>
      <c r="BX228" s="532">
        <v>0</v>
      </c>
      <c r="BY228" s="532">
        <v>0</v>
      </c>
      <c r="BZ228" s="532"/>
      <c r="CA228" s="532">
        <v>1.5411826363075207</v>
      </c>
      <c r="CB228" s="533">
        <v>0.69724213340716568</v>
      </c>
      <c r="CC228" s="534">
        <v>13</v>
      </c>
      <c r="CD228" s="528" t="s">
        <v>1325</v>
      </c>
      <c r="CE228" s="528" t="s">
        <v>1325</v>
      </c>
      <c r="CF228" s="528" t="s">
        <v>1325</v>
      </c>
      <c r="CG228" s="528" t="s">
        <v>1325</v>
      </c>
      <c r="CH228" s="528">
        <v>101</v>
      </c>
      <c r="CI228" s="535" t="s">
        <v>1325</v>
      </c>
      <c r="CJ228" s="531">
        <v>0</v>
      </c>
      <c r="CK228" s="532">
        <v>0</v>
      </c>
      <c r="CL228" s="532">
        <v>0</v>
      </c>
      <c r="CM228" s="532">
        <v>9.9500336922595736</v>
      </c>
      <c r="CN228" s="532"/>
      <c r="CO228" s="532">
        <v>1.3861850744847652</v>
      </c>
      <c r="CP228" s="533">
        <v>0</v>
      </c>
      <c r="CQ228" s="534" t="s">
        <v>1325</v>
      </c>
      <c r="CR228" s="528" t="s">
        <v>1325</v>
      </c>
      <c r="CS228" s="528" t="s">
        <v>1325</v>
      </c>
      <c r="CT228" s="528" t="s">
        <v>1325</v>
      </c>
      <c r="CU228" s="528" t="s">
        <v>1325</v>
      </c>
      <c r="CV228" s="528">
        <v>15</v>
      </c>
      <c r="CW228" s="528" t="s">
        <v>1325</v>
      </c>
      <c r="CX228" s="528" t="s">
        <v>792</v>
      </c>
      <c r="CY228" s="528" t="s">
        <v>1932</v>
      </c>
      <c r="CZ228" s="528" t="s">
        <v>878</v>
      </c>
      <c r="DA228" s="536" t="s">
        <v>791</v>
      </c>
      <c r="DB228" s="537" t="s">
        <v>792</v>
      </c>
      <c r="DC228" s="537" t="s">
        <v>792</v>
      </c>
      <c r="DD228" s="537" t="s">
        <v>878</v>
      </c>
      <c r="DE228" s="537" t="s">
        <v>878</v>
      </c>
      <c r="DF228" s="528"/>
      <c r="DG228" s="538" t="s">
        <v>1930</v>
      </c>
      <c r="DH228" s="528">
        <v>283</v>
      </c>
      <c r="DI228" s="528">
        <v>72</v>
      </c>
      <c r="DJ228" s="528">
        <v>49</v>
      </c>
      <c r="DK228" s="528">
        <v>24</v>
      </c>
      <c r="DL228" s="528">
        <v>3</v>
      </c>
      <c r="DM228" s="528">
        <v>2263</v>
      </c>
      <c r="DN228" s="528">
        <v>220</v>
      </c>
      <c r="DO228" s="528">
        <v>325</v>
      </c>
      <c r="DP228" s="535">
        <v>2914</v>
      </c>
    </row>
    <row r="229" spans="1:120">
      <c r="A229" s="597" t="s">
        <v>496</v>
      </c>
      <c r="B229" s="545" t="s">
        <v>1297</v>
      </c>
      <c r="C229" s="546" t="s">
        <v>755</v>
      </c>
      <c r="D229" s="531"/>
      <c r="E229" s="532"/>
      <c r="F229" s="532"/>
      <c r="G229" s="532"/>
      <c r="H229" s="532"/>
      <c r="I229" s="532">
        <v>0.4528987877202163</v>
      </c>
      <c r="J229" s="533"/>
      <c r="K229" s="534" t="s">
        <v>1325</v>
      </c>
      <c r="L229" s="528" t="s">
        <v>1325</v>
      </c>
      <c r="M229" s="528" t="s">
        <v>1325</v>
      </c>
      <c r="N229" s="528" t="s">
        <v>1325</v>
      </c>
      <c r="O229" s="528" t="s">
        <v>1325</v>
      </c>
      <c r="P229" s="528" t="s">
        <v>1325</v>
      </c>
      <c r="Q229" s="535" t="s">
        <v>1325</v>
      </c>
      <c r="R229" s="531"/>
      <c r="S229" s="532"/>
      <c r="T229" s="532"/>
      <c r="U229" s="532"/>
      <c r="V229" s="532"/>
      <c r="W229" s="532">
        <v>0</v>
      </c>
      <c r="X229" s="533"/>
      <c r="Y229" s="534" t="s">
        <v>1325</v>
      </c>
      <c r="Z229" s="528" t="s">
        <v>1325</v>
      </c>
      <c r="AA229" s="528" t="s">
        <v>1325</v>
      </c>
      <c r="AB229" s="528" t="s">
        <v>1325</v>
      </c>
      <c r="AC229" s="528" t="s">
        <v>1325</v>
      </c>
      <c r="AD229" s="528" t="s">
        <v>1325</v>
      </c>
      <c r="AE229" s="535" t="s">
        <v>1325</v>
      </c>
      <c r="AF229" s="531"/>
      <c r="AG229" s="532"/>
      <c r="AH229" s="532"/>
      <c r="AI229" s="532"/>
      <c r="AJ229" s="532"/>
      <c r="AK229" s="532">
        <v>3.2670257942749292</v>
      </c>
      <c r="AL229" s="533"/>
      <c r="AM229" s="534" t="s">
        <v>1325</v>
      </c>
      <c r="AN229" s="528" t="s">
        <v>1325</v>
      </c>
      <c r="AO229" s="528" t="s">
        <v>1325</v>
      </c>
      <c r="AP229" s="528" t="s">
        <v>1325</v>
      </c>
      <c r="AQ229" s="528" t="s">
        <v>1325</v>
      </c>
      <c r="AR229" s="528" t="s">
        <v>1325</v>
      </c>
      <c r="AS229" s="535" t="s">
        <v>1325</v>
      </c>
      <c r="AT229" s="531"/>
      <c r="AU229" s="532"/>
      <c r="AV229" s="532"/>
      <c r="AW229" s="532"/>
      <c r="AX229" s="532"/>
      <c r="AY229" s="532">
        <v>0</v>
      </c>
      <c r="AZ229" s="533"/>
      <c r="BA229" s="534" t="s">
        <v>1325</v>
      </c>
      <c r="BB229" s="528" t="s">
        <v>1325</v>
      </c>
      <c r="BC229" s="528" t="s">
        <v>1325</v>
      </c>
      <c r="BD229" s="528" t="s">
        <v>1325</v>
      </c>
      <c r="BE229" s="528" t="s">
        <v>1325</v>
      </c>
      <c r="BF229" s="528" t="s">
        <v>1325</v>
      </c>
      <c r="BG229" s="535" t="s">
        <v>1325</v>
      </c>
      <c r="BH229" s="531"/>
      <c r="BI229" s="532"/>
      <c r="BJ229" s="532"/>
      <c r="BK229" s="532"/>
      <c r="BL229" s="532"/>
      <c r="BM229" s="532">
        <v>0</v>
      </c>
      <c r="BN229" s="533"/>
      <c r="BO229" s="534" t="s">
        <v>1325</v>
      </c>
      <c r="BP229" s="528" t="s">
        <v>1325</v>
      </c>
      <c r="BQ229" s="528" t="s">
        <v>1325</v>
      </c>
      <c r="BR229" s="528" t="s">
        <v>1325</v>
      </c>
      <c r="BS229" s="528" t="s">
        <v>1325</v>
      </c>
      <c r="BT229" s="528" t="s">
        <v>1325</v>
      </c>
      <c r="BU229" s="535" t="s">
        <v>1325</v>
      </c>
      <c r="BV229" s="531"/>
      <c r="BW229" s="532"/>
      <c r="BX229" s="532"/>
      <c r="BY229" s="532"/>
      <c r="BZ229" s="532"/>
      <c r="CA229" s="532">
        <v>0</v>
      </c>
      <c r="CB229" s="533"/>
      <c r="CC229" s="534" t="s">
        <v>1325</v>
      </c>
      <c r="CD229" s="528" t="s">
        <v>1325</v>
      </c>
      <c r="CE229" s="528" t="s">
        <v>1325</v>
      </c>
      <c r="CF229" s="528" t="s">
        <v>1325</v>
      </c>
      <c r="CG229" s="528" t="s">
        <v>1325</v>
      </c>
      <c r="CH229" s="528" t="s">
        <v>1325</v>
      </c>
      <c r="CI229" s="535" t="s">
        <v>1325</v>
      </c>
      <c r="CJ229" s="531"/>
      <c r="CK229" s="532"/>
      <c r="CL229" s="532"/>
      <c r="CM229" s="532"/>
      <c r="CN229" s="532"/>
      <c r="CO229" s="532">
        <v>0</v>
      </c>
      <c r="CP229" s="533"/>
      <c r="CQ229" s="534" t="s">
        <v>1325</v>
      </c>
      <c r="CR229" s="528" t="s">
        <v>1325</v>
      </c>
      <c r="CS229" s="528" t="s">
        <v>1325</v>
      </c>
      <c r="CT229" s="528" t="s">
        <v>1325</v>
      </c>
      <c r="CU229" s="528" t="s">
        <v>1325</v>
      </c>
      <c r="CV229" s="528" t="s">
        <v>1325</v>
      </c>
      <c r="CW229" s="528" t="s">
        <v>1325</v>
      </c>
      <c r="CX229" s="528" t="s">
        <v>878</v>
      </c>
      <c r="CY229" s="528" t="s">
        <v>791</v>
      </c>
      <c r="CZ229" s="528" t="s">
        <v>878</v>
      </c>
      <c r="DA229" s="536" t="s">
        <v>791</v>
      </c>
      <c r="DB229" s="537" t="s">
        <v>792</v>
      </c>
      <c r="DC229" s="537" t="s">
        <v>792</v>
      </c>
      <c r="DD229" s="537" t="s">
        <v>878</v>
      </c>
      <c r="DE229" s="537" t="s">
        <v>878</v>
      </c>
      <c r="DF229" s="528"/>
      <c r="DG229" s="538" t="s">
        <v>1930</v>
      </c>
      <c r="DH229" s="528">
        <v>0</v>
      </c>
      <c r="DI229" s="528">
        <v>0</v>
      </c>
      <c r="DJ229" s="528">
        <v>1</v>
      </c>
      <c r="DK229" s="528">
        <v>0</v>
      </c>
      <c r="DL229" s="528">
        <v>0</v>
      </c>
      <c r="DM229" s="528">
        <v>20</v>
      </c>
      <c r="DN229" s="528">
        <v>0</v>
      </c>
      <c r="DO229" s="528">
        <v>1</v>
      </c>
      <c r="DP229" s="535">
        <v>21</v>
      </c>
    </row>
    <row r="230" spans="1:120">
      <c r="A230" s="597" t="s">
        <v>498</v>
      </c>
      <c r="B230" s="545" t="s">
        <v>1296</v>
      </c>
      <c r="C230" s="546" t="s">
        <v>756</v>
      </c>
      <c r="D230" s="531">
        <v>0.88300515144397862</v>
      </c>
      <c r="E230" s="532">
        <v>1.0076902128213754</v>
      </c>
      <c r="F230" s="532">
        <v>0.29539767556154095</v>
      </c>
      <c r="G230" s="532">
        <v>0.99513246832907909</v>
      </c>
      <c r="H230" s="532">
        <v>0.67670031350340309</v>
      </c>
      <c r="I230" s="532">
        <v>1.3971688062941954</v>
      </c>
      <c r="J230" s="533">
        <v>0.89837453070629181</v>
      </c>
      <c r="K230" s="534">
        <v>115</v>
      </c>
      <c r="L230" s="528">
        <v>22</v>
      </c>
      <c r="M230" s="528" t="s">
        <v>1325</v>
      </c>
      <c r="N230" s="528" t="s">
        <v>1325</v>
      </c>
      <c r="O230" s="528" t="s">
        <v>1325</v>
      </c>
      <c r="P230" s="528">
        <v>424</v>
      </c>
      <c r="Q230" s="535">
        <v>27</v>
      </c>
      <c r="R230" s="531">
        <v>0.3134738557720736</v>
      </c>
      <c r="S230" s="532">
        <v>2.1490721140250031</v>
      </c>
      <c r="T230" s="532">
        <v>0</v>
      </c>
      <c r="U230" s="532">
        <v>0</v>
      </c>
      <c r="V230" s="532">
        <v>0</v>
      </c>
      <c r="W230" s="532">
        <v>3.7143428010848893</v>
      </c>
      <c r="X230" s="533">
        <v>0.76020380888123762</v>
      </c>
      <c r="Y230" s="534" t="s">
        <v>1325</v>
      </c>
      <c r="Z230" s="528" t="s">
        <v>1325</v>
      </c>
      <c r="AA230" s="528" t="s">
        <v>1325</v>
      </c>
      <c r="AB230" s="528" t="s">
        <v>1325</v>
      </c>
      <c r="AC230" s="528" t="s">
        <v>1325</v>
      </c>
      <c r="AD230" s="528">
        <v>23</v>
      </c>
      <c r="AE230" s="535" t="s">
        <v>1325</v>
      </c>
      <c r="AF230" s="531">
        <v>0.70150602681629803</v>
      </c>
      <c r="AG230" s="532">
        <v>0</v>
      </c>
      <c r="AH230" s="532">
        <v>3.0787495145972343</v>
      </c>
      <c r="AI230" s="532">
        <v>0</v>
      </c>
      <c r="AJ230" s="532">
        <v>0</v>
      </c>
      <c r="AK230" s="532">
        <v>0.96367406331703731</v>
      </c>
      <c r="AL230" s="533">
        <v>1.1654577601499758</v>
      </c>
      <c r="AM230" s="534">
        <v>11</v>
      </c>
      <c r="AN230" s="528" t="s">
        <v>1325</v>
      </c>
      <c r="AO230" s="528" t="s">
        <v>1325</v>
      </c>
      <c r="AP230" s="528" t="s">
        <v>1325</v>
      </c>
      <c r="AQ230" s="528" t="s">
        <v>1325</v>
      </c>
      <c r="AR230" s="528">
        <v>43</v>
      </c>
      <c r="AS230" s="535" t="s">
        <v>1325</v>
      </c>
      <c r="AT230" s="531">
        <v>0.44071274143135747</v>
      </c>
      <c r="AU230" s="532">
        <v>2.9751368833359284</v>
      </c>
      <c r="AV230" s="532">
        <v>0</v>
      </c>
      <c r="AW230" s="532">
        <v>0</v>
      </c>
      <c r="AX230" s="532">
        <v>0</v>
      </c>
      <c r="AY230" s="532">
        <v>1.0112683433147645</v>
      </c>
      <c r="AZ230" s="533">
        <v>5.2960387256563584</v>
      </c>
      <c r="BA230" s="534" t="s">
        <v>1325</v>
      </c>
      <c r="BB230" s="528" t="s">
        <v>1325</v>
      </c>
      <c r="BC230" s="528" t="s">
        <v>1325</v>
      </c>
      <c r="BD230" s="528" t="s">
        <v>1325</v>
      </c>
      <c r="BE230" s="528" t="s">
        <v>1325</v>
      </c>
      <c r="BF230" s="528" t="s">
        <v>1325</v>
      </c>
      <c r="BG230" s="535" t="s">
        <v>1325</v>
      </c>
      <c r="BH230" s="531">
        <v>0.53370537143811447</v>
      </c>
      <c r="BI230" s="532">
        <v>0.18766992380265668</v>
      </c>
      <c r="BJ230" s="532">
        <v>0</v>
      </c>
      <c r="BK230" s="532">
        <v>1.0347475215169952</v>
      </c>
      <c r="BL230" s="532">
        <v>0</v>
      </c>
      <c r="BM230" s="532">
        <v>2.4088777460466559</v>
      </c>
      <c r="BN230" s="533">
        <v>0.82520994755227628</v>
      </c>
      <c r="BO230" s="534">
        <v>18</v>
      </c>
      <c r="BP230" s="528" t="s">
        <v>1325</v>
      </c>
      <c r="BQ230" s="528" t="s">
        <v>1325</v>
      </c>
      <c r="BR230" s="528" t="s">
        <v>1325</v>
      </c>
      <c r="BS230" s="528" t="s">
        <v>1325</v>
      </c>
      <c r="BT230" s="528">
        <v>118</v>
      </c>
      <c r="BU230" s="535" t="s">
        <v>1325</v>
      </c>
      <c r="BV230" s="531">
        <v>1.156637513381181</v>
      </c>
      <c r="BW230" s="532">
        <v>1.3574193630622227</v>
      </c>
      <c r="BX230" s="532">
        <v>0</v>
      </c>
      <c r="BY230" s="532">
        <v>1.1351535773092833</v>
      </c>
      <c r="BZ230" s="532">
        <v>1.5459260300649735</v>
      </c>
      <c r="CA230" s="532">
        <v>1.1684369200574629</v>
      </c>
      <c r="CB230" s="533">
        <v>0.90552939296798696</v>
      </c>
      <c r="CC230" s="534">
        <v>63</v>
      </c>
      <c r="CD230" s="528">
        <v>13</v>
      </c>
      <c r="CE230" s="528" t="s">
        <v>1325</v>
      </c>
      <c r="CF230" s="528" t="s">
        <v>1325</v>
      </c>
      <c r="CG230" s="528" t="s">
        <v>1325</v>
      </c>
      <c r="CH230" s="528">
        <v>176</v>
      </c>
      <c r="CI230" s="535">
        <v>12</v>
      </c>
      <c r="CJ230" s="531">
        <v>0</v>
      </c>
      <c r="CK230" s="532">
        <v>7.0280319975643541</v>
      </c>
      <c r="CL230" s="532">
        <v>0</v>
      </c>
      <c r="CM230" s="532">
        <v>0</v>
      </c>
      <c r="CN230" s="532">
        <v>0</v>
      </c>
      <c r="CO230" s="532">
        <v>5.7568275921403158</v>
      </c>
      <c r="CP230" s="533">
        <v>0</v>
      </c>
      <c r="CQ230" s="534" t="s">
        <v>1325</v>
      </c>
      <c r="CR230" s="528" t="s">
        <v>1325</v>
      </c>
      <c r="CS230" s="528" t="s">
        <v>1325</v>
      </c>
      <c r="CT230" s="528" t="s">
        <v>1325</v>
      </c>
      <c r="CU230" s="528" t="s">
        <v>1325</v>
      </c>
      <c r="CV230" s="528">
        <v>12</v>
      </c>
      <c r="CW230" s="528" t="s">
        <v>1325</v>
      </c>
      <c r="CX230" s="528" t="s">
        <v>878</v>
      </c>
      <c r="CY230" s="536" t="s">
        <v>791</v>
      </c>
      <c r="CZ230" s="528" t="s">
        <v>792</v>
      </c>
      <c r="DA230" s="536" t="s">
        <v>1479</v>
      </c>
      <c r="DB230" s="537" t="s">
        <v>792</v>
      </c>
      <c r="DC230" s="537" t="s">
        <v>792</v>
      </c>
      <c r="DD230" s="537" t="s">
        <v>878</v>
      </c>
      <c r="DE230" s="537" t="s">
        <v>878</v>
      </c>
      <c r="DF230" s="528"/>
      <c r="DG230" s="538" t="s">
        <v>1930</v>
      </c>
      <c r="DH230" s="528">
        <v>950</v>
      </c>
      <c r="DI230" s="528">
        <v>163</v>
      </c>
      <c r="DJ230" s="528">
        <v>24</v>
      </c>
      <c r="DK230" s="528">
        <v>30</v>
      </c>
      <c r="DL230" s="528">
        <v>11</v>
      </c>
      <c r="DM230" s="528">
        <v>2808</v>
      </c>
      <c r="DN230" s="528">
        <v>223</v>
      </c>
      <c r="DO230" s="528">
        <v>594</v>
      </c>
      <c r="DP230" s="535">
        <v>4209</v>
      </c>
    </row>
    <row r="231" spans="1:120">
      <c r="A231" s="597" t="s">
        <v>500</v>
      </c>
      <c r="B231" s="545" t="s">
        <v>1298</v>
      </c>
      <c r="C231" s="546" t="s">
        <v>757</v>
      </c>
      <c r="D231" s="531">
        <v>1.3493961438061173</v>
      </c>
      <c r="E231" s="532">
        <v>2.3663703557492726</v>
      </c>
      <c r="F231" s="532">
        <v>0.48668138995591553</v>
      </c>
      <c r="G231" s="532">
        <v>1.329162061880282</v>
      </c>
      <c r="H231" s="532">
        <v>0.83112347338797454</v>
      </c>
      <c r="I231" s="532">
        <v>0.86384588921934169</v>
      </c>
      <c r="J231" s="533">
        <v>0.74914882689691642</v>
      </c>
      <c r="K231" s="534">
        <v>147</v>
      </c>
      <c r="L231" s="528">
        <v>14</v>
      </c>
      <c r="M231" s="528">
        <v>79</v>
      </c>
      <c r="N231" s="528">
        <v>88</v>
      </c>
      <c r="O231" s="528" t="s">
        <v>1325</v>
      </c>
      <c r="P231" s="528">
        <v>538</v>
      </c>
      <c r="Q231" s="535">
        <v>84</v>
      </c>
      <c r="R231" s="531">
        <v>0.75527152515192686</v>
      </c>
      <c r="S231" s="532">
        <v>6.2031927942710725</v>
      </c>
      <c r="T231" s="532">
        <v>0.64742102744575236</v>
      </c>
      <c r="U231" s="532">
        <v>1.7780413897732943</v>
      </c>
      <c r="V231" s="532">
        <v>0</v>
      </c>
      <c r="W231" s="532">
        <v>0.97297296788991727</v>
      </c>
      <c r="X231" s="533">
        <v>0.50702393177976379</v>
      </c>
      <c r="Y231" s="534" t="s">
        <v>1325</v>
      </c>
      <c r="Z231" s="528" t="s">
        <v>1325</v>
      </c>
      <c r="AA231" s="528" t="s">
        <v>1325</v>
      </c>
      <c r="AB231" s="528">
        <v>10</v>
      </c>
      <c r="AC231" s="528" t="s">
        <v>1325</v>
      </c>
      <c r="AD231" s="528">
        <v>49</v>
      </c>
      <c r="AE231" s="535" t="s">
        <v>1325</v>
      </c>
      <c r="AF231" s="531">
        <v>0.98773376413043545</v>
      </c>
      <c r="AG231" s="532">
        <v>2.288571872466953</v>
      </c>
      <c r="AH231" s="532">
        <v>0.8125431669389952</v>
      </c>
      <c r="AI231" s="532">
        <v>1.0090654762503652</v>
      </c>
      <c r="AJ231" s="532">
        <v>0</v>
      </c>
      <c r="AK231" s="532">
        <v>1.1170255667399145</v>
      </c>
      <c r="AL231" s="533">
        <v>0.59900847423069492</v>
      </c>
      <c r="AM231" s="534">
        <v>17</v>
      </c>
      <c r="AN231" s="528" t="s">
        <v>1325</v>
      </c>
      <c r="AO231" s="528">
        <v>19</v>
      </c>
      <c r="AP231" s="528">
        <v>10</v>
      </c>
      <c r="AQ231" s="528" t="s">
        <v>1325</v>
      </c>
      <c r="AR231" s="528">
        <v>88</v>
      </c>
      <c r="AS231" s="535">
        <v>10</v>
      </c>
      <c r="AT231" s="531">
        <v>0.62120926612524785</v>
      </c>
      <c r="AU231" s="532">
        <v>0</v>
      </c>
      <c r="AV231" s="532">
        <v>0.23603329644316123</v>
      </c>
      <c r="AW231" s="532">
        <v>0.56954566961825726</v>
      </c>
      <c r="AX231" s="532">
        <v>0</v>
      </c>
      <c r="AY231" s="532">
        <v>2.3671184492842094</v>
      </c>
      <c r="AZ231" s="533">
        <v>0.69401234752552465</v>
      </c>
      <c r="BA231" s="534" t="s">
        <v>1325</v>
      </c>
      <c r="BB231" s="528" t="s">
        <v>1325</v>
      </c>
      <c r="BC231" s="528" t="s">
        <v>1325</v>
      </c>
      <c r="BD231" s="528" t="s">
        <v>1325</v>
      </c>
      <c r="BE231" s="528" t="s">
        <v>1325</v>
      </c>
      <c r="BF231" s="528">
        <v>19</v>
      </c>
      <c r="BG231" s="535" t="s">
        <v>1325</v>
      </c>
      <c r="BH231" s="531">
        <v>0.99851691679809174</v>
      </c>
      <c r="BI231" s="532">
        <v>2.3094330000015821</v>
      </c>
      <c r="BJ231" s="532">
        <v>0.39753017811681612</v>
      </c>
      <c r="BK231" s="532">
        <v>0.96509732682876348</v>
      </c>
      <c r="BL231" s="532">
        <v>0.94814483566896524</v>
      </c>
      <c r="BM231" s="532">
        <v>1.1438875899002319</v>
      </c>
      <c r="BN231" s="533">
        <v>0.85943950026101856</v>
      </c>
      <c r="BO231" s="534">
        <v>34</v>
      </c>
      <c r="BP231" s="528" t="s">
        <v>1325</v>
      </c>
      <c r="BQ231" s="528">
        <v>19</v>
      </c>
      <c r="BR231" s="528">
        <v>19</v>
      </c>
      <c r="BS231" s="528" t="s">
        <v>1325</v>
      </c>
      <c r="BT231" s="528">
        <v>176</v>
      </c>
      <c r="BU231" s="535">
        <v>28</v>
      </c>
      <c r="BV231" s="531">
        <v>2.2767891208355535</v>
      </c>
      <c r="BW231" s="532">
        <v>0.52738636531973826</v>
      </c>
      <c r="BX231" s="532">
        <v>0.41337472256692676</v>
      </c>
      <c r="BY231" s="532">
        <v>1.6755125209302892</v>
      </c>
      <c r="BZ231" s="532">
        <v>1.7953885008372785</v>
      </c>
      <c r="CA231" s="532">
        <v>0.57056234770224035</v>
      </c>
      <c r="CB231" s="533">
        <v>0.83525308386449826</v>
      </c>
      <c r="CC231" s="534">
        <v>66</v>
      </c>
      <c r="CD231" s="528" t="s">
        <v>1325</v>
      </c>
      <c r="CE231" s="528">
        <v>21</v>
      </c>
      <c r="CF231" s="528">
        <v>34</v>
      </c>
      <c r="CG231" s="528" t="s">
        <v>1325</v>
      </c>
      <c r="CH231" s="528">
        <v>137</v>
      </c>
      <c r="CI231" s="535">
        <v>29</v>
      </c>
      <c r="CJ231" s="531">
        <v>2.2407359127593551</v>
      </c>
      <c r="CK231" s="532">
        <v>5.3005586175896466</v>
      </c>
      <c r="CL231" s="532">
        <v>0.95558678451746548</v>
      </c>
      <c r="CM231" s="532">
        <v>0.88772142869130055</v>
      </c>
      <c r="CN231" s="532">
        <v>0</v>
      </c>
      <c r="CO231" s="532">
        <v>0.52308222074727206</v>
      </c>
      <c r="CP231" s="533">
        <v>0.25945555129709674</v>
      </c>
      <c r="CQ231" s="534" t="s">
        <v>1325</v>
      </c>
      <c r="CR231" s="528" t="s">
        <v>1325</v>
      </c>
      <c r="CS231" s="528" t="s">
        <v>1325</v>
      </c>
      <c r="CT231" s="528" t="s">
        <v>1325</v>
      </c>
      <c r="CU231" s="528" t="s">
        <v>1325</v>
      </c>
      <c r="CV231" s="528">
        <v>14</v>
      </c>
      <c r="CW231" s="528" t="s">
        <v>1325</v>
      </c>
      <c r="CX231" s="528" t="s">
        <v>792</v>
      </c>
      <c r="CY231" s="528" t="s">
        <v>1932</v>
      </c>
      <c r="CZ231" s="528" t="s">
        <v>792</v>
      </c>
      <c r="DA231" s="536" t="s">
        <v>1472</v>
      </c>
      <c r="DB231" s="537" t="s">
        <v>792</v>
      </c>
      <c r="DC231" s="537" t="s">
        <v>792</v>
      </c>
      <c r="DD231" s="537" t="s">
        <v>878</v>
      </c>
      <c r="DE231" s="537" t="s">
        <v>878</v>
      </c>
      <c r="DF231" s="528"/>
      <c r="DG231" s="538" t="s">
        <v>1930</v>
      </c>
      <c r="DH231" s="528">
        <v>1001</v>
      </c>
      <c r="DI231" s="528">
        <v>52</v>
      </c>
      <c r="DJ231" s="528">
        <v>1345</v>
      </c>
      <c r="DK231" s="528">
        <v>578</v>
      </c>
      <c r="DL231" s="528">
        <v>31</v>
      </c>
      <c r="DM231" s="528">
        <v>4917</v>
      </c>
      <c r="DN231" s="528">
        <v>950</v>
      </c>
      <c r="DO231" s="528">
        <v>953</v>
      </c>
      <c r="DP231" s="535">
        <v>8874</v>
      </c>
    </row>
    <row r="232" spans="1:120">
      <c r="A232" s="597" t="s">
        <v>502</v>
      </c>
      <c r="B232" s="545" t="s">
        <v>1293</v>
      </c>
      <c r="C232" s="546" t="s">
        <v>758</v>
      </c>
      <c r="D232" s="531"/>
      <c r="E232" s="532"/>
      <c r="F232" s="532"/>
      <c r="G232" s="532"/>
      <c r="H232" s="532"/>
      <c r="I232" s="532">
        <v>1.3175237460951745</v>
      </c>
      <c r="J232" s="533"/>
      <c r="K232" s="534" t="s">
        <v>1325</v>
      </c>
      <c r="L232" s="528" t="s">
        <v>1325</v>
      </c>
      <c r="M232" s="528" t="s">
        <v>1325</v>
      </c>
      <c r="N232" s="528" t="s">
        <v>1325</v>
      </c>
      <c r="O232" s="528" t="s">
        <v>1325</v>
      </c>
      <c r="P232" s="528" t="s">
        <v>1325</v>
      </c>
      <c r="Q232" s="535" t="s">
        <v>1325</v>
      </c>
      <c r="R232" s="531"/>
      <c r="S232" s="532"/>
      <c r="T232" s="532"/>
      <c r="U232" s="532"/>
      <c r="V232" s="532"/>
      <c r="W232" s="532">
        <v>0</v>
      </c>
      <c r="X232" s="533"/>
      <c r="Y232" s="534" t="s">
        <v>1325</v>
      </c>
      <c r="Z232" s="528" t="s">
        <v>1325</v>
      </c>
      <c r="AA232" s="528" t="s">
        <v>1325</v>
      </c>
      <c r="AB232" s="528" t="s">
        <v>1325</v>
      </c>
      <c r="AC232" s="528" t="s">
        <v>1325</v>
      </c>
      <c r="AD232" s="528" t="s">
        <v>1325</v>
      </c>
      <c r="AE232" s="535" t="s">
        <v>1325</v>
      </c>
      <c r="AF232" s="531"/>
      <c r="AG232" s="532"/>
      <c r="AH232" s="532"/>
      <c r="AI232" s="532"/>
      <c r="AJ232" s="532"/>
      <c r="AK232" s="532">
        <v>1.1880093797363378</v>
      </c>
      <c r="AL232" s="533"/>
      <c r="AM232" s="534" t="s">
        <v>1325</v>
      </c>
      <c r="AN232" s="528" t="s">
        <v>1325</v>
      </c>
      <c r="AO232" s="528" t="s">
        <v>1325</v>
      </c>
      <c r="AP232" s="528" t="s">
        <v>1325</v>
      </c>
      <c r="AQ232" s="528" t="s">
        <v>1325</v>
      </c>
      <c r="AR232" s="528" t="s">
        <v>1325</v>
      </c>
      <c r="AS232" s="535" t="s">
        <v>1325</v>
      </c>
      <c r="AT232" s="531"/>
      <c r="AU232" s="532"/>
      <c r="AV232" s="532"/>
      <c r="AW232" s="532"/>
      <c r="AX232" s="532"/>
      <c r="AY232" s="532">
        <v>0</v>
      </c>
      <c r="AZ232" s="533"/>
      <c r="BA232" s="534" t="s">
        <v>1325</v>
      </c>
      <c r="BB232" s="528" t="s">
        <v>1325</v>
      </c>
      <c r="BC232" s="528" t="s">
        <v>1325</v>
      </c>
      <c r="BD232" s="528" t="s">
        <v>1325</v>
      </c>
      <c r="BE232" s="528" t="s">
        <v>1325</v>
      </c>
      <c r="BF232" s="528" t="s">
        <v>1325</v>
      </c>
      <c r="BG232" s="535" t="s">
        <v>1325</v>
      </c>
      <c r="BH232" s="531"/>
      <c r="BI232" s="532"/>
      <c r="BJ232" s="532"/>
      <c r="BK232" s="532"/>
      <c r="BL232" s="532"/>
      <c r="BM232" s="532">
        <v>1.0816788824808301</v>
      </c>
      <c r="BN232" s="533"/>
      <c r="BO232" s="534" t="s">
        <v>1325</v>
      </c>
      <c r="BP232" s="528" t="s">
        <v>1325</v>
      </c>
      <c r="BQ232" s="528" t="s">
        <v>1325</v>
      </c>
      <c r="BR232" s="528" t="s">
        <v>1325</v>
      </c>
      <c r="BS232" s="528" t="s">
        <v>1325</v>
      </c>
      <c r="BT232" s="528" t="s">
        <v>1325</v>
      </c>
      <c r="BU232" s="535" t="s">
        <v>1325</v>
      </c>
      <c r="BV232" s="531"/>
      <c r="BW232" s="532"/>
      <c r="BX232" s="532"/>
      <c r="BY232" s="532"/>
      <c r="BZ232" s="532"/>
      <c r="CA232" s="532">
        <v>1.075364982398012</v>
      </c>
      <c r="CB232" s="533"/>
      <c r="CC232" s="534" t="s">
        <v>1325</v>
      </c>
      <c r="CD232" s="528" t="s">
        <v>1325</v>
      </c>
      <c r="CE232" s="528" t="s">
        <v>1325</v>
      </c>
      <c r="CF232" s="528" t="s">
        <v>1325</v>
      </c>
      <c r="CG232" s="528" t="s">
        <v>1325</v>
      </c>
      <c r="CH232" s="528" t="s">
        <v>1325</v>
      </c>
      <c r="CI232" s="535" t="s">
        <v>1325</v>
      </c>
      <c r="CJ232" s="531"/>
      <c r="CK232" s="532"/>
      <c r="CL232" s="532"/>
      <c r="CM232" s="532"/>
      <c r="CN232" s="532"/>
      <c r="CO232" s="532">
        <v>0</v>
      </c>
      <c r="CP232" s="533"/>
      <c r="CQ232" s="534" t="s">
        <v>1325</v>
      </c>
      <c r="CR232" s="528" t="s">
        <v>1325</v>
      </c>
      <c r="CS232" s="528" t="s">
        <v>1325</v>
      </c>
      <c r="CT232" s="528" t="s">
        <v>1325</v>
      </c>
      <c r="CU232" s="528" t="s">
        <v>1325</v>
      </c>
      <c r="CV232" s="528" t="s">
        <v>1325</v>
      </c>
      <c r="CW232" s="528" t="s">
        <v>1325</v>
      </c>
      <c r="CX232" s="528" t="s">
        <v>878</v>
      </c>
      <c r="CY232" s="528" t="s">
        <v>791</v>
      </c>
      <c r="CZ232" s="528" t="s">
        <v>878</v>
      </c>
      <c r="DA232" s="536" t="s">
        <v>791</v>
      </c>
      <c r="DB232" s="537" t="s">
        <v>792</v>
      </c>
      <c r="DC232" s="537" t="s">
        <v>792</v>
      </c>
      <c r="DD232" s="537" t="s">
        <v>878</v>
      </c>
      <c r="DE232" s="537" t="s">
        <v>878</v>
      </c>
      <c r="DF232" s="544" t="s">
        <v>1934</v>
      </c>
      <c r="DG232" s="538" t="s">
        <v>1930</v>
      </c>
      <c r="DH232" s="528">
        <v>4</v>
      </c>
      <c r="DI232" s="528">
        <v>0</v>
      </c>
      <c r="DJ232" s="528">
        <v>1</v>
      </c>
      <c r="DK232" s="528">
        <v>0</v>
      </c>
      <c r="DL232" s="528">
        <v>0</v>
      </c>
      <c r="DM232" s="528">
        <v>55</v>
      </c>
      <c r="DN232" s="528">
        <v>2</v>
      </c>
      <c r="DO232" s="528">
        <v>8</v>
      </c>
      <c r="DP232" s="535">
        <v>62</v>
      </c>
    </row>
    <row r="233" spans="1:120">
      <c r="A233" s="597" t="s">
        <v>32</v>
      </c>
      <c r="B233" s="545" t="s">
        <v>1298</v>
      </c>
      <c r="C233" s="546" t="s">
        <v>759</v>
      </c>
      <c r="D233" s="531"/>
      <c r="E233" s="532"/>
      <c r="F233" s="532"/>
      <c r="G233" s="532"/>
      <c r="H233" s="532"/>
      <c r="I233" s="532">
        <v>1.4688609331466476</v>
      </c>
      <c r="J233" s="533"/>
      <c r="K233" s="534" t="s">
        <v>1325</v>
      </c>
      <c r="L233" s="528" t="s">
        <v>1325</v>
      </c>
      <c r="M233" s="528" t="s">
        <v>1325</v>
      </c>
      <c r="N233" s="528" t="s">
        <v>1325</v>
      </c>
      <c r="O233" s="528" t="s">
        <v>1325</v>
      </c>
      <c r="P233" s="528" t="s">
        <v>1325</v>
      </c>
      <c r="Q233" s="535" t="s">
        <v>1325</v>
      </c>
      <c r="R233" s="531"/>
      <c r="S233" s="532"/>
      <c r="T233" s="532"/>
      <c r="U233" s="532"/>
      <c r="V233" s="532"/>
      <c r="W233" s="532">
        <v>4.4750789051307178</v>
      </c>
      <c r="X233" s="533"/>
      <c r="Y233" s="534" t="s">
        <v>1325</v>
      </c>
      <c r="Z233" s="528" t="s">
        <v>1325</v>
      </c>
      <c r="AA233" s="528" t="s">
        <v>1325</v>
      </c>
      <c r="AB233" s="528" t="s">
        <v>1325</v>
      </c>
      <c r="AC233" s="528" t="s">
        <v>1325</v>
      </c>
      <c r="AD233" s="528" t="s">
        <v>1325</v>
      </c>
      <c r="AE233" s="535" t="s">
        <v>1325</v>
      </c>
      <c r="AF233" s="531"/>
      <c r="AG233" s="532"/>
      <c r="AH233" s="532"/>
      <c r="AI233" s="532"/>
      <c r="AJ233" s="532"/>
      <c r="AK233" s="532">
        <v>1.765959888797259</v>
      </c>
      <c r="AL233" s="533"/>
      <c r="AM233" s="534" t="s">
        <v>1325</v>
      </c>
      <c r="AN233" s="528" t="s">
        <v>1325</v>
      </c>
      <c r="AO233" s="528" t="s">
        <v>1325</v>
      </c>
      <c r="AP233" s="528" t="s">
        <v>1325</v>
      </c>
      <c r="AQ233" s="528" t="s">
        <v>1325</v>
      </c>
      <c r="AR233" s="528" t="s">
        <v>1325</v>
      </c>
      <c r="AS233" s="535" t="s">
        <v>1325</v>
      </c>
      <c r="AT233" s="531"/>
      <c r="AU233" s="532"/>
      <c r="AV233" s="532"/>
      <c r="AW233" s="532"/>
      <c r="AX233" s="532"/>
      <c r="AY233" s="532">
        <v>0</v>
      </c>
      <c r="AZ233" s="533"/>
      <c r="BA233" s="534" t="s">
        <v>1325</v>
      </c>
      <c r="BB233" s="528" t="s">
        <v>1325</v>
      </c>
      <c r="BC233" s="528" t="s">
        <v>1325</v>
      </c>
      <c r="BD233" s="528" t="s">
        <v>1325</v>
      </c>
      <c r="BE233" s="528" t="s">
        <v>1325</v>
      </c>
      <c r="BF233" s="528" t="s">
        <v>1325</v>
      </c>
      <c r="BG233" s="535" t="s">
        <v>1325</v>
      </c>
      <c r="BH233" s="531"/>
      <c r="BI233" s="532"/>
      <c r="BJ233" s="532"/>
      <c r="BK233" s="532"/>
      <c r="BL233" s="532"/>
      <c r="BM233" s="532">
        <v>0</v>
      </c>
      <c r="BN233" s="533"/>
      <c r="BO233" s="534" t="s">
        <v>1325</v>
      </c>
      <c r="BP233" s="528" t="s">
        <v>1325</v>
      </c>
      <c r="BQ233" s="528" t="s">
        <v>1325</v>
      </c>
      <c r="BR233" s="528" t="s">
        <v>1325</v>
      </c>
      <c r="BS233" s="528" t="s">
        <v>1325</v>
      </c>
      <c r="BT233" s="528" t="s">
        <v>1325</v>
      </c>
      <c r="BU233" s="535" t="s">
        <v>1325</v>
      </c>
      <c r="BV233" s="531"/>
      <c r="BW233" s="532"/>
      <c r="BX233" s="532"/>
      <c r="BY233" s="532"/>
      <c r="BZ233" s="532"/>
      <c r="CA233" s="532">
        <v>1.5985155143754235</v>
      </c>
      <c r="CB233" s="533"/>
      <c r="CC233" s="534" t="s">
        <v>1325</v>
      </c>
      <c r="CD233" s="528" t="s">
        <v>1325</v>
      </c>
      <c r="CE233" s="528" t="s">
        <v>1325</v>
      </c>
      <c r="CF233" s="528" t="s">
        <v>1325</v>
      </c>
      <c r="CG233" s="528" t="s">
        <v>1325</v>
      </c>
      <c r="CH233" s="528" t="s">
        <v>1325</v>
      </c>
      <c r="CI233" s="535" t="s">
        <v>1325</v>
      </c>
      <c r="CJ233" s="531"/>
      <c r="CK233" s="532"/>
      <c r="CL233" s="532"/>
      <c r="CM233" s="532"/>
      <c r="CN233" s="532"/>
      <c r="CO233" s="532">
        <v>5.4663938524698015</v>
      </c>
      <c r="CP233" s="533"/>
      <c r="CQ233" s="534" t="s">
        <v>1325</v>
      </c>
      <c r="CR233" s="528" t="s">
        <v>1325</v>
      </c>
      <c r="CS233" s="528" t="s">
        <v>1325</v>
      </c>
      <c r="CT233" s="528" t="s">
        <v>1325</v>
      </c>
      <c r="CU233" s="528" t="s">
        <v>1325</v>
      </c>
      <c r="CV233" s="528" t="s">
        <v>1325</v>
      </c>
      <c r="CW233" s="528" t="s">
        <v>1325</v>
      </c>
      <c r="CX233" s="528" t="s">
        <v>878</v>
      </c>
      <c r="CY233" s="528" t="s">
        <v>791</v>
      </c>
      <c r="CZ233" s="528" t="s">
        <v>878</v>
      </c>
      <c r="DA233" s="536" t="s">
        <v>791</v>
      </c>
      <c r="DB233" s="537" t="s">
        <v>792</v>
      </c>
      <c r="DC233" s="537" t="s">
        <v>792</v>
      </c>
      <c r="DD233" s="537" t="s">
        <v>878</v>
      </c>
      <c r="DE233" s="537" t="s">
        <v>878</v>
      </c>
      <c r="DF233" s="528"/>
      <c r="DG233" s="538" t="s">
        <v>1930</v>
      </c>
      <c r="DH233" s="528">
        <v>7</v>
      </c>
      <c r="DI233" s="528">
        <v>0</v>
      </c>
      <c r="DJ233" s="528">
        <v>2</v>
      </c>
      <c r="DK233" s="528">
        <v>0</v>
      </c>
      <c r="DL233" s="528">
        <v>0</v>
      </c>
      <c r="DM233" s="528">
        <v>37</v>
      </c>
      <c r="DN233" s="528">
        <v>0</v>
      </c>
      <c r="DO233" s="528">
        <v>10</v>
      </c>
      <c r="DP233" s="535">
        <v>46</v>
      </c>
    </row>
    <row r="234" spans="1:120">
      <c r="A234" s="597" t="s">
        <v>1049</v>
      </c>
      <c r="B234" s="545" t="s">
        <v>1297</v>
      </c>
      <c r="C234" s="546" t="s">
        <v>760</v>
      </c>
      <c r="D234" s="531">
        <v>1.3880861968957947</v>
      </c>
      <c r="E234" s="532">
        <v>1.3556882299578958</v>
      </c>
      <c r="F234" s="532">
        <v>0.66907190948293738</v>
      </c>
      <c r="G234" s="532">
        <v>0.95228588449973917</v>
      </c>
      <c r="H234" s="532">
        <v>0.72328337033065337</v>
      </c>
      <c r="I234" s="532">
        <v>0.90604655124646594</v>
      </c>
      <c r="J234" s="533">
        <v>0.79793645475444563</v>
      </c>
      <c r="K234" s="534">
        <v>132</v>
      </c>
      <c r="L234" s="528">
        <v>12</v>
      </c>
      <c r="M234" s="528">
        <v>36</v>
      </c>
      <c r="N234" s="528">
        <v>14</v>
      </c>
      <c r="O234" s="528" t="s">
        <v>1325</v>
      </c>
      <c r="P234" s="528">
        <v>980</v>
      </c>
      <c r="Q234" s="535">
        <v>48</v>
      </c>
      <c r="R234" s="531">
        <v>0.11599765650423377</v>
      </c>
      <c r="S234" s="532">
        <v>1.627922688403306</v>
      </c>
      <c r="T234" s="532">
        <v>1.4050305262980447</v>
      </c>
      <c r="U234" s="532">
        <v>3.2326233179907007</v>
      </c>
      <c r="V234" s="532">
        <v>0</v>
      </c>
      <c r="W234" s="532">
        <v>1.4437039117742503</v>
      </c>
      <c r="X234" s="533">
        <v>0.46750272854012398</v>
      </c>
      <c r="Y234" s="534" t="s">
        <v>1325</v>
      </c>
      <c r="Z234" s="528" t="s">
        <v>1325</v>
      </c>
      <c r="AA234" s="528" t="s">
        <v>1325</v>
      </c>
      <c r="AB234" s="528" t="s">
        <v>1325</v>
      </c>
      <c r="AC234" s="528" t="s">
        <v>1325</v>
      </c>
      <c r="AD234" s="528">
        <v>81</v>
      </c>
      <c r="AE234" s="535" t="s">
        <v>1325</v>
      </c>
      <c r="AF234" s="531">
        <v>1.1822464859152981</v>
      </c>
      <c r="AG234" s="532">
        <v>0.8728876405744338</v>
      </c>
      <c r="AH234" s="532">
        <v>1.2028856504103231</v>
      </c>
      <c r="AI234" s="532">
        <v>0</v>
      </c>
      <c r="AJ234" s="532">
        <v>0</v>
      </c>
      <c r="AK234" s="532">
        <v>0.92575603844968601</v>
      </c>
      <c r="AL234" s="533">
        <v>1.6313834960914946</v>
      </c>
      <c r="AM234" s="534">
        <v>15</v>
      </c>
      <c r="AN234" s="528" t="s">
        <v>1325</v>
      </c>
      <c r="AO234" s="528" t="s">
        <v>1325</v>
      </c>
      <c r="AP234" s="528" t="s">
        <v>1325</v>
      </c>
      <c r="AQ234" s="528" t="s">
        <v>1325</v>
      </c>
      <c r="AR234" s="528">
        <v>127</v>
      </c>
      <c r="AS234" s="535">
        <v>12</v>
      </c>
      <c r="AT234" s="531">
        <v>0.97875611607104496</v>
      </c>
      <c r="AU234" s="532">
        <v>8.4259492872333528</v>
      </c>
      <c r="AV234" s="532">
        <v>0.62074497986098665</v>
      </c>
      <c r="AW234" s="532">
        <v>0</v>
      </c>
      <c r="AX234" s="532">
        <v>0</v>
      </c>
      <c r="AY234" s="532">
        <v>0.88872699959300883</v>
      </c>
      <c r="AZ234" s="533">
        <v>1.1372129224513055</v>
      </c>
      <c r="BA234" s="534" t="s">
        <v>1325</v>
      </c>
      <c r="BB234" s="528" t="s">
        <v>1325</v>
      </c>
      <c r="BC234" s="528" t="s">
        <v>1325</v>
      </c>
      <c r="BD234" s="528" t="s">
        <v>1325</v>
      </c>
      <c r="BE234" s="528" t="s">
        <v>1325</v>
      </c>
      <c r="BF234" s="528">
        <v>29</v>
      </c>
      <c r="BG234" s="535" t="s">
        <v>1325</v>
      </c>
      <c r="BH234" s="531">
        <v>0.74828791743557099</v>
      </c>
      <c r="BI234" s="532">
        <v>1.6118479635314051</v>
      </c>
      <c r="BJ234" s="532">
        <v>0.34373864059601089</v>
      </c>
      <c r="BK234" s="532">
        <v>1.6631800826457335</v>
      </c>
      <c r="BL234" s="532">
        <v>0</v>
      </c>
      <c r="BM234" s="532">
        <v>1.3306378308111466</v>
      </c>
      <c r="BN234" s="533">
        <v>0.86987740709124184</v>
      </c>
      <c r="BO234" s="534">
        <v>17</v>
      </c>
      <c r="BP234" s="528" t="s">
        <v>1325</v>
      </c>
      <c r="BQ234" s="528" t="s">
        <v>1325</v>
      </c>
      <c r="BR234" s="528" t="s">
        <v>1325</v>
      </c>
      <c r="BS234" s="528" t="s">
        <v>1325</v>
      </c>
      <c r="BT234" s="528">
        <v>239</v>
      </c>
      <c r="BU234" s="535">
        <v>11</v>
      </c>
      <c r="BV234" s="531">
        <v>1.8612290043790776</v>
      </c>
      <c r="BW234" s="532">
        <v>1.0319784950827673</v>
      </c>
      <c r="BX234" s="532">
        <v>0.46218712558941649</v>
      </c>
      <c r="BY234" s="532">
        <v>0.9361530310759556</v>
      </c>
      <c r="BZ234" s="532">
        <v>0</v>
      </c>
      <c r="CA234" s="532">
        <v>0.8161082475385546</v>
      </c>
      <c r="CB234" s="533">
        <v>0.68206822089482633</v>
      </c>
      <c r="CC234" s="534">
        <v>71</v>
      </c>
      <c r="CD234" s="528" t="s">
        <v>1325</v>
      </c>
      <c r="CE234" s="528">
        <v>11</v>
      </c>
      <c r="CF234" s="528" t="s">
        <v>1325</v>
      </c>
      <c r="CG234" s="528" t="s">
        <v>1325</v>
      </c>
      <c r="CH234" s="528">
        <v>408</v>
      </c>
      <c r="CI234" s="535">
        <v>18</v>
      </c>
      <c r="CJ234" s="531">
        <v>2.1064431798410048</v>
      </c>
      <c r="CK234" s="532">
        <v>0</v>
      </c>
      <c r="CL234" s="532">
        <v>0.54380317375726961</v>
      </c>
      <c r="CM234" s="532">
        <v>0</v>
      </c>
      <c r="CN234" s="532">
        <v>26.207350619711633</v>
      </c>
      <c r="CO234" s="532">
        <v>0.44147491108866788</v>
      </c>
      <c r="CP234" s="533">
        <v>0.4815274362237249</v>
      </c>
      <c r="CQ234" s="534" t="s">
        <v>1325</v>
      </c>
      <c r="CR234" s="528" t="s">
        <v>1325</v>
      </c>
      <c r="CS234" s="528" t="s">
        <v>1325</v>
      </c>
      <c r="CT234" s="528" t="s">
        <v>1325</v>
      </c>
      <c r="CU234" s="528" t="s">
        <v>1325</v>
      </c>
      <c r="CV234" s="528">
        <v>23</v>
      </c>
      <c r="CW234" s="528" t="s">
        <v>1325</v>
      </c>
      <c r="CX234" s="528" t="s">
        <v>878</v>
      </c>
      <c r="CY234" s="528" t="s">
        <v>791</v>
      </c>
      <c r="CZ234" s="528" t="s">
        <v>878</v>
      </c>
      <c r="DA234" s="536" t="s">
        <v>791</v>
      </c>
      <c r="DB234" s="537" t="s">
        <v>792</v>
      </c>
      <c r="DC234" s="537" t="s">
        <v>792</v>
      </c>
      <c r="DD234" s="537" t="s">
        <v>878</v>
      </c>
      <c r="DE234" s="537" t="s">
        <v>878</v>
      </c>
      <c r="DF234" s="528"/>
      <c r="DG234" s="538" t="s">
        <v>1930</v>
      </c>
      <c r="DH234" s="528">
        <v>816</v>
      </c>
      <c r="DI234" s="528">
        <v>71</v>
      </c>
      <c r="DJ234" s="528">
        <v>419</v>
      </c>
      <c r="DK234" s="528">
        <v>117</v>
      </c>
      <c r="DL234" s="528">
        <v>11</v>
      </c>
      <c r="DM234" s="528">
        <v>8138</v>
      </c>
      <c r="DN234" s="528">
        <v>474</v>
      </c>
      <c r="DO234" s="528">
        <v>1223</v>
      </c>
      <c r="DP234" s="535">
        <v>10046</v>
      </c>
    </row>
    <row r="235" spans="1:120">
      <c r="A235" s="597" t="s">
        <v>1051</v>
      </c>
      <c r="B235" s="545" t="s">
        <v>1298</v>
      </c>
      <c r="C235" s="546" t="s">
        <v>684</v>
      </c>
      <c r="D235" s="531">
        <v>1.1605299635110793</v>
      </c>
      <c r="E235" s="532">
        <v>0.97724927755888302</v>
      </c>
      <c r="F235" s="532">
        <v>0.53952900132890502</v>
      </c>
      <c r="G235" s="532">
        <v>1.6798091105366444</v>
      </c>
      <c r="H235" s="532">
        <v>2.4760693212955744</v>
      </c>
      <c r="I235" s="532">
        <v>0.83499342996418413</v>
      </c>
      <c r="J235" s="533">
        <v>1.1767765292455443</v>
      </c>
      <c r="K235" s="534">
        <v>31</v>
      </c>
      <c r="L235" s="528" t="s">
        <v>1325</v>
      </c>
      <c r="M235" s="528">
        <v>14</v>
      </c>
      <c r="N235" s="528" t="s">
        <v>1325</v>
      </c>
      <c r="O235" s="528" t="s">
        <v>1325</v>
      </c>
      <c r="P235" s="528">
        <v>453</v>
      </c>
      <c r="Q235" s="535">
        <v>18</v>
      </c>
      <c r="R235" s="531">
        <v>0.67141911003215426</v>
      </c>
      <c r="S235" s="532">
        <v>0</v>
      </c>
      <c r="T235" s="532">
        <v>1.6483480271182362</v>
      </c>
      <c r="U235" s="532">
        <v>0</v>
      </c>
      <c r="V235" s="532">
        <v>0</v>
      </c>
      <c r="W235" s="532">
        <v>1.3425895395094312</v>
      </c>
      <c r="X235" s="533">
        <v>1.3018854175443404</v>
      </c>
      <c r="Y235" s="534" t="s">
        <v>1325</v>
      </c>
      <c r="Z235" s="528" t="s">
        <v>1325</v>
      </c>
      <c r="AA235" s="528" t="s">
        <v>1325</v>
      </c>
      <c r="AB235" s="528" t="s">
        <v>1325</v>
      </c>
      <c r="AC235" s="528" t="s">
        <v>1325</v>
      </c>
      <c r="AD235" s="528">
        <v>55</v>
      </c>
      <c r="AE235" s="535" t="s">
        <v>1325</v>
      </c>
      <c r="AF235" s="531">
        <v>0.67756991266752342</v>
      </c>
      <c r="AG235" s="532">
        <v>0</v>
      </c>
      <c r="AH235" s="532">
        <v>1.208589417296605</v>
      </c>
      <c r="AI235" s="532">
        <v>2.1336526666994939</v>
      </c>
      <c r="AJ235" s="532">
        <v>6.3774066517745505</v>
      </c>
      <c r="AK235" s="532">
        <v>1.1070321335025912</v>
      </c>
      <c r="AL235" s="533">
        <v>0</v>
      </c>
      <c r="AM235" s="534" t="s">
        <v>1325</v>
      </c>
      <c r="AN235" s="528" t="s">
        <v>1325</v>
      </c>
      <c r="AO235" s="528" t="s">
        <v>1325</v>
      </c>
      <c r="AP235" s="528" t="s">
        <v>1325</v>
      </c>
      <c r="AQ235" s="528" t="s">
        <v>1325</v>
      </c>
      <c r="AR235" s="528">
        <v>51</v>
      </c>
      <c r="AS235" s="535" t="s">
        <v>1325</v>
      </c>
      <c r="AT235" s="531">
        <v>2.6287250326221923</v>
      </c>
      <c r="AU235" s="532">
        <v>0</v>
      </c>
      <c r="AV235" s="532">
        <v>0</v>
      </c>
      <c r="AW235" s="532">
        <v>0</v>
      </c>
      <c r="AX235" s="532">
        <v>0</v>
      </c>
      <c r="AY235" s="532">
        <v>1.0306227251299709</v>
      </c>
      <c r="AZ235" s="533">
        <v>0</v>
      </c>
      <c r="BA235" s="534" t="s">
        <v>1325</v>
      </c>
      <c r="BB235" s="528" t="s">
        <v>1325</v>
      </c>
      <c r="BC235" s="528" t="s">
        <v>1325</v>
      </c>
      <c r="BD235" s="528" t="s">
        <v>1325</v>
      </c>
      <c r="BE235" s="528" t="s">
        <v>1325</v>
      </c>
      <c r="BF235" s="528" t="s">
        <v>1325</v>
      </c>
      <c r="BG235" s="535" t="s">
        <v>1325</v>
      </c>
      <c r="BH235" s="531">
        <v>1.1571934220992386</v>
      </c>
      <c r="BI235" s="532">
        <v>2.5837168073127308</v>
      </c>
      <c r="BJ235" s="532">
        <v>0.19359064381561777</v>
      </c>
      <c r="BK235" s="532">
        <v>1.0524304655425292</v>
      </c>
      <c r="BL235" s="532">
        <v>0</v>
      </c>
      <c r="BM235" s="532">
        <v>0.97981247543412275</v>
      </c>
      <c r="BN235" s="533">
        <v>1.3628875199070509</v>
      </c>
      <c r="BO235" s="534" t="s">
        <v>1325</v>
      </c>
      <c r="BP235" s="528" t="s">
        <v>1325</v>
      </c>
      <c r="BQ235" s="528" t="s">
        <v>1325</v>
      </c>
      <c r="BR235" s="528" t="s">
        <v>1325</v>
      </c>
      <c r="BS235" s="528" t="s">
        <v>1325</v>
      </c>
      <c r="BT235" s="528">
        <v>94</v>
      </c>
      <c r="BU235" s="535" t="s">
        <v>1325</v>
      </c>
      <c r="BV235" s="531">
        <v>1.3837716777967273</v>
      </c>
      <c r="BW235" s="532">
        <v>0.50579364303528873</v>
      </c>
      <c r="BX235" s="532">
        <v>0.23576358372725925</v>
      </c>
      <c r="BY235" s="532">
        <v>2.7527097153299378</v>
      </c>
      <c r="BZ235" s="532">
        <v>3.9230271074953205</v>
      </c>
      <c r="CA235" s="532">
        <v>0.6370858458154105</v>
      </c>
      <c r="CB235" s="533">
        <v>1.3801383956215083</v>
      </c>
      <c r="CC235" s="534">
        <v>17</v>
      </c>
      <c r="CD235" s="528" t="s">
        <v>1325</v>
      </c>
      <c r="CE235" s="528" t="s">
        <v>1325</v>
      </c>
      <c r="CF235" s="528" t="s">
        <v>1325</v>
      </c>
      <c r="CG235" s="528" t="s">
        <v>1325</v>
      </c>
      <c r="CH235" s="528">
        <v>191</v>
      </c>
      <c r="CI235" s="535">
        <v>10</v>
      </c>
      <c r="CJ235" s="531">
        <v>4.7317050587199478</v>
      </c>
      <c r="CK235" s="532">
        <v>0</v>
      </c>
      <c r="CL235" s="532">
        <v>0</v>
      </c>
      <c r="CM235" s="532">
        <v>0</v>
      </c>
      <c r="CN235" s="532">
        <v>0</v>
      </c>
      <c r="CO235" s="532">
        <v>0.5725681806277616</v>
      </c>
      <c r="CP235" s="533">
        <v>0</v>
      </c>
      <c r="CQ235" s="534" t="s">
        <v>1325</v>
      </c>
      <c r="CR235" s="528" t="s">
        <v>1325</v>
      </c>
      <c r="CS235" s="528" t="s">
        <v>1325</v>
      </c>
      <c r="CT235" s="528" t="s">
        <v>1325</v>
      </c>
      <c r="CU235" s="528" t="s">
        <v>1325</v>
      </c>
      <c r="CV235" s="528">
        <v>10</v>
      </c>
      <c r="CW235" s="528" t="s">
        <v>1325</v>
      </c>
      <c r="CX235" s="528" t="s">
        <v>878</v>
      </c>
      <c r="CY235" s="528" t="s">
        <v>791</v>
      </c>
      <c r="CZ235" s="528" t="s">
        <v>878</v>
      </c>
      <c r="DA235" s="536" t="s">
        <v>791</v>
      </c>
      <c r="DB235" s="537" t="s">
        <v>792</v>
      </c>
      <c r="DC235" s="537" t="s">
        <v>792</v>
      </c>
      <c r="DD235" s="537" t="s">
        <v>878</v>
      </c>
      <c r="DE235" s="537" t="s">
        <v>878</v>
      </c>
      <c r="DF235" s="528"/>
      <c r="DG235" s="538" t="s">
        <v>1930</v>
      </c>
      <c r="DH235" s="528">
        <v>303</v>
      </c>
      <c r="DI235" s="528">
        <v>45</v>
      </c>
      <c r="DJ235" s="528">
        <v>276</v>
      </c>
      <c r="DK235" s="528">
        <v>54</v>
      </c>
      <c r="DL235" s="528">
        <v>18</v>
      </c>
      <c r="DM235" s="528">
        <v>5373</v>
      </c>
      <c r="DN235" s="528">
        <v>170</v>
      </c>
      <c r="DO235" s="528">
        <v>532</v>
      </c>
      <c r="DP235" s="535">
        <v>6239</v>
      </c>
    </row>
    <row r="236" spans="1:120">
      <c r="A236" s="597" t="s">
        <v>1052</v>
      </c>
      <c r="B236" s="545" t="s">
        <v>1291</v>
      </c>
      <c r="C236" s="546" t="s">
        <v>685</v>
      </c>
      <c r="D236" s="531">
        <v>0.62061706069280553</v>
      </c>
      <c r="E236" s="532"/>
      <c r="F236" s="532"/>
      <c r="G236" s="532"/>
      <c r="H236" s="532"/>
      <c r="I236" s="532">
        <v>0.5411081569911832</v>
      </c>
      <c r="J236" s="533"/>
      <c r="K236" s="534">
        <v>12</v>
      </c>
      <c r="L236" s="528" t="s">
        <v>1325</v>
      </c>
      <c r="M236" s="528" t="s">
        <v>1325</v>
      </c>
      <c r="N236" s="528" t="s">
        <v>1325</v>
      </c>
      <c r="O236" s="528" t="s">
        <v>1325</v>
      </c>
      <c r="P236" s="528">
        <v>35</v>
      </c>
      <c r="Q236" s="535" t="s">
        <v>1325</v>
      </c>
      <c r="R236" s="531">
        <v>0</v>
      </c>
      <c r="S236" s="532"/>
      <c r="T236" s="532"/>
      <c r="U236" s="532"/>
      <c r="V236" s="532"/>
      <c r="W236" s="532">
        <v>1.0648097716388205</v>
      </c>
      <c r="X236" s="533"/>
      <c r="Y236" s="534" t="s">
        <v>1325</v>
      </c>
      <c r="Z236" s="528" t="s">
        <v>1325</v>
      </c>
      <c r="AA236" s="528" t="s">
        <v>1325</v>
      </c>
      <c r="AB236" s="528" t="s">
        <v>1325</v>
      </c>
      <c r="AC236" s="528" t="s">
        <v>1325</v>
      </c>
      <c r="AD236" s="528" t="s">
        <v>1325</v>
      </c>
      <c r="AE236" s="535" t="s">
        <v>1325</v>
      </c>
      <c r="AF236" s="531">
        <v>1.1032101575028461</v>
      </c>
      <c r="AG236" s="532"/>
      <c r="AH236" s="532"/>
      <c r="AI236" s="532"/>
      <c r="AJ236" s="532"/>
      <c r="AK236" s="532">
        <v>0.31096862987316509</v>
      </c>
      <c r="AL236" s="533"/>
      <c r="AM236" s="534" t="s">
        <v>1325</v>
      </c>
      <c r="AN236" s="528" t="s">
        <v>1325</v>
      </c>
      <c r="AO236" s="528" t="s">
        <v>1325</v>
      </c>
      <c r="AP236" s="528" t="s">
        <v>1325</v>
      </c>
      <c r="AQ236" s="528" t="s">
        <v>1325</v>
      </c>
      <c r="AR236" s="528" t="s">
        <v>1325</v>
      </c>
      <c r="AS236" s="535" t="s">
        <v>1325</v>
      </c>
      <c r="AT236" s="531">
        <v>0</v>
      </c>
      <c r="AU236" s="532"/>
      <c r="AV236" s="532"/>
      <c r="AW236" s="532"/>
      <c r="AX236" s="532"/>
      <c r="AY236" s="532">
        <v>0</v>
      </c>
      <c r="AZ236" s="533"/>
      <c r="BA236" s="534" t="s">
        <v>1325</v>
      </c>
      <c r="BB236" s="528" t="s">
        <v>1325</v>
      </c>
      <c r="BC236" s="528" t="s">
        <v>1325</v>
      </c>
      <c r="BD236" s="528" t="s">
        <v>1325</v>
      </c>
      <c r="BE236" s="528" t="s">
        <v>1325</v>
      </c>
      <c r="BF236" s="528" t="s">
        <v>1325</v>
      </c>
      <c r="BG236" s="535" t="s">
        <v>1325</v>
      </c>
      <c r="BH236" s="531">
        <v>0.63880638576395243</v>
      </c>
      <c r="BI236" s="532"/>
      <c r="BJ236" s="532"/>
      <c r="BK236" s="532"/>
      <c r="BL236" s="532"/>
      <c r="BM236" s="532">
        <v>0.82135536814235477</v>
      </c>
      <c r="BN236" s="533"/>
      <c r="BO236" s="534" t="s">
        <v>1325</v>
      </c>
      <c r="BP236" s="528" t="s">
        <v>1325</v>
      </c>
      <c r="BQ236" s="528" t="s">
        <v>1325</v>
      </c>
      <c r="BR236" s="528" t="s">
        <v>1325</v>
      </c>
      <c r="BS236" s="528" t="s">
        <v>1325</v>
      </c>
      <c r="BT236" s="528" t="s">
        <v>1325</v>
      </c>
      <c r="BU236" s="535" t="s">
        <v>1325</v>
      </c>
      <c r="BV236" s="531">
        <v>0.65377477196667977</v>
      </c>
      <c r="BW236" s="532"/>
      <c r="BX236" s="532"/>
      <c r="BY236" s="532"/>
      <c r="BZ236" s="532"/>
      <c r="CA236" s="532">
        <v>4.1439710935749199</v>
      </c>
      <c r="CB236" s="533"/>
      <c r="CC236" s="534" t="s">
        <v>1325</v>
      </c>
      <c r="CD236" s="528" t="s">
        <v>1325</v>
      </c>
      <c r="CE236" s="528" t="s">
        <v>1325</v>
      </c>
      <c r="CF236" s="528" t="s">
        <v>1325</v>
      </c>
      <c r="CG236" s="528" t="s">
        <v>1325</v>
      </c>
      <c r="CH236" s="528">
        <v>16</v>
      </c>
      <c r="CI236" s="535" t="s">
        <v>1325</v>
      </c>
      <c r="CJ236" s="531">
        <v>0</v>
      </c>
      <c r="CK236" s="532"/>
      <c r="CL236" s="532"/>
      <c r="CM236" s="532"/>
      <c r="CN236" s="532"/>
      <c r="CO236" s="532">
        <v>0</v>
      </c>
      <c r="CP236" s="533"/>
      <c r="CQ236" s="534" t="s">
        <v>1325</v>
      </c>
      <c r="CR236" s="528" t="s">
        <v>1325</v>
      </c>
      <c r="CS236" s="528" t="s">
        <v>1325</v>
      </c>
      <c r="CT236" s="528" t="s">
        <v>1325</v>
      </c>
      <c r="CU236" s="528" t="s">
        <v>1325</v>
      </c>
      <c r="CV236" s="528" t="s">
        <v>1325</v>
      </c>
      <c r="CW236" s="528" t="s">
        <v>1325</v>
      </c>
      <c r="CX236" s="528" t="s">
        <v>878</v>
      </c>
      <c r="CY236" s="528" t="s">
        <v>791</v>
      </c>
      <c r="CZ236" s="528" t="s">
        <v>878</v>
      </c>
      <c r="DA236" s="536" t="s">
        <v>791</v>
      </c>
      <c r="DB236" s="537" t="s">
        <v>792</v>
      </c>
      <c r="DC236" s="537" t="s">
        <v>792</v>
      </c>
      <c r="DD236" s="537" t="s">
        <v>878</v>
      </c>
      <c r="DE236" s="537" t="s">
        <v>878</v>
      </c>
      <c r="DF236" s="528"/>
      <c r="DG236" s="538" t="s">
        <v>1930</v>
      </c>
      <c r="DH236" s="528">
        <v>119</v>
      </c>
      <c r="DI236" s="528">
        <v>3</v>
      </c>
      <c r="DJ236" s="528">
        <v>4</v>
      </c>
      <c r="DK236" s="528">
        <v>6</v>
      </c>
      <c r="DL236" s="528">
        <v>0</v>
      </c>
      <c r="DM236" s="528">
        <v>311</v>
      </c>
      <c r="DN236" s="528">
        <v>2</v>
      </c>
      <c r="DO236" s="528">
        <v>51</v>
      </c>
      <c r="DP236" s="535">
        <v>445</v>
      </c>
    </row>
    <row r="237" spans="1:120">
      <c r="A237" s="597" t="s">
        <v>1054</v>
      </c>
      <c r="B237" s="545" t="s">
        <v>1296</v>
      </c>
      <c r="C237" s="546" t="s">
        <v>686</v>
      </c>
      <c r="D237" s="531">
        <v>1.283956817203892</v>
      </c>
      <c r="E237" s="532">
        <v>1.8137374857918731</v>
      </c>
      <c r="F237" s="532">
        <v>0.56109499275895092</v>
      </c>
      <c r="G237" s="532"/>
      <c r="H237" s="532"/>
      <c r="I237" s="532">
        <v>1.0307068415485563</v>
      </c>
      <c r="J237" s="533">
        <v>1.4074168658821391</v>
      </c>
      <c r="K237" s="534">
        <v>21</v>
      </c>
      <c r="L237" s="528" t="s">
        <v>1325</v>
      </c>
      <c r="M237" s="528" t="s">
        <v>1325</v>
      </c>
      <c r="N237" s="528" t="s">
        <v>1325</v>
      </c>
      <c r="O237" s="528" t="s">
        <v>1325</v>
      </c>
      <c r="P237" s="528">
        <v>26</v>
      </c>
      <c r="Q237" s="535">
        <v>12</v>
      </c>
      <c r="R237" s="531">
        <v>0</v>
      </c>
      <c r="S237" s="532">
        <v>0</v>
      </c>
      <c r="T237" s="532">
        <v>0</v>
      </c>
      <c r="U237" s="532"/>
      <c r="V237" s="532"/>
      <c r="W237" s="532">
        <v>4.5261236951454311</v>
      </c>
      <c r="X237" s="533">
        <v>2.293950941848744</v>
      </c>
      <c r="Y237" s="534" t="s">
        <v>1325</v>
      </c>
      <c r="Z237" s="528" t="s">
        <v>1325</v>
      </c>
      <c r="AA237" s="528" t="s">
        <v>1325</v>
      </c>
      <c r="AB237" s="528" t="s">
        <v>1325</v>
      </c>
      <c r="AC237" s="528" t="s">
        <v>1325</v>
      </c>
      <c r="AD237" s="528" t="s">
        <v>1325</v>
      </c>
      <c r="AE237" s="535" t="s">
        <v>1325</v>
      </c>
      <c r="AF237" s="531">
        <v>1.2066872455840827</v>
      </c>
      <c r="AG237" s="532">
        <v>0</v>
      </c>
      <c r="AH237" s="532">
        <v>0</v>
      </c>
      <c r="AI237" s="532"/>
      <c r="AJ237" s="532"/>
      <c r="AK237" s="532">
        <v>1.5726040639036931</v>
      </c>
      <c r="AL237" s="533">
        <v>1.1570697014290352</v>
      </c>
      <c r="AM237" s="534" t="s">
        <v>1325</v>
      </c>
      <c r="AN237" s="528" t="s">
        <v>1325</v>
      </c>
      <c r="AO237" s="528" t="s">
        <v>1325</v>
      </c>
      <c r="AP237" s="528" t="s">
        <v>1325</v>
      </c>
      <c r="AQ237" s="528" t="s">
        <v>1325</v>
      </c>
      <c r="AR237" s="528" t="s">
        <v>1325</v>
      </c>
      <c r="AS237" s="535" t="s">
        <v>1325</v>
      </c>
      <c r="AT237" s="531">
        <v>0</v>
      </c>
      <c r="AU237" s="532">
        <v>0</v>
      </c>
      <c r="AV237" s="532">
        <v>0</v>
      </c>
      <c r="AW237" s="532"/>
      <c r="AX237" s="532"/>
      <c r="AY237" s="532">
        <v>4.5261236951454311</v>
      </c>
      <c r="AZ237" s="533">
        <v>2.293950941848744</v>
      </c>
      <c r="BA237" s="534" t="s">
        <v>1325</v>
      </c>
      <c r="BB237" s="528" t="s">
        <v>1325</v>
      </c>
      <c r="BC237" s="528" t="s">
        <v>1325</v>
      </c>
      <c r="BD237" s="528" t="s">
        <v>1325</v>
      </c>
      <c r="BE237" s="528" t="s">
        <v>1325</v>
      </c>
      <c r="BF237" s="528" t="s">
        <v>1325</v>
      </c>
      <c r="BG237" s="535" t="s">
        <v>1325</v>
      </c>
      <c r="BH237" s="531">
        <v>6.8246042609351418</v>
      </c>
      <c r="BI237" s="532">
        <v>0</v>
      </c>
      <c r="BJ237" s="532">
        <v>0</v>
      </c>
      <c r="BK237" s="532"/>
      <c r="BL237" s="532"/>
      <c r="BM237" s="532">
        <v>0</v>
      </c>
      <c r="BN237" s="533">
        <v>9.5075787372037546</v>
      </c>
      <c r="BO237" s="534" t="s">
        <v>1325</v>
      </c>
      <c r="BP237" s="528" t="s">
        <v>1325</v>
      </c>
      <c r="BQ237" s="528" t="s">
        <v>1325</v>
      </c>
      <c r="BR237" s="528" t="s">
        <v>1325</v>
      </c>
      <c r="BS237" s="528" t="s">
        <v>1325</v>
      </c>
      <c r="BT237" s="528" t="s">
        <v>1325</v>
      </c>
      <c r="BU237" s="535" t="s">
        <v>1325</v>
      </c>
      <c r="BV237" s="531">
        <v>1.5329742793820689</v>
      </c>
      <c r="BW237" s="532">
        <v>2.348459031225322</v>
      </c>
      <c r="BX237" s="532">
        <v>0.99101155805823993</v>
      </c>
      <c r="BY237" s="532"/>
      <c r="BZ237" s="532"/>
      <c r="CA237" s="532">
        <v>0.84652656061879494</v>
      </c>
      <c r="CB237" s="533">
        <v>0.9788830127005268</v>
      </c>
      <c r="CC237" s="534">
        <v>14</v>
      </c>
      <c r="CD237" s="528" t="s">
        <v>1325</v>
      </c>
      <c r="CE237" s="528" t="s">
        <v>1325</v>
      </c>
      <c r="CF237" s="528" t="s">
        <v>1325</v>
      </c>
      <c r="CG237" s="528" t="s">
        <v>1325</v>
      </c>
      <c r="CH237" s="528">
        <v>14</v>
      </c>
      <c r="CI237" s="535" t="s">
        <v>1325</v>
      </c>
      <c r="CJ237" s="531">
        <v>0</v>
      </c>
      <c r="CK237" s="532">
        <v>9.3832236320757723</v>
      </c>
      <c r="CL237" s="532">
        <v>0</v>
      </c>
      <c r="CM237" s="532"/>
      <c r="CN237" s="532"/>
      <c r="CO237" s="532">
        <v>4.3118623309495874</v>
      </c>
      <c r="CP237" s="533">
        <v>0</v>
      </c>
      <c r="CQ237" s="534" t="s">
        <v>1325</v>
      </c>
      <c r="CR237" s="528" t="s">
        <v>1325</v>
      </c>
      <c r="CS237" s="528" t="s">
        <v>1325</v>
      </c>
      <c r="CT237" s="528" t="s">
        <v>1325</v>
      </c>
      <c r="CU237" s="528" t="s">
        <v>1325</v>
      </c>
      <c r="CV237" s="528" t="s">
        <v>1325</v>
      </c>
      <c r="CW237" s="528" t="s">
        <v>1325</v>
      </c>
      <c r="CX237" s="528" t="s">
        <v>878</v>
      </c>
      <c r="CY237" s="528" t="s">
        <v>791</v>
      </c>
      <c r="CZ237" s="528" t="s">
        <v>878</v>
      </c>
      <c r="DA237" s="536" t="s">
        <v>791</v>
      </c>
      <c r="DB237" s="537" t="s">
        <v>792</v>
      </c>
      <c r="DC237" s="537" t="s">
        <v>792</v>
      </c>
      <c r="DD237" s="537" t="s">
        <v>878</v>
      </c>
      <c r="DE237" s="537" t="s">
        <v>878</v>
      </c>
      <c r="DF237" s="528"/>
      <c r="DG237" s="538" t="s">
        <v>1930</v>
      </c>
      <c r="DH237" s="528">
        <v>170</v>
      </c>
      <c r="DI237" s="528">
        <v>22</v>
      </c>
      <c r="DJ237" s="528">
        <v>17</v>
      </c>
      <c r="DK237" s="528">
        <v>1</v>
      </c>
      <c r="DL237" s="528">
        <v>1</v>
      </c>
      <c r="DM237" s="528">
        <v>253</v>
      </c>
      <c r="DN237" s="528">
        <v>86</v>
      </c>
      <c r="DO237" s="528">
        <v>64</v>
      </c>
      <c r="DP237" s="535">
        <v>550</v>
      </c>
    </row>
    <row r="238" spans="1:120">
      <c r="A238" s="597" t="s">
        <v>504</v>
      </c>
      <c r="B238" s="545" t="s">
        <v>1292</v>
      </c>
      <c r="C238" s="546" t="s">
        <v>687</v>
      </c>
      <c r="D238" s="531">
        <v>1.0919863494380389</v>
      </c>
      <c r="E238" s="532">
        <v>1.4272475141551693</v>
      </c>
      <c r="F238" s="532">
        <v>0.66673200332448845</v>
      </c>
      <c r="G238" s="532">
        <v>1.2347718892480013</v>
      </c>
      <c r="H238" s="532">
        <v>0.59794087568471477</v>
      </c>
      <c r="I238" s="532">
        <v>1.0403472820070803</v>
      </c>
      <c r="J238" s="533">
        <v>0.74987277929476048</v>
      </c>
      <c r="K238" s="534">
        <v>131</v>
      </c>
      <c r="L238" s="528">
        <v>23</v>
      </c>
      <c r="M238" s="528">
        <v>28</v>
      </c>
      <c r="N238" s="528">
        <v>23</v>
      </c>
      <c r="O238" s="528">
        <v>11</v>
      </c>
      <c r="P238" s="528">
        <v>892</v>
      </c>
      <c r="Q238" s="535">
        <v>94</v>
      </c>
      <c r="R238" s="531">
        <v>0.86447249114255587</v>
      </c>
      <c r="S238" s="532">
        <v>0.83323682116750197</v>
      </c>
      <c r="T238" s="532">
        <v>0.99134742582658875</v>
      </c>
      <c r="U238" s="532">
        <v>0</v>
      </c>
      <c r="V238" s="532">
        <v>2.2430094980300295</v>
      </c>
      <c r="W238" s="532">
        <v>1.3373207544298298</v>
      </c>
      <c r="X238" s="533">
        <v>0.87147395832847285</v>
      </c>
      <c r="Y238" s="534" t="s">
        <v>1325</v>
      </c>
      <c r="Z238" s="528" t="s">
        <v>1325</v>
      </c>
      <c r="AA238" s="528" t="s">
        <v>1325</v>
      </c>
      <c r="AB238" s="528" t="s">
        <v>1325</v>
      </c>
      <c r="AC238" s="528" t="s">
        <v>1325</v>
      </c>
      <c r="AD238" s="528">
        <v>72</v>
      </c>
      <c r="AE238" s="535" t="s">
        <v>1325</v>
      </c>
      <c r="AF238" s="531">
        <v>1.2504750531291315</v>
      </c>
      <c r="AG238" s="532">
        <v>2.1946113672259826</v>
      </c>
      <c r="AH238" s="532">
        <v>1.148385952464684</v>
      </c>
      <c r="AI238" s="532">
        <v>0.6075742329853363</v>
      </c>
      <c r="AJ238" s="532">
        <v>0.95263166373142538</v>
      </c>
      <c r="AK238" s="532">
        <v>0.92322820591672261</v>
      </c>
      <c r="AL238" s="533">
        <v>0.50337265604556436</v>
      </c>
      <c r="AM238" s="534">
        <v>25</v>
      </c>
      <c r="AN238" s="528" t="s">
        <v>1325</v>
      </c>
      <c r="AO238" s="528" t="s">
        <v>1325</v>
      </c>
      <c r="AP238" s="528" t="s">
        <v>1325</v>
      </c>
      <c r="AQ238" s="528" t="s">
        <v>1325</v>
      </c>
      <c r="AR238" s="528">
        <v>146</v>
      </c>
      <c r="AS238" s="535">
        <v>11</v>
      </c>
      <c r="AT238" s="531">
        <v>0.68358025094515273</v>
      </c>
      <c r="AU238" s="532">
        <v>2.822218545753131</v>
      </c>
      <c r="AV238" s="532">
        <v>0</v>
      </c>
      <c r="AW238" s="532">
        <v>2.5278654971592052</v>
      </c>
      <c r="AX238" s="532">
        <v>0</v>
      </c>
      <c r="AY238" s="532">
        <v>1.1781120306843449</v>
      </c>
      <c r="AZ238" s="533">
        <v>1.0865044621992286</v>
      </c>
      <c r="BA238" s="534" t="s">
        <v>1325</v>
      </c>
      <c r="BB238" s="528" t="s">
        <v>1325</v>
      </c>
      <c r="BC238" s="528" t="s">
        <v>1325</v>
      </c>
      <c r="BD238" s="528" t="s">
        <v>1325</v>
      </c>
      <c r="BE238" s="528" t="s">
        <v>1325</v>
      </c>
      <c r="BF238" s="528">
        <v>21</v>
      </c>
      <c r="BG238" s="535" t="s">
        <v>1325</v>
      </c>
      <c r="BH238" s="531">
        <v>0.96786765145295905</v>
      </c>
      <c r="BI238" s="532">
        <v>0.69477051857918037</v>
      </c>
      <c r="BJ238" s="532">
        <v>0.12957264125995119</v>
      </c>
      <c r="BK238" s="532">
        <v>1.5414174382799632</v>
      </c>
      <c r="BL238" s="532">
        <v>0.30709067521484151</v>
      </c>
      <c r="BM238" s="532">
        <v>1.4279446074369149</v>
      </c>
      <c r="BN238" s="533">
        <v>0.53516554139117756</v>
      </c>
      <c r="BO238" s="534">
        <v>21</v>
      </c>
      <c r="BP238" s="528" t="s">
        <v>1325</v>
      </c>
      <c r="BQ238" s="528" t="s">
        <v>1325</v>
      </c>
      <c r="BR238" s="528" t="s">
        <v>1325</v>
      </c>
      <c r="BS238" s="528" t="s">
        <v>1325</v>
      </c>
      <c r="BT238" s="528">
        <v>176</v>
      </c>
      <c r="BU238" s="535">
        <v>12</v>
      </c>
      <c r="BV238" s="531">
        <v>1.1746682472945729</v>
      </c>
      <c r="BW238" s="532">
        <v>0.94916363577891882</v>
      </c>
      <c r="BX238" s="532">
        <v>0.54563837856991726</v>
      </c>
      <c r="BY238" s="532">
        <v>0.81167064514841658</v>
      </c>
      <c r="BZ238" s="532">
        <v>0.55834854361429487</v>
      </c>
      <c r="CA238" s="532">
        <v>1.0942476144295925</v>
      </c>
      <c r="CB238" s="533">
        <v>0.93234458789347863</v>
      </c>
      <c r="CC238" s="534">
        <v>54</v>
      </c>
      <c r="CD238" s="528" t="s">
        <v>1325</v>
      </c>
      <c r="CE238" s="528" t="s">
        <v>1325</v>
      </c>
      <c r="CF238" s="528" t="s">
        <v>1325</v>
      </c>
      <c r="CG238" s="528" t="s">
        <v>1325</v>
      </c>
      <c r="CH238" s="528">
        <v>354</v>
      </c>
      <c r="CI238" s="535">
        <v>45</v>
      </c>
      <c r="CJ238" s="531">
        <v>0.95017349174705246</v>
      </c>
      <c r="CK238" s="532">
        <v>3.7712666061468125</v>
      </c>
      <c r="CL238" s="532">
        <v>0.94930812588221392</v>
      </c>
      <c r="CM238" s="532">
        <v>3.4611049083398111</v>
      </c>
      <c r="CN238" s="532">
        <v>0</v>
      </c>
      <c r="CO238" s="532">
        <v>0.58223248238566128</v>
      </c>
      <c r="CP238" s="533">
        <v>1.2868922539033409</v>
      </c>
      <c r="CQ238" s="534" t="s">
        <v>1325</v>
      </c>
      <c r="CR238" s="528" t="s">
        <v>1325</v>
      </c>
      <c r="CS238" s="528" t="s">
        <v>1325</v>
      </c>
      <c r="CT238" s="528" t="s">
        <v>1325</v>
      </c>
      <c r="CU238" s="528" t="s">
        <v>1325</v>
      </c>
      <c r="CV238" s="528">
        <v>35</v>
      </c>
      <c r="CW238" s="528" t="s">
        <v>1325</v>
      </c>
      <c r="CX238" s="528" t="s">
        <v>878</v>
      </c>
      <c r="CY238" s="528" t="s">
        <v>791</v>
      </c>
      <c r="CZ238" s="528" t="s">
        <v>878</v>
      </c>
      <c r="DA238" s="536" t="s">
        <v>791</v>
      </c>
      <c r="DB238" s="537" t="s">
        <v>792</v>
      </c>
      <c r="DC238" s="537" t="s">
        <v>792</v>
      </c>
      <c r="DD238" s="537" t="s">
        <v>878</v>
      </c>
      <c r="DE238" s="537" t="s">
        <v>878</v>
      </c>
      <c r="DF238" s="528"/>
      <c r="DG238" s="538" t="s">
        <v>1930</v>
      </c>
      <c r="DH238" s="528">
        <v>986</v>
      </c>
      <c r="DI238" s="528">
        <v>131</v>
      </c>
      <c r="DJ238" s="528">
        <v>331</v>
      </c>
      <c r="DK238" s="528">
        <v>152</v>
      </c>
      <c r="DL238" s="528">
        <v>148</v>
      </c>
      <c r="DM238" s="528">
        <v>7091</v>
      </c>
      <c r="DN238" s="528">
        <v>997</v>
      </c>
      <c r="DO238" s="528">
        <v>1202</v>
      </c>
      <c r="DP238" s="535">
        <v>9836</v>
      </c>
    </row>
    <row r="239" spans="1:120">
      <c r="A239" s="597" t="s">
        <v>226</v>
      </c>
      <c r="B239" s="545" t="s">
        <v>1297</v>
      </c>
      <c r="C239" s="546" t="s">
        <v>688</v>
      </c>
      <c r="D239" s="531">
        <v>0.44360629684067238</v>
      </c>
      <c r="E239" s="532">
        <v>1.6083262821156683</v>
      </c>
      <c r="F239" s="532">
        <v>1.2033599599256501</v>
      </c>
      <c r="G239" s="532">
        <v>1.7130837387034141</v>
      </c>
      <c r="H239" s="532"/>
      <c r="I239" s="532">
        <v>0.98005183571892285</v>
      </c>
      <c r="J239" s="533">
        <v>2.1245296811640042</v>
      </c>
      <c r="K239" s="534" t="s">
        <v>1325</v>
      </c>
      <c r="L239" s="528" t="s">
        <v>1325</v>
      </c>
      <c r="M239" s="528" t="s">
        <v>1325</v>
      </c>
      <c r="N239" s="528" t="s">
        <v>1325</v>
      </c>
      <c r="O239" s="528" t="s">
        <v>1325</v>
      </c>
      <c r="P239" s="528">
        <v>176</v>
      </c>
      <c r="Q239" s="535" t="s">
        <v>1325</v>
      </c>
      <c r="R239" s="531">
        <v>0</v>
      </c>
      <c r="S239" s="532">
        <v>0</v>
      </c>
      <c r="T239" s="532">
        <v>0</v>
      </c>
      <c r="U239" s="532">
        <v>0</v>
      </c>
      <c r="V239" s="532"/>
      <c r="W239" s="532">
        <v>1.171818255412856</v>
      </c>
      <c r="X239" s="533">
        <v>0</v>
      </c>
      <c r="Y239" s="534" t="s">
        <v>1325</v>
      </c>
      <c r="Z239" s="528" t="s">
        <v>1325</v>
      </c>
      <c r="AA239" s="528" t="s">
        <v>1325</v>
      </c>
      <c r="AB239" s="528" t="s">
        <v>1325</v>
      </c>
      <c r="AC239" s="528" t="s">
        <v>1325</v>
      </c>
      <c r="AD239" s="528">
        <v>10</v>
      </c>
      <c r="AE239" s="535" t="s">
        <v>1325</v>
      </c>
      <c r="AF239" s="531">
        <v>0.47075312141281728</v>
      </c>
      <c r="AG239" s="532">
        <v>4.7497880605049438</v>
      </c>
      <c r="AH239" s="532">
        <v>2.3521470291717503</v>
      </c>
      <c r="AI239" s="532">
        <v>3.0637920268774579</v>
      </c>
      <c r="AJ239" s="532"/>
      <c r="AK239" s="532">
        <v>0.59154056596599469</v>
      </c>
      <c r="AL239" s="533">
        <v>1.2156308947398184</v>
      </c>
      <c r="AM239" s="534" t="s">
        <v>1325</v>
      </c>
      <c r="AN239" s="528" t="s">
        <v>1325</v>
      </c>
      <c r="AO239" s="528" t="s">
        <v>1325</v>
      </c>
      <c r="AP239" s="528" t="s">
        <v>1325</v>
      </c>
      <c r="AQ239" s="528" t="s">
        <v>1325</v>
      </c>
      <c r="AR239" s="528">
        <v>33</v>
      </c>
      <c r="AS239" s="535" t="s">
        <v>1325</v>
      </c>
      <c r="AT239" s="531">
        <v>0</v>
      </c>
      <c r="AU239" s="532">
        <v>0</v>
      </c>
      <c r="AV239" s="532">
        <v>6.6140273058120647</v>
      </c>
      <c r="AW239" s="532">
        <v>0</v>
      </c>
      <c r="AX239" s="532"/>
      <c r="AY239" s="532">
        <v>1.294536032616469</v>
      </c>
      <c r="AZ239" s="533">
        <v>0</v>
      </c>
      <c r="BA239" s="534" t="s">
        <v>1325</v>
      </c>
      <c r="BB239" s="528" t="s">
        <v>1325</v>
      </c>
      <c r="BC239" s="528" t="s">
        <v>1325</v>
      </c>
      <c r="BD239" s="528" t="s">
        <v>1325</v>
      </c>
      <c r="BE239" s="528" t="s">
        <v>1325</v>
      </c>
      <c r="BF239" s="528" t="s">
        <v>1325</v>
      </c>
      <c r="BG239" s="535" t="s">
        <v>1325</v>
      </c>
      <c r="BH239" s="531">
        <v>0.50846128376274324</v>
      </c>
      <c r="BI239" s="532">
        <v>2.4560501419854659</v>
      </c>
      <c r="BJ239" s="532">
        <v>0</v>
      </c>
      <c r="BK239" s="532">
        <v>1.5367402043833318</v>
      </c>
      <c r="BL239" s="532"/>
      <c r="BM239" s="532">
        <v>1.120572869136514</v>
      </c>
      <c r="BN239" s="533">
        <v>2.8561662941925903</v>
      </c>
      <c r="BO239" s="534" t="s">
        <v>1325</v>
      </c>
      <c r="BP239" s="528" t="s">
        <v>1325</v>
      </c>
      <c r="BQ239" s="528" t="s">
        <v>1325</v>
      </c>
      <c r="BR239" s="528" t="s">
        <v>1325</v>
      </c>
      <c r="BS239" s="528" t="s">
        <v>1325</v>
      </c>
      <c r="BT239" s="528">
        <v>41</v>
      </c>
      <c r="BU239" s="535" t="s">
        <v>1325</v>
      </c>
      <c r="BV239" s="531">
        <v>0.7553765015210111</v>
      </c>
      <c r="BW239" s="532">
        <v>0</v>
      </c>
      <c r="BX239" s="532">
        <v>0.52168331808475077</v>
      </c>
      <c r="BY239" s="532">
        <v>1.060682943472707</v>
      </c>
      <c r="BZ239" s="532"/>
      <c r="CA239" s="532">
        <v>1.222770997144323</v>
      </c>
      <c r="CB239" s="533">
        <v>1.9119079022184735</v>
      </c>
      <c r="CC239" s="534" t="s">
        <v>1325</v>
      </c>
      <c r="CD239" s="528" t="s">
        <v>1325</v>
      </c>
      <c r="CE239" s="528" t="s">
        <v>1325</v>
      </c>
      <c r="CF239" s="528" t="s">
        <v>1325</v>
      </c>
      <c r="CG239" s="528" t="s">
        <v>1325</v>
      </c>
      <c r="CH239" s="528">
        <v>60</v>
      </c>
      <c r="CI239" s="535" t="s">
        <v>1325</v>
      </c>
      <c r="CJ239" s="531">
        <v>0</v>
      </c>
      <c r="CK239" s="532">
        <v>0</v>
      </c>
      <c r="CL239" s="532">
        <v>4.2089264673349502</v>
      </c>
      <c r="CM239" s="532">
        <v>0</v>
      </c>
      <c r="CN239" s="532"/>
      <c r="CO239" s="532">
        <v>2.0342709083973083</v>
      </c>
      <c r="CP239" s="533">
        <v>0</v>
      </c>
      <c r="CQ239" s="534" t="s">
        <v>1325</v>
      </c>
      <c r="CR239" s="528" t="s">
        <v>1325</v>
      </c>
      <c r="CS239" s="528" t="s">
        <v>1325</v>
      </c>
      <c r="CT239" s="528" t="s">
        <v>1325</v>
      </c>
      <c r="CU239" s="528" t="s">
        <v>1325</v>
      </c>
      <c r="CV239" s="528">
        <v>11</v>
      </c>
      <c r="CW239" s="528" t="s">
        <v>1325</v>
      </c>
      <c r="CX239" s="528" t="s">
        <v>878</v>
      </c>
      <c r="CY239" s="528" t="s">
        <v>791</v>
      </c>
      <c r="CZ239" s="528" t="s">
        <v>878</v>
      </c>
      <c r="DA239" s="536" t="s">
        <v>791</v>
      </c>
      <c r="DB239" s="537" t="s">
        <v>792</v>
      </c>
      <c r="DC239" s="537" t="s">
        <v>792</v>
      </c>
      <c r="DD239" s="537" t="s">
        <v>878</v>
      </c>
      <c r="DE239" s="537" t="s">
        <v>878</v>
      </c>
      <c r="DF239" s="528"/>
      <c r="DG239" s="538" t="s">
        <v>1930</v>
      </c>
      <c r="DH239" s="528">
        <v>64</v>
      </c>
      <c r="DI239" s="528">
        <v>15</v>
      </c>
      <c r="DJ239" s="528">
        <v>47</v>
      </c>
      <c r="DK239" s="528">
        <v>24</v>
      </c>
      <c r="DL239" s="528">
        <v>3</v>
      </c>
      <c r="DM239" s="528">
        <v>1413</v>
      </c>
      <c r="DN239" s="528">
        <v>28</v>
      </c>
      <c r="DO239" s="528">
        <v>202</v>
      </c>
      <c r="DP239" s="535">
        <v>1594</v>
      </c>
    </row>
    <row r="240" spans="1:120">
      <c r="A240" s="597" t="s">
        <v>228</v>
      </c>
      <c r="B240" s="545" t="s">
        <v>1296</v>
      </c>
      <c r="C240" s="546" t="s">
        <v>689</v>
      </c>
      <c r="D240" s="531">
        <v>0.79693694149303729</v>
      </c>
      <c r="E240" s="532"/>
      <c r="F240" s="532"/>
      <c r="G240" s="532"/>
      <c r="H240" s="532"/>
      <c r="I240" s="532">
        <v>2.7248276677616921</v>
      </c>
      <c r="J240" s="533">
        <v>0.52732194733902216</v>
      </c>
      <c r="K240" s="534" t="s">
        <v>1325</v>
      </c>
      <c r="L240" s="528" t="s">
        <v>1325</v>
      </c>
      <c r="M240" s="528" t="s">
        <v>1325</v>
      </c>
      <c r="N240" s="528" t="s">
        <v>1325</v>
      </c>
      <c r="O240" s="528" t="s">
        <v>1325</v>
      </c>
      <c r="P240" s="528">
        <v>16</v>
      </c>
      <c r="Q240" s="535" t="s">
        <v>1325</v>
      </c>
      <c r="R240" s="531">
        <v>0</v>
      </c>
      <c r="S240" s="532"/>
      <c r="T240" s="532"/>
      <c r="U240" s="532"/>
      <c r="V240" s="532"/>
      <c r="W240" s="532">
        <v>0</v>
      </c>
      <c r="X240" s="533">
        <v>0</v>
      </c>
      <c r="Y240" s="534" t="s">
        <v>1325</v>
      </c>
      <c r="Z240" s="528" t="s">
        <v>1325</v>
      </c>
      <c r="AA240" s="528" t="s">
        <v>1325</v>
      </c>
      <c r="AB240" s="528" t="s">
        <v>1325</v>
      </c>
      <c r="AC240" s="528" t="s">
        <v>1325</v>
      </c>
      <c r="AD240" s="528" t="s">
        <v>1325</v>
      </c>
      <c r="AE240" s="535" t="s">
        <v>1325</v>
      </c>
      <c r="AF240" s="531">
        <v>0</v>
      </c>
      <c r="AG240" s="532"/>
      <c r="AH240" s="532"/>
      <c r="AI240" s="532"/>
      <c r="AJ240" s="532"/>
      <c r="AK240" s="532">
        <v>1.1598908145354778</v>
      </c>
      <c r="AL240" s="533">
        <v>0</v>
      </c>
      <c r="AM240" s="534" t="s">
        <v>1325</v>
      </c>
      <c r="AN240" s="528" t="s">
        <v>1325</v>
      </c>
      <c r="AO240" s="528" t="s">
        <v>1325</v>
      </c>
      <c r="AP240" s="528" t="s">
        <v>1325</v>
      </c>
      <c r="AQ240" s="528" t="s">
        <v>1325</v>
      </c>
      <c r="AR240" s="528" t="s">
        <v>1325</v>
      </c>
      <c r="AS240" s="535" t="s">
        <v>1325</v>
      </c>
      <c r="AT240" s="531">
        <v>0</v>
      </c>
      <c r="AU240" s="532"/>
      <c r="AV240" s="532"/>
      <c r="AW240" s="532"/>
      <c r="AX240" s="532"/>
      <c r="AY240" s="532">
        <v>0</v>
      </c>
      <c r="AZ240" s="533">
        <v>0</v>
      </c>
      <c r="BA240" s="534" t="s">
        <v>1325</v>
      </c>
      <c r="BB240" s="528" t="s">
        <v>1325</v>
      </c>
      <c r="BC240" s="528" t="s">
        <v>1325</v>
      </c>
      <c r="BD240" s="528" t="s">
        <v>1325</v>
      </c>
      <c r="BE240" s="528" t="s">
        <v>1325</v>
      </c>
      <c r="BF240" s="528" t="s">
        <v>1325</v>
      </c>
      <c r="BG240" s="535" t="s">
        <v>1325</v>
      </c>
      <c r="BH240" s="531">
        <v>0</v>
      </c>
      <c r="BI240" s="532"/>
      <c r="BJ240" s="532"/>
      <c r="BK240" s="532"/>
      <c r="BL240" s="532"/>
      <c r="BM240" s="532">
        <v>0.35202567181328792</v>
      </c>
      <c r="BN240" s="533">
        <v>0</v>
      </c>
      <c r="BO240" s="534" t="s">
        <v>1325</v>
      </c>
      <c r="BP240" s="528" t="s">
        <v>1325</v>
      </c>
      <c r="BQ240" s="528" t="s">
        <v>1325</v>
      </c>
      <c r="BR240" s="528" t="s">
        <v>1325</v>
      </c>
      <c r="BS240" s="528" t="s">
        <v>1325</v>
      </c>
      <c r="BT240" s="528" t="s">
        <v>1325</v>
      </c>
      <c r="BU240" s="535" t="s">
        <v>1325</v>
      </c>
      <c r="BV240" s="531">
        <v>1.2462178028783335</v>
      </c>
      <c r="BW240" s="532"/>
      <c r="BX240" s="532"/>
      <c r="BY240" s="532"/>
      <c r="BZ240" s="532"/>
      <c r="CA240" s="532">
        <v>1.7030172923510591</v>
      </c>
      <c r="CB240" s="533">
        <v>0.76659009931497801</v>
      </c>
      <c r="CC240" s="534" t="s">
        <v>1325</v>
      </c>
      <c r="CD240" s="528" t="s">
        <v>1325</v>
      </c>
      <c r="CE240" s="528" t="s">
        <v>1325</v>
      </c>
      <c r="CF240" s="528" t="s">
        <v>1325</v>
      </c>
      <c r="CG240" s="528" t="s">
        <v>1325</v>
      </c>
      <c r="CH240" s="528">
        <v>10</v>
      </c>
      <c r="CI240" s="535" t="s">
        <v>1325</v>
      </c>
      <c r="CJ240" s="531">
        <v>0</v>
      </c>
      <c r="CK240" s="532"/>
      <c r="CL240" s="532"/>
      <c r="CM240" s="532"/>
      <c r="CN240" s="532"/>
      <c r="CO240" s="532">
        <v>0</v>
      </c>
      <c r="CP240" s="533">
        <v>0</v>
      </c>
      <c r="CQ240" s="534" t="s">
        <v>1325</v>
      </c>
      <c r="CR240" s="528" t="s">
        <v>1325</v>
      </c>
      <c r="CS240" s="528" t="s">
        <v>1325</v>
      </c>
      <c r="CT240" s="528" t="s">
        <v>1325</v>
      </c>
      <c r="CU240" s="528" t="s">
        <v>1325</v>
      </c>
      <c r="CV240" s="528" t="s">
        <v>1325</v>
      </c>
      <c r="CW240" s="528" t="s">
        <v>1325</v>
      </c>
      <c r="CX240" s="528" t="s">
        <v>878</v>
      </c>
      <c r="CY240" s="528" t="s">
        <v>791</v>
      </c>
      <c r="CZ240" s="528" t="s">
        <v>878</v>
      </c>
      <c r="DA240" s="536" t="s">
        <v>791</v>
      </c>
      <c r="DB240" s="537" t="s">
        <v>792</v>
      </c>
      <c r="DC240" s="537" t="s">
        <v>792</v>
      </c>
      <c r="DD240" s="537" t="s">
        <v>878</v>
      </c>
      <c r="DE240" s="537" t="s">
        <v>878</v>
      </c>
      <c r="DF240" s="528"/>
      <c r="DG240" s="538" t="s">
        <v>1930</v>
      </c>
      <c r="DH240" s="528">
        <v>17</v>
      </c>
      <c r="DI240" s="528">
        <v>2</v>
      </c>
      <c r="DJ240" s="528">
        <v>6</v>
      </c>
      <c r="DK240" s="528">
        <v>0</v>
      </c>
      <c r="DL240" s="528">
        <v>1</v>
      </c>
      <c r="DM240" s="528">
        <v>169</v>
      </c>
      <c r="DN240" s="528">
        <v>26</v>
      </c>
      <c r="DO240" s="528">
        <v>18</v>
      </c>
      <c r="DP240" s="535">
        <v>221</v>
      </c>
    </row>
    <row r="241" spans="1:120" ht="30">
      <c r="A241" s="597" t="s">
        <v>230</v>
      </c>
      <c r="B241" s="545" t="s">
        <v>1289</v>
      </c>
      <c r="C241" s="546" t="s">
        <v>690</v>
      </c>
      <c r="D241" s="531">
        <v>1.1008140273766185</v>
      </c>
      <c r="E241" s="532">
        <v>1.5534574539764185</v>
      </c>
      <c r="F241" s="532">
        <v>0.46702783628812367</v>
      </c>
      <c r="G241" s="532">
        <v>1.4637054761988149</v>
      </c>
      <c r="H241" s="532">
        <v>0.37096018800101782</v>
      </c>
      <c r="I241" s="532">
        <v>0.98455021170364043</v>
      </c>
      <c r="J241" s="533">
        <v>1.0375581350189591</v>
      </c>
      <c r="K241" s="534">
        <v>279</v>
      </c>
      <c r="L241" s="528">
        <v>142</v>
      </c>
      <c r="M241" s="528">
        <v>51</v>
      </c>
      <c r="N241" s="528">
        <v>148</v>
      </c>
      <c r="O241" s="528">
        <v>20</v>
      </c>
      <c r="P241" s="528">
        <v>2804</v>
      </c>
      <c r="Q241" s="535">
        <v>352</v>
      </c>
      <c r="R241" s="531">
        <v>0.64523874279429827</v>
      </c>
      <c r="S241" s="532">
        <v>0.80710577059263744</v>
      </c>
      <c r="T241" s="532">
        <v>0.26947055749072746</v>
      </c>
      <c r="U241" s="532">
        <v>0.4224516236194456</v>
      </c>
      <c r="V241" s="532">
        <v>0.27673013870783381</v>
      </c>
      <c r="W241" s="532">
        <v>2.2328377182771826</v>
      </c>
      <c r="X241" s="533">
        <v>0.60016491484229428</v>
      </c>
      <c r="Y241" s="534">
        <v>12</v>
      </c>
      <c r="Z241" s="528" t="s">
        <v>1325</v>
      </c>
      <c r="AA241" s="528" t="s">
        <v>1325</v>
      </c>
      <c r="AB241" s="528" t="s">
        <v>1325</v>
      </c>
      <c r="AC241" s="528" t="s">
        <v>1325</v>
      </c>
      <c r="AD241" s="528">
        <v>242</v>
      </c>
      <c r="AE241" s="535">
        <v>14</v>
      </c>
      <c r="AF241" s="531">
        <v>1.1471191830141469</v>
      </c>
      <c r="AG241" s="532">
        <v>1.4187273913410154</v>
      </c>
      <c r="AH241" s="532">
        <v>0.96588889835424097</v>
      </c>
      <c r="AI241" s="532">
        <v>0.75772065788493326</v>
      </c>
      <c r="AJ241" s="532">
        <v>0.20930970117019146</v>
      </c>
      <c r="AK241" s="532">
        <v>0.9400631939040397</v>
      </c>
      <c r="AL241" s="533">
        <v>1.1035865987718187</v>
      </c>
      <c r="AM241" s="534">
        <v>51</v>
      </c>
      <c r="AN241" s="528">
        <v>23</v>
      </c>
      <c r="AO241" s="528">
        <v>18</v>
      </c>
      <c r="AP241" s="528">
        <v>14</v>
      </c>
      <c r="AQ241" s="528" t="s">
        <v>1325</v>
      </c>
      <c r="AR241" s="528">
        <v>487</v>
      </c>
      <c r="AS241" s="535">
        <v>66</v>
      </c>
      <c r="AT241" s="531">
        <v>0.84879417194005657</v>
      </c>
      <c r="AU241" s="532">
        <v>2.0779368461639796</v>
      </c>
      <c r="AV241" s="532">
        <v>0</v>
      </c>
      <c r="AW241" s="532">
        <v>2.7589348386502262</v>
      </c>
      <c r="AX241" s="532">
        <v>0.70085234233742888</v>
      </c>
      <c r="AY241" s="532">
        <v>0.93877683313481919</v>
      </c>
      <c r="AZ241" s="533">
        <v>1.4818179882879257</v>
      </c>
      <c r="BA241" s="534" t="s">
        <v>1325</v>
      </c>
      <c r="BB241" s="528" t="s">
        <v>1325</v>
      </c>
      <c r="BC241" s="528" t="s">
        <v>1325</v>
      </c>
      <c r="BD241" s="528" t="s">
        <v>1325</v>
      </c>
      <c r="BE241" s="528" t="s">
        <v>1325</v>
      </c>
      <c r="BF241" s="528">
        <v>73</v>
      </c>
      <c r="BG241" s="535">
        <v>13</v>
      </c>
      <c r="BH241" s="531">
        <v>1.0007565730680141</v>
      </c>
      <c r="BI241" s="532">
        <v>1.0647686532394791</v>
      </c>
      <c r="BJ241" s="532">
        <v>0.40646105749806299</v>
      </c>
      <c r="BK241" s="532">
        <v>1.7894618380467135</v>
      </c>
      <c r="BL241" s="532">
        <v>0.24782426166146956</v>
      </c>
      <c r="BM241" s="532">
        <v>1.0627576324662189</v>
      </c>
      <c r="BN241" s="533">
        <v>0.9824442170197033</v>
      </c>
      <c r="BO241" s="534">
        <v>58</v>
      </c>
      <c r="BP241" s="528">
        <v>22</v>
      </c>
      <c r="BQ241" s="528">
        <v>10</v>
      </c>
      <c r="BR241" s="528">
        <v>40</v>
      </c>
      <c r="BS241" s="528" t="s">
        <v>1325</v>
      </c>
      <c r="BT241" s="528">
        <v>648</v>
      </c>
      <c r="BU241" s="535">
        <v>75</v>
      </c>
      <c r="BV241" s="531">
        <v>1.2462255701557079</v>
      </c>
      <c r="BW241" s="532">
        <v>2.1361854330398051</v>
      </c>
      <c r="BX241" s="532">
        <v>0.33540711966970149</v>
      </c>
      <c r="BY241" s="532">
        <v>2.0501668784448195</v>
      </c>
      <c r="BZ241" s="532">
        <v>0.52848019863639961</v>
      </c>
      <c r="CA241" s="532">
        <v>0.81970152789733652</v>
      </c>
      <c r="CB241" s="533">
        <v>1.0133257104038946</v>
      </c>
      <c r="CC241" s="534">
        <v>108</v>
      </c>
      <c r="CD241" s="528">
        <v>68</v>
      </c>
      <c r="CE241" s="528">
        <v>13</v>
      </c>
      <c r="CF241" s="528">
        <v>71</v>
      </c>
      <c r="CG241" s="528">
        <v>10</v>
      </c>
      <c r="CH241" s="528">
        <v>912</v>
      </c>
      <c r="CI241" s="535">
        <v>121</v>
      </c>
      <c r="CJ241" s="531">
        <v>0.42668085831080055</v>
      </c>
      <c r="CK241" s="532">
        <v>1.0787443909035228</v>
      </c>
      <c r="CL241" s="532">
        <v>0.45449664751436042</v>
      </c>
      <c r="CM241" s="532">
        <v>1.4746448784763522</v>
      </c>
      <c r="CN241" s="532">
        <v>0.92599406041327392</v>
      </c>
      <c r="CO241" s="532">
        <v>1.6224027777946635</v>
      </c>
      <c r="CP241" s="533">
        <v>1.1814766843377791</v>
      </c>
      <c r="CQ241" s="534" t="s">
        <v>1325</v>
      </c>
      <c r="CR241" s="528" t="s">
        <v>1325</v>
      </c>
      <c r="CS241" s="528" t="s">
        <v>1325</v>
      </c>
      <c r="CT241" s="528" t="s">
        <v>1325</v>
      </c>
      <c r="CU241" s="528" t="s">
        <v>1325</v>
      </c>
      <c r="CV241" s="528">
        <v>134</v>
      </c>
      <c r="CW241" s="528">
        <v>16</v>
      </c>
      <c r="CX241" s="528" t="s">
        <v>878</v>
      </c>
      <c r="CY241" s="528" t="s">
        <v>791</v>
      </c>
      <c r="CZ241" s="528" t="s">
        <v>792</v>
      </c>
      <c r="DA241" s="536" t="s">
        <v>1948</v>
      </c>
      <c r="DB241" s="547" t="s">
        <v>792</v>
      </c>
      <c r="DC241" s="547" t="s">
        <v>792</v>
      </c>
      <c r="DD241" s="547" t="s">
        <v>878</v>
      </c>
      <c r="DE241" s="547" t="s">
        <v>878</v>
      </c>
      <c r="DF241" s="528"/>
      <c r="DG241" s="538" t="s">
        <v>1930</v>
      </c>
      <c r="DH241" s="528">
        <v>2015</v>
      </c>
      <c r="DI241" s="528">
        <v>719</v>
      </c>
      <c r="DJ241" s="528">
        <v>819</v>
      </c>
      <c r="DK241" s="528">
        <v>805</v>
      </c>
      <c r="DL241" s="528">
        <v>418</v>
      </c>
      <c r="DM241" s="528">
        <v>21998</v>
      </c>
      <c r="DN241" s="528">
        <v>2651</v>
      </c>
      <c r="DO241" s="528">
        <v>3796</v>
      </c>
      <c r="DP241" s="535">
        <v>29425</v>
      </c>
    </row>
    <row r="242" spans="1:120">
      <c r="A242" s="597" t="s">
        <v>478</v>
      </c>
      <c r="B242" s="545" t="s">
        <v>1289</v>
      </c>
      <c r="C242" s="546" t="s">
        <v>763</v>
      </c>
      <c r="D242" s="531"/>
      <c r="E242" s="532"/>
      <c r="F242" s="532"/>
      <c r="G242" s="532"/>
      <c r="H242" s="532"/>
      <c r="I242" s="532">
        <v>1.5753001312007522</v>
      </c>
      <c r="J242" s="533"/>
      <c r="K242" s="534" t="s">
        <v>1325</v>
      </c>
      <c r="L242" s="528" t="s">
        <v>1325</v>
      </c>
      <c r="M242" s="528" t="s">
        <v>1325</v>
      </c>
      <c r="N242" s="528" t="s">
        <v>1325</v>
      </c>
      <c r="O242" s="528" t="s">
        <v>1325</v>
      </c>
      <c r="P242" s="528">
        <v>12</v>
      </c>
      <c r="Q242" s="535" t="s">
        <v>1325</v>
      </c>
      <c r="R242" s="531"/>
      <c r="S242" s="532"/>
      <c r="T242" s="532"/>
      <c r="U242" s="532"/>
      <c r="V242" s="532"/>
      <c r="W242" s="532">
        <v>2.3996799926063273</v>
      </c>
      <c r="X242" s="533"/>
      <c r="Y242" s="534" t="s">
        <v>1325</v>
      </c>
      <c r="Z242" s="528" t="s">
        <v>1325</v>
      </c>
      <c r="AA242" s="528" t="s">
        <v>1325</v>
      </c>
      <c r="AB242" s="528" t="s">
        <v>1325</v>
      </c>
      <c r="AC242" s="528" t="s">
        <v>1325</v>
      </c>
      <c r="AD242" s="528" t="s">
        <v>1325</v>
      </c>
      <c r="AE242" s="535" t="s">
        <v>1325</v>
      </c>
      <c r="AF242" s="531"/>
      <c r="AG242" s="532"/>
      <c r="AH242" s="532"/>
      <c r="AI242" s="532"/>
      <c r="AJ242" s="532"/>
      <c r="AK242" s="532">
        <v>2.8408919950216776</v>
      </c>
      <c r="AL242" s="533"/>
      <c r="AM242" s="534" t="s">
        <v>1325</v>
      </c>
      <c r="AN242" s="528" t="s">
        <v>1325</v>
      </c>
      <c r="AO242" s="528" t="s">
        <v>1325</v>
      </c>
      <c r="AP242" s="528" t="s">
        <v>1325</v>
      </c>
      <c r="AQ242" s="528" t="s">
        <v>1325</v>
      </c>
      <c r="AR242" s="528" t="s">
        <v>1325</v>
      </c>
      <c r="AS242" s="535" t="s">
        <v>1325</v>
      </c>
      <c r="AT242" s="531"/>
      <c r="AU242" s="532"/>
      <c r="AV242" s="532"/>
      <c r="AW242" s="532"/>
      <c r="AX242" s="532"/>
      <c r="AY242" s="532">
        <v>0</v>
      </c>
      <c r="AZ242" s="533"/>
      <c r="BA242" s="534" t="s">
        <v>1325</v>
      </c>
      <c r="BB242" s="528" t="s">
        <v>1325</v>
      </c>
      <c r="BC242" s="528" t="s">
        <v>1325</v>
      </c>
      <c r="BD242" s="528" t="s">
        <v>1325</v>
      </c>
      <c r="BE242" s="528" t="s">
        <v>1325</v>
      </c>
      <c r="BF242" s="528" t="s">
        <v>1325</v>
      </c>
      <c r="BG242" s="535" t="s">
        <v>1325</v>
      </c>
      <c r="BH242" s="531"/>
      <c r="BI242" s="532"/>
      <c r="BJ242" s="532"/>
      <c r="BK242" s="532"/>
      <c r="BL242" s="532"/>
      <c r="BM242" s="532">
        <v>1.724415609752048</v>
      </c>
      <c r="BN242" s="533"/>
      <c r="BO242" s="534" t="s">
        <v>1325</v>
      </c>
      <c r="BP242" s="528" t="s">
        <v>1325</v>
      </c>
      <c r="BQ242" s="528" t="s">
        <v>1325</v>
      </c>
      <c r="BR242" s="528" t="s">
        <v>1325</v>
      </c>
      <c r="BS242" s="528" t="s">
        <v>1325</v>
      </c>
      <c r="BT242" s="528" t="s">
        <v>1325</v>
      </c>
      <c r="BU242" s="535" t="s">
        <v>1325</v>
      </c>
      <c r="BV242" s="531"/>
      <c r="BW242" s="532"/>
      <c r="BX242" s="532"/>
      <c r="BY242" s="532"/>
      <c r="BZ242" s="532"/>
      <c r="CA242" s="532">
        <v>0.57144999064628654</v>
      </c>
      <c r="CB242" s="533"/>
      <c r="CC242" s="534" t="s">
        <v>1325</v>
      </c>
      <c r="CD242" s="528" t="s">
        <v>1325</v>
      </c>
      <c r="CE242" s="528" t="s">
        <v>1325</v>
      </c>
      <c r="CF242" s="528" t="s">
        <v>1325</v>
      </c>
      <c r="CG242" s="528" t="s">
        <v>1325</v>
      </c>
      <c r="CH242" s="528" t="s">
        <v>1325</v>
      </c>
      <c r="CI242" s="535" t="s">
        <v>1325</v>
      </c>
      <c r="CJ242" s="531"/>
      <c r="CK242" s="532"/>
      <c r="CL242" s="532"/>
      <c r="CM242" s="532"/>
      <c r="CN242" s="532"/>
      <c r="CO242" s="532">
        <v>5.8625093490255846</v>
      </c>
      <c r="CP242" s="533"/>
      <c r="CQ242" s="534" t="s">
        <v>1325</v>
      </c>
      <c r="CR242" s="528" t="s">
        <v>1325</v>
      </c>
      <c r="CS242" s="528" t="s">
        <v>1325</v>
      </c>
      <c r="CT242" s="528" t="s">
        <v>1325</v>
      </c>
      <c r="CU242" s="528" t="s">
        <v>1325</v>
      </c>
      <c r="CV242" s="528" t="s">
        <v>1325</v>
      </c>
      <c r="CW242" s="528" t="s">
        <v>1325</v>
      </c>
      <c r="CX242" s="528" t="s">
        <v>878</v>
      </c>
      <c r="CY242" s="528" t="s">
        <v>791</v>
      </c>
      <c r="CZ242" s="528" t="s">
        <v>878</v>
      </c>
      <c r="DA242" s="536" t="s">
        <v>791</v>
      </c>
      <c r="DB242" s="537" t="s">
        <v>792</v>
      </c>
      <c r="DC242" s="537" t="s">
        <v>792</v>
      </c>
      <c r="DD242" s="537" t="s">
        <v>878</v>
      </c>
      <c r="DE242" s="537" t="s">
        <v>878</v>
      </c>
      <c r="DF242" s="528"/>
      <c r="DG242" s="538" t="s">
        <v>1930</v>
      </c>
      <c r="DH242" s="528">
        <v>3</v>
      </c>
      <c r="DI242" s="528">
        <v>0</v>
      </c>
      <c r="DJ242" s="528">
        <v>0</v>
      </c>
      <c r="DK242" s="528">
        <v>1</v>
      </c>
      <c r="DL242" s="528">
        <v>0</v>
      </c>
      <c r="DM242" s="528">
        <v>69</v>
      </c>
      <c r="DN242" s="528">
        <v>4</v>
      </c>
      <c r="DO242" s="528">
        <v>12</v>
      </c>
      <c r="DP242" s="535">
        <v>77</v>
      </c>
    </row>
    <row r="243" spans="1:120">
      <c r="A243" s="597" t="s">
        <v>480</v>
      </c>
      <c r="B243" s="545" t="s">
        <v>1289</v>
      </c>
      <c r="C243" s="546" t="s">
        <v>1270</v>
      </c>
      <c r="D243" s="531"/>
      <c r="E243" s="532"/>
      <c r="F243" s="532"/>
      <c r="G243" s="532"/>
      <c r="H243" s="532"/>
      <c r="I243" s="532">
        <v>3.8796157304925289</v>
      </c>
      <c r="J243" s="533"/>
      <c r="K243" s="534" t="s">
        <v>1325</v>
      </c>
      <c r="L243" s="528" t="s">
        <v>1325</v>
      </c>
      <c r="M243" s="528" t="s">
        <v>1325</v>
      </c>
      <c r="N243" s="528" t="s">
        <v>1325</v>
      </c>
      <c r="O243" s="528" t="s">
        <v>1325</v>
      </c>
      <c r="P243" s="528" t="s">
        <v>1325</v>
      </c>
      <c r="Q243" s="535" t="s">
        <v>1325</v>
      </c>
      <c r="R243" s="531"/>
      <c r="S243" s="532"/>
      <c r="T243" s="532"/>
      <c r="U243" s="532"/>
      <c r="V243" s="532"/>
      <c r="W243" s="532">
        <v>0</v>
      </c>
      <c r="X243" s="533"/>
      <c r="Y243" s="534" t="s">
        <v>1325</v>
      </c>
      <c r="Z243" s="528" t="s">
        <v>1325</v>
      </c>
      <c r="AA243" s="528" t="s">
        <v>1325</v>
      </c>
      <c r="AB243" s="528" t="s">
        <v>1325</v>
      </c>
      <c r="AC243" s="528" t="s">
        <v>1325</v>
      </c>
      <c r="AD243" s="528" t="s">
        <v>1325</v>
      </c>
      <c r="AE243" s="535" t="s">
        <v>1325</v>
      </c>
      <c r="AF243" s="531"/>
      <c r="AG243" s="532"/>
      <c r="AH243" s="532"/>
      <c r="AI243" s="532"/>
      <c r="AJ243" s="532"/>
      <c r="AK243" s="532">
        <v>0.94015130770501576</v>
      </c>
      <c r="AL243" s="533"/>
      <c r="AM243" s="534" t="s">
        <v>1325</v>
      </c>
      <c r="AN243" s="528" t="s">
        <v>1325</v>
      </c>
      <c r="AO243" s="528" t="s">
        <v>1325</v>
      </c>
      <c r="AP243" s="528" t="s">
        <v>1325</v>
      </c>
      <c r="AQ243" s="528" t="s">
        <v>1325</v>
      </c>
      <c r="AR243" s="528" t="s">
        <v>1325</v>
      </c>
      <c r="AS243" s="535" t="s">
        <v>1325</v>
      </c>
      <c r="AT243" s="531"/>
      <c r="AU243" s="532"/>
      <c r="AV243" s="532"/>
      <c r="AW243" s="532"/>
      <c r="AX243" s="532"/>
      <c r="AY243" s="532">
        <v>0</v>
      </c>
      <c r="AZ243" s="533"/>
      <c r="BA243" s="534" t="s">
        <v>1325</v>
      </c>
      <c r="BB243" s="528" t="s">
        <v>1325</v>
      </c>
      <c r="BC243" s="528" t="s">
        <v>1325</v>
      </c>
      <c r="BD243" s="528" t="s">
        <v>1325</v>
      </c>
      <c r="BE243" s="528" t="s">
        <v>1325</v>
      </c>
      <c r="BF243" s="528" t="s">
        <v>1325</v>
      </c>
      <c r="BG243" s="535" t="s">
        <v>1325</v>
      </c>
      <c r="BH243" s="531"/>
      <c r="BI243" s="532"/>
      <c r="BJ243" s="532"/>
      <c r="BK243" s="532"/>
      <c r="BL243" s="532"/>
      <c r="BM243" s="532">
        <v>0.42800243551399758</v>
      </c>
      <c r="BN243" s="533"/>
      <c r="BO243" s="534" t="s">
        <v>1325</v>
      </c>
      <c r="BP243" s="528" t="s">
        <v>1325</v>
      </c>
      <c r="BQ243" s="528" t="s">
        <v>1325</v>
      </c>
      <c r="BR243" s="528" t="s">
        <v>1325</v>
      </c>
      <c r="BS243" s="528" t="s">
        <v>1325</v>
      </c>
      <c r="BT243" s="528" t="s">
        <v>1325</v>
      </c>
      <c r="BU243" s="535" t="s">
        <v>1325</v>
      </c>
      <c r="BV243" s="531"/>
      <c r="BW243" s="532"/>
      <c r="BX243" s="532"/>
      <c r="BY243" s="532"/>
      <c r="BZ243" s="532"/>
      <c r="CA243" s="532">
        <v>0.70917354954305345</v>
      </c>
      <c r="CB243" s="533"/>
      <c r="CC243" s="534" t="s">
        <v>1325</v>
      </c>
      <c r="CD243" s="528" t="s">
        <v>1325</v>
      </c>
      <c r="CE243" s="528" t="s">
        <v>1325</v>
      </c>
      <c r="CF243" s="528" t="s">
        <v>1325</v>
      </c>
      <c r="CG243" s="528" t="s">
        <v>1325</v>
      </c>
      <c r="CH243" s="528" t="s">
        <v>1325</v>
      </c>
      <c r="CI243" s="535" t="s">
        <v>1325</v>
      </c>
      <c r="CJ243" s="531"/>
      <c r="CK243" s="532"/>
      <c r="CL243" s="532"/>
      <c r="CM243" s="532"/>
      <c r="CN243" s="532"/>
      <c r="CO243" s="532">
        <v>0</v>
      </c>
      <c r="CP243" s="533"/>
      <c r="CQ243" s="534" t="s">
        <v>1325</v>
      </c>
      <c r="CR243" s="528" t="s">
        <v>1325</v>
      </c>
      <c r="CS243" s="528" t="s">
        <v>1325</v>
      </c>
      <c r="CT243" s="528" t="s">
        <v>1325</v>
      </c>
      <c r="CU243" s="528" t="s">
        <v>1325</v>
      </c>
      <c r="CV243" s="528" t="s">
        <v>1325</v>
      </c>
      <c r="CW243" s="528" t="s">
        <v>1325</v>
      </c>
      <c r="CX243" s="528" t="s">
        <v>878</v>
      </c>
      <c r="CY243" s="528" t="s">
        <v>791</v>
      </c>
      <c r="CZ243" s="528" t="s">
        <v>878</v>
      </c>
      <c r="DA243" s="536" t="s">
        <v>791</v>
      </c>
      <c r="DB243" s="537" t="s">
        <v>792</v>
      </c>
      <c r="DC243" s="537" t="s">
        <v>792</v>
      </c>
      <c r="DD243" s="537" t="s">
        <v>878</v>
      </c>
      <c r="DE243" s="537" t="s">
        <v>878</v>
      </c>
      <c r="DF243" s="528"/>
      <c r="DG243" s="538" t="s">
        <v>1930</v>
      </c>
      <c r="DH243" s="528">
        <v>8</v>
      </c>
      <c r="DI243" s="528">
        <v>0</v>
      </c>
      <c r="DJ243" s="528">
        <v>5</v>
      </c>
      <c r="DK243" s="528">
        <v>1</v>
      </c>
      <c r="DL243" s="528">
        <v>0</v>
      </c>
      <c r="DM243" s="528">
        <v>139</v>
      </c>
      <c r="DN243" s="528">
        <v>9</v>
      </c>
      <c r="DO243" s="528">
        <v>10</v>
      </c>
      <c r="DP243" s="535">
        <v>162</v>
      </c>
    </row>
    <row r="244" spans="1:120">
      <c r="A244" s="597" t="s">
        <v>13</v>
      </c>
      <c r="B244" s="545" t="s">
        <v>1297</v>
      </c>
      <c r="C244" s="546" t="s">
        <v>765</v>
      </c>
      <c r="D244" s="531">
        <v>1.2384986908111599</v>
      </c>
      <c r="E244" s="532">
        <v>0.97617843974624074</v>
      </c>
      <c r="F244" s="532">
        <v>0.5382815234367696</v>
      </c>
      <c r="G244" s="532">
        <v>0.87002791046028838</v>
      </c>
      <c r="H244" s="532">
        <v>0</v>
      </c>
      <c r="I244" s="532">
        <v>1.082080832976863</v>
      </c>
      <c r="J244" s="533">
        <v>0.85928318446659291</v>
      </c>
      <c r="K244" s="534">
        <v>50</v>
      </c>
      <c r="L244" s="528" t="s">
        <v>1325</v>
      </c>
      <c r="M244" s="528" t="s">
        <v>1325</v>
      </c>
      <c r="N244" s="528" t="s">
        <v>1325</v>
      </c>
      <c r="O244" s="528" t="s">
        <v>1325</v>
      </c>
      <c r="P244" s="528">
        <v>464</v>
      </c>
      <c r="Q244" s="535">
        <v>17</v>
      </c>
      <c r="R244" s="531">
        <v>0.74262666744540373</v>
      </c>
      <c r="S244" s="532">
        <v>0</v>
      </c>
      <c r="T244" s="532">
        <v>0</v>
      </c>
      <c r="U244" s="532">
        <v>0</v>
      </c>
      <c r="V244" s="532">
        <v>0</v>
      </c>
      <c r="W244" s="532">
        <v>2.5833383361320208</v>
      </c>
      <c r="X244" s="533">
        <v>0.83378032404365454</v>
      </c>
      <c r="Y244" s="534" t="s">
        <v>1325</v>
      </c>
      <c r="Z244" s="528" t="s">
        <v>1325</v>
      </c>
      <c r="AA244" s="528" t="s">
        <v>1325</v>
      </c>
      <c r="AB244" s="528" t="s">
        <v>1325</v>
      </c>
      <c r="AC244" s="528" t="s">
        <v>1325</v>
      </c>
      <c r="AD244" s="528">
        <v>36</v>
      </c>
      <c r="AE244" s="535" t="s">
        <v>1325</v>
      </c>
      <c r="AF244" s="531">
        <v>1.7565408133885787</v>
      </c>
      <c r="AG244" s="532">
        <v>1.3222243191683576</v>
      </c>
      <c r="AH244" s="532">
        <v>0.99971144398518275</v>
      </c>
      <c r="AI244" s="532">
        <v>0</v>
      </c>
      <c r="AJ244" s="532">
        <v>0</v>
      </c>
      <c r="AK244" s="532">
        <v>0.95532629617668652</v>
      </c>
      <c r="AL244" s="533">
        <v>0.26257376092994339</v>
      </c>
      <c r="AM244" s="534">
        <v>12</v>
      </c>
      <c r="AN244" s="528" t="s">
        <v>1325</v>
      </c>
      <c r="AO244" s="528" t="s">
        <v>1325</v>
      </c>
      <c r="AP244" s="528" t="s">
        <v>1325</v>
      </c>
      <c r="AQ244" s="528" t="s">
        <v>1325</v>
      </c>
      <c r="AR244" s="528">
        <v>82</v>
      </c>
      <c r="AS244" s="535" t="s">
        <v>1325</v>
      </c>
      <c r="AT244" s="531">
        <v>0.81025241804589765</v>
      </c>
      <c r="AU244" s="532">
        <v>0</v>
      </c>
      <c r="AV244" s="532">
        <v>0</v>
      </c>
      <c r="AW244" s="532">
        <v>0</v>
      </c>
      <c r="AX244" s="532">
        <v>0</v>
      </c>
      <c r="AY244" s="532">
        <v>1.0711799796213093</v>
      </c>
      <c r="AZ244" s="533">
        <v>4.3486283984701171</v>
      </c>
      <c r="BA244" s="534" t="s">
        <v>1325</v>
      </c>
      <c r="BB244" s="528" t="s">
        <v>1325</v>
      </c>
      <c r="BC244" s="528" t="s">
        <v>1325</v>
      </c>
      <c r="BD244" s="528" t="s">
        <v>1325</v>
      </c>
      <c r="BE244" s="528" t="s">
        <v>1325</v>
      </c>
      <c r="BF244" s="528">
        <v>13</v>
      </c>
      <c r="BG244" s="535" t="s">
        <v>1325</v>
      </c>
      <c r="BH244" s="531">
        <v>1.207109485411852</v>
      </c>
      <c r="BI244" s="532">
        <v>0</v>
      </c>
      <c r="BJ244" s="532">
        <v>0</v>
      </c>
      <c r="BK244" s="532">
        <v>2.2691997290412398</v>
      </c>
      <c r="BL244" s="532">
        <v>0</v>
      </c>
      <c r="BM244" s="532">
        <v>1.2601331048343651</v>
      </c>
      <c r="BN244" s="533">
        <v>0.29929187431968141</v>
      </c>
      <c r="BO244" s="534" t="s">
        <v>1325</v>
      </c>
      <c r="BP244" s="528" t="s">
        <v>1325</v>
      </c>
      <c r="BQ244" s="528" t="s">
        <v>1325</v>
      </c>
      <c r="BR244" s="528" t="s">
        <v>1325</v>
      </c>
      <c r="BS244" s="528" t="s">
        <v>1325</v>
      </c>
      <c r="BT244" s="528">
        <v>80</v>
      </c>
      <c r="BU244" s="535" t="s">
        <v>1325</v>
      </c>
      <c r="BV244" s="531">
        <v>1.4881488016321869</v>
      </c>
      <c r="BW244" s="532">
        <v>0.55657734668187975</v>
      </c>
      <c r="BX244" s="532">
        <v>0.40801464016513395</v>
      </c>
      <c r="BY244" s="532">
        <v>0.39075276262690345</v>
      </c>
      <c r="BZ244" s="532">
        <v>0</v>
      </c>
      <c r="CA244" s="532">
        <v>0.98726753646763032</v>
      </c>
      <c r="CB244" s="533">
        <v>1.3113372622817911</v>
      </c>
      <c r="CC244" s="534">
        <v>25</v>
      </c>
      <c r="CD244" s="528" t="s">
        <v>1325</v>
      </c>
      <c r="CE244" s="528" t="s">
        <v>1325</v>
      </c>
      <c r="CF244" s="528" t="s">
        <v>1325</v>
      </c>
      <c r="CG244" s="528" t="s">
        <v>1325</v>
      </c>
      <c r="CH244" s="528">
        <v>195</v>
      </c>
      <c r="CI244" s="535">
        <v>11</v>
      </c>
      <c r="CJ244" s="531">
        <v>1.2966370269512051</v>
      </c>
      <c r="CK244" s="532">
        <v>6.9206098706522523</v>
      </c>
      <c r="CL244" s="532">
        <v>0</v>
      </c>
      <c r="CM244" s="532">
        <v>0</v>
      </c>
      <c r="CN244" s="532">
        <v>0</v>
      </c>
      <c r="CO244" s="532">
        <v>1.2733530516908966</v>
      </c>
      <c r="CP244" s="533">
        <v>0</v>
      </c>
      <c r="CQ244" s="534" t="s">
        <v>1325</v>
      </c>
      <c r="CR244" s="528" t="s">
        <v>1325</v>
      </c>
      <c r="CS244" s="528" t="s">
        <v>1325</v>
      </c>
      <c r="CT244" s="528" t="s">
        <v>1325</v>
      </c>
      <c r="CU244" s="528" t="s">
        <v>1325</v>
      </c>
      <c r="CV244" s="528">
        <v>19</v>
      </c>
      <c r="CW244" s="528" t="s">
        <v>1325</v>
      </c>
      <c r="CX244" s="528" t="s">
        <v>878</v>
      </c>
      <c r="CY244" s="528" t="s">
        <v>791</v>
      </c>
      <c r="CZ244" s="528" t="s">
        <v>878</v>
      </c>
      <c r="DA244" s="536" t="s">
        <v>791</v>
      </c>
      <c r="DB244" s="537" t="s">
        <v>792</v>
      </c>
      <c r="DC244" s="537" t="s">
        <v>792</v>
      </c>
      <c r="DD244" s="537" t="s">
        <v>878</v>
      </c>
      <c r="DE244" s="537" t="s">
        <v>878</v>
      </c>
      <c r="DF244" s="528"/>
      <c r="DG244" s="538" t="s">
        <v>1930</v>
      </c>
      <c r="DH244" s="528">
        <v>392</v>
      </c>
      <c r="DI244" s="528">
        <v>38</v>
      </c>
      <c r="DJ244" s="528">
        <v>50</v>
      </c>
      <c r="DK244" s="528">
        <v>53</v>
      </c>
      <c r="DL244" s="528">
        <v>10</v>
      </c>
      <c r="DM244" s="528">
        <v>4175</v>
      </c>
      <c r="DN244" s="528">
        <v>182</v>
      </c>
      <c r="DO244" s="528">
        <v>543</v>
      </c>
      <c r="DP244" s="535">
        <v>4900</v>
      </c>
    </row>
    <row r="245" spans="1:120">
      <c r="A245" s="597" t="s">
        <v>14</v>
      </c>
      <c r="B245" s="545" t="s">
        <v>1290</v>
      </c>
      <c r="C245" s="546" t="s">
        <v>766</v>
      </c>
      <c r="D245" s="531"/>
      <c r="E245" s="532"/>
      <c r="F245" s="532"/>
      <c r="G245" s="532"/>
      <c r="H245" s="532"/>
      <c r="I245" s="532"/>
      <c r="J245" s="533"/>
      <c r="K245" s="534" t="s">
        <v>1325</v>
      </c>
      <c r="L245" s="528" t="s">
        <v>1325</v>
      </c>
      <c r="M245" s="528" t="s">
        <v>1325</v>
      </c>
      <c r="N245" s="528" t="s">
        <v>1325</v>
      </c>
      <c r="O245" s="528" t="s">
        <v>1325</v>
      </c>
      <c r="P245" s="528" t="s">
        <v>1325</v>
      </c>
      <c r="Q245" s="535" t="s">
        <v>1325</v>
      </c>
      <c r="R245" s="531"/>
      <c r="S245" s="532"/>
      <c r="T245" s="532"/>
      <c r="U245" s="532"/>
      <c r="V245" s="532"/>
      <c r="W245" s="532"/>
      <c r="X245" s="533"/>
      <c r="Y245" s="534" t="s">
        <v>1325</v>
      </c>
      <c r="Z245" s="528" t="s">
        <v>1325</v>
      </c>
      <c r="AA245" s="528" t="s">
        <v>1325</v>
      </c>
      <c r="AB245" s="528" t="s">
        <v>1325</v>
      </c>
      <c r="AC245" s="528" t="s">
        <v>1325</v>
      </c>
      <c r="AD245" s="528" t="s">
        <v>1325</v>
      </c>
      <c r="AE245" s="535" t="s">
        <v>1325</v>
      </c>
      <c r="AF245" s="531"/>
      <c r="AG245" s="532"/>
      <c r="AH245" s="532"/>
      <c r="AI245" s="532"/>
      <c r="AJ245" s="532"/>
      <c r="AK245" s="532"/>
      <c r="AL245" s="533"/>
      <c r="AM245" s="534" t="s">
        <v>1325</v>
      </c>
      <c r="AN245" s="528" t="s">
        <v>1325</v>
      </c>
      <c r="AO245" s="528" t="s">
        <v>1325</v>
      </c>
      <c r="AP245" s="528" t="s">
        <v>1325</v>
      </c>
      <c r="AQ245" s="528" t="s">
        <v>1325</v>
      </c>
      <c r="AR245" s="528" t="s">
        <v>1325</v>
      </c>
      <c r="AS245" s="535" t="s">
        <v>1325</v>
      </c>
      <c r="AT245" s="531"/>
      <c r="AU245" s="532"/>
      <c r="AV245" s="532"/>
      <c r="AW245" s="532"/>
      <c r="AX245" s="532"/>
      <c r="AY245" s="532"/>
      <c r="AZ245" s="533"/>
      <c r="BA245" s="534" t="s">
        <v>1325</v>
      </c>
      <c r="BB245" s="528" t="s">
        <v>1325</v>
      </c>
      <c r="BC245" s="528" t="s">
        <v>1325</v>
      </c>
      <c r="BD245" s="528" t="s">
        <v>1325</v>
      </c>
      <c r="BE245" s="528" t="s">
        <v>1325</v>
      </c>
      <c r="BF245" s="528" t="s">
        <v>1325</v>
      </c>
      <c r="BG245" s="535" t="s">
        <v>1325</v>
      </c>
      <c r="BH245" s="531"/>
      <c r="BI245" s="532"/>
      <c r="BJ245" s="532"/>
      <c r="BK245" s="532"/>
      <c r="BL245" s="532"/>
      <c r="BM245" s="532"/>
      <c r="BN245" s="533"/>
      <c r="BO245" s="534" t="s">
        <v>1325</v>
      </c>
      <c r="BP245" s="528" t="s">
        <v>1325</v>
      </c>
      <c r="BQ245" s="528" t="s">
        <v>1325</v>
      </c>
      <c r="BR245" s="528" t="s">
        <v>1325</v>
      </c>
      <c r="BS245" s="528" t="s">
        <v>1325</v>
      </c>
      <c r="BT245" s="528" t="s">
        <v>1325</v>
      </c>
      <c r="BU245" s="535" t="s">
        <v>1325</v>
      </c>
      <c r="BV245" s="531"/>
      <c r="BW245" s="532"/>
      <c r="BX245" s="532"/>
      <c r="BY245" s="532"/>
      <c r="BZ245" s="532"/>
      <c r="CA245" s="532"/>
      <c r="CB245" s="533"/>
      <c r="CC245" s="534" t="s">
        <v>1325</v>
      </c>
      <c r="CD245" s="528" t="s">
        <v>1325</v>
      </c>
      <c r="CE245" s="528" t="s">
        <v>1325</v>
      </c>
      <c r="CF245" s="528" t="s">
        <v>1325</v>
      </c>
      <c r="CG245" s="528" t="s">
        <v>1325</v>
      </c>
      <c r="CH245" s="528" t="s">
        <v>1325</v>
      </c>
      <c r="CI245" s="535" t="s">
        <v>1325</v>
      </c>
      <c r="CJ245" s="531"/>
      <c r="CK245" s="532"/>
      <c r="CL245" s="532"/>
      <c r="CM245" s="532"/>
      <c r="CN245" s="532"/>
      <c r="CO245" s="532"/>
      <c r="CP245" s="533"/>
      <c r="CQ245" s="534" t="s">
        <v>1325</v>
      </c>
      <c r="CR245" s="528" t="s">
        <v>1325</v>
      </c>
      <c r="CS245" s="528" t="s">
        <v>1325</v>
      </c>
      <c r="CT245" s="528" t="s">
        <v>1325</v>
      </c>
      <c r="CU245" s="528" t="s">
        <v>1325</v>
      </c>
      <c r="CV245" s="528" t="s">
        <v>1325</v>
      </c>
      <c r="CW245" s="528" t="s">
        <v>1325</v>
      </c>
      <c r="CX245" s="528" t="s">
        <v>878</v>
      </c>
      <c r="CY245" s="528" t="s">
        <v>791</v>
      </c>
      <c r="CZ245" s="528" t="s">
        <v>878</v>
      </c>
      <c r="DA245" s="536" t="s">
        <v>791</v>
      </c>
      <c r="DB245" s="537" t="s">
        <v>792</v>
      </c>
      <c r="DC245" s="537" t="s">
        <v>792</v>
      </c>
      <c r="DD245" s="537" t="s">
        <v>878</v>
      </c>
      <c r="DE245" s="537" t="s">
        <v>878</v>
      </c>
      <c r="DF245" s="528"/>
      <c r="DG245" s="538" t="s">
        <v>1930</v>
      </c>
      <c r="DH245" s="528">
        <v>2</v>
      </c>
      <c r="DI245" s="528">
        <v>0</v>
      </c>
      <c r="DJ245" s="528">
        <v>0</v>
      </c>
      <c r="DK245" s="528">
        <v>0</v>
      </c>
      <c r="DL245" s="528">
        <v>0</v>
      </c>
      <c r="DM245" s="528">
        <v>9</v>
      </c>
      <c r="DN245" s="528">
        <v>0</v>
      </c>
      <c r="DO245" s="528">
        <v>0</v>
      </c>
      <c r="DP245" s="535">
        <v>11</v>
      </c>
    </row>
    <row r="246" spans="1:120">
      <c r="A246" s="591" t="s">
        <v>16</v>
      </c>
      <c r="B246" s="545" t="s">
        <v>1290</v>
      </c>
      <c r="C246" s="546" t="s">
        <v>767</v>
      </c>
      <c r="D246" s="531"/>
      <c r="E246" s="532"/>
      <c r="F246" s="532"/>
      <c r="G246" s="532"/>
      <c r="H246" s="532"/>
      <c r="I246" s="532">
        <v>0.72463806035234613</v>
      </c>
      <c r="J246" s="533"/>
      <c r="K246" s="534" t="s">
        <v>1325</v>
      </c>
      <c r="L246" s="528" t="s">
        <v>1325</v>
      </c>
      <c r="M246" s="528" t="s">
        <v>1325</v>
      </c>
      <c r="N246" s="528" t="s">
        <v>1325</v>
      </c>
      <c r="O246" s="528" t="s">
        <v>1325</v>
      </c>
      <c r="P246" s="528" t="s">
        <v>1325</v>
      </c>
      <c r="Q246" s="535" t="s">
        <v>1325</v>
      </c>
      <c r="R246" s="531"/>
      <c r="S246" s="532"/>
      <c r="T246" s="532"/>
      <c r="U246" s="532"/>
      <c r="V246" s="532"/>
      <c r="W246" s="532">
        <v>0</v>
      </c>
      <c r="X246" s="533"/>
      <c r="Y246" s="534" t="s">
        <v>1325</v>
      </c>
      <c r="Z246" s="528" t="s">
        <v>1325</v>
      </c>
      <c r="AA246" s="528" t="s">
        <v>1325</v>
      </c>
      <c r="AB246" s="528" t="s">
        <v>1325</v>
      </c>
      <c r="AC246" s="528" t="s">
        <v>1325</v>
      </c>
      <c r="AD246" s="528" t="s">
        <v>1325</v>
      </c>
      <c r="AE246" s="535" t="s">
        <v>1325</v>
      </c>
      <c r="AF246" s="531"/>
      <c r="AG246" s="532"/>
      <c r="AH246" s="532"/>
      <c r="AI246" s="532"/>
      <c r="AJ246" s="532"/>
      <c r="AK246" s="532">
        <v>5.2272412708398868</v>
      </c>
      <c r="AL246" s="533"/>
      <c r="AM246" s="534" t="s">
        <v>1325</v>
      </c>
      <c r="AN246" s="528" t="s">
        <v>1325</v>
      </c>
      <c r="AO246" s="528" t="s">
        <v>1325</v>
      </c>
      <c r="AP246" s="528" t="s">
        <v>1325</v>
      </c>
      <c r="AQ246" s="528" t="s">
        <v>1325</v>
      </c>
      <c r="AR246" s="528" t="s">
        <v>1325</v>
      </c>
      <c r="AS246" s="535" t="s">
        <v>1325</v>
      </c>
      <c r="AT246" s="531"/>
      <c r="AU246" s="532"/>
      <c r="AV246" s="532"/>
      <c r="AW246" s="532"/>
      <c r="AX246" s="532"/>
      <c r="AY246" s="532">
        <v>0</v>
      </c>
      <c r="AZ246" s="533"/>
      <c r="BA246" s="534" t="s">
        <v>1325</v>
      </c>
      <c r="BB246" s="528" t="s">
        <v>1325</v>
      </c>
      <c r="BC246" s="528" t="s">
        <v>1325</v>
      </c>
      <c r="BD246" s="528" t="s">
        <v>1325</v>
      </c>
      <c r="BE246" s="528" t="s">
        <v>1325</v>
      </c>
      <c r="BF246" s="528" t="s">
        <v>1325</v>
      </c>
      <c r="BG246" s="535" t="s">
        <v>1325</v>
      </c>
      <c r="BH246" s="531"/>
      <c r="BI246" s="532"/>
      <c r="BJ246" s="532"/>
      <c r="BK246" s="532"/>
      <c r="BL246" s="532"/>
      <c r="BM246" s="532">
        <v>0</v>
      </c>
      <c r="BN246" s="533"/>
      <c r="BO246" s="534" t="s">
        <v>1325</v>
      </c>
      <c r="BP246" s="528" t="s">
        <v>1325</v>
      </c>
      <c r="BQ246" s="528" t="s">
        <v>1325</v>
      </c>
      <c r="BR246" s="528" t="s">
        <v>1325</v>
      </c>
      <c r="BS246" s="528" t="s">
        <v>1325</v>
      </c>
      <c r="BT246" s="528" t="s">
        <v>1325</v>
      </c>
      <c r="BU246" s="535" t="s">
        <v>1325</v>
      </c>
      <c r="BV246" s="531"/>
      <c r="BW246" s="532"/>
      <c r="BX246" s="532"/>
      <c r="BY246" s="532"/>
      <c r="BZ246" s="532"/>
      <c r="CA246" s="532">
        <v>0</v>
      </c>
      <c r="CB246" s="533"/>
      <c r="CC246" s="534" t="s">
        <v>1325</v>
      </c>
      <c r="CD246" s="528" t="s">
        <v>1325</v>
      </c>
      <c r="CE246" s="528" t="s">
        <v>1325</v>
      </c>
      <c r="CF246" s="528" t="s">
        <v>1325</v>
      </c>
      <c r="CG246" s="528" t="s">
        <v>1325</v>
      </c>
      <c r="CH246" s="528" t="s">
        <v>1325</v>
      </c>
      <c r="CI246" s="535" t="s">
        <v>1325</v>
      </c>
      <c r="CJ246" s="531"/>
      <c r="CK246" s="532"/>
      <c r="CL246" s="532"/>
      <c r="CM246" s="532"/>
      <c r="CN246" s="532"/>
      <c r="CO246" s="532">
        <v>0</v>
      </c>
      <c r="CP246" s="533"/>
      <c r="CQ246" s="534" t="s">
        <v>1325</v>
      </c>
      <c r="CR246" s="528" t="s">
        <v>1325</v>
      </c>
      <c r="CS246" s="528" t="s">
        <v>1325</v>
      </c>
      <c r="CT246" s="528" t="s">
        <v>1325</v>
      </c>
      <c r="CU246" s="528" t="s">
        <v>1325</v>
      </c>
      <c r="CV246" s="528" t="s">
        <v>1325</v>
      </c>
      <c r="CW246" s="528" t="s">
        <v>1325</v>
      </c>
      <c r="CX246" s="528" t="s">
        <v>878</v>
      </c>
      <c r="CY246" s="528" t="s">
        <v>791</v>
      </c>
      <c r="CZ246" s="528" t="s">
        <v>878</v>
      </c>
      <c r="DA246" s="536" t="s">
        <v>791</v>
      </c>
      <c r="DB246" s="537" t="s">
        <v>792</v>
      </c>
      <c r="DC246" s="537" t="s">
        <v>792</v>
      </c>
      <c r="DD246" s="537" t="s">
        <v>878</v>
      </c>
      <c r="DE246" s="537" t="s">
        <v>878</v>
      </c>
      <c r="DF246" s="528"/>
      <c r="DG246" s="538" t="s">
        <v>1930</v>
      </c>
      <c r="DH246" s="528">
        <v>1</v>
      </c>
      <c r="DI246" s="528">
        <v>0</v>
      </c>
      <c r="DJ246" s="528">
        <v>0</v>
      </c>
      <c r="DK246" s="528">
        <v>0</v>
      </c>
      <c r="DL246" s="528">
        <v>0</v>
      </c>
      <c r="DM246" s="528">
        <v>25</v>
      </c>
      <c r="DN246" s="528">
        <v>0</v>
      </c>
      <c r="DO246" s="528">
        <v>2</v>
      </c>
      <c r="DP246" s="535">
        <v>26</v>
      </c>
    </row>
    <row r="247" spans="1:120">
      <c r="A247" s="591" t="s">
        <v>18</v>
      </c>
      <c r="B247" s="529" t="s">
        <v>1291</v>
      </c>
      <c r="C247" s="530" t="s">
        <v>768</v>
      </c>
      <c r="D247" s="531"/>
      <c r="E247" s="532"/>
      <c r="F247" s="532"/>
      <c r="G247" s="532"/>
      <c r="H247" s="532"/>
      <c r="I247" s="532">
        <v>0</v>
      </c>
      <c r="J247" s="533"/>
      <c r="K247" s="534" t="s">
        <v>1325</v>
      </c>
      <c r="L247" s="528" t="s">
        <v>1325</v>
      </c>
      <c r="M247" s="528" t="s">
        <v>1325</v>
      </c>
      <c r="N247" s="528" t="s">
        <v>1325</v>
      </c>
      <c r="O247" s="528" t="s">
        <v>1325</v>
      </c>
      <c r="P247" s="528" t="s">
        <v>1325</v>
      </c>
      <c r="Q247" s="535" t="s">
        <v>1325</v>
      </c>
      <c r="R247" s="531"/>
      <c r="S247" s="532"/>
      <c r="T247" s="532"/>
      <c r="U247" s="532"/>
      <c r="V247" s="532"/>
      <c r="W247" s="532">
        <v>0</v>
      </c>
      <c r="X247" s="533"/>
      <c r="Y247" s="534" t="s">
        <v>1325</v>
      </c>
      <c r="Z247" s="528" t="s">
        <v>1325</v>
      </c>
      <c r="AA247" s="528" t="s">
        <v>1325</v>
      </c>
      <c r="AB247" s="528" t="s">
        <v>1325</v>
      </c>
      <c r="AC247" s="528" t="s">
        <v>1325</v>
      </c>
      <c r="AD247" s="528" t="s">
        <v>1325</v>
      </c>
      <c r="AE247" s="535" t="s">
        <v>1325</v>
      </c>
      <c r="AF247" s="531"/>
      <c r="AG247" s="532"/>
      <c r="AH247" s="532"/>
      <c r="AI247" s="532"/>
      <c r="AJ247" s="532"/>
      <c r="AK247" s="532">
        <v>0</v>
      </c>
      <c r="AL247" s="533"/>
      <c r="AM247" s="534" t="s">
        <v>1325</v>
      </c>
      <c r="AN247" s="528" t="s">
        <v>1325</v>
      </c>
      <c r="AO247" s="528" t="s">
        <v>1325</v>
      </c>
      <c r="AP247" s="528" t="s">
        <v>1325</v>
      </c>
      <c r="AQ247" s="528" t="s">
        <v>1325</v>
      </c>
      <c r="AR247" s="528" t="s">
        <v>1325</v>
      </c>
      <c r="AS247" s="535" t="s">
        <v>1325</v>
      </c>
      <c r="AT247" s="531"/>
      <c r="AU247" s="532"/>
      <c r="AV247" s="532"/>
      <c r="AW247" s="532"/>
      <c r="AX247" s="532"/>
      <c r="AY247" s="532">
        <v>0</v>
      </c>
      <c r="AZ247" s="533"/>
      <c r="BA247" s="534" t="s">
        <v>1325</v>
      </c>
      <c r="BB247" s="528" t="s">
        <v>1325</v>
      </c>
      <c r="BC247" s="528" t="s">
        <v>1325</v>
      </c>
      <c r="BD247" s="528" t="s">
        <v>1325</v>
      </c>
      <c r="BE247" s="528" t="s">
        <v>1325</v>
      </c>
      <c r="BF247" s="528" t="s">
        <v>1325</v>
      </c>
      <c r="BG247" s="535" t="s">
        <v>1325</v>
      </c>
      <c r="BH247" s="531"/>
      <c r="BI247" s="532"/>
      <c r="BJ247" s="532"/>
      <c r="BK247" s="532"/>
      <c r="BL247" s="532"/>
      <c r="BM247" s="532">
        <v>0</v>
      </c>
      <c r="BN247" s="533"/>
      <c r="BO247" s="534" t="s">
        <v>1325</v>
      </c>
      <c r="BP247" s="528" t="s">
        <v>1325</v>
      </c>
      <c r="BQ247" s="528" t="s">
        <v>1325</v>
      </c>
      <c r="BR247" s="528" t="s">
        <v>1325</v>
      </c>
      <c r="BS247" s="528" t="s">
        <v>1325</v>
      </c>
      <c r="BT247" s="528" t="s">
        <v>1325</v>
      </c>
      <c r="BU247" s="535" t="s">
        <v>1325</v>
      </c>
      <c r="BV247" s="531"/>
      <c r="BW247" s="532"/>
      <c r="BX247" s="532"/>
      <c r="BY247" s="532"/>
      <c r="BZ247" s="532"/>
      <c r="CA247" s="532">
        <v>0</v>
      </c>
      <c r="CB247" s="533"/>
      <c r="CC247" s="534" t="s">
        <v>1325</v>
      </c>
      <c r="CD247" s="528" t="s">
        <v>1325</v>
      </c>
      <c r="CE247" s="528" t="s">
        <v>1325</v>
      </c>
      <c r="CF247" s="528" t="s">
        <v>1325</v>
      </c>
      <c r="CG247" s="528" t="s">
        <v>1325</v>
      </c>
      <c r="CH247" s="528" t="s">
        <v>1325</v>
      </c>
      <c r="CI247" s="535" t="s">
        <v>1325</v>
      </c>
      <c r="CJ247" s="531"/>
      <c r="CK247" s="532"/>
      <c r="CL247" s="532"/>
      <c r="CM247" s="532"/>
      <c r="CN247" s="532"/>
      <c r="CO247" s="532">
        <v>0</v>
      </c>
      <c r="CP247" s="533"/>
      <c r="CQ247" s="534" t="s">
        <v>1325</v>
      </c>
      <c r="CR247" s="528" t="s">
        <v>1325</v>
      </c>
      <c r="CS247" s="528" t="s">
        <v>1325</v>
      </c>
      <c r="CT247" s="528" t="s">
        <v>1325</v>
      </c>
      <c r="CU247" s="528" t="s">
        <v>1325</v>
      </c>
      <c r="CV247" s="528" t="s">
        <v>1325</v>
      </c>
      <c r="CW247" s="528" t="s">
        <v>1325</v>
      </c>
      <c r="CX247" s="528" t="s">
        <v>878</v>
      </c>
      <c r="CY247" s="528" t="s">
        <v>791</v>
      </c>
      <c r="CZ247" s="528" t="s">
        <v>878</v>
      </c>
      <c r="DA247" s="536" t="s">
        <v>791</v>
      </c>
      <c r="DB247" s="537" t="s">
        <v>792</v>
      </c>
      <c r="DC247" s="537" t="s">
        <v>792</v>
      </c>
      <c r="DD247" s="537" t="s">
        <v>878</v>
      </c>
      <c r="DE247" s="537" t="s">
        <v>878</v>
      </c>
      <c r="DF247" s="528"/>
      <c r="DG247" s="538" t="s">
        <v>1930</v>
      </c>
      <c r="DH247" s="528">
        <v>0</v>
      </c>
      <c r="DI247" s="528">
        <v>0</v>
      </c>
      <c r="DJ247" s="528">
        <v>0</v>
      </c>
      <c r="DK247" s="528">
        <v>0</v>
      </c>
      <c r="DL247" s="528">
        <v>0</v>
      </c>
      <c r="DM247" s="528">
        <v>15</v>
      </c>
      <c r="DN247" s="528">
        <v>0</v>
      </c>
      <c r="DO247" s="528">
        <v>0</v>
      </c>
      <c r="DP247" s="535">
        <v>15</v>
      </c>
    </row>
    <row r="248" spans="1:120">
      <c r="A248" s="597" t="s">
        <v>20</v>
      </c>
      <c r="B248" s="545" t="s">
        <v>1298</v>
      </c>
      <c r="C248" s="546" t="s">
        <v>769</v>
      </c>
      <c r="D248" s="531">
        <v>1.3294480884018631</v>
      </c>
      <c r="E248" s="532">
        <v>3.0291750426472817</v>
      </c>
      <c r="F248" s="532">
        <v>0.32664033959678734</v>
      </c>
      <c r="G248" s="532">
        <v>1.3582254413619255</v>
      </c>
      <c r="H248" s="532">
        <v>1.5157489495813057</v>
      </c>
      <c r="I248" s="532">
        <v>0.79036055874455347</v>
      </c>
      <c r="J248" s="533">
        <v>1.0870294323710972</v>
      </c>
      <c r="K248" s="534">
        <v>48</v>
      </c>
      <c r="L248" s="528" t="s">
        <v>1325</v>
      </c>
      <c r="M248" s="528">
        <v>10</v>
      </c>
      <c r="N248" s="528">
        <v>32</v>
      </c>
      <c r="O248" s="528" t="s">
        <v>1325</v>
      </c>
      <c r="P248" s="528">
        <v>243</v>
      </c>
      <c r="Q248" s="535">
        <v>27</v>
      </c>
      <c r="R248" s="531">
        <v>0.72026119867792249</v>
      </c>
      <c r="S248" s="532">
        <v>5.0848531132330006</v>
      </c>
      <c r="T248" s="532">
        <v>0.6532625784329783</v>
      </c>
      <c r="U248" s="532">
        <v>0.39641987113834753</v>
      </c>
      <c r="V248" s="532">
        <v>0</v>
      </c>
      <c r="W248" s="532">
        <v>0.95392036461131036</v>
      </c>
      <c r="X248" s="533">
        <v>2.0806397574577371</v>
      </c>
      <c r="Y248" s="534" t="s">
        <v>1325</v>
      </c>
      <c r="Z248" s="528" t="s">
        <v>1325</v>
      </c>
      <c r="AA248" s="528" t="s">
        <v>1325</v>
      </c>
      <c r="AB248" s="528" t="s">
        <v>1325</v>
      </c>
      <c r="AC248" s="528" t="s">
        <v>1325</v>
      </c>
      <c r="AD248" s="528">
        <v>27</v>
      </c>
      <c r="AE248" s="535" t="s">
        <v>1325</v>
      </c>
      <c r="AF248" s="531">
        <v>1.2704273775804693</v>
      </c>
      <c r="AG248" s="532">
        <v>0</v>
      </c>
      <c r="AH248" s="532">
        <v>0.57875058244082078</v>
      </c>
      <c r="AI248" s="532">
        <v>1.7526525472745944</v>
      </c>
      <c r="AJ248" s="532">
        <v>5.0329621403072986</v>
      </c>
      <c r="AK248" s="532">
        <v>0.83650202529337669</v>
      </c>
      <c r="AL248" s="533">
        <v>0.6833367795641665</v>
      </c>
      <c r="AM248" s="534" t="s">
        <v>1325</v>
      </c>
      <c r="AN248" s="528" t="s">
        <v>1325</v>
      </c>
      <c r="AO248" s="528" t="s">
        <v>1325</v>
      </c>
      <c r="AP248" s="528" t="s">
        <v>1325</v>
      </c>
      <c r="AQ248" s="528" t="s">
        <v>1325</v>
      </c>
      <c r="AR248" s="528">
        <v>43</v>
      </c>
      <c r="AS248" s="535" t="s">
        <v>1325</v>
      </c>
      <c r="AT248" s="531">
        <v>0</v>
      </c>
      <c r="AU248" s="532">
        <v>0</v>
      </c>
      <c r="AV248" s="532">
        <v>0</v>
      </c>
      <c r="AW248" s="532">
        <v>2.3473407872471603</v>
      </c>
      <c r="AX248" s="532">
        <v>0</v>
      </c>
      <c r="AY248" s="532">
        <v>2.2389572728935194</v>
      </c>
      <c r="AZ248" s="533">
        <v>2.2833176059552813</v>
      </c>
      <c r="BA248" s="534" t="s">
        <v>1325</v>
      </c>
      <c r="BB248" s="528" t="s">
        <v>1325</v>
      </c>
      <c r="BC248" s="528" t="s">
        <v>1325</v>
      </c>
      <c r="BD248" s="528" t="s">
        <v>1325</v>
      </c>
      <c r="BE248" s="528" t="s">
        <v>1325</v>
      </c>
      <c r="BF248" s="528">
        <v>13</v>
      </c>
      <c r="BG248" s="535" t="s">
        <v>1325</v>
      </c>
      <c r="BH248" s="531">
        <v>1.4107828834545528</v>
      </c>
      <c r="BI248" s="532">
        <v>2.8055060790487638</v>
      </c>
      <c r="BJ248" s="532">
        <v>0</v>
      </c>
      <c r="BK248" s="532">
        <v>1.6807438920220557</v>
      </c>
      <c r="BL248" s="532">
        <v>0</v>
      </c>
      <c r="BM248" s="532">
        <v>1.0447827076873486</v>
      </c>
      <c r="BN248" s="533">
        <v>0.21286143671478239</v>
      </c>
      <c r="BO248" s="534" t="s">
        <v>1325</v>
      </c>
      <c r="BP248" s="528" t="s">
        <v>1325</v>
      </c>
      <c r="BQ248" s="528" t="s">
        <v>1325</v>
      </c>
      <c r="BR248" s="528" t="s">
        <v>1325</v>
      </c>
      <c r="BS248" s="528" t="s">
        <v>1325</v>
      </c>
      <c r="BT248" s="528">
        <v>49</v>
      </c>
      <c r="BU248" s="535" t="s">
        <v>1325</v>
      </c>
      <c r="BV248" s="531">
        <v>1.4967970338121248</v>
      </c>
      <c r="BW248" s="532">
        <v>2.7753683572100125</v>
      </c>
      <c r="BX248" s="532">
        <v>0.26924496296792538</v>
      </c>
      <c r="BY248" s="532">
        <v>1.5346793136882124</v>
      </c>
      <c r="BZ248" s="532">
        <v>0.92463106473530765</v>
      </c>
      <c r="CA248" s="532">
        <v>0.69688778525720185</v>
      </c>
      <c r="CB248" s="533">
        <v>1.3543219289795729</v>
      </c>
      <c r="CC248" s="534">
        <v>19</v>
      </c>
      <c r="CD248" s="528" t="s">
        <v>1325</v>
      </c>
      <c r="CE248" s="528" t="s">
        <v>1325</v>
      </c>
      <c r="CF248" s="528">
        <v>13</v>
      </c>
      <c r="CG248" s="528" t="s">
        <v>1325</v>
      </c>
      <c r="CH248" s="528">
        <v>83</v>
      </c>
      <c r="CI248" s="535">
        <v>12</v>
      </c>
      <c r="CJ248" s="531">
        <v>0.93816482468058326</v>
      </c>
      <c r="CK248" s="532">
        <v>0</v>
      </c>
      <c r="CL248" s="532">
        <v>1.2770893711665179</v>
      </c>
      <c r="CM248" s="532">
        <v>1.563281208022874</v>
      </c>
      <c r="CN248" s="532">
        <v>0</v>
      </c>
      <c r="CO248" s="532">
        <v>1.2526014293267633</v>
      </c>
      <c r="CP248" s="533">
        <v>0</v>
      </c>
      <c r="CQ248" s="534" t="s">
        <v>1325</v>
      </c>
      <c r="CR248" s="528" t="s">
        <v>1325</v>
      </c>
      <c r="CS248" s="528" t="s">
        <v>1325</v>
      </c>
      <c r="CT248" s="528" t="s">
        <v>1325</v>
      </c>
      <c r="CU248" s="528" t="s">
        <v>1325</v>
      </c>
      <c r="CV248" s="528" t="s">
        <v>1325</v>
      </c>
      <c r="CW248" s="528" t="s">
        <v>1325</v>
      </c>
      <c r="CX248" s="528" t="s">
        <v>878</v>
      </c>
      <c r="CY248" s="528" t="s">
        <v>791</v>
      </c>
      <c r="CZ248" s="528" t="s">
        <v>878</v>
      </c>
      <c r="DA248" s="536" t="s">
        <v>791</v>
      </c>
      <c r="DB248" s="537" t="s">
        <v>792</v>
      </c>
      <c r="DC248" s="537" t="s">
        <v>792</v>
      </c>
      <c r="DD248" s="537" t="s">
        <v>878</v>
      </c>
      <c r="DE248" s="537" t="s">
        <v>878</v>
      </c>
      <c r="DF248" s="528"/>
      <c r="DG248" s="538" t="s">
        <v>1930</v>
      </c>
      <c r="DH248" s="528">
        <v>451</v>
      </c>
      <c r="DI248" s="528">
        <v>24</v>
      </c>
      <c r="DJ248" s="528">
        <v>342</v>
      </c>
      <c r="DK248" s="528">
        <v>281</v>
      </c>
      <c r="DL248" s="528">
        <v>70</v>
      </c>
      <c r="DM248" s="528">
        <v>3152</v>
      </c>
      <c r="DN248" s="528">
        <v>293</v>
      </c>
      <c r="DO248" s="528">
        <v>375</v>
      </c>
      <c r="DP248" s="535">
        <v>4613</v>
      </c>
    </row>
    <row r="249" spans="1:120">
      <c r="A249" s="597" t="s">
        <v>21</v>
      </c>
      <c r="B249" s="545" t="s">
        <v>1289</v>
      </c>
      <c r="C249" s="546" t="s">
        <v>770</v>
      </c>
      <c r="D249" s="531"/>
      <c r="E249" s="532"/>
      <c r="F249" s="532"/>
      <c r="G249" s="532"/>
      <c r="H249" s="532"/>
      <c r="I249" s="532">
        <v>1.5617199576559184</v>
      </c>
      <c r="J249" s="533"/>
      <c r="K249" s="534" t="s">
        <v>1325</v>
      </c>
      <c r="L249" s="528" t="s">
        <v>1325</v>
      </c>
      <c r="M249" s="528" t="s">
        <v>1325</v>
      </c>
      <c r="N249" s="528" t="s">
        <v>1325</v>
      </c>
      <c r="O249" s="528" t="s">
        <v>1325</v>
      </c>
      <c r="P249" s="528" t="s">
        <v>1325</v>
      </c>
      <c r="Q249" s="535" t="s">
        <v>1325</v>
      </c>
      <c r="R249" s="531"/>
      <c r="S249" s="532"/>
      <c r="T249" s="532"/>
      <c r="U249" s="532"/>
      <c r="V249" s="532"/>
      <c r="W249" s="532">
        <v>0</v>
      </c>
      <c r="X249" s="533"/>
      <c r="Y249" s="534" t="s">
        <v>1325</v>
      </c>
      <c r="Z249" s="528" t="s">
        <v>1325</v>
      </c>
      <c r="AA249" s="528" t="s">
        <v>1325</v>
      </c>
      <c r="AB249" s="528" t="s">
        <v>1325</v>
      </c>
      <c r="AC249" s="528" t="s">
        <v>1325</v>
      </c>
      <c r="AD249" s="528" t="s">
        <v>1325</v>
      </c>
      <c r="AE249" s="535" t="s">
        <v>1325</v>
      </c>
      <c r="AF249" s="531"/>
      <c r="AG249" s="532"/>
      <c r="AH249" s="532"/>
      <c r="AI249" s="532"/>
      <c r="AJ249" s="532"/>
      <c r="AK249" s="532">
        <v>2.2531212374309857</v>
      </c>
      <c r="AL249" s="533"/>
      <c r="AM249" s="534" t="s">
        <v>1325</v>
      </c>
      <c r="AN249" s="528" t="s">
        <v>1325</v>
      </c>
      <c r="AO249" s="528" t="s">
        <v>1325</v>
      </c>
      <c r="AP249" s="528" t="s">
        <v>1325</v>
      </c>
      <c r="AQ249" s="528" t="s">
        <v>1325</v>
      </c>
      <c r="AR249" s="528" t="s">
        <v>1325</v>
      </c>
      <c r="AS249" s="535" t="s">
        <v>1325</v>
      </c>
      <c r="AT249" s="531"/>
      <c r="AU249" s="532"/>
      <c r="AV249" s="532"/>
      <c r="AW249" s="532"/>
      <c r="AX249" s="532"/>
      <c r="AY249" s="532">
        <v>0</v>
      </c>
      <c r="AZ249" s="533"/>
      <c r="BA249" s="534" t="s">
        <v>1325</v>
      </c>
      <c r="BB249" s="528" t="s">
        <v>1325</v>
      </c>
      <c r="BC249" s="528" t="s">
        <v>1325</v>
      </c>
      <c r="BD249" s="528" t="s">
        <v>1325</v>
      </c>
      <c r="BE249" s="528" t="s">
        <v>1325</v>
      </c>
      <c r="BF249" s="528" t="s">
        <v>1325</v>
      </c>
      <c r="BG249" s="535" t="s">
        <v>1325</v>
      </c>
      <c r="BH249" s="531"/>
      <c r="BI249" s="532"/>
      <c r="BJ249" s="532"/>
      <c r="BK249" s="532"/>
      <c r="BL249" s="532"/>
      <c r="BM249" s="532">
        <v>0</v>
      </c>
      <c r="BN249" s="533"/>
      <c r="BO249" s="534" t="s">
        <v>1325</v>
      </c>
      <c r="BP249" s="528" t="s">
        <v>1325</v>
      </c>
      <c r="BQ249" s="528" t="s">
        <v>1325</v>
      </c>
      <c r="BR249" s="528" t="s">
        <v>1325</v>
      </c>
      <c r="BS249" s="528" t="s">
        <v>1325</v>
      </c>
      <c r="BT249" s="528" t="s">
        <v>1325</v>
      </c>
      <c r="BU249" s="535" t="s">
        <v>1325</v>
      </c>
      <c r="BV249" s="531"/>
      <c r="BW249" s="532"/>
      <c r="BX249" s="532"/>
      <c r="BY249" s="532"/>
      <c r="BZ249" s="532"/>
      <c r="CA249" s="532">
        <v>2.7193137485926737</v>
      </c>
      <c r="CB249" s="533"/>
      <c r="CC249" s="534" t="s">
        <v>1325</v>
      </c>
      <c r="CD249" s="528" t="s">
        <v>1325</v>
      </c>
      <c r="CE249" s="528" t="s">
        <v>1325</v>
      </c>
      <c r="CF249" s="528" t="s">
        <v>1325</v>
      </c>
      <c r="CG249" s="528" t="s">
        <v>1325</v>
      </c>
      <c r="CH249" s="528" t="s">
        <v>1325</v>
      </c>
      <c r="CI249" s="535" t="s">
        <v>1325</v>
      </c>
      <c r="CJ249" s="531"/>
      <c r="CK249" s="532"/>
      <c r="CL249" s="532"/>
      <c r="CM249" s="532"/>
      <c r="CN249" s="532"/>
      <c r="CO249" s="532">
        <v>0</v>
      </c>
      <c r="CP249" s="533"/>
      <c r="CQ249" s="534" t="s">
        <v>1325</v>
      </c>
      <c r="CR249" s="528" t="s">
        <v>1325</v>
      </c>
      <c r="CS249" s="528" t="s">
        <v>1325</v>
      </c>
      <c r="CT249" s="528" t="s">
        <v>1325</v>
      </c>
      <c r="CU249" s="528" t="s">
        <v>1325</v>
      </c>
      <c r="CV249" s="528" t="s">
        <v>1325</v>
      </c>
      <c r="CW249" s="528" t="s">
        <v>1325</v>
      </c>
      <c r="CX249" s="528" t="s">
        <v>878</v>
      </c>
      <c r="CY249" s="528" t="s">
        <v>791</v>
      </c>
      <c r="CZ249" s="528" t="s">
        <v>878</v>
      </c>
      <c r="DA249" s="536" t="s">
        <v>791</v>
      </c>
      <c r="DB249" s="537" t="s">
        <v>792</v>
      </c>
      <c r="DC249" s="537" t="s">
        <v>792</v>
      </c>
      <c r="DD249" s="537" t="s">
        <v>878</v>
      </c>
      <c r="DE249" s="537" t="s">
        <v>878</v>
      </c>
      <c r="DF249" s="528"/>
      <c r="DG249" s="538" t="s">
        <v>1930</v>
      </c>
      <c r="DH249" s="528">
        <v>0</v>
      </c>
      <c r="DI249" s="528">
        <v>2</v>
      </c>
      <c r="DJ249" s="528">
        <v>0</v>
      </c>
      <c r="DK249" s="528">
        <v>0</v>
      </c>
      <c r="DL249" s="528">
        <v>0</v>
      </c>
      <c r="DM249" s="528">
        <v>29</v>
      </c>
      <c r="DN249" s="528">
        <v>0</v>
      </c>
      <c r="DO249" s="528">
        <v>5</v>
      </c>
      <c r="DP249" s="535">
        <v>31</v>
      </c>
    </row>
    <row r="250" spans="1:120">
      <c r="A250" s="597" t="s">
        <v>1134</v>
      </c>
      <c r="B250" s="545" t="s">
        <v>1293</v>
      </c>
      <c r="C250" s="546" t="s">
        <v>771</v>
      </c>
      <c r="D250" s="531">
        <v>0.70150964888808531</v>
      </c>
      <c r="E250" s="532">
        <v>2.5398956118829239</v>
      </c>
      <c r="F250" s="532"/>
      <c r="G250" s="532">
        <v>2.6670466179486825</v>
      </c>
      <c r="H250" s="532"/>
      <c r="I250" s="532">
        <v>0.82450855594398142</v>
      </c>
      <c r="J250" s="533">
        <v>0.78425704086097703</v>
      </c>
      <c r="K250" s="534">
        <v>11</v>
      </c>
      <c r="L250" s="528" t="s">
        <v>1325</v>
      </c>
      <c r="M250" s="528" t="s">
        <v>1325</v>
      </c>
      <c r="N250" s="528" t="s">
        <v>1325</v>
      </c>
      <c r="O250" s="528" t="s">
        <v>1325</v>
      </c>
      <c r="P250" s="528">
        <v>102</v>
      </c>
      <c r="Q250" s="535" t="s">
        <v>1325</v>
      </c>
      <c r="R250" s="531">
        <v>0</v>
      </c>
      <c r="S250" s="532">
        <v>12.706462958862383</v>
      </c>
      <c r="T250" s="532"/>
      <c r="U250" s="532">
        <v>0</v>
      </c>
      <c r="V250" s="532"/>
      <c r="W250" s="532">
        <v>1.5806234177976137</v>
      </c>
      <c r="X250" s="533">
        <v>2.2057652466132147</v>
      </c>
      <c r="Y250" s="534" t="s">
        <v>1325</v>
      </c>
      <c r="Z250" s="528" t="s">
        <v>1325</v>
      </c>
      <c r="AA250" s="528" t="s">
        <v>1325</v>
      </c>
      <c r="AB250" s="528" t="s">
        <v>1325</v>
      </c>
      <c r="AC250" s="528" t="s">
        <v>1325</v>
      </c>
      <c r="AD250" s="528">
        <v>10</v>
      </c>
      <c r="AE250" s="535" t="s">
        <v>1325</v>
      </c>
      <c r="AF250" s="531">
        <v>0.46317805427535269</v>
      </c>
      <c r="AG250" s="532">
        <v>1.59334715195973</v>
      </c>
      <c r="AH250" s="532"/>
      <c r="AI250" s="532">
        <v>3.5190007904930138</v>
      </c>
      <c r="AJ250" s="532"/>
      <c r="AK250" s="532">
        <v>0.36085576204317471</v>
      </c>
      <c r="AL250" s="533">
        <v>0</v>
      </c>
      <c r="AM250" s="534" t="s">
        <v>1325</v>
      </c>
      <c r="AN250" s="528" t="s">
        <v>1325</v>
      </c>
      <c r="AO250" s="528" t="s">
        <v>1325</v>
      </c>
      <c r="AP250" s="528" t="s">
        <v>1325</v>
      </c>
      <c r="AQ250" s="528" t="s">
        <v>1325</v>
      </c>
      <c r="AR250" s="528">
        <v>17</v>
      </c>
      <c r="AS250" s="535" t="s">
        <v>1325</v>
      </c>
      <c r="AT250" s="531">
        <v>1.6658986370478426</v>
      </c>
      <c r="AU250" s="532">
        <v>0</v>
      </c>
      <c r="AV250" s="532"/>
      <c r="AW250" s="532">
        <v>0</v>
      </c>
      <c r="AX250" s="532"/>
      <c r="AY250" s="532">
        <v>1.6262836744614313</v>
      </c>
      <c r="AZ250" s="533">
        <v>0</v>
      </c>
      <c r="BA250" s="534" t="s">
        <v>1325</v>
      </c>
      <c r="BB250" s="528" t="s">
        <v>1325</v>
      </c>
      <c r="BC250" s="528" t="s">
        <v>1325</v>
      </c>
      <c r="BD250" s="528" t="s">
        <v>1325</v>
      </c>
      <c r="BE250" s="528" t="s">
        <v>1325</v>
      </c>
      <c r="BF250" s="528" t="s">
        <v>1325</v>
      </c>
      <c r="BG250" s="535" t="s">
        <v>1325</v>
      </c>
      <c r="BH250" s="531">
        <v>0.97469754314199575</v>
      </c>
      <c r="BI250" s="532">
        <v>2.0244106196156904</v>
      </c>
      <c r="BJ250" s="532"/>
      <c r="BK250" s="532">
        <v>11.93700767117474</v>
      </c>
      <c r="BL250" s="532"/>
      <c r="BM250" s="532">
        <v>0.38324688155521508</v>
      </c>
      <c r="BN250" s="533">
        <v>0.75485425389531025</v>
      </c>
      <c r="BO250" s="534" t="s">
        <v>1325</v>
      </c>
      <c r="BP250" s="528" t="s">
        <v>1325</v>
      </c>
      <c r="BQ250" s="528" t="s">
        <v>1325</v>
      </c>
      <c r="BR250" s="528" t="s">
        <v>1325</v>
      </c>
      <c r="BS250" s="528" t="s">
        <v>1325</v>
      </c>
      <c r="BT250" s="528">
        <v>14</v>
      </c>
      <c r="BU250" s="535" t="s">
        <v>1325</v>
      </c>
      <c r="BV250" s="531">
        <v>0.99541861902889939</v>
      </c>
      <c r="BW250" s="532">
        <v>3.1430281866511836</v>
      </c>
      <c r="BX250" s="532"/>
      <c r="BY250" s="532">
        <v>0</v>
      </c>
      <c r="BZ250" s="532"/>
      <c r="CA250" s="532">
        <v>1.7074404542478938</v>
      </c>
      <c r="CB250" s="533">
        <v>0.56936793323149537</v>
      </c>
      <c r="CC250" s="534" t="s">
        <v>1325</v>
      </c>
      <c r="CD250" s="528" t="s">
        <v>1325</v>
      </c>
      <c r="CE250" s="528" t="s">
        <v>1325</v>
      </c>
      <c r="CF250" s="528" t="s">
        <v>1325</v>
      </c>
      <c r="CG250" s="528" t="s">
        <v>1325</v>
      </c>
      <c r="CH250" s="528">
        <v>36</v>
      </c>
      <c r="CI250" s="535" t="s">
        <v>1325</v>
      </c>
      <c r="CJ250" s="531">
        <v>0</v>
      </c>
      <c r="CK250" s="532">
        <v>0</v>
      </c>
      <c r="CL250" s="532"/>
      <c r="CM250" s="532">
        <v>0</v>
      </c>
      <c r="CN250" s="532"/>
      <c r="CO250" s="532">
        <v>0.94692514587892018</v>
      </c>
      <c r="CP250" s="533">
        <v>10.964653075894113</v>
      </c>
      <c r="CQ250" s="534" t="s">
        <v>1325</v>
      </c>
      <c r="CR250" s="528" t="s">
        <v>1325</v>
      </c>
      <c r="CS250" s="528" t="s">
        <v>1325</v>
      </c>
      <c r="CT250" s="528" t="s">
        <v>1325</v>
      </c>
      <c r="CU250" s="528" t="s">
        <v>1325</v>
      </c>
      <c r="CV250" s="528" t="s">
        <v>1325</v>
      </c>
      <c r="CW250" s="528" t="s">
        <v>1325</v>
      </c>
      <c r="CX250" s="528" t="s">
        <v>878</v>
      </c>
      <c r="CY250" s="528" t="s">
        <v>791</v>
      </c>
      <c r="CZ250" s="528" t="s">
        <v>878</v>
      </c>
      <c r="DA250" s="536" t="s">
        <v>791</v>
      </c>
      <c r="DB250" s="537" t="s">
        <v>792</v>
      </c>
      <c r="DC250" s="537" t="s">
        <v>792</v>
      </c>
      <c r="DD250" s="537" t="s">
        <v>878</v>
      </c>
      <c r="DE250" s="537" t="s">
        <v>878</v>
      </c>
      <c r="DF250" s="544" t="s">
        <v>1934</v>
      </c>
      <c r="DG250" s="538" t="s">
        <v>1930</v>
      </c>
      <c r="DH250" s="528">
        <v>122</v>
      </c>
      <c r="DI250" s="528">
        <v>20</v>
      </c>
      <c r="DJ250" s="528">
        <v>6</v>
      </c>
      <c r="DK250" s="528">
        <v>10</v>
      </c>
      <c r="DL250" s="528">
        <v>1</v>
      </c>
      <c r="DM250" s="528">
        <v>914</v>
      </c>
      <c r="DN250" s="528">
        <v>52</v>
      </c>
      <c r="DO250" s="528">
        <v>128</v>
      </c>
      <c r="DP250" s="535">
        <v>1125</v>
      </c>
    </row>
    <row r="251" spans="1:120">
      <c r="A251" s="597" t="s">
        <v>1136</v>
      </c>
      <c r="B251" s="545" t="s">
        <v>1297</v>
      </c>
      <c r="C251" s="546" t="s">
        <v>772</v>
      </c>
      <c r="D251" s="531">
        <v>1.1335643849841515</v>
      </c>
      <c r="E251" s="532">
        <v>2.3628448385434835</v>
      </c>
      <c r="F251" s="532">
        <v>0.35618881139945563</v>
      </c>
      <c r="G251" s="532">
        <v>1.862521741573703</v>
      </c>
      <c r="H251" s="532"/>
      <c r="I251" s="532">
        <v>0.86367869474671477</v>
      </c>
      <c r="J251" s="533">
        <v>1.2096680816976131</v>
      </c>
      <c r="K251" s="534">
        <v>36</v>
      </c>
      <c r="L251" s="528" t="s">
        <v>1325</v>
      </c>
      <c r="M251" s="528" t="s">
        <v>1325</v>
      </c>
      <c r="N251" s="528" t="s">
        <v>1325</v>
      </c>
      <c r="O251" s="528" t="s">
        <v>1325</v>
      </c>
      <c r="P251" s="528">
        <v>182</v>
      </c>
      <c r="Q251" s="535" t="s">
        <v>1325</v>
      </c>
      <c r="R251" s="531">
        <v>1.4437252921312611</v>
      </c>
      <c r="S251" s="532">
        <v>15.398520894867366</v>
      </c>
      <c r="T251" s="532">
        <v>0</v>
      </c>
      <c r="U251" s="532">
        <v>0</v>
      </c>
      <c r="V251" s="532"/>
      <c r="W251" s="532">
        <v>0.7725765932718397</v>
      </c>
      <c r="X251" s="533">
        <v>0</v>
      </c>
      <c r="Y251" s="534" t="s">
        <v>1325</v>
      </c>
      <c r="Z251" s="528" t="s">
        <v>1325</v>
      </c>
      <c r="AA251" s="528" t="s">
        <v>1325</v>
      </c>
      <c r="AB251" s="528" t="s">
        <v>1325</v>
      </c>
      <c r="AC251" s="528" t="s">
        <v>1325</v>
      </c>
      <c r="AD251" s="528" t="s">
        <v>1325</v>
      </c>
      <c r="AE251" s="535" t="s">
        <v>1325</v>
      </c>
      <c r="AF251" s="531">
        <v>0.29897565415400285</v>
      </c>
      <c r="AG251" s="532">
        <v>3.3882508883514997</v>
      </c>
      <c r="AH251" s="532">
        <v>0</v>
      </c>
      <c r="AI251" s="532">
        <v>0</v>
      </c>
      <c r="AJ251" s="532"/>
      <c r="AK251" s="532">
        <v>4.8286037079489956</v>
      </c>
      <c r="AL251" s="533">
        <v>0</v>
      </c>
      <c r="AM251" s="534" t="s">
        <v>1325</v>
      </c>
      <c r="AN251" s="528" t="s">
        <v>1325</v>
      </c>
      <c r="AO251" s="528" t="s">
        <v>1325</v>
      </c>
      <c r="AP251" s="528" t="s">
        <v>1325</v>
      </c>
      <c r="AQ251" s="528" t="s">
        <v>1325</v>
      </c>
      <c r="AR251" s="528">
        <v>25</v>
      </c>
      <c r="AS251" s="535" t="s">
        <v>1325</v>
      </c>
      <c r="AT251" s="531">
        <v>0</v>
      </c>
      <c r="AU251" s="532">
        <v>7.6022097028458671</v>
      </c>
      <c r="AV251" s="532">
        <v>0</v>
      </c>
      <c r="AW251" s="532">
        <v>0</v>
      </c>
      <c r="AX251" s="532"/>
      <c r="AY251" s="532">
        <v>5.322027424062993</v>
      </c>
      <c r="AZ251" s="533">
        <v>0</v>
      </c>
      <c r="BA251" s="534" t="s">
        <v>1325</v>
      </c>
      <c r="BB251" s="528" t="s">
        <v>1325</v>
      </c>
      <c r="BC251" s="528" t="s">
        <v>1325</v>
      </c>
      <c r="BD251" s="528" t="s">
        <v>1325</v>
      </c>
      <c r="BE251" s="528" t="s">
        <v>1325</v>
      </c>
      <c r="BF251" s="528">
        <v>12</v>
      </c>
      <c r="BG251" s="535" t="s">
        <v>1325</v>
      </c>
      <c r="BH251" s="531">
        <v>0.39650352697425445</v>
      </c>
      <c r="BI251" s="532">
        <v>1.4209943722625393</v>
      </c>
      <c r="BJ251" s="532">
        <v>0</v>
      </c>
      <c r="BK251" s="532">
        <v>0</v>
      </c>
      <c r="BL251" s="532"/>
      <c r="BM251" s="532">
        <v>1.6563030219829624</v>
      </c>
      <c r="BN251" s="533">
        <v>3.320763603956324</v>
      </c>
      <c r="BO251" s="534" t="s">
        <v>1325</v>
      </c>
      <c r="BP251" s="528" t="s">
        <v>1325</v>
      </c>
      <c r="BQ251" s="528" t="s">
        <v>1325</v>
      </c>
      <c r="BR251" s="528" t="s">
        <v>1325</v>
      </c>
      <c r="BS251" s="528" t="s">
        <v>1325</v>
      </c>
      <c r="BT251" s="528">
        <v>47</v>
      </c>
      <c r="BU251" s="535" t="s">
        <v>1325</v>
      </c>
      <c r="BV251" s="531">
        <v>2.3426839713958327</v>
      </c>
      <c r="BW251" s="532">
        <v>2.0506553965914396</v>
      </c>
      <c r="BX251" s="532">
        <v>0</v>
      </c>
      <c r="BY251" s="532">
        <v>0</v>
      </c>
      <c r="BZ251" s="532"/>
      <c r="CA251" s="532">
        <v>0.71922238999657129</v>
      </c>
      <c r="CB251" s="533">
        <v>1.4244662901869924</v>
      </c>
      <c r="CC251" s="534">
        <v>26</v>
      </c>
      <c r="CD251" s="528" t="s">
        <v>1325</v>
      </c>
      <c r="CE251" s="528" t="s">
        <v>1325</v>
      </c>
      <c r="CF251" s="528" t="s">
        <v>1325</v>
      </c>
      <c r="CG251" s="528" t="s">
        <v>1325</v>
      </c>
      <c r="CH251" s="528">
        <v>72</v>
      </c>
      <c r="CI251" s="535" t="s">
        <v>1325</v>
      </c>
      <c r="CJ251" s="531">
        <v>1.2682811514686938</v>
      </c>
      <c r="CK251" s="532">
        <v>0</v>
      </c>
      <c r="CL251" s="532">
        <v>0</v>
      </c>
      <c r="CM251" s="532">
        <v>11.593980633611727</v>
      </c>
      <c r="CN251" s="532"/>
      <c r="CO251" s="532">
        <v>0.45399044338668759</v>
      </c>
      <c r="CP251" s="533">
        <v>0</v>
      </c>
      <c r="CQ251" s="534" t="s">
        <v>1325</v>
      </c>
      <c r="CR251" s="528" t="s">
        <v>1325</v>
      </c>
      <c r="CS251" s="528" t="s">
        <v>1325</v>
      </c>
      <c r="CT251" s="528" t="s">
        <v>1325</v>
      </c>
      <c r="CU251" s="528" t="s">
        <v>1325</v>
      </c>
      <c r="CV251" s="528">
        <v>10</v>
      </c>
      <c r="CW251" s="528" t="s">
        <v>1325</v>
      </c>
      <c r="CX251" s="528" t="s">
        <v>878</v>
      </c>
      <c r="CY251" s="528" t="s">
        <v>791</v>
      </c>
      <c r="CZ251" s="528" t="s">
        <v>792</v>
      </c>
      <c r="DA251" s="536" t="s">
        <v>1472</v>
      </c>
      <c r="DB251" s="537" t="s">
        <v>792</v>
      </c>
      <c r="DC251" s="537" t="s">
        <v>792</v>
      </c>
      <c r="DD251" s="537" t="s">
        <v>878</v>
      </c>
      <c r="DE251" s="537" t="s">
        <v>878</v>
      </c>
      <c r="DF251" s="528"/>
      <c r="DG251" s="538" t="s">
        <v>1930</v>
      </c>
      <c r="DH251" s="528">
        <v>292</v>
      </c>
      <c r="DI251" s="528">
        <v>31</v>
      </c>
      <c r="DJ251" s="528">
        <v>24</v>
      </c>
      <c r="DK251" s="528">
        <v>15</v>
      </c>
      <c r="DL251" s="528">
        <v>2</v>
      </c>
      <c r="DM251" s="528">
        <v>1733</v>
      </c>
      <c r="DN251" s="528">
        <v>15</v>
      </c>
      <c r="DO251" s="528">
        <v>232</v>
      </c>
      <c r="DP251" s="535">
        <v>2112</v>
      </c>
    </row>
    <row r="252" spans="1:120">
      <c r="A252" s="597" t="s">
        <v>1138</v>
      </c>
      <c r="B252" s="545" t="s">
        <v>1289</v>
      </c>
      <c r="C252" s="546" t="s">
        <v>773</v>
      </c>
      <c r="D252" s="531"/>
      <c r="E252" s="532"/>
      <c r="F252" s="532"/>
      <c r="G252" s="532"/>
      <c r="H252" s="532"/>
      <c r="I252" s="532">
        <v>0.17985951012544515</v>
      </c>
      <c r="J252" s="533"/>
      <c r="K252" s="534" t="s">
        <v>1325</v>
      </c>
      <c r="L252" s="528" t="s">
        <v>1325</v>
      </c>
      <c r="M252" s="528" t="s">
        <v>1325</v>
      </c>
      <c r="N252" s="528" t="s">
        <v>1325</v>
      </c>
      <c r="O252" s="528" t="s">
        <v>1325</v>
      </c>
      <c r="P252" s="528" t="s">
        <v>1325</v>
      </c>
      <c r="Q252" s="535" t="s">
        <v>1325</v>
      </c>
      <c r="R252" s="531"/>
      <c r="S252" s="532"/>
      <c r="T252" s="532"/>
      <c r="U252" s="532"/>
      <c r="V252" s="532"/>
      <c r="W252" s="532">
        <v>0</v>
      </c>
      <c r="X252" s="533"/>
      <c r="Y252" s="534" t="s">
        <v>1325</v>
      </c>
      <c r="Z252" s="528" t="s">
        <v>1325</v>
      </c>
      <c r="AA252" s="528" t="s">
        <v>1325</v>
      </c>
      <c r="AB252" s="528" t="s">
        <v>1325</v>
      </c>
      <c r="AC252" s="528" t="s">
        <v>1325</v>
      </c>
      <c r="AD252" s="528" t="s">
        <v>1325</v>
      </c>
      <c r="AE252" s="535" t="s">
        <v>1325</v>
      </c>
      <c r="AF252" s="531"/>
      <c r="AG252" s="532"/>
      <c r="AH252" s="532"/>
      <c r="AI252" s="532"/>
      <c r="AJ252" s="532"/>
      <c r="AK252" s="532">
        <v>0.34735367892976582</v>
      </c>
      <c r="AL252" s="533"/>
      <c r="AM252" s="534" t="s">
        <v>1325</v>
      </c>
      <c r="AN252" s="528" t="s">
        <v>1325</v>
      </c>
      <c r="AO252" s="528" t="s">
        <v>1325</v>
      </c>
      <c r="AP252" s="528" t="s">
        <v>1325</v>
      </c>
      <c r="AQ252" s="528" t="s">
        <v>1325</v>
      </c>
      <c r="AR252" s="528" t="s">
        <v>1325</v>
      </c>
      <c r="AS252" s="535" t="s">
        <v>1325</v>
      </c>
      <c r="AT252" s="531"/>
      <c r="AU252" s="532"/>
      <c r="AV252" s="532"/>
      <c r="AW252" s="532"/>
      <c r="AX252" s="532"/>
      <c r="AY252" s="532">
        <v>0</v>
      </c>
      <c r="AZ252" s="533"/>
      <c r="BA252" s="534" t="s">
        <v>1325</v>
      </c>
      <c r="BB252" s="528" t="s">
        <v>1325</v>
      </c>
      <c r="BC252" s="528" t="s">
        <v>1325</v>
      </c>
      <c r="BD252" s="528" t="s">
        <v>1325</v>
      </c>
      <c r="BE252" s="528" t="s">
        <v>1325</v>
      </c>
      <c r="BF252" s="528" t="s">
        <v>1325</v>
      </c>
      <c r="BG252" s="535" t="s">
        <v>1325</v>
      </c>
      <c r="BH252" s="531"/>
      <c r="BI252" s="532"/>
      <c r="BJ252" s="532"/>
      <c r="BK252" s="532"/>
      <c r="BL252" s="532"/>
      <c r="BM252" s="532">
        <v>4.8346224767730164E-2</v>
      </c>
      <c r="BN252" s="533"/>
      <c r="BO252" s="534" t="s">
        <v>1325</v>
      </c>
      <c r="BP252" s="528" t="s">
        <v>1325</v>
      </c>
      <c r="BQ252" s="528" t="s">
        <v>1325</v>
      </c>
      <c r="BR252" s="528" t="s">
        <v>1325</v>
      </c>
      <c r="BS252" s="528" t="s">
        <v>1325</v>
      </c>
      <c r="BT252" s="528" t="s">
        <v>1325</v>
      </c>
      <c r="BU252" s="535" t="s">
        <v>1325</v>
      </c>
      <c r="BV252" s="531"/>
      <c r="BW252" s="532"/>
      <c r="BX252" s="532"/>
      <c r="BY252" s="532"/>
      <c r="BZ252" s="532"/>
      <c r="CA252" s="532">
        <v>0</v>
      </c>
      <c r="CB252" s="533"/>
      <c r="CC252" s="534" t="s">
        <v>1325</v>
      </c>
      <c r="CD252" s="528" t="s">
        <v>1325</v>
      </c>
      <c r="CE252" s="528" t="s">
        <v>1325</v>
      </c>
      <c r="CF252" s="528" t="s">
        <v>1325</v>
      </c>
      <c r="CG252" s="528" t="s">
        <v>1325</v>
      </c>
      <c r="CH252" s="528" t="s">
        <v>1325</v>
      </c>
      <c r="CI252" s="535" t="s">
        <v>1325</v>
      </c>
      <c r="CJ252" s="531"/>
      <c r="CK252" s="532"/>
      <c r="CL252" s="532"/>
      <c r="CM252" s="532"/>
      <c r="CN252" s="532"/>
      <c r="CO252" s="532">
        <v>1.7587528047076753</v>
      </c>
      <c r="CP252" s="533"/>
      <c r="CQ252" s="534" t="s">
        <v>1325</v>
      </c>
      <c r="CR252" s="528" t="s">
        <v>1325</v>
      </c>
      <c r="CS252" s="528" t="s">
        <v>1325</v>
      </c>
      <c r="CT252" s="528" t="s">
        <v>1325</v>
      </c>
      <c r="CU252" s="528" t="s">
        <v>1325</v>
      </c>
      <c r="CV252" s="528" t="s">
        <v>1325</v>
      </c>
      <c r="CW252" s="528" t="s">
        <v>1325</v>
      </c>
      <c r="CX252" s="528" t="s">
        <v>878</v>
      </c>
      <c r="CY252" s="528" t="s">
        <v>791</v>
      </c>
      <c r="CZ252" s="528" t="s">
        <v>878</v>
      </c>
      <c r="DA252" s="536" t="s">
        <v>791</v>
      </c>
      <c r="DB252" s="537" t="s">
        <v>792</v>
      </c>
      <c r="DC252" s="537" t="s">
        <v>792</v>
      </c>
      <c r="DD252" s="537" t="s">
        <v>878</v>
      </c>
      <c r="DE252" s="537" t="s">
        <v>878</v>
      </c>
      <c r="DF252" s="528"/>
      <c r="DG252" s="538" t="s">
        <v>1930</v>
      </c>
      <c r="DH252" s="528">
        <v>3</v>
      </c>
      <c r="DI252" s="528">
        <v>4</v>
      </c>
      <c r="DJ252" s="528">
        <v>1</v>
      </c>
      <c r="DK252" s="528">
        <v>2</v>
      </c>
      <c r="DL252" s="528">
        <v>0</v>
      </c>
      <c r="DM252" s="528">
        <v>115</v>
      </c>
      <c r="DN252" s="528">
        <v>3</v>
      </c>
      <c r="DO252" s="528">
        <v>10</v>
      </c>
      <c r="DP252" s="535">
        <v>128</v>
      </c>
    </row>
    <row r="253" spans="1:120">
      <c r="A253" s="597" t="s">
        <v>190</v>
      </c>
      <c r="B253" s="545" t="s">
        <v>1298</v>
      </c>
      <c r="C253" s="546" t="s">
        <v>774</v>
      </c>
      <c r="D253" s="531">
        <v>0.93265722380054628</v>
      </c>
      <c r="E253" s="532">
        <v>2.0544032650137058</v>
      </c>
      <c r="F253" s="532">
        <v>0.76664262939155081</v>
      </c>
      <c r="G253" s="532">
        <v>1.0179106529774871</v>
      </c>
      <c r="H253" s="532">
        <v>0.82218749101825606</v>
      </c>
      <c r="I253" s="532">
        <v>1.0587307321849955</v>
      </c>
      <c r="J253" s="533">
        <v>0.95274711989467553</v>
      </c>
      <c r="K253" s="534">
        <v>102</v>
      </c>
      <c r="L253" s="528">
        <v>23</v>
      </c>
      <c r="M253" s="528">
        <v>15</v>
      </c>
      <c r="N253" s="528">
        <v>11</v>
      </c>
      <c r="O253" s="528" t="s">
        <v>1325</v>
      </c>
      <c r="P253" s="528">
        <v>752</v>
      </c>
      <c r="Q253" s="535">
        <v>62</v>
      </c>
      <c r="R253" s="531">
        <v>0.7029080889726903</v>
      </c>
      <c r="S253" s="532">
        <v>0</v>
      </c>
      <c r="T253" s="532">
        <v>1.9107096755988064</v>
      </c>
      <c r="U253" s="532">
        <v>1.0670855168545663</v>
      </c>
      <c r="V253" s="532">
        <v>3.2205739298119984</v>
      </c>
      <c r="W253" s="532">
        <v>0.89240993401631563</v>
      </c>
      <c r="X253" s="533">
        <v>1.2604136041572005</v>
      </c>
      <c r="Y253" s="534" t="s">
        <v>1325</v>
      </c>
      <c r="Z253" s="528" t="s">
        <v>1325</v>
      </c>
      <c r="AA253" s="528" t="s">
        <v>1325</v>
      </c>
      <c r="AB253" s="528" t="s">
        <v>1325</v>
      </c>
      <c r="AC253" s="528" t="s">
        <v>1325</v>
      </c>
      <c r="AD253" s="528">
        <v>61</v>
      </c>
      <c r="AE253" s="535" t="s">
        <v>1325</v>
      </c>
      <c r="AF253" s="531">
        <v>0.75495436226111878</v>
      </c>
      <c r="AG253" s="532">
        <v>1.6888966875148552</v>
      </c>
      <c r="AH253" s="532">
        <v>0.98756558517349724</v>
      </c>
      <c r="AI253" s="532">
        <v>2.8612583396872067</v>
      </c>
      <c r="AJ253" s="532">
        <v>0</v>
      </c>
      <c r="AK253" s="532">
        <v>0.95737057391092339</v>
      </c>
      <c r="AL253" s="533">
        <v>0.57113955313251019</v>
      </c>
      <c r="AM253" s="534" t="s">
        <v>1325</v>
      </c>
      <c r="AN253" s="528" t="s">
        <v>1325</v>
      </c>
      <c r="AO253" s="528" t="s">
        <v>1325</v>
      </c>
      <c r="AP253" s="528" t="s">
        <v>1325</v>
      </c>
      <c r="AQ253" s="528" t="s">
        <v>1325</v>
      </c>
      <c r="AR253" s="528">
        <v>76</v>
      </c>
      <c r="AS253" s="535" t="s">
        <v>1325</v>
      </c>
      <c r="AT253" s="531">
        <v>0.83646054803268644</v>
      </c>
      <c r="AU253" s="532">
        <v>2.0834200269089189</v>
      </c>
      <c r="AV253" s="532">
        <v>1.2318303585165038</v>
      </c>
      <c r="AW253" s="532">
        <v>2.2815452493071424</v>
      </c>
      <c r="AX253" s="532">
        <v>6.7252310164634412</v>
      </c>
      <c r="AY253" s="532">
        <v>0.75822830730744462</v>
      </c>
      <c r="AZ253" s="533">
        <v>0.34525111579148149</v>
      </c>
      <c r="BA253" s="534" t="s">
        <v>1325</v>
      </c>
      <c r="BB253" s="528" t="s">
        <v>1325</v>
      </c>
      <c r="BC253" s="528" t="s">
        <v>1325</v>
      </c>
      <c r="BD253" s="528" t="s">
        <v>1325</v>
      </c>
      <c r="BE253" s="528" t="s">
        <v>1325</v>
      </c>
      <c r="BF253" s="528">
        <v>28</v>
      </c>
      <c r="BG253" s="535" t="s">
        <v>1325</v>
      </c>
      <c r="BH253" s="531">
        <v>0.44057335222643318</v>
      </c>
      <c r="BI253" s="532">
        <v>1.9029461986753486</v>
      </c>
      <c r="BJ253" s="532">
        <v>0.26288273208491203</v>
      </c>
      <c r="BK253" s="532">
        <v>0.9866762785125105</v>
      </c>
      <c r="BL253" s="532">
        <v>0</v>
      </c>
      <c r="BM253" s="532">
        <v>1.8716407602267389</v>
      </c>
      <c r="BN253" s="533">
        <v>1.1630188576888503</v>
      </c>
      <c r="BO253" s="534">
        <v>10</v>
      </c>
      <c r="BP253" s="528" t="s">
        <v>1325</v>
      </c>
      <c r="BQ253" s="528" t="s">
        <v>1325</v>
      </c>
      <c r="BR253" s="528" t="s">
        <v>1325</v>
      </c>
      <c r="BS253" s="528" t="s">
        <v>1325</v>
      </c>
      <c r="BT253" s="528">
        <v>169</v>
      </c>
      <c r="BU253" s="535">
        <v>14</v>
      </c>
      <c r="BV253" s="531">
        <v>1.3356178919078927</v>
      </c>
      <c r="BW253" s="532">
        <v>2.9054836177153001</v>
      </c>
      <c r="BX253" s="532">
        <v>0.34066466850796234</v>
      </c>
      <c r="BY253" s="532">
        <v>0.62510409346460494</v>
      </c>
      <c r="BZ253" s="532">
        <v>0.6272580238091624</v>
      </c>
      <c r="CA253" s="532">
        <v>0.93387170860351598</v>
      </c>
      <c r="CB253" s="533">
        <v>1.0639899065669955</v>
      </c>
      <c r="CC253" s="534">
        <v>59</v>
      </c>
      <c r="CD253" s="528">
        <v>14</v>
      </c>
      <c r="CE253" s="528" t="s">
        <v>1325</v>
      </c>
      <c r="CF253" s="528" t="s">
        <v>1325</v>
      </c>
      <c r="CG253" s="528" t="s">
        <v>1325</v>
      </c>
      <c r="CH253" s="528">
        <v>312</v>
      </c>
      <c r="CI253" s="535">
        <v>30</v>
      </c>
      <c r="CJ253" s="531">
        <v>0.40937473816659259</v>
      </c>
      <c r="CK253" s="532">
        <v>2.2372243796679316</v>
      </c>
      <c r="CL253" s="532">
        <v>5.00911395434394</v>
      </c>
      <c r="CM253" s="532">
        <v>0</v>
      </c>
      <c r="CN253" s="532">
        <v>0</v>
      </c>
      <c r="CO253" s="532">
        <v>0.88481546494586472</v>
      </c>
      <c r="CP253" s="533">
        <v>0.37042092215437805</v>
      </c>
      <c r="CQ253" s="534" t="s">
        <v>1325</v>
      </c>
      <c r="CR253" s="528" t="s">
        <v>1325</v>
      </c>
      <c r="CS253" s="528" t="s">
        <v>1325</v>
      </c>
      <c r="CT253" s="528" t="s">
        <v>1325</v>
      </c>
      <c r="CU253" s="528" t="s">
        <v>1325</v>
      </c>
      <c r="CV253" s="528">
        <v>28</v>
      </c>
      <c r="CW253" s="528" t="s">
        <v>1325</v>
      </c>
      <c r="CX253" s="528" t="s">
        <v>792</v>
      </c>
      <c r="CY253" s="528" t="s">
        <v>1932</v>
      </c>
      <c r="CZ253" s="528" t="s">
        <v>792</v>
      </c>
      <c r="DA253" s="536" t="s">
        <v>1477</v>
      </c>
      <c r="DB253" s="537" t="s">
        <v>792</v>
      </c>
      <c r="DC253" s="537" t="s">
        <v>792</v>
      </c>
      <c r="DD253" s="537" t="s">
        <v>878</v>
      </c>
      <c r="DE253" s="537" t="s">
        <v>878</v>
      </c>
      <c r="DF253" s="528"/>
      <c r="DG253" s="538" t="s">
        <v>1930</v>
      </c>
      <c r="DH253" s="528">
        <v>948</v>
      </c>
      <c r="DI253" s="528">
        <v>100</v>
      </c>
      <c r="DJ253" s="528">
        <v>169</v>
      </c>
      <c r="DK253" s="528">
        <v>95</v>
      </c>
      <c r="DL253" s="528">
        <v>32</v>
      </c>
      <c r="DM253" s="528">
        <v>6460</v>
      </c>
      <c r="DN253" s="528">
        <v>570</v>
      </c>
      <c r="DO253" s="528">
        <v>968</v>
      </c>
      <c r="DP253" s="535">
        <v>8374</v>
      </c>
    </row>
    <row r="254" spans="1:120">
      <c r="A254" s="597" t="s">
        <v>192</v>
      </c>
      <c r="B254" s="545" t="s">
        <v>1295</v>
      </c>
      <c r="C254" s="546" t="s">
        <v>775</v>
      </c>
      <c r="D254" s="531">
        <v>1.1452690455710925</v>
      </c>
      <c r="E254" s="532">
        <v>1.5060697382154566</v>
      </c>
      <c r="F254" s="532">
        <v>0</v>
      </c>
      <c r="G254" s="532"/>
      <c r="H254" s="532"/>
      <c r="I254" s="532">
        <v>1.0843940212608998</v>
      </c>
      <c r="J254" s="533"/>
      <c r="K254" s="534">
        <v>617</v>
      </c>
      <c r="L254" s="528" t="s">
        <v>1325</v>
      </c>
      <c r="M254" s="528" t="s">
        <v>1325</v>
      </c>
      <c r="N254" s="528" t="s">
        <v>1325</v>
      </c>
      <c r="O254" s="528" t="s">
        <v>1325</v>
      </c>
      <c r="P254" s="528">
        <v>52</v>
      </c>
      <c r="Q254" s="535" t="s">
        <v>1325</v>
      </c>
      <c r="R254" s="531">
        <v>1.2135162116362053</v>
      </c>
      <c r="S254" s="532">
        <v>0</v>
      </c>
      <c r="T254" s="532">
        <v>0</v>
      </c>
      <c r="U254" s="532"/>
      <c r="V254" s="532"/>
      <c r="W254" s="532">
        <v>2.2325402254705446</v>
      </c>
      <c r="X254" s="533"/>
      <c r="Y254" s="534">
        <v>10</v>
      </c>
      <c r="Z254" s="528" t="s">
        <v>1325</v>
      </c>
      <c r="AA254" s="528" t="s">
        <v>1325</v>
      </c>
      <c r="AB254" s="528" t="s">
        <v>1325</v>
      </c>
      <c r="AC254" s="528" t="s">
        <v>1325</v>
      </c>
      <c r="AD254" s="528" t="s">
        <v>1325</v>
      </c>
      <c r="AE254" s="535" t="s">
        <v>1325</v>
      </c>
      <c r="AF254" s="531">
        <v>1.1771107252871191</v>
      </c>
      <c r="AG254" s="532">
        <v>0</v>
      </c>
      <c r="AH254" s="532">
        <v>0</v>
      </c>
      <c r="AI254" s="532"/>
      <c r="AJ254" s="532"/>
      <c r="AK254" s="532">
        <v>2.3015878613098408</v>
      </c>
      <c r="AL254" s="533"/>
      <c r="AM254" s="534">
        <v>97</v>
      </c>
      <c r="AN254" s="528" t="s">
        <v>1325</v>
      </c>
      <c r="AO254" s="528" t="s">
        <v>1325</v>
      </c>
      <c r="AP254" s="528" t="s">
        <v>1325</v>
      </c>
      <c r="AQ254" s="528" t="s">
        <v>1325</v>
      </c>
      <c r="AR254" s="528">
        <v>10</v>
      </c>
      <c r="AS254" s="535" t="s">
        <v>1325</v>
      </c>
      <c r="AT254" s="531">
        <v>5.1909785963165894E-2</v>
      </c>
      <c r="AU254" s="532">
        <v>0</v>
      </c>
      <c r="AV254" s="532">
        <v>0</v>
      </c>
      <c r="AW254" s="532"/>
      <c r="AX254" s="532"/>
      <c r="AY254" s="532">
        <v>0.6769050951297032</v>
      </c>
      <c r="AZ254" s="533"/>
      <c r="BA254" s="534" t="s">
        <v>1325</v>
      </c>
      <c r="BB254" s="528" t="s">
        <v>1325</v>
      </c>
      <c r="BC254" s="528" t="s">
        <v>1325</v>
      </c>
      <c r="BD254" s="528" t="s">
        <v>1325</v>
      </c>
      <c r="BE254" s="528" t="s">
        <v>1325</v>
      </c>
      <c r="BF254" s="528" t="s">
        <v>1325</v>
      </c>
      <c r="BG254" s="535" t="s">
        <v>1325</v>
      </c>
      <c r="BH254" s="531">
        <v>0.28352169174898068</v>
      </c>
      <c r="BI254" s="532">
        <v>0</v>
      </c>
      <c r="BJ254" s="532">
        <v>0</v>
      </c>
      <c r="BK254" s="532"/>
      <c r="BL254" s="532"/>
      <c r="BM254" s="532">
        <v>1.3083690423244898</v>
      </c>
      <c r="BN254" s="533"/>
      <c r="BO254" s="534">
        <v>46</v>
      </c>
      <c r="BP254" s="528" t="s">
        <v>1325</v>
      </c>
      <c r="BQ254" s="528" t="s">
        <v>1325</v>
      </c>
      <c r="BR254" s="528" t="s">
        <v>1325</v>
      </c>
      <c r="BS254" s="528" t="s">
        <v>1325</v>
      </c>
      <c r="BT254" s="528">
        <v>14</v>
      </c>
      <c r="BU254" s="535" t="s">
        <v>1325</v>
      </c>
      <c r="BV254" s="531">
        <v>2.886504358176845</v>
      </c>
      <c r="BW254" s="532">
        <v>2.6917519789228574</v>
      </c>
      <c r="BX254" s="532">
        <v>0</v>
      </c>
      <c r="BY254" s="532"/>
      <c r="BZ254" s="532"/>
      <c r="CA254" s="532">
        <v>0.79104211191928708</v>
      </c>
      <c r="CB254" s="533"/>
      <c r="CC254" s="534">
        <v>333</v>
      </c>
      <c r="CD254" s="528" t="s">
        <v>1325</v>
      </c>
      <c r="CE254" s="528" t="s">
        <v>1325</v>
      </c>
      <c r="CF254" s="528" t="s">
        <v>1325</v>
      </c>
      <c r="CG254" s="528" t="s">
        <v>1325</v>
      </c>
      <c r="CH254" s="528">
        <v>13</v>
      </c>
      <c r="CI254" s="535" t="s">
        <v>1325</v>
      </c>
      <c r="CJ254" s="531">
        <v>2.0023017491997388</v>
      </c>
      <c r="CK254" s="532">
        <v>0</v>
      </c>
      <c r="CL254" s="532">
        <v>0</v>
      </c>
      <c r="CM254" s="532"/>
      <c r="CN254" s="532"/>
      <c r="CO254" s="532">
        <v>1.3530546821033602</v>
      </c>
      <c r="CP254" s="533"/>
      <c r="CQ254" s="534">
        <v>33</v>
      </c>
      <c r="CR254" s="528" t="s">
        <v>1325</v>
      </c>
      <c r="CS254" s="528" t="s">
        <v>1325</v>
      </c>
      <c r="CT254" s="528" t="s">
        <v>1325</v>
      </c>
      <c r="CU254" s="528" t="s">
        <v>1325</v>
      </c>
      <c r="CV254" s="528" t="s">
        <v>1325</v>
      </c>
      <c r="CW254" s="528" t="s">
        <v>1325</v>
      </c>
      <c r="CX254" s="528" t="s">
        <v>878</v>
      </c>
      <c r="CY254" s="528" t="s">
        <v>791</v>
      </c>
      <c r="CZ254" s="528" t="s">
        <v>792</v>
      </c>
      <c r="DA254" s="536" t="s">
        <v>1493</v>
      </c>
      <c r="DB254" s="537" t="s">
        <v>792</v>
      </c>
      <c r="DC254" s="537" t="s">
        <v>792</v>
      </c>
      <c r="DD254" s="537" t="s">
        <v>878</v>
      </c>
      <c r="DE254" s="537" t="s">
        <v>878</v>
      </c>
      <c r="DF254" s="528"/>
      <c r="DG254" s="538" t="s">
        <v>1930</v>
      </c>
      <c r="DH254" s="528">
        <v>5794</v>
      </c>
      <c r="DI254" s="528">
        <v>14</v>
      </c>
      <c r="DJ254" s="528">
        <v>19</v>
      </c>
      <c r="DK254" s="528">
        <v>7</v>
      </c>
      <c r="DL254" s="528">
        <v>1</v>
      </c>
      <c r="DM254" s="528">
        <v>527</v>
      </c>
      <c r="DN254" s="528">
        <v>3</v>
      </c>
      <c r="DO254" s="528">
        <v>673</v>
      </c>
      <c r="DP254" s="535">
        <v>6365</v>
      </c>
    </row>
    <row r="255" spans="1:120" ht="30">
      <c r="A255" s="592" t="s">
        <v>194</v>
      </c>
      <c r="B255" s="545" t="s">
        <v>1298</v>
      </c>
      <c r="C255" s="546" t="s">
        <v>776</v>
      </c>
      <c r="D255" s="531">
        <v>0.86126367917679492</v>
      </c>
      <c r="E255" s="532">
        <v>1.9334881256309724</v>
      </c>
      <c r="F255" s="532">
        <v>0.58909228502335731</v>
      </c>
      <c r="G255" s="532">
        <v>1.3780819572701302</v>
      </c>
      <c r="H255" s="532">
        <v>0.5740696629526526</v>
      </c>
      <c r="I255" s="532">
        <v>1.1207387398354245</v>
      </c>
      <c r="J255" s="533">
        <v>0.94079542283425943</v>
      </c>
      <c r="K255" s="534">
        <v>419</v>
      </c>
      <c r="L255" s="528">
        <v>71</v>
      </c>
      <c r="M255" s="528">
        <v>184</v>
      </c>
      <c r="N255" s="528">
        <v>705</v>
      </c>
      <c r="O255" s="528">
        <v>32</v>
      </c>
      <c r="P255" s="528">
        <v>1427</v>
      </c>
      <c r="Q255" s="535">
        <v>269</v>
      </c>
      <c r="R255" s="531">
        <v>0.61023968422726604</v>
      </c>
      <c r="S255" s="532">
        <v>0.75968106602310814</v>
      </c>
      <c r="T255" s="532">
        <v>0.54418436331761522</v>
      </c>
      <c r="U255" s="532">
        <v>0.61714918808912977</v>
      </c>
      <c r="V255" s="532">
        <v>0</v>
      </c>
      <c r="W255" s="532">
        <v>1.7052319237091369</v>
      </c>
      <c r="X255" s="533">
        <v>1.1580214537514648</v>
      </c>
      <c r="Y255" s="534">
        <v>22</v>
      </c>
      <c r="Z255" s="528" t="s">
        <v>1325</v>
      </c>
      <c r="AA255" s="528">
        <v>12</v>
      </c>
      <c r="AB255" s="528">
        <v>23</v>
      </c>
      <c r="AC255" s="528" t="s">
        <v>1325</v>
      </c>
      <c r="AD255" s="528">
        <v>115</v>
      </c>
      <c r="AE255" s="535">
        <v>23</v>
      </c>
      <c r="AF255" s="531">
        <v>0.91965492394679171</v>
      </c>
      <c r="AG255" s="532">
        <v>1.3696411357690133</v>
      </c>
      <c r="AH255" s="532">
        <v>1.0046111506369233</v>
      </c>
      <c r="AI255" s="532">
        <v>0.91590717772292107</v>
      </c>
      <c r="AJ255" s="532">
        <v>0.65071041540384023</v>
      </c>
      <c r="AK255" s="532">
        <v>1.1387358475874487</v>
      </c>
      <c r="AL255" s="533">
        <v>0.69967248079403177</v>
      </c>
      <c r="AM255" s="534">
        <v>61</v>
      </c>
      <c r="AN255" s="528" t="s">
        <v>1325</v>
      </c>
      <c r="AO255" s="528">
        <v>42</v>
      </c>
      <c r="AP255" s="528">
        <v>66</v>
      </c>
      <c r="AQ255" s="528" t="s">
        <v>1325</v>
      </c>
      <c r="AR255" s="528">
        <v>198</v>
      </c>
      <c r="AS255" s="535">
        <v>28</v>
      </c>
      <c r="AT255" s="531">
        <v>0.61767336974386478</v>
      </c>
      <c r="AU255" s="532">
        <v>1.8411015293221067</v>
      </c>
      <c r="AV255" s="532">
        <v>0.21073356154814546</v>
      </c>
      <c r="AW255" s="532">
        <v>2.5541774136822566</v>
      </c>
      <c r="AX255" s="532">
        <v>0.40426221701074944</v>
      </c>
      <c r="AY255" s="532">
        <v>1.0637543462340304</v>
      </c>
      <c r="AZ255" s="533">
        <v>1.6451721062696762</v>
      </c>
      <c r="BA255" s="534">
        <v>14</v>
      </c>
      <c r="BB255" s="528" t="s">
        <v>1325</v>
      </c>
      <c r="BC255" s="528" t="s">
        <v>1325</v>
      </c>
      <c r="BD255" s="528">
        <v>55</v>
      </c>
      <c r="BE255" s="528" t="s">
        <v>1325</v>
      </c>
      <c r="BF255" s="528">
        <v>62</v>
      </c>
      <c r="BG255" s="535">
        <v>20</v>
      </c>
      <c r="BH255" s="531">
        <v>0.50878745236493672</v>
      </c>
      <c r="BI255" s="532">
        <v>2.0774078396097653</v>
      </c>
      <c r="BJ255" s="532">
        <v>0.1705721706009008</v>
      </c>
      <c r="BK255" s="532">
        <v>1.12784908386821</v>
      </c>
      <c r="BL255" s="532">
        <v>0.22686625618473755</v>
      </c>
      <c r="BM255" s="532">
        <v>1.8302469492347029</v>
      </c>
      <c r="BN255" s="533">
        <v>0.93113669363547624</v>
      </c>
      <c r="BO255" s="534">
        <v>63</v>
      </c>
      <c r="BP255" s="528">
        <v>18</v>
      </c>
      <c r="BQ255" s="528">
        <v>13</v>
      </c>
      <c r="BR255" s="528">
        <v>138</v>
      </c>
      <c r="BS255" s="528" t="s">
        <v>1325</v>
      </c>
      <c r="BT255" s="528">
        <v>394</v>
      </c>
      <c r="BU255" s="535">
        <v>63</v>
      </c>
      <c r="BV255" s="531">
        <v>1.208864096764694</v>
      </c>
      <c r="BW255" s="532">
        <v>2.3106062107662986</v>
      </c>
      <c r="BX255" s="532">
        <v>0.61578612105458108</v>
      </c>
      <c r="BY255" s="532">
        <v>1.7326835209955107</v>
      </c>
      <c r="BZ255" s="532">
        <v>0.6789416462246427</v>
      </c>
      <c r="CA255" s="532">
        <v>0.83290627921105431</v>
      </c>
      <c r="CB255" s="533">
        <v>0.83914994622257677</v>
      </c>
      <c r="CC255" s="534">
        <v>189</v>
      </c>
      <c r="CD255" s="528">
        <v>29</v>
      </c>
      <c r="CE255" s="528">
        <v>66</v>
      </c>
      <c r="CF255" s="528">
        <v>300</v>
      </c>
      <c r="CG255" s="528">
        <v>13</v>
      </c>
      <c r="CH255" s="528">
        <v>435</v>
      </c>
      <c r="CI255" s="535">
        <v>83</v>
      </c>
      <c r="CJ255" s="531">
        <v>0.63810034609432698</v>
      </c>
      <c r="CK255" s="532">
        <v>2.4328442287658203</v>
      </c>
      <c r="CL255" s="532">
        <v>2.1025387214971354</v>
      </c>
      <c r="CM255" s="532">
        <v>1.5105316796420494</v>
      </c>
      <c r="CN255" s="532">
        <v>0.5298402715301227</v>
      </c>
      <c r="CO255" s="532">
        <v>0.8408379679518927</v>
      </c>
      <c r="CP255" s="533">
        <v>0.92937325373519986</v>
      </c>
      <c r="CQ255" s="534">
        <v>11</v>
      </c>
      <c r="CR255" s="528" t="s">
        <v>1325</v>
      </c>
      <c r="CS255" s="528">
        <v>20</v>
      </c>
      <c r="CT255" s="528">
        <v>26</v>
      </c>
      <c r="CU255" s="528" t="s">
        <v>1325</v>
      </c>
      <c r="CV255" s="528">
        <v>43</v>
      </c>
      <c r="CW255" s="528" t="s">
        <v>1325</v>
      </c>
      <c r="CX255" s="528" t="s">
        <v>878</v>
      </c>
      <c r="CY255" s="528" t="s">
        <v>791</v>
      </c>
      <c r="CZ255" s="528" t="s">
        <v>792</v>
      </c>
      <c r="DA255" s="536" t="s">
        <v>1943</v>
      </c>
      <c r="DB255" s="537" t="s">
        <v>792</v>
      </c>
      <c r="DC255" s="537" t="s">
        <v>792</v>
      </c>
      <c r="DD255" s="537" t="s">
        <v>878</v>
      </c>
      <c r="DE255" s="537" t="s">
        <v>878</v>
      </c>
      <c r="DF255" s="528"/>
      <c r="DG255" s="538" t="s">
        <v>1930</v>
      </c>
      <c r="DH255" s="528">
        <v>4432</v>
      </c>
      <c r="DI255" s="528">
        <v>349</v>
      </c>
      <c r="DJ255" s="528">
        <v>2839</v>
      </c>
      <c r="DK255" s="528">
        <v>4873</v>
      </c>
      <c r="DL255" s="528">
        <v>520</v>
      </c>
      <c r="DM255" s="528">
        <v>12791</v>
      </c>
      <c r="DN255" s="528">
        <v>2668</v>
      </c>
      <c r="DO255" s="528">
        <v>3107</v>
      </c>
      <c r="DP255" s="535">
        <v>28472</v>
      </c>
    </row>
    <row r="256" spans="1:120">
      <c r="A256" s="597" t="s">
        <v>196</v>
      </c>
      <c r="B256" s="545" t="s">
        <v>1296</v>
      </c>
      <c r="C256" s="546" t="s">
        <v>777</v>
      </c>
      <c r="D256" s="531">
        <v>11.945630332040235</v>
      </c>
      <c r="E256" s="532">
        <v>3.3723626283553334</v>
      </c>
      <c r="F256" s="532"/>
      <c r="G256" s="532"/>
      <c r="H256" s="532"/>
      <c r="I256" s="532"/>
      <c r="J256" s="533">
        <v>4.0457592787358863</v>
      </c>
      <c r="K256" s="534" t="s">
        <v>1325</v>
      </c>
      <c r="L256" s="528">
        <v>26</v>
      </c>
      <c r="M256" s="528" t="s">
        <v>1325</v>
      </c>
      <c r="N256" s="528" t="s">
        <v>1325</v>
      </c>
      <c r="O256" s="528" t="s">
        <v>1325</v>
      </c>
      <c r="P256" s="528" t="s">
        <v>1325</v>
      </c>
      <c r="Q256" s="535" t="s">
        <v>1325</v>
      </c>
      <c r="R256" s="531">
        <v>0</v>
      </c>
      <c r="S256" s="532">
        <v>0</v>
      </c>
      <c r="T256" s="532"/>
      <c r="U256" s="532"/>
      <c r="V256" s="532"/>
      <c r="W256" s="532"/>
      <c r="X256" s="533">
        <v>0</v>
      </c>
      <c r="Y256" s="534" t="s">
        <v>1325</v>
      </c>
      <c r="Z256" s="528" t="s">
        <v>1325</v>
      </c>
      <c r="AA256" s="528" t="s">
        <v>1325</v>
      </c>
      <c r="AB256" s="528" t="s">
        <v>1325</v>
      </c>
      <c r="AC256" s="528" t="s">
        <v>1325</v>
      </c>
      <c r="AD256" s="528" t="s">
        <v>1325</v>
      </c>
      <c r="AE256" s="535" t="s">
        <v>1325</v>
      </c>
      <c r="AF256" s="531">
        <v>24.862144864024923</v>
      </c>
      <c r="AG256" s="532">
        <v>1.5262840028576661</v>
      </c>
      <c r="AH256" s="532"/>
      <c r="AI256" s="532"/>
      <c r="AJ256" s="532"/>
      <c r="AK256" s="532"/>
      <c r="AL256" s="533">
        <v>2.10491379533791</v>
      </c>
      <c r="AM256" s="534" t="s">
        <v>1325</v>
      </c>
      <c r="AN256" s="528" t="s">
        <v>1325</v>
      </c>
      <c r="AO256" s="528" t="s">
        <v>1325</v>
      </c>
      <c r="AP256" s="528" t="s">
        <v>1325</v>
      </c>
      <c r="AQ256" s="528" t="s">
        <v>1325</v>
      </c>
      <c r="AR256" s="528" t="s">
        <v>1325</v>
      </c>
      <c r="AS256" s="535" t="s">
        <v>1325</v>
      </c>
      <c r="AT256" s="531">
        <v>0</v>
      </c>
      <c r="AU256" s="532">
        <v>0</v>
      </c>
      <c r="AV256" s="532"/>
      <c r="AW256" s="532"/>
      <c r="AX256" s="532"/>
      <c r="AY256" s="532"/>
      <c r="AZ256" s="533">
        <v>0</v>
      </c>
      <c r="BA256" s="534" t="s">
        <v>1325</v>
      </c>
      <c r="BB256" s="528" t="s">
        <v>1325</v>
      </c>
      <c r="BC256" s="528" t="s">
        <v>1325</v>
      </c>
      <c r="BD256" s="528" t="s">
        <v>1325</v>
      </c>
      <c r="BE256" s="528" t="s">
        <v>1325</v>
      </c>
      <c r="BF256" s="528" t="s">
        <v>1325</v>
      </c>
      <c r="BG256" s="535" t="s">
        <v>1325</v>
      </c>
      <c r="BH256" s="531">
        <v>0</v>
      </c>
      <c r="BI256" s="532">
        <v>0.33515804234774527</v>
      </c>
      <c r="BJ256" s="532"/>
      <c r="BK256" s="532"/>
      <c r="BL256" s="532"/>
      <c r="BM256" s="532"/>
      <c r="BN256" s="533">
        <v>0</v>
      </c>
      <c r="BO256" s="534" t="s">
        <v>1325</v>
      </c>
      <c r="BP256" s="528" t="s">
        <v>1325</v>
      </c>
      <c r="BQ256" s="528" t="s">
        <v>1325</v>
      </c>
      <c r="BR256" s="528" t="s">
        <v>1325</v>
      </c>
      <c r="BS256" s="528" t="s">
        <v>1325</v>
      </c>
      <c r="BT256" s="528" t="s">
        <v>1325</v>
      </c>
      <c r="BU256" s="535" t="s">
        <v>1325</v>
      </c>
      <c r="BV256" s="531">
        <v>0</v>
      </c>
      <c r="BW256" s="532">
        <v>12.044205034624742</v>
      </c>
      <c r="BX256" s="532"/>
      <c r="BY256" s="532"/>
      <c r="BZ256" s="532"/>
      <c r="CA256" s="532"/>
      <c r="CB256" s="533">
        <v>80.452833015039374</v>
      </c>
      <c r="CC256" s="534" t="s">
        <v>1325</v>
      </c>
      <c r="CD256" s="528">
        <v>10</v>
      </c>
      <c r="CE256" s="528" t="s">
        <v>1325</v>
      </c>
      <c r="CF256" s="528" t="s">
        <v>1325</v>
      </c>
      <c r="CG256" s="528" t="s">
        <v>1325</v>
      </c>
      <c r="CH256" s="528" t="s">
        <v>1325</v>
      </c>
      <c r="CI256" s="535" t="s">
        <v>1325</v>
      </c>
      <c r="CJ256" s="531">
        <v>0</v>
      </c>
      <c r="CK256" s="532">
        <v>6.7073484530172589</v>
      </c>
      <c r="CL256" s="532"/>
      <c r="CM256" s="532"/>
      <c r="CN256" s="532"/>
      <c r="CO256" s="532"/>
      <c r="CP256" s="533">
        <v>0</v>
      </c>
      <c r="CQ256" s="534" t="s">
        <v>1325</v>
      </c>
      <c r="CR256" s="528" t="s">
        <v>1325</v>
      </c>
      <c r="CS256" s="528" t="s">
        <v>1325</v>
      </c>
      <c r="CT256" s="528" t="s">
        <v>1325</v>
      </c>
      <c r="CU256" s="528" t="s">
        <v>1325</v>
      </c>
      <c r="CV256" s="528" t="s">
        <v>1325</v>
      </c>
      <c r="CW256" s="528" t="s">
        <v>1325</v>
      </c>
      <c r="CX256" s="528" t="s">
        <v>792</v>
      </c>
      <c r="CY256" s="528" t="s">
        <v>1932</v>
      </c>
      <c r="CZ256" s="528" t="s">
        <v>878</v>
      </c>
      <c r="DA256" s="536" t="s">
        <v>791</v>
      </c>
      <c r="DB256" s="537" t="s">
        <v>792</v>
      </c>
      <c r="DC256" s="537" t="s">
        <v>792</v>
      </c>
      <c r="DD256" s="537" t="s">
        <v>878</v>
      </c>
      <c r="DE256" s="537" t="s">
        <v>878</v>
      </c>
      <c r="DF256" s="528"/>
      <c r="DG256" s="538" t="s">
        <v>1930</v>
      </c>
      <c r="DH256" s="528">
        <v>27</v>
      </c>
      <c r="DI256" s="528">
        <v>137</v>
      </c>
      <c r="DJ256" s="528">
        <v>0</v>
      </c>
      <c r="DK256" s="528">
        <v>0</v>
      </c>
      <c r="DL256" s="528">
        <v>0</v>
      </c>
      <c r="DM256" s="528">
        <v>1</v>
      </c>
      <c r="DN256" s="528">
        <v>30</v>
      </c>
      <c r="DO256" s="528">
        <v>38</v>
      </c>
      <c r="DP256" s="535">
        <v>195</v>
      </c>
    </row>
    <row r="257" spans="1:120">
      <c r="A257" s="597" t="s">
        <v>198</v>
      </c>
      <c r="B257" s="545" t="s">
        <v>1298</v>
      </c>
      <c r="C257" s="546" t="s">
        <v>778</v>
      </c>
      <c r="D257" s="531">
        <v>1.0737467432755594</v>
      </c>
      <c r="E257" s="532">
        <v>1.6720465263681925</v>
      </c>
      <c r="F257" s="532">
        <v>0.88867922100761731</v>
      </c>
      <c r="G257" s="532">
        <v>1.5451108098548985</v>
      </c>
      <c r="H257" s="532">
        <v>0</v>
      </c>
      <c r="I257" s="532">
        <v>0.8958316606784521</v>
      </c>
      <c r="J257" s="533">
        <v>0.96252207855749516</v>
      </c>
      <c r="K257" s="534">
        <v>61</v>
      </c>
      <c r="L257" s="528" t="s">
        <v>1325</v>
      </c>
      <c r="M257" s="528">
        <v>25</v>
      </c>
      <c r="N257" s="528">
        <v>24</v>
      </c>
      <c r="O257" s="528" t="s">
        <v>1325</v>
      </c>
      <c r="P257" s="528">
        <v>576</v>
      </c>
      <c r="Q257" s="535">
        <v>45</v>
      </c>
      <c r="R257" s="531">
        <v>0.80780663054676194</v>
      </c>
      <c r="S257" s="532">
        <v>2.3350967471467996</v>
      </c>
      <c r="T257" s="532">
        <v>3.2110191678757904</v>
      </c>
      <c r="U257" s="532">
        <v>0</v>
      </c>
      <c r="V257" s="532">
        <v>0</v>
      </c>
      <c r="W257" s="532">
        <v>0.81057874519880857</v>
      </c>
      <c r="X257" s="533">
        <v>0.82068641776905149</v>
      </c>
      <c r="Y257" s="534" t="s">
        <v>1325</v>
      </c>
      <c r="Z257" s="528" t="s">
        <v>1325</v>
      </c>
      <c r="AA257" s="528" t="s">
        <v>1325</v>
      </c>
      <c r="AB257" s="528" t="s">
        <v>1325</v>
      </c>
      <c r="AC257" s="528" t="s">
        <v>1325</v>
      </c>
      <c r="AD257" s="528">
        <v>57</v>
      </c>
      <c r="AE257" s="535" t="s">
        <v>1325</v>
      </c>
      <c r="AF257" s="531">
        <v>0.96088765901479611</v>
      </c>
      <c r="AG257" s="532">
        <v>0</v>
      </c>
      <c r="AH257" s="532">
        <v>0.31699765587998063</v>
      </c>
      <c r="AI257" s="532">
        <v>1.1779621573117192</v>
      </c>
      <c r="AJ257" s="532">
        <v>0</v>
      </c>
      <c r="AK257" s="532">
        <v>1.5216467331148276</v>
      </c>
      <c r="AL257" s="533">
        <v>0.58325993934238196</v>
      </c>
      <c r="AM257" s="534" t="s">
        <v>1325</v>
      </c>
      <c r="AN257" s="528" t="s">
        <v>1325</v>
      </c>
      <c r="AO257" s="528" t="s">
        <v>1325</v>
      </c>
      <c r="AP257" s="528" t="s">
        <v>1325</v>
      </c>
      <c r="AQ257" s="528" t="s">
        <v>1325</v>
      </c>
      <c r="AR257" s="528">
        <v>75</v>
      </c>
      <c r="AS257" s="535" t="s">
        <v>1325</v>
      </c>
      <c r="AT257" s="531">
        <v>0.64710118261504723</v>
      </c>
      <c r="AU257" s="532">
        <v>10.978587382907216</v>
      </c>
      <c r="AV257" s="532">
        <v>0.70238974467297077</v>
      </c>
      <c r="AW257" s="532">
        <v>6.2323180441259858</v>
      </c>
      <c r="AX257" s="532">
        <v>0</v>
      </c>
      <c r="AY257" s="532">
        <v>0.40488294414597276</v>
      </c>
      <c r="AZ257" s="533">
        <v>0.85106256402484082</v>
      </c>
      <c r="BA257" s="534" t="s">
        <v>1325</v>
      </c>
      <c r="BB257" s="528" t="s">
        <v>1325</v>
      </c>
      <c r="BC257" s="528" t="s">
        <v>1325</v>
      </c>
      <c r="BD257" s="528" t="s">
        <v>1325</v>
      </c>
      <c r="BE257" s="528" t="s">
        <v>1325</v>
      </c>
      <c r="BF257" s="528">
        <v>19</v>
      </c>
      <c r="BG257" s="535" t="s">
        <v>1325</v>
      </c>
      <c r="BH257" s="531">
        <v>0.97254439751833033</v>
      </c>
      <c r="BI257" s="532">
        <v>0</v>
      </c>
      <c r="BJ257" s="532">
        <v>0.51997717385674125</v>
      </c>
      <c r="BK257" s="532">
        <v>1.4446280785940988</v>
      </c>
      <c r="BL257" s="532">
        <v>0</v>
      </c>
      <c r="BM257" s="532">
        <v>1.2658941790085549</v>
      </c>
      <c r="BN257" s="533">
        <v>0.79550341897186083</v>
      </c>
      <c r="BO257" s="534">
        <v>15</v>
      </c>
      <c r="BP257" s="528" t="s">
        <v>1325</v>
      </c>
      <c r="BQ257" s="528" t="s">
        <v>1325</v>
      </c>
      <c r="BR257" s="528" t="s">
        <v>1325</v>
      </c>
      <c r="BS257" s="528" t="s">
        <v>1325</v>
      </c>
      <c r="BT257" s="528">
        <v>175</v>
      </c>
      <c r="BU257" s="535">
        <v>10</v>
      </c>
      <c r="BV257" s="531">
        <v>1.1639560809479614</v>
      </c>
      <c r="BW257" s="532">
        <v>1.9491318131769895</v>
      </c>
      <c r="BX257" s="532">
        <v>0.86491061188441098</v>
      </c>
      <c r="BY257" s="532">
        <v>1.9525631401536157</v>
      </c>
      <c r="BZ257" s="532">
        <v>0</v>
      </c>
      <c r="CA257" s="532">
        <v>0.7377993019482314</v>
      </c>
      <c r="CB257" s="533">
        <v>1.2363300313840841</v>
      </c>
      <c r="CC257" s="534">
        <v>24</v>
      </c>
      <c r="CD257" s="528" t="s">
        <v>1325</v>
      </c>
      <c r="CE257" s="528" t="s">
        <v>1325</v>
      </c>
      <c r="CF257" s="528">
        <v>11</v>
      </c>
      <c r="CG257" s="528" t="s">
        <v>1325</v>
      </c>
      <c r="CH257" s="528">
        <v>195</v>
      </c>
      <c r="CI257" s="535">
        <v>21</v>
      </c>
      <c r="CJ257" s="531">
        <v>2.3686233060566919</v>
      </c>
      <c r="CK257" s="532">
        <v>0</v>
      </c>
      <c r="CL257" s="532">
        <v>2.9262755814788068</v>
      </c>
      <c r="CM257" s="532">
        <v>0</v>
      </c>
      <c r="CN257" s="532">
        <v>0</v>
      </c>
      <c r="CO257" s="532">
        <v>0.36906268983186996</v>
      </c>
      <c r="CP257" s="533">
        <v>1.593482505845476</v>
      </c>
      <c r="CQ257" s="534" t="s">
        <v>1325</v>
      </c>
      <c r="CR257" s="528" t="s">
        <v>1325</v>
      </c>
      <c r="CS257" s="528" t="s">
        <v>1325</v>
      </c>
      <c r="CT257" s="528" t="s">
        <v>1325</v>
      </c>
      <c r="CU257" s="528" t="s">
        <v>1325</v>
      </c>
      <c r="CV257" s="528">
        <v>10</v>
      </c>
      <c r="CW257" s="528" t="s">
        <v>1325</v>
      </c>
      <c r="CX257" s="528" t="s">
        <v>878</v>
      </c>
      <c r="CY257" s="528" t="s">
        <v>791</v>
      </c>
      <c r="CZ257" s="528" t="s">
        <v>878</v>
      </c>
      <c r="DA257" s="536" t="s">
        <v>791</v>
      </c>
      <c r="DB257" s="537" t="s">
        <v>792</v>
      </c>
      <c r="DC257" s="537" t="s">
        <v>792</v>
      </c>
      <c r="DD257" s="537" t="s">
        <v>878</v>
      </c>
      <c r="DE257" s="537" t="s">
        <v>878</v>
      </c>
      <c r="DF257" s="528"/>
      <c r="DG257" s="538" t="s">
        <v>1930</v>
      </c>
      <c r="DH257" s="528">
        <v>572</v>
      </c>
      <c r="DI257" s="528">
        <v>42</v>
      </c>
      <c r="DJ257" s="528">
        <v>277</v>
      </c>
      <c r="DK257" s="528">
        <v>158</v>
      </c>
      <c r="DL257" s="528">
        <v>32</v>
      </c>
      <c r="DM257" s="528">
        <v>5981</v>
      </c>
      <c r="DN257" s="528">
        <v>463</v>
      </c>
      <c r="DO257" s="528">
        <v>738</v>
      </c>
      <c r="DP257" s="535">
        <v>7525</v>
      </c>
    </row>
    <row r="258" spans="1:120">
      <c r="A258" s="597" t="s">
        <v>200</v>
      </c>
      <c r="B258" s="545" t="s">
        <v>1289</v>
      </c>
      <c r="C258" s="546" t="s">
        <v>779</v>
      </c>
      <c r="D258" s="531">
        <v>1.8058416689367431</v>
      </c>
      <c r="E258" s="532">
        <v>1.0772274857331292</v>
      </c>
      <c r="F258" s="532"/>
      <c r="G258" s="532"/>
      <c r="H258" s="532"/>
      <c r="I258" s="532">
        <v>1.3848423167480606</v>
      </c>
      <c r="J258" s="533"/>
      <c r="K258" s="534" t="s">
        <v>1325</v>
      </c>
      <c r="L258" s="528" t="s">
        <v>1325</v>
      </c>
      <c r="M258" s="528" t="s">
        <v>1325</v>
      </c>
      <c r="N258" s="528" t="s">
        <v>1325</v>
      </c>
      <c r="O258" s="528" t="s">
        <v>1325</v>
      </c>
      <c r="P258" s="528">
        <v>29</v>
      </c>
      <c r="Q258" s="535" t="s">
        <v>1325</v>
      </c>
      <c r="R258" s="531">
        <v>0</v>
      </c>
      <c r="S258" s="532">
        <v>0</v>
      </c>
      <c r="T258" s="532"/>
      <c r="U258" s="532"/>
      <c r="V258" s="532"/>
      <c r="W258" s="532">
        <v>3.0853028476367061</v>
      </c>
      <c r="X258" s="533"/>
      <c r="Y258" s="534" t="s">
        <v>1325</v>
      </c>
      <c r="Z258" s="528" t="s">
        <v>1325</v>
      </c>
      <c r="AA258" s="528" t="s">
        <v>1325</v>
      </c>
      <c r="AB258" s="528" t="s">
        <v>1325</v>
      </c>
      <c r="AC258" s="528" t="s">
        <v>1325</v>
      </c>
      <c r="AD258" s="528" t="s">
        <v>1325</v>
      </c>
      <c r="AE258" s="535" t="s">
        <v>1325</v>
      </c>
      <c r="AF258" s="531">
        <v>0</v>
      </c>
      <c r="AG258" s="532">
        <v>0</v>
      </c>
      <c r="AH258" s="532"/>
      <c r="AI258" s="532"/>
      <c r="AJ258" s="532"/>
      <c r="AK258" s="532">
        <v>2.0292085678726268</v>
      </c>
      <c r="AL258" s="533"/>
      <c r="AM258" s="534" t="s">
        <v>1325</v>
      </c>
      <c r="AN258" s="528" t="s">
        <v>1325</v>
      </c>
      <c r="AO258" s="528" t="s">
        <v>1325</v>
      </c>
      <c r="AP258" s="528" t="s">
        <v>1325</v>
      </c>
      <c r="AQ258" s="528" t="s">
        <v>1325</v>
      </c>
      <c r="AR258" s="528" t="s">
        <v>1325</v>
      </c>
      <c r="AS258" s="535" t="s">
        <v>1325</v>
      </c>
      <c r="AT258" s="531">
        <v>0</v>
      </c>
      <c r="AU258" s="532">
        <v>0</v>
      </c>
      <c r="AV258" s="532"/>
      <c r="AW258" s="532"/>
      <c r="AX258" s="532"/>
      <c r="AY258" s="532">
        <v>0</v>
      </c>
      <c r="AZ258" s="533"/>
      <c r="BA258" s="534" t="s">
        <v>1325</v>
      </c>
      <c r="BB258" s="528" t="s">
        <v>1325</v>
      </c>
      <c r="BC258" s="528" t="s">
        <v>1325</v>
      </c>
      <c r="BD258" s="528" t="s">
        <v>1325</v>
      </c>
      <c r="BE258" s="528" t="s">
        <v>1325</v>
      </c>
      <c r="BF258" s="528" t="s">
        <v>1325</v>
      </c>
      <c r="BG258" s="535" t="s">
        <v>1325</v>
      </c>
      <c r="BH258" s="531">
        <v>0</v>
      </c>
      <c r="BI258" s="532">
        <v>1.8119328392973901</v>
      </c>
      <c r="BJ258" s="532"/>
      <c r="BK258" s="532"/>
      <c r="BL258" s="532"/>
      <c r="BM258" s="532">
        <v>22.329287070988993</v>
      </c>
      <c r="BN258" s="533"/>
      <c r="BO258" s="534" t="s">
        <v>1325</v>
      </c>
      <c r="BP258" s="528" t="s">
        <v>1325</v>
      </c>
      <c r="BQ258" s="528" t="s">
        <v>1325</v>
      </c>
      <c r="BR258" s="528" t="s">
        <v>1325</v>
      </c>
      <c r="BS258" s="528" t="s">
        <v>1325</v>
      </c>
      <c r="BT258" s="528">
        <v>10</v>
      </c>
      <c r="BU258" s="535" t="s">
        <v>1325</v>
      </c>
      <c r="BV258" s="531">
        <v>3.1804486240616119</v>
      </c>
      <c r="BW258" s="532">
        <v>1.8711329722247805</v>
      </c>
      <c r="BX258" s="532"/>
      <c r="BY258" s="532"/>
      <c r="BZ258" s="532"/>
      <c r="CA258" s="532">
        <v>0.75596741276622881</v>
      </c>
      <c r="CB258" s="533"/>
      <c r="CC258" s="534" t="s">
        <v>1325</v>
      </c>
      <c r="CD258" s="528" t="s">
        <v>1325</v>
      </c>
      <c r="CE258" s="528" t="s">
        <v>1325</v>
      </c>
      <c r="CF258" s="528" t="s">
        <v>1325</v>
      </c>
      <c r="CG258" s="528" t="s">
        <v>1325</v>
      </c>
      <c r="CH258" s="528" t="s">
        <v>1325</v>
      </c>
      <c r="CI258" s="535" t="s">
        <v>1325</v>
      </c>
      <c r="CJ258" s="531">
        <v>14.574220914127425</v>
      </c>
      <c r="CK258" s="532">
        <v>0</v>
      </c>
      <c r="CL258" s="532"/>
      <c r="CM258" s="532"/>
      <c r="CN258" s="532"/>
      <c r="CO258" s="532">
        <v>0</v>
      </c>
      <c r="CP258" s="533"/>
      <c r="CQ258" s="534" t="s">
        <v>1325</v>
      </c>
      <c r="CR258" s="528" t="s">
        <v>1325</v>
      </c>
      <c r="CS258" s="528" t="s">
        <v>1325</v>
      </c>
      <c r="CT258" s="528" t="s">
        <v>1325</v>
      </c>
      <c r="CU258" s="528" t="s">
        <v>1325</v>
      </c>
      <c r="CV258" s="528" t="s">
        <v>1325</v>
      </c>
      <c r="CW258" s="528" t="s">
        <v>1325</v>
      </c>
      <c r="CX258" s="528" t="s">
        <v>878</v>
      </c>
      <c r="CY258" s="528" t="s">
        <v>791</v>
      </c>
      <c r="CZ258" s="528" t="s">
        <v>878</v>
      </c>
      <c r="DA258" s="536" t="s">
        <v>791</v>
      </c>
      <c r="DB258" s="537" t="s">
        <v>792</v>
      </c>
      <c r="DC258" s="537" t="s">
        <v>792</v>
      </c>
      <c r="DD258" s="537" t="s">
        <v>878</v>
      </c>
      <c r="DE258" s="537" t="s">
        <v>878</v>
      </c>
      <c r="DF258" s="528"/>
      <c r="DG258" s="538" t="s">
        <v>1930</v>
      </c>
      <c r="DH258" s="528">
        <v>16</v>
      </c>
      <c r="DI258" s="528">
        <v>29</v>
      </c>
      <c r="DJ258" s="528">
        <v>2</v>
      </c>
      <c r="DK258" s="528">
        <v>0</v>
      </c>
      <c r="DL258" s="528">
        <v>0</v>
      </c>
      <c r="DM258" s="528">
        <v>161</v>
      </c>
      <c r="DN258" s="528">
        <v>1</v>
      </c>
      <c r="DO258" s="528">
        <v>38</v>
      </c>
      <c r="DP258" s="535">
        <v>209</v>
      </c>
    </row>
    <row r="259" spans="1:120">
      <c r="A259" s="597" t="s">
        <v>202</v>
      </c>
      <c r="B259" s="545" t="s">
        <v>1296</v>
      </c>
      <c r="C259" s="546" t="s">
        <v>780</v>
      </c>
      <c r="D259" s="531">
        <v>1.584394370745045</v>
      </c>
      <c r="E259" s="532"/>
      <c r="F259" s="532"/>
      <c r="G259" s="532">
        <v>1.1633743246513371</v>
      </c>
      <c r="H259" s="532"/>
      <c r="I259" s="532">
        <v>1.163328255591775</v>
      </c>
      <c r="J259" s="533"/>
      <c r="K259" s="534">
        <v>11</v>
      </c>
      <c r="L259" s="528" t="s">
        <v>1325</v>
      </c>
      <c r="M259" s="528" t="s">
        <v>1325</v>
      </c>
      <c r="N259" s="528" t="s">
        <v>1325</v>
      </c>
      <c r="O259" s="528" t="s">
        <v>1325</v>
      </c>
      <c r="P259" s="528">
        <v>146</v>
      </c>
      <c r="Q259" s="535" t="s">
        <v>1325</v>
      </c>
      <c r="R259" s="531">
        <v>0</v>
      </c>
      <c r="S259" s="532"/>
      <c r="T259" s="532"/>
      <c r="U259" s="532">
        <v>0</v>
      </c>
      <c r="V259" s="532"/>
      <c r="W259" s="532">
        <v>0.55469989778839723</v>
      </c>
      <c r="X259" s="533"/>
      <c r="Y259" s="534" t="s">
        <v>1325</v>
      </c>
      <c r="Z259" s="528" t="s">
        <v>1325</v>
      </c>
      <c r="AA259" s="528" t="s">
        <v>1325</v>
      </c>
      <c r="AB259" s="528" t="s">
        <v>1325</v>
      </c>
      <c r="AC259" s="528" t="s">
        <v>1325</v>
      </c>
      <c r="AD259" s="528" t="s">
        <v>1325</v>
      </c>
      <c r="AE259" s="535" t="s">
        <v>1325</v>
      </c>
      <c r="AF259" s="531">
        <v>0</v>
      </c>
      <c r="AG259" s="532"/>
      <c r="AH259" s="532"/>
      <c r="AI259" s="532">
        <v>0</v>
      </c>
      <c r="AJ259" s="532"/>
      <c r="AK259" s="532">
        <v>0.98503290279646105</v>
      </c>
      <c r="AL259" s="533"/>
      <c r="AM259" s="534" t="s">
        <v>1325</v>
      </c>
      <c r="AN259" s="528" t="s">
        <v>1325</v>
      </c>
      <c r="AO259" s="528" t="s">
        <v>1325</v>
      </c>
      <c r="AP259" s="528" t="s">
        <v>1325</v>
      </c>
      <c r="AQ259" s="528" t="s">
        <v>1325</v>
      </c>
      <c r="AR259" s="528">
        <v>18</v>
      </c>
      <c r="AS259" s="535" t="s">
        <v>1325</v>
      </c>
      <c r="AT259" s="531">
        <v>0</v>
      </c>
      <c r="AU259" s="532"/>
      <c r="AV259" s="532"/>
      <c r="AW259" s="532">
        <v>0</v>
      </c>
      <c r="AX259" s="532"/>
      <c r="AY259" s="532">
        <v>0.64552042836321366</v>
      </c>
      <c r="AZ259" s="533"/>
      <c r="BA259" s="534" t="s">
        <v>1325</v>
      </c>
      <c r="BB259" s="528" t="s">
        <v>1325</v>
      </c>
      <c r="BC259" s="528" t="s">
        <v>1325</v>
      </c>
      <c r="BD259" s="528" t="s">
        <v>1325</v>
      </c>
      <c r="BE259" s="528" t="s">
        <v>1325</v>
      </c>
      <c r="BF259" s="528" t="s">
        <v>1325</v>
      </c>
      <c r="BG259" s="535" t="s">
        <v>1325</v>
      </c>
      <c r="BH259" s="531">
        <v>2.3188008918448446</v>
      </c>
      <c r="BI259" s="532"/>
      <c r="BJ259" s="532"/>
      <c r="BK259" s="532">
        <v>2.1681032893218246</v>
      </c>
      <c r="BL259" s="532"/>
      <c r="BM259" s="532">
        <v>0.79115449816950001</v>
      </c>
      <c r="BN259" s="533"/>
      <c r="BO259" s="534" t="s">
        <v>1325</v>
      </c>
      <c r="BP259" s="528" t="s">
        <v>1325</v>
      </c>
      <c r="BQ259" s="528" t="s">
        <v>1325</v>
      </c>
      <c r="BR259" s="528" t="s">
        <v>1325</v>
      </c>
      <c r="BS259" s="528" t="s">
        <v>1325</v>
      </c>
      <c r="BT259" s="528">
        <v>35</v>
      </c>
      <c r="BU259" s="535" t="s">
        <v>1325</v>
      </c>
      <c r="BV259" s="531">
        <v>2.6394190604066168</v>
      </c>
      <c r="BW259" s="532"/>
      <c r="BX259" s="532"/>
      <c r="BY259" s="532">
        <v>1.2923890499421358</v>
      </c>
      <c r="BZ259" s="532"/>
      <c r="CA259" s="532">
        <v>0.61528742919623913</v>
      </c>
      <c r="CB259" s="533"/>
      <c r="CC259" s="534" t="s">
        <v>1325</v>
      </c>
      <c r="CD259" s="528" t="s">
        <v>1325</v>
      </c>
      <c r="CE259" s="528" t="s">
        <v>1325</v>
      </c>
      <c r="CF259" s="528" t="s">
        <v>1325</v>
      </c>
      <c r="CG259" s="528" t="s">
        <v>1325</v>
      </c>
      <c r="CH259" s="528">
        <v>50</v>
      </c>
      <c r="CI259" s="535" t="s">
        <v>1325</v>
      </c>
      <c r="CJ259" s="531">
        <v>0</v>
      </c>
      <c r="CK259" s="532"/>
      <c r="CL259" s="532"/>
      <c r="CM259" s="532">
        <v>0</v>
      </c>
      <c r="CN259" s="532"/>
      <c r="CO259" s="532">
        <v>1.5245470292064018</v>
      </c>
      <c r="CP259" s="533"/>
      <c r="CQ259" s="534" t="s">
        <v>1325</v>
      </c>
      <c r="CR259" s="528" t="s">
        <v>1325</v>
      </c>
      <c r="CS259" s="528" t="s">
        <v>1325</v>
      </c>
      <c r="CT259" s="528" t="s">
        <v>1325</v>
      </c>
      <c r="CU259" s="528" t="s">
        <v>1325</v>
      </c>
      <c r="CV259" s="528" t="s">
        <v>1325</v>
      </c>
      <c r="CW259" s="528" t="s">
        <v>1325</v>
      </c>
      <c r="CX259" s="528" t="s">
        <v>878</v>
      </c>
      <c r="CY259" s="528" t="s">
        <v>791</v>
      </c>
      <c r="CZ259" s="528" t="s">
        <v>878</v>
      </c>
      <c r="DA259" s="536" t="s">
        <v>791</v>
      </c>
      <c r="DB259" s="537" t="s">
        <v>792</v>
      </c>
      <c r="DC259" s="537" t="s">
        <v>792</v>
      </c>
      <c r="DD259" s="537" t="s">
        <v>878</v>
      </c>
      <c r="DE259" s="537" t="s">
        <v>878</v>
      </c>
      <c r="DF259" s="528"/>
      <c r="DG259" s="538" t="s">
        <v>1930</v>
      </c>
      <c r="DH259" s="528">
        <v>67</v>
      </c>
      <c r="DI259" s="528">
        <v>9</v>
      </c>
      <c r="DJ259" s="528">
        <v>0</v>
      </c>
      <c r="DK259" s="528">
        <v>15</v>
      </c>
      <c r="DL259" s="528">
        <v>5</v>
      </c>
      <c r="DM259" s="528">
        <v>1194</v>
      </c>
      <c r="DN259" s="528">
        <v>0</v>
      </c>
      <c r="DO259" s="528">
        <v>161</v>
      </c>
      <c r="DP259" s="535">
        <v>1290</v>
      </c>
    </row>
    <row r="260" spans="1:120">
      <c r="A260" s="597" t="s">
        <v>204</v>
      </c>
      <c r="B260" s="545" t="s">
        <v>1295</v>
      </c>
      <c r="C260" s="546" t="s">
        <v>781</v>
      </c>
      <c r="D260" s="531"/>
      <c r="E260" s="532"/>
      <c r="F260" s="532"/>
      <c r="G260" s="532"/>
      <c r="H260" s="532"/>
      <c r="I260" s="532">
        <v>5.4424116006497831</v>
      </c>
      <c r="J260" s="533"/>
      <c r="K260" s="534" t="s">
        <v>1325</v>
      </c>
      <c r="L260" s="528" t="s">
        <v>1325</v>
      </c>
      <c r="M260" s="528" t="s">
        <v>1325</v>
      </c>
      <c r="N260" s="528" t="s">
        <v>1325</v>
      </c>
      <c r="O260" s="528" t="s">
        <v>1325</v>
      </c>
      <c r="P260" s="528">
        <v>27</v>
      </c>
      <c r="Q260" s="535" t="s">
        <v>1325</v>
      </c>
      <c r="R260" s="531"/>
      <c r="S260" s="532"/>
      <c r="T260" s="532"/>
      <c r="U260" s="532"/>
      <c r="V260" s="532"/>
      <c r="W260" s="532">
        <v>2.6923238941436844</v>
      </c>
      <c r="X260" s="533"/>
      <c r="Y260" s="534" t="s">
        <v>1325</v>
      </c>
      <c r="Z260" s="528" t="s">
        <v>1325</v>
      </c>
      <c r="AA260" s="528" t="s">
        <v>1325</v>
      </c>
      <c r="AB260" s="528" t="s">
        <v>1325</v>
      </c>
      <c r="AC260" s="528" t="s">
        <v>1325</v>
      </c>
      <c r="AD260" s="528" t="s">
        <v>1325</v>
      </c>
      <c r="AE260" s="535" t="s">
        <v>1325</v>
      </c>
      <c r="AF260" s="531"/>
      <c r="AG260" s="532"/>
      <c r="AH260" s="532"/>
      <c r="AI260" s="532"/>
      <c r="AJ260" s="532"/>
      <c r="AK260" s="532">
        <v>0.53122370638616745</v>
      </c>
      <c r="AL260" s="533"/>
      <c r="AM260" s="534" t="s">
        <v>1325</v>
      </c>
      <c r="AN260" s="528" t="s">
        <v>1325</v>
      </c>
      <c r="AO260" s="528" t="s">
        <v>1325</v>
      </c>
      <c r="AP260" s="528" t="s">
        <v>1325</v>
      </c>
      <c r="AQ260" s="528" t="s">
        <v>1325</v>
      </c>
      <c r="AR260" s="528" t="s">
        <v>1325</v>
      </c>
      <c r="AS260" s="535" t="s">
        <v>1325</v>
      </c>
      <c r="AT260" s="531"/>
      <c r="AU260" s="532"/>
      <c r="AV260" s="532"/>
      <c r="AW260" s="532"/>
      <c r="AX260" s="532"/>
      <c r="AY260" s="532">
        <v>2.0887571584435696</v>
      </c>
      <c r="AZ260" s="533"/>
      <c r="BA260" s="534" t="s">
        <v>1325</v>
      </c>
      <c r="BB260" s="528" t="s">
        <v>1325</v>
      </c>
      <c r="BC260" s="528" t="s">
        <v>1325</v>
      </c>
      <c r="BD260" s="528" t="s">
        <v>1325</v>
      </c>
      <c r="BE260" s="528" t="s">
        <v>1325</v>
      </c>
      <c r="BF260" s="528" t="s">
        <v>1325</v>
      </c>
      <c r="BG260" s="535" t="s">
        <v>1325</v>
      </c>
      <c r="BH260" s="531"/>
      <c r="BI260" s="532"/>
      <c r="BJ260" s="532"/>
      <c r="BK260" s="532"/>
      <c r="BL260" s="532"/>
      <c r="BM260" s="532">
        <v>1.4510326472303818</v>
      </c>
      <c r="BN260" s="533"/>
      <c r="BO260" s="534" t="s">
        <v>1325</v>
      </c>
      <c r="BP260" s="528" t="s">
        <v>1325</v>
      </c>
      <c r="BQ260" s="528" t="s">
        <v>1325</v>
      </c>
      <c r="BR260" s="528" t="s">
        <v>1325</v>
      </c>
      <c r="BS260" s="528" t="s">
        <v>1325</v>
      </c>
      <c r="BT260" s="528" t="s">
        <v>1325</v>
      </c>
      <c r="BU260" s="535" t="s">
        <v>1325</v>
      </c>
      <c r="BV260" s="531"/>
      <c r="BW260" s="532"/>
      <c r="BX260" s="532"/>
      <c r="BY260" s="532"/>
      <c r="BZ260" s="532"/>
      <c r="CA260" s="532">
        <v>2.6204204003128586</v>
      </c>
      <c r="CB260" s="533"/>
      <c r="CC260" s="534" t="s">
        <v>1325</v>
      </c>
      <c r="CD260" s="528" t="s">
        <v>1325</v>
      </c>
      <c r="CE260" s="528" t="s">
        <v>1325</v>
      </c>
      <c r="CF260" s="528" t="s">
        <v>1325</v>
      </c>
      <c r="CG260" s="528" t="s">
        <v>1325</v>
      </c>
      <c r="CH260" s="528">
        <v>13</v>
      </c>
      <c r="CI260" s="535" t="s">
        <v>1325</v>
      </c>
      <c r="CJ260" s="531"/>
      <c r="CK260" s="532"/>
      <c r="CL260" s="532"/>
      <c r="CM260" s="532"/>
      <c r="CN260" s="532"/>
      <c r="CO260" s="532">
        <v>0</v>
      </c>
      <c r="CP260" s="533"/>
      <c r="CQ260" s="534" t="s">
        <v>1325</v>
      </c>
      <c r="CR260" s="528" t="s">
        <v>1325</v>
      </c>
      <c r="CS260" s="528" t="s">
        <v>1325</v>
      </c>
      <c r="CT260" s="528" t="s">
        <v>1325</v>
      </c>
      <c r="CU260" s="528" t="s">
        <v>1325</v>
      </c>
      <c r="CV260" s="528" t="s">
        <v>1325</v>
      </c>
      <c r="CW260" s="528" t="s">
        <v>1325</v>
      </c>
      <c r="CX260" s="528" t="s">
        <v>878</v>
      </c>
      <c r="CY260" s="528" t="s">
        <v>791</v>
      </c>
      <c r="CZ260" s="528" t="s">
        <v>878</v>
      </c>
      <c r="DA260" s="536" t="s">
        <v>791</v>
      </c>
      <c r="DB260" s="537" t="s">
        <v>792</v>
      </c>
      <c r="DC260" s="537" t="s">
        <v>792</v>
      </c>
      <c r="DD260" s="537" t="s">
        <v>878</v>
      </c>
      <c r="DE260" s="537" t="s">
        <v>878</v>
      </c>
      <c r="DF260" s="528"/>
      <c r="DG260" s="538" t="s">
        <v>1930</v>
      </c>
      <c r="DH260" s="528">
        <v>3</v>
      </c>
      <c r="DI260" s="528">
        <v>1</v>
      </c>
      <c r="DJ260" s="528">
        <v>2</v>
      </c>
      <c r="DK260" s="528">
        <v>3</v>
      </c>
      <c r="DL260" s="528">
        <v>0</v>
      </c>
      <c r="DM260" s="528">
        <v>123</v>
      </c>
      <c r="DN260" s="528">
        <v>2</v>
      </c>
      <c r="DO260" s="528">
        <v>28</v>
      </c>
      <c r="DP260" s="535">
        <v>134</v>
      </c>
    </row>
    <row r="261" spans="1:120">
      <c r="A261" s="597" t="s">
        <v>206</v>
      </c>
      <c r="B261" s="545" t="s">
        <v>1296</v>
      </c>
      <c r="C261" s="546" t="s">
        <v>782</v>
      </c>
      <c r="D261" s="531">
        <v>0.99041123449378998</v>
      </c>
      <c r="E261" s="532"/>
      <c r="F261" s="532"/>
      <c r="G261" s="532"/>
      <c r="H261" s="532"/>
      <c r="I261" s="532">
        <v>1.1719846854483973</v>
      </c>
      <c r="J261" s="533">
        <v>1.2555946376157938</v>
      </c>
      <c r="K261" s="534">
        <v>12</v>
      </c>
      <c r="L261" s="528" t="s">
        <v>1325</v>
      </c>
      <c r="M261" s="528" t="s">
        <v>1325</v>
      </c>
      <c r="N261" s="528" t="s">
        <v>1325</v>
      </c>
      <c r="O261" s="528" t="s">
        <v>1325</v>
      </c>
      <c r="P261" s="528">
        <v>99</v>
      </c>
      <c r="Q261" s="535" t="s">
        <v>1325</v>
      </c>
      <c r="R261" s="531">
        <v>0</v>
      </c>
      <c r="S261" s="532"/>
      <c r="T261" s="532"/>
      <c r="U261" s="532"/>
      <c r="V261" s="532"/>
      <c r="W261" s="532">
        <v>1.9979236137536844</v>
      </c>
      <c r="X261" s="533">
        <v>0</v>
      </c>
      <c r="Y261" s="534" t="s">
        <v>1325</v>
      </c>
      <c r="Z261" s="528" t="s">
        <v>1325</v>
      </c>
      <c r="AA261" s="528" t="s">
        <v>1325</v>
      </c>
      <c r="AB261" s="528" t="s">
        <v>1325</v>
      </c>
      <c r="AC261" s="528" t="s">
        <v>1325</v>
      </c>
      <c r="AD261" s="528" t="s">
        <v>1325</v>
      </c>
      <c r="AE261" s="535" t="s">
        <v>1325</v>
      </c>
      <c r="AF261" s="531">
        <v>0.83784373682133984</v>
      </c>
      <c r="AG261" s="532"/>
      <c r="AH261" s="532"/>
      <c r="AI261" s="532"/>
      <c r="AJ261" s="532"/>
      <c r="AK261" s="532">
        <v>0.77736373426456407</v>
      </c>
      <c r="AL261" s="533">
        <v>6.4223233186750219</v>
      </c>
      <c r="AM261" s="534" t="s">
        <v>1325</v>
      </c>
      <c r="AN261" s="528" t="s">
        <v>1325</v>
      </c>
      <c r="AO261" s="528" t="s">
        <v>1325</v>
      </c>
      <c r="AP261" s="528" t="s">
        <v>1325</v>
      </c>
      <c r="AQ261" s="528" t="s">
        <v>1325</v>
      </c>
      <c r="AR261" s="528" t="s">
        <v>1325</v>
      </c>
      <c r="AS261" s="535" t="s">
        <v>1325</v>
      </c>
      <c r="AT261" s="531">
        <v>0</v>
      </c>
      <c r="AU261" s="532"/>
      <c r="AV261" s="532"/>
      <c r="AW261" s="532"/>
      <c r="AX261" s="532"/>
      <c r="AY261" s="532">
        <v>0.77501396829127933</v>
      </c>
      <c r="AZ261" s="533">
        <v>0</v>
      </c>
      <c r="BA261" s="534" t="s">
        <v>1325</v>
      </c>
      <c r="BB261" s="528" t="s">
        <v>1325</v>
      </c>
      <c r="BC261" s="528" t="s">
        <v>1325</v>
      </c>
      <c r="BD261" s="528" t="s">
        <v>1325</v>
      </c>
      <c r="BE261" s="528" t="s">
        <v>1325</v>
      </c>
      <c r="BF261" s="528" t="s">
        <v>1325</v>
      </c>
      <c r="BG261" s="535" t="s">
        <v>1325</v>
      </c>
      <c r="BH261" s="531">
        <v>1.8400026942755678</v>
      </c>
      <c r="BI261" s="532"/>
      <c r="BJ261" s="532"/>
      <c r="BK261" s="532"/>
      <c r="BL261" s="532"/>
      <c r="BM261" s="532">
        <v>0.82539382917433357</v>
      </c>
      <c r="BN261" s="533">
        <v>0.72664387908175077</v>
      </c>
      <c r="BO261" s="534" t="s">
        <v>1325</v>
      </c>
      <c r="BP261" s="528" t="s">
        <v>1325</v>
      </c>
      <c r="BQ261" s="528" t="s">
        <v>1325</v>
      </c>
      <c r="BR261" s="528" t="s">
        <v>1325</v>
      </c>
      <c r="BS261" s="528" t="s">
        <v>1325</v>
      </c>
      <c r="BT261" s="528">
        <v>18</v>
      </c>
      <c r="BU261" s="535" t="s">
        <v>1325</v>
      </c>
      <c r="BV261" s="531">
        <v>0.94015193803395503</v>
      </c>
      <c r="BW261" s="532"/>
      <c r="BX261" s="532"/>
      <c r="BY261" s="532"/>
      <c r="BZ261" s="532"/>
      <c r="CA261" s="532">
        <v>1.7726584692561544</v>
      </c>
      <c r="CB261" s="533">
        <v>1.4619861611397125</v>
      </c>
      <c r="CC261" s="534" t="s">
        <v>1325</v>
      </c>
      <c r="CD261" s="528" t="s">
        <v>1325</v>
      </c>
      <c r="CE261" s="528" t="s">
        <v>1325</v>
      </c>
      <c r="CF261" s="528" t="s">
        <v>1325</v>
      </c>
      <c r="CG261" s="528" t="s">
        <v>1325</v>
      </c>
      <c r="CH261" s="528">
        <v>49</v>
      </c>
      <c r="CI261" s="535" t="s">
        <v>1325</v>
      </c>
      <c r="CJ261" s="531">
        <v>0.63163507291153165</v>
      </c>
      <c r="CK261" s="532"/>
      <c r="CL261" s="532"/>
      <c r="CM261" s="532"/>
      <c r="CN261" s="532"/>
      <c r="CO261" s="532">
        <v>0.23883986523732748</v>
      </c>
      <c r="CP261" s="533">
        <v>0</v>
      </c>
      <c r="CQ261" s="534" t="s">
        <v>1325</v>
      </c>
      <c r="CR261" s="528" t="s">
        <v>1325</v>
      </c>
      <c r="CS261" s="528" t="s">
        <v>1325</v>
      </c>
      <c r="CT261" s="528" t="s">
        <v>1325</v>
      </c>
      <c r="CU261" s="528" t="s">
        <v>1325</v>
      </c>
      <c r="CV261" s="528" t="s">
        <v>1325</v>
      </c>
      <c r="CW261" s="528" t="s">
        <v>1325</v>
      </c>
      <c r="CX261" s="528" t="s">
        <v>878</v>
      </c>
      <c r="CY261" s="528" t="s">
        <v>791</v>
      </c>
      <c r="CZ261" s="528" t="s">
        <v>878</v>
      </c>
      <c r="DA261" s="536" t="s">
        <v>791</v>
      </c>
      <c r="DB261" s="537" t="s">
        <v>792</v>
      </c>
      <c r="DC261" s="537" t="s">
        <v>792</v>
      </c>
      <c r="DD261" s="537" t="s">
        <v>878</v>
      </c>
      <c r="DE261" s="537" t="s">
        <v>878</v>
      </c>
      <c r="DF261" s="528"/>
      <c r="DG261" s="538" t="s">
        <v>1930</v>
      </c>
      <c r="DH261" s="528">
        <v>86</v>
      </c>
      <c r="DI261" s="528">
        <v>6</v>
      </c>
      <c r="DJ261" s="528">
        <v>4</v>
      </c>
      <c r="DK261" s="528">
        <v>6</v>
      </c>
      <c r="DL261" s="528">
        <v>2</v>
      </c>
      <c r="DM261" s="528">
        <v>663</v>
      </c>
      <c r="DN261" s="528">
        <v>46</v>
      </c>
      <c r="DO261" s="528">
        <v>122</v>
      </c>
      <c r="DP261" s="535">
        <v>813</v>
      </c>
    </row>
    <row r="262" spans="1:120">
      <c r="A262" s="597" t="s">
        <v>208</v>
      </c>
      <c r="B262" s="545" t="s">
        <v>1291</v>
      </c>
      <c r="C262" s="546" t="s">
        <v>783</v>
      </c>
      <c r="D262" s="531">
        <v>1.1085960431421158</v>
      </c>
      <c r="E262" s="532"/>
      <c r="F262" s="532"/>
      <c r="G262" s="532">
        <v>1.3694260580505027</v>
      </c>
      <c r="H262" s="532"/>
      <c r="I262" s="532">
        <v>1.485824373555376</v>
      </c>
      <c r="J262" s="533">
        <v>0.54595514345761775</v>
      </c>
      <c r="K262" s="534">
        <v>32</v>
      </c>
      <c r="L262" s="528" t="s">
        <v>1325</v>
      </c>
      <c r="M262" s="528" t="s">
        <v>1325</v>
      </c>
      <c r="N262" s="528" t="s">
        <v>1325</v>
      </c>
      <c r="O262" s="528" t="s">
        <v>1325</v>
      </c>
      <c r="P262" s="528">
        <v>57</v>
      </c>
      <c r="Q262" s="535" t="s">
        <v>1325</v>
      </c>
      <c r="R262" s="531">
        <v>0</v>
      </c>
      <c r="S262" s="532"/>
      <c r="T262" s="532"/>
      <c r="U262" s="532">
        <v>0</v>
      </c>
      <c r="V262" s="532"/>
      <c r="W262" s="532">
        <v>0.49574227392166642</v>
      </c>
      <c r="X262" s="533">
        <v>0</v>
      </c>
      <c r="Y262" s="534" t="s">
        <v>1325</v>
      </c>
      <c r="Z262" s="528" t="s">
        <v>1325</v>
      </c>
      <c r="AA262" s="528" t="s">
        <v>1325</v>
      </c>
      <c r="AB262" s="528" t="s">
        <v>1325</v>
      </c>
      <c r="AC262" s="528" t="s">
        <v>1325</v>
      </c>
      <c r="AD262" s="528" t="s">
        <v>1325</v>
      </c>
      <c r="AE262" s="535" t="s">
        <v>1325</v>
      </c>
      <c r="AF262" s="531">
        <v>0.88043598686534652</v>
      </c>
      <c r="AG262" s="532"/>
      <c r="AH262" s="532"/>
      <c r="AI262" s="532">
        <v>3.6458624105602784</v>
      </c>
      <c r="AJ262" s="532"/>
      <c r="AK262" s="532">
        <v>1.3706075885094027</v>
      </c>
      <c r="AL262" s="533">
        <v>0</v>
      </c>
      <c r="AM262" s="534">
        <v>11</v>
      </c>
      <c r="AN262" s="528" t="s">
        <v>1325</v>
      </c>
      <c r="AO262" s="528" t="s">
        <v>1325</v>
      </c>
      <c r="AP262" s="528" t="s">
        <v>1325</v>
      </c>
      <c r="AQ262" s="528" t="s">
        <v>1325</v>
      </c>
      <c r="AR262" s="528">
        <v>23</v>
      </c>
      <c r="AS262" s="535" t="s">
        <v>1325</v>
      </c>
      <c r="AT262" s="531">
        <v>0</v>
      </c>
      <c r="AU262" s="532"/>
      <c r="AV262" s="532"/>
      <c r="AW262" s="532">
        <v>0</v>
      </c>
      <c r="AX262" s="532"/>
      <c r="AY262" s="532">
        <v>0</v>
      </c>
      <c r="AZ262" s="533">
        <v>0</v>
      </c>
      <c r="BA262" s="534" t="s">
        <v>1325</v>
      </c>
      <c r="BB262" s="528" t="s">
        <v>1325</v>
      </c>
      <c r="BC262" s="528" t="s">
        <v>1325</v>
      </c>
      <c r="BD262" s="528" t="s">
        <v>1325</v>
      </c>
      <c r="BE262" s="528" t="s">
        <v>1325</v>
      </c>
      <c r="BF262" s="528" t="s">
        <v>1325</v>
      </c>
      <c r="BG262" s="535" t="s">
        <v>1325</v>
      </c>
      <c r="BH262" s="531">
        <v>0.64140356514835484</v>
      </c>
      <c r="BI262" s="532"/>
      <c r="BJ262" s="532"/>
      <c r="BK262" s="532">
        <v>0</v>
      </c>
      <c r="BL262" s="532"/>
      <c r="BM262" s="532">
        <v>4.2238988118374783</v>
      </c>
      <c r="BN262" s="533">
        <v>0</v>
      </c>
      <c r="BO262" s="534" t="s">
        <v>1325</v>
      </c>
      <c r="BP262" s="528" t="s">
        <v>1325</v>
      </c>
      <c r="BQ262" s="528" t="s">
        <v>1325</v>
      </c>
      <c r="BR262" s="528" t="s">
        <v>1325</v>
      </c>
      <c r="BS262" s="528" t="s">
        <v>1325</v>
      </c>
      <c r="BT262" s="528" t="s">
        <v>1325</v>
      </c>
      <c r="BU262" s="535" t="s">
        <v>1325</v>
      </c>
      <c r="BV262" s="531">
        <v>1.7759877426636501</v>
      </c>
      <c r="BW262" s="532"/>
      <c r="BX262" s="532"/>
      <c r="BY262" s="532">
        <v>0</v>
      </c>
      <c r="BZ262" s="532"/>
      <c r="CA262" s="532">
        <v>1.0473502814423787</v>
      </c>
      <c r="CB262" s="533">
        <v>1.4556038330579835</v>
      </c>
      <c r="CC262" s="534">
        <v>18</v>
      </c>
      <c r="CD262" s="528" t="s">
        <v>1325</v>
      </c>
      <c r="CE262" s="528" t="s">
        <v>1325</v>
      </c>
      <c r="CF262" s="528" t="s">
        <v>1325</v>
      </c>
      <c r="CG262" s="528" t="s">
        <v>1325</v>
      </c>
      <c r="CH262" s="528">
        <v>20</v>
      </c>
      <c r="CI262" s="535" t="s">
        <v>1325</v>
      </c>
      <c r="CJ262" s="531">
        <v>0</v>
      </c>
      <c r="CK262" s="532"/>
      <c r="CL262" s="532"/>
      <c r="CM262" s="532">
        <v>0</v>
      </c>
      <c r="CN262" s="532"/>
      <c r="CO262" s="532">
        <v>0.30277930021165073</v>
      </c>
      <c r="CP262" s="533">
        <v>0</v>
      </c>
      <c r="CQ262" s="534" t="s">
        <v>1325</v>
      </c>
      <c r="CR262" s="528" t="s">
        <v>1325</v>
      </c>
      <c r="CS262" s="528" t="s">
        <v>1325</v>
      </c>
      <c r="CT262" s="528" t="s">
        <v>1325</v>
      </c>
      <c r="CU262" s="528" t="s">
        <v>1325</v>
      </c>
      <c r="CV262" s="528" t="s">
        <v>1325</v>
      </c>
      <c r="CW262" s="528" t="s">
        <v>1325</v>
      </c>
      <c r="CX262" s="528" t="s">
        <v>878</v>
      </c>
      <c r="CY262" s="528" t="s">
        <v>791</v>
      </c>
      <c r="CZ262" s="528" t="s">
        <v>878</v>
      </c>
      <c r="DA262" s="536" t="s">
        <v>791</v>
      </c>
      <c r="DB262" s="537" t="s">
        <v>792</v>
      </c>
      <c r="DC262" s="537" t="s">
        <v>792</v>
      </c>
      <c r="DD262" s="537" t="s">
        <v>878</v>
      </c>
      <c r="DE262" s="537" t="s">
        <v>878</v>
      </c>
      <c r="DF262" s="528"/>
      <c r="DG262" s="538" t="s">
        <v>1930</v>
      </c>
      <c r="DH262" s="528">
        <v>397</v>
      </c>
      <c r="DI262" s="528">
        <v>5</v>
      </c>
      <c r="DJ262" s="528">
        <v>5</v>
      </c>
      <c r="DK262" s="528">
        <v>10</v>
      </c>
      <c r="DL262" s="528">
        <v>0</v>
      </c>
      <c r="DM262" s="528">
        <v>668</v>
      </c>
      <c r="DN262" s="528">
        <v>24</v>
      </c>
      <c r="DO262" s="528">
        <v>91</v>
      </c>
      <c r="DP262" s="535">
        <v>1109</v>
      </c>
    </row>
    <row r="263" spans="1:120" ht="30">
      <c r="A263" s="597" t="s">
        <v>210</v>
      </c>
      <c r="B263" s="545" t="s">
        <v>1295</v>
      </c>
      <c r="C263" s="546" t="s">
        <v>784</v>
      </c>
      <c r="D263" s="531">
        <v>1.0597582329744217</v>
      </c>
      <c r="E263" s="532">
        <v>1.8199490076517997</v>
      </c>
      <c r="F263" s="532"/>
      <c r="G263" s="532"/>
      <c r="H263" s="532"/>
      <c r="I263" s="532">
        <v>1.0897413434792067</v>
      </c>
      <c r="J263" s="533">
        <v>2.6326697459635415</v>
      </c>
      <c r="K263" s="534">
        <v>281</v>
      </c>
      <c r="L263" s="528">
        <v>76</v>
      </c>
      <c r="M263" s="528" t="s">
        <v>1325</v>
      </c>
      <c r="N263" s="528" t="s">
        <v>1325</v>
      </c>
      <c r="O263" s="528" t="s">
        <v>1325</v>
      </c>
      <c r="P263" s="528">
        <v>23</v>
      </c>
      <c r="Q263" s="535" t="s">
        <v>1325</v>
      </c>
      <c r="R263" s="531">
        <v>0.33195703041349506</v>
      </c>
      <c r="S263" s="532">
        <v>0</v>
      </c>
      <c r="T263" s="532"/>
      <c r="U263" s="532"/>
      <c r="V263" s="532"/>
      <c r="W263" s="532">
        <v>8.1613688174152248</v>
      </c>
      <c r="X263" s="533">
        <v>0</v>
      </c>
      <c r="Y263" s="534" t="s">
        <v>1325</v>
      </c>
      <c r="Z263" s="528" t="s">
        <v>1325</v>
      </c>
      <c r="AA263" s="528" t="s">
        <v>1325</v>
      </c>
      <c r="AB263" s="528" t="s">
        <v>1325</v>
      </c>
      <c r="AC263" s="528" t="s">
        <v>1325</v>
      </c>
      <c r="AD263" s="528" t="s">
        <v>1325</v>
      </c>
      <c r="AE263" s="535" t="s">
        <v>1325</v>
      </c>
      <c r="AF263" s="531">
        <v>0.67264742601945704</v>
      </c>
      <c r="AG263" s="532">
        <v>1.5652091823067371</v>
      </c>
      <c r="AH263" s="532"/>
      <c r="AI263" s="532"/>
      <c r="AJ263" s="532"/>
      <c r="AK263" s="532">
        <v>1.3188023403837266</v>
      </c>
      <c r="AL263" s="533">
        <v>3.1763872881064472</v>
      </c>
      <c r="AM263" s="534">
        <v>47</v>
      </c>
      <c r="AN263" s="528">
        <v>16</v>
      </c>
      <c r="AO263" s="528" t="s">
        <v>1325</v>
      </c>
      <c r="AP263" s="528" t="s">
        <v>1325</v>
      </c>
      <c r="AQ263" s="528" t="s">
        <v>1325</v>
      </c>
      <c r="AR263" s="528" t="s">
        <v>1325</v>
      </c>
      <c r="AS263" s="535" t="s">
        <v>1325</v>
      </c>
      <c r="AT263" s="531">
        <v>0.11065234347116501</v>
      </c>
      <c r="AU263" s="532">
        <v>0</v>
      </c>
      <c r="AV263" s="532"/>
      <c r="AW263" s="532"/>
      <c r="AX263" s="532"/>
      <c r="AY263" s="532">
        <v>24.484106452245719</v>
      </c>
      <c r="AZ263" s="533">
        <v>0</v>
      </c>
      <c r="BA263" s="534" t="s">
        <v>1325</v>
      </c>
      <c r="BB263" s="528" t="s">
        <v>1325</v>
      </c>
      <c r="BC263" s="528" t="s">
        <v>1325</v>
      </c>
      <c r="BD263" s="528" t="s">
        <v>1325</v>
      </c>
      <c r="BE263" s="528" t="s">
        <v>1325</v>
      </c>
      <c r="BF263" s="528" t="s">
        <v>1325</v>
      </c>
      <c r="BG263" s="535" t="s">
        <v>1325</v>
      </c>
      <c r="BH263" s="531">
        <v>1.044742275308314</v>
      </c>
      <c r="BI263" s="532">
        <v>2.698131260332401</v>
      </c>
      <c r="BJ263" s="532"/>
      <c r="BK263" s="532"/>
      <c r="BL263" s="532"/>
      <c r="BM263" s="532">
        <v>0.28378609414254169</v>
      </c>
      <c r="BN263" s="533">
        <v>13.125527373493487</v>
      </c>
      <c r="BO263" s="534">
        <v>25</v>
      </c>
      <c r="BP263" s="528">
        <v>10</v>
      </c>
      <c r="BQ263" s="528" t="s">
        <v>1325</v>
      </c>
      <c r="BR263" s="528" t="s">
        <v>1325</v>
      </c>
      <c r="BS263" s="528" t="s">
        <v>1325</v>
      </c>
      <c r="BT263" s="528" t="s">
        <v>1325</v>
      </c>
      <c r="BU263" s="535" t="s">
        <v>1325</v>
      </c>
      <c r="BV263" s="531">
        <v>1.4515418027336029</v>
      </c>
      <c r="BW263" s="532">
        <v>2.1200288462007397</v>
      </c>
      <c r="BX263" s="532"/>
      <c r="BY263" s="532"/>
      <c r="BZ263" s="532"/>
      <c r="CA263" s="532">
        <v>1.2298154560200043</v>
      </c>
      <c r="CB263" s="533">
        <v>0.91021539402832086</v>
      </c>
      <c r="CC263" s="534">
        <v>134</v>
      </c>
      <c r="CD263" s="528">
        <v>33</v>
      </c>
      <c r="CE263" s="528" t="s">
        <v>1325</v>
      </c>
      <c r="CF263" s="528" t="s">
        <v>1325</v>
      </c>
      <c r="CG263" s="528" t="s">
        <v>1325</v>
      </c>
      <c r="CH263" s="528" t="s">
        <v>1325</v>
      </c>
      <c r="CI263" s="535" t="s">
        <v>1325</v>
      </c>
      <c r="CJ263" s="531">
        <v>0.78846576546825065</v>
      </c>
      <c r="CK263" s="532">
        <v>0.89765760847076226</v>
      </c>
      <c r="CL263" s="532"/>
      <c r="CM263" s="532"/>
      <c r="CN263" s="532"/>
      <c r="CO263" s="532">
        <v>3.0995943285027674</v>
      </c>
      <c r="CP263" s="533">
        <v>0</v>
      </c>
      <c r="CQ263" s="534">
        <v>29</v>
      </c>
      <c r="CR263" s="528" t="s">
        <v>1325</v>
      </c>
      <c r="CS263" s="528" t="s">
        <v>1325</v>
      </c>
      <c r="CT263" s="528" t="s">
        <v>1325</v>
      </c>
      <c r="CU263" s="528" t="s">
        <v>1325</v>
      </c>
      <c r="CV263" s="528" t="s">
        <v>1325</v>
      </c>
      <c r="CW263" s="528" t="s">
        <v>1325</v>
      </c>
      <c r="CX263" s="528" t="s">
        <v>878</v>
      </c>
      <c r="CY263" s="528" t="s">
        <v>791</v>
      </c>
      <c r="CZ263" s="528" t="s">
        <v>792</v>
      </c>
      <c r="DA263" s="536" t="s">
        <v>1483</v>
      </c>
      <c r="DB263" s="537" t="s">
        <v>792</v>
      </c>
      <c r="DC263" s="537" t="s">
        <v>792</v>
      </c>
      <c r="DD263" s="537" t="s">
        <v>878</v>
      </c>
      <c r="DE263" s="537" t="s">
        <v>878</v>
      </c>
      <c r="DF263" s="528"/>
      <c r="DG263" s="538" t="s">
        <v>1930</v>
      </c>
      <c r="DH263" s="528">
        <v>2942</v>
      </c>
      <c r="DI263" s="528">
        <v>464</v>
      </c>
      <c r="DJ263" s="528">
        <v>5</v>
      </c>
      <c r="DK263" s="528">
        <v>2</v>
      </c>
      <c r="DL263" s="528">
        <v>0</v>
      </c>
      <c r="DM263" s="528">
        <v>244</v>
      </c>
      <c r="DN263" s="528">
        <v>32</v>
      </c>
      <c r="DO263" s="528">
        <v>387</v>
      </c>
      <c r="DP263" s="535">
        <v>3689</v>
      </c>
    </row>
    <row r="264" spans="1:120">
      <c r="A264" s="597" t="s">
        <v>212</v>
      </c>
      <c r="B264" s="545" t="s">
        <v>1290</v>
      </c>
      <c r="C264" s="546" t="s">
        <v>785</v>
      </c>
      <c r="D264" s="531">
        <v>0.73450168131469684</v>
      </c>
      <c r="E264" s="532"/>
      <c r="F264" s="532"/>
      <c r="G264" s="532"/>
      <c r="H264" s="532"/>
      <c r="I264" s="532">
        <v>3.6885194760741329</v>
      </c>
      <c r="J264" s="533"/>
      <c r="K264" s="534" t="s">
        <v>1325</v>
      </c>
      <c r="L264" s="528" t="s">
        <v>1325</v>
      </c>
      <c r="M264" s="528" t="s">
        <v>1325</v>
      </c>
      <c r="N264" s="528" t="s">
        <v>1325</v>
      </c>
      <c r="O264" s="528" t="s">
        <v>1325</v>
      </c>
      <c r="P264" s="528">
        <v>13</v>
      </c>
      <c r="Q264" s="535" t="s">
        <v>1325</v>
      </c>
      <c r="R264" s="531">
        <v>0</v>
      </c>
      <c r="S264" s="532"/>
      <c r="T264" s="532"/>
      <c r="U264" s="532"/>
      <c r="V264" s="532"/>
      <c r="W264" s="532">
        <v>0</v>
      </c>
      <c r="X264" s="533"/>
      <c r="Y264" s="534" t="s">
        <v>1325</v>
      </c>
      <c r="Z264" s="528" t="s">
        <v>1325</v>
      </c>
      <c r="AA264" s="528" t="s">
        <v>1325</v>
      </c>
      <c r="AB264" s="528" t="s">
        <v>1325</v>
      </c>
      <c r="AC264" s="528" t="s">
        <v>1325</v>
      </c>
      <c r="AD264" s="528" t="s">
        <v>1325</v>
      </c>
      <c r="AE264" s="535" t="s">
        <v>1325</v>
      </c>
      <c r="AF264" s="531">
        <v>0.95485218570910557</v>
      </c>
      <c r="AG264" s="532"/>
      <c r="AH264" s="532"/>
      <c r="AI264" s="532"/>
      <c r="AJ264" s="532"/>
      <c r="AK264" s="532">
        <v>2.8373226739031789</v>
      </c>
      <c r="AL264" s="533"/>
      <c r="AM264" s="534" t="s">
        <v>1325</v>
      </c>
      <c r="AN264" s="528" t="s">
        <v>1325</v>
      </c>
      <c r="AO264" s="528" t="s">
        <v>1325</v>
      </c>
      <c r="AP264" s="528" t="s">
        <v>1325</v>
      </c>
      <c r="AQ264" s="528" t="s">
        <v>1325</v>
      </c>
      <c r="AR264" s="528" t="s">
        <v>1325</v>
      </c>
      <c r="AS264" s="535" t="s">
        <v>1325</v>
      </c>
      <c r="AT264" s="531">
        <v>0</v>
      </c>
      <c r="AU264" s="532"/>
      <c r="AV264" s="532"/>
      <c r="AW264" s="532"/>
      <c r="AX264" s="532"/>
      <c r="AY264" s="532">
        <v>0</v>
      </c>
      <c r="AZ264" s="533"/>
      <c r="BA264" s="534" t="s">
        <v>1325</v>
      </c>
      <c r="BB264" s="528" t="s">
        <v>1325</v>
      </c>
      <c r="BC264" s="528" t="s">
        <v>1325</v>
      </c>
      <c r="BD264" s="528" t="s">
        <v>1325</v>
      </c>
      <c r="BE264" s="528" t="s">
        <v>1325</v>
      </c>
      <c r="BF264" s="528" t="s">
        <v>1325</v>
      </c>
      <c r="BG264" s="535" t="s">
        <v>1325</v>
      </c>
      <c r="BH264" s="531">
        <v>0.38194087428364226</v>
      </c>
      <c r="BI264" s="532"/>
      <c r="BJ264" s="532"/>
      <c r="BK264" s="532"/>
      <c r="BL264" s="532"/>
      <c r="BM264" s="532">
        <v>7.0933066847579473</v>
      </c>
      <c r="BN264" s="533"/>
      <c r="BO264" s="534" t="s">
        <v>1325</v>
      </c>
      <c r="BP264" s="528" t="s">
        <v>1325</v>
      </c>
      <c r="BQ264" s="528" t="s">
        <v>1325</v>
      </c>
      <c r="BR264" s="528" t="s">
        <v>1325</v>
      </c>
      <c r="BS264" s="528" t="s">
        <v>1325</v>
      </c>
      <c r="BT264" s="528" t="s">
        <v>1325</v>
      </c>
      <c r="BU264" s="535" t="s">
        <v>1325</v>
      </c>
      <c r="BV264" s="531">
        <v>0.76388174856728452</v>
      </c>
      <c r="BW264" s="532"/>
      <c r="BX264" s="532"/>
      <c r="BY264" s="532"/>
      <c r="BZ264" s="532"/>
      <c r="CA264" s="532">
        <v>3.5466533423789737</v>
      </c>
      <c r="CB264" s="533"/>
      <c r="CC264" s="534" t="s">
        <v>1325</v>
      </c>
      <c r="CD264" s="528" t="s">
        <v>1325</v>
      </c>
      <c r="CE264" s="528" t="s">
        <v>1325</v>
      </c>
      <c r="CF264" s="528" t="s">
        <v>1325</v>
      </c>
      <c r="CG264" s="528" t="s">
        <v>1325</v>
      </c>
      <c r="CH264" s="528" t="s">
        <v>1325</v>
      </c>
      <c r="CI264" s="535" t="s">
        <v>1325</v>
      </c>
      <c r="CJ264" s="531">
        <v>2.2861523002552824</v>
      </c>
      <c r="CK264" s="532"/>
      <c r="CL264" s="532"/>
      <c r="CM264" s="532"/>
      <c r="CN264" s="532"/>
      <c r="CO264" s="532">
        <v>0</v>
      </c>
      <c r="CP264" s="533"/>
      <c r="CQ264" s="534" t="s">
        <v>1325</v>
      </c>
      <c r="CR264" s="528" t="s">
        <v>1325</v>
      </c>
      <c r="CS264" s="528" t="s">
        <v>1325</v>
      </c>
      <c r="CT264" s="528" t="s">
        <v>1325</v>
      </c>
      <c r="CU264" s="528" t="s">
        <v>1325</v>
      </c>
      <c r="CV264" s="528" t="s">
        <v>1325</v>
      </c>
      <c r="CW264" s="528" t="s">
        <v>1325</v>
      </c>
      <c r="CX264" s="528" t="s">
        <v>878</v>
      </c>
      <c r="CY264" s="528" t="s">
        <v>791</v>
      </c>
      <c r="CZ264" s="528" t="s">
        <v>878</v>
      </c>
      <c r="DA264" s="536" t="s">
        <v>791</v>
      </c>
      <c r="DB264" s="537" t="s">
        <v>792</v>
      </c>
      <c r="DC264" s="537" t="s">
        <v>792</v>
      </c>
      <c r="DD264" s="537" t="s">
        <v>878</v>
      </c>
      <c r="DE264" s="537" t="s">
        <v>878</v>
      </c>
      <c r="DF264" s="528"/>
      <c r="DG264" s="538" t="s">
        <v>1930</v>
      </c>
      <c r="DH264" s="528">
        <v>102</v>
      </c>
      <c r="DI264" s="528">
        <v>2</v>
      </c>
      <c r="DJ264" s="528">
        <v>0</v>
      </c>
      <c r="DK264" s="528">
        <v>1</v>
      </c>
      <c r="DL264" s="528">
        <v>0</v>
      </c>
      <c r="DM264" s="528">
        <v>146</v>
      </c>
      <c r="DN264" s="528">
        <v>8</v>
      </c>
      <c r="DO264" s="528">
        <v>18</v>
      </c>
      <c r="DP264" s="535">
        <v>259</v>
      </c>
    </row>
    <row r="265" spans="1:120">
      <c r="A265" s="591" t="s">
        <v>130</v>
      </c>
      <c r="B265" s="545" t="s">
        <v>1293</v>
      </c>
      <c r="C265" s="546" t="s">
        <v>786</v>
      </c>
      <c r="D265" s="531">
        <v>0.75152500623706253</v>
      </c>
      <c r="E265" s="532">
        <v>0.53721594165667341</v>
      </c>
      <c r="F265" s="532">
        <v>2.5451786600424002</v>
      </c>
      <c r="G265" s="532"/>
      <c r="H265" s="532"/>
      <c r="I265" s="532">
        <v>1.3564007092311086</v>
      </c>
      <c r="J265" s="533">
        <v>0</v>
      </c>
      <c r="K265" s="534" t="s">
        <v>1325</v>
      </c>
      <c r="L265" s="528" t="s">
        <v>1325</v>
      </c>
      <c r="M265" s="528" t="s">
        <v>1325</v>
      </c>
      <c r="N265" s="528" t="s">
        <v>1325</v>
      </c>
      <c r="O265" s="528" t="s">
        <v>1325</v>
      </c>
      <c r="P265" s="528">
        <v>62</v>
      </c>
      <c r="Q265" s="535" t="s">
        <v>1325</v>
      </c>
      <c r="R265" s="531">
        <v>0</v>
      </c>
      <c r="S265" s="532">
        <v>0</v>
      </c>
      <c r="T265" s="532">
        <v>0</v>
      </c>
      <c r="U265" s="532"/>
      <c r="V265" s="532"/>
      <c r="W265" s="532">
        <v>1.8363540054325684</v>
      </c>
      <c r="X265" s="533">
        <v>0</v>
      </c>
      <c r="Y265" s="534" t="s">
        <v>1325</v>
      </c>
      <c r="Z265" s="528" t="s">
        <v>1325</v>
      </c>
      <c r="AA265" s="528" t="s">
        <v>1325</v>
      </c>
      <c r="AB265" s="528" t="s">
        <v>1325</v>
      </c>
      <c r="AC265" s="528" t="s">
        <v>1325</v>
      </c>
      <c r="AD265" s="528" t="s">
        <v>1325</v>
      </c>
      <c r="AE265" s="535" t="s">
        <v>1325</v>
      </c>
      <c r="AF265" s="531">
        <v>0.89614119023478267</v>
      </c>
      <c r="AG265" s="532">
        <v>0</v>
      </c>
      <c r="AH265" s="532">
        <v>2.1550576143608451</v>
      </c>
      <c r="AI265" s="532"/>
      <c r="AJ265" s="532"/>
      <c r="AK265" s="532">
        <v>1.3927177549600538</v>
      </c>
      <c r="AL265" s="533">
        <v>0</v>
      </c>
      <c r="AM265" s="534" t="s">
        <v>1325</v>
      </c>
      <c r="AN265" s="528" t="s">
        <v>1325</v>
      </c>
      <c r="AO265" s="528" t="s">
        <v>1325</v>
      </c>
      <c r="AP265" s="528" t="s">
        <v>1325</v>
      </c>
      <c r="AQ265" s="528" t="s">
        <v>1325</v>
      </c>
      <c r="AR265" s="528">
        <v>18</v>
      </c>
      <c r="AS265" s="535" t="s">
        <v>1325</v>
      </c>
      <c r="AT265" s="531">
        <v>0</v>
      </c>
      <c r="AU265" s="532">
        <v>0</v>
      </c>
      <c r="AV265" s="532">
        <v>0</v>
      </c>
      <c r="AW265" s="532"/>
      <c r="AX265" s="532"/>
      <c r="AY265" s="532">
        <v>0.94978606465271376</v>
      </c>
      <c r="AZ265" s="533">
        <v>0</v>
      </c>
      <c r="BA265" s="534" t="s">
        <v>1325</v>
      </c>
      <c r="BB265" s="528" t="s">
        <v>1325</v>
      </c>
      <c r="BC265" s="528" t="s">
        <v>1325</v>
      </c>
      <c r="BD265" s="528" t="s">
        <v>1325</v>
      </c>
      <c r="BE265" s="528" t="s">
        <v>1325</v>
      </c>
      <c r="BF265" s="528" t="s">
        <v>1325</v>
      </c>
      <c r="BG265" s="535" t="s">
        <v>1325</v>
      </c>
      <c r="BH265" s="531">
        <v>0</v>
      </c>
      <c r="BI265" s="532">
        <v>0</v>
      </c>
      <c r="BJ265" s="532">
        <v>0</v>
      </c>
      <c r="BK265" s="532"/>
      <c r="BL265" s="532"/>
      <c r="BM265" s="532">
        <v>1.0996735404148921</v>
      </c>
      <c r="BN265" s="533">
        <v>0</v>
      </c>
      <c r="BO265" s="534" t="s">
        <v>1325</v>
      </c>
      <c r="BP265" s="528" t="s">
        <v>1325</v>
      </c>
      <c r="BQ265" s="528" t="s">
        <v>1325</v>
      </c>
      <c r="BR265" s="528" t="s">
        <v>1325</v>
      </c>
      <c r="BS265" s="528" t="s">
        <v>1325</v>
      </c>
      <c r="BT265" s="528">
        <v>10</v>
      </c>
      <c r="BU265" s="535" t="s">
        <v>1325</v>
      </c>
      <c r="BV265" s="531">
        <v>1.3769143411976534</v>
      </c>
      <c r="BW265" s="532">
        <v>1.3248905336649492</v>
      </c>
      <c r="BX265" s="532">
        <v>3.2369821469379856</v>
      </c>
      <c r="BY265" s="532"/>
      <c r="BZ265" s="532"/>
      <c r="CA265" s="532">
        <v>0.7390712565249139</v>
      </c>
      <c r="CB265" s="533">
        <v>0</v>
      </c>
      <c r="CC265" s="534" t="s">
        <v>1325</v>
      </c>
      <c r="CD265" s="528" t="s">
        <v>1325</v>
      </c>
      <c r="CE265" s="528" t="s">
        <v>1325</v>
      </c>
      <c r="CF265" s="528" t="s">
        <v>1325</v>
      </c>
      <c r="CG265" s="528" t="s">
        <v>1325</v>
      </c>
      <c r="CH265" s="528">
        <v>20</v>
      </c>
      <c r="CI265" s="535" t="s">
        <v>1325</v>
      </c>
      <c r="CJ265" s="531">
        <v>0</v>
      </c>
      <c r="CK265" s="532">
        <v>0</v>
      </c>
      <c r="CL265" s="532">
        <v>0</v>
      </c>
      <c r="CM265" s="532"/>
      <c r="CN265" s="532"/>
      <c r="CO265" s="532">
        <v>0.74771376170566606</v>
      </c>
      <c r="CP265" s="533">
        <v>0</v>
      </c>
      <c r="CQ265" s="534" t="s">
        <v>1325</v>
      </c>
      <c r="CR265" s="528" t="s">
        <v>1325</v>
      </c>
      <c r="CS265" s="528" t="s">
        <v>1325</v>
      </c>
      <c r="CT265" s="528" t="s">
        <v>1325</v>
      </c>
      <c r="CU265" s="528" t="s">
        <v>1325</v>
      </c>
      <c r="CV265" s="528" t="s">
        <v>1325</v>
      </c>
      <c r="CW265" s="528" t="s">
        <v>1325</v>
      </c>
      <c r="CX265" s="528" t="s">
        <v>878</v>
      </c>
      <c r="CY265" s="528" t="s">
        <v>791</v>
      </c>
      <c r="CZ265" s="528" t="s">
        <v>878</v>
      </c>
      <c r="DA265" s="536" t="s">
        <v>791</v>
      </c>
      <c r="DB265" s="537" t="s">
        <v>792</v>
      </c>
      <c r="DC265" s="537" t="s">
        <v>792</v>
      </c>
      <c r="DD265" s="537" t="s">
        <v>878</v>
      </c>
      <c r="DE265" s="537" t="s">
        <v>878</v>
      </c>
      <c r="DF265" s="544" t="s">
        <v>1934</v>
      </c>
      <c r="DG265" s="538" t="s">
        <v>1930</v>
      </c>
      <c r="DH265" s="528">
        <v>37</v>
      </c>
      <c r="DI265" s="528">
        <v>18</v>
      </c>
      <c r="DJ265" s="528">
        <v>17</v>
      </c>
      <c r="DK265" s="528">
        <v>6</v>
      </c>
      <c r="DL265" s="528">
        <v>0</v>
      </c>
      <c r="DM265" s="528">
        <v>541</v>
      </c>
      <c r="DN265" s="528">
        <v>10</v>
      </c>
      <c r="DO265" s="528">
        <v>70</v>
      </c>
      <c r="DP265" s="535">
        <v>629</v>
      </c>
    </row>
    <row r="266" spans="1:120">
      <c r="A266" s="597" t="s">
        <v>132</v>
      </c>
      <c r="B266" s="545" t="s">
        <v>1293</v>
      </c>
      <c r="C266" s="546" t="s">
        <v>787</v>
      </c>
      <c r="D266" s="531">
        <v>1.4644412739331765</v>
      </c>
      <c r="E266" s="532"/>
      <c r="F266" s="532"/>
      <c r="G266" s="532"/>
      <c r="H266" s="532"/>
      <c r="I266" s="532">
        <v>1.0808077430061032</v>
      </c>
      <c r="J266" s="533">
        <v>2.0710021670430727</v>
      </c>
      <c r="K266" s="534" t="s">
        <v>1325</v>
      </c>
      <c r="L266" s="528" t="s">
        <v>1325</v>
      </c>
      <c r="M266" s="528" t="s">
        <v>1325</v>
      </c>
      <c r="N266" s="528" t="s">
        <v>1325</v>
      </c>
      <c r="O266" s="528" t="s">
        <v>1325</v>
      </c>
      <c r="P266" s="528">
        <v>27</v>
      </c>
      <c r="Q266" s="535" t="s">
        <v>1325</v>
      </c>
      <c r="R266" s="531">
        <v>0</v>
      </c>
      <c r="S266" s="532"/>
      <c r="T266" s="532"/>
      <c r="U266" s="532"/>
      <c r="V266" s="532"/>
      <c r="W266" s="532">
        <v>0.97398776170492107</v>
      </c>
      <c r="X266" s="533">
        <v>0</v>
      </c>
      <c r="Y266" s="534" t="s">
        <v>1325</v>
      </c>
      <c r="Z266" s="528" t="s">
        <v>1325</v>
      </c>
      <c r="AA266" s="528" t="s">
        <v>1325</v>
      </c>
      <c r="AB266" s="528" t="s">
        <v>1325</v>
      </c>
      <c r="AC266" s="528" t="s">
        <v>1325</v>
      </c>
      <c r="AD266" s="528" t="s">
        <v>1325</v>
      </c>
      <c r="AE266" s="535" t="s">
        <v>1325</v>
      </c>
      <c r="AF266" s="531">
        <v>0</v>
      </c>
      <c r="AG266" s="532"/>
      <c r="AH266" s="532"/>
      <c r="AI266" s="532"/>
      <c r="AJ266" s="532"/>
      <c r="AK266" s="532">
        <v>2.306135854782303</v>
      </c>
      <c r="AL266" s="533">
        <v>0</v>
      </c>
      <c r="AM266" s="534" t="s">
        <v>1325</v>
      </c>
      <c r="AN266" s="528" t="s">
        <v>1325</v>
      </c>
      <c r="AO266" s="528" t="s">
        <v>1325</v>
      </c>
      <c r="AP266" s="528" t="s">
        <v>1325</v>
      </c>
      <c r="AQ266" s="528" t="s">
        <v>1325</v>
      </c>
      <c r="AR266" s="528" t="s">
        <v>1325</v>
      </c>
      <c r="AS266" s="535" t="s">
        <v>1325</v>
      </c>
      <c r="AT266" s="531">
        <v>0</v>
      </c>
      <c r="AU266" s="532"/>
      <c r="AV266" s="532"/>
      <c r="AW266" s="532"/>
      <c r="AX266" s="532"/>
      <c r="AY266" s="532">
        <v>6.0451089526719777</v>
      </c>
      <c r="AZ266" s="533">
        <v>0</v>
      </c>
      <c r="BA266" s="534" t="s">
        <v>1325</v>
      </c>
      <c r="BB266" s="528" t="s">
        <v>1325</v>
      </c>
      <c r="BC266" s="528" t="s">
        <v>1325</v>
      </c>
      <c r="BD266" s="528" t="s">
        <v>1325</v>
      </c>
      <c r="BE266" s="528" t="s">
        <v>1325</v>
      </c>
      <c r="BF266" s="528" t="s">
        <v>1325</v>
      </c>
      <c r="BG266" s="535" t="s">
        <v>1325</v>
      </c>
      <c r="BH266" s="531">
        <v>2.1245555581816316</v>
      </c>
      <c r="BI266" s="532"/>
      <c r="BJ266" s="532"/>
      <c r="BK266" s="532"/>
      <c r="BL266" s="532"/>
      <c r="BM266" s="532">
        <v>0.36762768207733371</v>
      </c>
      <c r="BN266" s="533">
        <v>6.7966292354907463</v>
      </c>
      <c r="BO266" s="534" t="s">
        <v>1325</v>
      </c>
      <c r="BP266" s="528" t="s">
        <v>1325</v>
      </c>
      <c r="BQ266" s="528" t="s">
        <v>1325</v>
      </c>
      <c r="BR266" s="528" t="s">
        <v>1325</v>
      </c>
      <c r="BS266" s="528" t="s">
        <v>1325</v>
      </c>
      <c r="BT266" s="528" t="s">
        <v>1325</v>
      </c>
      <c r="BU266" s="535" t="s">
        <v>1325</v>
      </c>
      <c r="BV266" s="531">
        <v>2.3899250804313841</v>
      </c>
      <c r="BW266" s="532"/>
      <c r="BX266" s="532"/>
      <c r="BY266" s="532"/>
      <c r="BZ266" s="532"/>
      <c r="CA266" s="532">
        <v>0.66526689428551511</v>
      </c>
      <c r="CB266" s="533">
        <v>2.3562246828187794</v>
      </c>
      <c r="CC266" s="534" t="s">
        <v>1325</v>
      </c>
      <c r="CD266" s="528" t="s">
        <v>1325</v>
      </c>
      <c r="CE266" s="528" t="s">
        <v>1325</v>
      </c>
      <c r="CF266" s="528" t="s">
        <v>1325</v>
      </c>
      <c r="CG266" s="528" t="s">
        <v>1325</v>
      </c>
      <c r="CH266" s="528">
        <v>13</v>
      </c>
      <c r="CI266" s="535" t="s">
        <v>1325</v>
      </c>
      <c r="CJ266" s="531">
        <v>0</v>
      </c>
      <c r="CK266" s="532"/>
      <c r="CL266" s="532"/>
      <c r="CM266" s="532"/>
      <c r="CN266" s="532"/>
      <c r="CO266" s="532">
        <v>1.1897445443610746</v>
      </c>
      <c r="CP266" s="533">
        <v>0</v>
      </c>
      <c r="CQ266" s="534" t="s">
        <v>1325</v>
      </c>
      <c r="CR266" s="528" t="s">
        <v>1325</v>
      </c>
      <c r="CS266" s="528" t="s">
        <v>1325</v>
      </c>
      <c r="CT266" s="528" t="s">
        <v>1325</v>
      </c>
      <c r="CU266" s="528" t="s">
        <v>1325</v>
      </c>
      <c r="CV266" s="528" t="s">
        <v>1325</v>
      </c>
      <c r="CW266" s="528" t="s">
        <v>1325</v>
      </c>
      <c r="CX266" s="528" t="s">
        <v>878</v>
      </c>
      <c r="CY266" s="528" t="s">
        <v>791</v>
      </c>
      <c r="CZ266" s="528" t="s">
        <v>878</v>
      </c>
      <c r="DA266" s="536" t="s">
        <v>791</v>
      </c>
      <c r="DB266" s="537" t="s">
        <v>792</v>
      </c>
      <c r="DC266" s="537" t="s">
        <v>792</v>
      </c>
      <c r="DD266" s="537" t="s">
        <v>878</v>
      </c>
      <c r="DE266" s="537" t="s">
        <v>878</v>
      </c>
      <c r="DF266" s="544" t="s">
        <v>1934</v>
      </c>
      <c r="DG266" s="538" t="s">
        <v>1930</v>
      </c>
      <c r="DH266" s="528">
        <v>29</v>
      </c>
      <c r="DI266" s="528">
        <v>1</v>
      </c>
      <c r="DJ266" s="528">
        <v>4</v>
      </c>
      <c r="DK266" s="528">
        <v>0</v>
      </c>
      <c r="DL266" s="528">
        <v>0</v>
      </c>
      <c r="DM266" s="528">
        <v>170</v>
      </c>
      <c r="DN266" s="528">
        <v>10</v>
      </c>
      <c r="DO266" s="528">
        <v>36</v>
      </c>
      <c r="DP266" s="535">
        <v>214</v>
      </c>
    </row>
    <row r="267" spans="1:120">
      <c r="A267" s="597" t="s">
        <v>503</v>
      </c>
      <c r="B267" s="545" t="s">
        <v>1298</v>
      </c>
      <c r="C267" s="546" t="s">
        <v>788</v>
      </c>
      <c r="D267" s="531">
        <v>1.3925222662001113</v>
      </c>
      <c r="E267" s="532">
        <v>2.6297721152803226</v>
      </c>
      <c r="F267" s="532">
        <v>0.53382065467557183</v>
      </c>
      <c r="G267" s="532">
        <v>1.0263871069397206</v>
      </c>
      <c r="H267" s="532">
        <v>0.98844040321235838</v>
      </c>
      <c r="I267" s="532">
        <v>0.87868135851235385</v>
      </c>
      <c r="J267" s="533">
        <v>0.64910128008974066</v>
      </c>
      <c r="K267" s="534">
        <v>82</v>
      </c>
      <c r="L267" s="528" t="s">
        <v>1325</v>
      </c>
      <c r="M267" s="528">
        <v>36</v>
      </c>
      <c r="N267" s="528">
        <v>45</v>
      </c>
      <c r="O267" s="528" t="s">
        <v>1325</v>
      </c>
      <c r="P267" s="528">
        <v>42</v>
      </c>
      <c r="Q267" s="535" t="s">
        <v>1325</v>
      </c>
      <c r="R267" s="531">
        <v>0.25940146858143659</v>
      </c>
      <c r="S267" s="532">
        <v>0</v>
      </c>
      <c r="T267" s="532">
        <v>0.42431083268569958</v>
      </c>
      <c r="U267" s="532">
        <v>0.64661531389653049</v>
      </c>
      <c r="V267" s="532">
        <v>1.0567417702796622</v>
      </c>
      <c r="W267" s="532">
        <v>2.4080821122704341</v>
      </c>
      <c r="X267" s="533">
        <v>1.455165806762289</v>
      </c>
      <c r="Y267" s="534" t="s">
        <v>1325</v>
      </c>
      <c r="Z267" s="528" t="s">
        <v>1325</v>
      </c>
      <c r="AA267" s="528" t="s">
        <v>1325</v>
      </c>
      <c r="AB267" s="528" t="s">
        <v>1325</v>
      </c>
      <c r="AC267" s="528" t="s">
        <v>1325</v>
      </c>
      <c r="AD267" s="528" t="s">
        <v>1325</v>
      </c>
      <c r="AE267" s="535" t="s">
        <v>1325</v>
      </c>
      <c r="AF267" s="531">
        <v>1.2365511711126833</v>
      </c>
      <c r="AG267" s="532">
        <v>5.1180475084060575</v>
      </c>
      <c r="AH267" s="532">
        <v>1.4867809254662379</v>
      </c>
      <c r="AI267" s="532">
        <v>0.62937990475858796</v>
      </c>
      <c r="AJ267" s="532">
        <v>1.0291438049470969</v>
      </c>
      <c r="AK267" s="532">
        <v>0.68523153561116967</v>
      </c>
      <c r="AL267" s="533">
        <v>0.67672312359717501</v>
      </c>
      <c r="AM267" s="534" t="s">
        <v>1325</v>
      </c>
      <c r="AN267" s="528" t="s">
        <v>1325</v>
      </c>
      <c r="AO267" s="528">
        <v>10</v>
      </c>
      <c r="AP267" s="528" t="s">
        <v>1325</v>
      </c>
      <c r="AQ267" s="528" t="s">
        <v>1325</v>
      </c>
      <c r="AR267" s="528" t="s">
        <v>1325</v>
      </c>
      <c r="AS267" s="535" t="s">
        <v>1325</v>
      </c>
      <c r="AT267" s="531">
        <v>0.89033861933122216</v>
      </c>
      <c r="AU267" s="532">
        <v>11.516557671209936</v>
      </c>
      <c r="AV267" s="532">
        <v>0.27979299120343049</v>
      </c>
      <c r="AW267" s="532">
        <v>2.8499958529112837</v>
      </c>
      <c r="AX267" s="532">
        <v>0</v>
      </c>
      <c r="AY267" s="532">
        <v>0.72323663775379654</v>
      </c>
      <c r="AZ267" s="533">
        <v>0</v>
      </c>
      <c r="BA267" s="534" t="s">
        <v>1325</v>
      </c>
      <c r="BB267" s="528" t="s">
        <v>1325</v>
      </c>
      <c r="BC267" s="528" t="s">
        <v>1325</v>
      </c>
      <c r="BD267" s="528" t="s">
        <v>1325</v>
      </c>
      <c r="BE267" s="528" t="s">
        <v>1325</v>
      </c>
      <c r="BF267" s="528" t="s">
        <v>1325</v>
      </c>
      <c r="BG267" s="535" t="s">
        <v>1325</v>
      </c>
      <c r="BH267" s="531">
        <v>0.78662589637769598</v>
      </c>
      <c r="BI267" s="532">
        <v>0</v>
      </c>
      <c r="BJ267" s="532">
        <v>0.30345751822242545</v>
      </c>
      <c r="BK267" s="532">
        <v>1.4521547582195629</v>
      </c>
      <c r="BL267" s="532">
        <v>0</v>
      </c>
      <c r="BM267" s="532">
        <v>1.1582096398283186</v>
      </c>
      <c r="BN267" s="533">
        <v>2.0353637205849813</v>
      </c>
      <c r="BO267" s="534">
        <v>10</v>
      </c>
      <c r="BP267" s="528" t="s">
        <v>1325</v>
      </c>
      <c r="BQ267" s="528" t="s">
        <v>1325</v>
      </c>
      <c r="BR267" s="528">
        <v>12</v>
      </c>
      <c r="BS267" s="528" t="s">
        <v>1325</v>
      </c>
      <c r="BT267" s="528" t="s">
        <v>1325</v>
      </c>
      <c r="BU267" s="535" t="s">
        <v>1325</v>
      </c>
      <c r="BV267" s="531">
        <v>1.9710035770981642</v>
      </c>
      <c r="BW267" s="532">
        <v>4.487657284530461</v>
      </c>
      <c r="BX267" s="532">
        <v>0.44798203242411266</v>
      </c>
      <c r="BY267" s="532">
        <v>0.8115449462466352</v>
      </c>
      <c r="BZ267" s="532">
        <v>1.2167057947603881</v>
      </c>
      <c r="CA267" s="532">
        <v>0.73264161667252614</v>
      </c>
      <c r="CB267" s="533">
        <v>0</v>
      </c>
      <c r="CC267" s="534">
        <v>38</v>
      </c>
      <c r="CD267" s="528" t="s">
        <v>1325</v>
      </c>
      <c r="CE267" s="528">
        <v>11</v>
      </c>
      <c r="CF267" s="528">
        <v>13</v>
      </c>
      <c r="CG267" s="528" t="s">
        <v>1325</v>
      </c>
      <c r="CH267" s="528">
        <v>14</v>
      </c>
      <c r="CI267" s="535" t="s">
        <v>1325</v>
      </c>
      <c r="CJ267" s="531">
        <v>2.0559057481404648</v>
      </c>
      <c r="CK267" s="532">
        <v>0</v>
      </c>
      <c r="CL267" s="532">
        <v>0.19526471586035607</v>
      </c>
      <c r="CM267" s="532">
        <v>0.60427545241965674</v>
      </c>
      <c r="CN267" s="532">
        <v>1.4899412081118495</v>
      </c>
      <c r="CO267" s="532">
        <v>0.80956800884893099</v>
      </c>
      <c r="CP267" s="533">
        <v>0.9945896588839841</v>
      </c>
      <c r="CQ267" s="534" t="s">
        <v>1325</v>
      </c>
      <c r="CR267" s="528" t="s">
        <v>1325</v>
      </c>
      <c r="CS267" s="528" t="s">
        <v>1325</v>
      </c>
      <c r="CT267" s="528" t="s">
        <v>1325</v>
      </c>
      <c r="CU267" s="528" t="s">
        <v>1325</v>
      </c>
      <c r="CV267" s="528" t="s">
        <v>1325</v>
      </c>
      <c r="CW267" s="528" t="s">
        <v>1325</v>
      </c>
      <c r="CX267" s="528" t="s">
        <v>878</v>
      </c>
      <c r="CY267" s="528" t="s">
        <v>791</v>
      </c>
      <c r="CZ267" s="528" t="s">
        <v>878</v>
      </c>
      <c r="DA267" s="536" t="s">
        <v>791</v>
      </c>
      <c r="DB267" s="537" t="s">
        <v>792</v>
      </c>
      <c r="DC267" s="537" t="s">
        <v>792</v>
      </c>
      <c r="DD267" s="537" t="s">
        <v>878</v>
      </c>
      <c r="DE267" s="537" t="s">
        <v>878</v>
      </c>
      <c r="DF267" s="528"/>
      <c r="DG267" s="538" t="s">
        <v>1930</v>
      </c>
      <c r="DH267" s="528">
        <v>780</v>
      </c>
      <c r="DI267" s="528">
        <v>24</v>
      </c>
      <c r="DJ267" s="528">
        <v>802</v>
      </c>
      <c r="DK267" s="528">
        <v>540</v>
      </c>
      <c r="DL267" s="528">
        <v>112</v>
      </c>
      <c r="DM267" s="528">
        <v>545</v>
      </c>
      <c r="DN267" s="528">
        <v>167</v>
      </c>
      <c r="DO267" s="528">
        <v>228</v>
      </c>
      <c r="DP267" s="535">
        <v>2970</v>
      </c>
    </row>
    <row r="268" spans="1:120">
      <c r="A268" s="597" t="s">
        <v>134</v>
      </c>
      <c r="B268" s="545" t="s">
        <v>1296</v>
      </c>
      <c r="C268" s="546" t="s">
        <v>789</v>
      </c>
      <c r="D268" s="531">
        <v>1.3413698102569989</v>
      </c>
      <c r="E268" s="532">
        <v>2.2833385348627364</v>
      </c>
      <c r="F268" s="532">
        <v>0.47687861532440751</v>
      </c>
      <c r="G268" s="532">
        <v>1.1801142647402587</v>
      </c>
      <c r="H268" s="532">
        <v>0.85221794099929482</v>
      </c>
      <c r="I268" s="532">
        <v>0.82603427906681359</v>
      </c>
      <c r="J268" s="533">
        <v>1.1067288854244353</v>
      </c>
      <c r="K268" s="534">
        <v>80</v>
      </c>
      <c r="L268" s="528">
        <v>17</v>
      </c>
      <c r="M268" s="528">
        <v>10</v>
      </c>
      <c r="N268" s="528">
        <v>15</v>
      </c>
      <c r="O268" s="528" t="s">
        <v>1325</v>
      </c>
      <c r="P268" s="528">
        <v>508</v>
      </c>
      <c r="Q268" s="535">
        <v>55</v>
      </c>
      <c r="R268" s="531">
        <v>0.77122271161376088</v>
      </c>
      <c r="S268" s="532">
        <v>7.4590975105168384</v>
      </c>
      <c r="T268" s="532">
        <v>0</v>
      </c>
      <c r="U268" s="532">
        <v>0</v>
      </c>
      <c r="V268" s="532">
        <v>0</v>
      </c>
      <c r="W268" s="532">
        <v>1.5606166148865199</v>
      </c>
      <c r="X268" s="533">
        <v>0.49814029627907547</v>
      </c>
      <c r="Y268" s="534" t="s">
        <v>1325</v>
      </c>
      <c r="Z268" s="528" t="s">
        <v>1325</v>
      </c>
      <c r="AA268" s="528" t="s">
        <v>1325</v>
      </c>
      <c r="AB268" s="528" t="s">
        <v>1325</v>
      </c>
      <c r="AC268" s="528" t="s">
        <v>1325</v>
      </c>
      <c r="AD268" s="528">
        <v>25</v>
      </c>
      <c r="AE268" s="535" t="s">
        <v>1325</v>
      </c>
      <c r="AF268" s="531">
        <v>1.3913786250253708</v>
      </c>
      <c r="AG268" s="532">
        <v>2.5597840741657754</v>
      </c>
      <c r="AH268" s="532">
        <v>0.93572007347776898</v>
      </c>
      <c r="AI268" s="532">
        <v>0.48193695198501002</v>
      </c>
      <c r="AJ268" s="532">
        <v>0</v>
      </c>
      <c r="AK268" s="532">
        <v>0.7122849755050068</v>
      </c>
      <c r="AL268" s="533">
        <v>1.7141986362780648</v>
      </c>
      <c r="AM268" s="534">
        <v>13</v>
      </c>
      <c r="AN268" s="528" t="s">
        <v>1325</v>
      </c>
      <c r="AO268" s="528" t="s">
        <v>1325</v>
      </c>
      <c r="AP268" s="528" t="s">
        <v>1325</v>
      </c>
      <c r="AQ268" s="528" t="s">
        <v>1325</v>
      </c>
      <c r="AR268" s="528">
        <v>75</v>
      </c>
      <c r="AS268" s="535">
        <v>13</v>
      </c>
      <c r="AT268" s="531">
        <v>0.34455000930209007</v>
      </c>
      <c r="AU268" s="532">
        <v>3.438206929208341</v>
      </c>
      <c r="AV268" s="532">
        <v>0</v>
      </c>
      <c r="AW268" s="532">
        <v>4.5605296847311241</v>
      </c>
      <c r="AX268" s="532">
        <v>0</v>
      </c>
      <c r="AY268" s="532">
        <v>1.2837222996182278</v>
      </c>
      <c r="AZ268" s="533">
        <v>0.48736103624673005</v>
      </c>
      <c r="BA268" s="534" t="s">
        <v>1325</v>
      </c>
      <c r="BB268" s="528" t="s">
        <v>1325</v>
      </c>
      <c r="BC268" s="528" t="s">
        <v>1325</v>
      </c>
      <c r="BD268" s="528" t="s">
        <v>1325</v>
      </c>
      <c r="BE268" s="528" t="s">
        <v>1325</v>
      </c>
      <c r="BF268" s="528">
        <v>24</v>
      </c>
      <c r="BG268" s="535" t="s">
        <v>1325</v>
      </c>
      <c r="BH268" s="531">
        <v>1.4747850146983572</v>
      </c>
      <c r="BI268" s="532">
        <v>1.8072188384155323</v>
      </c>
      <c r="BJ268" s="532">
        <v>0</v>
      </c>
      <c r="BK268" s="532">
        <v>0.69545611696083987</v>
      </c>
      <c r="BL268" s="532">
        <v>1.2886570383775591</v>
      </c>
      <c r="BM268" s="532">
        <v>0.96323334364328317</v>
      </c>
      <c r="BN268" s="533">
        <v>1.1877549437252193</v>
      </c>
      <c r="BO268" s="534">
        <v>19</v>
      </c>
      <c r="BP268" s="528" t="s">
        <v>1325</v>
      </c>
      <c r="BQ268" s="528" t="s">
        <v>1325</v>
      </c>
      <c r="BR268" s="528" t="s">
        <v>1325</v>
      </c>
      <c r="BS268" s="528" t="s">
        <v>1325</v>
      </c>
      <c r="BT268" s="528">
        <v>120</v>
      </c>
      <c r="BU268" s="535">
        <v>13</v>
      </c>
      <c r="BV268" s="531">
        <v>1.3781661011009814</v>
      </c>
      <c r="BW268" s="532">
        <v>2.6747323063990196</v>
      </c>
      <c r="BX268" s="532">
        <v>0.47175076505311286</v>
      </c>
      <c r="BY268" s="532">
        <v>1.3744815593577298</v>
      </c>
      <c r="BZ268" s="532">
        <v>1.4126336535756456</v>
      </c>
      <c r="CA268" s="532">
        <v>0.77075379746357497</v>
      </c>
      <c r="CB268" s="533">
        <v>0.98871429078861794</v>
      </c>
      <c r="CC268" s="534">
        <v>33</v>
      </c>
      <c r="CD268" s="528" t="s">
        <v>1325</v>
      </c>
      <c r="CE268" s="528" t="s">
        <v>1325</v>
      </c>
      <c r="CF268" s="528" t="s">
        <v>1325</v>
      </c>
      <c r="CG268" s="528" t="s">
        <v>1325</v>
      </c>
      <c r="CH268" s="528">
        <v>199</v>
      </c>
      <c r="CI268" s="535">
        <v>20</v>
      </c>
      <c r="CJ268" s="531">
        <v>1.1403689208923362</v>
      </c>
      <c r="CK268" s="532">
        <v>0</v>
      </c>
      <c r="CL268" s="532">
        <v>0</v>
      </c>
      <c r="CM268" s="532">
        <v>3.0070749169298323</v>
      </c>
      <c r="CN268" s="532">
        <v>0</v>
      </c>
      <c r="CO268" s="532">
        <v>1.2637945174681267</v>
      </c>
      <c r="CP268" s="533">
        <v>0</v>
      </c>
      <c r="CQ268" s="534" t="s">
        <v>1325</v>
      </c>
      <c r="CR268" s="528" t="s">
        <v>1325</v>
      </c>
      <c r="CS268" s="528" t="s">
        <v>1325</v>
      </c>
      <c r="CT268" s="528" t="s">
        <v>1325</v>
      </c>
      <c r="CU268" s="528" t="s">
        <v>1325</v>
      </c>
      <c r="CV268" s="528">
        <v>17</v>
      </c>
      <c r="CW268" s="528" t="s">
        <v>1325</v>
      </c>
      <c r="CX268" s="528" t="s">
        <v>792</v>
      </c>
      <c r="CY268" s="528" t="s">
        <v>1932</v>
      </c>
      <c r="CZ268" s="528" t="s">
        <v>878</v>
      </c>
      <c r="DA268" s="528" t="s">
        <v>791</v>
      </c>
      <c r="DB268" s="537" t="s">
        <v>792</v>
      </c>
      <c r="DC268" s="537" t="s">
        <v>792</v>
      </c>
      <c r="DD268" s="537" t="s">
        <v>878</v>
      </c>
      <c r="DE268" s="537" t="s">
        <v>878</v>
      </c>
      <c r="DF268" s="528"/>
      <c r="DG268" s="538" t="s">
        <v>1930</v>
      </c>
      <c r="DH268" s="528">
        <v>561</v>
      </c>
      <c r="DI268" s="528">
        <v>67</v>
      </c>
      <c r="DJ268" s="528">
        <v>178</v>
      </c>
      <c r="DK268" s="528">
        <v>113</v>
      </c>
      <c r="DL268" s="528">
        <v>31</v>
      </c>
      <c r="DM268" s="528">
        <v>4854</v>
      </c>
      <c r="DN268" s="528">
        <v>441</v>
      </c>
      <c r="DO268" s="528">
        <v>688</v>
      </c>
      <c r="DP268" s="535">
        <v>6245</v>
      </c>
    </row>
    <row r="269" spans="1:120">
      <c r="A269" s="597" t="s">
        <v>136</v>
      </c>
      <c r="B269" s="545" t="s">
        <v>1295</v>
      </c>
      <c r="C269" s="546" t="s">
        <v>790</v>
      </c>
      <c r="D269" s="531">
        <v>0.65311944036032221</v>
      </c>
      <c r="E269" s="532">
        <v>0.88695395385570819</v>
      </c>
      <c r="F269" s="532"/>
      <c r="G269" s="532"/>
      <c r="H269" s="532"/>
      <c r="I269" s="532">
        <v>0.67664935528123737</v>
      </c>
      <c r="J269" s="533">
        <v>0.98098150426471031</v>
      </c>
      <c r="K269" s="534">
        <v>49</v>
      </c>
      <c r="L269" s="528" t="s">
        <v>1325</v>
      </c>
      <c r="M269" s="528" t="s">
        <v>1325</v>
      </c>
      <c r="N269" s="528" t="s">
        <v>1325</v>
      </c>
      <c r="O269" s="528" t="s">
        <v>1325</v>
      </c>
      <c r="P269" s="528">
        <v>20</v>
      </c>
      <c r="Q269" s="535" t="s">
        <v>1325</v>
      </c>
      <c r="R269" s="531">
        <v>0.45392689640890121</v>
      </c>
      <c r="S269" s="532">
        <v>0</v>
      </c>
      <c r="T269" s="532"/>
      <c r="U269" s="532"/>
      <c r="V269" s="532"/>
      <c r="W269" s="532">
        <v>5.9684142494565133</v>
      </c>
      <c r="X269" s="533">
        <v>0</v>
      </c>
      <c r="Y269" s="534" t="s">
        <v>1325</v>
      </c>
      <c r="Z269" s="528" t="s">
        <v>1325</v>
      </c>
      <c r="AA269" s="528" t="s">
        <v>1325</v>
      </c>
      <c r="AB269" s="528" t="s">
        <v>1325</v>
      </c>
      <c r="AC269" s="528" t="s">
        <v>1325</v>
      </c>
      <c r="AD269" s="528" t="s">
        <v>1325</v>
      </c>
      <c r="AE269" s="535" t="s">
        <v>1325</v>
      </c>
      <c r="AF269" s="531">
        <v>0.32188373426364975</v>
      </c>
      <c r="AG269" s="532">
        <v>2.356086622606214</v>
      </c>
      <c r="AH269" s="532"/>
      <c r="AI269" s="532"/>
      <c r="AJ269" s="532"/>
      <c r="AK269" s="532">
        <v>2.4649386747015662</v>
      </c>
      <c r="AL269" s="533">
        <v>1.7779985881707869</v>
      </c>
      <c r="AM269" s="534" t="s">
        <v>1325</v>
      </c>
      <c r="AN269" s="528" t="s">
        <v>1325</v>
      </c>
      <c r="AO269" s="528" t="s">
        <v>1325</v>
      </c>
      <c r="AP269" s="528" t="s">
        <v>1325</v>
      </c>
      <c r="AQ269" s="528" t="s">
        <v>1325</v>
      </c>
      <c r="AR269" s="528" t="s">
        <v>1325</v>
      </c>
      <c r="AS269" s="535" t="s">
        <v>1325</v>
      </c>
      <c r="AT269" s="531">
        <v>0</v>
      </c>
      <c r="AU269" s="532">
        <v>0</v>
      </c>
      <c r="AV269" s="532"/>
      <c r="AW269" s="532"/>
      <c r="AX269" s="532"/>
      <c r="AY269" s="532">
        <v>0</v>
      </c>
      <c r="AZ269" s="533">
        <v>0</v>
      </c>
      <c r="BA269" s="534" t="s">
        <v>1325</v>
      </c>
      <c r="BB269" s="528" t="s">
        <v>1325</v>
      </c>
      <c r="BC269" s="528" t="s">
        <v>1325</v>
      </c>
      <c r="BD269" s="528" t="s">
        <v>1325</v>
      </c>
      <c r="BE269" s="528" t="s">
        <v>1325</v>
      </c>
      <c r="BF269" s="528" t="s">
        <v>1325</v>
      </c>
      <c r="BG269" s="535" t="s">
        <v>1325</v>
      </c>
      <c r="BH269" s="531">
        <v>0.5674086205111265</v>
      </c>
      <c r="BI269" s="532">
        <v>0</v>
      </c>
      <c r="BJ269" s="532"/>
      <c r="BK269" s="532"/>
      <c r="BL269" s="532"/>
      <c r="BM269" s="532">
        <v>4.7747313995652094</v>
      </c>
      <c r="BN269" s="533">
        <v>0</v>
      </c>
      <c r="BO269" s="534" t="s">
        <v>1325</v>
      </c>
      <c r="BP269" s="528" t="s">
        <v>1325</v>
      </c>
      <c r="BQ269" s="528" t="s">
        <v>1325</v>
      </c>
      <c r="BR269" s="528" t="s">
        <v>1325</v>
      </c>
      <c r="BS269" s="528" t="s">
        <v>1325</v>
      </c>
      <c r="BT269" s="528" t="s">
        <v>1325</v>
      </c>
      <c r="BU269" s="535" t="s">
        <v>1325</v>
      </c>
      <c r="BV269" s="531">
        <v>0.71655446557008229</v>
      </c>
      <c r="BW269" s="532">
        <v>0.78295581609321008</v>
      </c>
      <c r="BX269" s="532"/>
      <c r="BY269" s="532"/>
      <c r="BZ269" s="532"/>
      <c r="CA269" s="532">
        <v>0.2421543298658832</v>
      </c>
      <c r="CB269" s="533">
        <v>1.1695615120062812</v>
      </c>
      <c r="CC269" s="534">
        <v>30</v>
      </c>
      <c r="CD269" s="528" t="s">
        <v>1325</v>
      </c>
      <c r="CE269" s="528" t="s">
        <v>1325</v>
      </c>
      <c r="CF269" s="528" t="s">
        <v>1325</v>
      </c>
      <c r="CG269" s="528" t="s">
        <v>1325</v>
      </c>
      <c r="CH269" s="528" t="s">
        <v>1325</v>
      </c>
      <c r="CI269" s="535" t="s">
        <v>1325</v>
      </c>
      <c r="CJ269" s="531">
        <v>1.0721265959817876</v>
      </c>
      <c r="CK269" s="532">
        <v>0</v>
      </c>
      <c r="CL269" s="532"/>
      <c r="CM269" s="532"/>
      <c r="CN269" s="532"/>
      <c r="CO269" s="532">
        <v>0</v>
      </c>
      <c r="CP269" s="533">
        <v>0</v>
      </c>
      <c r="CQ269" s="534" t="s">
        <v>1325</v>
      </c>
      <c r="CR269" s="528" t="s">
        <v>1325</v>
      </c>
      <c r="CS269" s="528" t="s">
        <v>1325</v>
      </c>
      <c r="CT269" s="528" t="s">
        <v>1325</v>
      </c>
      <c r="CU269" s="528" t="s">
        <v>1325</v>
      </c>
      <c r="CV269" s="528" t="s">
        <v>1325</v>
      </c>
      <c r="CW269" s="528" t="s">
        <v>1325</v>
      </c>
      <c r="CX269" s="528" t="s">
        <v>878</v>
      </c>
      <c r="CY269" s="528" t="s">
        <v>791</v>
      </c>
      <c r="CZ269" s="528" t="s">
        <v>878</v>
      </c>
      <c r="DA269" s="536" t="s">
        <v>791</v>
      </c>
      <c r="DB269" s="537" t="s">
        <v>792</v>
      </c>
      <c r="DC269" s="537" t="s">
        <v>792</v>
      </c>
      <c r="DD269" s="537" t="s">
        <v>878</v>
      </c>
      <c r="DE269" s="537" t="s">
        <v>878</v>
      </c>
      <c r="DF269" s="528"/>
      <c r="DG269" s="538" t="s">
        <v>1930</v>
      </c>
      <c r="DH269" s="528">
        <v>435</v>
      </c>
      <c r="DI269" s="528">
        <v>14</v>
      </c>
      <c r="DJ269" s="528">
        <v>2</v>
      </c>
      <c r="DK269" s="528">
        <v>1</v>
      </c>
      <c r="DL269" s="528">
        <v>0</v>
      </c>
      <c r="DM269" s="528">
        <v>148</v>
      </c>
      <c r="DN269" s="528">
        <v>19</v>
      </c>
      <c r="DO269" s="528">
        <v>75</v>
      </c>
      <c r="DP269" s="535">
        <v>619</v>
      </c>
    </row>
    <row r="270" spans="1:120">
      <c r="A270" s="597" t="s">
        <v>138</v>
      </c>
      <c r="B270" s="545" t="s">
        <v>1298</v>
      </c>
      <c r="C270" s="546" t="s">
        <v>712</v>
      </c>
      <c r="D270" s="531">
        <v>1.3533303279405606</v>
      </c>
      <c r="E270" s="532">
        <v>1.6579625528983442</v>
      </c>
      <c r="F270" s="532">
        <v>0.3808767852619005</v>
      </c>
      <c r="G270" s="532">
        <v>1.9372498831262706</v>
      </c>
      <c r="H270" s="532">
        <v>0.91236099056135833</v>
      </c>
      <c r="I270" s="532">
        <v>0.75834107457918887</v>
      </c>
      <c r="J270" s="533">
        <v>1.1823063307832902</v>
      </c>
      <c r="K270" s="534">
        <v>78</v>
      </c>
      <c r="L270" s="528" t="s">
        <v>1325</v>
      </c>
      <c r="M270" s="528">
        <v>20</v>
      </c>
      <c r="N270" s="528">
        <v>89</v>
      </c>
      <c r="O270" s="528" t="s">
        <v>1325</v>
      </c>
      <c r="P270" s="528">
        <v>257</v>
      </c>
      <c r="Q270" s="535">
        <v>90</v>
      </c>
      <c r="R270" s="531">
        <v>1.1218598084283136</v>
      </c>
      <c r="S270" s="532">
        <v>0</v>
      </c>
      <c r="T270" s="532">
        <v>0.51964658403035247</v>
      </c>
      <c r="U270" s="532">
        <v>0.2725465035103663</v>
      </c>
      <c r="V270" s="532">
        <v>0</v>
      </c>
      <c r="W270" s="532">
        <v>1.559249772732763</v>
      </c>
      <c r="X270" s="533">
        <v>0.51110121156654453</v>
      </c>
      <c r="Y270" s="534" t="s">
        <v>1325</v>
      </c>
      <c r="Z270" s="528" t="s">
        <v>1325</v>
      </c>
      <c r="AA270" s="528" t="s">
        <v>1325</v>
      </c>
      <c r="AB270" s="528" t="s">
        <v>1325</v>
      </c>
      <c r="AC270" s="528" t="s">
        <v>1325</v>
      </c>
      <c r="AD270" s="528">
        <v>25</v>
      </c>
      <c r="AE270" s="535" t="s">
        <v>1325</v>
      </c>
      <c r="AF270" s="531">
        <v>1.0355386349570124</v>
      </c>
      <c r="AG270" s="532">
        <v>2.6685473345537445</v>
      </c>
      <c r="AH270" s="532">
        <v>0.77650799202727894</v>
      </c>
      <c r="AI270" s="532">
        <v>1.3435069558929453</v>
      </c>
      <c r="AJ270" s="532">
        <v>0</v>
      </c>
      <c r="AK270" s="532">
        <v>0.841051072002299</v>
      </c>
      <c r="AL270" s="533">
        <v>1.367476038191096</v>
      </c>
      <c r="AM270" s="534" t="s">
        <v>1325</v>
      </c>
      <c r="AN270" s="528" t="s">
        <v>1325</v>
      </c>
      <c r="AO270" s="528" t="s">
        <v>1325</v>
      </c>
      <c r="AP270" s="528" t="s">
        <v>1325</v>
      </c>
      <c r="AQ270" s="528" t="s">
        <v>1325</v>
      </c>
      <c r="AR270" s="528">
        <v>34</v>
      </c>
      <c r="AS270" s="535">
        <v>13</v>
      </c>
      <c r="AT270" s="531">
        <v>0.7781310323263656</v>
      </c>
      <c r="AU270" s="532">
        <v>0</v>
      </c>
      <c r="AV270" s="532">
        <v>0.48080479056769271</v>
      </c>
      <c r="AW270" s="532">
        <v>4.1950834851045498</v>
      </c>
      <c r="AX270" s="532">
        <v>0</v>
      </c>
      <c r="AY270" s="532">
        <v>0.71884879052057848</v>
      </c>
      <c r="AZ270" s="533">
        <v>2.0798374471915793</v>
      </c>
      <c r="BA270" s="534" t="s">
        <v>1325</v>
      </c>
      <c r="BB270" s="528" t="s">
        <v>1325</v>
      </c>
      <c r="BC270" s="528" t="s">
        <v>1325</v>
      </c>
      <c r="BD270" s="528" t="s">
        <v>1325</v>
      </c>
      <c r="BE270" s="528" t="s">
        <v>1325</v>
      </c>
      <c r="BF270" s="528">
        <v>10</v>
      </c>
      <c r="BG270" s="535" t="s">
        <v>1325</v>
      </c>
      <c r="BH270" s="531">
        <v>0.92248632048333212</v>
      </c>
      <c r="BI270" s="532">
        <v>2.7827395512083042</v>
      </c>
      <c r="BJ270" s="532">
        <v>0.15436090593017671</v>
      </c>
      <c r="BK270" s="532">
        <v>1.4021890024792483</v>
      </c>
      <c r="BL270" s="532">
        <v>0</v>
      </c>
      <c r="BM270" s="532">
        <v>1.0281889317948987</v>
      </c>
      <c r="BN270" s="533">
        <v>1.5492117289602299</v>
      </c>
      <c r="BO270" s="534">
        <v>14</v>
      </c>
      <c r="BP270" s="528" t="s">
        <v>1325</v>
      </c>
      <c r="BQ270" s="528" t="s">
        <v>1325</v>
      </c>
      <c r="BR270" s="528">
        <v>16</v>
      </c>
      <c r="BS270" s="528" t="s">
        <v>1325</v>
      </c>
      <c r="BT270" s="528">
        <v>71</v>
      </c>
      <c r="BU270" s="535">
        <v>28</v>
      </c>
      <c r="BV270" s="531">
        <v>1.6260722503116245</v>
      </c>
      <c r="BW270" s="532">
        <v>2.0542178423469326</v>
      </c>
      <c r="BX270" s="532">
        <v>0.35093482951755783</v>
      </c>
      <c r="BY270" s="532">
        <v>3.2602817851429684</v>
      </c>
      <c r="BZ270" s="532">
        <v>0.70078070358916267</v>
      </c>
      <c r="CA270" s="532">
        <v>0.55009718097818927</v>
      </c>
      <c r="CB270" s="533">
        <v>1.0427083951605267</v>
      </c>
      <c r="CC270" s="534">
        <v>29</v>
      </c>
      <c r="CD270" s="528" t="s">
        <v>1325</v>
      </c>
      <c r="CE270" s="528" t="s">
        <v>1325</v>
      </c>
      <c r="CF270" s="528">
        <v>46</v>
      </c>
      <c r="CG270" s="528" t="s">
        <v>1325</v>
      </c>
      <c r="CH270" s="528">
        <v>71</v>
      </c>
      <c r="CI270" s="535">
        <v>26</v>
      </c>
      <c r="CJ270" s="531">
        <v>0</v>
      </c>
      <c r="CK270" s="532">
        <v>0</v>
      </c>
      <c r="CL270" s="532">
        <v>0</v>
      </c>
      <c r="CM270" s="532">
        <v>4.5849139610180236</v>
      </c>
      <c r="CN270" s="532">
        <v>11.808748293292449</v>
      </c>
      <c r="CO270" s="532">
        <v>1.4527050930429775</v>
      </c>
      <c r="CP270" s="533">
        <v>0.59869080468604163</v>
      </c>
      <c r="CQ270" s="534" t="s">
        <v>1325</v>
      </c>
      <c r="CR270" s="528" t="s">
        <v>1325</v>
      </c>
      <c r="CS270" s="528" t="s">
        <v>1325</v>
      </c>
      <c r="CT270" s="528" t="s">
        <v>1325</v>
      </c>
      <c r="CU270" s="528" t="s">
        <v>1325</v>
      </c>
      <c r="CV270" s="528" t="s">
        <v>1325</v>
      </c>
      <c r="CW270" s="528" t="s">
        <v>1325</v>
      </c>
      <c r="CX270" s="528" t="s">
        <v>878</v>
      </c>
      <c r="CY270" s="528" t="s">
        <v>791</v>
      </c>
      <c r="CZ270" s="528" t="s">
        <v>792</v>
      </c>
      <c r="DA270" s="536" t="s">
        <v>1476</v>
      </c>
      <c r="DB270" s="537" t="s">
        <v>792</v>
      </c>
      <c r="DC270" s="537" t="s">
        <v>792</v>
      </c>
      <c r="DD270" s="537" t="s">
        <v>878</v>
      </c>
      <c r="DE270" s="537" t="s">
        <v>878</v>
      </c>
      <c r="DF270" s="528"/>
      <c r="DG270" s="538" t="s">
        <v>1930</v>
      </c>
      <c r="DH270" s="528">
        <v>647</v>
      </c>
      <c r="DI270" s="528">
        <v>32</v>
      </c>
      <c r="DJ270" s="528">
        <v>527</v>
      </c>
      <c r="DK270" s="528">
        <v>503</v>
      </c>
      <c r="DL270" s="528">
        <v>46</v>
      </c>
      <c r="DM270" s="528">
        <v>3040</v>
      </c>
      <c r="DN270" s="528">
        <v>808</v>
      </c>
      <c r="DO270" s="528">
        <v>543</v>
      </c>
      <c r="DP270" s="535">
        <v>5603</v>
      </c>
    </row>
    <row r="271" spans="1:120">
      <c r="A271" s="597" t="s">
        <v>222</v>
      </c>
      <c r="B271" s="545" t="s">
        <v>1289</v>
      </c>
      <c r="C271" s="546" t="s">
        <v>1122</v>
      </c>
      <c r="D271" s="531">
        <v>0.38367208118188456</v>
      </c>
      <c r="E271" s="532"/>
      <c r="F271" s="532">
        <v>0</v>
      </c>
      <c r="G271" s="532"/>
      <c r="H271" s="532"/>
      <c r="I271" s="532">
        <v>1.2172731680691606</v>
      </c>
      <c r="J271" s="533">
        <v>3.3432204232710347</v>
      </c>
      <c r="K271" s="534" t="s">
        <v>1325</v>
      </c>
      <c r="L271" s="528" t="s">
        <v>1325</v>
      </c>
      <c r="M271" s="528" t="s">
        <v>1325</v>
      </c>
      <c r="N271" s="528" t="s">
        <v>1325</v>
      </c>
      <c r="O271" s="528" t="s">
        <v>1325</v>
      </c>
      <c r="P271" s="528">
        <v>39</v>
      </c>
      <c r="Q271" s="535" t="s">
        <v>1325</v>
      </c>
      <c r="R271" s="531">
        <v>0</v>
      </c>
      <c r="S271" s="532"/>
      <c r="T271" s="532">
        <v>0</v>
      </c>
      <c r="U271" s="532"/>
      <c r="V271" s="532"/>
      <c r="W271" s="532">
        <v>0.13428866138672879</v>
      </c>
      <c r="X271" s="533">
        <v>0</v>
      </c>
      <c r="Y271" s="534" t="s">
        <v>1325</v>
      </c>
      <c r="Z271" s="528" t="s">
        <v>1325</v>
      </c>
      <c r="AA271" s="528" t="s">
        <v>1325</v>
      </c>
      <c r="AB271" s="528" t="s">
        <v>1325</v>
      </c>
      <c r="AC271" s="528" t="s">
        <v>1325</v>
      </c>
      <c r="AD271" s="528" t="s">
        <v>1325</v>
      </c>
      <c r="AE271" s="535" t="s">
        <v>1325</v>
      </c>
      <c r="AF271" s="531">
        <v>0</v>
      </c>
      <c r="AG271" s="532"/>
      <c r="AH271" s="532">
        <v>0</v>
      </c>
      <c r="AI271" s="532"/>
      <c r="AJ271" s="532"/>
      <c r="AK271" s="532">
        <v>1.5658617453781689</v>
      </c>
      <c r="AL271" s="533">
        <v>6.630665666396542</v>
      </c>
      <c r="AM271" s="534" t="s">
        <v>1325</v>
      </c>
      <c r="AN271" s="528" t="s">
        <v>1325</v>
      </c>
      <c r="AO271" s="528" t="s">
        <v>1325</v>
      </c>
      <c r="AP271" s="528" t="s">
        <v>1325</v>
      </c>
      <c r="AQ271" s="528" t="s">
        <v>1325</v>
      </c>
      <c r="AR271" s="528" t="s">
        <v>1325</v>
      </c>
      <c r="AS271" s="535" t="s">
        <v>1325</v>
      </c>
      <c r="AT271" s="531">
        <v>0</v>
      </c>
      <c r="AU271" s="532"/>
      <c r="AV271" s="532">
        <v>0</v>
      </c>
      <c r="AW271" s="532"/>
      <c r="AX271" s="532"/>
      <c r="AY271" s="532">
        <v>0</v>
      </c>
      <c r="AZ271" s="533">
        <v>0</v>
      </c>
      <c r="BA271" s="534" t="s">
        <v>1325</v>
      </c>
      <c r="BB271" s="528" t="s">
        <v>1325</v>
      </c>
      <c r="BC271" s="528" t="s">
        <v>1325</v>
      </c>
      <c r="BD271" s="528" t="s">
        <v>1325</v>
      </c>
      <c r="BE271" s="528" t="s">
        <v>1325</v>
      </c>
      <c r="BF271" s="528" t="s">
        <v>1325</v>
      </c>
      <c r="BG271" s="535" t="s">
        <v>1325</v>
      </c>
      <c r="BH271" s="531">
        <v>0</v>
      </c>
      <c r="BI271" s="532"/>
      <c r="BJ271" s="532">
        <v>0</v>
      </c>
      <c r="BK271" s="532"/>
      <c r="BL271" s="532"/>
      <c r="BM271" s="532">
        <v>0.28950043083428545</v>
      </c>
      <c r="BN271" s="533">
        <v>0</v>
      </c>
      <c r="BO271" s="534" t="s">
        <v>1325</v>
      </c>
      <c r="BP271" s="528" t="s">
        <v>1325</v>
      </c>
      <c r="BQ271" s="528" t="s">
        <v>1325</v>
      </c>
      <c r="BR271" s="528" t="s">
        <v>1325</v>
      </c>
      <c r="BS271" s="528" t="s">
        <v>1325</v>
      </c>
      <c r="BT271" s="528" t="s">
        <v>1325</v>
      </c>
      <c r="BU271" s="535" t="s">
        <v>1325</v>
      </c>
      <c r="BV271" s="531">
        <v>0.62462559468607015</v>
      </c>
      <c r="BW271" s="532"/>
      <c r="BX271" s="532">
        <v>0</v>
      </c>
      <c r="BY271" s="532"/>
      <c r="BZ271" s="532"/>
      <c r="CA271" s="532">
        <v>0.85761409392777033</v>
      </c>
      <c r="CB271" s="533">
        <v>3.0525187758085042</v>
      </c>
      <c r="CC271" s="534" t="s">
        <v>1325</v>
      </c>
      <c r="CD271" s="528" t="s">
        <v>1325</v>
      </c>
      <c r="CE271" s="528" t="s">
        <v>1325</v>
      </c>
      <c r="CF271" s="528" t="s">
        <v>1325</v>
      </c>
      <c r="CG271" s="528" t="s">
        <v>1325</v>
      </c>
      <c r="CH271" s="528">
        <v>22</v>
      </c>
      <c r="CI271" s="535" t="s">
        <v>1325</v>
      </c>
      <c r="CJ271" s="531">
        <v>0</v>
      </c>
      <c r="CK271" s="532"/>
      <c r="CL271" s="532">
        <v>0</v>
      </c>
      <c r="CM271" s="532"/>
      <c r="CN271" s="532"/>
      <c r="CO271" s="532">
        <v>0.49210844900579725</v>
      </c>
      <c r="CP271" s="533">
        <v>0</v>
      </c>
      <c r="CQ271" s="534" t="s">
        <v>1325</v>
      </c>
      <c r="CR271" s="528" t="s">
        <v>1325</v>
      </c>
      <c r="CS271" s="528" t="s">
        <v>1325</v>
      </c>
      <c r="CT271" s="528" t="s">
        <v>1325</v>
      </c>
      <c r="CU271" s="528" t="s">
        <v>1325</v>
      </c>
      <c r="CV271" s="528" t="s">
        <v>1325</v>
      </c>
      <c r="CW271" s="528" t="s">
        <v>1325</v>
      </c>
      <c r="CX271" s="528" t="s">
        <v>878</v>
      </c>
      <c r="CY271" s="528" t="s">
        <v>791</v>
      </c>
      <c r="CZ271" s="528" t="s">
        <v>878</v>
      </c>
      <c r="DA271" s="536" t="s">
        <v>791</v>
      </c>
      <c r="DB271" s="537" t="s">
        <v>792</v>
      </c>
      <c r="DC271" s="537" t="s">
        <v>792</v>
      </c>
      <c r="DD271" s="537" t="s">
        <v>878</v>
      </c>
      <c r="DE271" s="537" t="s">
        <v>878</v>
      </c>
      <c r="DF271" s="528"/>
      <c r="DG271" s="538" t="s">
        <v>1930</v>
      </c>
      <c r="DH271" s="528">
        <v>78</v>
      </c>
      <c r="DI271" s="528">
        <v>6</v>
      </c>
      <c r="DJ271" s="528">
        <v>18</v>
      </c>
      <c r="DK271" s="528">
        <v>5</v>
      </c>
      <c r="DL271" s="528">
        <v>2</v>
      </c>
      <c r="DM271" s="528">
        <v>1233</v>
      </c>
      <c r="DN271" s="528">
        <v>58</v>
      </c>
      <c r="DO271" s="528">
        <v>46</v>
      </c>
      <c r="DP271" s="535">
        <v>1400</v>
      </c>
    </row>
    <row r="272" spans="1:120">
      <c r="A272" s="591" t="s">
        <v>224</v>
      </c>
      <c r="B272" s="529" t="s">
        <v>1293</v>
      </c>
      <c r="C272" s="530" t="s">
        <v>713</v>
      </c>
      <c r="D272" s="531">
        <v>0.92564001752063541</v>
      </c>
      <c r="E272" s="532">
        <v>1.9117388895824297</v>
      </c>
      <c r="F272" s="532">
        <v>0.51027646268335503</v>
      </c>
      <c r="G272" s="532">
        <v>1.9694067341649981</v>
      </c>
      <c r="H272" s="532">
        <v>0.53130756531300738</v>
      </c>
      <c r="I272" s="532">
        <v>0.99435107142307155</v>
      </c>
      <c r="J272" s="533">
        <v>0.93760901573751099</v>
      </c>
      <c r="K272" s="534">
        <v>439</v>
      </c>
      <c r="L272" s="528">
        <v>38</v>
      </c>
      <c r="M272" s="528">
        <v>47</v>
      </c>
      <c r="N272" s="528">
        <v>160</v>
      </c>
      <c r="O272" s="528">
        <v>23</v>
      </c>
      <c r="P272" s="528">
        <v>1589</v>
      </c>
      <c r="Q272" s="535">
        <v>119</v>
      </c>
      <c r="R272" s="531">
        <v>0.38800779399514557</v>
      </c>
      <c r="S272" s="532">
        <v>1.2056118238999345</v>
      </c>
      <c r="T272" s="532">
        <v>0.95091071643617409</v>
      </c>
      <c r="U272" s="532">
        <v>0.99986167013440386</v>
      </c>
      <c r="V272" s="532">
        <v>0</v>
      </c>
      <c r="W272" s="532">
        <v>1.7752809031104122</v>
      </c>
      <c r="X272" s="533">
        <v>0.85499621271016635</v>
      </c>
      <c r="Y272" s="534">
        <v>17</v>
      </c>
      <c r="Z272" s="528" t="s">
        <v>1325</v>
      </c>
      <c r="AA272" s="528" t="s">
        <v>1325</v>
      </c>
      <c r="AB272" s="528" t="s">
        <v>1325</v>
      </c>
      <c r="AC272" s="528" t="s">
        <v>1325</v>
      </c>
      <c r="AD272" s="528">
        <v>159</v>
      </c>
      <c r="AE272" s="535" t="s">
        <v>1325</v>
      </c>
      <c r="AF272" s="531">
        <v>0.91327855262688806</v>
      </c>
      <c r="AG272" s="532">
        <v>2.5204699950100129</v>
      </c>
      <c r="AH272" s="532">
        <v>0.87612193516918024</v>
      </c>
      <c r="AI272" s="532">
        <v>1.9865903878109685</v>
      </c>
      <c r="AJ272" s="532">
        <v>0.57337024980016649</v>
      </c>
      <c r="AK272" s="532">
        <v>0.85050158155143762</v>
      </c>
      <c r="AL272" s="533">
        <v>1.0147025028766907</v>
      </c>
      <c r="AM272" s="534">
        <v>105</v>
      </c>
      <c r="AN272" s="528">
        <v>12</v>
      </c>
      <c r="AO272" s="528">
        <v>19</v>
      </c>
      <c r="AP272" s="528">
        <v>39</v>
      </c>
      <c r="AQ272" s="528" t="s">
        <v>1325</v>
      </c>
      <c r="AR272" s="528">
        <v>360</v>
      </c>
      <c r="AS272" s="535">
        <v>31</v>
      </c>
      <c r="AT272" s="531">
        <v>0.56580000401979036</v>
      </c>
      <c r="AU272" s="532">
        <v>0.67880366007248893</v>
      </c>
      <c r="AV272" s="532">
        <v>0.29401199413320755</v>
      </c>
      <c r="AW272" s="532">
        <v>1.6717495349022033</v>
      </c>
      <c r="AX272" s="532">
        <v>0</v>
      </c>
      <c r="AY272" s="532">
        <v>1.6418817720802998</v>
      </c>
      <c r="AZ272" s="533">
        <v>0.97814503651320361</v>
      </c>
      <c r="BA272" s="534">
        <v>21</v>
      </c>
      <c r="BB272" s="528" t="s">
        <v>1325</v>
      </c>
      <c r="BC272" s="528" t="s">
        <v>1325</v>
      </c>
      <c r="BD272" s="528">
        <v>10</v>
      </c>
      <c r="BE272" s="528" t="s">
        <v>1325</v>
      </c>
      <c r="BF272" s="528">
        <v>137</v>
      </c>
      <c r="BG272" s="535" t="s">
        <v>1325</v>
      </c>
      <c r="BH272" s="531">
        <v>0.58778764562523156</v>
      </c>
      <c r="BI272" s="532">
        <v>1.8385396110133787</v>
      </c>
      <c r="BJ272" s="532">
        <v>0.32652074060498226</v>
      </c>
      <c r="BK272" s="532">
        <v>1.8681470642916056</v>
      </c>
      <c r="BL272" s="532">
        <v>0.56361444837673524</v>
      </c>
      <c r="BM272" s="532">
        <v>1.3622816535510711</v>
      </c>
      <c r="BN272" s="533">
        <v>1.0135434086353816</v>
      </c>
      <c r="BO272" s="534">
        <v>49</v>
      </c>
      <c r="BP272" s="528" t="s">
        <v>1325</v>
      </c>
      <c r="BQ272" s="528" t="s">
        <v>1325</v>
      </c>
      <c r="BR272" s="528">
        <v>25</v>
      </c>
      <c r="BS272" s="528" t="s">
        <v>1325</v>
      </c>
      <c r="BT272" s="528">
        <v>292</v>
      </c>
      <c r="BU272" s="535">
        <v>21</v>
      </c>
      <c r="BV272" s="531">
        <v>1.2715614570065963</v>
      </c>
      <c r="BW272" s="532">
        <v>1.9594592828934709</v>
      </c>
      <c r="BX272" s="532">
        <v>0.20652336116841802</v>
      </c>
      <c r="BY272" s="532">
        <v>2.6747058963925583</v>
      </c>
      <c r="BZ272" s="532">
        <v>0.67515079763471142</v>
      </c>
      <c r="CA272" s="532">
        <v>0.79720743715813425</v>
      </c>
      <c r="CB272" s="533">
        <v>0.83826558974437582</v>
      </c>
      <c r="CC272" s="534">
        <v>174</v>
      </c>
      <c r="CD272" s="528">
        <v>12</v>
      </c>
      <c r="CE272" s="528" t="s">
        <v>1325</v>
      </c>
      <c r="CF272" s="528">
        <v>65</v>
      </c>
      <c r="CG272" s="528" t="s">
        <v>1325</v>
      </c>
      <c r="CH272" s="528">
        <v>446</v>
      </c>
      <c r="CI272" s="535">
        <v>33</v>
      </c>
      <c r="CJ272" s="531">
        <v>0.81290649375421453</v>
      </c>
      <c r="CK272" s="532">
        <v>1.4057945742384585</v>
      </c>
      <c r="CL272" s="532">
        <v>0.61644583959017529</v>
      </c>
      <c r="CM272" s="532">
        <v>1.3493410472053349</v>
      </c>
      <c r="CN272" s="532">
        <v>0.65139134301673018</v>
      </c>
      <c r="CO272" s="532">
        <v>1.2851488091802106</v>
      </c>
      <c r="CP272" s="533">
        <v>0.65453544682970277</v>
      </c>
      <c r="CQ272" s="534">
        <v>14</v>
      </c>
      <c r="CR272" s="528" t="s">
        <v>1325</v>
      </c>
      <c r="CS272" s="528" t="s">
        <v>1325</v>
      </c>
      <c r="CT272" s="528" t="s">
        <v>1325</v>
      </c>
      <c r="CU272" s="528" t="s">
        <v>1325</v>
      </c>
      <c r="CV272" s="528">
        <v>62</v>
      </c>
      <c r="CW272" s="528" t="s">
        <v>1325</v>
      </c>
      <c r="CX272" s="528" t="s">
        <v>878</v>
      </c>
      <c r="CY272" s="528" t="s">
        <v>791</v>
      </c>
      <c r="CZ272" s="595" t="s">
        <v>792</v>
      </c>
      <c r="DA272" s="536" t="s">
        <v>2017</v>
      </c>
      <c r="DB272" s="537" t="s">
        <v>792</v>
      </c>
      <c r="DC272" s="537" t="s">
        <v>792</v>
      </c>
      <c r="DD272" s="537" t="s">
        <v>878</v>
      </c>
      <c r="DE272" s="537" t="s">
        <v>878</v>
      </c>
      <c r="DF272" s="528"/>
      <c r="DG272" s="538" t="s">
        <v>1930</v>
      </c>
      <c r="DH272" s="528">
        <v>4380</v>
      </c>
      <c r="DI272" s="528">
        <v>189</v>
      </c>
      <c r="DJ272" s="528">
        <v>833</v>
      </c>
      <c r="DK272" s="528">
        <v>795</v>
      </c>
      <c r="DL272" s="528">
        <v>404</v>
      </c>
      <c r="DM272" s="528">
        <v>14925</v>
      </c>
      <c r="DN272" s="528">
        <v>1185</v>
      </c>
      <c r="DO272" s="528">
        <v>2415</v>
      </c>
      <c r="DP272" s="535">
        <v>22711</v>
      </c>
    </row>
    <row r="273" spans="1:120">
      <c r="A273" s="597" t="s">
        <v>440</v>
      </c>
      <c r="B273" s="545" t="s">
        <v>1298</v>
      </c>
      <c r="C273" s="546" t="s">
        <v>714</v>
      </c>
      <c r="D273" s="531">
        <v>1.9827325633504529</v>
      </c>
      <c r="E273" s="532">
        <v>2.7303735563721365</v>
      </c>
      <c r="F273" s="532">
        <v>0.38658010197254206</v>
      </c>
      <c r="G273" s="532">
        <v>1.9393230225326907</v>
      </c>
      <c r="H273" s="532"/>
      <c r="I273" s="532">
        <v>0.57310541184280717</v>
      </c>
      <c r="J273" s="533">
        <v>0.88813696526685892</v>
      </c>
      <c r="K273" s="534">
        <v>22</v>
      </c>
      <c r="L273" s="528" t="s">
        <v>1325</v>
      </c>
      <c r="M273" s="528" t="s">
        <v>1325</v>
      </c>
      <c r="N273" s="528" t="s">
        <v>1325</v>
      </c>
      <c r="O273" s="528" t="s">
        <v>1325</v>
      </c>
      <c r="P273" s="528">
        <v>103</v>
      </c>
      <c r="Q273" s="535">
        <v>10</v>
      </c>
      <c r="R273" s="531">
        <v>0</v>
      </c>
      <c r="S273" s="532">
        <v>11.87617574208193</v>
      </c>
      <c r="T273" s="532">
        <v>0</v>
      </c>
      <c r="U273" s="532">
        <v>0</v>
      </c>
      <c r="V273" s="532"/>
      <c r="W273" s="532">
        <v>2.0493231021664147</v>
      </c>
      <c r="X273" s="533">
        <v>1.3935341377845269</v>
      </c>
      <c r="Y273" s="534" t="s">
        <v>1325</v>
      </c>
      <c r="Z273" s="528" t="s">
        <v>1325</v>
      </c>
      <c r="AA273" s="528" t="s">
        <v>1325</v>
      </c>
      <c r="AB273" s="528" t="s">
        <v>1325</v>
      </c>
      <c r="AC273" s="528" t="s">
        <v>1325</v>
      </c>
      <c r="AD273" s="528">
        <v>11</v>
      </c>
      <c r="AE273" s="535" t="s">
        <v>1325</v>
      </c>
      <c r="AF273" s="531">
        <v>0.74783816170713169</v>
      </c>
      <c r="AG273" s="532">
        <v>0</v>
      </c>
      <c r="AH273" s="532">
        <v>0</v>
      </c>
      <c r="AI273" s="532">
        <v>0</v>
      </c>
      <c r="AJ273" s="532"/>
      <c r="AK273" s="532">
        <v>3.6227407151220543</v>
      </c>
      <c r="AL273" s="533">
        <v>0</v>
      </c>
      <c r="AM273" s="534" t="s">
        <v>1325</v>
      </c>
      <c r="AN273" s="528" t="s">
        <v>1325</v>
      </c>
      <c r="AO273" s="528" t="s">
        <v>1325</v>
      </c>
      <c r="AP273" s="528" t="s">
        <v>1325</v>
      </c>
      <c r="AQ273" s="528" t="s">
        <v>1325</v>
      </c>
      <c r="AR273" s="528">
        <v>18</v>
      </c>
      <c r="AS273" s="535" t="s">
        <v>1325</v>
      </c>
      <c r="AT273" s="531">
        <v>0</v>
      </c>
      <c r="AU273" s="532">
        <v>14.465317425349108</v>
      </c>
      <c r="AV273" s="532">
        <v>0</v>
      </c>
      <c r="AW273" s="532">
        <v>0</v>
      </c>
      <c r="AX273" s="532"/>
      <c r="AY273" s="532">
        <v>2.7969775797054131</v>
      </c>
      <c r="AZ273" s="533">
        <v>0</v>
      </c>
      <c r="BA273" s="534" t="s">
        <v>1325</v>
      </c>
      <c r="BB273" s="528" t="s">
        <v>1325</v>
      </c>
      <c r="BC273" s="528" t="s">
        <v>1325</v>
      </c>
      <c r="BD273" s="528" t="s">
        <v>1325</v>
      </c>
      <c r="BE273" s="528" t="s">
        <v>1325</v>
      </c>
      <c r="BF273" s="528">
        <v>10</v>
      </c>
      <c r="BG273" s="535" t="s">
        <v>1325</v>
      </c>
      <c r="BH273" s="531">
        <v>2.3026988483117612</v>
      </c>
      <c r="BI273" s="532">
        <v>0</v>
      </c>
      <c r="BJ273" s="532">
        <v>0</v>
      </c>
      <c r="BK273" s="532">
        <v>2.4015241412420765</v>
      </c>
      <c r="BL273" s="532"/>
      <c r="BM273" s="532">
        <v>0.56238385358614451</v>
      </c>
      <c r="BN273" s="533">
        <v>1.3277890559968204</v>
      </c>
      <c r="BO273" s="534" t="s">
        <v>1325</v>
      </c>
      <c r="BP273" s="528" t="s">
        <v>1325</v>
      </c>
      <c r="BQ273" s="528" t="s">
        <v>1325</v>
      </c>
      <c r="BR273" s="528" t="s">
        <v>1325</v>
      </c>
      <c r="BS273" s="528" t="s">
        <v>1325</v>
      </c>
      <c r="BT273" s="528">
        <v>21</v>
      </c>
      <c r="BU273" s="535" t="s">
        <v>1325</v>
      </c>
      <c r="BV273" s="531">
        <v>2.716154256145197</v>
      </c>
      <c r="BW273" s="532">
        <v>1.6410426284825468</v>
      </c>
      <c r="BX273" s="532">
        <v>0.47586995470272164</v>
      </c>
      <c r="BY273" s="532">
        <v>3.8548820150107814</v>
      </c>
      <c r="BZ273" s="532"/>
      <c r="CA273" s="532">
        <v>0.31046931574444891</v>
      </c>
      <c r="CB273" s="533">
        <v>1.0998338846969808</v>
      </c>
      <c r="CC273" s="534">
        <v>11</v>
      </c>
      <c r="CD273" s="528" t="s">
        <v>1325</v>
      </c>
      <c r="CE273" s="528" t="s">
        <v>1325</v>
      </c>
      <c r="CF273" s="528" t="s">
        <v>1325</v>
      </c>
      <c r="CG273" s="528" t="s">
        <v>1325</v>
      </c>
      <c r="CH273" s="528">
        <v>29</v>
      </c>
      <c r="CI273" s="535" t="s">
        <v>1325</v>
      </c>
      <c r="CJ273" s="531">
        <v>0</v>
      </c>
      <c r="CK273" s="532">
        <v>0</v>
      </c>
      <c r="CL273" s="532">
        <v>0</v>
      </c>
      <c r="CM273" s="532">
        <v>0</v>
      </c>
      <c r="CN273" s="532"/>
      <c r="CO273" s="532">
        <v>0.16297870470699652</v>
      </c>
      <c r="CP273" s="533">
        <v>0</v>
      </c>
      <c r="CQ273" s="534" t="s">
        <v>1325</v>
      </c>
      <c r="CR273" s="528" t="s">
        <v>1325</v>
      </c>
      <c r="CS273" s="528" t="s">
        <v>1325</v>
      </c>
      <c r="CT273" s="528" t="s">
        <v>1325</v>
      </c>
      <c r="CU273" s="528" t="s">
        <v>1325</v>
      </c>
      <c r="CV273" s="528" t="s">
        <v>1325</v>
      </c>
      <c r="CW273" s="528" t="s">
        <v>1325</v>
      </c>
      <c r="CX273" s="528" t="s">
        <v>878</v>
      </c>
      <c r="CY273" s="536" t="s">
        <v>791</v>
      </c>
      <c r="CZ273" s="528" t="s">
        <v>792</v>
      </c>
      <c r="DA273" s="536" t="s">
        <v>1472</v>
      </c>
      <c r="DB273" s="537" t="s">
        <v>792</v>
      </c>
      <c r="DC273" s="537" t="s">
        <v>792</v>
      </c>
      <c r="DD273" s="537" t="s">
        <v>878</v>
      </c>
      <c r="DE273" s="537" t="s">
        <v>878</v>
      </c>
      <c r="DF273" s="528"/>
      <c r="DG273" s="538" t="s">
        <v>1930</v>
      </c>
      <c r="DH273" s="528">
        <v>123</v>
      </c>
      <c r="DI273" s="528">
        <v>14</v>
      </c>
      <c r="DJ273" s="528">
        <v>46</v>
      </c>
      <c r="DK273" s="528">
        <v>20</v>
      </c>
      <c r="DL273" s="528">
        <v>2</v>
      </c>
      <c r="DM273" s="528">
        <v>1241</v>
      </c>
      <c r="DN273" s="528">
        <v>104</v>
      </c>
      <c r="DO273" s="528">
        <v>145</v>
      </c>
      <c r="DP273" s="535">
        <v>1550</v>
      </c>
    </row>
    <row r="274" spans="1:120">
      <c r="A274" s="597" t="s">
        <v>442</v>
      </c>
      <c r="B274" s="545" t="s">
        <v>1293</v>
      </c>
      <c r="C274" s="546" t="s">
        <v>715</v>
      </c>
      <c r="D274" s="531">
        <v>1.0541870315423751</v>
      </c>
      <c r="E274" s="532"/>
      <c r="F274" s="532"/>
      <c r="G274" s="532">
        <v>1.0652598671969313</v>
      </c>
      <c r="H274" s="532"/>
      <c r="I274" s="532">
        <v>1.1850236151144853</v>
      </c>
      <c r="J274" s="533">
        <v>0.97196569974332225</v>
      </c>
      <c r="K274" s="534" t="s">
        <v>1325</v>
      </c>
      <c r="L274" s="528" t="s">
        <v>1325</v>
      </c>
      <c r="M274" s="528" t="s">
        <v>1325</v>
      </c>
      <c r="N274" s="528" t="s">
        <v>1325</v>
      </c>
      <c r="O274" s="528" t="s">
        <v>1325</v>
      </c>
      <c r="P274" s="528">
        <v>73</v>
      </c>
      <c r="Q274" s="535" t="s">
        <v>1325</v>
      </c>
      <c r="R274" s="531">
        <v>3.8119343617349823</v>
      </c>
      <c r="S274" s="532"/>
      <c r="T274" s="532"/>
      <c r="U274" s="532">
        <v>0</v>
      </c>
      <c r="V274" s="532"/>
      <c r="W274" s="532">
        <v>0.71072151292378705</v>
      </c>
      <c r="X274" s="533">
        <v>0</v>
      </c>
      <c r="Y274" s="534" t="s">
        <v>1325</v>
      </c>
      <c r="Z274" s="528" t="s">
        <v>1325</v>
      </c>
      <c r="AA274" s="528" t="s">
        <v>1325</v>
      </c>
      <c r="AB274" s="528" t="s">
        <v>1325</v>
      </c>
      <c r="AC274" s="528" t="s">
        <v>1325</v>
      </c>
      <c r="AD274" s="528" t="s">
        <v>1325</v>
      </c>
      <c r="AE274" s="535" t="s">
        <v>1325</v>
      </c>
      <c r="AF274" s="531">
        <v>0</v>
      </c>
      <c r="AG274" s="532"/>
      <c r="AH274" s="532"/>
      <c r="AI274" s="532">
        <v>0</v>
      </c>
      <c r="AJ274" s="532"/>
      <c r="AK274" s="532">
        <v>1.7968641868512112</v>
      </c>
      <c r="AL274" s="533">
        <v>0</v>
      </c>
      <c r="AM274" s="534" t="s">
        <v>1325</v>
      </c>
      <c r="AN274" s="528" t="s">
        <v>1325</v>
      </c>
      <c r="AO274" s="528" t="s">
        <v>1325</v>
      </c>
      <c r="AP274" s="528" t="s">
        <v>1325</v>
      </c>
      <c r="AQ274" s="528" t="s">
        <v>1325</v>
      </c>
      <c r="AR274" s="528">
        <v>11</v>
      </c>
      <c r="AS274" s="535" t="s">
        <v>1325</v>
      </c>
      <c r="AT274" s="531">
        <v>0</v>
      </c>
      <c r="AU274" s="532"/>
      <c r="AV274" s="532"/>
      <c r="AW274" s="532">
        <v>0</v>
      </c>
      <c r="AX274" s="532"/>
      <c r="AY274" s="532">
        <v>2.5691713048855904</v>
      </c>
      <c r="AZ274" s="533">
        <v>0</v>
      </c>
      <c r="BA274" s="534" t="s">
        <v>1325</v>
      </c>
      <c r="BB274" s="528" t="s">
        <v>1325</v>
      </c>
      <c r="BC274" s="528" t="s">
        <v>1325</v>
      </c>
      <c r="BD274" s="528" t="s">
        <v>1325</v>
      </c>
      <c r="BE274" s="528" t="s">
        <v>1325</v>
      </c>
      <c r="BF274" s="528" t="s">
        <v>1325</v>
      </c>
      <c r="BG274" s="535" t="s">
        <v>1325</v>
      </c>
      <c r="BH274" s="531">
        <v>0.95298359043374536</v>
      </c>
      <c r="BI274" s="532"/>
      <c r="BJ274" s="532"/>
      <c r="BK274" s="532">
        <v>0</v>
      </c>
      <c r="BL274" s="532"/>
      <c r="BM274" s="532">
        <v>2.8428860516951477</v>
      </c>
      <c r="BN274" s="533">
        <v>0</v>
      </c>
      <c r="BO274" s="534" t="s">
        <v>1325</v>
      </c>
      <c r="BP274" s="528" t="s">
        <v>1325</v>
      </c>
      <c r="BQ274" s="528" t="s">
        <v>1325</v>
      </c>
      <c r="BR274" s="528" t="s">
        <v>1325</v>
      </c>
      <c r="BS274" s="528" t="s">
        <v>1325</v>
      </c>
      <c r="BT274" s="528">
        <v>20</v>
      </c>
      <c r="BU274" s="535" t="s">
        <v>1325</v>
      </c>
      <c r="BV274" s="531">
        <v>1.629563190383031</v>
      </c>
      <c r="BW274" s="532"/>
      <c r="BX274" s="532"/>
      <c r="BY274" s="532">
        <v>2.6470172180130573</v>
      </c>
      <c r="BZ274" s="532"/>
      <c r="CA274" s="532">
        <v>0.58279172166629389</v>
      </c>
      <c r="CB274" s="533">
        <v>2.4525689787012963</v>
      </c>
      <c r="CC274" s="534" t="s">
        <v>1325</v>
      </c>
      <c r="CD274" s="528" t="s">
        <v>1325</v>
      </c>
      <c r="CE274" s="528" t="s">
        <v>1325</v>
      </c>
      <c r="CF274" s="528" t="s">
        <v>1325</v>
      </c>
      <c r="CG274" s="528" t="s">
        <v>1325</v>
      </c>
      <c r="CH274" s="528">
        <v>23</v>
      </c>
      <c r="CI274" s="535" t="s">
        <v>1325</v>
      </c>
      <c r="CJ274" s="531">
        <v>0</v>
      </c>
      <c r="CK274" s="532"/>
      <c r="CL274" s="532"/>
      <c r="CM274" s="532">
        <v>0</v>
      </c>
      <c r="CN274" s="532"/>
      <c r="CO274" s="532">
        <v>0.99172833611840538</v>
      </c>
      <c r="CP274" s="533">
        <v>0</v>
      </c>
      <c r="CQ274" s="534" t="s">
        <v>1325</v>
      </c>
      <c r="CR274" s="528" t="s">
        <v>1325</v>
      </c>
      <c r="CS274" s="528" t="s">
        <v>1325</v>
      </c>
      <c r="CT274" s="528" t="s">
        <v>1325</v>
      </c>
      <c r="CU274" s="528" t="s">
        <v>1325</v>
      </c>
      <c r="CV274" s="528" t="s">
        <v>1325</v>
      </c>
      <c r="CW274" s="528" t="s">
        <v>1325</v>
      </c>
      <c r="CX274" s="528" t="s">
        <v>878</v>
      </c>
      <c r="CY274" s="528" t="s">
        <v>791</v>
      </c>
      <c r="CZ274" s="528" t="s">
        <v>878</v>
      </c>
      <c r="DA274" s="536" t="s">
        <v>791</v>
      </c>
      <c r="DB274" s="537" t="s">
        <v>792</v>
      </c>
      <c r="DC274" s="537" t="s">
        <v>792</v>
      </c>
      <c r="DD274" s="537" t="s">
        <v>878</v>
      </c>
      <c r="DE274" s="537" t="s">
        <v>878</v>
      </c>
      <c r="DF274" s="544" t="s">
        <v>1934</v>
      </c>
      <c r="DG274" s="538" t="s">
        <v>1930</v>
      </c>
      <c r="DH274" s="528">
        <v>28</v>
      </c>
      <c r="DI274" s="528">
        <v>4</v>
      </c>
      <c r="DJ274" s="528">
        <v>5</v>
      </c>
      <c r="DK274" s="528">
        <v>11</v>
      </c>
      <c r="DL274" s="528">
        <v>1</v>
      </c>
      <c r="DM274" s="528">
        <v>400</v>
      </c>
      <c r="DN274" s="528">
        <v>12</v>
      </c>
      <c r="DO274" s="528">
        <v>84</v>
      </c>
      <c r="DP274" s="535">
        <v>461</v>
      </c>
    </row>
    <row r="275" spans="1:120">
      <c r="A275" s="597" t="s">
        <v>444</v>
      </c>
      <c r="B275" s="545" t="s">
        <v>1295</v>
      </c>
      <c r="C275" s="546" t="s">
        <v>793</v>
      </c>
      <c r="D275" s="531">
        <v>0.86769657561008062</v>
      </c>
      <c r="E275" s="532">
        <v>2.3014559629328413</v>
      </c>
      <c r="F275" s="532"/>
      <c r="G275" s="532"/>
      <c r="H275" s="532"/>
      <c r="I275" s="532">
        <v>1.3565218176313638</v>
      </c>
      <c r="J275" s="533"/>
      <c r="K275" s="534">
        <v>186</v>
      </c>
      <c r="L275" s="528" t="s">
        <v>1325</v>
      </c>
      <c r="M275" s="528" t="s">
        <v>1325</v>
      </c>
      <c r="N275" s="528" t="s">
        <v>1325</v>
      </c>
      <c r="O275" s="528" t="s">
        <v>1325</v>
      </c>
      <c r="P275" s="528">
        <v>12</v>
      </c>
      <c r="Q275" s="535" t="s">
        <v>1325</v>
      </c>
      <c r="R275" s="531">
        <v>0.41202525821694286</v>
      </c>
      <c r="S275" s="532">
        <v>0</v>
      </c>
      <c r="T275" s="532"/>
      <c r="U275" s="532"/>
      <c r="V275" s="532"/>
      <c r="W275" s="532">
        <v>6.5753827046010223</v>
      </c>
      <c r="X275" s="533"/>
      <c r="Y275" s="534" t="s">
        <v>1325</v>
      </c>
      <c r="Z275" s="528" t="s">
        <v>1325</v>
      </c>
      <c r="AA275" s="528" t="s">
        <v>1325</v>
      </c>
      <c r="AB275" s="528" t="s">
        <v>1325</v>
      </c>
      <c r="AC275" s="528" t="s">
        <v>1325</v>
      </c>
      <c r="AD275" s="528" t="s">
        <v>1325</v>
      </c>
      <c r="AE275" s="535" t="s">
        <v>1325</v>
      </c>
      <c r="AF275" s="531">
        <v>0.3090189436627071</v>
      </c>
      <c r="AG275" s="532">
        <v>0</v>
      </c>
      <c r="AH275" s="532"/>
      <c r="AI275" s="532"/>
      <c r="AJ275" s="532"/>
      <c r="AK275" s="532">
        <v>8.7671769394680226</v>
      </c>
      <c r="AL275" s="533"/>
      <c r="AM275" s="534">
        <v>18</v>
      </c>
      <c r="AN275" s="528" t="s">
        <v>1325</v>
      </c>
      <c r="AO275" s="528" t="s">
        <v>1325</v>
      </c>
      <c r="AP275" s="528" t="s">
        <v>1325</v>
      </c>
      <c r="AQ275" s="528" t="s">
        <v>1325</v>
      </c>
      <c r="AR275" s="528" t="s">
        <v>1325</v>
      </c>
      <c r="AS275" s="535" t="s">
        <v>1325</v>
      </c>
      <c r="AT275" s="531">
        <v>0.2071018771373041</v>
      </c>
      <c r="AU275" s="532">
        <v>0</v>
      </c>
      <c r="AV275" s="532"/>
      <c r="AW275" s="532"/>
      <c r="AX275" s="532"/>
      <c r="AY275" s="532">
        <v>0</v>
      </c>
      <c r="AZ275" s="533"/>
      <c r="BA275" s="534" t="s">
        <v>1325</v>
      </c>
      <c r="BB275" s="528" t="s">
        <v>1325</v>
      </c>
      <c r="BC275" s="528" t="s">
        <v>1325</v>
      </c>
      <c r="BD275" s="528" t="s">
        <v>1325</v>
      </c>
      <c r="BE275" s="528" t="s">
        <v>1325</v>
      </c>
      <c r="BF275" s="528" t="s">
        <v>1325</v>
      </c>
      <c r="BG275" s="535" t="s">
        <v>1325</v>
      </c>
      <c r="BH275" s="531">
        <v>0.24750366783390518</v>
      </c>
      <c r="BI275" s="532">
        <v>0</v>
      </c>
      <c r="BJ275" s="532"/>
      <c r="BK275" s="532"/>
      <c r="BL275" s="532"/>
      <c r="BM275" s="532">
        <v>0</v>
      </c>
      <c r="BN275" s="533"/>
      <c r="BO275" s="534">
        <v>12</v>
      </c>
      <c r="BP275" s="528" t="s">
        <v>1325</v>
      </c>
      <c r="BQ275" s="528" t="s">
        <v>1325</v>
      </c>
      <c r="BR275" s="528" t="s">
        <v>1325</v>
      </c>
      <c r="BS275" s="528" t="s">
        <v>1325</v>
      </c>
      <c r="BT275" s="528" t="s">
        <v>1325</v>
      </c>
      <c r="BU275" s="535" t="s">
        <v>1325</v>
      </c>
      <c r="BV275" s="531">
        <v>0.97058173049256879</v>
      </c>
      <c r="BW275" s="532">
        <v>3.0118646729814662</v>
      </c>
      <c r="BX275" s="532"/>
      <c r="BY275" s="532"/>
      <c r="BZ275" s="532"/>
      <c r="CA275" s="532">
        <v>2.1128980347713684</v>
      </c>
      <c r="CB275" s="533"/>
      <c r="CC275" s="534">
        <v>105</v>
      </c>
      <c r="CD275" s="528" t="s">
        <v>1325</v>
      </c>
      <c r="CE275" s="528" t="s">
        <v>1325</v>
      </c>
      <c r="CF275" s="528" t="s">
        <v>1325</v>
      </c>
      <c r="CG275" s="528" t="s">
        <v>1325</v>
      </c>
      <c r="CH275" s="528" t="s">
        <v>1325</v>
      </c>
      <c r="CI275" s="535" t="s">
        <v>1325</v>
      </c>
      <c r="CJ275" s="531">
        <v>0.6293636942922155</v>
      </c>
      <c r="CK275" s="532">
        <v>5.4300444552870131</v>
      </c>
      <c r="CL275" s="532"/>
      <c r="CM275" s="532"/>
      <c r="CN275" s="532"/>
      <c r="CO275" s="532">
        <v>0</v>
      </c>
      <c r="CP275" s="533"/>
      <c r="CQ275" s="534">
        <v>21</v>
      </c>
      <c r="CR275" s="528" t="s">
        <v>1325</v>
      </c>
      <c r="CS275" s="528" t="s">
        <v>1325</v>
      </c>
      <c r="CT275" s="528" t="s">
        <v>1325</v>
      </c>
      <c r="CU275" s="528" t="s">
        <v>1325</v>
      </c>
      <c r="CV275" s="528" t="s">
        <v>1325</v>
      </c>
      <c r="CW275" s="528" t="s">
        <v>1325</v>
      </c>
      <c r="CX275" s="528" t="s">
        <v>878</v>
      </c>
      <c r="CY275" s="528" t="s">
        <v>791</v>
      </c>
      <c r="CZ275" s="528" t="s">
        <v>878</v>
      </c>
      <c r="DA275" s="536" t="s">
        <v>791</v>
      </c>
      <c r="DB275" s="537" t="s">
        <v>792</v>
      </c>
      <c r="DC275" s="537" t="s">
        <v>792</v>
      </c>
      <c r="DD275" s="537" t="s">
        <v>878</v>
      </c>
      <c r="DE275" s="537" t="s">
        <v>878</v>
      </c>
      <c r="DF275" s="528"/>
      <c r="DG275" s="538" t="s">
        <v>1930</v>
      </c>
      <c r="DH275" s="528">
        <v>2040</v>
      </c>
      <c r="DI275" s="528">
        <v>13</v>
      </c>
      <c r="DJ275" s="528">
        <v>0</v>
      </c>
      <c r="DK275" s="528">
        <v>0</v>
      </c>
      <c r="DL275" s="528">
        <v>0</v>
      </c>
      <c r="DM275" s="528">
        <v>105</v>
      </c>
      <c r="DN275" s="528">
        <v>5</v>
      </c>
      <c r="DO275" s="528">
        <v>202</v>
      </c>
      <c r="DP275" s="535">
        <v>2163</v>
      </c>
    </row>
    <row r="276" spans="1:120">
      <c r="A276" s="597" t="s">
        <v>446</v>
      </c>
      <c r="B276" s="545" t="s">
        <v>1290</v>
      </c>
      <c r="C276" s="546" t="s">
        <v>794</v>
      </c>
      <c r="D276" s="531">
        <v>0.35037612740748852</v>
      </c>
      <c r="E276" s="532"/>
      <c r="F276" s="532"/>
      <c r="G276" s="532"/>
      <c r="H276" s="532"/>
      <c r="I276" s="532">
        <v>1.0520683965842719</v>
      </c>
      <c r="J276" s="533">
        <v>1.8561053160374628</v>
      </c>
      <c r="K276" s="534" t="s">
        <v>1325</v>
      </c>
      <c r="L276" s="528" t="s">
        <v>1325</v>
      </c>
      <c r="M276" s="528" t="s">
        <v>1325</v>
      </c>
      <c r="N276" s="528" t="s">
        <v>1325</v>
      </c>
      <c r="O276" s="528" t="s">
        <v>1325</v>
      </c>
      <c r="P276" s="528">
        <v>32</v>
      </c>
      <c r="Q276" s="535" t="s">
        <v>1325</v>
      </c>
      <c r="R276" s="531">
        <v>0</v>
      </c>
      <c r="S276" s="532"/>
      <c r="T276" s="532"/>
      <c r="U276" s="532"/>
      <c r="V276" s="532"/>
      <c r="W276" s="532">
        <v>2.3910168879398785</v>
      </c>
      <c r="X276" s="533">
        <v>0</v>
      </c>
      <c r="Y276" s="534" t="s">
        <v>1325</v>
      </c>
      <c r="Z276" s="528" t="s">
        <v>1325</v>
      </c>
      <c r="AA276" s="528" t="s">
        <v>1325</v>
      </c>
      <c r="AB276" s="528" t="s">
        <v>1325</v>
      </c>
      <c r="AC276" s="528" t="s">
        <v>1325</v>
      </c>
      <c r="AD276" s="528" t="s">
        <v>1325</v>
      </c>
      <c r="AE276" s="535" t="s">
        <v>1325</v>
      </c>
      <c r="AF276" s="531">
        <v>0</v>
      </c>
      <c r="AG276" s="532"/>
      <c r="AH276" s="532"/>
      <c r="AI276" s="532"/>
      <c r="AJ276" s="532"/>
      <c r="AK276" s="532">
        <v>3.3648581412570566</v>
      </c>
      <c r="AL276" s="533">
        <v>3.0856295503512583</v>
      </c>
      <c r="AM276" s="534" t="s">
        <v>1325</v>
      </c>
      <c r="AN276" s="528" t="s">
        <v>1325</v>
      </c>
      <c r="AO276" s="528" t="s">
        <v>1325</v>
      </c>
      <c r="AP276" s="528" t="s">
        <v>1325</v>
      </c>
      <c r="AQ276" s="528" t="s">
        <v>1325</v>
      </c>
      <c r="AR276" s="528" t="s">
        <v>1325</v>
      </c>
      <c r="AS276" s="535" t="s">
        <v>1325</v>
      </c>
      <c r="AT276" s="531">
        <v>0</v>
      </c>
      <c r="AU276" s="532"/>
      <c r="AV276" s="532"/>
      <c r="AW276" s="532"/>
      <c r="AX276" s="532"/>
      <c r="AY276" s="532">
        <v>0</v>
      </c>
      <c r="AZ276" s="533">
        <v>0</v>
      </c>
      <c r="BA276" s="534" t="s">
        <v>1325</v>
      </c>
      <c r="BB276" s="528" t="s">
        <v>1325</v>
      </c>
      <c r="BC276" s="528" t="s">
        <v>1325</v>
      </c>
      <c r="BD276" s="528" t="s">
        <v>1325</v>
      </c>
      <c r="BE276" s="528" t="s">
        <v>1325</v>
      </c>
      <c r="BF276" s="528" t="s">
        <v>1325</v>
      </c>
      <c r="BG276" s="535" t="s">
        <v>1325</v>
      </c>
      <c r="BH276" s="531">
        <v>0</v>
      </c>
      <c r="BI276" s="532"/>
      <c r="BJ276" s="532"/>
      <c r="BK276" s="532"/>
      <c r="BL276" s="532"/>
      <c r="BM276" s="532">
        <v>1.2886427119807722</v>
      </c>
      <c r="BN276" s="533">
        <v>0</v>
      </c>
      <c r="BO276" s="534" t="s">
        <v>1325</v>
      </c>
      <c r="BP276" s="528" t="s">
        <v>1325</v>
      </c>
      <c r="BQ276" s="528" t="s">
        <v>1325</v>
      </c>
      <c r="BR276" s="528" t="s">
        <v>1325</v>
      </c>
      <c r="BS276" s="528" t="s">
        <v>1325</v>
      </c>
      <c r="BT276" s="528" t="s">
        <v>1325</v>
      </c>
      <c r="BU276" s="535" t="s">
        <v>1325</v>
      </c>
      <c r="BV276" s="531">
        <v>0</v>
      </c>
      <c r="BW276" s="532"/>
      <c r="BX276" s="532"/>
      <c r="BY276" s="532"/>
      <c r="BZ276" s="532"/>
      <c r="CA276" s="532">
        <v>0.54211651652278636</v>
      </c>
      <c r="CB276" s="533">
        <v>2.8843728795694945</v>
      </c>
      <c r="CC276" s="534" t="s">
        <v>1325</v>
      </c>
      <c r="CD276" s="528" t="s">
        <v>1325</v>
      </c>
      <c r="CE276" s="528" t="s">
        <v>1325</v>
      </c>
      <c r="CF276" s="528" t="s">
        <v>1325</v>
      </c>
      <c r="CG276" s="528" t="s">
        <v>1325</v>
      </c>
      <c r="CH276" s="528">
        <v>12</v>
      </c>
      <c r="CI276" s="535" t="s">
        <v>1325</v>
      </c>
      <c r="CJ276" s="531">
        <v>0</v>
      </c>
      <c r="CK276" s="532"/>
      <c r="CL276" s="532"/>
      <c r="CM276" s="532"/>
      <c r="CN276" s="532"/>
      <c r="CO276" s="532">
        <v>0.73016813191834906</v>
      </c>
      <c r="CP276" s="533">
        <v>0</v>
      </c>
      <c r="CQ276" s="534" t="s">
        <v>1325</v>
      </c>
      <c r="CR276" s="528" t="s">
        <v>1325</v>
      </c>
      <c r="CS276" s="528" t="s">
        <v>1325</v>
      </c>
      <c r="CT276" s="528" t="s">
        <v>1325</v>
      </c>
      <c r="CU276" s="528" t="s">
        <v>1325</v>
      </c>
      <c r="CV276" s="528" t="s">
        <v>1325</v>
      </c>
      <c r="CW276" s="528" t="s">
        <v>1325</v>
      </c>
      <c r="CX276" s="528" t="s">
        <v>878</v>
      </c>
      <c r="CY276" s="528" t="s">
        <v>791</v>
      </c>
      <c r="CZ276" s="528" t="s">
        <v>878</v>
      </c>
      <c r="DA276" s="536" t="s">
        <v>791</v>
      </c>
      <c r="DB276" s="537" t="s">
        <v>792</v>
      </c>
      <c r="DC276" s="537" t="s">
        <v>792</v>
      </c>
      <c r="DD276" s="537" t="s">
        <v>878</v>
      </c>
      <c r="DE276" s="537" t="s">
        <v>878</v>
      </c>
      <c r="DF276" s="528"/>
      <c r="DG276" s="538" t="s">
        <v>1930</v>
      </c>
      <c r="DH276" s="528">
        <v>22</v>
      </c>
      <c r="DI276" s="528">
        <v>2</v>
      </c>
      <c r="DJ276" s="528">
        <v>2</v>
      </c>
      <c r="DK276" s="528">
        <v>2</v>
      </c>
      <c r="DL276" s="528">
        <v>1</v>
      </c>
      <c r="DM276" s="528">
        <v>277</v>
      </c>
      <c r="DN276" s="528">
        <v>20</v>
      </c>
      <c r="DO276" s="528">
        <v>38</v>
      </c>
      <c r="DP276" s="535">
        <v>326</v>
      </c>
    </row>
    <row r="277" spans="1:120">
      <c r="A277" s="597" t="s">
        <v>448</v>
      </c>
      <c r="B277" s="545" t="s">
        <v>1290</v>
      </c>
      <c r="C277" s="546" t="s">
        <v>795</v>
      </c>
      <c r="D277" s="531">
        <v>1.0212580532979054</v>
      </c>
      <c r="E277" s="532">
        <v>1.7674493747271685</v>
      </c>
      <c r="F277" s="532">
        <v>0.75478450996740332</v>
      </c>
      <c r="G277" s="532">
        <v>2.0408253905650668</v>
      </c>
      <c r="H277" s="532">
        <v>0</v>
      </c>
      <c r="I277" s="532">
        <v>0.93010203280838888</v>
      </c>
      <c r="J277" s="533">
        <v>0.7266477501332167</v>
      </c>
      <c r="K277" s="534">
        <v>242</v>
      </c>
      <c r="L277" s="528" t="s">
        <v>1325</v>
      </c>
      <c r="M277" s="528" t="s">
        <v>1325</v>
      </c>
      <c r="N277" s="528">
        <v>14</v>
      </c>
      <c r="O277" s="528" t="s">
        <v>1325</v>
      </c>
      <c r="P277" s="528">
        <v>380</v>
      </c>
      <c r="Q277" s="535">
        <v>13</v>
      </c>
      <c r="R277" s="531">
        <v>0.27689949381014595</v>
      </c>
      <c r="S277" s="532">
        <v>5.0991188795226741</v>
      </c>
      <c r="T277" s="532">
        <v>1.4485687491837091</v>
      </c>
      <c r="U277" s="532">
        <v>0</v>
      </c>
      <c r="V277" s="532">
        <v>0</v>
      </c>
      <c r="W277" s="532">
        <v>2.0860948172354883</v>
      </c>
      <c r="X277" s="533">
        <v>0</v>
      </c>
      <c r="Y277" s="534" t="s">
        <v>1325</v>
      </c>
      <c r="Z277" s="528" t="s">
        <v>1325</v>
      </c>
      <c r="AA277" s="528" t="s">
        <v>1325</v>
      </c>
      <c r="AB277" s="528" t="s">
        <v>1325</v>
      </c>
      <c r="AC277" s="528" t="s">
        <v>1325</v>
      </c>
      <c r="AD277" s="528">
        <v>45</v>
      </c>
      <c r="AE277" s="535" t="s">
        <v>1325</v>
      </c>
      <c r="AF277" s="531">
        <v>0.64671374080834132</v>
      </c>
      <c r="AG277" s="532">
        <v>0</v>
      </c>
      <c r="AH277" s="532">
        <v>2.4602170006672459</v>
      </c>
      <c r="AI277" s="532">
        <v>0</v>
      </c>
      <c r="AJ277" s="532">
        <v>0</v>
      </c>
      <c r="AK277" s="532">
        <v>1.0591008059119569</v>
      </c>
      <c r="AL277" s="533">
        <v>1.5299445823341902</v>
      </c>
      <c r="AM277" s="534">
        <v>19</v>
      </c>
      <c r="AN277" s="528" t="s">
        <v>1325</v>
      </c>
      <c r="AO277" s="528" t="s">
        <v>1325</v>
      </c>
      <c r="AP277" s="528" t="s">
        <v>1325</v>
      </c>
      <c r="AQ277" s="528" t="s">
        <v>1325</v>
      </c>
      <c r="AR277" s="528">
        <v>46</v>
      </c>
      <c r="AS277" s="535" t="s">
        <v>1325</v>
      </c>
      <c r="AT277" s="531">
        <v>0.45915721440761509</v>
      </c>
      <c r="AU277" s="532">
        <v>0</v>
      </c>
      <c r="AV277" s="532">
        <v>0</v>
      </c>
      <c r="AW277" s="532">
        <v>5.0317057636446565</v>
      </c>
      <c r="AX277" s="532">
        <v>0</v>
      </c>
      <c r="AY277" s="532">
        <v>1.5806096789539756</v>
      </c>
      <c r="AZ277" s="533">
        <v>0</v>
      </c>
      <c r="BA277" s="534" t="s">
        <v>1325</v>
      </c>
      <c r="BB277" s="528" t="s">
        <v>1325</v>
      </c>
      <c r="BC277" s="528" t="s">
        <v>1325</v>
      </c>
      <c r="BD277" s="528" t="s">
        <v>1325</v>
      </c>
      <c r="BE277" s="528" t="s">
        <v>1325</v>
      </c>
      <c r="BF277" s="528">
        <v>15</v>
      </c>
      <c r="BG277" s="535" t="s">
        <v>1325</v>
      </c>
      <c r="BH277" s="531">
        <v>0.52432068448042446</v>
      </c>
      <c r="BI277" s="532">
        <v>0</v>
      </c>
      <c r="BJ277" s="532">
        <v>0.63531980197405225</v>
      </c>
      <c r="BK277" s="532">
        <v>3.1085875589568719</v>
      </c>
      <c r="BL277" s="532">
        <v>0</v>
      </c>
      <c r="BM277" s="532">
        <v>1.2746295274331698</v>
      </c>
      <c r="BN277" s="533">
        <v>0.86127094142961069</v>
      </c>
      <c r="BO277" s="534">
        <v>27</v>
      </c>
      <c r="BP277" s="528" t="s">
        <v>1325</v>
      </c>
      <c r="BQ277" s="528" t="s">
        <v>1325</v>
      </c>
      <c r="BR277" s="528" t="s">
        <v>1325</v>
      </c>
      <c r="BS277" s="528" t="s">
        <v>1325</v>
      </c>
      <c r="BT277" s="528">
        <v>84</v>
      </c>
      <c r="BU277" s="535" t="s">
        <v>1325</v>
      </c>
      <c r="BV277" s="531">
        <v>1.7368445122668819</v>
      </c>
      <c r="BW277" s="532">
        <v>2.1860390271793682</v>
      </c>
      <c r="BX277" s="532">
        <v>0.61184430209092444</v>
      </c>
      <c r="BY277" s="532">
        <v>1.7700112814449009</v>
      </c>
      <c r="BZ277" s="532">
        <v>0</v>
      </c>
      <c r="CA277" s="532">
        <v>0.64802264753316152</v>
      </c>
      <c r="CB277" s="533">
        <v>0.82927805962146439</v>
      </c>
      <c r="CC277" s="534">
        <v>147</v>
      </c>
      <c r="CD277" s="528" t="s">
        <v>1325</v>
      </c>
      <c r="CE277" s="528" t="s">
        <v>1325</v>
      </c>
      <c r="CF277" s="528" t="s">
        <v>1325</v>
      </c>
      <c r="CG277" s="528" t="s">
        <v>1325</v>
      </c>
      <c r="CH277" s="528">
        <v>131</v>
      </c>
      <c r="CI277" s="535" t="s">
        <v>1325</v>
      </c>
      <c r="CJ277" s="531">
        <v>0.66156075754987287</v>
      </c>
      <c r="CK277" s="532">
        <v>9.2565944821615016</v>
      </c>
      <c r="CL277" s="532">
        <v>0</v>
      </c>
      <c r="CM277" s="532">
        <v>2.8232803436956639</v>
      </c>
      <c r="CN277" s="532">
        <v>0</v>
      </c>
      <c r="CO277" s="532">
        <v>0.79934916930088851</v>
      </c>
      <c r="CP277" s="533">
        <v>1.068643492414961</v>
      </c>
      <c r="CQ277" s="534" t="s">
        <v>1325</v>
      </c>
      <c r="CR277" s="528" t="s">
        <v>1325</v>
      </c>
      <c r="CS277" s="528" t="s">
        <v>1325</v>
      </c>
      <c r="CT277" s="528" t="s">
        <v>1325</v>
      </c>
      <c r="CU277" s="528" t="s">
        <v>1325</v>
      </c>
      <c r="CV277" s="528">
        <v>19</v>
      </c>
      <c r="CW277" s="528" t="s">
        <v>1325</v>
      </c>
      <c r="CX277" s="528" t="s">
        <v>792</v>
      </c>
      <c r="CY277" s="528" t="s">
        <v>1620</v>
      </c>
      <c r="CZ277" s="528" t="s">
        <v>878</v>
      </c>
      <c r="DA277" s="528" t="s">
        <v>791</v>
      </c>
      <c r="DB277" s="537" t="s">
        <v>792</v>
      </c>
      <c r="DC277" s="537" t="s">
        <v>792</v>
      </c>
      <c r="DD277" s="537" t="s">
        <v>878</v>
      </c>
      <c r="DE277" s="537" t="s">
        <v>878</v>
      </c>
      <c r="DF277" s="528"/>
      <c r="DG277" s="538" t="s">
        <v>1930</v>
      </c>
      <c r="DH277" s="528">
        <v>2285</v>
      </c>
      <c r="DI277" s="528">
        <v>22</v>
      </c>
      <c r="DJ277" s="528">
        <v>75</v>
      </c>
      <c r="DK277" s="528">
        <v>69</v>
      </c>
      <c r="DL277" s="528">
        <v>11</v>
      </c>
      <c r="DM277" s="528">
        <v>3758</v>
      </c>
      <c r="DN277" s="528">
        <v>169</v>
      </c>
      <c r="DO277" s="528">
        <v>659</v>
      </c>
      <c r="DP277" s="535">
        <v>6389</v>
      </c>
    </row>
    <row r="278" spans="1:120" ht="30">
      <c r="A278" s="597" t="s">
        <v>450</v>
      </c>
      <c r="B278" s="545" t="s">
        <v>1295</v>
      </c>
      <c r="C278" s="546" t="s">
        <v>796</v>
      </c>
      <c r="D278" s="531">
        <v>0.53599229742709054</v>
      </c>
      <c r="E278" s="532">
        <v>1.4238960617277538</v>
      </c>
      <c r="F278" s="532">
        <v>0.28306167639496571</v>
      </c>
      <c r="G278" s="532"/>
      <c r="H278" s="532"/>
      <c r="I278" s="532">
        <v>1.5989256262867868</v>
      </c>
      <c r="J278" s="533">
        <v>0.75731790437925584</v>
      </c>
      <c r="K278" s="534">
        <v>191</v>
      </c>
      <c r="L278" s="528">
        <v>124</v>
      </c>
      <c r="M278" s="528" t="s">
        <v>1325</v>
      </c>
      <c r="N278" s="528" t="s">
        <v>1325</v>
      </c>
      <c r="O278" s="528" t="s">
        <v>1325</v>
      </c>
      <c r="P278" s="528">
        <v>21</v>
      </c>
      <c r="Q278" s="535">
        <v>10</v>
      </c>
      <c r="R278" s="531">
        <v>0.14409846266834789</v>
      </c>
      <c r="S278" s="532">
        <v>1.2849620807224154</v>
      </c>
      <c r="T278" s="532">
        <v>0</v>
      </c>
      <c r="U278" s="532"/>
      <c r="V278" s="532"/>
      <c r="W278" s="532">
        <v>11.463169584940436</v>
      </c>
      <c r="X278" s="533">
        <v>0</v>
      </c>
      <c r="Y278" s="534" t="s">
        <v>1325</v>
      </c>
      <c r="Z278" s="528" t="s">
        <v>1325</v>
      </c>
      <c r="AA278" s="528" t="s">
        <v>1325</v>
      </c>
      <c r="AB278" s="528" t="s">
        <v>1325</v>
      </c>
      <c r="AC278" s="528" t="s">
        <v>1325</v>
      </c>
      <c r="AD278" s="528" t="s">
        <v>1325</v>
      </c>
      <c r="AE278" s="535" t="s">
        <v>1325</v>
      </c>
      <c r="AF278" s="531">
        <v>1.1855271616753524</v>
      </c>
      <c r="AG278" s="532">
        <v>2.9338494025805568</v>
      </c>
      <c r="AH278" s="532">
        <v>2.3284706853102715</v>
      </c>
      <c r="AI278" s="532"/>
      <c r="AJ278" s="532"/>
      <c r="AK278" s="532">
        <v>0.60994798222361601</v>
      </c>
      <c r="AL278" s="533">
        <v>1.7132772749462895</v>
      </c>
      <c r="AM278" s="534">
        <v>52</v>
      </c>
      <c r="AN278" s="528">
        <v>35</v>
      </c>
      <c r="AO278" s="528" t="s">
        <v>1325</v>
      </c>
      <c r="AP278" s="528" t="s">
        <v>1325</v>
      </c>
      <c r="AQ278" s="528" t="s">
        <v>1325</v>
      </c>
      <c r="AR278" s="528" t="s">
        <v>1325</v>
      </c>
      <c r="AS278" s="535" t="s">
        <v>1325</v>
      </c>
      <c r="AT278" s="531">
        <v>0</v>
      </c>
      <c r="AU278" s="532">
        <v>0.29293601940232339</v>
      </c>
      <c r="AV278" s="532">
        <v>0</v>
      </c>
      <c r="AW278" s="532"/>
      <c r="AX278" s="532"/>
      <c r="AY278" s="532">
        <v>4.660596696349633</v>
      </c>
      <c r="AZ278" s="533">
        <v>2.1308382355434419</v>
      </c>
      <c r="BA278" s="534" t="s">
        <v>1325</v>
      </c>
      <c r="BB278" s="528" t="s">
        <v>1325</v>
      </c>
      <c r="BC278" s="528" t="s">
        <v>1325</v>
      </c>
      <c r="BD278" s="528" t="s">
        <v>1325</v>
      </c>
      <c r="BE278" s="528" t="s">
        <v>1325</v>
      </c>
      <c r="BF278" s="528" t="s">
        <v>1325</v>
      </c>
      <c r="BG278" s="535" t="s">
        <v>1325</v>
      </c>
      <c r="BH278" s="531">
        <v>0.19060080496090537</v>
      </c>
      <c r="BI278" s="532">
        <v>0.41448705650375495</v>
      </c>
      <c r="BJ278" s="532">
        <v>0</v>
      </c>
      <c r="BK278" s="532"/>
      <c r="BL278" s="532"/>
      <c r="BM278" s="532">
        <v>8.4883234580011155</v>
      </c>
      <c r="BN278" s="533">
        <v>0.33847223865360515</v>
      </c>
      <c r="BO278" s="534">
        <v>16</v>
      </c>
      <c r="BP278" s="528" t="s">
        <v>1325</v>
      </c>
      <c r="BQ278" s="528" t="s">
        <v>1325</v>
      </c>
      <c r="BR278" s="528" t="s">
        <v>1325</v>
      </c>
      <c r="BS278" s="528" t="s">
        <v>1325</v>
      </c>
      <c r="BT278" s="528" t="s">
        <v>1325</v>
      </c>
      <c r="BU278" s="535" t="s">
        <v>1325</v>
      </c>
      <c r="BV278" s="531">
        <v>0.41159593501251068</v>
      </c>
      <c r="BW278" s="532">
        <v>1.0470474648283326</v>
      </c>
      <c r="BX278" s="532">
        <v>0</v>
      </c>
      <c r="BY278" s="532"/>
      <c r="BZ278" s="532"/>
      <c r="CA278" s="532">
        <v>1.2954488748339035</v>
      </c>
      <c r="CB278" s="533">
        <v>0.65763060826646036</v>
      </c>
      <c r="CC278" s="534">
        <v>69</v>
      </c>
      <c r="CD278" s="528">
        <v>42</v>
      </c>
      <c r="CE278" s="528" t="s">
        <v>1325</v>
      </c>
      <c r="CF278" s="528" t="s">
        <v>1325</v>
      </c>
      <c r="CG278" s="528" t="s">
        <v>1325</v>
      </c>
      <c r="CH278" s="528" t="s">
        <v>1325</v>
      </c>
      <c r="CI278" s="535" t="s">
        <v>1325</v>
      </c>
      <c r="CJ278" s="531">
        <v>4.8686746149486666</v>
      </c>
      <c r="CK278" s="532">
        <v>12.05838645217349</v>
      </c>
      <c r="CL278" s="532">
        <v>0</v>
      </c>
      <c r="CM278" s="532"/>
      <c r="CN278" s="532"/>
      <c r="CO278" s="532">
        <v>0</v>
      </c>
      <c r="CP278" s="533">
        <v>6.5665008162963217</v>
      </c>
      <c r="CQ278" s="534">
        <v>14</v>
      </c>
      <c r="CR278" s="528">
        <v>14</v>
      </c>
      <c r="CS278" s="528" t="s">
        <v>1325</v>
      </c>
      <c r="CT278" s="528" t="s">
        <v>1325</v>
      </c>
      <c r="CU278" s="528" t="s">
        <v>1325</v>
      </c>
      <c r="CV278" s="528" t="s">
        <v>1325</v>
      </c>
      <c r="CW278" s="528" t="s">
        <v>1325</v>
      </c>
      <c r="CX278" s="528" t="s">
        <v>878</v>
      </c>
      <c r="CY278" s="528" t="s">
        <v>791</v>
      </c>
      <c r="CZ278" s="528" t="s">
        <v>792</v>
      </c>
      <c r="DA278" s="536" t="s">
        <v>1951</v>
      </c>
      <c r="DB278" s="537" t="s">
        <v>792</v>
      </c>
      <c r="DC278" s="537" t="s">
        <v>792</v>
      </c>
      <c r="DD278" s="537" t="s">
        <v>878</v>
      </c>
      <c r="DE278" s="537" t="s">
        <v>878</v>
      </c>
      <c r="DF278" s="528"/>
      <c r="DG278" s="538" t="s">
        <v>1930</v>
      </c>
      <c r="DH278" s="528">
        <v>2465</v>
      </c>
      <c r="DI278" s="528">
        <v>667</v>
      </c>
      <c r="DJ278" s="528">
        <v>51</v>
      </c>
      <c r="DK278" s="528">
        <v>4</v>
      </c>
      <c r="DL278" s="528">
        <v>1</v>
      </c>
      <c r="DM278" s="528">
        <v>136</v>
      </c>
      <c r="DN278" s="528">
        <v>99</v>
      </c>
      <c r="DO278" s="528">
        <v>349</v>
      </c>
      <c r="DP278" s="535">
        <v>3423</v>
      </c>
    </row>
    <row r="279" spans="1:120">
      <c r="A279" s="597" t="s">
        <v>1161</v>
      </c>
      <c r="B279" s="545" t="s">
        <v>1291</v>
      </c>
      <c r="C279" s="546" t="s">
        <v>797</v>
      </c>
      <c r="D279" s="531">
        <v>1.3512153828109414</v>
      </c>
      <c r="E279" s="532"/>
      <c r="F279" s="532"/>
      <c r="G279" s="532"/>
      <c r="H279" s="532"/>
      <c r="I279" s="532">
        <v>1.602398716983549</v>
      </c>
      <c r="J279" s="533">
        <v>0.72620326170586325</v>
      </c>
      <c r="K279" s="534">
        <v>91</v>
      </c>
      <c r="L279" s="528" t="s">
        <v>1325</v>
      </c>
      <c r="M279" s="528" t="s">
        <v>1325</v>
      </c>
      <c r="N279" s="528" t="s">
        <v>1325</v>
      </c>
      <c r="O279" s="528" t="s">
        <v>1325</v>
      </c>
      <c r="P279" s="528">
        <v>19</v>
      </c>
      <c r="Q279" s="535" t="s">
        <v>1325</v>
      </c>
      <c r="R279" s="531">
        <v>0</v>
      </c>
      <c r="S279" s="532"/>
      <c r="T279" s="532"/>
      <c r="U279" s="532"/>
      <c r="V279" s="532"/>
      <c r="W279" s="532">
        <v>0</v>
      </c>
      <c r="X279" s="533">
        <v>0</v>
      </c>
      <c r="Y279" s="534" t="s">
        <v>1325</v>
      </c>
      <c r="Z279" s="528" t="s">
        <v>1325</v>
      </c>
      <c r="AA279" s="528" t="s">
        <v>1325</v>
      </c>
      <c r="AB279" s="528" t="s">
        <v>1325</v>
      </c>
      <c r="AC279" s="528" t="s">
        <v>1325</v>
      </c>
      <c r="AD279" s="528" t="s">
        <v>1325</v>
      </c>
      <c r="AE279" s="535" t="s">
        <v>1325</v>
      </c>
      <c r="AF279" s="531">
        <v>0.69917348989497119</v>
      </c>
      <c r="AG279" s="532"/>
      <c r="AH279" s="532"/>
      <c r="AI279" s="532"/>
      <c r="AJ279" s="532"/>
      <c r="AK279" s="532">
        <v>3.8748948521280897</v>
      </c>
      <c r="AL279" s="533">
        <v>0</v>
      </c>
      <c r="AM279" s="534" t="s">
        <v>1325</v>
      </c>
      <c r="AN279" s="528" t="s">
        <v>1325</v>
      </c>
      <c r="AO279" s="528" t="s">
        <v>1325</v>
      </c>
      <c r="AP279" s="528" t="s">
        <v>1325</v>
      </c>
      <c r="AQ279" s="528" t="s">
        <v>1325</v>
      </c>
      <c r="AR279" s="528" t="s">
        <v>1325</v>
      </c>
      <c r="AS279" s="535" t="s">
        <v>1325</v>
      </c>
      <c r="AT279" s="531">
        <v>0</v>
      </c>
      <c r="AU279" s="532"/>
      <c r="AV279" s="532"/>
      <c r="AW279" s="532"/>
      <c r="AX279" s="532"/>
      <c r="AY279" s="532">
        <v>0</v>
      </c>
      <c r="AZ279" s="533">
        <v>0</v>
      </c>
      <c r="BA279" s="534" t="s">
        <v>1325</v>
      </c>
      <c r="BB279" s="528" t="s">
        <v>1325</v>
      </c>
      <c r="BC279" s="528" t="s">
        <v>1325</v>
      </c>
      <c r="BD279" s="528" t="s">
        <v>1325</v>
      </c>
      <c r="BE279" s="528" t="s">
        <v>1325</v>
      </c>
      <c r="BF279" s="528" t="s">
        <v>1325</v>
      </c>
      <c r="BG279" s="535" t="s">
        <v>1325</v>
      </c>
      <c r="BH279" s="531">
        <v>0.56533786407323083</v>
      </c>
      <c r="BI279" s="532"/>
      <c r="BJ279" s="532"/>
      <c r="BK279" s="532"/>
      <c r="BL279" s="532"/>
      <c r="BM279" s="532">
        <v>0.81431669287452779</v>
      </c>
      <c r="BN279" s="533">
        <v>7.636767527202772</v>
      </c>
      <c r="BO279" s="534" t="s">
        <v>1325</v>
      </c>
      <c r="BP279" s="528" t="s">
        <v>1325</v>
      </c>
      <c r="BQ279" s="528" t="s">
        <v>1325</v>
      </c>
      <c r="BR279" s="528" t="s">
        <v>1325</v>
      </c>
      <c r="BS279" s="528" t="s">
        <v>1325</v>
      </c>
      <c r="BT279" s="528" t="s">
        <v>1325</v>
      </c>
      <c r="BU279" s="535" t="s">
        <v>1325</v>
      </c>
      <c r="BV279" s="531">
        <v>1.7706341627210314</v>
      </c>
      <c r="BW279" s="532"/>
      <c r="BX279" s="532"/>
      <c r="BY279" s="532"/>
      <c r="BZ279" s="532"/>
      <c r="CA279" s="532">
        <v>1.5300866851992971</v>
      </c>
      <c r="CB279" s="533">
        <v>0</v>
      </c>
      <c r="CC279" s="534">
        <v>65</v>
      </c>
      <c r="CD279" s="528" t="s">
        <v>1325</v>
      </c>
      <c r="CE279" s="528" t="s">
        <v>1325</v>
      </c>
      <c r="CF279" s="528" t="s">
        <v>1325</v>
      </c>
      <c r="CG279" s="528" t="s">
        <v>1325</v>
      </c>
      <c r="CH279" s="528">
        <v>11</v>
      </c>
      <c r="CI279" s="535" t="s">
        <v>1325</v>
      </c>
      <c r="CJ279" s="531">
        <v>0.59929156276711815</v>
      </c>
      <c r="CK279" s="532"/>
      <c r="CL279" s="532"/>
      <c r="CM279" s="532"/>
      <c r="CN279" s="532"/>
      <c r="CO279" s="532">
        <v>4.5207106608161078</v>
      </c>
      <c r="CP279" s="533">
        <v>0</v>
      </c>
      <c r="CQ279" s="534" t="s">
        <v>1325</v>
      </c>
      <c r="CR279" s="528" t="s">
        <v>1325</v>
      </c>
      <c r="CS279" s="528" t="s">
        <v>1325</v>
      </c>
      <c r="CT279" s="528" t="s">
        <v>1325</v>
      </c>
      <c r="CU279" s="528" t="s">
        <v>1325</v>
      </c>
      <c r="CV279" s="528" t="s">
        <v>1325</v>
      </c>
      <c r="CW279" s="528" t="s">
        <v>1325</v>
      </c>
      <c r="CX279" s="528" t="s">
        <v>878</v>
      </c>
      <c r="CY279" s="528" t="s">
        <v>791</v>
      </c>
      <c r="CZ279" s="528" t="s">
        <v>878</v>
      </c>
      <c r="DA279" s="536" t="s">
        <v>791</v>
      </c>
      <c r="DB279" s="537" t="s">
        <v>792</v>
      </c>
      <c r="DC279" s="537" t="s">
        <v>792</v>
      </c>
      <c r="DD279" s="537" t="s">
        <v>878</v>
      </c>
      <c r="DE279" s="537" t="s">
        <v>878</v>
      </c>
      <c r="DF279" s="528"/>
      <c r="DG279" s="538" t="s">
        <v>1930</v>
      </c>
      <c r="DH279" s="528">
        <v>797</v>
      </c>
      <c r="DI279" s="528">
        <v>0</v>
      </c>
      <c r="DJ279" s="528">
        <v>3</v>
      </c>
      <c r="DK279" s="528">
        <v>0</v>
      </c>
      <c r="DL279" s="528">
        <v>0</v>
      </c>
      <c r="DM279" s="528">
        <v>179</v>
      </c>
      <c r="DN279" s="528">
        <v>15</v>
      </c>
      <c r="DO279" s="528">
        <v>111</v>
      </c>
      <c r="DP279" s="535">
        <v>994</v>
      </c>
    </row>
    <row r="280" spans="1:120">
      <c r="A280" s="591" t="s">
        <v>1163</v>
      </c>
      <c r="B280" s="529" t="s">
        <v>1293</v>
      </c>
      <c r="C280" s="530" t="s">
        <v>798</v>
      </c>
      <c r="D280" s="531">
        <v>0.91433895592176206</v>
      </c>
      <c r="E280" s="532">
        <v>1.4997680461890694</v>
      </c>
      <c r="F280" s="532">
        <v>0.68608928142025261</v>
      </c>
      <c r="G280" s="532">
        <v>2.1337023273894413</v>
      </c>
      <c r="H280" s="532"/>
      <c r="I280" s="532">
        <v>0.99683561277705734</v>
      </c>
      <c r="J280" s="533">
        <v>0.82265867744319721</v>
      </c>
      <c r="K280" s="534">
        <v>30</v>
      </c>
      <c r="L280" s="528" t="s">
        <v>1325</v>
      </c>
      <c r="M280" s="528" t="s">
        <v>1325</v>
      </c>
      <c r="N280" s="528" t="s">
        <v>1325</v>
      </c>
      <c r="O280" s="528" t="s">
        <v>1325</v>
      </c>
      <c r="P280" s="528">
        <v>341</v>
      </c>
      <c r="Q280" s="535">
        <v>19</v>
      </c>
      <c r="R280" s="531">
        <v>1.0294224178512712</v>
      </c>
      <c r="S280" s="532">
        <v>0</v>
      </c>
      <c r="T280" s="532">
        <v>0</v>
      </c>
      <c r="U280" s="532">
        <v>0</v>
      </c>
      <c r="V280" s="532"/>
      <c r="W280" s="532">
        <v>1.3406112479817729</v>
      </c>
      <c r="X280" s="533">
        <v>2.3407882291719049</v>
      </c>
      <c r="Y280" s="534" t="s">
        <v>1325</v>
      </c>
      <c r="Z280" s="528" t="s">
        <v>1325</v>
      </c>
      <c r="AA280" s="528" t="s">
        <v>1325</v>
      </c>
      <c r="AB280" s="528" t="s">
        <v>1325</v>
      </c>
      <c r="AC280" s="528" t="s">
        <v>1325</v>
      </c>
      <c r="AD280" s="528">
        <v>23</v>
      </c>
      <c r="AE280" s="535" t="s">
        <v>1325</v>
      </c>
      <c r="AF280" s="531">
        <v>1.0802623899301727</v>
      </c>
      <c r="AG280" s="532">
        <v>0</v>
      </c>
      <c r="AH280" s="532">
        <v>0.96051978845310859</v>
      </c>
      <c r="AI280" s="532">
        <v>2.4766447377492851</v>
      </c>
      <c r="AJ280" s="532"/>
      <c r="AK280" s="532">
        <v>0.91572985606450219</v>
      </c>
      <c r="AL280" s="533">
        <v>0.58576939323582145</v>
      </c>
      <c r="AM280" s="534" t="s">
        <v>1325</v>
      </c>
      <c r="AN280" s="528" t="s">
        <v>1325</v>
      </c>
      <c r="AO280" s="528" t="s">
        <v>1325</v>
      </c>
      <c r="AP280" s="528" t="s">
        <v>1325</v>
      </c>
      <c r="AQ280" s="528" t="s">
        <v>1325</v>
      </c>
      <c r="AR280" s="528">
        <v>48</v>
      </c>
      <c r="AS280" s="535" t="s">
        <v>1325</v>
      </c>
      <c r="AT280" s="531">
        <v>0.97161022347638071</v>
      </c>
      <c r="AU280" s="532">
        <v>6.8375269757113726</v>
      </c>
      <c r="AV280" s="532">
        <v>0</v>
      </c>
      <c r="AW280" s="532">
        <v>4.0459079568633438</v>
      </c>
      <c r="AX280" s="532"/>
      <c r="AY280" s="532">
        <v>0.71201002118708712</v>
      </c>
      <c r="AZ280" s="533">
        <v>0.44455090775857808</v>
      </c>
      <c r="BA280" s="534" t="s">
        <v>1325</v>
      </c>
      <c r="BB280" s="528" t="s">
        <v>1325</v>
      </c>
      <c r="BC280" s="528" t="s">
        <v>1325</v>
      </c>
      <c r="BD280" s="528" t="s">
        <v>1325</v>
      </c>
      <c r="BE280" s="528" t="s">
        <v>1325</v>
      </c>
      <c r="BF280" s="528">
        <v>28</v>
      </c>
      <c r="BG280" s="535" t="s">
        <v>1325</v>
      </c>
      <c r="BH280" s="531">
        <v>0.35723051850567678</v>
      </c>
      <c r="BI280" s="532">
        <v>1.9923306798038594</v>
      </c>
      <c r="BJ280" s="532">
        <v>0.91977959580355506</v>
      </c>
      <c r="BK280" s="532">
        <v>2.3674500377020817</v>
      </c>
      <c r="BL280" s="532"/>
      <c r="BM280" s="532">
        <v>1.4432632729831123</v>
      </c>
      <c r="BN280" s="533">
        <v>0.56173878298588953</v>
      </c>
      <c r="BO280" s="534" t="s">
        <v>1325</v>
      </c>
      <c r="BP280" s="528" t="s">
        <v>1325</v>
      </c>
      <c r="BQ280" s="528" t="s">
        <v>1325</v>
      </c>
      <c r="BR280" s="528" t="s">
        <v>1325</v>
      </c>
      <c r="BS280" s="528" t="s">
        <v>1325</v>
      </c>
      <c r="BT280" s="528">
        <v>59</v>
      </c>
      <c r="BU280" s="535" t="s">
        <v>1325</v>
      </c>
      <c r="BV280" s="531">
        <v>0.81514928228255701</v>
      </c>
      <c r="BW280" s="532">
        <v>1.487683393659327</v>
      </c>
      <c r="BX280" s="532">
        <v>0.33153124124361466</v>
      </c>
      <c r="BY280" s="532">
        <v>2.7124999887246637</v>
      </c>
      <c r="BZ280" s="532"/>
      <c r="CA280" s="532">
        <v>1.044050632043352</v>
      </c>
      <c r="CB280" s="533">
        <v>0.97543676309100247</v>
      </c>
      <c r="CC280" s="534">
        <v>11</v>
      </c>
      <c r="CD280" s="528" t="s">
        <v>1325</v>
      </c>
      <c r="CE280" s="528" t="s">
        <v>1325</v>
      </c>
      <c r="CF280" s="528" t="s">
        <v>1325</v>
      </c>
      <c r="CG280" s="528" t="s">
        <v>1325</v>
      </c>
      <c r="CH280" s="528">
        <v>140</v>
      </c>
      <c r="CI280" s="535" t="s">
        <v>1325</v>
      </c>
      <c r="CJ280" s="531">
        <v>0</v>
      </c>
      <c r="CK280" s="532">
        <v>0</v>
      </c>
      <c r="CL280" s="532">
        <v>0</v>
      </c>
      <c r="CM280" s="532">
        <v>0</v>
      </c>
      <c r="CN280" s="532"/>
      <c r="CO280" s="532">
        <v>0.87591429053354697</v>
      </c>
      <c r="CP280" s="533">
        <v>0</v>
      </c>
      <c r="CQ280" s="534" t="s">
        <v>1325</v>
      </c>
      <c r="CR280" s="528" t="s">
        <v>1325</v>
      </c>
      <c r="CS280" s="528" t="s">
        <v>1325</v>
      </c>
      <c r="CT280" s="528" t="s">
        <v>1325</v>
      </c>
      <c r="CU280" s="528" t="s">
        <v>1325</v>
      </c>
      <c r="CV280" s="528">
        <v>11</v>
      </c>
      <c r="CW280" s="528" t="s">
        <v>1325</v>
      </c>
      <c r="CX280" s="528" t="s">
        <v>878</v>
      </c>
      <c r="CY280" s="528" t="s">
        <v>791</v>
      </c>
      <c r="CZ280" s="528" t="s">
        <v>878</v>
      </c>
      <c r="DA280" s="536" t="s">
        <v>791</v>
      </c>
      <c r="DB280" s="537" t="s">
        <v>792</v>
      </c>
      <c r="DC280" s="537" t="s">
        <v>792</v>
      </c>
      <c r="DD280" s="537" t="s">
        <v>878</v>
      </c>
      <c r="DE280" s="537" t="s">
        <v>878</v>
      </c>
      <c r="DF280" s="528"/>
      <c r="DG280" s="538" t="s">
        <v>1930</v>
      </c>
      <c r="DH280" s="528">
        <v>240</v>
      </c>
      <c r="DI280" s="528">
        <v>25</v>
      </c>
      <c r="DJ280" s="528">
        <v>53</v>
      </c>
      <c r="DK280" s="528">
        <v>22</v>
      </c>
      <c r="DL280" s="528">
        <v>4</v>
      </c>
      <c r="DM280" s="528">
        <v>2540</v>
      </c>
      <c r="DN280" s="528">
        <v>170</v>
      </c>
      <c r="DO280" s="528">
        <v>406</v>
      </c>
      <c r="DP280" s="535">
        <v>3054</v>
      </c>
    </row>
    <row r="281" spans="1:120">
      <c r="A281" s="597" t="s">
        <v>1165</v>
      </c>
      <c r="B281" s="529" t="s">
        <v>1289</v>
      </c>
      <c r="C281" s="530" t="s">
        <v>799</v>
      </c>
      <c r="D281" s="531"/>
      <c r="E281" s="532"/>
      <c r="F281" s="532"/>
      <c r="G281" s="532"/>
      <c r="H281" s="532"/>
      <c r="I281" s="532">
        <v>0.76762506393256991</v>
      </c>
      <c r="J281" s="533"/>
      <c r="K281" s="534" t="s">
        <v>1325</v>
      </c>
      <c r="L281" s="528" t="s">
        <v>1325</v>
      </c>
      <c r="M281" s="528" t="s">
        <v>1325</v>
      </c>
      <c r="N281" s="528" t="s">
        <v>1325</v>
      </c>
      <c r="O281" s="528" t="s">
        <v>1325</v>
      </c>
      <c r="P281" s="528" t="s">
        <v>1325</v>
      </c>
      <c r="Q281" s="535" t="s">
        <v>1325</v>
      </c>
      <c r="R281" s="531"/>
      <c r="S281" s="532"/>
      <c r="T281" s="532"/>
      <c r="U281" s="532"/>
      <c r="V281" s="532"/>
      <c r="W281" s="532">
        <v>0</v>
      </c>
      <c r="X281" s="533"/>
      <c r="Y281" s="534" t="s">
        <v>1325</v>
      </c>
      <c r="Z281" s="528" t="s">
        <v>1325</v>
      </c>
      <c r="AA281" s="528" t="s">
        <v>1325</v>
      </c>
      <c r="AB281" s="528" t="s">
        <v>1325</v>
      </c>
      <c r="AC281" s="528" t="s">
        <v>1325</v>
      </c>
      <c r="AD281" s="528" t="s">
        <v>1325</v>
      </c>
      <c r="AE281" s="535" t="s">
        <v>1325</v>
      </c>
      <c r="AF281" s="531"/>
      <c r="AG281" s="532"/>
      <c r="AH281" s="532"/>
      <c r="AI281" s="532"/>
      <c r="AJ281" s="532"/>
      <c r="AK281" s="532">
        <v>2.2149327418813081</v>
      </c>
      <c r="AL281" s="533"/>
      <c r="AM281" s="534" t="s">
        <v>1325</v>
      </c>
      <c r="AN281" s="528" t="s">
        <v>1325</v>
      </c>
      <c r="AO281" s="528" t="s">
        <v>1325</v>
      </c>
      <c r="AP281" s="528" t="s">
        <v>1325</v>
      </c>
      <c r="AQ281" s="528" t="s">
        <v>1325</v>
      </c>
      <c r="AR281" s="528" t="s">
        <v>1325</v>
      </c>
      <c r="AS281" s="535" t="s">
        <v>1325</v>
      </c>
      <c r="AT281" s="531"/>
      <c r="AU281" s="532"/>
      <c r="AV281" s="532"/>
      <c r="AW281" s="532"/>
      <c r="AX281" s="532"/>
      <c r="AY281" s="532">
        <v>0</v>
      </c>
      <c r="AZ281" s="533"/>
      <c r="BA281" s="534" t="s">
        <v>1325</v>
      </c>
      <c r="BB281" s="528" t="s">
        <v>1325</v>
      </c>
      <c r="BC281" s="528" t="s">
        <v>1325</v>
      </c>
      <c r="BD281" s="528" t="s">
        <v>1325</v>
      </c>
      <c r="BE281" s="528" t="s">
        <v>1325</v>
      </c>
      <c r="BF281" s="528" t="s">
        <v>1325</v>
      </c>
      <c r="BG281" s="535" t="s">
        <v>1325</v>
      </c>
      <c r="BH281" s="531"/>
      <c r="BI281" s="532"/>
      <c r="BJ281" s="532"/>
      <c r="BK281" s="532"/>
      <c r="BL281" s="532"/>
      <c r="BM281" s="532">
        <v>0</v>
      </c>
      <c r="BN281" s="533"/>
      <c r="BO281" s="534" t="s">
        <v>1325</v>
      </c>
      <c r="BP281" s="528" t="s">
        <v>1325</v>
      </c>
      <c r="BQ281" s="528" t="s">
        <v>1325</v>
      </c>
      <c r="BR281" s="528" t="s">
        <v>1325</v>
      </c>
      <c r="BS281" s="528" t="s">
        <v>1325</v>
      </c>
      <c r="BT281" s="528" t="s">
        <v>1325</v>
      </c>
      <c r="BU281" s="535" t="s">
        <v>1325</v>
      </c>
      <c r="BV281" s="531"/>
      <c r="BW281" s="532"/>
      <c r="BX281" s="532"/>
      <c r="BY281" s="532"/>
      <c r="BZ281" s="532"/>
      <c r="CA281" s="532">
        <v>1.0024588818964519</v>
      </c>
      <c r="CB281" s="533"/>
      <c r="CC281" s="534" t="s">
        <v>1325</v>
      </c>
      <c r="CD281" s="528" t="s">
        <v>1325</v>
      </c>
      <c r="CE281" s="528" t="s">
        <v>1325</v>
      </c>
      <c r="CF281" s="528" t="s">
        <v>1325</v>
      </c>
      <c r="CG281" s="528" t="s">
        <v>1325</v>
      </c>
      <c r="CH281" s="528" t="s">
        <v>1325</v>
      </c>
      <c r="CI281" s="535" t="s">
        <v>1325</v>
      </c>
      <c r="CJ281" s="531"/>
      <c r="CK281" s="532"/>
      <c r="CL281" s="532"/>
      <c r="CM281" s="532"/>
      <c r="CN281" s="532"/>
      <c r="CO281" s="532">
        <v>0</v>
      </c>
      <c r="CP281" s="533"/>
      <c r="CQ281" s="534" t="s">
        <v>1325</v>
      </c>
      <c r="CR281" s="528" t="s">
        <v>1325</v>
      </c>
      <c r="CS281" s="528" t="s">
        <v>1325</v>
      </c>
      <c r="CT281" s="528" t="s">
        <v>1325</v>
      </c>
      <c r="CU281" s="528" t="s">
        <v>1325</v>
      </c>
      <c r="CV281" s="528" t="s">
        <v>1325</v>
      </c>
      <c r="CW281" s="528" t="s">
        <v>1325</v>
      </c>
      <c r="CX281" s="528" t="s">
        <v>878</v>
      </c>
      <c r="CY281" s="528" t="s">
        <v>791</v>
      </c>
      <c r="CZ281" s="528" t="s">
        <v>878</v>
      </c>
      <c r="DA281" s="536" t="s">
        <v>791</v>
      </c>
      <c r="DB281" s="537" t="s">
        <v>792</v>
      </c>
      <c r="DC281" s="537" t="s">
        <v>792</v>
      </c>
      <c r="DD281" s="537" t="s">
        <v>878</v>
      </c>
      <c r="DE281" s="537" t="s">
        <v>878</v>
      </c>
      <c r="DF281" s="528"/>
      <c r="DG281" s="538" t="s">
        <v>1930</v>
      </c>
      <c r="DH281" s="528">
        <v>7</v>
      </c>
      <c r="DI281" s="528">
        <v>0</v>
      </c>
      <c r="DJ281" s="528">
        <v>0</v>
      </c>
      <c r="DK281" s="528">
        <v>1</v>
      </c>
      <c r="DL281" s="528">
        <v>0</v>
      </c>
      <c r="DM281" s="528">
        <v>59</v>
      </c>
      <c r="DN281" s="528">
        <v>1</v>
      </c>
      <c r="DO281" s="528">
        <v>8</v>
      </c>
      <c r="DP281" s="535">
        <v>68</v>
      </c>
    </row>
    <row r="282" spans="1:120">
      <c r="A282" s="591" t="s">
        <v>459</v>
      </c>
      <c r="B282" s="545" t="s">
        <v>1291</v>
      </c>
      <c r="C282" s="546" t="s">
        <v>800</v>
      </c>
      <c r="D282" s="531">
        <v>0.39525244534408877</v>
      </c>
      <c r="E282" s="532"/>
      <c r="F282" s="532"/>
      <c r="G282" s="532"/>
      <c r="H282" s="532"/>
      <c r="I282" s="532">
        <v>0.37971102101964688</v>
      </c>
      <c r="J282" s="533">
        <v>0</v>
      </c>
      <c r="K282" s="534" t="s">
        <v>1325</v>
      </c>
      <c r="L282" s="528" t="s">
        <v>1325</v>
      </c>
      <c r="M282" s="528" t="s">
        <v>1325</v>
      </c>
      <c r="N282" s="528" t="s">
        <v>1325</v>
      </c>
      <c r="O282" s="528" t="s">
        <v>1325</v>
      </c>
      <c r="P282" s="528">
        <v>34</v>
      </c>
      <c r="Q282" s="535" t="s">
        <v>1325</v>
      </c>
      <c r="R282" s="531">
        <v>0</v>
      </c>
      <c r="S282" s="532"/>
      <c r="T282" s="532"/>
      <c r="U282" s="532"/>
      <c r="V282" s="532"/>
      <c r="W282" s="532">
        <v>0</v>
      </c>
      <c r="X282" s="533">
        <v>0</v>
      </c>
      <c r="Y282" s="534" t="s">
        <v>1325</v>
      </c>
      <c r="Z282" s="528" t="s">
        <v>1325</v>
      </c>
      <c r="AA282" s="528" t="s">
        <v>1325</v>
      </c>
      <c r="AB282" s="528" t="s">
        <v>1325</v>
      </c>
      <c r="AC282" s="528" t="s">
        <v>1325</v>
      </c>
      <c r="AD282" s="528" t="s">
        <v>1325</v>
      </c>
      <c r="AE282" s="535" t="s">
        <v>1325</v>
      </c>
      <c r="AF282" s="531">
        <v>1.795778453223589</v>
      </c>
      <c r="AG282" s="532"/>
      <c r="AH282" s="532"/>
      <c r="AI282" s="532"/>
      <c r="AJ282" s="532"/>
      <c r="AK282" s="532">
        <v>1.5086625813307581</v>
      </c>
      <c r="AL282" s="533">
        <v>0</v>
      </c>
      <c r="AM282" s="534" t="s">
        <v>1325</v>
      </c>
      <c r="AN282" s="528" t="s">
        <v>1325</v>
      </c>
      <c r="AO282" s="528" t="s">
        <v>1325</v>
      </c>
      <c r="AP282" s="528" t="s">
        <v>1325</v>
      </c>
      <c r="AQ282" s="528" t="s">
        <v>1325</v>
      </c>
      <c r="AR282" s="528" t="s">
        <v>1325</v>
      </c>
      <c r="AS282" s="535" t="s">
        <v>1325</v>
      </c>
      <c r="AT282" s="531">
        <v>0</v>
      </c>
      <c r="AU282" s="532"/>
      <c r="AV282" s="532"/>
      <c r="AW282" s="532"/>
      <c r="AX282" s="532"/>
      <c r="AY282" s="532">
        <v>1.2781946790475576</v>
      </c>
      <c r="AZ282" s="533">
        <v>0</v>
      </c>
      <c r="BA282" s="534" t="s">
        <v>1325</v>
      </c>
      <c r="BB282" s="528" t="s">
        <v>1325</v>
      </c>
      <c r="BC282" s="528" t="s">
        <v>1325</v>
      </c>
      <c r="BD282" s="528" t="s">
        <v>1325</v>
      </c>
      <c r="BE282" s="528" t="s">
        <v>1325</v>
      </c>
      <c r="BF282" s="528" t="s">
        <v>1325</v>
      </c>
      <c r="BG282" s="535" t="s">
        <v>1325</v>
      </c>
      <c r="BH282" s="531">
        <v>0.52421090912142609</v>
      </c>
      <c r="BI282" s="532"/>
      <c r="BJ282" s="532"/>
      <c r="BK282" s="532"/>
      <c r="BL282" s="532"/>
      <c r="BM282" s="532">
        <v>1.3970958535542259</v>
      </c>
      <c r="BN282" s="533">
        <v>0</v>
      </c>
      <c r="BO282" s="534" t="s">
        <v>1325</v>
      </c>
      <c r="BP282" s="528" t="s">
        <v>1325</v>
      </c>
      <c r="BQ282" s="528" t="s">
        <v>1325</v>
      </c>
      <c r="BR282" s="528" t="s">
        <v>1325</v>
      </c>
      <c r="BS282" s="528" t="s">
        <v>1325</v>
      </c>
      <c r="BT282" s="528" t="s">
        <v>1325</v>
      </c>
      <c r="BU282" s="535" t="s">
        <v>1325</v>
      </c>
      <c r="BV282" s="531">
        <v>0.34041001615743627</v>
      </c>
      <c r="BW282" s="532"/>
      <c r="BX282" s="532"/>
      <c r="BY282" s="532"/>
      <c r="BZ282" s="532"/>
      <c r="CA282" s="532">
        <v>3.8359604750794571</v>
      </c>
      <c r="CB282" s="533">
        <v>0</v>
      </c>
      <c r="CC282" s="534" t="s">
        <v>1325</v>
      </c>
      <c r="CD282" s="528" t="s">
        <v>1325</v>
      </c>
      <c r="CE282" s="528" t="s">
        <v>1325</v>
      </c>
      <c r="CF282" s="528" t="s">
        <v>1325</v>
      </c>
      <c r="CG282" s="528" t="s">
        <v>1325</v>
      </c>
      <c r="CH282" s="528">
        <v>13</v>
      </c>
      <c r="CI282" s="535" t="s">
        <v>1325</v>
      </c>
      <c r="CJ282" s="531">
        <v>0</v>
      </c>
      <c r="CK282" s="532"/>
      <c r="CL282" s="532"/>
      <c r="CM282" s="532"/>
      <c r="CN282" s="532"/>
      <c r="CO282" s="532">
        <v>1.0062516046834959</v>
      </c>
      <c r="CP282" s="533">
        <v>0</v>
      </c>
      <c r="CQ282" s="534" t="s">
        <v>1325</v>
      </c>
      <c r="CR282" s="528" t="s">
        <v>1325</v>
      </c>
      <c r="CS282" s="528" t="s">
        <v>1325</v>
      </c>
      <c r="CT282" s="528" t="s">
        <v>1325</v>
      </c>
      <c r="CU282" s="528" t="s">
        <v>1325</v>
      </c>
      <c r="CV282" s="528" t="s">
        <v>1325</v>
      </c>
      <c r="CW282" s="528" t="s">
        <v>1325</v>
      </c>
      <c r="CX282" s="528" t="s">
        <v>878</v>
      </c>
      <c r="CY282" s="528" t="s">
        <v>791</v>
      </c>
      <c r="CZ282" s="528" t="s">
        <v>878</v>
      </c>
      <c r="DA282" s="536" t="s">
        <v>791</v>
      </c>
      <c r="DB282" s="537" t="s">
        <v>792</v>
      </c>
      <c r="DC282" s="537" t="s">
        <v>792</v>
      </c>
      <c r="DD282" s="537" t="s">
        <v>878</v>
      </c>
      <c r="DE282" s="537" t="s">
        <v>878</v>
      </c>
      <c r="DF282" s="544" t="s">
        <v>1934</v>
      </c>
      <c r="DG282" s="538" t="s">
        <v>1930</v>
      </c>
      <c r="DH282" s="528">
        <v>56</v>
      </c>
      <c r="DI282" s="528">
        <v>5</v>
      </c>
      <c r="DJ282" s="528">
        <v>1</v>
      </c>
      <c r="DK282" s="528">
        <v>0</v>
      </c>
      <c r="DL282" s="528">
        <v>0</v>
      </c>
      <c r="DM282" s="528">
        <v>201</v>
      </c>
      <c r="DN282" s="528">
        <v>11</v>
      </c>
      <c r="DO282" s="528">
        <v>46</v>
      </c>
      <c r="DP282" s="535">
        <v>274</v>
      </c>
    </row>
    <row r="283" spans="1:120">
      <c r="A283" s="597" t="s">
        <v>461</v>
      </c>
      <c r="B283" s="545" t="s">
        <v>1289</v>
      </c>
      <c r="C283" s="546" t="s">
        <v>801</v>
      </c>
      <c r="D283" s="531">
        <v>9.7320006931098693</v>
      </c>
      <c r="E283" s="532">
        <v>2.6429908282581018</v>
      </c>
      <c r="F283" s="532"/>
      <c r="G283" s="532">
        <v>0</v>
      </c>
      <c r="H283" s="532"/>
      <c r="I283" s="532">
        <v>0.10762462295150377</v>
      </c>
      <c r="J283" s="533">
        <v>2.0577730897964481</v>
      </c>
      <c r="K283" s="534" t="s">
        <v>1325</v>
      </c>
      <c r="L283" s="528">
        <v>35</v>
      </c>
      <c r="M283" s="528" t="s">
        <v>1325</v>
      </c>
      <c r="N283" s="528" t="s">
        <v>1325</v>
      </c>
      <c r="O283" s="528" t="s">
        <v>1325</v>
      </c>
      <c r="P283" s="528" t="s">
        <v>1325</v>
      </c>
      <c r="Q283" s="535" t="s">
        <v>1325</v>
      </c>
      <c r="R283" s="531">
        <v>0</v>
      </c>
      <c r="S283" s="532">
        <v>0</v>
      </c>
      <c r="T283" s="532"/>
      <c r="U283" s="532">
        <v>0</v>
      </c>
      <c r="V283" s="532"/>
      <c r="W283" s="532">
        <v>0</v>
      </c>
      <c r="X283" s="533">
        <v>0</v>
      </c>
      <c r="Y283" s="534" t="s">
        <v>1325</v>
      </c>
      <c r="Z283" s="528" t="s">
        <v>1325</v>
      </c>
      <c r="AA283" s="528" t="s">
        <v>1325</v>
      </c>
      <c r="AB283" s="528" t="s">
        <v>1325</v>
      </c>
      <c r="AC283" s="528" t="s">
        <v>1325</v>
      </c>
      <c r="AD283" s="528" t="s">
        <v>1325</v>
      </c>
      <c r="AE283" s="535" t="s">
        <v>1325</v>
      </c>
      <c r="AF283" s="531">
        <v>0</v>
      </c>
      <c r="AG283" s="532">
        <v>2.5766289149864816</v>
      </c>
      <c r="AH283" s="532"/>
      <c r="AI283" s="532">
        <v>0</v>
      </c>
      <c r="AJ283" s="532"/>
      <c r="AK283" s="532">
        <v>15.702365321874733</v>
      </c>
      <c r="AL283" s="533">
        <v>0</v>
      </c>
      <c r="AM283" s="534" t="s">
        <v>1325</v>
      </c>
      <c r="AN283" s="528" t="s">
        <v>1325</v>
      </c>
      <c r="AO283" s="528" t="s">
        <v>1325</v>
      </c>
      <c r="AP283" s="528" t="s">
        <v>1325</v>
      </c>
      <c r="AQ283" s="528" t="s">
        <v>1325</v>
      </c>
      <c r="AR283" s="528" t="s">
        <v>1325</v>
      </c>
      <c r="AS283" s="535" t="s">
        <v>1325</v>
      </c>
      <c r="AT283" s="531">
        <v>0</v>
      </c>
      <c r="AU283" s="532">
        <v>0</v>
      </c>
      <c r="AV283" s="532"/>
      <c r="AW283" s="532">
        <v>0</v>
      </c>
      <c r="AX283" s="532"/>
      <c r="AY283" s="532">
        <v>0</v>
      </c>
      <c r="AZ283" s="533">
        <v>0</v>
      </c>
      <c r="BA283" s="534" t="s">
        <v>1325</v>
      </c>
      <c r="BB283" s="528" t="s">
        <v>1325</v>
      </c>
      <c r="BC283" s="528" t="s">
        <v>1325</v>
      </c>
      <c r="BD283" s="528" t="s">
        <v>1325</v>
      </c>
      <c r="BE283" s="528" t="s">
        <v>1325</v>
      </c>
      <c r="BF283" s="528" t="s">
        <v>1325</v>
      </c>
      <c r="BG283" s="535" t="s">
        <v>1325</v>
      </c>
      <c r="BH283" s="531">
        <v>0</v>
      </c>
      <c r="BI283" s="532">
        <v>3.7632858187134506</v>
      </c>
      <c r="BJ283" s="532"/>
      <c r="BK283" s="532">
        <v>0</v>
      </c>
      <c r="BL283" s="532"/>
      <c r="BM283" s="532">
        <v>0</v>
      </c>
      <c r="BN283" s="533">
        <v>257.48520392236071</v>
      </c>
      <c r="BO283" s="534" t="s">
        <v>1325</v>
      </c>
      <c r="BP283" s="528" t="s">
        <v>1325</v>
      </c>
      <c r="BQ283" s="528" t="s">
        <v>1325</v>
      </c>
      <c r="BR283" s="528" t="s">
        <v>1325</v>
      </c>
      <c r="BS283" s="528" t="s">
        <v>1325</v>
      </c>
      <c r="BT283" s="528" t="s">
        <v>1325</v>
      </c>
      <c r="BU283" s="535" t="s">
        <v>1325</v>
      </c>
      <c r="BV283" s="531">
        <v>28.464450728176921</v>
      </c>
      <c r="BW283" s="532">
        <v>2.3355380462261643</v>
      </c>
      <c r="BX283" s="532"/>
      <c r="BY283" s="532">
        <v>0</v>
      </c>
      <c r="BZ283" s="532"/>
      <c r="CA283" s="532">
        <v>0</v>
      </c>
      <c r="CB283" s="533">
        <v>1.5535464474613203</v>
      </c>
      <c r="CC283" s="534" t="s">
        <v>1325</v>
      </c>
      <c r="CD283" s="528">
        <v>20</v>
      </c>
      <c r="CE283" s="528" t="s">
        <v>1325</v>
      </c>
      <c r="CF283" s="528" t="s">
        <v>1325</v>
      </c>
      <c r="CG283" s="528" t="s">
        <v>1325</v>
      </c>
      <c r="CH283" s="528" t="s">
        <v>1325</v>
      </c>
      <c r="CI283" s="535" t="s">
        <v>1325</v>
      </c>
      <c r="CJ283" s="531">
        <v>245.4540752992537</v>
      </c>
      <c r="CK283" s="532">
        <v>1.030109910100268</v>
      </c>
      <c r="CL283" s="532"/>
      <c r="CM283" s="532">
        <v>0</v>
      </c>
      <c r="CN283" s="532"/>
      <c r="CO283" s="532">
        <v>0</v>
      </c>
      <c r="CP283" s="533">
        <v>0</v>
      </c>
      <c r="CQ283" s="534" t="s">
        <v>1325</v>
      </c>
      <c r="CR283" s="528" t="s">
        <v>1325</v>
      </c>
      <c r="CS283" s="528" t="s">
        <v>1325</v>
      </c>
      <c r="CT283" s="528" t="s">
        <v>1325</v>
      </c>
      <c r="CU283" s="528" t="s">
        <v>1325</v>
      </c>
      <c r="CV283" s="528" t="s">
        <v>1325</v>
      </c>
      <c r="CW283" s="528" t="s">
        <v>1325</v>
      </c>
      <c r="CX283" s="528" t="s">
        <v>878</v>
      </c>
      <c r="CY283" s="528" t="s">
        <v>791</v>
      </c>
      <c r="CZ283" s="528" t="s">
        <v>878</v>
      </c>
      <c r="DA283" s="536" t="s">
        <v>791</v>
      </c>
      <c r="DB283" s="537" t="s">
        <v>792</v>
      </c>
      <c r="DC283" s="537" t="s">
        <v>792</v>
      </c>
      <c r="DD283" s="537" t="s">
        <v>878</v>
      </c>
      <c r="DE283" s="537" t="s">
        <v>878</v>
      </c>
      <c r="DF283" s="528"/>
      <c r="DG283" s="538" t="s">
        <v>1930</v>
      </c>
      <c r="DH283" s="528">
        <v>35</v>
      </c>
      <c r="DI283" s="528">
        <v>342</v>
      </c>
      <c r="DJ283" s="528">
        <v>3</v>
      </c>
      <c r="DK283" s="528">
        <v>15</v>
      </c>
      <c r="DL283" s="528">
        <v>1</v>
      </c>
      <c r="DM283" s="528">
        <v>108</v>
      </c>
      <c r="DN283" s="528">
        <v>26</v>
      </c>
      <c r="DO283" s="528">
        <v>43</v>
      </c>
      <c r="DP283" s="535">
        <v>530</v>
      </c>
    </row>
    <row r="284" spans="1:120">
      <c r="A284" s="591" t="s">
        <v>424</v>
      </c>
      <c r="B284" s="529" t="s">
        <v>1291</v>
      </c>
      <c r="C284" s="530" t="s">
        <v>802</v>
      </c>
      <c r="D284" s="531">
        <v>1.1730090207193014</v>
      </c>
      <c r="E284" s="532">
        <v>2.6799412621751415</v>
      </c>
      <c r="F284" s="532">
        <v>0.32806831388734448</v>
      </c>
      <c r="G284" s="532">
        <v>1.16880360717705</v>
      </c>
      <c r="H284" s="532"/>
      <c r="I284" s="532">
        <v>0.91127035885005869</v>
      </c>
      <c r="J284" s="533">
        <v>1.3410724350444656</v>
      </c>
      <c r="K284" s="534">
        <v>343</v>
      </c>
      <c r="L284" s="528" t="s">
        <v>1325</v>
      </c>
      <c r="M284" s="528" t="s">
        <v>1325</v>
      </c>
      <c r="N284" s="528" t="s">
        <v>1325</v>
      </c>
      <c r="O284" s="528" t="s">
        <v>1325</v>
      </c>
      <c r="P284" s="528">
        <v>310</v>
      </c>
      <c r="Q284" s="535">
        <v>22</v>
      </c>
      <c r="R284" s="531">
        <v>0.17817378212546006</v>
      </c>
      <c r="S284" s="532">
        <v>0</v>
      </c>
      <c r="T284" s="532">
        <v>0</v>
      </c>
      <c r="U284" s="532">
        <v>0</v>
      </c>
      <c r="V284" s="532"/>
      <c r="W284" s="532">
        <v>6.0151181049166427</v>
      </c>
      <c r="X284" s="533">
        <v>0.95595683375583618</v>
      </c>
      <c r="Y284" s="534" t="s">
        <v>1325</v>
      </c>
      <c r="Z284" s="528" t="s">
        <v>1325</v>
      </c>
      <c r="AA284" s="528" t="s">
        <v>1325</v>
      </c>
      <c r="AB284" s="528" t="s">
        <v>1325</v>
      </c>
      <c r="AC284" s="528" t="s">
        <v>1325</v>
      </c>
      <c r="AD284" s="528">
        <v>30</v>
      </c>
      <c r="AE284" s="535" t="s">
        <v>1325</v>
      </c>
      <c r="AF284" s="531">
        <v>1.1965377931460059</v>
      </c>
      <c r="AG284" s="532">
        <v>1.9726679657669981</v>
      </c>
      <c r="AH284" s="532">
        <v>1.1680374193628131</v>
      </c>
      <c r="AI284" s="532">
        <v>0</v>
      </c>
      <c r="AJ284" s="532"/>
      <c r="AK284" s="532">
        <v>0.9459150561099654</v>
      </c>
      <c r="AL284" s="533">
        <v>1.2160561284165481</v>
      </c>
      <c r="AM284" s="534">
        <v>52</v>
      </c>
      <c r="AN284" s="528" t="s">
        <v>1325</v>
      </c>
      <c r="AO284" s="528" t="s">
        <v>1325</v>
      </c>
      <c r="AP284" s="528" t="s">
        <v>1325</v>
      </c>
      <c r="AQ284" s="528" t="s">
        <v>1325</v>
      </c>
      <c r="AR284" s="528">
        <v>47</v>
      </c>
      <c r="AS284" s="535" t="s">
        <v>1325</v>
      </c>
      <c r="AT284" s="531">
        <v>0.35526082761912414</v>
      </c>
      <c r="AU284" s="532">
        <v>0</v>
      </c>
      <c r="AV284" s="532">
        <v>0</v>
      </c>
      <c r="AW284" s="532">
        <v>0</v>
      </c>
      <c r="AX284" s="532"/>
      <c r="AY284" s="532">
        <v>7.6260131883806253</v>
      </c>
      <c r="AZ284" s="533">
        <v>0</v>
      </c>
      <c r="BA284" s="534" t="s">
        <v>1325</v>
      </c>
      <c r="BB284" s="528" t="s">
        <v>1325</v>
      </c>
      <c r="BC284" s="528" t="s">
        <v>1325</v>
      </c>
      <c r="BD284" s="528" t="s">
        <v>1325</v>
      </c>
      <c r="BE284" s="528" t="s">
        <v>1325</v>
      </c>
      <c r="BF284" s="528" t="s">
        <v>1325</v>
      </c>
      <c r="BG284" s="535" t="s">
        <v>1325</v>
      </c>
      <c r="BH284" s="531">
        <v>0.45762902348274487</v>
      </c>
      <c r="BI284" s="532">
        <v>13.455994990543916</v>
      </c>
      <c r="BJ284" s="532">
        <v>0</v>
      </c>
      <c r="BK284" s="532">
        <v>0</v>
      </c>
      <c r="BL284" s="532"/>
      <c r="BM284" s="532">
        <v>1.1582793869874728</v>
      </c>
      <c r="BN284" s="533">
        <v>1.4216665546534855</v>
      </c>
      <c r="BO284" s="534">
        <v>20</v>
      </c>
      <c r="BP284" s="528" t="s">
        <v>1325</v>
      </c>
      <c r="BQ284" s="528" t="s">
        <v>1325</v>
      </c>
      <c r="BR284" s="528" t="s">
        <v>1325</v>
      </c>
      <c r="BS284" s="528" t="s">
        <v>1325</v>
      </c>
      <c r="BT284" s="528">
        <v>44</v>
      </c>
      <c r="BU284" s="535" t="s">
        <v>1325</v>
      </c>
      <c r="BV284" s="531">
        <v>1.7265522840405101</v>
      </c>
      <c r="BW284" s="532">
        <v>1.1976721918605566</v>
      </c>
      <c r="BX284" s="532">
        <v>0.33793796851283359</v>
      </c>
      <c r="BY284" s="532">
        <v>1.8611010222557938</v>
      </c>
      <c r="BZ284" s="532"/>
      <c r="CA284" s="532">
        <v>0.67182411002284503</v>
      </c>
      <c r="CB284" s="533">
        <v>1.2480851059917393</v>
      </c>
      <c r="CC284" s="534">
        <v>222</v>
      </c>
      <c r="CD284" s="528" t="s">
        <v>1325</v>
      </c>
      <c r="CE284" s="528" t="s">
        <v>1325</v>
      </c>
      <c r="CF284" s="528" t="s">
        <v>1325</v>
      </c>
      <c r="CG284" s="528" t="s">
        <v>1325</v>
      </c>
      <c r="CH284" s="528">
        <v>131</v>
      </c>
      <c r="CI284" s="535">
        <v>10</v>
      </c>
      <c r="CJ284" s="531">
        <v>1.1343451398856605</v>
      </c>
      <c r="CK284" s="532">
        <v>0</v>
      </c>
      <c r="CL284" s="532">
        <v>0</v>
      </c>
      <c r="CM284" s="532">
        <v>5.9334489776993422</v>
      </c>
      <c r="CN284" s="532"/>
      <c r="CO284" s="532">
        <v>0.84884729890369615</v>
      </c>
      <c r="CP284" s="533">
        <v>0</v>
      </c>
      <c r="CQ284" s="534">
        <v>20</v>
      </c>
      <c r="CR284" s="528" t="s">
        <v>1325</v>
      </c>
      <c r="CS284" s="528" t="s">
        <v>1325</v>
      </c>
      <c r="CT284" s="528" t="s">
        <v>1325</v>
      </c>
      <c r="CU284" s="528" t="s">
        <v>1325</v>
      </c>
      <c r="CV284" s="528">
        <v>18</v>
      </c>
      <c r="CW284" s="528" t="s">
        <v>1325</v>
      </c>
      <c r="CX284" s="528" t="s">
        <v>878</v>
      </c>
      <c r="CY284" s="528" t="s">
        <v>791</v>
      </c>
      <c r="CZ284" s="528" t="s">
        <v>878</v>
      </c>
      <c r="DA284" s="536" t="s">
        <v>791</v>
      </c>
      <c r="DB284" s="537" t="s">
        <v>792</v>
      </c>
      <c r="DC284" s="537" t="s">
        <v>792</v>
      </c>
      <c r="DD284" s="537" t="s">
        <v>878</v>
      </c>
      <c r="DE284" s="537" t="s">
        <v>878</v>
      </c>
      <c r="DF284" s="528"/>
      <c r="DG284" s="538" t="s">
        <v>1930</v>
      </c>
      <c r="DH284" s="528">
        <v>3594</v>
      </c>
      <c r="DI284" s="528">
        <v>41</v>
      </c>
      <c r="DJ284" s="528">
        <v>69</v>
      </c>
      <c r="DK284" s="528">
        <v>41</v>
      </c>
      <c r="DL284" s="528">
        <v>5</v>
      </c>
      <c r="DM284" s="528">
        <v>3828</v>
      </c>
      <c r="DN284" s="528">
        <v>199</v>
      </c>
      <c r="DO284" s="528">
        <v>690</v>
      </c>
      <c r="DP284" s="535">
        <v>7777</v>
      </c>
    </row>
    <row r="285" spans="1:120">
      <c r="A285" s="597" t="s">
        <v>250</v>
      </c>
      <c r="B285" s="545" t="s">
        <v>1289</v>
      </c>
      <c r="C285" s="546" t="s">
        <v>1488</v>
      </c>
      <c r="D285" s="531">
        <v>1.1231128096923593</v>
      </c>
      <c r="E285" s="532">
        <v>1.9285667925709957</v>
      </c>
      <c r="F285" s="532">
        <v>1.1371377038377737</v>
      </c>
      <c r="G285" s="532">
        <v>1.3684906058140778</v>
      </c>
      <c r="H285" s="532">
        <v>0.66625938045536748</v>
      </c>
      <c r="I285" s="532">
        <v>0.82633969278467656</v>
      </c>
      <c r="J285" s="533">
        <v>0.8461546561385358</v>
      </c>
      <c r="K285" s="534">
        <v>38</v>
      </c>
      <c r="L285" s="528" t="s">
        <v>1325</v>
      </c>
      <c r="M285" s="528" t="s">
        <v>1325</v>
      </c>
      <c r="N285" s="528">
        <v>11</v>
      </c>
      <c r="O285" s="528" t="s">
        <v>1325</v>
      </c>
      <c r="P285" s="528">
        <v>318</v>
      </c>
      <c r="Q285" s="535">
        <v>29</v>
      </c>
      <c r="R285" s="531">
        <v>0.76659013991821712</v>
      </c>
      <c r="S285" s="532">
        <v>3.9566249443835244</v>
      </c>
      <c r="T285" s="532">
        <v>6.111652194504102</v>
      </c>
      <c r="U285" s="532">
        <v>0</v>
      </c>
      <c r="V285" s="532">
        <v>0</v>
      </c>
      <c r="W285" s="532">
        <v>0.56709616251164019</v>
      </c>
      <c r="X285" s="533">
        <v>0</v>
      </c>
      <c r="Y285" s="534" t="s">
        <v>1325</v>
      </c>
      <c r="Z285" s="528" t="s">
        <v>1325</v>
      </c>
      <c r="AA285" s="528" t="s">
        <v>1325</v>
      </c>
      <c r="AB285" s="528" t="s">
        <v>1325</v>
      </c>
      <c r="AC285" s="528" t="s">
        <v>1325</v>
      </c>
      <c r="AD285" s="528">
        <v>19</v>
      </c>
      <c r="AE285" s="535" t="s">
        <v>1325</v>
      </c>
      <c r="AF285" s="531">
        <v>1.0324616980840833</v>
      </c>
      <c r="AG285" s="532">
        <v>1.9597308522490073</v>
      </c>
      <c r="AH285" s="532">
        <v>1.1565287250192946</v>
      </c>
      <c r="AI285" s="532">
        <v>0.86452062306888877</v>
      </c>
      <c r="AJ285" s="532">
        <v>0</v>
      </c>
      <c r="AK285" s="532">
        <v>0.97642779430214766</v>
      </c>
      <c r="AL285" s="533">
        <v>0.82890933292367019</v>
      </c>
      <c r="AM285" s="534" t="s">
        <v>1325</v>
      </c>
      <c r="AN285" s="528" t="s">
        <v>1325</v>
      </c>
      <c r="AO285" s="528" t="s">
        <v>1325</v>
      </c>
      <c r="AP285" s="528" t="s">
        <v>1325</v>
      </c>
      <c r="AQ285" s="528" t="s">
        <v>1325</v>
      </c>
      <c r="AR285" s="528">
        <v>48</v>
      </c>
      <c r="AS285" s="535" t="s">
        <v>1325</v>
      </c>
      <c r="AT285" s="531">
        <v>1.6583022594001164</v>
      </c>
      <c r="AU285" s="532">
        <v>0</v>
      </c>
      <c r="AV285" s="532">
        <v>0</v>
      </c>
      <c r="AW285" s="532">
        <v>0</v>
      </c>
      <c r="AX285" s="532">
        <v>0</v>
      </c>
      <c r="AY285" s="532">
        <v>1.6337333808605587</v>
      </c>
      <c r="AZ285" s="533">
        <v>0</v>
      </c>
      <c r="BA285" s="534" t="s">
        <v>1325</v>
      </c>
      <c r="BB285" s="528" t="s">
        <v>1325</v>
      </c>
      <c r="BC285" s="528" t="s">
        <v>1325</v>
      </c>
      <c r="BD285" s="528" t="s">
        <v>1325</v>
      </c>
      <c r="BE285" s="528" t="s">
        <v>1325</v>
      </c>
      <c r="BF285" s="528" t="s">
        <v>1325</v>
      </c>
      <c r="BG285" s="535" t="s">
        <v>1325</v>
      </c>
      <c r="BH285" s="531">
        <v>0.63515693122338579</v>
      </c>
      <c r="BI285" s="532">
        <v>3.337053241494274</v>
      </c>
      <c r="BJ285" s="532">
        <v>0</v>
      </c>
      <c r="BK285" s="532">
        <v>2.3038401507277357</v>
      </c>
      <c r="BL285" s="532">
        <v>0</v>
      </c>
      <c r="BM285" s="532">
        <v>1.1851785362600853</v>
      </c>
      <c r="BN285" s="533">
        <v>1.238623999169326</v>
      </c>
      <c r="BO285" s="534" t="s">
        <v>1325</v>
      </c>
      <c r="BP285" s="528" t="s">
        <v>1325</v>
      </c>
      <c r="BQ285" s="528" t="s">
        <v>1325</v>
      </c>
      <c r="BR285" s="528" t="s">
        <v>1325</v>
      </c>
      <c r="BS285" s="528" t="s">
        <v>1325</v>
      </c>
      <c r="BT285" s="528">
        <v>62</v>
      </c>
      <c r="BU285" s="535" t="s">
        <v>1325</v>
      </c>
      <c r="BV285" s="531">
        <v>1.5553988267150565</v>
      </c>
      <c r="BW285" s="532">
        <v>1.2036756882953792</v>
      </c>
      <c r="BX285" s="532">
        <v>0.69551185967551166</v>
      </c>
      <c r="BY285" s="532">
        <v>1.6718737557458254</v>
      </c>
      <c r="BZ285" s="532">
        <v>1.4829680213529119</v>
      </c>
      <c r="CA285" s="532">
        <v>0.7082366227330037</v>
      </c>
      <c r="CB285" s="533">
        <v>0.83774946288682839</v>
      </c>
      <c r="CC285" s="534">
        <v>22</v>
      </c>
      <c r="CD285" s="528" t="s">
        <v>1325</v>
      </c>
      <c r="CE285" s="528" t="s">
        <v>1325</v>
      </c>
      <c r="CF285" s="528" t="s">
        <v>1325</v>
      </c>
      <c r="CG285" s="528" t="s">
        <v>1325</v>
      </c>
      <c r="CH285" s="528">
        <v>134</v>
      </c>
      <c r="CI285" s="535">
        <v>13</v>
      </c>
      <c r="CJ285" s="531">
        <v>0</v>
      </c>
      <c r="CK285" s="532">
        <v>0</v>
      </c>
      <c r="CL285" s="532">
        <v>0</v>
      </c>
      <c r="CM285" s="532">
        <v>6.6680127969320919</v>
      </c>
      <c r="CN285" s="532">
        <v>0</v>
      </c>
      <c r="CO285" s="532">
        <v>1.0145026959022867</v>
      </c>
      <c r="CP285" s="533">
        <v>2.8291727320690629</v>
      </c>
      <c r="CQ285" s="534" t="s">
        <v>1325</v>
      </c>
      <c r="CR285" s="528" t="s">
        <v>1325</v>
      </c>
      <c r="CS285" s="528" t="s">
        <v>1325</v>
      </c>
      <c r="CT285" s="528" t="s">
        <v>1325</v>
      </c>
      <c r="CU285" s="528" t="s">
        <v>1325</v>
      </c>
      <c r="CV285" s="528" t="s">
        <v>1325</v>
      </c>
      <c r="CW285" s="528" t="s">
        <v>1325</v>
      </c>
      <c r="CX285" s="528" t="s">
        <v>878</v>
      </c>
      <c r="CY285" s="528" t="s">
        <v>791</v>
      </c>
      <c r="CZ285" s="528" t="s">
        <v>878</v>
      </c>
      <c r="DA285" s="536" t="s">
        <v>791</v>
      </c>
      <c r="DB285" s="537" t="s">
        <v>792</v>
      </c>
      <c r="DC285" s="537" t="s">
        <v>792</v>
      </c>
      <c r="DD285" s="537" t="s">
        <v>878</v>
      </c>
      <c r="DE285" s="537" t="s">
        <v>878</v>
      </c>
      <c r="DF285" s="528"/>
      <c r="DG285" s="538" t="s">
        <v>1930</v>
      </c>
      <c r="DH285" s="528">
        <v>301</v>
      </c>
      <c r="DI285" s="528">
        <v>32</v>
      </c>
      <c r="DJ285" s="528">
        <v>54</v>
      </c>
      <c r="DK285" s="528">
        <v>71</v>
      </c>
      <c r="DL285" s="528">
        <v>13</v>
      </c>
      <c r="DM285" s="528">
        <v>2993</v>
      </c>
      <c r="DN285" s="528">
        <v>295</v>
      </c>
      <c r="DO285" s="528">
        <v>411</v>
      </c>
      <c r="DP285" s="535">
        <v>3759</v>
      </c>
    </row>
    <row r="286" spans="1:120">
      <c r="A286" s="597" t="s">
        <v>251</v>
      </c>
      <c r="B286" s="545" t="s">
        <v>1295</v>
      </c>
      <c r="C286" s="546" t="s">
        <v>1494</v>
      </c>
      <c r="D286" s="531">
        <v>1.338672906230294</v>
      </c>
      <c r="E286" s="532">
        <v>1.3898082522130291</v>
      </c>
      <c r="F286" s="532">
        <v>1.0895097025131566</v>
      </c>
      <c r="G286" s="532">
        <v>0.90700966966808449</v>
      </c>
      <c r="H286" s="532"/>
      <c r="I286" s="532">
        <v>0.90956644933057373</v>
      </c>
      <c r="J286" s="533">
        <v>0.54683748502426277</v>
      </c>
      <c r="K286" s="534">
        <v>154</v>
      </c>
      <c r="L286" s="528" t="s">
        <v>1325</v>
      </c>
      <c r="M286" s="528">
        <v>15</v>
      </c>
      <c r="N286" s="528" t="s">
        <v>1325</v>
      </c>
      <c r="O286" s="528" t="s">
        <v>1325</v>
      </c>
      <c r="P286" s="528">
        <v>380</v>
      </c>
      <c r="Q286" s="535" t="s">
        <v>1325</v>
      </c>
      <c r="R286" s="531">
        <v>0.80332766672908618</v>
      </c>
      <c r="S286" s="532">
        <v>0</v>
      </c>
      <c r="T286" s="532">
        <v>3.2113842887806276</v>
      </c>
      <c r="U286" s="532">
        <v>0</v>
      </c>
      <c r="V286" s="532"/>
      <c r="W286" s="532">
        <v>0.86239358315505665</v>
      </c>
      <c r="X286" s="533">
        <v>1.2152539227839201</v>
      </c>
      <c r="Y286" s="534" t="s">
        <v>1325</v>
      </c>
      <c r="Z286" s="528" t="s">
        <v>1325</v>
      </c>
      <c r="AA286" s="528" t="s">
        <v>1325</v>
      </c>
      <c r="AB286" s="528" t="s">
        <v>1325</v>
      </c>
      <c r="AC286" s="528" t="s">
        <v>1325</v>
      </c>
      <c r="AD286" s="528">
        <v>29</v>
      </c>
      <c r="AE286" s="535" t="s">
        <v>1325</v>
      </c>
      <c r="AF286" s="531">
        <v>1.0482589475967103</v>
      </c>
      <c r="AG286" s="532">
        <v>2.7112236706077573</v>
      </c>
      <c r="AH286" s="532">
        <v>1.5261295914936812</v>
      </c>
      <c r="AI286" s="532">
        <v>0.76519955567018327</v>
      </c>
      <c r="AJ286" s="532"/>
      <c r="AK286" s="532">
        <v>1.0492611879383984</v>
      </c>
      <c r="AL286" s="533">
        <v>0</v>
      </c>
      <c r="AM286" s="534">
        <v>25</v>
      </c>
      <c r="AN286" s="528" t="s">
        <v>1325</v>
      </c>
      <c r="AO286" s="528" t="s">
        <v>1325</v>
      </c>
      <c r="AP286" s="528" t="s">
        <v>1325</v>
      </c>
      <c r="AQ286" s="528" t="s">
        <v>1325</v>
      </c>
      <c r="AR286" s="528">
        <v>79</v>
      </c>
      <c r="AS286" s="535" t="s">
        <v>1325</v>
      </c>
      <c r="AT286" s="531">
        <v>0.76673567295022949</v>
      </c>
      <c r="AU286" s="532">
        <v>6.1374003551606782</v>
      </c>
      <c r="AV286" s="532">
        <v>0</v>
      </c>
      <c r="AW286" s="532">
        <v>0</v>
      </c>
      <c r="AX286" s="532"/>
      <c r="AY286" s="532">
        <v>1.9977944708418189</v>
      </c>
      <c r="AZ286" s="533">
        <v>0</v>
      </c>
      <c r="BA286" s="534" t="s">
        <v>1325</v>
      </c>
      <c r="BB286" s="528" t="s">
        <v>1325</v>
      </c>
      <c r="BC286" s="528" t="s">
        <v>1325</v>
      </c>
      <c r="BD286" s="528" t="s">
        <v>1325</v>
      </c>
      <c r="BE286" s="528" t="s">
        <v>1325</v>
      </c>
      <c r="BF286" s="528">
        <v>15</v>
      </c>
      <c r="BG286" s="535" t="s">
        <v>1325</v>
      </c>
      <c r="BH286" s="531">
        <v>0.62043054617202942</v>
      </c>
      <c r="BI286" s="532">
        <v>0</v>
      </c>
      <c r="BJ286" s="532">
        <v>0.77850216159818508</v>
      </c>
      <c r="BK286" s="532">
        <v>3.7437079958461323</v>
      </c>
      <c r="BL286" s="532"/>
      <c r="BM286" s="532">
        <v>1.2830825449807324</v>
      </c>
      <c r="BN286" s="533">
        <v>0</v>
      </c>
      <c r="BO286" s="534">
        <v>15</v>
      </c>
      <c r="BP286" s="528" t="s">
        <v>1325</v>
      </c>
      <c r="BQ286" s="528" t="s">
        <v>1325</v>
      </c>
      <c r="BR286" s="528" t="s">
        <v>1325</v>
      </c>
      <c r="BS286" s="528" t="s">
        <v>1325</v>
      </c>
      <c r="BT286" s="528">
        <v>79</v>
      </c>
      <c r="BU286" s="535" t="s">
        <v>1325</v>
      </c>
      <c r="BV286" s="531">
        <v>2.1200303431848053</v>
      </c>
      <c r="BW286" s="532">
        <v>1.0234319242596437</v>
      </c>
      <c r="BX286" s="532">
        <v>0.62429075938593293</v>
      </c>
      <c r="BY286" s="532">
        <v>0.43827675038055519</v>
      </c>
      <c r="BZ286" s="532"/>
      <c r="CA286" s="532">
        <v>0.68826818885229823</v>
      </c>
      <c r="CB286" s="533">
        <v>1.1179224616192969</v>
      </c>
      <c r="CC286" s="534">
        <v>72</v>
      </c>
      <c r="CD286" s="528" t="s">
        <v>1325</v>
      </c>
      <c r="CE286" s="528" t="s">
        <v>1325</v>
      </c>
      <c r="CF286" s="528" t="s">
        <v>1325</v>
      </c>
      <c r="CG286" s="528" t="s">
        <v>1325</v>
      </c>
      <c r="CH286" s="528">
        <v>113</v>
      </c>
      <c r="CI286" s="535" t="s">
        <v>1325</v>
      </c>
      <c r="CJ286" s="531">
        <v>1.4823889252762323</v>
      </c>
      <c r="CK286" s="532">
        <v>3.7433014408879495</v>
      </c>
      <c r="CL286" s="532">
        <v>1.5587865772721079</v>
      </c>
      <c r="CM286" s="532">
        <v>0</v>
      </c>
      <c r="CN286" s="532"/>
      <c r="CO286" s="532">
        <v>0.87526085037787749</v>
      </c>
      <c r="CP286" s="533">
        <v>0</v>
      </c>
      <c r="CQ286" s="534" t="s">
        <v>1325</v>
      </c>
      <c r="CR286" s="528" t="s">
        <v>1325</v>
      </c>
      <c r="CS286" s="528" t="s">
        <v>1325</v>
      </c>
      <c r="CT286" s="528" t="s">
        <v>1325</v>
      </c>
      <c r="CU286" s="528" t="s">
        <v>1325</v>
      </c>
      <c r="CV286" s="528">
        <v>18</v>
      </c>
      <c r="CW286" s="528" t="s">
        <v>1325</v>
      </c>
      <c r="CX286" s="528" t="s">
        <v>878</v>
      </c>
      <c r="CY286" s="528" t="s">
        <v>791</v>
      </c>
      <c r="CZ286" s="528" t="s">
        <v>792</v>
      </c>
      <c r="DA286" s="536" t="s">
        <v>1472</v>
      </c>
      <c r="DB286" s="537" t="s">
        <v>792</v>
      </c>
      <c r="DC286" s="537" t="s">
        <v>792</v>
      </c>
      <c r="DD286" s="537" t="s">
        <v>878</v>
      </c>
      <c r="DE286" s="537" t="s">
        <v>878</v>
      </c>
      <c r="DF286" s="528"/>
      <c r="DG286" s="538" t="s">
        <v>1930</v>
      </c>
      <c r="DH286" s="528">
        <v>1080</v>
      </c>
      <c r="DI286" s="528">
        <v>51</v>
      </c>
      <c r="DJ286" s="528">
        <v>122</v>
      </c>
      <c r="DK286" s="528">
        <v>58</v>
      </c>
      <c r="DL286" s="528">
        <v>3</v>
      </c>
      <c r="DM286" s="528">
        <v>3478</v>
      </c>
      <c r="DN286" s="528">
        <v>94</v>
      </c>
      <c r="DO286" s="528">
        <v>569</v>
      </c>
      <c r="DP286" s="535">
        <v>4886</v>
      </c>
    </row>
    <row r="287" spans="1:120">
      <c r="A287" s="597" t="s">
        <v>252</v>
      </c>
      <c r="B287" s="545" t="s">
        <v>1296</v>
      </c>
      <c r="C287" s="546" t="s">
        <v>803</v>
      </c>
      <c r="D287" s="531">
        <v>1.1537798981830241</v>
      </c>
      <c r="E287" s="532"/>
      <c r="F287" s="532"/>
      <c r="G287" s="532"/>
      <c r="H287" s="532"/>
      <c r="I287" s="532">
        <v>0.62972944402892039</v>
      </c>
      <c r="J287" s="533"/>
      <c r="K287" s="534" t="s">
        <v>1325</v>
      </c>
      <c r="L287" s="528" t="s">
        <v>1325</v>
      </c>
      <c r="M287" s="528" t="s">
        <v>1325</v>
      </c>
      <c r="N287" s="528" t="s">
        <v>1325</v>
      </c>
      <c r="O287" s="528" t="s">
        <v>1325</v>
      </c>
      <c r="P287" s="528">
        <v>44</v>
      </c>
      <c r="Q287" s="535" t="s">
        <v>1325</v>
      </c>
      <c r="R287" s="531">
        <v>0</v>
      </c>
      <c r="S287" s="532"/>
      <c r="T287" s="532"/>
      <c r="U287" s="532"/>
      <c r="V287" s="532"/>
      <c r="W287" s="532">
        <v>0.43007251815541964</v>
      </c>
      <c r="X287" s="533"/>
      <c r="Y287" s="534" t="s">
        <v>1325</v>
      </c>
      <c r="Z287" s="528" t="s">
        <v>1325</v>
      </c>
      <c r="AA287" s="528" t="s">
        <v>1325</v>
      </c>
      <c r="AB287" s="528" t="s">
        <v>1325</v>
      </c>
      <c r="AC287" s="528" t="s">
        <v>1325</v>
      </c>
      <c r="AD287" s="528" t="s">
        <v>1325</v>
      </c>
      <c r="AE287" s="535" t="s">
        <v>1325</v>
      </c>
      <c r="AF287" s="531">
        <v>6.0607508676283004</v>
      </c>
      <c r="AG287" s="532"/>
      <c r="AH287" s="532"/>
      <c r="AI287" s="532"/>
      <c r="AJ287" s="532"/>
      <c r="AK287" s="532">
        <v>0.24596031611990921</v>
      </c>
      <c r="AL287" s="533"/>
      <c r="AM287" s="534" t="s">
        <v>1325</v>
      </c>
      <c r="AN287" s="528" t="s">
        <v>1325</v>
      </c>
      <c r="AO287" s="528" t="s">
        <v>1325</v>
      </c>
      <c r="AP287" s="528" t="s">
        <v>1325</v>
      </c>
      <c r="AQ287" s="528" t="s">
        <v>1325</v>
      </c>
      <c r="AR287" s="528" t="s">
        <v>1325</v>
      </c>
      <c r="AS287" s="535" t="s">
        <v>1325</v>
      </c>
      <c r="AT287" s="531">
        <v>0</v>
      </c>
      <c r="AU287" s="532"/>
      <c r="AV287" s="532"/>
      <c r="AW287" s="532"/>
      <c r="AX287" s="532"/>
      <c r="AY287" s="532">
        <v>2.0019516661446159</v>
      </c>
      <c r="AZ287" s="533"/>
      <c r="BA287" s="534" t="s">
        <v>1325</v>
      </c>
      <c r="BB287" s="528" t="s">
        <v>1325</v>
      </c>
      <c r="BC287" s="528" t="s">
        <v>1325</v>
      </c>
      <c r="BD287" s="528" t="s">
        <v>1325</v>
      </c>
      <c r="BE287" s="528" t="s">
        <v>1325</v>
      </c>
      <c r="BF287" s="528" t="s">
        <v>1325</v>
      </c>
      <c r="BG287" s="535" t="s">
        <v>1325</v>
      </c>
      <c r="BH287" s="531">
        <v>0</v>
      </c>
      <c r="BI287" s="532"/>
      <c r="BJ287" s="532"/>
      <c r="BK287" s="532"/>
      <c r="BL287" s="532"/>
      <c r="BM287" s="532">
        <v>0.4073943926700031</v>
      </c>
      <c r="BN287" s="533"/>
      <c r="BO287" s="534" t="s">
        <v>1325</v>
      </c>
      <c r="BP287" s="528" t="s">
        <v>1325</v>
      </c>
      <c r="BQ287" s="528" t="s">
        <v>1325</v>
      </c>
      <c r="BR287" s="528" t="s">
        <v>1325</v>
      </c>
      <c r="BS287" s="528" t="s">
        <v>1325</v>
      </c>
      <c r="BT287" s="528">
        <v>12</v>
      </c>
      <c r="BU287" s="535" t="s">
        <v>1325</v>
      </c>
      <c r="BV287" s="531">
        <v>2.1254178098344205</v>
      </c>
      <c r="BW287" s="532"/>
      <c r="BX287" s="532"/>
      <c r="BY287" s="532"/>
      <c r="BZ287" s="532"/>
      <c r="CA287" s="532">
        <v>0.70874986216970559</v>
      </c>
      <c r="CB287" s="533"/>
      <c r="CC287" s="534" t="s">
        <v>1325</v>
      </c>
      <c r="CD287" s="528" t="s">
        <v>1325</v>
      </c>
      <c r="CE287" s="528" t="s">
        <v>1325</v>
      </c>
      <c r="CF287" s="528" t="s">
        <v>1325</v>
      </c>
      <c r="CG287" s="528" t="s">
        <v>1325</v>
      </c>
      <c r="CH287" s="528">
        <v>20</v>
      </c>
      <c r="CI287" s="535" t="s">
        <v>1325</v>
      </c>
      <c r="CJ287" s="531">
        <v>0</v>
      </c>
      <c r="CK287" s="532"/>
      <c r="CL287" s="532"/>
      <c r="CM287" s="532"/>
      <c r="CN287" s="532"/>
      <c r="CO287" s="532">
        <v>0.5253417468607342</v>
      </c>
      <c r="CP287" s="533"/>
      <c r="CQ287" s="534" t="s">
        <v>1325</v>
      </c>
      <c r="CR287" s="528" t="s">
        <v>1325</v>
      </c>
      <c r="CS287" s="528" t="s">
        <v>1325</v>
      </c>
      <c r="CT287" s="528" t="s">
        <v>1325</v>
      </c>
      <c r="CU287" s="528" t="s">
        <v>1325</v>
      </c>
      <c r="CV287" s="528" t="s">
        <v>1325</v>
      </c>
      <c r="CW287" s="528" t="s">
        <v>1325</v>
      </c>
      <c r="CX287" s="528" t="s">
        <v>878</v>
      </c>
      <c r="CY287" s="528" t="s">
        <v>791</v>
      </c>
      <c r="CZ287" s="528" t="s">
        <v>878</v>
      </c>
      <c r="DA287" s="536" t="s">
        <v>791</v>
      </c>
      <c r="DB287" s="537" t="s">
        <v>792</v>
      </c>
      <c r="DC287" s="537" t="s">
        <v>792</v>
      </c>
      <c r="DD287" s="537" t="s">
        <v>878</v>
      </c>
      <c r="DE287" s="537" t="s">
        <v>878</v>
      </c>
      <c r="DF287" s="528"/>
      <c r="DG287" s="538" t="s">
        <v>1930</v>
      </c>
      <c r="DH287" s="528">
        <v>19</v>
      </c>
      <c r="DI287" s="528">
        <v>7</v>
      </c>
      <c r="DJ287" s="528">
        <v>4</v>
      </c>
      <c r="DK287" s="528">
        <v>3</v>
      </c>
      <c r="DL287" s="528">
        <v>0</v>
      </c>
      <c r="DM287" s="528">
        <v>385</v>
      </c>
      <c r="DN287" s="528">
        <v>7</v>
      </c>
      <c r="DO287" s="528">
        <v>51</v>
      </c>
      <c r="DP287" s="535">
        <v>425</v>
      </c>
    </row>
    <row r="288" spans="1:120">
      <c r="A288" s="597" t="s">
        <v>254</v>
      </c>
      <c r="B288" s="545" t="s">
        <v>1298</v>
      </c>
      <c r="C288" s="546" t="s">
        <v>804</v>
      </c>
      <c r="D288" s="531">
        <v>1.3472810045768404</v>
      </c>
      <c r="E288" s="532">
        <v>1.7774170835578507</v>
      </c>
      <c r="F288" s="532">
        <v>0.51795717615197012</v>
      </c>
      <c r="G288" s="532">
        <v>1.3165101174831866</v>
      </c>
      <c r="H288" s="532"/>
      <c r="I288" s="532">
        <v>0.83950127521497619</v>
      </c>
      <c r="J288" s="533">
        <v>1.1386461602178792</v>
      </c>
      <c r="K288" s="534">
        <v>45</v>
      </c>
      <c r="L288" s="528">
        <v>12</v>
      </c>
      <c r="M288" s="528" t="s">
        <v>1325</v>
      </c>
      <c r="N288" s="528" t="s">
        <v>1325</v>
      </c>
      <c r="O288" s="528" t="s">
        <v>1325</v>
      </c>
      <c r="P288" s="528">
        <v>382</v>
      </c>
      <c r="Q288" s="535">
        <v>32</v>
      </c>
      <c r="R288" s="531">
        <v>0</v>
      </c>
      <c r="S288" s="532">
        <v>0</v>
      </c>
      <c r="T288" s="532">
        <v>6.9850033093934885</v>
      </c>
      <c r="U288" s="532">
        <v>0</v>
      </c>
      <c r="V288" s="532"/>
      <c r="W288" s="532">
        <v>0.75864918097225753</v>
      </c>
      <c r="X288" s="533">
        <v>2.0529743530319853</v>
      </c>
      <c r="Y288" s="534" t="s">
        <v>1325</v>
      </c>
      <c r="Z288" s="528" t="s">
        <v>1325</v>
      </c>
      <c r="AA288" s="528" t="s">
        <v>1325</v>
      </c>
      <c r="AB288" s="528" t="s">
        <v>1325</v>
      </c>
      <c r="AC288" s="528" t="s">
        <v>1325</v>
      </c>
      <c r="AD288" s="528">
        <v>20</v>
      </c>
      <c r="AE288" s="535" t="s">
        <v>1325</v>
      </c>
      <c r="AF288" s="531">
        <v>2.5359765740821989</v>
      </c>
      <c r="AG288" s="532">
        <v>0</v>
      </c>
      <c r="AH288" s="532">
        <v>0</v>
      </c>
      <c r="AI288" s="532">
        <v>0</v>
      </c>
      <c r="AJ288" s="532"/>
      <c r="AK288" s="532">
        <v>0.97853190995539685</v>
      </c>
      <c r="AL288" s="533">
        <v>0.33684137317458424</v>
      </c>
      <c r="AM288" s="534" t="s">
        <v>1325</v>
      </c>
      <c r="AN288" s="528" t="s">
        <v>1325</v>
      </c>
      <c r="AO288" s="528" t="s">
        <v>1325</v>
      </c>
      <c r="AP288" s="528" t="s">
        <v>1325</v>
      </c>
      <c r="AQ288" s="528" t="s">
        <v>1325</v>
      </c>
      <c r="AR288" s="528">
        <v>41</v>
      </c>
      <c r="AS288" s="535" t="s">
        <v>1325</v>
      </c>
      <c r="AT288" s="531">
        <v>0</v>
      </c>
      <c r="AU288" s="532">
        <v>0</v>
      </c>
      <c r="AV288" s="532">
        <v>0</v>
      </c>
      <c r="AW288" s="532">
        <v>0</v>
      </c>
      <c r="AX288" s="532"/>
      <c r="AY288" s="532">
        <v>0.31075552523563238</v>
      </c>
      <c r="AZ288" s="533">
        <v>0</v>
      </c>
      <c r="BA288" s="534" t="s">
        <v>1325</v>
      </c>
      <c r="BB288" s="528" t="s">
        <v>1325</v>
      </c>
      <c r="BC288" s="528" t="s">
        <v>1325</v>
      </c>
      <c r="BD288" s="528" t="s">
        <v>1325</v>
      </c>
      <c r="BE288" s="528" t="s">
        <v>1325</v>
      </c>
      <c r="BF288" s="528" t="s">
        <v>1325</v>
      </c>
      <c r="BG288" s="535" t="s">
        <v>1325</v>
      </c>
      <c r="BH288" s="531">
        <v>0.5683931622784173</v>
      </c>
      <c r="BI288" s="532">
        <v>0.80733406754011527</v>
      </c>
      <c r="BJ288" s="532">
        <v>1.5421739697421277</v>
      </c>
      <c r="BK288" s="532">
        <v>1.4673973528535866</v>
      </c>
      <c r="BL288" s="532"/>
      <c r="BM288" s="532">
        <v>0.99167787525952067</v>
      </c>
      <c r="BN288" s="533">
        <v>1.6206805414640577</v>
      </c>
      <c r="BO288" s="534" t="s">
        <v>1325</v>
      </c>
      <c r="BP288" s="528" t="s">
        <v>1325</v>
      </c>
      <c r="BQ288" s="528" t="s">
        <v>1325</v>
      </c>
      <c r="BR288" s="528" t="s">
        <v>1325</v>
      </c>
      <c r="BS288" s="528" t="s">
        <v>1325</v>
      </c>
      <c r="BT288" s="528">
        <v>74</v>
      </c>
      <c r="BU288" s="535" t="s">
        <v>1325</v>
      </c>
      <c r="BV288" s="531">
        <v>1.6645686054407776</v>
      </c>
      <c r="BW288" s="532">
        <v>2.82569306166751</v>
      </c>
      <c r="BX288" s="532">
        <v>0</v>
      </c>
      <c r="BY288" s="532">
        <v>2.0407604799073202</v>
      </c>
      <c r="BZ288" s="532"/>
      <c r="CA288" s="532">
        <v>0.69108644695749244</v>
      </c>
      <c r="CB288" s="533">
        <v>1.1349260800289498</v>
      </c>
      <c r="CC288" s="534">
        <v>28</v>
      </c>
      <c r="CD288" s="528">
        <v>10</v>
      </c>
      <c r="CE288" s="528" t="s">
        <v>1325</v>
      </c>
      <c r="CF288" s="528" t="s">
        <v>1325</v>
      </c>
      <c r="CG288" s="528" t="s">
        <v>1325</v>
      </c>
      <c r="CH288" s="528">
        <v>186</v>
      </c>
      <c r="CI288" s="535">
        <v>17</v>
      </c>
      <c r="CJ288" s="531">
        <v>4.6119757076552128</v>
      </c>
      <c r="CK288" s="532">
        <v>0</v>
      </c>
      <c r="CL288" s="532">
        <v>0</v>
      </c>
      <c r="CM288" s="532">
        <v>0</v>
      </c>
      <c r="CN288" s="532"/>
      <c r="CO288" s="532">
        <v>0.58743235621157641</v>
      </c>
      <c r="CP288" s="533">
        <v>0</v>
      </c>
      <c r="CQ288" s="534" t="s">
        <v>1325</v>
      </c>
      <c r="CR288" s="528" t="s">
        <v>1325</v>
      </c>
      <c r="CS288" s="528" t="s">
        <v>1325</v>
      </c>
      <c r="CT288" s="528" t="s">
        <v>1325</v>
      </c>
      <c r="CU288" s="528" t="s">
        <v>1325</v>
      </c>
      <c r="CV288" s="528">
        <v>10</v>
      </c>
      <c r="CW288" s="528" t="s">
        <v>1325</v>
      </c>
      <c r="CX288" s="528" t="s">
        <v>878</v>
      </c>
      <c r="CY288" s="528" t="s">
        <v>791</v>
      </c>
      <c r="CZ288" s="528" t="s">
        <v>792</v>
      </c>
      <c r="DA288" s="536" t="s">
        <v>1477</v>
      </c>
      <c r="DB288" s="537" t="s">
        <v>792</v>
      </c>
      <c r="DC288" s="537" t="s">
        <v>792</v>
      </c>
      <c r="DD288" s="537" t="s">
        <v>878</v>
      </c>
      <c r="DE288" s="537" t="s">
        <v>878</v>
      </c>
      <c r="DF288" s="528"/>
      <c r="DG288" s="538" t="s">
        <v>1930</v>
      </c>
      <c r="DH288" s="528">
        <v>287</v>
      </c>
      <c r="DI288" s="528">
        <v>55</v>
      </c>
      <c r="DJ288" s="528">
        <v>30</v>
      </c>
      <c r="DK288" s="528">
        <v>31</v>
      </c>
      <c r="DL288" s="528">
        <v>5</v>
      </c>
      <c r="DM288" s="528">
        <v>3307</v>
      </c>
      <c r="DN288" s="528">
        <v>228</v>
      </c>
      <c r="DO288" s="528">
        <v>478</v>
      </c>
      <c r="DP288" s="535">
        <v>3943</v>
      </c>
    </row>
    <row r="289" spans="1:120">
      <c r="A289" s="597" t="s">
        <v>256</v>
      </c>
      <c r="B289" s="545" t="s">
        <v>1293</v>
      </c>
      <c r="C289" s="546" t="s">
        <v>805</v>
      </c>
      <c r="D289" s="531">
        <v>1.5015259940245567</v>
      </c>
      <c r="E289" s="532"/>
      <c r="F289" s="532">
        <v>0.19153334904162045</v>
      </c>
      <c r="G289" s="532"/>
      <c r="H289" s="532"/>
      <c r="I289" s="532">
        <v>0.7475735225288328</v>
      </c>
      <c r="J289" s="533">
        <v>0.61981879094941916</v>
      </c>
      <c r="K289" s="534">
        <v>74</v>
      </c>
      <c r="L289" s="528" t="s">
        <v>1325</v>
      </c>
      <c r="M289" s="528" t="s">
        <v>1325</v>
      </c>
      <c r="N289" s="528" t="s">
        <v>1325</v>
      </c>
      <c r="O289" s="528" t="s">
        <v>1325</v>
      </c>
      <c r="P289" s="528">
        <v>102</v>
      </c>
      <c r="Q289" s="535" t="s">
        <v>1325</v>
      </c>
      <c r="R289" s="531">
        <v>0</v>
      </c>
      <c r="S289" s="532"/>
      <c r="T289" s="532">
        <v>0</v>
      </c>
      <c r="U289" s="532"/>
      <c r="V289" s="532"/>
      <c r="W289" s="532">
        <v>1.452041914828174</v>
      </c>
      <c r="X289" s="533">
        <v>7.1504173587381663</v>
      </c>
      <c r="Y289" s="534" t="s">
        <v>1325</v>
      </c>
      <c r="Z289" s="528" t="s">
        <v>1325</v>
      </c>
      <c r="AA289" s="528" t="s">
        <v>1325</v>
      </c>
      <c r="AB289" s="528" t="s">
        <v>1325</v>
      </c>
      <c r="AC289" s="528" t="s">
        <v>1325</v>
      </c>
      <c r="AD289" s="528" t="s">
        <v>1325</v>
      </c>
      <c r="AE289" s="535" t="s">
        <v>1325</v>
      </c>
      <c r="AF289" s="531">
        <v>1.1872936784229871</v>
      </c>
      <c r="AG289" s="532"/>
      <c r="AH289" s="532">
        <v>0</v>
      </c>
      <c r="AI289" s="532"/>
      <c r="AJ289" s="532"/>
      <c r="AK289" s="532">
        <v>1.4817398871850402</v>
      </c>
      <c r="AL289" s="533">
        <v>1.4407758901283103</v>
      </c>
      <c r="AM289" s="534" t="s">
        <v>1325</v>
      </c>
      <c r="AN289" s="528" t="s">
        <v>1325</v>
      </c>
      <c r="AO289" s="528" t="s">
        <v>1325</v>
      </c>
      <c r="AP289" s="528" t="s">
        <v>1325</v>
      </c>
      <c r="AQ289" s="528" t="s">
        <v>1325</v>
      </c>
      <c r="AR289" s="528">
        <v>15</v>
      </c>
      <c r="AS289" s="535" t="s">
        <v>1325</v>
      </c>
      <c r="AT289" s="531">
        <v>0</v>
      </c>
      <c r="AU289" s="532"/>
      <c r="AV289" s="532">
        <v>0</v>
      </c>
      <c r="AW289" s="532"/>
      <c r="AX289" s="532"/>
      <c r="AY289" s="532">
        <v>1.8150523935352181</v>
      </c>
      <c r="AZ289" s="533">
        <v>5.7203338869905345</v>
      </c>
      <c r="BA289" s="534" t="s">
        <v>1325</v>
      </c>
      <c r="BB289" s="528" t="s">
        <v>1325</v>
      </c>
      <c r="BC289" s="528" t="s">
        <v>1325</v>
      </c>
      <c r="BD289" s="528" t="s">
        <v>1325</v>
      </c>
      <c r="BE289" s="528" t="s">
        <v>1325</v>
      </c>
      <c r="BF289" s="528" t="s">
        <v>1325</v>
      </c>
      <c r="BG289" s="535" t="s">
        <v>1325</v>
      </c>
      <c r="BH289" s="531">
        <v>0.20370301921392647</v>
      </c>
      <c r="BI289" s="532"/>
      <c r="BJ289" s="532">
        <v>0</v>
      </c>
      <c r="BK289" s="532"/>
      <c r="BL289" s="532"/>
      <c r="BM289" s="532">
        <v>13.299870405422238</v>
      </c>
      <c r="BN289" s="533">
        <v>0</v>
      </c>
      <c r="BO289" s="534" t="s">
        <v>1325</v>
      </c>
      <c r="BP289" s="528" t="s">
        <v>1325</v>
      </c>
      <c r="BQ289" s="528" t="s">
        <v>1325</v>
      </c>
      <c r="BR289" s="528" t="s">
        <v>1325</v>
      </c>
      <c r="BS289" s="528" t="s">
        <v>1325</v>
      </c>
      <c r="BT289" s="528">
        <v>14</v>
      </c>
      <c r="BU289" s="535" t="s">
        <v>1325</v>
      </c>
      <c r="BV289" s="531">
        <v>1.9482245116109511</v>
      </c>
      <c r="BW289" s="532"/>
      <c r="BX289" s="532">
        <v>0.28116086410908997</v>
      </c>
      <c r="BY289" s="532"/>
      <c r="BZ289" s="532"/>
      <c r="CA289" s="532">
        <v>0.51907084228268918</v>
      </c>
      <c r="CB289" s="533">
        <v>0</v>
      </c>
      <c r="CC289" s="534">
        <v>61</v>
      </c>
      <c r="CD289" s="528" t="s">
        <v>1325</v>
      </c>
      <c r="CE289" s="528" t="s">
        <v>1325</v>
      </c>
      <c r="CF289" s="528" t="s">
        <v>1325</v>
      </c>
      <c r="CG289" s="528" t="s">
        <v>1325</v>
      </c>
      <c r="CH289" s="528">
        <v>58</v>
      </c>
      <c r="CI289" s="535" t="s">
        <v>1325</v>
      </c>
      <c r="CJ289" s="531">
        <v>0</v>
      </c>
      <c r="CK289" s="532"/>
      <c r="CL289" s="532">
        <v>0</v>
      </c>
      <c r="CM289" s="532"/>
      <c r="CN289" s="532"/>
      <c r="CO289" s="532">
        <v>0.88225331533863771</v>
      </c>
      <c r="CP289" s="533">
        <v>0</v>
      </c>
      <c r="CQ289" s="534" t="s">
        <v>1325</v>
      </c>
      <c r="CR289" s="528" t="s">
        <v>1325</v>
      </c>
      <c r="CS289" s="528" t="s">
        <v>1325</v>
      </c>
      <c r="CT289" s="528" t="s">
        <v>1325</v>
      </c>
      <c r="CU289" s="528" t="s">
        <v>1325</v>
      </c>
      <c r="CV289" s="528" t="s">
        <v>1325</v>
      </c>
      <c r="CW289" s="528" t="s">
        <v>1325</v>
      </c>
      <c r="CX289" s="528" t="s">
        <v>878</v>
      </c>
      <c r="CY289" s="528" t="s">
        <v>791</v>
      </c>
      <c r="CZ289" s="528" t="s">
        <v>878</v>
      </c>
      <c r="DA289" s="536" t="s">
        <v>791</v>
      </c>
      <c r="DB289" s="537" t="s">
        <v>792</v>
      </c>
      <c r="DC289" s="537" t="s">
        <v>792</v>
      </c>
      <c r="DD289" s="537" t="s">
        <v>878</v>
      </c>
      <c r="DE289" s="537" t="s">
        <v>878</v>
      </c>
      <c r="DF289" s="544" t="s">
        <v>1934</v>
      </c>
      <c r="DG289" s="538" t="s">
        <v>1930</v>
      </c>
      <c r="DH289" s="528">
        <v>429</v>
      </c>
      <c r="DI289" s="528">
        <v>9</v>
      </c>
      <c r="DJ289" s="528">
        <v>39</v>
      </c>
      <c r="DK289" s="528">
        <v>6</v>
      </c>
      <c r="DL289" s="528">
        <v>1</v>
      </c>
      <c r="DM289" s="528">
        <v>917</v>
      </c>
      <c r="DN289" s="528">
        <v>50</v>
      </c>
      <c r="DO289" s="528">
        <v>185</v>
      </c>
      <c r="DP289" s="535">
        <v>1451</v>
      </c>
    </row>
    <row r="290" spans="1:120">
      <c r="A290" s="597" t="s">
        <v>258</v>
      </c>
      <c r="B290" s="545" t="s">
        <v>1289</v>
      </c>
      <c r="C290" s="546" t="s">
        <v>806</v>
      </c>
      <c r="D290" s="531">
        <v>1.6032966411252989</v>
      </c>
      <c r="E290" s="532">
        <v>3.2970103474358674</v>
      </c>
      <c r="F290" s="532"/>
      <c r="G290" s="532"/>
      <c r="H290" s="532"/>
      <c r="I290" s="532">
        <v>0.65722603538087321</v>
      </c>
      <c r="J290" s="533">
        <v>1.6924726419859619</v>
      </c>
      <c r="K290" s="534" t="s">
        <v>1325</v>
      </c>
      <c r="L290" s="528" t="s">
        <v>1325</v>
      </c>
      <c r="M290" s="528" t="s">
        <v>1325</v>
      </c>
      <c r="N290" s="528" t="s">
        <v>1325</v>
      </c>
      <c r="O290" s="528" t="s">
        <v>1325</v>
      </c>
      <c r="P290" s="528">
        <v>14</v>
      </c>
      <c r="Q290" s="535" t="s">
        <v>1325</v>
      </c>
      <c r="R290" s="531">
        <v>0</v>
      </c>
      <c r="S290" s="532">
        <v>0</v>
      </c>
      <c r="T290" s="532"/>
      <c r="U290" s="532"/>
      <c r="V290" s="532"/>
      <c r="W290" s="532">
        <v>0.8037763082030901</v>
      </c>
      <c r="X290" s="533">
        <v>0</v>
      </c>
      <c r="Y290" s="534" t="s">
        <v>1325</v>
      </c>
      <c r="Z290" s="528" t="s">
        <v>1325</v>
      </c>
      <c r="AA290" s="528" t="s">
        <v>1325</v>
      </c>
      <c r="AB290" s="528" t="s">
        <v>1325</v>
      </c>
      <c r="AC290" s="528" t="s">
        <v>1325</v>
      </c>
      <c r="AD290" s="528" t="s">
        <v>1325</v>
      </c>
      <c r="AE290" s="535" t="s">
        <v>1325</v>
      </c>
      <c r="AF290" s="531">
        <v>0</v>
      </c>
      <c r="AG290" s="532">
        <v>0</v>
      </c>
      <c r="AH290" s="532"/>
      <c r="AI290" s="532"/>
      <c r="AJ290" s="532"/>
      <c r="AK290" s="532">
        <v>0.31718697031795429</v>
      </c>
      <c r="AL290" s="533">
        <v>0</v>
      </c>
      <c r="AM290" s="534" t="s">
        <v>1325</v>
      </c>
      <c r="AN290" s="528" t="s">
        <v>1325</v>
      </c>
      <c r="AO290" s="528" t="s">
        <v>1325</v>
      </c>
      <c r="AP290" s="528" t="s">
        <v>1325</v>
      </c>
      <c r="AQ290" s="528" t="s">
        <v>1325</v>
      </c>
      <c r="AR290" s="528" t="s">
        <v>1325</v>
      </c>
      <c r="AS290" s="535" t="s">
        <v>1325</v>
      </c>
      <c r="AT290" s="531">
        <v>0</v>
      </c>
      <c r="AU290" s="532">
        <v>0</v>
      </c>
      <c r="AV290" s="532"/>
      <c r="AW290" s="532"/>
      <c r="AX290" s="532"/>
      <c r="AY290" s="532">
        <v>0</v>
      </c>
      <c r="AZ290" s="533">
        <v>0</v>
      </c>
      <c r="BA290" s="534" t="s">
        <v>1325</v>
      </c>
      <c r="BB290" s="528" t="s">
        <v>1325</v>
      </c>
      <c r="BC290" s="528" t="s">
        <v>1325</v>
      </c>
      <c r="BD290" s="528" t="s">
        <v>1325</v>
      </c>
      <c r="BE290" s="528" t="s">
        <v>1325</v>
      </c>
      <c r="BF290" s="528" t="s">
        <v>1325</v>
      </c>
      <c r="BG290" s="535" t="s">
        <v>1325</v>
      </c>
      <c r="BH290" s="531">
        <v>0</v>
      </c>
      <c r="BI290" s="532">
        <v>0</v>
      </c>
      <c r="BJ290" s="532"/>
      <c r="BK290" s="532"/>
      <c r="BL290" s="532"/>
      <c r="BM290" s="532">
        <v>2.6027207020196412</v>
      </c>
      <c r="BN290" s="533">
        <v>0</v>
      </c>
      <c r="BO290" s="534" t="s">
        <v>1325</v>
      </c>
      <c r="BP290" s="528" t="s">
        <v>1325</v>
      </c>
      <c r="BQ290" s="528" t="s">
        <v>1325</v>
      </c>
      <c r="BR290" s="528" t="s">
        <v>1325</v>
      </c>
      <c r="BS290" s="528" t="s">
        <v>1325</v>
      </c>
      <c r="BT290" s="528" t="s">
        <v>1325</v>
      </c>
      <c r="BU290" s="535" t="s">
        <v>1325</v>
      </c>
      <c r="BV290" s="531">
        <v>3.2602971848827771</v>
      </c>
      <c r="BW290" s="532">
        <v>4.4059578285818128</v>
      </c>
      <c r="BX290" s="532"/>
      <c r="BY290" s="532"/>
      <c r="BZ290" s="532"/>
      <c r="CA290" s="532">
        <v>0.25768481547390931</v>
      </c>
      <c r="CB290" s="533">
        <v>2.8444114023644174</v>
      </c>
      <c r="CC290" s="534" t="s">
        <v>1325</v>
      </c>
      <c r="CD290" s="528" t="s">
        <v>1325</v>
      </c>
      <c r="CE290" s="528" t="s">
        <v>1325</v>
      </c>
      <c r="CF290" s="528" t="s">
        <v>1325</v>
      </c>
      <c r="CG290" s="528" t="s">
        <v>1325</v>
      </c>
      <c r="CH290" s="528" t="s">
        <v>1325</v>
      </c>
      <c r="CI290" s="535" t="s">
        <v>1325</v>
      </c>
      <c r="CJ290" s="531">
        <v>0</v>
      </c>
      <c r="CK290" s="532">
        <v>14.615834164140709</v>
      </c>
      <c r="CL290" s="532"/>
      <c r="CM290" s="532"/>
      <c r="CN290" s="532"/>
      <c r="CO290" s="532">
        <v>2.7681737537285587</v>
      </c>
      <c r="CP290" s="533">
        <v>0</v>
      </c>
      <c r="CQ290" s="534" t="s">
        <v>1325</v>
      </c>
      <c r="CR290" s="528" t="s">
        <v>1325</v>
      </c>
      <c r="CS290" s="528" t="s">
        <v>1325</v>
      </c>
      <c r="CT290" s="528" t="s">
        <v>1325</v>
      </c>
      <c r="CU290" s="528" t="s">
        <v>1325</v>
      </c>
      <c r="CV290" s="528" t="s">
        <v>1325</v>
      </c>
      <c r="CW290" s="528" t="s">
        <v>1325</v>
      </c>
      <c r="CX290" s="528" t="s">
        <v>878</v>
      </c>
      <c r="CY290" s="528" t="s">
        <v>791</v>
      </c>
      <c r="CZ290" s="528" t="s">
        <v>878</v>
      </c>
      <c r="DA290" s="536" t="s">
        <v>791</v>
      </c>
      <c r="DB290" s="537" t="s">
        <v>792</v>
      </c>
      <c r="DC290" s="537" t="s">
        <v>792</v>
      </c>
      <c r="DD290" s="537" t="s">
        <v>878</v>
      </c>
      <c r="DE290" s="537" t="s">
        <v>878</v>
      </c>
      <c r="DF290" s="528"/>
      <c r="DG290" s="538" t="s">
        <v>1930</v>
      </c>
      <c r="DH290" s="528">
        <v>17</v>
      </c>
      <c r="DI290" s="528">
        <v>23</v>
      </c>
      <c r="DJ290" s="528">
        <v>0</v>
      </c>
      <c r="DK290" s="528">
        <v>0</v>
      </c>
      <c r="DL290" s="528">
        <v>3</v>
      </c>
      <c r="DM290" s="528">
        <v>206</v>
      </c>
      <c r="DN290" s="528">
        <v>15</v>
      </c>
      <c r="DO290" s="528">
        <v>26</v>
      </c>
      <c r="DP290" s="535">
        <v>264</v>
      </c>
    </row>
    <row r="291" spans="1:120">
      <c r="A291" s="597" t="s">
        <v>260</v>
      </c>
      <c r="B291" s="545" t="s">
        <v>1296</v>
      </c>
      <c r="C291" s="546" t="s">
        <v>807</v>
      </c>
      <c r="D291" s="531">
        <v>1.0222851020720303</v>
      </c>
      <c r="E291" s="532"/>
      <c r="F291" s="532"/>
      <c r="G291" s="532"/>
      <c r="H291" s="532"/>
      <c r="I291" s="532">
        <v>1.2010987856425799</v>
      </c>
      <c r="J291" s="533">
        <v>1.2098181423277445</v>
      </c>
      <c r="K291" s="534" t="s">
        <v>1325</v>
      </c>
      <c r="L291" s="528" t="s">
        <v>1325</v>
      </c>
      <c r="M291" s="528" t="s">
        <v>1325</v>
      </c>
      <c r="N291" s="528" t="s">
        <v>1325</v>
      </c>
      <c r="O291" s="528" t="s">
        <v>1325</v>
      </c>
      <c r="P291" s="528">
        <v>29</v>
      </c>
      <c r="Q291" s="535" t="s">
        <v>1325</v>
      </c>
      <c r="R291" s="531">
        <v>9.1909972944054559</v>
      </c>
      <c r="S291" s="532"/>
      <c r="T291" s="532"/>
      <c r="U291" s="532"/>
      <c r="V291" s="532"/>
      <c r="W291" s="532">
        <v>0.29476929107438155</v>
      </c>
      <c r="X291" s="533">
        <v>0</v>
      </c>
      <c r="Y291" s="534" t="s">
        <v>1325</v>
      </c>
      <c r="Z291" s="528" t="s">
        <v>1325</v>
      </c>
      <c r="AA291" s="528" t="s">
        <v>1325</v>
      </c>
      <c r="AB291" s="528" t="s">
        <v>1325</v>
      </c>
      <c r="AC291" s="528" t="s">
        <v>1325</v>
      </c>
      <c r="AD291" s="528" t="s">
        <v>1325</v>
      </c>
      <c r="AE291" s="535" t="s">
        <v>1325</v>
      </c>
      <c r="AF291" s="531">
        <v>0</v>
      </c>
      <c r="AG291" s="532"/>
      <c r="AH291" s="532"/>
      <c r="AI291" s="532"/>
      <c r="AJ291" s="532"/>
      <c r="AK291" s="532">
        <v>0.52693964423789175</v>
      </c>
      <c r="AL291" s="533">
        <v>0</v>
      </c>
      <c r="AM291" s="534" t="s">
        <v>1325</v>
      </c>
      <c r="AN291" s="528" t="s">
        <v>1325</v>
      </c>
      <c r="AO291" s="528" t="s">
        <v>1325</v>
      </c>
      <c r="AP291" s="528" t="s">
        <v>1325</v>
      </c>
      <c r="AQ291" s="528" t="s">
        <v>1325</v>
      </c>
      <c r="AR291" s="528" t="s">
        <v>1325</v>
      </c>
      <c r="AS291" s="535" t="s">
        <v>1325</v>
      </c>
      <c r="AT291" s="531">
        <v>0</v>
      </c>
      <c r="AU291" s="532"/>
      <c r="AV291" s="532"/>
      <c r="AW291" s="532"/>
      <c r="AX291" s="532"/>
      <c r="AY291" s="532">
        <v>0.65604879121123993</v>
      </c>
      <c r="AZ291" s="533">
        <v>5.7179660705952253</v>
      </c>
      <c r="BA291" s="534" t="s">
        <v>1325</v>
      </c>
      <c r="BB291" s="528" t="s">
        <v>1325</v>
      </c>
      <c r="BC291" s="528" t="s">
        <v>1325</v>
      </c>
      <c r="BD291" s="528" t="s">
        <v>1325</v>
      </c>
      <c r="BE291" s="528" t="s">
        <v>1325</v>
      </c>
      <c r="BF291" s="528" t="s">
        <v>1325</v>
      </c>
      <c r="BG291" s="535" t="s">
        <v>1325</v>
      </c>
      <c r="BH291" s="531">
        <v>0</v>
      </c>
      <c r="BI291" s="532"/>
      <c r="BJ291" s="532"/>
      <c r="BK291" s="532"/>
      <c r="BL291" s="532"/>
      <c r="BM291" s="532">
        <v>2.799233206785821</v>
      </c>
      <c r="BN291" s="533">
        <v>0</v>
      </c>
      <c r="BO291" s="534" t="s">
        <v>1325</v>
      </c>
      <c r="BP291" s="528" t="s">
        <v>1325</v>
      </c>
      <c r="BQ291" s="528" t="s">
        <v>1325</v>
      </c>
      <c r="BR291" s="528" t="s">
        <v>1325</v>
      </c>
      <c r="BS291" s="528" t="s">
        <v>1325</v>
      </c>
      <c r="BT291" s="528" t="s">
        <v>1325</v>
      </c>
      <c r="BU291" s="535" t="s">
        <v>1325</v>
      </c>
      <c r="BV291" s="531">
        <v>2.5049884023472546</v>
      </c>
      <c r="BW291" s="532"/>
      <c r="BX291" s="532"/>
      <c r="BY291" s="532"/>
      <c r="BZ291" s="532"/>
      <c r="CA291" s="532">
        <v>0.68047760531453649</v>
      </c>
      <c r="CB291" s="533">
        <v>1.0104449668723439</v>
      </c>
      <c r="CC291" s="534" t="s">
        <v>1325</v>
      </c>
      <c r="CD291" s="528" t="s">
        <v>1325</v>
      </c>
      <c r="CE291" s="528" t="s">
        <v>1325</v>
      </c>
      <c r="CF291" s="528" t="s">
        <v>1325</v>
      </c>
      <c r="CG291" s="528" t="s">
        <v>1325</v>
      </c>
      <c r="CH291" s="528" t="s">
        <v>1325</v>
      </c>
      <c r="CI291" s="535" t="s">
        <v>1325</v>
      </c>
      <c r="CJ291" s="531">
        <v>0</v>
      </c>
      <c r="CK291" s="532"/>
      <c r="CL291" s="532"/>
      <c r="CM291" s="532"/>
      <c r="CN291" s="532"/>
      <c r="CO291" s="532">
        <v>1.6401219780280996</v>
      </c>
      <c r="CP291" s="533">
        <v>2.8305223742698962</v>
      </c>
      <c r="CQ291" s="534" t="s">
        <v>1325</v>
      </c>
      <c r="CR291" s="528" t="s">
        <v>1325</v>
      </c>
      <c r="CS291" s="528" t="s">
        <v>1325</v>
      </c>
      <c r="CT291" s="528" t="s">
        <v>1325</v>
      </c>
      <c r="CU291" s="528" t="s">
        <v>1325</v>
      </c>
      <c r="CV291" s="528" t="s">
        <v>1325</v>
      </c>
      <c r="CW291" s="528" t="s">
        <v>1325</v>
      </c>
      <c r="CX291" s="528" t="s">
        <v>878</v>
      </c>
      <c r="CY291" s="528" t="s">
        <v>791</v>
      </c>
      <c r="CZ291" s="528" t="s">
        <v>878</v>
      </c>
      <c r="DA291" s="536" t="s">
        <v>791</v>
      </c>
      <c r="DB291" s="537" t="s">
        <v>792</v>
      </c>
      <c r="DC291" s="537" t="s">
        <v>792</v>
      </c>
      <c r="DD291" s="537" t="s">
        <v>878</v>
      </c>
      <c r="DE291" s="537" t="s">
        <v>878</v>
      </c>
      <c r="DF291" s="528"/>
      <c r="DG291" s="538" t="s">
        <v>1930</v>
      </c>
      <c r="DH291" s="528">
        <v>36</v>
      </c>
      <c r="DI291" s="528">
        <v>7</v>
      </c>
      <c r="DJ291" s="528">
        <v>1</v>
      </c>
      <c r="DK291" s="528">
        <v>0</v>
      </c>
      <c r="DL291" s="528">
        <v>0</v>
      </c>
      <c r="DM291" s="528">
        <v>248</v>
      </c>
      <c r="DN291" s="528">
        <v>23</v>
      </c>
      <c r="DO291" s="528">
        <v>40</v>
      </c>
      <c r="DP291" s="535">
        <v>315</v>
      </c>
    </row>
    <row r="292" spans="1:120">
      <c r="A292" s="597" t="s">
        <v>262</v>
      </c>
      <c r="B292" s="545" t="s">
        <v>1291</v>
      </c>
      <c r="C292" s="546" t="s">
        <v>808</v>
      </c>
      <c r="D292" s="531">
        <v>2.3252799606583388</v>
      </c>
      <c r="E292" s="532"/>
      <c r="F292" s="532"/>
      <c r="G292" s="532"/>
      <c r="H292" s="532"/>
      <c r="I292" s="532">
        <v>1.1651172343012894</v>
      </c>
      <c r="J292" s="533"/>
      <c r="K292" s="534" t="s">
        <v>1325</v>
      </c>
      <c r="L292" s="528" t="s">
        <v>1325</v>
      </c>
      <c r="M292" s="528" t="s">
        <v>1325</v>
      </c>
      <c r="N292" s="528" t="s">
        <v>1325</v>
      </c>
      <c r="O292" s="528" t="s">
        <v>1325</v>
      </c>
      <c r="P292" s="528">
        <v>14</v>
      </c>
      <c r="Q292" s="535" t="s">
        <v>1325</v>
      </c>
      <c r="R292" s="531">
        <v>0</v>
      </c>
      <c r="S292" s="532"/>
      <c r="T292" s="532"/>
      <c r="U292" s="532"/>
      <c r="V292" s="532"/>
      <c r="W292" s="532">
        <v>0</v>
      </c>
      <c r="X292" s="533"/>
      <c r="Y292" s="534" t="s">
        <v>1325</v>
      </c>
      <c r="Z292" s="528" t="s">
        <v>1325</v>
      </c>
      <c r="AA292" s="528" t="s">
        <v>1325</v>
      </c>
      <c r="AB292" s="528" t="s">
        <v>1325</v>
      </c>
      <c r="AC292" s="528" t="s">
        <v>1325</v>
      </c>
      <c r="AD292" s="528" t="s">
        <v>1325</v>
      </c>
      <c r="AE292" s="535" t="s">
        <v>1325</v>
      </c>
      <c r="AF292" s="531">
        <v>0</v>
      </c>
      <c r="AG292" s="532"/>
      <c r="AH292" s="532"/>
      <c r="AI292" s="532"/>
      <c r="AJ292" s="532"/>
      <c r="AK292" s="532">
        <v>1.6067339971843915</v>
      </c>
      <c r="AL292" s="533"/>
      <c r="AM292" s="534" t="s">
        <v>1325</v>
      </c>
      <c r="AN292" s="528" t="s">
        <v>1325</v>
      </c>
      <c r="AO292" s="528" t="s">
        <v>1325</v>
      </c>
      <c r="AP292" s="528" t="s">
        <v>1325</v>
      </c>
      <c r="AQ292" s="528" t="s">
        <v>1325</v>
      </c>
      <c r="AR292" s="528" t="s">
        <v>1325</v>
      </c>
      <c r="AS292" s="535" t="s">
        <v>1325</v>
      </c>
      <c r="AT292" s="531">
        <v>0</v>
      </c>
      <c r="AU292" s="532"/>
      <c r="AV292" s="532"/>
      <c r="AW292" s="532"/>
      <c r="AX292" s="532"/>
      <c r="AY292" s="532">
        <v>0</v>
      </c>
      <c r="AZ292" s="533"/>
      <c r="BA292" s="534" t="s">
        <v>1325</v>
      </c>
      <c r="BB292" s="528" t="s">
        <v>1325</v>
      </c>
      <c r="BC292" s="528" t="s">
        <v>1325</v>
      </c>
      <c r="BD292" s="528" t="s">
        <v>1325</v>
      </c>
      <c r="BE292" s="528" t="s">
        <v>1325</v>
      </c>
      <c r="BF292" s="528" t="s">
        <v>1325</v>
      </c>
      <c r="BG292" s="535" t="s">
        <v>1325</v>
      </c>
      <c r="BH292" s="531">
        <v>5.425653241536124</v>
      </c>
      <c r="BI292" s="532"/>
      <c r="BJ292" s="532"/>
      <c r="BK292" s="532"/>
      <c r="BL292" s="532"/>
      <c r="BM292" s="532">
        <v>0.49933595755769566</v>
      </c>
      <c r="BN292" s="533"/>
      <c r="BO292" s="534" t="s">
        <v>1325</v>
      </c>
      <c r="BP292" s="528" t="s">
        <v>1325</v>
      </c>
      <c r="BQ292" s="528" t="s">
        <v>1325</v>
      </c>
      <c r="BR292" s="528" t="s">
        <v>1325</v>
      </c>
      <c r="BS292" s="528" t="s">
        <v>1325</v>
      </c>
      <c r="BT292" s="528" t="s">
        <v>1325</v>
      </c>
      <c r="BU292" s="535" t="s">
        <v>1325</v>
      </c>
      <c r="BV292" s="531">
        <v>2.712826620768062</v>
      </c>
      <c r="BW292" s="532"/>
      <c r="BX292" s="532"/>
      <c r="BY292" s="532"/>
      <c r="BZ292" s="532"/>
      <c r="CA292" s="532">
        <v>0.99867191511539111</v>
      </c>
      <c r="CB292" s="533"/>
      <c r="CC292" s="534" t="s">
        <v>1325</v>
      </c>
      <c r="CD292" s="528" t="s">
        <v>1325</v>
      </c>
      <c r="CE292" s="528" t="s">
        <v>1325</v>
      </c>
      <c r="CF292" s="528" t="s">
        <v>1325</v>
      </c>
      <c r="CG292" s="528" t="s">
        <v>1325</v>
      </c>
      <c r="CH292" s="528" t="s">
        <v>1325</v>
      </c>
      <c r="CI292" s="535" t="s">
        <v>1325</v>
      </c>
      <c r="CJ292" s="531">
        <v>0</v>
      </c>
      <c r="CK292" s="532"/>
      <c r="CL292" s="532"/>
      <c r="CM292" s="532"/>
      <c r="CN292" s="532"/>
      <c r="CO292" s="532">
        <v>1.6578407585359236</v>
      </c>
      <c r="CP292" s="533"/>
      <c r="CQ292" s="534" t="s">
        <v>1325</v>
      </c>
      <c r="CR292" s="528" t="s">
        <v>1325</v>
      </c>
      <c r="CS292" s="528" t="s">
        <v>1325</v>
      </c>
      <c r="CT292" s="528" t="s">
        <v>1325</v>
      </c>
      <c r="CU292" s="528" t="s">
        <v>1325</v>
      </c>
      <c r="CV292" s="528" t="s">
        <v>1325</v>
      </c>
      <c r="CW292" s="528" t="s">
        <v>1325</v>
      </c>
      <c r="CX292" s="528" t="s">
        <v>878</v>
      </c>
      <c r="CY292" s="528" t="s">
        <v>791</v>
      </c>
      <c r="CZ292" s="528" t="s">
        <v>878</v>
      </c>
      <c r="DA292" s="536" t="s">
        <v>791</v>
      </c>
      <c r="DB292" s="537" t="s">
        <v>792</v>
      </c>
      <c r="DC292" s="537" t="s">
        <v>792</v>
      </c>
      <c r="DD292" s="537" t="s">
        <v>878</v>
      </c>
      <c r="DE292" s="537" t="s">
        <v>878</v>
      </c>
      <c r="DF292" s="528"/>
      <c r="DG292" s="538" t="s">
        <v>1930</v>
      </c>
      <c r="DH292" s="528">
        <v>15</v>
      </c>
      <c r="DI292" s="528">
        <v>0</v>
      </c>
      <c r="DJ292" s="528">
        <v>0</v>
      </c>
      <c r="DK292" s="528">
        <v>2</v>
      </c>
      <c r="DL292" s="528">
        <v>0</v>
      </c>
      <c r="DM292" s="528">
        <v>122</v>
      </c>
      <c r="DN292" s="528">
        <v>1</v>
      </c>
      <c r="DO292" s="528">
        <v>17</v>
      </c>
      <c r="DP292" s="535">
        <v>140</v>
      </c>
    </row>
    <row r="293" spans="1:120">
      <c r="A293" s="597" t="s">
        <v>264</v>
      </c>
      <c r="B293" s="545" t="s">
        <v>1296</v>
      </c>
      <c r="C293" s="546" t="s">
        <v>809</v>
      </c>
      <c r="D293" s="531">
        <v>0.87163238014702715</v>
      </c>
      <c r="E293" s="532"/>
      <c r="F293" s="532"/>
      <c r="G293" s="532"/>
      <c r="H293" s="532"/>
      <c r="I293" s="532">
        <v>1.3663500607424701</v>
      </c>
      <c r="J293" s="533">
        <v>2.2092125565509622</v>
      </c>
      <c r="K293" s="534">
        <v>14</v>
      </c>
      <c r="L293" s="528" t="s">
        <v>1325</v>
      </c>
      <c r="M293" s="528" t="s">
        <v>1325</v>
      </c>
      <c r="N293" s="528" t="s">
        <v>1325</v>
      </c>
      <c r="O293" s="528" t="s">
        <v>1325</v>
      </c>
      <c r="P293" s="528">
        <v>84</v>
      </c>
      <c r="Q293" s="535" t="s">
        <v>1325</v>
      </c>
      <c r="R293" s="531">
        <v>0</v>
      </c>
      <c r="S293" s="532"/>
      <c r="T293" s="532"/>
      <c r="U293" s="532"/>
      <c r="V293" s="532"/>
      <c r="W293" s="532">
        <v>1.141916686136804</v>
      </c>
      <c r="X293" s="533">
        <v>0</v>
      </c>
      <c r="Y293" s="534" t="s">
        <v>1325</v>
      </c>
      <c r="Z293" s="528" t="s">
        <v>1325</v>
      </c>
      <c r="AA293" s="528" t="s">
        <v>1325</v>
      </c>
      <c r="AB293" s="528" t="s">
        <v>1325</v>
      </c>
      <c r="AC293" s="528" t="s">
        <v>1325</v>
      </c>
      <c r="AD293" s="528" t="s">
        <v>1325</v>
      </c>
      <c r="AE293" s="535" t="s">
        <v>1325</v>
      </c>
      <c r="AF293" s="531">
        <v>1.5988071806450441</v>
      </c>
      <c r="AG293" s="532"/>
      <c r="AH293" s="532"/>
      <c r="AI293" s="532"/>
      <c r="AJ293" s="532"/>
      <c r="AK293" s="532">
        <v>1.6945281391877483</v>
      </c>
      <c r="AL293" s="533">
        <v>0</v>
      </c>
      <c r="AM293" s="534" t="s">
        <v>1325</v>
      </c>
      <c r="AN293" s="528" t="s">
        <v>1325</v>
      </c>
      <c r="AO293" s="528" t="s">
        <v>1325</v>
      </c>
      <c r="AP293" s="528" t="s">
        <v>1325</v>
      </c>
      <c r="AQ293" s="528" t="s">
        <v>1325</v>
      </c>
      <c r="AR293" s="528" t="s">
        <v>1325</v>
      </c>
      <c r="AS293" s="535" t="s">
        <v>1325</v>
      </c>
      <c r="AT293" s="531">
        <v>0</v>
      </c>
      <c r="AU293" s="532"/>
      <c r="AV293" s="532"/>
      <c r="AW293" s="532"/>
      <c r="AX293" s="532"/>
      <c r="AY293" s="532">
        <v>2.6577634188471628</v>
      </c>
      <c r="AZ293" s="533">
        <v>0</v>
      </c>
      <c r="BA293" s="534" t="s">
        <v>1325</v>
      </c>
      <c r="BB293" s="528" t="s">
        <v>1325</v>
      </c>
      <c r="BC293" s="528" t="s">
        <v>1325</v>
      </c>
      <c r="BD293" s="528" t="s">
        <v>1325</v>
      </c>
      <c r="BE293" s="528" t="s">
        <v>1325</v>
      </c>
      <c r="BF293" s="528" t="s">
        <v>1325</v>
      </c>
      <c r="BG293" s="535" t="s">
        <v>1325</v>
      </c>
      <c r="BH293" s="531">
        <v>0.19656180997477968</v>
      </c>
      <c r="BI293" s="532"/>
      <c r="BJ293" s="532"/>
      <c r="BK293" s="532"/>
      <c r="BL293" s="532"/>
      <c r="BM293" s="532">
        <v>2.507498024552989</v>
      </c>
      <c r="BN293" s="533">
        <v>1.9924102874828653</v>
      </c>
      <c r="BO293" s="534" t="s">
        <v>1325</v>
      </c>
      <c r="BP293" s="528" t="s">
        <v>1325</v>
      </c>
      <c r="BQ293" s="528" t="s">
        <v>1325</v>
      </c>
      <c r="BR293" s="528" t="s">
        <v>1325</v>
      </c>
      <c r="BS293" s="528" t="s">
        <v>1325</v>
      </c>
      <c r="BT293" s="528">
        <v>27</v>
      </c>
      <c r="BU293" s="535" t="s">
        <v>1325</v>
      </c>
      <c r="BV293" s="531">
        <v>1.6676533713493451</v>
      </c>
      <c r="BW293" s="532"/>
      <c r="BX293" s="532"/>
      <c r="BY293" s="532"/>
      <c r="BZ293" s="532"/>
      <c r="CA293" s="532">
        <v>0.63058731553724945</v>
      </c>
      <c r="CB293" s="533">
        <v>3.7839896494801644</v>
      </c>
      <c r="CC293" s="534">
        <v>11</v>
      </c>
      <c r="CD293" s="528" t="s">
        <v>1325</v>
      </c>
      <c r="CE293" s="528" t="s">
        <v>1325</v>
      </c>
      <c r="CF293" s="528" t="s">
        <v>1325</v>
      </c>
      <c r="CG293" s="528" t="s">
        <v>1325</v>
      </c>
      <c r="CH293" s="528">
        <v>29</v>
      </c>
      <c r="CI293" s="535" t="s">
        <v>1325</v>
      </c>
      <c r="CJ293" s="531">
        <v>0</v>
      </c>
      <c r="CK293" s="532"/>
      <c r="CL293" s="532"/>
      <c r="CM293" s="532"/>
      <c r="CN293" s="532"/>
      <c r="CO293" s="532">
        <v>1.0461546855588759</v>
      </c>
      <c r="CP293" s="533">
        <v>0</v>
      </c>
      <c r="CQ293" s="534" t="s">
        <v>1325</v>
      </c>
      <c r="CR293" s="528" t="s">
        <v>1325</v>
      </c>
      <c r="CS293" s="528" t="s">
        <v>1325</v>
      </c>
      <c r="CT293" s="528" t="s">
        <v>1325</v>
      </c>
      <c r="CU293" s="528" t="s">
        <v>1325</v>
      </c>
      <c r="CV293" s="528" t="s">
        <v>1325</v>
      </c>
      <c r="CW293" s="528" t="s">
        <v>1325</v>
      </c>
      <c r="CX293" s="528" t="s">
        <v>878</v>
      </c>
      <c r="CY293" s="528" t="s">
        <v>791</v>
      </c>
      <c r="CZ293" s="528" t="s">
        <v>878</v>
      </c>
      <c r="DA293" s="536" t="s">
        <v>791</v>
      </c>
      <c r="DB293" s="537" t="s">
        <v>792</v>
      </c>
      <c r="DC293" s="537" t="s">
        <v>792</v>
      </c>
      <c r="DD293" s="537" t="s">
        <v>878</v>
      </c>
      <c r="DE293" s="537" t="s">
        <v>878</v>
      </c>
      <c r="DF293" s="528"/>
      <c r="DG293" s="538" t="s">
        <v>1930</v>
      </c>
      <c r="DH293" s="528">
        <v>121</v>
      </c>
      <c r="DI293" s="528">
        <v>9</v>
      </c>
      <c r="DJ293" s="528">
        <v>5</v>
      </c>
      <c r="DK293" s="528">
        <v>3</v>
      </c>
      <c r="DL293" s="528">
        <v>2</v>
      </c>
      <c r="DM293" s="528">
        <v>580</v>
      </c>
      <c r="DN293" s="528">
        <v>15</v>
      </c>
      <c r="DO293" s="528">
        <v>104</v>
      </c>
      <c r="DP293" s="535">
        <v>735</v>
      </c>
    </row>
    <row r="294" spans="1:120">
      <c r="A294" s="597" t="s">
        <v>118</v>
      </c>
      <c r="B294" s="545" t="s">
        <v>1296</v>
      </c>
      <c r="C294" s="546" t="s">
        <v>810</v>
      </c>
      <c r="D294" s="531"/>
      <c r="E294" s="532"/>
      <c r="F294" s="532"/>
      <c r="G294" s="532"/>
      <c r="H294" s="532"/>
      <c r="I294" s="532">
        <v>0.71888696463526391</v>
      </c>
      <c r="J294" s="533"/>
      <c r="K294" s="534" t="s">
        <v>1325</v>
      </c>
      <c r="L294" s="528" t="s">
        <v>1325</v>
      </c>
      <c r="M294" s="528" t="s">
        <v>1325</v>
      </c>
      <c r="N294" s="528" t="s">
        <v>1325</v>
      </c>
      <c r="O294" s="528" t="s">
        <v>1325</v>
      </c>
      <c r="P294" s="528">
        <v>10</v>
      </c>
      <c r="Q294" s="535" t="s">
        <v>1325</v>
      </c>
      <c r="R294" s="531"/>
      <c r="S294" s="532"/>
      <c r="T294" s="532"/>
      <c r="U294" s="532"/>
      <c r="V294" s="532"/>
      <c r="W294" s="532">
        <v>2.6282209442831199</v>
      </c>
      <c r="X294" s="533"/>
      <c r="Y294" s="534" t="s">
        <v>1325</v>
      </c>
      <c r="Z294" s="528" t="s">
        <v>1325</v>
      </c>
      <c r="AA294" s="528" t="s">
        <v>1325</v>
      </c>
      <c r="AB294" s="528" t="s">
        <v>1325</v>
      </c>
      <c r="AC294" s="528" t="s">
        <v>1325</v>
      </c>
      <c r="AD294" s="528" t="s">
        <v>1325</v>
      </c>
      <c r="AE294" s="535" t="s">
        <v>1325</v>
      </c>
      <c r="AF294" s="531"/>
      <c r="AG294" s="532"/>
      <c r="AH294" s="532"/>
      <c r="AI294" s="532"/>
      <c r="AJ294" s="532"/>
      <c r="AK294" s="532">
        <v>1.5557265687023472</v>
      </c>
      <c r="AL294" s="533"/>
      <c r="AM294" s="534" t="s">
        <v>1325</v>
      </c>
      <c r="AN294" s="528" t="s">
        <v>1325</v>
      </c>
      <c r="AO294" s="528" t="s">
        <v>1325</v>
      </c>
      <c r="AP294" s="528" t="s">
        <v>1325</v>
      </c>
      <c r="AQ294" s="528" t="s">
        <v>1325</v>
      </c>
      <c r="AR294" s="528" t="s">
        <v>1325</v>
      </c>
      <c r="AS294" s="535" t="s">
        <v>1325</v>
      </c>
      <c r="AT294" s="531"/>
      <c r="AU294" s="532"/>
      <c r="AV294" s="532"/>
      <c r="AW294" s="532"/>
      <c r="AX294" s="532"/>
      <c r="AY294" s="532">
        <v>0</v>
      </c>
      <c r="AZ294" s="533"/>
      <c r="BA294" s="534" t="s">
        <v>1325</v>
      </c>
      <c r="BB294" s="528" t="s">
        <v>1325</v>
      </c>
      <c r="BC294" s="528" t="s">
        <v>1325</v>
      </c>
      <c r="BD294" s="528" t="s">
        <v>1325</v>
      </c>
      <c r="BE294" s="528" t="s">
        <v>1325</v>
      </c>
      <c r="BF294" s="528" t="s">
        <v>1325</v>
      </c>
      <c r="BG294" s="535" t="s">
        <v>1325</v>
      </c>
      <c r="BH294" s="531"/>
      <c r="BI294" s="532"/>
      <c r="BJ294" s="532"/>
      <c r="BK294" s="532"/>
      <c r="BL294" s="532"/>
      <c r="BM294" s="532">
        <v>0</v>
      </c>
      <c r="BN294" s="533"/>
      <c r="BO294" s="534" t="s">
        <v>1325</v>
      </c>
      <c r="BP294" s="528" t="s">
        <v>1325</v>
      </c>
      <c r="BQ294" s="528" t="s">
        <v>1325</v>
      </c>
      <c r="BR294" s="528" t="s">
        <v>1325</v>
      </c>
      <c r="BS294" s="528" t="s">
        <v>1325</v>
      </c>
      <c r="BT294" s="528" t="s">
        <v>1325</v>
      </c>
      <c r="BU294" s="535" t="s">
        <v>1325</v>
      </c>
      <c r="BV294" s="531"/>
      <c r="BW294" s="532"/>
      <c r="BX294" s="532"/>
      <c r="BY294" s="532"/>
      <c r="BZ294" s="532"/>
      <c r="CA294" s="532">
        <v>0.46940534945944967</v>
      </c>
      <c r="CB294" s="533"/>
      <c r="CC294" s="534" t="s">
        <v>1325</v>
      </c>
      <c r="CD294" s="528" t="s">
        <v>1325</v>
      </c>
      <c r="CE294" s="528" t="s">
        <v>1325</v>
      </c>
      <c r="CF294" s="528" t="s">
        <v>1325</v>
      </c>
      <c r="CG294" s="528" t="s">
        <v>1325</v>
      </c>
      <c r="CH294" s="528" t="s">
        <v>1325</v>
      </c>
      <c r="CI294" s="535" t="s">
        <v>1325</v>
      </c>
      <c r="CJ294" s="531"/>
      <c r="CK294" s="532"/>
      <c r="CL294" s="532"/>
      <c r="CM294" s="532"/>
      <c r="CN294" s="532"/>
      <c r="CO294" s="532">
        <v>0</v>
      </c>
      <c r="CP294" s="533"/>
      <c r="CQ294" s="534" t="s">
        <v>1325</v>
      </c>
      <c r="CR294" s="528" t="s">
        <v>1325</v>
      </c>
      <c r="CS294" s="528" t="s">
        <v>1325</v>
      </c>
      <c r="CT294" s="528" t="s">
        <v>1325</v>
      </c>
      <c r="CU294" s="528" t="s">
        <v>1325</v>
      </c>
      <c r="CV294" s="528" t="s">
        <v>1325</v>
      </c>
      <c r="CW294" s="528" t="s">
        <v>1325</v>
      </c>
      <c r="CX294" s="528" t="s">
        <v>878</v>
      </c>
      <c r="CY294" s="528" t="s">
        <v>791</v>
      </c>
      <c r="CZ294" s="528" t="s">
        <v>878</v>
      </c>
      <c r="DA294" s="536" t="s">
        <v>791</v>
      </c>
      <c r="DB294" s="537" t="s">
        <v>792</v>
      </c>
      <c r="DC294" s="537" t="s">
        <v>792</v>
      </c>
      <c r="DD294" s="537" t="s">
        <v>878</v>
      </c>
      <c r="DE294" s="537" t="s">
        <v>878</v>
      </c>
      <c r="DF294" s="528"/>
      <c r="DG294" s="538" t="s">
        <v>1930</v>
      </c>
      <c r="DH294" s="528">
        <v>9</v>
      </c>
      <c r="DI294" s="528">
        <v>0</v>
      </c>
      <c r="DJ294" s="528">
        <v>0</v>
      </c>
      <c r="DK294" s="528">
        <v>1</v>
      </c>
      <c r="DL294" s="528">
        <v>0</v>
      </c>
      <c r="DM294" s="528">
        <v>126</v>
      </c>
      <c r="DN294" s="528">
        <v>2</v>
      </c>
      <c r="DO294" s="528">
        <v>10</v>
      </c>
      <c r="DP294" s="535">
        <v>138</v>
      </c>
    </row>
    <row r="295" spans="1:120">
      <c r="A295" s="597" t="s">
        <v>120</v>
      </c>
      <c r="B295" s="545" t="s">
        <v>1293</v>
      </c>
      <c r="C295" s="546" t="s">
        <v>811</v>
      </c>
      <c r="D295" s="531"/>
      <c r="E295" s="532">
        <v>0</v>
      </c>
      <c r="F295" s="532"/>
      <c r="G295" s="532"/>
      <c r="H295" s="532"/>
      <c r="I295" s="532">
        <v>1.9806863639533381</v>
      </c>
      <c r="J295" s="533"/>
      <c r="K295" s="534" t="s">
        <v>1325</v>
      </c>
      <c r="L295" s="528" t="s">
        <v>1325</v>
      </c>
      <c r="M295" s="528" t="s">
        <v>1325</v>
      </c>
      <c r="N295" s="528" t="s">
        <v>1325</v>
      </c>
      <c r="O295" s="528" t="s">
        <v>1325</v>
      </c>
      <c r="P295" s="528">
        <v>11</v>
      </c>
      <c r="Q295" s="535" t="s">
        <v>1325</v>
      </c>
      <c r="R295" s="531"/>
      <c r="S295" s="532">
        <v>0</v>
      </c>
      <c r="T295" s="532"/>
      <c r="U295" s="532"/>
      <c r="V295" s="532"/>
      <c r="W295" s="532">
        <v>6.2482233769749653</v>
      </c>
      <c r="X295" s="533"/>
      <c r="Y295" s="534" t="s">
        <v>1325</v>
      </c>
      <c r="Z295" s="528" t="s">
        <v>1325</v>
      </c>
      <c r="AA295" s="528" t="s">
        <v>1325</v>
      </c>
      <c r="AB295" s="528" t="s">
        <v>1325</v>
      </c>
      <c r="AC295" s="528" t="s">
        <v>1325</v>
      </c>
      <c r="AD295" s="528" t="s">
        <v>1325</v>
      </c>
      <c r="AE295" s="535" t="s">
        <v>1325</v>
      </c>
      <c r="AF295" s="531"/>
      <c r="AG295" s="532">
        <v>0</v>
      </c>
      <c r="AH295" s="532"/>
      <c r="AI295" s="532"/>
      <c r="AJ295" s="532"/>
      <c r="AK295" s="532">
        <v>0.37684597242380269</v>
      </c>
      <c r="AL295" s="533"/>
      <c r="AM295" s="534" t="s">
        <v>1325</v>
      </c>
      <c r="AN295" s="528" t="s">
        <v>1325</v>
      </c>
      <c r="AO295" s="528" t="s">
        <v>1325</v>
      </c>
      <c r="AP295" s="528" t="s">
        <v>1325</v>
      </c>
      <c r="AQ295" s="528" t="s">
        <v>1325</v>
      </c>
      <c r="AR295" s="528" t="s">
        <v>1325</v>
      </c>
      <c r="AS295" s="535" t="s">
        <v>1325</v>
      </c>
      <c r="AT295" s="531"/>
      <c r="AU295" s="532">
        <v>0</v>
      </c>
      <c r="AV295" s="532"/>
      <c r="AW295" s="532"/>
      <c r="AX295" s="532"/>
      <c r="AY295" s="532">
        <v>9.6949860561720396</v>
      </c>
      <c r="AZ295" s="533"/>
      <c r="BA295" s="534" t="s">
        <v>1325</v>
      </c>
      <c r="BB295" s="528" t="s">
        <v>1325</v>
      </c>
      <c r="BC295" s="528" t="s">
        <v>1325</v>
      </c>
      <c r="BD295" s="528" t="s">
        <v>1325</v>
      </c>
      <c r="BE295" s="528" t="s">
        <v>1325</v>
      </c>
      <c r="BF295" s="528" t="s">
        <v>1325</v>
      </c>
      <c r="BG295" s="535" t="s">
        <v>1325</v>
      </c>
      <c r="BH295" s="531"/>
      <c r="BI295" s="532">
        <v>0</v>
      </c>
      <c r="BJ295" s="532"/>
      <c r="BK295" s="532"/>
      <c r="BL295" s="532"/>
      <c r="BM295" s="532">
        <v>2.2449939070356852</v>
      </c>
      <c r="BN295" s="533"/>
      <c r="BO295" s="534" t="s">
        <v>1325</v>
      </c>
      <c r="BP295" s="528" t="s">
        <v>1325</v>
      </c>
      <c r="BQ295" s="528" t="s">
        <v>1325</v>
      </c>
      <c r="BR295" s="528" t="s">
        <v>1325</v>
      </c>
      <c r="BS295" s="528" t="s">
        <v>1325</v>
      </c>
      <c r="BT295" s="528" t="s">
        <v>1325</v>
      </c>
      <c r="BU295" s="535" t="s">
        <v>1325</v>
      </c>
      <c r="BV295" s="531"/>
      <c r="BW295" s="532">
        <v>0</v>
      </c>
      <c r="BX295" s="532"/>
      <c r="BY295" s="532"/>
      <c r="BZ295" s="532"/>
      <c r="CA295" s="532">
        <v>1.0344733611289618</v>
      </c>
      <c r="CB295" s="533"/>
      <c r="CC295" s="534" t="s">
        <v>1325</v>
      </c>
      <c r="CD295" s="528" t="s">
        <v>1325</v>
      </c>
      <c r="CE295" s="528" t="s">
        <v>1325</v>
      </c>
      <c r="CF295" s="528" t="s">
        <v>1325</v>
      </c>
      <c r="CG295" s="528" t="s">
        <v>1325</v>
      </c>
      <c r="CH295" s="528" t="s">
        <v>1325</v>
      </c>
      <c r="CI295" s="535" t="s">
        <v>1325</v>
      </c>
      <c r="CJ295" s="531"/>
      <c r="CK295" s="532">
        <v>0</v>
      </c>
      <c r="CL295" s="532"/>
      <c r="CM295" s="532"/>
      <c r="CN295" s="532"/>
      <c r="CO295" s="532">
        <v>0</v>
      </c>
      <c r="CP295" s="533"/>
      <c r="CQ295" s="534" t="s">
        <v>1325</v>
      </c>
      <c r="CR295" s="528" t="s">
        <v>1325</v>
      </c>
      <c r="CS295" s="528" t="s">
        <v>1325</v>
      </c>
      <c r="CT295" s="528" t="s">
        <v>1325</v>
      </c>
      <c r="CU295" s="528" t="s">
        <v>1325</v>
      </c>
      <c r="CV295" s="528" t="s">
        <v>1325</v>
      </c>
      <c r="CW295" s="528" t="s">
        <v>1325</v>
      </c>
      <c r="CX295" s="528" t="s">
        <v>878</v>
      </c>
      <c r="CY295" s="528" t="s">
        <v>791</v>
      </c>
      <c r="CZ295" s="528" t="s">
        <v>878</v>
      </c>
      <c r="DA295" s="536" t="s">
        <v>791</v>
      </c>
      <c r="DB295" s="537" t="s">
        <v>792</v>
      </c>
      <c r="DC295" s="537" t="s">
        <v>792</v>
      </c>
      <c r="DD295" s="537" t="s">
        <v>878</v>
      </c>
      <c r="DE295" s="537" t="s">
        <v>878</v>
      </c>
      <c r="DF295" s="544" t="s">
        <v>1934</v>
      </c>
      <c r="DG295" s="538" t="s">
        <v>1930</v>
      </c>
      <c r="DH295" s="528">
        <v>9</v>
      </c>
      <c r="DI295" s="528">
        <v>10</v>
      </c>
      <c r="DJ295" s="528">
        <v>0</v>
      </c>
      <c r="DK295" s="528">
        <v>0</v>
      </c>
      <c r="DL295" s="528">
        <v>0</v>
      </c>
      <c r="DM295" s="528">
        <v>53</v>
      </c>
      <c r="DN295" s="528">
        <v>3</v>
      </c>
      <c r="DO295" s="528">
        <v>13</v>
      </c>
      <c r="DP295" s="535">
        <v>75</v>
      </c>
    </row>
    <row r="296" spans="1:120">
      <c r="A296" s="591" t="s">
        <v>122</v>
      </c>
      <c r="B296" s="545" t="s">
        <v>1293</v>
      </c>
      <c r="C296" s="546" t="s">
        <v>812</v>
      </c>
      <c r="D296" s="531">
        <v>0.64275762142091664</v>
      </c>
      <c r="E296" s="532">
        <v>0.62813497926857431</v>
      </c>
      <c r="F296" s="532">
        <v>0.47798374734389354</v>
      </c>
      <c r="G296" s="532">
        <v>1.1673103628462951</v>
      </c>
      <c r="H296" s="532"/>
      <c r="I296" s="532">
        <v>1.3547442594503825</v>
      </c>
      <c r="J296" s="533">
        <v>1.6283663034008027</v>
      </c>
      <c r="K296" s="534">
        <v>17</v>
      </c>
      <c r="L296" s="528" t="s">
        <v>1325</v>
      </c>
      <c r="M296" s="528" t="s">
        <v>1325</v>
      </c>
      <c r="N296" s="528" t="s">
        <v>1325</v>
      </c>
      <c r="O296" s="528" t="s">
        <v>1325</v>
      </c>
      <c r="P296" s="528">
        <v>138</v>
      </c>
      <c r="Q296" s="535" t="s">
        <v>1325</v>
      </c>
      <c r="R296" s="531">
        <v>0.68835816753196255</v>
      </c>
      <c r="S296" s="532">
        <v>0</v>
      </c>
      <c r="T296" s="532">
        <v>0</v>
      </c>
      <c r="U296" s="532">
        <v>0</v>
      </c>
      <c r="V296" s="532"/>
      <c r="W296" s="532">
        <v>1.0542529029088659</v>
      </c>
      <c r="X296" s="533">
        <v>5.0104619123619409</v>
      </c>
      <c r="Y296" s="534" t="s">
        <v>1325</v>
      </c>
      <c r="Z296" s="528" t="s">
        <v>1325</v>
      </c>
      <c r="AA296" s="528" t="s">
        <v>1325</v>
      </c>
      <c r="AB296" s="528" t="s">
        <v>1325</v>
      </c>
      <c r="AC296" s="528" t="s">
        <v>1325</v>
      </c>
      <c r="AD296" s="528" t="s">
        <v>1325</v>
      </c>
      <c r="AE296" s="535" t="s">
        <v>1325</v>
      </c>
      <c r="AF296" s="531">
        <v>0.72518112804217927</v>
      </c>
      <c r="AG296" s="532">
        <v>0</v>
      </c>
      <c r="AH296" s="532">
        <v>0</v>
      </c>
      <c r="AI296" s="532">
        <v>0</v>
      </c>
      <c r="AJ296" s="532"/>
      <c r="AK296" s="532">
        <v>2.1569826277338966</v>
      </c>
      <c r="AL296" s="533">
        <v>1.4466417571688772</v>
      </c>
      <c r="AM296" s="534" t="s">
        <v>1325</v>
      </c>
      <c r="AN296" s="528" t="s">
        <v>1325</v>
      </c>
      <c r="AO296" s="528" t="s">
        <v>1325</v>
      </c>
      <c r="AP296" s="528" t="s">
        <v>1325</v>
      </c>
      <c r="AQ296" s="528" t="s">
        <v>1325</v>
      </c>
      <c r="AR296" s="528">
        <v>25</v>
      </c>
      <c r="AS296" s="535" t="s">
        <v>1325</v>
      </c>
      <c r="AT296" s="531">
        <v>0.76709953655862417</v>
      </c>
      <c r="AU296" s="532">
        <v>0</v>
      </c>
      <c r="AV296" s="532">
        <v>0</v>
      </c>
      <c r="AW296" s="532">
        <v>0</v>
      </c>
      <c r="AX296" s="532"/>
      <c r="AY296" s="532">
        <v>0.90364534535045626</v>
      </c>
      <c r="AZ296" s="533">
        <v>5.6671621360054738</v>
      </c>
      <c r="BA296" s="534" t="s">
        <v>1325</v>
      </c>
      <c r="BB296" s="528" t="s">
        <v>1325</v>
      </c>
      <c r="BC296" s="528" t="s">
        <v>1325</v>
      </c>
      <c r="BD296" s="528" t="s">
        <v>1325</v>
      </c>
      <c r="BE296" s="528" t="s">
        <v>1325</v>
      </c>
      <c r="BF296" s="528" t="s">
        <v>1325</v>
      </c>
      <c r="BG296" s="535" t="s">
        <v>1325</v>
      </c>
      <c r="BH296" s="531">
        <v>0.14481220450772914</v>
      </c>
      <c r="BI296" s="532">
        <v>0</v>
      </c>
      <c r="BJ296" s="532">
        <v>0</v>
      </c>
      <c r="BK296" s="532">
        <v>6.109446946462886</v>
      </c>
      <c r="BL296" s="532"/>
      <c r="BM296" s="532">
        <v>1.1011637514374772</v>
      </c>
      <c r="BN296" s="533">
        <v>2.0369866848988383</v>
      </c>
      <c r="BO296" s="534" t="s">
        <v>1325</v>
      </c>
      <c r="BP296" s="528" t="s">
        <v>1325</v>
      </c>
      <c r="BQ296" s="528" t="s">
        <v>1325</v>
      </c>
      <c r="BR296" s="528" t="s">
        <v>1325</v>
      </c>
      <c r="BS296" s="528" t="s">
        <v>1325</v>
      </c>
      <c r="BT296" s="528">
        <v>30</v>
      </c>
      <c r="BU296" s="535" t="s">
        <v>1325</v>
      </c>
      <c r="BV296" s="531">
        <v>0.91827211623317795</v>
      </c>
      <c r="BW296" s="532">
        <v>2.4748960861086289</v>
      </c>
      <c r="BX296" s="532">
        <v>0</v>
      </c>
      <c r="BY296" s="532">
        <v>0</v>
      </c>
      <c r="BZ296" s="532"/>
      <c r="CA296" s="532">
        <v>1.759330329738314</v>
      </c>
      <c r="CB296" s="533">
        <v>0.85026610426300109</v>
      </c>
      <c r="CC296" s="534" t="s">
        <v>1325</v>
      </c>
      <c r="CD296" s="528" t="s">
        <v>1325</v>
      </c>
      <c r="CE296" s="528" t="s">
        <v>1325</v>
      </c>
      <c r="CF296" s="528" t="s">
        <v>1325</v>
      </c>
      <c r="CG296" s="528" t="s">
        <v>1325</v>
      </c>
      <c r="CH296" s="528">
        <v>39</v>
      </c>
      <c r="CI296" s="535" t="s">
        <v>1325</v>
      </c>
      <c r="CJ296" s="531">
        <v>0</v>
      </c>
      <c r="CK296" s="532">
        <v>0</v>
      </c>
      <c r="CL296" s="532">
        <v>0</v>
      </c>
      <c r="CM296" s="532">
        <v>0</v>
      </c>
      <c r="CN296" s="532"/>
      <c r="CO296" s="532">
        <v>0.82361606037793988</v>
      </c>
      <c r="CP296" s="533">
        <v>0</v>
      </c>
      <c r="CQ296" s="534" t="s">
        <v>1325</v>
      </c>
      <c r="CR296" s="528" t="s">
        <v>1325</v>
      </c>
      <c r="CS296" s="528" t="s">
        <v>1325</v>
      </c>
      <c r="CT296" s="528" t="s">
        <v>1325</v>
      </c>
      <c r="CU296" s="528" t="s">
        <v>1325</v>
      </c>
      <c r="CV296" s="528" t="s">
        <v>1325</v>
      </c>
      <c r="CW296" s="528" t="s">
        <v>1325</v>
      </c>
      <c r="CX296" s="528" t="s">
        <v>878</v>
      </c>
      <c r="CY296" s="528" t="s">
        <v>791</v>
      </c>
      <c r="CZ296" s="528" t="s">
        <v>878</v>
      </c>
      <c r="DA296" s="536" t="s">
        <v>791</v>
      </c>
      <c r="DB296" s="537" t="s">
        <v>792</v>
      </c>
      <c r="DC296" s="537" t="s">
        <v>792</v>
      </c>
      <c r="DD296" s="537" t="s">
        <v>878</v>
      </c>
      <c r="DE296" s="537" t="s">
        <v>878</v>
      </c>
      <c r="DF296" s="528"/>
      <c r="DG296" s="538" t="s">
        <v>1930</v>
      </c>
      <c r="DH296" s="528">
        <v>342</v>
      </c>
      <c r="DI296" s="528">
        <v>22</v>
      </c>
      <c r="DJ296" s="528">
        <v>28</v>
      </c>
      <c r="DK296" s="528">
        <v>12</v>
      </c>
      <c r="DL296" s="528">
        <v>1</v>
      </c>
      <c r="DM296" s="528">
        <v>1719</v>
      </c>
      <c r="DN296" s="528">
        <v>62</v>
      </c>
      <c r="DO296" s="528">
        <v>165</v>
      </c>
      <c r="DP296" s="535">
        <v>2186</v>
      </c>
    </row>
    <row r="297" spans="1:120" ht="30">
      <c r="A297" s="597" t="s">
        <v>124</v>
      </c>
      <c r="B297" s="545" t="s">
        <v>1295</v>
      </c>
      <c r="C297" s="546" t="s">
        <v>813</v>
      </c>
      <c r="D297" s="531">
        <v>0.78982783296025705</v>
      </c>
      <c r="E297" s="532">
        <v>1.5083033409936719</v>
      </c>
      <c r="F297" s="532">
        <v>0.19888584757745875</v>
      </c>
      <c r="G297" s="532">
        <v>0.93478623267312622</v>
      </c>
      <c r="H297" s="532"/>
      <c r="I297" s="532">
        <v>1.4196448685439569</v>
      </c>
      <c r="J297" s="533">
        <v>1.0345600388889336</v>
      </c>
      <c r="K297" s="534">
        <v>1096</v>
      </c>
      <c r="L297" s="528">
        <v>25</v>
      </c>
      <c r="M297" s="528" t="s">
        <v>1325</v>
      </c>
      <c r="N297" s="528">
        <v>17</v>
      </c>
      <c r="O297" s="528" t="s">
        <v>1325</v>
      </c>
      <c r="P297" s="528">
        <v>422</v>
      </c>
      <c r="Q297" s="535">
        <v>52</v>
      </c>
      <c r="R297" s="531">
        <v>0.21417234576084404</v>
      </c>
      <c r="S297" s="532">
        <v>0.77220255739068855</v>
      </c>
      <c r="T297" s="532">
        <v>0</v>
      </c>
      <c r="U297" s="532">
        <v>0.70463096469139519</v>
      </c>
      <c r="V297" s="532"/>
      <c r="W297" s="532">
        <v>4.0302379399955655</v>
      </c>
      <c r="X297" s="533">
        <v>0.76035892041583586</v>
      </c>
      <c r="Y297" s="534">
        <v>26</v>
      </c>
      <c r="Z297" s="528" t="s">
        <v>1325</v>
      </c>
      <c r="AA297" s="528" t="s">
        <v>1325</v>
      </c>
      <c r="AB297" s="528" t="s">
        <v>1325</v>
      </c>
      <c r="AC297" s="528" t="s">
        <v>1325</v>
      </c>
      <c r="AD297" s="528">
        <v>41</v>
      </c>
      <c r="AE297" s="535" t="s">
        <v>1325</v>
      </c>
      <c r="AF297" s="531">
        <v>1.0722518667104768</v>
      </c>
      <c r="AG297" s="532">
        <v>1.1508924932487024</v>
      </c>
      <c r="AH297" s="532">
        <v>0</v>
      </c>
      <c r="AI297" s="532">
        <v>0</v>
      </c>
      <c r="AJ297" s="532"/>
      <c r="AK297" s="532">
        <v>1.6463501155608475</v>
      </c>
      <c r="AL297" s="533">
        <v>1.0167623893065771</v>
      </c>
      <c r="AM297" s="534">
        <v>220</v>
      </c>
      <c r="AN297" s="528" t="s">
        <v>1325</v>
      </c>
      <c r="AO297" s="528" t="s">
        <v>1325</v>
      </c>
      <c r="AP297" s="528" t="s">
        <v>1325</v>
      </c>
      <c r="AQ297" s="528" t="s">
        <v>1325</v>
      </c>
      <c r="AR297" s="528">
        <v>69</v>
      </c>
      <c r="AS297" s="535" t="s">
        <v>1325</v>
      </c>
      <c r="AT297" s="531">
        <v>0.5411970066439884</v>
      </c>
      <c r="AU297" s="532">
        <v>0</v>
      </c>
      <c r="AV297" s="532">
        <v>0</v>
      </c>
      <c r="AW297" s="532">
        <v>0</v>
      </c>
      <c r="AX297" s="532"/>
      <c r="AY297" s="532">
        <v>3.1844614688075916</v>
      </c>
      <c r="AZ297" s="533">
        <v>0.91948866547681762</v>
      </c>
      <c r="BA297" s="534">
        <v>17</v>
      </c>
      <c r="BB297" s="528" t="s">
        <v>1325</v>
      </c>
      <c r="BC297" s="528" t="s">
        <v>1325</v>
      </c>
      <c r="BD297" s="528" t="s">
        <v>1325</v>
      </c>
      <c r="BE297" s="528" t="s">
        <v>1325</v>
      </c>
      <c r="BF297" s="528">
        <v>11</v>
      </c>
      <c r="BG297" s="535" t="s">
        <v>1325</v>
      </c>
      <c r="BH297" s="531">
        <v>0.36003979635653721</v>
      </c>
      <c r="BI297" s="532">
        <v>1.0326886638918793</v>
      </c>
      <c r="BJ297" s="532">
        <v>0.43648993940935998</v>
      </c>
      <c r="BK297" s="532">
        <v>0.94898463480330664</v>
      </c>
      <c r="BL297" s="532"/>
      <c r="BM297" s="532">
        <v>2.0945387100733766</v>
      </c>
      <c r="BN297" s="533">
        <v>1.1209240797931632</v>
      </c>
      <c r="BO297" s="534">
        <v>127</v>
      </c>
      <c r="BP297" s="528" t="s">
        <v>1325</v>
      </c>
      <c r="BQ297" s="528" t="s">
        <v>1325</v>
      </c>
      <c r="BR297" s="528" t="s">
        <v>1325</v>
      </c>
      <c r="BS297" s="528" t="s">
        <v>1325</v>
      </c>
      <c r="BT297" s="528">
        <v>109</v>
      </c>
      <c r="BU297" s="535">
        <v>13</v>
      </c>
      <c r="BV297" s="531">
        <v>1.1690477960083594</v>
      </c>
      <c r="BW297" s="532">
        <v>2.1912498310568407</v>
      </c>
      <c r="BX297" s="532">
        <v>0</v>
      </c>
      <c r="BY297" s="532">
        <v>1.276920266577102</v>
      </c>
      <c r="BZ297" s="532"/>
      <c r="CA297" s="532">
        <v>1.0446043498418973</v>
      </c>
      <c r="CB297" s="533">
        <v>1.2506009288697475</v>
      </c>
      <c r="CC297" s="534">
        <v>461</v>
      </c>
      <c r="CD297" s="528">
        <v>11</v>
      </c>
      <c r="CE297" s="528" t="s">
        <v>1325</v>
      </c>
      <c r="CF297" s="528" t="s">
        <v>1325</v>
      </c>
      <c r="CG297" s="528" t="s">
        <v>1325</v>
      </c>
      <c r="CH297" s="528">
        <v>116</v>
      </c>
      <c r="CI297" s="535">
        <v>19</v>
      </c>
      <c r="CJ297" s="531">
        <v>0.55455896000605265</v>
      </c>
      <c r="CK297" s="532">
        <v>1.5747815157456853</v>
      </c>
      <c r="CL297" s="532">
        <v>0</v>
      </c>
      <c r="CM297" s="532">
        <v>2.2831594326990881</v>
      </c>
      <c r="CN297" s="532"/>
      <c r="CO297" s="532">
        <v>0.80064327348058761</v>
      </c>
      <c r="CP297" s="533">
        <v>0.76568762015762826</v>
      </c>
      <c r="CQ297" s="534">
        <v>62</v>
      </c>
      <c r="CR297" s="528" t="s">
        <v>1325</v>
      </c>
      <c r="CS297" s="528" t="s">
        <v>1325</v>
      </c>
      <c r="CT297" s="528" t="s">
        <v>1325</v>
      </c>
      <c r="CU297" s="528" t="s">
        <v>1325</v>
      </c>
      <c r="CV297" s="528">
        <v>26</v>
      </c>
      <c r="CW297" s="528" t="s">
        <v>1325</v>
      </c>
      <c r="CX297" s="528" t="s">
        <v>878</v>
      </c>
      <c r="CY297" s="528" t="s">
        <v>791</v>
      </c>
      <c r="CZ297" s="528" t="s">
        <v>792</v>
      </c>
      <c r="DA297" s="536" t="s">
        <v>1950</v>
      </c>
      <c r="DB297" s="537" t="s">
        <v>792</v>
      </c>
      <c r="DC297" s="537" t="s">
        <v>792</v>
      </c>
      <c r="DD297" s="537" t="s">
        <v>878</v>
      </c>
      <c r="DE297" s="537" t="s">
        <v>878</v>
      </c>
      <c r="DF297" s="528"/>
      <c r="DG297" s="538" t="s">
        <v>1930</v>
      </c>
      <c r="DH297" s="528">
        <v>11228</v>
      </c>
      <c r="DI297" s="528">
        <v>141</v>
      </c>
      <c r="DJ297" s="528">
        <v>80</v>
      </c>
      <c r="DK297" s="528">
        <v>153</v>
      </c>
      <c r="DL297" s="528">
        <v>6</v>
      </c>
      <c r="DM297" s="528">
        <v>3143</v>
      </c>
      <c r="DN297" s="528">
        <v>425</v>
      </c>
      <c r="DO297" s="528">
        <v>1615</v>
      </c>
      <c r="DP297" s="535">
        <v>15176</v>
      </c>
    </row>
    <row r="298" spans="1:120">
      <c r="A298" s="597" t="s">
        <v>126</v>
      </c>
      <c r="B298" s="545" t="s">
        <v>1296</v>
      </c>
      <c r="C298" s="546" t="s">
        <v>814</v>
      </c>
      <c r="D298" s="531">
        <v>0.74735273651074707</v>
      </c>
      <c r="E298" s="532">
        <v>1.2993978402142079</v>
      </c>
      <c r="F298" s="532">
        <v>0.97766239296848556</v>
      </c>
      <c r="G298" s="532">
        <v>1.3521933322535946</v>
      </c>
      <c r="H298" s="532">
        <v>0.72413205498176991</v>
      </c>
      <c r="I298" s="532">
        <v>1.0716847424066935</v>
      </c>
      <c r="J298" s="533">
        <v>1.1712061506057307</v>
      </c>
      <c r="K298" s="534">
        <v>49</v>
      </c>
      <c r="L298" s="528">
        <v>13</v>
      </c>
      <c r="M298" s="528" t="s">
        <v>1325</v>
      </c>
      <c r="N298" s="528">
        <v>11</v>
      </c>
      <c r="O298" s="528" t="s">
        <v>1325</v>
      </c>
      <c r="P298" s="528">
        <v>495</v>
      </c>
      <c r="Q298" s="535">
        <v>54</v>
      </c>
      <c r="R298" s="531">
        <v>0.56521996730754176</v>
      </c>
      <c r="S298" s="532">
        <v>1.2824164565465934</v>
      </c>
      <c r="T298" s="532">
        <v>0</v>
      </c>
      <c r="U298" s="532">
        <v>1.5947484626231259</v>
      </c>
      <c r="V298" s="532">
        <v>0</v>
      </c>
      <c r="W298" s="532">
        <v>1.8618071425758469</v>
      </c>
      <c r="X298" s="533">
        <v>0.81761292360385296</v>
      </c>
      <c r="Y298" s="534" t="s">
        <v>1325</v>
      </c>
      <c r="Z298" s="528" t="s">
        <v>1325</v>
      </c>
      <c r="AA298" s="528" t="s">
        <v>1325</v>
      </c>
      <c r="AB298" s="528" t="s">
        <v>1325</v>
      </c>
      <c r="AC298" s="528" t="s">
        <v>1325</v>
      </c>
      <c r="AD298" s="528">
        <v>46</v>
      </c>
      <c r="AE298" s="535" t="s">
        <v>1325</v>
      </c>
      <c r="AF298" s="531">
        <v>0.77236340711499329</v>
      </c>
      <c r="AG298" s="532">
        <v>0.55286900109351544</v>
      </c>
      <c r="AH298" s="532">
        <v>2.6212011274339106</v>
      </c>
      <c r="AI298" s="532">
        <v>0</v>
      </c>
      <c r="AJ298" s="532">
        <v>1.3588336660906346</v>
      </c>
      <c r="AK298" s="532">
        <v>0.88866876463038946</v>
      </c>
      <c r="AL298" s="533">
        <v>1.3495934698162582</v>
      </c>
      <c r="AM298" s="534" t="s">
        <v>1325</v>
      </c>
      <c r="AN298" s="528" t="s">
        <v>1325</v>
      </c>
      <c r="AO298" s="528" t="s">
        <v>1325</v>
      </c>
      <c r="AP298" s="528" t="s">
        <v>1325</v>
      </c>
      <c r="AQ298" s="528" t="s">
        <v>1325</v>
      </c>
      <c r="AR298" s="528">
        <v>82</v>
      </c>
      <c r="AS298" s="535">
        <v>11</v>
      </c>
      <c r="AT298" s="531">
        <v>0.74640852048966611</v>
      </c>
      <c r="AU298" s="532">
        <v>5.1963383146945352</v>
      </c>
      <c r="AV298" s="532">
        <v>0</v>
      </c>
      <c r="AW298" s="532">
        <v>0</v>
      </c>
      <c r="AX298" s="532">
        <v>0</v>
      </c>
      <c r="AY298" s="532">
        <v>1.1866524436757195</v>
      </c>
      <c r="AZ298" s="533">
        <v>2.2596748323411013</v>
      </c>
      <c r="BA298" s="534" t="s">
        <v>1325</v>
      </c>
      <c r="BB298" s="528" t="s">
        <v>1325</v>
      </c>
      <c r="BC298" s="528" t="s">
        <v>1325</v>
      </c>
      <c r="BD298" s="528" t="s">
        <v>1325</v>
      </c>
      <c r="BE298" s="528" t="s">
        <v>1325</v>
      </c>
      <c r="BF298" s="528">
        <v>21</v>
      </c>
      <c r="BG298" s="535" t="s">
        <v>1325</v>
      </c>
      <c r="BH298" s="531">
        <v>0.56937586794526107</v>
      </c>
      <c r="BI298" s="532">
        <v>1.7333020551864005</v>
      </c>
      <c r="BJ298" s="532">
        <v>0</v>
      </c>
      <c r="BK298" s="532">
        <v>2.8205431392181484</v>
      </c>
      <c r="BL298" s="532">
        <v>1.042192297256461</v>
      </c>
      <c r="BM298" s="532">
        <v>1.3580315414762205</v>
      </c>
      <c r="BN298" s="533">
        <v>0.82316952054122994</v>
      </c>
      <c r="BO298" s="534" t="s">
        <v>1325</v>
      </c>
      <c r="BP298" s="528" t="s">
        <v>1325</v>
      </c>
      <c r="BQ298" s="528" t="s">
        <v>1325</v>
      </c>
      <c r="BR298" s="528" t="s">
        <v>1325</v>
      </c>
      <c r="BS298" s="528" t="s">
        <v>1325</v>
      </c>
      <c r="BT298" s="528">
        <v>125</v>
      </c>
      <c r="BU298" s="535" t="s">
        <v>1325</v>
      </c>
      <c r="BV298" s="531">
        <v>0.81934785471657667</v>
      </c>
      <c r="BW298" s="532">
        <v>1.3233031072709782</v>
      </c>
      <c r="BX298" s="532">
        <v>0.4444674419869416</v>
      </c>
      <c r="BY298" s="532">
        <v>1.2124753820097238</v>
      </c>
      <c r="BZ298" s="532">
        <v>0.79913787317727802</v>
      </c>
      <c r="CA298" s="532">
        <v>1.1793856616742509</v>
      </c>
      <c r="CB298" s="533">
        <v>1.3015992149235946</v>
      </c>
      <c r="CC298" s="534">
        <v>16</v>
      </c>
      <c r="CD298" s="528" t="s">
        <v>1325</v>
      </c>
      <c r="CE298" s="528" t="s">
        <v>1325</v>
      </c>
      <c r="CF298" s="528" t="s">
        <v>1325</v>
      </c>
      <c r="CG298" s="528" t="s">
        <v>1325</v>
      </c>
      <c r="CH298" s="528">
        <v>155</v>
      </c>
      <c r="CI298" s="535">
        <v>18</v>
      </c>
      <c r="CJ298" s="531">
        <v>0.84986714811451913</v>
      </c>
      <c r="CK298" s="532">
        <v>0</v>
      </c>
      <c r="CL298" s="532">
        <v>2.8876106090608666</v>
      </c>
      <c r="CM298" s="532">
        <v>2.3345705172619815</v>
      </c>
      <c r="CN298" s="532">
        <v>0</v>
      </c>
      <c r="CO298" s="532">
        <v>0.72350108854194117</v>
      </c>
      <c r="CP298" s="533">
        <v>0.37600865883605183</v>
      </c>
      <c r="CQ298" s="534" t="s">
        <v>1325</v>
      </c>
      <c r="CR298" s="528" t="s">
        <v>1325</v>
      </c>
      <c r="CS298" s="528" t="s">
        <v>1325</v>
      </c>
      <c r="CT298" s="528" t="s">
        <v>1325</v>
      </c>
      <c r="CU298" s="528" t="s">
        <v>1325</v>
      </c>
      <c r="CV298" s="528">
        <v>23</v>
      </c>
      <c r="CW298" s="528" t="s">
        <v>1325</v>
      </c>
      <c r="CX298" s="528" t="s">
        <v>878</v>
      </c>
      <c r="CY298" s="528" t="s">
        <v>791</v>
      </c>
      <c r="CZ298" s="528" t="s">
        <v>878</v>
      </c>
      <c r="DA298" s="536" t="s">
        <v>791</v>
      </c>
      <c r="DB298" s="537" t="s">
        <v>792</v>
      </c>
      <c r="DC298" s="537" t="s">
        <v>792</v>
      </c>
      <c r="DD298" s="537" t="s">
        <v>878</v>
      </c>
      <c r="DE298" s="537" t="s">
        <v>878</v>
      </c>
      <c r="DF298" s="528"/>
      <c r="DG298" s="538" t="s">
        <v>1930</v>
      </c>
      <c r="DH298" s="528">
        <v>558</v>
      </c>
      <c r="DI298" s="528">
        <v>90</v>
      </c>
      <c r="DJ298" s="528">
        <v>64</v>
      </c>
      <c r="DK298" s="528">
        <v>74</v>
      </c>
      <c r="DL298" s="528">
        <v>37</v>
      </c>
      <c r="DM298" s="528">
        <v>4314</v>
      </c>
      <c r="DN298" s="528">
        <v>417</v>
      </c>
      <c r="DO298" s="528">
        <v>632</v>
      </c>
      <c r="DP298" s="535">
        <v>5554</v>
      </c>
    </row>
    <row r="299" spans="1:120">
      <c r="A299" s="597" t="s">
        <v>347</v>
      </c>
      <c r="B299" s="545" t="s">
        <v>1295</v>
      </c>
      <c r="C299" s="546" t="s">
        <v>815</v>
      </c>
      <c r="D299" s="531">
        <v>1.5220098472929311</v>
      </c>
      <c r="E299" s="532">
        <v>1.2481293493255123</v>
      </c>
      <c r="F299" s="532"/>
      <c r="G299" s="532"/>
      <c r="H299" s="532"/>
      <c r="I299" s="532">
        <v>1.0518317532612418</v>
      </c>
      <c r="J299" s="533">
        <v>1.6564975476929067</v>
      </c>
      <c r="K299" s="534">
        <v>55</v>
      </c>
      <c r="L299" s="528" t="s">
        <v>1325</v>
      </c>
      <c r="M299" s="528" t="s">
        <v>1325</v>
      </c>
      <c r="N299" s="528" t="s">
        <v>1325</v>
      </c>
      <c r="O299" s="528" t="s">
        <v>1325</v>
      </c>
      <c r="P299" s="528">
        <v>40</v>
      </c>
      <c r="Q299" s="535" t="s">
        <v>1325</v>
      </c>
      <c r="R299" s="531">
        <v>0</v>
      </c>
      <c r="S299" s="532">
        <v>0</v>
      </c>
      <c r="T299" s="532"/>
      <c r="U299" s="532"/>
      <c r="V299" s="532"/>
      <c r="W299" s="532">
        <v>1.2815628443485803</v>
      </c>
      <c r="X299" s="533">
        <v>0</v>
      </c>
      <c r="Y299" s="534" t="s">
        <v>1325</v>
      </c>
      <c r="Z299" s="528" t="s">
        <v>1325</v>
      </c>
      <c r="AA299" s="528" t="s">
        <v>1325</v>
      </c>
      <c r="AB299" s="528" t="s">
        <v>1325</v>
      </c>
      <c r="AC299" s="528" t="s">
        <v>1325</v>
      </c>
      <c r="AD299" s="528" t="s">
        <v>1325</v>
      </c>
      <c r="AE299" s="535" t="s">
        <v>1325</v>
      </c>
      <c r="AF299" s="531">
        <v>1.5766067546127056</v>
      </c>
      <c r="AG299" s="532">
        <v>0</v>
      </c>
      <c r="AH299" s="532"/>
      <c r="AI299" s="532"/>
      <c r="AJ299" s="532"/>
      <c r="AK299" s="532">
        <v>1.7183890331638068</v>
      </c>
      <c r="AL299" s="533">
        <v>0</v>
      </c>
      <c r="AM299" s="534" t="s">
        <v>1325</v>
      </c>
      <c r="AN299" s="528" t="s">
        <v>1325</v>
      </c>
      <c r="AO299" s="528" t="s">
        <v>1325</v>
      </c>
      <c r="AP299" s="528" t="s">
        <v>1325</v>
      </c>
      <c r="AQ299" s="528" t="s">
        <v>1325</v>
      </c>
      <c r="AR299" s="528" t="s">
        <v>1325</v>
      </c>
      <c r="AS299" s="535" t="s">
        <v>1325</v>
      </c>
      <c r="AT299" s="531">
        <v>0</v>
      </c>
      <c r="AU299" s="532">
        <v>0</v>
      </c>
      <c r="AV299" s="532"/>
      <c r="AW299" s="532"/>
      <c r="AX299" s="532"/>
      <c r="AY299" s="532">
        <v>0.39770453635999858</v>
      </c>
      <c r="AZ299" s="533">
        <v>0</v>
      </c>
      <c r="BA299" s="534" t="s">
        <v>1325</v>
      </c>
      <c r="BB299" s="528" t="s">
        <v>1325</v>
      </c>
      <c r="BC299" s="528" t="s">
        <v>1325</v>
      </c>
      <c r="BD299" s="528" t="s">
        <v>1325</v>
      </c>
      <c r="BE299" s="528" t="s">
        <v>1325</v>
      </c>
      <c r="BF299" s="528" t="s">
        <v>1325</v>
      </c>
      <c r="BG299" s="535" t="s">
        <v>1325</v>
      </c>
      <c r="BH299" s="531">
        <v>1.2199999261989396</v>
      </c>
      <c r="BI299" s="532">
        <v>2.9876920730255443</v>
      </c>
      <c r="BJ299" s="532"/>
      <c r="BK299" s="532"/>
      <c r="BL299" s="532"/>
      <c r="BM299" s="532">
        <v>0.49616112631244452</v>
      </c>
      <c r="BN299" s="533">
        <v>6.6051141603310555</v>
      </c>
      <c r="BO299" s="534" t="s">
        <v>1325</v>
      </c>
      <c r="BP299" s="528" t="s">
        <v>1325</v>
      </c>
      <c r="BQ299" s="528" t="s">
        <v>1325</v>
      </c>
      <c r="BR299" s="528" t="s">
        <v>1325</v>
      </c>
      <c r="BS299" s="528" t="s">
        <v>1325</v>
      </c>
      <c r="BT299" s="528" t="s">
        <v>1325</v>
      </c>
      <c r="BU299" s="535" t="s">
        <v>1325</v>
      </c>
      <c r="BV299" s="531">
        <v>1.6196498340118095</v>
      </c>
      <c r="BW299" s="532">
        <v>1.0851585485925037</v>
      </c>
      <c r="BX299" s="532"/>
      <c r="BY299" s="532"/>
      <c r="BZ299" s="532"/>
      <c r="CA299" s="532">
        <v>0.94637074159897894</v>
      </c>
      <c r="CB299" s="533">
        <v>1.9586631479650709</v>
      </c>
      <c r="CC299" s="534">
        <v>33</v>
      </c>
      <c r="CD299" s="528" t="s">
        <v>1325</v>
      </c>
      <c r="CE299" s="528" t="s">
        <v>1325</v>
      </c>
      <c r="CF299" s="528" t="s">
        <v>1325</v>
      </c>
      <c r="CG299" s="528" t="s">
        <v>1325</v>
      </c>
      <c r="CH299" s="528">
        <v>22</v>
      </c>
      <c r="CI299" s="535" t="s">
        <v>1325</v>
      </c>
      <c r="CJ299" s="531">
        <v>6.5691948108862759</v>
      </c>
      <c r="CK299" s="532">
        <v>0</v>
      </c>
      <c r="CL299" s="532"/>
      <c r="CM299" s="532"/>
      <c r="CN299" s="532"/>
      <c r="CO299" s="532">
        <v>0.41241336795931371</v>
      </c>
      <c r="CP299" s="533">
        <v>0</v>
      </c>
      <c r="CQ299" s="534" t="s">
        <v>1325</v>
      </c>
      <c r="CR299" s="528" t="s">
        <v>1325</v>
      </c>
      <c r="CS299" s="528" t="s">
        <v>1325</v>
      </c>
      <c r="CT299" s="528" t="s">
        <v>1325</v>
      </c>
      <c r="CU299" s="528" t="s">
        <v>1325</v>
      </c>
      <c r="CV299" s="528" t="s">
        <v>1325</v>
      </c>
      <c r="CW299" s="528" t="s">
        <v>1325</v>
      </c>
      <c r="CX299" s="528" t="s">
        <v>878</v>
      </c>
      <c r="CY299" s="528" t="s">
        <v>791</v>
      </c>
      <c r="CZ299" s="528" t="s">
        <v>878</v>
      </c>
      <c r="DA299" s="536" t="s">
        <v>791</v>
      </c>
      <c r="DB299" s="537" t="s">
        <v>792</v>
      </c>
      <c r="DC299" s="537" t="s">
        <v>792</v>
      </c>
      <c r="DD299" s="537" t="s">
        <v>878</v>
      </c>
      <c r="DE299" s="537" t="s">
        <v>878</v>
      </c>
      <c r="DF299" s="528"/>
      <c r="DG299" s="548" t="s">
        <v>1930</v>
      </c>
      <c r="DH299" s="528">
        <v>656</v>
      </c>
      <c r="DI299" s="528">
        <v>53</v>
      </c>
      <c r="DJ299" s="528">
        <v>4</v>
      </c>
      <c r="DK299" s="528">
        <v>5</v>
      </c>
      <c r="DL299" s="528">
        <v>1</v>
      </c>
      <c r="DM299" s="528">
        <v>646</v>
      </c>
      <c r="DN299" s="528">
        <v>31</v>
      </c>
      <c r="DO299" s="528">
        <v>102</v>
      </c>
      <c r="DP299" s="535">
        <v>1396</v>
      </c>
    </row>
    <row r="300" spans="1:120" ht="30.75" thickBot="1">
      <c r="A300" s="591" t="s">
        <v>825</v>
      </c>
      <c r="B300" s="539" t="s">
        <v>1322</v>
      </c>
      <c r="C300" s="535" t="s">
        <v>1216</v>
      </c>
      <c r="D300" s="549">
        <v>1.0623958722546949</v>
      </c>
      <c r="E300" s="550">
        <v>1.6231616810531833</v>
      </c>
      <c r="F300" s="550">
        <v>0.51926330349843963</v>
      </c>
      <c r="G300" s="550">
        <v>1.4334345199651732</v>
      </c>
      <c r="H300" s="550">
        <v>0.75846493020637384</v>
      </c>
      <c r="I300" s="550">
        <v>0.98886687172303378</v>
      </c>
      <c r="J300" s="551">
        <v>0.99864646567431004</v>
      </c>
      <c r="K300" s="534">
        <v>23547</v>
      </c>
      <c r="L300" s="528">
        <v>2953</v>
      </c>
      <c r="M300" s="528">
        <v>4406</v>
      </c>
      <c r="N300" s="528">
        <v>7349</v>
      </c>
      <c r="O300" s="528">
        <v>775</v>
      </c>
      <c r="P300" s="528">
        <v>68882</v>
      </c>
      <c r="Q300" s="535">
        <v>6834</v>
      </c>
      <c r="R300" s="549">
        <v>0.44351605351803902</v>
      </c>
      <c r="S300" s="550">
        <v>0.73092947979491796</v>
      </c>
      <c r="T300" s="550">
        <v>1.1140630408196579</v>
      </c>
      <c r="U300" s="550">
        <v>0.8578157134195924</v>
      </c>
      <c r="V300" s="550">
        <v>0.50859758784678077</v>
      </c>
      <c r="W300" s="550">
        <v>1.5963244414137847</v>
      </c>
      <c r="X300" s="551">
        <v>1.0096121040723982</v>
      </c>
      <c r="Y300" s="534">
        <v>836</v>
      </c>
      <c r="Z300" s="528">
        <v>101</v>
      </c>
      <c r="AA300" s="528">
        <v>678</v>
      </c>
      <c r="AB300" s="528">
        <v>338</v>
      </c>
      <c r="AC300" s="528">
        <v>39</v>
      </c>
      <c r="AD300" s="528">
        <v>6083</v>
      </c>
      <c r="AE300" s="535">
        <v>517</v>
      </c>
      <c r="AF300" s="549">
        <v>1.0104685536027471</v>
      </c>
      <c r="AG300" s="550">
        <v>1.3597166845283748</v>
      </c>
      <c r="AH300" s="550">
        <v>0.72766071308851166</v>
      </c>
      <c r="AI300" s="550">
        <v>0.80872665229318219</v>
      </c>
      <c r="AJ300" s="550">
        <v>0.79503948686243919</v>
      </c>
      <c r="AK300" s="550">
        <v>1.0828020243864442</v>
      </c>
      <c r="AL300" s="551">
        <v>1.0439395273401297</v>
      </c>
      <c r="AM300" s="534">
        <v>3315</v>
      </c>
      <c r="AN300" s="528">
        <v>364</v>
      </c>
      <c r="AO300" s="528">
        <v>891</v>
      </c>
      <c r="AP300" s="528">
        <v>625</v>
      </c>
      <c r="AQ300" s="528">
        <v>119</v>
      </c>
      <c r="AR300" s="528">
        <v>10456</v>
      </c>
      <c r="AS300" s="535">
        <v>1044</v>
      </c>
      <c r="AT300" s="549">
        <v>0.53383013280406066</v>
      </c>
      <c r="AU300" s="550">
        <v>2.2350138341363217</v>
      </c>
      <c r="AV300" s="550">
        <v>0.21135128320693838</v>
      </c>
      <c r="AW300" s="550">
        <v>2.7236556027785941</v>
      </c>
      <c r="AX300" s="550">
        <v>0.4477494512646864</v>
      </c>
      <c r="AY300" s="550">
        <v>1.1747347223253173</v>
      </c>
      <c r="AZ300" s="551">
        <v>1.263645610327772</v>
      </c>
      <c r="BA300" s="534">
        <v>517</v>
      </c>
      <c r="BB300" s="528">
        <v>158</v>
      </c>
      <c r="BC300" s="528">
        <v>72</v>
      </c>
      <c r="BD300" s="528">
        <v>518</v>
      </c>
      <c r="BE300" s="528">
        <v>18</v>
      </c>
      <c r="BF300" s="528">
        <v>2885</v>
      </c>
      <c r="BG300" s="535">
        <v>334</v>
      </c>
      <c r="BH300" s="549">
        <v>0.59848308996516286</v>
      </c>
      <c r="BI300" s="550">
        <v>1.3509733431731354</v>
      </c>
      <c r="BJ300" s="550">
        <v>0.32930292734069389</v>
      </c>
      <c r="BK300" s="550">
        <v>1.415983031624839</v>
      </c>
      <c r="BL300" s="550">
        <v>0.43486084344008807</v>
      </c>
      <c r="BM300" s="550">
        <v>1.5024041648541657</v>
      </c>
      <c r="BN300" s="551">
        <v>1.0839730241893535</v>
      </c>
      <c r="BO300" s="534">
        <v>2910</v>
      </c>
      <c r="BP300" s="528">
        <v>493</v>
      </c>
      <c r="BQ300" s="528">
        <v>566</v>
      </c>
      <c r="BR300" s="528">
        <v>1451</v>
      </c>
      <c r="BS300" s="528">
        <v>89</v>
      </c>
      <c r="BT300" s="528">
        <v>15934</v>
      </c>
      <c r="BU300" s="535">
        <v>1474</v>
      </c>
      <c r="BV300" s="549">
        <v>1.5286925288153357</v>
      </c>
      <c r="BW300" s="550">
        <v>1.8970182801833551</v>
      </c>
      <c r="BX300" s="550">
        <v>0.4119149154148295</v>
      </c>
      <c r="BY300" s="550">
        <v>1.6593589964546323</v>
      </c>
      <c r="BZ300" s="550">
        <v>0.93844116665491273</v>
      </c>
      <c r="CA300" s="550">
        <v>0.74597356891096367</v>
      </c>
      <c r="CB300" s="551">
        <v>0.92759332579185516</v>
      </c>
      <c r="CC300" s="534">
        <v>12175</v>
      </c>
      <c r="CD300" s="528">
        <v>1346</v>
      </c>
      <c r="CE300" s="528">
        <v>1380</v>
      </c>
      <c r="CF300" s="528">
        <v>3299</v>
      </c>
      <c r="CG300" s="528">
        <v>375</v>
      </c>
      <c r="CH300" s="528">
        <v>23874</v>
      </c>
      <c r="CI300" s="535">
        <v>2497</v>
      </c>
      <c r="CJ300" s="549">
        <v>1.1956640002283399</v>
      </c>
      <c r="CK300" s="550">
        <v>2.4266903293926885</v>
      </c>
      <c r="CL300" s="550">
        <v>0.63833967651263701</v>
      </c>
      <c r="CM300" s="550">
        <v>1.7700442107831216</v>
      </c>
      <c r="CN300" s="550">
        <v>0.81996504915326174</v>
      </c>
      <c r="CO300" s="550">
        <v>0.83504772356598844</v>
      </c>
      <c r="CP300" s="551">
        <v>0.75546905818540433</v>
      </c>
      <c r="CQ300" s="534">
        <v>1049</v>
      </c>
      <c r="CR300" s="528">
        <v>177</v>
      </c>
      <c r="CS300" s="528">
        <v>218</v>
      </c>
      <c r="CT300" s="528">
        <v>363</v>
      </c>
      <c r="CU300" s="528">
        <v>34</v>
      </c>
      <c r="CV300" s="528">
        <v>2605</v>
      </c>
      <c r="CW300" s="528">
        <v>213</v>
      </c>
      <c r="CX300" s="528" t="s">
        <v>878</v>
      </c>
      <c r="CY300" s="528" t="s">
        <v>791</v>
      </c>
      <c r="CZ300" s="528" t="s">
        <v>792</v>
      </c>
      <c r="DA300" s="536" t="s">
        <v>1952</v>
      </c>
      <c r="DB300" s="552" t="s">
        <v>792</v>
      </c>
      <c r="DC300" s="552" t="s">
        <v>792</v>
      </c>
      <c r="DD300" s="552" t="s">
        <v>878</v>
      </c>
      <c r="DE300" s="552" t="s">
        <v>878</v>
      </c>
      <c r="DF300" s="528"/>
      <c r="DG300" s="553" t="s">
        <v>1930</v>
      </c>
      <c r="DH300" s="528">
        <v>204584</v>
      </c>
      <c r="DI300" s="528">
        <v>16756</v>
      </c>
      <c r="DJ300" s="528">
        <v>74721</v>
      </c>
      <c r="DK300" s="528">
        <v>47676</v>
      </c>
      <c r="DL300" s="528">
        <v>9298</v>
      </c>
      <c r="DM300" s="528">
        <v>630956</v>
      </c>
      <c r="DN300" s="528">
        <v>62400</v>
      </c>
      <c r="DO300" s="528">
        <v>114746</v>
      </c>
      <c r="DP300" s="535">
        <v>1046391</v>
      </c>
    </row>
    <row r="301" spans="1:120">
      <c r="A301" s="598" t="s">
        <v>1388</v>
      </c>
      <c r="B301" s="556" t="s">
        <v>1293</v>
      </c>
      <c r="C301" s="555" t="s">
        <v>1927</v>
      </c>
      <c r="D301" s="557">
        <v>1.0860491158357903</v>
      </c>
      <c r="E301" s="557">
        <v>1.5719111273509743</v>
      </c>
      <c r="F301" s="557">
        <v>0.75840747352250049</v>
      </c>
      <c r="G301" s="557">
        <v>1.1784992700729928</v>
      </c>
      <c r="H301" s="557">
        <v>0</v>
      </c>
      <c r="I301" s="557">
        <v>0.93209093613306082</v>
      </c>
      <c r="J301" s="557">
        <v>0.88287570431418727</v>
      </c>
      <c r="K301" s="555">
        <v>240</v>
      </c>
      <c r="L301" s="555">
        <v>49</v>
      </c>
      <c r="M301" s="555">
        <v>20</v>
      </c>
      <c r="N301" s="555">
        <v>19</v>
      </c>
      <c r="O301" s="555">
        <v>0</v>
      </c>
      <c r="P301" s="555">
        <v>1512</v>
      </c>
      <c r="Q301" s="555">
        <v>54</v>
      </c>
      <c r="R301" s="557">
        <v>0.46416672806005088</v>
      </c>
      <c r="S301" s="557">
        <v>2.2419418908182953</v>
      </c>
      <c r="T301" s="557">
        <v>0.52252044315484047</v>
      </c>
      <c r="U301" s="557">
        <v>0.85514169171318166</v>
      </c>
      <c r="V301" s="557">
        <v>0</v>
      </c>
      <c r="W301" s="557">
        <v>1.230963047869329</v>
      </c>
      <c r="X301" s="557">
        <v>1.6198631156077963</v>
      </c>
      <c r="Y301" s="555">
        <v>8</v>
      </c>
      <c r="Z301" s="555">
        <v>5</v>
      </c>
      <c r="AA301" s="555">
        <v>1</v>
      </c>
      <c r="AB301" s="555">
        <v>1</v>
      </c>
      <c r="AC301" s="555">
        <v>0</v>
      </c>
      <c r="AD301" s="555">
        <v>115</v>
      </c>
      <c r="AE301" s="555">
        <v>7</v>
      </c>
      <c r="AF301" s="557">
        <v>0.7757240171675851</v>
      </c>
      <c r="AG301" s="557">
        <v>1.2266790863751917</v>
      </c>
      <c r="AH301" s="557">
        <v>1.472803736146286</v>
      </c>
      <c r="AI301" s="557">
        <v>1.4948492297299834</v>
      </c>
      <c r="AJ301" s="557">
        <v>0</v>
      </c>
      <c r="AK301" s="557">
        <v>1.0713072159411454</v>
      </c>
      <c r="AL301" s="557">
        <v>1.026459942023688</v>
      </c>
      <c r="AM301" s="555">
        <v>37</v>
      </c>
      <c r="AN301" s="555">
        <v>8</v>
      </c>
      <c r="AO301" s="555">
        <v>8</v>
      </c>
      <c r="AP301" s="555">
        <v>5</v>
      </c>
      <c r="AQ301" s="555">
        <v>0</v>
      </c>
      <c r="AR301" s="555">
        <v>323</v>
      </c>
      <c r="AS301" s="555">
        <v>13</v>
      </c>
      <c r="AT301" s="557">
        <v>0.57574526845910157</v>
      </c>
      <c r="AU301" s="557">
        <v>1.8690715552927262</v>
      </c>
      <c r="AV301" s="557">
        <v>0</v>
      </c>
      <c r="AW301" s="557">
        <v>1.1989615471442545</v>
      </c>
      <c r="AX301" s="557">
        <v>0</v>
      </c>
      <c r="AY301" s="557">
        <v>1.3030368263242873</v>
      </c>
      <c r="AZ301" s="557">
        <v>1.2801349849788057</v>
      </c>
      <c r="BA301" s="555">
        <v>7</v>
      </c>
      <c r="BB301" s="555">
        <v>3</v>
      </c>
      <c r="BC301" s="555">
        <v>0</v>
      </c>
      <c r="BD301" s="555">
        <v>1</v>
      </c>
      <c r="BE301" s="555">
        <v>0</v>
      </c>
      <c r="BF301" s="555">
        <v>83</v>
      </c>
      <c r="BG301" s="555">
        <v>4</v>
      </c>
      <c r="BH301" s="557">
        <v>0.44027579352754825</v>
      </c>
      <c r="BI301" s="557">
        <v>1.3856550549271605</v>
      </c>
      <c r="BJ301" s="557">
        <v>0.23299272219363379</v>
      </c>
      <c r="BK301" s="557">
        <v>2.7227253863242442</v>
      </c>
      <c r="BL301" s="557">
        <v>0</v>
      </c>
      <c r="BM301" s="557">
        <v>1.5220603539932547</v>
      </c>
      <c r="BN301" s="557">
        <v>0.91161127718187673</v>
      </c>
      <c r="BO301" s="555">
        <v>17</v>
      </c>
      <c r="BP301" s="555">
        <v>7</v>
      </c>
      <c r="BQ301" s="555">
        <v>1</v>
      </c>
      <c r="BR301" s="555">
        <v>7</v>
      </c>
      <c r="BS301" s="555">
        <v>0</v>
      </c>
      <c r="BT301" s="555">
        <v>265</v>
      </c>
      <c r="BU301" s="555">
        <v>9</v>
      </c>
      <c r="BV301" s="557">
        <v>1.8487052187914894</v>
      </c>
      <c r="BW301" s="557">
        <v>1.5026386269631224</v>
      </c>
      <c r="BX301" s="557">
        <v>0.49212451709874161</v>
      </c>
      <c r="BY301" s="557">
        <v>0.80539660715368899</v>
      </c>
      <c r="BZ301" s="557">
        <v>0</v>
      </c>
      <c r="CA301" s="557">
        <v>0.68494259914636513</v>
      </c>
      <c r="CB301" s="557">
        <v>0.59069342224127219</v>
      </c>
      <c r="CC301" s="555">
        <v>144</v>
      </c>
      <c r="CD301" s="555">
        <v>18</v>
      </c>
      <c r="CE301" s="555">
        <v>5</v>
      </c>
      <c r="CF301" s="555">
        <v>5</v>
      </c>
      <c r="CG301" s="555">
        <v>0</v>
      </c>
      <c r="CH301" s="555">
        <v>541</v>
      </c>
      <c r="CI301" s="555">
        <v>14</v>
      </c>
      <c r="CJ301" s="557">
        <v>0.70610268773286033</v>
      </c>
      <c r="CK301" s="557">
        <v>2.1138309256286782</v>
      </c>
      <c r="CL301" s="557">
        <v>1.2467154433168122</v>
      </c>
      <c r="CM301" s="557">
        <v>0</v>
      </c>
      <c r="CN301" s="557">
        <v>0</v>
      </c>
      <c r="CO301" s="557">
        <v>0.90270623510417447</v>
      </c>
      <c r="CP301" s="557">
        <v>2.2283831220001433</v>
      </c>
      <c r="CQ301" s="555">
        <v>5</v>
      </c>
      <c r="CR301" s="555">
        <v>2</v>
      </c>
      <c r="CS301" s="555">
        <v>1</v>
      </c>
      <c r="CT301" s="555">
        <v>0</v>
      </c>
      <c r="CU301" s="555">
        <v>0</v>
      </c>
      <c r="CV301" s="555">
        <v>46</v>
      </c>
      <c r="CW301" s="555">
        <v>4</v>
      </c>
      <c r="CX301" s="528" t="s">
        <v>878</v>
      </c>
      <c r="CY301" s="528" t="s">
        <v>791</v>
      </c>
      <c r="CZ301" s="528" t="s">
        <v>878</v>
      </c>
      <c r="DA301" s="536" t="s">
        <v>791</v>
      </c>
      <c r="DF301" s="555"/>
      <c r="DG301" s="538" t="s">
        <v>1930</v>
      </c>
      <c r="DH301" s="555">
        <v>1894</v>
      </c>
      <c r="DI301" s="555">
        <v>267</v>
      </c>
      <c r="DJ301" s="555">
        <v>223</v>
      </c>
      <c r="DK301" s="555">
        <v>137</v>
      </c>
      <c r="DL301" s="555">
        <v>25</v>
      </c>
      <c r="DM301" s="555">
        <v>13007</v>
      </c>
      <c r="DN301" s="555">
        <v>517</v>
      </c>
      <c r="DO301" s="555">
        <v>1894</v>
      </c>
      <c r="DP301" s="555">
        <v>16070</v>
      </c>
    </row>
    <row r="305" spans="1:120">
      <c r="A305" s="508">
        <v>1</v>
      </c>
      <c r="B305" s="508">
        <v>2</v>
      </c>
      <c r="C305" s="508">
        <v>3</v>
      </c>
      <c r="D305" s="508">
        <v>4</v>
      </c>
      <c r="E305" s="508">
        <v>5</v>
      </c>
      <c r="F305" s="508">
        <v>6</v>
      </c>
      <c r="G305" s="508">
        <v>7</v>
      </c>
      <c r="H305" s="508">
        <v>8</v>
      </c>
      <c r="I305" s="508">
        <v>9</v>
      </c>
      <c r="J305" s="508">
        <v>10</v>
      </c>
      <c r="K305" s="508">
        <v>11</v>
      </c>
      <c r="L305" s="508">
        <v>12</v>
      </c>
      <c r="M305" s="508">
        <v>13</v>
      </c>
      <c r="N305" s="508">
        <v>14</v>
      </c>
      <c r="O305" s="508">
        <v>15</v>
      </c>
      <c r="P305" s="508">
        <v>16</v>
      </c>
      <c r="Q305" s="508">
        <v>17</v>
      </c>
      <c r="R305" s="508">
        <v>18</v>
      </c>
      <c r="S305" s="508">
        <v>19</v>
      </c>
      <c r="T305" s="508">
        <v>20</v>
      </c>
      <c r="U305" s="508">
        <v>21</v>
      </c>
      <c r="V305" s="508">
        <v>22</v>
      </c>
      <c r="W305" s="508">
        <v>23</v>
      </c>
      <c r="X305" s="508">
        <v>24</v>
      </c>
      <c r="Y305" s="508">
        <v>25</v>
      </c>
      <c r="Z305" s="508">
        <v>26</v>
      </c>
      <c r="AA305" s="508">
        <v>27</v>
      </c>
      <c r="AB305" s="508">
        <v>28</v>
      </c>
      <c r="AC305" s="508">
        <v>29</v>
      </c>
      <c r="AD305" s="508">
        <v>30</v>
      </c>
      <c r="AE305" s="508">
        <v>31</v>
      </c>
      <c r="AF305" s="508">
        <v>32</v>
      </c>
      <c r="AG305" s="508">
        <v>33</v>
      </c>
      <c r="AH305" s="508">
        <v>34</v>
      </c>
      <c r="AI305" s="508">
        <v>35</v>
      </c>
      <c r="AJ305" s="508">
        <v>36</v>
      </c>
      <c r="AK305" s="508">
        <v>37</v>
      </c>
      <c r="AL305" s="508">
        <v>38</v>
      </c>
      <c r="AM305" s="508">
        <v>39</v>
      </c>
      <c r="AN305" s="508">
        <v>40</v>
      </c>
      <c r="AO305" s="508">
        <v>41</v>
      </c>
      <c r="AP305" s="508">
        <v>42</v>
      </c>
      <c r="AQ305" s="508">
        <v>43</v>
      </c>
      <c r="AR305" s="508">
        <v>44</v>
      </c>
      <c r="AS305" s="508">
        <v>45</v>
      </c>
      <c r="AT305" s="508">
        <v>46</v>
      </c>
      <c r="AU305" s="508">
        <v>47</v>
      </c>
      <c r="AV305" s="508">
        <v>48</v>
      </c>
      <c r="AW305" s="508">
        <v>49</v>
      </c>
      <c r="AX305" s="508">
        <v>50</v>
      </c>
      <c r="AY305" s="508">
        <v>51</v>
      </c>
      <c r="AZ305" s="508">
        <v>52</v>
      </c>
      <c r="BA305" s="508">
        <v>53</v>
      </c>
      <c r="BB305" s="508">
        <v>54</v>
      </c>
      <c r="BC305" s="508">
        <v>55</v>
      </c>
      <c r="BD305" s="508">
        <v>56</v>
      </c>
      <c r="BE305" s="508">
        <v>57</v>
      </c>
      <c r="BF305" s="508">
        <v>58</v>
      </c>
      <c r="BG305" s="508">
        <v>59</v>
      </c>
      <c r="BH305" s="508">
        <v>60</v>
      </c>
      <c r="BI305" s="508">
        <v>61</v>
      </c>
      <c r="BJ305" s="508">
        <v>62</v>
      </c>
      <c r="BK305" s="508">
        <v>63</v>
      </c>
      <c r="BL305" s="508">
        <v>64</v>
      </c>
      <c r="BM305" s="508">
        <v>65</v>
      </c>
      <c r="BN305" s="508">
        <v>66</v>
      </c>
      <c r="BO305" s="508">
        <v>67</v>
      </c>
      <c r="BP305" s="508">
        <v>68</v>
      </c>
      <c r="BQ305" s="508">
        <v>69</v>
      </c>
      <c r="BR305" s="508">
        <v>70</v>
      </c>
      <c r="BS305" s="508">
        <v>71</v>
      </c>
      <c r="BT305" s="508">
        <v>72</v>
      </c>
      <c r="BU305" s="508">
        <v>73</v>
      </c>
      <c r="BV305" s="508">
        <v>74</v>
      </c>
      <c r="BW305" s="508">
        <v>75</v>
      </c>
      <c r="BX305" s="508">
        <v>76</v>
      </c>
      <c r="BY305" s="508">
        <v>77</v>
      </c>
      <c r="BZ305" s="508">
        <v>78</v>
      </c>
      <c r="CA305" s="508">
        <v>79</v>
      </c>
      <c r="CB305" s="508">
        <v>80</v>
      </c>
      <c r="CC305" s="508">
        <v>81</v>
      </c>
      <c r="CD305" s="508">
        <v>82</v>
      </c>
      <c r="CE305" s="508">
        <v>83</v>
      </c>
      <c r="CF305" s="508">
        <v>84</v>
      </c>
      <c r="CG305" s="508">
        <v>85</v>
      </c>
      <c r="CH305" s="508">
        <v>86</v>
      </c>
      <c r="CI305" s="508">
        <v>87</v>
      </c>
      <c r="CJ305" s="508">
        <v>88</v>
      </c>
      <c r="CK305" s="508">
        <v>89</v>
      </c>
      <c r="CL305" s="508">
        <v>90</v>
      </c>
      <c r="CM305" s="508">
        <v>91</v>
      </c>
      <c r="CN305" s="508">
        <v>92</v>
      </c>
      <c r="CO305" s="508">
        <v>93</v>
      </c>
      <c r="CP305" s="508">
        <v>94</v>
      </c>
      <c r="CQ305" s="508">
        <v>95</v>
      </c>
      <c r="CR305" s="508">
        <v>96</v>
      </c>
      <c r="CS305" s="508">
        <v>97</v>
      </c>
      <c r="CT305" s="508">
        <v>98</v>
      </c>
      <c r="CU305" s="508">
        <v>99</v>
      </c>
      <c r="CV305" s="508">
        <v>100</v>
      </c>
      <c r="CW305" s="508">
        <v>101</v>
      </c>
      <c r="CX305" s="508">
        <v>102</v>
      </c>
      <c r="CY305" s="508">
        <v>103</v>
      </c>
      <c r="CZ305" s="508">
        <v>104</v>
      </c>
      <c r="DA305" s="508">
        <v>105</v>
      </c>
      <c r="DB305" s="508">
        <v>106</v>
      </c>
      <c r="DC305" s="508">
        <v>107</v>
      </c>
      <c r="DD305" s="508">
        <v>108</v>
      </c>
      <c r="DE305" s="508">
        <v>109</v>
      </c>
      <c r="DF305" s="508">
        <v>110</v>
      </c>
      <c r="DG305" s="508">
        <v>111</v>
      </c>
      <c r="DH305" s="508">
        <v>112</v>
      </c>
      <c r="DI305" s="508">
        <v>113</v>
      </c>
      <c r="DJ305" s="508">
        <v>114</v>
      </c>
      <c r="DK305" s="508">
        <v>115</v>
      </c>
      <c r="DL305" s="508">
        <v>116</v>
      </c>
      <c r="DM305" s="508">
        <v>117</v>
      </c>
      <c r="DN305" s="508">
        <v>118</v>
      </c>
      <c r="DO305" s="508">
        <v>119</v>
      </c>
      <c r="DP305" s="508">
        <v>120</v>
      </c>
    </row>
  </sheetData>
  <sheetProtection password="CAB3" sheet="1" objects="1" scenarios="1"/>
  <autoFilter ref="A2:DQ301"/>
  <sortState ref="A3:XFD299">
    <sortCondition ref="C3:C299"/>
  </sortState>
  <mergeCells count="16">
    <mergeCell ref="CJ1:CP1"/>
    <mergeCell ref="CQ1:CW1"/>
    <mergeCell ref="DH1:DP1"/>
    <mergeCell ref="DB1:DE1"/>
    <mergeCell ref="CC1:CI1"/>
    <mergeCell ref="D1:J1"/>
    <mergeCell ref="K1:Q1"/>
    <mergeCell ref="R1:X1"/>
    <mergeCell ref="Y1:AE1"/>
    <mergeCell ref="AF1:AL1"/>
    <mergeCell ref="BV1:CB1"/>
    <mergeCell ref="AM1:AS1"/>
    <mergeCell ref="AT1:AZ1"/>
    <mergeCell ref="BA1:BG1"/>
    <mergeCell ref="BH1:BN1"/>
    <mergeCell ref="BO1:BU1"/>
  </mergeCells>
  <conditionalFormatting sqref="D29 D37:D300 R37:R300 AF37:AF300">
    <cfRule type="expression" dxfId="261" priority="204">
      <formula>AND(D29&gt;2, K29&gt;9, L29+M29+N29+O29+P29+Q29&gt;9)</formula>
    </cfRule>
  </conditionalFormatting>
  <conditionalFormatting sqref="D3:D28">
    <cfRule type="expression" dxfId="260" priority="203">
      <formula>"AND(D3=&gt;2, K3&gt;9, L3+M3+N3+O3+P3+Q3&gt;9)"</formula>
    </cfRule>
  </conditionalFormatting>
  <conditionalFormatting sqref="D30:D36">
    <cfRule type="expression" dxfId="259" priority="202">
      <formula>AND(D30&gt;2, K30&gt;9, L30+M30+N30+O30+P30+Q30&gt;9)</formula>
    </cfRule>
  </conditionalFormatting>
  <conditionalFormatting sqref="E29 E37:E300 S37:S300 AG37:AG300">
    <cfRule type="expression" dxfId="258" priority="201">
      <formula>AND(E29&gt;2, L29&gt;9, M29+N29+O29+P29+Q29+K29&gt;9)</formula>
    </cfRule>
  </conditionalFormatting>
  <conditionalFormatting sqref="E3:E28">
    <cfRule type="expression" dxfId="257" priority="200">
      <formula>AND(E3&gt;2, L3&gt;9, M3+N3+O3+P3+Q3+K3&gt;9)</formula>
    </cfRule>
  </conditionalFormatting>
  <conditionalFormatting sqref="E30:E36">
    <cfRule type="expression" dxfId="256" priority="199">
      <formula>AND(E30&gt;2, L30&gt;9, M30+N30+O30+P30+Q30+K30&gt;9)</formula>
    </cfRule>
  </conditionalFormatting>
  <conditionalFormatting sqref="F29 F37:F300 T37:T300 AH37:AH300">
    <cfRule type="expression" dxfId="255" priority="198">
      <formula>AND(F29&gt;2, M29&gt;9, N29+O29+P29+Q29+K29+L29&gt;9)</formula>
    </cfRule>
  </conditionalFormatting>
  <conditionalFormatting sqref="F3:F28">
    <cfRule type="expression" dxfId="254" priority="197">
      <formula>AND(F3&gt;2, M3&gt;9, N3+O3+P3+Q3+K3+L3&gt;9)</formula>
    </cfRule>
  </conditionalFormatting>
  <conditionalFormatting sqref="F30:F36">
    <cfRule type="expression" dxfId="253" priority="196">
      <formula>AND(F30&gt;2, M30&gt;9, N30+O30+P30+Q30+K30+L30&gt;9)</formula>
    </cfRule>
  </conditionalFormatting>
  <conditionalFormatting sqref="G29 G37:G300 U37:U300 AI37:AI300">
    <cfRule type="expression" dxfId="252" priority="195">
      <formula>AND(G29&gt;2, N29&gt;9, O29+P29+Q29+K29+L29+M29&gt;9)</formula>
    </cfRule>
  </conditionalFormatting>
  <conditionalFormatting sqref="G3:G28">
    <cfRule type="expression" dxfId="251" priority="194">
      <formula>AND(G3&gt;2, N3&gt;9, O3+P3+Q3+K3+L3+M3&gt;9)</formula>
    </cfRule>
  </conditionalFormatting>
  <conditionalFormatting sqref="G30:G36">
    <cfRule type="expression" dxfId="250" priority="193">
      <formula>AND(G30&gt;2, N30&gt;9, O30+P30+Q30+K30+L30+M30&gt;9)</formula>
    </cfRule>
  </conditionalFormatting>
  <conditionalFormatting sqref="H29 H37:H300 V37:V300 AJ37:AJ300">
    <cfRule type="expression" dxfId="249" priority="192">
      <formula>AND(H29&gt;2, O29&gt;9, P29+Q29+K29+L29+M29+N29&gt;9)</formula>
    </cfRule>
  </conditionalFormatting>
  <conditionalFormatting sqref="H3:H28">
    <cfRule type="expression" dxfId="248" priority="191">
      <formula>AND(H3&gt;2, O3&gt;9, P3+Q3+K3+L3+M3+N3&gt;9)</formula>
    </cfRule>
  </conditionalFormatting>
  <conditionalFormatting sqref="H30:H36">
    <cfRule type="expression" dxfId="247" priority="190">
      <formula>AND(H30&gt;2, O30&gt;9, P30+Q30+K30+L30+M30+N30&gt;9)</formula>
    </cfRule>
  </conditionalFormatting>
  <conditionalFormatting sqref="I29 I37:I300 W37:W300 AK37:AK300">
    <cfRule type="expression" dxfId="246" priority="189">
      <formula>AND(I29&gt;2, P29&gt;9, Q29+K29+L29+M29+N29+O29&gt;9)</formula>
    </cfRule>
  </conditionalFormatting>
  <conditionalFormatting sqref="I3:I28">
    <cfRule type="expression" dxfId="245" priority="188">
      <formula>AND(I3&gt;2, P3&gt;9, Q3+K3+L3+M3+N3+O3&gt;9)</formula>
    </cfRule>
  </conditionalFormatting>
  <conditionalFormatting sqref="I30:I36">
    <cfRule type="expression" dxfId="244" priority="187">
      <formula>AND(I30&gt;2, P30&gt;9, Q30+K30+L30+M30+N30+O30&gt;9)</formula>
    </cfRule>
  </conditionalFormatting>
  <conditionalFormatting sqref="J29 J37:J300 X37:X300 AL37:AL300">
    <cfRule type="expression" dxfId="243" priority="186">
      <formula>AND(J29&gt;2, Q29&gt;9, K29+L29+M29+N29+O29+P29&gt;9)</formula>
    </cfRule>
  </conditionalFormatting>
  <conditionalFormatting sqref="J3:J28">
    <cfRule type="expression" dxfId="242" priority="185">
      <formula>AND(J3&gt;2, Q3&gt;9, K3+L3+M3+N3+O3+P3&gt;9)</formula>
    </cfRule>
  </conditionalFormatting>
  <conditionalFormatting sqref="J30:J36">
    <cfRule type="expression" dxfId="241" priority="184">
      <formula>AND(J30&gt;2, Q30&gt;9, K30+L30+M30+N30+O30+P30&gt;9)</formula>
    </cfRule>
  </conditionalFormatting>
  <conditionalFormatting sqref="R29">
    <cfRule type="expression" dxfId="240" priority="183">
      <formula>AND(R29&gt;2, Y29&gt;9, Z29+AA29+AB29+AC29+AD29+AE29&gt;9)</formula>
    </cfRule>
  </conditionalFormatting>
  <conditionalFormatting sqref="R3:R28">
    <cfRule type="expression" dxfId="239" priority="182">
      <formula>AND(R3&gt;2, Y3&gt;9, Z3+AA3+AB3+AC3+AD3+AE3&gt;9)</formula>
    </cfRule>
  </conditionalFormatting>
  <conditionalFormatting sqref="R30:R36">
    <cfRule type="expression" dxfId="238" priority="181">
      <formula>AND(R30&gt;2, Y30&gt;9, Z30+AA30+AB30+AC30+AD30+AE30&gt;9)</formula>
    </cfRule>
  </conditionalFormatting>
  <conditionalFormatting sqref="S29">
    <cfRule type="expression" dxfId="237" priority="180">
      <formula>AND(S29&gt;2, Z29&gt;9, AA29+AB29+AC29+AD29+AE29+Y29&gt;9)</formula>
    </cfRule>
  </conditionalFormatting>
  <conditionalFormatting sqref="S3:S28">
    <cfRule type="expression" dxfId="236" priority="179">
      <formula>AND(S3&gt;2, Z3&gt;9, AA3+AB3+AC3+AD3+AE3+Y3&gt;9)</formula>
    </cfRule>
  </conditionalFormatting>
  <conditionalFormatting sqref="S30:S36">
    <cfRule type="expression" dxfId="235" priority="178">
      <formula>AND(S30&gt;2, Z30&gt;9, AA30+AB30+AC30+AD30+AE30+Y30&gt;9)</formula>
    </cfRule>
  </conditionalFormatting>
  <conditionalFormatting sqref="T29">
    <cfRule type="expression" dxfId="234" priority="177">
      <formula>AND(T29&gt;2, AA29&gt;9, AB29+AC29+AD29+AE29+Y29+Z29&gt;9)</formula>
    </cfRule>
  </conditionalFormatting>
  <conditionalFormatting sqref="T3:T28">
    <cfRule type="expression" dxfId="233" priority="176">
      <formula>AND(T3&gt;2, AA3&gt;9, AB3+AC3+AD3+AE3+Y3+Z3&gt;9)</formula>
    </cfRule>
  </conditionalFormatting>
  <conditionalFormatting sqref="T30:T36">
    <cfRule type="expression" dxfId="232" priority="175">
      <formula>AND(T30&gt;2, AA30&gt;9, AB30+AC30+AD30+AE30+Y30+Z30&gt;9)</formula>
    </cfRule>
  </conditionalFormatting>
  <conditionalFormatting sqref="U29">
    <cfRule type="expression" dxfId="231" priority="174">
      <formula>AND(U29&gt;2, AB29&gt;9, AC29+AD29+AE29+Y29+Z29+AA29&gt;9)</formula>
    </cfRule>
  </conditionalFormatting>
  <conditionalFormatting sqref="U3:U28">
    <cfRule type="expression" dxfId="230" priority="173">
      <formula>AND(U3&gt;2, AB3&gt;9, AC3+AD3+AE3+Y3+Z3+AA3&gt;9)</formula>
    </cfRule>
  </conditionalFormatting>
  <conditionalFormatting sqref="U30:U36">
    <cfRule type="expression" dxfId="229" priority="172">
      <formula>AND(U30&gt;2, AB30&gt;9, AC30+AD30+AE30+Y30+Z30+AA30&gt;9)</formula>
    </cfRule>
  </conditionalFormatting>
  <conditionalFormatting sqref="V29">
    <cfRule type="expression" dxfId="228" priority="171">
      <formula>AND(V29&gt;2, AC29&gt;9, AD29+AE29+Y29+Z29+AA29+AB29&gt;9)</formula>
    </cfRule>
  </conditionalFormatting>
  <conditionalFormatting sqref="V3:V28">
    <cfRule type="expression" dxfId="227" priority="170">
      <formula>AND(V3&gt;2, AC3&gt;9, AD3+AE3+Y3+Z3+AA3+AB3&gt;9)</formula>
    </cfRule>
  </conditionalFormatting>
  <conditionalFormatting sqref="V30:V36">
    <cfRule type="expression" dxfId="226" priority="169">
      <formula>AND(V30&gt;2, AC30&gt;9, AD30+AE30+Y30+Z30+AA30+AB30&gt;9)</formula>
    </cfRule>
  </conditionalFormatting>
  <conditionalFormatting sqref="W29">
    <cfRule type="expression" dxfId="225" priority="168">
      <formula>AND(W29&gt;2, AD29&gt;9, AE29+Y29+Z29+AA29+AB29+AC29&gt;9)</formula>
    </cfRule>
  </conditionalFormatting>
  <conditionalFormatting sqref="W3:W28">
    <cfRule type="expression" dxfId="224" priority="167">
      <formula>AND(W3&gt;2, AD3&gt;9, AE3+Y3+Z3+AA3+AB3+AC3&gt;9)</formula>
    </cfRule>
  </conditionalFormatting>
  <conditionalFormatting sqref="W30:W36">
    <cfRule type="expression" dxfId="223" priority="166">
      <formula>AND(W30&gt;2, AD30&gt;9, AE30+Y30+Z30+AA30+AB30+AC30&gt;9)</formula>
    </cfRule>
  </conditionalFormatting>
  <conditionalFormatting sqref="X29">
    <cfRule type="expression" dxfId="222" priority="165">
      <formula>AND(X29&gt;2, AE29&gt;9, Y29+Z29+AA29+AB29+AC29+AD29&gt;9)</formula>
    </cfRule>
  </conditionalFormatting>
  <conditionalFormatting sqref="X3:X28">
    <cfRule type="expression" dxfId="221" priority="164">
      <formula>AND(X3&gt;2, AE3&gt;9, Y3+Z3+AA3+AB3+AC3+AD3&gt;9)</formula>
    </cfRule>
  </conditionalFormatting>
  <conditionalFormatting sqref="X30:X36">
    <cfRule type="expression" dxfId="220" priority="163">
      <formula>AND(X30&gt;2, AE30&gt;9, Y30+Z30+AA30+AB30+AC30+AD30&gt;9)</formula>
    </cfRule>
  </conditionalFormatting>
  <conditionalFormatting sqref="AF29">
    <cfRule type="expression" dxfId="219" priority="162">
      <formula>AND(AF29&gt;2, AM29&gt;9, AN29+AO29+AP29+AQ29+AR29+AS29&gt;9)</formula>
    </cfRule>
  </conditionalFormatting>
  <conditionalFormatting sqref="AF3:AF28">
    <cfRule type="expression" dxfId="218" priority="161">
      <formula>AND(AF3&gt;2, AM3&gt;9, AN3+AO3+AP3+AQ3+AR3+AS3&gt;9)</formula>
    </cfRule>
  </conditionalFormatting>
  <conditionalFormatting sqref="AF30:AF36">
    <cfRule type="expression" dxfId="217" priority="160">
      <formula>AND(AF30&gt;2, AM30&gt;9, AN30+AO30+AP30+AQ30+AR30+AS30&gt;9)</formula>
    </cfRule>
  </conditionalFormatting>
  <conditionalFormatting sqref="AG29">
    <cfRule type="expression" dxfId="216" priority="159">
      <formula>AND(AG29&gt;2, AN29&gt;9, AO29+AP29+AQ29+AR29+AS29+AM29&gt;9)</formula>
    </cfRule>
  </conditionalFormatting>
  <conditionalFormatting sqref="AG3:AG28">
    <cfRule type="expression" dxfId="215" priority="158">
      <formula>AND(AG3&gt;2, AN3&gt;9, AO3+AP3+AQ3+AR3+AS3+AM3&gt;9)</formula>
    </cfRule>
  </conditionalFormatting>
  <conditionalFormatting sqref="AG30:AG36">
    <cfRule type="expression" dxfId="214" priority="157">
      <formula>AND(AG30&gt;2, AN30&gt;9, AO30+AP30+AQ30+AR30+AS30+AM30&gt;9)</formula>
    </cfRule>
  </conditionalFormatting>
  <conditionalFormatting sqref="AH29">
    <cfRule type="expression" dxfId="213" priority="156">
      <formula>AND(AH29&gt;2, AO29&gt;9, AP29+AQ29+AR29+AS29+AM29+AN29&gt;9)</formula>
    </cfRule>
  </conditionalFormatting>
  <conditionalFormatting sqref="AH3:AH28">
    <cfRule type="expression" dxfId="212" priority="155">
      <formula>AND(AH3&gt;2, AO3&gt;9, AP3+AQ3+AR3+AS3+AM3+AN3&gt;9)</formula>
    </cfRule>
  </conditionalFormatting>
  <conditionalFormatting sqref="AH30:AH36">
    <cfRule type="expression" dxfId="211" priority="154">
      <formula>AND(AH30&gt;2, AO30&gt;9, AP30+AQ30+AR30+AS30+AM30+AN30&gt;9)</formula>
    </cfRule>
  </conditionalFormatting>
  <conditionalFormatting sqref="AI29">
    <cfRule type="expression" dxfId="210" priority="153">
      <formula>AND(AI29&gt;2, AP29&gt;9, AQ29+AR29+AS29+AM29+AN29+AO29&gt;9)</formula>
    </cfRule>
  </conditionalFormatting>
  <conditionalFormatting sqref="AI3:AI28">
    <cfRule type="expression" dxfId="209" priority="152">
      <formula>AND(AI3&gt;2, AP3&gt;9, AQ3+AR3+AS3+AM3+AN3+AO3&gt;9)</formula>
    </cfRule>
  </conditionalFormatting>
  <conditionalFormatting sqref="AI30:AI36">
    <cfRule type="expression" dxfId="208" priority="151">
      <formula>AND(AI30&gt;2, AP30&gt;9, AQ30+AR30+AS30+AM30+AN30+AO30&gt;9)</formula>
    </cfRule>
  </conditionalFormatting>
  <conditionalFormatting sqref="AJ29">
    <cfRule type="expression" dxfId="207" priority="150">
      <formula>AND(AJ29&gt;2, AQ29&gt;9, AR29+AS29+AM29+AN29+AO29+AP29&gt;9)</formula>
    </cfRule>
  </conditionalFormatting>
  <conditionalFormatting sqref="AJ3:AJ28">
    <cfRule type="expression" dxfId="206" priority="149">
      <formula>AND(AJ3&gt;2, AQ3&gt;9, AR3+AS3+AM3+AN3+AO3+AP3&gt;9)</formula>
    </cfRule>
  </conditionalFormatting>
  <conditionalFormatting sqref="AJ30:AJ36">
    <cfRule type="expression" dxfId="205" priority="148">
      <formula>AND(AJ30&gt;2, AQ30&gt;9, AR30+AS30+AM30+AN30+AO30+AP30&gt;9)</formula>
    </cfRule>
  </conditionalFormatting>
  <conditionalFormatting sqref="AK29">
    <cfRule type="expression" dxfId="204" priority="147">
      <formula>AND(AK29&gt;2, AR29&gt;9, AS29+AM29+AN29+AO29+AP29+AQ29&gt;9)</formula>
    </cfRule>
  </conditionalFormatting>
  <conditionalFormatting sqref="AK3:AK28">
    <cfRule type="expression" dxfId="203" priority="146">
      <formula>AND(AK3&gt;2, AR3&gt;9, AS3+AM3+AN3+AO3+AP3+AQ3&gt;9)</formula>
    </cfRule>
  </conditionalFormatting>
  <conditionalFormatting sqref="AK30:AK36">
    <cfRule type="expression" dxfId="202" priority="145">
      <formula>AND(AK30&gt;2, AR30&gt;9, AS30+AM30+AN30+AO30+AP30+AQ30&gt;9)</formula>
    </cfRule>
  </conditionalFormatting>
  <conditionalFormatting sqref="AL29">
    <cfRule type="expression" dxfId="201" priority="144">
      <formula>AND(AL29&gt;2, AS29&gt;9, AM29+AN29+AO29+AP29+AQ29+AR29&gt;9)</formula>
    </cfRule>
  </conditionalFormatting>
  <conditionalFormatting sqref="AL3:AL28">
    <cfRule type="expression" dxfId="200" priority="143">
      <formula>AND(AL3&gt;2, AS3&gt;9, AM3+AN3+AO3+AP3+AQ3+AR3&gt;9)</formula>
    </cfRule>
  </conditionalFormatting>
  <conditionalFormatting sqref="AL30:AL36">
    <cfRule type="expression" dxfId="199" priority="142">
      <formula>AND(AL30&gt;2, AS30&gt;9, AM30+AN30+AO30+AP30+AQ30+AR30&gt;9)</formula>
    </cfRule>
  </conditionalFormatting>
  <conditionalFormatting sqref="AT29 AT37:AT300 BH37:BH300 BV37:BV300 CJ37:CJ300">
    <cfRule type="expression" dxfId="198" priority="141">
      <formula>AND(AT29&gt;2, BA29&gt;9,BB29+BC29+BD29+BE29+BF29+BG29&gt;9)</formula>
    </cfRule>
  </conditionalFormatting>
  <conditionalFormatting sqref="AT3:AT28">
    <cfRule type="expression" dxfId="197" priority="140">
      <formula>AND(AT3&gt;2, BA3&gt;9,BB3+BC3+BD3+BE3+BF3+BG3&gt;9)</formula>
    </cfRule>
  </conditionalFormatting>
  <conditionalFormatting sqref="AT30:AT36">
    <cfRule type="expression" dxfId="196" priority="139">
      <formula>AND(AT30&gt;2, BA30&gt;9,BB30+BC30+BD30+BE30+BF30+BG30&gt;9)</formula>
    </cfRule>
  </conditionalFormatting>
  <conditionalFormatting sqref="AU29 AU37:AU300 BI37:BI300 BW37:BW300 CK37:CK300">
    <cfRule type="expression" dxfId="195" priority="138">
      <formula>AND(AU29&gt;2, BB29&gt;9,BC29+BD29+BE29+BF29+BG29+BA29&gt;9)</formula>
    </cfRule>
  </conditionalFormatting>
  <conditionalFormatting sqref="AU3:AU28">
    <cfRule type="expression" dxfId="194" priority="137">
      <formula>AND(AU3&gt;2, BB3&gt;9,BC3+BD3+BE3+BF3+BG3+BA3&gt;9)</formula>
    </cfRule>
  </conditionalFormatting>
  <conditionalFormatting sqref="AU30:AU36">
    <cfRule type="expression" dxfId="193" priority="136">
      <formula>AND(AU30&gt;2, BB30&gt;9,BC30+BD30+BE30+BF30+BG30+BA30&gt;9)</formula>
    </cfRule>
  </conditionalFormatting>
  <conditionalFormatting sqref="AV29 AV37:AV300 BJ37:BJ300 BX37:BX300 CL37:CL300">
    <cfRule type="expression" dxfId="192" priority="135">
      <formula>AND(AV29&gt;2, BC29&gt;9,BD29+BE29+BF29+BG29+BA29+BB29&gt;9)</formula>
    </cfRule>
  </conditionalFormatting>
  <conditionalFormatting sqref="AV3:AV28">
    <cfRule type="expression" dxfId="191" priority="134">
      <formula>AND(AV3&gt;2, BC3&gt;9,BD3+BE3+BF3+BG3+BA3+BB3&gt;9)</formula>
    </cfRule>
  </conditionalFormatting>
  <conditionalFormatting sqref="AV30:AV36">
    <cfRule type="expression" dxfId="190" priority="133">
      <formula>AND(AV30&gt;2, BC30&gt;9,BD30+BE30+BF30+BG30+BA30+BB30&gt;9)</formula>
    </cfRule>
  </conditionalFormatting>
  <conditionalFormatting sqref="AW29 AW37:AW300 BK37:BK300 BY37:BY300 CM37:CM300">
    <cfRule type="expression" dxfId="189" priority="132">
      <formula>AND(AW29&gt;2, BD29&gt;9,BE29+BF29+BG29+BA29+BB29+BC29&gt;9)</formula>
    </cfRule>
  </conditionalFormatting>
  <conditionalFormatting sqref="AW3:AW28">
    <cfRule type="expression" dxfId="188" priority="131">
      <formula>AND(AW3&gt;2, BD3&gt;9,BE3+BF3+BG3+BA3+BB3+BC3&gt;9)</formula>
    </cfRule>
  </conditionalFormatting>
  <conditionalFormatting sqref="AW30:AW36">
    <cfRule type="expression" dxfId="187" priority="130">
      <formula>AND(AW30&gt;2, BD30&gt;9,BE30+BF30+BG30+BA30+BB30+BC30&gt;9)</formula>
    </cfRule>
  </conditionalFormatting>
  <conditionalFormatting sqref="AX29 AX37:AX300 BL37:BL300 BZ37:BZ300 CN37:CN300">
    <cfRule type="expression" dxfId="186" priority="129">
      <formula>AND(AX29&gt;2, BE29&gt;9,BF29+BG29+BA29+BB29+BC29+BD29&gt;9)</formula>
    </cfRule>
  </conditionalFormatting>
  <conditionalFormatting sqref="AX3:AX28">
    <cfRule type="expression" dxfId="185" priority="128">
      <formula>AND(AX3&gt;2, BE3&gt;9,BF3+BG3+BA3+BB3+BC3+BD3&gt;9)</formula>
    </cfRule>
  </conditionalFormatting>
  <conditionalFormatting sqref="AX30:AX36">
    <cfRule type="expression" dxfId="184" priority="127">
      <formula>AND(AX30&gt;2, BE30&gt;9,BF30+BG30+BA30+BB30+BC30+BD30&gt;9)</formula>
    </cfRule>
  </conditionalFormatting>
  <conditionalFormatting sqref="AY29 AY37:AY300 BM37:BM300 CA37:CA300 CO37:CO300">
    <cfRule type="expression" dxfId="183" priority="126">
      <formula>AND(AY29&gt;2, BF29&gt;9,BG29+BA29+BB29+BC29+BD29+BE29&gt;9)</formula>
    </cfRule>
  </conditionalFormatting>
  <conditionalFormatting sqref="AY3:AY28">
    <cfRule type="expression" dxfId="182" priority="125">
      <formula>AND(AY3&gt;2, BF3&gt;9,BG3+BA3+BB3+BC3+BD3+BE3&gt;9)</formula>
    </cfRule>
  </conditionalFormatting>
  <conditionalFormatting sqref="AY30:AY36">
    <cfRule type="expression" dxfId="181" priority="124">
      <formula>AND(AY30&gt;2, BF30&gt;9,BG30+BA30+BB30+BC30+BD30+BE30&gt;9)</formula>
    </cfRule>
  </conditionalFormatting>
  <conditionalFormatting sqref="AZ29 AZ37:AZ300 BN37:BN300 CB37:CB300 CP37:CP300">
    <cfRule type="expression" dxfId="180" priority="123">
      <formula>AND(AZ29&gt;2, BG29&gt;9,BA29+BB29+BC29+BD29+BE29+BF29&gt;9)</formula>
    </cfRule>
  </conditionalFormatting>
  <conditionalFormatting sqref="AZ3:AZ28">
    <cfRule type="expression" dxfId="179" priority="122">
      <formula>AND(AZ3&gt;2, BG3&gt;9,BA3+BB3+BC3+BD3+BE3+BF3&gt;9)</formula>
    </cfRule>
  </conditionalFormatting>
  <conditionalFormatting sqref="AZ30:AZ36">
    <cfRule type="expression" dxfId="178" priority="121">
      <formula>AND(AZ30&gt;2, BG30&gt;9,BA30+BB30+BC30+BD30+BE30+BF30&gt;9)</formula>
    </cfRule>
  </conditionalFormatting>
  <conditionalFormatting sqref="BH29">
    <cfRule type="expression" dxfId="177" priority="120">
      <formula>AND(BH29&gt;2, BO29&gt;9,BP29+BQ29+BR29+BS29+BT29+BU29&gt;9)</formula>
    </cfRule>
  </conditionalFormatting>
  <conditionalFormatting sqref="BH3:BH28">
    <cfRule type="expression" dxfId="176" priority="119">
      <formula>AND(BH3&gt;2, BO3&gt;9,BP3+BQ3+BR3+BS3+BT3+BU3&gt;9)</formula>
    </cfRule>
  </conditionalFormatting>
  <conditionalFormatting sqref="BH30:BH36">
    <cfRule type="expression" dxfId="175" priority="118">
      <formula>AND(BH30&gt;2, BO30&gt;9,BP30+BQ30+BR30+BS30+BT30+BU30&gt;9)</formula>
    </cfRule>
  </conditionalFormatting>
  <conditionalFormatting sqref="BI29">
    <cfRule type="expression" dxfId="174" priority="117">
      <formula>AND(BI29&gt;2, BP29&gt;9,BQ29+BR29+BS29+BT29+BU29+BO29&gt;9)</formula>
    </cfRule>
  </conditionalFormatting>
  <conditionalFormatting sqref="BI3:BI28">
    <cfRule type="expression" dxfId="173" priority="116">
      <formula>AND(BI3&gt;2, BP3&gt;9,BQ3+BR3+BS3+BT3+BU3+BO3&gt;9)</formula>
    </cfRule>
  </conditionalFormatting>
  <conditionalFormatting sqref="BI30:BI36">
    <cfRule type="expression" dxfId="172" priority="115">
      <formula>AND(BI30&gt;2, BP30&gt;9,BQ30+BR30+BS30+BT30+BU30+BO30&gt;9)</formula>
    </cfRule>
  </conditionalFormatting>
  <conditionalFormatting sqref="BJ29">
    <cfRule type="expression" dxfId="171" priority="114">
      <formula>AND(BJ29&gt;2, BQ29&gt;9,BR29+BS29+BT29+BU29+BO29+BP29&gt;9)</formula>
    </cfRule>
  </conditionalFormatting>
  <conditionalFormatting sqref="BJ3:BJ28">
    <cfRule type="expression" dxfId="170" priority="113">
      <formula>AND(BJ3&gt;2, BQ3&gt;9,BR3+BS3+BT3+BU3+BO3+BP3&gt;9)</formula>
    </cfRule>
  </conditionalFormatting>
  <conditionalFormatting sqref="BJ30:BJ36">
    <cfRule type="expression" dxfId="169" priority="112">
      <formula>AND(BJ30&gt;2, BQ30&gt;9,BR30+BS30+BT30+BU30+BO30+BP30&gt;9)</formula>
    </cfRule>
  </conditionalFormatting>
  <conditionalFormatting sqref="BK29">
    <cfRule type="expression" dxfId="168" priority="111">
      <formula>AND(BK29&gt;2, BR29&gt;9,BS29+BT29+BU29+BO29+BP29+BQ29&gt;9)</formula>
    </cfRule>
  </conditionalFormatting>
  <conditionalFormatting sqref="BK3:BK28">
    <cfRule type="expression" dxfId="167" priority="110">
      <formula>AND(BK3&gt;2, BR3&gt;9,BS3+BT3+BU3+BO3+BP3+BQ3&gt;9)</formula>
    </cfRule>
  </conditionalFormatting>
  <conditionalFormatting sqref="BK30:BK36">
    <cfRule type="expression" dxfId="166" priority="109">
      <formula>AND(BK30&gt;2, BR30&gt;9,BS30+BT30+BU30+BO30+BP30+BQ30&gt;9)</formula>
    </cfRule>
  </conditionalFormatting>
  <conditionalFormatting sqref="BL29">
    <cfRule type="expression" dxfId="165" priority="108">
      <formula>AND(BL29&gt;2, BS29&gt;9,BT29+BU29+BO29+BP29+BQ29+BR29&gt;9)</formula>
    </cfRule>
  </conditionalFormatting>
  <conditionalFormatting sqref="BL3:BL28">
    <cfRule type="expression" dxfId="164" priority="107">
      <formula>AND(BL3&gt;2, BS3&gt;9,BT3+BU3+BO3+BP3+BQ3+BR3&gt;9)</formula>
    </cfRule>
  </conditionalFormatting>
  <conditionalFormatting sqref="BL30:BL36">
    <cfRule type="expression" dxfId="163" priority="106">
      <formula>AND(BL30&gt;2, BS30&gt;9,BT30+BU30+BO30+BP30+BQ30+BR30&gt;9)</formula>
    </cfRule>
  </conditionalFormatting>
  <conditionalFormatting sqref="BM29">
    <cfRule type="expression" dxfId="162" priority="105">
      <formula>AND(BM29&gt;2, BT29&gt;9,BU29+BO29+BP29+BQ29+BR29+BS29&gt;9)</formula>
    </cfRule>
  </conditionalFormatting>
  <conditionalFormatting sqref="BM3:BM28">
    <cfRule type="expression" dxfId="161" priority="104">
      <formula>AND(BM3&gt;2, BT3&gt;9,BU3+BO3+BP3+BQ3+BR3+BS3&gt;9)</formula>
    </cfRule>
  </conditionalFormatting>
  <conditionalFormatting sqref="BM30:BM36">
    <cfRule type="expression" dxfId="160" priority="103">
      <formula>AND(BM30&gt;2, BT30&gt;9,BU30+BO30+BP30+BQ30+BR30+BS30&gt;9)</formula>
    </cfRule>
  </conditionalFormatting>
  <conditionalFormatting sqref="BN30">
    <cfRule type="expression" dxfId="159" priority="102">
      <formula>AND(BN30&gt;2, BU30&gt;9,BO30+BP30+BQ30+BR30+BS30+BT30&gt;9)</formula>
    </cfRule>
  </conditionalFormatting>
  <conditionalFormatting sqref="BN29">
    <cfRule type="expression" dxfId="158" priority="101">
      <formula>AND(BN29&gt;2, BU29&gt;9,BO29+BP29+BQ29+BR29+BS29+BT29&gt;9)</formula>
    </cfRule>
  </conditionalFormatting>
  <conditionalFormatting sqref="BN31:BN36">
    <cfRule type="expression" dxfId="157" priority="100">
      <formula>AND(BN31&gt;2, BU31&gt;9,BO31+BP31+BQ31+BR31+BS31+BT31&gt;9)</formula>
    </cfRule>
  </conditionalFormatting>
  <conditionalFormatting sqref="BN3:BN28">
    <cfRule type="expression" dxfId="156" priority="99">
      <formula>AND(BN3&gt;2, BU3&gt;9,BO3+BP3+BQ3+BR3+BS3+BT3&gt;9)</formula>
    </cfRule>
  </conditionalFormatting>
  <conditionalFormatting sqref="BV29">
    <cfRule type="expression" dxfId="155" priority="98">
      <formula>AND(BV29&gt;2, CC29&gt;9,CD29+CE29+CF29+CG29+CH29+CI29&gt;9)</formula>
    </cfRule>
  </conditionalFormatting>
  <conditionalFormatting sqref="BV3:BV28">
    <cfRule type="expression" dxfId="154" priority="97">
      <formula>AND(BV3&gt;2, CC3&gt;9,CD3+CE3+CF3+CG3+CH3+CI3&gt;9)</formula>
    </cfRule>
  </conditionalFormatting>
  <conditionalFormatting sqref="BV30:BV36">
    <cfRule type="expression" dxfId="153" priority="96">
      <formula>AND(BV30&gt;2, CC30&gt;9,CD30+CE30+CF30+CG30+CH30+CI30&gt;9)</formula>
    </cfRule>
  </conditionalFormatting>
  <conditionalFormatting sqref="BW29">
    <cfRule type="expression" dxfId="152" priority="95">
      <formula>AND(BW29&gt;2, CD29&gt;9,CE29+CF29+CG29+CH29+CI29+CC29&gt;9)</formula>
    </cfRule>
  </conditionalFormatting>
  <conditionalFormatting sqref="BW3:BW28">
    <cfRule type="expression" dxfId="151" priority="94">
      <formula>AND(BW3&gt;2, CD3&gt;9,CE3+CF3+CG3+CH3+CI3+CC3&gt;9)</formula>
    </cfRule>
  </conditionalFormatting>
  <conditionalFormatting sqref="BW30:BW36">
    <cfRule type="expression" dxfId="150" priority="93">
      <formula>AND(BW30&gt;2, CD30&gt;9,CE30+CF30+CG30+CH30+CI30+CC30&gt;9)</formula>
    </cfRule>
  </conditionalFormatting>
  <conditionalFormatting sqref="BX29">
    <cfRule type="expression" dxfId="149" priority="92">
      <formula>AND(BX29&gt;2, CE29&gt;9,CF29+CG29+CH29+CI29+CC29+CD29&gt;9)</formula>
    </cfRule>
  </conditionalFormatting>
  <conditionalFormatting sqref="BX3:BX28">
    <cfRule type="expression" dxfId="148" priority="91">
      <formula>AND(BX3&gt;2, CE3&gt;9,CF3+CG3+CH3+CI3+CC3+CD3&gt;9)</formula>
    </cfRule>
  </conditionalFormatting>
  <conditionalFormatting sqref="BX30:BX36">
    <cfRule type="expression" dxfId="147" priority="90">
      <formula>AND(BX30&gt;2, CE30&gt;9,CF30+CG30+CH30+CI30+CC30+CD30&gt;9)</formula>
    </cfRule>
  </conditionalFormatting>
  <conditionalFormatting sqref="BY29">
    <cfRule type="expression" dxfId="146" priority="89">
      <formula>AND(BY29&gt;2, CF29&gt;9,CG29+CH29+CI29+CC29+CD29+CE29&gt;9)</formula>
    </cfRule>
  </conditionalFormatting>
  <conditionalFormatting sqref="BY3:BY28">
    <cfRule type="expression" dxfId="145" priority="88">
      <formula>AND(BY3&gt;2, CF3&gt;9,CG3+CH3+CI3+CC3+CD3+CE3&gt;9)</formula>
    </cfRule>
  </conditionalFormatting>
  <conditionalFormatting sqref="BY30:BY36">
    <cfRule type="expression" dxfId="144" priority="87">
      <formula>AND(BY30&gt;2, CF30&gt;9,CG30+CH30+CI30+CC30+CD30+CE30&gt;9)</formula>
    </cfRule>
  </conditionalFormatting>
  <conditionalFormatting sqref="BZ29">
    <cfRule type="expression" dxfId="143" priority="86">
      <formula>AND(BZ29&gt;2, CG29&gt;9,CH29+CI29+CC29+CD29+CE29+CF29&gt;9)</formula>
    </cfRule>
  </conditionalFormatting>
  <conditionalFormatting sqref="BZ3:BZ28">
    <cfRule type="expression" dxfId="142" priority="85">
      <formula>AND(BZ3&gt;2, CG3&gt;9,CH3+CI3+CC3+CD3+CE3+CF3&gt;9)</formula>
    </cfRule>
  </conditionalFormatting>
  <conditionalFormatting sqref="BZ30:BZ36">
    <cfRule type="expression" dxfId="141" priority="84">
      <formula>AND(BZ30&gt;2, CG30&gt;9,CH30+CI30+CC30+CD30+CE30+CF30&gt;9)</formula>
    </cfRule>
  </conditionalFormatting>
  <conditionalFormatting sqref="CA29">
    <cfRule type="expression" dxfId="140" priority="83">
      <formula>AND(CA29&gt;2, CH29&gt;9,CI29+CC29+CD29+CE29+CF29+CG29&gt;9)</formula>
    </cfRule>
  </conditionalFormatting>
  <conditionalFormatting sqref="CA3:CA28">
    <cfRule type="expression" dxfId="139" priority="82">
      <formula>AND(CA3&gt;2, CH3&gt;9,CI3+CC3+CD3+CE3+CF3+CG3&gt;9)</formula>
    </cfRule>
  </conditionalFormatting>
  <conditionalFormatting sqref="CA30:CA36">
    <cfRule type="expression" dxfId="138" priority="81">
      <formula>AND(CA30&gt;2, CH30&gt;9,CI30+CC30+CD30+CE30+CF30+CG30&gt;9)</formula>
    </cfRule>
  </conditionalFormatting>
  <conditionalFormatting sqref="CB29">
    <cfRule type="expression" dxfId="137" priority="80">
      <formula>AND(CB29&gt;2, CI29&gt;9,CC29+CD29+CE29+CF29+CG29+CH29&gt;9)</formula>
    </cfRule>
  </conditionalFormatting>
  <conditionalFormatting sqref="CB3:CB28">
    <cfRule type="expression" dxfId="136" priority="79">
      <formula>AND(CB3&gt;2, CI3&gt;9,CC3+CD3+CE3+CF3+CG3+CH3&gt;9)</formula>
    </cfRule>
  </conditionalFormatting>
  <conditionalFormatting sqref="CB30:CB36">
    <cfRule type="expression" dxfId="135" priority="78">
      <formula>AND(CB30&gt;2, CI30&gt;9,CC30+CD30+CE30+CF30+CG30+CH30&gt;9)</formula>
    </cfRule>
  </conditionalFormatting>
  <conditionalFormatting sqref="CJ29">
    <cfRule type="expression" dxfId="134" priority="77">
      <formula>AND(CJ29&gt;2, CQ29&gt;9,CR29+CS29+CT29+CU29+CV29+CW29&gt;9)</formula>
    </cfRule>
  </conditionalFormatting>
  <conditionalFormatting sqref="CJ3:CJ28">
    <cfRule type="expression" dxfId="133" priority="76">
      <formula>AND(CJ3&gt;2, CQ3&gt;9,CR3+CS3+CT3+CU3+CV3+CW3&gt;9)</formula>
    </cfRule>
  </conditionalFormatting>
  <conditionalFormatting sqref="CJ30:CJ36">
    <cfRule type="expression" dxfId="132" priority="75">
      <formula>AND(CJ30&gt;2, CQ30&gt;9,CR30+CS30+CT30+CU30+CV30+CW30&gt;9)</formula>
    </cfRule>
  </conditionalFormatting>
  <conditionalFormatting sqref="CK29">
    <cfRule type="expression" dxfId="131" priority="74">
      <formula>AND(CK29&gt;2, CR29&gt;9,CS29+CT29+CU29+CV29+CW29+CQ29&gt;9)</formula>
    </cfRule>
  </conditionalFormatting>
  <conditionalFormatting sqref="CK3:CK28">
    <cfRule type="expression" dxfId="130" priority="73">
      <formula>AND(CK3&gt;2, CR3&gt;9,CS3+CT3+CU3+CV3+CW3+CQ3&gt;9)</formula>
    </cfRule>
  </conditionalFormatting>
  <conditionalFormatting sqref="CK30:CK36">
    <cfRule type="expression" dxfId="129" priority="72">
      <formula>AND(CK30&gt;2, CR30&gt;9,CS30+CT30+CU30+CV30+CW30+CQ30&gt;9)</formula>
    </cfRule>
  </conditionalFormatting>
  <conditionalFormatting sqref="CL29">
    <cfRule type="expression" dxfId="128" priority="71">
      <formula>AND(CL29&gt;2, CS29&gt;9,CT29+CU29+CV29+CW29+CQ29+CR29&gt;9)</formula>
    </cfRule>
  </conditionalFormatting>
  <conditionalFormatting sqref="CL3:CL28">
    <cfRule type="expression" dxfId="127" priority="70">
      <formula>AND(CL3&gt;2, CS3&gt;9,CT3+CU3+CV3+CW3+CQ3+CR3&gt;9)</formula>
    </cfRule>
  </conditionalFormatting>
  <conditionalFormatting sqref="CL30:CL36">
    <cfRule type="expression" dxfId="126" priority="69">
      <formula>AND(CL30&gt;2, CS30&gt;9,CT30+CU30+CV30+CW30+CQ30+CR30&gt;9)</formula>
    </cfRule>
  </conditionalFormatting>
  <conditionalFormatting sqref="CM29">
    <cfRule type="expression" dxfId="125" priority="68">
      <formula>AND(CM29&gt;2, CT29&gt;9,CU29+CV29+CW29+CQ29+CR29+CS29&gt;9)</formula>
    </cfRule>
  </conditionalFormatting>
  <conditionalFormatting sqref="CM3:CM28">
    <cfRule type="expression" dxfId="124" priority="67">
      <formula>AND(CM3&gt;2, CT3&gt;9,CU3+CV3+CW3+CQ3+CR3+CS3&gt;9)</formula>
    </cfRule>
  </conditionalFormatting>
  <conditionalFormatting sqref="CM30:CM36">
    <cfRule type="expression" dxfId="123" priority="66">
      <formula>AND(CM30&gt;2, CT30&gt;9,CU30+CV30+CW30+CQ30+CR30+CS30&gt;9)</formula>
    </cfRule>
  </conditionalFormatting>
  <conditionalFormatting sqref="CN29">
    <cfRule type="expression" dxfId="122" priority="65">
      <formula>AND(CN29&gt;2, CU29&gt;9,CV29+CW29+CQ29+CR29+CS29+CT29&gt;9)</formula>
    </cfRule>
  </conditionalFormatting>
  <conditionalFormatting sqref="CN3:CN28">
    <cfRule type="expression" dxfId="121" priority="64">
      <formula>AND(CN3&gt;2, CU3&gt;9,CV3+CW3+CQ3+CR3+CS3+CT3&gt;9)</formula>
    </cfRule>
  </conditionalFormatting>
  <conditionalFormatting sqref="CN30:CN36">
    <cfRule type="expression" dxfId="120" priority="63">
      <formula>AND(CN30&gt;2, CU30&gt;9,CV30+CW30+CQ30+CR30+CS30+CT30&gt;9)</formula>
    </cfRule>
  </conditionalFormatting>
  <conditionalFormatting sqref="CO29">
    <cfRule type="expression" dxfId="119" priority="62">
      <formula>AND(CO29&gt;2, CV29&gt;9,CW29+CQ29+CR29+CS29+CT29+CU29&gt;9)</formula>
    </cfRule>
  </conditionalFormatting>
  <conditionalFormatting sqref="CO3:CO28">
    <cfRule type="expression" dxfId="118" priority="61">
      <formula>AND(CO3&gt;2, CV3&gt;9,CW3+CQ3+CR3+CS3+CT3+CU3&gt;9)</formula>
    </cfRule>
  </conditionalFormatting>
  <conditionalFormatting sqref="CO30:CO36">
    <cfRule type="expression" dxfId="117" priority="60">
      <formula>AND(CO30&gt;2, CV30&gt;9,CW30+CQ30+CR30+CS30+CT30+CU30&gt;9)</formula>
    </cfRule>
  </conditionalFormatting>
  <conditionalFormatting sqref="CP29">
    <cfRule type="expression" dxfId="116" priority="59">
      <formula>AND(CP29&gt;2, CW29&gt;9,CQ29+CR29+CS29+CT29+CU29+CV29&gt;9)</formula>
    </cfRule>
  </conditionalFormatting>
  <conditionalFormatting sqref="CP3:CP28">
    <cfRule type="expression" dxfId="115" priority="58">
      <formula>AND(CP3&gt;2, CW3&gt;9,CQ3+CR3+CS3+CT3+CU3+CV3&gt;9)</formula>
    </cfRule>
  </conditionalFormatting>
  <conditionalFormatting sqref="CP30:CP36">
    <cfRule type="expression" dxfId="114" priority="57">
      <formula>AND(CP30&gt;2, CW30&gt;9,CQ30+CR30+CS30+CT30+CU30+CV30&gt;9)</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02"/>
  <sheetViews>
    <sheetView topLeftCell="R1" workbookViewId="0">
      <pane ySplit="1" topLeftCell="A281" activePane="bottomLeft" state="frozen"/>
      <selection activeCell="L1" sqref="L1"/>
      <selection pane="bottomLeft" activeCell="AM1" sqref="AM1"/>
    </sheetView>
  </sheetViews>
  <sheetFormatPr defaultRowHeight="12.75"/>
  <cols>
    <col min="1" max="1" width="8.28515625" style="492" customWidth="1"/>
    <col min="2" max="2" width="18.85546875" style="39" bestFit="1" customWidth="1"/>
    <col min="3" max="3" width="4.85546875" bestFit="1" customWidth="1"/>
    <col min="4" max="4" width="7.42578125" customWidth="1"/>
    <col min="5" max="5" width="6.85546875" customWidth="1"/>
    <col min="6" max="9" width="9.140625" customWidth="1"/>
    <col min="10" max="10" width="6" customWidth="1"/>
    <col min="11" max="12" width="9.140625" customWidth="1"/>
    <col min="13" max="13" width="7.5703125" customWidth="1"/>
    <col min="14" max="28" width="9.140625" customWidth="1"/>
    <col min="35" max="35" width="8.85546875" bestFit="1" customWidth="1"/>
    <col min="36" max="36" width="10.5703125" bestFit="1" customWidth="1"/>
    <col min="37" max="37" width="8.42578125" style="68" bestFit="1" customWidth="1"/>
    <col min="38" max="38" width="25.7109375" style="68" customWidth="1"/>
    <col min="39" max="40" width="15" style="68" customWidth="1"/>
  </cols>
  <sheetData>
    <row r="1" spans="1:40" s="29" customFormat="1" ht="103.5" customHeight="1">
      <c r="A1" s="455" t="s">
        <v>1213</v>
      </c>
      <c r="B1" s="455" t="s">
        <v>1606</v>
      </c>
      <c r="C1" s="455" t="s">
        <v>1288</v>
      </c>
      <c r="D1" s="455" t="s">
        <v>2052</v>
      </c>
      <c r="E1" s="455" t="s">
        <v>1391</v>
      </c>
      <c r="F1" s="455" t="s">
        <v>1667</v>
      </c>
      <c r="G1" s="455" t="s">
        <v>1392</v>
      </c>
      <c r="H1" s="455" t="s">
        <v>1394</v>
      </c>
      <c r="I1" s="455" t="s">
        <v>1668</v>
      </c>
      <c r="J1" s="455" t="s">
        <v>1669</v>
      </c>
      <c r="K1" s="455" t="s">
        <v>1670</v>
      </c>
      <c r="L1" s="455" t="s">
        <v>2053</v>
      </c>
      <c r="M1" s="455" t="s">
        <v>1671</v>
      </c>
      <c r="N1" s="455" t="s">
        <v>1672</v>
      </c>
      <c r="O1" s="455" t="s">
        <v>1673</v>
      </c>
      <c r="P1" s="455" t="s">
        <v>1674</v>
      </c>
      <c r="Q1" s="455" t="s">
        <v>1675</v>
      </c>
      <c r="R1" s="455" t="s">
        <v>1676</v>
      </c>
      <c r="S1" s="455" t="s">
        <v>1677</v>
      </c>
      <c r="T1" s="455" t="s">
        <v>1396</v>
      </c>
      <c r="U1" s="455" t="s">
        <v>1678</v>
      </c>
      <c r="V1" s="455" t="s">
        <v>1679</v>
      </c>
      <c r="W1" s="455" t="s">
        <v>1393</v>
      </c>
      <c r="X1" s="455" t="s">
        <v>1395</v>
      </c>
      <c r="Y1" s="455" t="s">
        <v>1680</v>
      </c>
      <c r="Z1" s="455" t="s">
        <v>1681</v>
      </c>
      <c r="AA1" s="455" t="s">
        <v>1682</v>
      </c>
      <c r="AB1" s="455" t="s">
        <v>1607</v>
      </c>
      <c r="AC1" s="455" t="s">
        <v>1688</v>
      </c>
      <c r="AD1" s="455" t="s">
        <v>1684</v>
      </c>
      <c r="AE1" s="455" t="s">
        <v>1685</v>
      </c>
      <c r="AF1" s="455" t="s">
        <v>1686</v>
      </c>
      <c r="AG1" s="455" t="s">
        <v>1690</v>
      </c>
      <c r="AH1" s="455" t="s">
        <v>1689</v>
      </c>
      <c r="AI1" s="455" t="s">
        <v>1687</v>
      </c>
      <c r="AJ1" s="455" t="s">
        <v>1683</v>
      </c>
      <c r="AK1" s="620" t="s">
        <v>1696</v>
      </c>
      <c r="AL1" s="620" t="s">
        <v>1629</v>
      </c>
      <c r="AM1" s="620" t="s">
        <v>1697</v>
      </c>
      <c r="AN1" s="620" t="s">
        <v>1698</v>
      </c>
    </row>
    <row r="2" spans="1:40">
      <c r="A2" s="317" t="s">
        <v>1165</v>
      </c>
      <c r="B2" s="317" t="s">
        <v>799</v>
      </c>
      <c r="C2" s="317" t="s">
        <v>1289</v>
      </c>
      <c r="E2" s="396">
        <v>0</v>
      </c>
      <c r="F2" s="396">
        <v>0</v>
      </c>
      <c r="G2" s="396">
        <v>0</v>
      </c>
      <c r="H2" s="396">
        <v>0</v>
      </c>
      <c r="I2" s="396">
        <v>0</v>
      </c>
      <c r="J2" s="396">
        <v>0</v>
      </c>
      <c r="K2" s="396">
        <v>0</v>
      </c>
      <c r="L2" s="396">
        <v>0</v>
      </c>
      <c r="M2" s="396">
        <v>0</v>
      </c>
      <c r="N2" s="396">
        <v>0</v>
      </c>
      <c r="O2" s="396">
        <v>0</v>
      </c>
      <c r="P2" s="396">
        <v>2</v>
      </c>
      <c r="Q2" s="396">
        <v>5</v>
      </c>
      <c r="R2" s="396">
        <v>0</v>
      </c>
      <c r="S2" s="396">
        <v>0</v>
      </c>
      <c r="T2" s="396">
        <v>7</v>
      </c>
      <c r="U2" s="396">
        <v>0</v>
      </c>
      <c r="V2" s="396">
        <v>0</v>
      </c>
      <c r="W2" s="396">
        <v>0</v>
      </c>
      <c r="X2" s="396">
        <v>0</v>
      </c>
      <c r="Y2" s="396">
        <v>0</v>
      </c>
      <c r="Z2" s="396">
        <v>0</v>
      </c>
      <c r="AA2" s="396">
        <v>0</v>
      </c>
      <c r="AB2" s="396">
        <v>0</v>
      </c>
      <c r="AC2" s="317" t="s">
        <v>878</v>
      </c>
      <c r="AD2" s="317" t="s">
        <v>878</v>
      </c>
      <c r="AE2" s="317" t="s">
        <v>878</v>
      </c>
      <c r="AF2" s="317" t="s">
        <v>878</v>
      </c>
      <c r="AG2" s="317" t="s">
        <v>878</v>
      </c>
      <c r="AH2" s="317" t="s">
        <v>878</v>
      </c>
      <c r="AI2" s="317" t="s">
        <v>878</v>
      </c>
      <c r="AJ2" s="317" t="s">
        <v>878</v>
      </c>
      <c r="AK2" s="310" t="s">
        <v>792</v>
      </c>
      <c r="AL2" s="233" t="s">
        <v>1471</v>
      </c>
      <c r="AM2" s="68" t="s">
        <v>1471</v>
      </c>
      <c r="AN2" s="68" t="s">
        <v>792</v>
      </c>
    </row>
    <row r="3" spans="1:40">
      <c r="A3" s="317" t="s">
        <v>144</v>
      </c>
      <c r="B3" s="317" t="s">
        <v>534</v>
      </c>
      <c r="C3" s="317" t="s">
        <v>1289</v>
      </c>
      <c r="E3" s="396">
        <v>0</v>
      </c>
      <c r="F3" s="396">
        <v>0</v>
      </c>
      <c r="G3" s="396">
        <v>0</v>
      </c>
      <c r="H3" s="396">
        <v>0</v>
      </c>
      <c r="I3" s="396">
        <v>0</v>
      </c>
      <c r="J3" s="396">
        <v>0</v>
      </c>
      <c r="K3" s="396">
        <v>0</v>
      </c>
      <c r="L3" s="396">
        <v>0</v>
      </c>
      <c r="M3" s="396">
        <v>0</v>
      </c>
      <c r="N3" s="396">
        <v>0</v>
      </c>
      <c r="O3" s="396">
        <v>0</v>
      </c>
      <c r="P3" s="396">
        <v>0</v>
      </c>
      <c r="Q3" s="396">
        <v>0</v>
      </c>
      <c r="R3" s="396">
        <v>0</v>
      </c>
      <c r="S3" s="396">
        <v>0</v>
      </c>
      <c r="T3" s="396">
        <v>0</v>
      </c>
      <c r="U3" s="396">
        <v>0</v>
      </c>
      <c r="V3" s="396">
        <v>0</v>
      </c>
      <c r="W3" s="396">
        <v>0</v>
      </c>
      <c r="X3" s="396">
        <v>0</v>
      </c>
      <c r="Y3" s="396">
        <v>0</v>
      </c>
      <c r="Z3" s="396">
        <v>0</v>
      </c>
      <c r="AA3" s="396">
        <v>0</v>
      </c>
      <c r="AB3" s="396">
        <v>0</v>
      </c>
      <c r="AC3" s="317" t="s">
        <v>878</v>
      </c>
      <c r="AD3" s="317" t="s">
        <v>878</v>
      </c>
      <c r="AE3" s="317" t="s">
        <v>878</v>
      </c>
      <c r="AF3" s="317" t="s">
        <v>878</v>
      </c>
      <c r="AG3" s="317" t="s">
        <v>878</v>
      </c>
      <c r="AH3" s="317" t="s">
        <v>878</v>
      </c>
      <c r="AI3" s="317" t="s">
        <v>878</v>
      </c>
      <c r="AJ3" s="317" t="s">
        <v>878</v>
      </c>
      <c r="AK3" s="310" t="s">
        <v>792</v>
      </c>
      <c r="AL3" s="68" t="s">
        <v>1471</v>
      </c>
      <c r="AM3" s="68" t="s">
        <v>1471</v>
      </c>
      <c r="AN3" s="68" t="s">
        <v>792</v>
      </c>
    </row>
    <row r="4" spans="1:40">
      <c r="A4" s="317" t="s">
        <v>112</v>
      </c>
      <c r="B4" s="317" t="s">
        <v>695</v>
      </c>
      <c r="C4" s="317" t="s">
        <v>1290</v>
      </c>
      <c r="E4" s="396">
        <v>0</v>
      </c>
      <c r="F4" s="396">
        <v>0</v>
      </c>
      <c r="G4" s="396">
        <v>0</v>
      </c>
      <c r="H4" s="396">
        <v>11</v>
      </c>
      <c r="I4" s="396">
        <v>2</v>
      </c>
      <c r="J4" s="396">
        <v>0</v>
      </c>
      <c r="K4" s="396">
        <v>0</v>
      </c>
      <c r="L4" s="396">
        <v>13</v>
      </c>
      <c r="M4" s="396">
        <v>0</v>
      </c>
      <c r="N4" s="396">
        <v>0</v>
      </c>
      <c r="O4" s="396">
        <v>0</v>
      </c>
      <c r="P4" s="396">
        <v>350</v>
      </c>
      <c r="Q4" s="396">
        <v>54</v>
      </c>
      <c r="R4" s="396">
        <v>0</v>
      </c>
      <c r="S4" s="396">
        <v>0</v>
      </c>
      <c r="T4" s="396">
        <v>404</v>
      </c>
      <c r="U4" s="396">
        <v>0</v>
      </c>
      <c r="V4" s="396">
        <v>0</v>
      </c>
      <c r="W4" s="396">
        <v>0</v>
      </c>
      <c r="X4" s="396">
        <v>3.1428571428571431E-2</v>
      </c>
      <c r="Y4" s="396">
        <v>3.7037037037037042E-2</v>
      </c>
      <c r="Z4" s="396">
        <v>0</v>
      </c>
      <c r="AA4" s="396">
        <v>0</v>
      </c>
      <c r="AB4" s="396">
        <v>3.2178217821782179E-2</v>
      </c>
      <c r="AC4" s="317" t="s">
        <v>878</v>
      </c>
      <c r="AD4" s="317" t="s">
        <v>878</v>
      </c>
      <c r="AE4" s="317" t="s">
        <v>878</v>
      </c>
      <c r="AF4" s="317" t="s">
        <v>878</v>
      </c>
      <c r="AG4" s="317" t="s">
        <v>878</v>
      </c>
      <c r="AH4" s="317" t="s">
        <v>878</v>
      </c>
      <c r="AI4" s="317" t="s">
        <v>878</v>
      </c>
      <c r="AJ4" s="317" t="s">
        <v>878</v>
      </c>
      <c r="AK4" s="310" t="s">
        <v>792</v>
      </c>
      <c r="AL4" s="68" t="s">
        <v>1471</v>
      </c>
      <c r="AM4" s="68" t="s">
        <v>1471</v>
      </c>
      <c r="AN4" s="68" t="s">
        <v>792</v>
      </c>
    </row>
    <row r="5" spans="1:40">
      <c r="A5" s="317" t="s">
        <v>403</v>
      </c>
      <c r="B5" s="317" t="s">
        <v>636</v>
      </c>
      <c r="C5" s="317" t="s">
        <v>1289</v>
      </c>
      <c r="E5" s="396">
        <v>0</v>
      </c>
      <c r="F5" s="396">
        <v>0</v>
      </c>
      <c r="G5" s="396">
        <v>0</v>
      </c>
      <c r="H5" s="396">
        <v>0</v>
      </c>
      <c r="I5" s="396">
        <v>0</v>
      </c>
      <c r="J5" s="396">
        <v>0</v>
      </c>
      <c r="K5" s="396">
        <v>0</v>
      </c>
      <c r="L5" s="396">
        <v>0</v>
      </c>
      <c r="M5" s="396">
        <v>0</v>
      </c>
      <c r="N5" s="396">
        <v>1</v>
      </c>
      <c r="O5" s="396">
        <v>0</v>
      </c>
      <c r="P5" s="396">
        <v>14</v>
      </c>
      <c r="Q5" s="396">
        <v>15</v>
      </c>
      <c r="R5" s="396">
        <v>0</v>
      </c>
      <c r="S5" s="396">
        <v>2</v>
      </c>
      <c r="T5" s="396">
        <v>32</v>
      </c>
      <c r="U5" s="396">
        <v>0</v>
      </c>
      <c r="V5" s="396">
        <v>0</v>
      </c>
      <c r="W5" s="396">
        <v>0</v>
      </c>
      <c r="X5" s="396">
        <v>0</v>
      </c>
      <c r="Y5" s="396">
        <v>0</v>
      </c>
      <c r="Z5" s="396">
        <v>0</v>
      </c>
      <c r="AA5" s="396">
        <v>0</v>
      </c>
      <c r="AB5" s="396">
        <v>0</v>
      </c>
      <c r="AC5" s="317" t="s">
        <v>878</v>
      </c>
      <c r="AD5" s="317" t="s">
        <v>878</v>
      </c>
      <c r="AE5" s="317" t="s">
        <v>878</v>
      </c>
      <c r="AF5" s="317" t="s">
        <v>878</v>
      </c>
      <c r="AG5" s="317" t="s">
        <v>878</v>
      </c>
      <c r="AH5" s="317" t="s">
        <v>878</v>
      </c>
      <c r="AI5" s="317" t="s">
        <v>878</v>
      </c>
      <c r="AJ5" s="317" t="s">
        <v>878</v>
      </c>
      <c r="AK5" s="310" t="s">
        <v>792</v>
      </c>
      <c r="AL5" s="68" t="s">
        <v>1471</v>
      </c>
      <c r="AM5" s="68" t="s">
        <v>1471</v>
      </c>
      <c r="AN5" s="68" t="s">
        <v>792</v>
      </c>
    </row>
    <row r="6" spans="1:40">
      <c r="A6" s="317" t="s">
        <v>329</v>
      </c>
      <c r="B6" s="317" t="s">
        <v>741</v>
      </c>
      <c r="C6" s="317" t="s">
        <v>1289</v>
      </c>
      <c r="E6" s="396">
        <v>0</v>
      </c>
      <c r="F6" s="396">
        <v>0</v>
      </c>
      <c r="G6" s="396">
        <v>0</v>
      </c>
      <c r="H6" s="396">
        <v>0</v>
      </c>
      <c r="I6" s="396">
        <v>1</v>
      </c>
      <c r="J6" s="396">
        <v>0</v>
      </c>
      <c r="K6" s="396">
        <v>0</v>
      </c>
      <c r="L6" s="396">
        <v>1</v>
      </c>
      <c r="M6" s="396">
        <v>1</v>
      </c>
      <c r="N6" s="396">
        <v>0</v>
      </c>
      <c r="O6" s="396">
        <v>0</v>
      </c>
      <c r="P6" s="396">
        <v>2</v>
      </c>
      <c r="Q6" s="396">
        <v>33</v>
      </c>
      <c r="R6" s="396">
        <v>0</v>
      </c>
      <c r="S6" s="396">
        <v>0</v>
      </c>
      <c r="T6" s="396">
        <v>36</v>
      </c>
      <c r="U6" s="396">
        <v>0</v>
      </c>
      <c r="V6" s="396">
        <v>0</v>
      </c>
      <c r="W6" s="396">
        <v>0</v>
      </c>
      <c r="X6" s="396">
        <v>0</v>
      </c>
      <c r="Y6" s="396">
        <v>3.03030303030303E-2</v>
      </c>
      <c r="Z6" s="396">
        <v>0</v>
      </c>
      <c r="AA6" s="396">
        <v>0</v>
      </c>
      <c r="AB6" s="396">
        <v>2.777777777777778E-2</v>
      </c>
      <c r="AC6" s="317" t="s">
        <v>878</v>
      </c>
      <c r="AD6" s="317" t="s">
        <v>878</v>
      </c>
      <c r="AE6" s="317" t="s">
        <v>878</v>
      </c>
      <c r="AF6" s="317" t="s">
        <v>878</v>
      </c>
      <c r="AG6" s="317" t="s">
        <v>878</v>
      </c>
      <c r="AH6" s="317" t="s">
        <v>878</v>
      </c>
      <c r="AI6" s="317" t="s">
        <v>878</v>
      </c>
      <c r="AJ6" s="317" t="s">
        <v>878</v>
      </c>
      <c r="AK6" s="310" t="s">
        <v>792</v>
      </c>
      <c r="AL6" s="68" t="s">
        <v>1471</v>
      </c>
      <c r="AM6" s="68" t="s">
        <v>1471</v>
      </c>
      <c r="AN6" s="68" t="s">
        <v>792</v>
      </c>
    </row>
    <row r="7" spans="1:40">
      <c r="A7" s="317" t="s">
        <v>1150</v>
      </c>
      <c r="B7" s="317" t="s">
        <v>557</v>
      </c>
      <c r="C7" s="317" t="s">
        <v>1290</v>
      </c>
      <c r="E7" s="396">
        <v>0</v>
      </c>
      <c r="F7" s="396">
        <v>0</v>
      </c>
      <c r="G7" s="396">
        <v>0</v>
      </c>
      <c r="H7" s="396">
        <v>0</v>
      </c>
      <c r="I7" s="396">
        <v>3</v>
      </c>
      <c r="J7" s="396">
        <v>0</v>
      </c>
      <c r="K7" s="396">
        <v>0</v>
      </c>
      <c r="L7" s="396">
        <v>3</v>
      </c>
      <c r="M7" s="396">
        <v>8</v>
      </c>
      <c r="N7" s="396">
        <v>3</v>
      </c>
      <c r="O7" s="396">
        <v>12</v>
      </c>
      <c r="P7" s="396">
        <v>22</v>
      </c>
      <c r="Q7" s="396">
        <v>412</v>
      </c>
      <c r="R7" s="396">
        <v>1</v>
      </c>
      <c r="S7" s="396">
        <v>9</v>
      </c>
      <c r="T7" s="396">
        <v>467</v>
      </c>
      <c r="U7" s="396">
        <v>0</v>
      </c>
      <c r="V7" s="396">
        <v>0</v>
      </c>
      <c r="W7" s="396">
        <v>0</v>
      </c>
      <c r="X7" s="396">
        <v>0</v>
      </c>
      <c r="Y7" s="396">
        <v>7.2815533980582527E-3</v>
      </c>
      <c r="Z7" s="396">
        <v>0</v>
      </c>
      <c r="AA7" s="396">
        <v>0</v>
      </c>
      <c r="AB7" s="396">
        <v>6.4239828693790149E-3</v>
      </c>
      <c r="AC7" s="317" t="s">
        <v>878</v>
      </c>
      <c r="AD7" s="317" t="s">
        <v>878</v>
      </c>
      <c r="AE7" s="317" t="s">
        <v>878</v>
      </c>
      <c r="AF7" s="317" t="s">
        <v>878</v>
      </c>
      <c r="AG7" s="317" t="s">
        <v>878</v>
      </c>
      <c r="AH7" s="317" t="s">
        <v>878</v>
      </c>
      <c r="AI7" s="317" t="s">
        <v>878</v>
      </c>
      <c r="AJ7" s="317" t="s">
        <v>878</v>
      </c>
      <c r="AK7" s="310" t="s">
        <v>792</v>
      </c>
      <c r="AL7" s="68" t="s">
        <v>1471</v>
      </c>
      <c r="AM7" s="68" t="s">
        <v>1471</v>
      </c>
      <c r="AN7" s="68" t="s">
        <v>792</v>
      </c>
    </row>
    <row r="8" spans="1:40">
      <c r="A8" s="317" t="s">
        <v>412</v>
      </c>
      <c r="B8" s="317" t="s">
        <v>528</v>
      </c>
      <c r="C8" s="317" t="s">
        <v>1290</v>
      </c>
      <c r="E8" s="396">
        <v>0</v>
      </c>
      <c r="F8" s="396">
        <v>0</v>
      </c>
      <c r="G8" s="396">
        <v>0</v>
      </c>
      <c r="H8" s="396">
        <v>0</v>
      </c>
      <c r="I8" s="396">
        <v>0</v>
      </c>
      <c r="J8" s="396">
        <v>0</v>
      </c>
      <c r="K8" s="396">
        <v>1</v>
      </c>
      <c r="L8" s="396">
        <v>1</v>
      </c>
      <c r="M8" s="396">
        <v>1</v>
      </c>
      <c r="N8" s="396">
        <v>0</v>
      </c>
      <c r="O8" s="396">
        <v>0</v>
      </c>
      <c r="P8" s="396">
        <v>11</v>
      </c>
      <c r="Q8" s="396">
        <v>68</v>
      </c>
      <c r="R8" s="396">
        <v>0</v>
      </c>
      <c r="S8" s="396">
        <v>7</v>
      </c>
      <c r="T8" s="396">
        <v>87</v>
      </c>
      <c r="U8" s="396">
        <v>0</v>
      </c>
      <c r="V8" s="396">
        <v>0</v>
      </c>
      <c r="W8" s="396">
        <v>0</v>
      </c>
      <c r="X8" s="396">
        <v>0</v>
      </c>
      <c r="Y8" s="396">
        <v>0</v>
      </c>
      <c r="Z8" s="396">
        <v>0</v>
      </c>
      <c r="AA8" s="396">
        <v>0.1428571428571429</v>
      </c>
      <c r="AB8" s="396">
        <v>1.149425287356322E-2</v>
      </c>
      <c r="AC8" s="317" t="s">
        <v>878</v>
      </c>
      <c r="AD8" s="317" t="s">
        <v>878</v>
      </c>
      <c r="AE8" s="317" t="s">
        <v>878</v>
      </c>
      <c r="AF8" s="317" t="s">
        <v>878</v>
      </c>
      <c r="AG8" s="317" t="s">
        <v>878</v>
      </c>
      <c r="AH8" s="317" t="s">
        <v>878</v>
      </c>
      <c r="AI8" s="317" t="s">
        <v>878</v>
      </c>
      <c r="AJ8" s="317" t="s">
        <v>878</v>
      </c>
      <c r="AK8" s="310" t="s">
        <v>792</v>
      </c>
      <c r="AL8" s="68" t="s">
        <v>1471</v>
      </c>
      <c r="AM8" s="68" t="s">
        <v>1471</v>
      </c>
      <c r="AN8" s="68" t="s">
        <v>792</v>
      </c>
    </row>
    <row r="9" spans="1:40">
      <c r="A9" s="317" t="s">
        <v>397</v>
      </c>
      <c r="B9" s="317" t="s">
        <v>622</v>
      </c>
      <c r="C9" s="317" t="s">
        <v>1290</v>
      </c>
      <c r="E9" s="396">
        <v>0</v>
      </c>
      <c r="F9" s="396">
        <v>1</v>
      </c>
      <c r="G9" s="396">
        <v>3</v>
      </c>
      <c r="H9" s="396">
        <v>13</v>
      </c>
      <c r="I9" s="396">
        <v>21</v>
      </c>
      <c r="J9" s="396">
        <v>0</v>
      </c>
      <c r="K9" s="396">
        <v>0</v>
      </c>
      <c r="L9" s="396">
        <v>38</v>
      </c>
      <c r="M9" s="396">
        <v>16</v>
      </c>
      <c r="N9" s="396">
        <v>30</v>
      </c>
      <c r="O9" s="396">
        <v>57</v>
      </c>
      <c r="P9" s="396">
        <v>599</v>
      </c>
      <c r="Q9" s="396">
        <v>1092</v>
      </c>
      <c r="R9" s="396">
        <v>2</v>
      </c>
      <c r="S9" s="396">
        <v>13</v>
      </c>
      <c r="T9" s="396">
        <v>1809</v>
      </c>
      <c r="U9" s="396">
        <v>0</v>
      </c>
      <c r="V9" s="396">
        <v>3.3333333333333333E-2</v>
      </c>
      <c r="W9" s="396">
        <v>5.2631578947368418E-2</v>
      </c>
      <c r="X9" s="396">
        <v>2.1702838063439069E-2</v>
      </c>
      <c r="Y9" s="396">
        <v>1.9230769230769228E-2</v>
      </c>
      <c r="Z9" s="396">
        <v>0</v>
      </c>
      <c r="AA9" s="396">
        <v>0</v>
      </c>
      <c r="AB9" s="396">
        <v>2.100608070757325E-2</v>
      </c>
      <c r="AC9" s="317" t="s">
        <v>878</v>
      </c>
      <c r="AD9" s="317" t="s">
        <v>878</v>
      </c>
      <c r="AE9" s="317" t="s">
        <v>792</v>
      </c>
      <c r="AF9" s="317" t="s">
        <v>878</v>
      </c>
      <c r="AG9" s="317" t="s">
        <v>878</v>
      </c>
      <c r="AH9" s="317" t="s">
        <v>878</v>
      </c>
      <c r="AI9" s="317" t="s">
        <v>878</v>
      </c>
      <c r="AJ9" s="317" t="s">
        <v>878</v>
      </c>
      <c r="AK9" s="310" t="s">
        <v>792</v>
      </c>
      <c r="AL9" s="233" t="s">
        <v>1620</v>
      </c>
      <c r="AM9" s="233" t="s">
        <v>878</v>
      </c>
      <c r="AN9" s="68" t="s">
        <v>792</v>
      </c>
    </row>
    <row r="10" spans="1:40">
      <c r="A10" s="317" t="s">
        <v>78</v>
      </c>
      <c r="B10" s="317" t="s">
        <v>700</v>
      </c>
      <c r="C10" s="317" t="s">
        <v>1290</v>
      </c>
      <c r="E10" s="396">
        <v>0</v>
      </c>
      <c r="F10" s="396">
        <v>0</v>
      </c>
      <c r="G10" s="396">
        <v>0</v>
      </c>
      <c r="H10" s="396">
        <v>0</v>
      </c>
      <c r="I10" s="396">
        <v>0</v>
      </c>
      <c r="J10" s="396">
        <v>0</v>
      </c>
      <c r="K10" s="396">
        <v>0</v>
      </c>
      <c r="L10" s="396">
        <v>0</v>
      </c>
      <c r="M10" s="396">
        <v>0</v>
      </c>
      <c r="N10" s="396">
        <v>0</v>
      </c>
      <c r="O10" s="396">
        <v>0</v>
      </c>
      <c r="P10" s="396">
        <v>2</v>
      </c>
      <c r="Q10" s="396">
        <v>11</v>
      </c>
      <c r="R10" s="396">
        <v>0</v>
      </c>
      <c r="S10" s="396">
        <v>0</v>
      </c>
      <c r="T10" s="396">
        <v>13</v>
      </c>
      <c r="U10" s="396">
        <v>0</v>
      </c>
      <c r="V10" s="396">
        <v>0</v>
      </c>
      <c r="W10" s="396">
        <v>0</v>
      </c>
      <c r="X10" s="396">
        <v>0</v>
      </c>
      <c r="Y10" s="396">
        <v>0</v>
      </c>
      <c r="Z10" s="396">
        <v>0</v>
      </c>
      <c r="AA10" s="396">
        <v>0</v>
      </c>
      <c r="AB10" s="396">
        <v>0</v>
      </c>
      <c r="AC10" s="317" t="s">
        <v>878</v>
      </c>
      <c r="AD10" s="317" t="s">
        <v>878</v>
      </c>
      <c r="AE10" s="317" t="s">
        <v>878</v>
      </c>
      <c r="AF10" s="317" t="s">
        <v>878</v>
      </c>
      <c r="AG10" s="317" t="s">
        <v>878</v>
      </c>
      <c r="AH10" s="317" t="s">
        <v>878</v>
      </c>
      <c r="AI10" s="317" t="s">
        <v>878</v>
      </c>
      <c r="AJ10" s="317" t="s">
        <v>878</v>
      </c>
      <c r="AK10" s="310" t="s">
        <v>792</v>
      </c>
      <c r="AL10" s="68" t="s">
        <v>1471</v>
      </c>
      <c r="AM10" s="68" t="s">
        <v>1471</v>
      </c>
      <c r="AN10" s="68" t="s">
        <v>792</v>
      </c>
    </row>
    <row r="11" spans="1:40">
      <c r="A11" s="317" t="s">
        <v>420</v>
      </c>
      <c r="B11" s="317" t="s">
        <v>625</v>
      </c>
      <c r="C11" s="317" t="s">
        <v>1290</v>
      </c>
      <c r="E11" s="396">
        <v>0</v>
      </c>
      <c r="F11" s="396">
        <v>0</v>
      </c>
      <c r="G11" s="396">
        <v>0</v>
      </c>
      <c r="H11" s="396">
        <v>1</v>
      </c>
      <c r="I11" s="396">
        <v>2</v>
      </c>
      <c r="J11" s="396">
        <v>0</v>
      </c>
      <c r="K11" s="396">
        <v>0</v>
      </c>
      <c r="L11" s="396">
        <v>3</v>
      </c>
      <c r="M11" s="396">
        <v>1</v>
      </c>
      <c r="N11" s="396">
        <v>1</v>
      </c>
      <c r="O11" s="396">
        <v>1</v>
      </c>
      <c r="P11" s="396">
        <v>75</v>
      </c>
      <c r="Q11" s="396">
        <v>109</v>
      </c>
      <c r="R11" s="396">
        <v>0</v>
      </c>
      <c r="S11" s="396">
        <v>3</v>
      </c>
      <c r="T11" s="396">
        <v>190</v>
      </c>
      <c r="U11" s="396">
        <v>0</v>
      </c>
      <c r="V11" s="396">
        <v>0</v>
      </c>
      <c r="W11" s="396">
        <v>0</v>
      </c>
      <c r="X11" s="396">
        <v>1.3333333333333331E-2</v>
      </c>
      <c r="Y11" s="396">
        <v>1.834862385321101E-2</v>
      </c>
      <c r="Z11" s="396">
        <v>0</v>
      </c>
      <c r="AA11" s="396">
        <v>0</v>
      </c>
      <c r="AB11" s="396">
        <v>1.578947368421053E-2</v>
      </c>
      <c r="AC11" s="317" t="s">
        <v>878</v>
      </c>
      <c r="AD11" s="317" t="s">
        <v>878</v>
      </c>
      <c r="AE11" s="317" t="s">
        <v>878</v>
      </c>
      <c r="AF11" s="317" t="s">
        <v>878</v>
      </c>
      <c r="AG11" s="317" t="s">
        <v>878</v>
      </c>
      <c r="AH11" s="317" t="s">
        <v>878</v>
      </c>
      <c r="AI11" s="317" t="s">
        <v>878</v>
      </c>
      <c r="AJ11" s="317" t="s">
        <v>878</v>
      </c>
      <c r="AK11" s="310" t="s">
        <v>792</v>
      </c>
      <c r="AL11" s="68" t="s">
        <v>1471</v>
      </c>
      <c r="AM11" s="68" t="s">
        <v>1471</v>
      </c>
      <c r="AN11" s="68" t="s">
        <v>792</v>
      </c>
    </row>
    <row r="12" spans="1:40">
      <c r="A12" s="317" t="s">
        <v>364</v>
      </c>
      <c r="B12" s="317" t="s">
        <v>595</v>
      </c>
      <c r="C12" s="317" t="s">
        <v>1290</v>
      </c>
      <c r="E12" s="396">
        <v>1</v>
      </c>
      <c r="F12" s="396">
        <v>0</v>
      </c>
      <c r="G12" s="396">
        <v>0</v>
      </c>
      <c r="H12" s="396">
        <v>0</v>
      </c>
      <c r="I12" s="396">
        <v>0</v>
      </c>
      <c r="J12" s="396">
        <v>0</v>
      </c>
      <c r="K12" s="396">
        <v>0</v>
      </c>
      <c r="L12" s="396">
        <v>1</v>
      </c>
      <c r="M12" s="396">
        <v>0</v>
      </c>
      <c r="N12" s="396">
        <v>1</v>
      </c>
      <c r="O12" s="396">
        <v>1</v>
      </c>
      <c r="P12" s="396">
        <v>59</v>
      </c>
      <c r="Q12" s="396">
        <v>74</v>
      </c>
      <c r="R12" s="396">
        <v>0</v>
      </c>
      <c r="S12" s="396">
        <v>5</v>
      </c>
      <c r="T12" s="396">
        <v>140</v>
      </c>
      <c r="U12" s="396">
        <v>0</v>
      </c>
      <c r="V12" s="396">
        <v>0</v>
      </c>
      <c r="W12" s="396">
        <v>0</v>
      </c>
      <c r="X12" s="396">
        <v>0</v>
      </c>
      <c r="Y12" s="396">
        <v>0</v>
      </c>
      <c r="Z12" s="396">
        <v>0</v>
      </c>
      <c r="AA12" s="396">
        <v>0</v>
      </c>
      <c r="AB12" s="396">
        <v>7.1428571428571426E-3</v>
      </c>
      <c r="AC12" s="317" t="s">
        <v>878</v>
      </c>
      <c r="AD12" s="317" t="s">
        <v>878</v>
      </c>
      <c r="AE12" s="317" t="s">
        <v>878</v>
      </c>
      <c r="AF12" s="317" t="s">
        <v>878</v>
      </c>
      <c r="AG12" s="317" t="s">
        <v>878</v>
      </c>
      <c r="AH12" s="317" t="s">
        <v>878</v>
      </c>
      <c r="AI12" s="317" t="s">
        <v>878</v>
      </c>
      <c r="AJ12" s="317" t="s">
        <v>878</v>
      </c>
      <c r="AK12" s="310" t="s">
        <v>792</v>
      </c>
      <c r="AL12" s="68" t="s">
        <v>1471</v>
      </c>
      <c r="AM12" s="68" t="s">
        <v>1471</v>
      </c>
      <c r="AN12" s="68" t="s">
        <v>792</v>
      </c>
    </row>
    <row r="13" spans="1:40">
      <c r="A13" s="317" t="s">
        <v>300</v>
      </c>
      <c r="B13" s="317" t="s">
        <v>708</v>
      </c>
      <c r="C13" s="317" t="s">
        <v>1290</v>
      </c>
      <c r="E13" s="396">
        <v>0</v>
      </c>
      <c r="F13" s="396">
        <v>0</v>
      </c>
      <c r="G13" s="396">
        <v>0</v>
      </c>
      <c r="H13" s="396">
        <v>7</v>
      </c>
      <c r="I13" s="396">
        <v>4</v>
      </c>
      <c r="J13" s="396">
        <v>0</v>
      </c>
      <c r="K13" s="396">
        <v>0</v>
      </c>
      <c r="L13" s="396">
        <v>11</v>
      </c>
      <c r="M13" s="396">
        <v>3</v>
      </c>
      <c r="N13" s="396">
        <v>5</v>
      </c>
      <c r="O13" s="396">
        <v>1</v>
      </c>
      <c r="P13" s="396">
        <v>217</v>
      </c>
      <c r="Q13" s="396">
        <v>142</v>
      </c>
      <c r="R13" s="396">
        <v>0</v>
      </c>
      <c r="S13" s="396">
        <v>7</v>
      </c>
      <c r="T13" s="396">
        <v>375</v>
      </c>
      <c r="U13" s="396">
        <v>0</v>
      </c>
      <c r="V13" s="396">
        <v>0</v>
      </c>
      <c r="W13" s="396">
        <v>0</v>
      </c>
      <c r="X13" s="396">
        <v>3.2258064516129031E-2</v>
      </c>
      <c r="Y13" s="396">
        <v>2.8169014084507039E-2</v>
      </c>
      <c r="Z13" s="396">
        <v>0</v>
      </c>
      <c r="AA13" s="396">
        <v>0</v>
      </c>
      <c r="AB13" s="396">
        <v>2.9333333333333329E-2</v>
      </c>
      <c r="AC13" s="317" t="s">
        <v>878</v>
      </c>
      <c r="AD13" s="317" t="s">
        <v>878</v>
      </c>
      <c r="AE13" s="317" t="s">
        <v>878</v>
      </c>
      <c r="AF13" s="317" t="s">
        <v>878</v>
      </c>
      <c r="AG13" s="317" t="s">
        <v>878</v>
      </c>
      <c r="AH13" s="317" t="s">
        <v>878</v>
      </c>
      <c r="AI13" s="317" t="s">
        <v>878</v>
      </c>
      <c r="AJ13" s="317" t="s">
        <v>878</v>
      </c>
      <c r="AK13" s="310" t="s">
        <v>792</v>
      </c>
      <c r="AL13" s="68" t="s">
        <v>1471</v>
      </c>
      <c r="AM13" s="68" t="s">
        <v>878</v>
      </c>
      <c r="AN13" s="68" t="s">
        <v>792</v>
      </c>
    </row>
    <row r="14" spans="1:40">
      <c r="A14" s="317" t="s">
        <v>325</v>
      </c>
      <c r="B14" s="317" t="s">
        <v>739</v>
      </c>
      <c r="C14" s="317" t="s">
        <v>1290</v>
      </c>
      <c r="E14" s="396">
        <v>0</v>
      </c>
      <c r="F14" s="396">
        <v>0</v>
      </c>
      <c r="G14" s="396">
        <v>1</v>
      </c>
      <c r="H14" s="396">
        <v>2</v>
      </c>
      <c r="I14" s="396">
        <v>3</v>
      </c>
      <c r="J14" s="396">
        <v>0</v>
      </c>
      <c r="K14" s="396">
        <v>1</v>
      </c>
      <c r="L14" s="396">
        <v>7</v>
      </c>
      <c r="M14" s="396">
        <v>19</v>
      </c>
      <c r="N14" s="396">
        <v>27</v>
      </c>
      <c r="O14" s="396">
        <v>28</v>
      </c>
      <c r="P14" s="396">
        <v>168</v>
      </c>
      <c r="Q14" s="396">
        <v>896</v>
      </c>
      <c r="R14" s="396">
        <v>2</v>
      </c>
      <c r="S14" s="396">
        <v>15</v>
      </c>
      <c r="T14" s="396">
        <v>1155</v>
      </c>
      <c r="U14" s="396">
        <v>0</v>
      </c>
      <c r="V14" s="396">
        <v>0</v>
      </c>
      <c r="W14" s="396">
        <v>3.5714285714285719E-2</v>
      </c>
      <c r="X14" s="396">
        <v>1.1904761904761901E-2</v>
      </c>
      <c r="Y14" s="396">
        <v>3.348214285714286E-3</v>
      </c>
      <c r="Z14" s="396">
        <v>0</v>
      </c>
      <c r="AA14" s="396">
        <v>6.6666666666666666E-2</v>
      </c>
      <c r="AB14" s="396">
        <v>6.0606060606060606E-3</v>
      </c>
      <c r="AC14" s="317" t="s">
        <v>878</v>
      </c>
      <c r="AD14" s="317" t="s">
        <v>878</v>
      </c>
      <c r="AE14" s="317" t="s">
        <v>878</v>
      </c>
      <c r="AF14" s="317" t="s">
        <v>878</v>
      </c>
      <c r="AG14" s="317" t="s">
        <v>878</v>
      </c>
      <c r="AH14" s="317" t="s">
        <v>878</v>
      </c>
      <c r="AI14" s="317" t="s">
        <v>878</v>
      </c>
      <c r="AJ14" s="317" t="s">
        <v>878</v>
      </c>
      <c r="AK14" s="310" t="s">
        <v>792</v>
      </c>
      <c r="AL14" s="68" t="s">
        <v>1471</v>
      </c>
      <c r="AM14" s="68" t="s">
        <v>1471</v>
      </c>
      <c r="AN14" s="68" t="s">
        <v>792</v>
      </c>
    </row>
    <row r="15" spans="1:40">
      <c r="A15" s="317" t="s">
        <v>433</v>
      </c>
      <c r="B15" s="317" t="s">
        <v>644</v>
      </c>
      <c r="C15" s="317" t="s">
        <v>1291</v>
      </c>
      <c r="E15" s="396">
        <v>0</v>
      </c>
      <c r="F15" s="396">
        <v>0</v>
      </c>
      <c r="G15" s="396">
        <v>0</v>
      </c>
      <c r="H15" s="396">
        <v>1</v>
      </c>
      <c r="I15" s="396">
        <v>0</v>
      </c>
      <c r="J15" s="396">
        <v>0</v>
      </c>
      <c r="K15" s="396">
        <v>0</v>
      </c>
      <c r="L15" s="396">
        <v>1</v>
      </c>
      <c r="M15" s="396">
        <v>3</v>
      </c>
      <c r="N15" s="396">
        <v>0</v>
      </c>
      <c r="O15" s="396">
        <v>0</v>
      </c>
      <c r="P15" s="396">
        <v>50</v>
      </c>
      <c r="Q15" s="396">
        <v>20</v>
      </c>
      <c r="R15" s="396">
        <v>0</v>
      </c>
      <c r="S15" s="396">
        <v>0</v>
      </c>
      <c r="T15" s="396">
        <v>73</v>
      </c>
      <c r="U15" s="396">
        <v>0</v>
      </c>
      <c r="V15" s="396">
        <v>0</v>
      </c>
      <c r="W15" s="396">
        <v>0</v>
      </c>
      <c r="X15" s="396">
        <v>0.02</v>
      </c>
      <c r="Y15" s="396">
        <v>0</v>
      </c>
      <c r="Z15" s="396">
        <v>0</v>
      </c>
      <c r="AA15" s="396">
        <v>0</v>
      </c>
      <c r="AB15" s="396">
        <v>1.3698630136986301E-2</v>
      </c>
      <c r="AC15" s="317" t="s">
        <v>878</v>
      </c>
      <c r="AD15" s="317" t="s">
        <v>878</v>
      </c>
      <c r="AE15" s="317" t="s">
        <v>878</v>
      </c>
      <c r="AF15" s="317" t="s">
        <v>878</v>
      </c>
      <c r="AG15" s="317" t="s">
        <v>878</v>
      </c>
      <c r="AH15" s="317" t="s">
        <v>878</v>
      </c>
      <c r="AI15" s="317" t="s">
        <v>878</v>
      </c>
      <c r="AJ15" s="317" t="s">
        <v>878</v>
      </c>
      <c r="AK15" s="310" t="s">
        <v>792</v>
      </c>
      <c r="AL15" s="68" t="s">
        <v>1471</v>
      </c>
      <c r="AM15" s="68" t="s">
        <v>1471</v>
      </c>
      <c r="AN15" s="68" t="s">
        <v>792</v>
      </c>
    </row>
    <row r="16" spans="1:40">
      <c r="A16" s="317" t="s">
        <v>18</v>
      </c>
      <c r="B16" s="317" t="s">
        <v>768</v>
      </c>
      <c r="C16" s="317" t="s">
        <v>1291</v>
      </c>
      <c r="E16" s="396">
        <v>0</v>
      </c>
      <c r="F16" s="396">
        <v>0</v>
      </c>
      <c r="G16" s="396">
        <v>0</v>
      </c>
      <c r="H16" s="396">
        <v>0</v>
      </c>
      <c r="I16" s="396">
        <v>0</v>
      </c>
      <c r="J16" s="396">
        <v>0</v>
      </c>
      <c r="K16" s="396">
        <v>0</v>
      </c>
      <c r="L16" s="396">
        <v>0</v>
      </c>
      <c r="M16" s="396">
        <v>0</v>
      </c>
      <c r="N16" s="396">
        <v>0</v>
      </c>
      <c r="O16" s="396">
        <v>0</v>
      </c>
      <c r="P16" s="396">
        <v>0</v>
      </c>
      <c r="Q16" s="396">
        <v>0</v>
      </c>
      <c r="R16" s="396">
        <v>0</v>
      </c>
      <c r="S16" s="396">
        <v>0</v>
      </c>
      <c r="T16" s="396">
        <v>0</v>
      </c>
      <c r="U16" s="396">
        <v>0</v>
      </c>
      <c r="V16" s="396">
        <v>0</v>
      </c>
      <c r="W16" s="396">
        <v>0</v>
      </c>
      <c r="X16" s="396">
        <v>0</v>
      </c>
      <c r="Y16" s="396">
        <v>0</v>
      </c>
      <c r="Z16" s="396">
        <v>0</v>
      </c>
      <c r="AA16" s="396">
        <v>0</v>
      </c>
      <c r="AB16" s="396">
        <v>0</v>
      </c>
      <c r="AC16" s="317" t="s">
        <v>878</v>
      </c>
      <c r="AD16" s="317" t="s">
        <v>878</v>
      </c>
      <c r="AE16" s="317" t="s">
        <v>878</v>
      </c>
      <c r="AF16" s="317" t="s">
        <v>878</v>
      </c>
      <c r="AG16" s="317" t="s">
        <v>878</v>
      </c>
      <c r="AH16" s="317" t="s">
        <v>878</v>
      </c>
      <c r="AI16" s="317" t="s">
        <v>878</v>
      </c>
      <c r="AJ16" s="317" t="s">
        <v>878</v>
      </c>
      <c r="AK16" s="310" t="s">
        <v>792</v>
      </c>
      <c r="AL16" s="68" t="s">
        <v>1471</v>
      </c>
      <c r="AM16" s="68" t="s">
        <v>1471</v>
      </c>
      <c r="AN16" s="68" t="s">
        <v>792</v>
      </c>
    </row>
    <row r="17" spans="1:40">
      <c r="A17" s="317" t="s">
        <v>353</v>
      </c>
      <c r="B17" s="317" t="s">
        <v>587</v>
      </c>
      <c r="C17" s="317" t="s">
        <v>1291</v>
      </c>
      <c r="E17" s="396">
        <v>0</v>
      </c>
      <c r="F17" s="396">
        <v>0</v>
      </c>
      <c r="G17" s="396">
        <v>0</v>
      </c>
      <c r="H17" s="396">
        <v>0</v>
      </c>
      <c r="I17" s="396">
        <v>0</v>
      </c>
      <c r="J17" s="396">
        <v>0</v>
      </c>
      <c r="K17" s="396">
        <v>0</v>
      </c>
      <c r="L17" s="396">
        <v>0</v>
      </c>
      <c r="M17" s="396">
        <v>0</v>
      </c>
      <c r="N17" s="396">
        <v>0</v>
      </c>
      <c r="O17" s="396">
        <v>0</v>
      </c>
      <c r="P17" s="396">
        <v>10</v>
      </c>
      <c r="Q17" s="396">
        <v>23</v>
      </c>
      <c r="R17" s="396">
        <v>1</v>
      </c>
      <c r="S17" s="396">
        <v>4</v>
      </c>
      <c r="T17" s="396">
        <v>38</v>
      </c>
      <c r="U17" s="396">
        <v>0</v>
      </c>
      <c r="V17" s="396">
        <v>0</v>
      </c>
      <c r="W17" s="396">
        <v>0</v>
      </c>
      <c r="X17" s="396">
        <v>0</v>
      </c>
      <c r="Y17" s="396">
        <v>0</v>
      </c>
      <c r="Z17" s="396">
        <v>0</v>
      </c>
      <c r="AA17" s="396">
        <v>0</v>
      </c>
      <c r="AB17" s="396">
        <v>0</v>
      </c>
      <c r="AC17" s="317" t="s">
        <v>878</v>
      </c>
      <c r="AD17" s="317" t="s">
        <v>878</v>
      </c>
      <c r="AE17" s="317" t="s">
        <v>878</v>
      </c>
      <c r="AF17" s="317" t="s">
        <v>878</v>
      </c>
      <c r="AG17" s="317" t="s">
        <v>878</v>
      </c>
      <c r="AH17" s="317" t="s">
        <v>878</v>
      </c>
      <c r="AI17" s="317" t="s">
        <v>878</v>
      </c>
      <c r="AJ17" s="317" t="s">
        <v>878</v>
      </c>
      <c r="AK17" s="310" t="s">
        <v>792</v>
      </c>
      <c r="AL17" s="68" t="s">
        <v>1471</v>
      </c>
      <c r="AM17" s="68" t="s">
        <v>1471</v>
      </c>
      <c r="AN17" s="68" t="s">
        <v>792</v>
      </c>
    </row>
    <row r="18" spans="1:40">
      <c r="A18" s="317" t="s">
        <v>69</v>
      </c>
      <c r="B18" s="317" t="s">
        <v>630</v>
      </c>
      <c r="C18" s="317" t="s">
        <v>1291</v>
      </c>
      <c r="E18" s="396">
        <v>0</v>
      </c>
      <c r="F18" s="396">
        <v>0</v>
      </c>
      <c r="G18" s="396">
        <v>0</v>
      </c>
      <c r="H18" s="396">
        <v>1</v>
      </c>
      <c r="I18" s="396">
        <v>0</v>
      </c>
      <c r="J18" s="396">
        <v>0</v>
      </c>
      <c r="K18" s="396">
        <v>0</v>
      </c>
      <c r="L18" s="396">
        <v>1</v>
      </c>
      <c r="M18" s="396">
        <v>1</v>
      </c>
      <c r="N18" s="396">
        <v>0</v>
      </c>
      <c r="O18" s="396">
        <v>0</v>
      </c>
      <c r="P18" s="396">
        <v>76</v>
      </c>
      <c r="Q18" s="396">
        <v>55</v>
      </c>
      <c r="R18" s="396">
        <v>0</v>
      </c>
      <c r="S18" s="396">
        <v>1</v>
      </c>
      <c r="T18" s="396">
        <v>133</v>
      </c>
      <c r="U18" s="396">
        <v>0</v>
      </c>
      <c r="V18" s="396">
        <v>0</v>
      </c>
      <c r="W18" s="396">
        <v>0</v>
      </c>
      <c r="X18" s="396">
        <v>1.315789473684211E-2</v>
      </c>
      <c r="Y18" s="396">
        <v>0</v>
      </c>
      <c r="Z18" s="396">
        <v>0</v>
      </c>
      <c r="AA18" s="396">
        <v>0</v>
      </c>
      <c r="AB18" s="396">
        <v>7.5187969924812026E-3</v>
      </c>
      <c r="AC18" s="317" t="s">
        <v>878</v>
      </c>
      <c r="AD18" s="317" t="s">
        <v>878</v>
      </c>
      <c r="AE18" s="317" t="s">
        <v>878</v>
      </c>
      <c r="AF18" s="317" t="s">
        <v>878</v>
      </c>
      <c r="AG18" s="317" t="s">
        <v>878</v>
      </c>
      <c r="AH18" s="317" t="s">
        <v>878</v>
      </c>
      <c r="AI18" s="317" t="s">
        <v>878</v>
      </c>
      <c r="AJ18" s="317" t="s">
        <v>878</v>
      </c>
      <c r="AK18" s="310" t="s">
        <v>792</v>
      </c>
      <c r="AL18" s="68" t="s">
        <v>1471</v>
      </c>
      <c r="AM18" s="68" t="s">
        <v>1471</v>
      </c>
      <c r="AN18" s="68" t="s">
        <v>792</v>
      </c>
    </row>
    <row r="19" spans="1:40">
      <c r="A19" s="317" t="s">
        <v>98</v>
      </c>
      <c r="B19" s="317" t="s">
        <v>547</v>
      </c>
      <c r="C19" s="317" t="s">
        <v>1291</v>
      </c>
      <c r="E19" s="396">
        <v>0</v>
      </c>
      <c r="F19" s="396">
        <v>0</v>
      </c>
      <c r="G19" s="396">
        <v>0</v>
      </c>
      <c r="H19" s="396">
        <v>0</v>
      </c>
      <c r="I19" s="396">
        <v>0</v>
      </c>
      <c r="J19" s="396">
        <v>0</v>
      </c>
      <c r="K19" s="396">
        <v>0</v>
      </c>
      <c r="L19" s="396">
        <v>0</v>
      </c>
      <c r="M19" s="396">
        <v>1</v>
      </c>
      <c r="N19" s="396">
        <v>0</v>
      </c>
      <c r="O19" s="396">
        <v>0</v>
      </c>
      <c r="P19" s="396">
        <v>52</v>
      </c>
      <c r="Q19" s="396">
        <v>53</v>
      </c>
      <c r="R19" s="396">
        <v>1</v>
      </c>
      <c r="S19" s="396">
        <v>1</v>
      </c>
      <c r="T19" s="396">
        <v>108</v>
      </c>
      <c r="U19" s="396">
        <v>0</v>
      </c>
      <c r="V19" s="396">
        <v>0</v>
      </c>
      <c r="W19" s="396">
        <v>0</v>
      </c>
      <c r="X19" s="396">
        <v>0</v>
      </c>
      <c r="Y19" s="396">
        <v>0</v>
      </c>
      <c r="Z19" s="396">
        <v>0</v>
      </c>
      <c r="AA19" s="396">
        <v>0</v>
      </c>
      <c r="AB19" s="396">
        <v>0</v>
      </c>
      <c r="AC19" s="317" t="s">
        <v>878</v>
      </c>
      <c r="AD19" s="317" t="s">
        <v>878</v>
      </c>
      <c r="AE19" s="317" t="s">
        <v>878</v>
      </c>
      <c r="AF19" s="317" t="s">
        <v>878</v>
      </c>
      <c r="AG19" s="317" t="s">
        <v>878</v>
      </c>
      <c r="AH19" s="317" t="s">
        <v>878</v>
      </c>
      <c r="AI19" s="317" t="s">
        <v>878</v>
      </c>
      <c r="AJ19" s="317" t="s">
        <v>878</v>
      </c>
      <c r="AK19" s="310" t="s">
        <v>792</v>
      </c>
      <c r="AL19" s="68" t="s">
        <v>1471</v>
      </c>
      <c r="AM19" s="68" t="s">
        <v>1471</v>
      </c>
      <c r="AN19" s="68" t="s">
        <v>792</v>
      </c>
    </row>
    <row r="20" spans="1:40">
      <c r="A20" s="317" t="s">
        <v>96</v>
      </c>
      <c r="B20" s="317" t="s">
        <v>546</v>
      </c>
      <c r="C20" s="317" t="s">
        <v>1291</v>
      </c>
      <c r="E20" s="396">
        <v>0</v>
      </c>
      <c r="F20" s="396">
        <v>0</v>
      </c>
      <c r="G20" s="396">
        <v>0</v>
      </c>
      <c r="H20" s="396">
        <v>0</v>
      </c>
      <c r="I20" s="396">
        <v>0</v>
      </c>
      <c r="J20" s="396">
        <v>0</v>
      </c>
      <c r="K20" s="396">
        <v>0</v>
      </c>
      <c r="L20" s="396">
        <v>0</v>
      </c>
      <c r="M20" s="396">
        <v>2</v>
      </c>
      <c r="N20" s="396">
        <v>1</v>
      </c>
      <c r="O20" s="396">
        <v>1</v>
      </c>
      <c r="P20" s="396">
        <v>32</v>
      </c>
      <c r="Q20" s="396">
        <v>82</v>
      </c>
      <c r="R20" s="396">
        <v>0</v>
      </c>
      <c r="S20" s="396">
        <v>2</v>
      </c>
      <c r="T20" s="396">
        <v>120</v>
      </c>
      <c r="U20" s="396">
        <v>0</v>
      </c>
      <c r="V20" s="396">
        <v>0</v>
      </c>
      <c r="W20" s="396">
        <v>0</v>
      </c>
      <c r="X20" s="396">
        <v>0</v>
      </c>
      <c r="Y20" s="396">
        <v>0</v>
      </c>
      <c r="Z20" s="396">
        <v>0</v>
      </c>
      <c r="AA20" s="396">
        <v>0</v>
      </c>
      <c r="AB20" s="396">
        <v>0</v>
      </c>
      <c r="AC20" s="317" t="s">
        <v>878</v>
      </c>
      <c r="AD20" s="317" t="s">
        <v>878</v>
      </c>
      <c r="AE20" s="317" t="s">
        <v>878</v>
      </c>
      <c r="AF20" s="317" t="s">
        <v>878</v>
      </c>
      <c r="AG20" s="317" t="s">
        <v>878</v>
      </c>
      <c r="AH20" s="317" t="s">
        <v>878</v>
      </c>
      <c r="AI20" s="317" t="s">
        <v>878</v>
      </c>
      <c r="AJ20" s="317" t="s">
        <v>878</v>
      </c>
      <c r="AK20" s="310" t="s">
        <v>792</v>
      </c>
      <c r="AL20" s="68" t="s">
        <v>1471</v>
      </c>
      <c r="AM20" s="68" t="s">
        <v>1471</v>
      </c>
      <c r="AN20" s="68" t="s">
        <v>792</v>
      </c>
    </row>
    <row r="21" spans="1:40">
      <c r="A21" s="317" t="s">
        <v>424</v>
      </c>
      <c r="B21" s="317" t="s">
        <v>802</v>
      </c>
      <c r="C21" s="317" t="s">
        <v>1291</v>
      </c>
      <c r="E21" s="396">
        <v>1</v>
      </c>
      <c r="F21" s="396">
        <v>0</v>
      </c>
      <c r="G21" s="396">
        <v>0</v>
      </c>
      <c r="H21" s="396">
        <v>7</v>
      </c>
      <c r="I21" s="396">
        <v>6</v>
      </c>
      <c r="J21" s="396">
        <v>0</v>
      </c>
      <c r="K21" s="396">
        <v>1</v>
      </c>
      <c r="L21" s="396">
        <v>15</v>
      </c>
      <c r="M21" s="396">
        <v>10</v>
      </c>
      <c r="N21" s="396">
        <v>3</v>
      </c>
      <c r="O21" s="396">
        <v>4</v>
      </c>
      <c r="P21" s="396">
        <v>390</v>
      </c>
      <c r="Q21" s="396">
        <v>337</v>
      </c>
      <c r="R21" s="396">
        <v>0</v>
      </c>
      <c r="S21" s="396">
        <v>25</v>
      </c>
      <c r="T21" s="396">
        <v>769</v>
      </c>
      <c r="U21" s="396">
        <v>0.1</v>
      </c>
      <c r="V21" s="396">
        <v>0</v>
      </c>
      <c r="W21" s="396">
        <v>0</v>
      </c>
      <c r="X21" s="396">
        <v>1.7948717948717951E-2</v>
      </c>
      <c r="Y21" s="396">
        <v>1.780415430267062E-2</v>
      </c>
      <c r="Z21" s="396">
        <v>0</v>
      </c>
      <c r="AA21" s="396">
        <v>0.04</v>
      </c>
      <c r="AB21" s="396">
        <v>1.950585175552666E-2</v>
      </c>
      <c r="AC21" s="317" t="s">
        <v>878</v>
      </c>
      <c r="AD21" s="317" t="s">
        <v>878</v>
      </c>
      <c r="AE21" s="317" t="s">
        <v>878</v>
      </c>
      <c r="AF21" s="317" t="s">
        <v>878</v>
      </c>
      <c r="AG21" s="317" t="s">
        <v>878</v>
      </c>
      <c r="AH21" s="317" t="s">
        <v>878</v>
      </c>
      <c r="AI21" s="317" t="s">
        <v>878</v>
      </c>
      <c r="AJ21" s="317" t="s">
        <v>878</v>
      </c>
      <c r="AK21" s="310" t="s">
        <v>792</v>
      </c>
      <c r="AL21" s="68" t="s">
        <v>1471</v>
      </c>
      <c r="AM21" s="68" t="s">
        <v>1471</v>
      </c>
      <c r="AN21" s="68" t="s">
        <v>792</v>
      </c>
    </row>
    <row r="22" spans="1:40">
      <c r="A22" s="317" t="s">
        <v>341</v>
      </c>
      <c r="B22" s="317" t="s">
        <v>705</v>
      </c>
      <c r="C22" s="317" t="s">
        <v>1292</v>
      </c>
      <c r="E22" s="396">
        <v>0</v>
      </c>
      <c r="F22" s="396">
        <v>0</v>
      </c>
      <c r="G22" s="396">
        <v>0</v>
      </c>
      <c r="H22" s="396">
        <v>0</v>
      </c>
      <c r="I22" s="396">
        <v>8</v>
      </c>
      <c r="J22" s="396">
        <v>0</v>
      </c>
      <c r="K22" s="396">
        <v>3</v>
      </c>
      <c r="L22" s="396">
        <v>11</v>
      </c>
      <c r="M22" s="396">
        <v>39</v>
      </c>
      <c r="N22" s="396">
        <v>1</v>
      </c>
      <c r="O22" s="396">
        <v>9</v>
      </c>
      <c r="P22" s="396">
        <v>36</v>
      </c>
      <c r="Q22" s="396">
        <v>363</v>
      </c>
      <c r="R22" s="396">
        <v>0</v>
      </c>
      <c r="S22" s="396">
        <v>45</v>
      </c>
      <c r="T22" s="396">
        <v>493</v>
      </c>
      <c r="U22" s="396">
        <v>0</v>
      </c>
      <c r="V22" s="396">
        <v>0</v>
      </c>
      <c r="W22" s="396">
        <v>0</v>
      </c>
      <c r="X22" s="396">
        <v>0</v>
      </c>
      <c r="Y22" s="396">
        <v>2.2038567493112948E-2</v>
      </c>
      <c r="Z22" s="396">
        <v>0</v>
      </c>
      <c r="AA22" s="396">
        <v>6.6666666666666666E-2</v>
      </c>
      <c r="AB22" s="396">
        <v>2.231237322515213E-2</v>
      </c>
      <c r="AC22" s="317" t="s">
        <v>878</v>
      </c>
      <c r="AD22" s="317" t="s">
        <v>878</v>
      </c>
      <c r="AE22" s="317" t="s">
        <v>878</v>
      </c>
      <c r="AF22" s="317" t="s">
        <v>878</v>
      </c>
      <c r="AG22" s="317" t="s">
        <v>878</v>
      </c>
      <c r="AH22" s="317" t="s">
        <v>878</v>
      </c>
      <c r="AI22" s="317" t="s">
        <v>792</v>
      </c>
      <c r="AJ22" s="317" t="s">
        <v>878</v>
      </c>
      <c r="AK22" s="310" t="s">
        <v>792</v>
      </c>
      <c r="AL22" s="233" t="s">
        <v>2054</v>
      </c>
      <c r="AM22" s="68" t="s">
        <v>878</v>
      </c>
      <c r="AN22" s="68" t="s">
        <v>792</v>
      </c>
    </row>
    <row r="23" spans="1:40">
      <c r="A23" s="317" t="s">
        <v>1141</v>
      </c>
      <c r="B23" s="317" t="s">
        <v>569</v>
      </c>
      <c r="C23" s="317" t="s">
        <v>1292</v>
      </c>
      <c r="E23" s="396">
        <v>0</v>
      </c>
      <c r="F23" s="396">
        <v>0</v>
      </c>
      <c r="G23" s="396">
        <v>0</v>
      </c>
      <c r="H23" s="396">
        <v>0</v>
      </c>
      <c r="I23" s="396">
        <v>2</v>
      </c>
      <c r="J23" s="396">
        <v>0</v>
      </c>
      <c r="K23" s="396">
        <v>0</v>
      </c>
      <c r="L23" s="396">
        <v>2</v>
      </c>
      <c r="M23" s="396">
        <v>1</v>
      </c>
      <c r="N23" s="396">
        <v>0</v>
      </c>
      <c r="O23" s="396">
        <v>0</v>
      </c>
      <c r="P23" s="396">
        <v>2</v>
      </c>
      <c r="Q23" s="396">
        <v>21</v>
      </c>
      <c r="R23" s="396">
        <v>0</v>
      </c>
      <c r="S23" s="396">
        <v>7</v>
      </c>
      <c r="T23" s="396">
        <v>31</v>
      </c>
      <c r="U23" s="396">
        <v>0</v>
      </c>
      <c r="V23" s="396">
        <v>0</v>
      </c>
      <c r="W23" s="396">
        <v>0</v>
      </c>
      <c r="X23" s="396">
        <v>0</v>
      </c>
      <c r="Y23" s="396">
        <v>9.5238095238095233E-2</v>
      </c>
      <c r="Z23" s="396">
        <v>0</v>
      </c>
      <c r="AA23" s="396">
        <v>0</v>
      </c>
      <c r="AB23" s="396">
        <v>6.4516129032258063E-2</v>
      </c>
      <c r="AC23" s="317" t="s">
        <v>878</v>
      </c>
      <c r="AD23" s="317" t="s">
        <v>878</v>
      </c>
      <c r="AE23" s="317" t="s">
        <v>878</v>
      </c>
      <c r="AF23" s="317" t="s">
        <v>878</v>
      </c>
      <c r="AG23" s="317" t="s">
        <v>878</v>
      </c>
      <c r="AH23" s="317" t="s">
        <v>878</v>
      </c>
      <c r="AI23" s="317" t="s">
        <v>878</v>
      </c>
      <c r="AJ23" s="317" t="s">
        <v>792</v>
      </c>
      <c r="AK23" s="310" t="s">
        <v>878</v>
      </c>
      <c r="AL23" s="68" t="s">
        <v>1471</v>
      </c>
      <c r="AM23" s="68" t="s">
        <v>1471</v>
      </c>
      <c r="AN23" s="68" t="s">
        <v>792</v>
      </c>
    </row>
    <row r="24" spans="1:40">
      <c r="A24" s="317" t="s">
        <v>494</v>
      </c>
      <c r="B24" s="317" t="s">
        <v>754</v>
      </c>
      <c r="C24" s="317" t="s">
        <v>1292</v>
      </c>
      <c r="E24" s="396">
        <v>0</v>
      </c>
      <c r="F24" s="396">
        <v>0</v>
      </c>
      <c r="G24" s="396">
        <v>1</v>
      </c>
      <c r="H24" s="396">
        <v>0</v>
      </c>
      <c r="I24" s="396">
        <v>2</v>
      </c>
      <c r="J24" s="396">
        <v>0</v>
      </c>
      <c r="K24" s="396">
        <v>1</v>
      </c>
      <c r="L24" s="396">
        <v>4</v>
      </c>
      <c r="M24" s="396">
        <v>17</v>
      </c>
      <c r="N24" s="396">
        <v>2</v>
      </c>
      <c r="O24" s="396">
        <v>6</v>
      </c>
      <c r="P24" s="396">
        <v>27</v>
      </c>
      <c r="Q24" s="396">
        <v>297</v>
      </c>
      <c r="R24" s="396">
        <v>0</v>
      </c>
      <c r="S24" s="396">
        <v>17</v>
      </c>
      <c r="T24" s="396">
        <v>366</v>
      </c>
      <c r="U24" s="396">
        <v>0</v>
      </c>
      <c r="V24" s="396">
        <v>0</v>
      </c>
      <c r="W24" s="396">
        <v>0.16666666666666671</v>
      </c>
      <c r="X24" s="396">
        <v>0</v>
      </c>
      <c r="Y24" s="396">
        <v>6.7340067340067337E-3</v>
      </c>
      <c r="Z24" s="396">
        <v>0</v>
      </c>
      <c r="AA24" s="396">
        <v>5.8823529411764712E-2</v>
      </c>
      <c r="AB24" s="396">
        <v>1.092896174863388E-2</v>
      </c>
      <c r="AC24" s="317" t="s">
        <v>878</v>
      </c>
      <c r="AD24" s="317" t="s">
        <v>878</v>
      </c>
      <c r="AE24" s="317" t="s">
        <v>878</v>
      </c>
      <c r="AF24" s="317" t="s">
        <v>878</v>
      </c>
      <c r="AG24" s="317" t="s">
        <v>878</v>
      </c>
      <c r="AH24" s="317" t="s">
        <v>878</v>
      </c>
      <c r="AI24" s="317" t="s">
        <v>878</v>
      </c>
      <c r="AJ24" s="317" t="s">
        <v>878</v>
      </c>
      <c r="AK24" s="310" t="s">
        <v>792</v>
      </c>
      <c r="AL24" s="68" t="s">
        <v>1471</v>
      </c>
      <c r="AM24" s="68" t="s">
        <v>1471</v>
      </c>
      <c r="AN24" s="68" t="s">
        <v>792</v>
      </c>
    </row>
    <row r="25" spans="1:40">
      <c r="A25" s="317" t="s">
        <v>473</v>
      </c>
      <c r="B25" s="317" t="s">
        <v>545</v>
      </c>
      <c r="C25" s="317" t="s">
        <v>1292</v>
      </c>
      <c r="E25" s="396">
        <v>0</v>
      </c>
      <c r="F25" s="396">
        <v>0</v>
      </c>
      <c r="G25" s="396">
        <v>0</v>
      </c>
      <c r="H25" s="396">
        <v>0</v>
      </c>
      <c r="I25" s="396">
        <v>1</v>
      </c>
      <c r="J25" s="396">
        <v>0</v>
      </c>
      <c r="K25" s="396">
        <v>0</v>
      </c>
      <c r="L25" s="396">
        <v>1</v>
      </c>
      <c r="M25" s="396">
        <v>22</v>
      </c>
      <c r="N25" s="396">
        <v>0</v>
      </c>
      <c r="O25" s="396">
        <v>0</v>
      </c>
      <c r="P25" s="396">
        <v>7</v>
      </c>
      <c r="Q25" s="396">
        <v>18</v>
      </c>
      <c r="R25" s="396">
        <v>0</v>
      </c>
      <c r="S25" s="396">
        <v>7</v>
      </c>
      <c r="T25" s="396">
        <v>54</v>
      </c>
      <c r="U25" s="396">
        <v>0</v>
      </c>
      <c r="V25" s="396">
        <v>0</v>
      </c>
      <c r="W25" s="396">
        <v>0</v>
      </c>
      <c r="X25" s="396">
        <v>0</v>
      </c>
      <c r="Y25" s="396">
        <v>5.5555555555555559E-2</v>
      </c>
      <c r="Z25" s="396">
        <v>0</v>
      </c>
      <c r="AA25" s="396">
        <v>0</v>
      </c>
      <c r="AB25" s="396">
        <v>1.8518518518518521E-2</v>
      </c>
      <c r="AC25" s="317" t="s">
        <v>878</v>
      </c>
      <c r="AD25" s="317" t="s">
        <v>878</v>
      </c>
      <c r="AE25" s="317" t="s">
        <v>878</v>
      </c>
      <c r="AF25" s="317" t="s">
        <v>878</v>
      </c>
      <c r="AG25" s="317" t="s">
        <v>878</v>
      </c>
      <c r="AH25" s="317" t="s">
        <v>878</v>
      </c>
      <c r="AI25" s="317" t="s">
        <v>878</v>
      </c>
      <c r="AJ25" s="317" t="s">
        <v>878</v>
      </c>
      <c r="AK25" s="310" t="s">
        <v>792</v>
      </c>
      <c r="AL25" s="68" t="s">
        <v>1471</v>
      </c>
      <c r="AM25" s="68" t="s">
        <v>1471</v>
      </c>
      <c r="AN25" s="68" t="s">
        <v>792</v>
      </c>
    </row>
    <row r="26" spans="1:40">
      <c r="A26" s="317" t="s">
        <v>188</v>
      </c>
      <c r="B26" s="317" t="s">
        <v>731</v>
      </c>
      <c r="C26" s="317" t="s">
        <v>1292</v>
      </c>
      <c r="E26" s="396">
        <v>1</v>
      </c>
      <c r="F26" s="396">
        <v>0</v>
      </c>
      <c r="G26" s="396">
        <v>0</v>
      </c>
      <c r="H26" s="396">
        <v>2</v>
      </c>
      <c r="I26" s="396">
        <v>5</v>
      </c>
      <c r="J26" s="396">
        <v>0</v>
      </c>
      <c r="K26" s="396">
        <v>1</v>
      </c>
      <c r="L26" s="396">
        <v>9</v>
      </c>
      <c r="M26" s="396">
        <v>28</v>
      </c>
      <c r="N26" s="396">
        <v>3</v>
      </c>
      <c r="O26" s="396">
        <v>10</v>
      </c>
      <c r="P26" s="396">
        <v>68</v>
      </c>
      <c r="Q26" s="396">
        <v>239</v>
      </c>
      <c r="R26" s="396">
        <v>0</v>
      </c>
      <c r="S26" s="396">
        <v>26</v>
      </c>
      <c r="T26" s="396">
        <v>374</v>
      </c>
      <c r="U26" s="396">
        <v>3.5714285714285698E-2</v>
      </c>
      <c r="V26" s="396">
        <v>0</v>
      </c>
      <c r="W26" s="396">
        <v>0</v>
      </c>
      <c r="X26" s="396">
        <v>2.9411764705882349E-2</v>
      </c>
      <c r="Y26" s="396">
        <v>2.0920502092050208E-2</v>
      </c>
      <c r="Z26" s="396">
        <v>0</v>
      </c>
      <c r="AA26" s="396">
        <v>3.8461538461538457E-2</v>
      </c>
      <c r="AB26" s="396">
        <v>2.4064171122994651E-2</v>
      </c>
      <c r="AC26" s="317" t="s">
        <v>878</v>
      </c>
      <c r="AD26" s="317" t="s">
        <v>878</v>
      </c>
      <c r="AE26" s="317" t="s">
        <v>878</v>
      </c>
      <c r="AF26" s="317" t="s">
        <v>878</v>
      </c>
      <c r="AG26" s="317" t="s">
        <v>878</v>
      </c>
      <c r="AH26" s="317" t="s">
        <v>878</v>
      </c>
      <c r="AI26" s="317" t="s">
        <v>878</v>
      </c>
      <c r="AJ26" s="317" t="s">
        <v>878</v>
      </c>
      <c r="AK26" s="310" t="s">
        <v>792</v>
      </c>
      <c r="AL26" s="68" t="s">
        <v>1471</v>
      </c>
      <c r="AM26" s="68" t="s">
        <v>878</v>
      </c>
      <c r="AN26" s="68" t="s">
        <v>792</v>
      </c>
    </row>
    <row r="27" spans="1:40">
      <c r="A27" s="317" t="s">
        <v>224</v>
      </c>
      <c r="B27" s="317" t="s">
        <v>713</v>
      </c>
      <c r="C27" s="317" t="s">
        <v>1293</v>
      </c>
      <c r="E27" s="396">
        <v>0</v>
      </c>
      <c r="F27" s="396">
        <v>0</v>
      </c>
      <c r="G27" s="396">
        <v>6</v>
      </c>
      <c r="H27" s="396">
        <v>7</v>
      </c>
      <c r="I27" s="396">
        <v>13</v>
      </c>
      <c r="J27" s="396">
        <v>2</v>
      </c>
      <c r="K27" s="396">
        <v>2</v>
      </c>
      <c r="L27" s="396">
        <v>30</v>
      </c>
      <c r="M27" s="396">
        <v>37</v>
      </c>
      <c r="N27" s="396">
        <v>48</v>
      </c>
      <c r="O27" s="396">
        <v>165</v>
      </c>
      <c r="P27" s="396">
        <v>494</v>
      </c>
      <c r="Q27" s="396">
        <v>1747</v>
      </c>
      <c r="R27" s="396">
        <v>24</v>
      </c>
      <c r="S27" s="396">
        <v>136</v>
      </c>
      <c r="T27" s="396">
        <v>2651</v>
      </c>
      <c r="U27" s="396">
        <v>0</v>
      </c>
      <c r="V27" s="396">
        <v>0</v>
      </c>
      <c r="W27" s="396">
        <v>3.6363636363636369E-2</v>
      </c>
      <c r="X27" s="396">
        <v>1.417004048582996E-2</v>
      </c>
      <c r="Y27" s="396">
        <v>7.4413279908414421E-3</v>
      </c>
      <c r="Z27" s="396">
        <v>8.3333333333333329E-2</v>
      </c>
      <c r="AA27" s="396">
        <v>1.470588235294118E-2</v>
      </c>
      <c r="AB27" s="396">
        <v>1.131648434552999E-2</v>
      </c>
      <c r="AC27" s="317" t="s">
        <v>878</v>
      </c>
      <c r="AD27" s="317" t="s">
        <v>878</v>
      </c>
      <c r="AE27" s="317" t="s">
        <v>878</v>
      </c>
      <c r="AF27" s="317" t="s">
        <v>878</v>
      </c>
      <c r="AG27" s="317" t="s">
        <v>878</v>
      </c>
      <c r="AH27" s="317" t="s">
        <v>878</v>
      </c>
      <c r="AI27" s="317" t="s">
        <v>878</v>
      </c>
      <c r="AJ27" s="317" t="s">
        <v>878</v>
      </c>
      <c r="AK27" s="310" t="s">
        <v>792</v>
      </c>
      <c r="AL27" s="68" t="s">
        <v>1471</v>
      </c>
      <c r="AM27" s="68" t="s">
        <v>1471</v>
      </c>
      <c r="AN27" s="68" t="s">
        <v>792</v>
      </c>
    </row>
    <row r="28" spans="1:40">
      <c r="A28" s="317" t="s">
        <v>286</v>
      </c>
      <c r="B28" s="317" t="s">
        <v>612</v>
      </c>
      <c r="C28" s="317" t="s">
        <v>1293</v>
      </c>
      <c r="D28" s="317" t="s">
        <v>1293</v>
      </c>
      <c r="E28" s="396">
        <v>0</v>
      </c>
      <c r="F28" s="396">
        <v>0</v>
      </c>
      <c r="G28" s="396">
        <v>0</v>
      </c>
      <c r="H28" s="396">
        <v>0</v>
      </c>
      <c r="I28" s="396">
        <v>0</v>
      </c>
      <c r="J28" s="396">
        <v>0</v>
      </c>
      <c r="K28" s="396">
        <v>0</v>
      </c>
      <c r="L28" s="396">
        <v>0</v>
      </c>
      <c r="M28" s="396">
        <v>3</v>
      </c>
      <c r="N28" s="396">
        <v>6</v>
      </c>
      <c r="O28" s="396">
        <v>1</v>
      </c>
      <c r="P28" s="396">
        <v>16</v>
      </c>
      <c r="Q28" s="396">
        <v>177</v>
      </c>
      <c r="R28" s="396">
        <v>0</v>
      </c>
      <c r="S28" s="396">
        <v>1</v>
      </c>
      <c r="T28" s="396">
        <v>204</v>
      </c>
      <c r="U28" s="396">
        <v>0</v>
      </c>
      <c r="V28" s="396">
        <v>0</v>
      </c>
      <c r="W28" s="396">
        <v>0</v>
      </c>
      <c r="X28" s="396">
        <v>0</v>
      </c>
      <c r="Y28" s="396">
        <v>0</v>
      </c>
      <c r="Z28" s="396">
        <v>0</v>
      </c>
      <c r="AA28" s="396">
        <v>0</v>
      </c>
      <c r="AB28" s="396">
        <v>0</v>
      </c>
      <c r="AC28" s="317" t="s">
        <v>878</v>
      </c>
      <c r="AD28" s="317" t="s">
        <v>878</v>
      </c>
      <c r="AE28" s="317" t="s">
        <v>878</v>
      </c>
      <c r="AF28" s="317" t="s">
        <v>878</v>
      </c>
      <c r="AG28" s="317" t="s">
        <v>878</v>
      </c>
      <c r="AH28" s="317" t="s">
        <v>878</v>
      </c>
      <c r="AI28" s="317" t="s">
        <v>878</v>
      </c>
      <c r="AJ28" s="317" t="s">
        <v>878</v>
      </c>
      <c r="AK28" s="310" t="s">
        <v>792</v>
      </c>
      <c r="AL28" s="68" t="s">
        <v>1471</v>
      </c>
      <c r="AM28" s="68" t="s">
        <v>1471</v>
      </c>
      <c r="AN28" s="68" t="s">
        <v>792</v>
      </c>
    </row>
    <row r="29" spans="1:40">
      <c r="A29" s="317" t="s">
        <v>66</v>
      </c>
      <c r="B29" s="317" t="s">
        <v>628</v>
      </c>
      <c r="C29" s="317" t="s">
        <v>1293</v>
      </c>
      <c r="D29">
        <v>112</v>
      </c>
      <c r="E29" s="396">
        <v>0</v>
      </c>
      <c r="F29" s="396">
        <v>0</v>
      </c>
      <c r="G29" s="396">
        <v>0</v>
      </c>
      <c r="H29" s="396">
        <v>0</v>
      </c>
      <c r="I29" s="396">
        <v>1</v>
      </c>
      <c r="J29" s="396">
        <v>0</v>
      </c>
      <c r="K29" s="396">
        <v>0</v>
      </c>
      <c r="L29" s="396">
        <v>1</v>
      </c>
      <c r="M29" s="396">
        <v>0</v>
      </c>
      <c r="N29" s="396">
        <v>2</v>
      </c>
      <c r="O29" s="396">
        <v>1</v>
      </c>
      <c r="P29" s="396">
        <v>14</v>
      </c>
      <c r="Q29" s="396">
        <v>150</v>
      </c>
      <c r="R29" s="396">
        <v>0</v>
      </c>
      <c r="S29" s="396">
        <v>1</v>
      </c>
      <c r="T29" s="396">
        <v>168</v>
      </c>
      <c r="U29" s="396">
        <v>0</v>
      </c>
      <c r="V29" s="396">
        <v>0</v>
      </c>
      <c r="W29" s="396">
        <v>0</v>
      </c>
      <c r="X29" s="396">
        <v>0</v>
      </c>
      <c r="Y29" s="396">
        <v>6.6666666666666671E-3</v>
      </c>
      <c r="Z29" s="396">
        <v>0</v>
      </c>
      <c r="AA29" s="396">
        <v>0</v>
      </c>
      <c r="AB29" s="396">
        <v>5.9523809523809521E-3</v>
      </c>
      <c r="AC29" s="317" t="s">
        <v>878</v>
      </c>
      <c r="AD29" s="317" t="s">
        <v>878</v>
      </c>
      <c r="AE29" s="317" t="s">
        <v>878</v>
      </c>
      <c r="AF29" s="317" t="s">
        <v>878</v>
      </c>
      <c r="AG29" s="317" t="s">
        <v>878</v>
      </c>
      <c r="AH29" s="317" t="s">
        <v>878</v>
      </c>
      <c r="AI29" s="317" t="s">
        <v>878</v>
      </c>
      <c r="AJ29" s="317" t="s">
        <v>878</v>
      </c>
      <c r="AK29" s="310" t="s">
        <v>792</v>
      </c>
      <c r="AL29" s="68" t="s">
        <v>1471</v>
      </c>
      <c r="AM29" s="68" t="s">
        <v>1471</v>
      </c>
      <c r="AN29" s="68" t="s">
        <v>792</v>
      </c>
    </row>
    <row r="30" spans="1:40">
      <c r="A30" s="317" t="s">
        <v>382</v>
      </c>
      <c r="B30" s="317" t="s">
        <v>607</v>
      </c>
      <c r="C30" s="317" t="s">
        <v>1293</v>
      </c>
      <c r="D30" s="317" t="s">
        <v>1293</v>
      </c>
      <c r="E30" s="396">
        <v>0</v>
      </c>
      <c r="F30" s="396">
        <v>0</v>
      </c>
      <c r="G30" s="396">
        <v>0</v>
      </c>
      <c r="H30" s="396">
        <v>0</v>
      </c>
      <c r="I30" s="396">
        <v>0</v>
      </c>
      <c r="J30" s="396">
        <v>0</v>
      </c>
      <c r="K30" s="396">
        <v>0</v>
      </c>
      <c r="L30" s="396">
        <v>0</v>
      </c>
      <c r="M30" s="396">
        <v>0</v>
      </c>
      <c r="N30" s="396">
        <v>0</v>
      </c>
      <c r="O30" s="396">
        <v>0</v>
      </c>
      <c r="P30" s="396">
        <v>2</v>
      </c>
      <c r="Q30" s="396">
        <v>12</v>
      </c>
      <c r="R30" s="396">
        <v>0</v>
      </c>
      <c r="S30" s="396">
        <v>0</v>
      </c>
      <c r="T30" s="396">
        <v>14</v>
      </c>
      <c r="U30" s="396">
        <v>0</v>
      </c>
      <c r="V30" s="396">
        <v>0</v>
      </c>
      <c r="W30" s="396">
        <v>0</v>
      </c>
      <c r="X30" s="396">
        <v>0</v>
      </c>
      <c r="Y30" s="396">
        <v>0</v>
      </c>
      <c r="Z30" s="396">
        <v>0</v>
      </c>
      <c r="AA30" s="396">
        <v>0</v>
      </c>
      <c r="AB30" s="396">
        <v>0</v>
      </c>
      <c r="AC30" s="317" t="s">
        <v>878</v>
      </c>
      <c r="AD30" s="317" t="s">
        <v>878</v>
      </c>
      <c r="AE30" s="317" t="s">
        <v>878</v>
      </c>
      <c r="AF30" s="317" t="s">
        <v>878</v>
      </c>
      <c r="AG30" s="317" t="s">
        <v>878</v>
      </c>
      <c r="AH30" s="317" t="s">
        <v>878</v>
      </c>
      <c r="AI30" s="317" t="s">
        <v>878</v>
      </c>
      <c r="AJ30" s="317" t="s">
        <v>878</v>
      </c>
      <c r="AK30" s="310" t="s">
        <v>792</v>
      </c>
      <c r="AL30" s="68" t="s">
        <v>1471</v>
      </c>
      <c r="AM30" s="68" t="s">
        <v>1471</v>
      </c>
      <c r="AN30" s="68" t="s">
        <v>792</v>
      </c>
    </row>
    <row r="31" spans="1:40">
      <c r="A31" s="317" t="s">
        <v>1163</v>
      </c>
      <c r="B31" s="317" t="s">
        <v>798</v>
      </c>
      <c r="C31" s="317" t="s">
        <v>1293</v>
      </c>
      <c r="E31" s="396">
        <v>0</v>
      </c>
      <c r="F31" s="396">
        <v>1</v>
      </c>
      <c r="G31" s="396">
        <v>1</v>
      </c>
      <c r="H31" s="396">
        <v>1</v>
      </c>
      <c r="I31" s="396">
        <v>4</v>
      </c>
      <c r="J31" s="396">
        <v>0</v>
      </c>
      <c r="K31" s="396">
        <v>0</v>
      </c>
      <c r="L31" s="396">
        <v>7</v>
      </c>
      <c r="M31" s="396">
        <v>5</v>
      </c>
      <c r="N31" s="396">
        <v>6</v>
      </c>
      <c r="O31" s="396">
        <v>5</v>
      </c>
      <c r="P31" s="396">
        <v>31</v>
      </c>
      <c r="Q31" s="396">
        <v>370</v>
      </c>
      <c r="R31" s="396">
        <v>0</v>
      </c>
      <c r="S31" s="396">
        <v>19</v>
      </c>
      <c r="T31" s="396">
        <v>436</v>
      </c>
      <c r="U31" s="396">
        <v>0</v>
      </c>
      <c r="V31" s="396">
        <v>0.16666666666666671</v>
      </c>
      <c r="W31" s="396">
        <v>0.2</v>
      </c>
      <c r="X31" s="396">
        <v>3.2258064516129031E-2</v>
      </c>
      <c r="Y31" s="396">
        <v>1.081081081081081E-2</v>
      </c>
      <c r="Z31" s="396">
        <v>0</v>
      </c>
      <c r="AA31" s="396">
        <v>0</v>
      </c>
      <c r="AB31" s="396">
        <v>1.605504587155963E-2</v>
      </c>
      <c r="AC31" s="317" t="s">
        <v>878</v>
      </c>
      <c r="AD31" s="317" t="s">
        <v>878</v>
      </c>
      <c r="AE31" s="317" t="s">
        <v>878</v>
      </c>
      <c r="AF31" s="317" t="s">
        <v>878</v>
      </c>
      <c r="AG31" s="317" t="s">
        <v>878</v>
      </c>
      <c r="AH31" s="317" t="s">
        <v>878</v>
      </c>
      <c r="AI31" s="317" t="s">
        <v>878</v>
      </c>
      <c r="AJ31" s="317" t="s">
        <v>878</v>
      </c>
      <c r="AK31" s="310" t="s">
        <v>792</v>
      </c>
      <c r="AL31" s="68" t="s">
        <v>1471</v>
      </c>
      <c r="AM31" s="68" t="s">
        <v>1471</v>
      </c>
      <c r="AN31" s="68" t="s">
        <v>792</v>
      </c>
    </row>
    <row r="32" spans="1:40">
      <c r="A32" s="317" t="s">
        <v>454</v>
      </c>
      <c r="B32" s="317" t="s">
        <v>818</v>
      </c>
      <c r="C32" s="317" t="s">
        <v>1293</v>
      </c>
      <c r="E32" s="396">
        <v>2</v>
      </c>
      <c r="F32" s="396">
        <v>1</v>
      </c>
      <c r="G32" s="396">
        <v>12</v>
      </c>
      <c r="H32" s="396">
        <v>11</v>
      </c>
      <c r="I32" s="396">
        <v>60</v>
      </c>
      <c r="J32" s="396">
        <v>2</v>
      </c>
      <c r="K32" s="396">
        <v>7</v>
      </c>
      <c r="L32" s="396">
        <v>95</v>
      </c>
      <c r="M32" s="396">
        <v>32</v>
      </c>
      <c r="N32" s="396">
        <v>124</v>
      </c>
      <c r="O32" s="396">
        <v>157</v>
      </c>
      <c r="P32" s="396">
        <v>513</v>
      </c>
      <c r="Q32" s="396">
        <v>2329</v>
      </c>
      <c r="R32" s="396">
        <v>36</v>
      </c>
      <c r="S32" s="396">
        <v>222</v>
      </c>
      <c r="T32" s="396">
        <v>3413</v>
      </c>
      <c r="U32" s="396">
        <v>6.25E-2</v>
      </c>
      <c r="V32" s="396">
        <v>8.0645161290322578E-3</v>
      </c>
      <c r="W32" s="396">
        <v>7.6433121019108277E-2</v>
      </c>
      <c r="X32" s="396">
        <v>2.1442495126705659E-2</v>
      </c>
      <c r="Y32" s="396">
        <v>2.5762129669386E-2</v>
      </c>
      <c r="Z32" s="396">
        <v>5.5555555555555559E-2</v>
      </c>
      <c r="AA32" s="396">
        <v>3.1531531531531529E-2</v>
      </c>
      <c r="AB32" s="396">
        <v>2.7834749487254621E-2</v>
      </c>
      <c r="AC32" s="317" t="s">
        <v>792</v>
      </c>
      <c r="AD32" s="317" t="s">
        <v>878</v>
      </c>
      <c r="AE32" s="317" t="s">
        <v>792</v>
      </c>
      <c r="AF32" s="317" t="s">
        <v>878</v>
      </c>
      <c r="AG32" s="317" t="s">
        <v>878</v>
      </c>
      <c r="AH32" s="317" t="s">
        <v>792</v>
      </c>
      <c r="AI32" s="317" t="s">
        <v>878</v>
      </c>
      <c r="AJ32" s="317" t="s">
        <v>878</v>
      </c>
      <c r="AK32" s="310" t="s">
        <v>792</v>
      </c>
      <c r="AL32" s="233" t="s">
        <v>2055</v>
      </c>
      <c r="AM32" s="233" t="s">
        <v>792</v>
      </c>
      <c r="AN32" s="233" t="s">
        <v>878</v>
      </c>
    </row>
    <row r="33" spans="1:40">
      <c r="A33" s="317" t="s">
        <v>471</v>
      </c>
      <c r="B33" s="317" t="s">
        <v>544</v>
      </c>
      <c r="C33" s="317" t="s">
        <v>1293</v>
      </c>
      <c r="E33" s="396">
        <v>0</v>
      </c>
      <c r="F33" s="396">
        <v>0</v>
      </c>
      <c r="G33" s="396">
        <v>1</v>
      </c>
      <c r="H33" s="396">
        <v>0</v>
      </c>
      <c r="I33" s="396">
        <v>1</v>
      </c>
      <c r="J33" s="396">
        <v>0</v>
      </c>
      <c r="K33" s="396">
        <v>1</v>
      </c>
      <c r="L33" s="396">
        <v>3</v>
      </c>
      <c r="M33" s="396">
        <v>7</v>
      </c>
      <c r="N33" s="396">
        <v>20</v>
      </c>
      <c r="O33" s="396">
        <v>13</v>
      </c>
      <c r="P33" s="396">
        <v>55</v>
      </c>
      <c r="Q33" s="396">
        <v>626</v>
      </c>
      <c r="R33" s="396">
        <v>3</v>
      </c>
      <c r="S33" s="396">
        <v>33</v>
      </c>
      <c r="T33" s="396">
        <v>757</v>
      </c>
      <c r="U33" s="396">
        <v>0</v>
      </c>
      <c r="V33" s="396">
        <v>0</v>
      </c>
      <c r="W33" s="396">
        <v>7.6923076923076927E-2</v>
      </c>
      <c r="X33" s="396">
        <v>0</v>
      </c>
      <c r="Y33" s="396">
        <v>1.5974440894568689E-3</v>
      </c>
      <c r="Z33" s="396">
        <v>0</v>
      </c>
      <c r="AA33" s="396">
        <v>3.03030303030303E-2</v>
      </c>
      <c r="AB33" s="396">
        <v>3.9630118890356669E-3</v>
      </c>
      <c r="AC33" s="317" t="s">
        <v>878</v>
      </c>
      <c r="AD33" s="317" t="s">
        <v>878</v>
      </c>
      <c r="AE33" s="317" t="s">
        <v>878</v>
      </c>
      <c r="AF33" s="317" t="s">
        <v>878</v>
      </c>
      <c r="AG33" s="317" t="s">
        <v>878</v>
      </c>
      <c r="AH33" s="317" t="s">
        <v>878</v>
      </c>
      <c r="AI33" s="317" t="s">
        <v>878</v>
      </c>
      <c r="AJ33" s="317" t="s">
        <v>878</v>
      </c>
      <c r="AK33" s="310" t="s">
        <v>792</v>
      </c>
      <c r="AL33" s="68" t="s">
        <v>1471</v>
      </c>
      <c r="AM33" s="68" t="s">
        <v>1471</v>
      </c>
      <c r="AN33" s="68" t="s">
        <v>792</v>
      </c>
    </row>
    <row r="34" spans="1:40">
      <c r="A34" s="317" t="s">
        <v>416</v>
      </c>
      <c r="B34" s="317" t="s">
        <v>531</v>
      </c>
      <c r="C34" s="317" t="s">
        <v>1293</v>
      </c>
      <c r="E34" s="396">
        <v>1</v>
      </c>
      <c r="F34" s="396">
        <v>0</v>
      </c>
      <c r="G34" s="396">
        <v>0</v>
      </c>
      <c r="H34" s="396">
        <v>3</v>
      </c>
      <c r="I34" s="396">
        <v>15</v>
      </c>
      <c r="J34" s="396">
        <v>0</v>
      </c>
      <c r="K34" s="396">
        <v>1</v>
      </c>
      <c r="L34" s="396">
        <v>20</v>
      </c>
      <c r="M34" s="396">
        <v>10</v>
      </c>
      <c r="N34" s="396">
        <v>25</v>
      </c>
      <c r="O34" s="396">
        <v>26</v>
      </c>
      <c r="P34" s="396">
        <v>126</v>
      </c>
      <c r="Q34" s="396">
        <v>1334</v>
      </c>
      <c r="R34" s="396">
        <v>5</v>
      </c>
      <c r="S34" s="396">
        <v>71</v>
      </c>
      <c r="T34" s="396">
        <v>1597</v>
      </c>
      <c r="U34" s="396">
        <v>0.1</v>
      </c>
      <c r="V34" s="396">
        <v>0</v>
      </c>
      <c r="W34" s="396">
        <v>0</v>
      </c>
      <c r="X34" s="396">
        <v>2.3809523809523812E-2</v>
      </c>
      <c r="Y34" s="396">
        <v>1.124437781109445E-2</v>
      </c>
      <c r="Z34" s="396">
        <v>0</v>
      </c>
      <c r="AA34" s="396">
        <v>1.408450704225352E-2</v>
      </c>
      <c r="AB34" s="396">
        <v>1.252348152786475E-2</v>
      </c>
      <c r="AC34" s="317" t="s">
        <v>878</v>
      </c>
      <c r="AD34" s="317" t="s">
        <v>878</v>
      </c>
      <c r="AE34" s="317" t="s">
        <v>878</v>
      </c>
      <c r="AF34" s="317" t="s">
        <v>878</v>
      </c>
      <c r="AG34" s="317" t="s">
        <v>878</v>
      </c>
      <c r="AH34" s="317" t="s">
        <v>878</v>
      </c>
      <c r="AI34" s="317" t="s">
        <v>878</v>
      </c>
      <c r="AJ34" s="317" t="s">
        <v>878</v>
      </c>
      <c r="AK34" s="310" t="s">
        <v>792</v>
      </c>
      <c r="AL34" s="68" t="s">
        <v>1471</v>
      </c>
      <c r="AM34" s="68" t="s">
        <v>1471</v>
      </c>
      <c r="AN34" s="68" t="s">
        <v>792</v>
      </c>
    </row>
    <row r="35" spans="1:40">
      <c r="A35" s="317" t="s">
        <v>327</v>
      </c>
      <c r="B35" s="317" t="s">
        <v>740</v>
      </c>
      <c r="C35" s="317" t="s">
        <v>1293</v>
      </c>
      <c r="D35">
        <v>112</v>
      </c>
      <c r="E35" s="396">
        <v>0</v>
      </c>
      <c r="F35" s="396">
        <v>0</v>
      </c>
      <c r="G35" s="396">
        <v>0</v>
      </c>
      <c r="H35" s="396">
        <v>0</v>
      </c>
      <c r="I35" s="396">
        <v>4</v>
      </c>
      <c r="J35" s="396">
        <v>0</v>
      </c>
      <c r="K35" s="396">
        <v>0</v>
      </c>
      <c r="L35" s="396">
        <v>4</v>
      </c>
      <c r="M35" s="396">
        <v>0</v>
      </c>
      <c r="N35" s="396">
        <v>1</v>
      </c>
      <c r="O35" s="396">
        <v>4</v>
      </c>
      <c r="P35" s="396">
        <v>28</v>
      </c>
      <c r="Q35" s="396">
        <v>233</v>
      </c>
      <c r="R35" s="396">
        <v>0</v>
      </c>
      <c r="S35" s="396">
        <v>6</v>
      </c>
      <c r="T35" s="396">
        <v>272</v>
      </c>
      <c r="U35" s="396">
        <v>0</v>
      </c>
      <c r="V35" s="396">
        <v>0</v>
      </c>
      <c r="W35" s="396">
        <v>0</v>
      </c>
      <c r="X35" s="396">
        <v>0</v>
      </c>
      <c r="Y35" s="396">
        <v>1.716738197424893E-2</v>
      </c>
      <c r="Z35" s="396">
        <v>0</v>
      </c>
      <c r="AA35" s="396">
        <v>0</v>
      </c>
      <c r="AB35" s="396">
        <v>1.470588235294118E-2</v>
      </c>
      <c r="AC35" s="317" t="s">
        <v>878</v>
      </c>
      <c r="AD35" s="317" t="s">
        <v>878</v>
      </c>
      <c r="AE35" s="317" t="s">
        <v>878</v>
      </c>
      <c r="AF35" s="317" t="s">
        <v>878</v>
      </c>
      <c r="AG35" s="317" t="s">
        <v>878</v>
      </c>
      <c r="AH35" s="317" t="s">
        <v>878</v>
      </c>
      <c r="AI35" s="317" t="s">
        <v>878</v>
      </c>
      <c r="AJ35" s="317" t="s">
        <v>878</v>
      </c>
      <c r="AK35" s="310" t="s">
        <v>792</v>
      </c>
      <c r="AL35" s="68" t="s">
        <v>1471</v>
      </c>
      <c r="AM35" s="68" t="s">
        <v>1471</v>
      </c>
      <c r="AN35" s="68" t="s">
        <v>792</v>
      </c>
    </row>
    <row r="36" spans="1:40">
      <c r="A36" s="456" t="s">
        <v>1388</v>
      </c>
      <c r="B36" s="317" t="s">
        <v>1389</v>
      </c>
      <c r="C36" s="317" t="s">
        <v>1293</v>
      </c>
      <c r="E36" s="396">
        <v>0</v>
      </c>
      <c r="F36" s="396">
        <v>0</v>
      </c>
      <c r="G36" s="396">
        <v>0</v>
      </c>
      <c r="H36" s="396">
        <v>2</v>
      </c>
      <c r="I36" s="396">
        <v>15</v>
      </c>
      <c r="J36" s="396">
        <v>0</v>
      </c>
      <c r="K36" s="396">
        <v>0</v>
      </c>
      <c r="L36" s="396">
        <v>17</v>
      </c>
      <c r="M36" s="396">
        <v>51</v>
      </c>
      <c r="N36" s="396">
        <v>24</v>
      </c>
      <c r="O36" s="396">
        <v>20</v>
      </c>
      <c r="P36" s="396">
        <v>273</v>
      </c>
      <c r="Q36" s="396">
        <v>1690</v>
      </c>
      <c r="R36" s="396">
        <v>0</v>
      </c>
      <c r="S36" s="396">
        <v>61</v>
      </c>
      <c r="T36" s="396">
        <v>2119</v>
      </c>
      <c r="U36" s="396">
        <v>0</v>
      </c>
      <c r="V36" s="396">
        <v>0</v>
      </c>
      <c r="W36" s="396">
        <v>0</v>
      </c>
      <c r="X36" s="396">
        <v>7.326007326007326E-3</v>
      </c>
      <c r="Y36" s="396">
        <v>8.8757396449704144E-3</v>
      </c>
      <c r="Z36" s="396">
        <v>0</v>
      </c>
      <c r="AA36" s="396">
        <v>0</v>
      </c>
      <c r="AB36" s="396">
        <v>8.0226521944313355E-3</v>
      </c>
      <c r="AC36" s="317" t="s">
        <v>878</v>
      </c>
      <c r="AD36" s="317" t="s">
        <v>878</v>
      </c>
      <c r="AE36" s="317" t="s">
        <v>878</v>
      </c>
      <c r="AF36" s="317" t="s">
        <v>878</v>
      </c>
      <c r="AG36" s="317" t="s">
        <v>878</v>
      </c>
      <c r="AH36" s="317" t="s">
        <v>878</v>
      </c>
      <c r="AI36" s="317" t="s">
        <v>878</v>
      </c>
      <c r="AJ36" s="317" t="s">
        <v>878</v>
      </c>
      <c r="AK36" s="310" t="s">
        <v>792</v>
      </c>
      <c r="AL36" s="68" t="s">
        <v>1471</v>
      </c>
      <c r="AM36" s="68" t="s">
        <v>1471</v>
      </c>
      <c r="AN36" s="68" t="s">
        <v>792</v>
      </c>
    </row>
    <row r="37" spans="1:40">
      <c r="A37" s="317" t="s">
        <v>173</v>
      </c>
      <c r="B37" s="317" t="s">
        <v>576</v>
      </c>
      <c r="C37" s="317" t="s">
        <v>1290</v>
      </c>
      <c r="D37" s="317" t="s">
        <v>1293</v>
      </c>
      <c r="E37" s="396">
        <v>0</v>
      </c>
      <c r="F37" s="396">
        <v>0</v>
      </c>
      <c r="G37" s="396">
        <v>0</v>
      </c>
      <c r="H37" s="396">
        <v>0</v>
      </c>
      <c r="I37" s="396">
        <v>0</v>
      </c>
      <c r="J37" s="396">
        <v>0</v>
      </c>
      <c r="K37" s="396">
        <v>0</v>
      </c>
      <c r="L37" s="396">
        <v>0</v>
      </c>
      <c r="M37" s="396">
        <v>4</v>
      </c>
      <c r="N37" s="396">
        <v>0</v>
      </c>
      <c r="O37" s="396">
        <v>1</v>
      </c>
      <c r="P37" s="396">
        <v>10</v>
      </c>
      <c r="Q37" s="396">
        <v>49</v>
      </c>
      <c r="R37" s="396">
        <v>0</v>
      </c>
      <c r="S37" s="396">
        <v>0</v>
      </c>
      <c r="T37" s="396">
        <v>64</v>
      </c>
      <c r="U37" s="396">
        <v>0</v>
      </c>
      <c r="V37" s="396">
        <v>0</v>
      </c>
      <c r="W37" s="396">
        <v>0</v>
      </c>
      <c r="X37" s="396">
        <v>0</v>
      </c>
      <c r="Y37" s="396">
        <v>0</v>
      </c>
      <c r="Z37" s="396">
        <v>0</v>
      </c>
      <c r="AA37" s="396">
        <v>0</v>
      </c>
      <c r="AB37" s="396">
        <v>0</v>
      </c>
      <c r="AC37" s="317" t="s">
        <v>878</v>
      </c>
      <c r="AD37" s="317" t="s">
        <v>878</v>
      </c>
      <c r="AE37" s="317" t="s">
        <v>878</v>
      </c>
      <c r="AF37" s="317" t="s">
        <v>878</v>
      </c>
      <c r="AG37" s="317" t="s">
        <v>878</v>
      </c>
      <c r="AH37" s="317" t="s">
        <v>878</v>
      </c>
      <c r="AI37" s="317" t="s">
        <v>878</v>
      </c>
      <c r="AJ37" s="317" t="s">
        <v>878</v>
      </c>
      <c r="AK37" s="310" t="s">
        <v>792</v>
      </c>
      <c r="AL37" s="68" t="s">
        <v>1471</v>
      </c>
      <c r="AM37" s="68" t="s">
        <v>1471</v>
      </c>
      <c r="AN37" s="68" t="s">
        <v>792</v>
      </c>
    </row>
    <row r="38" spans="1:40">
      <c r="A38" s="317" t="s">
        <v>16</v>
      </c>
      <c r="B38" s="317" t="s">
        <v>767</v>
      </c>
      <c r="C38" s="317" t="s">
        <v>1290</v>
      </c>
      <c r="E38" s="396">
        <v>0</v>
      </c>
      <c r="F38" s="396">
        <v>0</v>
      </c>
      <c r="G38" s="396">
        <v>0</v>
      </c>
      <c r="H38" s="396">
        <v>0</v>
      </c>
      <c r="I38" s="396">
        <v>0</v>
      </c>
      <c r="J38" s="396">
        <v>0</v>
      </c>
      <c r="K38" s="396">
        <v>0</v>
      </c>
      <c r="L38" s="396">
        <v>0</v>
      </c>
      <c r="M38" s="396">
        <v>0</v>
      </c>
      <c r="N38" s="396">
        <v>0</v>
      </c>
      <c r="O38" s="396">
        <v>0</v>
      </c>
      <c r="P38" s="396">
        <v>0</v>
      </c>
      <c r="Q38" s="396">
        <v>2</v>
      </c>
      <c r="R38" s="396">
        <v>0</v>
      </c>
      <c r="S38" s="396">
        <v>0</v>
      </c>
      <c r="T38" s="396">
        <v>2</v>
      </c>
      <c r="U38" s="396">
        <v>0</v>
      </c>
      <c r="V38" s="396">
        <v>0</v>
      </c>
      <c r="W38" s="396">
        <v>0</v>
      </c>
      <c r="X38" s="396">
        <v>0</v>
      </c>
      <c r="Y38" s="396">
        <v>0</v>
      </c>
      <c r="Z38" s="396">
        <v>0</v>
      </c>
      <c r="AA38" s="396">
        <v>0</v>
      </c>
      <c r="AB38" s="396">
        <v>0</v>
      </c>
      <c r="AC38" s="317" t="s">
        <v>878</v>
      </c>
      <c r="AD38" s="317" t="s">
        <v>878</v>
      </c>
      <c r="AE38" s="317" t="s">
        <v>878</v>
      </c>
      <c r="AF38" s="317" t="s">
        <v>878</v>
      </c>
      <c r="AG38" s="317" t="s">
        <v>878</v>
      </c>
      <c r="AH38" s="317" t="s">
        <v>878</v>
      </c>
      <c r="AI38" s="317" t="s">
        <v>878</v>
      </c>
      <c r="AJ38" s="317" t="s">
        <v>878</v>
      </c>
      <c r="AK38" s="310" t="s">
        <v>792</v>
      </c>
      <c r="AL38" s="68" t="s">
        <v>1471</v>
      </c>
      <c r="AM38" s="68" t="s">
        <v>1471</v>
      </c>
      <c r="AN38" s="68" t="s">
        <v>792</v>
      </c>
    </row>
    <row r="39" spans="1:40">
      <c r="A39" s="317" t="s">
        <v>405</v>
      </c>
      <c r="B39" s="317" t="s">
        <v>637</v>
      </c>
      <c r="C39" s="317" t="s">
        <v>1293</v>
      </c>
      <c r="E39" s="396">
        <v>0</v>
      </c>
      <c r="F39" s="396">
        <v>0</v>
      </c>
      <c r="G39" s="396">
        <v>0</v>
      </c>
      <c r="H39" s="396">
        <v>1</v>
      </c>
      <c r="I39" s="396">
        <v>8</v>
      </c>
      <c r="J39" s="396">
        <v>0</v>
      </c>
      <c r="K39" s="396">
        <v>3</v>
      </c>
      <c r="L39" s="396">
        <v>12</v>
      </c>
      <c r="M39" s="396">
        <v>14</v>
      </c>
      <c r="N39" s="396">
        <v>9</v>
      </c>
      <c r="O39" s="396">
        <v>18</v>
      </c>
      <c r="P39" s="396">
        <v>149</v>
      </c>
      <c r="Q39" s="396">
        <v>677</v>
      </c>
      <c r="R39" s="396">
        <v>3</v>
      </c>
      <c r="S39" s="396">
        <v>82</v>
      </c>
      <c r="T39" s="396">
        <v>952</v>
      </c>
      <c r="U39" s="396">
        <v>0</v>
      </c>
      <c r="V39" s="396">
        <v>0</v>
      </c>
      <c r="W39" s="396">
        <v>0</v>
      </c>
      <c r="X39" s="396">
        <v>6.7114093959731542E-3</v>
      </c>
      <c r="Y39" s="396">
        <v>1.1816838995568679E-2</v>
      </c>
      <c r="Z39" s="396">
        <v>0</v>
      </c>
      <c r="AA39" s="396">
        <v>3.6585365853658527E-2</v>
      </c>
      <c r="AB39" s="396">
        <v>1.260504201680672E-2</v>
      </c>
      <c r="AC39" s="317" t="s">
        <v>878</v>
      </c>
      <c r="AD39" s="317" t="s">
        <v>878</v>
      </c>
      <c r="AE39" s="317" t="s">
        <v>878</v>
      </c>
      <c r="AF39" s="317" t="s">
        <v>878</v>
      </c>
      <c r="AG39" s="317" t="s">
        <v>878</v>
      </c>
      <c r="AH39" s="317" t="s">
        <v>878</v>
      </c>
      <c r="AI39" s="317" t="s">
        <v>878</v>
      </c>
      <c r="AJ39" s="317" t="s">
        <v>878</v>
      </c>
      <c r="AK39" s="310" t="s">
        <v>792</v>
      </c>
      <c r="AL39" s="68" t="s">
        <v>1471</v>
      </c>
      <c r="AM39" s="68" t="s">
        <v>1471</v>
      </c>
      <c r="AN39" s="68" t="s">
        <v>792</v>
      </c>
    </row>
    <row r="40" spans="1:40">
      <c r="A40" s="317" t="s">
        <v>130</v>
      </c>
      <c r="B40" s="317" t="s">
        <v>786</v>
      </c>
      <c r="C40" s="317" t="s">
        <v>1293</v>
      </c>
      <c r="D40">
        <v>112</v>
      </c>
      <c r="E40" s="396">
        <v>0</v>
      </c>
      <c r="F40" s="396">
        <v>0</v>
      </c>
      <c r="G40" s="396">
        <v>0</v>
      </c>
      <c r="H40" s="396">
        <v>0</v>
      </c>
      <c r="I40" s="396">
        <v>1</v>
      </c>
      <c r="J40" s="396">
        <v>0</v>
      </c>
      <c r="K40" s="396">
        <v>0</v>
      </c>
      <c r="L40" s="396">
        <v>1</v>
      </c>
      <c r="M40" s="396">
        <v>1</v>
      </c>
      <c r="N40" s="396">
        <v>4</v>
      </c>
      <c r="O40" s="396">
        <v>1</v>
      </c>
      <c r="P40" s="396">
        <v>3</v>
      </c>
      <c r="Q40" s="396">
        <v>67</v>
      </c>
      <c r="R40" s="396">
        <v>0</v>
      </c>
      <c r="S40" s="396">
        <v>0</v>
      </c>
      <c r="T40" s="396">
        <v>76</v>
      </c>
      <c r="U40" s="396">
        <v>0</v>
      </c>
      <c r="V40" s="396">
        <v>0</v>
      </c>
      <c r="W40" s="396">
        <v>0</v>
      </c>
      <c r="X40" s="396">
        <v>0</v>
      </c>
      <c r="Y40" s="396">
        <v>1.492537313432836E-2</v>
      </c>
      <c r="Z40" s="396">
        <v>0</v>
      </c>
      <c r="AA40" s="396">
        <v>0</v>
      </c>
      <c r="AB40" s="396">
        <v>1.315789473684211E-2</v>
      </c>
      <c r="AC40" s="317" t="s">
        <v>878</v>
      </c>
      <c r="AD40" s="317" t="s">
        <v>878</v>
      </c>
      <c r="AE40" s="317" t="s">
        <v>878</v>
      </c>
      <c r="AF40" s="317" t="s">
        <v>878</v>
      </c>
      <c r="AG40" s="317" t="s">
        <v>878</v>
      </c>
      <c r="AH40" s="317" t="s">
        <v>878</v>
      </c>
      <c r="AI40" s="317" t="s">
        <v>878</v>
      </c>
      <c r="AJ40" s="317" t="s">
        <v>878</v>
      </c>
      <c r="AK40" s="310" t="s">
        <v>792</v>
      </c>
      <c r="AL40" s="68" t="s">
        <v>1471</v>
      </c>
      <c r="AM40" s="68" t="s">
        <v>1471</v>
      </c>
      <c r="AN40" s="68" t="s">
        <v>792</v>
      </c>
    </row>
    <row r="41" spans="1:40">
      <c r="A41" s="317" t="s">
        <v>100</v>
      </c>
      <c r="B41" s="317" t="s">
        <v>548</v>
      </c>
      <c r="C41" s="317" t="s">
        <v>1293</v>
      </c>
      <c r="E41" s="396">
        <v>0</v>
      </c>
      <c r="F41" s="396">
        <v>0</v>
      </c>
      <c r="G41" s="396">
        <v>0</v>
      </c>
      <c r="H41" s="396">
        <v>0</v>
      </c>
      <c r="I41" s="396">
        <v>3</v>
      </c>
      <c r="J41" s="396">
        <v>0</v>
      </c>
      <c r="K41" s="396">
        <v>0</v>
      </c>
      <c r="L41" s="396">
        <v>3</v>
      </c>
      <c r="M41" s="396">
        <v>7</v>
      </c>
      <c r="N41" s="396">
        <v>0</v>
      </c>
      <c r="O41" s="396">
        <v>2</v>
      </c>
      <c r="P41" s="396">
        <v>21</v>
      </c>
      <c r="Q41" s="396">
        <v>173</v>
      </c>
      <c r="R41" s="396">
        <v>1</v>
      </c>
      <c r="S41" s="396">
        <v>10</v>
      </c>
      <c r="T41" s="396">
        <v>214</v>
      </c>
      <c r="U41" s="396">
        <v>0</v>
      </c>
      <c r="V41" s="396">
        <v>0</v>
      </c>
      <c r="W41" s="396">
        <v>0</v>
      </c>
      <c r="X41" s="396">
        <v>0</v>
      </c>
      <c r="Y41" s="396">
        <v>1.7341040462427751E-2</v>
      </c>
      <c r="Z41" s="396">
        <v>0</v>
      </c>
      <c r="AA41" s="396">
        <v>0</v>
      </c>
      <c r="AB41" s="396">
        <v>1.401869158878505E-2</v>
      </c>
      <c r="AC41" s="317" t="s">
        <v>878</v>
      </c>
      <c r="AD41" s="317" t="s">
        <v>878</v>
      </c>
      <c r="AE41" s="317" t="s">
        <v>878</v>
      </c>
      <c r="AF41" s="317" t="s">
        <v>878</v>
      </c>
      <c r="AG41" s="317" t="s">
        <v>878</v>
      </c>
      <c r="AH41" s="317" t="s">
        <v>878</v>
      </c>
      <c r="AI41" s="317" t="s">
        <v>878</v>
      </c>
      <c r="AJ41" s="317" t="s">
        <v>878</v>
      </c>
      <c r="AK41" s="310" t="s">
        <v>792</v>
      </c>
      <c r="AL41" s="68" t="s">
        <v>1471</v>
      </c>
      <c r="AM41" s="68" t="s">
        <v>1471</v>
      </c>
      <c r="AN41" s="68" t="s">
        <v>792</v>
      </c>
    </row>
    <row r="42" spans="1:40">
      <c r="A42" s="317" t="s">
        <v>391</v>
      </c>
      <c r="B42" s="317" t="s">
        <v>619</v>
      </c>
      <c r="C42" s="317" t="s">
        <v>1293</v>
      </c>
      <c r="D42" s="317" t="s">
        <v>1293</v>
      </c>
      <c r="E42" s="396">
        <v>0</v>
      </c>
      <c r="F42" s="396">
        <v>0</v>
      </c>
      <c r="G42" s="396">
        <v>0</v>
      </c>
      <c r="H42" s="396">
        <v>0</v>
      </c>
      <c r="I42" s="396">
        <v>3</v>
      </c>
      <c r="J42" s="396">
        <v>0</v>
      </c>
      <c r="K42" s="396">
        <v>0</v>
      </c>
      <c r="L42" s="396">
        <v>3</v>
      </c>
      <c r="M42" s="396">
        <v>2</v>
      </c>
      <c r="N42" s="396">
        <v>2</v>
      </c>
      <c r="O42" s="396">
        <v>1</v>
      </c>
      <c r="P42" s="396">
        <v>5</v>
      </c>
      <c r="Q42" s="396">
        <v>107</v>
      </c>
      <c r="R42" s="396">
        <v>0</v>
      </c>
      <c r="S42" s="396">
        <v>3</v>
      </c>
      <c r="T42" s="396">
        <v>120</v>
      </c>
      <c r="U42" s="396">
        <v>0</v>
      </c>
      <c r="V42" s="396">
        <v>0</v>
      </c>
      <c r="W42" s="396">
        <v>0</v>
      </c>
      <c r="X42" s="396">
        <v>0</v>
      </c>
      <c r="Y42" s="396">
        <v>2.803738317757009E-2</v>
      </c>
      <c r="Z42" s="396">
        <v>0</v>
      </c>
      <c r="AA42" s="396">
        <v>0</v>
      </c>
      <c r="AB42" s="396">
        <v>2.5000000000000001E-2</v>
      </c>
      <c r="AC42" s="317" t="s">
        <v>878</v>
      </c>
      <c r="AD42" s="317" t="s">
        <v>878</v>
      </c>
      <c r="AE42" s="317" t="s">
        <v>878</v>
      </c>
      <c r="AF42" s="317" t="s">
        <v>878</v>
      </c>
      <c r="AG42" s="317" t="s">
        <v>878</v>
      </c>
      <c r="AH42" s="317" t="s">
        <v>878</v>
      </c>
      <c r="AI42" s="317" t="s">
        <v>878</v>
      </c>
      <c r="AJ42" s="317" t="s">
        <v>878</v>
      </c>
      <c r="AK42" s="310" t="s">
        <v>792</v>
      </c>
      <c r="AL42" s="68" t="s">
        <v>1471</v>
      </c>
      <c r="AM42" s="68" t="s">
        <v>1471</v>
      </c>
      <c r="AN42" s="68" t="s">
        <v>792</v>
      </c>
    </row>
    <row r="43" spans="1:40">
      <c r="A43" s="317" t="s">
        <v>122</v>
      </c>
      <c r="B43" s="317" t="s">
        <v>812</v>
      </c>
      <c r="C43" s="317" t="s">
        <v>1293</v>
      </c>
      <c r="E43" s="396">
        <v>0</v>
      </c>
      <c r="F43" s="396">
        <v>0</v>
      </c>
      <c r="G43" s="396">
        <v>0</v>
      </c>
      <c r="H43" s="396">
        <v>0</v>
      </c>
      <c r="I43" s="396">
        <v>2</v>
      </c>
      <c r="J43" s="396">
        <v>0</v>
      </c>
      <c r="K43" s="396">
        <v>0</v>
      </c>
      <c r="L43" s="396">
        <v>2</v>
      </c>
      <c r="M43" s="396">
        <v>1</v>
      </c>
      <c r="N43" s="396">
        <v>2</v>
      </c>
      <c r="O43" s="396">
        <v>1</v>
      </c>
      <c r="P43" s="396">
        <v>21</v>
      </c>
      <c r="Q43" s="396">
        <v>156</v>
      </c>
      <c r="R43" s="396">
        <v>0</v>
      </c>
      <c r="S43" s="396">
        <v>8</v>
      </c>
      <c r="T43" s="396">
        <v>189</v>
      </c>
      <c r="U43" s="396">
        <v>0</v>
      </c>
      <c r="V43" s="396">
        <v>0</v>
      </c>
      <c r="W43" s="396">
        <v>0</v>
      </c>
      <c r="X43" s="396">
        <v>0</v>
      </c>
      <c r="Y43" s="396">
        <v>1.282051282051282E-2</v>
      </c>
      <c r="Z43" s="396">
        <v>0</v>
      </c>
      <c r="AA43" s="396">
        <v>0</v>
      </c>
      <c r="AB43" s="396">
        <v>1.058201058201058E-2</v>
      </c>
      <c r="AC43" s="317" t="s">
        <v>878</v>
      </c>
      <c r="AD43" s="317" t="s">
        <v>878</v>
      </c>
      <c r="AE43" s="317" t="s">
        <v>878</v>
      </c>
      <c r="AF43" s="317" t="s">
        <v>878</v>
      </c>
      <c r="AG43" s="317" t="s">
        <v>878</v>
      </c>
      <c r="AH43" s="317" t="s">
        <v>878</v>
      </c>
      <c r="AI43" s="317" t="s">
        <v>878</v>
      </c>
      <c r="AJ43" s="317" t="s">
        <v>878</v>
      </c>
      <c r="AK43" s="310" t="s">
        <v>792</v>
      </c>
      <c r="AL43" s="68" t="s">
        <v>1471</v>
      </c>
      <c r="AM43" s="68" t="s">
        <v>1471</v>
      </c>
      <c r="AN43" s="68" t="s">
        <v>792</v>
      </c>
    </row>
    <row r="44" spans="1:40">
      <c r="A44" s="317" t="s">
        <v>395</v>
      </c>
      <c r="B44" s="317" t="s">
        <v>621</v>
      </c>
      <c r="C44" s="317" t="s">
        <v>1293</v>
      </c>
      <c r="E44" s="396">
        <v>0</v>
      </c>
      <c r="F44" s="396">
        <v>0</v>
      </c>
      <c r="G44" s="396">
        <v>1</v>
      </c>
      <c r="H44" s="396">
        <v>2</v>
      </c>
      <c r="I44" s="396">
        <v>26</v>
      </c>
      <c r="J44" s="396">
        <v>0</v>
      </c>
      <c r="K44" s="396">
        <v>3</v>
      </c>
      <c r="L44" s="396">
        <v>32</v>
      </c>
      <c r="M44" s="396">
        <v>29</v>
      </c>
      <c r="N44" s="396">
        <v>6</v>
      </c>
      <c r="O44" s="396">
        <v>8</v>
      </c>
      <c r="P44" s="396">
        <v>96</v>
      </c>
      <c r="Q44" s="396">
        <v>487</v>
      </c>
      <c r="R44" s="396">
        <v>0</v>
      </c>
      <c r="S44" s="396">
        <v>45</v>
      </c>
      <c r="T44" s="396">
        <v>671</v>
      </c>
      <c r="U44" s="396">
        <v>0</v>
      </c>
      <c r="V44" s="396">
        <v>0</v>
      </c>
      <c r="W44" s="396">
        <v>0.125</v>
      </c>
      <c r="X44" s="396">
        <v>2.0833333333333329E-2</v>
      </c>
      <c r="Y44" s="396">
        <v>5.3388090349075983E-2</v>
      </c>
      <c r="Z44" s="396">
        <v>0</v>
      </c>
      <c r="AA44" s="396">
        <v>6.6666666666666666E-2</v>
      </c>
      <c r="AB44" s="396">
        <v>4.7690014903129657E-2</v>
      </c>
      <c r="AC44" s="317" t="s">
        <v>878</v>
      </c>
      <c r="AD44" s="317" t="s">
        <v>878</v>
      </c>
      <c r="AE44" s="317" t="s">
        <v>878</v>
      </c>
      <c r="AF44" s="317" t="s">
        <v>878</v>
      </c>
      <c r="AG44" s="317" t="s">
        <v>792</v>
      </c>
      <c r="AH44" s="317" t="s">
        <v>878</v>
      </c>
      <c r="AI44" s="317" t="s">
        <v>792</v>
      </c>
      <c r="AJ44" s="317" t="s">
        <v>792</v>
      </c>
      <c r="AK44" s="310" t="s">
        <v>878</v>
      </c>
      <c r="AL44" s="233" t="s">
        <v>2056</v>
      </c>
      <c r="AM44" s="233" t="s">
        <v>878</v>
      </c>
      <c r="AN44" s="233" t="s">
        <v>792</v>
      </c>
    </row>
    <row r="45" spans="1:40">
      <c r="A45" s="317" t="s">
        <v>106</v>
      </c>
      <c r="B45" s="317" t="s">
        <v>692</v>
      </c>
      <c r="C45" s="317" t="s">
        <v>1291</v>
      </c>
      <c r="D45" s="317" t="s">
        <v>1293</v>
      </c>
      <c r="E45" s="396">
        <v>0</v>
      </c>
      <c r="F45" s="396">
        <v>0</v>
      </c>
      <c r="G45" s="396">
        <v>0</v>
      </c>
      <c r="H45" s="396">
        <v>0</v>
      </c>
      <c r="I45" s="396">
        <v>0</v>
      </c>
      <c r="J45" s="396">
        <v>0</v>
      </c>
      <c r="K45" s="396">
        <v>0</v>
      </c>
      <c r="L45" s="396">
        <v>0</v>
      </c>
      <c r="M45" s="396">
        <v>0</v>
      </c>
      <c r="N45" s="396">
        <v>0</v>
      </c>
      <c r="O45" s="396">
        <v>0</v>
      </c>
      <c r="P45" s="396">
        <v>13</v>
      </c>
      <c r="Q45" s="396">
        <v>7</v>
      </c>
      <c r="R45" s="396">
        <v>0</v>
      </c>
      <c r="S45" s="396">
        <v>0</v>
      </c>
      <c r="T45" s="396">
        <v>20</v>
      </c>
      <c r="U45" s="396">
        <v>0</v>
      </c>
      <c r="V45" s="396">
        <v>0</v>
      </c>
      <c r="W45" s="396">
        <v>0</v>
      </c>
      <c r="X45" s="396">
        <v>0</v>
      </c>
      <c r="Y45" s="396">
        <v>0</v>
      </c>
      <c r="Z45" s="396">
        <v>0</v>
      </c>
      <c r="AA45" s="396">
        <v>0</v>
      </c>
      <c r="AB45" s="396">
        <v>0</v>
      </c>
      <c r="AC45" s="317" t="s">
        <v>878</v>
      </c>
      <c r="AD45" s="317" t="s">
        <v>878</v>
      </c>
      <c r="AE45" s="317" t="s">
        <v>878</v>
      </c>
      <c r="AF45" s="317" t="s">
        <v>878</v>
      </c>
      <c r="AG45" s="317" t="s">
        <v>878</v>
      </c>
      <c r="AH45" s="317" t="s">
        <v>878</v>
      </c>
      <c r="AI45" s="317" t="s">
        <v>878</v>
      </c>
      <c r="AJ45" s="317" t="s">
        <v>878</v>
      </c>
      <c r="AK45" s="310" t="s">
        <v>792</v>
      </c>
      <c r="AL45" s="68" t="s">
        <v>1471</v>
      </c>
      <c r="AM45" s="68" t="s">
        <v>1471</v>
      </c>
      <c r="AN45" s="68" t="s">
        <v>792</v>
      </c>
    </row>
    <row r="46" spans="1:40">
      <c r="A46" s="317" t="s">
        <v>466</v>
      </c>
      <c r="B46" s="317" t="s">
        <v>541</v>
      </c>
      <c r="C46" s="317" t="s">
        <v>1291</v>
      </c>
      <c r="E46" s="396">
        <v>0</v>
      </c>
      <c r="F46" s="396">
        <v>0</v>
      </c>
      <c r="G46" s="396">
        <v>0</v>
      </c>
      <c r="H46" s="396">
        <v>1</v>
      </c>
      <c r="I46" s="396">
        <v>0</v>
      </c>
      <c r="J46" s="396">
        <v>0</v>
      </c>
      <c r="K46" s="396">
        <v>0</v>
      </c>
      <c r="L46" s="396">
        <v>1</v>
      </c>
      <c r="M46" s="396">
        <v>0</v>
      </c>
      <c r="N46" s="396">
        <v>0</v>
      </c>
      <c r="O46" s="396">
        <v>0</v>
      </c>
      <c r="P46" s="396">
        <v>65</v>
      </c>
      <c r="Q46" s="396">
        <v>8</v>
      </c>
      <c r="R46" s="396">
        <v>0</v>
      </c>
      <c r="S46" s="396">
        <v>1</v>
      </c>
      <c r="T46" s="396">
        <v>74</v>
      </c>
      <c r="U46" s="396">
        <v>0</v>
      </c>
      <c r="V46" s="396">
        <v>0</v>
      </c>
      <c r="W46" s="396">
        <v>0</v>
      </c>
      <c r="X46" s="396">
        <v>1.5384615384615391E-2</v>
      </c>
      <c r="Y46" s="396">
        <v>0</v>
      </c>
      <c r="Z46" s="396">
        <v>0</v>
      </c>
      <c r="AA46" s="396">
        <v>0</v>
      </c>
      <c r="AB46" s="396">
        <v>1.3513513513513511E-2</v>
      </c>
      <c r="AC46" s="317" t="s">
        <v>878</v>
      </c>
      <c r="AD46" s="317" t="s">
        <v>878</v>
      </c>
      <c r="AE46" s="317" t="s">
        <v>878</v>
      </c>
      <c r="AF46" s="317" t="s">
        <v>878</v>
      </c>
      <c r="AG46" s="317" t="s">
        <v>878</v>
      </c>
      <c r="AH46" s="317" t="s">
        <v>878</v>
      </c>
      <c r="AI46" s="317" t="s">
        <v>878</v>
      </c>
      <c r="AJ46" s="317" t="s">
        <v>878</v>
      </c>
      <c r="AK46" s="310" t="s">
        <v>792</v>
      </c>
      <c r="AL46" s="68" t="s">
        <v>1471</v>
      </c>
      <c r="AM46" s="68" t="s">
        <v>1471</v>
      </c>
      <c r="AN46" s="68" t="s">
        <v>792</v>
      </c>
    </row>
    <row r="47" spans="1:40">
      <c r="A47" s="317" t="s">
        <v>114</v>
      </c>
      <c r="B47" s="317" t="s">
        <v>696</v>
      </c>
      <c r="C47" s="317" t="s">
        <v>1291</v>
      </c>
      <c r="E47" s="396">
        <v>0</v>
      </c>
      <c r="F47" s="396">
        <v>0</v>
      </c>
      <c r="G47" s="396">
        <v>0</v>
      </c>
      <c r="H47" s="396">
        <v>0</v>
      </c>
      <c r="I47" s="396">
        <v>0</v>
      </c>
      <c r="J47" s="396">
        <v>0</v>
      </c>
      <c r="K47" s="396">
        <v>0</v>
      </c>
      <c r="L47" s="396">
        <v>0</v>
      </c>
      <c r="M47" s="396">
        <v>0</v>
      </c>
      <c r="N47" s="396">
        <v>0</v>
      </c>
      <c r="O47" s="396">
        <v>0</v>
      </c>
      <c r="P47" s="396">
        <v>0</v>
      </c>
      <c r="Q47" s="396">
        <v>0</v>
      </c>
      <c r="R47" s="396">
        <v>0</v>
      </c>
      <c r="S47" s="396">
        <v>0</v>
      </c>
      <c r="T47" s="396">
        <v>0</v>
      </c>
      <c r="U47" s="396">
        <v>0</v>
      </c>
      <c r="V47" s="396">
        <v>0</v>
      </c>
      <c r="W47" s="396">
        <v>0</v>
      </c>
      <c r="X47" s="396">
        <v>0</v>
      </c>
      <c r="Y47" s="396">
        <v>0</v>
      </c>
      <c r="Z47" s="396">
        <v>0</v>
      </c>
      <c r="AA47" s="396">
        <v>0</v>
      </c>
      <c r="AB47" s="396">
        <v>0</v>
      </c>
      <c r="AC47" s="317" t="s">
        <v>878</v>
      </c>
      <c r="AD47" s="317" t="s">
        <v>878</v>
      </c>
      <c r="AE47" s="317" t="s">
        <v>878</v>
      </c>
      <c r="AF47" s="317" t="s">
        <v>878</v>
      </c>
      <c r="AG47" s="317" t="s">
        <v>878</v>
      </c>
      <c r="AH47" s="317" t="s">
        <v>878</v>
      </c>
      <c r="AI47" s="317" t="s">
        <v>878</v>
      </c>
      <c r="AJ47" s="317" t="s">
        <v>878</v>
      </c>
      <c r="AK47" s="310" t="s">
        <v>792</v>
      </c>
      <c r="AL47" s="68" t="s">
        <v>1471</v>
      </c>
      <c r="AM47" s="68" t="s">
        <v>1471</v>
      </c>
      <c r="AN47" s="68" t="s">
        <v>792</v>
      </c>
    </row>
    <row r="48" spans="1:40">
      <c r="A48" s="317" t="s">
        <v>177</v>
      </c>
      <c r="B48" s="317" t="s">
        <v>580</v>
      </c>
      <c r="C48" s="317" t="s">
        <v>1291</v>
      </c>
      <c r="E48" s="396">
        <v>0</v>
      </c>
      <c r="F48" s="396">
        <v>0</v>
      </c>
      <c r="G48" s="396">
        <v>0</v>
      </c>
      <c r="H48" s="396">
        <v>13</v>
      </c>
      <c r="I48" s="396">
        <v>9</v>
      </c>
      <c r="J48" s="396">
        <v>0</v>
      </c>
      <c r="K48" s="396">
        <v>0</v>
      </c>
      <c r="L48" s="396">
        <v>22</v>
      </c>
      <c r="M48" s="396">
        <v>1</v>
      </c>
      <c r="N48" s="396">
        <v>3</v>
      </c>
      <c r="O48" s="396">
        <v>5</v>
      </c>
      <c r="P48" s="396">
        <v>300</v>
      </c>
      <c r="Q48" s="396">
        <v>320</v>
      </c>
      <c r="R48" s="396">
        <v>0</v>
      </c>
      <c r="S48" s="396">
        <v>22</v>
      </c>
      <c r="T48" s="396">
        <v>651</v>
      </c>
      <c r="U48" s="396">
        <v>0</v>
      </c>
      <c r="V48" s="396">
        <v>0</v>
      </c>
      <c r="W48" s="396">
        <v>0</v>
      </c>
      <c r="X48" s="396">
        <v>4.3333333333333342E-2</v>
      </c>
      <c r="Y48" s="396">
        <v>2.8125000000000001E-2</v>
      </c>
      <c r="Z48" s="396">
        <v>0</v>
      </c>
      <c r="AA48" s="396">
        <v>0</v>
      </c>
      <c r="AB48" s="396">
        <v>3.3794162826420893E-2</v>
      </c>
      <c r="AC48" s="317" t="s">
        <v>878</v>
      </c>
      <c r="AD48" s="317" t="s">
        <v>878</v>
      </c>
      <c r="AE48" s="317" t="s">
        <v>878</v>
      </c>
      <c r="AF48" s="317" t="s">
        <v>792</v>
      </c>
      <c r="AG48" s="317" t="s">
        <v>878</v>
      </c>
      <c r="AH48" s="317" t="s">
        <v>878</v>
      </c>
      <c r="AI48" s="317" t="s">
        <v>878</v>
      </c>
      <c r="AJ48" s="317" t="s">
        <v>878</v>
      </c>
      <c r="AK48" s="310" t="s">
        <v>792</v>
      </c>
      <c r="AL48" s="233" t="s">
        <v>1619</v>
      </c>
      <c r="AM48" s="233" t="s">
        <v>878</v>
      </c>
      <c r="AN48" s="233" t="s">
        <v>792</v>
      </c>
    </row>
    <row r="49" spans="1:40">
      <c r="A49" s="317" t="s">
        <v>431</v>
      </c>
      <c r="B49" s="317" t="s">
        <v>643</v>
      </c>
      <c r="C49" s="317" t="s">
        <v>1291</v>
      </c>
      <c r="E49" s="396">
        <v>0</v>
      </c>
      <c r="F49" s="396">
        <v>0</v>
      </c>
      <c r="G49" s="396">
        <v>0</v>
      </c>
      <c r="H49" s="396">
        <v>1</v>
      </c>
      <c r="I49" s="396">
        <v>0</v>
      </c>
      <c r="J49" s="396">
        <v>0</v>
      </c>
      <c r="K49" s="396">
        <v>0</v>
      </c>
      <c r="L49" s="396">
        <v>1</v>
      </c>
      <c r="M49" s="396">
        <v>0</v>
      </c>
      <c r="N49" s="396">
        <v>0</v>
      </c>
      <c r="O49" s="396">
        <v>0</v>
      </c>
      <c r="P49" s="396">
        <v>8</v>
      </c>
      <c r="Q49" s="396">
        <v>23</v>
      </c>
      <c r="R49" s="396">
        <v>0</v>
      </c>
      <c r="S49" s="396">
        <v>0</v>
      </c>
      <c r="T49" s="396">
        <v>31</v>
      </c>
      <c r="U49" s="396">
        <v>0</v>
      </c>
      <c r="V49" s="396">
        <v>0</v>
      </c>
      <c r="W49" s="396">
        <v>0</v>
      </c>
      <c r="X49" s="396">
        <v>0.125</v>
      </c>
      <c r="Y49" s="396">
        <v>0</v>
      </c>
      <c r="Z49" s="396">
        <v>0</v>
      </c>
      <c r="AA49" s="396">
        <v>0</v>
      </c>
      <c r="AB49" s="396">
        <v>3.2258064516129031E-2</v>
      </c>
      <c r="AC49" s="317" t="s">
        <v>878</v>
      </c>
      <c r="AD49" s="317" t="s">
        <v>878</v>
      </c>
      <c r="AE49" s="317" t="s">
        <v>878</v>
      </c>
      <c r="AF49" s="317" t="s">
        <v>878</v>
      </c>
      <c r="AG49" s="317" t="s">
        <v>878</v>
      </c>
      <c r="AH49" s="317" t="s">
        <v>878</v>
      </c>
      <c r="AI49" s="317" t="s">
        <v>878</v>
      </c>
      <c r="AJ49" s="317" t="s">
        <v>878</v>
      </c>
      <c r="AK49" s="310" t="s">
        <v>792</v>
      </c>
      <c r="AL49" s="68" t="s">
        <v>1471</v>
      </c>
      <c r="AM49" s="68" t="s">
        <v>1471</v>
      </c>
      <c r="AN49" s="68" t="s">
        <v>792</v>
      </c>
    </row>
    <row r="50" spans="1:40">
      <c r="A50" s="317" t="s">
        <v>459</v>
      </c>
      <c r="B50" s="317" t="s">
        <v>800</v>
      </c>
      <c r="C50" s="317" t="s">
        <v>1291</v>
      </c>
      <c r="D50">
        <v>112</v>
      </c>
      <c r="E50" s="396">
        <v>0</v>
      </c>
      <c r="F50" s="396">
        <v>0</v>
      </c>
      <c r="G50" s="396">
        <v>0</v>
      </c>
      <c r="H50" s="396">
        <v>0</v>
      </c>
      <c r="I50" s="396">
        <v>0</v>
      </c>
      <c r="J50" s="396">
        <v>0</v>
      </c>
      <c r="K50" s="396">
        <v>0</v>
      </c>
      <c r="L50" s="396">
        <v>0</v>
      </c>
      <c r="M50" s="396">
        <v>3</v>
      </c>
      <c r="N50" s="396">
        <v>1</v>
      </c>
      <c r="O50" s="396">
        <v>0</v>
      </c>
      <c r="P50" s="396">
        <v>7</v>
      </c>
      <c r="Q50" s="396">
        <v>34</v>
      </c>
      <c r="R50" s="396">
        <v>0</v>
      </c>
      <c r="S50" s="396">
        <v>1</v>
      </c>
      <c r="T50" s="396">
        <v>46</v>
      </c>
      <c r="U50" s="396">
        <v>0</v>
      </c>
      <c r="V50" s="396">
        <v>0</v>
      </c>
      <c r="W50" s="396">
        <v>0</v>
      </c>
      <c r="X50" s="396">
        <v>0</v>
      </c>
      <c r="Y50" s="396">
        <v>0</v>
      </c>
      <c r="Z50" s="396">
        <v>0</v>
      </c>
      <c r="AA50" s="396">
        <v>0</v>
      </c>
      <c r="AB50" s="396">
        <v>0</v>
      </c>
      <c r="AC50" s="317" t="s">
        <v>878</v>
      </c>
      <c r="AD50" s="317" t="s">
        <v>878</v>
      </c>
      <c r="AE50" s="317" t="s">
        <v>878</v>
      </c>
      <c r="AF50" s="317" t="s">
        <v>878</v>
      </c>
      <c r="AG50" s="317" t="s">
        <v>878</v>
      </c>
      <c r="AH50" s="317" t="s">
        <v>878</v>
      </c>
      <c r="AI50" s="317" t="s">
        <v>878</v>
      </c>
      <c r="AJ50" s="317" t="s">
        <v>878</v>
      </c>
      <c r="AK50" s="310" t="s">
        <v>792</v>
      </c>
      <c r="AL50" s="68" t="s">
        <v>1471</v>
      </c>
      <c r="AM50" s="68" t="s">
        <v>1471</v>
      </c>
      <c r="AN50" s="68" t="s">
        <v>792</v>
      </c>
    </row>
    <row r="51" spans="1:40">
      <c r="A51" s="317" t="s">
        <v>393</v>
      </c>
      <c r="B51" s="317" t="s">
        <v>620</v>
      </c>
      <c r="C51" s="317" t="s">
        <v>1289</v>
      </c>
      <c r="E51" s="396">
        <v>0</v>
      </c>
      <c r="F51" s="396">
        <v>0</v>
      </c>
      <c r="G51" s="396">
        <v>0</v>
      </c>
      <c r="H51" s="396">
        <v>0</v>
      </c>
      <c r="I51" s="396">
        <v>0</v>
      </c>
      <c r="J51" s="396">
        <v>0</v>
      </c>
      <c r="K51" s="396">
        <v>0</v>
      </c>
      <c r="L51" s="396">
        <v>0</v>
      </c>
      <c r="M51" s="396">
        <v>5</v>
      </c>
      <c r="N51" s="396">
        <v>0</v>
      </c>
      <c r="O51" s="396">
        <v>0</v>
      </c>
      <c r="P51" s="396">
        <v>0</v>
      </c>
      <c r="Q51" s="396">
        <v>0</v>
      </c>
      <c r="R51" s="396">
        <v>0</v>
      </c>
      <c r="S51" s="396">
        <v>0</v>
      </c>
      <c r="T51" s="396">
        <v>5</v>
      </c>
      <c r="U51" s="396">
        <v>0</v>
      </c>
      <c r="V51" s="396">
        <v>0</v>
      </c>
      <c r="W51" s="396">
        <v>0</v>
      </c>
      <c r="X51" s="396">
        <v>0</v>
      </c>
      <c r="Y51" s="396">
        <v>0</v>
      </c>
      <c r="Z51" s="396">
        <v>0</v>
      </c>
      <c r="AA51" s="396">
        <v>0</v>
      </c>
      <c r="AB51" s="396">
        <v>0</v>
      </c>
      <c r="AC51" s="317" t="s">
        <v>878</v>
      </c>
      <c r="AD51" s="317" t="s">
        <v>878</v>
      </c>
      <c r="AE51" s="317" t="s">
        <v>878</v>
      </c>
      <c r="AF51" s="317" t="s">
        <v>878</v>
      </c>
      <c r="AG51" s="317" t="s">
        <v>878</v>
      </c>
      <c r="AH51" s="317" t="s">
        <v>878</v>
      </c>
      <c r="AI51" s="317" t="s">
        <v>878</v>
      </c>
      <c r="AJ51" s="317" t="s">
        <v>878</v>
      </c>
      <c r="AK51" s="310" t="s">
        <v>792</v>
      </c>
      <c r="AL51" s="68" t="s">
        <v>1471</v>
      </c>
      <c r="AM51" s="68" t="s">
        <v>1471</v>
      </c>
      <c r="AN51" s="68" t="s">
        <v>792</v>
      </c>
    </row>
    <row r="52" spans="1:40">
      <c r="A52" s="317" t="s">
        <v>342</v>
      </c>
      <c r="B52" s="317" t="s">
        <v>571</v>
      </c>
      <c r="C52" s="317" t="s">
        <v>1289</v>
      </c>
      <c r="E52" s="396">
        <v>0</v>
      </c>
      <c r="F52" s="396">
        <v>0</v>
      </c>
      <c r="G52" s="396">
        <v>0</v>
      </c>
      <c r="H52" s="396">
        <v>0</v>
      </c>
      <c r="I52" s="396">
        <v>0</v>
      </c>
      <c r="J52" s="396">
        <v>0</v>
      </c>
      <c r="K52" s="396">
        <v>0</v>
      </c>
      <c r="L52" s="396">
        <v>0</v>
      </c>
      <c r="M52" s="396">
        <v>2</v>
      </c>
      <c r="N52" s="396">
        <v>0</v>
      </c>
      <c r="O52" s="396">
        <v>0</v>
      </c>
      <c r="P52" s="396">
        <v>3</v>
      </c>
      <c r="Q52" s="396">
        <v>20</v>
      </c>
      <c r="R52" s="396">
        <v>0</v>
      </c>
      <c r="S52" s="396">
        <v>3</v>
      </c>
      <c r="T52" s="396">
        <v>28</v>
      </c>
      <c r="U52" s="396">
        <v>0</v>
      </c>
      <c r="V52" s="396">
        <v>0</v>
      </c>
      <c r="W52" s="396">
        <v>0</v>
      </c>
      <c r="X52" s="396">
        <v>0</v>
      </c>
      <c r="Y52" s="396">
        <v>0</v>
      </c>
      <c r="Z52" s="396">
        <v>0</v>
      </c>
      <c r="AA52" s="396">
        <v>0</v>
      </c>
      <c r="AB52" s="396">
        <v>0</v>
      </c>
      <c r="AC52" s="317" t="s">
        <v>878</v>
      </c>
      <c r="AD52" s="317" t="s">
        <v>878</v>
      </c>
      <c r="AE52" s="317" t="s">
        <v>878</v>
      </c>
      <c r="AF52" s="317" t="s">
        <v>878</v>
      </c>
      <c r="AG52" s="317" t="s">
        <v>878</v>
      </c>
      <c r="AH52" s="317" t="s">
        <v>878</v>
      </c>
      <c r="AI52" s="317" t="s">
        <v>878</v>
      </c>
      <c r="AJ52" s="317" t="s">
        <v>878</v>
      </c>
      <c r="AK52" s="310" t="s">
        <v>792</v>
      </c>
      <c r="AL52" s="68" t="s">
        <v>1471</v>
      </c>
      <c r="AM52" s="68" t="s">
        <v>1471</v>
      </c>
      <c r="AN52" s="68" t="s">
        <v>792</v>
      </c>
    </row>
    <row r="53" spans="1:40">
      <c r="A53" s="317" t="s">
        <v>104</v>
      </c>
      <c r="B53" s="317" t="s">
        <v>691</v>
      </c>
      <c r="C53" s="317" t="s">
        <v>1289</v>
      </c>
      <c r="E53" s="396">
        <v>0</v>
      </c>
      <c r="F53" s="396">
        <v>0</v>
      </c>
      <c r="G53" s="396">
        <v>0</v>
      </c>
      <c r="H53" s="396">
        <v>0</v>
      </c>
      <c r="I53" s="396">
        <v>0</v>
      </c>
      <c r="J53" s="396">
        <v>0</v>
      </c>
      <c r="K53" s="396">
        <v>0</v>
      </c>
      <c r="L53" s="396">
        <v>0</v>
      </c>
      <c r="M53" s="396">
        <v>0</v>
      </c>
      <c r="N53" s="396">
        <v>0</v>
      </c>
      <c r="O53" s="396">
        <v>0</v>
      </c>
      <c r="P53" s="396">
        <v>0</v>
      </c>
      <c r="Q53" s="396">
        <v>15</v>
      </c>
      <c r="R53" s="396">
        <v>0</v>
      </c>
      <c r="S53" s="396">
        <v>0</v>
      </c>
      <c r="T53" s="396">
        <v>15</v>
      </c>
      <c r="U53" s="396">
        <v>0</v>
      </c>
      <c r="V53" s="396">
        <v>0</v>
      </c>
      <c r="W53" s="396">
        <v>0</v>
      </c>
      <c r="X53" s="396">
        <v>0</v>
      </c>
      <c r="Y53" s="396">
        <v>0</v>
      </c>
      <c r="Z53" s="396">
        <v>0</v>
      </c>
      <c r="AA53" s="396">
        <v>0</v>
      </c>
      <c r="AB53" s="396">
        <v>0</v>
      </c>
      <c r="AC53" s="317" t="s">
        <v>878</v>
      </c>
      <c r="AD53" s="317" t="s">
        <v>878</v>
      </c>
      <c r="AE53" s="317" t="s">
        <v>878</v>
      </c>
      <c r="AF53" s="317" t="s">
        <v>878</v>
      </c>
      <c r="AG53" s="317" t="s">
        <v>878</v>
      </c>
      <c r="AH53" s="317" t="s">
        <v>878</v>
      </c>
      <c r="AI53" s="317" t="s">
        <v>878</v>
      </c>
      <c r="AJ53" s="317" t="s">
        <v>878</v>
      </c>
      <c r="AK53" s="310" t="s">
        <v>792</v>
      </c>
      <c r="AL53" s="68" t="s">
        <v>1471</v>
      </c>
      <c r="AM53" s="68" t="s">
        <v>1471</v>
      </c>
      <c r="AN53" s="68" t="s">
        <v>792</v>
      </c>
    </row>
    <row r="54" spans="1:40">
      <c r="A54" s="317" t="s">
        <v>292</v>
      </c>
      <c r="B54" s="317" t="s">
        <v>615</v>
      </c>
      <c r="C54" s="317" t="s">
        <v>1289</v>
      </c>
      <c r="E54" s="396">
        <v>1</v>
      </c>
      <c r="F54" s="396">
        <v>0</v>
      </c>
      <c r="G54" s="396">
        <v>0</v>
      </c>
      <c r="H54" s="396">
        <v>0</v>
      </c>
      <c r="I54" s="396">
        <v>0</v>
      </c>
      <c r="J54" s="396">
        <v>0</v>
      </c>
      <c r="K54" s="396">
        <v>0</v>
      </c>
      <c r="L54" s="396">
        <v>1</v>
      </c>
      <c r="M54" s="396">
        <v>19</v>
      </c>
      <c r="N54" s="396">
        <v>2</v>
      </c>
      <c r="O54" s="396">
        <v>0</v>
      </c>
      <c r="P54" s="396">
        <v>0</v>
      </c>
      <c r="Q54" s="396">
        <v>0</v>
      </c>
      <c r="R54" s="396">
        <v>0</v>
      </c>
      <c r="S54" s="396">
        <v>3</v>
      </c>
      <c r="T54" s="396">
        <v>24</v>
      </c>
      <c r="U54" s="396">
        <v>5.2631578947368397E-2</v>
      </c>
      <c r="V54" s="396">
        <v>0</v>
      </c>
      <c r="W54" s="396">
        <v>0</v>
      </c>
      <c r="X54" s="396">
        <v>0</v>
      </c>
      <c r="Y54" s="396">
        <v>0</v>
      </c>
      <c r="Z54" s="396">
        <v>0</v>
      </c>
      <c r="AA54" s="396">
        <v>0</v>
      </c>
      <c r="AB54" s="396">
        <v>4.1666666666666657E-2</v>
      </c>
      <c r="AC54" s="317" t="s">
        <v>878</v>
      </c>
      <c r="AD54" s="317" t="s">
        <v>878</v>
      </c>
      <c r="AE54" s="317" t="s">
        <v>878</v>
      </c>
      <c r="AF54" s="317" t="s">
        <v>878</v>
      </c>
      <c r="AG54" s="317" t="s">
        <v>878</v>
      </c>
      <c r="AH54" s="317" t="s">
        <v>878</v>
      </c>
      <c r="AI54" s="317" t="s">
        <v>878</v>
      </c>
      <c r="AJ54" s="317" t="s">
        <v>878</v>
      </c>
      <c r="AK54" s="310" t="s">
        <v>792</v>
      </c>
      <c r="AL54" s="68" t="s">
        <v>1471</v>
      </c>
      <c r="AM54" s="68" t="s">
        <v>1471</v>
      </c>
      <c r="AN54" s="68" t="s">
        <v>792</v>
      </c>
    </row>
    <row r="55" spans="1:40">
      <c r="A55" s="317" t="s">
        <v>323</v>
      </c>
      <c r="B55" s="317" t="s">
        <v>738</v>
      </c>
      <c r="C55" s="317" t="s">
        <v>1289</v>
      </c>
      <c r="E55" s="396">
        <v>0</v>
      </c>
      <c r="F55" s="396">
        <v>0</v>
      </c>
      <c r="G55" s="396">
        <v>0</v>
      </c>
      <c r="H55" s="396">
        <v>0</v>
      </c>
      <c r="I55" s="396">
        <v>1</v>
      </c>
      <c r="J55" s="396">
        <v>0</v>
      </c>
      <c r="K55" s="396">
        <v>0</v>
      </c>
      <c r="L55" s="396">
        <v>1</v>
      </c>
      <c r="M55" s="396">
        <v>1</v>
      </c>
      <c r="N55" s="396">
        <v>1</v>
      </c>
      <c r="O55" s="396">
        <v>0</v>
      </c>
      <c r="P55" s="396">
        <v>3</v>
      </c>
      <c r="Q55" s="396">
        <v>30</v>
      </c>
      <c r="R55" s="396">
        <v>0</v>
      </c>
      <c r="S55" s="396">
        <v>1</v>
      </c>
      <c r="T55" s="396">
        <v>36</v>
      </c>
      <c r="U55" s="396">
        <v>0</v>
      </c>
      <c r="V55" s="396">
        <v>0</v>
      </c>
      <c r="W55" s="396">
        <v>0</v>
      </c>
      <c r="X55" s="396">
        <v>0</v>
      </c>
      <c r="Y55" s="396">
        <v>3.3333333333333333E-2</v>
      </c>
      <c r="Z55" s="396">
        <v>0</v>
      </c>
      <c r="AA55" s="396">
        <v>0</v>
      </c>
      <c r="AB55" s="396">
        <v>2.777777777777778E-2</v>
      </c>
      <c r="AC55" s="317" t="s">
        <v>878</v>
      </c>
      <c r="AD55" s="317" t="s">
        <v>878</v>
      </c>
      <c r="AE55" s="317" t="s">
        <v>878</v>
      </c>
      <c r="AF55" s="317" t="s">
        <v>878</v>
      </c>
      <c r="AG55" s="317" t="s">
        <v>878</v>
      </c>
      <c r="AH55" s="317" t="s">
        <v>878</v>
      </c>
      <c r="AI55" s="317" t="s">
        <v>878</v>
      </c>
      <c r="AJ55" s="317" t="s">
        <v>878</v>
      </c>
      <c r="AK55" s="310" t="s">
        <v>792</v>
      </c>
      <c r="AL55" s="68" t="s">
        <v>1471</v>
      </c>
      <c r="AM55" s="68" t="s">
        <v>1471</v>
      </c>
      <c r="AN55" s="68" t="s">
        <v>792</v>
      </c>
    </row>
    <row r="56" spans="1:40">
      <c r="A56" s="317" t="s">
        <v>1131</v>
      </c>
      <c r="B56" s="317" t="s">
        <v>698</v>
      </c>
      <c r="C56" s="317" t="s">
        <v>1290</v>
      </c>
      <c r="E56" s="396">
        <v>1</v>
      </c>
      <c r="F56" s="396">
        <v>0</v>
      </c>
      <c r="G56" s="396">
        <v>4</v>
      </c>
      <c r="H56" s="396">
        <v>33</v>
      </c>
      <c r="I56" s="396">
        <v>6</v>
      </c>
      <c r="J56" s="396">
        <v>0</v>
      </c>
      <c r="K56" s="396">
        <v>0</v>
      </c>
      <c r="L56" s="396">
        <v>44</v>
      </c>
      <c r="M56" s="396">
        <v>3</v>
      </c>
      <c r="N56" s="396">
        <v>18</v>
      </c>
      <c r="O56" s="396">
        <v>56</v>
      </c>
      <c r="P56" s="396">
        <v>1355</v>
      </c>
      <c r="Q56" s="396">
        <v>440</v>
      </c>
      <c r="R56" s="396">
        <v>1</v>
      </c>
      <c r="S56" s="396">
        <v>37</v>
      </c>
      <c r="T56" s="396">
        <v>1910</v>
      </c>
      <c r="U56" s="396">
        <v>0.33333333333333331</v>
      </c>
      <c r="V56" s="396">
        <v>0</v>
      </c>
      <c r="W56" s="396">
        <v>7.1428571428571438E-2</v>
      </c>
      <c r="X56" s="396">
        <v>2.4354243542435421E-2</v>
      </c>
      <c r="Y56" s="396">
        <v>1.3636363636363639E-2</v>
      </c>
      <c r="Z56" s="396">
        <v>0</v>
      </c>
      <c r="AA56" s="396">
        <v>0</v>
      </c>
      <c r="AB56" s="396">
        <v>2.3036649214659689E-2</v>
      </c>
      <c r="AC56" s="317" t="s">
        <v>878</v>
      </c>
      <c r="AD56" s="317" t="s">
        <v>878</v>
      </c>
      <c r="AE56" s="317" t="s">
        <v>792</v>
      </c>
      <c r="AF56" s="317" t="s">
        <v>878</v>
      </c>
      <c r="AG56" s="317" t="s">
        <v>878</v>
      </c>
      <c r="AH56" s="317" t="s">
        <v>878</v>
      </c>
      <c r="AI56" s="317" t="s">
        <v>878</v>
      </c>
      <c r="AJ56" s="317" t="s">
        <v>878</v>
      </c>
      <c r="AK56" s="310" t="s">
        <v>792</v>
      </c>
      <c r="AL56" s="233" t="s">
        <v>1620</v>
      </c>
      <c r="AM56" s="233" t="s">
        <v>878</v>
      </c>
      <c r="AN56" s="233" t="s">
        <v>792</v>
      </c>
    </row>
    <row r="57" spans="1:40">
      <c r="A57" s="317" t="s">
        <v>161</v>
      </c>
      <c r="B57" s="317" t="s">
        <v>673</v>
      </c>
      <c r="C57" s="317" t="s">
        <v>1290</v>
      </c>
      <c r="E57" s="396">
        <v>0</v>
      </c>
      <c r="F57" s="396">
        <v>0</v>
      </c>
      <c r="G57" s="396">
        <v>0</v>
      </c>
      <c r="H57" s="396">
        <v>5</v>
      </c>
      <c r="I57" s="396">
        <v>0</v>
      </c>
      <c r="J57" s="396">
        <v>0</v>
      </c>
      <c r="K57" s="396">
        <v>0</v>
      </c>
      <c r="L57" s="396">
        <v>5</v>
      </c>
      <c r="M57" s="396">
        <v>0</v>
      </c>
      <c r="N57" s="396">
        <v>4</v>
      </c>
      <c r="O57" s="396">
        <v>1</v>
      </c>
      <c r="P57" s="396">
        <v>214</v>
      </c>
      <c r="Q57" s="396">
        <v>59</v>
      </c>
      <c r="R57" s="396">
        <v>1</v>
      </c>
      <c r="S57" s="396">
        <v>5</v>
      </c>
      <c r="T57" s="396">
        <v>284</v>
      </c>
      <c r="U57" s="396">
        <v>0</v>
      </c>
      <c r="V57" s="396">
        <v>0</v>
      </c>
      <c r="W57" s="396">
        <v>0</v>
      </c>
      <c r="X57" s="396">
        <v>2.336448598130841E-2</v>
      </c>
      <c r="Y57" s="396">
        <v>0</v>
      </c>
      <c r="Z57" s="396">
        <v>0</v>
      </c>
      <c r="AA57" s="396">
        <v>0</v>
      </c>
      <c r="AB57" s="396">
        <v>1.7605633802816899E-2</v>
      </c>
      <c r="AC57" s="317" t="s">
        <v>878</v>
      </c>
      <c r="AD57" s="317" t="s">
        <v>878</v>
      </c>
      <c r="AE57" s="317" t="s">
        <v>878</v>
      </c>
      <c r="AF57" s="317" t="s">
        <v>878</v>
      </c>
      <c r="AG57" s="317" t="s">
        <v>878</v>
      </c>
      <c r="AH57" s="317" t="s">
        <v>878</v>
      </c>
      <c r="AI57" s="317" t="s">
        <v>878</v>
      </c>
      <c r="AJ57" s="317" t="s">
        <v>878</v>
      </c>
      <c r="AK57" s="310" t="s">
        <v>792</v>
      </c>
      <c r="AL57" s="68" t="s">
        <v>1471</v>
      </c>
      <c r="AM57" s="68" t="s">
        <v>1471</v>
      </c>
      <c r="AN57" s="68" t="s">
        <v>792</v>
      </c>
    </row>
    <row r="58" spans="1:40">
      <c r="A58" s="317" t="s">
        <v>14</v>
      </c>
      <c r="B58" s="317" t="s">
        <v>766</v>
      </c>
      <c r="C58" s="317" t="s">
        <v>1290</v>
      </c>
      <c r="E58" s="396">
        <v>0</v>
      </c>
      <c r="F58" s="396">
        <v>0</v>
      </c>
      <c r="G58" s="396">
        <v>0</v>
      </c>
      <c r="H58" s="396">
        <v>0</v>
      </c>
      <c r="I58" s="396">
        <v>0</v>
      </c>
      <c r="J58" s="396">
        <v>0</v>
      </c>
      <c r="K58" s="396">
        <v>0</v>
      </c>
      <c r="L58" s="396">
        <v>0</v>
      </c>
      <c r="M58" s="396">
        <v>0</v>
      </c>
      <c r="N58" s="396">
        <v>0</v>
      </c>
      <c r="O58" s="396">
        <v>0</v>
      </c>
      <c r="P58" s="396">
        <v>0</v>
      </c>
      <c r="Q58" s="396">
        <v>0</v>
      </c>
      <c r="R58" s="396">
        <v>0</v>
      </c>
      <c r="S58" s="396">
        <v>0</v>
      </c>
      <c r="T58" s="396">
        <v>0</v>
      </c>
      <c r="U58" s="396">
        <v>0</v>
      </c>
      <c r="V58" s="396">
        <v>0</v>
      </c>
      <c r="W58" s="396">
        <v>0</v>
      </c>
      <c r="X58" s="396">
        <v>0</v>
      </c>
      <c r="Y58" s="396">
        <v>0</v>
      </c>
      <c r="Z58" s="396">
        <v>0</v>
      </c>
      <c r="AA58" s="396">
        <v>0</v>
      </c>
      <c r="AB58" s="396">
        <v>0</v>
      </c>
      <c r="AC58" s="317" t="s">
        <v>878</v>
      </c>
      <c r="AD58" s="317" t="s">
        <v>878</v>
      </c>
      <c r="AE58" s="317" t="s">
        <v>878</v>
      </c>
      <c r="AF58" s="317" t="s">
        <v>878</v>
      </c>
      <c r="AG58" s="317" t="s">
        <v>878</v>
      </c>
      <c r="AH58" s="317" t="s">
        <v>878</v>
      </c>
      <c r="AI58" s="317" t="s">
        <v>878</v>
      </c>
      <c r="AJ58" s="317" t="s">
        <v>878</v>
      </c>
      <c r="AK58" s="310" t="s">
        <v>792</v>
      </c>
      <c r="AL58" s="68" t="s">
        <v>1471</v>
      </c>
      <c r="AM58" s="68" t="s">
        <v>1471</v>
      </c>
      <c r="AN58" s="68" t="s">
        <v>792</v>
      </c>
    </row>
    <row r="59" spans="1:40">
      <c r="A59" s="317" t="s">
        <v>298</v>
      </c>
      <c r="B59" s="317" t="s">
        <v>618</v>
      </c>
      <c r="C59" s="317" t="s">
        <v>1290</v>
      </c>
      <c r="D59" s="317" t="s">
        <v>1293</v>
      </c>
      <c r="E59" s="396">
        <v>0</v>
      </c>
      <c r="F59" s="396">
        <v>0</v>
      </c>
      <c r="G59" s="396">
        <v>0</v>
      </c>
      <c r="H59" s="396">
        <v>0</v>
      </c>
      <c r="I59" s="396">
        <v>0</v>
      </c>
      <c r="J59" s="396">
        <v>0</v>
      </c>
      <c r="K59" s="396">
        <v>0</v>
      </c>
      <c r="L59" s="396">
        <v>0</v>
      </c>
      <c r="M59" s="396">
        <v>0</v>
      </c>
      <c r="N59" s="396">
        <v>0</v>
      </c>
      <c r="O59" s="396">
        <v>0</v>
      </c>
      <c r="P59" s="396">
        <v>1</v>
      </c>
      <c r="Q59" s="396">
        <v>5</v>
      </c>
      <c r="R59" s="396">
        <v>0</v>
      </c>
      <c r="S59" s="396">
        <v>1</v>
      </c>
      <c r="T59" s="396">
        <v>7</v>
      </c>
      <c r="U59" s="396">
        <v>0</v>
      </c>
      <c r="V59" s="396">
        <v>0</v>
      </c>
      <c r="W59" s="396">
        <v>0</v>
      </c>
      <c r="X59" s="396">
        <v>0</v>
      </c>
      <c r="Y59" s="396">
        <v>0</v>
      </c>
      <c r="Z59" s="396">
        <v>0</v>
      </c>
      <c r="AA59" s="396">
        <v>0</v>
      </c>
      <c r="AB59" s="396">
        <v>0</v>
      </c>
      <c r="AC59" s="317" t="s">
        <v>878</v>
      </c>
      <c r="AD59" s="317" t="s">
        <v>878</v>
      </c>
      <c r="AE59" s="317" t="s">
        <v>878</v>
      </c>
      <c r="AF59" s="317" t="s">
        <v>878</v>
      </c>
      <c r="AG59" s="317" t="s">
        <v>878</v>
      </c>
      <c r="AH59" s="317" t="s">
        <v>878</v>
      </c>
      <c r="AI59" s="317" t="s">
        <v>878</v>
      </c>
      <c r="AJ59" s="317" t="s">
        <v>878</v>
      </c>
      <c r="AK59" s="310" t="s">
        <v>792</v>
      </c>
      <c r="AL59" s="68" t="s">
        <v>1471</v>
      </c>
      <c r="AM59" s="68" t="s">
        <v>1471</v>
      </c>
      <c r="AN59" s="68" t="s">
        <v>792</v>
      </c>
    </row>
    <row r="60" spans="1:40">
      <c r="A60" s="317" t="s">
        <v>339</v>
      </c>
      <c r="B60" s="317" t="s">
        <v>704</v>
      </c>
      <c r="C60" s="317" t="s">
        <v>1290</v>
      </c>
      <c r="E60" s="396">
        <v>0</v>
      </c>
      <c r="F60" s="396">
        <v>0</v>
      </c>
      <c r="G60" s="396">
        <v>0</v>
      </c>
      <c r="H60" s="396">
        <v>0</v>
      </c>
      <c r="I60" s="396">
        <v>0</v>
      </c>
      <c r="J60" s="396">
        <v>0</v>
      </c>
      <c r="K60" s="396">
        <v>0</v>
      </c>
      <c r="L60" s="396">
        <v>0</v>
      </c>
      <c r="M60" s="396">
        <v>0</v>
      </c>
      <c r="N60" s="396">
        <v>0</v>
      </c>
      <c r="O60" s="396">
        <v>0</v>
      </c>
      <c r="P60" s="396">
        <v>1</v>
      </c>
      <c r="Q60" s="396">
        <v>53</v>
      </c>
      <c r="R60" s="396">
        <v>0</v>
      </c>
      <c r="S60" s="396">
        <v>1</v>
      </c>
      <c r="T60" s="396">
        <v>55</v>
      </c>
      <c r="U60" s="396">
        <v>0</v>
      </c>
      <c r="V60" s="396">
        <v>0</v>
      </c>
      <c r="W60" s="396">
        <v>0</v>
      </c>
      <c r="X60" s="396">
        <v>0</v>
      </c>
      <c r="Y60" s="396">
        <v>0</v>
      </c>
      <c r="Z60" s="396">
        <v>0</v>
      </c>
      <c r="AA60" s="396">
        <v>0</v>
      </c>
      <c r="AB60" s="396">
        <v>0</v>
      </c>
      <c r="AC60" s="317" t="s">
        <v>878</v>
      </c>
      <c r="AD60" s="317" t="s">
        <v>878</v>
      </c>
      <c r="AE60" s="317" t="s">
        <v>878</v>
      </c>
      <c r="AF60" s="317" t="s">
        <v>878</v>
      </c>
      <c r="AG60" s="317" t="s">
        <v>878</v>
      </c>
      <c r="AH60" s="317" t="s">
        <v>878</v>
      </c>
      <c r="AI60" s="317" t="s">
        <v>878</v>
      </c>
      <c r="AJ60" s="317" t="s">
        <v>878</v>
      </c>
      <c r="AK60" s="310" t="s">
        <v>792</v>
      </c>
      <c r="AL60" s="68" t="s">
        <v>1471</v>
      </c>
      <c r="AM60" s="68" t="s">
        <v>1471</v>
      </c>
      <c r="AN60" s="68" t="s">
        <v>792</v>
      </c>
    </row>
    <row r="61" spans="1:40">
      <c r="A61" s="317" t="s">
        <v>444</v>
      </c>
      <c r="B61" s="317" t="s">
        <v>793</v>
      </c>
      <c r="C61" s="317" t="s">
        <v>1295</v>
      </c>
      <c r="E61" s="396">
        <v>0</v>
      </c>
      <c r="F61" s="396">
        <v>0</v>
      </c>
      <c r="G61" s="396">
        <v>0</v>
      </c>
      <c r="H61" s="396">
        <v>2</v>
      </c>
      <c r="I61" s="396">
        <v>0</v>
      </c>
      <c r="J61" s="396">
        <v>0</v>
      </c>
      <c r="K61" s="396">
        <v>0</v>
      </c>
      <c r="L61" s="396">
        <v>2</v>
      </c>
      <c r="M61" s="396">
        <v>4</v>
      </c>
      <c r="N61" s="396">
        <v>0</v>
      </c>
      <c r="O61" s="396">
        <v>0</v>
      </c>
      <c r="P61" s="396">
        <v>218</v>
      </c>
      <c r="Q61" s="396">
        <v>13</v>
      </c>
      <c r="R61" s="396">
        <v>0</v>
      </c>
      <c r="S61" s="396">
        <v>1</v>
      </c>
      <c r="T61" s="396">
        <v>236</v>
      </c>
      <c r="U61" s="396">
        <v>0</v>
      </c>
      <c r="V61" s="396">
        <v>0</v>
      </c>
      <c r="W61" s="396">
        <v>0</v>
      </c>
      <c r="X61" s="396">
        <v>9.1743119266055051E-3</v>
      </c>
      <c r="Y61" s="396">
        <v>0</v>
      </c>
      <c r="Z61" s="396">
        <v>0</v>
      </c>
      <c r="AA61" s="396">
        <v>0</v>
      </c>
      <c r="AB61" s="396">
        <v>8.4745762711864406E-3</v>
      </c>
      <c r="AC61" s="317" t="s">
        <v>878</v>
      </c>
      <c r="AD61" s="317" t="s">
        <v>878</v>
      </c>
      <c r="AE61" s="317" t="s">
        <v>878</v>
      </c>
      <c r="AF61" s="317" t="s">
        <v>878</v>
      </c>
      <c r="AG61" s="317" t="s">
        <v>878</v>
      </c>
      <c r="AH61" s="317" t="s">
        <v>878</v>
      </c>
      <c r="AI61" s="317" t="s">
        <v>878</v>
      </c>
      <c r="AJ61" s="317" t="s">
        <v>878</v>
      </c>
      <c r="AK61" s="310" t="s">
        <v>792</v>
      </c>
      <c r="AL61" s="68" t="s">
        <v>1471</v>
      </c>
      <c r="AM61" s="68" t="s">
        <v>1471</v>
      </c>
      <c r="AN61" s="68" t="s">
        <v>792</v>
      </c>
    </row>
    <row r="62" spans="1:40">
      <c r="A62" s="317" t="s">
        <v>313</v>
      </c>
      <c r="B62" s="317" t="s">
        <v>733</v>
      </c>
      <c r="C62" s="317" t="s">
        <v>1291</v>
      </c>
      <c r="E62" s="396">
        <v>0</v>
      </c>
      <c r="F62" s="396">
        <v>0</v>
      </c>
      <c r="G62" s="396">
        <v>0</v>
      </c>
      <c r="H62" s="396">
        <v>2</v>
      </c>
      <c r="I62" s="396">
        <v>0</v>
      </c>
      <c r="J62" s="396">
        <v>0</v>
      </c>
      <c r="K62" s="396">
        <v>0</v>
      </c>
      <c r="L62" s="396">
        <v>2</v>
      </c>
      <c r="M62" s="396">
        <v>0</v>
      </c>
      <c r="N62" s="396">
        <v>0</v>
      </c>
      <c r="O62" s="396">
        <v>0</v>
      </c>
      <c r="P62" s="396">
        <v>238</v>
      </c>
      <c r="Q62" s="396">
        <v>36</v>
      </c>
      <c r="R62" s="396">
        <v>0</v>
      </c>
      <c r="S62" s="396">
        <v>0</v>
      </c>
      <c r="T62" s="396">
        <v>274</v>
      </c>
      <c r="U62" s="396">
        <v>0</v>
      </c>
      <c r="V62" s="396">
        <v>0</v>
      </c>
      <c r="W62" s="396">
        <v>0</v>
      </c>
      <c r="X62" s="396">
        <v>8.4033613445378148E-3</v>
      </c>
      <c r="Y62" s="396">
        <v>0</v>
      </c>
      <c r="Z62" s="396">
        <v>0</v>
      </c>
      <c r="AA62" s="396">
        <v>0</v>
      </c>
      <c r="AB62" s="396">
        <v>7.2992700729927014E-3</v>
      </c>
      <c r="AC62" s="317" t="s">
        <v>878</v>
      </c>
      <c r="AD62" s="317" t="s">
        <v>878</v>
      </c>
      <c r="AE62" s="317" t="s">
        <v>878</v>
      </c>
      <c r="AF62" s="317" t="s">
        <v>878</v>
      </c>
      <c r="AG62" s="317" t="s">
        <v>878</v>
      </c>
      <c r="AH62" s="317" t="s">
        <v>878</v>
      </c>
      <c r="AI62" s="317" t="s">
        <v>878</v>
      </c>
      <c r="AJ62" s="317" t="s">
        <v>878</v>
      </c>
      <c r="AK62" s="310" t="s">
        <v>792</v>
      </c>
      <c r="AL62" s="68" t="s">
        <v>1471</v>
      </c>
      <c r="AM62" s="68" t="s">
        <v>1471</v>
      </c>
      <c r="AN62" s="68" t="s">
        <v>792</v>
      </c>
    </row>
    <row r="63" spans="1:40">
      <c r="A63" s="317" t="s">
        <v>1161</v>
      </c>
      <c r="B63" s="317" t="s">
        <v>797</v>
      </c>
      <c r="C63" s="317" t="s">
        <v>1291</v>
      </c>
      <c r="E63" s="396">
        <v>0</v>
      </c>
      <c r="F63" s="396">
        <v>0</v>
      </c>
      <c r="G63" s="396">
        <v>0</v>
      </c>
      <c r="H63" s="396">
        <v>4</v>
      </c>
      <c r="I63" s="396">
        <v>0</v>
      </c>
      <c r="J63" s="396">
        <v>0</v>
      </c>
      <c r="K63" s="396">
        <v>0</v>
      </c>
      <c r="L63" s="396">
        <v>4</v>
      </c>
      <c r="M63" s="396">
        <v>0</v>
      </c>
      <c r="N63" s="396">
        <v>0</v>
      </c>
      <c r="O63" s="396">
        <v>0</v>
      </c>
      <c r="P63" s="396">
        <v>102</v>
      </c>
      <c r="Q63" s="396">
        <v>21</v>
      </c>
      <c r="R63" s="396">
        <v>0</v>
      </c>
      <c r="S63" s="396">
        <v>1</v>
      </c>
      <c r="T63" s="396">
        <v>124</v>
      </c>
      <c r="U63" s="396">
        <v>0</v>
      </c>
      <c r="V63" s="396">
        <v>0</v>
      </c>
      <c r="W63" s="396">
        <v>0</v>
      </c>
      <c r="X63" s="396">
        <v>3.9215686274509803E-2</v>
      </c>
      <c r="Y63" s="396">
        <v>0</v>
      </c>
      <c r="Z63" s="396">
        <v>0</v>
      </c>
      <c r="AA63" s="396">
        <v>0</v>
      </c>
      <c r="AB63" s="396">
        <v>3.2258064516129031E-2</v>
      </c>
      <c r="AC63" s="317" t="s">
        <v>878</v>
      </c>
      <c r="AD63" s="317" t="s">
        <v>878</v>
      </c>
      <c r="AE63" s="317" t="s">
        <v>878</v>
      </c>
      <c r="AF63" s="317" t="s">
        <v>792</v>
      </c>
      <c r="AG63" s="317" t="s">
        <v>878</v>
      </c>
      <c r="AH63" s="317" t="s">
        <v>878</v>
      </c>
      <c r="AI63" s="317" t="s">
        <v>878</v>
      </c>
      <c r="AJ63" s="317" t="s">
        <v>878</v>
      </c>
      <c r="AK63" s="310" t="s">
        <v>792</v>
      </c>
      <c r="AL63" s="233" t="s">
        <v>1619</v>
      </c>
      <c r="AM63" s="233" t="s">
        <v>878</v>
      </c>
      <c r="AN63" s="233" t="s">
        <v>792</v>
      </c>
    </row>
    <row r="64" spans="1:40">
      <c r="A64" s="317" t="s">
        <v>87</v>
      </c>
      <c r="B64" s="317" t="s">
        <v>567</v>
      </c>
      <c r="C64" s="317" t="s">
        <v>1291</v>
      </c>
      <c r="E64" s="396">
        <v>0</v>
      </c>
      <c r="F64" s="396">
        <v>0</v>
      </c>
      <c r="G64" s="396">
        <v>0</v>
      </c>
      <c r="H64" s="396">
        <v>0</v>
      </c>
      <c r="I64" s="396">
        <v>0</v>
      </c>
      <c r="J64" s="396">
        <v>0</v>
      </c>
      <c r="K64" s="396">
        <v>0</v>
      </c>
      <c r="L64" s="396">
        <v>0</v>
      </c>
      <c r="M64" s="396">
        <v>0</v>
      </c>
      <c r="N64" s="396">
        <v>1</v>
      </c>
      <c r="O64" s="396">
        <v>0</v>
      </c>
      <c r="P64" s="396">
        <v>5</v>
      </c>
      <c r="Q64" s="396">
        <v>16</v>
      </c>
      <c r="R64" s="396">
        <v>0</v>
      </c>
      <c r="S64" s="396">
        <v>4</v>
      </c>
      <c r="T64" s="396">
        <v>26</v>
      </c>
      <c r="U64" s="396">
        <v>0</v>
      </c>
      <c r="V64" s="396">
        <v>0</v>
      </c>
      <c r="W64" s="396">
        <v>0</v>
      </c>
      <c r="X64" s="396">
        <v>0</v>
      </c>
      <c r="Y64" s="396">
        <v>0</v>
      </c>
      <c r="Z64" s="396">
        <v>0</v>
      </c>
      <c r="AA64" s="396">
        <v>0</v>
      </c>
      <c r="AB64" s="396">
        <v>0</v>
      </c>
      <c r="AC64" s="317" t="s">
        <v>878</v>
      </c>
      <c r="AD64" s="317" t="s">
        <v>878</v>
      </c>
      <c r="AE64" s="317" t="s">
        <v>878</v>
      </c>
      <c r="AF64" s="317" t="s">
        <v>878</v>
      </c>
      <c r="AG64" s="317" t="s">
        <v>878</v>
      </c>
      <c r="AH64" s="317" t="s">
        <v>878</v>
      </c>
      <c r="AI64" s="317" t="s">
        <v>878</v>
      </c>
      <c r="AJ64" s="317" t="s">
        <v>878</v>
      </c>
      <c r="AK64" s="310" t="s">
        <v>792</v>
      </c>
      <c r="AL64" s="68" t="s">
        <v>1471</v>
      </c>
      <c r="AM64" s="68" t="s">
        <v>1471</v>
      </c>
      <c r="AN64" s="68" t="s">
        <v>792</v>
      </c>
    </row>
    <row r="65" spans="1:40">
      <c r="A65" s="317" t="s">
        <v>1052</v>
      </c>
      <c r="B65" s="317" t="s">
        <v>685</v>
      </c>
      <c r="C65" s="317" t="s">
        <v>1291</v>
      </c>
      <c r="E65" s="396">
        <v>0</v>
      </c>
      <c r="F65" s="396">
        <v>0</v>
      </c>
      <c r="G65" s="396">
        <v>0</v>
      </c>
      <c r="H65" s="396">
        <v>0</v>
      </c>
      <c r="I65" s="396">
        <v>1</v>
      </c>
      <c r="J65" s="396">
        <v>0</v>
      </c>
      <c r="K65" s="396">
        <v>0</v>
      </c>
      <c r="L65" s="396">
        <v>1</v>
      </c>
      <c r="M65" s="396">
        <v>0</v>
      </c>
      <c r="N65" s="396">
        <v>1</v>
      </c>
      <c r="O65" s="396">
        <v>2</v>
      </c>
      <c r="P65" s="396">
        <v>13</v>
      </c>
      <c r="Q65" s="396">
        <v>36</v>
      </c>
      <c r="R65" s="396">
        <v>0</v>
      </c>
      <c r="S65" s="396">
        <v>1</v>
      </c>
      <c r="T65" s="396">
        <v>53</v>
      </c>
      <c r="U65" s="396">
        <v>0</v>
      </c>
      <c r="V65" s="396">
        <v>0</v>
      </c>
      <c r="W65" s="396">
        <v>0</v>
      </c>
      <c r="X65" s="396">
        <v>0</v>
      </c>
      <c r="Y65" s="396">
        <v>2.777777777777778E-2</v>
      </c>
      <c r="Z65" s="396">
        <v>0</v>
      </c>
      <c r="AA65" s="396">
        <v>0</v>
      </c>
      <c r="AB65" s="396">
        <v>1.886792452830189E-2</v>
      </c>
      <c r="AC65" s="317" t="s">
        <v>878</v>
      </c>
      <c r="AD65" s="317" t="s">
        <v>878</v>
      </c>
      <c r="AE65" s="317" t="s">
        <v>878</v>
      </c>
      <c r="AF65" s="317" t="s">
        <v>878</v>
      </c>
      <c r="AG65" s="317" t="s">
        <v>878</v>
      </c>
      <c r="AH65" s="317" t="s">
        <v>878</v>
      </c>
      <c r="AI65" s="317" t="s">
        <v>878</v>
      </c>
      <c r="AJ65" s="317" t="s">
        <v>878</v>
      </c>
      <c r="AK65" s="310" t="s">
        <v>792</v>
      </c>
      <c r="AL65" s="68" t="s">
        <v>1471</v>
      </c>
      <c r="AM65" s="68" t="s">
        <v>1471</v>
      </c>
      <c r="AN65" s="68" t="s">
        <v>792</v>
      </c>
    </row>
    <row r="66" spans="1:40">
      <c r="A66" s="317" t="s">
        <v>220</v>
      </c>
      <c r="B66" s="317" t="s">
        <v>747</v>
      </c>
      <c r="C66" s="317" t="s">
        <v>1295</v>
      </c>
      <c r="E66" s="396">
        <v>0</v>
      </c>
      <c r="F66" s="396">
        <v>0</v>
      </c>
      <c r="G66" s="396">
        <v>0</v>
      </c>
      <c r="H66" s="396">
        <v>4</v>
      </c>
      <c r="I66" s="396">
        <v>0</v>
      </c>
      <c r="J66" s="396">
        <v>0</v>
      </c>
      <c r="K66" s="396">
        <v>0</v>
      </c>
      <c r="L66" s="396">
        <v>4</v>
      </c>
      <c r="M66" s="396">
        <v>0</v>
      </c>
      <c r="N66" s="396">
        <v>1</v>
      </c>
      <c r="O66" s="396">
        <v>1</v>
      </c>
      <c r="P66" s="396">
        <v>138</v>
      </c>
      <c r="Q66" s="396">
        <v>16</v>
      </c>
      <c r="R66" s="396">
        <v>0</v>
      </c>
      <c r="S66" s="396">
        <v>0</v>
      </c>
      <c r="T66" s="396">
        <v>156</v>
      </c>
      <c r="U66" s="396">
        <v>0</v>
      </c>
      <c r="V66" s="396">
        <v>0</v>
      </c>
      <c r="W66" s="396">
        <v>0</v>
      </c>
      <c r="X66" s="396">
        <v>2.8985507246376808E-2</v>
      </c>
      <c r="Y66" s="396">
        <v>0</v>
      </c>
      <c r="Z66" s="396">
        <v>0</v>
      </c>
      <c r="AA66" s="396">
        <v>0</v>
      </c>
      <c r="AB66" s="396">
        <v>2.564102564102564E-2</v>
      </c>
      <c r="AC66" s="317" t="s">
        <v>878</v>
      </c>
      <c r="AD66" s="317" t="s">
        <v>878</v>
      </c>
      <c r="AE66" s="317" t="s">
        <v>878</v>
      </c>
      <c r="AF66" s="317" t="s">
        <v>878</v>
      </c>
      <c r="AG66" s="317" t="s">
        <v>878</v>
      </c>
      <c r="AH66" s="317" t="s">
        <v>878</v>
      </c>
      <c r="AI66" s="317" t="s">
        <v>878</v>
      </c>
      <c r="AJ66" s="317" t="s">
        <v>878</v>
      </c>
      <c r="AK66" s="310" t="s">
        <v>792</v>
      </c>
      <c r="AL66" s="68" t="s">
        <v>1471</v>
      </c>
      <c r="AM66" s="68" t="s">
        <v>1471</v>
      </c>
      <c r="AN66" s="68" t="s">
        <v>792</v>
      </c>
    </row>
    <row r="67" spans="1:40">
      <c r="A67" s="317" t="s">
        <v>150</v>
      </c>
      <c r="B67" s="317" t="s">
        <v>658</v>
      </c>
      <c r="C67" s="317" t="s">
        <v>1291</v>
      </c>
      <c r="E67" s="396">
        <v>1</v>
      </c>
      <c r="F67" s="396">
        <v>0</v>
      </c>
      <c r="G67" s="396">
        <v>3</v>
      </c>
      <c r="H67" s="396">
        <v>8</v>
      </c>
      <c r="I67" s="396">
        <v>11</v>
      </c>
      <c r="J67" s="396">
        <v>0</v>
      </c>
      <c r="K67" s="396">
        <v>0</v>
      </c>
      <c r="L67" s="396">
        <v>23</v>
      </c>
      <c r="M67" s="396">
        <v>13</v>
      </c>
      <c r="N67" s="396">
        <v>3</v>
      </c>
      <c r="O67" s="396">
        <v>18</v>
      </c>
      <c r="P67" s="396">
        <v>397</v>
      </c>
      <c r="Q67" s="396">
        <v>497</v>
      </c>
      <c r="R67" s="396">
        <v>1</v>
      </c>
      <c r="S67" s="396">
        <v>18</v>
      </c>
      <c r="T67" s="396">
        <v>947</v>
      </c>
      <c r="U67" s="396">
        <v>7.69230769230769E-2</v>
      </c>
      <c r="V67" s="396">
        <v>0</v>
      </c>
      <c r="W67" s="396">
        <v>0.16666666666666671</v>
      </c>
      <c r="X67" s="396">
        <v>2.0151133501259449E-2</v>
      </c>
      <c r="Y67" s="396">
        <v>2.2132796780684111E-2</v>
      </c>
      <c r="Z67" s="396">
        <v>0</v>
      </c>
      <c r="AA67" s="396">
        <v>0</v>
      </c>
      <c r="AB67" s="396">
        <v>2.428722280887011E-2</v>
      </c>
      <c r="AC67" s="317" t="s">
        <v>878</v>
      </c>
      <c r="AD67" s="317" t="s">
        <v>878</v>
      </c>
      <c r="AE67" s="317" t="s">
        <v>878</v>
      </c>
      <c r="AF67" s="317" t="s">
        <v>878</v>
      </c>
      <c r="AG67" s="317" t="s">
        <v>878</v>
      </c>
      <c r="AH67" s="317" t="s">
        <v>878</v>
      </c>
      <c r="AI67" s="317" t="s">
        <v>878</v>
      </c>
      <c r="AJ67" s="317" t="s">
        <v>878</v>
      </c>
      <c r="AK67" s="310" t="s">
        <v>792</v>
      </c>
      <c r="AL67" s="68" t="s">
        <v>1471</v>
      </c>
      <c r="AM67" s="68" t="s">
        <v>1471</v>
      </c>
      <c r="AN67" s="68" t="s">
        <v>792</v>
      </c>
    </row>
    <row r="68" spans="1:40">
      <c r="A68" s="317" t="s">
        <v>357</v>
      </c>
      <c r="B68" s="317" t="s">
        <v>589</v>
      </c>
      <c r="C68" s="317" t="s">
        <v>1291</v>
      </c>
      <c r="E68" s="396">
        <v>0</v>
      </c>
      <c r="F68" s="396">
        <v>0</v>
      </c>
      <c r="G68" s="396">
        <v>0</v>
      </c>
      <c r="H68" s="396">
        <v>0</v>
      </c>
      <c r="I68" s="396">
        <v>0</v>
      </c>
      <c r="J68" s="396">
        <v>0</v>
      </c>
      <c r="K68" s="396">
        <v>0</v>
      </c>
      <c r="L68" s="396">
        <v>0</v>
      </c>
      <c r="M68" s="396">
        <v>0</v>
      </c>
      <c r="N68" s="396">
        <v>4</v>
      </c>
      <c r="O68" s="396">
        <v>3</v>
      </c>
      <c r="P68" s="396">
        <v>61</v>
      </c>
      <c r="Q68" s="396">
        <v>197</v>
      </c>
      <c r="R68" s="396">
        <v>0</v>
      </c>
      <c r="S68" s="396">
        <v>7</v>
      </c>
      <c r="T68" s="396">
        <v>272</v>
      </c>
      <c r="U68" s="396">
        <v>0</v>
      </c>
      <c r="V68" s="396">
        <v>0</v>
      </c>
      <c r="W68" s="396">
        <v>0</v>
      </c>
      <c r="X68" s="396">
        <v>0</v>
      </c>
      <c r="Y68" s="396">
        <v>0</v>
      </c>
      <c r="Z68" s="396">
        <v>0</v>
      </c>
      <c r="AA68" s="396">
        <v>0</v>
      </c>
      <c r="AB68" s="396">
        <v>0</v>
      </c>
      <c r="AC68" s="317" t="s">
        <v>878</v>
      </c>
      <c r="AD68" s="317" t="s">
        <v>878</v>
      </c>
      <c r="AE68" s="317" t="s">
        <v>878</v>
      </c>
      <c r="AF68" s="317" t="s">
        <v>878</v>
      </c>
      <c r="AG68" s="317" t="s">
        <v>878</v>
      </c>
      <c r="AH68" s="317" t="s">
        <v>878</v>
      </c>
      <c r="AI68" s="317" t="s">
        <v>878</v>
      </c>
      <c r="AJ68" s="317" t="s">
        <v>878</v>
      </c>
      <c r="AK68" s="233" t="s">
        <v>792</v>
      </c>
      <c r="AL68" s="68" t="s">
        <v>1471</v>
      </c>
      <c r="AM68" s="68" t="s">
        <v>1471</v>
      </c>
      <c r="AN68" s="68" t="s">
        <v>792</v>
      </c>
    </row>
    <row r="69" spans="1:40">
      <c r="A69" s="317" t="s">
        <v>262</v>
      </c>
      <c r="B69" s="317" t="s">
        <v>808</v>
      </c>
      <c r="C69" s="317" t="s">
        <v>1291</v>
      </c>
      <c r="E69" s="396">
        <v>0</v>
      </c>
      <c r="F69" s="396">
        <v>0</v>
      </c>
      <c r="G69" s="396">
        <v>0</v>
      </c>
      <c r="H69" s="396">
        <v>0</v>
      </c>
      <c r="I69" s="396">
        <v>0</v>
      </c>
      <c r="J69" s="396">
        <v>0</v>
      </c>
      <c r="K69" s="396">
        <v>0</v>
      </c>
      <c r="L69" s="396">
        <v>0</v>
      </c>
      <c r="M69" s="396">
        <v>0</v>
      </c>
      <c r="N69" s="396">
        <v>0</v>
      </c>
      <c r="O69" s="396">
        <v>0</v>
      </c>
      <c r="P69" s="396">
        <v>3</v>
      </c>
      <c r="Q69" s="396">
        <v>14</v>
      </c>
      <c r="R69" s="396">
        <v>0</v>
      </c>
      <c r="S69" s="396">
        <v>0</v>
      </c>
      <c r="T69" s="396">
        <v>17</v>
      </c>
      <c r="U69" s="396">
        <v>0</v>
      </c>
      <c r="V69" s="396">
        <v>0</v>
      </c>
      <c r="W69" s="396">
        <v>0</v>
      </c>
      <c r="X69" s="396">
        <v>0</v>
      </c>
      <c r="Y69" s="396">
        <v>0</v>
      </c>
      <c r="Z69" s="396">
        <v>0</v>
      </c>
      <c r="AA69" s="396">
        <v>0</v>
      </c>
      <c r="AB69" s="396">
        <v>0</v>
      </c>
      <c r="AC69" s="317" t="s">
        <v>878</v>
      </c>
      <c r="AD69" s="317" t="s">
        <v>878</v>
      </c>
      <c r="AE69" s="317" t="s">
        <v>878</v>
      </c>
      <c r="AF69" s="317" t="s">
        <v>878</v>
      </c>
      <c r="AG69" s="317" t="s">
        <v>878</v>
      </c>
      <c r="AH69" s="317" t="s">
        <v>878</v>
      </c>
      <c r="AI69" s="317" t="s">
        <v>878</v>
      </c>
      <c r="AJ69" s="317" t="s">
        <v>878</v>
      </c>
      <c r="AK69" s="310" t="s">
        <v>792</v>
      </c>
      <c r="AL69" s="68" t="s">
        <v>1471</v>
      </c>
      <c r="AM69" s="68" t="s">
        <v>1471</v>
      </c>
      <c r="AN69" s="68" t="s">
        <v>792</v>
      </c>
    </row>
    <row r="70" spans="1:40">
      <c r="A70" s="317" t="s">
        <v>376</v>
      </c>
      <c r="B70" s="317" t="s">
        <v>601</v>
      </c>
      <c r="C70" s="317" t="s">
        <v>1291</v>
      </c>
      <c r="E70" s="396">
        <v>5</v>
      </c>
      <c r="F70" s="396">
        <v>0</v>
      </c>
      <c r="G70" s="396">
        <v>0</v>
      </c>
      <c r="H70" s="396">
        <v>0</v>
      </c>
      <c r="I70" s="396">
        <v>1</v>
      </c>
      <c r="J70" s="396">
        <v>0</v>
      </c>
      <c r="K70" s="396">
        <v>1</v>
      </c>
      <c r="L70" s="396">
        <v>7</v>
      </c>
      <c r="M70" s="396">
        <v>48</v>
      </c>
      <c r="N70" s="396">
        <v>0</v>
      </c>
      <c r="O70" s="396">
        <v>0</v>
      </c>
      <c r="P70" s="396">
        <v>11</v>
      </c>
      <c r="Q70" s="396">
        <v>23</v>
      </c>
      <c r="R70" s="396">
        <v>0</v>
      </c>
      <c r="S70" s="396">
        <v>18</v>
      </c>
      <c r="T70" s="396">
        <v>100</v>
      </c>
      <c r="U70" s="396">
        <v>0.1041666666666667</v>
      </c>
      <c r="V70" s="396">
        <v>0</v>
      </c>
      <c r="W70" s="396">
        <v>0</v>
      </c>
      <c r="X70" s="396">
        <v>0</v>
      </c>
      <c r="Y70" s="396">
        <v>4.3478260869565223E-2</v>
      </c>
      <c r="Z70" s="396">
        <v>0</v>
      </c>
      <c r="AA70" s="396">
        <v>5.5555555555555559E-2</v>
      </c>
      <c r="AB70" s="396">
        <v>7.0000000000000007E-2</v>
      </c>
      <c r="AC70" s="317" t="s">
        <v>792</v>
      </c>
      <c r="AD70" s="317" t="s">
        <v>878</v>
      </c>
      <c r="AE70" s="317" t="s">
        <v>878</v>
      </c>
      <c r="AF70" s="317" t="s">
        <v>878</v>
      </c>
      <c r="AG70" s="317" t="s">
        <v>878</v>
      </c>
      <c r="AH70" s="317" t="s">
        <v>878</v>
      </c>
      <c r="AI70" s="317" t="s">
        <v>878</v>
      </c>
      <c r="AJ70" s="317" t="s">
        <v>792</v>
      </c>
      <c r="AK70" s="310" t="s">
        <v>878</v>
      </c>
      <c r="AL70" s="233" t="s">
        <v>2057</v>
      </c>
      <c r="AM70" s="233" t="s">
        <v>878</v>
      </c>
      <c r="AN70" s="233" t="s">
        <v>792</v>
      </c>
    </row>
    <row r="71" spans="1:40">
      <c r="A71" s="317" t="s">
        <v>7</v>
      </c>
      <c r="B71" s="317" t="s">
        <v>523</v>
      </c>
      <c r="C71" s="317" t="s">
        <v>1296</v>
      </c>
      <c r="E71" s="396">
        <v>0</v>
      </c>
      <c r="F71" s="396">
        <v>0</v>
      </c>
      <c r="G71" s="396">
        <v>1</v>
      </c>
      <c r="H71" s="396">
        <v>1</v>
      </c>
      <c r="I71" s="396">
        <v>4</v>
      </c>
      <c r="J71" s="396">
        <v>0</v>
      </c>
      <c r="K71" s="396">
        <v>0</v>
      </c>
      <c r="L71" s="396">
        <v>6</v>
      </c>
      <c r="M71" s="396">
        <v>15</v>
      </c>
      <c r="N71" s="396">
        <v>5</v>
      </c>
      <c r="O71" s="396">
        <v>3</v>
      </c>
      <c r="P71" s="396">
        <v>146</v>
      </c>
      <c r="Q71" s="396">
        <v>316</v>
      </c>
      <c r="R71" s="396">
        <v>0</v>
      </c>
      <c r="S71" s="396">
        <v>49</v>
      </c>
      <c r="T71" s="396">
        <v>534</v>
      </c>
      <c r="U71" s="396">
        <v>0</v>
      </c>
      <c r="V71" s="396">
        <v>0</v>
      </c>
      <c r="W71" s="396">
        <v>0.33333333333333331</v>
      </c>
      <c r="X71" s="396">
        <v>6.8493150684931512E-3</v>
      </c>
      <c r="Y71" s="396">
        <v>1.2658227848101271E-2</v>
      </c>
      <c r="Z71" s="396">
        <v>0</v>
      </c>
      <c r="AA71" s="396">
        <v>0</v>
      </c>
      <c r="AB71" s="396">
        <v>1.123595505617978E-2</v>
      </c>
      <c r="AC71" s="317" t="s">
        <v>878</v>
      </c>
      <c r="AD71" s="317" t="s">
        <v>878</v>
      </c>
      <c r="AE71" s="317" t="s">
        <v>878</v>
      </c>
      <c r="AF71" s="317" t="s">
        <v>878</v>
      </c>
      <c r="AG71" s="317" t="s">
        <v>878</v>
      </c>
      <c r="AH71" s="317" t="s">
        <v>878</v>
      </c>
      <c r="AI71" s="317" t="s">
        <v>878</v>
      </c>
      <c r="AJ71" s="317" t="s">
        <v>878</v>
      </c>
      <c r="AK71" s="310" t="s">
        <v>792</v>
      </c>
      <c r="AL71" s="68" t="s">
        <v>1471</v>
      </c>
      <c r="AM71" s="68" t="s">
        <v>1471</v>
      </c>
      <c r="AN71" s="68" t="s">
        <v>792</v>
      </c>
    </row>
    <row r="72" spans="1:40">
      <c r="A72" s="317" t="s">
        <v>290</v>
      </c>
      <c r="B72" s="317" t="s">
        <v>614</v>
      </c>
      <c r="C72" s="317" t="s">
        <v>1296</v>
      </c>
      <c r="E72" s="396">
        <v>0</v>
      </c>
      <c r="F72" s="396">
        <v>0</v>
      </c>
      <c r="G72" s="396">
        <v>0</v>
      </c>
      <c r="H72" s="396">
        <v>0</v>
      </c>
      <c r="I72" s="396">
        <v>1</v>
      </c>
      <c r="J72" s="396">
        <v>0</v>
      </c>
      <c r="K72" s="396">
        <v>0</v>
      </c>
      <c r="L72" s="396">
        <v>1</v>
      </c>
      <c r="M72" s="396">
        <v>9</v>
      </c>
      <c r="N72" s="396">
        <v>1</v>
      </c>
      <c r="O72" s="396">
        <v>2</v>
      </c>
      <c r="P72" s="396">
        <v>27</v>
      </c>
      <c r="Q72" s="396">
        <v>171</v>
      </c>
      <c r="R72" s="396">
        <v>2</v>
      </c>
      <c r="S72" s="396">
        <v>7</v>
      </c>
      <c r="T72" s="396">
        <v>219</v>
      </c>
      <c r="U72" s="396">
        <v>0</v>
      </c>
      <c r="V72" s="396">
        <v>0</v>
      </c>
      <c r="W72" s="396">
        <v>0</v>
      </c>
      <c r="X72" s="396">
        <v>0</v>
      </c>
      <c r="Y72" s="396">
        <v>5.8479532163742687E-3</v>
      </c>
      <c r="Z72" s="396">
        <v>0</v>
      </c>
      <c r="AA72" s="396">
        <v>0</v>
      </c>
      <c r="AB72" s="396">
        <v>4.5662100456621002E-3</v>
      </c>
      <c r="AC72" s="317" t="s">
        <v>878</v>
      </c>
      <c r="AD72" s="317" t="s">
        <v>878</v>
      </c>
      <c r="AE72" s="317" t="s">
        <v>878</v>
      </c>
      <c r="AF72" s="317" t="s">
        <v>878</v>
      </c>
      <c r="AG72" s="317" t="s">
        <v>878</v>
      </c>
      <c r="AH72" s="317" t="s">
        <v>878</v>
      </c>
      <c r="AI72" s="317" t="s">
        <v>878</v>
      </c>
      <c r="AJ72" s="317" t="s">
        <v>878</v>
      </c>
      <c r="AK72" s="310" t="s">
        <v>792</v>
      </c>
      <c r="AL72" s="68" t="s">
        <v>1471</v>
      </c>
      <c r="AM72" s="68" t="s">
        <v>1471</v>
      </c>
      <c r="AN72" s="68" t="s">
        <v>792</v>
      </c>
    </row>
    <row r="73" spans="1:40">
      <c r="A73" s="317" t="s">
        <v>159</v>
      </c>
      <c r="B73" s="317" t="s">
        <v>672</v>
      </c>
      <c r="C73" s="317" t="s">
        <v>1296</v>
      </c>
      <c r="E73" s="396">
        <v>0</v>
      </c>
      <c r="F73" s="396">
        <v>0</v>
      </c>
      <c r="G73" s="396">
        <v>0</v>
      </c>
      <c r="H73" s="396">
        <v>0</v>
      </c>
      <c r="I73" s="396">
        <v>0</v>
      </c>
      <c r="J73" s="396">
        <v>0</v>
      </c>
      <c r="K73" s="396">
        <v>0</v>
      </c>
      <c r="L73" s="396">
        <v>0</v>
      </c>
      <c r="M73" s="396">
        <v>8</v>
      </c>
      <c r="N73" s="396">
        <v>1</v>
      </c>
      <c r="O73" s="396">
        <v>1</v>
      </c>
      <c r="P73" s="396">
        <v>7</v>
      </c>
      <c r="Q73" s="396">
        <v>70</v>
      </c>
      <c r="R73" s="396">
        <v>0</v>
      </c>
      <c r="S73" s="396">
        <v>6</v>
      </c>
      <c r="T73" s="396">
        <v>93</v>
      </c>
      <c r="U73" s="396">
        <v>0</v>
      </c>
      <c r="V73" s="396">
        <v>0</v>
      </c>
      <c r="W73" s="396">
        <v>0</v>
      </c>
      <c r="X73" s="396">
        <v>0</v>
      </c>
      <c r="Y73" s="396">
        <v>0</v>
      </c>
      <c r="Z73" s="396">
        <v>0</v>
      </c>
      <c r="AA73" s="396">
        <v>0</v>
      </c>
      <c r="AB73" s="396">
        <v>0</v>
      </c>
      <c r="AC73" s="317" t="s">
        <v>878</v>
      </c>
      <c r="AD73" s="317" t="s">
        <v>878</v>
      </c>
      <c r="AE73" s="317" t="s">
        <v>878</v>
      </c>
      <c r="AF73" s="317" t="s">
        <v>878</v>
      </c>
      <c r="AG73" s="317" t="s">
        <v>878</v>
      </c>
      <c r="AH73" s="317" t="s">
        <v>878</v>
      </c>
      <c r="AI73" s="317" t="s">
        <v>878</v>
      </c>
      <c r="AJ73" s="317" t="s">
        <v>878</v>
      </c>
      <c r="AK73" s="310" t="s">
        <v>792</v>
      </c>
      <c r="AL73" s="68" t="s">
        <v>1471</v>
      </c>
      <c r="AM73" s="68" t="s">
        <v>1471</v>
      </c>
      <c r="AN73" s="68" t="s">
        <v>792</v>
      </c>
    </row>
    <row r="74" spans="1:40">
      <c r="A74" s="317" t="s">
        <v>1167</v>
      </c>
      <c r="B74" s="317" t="s">
        <v>648</v>
      </c>
      <c r="C74" s="317" t="s">
        <v>1296</v>
      </c>
      <c r="E74" s="396">
        <v>0</v>
      </c>
      <c r="F74" s="396">
        <v>0</v>
      </c>
      <c r="G74" s="396">
        <v>0</v>
      </c>
      <c r="H74" s="396">
        <v>0</v>
      </c>
      <c r="I74" s="396">
        <v>0</v>
      </c>
      <c r="J74" s="396">
        <v>0</v>
      </c>
      <c r="K74" s="396">
        <v>0</v>
      </c>
      <c r="L74" s="396">
        <v>0</v>
      </c>
      <c r="M74" s="396">
        <v>1</v>
      </c>
      <c r="N74" s="396">
        <v>0</v>
      </c>
      <c r="O74" s="396">
        <v>1</v>
      </c>
      <c r="P74" s="396">
        <v>6</v>
      </c>
      <c r="Q74" s="396">
        <v>37</v>
      </c>
      <c r="R74" s="396">
        <v>0</v>
      </c>
      <c r="S74" s="396">
        <v>1</v>
      </c>
      <c r="T74" s="396">
        <v>46</v>
      </c>
      <c r="U74" s="396">
        <v>0</v>
      </c>
      <c r="V74" s="396">
        <v>0</v>
      </c>
      <c r="W74" s="396">
        <v>0</v>
      </c>
      <c r="X74" s="396">
        <v>0</v>
      </c>
      <c r="Y74" s="396">
        <v>0</v>
      </c>
      <c r="Z74" s="396">
        <v>0</v>
      </c>
      <c r="AA74" s="396">
        <v>0</v>
      </c>
      <c r="AB74" s="396">
        <v>0</v>
      </c>
      <c r="AC74" s="317" t="s">
        <v>878</v>
      </c>
      <c r="AD74" s="317" t="s">
        <v>878</v>
      </c>
      <c r="AE74" s="317" t="s">
        <v>878</v>
      </c>
      <c r="AF74" s="317" t="s">
        <v>878</v>
      </c>
      <c r="AG74" s="317" t="s">
        <v>878</v>
      </c>
      <c r="AH74" s="317" t="s">
        <v>878</v>
      </c>
      <c r="AI74" s="317" t="s">
        <v>878</v>
      </c>
      <c r="AJ74" s="317" t="s">
        <v>878</v>
      </c>
      <c r="AK74" s="310" t="s">
        <v>792</v>
      </c>
      <c r="AL74" s="68" t="s">
        <v>1471</v>
      </c>
      <c r="AM74" s="68" t="s">
        <v>1471</v>
      </c>
      <c r="AN74" s="68" t="s">
        <v>792</v>
      </c>
    </row>
    <row r="75" spans="1:40">
      <c r="A75" s="317" t="s">
        <v>28</v>
      </c>
      <c r="B75" s="317" t="s">
        <v>656</v>
      </c>
      <c r="C75" s="317" t="s">
        <v>1296</v>
      </c>
      <c r="E75" s="396">
        <v>0</v>
      </c>
      <c r="F75" s="396">
        <v>0</v>
      </c>
      <c r="G75" s="396">
        <v>0</v>
      </c>
      <c r="H75" s="396">
        <v>0</v>
      </c>
      <c r="I75" s="396">
        <v>1</v>
      </c>
      <c r="J75" s="396">
        <v>0</v>
      </c>
      <c r="K75" s="396">
        <v>0</v>
      </c>
      <c r="L75" s="396">
        <v>1</v>
      </c>
      <c r="M75" s="396">
        <v>6</v>
      </c>
      <c r="N75" s="396">
        <v>0</v>
      </c>
      <c r="O75" s="396">
        <v>1</v>
      </c>
      <c r="P75" s="396">
        <v>14</v>
      </c>
      <c r="Q75" s="396">
        <v>128</v>
      </c>
      <c r="R75" s="396">
        <v>0</v>
      </c>
      <c r="S75" s="396">
        <v>12</v>
      </c>
      <c r="T75" s="396">
        <v>161</v>
      </c>
      <c r="U75" s="396">
        <v>0</v>
      </c>
      <c r="V75" s="396">
        <v>0</v>
      </c>
      <c r="W75" s="396">
        <v>0</v>
      </c>
      <c r="X75" s="396">
        <v>0</v>
      </c>
      <c r="Y75" s="396">
        <v>7.8125E-3</v>
      </c>
      <c r="Z75" s="396">
        <v>0</v>
      </c>
      <c r="AA75" s="396">
        <v>0</v>
      </c>
      <c r="AB75" s="396">
        <v>6.2111801242236021E-3</v>
      </c>
      <c r="AC75" s="317" t="s">
        <v>878</v>
      </c>
      <c r="AD75" s="317" t="s">
        <v>878</v>
      </c>
      <c r="AE75" s="317" t="s">
        <v>878</v>
      </c>
      <c r="AF75" s="317" t="s">
        <v>878</v>
      </c>
      <c r="AG75" s="317" t="s">
        <v>878</v>
      </c>
      <c r="AH75" s="317" t="s">
        <v>878</v>
      </c>
      <c r="AI75" s="317" t="s">
        <v>878</v>
      </c>
      <c r="AJ75" s="317" t="s">
        <v>878</v>
      </c>
      <c r="AK75" s="310" t="s">
        <v>792</v>
      </c>
      <c r="AL75" s="68" t="s">
        <v>1471</v>
      </c>
      <c r="AM75" s="68" t="s">
        <v>1471</v>
      </c>
      <c r="AN75" s="68" t="s">
        <v>792</v>
      </c>
    </row>
    <row r="76" spans="1:40">
      <c r="A76" s="317" t="s">
        <v>349</v>
      </c>
      <c r="B76" s="317" t="s">
        <v>585</v>
      </c>
      <c r="C76" s="317" t="s">
        <v>1296</v>
      </c>
      <c r="E76" s="396">
        <v>0</v>
      </c>
      <c r="F76" s="396">
        <v>0</v>
      </c>
      <c r="G76" s="396">
        <v>0</v>
      </c>
      <c r="H76" s="396">
        <v>1</v>
      </c>
      <c r="I76" s="396">
        <v>8</v>
      </c>
      <c r="J76" s="396">
        <v>0</v>
      </c>
      <c r="K76" s="396">
        <v>0</v>
      </c>
      <c r="L76" s="396">
        <v>9</v>
      </c>
      <c r="M76" s="396">
        <v>5</v>
      </c>
      <c r="N76" s="396">
        <v>0</v>
      </c>
      <c r="O76" s="396">
        <v>6</v>
      </c>
      <c r="P76" s="396">
        <v>34</v>
      </c>
      <c r="Q76" s="396">
        <v>176</v>
      </c>
      <c r="R76" s="396">
        <v>0</v>
      </c>
      <c r="S76" s="396">
        <v>26</v>
      </c>
      <c r="T76" s="396">
        <v>247</v>
      </c>
      <c r="U76" s="396">
        <v>0</v>
      </c>
      <c r="V76" s="396">
        <v>0</v>
      </c>
      <c r="W76" s="396">
        <v>0</v>
      </c>
      <c r="X76" s="396">
        <v>2.9411764705882349E-2</v>
      </c>
      <c r="Y76" s="396">
        <v>4.5454545454545463E-2</v>
      </c>
      <c r="Z76" s="396">
        <v>0</v>
      </c>
      <c r="AA76" s="396">
        <v>0</v>
      </c>
      <c r="AB76" s="396">
        <v>3.643724696356275E-2</v>
      </c>
      <c r="AC76" s="317" t="s">
        <v>878</v>
      </c>
      <c r="AD76" s="317" t="s">
        <v>878</v>
      </c>
      <c r="AE76" s="317" t="s">
        <v>878</v>
      </c>
      <c r="AF76" s="317" t="s">
        <v>878</v>
      </c>
      <c r="AG76" s="317" t="s">
        <v>792</v>
      </c>
      <c r="AH76" s="317" t="s">
        <v>878</v>
      </c>
      <c r="AI76" s="317" t="s">
        <v>878</v>
      </c>
      <c r="AJ76" s="317" t="s">
        <v>878</v>
      </c>
      <c r="AK76" s="310" t="s">
        <v>792</v>
      </c>
      <c r="AL76" s="233" t="s">
        <v>1621</v>
      </c>
      <c r="AM76" s="233" t="s">
        <v>878</v>
      </c>
      <c r="AN76" s="233" t="s">
        <v>792</v>
      </c>
    </row>
    <row r="77" spans="1:40">
      <c r="A77" s="317" t="s">
        <v>196</v>
      </c>
      <c r="B77" s="317" t="s">
        <v>777</v>
      </c>
      <c r="C77" s="317" t="s">
        <v>1296</v>
      </c>
      <c r="E77" s="396">
        <v>1</v>
      </c>
      <c r="F77" s="396">
        <v>0</v>
      </c>
      <c r="G77" s="396">
        <v>0</v>
      </c>
      <c r="H77" s="396">
        <v>0</v>
      </c>
      <c r="I77" s="396">
        <v>0</v>
      </c>
      <c r="J77" s="396">
        <v>0</v>
      </c>
      <c r="K77" s="396">
        <v>0</v>
      </c>
      <c r="L77" s="396">
        <v>1</v>
      </c>
      <c r="M77" s="396">
        <v>30</v>
      </c>
      <c r="N77" s="396">
        <v>0</v>
      </c>
      <c r="O77" s="396">
        <v>0</v>
      </c>
      <c r="P77" s="396">
        <v>8</v>
      </c>
      <c r="Q77" s="396">
        <v>1</v>
      </c>
      <c r="R77" s="396">
        <v>0</v>
      </c>
      <c r="S77" s="396">
        <v>7</v>
      </c>
      <c r="T77" s="396">
        <v>46</v>
      </c>
      <c r="U77" s="396">
        <v>3.3333333333333298E-2</v>
      </c>
      <c r="V77" s="396">
        <v>0</v>
      </c>
      <c r="W77" s="396">
        <v>0</v>
      </c>
      <c r="X77" s="396">
        <v>0</v>
      </c>
      <c r="Y77" s="396">
        <v>0</v>
      </c>
      <c r="Z77" s="396">
        <v>0</v>
      </c>
      <c r="AA77" s="396">
        <v>0</v>
      </c>
      <c r="AB77" s="396">
        <v>2.1739130434782612E-2</v>
      </c>
      <c r="AC77" s="317" t="s">
        <v>878</v>
      </c>
      <c r="AD77" s="317" t="s">
        <v>878</v>
      </c>
      <c r="AE77" s="317" t="s">
        <v>878</v>
      </c>
      <c r="AF77" s="317" t="s">
        <v>878</v>
      </c>
      <c r="AG77" s="317" t="s">
        <v>878</v>
      </c>
      <c r="AH77" s="317" t="s">
        <v>878</v>
      </c>
      <c r="AI77" s="317" t="s">
        <v>878</v>
      </c>
      <c r="AJ77" s="317" t="s">
        <v>878</v>
      </c>
      <c r="AK77" s="310" t="s">
        <v>792</v>
      </c>
      <c r="AL77" s="68" t="s">
        <v>1471</v>
      </c>
      <c r="AM77" s="68" t="s">
        <v>1471</v>
      </c>
      <c r="AN77" s="68" t="s">
        <v>792</v>
      </c>
    </row>
    <row r="78" spans="1:40">
      <c r="A78" s="317" t="s">
        <v>189</v>
      </c>
      <c r="B78" s="317" t="s">
        <v>826</v>
      </c>
      <c r="C78" s="317" t="s">
        <v>1296</v>
      </c>
      <c r="D78">
        <v>112</v>
      </c>
      <c r="E78" s="396">
        <v>0</v>
      </c>
      <c r="F78" s="396">
        <v>0</v>
      </c>
      <c r="G78" s="396">
        <v>0</v>
      </c>
      <c r="H78" s="396">
        <v>0</v>
      </c>
      <c r="I78" s="396">
        <v>0</v>
      </c>
      <c r="J78" s="396">
        <v>0</v>
      </c>
      <c r="K78" s="396">
        <v>0</v>
      </c>
      <c r="L78" s="396">
        <v>0</v>
      </c>
      <c r="M78" s="396">
        <v>7</v>
      </c>
      <c r="N78" s="396">
        <v>0</v>
      </c>
      <c r="O78" s="396">
        <v>0</v>
      </c>
      <c r="P78" s="396">
        <v>6</v>
      </c>
      <c r="Q78" s="396">
        <v>8</v>
      </c>
      <c r="R78" s="396">
        <v>0</v>
      </c>
      <c r="S78" s="396">
        <v>0</v>
      </c>
      <c r="T78" s="396">
        <v>21</v>
      </c>
      <c r="U78" s="396">
        <v>0</v>
      </c>
      <c r="V78" s="396">
        <v>0</v>
      </c>
      <c r="W78" s="396">
        <v>0</v>
      </c>
      <c r="X78" s="396">
        <v>0</v>
      </c>
      <c r="Y78" s="396">
        <v>0</v>
      </c>
      <c r="Z78" s="396">
        <v>0</v>
      </c>
      <c r="AA78" s="396">
        <v>0</v>
      </c>
      <c r="AB78" s="396">
        <v>0</v>
      </c>
      <c r="AC78" s="317" t="s">
        <v>878</v>
      </c>
      <c r="AD78" s="317" t="s">
        <v>878</v>
      </c>
      <c r="AE78" s="317" t="s">
        <v>878</v>
      </c>
      <c r="AF78" s="317" t="s">
        <v>878</v>
      </c>
      <c r="AG78" s="317" t="s">
        <v>878</v>
      </c>
      <c r="AH78" s="317" t="s">
        <v>878</v>
      </c>
      <c r="AI78" s="317" t="s">
        <v>878</v>
      </c>
      <c r="AJ78" s="317" t="s">
        <v>878</v>
      </c>
      <c r="AK78" s="310" t="s">
        <v>792</v>
      </c>
      <c r="AL78" s="68" t="s">
        <v>1471</v>
      </c>
      <c r="AM78" s="68" t="s">
        <v>1471</v>
      </c>
      <c r="AN78" s="68" t="s">
        <v>792</v>
      </c>
    </row>
    <row r="79" spans="1:40">
      <c r="A79" s="317" t="s">
        <v>1117</v>
      </c>
      <c r="B79" s="317" t="s">
        <v>566</v>
      </c>
      <c r="C79" s="317" t="s">
        <v>1296</v>
      </c>
      <c r="E79" s="396">
        <v>0</v>
      </c>
      <c r="F79" s="396">
        <v>0</v>
      </c>
      <c r="G79" s="396">
        <v>0</v>
      </c>
      <c r="H79" s="396">
        <v>0</v>
      </c>
      <c r="I79" s="396">
        <v>0</v>
      </c>
      <c r="J79" s="396">
        <v>0</v>
      </c>
      <c r="K79" s="396">
        <v>0</v>
      </c>
      <c r="L79" s="396">
        <v>0</v>
      </c>
      <c r="M79" s="396">
        <v>1</v>
      </c>
      <c r="N79" s="396">
        <v>0</v>
      </c>
      <c r="O79" s="396">
        <v>0</v>
      </c>
      <c r="P79" s="396">
        <v>2</v>
      </c>
      <c r="Q79" s="396">
        <v>13</v>
      </c>
      <c r="R79" s="396">
        <v>0</v>
      </c>
      <c r="S79" s="396">
        <v>4</v>
      </c>
      <c r="T79" s="396">
        <v>20</v>
      </c>
      <c r="U79" s="396">
        <v>0</v>
      </c>
      <c r="V79" s="396">
        <v>0</v>
      </c>
      <c r="W79" s="396">
        <v>0</v>
      </c>
      <c r="X79" s="396">
        <v>0</v>
      </c>
      <c r="Y79" s="396">
        <v>0</v>
      </c>
      <c r="Z79" s="396">
        <v>0</v>
      </c>
      <c r="AA79" s="396">
        <v>0</v>
      </c>
      <c r="AB79" s="396">
        <v>0</v>
      </c>
      <c r="AC79" s="317" t="s">
        <v>878</v>
      </c>
      <c r="AD79" s="317" t="s">
        <v>878</v>
      </c>
      <c r="AE79" s="317" t="s">
        <v>878</v>
      </c>
      <c r="AF79" s="317" t="s">
        <v>878</v>
      </c>
      <c r="AG79" s="317" t="s">
        <v>878</v>
      </c>
      <c r="AH79" s="317" t="s">
        <v>878</v>
      </c>
      <c r="AI79" s="317" t="s">
        <v>878</v>
      </c>
      <c r="AJ79" s="317" t="s">
        <v>878</v>
      </c>
      <c r="AK79" s="310" t="s">
        <v>792</v>
      </c>
      <c r="AL79" s="68" t="s">
        <v>1471</v>
      </c>
      <c r="AM79" s="68" t="s">
        <v>1471</v>
      </c>
      <c r="AN79" s="68" t="s">
        <v>792</v>
      </c>
    </row>
    <row r="80" spans="1:40">
      <c r="A80" s="317" t="s">
        <v>484</v>
      </c>
      <c r="B80" s="317" t="s">
        <v>749</v>
      </c>
      <c r="C80" s="317" t="s">
        <v>1296</v>
      </c>
      <c r="E80" s="396">
        <v>0</v>
      </c>
      <c r="F80" s="396">
        <v>0</v>
      </c>
      <c r="G80" s="396">
        <v>0</v>
      </c>
      <c r="H80" s="396">
        <v>0</v>
      </c>
      <c r="I80" s="396">
        <v>0</v>
      </c>
      <c r="J80" s="396">
        <v>0</v>
      </c>
      <c r="K80" s="396">
        <v>0</v>
      </c>
      <c r="L80" s="396">
        <v>0</v>
      </c>
      <c r="M80" s="396">
        <v>0</v>
      </c>
      <c r="N80" s="396">
        <v>0</v>
      </c>
      <c r="O80" s="396">
        <v>0</v>
      </c>
      <c r="P80" s="396">
        <v>1</v>
      </c>
      <c r="Q80" s="396">
        <v>12</v>
      </c>
      <c r="R80" s="396">
        <v>0</v>
      </c>
      <c r="S80" s="396">
        <v>0</v>
      </c>
      <c r="T80" s="396">
        <v>13</v>
      </c>
      <c r="U80" s="396">
        <v>0</v>
      </c>
      <c r="V80" s="396">
        <v>0</v>
      </c>
      <c r="W80" s="396">
        <v>0</v>
      </c>
      <c r="X80" s="396">
        <v>0</v>
      </c>
      <c r="Y80" s="396">
        <v>0</v>
      </c>
      <c r="Z80" s="396">
        <v>0</v>
      </c>
      <c r="AA80" s="396">
        <v>0</v>
      </c>
      <c r="AB80" s="396">
        <v>0</v>
      </c>
      <c r="AC80" s="317" t="s">
        <v>878</v>
      </c>
      <c r="AD80" s="317" t="s">
        <v>878</v>
      </c>
      <c r="AE80" s="317" t="s">
        <v>878</v>
      </c>
      <c r="AF80" s="317" t="s">
        <v>878</v>
      </c>
      <c r="AG80" s="317" t="s">
        <v>878</v>
      </c>
      <c r="AH80" s="317" t="s">
        <v>878</v>
      </c>
      <c r="AI80" s="317" t="s">
        <v>878</v>
      </c>
      <c r="AJ80" s="317" t="s">
        <v>878</v>
      </c>
      <c r="AK80" s="310" t="s">
        <v>792</v>
      </c>
      <c r="AL80" s="68" t="s">
        <v>1471</v>
      </c>
      <c r="AM80" s="68" t="s">
        <v>1471</v>
      </c>
      <c r="AN80" s="68" t="s">
        <v>792</v>
      </c>
    </row>
    <row r="81" spans="1:40">
      <c r="A81" s="317" t="s">
        <v>118</v>
      </c>
      <c r="B81" s="317" t="s">
        <v>810</v>
      </c>
      <c r="C81" s="317" t="s">
        <v>1296</v>
      </c>
      <c r="E81" s="396">
        <v>0</v>
      </c>
      <c r="F81" s="396">
        <v>0</v>
      </c>
      <c r="G81" s="396">
        <v>0</v>
      </c>
      <c r="H81" s="396">
        <v>0</v>
      </c>
      <c r="I81" s="396">
        <v>0</v>
      </c>
      <c r="J81" s="396">
        <v>0</v>
      </c>
      <c r="K81" s="396">
        <v>0</v>
      </c>
      <c r="L81" s="396">
        <v>0</v>
      </c>
      <c r="M81" s="396">
        <v>0</v>
      </c>
      <c r="N81" s="396">
        <v>0</v>
      </c>
      <c r="O81" s="396">
        <v>0</v>
      </c>
      <c r="P81" s="396">
        <v>0</v>
      </c>
      <c r="Q81" s="396">
        <v>10</v>
      </c>
      <c r="R81" s="396">
        <v>0</v>
      </c>
      <c r="S81" s="396">
        <v>0</v>
      </c>
      <c r="T81" s="396">
        <v>10</v>
      </c>
      <c r="U81" s="396">
        <v>0</v>
      </c>
      <c r="V81" s="396">
        <v>0</v>
      </c>
      <c r="W81" s="396">
        <v>0</v>
      </c>
      <c r="X81" s="396">
        <v>0</v>
      </c>
      <c r="Y81" s="396">
        <v>0</v>
      </c>
      <c r="Z81" s="396">
        <v>0</v>
      </c>
      <c r="AA81" s="396">
        <v>0</v>
      </c>
      <c r="AB81" s="396">
        <v>0</v>
      </c>
      <c r="AC81" s="317" t="s">
        <v>878</v>
      </c>
      <c r="AD81" s="317" t="s">
        <v>878</v>
      </c>
      <c r="AE81" s="317" t="s">
        <v>878</v>
      </c>
      <c r="AF81" s="317" t="s">
        <v>878</v>
      </c>
      <c r="AG81" s="317" t="s">
        <v>878</v>
      </c>
      <c r="AH81" s="317" t="s">
        <v>878</v>
      </c>
      <c r="AI81" s="317" t="s">
        <v>878</v>
      </c>
      <c r="AJ81" s="317" t="s">
        <v>878</v>
      </c>
      <c r="AK81" s="310" t="s">
        <v>792</v>
      </c>
      <c r="AL81" s="68" t="s">
        <v>1471</v>
      </c>
      <c r="AM81" s="68" t="s">
        <v>1471</v>
      </c>
      <c r="AN81" s="68" t="s">
        <v>792</v>
      </c>
    </row>
    <row r="82" spans="1:40">
      <c r="A82" s="317" t="s">
        <v>48</v>
      </c>
      <c r="B82" s="317" t="s">
        <v>506</v>
      </c>
      <c r="C82" s="317" t="s">
        <v>1296</v>
      </c>
      <c r="E82" s="396">
        <v>0</v>
      </c>
      <c r="F82" s="396">
        <v>0</v>
      </c>
      <c r="G82" s="396">
        <v>0</v>
      </c>
      <c r="H82" s="396">
        <v>0</v>
      </c>
      <c r="I82" s="396">
        <v>0</v>
      </c>
      <c r="J82" s="396">
        <v>0</v>
      </c>
      <c r="K82" s="396">
        <v>0</v>
      </c>
      <c r="L82" s="396">
        <v>0</v>
      </c>
      <c r="M82" s="396">
        <v>9</v>
      </c>
      <c r="N82" s="396">
        <v>0</v>
      </c>
      <c r="O82" s="396">
        <v>0</v>
      </c>
      <c r="P82" s="396">
        <v>17</v>
      </c>
      <c r="Q82" s="396">
        <v>61</v>
      </c>
      <c r="R82" s="396">
        <v>0</v>
      </c>
      <c r="S82" s="396">
        <v>7</v>
      </c>
      <c r="T82" s="396">
        <v>94</v>
      </c>
      <c r="U82" s="396">
        <v>0</v>
      </c>
      <c r="V82" s="396">
        <v>0</v>
      </c>
      <c r="W82" s="396">
        <v>0</v>
      </c>
      <c r="X82" s="396">
        <v>0</v>
      </c>
      <c r="Y82" s="396">
        <v>0</v>
      </c>
      <c r="Z82" s="396">
        <v>0</v>
      </c>
      <c r="AA82" s="396">
        <v>0</v>
      </c>
      <c r="AB82" s="396">
        <v>0</v>
      </c>
      <c r="AC82" s="317" t="s">
        <v>878</v>
      </c>
      <c r="AD82" s="317" t="s">
        <v>878</v>
      </c>
      <c r="AE82" s="317" t="s">
        <v>878</v>
      </c>
      <c r="AF82" s="317" t="s">
        <v>878</v>
      </c>
      <c r="AG82" s="317" t="s">
        <v>878</v>
      </c>
      <c r="AH82" s="317" t="s">
        <v>878</v>
      </c>
      <c r="AI82" s="317" t="s">
        <v>878</v>
      </c>
      <c r="AJ82" s="317" t="s">
        <v>878</v>
      </c>
      <c r="AK82" s="310" t="s">
        <v>792</v>
      </c>
      <c r="AL82" s="68" t="s">
        <v>1471</v>
      </c>
      <c r="AM82" s="68" t="s">
        <v>1471</v>
      </c>
      <c r="AN82" s="68" t="s">
        <v>792</v>
      </c>
    </row>
    <row r="83" spans="1:40">
      <c r="A83" s="317" t="s">
        <v>280</v>
      </c>
      <c r="B83" s="317" t="s">
        <v>682</v>
      </c>
      <c r="C83" s="317" t="s">
        <v>1296</v>
      </c>
      <c r="E83" s="396">
        <v>0</v>
      </c>
      <c r="F83" s="396">
        <v>0</v>
      </c>
      <c r="G83" s="396">
        <v>0</v>
      </c>
      <c r="H83" s="396">
        <v>0</v>
      </c>
      <c r="I83" s="396">
        <v>0</v>
      </c>
      <c r="J83" s="396">
        <v>0</v>
      </c>
      <c r="K83" s="396">
        <v>0</v>
      </c>
      <c r="L83" s="396">
        <v>0</v>
      </c>
      <c r="M83" s="396">
        <v>16</v>
      </c>
      <c r="N83" s="396">
        <v>1</v>
      </c>
      <c r="O83" s="396">
        <v>2</v>
      </c>
      <c r="P83" s="396">
        <v>2</v>
      </c>
      <c r="Q83" s="396">
        <v>25</v>
      </c>
      <c r="R83" s="396">
        <v>0</v>
      </c>
      <c r="S83" s="396">
        <v>1</v>
      </c>
      <c r="T83" s="396">
        <v>47</v>
      </c>
      <c r="U83" s="396">
        <v>0</v>
      </c>
      <c r="V83" s="396">
        <v>0</v>
      </c>
      <c r="W83" s="396">
        <v>0</v>
      </c>
      <c r="X83" s="396">
        <v>0</v>
      </c>
      <c r="Y83" s="396">
        <v>0</v>
      </c>
      <c r="Z83" s="396">
        <v>0</v>
      </c>
      <c r="AA83" s="396">
        <v>0</v>
      </c>
      <c r="AB83" s="396">
        <v>0</v>
      </c>
      <c r="AC83" s="317" t="s">
        <v>878</v>
      </c>
      <c r="AD83" s="317" t="s">
        <v>878</v>
      </c>
      <c r="AE83" s="317" t="s">
        <v>878</v>
      </c>
      <c r="AF83" s="317" t="s">
        <v>878</v>
      </c>
      <c r="AG83" s="317" t="s">
        <v>878</v>
      </c>
      <c r="AH83" s="317" t="s">
        <v>878</v>
      </c>
      <c r="AI83" s="317" t="s">
        <v>878</v>
      </c>
      <c r="AJ83" s="317" t="s">
        <v>878</v>
      </c>
      <c r="AK83" s="310" t="s">
        <v>792</v>
      </c>
      <c r="AL83" s="68" t="s">
        <v>1471</v>
      </c>
      <c r="AM83" s="68" t="s">
        <v>1471</v>
      </c>
      <c r="AN83" s="68" t="s">
        <v>792</v>
      </c>
    </row>
    <row r="84" spans="1:40">
      <c r="A84" s="317" t="s">
        <v>276</v>
      </c>
      <c r="B84" s="317" t="s">
        <v>680</v>
      </c>
      <c r="C84" s="317" t="s">
        <v>1297</v>
      </c>
      <c r="E84" s="396">
        <v>0</v>
      </c>
      <c r="F84" s="396">
        <v>0</v>
      </c>
      <c r="G84" s="396">
        <v>1</v>
      </c>
      <c r="H84" s="396">
        <v>0</v>
      </c>
      <c r="I84" s="396">
        <v>6</v>
      </c>
      <c r="J84" s="396">
        <v>0</v>
      </c>
      <c r="K84" s="396">
        <v>0</v>
      </c>
      <c r="L84" s="396">
        <v>7</v>
      </c>
      <c r="M84" s="396">
        <v>13</v>
      </c>
      <c r="N84" s="396">
        <v>38</v>
      </c>
      <c r="O84" s="396">
        <v>47</v>
      </c>
      <c r="P84" s="396">
        <v>97</v>
      </c>
      <c r="Q84" s="396">
        <v>480</v>
      </c>
      <c r="R84" s="396">
        <v>1</v>
      </c>
      <c r="S84" s="396">
        <v>31</v>
      </c>
      <c r="T84" s="396">
        <v>707</v>
      </c>
      <c r="U84" s="396">
        <v>0</v>
      </c>
      <c r="V84" s="396">
        <v>0</v>
      </c>
      <c r="W84" s="396">
        <v>2.1276595744680851E-2</v>
      </c>
      <c r="X84" s="396">
        <v>0</v>
      </c>
      <c r="Y84" s="396">
        <v>1.2500000000000001E-2</v>
      </c>
      <c r="Z84" s="396">
        <v>0</v>
      </c>
      <c r="AA84" s="396">
        <v>0</v>
      </c>
      <c r="AB84" s="396">
        <v>9.9009900990099011E-3</v>
      </c>
      <c r="AC84" s="317" t="s">
        <v>878</v>
      </c>
      <c r="AD84" s="317" t="s">
        <v>878</v>
      </c>
      <c r="AE84" s="317" t="s">
        <v>878</v>
      </c>
      <c r="AF84" s="317" t="s">
        <v>878</v>
      </c>
      <c r="AG84" s="317" t="s">
        <v>878</v>
      </c>
      <c r="AH84" s="317" t="s">
        <v>878</v>
      </c>
      <c r="AI84" s="317" t="s">
        <v>878</v>
      </c>
      <c r="AJ84" s="317" t="s">
        <v>878</v>
      </c>
      <c r="AK84" s="310" t="s">
        <v>792</v>
      </c>
      <c r="AL84" s="68" t="s">
        <v>1471</v>
      </c>
      <c r="AM84" s="68" t="s">
        <v>1471</v>
      </c>
      <c r="AN84" s="68" t="s">
        <v>792</v>
      </c>
    </row>
    <row r="85" spans="1:40">
      <c r="A85" s="317" t="s">
        <v>88</v>
      </c>
      <c r="B85" s="317" t="s">
        <v>568</v>
      </c>
      <c r="C85" s="317" t="s">
        <v>1297</v>
      </c>
      <c r="E85" s="396">
        <v>0</v>
      </c>
      <c r="F85" s="396">
        <v>0</v>
      </c>
      <c r="G85" s="396">
        <v>0</v>
      </c>
      <c r="H85" s="396">
        <v>0</v>
      </c>
      <c r="I85" s="396">
        <v>1</v>
      </c>
      <c r="J85" s="396">
        <v>0</v>
      </c>
      <c r="K85" s="396">
        <v>0</v>
      </c>
      <c r="L85" s="396">
        <v>1</v>
      </c>
      <c r="M85" s="396">
        <v>1</v>
      </c>
      <c r="N85" s="396">
        <v>3</v>
      </c>
      <c r="O85" s="396">
        <v>5</v>
      </c>
      <c r="P85" s="396">
        <v>30</v>
      </c>
      <c r="Q85" s="396">
        <v>90</v>
      </c>
      <c r="R85" s="396">
        <v>0</v>
      </c>
      <c r="S85" s="396">
        <v>19</v>
      </c>
      <c r="T85" s="396">
        <v>148</v>
      </c>
      <c r="U85" s="396">
        <v>0</v>
      </c>
      <c r="V85" s="396">
        <v>0</v>
      </c>
      <c r="W85" s="396">
        <v>0</v>
      </c>
      <c r="X85" s="396">
        <v>0</v>
      </c>
      <c r="Y85" s="396">
        <v>1.111111111111111E-2</v>
      </c>
      <c r="Z85" s="396">
        <v>0</v>
      </c>
      <c r="AA85" s="396">
        <v>0</v>
      </c>
      <c r="AB85" s="396">
        <v>6.7567567567567571E-3</v>
      </c>
      <c r="AC85" s="317" t="s">
        <v>878</v>
      </c>
      <c r="AD85" s="317" t="s">
        <v>878</v>
      </c>
      <c r="AE85" s="317" t="s">
        <v>878</v>
      </c>
      <c r="AF85" s="317" t="s">
        <v>878</v>
      </c>
      <c r="AG85" s="317" t="s">
        <v>878</v>
      </c>
      <c r="AH85" s="317" t="s">
        <v>878</v>
      </c>
      <c r="AI85" s="317" t="s">
        <v>878</v>
      </c>
      <c r="AJ85" s="317" t="s">
        <v>878</v>
      </c>
      <c r="AK85" s="310" t="s">
        <v>792</v>
      </c>
      <c r="AL85" s="68" t="s">
        <v>1471</v>
      </c>
      <c r="AM85" s="68" t="s">
        <v>1471</v>
      </c>
      <c r="AN85" s="68" t="s">
        <v>792</v>
      </c>
    </row>
    <row r="86" spans="1:40">
      <c r="A86" s="317" t="s">
        <v>226</v>
      </c>
      <c r="B86" s="317" t="s">
        <v>688</v>
      </c>
      <c r="C86" s="317" t="s">
        <v>1297</v>
      </c>
      <c r="E86" s="396">
        <v>0</v>
      </c>
      <c r="F86" s="396">
        <v>0</v>
      </c>
      <c r="G86" s="396">
        <v>0</v>
      </c>
      <c r="H86" s="396">
        <v>0</v>
      </c>
      <c r="I86" s="396">
        <v>1</v>
      </c>
      <c r="J86" s="396">
        <v>0</v>
      </c>
      <c r="K86" s="396">
        <v>0</v>
      </c>
      <c r="L86" s="396">
        <v>1</v>
      </c>
      <c r="M86" s="396">
        <v>4</v>
      </c>
      <c r="N86" s="396">
        <v>6</v>
      </c>
      <c r="O86" s="396">
        <v>5</v>
      </c>
      <c r="P86" s="396">
        <v>6</v>
      </c>
      <c r="Q86" s="396">
        <v>186</v>
      </c>
      <c r="R86" s="396">
        <v>1</v>
      </c>
      <c r="S86" s="396">
        <v>8</v>
      </c>
      <c r="T86" s="396">
        <v>216</v>
      </c>
      <c r="U86" s="396">
        <v>0</v>
      </c>
      <c r="V86" s="396">
        <v>0</v>
      </c>
      <c r="W86" s="396">
        <v>0</v>
      </c>
      <c r="X86" s="396">
        <v>0</v>
      </c>
      <c r="Y86" s="396">
        <v>5.3763440860215049E-3</v>
      </c>
      <c r="Z86" s="396">
        <v>0</v>
      </c>
      <c r="AA86" s="396">
        <v>0</v>
      </c>
      <c r="AB86" s="396">
        <v>4.6296296296296294E-3</v>
      </c>
      <c r="AC86" s="317" t="s">
        <v>878</v>
      </c>
      <c r="AD86" s="317" t="s">
        <v>878</v>
      </c>
      <c r="AE86" s="317" t="s">
        <v>878</v>
      </c>
      <c r="AF86" s="317" t="s">
        <v>878</v>
      </c>
      <c r="AG86" s="317" t="s">
        <v>878</v>
      </c>
      <c r="AH86" s="317" t="s">
        <v>878</v>
      </c>
      <c r="AI86" s="317" t="s">
        <v>878</v>
      </c>
      <c r="AJ86" s="317" t="s">
        <v>878</v>
      </c>
      <c r="AK86" s="310" t="s">
        <v>792</v>
      </c>
      <c r="AL86" s="68" t="s">
        <v>1471</v>
      </c>
      <c r="AM86" s="68" t="s">
        <v>1471</v>
      </c>
      <c r="AN86" s="68" t="s">
        <v>792</v>
      </c>
    </row>
    <row r="87" spans="1:40">
      <c r="A87" s="317" t="s">
        <v>306</v>
      </c>
      <c r="B87" s="317" t="s">
        <v>711</v>
      </c>
      <c r="C87" s="317" t="s">
        <v>1292</v>
      </c>
      <c r="E87" s="396">
        <v>0</v>
      </c>
      <c r="F87" s="396">
        <v>0</v>
      </c>
      <c r="G87" s="396">
        <v>0</v>
      </c>
      <c r="H87" s="396">
        <v>0</v>
      </c>
      <c r="I87" s="396">
        <v>0</v>
      </c>
      <c r="J87" s="396">
        <v>0</v>
      </c>
      <c r="K87" s="396">
        <v>0</v>
      </c>
      <c r="L87" s="396">
        <v>0</v>
      </c>
      <c r="M87" s="396">
        <v>7</v>
      </c>
      <c r="N87" s="396">
        <v>0</v>
      </c>
      <c r="O87" s="396">
        <v>0</v>
      </c>
      <c r="P87" s="396">
        <v>0</v>
      </c>
      <c r="Q87" s="396">
        <v>1</v>
      </c>
      <c r="R87" s="396">
        <v>0</v>
      </c>
      <c r="S87" s="396">
        <v>0</v>
      </c>
      <c r="T87" s="396">
        <v>8</v>
      </c>
      <c r="U87" s="396">
        <v>0</v>
      </c>
      <c r="V87" s="396">
        <v>0</v>
      </c>
      <c r="W87" s="396">
        <v>0</v>
      </c>
      <c r="X87" s="396">
        <v>0</v>
      </c>
      <c r="Y87" s="396">
        <v>0</v>
      </c>
      <c r="Z87" s="396">
        <v>0</v>
      </c>
      <c r="AA87" s="396">
        <v>0</v>
      </c>
      <c r="AB87" s="396">
        <v>0</v>
      </c>
      <c r="AC87" s="317" t="s">
        <v>878</v>
      </c>
      <c r="AD87" s="317" t="s">
        <v>878</v>
      </c>
      <c r="AE87" s="317" t="s">
        <v>878</v>
      </c>
      <c r="AF87" s="317" t="s">
        <v>878</v>
      </c>
      <c r="AG87" s="317" t="s">
        <v>878</v>
      </c>
      <c r="AH87" s="317" t="s">
        <v>878</v>
      </c>
      <c r="AI87" s="317" t="s">
        <v>878</v>
      </c>
      <c r="AJ87" s="317" t="s">
        <v>878</v>
      </c>
      <c r="AK87" s="310" t="s">
        <v>792</v>
      </c>
      <c r="AL87" s="68" t="s">
        <v>1471</v>
      </c>
      <c r="AM87" s="68" t="s">
        <v>1471</v>
      </c>
      <c r="AN87" s="68" t="s">
        <v>792</v>
      </c>
    </row>
    <row r="88" spans="1:40">
      <c r="A88" s="317" t="s">
        <v>468</v>
      </c>
      <c r="B88" s="317" t="s">
        <v>542</v>
      </c>
      <c r="C88" s="317" t="s">
        <v>1292</v>
      </c>
      <c r="E88" s="396">
        <v>0</v>
      </c>
      <c r="F88" s="396">
        <v>0</v>
      </c>
      <c r="G88" s="396">
        <v>0</v>
      </c>
      <c r="H88" s="396">
        <v>0</v>
      </c>
      <c r="I88" s="396">
        <v>0</v>
      </c>
      <c r="J88" s="396">
        <v>0</v>
      </c>
      <c r="K88" s="396">
        <v>0</v>
      </c>
      <c r="L88" s="396">
        <v>0</v>
      </c>
      <c r="M88" s="396">
        <v>0</v>
      </c>
      <c r="N88" s="396">
        <v>0</v>
      </c>
      <c r="O88" s="396">
        <v>0</v>
      </c>
      <c r="P88" s="396">
        <v>2</v>
      </c>
      <c r="Q88" s="396">
        <v>4</v>
      </c>
      <c r="R88" s="396">
        <v>2</v>
      </c>
      <c r="S88" s="396">
        <v>0</v>
      </c>
      <c r="T88" s="396">
        <v>8</v>
      </c>
      <c r="U88" s="396">
        <v>0</v>
      </c>
      <c r="V88" s="396">
        <v>0</v>
      </c>
      <c r="W88" s="396">
        <v>0</v>
      </c>
      <c r="X88" s="396">
        <v>0</v>
      </c>
      <c r="Y88" s="396">
        <v>0</v>
      </c>
      <c r="Z88" s="396">
        <v>0</v>
      </c>
      <c r="AA88" s="396">
        <v>0</v>
      </c>
      <c r="AB88" s="396">
        <v>0</v>
      </c>
      <c r="AC88" s="317" t="s">
        <v>878</v>
      </c>
      <c r="AD88" s="317" t="s">
        <v>878</v>
      </c>
      <c r="AE88" s="317" t="s">
        <v>878</v>
      </c>
      <c r="AF88" s="317" t="s">
        <v>878</v>
      </c>
      <c r="AG88" s="317" t="s">
        <v>878</v>
      </c>
      <c r="AH88" s="317" t="s">
        <v>878</v>
      </c>
      <c r="AI88" s="317" t="s">
        <v>878</v>
      </c>
      <c r="AJ88" s="317" t="s">
        <v>878</v>
      </c>
      <c r="AK88" s="310" t="s">
        <v>792</v>
      </c>
      <c r="AL88" s="68" t="s">
        <v>1471</v>
      </c>
      <c r="AM88" s="68" t="s">
        <v>1471</v>
      </c>
      <c r="AN88" s="68" t="s">
        <v>792</v>
      </c>
    </row>
    <row r="89" spans="1:40">
      <c r="A89" s="317" t="s">
        <v>22</v>
      </c>
      <c r="B89" s="317" t="s">
        <v>730</v>
      </c>
      <c r="C89" s="317" t="s">
        <v>1292</v>
      </c>
      <c r="E89" s="396">
        <v>0</v>
      </c>
      <c r="F89" s="396">
        <v>0</v>
      </c>
      <c r="G89" s="396">
        <v>0</v>
      </c>
      <c r="H89" s="396">
        <v>0</v>
      </c>
      <c r="I89" s="396">
        <v>0</v>
      </c>
      <c r="J89" s="396">
        <v>0</v>
      </c>
      <c r="K89" s="396">
        <v>0</v>
      </c>
      <c r="L89" s="396">
        <v>0</v>
      </c>
      <c r="M89" s="396">
        <v>0</v>
      </c>
      <c r="N89" s="396">
        <v>0</v>
      </c>
      <c r="O89" s="396">
        <v>0</v>
      </c>
      <c r="P89" s="396">
        <v>0</v>
      </c>
      <c r="Q89" s="396">
        <v>23</v>
      </c>
      <c r="R89" s="396">
        <v>0</v>
      </c>
      <c r="S89" s="396">
        <v>0</v>
      </c>
      <c r="T89" s="396">
        <v>23</v>
      </c>
      <c r="U89" s="396">
        <v>0</v>
      </c>
      <c r="V89" s="396">
        <v>0</v>
      </c>
      <c r="W89" s="396">
        <v>0</v>
      </c>
      <c r="X89" s="396">
        <v>0</v>
      </c>
      <c r="Y89" s="396">
        <v>0</v>
      </c>
      <c r="Z89" s="396">
        <v>0</v>
      </c>
      <c r="AA89" s="396">
        <v>0</v>
      </c>
      <c r="AB89" s="396">
        <v>0</v>
      </c>
      <c r="AC89" s="317" t="s">
        <v>878</v>
      </c>
      <c r="AD89" s="317" t="s">
        <v>878</v>
      </c>
      <c r="AE89" s="317" t="s">
        <v>878</v>
      </c>
      <c r="AF89" s="317" t="s">
        <v>878</v>
      </c>
      <c r="AG89" s="317" t="s">
        <v>878</v>
      </c>
      <c r="AH89" s="317" t="s">
        <v>878</v>
      </c>
      <c r="AI89" s="317" t="s">
        <v>878</v>
      </c>
      <c r="AJ89" s="317" t="s">
        <v>878</v>
      </c>
      <c r="AK89" s="310" t="s">
        <v>792</v>
      </c>
      <c r="AL89" s="68" t="s">
        <v>1471</v>
      </c>
      <c r="AM89" s="68" t="s">
        <v>1471</v>
      </c>
      <c r="AN89" s="68" t="s">
        <v>792</v>
      </c>
    </row>
    <row r="90" spans="1:40">
      <c r="A90" s="317" t="s">
        <v>1148</v>
      </c>
      <c r="B90" s="317" t="s">
        <v>556</v>
      </c>
      <c r="C90" s="317" t="s">
        <v>1292</v>
      </c>
      <c r="E90" s="396">
        <v>1</v>
      </c>
      <c r="F90" s="396">
        <v>0</v>
      </c>
      <c r="G90" s="396">
        <v>0</v>
      </c>
      <c r="H90" s="396">
        <v>0</v>
      </c>
      <c r="I90" s="396">
        <v>5</v>
      </c>
      <c r="J90" s="396">
        <v>0</v>
      </c>
      <c r="K90" s="396">
        <v>0</v>
      </c>
      <c r="L90" s="396">
        <v>6</v>
      </c>
      <c r="M90" s="396">
        <v>5</v>
      </c>
      <c r="N90" s="396">
        <v>2</v>
      </c>
      <c r="O90" s="396">
        <v>3</v>
      </c>
      <c r="P90" s="396">
        <v>14</v>
      </c>
      <c r="Q90" s="396">
        <v>126</v>
      </c>
      <c r="R90" s="396">
        <v>0</v>
      </c>
      <c r="S90" s="396">
        <v>8</v>
      </c>
      <c r="T90" s="396">
        <v>158</v>
      </c>
      <c r="U90" s="396">
        <v>0.2</v>
      </c>
      <c r="V90" s="396">
        <v>0</v>
      </c>
      <c r="W90" s="396">
        <v>0</v>
      </c>
      <c r="X90" s="396">
        <v>0</v>
      </c>
      <c r="Y90" s="396">
        <v>3.9682539682539687E-2</v>
      </c>
      <c r="Z90" s="396">
        <v>0</v>
      </c>
      <c r="AA90" s="396">
        <v>0</v>
      </c>
      <c r="AB90" s="396">
        <v>3.7974683544303799E-2</v>
      </c>
      <c r="AC90" s="317" t="s">
        <v>878</v>
      </c>
      <c r="AD90" s="317" t="s">
        <v>878</v>
      </c>
      <c r="AE90" s="317" t="s">
        <v>878</v>
      </c>
      <c r="AF90" s="317" t="s">
        <v>878</v>
      </c>
      <c r="AG90" s="317" t="s">
        <v>792</v>
      </c>
      <c r="AH90" s="317" t="s">
        <v>878</v>
      </c>
      <c r="AI90" s="317" t="s">
        <v>878</v>
      </c>
      <c r="AJ90" s="317" t="s">
        <v>792</v>
      </c>
      <c r="AK90" s="310" t="s">
        <v>878</v>
      </c>
      <c r="AL90" s="233" t="s">
        <v>1621</v>
      </c>
      <c r="AM90" s="233" t="s">
        <v>878</v>
      </c>
      <c r="AN90" s="233" t="s">
        <v>792</v>
      </c>
    </row>
    <row r="91" spans="1:40">
      <c r="A91" s="317" t="s">
        <v>335</v>
      </c>
      <c r="B91" s="317" t="s">
        <v>706</v>
      </c>
      <c r="C91" s="317" t="s">
        <v>1292</v>
      </c>
      <c r="E91" s="396">
        <v>0</v>
      </c>
      <c r="F91" s="396">
        <v>0</v>
      </c>
      <c r="G91" s="396">
        <v>0</v>
      </c>
      <c r="H91" s="396">
        <v>1</v>
      </c>
      <c r="I91" s="396">
        <v>4</v>
      </c>
      <c r="J91" s="396">
        <v>0</v>
      </c>
      <c r="K91" s="396">
        <v>1</v>
      </c>
      <c r="L91" s="396">
        <v>6</v>
      </c>
      <c r="M91" s="396">
        <v>9</v>
      </c>
      <c r="N91" s="396">
        <v>6</v>
      </c>
      <c r="O91" s="396">
        <v>3</v>
      </c>
      <c r="P91" s="396">
        <v>13</v>
      </c>
      <c r="Q91" s="396">
        <v>152</v>
      </c>
      <c r="R91" s="396">
        <v>1</v>
      </c>
      <c r="S91" s="396">
        <v>7</v>
      </c>
      <c r="T91" s="396">
        <v>191</v>
      </c>
      <c r="U91" s="396">
        <v>0</v>
      </c>
      <c r="V91" s="396">
        <v>0</v>
      </c>
      <c r="W91" s="396">
        <v>0</v>
      </c>
      <c r="X91" s="396">
        <v>7.6923076923076927E-2</v>
      </c>
      <c r="Y91" s="396">
        <v>2.6315789473684209E-2</v>
      </c>
      <c r="Z91" s="396">
        <v>0</v>
      </c>
      <c r="AA91" s="396">
        <v>0.1428571428571429</v>
      </c>
      <c r="AB91" s="396">
        <v>3.1413612565445032E-2</v>
      </c>
      <c r="AC91" s="317" t="s">
        <v>878</v>
      </c>
      <c r="AD91" s="317" t="s">
        <v>878</v>
      </c>
      <c r="AE91" s="317" t="s">
        <v>878</v>
      </c>
      <c r="AF91" s="317" t="s">
        <v>878</v>
      </c>
      <c r="AG91" s="317" t="s">
        <v>878</v>
      </c>
      <c r="AH91" s="317" t="s">
        <v>878</v>
      </c>
      <c r="AI91" s="317" t="s">
        <v>878</v>
      </c>
      <c r="AJ91" s="317" t="s">
        <v>878</v>
      </c>
      <c r="AK91" s="310" t="s">
        <v>792</v>
      </c>
      <c r="AL91" s="68" t="s">
        <v>1471</v>
      </c>
      <c r="AM91" s="68" t="s">
        <v>1471</v>
      </c>
      <c r="AN91" s="68" t="s">
        <v>792</v>
      </c>
    </row>
    <row r="92" spans="1:40">
      <c r="A92" s="317" t="s">
        <v>486</v>
      </c>
      <c r="B92" s="317" t="s">
        <v>750</v>
      </c>
      <c r="C92" s="317" t="s">
        <v>1298</v>
      </c>
      <c r="E92" s="396">
        <v>5</v>
      </c>
      <c r="F92" s="396">
        <v>2</v>
      </c>
      <c r="G92" s="396">
        <v>47</v>
      </c>
      <c r="H92" s="396">
        <v>20</v>
      </c>
      <c r="I92" s="396">
        <v>20</v>
      </c>
      <c r="J92" s="396">
        <v>1</v>
      </c>
      <c r="K92" s="396">
        <v>2</v>
      </c>
      <c r="L92" s="396">
        <v>97</v>
      </c>
      <c r="M92" s="396">
        <v>158</v>
      </c>
      <c r="N92" s="396">
        <v>742</v>
      </c>
      <c r="O92" s="396">
        <v>1522</v>
      </c>
      <c r="P92" s="396">
        <v>1057</v>
      </c>
      <c r="Q92" s="396">
        <v>2464</v>
      </c>
      <c r="R92" s="396">
        <v>29</v>
      </c>
      <c r="S92" s="396">
        <v>320</v>
      </c>
      <c r="T92" s="396">
        <v>6292</v>
      </c>
      <c r="U92" s="396">
        <v>3.1645569620253201E-2</v>
      </c>
      <c r="V92" s="396">
        <v>2.6954177897574121E-3</v>
      </c>
      <c r="W92" s="396">
        <v>3.0880420499342968E-2</v>
      </c>
      <c r="X92" s="396">
        <v>1.8921475875118259E-2</v>
      </c>
      <c r="Y92" s="396">
        <v>8.1168831168831161E-3</v>
      </c>
      <c r="Z92" s="396">
        <v>3.4482758620689662E-2</v>
      </c>
      <c r="AA92" s="396">
        <v>6.2500000000000003E-3</v>
      </c>
      <c r="AB92" s="396">
        <v>1.541640178003815E-2</v>
      </c>
      <c r="AC92" s="317" t="s">
        <v>878</v>
      </c>
      <c r="AD92" s="317" t="s">
        <v>878</v>
      </c>
      <c r="AE92" s="317" t="s">
        <v>878</v>
      </c>
      <c r="AF92" s="317" t="s">
        <v>878</v>
      </c>
      <c r="AG92" s="317" t="s">
        <v>878</v>
      </c>
      <c r="AH92" s="317" t="s">
        <v>878</v>
      </c>
      <c r="AI92" s="317" t="s">
        <v>878</v>
      </c>
      <c r="AJ92" s="317" t="s">
        <v>878</v>
      </c>
      <c r="AK92" s="310" t="s">
        <v>792</v>
      </c>
      <c r="AL92" s="68" t="s">
        <v>1471</v>
      </c>
      <c r="AM92" s="68" t="s">
        <v>1471</v>
      </c>
      <c r="AN92" s="68" t="s">
        <v>792</v>
      </c>
    </row>
    <row r="93" spans="1:40">
      <c r="A93" s="317" t="s">
        <v>456</v>
      </c>
      <c r="B93" s="317" t="s">
        <v>592</v>
      </c>
      <c r="C93" s="317" t="s">
        <v>1298</v>
      </c>
      <c r="E93" s="396">
        <v>0</v>
      </c>
      <c r="F93" s="396">
        <v>2</v>
      </c>
      <c r="G93" s="396">
        <v>31</v>
      </c>
      <c r="H93" s="396">
        <v>24</v>
      </c>
      <c r="I93" s="396">
        <v>41</v>
      </c>
      <c r="J93" s="396">
        <v>4</v>
      </c>
      <c r="K93" s="396">
        <v>41</v>
      </c>
      <c r="L93" s="396">
        <v>143</v>
      </c>
      <c r="M93" s="396">
        <v>36</v>
      </c>
      <c r="N93" s="396">
        <v>157</v>
      </c>
      <c r="O93" s="396">
        <v>420</v>
      </c>
      <c r="P93" s="396">
        <v>639</v>
      </c>
      <c r="Q93" s="396">
        <v>921</v>
      </c>
      <c r="R93" s="396">
        <v>90</v>
      </c>
      <c r="S93" s="396">
        <v>498</v>
      </c>
      <c r="T93" s="396">
        <v>2761</v>
      </c>
      <c r="U93" s="396">
        <v>0</v>
      </c>
      <c r="V93" s="396">
        <v>1.2738853503184711E-2</v>
      </c>
      <c r="W93" s="396">
        <v>7.3809523809523811E-2</v>
      </c>
      <c r="X93" s="396">
        <v>3.7558685446009391E-2</v>
      </c>
      <c r="Y93" s="396">
        <v>4.4516829533116177E-2</v>
      </c>
      <c r="Z93" s="396">
        <v>4.4444444444444439E-2</v>
      </c>
      <c r="AA93" s="396">
        <v>8.2329317269076302E-2</v>
      </c>
      <c r="AB93" s="396">
        <v>5.179282868525896E-2</v>
      </c>
      <c r="AC93" s="317" t="s">
        <v>878</v>
      </c>
      <c r="AD93" s="317" t="s">
        <v>878</v>
      </c>
      <c r="AE93" s="317" t="s">
        <v>792</v>
      </c>
      <c r="AF93" s="317" t="s">
        <v>878</v>
      </c>
      <c r="AG93" s="317" t="s">
        <v>792</v>
      </c>
      <c r="AH93" s="317" t="s">
        <v>792</v>
      </c>
      <c r="AI93" s="317" t="s">
        <v>792</v>
      </c>
      <c r="AJ93" s="317" t="s">
        <v>792</v>
      </c>
      <c r="AK93" s="310" t="s">
        <v>878</v>
      </c>
      <c r="AL93" s="233" t="s">
        <v>2058</v>
      </c>
      <c r="AM93" s="233" t="s">
        <v>878</v>
      </c>
      <c r="AN93" s="233" t="s">
        <v>792</v>
      </c>
    </row>
    <row r="94" spans="1:40">
      <c r="A94" s="317" t="s">
        <v>355</v>
      </c>
      <c r="B94" s="317" t="s">
        <v>588</v>
      </c>
      <c r="C94" s="317" t="s">
        <v>1298</v>
      </c>
      <c r="E94" s="396">
        <v>2</v>
      </c>
      <c r="F94" s="396">
        <v>0</v>
      </c>
      <c r="G94" s="396">
        <v>1</v>
      </c>
      <c r="H94" s="396">
        <v>1</v>
      </c>
      <c r="I94" s="396">
        <v>15</v>
      </c>
      <c r="J94" s="396">
        <v>0</v>
      </c>
      <c r="K94" s="396">
        <v>1</v>
      </c>
      <c r="L94" s="396">
        <v>20</v>
      </c>
      <c r="M94" s="396">
        <v>17</v>
      </c>
      <c r="N94" s="396">
        <v>6</v>
      </c>
      <c r="O94" s="396">
        <v>7</v>
      </c>
      <c r="P94" s="396">
        <v>80</v>
      </c>
      <c r="Q94" s="396">
        <v>439</v>
      </c>
      <c r="R94" s="396">
        <v>1</v>
      </c>
      <c r="S94" s="396">
        <v>24</v>
      </c>
      <c r="T94" s="396">
        <v>574</v>
      </c>
      <c r="U94" s="396">
        <v>0.1176470588235294</v>
      </c>
      <c r="V94" s="396">
        <v>0</v>
      </c>
      <c r="W94" s="396">
        <v>0.1428571428571429</v>
      </c>
      <c r="X94" s="396">
        <v>1.2500000000000001E-2</v>
      </c>
      <c r="Y94" s="396">
        <v>3.4168564920273349E-2</v>
      </c>
      <c r="Z94" s="396">
        <v>0</v>
      </c>
      <c r="AA94" s="396">
        <v>4.1666666666666657E-2</v>
      </c>
      <c r="AB94" s="396">
        <v>3.484320557491289E-2</v>
      </c>
      <c r="AC94" s="317" t="s">
        <v>878</v>
      </c>
      <c r="AD94" s="317" t="s">
        <v>878</v>
      </c>
      <c r="AE94" s="317" t="s">
        <v>878</v>
      </c>
      <c r="AF94" s="317" t="s">
        <v>878</v>
      </c>
      <c r="AG94" s="317" t="s">
        <v>878</v>
      </c>
      <c r="AH94" s="317" t="s">
        <v>878</v>
      </c>
      <c r="AI94" s="317" t="s">
        <v>878</v>
      </c>
      <c r="AJ94" s="317" t="s">
        <v>878</v>
      </c>
      <c r="AK94" s="310" t="s">
        <v>792</v>
      </c>
      <c r="AL94" s="68" t="s">
        <v>1471</v>
      </c>
      <c r="AM94" s="68" t="s">
        <v>1471</v>
      </c>
      <c r="AN94" s="68" t="s">
        <v>792</v>
      </c>
    </row>
    <row r="95" spans="1:40">
      <c r="A95" s="317" t="s">
        <v>1172</v>
      </c>
      <c r="B95" s="317" t="s">
        <v>651</v>
      </c>
      <c r="C95" s="317" t="s">
        <v>1298</v>
      </c>
      <c r="E95" s="396">
        <v>0</v>
      </c>
      <c r="F95" s="396">
        <v>0</v>
      </c>
      <c r="G95" s="396">
        <v>0</v>
      </c>
      <c r="H95" s="396">
        <v>0</v>
      </c>
      <c r="I95" s="396">
        <v>0</v>
      </c>
      <c r="J95" s="396">
        <v>0</v>
      </c>
      <c r="K95" s="396">
        <v>0</v>
      </c>
      <c r="L95" s="396">
        <v>0</v>
      </c>
      <c r="M95" s="396">
        <v>3</v>
      </c>
      <c r="N95" s="396">
        <v>48</v>
      </c>
      <c r="O95" s="396">
        <v>9</v>
      </c>
      <c r="P95" s="396">
        <v>21</v>
      </c>
      <c r="Q95" s="396">
        <v>319</v>
      </c>
      <c r="R95" s="396">
        <v>2</v>
      </c>
      <c r="S95" s="396">
        <v>12</v>
      </c>
      <c r="T95" s="396">
        <v>414</v>
      </c>
      <c r="U95" s="396">
        <v>0</v>
      </c>
      <c r="V95" s="396">
        <v>0</v>
      </c>
      <c r="W95" s="396">
        <v>0</v>
      </c>
      <c r="X95" s="396">
        <v>0</v>
      </c>
      <c r="Y95" s="396">
        <v>0</v>
      </c>
      <c r="Z95" s="396">
        <v>0</v>
      </c>
      <c r="AA95" s="396">
        <v>0</v>
      </c>
      <c r="AB95" s="396">
        <v>0</v>
      </c>
      <c r="AC95" s="317" t="s">
        <v>878</v>
      </c>
      <c r="AD95" s="317" t="s">
        <v>878</v>
      </c>
      <c r="AE95" s="317" t="s">
        <v>878</v>
      </c>
      <c r="AF95" s="317" t="s">
        <v>878</v>
      </c>
      <c r="AG95" s="317" t="s">
        <v>878</v>
      </c>
      <c r="AH95" s="317" t="s">
        <v>878</v>
      </c>
      <c r="AI95" s="317" t="s">
        <v>878</v>
      </c>
      <c r="AJ95" s="317" t="s">
        <v>878</v>
      </c>
      <c r="AK95" s="310" t="s">
        <v>792</v>
      </c>
      <c r="AL95" s="68" t="s">
        <v>1471</v>
      </c>
      <c r="AM95" s="68" t="s">
        <v>1471</v>
      </c>
      <c r="AN95" s="68" t="s">
        <v>792</v>
      </c>
    </row>
    <row r="96" spans="1:40">
      <c r="A96" s="317" t="s">
        <v>284</v>
      </c>
      <c r="B96" s="317" t="s">
        <v>611</v>
      </c>
      <c r="C96" s="317" t="s">
        <v>1298</v>
      </c>
      <c r="E96" s="396">
        <v>2</v>
      </c>
      <c r="F96" s="396">
        <v>0</v>
      </c>
      <c r="G96" s="396">
        <v>8</v>
      </c>
      <c r="H96" s="396">
        <v>8</v>
      </c>
      <c r="I96" s="396">
        <v>6</v>
      </c>
      <c r="J96" s="396">
        <v>3</v>
      </c>
      <c r="K96" s="396">
        <v>2</v>
      </c>
      <c r="L96" s="396">
        <v>29</v>
      </c>
      <c r="M96" s="396">
        <v>47</v>
      </c>
      <c r="N96" s="396">
        <v>187</v>
      </c>
      <c r="O96" s="396">
        <v>342</v>
      </c>
      <c r="P96" s="396">
        <v>862</v>
      </c>
      <c r="Q96" s="396">
        <v>652</v>
      </c>
      <c r="R96" s="396">
        <v>82</v>
      </c>
      <c r="S96" s="396">
        <v>198</v>
      </c>
      <c r="T96" s="396">
        <v>2370</v>
      </c>
      <c r="U96" s="396">
        <v>4.2553191489361701E-2</v>
      </c>
      <c r="V96" s="396">
        <v>0</v>
      </c>
      <c r="W96" s="396">
        <v>2.3391812865497082E-2</v>
      </c>
      <c r="X96" s="396">
        <v>9.2807424593967514E-3</v>
      </c>
      <c r="Y96" s="396">
        <v>9.202453987730062E-3</v>
      </c>
      <c r="Z96" s="396">
        <v>3.6585365853658527E-2</v>
      </c>
      <c r="AA96" s="396">
        <v>1.01010101010101E-2</v>
      </c>
      <c r="AB96" s="396">
        <v>1.2236286919831221E-2</v>
      </c>
      <c r="AC96" s="317" t="s">
        <v>792</v>
      </c>
      <c r="AD96" s="317" t="s">
        <v>878</v>
      </c>
      <c r="AE96" s="317" t="s">
        <v>878</v>
      </c>
      <c r="AF96" s="317" t="s">
        <v>878</v>
      </c>
      <c r="AG96" s="317" t="s">
        <v>878</v>
      </c>
      <c r="AH96" s="317" t="s">
        <v>878</v>
      </c>
      <c r="AI96" s="317" t="s">
        <v>878</v>
      </c>
      <c r="AJ96" s="317" t="s">
        <v>878</v>
      </c>
      <c r="AK96" s="233" t="s">
        <v>792</v>
      </c>
      <c r="AL96" s="233" t="s">
        <v>2057</v>
      </c>
      <c r="AM96" s="233" t="s">
        <v>878</v>
      </c>
      <c r="AN96" s="233" t="s">
        <v>792</v>
      </c>
    </row>
    <row r="97" spans="1:40">
      <c r="A97" s="317" t="s">
        <v>440</v>
      </c>
      <c r="B97" s="317" t="s">
        <v>714</v>
      </c>
      <c r="C97" s="317" t="s">
        <v>1298</v>
      </c>
      <c r="E97" s="396">
        <v>2</v>
      </c>
      <c r="F97" s="396">
        <v>0</v>
      </c>
      <c r="G97" s="396">
        <v>0</v>
      </c>
      <c r="H97" s="396">
        <v>0</v>
      </c>
      <c r="I97" s="396">
        <v>1</v>
      </c>
      <c r="J97" s="396">
        <v>0</v>
      </c>
      <c r="K97" s="396">
        <v>0</v>
      </c>
      <c r="L97" s="396">
        <v>3</v>
      </c>
      <c r="M97" s="396">
        <v>4</v>
      </c>
      <c r="N97" s="396">
        <v>3</v>
      </c>
      <c r="O97" s="396">
        <v>5</v>
      </c>
      <c r="P97" s="396">
        <v>24</v>
      </c>
      <c r="Q97" s="396">
        <v>121</v>
      </c>
      <c r="R97" s="396">
        <v>0</v>
      </c>
      <c r="S97" s="396">
        <v>13</v>
      </c>
      <c r="T97" s="396">
        <v>170</v>
      </c>
      <c r="U97" s="396">
        <v>0.5</v>
      </c>
      <c r="V97" s="396">
        <v>0</v>
      </c>
      <c r="W97" s="396">
        <v>0</v>
      </c>
      <c r="X97" s="396">
        <v>0</v>
      </c>
      <c r="Y97" s="396">
        <v>8.2644628099173556E-3</v>
      </c>
      <c r="Z97" s="396">
        <v>0</v>
      </c>
      <c r="AA97" s="396">
        <v>0</v>
      </c>
      <c r="AB97" s="396">
        <v>1.7647058823529412E-2</v>
      </c>
      <c r="AC97" s="317" t="s">
        <v>878</v>
      </c>
      <c r="AD97" s="317" t="s">
        <v>878</v>
      </c>
      <c r="AE97" s="317" t="s">
        <v>878</v>
      </c>
      <c r="AF97" s="317" t="s">
        <v>878</v>
      </c>
      <c r="AG97" s="317" t="s">
        <v>878</v>
      </c>
      <c r="AH97" s="317" t="s">
        <v>878</v>
      </c>
      <c r="AI97" s="317" t="s">
        <v>878</v>
      </c>
      <c r="AJ97" s="317" t="s">
        <v>878</v>
      </c>
      <c r="AK97" s="310" t="s">
        <v>792</v>
      </c>
      <c r="AL97" s="68" t="s">
        <v>1471</v>
      </c>
      <c r="AM97" s="68" t="s">
        <v>1471</v>
      </c>
      <c r="AN97" s="68" t="s">
        <v>792</v>
      </c>
    </row>
    <row r="98" spans="1:40">
      <c r="A98" s="317" t="s">
        <v>321</v>
      </c>
      <c r="B98" s="317" t="s">
        <v>737</v>
      </c>
      <c r="C98" s="317" t="s">
        <v>1298</v>
      </c>
      <c r="E98" s="396">
        <v>1</v>
      </c>
      <c r="F98" s="396">
        <v>3</v>
      </c>
      <c r="G98" s="396">
        <v>42</v>
      </c>
      <c r="H98" s="396">
        <v>14</v>
      </c>
      <c r="I98" s="396">
        <v>9</v>
      </c>
      <c r="J98" s="396">
        <v>1</v>
      </c>
      <c r="K98" s="396">
        <v>3</v>
      </c>
      <c r="L98" s="396">
        <v>73</v>
      </c>
      <c r="M98" s="396">
        <v>28</v>
      </c>
      <c r="N98" s="396">
        <v>246</v>
      </c>
      <c r="O98" s="396">
        <v>515</v>
      </c>
      <c r="P98" s="396">
        <v>435</v>
      </c>
      <c r="Q98" s="396">
        <v>585</v>
      </c>
      <c r="R98" s="396">
        <v>11</v>
      </c>
      <c r="S98" s="396">
        <v>74</v>
      </c>
      <c r="T98" s="396">
        <v>1894</v>
      </c>
      <c r="U98" s="396">
        <v>3.5714285714285698E-2</v>
      </c>
      <c r="V98" s="396">
        <v>1.2195121951219509E-2</v>
      </c>
      <c r="W98" s="396">
        <v>8.155339805825243E-2</v>
      </c>
      <c r="X98" s="396">
        <v>3.2183908045977011E-2</v>
      </c>
      <c r="Y98" s="396">
        <v>1.5384615384615391E-2</v>
      </c>
      <c r="Z98" s="396">
        <v>9.0909090909090912E-2</v>
      </c>
      <c r="AA98" s="396">
        <v>4.0540540540540543E-2</v>
      </c>
      <c r="AB98" s="396">
        <v>3.8542766631467787E-2</v>
      </c>
      <c r="AC98" s="317" t="s">
        <v>878</v>
      </c>
      <c r="AD98" s="317" t="s">
        <v>878</v>
      </c>
      <c r="AE98" s="317" t="s">
        <v>792</v>
      </c>
      <c r="AF98" s="317" t="s">
        <v>878</v>
      </c>
      <c r="AG98" s="317" t="s">
        <v>878</v>
      </c>
      <c r="AH98" s="317" t="s">
        <v>878</v>
      </c>
      <c r="AI98" s="317" t="s">
        <v>792</v>
      </c>
      <c r="AJ98" s="317" t="s">
        <v>792</v>
      </c>
      <c r="AK98" s="310" t="s">
        <v>878</v>
      </c>
      <c r="AL98" s="233" t="s">
        <v>2059</v>
      </c>
      <c r="AM98" s="233" t="s">
        <v>878</v>
      </c>
      <c r="AN98" s="233" t="s">
        <v>792</v>
      </c>
    </row>
    <row r="99" spans="1:40">
      <c r="A99" s="317" t="s">
        <v>32</v>
      </c>
      <c r="B99" s="317" t="s">
        <v>759</v>
      </c>
      <c r="C99" s="317" t="s">
        <v>1298</v>
      </c>
      <c r="E99" s="396">
        <v>0</v>
      </c>
      <c r="F99" s="396">
        <v>0</v>
      </c>
      <c r="G99" s="396">
        <v>0</v>
      </c>
      <c r="H99" s="396">
        <v>0</v>
      </c>
      <c r="I99" s="396">
        <v>0</v>
      </c>
      <c r="J99" s="396">
        <v>0</v>
      </c>
      <c r="K99" s="396">
        <v>0</v>
      </c>
      <c r="L99" s="396">
        <v>0</v>
      </c>
      <c r="M99" s="396">
        <v>0</v>
      </c>
      <c r="N99" s="396">
        <v>0</v>
      </c>
      <c r="O99" s="396">
        <v>0</v>
      </c>
      <c r="P99" s="396">
        <v>4</v>
      </c>
      <c r="Q99" s="396">
        <v>7</v>
      </c>
      <c r="R99" s="396">
        <v>0</v>
      </c>
      <c r="S99" s="396">
        <v>0</v>
      </c>
      <c r="T99" s="396">
        <v>11</v>
      </c>
      <c r="U99" s="396">
        <v>0</v>
      </c>
      <c r="V99" s="396">
        <v>0</v>
      </c>
      <c r="W99" s="396">
        <v>0</v>
      </c>
      <c r="X99" s="396">
        <v>0</v>
      </c>
      <c r="Y99" s="396">
        <v>0</v>
      </c>
      <c r="Z99" s="396">
        <v>0</v>
      </c>
      <c r="AA99" s="396">
        <v>0</v>
      </c>
      <c r="AB99" s="396">
        <v>0</v>
      </c>
      <c r="AC99" s="317" t="s">
        <v>878</v>
      </c>
      <c r="AD99" s="317" t="s">
        <v>878</v>
      </c>
      <c r="AE99" s="317" t="s">
        <v>878</v>
      </c>
      <c r="AF99" s="317" t="s">
        <v>878</v>
      </c>
      <c r="AG99" s="317" t="s">
        <v>878</v>
      </c>
      <c r="AH99" s="317" t="s">
        <v>878</v>
      </c>
      <c r="AI99" s="317" t="s">
        <v>878</v>
      </c>
      <c r="AJ99" s="317" t="s">
        <v>878</v>
      </c>
      <c r="AK99" s="310" t="s">
        <v>792</v>
      </c>
      <c r="AL99" s="68" t="s">
        <v>1471</v>
      </c>
      <c r="AM99" s="68" t="s">
        <v>1471</v>
      </c>
      <c r="AN99" s="68" t="s">
        <v>792</v>
      </c>
    </row>
    <row r="100" spans="1:40">
      <c r="A100" s="317" t="s">
        <v>140</v>
      </c>
      <c r="B100" s="317" t="s">
        <v>532</v>
      </c>
      <c r="C100" s="317" t="s">
        <v>1298</v>
      </c>
      <c r="E100" s="396">
        <v>0</v>
      </c>
      <c r="F100" s="396">
        <v>1</v>
      </c>
      <c r="G100" s="396">
        <v>2</v>
      </c>
      <c r="H100" s="396">
        <v>3</v>
      </c>
      <c r="I100" s="396">
        <v>2</v>
      </c>
      <c r="J100" s="396">
        <v>0</v>
      </c>
      <c r="K100" s="396">
        <v>0</v>
      </c>
      <c r="L100" s="396">
        <v>8</v>
      </c>
      <c r="M100" s="396">
        <v>8</v>
      </c>
      <c r="N100" s="396">
        <v>258</v>
      </c>
      <c r="O100" s="396">
        <v>122</v>
      </c>
      <c r="P100" s="396">
        <v>335</v>
      </c>
      <c r="Q100" s="396">
        <v>915</v>
      </c>
      <c r="R100" s="396">
        <v>3</v>
      </c>
      <c r="S100" s="396">
        <v>138</v>
      </c>
      <c r="T100" s="396">
        <v>1779</v>
      </c>
      <c r="U100" s="396">
        <v>0</v>
      </c>
      <c r="V100" s="396">
        <v>3.875968992248062E-3</v>
      </c>
      <c r="W100" s="396">
        <v>1.6393442622950821E-2</v>
      </c>
      <c r="X100" s="396">
        <v>8.9552238805970154E-3</v>
      </c>
      <c r="Y100" s="396">
        <v>2.185792349726776E-3</v>
      </c>
      <c r="Z100" s="396">
        <v>0</v>
      </c>
      <c r="AA100" s="396">
        <v>0</v>
      </c>
      <c r="AB100" s="396">
        <v>4.4969083754918494E-3</v>
      </c>
      <c r="AC100" s="317" t="s">
        <v>878</v>
      </c>
      <c r="AD100" s="317" t="s">
        <v>878</v>
      </c>
      <c r="AE100" s="317" t="s">
        <v>878</v>
      </c>
      <c r="AF100" s="317" t="s">
        <v>878</v>
      </c>
      <c r="AG100" s="317" t="s">
        <v>878</v>
      </c>
      <c r="AH100" s="317" t="s">
        <v>878</v>
      </c>
      <c r="AI100" s="317" t="s">
        <v>878</v>
      </c>
      <c r="AJ100" s="317" t="s">
        <v>878</v>
      </c>
      <c r="AK100" s="310" t="s">
        <v>792</v>
      </c>
      <c r="AL100" s="68" t="s">
        <v>1471</v>
      </c>
      <c r="AM100" s="68" t="s">
        <v>1471</v>
      </c>
      <c r="AN100" s="68" t="s">
        <v>792</v>
      </c>
    </row>
    <row r="101" spans="1:40">
      <c r="A101" s="317" t="s">
        <v>503</v>
      </c>
      <c r="B101" s="317" t="s">
        <v>788</v>
      </c>
      <c r="C101" s="317" t="s">
        <v>1298</v>
      </c>
      <c r="E101" s="396">
        <v>0</v>
      </c>
      <c r="F101" s="396">
        <v>0</v>
      </c>
      <c r="G101" s="396">
        <v>4</v>
      </c>
      <c r="H101" s="396">
        <v>3</v>
      </c>
      <c r="I101" s="396">
        <v>0</v>
      </c>
      <c r="J101" s="396">
        <v>0</v>
      </c>
      <c r="K101" s="396">
        <v>0</v>
      </c>
      <c r="L101" s="396">
        <v>7</v>
      </c>
      <c r="M101" s="396">
        <v>6</v>
      </c>
      <c r="N101" s="396">
        <v>41</v>
      </c>
      <c r="O101" s="396">
        <v>53</v>
      </c>
      <c r="P101" s="396">
        <v>88</v>
      </c>
      <c r="Q101" s="396">
        <v>48</v>
      </c>
      <c r="R101" s="396">
        <v>9</v>
      </c>
      <c r="S101" s="396">
        <v>9</v>
      </c>
      <c r="T101" s="396">
        <v>254</v>
      </c>
      <c r="U101" s="396">
        <v>0</v>
      </c>
      <c r="V101" s="396">
        <v>0</v>
      </c>
      <c r="W101" s="396">
        <v>7.5471698113207544E-2</v>
      </c>
      <c r="X101" s="396">
        <v>3.4090909090909102E-2</v>
      </c>
      <c r="Y101" s="396">
        <v>0</v>
      </c>
      <c r="Z101" s="396">
        <v>0</v>
      </c>
      <c r="AA101" s="396">
        <v>0</v>
      </c>
      <c r="AB101" s="396">
        <v>2.7559055118110239E-2</v>
      </c>
      <c r="AC101" s="317" t="s">
        <v>878</v>
      </c>
      <c r="AD101" s="317" t="s">
        <v>878</v>
      </c>
      <c r="AE101" s="317" t="s">
        <v>792</v>
      </c>
      <c r="AF101" s="317" t="s">
        <v>878</v>
      </c>
      <c r="AG101" s="317" t="s">
        <v>878</v>
      </c>
      <c r="AH101" s="317" t="s">
        <v>878</v>
      </c>
      <c r="AI101" s="317" t="s">
        <v>878</v>
      </c>
      <c r="AJ101" s="317" t="s">
        <v>878</v>
      </c>
      <c r="AK101" s="310" t="s">
        <v>792</v>
      </c>
      <c r="AL101" s="233" t="s">
        <v>1620</v>
      </c>
      <c r="AM101" s="233" t="s">
        <v>878</v>
      </c>
      <c r="AN101" s="233" t="s">
        <v>792</v>
      </c>
    </row>
    <row r="102" spans="1:40">
      <c r="A102" s="317" t="s">
        <v>333</v>
      </c>
      <c r="B102" s="317" t="s">
        <v>743</v>
      </c>
      <c r="C102" s="317" t="s">
        <v>1298</v>
      </c>
      <c r="E102" s="396">
        <v>0</v>
      </c>
      <c r="F102" s="396">
        <v>0</v>
      </c>
      <c r="G102" s="396">
        <v>0</v>
      </c>
      <c r="H102" s="396">
        <v>0</v>
      </c>
      <c r="I102" s="396">
        <v>2</v>
      </c>
      <c r="J102" s="396">
        <v>0</v>
      </c>
      <c r="K102" s="396">
        <v>0</v>
      </c>
      <c r="L102" s="396">
        <v>2</v>
      </c>
      <c r="M102" s="396">
        <v>11</v>
      </c>
      <c r="N102" s="396">
        <v>3</v>
      </c>
      <c r="O102" s="396">
        <v>3</v>
      </c>
      <c r="P102" s="396">
        <v>50</v>
      </c>
      <c r="Q102" s="396">
        <v>232</v>
      </c>
      <c r="R102" s="396">
        <v>1</v>
      </c>
      <c r="S102" s="396">
        <v>8</v>
      </c>
      <c r="T102" s="396">
        <v>308</v>
      </c>
      <c r="U102" s="396">
        <v>0</v>
      </c>
      <c r="V102" s="396">
        <v>0</v>
      </c>
      <c r="W102" s="396">
        <v>0</v>
      </c>
      <c r="X102" s="396">
        <v>0</v>
      </c>
      <c r="Y102" s="396">
        <v>8.6206896551724137E-3</v>
      </c>
      <c r="Z102" s="396">
        <v>0</v>
      </c>
      <c r="AA102" s="396">
        <v>0</v>
      </c>
      <c r="AB102" s="396">
        <v>6.4935064935064939E-3</v>
      </c>
      <c r="AC102" s="317" t="s">
        <v>878</v>
      </c>
      <c r="AD102" s="317" t="s">
        <v>878</v>
      </c>
      <c r="AE102" s="317" t="s">
        <v>878</v>
      </c>
      <c r="AF102" s="317" t="s">
        <v>878</v>
      </c>
      <c r="AG102" s="317" t="s">
        <v>878</v>
      </c>
      <c r="AH102" s="317" t="s">
        <v>878</v>
      </c>
      <c r="AI102" s="317" t="s">
        <v>878</v>
      </c>
      <c r="AJ102" s="317" t="s">
        <v>878</v>
      </c>
      <c r="AK102" s="310" t="s">
        <v>792</v>
      </c>
      <c r="AL102" s="68" t="s">
        <v>1471</v>
      </c>
      <c r="AM102" s="68" t="s">
        <v>1471</v>
      </c>
      <c r="AN102" s="68" t="s">
        <v>792</v>
      </c>
    </row>
    <row r="103" spans="1:40">
      <c r="A103" s="317" t="s">
        <v>413</v>
      </c>
      <c r="B103" s="317" t="s">
        <v>529</v>
      </c>
      <c r="C103" s="317" t="s">
        <v>1298</v>
      </c>
      <c r="E103" s="396">
        <v>1</v>
      </c>
      <c r="F103" s="396">
        <v>0</v>
      </c>
      <c r="G103" s="396">
        <v>8</v>
      </c>
      <c r="H103" s="396">
        <v>7</v>
      </c>
      <c r="I103" s="396">
        <v>13</v>
      </c>
      <c r="J103" s="396">
        <v>0</v>
      </c>
      <c r="K103" s="396">
        <v>1</v>
      </c>
      <c r="L103" s="396">
        <v>30</v>
      </c>
      <c r="M103" s="396">
        <v>53</v>
      </c>
      <c r="N103" s="396">
        <v>85</v>
      </c>
      <c r="O103" s="396">
        <v>150</v>
      </c>
      <c r="P103" s="396">
        <v>393</v>
      </c>
      <c r="Q103" s="396">
        <v>780</v>
      </c>
      <c r="R103" s="396">
        <v>30</v>
      </c>
      <c r="S103" s="396">
        <v>101</v>
      </c>
      <c r="T103" s="396">
        <v>1592</v>
      </c>
      <c r="U103" s="396">
        <v>1.88679245283019E-2</v>
      </c>
      <c r="V103" s="396">
        <v>0</v>
      </c>
      <c r="W103" s="396">
        <v>5.3333333333333337E-2</v>
      </c>
      <c r="X103" s="396">
        <v>1.7811704834605601E-2</v>
      </c>
      <c r="Y103" s="396">
        <v>1.666666666666667E-2</v>
      </c>
      <c r="Z103" s="396">
        <v>0</v>
      </c>
      <c r="AA103" s="396">
        <v>9.9009900990099011E-3</v>
      </c>
      <c r="AB103" s="396">
        <v>1.884422110552764E-2</v>
      </c>
      <c r="AC103" s="317" t="s">
        <v>878</v>
      </c>
      <c r="AD103" s="317" t="s">
        <v>878</v>
      </c>
      <c r="AE103" s="317" t="s">
        <v>792</v>
      </c>
      <c r="AF103" s="317" t="s">
        <v>878</v>
      </c>
      <c r="AG103" s="317" t="s">
        <v>878</v>
      </c>
      <c r="AH103" s="317" t="s">
        <v>878</v>
      </c>
      <c r="AI103" s="317" t="s">
        <v>878</v>
      </c>
      <c r="AJ103" s="317" t="s">
        <v>878</v>
      </c>
      <c r="AK103" s="310" t="s">
        <v>792</v>
      </c>
      <c r="AL103" s="233" t="s">
        <v>1620</v>
      </c>
      <c r="AM103" s="233" t="s">
        <v>878</v>
      </c>
      <c r="AN103" s="233" t="s">
        <v>792</v>
      </c>
    </row>
    <row r="104" spans="1:40">
      <c r="A104" s="317" t="s">
        <v>198</v>
      </c>
      <c r="B104" s="317" t="s">
        <v>778</v>
      </c>
      <c r="C104" s="317" t="s">
        <v>1298</v>
      </c>
      <c r="E104" s="396">
        <v>1</v>
      </c>
      <c r="F104" s="396">
        <v>0</v>
      </c>
      <c r="G104" s="396">
        <v>0</v>
      </c>
      <c r="H104" s="396">
        <v>0</v>
      </c>
      <c r="I104" s="396">
        <v>4</v>
      </c>
      <c r="J104" s="396">
        <v>0</v>
      </c>
      <c r="K104" s="396">
        <v>0</v>
      </c>
      <c r="L104" s="396">
        <v>5</v>
      </c>
      <c r="M104" s="396">
        <v>9</v>
      </c>
      <c r="N104" s="396">
        <v>28</v>
      </c>
      <c r="O104" s="396">
        <v>25</v>
      </c>
      <c r="P104" s="396">
        <v>68</v>
      </c>
      <c r="Q104" s="396">
        <v>622</v>
      </c>
      <c r="R104" s="396">
        <v>0</v>
      </c>
      <c r="S104" s="396">
        <v>53</v>
      </c>
      <c r="T104" s="396">
        <v>805</v>
      </c>
      <c r="U104" s="396">
        <v>0.1111111111111111</v>
      </c>
      <c r="V104" s="396">
        <v>0</v>
      </c>
      <c r="W104" s="396">
        <v>0</v>
      </c>
      <c r="X104" s="396">
        <v>0</v>
      </c>
      <c r="Y104" s="396">
        <v>6.4308681672025723E-3</v>
      </c>
      <c r="Z104" s="396">
        <v>0</v>
      </c>
      <c r="AA104" s="396">
        <v>0</v>
      </c>
      <c r="AB104" s="396">
        <v>6.2111801242236021E-3</v>
      </c>
      <c r="AC104" s="317" t="s">
        <v>878</v>
      </c>
      <c r="AD104" s="317" t="s">
        <v>878</v>
      </c>
      <c r="AE104" s="317" t="s">
        <v>878</v>
      </c>
      <c r="AF104" s="317" t="s">
        <v>878</v>
      </c>
      <c r="AG104" s="317" t="s">
        <v>878</v>
      </c>
      <c r="AH104" s="317" t="s">
        <v>878</v>
      </c>
      <c r="AI104" s="317" t="s">
        <v>878</v>
      </c>
      <c r="AJ104" s="317" t="s">
        <v>878</v>
      </c>
      <c r="AK104" s="310" t="s">
        <v>792</v>
      </c>
      <c r="AL104" s="68" t="s">
        <v>1471</v>
      </c>
      <c r="AM104" s="68" t="s">
        <v>1471</v>
      </c>
      <c r="AN104" s="68" t="s">
        <v>792</v>
      </c>
    </row>
    <row r="105" spans="1:40">
      <c r="A105" s="317" t="s">
        <v>1051</v>
      </c>
      <c r="B105" s="317" t="s">
        <v>684</v>
      </c>
      <c r="C105" s="317" t="s">
        <v>1298</v>
      </c>
      <c r="E105" s="396">
        <v>0</v>
      </c>
      <c r="F105" s="396">
        <v>0</v>
      </c>
      <c r="G105" s="396">
        <v>0</v>
      </c>
      <c r="H105" s="396">
        <v>0</v>
      </c>
      <c r="I105" s="396">
        <v>2</v>
      </c>
      <c r="J105" s="396">
        <v>0</v>
      </c>
      <c r="K105" s="396">
        <v>0</v>
      </c>
      <c r="L105" s="396">
        <v>2</v>
      </c>
      <c r="M105" s="396">
        <v>4</v>
      </c>
      <c r="N105" s="396">
        <v>16</v>
      </c>
      <c r="O105" s="396">
        <v>8</v>
      </c>
      <c r="P105" s="396">
        <v>37</v>
      </c>
      <c r="Q105" s="396">
        <v>514</v>
      </c>
      <c r="R105" s="396">
        <v>5</v>
      </c>
      <c r="S105" s="396">
        <v>23</v>
      </c>
      <c r="T105" s="396">
        <v>607</v>
      </c>
      <c r="U105" s="396">
        <v>0</v>
      </c>
      <c r="V105" s="396">
        <v>0</v>
      </c>
      <c r="W105" s="396">
        <v>0</v>
      </c>
      <c r="X105" s="396">
        <v>0</v>
      </c>
      <c r="Y105" s="396">
        <v>3.891050583657588E-3</v>
      </c>
      <c r="Z105" s="396">
        <v>0</v>
      </c>
      <c r="AA105" s="396">
        <v>0</v>
      </c>
      <c r="AB105" s="396">
        <v>3.2948929159802311E-3</v>
      </c>
      <c r="AC105" s="317" t="s">
        <v>878</v>
      </c>
      <c r="AD105" s="317" t="s">
        <v>878</v>
      </c>
      <c r="AE105" s="317" t="s">
        <v>878</v>
      </c>
      <c r="AF105" s="317" t="s">
        <v>878</v>
      </c>
      <c r="AG105" s="317" t="s">
        <v>878</v>
      </c>
      <c r="AH105" s="317" t="s">
        <v>878</v>
      </c>
      <c r="AI105" s="317" t="s">
        <v>878</v>
      </c>
      <c r="AJ105" s="317" t="s">
        <v>878</v>
      </c>
      <c r="AK105" s="310" t="s">
        <v>792</v>
      </c>
      <c r="AL105" s="68" t="s">
        <v>1471</v>
      </c>
      <c r="AM105" s="68" t="s">
        <v>1471</v>
      </c>
      <c r="AN105" s="68" t="s">
        <v>792</v>
      </c>
    </row>
    <row r="106" spans="1:40">
      <c r="A106" s="317" t="s">
        <v>296</v>
      </c>
      <c r="B106" s="317" t="s">
        <v>617</v>
      </c>
      <c r="C106" s="317" t="s">
        <v>1298</v>
      </c>
      <c r="E106" s="396">
        <v>1</v>
      </c>
      <c r="F106" s="396">
        <v>0</v>
      </c>
      <c r="G106" s="396">
        <v>4</v>
      </c>
      <c r="H106" s="396">
        <v>1</v>
      </c>
      <c r="I106" s="396">
        <v>17</v>
      </c>
      <c r="J106" s="396">
        <v>0</v>
      </c>
      <c r="K106" s="396">
        <v>3</v>
      </c>
      <c r="L106" s="396">
        <v>26</v>
      </c>
      <c r="M106" s="396">
        <v>14</v>
      </c>
      <c r="N106" s="396">
        <v>186</v>
      </c>
      <c r="O106" s="396">
        <v>69</v>
      </c>
      <c r="P106" s="396">
        <v>185</v>
      </c>
      <c r="Q106" s="396">
        <v>1025</v>
      </c>
      <c r="R106" s="396">
        <v>6</v>
      </c>
      <c r="S106" s="396">
        <v>63</v>
      </c>
      <c r="T106" s="396">
        <v>1548</v>
      </c>
      <c r="U106" s="396">
        <v>7.1428571428571397E-2</v>
      </c>
      <c r="V106" s="396">
        <v>0</v>
      </c>
      <c r="W106" s="396">
        <v>5.7971014492753617E-2</v>
      </c>
      <c r="X106" s="396">
        <v>5.4054054054054048E-3</v>
      </c>
      <c r="Y106" s="396">
        <v>1.6585365853658541E-2</v>
      </c>
      <c r="Z106" s="396">
        <v>0</v>
      </c>
      <c r="AA106" s="396">
        <v>4.7619047619047623E-2</v>
      </c>
      <c r="AB106" s="396">
        <v>1.679586563307494E-2</v>
      </c>
      <c r="AC106" s="317" t="s">
        <v>878</v>
      </c>
      <c r="AD106" s="317" t="s">
        <v>878</v>
      </c>
      <c r="AE106" s="317" t="s">
        <v>792</v>
      </c>
      <c r="AF106" s="317" t="s">
        <v>878</v>
      </c>
      <c r="AG106" s="317" t="s">
        <v>878</v>
      </c>
      <c r="AH106" s="317" t="s">
        <v>878</v>
      </c>
      <c r="AI106" s="317" t="s">
        <v>792</v>
      </c>
      <c r="AJ106" s="317" t="s">
        <v>878</v>
      </c>
      <c r="AK106" s="310" t="s">
        <v>792</v>
      </c>
      <c r="AL106" s="233" t="s">
        <v>2059</v>
      </c>
      <c r="AM106" s="233" t="s">
        <v>878</v>
      </c>
      <c r="AN106" s="233" t="s">
        <v>792</v>
      </c>
    </row>
    <row r="107" spans="1:40">
      <c r="A107" s="317" t="s">
        <v>500</v>
      </c>
      <c r="B107" s="317" t="s">
        <v>757</v>
      </c>
      <c r="C107" s="317" t="s">
        <v>1298</v>
      </c>
      <c r="E107" s="396">
        <v>0</v>
      </c>
      <c r="F107" s="396">
        <v>0</v>
      </c>
      <c r="G107" s="396">
        <v>3</v>
      </c>
      <c r="H107" s="396">
        <v>4</v>
      </c>
      <c r="I107" s="396">
        <v>7</v>
      </c>
      <c r="J107" s="396">
        <v>0</v>
      </c>
      <c r="K107" s="396">
        <v>2</v>
      </c>
      <c r="L107" s="396">
        <v>16</v>
      </c>
      <c r="M107" s="396">
        <v>14</v>
      </c>
      <c r="N107" s="396">
        <v>86</v>
      </c>
      <c r="O107" s="396">
        <v>96</v>
      </c>
      <c r="P107" s="396">
        <v>160</v>
      </c>
      <c r="Q107" s="396">
        <v>600</v>
      </c>
      <c r="R107" s="396">
        <v>3</v>
      </c>
      <c r="S107" s="396">
        <v>99</v>
      </c>
      <c r="T107" s="396">
        <v>1058</v>
      </c>
      <c r="U107" s="396">
        <v>0</v>
      </c>
      <c r="V107" s="396">
        <v>0</v>
      </c>
      <c r="W107" s="396">
        <v>3.125E-2</v>
      </c>
      <c r="X107" s="396">
        <v>2.5000000000000001E-2</v>
      </c>
      <c r="Y107" s="396">
        <v>1.1666666666666671E-2</v>
      </c>
      <c r="Z107" s="396">
        <v>0</v>
      </c>
      <c r="AA107" s="396">
        <v>2.02020202020202E-2</v>
      </c>
      <c r="AB107" s="396">
        <v>1.512287334593573E-2</v>
      </c>
      <c r="AC107" s="317" t="s">
        <v>878</v>
      </c>
      <c r="AD107" s="317" t="s">
        <v>878</v>
      </c>
      <c r="AE107" s="317" t="s">
        <v>878</v>
      </c>
      <c r="AF107" s="317" t="s">
        <v>878</v>
      </c>
      <c r="AG107" s="317" t="s">
        <v>878</v>
      </c>
      <c r="AH107" s="317" t="s">
        <v>878</v>
      </c>
      <c r="AI107" s="317" t="s">
        <v>878</v>
      </c>
      <c r="AJ107" s="317" t="s">
        <v>878</v>
      </c>
      <c r="AK107" s="310" t="s">
        <v>792</v>
      </c>
      <c r="AL107" s="68" t="s">
        <v>1471</v>
      </c>
      <c r="AM107" s="68" t="s">
        <v>1471</v>
      </c>
      <c r="AN107" s="68" t="s">
        <v>792</v>
      </c>
    </row>
    <row r="108" spans="1:40">
      <c r="A108" s="317" t="s">
        <v>73</v>
      </c>
      <c r="B108" s="317" t="s">
        <v>632</v>
      </c>
      <c r="C108" s="317" t="s">
        <v>1298</v>
      </c>
      <c r="E108" s="396">
        <v>0</v>
      </c>
      <c r="F108" s="396">
        <v>3</v>
      </c>
      <c r="G108" s="396">
        <v>1</v>
      </c>
      <c r="H108" s="396">
        <v>7</v>
      </c>
      <c r="I108" s="396">
        <v>15</v>
      </c>
      <c r="J108" s="396">
        <v>0</v>
      </c>
      <c r="K108" s="396">
        <v>1</v>
      </c>
      <c r="L108" s="396">
        <v>27</v>
      </c>
      <c r="M108" s="396">
        <v>17</v>
      </c>
      <c r="N108" s="396">
        <v>307</v>
      </c>
      <c r="O108" s="396">
        <v>98</v>
      </c>
      <c r="P108" s="396">
        <v>504</v>
      </c>
      <c r="Q108" s="396">
        <v>1937</v>
      </c>
      <c r="R108" s="396">
        <v>8</v>
      </c>
      <c r="S108" s="396">
        <v>149</v>
      </c>
      <c r="T108" s="396">
        <v>3020</v>
      </c>
      <c r="U108" s="396">
        <v>0</v>
      </c>
      <c r="V108" s="396">
        <v>9.7719869706840382E-3</v>
      </c>
      <c r="W108" s="396">
        <v>1.020408163265306E-2</v>
      </c>
      <c r="X108" s="396">
        <v>1.388888888888889E-2</v>
      </c>
      <c r="Y108" s="396">
        <v>7.7439339184305631E-3</v>
      </c>
      <c r="Z108" s="396">
        <v>0</v>
      </c>
      <c r="AA108" s="396">
        <v>6.7114093959731542E-3</v>
      </c>
      <c r="AB108" s="396">
        <v>8.940397350993376E-3</v>
      </c>
      <c r="AC108" s="317" t="s">
        <v>878</v>
      </c>
      <c r="AD108" s="317" t="s">
        <v>878</v>
      </c>
      <c r="AE108" s="317" t="s">
        <v>878</v>
      </c>
      <c r="AF108" s="317" t="s">
        <v>878</v>
      </c>
      <c r="AG108" s="317" t="s">
        <v>878</v>
      </c>
      <c r="AH108" s="317" t="s">
        <v>878</v>
      </c>
      <c r="AI108" s="317" t="s">
        <v>878</v>
      </c>
      <c r="AJ108" s="317" t="s">
        <v>878</v>
      </c>
      <c r="AK108" s="310" t="s">
        <v>792</v>
      </c>
      <c r="AL108" s="68" t="s">
        <v>1471</v>
      </c>
      <c r="AM108" s="68" t="s">
        <v>1471</v>
      </c>
      <c r="AN108" s="68" t="s">
        <v>792</v>
      </c>
    </row>
    <row r="109" spans="1:40">
      <c r="A109" s="317" t="s">
        <v>399</v>
      </c>
      <c r="B109" s="317" t="s">
        <v>623</v>
      </c>
      <c r="C109" s="317" t="s">
        <v>1298</v>
      </c>
      <c r="E109" s="396">
        <v>0</v>
      </c>
      <c r="F109" s="396">
        <v>4</v>
      </c>
      <c r="G109" s="396">
        <v>38</v>
      </c>
      <c r="H109" s="396">
        <v>25</v>
      </c>
      <c r="I109" s="396">
        <v>27</v>
      </c>
      <c r="J109" s="396">
        <v>2</v>
      </c>
      <c r="K109" s="396">
        <v>10</v>
      </c>
      <c r="L109" s="396">
        <v>106</v>
      </c>
      <c r="M109" s="396">
        <v>44</v>
      </c>
      <c r="N109" s="396">
        <v>294</v>
      </c>
      <c r="O109" s="396">
        <v>581</v>
      </c>
      <c r="P109" s="396">
        <v>652</v>
      </c>
      <c r="Q109" s="396">
        <v>1344</v>
      </c>
      <c r="R109" s="396">
        <v>48</v>
      </c>
      <c r="S109" s="396">
        <v>218</v>
      </c>
      <c r="T109" s="396">
        <v>3181</v>
      </c>
      <c r="U109" s="396">
        <v>0</v>
      </c>
      <c r="V109" s="396">
        <v>1.360544217687075E-2</v>
      </c>
      <c r="W109" s="396">
        <v>6.5404475043029264E-2</v>
      </c>
      <c r="X109" s="396">
        <v>3.834355828220859E-2</v>
      </c>
      <c r="Y109" s="396">
        <v>2.0089285714285709E-2</v>
      </c>
      <c r="Z109" s="396">
        <v>4.1666666666666657E-2</v>
      </c>
      <c r="AA109" s="396">
        <v>4.5871559633027532E-2</v>
      </c>
      <c r="AB109" s="396">
        <v>3.3322854448286698E-2</v>
      </c>
      <c r="AC109" s="317" t="s">
        <v>878</v>
      </c>
      <c r="AD109" s="317" t="s">
        <v>878</v>
      </c>
      <c r="AE109" s="317" t="s">
        <v>792</v>
      </c>
      <c r="AF109" s="317" t="s">
        <v>792</v>
      </c>
      <c r="AG109" s="317" t="s">
        <v>878</v>
      </c>
      <c r="AH109" s="317" t="s">
        <v>792</v>
      </c>
      <c r="AI109" s="317" t="s">
        <v>792</v>
      </c>
      <c r="AJ109" s="317" t="s">
        <v>878</v>
      </c>
      <c r="AK109" s="310" t="s">
        <v>792</v>
      </c>
      <c r="AL109" s="233" t="s">
        <v>2060</v>
      </c>
      <c r="AM109" s="233" t="s">
        <v>878</v>
      </c>
      <c r="AN109" s="233" t="s">
        <v>792</v>
      </c>
    </row>
    <row r="110" spans="1:40">
      <c r="A110" s="317" t="s">
        <v>274</v>
      </c>
      <c r="B110" s="317" t="s">
        <v>679</v>
      </c>
      <c r="C110" s="317" t="s">
        <v>1298</v>
      </c>
      <c r="E110" s="396">
        <v>0</v>
      </c>
      <c r="F110" s="396">
        <v>0</v>
      </c>
      <c r="G110" s="396">
        <v>0</v>
      </c>
      <c r="H110" s="396">
        <v>2</v>
      </c>
      <c r="I110" s="396">
        <v>19</v>
      </c>
      <c r="J110" s="396">
        <v>0</v>
      </c>
      <c r="K110" s="396">
        <v>3</v>
      </c>
      <c r="L110" s="396">
        <v>24</v>
      </c>
      <c r="M110" s="396">
        <v>31</v>
      </c>
      <c r="N110" s="396">
        <v>170</v>
      </c>
      <c r="O110" s="396">
        <v>67</v>
      </c>
      <c r="P110" s="396">
        <v>390</v>
      </c>
      <c r="Q110" s="396">
        <v>1696</v>
      </c>
      <c r="R110" s="396">
        <v>13</v>
      </c>
      <c r="S110" s="396">
        <v>168</v>
      </c>
      <c r="T110" s="396">
        <v>2535</v>
      </c>
      <c r="U110" s="396">
        <v>0</v>
      </c>
      <c r="V110" s="396">
        <v>0</v>
      </c>
      <c r="W110" s="396">
        <v>0</v>
      </c>
      <c r="X110" s="396">
        <v>5.1282051282051282E-3</v>
      </c>
      <c r="Y110" s="396">
        <v>1.120283018867925E-2</v>
      </c>
      <c r="Z110" s="396">
        <v>0</v>
      </c>
      <c r="AA110" s="396">
        <v>1.785714285714286E-2</v>
      </c>
      <c r="AB110" s="396">
        <v>9.4674556213017753E-3</v>
      </c>
      <c r="AC110" s="317" t="s">
        <v>878</v>
      </c>
      <c r="AD110" s="317" t="s">
        <v>878</v>
      </c>
      <c r="AE110" s="317" t="s">
        <v>878</v>
      </c>
      <c r="AF110" s="317" t="s">
        <v>878</v>
      </c>
      <c r="AG110" s="317" t="s">
        <v>878</v>
      </c>
      <c r="AH110" s="317" t="s">
        <v>878</v>
      </c>
      <c r="AI110" s="317" t="s">
        <v>878</v>
      </c>
      <c r="AJ110" s="317" t="s">
        <v>878</v>
      </c>
      <c r="AK110" s="310" t="s">
        <v>792</v>
      </c>
      <c r="AL110" s="68" t="s">
        <v>1471</v>
      </c>
      <c r="AM110" s="68" t="s">
        <v>1471</v>
      </c>
      <c r="AN110" s="68" t="s">
        <v>792</v>
      </c>
    </row>
    <row r="111" spans="1:40">
      <c r="A111" s="317" t="s">
        <v>462</v>
      </c>
      <c r="B111" s="317" t="s">
        <v>539</v>
      </c>
      <c r="C111" s="317" t="s">
        <v>1292</v>
      </c>
      <c r="E111" s="396">
        <v>0</v>
      </c>
      <c r="F111" s="396">
        <v>0</v>
      </c>
      <c r="G111" s="396">
        <v>0</v>
      </c>
      <c r="H111" s="396">
        <v>0</v>
      </c>
      <c r="I111" s="396">
        <v>2</v>
      </c>
      <c r="J111" s="396">
        <v>0</v>
      </c>
      <c r="K111" s="396">
        <v>0</v>
      </c>
      <c r="L111" s="396">
        <v>2</v>
      </c>
      <c r="M111" s="396">
        <v>14</v>
      </c>
      <c r="N111" s="396">
        <v>9</v>
      </c>
      <c r="O111" s="396">
        <v>59</v>
      </c>
      <c r="P111" s="396">
        <v>90</v>
      </c>
      <c r="Q111" s="396">
        <v>428</v>
      </c>
      <c r="R111" s="396">
        <v>10</v>
      </c>
      <c r="S111" s="396">
        <v>90</v>
      </c>
      <c r="T111" s="396">
        <v>700</v>
      </c>
      <c r="U111" s="396">
        <v>0</v>
      </c>
      <c r="V111" s="396">
        <v>0</v>
      </c>
      <c r="W111" s="396">
        <v>0</v>
      </c>
      <c r="X111" s="396">
        <v>0</v>
      </c>
      <c r="Y111" s="396">
        <v>4.6728971962616819E-3</v>
      </c>
      <c r="Z111" s="396">
        <v>0</v>
      </c>
      <c r="AA111" s="396">
        <v>0</v>
      </c>
      <c r="AB111" s="396">
        <v>2.8571428571428571E-3</v>
      </c>
      <c r="AC111" s="317" t="s">
        <v>878</v>
      </c>
      <c r="AD111" s="317" t="s">
        <v>878</v>
      </c>
      <c r="AE111" s="317" t="s">
        <v>878</v>
      </c>
      <c r="AF111" s="317" t="s">
        <v>878</v>
      </c>
      <c r="AG111" s="317" t="s">
        <v>878</v>
      </c>
      <c r="AH111" s="317" t="s">
        <v>878</v>
      </c>
      <c r="AI111" s="317" t="s">
        <v>878</v>
      </c>
      <c r="AJ111" s="317" t="s">
        <v>878</v>
      </c>
      <c r="AK111" s="310" t="s">
        <v>792</v>
      </c>
      <c r="AL111" s="68" t="s">
        <v>1471</v>
      </c>
      <c r="AM111" s="68" t="s">
        <v>1471</v>
      </c>
      <c r="AN111" s="68" t="s">
        <v>792</v>
      </c>
    </row>
    <row r="112" spans="1:40">
      <c r="A112" s="317" t="s">
        <v>415</v>
      </c>
      <c r="B112" s="317" t="s">
        <v>530</v>
      </c>
      <c r="C112" s="317" t="s">
        <v>1298</v>
      </c>
      <c r="E112" s="396">
        <v>0</v>
      </c>
      <c r="F112" s="396">
        <v>0</v>
      </c>
      <c r="G112" s="396">
        <v>0</v>
      </c>
      <c r="H112" s="396">
        <v>0</v>
      </c>
      <c r="I112" s="396">
        <v>0</v>
      </c>
      <c r="J112" s="396">
        <v>0</v>
      </c>
      <c r="K112" s="396">
        <v>0</v>
      </c>
      <c r="L112" s="396">
        <v>0</v>
      </c>
      <c r="M112" s="396">
        <v>4</v>
      </c>
      <c r="N112" s="396">
        <v>25</v>
      </c>
      <c r="O112" s="396">
        <v>5</v>
      </c>
      <c r="P112" s="396">
        <v>25</v>
      </c>
      <c r="Q112" s="396">
        <v>380</v>
      </c>
      <c r="R112" s="396">
        <v>0</v>
      </c>
      <c r="S112" s="396">
        <v>29</v>
      </c>
      <c r="T112" s="396">
        <v>468</v>
      </c>
      <c r="U112" s="396">
        <v>0</v>
      </c>
      <c r="V112" s="396">
        <v>0</v>
      </c>
      <c r="W112" s="396">
        <v>0</v>
      </c>
      <c r="X112" s="396">
        <v>0</v>
      </c>
      <c r="Y112" s="396">
        <v>0</v>
      </c>
      <c r="Z112" s="396">
        <v>0</v>
      </c>
      <c r="AA112" s="396">
        <v>0</v>
      </c>
      <c r="AB112" s="396">
        <v>0</v>
      </c>
      <c r="AC112" s="317" t="s">
        <v>878</v>
      </c>
      <c r="AD112" s="317" t="s">
        <v>878</v>
      </c>
      <c r="AE112" s="317" t="s">
        <v>878</v>
      </c>
      <c r="AF112" s="317" t="s">
        <v>878</v>
      </c>
      <c r="AG112" s="317" t="s">
        <v>878</v>
      </c>
      <c r="AH112" s="317" t="s">
        <v>878</v>
      </c>
      <c r="AI112" s="317" t="s">
        <v>878</v>
      </c>
      <c r="AJ112" s="317" t="s">
        <v>878</v>
      </c>
      <c r="AK112" s="310" t="s">
        <v>792</v>
      </c>
      <c r="AL112" s="68" t="s">
        <v>1471</v>
      </c>
      <c r="AM112" s="68" t="s">
        <v>1471</v>
      </c>
      <c r="AN112" s="68" t="s">
        <v>792</v>
      </c>
    </row>
    <row r="113" spans="1:40">
      <c r="A113" s="317" t="s">
        <v>4</v>
      </c>
      <c r="B113" s="317" t="s">
        <v>674</v>
      </c>
      <c r="C113" s="317" t="s">
        <v>1292</v>
      </c>
      <c r="E113" s="396">
        <v>2</v>
      </c>
      <c r="F113" s="396">
        <v>0</v>
      </c>
      <c r="G113" s="396">
        <v>1</v>
      </c>
      <c r="H113" s="396">
        <v>4</v>
      </c>
      <c r="I113" s="396">
        <v>6</v>
      </c>
      <c r="J113" s="396">
        <v>0</v>
      </c>
      <c r="K113" s="396">
        <v>1</v>
      </c>
      <c r="L113" s="396">
        <v>14</v>
      </c>
      <c r="M113" s="396">
        <v>68</v>
      </c>
      <c r="N113" s="396">
        <v>18</v>
      </c>
      <c r="O113" s="396">
        <v>9</v>
      </c>
      <c r="P113" s="396">
        <v>89</v>
      </c>
      <c r="Q113" s="396">
        <v>618</v>
      </c>
      <c r="R113" s="396">
        <v>3</v>
      </c>
      <c r="S113" s="396">
        <v>82</v>
      </c>
      <c r="T113" s="396">
        <v>887</v>
      </c>
      <c r="U113" s="396">
        <v>2.9411764705882401E-2</v>
      </c>
      <c r="V113" s="396">
        <v>0</v>
      </c>
      <c r="W113" s="396">
        <v>0.1111111111111111</v>
      </c>
      <c r="X113" s="396">
        <v>4.49438202247191E-2</v>
      </c>
      <c r="Y113" s="396">
        <v>9.7087378640776708E-3</v>
      </c>
      <c r="Z113" s="396">
        <v>0</v>
      </c>
      <c r="AA113" s="396">
        <v>1.2195121951219509E-2</v>
      </c>
      <c r="AB113" s="396">
        <v>1.578354002254791E-2</v>
      </c>
      <c r="AC113" s="317" t="s">
        <v>878</v>
      </c>
      <c r="AD113" s="317" t="s">
        <v>878</v>
      </c>
      <c r="AE113" s="317" t="s">
        <v>878</v>
      </c>
      <c r="AF113" s="317" t="s">
        <v>792</v>
      </c>
      <c r="AG113" s="317" t="s">
        <v>878</v>
      </c>
      <c r="AH113" s="317" t="s">
        <v>878</v>
      </c>
      <c r="AI113" s="317" t="s">
        <v>878</v>
      </c>
      <c r="AJ113" s="317" t="s">
        <v>878</v>
      </c>
      <c r="AK113" s="310" t="s">
        <v>792</v>
      </c>
      <c r="AL113" s="233" t="s">
        <v>1619</v>
      </c>
      <c r="AM113" s="233" t="s">
        <v>878</v>
      </c>
      <c r="AN113" s="233" t="s">
        <v>792</v>
      </c>
    </row>
    <row r="114" spans="1:40">
      <c r="A114" s="317" t="s">
        <v>225</v>
      </c>
      <c r="B114" s="317" t="s">
        <v>550</v>
      </c>
      <c r="C114" s="317" t="s">
        <v>1292</v>
      </c>
      <c r="E114" s="396">
        <v>0</v>
      </c>
      <c r="F114" s="396">
        <v>0</v>
      </c>
      <c r="G114" s="396">
        <v>0</v>
      </c>
      <c r="H114" s="396">
        <v>4</v>
      </c>
      <c r="I114" s="396">
        <v>10</v>
      </c>
      <c r="J114" s="396">
        <v>0</v>
      </c>
      <c r="K114" s="396">
        <v>0</v>
      </c>
      <c r="L114" s="396">
        <v>14</v>
      </c>
      <c r="M114" s="396">
        <v>18</v>
      </c>
      <c r="N114" s="396">
        <v>65</v>
      </c>
      <c r="O114" s="396">
        <v>79</v>
      </c>
      <c r="P114" s="396">
        <v>232</v>
      </c>
      <c r="Q114" s="396">
        <v>1122</v>
      </c>
      <c r="R114" s="396">
        <v>13</v>
      </c>
      <c r="S114" s="396">
        <v>240</v>
      </c>
      <c r="T114" s="396">
        <v>1769</v>
      </c>
      <c r="U114" s="396">
        <v>0</v>
      </c>
      <c r="V114" s="396">
        <v>0</v>
      </c>
      <c r="W114" s="396">
        <v>0</v>
      </c>
      <c r="X114" s="396">
        <v>1.7241379310344831E-2</v>
      </c>
      <c r="Y114" s="396">
        <v>8.9126559714795012E-3</v>
      </c>
      <c r="Z114" s="396">
        <v>0</v>
      </c>
      <c r="AA114" s="396">
        <v>0</v>
      </c>
      <c r="AB114" s="396">
        <v>7.9140757490107402E-3</v>
      </c>
      <c r="AC114" s="317" t="s">
        <v>878</v>
      </c>
      <c r="AD114" s="317" t="s">
        <v>878</v>
      </c>
      <c r="AE114" s="317" t="s">
        <v>878</v>
      </c>
      <c r="AF114" s="317" t="s">
        <v>878</v>
      </c>
      <c r="AG114" s="317" t="s">
        <v>878</v>
      </c>
      <c r="AH114" s="317" t="s">
        <v>878</v>
      </c>
      <c r="AI114" s="317" t="s">
        <v>878</v>
      </c>
      <c r="AJ114" s="317" t="s">
        <v>878</v>
      </c>
      <c r="AK114" s="310" t="s">
        <v>792</v>
      </c>
      <c r="AL114" s="68" t="s">
        <v>1471</v>
      </c>
      <c r="AM114" s="68" t="s">
        <v>1471</v>
      </c>
      <c r="AN114" s="68" t="s">
        <v>792</v>
      </c>
    </row>
    <row r="115" spans="1:40">
      <c r="A115" s="317" t="s">
        <v>504</v>
      </c>
      <c r="B115" s="317" t="s">
        <v>687</v>
      </c>
      <c r="C115" s="317" t="s">
        <v>1292</v>
      </c>
      <c r="E115" s="396">
        <v>0</v>
      </c>
      <c r="F115" s="396">
        <v>0</v>
      </c>
      <c r="G115" s="396">
        <v>0</v>
      </c>
      <c r="H115" s="396">
        <v>1</v>
      </c>
      <c r="I115" s="396">
        <v>9</v>
      </c>
      <c r="J115" s="396">
        <v>1</v>
      </c>
      <c r="K115" s="396">
        <v>1</v>
      </c>
      <c r="L115" s="396">
        <v>12</v>
      </c>
      <c r="M115" s="396">
        <v>26</v>
      </c>
      <c r="N115" s="396">
        <v>30</v>
      </c>
      <c r="O115" s="396">
        <v>27</v>
      </c>
      <c r="P115" s="396">
        <v>138</v>
      </c>
      <c r="Q115" s="396">
        <v>979</v>
      </c>
      <c r="R115" s="396">
        <v>11</v>
      </c>
      <c r="S115" s="396">
        <v>101</v>
      </c>
      <c r="T115" s="396">
        <v>1312</v>
      </c>
      <c r="U115" s="396">
        <v>0</v>
      </c>
      <c r="V115" s="396">
        <v>0</v>
      </c>
      <c r="W115" s="396">
        <v>0</v>
      </c>
      <c r="X115" s="396">
        <v>7.246376811594203E-3</v>
      </c>
      <c r="Y115" s="396">
        <v>9.1930541368743634E-3</v>
      </c>
      <c r="Z115" s="396">
        <v>9.0909090909090912E-2</v>
      </c>
      <c r="AA115" s="396">
        <v>9.9009900990099011E-3</v>
      </c>
      <c r="AB115" s="396">
        <v>9.1463414634146336E-3</v>
      </c>
      <c r="AC115" s="317" t="s">
        <v>878</v>
      </c>
      <c r="AD115" s="317" t="s">
        <v>878</v>
      </c>
      <c r="AE115" s="317" t="s">
        <v>878</v>
      </c>
      <c r="AF115" s="317" t="s">
        <v>878</v>
      </c>
      <c r="AG115" s="317" t="s">
        <v>878</v>
      </c>
      <c r="AH115" s="317" t="s">
        <v>878</v>
      </c>
      <c r="AI115" s="317" t="s">
        <v>878</v>
      </c>
      <c r="AJ115" s="317" t="s">
        <v>878</v>
      </c>
      <c r="AK115" s="310" t="s">
        <v>792</v>
      </c>
      <c r="AL115" s="68" t="s">
        <v>1471</v>
      </c>
      <c r="AM115" s="68" t="s">
        <v>1471</v>
      </c>
      <c r="AN115" s="68" t="s">
        <v>792</v>
      </c>
    </row>
    <row r="116" spans="1:40">
      <c r="A116" s="317" t="s">
        <v>346</v>
      </c>
      <c r="B116" s="317" t="s">
        <v>573</v>
      </c>
      <c r="C116" s="317" t="s">
        <v>1295</v>
      </c>
      <c r="E116" s="396">
        <v>0</v>
      </c>
      <c r="F116" s="396">
        <v>0</v>
      </c>
      <c r="G116" s="396">
        <v>0</v>
      </c>
      <c r="H116" s="396">
        <v>0</v>
      </c>
      <c r="I116" s="396">
        <v>0</v>
      </c>
      <c r="J116" s="396">
        <v>0</v>
      </c>
      <c r="K116" s="396">
        <v>0</v>
      </c>
      <c r="L116" s="396">
        <v>0</v>
      </c>
      <c r="M116" s="396">
        <v>0</v>
      </c>
      <c r="N116" s="396">
        <v>0</v>
      </c>
      <c r="O116" s="396">
        <v>0</v>
      </c>
      <c r="P116" s="396">
        <v>0</v>
      </c>
      <c r="Q116" s="396">
        <v>0</v>
      </c>
      <c r="R116" s="396">
        <v>0</v>
      </c>
      <c r="S116" s="396">
        <v>0</v>
      </c>
      <c r="T116" s="396">
        <v>0</v>
      </c>
      <c r="U116" s="396">
        <v>0</v>
      </c>
      <c r="V116" s="396">
        <v>0</v>
      </c>
      <c r="W116" s="396">
        <v>0</v>
      </c>
      <c r="X116" s="396">
        <v>0</v>
      </c>
      <c r="Y116" s="396">
        <v>0</v>
      </c>
      <c r="Z116" s="396">
        <v>0</v>
      </c>
      <c r="AA116" s="396">
        <v>0</v>
      </c>
      <c r="AB116" s="396">
        <v>0</v>
      </c>
      <c r="AC116" s="317" t="s">
        <v>878</v>
      </c>
      <c r="AD116" s="317" t="s">
        <v>878</v>
      </c>
      <c r="AE116" s="317" t="s">
        <v>878</v>
      </c>
      <c r="AF116" s="317" t="s">
        <v>878</v>
      </c>
      <c r="AG116" s="317" t="s">
        <v>878</v>
      </c>
      <c r="AH116" s="317" t="s">
        <v>878</v>
      </c>
      <c r="AI116" s="317" t="s">
        <v>878</v>
      </c>
      <c r="AJ116" s="317" t="s">
        <v>878</v>
      </c>
      <c r="AK116" s="310" t="s">
        <v>792</v>
      </c>
      <c r="AL116" s="68" t="s">
        <v>1471</v>
      </c>
      <c r="AM116" s="68" t="s">
        <v>1471</v>
      </c>
      <c r="AN116" s="68" t="s">
        <v>792</v>
      </c>
    </row>
    <row r="117" spans="1:40">
      <c r="A117" s="317" t="s">
        <v>179</v>
      </c>
      <c r="B117" s="317" t="s">
        <v>581</v>
      </c>
      <c r="C117" s="317" t="s">
        <v>1295</v>
      </c>
      <c r="E117" s="396">
        <v>0</v>
      </c>
      <c r="F117" s="396">
        <v>0</v>
      </c>
      <c r="G117" s="396">
        <v>0</v>
      </c>
      <c r="H117" s="396">
        <v>0</v>
      </c>
      <c r="I117" s="396">
        <v>0</v>
      </c>
      <c r="J117" s="396">
        <v>0</v>
      </c>
      <c r="K117" s="396">
        <v>0</v>
      </c>
      <c r="L117" s="396">
        <v>0</v>
      </c>
      <c r="M117" s="396">
        <v>0</v>
      </c>
      <c r="N117" s="396">
        <v>0</v>
      </c>
      <c r="O117" s="396">
        <v>1</v>
      </c>
      <c r="P117" s="396">
        <v>3</v>
      </c>
      <c r="Q117" s="396">
        <v>6</v>
      </c>
      <c r="R117" s="396">
        <v>0</v>
      </c>
      <c r="S117" s="396">
        <v>0</v>
      </c>
      <c r="T117" s="396">
        <v>10</v>
      </c>
      <c r="U117" s="396">
        <v>0</v>
      </c>
      <c r="V117" s="396">
        <v>0</v>
      </c>
      <c r="W117" s="396">
        <v>0</v>
      </c>
      <c r="X117" s="396">
        <v>0</v>
      </c>
      <c r="Y117" s="396">
        <v>0</v>
      </c>
      <c r="Z117" s="396">
        <v>0</v>
      </c>
      <c r="AA117" s="396">
        <v>0</v>
      </c>
      <c r="AB117" s="396">
        <v>0</v>
      </c>
      <c r="AC117" s="317" t="s">
        <v>878</v>
      </c>
      <c r="AD117" s="317" t="s">
        <v>878</v>
      </c>
      <c r="AE117" s="317" t="s">
        <v>878</v>
      </c>
      <c r="AF117" s="317" t="s">
        <v>878</v>
      </c>
      <c r="AG117" s="317" t="s">
        <v>878</v>
      </c>
      <c r="AH117" s="317" t="s">
        <v>878</v>
      </c>
      <c r="AI117" s="317" t="s">
        <v>878</v>
      </c>
      <c r="AJ117" s="317" t="s">
        <v>878</v>
      </c>
      <c r="AK117" s="310" t="s">
        <v>792</v>
      </c>
      <c r="AL117" s="68" t="s">
        <v>1471</v>
      </c>
      <c r="AM117" s="68" t="s">
        <v>1471</v>
      </c>
      <c r="AN117" s="68" t="s">
        <v>792</v>
      </c>
    </row>
    <row r="118" spans="1:40">
      <c r="A118" s="317" t="s">
        <v>204</v>
      </c>
      <c r="B118" s="317" t="s">
        <v>781</v>
      </c>
      <c r="C118" s="317" t="s">
        <v>1295</v>
      </c>
      <c r="E118" s="396">
        <v>0</v>
      </c>
      <c r="F118" s="396">
        <v>0</v>
      </c>
      <c r="G118" s="396">
        <v>0</v>
      </c>
      <c r="H118" s="396">
        <v>0</v>
      </c>
      <c r="I118" s="396">
        <v>0</v>
      </c>
      <c r="J118" s="396">
        <v>0</v>
      </c>
      <c r="K118" s="396">
        <v>0</v>
      </c>
      <c r="L118" s="396">
        <v>0</v>
      </c>
      <c r="M118" s="396">
        <v>1</v>
      </c>
      <c r="N118" s="396">
        <v>0</v>
      </c>
      <c r="O118" s="396">
        <v>0</v>
      </c>
      <c r="P118" s="396">
        <v>2</v>
      </c>
      <c r="Q118" s="396">
        <v>27</v>
      </c>
      <c r="R118" s="396">
        <v>0</v>
      </c>
      <c r="S118" s="396">
        <v>0</v>
      </c>
      <c r="T118" s="396">
        <v>30</v>
      </c>
      <c r="U118" s="396">
        <v>0</v>
      </c>
      <c r="V118" s="396">
        <v>0</v>
      </c>
      <c r="W118" s="396">
        <v>0</v>
      </c>
      <c r="X118" s="396">
        <v>0</v>
      </c>
      <c r="Y118" s="396">
        <v>0</v>
      </c>
      <c r="Z118" s="396">
        <v>0</v>
      </c>
      <c r="AA118" s="396">
        <v>0</v>
      </c>
      <c r="AB118" s="396">
        <v>0</v>
      </c>
      <c r="AC118" s="317" t="s">
        <v>878</v>
      </c>
      <c r="AD118" s="317" t="s">
        <v>878</v>
      </c>
      <c r="AE118" s="317" t="s">
        <v>878</v>
      </c>
      <c r="AF118" s="317" t="s">
        <v>878</v>
      </c>
      <c r="AG118" s="317" t="s">
        <v>878</v>
      </c>
      <c r="AH118" s="317" t="s">
        <v>878</v>
      </c>
      <c r="AI118" s="317" t="s">
        <v>878</v>
      </c>
      <c r="AJ118" s="317" t="s">
        <v>878</v>
      </c>
      <c r="AK118" s="310" t="s">
        <v>792</v>
      </c>
      <c r="AL118" s="68" t="s">
        <v>1471</v>
      </c>
      <c r="AM118" s="68" t="s">
        <v>1471</v>
      </c>
      <c r="AN118" s="68" t="s">
        <v>792</v>
      </c>
    </row>
    <row r="119" spans="1:40">
      <c r="A119" s="317" t="s">
        <v>185</v>
      </c>
      <c r="B119" s="317" t="s">
        <v>584</v>
      </c>
      <c r="C119" s="317" t="s">
        <v>1295</v>
      </c>
      <c r="E119" s="396">
        <v>0</v>
      </c>
      <c r="F119" s="396">
        <v>0</v>
      </c>
      <c r="G119" s="396">
        <v>0</v>
      </c>
      <c r="H119" s="396">
        <v>0</v>
      </c>
      <c r="I119" s="396">
        <v>3</v>
      </c>
      <c r="J119" s="396">
        <v>0</v>
      </c>
      <c r="K119" s="396">
        <v>0</v>
      </c>
      <c r="L119" s="396">
        <v>3</v>
      </c>
      <c r="M119" s="396">
        <v>3</v>
      </c>
      <c r="N119" s="396">
        <v>7</v>
      </c>
      <c r="O119" s="396">
        <v>3</v>
      </c>
      <c r="P119" s="396">
        <v>84</v>
      </c>
      <c r="Q119" s="396">
        <v>266</v>
      </c>
      <c r="R119" s="396">
        <v>0</v>
      </c>
      <c r="S119" s="396">
        <v>0</v>
      </c>
      <c r="T119" s="396">
        <v>363</v>
      </c>
      <c r="U119" s="396">
        <v>0</v>
      </c>
      <c r="V119" s="396">
        <v>0</v>
      </c>
      <c r="W119" s="396">
        <v>0</v>
      </c>
      <c r="X119" s="396">
        <v>0</v>
      </c>
      <c r="Y119" s="396">
        <v>1.12781954887218E-2</v>
      </c>
      <c r="Z119" s="396">
        <v>0</v>
      </c>
      <c r="AA119" s="396">
        <v>0</v>
      </c>
      <c r="AB119" s="396">
        <v>8.2644628099173556E-3</v>
      </c>
      <c r="AC119" s="317" t="s">
        <v>878</v>
      </c>
      <c r="AD119" s="317" t="s">
        <v>878</v>
      </c>
      <c r="AE119" s="317" t="s">
        <v>878</v>
      </c>
      <c r="AF119" s="317" t="s">
        <v>878</v>
      </c>
      <c r="AG119" s="317" t="s">
        <v>878</v>
      </c>
      <c r="AH119" s="317" t="s">
        <v>878</v>
      </c>
      <c r="AI119" s="317" t="s">
        <v>878</v>
      </c>
      <c r="AJ119" s="317" t="s">
        <v>878</v>
      </c>
      <c r="AK119" s="310" t="s">
        <v>792</v>
      </c>
      <c r="AL119" s="68" t="s">
        <v>1471</v>
      </c>
      <c r="AM119" s="68" t="s">
        <v>1471</v>
      </c>
      <c r="AN119" s="68" t="s">
        <v>792</v>
      </c>
    </row>
    <row r="120" spans="1:40">
      <c r="A120" s="317" t="s">
        <v>421</v>
      </c>
      <c r="B120" s="317" t="s">
        <v>626</v>
      </c>
      <c r="C120" s="317" t="s">
        <v>1295</v>
      </c>
      <c r="E120" s="396">
        <v>0</v>
      </c>
      <c r="F120" s="396">
        <v>0</v>
      </c>
      <c r="G120" s="396">
        <v>0</v>
      </c>
      <c r="H120" s="396">
        <v>0</v>
      </c>
      <c r="I120" s="396">
        <v>1</v>
      </c>
      <c r="J120" s="396">
        <v>0</v>
      </c>
      <c r="K120" s="396">
        <v>0</v>
      </c>
      <c r="L120" s="396">
        <v>1</v>
      </c>
      <c r="M120" s="396">
        <v>1</v>
      </c>
      <c r="N120" s="396">
        <v>2</v>
      </c>
      <c r="O120" s="396">
        <v>1</v>
      </c>
      <c r="P120" s="396">
        <v>20</v>
      </c>
      <c r="Q120" s="396">
        <v>71</v>
      </c>
      <c r="R120" s="396">
        <v>0</v>
      </c>
      <c r="S120" s="396">
        <v>0</v>
      </c>
      <c r="T120" s="396">
        <v>95</v>
      </c>
      <c r="U120" s="396">
        <v>0</v>
      </c>
      <c r="V120" s="396">
        <v>0</v>
      </c>
      <c r="W120" s="396">
        <v>0</v>
      </c>
      <c r="X120" s="396">
        <v>0</v>
      </c>
      <c r="Y120" s="396">
        <v>1.408450704225352E-2</v>
      </c>
      <c r="Z120" s="396">
        <v>0</v>
      </c>
      <c r="AA120" s="396">
        <v>0</v>
      </c>
      <c r="AB120" s="396">
        <v>1.0526315789473681E-2</v>
      </c>
      <c r="AC120" s="317" t="s">
        <v>878</v>
      </c>
      <c r="AD120" s="317" t="s">
        <v>878</v>
      </c>
      <c r="AE120" s="317" t="s">
        <v>878</v>
      </c>
      <c r="AF120" s="317" t="s">
        <v>878</v>
      </c>
      <c r="AG120" s="317" t="s">
        <v>878</v>
      </c>
      <c r="AH120" s="317" t="s">
        <v>878</v>
      </c>
      <c r="AI120" s="317" t="s">
        <v>878</v>
      </c>
      <c r="AJ120" s="317" t="s">
        <v>878</v>
      </c>
      <c r="AK120" s="310" t="s">
        <v>792</v>
      </c>
      <c r="AL120" s="68" t="s">
        <v>1471</v>
      </c>
      <c r="AM120" s="68" t="s">
        <v>1471</v>
      </c>
      <c r="AN120" s="68" t="s">
        <v>792</v>
      </c>
    </row>
    <row r="121" spans="1:40">
      <c r="A121" s="317" t="s">
        <v>1152</v>
      </c>
      <c r="B121" s="317" t="s">
        <v>558</v>
      </c>
      <c r="C121" s="317" t="s">
        <v>1295</v>
      </c>
      <c r="E121" s="396">
        <v>0</v>
      </c>
      <c r="F121" s="396">
        <v>0</v>
      </c>
      <c r="G121" s="396">
        <v>0</v>
      </c>
      <c r="H121" s="396">
        <v>0</v>
      </c>
      <c r="I121" s="396">
        <v>2</v>
      </c>
      <c r="J121" s="396">
        <v>1</v>
      </c>
      <c r="K121" s="396">
        <v>0</v>
      </c>
      <c r="L121" s="396">
        <v>3</v>
      </c>
      <c r="M121" s="396">
        <v>1</v>
      </c>
      <c r="N121" s="396">
        <v>2</v>
      </c>
      <c r="O121" s="396">
        <v>2</v>
      </c>
      <c r="P121" s="396">
        <v>3</v>
      </c>
      <c r="Q121" s="396">
        <v>82</v>
      </c>
      <c r="R121" s="396">
        <v>1</v>
      </c>
      <c r="S121" s="396">
        <v>2</v>
      </c>
      <c r="T121" s="396">
        <v>93</v>
      </c>
      <c r="U121" s="396">
        <v>0</v>
      </c>
      <c r="V121" s="396">
        <v>0</v>
      </c>
      <c r="W121" s="396">
        <v>0</v>
      </c>
      <c r="X121" s="396">
        <v>0</v>
      </c>
      <c r="Y121" s="396">
        <v>2.4390243902439029E-2</v>
      </c>
      <c r="Z121" s="396">
        <v>1</v>
      </c>
      <c r="AA121" s="396">
        <v>0</v>
      </c>
      <c r="AB121" s="396">
        <v>3.2258064516129031E-2</v>
      </c>
      <c r="AC121" s="317" t="s">
        <v>878</v>
      </c>
      <c r="AD121" s="317" t="s">
        <v>878</v>
      </c>
      <c r="AE121" s="317" t="s">
        <v>878</v>
      </c>
      <c r="AF121" s="317" t="s">
        <v>878</v>
      </c>
      <c r="AG121" s="317" t="s">
        <v>878</v>
      </c>
      <c r="AH121" s="317" t="s">
        <v>878</v>
      </c>
      <c r="AI121" s="317" t="s">
        <v>878</v>
      </c>
      <c r="AJ121" s="317" t="s">
        <v>878</v>
      </c>
      <c r="AK121" s="310" t="s">
        <v>792</v>
      </c>
      <c r="AL121" s="68" t="s">
        <v>1471</v>
      </c>
      <c r="AM121" s="68" t="s">
        <v>1471</v>
      </c>
      <c r="AN121" s="68" t="s">
        <v>792</v>
      </c>
    </row>
    <row r="122" spans="1:40">
      <c r="A122" s="317" t="s">
        <v>120</v>
      </c>
      <c r="B122" s="317" t="s">
        <v>811</v>
      </c>
      <c r="C122" s="317" t="s">
        <v>1293</v>
      </c>
      <c r="D122">
        <v>112</v>
      </c>
      <c r="E122" s="396">
        <v>0</v>
      </c>
      <c r="F122" s="396">
        <v>0</v>
      </c>
      <c r="G122" s="396">
        <v>0</v>
      </c>
      <c r="H122" s="396">
        <v>0</v>
      </c>
      <c r="I122" s="396">
        <v>0</v>
      </c>
      <c r="J122" s="396">
        <v>0</v>
      </c>
      <c r="K122" s="396">
        <v>0</v>
      </c>
      <c r="L122" s="396">
        <v>0</v>
      </c>
      <c r="M122" s="396">
        <v>0</v>
      </c>
      <c r="N122" s="396">
        <v>0</v>
      </c>
      <c r="O122" s="396">
        <v>0</v>
      </c>
      <c r="P122" s="396">
        <v>3</v>
      </c>
      <c r="Q122" s="396">
        <v>12</v>
      </c>
      <c r="R122" s="396">
        <v>0</v>
      </c>
      <c r="S122" s="396">
        <v>1</v>
      </c>
      <c r="T122" s="396">
        <v>16</v>
      </c>
      <c r="U122" s="396">
        <v>0</v>
      </c>
      <c r="V122" s="396">
        <v>0</v>
      </c>
      <c r="W122" s="396">
        <v>0</v>
      </c>
      <c r="X122" s="396">
        <v>0</v>
      </c>
      <c r="Y122" s="396">
        <v>0</v>
      </c>
      <c r="Z122" s="396">
        <v>0</v>
      </c>
      <c r="AA122" s="396">
        <v>0</v>
      </c>
      <c r="AB122" s="396">
        <v>0</v>
      </c>
      <c r="AC122" s="317" t="s">
        <v>878</v>
      </c>
      <c r="AD122" s="317" t="s">
        <v>878</v>
      </c>
      <c r="AE122" s="317" t="s">
        <v>878</v>
      </c>
      <c r="AF122" s="317" t="s">
        <v>878</v>
      </c>
      <c r="AG122" s="317" t="s">
        <v>878</v>
      </c>
      <c r="AH122" s="317" t="s">
        <v>878</v>
      </c>
      <c r="AI122" s="317" t="s">
        <v>878</v>
      </c>
      <c r="AJ122" s="317" t="s">
        <v>878</v>
      </c>
      <c r="AK122" s="310" t="s">
        <v>792</v>
      </c>
      <c r="AL122" s="68" t="s">
        <v>1471</v>
      </c>
      <c r="AM122" s="68" t="s">
        <v>1471</v>
      </c>
      <c r="AN122" s="68" t="s">
        <v>792</v>
      </c>
    </row>
    <row r="123" spans="1:40">
      <c r="A123" s="317" t="s">
        <v>148</v>
      </c>
      <c r="B123" s="317" t="s">
        <v>536</v>
      </c>
      <c r="C123" s="317" t="s">
        <v>1295</v>
      </c>
      <c r="E123" s="396">
        <v>0</v>
      </c>
      <c r="F123" s="396">
        <v>0</v>
      </c>
      <c r="G123" s="396">
        <v>0</v>
      </c>
      <c r="H123" s="396">
        <v>0</v>
      </c>
      <c r="I123" s="396">
        <v>0</v>
      </c>
      <c r="J123" s="396">
        <v>0</v>
      </c>
      <c r="K123" s="396">
        <v>0</v>
      </c>
      <c r="L123" s="396">
        <v>0</v>
      </c>
      <c r="M123" s="396">
        <v>0</v>
      </c>
      <c r="N123" s="396">
        <v>0</v>
      </c>
      <c r="O123" s="396">
        <v>0</v>
      </c>
      <c r="P123" s="396">
        <v>2</v>
      </c>
      <c r="Q123" s="396">
        <v>11</v>
      </c>
      <c r="R123" s="396">
        <v>0</v>
      </c>
      <c r="S123" s="396">
        <v>0</v>
      </c>
      <c r="T123" s="396">
        <v>13</v>
      </c>
      <c r="U123" s="396">
        <v>0</v>
      </c>
      <c r="V123" s="396">
        <v>0</v>
      </c>
      <c r="W123" s="396">
        <v>0</v>
      </c>
      <c r="X123" s="396">
        <v>0</v>
      </c>
      <c r="Y123" s="396">
        <v>0</v>
      </c>
      <c r="Z123" s="396">
        <v>0</v>
      </c>
      <c r="AA123" s="396">
        <v>0</v>
      </c>
      <c r="AB123" s="396">
        <v>0</v>
      </c>
      <c r="AC123" s="317" t="s">
        <v>878</v>
      </c>
      <c r="AD123" s="317" t="s">
        <v>878</v>
      </c>
      <c r="AE123" s="317" t="s">
        <v>878</v>
      </c>
      <c r="AF123" s="317" t="s">
        <v>878</v>
      </c>
      <c r="AG123" s="317" t="s">
        <v>878</v>
      </c>
      <c r="AH123" s="317" t="s">
        <v>878</v>
      </c>
      <c r="AI123" s="317" t="s">
        <v>878</v>
      </c>
      <c r="AJ123" s="317" t="s">
        <v>878</v>
      </c>
      <c r="AK123" s="310" t="s">
        <v>792</v>
      </c>
      <c r="AL123" s="68" t="s">
        <v>1471</v>
      </c>
      <c r="AM123" s="68" t="s">
        <v>1471</v>
      </c>
      <c r="AN123" s="68" t="s">
        <v>792</v>
      </c>
    </row>
    <row r="124" spans="1:40">
      <c r="A124" s="317" t="s">
        <v>102</v>
      </c>
      <c r="B124" s="317" t="s">
        <v>549</v>
      </c>
      <c r="C124" s="317" t="s">
        <v>1293</v>
      </c>
      <c r="D124" s="317" t="s">
        <v>1293</v>
      </c>
      <c r="E124" s="396">
        <v>0</v>
      </c>
      <c r="F124" s="396">
        <v>0</v>
      </c>
      <c r="G124" s="396">
        <v>0</v>
      </c>
      <c r="H124" s="396">
        <v>0</v>
      </c>
      <c r="I124" s="396">
        <v>0</v>
      </c>
      <c r="J124" s="396">
        <v>0</v>
      </c>
      <c r="K124" s="396">
        <v>0</v>
      </c>
      <c r="L124" s="396">
        <v>0</v>
      </c>
      <c r="M124" s="396">
        <v>2</v>
      </c>
      <c r="N124" s="396">
        <v>0</v>
      </c>
      <c r="O124" s="396">
        <v>0</v>
      </c>
      <c r="P124" s="396">
        <v>1</v>
      </c>
      <c r="Q124" s="396">
        <v>4</v>
      </c>
      <c r="R124" s="396">
        <v>0</v>
      </c>
      <c r="S124" s="396">
        <v>0</v>
      </c>
      <c r="T124" s="396">
        <v>7</v>
      </c>
      <c r="U124" s="396">
        <v>0</v>
      </c>
      <c r="V124" s="396">
        <v>0</v>
      </c>
      <c r="W124" s="396">
        <v>0</v>
      </c>
      <c r="X124" s="396">
        <v>0</v>
      </c>
      <c r="Y124" s="396">
        <v>0</v>
      </c>
      <c r="Z124" s="396">
        <v>0</v>
      </c>
      <c r="AA124" s="396">
        <v>0</v>
      </c>
      <c r="AB124" s="396">
        <v>0</v>
      </c>
      <c r="AC124" s="317" t="s">
        <v>878</v>
      </c>
      <c r="AD124" s="317" t="s">
        <v>878</v>
      </c>
      <c r="AE124" s="317" t="s">
        <v>878</v>
      </c>
      <c r="AF124" s="317" t="s">
        <v>878</v>
      </c>
      <c r="AG124" s="317" t="s">
        <v>878</v>
      </c>
      <c r="AH124" s="317" t="s">
        <v>878</v>
      </c>
      <c r="AI124" s="317" t="s">
        <v>878</v>
      </c>
      <c r="AJ124" s="317" t="s">
        <v>878</v>
      </c>
      <c r="AK124" s="310" t="s">
        <v>792</v>
      </c>
      <c r="AL124" s="68" t="s">
        <v>1471</v>
      </c>
      <c r="AM124" s="68" t="s">
        <v>1471</v>
      </c>
      <c r="AN124" s="68" t="s">
        <v>792</v>
      </c>
    </row>
    <row r="125" spans="1:40">
      <c r="A125" s="317" t="s">
        <v>132</v>
      </c>
      <c r="B125" s="317" t="s">
        <v>787</v>
      </c>
      <c r="C125" s="317" t="s">
        <v>1293</v>
      </c>
      <c r="D125">
        <v>112</v>
      </c>
      <c r="E125" s="396">
        <v>0</v>
      </c>
      <c r="F125" s="396">
        <v>0</v>
      </c>
      <c r="G125" s="396">
        <v>0</v>
      </c>
      <c r="H125" s="396">
        <v>0</v>
      </c>
      <c r="I125" s="396">
        <v>0</v>
      </c>
      <c r="J125" s="396">
        <v>0</v>
      </c>
      <c r="K125" s="396">
        <v>0</v>
      </c>
      <c r="L125" s="396">
        <v>0</v>
      </c>
      <c r="M125" s="396">
        <v>0</v>
      </c>
      <c r="N125" s="396">
        <v>0</v>
      </c>
      <c r="O125" s="396">
        <v>0</v>
      </c>
      <c r="P125" s="396">
        <v>6</v>
      </c>
      <c r="Q125" s="396">
        <v>29</v>
      </c>
      <c r="R125" s="396">
        <v>0</v>
      </c>
      <c r="S125" s="396">
        <v>3</v>
      </c>
      <c r="T125" s="396">
        <v>38</v>
      </c>
      <c r="U125" s="396">
        <v>0</v>
      </c>
      <c r="V125" s="396">
        <v>0</v>
      </c>
      <c r="W125" s="396">
        <v>0</v>
      </c>
      <c r="X125" s="396">
        <v>0</v>
      </c>
      <c r="Y125" s="396">
        <v>0</v>
      </c>
      <c r="Z125" s="396">
        <v>0</v>
      </c>
      <c r="AA125" s="396">
        <v>0</v>
      </c>
      <c r="AB125" s="396">
        <v>0</v>
      </c>
      <c r="AC125" s="317" t="s">
        <v>878</v>
      </c>
      <c r="AD125" s="317" t="s">
        <v>878</v>
      </c>
      <c r="AE125" s="317" t="s">
        <v>878</v>
      </c>
      <c r="AF125" s="317" t="s">
        <v>878</v>
      </c>
      <c r="AG125" s="317" t="s">
        <v>878</v>
      </c>
      <c r="AH125" s="317" t="s">
        <v>878</v>
      </c>
      <c r="AI125" s="317" t="s">
        <v>878</v>
      </c>
      <c r="AJ125" s="317" t="s">
        <v>878</v>
      </c>
      <c r="AK125" s="310" t="s">
        <v>792</v>
      </c>
      <c r="AL125" s="68" t="s">
        <v>1471</v>
      </c>
      <c r="AM125" s="68" t="s">
        <v>1471</v>
      </c>
      <c r="AN125" s="68" t="s">
        <v>792</v>
      </c>
    </row>
    <row r="126" spans="1:40">
      <c r="A126" s="317" t="s">
        <v>372</v>
      </c>
      <c r="B126" s="317" t="s">
        <v>599</v>
      </c>
      <c r="C126" s="317" t="s">
        <v>1293</v>
      </c>
      <c r="D126" s="317" t="s">
        <v>1293</v>
      </c>
      <c r="E126" s="396">
        <v>0</v>
      </c>
      <c r="F126" s="396">
        <v>0</v>
      </c>
      <c r="G126" s="396">
        <v>0</v>
      </c>
      <c r="H126" s="396">
        <v>0</v>
      </c>
      <c r="I126" s="396">
        <v>0</v>
      </c>
      <c r="J126" s="396">
        <v>0</v>
      </c>
      <c r="K126" s="396">
        <v>0</v>
      </c>
      <c r="L126" s="396">
        <v>0</v>
      </c>
      <c r="M126" s="396">
        <v>4</v>
      </c>
      <c r="N126" s="396">
        <v>0</v>
      </c>
      <c r="O126" s="396">
        <v>0</v>
      </c>
      <c r="P126" s="396">
        <v>1</v>
      </c>
      <c r="Q126" s="396">
        <v>13</v>
      </c>
      <c r="R126" s="396">
        <v>0</v>
      </c>
      <c r="S126" s="396">
        <v>3</v>
      </c>
      <c r="T126" s="396">
        <v>21</v>
      </c>
      <c r="U126" s="396">
        <v>0</v>
      </c>
      <c r="V126" s="396">
        <v>0</v>
      </c>
      <c r="W126" s="396">
        <v>0</v>
      </c>
      <c r="X126" s="396">
        <v>0</v>
      </c>
      <c r="Y126" s="396">
        <v>0</v>
      </c>
      <c r="Z126" s="396">
        <v>0</v>
      </c>
      <c r="AA126" s="396">
        <v>0</v>
      </c>
      <c r="AB126" s="396">
        <v>0</v>
      </c>
      <c r="AC126" s="317" t="s">
        <v>878</v>
      </c>
      <c r="AD126" s="317" t="s">
        <v>878</v>
      </c>
      <c r="AE126" s="317" t="s">
        <v>878</v>
      </c>
      <c r="AF126" s="317" t="s">
        <v>878</v>
      </c>
      <c r="AG126" s="317" t="s">
        <v>878</v>
      </c>
      <c r="AH126" s="317" t="s">
        <v>878</v>
      </c>
      <c r="AI126" s="317" t="s">
        <v>878</v>
      </c>
      <c r="AJ126" s="317" t="s">
        <v>878</v>
      </c>
      <c r="AK126" s="310" t="s">
        <v>792</v>
      </c>
      <c r="AL126" s="68" t="s">
        <v>1471</v>
      </c>
      <c r="AM126" s="68" t="s">
        <v>1471</v>
      </c>
      <c r="AN126" s="68" t="s">
        <v>792</v>
      </c>
    </row>
    <row r="127" spans="1:40">
      <c r="A127" s="317" t="s">
        <v>245</v>
      </c>
      <c r="B127" s="317" t="s">
        <v>627</v>
      </c>
      <c r="C127" s="317" t="s">
        <v>1293</v>
      </c>
      <c r="D127">
        <v>112</v>
      </c>
      <c r="E127" s="396">
        <v>0</v>
      </c>
      <c r="F127" s="396">
        <v>0</v>
      </c>
      <c r="G127" s="396">
        <v>0</v>
      </c>
      <c r="H127" s="396">
        <v>0</v>
      </c>
      <c r="I127" s="396">
        <v>0</v>
      </c>
      <c r="J127" s="396">
        <v>0</v>
      </c>
      <c r="K127" s="396">
        <v>0</v>
      </c>
      <c r="L127" s="396">
        <v>0</v>
      </c>
      <c r="M127" s="396">
        <v>0</v>
      </c>
      <c r="N127" s="396">
        <v>0</v>
      </c>
      <c r="O127" s="396">
        <v>0</v>
      </c>
      <c r="P127" s="396">
        <v>0</v>
      </c>
      <c r="Q127" s="396">
        <v>18</v>
      </c>
      <c r="R127" s="396">
        <v>0</v>
      </c>
      <c r="S127" s="396">
        <v>0</v>
      </c>
      <c r="T127" s="396">
        <v>18</v>
      </c>
      <c r="U127" s="396">
        <v>0</v>
      </c>
      <c r="V127" s="396">
        <v>0</v>
      </c>
      <c r="W127" s="396">
        <v>0</v>
      </c>
      <c r="X127" s="396">
        <v>0</v>
      </c>
      <c r="Y127" s="396">
        <v>0</v>
      </c>
      <c r="Z127" s="396">
        <v>0</v>
      </c>
      <c r="AA127" s="396">
        <v>0</v>
      </c>
      <c r="AB127" s="396">
        <v>0</v>
      </c>
      <c r="AC127" s="317" t="s">
        <v>878</v>
      </c>
      <c r="AD127" s="317" t="s">
        <v>878</v>
      </c>
      <c r="AE127" s="317" t="s">
        <v>878</v>
      </c>
      <c r="AF127" s="317" t="s">
        <v>878</v>
      </c>
      <c r="AG127" s="317" t="s">
        <v>878</v>
      </c>
      <c r="AH127" s="317" t="s">
        <v>878</v>
      </c>
      <c r="AI127" s="317" t="s">
        <v>878</v>
      </c>
      <c r="AJ127" s="317" t="s">
        <v>878</v>
      </c>
      <c r="AK127" s="310" t="s">
        <v>792</v>
      </c>
      <c r="AL127" s="68" t="s">
        <v>1471</v>
      </c>
      <c r="AM127" s="68" t="s">
        <v>1471</v>
      </c>
      <c r="AN127" s="68" t="s">
        <v>792</v>
      </c>
    </row>
    <row r="128" spans="1:40">
      <c r="A128" s="317" t="s">
        <v>216</v>
      </c>
      <c r="B128" s="317" t="s">
        <v>745</v>
      </c>
      <c r="C128" s="317" t="s">
        <v>1293</v>
      </c>
      <c r="D128" s="317" t="s">
        <v>1293</v>
      </c>
      <c r="E128" s="396">
        <v>0</v>
      </c>
      <c r="F128" s="396">
        <v>0</v>
      </c>
      <c r="G128" s="396">
        <v>0</v>
      </c>
      <c r="H128" s="396">
        <v>0</v>
      </c>
      <c r="I128" s="396">
        <v>0</v>
      </c>
      <c r="J128" s="396">
        <v>0</v>
      </c>
      <c r="K128" s="396">
        <v>0</v>
      </c>
      <c r="L128" s="396">
        <v>0</v>
      </c>
      <c r="M128" s="396">
        <v>0</v>
      </c>
      <c r="N128" s="396">
        <v>0</v>
      </c>
      <c r="O128" s="396">
        <v>0</v>
      </c>
      <c r="P128" s="396">
        <v>0</v>
      </c>
      <c r="Q128" s="396">
        <v>0</v>
      </c>
      <c r="R128" s="396">
        <v>0</v>
      </c>
      <c r="S128" s="396">
        <v>0</v>
      </c>
      <c r="T128" s="396">
        <v>0</v>
      </c>
      <c r="U128" s="396">
        <v>0</v>
      </c>
      <c r="V128" s="396">
        <v>0</v>
      </c>
      <c r="W128" s="396">
        <v>0</v>
      </c>
      <c r="X128" s="396">
        <v>0</v>
      </c>
      <c r="Y128" s="396">
        <v>0</v>
      </c>
      <c r="Z128" s="396">
        <v>0</v>
      </c>
      <c r="AA128" s="396">
        <v>0</v>
      </c>
      <c r="AB128" s="396">
        <v>0</v>
      </c>
      <c r="AC128" s="317" t="s">
        <v>878</v>
      </c>
      <c r="AD128" s="317" t="s">
        <v>878</v>
      </c>
      <c r="AE128" s="317" t="s">
        <v>878</v>
      </c>
      <c r="AF128" s="317" t="s">
        <v>878</v>
      </c>
      <c r="AG128" s="317" t="s">
        <v>878</v>
      </c>
      <c r="AH128" s="317" t="s">
        <v>878</v>
      </c>
      <c r="AI128" s="317" t="s">
        <v>878</v>
      </c>
      <c r="AJ128" s="317" t="s">
        <v>878</v>
      </c>
      <c r="AK128" s="310" t="s">
        <v>792</v>
      </c>
      <c r="AL128" s="68" t="s">
        <v>1471</v>
      </c>
      <c r="AM128" s="68" t="s">
        <v>1471</v>
      </c>
      <c r="AN128" s="68" t="s">
        <v>792</v>
      </c>
    </row>
    <row r="129" spans="1:40">
      <c r="A129" s="317" t="s">
        <v>374</v>
      </c>
      <c r="B129" s="317" t="s">
        <v>600</v>
      </c>
      <c r="C129" s="317" t="s">
        <v>1295</v>
      </c>
      <c r="D129" s="317" t="s">
        <v>1293</v>
      </c>
      <c r="E129" s="396">
        <v>0</v>
      </c>
      <c r="F129" s="396">
        <v>0</v>
      </c>
      <c r="G129" s="396">
        <v>0</v>
      </c>
      <c r="H129" s="396">
        <v>1</v>
      </c>
      <c r="I129" s="396">
        <v>1</v>
      </c>
      <c r="J129" s="396">
        <v>0</v>
      </c>
      <c r="K129" s="396">
        <v>0</v>
      </c>
      <c r="L129" s="396">
        <v>2</v>
      </c>
      <c r="M129" s="396">
        <v>5</v>
      </c>
      <c r="N129" s="396">
        <v>3</v>
      </c>
      <c r="O129" s="396">
        <v>0</v>
      </c>
      <c r="P129" s="396">
        <v>12</v>
      </c>
      <c r="Q129" s="396">
        <v>121</v>
      </c>
      <c r="R129" s="396">
        <v>0</v>
      </c>
      <c r="S129" s="396">
        <v>4</v>
      </c>
      <c r="T129" s="396">
        <v>145</v>
      </c>
      <c r="U129" s="396">
        <v>0</v>
      </c>
      <c r="V129" s="396">
        <v>0</v>
      </c>
      <c r="W129" s="396">
        <v>0</v>
      </c>
      <c r="X129" s="396">
        <v>8.3333333333333329E-2</v>
      </c>
      <c r="Y129" s="396">
        <v>8.2644628099173556E-3</v>
      </c>
      <c r="Z129" s="396">
        <v>0</v>
      </c>
      <c r="AA129" s="396">
        <v>0</v>
      </c>
      <c r="AB129" s="396">
        <v>1.379310344827586E-2</v>
      </c>
      <c r="AC129" s="317" t="s">
        <v>878</v>
      </c>
      <c r="AD129" s="317" t="s">
        <v>878</v>
      </c>
      <c r="AE129" s="317" t="s">
        <v>878</v>
      </c>
      <c r="AF129" s="317" t="s">
        <v>878</v>
      </c>
      <c r="AG129" s="317" t="s">
        <v>878</v>
      </c>
      <c r="AH129" s="317" t="s">
        <v>878</v>
      </c>
      <c r="AI129" s="317" t="s">
        <v>878</v>
      </c>
      <c r="AJ129" s="317" t="s">
        <v>878</v>
      </c>
      <c r="AK129" s="310" t="s">
        <v>792</v>
      </c>
      <c r="AL129" s="68" t="s">
        <v>1471</v>
      </c>
      <c r="AM129" s="68" t="s">
        <v>1471</v>
      </c>
      <c r="AN129" s="68" t="s">
        <v>792</v>
      </c>
    </row>
    <row r="130" spans="1:40">
      <c r="A130" s="317" t="s">
        <v>256</v>
      </c>
      <c r="B130" s="317" t="s">
        <v>805</v>
      </c>
      <c r="C130" s="317" t="s">
        <v>1293</v>
      </c>
      <c r="D130">
        <v>112</v>
      </c>
      <c r="E130" s="396">
        <v>0</v>
      </c>
      <c r="F130" s="396">
        <v>0</v>
      </c>
      <c r="G130" s="396">
        <v>0</v>
      </c>
      <c r="H130" s="396">
        <v>0</v>
      </c>
      <c r="I130" s="396">
        <v>0</v>
      </c>
      <c r="J130" s="396">
        <v>0</v>
      </c>
      <c r="K130" s="396">
        <v>0</v>
      </c>
      <c r="L130" s="396">
        <v>0</v>
      </c>
      <c r="M130" s="396">
        <v>3</v>
      </c>
      <c r="N130" s="396">
        <v>2</v>
      </c>
      <c r="O130" s="396">
        <v>2</v>
      </c>
      <c r="P130" s="396">
        <v>83</v>
      </c>
      <c r="Q130" s="396">
        <v>122</v>
      </c>
      <c r="R130" s="396">
        <v>0</v>
      </c>
      <c r="S130" s="396">
        <v>5</v>
      </c>
      <c r="T130" s="396">
        <v>217</v>
      </c>
      <c r="U130" s="396">
        <v>0</v>
      </c>
      <c r="V130" s="396">
        <v>0</v>
      </c>
      <c r="W130" s="396">
        <v>0</v>
      </c>
      <c r="X130" s="396">
        <v>0</v>
      </c>
      <c r="Y130" s="396">
        <v>0</v>
      </c>
      <c r="Z130" s="396">
        <v>0</v>
      </c>
      <c r="AA130" s="396">
        <v>0</v>
      </c>
      <c r="AB130" s="396">
        <v>0</v>
      </c>
      <c r="AC130" s="317" t="s">
        <v>878</v>
      </c>
      <c r="AD130" s="317" t="s">
        <v>878</v>
      </c>
      <c r="AE130" s="317" t="s">
        <v>878</v>
      </c>
      <c r="AF130" s="317" t="s">
        <v>878</v>
      </c>
      <c r="AG130" s="317" t="s">
        <v>878</v>
      </c>
      <c r="AH130" s="317" t="s">
        <v>878</v>
      </c>
      <c r="AI130" s="317" t="s">
        <v>878</v>
      </c>
      <c r="AJ130" s="317" t="s">
        <v>878</v>
      </c>
      <c r="AK130" s="310" t="s">
        <v>792</v>
      </c>
      <c r="AL130" s="68" t="s">
        <v>1471</v>
      </c>
      <c r="AM130" s="68" t="s">
        <v>1471</v>
      </c>
      <c r="AN130" s="68" t="s">
        <v>792</v>
      </c>
    </row>
    <row r="131" spans="1:40">
      <c r="A131" s="317" t="s">
        <v>425</v>
      </c>
      <c r="B131" s="317" t="s">
        <v>640</v>
      </c>
      <c r="C131" s="317" t="s">
        <v>1293</v>
      </c>
      <c r="D131">
        <v>112</v>
      </c>
      <c r="E131" s="396">
        <v>0</v>
      </c>
      <c r="F131" s="396">
        <v>0</v>
      </c>
      <c r="G131" s="396">
        <v>0</v>
      </c>
      <c r="H131" s="396">
        <v>0</v>
      </c>
      <c r="I131" s="396">
        <v>0</v>
      </c>
      <c r="J131" s="396">
        <v>0</v>
      </c>
      <c r="K131" s="396">
        <v>0</v>
      </c>
      <c r="L131" s="396">
        <v>0</v>
      </c>
      <c r="M131" s="396">
        <v>5</v>
      </c>
      <c r="N131" s="396">
        <v>0</v>
      </c>
      <c r="O131" s="396">
        <v>0</v>
      </c>
      <c r="P131" s="396">
        <v>8</v>
      </c>
      <c r="Q131" s="396">
        <v>38</v>
      </c>
      <c r="R131" s="396">
        <v>0</v>
      </c>
      <c r="S131" s="396">
        <v>4</v>
      </c>
      <c r="T131" s="396">
        <v>55</v>
      </c>
      <c r="U131" s="396">
        <v>0</v>
      </c>
      <c r="V131" s="396">
        <v>0</v>
      </c>
      <c r="W131" s="396">
        <v>0</v>
      </c>
      <c r="X131" s="396">
        <v>0</v>
      </c>
      <c r="Y131" s="396">
        <v>0</v>
      </c>
      <c r="Z131" s="396">
        <v>0</v>
      </c>
      <c r="AA131" s="396">
        <v>0</v>
      </c>
      <c r="AB131" s="396">
        <v>0</v>
      </c>
      <c r="AC131" s="317" t="s">
        <v>878</v>
      </c>
      <c r="AD131" s="317" t="s">
        <v>878</v>
      </c>
      <c r="AE131" s="317" t="s">
        <v>878</v>
      </c>
      <c r="AF131" s="317" t="s">
        <v>878</v>
      </c>
      <c r="AG131" s="317" t="s">
        <v>878</v>
      </c>
      <c r="AH131" s="317" t="s">
        <v>878</v>
      </c>
      <c r="AI131" s="317" t="s">
        <v>878</v>
      </c>
      <c r="AJ131" s="317" t="s">
        <v>878</v>
      </c>
      <c r="AK131" s="310" t="s">
        <v>792</v>
      </c>
      <c r="AL131" s="68" t="s">
        <v>1471</v>
      </c>
      <c r="AM131" s="68" t="s">
        <v>1471</v>
      </c>
      <c r="AN131" s="68" t="s">
        <v>792</v>
      </c>
    </row>
    <row r="132" spans="1:40">
      <c r="A132" s="317" t="s">
        <v>38</v>
      </c>
      <c r="B132" s="317" t="s">
        <v>666</v>
      </c>
      <c r="C132" s="317" t="s">
        <v>1296</v>
      </c>
      <c r="E132" s="396">
        <v>0</v>
      </c>
      <c r="F132" s="396">
        <v>0</v>
      </c>
      <c r="G132" s="396">
        <v>0</v>
      </c>
      <c r="H132" s="396">
        <v>0</v>
      </c>
      <c r="I132" s="396">
        <v>0</v>
      </c>
      <c r="J132" s="396">
        <v>0</v>
      </c>
      <c r="K132" s="396">
        <v>0</v>
      </c>
      <c r="L132" s="396">
        <v>0</v>
      </c>
      <c r="M132" s="396">
        <v>1</v>
      </c>
      <c r="N132" s="396">
        <v>0</v>
      </c>
      <c r="O132" s="396">
        <v>0</v>
      </c>
      <c r="P132" s="396">
        <v>10</v>
      </c>
      <c r="Q132" s="396">
        <v>75</v>
      </c>
      <c r="R132" s="396">
        <v>0</v>
      </c>
      <c r="S132" s="396">
        <v>7</v>
      </c>
      <c r="T132" s="396">
        <v>93</v>
      </c>
      <c r="U132" s="396">
        <v>0</v>
      </c>
      <c r="V132" s="396">
        <v>0</v>
      </c>
      <c r="W132" s="396">
        <v>0</v>
      </c>
      <c r="X132" s="396">
        <v>0</v>
      </c>
      <c r="Y132" s="396">
        <v>0</v>
      </c>
      <c r="Z132" s="396">
        <v>0</v>
      </c>
      <c r="AA132" s="396">
        <v>0</v>
      </c>
      <c r="AB132" s="396">
        <v>0</v>
      </c>
      <c r="AC132" s="317" t="s">
        <v>878</v>
      </c>
      <c r="AD132" s="317" t="s">
        <v>878</v>
      </c>
      <c r="AE132" s="317" t="s">
        <v>878</v>
      </c>
      <c r="AF132" s="317" t="s">
        <v>878</v>
      </c>
      <c r="AG132" s="317" t="s">
        <v>878</v>
      </c>
      <c r="AH132" s="317" t="s">
        <v>878</v>
      </c>
      <c r="AI132" s="317" t="s">
        <v>878</v>
      </c>
      <c r="AJ132" s="317" t="s">
        <v>878</v>
      </c>
      <c r="AK132" s="310" t="s">
        <v>792</v>
      </c>
      <c r="AL132" s="68" t="s">
        <v>1471</v>
      </c>
      <c r="AM132" s="68" t="s">
        <v>1471</v>
      </c>
      <c r="AN132" s="68" t="s">
        <v>792</v>
      </c>
    </row>
    <row r="133" spans="1:40">
      <c r="A133" s="317" t="s">
        <v>359</v>
      </c>
      <c r="B133" s="317" t="s">
        <v>590</v>
      </c>
      <c r="C133" s="317" t="s">
        <v>1296</v>
      </c>
      <c r="E133" s="396">
        <v>0</v>
      </c>
      <c r="F133" s="396">
        <v>0</v>
      </c>
      <c r="G133" s="396">
        <v>0</v>
      </c>
      <c r="H133" s="396">
        <v>0</v>
      </c>
      <c r="I133" s="396">
        <v>0</v>
      </c>
      <c r="J133" s="396">
        <v>0</v>
      </c>
      <c r="K133" s="396">
        <v>0</v>
      </c>
      <c r="L133" s="396">
        <v>0</v>
      </c>
      <c r="M133" s="396">
        <v>0</v>
      </c>
      <c r="N133" s="396">
        <v>0</v>
      </c>
      <c r="O133" s="396">
        <v>0</v>
      </c>
      <c r="P133" s="396">
        <v>1</v>
      </c>
      <c r="Q133" s="396">
        <v>6</v>
      </c>
      <c r="R133" s="396">
        <v>0</v>
      </c>
      <c r="S133" s="396">
        <v>0</v>
      </c>
      <c r="T133" s="396">
        <v>7</v>
      </c>
      <c r="U133" s="396">
        <v>0</v>
      </c>
      <c r="V133" s="396">
        <v>0</v>
      </c>
      <c r="W133" s="396">
        <v>0</v>
      </c>
      <c r="X133" s="396">
        <v>0</v>
      </c>
      <c r="Y133" s="396">
        <v>0</v>
      </c>
      <c r="Z133" s="396">
        <v>0</v>
      </c>
      <c r="AA133" s="396">
        <v>0</v>
      </c>
      <c r="AB133" s="396">
        <v>0</v>
      </c>
      <c r="AC133" s="317" t="s">
        <v>878</v>
      </c>
      <c r="AD133" s="317" t="s">
        <v>878</v>
      </c>
      <c r="AE133" s="317" t="s">
        <v>878</v>
      </c>
      <c r="AF133" s="317" t="s">
        <v>878</v>
      </c>
      <c r="AG133" s="317" t="s">
        <v>878</v>
      </c>
      <c r="AH133" s="317" t="s">
        <v>878</v>
      </c>
      <c r="AI133" s="317" t="s">
        <v>878</v>
      </c>
      <c r="AJ133" s="317" t="s">
        <v>878</v>
      </c>
      <c r="AK133" s="310" t="s">
        <v>792</v>
      </c>
      <c r="AL133" s="68" t="s">
        <v>1471</v>
      </c>
      <c r="AM133" s="68" t="s">
        <v>1471</v>
      </c>
      <c r="AN133" s="68" t="s">
        <v>792</v>
      </c>
    </row>
    <row r="134" spans="1:40">
      <c r="A134" s="317" t="s">
        <v>152</v>
      </c>
      <c r="B134" s="317" t="s">
        <v>659</v>
      </c>
      <c r="C134" s="317" t="s">
        <v>1296</v>
      </c>
      <c r="E134" s="396">
        <v>0</v>
      </c>
      <c r="F134" s="396">
        <v>0</v>
      </c>
      <c r="G134" s="396">
        <v>0</v>
      </c>
      <c r="H134" s="396">
        <v>0</v>
      </c>
      <c r="I134" s="396">
        <v>1</v>
      </c>
      <c r="J134" s="396">
        <v>0</v>
      </c>
      <c r="K134" s="396">
        <v>0</v>
      </c>
      <c r="L134" s="396">
        <v>1</v>
      </c>
      <c r="M134" s="396">
        <v>3</v>
      </c>
      <c r="N134" s="396">
        <v>0</v>
      </c>
      <c r="O134" s="396">
        <v>1</v>
      </c>
      <c r="P134" s="396">
        <v>5</v>
      </c>
      <c r="Q134" s="396">
        <v>84</v>
      </c>
      <c r="R134" s="396">
        <v>0</v>
      </c>
      <c r="S134" s="396">
        <v>2</v>
      </c>
      <c r="T134" s="396">
        <v>95</v>
      </c>
      <c r="U134" s="396">
        <v>0</v>
      </c>
      <c r="V134" s="396">
        <v>0</v>
      </c>
      <c r="W134" s="396">
        <v>0</v>
      </c>
      <c r="X134" s="396">
        <v>0</v>
      </c>
      <c r="Y134" s="396">
        <v>1.1904761904761901E-2</v>
      </c>
      <c r="Z134" s="396">
        <v>0</v>
      </c>
      <c r="AA134" s="396">
        <v>0</v>
      </c>
      <c r="AB134" s="396">
        <v>1.0526315789473681E-2</v>
      </c>
      <c r="AC134" s="317" t="s">
        <v>878</v>
      </c>
      <c r="AD134" s="317" t="s">
        <v>878</v>
      </c>
      <c r="AE134" s="317" t="s">
        <v>878</v>
      </c>
      <c r="AF134" s="317" t="s">
        <v>878</v>
      </c>
      <c r="AG134" s="317" t="s">
        <v>878</v>
      </c>
      <c r="AH134" s="317" t="s">
        <v>878</v>
      </c>
      <c r="AI134" s="317" t="s">
        <v>878</v>
      </c>
      <c r="AJ134" s="317" t="s">
        <v>878</v>
      </c>
      <c r="AK134" s="310" t="s">
        <v>792</v>
      </c>
      <c r="AL134" s="68" t="s">
        <v>1471</v>
      </c>
      <c r="AM134" s="68" t="s">
        <v>1471</v>
      </c>
      <c r="AN134" s="68" t="s">
        <v>792</v>
      </c>
    </row>
    <row r="135" spans="1:40">
      <c r="A135" s="317" t="s">
        <v>30</v>
      </c>
      <c r="B135" s="317" t="s">
        <v>657</v>
      </c>
      <c r="C135" s="317" t="s">
        <v>1296</v>
      </c>
      <c r="E135" s="396">
        <v>0</v>
      </c>
      <c r="F135" s="396">
        <v>0</v>
      </c>
      <c r="G135" s="396">
        <v>0</v>
      </c>
      <c r="H135" s="396">
        <v>0</v>
      </c>
      <c r="I135" s="396">
        <v>0</v>
      </c>
      <c r="J135" s="396">
        <v>0</v>
      </c>
      <c r="K135" s="396">
        <v>0</v>
      </c>
      <c r="L135" s="396">
        <v>0</v>
      </c>
      <c r="M135" s="396">
        <v>0</v>
      </c>
      <c r="N135" s="396">
        <v>0</v>
      </c>
      <c r="O135" s="396">
        <v>0</v>
      </c>
      <c r="P135" s="396">
        <v>6</v>
      </c>
      <c r="Q135" s="396">
        <v>51</v>
      </c>
      <c r="R135" s="396">
        <v>0</v>
      </c>
      <c r="S135" s="396">
        <v>3</v>
      </c>
      <c r="T135" s="396">
        <v>60</v>
      </c>
      <c r="U135" s="396">
        <v>0</v>
      </c>
      <c r="V135" s="396">
        <v>0</v>
      </c>
      <c r="W135" s="396">
        <v>0</v>
      </c>
      <c r="X135" s="396">
        <v>0</v>
      </c>
      <c r="Y135" s="396">
        <v>0</v>
      </c>
      <c r="Z135" s="396">
        <v>0</v>
      </c>
      <c r="AA135" s="396">
        <v>0</v>
      </c>
      <c r="AB135" s="396">
        <v>0</v>
      </c>
      <c r="AC135" s="317" t="s">
        <v>878</v>
      </c>
      <c r="AD135" s="317" t="s">
        <v>878</v>
      </c>
      <c r="AE135" s="317" t="s">
        <v>878</v>
      </c>
      <c r="AF135" s="317" t="s">
        <v>878</v>
      </c>
      <c r="AG135" s="317" t="s">
        <v>878</v>
      </c>
      <c r="AH135" s="317" t="s">
        <v>878</v>
      </c>
      <c r="AI135" s="317" t="s">
        <v>878</v>
      </c>
      <c r="AJ135" s="317" t="s">
        <v>878</v>
      </c>
      <c r="AK135" s="310" t="s">
        <v>792</v>
      </c>
      <c r="AL135" s="68" t="s">
        <v>1471</v>
      </c>
      <c r="AM135" s="68" t="s">
        <v>1471</v>
      </c>
      <c r="AN135" s="68" t="s">
        <v>792</v>
      </c>
    </row>
    <row r="136" spans="1:40">
      <c r="A136" s="317" t="s">
        <v>9</v>
      </c>
      <c r="B136" s="317" t="s">
        <v>524</v>
      </c>
      <c r="C136" s="317" t="s">
        <v>1296</v>
      </c>
      <c r="E136" s="396">
        <v>0</v>
      </c>
      <c r="F136" s="396">
        <v>0</v>
      </c>
      <c r="G136" s="396">
        <v>0</v>
      </c>
      <c r="H136" s="396">
        <v>0</v>
      </c>
      <c r="I136" s="396">
        <v>0</v>
      </c>
      <c r="J136" s="396">
        <v>0</v>
      </c>
      <c r="K136" s="396">
        <v>0</v>
      </c>
      <c r="L136" s="396">
        <v>0</v>
      </c>
      <c r="M136" s="396">
        <v>0</v>
      </c>
      <c r="N136" s="396">
        <v>2</v>
      </c>
      <c r="O136" s="396">
        <v>0</v>
      </c>
      <c r="P136" s="396">
        <v>2</v>
      </c>
      <c r="Q136" s="396">
        <v>56</v>
      </c>
      <c r="R136" s="396">
        <v>0</v>
      </c>
      <c r="S136" s="396">
        <v>0</v>
      </c>
      <c r="T136" s="396">
        <v>60</v>
      </c>
      <c r="U136" s="396">
        <v>0</v>
      </c>
      <c r="V136" s="396">
        <v>0</v>
      </c>
      <c r="W136" s="396">
        <v>0</v>
      </c>
      <c r="X136" s="396">
        <v>0</v>
      </c>
      <c r="Y136" s="396">
        <v>0</v>
      </c>
      <c r="Z136" s="396">
        <v>0</v>
      </c>
      <c r="AA136" s="396">
        <v>0</v>
      </c>
      <c r="AB136" s="396">
        <v>0</v>
      </c>
      <c r="AC136" s="317" t="s">
        <v>878</v>
      </c>
      <c r="AD136" s="317" t="s">
        <v>878</v>
      </c>
      <c r="AE136" s="317" t="s">
        <v>878</v>
      </c>
      <c r="AF136" s="317" t="s">
        <v>878</v>
      </c>
      <c r="AG136" s="317" t="s">
        <v>878</v>
      </c>
      <c r="AH136" s="317" t="s">
        <v>878</v>
      </c>
      <c r="AI136" s="317" t="s">
        <v>878</v>
      </c>
      <c r="AJ136" s="317" t="s">
        <v>878</v>
      </c>
      <c r="AK136" s="310" t="s">
        <v>792</v>
      </c>
      <c r="AL136" s="68" t="s">
        <v>1471</v>
      </c>
      <c r="AM136" s="68" t="s">
        <v>1471</v>
      </c>
      <c r="AN136" s="68" t="s">
        <v>792</v>
      </c>
    </row>
    <row r="137" spans="1:40">
      <c r="A137" s="317" t="s">
        <v>264</v>
      </c>
      <c r="B137" s="317" t="s">
        <v>809</v>
      </c>
      <c r="C137" s="317" t="s">
        <v>1296</v>
      </c>
      <c r="E137" s="396">
        <v>0</v>
      </c>
      <c r="F137" s="396">
        <v>0</v>
      </c>
      <c r="G137" s="396">
        <v>0</v>
      </c>
      <c r="H137" s="396">
        <v>0</v>
      </c>
      <c r="I137" s="396">
        <v>0</v>
      </c>
      <c r="J137" s="396">
        <v>0</v>
      </c>
      <c r="K137" s="396">
        <v>0</v>
      </c>
      <c r="L137" s="396">
        <v>0</v>
      </c>
      <c r="M137" s="396">
        <v>2</v>
      </c>
      <c r="N137" s="396">
        <v>0</v>
      </c>
      <c r="O137" s="396">
        <v>0</v>
      </c>
      <c r="P137" s="396">
        <v>14</v>
      </c>
      <c r="Q137" s="396">
        <v>93</v>
      </c>
      <c r="R137" s="396">
        <v>0</v>
      </c>
      <c r="S137" s="396">
        <v>5</v>
      </c>
      <c r="T137" s="396">
        <v>114</v>
      </c>
      <c r="U137" s="396">
        <v>0</v>
      </c>
      <c r="V137" s="396">
        <v>0</v>
      </c>
      <c r="W137" s="396">
        <v>0</v>
      </c>
      <c r="X137" s="396">
        <v>0</v>
      </c>
      <c r="Y137" s="396">
        <v>0</v>
      </c>
      <c r="Z137" s="396">
        <v>0</v>
      </c>
      <c r="AA137" s="396">
        <v>0</v>
      </c>
      <c r="AB137" s="396">
        <v>0</v>
      </c>
      <c r="AC137" s="317" t="s">
        <v>878</v>
      </c>
      <c r="AD137" s="317" t="s">
        <v>878</v>
      </c>
      <c r="AE137" s="317" t="s">
        <v>878</v>
      </c>
      <c r="AF137" s="317" t="s">
        <v>878</v>
      </c>
      <c r="AG137" s="317" t="s">
        <v>878</v>
      </c>
      <c r="AH137" s="317" t="s">
        <v>878</v>
      </c>
      <c r="AI137" s="317" t="s">
        <v>878</v>
      </c>
      <c r="AJ137" s="317" t="s">
        <v>878</v>
      </c>
      <c r="AK137" s="310" t="s">
        <v>792</v>
      </c>
      <c r="AL137" s="68" t="s">
        <v>1471</v>
      </c>
      <c r="AM137" s="68" t="s">
        <v>1471</v>
      </c>
      <c r="AN137" s="68" t="s">
        <v>792</v>
      </c>
    </row>
    <row r="138" spans="1:40">
      <c r="A138" s="317" t="s">
        <v>1145</v>
      </c>
      <c r="B138" s="317" t="s">
        <v>538</v>
      </c>
      <c r="C138" s="317" t="s">
        <v>1296</v>
      </c>
      <c r="E138" s="396">
        <v>0</v>
      </c>
      <c r="F138" s="396">
        <v>0</v>
      </c>
      <c r="G138" s="396">
        <v>0</v>
      </c>
      <c r="H138" s="396">
        <v>0</v>
      </c>
      <c r="I138" s="396">
        <v>0</v>
      </c>
      <c r="J138" s="396">
        <v>0</v>
      </c>
      <c r="K138" s="396">
        <v>0</v>
      </c>
      <c r="L138" s="396">
        <v>0</v>
      </c>
      <c r="M138" s="396">
        <v>1</v>
      </c>
      <c r="N138" s="396">
        <v>0</v>
      </c>
      <c r="O138" s="396">
        <v>0</v>
      </c>
      <c r="P138" s="396">
        <v>3</v>
      </c>
      <c r="Q138" s="396">
        <v>14</v>
      </c>
      <c r="R138" s="396">
        <v>0</v>
      </c>
      <c r="S138" s="396">
        <v>0</v>
      </c>
      <c r="T138" s="396">
        <v>18</v>
      </c>
      <c r="U138" s="396">
        <v>0</v>
      </c>
      <c r="V138" s="396">
        <v>0</v>
      </c>
      <c r="W138" s="396">
        <v>0</v>
      </c>
      <c r="X138" s="396">
        <v>0</v>
      </c>
      <c r="Y138" s="396">
        <v>0</v>
      </c>
      <c r="Z138" s="396">
        <v>0</v>
      </c>
      <c r="AA138" s="396">
        <v>0</v>
      </c>
      <c r="AB138" s="396">
        <v>0</v>
      </c>
      <c r="AC138" s="317" t="s">
        <v>878</v>
      </c>
      <c r="AD138" s="317" t="s">
        <v>878</v>
      </c>
      <c r="AE138" s="317" t="s">
        <v>878</v>
      </c>
      <c r="AF138" s="317" t="s">
        <v>878</v>
      </c>
      <c r="AG138" s="317" t="s">
        <v>878</v>
      </c>
      <c r="AH138" s="317" t="s">
        <v>878</v>
      </c>
      <c r="AI138" s="317" t="s">
        <v>878</v>
      </c>
      <c r="AJ138" s="317" t="s">
        <v>878</v>
      </c>
      <c r="AK138" s="310" t="s">
        <v>792</v>
      </c>
      <c r="AL138" s="68" t="s">
        <v>1471</v>
      </c>
      <c r="AM138" s="68" t="s">
        <v>1471</v>
      </c>
      <c r="AN138" s="68" t="s">
        <v>792</v>
      </c>
    </row>
    <row r="139" spans="1:40">
      <c r="A139" s="317" t="s">
        <v>206</v>
      </c>
      <c r="B139" s="317" t="s">
        <v>782</v>
      </c>
      <c r="C139" s="317" t="s">
        <v>1296</v>
      </c>
      <c r="E139" s="396">
        <v>0</v>
      </c>
      <c r="F139" s="396">
        <v>0</v>
      </c>
      <c r="G139" s="396">
        <v>0</v>
      </c>
      <c r="H139" s="396">
        <v>0</v>
      </c>
      <c r="I139" s="396">
        <v>1</v>
      </c>
      <c r="J139" s="396">
        <v>0</v>
      </c>
      <c r="K139" s="396">
        <v>0</v>
      </c>
      <c r="L139" s="396">
        <v>1</v>
      </c>
      <c r="M139" s="396">
        <v>2</v>
      </c>
      <c r="N139" s="396">
        <v>0</v>
      </c>
      <c r="O139" s="396">
        <v>3</v>
      </c>
      <c r="P139" s="396">
        <v>14</v>
      </c>
      <c r="Q139" s="396">
        <v>124</v>
      </c>
      <c r="R139" s="396">
        <v>0</v>
      </c>
      <c r="S139" s="396">
        <v>8</v>
      </c>
      <c r="T139" s="396">
        <v>151</v>
      </c>
      <c r="U139" s="396">
        <v>0</v>
      </c>
      <c r="V139" s="396">
        <v>0</v>
      </c>
      <c r="W139" s="396">
        <v>0</v>
      </c>
      <c r="X139" s="396">
        <v>0</v>
      </c>
      <c r="Y139" s="396">
        <v>8.0645161290322578E-3</v>
      </c>
      <c r="Z139" s="396">
        <v>0</v>
      </c>
      <c r="AA139" s="396">
        <v>0</v>
      </c>
      <c r="AB139" s="396">
        <v>6.6225165562913907E-3</v>
      </c>
      <c r="AC139" s="317" t="s">
        <v>878</v>
      </c>
      <c r="AD139" s="317" t="s">
        <v>878</v>
      </c>
      <c r="AE139" s="317" t="s">
        <v>878</v>
      </c>
      <c r="AF139" s="317" t="s">
        <v>878</v>
      </c>
      <c r="AG139" s="317" t="s">
        <v>878</v>
      </c>
      <c r="AH139" s="317" t="s">
        <v>878</v>
      </c>
      <c r="AI139" s="317" t="s">
        <v>878</v>
      </c>
      <c r="AJ139" s="317" t="s">
        <v>878</v>
      </c>
      <c r="AK139" s="310" t="s">
        <v>792</v>
      </c>
      <c r="AL139" s="68" t="s">
        <v>1471</v>
      </c>
      <c r="AM139" s="68" t="s">
        <v>1471</v>
      </c>
      <c r="AN139" s="68" t="s">
        <v>792</v>
      </c>
    </row>
    <row r="140" spans="1:40">
      <c r="A140" s="317" t="s">
        <v>58</v>
      </c>
      <c r="B140" s="317" t="s">
        <v>511</v>
      </c>
      <c r="C140" s="317" t="s">
        <v>1296</v>
      </c>
      <c r="E140" s="396">
        <v>0</v>
      </c>
      <c r="F140" s="396">
        <v>0</v>
      </c>
      <c r="G140" s="396">
        <v>0</v>
      </c>
      <c r="H140" s="396">
        <v>0</v>
      </c>
      <c r="I140" s="396">
        <v>0</v>
      </c>
      <c r="J140" s="396">
        <v>0</v>
      </c>
      <c r="K140" s="396">
        <v>0</v>
      </c>
      <c r="L140" s="396">
        <v>0</v>
      </c>
      <c r="M140" s="396">
        <v>1</v>
      </c>
      <c r="N140" s="396">
        <v>0</v>
      </c>
      <c r="O140" s="396">
        <v>0</v>
      </c>
      <c r="P140" s="396">
        <v>12</v>
      </c>
      <c r="Q140" s="396">
        <v>84</v>
      </c>
      <c r="R140" s="396">
        <v>0</v>
      </c>
      <c r="S140" s="396">
        <v>1</v>
      </c>
      <c r="T140" s="396">
        <v>98</v>
      </c>
      <c r="U140" s="396">
        <v>0</v>
      </c>
      <c r="V140" s="396">
        <v>0</v>
      </c>
      <c r="W140" s="396">
        <v>0</v>
      </c>
      <c r="X140" s="396">
        <v>0</v>
      </c>
      <c r="Y140" s="396">
        <v>0</v>
      </c>
      <c r="Z140" s="396">
        <v>0</v>
      </c>
      <c r="AA140" s="396">
        <v>0</v>
      </c>
      <c r="AB140" s="396">
        <v>0</v>
      </c>
      <c r="AC140" s="317" t="s">
        <v>878</v>
      </c>
      <c r="AD140" s="317" t="s">
        <v>878</v>
      </c>
      <c r="AE140" s="317" t="s">
        <v>878</v>
      </c>
      <c r="AF140" s="317" t="s">
        <v>878</v>
      </c>
      <c r="AG140" s="317" t="s">
        <v>878</v>
      </c>
      <c r="AH140" s="317" t="s">
        <v>878</v>
      </c>
      <c r="AI140" s="317" t="s">
        <v>878</v>
      </c>
      <c r="AJ140" s="317" t="s">
        <v>878</v>
      </c>
      <c r="AK140" s="310" t="s">
        <v>792</v>
      </c>
      <c r="AL140" s="68" t="s">
        <v>1471</v>
      </c>
      <c r="AM140" s="68" t="s">
        <v>1471</v>
      </c>
      <c r="AN140" s="68" t="s">
        <v>792</v>
      </c>
    </row>
    <row r="141" spans="1:40">
      <c r="A141" s="317" t="s">
        <v>80</v>
      </c>
      <c r="B141" s="317" t="s">
        <v>701</v>
      </c>
      <c r="C141" s="317" t="s">
        <v>1296</v>
      </c>
      <c r="E141" s="396">
        <v>0</v>
      </c>
      <c r="F141" s="396">
        <v>0</v>
      </c>
      <c r="G141" s="396">
        <v>0</v>
      </c>
      <c r="H141" s="396">
        <v>0</v>
      </c>
      <c r="I141" s="396">
        <v>0</v>
      </c>
      <c r="J141" s="396">
        <v>0</v>
      </c>
      <c r="K141" s="396">
        <v>0</v>
      </c>
      <c r="L141" s="396">
        <v>0</v>
      </c>
      <c r="M141" s="396">
        <v>1</v>
      </c>
      <c r="N141" s="396">
        <v>0</v>
      </c>
      <c r="O141" s="396">
        <v>0</v>
      </c>
      <c r="P141" s="396">
        <v>1</v>
      </c>
      <c r="Q141" s="396">
        <v>29</v>
      </c>
      <c r="R141" s="396">
        <v>1</v>
      </c>
      <c r="S141" s="396">
        <v>3</v>
      </c>
      <c r="T141" s="396">
        <v>35</v>
      </c>
      <c r="U141" s="396">
        <v>0</v>
      </c>
      <c r="V141" s="396">
        <v>0</v>
      </c>
      <c r="W141" s="396">
        <v>0</v>
      </c>
      <c r="X141" s="396">
        <v>0</v>
      </c>
      <c r="Y141" s="396">
        <v>0</v>
      </c>
      <c r="Z141" s="396">
        <v>0</v>
      </c>
      <c r="AA141" s="396">
        <v>0</v>
      </c>
      <c r="AB141" s="396">
        <v>0</v>
      </c>
      <c r="AC141" s="317" t="s">
        <v>878</v>
      </c>
      <c r="AD141" s="317" t="s">
        <v>878</v>
      </c>
      <c r="AE141" s="317" t="s">
        <v>878</v>
      </c>
      <c r="AF141" s="317" t="s">
        <v>878</v>
      </c>
      <c r="AG141" s="317" t="s">
        <v>878</v>
      </c>
      <c r="AH141" s="317" t="s">
        <v>878</v>
      </c>
      <c r="AI141" s="317" t="s">
        <v>878</v>
      </c>
      <c r="AJ141" s="317" t="s">
        <v>878</v>
      </c>
      <c r="AK141" s="233" t="s">
        <v>792</v>
      </c>
      <c r="AL141" s="68" t="s">
        <v>1471</v>
      </c>
      <c r="AM141" s="68" t="s">
        <v>1471</v>
      </c>
      <c r="AN141" s="68" t="s">
        <v>792</v>
      </c>
    </row>
    <row r="142" spans="1:40">
      <c r="A142" s="317" t="s">
        <v>239</v>
      </c>
      <c r="B142" s="317" t="s">
        <v>553</v>
      </c>
      <c r="C142" s="317" t="s">
        <v>1296</v>
      </c>
      <c r="E142" s="396">
        <v>0</v>
      </c>
      <c r="F142" s="396">
        <v>0</v>
      </c>
      <c r="G142" s="396">
        <v>0</v>
      </c>
      <c r="H142" s="396">
        <v>0</v>
      </c>
      <c r="I142" s="396">
        <v>2</v>
      </c>
      <c r="J142" s="396">
        <v>0</v>
      </c>
      <c r="K142" s="396">
        <v>0</v>
      </c>
      <c r="L142" s="396">
        <v>2</v>
      </c>
      <c r="M142" s="396">
        <v>4</v>
      </c>
      <c r="N142" s="396">
        <v>2</v>
      </c>
      <c r="O142" s="396">
        <v>11</v>
      </c>
      <c r="P142" s="396">
        <v>72</v>
      </c>
      <c r="Q142" s="396">
        <v>296</v>
      </c>
      <c r="R142" s="396">
        <v>0</v>
      </c>
      <c r="S142" s="396">
        <v>23</v>
      </c>
      <c r="T142" s="396">
        <v>408</v>
      </c>
      <c r="U142" s="396">
        <v>0</v>
      </c>
      <c r="V142" s="396">
        <v>0</v>
      </c>
      <c r="W142" s="396">
        <v>0</v>
      </c>
      <c r="X142" s="396">
        <v>0</v>
      </c>
      <c r="Y142" s="396">
        <v>6.7567567567567571E-3</v>
      </c>
      <c r="Z142" s="396">
        <v>0</v>
      </c>
      <c r="AA142" s="396">
        <v>0</v>
      </c>
      <c r="AB142" s="396">
        <v>4.9019607843137254E-3</v>
      </c>
      <c r="AC142" s="317" t="s">
        <v>878</v>
      </c>
      <c r="AD142" s="317" t="s">
        <v>878</v>
      </c>
      <c r="AE142" s="317" t="s">
        <v>878</v>
      </c>
      <c r="AF142" s="317" t="s">
        <v>878</v>
      </c>
      <c r="AG142" s="317" t="s">
        <v>878</v>
      </c>
      <c r="AH142" s="317" t="s">
        <v>878</v>
      </c>
      <c r="AI142" s="317" t="s">
        <v>878</v>
      </c>
      <c r="AJ142" s="317" t="s">
        <v>878</v>
      </c>
      <c r="AK142" s="310" t="s">
        <v>792</v>
      </c>
      <c r="AL142" s="68" t="s">
        <v>1471</v>
      </c>
      <c r="AM142" s="68" t="s">
        <v>1471</v>
      </c>
      <c r="AN142" s="68" t="s">
        <v>792</v>
      </c>
    </row>
    <row r="143" spans="1:40">
      <c r="A143" s="317" t="s">
        <v>252</v>
      </c>
      <c r="B143" s="317" t="s">
        <v>803</v>
      </c>
      <c r="C143" s="317" t="s">
        <v>1296</v>
      </c>
      <c r="E143" s="396">
        <v>0</v>
      </c>
      <c r="F143" s="396">
        <v>0</v>
      </c>
      <c r="G143" s="396">
        <v>0</v>
      </c>
      <c r="H143" s="396">
        <v>0</v>
      </c>
      <c r="I143" s="396">
        <v>0</v>
      </c>
      <c r="J143" s="396">
        <v>0</v>
      </c>
      <c r="K143" s="396">
        <v>0</v>
      </c>
      <c r="L143" s="396">
        <v>0</v>
      </c>
      <c r="M143" s="396">
        <v>1</v>
      </c>
      <c r="N143" s="396">
        <v>0</v>
      </c>
      <c r="O143" s="396">
        <v>2</v>
      </c>
      <c r="P143" s="396">
        <v>3</v>
      </c>
      <c r="Q143" s="396">
        <v>48</v>
      </c>
      <c r="R143" s="396">
        <v>0</v>
      </c>
      <c r="S143" s="396">
        <v>1</v>
      </c>
      <c r="T143" s="396">
        <v>55</v>
      </c>
      <c r="U143" s="396">
        <v>0</v>
      </c>
      <c r="V143" s="396">
        <v>0</v>
      </c>
      <c r="W143" s="396">
        <v>0</v>
      </c>
      <c r="X143" s="396">
        <v>0</v>
      </c>
      <c r="Y143" s="396">
        <v>0</v>
      </c>
      <c r="Z143" s="396">
        <v>0</v>
      </c>
      <c r="AA143" s="396">
        <v>0</v>
      </c>
      <c r="AB143" s="396">
        <v>0</v>
      </c>
      <c r="AC143" s="317" t="s">
        <v>878</v>
      </c>
      <c r="AD143" s="317" t="s">
        <v>878</v>
      </c>
      <c r="AE143" s="317" t="s">
        <v>878</v>
      </c>
      <c r="AF143" s="317" t="s">
        <v>878</v>
      </c>
      <c r="AG143" s="317" t="s">
        <v>878</v>
      </c>
      <c r="AH143" s="317" t="s">
        <v>878</v>
      </c>
      <c r="AI143" s="317" t="s">
        <v>878</v>
      </c>
      <c r="AJ143" s="317" t="s">
        <v>878</v>
      </c>
      <c r="AK143" s="310" t="s">
        <v>792</v>
      </c>
      <c r="AL143" s="68" t="s">
        <v>1471</v>
      </c>
      <c r="AM143" s="68" t="s">
        <v>1471</v>
      </c>
      <c r="AN143" s="68" t="s">
        <v>792</v>
      </c>
    </row>
    <row r="144" spans="1:40">
      <c r="A144" s="317" t="s">
        <v>237</v>
      </c>
      <c r="B144" s="317" t="s">
        <v>552</v>
      </c>
      <c r="C144" s="317" t="s">
        <v>1296</v>
      </c>
      <c r="E144" s="396">
        <v>0</v>
      </c>
      <c r="F144" s="396">
        <v>0</v>
      </c>
      <c r="G144" s="396">
        <v>0</v>
      </c>
      <c r="H144" s="396">
        <v>1</v>
      </c>
      <c r="I144" s="396">
        <v>0</v>
      </c>
      <c r="J144" s="396">
        <v>2</v>
      </c>
      <c r="K144" s="396">
        <v>0</v>
      </c>
      <c r="L144" s="396">
        <v>3</v>
      </c>
      <c r="M144" s="396">
        <v>6</v>
      </c>
      <c r="N144" s="396">
        <v>1</v>
      </c>
      <c r="O144" s="396">
        <v>15</v>
      </c>
      <c r="P144" s="396">
        <v>126</v>
      </c>
      <c r="Q144" s="396">
        <v>378</v>
      </c>
      <c r="R144" s="396">
        <v>3</v>
      </c>
      <c r="S144" s="396">
        <v>6</v>
      </c>
      <c r="T144" s="396">
        <v>535</v>
      </c>
      <c r="U144" s="396">
        <v>0</v>
      </c>
      <c r="V144" s="396">
        <v>0</v>
      </c>
      <c r="W144" s="396">
        <v>0</v>
      </c>
      <c r="X144" s="396">
        <v>7.9365079365079361E-3</v>
      </c>
      <c r="Y144" s="396">
        <v>0</v>
      </c>
      <c r="Z144" s="396">
        <v>0.66666666666666663</v>
      </c>
      <c r="AA144" s="396">
        <v>0</v>
      </c>
      <c r="AB144" s="396">
        <v>5.6074766355140191E-3</v>
      </c>
      <c r="AC144" s="317" t="s">
        <v>878</v>
      </c>
      <c r="AD144" s="317" t="s">
        <v>878</v>
      </c>
      <c r="AE144" s="317" t="s">
        <v>878</v>
      </c>
      <c r="AF144" s="317" t="s">
        <v>878</v>
      </c>
      <c r="AG144" s="317" t="s">
        <v>878</v>
      </c>
      <c r="AH144" s="317" t="s">
        <v>878</v>
      </c>
      <c r="AI144" s="317" t="s">
        <v>878</v>
      </c>
      <c r="AJ144" s="317" t="s">
        <v>878</v>
      </c>
      <c r="AK144" s="310" t="s">
        <v>792</v>
      </c>
      <c r="AL144" s="68" t="s">
        <v>1471</v>
      </c>
      <c r="AM144" s="68" t="s">
        <v>1471</v>
      </c>
      <c r="AN144" s="68" t="s">
        <v>792</v>
      </c>
    </row>
    <row r="145" spans="1:40">
      <c r="A145" s="317" t="s">
        <v>478</v>
      </c>
      <c r="B145" s="317" t="s">
        <v>763</v>
      </c>
      <c r="C145" s="317" t="s">
        <v>1289</v>
      </c>
      <c r="E145" s="396">
        <v>0</v>
      </c>
      <c r="F145" s="396">
        <v>0</v>
      </c>
      <c r="G145" s="396">
        <v>0</v>
      </c>
      <c r="H145" s="396">
        <v>0</v>
      </c>
      <c r="I145" s="396">
        <v>0</v>
      </c>
      <c r="J145" s="396">
        <v>0</v>
      </c>
      <c r="K145" s="396">
        <v>0</v>
      </c>
      <c r="L145" s="396">
        <v>0</v>
      </c>
      <c r="M145" s="396">
        <v>0</v>
      </c>
      <c r="N145" s="396">
        <v>0</v>
      </c>
      <c r="O145" s="396">
        <v>0</v>
      </c>
      <c r="P145" s="396">
        <v>0</v>
      </c>
      <c r="Q145" s="396">
        <v>13</v>
      </c>
      <c r="R145" s="396">
        <v>0</v>
      </c>
      <c r="S145" s="396">
        <v>0</v>
      </c>
      <c r="T145" s="396">
        <v>13</v>
      </c>
      <c r="U145" s="396">
        <v>0</v>
      </c>
      <c r="V145" s="396">
        <v>0</v>
      </c>
      <c r="W145" s="396">
        <v>0</v>
      </c>
      <c r="X145" s="396">
        <v>0</v>
      </c>
      <c r="Y145" s="396">
        <v>0</v>
      </c>
      <c r="Z145" s="396">
        <v>0</v>
      </c>
      <c r="AA145" s="396">
        <v>0</v>
      </c>
      <c r="AB145" s="396">
        <v>0</v>
      </c>
      <c r="AC145" s="317" t="s">
        <v>878</v>
      </c>
      <c r="AD145" s="317" t="s">
        <v>878</v>
      </c>
      <c r="AE145" s="317" t="s">
        <v>878</v>
      </c>
      <c r="AF145" s="317" t="s">
        <v>878</v>
      </c>
      <c r="AG145" s="317" t="s">
        <v>878</v>
      </c>
      <c r="AH145" s="317" t="s">
        <v>878</v>
      </c>
      <c r="AI145" s="317" t="s">
        <v>878</v>
      </c>
      <c r="AJ145" s="317" t="s">
        <v>878</v>
      </c>
      <c r="AK145" s="310" t="s">
        <v>792</v>
      </c>
      <c r="AL145" s="68" t="s">
        <v>1471</v>
      </c>
      <c r="AM145" s="68" t="s">
        <v>1471</v>
      </c>
      <c r="AN145" s="68" t="s">
        <v>792</v>
      </c>
    </row>
    <row r="146" spans="1:40">
      <c r="A146" s="317" t="s">
        <v>319</v>
      </c>
      <c r="B146" s="317" t="s">
        <v>736</v>
      </c>
      <c r="C146" s="317" t="s">
        <v>1289</v>
      </c>
      <c r="E146" s="396">
        <v>0</v>
      </c>
      <c r="F146" s="396">
        <v>0</v>
      </c>
      <c r="G146" s="396">
        <v>0</v>
      </c>
      <c r="H146" s="396">
        <v>0</v>
      </c>
      <c r="I146" s="396">
        <v>0</v>
      </c>
      <c r="J146" s="396">
        <v>0</v>
      </c>
      <c r="K146" s="396">
        <v>0</v>
      </c>
      <c r="L146" s="396">
        <v>0</v>
      </c>
      <c r="M146" s="396">
        <v>0</v>
      </c>
      <c r="N146" s="396">
        <v>0</v>
      </c>
      <c r="O146" s="396">
        <v>0</v>
      </c>
      <c r="P146" s="396">
        <v>1</v>
      </c>
      <c r="Q146" s="396">
        <v>58</v>
      </c>
      <c r="R146" s="396">
        <v>0</v>
      </c>
      <c r="S146" s="396">
        <v>1</v>
      </c>
      <c r="T146" s="396">
        <v>60</v>
      </c>
      <c r="U146" s="396">
        <v>0</v>
      </c>
      <c r="V146" s="396">
        <v>0</v>
      </c>
      <c r="W146" s="396">
        <v>0</v>
      </c>
      <c r="X146" s="396">
        <v>0</v>
      </c>
      <c r="Y146" s="396">
        <v>0</v>
      </c>
      <c r="Z146" s="396">
        <v>0</v>
      </c>
      <c r="AA146" s="396">
        <v>0</v>
      </c>
      <c r="AB146" s="396">
        <v>0</v>
      </c>
      <c r="AC146" s="317" t="s">
        <v>878</v>
      </c>
      <c r="AD146" s="317" t="s">
        <v>878</v>
      </c>
      <c r="AE146" s="317" t="s">
        <v>878</v>
      </c>
      <c r="AF146" s="317" t="s">
        <v>878</v>
      </c>
      <c r="AG146" s="317" t="s">
        <v>878</v>
      </c>
      <c r="AH146" s="317" t="s">
        <v>878</v>
      </c>
      <c r="AI146" s="317" t="s">
        <v>878</v>
      </c>
      <c r="AJ146" s="317" t="s">
        <v>878</v>
      </c>
      <c r="AK146" s="310" t="s">
        <v>792</v>
      </c>
      <c r="AL146" s="68" t="s">
        <v>1471</v>
      </c>
      <c r="AM146" s="68" t="s">
        <v>1471</v>
      </c>
      <c r="AN146" s="68" t="s">
        <v>792</v>
      </c>
    </row>
    <row r="147" spans="1:40">
      <c r="A147" s="317" t="s">
        <v>11</v>
      </c>
      <c r="B147" s="317" t="s">
        <v>525</v>
      </c>
      <c r="C147" s="317" t="s">
        <v>1289</v>
      </c>
      <c r="E147" s="396">
        <v>0</v>
      </c>
      <c r="F147" s="396">
        <v>0</v>
      </c>
      <c r="G147" s="396">
        <v>0</v>
      </c>
      <c r="H147" s="396">
        <v>0</v>
      </c>
      <c r="I147" s="396">
        <v>0</v>
      </c>
      <c r="J147" s="396">
        <v>0</v>
      </c>
      <c r="K147" s="396">
        <v>0</v>
      </c>
      <c r="L147" s="396">
        <v>0</v>
      </c>
      <c r="M147" s="396">
        <v>0</v>
      </c>
      <c r="N147" s="396">
        <v>0</v>
      </c>
      <c r="O147" s="396">
        <v>0</v>
      </c>
      <c r="P147" s="396">
        <v>3</v>
      </c>
      <c r="Q147" s="396">
        <v>6</v>
      </c>
      <c r="R147" s="396">
        <v>0</v>
      </c>
      <c r="S147" s="396">
        <v>2</v>
      </c>
      <c r="T147" s="396">
        <v>11</v>
      </c>
      <c r="U147" s="396">
        <v>0</v>
      </c>
      <c r="V147" s="396">
        <v>0</v>
      </c>
      <c r="W147" s="396">
        <v>0</v>
      </c>
      <c r="X147" s="396">
        <v>0</v>
      </c>
      <c r="Y147" s="396">
        <v>0</v>
      </c>
      <c r="Z147" s="396">
        <v>0</v>
      </c>
      <c r="AA147" s="396">
        <v>0</v>
      </c>
      <c r="AB147" s="396">
        <v>0</v>
      </c>
      <c r="AC147" s="317" t="s">
        <v>878</v>
      </c>
      <c r="AD147" s="317" t="s">
        <v>878</v>
      </c>
      <c r="AE147" s="317" t="s">
        <v>878</v>
      </c>
      <c r="AF147" s="317" t="s">
        <v>878</v>
      </c>
      <c r="AG147" s="317" t="s">
        <v>878</v>
      </c>
      <c r="AH147" s="317" t="s">
        <v>878</v>
      </c>
      <c r="AI147" s="317" t="s">
        <v>878</v>
      </c>
      <c r="AJ147" s="317" t="s">
        <v>878</v>
      </c>
      <c r="AK147" s="310" t="s">
        <v>792</v>
      </c>
      <c r="AL147" s="68" t="s">
        <v>1471</v>
      </c>
      <c r="AM147" s="68" t="s">
        <v>1471</v>
      </c>
      <c r="AN147" s="68" t="s">
        <v>792</v>
      </c>
    </row>
    <row r="148" spans="1:40">
      <c r="A148" s="317" t="s">
        <v>90</v>
      </c>
      <c r="B148" s="317" t="s">
        <v>570</v>
      </c>
      <c r="C148" s="317" t="s">
        <v>1289</v>
      </c>
      <c r="E148" s="396">
        <v>0</v>
      </c>
      <c r="F148" s="396">
        <v>0</v>
      </c>
      <c r="G148" s="396">
        <v>0</v>
      </c>
      <c r="H148" s="396">
        <v>0</v>
      </c>
      <c r="I148" s="396">
        <v>0</v>
      </c>
      <c r="J148" s="396">
        <v>0</v>
      </c>
      <c r="K148" s="396">
        <v>0</v>
      </c>
      <c r="L148" s="396">
        <v>0</v>
      </c>
      <c r="M148" s="396">
        <v>0</v>
      </c>
      <c r="N148" s="396">
        <v>0</v>
      </c>
      <c r="O148" s="396">
        <v>0</v>
      </c>
      <c r="P148" s="396">
        <v>0</v>
      </c>
      <c r="Q148" s="396">
        <v>18</v>
      </c>
      <c r="R148" s="396">
        <v>0</v>
      </c>
      <c r="S148" s="396">
        <v>0</v>
      </c>
      <c r="T148" s="396">
        <v>18</v>
      </c>
      <c r="U148" s="396">
        <v>0</v>
      </c>
      <c r="V148" s="396">
        <v>0</v>
      </c>
      <c r="W148" s="396">
        <v>0</v>
      </c>
      <c r="X148" s="396">
        <v>0</v>
      </c>
      <c r="Y148" s="396">
        <v>0</v>
      </c>
      <c r="Z148" s="396">
        <v>0</v>
      </c>
      <c r="AA148" s="396">
        <v>0</v>
      </c>
      <c r="AB148" s="396">
        <v>0</v>
      </c>
      <c r="AC148" s="317" t="s">
        <v>878</v>
      </c>
      <c r="AD148" s="317" t="s">
        <v>878</v>
      </c>
      <c r="AE148" s="317" t="s">
        <v>878</v>
      </c>
      <c r="AF148" s="317" t="s">
        <v>878</v>
      </c>
      <c r="AG148" s="317" t="s">
        <v>878</v>
      </c>
      <c r="AH148" s="317" t="s">
        <v>878</v>
      </c>
      <c r="AI148" s="317" t="s">
        <v>878</v>
      </c>
      <c r="AJ148" s="317" t="s">
        <v>878</v>
      </c>
      <c r="AK148" s="310" t="s">
        <v>792</v>
      </c>
      <c r="AL148" s="68" t="s">
        <v>1471</v>
      </c>
      <c r="AM148" s="68" t="s">
        <v>1471</v>
      </c>
      <c r="AN148" s="68" t="s">
        <v>792</v>
      </c>
    </row>
    <row r="149" spans="1:40">
      <c r="A149" s="317" t="s">
        <v>50</v>
      </c>
      <c r="B149" s="317" t="s">
        <v>507</v>
      </c>
      <c r="C149" s="317" t="s">
        <v>1289</v>
      </c>
      <c r="E149" s="396">
        <v>0</v>
      </c>
      <c r="F149" s="396">
        <v>0</v>
      </c>
      <c r="G149" s="396">
        <v>0</v>
      </c>
      <c r="H149" s="396">
        <v>0</v>
      </c>
      <c r="I149" s="396">
        <v>0</v>
      </c>
      <c r="J149" s="396">
        <v>0</v>
      </c>
      <c r="K149" s="396">
        <v>0</v>
      </c>
      <c r="L149" s="396">
        <v>0</v>
      </c>
      <c r="M149" s="396">
        <v>0</v>
      </c>
      <c r="N149" s="396">
        <v>0</v>
      </c>
      <c r="O149" s="396">
        <v>1</v>
      </c>
      <c r="P149" s="396">
        <v>2</v>
      </c>
      <c r="Q149" s="396">
        <v>20</v>
      </c>
      <c r="R149" s="396">
        <v>0</v>
      </c>
      <c r="S149" s="396">
        <v>1</v>
      </c>
      <c r="T149" s="396">
        <v>24</v>
      </c>
      <c r="U149" s="396">
        <v>0</v>
      </c>
      <c r="V149" s="396">
        <v>0</v>
      </c>
      <c r="W149" s="396">
        <v>0</v>
      </c>
      <c r="X149" s="396">
        <v>0</v>
      </c>
      <c r="Y149" s="396">
        <v>0</v>
      </c>
      <c r="Z149" s="396">
        <v>0</v>
      </c>
      <c r="AA149" s="396">
        <v>0</v>
      </c>
      <c r="AB149" s="396">
        <v>0</v>
      </c>
      <c r="AC149" s="317" t="s">
        <v>878</v>
      </c>
      <c r="AD149" s="317" t="s">
        <v>878</v>
      </c>
      <c r="AE149" s="317" t="s">
        <v>878</v>
      </c>
      <c r="AF149" s="317" t="s">
        <v>878</v>
      </c>
      <c r="AG149" s="317" t="s">
        <v>878</v>
      </c>
      <c r="AH149" s="317" t="s">
        <v>878</v>
      </c>
      <c r="AI149" s="317" t="s">
        <v>878</v>
      </c>
      <c r="AJ149" s="317" t="s">
        <v>878</v>
      </c>
      <c r="AK149" s="310" t="s">
        <v>792</v>
      </c>
      <c r="AL149" s="68" t="s">
        <v>1471</v>
      </c>
      <c r="AM149" s="68" t="s">
        <v>1471</v>
      </c>
      <c r="AN149" s="68" t="s">
        <v>792</v>
      </c>
    </row>
    <row r="150" spans="1:40">
      <c r="A150" s="317" t="s">
        <v>258</v>
      </c>
      <c r="B150" s="317" t="s">
        <v>806</v>
      </c>
      <c r="C150" s="317" t="s">
        <v>1289</v>
      </c>
      <c r="E150" s="396">
        <v>0</v>
      </c>
      <c r="F150" s="396">
        <v>0</v>
      </c>
      <c r="G150" s="396">
        <v>0</v>
      </c>
      <c r="H150" s="396">
        <v>0</v>
      </c>
      <c r="I150" s="396">
        <v>0</v>
      </c>
      <c r="J150" s="396">
        <v>0</v>
      </c>
      <c r="K150" s="396">
        <v>0</v>
      </c>
      <c r="L150" s="396">
        <v>0</v>
      </c>
      <c r="M150" s="396">
        <v>6</v>
      </c>
      <c r="N150" s="396">
        <v>0</v>
      </c>
      <c r="O150" s="396">
        <v>0</v>
      </c>
      <c r="P150" s="396">
        <v>2</v>
      </c>
      <c r="Q150" s="396">
        <v>15</v>
      </c>
      <c r="R150" s="396">
        <v>2</v>
      </c>
      <c r="S150" s="396">
        <v>2</v>
      </c>
      <c r="T150" s="396">
        <v>27</v>
      </c>
      <c r="U150" s="396">
        <v>0</v>
      </c>
      <c r="V150" s="396">
        <v>0</v>
      </c>
      <c r="W150" s="396">
        <v>0</v>
      </c>
      <c r="X150" s="396">
        <v>0</v>
      </c>
      <c r="Y150" s="396">
        <v>0</v>
      </c>
      <c r="Z150" s="396">
        <v>0</v>
      </c>
      <c r="AA150" s="396">
        <v>0</v>
      </c>
      <c r="AB150" s="396">
        <v>0</v>
      </c>
      <c r="AC150" s="317" t="s">
        <v>878</v>
      </c>
      <c r="AD150" s="317" t="s">
        <v>878</v>
      </c>
      <c r="AE150" s="317" t="s">
        <v>878</v>
      </c>
      <c r="AF150" s="317" t="s">
        <v>878</v>
      </c>
      <c r="AG150" s="317" t="s">
        <v>878</v>
      </c>
      <c r="AH150" s="317" t="s">
        <v>878</v>
      </c>
      <c r="AI150" s="317" t="s">
        <v>878</v>
      </c>
      <c r="AJ150" s="317" t="s">
        <v>878</v>
      </c>
      <c r="AK150" s="310" t="s">
        <v>792</v>
      </c>
      <c r="AL150" s="68" t="s">
        <v>1471</v>
      </c>
      <c r="AM150" s="68" t="s">
        <v>1471</v>
      </c>
      <c r="AN150" s="68" t="s">
        <v>792</v>
      </c>
    </row>
    <row r="151" spans="1:40">
      <c r="A151" s="317" t="s">
        <v>386</v>
      </c>
      <c r="B151" s="317" t="s">
        <v>609</v>
      </c>
      <c r="C151" s="317" t="s">
        <v>1289</v>
      </c>
      <c r="E151" s="396">
        <v>0</v>
      </c>
      <c r="F151" s="396">
        <v>0</v>
      </c>
      <c r="G151" s="396">
        <v>0</v>
      </c>
      <c r="H151" s="396">
        <v>0</v>
      </c>
      <c r="I151" s="396">
        <v>0</v>
      </c>
      <c r="J151" s="396">
        <v>0</v>
      </c>
      <c r="K151" s="396">
        <v>0</v>
      </c>
      <c r="L151" s="396">
        <v>0</v>
      </c>
      <c r="M151" s="396">
        <v>0</v>
      </c>
      <c r="N151" s="396">
        <v>0</v>
      </c>
      <c r="O151" s="396">
        <v>0</v>
      </c>
      <c r="P151" s="396">
        <v>1</v>
      </c>
      <c r="Q151" s="396">
        <v>11</v>
      </c>
      <c r="R151" s="396">
        <v>0</v>
      </c>
      <c r="S151" s="396">
        <v>2</v>
      </c>
      <c r="T151" s="396">
        <v>14</v>
      </c>
      <c r="U151" s="396">
        <v>0</v>
      </c>
      <c r="V151" s="396">
        <v>0</v>
      </c>
      <c r="W151" s="396">
        <v>0</v>
      </c>
      <c r="X151" s="396">
        <v>0</v>
      </c>
      <c r="Y151" s="396">
        <v>0</v>
      </c>
      <c r="Z151" s="396">
        <v>0</v>
      </c>
      <c r="AA151" s="396">
        <v>0</v>
      </c>
      <c r="AB151" s="396">
        <v>0</v>
      </c>
      <c r="AC151" s="317" t="s">
        <v>878</v>
      </c>
      <c r="AD151" s="317" t="s">
        <v>878</v>
      </c>
      <c r="AE151" s="317" t="s">
        <v>878</v>
      </c>
      <c r="AF151" s="317" t="s">
        <v>878</v>
      </c>
      <c r="AG151" s="317" t="s">
        <v>878</v>
      </c>
      <c r="AH151" s="317" t="s">
        <v>878</v>
      </c>
      <c r="AI151" s="317" t="s">
        <v>878</v>
      </c>
      <c r="AJ151" s="317" t="s">
        <v>878</v>
      </c>
      <c r="AK151" s="310" t="s">
        <v>792</v>
      </c>
      <c r="AL151" s="68" t="s">
        <v>1471</v>
      </c>
      <c r="AM151" s="68" t="s">
        <v>1471</v>
      </c>
      <c r="AN151" s="68" t="s">
        <v>792</v>
      </c>
    </row>
    <row r="152" spans="1:40">
      <c r="A152" s="317" t="s">
        <v>171</v>
      </c>
      <c r="B152" s="317" t="s">
        <v>575</v>
      </c>
      <c r="C152" s="317" t="s">
        <v>1289</v>
      </c>
      <c r="E152" s="396">
        <v>0</v>
      </c>
      <c r="F152" s="396">
        <v>0</v>
      </c>
      <c r="G152" s="396">
        <v>0</v>
      </c>
      <c r="H152" s="396">
        <v>0</v>
      </c>
      <c r="I152" s="396">
        <v>0</v>
      </c>
      <c r="J152" s="396">
        <v>0</v>
      </c>
      <c r="K152" s="396">
        <v>0</v>
      </c>
      <c r="L152" s="396">
        <v>0</v>
      </c>
      <c r="M152" s="396">
        <v>0</v>
      </c>
      <c r="N152" s="396">
        <v>0</v>
      </c>
      <c r="O152" s="396">
        <v>1</v>
      </c>
      <c r="P152" s="396">
        <v>3</v>
      </c>
      <c r="Q152" s="396">
        <v>61</v>
      </c>
      <c r="R152" s="396">
        <v>0</v>
      </c>
      <c r="S152" s="396">
        <v>1</v>
      </c>
      <c r="T152" s="396">
        <v>66</v>
      </c>
      <c r="U152" s="396">
        <v>0</v>
      </c>
      <c r="V152" s="396">
        <v>0</v>
      </c>
      <c r="W152" s="396">
        <v>0</v>
      </c>
      <c r="X152" s="396">
        <v>0</v>
      </c>
      <c r="Y152" s="396">
        <v>0</v>
      </c>
      <c r="Z152" s="396">
        <v>0</v>
      </c>
      <c r="AA152" s="396">
        <v>0</v>
      </c>
      <c r="AB152" s="396">
        <v>0</v>
      </c>
      <c r="AC152" s="317" t="s">
        <v>878</v>
      </c>
      <c r="AD152" s="317" t="s">
        <v>878</v>
      </c>
      <c r="AE152" s="317" t="s">
        <v>878</v>
      </c>
      <c r="AF152" s="317" t="s">
        <v>878</v>
      </c>
      <c r="AG152" s="317" t="s">
        <v>878</v>
      </c>
      <c r="AH152" s="317" t="s">
        <v>878</v>
      </c>
      <c r="AI152" s="317" t="s">
        <v>878</v>
      </c>
      <c r="AJ152" s="317" t="s">
        <v>878</v>
      </c>
      <c r="AK152" s="310" t="s">
        <v>792</v>
      </c>
      <c r="AL152" s="68" t="s">
        <v>1471</v>
      </c>
      <c r="AM152" s="68" t="s">
        <v>1471</v>
      </c>
      <c r="AN152" s="68" t="s">
        <v>792</v>
      </c>
    </row>
    <row r="153" spans="1:40">
      <c r="A153" s="317" t="s">
        <v>228</v>
      </c>
      <c r="B153" s="317" t="s">
        <v>689</v>
      </c>
      <c r="C153" s="317" t="s">
        <v>1296</v>
      </c>
      <c r="E153" s="396">
        <v>1</v>
      </c>
      <c r="F153" s="396">
        <v>0</v>
      </c>
      <c r="G153" s="396">
        <v>0</v>
      </c>
      <c r="H153" s="396">
        <v>0</v>
      </c>
      <c r="I153" s="396">
        <v>0</v>
      </c>
      <c r="J153" s="396">
        <v>0</v>
      </c>
      <c r="K153" s="396">
        <v>0</v>
      </c>
      <c r="L153" s="396">
        <v>1</v>
      </c>
      <c r="M153" s="396">
        <v>0</v>
      </c>
      <c r="N153" s="396">
        <v>0</v>
      </c>
      <c r="O153" s="396">
        <v>0</v>
      </c>
      <c r="P153" s="396">
        <v>1</v>
      </c>
      <c r="Q153" s="396">
        <v>22</v>
      </c>
      <c r="R153" s="396">
        <v>0</v>
      </c>
      <c r="S153" s="396">
        <v>3</v>
      </c>
      <c r="T153" s="396">
        <v>26</v>
      </c>
      <c r="U153" s="396">
        <v>0</v>
      </c>
      <c r="V153" s="396">
        <v>0</v>
      </c>
      <c r="W153" s="396">
        <v>0</v>
      </c>
      <c r="X153" s="396">
        <v>0</v>
      </c>
      <c r="Y153" s="396">
        <v>0</v>
      </c>
      <c r="Z153" s="396">
        <v>0</v>
      </c>
      <c r="AA153" s="396">
        <v>0</v>
      </c>
      <c r="AB153" s="396">
        <v>3.8461538461538457E-2</v>
      </c>
      <c r="AC153" s="317" t="s">
        <v>878</v>
      </c>
      <c r="AD153" s="317" t="s">
        <v>878</v>
      </c>
      <c r="AE153" s="317" t="s">
        <v>878</v>
      </c>
      <c r="AF153" s="317" t="s">
        <v>878</v>
      </c>
      <c r="AG153" s="317" t="s">
        <v>878</v>
      </c>
      <c r="AH153" s="317" t="s">
        <v>878</v>
      </c>
      <c r="AI153" s="317" t="s">
        <v>878</v>
      </c>
      <c r="AJ153" s="317" t="s">
        <v>878</v>
      </c>
      <c r="AK153" s="310" t="s">
        <v>792</v>
      </c>
      <c r="AL153" s="68" t="s">
        <v>1471</v>
      </c>
      <c r="AM153" s="68" t="s">
        <v>1471</v>
      </c>
      <c r="AN153" s="68" t="s">
        <v>792</v>
      </c>
    </row>
    <row r="154" spans="1:40">
      <c r="A154" s="317" t="s">
        <v>378</v>
      </c>
      <c r="B154" s="317" t="s">
        <v>605</v>
      </c>
      <c r="C154" s="317" t="s">
        <v>1296</v>
      </c>
      <c r="E154" s="396">
        <v>0</v>
      </c>
      <c r="F154" s="396">
        <v>0</v>
      </c>
      <c r="G154" s="396">
        <v>0</v>
      </c>
      <c r="H154" s="396">
        <v>0</v>
      </c>
      <c r="I154" s="396">
        <v>0</v>
      </c>
      <c r="J154" s="396">
        <v>0</v>
      </c>
      <c r="K154" s="396">
        <v>0</v>
      </c>
      <c r="L154" s="396">
        <v>0</v>
      </c>
      <c r="M154" s="396">
        <v>1</v>
      </c>
      <c r="N154" s="396">
        <v>1</v>
      </c>
      <c r="O154" s="396">
        <v>0</v>
      </c>
      <c r="P154" s="396">
        <v>1</v>
      </c>
      <c r="Q154" s="396">
        <v>15</v>
      </c>
      <c r="R154" s="396">
        <v>0</v>
      </c>
      <c r="S154" s="396">
        <v>1</v>
      </c>
      <c r="T154" s="396">
        <v>19</v>
      </c>
      <c r="U154" s="396">
        <v>0</v>
      </c>
      <c r="V154" s="396">
        <v>0</v>
      </c>
      <c r="W154" s="396">
        <v>0</v>
      </c>
      <c r="X154" s="396">
        <v>0</v>
      </c>
      <c r="Y154" s="396">
        <v>0</v>
      </c>
      <c r="Z154" s="396">
        <v>0</v>
      </c>
      <c r="AA154" s="396">
        <v>0</v>
      </c>
      <c r="AB154" s="396">
        <v>0</v>
      </c>
      <c r="AC154" s="317" t="s">
        <v>878</v>
      </c>
      <c r="AD154" s="317" t="s">
        <v>878</v>
      </c>
      <c r="AE154" s="317" t="s">
        <v>878</v>
      </c>
      <c r="AF154" s="317" t="s">
        <v>878</v>
      </c>
      <c r="AG154" s="317" t="s">
        <v>878</v>
      </c>
      <c r="AH154" s="317" t="s">
        <v>878</v>
      </c>
      <c r="AI154" s="317" t="s">
        <v>878</v>
      </c>
      <c r="AJ154" s="317" t="s">
        <v>878</v>
      </c>
      <c r="AK154" s="310" t="s">
        <v>792</v>
      </c>
      <c r="AL154" s="68" t="s">
        <v>1471</v>
      </c>
      <c r="AM154" s="68" t="s">
        <v>1471</v>
      </c>
      <c r="AN154" s="68" t="s">
        <v>792</v>
      </c>
    </row>
    <row r="155" spans="1:40">
      <c r="A155" s="317" t="s">
        <v>498</v>
      </c>
      <c r="B155" s="317" t="s">
        <v>756</v>
      </c>
      <c r="C155" s="317" t="s">
        <v>1296</v>
      </c>
      <c r="E155" s="396">
        <v>0</v>
      </c>
      <c r="F155" s="396">
        <v>0</v>
      </c>
      <c r="G155" s="396">
        <v>0</v>
      </c>
      <c r="H155" s="396">
        <v>2</v>
      </c>
      <c r="I155" s="396">
        <v>8</v>
      </c>
      <c r="J155" s="396">
        <v>0</v>
      </c>
      <c r="K155" s="396">
        <v>0</v>
      </c>
      <c r="L155" s="396">
        <v>10</v>
      </c>
      <c r="M155" s="396">
        <v>26</v>
      </c>
      <c r="N155" s="396">
        <v>1</v>
      </c>
      <c r="O155" s="396">
        <v>4</v>
      </c>
      <c r="P155" s="396">
        <v>156</v>
      </c>
      <c r="Q155" s="396">
        <v>472</v>
      </c>
      <c r="R155" s="396">
        <v>1</v>
      </c>
      <c r="S155" s="396">
        <v>30</v>
      </c>
      <c r="T155" s="396">
        <v>690</v>
      </c>
      <c r="U155" s="396">
        <v>0</v>
      </c>
      <c r="V155" s="396">
        <v>0</v>
      </c>
      <c r="W155" s="396">
        <v>0</v>
      </c>
      <c r="X155" s="396">
        <v>1.282051282051282E-2</v>
      </c>
      <c r="Y155" s="396">
        <v>1.6949152542372881E-2</v>
      </c>
      <c r="Z155" s="396">
        <v>0</v>
      </c>
      <c r="AA155" s="396">
        <v>0</v>
      </c>
      <c r="AB155" s="396">
        <v>1.4492753623188409E-2</v>
      </c>
      <c r="AC155" s="317" t="s">
        <v>878</v>
      </c>
      <c r="AD155" s="317" t="s">
        <v>878</v>
      </c>
      <c r="AE155" s="317" t="s">
        <v>878</v>
      </c>
      <c r="AF155" s="317" t="s">
        <v>878</v>
      </c>
      <c r="AG155" s="317" t="s">
        <v>878</v>
      </c>
      <c r="AH155" s="317" t="s">
        <v>878</v>
      </c>
      <c r="AI155" s="317" t="s">
        <v>878</v>
      </c>
      <c r="AJ155" s="317" t="s">
        <v>878</v>
      </c>
      <c r="AK155" s="310" t="s">
        <v>792</v>
      </c>
      <c r="AL155" s="68" t="s">
        <v>1471</v>
      </c>
      <c r="AM155" s="68" t="s">
        <v>1471</v>
      </c>
      <c r="AN155" s="68" t="s">
        <v>792</v>
      </c>
    </row>
    <row r="156" spans="1:40">
      <c r="A156" s="317" t="s">
        <v>435</v>
      </c>
      <c r="B156" s="317" t="s">
        <v>645</v>
      </c>
      <c r="C156" s="317" t="s">
        <v>1296</v>
      </c>
      <c r="E156" s="396">
        <v>0</v>
      </c>
      <c r="F156" s="396">
        <v>0</v>
      </c>
      <c r="G156" s="396">
        <v>0</v>
      </c>
      <c r="H156" s="396">
        <v>0</v>
      </c>
      <c r="I156" s="396">
        <v>0</v>
      </c>
      <c r="J156" s="396">
        <v>0</v>
      </c>
      <c r="K156" s="396">
        <v>0</v>
      </c>
      <c r="L156" s="396">
        <v>0</v>
      </c>
      <c r="M156" s="396">
        <v>0</v>
      </c>
      <c r="N156" s="396">
        <v>0</v>
      </c>
      <c r="O156" s="396">
        <v>0</v>
      </c>
      <c r="P156" s="396">
        <v>2</v>
      </c>
      <c r="Q156" s="396">
        <v>20</v>
      </c>
      <c r="R156" s="396">
        <v>0</v>
      </c>
      <c r="S156" s="396">
        <v>0</v>
      </c>
      <c r="T156" s="396">
        <v>22</v>
      </c>
      <c r="U156" s="396">
        <v>0</v>
      </c>
      <c r="V156" s="396">
        <v>0</v>
      </c>
      <c r="W156" s="396">
        <v>0</v>
      </c>
      <c r="X156" s="396">
        <v>0</v>
      </c>
      <c r="Y156" s="396">
        <v>0</v>
      </c>
      <c r="Z156" s="396">
        <v>0</v>
      </c>
      <c r="AA156" s="396">
        <v>0</v>
      </c>
      <c r="AB156" s="396">
        <v>0</v>
      </c>
      <c r="AC156" s="317" t="s">
        <v>878</v>
      </c>
      <c r="AD156" s="317" t="s">
        <v>878</v>
      </c>
      <c r="AE156" s="317" t="s">
        <v>878</v>
      </c>
      <c r="AF156" s="317" t="s">
        <v>878</v>
      </c>
      <c r="AG156" s="317" t="s">
        <v>878</v>
      </c>
      <c r="AH156" s="317" t="s">
        <v>878</v>
      </c>
      <c r="AI156" s="317" t="s">
        <v>878</v>
      </c>
      <c r="AJ156" s="317" t="s">
        <v>878</v>
      </c>
      <c r="AK156" s="310" t="s">
        <v>792</v>
      </c>
      <c r="AL156" s="68" t="s">
        <v>1471</v>
      </c>
      <c r="AM156" s="68" t="s">
        <v>1471</v>
      </c>
      <c r="AN156" s="68" t="s">
        <v>792</v>
      </c>
    </row>
    <row r="157" spans="1:40">
      <c r="A157" s="317" t="s">
        <v>84</v>
      </c>
      <c r="B157" s="317" t="s">
        <v>703</v>
      </c>
      <c r="C157" s="317" t="s">
        <v>1296</v>
      </c>
      <c r="E157" s="396">
        <v>0</v>
      </c>
      <c r="F157" s="396">
        <v>0</v>
      </c>
      <c r="G157" s="396">
        <v>0</v>
      </c>
      <c r="H157" s="396">
        <v>0</v>
      </c>
      <c r="I157" s="396">
        <v>0</v>
      </c>
      <c r="J157" s="396">
        <v>0</v>
      </c>
      <c r="K157" s="396">
        <v>0</v>
      </c>
      <c r="L157" s="396">
        <v>0</v>
      </c>
      <c r="M157" s="396">
        <v>3</v>
      </c>
      <c r="N157" s="396">
        <v>0</v>
      </c>
      <c r="O157" s="396">
        <v>3</v>
      </c>
      <c r="P157" s="396">
        <v>16</v>
      </c>
      <c r="Q157" s="396">
        <v>126</v>
      </c>
      <c r="R157" s="396">
        <v>0</v>
      </c>
      <c r="S157" s="396">
        <v>11</v>
      </c>
      <c r="T157" s="396">
        <v>159</v>
      </c>
      <c r="U157" s="396">
        <v>0</v>
      </c>
      <c r="V157" s="396">
        <v>0</v>
      </c>
      <c r="W157" s="396">
        <v>0</v>
      </c>
      <c r="X157" s="396">
        <v>0</v>
      </c>
      <c r="Y157" s="396">
        <v>0</v>
      </c>
      <c r="Z157" s="396">
        <v>0</v>
      </c>
      <c r="AA157" s="396">
        <v>0</v>
      </c>
      <c r="AB157" s="396">
        <v>0</v>
      </c>
      <c r="AC157" s="317" t="s">
        <v>878</v>
      </c>
      <c r="AD157" s="317" t="s">
        <v>878</v>
      </c>
      <c r="AE157" s="317" t="s">
        <v>878</v>
      </c>
      <c r="AF157" s="317" t="s">
        <v>878</v>
      </c>
      <c r="AG157" s="317" t="s">
        <v>878</v>
      </c>
      <c r="AH157" s="317" t="s">
        <v>878</v>
      </c>
      <c r="AI157" s="317" t="s">
        <v>878</v>
      </c>
      <c r="AJ157" s="317" t="s">
        <v>878</v>
      </c>
      <c r="AK157" s="310" t="s">
        <v>792</v>
      </c>
      <c r="AL157" s="68" t="s">
        <v>1471</v>
      </c>
      <c r="AM157" s="68" t="s">
        <v>1471</v>
      </c>
      <c r="AN157" s="68" t="s">
        <v>792</v>
      </c>
    </row>
    <row r="158" spans="1:40">
      <c r="A158" s="317" t="s">
        <v>6</v>
      </c>
      <c r="B158" s="317" t="s">
        <v>675</v>
      </c>
      <c r="C158" s="317" t="s">
        <v>1292</v>
      </c>
      <c r="E158" s="396">
        <v>0</v>
      </c>
      <c r="F158" s="396">
        <v>0</v>
      </c>
      <c r="G158" s="396">
        <v>0</v>
      </c>
      <c r="H158" s="396">
        <v>1</v>
      </c>
      <c r="I158" s="396">
        <v>6</v>
      </c>
      <c r="J158" s="396">
        <v>0</v>
      </c>
      <c r="K158" s="396">
        <v>2</v>
      </c>
      <c r="L158" s="396">
        <v>9</v>
      </c>
      <c r="M158" s="396">
        <v>3</v>
      </c>
      <c r="N158" s="396">
        <v>3</v>
      </c>
      <c r="O158" s="396">
        <v>6</v>
      </c>
      <c r="P158" s="396">
        <v>51</v>
      </c>
      <c r="Q158" s="396">
        <v>246</v>
      </c>
      <c r="R158" s="396">
        <v>2</v>
      </c>
      <c r="S158" s="396">
        <v>20</v>
      </c>
      <c r="T158" s="396">
        <v>331</v>
      </c>
      <c r="U158" s="396">
        <v>0</v>
      </c>
      <c r="V158" s="396">
        <v>0</v>
      </c>
      <c r="W158" s="396">
        <v>0</v>
      </c>
      <c r="X158" s="396">
        <v>1.9607843137254902E-2</v>
      </c>
      <c r="Y158" s="396">
        <v>2.4390243902439029E-2</v>
      </c>
      <c r="Z158" s="396">
        <v>0</v>
      </c>
      <c r="AA158" s="396">
        <v>0.1</v>
      </c>
      <c r="AB158" s="396">
        <v>2.719033232628399E-2</v>
      </c>
      <c r="AC158" s="317" t="s">
        <v>878</v>
      </c>
      <c r="AD158" s="317" t="s">
        <v>878</v>
      </c>
      <c r="AE158" s="317" t="s">
        <v>878</v>
      </c>
      <c r="AF158" s="317" t="s">
        <v>878</v>
      </c>
      <c r="AG158" s="317" t="s">
        <v>878</v>
      </c>
      <c r="AH158" s="317" t="s">
        <v>878</v>
      </c>
      <c r="AI158" s="317" t="s">
        <v>878</v>
      </c>
      <c r="AJ158" s="317" t="s">
        <v>878</v>
      </c>
      <c r="AK158" s="310" t="s">
        <v>792</v>
      </c>
      <c r="AL158" s="68" t="s">
        <v>1471</v>
      </c>
      <c r="AM158" s="68" t="s">
        <v>1471</v>
      </c>
      <c r="AN158" s="68" t="s">
        <v>792</v>
      </c>
    </row>
    <row r="159" spans="1:40">
      <c r="A159" s="317" t="s">
        <v>288</v>
      </c>
      <c r="B159" s="317" t="s">
        <v>613</v>
      </c>
      <c r="C159" s="317" t="s">
        <v>1296</v>
      </c>
      <c r="E159" s="396">
        <v>0</v>
      </c>
      <c r="F159" s="396">
        <v>0</v>
      </c>
      <c r="G159" s="396">
        <v>0</v>
      </c>
      <c r="H159" s="396">
        <v>0</v>
      </c>
      <c r="I159" s="396">
        <v>0</v>
      </c>
      <c r="J159" s="396">
        <v>0</v>
      </c>
      <c r="K159" s="396">
        <v>0</v>
      </c>
      <c r="L159" s="396">
        <v>0</v>
      </c>
      <c r="M159" s="396">
        <v>26</v>
      </c>
      <c r="N159" s="396">
        <v>1</v>
      </c>
      <c r="O159" s="396">
        <v>0</v>
      </c>
      <c r="P159" s="396">
        <v>8</v>
      </c>
      <c r="Q159" s="396">
        <v>34</v>
      </c>
      <c r="R159" s="396">
        <v>0</v>
      </c>
      <c r="S159" s="396">
        <v>7</v>
      </c>
      <c r="T159" s="396">
        <v>76</v>
      </c>
      <c r="U159" s="396">
        <v>0</v>
      </c>
      <c r="V159" s="396">
        <v>0</v>
      </c>
      <c r="W159" s="396">
        <v>0</v>
      </c>
      <c r="X159" s="396">
        <v>0</v>
      </c>
      <c r="Y159" s="396">
        <v>0</v>
      </c>
      <c r="Z159" s="396">
        <v>0</v>
      </c>
      <c r="AA159" s="396">
        <v>0</v>
      </c>
      <c r="AB159" s="396">
        <v>0</v>
      </c>
      <c r="AC159" s="317" t="s">
        <v>878</v>
      </c>
      <c r="AD159" s="317" t="s">
        <v>878</v>
      </c>
      <c r="AE159" s="317" t="s">
        <v>878</v>
      </c>
      <c r="AF159" s="317" t="s">
        <v>878</v>
      </c>
      <c r="AG159" s="317" t="s">
        <v>878</v>
      </c>
      <c r="AH159" s="317" t="s">
        <v>878</v>
      </c>
      <c r="AI159" s="317" t="s">
        <v>878</v>
      </c>
      <c r="AJ159" s="317" t="s">
        <v>878</v>
      </c>
      <c r="AK159" s="310" t="s">
        <v>792</v>
      </c>
      <c r="AL159" s="68" t="s">
        <v>1471</v>
      </c>
      <c r="AM159" s="68" t="s">
        <v>1471</v>
      </c>
      <c r="AN159" s="68" t="s">
        <v>792</v>
      </c>
    </row>
    <row r="160" spans="1:40">
      <c r="A160" s="317" t="s">
        <v>41</v>
      </c>
      <c r="B160" s="317" t="s">
        <v>668</v>
      </c>
      <c r="C160" s="317" t="s">
        <v>1291</v>
      </c>
      <c r="E160" s="396">
        <v>1</v>
      </c>
      <c r="F160" s="396">
        <v>0</v>
      </c>
      <c r="G160" s="396">
        <v>0</v>
      </c>
      <c r="H160" s="396">
        <v>0</v>
      </c>
      <c r="I160" s="396">
        <v>0</v>
      </c>
      <c r="J160" s="396">
        <v>0</v>
      </c>
      <c r="K160" s="396">
        <v>0</v>
      </c>
      <c r="L160" s="396">
        <v>1</v>
      </c>
      <c r="M160" s="396">
        <v>21</v>
      </c>
      <c r="N160" s="396">
        <v>0</v>
      </c>
      <c r="O160" s="396">
        <v>0</v>
      </c>
      <c r="P160" s="396">
        <v>1</v>
      </c>
      <c r="Q160" s="396">
        <v>0</v>
      </c>
      <c r="R160" s="396">
        <v>0</v>
      </c>
      <c r="S160" s="396">
        <v>1</v>
      </c>
      <c r="T160" s="396">
        <v>23</v>
      </c>
      <c r="U160" s="396">
        <v>4.7619047619047603E-2</v>
      </c>
      <c r="V160" s="396">
        <v>0</v>
      </c>
      <c r="W160" s="396">
        <v>0</v>
      </c>
      <c r="X160" s="396">
        <v>0</v>
      </c>
      <c r="Y160" s="396">
        <v>0</v>
      </c>
      <c r="Z160" s="396">
        <v>0</v>
      </c>
      <c r="AA160" s="396">
        <v>0</v>
      </c>
      <c r="AB160" s="396">
        <v>4.3478260869565223E-2</v>
      </c>
      <c r="AC160" s="317" t="s">
        <v>878</v>
      </c>
      <c r="AD160" s="317" t="s">
        <v>878</v>
      </c>
      <c r="AE160" s="317" t="s">
        <v>878</v>
      </c>
      <c r="AF160" s="317" t="s">
        <v>878</v>
      </c>
      <c r="AG160" s="317" t="s">
        <v>878</v>
      </c>
      <c r="AH160" s="317" t="s">
        <v>878</v>
      </c>
      <c r="AI160" s="317" t="s">
        <v>878</v>
      </c>
      <c r="AJ160" s="317" t="s">
        <v>878</v>
      </c>
      <c r="AK160" s="310" t="s">
        <v>792</v>
      </c>
      <c r="AL160" s="68" t="s">
        <v>1471</v>
      </c>
      <c r="AM160" s="68" t="s">
        <v>1471</v>
      </c>
      <c r="AN160" s="68" t="s">
        <v>792</v>
      </c>
    </row>
    <row r="161" spans="1:40">
      <c r="A161" s="317" t="s">
        <v>56</v>
      </c>
      <c r="B161" s="317" t="s">
        <v>510</v>
      </c>
      <c r="C161" s="317" t="s">
        <v>1291</v>
      </c>
      <c r="E161" s="396">
        <v>3</v>
      </c>
      <c r="F161" s="396">
        <v>0</v>
      </c>
      <c r="G161" s="396">
        <v>0</v>
      </c>
      <c r="H161" s="396">
        <v>0</v>
      </c>
      <c r="I161" s="396">
        <v>1</v>
      </c>
      <c r="J161" s="396">
        <v>0</v>
      </c>
      <c r="K161" s="396">
        <v>0</v>
      </c>
      <c r="L161" s="396">
        <v>4</v>
      </c>
      <c r="M161" s="396">
        <v>79</v>
      </c>
      <c r="N161" s="396">
        <v>3</v>
      </c>
      <c r="O161" s="396">
        <v>1</v>
      </c>
      <c r="P161" s="396">
        <v>68</v>
      </c>
      <c r="Q161" s="396">
        <v>216</v>
      </c>
      <c r="R161" s="396">
        <v>1</v>
      </c>
      <c r="S161" s="396">
        <v>27</v>
      </c>
      <c r="T161" s="396">
        <v>395</v>
      </c>
      <c r="U161" s="396">
        <v>3.7974683544303799E-2</v>
      </c>
      <c r="V161" s="396">
        <v>0</v>
      </c>
      <c r="W161" s="396">
        <v>0</v>
      </c>
      <c r="X161" s="396">
        <v>0</v>
      </c>
      <c r="Y161" s="396">
        <v>4.6296296296296294E-3</v>
      </c>
      <c r="Z161" s="396">
        <v>0</v>
      </c>
      <c r="AA161" s="396">
        <v>0</v>
      </c>
      <c r="AB161" s="396">
        <v>1.0126582278481009E-2</v>
      </c>
      <c r="AC161" s="317" t="s">
        <v>792</v>
      </c>
      <c r="AD161" s="317" t="s">
        <v>878</v>
      </c>
      <c r="AE161" s="317" t="s">
        <v>878</v>
      </c>
      <c r="AF161" s="317" t="s">
        <v>878</v>
      </c>
      <c r="AG161" s="317" t="s">
        <v>878</v>
      </c>
      <c r="AH161" s="317" t="s">
        <v>878</v>
      </c>
      <c r="AI161" s="317" t="s">
        <v>878</v>
      </c>
      <c r="AJ161" s="317" t="s">
        <v>878</v>
      </c>
      <c r="AK161" s="310" t="s">
        <v>792</v>
      </c>
      <c r="AL161" s="68" t="s">
        <v>1471</v>
      </c>
      <c r="AM161" s="68" t="s">
        <v>1471</v>
      </c>
      <c r="AN161" s="68" t="s">
        <v>792</v>
      </c>
    </row>
    <row r="162" spans="1:40">
      <c r="A162" s="317" t="s">
        <v>52</v>
      </c>
      <c r="B162" s="317" t="s">
        <v>508</v>
      </c>
      <c r="C162" s="317" t="s">
        <v>1291</v>
      </c>
      <c r="E162" s="396">
        <v>0</v>
      </c>
      <c r="F162" s="396">
        <v>0</v>
      </c>
      <c r="G162" s="396">
        <v>0</v>
      </c>
      <c r="H162" s="396">
        <v>0</v>
      </c>
      <c r="I162" s="396">
        <v>0</v>
      </c>
      <c r="J162" s="396">
        <v>0</v>
      </c>
      <c r="K162" s="396">
        <v>0</v>
      </c>
      <c r="L162" s="396">
        <v>0</v>
      </c>
      <c r="M162" s="396">
        <v>16</v>
      </c>
      <c r="N162" s="396">
        <v>1</v>
      </c>
      <c r="O162" s="396">
        <v>0</v>
      </c>
      <c r="P162" s="396">
        <v>34</v>
      </c>
      <c r="Q162" s="396">
        <v>67</v>
      </c>
      <c r="R162" s="396">
        <v>1</v>
      </c>
      <c r="S162" s="396">
        <v>7</v>
      </c>
      <c r="T162" s="396">
        <v>126</v>
      </c>
      <c r="U162" s="396">
        <v>0</v>
      </c>
      <c r="V162" s="396">
        <v>0</v>
      </c>
      <c r="W162" s="396">
        <v>0</v>
      </c>
      <c r="X162" s="396">
        <v>0</v>
      </c>
      <c r="Y162" s="396">
        <v>0</v>
      </c>
      <c r="Z162" s="396">
        <v>0</v>
      </c>
      <c r="AA162" s="396">
        <v>0</v>
      </c>
      <c r="AB162" s="396">
        <v>0</v>
      </c>
      <c r="AC162" s="317" t="s">
        <v>878</v>
      </c>
      <c r="AD162" s="317" t="s">
        <v>878</v>
      </c>
      <c r="AE162" s="317" t="s">
        <v>878</v>
      </c>
      <c r="AF162" s="317" t="s">
        <v>878</v>
      </c>
      <c r="AG162" s="317" t="s">
        <v>878</v>
      </c>
      <c r="AH162" s="317" t="s">
        <v>878</v>
      </c>
      <c r="AI162" s="317" t="s">
        <v>878</v>
      </c>
      <c r="AJ162" s="317" t="s">
        <v>878</v>
      </c>
      <c r="AK162" s="310" t="s">
        <v>792</v>
      </c>
      <c r="AL162" s="68" t="s">
        <v>1471</v>
      </c>
      <c r="AM162" s="68" t="s">
        <v>1471</v>
      </c>
      <c r="AN162" s="68" t="s">
        <v>792</v>
      </c>
    </row>
    <row r="163" spans="1:40">
      <c r="A163" s="317" t="s">
        <v>464</v>
      </c>
      <c r="B163" s="317" t="s">
        <v>540</v>
      </c>
      <c r="C163" s="317" t="s">
        <v>1291</v>
      </c>
      <c r="E163" s="396">
        <v>0</v>
      </c>
      <c r="F163" s="396">
        <v>0</v>
      </c>
      <c r="G163" s="396">
        <v>0</v>
      </c>
      <c r="H163" s="396">
        <v>1</v>
      </c>
      <c r="I163" s="396">
        <v>0</v>
      </c>
      <c r="J163" s="396">
        <v>0</v>
      </c>
      <c r="K163" s="396">
        <v>0</v>
      </c>
      <c r="L163" s="396">
        <v>1</v>
      </c>
      <c r="M163" s="396">
        <v>1</v>
      </c>
      <c r="N163" s="396">
        <v>0</v>
      </c>
      <c r="O163" s="396">
        <v>1</v>
      </c>
      <c r="P163" s="396">
        <v>103</v>
      </c>
      <c r="Q163" s="396">
        <v>7</v>
      </c>
      <c r="R163" s="396">
        <v>0</v>
      </c>
      <c r="S163" s="396">
        <v>0</v>
      </c>
      <c r="T163" s="396">
        <v>112</v>
      </c>
      <c r="U163" s="396">
        <v>0</v>
      </c>
      <c r="V163" s="396">
        <v>0</v>
      </c>
      <c r="W163" s="396">
        <v>0</v>
      </c>
      <c r="X163" s="396">
        <v>9.7087378640776708E-3</v>
      </c>
      <c r="Y163" s="396">
        <v>0</v>
      </c>
      <c r="Z163" s="396">
        <v>0</v>
      </c>
      <c r="AA163" s="396">
        <v>0</v>
      </c>
      <c r="AB163" s="396">
        <v>8.9285714285714298E-3</v>
      </c>
      <c r="AC163" s="317" t="s">
        <v>878</v>
      </c>
      <c r="AD163" s="317" t="s">
        <v>878</v>
      </c>
      <c r="AE163" s="317" t="s">
        <v>878</v>
      </c>
      <c r="AF163" s="317" t="s">
        <v>878</v>
      </c>
      <c r="AG163" s="317" t="s">
        <v>878</v>
      </c>
      <c r="AH163" s="317" t="s">
        <v>878</v>
      </c>
      <c r="AI163" s="317" t="s">
        <v>878</v>
      </c>
      <c r="AJ163" s="317" t="s">
        <v>878</v>
      </c>
      <c r="AK163" s="310" t="s">
        <v>792</v>
      </c>
      <c r="AL163" s="68" t="s">
        <v>1471</v>
      </c>
      <c r="AM163" s="68" t="s">
        <v>1471</v>
      </c>
      <c r="AN163" s="68" t="s">
        <v>792</v>
      </c>
    </row>
    <row r="164" spans="1:40">
      <c r="A164" s="317" t="s">
        <v>76</v>
      </c>
      <c r="B164" s="317" t="s">
        <v>699</v>
      </c>
      <c r="C164" s="317" t="s">
        <v>1291</v>
      </c>
      <c r="E164" s="396">
        <v>0</v>
      </c>
      <c r="F164" s="396">
        <v>0</v>
      </c>
      <c r="G164" s="396">
        <v>0</v>
      </c>
      <c r="H164" s="396">
        <v>0</v>
      </c>
      <c r="I164" s="396">
        <v>0</v>
      </c>
      <c r="J164" s="396">
        <v>0</v>
      </c>
      <c r="K164" s="396">
        <v>0</v>
      </c>
      <c r="L164" s="396">
        <v>0</v>
      </c>
      <c r="M164" s="396">
        <v>1</v>
      </c>
      <c r="N164" s="396">
        <v>0</v>
      </c>
      <c r="O164" s="396">
        <v>0</v>
      </c>
      <c r="P164" s="396">
        <v>19</v>
      </c>
      <c r="Q164" s="396">
        <v>6</v>
      </c>
      <c r="R164" s="396">
        <v>0</v>
      </c>
      <c r="S164" s="396">
        <v>6</v>
      </c>
      <c r="T164" s="396">
        <v>32</v>
      </c>
      <c r="U164" s="396">
        <v>0</v>
      </c>
      <c r="V164" s="396">
        <v>0</v>
      </c>
      <c r="W164" s="396">
        <v>0</v>
      </c>
      <c r="X164" s="396">
        <v>0</v>
      </c>
      <c r="Y164" s="396">
        <v>0</v>
      </c>
      <c r="Z164" s="396">
        <v>0</v>
      </c>
      <c r="AA164" s="396">
        <v>0</v>
      </c>
      <c r="AB164" s="396">
        <v>0</v>
      </c>
      <c r="AC164" s="317" t="s">
        <v>878</v>
      </c>
      <c r="AD164" s="317" t="s">
        <v>878</v>
      </c>
      <c r="AE164" s="317" t="s">
        <v>878</v>
      </c>
      <c r="AF164" s="317" t="s">
        <v>878</v>
      </c>
      <c r="AG164" s="317" t="s">
        <v>878</v>
      </c>
      <c r="AH164" s="317" t="s">
        <v>878</v>
      </c>
      <c r="AI164" s="317" t="s">
        <v>878</v>
      </c>
      <c r="AJ164" s="317" t="s">
        <v>878</v>
      </c>
      <c r="AK164" s="310" t="s">
        <v>792</v>
      </c>
      <c r="AL164" s="68" t="s">
        <v>1471</v>
      </c>
      <c r="AM164" s="68" t="s">
        <v>1471</v>
      </c>
      <c r="AN164" s="68" t="s">
        <v>792</v>
      </c>
    </row>
    <row r="165" spans="1:40">
      <c r="A165" s="317" t="s">
        <v>3</v>
      </c>
      <c r="B165" s="317" t="s">
        <v>653</v>
      </c>
      <c r="C165" s="317" t="s">
        <v>1291</v>
      </c>
      <c r="D165" s="317" t="s">
        <v>1293</v>
      </c>
      <c r="E165" s="396">
        <v>0</v>
      </c>
      <c r="F165" s="396">
        <v>0</v>
      </c>
      <c r="G165" s="396">
        <v>0</v>
      </c>
      <c r="H165" s="396">
        <v>0</v>
      </c>
      <c r="I165" s="396">
        <v>0</v>
      </c>
      <c r="J165" s="396">
        <v>0</v>
      </c>
      <c r="K165" s="396">
        <v>0</v>
      </c>
      <c r="L165" s="396">
        <v>0</v>
      </c>
      <c r="M165" s="396">
        <v>0</v>
      </c>
      <c r="N165" s="396">
        <v>1</v>
      </c>
      <c r="O165" s="396">
        <v>0</v>
      </c>
      <c r="P165" s="396">
        <v>3</v>
      </c>
      <c r="Q165" s="396">
        <v>56</v>
      </c>
      <c r="R165" s="396">
        <v>0</v>
      </c>
      <c r="S165" s="396">
        <v>2</v>
      </c>
      <c r="T165" s="396">
        <v>62</v>
      </c>
      <c r="U165" s="396">
        <v>0</v>
      </c>
      <c r="V165" s="396">
        <v>0</v>
      </c>
      <c r="W165" s="396">
        <v>0</v>
      </c>
      <c r="X165" s="396">
        <v>0</v>
      </c>
      <c r="Y165" s="396">
        <v>0</v>
      </c>
      <c r="Z165" s="396">
        <v>0</v>
      </c>
      <c r="AA165" s="396">
        <v>0</v>
      </c>
      <c r="AB165" s="396">
        <v>0</v>
      </c>
      <c r="AC165" s="317" t="s">
        <v>878</v>
      </c>
      <c r="AD165" s="317" t="s">
        <v>878</v>
      </c>
      <c r="AE165" s="317" t="s">
        <v>878</v>
      </c>
      <c r="AF165" s="317" t="s">
        <v>878</v>
      </c>
      <c r="AG165" s="317" t="s">
        <v>878</v>
      </c>
      <c r="AH165" s="317" t="s">
        <v>878</v>
      </c>
      <c r="AI165" s="317" t="s">
        <v>878</v>
      </c>
      <c r="AJ165" s="317" t="s">
        <v>878</v>
      </c>
      <c r="AK165" s="310" t="s">
        <v>792</v>
      </c>
      <c r="AL165" s="68" t="s">
        <v>1471</v>
      </c>
      <c r="AM165" s="68" t="s">
        <v>1471</v>
      </c>
      <c r="AN165" s="68" t="s">
        <v>792</v>
      </c>
    </row>
    <row r="166" spans="1:40">
      <c r="A166" s="317" t="s">
        <v>208</v>
      </c>
      <c r="B166" s="317" t="s">
        <v>783</v>
      </c>
      <c r="C166" s="317" t="s">
        <v>1291</v>
      </c>
      <c r="E166" s="396">
        <v>0</v>
      </c>
      <c r="F166" s="396">
        <v>0</v>
      </c>
      <c r="G166" s="396">
        <v>0</v>
      </c>
      <c r="H166" s="396">
        <v>1</v>
      </c>
      <c r="I166" s="396">
        <v>2</v>
      </c>
      <c r="J166" s="396">
        <v>0</v>
      </c>
      <c r="K166" s="396">
        <v>0</v>
      </c>
      <c r="L166" s="396">
        <v>3</v>
      </c>
      <c r="M166" s="396">
        <v>0</v>
      </c>
      <c r="N166" s="396">
        <v>0</v>
      </c>
      <c r="O166" s="396">
        <v>1</v>
      </c>
      <c r="P166" s="396">
        <v>43</v>
      </c>
      <c r="Q166" s="396">
        <v>63</v>
      </c>
      <c r="R166" s="396">
        <v>0</v>
      </c>
      <c r="S166" s="396">
        <v>4</v>
      </c>
      <c r="T166" s="396">
        <v>111</v>
      </c>
      <c r="U166" s="396">
        <v>0</v>
      </c>
      <c r="V166" s="396">
        <v>0</v>
      </c>
      <c r="W166" s="396">
        <v>0</v>
      </c>
      <c r="X166" s="396">
        <v>2.3255813953488368E-2</v>
      </c>
      <c r="Y166" s="396">
        <v>3.1746031746031737E-2</v>
      </c>
      <c r="Z166" s="396">
        <v>0</v>
      </c>
      <c r="AA166" s="396">
        <v>0</v>
      </c>
      <c r="AB166" s="396">
        <v>2.7027027027027029E-2</v>
      </c>
      <c r="AC166" s="317" t="s">
        <v>878</v>
      </c>
      <c r="AD166" s="317" t="s">
        <v>878</v>
      </c>
      <c r="AE166" s="317" t="s">
        <v>878</v>
      </c>
      <c r="AF166" s="317" t="s">
        <v>878</v>
      </c>
      <c r="AG166" s="317" t="s">
        <v>878</v>
      </c>
      <c r="AH166" s="317" t="s">
        <v>878</v>
      </c>
      <c r="AI166" s="317" t="s">
        <v>878</v>
      </c>
      <c r="AJ166" s="317" t="s">
        <v>878</v>
      </c>
      <c r="AK166" s="310" t="s">
        <v>792</v>
      </c>
      <c r="AL166" s="68" t="s">
        <v>1471</v>
      </c>
      <c r="AM166" s="68" t="s">
        <v>1471</v>
      </c>
      <c r="AN166" s="68" t="s">
        <v>792</v>
      </c>
    </row>
    <row r="167" spans="1:40">
      <c r="A167" s="317" t="s">
        <v>108</v>
      </c>
      <c r="B167" s="317" t="s">
        <v>693</v>
      </c>
      <c r="C167" s="317" t="s">
        <v>1291</v>
      </c>
      <c r="E167" s="396">
        <v>0</v>
      </c>
      <c r="F167" s="396">
        <v>0</v>
      </c>
      <c r="G167" s="396">
        <v>0</v>
      </c>
      <c r="H167" s="396">
        <v>0</v>
      </c>
      <c r="I167" s="396">
        <v>0</v>
      </c>
      <c r="J167" s="396">
        <v>0</v>
      </c>
      <c r="K167" s="396">
        <v>0</v>
      </c>
      <c r="L167" s="396">
        <v>0</v>
      </c>
      <c r="M167" s="396">
        <v>2</v>
      </c>
      <c r="N167" s="396">
        <v>1</v>
      </c>
      <c r="O167" s="396">
        <v>0</v>
      </c>
      <c r="P167" s="396">
        <v>34</v>
      </c>
      <c r="Q167" s="396">
        <v>55</v>
      </c>
      <c r="R167" s="396">
        <v>0</v>
      </c>
      <c r="S167" s="396">
        <v>0</v>
      </c>
      <c r="T167" s="396">
        <v>92</v>
      </c>
      <c r="U167" s="396">
        <v>0</v>
      </c>
      <c r="V167" s="396">
        <v>0</v>
      </c>
      <c r="W167" s="396">
        <v>0</v>
      </c>
      <c r="X167" s="396">
        <v>0</v>
      </c>
      <c r="Y167" s="396">
        <v>0</v>
      </c>
      <c r="Z167" s="396">
        <v>0</v>
      </c>
      <c r="AA167" s="396">
        <v>0</v>
      </c>
      <c r="AB167" s="396">
        <v>0</v>
      </c>
      <c r="AC167" s="317" t="s">
        <v>878</v>
      </c>
      <c r="AD167" s="317" t="s">
        <v>878</v>
      </c>
      <c r="AE167" s="317" t="s">
        <v>878</v>
      </c>
      <c r="AF167" s="317" t="s">
        <v>878</v>
      </c>
      <c r="AG167" s="317" t="s">
        <v>878</v>
      </c>
      <c r="AH167" s="317" t="s">
        <v>878</v>
      </c>
      <c r="AI167" s="317" t="s">
        <v>878</v>
      </c>
      <c r="AJ167" s="317" t="s">
        <v>878</v>
      </c>
      <c r="AK167" s="310" t="s">
        <v>792</v>
      </c>
      <c r="AL167" s="68" t="s">
        <v>1471</v>
      </c>
      <c r="AM167" s="68" t="s">
        <v>1471</v>
      </c>
      <c r="AN167" s="68" t="s">
        <v>792</v>
      </c>
    </row>
    <row r="168" spans="1:40">
      <c r="A168" s="317" t="s">
        <v>282</v>
      </c>
      <c r="B168" s="317" t="s">
        <v>683</v>
      </c>
      <c r="C168" s="317" t="s">
        <v>1293</v>
      </c>
      <c r="D168">
        <v>112</v>
      </c>
      <c r="E168" s="396">
        <v>0</v>
      </c>
      <c r="F168" s="396">
        <v>0</v>
      </c>
      <c r="G168" s="396">
        <v>0</v>
      </c>
      <c r="H168" s="396">
        <v>1</v>
      </c>
      <c r="I168" s="396">
        <v>2</v>
      </c>
      <c r="J168" s="396">
        <v>0</v>
      </c>
      <c r="K168" s="396">
        <v>0</v>
      </c>
      <c r="L168" s="396">
        <v>3</v>
      </c>
      <c r="M168" s="396">
        <v>3</v>
      </c>
      <c r="N168" s="396">
        <v>0</v>
      </c>
      <c r="O168" s="396">
        <v>0</v>
      </c>
      <c r="P168" s="396">
        <v>15</v>
      </c>
      <c r="Q168" s="396">
        <v>154</v>
      </c>
      <c r="R168" s="396">
        <v>0</v>
      </c>
      <c r="S168" s="396">
        <v>11</v>
      </c>
      <c r="T168" s="396">
        <v>183</v>
      </c>
      <c r="U168" s="396">
        <v>0</v>
      </c>
      <c r="V168" s="396">
        <v>0</v>
      </c>
      <c r="W168" s="396">
        <v>0</v>
      </c>
      <c r="X168" s="396">
        <v>6.6666666666666666E-2</v>
      </c>
      <c r="Y168" s="396">
        <v>1.298701298701299E-2</v>
      </c>
      <c r="Z168" s="396">
        <v>0</v>
      </c>
      <c r="AA168" s="396">
        <v>0</v>
      </c>
      <c r="AB168" s="396">
        <v>1.6393442622950821E-2</v>
      </c>
      <c r="AC168" s="317" t="s">
        <v>878</v>
      </c>
      <c r="AD168" s="317" t="s">
        <v>878</v>
      </c>
      <c r="AE168" s="317" t="s">
        <v>878</v>
      </c>
      <c r="AF168" s="317" t="s">
        <v>878</v>
      </c>
      <c r="AG168" s="317" t="s">
        <v>878</v>
      </c>
      <c r="AH168" s="317" t="s">
        <v>878</v>
      </c>
      <c r="AI168" s="317" t="s">
        <v>878</v>
      </c>
      <c r="AJ168" s="317" t="s">
        <v>878</v>
      </c>
      <c r="AK168" s="310" t="s">
        <v>792</v>
      </c>
      <c r="AL168" s="68" t="s">
        <v>1471</v>
      </c>
      <c r="AM168" s="68" t="s">
        <v>1471</v>
      </c>
      <c r="AN168" s="68" t="s">
        <v>792</v>
      </c>
    </row>
    <row r="169" spans="1:40">
      <c r="A169" s="317" t="s">
        <v>317</v>
      </c>
      <c r="B169" s="317" t="s">
        <v>735</v>
      </c>
      <c r="C169" s="317" t="s">
        <v>1296</v>
      </c>
      <c r="E169" s="396">
        <v>0</v>
      </c>
      <c r="F169" s="396">
        <v>0</v>
      </c>
      <c r="G169" s="396">
        <v>0</v>
      </c>
      <c r="H169" s="396">
        <v>0</v>
      </c>
      <c r="I169" s="396">
        <v>0</v>
      </c>
      <c r="J169" s="396">
        <v>0</v>
      </c>
      <c r="K169" s="396">
        <v>0</v>
      </c>
      <c r="L169" s="396">
        <v>0</v>
      </c>
      <c r="M169" s="396">
        <v>3</v>
      </c>
      <c r="N169" s="396">
        <v>0</v>
      </c>
      <c r="O169" s="396">
        <v>1</v>
      </c>
      <c r="P169" s="396">
        <v>19</v>
      </c>
      <c r="Q169" s="396">
        <v>52</v>
      </c>
      <c r="R169" s="396">
        <v>1</v>
      </c>
      <c r="S169" s="396">
        <v>1</v>
      </c>
      <c r="T169" s="396">
        <v>77</v>
      </c>
      <c r="U169" s="396">
        <v>0</v>
      </c>
      <c r="V169" s="396">
        <v>0</v>
      </c>
      <c r="W169" s="396">
        <v>0</v>
      </c>
      <c r="X169" s="396">
        <v>0</v>
      </c>
      <c r="Y169" s="396">
        <v>0</v>
      </c>
      <c r="Z169" s="396">
        <v>0</v>
      </c>
      <c r="AA169" s="396">
        <v>0</v>
      </c>
      <c r="AB169" s="396">
        <v>0</v>
      </c>
      <c r="AC169" s="317" t="s">
        <v>878</v>
      </c>
      <c r="AD169" s="317" t="s">
        <v>878</v>
      </c>
      <c r="AE169" s="317" t="s">
        <v>878</v>
      </c>
      <c r="AF169" s="317" t="s">
        <v>878</v>
      </c>
      <c r="AG169" s="317" t="s">
        <v>878</v>
      </c>
      <c r="AH169" s="317" t="s">
        <v>878</v>
      </c>
      <c r="AI169" s="317" t="s">
        <v>878</v>
      </c>
      <c r="AJ169" s="317" t="s">
        <v>878</v>
      </c>
      <c r="AK169" s="310" t="s">
        <v>792</v>
      </c>
      <c r="AL169" s="68" t="s">
        <v>1471</v>
      </c>
      <c r="AM169" s="68" t="s">
        <v>1471</v>
      </c>
      <c r="AN169" s="68" t="s">
        <v>792</v>
      </c>
    </row>
    <row r="170" spans="1:40">
      <c r="A170" s="317" t="s">
        <v>1054</v>
      </c>
      <c r="B170" s="317" t="s">
        <v>686</v>
      </c>
      <c r="C170" s="317" t="s">
        <v>1296</v>
      </c>
      <c r="E170" s="396">
        <v>0</v>
      </c>
      <c r="F170" s="396">
        <v>0</v>
      </c>
      <c r="G170" s="396">
        <v>0</v>
      </c>
      <c r="H170" s="396">
        <v>0</v>
      </c>
      <c r="I170" s="396">
        <v>1</v>
      </c>
      <c r="J170" s="396">
        <v>0</v>
      </c>
      <c r="K170" s="396">
        <v>1</v>
      </c>
      <c r="L170" s="396">
        <v>2</v>
      </c>
      <c r="M170" s="396">
        <v>4</v>
      </c>
      <c r="N170" s="396">
        <v>1</v>
      </c>
      <c r="O170" s="396">
        <v>0</v>
      </c>
      <c r="P170" s="396">
        <v>23</v>
      </c>
      <c r="Q170" s="396">
        <v>33</v>
      </c>
      <c r="R170" s="396">
        <v>0</v>
      </c>
      <c r="S170" s="396">
        <v>15</v>
      </c>
      <c r="T170" s="396">
        <v>76</v>
      </c>
      <c r="U170" s="396">
        <v>0</v>
      </c>
      <c r="V170" s="396">
        <v>0</v>
      </c>
      <c r="W170" s="396">
        <v>0</v>
      </c>
      <c r="X170" s="396">
        <v>0</v>
      </c>
      <c r="Y170" s="396">
        <v>3.03030303030303E-2</v>
      </c>
      <c r="Z170" s="396">
        <v>0</v>
      </c>
      <c r="AA170" s="396">
        <v>6.6666666666666666E-2</v>
      </c>
      <c r="AB170" s="396">
        <v>2.6315789473684209E-2</v>
      </c>
      <c r="AC170" s="317" t="s">
        <v>878</v>
      </c>
      <c r="AD170" s="317" t="s">
        <v>878</v>
      </c>
      <c r="AE170" s="317" t="s">
        <v>878</v>
      </c>
      <c r="AF170" s="317" t="s">
        <v>878</v>
      </c>
      <c r="AG170" s="317" t="s">
        <v>878</v>
      </c>
      <c r="AH170" s="317" t="s">
        <v>878</v>
      </c>
      <c r="AI170" s="317" t="s">
        <v>878</v>
      </c>
      <c r="AJ170" s="317" t="s">
        <v>878</v>
      </c>
      <c r="AK170" s="310" t="s">
        <v>792</v>
      </c>
      <c r="AL170" s="68" t="s">
        <v>1471</v>
      </c>
      <c r="AM170" s="68" t="s">
        <v>1471</v>
      </c>
      <c r="AN170" s="68" t="s">
        <v>792</v>
      </c>
    </row>
    <row r="171" spans="1:40">
      <c r="A171" s="317" t="s">
        <v>40</v>
      </c>
      <c r="B171" s="317" t="s">
        <v>667</v>
      </c>
      <c r="C171" s="317" t="s">
        <v>1293</v>
      </c>
      <c r="D171">
        <v>112</v>
      </c>
      <c r="E171" s="396">
        <v>0</v>
      </c>
      <c r="F171" s="396">
        <v>0</v>
      </c>
      <c r="G171" s="396">
        <v>0</v>
      </c>
      <c r="H171" s="396">
        <v>0</v>
      </c>
      <c r="I171" s="396">
        <v>0</v>
      </c>
      <c r="J171" s="396">
        <v>0</v>
      </c>
      <c r="K171" s="396">
        <v>0</v>
      </c>
      <c r="L171" s="396">
        <v>0</v>
      </c>
      <c r="M171" s="396">
        <v>1</v>
      </c>
      <c r="N171" s="396">
        <v>1</v>
      </c>
      <c r="O171" s="396">
        <v>2</v>
      </c>
      <c r="P171" s="396">
        <v>11</v>
      </c>
      <c r="Q171" s="396">
        <v>53</v>
      </c>
      <c r="R171" s="396">
        <v>0</v>
      </c>
      <c r="S171" s="396">
        <v>7</v>
      </c>
      <c r="T171" s="396">
        <v>75</v>
      </c>
      <c r="U171" s="396">
        <v>0</v>
      </c>
      <c r="V171" s="396">
        <v>0</v>
      </c>
      <c r="W171" s="396">
        <v>0</v>
      </c>
      <c r="X171" s="396">
        <v>0</v>
      </c>
      <c r="Y171" s="396">
        <v>0</v>
      </c>
      <c r="Z171" s="396">
        <v>0</v>
      </c>
      <c r="AA171" s="396">
        <v>0</v>
      </c>
      <c r="AB171" s="396">
        <v>0</v>
      </c>
      <c r="AC171" s="317" t="s">
        <v>878</v>
      </c>
      <c r="AD171" s="317" t="s">
        <v>878</v>
      </c>
      <c r="AE171" s="317" t="s">
        <v>878</v>
      </c>
      <c r="AF171" s="317" t="s">
        <v>878</v>
      </c>
      <c r="AG171" s="317" t="s">
        <v>878</v>
      </c>
      <c r="AH171" s="317" t="s">
        <v>878</v>
      </c>
      <c r="AI171" s="317" t="s">
        <v>878</v>
      </c>
      <c r="AJ171" s="317" t="s">
        <v>878</v>
      </c>
      <c r="AK171" s="310" t="s">
        <v>792</v>
      </c>
      <c r="AL171" s="68" t="s">
        <v>1471</v>
      </c>
      <c r="AM171" s="68" t="s">
        <v>1471</v>
      </c>
      <c r="AN171" s="68" t="s">
        <v>792</v>
      </c>
    </row>
    <row r="172" spans="1:40">
      <c r="A172" s="317" t="s">
        <v>260</v>
      </c>
      <c r="B172" s="317" t="s">
        <v>807</v>
      </c>
      <c r="C172" s="317" t="s">
        <v>1296</v>
      </c>
      <c r="E172" s="396">
        <v>0</v>
      </c>
      <c r="F172" s="396">
        <v>0</v>
      </c>
      <c r="G172" s="396">
        <v>0</v>
      </c>
      <c r="H172" s="396">
        <v>0</v>
      </c>
      <c r="I172" s="396">
        <v>0</v>
      </c>
      <c r="J172" s="396">
        <v>0</v>
      </c>
      <c r="K172" s="396">
        <v>0</v>
      </c>
      <c r="L172" s="396">
        <v>0</v>
      </c>
      <c r="M172" s="396">
        <v>4</v>
      </c>
      <c r="N172" s="396">
        <v>1</v>
      </c>
      <c r="O172" s="396">
        <v>0</v>
      </c>
      <c r="P172" s="396">
        <v>5</v>
      </c>
      <c r="Q172" s="396">
        <v>32</v>
      </c>
      <c r="R172" s="396">
        <v>0</v>
      </c>
      <c r="S172" s="396">
        <v>3</v>
      </c>
      <c r="T172" s="396">
        <v>45</v>
      </c>
      <c r="U172" s="396">
        <v>0</v>
      </c>
      <c r="V172" s="396">
        <v>0</v>
      </c>
      <c r="W172" s="396">
        <v>0</v>
      </c>
      <c r="X172" s="396">
        <v>0</v>
      </c>
      <c r="Y172" s="396">
        <v>0</v>
      </c>
      <c r="Z172" s="396">
        <v>0</v>
      </c>
      <c r="AA172" s="396">
        <v>0</v>
      </c>
      <c r="AB172" s="396">
        <v>0</v>
      </c>
      <c r="AC172" s="317" t="s">
        <v>878</v>
      </c>
      <c r="AD172" s="317" t="s">
        <v>878</v>
      </c>
      <c r="AE172" s="317" t="s">
        <v>878</v>
      </c>
      <c r="AF172" s="317" t="s">
        <v>878</v>
      </c>
      <c r="AG172" s="317" t="s">
        <v>878</v>
      </c>
      <c r="AH172" s="317" t="s">
        <v>878</v>
      </c>
      <c r="AI172" s="317" t="s">
        <v>878</v>
      </c>
      <c r="AJ172" s="317" t="s">
        <v>878</v>
      </c>
      <c r="AK172" s="310" t="s">
        <v>792</v>
      </c>
      <c r="AL172" s="68" t="s">
        <v>1471</v>
      </c>
      <c r="AM172" s="68" t="s">
        <v>1471</v>
      </c>
      <c r="AN172" s="68" t="s">
        <v>792</v>
      </c>
    </row>
    <row r="173" spans="1:40">
      <c r="A173" s="317" t="s">
        <v>268</v>
      </c>
      <c r="B173" s="317" t="s">
        <v>676</v>
      </c>
      <c r="C173" s="317" t="s">
        <v>1296</v>
      </c>
      <c r="E173" s="396">
        <v>0</v>
      </c>
      <c r="F173" s="396">
        <v>0</v>
      </c>
      <c r="G173" s="396">
        <v>0</v>
      </c>
      <c r="H173" s="396">
        <v>0</v>
      </c>
      <c r="I173" s="396">
        <v>0</v>
      </c>
      <c r="J173" s="396">
        <v>0</v>
      </c>
      <c r="K173" s="396">
        <v>0</v>
      </c>
      <c r="L173" s="396">
        <v>0</v>
      </c>
      <c r="M173" s="396">
        <v>0</v>
      </c>
      <c r="N173" s="396">
        <v>0</v>
      </c>
      <c r="O173" s="396">
        <v>0</v>
      </c>
      <c r="P173" s="396">
        <v>0</v>
      </c>
      <c r="Q173" s="396">
        <v>0</v>
      </c>
      <c r="R173" s="396">
        <v>0</v>
      </c>
      <c r="S173" s="396">
        <v>0</v>
      </c>
      <c r="T173" s="396">
        <v>0</v>
      </c>
      <c r="U173" s="396">
        <v>0</v>
      </c>
      <c r="V173" s="396">
        <v>0</v>
      </c>
      <c r="W173" s="396">
        <v>0</v>
      </c>
      <c r="X173" s="396">
        <v>0</v>
      </c>
      <c r="Y173" s="396">
        <v>0</v>
      </c>
      <c r="Z173" s="396">
        <v>0</v>
      </c>
      <c r="AA173" s="396">
        <v>0</v>
      </c>
      <c r="AB173" s="396">
        <v>0</v>
      </c>
      <c r="AC173" s="317" t="s">
        <v>878</v>
      </c>
      <c r="AD173" s="317" t="s">
        <v>878</v>
      </c>
      <c r="AE173" s="317" t="s">
        <v>878</v>
      </c>
      <c r="AF173" s="317" t="s">
        <v>878</v>
      </c>
      <c r="AG173" s="317" t="s">
        <v>878</v>
      </c>
      <c r="AH173" s="317" t="s">
        <v>878</v>
      </c>
      <c r="AI173" s="317" t="s">
        <v>878</v>
      </c>
      <c r="AJ173" s="317" t="s">
        <v>878</v>
      </c>
      <c r="AK173" s="233" t="s">
        <v>792</v>
      </c>
      <c r="AL173" s="68" t="s">
        <v>1471</v>
      </c>
      <c r="AM173" s="68" t="s">
        <v>1471</v>
      </c>
      <c r="AN173" s="68" t="s">
        <v>792</v>
      </c>
    </row>
    <row r="174" spans="1:40">
      <c r="A174" s="317" t="s">
        <v>43</v>
      </c>
      <c r="B174" s="317" t="s">
        <v>669</v>
      </c>
      <c r="C174" s="317" t="s">
        <v>1289</v>
      </c>
      <c r="E174" s="396">
        <v>0</v>
      </c>
      <c r="F174" s="396">
        <v>0</v>
      </c>
      <c r="G174" s="396">
        <v>0</v>
      </c>
      <c r="H174" s="396">
        <v>0</v>
      </c>
      <c r="I174" s="396">
        <v>1</v>
      </c>
      <c r="J174" s="396">
        <v>0</v>
      </c>
      <c r="K174" s="396">
        <v>0</v>
      </c>
      <c r="L174" s="396">
        <v>1</v>
      </c>
      <c r="M174" s="396">
        <v>1</v>
      </c>
      <c r="N174" s="396">
        <v>0</v>
      </c>
      <c r="O174" s="396">
        <v>0</v>
      </c>
      <c r="P174" s="396">
        <v>8</v>
      </c>
      <c r="Q174" s="396">
        <v>119</v>
      </c>
      <c r="R174" s="396">
        <v>0</v>
      </c>
      <c r="S174" s="396">
        <v>13</v>
      </c>
      <c r="T174" s="396">
        <v>141</v>
      </c>
      <c r="U174" s="396">
        <v>0</v>
      </c>
      <c r="V174" s="396">
        <v>0</v>
      </c>
      <c r="W174" s="396">
        <v>0</v>
      </c>
      <c r="X174" s="396">
        <v>0</v>
      </c>
      <c r="Y174" s="396">
        <v>8.4033613445378148E-3</v>
      </c>
      <c r="Z174" s="396">
        <v>0</v>
      </c>
      <c r="AA174" s="396">
        <v>0</v>
      </c>
      <c r="AB174" s="396">
        <v>7.0921985815602844E-3</v>
      </c>
      <c r="AC174" s="317" t="s">
        <v>878</v>
      </c>
      <c r="AD174" s="317" t="s">
        <v>878</v>
      </c>
      <c r="AE174" s="317" t="s">
        <v>878</v>
      </c>
      <c r="AF174" s="317" t="s">
        <v>878</v>
      </c>
      <c r="AG174" s="317" t="s">
        <v>878</v>
      </c>
      <c r="AH174" s="317" t="s">
        <v>878</v>
      </c>
      <c r="AI174" s="317" t="s">
        <v>878</v>
      </c>
      <c r="AJ174" s="317" t="s">
        <v>878</v>
      </c>
      <c r="AK174" s="310" t="s">
        <v>792</v>
      </c>
      <c r="AL174" s="68" t="s">
        <v>1471</v>
      </c>
      <c r="AM174" s="68" t="s">
        <v>1471</v>
      </c>
      <c r="AN174" s="68" t="s">
        <v>792</v>
      </c>
    </row>
    <row r="175" spans="1:40">
      <c r="A175" s="317" t="s">
        <v>344</v>
      </c>
      <c r="B175" s="317" t="s">
        <v>572</v>
      </c>
      <c r="C175" s="317" t="s">
        <v>1289</v>
      </c>
      <c r="E175" s="396">
        <v>1</v>
      </c>
      <c r="F175" s="396">
        <v>0</v>
      </c>
      <c r="G175" s="396">
        <v>0</v>
      </c>
      <c r="H175" s="396">
        <v>0</v>
      </c>
      <c r="I175" s="396">
        <v>0</v>
      </c>
      <c r="J175" s="396">
        <v>0</v>
      </c>
      <c r="K175" s="396">
        <v>0</v>
      </c>
      <c r="L175" s="396">
        <v>1</v>
      </c>
      <c r="M175" s="396">
        <v>10</v>
      </c>
      <c r="N175" s="396">
        <v>0</v>
      </c>
      <c r="O175" s="396">
        <v>0</v>
      </c>
      <c r="P175" s="396">
        <v>1</v>
      </c>
      <c r="Q175" s="396">
        <v>23</v>
      </c>
      <c r="R175" s="396">
        <v>0</v>
      </c>
      <c r="S175" s="396">
        <v>6</v>
      </c>
      <c r="T175" s="396">
        <v>40</v>
      </c>
      <c r="U175" s="396">
        <v>0.1</v>
      </c>
      <c r="V175" s="396">
        <v>0</v>
      </c>
      <c r="W175" s="396">
        <v>0</v>
      </c>
      <c r="X175" s="396">
        <v>0</v>
      </c>
      <c r="Y175" s="396">
        <v>0</v>
      </c>
      <c r="Z175" s="396">
        <v>0</v>
      </c>
      <c r="AA175" s="396">
        <v>0</v>
      </c>
      <c r="AB175" s="396">
        <v>2.5000000000000001E-2</v>
      </c>
      <c r="AC175" s="317" t="s">
        <v>878</v>
      </c>
      <c r="AD175" s="317" t="s">
        <v>878</v>
      </c>
      <c r="AE175" s="317" t="s">
        <v>878</v>
      </c>
      <c r="AF175" s="317" t="s">
        <v>878</v>
      </c>
      <c r="AG175" s="317" t="s">
        <v>878</v>
      </c>
      <c r="AH175" s="317" t="s">
        <v>878</v>
      </c>
      <c r="AI175" s="317" t="s">
        <v>878</v>
      </c>
      <c r="AJ175" s="317" t="s">
        <v>878</v>
      </c>
      <c r="AK175" s="310" t="s">
        <v>792</v>
      </c>
      <c r="AL175" s="68" t="s">
        <v>1471</v>
      </c>
      <c r="AM175" s="68" t="s">
        <v>1471</v>
      </c>
      <c r="AN175" s="68" t="s">
        <v>792</v>
      </c>
    </row>
    <row r="176" spans="1:40">
      <c r="A176" s="317" t="s">
        <v>492</v>
      </c>
      <c r="B176" s="317" t="s">
        <v>753</v>
      </c>
      <c r="C176" s="317" t="s">
        <v>1289</v>
      </c>
      <c r="E176" s="396">
        <v>0</v>
      </c>
      <c r="F176" s="396">
        <v>0</v>
      </c>
      <c r="G176" s="396">
        <v>0</v>
      </c>
      <c r="H176" s="396">
        <v>0</v>
      </c>
      <c r="I176" s="396">
        <v>0</v>
      </c>
      <c r="J176" s="396">
        <v>0</v>
      </c>
      <c r="K176" s="396">
        <v>1</v>
      </c>
      <c r="L176" s="396">
        <v>1</v>
      </c>
      <c r="M176" s="396">
        <v>0</v>
      </c>
      <c r="N176" s="396">
        <v>0</v>
      </c>
      <c r="O176" s="396">
        <v>1</v>
      </c>
      <c r="P176" s="396">
        <v>2</v>
      </c>
      <c r="Q176" s="396">
        <v>33</v>
      </c>
      <c r="R176" s="396">
        <v>0</v>
      </c>
      <c r="S176" s="396">
        <v>7</v>
      </c>
      <c r="T176" s="396">
        <v>43</v>
      </c>
      <c r="U176" s="396">
        <v>0</v>
      </c>
      <c r="V176" s="396">
        <v>0</v>
      </c>
      <c r="W176" s="396">
        <v>0</v>
      </c>
      <c r="X176" s="396">
        <v>0</v>
      </c>
      <c r="Y176" s="396">
        <v>0</v>
      </c>
      <c r="Z176" s="396">
        <v>0</v>
      </c>
      <c r="AA176" s="396">
        <v>0.1428571428571429</v>
      </c>
      <c r="AB176" s="396">
        <v>2.3255813953488368E-2</v>
      </c>
      <c r="AC176" s="317" t="s">
        <v>878</v>
      </c>
      <c r="AD176" s="317" t="s">
        <v>878</v>
      </c>
      <c r="AE176" s="317" t="s">
        <v>878</v>
      </c>
      <c r="AF176" s="317" t="s">
        <v>878</v>
      </c>
      <c r="AG176" s="317" t="s">
        <v>878</v>
      </c>
      <c r="AH176" s="317" t="s">
        <v>878</v>
      </c>
      <c r="AI176" s="317" t="s">
        <v>878</v>
      </c>
      <c r="AJ176" s="317" t="s">
        <v>878</v>
      </c>
      <c r="AK176" s="310" t="s">
        <v>792</v>
      </c>
      <c r="AL176" s="68" t="s">
        <v>1471</v>
      </c>
      <c r="AM176" s="68" t="s">
        <v>1471</v>
      </c>
      <c r="AN176" s="68" t="s">
        <v>792</v>
      </c>
    </row>
    <row r="177" spans="1:40">
      <c r="A177" s="317" t="s">
        <v>20</v>
      </c>
      <c r="B177" s="317" t="s">
        <v>769</v>
      </c>
      <c r="C177" s="317" t="s">
        <v>1298</v>
      </c>
      <c r="E177" s="396">
        <v>0</v>
      </c>
      <c r="F177" s="396">
        <v>0</v>
      </c>
      <c r="G177" s="396">
        <v>1</v>
      </c>
      <c r="H177" s="396">
        <v>2</v>
      </c>
      <c r="I177" s="396">
        <v>1</v>
      </c>
      <c r="J177" s="396">
        <v>0</v>
      </c>
      <c r="K177" s="396">
        <v>0</v>
      </c>
      <c r="L177" s="396">
        <v>4</v>
      </c>
      <c r="M177" s="396">
        <v>6</v>
      </c>
      <c r="N177" s="396">
        <v>10</v>
      </c>
      <c r="O177" s="396">
        <v>34</v>
      </c>
      <c r="P177" s="396">
        <v>49</v>
      </c>
      <c r="Q177" s="396">
        <v>248</v>
      </c>
      <c r="R177" s="396">
        <v>9</v>
      </c>
      <c r="S177" s="396">
        <v>27</v>
      </c>
      <c r="T177" s="396">
        <v>383</v>
      </c>
      <c r="U177" s="396">
        <v>0</v>
      </c>
      <c r="V177" s="396">
        <v>0</v>
      </c>
      <c r="W177" s="396">
        <v>2.9411764705882349E-2</v>
      </c>
      <c r="X177" s="396">
        <v>4.0816326530612249E-2</v>
      </c>
      <c r="Y177" s="396">
        <v>4.0322580645161289E-3</v>
      </c>
      <c r="Z177" s="396">
        <v>0</v>
      </c>
      <c r="AA177" s="396">
        <v>0</v>
      </c>
      <c r="AB177" s="396">
        <v>1.044386422976501E-2</v>
      </c>
      <c r="AC177" s="317" t="s">
        <v>878</v>
      </c>
      <c r="AD177" s="317" t="s">
        <v>878</v>
      </c>
      <c r="AE177" s="317" t="s">
        <v>878</v>
      </c>
      <c r="AF177" s="317" t="s">
        <v>792</v>
      </c>
      <c r="AG177" s="317" t="s">
        <v>878</v>
      </c>
      <c r="AH177" s="317" t="s">
        <v>878</v>
      </c>
      <c r="AI177" s="317" t="s">
        <v>878</v>
      </c>
      <c r="AJ177" s="317" t="s">
        <v>878</v>
      </c>
      <c r="AK177" s="310" t="s">
        <v>792</v>
      </c>
      <c r="AL177" s="233" t="s">
        <v>1619</v>
      </c>
      <c r="AM177" s="233" t="s">
        <v>878</v>
      </c>
      <c r="AN177" s="233" t="s">
        <v>792</v>
      </c>
    </row>
    <row r="178" spans="1:40">
      <c r="A178" s="317" t="s">
        <v>304</v>
      </c>
      <c r="B178" s="317" t="s">
        <v>710</v>
      </c>
      <c r="C178" s="317" t="s">
        <v>1298</v>
      </c>
      <c r="E178" s="396">
        <v>1</v>
      </c>
      <c r="F178" s="396">
        <v>0</v>
      </c>
      <c r="G178" s="396">
        <v>1</v>
      </c>
      <c r="H178" s="396">
        <v>0</v>
      </c>
      <c r="I178" s="396">
        <v>9</v>
      </c>
      <c r="J178" s="396">
        <v>1</v>
      </c>
      <c r="K178" s="396">
        <v>2</v>
      </c>
      <c r="L178" s="396">
        <v>14</v>
      </c>
      <c r="M178" s="396">
        <v>46</v>
      </c>
      <c r="N178" s="396">
        <v>60</v>
      </c>
      <c r="O178" s="396">
        <v>145</v>
      </c>
      <c r="P178" s="396">
        <v>355</v>
      </c>
      <c r="Q178" s="396">
        <v>1675</v>
      </c>
      <c r="R178" s="396">
        <v>28</v>
      </c>
      <c r="S178" s="396">
        <v>259</v>
      </c>
      <c r="T178" s="396">
        <v>2568</v>
      </c>
      <c r="U178" s="396">
        <v>2.1739130434782601E-2</v>
      </c>
      <c r="V178" s="396">
        <v>0</v>
      </c>
      <c r="W178" s="396">
        <v>6.8965517241379309E-3</v>
      </c>
      <c r="X178" s="396">
        <v>0</v>
      </c>
      <c r="Y178" s="396">
        <v>5.3731343283582086E-3</v>
      </c>
      <c r="Z178" s="396">
        <v>3.5714285714285719E-2</v>
      </c>
      <c r="AA178" s="396">
        <v>7.7220077220077213E-3</v>
      </c>
      <c r="AB178" s="396">
        <v>5.451713395638629E-3</v>
      </c>
      <c r="AC178" s="317" t="s">
        <v>878</v>
      </c>
      <c r="AD178" s="317" t="s">
        <v>878</v>
      </c>
      <c r="AE178" s="317" t="s">
        <v>878</v>
      </c>
      <c r="AF178" s="317" t="s">
        <v>878</v>
      </c>
      <c r="AG178" s="317" t="s">
        <v>878</v>
      </c>
      <c r="AH178" s="317" t="s">
        <v>878</v>
      </c>
      <c r="AI178" s="317" t="s">
        <v>878</v>
      </c>
      <c r="AJ178" s="317" t="s">
        <v>878</v>
      </c>
      <c r="AK178" s="310" t="s">
        <v>792</v>
      </c>
      <c r="AL178" s="68" t="s">
        <v>1471</v>
      </c>
      <c r="AM178" s="68" t="s">
        <v>1471</v>
      </c>
      <c r="AN178" s="68" t="s">
        <v>792</v>
      </c>
    </row>
    <row r="179" spans="1:40">
      <c r="A179" s="317" t="s">
        <v>194</v>
      </c>
      <c r="B179" s="317" t="s">
        <v>776</v>
      </c>
      <c r="C179" s="317" t="s">
        <v>1298</v>
      </c>
      <c r="E179" s="396">
        <v>3</v>
      </c>
      <c r="F179" s="396">
        <v>1</v>
      </c>
      <c r="G179" s="396">
        <v>48</v>
      </c>
      <c r="H179" s="396">
        <v>9</v>
      </c>
      <c r="I179" s="396">
        <v>38</v>
      </c>
      <c r="J179" s="396">
        <v>0</v>
      </c>
      <c r="K179" s="396">
        <v>15</v>
      </c>
      <c r="L179" s="396">
        <v>114</v>
      </c>
      <c r="M179" s="396">
        <v>79</v>
      </c>
      <c r="N179" s="396">
        <v>215</v>
      </c>
      <c r="O179" s="396">
        <v>799</v>
      </c>
      <c r="P179" s="396">
        <v>516</v>
      </c>
      <c r="Q179" s="396">
        <v>1607</v>
      </c>
      <c r="R179" s="396">
        <v>37</v>
      </c>
      <c r="S179" s="396">
        <v>305</v>
      </c>
      <c r="T179" s="396">
        <v>3558</v>
      </c>
      <c r="U179" s="396">
        <v>3.7974683544303799E-2</v>
      </c>
      <c r="V179" s="396">
        <v>4.6511627906976744E-3</v>
      </c>
      <c r="W179" s="396">
        <v>6.0075093867334173E-2</v>
      </c>
      <c r="X179" s="396">
        <v>1.7441860465116279E-2</v>
      </c>
      <c r="Y179" s="396">
        <v>2.3646546359676422E-2</v>
      </c>
      <c r="Z179" s="396">
        <v>0</v>
      </c>
      <c r="AA179" s="396">
        <v>4.9180327868852458E-2</v>
      </c>
      <c r="AB179" s="396">
        <v>3.2040472175379427E-2</v>
      </c>
      <c r="AC179" s="317" t="s">
        <v>792</v>
      </c>
      <c r="AD179" s="317" t="s">
        <v>878</v>
      </c>
      <c r="AE179" s="317" t="s">
        <v>792</v>
      </c>
      <c r="AF179" s="317" t="s">
        <v>878</v>
      </c>
      <c r="AG179" s="317" t="s">
        <v>878</v>
      </c>
      <c r="AH179" s="317" t="s">
        <v>878</v>
      </c>
      <c r="AI179" s="317" t="s">
        <v>792</v>
      </c>
      <c r="AJ179" s="317" t="s">
        <v>878</v>
      </c>
      <c r="AK179" s="310" t="s">
        <v>792</v>
      </c>
      <c r="AL179" s="233" t="s">
        <v>2061</v>
      </c>
      <c r="AM179" s="233" t="s">
        <v>792</v>
      </c>
      <c r="AN179" s="233" t="s">
        <v>878</v>
      </c>
    </row>
    <row r="180" spans="1:40">
      <c r="A180" s="317" t="s">
        <v>475</v>
      </c>
      <c r="B180" s="317" t="s">
        <v>816</v>
      </c>
      <c r="C180" s="317" t="s">
        <v>1298</v>
      </c>
      <c r="E180" s="396">
        <v>0</v>
      </c>
      <c r="F180" s="396">
        <v>0</v>
      </c>
      <c r="G180" s="396">
        <v>0</v>
      </c>
      <c r="H180" s="396">
        <v>0</v>
      </c>
      <c r="I180" s="396">
        <v>0</v>
      </c>
      <c r="J180" s="396">
        <v>0</v>
      </c>
      <c r="K180" s="396">
        <v>0</v>
      </c>
      <c r="L180" s="396">
        <v>0</v>
      </c>
      <c r="M180" s="396">
        <v>0</v>
      </c>
      <c r="N180" s="396">
        <v>0</v>
      </c>
      <c r="O180" s="396">
        <v>0</v>
      </c>
      <c r="P180" s="396">
        <v>6</v>
      </c>
      <c r="Q180" s="396">
        <v>10</v>
      </c>
      <c r="R180" s="396">
        <v>0</v>
      </c>
      <c r="S180" s="396">
        <v>0</v>
      </c>
      <c r="T180" s="396">
        <v>16</v>
      </c>
      <c r="U180" s="396">
        <v>0</v>
      </c>
      <c r="V180" s="396">
        <v>0</v>
      </c>
      <c r="W180" s="396">
        <v>0</v>
      </c>
      <c r="X180" s="396">
        <v>0</v>
      </c>
      <c r="Y180" s="396">
        <v>0</v>
      </c>
      <c r="Z180" s="396">
        <v>0</v>
      </c>
      <c r="AA180" s="396">
        <v>0</v>
      </c>
      <c r="AB180" s="396">
        <v>0</v>
      </c>
      <c r="AC180" s="317" t="s">
        <v>878</v>
      </c>
      <c r="AD180" s="317" t="s">
        <v>878</v>
      </c>
      <c r="AE180" s="317" t="s">
        <v>878</v>
      </c>
      <c r="AF180" s="317" t="s">
        <v>878</v>
      </c>
      <c r="AG180" s="317" t="s">
        <v>878</v>
      </c>
      <c r="AH180" s="317" t="s">
        <v>878</v>
      </c>
      <c r="AI180" s="317" t="s">
        <v>878</v>
      </c>
      <c r="AJ180" s="317" t="s">
        <v>878</v>
      </c>
      <c r="AK180" s="310" t="s">
        <v>792</v>
      </c>
      <c r="AL180" s="68" t="s">
        <v>1471</v>
      </c>
      <c r="AM180" s="68" t="s">
        <v>1471</v>
      </c>
      <c r="AN180" s="68" t="s">
        <v>792</v>
      </c>
    </row>
    <row r="181" spans="1:40">
      <c r="A181" s="317" t="s">
        <v>138</v>
      </c>
      <c r="B181" s="317" t="s">
        <v>712</v>
      </c>
      <c r="C181" s="317" t="s">
        <v>1298</v>
      </c>
      <c r="E181" s="396">
        <v>1</v>
      </c>
      <c r="F181" s="396">
        <v>0</v>
      </c>
      <c r="G181" s="396">
        <v>2</v>
      </c>
      <c r="H181" s="396">
        <v>0</v>
      </c>
      <c r="I181" s="396">
        <v>1</v>
      </c>
      <c r="J181" s="396">
        <v>0</v>
      </c>
      <c r="K181" s="396">
        <v>1</v>
      </c>
      <c r="L181" s="396">
        <v>5</v>
      </c>
      <c r="M181" s="396">
        <v>5</v>
      </c>
      <c r="N181" s="396">
        <v>24</v>
      </c>
      <c r="O181" s="396">
        <v>98</v>
      </c>
      <c r="P181" s="396">
        <v>96</v>
      </c>
      <c r="Q181" s="396">
        <v>327</v>
      </c>
      <c r="R181" s="396">
        <v>4</v>
      </c>
      <c r="S181" s="396">
        <v>107</v>
      </c>
      <c r="T181" s="396">
        <v>661</v>
      </c>
      <c r="U181" s="396">
        <v>0.2</v>
      </c>
      <c r="V181" s="396">
        <v>0</v>
      </c>
      <c r="W181" s="396">
        <v>2.0408163265306121E-2</v>
      </c>
      <c r="X181" s="396">
        <v>0</v>
      </c>
      <c r="Y181" s="396">
        <v>3.0581039755351678E-3</v>
      </c>
      <c r="Z181" s="396">
        <v>0</v>
      </c>
      <c r="AA181" s="396">
        <v>9.3457943925233638E-3</v>
      </c>
      <c r="AB181" s="396">
        <v>7.5642965204236016E-3</v>
      </c>
      <c r="AC181" s="317" t="s">
        <v>878</v>
      </c>
      <c r="AD181" s="317" t="s">
        <v>878</v>
      </c>
      <c r="AE181" s="317" t="s">
        <v>878</v>
      </c>
      <c r="AF181" s="317" t="s">
        <v>878</v>
      </c>
      <c r="AG181" s="317" t="s">
        <v>878</v>
      </c>
      <c r="AH181" s="317" t="s">
        <v>878</v>
      </c>
      <c r="AI181" s="317" t="s">
        <v>878</v>
      </c>
      <c r="AJ181" s="317" t="s">
        <v>878</v>
      </c>
      <c r="AK181" s="310" t="s">
        <v>792</v>
      </c>
      <c r="AL181" s="68" t="s">
        <v>1471</v>
      </c>
      <c r="AM181" s="68" t="s">
        <v>1471</v>
      </c>
      <c r="AN181" s="68" t="s">
        <v>792</v>
      </c>
    </row>
    <row r="182" spans="1:40">
      <c r="A182" s="317" t="s">
        <v>190</v>
      </c>
      <c r="B182" s="317" t="s">
        <v>774</v>
      </c>
      <c r="C182" s="317" t="s">
        <v>1298</v>
      </c>
      <c r="E182" s="396">
        <v>0</v>
      </c>
      <c r="F182" s="396">
        <v>0</v>
      </c>
      <c r="G182" s="396">
        <v>0</v>
      </c>
      <c r="H182" s="396">
        <v>0</v>
      </c>
      <c r="I182" s="396">
        <v>18</v>
      </c>
      <c r="J182" s="396">
        <v>0</v>
      </c>
      <c r="K182" s="396">
        <v>2</v>
      </c>
      <c r="L182" s="396">
        <v>20</v>
      </c>
      <c r="M182" s="396">
        <v>25</v>
      </c>
      <c r="N182" s="396">
        <v>18</v>
      </c>
      <c r="O182" s="396">
        <v>12</v>
      </c>
      <c r="P182" s="396">
        <v>121</v>
      </c>
      <c r="Q182" s="396">
        <v>841</v>
      </c>
      <c r="R182" s="396">
        <v>3</v>
      </c>
      <c r="S182" s="396">
        <v>68</v>
      </c>
      <c r="T182" s="396">
        <v>1088</v>
      </c>
      <c r="U182" s="396">
        <v>0</v>
      </c>
      <c r="V182" s="396">
        <v>0</v>
      </c>
      <c r="W182" s="396">
        <v>0</v>
      </c>
      <c r="X182" s="396">
        <v>0</v>
      </c>
      <c r="Y182" s="396">
        <v>2.1403091557669441E-2</v>
      </c>
      <c r="Z182" s="396">
        <v>0</v>
      </c>
      <c r="AA182" s="396">
        <v>2.9411764705882349E-2</v>
      </c>
      <c r="AB182" s="396">
        <v>1.8382352941176471E-2</v>
      </c>
      <c r="AC182" s="317" t="s">
        <v>878</v>
      </c>
      <c r="AD182" s="317" t="s">
        <v>878</v>
      </c>
      <c r="AE182" s="317" t="s">
        <v>878</v>
      </c>
      <c r="AF182" s="317" t="s">
        <v>878</v>
      </c>
      <c r="AG182" s="317" t="s">
        <v>878</v>
      </c>
      <c r="AH182" s="317" t="s">
        <v>878</v>
      </c>
      <c r="AI182" s="317" t="s">
        <v>878</v>
      </c>
      <c r="AJ182" s="317" t="s">
        <v>878</v>
      </c>
      <c r="AK182" s="310" t="s">
        <v>792</v>
      </c>
      <c r="AL182" s="68" t="s">
        <v>1471</v>
      </c>
      <c r="AM182" s="68" t="s">
        <v>1471</v>
      </c>
      <c r="AN182" s="68" t="s">
        <v>792</v>
      </c>
    </row>
    <row r="183" spans="1:40">
      <c r="A183" s="317" t="s">
        <v>309</v>
      </c>
      <c r="B183" s="317" t="s">
        <v>578</v>
      </c>
      <c r="C183" s="317" t="s">
        <v>1298</v>
      </c>
      <c r="E183" s="396">
        <v>0</v>
      </c>
      <c r="F183" s="396">
        <v>0</v>
      </c>
      <c r="G183" s="396">
        <v>0</v>
      </c>
      <c r="H183" s="396">
        <v>0</v>
      </c>
      <c r="I183" s="396">
        <v>1</v>
      </c>
      <c r="J183" s="396">
        <v>0</v>
      </c>
      <c r="K183" s="396">
        <v>0</v>
      </c>
      <c r="L183" s="396">
        <v>1</v>
      </c>
      <c r="M183" s="396">
        <v>2</v>
      </c>
      <c r="N183" s="396">
        <v>2</v>
      </c>
      <c r="O183" s="396">
        <v>0</v>
      </c>
      <c r="P183" s="396">
        <v>5</v>
      </c>
      <c r="Q183" s="396">
        <v>108</v>
      </c>
      <c r="R183" s="396">
        <v>0</v>
      </c>
      <c r="S183" s="396">
        <v>18</v>
      </c>
      <c r="T183" s="396">
        <v>135</v>
      </c>
      <c r="U183" s="396">
        <v>0</v>
      </c>
      <c r="V183" s="396">
        <v>0</v>
      </c>
      <c r="W183" s="396">
        <v>0</v>
      </c>
      <c r="X183" s="396">
        <v>0</v>
      </c>
      <c r="Y183" s="396">
        <v>9.2592592592592587E-3</v>
      </c>
      <c r="Z183" s="396">
        <v>0</v>
      </c>
      <c r="AA183" s="396">
        <v>0</v>
      </c>
      <c r="AB183" s="396">
        <v>7.4074074074074068E-3</v>
      </c>
      <c r="AC183" s="317" t="s">
        <v>878</v>
      </c>
      <c r="AD183" s="317" t="s">
        <v>878</v>
      </c>
      <c r="AE183" s="317" t="s">
        <v>878</v>
      </c>
      <c r="AF183" s="317" t="s">
        <v>878</v>
      </c>
      <c r="AG183" s="317" t="s">
        <v>878</v>
      </c>
      <c r="AH183" s="317" t="s">
        <v>878</v>
      </c>
      <c r="AI183" s="317" t="s">
        <v>878</v>
      </c>
      <c r="AJ183" s="317" t="s">
        <v>878</v>
      </c>
      <c r="AK183" s="310" t="s">
        <v>792</v>
      </c>
      <c r="AL183" s="68" t="s">
        <v>1471</v>
      </c>
      <c r="AM183" s="68" t="s">
        <v>1471</v>
      </c>
      <c r="AN183" s="68" t="s">
        <v>792</v>
      </c>
    </row>
    <row r="184" spans="1:40">
      <c r="A184" s="317" t="s">
        <v>110</v>
      </c>
      <c r="B184" s="317" t="s">
        <v>694</v>
      </c>
      <c r="C184" s="317" t="s">
        <v>1298</v>
      </c>
      <c r="E184" s="396">
        <v>0</v>
      </c>
      <c r="F184" s="396">
        <v>0</v>
      </c>
      <c r="G184" s="396">
        <v>0</v>
      </c>
      <c r="H184" s="396">
        <v>0</v>
      </c>
      <c r="I184" s="396">
        <v>3</v>
      </c>
      <c r="J184" s="396">
        <v>0</v>
      </c>
      <c r="K184" s="396">
        <v>0</v>
      </c>
      <c r="L184" s="396">
        <v>3</v>
      </c>
      <c r="M184" s="396">
        <v>5</v>
      </c>
      <c r="N184" s="396">
        <v>1</v>
      </c>
      <c r="O184" s="396">
        <v>6</v>
      </c>
      <c r="P184" s="396">
        <v>29</v>
      </c>
      <c r="Q184" s="396">
        <v>268</v>
      </c>
      <c r="R184" s="396">
        <v>1</v>
      </c>
      <c r="S184" s="396">
        <v>19</v>
      </c>
      <c r="T184" s="396">
        <v>329</v>
      </c>
      <c r="U184" s="396">
        <v>0</v>
      </c>
      <c r="V184" s="396">
        <v>0</v>
      </c>
      <c r="W184" s="396">
        <v>0</v>
      </c>
      <c r="X184" s="396">
        <v>0</v>
      </c>
      <c r="Y184" s="396">
        <v>1.119402985074627E-2</v>
      </c>
      <c r="Z184" s="396">
        <v>0</v>
      </c>
      <c r="AA184" s="396">
        <v>0</v>
      </c>
      <c r="AB184" s="396">
        <v>9.11854103343465E-3</v>
      </c>
      <c r="AC184" s="317" t="s">
        <v>878</v>
      </c>
      <c r="AD184" s="317" t="s">
        <v>878</v>
      </c>
      <c r="AE184" s="317" t="s">
        <v>878</v>
      </c>
      <c r="AF184" s="317" t="s">
        <v>878</v>
      </c>
      <c r="AG184" s="317" t="s">
        <v>878</v>
      </c>
      <c r="AH184" s="317" t="s">
        <v>878</v>
      </c>
      <c r="AI184" s="317" t="s">
        <v>878</v>
      </c>
      <c r="AJ184" s="317" t="s">
        <v>878</v>
      </c>
      <c r="AK184" s="310" t="s">
        <v>792</v>
      </c>
      <c r="AL184" s="68" t="s">
        <v>1471</v>
      </c>
      <c r="AM184" s="68" t="s">
        <v>1471</v>
      </c>
      <c r="AN184" s="68" t="s">
        <v>792</v>
      </c>
    </row>
    <row r="185" spans="1:40">
      <c r="A185" s="317" t="s">
        <v>1154</v>
      </c>
      <c r="B185" s="317" t="s">
        <v>559</v>
      </c>
      <c r="C185" s="317" t="s">
        <v>1298</v>
      </c>
      <c r="E185" s="396">
        <v>0</v>
      </c>
      <c r="F185" s="396">
        <v>0</v>
      </c>
      <c r="G185" s="396">
        <v>18</v>
      </c>
      <c r="H185" s="396">
        <v>11</v>
      </c>
      <c r="I185" s="396">
        <v>14</v>
      </c>
      <c r="J185" s="396">
        <v>0</v>
      </c>
      <c r="K185" s="396">
        <v>4</v>
      </c>
      <c r="L185" s="396">
        <v>47</v>
      </c>
      <c r="M185" s="396">
        <v>19</v>
      </c>
      <c r="N185" s="396">
        <v>36</v>
      </c>
      <c r="O185" s="396">
        <v>245</v>
      </c>
      <c r="P185" s="396">
        <v>356</v>
      </c>
      <c r="Q185" s="396">
        <v>808</v>
      </c>
      <c r="R185" s="396">
        <v>26</v>
      </c>
      <c r="S185" s="396">
        <v>150</v>
      </c>
      <c r="T185" s="396">
        <v>1640</v>
      </c>
      <c r="U185" s="396">
        <v>0</v>
      </c>
      <c r="V185" s="396">
        <v>0</v>
      </c>
      <c r="W185" s="396">
        <v>7.3469387755102034E-2</v>
      </c>
      <c r="X185" s="396">
        <v>3.0898876404494381E-2</v>
      </c>
      <c r="Y185" s="396">
        <v>1.7326732673267332E-2</v>
      </c>
      <c r="Z185" s="396">
        <v>0</v>
      </c>
      <c r="AA185" s="396">
        <v>2.6666666666666668E-2</v>
      </c>
      <c r="AB185" s="396">
        <v>2.8658536585365858E-2</v>
      </c>
      <c r="AC185" s="317" t="s">
        <v>878</v>
      </c>
      <c r="AD185" s="317" t="s">
        <v>878</v>
      </c>
      <c r="AE185" s="317" t="s">
        <v>792</v>
      </c>
      <c r="AF185" s="317" t="s">
        <v>878</v>
      </c>
      <c r="AG185" s="317" t="s">
        <v>878</v>
      </c>
      <c r="AH185" s="317" t="s">
        <v>878</v>
      </c>
      <c r="AI185" s="317" t="s">
        <v>878</v>
      </c>
      <c r="AJ185" s="317" t="s">
        <v>878</v>
      </c>
      <c r="AK185" s="310" t="s">
        <v>792</v>
      </c>
      <c r="AL185" s="233" t="s">
        <v>1620</v>
      </c>
      <c r="AM185" s="233" t="s">
        <v>878</v>
      </c>
      <c r="AN185" s="233" t="s">
        <v>792</v>
      </c>
    </row>
    <row r="186" spans="1:40">
      <c r="A186" s="317" t="s">
        <v>82</v>
      </c>
      <c r="B186" s="317" t="s">
        <v>702</v>
      </c>
      <c r="C186" s="317" t="s">
        <v>1298</v>
      </c>
      <c r="E186" s="396">
        <v>0</v>
      </c>
      <c r="F186" s="396">
        <v>0</v>
      </c>
      <c r="G186" s="396">
        <v>1</v>
      </c>
      <c r="H186" s="396">
        <v>0</v>
      </c>
      <c r="I186" s="396">
        <v>18</v>
      </c>
      <c r="J186" s="396">
        <v>0</v>
      </c>
      <c r="K186" s="396">
        <v>0</v>
      </c>
      <c r="L186" s="396">
        <v>19</v>
      </c>
      <c r="M186" s="396">
        <v>10</v>
      </c>
      <c r="N186" s="396">
        <v>17</v>
      </c>
      <c r="O186" s="396">
        <v>11</v>
      </c>
      <c r="P186" s="396">
        <v>59</v>
      </c>
      <c r="Q186" s="396">
        <v>921</v>
      </c>
      <c r="R186" s="396">
        <v>2</v>
      </c>
      <c r="S186" s="396">
        <v>63</v>
      </c>
      <c r="T186" s="396">
        <v>1083</v>
      </c>
      <c r="U186" s="396">
        <v>0</v>
      </c>
      <c r="V186" s="396">
        <v>0</v>
      </c>
      <c r="W186" s="396">
        <v>9.0909090909090912E-2</v>
      </c>
      <c r="X186" s="396">
        <v>0</v>
      </c>
      <c r="Y186" s="396">
        <v>1.954397394136808E-2</v>
      </c>
      <c r="Z186" s="396">
        <v>0</v>
      </c>
      <c r="AA186" s="396">
        <v>0</v>
      </c>
      <c r="AB186" s="396">
        <v>1.754385964912281E-2</v>
      </c>
      <c r="AC186" s="317" t="s">
        <v>878</v>
      </c>
      <c r="AD186" s="317" t="s">
        <v>878</v>
      </c>
      <c r="AE186" s="317" t="s">
        <v>878</v>
      </c>
      <c r="AF186" s="317" t="s">
        <v>878</v>
      </c>
      <c r="AG186" s="317" t="s">
        <v>878</v>
      </c>
      <c r="AH186" s="317" t="s">
        <v>878</v>
      </c>
      <c r="AI186" s="317" t="s">
        <v>878</v>
      </c>
      <c r="AJ186" s="317" t="s">
        <v>878</v>
      </c>
      <c r="AK186" s="310" t="s">
        <v>792</v>
      </c>
      <c r="AL186" s="68" t="s">
        <v>1471</v>
      </c>
      <c r="AM186" s="68" t="s">
        <v>1471</v>
      </c>
      <c r="AN186" s="68" t="s">
        <v>792</v>
      </c>
    </row>
    <row r="187" spans="1:40">
      <c r="A187" s="317" t="s">
        <v>366</v>
      </c>
      <c r="B187" s="317" t="s">
        <v>596</v>
      </c>
      <c r="C187" s="317" t="s">
        <v>1298</v>
      </c>
      <c r="E187" s="396">
        <v>0</v>
      </c>
      <c r="F187" s="396">
        <v>0</v>
      </c>
      <c r="G187" s="396">
        <v>3</v>
      </c>
      <c r="H187" s="396">
        <v>1</v>
      </c>
      <c r="I187" s="396">
        <v>2</v>
      </c>
      <c r="J187" s="396">
        <v>0</v>
      </c>
      <c r="K187" s="396">
        <v>3</v>
      </c>
      <c r="L187" s="396">
        <v>9</v>
      </c>
      <c r="M187" s="396">
        <v>7</v>
      </c>
      <c r="N187" s="396">
        <v>35</v>
      </c>
      <c r="O187" s="396">
        <v>120</v>
      </c>
      <c r="P187" s="396">
        <v>157</v>
      </c>
      <c r="Q187" s="396">
        <v>454</v>
      </c>
      <c r="R187" s="396">
        <v>45</v>
      </c>
      <c r="S187" s="396">
        <v>112</v>
      </c>
      <c r="T187" s="396">
        <v>930</v>
      </c>
      <c r="U187" s="396">
        <v>0</v>
      </c>
      <c r="V187" s="396">
        <v>0</v>
      </c>
      <c r="W187" s="396">
        <v>2.5000000000000001E-2</v>
      </c>
      <c r="X187" s="396">
        <v>6.369426751592357E-3</v>
      </c>
      <c r="Y187" s="396">
        <v>4.4052863436123343E-3</v>
      </c>
      <c r="Z187" s="396">
        <v>0</v>
      </c>
      <c r="AA187" s="396">
        <v>2.6785714285714291E-2</v>
      </c>
      <c r="AB187" s="396">
        <v>9.6774193548387101E-3</v>
      </c>
      <c r="AC187" s="317" t="s">
        <v>878</v>
      </c>
      <c r="AD187" s="317" t="s">
        <v>878</v>
      </c>
      <c r="AE187" s="317" t="s">
        <v>878</v>
      </c>
      <c r="AF187" s="317" t="s">
        <v>878</v>
      </c>
      <c r="AG187" s="317" t="s">
        <v>878</v>
      </c>
      <c r="AH187" s="317" t="s">
        <v>878</v>
      </c>
      <c r="AI187" s="317" t="s">
        <v>878</v>
      </c>
      <c r="AJ187" s="317" t="s">
        <v>878</v>
      </c>
      <c r="AK187" s="310" t="s">
        <v>792</v>
      </c>
      <c r="AL187" s="68" t="s">
        <v>1471</v>
      </c>
      <c r="AM187" s="68" t="s">
        <v>1471</v>
      </c>
      <c r="AN187" s="68" t="s">
        <v>792</v>
      </c>
    </row>
    <row r="188" spans="1:40">
      <c r="A188" s="317" t="s">
        <v>146</v>
      </c>
      <c r="B188" s="317" t="s">
        <v>535</v>
      </c>
      <c r="C188" s="317" t="s">
        <v>1298</v>
      </c>
      <c r="E188" s="396">
        <v>1</v>
      </c>
      <c r="F188" s="396">
        <v>1</v>
      </c>
      <c r="G188" s="396">
        <v>8</v>
      </c>
      <c r="H188" s="396">
        <v>4</v>
      </c>
      <c r="I188" s="396">
        <v>30</v>
      </c>
      <c r="J188" s="396">
        <v>1</v>
      </c>
      <c r="K188" s="396">
        <v>0</v>
      </c>
      <c r="L188" s="396">
        <v>45</v>
      </c>
      <c r="M188" s="396">
        <v>68</v>
      </c>
      <c r="N188" s="396">
        <v>90</v>
      </c>
      <c r="O188" s="396">
        <v>289</v>
      </c>
      <c r="P188" s="396">
        <v>281</v>
      </c>
      <c r="Q188" s="396">
        <v>1578</v>
      </c>
      <c r="R188" s="396">
        <v>32</v>
      </c>
      <c r="S188" s="396">
        <v>73</v>
      </c>
      <c r="T188" s="396">
        <v>2411</v>
      </c>
      <c r="U188" s="396">
        <v>1.4705882352941201E-2</v>
      </c>
      <c r="V188" s="396">
        <v>1.111111111111111E-2</v>
      </c>
      <c r="W188" s="396">
        <v>2.768166089965398E-2</v>
      </c>
      <c r="X188" s="396">
        <v>1.423487544483986E-2</v>
      </c>
      <c r="Y188" s="396">
        <v>1.901140684410647E-2</v>
      </c>
      <c r="Z188" s="396">
        <v>3.125E-2</v>
      </c>
      <c r="AA188" s="396">
        <v>0</v>
      </c>
      <c r="AB188" s="396">
        <v>1.866445458316051E-2</v>
      </c>
      <c r="AC188" s="317" t="s">
        <v>878</v>
      </c>
      <c r="AD188" s="317" t="s">
        <v>878</v>
      </c>
      <c r="AE188" s="317" t="s">
        <v>878</v>
      </c>
      <c r="AF188" s="317" t="s">
        <v>878</v>
      </c>
      <c r="AG188" s="317" t="s">
        <v>878</v>
      </c>
      <c r="AH188" s="317" t="s">
        <v>878</v>
      </c>
      <c r="AI188" s="317" t="s">
        <v>878</v>
      </c>
      <c r="AJ188" s="317" t="s">
        <v>878</v>
      </c>
      <c r="AK188" s="310" t="s">
        <v>792</v>
      </c>
      <c r="AL188" s="68" t="s">
        <v>1471</v>
      </c>
      <c r="AM188" s="68" t="s">
        <v>1471</v>
      </c>
      <c r="AN188" s="68" t="s">
        <v>792</v>
      </c>
    </row>
    <row r="189" spans="1:40">
      <c r="A189" s="317" t="s">
        <v>181</v>
      </c>
      <c r="B189" s="317" t="s">
        <v>582</v>
      </c>
      <c r="C189" s="317" t="s">
        <v>1298</v>
      </c>
      <c r="E189" s="396">
        <v>0</v>
      </c>
      <c r="F189" s="396">
        <v>0</v>
      </c>
      <c r="G189" s="396">
        <v>0</v>
      </c>
      <c r="H189" s="396">
        <v>0</v>
      </c>
      <c r="I189" s="396">
        <v>0</v>
      </c>
      <c r="J189" s="396">
        <v>0</v>
      </c>
      <c r="K189" s="396">
        <v>0</v>
      </c>
      <c r="L189" s="396">
        <v>0</v>
      </c>
      <c r="M189" s="396">
        <v>5</v>
      </c>
      <c r="N189" s="396">
        <v>0</v>
      </c>
      <c r="O189" s="396">
        <v>0</v>
      </c>
      <c r="P189" s="396">
        <v>16</v>
      </c>
      <c r="Q189" s="396">
        <v>178</v>
      </c>
      <c r="R189" s="396">
        <v>0</v>
      </c>
      <c r="S189" s="396">
        <v>10</v>
      </c>
      <c r="T189" s="396">
        <v>209</v>
      </c>
      <c r="U189" s="396">
        <v>0</v>
      </c>
      <c r="V189" s="396">
        <v>0</v>
      </c>
      <c r="W189" s="396">
        <v>0</v>
      </c>
      <c r="X189" s="396">
        <v>0</v>
      </c>
      <c r="Y189" s="396">
        <v>0</v>
      </c>
      <c r="Z189" s="396">
        <v>0</v>
      </c>
      <c r="AA189" s="396">
        <v>0</v>
      </c>
      <c r="AB189" s="396">
        <v>0</v>
      </c>
      <c r="AC189" s="317" t="s">
        <v>878</v>
      </c>
      <c r="AD189" s="317" t="s">
        <v>878</v>
      </c>
      <c r="AE189" s="317" t="s">
        <v>878</v>
      </c>
      <c r="AF189" s="317" t="s">
        <v>878</v>
      </c>
      <c r="AG189" s="317" t="s">
        <v>878</v>
      </c>
      <c r="AH189" s="317" t="s">
        <v>878</v>
      </c>
      <c r="AI189" s="317" t="s">
        <v>878</v>
      </c>
      <c r="AJ189" s="317" t="s">
        <v>878</v>
      </c>
      <c r="AK189" s="310" t="s">
        <v>792</v>
      </c>
      <c r="AL189" s="68" t="s">
        <v>1471</v>
      </c>
      <c r="AM189" s="68" t="s">
        <v>1471</v>
      </c>
      <c r="AN189" s="68" t="s">
        <v>792</v>
      </c>
    </row>
    <row r="190" spans="1:40">
      <c r="A190" s="317" t="s">
        <v>254</v>
      </c>
      <c r="B190" s="317" t="s">
        <v>804</v>
      </c>
      <c r="C190" s="317" t="s">
        <v>1298</v>
      </c>
      <c r="E190" s="396">
        <v>0</v>
      </c>
      <c r="F190" s="396">
        <v>0</v>
      </c>
      <c r="G190" s="396">
        <v>0</v>
      </c>
      <c r="H190" s="396">
        <v>0</v>
      </c>
      <c r="I190" s="396">
        <v>9</v>
      </c>
      <c r="J190" s="396">
        <v>0</v>
      </c>
      <c r="K190" s="396">
        <v>0</v>
      </c>
      <c r="L190" s="396">
        <v>9</v>
      </c>
      <c r="M190" s="396">
        <v>13</v>
      </c>
      <c r="N190" s="396">
        <v>2</v>
      </c>
      <c r="O190" s="396">
        <v>6</v>
      </c>
      <c r="P190" s="396">
        <v>47</v>
      </c>
      <c r="Q190" s="396">
        <v>439</v>
      </c>
      <c r="R190" s="396">
        <v>0</v>
      </c>
      <c r="S190" s="396">
        <v>34</v>
      </c>
      <c r="T190" s="396">
        <v>541</v>
      </c>
      <c r="U190" s="396">
        <v>0</v>
      </c>
      <c r="V190" s="396">
        <v>0</v>
      </c>
      <c r="W190" s="396">
        <v>0</v>
      </c>
      <c r="X190" s="396">
        <v>0</v>
      </c>
      <c r="Y190" s="396">
        <v>2.0501138952164009E-2</v>
      </c>
      <c r="Z190" s="396">
        <v>0</v>
      </c>
      <c r="AA190" s="396">
        <v>0</v>
      </c>
      <c r="AB190" s="396">
        <v>1.6635859519408509E-2</v>
      </c>
      <c r="AC190" s="317" t="s">
        <v>878</v>
      </c>
      <c r="AD190" s="317" t="s">
        <v>878</v>
      </c>
      <c r="AE190" s="317" t="s">
        <v>878</v>
      </c>
      <c r="AF190" s="317" t="s">
        <v>878</v>
      </c>
      <c r="AG190" s="317" t="s">
        <v>878</v>
      </c>
      <c r="AH190" s="317" t="s">
        <v>878</v>
      </c>
      <c r="AI190" s="317" t="s">
        <v>878</v>
      </c>
      <c r="AJ190" s="317" t="s">
        <v>878</v>
      </c>
      <c r="AK190" s="310" t="s">
        <v>792</v>
      </c>
      <c r="AL190" s="68" t="s">
        <v>1471</v>
      </c>
      <c r="AM190" s="68" t="s">
        <v>1471</v>
      </c>
      <c r="AN190" s="68" t="s">
        <v>792</v>
      </c>
    </row>
    <row r="191" spans="1:40">
      <c r="A191" s="317" t="s">
        <v>362</v>
      </c>
      <c r="B191" s="317" t="s">
        <v>594</v>
      </c>
      <c r="C191" s="317" t="s">
        <v>1298</v>
      </c>
      <c r="E191" s="396">
        <v>0</v>
      </c>
      <c r="F191" s="396">
        <v>0</v>
      </c>
      <c r="G191" s="396">
        <v>0</v>
      </c>
      <c r="H191" s="396">
        <v>1</v>
      </c>
      <c r="I191" s="396">
        <v>3</v>
      </c>
      <c r="J191" s="396">
        <v>0</v>
      </c>
      <c r="K191" s="396">
        <v>0</v>
      </c>
      <c r="L191" s="396">
        <v>4</v>
      </c>
      <c r="M191" s="396">
        <v>8</v>
      </c>
      <c r="N191" s="396">
        <v>15</v>
      </c>
      <c r="O191" s="396">
        <v>12</v>
      </c>
      <c r="P191" s="396">
        <v>84</v>
      </c>
      <c r="Q191" s="396">
        <v>199</v>
      </c>
      <c r="R191" s="396">
        <v>8</v>
      </c>
      <c r="S191" s="396">
        <v>35</v>
      </c>
      <c r="T191" s="396">
        <v>361</v>
      </c>
      <c r="U191" s="396">
        <v>0</v>
      </c>
      <c r="V191" s="396">
        <v>0</v>
      </c>
      <c r="W191" s="396">
        <v>0</v>
      </c>
      <c r="X191" s="396">
        <v>1.1904761904761901E-2</v>
      </c>
      <c r="Y191" s="396">
        <v>1.507537688442211E-2</v>
      </c>
      <c r="Z191" s="396">
        <v>0</v>
      </c>
      <c r="AA191" s="396">
        <v>0</v>
      </c>
      <c r="AB191" s="396">
        <v>1.1080332409972299E-2</v>
      </c>
      <c r="AC191" s="317" t="s">
        <v>878</v>
      </c>
      <c r="AD191" s="317" t="s">
        <v>878</v>
      </c>
      <c r="AE191" s="317" t="s">
        <v>878</v>
      </c>
      <c r="AF191" s="317" t="s">
        <v>878</v>
      </c>
      <c r="AG191" s="317" t="s">
        <v>878</v>
      </c>
      <c r="AH191" s="317" t="s">
        <v>878</v>
      </c>
      <c r="AI191" s="317" t="s">
        <v>878</v>
      </c>
      <c r="AJ191" s="317" t="s">
        <v>878</v>
      </c>
      <c r="AK191" s="310" t="s">
        <v>792</v>
      </c>
      <c r="AL191" s="68" t="s">
        <v>1471</v>
      </c>
      <c r="AM191" s="68" t="s">
        <v>1471</v>
      </c>
      <c r="AN191" s="68" t="s">
        <v>792</v>
      </c>
    </row>
    <row r="192" spans="1:40">
      <c r="A192" s="317" t="s">
        <v>496</v>
      </c>
      <c r="B192" s="317" t="s">
        <v>755</v>
      </c>
      <c r="C192" s="317" t="s">
        <v>1297</v>
      </c>
      <c r="E192" s="396">
        <v>0</v>
      </c>
      <c r="F192" s="396">
        <v>0</v>
      </c>
      <c r="G192" s="396">
        <v>0</v>
      </c>
      <c r="H192" s="396">
        <v>0</v>
      </c>
      <c r="I192" s="396">
        <v>0</v>
      </c>
      <c r="J192" s="396">
        <v>0</v>
      </c>
      <c r="K192" s="396">
        <v>0</v>
      </c>
      <c r="L192" s="396">
        <v>0</v>
      </c>
      <c r="M192" s="396">
        <v>0</v>
      </c>
      <c r="N192" s="396">
        <v>0</v>
      </c>
      <c r="O192" s="396">
        <v>0</v>
      </c>
      <c r="P192" s="396">
        <v>0</v>
      </c>
      <c r="Q192" s="396">
        <v>3</v>
      </c>
      <c r="R192" s="396">
        <v>0</v>
      </c>
      <c r="S192" s="396">
        <v>0</v>
      </c>
      <c r="T192" s="396">
        <v>3</v>
      </c>
      <c r="U192" s="396">
        <v>0</v>
      </c>
      <c r="V192" s="396">
        <v>0</v>
      </c>
      <c r="W192" s="396">
        <v>0</v>
      </c>
      <c r="X192" s="396">
        <v>0</v>
      </c>
      <c r="Y192" s="396">
        <v>0</v>
      </c>
      <c r="Z192" s="396">
        <v>0</v>
      </c>
      <c r="AA192" s="396">
        <v>0</v>
      </c>
      <c r="AB192" s="396">
        <v>0</v>
      </c>
      <c r="AC192" s="317" t="s">
        <v>878</v>
      </c>
      <c r="AD192" s="317" t="s">
        <v>878</v>
      </c>
      <c r="AE192" s="317" t="s">
        <v>878</v>
      </c>
      <c r="AF192" s="317" t="s">
        <v>878</v>
      </c>
      <c r="AG192" s="317" t="s">
        <v>878</v>
      </c>
      <c r="AH192" s="317" t="s">
        <v>878</v>
      </c>
      <c r="AI192" s="317" t="s">
        <v>878</v>
      </c>
      <c r="AJ192" s="317" t="s">
        <v>878</v>
      </c>
      <c r="AK192" s="310" t="s">
        <v>792</v>
      </c>
      <c r="AL192" s="68" t="s">
        <v>1471</v>
      </c>
      <c r="AM192" s="68" t="s">
        <v>1471</v>
      </c>
      <c r="AN192" s="68" t="s">
        <v>792</v>
      </c>
    </row>
    <row r="193" spans="1:40">
      <c r="A193" s="317" t="s">
        <v>62</v>
      </c>
      <c r="B193" s="317" t="s">
        <v>513</v>
      </c>
      <c r="C193" s="317" t="s">
        <v>1297</v>
      </c>
      <c r="E193" s="396">
        <v>0</v>
      </c>
      <c r="F193" s="396">
        <v>0</v>
      </c>
      <c r="G193" s="396">
        <v>0</v>
      </c>
      <c r="H193" s="396">
        <v>0</v>
      </c>
      <c r="I193" s="396">
        <v>0</v>
      </c>
      <c r="J193" s="396">
        <v>0</v>
      </c>
      <c r="K193" s="396">
        <v>0</v>
      </c>
      <c r="L193" s="396">
        <v>0</v>
      </c>
      <c r="M193" s="396">
        <v>0</v>
      </c>
      <c r="N193" s="396">
        <v>0</v>
      </c>
      <c r="O193" s="396">
        <v>0</v>
      </c>
      <c r="P193" s="396">
        <v>4</v>
      </c>
      <c r="Q193" s="396">
        <v>66</v>
      </c>
      <c r="R193" s="396">
        <v>0</v>
      </c>
      <c r="S193" s="396">
        <v>0</v>
      </c>
      <c r="T193" s="396">
        <v>70</v>
      </c>
      <c r="U193" s="396">
        <v>0</v>
      </c>
      <c r="V193" s="396">
        <v>0</v>
      </c>
      <c r="W193" s="396">
        <v>0</v>
      </c>
      <c r="X193" s="396">
        <v>0</v>
      </c>
      <c r="Y193" s="396">
        <v>0</v>
      </c>
      <c r="Z193" s="396">
        <v>0</v>
      </c>
      <c r="AA193" s="396">
        <v>0</v>
      </c>
      <c r="AB193" s="396">
        <v>0</v>
      </c>
      <c r="AC193" s="317" t="s">
        <v>878</v>
      </c>
      <c r="AD193" s="317" t="s">
        <v>878</v>
      </c>
      <c r="AE193" s="317" t="s">
        <v>878</v>
      </c>
      <c r="AF193" s="317" t="s">
        <v>878</v>
      </c>
      <c r="AG193" s="317" t="s">
        <v>878</v>
      </c>
      <c r="AH193" s="317" t="s">
        <v>878</v>
      </c>
      <c r="AI193" s="317" t="s">
        <v>878</v>
      </c>
      <c r="AJ193" s="317" t="s">
        <v>878</v>
      </c>
      <c r="AK193" s="310" t="s">
        <v>792</v>
      </c>
      <c r="AL193" s="68" t="s">
        <v>1471</v>
      </c>
      <c r="AM193" s="68" t="s">
        <v>1471</v>
      </c>
      <c r="AN193" s="68" t="s">
        <v>792</v>
      </c>
    </row>
    <row r="194" spans="1:40">
      <c r="A194" s="317" t="s">
        <v>409</v>
      </c>
      <c r="B194" s="317" t="s">
        <v>639</v>
      </c>
      <c r="C194" s="317" t="s">
        <v>1297</v>
      </c>
      <c r="E194" s="396">
        <v>0</v>
      </c>
      <c r="F194" s="396">
        <v>0</v>
      </c>
      <c r="G194" s="396">
        <v>0</v>
      </c>
      <c r="H194" s="396">
        <v>0</v>
      </c>
      <c r="I194" s="396">
        <v>0</v>
      </c>
      <c r="J194" s="396">
        <v>0</v>
      </c>
      <c r="K194" s="396">
        <v>0</v>
      </c>
      <c r="L194" s="396">
        <v>0</v>
      </c>
      <c r="M194" s="396">
        <v>0</v>
      </c>
      <c r="N194" s="396">
        <v>4</v>
      </c>
      <c r="O194" s="396">
        <v>1</v>
      </c>
      <c r="P194" s="396">
        <v>4</v>
      </c>
      <c r="Q194" s="396">
        <v>20</v>
      </c>
      <c r="R194" s="396">
        <v>0</v>
      </c>
      <c r="S194" s="396">
        <v>0</v>
      </c>
      <c r="T194" s="396">
        <v>29</v>
      </c>
      <c r="U194" s="396">
        <v>0</v>
      </c>
      <c r="V194" s="396">
        <v>0</v>
      </c>
      <c r="W194" s="396">
        <v>0</v>
      </c>
      <c r="X194" s="396">
        <v>0</v>
      </c>
      <c r="Y194" s="396">
        <v>0</v>
      </c>
      <c r="Z194" s="396">
        <v>0</v>
      </c>
      <c r="AA194" s="396">
        <v>0</v>
      </c>
      <c r="AB194" s="396">
        <v>0</v>
      </c>
      <c r="AC194" s="317" t="s">
        <v>878</v>
      </c>
      <c r="AD194" s="317" t="s">
        <v>878</v>
      </c>
      <c r="AE194" s="317" t="s">
        <v>878</v>
      </c>
      <c r="AF194" s="317" t="s">
        <v>878</v>
      </c>
      <c r="AG194" s="317" t="s">
        <v>878</v>
      </c>
      <c r="AH194" s="317" t="s">
        <v>878</v>
      </c>
      <c r="AI194" s="317" t="s">
        <v>878</v>
      </c>
      <c r="AJ194" s="317" t="s">
        <v>878</v>
      </c>
      <c r="AK194" s="310" t="s">
        <v>792</v>
      </c>
      <c r="AL194" s="68" t="s">
        <v>1471</v>
      </c>
      <c r="AM194" s="68" t="s">
        <v>1471</v>
      </c>
      <c r="AN194" s="68" t="s">
        <v>792</v>
      </c>
    </row>
    <row r="195" spans="1:40">
      <c r="A195" s="317" t="s">
        <v>483</v>
      </c>
      <c r="B195" s="317" t="s">
        <v>748</v>
      </c>
      <c r="C195" s="317" t="s">
        <v>1297</v>
      </c>
      <c r="E195" s="396">
        <v>0</v>
      </c>
      <c r="F195" s="396">
        <v>0</v>
      </c>
      <c r="G195" s="396">
        <v>0</v>
      </c>
      <c r="H195" s="396">
        <v>0</v>
      </c>
      <c r="I195" s="396">
        <v>0</v>
      </c>
      <c r="J195" s="396">
        <v>0</v>
      </c>
      <c r="K195" s="396">
        <v>0</v>
      </c>
      <c r="L195" s="396">
        <v>0</v>
      </c>
      <c r="M195" s="396">
        <v>1</v>
      </c>
      <c r="N195" s="396">
        <v>2</v>
      </c>
      <c r="O195" s="396">
        <v>1</v>
      </c>
      <c r="P195" s="396">
        <v>35</v>
      </c>
      <c r="Q195" s="396">
        <v>69</v>
      </c>
      <c r="R195" s="396">
        <v>0</v>
      </c>
      <c r="S195" s="396">
        <v>4</v>
      </c>
      <c r="T195" s="396">
        <v>112</v>
      </c>
      <c r="U195" s="396">
        <v>0</v>
      </c>
      <c r="V195" s="396">
        <v>0</v>
      </c>
      <c r="W195" s="396">
        <v>0</v>
      </c>
      <c r="X195" s="396">
        <v>0</v>
      </c>
      <c r="Y195" s="396">
        <v>0</v>
      </c>
      <c r="Z195" s="396">
        <v>0</v>
      </c>
      <c r="AA195" s="396">
        <v>0</v>
      </c>
      <c r="AB195" s="396">
        <v>0</v>
      </c>
      <c r="AC195" s="317" t="s">
        <v>878</v>
      </c>
      <c r="AD195" s="317" t="s">
        <v>878</v>
      </c>
      <c r="AE195" s="317" t="s">
        <v>878</v>
      </c>
      <c r="AF195" s="317" t="s">
        <v>878</v>
      </c>
      <c r="AG195" s="317" t="s">
        <v>878</v>
      </c>
      <c r="AH195" s="317" t="s">
        <v>878</v>
      </c>
      <c r="AI195" s="317" t="s">
        <v>878</v>
      </c>
      <c r="AJ195" s="317" t="s">
        <v>878</v>
      </c>
      <c r="AK195" s="310" t="s">
        <v>792</v>
      </c>
      <c r="AL195" s="68" t="s">
        <v>1471</v>
      </c>
      <c r="AM195" s="68" t="s">
        <v>1471</v>
      </c>
      <c r="AN195" s="68" t="s">
        <v>792</v>
      </c>
    </row>
    <row r="196" spans="1:40">
      <c r="A196" s="317" t="s">
        <v>1113</v>
      </c>
      <c r="B196" s="317" t="s">
        <v>564</v>
      </c>
      <c r="C196" s="317" t="s">
        <v>1297</v>
      </c>
      <c r="E196" s="396">
        <v>0</v>
      </c>
      <c r="F196" s="396">
        <v>0</v>
      </c>
      <c r="G196" s="396">
        <v>0</v>
      </c>
      <c r="H196" s="396">
        <v>0</v>
      </c>
      <c r="I196" s="396">
        <v>0</v>
      </c>
      <c r="J196" s="396">
        <v>0</v>
      </c>
      <c r="K196" s="396">
        <v>0</v>
      </c>
      <c r="L196" s="396">
        <v>0</v>
      </c>
      <c r="M196" s="396">
        <v>4</v>
      </c>
      <c r="N196" s="396">
        <v>0</v>
      </c>
      <c r="O196" s="396">
        <v>0</v>
      </c>
      <c r="P196" s="396">
        <v>6</v>
      </c>
      <c r="Q196" s="396">
        <v>63</v>
      </c>
      <c r="R196" s="396">
        <v>0</v>
      </c>
      <c r="S196" s="396">
        <v>1</v>
      </c>
      <c r="T196" s="396">
        <v>74</v>
      </c>
      <c r="U196" s="396">
        <v>0</v>
      </c>
      <c r="V196" s="396">
        <v>0</v>
      </c>
      <c r="W196" s="396">
        <v>0</v>
      </c>
      <c r="X196" s="396">
        <v>0</v>
      </c>
      <c r="Y196" s="396">
        <v>0</v>
      </c>
      <c r="Z196" s="396">
        <v>0</v>
      </c>
      <c r="AA196" s="396">
        <v>0</v>
      </c>
      <c r="AB196" s="396">
        <v>0</v>
      </c>
      <c r="AC196" s="317" t="s">
        <v>878</v>
      </c>
      <c r="AD196" s="317" t="s">
        <v>878</v>
      </c>
      <c r="AE196" s="317" t="s">
        <v>878</v>
      </c>
      <c r="AF196" s="317" t="s">
        <v>878</v>
      </c>
      <c r="AG196" s="317" t="s">
        <v>878</v>
      </c>
      <c r="AH196" s="317" t="s">
        <v>878</v>
      </c>
      <c r="AI196" s="317" t="s">
        <v>878</v>
      </c>
      <c r="AJ196" s="317" t="s">
        <v>878</v>
      </c>
      <c r="AK196" s="310" t="s">
        <v>792</v>
      </c>
      <c r="AL196" s="68" t="s">
        <v>1471</v>
      </c>
      <c r="AM196" s="68" t="s">
        <v>1471</v>
      </c>
      <c r="AN196" s="68" t="s">
        <v>792</v>
      </c>
    </row>
    <row r="197" spans="1:40">
      <c r="A197" s="317" t="s">
        <v>470</v>
      </c>
      <c r="B197" s="317" t="s">
        <v>543</v>
      </c>
      <c r="C197" s="317" t="s">
        <v>1297</v>
      </c>
      <c r="E197" s="396">
        <v>0</v>
      </c>
      <c r="F197" s="396">
        <v>0</v>
      </c>
      <c r="G197" s="396">
        <v>0</v>
      </c>
      <c r="H197" s="396">
        <v>0</v>
      </c>
      <c r="I197" s="396">
        <v>1</v>
      </c>
      <c r="J197" s="396">
        <v>0</v>
      </c>
      <c r="K197" s="396">
        <v>0</v>
      </c>
      <c r="L197" s="396">
        <v>1</v>
      </c>
      <c r="M197" s="396">
        <v>3</v>
      </c>
      <c r="N197" s="396">
        <v>7</v>
      </c>
      <c r="O197" s="396">
        <v>0</v>
      </c>
      <c r="P197" s="396">
        <v>217</v>
      </c>
      <c r="Q197" s="396">
        <v>257</v>
      </c>
      <c r="R197" s="396">
        <v>2</v>
      </c>
      <c r="S197" s="396">
        <v>9</v>
      </c>
      <c r="T197" s="396">
        <v>495</v>
      </c>
      <c r="U197" s="396">
        <v>0</v>
      </c>
      <c r="V197" s="396">
        <v>0</v>
      </c>
      <c r="W197" s="396">
        <v>0</v>
      </c>
      <c r="X197" s="396">
        <v>0</v>
      </c>
      <c r="Y197" s="396">
        <v>3.891050583657588E-3</v>
      </c>
      <c r="Z197" s="396">
        <v>0</v>
      </c>
      <c r="AA197" s="396">
        <v>0</v>
      </c>
      <c r="AB197" s="396">
        <v>2.0202020202020202E-3</v>
      </c>
      <c r="AC197" s="317" t="s">
        <v>878</v>
      </c>
      <c r="AD197" s="317" t="s">
        <v>878</v>
      </c>
      <c r="AE197" s="317" t="s">
        <v>878</v>
      </c>
      <c r="AF197" s="317" t="s">
        <v>878</v>
      </c>
      <c r="AG197" s="317" t="s">
        <v>878</v>
      </c>
      <c r="AH197" s="317" t="s">
        <v>878</v>
      </c>
      <c r="AI197" s="317" t="s">
        <v>878</v>
      </c>
      <c r="AJ197" s="317" t="s">
        <v>878</v>
      </c>
      <c r="AK197" s="310" t="s">
        <v>792</v>
      </c>
      <c r="AL197" s="68" t="s">
        <v>1471</v>
      </c>
      <c r="AM197" s="68" t="s">
        <v>1471</v>
      </c>
      <c r="AN197" s="68" t="s">
        <v>792</v>
      </c>
    </row>
    <row r="198" spans="1:40">
      <c r="A198" s="317" t="s">
        <v>488</v>
      </c>
      <c r="B198" s="317" t="s">
        <v>751</v>
      </c>
      <c r="C198" s="317" t="s">
        <v>1297</v>
      </c>
      <c r="E198" s="396">
        <v>1</v>
      </c>
      <c r="F198" s="396">
        <v>0</v>
      </c>
      <c r="G198" s="396">
        <v>0</v>
      </c>
      <c r="H198" s="396">
        <v>2</v>
      </c>
      <c r="I198" s="396">
        <v>3</v>
      </c>
      <c r="J198" s="396">
        <v>0</v>
      </c>
      <c r="K198" s="396">
        <v>1</v>
      </c>
      <c r="L198" s="396">
        <v>7</v>
      </c>
      <c r="M198" s="396">
        <v>25</v>
      </c>
      <c r="N198" s="396">
        <v>4</v>
      </c>
      <c r="O198" s="396">
        <v>8</v>
      </c>
      <c r="P198" s="396">
        <v>115</v>
      </c>
      <c r="Q198" s="396">
        <v>441</v>
      </c>
      <c r="R198" s="396">
        <v>0</v>
      </c>
      <c r="S198" s="396">
        <v>30</v>
      </c>
      <c r="T198" s="396">
        <v>623</v>
      </c>
      <c r="U198" s="396">
        <v>0.04</v>
      </c>
      <c r="V198" s="396">
        <v>0</v>
      </c>
      <c r="W198" s="396">
        <v>0</v>
      </c>
      <c r="X198" s="396">
        <v>1.7391304347826091E-2</v>
      </c>
      <c r="Y198" s="396">
        <v>6.8027210884353739E-3</v>
      </c>
      <c r="Z198" s="396">
        <v>0</v>
      </c>
      <c r="AA198" s="396">
        <v>3.3333333333333333E-2</v>
      </c>
      <c r="AB198" s="396">
        <v>1.123595505617978E-2</v>
      </c>
      <c r="AC198" s="317" t="s">
        <v>878</v>
      </c>
      <c r="AD198" s="317" t="s">
        <v>878</v>
      </c>
      <c r="AE198" s="317" t="s">
        <v>878</v>
      </c>
      <c r="AF198" s="317" t="s">
        <v>878</v>
      </c>
      <c r="AG198" s="317" t="s">
        <v>878</v>
      </c>
      <c r="AH198" s="317" t="s">
        <v>878</v>
      </c>
      <c r="AI198" s="317" t="s">
        <v>878</v>
      </c>
      <c r="AJ198" s="317" t="s">
        <v>878</v>
      </c>
      <c r="AK198" s="310" t="s">
        <v>792</v>
      </c>
      <c r="AL198" s="68" t="s">
        <v>1471</v>
      </c>
      <c r="AM198" s="68" t="s">
        <v>1471</v>
      </c>
      <c r="AN198" s="68" t="s">
        <v>792</v>
      </c>
    </row>
    <row r="199" spans="1:40">
      <c r="A199" s="317" t="s">
        <v>127</v>
      </c>
      <c r="B199" s="317" t="s">
        <v>526</v>
      </c>
      <c r="C199" s="317" t="s">
        <v>1297</v>
      </c>
      <c r="E199" s="396">
        <v>0</v>
      </c>
      <c r="F199" s="396">
        <v>0</v>
      </c>
      <c r="G199" s="396">
        <v>0</v>
      </c>
      <c r="H199" s="396">
        <v>1</v>
      </c>
      <c r="I199" s="396">
        <v>1</v>
      </c>
      <c r="J199" s="396">
        <v>0</v>
      </c>
      <c r="K199" s="396">
        <v>0</v>
      </c>
      <c r="L199" s="396">
        <v>2</v>
      </c>
      <c r="M199" s="396">
        <v>10</v>
      </c>
      <c r="N199" s="396">
        <v>6</v>
      </c>
      <c r="O199" s="396">
        <v>7</v>
      </c>
      <c r="P199" s="396">
        <v>18</v>
      </c>
      <c r="Q199" s="396">
        <v>213</v>
      </c>
      <c r="R199" s="396">
        <v>0</v>
      </c>
      <c r="S199" s="396">
        <v>1</v>
      </c>
      <c r="T199" s="396">
        <v>255</v>
      </c>
      <c r="U199" s="396">
        <v>0</v>
      </c>
      <c r="V199" s="396">
        <v>0</v>
      </c>
      <c r="W199" s="396">
        <v>0</v>
      </c>
      <c r="X199" s="396">
        <v>5.5555555555555559E-2</v>
      </c>
      <c r="Y199" s="396">
        <v>4.6948356807511738E-3</v>
      </c>
      <c r="Z199" s="396">
        <v>0</v>
      </c>
      <c r="AA199" s="396">
        <v>0</v>
      </c>
      <c r="AB199" s="396">
        <v>7.8431372549019607E-3</v>
      </c>
      <c r="AC199" s="317" t="s">
        <v>878</v>
      </c>
      <c r="AD199" s="317" t="s">
        <v>878</v>
      </c>
      <c r="AE199" s="317" t="s">
        <v>878</v>
      </c>
      <c r="AF199" s="317" t="s">
        <v>878</v>
      </c>
      <c r="AG199" s="317" t="s">
        <v>878</v>
      </c>
      <c r="AH199" s="317" t="s">
        <v>878</v>
      </c>
      <c r="AI199" s="317" t="s">
        <v>878</v>
      </c>
      <c r="AJ199" s="317" t="s">
        <v>878</v>
      </c>
      <c r="AK199" s="310" t="s">
        <v>792</v>
      </c>
      <c r="AL199" s="68" t="s">
        <v>1471</v>
      </c>
      <c r="AM199" s="68" t="s">
        <v>1471</v>
      </c>
      <c r="AN199" s="68" t="s">
        <v>792</v>
      </c>
    </row>
    <row r="200" spans="1:40">
      <c r="A200" s="317" t="s">
        <v>247</v>
      </c>
      <c r="B200" s="317" t="s">
        <v>629</v>
      </c>
      <c r="C200" s="317" t="s">
        <v>1297</v>
      </c>
      <c r="E200" s="396">
        <v>0</v>
      </c>
      <c r="F200" s="396">
        <v>0</v>
      </c>
      <c r="G200" s="396">
        <v>0</v>
      </c>
      <c r="H200" s="396">
        <v>0</v>
      </c>
      <c r="I200" s="396">
        <v>0</v>
      </c>
      <c r="J200" s="396">
        <v>0</v>
      </c>
      <c r="K200" s="396">
        <v>0</v>
      </c>
      <c r="L200" s="396">
        <v>0</v>
      </c>
      <c r="M200" s="396">
        <v>51</v>
      </c>
      <c r="N200" s="396">
        <v>0</v>
      </c>
      <c r="O200" s="396">
        <v>0</v>
      </c>
      <c r="P200" s="396">
        <v>8</v>
      </c>
      <c r="Q200" s="396">
        <v>25</v>
      </c>
      <c r="R200" s="396">
        <v>0</v>
      </c>
      <c r="S200" s="396">
        <v>0</v>
      </c>
      <c r="T200" s="396">
        <v>84</v>
      </c>
      <c r="U200" s="396">
        <v>0</v>
      </c>
      <c r="V200" s="396">
        <v>0</v>
      </c>
      <c r="W200" s="396">
        <v>0</v>
      </c>
      <c r="X200" s="396">
        <v>0</v>
      </c>
      <c r="Y200" s="396">
        <v>0</v>
      </c>
      <c r="Z200" s="396">
        <v>0</v>
      </c>
      <c r="AA200" s="396">
        <v>0</v>
      </c>
      <c r="AB200" s="396">
        <v>0</v>
      </c>
      <c r="AC200" s="317" t="s">
        <v>878</v>
      </c>
      <c r="AD200" s="317" t="s">
        <v>878</v>
      </c>
      <c r="AE200" s="317" t="s">
        <v>878</v>
      </c>
      <c r="AF200" s="317" t="s">
        <v>878</v>
      </c>
      <c r="AG200" s="317" t="s">
        <v>878</v>
      </c>
      <c r="AH200" s="317" t="s">
        <v>878</v>
      </c>
      <c r="AI200" s="317" t="s">
        <v>878</v>
      </c>
      <c r="AJ200" s="317" t="s">
        <v>878</v>
      </c>
      <c r="AK200" s="310" t="s">
        <v>792</v>
      </c>
      <c r="AL200" s="68" t="s">
        <v>1471</v>
      </c>
      <c r="AM200" s="68" t="s">
        <v>1471</v>
      </c>
      <c r="AN200" s="68" t="s">
        <v>792</v>
      </c>
    </row>
    <row r="201" spans="1:40">
      <c r="A201" s="317" t="s">
        <v>1115</v>
      </c>
      <c r="B201" s="317" t="s">
        <v>565</v>
      </c>
      <c r="C201" s="317" t="s">
        <v>1297</v>
      </c>
      <c r="E201" s="396">
        <v>0</v>
      </c>
      <c r="F201" s="396">
        <v>0</v>
      </c>
      <c r="G201" s="396">
        <v>0</v>
      </c>
      <c r="H201" s="396">
        <v>0</v>
      </c>
      <c r="I201" s="396">
        <v>0</v>
      </c>
      <c r="J201" s="396">
        <v>0</v>
      </c>
      <c r="K201" s="396">
        <v>0</v>
      </c>
      <c r="L201" s="396">
        <v>0</v>
      </c>
      <c r="M201" s="396">
        <v>0</v>
      </c>
      <c r="N201" s="396">
        <v>1</v>
      </c>
      <c r="O201" s="396">
        <v>1</v>
      </c>
      <c r="P201" s="396">
        <v>8</v>
      </c>
      <c r="Q201" s="396">
        <v>43</v>
      </c>
      <c r="R201" s="396">
        <v>0</v>
      </c>
      <c r="S201" s="396">
        <v>0</v>
      </c>
      <c r="T201" s="396">
        <v>53</v>
      </c>
      <c r="U201" s="396">
        <v>0</v>
      </c>
      <c r="V201" s="396">
        <v>0</v>
      </c>
      <c r="W201" s="396">
        <v>0</v>
      </c>
      <c r="X201" s="396">
        <v>0</v>
      </c>
      <c r="Y201" s="396">
        <v>0</v>
      </c>
      <c r="Z201" s="396">
        <v>0</v>
      </c>
      <c r="AA201" s="396">
        <v>0</v>
      </c>
      <c r="AB201" s="396">
        <v>0</v>
      </c>
      <c r="AC201" s="317" t="s">
        <v>878</v>
      </c>
      <c r="AD201" s="317" t="s">
        <v>878</v>
      </c>
      <c r="AE201" s="317" t="s">
        <v>878</v>
      </c>
      <c r="AF201" s="317" t="s">
        <v>878</v>
      </c>
      <c r="AG201" s="317" t="s">
        <v>878</v>
      </c>
      <c r="AH201" s="317" t="s">
        <v>878</v>
      </c>
      <c r="AI201" s="317" t="s">
        <v>878</v>
      </c>
      <c r="AJ201" s="317" t="s">
        <v>878</v>
      </c>
      <c r="AK201" s="310" t="s">
        <v>792</v>
      </c>
      <c r="AL201" s="68" t="s">
        <v>1471</v>
      </c>
      <c r="AM201" s="68" t="s">
        <v>1471</v>
      </c>
      <c r="AN201" s="68" t="s">
        <v>792</v>
      </c>
    </row>
    <row r="202" spans="1:40">
      <c r="A202" s="317" t="s">
        <v>1058</v>
      </c>
      <c r="B202" s="317" t="s">
        <v>663</v>
      </c>
      <c r="C202" s="317" t="s">
        <v>1297</v>
      </c>
      <c r="E202" s="396">
        <v>0</v>
      </c>
      <c r="F202" s="396">
        <v>0</v>
      </c>
      <c r="G202" s="396">
        <v>0</v>
      </c>
      <c r="H202" s="396">
        <v>6</v>
      </c>
      <c r="I202" s="396">
        <v>0</v>
      </c>
      <c r="J202" s="396">
        <v>0</v>
      </c>
      <c r="K202" s="396">
        <v>1</v>
      </c>
      <c r="L202" s="396">
        <v>7</v>
      </c>
      <c r="M202" s="396">
        <v>15</v>
      </c>
      <c r="N202" s="396">
        <v>11</v>
      </c>
      <c r="O202" s="396">
        <v>14</v>
      </c>
      <c r="P202" s="396">
        <v>473</v>
      </c>
      <c r="Q202" s="396">
        <v>302</v>
      </c>
      <c r="R202" s="396">
        <v>8</v>
      </c>
      <c r="S202" s="396">
        <v>17</v>
      </c>
      <c r="T202" s="396">
        <v>840</v>
      </c>
      <c r="U202" s="396">
        <v>0</v>
      </c>
      <c r="V202" s="396">
        <v>0</v>
      </c>
      <c r="W202" s="396">
        <v>0</v>
      </c>
      <c r="X202" s="396">
        <v>1.2684989429175481E-2</v>
      </c>
      <c r="Y202" s="396">
        <v>0</v>
      </c>
      <c r="Z202" s="396">
        <v>0</v>
      </c>
      <c r="AA202" s="396">
        <v>5.8823529411764712E-2</v>
      </c>
      <c r="AB202" s="396">
        <v>8.3333333333333332E-3</v>
      </c>
      <c r="AC202" s="317" t="s">
        <v>878</v>
      </c>
      <c r="AD202" s="317" t="s">
        <v>878</v>
      </c>
      <c r="AE202" s="317" t="s">
        <v>878</v>
      </c>
      <c r="AF202" s="317" t="s">
        <v>878</v>
      </c>
      <c r="AG202" s="317" t="s">
        <v>878</v>
      </c>
      <c r="AH202" s="317" t="s">
        <v>878</v>
      </c>
      <c r="AI202" s="317" t="s">
        <v>878</v>
      </c>
      <c r="AJ202" s="317" t="s">
        <v>878</v>
      </c>
      <c r="AK202" s="310" t="s">
        <v>792</v>
      </c>
      <c r="AL202" s="68" t="s">
        <v>1471</v>
      </c>
      <c r="AM202" s="68" t="s">
        <v>1471</v>
      </c>
      <c r="AN202" s="68" t="s">
        <v>792</v>
      </c>
    </row>
    <row r="203" spans="1:40">
      <c r="A203" s="317" t="s">
        <v>502</v>
      </c>
      <c r="B203" s="317" t="s">
        <v>758</v>
      </c>
      <c r="C203" s="317" t="s">
        <v>1293</v>
      </c>
      <c r="D203">
        <v>112</v>
      </c>
      <c r="E203" s="396">
        <v>0</v>
      </c>
      <c r="F203" s="396">
        <v>0</v>
      </c>
      <c r="G203" s="396">
        <v>0</v>
      </c>
      <c r="H203" s="396">
        <v>0</v>
      </c>
      <c r="I203" s="396">
        <v>0</v>
      </c>
      <c r="J203" s="396">
        <v>0</v>
      </c>
      <c r="K203" s="396">
        <v>0</v>
      </c>
      <c r="L203" s="396">
        <v>0</v>
      </c>
      <c r="M203" s="396">
        <v>0</v>
      </c>
      <c r="N203" s="396">
        <v>1</v>
      </c>
      <c r="O203" s="396">
        <v>0</v>
      </c>
      <c r="P203" s="396">
        <v>0</v>
      </c>
      <c r="Q203" s="396">
        <v>7</v>
      </c>
      <c r="R203" s="396">
        <v>0</v>
      </c>
      <c r="S203" s="396">
        <v>0</v>
      </c>
      <c r="T203" s="396">
        <v>8</v>
      </c>
      <c r="U203" s="396">
        <v>0</v>
      </c>
      <c r="V203" s="396">
        <v>0</v>
      </c>
      <c r="W203" s="396">
        <v>0</v>
      </c>
      <c r="X203" s="396">
        <v>0</v>
      </c>
      <c r="Y203" s="396">
        <v>0</v>
      </c>
      <c r="Z203" s="396">
        <v>0</v>
      </c>
      <c r="AA203" s="396">
        <v>0</v>
      </c>
      <c r="AB203" s="396">
        <v>0</v>
      </c>
      <c r="AC203" s="317" t="s">
        <v>878</v>
      </c>
      <c r="AD203" s="317" t="s">
        <v>878</v>
      </c>
      <c r="AE203" s="317" t="s">
        <v>878</v>
      </c>
      <c r="AF203" s="317" t="s">
        <v>878</v>
      </c>
      <c r="AG203" s="317" t="s">
        <v>878</v>
      </c>
      <c r="AH203" s="317" t="s">
        <v>878</v>
      </c>
      <c r="AI203" s="317" t="s">
        <v>878</v>
      </c>
      <c r="AJ203" s="317" t="s">
        <v>878</v>
      </c>
      <c r="AK203" s="310" t="s">
        <v>792</v>
      </c>
      <c r="AL203" s="68" t="s">
        <v>1471</v>
      </c>
      <c r="AM203" s="68" t="s">
        <v>1471</v>
      </c>
      <c r="AN203" s="68" t="s">
        <v>792</v>
      </c>
    </row>
    <row r="204" spans="1:40">
      <c r="A204" s="317" t="s">
        <v>1056</v>
      </c>
      <c r="B204" s="317" t="s">
        <v>662</v>
      </c>
      <c r="C204" s="317" t="s">
        <v>1293</v>
      </c>
      <c r="D204" s="317" t="s">
        <v>1293</v>
      </c>
      <c r="E204" s="396">
        <v>0</v>
      </c>
      <c r="F204" s="396">
        <v>0</v>
      </c>
      <c r="G204" s="396">
        <v>0</v>
      </c>
      <c r="H204" s="396">
        <v>0</v>
      </c>
      <c r="I204" s="396">
        <v>0</v>
      </c>
      <c r="J204" s="396">
        <v>0</v>
      </c>
      <c r="K204" s="396">
        <v>0</v>
      </c>
      <c r="L204" s="396">
        <v>0</v>
      </c>
      <c r="M204" s="396">
        <v>0</v>
      </c>
      <c r="N204" s="396">
        <v>0</v>
      </c>
      <c r="O204" s="396">
        <v>0</v>
      </c>
      <c r="P204" s="396">
        <v>0</v>
      </c>
      <c r="Q204" s="396">
        <v>1</v>
      </c>
      <c r="R204" s="396">
        <v>0</v>
      </c>
      <c r="S204" s="396">
        <v>0</v>
      </c>
      <c r="T204" s="396">
        <v>1</v>
      </c>
      <c r="U204" s="396">
        <v>0</v>
      </c>
      <c r="V204" s="396">
        <v>0</v>
      </c>
      <c r="W204" s="396">
        <v>0</v>
      </c>
      <c r="X204" s="396">
        <v>0</v>
      </c>
      <c r="Y204" s="396">
        <v>0</v>
      </c>
      <c r="Z204" s="396">
        <v>0</v>
      </c>
      <c r="AA204" s="396">
        <v>0</v>
      </c>
      <c r="AB204" s="396">
        <v>0</v>
      </c>
      <c r="AC204" s="317" t="s">
        <v>878</v>
      </c>
      <c r="AD204" s="317" t="s">
        <v>878</v>
      </c>
      <c r="AE204" s="317" t="s">
        <v>878</v>
      </c>
      <c r="AF204" s="317" t="s">
        <v>878</v>
      </c>
      <c r="AG204" s="317" t="s">
        <v>878</v>
      </c>
      <c r="AH204" s="317" t="s">
        <v>878</v>
      </c>
      <c r="AI204" s="317" t="s">
        <v>878</v>
      </c>
      <c r="AJ204" s="317" t="s">
        <v>878</v>
      </c>
      <c r="AK204" s="310" t="s">
        <v>792</v>
      </c>
      <c r="AL204" s="68" t="s">
        <v>1471</v>
      </c>
      <c r="AM204" s="68" t="s">
        <v>1471</v>
      </c>
      <c r="AN204" s="68" t="s">
        <v>792</v>
      </c>
    </row>
    <row r="205" spans="1:40">
      <c r="A205" s="317" t="s">
        <v>24</v>
      </c>
      <c r="B205" s="317" t="s">
        <v>654</v>
      </c>
      <c r="C205" s="317" t="s">
        <v>1293</v>
      </c>
      <c r="D205" s="317" t="s">
        <v>1293</v>
      </c>
      <c r="E205" s="396">
        <v>0</v>
      </c>
      <c r="F205" s="396">
        <v>0</v>
      </c>
      <c r="G205" s="396">
        <v>0</v>
      </c>
      <c r="H205" s="396">
        <v>0</v>
      </c>
      <c r="I205" s="396">
        <v>0</v>
      </c>
      <c r="J205" s="396">
        <v>0</v>
      </c>
      <c r="K205" s="396">
        <v>0</v>
      </c>
      <c r="L205" s="396">
        <v>0</v>
      </c>
      <c r="M205" s="396">
        <v>0</v>
      </c>
      <c r="N205" s="396">
        <v>0</v>
      </c>
      <c r="O205" s="396">
        <v>2</v>
      </c>
      <c r="P205" s="396">
        <v>3</v>
      </c>
      <c r="Q205" s="396">
        <v>6</v>
      </c>
      <c r="R205" s="396">
        <v>0</v>
      </c>
      <c r="S205" s="396">
        <v>0</v>
      </c>
      <c r="T205" s="396">
        <v>11</v>
      </c>
      <c r="U205" s="396">
        <v>0</v>
      </c>
      <c r="V205" s="396">
        <v>0</v>
      </c>
      <c r="W205" s="396">
        <v>0</v>
      </c>
      <c r="X205" s="396">
        <v>0</v>
      </c>
      <c r="Y205" s="396">
        <v>0</v>
      </c>
      <c r="Z205" s="396">
        <v>0</v>
      </c>
      <c r="AA205" s="396">
        <v>0</v>
      </c>
      <c r="AB205" s="396">
        <v>0</v>
      </c>
      <c r="AC205" s="317" t="s">
        <v>878</v>
      </c>
      <c r="AD205" s="317" t="s">
        <v>878</v>
      </c>
      <c r="AE205" s="317" t="s">
        <v>878</v>
      </c>
      <c r="AF205" s="317" t="s">
        <v>878</v>
      </c>
      <c r="AG205" s="317" t="s">
        <v>878</v>
      </c>
      <c r="AH205" s="317" t="s">
        <v>878</v>
      </c>
      <c r="AI205" s="317" t="s">
        <v>878</v>
      </c>
      <c r="AJ205" s="317" t="s">
        <v>878</v>
      </c>
      <c r="AK205" s="310" t="s">
        <v>792</v>
      </c>
      <c r="AL205" s="68" t="s">
        <v>1471</v>
      </c>
      <c r="AM205" s="68" t="s">
        <v>1471</v>
      </c>
      <c r="AN205" s="68" t="s">
        <v>792</v>
      </c>
    </row>
    <row r="206" spans="1:40">
      <c r="A206" s="317" t="s">
        <v>1134</v>
      </c>
      <c r="B206" s="317" t="s">
        <v>771</v>
      </c>
      <c r="C206" s="317" t="s">
        <v>1293</v>
      </c>
      <c r="D206">
        <v>112</v>
      </c>
      <c r="E206" s="396">
        <v>0</v>
      </c>
      <c r="F206" s="396">
        <v>0</v>
      </c>
      <c r="G206" s="396">
        <v>0</v>
      </c>
      <c r="H206" s="396">
        <v>0</v>
      </c>
      <c r="I206" s="396">
        <v>2</v>
      </c>
      <c r="J206" s="396">
        <v>0</v>
      </c>
      <c r="K206" s="396">
        <v>0</v>
      </c>
      <c r="L206" s="396">
        <v>2</v>
      </c>
      <c r="M206" s="396">
        <v>6</v>
      </c>
      <c r="N206" s="396">
        <v>0</v>
      </c>
      <c r="O206" s="396">
        <v>3</v>
      </c>
      <c r="P206" s="396">
        <v>16</v>
      </c>
      <c r="Q206" s="396">
        <v>123</v>
      </c>
      <c r="R206" s="396">
        <v>0</v>
      </c>
      <c r="S206" s="396">
        <v>6</v>
      </c>
      <c r="T206" s="396">
        <v>154</v>
      </c>
      <c r="U206" s="396">
        <v>0</v>
      </c>
      <c r="V206" s="396">
        <v>0</v>
      </c>
      <c r="W206" s="396">
        <v>0</v>
      </c>
      <c r="X206" s="396">
        <v>0</v>
      </c>
      <c r="Y206" s="396">
        <v>1.6260162601626021E-2</v>
      </c>
      <c r="Z206" s="396">
        <v>0</v>
      </c>
      <c r="AA206" s="396">
        <v>0</v>
      </c>
      <c r="AB206" s="396">
        <v>1.298701298701299E-2</v>
      </c>
      <c r="AC206" s="317" t="s">
        <v>878</v>
      </c>
      <c r="AD206" s="317" t="s">
        <v>878</v>
      </c>
      <c r="AE206" s="317" t="s">
        <v>878</v>
      </c>
      <c r="AF206" s="317" t="s">
        <v>878</v>
      </c>
      <c r="AG206" s="317" t="s">
        <v>878</v>
      </c>
      <c r="AH206" s="317" t="s">
        <v>878</v>
      </c>
      <c r="AI206" s="317" t="s">
        <v>878</v>
      </c>
      <c r="AJ206" s="317" t="s">
        <v>878</v>
      </c>
      <c r="AK206" s="310" t="s">
        <v>792</v>
      </c>
      <c r="AL206" s="68" t="s">
        <v>1471</v>
      </c>
      <c r="AM206" s="68" t="s">
        <v>1471</v>
      </c>
      <c r="AN206" s="68" t="s">
        <v>792</v>
      </c>
    </row>
    <row r="207" spans="1:40">
      <c r="A207" s="317" t="s">
        <v>452</v>
      </c>
      <c r="B207" s="317" t="s">
        <v>591</v>
      </c>
      <c r="C207" s="317" t="s">
        <v>1297</v>
      </c>
      <c r="E207" s="396">
        <v>1</v>
      </c>
      <c r="F207" s="396">
        <v>1</v>
      </c>
      <c r="G207" s="396">
        <v>3</v>
      </c>
      <c r="H207" s="396">
        <v>10</v>
      </c>
      <c r="I207" s="396">
        <v>23</v>
      </c>
      <c r="J207" s="396">
        <v>0</v>
      </c>
      <c r="K207" s="396">
        <v>6</v>
      </c>
      <c r="L207" s="396">
        <v>44</v>
      </c>
      <c r="M207" s="396">
        <v>42</v>
      </c>
      <c r="N207" s="396">
        <v>134</v>
      </c>
      <c r="O207" s="396">
        <v>123</v>
      </c>
      <c r="P207" s="396">
        <v>372</v>
      </c>
      <c r="Q207" s="396">
        <v>1364</v>
      </c>
      <c r="R207" s="396">
        <v>27</v>
      </c>
      <c r="S207" s="396">
        <v>122</v>
      </c>
      <c r="T207" s="396">
        <v>2184</v>
      </c>
      <c r="U207" s="396">
        <v>2.3809523809523801E-2</v>
      </c>
      <c r="V207" s="396">
        <v>7.462686567164179E-3</v>
      </c>
      <c r="W207" s="396">
        <v>2.4390243902439029E-2</v>
      </c>
      <c r="X207" s="396">
        <v>2.6881720430107531E-2</v>
      </c>
      <c r="Y207" s="396">
        <v>1.6862170087976538E-2</v>
      </c>
      <c r="Z207" s="396">
        <v>0</v>
      </c>
      <c r="AA207" s="396">
        <v>4.9180327868852458E-2</v>
      </c>
      <c r="AB207" s="396">
        <v>2.0146520146520141E-2</v>
      </c>
      <c r="AC207" s="317" t="s">
        <v>878</v>
      </c>
      <c r="AD207" s="317" t="s">
        <v>878</v>
      </c>
      <c r="AE207" s="317" t="s">
        <v>878</v>
      </c>
      <c r="AF207" s="317" t="s">
        <v>878</v>
      </c>
      <c r="AG207" s="317" t="s">
        <v>878</v>
      </c>
      <c r="AH207" s="317" t="s">
        <v>878</v>
      </c>
      <c r="AI207" s="317" t="s">
        <v>792</v>
      </c>
      <c r="AJ207" s="317" t="s">
        <v>878</v>
      </c>
      <c r="AK207" s="310" t="s">
        <v>792</v>
      </c>
      <c r="AL207" s="233" t="s">
        <v>2054</v>
      </c>
      <c r="AM207" s="68" t="s">
        <v>878</v>
      </c>
      <c r="AN207" s="68" t="s">
        <v>792</v>
      </c>
    </row>
    <row r="208" spans="1:40">
      <c r="A208" s="317" t="s">
        <v>71</v>
      </c>
      <c r="B208" s="317" t="s">
        <v>631</v>
      </c>
      <c r="C208" s="317" t="s">
        <v>1297</v>
      </c>
      <c r="E208" s="396">
        <v>0</v>
      </c>
      <c r="F208" s="396">
        <v>0</v>
      </c>
      <c r="G208" s="396">
        <v>0</v>
      </c>
      <c r="H208" s="396">
        <v>0</v>
      </c>
      <c r="I208" s="396">
        <v>11</v>
      </c>
      <c r="J208" s="396">
        <v>1</v>
      </c>
      <c r="K208" s="396">
        <v>1</v>
      </c>
      <c r="L208" s="396">
        <v>13</v>
      </c>
      <c r="M208" s="396">
        <v>13</v>
      </c>
      <c r="N208" s="396">
        <v>24</v>
      </c>
      <c r="O208" s="396">
        <v>23</v>
      </c>
      <c r="P208" s="396">
        <v>158</v>
      </c>
      <c r="Q208" s="396">
        <v>758</v>
      </c>
      <c r="R208" s="396">
        <v>11</v>
      </c>
      <c r="S208" s="396">
        <v>58</v>
      </c>
      <c r="T208" s="396">
        <v>1045</v>
      </c>
      <c r="U208" s="396">
        <v>0</v>
      </c>
      <c r="V208" s="396">
        <v>0</v>
      </c>
      <c r="W208" s="396">
        <v>0</v>
      </c>
      <c r="X208" s="396">
        <v>0</v>
      </c>
      <c r="Y208" s="396">
        <v>1.4511873350923479E-2</v>
      </c>
      <c r="Z208" s="396">
        <v>9.0909090909090912E-2</v>
      </c>
      <c r="AA208" s="396">
        <v>1.7241379310344831E-2</v>
      </c>
      <c r="AB208" s="396">
        <v>1.244019138755981E-2</v>
      </c>
      <c r="AC208" s="317" t="s">
        <v>878</v>
      </c>
      <c r="AD208" s="317" t="s">
        <v>878</v>
      </c>
      <c r="AE208" s="317" t="s">
        <v>878</v>
      </c>
      <c r="AF208" s="317" t="s">
        <v>878</v>
      </c>
      <c r="AG208" s="317" t="s">
        <v>878</v>
      </c>
      <c r="AH208" s="317" t="s">
        <v>878</v>
      </c>
      <c r="AI208" s="317" t="s">
        <v>878</v>
      </c>
      <c r="AJ208" s="317" t="s">
        <v>878</v>
      </c>
      <c r="AK208" s="310" t="s">
        <v>792</v>
      </c>
      <c r="AL208" s="68" t="s">
        <v>1471</v>
      </c>
      <c r="AM208" s="68" t="s">
        <v>1471</v>
      </c>
      <c r="AN208" s="68" t="s">
        <v>792</v>
      </c>
    </row>
    <row r="209" spans="1:40">
      <c r="A209" s="317" t="s">
        <v>34</v>
      </c>
      <c r="B209" s="317" t="s">
        <v>664</v>
      </c>
      <c r="C209" s="317" t="s">
        <v>1297</v>
      </c>
      <c r="E209" s="396">
        <v>1</v>
      </c>
      <c r="F209" s="396">
        <v>1</v>
      </c>
      <c r="G209" s="396">
        <v>3</v>
      </c>
      <c r="H209" s="396">
        <v>14</v>
      </c>
      <c r="I209" s="396">
        <v>11</v>
      </c>
      <c r="J209" s="396">
        <v>0</v>
      </c>
      <c r="K209" s="396">
        <v>1</v>
      </c>
      <c r="L209" s="396">
        <v>31</v>
      </c>
      <c r="M209" s="396">
        <v>20</v>
      </c>
      <c r="N209" s="396">
        <v>164</v>
      </c>
      <c r="O209" s="396">
        <v>123</v>
      </c>
      <c r="P209" s="396">
        <v>528</v>
      </c>
      <c r="Q209" s="396">
        <v>866</v>
      </c>
      <c r="R209" s="396">
        <v>16</v>
      </c>
      <c r="S209" s="396">
        <v>137</v>
      </c>
      <c r="T209" s="396">
        <v>1854</v>
      </c>
      <c r="U209" s="396">
        <v>0.05</v>
      </c>
      <c r="V209" s="396">
        <v>6.0975609756097563E-3</v>
      </c>
      <c r="W209" s="396">
        <v>2.4390243902439029E-2</v>
      </c>
      <c r="X209" s="396">
        <v>2.6515151515151519E-2</v>
      </c>
      <c r="Y209" s="396">
        <v>1.270207852193995E-2</v>
      </c>
      <c r="Z209" s="396">
        <v>0</v>
      </c>
      <c r="AA209" s="396">
        <v>7.2992700729927014E-3</v>
      </c>
      <c r="AB209" s="396">
        <v>1.672060409924488E-2</v>
      </c>
      <c r="AC209" s="317" t="s">
        <v>878</v>
      </c>
      <c r="AD209" s="317" t="s">
        <v>878</v>
      </c>
      <c r="AE209" s="317" t="s">
        <v>878</v>
      </c>
      <c r="AF209" s="317" t="s">
        <v>878</v>
      </c>
      <c r="AG209" s="317" t="s">
        <v>878</v>
      </c>
      <c r="AH209" s="317" t="s">
        <v>878</v>
      </c>
      <c r="AI209" s="317" t="s">
        <v>878</v>
      </c>
      <c r="AJ209" s="317" t="s">
        <v>878</v>
      </c>
      <c r="AK209" s="310" t="s">
        <v>792</v>
      </c>
      <c r="AL209" s="68" t="s">
        <v>1471</v>
      </c>
      <c r="AM209" s="68" t="s">
        <v>1471</v>
      </c>
      <c r="AN209" s="68" t="s">
        <v>792</v>
      </c>
    </row>
    <row r="210" spans="1:40">
      <c r="A210" s="317" t="s">
        <v>183</v>
      </c>
      <c r="B210" s="317" t="s">
        <v>583</v>
      </c>
      <c r="C210" s="317" t="s">
        <v>1297</v>
      </c>
      <c r="E210" s="396">
        <v>1</v>
      </c>
      <c r="F210" s="396">
        <v>0</v>
      </c>
      <c r="G210" s="396">
        <v>8</v>
      </c>
      <c r="H210" s="396">
        <v>8</v>
      </c>
      <c r="I210" s="396">
        <v>11</v>
      </c>
      <c r="J210" s="396">
        <v>0</v>
      </c>
      <c r="K210" s="396">
        <v>2</v>
      </c>
      <c r="L210" s="396">
        <v>30</v>
      </c>
      <c r="M210" s="396">
        <v>26</v>
      </c>
      <c r="N210" s="396">
        <v>220</v>
      </c>
      <c r="O210" s="396">
        <v>175</v>
      </c>
      <c r="P210" s="396">
        <v>482</v>
      </c>
      <c r="Q210" s="396">
        <v>1467</v>
      </c>
      <c r="R210" s="396">
        <v>15</v>
      </c>
      <c r="S210" s="396">
        <v>223</v>
      </c>
      <c r="T210" s="396">
        <v>2608</v>
      </c>
      <c r="U210" s="396">
        <v>3.8461538461538498E-2</v>
      </c>
      <c r="V210" s="396">
        <v>0</v>
      </c>
      <c r="W210" s="396">
        <v>4.5714285714285707E-2</v>
      </c>
      <c r="X210" s="396">
        <v>1.659751037344398E-2</v>
      </c>
      <c r="Y210" s="396">
        <v>7.498295841854124E-3</v>
      </c>
      <c r="Z210" s="396">
        <v>0</v>
      </c>
      <c r="AA210" s="396">
        <v>8.9686098654708519E-3</v>
      </c>
      <c r="AB210" s="396">
        <v>1.150306748466258E-2</v>
      </c>
      <c r="AC210" s="317" t="s">
        <v>878</v>
      </c>
      <c r="AD210" s="317" t="s">
        <v>878</v>
      </c>
      <c r="AE210" s="317" t="s">
        <v>792</v>
      </c>
      <c r="AF210" s="317" t="s">
        <v>878</v>
      </c>
      <c r="AG210" s="317" t="s">
        <v>878</v>
      </c>
      <c r="AH210" s="317" t="s">
        <v>878</v>
      </c>
      <c r="AI210" s="317" t="s">
        <v>878</v>
      </c>
      <c r="AJ210" s="317" t="s">
        <v>878</v>
      </c>
      <c r="AK210" s="310" t="s">
        <v>792</v>
      </c>
      <c r="AL210" s="233" t="s">
        <v>1466</v>
      </c>
      <c r="AM210" s="68" t="s">
        <v>878</v>
      </c>
      <c r="AN210" s="68" t="s">
        <v>792</v>
      </c>
    </row>
    <row r="211" spans="1:40">
      <c r="A211" s="317" t="s">
        <v>410</v>
      </c>
      <c r="B211" s="317" t="s">
        <v>527</v>
      </c>
      <c r="C211" s="317" t="s">
        <v>1297</v>
      </c>
      <c r="E211" s="396">
        <v>0</v>
      </c>
      <c r="F211" s="396">
        <v>0</v>
      </c>
      <c r="G211" s="396">
        <v>0</v>
      </c>
      <c r="H211" s="396">
        <v>0</v>
      </c>
      <c r="I211" s="396">
        <v>4</v>
      </c>
      <c r="J211" s="396">
        <v>0</v>
      </c>
      <c r="K211" s="396">
        <v>0</v>
      </c>
      <c r="L211" s="396">
        <v>4</v>
      </c>
      <c r="M211" s="396">
        <v>5</v>
      </c>
      <c r="N211" s="396">
        <v>4</v>
      </c>
      <c r="O211" s="396">
        <v>11</v>
      </c>
      <c r="P211" s="396">
        <v>63</v>
      </c>
      <c r="Q211" s="396">
        <v>427</v>
      </c>
      <c r="R211" s="396">
        <v>5</v>
      </c>
      <c r="S211" s="396">
        <v>26</v>
      </c>
      <c r="T211" s="396">
        <v>541</v>
      </c>
      <c r="U211" s="396">
        <v>0</v>
      </c>
      <c r="V211" s="396">
        <v>0</v>
      </c>
      <c r="W211" s="396">
        <v>0</v>
      </c>
      <c r="X211" s="396">
        <v>0</v>
      </c>
      <c r="Y211" s="396">
        <v>9.3676814988290415E-3</v>
      </c>
      <c r="Z211" s="396">
        <v>0</v>
      </c>
      <c r="AA211" s="396">
        <v>0</v>
      </c>
      <c r="AB211" s="396">
        <v>7.3937153419593353E-3</v>
      </c>
      <c r="AC211" s="317" t="s">
        <v>878</v>
      </c>
      <c r="AD211" s="317" t="s">
        <v>878</v>
      </c>
      <c r="AE211" s="317" t="s">
        <v>878</v>
      </c>
      <c r="AF211" s="317" t="s">
        <v>878</v>
      </c>
      <c r="AG211" s="317" t="s">
        <v>878</v>
      </c>
      <c r="AH211" s="317" t="s">
        <v>878</v>
      </c>
      <c r="AI211" s="317" t="s">
        <v>878</v>
      </c>
      <c r="AJ211" s="317" t="s">
        <v>878</v>
      </c>
      <c r="AK211" s="310" t="s">
        <v>792</v>
      </c>
      <c r="AL211" s="68" t="s">
        <v>1471</v>
      </c>
      <c r="AM211" s="68" t="s">
        <v>1471</v>
      </c>
      <c r="AN211" s="68" t="s">
        <v>792</v>
      </c>
    </row>
    <row r="212" spans="1:40">
      <c r="A212" s="317" t="s">
        <v>438</v>
      </c>
      <c r="B212" s="317" t="s">
        <v>647</v>
      </c>
      <c r="C212" s="317" t="s">
        <v>1297</v>
      </c>
      <c r="E212" s="396">
        <v>9</v>
      </c>
      <c r="F212" s="396">
        <v>0</v>
      </c>
      <c r="G212" s="396">
        <v>2</v>
      </c>
      <c r="H212" s="396">
        <v>8</v>
      </c>
      <c r="I212" s="396">
        <v>23</v>
      </c>
      <c r="J212" s="396">
        <v>0</v>
      </c>
      <c r="K212" s="396">
        <v>4</v>
      </c>
      <c r="L212" s="396">
        <v>46</v>
      </c>
      <c r="M212" s="396">
        <v>164</v>
      </c>
      <c r="N212" s="396">
        <v>41</v>
      </c>
      <c r="O212" s="396">
        <v>26</v>
      </c>
      <c r="P212" s="396">
        <v>296</v>
      </c>
      <c r="Q212" s="396">
        <v>919</v>
      </c>
      <c r="R212" s="396">
        <v>7</v>
      </c>
      <c r="S212" s="396">
        <v>143</v>
      </c>
      <c r="T212" s="396">
        <v>1596</v>
      </c>
      <c r="U212" s="396">
        <v>5.4878048780487798E-2</v>
      </c>
      <c r="V212" s="396">
        <v>0</v>
      </c>
      <c r="W212" s="396">
        <v>7.6923076923076927E-2</v>
      </c>
      <c r="X212" s="396">
        <v>2.7027027027027029E-2</v>
      </c>
      <c r="Y212" s="396">
        <v>2.50272034820457E-2</v>
      </c>
      <c r="Z212" s="396">
        <v>0</v>
      </c>
      <c r="AA212" s="396">
        <v>2.7972027972027969E-2</v>
      </c>
      <c r="AB212" s="396">
        <v>2.882205513784461E-2</v>
      </c>
      <c r="AC212" s="317" t="s">
        <v>792</v>
      </c>
      <c r="AD212" s="317" t="s">
        <v>878</v>
      </c>
      <c r="AE212" s="317" t="s">
        <v>878</v>
      </c>
      <c r="AF212" s="317" t="s">
        <v>878</v>
      </c>
      <c r="AG212" s="317" t="s">
        <v>878</v>
      </c>
      <c r="AH212" s="317" t="s">
        <v>878</v>
      </c>
      <c r="AI212" s="317" t="s">
        <v>878</v>
      </c>
      <c r="AJ212" s="317" t="s">
        <v>878</v>
      </c>
      <c r="AK212" s="310" t="s">
        <v>792</v>
      </c>
      <c r="AL212" s="233" t="s">
        <v>2062</v>
      </c>
      <c r="AM212" s="233" t="s">
        <v>878</v>
      </c>
      <c r="AN212" s="233" t="s">
        <v>792</v>
      </c>
    </row>
    <row r="213" spans="1:40">
      <c r="A213" s="317" t="s">
        <v>294</v>
      </c>
      <c r="B213" s="317" t="s">
        <v>616</v>
      </c>
      <c r="C213" s="317" t="s">
        <v>1297</v>
      </c>
      <c r="E213" s="396">
        <v>0</v>
      </c>
      <c r="F213" s="396">
        <v>0</v>
      </c>
      <c r="G213" s="396">
        <v>0</v>
      </c>
      <c r="H213" s="396">
        <v>0</v>
      </c>
      <c r="I213" s="396">
        <v>1</v>
      </c>
      <c r="J213" s="396">
        <v>0</v>
      </c>
      <c r="K213" s="396">
        <v>0</v>
      </c>
      <c r="L213" s="396">
        <v>1</v>
      </c>
      <c r="M213" s="396">
        <v>0</v>
      </c>
      <c r="N213" s="396">
        <v>0</v>
      </c>
      <c r="O213" s="396">
        <v>0</v>
      </c>
      <c r="P213" s="396">
        <v>0</v>
      </c>
      <c r="Q213" s="396">
        <v>3</v>
      </c>
      <c r="R213" s="396">
        <v>0</v>
      </c>
      <c r="S213" s="396">
        <v>1</v>
      </c>
      <c r="T213" s="396">
        <v>4</v>
      </c>
      <c r="U213" s="396">
        <v>0</v>
      </c>
      <c r="V213" s="396">
        <v>0</v>
      </c>
      <c r="W213" s="396">
        <v>0</v>
      </c>
      <c r="X213" s="396">
        <v>0</v>
      </c>
      <c r="Y213" s="396">
        <v>0.33333333333333331</v>
      </c>
      <c r="Z213" s="396">
        <v>0</v>
      </c>
      <c r="AA213" s="396">
        <v>0</v>
      </c>
      <c r="AB213" s="396">
        <v>0.25</v>
      </c>
      <c r="AC213" s="317" t="s">
        <v>878</v>
      </c>
      <c r="AD213" s="317" t="s">
        <v>878</v>
      </c>
      <c r="AE213" s="317" t="s">
        <v>878</v>
      </c>
      <c r="AF213" s="317" t="s">
        <v>878</v>
      </c>
      <c r="AG213" s="317" t="s">
        <v>878</v>
      </c>
      <c r="AH213" s="317" t="s">
        <v>878</v>
      </c>
      <c r="AI213" s="317" t="s">
        <v>878</v>
      </c>
      <c r="AJ213" s="317" t="s">
        <v>878</v>
      </c>
      <c r="AK213" s="310" t="s">
        <v>792</v>
      </c>
      <c r="AL213" s="68" t="s">
        <v>1471</v>
      </c>
      <c r="AM213" s="68" t="s">
        <v>1471</v>
      </c>
      <c r="AN213" s="68" t="s">
        <v>792</v>
      </c>
    </row>
    <row r="214" spans="1:40">
      <c r="A214" s="317" t="s">
        <v>26</v>
      </c>
      <c r="B214" s="317" t="s">
        <v>655</v>
      </c>
      <c r="C214" s="317" t="s">
        <v>1297</v>
      </c>
      <c r="E214" s="396">
        <v>0</v>
      </c>
      <c r="F214" s="396">
        <v>0</v>
      </c>
      <c r="G214" s="396">
        <v>0</v>
      </c>
      <c r="H214" s="396">
        <v>1</v>
      </c>
      <c r="I214" s="396">
        <v>8</v>
      </c>
      <c r="J214" s="396">
        <v>0</v>
      </c>
      <c r="K214" s="396">
        <v>0</v>
      </c>
      <c r="L214" s="396">
        <v>9</v>
      </c>
      <c r="M214" s="396">
        <v>12</v>
      </c>
      <c r="N214" s="396">
        <v>17</v>
      </c>
      <c r="O214" s="396">
        <v>8</v>
      </c>
      <c r="P214" s="396">
        <v>153</v>
      </c>
      <c r="Q214" s="396">
        <v>603</v>
      </c>
      <c r="R214" s="396">
        <v>1</v>
      </c>
      <c r="S214" s="396">
        <v>35</v>
      </c>
      <c r="T214" s="396">
        <v>829</v>
      </c>
      <c r="U214" s="396">
        <v>0</v>
      </c>
      <c r="V214" s="396">
        <v>0</v>
      </c>
      <c r="W214" s="396">
        <v>0</v>
      </c>
      <c r="X214" s="396">
        <v>6.5359477124183009E-3</v>
      </c>
      <c r="Y214" s="396">
        <v>1.3266998341625209E-2</v>
      </c>
      <c r="Z214" s="396">
        <v>0</v>
      </c>
      <c r="AA214" s="396">
        <v>0</v>
      </c>
      <c r="AB214" s="396">
        <v>1.0856453558504221E-2</v>
      </c>
      <c r="AC214" s="317" t="s">
        <v>878</v>
      </c>
      <c r="AD214" s="317" t="s">
        <v>878</v>
      </c>
      <c r="AE214" s="317" t="s">
        <v>878</v>
      </c>
      <c r="AF214" s="317" t="s">
        <v>878</v>
      </c>
      <c r="AG214" s="317" t="s">
        <v>878</v>
      </c>
      <c r="AH214" s="317" t="s">
        <v>878</v>
      </c>
      <c r="AI214" s="317" t="s">
        <v>878</v>
      </c>
      <c r="AJ214" s="317" t="s">
        <v>878</v>
      </c>
      <c r="AK214" s="310" t="s">
        <v>792</v>
      </c>
      <c r="AL214" s="68" t="s">
        <v>1471</v>
      </c>
      <c r="AM214" s="68" t="s">
        <v>1471</v>
      </c>
      <c r="AN214" s="68" t="s">
        <v>792</v>
      </c>
    </row>
    <row r="215" spans="1:40">
      <c r="A215" s="317" t="s">
        <v>1049</v>
      </c>
      <c r="B215" s="317" t="s">
        <v>760</v>
      </c>
      <c r="C215" s="317" t="s">
        <v>1297</v>
      </c>
      <c r="E215" s="396">
        <v>0</v>
      </c>
      <c r="F215" s="396">
        <v>0</v>
      </c>
      <c r="G215" s="396">
        <v>1</v>
      </c>
      <c r="H215" s="396">
        <v>1</v>
      </c>
      <c r="I215" s="396">
        <v>22</v>
      </c>
      <c r="J215" s="396">
        <v>0</v>
      </c>
      <c r="K215" s="396">
        <v>2</v>
      </c>
      <c r="L215" s="396">
        <v>26</v>
      </c>
      <c r="M215" s="396">
        <v>12</v>
      </c>
      <c r="N215" s="396">
        <v>41</v>
      </c>
      <c r="O215" s="396">
        <v>18</v>
      </c>
      <c r="P215" s="396">
        <v>142</v>
      </c>
      <c r="Q215" s="396">
        <v>1072</v>
      </c>
      <c r="R215" s="396">
        <v>1</v>
      </c>
      <c r="S215" s="396">
        <v>55</v>
      </c>
      <c r="T215" s="396">
        <v>1341</v>
      </c>
      <c r="U215" s="396">
        <v>0</v>
      </c>
      <c r="V215" s="396">
        <v>0</v>
      </c>
      <c r="W215" s="396">
        <v>5.5555555555555559E-2</v>
      </c>
      <c r="X215" s="396">
        <v>7.0422535211267607E-3</v>
      </c>
      <c r="Y215" s="396">
        <v>2.0522388059701489E-2</v>
      </c>
      <c r="Z215" s="396">
        <v>0</v>
      </c>
      <c r="AA215" s="396">
        <v>3.6363636363636369E-2</v>
      </c>
      <c r="AB215" s="396">
        <v>1.9388516032811338E-2</v>
      </c>
      <c r="AC215" s="317" t="s">
        <v>878</v>
      </c>
      <c r="AD215" s="317" t="s">
        <v>878</v>
      </c>
      <c r="AE215" s="317" t="s">
        <v>878</v>
      </c>
      <c r="AF215" s="317" t="s">
        <v>878</v>
      </c>
      <c r="AG215" s="317" t="s">
        <v>878</v>
      </c>
      <c r="AH215" s="317" t="s">
        <v>878</v>
      </c>
      <c r="AI215" s="317" t="s">
        <v>878</v>
      </c>
      <c r="AJ215" s="317" t="s">
        <v>878</v>
      </c>
      <c r="AK215" s="310" t="s">
        <v>792</v>
      </c>
      <c r="AL215" s="68" t="s">
        <v>1471</v>
      </c>
      <c r="AM215" s="68" t="s">
        <v>1471</v>
      </c>
      <c r="AN215" s="68" t="s">
        <v>792</v>
      </c>
    </row>
    <row r="216" spans="1:40">
      <c r="A216" s="317" t="s">
        <v>1107</v>
      </c>
      <c r="B216" s="317" t="s">
        <v>633</v>
      </c>
      <c r="C216" s="317" t="s">
        <v>1297</v>
      </c>
      <c r="E216" s="396">
        <v>0</v>
      </c>
      <c r="F216" s="396">
        <v>0</v>
      </c>
      <c r="G216" s="396">
        <v>0</v>
      </c>
      <c r="H216" s="396">
        <v>0</v>
      </c>
      <c r="I216" s="396">
        <v>5</v>
      </c>
      <c r="J216" s="396">
        <v>0</v>
      </c>
      <c r="K216" s="396">
        <v>0</v>
      </c>
      <c r="L216" s="396">
        <v>5</v>
      </c>
      <c r="M216" s="396">
        <v>6</v>
      </c>
      <c r="N216" s="396">
        <v>6</v>
      </c>
      <c r="O216" s="396">
        <v>14</v>
      </c>
      <c r="P216" s="396">
        <v>31</v>
      </c>
      <c r="Q216" s="396">
        <v>251</v>
      </c>
      <c r="R216" s="396">
        <v>0</v>
      </c>
      <c r="S216" s="396">
        <v>17</v>
      </c>
      <c r="T216" s="396">
        <v>325</v>
      </c>
      <c r="U216" s="396">
        <v>0</v>
      </c>
      <c r="V216" s="396">
        <v>0</v>
      </c>
      <c r="W216" s="396">
        <v>0</v>
      </c>
      <c r="X216" s="396">
        <v>0</v>
      </c>
      <c r="Y216" s="396">
        <v>1.9920318725099601E-2</v>
      </c>
      <c r="Z216" s="396">
        <v>0</v>
      </c>
      <c r="AA216" s="396">
        <v>0</v>
      </c>
      <c r="AB216" s="396">
        <v>1.5384615384615391E-2</v>
      </c>
      <c r="AC216" s="317" t="s">
        <v>878</v>
      </c>
      <c r="AD216" s="317" t="s">
        <v>878</v>
      </c>
      <c r="AE216" s="317" t="s">
        <v>878</v>
      </c>
      <c r="AF216" s="317" t="s">
        <v>878</v>
      </c>
      <c r="AG216" s="317" t="s">
        <v>878</v>
      </c>
      <c r="AH216" s="317" t="s">
        <v>878</v>
      </c>
      <c r="AI216" s="317" t="s">
        <v>878</v>
      </c>
      <c r="AJ216" s="317" t="s">
        <v>878</v>
      </c>
      <c r="AK216" s="310" t="s">
        <v>792</v>
      </c>
      <c r="AL216" s="68" t="s">
        <v>1471</v>
      </c>
      <c r="AM216" s="68" t="s">
        <v>1471</v>
      </c>
      <c r="AN216" s="68" t="s">
        <v>792</v>
      </c>
    </row>
    <row r="217" spans="1:40">
      <c r="A217" s="317" t="s">
        <v>1136</v>
      </c>
      <c r="B217" s="317" t="s">
        <v>772</v>
      </c>
      <c r="C217" s="317" t="s">
        <v>1297</v>
      </c>
      <c r="E217" s="396">
        <v>0</v>
      </c>
      <c r="F217" s="396">
        <v>0</v>
      </c>
      <c r="G217" s="396">
        <v>0</v>
      </c>
      <c r="H217" s="396">
        <v>0</v>
      </c>
      <c r="I217" s="396">
        <v>7</v>
      </c>
      <c r="J217" s="396">
        <v>0</v>
      </c>
      <c r="K217" s="396">
        <v>0</v>
      </c>
      <c r="L217" s="396">
        <v>7</v>
      </c>
      <c r="M217" s="396">
        <v>9</v>
      </c>
      <c r="N217" s="396">
        <v>1</v>
      </c>
      <c r="O217" s="396">
        <v>3</v>
      </c>
      <c r="P217" s="396">
        <v>41</v>
      </c>
      <c r="Q217" s="396">
        <v>207</v>
      </c>
      <c r="R217" s="396">
        <v>0</v>
      </c>
      <c r="S217" s="396">
        <v>2</v>
      </c>
      <c r="T217" s="396">
        <v>263</v>
      </c>
      <c r="U217" s="396">
        <v>0</v>
      </c>
      <c r="V217" s="396">
        <v>0</v>
      </c>
      <c r="W217" s="396">
        <v>0</v>
      </c>
      <c r="X217" s="396">
        <v>0</v>
      </c>
      <c r="Y217" s="396">
        <v>3.3816425120772951E-2</v>
      </c>
      <c r="Z217" s="396">
        <v>0</v>
      </c>
      <c r="AA217" s="396">
        <v>0</v>
      </c>
      <c r="AB217" s="396">
        <v>2.6615969581749051E-2</v>
      </c>
      <c r="AC217" s="317" t="s">
        <v>878</v>
      </c>
      <c r="AD217" s="317" t="s">
        <v>878</v>
      </c>
      <c r="AE217" s="317" t="s">
        <v>878</v>
      </c>
      <c r="AF217" s="317" t="s">
        <v>878</v>
      </c>
      <c r="AG217" s="317" t="s">
        <v>878</v>
      </c>
      <c r="AH217" s="317" t="s">
        <v>878</v>
      </c>
      <c r="AI217" s="317" t="s">
        <v>878</v>
      </c>
      <c r="AJ217" s="317" t="s">
        <v>878</v>
      </c>
      <c r="AK217" s="310" t="s">
        <v>792</v>
      </c>
      <c r="AL217" s="68" t="s">
        <v>1471</v>
      </c>
      <c r="AM217" s="68" t="s">
        <v>1471</v>
      </c>
      <c r="AN217" s="68" t="s">
        <v>792</v>
      </c>
    </row>
    <row r="218" spans="1:40">
      <c r="A218" s="317" t="s">
        <v>169</v>
      </c>
      <c r="B218" s="317" t="s">
        <v>574</v>
      </c>
      <c r="C218" s="317" t="s">
        <v>1297</v>
      </c>
      <c r="E218" s="396">
        <v>0</v>
      </c>
      <c r="F218" s="396">
        <v>0</v>
      </c>
      <c r="G218" s="396">
        <v>0</v>
      </c>
      <c r="H218" s="396">
        <v>0</v>
      </c>
      <c r="I218" s="396">
        <v>1</v>
      </c>
      <c r="J218" s="396">
        <v>0</v>
      </c>
      <c r="K218" s="396">
        <v>0</v>
      </c>
      <c r="L218" s="396">
        <v>1</v>
      </c>
      <c r="M218" s="396">
        <v>5</v>
      </c>
      <c r="N218" s="396">
        <v>0</v>
      </c>
      <c r="O218" s="396">
        <v>0</v>
      </c>
      <c r="P218" s="396">
        <v>2</v>
      </c>
      <c r="Q218" s="396">
        <v>58</v>
      </c>
      <c r="R218" s="396">
        <v>0</v>
      </c>
      <c r="S218" s="396">
        <v>2</v>
      </c>
      <c r="T218" s="396">
        <v>67</v>
      </c>
      <c r="U218" s="396">
        <v>0</v>
      </c>
      <c r="V218" s="396">
        <v>0</v>
      </c>
      <c r="W218" s="396">
        <v>0</v>
      </c>
      <c r="X218" s="396">
        <v>0</v>
      </c>
      <c r="Y218" s="396">
        <v>1.7241379310344831E-2</v>
      </c>
      <c r="Z218" s="396">
        <v>0</v>
      </c>
      <c r="AA218" s="396">
        <v>0</v>
      </c>
      <c r="AB218" s="396">
        <v>1.492537313432836E-2</v>
      </c>
      <c r="AC218" s="317" t="s">
        <v>878</v>
      </c>
      <c r="AD218" s="317" t="s">
        <v>878</v>
      </c>
      <c r="AE218" s="317" t="s">
        <v>878</v>
      </c>
      <c r="AF218" s="317" t="s">
        <v>878</v>
      </c>
      <c r="AG218" s="317" t="s">
        <v>878</v>
      </c>
      <c r="AH218" s="317" t="s">
        <v>878</v>
      </c>
      <c r="AI218" s="317" t="s">
        <v>878</v>
      </c>
      <c r="AJ218" s="317" t="s">
        <v>878</v>
      </c>
      <c r="AK218" s="310" t="s">
        <v>792</v>
      </c>
      <c r="AL218" s="68" t="s">
        <v>1471</v>
      </c>
      <c r="AM218" s="68" t="s">
        <v>1471</v>
      </c>
      <c r="AN218" s="68" t="s">
        <v>792</v>
      </c>
    </row>
    <row r="219" spans="1:40">
      <c r="A219" s="317" t="s">
        <v>265</v>
      </c>
      <c r="B219" s="317" t="s">
        <v>604</v>
      </c>
      <c r="C219" s="317" t="s">
        <v>1297</v>
      </c>
      <c r="E219" s="396">
        <v>1</v>
      </c>
      <c r="F219" s="396">
        <v>0</v>
      </c>
      <c r="G219" s="396">
        <v>0</v>
      </c>
      <c r="H219" s="396">
        <v>0</v>
      </c>
      <c r="I219" s="396">
        <v>7</v>
      </c>
      <c r="J219" s="396">
        <v>0</v>
      </c>
      <c r="K219" s="396">
        <v>1</v>
      </c>
      <c r="L219" s="396">
        <v>9</v>
      </c>
      <c r="M219" s="396">
        <v>7</v>
      </c>
      <c r="N219" s="396">
        <v>3</v>
      </c>
      <c r="O219" s="396">
        <v>9</v>
      </c>
      <c r="P219" s="396">
        <v>30</v>
      </c>
      <c r="Q219" s="396">
        <v>255</v>
      </c>
      <c r="R219" s="396">
        <v>1</v>
      </c>
      <c r="S219" s="396">
        <v>9</v>
      </c>
      <c r="T219" s="396">
        <v>314</v>
      </c>
      <c r="U219" s="396">
        <v>0.1428571428571429</v>
      </c>
      <c r="V219" s="396">
        <v>0</v>
      </c>
      <c r="W219" s="396">
        <v>0</v>
      </c>
      <c r="X219" s="396">
        <v>0</v>
      </c>
      <c r="Y219" s="396">
        <v>2.7450980392156859E-2</v>
      </c>
      <c r="Z219" s="396">
        <v>0</v>
      </c>
      <c r="AA219" s="396">
        <v>0.1111111111111111</v>
      </c>
      <c r="AB219" s="396">
        <v>2.8662420382165599E-2</v>
      </c>
      <c r="AC219" s="317" t="s">
        <v>878</v>
      </c>
      <c r="AD219" s="317" t="s">
        <v>878</v>
      </c>
      <c r="AE219" s="317" t="s">
        <v>878</v>
      </c>
      <c r="AF219" s="317" t="s">
        <v>878</v>
      </c>
      <c r="AG219" s="317" t="s">
        <v>878</v>
      </c>
      <c r="AH219" s="317" t="s">
        <v>878</v>
      </c>
      <c r="AI219" s="317" t="s">
        <v>878</v>
      </c>
      <c r="AJ219" s="317" t="s">
        <v>878</v>
      </c>
      <c r="AK219" s="233" t="s">
        <v>792</v>
      </c>
      <c r="AL219" s="68" t="s">
        <v>1471</v>
      </c>
      <c r="AM219" s="68" t="s">
        <v>1471</v>
      </c>
      <c r="AN219" s="68" t="s">
        <v>792</v>
      </c>
    </row>
    <row r="220" spans="1:40">
      <c r="A220" s="317" t="s">
        <v>13</v>
      </c>
      <c r="B220" s="317" t="s">
        <v>765</v>
      </c>
      <c r="C220" s="317" t="s">
        <v>1297</v>
      </c>
      <c r="E220" s="396">
        <v>0</v>
      </c>
      <c r="F220" s="396">
        <v>0</v>
      </c>
      <c r="G220" s="396">
        <v>0</v>
      </c>
      <c r="H220" s="396">
        <v>1</v>
      </c>
      <c r="I220" s="396">
        <v>7</v>
      </c>
      <c r="J220" s="396">
        <v>0</v>
      </c>
      <c r="K220" s="396">
        <v>0</v>
      </c>
      <c r="L220" s="396">
        <v>8</v>
      </c>
      <c r="M220" s="396">
        <v>4</v>
      </c>
      <c r="N220" s="396">
        <v>3</v>
      </c>
      <c r="O220" s="396">
        <v>6</v>
      </c>
      <c r="P220" s="396">
        <v>59</v>
      </c>
      <c r="Q220" s="396">
        <v>520</v>
      </c>
      <c r="R220" s="396">
        <v>0</v>
      </c>
      <c r="S220" s="396">
        <v>19</v>
      </c>
      <c r="T220" s="396">
        <v>611</v>
      </c>
      <c r="U220" s="396">
        <v>0</v>
      </c>
      <c r="V220" s="396">
        <v>0</v>
      </c>
      <c r="W220" s="396">
        <v>0</v>
      </c>
      <c r="X220" s="396">
        <v>1.6949152542372881E-2</v>
      </c>
      <c r="Y220" s="396">
        <v>1.3461538461538461E-2</v>
      </c>
      <c r="Z220" s="396">
        <v>0</v>
      </c>
      <c r="AA220" s="396">
        <v>0</v>
      </c>
      <c r="AB220" s="396">
        <v>1.3093289689034371E-2</v>
      </c>
      <c r="AC220" s="317" t="s">
        <v>878</v>
      </c>
      <c r="AD220" s="317" t="s">
        <v>878</v>
      </c>
      <c r="AE220" s="317" t="s">
        <v>878</v>
      </c>
      <c r="AF220" s="317" t="s">
        <v>878</v>
      </c>
      <c r="AG220" s="317" t="s">
        <v>878</v>
      </c>
      <c r="AH220" s="317" t="s">
        <v>878</v>
      </c>
      <c r="AI220" s="317" t="s">
        <v>878</v>
      </c>
      <c r="AJ220" s="317" t="s">
        <v>878</v>
      </c>
      <c r="AK220" s="310" t="s">
        <v>792</v>
      </c>
      <c r="AL220" s="68" t="s">
        <v>1471</v>
      </c>
      <c r="AM220" s="68" t="s">
        <v>1471</v>
      </c>
      <c r="AN220" s="68" t="s">
        <v>792</v>
      </c>
    </row>
    <row r="221" spans="1:40">
      <c r="A221" s="317" t="s">
        <v>230</v>
      </c>
      <c r="B221" s="317" t="s">
        <v>690</v>
      </c>
      <c r="C221" s="317" t="s">
        <v>1289</v>
      </c>
      <c r="E221" s="396">
        <v>8</v>
      </c>
      <c r="F221" s="396">
        <v>0</v>
      </c>
      <c r="G221" s="396">
        <v>11</v>
      </c>
      <c r="H221" s="396">
        <v>10</v>
      </c>
      <c r="I221" s="396">
        <v>88</v>
      </c>
      <c r="J221" s="396">
        <v>1</v>
      </c>
      <c r="K221" s="396">
        <v>22</v>
      </c>
      <c r="L221" s="396">
        <v>140</v>
      </c>
      <c r="M221" s="396">
        <v>153</v>
      </c>
      <c r="N221" s="396">
        <v>55</v>
      </c>
      <c r="O221" s="396">
        <v>154</v>
      </c>
      <c r="P221" s="396">
        <v>310</v>
      </c>
      <c r="Q221" s="396">
        <v>3097</v>
      </c>
      <c r="R221" s="396">
        <v>21</v>
      </c>
      <c r="S221" s="396">
        <v>398</v>
      </c>
      <c r="T221" s="396">
        <v>4188</v>
      </c>
      <c r="U221" s="396">
        <v>5.22875816993464E-2</v>
      </c>
      <c r="V221" s="396">
        <v>0</v>
      </c>
      <c r="W221" s="396">
        <v>7.1428571428571438E-2</v>
      </c>
      <c r="X221" s="396">
        <v>3.2258064516129031E-2</v>
      </c>
      <c r="Y221" s="396">
        <v>2.841459476913142E-2</v>
      </c>
      <c r="Z221" s="396">
        <v>4.7619047619047623E-2</v>
      </c>
      <c r="AA221" s="396">
        <v>5.5276381909547742E-2</v>
      </c>
      <c r="AB221" s="396">
        <v>3.3428844317096473E-2</v>
      </c>
      <c r="AC221" s="317" t="s">
        <v>792</v>
      </c>
      <c r="AD221" s="317" t="s">
        <v>878</v>
      </c>
      <c r="AE221" s="317" t="s">
        <v>792</v>
      </c>
      <c r="AF221" s="317" t="s">
        <v>878</v>
      </c>
      <c r="AG221" s="317" t="s">
        <v>878</v>
      </c>
      <c r="AH221" s="317" t="s">
        <v>878</v>
      </c>
      <c r="AI221" s="317" t="s">
        <v>792</v>
      </c>
      <c r="AJ221" s="317" t="s">
        <v>878</v>
      </c>
      <c r="AK221" s="310" t="s">
        <v>792</v>
      </c>
      <c r="AL221" s="233" t="s">
        <v>2061</v>
      </c>
      <c r="AM221" s="233" t="s">
        <v>792</v>
      </c>
      <c r="AN221" s="233" t="s">
        <v>878</v>
      </c>
    </row>
    <row r="222" spans="1:40">
      <c r="A222" s="317" t="s">
        <v>64</v>
      </c>
      <c r="B222" s="317" t="s">
        <v>514</v>
      </c>
      <c r="C222" s="317" t="s">
        <v>1289</v>
      </c>
      <c r="E222" s="396">
        <v>0</v>
      </c>
      <c r="F222" s="396">
        <v>0</v>
      </c>
      <c r="G222" s="396">
        <v>0</v>
      </c>
      <c r="H222" s="396">
        <v>0</v>
      </c>
      <c r="I222" s="396">
        <v>0</v>
      </c>
      <c r="J222" s="396">
        <v>0</v>
      </c>
      <c r="K222" s="396">
        <v>0</v>
      </c>
      <c r="L222" s="396">
        <v>0</v>
      </c>
      <c r="M222" s="396">
        <v>0</v>
      </c>
      <c r="N222" s="396">
        <v>0</v>
      </c>
      <c r="O222" s="396">
        <v>0</v>
      </c>
      <c r="P222" s="396">
        <v>1</v>
      </c>
      <c r="Q222" s="396">
        <v>7</v>
      </c>
      <c r="R222" s="396">
        <v>0</v>
      </c>
      <c r="S222" s="396">
        <v>0</v>
      </c>
      <c r="T222" s="396">
        <v>8</v>
      </c>
      <c r="U222" s="396">
        <v>0</v>
      </c>
      <c r="V222" s="396">
        <v>0</v>
      </c>
      <c r="W222" s="396">
        <v>0</v>
      </c>
      <c r="X222" s="396">
        <v>0</v>
      </c>
      <c r="Y222" s="396">
        <v>0</v>
      </c>
      <c r="Z222" s="396">
        <v>0</v>
      </c>
      <c r="AA222" s="396">
        <v>0</v>
      </c>
      <c r="AB222" s="396">
        <v>0</v>
      </c>
      <c r="AC222" s="317" t="s">
        <v>878</v>
      </c>
      <c r="AD222" s="317" t="s">
        <v>878</v>
      </c>
      <c r="AE222" s="317" t="s">
        <v>878</v>
      </c>
      <c r="AF222" s="317" t="s">
        <v>878</v>
      </c>
      <c r="AG222" s="317" t="s">
        <v>878</v>
      </c>
      <c r="AH222" s="317" t="s">
        <v>878</v>
      </c>
      <c r="AI222" s="317" t="s">
        <v>878</v>
      </c>
      <c r="AJ222" s="317" t="s">
        <v>878</v>
      </c>
      <c r="AK222" s="310" t="s">
        <v>792</v>
      </c>
      <c r="AL222" s="68" t="s">
        <v>1471</v>
      </c>
      <c r="AM222" s="68" t="s">
        <v>1471</v>
      </c>
      <c r="AN222" s="68" t="s">
        <v>792</v>
      </c>
    </row>
    <row r="223" spans="1:40">
      <c r="A223" s="317" t="s">
        <v>380</v>
      </c>
      <c r="B223" s="317" t="s">
        <v>606</v>
      </c>
      <c r="C223" s="317" t="s">
        <v>1289</v>
      </c>
      <c r="E223" s="396">
        <v>0</v>
      </c>
      <c r="F223" s="396">
        <v>0</v>
      </c>
      <c r="G223" s="396">
        <v>0</v>
      </c>
      <c r="H223" s="396">
        <v>0</v>
      </c>
      <c r="I223" s="396">
        <v>0</v>
      </c>
      <c r="J223" s="396">
        <v>0</v>
      </c>
      <c r="K223" s="396">
        <v>0</v>
      </c>
      <c r="L223" s="396">
        <v>0</v>
      </c>
      <c r="M223" s="396">
        <v>0</v>
      </c>
      <c r="N223" s="396">
        <v>0</v>
      </c>
      <c r="O223" s="396">
        <v>0</v>
      </c>
      <c r="P223" s="396">
        <v>0</v>
      </c>
      <c r="Q223" s="396">
        <v>5</v>
      </c>
      <c r="R223" s="396">
        <v>0</v>
      </c>
      <c r="S223" s="396">
        <v>0</v>
      </c>
      <c r="T223" s="396">
        <v>5</v>
      </c>
      <c r="U223" s="396">
        <v>0</v>
      </c>
      <c r="V223" s="396">
        <v>0</v>
      </c>
      <c r="W223" s="396">
        <v>0</v>
      </c>
      <c r="X223" s="396">
        <v>0</v>
      </c>
      <c r="Y223" s="396">
        <v>0</v>
      </c>
      <c r="Z223" s="396">
        <v>0</v>
      </c>
      <c r="AA223" s="396">
        <v>0</v>
      </c>
      <c r="AB223" s="396">
        <v>0</v>
      </c>
      <c r="AC223" s="317" t="s">
        <v>878</v>
      </c>
      <c r="AD223" s="317" t="s">
        <v>878</v>
      </c>
      <c r="AE223" s="317" t="s">
        <v>878</v>
      </c>
      <c r="AF223" s="317" t="s">
        <v>878</v>
      </c>
      <c r="AG223" s="317" t="s">
        <v>878</v>
      </c>
      <c r="AH223" s="317" t="s">
        <v>878</v>
      </c>
      <c r="AI223" s="317" t="s">
        <v>878</v>
      </c>
      <c r="AJ223" s="317" t="s">
        <v>878</v>
      </c>
      <c r="AK223" s="310" t="s">
        <v>792</v>
      </c>
      <c r="AL223" s="68" t="s">
        <v>1471</v>
      </c>
      <c r="AM223" s="68" t="s">
        <v>1471</v>
      </c>
      <c r="AN223" s="68" t="s">
        <v>792</v>
      </c>
    </row>
    <row r="224" spans="1:40">
      <c r="A224" s="317" t="s">
        <v>45</v>
      </c>
      <c r="B224" s="317" t="s">
        <v>670</v>
      </c>
      <c r="C224" s="317" t="s">
        <v>1289</v>
      </c>
      <c r="E224" s="396">
        <v>0</v>
      </c>
      <c r="F224" s="396">
        <v>0</v>
      </c>
      <c r="G224" s="396">
        <v>0</v>
      </c>
      <c r="H224" s="396">
        <v>0</v>
      </c>
      <c r="I224" s="396">
        <v>4</v>
      </c>
      <c r="J224" s="396">
        <v>0</v>
      </c>
      <c r="K224" s="396">
        <v>0</v>
      </c>
      <c r="L224" s="396">
        <v>4</v>
      </c>
      <c r="M224" s="396">
        <v>2</v>
      </c>
      <c r="N224" s="396">
        <v>0</v>
      </c>
      <c r="O224" s="396">
        <v>2</v>
      </c>
      <c r="P224" s="396">
        <v>11</v>
      </c>
      <c r="Q224" s="396">
        <v>198</v>
      </c>
      <c r="R224" s="396">
        <v>0</v>
      </c>
      <c r="S224" s="396">
        <v>7</v>
      </c>
      <c r="T224" s="396">
        <v>220</v>
      </c>
      <c r="U224" s="396">
        <v>0</v>
      </c>
      <c r="V224" s="396">
        <v>0</v>
      </c>
      <c r="W224" s="396">
        <v>0</v>
      </c>
      <c r="X224" s="396">
        <v>0</v>
      </c>
      <c r="Y224" s="396">
        <v>2.02020202020202E-2</v>
      </c>
      <c r="Z224" s="396">
        <v>0</v>
      </c>
      <c r="AA224" s="396">
        <v>0</v>
      </c>
      <c r="AB224" s="396">
        <v>1.8181818181818181E-2</v>
      </c>
      <c r="AC224" s="317" t="s">
        <v>878</v>
      </c>
      <c r="AD224" s="317" t="s">
        <v>878</v>
      </c>
      <c r="AE224" s="317" t="s">
        <v>878</v>
      </c>
      <c r="AF224" s="317" t="s">
        <v>878</v>
      </c>
      <c r="AG224" s="317" t="s">
        <v>878</v>
      </c>
      <c r="AH224" s="317" t="s">
        <v>878</v>
      </c>
      <c r="AI224" s="317" t="s">
        <v>878</v>
      </c>
      <c r="AJ224" s="317" t="s">
        <v>878</v>
      </c>
      <c r="AK224" s="310" t="s">
        <v>792</v>
      </c>
      <c r="AL224" s="68" t="s">
        <v>1471</v>
      </c>
      <c r="AM224" s="68" t="s">
        <v>1471</v>
      </c>
      <c r="AN224" s="68" t="s">
        <v>792</v>
      </c>
    </row>
    <row r="225" spans="1:40">
      <c r="A225" s="317" t="s">
        <v>1170</v>
      </c>
      <c r="B225" s="317" t="s">
        <v>650</v>
      </c>
      <c r="C225" s="317" t="s">
        <v>1289</v>
      </c>
      <c r="E225" s="396">
        <v>0</v>
      </c>
      <c r="F225" s="396">
        <v>0</v>
      </c>
      <c r="G225" s="396">
        <v>0</v>
      </c>
      <c r="H225" s="396">
        <v>0</v>
      </c>
      <c r="I225" s="396">
        <v>0</v>
      </c>
      <c r="J225" s="396">
        <v>0</v>
      </c>
      <c r="K225" s="396">
        <v>0</v>
      </c>
      <c r="L225" s="396">
        <v>0</v>
      </c>
      <c r="M225" s="396">
        <v>2</v>
      </c>
      <c r="N225" s="396">
        <v>1</v>
      </c>
      <c r="O225" s="396">
        <v>11</v>
      </c>
      <c r="P225" s="396">
        <v>33</v>
      </c>
      <c r="Q225" s="396">
        <v>187</v>
      </c>
      <c r="R225" s="396">
        <v>1</v>
      </c>
      <c r="S225" s="396">
        <v>19</v>
      </c>
      <c r="T225" s="396">
        <v>254</v>
      </c>
      <c r="U225" s="396">
        <v>0</v>
      </c>
      <c r="V225" s="396">
        <v>0</v>
      </c>
      <c r="W225" s="396">
        <v>0</v>
      </c>
      <c r="X225" s="396">
        <v>0</v>
      </c>
      <c r="Y225" s="396">
        <v>0</v>
      </c>
      <c r="Z225" s="396">
        <v>0</v>
      </c>
      <c r="AA225" s="396">
        <v>0</v>
      </c>
      <c r="AB225" s="396">
        <v>0</v>
      </c>
      <c r="AC225" s="317" t="s">
        <v>878</v>
      </c>
      <c r="AD225" s="317" t="s">
        <v>878</v>
      </c>
      <c r="AE225" s="317" t="s">
        <v>878</v>
      </c>
      <c r="AF225" s="317" t="s">
        <v>878</v>
      </c>
      <c r="AG225" s="317" t="s">
        <v>878</v>
      </c>
      <c r="AH225" s="317" t="s">
        <v>878</v>
      </c>
      <c r="AI225" s="317" t="s">
        <v>878</v>
      </c>
      <c r="AJ225" s="317" t="s">
        <v>878</v>
      </c>
      <c r="AK225" s="310" t="s">
        <v>792</v>
      </c>
      <c r="AL225" s="68" t="s">
        <v>1471</v>
      </c>
      <c r="AM225" s="68" t="s">
        <v>1471</v>
      </c>
      <c r="AN225" s="68" t="s">
        <v>792</v>
      </c>
    </row>
    <row r="226" spans="1:40">
      <c r="A226" s="317" t="s">
        <v>1168</v>
      </c>
      <c r="B226" s="317" t="s">
        <v>649</v>
      </c>
      <c r="C226" s="317" t="s">
        <v>1289</v>
      </c>
      <c r="E226" s="396">
        <v>0</v>
      </c>
      <c r="F226" s="396">
        <v>0</v>
      </c>
      <c r="G226" s="396">
        <v>0</v>
      </c>
      <c r="H226" s="396">
        <v>0</v>
      </c>
      <c r="I226" s="396">
        <v>9</v>
      </c>
      <c r="J226" s="396">
        <v>2</v>
      </c>
      <c r="K226" s="396">
        <v>0</v>
      </c>
      <c r="L226" s="396">
        <v>11</v>
      </c>
      <c r="M226" s="396">
        <v>9</v>
      </c>
      <c r="N226" s="396">
        <v>9</v>
      </c>
      <c r="O226" s="396">
        <v>15</v>
      </c>
      <c r="P226" s="396">
        <v>80</v>
      </c>
      <c r="Q226" s="396">
        <v>872</v>
      </c>
      <c r="R226" s="396">
        <v>2</v>
      </c>
      <c r="S226" s="396">
        <v>95</v>
      </c>
      <c r="T226" s="396">
        <v>1082</v>
      </c>
      <c r="U226" s="396">
        <v>0</v>
      </c>
      <c r="V226" s="396">
        <v>0</v>
      </c>
      <c r="W226" s="396">
        <v>0</v>
      </c>
      <c r="X226" s="396">
        <v>0</v>
      </c>
      <c r="Y226" s="396">
        <v>1.032110091743119E-2</v>
      </c>
      <c r="Z226" s="396">
        <v>1</v>
      </c>
      <c r="AA226" s="396">
        <v>0</v>
      </c>
      <c r="AB226" s="396">
        <v>1.0166358595194091E-2</v>
      </c>
      <c r="AC226" s="317" t="s">
        <v>878</v>
      </c>
      <c r="AD226" s="317" t="s">
        <v>878</v>
      </c>
      <c r="AE226" s="317" t="s">
        <v>878</v>
      </c>
      <c r="AF226" s="317" t="s">
        <v>878</v>
      </c>
      <c r="AG226" s="317" t="s">
        <v>878</v>
      </c>
      <c r="AH226" s="317" t="s">
        <v>878</v>
      </c>
      <c r="AI226" s="317" t="s">
        <v>878</v>
      </c>
      <c r="AJ226" s="317" t="s">
        <v>878</v>
      </c>
      <c r="AK226" s="310" t="s">
        <v>792</v>
      </c>
      <c r="AL226" s="68" t="s">
        <v>1471</v>
      </c>
      <c r="AM226" s="68" t="s">
        <v>1471</v>
      </c>
      <c r="AN226" s="68" t="s">
        <v>792</v>
      </c>
    </row>
    <row r="227" spans="1:40">
      <c r="A227" s="317" t="s">
        <v>235</v>
      </c>
      <c r="B227" s="317" t="s">
        <v>551</v>
      </c>
      <c r="C227" s="317" t="s">
        <v>1289</v>
      </c>
      <c r="E227" s="396">
        <v>0</v>
      </c>
      <c r="F227" s="396">
        <v>0</v>
      </c>
      <c r="G227" s="396">
        <v>2</v>
      </c>
      <c r="H227" s="396">
        <v>0</v>
      </c>
      <c r="I227" s="396">
        <v>23</v>
      </c>
      <c r="J227" s="396">
        <v>2</v>
      </c>
      <c r="K227" s="396">
        <v>2</v>
      </c>
      <c r="L227" s="396">
        <v>29</v>
      </c>
      <c r="M227" s="396">
        <v>23</v>
      </c>
      <c r="N227" s="396">
        <v>16</v>
      </c>
      <c r="O227" s="396">
        <v>28</v>
      </c>
      <c r="P227" s="396">
        <v>131</v>
      </c>
      <c r="Q227" s="396">
        <v>1346</v>
      </c>
      <c r="R227" s="396">
        <v>2</v>
      </c>
      <c r="S227" s="396">
        <v>104</v>
      </c>
      <c r="T227" s="396">
        <v>1650</v>
      </c>
      <c r="U227" s="396">
        <v>0</v>
      </c>
      <c r="V227" s="396">
        <v>0</v>
      </c>
      <c r="W227" s="396">
        <v>7.1428571428571438E-2</v>
      </c>
      <c r="X227" s="396">
        <v>0</v>
      </c>
      <c r="Y227" s="396">
        <v>1.7087667161961369E-2</v>
      </c>
      <c r="Z227" s="396">
        <v>1</v>
      </c>
      <c r="AA227" s="396">
        <v>1.9230769230769228E-2</v>
      </c>
      <c r="AB227" s="396">
        <v>1.7575757575757571E-2</v>
      </c>
      <c r="AC227" s="317" t="s">
        <v>878</v>
      </c>
      <c r="AD227" s="317" t="s">
        <v>878</v>
      </c>
      <c r="AE227" s="317" t="s">
        <v>878</v>
      </c>
      <c r="AF227" s="317" t="s">
        <v>878</v>
      </c>
      <c r="AG227" s="317" t="s">
        <v>878</v>
      </c>
      <c r="AH227" s="317" t="s">
        <v>878</v>
      </c>
      <c r="AI227" s="317" t="s">
        <v>878</v>
      </c>
      <c r="AJ227" s="317" t="s">
        <v>878</v>
      </c>
      <c r="AK227" s="310" t="s">
        <v>792</v>
      </c>
      <c r="AL227" s="68" t="s">
        <v>1471</v>
      </c>
      <c r="AM227" s="68" t="s">
        <v>1471</v>
      </c>
      <c r="AN227" s="68" t="s">
        <v>792</v>
      </c>
    </row>
    <row r="228" spans="1:40">
      <c r="A228" s="317" t="s">
        <v>368</v>
      </c>
      <c r="B228" s="317" t="s">
        <v>597</v>
      </c>
      <c r="C228" s="317" t="s">
        <v>1289</v>
      </c>
      <c r="E228" s="396">
        <v>0</v>
      </c>
      <c r="F228" s="396">
        <v>0</v>
      </c>
      <c r="G228" s="396">
        <v>0</v>
      </c>
      <c r="H228" s="396">
        <v>0</v>
      </c>
      <c r="I228" s="396">
        <v>0</v>
      </c>
      <c r="J228" s="396">
        <v>0</v>
      </c>
      <c r="K228" s="396">
        <v>0</v>
      </c>
      <c r="L228" s="396">
        <v>0</v>
      </c>
      <c r="M228" s="396">
        <v>6</v>
      </c>
      <c r="N228" s="396">
        <v>7</v>
      </c>
      <c r="O228" s="396">
        <v>1</v>
      </c>
      <c r="P228" s="396">
        <v>4</v>
      </c>
      <c r="Q228" s="396">
        <v>96</v>
      </c>
      <c r="R228" s="396">
        <v>0</v>
      </c>
      <c r="S228" s="396">
        <v>1</v>
      </c>
      <c r="T228" s="396">
        <v>115</v>
      </c>
      <c r="U228" s="396">
        <v>0</v>
      </c>
      <c r="V228" s="396">
        <v>0</v>
      </c>
      <c r="W228" s="396">
        <v>0</v>
      </c>
      <c r="X228" s="396">
        <v>0</v>
      </c>
      <c r="Y228" s="396">
        <v>0</v>
      </c>
      <c r="Z228" s="396">
        <v>0</v>
      </c>
      <c r="AA228" s="396">
        <v>0</v>
      </c>
      <c r="AB228" s="396">
        <v>0</v>
      </c>
      <c r="AC228" s="317" t="s">
        <v>878</v>
      </c>
      <c r="AD228" s="317" t="s">
        <v>878</v>
      </c>
      <c r="AE228" s="317" t="s">
        <v>878</v>
      </c>
      <c r="AF228" s="317" t="s">
        <v>878</v>
      </c>
      <c r="AG228" s="317" t="s">
        <v>878</v>
      </c>
      <c r="AH228" s="317" t="s">
        <v>878</v>
      </c>
      <c r="AI228" s="317" t="s">
        <v>878</v>
      </c>
      <c r="AJ228" s="317" t="s">
        <v>878</v>
      </c>
      <c r="AK228" s="310" t="s">
        <v>792</v>
      </c>
      <c r="AL228" s="68" t="s">
        <v>1471</v>
      </c>
      <c r="AM228" s="68" t="s">
        <v>1471</v>
      </c>
      <c r="AN228" s="68" t="s">
        <v>792</v>
      </c>
    </row>
    <row r="229" spans="1:40">
      <c r="A229" s="317" t="s">
        <v>241</v>
      </c>
      <c r="B229" s="317" t="s">
        <v>554</v>
      </c>
      <c r="C229" s="317" t="s">
        <v>1289</v>
      </c>
      <c r="E229" s="396">
        <v>0</v>
      </c>
      <c r="F229" s="396">
        <v>0</v>
      </c>
      <c r="G229" s="396">
        <v>1</v>
      </c>
      <c r="H229" s="396">
        <v>1</v>
      </c>
      <c r="I229" s="396">
        <v>6</v>
      </c>
      <c r="J229" s="396">
        <v>0</v>
      </c>
      <c r="K229" s="396">
        <v>0</v>
      </c>
      <c r="L229" s="396">
        <v>8</v>
      </c>
      <c r="M229" s="396">
        <v>18</v>
      </c>
      <c r="N229" s="396">
        <v>10</v>
      </c>
      <c r="O229" s="396">
        <v>10</v>
      </c>
      <c r="P229" s="396">
        <v>62</v>
      </c>
      <c r="Q229" s="396">
        <v>502</v>
      </c>
      <c r="R229" s="396">
        <v>0</v>
      </c>
      <c r="S229" s="396">
        <v>57</v>
      </c>
      <c r="T229" s="396">
        <v>659</v>
      </c>
      <c r="U229" s="396">
        <v>0</v>
      </c>
      <c r="V229" s="396">
        <v>0</v>
      </c>
      <c r="W229" s="396">
        <v>0.1</v>
      </c>
      <c r="X229" s="396">
        <v>1.6129032258064519E-2</v>
      </c>
      <c r="Y229" s="396">
        <v>1.1952191235059761E-2</v>
      </c>
      <c r="Z229" s="396">
        <v>0</v>
      </c>
      <c r="AA229" s="396">
        <v>0</v>
      </c>
      <c r="AB229" s="396">
        <v>1.213960546282246E-2</v>
      </c>
      <c r="AC229" s="317" t="s">
        <v>878</v>
      </c>
      <c r="AD229" s="317" t="s">
        <v>878</v>
      </c>
      <c r="AE229" s="317" t="s">
        <v>878</v>
      </c>
      <c r="AF229" s="317" t="s">
        <v>878</v>
      </c>
      <c r="AG229" s="317" t="s">
        <v>878</v>
      </c>
      <c r="AH229" s="317" t="s">
        <v>878</v>
      </c>
      <c r="AI229" s="317" t="s">
        <v>878</v>
      </c>
      <c r="AJ229" s="317" t="s">
        <v>878</v>
      </c>
      <c r="AK229" s="310" t="s">
        <v>792</v>
      </c>
      <c r="AL229" s="68" t="s">
        <v>1471</v>
      </c>
      <c r="AM229" s="68" t="s">
        <v>1471</v>
      </c>
      <c r="AN229" s="68" t="s">
        <v>792</v>
      </c>
    </row>
    <row r="230" spans="1:40">
      <c r="A230" s="317" t="s">
        <v>175</v>
      </c>
      <c r="B230" s="317" t="s">
        <v>821</v>
      </c>
      <c r="C230" s="317" t="s">
        <v>1289</v>
      </c>
      <c r="E230" s="396">
        <v>0</v>
      </c>
      <c r="F230" s="396">
        <v>0</v>
      </c>
      <c r="G230" s="396">
        <v>0</v>
      </c>
      <c r="H230" s="396">
        <v>0</v>
      </c>
      <c r="I230" s="396">
        <v>3</v>
      </c>
      <c r="J230" s="396">
        <v>0</v>
      </c>
      <c r="K230" s="396">
        <v>0</v>
      </c>
      <c r="L230" s="396">
        <v>3</v>
      </c>
      <c r="M230" s="396">
        <v>14</v>
      </c>
      <c r="N230" s="396">
        <v>8</v>
      </c>
      <c r="O230" s="396">
        <v>8</v>
      </c>
      <c r="P230" s="396">
        <v>72</v>
      </c>
      <c r="Q230" s="396">
        <v>500</v>
      </c>
      <c r="R230" s="396">
        <v>0</v>
      </c>
      <c r="S230" s="396">
        <v>55</v>
      </c>
      <c r="T230" s="396">
        <v>657</v>
      </c>
      <c r="U230" s="396">
        <v>0</v>
      </c>
      <c r="V230" s="396">
        <v>0</v>
      </c>
      <c r="W230" s="396">
        <v>0</v>
      </c>
      <c r="X230" s="396">
        <v>0</v>
      </c>
      <c r="Y230" s="396">
        <v>6.0000000000000001E-3</v>
      </c>
      <c r="Z230" s="396">
        <v>0</v>
      </c>
      <c r="AA230" s="396">
        <v>0</v>
      </c>
      <c r="AB230" s="396">
        <v>4.5662100456621002E-3</v>
      </c>
      <c r="AC230" s="317" t="s">
        <v>878</v>
      </c>
      <c r="AD230" s="317" t="s">
        <v>878</v>
      </c>
      <c r="AE230" s="317" t="s">
        <v>878</v>
      </c>
      <c r="AF230" s="317" t="s">
        <v>878</v>
      </c>
      <c r="AG230" s="317" t="s">
        <v>878</v>
      </c>
      <c r="AH230" s="317" t="s">
        <v>878</v>
      </c>
      <c r="AI230" s="317" t="s">
        <v>878</v>
      </c>
      <c r="AJ230" s="317" t="s">
        <v>878</v>
      </c>
      <c r="AK230" s="310" t="s">
        <v>792</v>
      </c>
      <c r="AL230" s="68" t="s">
        <v>1471</v>
      </c>
      <c r="AM230" s="68" t="s">
        <v>1471</v>
      </c>
      <c r="AN230" s="68" t="s">
        <v>792</v>
      </c>
    </row>
    <row r="231" spans="1:40">
      <c r="A231" s="317" t="s">
        <v>401</v>
      </c>
      <c r="B231" s="317" t="s">
        <v>635</v>
      </c>
      <c r="C231" s="317" t="s">
        <v>1289</v>
      </c>
      <c r="E231" s="396">
        <v>0</v>
      </c>
      <c r="F231" s="396">
        <v>0</v>
      </c>
      <c r="G231" s="396">
        <v>0</v>
      </c>
      <c r="H231" s="396">
        <v>0</v>
      </c>
      <c r="I231" s="396">
        <v>0</v>
      </c>
      <c r="J231" s="396">
        <v>0</v>
      </c>
      <c r="K231" s="396">
        <v>0</v>
      </c>
      <c r="L231" s="396">
        <v>0</v>
      </c>
      <c r="M231" s="396">
        <v>0</v>
      </c>
      <c r="N231" s="396">
        <v>0</v>
      </c>
      <c r="O231" s="396">
        <v>0</v>
      </c>
      <c r="P231" s="396">
        <v>2</v>
      </c>
      <c r="Q231" s="396">
        <v>60</v>
      </c>
      <c r="R231" s="396">
        <v>0</v>
      </c>
      <c r="S231" s="396">
        <v>1</v>
      </c>
      <c r="T231" s="396">
        <v>63</v>
      </c>
      <c r="U231" s="396">
        <v>0</v>
      </c>
      <c r="V231" s="396">
        <v>0</v>
      </c>
      <c r="W231" s="396">
        <v>0</v>
      </c>
      <c r="X231" s="396">
        <v>0</v>
      </c>
      <c r="Y231" s="396">
        <v>0</v>
      </c>
      <c r="Z231" s="396">
        <v>0</v>
      </c>
      <c r="AA231" s="396">
        <v>0</v>
      </c>
      <c r="AB231" s="396">
        <v>0</v>
      </c>
      <c r="AC231" s="317" t="s">
        <v>878</v>
      </c>
      <c r="AD231" s="317" t="s">
        <v>878</v>
      </c>
      <c r="AE231" s="317" t="s">
        <v>878</v>
      </c>
      <c r="AF231" s="317" t="s">
        <v>878</v>
      </c>
      <c r="AG231" s="317" t="s">
        <v>878</v>
      </c>
      <c r="AH231" s="317" t="s">
        <v>878</v>
      </c>
      <c r="AI231" s="317" t="s">
        <v>878</v>
      </c>
      <c r="AJ231" s="317" t="s">
        <v>878</v>
      </c>
      <c r="AK231" s="310" t="s">
        <v>792</v>
      </c>
      <c r="AL231" s="68" t="s">
        <v>1471</v>
      </c>
      <c r="AM231" s="68" t="s">
        <v>1471</v>
      </c>
      <c r="AN231" s="68" t="s">
        <v>792</v>
      </c>
    </row>
    <row r="232" spans="1:40">
      <c r="A232" s="317" t="s">
        <v>250</v>
      </c>
      <c r="B232" s="317" t="s">
        <v>820</v>
      </c>
      <c r="C232" s="317" t="s">
        <v>1289</v>
      </c>
      <c r="E232" s="396">
        <v>0</v>
      </c>
      <c r="F232" s="396">
        <v>0</v>
      </c>
      <c r="G232" s="396">
        <v>0</v>
      </c>
      <c r="H232" s="396">
        <v>1</v>
      </c>
      <c r="I232" s="396">
        <v>5</v>
      </c>
      <c r="J232" s="396">
        <v>0</v>
      </c>
      <c r="K232" s="396">
        <v>0</v>
      </c>
      <c r="L232" s="396">
        <v>6</v>
      </c>
      <c r="M232" s="396">
        <v>6</v>
      </c>
      <c r="N232" s="396">
        <v>8</v>
      </c>
      <c r="O232" s="396">
        <v>14</v>
      </c>
      <c r="P232" s="396">
        <v>44</v>
      </c>
      <c r="Q232" s="396">
        <v>429</v>
      </c>
      <c r="R232" s="396">
        <v>3</v>
      </c>
      <c r="S232" s="396">
        <v>45</v>
      </c>
      <c r="T232" s="396">
        <v>549</v>
      </c>
      <c r="U232" s="396">
        <v>0</v>
      </c>
      <c r="V232" s="396">
        <v>0</v>
      </c>
      <c r="W232" s="396">
        <v>0</v>
      </c>
      <c r="X232" s="396">
        <v>2.2727272727272731E-2</v>
      </c>
      <c r="Y232" s="396">
        <v>1.1655011655011659E-2</v>
      </c>
      <c r="Z232" s="396">
        <v>0</v>
      </c>
      <c r="AA232" s="396">
        <v>0</v>
      </c>
      <c r="AB232" s="396">
        <v>1.092896174863388E-2</v>
      </c>
      <c r="AC232" s="317" t="s">
        <v>878</v>
      </c>
      <c r="AD232" s="317" t="s">
        <v>878</v>
      </c>
      <c r="AE232" s="317" t="s">
        <v>878</v>
      </c>
      <c r="AF232" s="317" t="s">
        <v>878</v>
      </c>
      <c r="AG232" s="317" t="s">
        <v>878</v>
      </c>
      <c r="AH232" s="317" t="s">
        <v>878</v>
      </c>
      <c r="AI232" s="317" t="s">
        <v>878</v>
      </c>
      <c r="AJ232" s="317" t="s">
        <v>878</v>
      </c>
      <c r="AK232" s="310" t="s">
        <v>792</v>
      </c>
      <c r="AL232" s="68" t="s">
        <v>1471</v>
      </c>
      <c r="AM232" s="68" t="s">
        <v>1471</v>
      </c>
      <c r="AN232" s="68" t="s">
        <v>792</v>
      </c>
    </row>
    <row r="233" spans="1:40">
      <c r="A233" s="317" t="s">
        <v>307</v>
      </c>
      <c r="B233" s="317" t="s">
        <v>577</v>
      </c>
      <c r="C233" s="317" t="s">
        <v>1289</v>
      </c>
      <c r="E233" s="396">
        <v>0</v>
      </c>
      <c r="F233" s="396">
        <v>0</v>
      </c>
      <c r="G233" s="396">
        <v>0</v>
      </c>
      <c r="H233" s="396">
        <v>1</v>
      </c>
      <c r="I233" s="396">
        <v>1</v>
      </c>
      <c r="J233" s="396">
        <v>0</v>
      </c>
      <c r="K233" s="396">
        <v>0</v>
      </c>
      <c r="L233" s="396">
        <v>2</v>
      </c>
      <c r="M233" s="396">
        <v>10</v>
      </c>
      <c r="N233" s="396">
        <v>0</v>
      </c>
      <c r="O233" s="396">
        <v>4</v>
      </c>
      <c r="P233" s="396">
        <v>11</v>
      </c>
      <c r="Q233" s="396">
        <v>295</v>
      </c>
      <c r="R233" s="396">
        <v>0</v>
      </c>
      <c r="S233" s="396">
        <v>1</v>
      </c>
      <c r="T233" s="396">
        <v>321</v>
      </c>
      <c r="U233" s="396">
        <v>0</v>
      </c>
      <c r="V233" s="396">
        <v>0</v>
      </c>
      <c r="W233" s="396">
        <v>0</v>
      </c>
      <c r="X233" s="396">
        <v>9.0909090909090912E-2</v>
      </c>
      <c r="Y233" s="396">
        <v>3.3898305084745762E-3</v>
      </c>
      <c r="Z233" s="396">
        <v>0</v>
      </c>
      <c r="AA233" s="396">
        <v>0</v>
      </c>
      <c r="AB233" s="396">
        <v>6.2305295950155761E-3</v>
      </c>
      <c r="AC233" s="317" t="s">
        <v>878</v>
      </c>
      <c r="AD233" s="317" t="s">
        <v>878</v>
      </c>
      <c r="AE233" s="317" t="s">
        <v>878</v>
      </c>
      <c r="AF233" s="317" t="s">
        <v>878</v>
      </c>
      <c r="AG233" s="317" t="s">
        <v>878</v>
      </c>
      <c r="AH233" s="317" t="s">
        <v>878</v>
      </c>
      <c r="AI233" s="317" t="s">
        <v>878</v>
      </c>
      <c r="AJ233" s="317" t="s">
        <v>878</v>
      </c>
      <c r="AK233" s="310" t="s">
        <v>792</v>
      </c>
      <c r="AL233" s="68" t="s">
        <v>1471</v>
      </c>
      <c r="AM233" s="68" t="s">
        <v>1471</v>
      </c>
      <c r="AN233" s="68" t="s">
        <v>792</v>
      </c>
    </row>
    <row r="234" spans="1:40">
      <c r="A234" s="317" t="s">
        <v>331</v>
      </c>
      <c r="B234" s="317" t="s">
        <v>742</v>
      </c>
      <c r="C234" s="317" t="s">
        <v>1289</v>
      </c>
      <c r="E234" s="396">
        <v>0</v>
      </c>
      <c r="F234" s="396">
        <v>0</v>
      </c>
      <c r="G234" s="396">
        <v>0</v>
      </c>
      <c r="H234" s="396">
        <v>0</v>
      </c>
      <c r="I234" s="396">
        <v>4</v>
      </c>
      <c r="J234" s="396">
        <v>0</v>
      </c>
      <c r="K234" s="396">
        <v>0</v>
      </c>
      <c r="L234" s="396">
        <v>4</v>
      </c>
      <c r="M234" s="396">
        <v>11</v>
      </c>
      <c r="N234" s="396">
        <v>0</v>
      </c>
      <c r="O234" s="396">
        <v>2</v>
      </c>
      <c r="P234" s="396">
        <v>5</v>
      </c>
      <c r="Q234" s="396">
        <v>233</v>
      </c>
      <c r="R234" s="396">
        <v>2</v>
      </c>
      <c r="S234" s="396">
        <v>1</v>
      </c>
      <c r="T234" s="396">
        <v>254</v>
      </c>
      <c r="U234" s="396">
        <v>0</v>
      </c>
      <c r="V234" s="396">
        <v>0</v>
      </c>
      <c r="W234" s="396">
        <v>0</v>
      </c>
      <c r="X234" s="396">
        <v>0</v>
      </c>
      <c r="Y234" s="396">
        <v>1.716738197424893E-2</v>
      </c>
      <c r="Z234" s="396">
        <v>0</v>
      </c>
      <c r="AA234" s="396">
        <v>0</v>
      </c>
      <c r="AB234" s="396">
        <v>1.5748031496062988E-2</v>
      </c>
      <c r="AC234" s="317" t="s">
        <v>878</v>
      </c>
      <c r="AD234" s="317" t="s">
        <v>878</v>
      </c>
      <c r="AE234" s="317" t="s">
        <v>878</v>
      </c>
      <c r="AF234" s="317" t="s">
        <v>878</v>
      </c>
      <c r="AG234" s="317" t="s">
        <v>878</v>
      </c>
      <c r="AH234" s="317" t="s">
        <v>878</v>
      </c>
      <c r="AI234" s="317" t="s">
        <v>878</v>
      </c>
      <c r="AJ234" s="317" t="s">
        <v>878</v>
      </c>
      <c r="AK234" s="310" t="s">
        <v>792</v>
      </c>
      <c r="AL234" s="68" t="s">
        <v>1471</v>
      </c>
      <c r="AM234" s="68" t="s">
        <v>1471</v>
      </c>
      <c r="AN234" s="68" t="s">
        <v>792</v>
      </c>
    </row>
    <row r="235" spans="1:40">
      <c r="A235" s="317" t="s">
        <v>60</v>
      </c>
      <c r="B235" s="317" t="s">
        <v>512</v>
      </c>
      <c r="C235" s="317" t="s">
        <v>1289</v>
      </c>
      <c r="E235" s="396">
        <v>0</v>
      </c>
      <c r="F235" s="396">
        <v>0</v>
      </c>
      <c r="G235" s="396">
        <v>0</v>
      </c>
      <c r="H235" s="396">
        <v>0</v>
      </c>
      <c r="I235" s="396">
        <v>0</v>
      </c>
      <c r="J235" s="396">
        <v>0</v>
      </c>
      <c r="K235" s="396">
        <v>0</v>
      </c>
      <c r="L235" s="396">
        <v>0</v>
      </c>
      <c r="M235" s="396">
        <v>0</v>
      </c>
      <c r="N235" s="396">
        <v>0</v>
      </c>
      <c r="O235" s="396">
        <v>0</v>
      </c>
      <c r="P235" s="396">
        <v>0</v>
      </c>
      <c r="Q235" s="396">
        <v>7</v>
      </c>
      <c r="R235" s="396">
        <v>0</v>
      </c>
      <c r="S235" s="396">
        <v>0</v>
      </c>
      <c r="T235" s="396">
        <v>7</v>
      </c>
      <c r="U235" s="396">
        <v>0</v>
      </c>
      <c r="V235" s="396">
        <v>0</v>
      </c>
      <c r="W235" s="396">
        <v>0</v>
      </c>
      <c r="X235" s="396">
        <v>0</v>
      </c>
      <c r="Y235" s="396">
        <v>0</v>
      </c>
      <c r="Z235" s="396">
        <v>0</v>
      </c>
      <c r="AA235" s="396">
        <v>0</v>
      </c>
      <c r="AB235" s="396">
        <v>0</v>
      </c>
      <c r="AC235" s="317" t="s">
        <v>878</v>
      </c>
      <c r="AD235" s="317" t="s">
        <v>878</v>
      </c>
      <c r="AE235" s="317" t="s">
        <v>878</v>
      </c>
      <c r="AF235" s="317" t="s">
        <v>878</v>
      </c>
      <c r="AG235" s="317" t="s">
        <v>878</v>
      </c>
      <c r="AH235" s="317" t="s">
        <v>878</v>
      </c>
      <c r="AI235" s="317" t="s">
        <v>878</v>
      </c>
      <c r="AJ235" s="317" t="s">
        <v>878</v>
      </c>
      <c r="AK235" s="310" t="s">
        <v>792</v>
      </c>
      <c r="AL235" s="68" t="s">
        <v>1471</v>
      </c>
      <c r="AM235" s="68" t="s">
        <v>1471</v>
      </c>
      <c r="AN235" s="68" t="s">
        <v>792</v>
      </c>
    </row>
    <row r="236" spans="1:40">
      <c r="A236" s="317" t="s">
        <v>243</v>
      </c>
      <c r="B236" s="317" t="s">
        <v>555</v>
      </c>
      <c r="C236" s="317" t="s">
        <v>1289</v>
      </c>
      <c r="E236" s="396">
        <v>0</v>
      </c>
      <c r="F236" s="396">
        <v>0</v>
      </c>
      <c r="G236" s="396">
        <v>0</v>
      </c>
      <c r="H236" s="396">
        <v>0</v>
      </c>
      <c r="I236" s="396">
        <v>0</v>
      </c>
      <c r="J236" s="396">
        <v>0</v>
      </c>
      <c r="K236" s="396">
        <v>0</v>
      </c>
      <c r="L236" s="396">
        <v>0</v>
      </c>
      <c r="M236" s="396">
        <v>3</v>
      </c>
      <c r="N236" s="396">
        <v>0</v>
      </c>
      <c r="O236" s="396">
        <v>0</v>
      </c>
      <c r="P236" s="396">
        <v>3</v>
      </c>
      <c r="Q236" s="396">
        <v>97</v>
      </c>
      <c r="R236" s="396">
        <v>0</v>
      </c>
      <c r="S236" s="396">
        <v>4</v>
      </c>
      <c r="T236" s="396">
        <v>107</v>
      </c>
      <c r="U236" s="396">
        <v>0</v>
      </c>
      <c r="V236" s="396">
        <v>0</v>
      </c>
      <c r="W236" s="396">
        <v>0</v>
      </c>
      <c r="X236" s="396">
        <v>0</v>
      </c>
      <c r="Y236" s="396">
        <v>0</v>
      </c>
      <c r="Z236" s="396">
        <v>0</v>
      </c>
      <c r="AA236" s="396">
        <v>0</v>
      </c>
      <c r="AB236" s="396">
        <v>0</v>
      </c>
      <c r="AC236" s="317" t="s">
        <v>878</v>
      </c>
      <c r="AD236" s="317" t="s">
        <v>878</v>
      </c>
      <c r="AE236" s="317" t="s">
        <v>878</v>
      </c>
      <c r="AF236" s="317" t="s">
        <v>878</v>
      </c>
      <c r="AG236" s="317" t="s">
        <v>878</v>
      </c>
      <c r="AH236" s="317" t="s">
        <v>878</v>
      </c>
      <c r="AI236" s="317" t="s">
        <v>878</v>
      </c>
      <c r="AJ236" s="317" t="s">
        <v>878</v>
      </c>
      <c r="AK236" s="310" t="s">
        <v>792</v>
      </c>
      <c r="AL236" s="68" t="s">
        <v>1471</v>
      </c>
      <c r="AM236" s="68" t="s">
        <v>1471</v>
      </c>
      <c r="AN236" s="68" t="s">
        <v>792</v>
      </c>
    </row>
    <row r="237" spans="1:40">
      <c r="A237" s="317" t="s">
        <v>461</v>
      </c>
      <c r="B237" s="317" t="s">
        <v>801</v>
      </c>
      <c r="C237" s="317" t="s">
        <v>1289</v>
      </c>
      <c r="E237" s="396">
        <v>0</v>
      </c>
      <c r="F237" s="396">
        <v>0</v>
      </c>
      <c r="G237" s="396">
        <v>0</v>
      </c>
      <c r="H237" s="396">
        <v>0</v>
      </c>
      <c r="I237" s="396">
        <v>0</v>
      </c>
      <c r="J237" s="396">
        <v>0</v>
      </c>
      <c r="K237" s="396">
        <v>0</v>
      </c>
      <c r="L237" s="396">
        <v>0</v>
      </c>
      <c r="M237" s="396">
        <v>41</v>
      </c>
      <c r="N237" s="396">
        <v>0</v>
      </c>
      <c r="O237" s="396">
        <v>0</v>
      </c>
      <c r="P237" s="396">
        <v>5</v>
      </c>
      <c r="Q237" s="396">
        <v>1</v>
      </c>
      <c r="R237" s="396">
        <v>0</v>
      </c>
      <c r="S237" s="396">
        <v>2</v>
      </c>
      <c r="T237" s="396">
        <v>49</v>
      </c>
      <c r="U237" s="396">
        <v>0</v>
      </c>
      <c r="V237" s="396">
        <v>0</v>
      </c>
      <c r="W237" s="396">
        <v>0</v>
      </c>
      <c r="X237" s="396">
        <v>0</v>
      </c>
      <c r="Y237" s="396">
        <v>0</v>
      </c>
      <c r="Z237" s="396">
        <v>0</v>
      </c>
      <c r="AA237" s="396">
        <v>0</v>
      </c>
      <c r="AB237" s="396">
        <v>0</v>
      </c>
      <c r="AC237" s="317" t="s">
        <v>878</v>
      </c>
      <c r="AD237" s="317" t="s">
        <v>878</v>
      </c>
      <c r="AE237" s="317" t="s">
        <v>878</v>
      </c>
      <c r="AF237" s="317" t="s">
        <v>878</v>
      </c>
      <c r="AG237" s="317" t="s">
        <v>878</v>
      </c>
      <c r="AH237" s="317" t="s">
        <v>878</v>
      </c>
      <c r="AI237" s="317" t="s">
        <v>878</v>
      </c>
      <c r="AJ237" s="317" t="s">
        <v>878</v>
      </c>
      <c r="AK237" s="233" t="s">
        <v>792</v>
      </c>
      <c r="AL237" s="68" t="s">
        <v>1471</v>
      </c>
      <c r="AM237" s="68" t="s">
        <v>1471</v>
      </c>
      <c r="AN237" s="68" t="s">
        <v>792</v>
      </c>
    </row>
    <row r="238" spans="1:40">
      <c r="A238" s="317" t="s">
        <v>222</v>
      </c>
      <c r="B238" s="317" t="s">
        <v>833</v>
      </c>
      <c r="C238" s="317" t="s">
        <v>1289</v>
      </c>
      <c r="E238" s="396">
        <v>0</v>
      </c>
      <c r="F238" s="396">
        <v>0</v>
      </c>
      <c r="G238" s="396">
        <v>0</v>
      </c>
      <c r="H238" s="396">
        <v>0</v>
      </c>
      <c r="I238" s="396">
        <v>0</v>
      </c>
      <c r="J238" s="396">
        <v>0</v>
      </c>
      <c r="K238" s="396">
        <v>0</v>
      </c>
      <c r="L238" s="396">
        <v>0</v>
      </c>
      <c r="M238" s="396">
        <v>2</v>
      </c>
      <c r="N238" s="396">
        <v>3</v>
      </c>
      <c r="O238" s="396">
        <v>1</v>
      </c>
      <c r="P238" s="396">
        <v>6</v>
      </c>
      <c r="Q238" s="396">
        <v>77</v>
      </c>
      <c r="R238" s="396">
        <v>0</v>
      </c>
      <c r="S238" s="396">
        <v>7</v>
      </c>
      <c r="T238" s="396">
        <v>96</v>
      </c>
      <c r="U238" s="396">
        <v>0</v>
      </c>
      <c r="V238" s="396">
        <v>0</v>
      </c>
      <c r="W238" s="396">
        <v>0</v>
      </c>
      <c r="X238" s="396">
        <v>0</v>
      </c>
      <c r="Y238" s="396">
        <v>0</v>
      </c>
      <c r="Z238" s="396">
        <v>0</v>
      </c>
      <c r="AA238" s="396">
        <v>0</v>
      </c>
      <c r="AB238" s="396">
        <v>0</v>
      </c>
      <c r="AC238" s="317" t="s">
        <v>878</v>
      </c>
      <c r="AD238" s="317" t="s">
        <v>878</v>
      </c>
      <c r="AE238" s="317" t="s">
        <v>878</v>
      </c>
      <c r="AF238" s="317" t="s">
        <v>878</v>
      </c>
      <c r="AG238" s="317" t="s">
        <v>878</v>
      </c>
      <c r="AH238" s="317" t="s">
        <v>878</v>
      </c>
      <c r="AI238" s="317" t="s">
        <v>878</v>
      </c>
      <c r="AJ238" s="317" t="s">
        <v>878</v>
      </c>
      <c r="AK238" s="310" t="s">
        <v>792</v>
      </c>
      <c r="AL238" s="68" t="s">
        <v>1471</v>
      </c>
      <c r="AM238" s="68" t="s">
        <v>1471</v>
      </c>
      <c r="AN238" s="68" t="s">
        <v>792</v>
      </c>
    </row>
    <row r="239" spans="1:40">
      <c r="A239" s="317" t="s">
        <v>1111</v>
      </c>
      <c r="B239" s="317" t="s">
        <v>563</v>
      </c>
      <c r="C239" s="317" t="s">
        <v>1289</v>
      </c>
      <c r="E239" s="396">
        <v>1</v>
      </c>
      <c r="F239" s="396">
        <v>0</v>
      </c>
      <c r="G239" s="396">
        <v>0</v>
      </c>
      <c r="H239" s="396">
        <v>1</v>
      </c>
      <c r="I239" s="396">
        <v>7</v>
      </c>
      <c r="J239" s="396">
        <v>0</v>
      </c>
      <c r="K239" s="396">
        <v>0</v>
      </c>
      <c r="L239" s="396">
        <v>9</v>
      </c>
      <c r="M239" s="396">
        <v>8</v>
      </c>
      <c r="N239" s="396">
        <v>0</v>
      </c>
      <c r="O239" s="396">
        <v>1</v>
      </c>
      <c r="P239" s="396">
        <v>12</v>
      </c>
      <c r="Q239" s="396">
        <v>213</v>
      </c>
      <c r="R239" s="396">
        <v>0</v>
      </c>
      <c r="S239" s="396">
        <v>16</v>
      </c>
      <c r="T239" s="396">
        <v>250</v>
      </c>
      <c r="U239" s="396">
        <v>0.125</v>
      </c>
      <c r="V239" s="396">
        <v>0</v>
      </c>
      <c r="W239" s="396">
        <v>0</v>
      </c>
      <c r="X239" s="396">
        <v>8.3333333333333329E-2</v>
      </c>
      <c r="Y239" s="396">
        <v>3.2863849765258218E-2</v>
      </c>
      <c r="Z239" s="396">
        <v>0</v>
      </c>
      <c r="AA239" s="396">
        <v>0</v>
      </c>
      <c r="AB239" s="396">
        <v>3.5999999999999997E-2</v>
      </c>
      <c r="AC239" s="317" t="s">
        <v>878</v>
      </c>
      <c r="AD239" s="317" t="s">
        <v>878</v>
      </c>
      <c r="AE239" s="317" t="s">
        <v>878</v>
      </c>
      <c r="AF239" s="317" t="s">
        <v>878</v>
      </c>
      <c r="AG239" s="317" t="s">
        <v>878</v>
      </c>
      <c r="AH239" s="317" t="s">
        <v>878</v>
      </c>
      <c r="AI239" s="317" t="s">
        <v>878</v>
      </c>
      <c r="AJ239" s="317" t="s">
        <v>878</v>
      </c>
      <c r="AK239" s="310" t="s">
        <v>792</v>
      </c>
      <c r="AL239" s="68" t="s">
        <v>1471</v>
      </c>
      <c r="AM239" s="68" t="s">
        <v>1471</v>
      </c>
      <c r="AN239" s="68" t="s">
        <v>792</v>
      </c>
    </row>
    <row r="240" spans="1:40">
      <c r="A240" s="317" t="s">
        <v>407</v>
      </c>
      <c r="B240" s="317" t="s">
        <v>638</v>
      </c>
      <c r="C240" s="317" t="s">
        <v>1289</v>
      </c>
      <c r="E240" s="396">
        <v>0</v>
      </c>
      <c r="F240" s="396">
        <v>0</v>
      </c>
      <c r="G240" s="396">
        <v>0</v>
      </c>
      <c r="H240" s="396">
        <v>0</v>
      </c>
      <c r="I240" s="396">
        <v>0</v>
      </c>
      <c r="J240" s="396">
        <v>0</v>
      </c>
      <c r="K240" s="396">
        <v>0</v>
      </c>
      <c r="L240" s="396">
        <v>0</v>
      </c>
      <c r="M240" s="396">
        <v>0</v>
      </c>
      <c r="N240" s="396">
        <v>0</v>
      </c>
      <c r="O240" s="396">
        <v>0</v>
      </c>
      <c r="P240" s="396">
        <v>1</v>
      </c>
      <c r="Q240" s="396">
        <v>14</v>
      </c>
      <c r="R240" s="396">
        <v>0</v>
      </c>
      <c r="S240" s="396">
        <v>1</v>
      </c>
      <c r="T240" s="396">
        <v>16</v>
      </c>
      <c r="U240" s="396">
        <v>0</v>
      </c>
      <c r="V240" s="396">
        <v>0</v>
      </c>
      <c r="W240" s="396">
        <v>0</v>
      </c>
      <c r="X240" s="396">
        <v>0</v>
      </c>
      <c r="Y240" s="396">
        <v>0</v>
      </c>
      <c r="Z240" s="396">
        <v>0</v>
      </c>
      <c r="AA240" s="396">
        <v>0</v>
      </c>
      <c r="AB240" s="396">
        <v>0</v>
      </c>
      <c r="AC240" s="317" t="s">
        <v>878</v>
      </c>
      <c r="AD240" s="317" t="s">
        <v>878</v>
      </c>
      <c r="AE240" s="317" t="s">
        <v>878</v>
      </c>
      <c r="AF240" s="317" t="s">
        <v>878</v>
      </c>
      <c r="AG240" s="317" t="s">
        <v>878</v>
      </c>
      <c r="AH240" s="317" t="s">
        <v>878</v>
      </c>
      <c r="AI240" s="317" t="s">
        <v>878</v>
      </c>
      <c r="AJ240" s="317" t="s">
        <v>878</v>
      </c>
      <c r="AK240" s="310" t="s">
        <v>792</v>
      </c>
      <c r="AL240" s="68" t="s">
        <v>1471</v>
      </c>
      <c r="AM240" s="68" t="s">
        <v>1471</v>
      </c>
      <c r="AN240" s="68" t="s">
        <v>792</v>
      </c>
    </row>
    <row r="241" spans="1:40">
      <c r="A241" s="317" t="s">
        <v>1138</v>
      </c>
      <c r="B241" s="317" t="s">
        <v>773</v>
      </c>
      <c r="C241" s="317" t="s">
        <v>1289</v>
      </c>
      <c r="E241" s="396">
        <v>0</v>
      </c>
      <c r="F241" s="396">
        <v>0</v>
      </c>
      <c r="G241" s="396">
        <v>0</v>
      </c>
      <c r="H241" s="396">
        <v>0</v>
      </c>
      <c r="I241" s="396">
        <v>0</v>
      </c>
      <c r="J241" s="396">
        <v>0</v>
      </c>
      <c r="K241" s="396">
        <v>0</v>
      </c>
      <c r="L241" s="396">
        <v>0</v>
      </c>
      <c r="M241" s="396">
        <v>1</v>
      </c>
      <c r="N241" s="396">
        <v>1</v>
      </c>
      <c r="O241" s="396">
        <v>0</v>
      </c>
      <c r="P241" s="396">
        <v>0</v>
      </c>
      <c r="Q241" s="396">
        <v>8</v>
      </c>
      <c r="R241" s="396">
        <v>0</v>
      </c>
      <c r="S241" s="396">
        <v>2</v>
      </c>
      <c r="T241" s="396">
        <v>12</v>
      </c>
      <c r="U241" s="396">
        <v>0</v>
      </c>
      <c r="V241" s="396">
        <v>0</v>
      </c>
      <c r="W241" s="396">
        <v>0</v>
      </c>
      <c r="X241" s="396">
        <v>0</v>
      </c>
      <c r="Y241" s="396">
        <v>0</v>
      </c>
      <c r="Z241" s="396">
        <v>0</v>
      </c>
      <c r="AA241" s="396">
        <v>0</v>
      </c>
      <c r="AB241" s="396">
        <v>0</v>
      </c>
      <c r="AC241" s="317" t="s">
        <v>878</v>
      </c>
      <c r="AD241" s="317" t="s">
        <v>878</v>
      </c>
      <c r="AE241" s="317" t="s">
        <v>878</v>
      </c>
      <c r="AF241" s="317" t="s">
        <v>878</v>
      </c>
      <c r="AG241" s="317" t="s">
        <v>878</v>
      </c>
      <c r="AH241" s="317" t="s">
        <v>878</v>
      </c>
      <c r="AI241" s="317" t="s">
        <v>878</v>
      </c>
      <c r="AJ241" s="317" t="s">
        <v>878</v>
      </c>
      <c r="AK241" s="310" t="s">
        <v>792</v>
      </c>
      <c r="AL241" s="68" t="s">
        <v>1471</v>
      </c>
      <c r="AM241" s="68" t="s">
        <v>1471</v>
      </c>
      <c r="AN241" s="68" t="s">
        <v>792</v>
      </c>
    </row>
    <row r="242" spans="1:40">
      <c r="A242" s="317" t="s">
        <v>455</v>
      </c>
      <c r="B242" s="317" t="s">
        <v>824</v>
      </c>
      <c r="C242" s="317" t="s">
        <v>1289</v>
      </c>
      <c r="E242" s="396">
        <v>0</v>
      </c>
      <c r="F242" s="396">
        <v>0</v>
      </c>
      <c r="G242" s="396">
        <v>0</v>
      </c>
      <c r="H242" s="396">
        <v>0</v>
      </c>
      <c r="I242" s="396">
        <v>0</v>
      </c>
      <c r="J242" s="396">
        <v>0</v>
      </c>
      <c r="K242" s="396">
        <v>0</v>
      </c>
      <c r="L242" s="396">
        <v>0</v>
      </c>
      <c r="M242" s="396">
        <v>0</v>
      </c>
      <c r="N242" s="396">
        <v>0</v>
      </c>
      <c r="O242" s="396">
        <v>0</v>
      </c>
      <c r="P242" s="396">
        <v>0</v>
      </c>
      <c r="Q242" s="396">
        <v>1</v>
      </c>
      <c r="R242" s="396">
        <v>0</v>
      </c>
      <c r="S242" s="396">
        <v>0</v>
      </c>
      <c r="T242" s="396">
        <v>1</v>
      </c>
      <c r="U242" s="396">
        <v>0</v>
      </c>
      <c r="V242" s="396">
        <v>0</v>
      </c>
      <c r="W242" s="396">
        <v>0</v>
      </c>
      <c r="X242" s="396">
        <v>0</v>
      </c>
      <c r="Y242" s="396">
        <v>0</v>
      </c>
      <c r="Z242" s="396">
        <v>0</v>
      </c>
      <c r="AA242" s="396">
        <v>0</v>
      </c>
      <c r="AB242" s="396">
        <v>0</v>
      </c>
      <c r="AC242" s="317" t="s">
        <v>878</v>
      </c>
      <c r="AD242" s="317" t="s">
        <v>878</v>
      </c>
      <c r="AE242" s="317" t="s">
        <v>878</v>
      </c>
      <c r="AF242" s="317" t="s">
        <v>878</v>
      </c>
      <c r="AG242" s="317" t="s">
        <v>878</v>
      </c>
      <c r="AH242" s="317" t="s">
        <v>878</v>
      </c>
      <c r="AI242" s="317" t="s">
        <v>878</v>
      </c>
      <c r="AJ242" s="317" t="s">
        <v>878</v>
      </c>
      <c r="AK242" s="310" t="s">
        <v>792</v>
      </c>
      <c r="AL242" s="68" t="s">
        <v>1471</v>
      </c>
      <c r="AM242" s="68" t="s">
        <v>1471</v>
      </c>
      <c r="AN242" s="68" t="s">
        <v>792</v>
      </c>
    </row>
    <row r="243" spans="1:40">
      <c r="A243" s="317" t="s">
        <v>95</v>
      </c>
      <c r="B243" s="317" t="s">
        <v>823</v>
      </c>
      <c r="C243" s="317" t="s">
        <v>1289</v>
      </c>
      <c r="E243" s="396">
        <v>1</v>
      </c>
      <c r="F243" s="396">
        <v>0</v>
      </c>
      <c r="G243" s="396">
        <v>0</v>
      </c>
      <c r="H243" s="396">
        <v>0</v>
      </c>
      <c r="I243" s="396">
        <v>0</v>
      </c>
      <c r="J243" s="396">
        <v>0</v>
      </c>
      <c r="K243" s="396">
        <v>0</v>
      </c>
      <c r="L243" s="396">
        <v>1</v>
      </c>
      <c r="M243" s="396">
        <v>4</v>
      </c>
      <c r="N243" s="396">
        <v>0</v>
      </c>
      <c r="O243" s="396">
        <v>0</v>
      </c>
      <c r="P243" s="396">
        <v>0</v>
      </c>
      <c r="Q243" s="396">
        <v>11</v>
      </c>
      <c r="R243" s="396">
        <v>0</v>
      </c>
      <c r="S243" s="396">
        <v>2</v>
      </c>
      <c r="T243" s="396">
        <v>17</v>
      </c>
      <c r="U243" s="396">
        <v>0.25</v>
      </c>
      <c r="V243" s="396">
        <v>0</v>
      </c>
      <c r="W243" s="396">
        <v>0</v>
      </c>
      <c r="X243" s="396">
        <v>0</v>
      </c>
      <c r="Y243" s="396">
        <v>0</v>
      </c>
      <c r="Z243" s="396">
        <v>0</v>
      </c>
      <c r="AA243" s="396">
        <v>0</v>
      </c>
      <c r="AB243" s="396">
        <v>5.8823529411764712E-2</v>
      </c>
      <c r="AC243" s="317" t="s">
        <v>878</v>
      </c>
      <c r="AD243" s="317" t="s">
        <v>878</v>
      </c>
      <c r="AE243" s="317" t="s">
        <v>878</v>
      </c>
      <c r="AF243" s="317" t="s">
        <v>878</v>
      </c>
      <c r="AG243" s="317" t="s">
        <v>878</v>
      </c>
      <c r="AH243" s="317" t="s">
        <v>878</v>
      </c>
      <c r="AI243" s="317" t="s">
        <v>878</v>
      </c>
      <c r="AJ243" s="317" t="s">
        <v>878</v>
      </c>
      <c r="AK243" s="310" t="s">
        <v>792</v>
      </c>
      <c r="AL243" s="68" t="s">
        <v>1471</v>
      </c>
      <c r="AM243" s="68" t="s">
        <v>1471</v>
      </c>
      <c r="AN243" s="68" t="s">
        <v>792</v>
      </c>
    </row>
    <row r="244" spans="1:40">
      <c r="A244" s="317" t="s">
        <v>436</v>
      </c>
      <c r="B244" s="317" t="s">
        <v>646</v>
      </c>
      <c r="C244" s="317" t="s">
        <v>1289</v>
      </c>
      <c r="E244" s="396">
        <v>1</v>
      </c>
      <c r="F244" s="396">
        <v>0</v>
      </c>
      <c r="G244" s="396">
        <v>0</v>
      </c>
      <c r="H244" s="396">
        <v>0</v>
      </c>
      <c r="I244" s="396">
        <v>3</v>
      </c>
      <c r="J244" s="396">
        <v>0</v>
      </c>
      <c r="K244" s="396">
        <v>0</v>
      </c>
      <c r="L244" s="396">
        <v>4</v>
      </c>
      <c r="M244" s="396">
        <v>14</v>
      </c>
      <c r="N244" s="396">
        <v>0</v>
      </c>
      <c r="O244" s="396">
        <v>1</v>
      </c>
      <c r="P244" s="396">
        <v>3</v>
      </c>
      <c r="Q244" s="396">
        <v>61</v>
      </c>
      <c r="R244" s="396">
        <v>0</v>
      </c>
      <c r="S244" s="396">
        <v>5</v>
      </c>
      <c r="T244" s="396">
        <v>84</v>
      </c>
      <c r="U244" s="396">
        <v>7.1428571428571397E-2</v>
      </c>
      <c r="V244" s="396">
        <v>0</v>
      </c>
      <c r="W244" s="396">
        <v>0</v>
      </c>
      <c r="X244" s="396">
        <v>0</v>
      </c>
      <c r="Y244" s="396">
        <v>4.9180327868852458E-2</v>
      </c>
      <c r="Z244" s="396">
        <v>0</v>
      </c>
      <c r="AA244" s="396">
        <v>0</v>
      </c>
      <c r="AB244" s="396">
        <v>4.7619047619047623E-2</v>
      </c>
      <c r="AC244" s="317" t="s">
        <v>878</v>
      </c>
      <c r="AD244" s="317" t="s">
        <v>878</v>
      </c>
      <c r="AE244" s="317" t="s">
        <v>878</v>
      </c>
      <c r="AF244" s="317" t="s">
        <v>878</v>
      </c>
      <c r="AG244" s="317" t="s">
        <v>792</v>
      </c>
      <c r="AH244" s="317" t="s">
        <v>878</v>
      </c>
      <c r="AI244" s="317" t="s">
        <v>878</v>
      </c>
      <c r="AJ244" s="317" t="s">
        <v>792</v>
      </c>
      <c r="AK244" s="233" t="s">
        <v>878</v>
      </c>
      <c r="AL244" s="233" t="s">
        <v>1621</v>
      </c>
      <c r="AM244" s="233" t="s">
        <v>878</v>
      </c>
      <c r="AN244" s="68" t="s">
        <v>792</v>
      </c>
    </row>
    <row r="245" spans="1:40">
      <c r="A245" s="317" t="s">
        <v>272</v>
      </c>
      <c r="B245" s="317" t="s">
        <v>678</v>
      </c>
      <c r="C245" s="317" t="s">
        <v>1289</v>
      </c>
      <c r="E245" s="396">
        <v>0</v>
      </c>
      <c r="F245" s="396">
        <v>0</v>
      </c>
      <c r="G245" s="396">
        <v>0</v>
      </c>
      <c r="H245" s="396">
        <v>0</v>
      </c>
      <c r="I245" s="396">
        <v>1</v>
      </c>
      <c r="J245" s="396">
        <v>0</v>
      </c>
      <c r="K245" s="396">
        <v>0</v>
      </c>
      <c r="L245" s="396">
        <v>1</v>
      </c>
      <c r="M245" s="396">
        <v>0</v>
      </c>
      <c r="N245" s="396">
        <v>0</v>
      </c>
      <c r="O245" s="396">
        <v>0</v>
      </c>
      <c r="P245" s="396">
        <v>1</v>
      </c>
      <c r="Q245" s="396">
        <v>17</v>
      </c>
      <c r="R245" s="396">
        <v>0</v>
      </c>
      <c r="S245" s="396">
        <v>0</v>
      </c>
      <c r="T245" s="396">
        <v>18</v>
      </c>
      <c r="U245" s="396">
        <v>0</v>
      </c>
      <c r="V245" s="396">
        <v>0</v>
      </c>
      <c r="W245" s="396">
        <v>0</v>
      </c>
      <c r="X245" s="396">
        <v>0</v>
      </c>
      <c r="Y245" s="396">
        <v>5.8823529411764712E-2</v>
      </c>
      <c r="Z245" s="396">
        <v>0</v>
      </c>
      <c r="AA245" s="396">
        <v>0</v>
      </c>
      <c r="AB245" s="396">
        <v>5.5555555555555559E-2</v>
      </c>
      <c r="AC245" s="317" t="s">
        <v>878</v>
      </c>
      <c r="AD245" s="317" t="s">
        <v>878</v>
      </c>
      <c r="AE245" s="317" t="s">
        <v>878</v>
      </c>
      <c r="AF245" s="317" t="s">
        <v>878</v>
      </c>
      <c r="AG245" s="317" t="s">
        <v>878</v>
      </c>
      <c r="AH245" s="317" t="s">
        <v>878</v>
      </c>
      <c r="AI245" s="317" t="s">
        <v>878</v>
      </c>
      <c r="AJ245" s="317" t="s">
        <v>878</v>
      </c>
      <c r="AK245" s="310" t="s">
        <v>792</v>
      </c>
      <c r="AL245" s="68" t="s">
        <v>1471</v>
      </c>
      <c r="AM245" s="68" t="s">
        <v>1471</v>
      </c>
      <c r="AN245" s="68" t="s">
        <v>792</v>
      </c>
    </row>
    <row r="246" spans="1:40">
      <c r="A246" s="317" t="s">
        <v>418</v>
      </c>
      <c r="B246" s="317" t="s">
        <v>624</v>
      </c>
      <c r="C246" s="317" t="s">
        <v>1289</v>
      </c>
      <c r="E246" s="396">
        <v>0</v>
      </c>
      <c r="F246" s="396">
        <v>0</v>
      </c>
      <c r="G246" s="396">
        <v>0</v>
      </c>
      <c r="H246" s="396">
        <v>0</v>
      </c>
      <c r="I246" s="396">
        <v>1</v>
      </c>
      <c r="J246" s="396">
        <v>0</v>
      </c>
      <c r="K246" s="396">
        <v>0</v>
      </c>
      <c r="L246" s="396">
        <v>1</v>
      </c>
      <c r="M246" s="396">
        <v>3</v>
      </c>
      <c r="N246" s="396">
        <v>0</v>
      </c>
      <c r="O246" s="396">
        <v>1</v>
      </c>
      <c r="P246" s="396">
        <v>5</v>
      </c>
      <c r="Q246" s="396">
        <v>102</v>
      </c>
      <c r="R246" s="396">
        <v>0</v>
      </c>
      <c r="S246" s="396">
        <v>0</v>
      </c>
      <c r="T246" s="396">
        <v>111</v>
      </c>
      <c r="U246" s="396">
        <v>0</v>
      </c>
      <c r="V246" s="396">
        <v>0</v>
      </c>
      <c r="W246" s="396">
        <v>0</v>
      </c>
      <c r="X246" s="396">
        <v>0</v>
      </c>
      <c r="Y246" s="396">
        <v>9.8039215686274508E-3</v>
      </c>
      <c r="Z246" s="396">
        <v>0</v>
      </c>
      <c r="AA246" s="396">
        <v>0</v>
      </c>
      <c r="AB246" s="396">
        <v>9.0090090090090089E-3</v>
      </c>
      <c r="AC246" s="317" t="s">
        <v>878</v>
      </c>
      <c r="AD246" s="317" t="s">
        <v>878</v>
      </c>
      <c r="AE246" s="317" t="s">
        <v>878</v>
      </c>
      <c r="AF246" s="317" t="s">
        <v>878</v>
      </c>
      <c r="AG246" s="317" t="s">
        <v>878</v>
      </c>
      <c r="AH246" s="317" t="s">
        <v>878</v>
      </c>
      <c r="AI246" s="317" t="s">
        <v>878</v>
      </c>
      <c r="AJ246" s="317" t="s">
        <v>878</v>
      </c>
      <c r="AK246" s="310" t="s">
        <v>792</v>
      </c>
      <c r="AL246" s="68" t="s">
        <v>1471</v>
      </c>
      <c r="AM246" s="68" t="s">
        <v>1471</v>
      </c>
      <c r="AN246" s="68" t="s">
        <v>792</v>
      </c>
    </row>
    <row r="247" spans="1:40">
      <c r="A247" s="317" t="s">
        <v>126</v>
      </c>
      <c r="B247" s="317" t="s">
        <v>814</v>
      </c>
      <c r="C247" s="317" t="s">
        <v>1296</v>
      </c>
      <c r="E247" s="396">
        <v>0</v>
      </c>
      <c r="F247" s="396">
        <v>0</v>
      </c>
      <c r="G247" s="396">
        <v>0</v>
      </c>
      <c r="H247" s="396">
        <v>0</v>
      </c>
      <c r="I247" s="396">
        <v>9</v>
      </c>
      <c r="J247" s="396">
        <v>1</v>
      </c>
      <c r="K247" s="396">
        <v>0</v>
      </c>
      <c r="L247" s="396">
        <v>10</v>
      </c>
      <c r="M247" s="396">
        <v>14</v>
      </c>
      <c r="N247" s="396">
        <v>8</v>
      </c>
      <c r="O247" s="396">
        <v>14</v>
      </c>
      <c r="P247" s="396">
        <v>59</v>
      </c>
      <c r="Q247" s="396">
        <v>557</v>
      </c>
      <c r="R247" s="396">
        <v>3</v>
      </c>
      <c r="S247" s="396">
        <v>65</v>
      </c>
      <c r="T247" s="396">
        <v>720</v>
      </c>
      <c r="U247" s="396">
        <v>0</v>
      </c>
      <c r="V247" s="396">
        <v>0</v>
      </c>
      <c r="W247" s="396">
        <v>0</v>
      </c>
      <c r="X247" s="396">
        <v>0</v>
      </c>
      <c r="Y247" s="396">
        <v>1.615798922800718E-2</v>
      </c>
      <c r="Z247" s="396">
        <v>0.33333333333333331</v>
      </c>
      <c r="AA247" s="396">
        <v>0</v>
      </c>
      <c r="AB247" s="396">
        <v>1.388888888888889E-2</v>
      </c>
      <c r="AC247" s="317" t="s">
        <v>878</v>
      </c>
      <c r="AD247" s="317" t="s">
        <v>878</v>
      </c>
      <c r="AE247" s="317" t="s">
        <v>878</v>
      </c>
      <c r="AF247" s="317" t="s">
        <v>878</v>
      </c>
      <c r="AG247" s="317" t="s">
        <v>878</v>
      </c>
      <c r="AH247" s="317" t="s">
        <v>878</v>
      </c>
      <c r="AI247" s="317" t="s">
        <v>878</v>
      </c>
      <c r="AJ247" s="317" t="s">
        <v>878</v>
      </c>
      <c r="AK247" s="310" t="s">
        <v>792</v>
      </c>
      <c r="AL247" s="68" t="s">
        <v>1471</v>
      </c>
      <c r="AM247" s="68" t="s">
        <v>1471</v>
      </c>
      <c r="AN247" s="68" t="s">
        <v>792</v>
      </c>
    </row>
    <row r="248" spans="1:40">
      <c r="A248" s="317" t="s">
        <v>270</v>
      </c>
      <c r="B248" s="317" t="s">
        <v>677</v>
      </c>
      <c r="C248" s="317" t="s">
        <v>1296</v>
      </c>
      <c r="E248" s="396">
        <v>1</v>
      </c>
      <c r="F248" s="396">
        <v>0</v>
      </c>
      <c r="G248" s="396">
        <v>1</v>
      </c>
      <c r="H248" s="396">
        <v>3</v>
      </c>
      <c r="I248" s="396">
        <v>7</v>
      </c>
      <c r="J248" s="396">
        <v>1</v>
      </c>
      <c r="K248" s="396">
        <v>2</v>
      </c>
      <c r="L248" s="396">
        <v>15</v>
      </c>
      <c r="M248" s="396">
        <v>31</v>
      </c>
      <c r="N248" s="396">
        <v>83</v>
      </c>
      <c r="O248" s="396">
        <v>124</v>
      </c>
      <c r="P248" s="396">
        <v>276</v>
      </c>
      <c r="Q248" s="396">
        <v>989</v>
      </c>
      <c r="R248" s="396">
        <v>24</v>
      </c>
      <c r="S248" s="396">
        <v>186</v>
      </c>
      <c r="T248" s="396">
        <v>1713</v>
      </c>
      <c r="U248" s="396">
        <v>3.2258064516128997E-2</v>
      </c>
      <c r="V248" s="396">
        <v>0</v>
      </c>
      <c r="W248" s="396">
        <v>8.0645161290322578E-3</v>
      </c>
      <c r="X248" s="396">
        <v>1.0869565217391301E-2</v>
      </c>
      <c r="Y248" s="396">
        <v>7.0778564206268966E-3</v>
      </c>
      <c r="Z248" s="396">
        <v>4.1666666666666657E-2</v>
      </c>
      <c r="AA248" s="396">
        <v>1.075268817204301E-2</v>
      </c>
      <c r="AB248" s="396">
        <v>8.7565674255691769E-3</v>
      </c>
      <c r="AC248" s="317" t="s">
        <v>878</v>
      </c>
      <c r="AD248" s="317" t="s">
        <v>878</v>
      </c>
      <c r="AE248" s="317" t="s">
        <v>878</v>
      </c>
      <c r="AF248" s="317" t="s">
        <v>878</v>
      </c>
      <c r="AG248" s="317" t="s">
        <v>878</v>
      </c>
      <c r="AH248" s="317" t="s">
        <v>878</v>
      </c>
      <c r="AI248" s="317" t="s">
        <v>878</v>
      </c>
      <c r="AJ248" s="317" t="s">
        <v>878</v>
      </c>
      <c r="AK248" s="310" t="s">
        <v>792</v>
      </c>
      <c r="AL248" s="68" t="s">
        <v>1471</v>
      </c>
      <c r="AM248" s="68" t="s">
        <v>1471</v>
      </c>
      <c r="AN248" s="68" t="s">
        <v>792</v>
      </c>
    </row>
    <row r="249" spans="1:40">
      <c r="A249" s="317" t="s">
        <v>134</v>
      </c>
      <c r="B249" s="317" t="s">
        <v>789</v>
      </c>
      <c r="C249" s="317" t="s">
        <v>1296</v>
      </c>
      <c r="E249" s="396">
        <v>1</v>
      </c>
      <c r="F249" s="396">
        <v>0</v>
      </c>
      <c r="G249" s="396">
        <v>0</v>
      </c>
      <c r="H249" s="396">
        <v>0</v>
      </c>
      <c r="I249" s="396">
        <v>9</v>
      </c>
      <c r="J249" s="396">
        <v>0</v>
      </c>
      <c r="K249" s="396">
        <v>0</v>
      </c>
      <c r="L249" s="396">
        <v>10</v>
      </c>
      <c r="M249" s="396">
        <v>16</v>
      </c>
      <c r="N249" s="396">
        <v>13</v>
      </c>
      <c r="O249" s="396">
        <v>17</v>
      </c>
      <c r="P249" s="396">
        <v>93</v>
      </c>
      <c r="Q249" s="396">
        <v>569</v>
      </c>
      <c r="R249" s="396">
        <v>6</v>
      </c>
      <c r="S249" s="396">
        <v>61</v>
      </c>
      <c r="T249" s="396">
        <v>775</v>
      </c>
      <c r="U249" s="396">
        <v>6.25E-2</v>
      </c>
      <c r="V249" s="396">
        <v>0</v>
      </c>
      <c r="W249" s="396">
        <v>0</v>
      </c>
      <c r="X249" s="396">
        <v>0</v>
      </c>
      <c r="Y249" s="396">
        <v>1.5817223198594028E-2</v>
      </c>
      <c r="Z249" s="396">
        <v>0</v>
      </c>
      <c r="AA249" s="396">
        <v>0</v>
      </c>
      <c r="AB249" s="396">
        <v>1.2903225806451609E-2</v>
      </c>
      <c r="AC249" s="317" t="s">
        <v>878</v>
      </c>
      <c r="AD249" s="317" t="s">
        <v>878</v>
      </c>
      <c r="AE249" s="317" t="s">
        <v>878</v>
      </c>
      <c r="AF249" s="317" t="s">
        <v>878</v>
      </c>
      <c r="AG249" s="317" t="s">
        <v>878</v>
      </c>
      <c r="AH249" s="317" t="s">
        <v>878</v>
      </c>
      <c r="AI249" s="317" t="s">
        <v>878</v>
      </c>
      <c r="AJ249" s="317" t="s">
        <v>878</v>
      </c>
      <c r="AK249" s="310" t="s">
        <v>792</v>
      </c>
      <c r="AL249" s="68" t="s">
        <v>1471</v>
      </c>
      <c r="AM249" s="68" t="s">
        <v>1471</v>
      </c>
      <c r="AN249" s="68" t="s">
        <v>792</v>
      </c>
    </row>
    <row r="250" spans="1:40">
      <c r="A250" s="317" t="s">
        <v>54</v>
      </c>
      <c r="B250" s="317" t="s">
        <v>509</v>
      </c>
      <c r="C250" s="317" t="s">
        <v>1296</v>
      </c>
      <c r="E250" s="396">
        <v>0</v>
      </c>
      <c r="F250" s="396">
        <v>0</v>
      </c>
      <c r="G250" s="396">
        <v>0</v>
      </c>
      <c r="H250" s="396">
        <v>0</v>
      </c>
      <c r="I250" s="396">
        <v>9</v>
      </c>
      <c r="J250" s="396">
        <v>0</v>
      </c>
      <c r="K250" s="396">
        <v>1</v>
      </c>
      <c r="L250" s="396">
        <v>10</v>
      </c>
      <c r="M250" s="396">
        <v>10</v>
      </c>
      <c r="N250" s="396">
        <v>52</v>
      </c>
      <c r="O250" s="396">
        <v>32</v>
      </c>
      <c r="P250" s="396">
        <v>111</v>
      </c>
      <c r="Q250" s="396">
        <v>807</v>
      </c>
      <c r="R250" s="396">
        <v>5</v>
      </c>
      <c r="S250" s="396">
        <v>88</v>
      </c>
      <c r="T250" s="396">
        <v>1105</v>
      </c>
      <c r="U250" s="396">
        <v>0</v>
      </c>
      <c r="V250" s="396">
        <v>0</v>
      </c>
      <c r="W250" s="396">
        <v>0</v>
      </c>
      <c r="X250" s="396">
        <v>0</v>
      </c>
      <c r="Y250" s="396">
        <v>1.1152416356877319E-2</v>
      </c>
      <c r="Z250" s="396">
        <v>0</v>
      </c>
      <c r="AA250" s="396">
        <v>1.136363636363636E-2</v>
      </c>
      <c r="AB250" s="396">
        <v>9.0497737556561077E-3</v>
      </c>
      <c r="AC250" s="317" t="s">
        <v>878</v>
      </c>
      <c r="AD250" s="317" t="s">
        <v>878</v>
      </c>
      <c r="AE250" s="317" t="s">
        <v>878</v>
      </c>
      <c r="AF250" s="317" t="s">
        <v>878</v>
      </c>
      <c r="AG250" s="317" t="s">
        <v>878</v>
      </c>
      <c r="AH250" s="317" t="s">
        <v>878</v>
      </c>
      <c r="AI250" s="317" t="s">
        <v>878</v>
      </c>
      <c r="AJ250" s="317" t="s">
        <v>878</v>
      </c>
      <c r="AK250" s="310" t="s">
        <v>792</v>
      </c>
      <c r="AL250" s="68" t="s">
        <v>1471</v>
      </c>
      <c r="AM250" s="68" t="s">
        <v>1471</v>
      </c>
      <c r="AN250" s="68" t="s">
        <v>792</v>
      </c>
    </row>
    <row r="251" spans="1:40">
      <c r="A251" s="317" t="s">
        <v>315</v>
      </c>
      <c r="B251" s="317" t="s">
        <v>734</v>
      </c>
      <c r="C251" s="317" t="s">
        <v>1296</v>
      </c>
      <c r="E251" s="396">
        <v>0</v>
      </c>
      <c r="F251" s="396">
        <v>0</v>
      </c>
      <c r="G251" s="396">
        <v>1</v>
      </c>
      <c r="H251" s="396">
        <v>0</v>
      </c>
      <c r="I251" s="396">
        <v>0</v>
      </c>
      <c r="J251" s="396">
        <v>0</v>
      </c>
      <c r="K251" s="396">
        <v>0</v>
      </c>
      <c r="L251" s="396">
        <v>1</v>
      </c>
      <c r="M251" s="396">
        <v>3</v>
      </c>
      <c r="N251" s="396">
        <v>0</v>
      </c>
      <c r="O251" s="396">
        <v>4</v>
      </c>
      <c r="P251" s="396">
        <v>8</v>
      </c>
      <c r="Q251" s="396">
        <v>69</v>
      </c>
      <c r="R251" s="396">
        <v>0</v>
      </c>
      <c r="S251" s="396">
        <v>5</v>
      </c>
      <c r="T251" s="396">
        <v>89</v>
      </c>
      <c r="U251" s="396">
        <v>0</v>
      </c>
      <c r="V251" s="396">
        <v>0</v>
      </c>
      <c r="W251" s="396">
        <v>0.25</v>
      </c>
      <c r="X251" s="396">
        <v>0</v>
      </c>
      <c r="Y251" s="396">
        <v>0</v>
      </c>
      <c r="Z251" s="396">
        <v>0</v>
      </c>
      <c r="AA251" s="396">
        <v>0</v>
      </c>
      <c r="AB251" s="396">
        <v>1.123595505617978E-2</v>
      </c>
      <c r="AC251" s="317" t="s">
        <v>878</v>
      </c>
      <c r="AD251" s="317" t="s">
        <v>878</v>
      </c>
      <c r="AE251" s="317" t="s">
        <v>878</v>
      </c>
      <c r="AF251" s="317" t="s">
        <v>878</v>
      </c>
      <c r="AG251" s="317" t="s">
        <v>878</v>
      </c>
      <c r="AH251" s="317" t="s">
        <v>878</v>
      </c>
      <c r="AI251" s="317" t="s">
        <v>878</v>
      </c>
      <c r="AJ251" s="317" t="s">
        <v>878</v>
      </c>
      <c r="AK251" s="310" t="s">
        <v>792</v>
      </c>
      <c r="AL251" s="68" t="s">
        <v>1471</v>
      </c>
      <c r="AM251" s="68" t="s">
        <v>1471</v>
      </c>
      <c r="AN251" s="68" t="s">
        <v>792</v>
      </c>
    </row>
    <row r="252" spans="1:40">
      <c r="A252" s="317" t="s">
        <v>384</v>
      </c>
      <c r="B252" s="317" t="s">
        <v>608</v>
      </c>
      <c r="C252" s="317" t="s">
        <v>1296</v>
      </c>
      <c r="E252" s="396">
        <v>0</v>
      </c>
      <c r="F252" s="396">
        <v>0</v>
      </c>
      <c r="G252" s="396">
        <v>0</v>
      </c>
      <c r="H252" s="396">
        <v>0</v>
      </c>
      <c r="I252" s="396">
        <v>0</v>
      </c>
      <c r="J252" s="396">
        <v>0</v>
      </c>
      <c r="K252" s="396">
        <v>0</v>
      </c>
      <c r="L252" s="396">
        <v>0</v>
      </c>
      <c r="M252" s="396">
        <v>3</v>
      </c>
      <c r="N252" s="396">
        <v>1</v>
      </c>
      <c r="O252" s="396">
        <v>2</v>
      </c>
      <c r="P252" s="396">
        <v>6</v>
      </c>
      <c r="Q252" s="396">
        <v>47</v>
      </c>
      <c r="R252" s="396">
        <v>0</v>
      </c>
      <c r="S252" s="396">
        <v>0</v>
      </c>
      <c r="T252" s="396">
        <v>59</v>
      </c>
      <c r="U252" s="396">
        <v>0</v>
      </c>
      <c r="V252" s="396">
        <v>0</v>
      </c>
      <c r="W252" s="396">
        <v>0</v>
      </c>
      <c r="X252" s="396">
        <v>0</v>
      </c>
      <c r="Y252" s="396">
        <v>0</v>
      </c>
      <c r="Z252" s="396">
        <v>0</v>
      </c>
      <c r="AA252" s="396">
        <v>0</v>
      </c>
      <c r="AB252" s="396">
        <v>0</v>
      </c>
      <c r="AC252" s="317" t="s">
        <v>878</v>
      </c>
      <c r="AD252" s="317" t="s">
        <v>878</v>
      </c>
      <c r="AE252" s="317" t="s">
        <v>878</v>
      </c>
      <c r="AF252" s="317" t="s">
        <v>878</v>
      </c>
      <c r="AG252" s="317" t="s">
        <v>878</v>
      </c>
      <c r="AH252" s="317" t="s">
        <v>878</v>
      </c>
      <c r="AI252" s="317" t="s">
        <v>878</v>
      </c>
      <c r="AJ252" s="317" t="s">
        <v>878</v>
      </c>
      <c r="AK252" s="310" t="s">
        <v>792</v>
      </c>
      <c r="AL252" s="68" t="s">
        <v>1471</v>
      </c>
      <c r="AM252" s="68" t="s">
        <v>1471</v>
      </c>
      <c r="AN252" s="68" t="s">
        <v>792</v>
      </c>
    </row>
    <row r="253" spans="1:40">
      <c r="A253" s="317" t="s">
        <v>214</v>
      </c>
      <c r="B253" s="317" t="s">
        <v>744</v>
      </c>
      <c r="C253" s="317" t="s">
        <v>1296</v>
      </c>
      <c r="E253" s="396">
        <v>0</v>
      </c>
      <c r="F253" s="396">
        <v>0</v>
      </c>
      <c r="G253" s="396">
        <v>0</v>
      </c>
      <c r="H253" s="396">
        <v>0</v>
      </c>
      <c r="I253" s="396">
        <v>0</v>
      </c>
      <c r="J253" s="396">
        <v>0</v>
      </c>
      <c r="K253" s="396">
        <v>0</v>
      </c>
      <c r="L253" s="396">
        <v>0</v>
      </c>
      <c r="M253" s="396">
        <v>11</v>
      </c>
      <c r="N253" s="396">
        <v>1</v>
      </c>
      <c r="O253" s="396">
        <v>2</v>
      </c>
      <c r="P253" s="396">
        <v>41</v>
      </c>
      <c r="Q253" s="396">
        <v>220</v>
      </c>
      <c r="R253" s="396">
        <v>0</v>
      </c>
      <c r="S253" s="396">
        <v>10</v>
      </c>
      <c r="T253" s="396">
        <v>285</v>
      </c>
      <c r="U253" s="396">
        <v>0</v>
      </c>
      <c r="V253" s="396">
        <v>0</v>
      </c>
      <c r="W253" s="396">
        <v>0</v>
      </c>
      <c r="X253" s="396">
        <v>0</v>
      </c>
      <c r="Y253" s="396">
        <v>0</v>
      </c>
      <c r="Z253" s="396">
        <v>0</v>
      </c>
      <c r="AA253" s="396">
        <v>0</v>
      </c>
      <c r="AB253" s="396">
        <v>0</v>
      </c>
      <c r="AC253" s="317" t="s">
        <v>878</v>
      </c>
      <c r="AD253" s="317" t="s">
        <v>878</v>
      </c>
      <c r="AE253" s="317" t="s">
        <v>878</v>
      </c>
      <c r="AF253" s="317" t="s">
        <v>878</v>
      </c>
      <c r="AG253" s="317" t="s">
        <v>878</v>
      </c>
      <c r="AH253" s="317" t="s">
        <v>878</v>
      </c>
      <c r="AI253" s="317" t="s">
        <v>878</v>
      </c>
      <c r="AJ253" s="317" t="s">
        <v>878</v>
      </c>
      <c r="AK253" s="310" t="s">
        <v>792</v>
      </c>
      <c r="AL253" s="68" t="s">
        <v>1471</v>
      </c>
      <c r="AM253" s="68" t="s">
        <v>1471</v>
      </c>
      <c r="AN253" s="68" t="s">
        <v>792</v>
      </c>
    </row>
    <row r="254" spans="1:40">
      <c r="A254" s="317" t="s">
        <v>202</v>
      </c>
      <c r="B254" s="317" t="s">
        <v>780</v>
      </c>
      <c r="C254" s="317" t="s">
        <v>1296</v>
      </c>
      <c r="E254" s="396">
        <v>0</v>
      </c>
      <c r="F254" s="396">
        <v>0</v>
      </c>
      <c r="G254" s="396">
        <v>0</v>
      </c>
      <c r="H254" s="396">
        <v>0</v>
      </c>
      <c r="I254" s="396">
        <v>0</v>
      </c>
      <c r="J254" s="396">
        <v>0</v>
      </c>
      <c r="K254" s="396">
        <v>0</v>
      </c>
      <c r="L254" s="396">
        <v>0</v>
      </c>
      <c r="M254" s="396">
        <v>1</v>
      </c>
      <c r="N254" s="396">
        <v>0</v>
      </c>
      <c r="O254" s="396">
        <v>2</v>
      </c>
      <c r="P254" s="396">
        <v>15</v>
      </c>
      <c r="Q254" s="396">
        <v>170</v>
      </c>
      <c r="R254" s="396">
        <v>1</v>
      </c>
      <c r="S254" s="396">
        <v>0</v>
      </c>
      <c r="T254" s="396">
        <v>189</v>
      </c>
      <c r="U254" s="396">
        <v>0</v>
      </c>
      <c r="V254" s="396">
        <v>0</v>
      </c>
      <c r="W254" s="396">
        <v>0</v>
      </c>
      <c r="X254" s="396">
        <v>0</v>
      </c>
      <c r="Y254" s="396">
        <v>0</v>
      </c>
      <c r="Z254" s="396">
        <v>0</v>
      </c>
      <c r="AA254" s="396">
        <v>0</v>
      </c>
      <c r="AB254" s="396">
        <v>0</v>
      </c>
      <c r="AC254" s="317" t="s">
        <v>878</v>
      </c>
      <c r="AD254" s="317" t="s">
        <v>878</v>
      </c>
      <c r="AE254" s="317" t="s">
        <v>878</v>
      </c>
      <c r="AF254" s="317" t="s">
        <v>878</v>
      </c>
      <c r="AG254" s="317" t="s">
        <v>878</v>
      </c>
      <c r="AH254" s="317" t="s">
        <v>878</v>
      </c>
      <c r="AI254" s="317" t="s">
        <v>878</v>
      </c>
      <c r="AJ254" s="317" t="s">
        <v>878</v>
      </c>
      <c r="AK254" s="310" t="s">
        <v>792</v>
      </c>
      <c r="AL254" s="68" t="s">
        <v>1471</v>
      </c>
      <c r="AM254" s="68" t="s">
        <v>1471</v>
      </c>
      <c r="AN254" s="68" t="s">
        <v>792</v>
      </c>
    </row>
    <row r="255" spans="1:40">
      <c r="A255" s="734" t="s">
        <v>1448</v>
      </c>
      <c r="B255" s="317" t="s">
        <v>1175</v>
      </c>
      <c r="C255" s="317" t="s">
        <v>1294</v>
      </c>
      <c r="E255" s="396">
        <v>0</v>
      </c>
      <c r="F255" s="396">
        <v>0</v>
      </c>
      <c r="G255" s="396">
        <v>0</v>
      </c>
      <c r="H255" s="396">
        <v>0</v>
      </c>
      <c r="I255" s="396">
        <v>0</v>
      </c>
      <c r="J255" s="396">
        <v>0</v>
      </c>
      <c r="K255" s="396">
        <v>0</v>
      </c>
      <c r="L255" s="396">
        <v>0</v>
      </c>
      <c r="M255" s="396">
        <v>0</v>
      </c>
      <c r="N255" s="396">
        <v>4</v>
      </c>
      <c r="O255" s="396">
        <v>1</v>
      </c>
      <c r="P255" s="396">
        <v>9</v>
      </c>
      <c r="Q255" s="396">
        <v>41</v>
      </c>
      <c r="R255" s="396">
        <v>0</v>
      </c>
      <c r="S255" s="396">
        <v>0</v>
      </c>
      <c r="T255" s="396">
        <v>55</v>
      </c>
      <c r="U255" s="396">
        <v>0</v>
      </c>
      <c r="V255" s="396">
        <v>0</v>
      </c>
      <c r="W255" s="396">
        <v>0</v>
      </c>
      <c r="X255" s="396">
        <v>0</v>
      </c>
      <c r="Y255" s="396">
        <v>0</v>
      </c>
      <c r="Z255" s="396">
        <v>0</v>
      </c>
      <c r="AA255" s="396">
        <v>0</v>
      </c>
      <c r="AB255" s="396">
        <v>0</v>
      </c>
      <c r="AC255" s="317" t="s">
        <v>878</v>
      </c>
      <c r="AD255" s="317" t="s">
        <v>878</v>
      </c>
      <c r="AE255" s="317" t="s">
        <v>878</v>
      </c>
      <c r="AF255" s="317" t="s">
        <v>878</v>
      </c>
      <c r="AG255" s="317" t="s">
        <v>878</v>
      </c>
      <c r="AH255" s="317" t="s">
        <v>878</v>
      </c>
      <c r="AI255" s="317" t="s">
        <v>878</v>
      </c>
      <c r="AJ255" s="317" t="s">
        <v>878</v>
      </c>
      <c r="AK255" s="310" t="s">
        <v>792</v>
      </c>
      <c r="AL255" s="68" t="s">
        <v>1471</v>
      </c>
      <c r="AM255" s="68" t="s">
        <v>1471</v>
      </c>
      <c r="AN255" s="68" t="s">
        <v>792</v>
      </c>
    </row>
    <row r="256" spans="1:40">
      <c r="A256" s="734" t="s">
        <v>1449</v>
      </c>
      <c r="B256" s="317" t="s">
        <v>1176</v>
      </c>
      <c r="C256" s="317" t="s">
        <v>1294</v>
      </c>
      <c r="E256" s="396">
        <v>0</v>
      </c>
      <c r="F256" s="396">
        <v>0</v>
      </c>
      <c r="G256" s="396">
        <v>0</v>
      </c>
      <c r="H256" s="396">
        <v>0</v>
      </c>
      <c r="I256" s="396">
        <v>0</v>
      </c>
      <c r="J256" s="396">
        <v>0</v>
      </c>
      <c r="K256" s="396">
        <v>0</v>
      </c>
      <c r="L256" s="396">
        <v>0</v>
      </c>
      <c r="M256" s="396">
        <v>7</v>
      </c>
      <c r="N256" s="396">
        <v>7</v>
      </c>
      <c r="O256" s="396">
        <v>3</v>
      </c>
      <c r="P256" s="396">
        <v>25</v>
      </c>
      <c r="Q256" s="396">
        <v>41</v>
      </c>
      <c r="R256" s="396">
        <v>0</v>
      </c>
      <c r="S256" s="396">
        <v>0</v>
      </c>
      <c r="T256" s="396">
        <v>83</v>
      </c>
      <c r="U256" s="396">
        <v>0</v>
      </c>
      <c r="V256" s="396">
        <v>0</v>
      </c>
      <c r="W256" s="396">
        <v>0</v>
      </c>
      <c r="X256" s="396">
        <v>0</v>
      </c>
      <c r="Y256" s="396">
        <v>0</v>
      </c>
      <c r="Z256" s="396">
        <v>0</v>
      </c>
      <c r="AA256" s="396">
        <v>0</v>
      </c>
      <c r="AB256" s="396">
        <v>0</v>
      </c>
      <c r="AC256" s="317" t="s">
        <v>878</v>
      </c>
      <c r="AD256" s="317" t="s">
        <v>878</v>
      </c>
      <c r="AE256" s="317" t="s">
        <v>878</v>
      </c>
      <c r="AF256" s="317" t="s">
        <v>878</v>
      </c>
      <c r="AG256" s="317" t="s">
        <v>878</v>
      </c>
      <c r="AH256" s="317" t="s">
        <v>878</v>
      </c>
      <c r="AI256" s="317" t="s">
        <v>878</v>
      </c>
      <c r="AJ256" s="317" t="s">
        <v>878</v>
      </c>
      <c r="AK256" s="310" t="s">
        <v>792</v>
      </c>
      <c r="AL256" s="68" t="s">
        <v>1471</v>
      </c>
      <c r="AM256" s="68" t="s">
        <v>1471</v>
      </c>
      <c r="AN256" s="68" t="s">
        <v>792</v>
      </c>
    </row>
    <row r="257" spans="1:40">
      <c r="A257" s="317" t="s">
        <v>442</v>
      </c>
      <c r="B257" s="317" t="s">
        <v>715</v>
      </c>
      <c r="C257" s="317" t="s">
        <v>1293</v>
      </c>
      <c r="D257">
        <v>112</v>
      </c>
      <c r="E257" s="396">
        <v>0</v>
      </c>
      <c r="F257" s="396">
        <v>0</v>
      </c>
      <c r="G257" s="396">
        <v>0</v>
      </c>
      <c r="H257" s="396">
        <v>0</v>
      </c>
      <c r="I257" s="396">
        <v>1</v>
      </c>
      <c r="J257" s="396">
        <v>0</v>
      </c>
      <c r="K257" s="396">
        <v>0</v>
      </c>
      <c r="L257" s="396">
        <v>1</v>
      </c>
      <c r="M257" s="396">
        <v>2</v>
      </c>
      <c r="N257" s="396">
        <v>0</v>
      </c>
      <c r="O257" s="396">
        <v>2</v>
      </c>
      <c r="P257" s="396">
        <v>5</v>
      </c>
      <c r="Q257" s="396">
        <v>77</v>
      </c>
      <c r="R257" s="396">
        <v>0</v>
      </c>
      <c r="S257" s="396">
        <v>2</v>
      </c>
      <c r="T257" s="396">
        <v>88</v>
      </c>
      <c r="U257" s="396">
        <v>0</v>
      </c>
      <c r="V257" s="396">
        <v>0</v>
      </c>
      <c r="W257" s="396">
        <v>0</v>
      </c>
      <c r="X257" s="396">
        <v>0</v>
      </c>
      <c r="Y257" s="396">
        <v>1.298701298701299E-2</v>
      </c>
      <c r="Z257" s="396">
        <v>0</v>
      </c>
      <c r="AA257" s="396">
        <v>0</v>
      </c>
      <c r="AB257" s="396">
        <v>1.136363636363636E-2</v>
      </c>
      <c r="AC257" s="317" t="s">
        <v>878</v>
      </c>
      <c r="AD257" s="317" t="s">
        <v>878</v>
      </c>
      <c r="AE257" s="317" t="s">
        <v>878</v>
      </c>
      <c r="AF257" s="317" t="s">
        <v>878</v>
      </c>
      <c r="AG257" s="317" t="s">
        <v>878</v>
      </c>
      <c r="AH257" s="317" t="s">
        <v>878</v>
      </c>
      <c r="AI257" s="317" t="s">
        <v>878</v>
      </c>
      <c r="AJ257" s="317" t="s">
        <v>878</v>
      </c>
      <c r="AK257" s="310" t="s">
        <v>792</v>
      </c>
      <c r="AL257" s="68" t="s">
        <v>1471</v>
      </c>
      <c r="AM257" s="68" t="s">
        <v>1471</v>
      </c>
      <c r="AN257" s="68" t="s">
        <v>792</v>
      </c>
    </row>
    <row r="258" spans="1:40">
      <c r="A258" s="317" t="s">
        <v>311</v>
      </c>
      <c r="B258" s="317" t="s">
        <v>579</v>
      </c>
      <c r="C258" s="317" t="s">
        <v>1290</v>
      </c>
      <c r="D258" s="317" t="s">
        <v>1293</v>
      </c>
      <c r="E258" s="396">
        <v>0</v>
      </c>
      <c r="F258" s="396">
        <v>0</v>
      </c>
      <c r="G258" s="396">
        <v>0</v>
      </c>
      <c r="H258" s="396">
        <v>0</v>
      </c>
      <c r="I258" s="396">
        <v>0</v>
      </c>
      <c r="J258" s="396">
        <v>0</v>
      </c>
      <c r="K258" s="396">
        <v>0</v>
      </c>
      <c r="L258" s="396">
        <v>0</v>
      </c>
      <c r="M258" s="396">
        <v>0</v>
      </c>
      <c r="N258" s="396">
        <v>0</v>
      </c>
      <c r="O258" s="396">
        <v>0</v>
      </c>
      <c r="P258" s="396">
        <v>1</v>
      </c>
      <c r="Q258" s="396">
        <v>7</v>
      </c>
      <c r="R258" s="396">
        <v>0</v>
      </c>
      <c r="S258" s="396">
        <v>0</v>
      </c>
      <c r="T258" s="396">
        <v>8</v>
      </c>
      <c r="U258" s="396">
        <v>0</v>
      </c>
      <c r="V258" s="396">
        <v>0</v>
      </c>
      <c r="W258" s="396">
        <v>0</v>
      </c>
      <c r="X258" s="396">
        <v>0</v>
      </c>
      <c r="Y258" s="396">
        <v>0</v>
      </c>
      <c r="Z258" s="396">
        <v>0</v>
      </c>
      <c r="AA258" s="396">
        <v>0</v>
      </c>
      <c r="AB258" s="396">
        <v>0</v>
      </c>
      <c r="AC258" s="317" t="s">
        <v>878</v>
      </c>
      <c r="AD258" s="317" t="s">
        <v>878</v>
      </c>
      <c r="AE258" s="317" t="s">
        <v>878</v>
      </c>
      <c r="AF258" s="317" t="s">
        <v>878</v>
      </c>
      <c r="AG258" s="317" t="s">
        <v>878</v>
      </c>
      <c r="AH258" s="317" t="s">
        <v>878</v>
      </c>
      <c r="AI258" s="317" t="s">
        <v>878</v>
      </c>
      <c r="AJ258" s="317" t="s">
        <v>878</v>
      </c>
      <c r="AK258" s="310" t="s">
        <v>792</v>
      </c>
      <c r="AL258" s="68" t="s">
        <v>1471</v>
      </c>
      <c r="AM258" s="68" t="s">
        <v>1471</v>
      </c>
      <c r="AN258" s="68" t="s">
        <v>792</v>
      </c>
    </row>
    <row r="259" spans="1:40">
      <c r="A259" s="317" t="s">
        <v>448</v>
      </c>
      <c r="B259" s="317" t="s">
        <v>795</v>
      </c>
      <c r="C259" s="317" t="s">
        <v>1290</v>
      </c>
      <c r="E259" s="396">
        <v>0</v>
      </c>
      <c r="F259" s="396">
        <v>0</v>
      </c>
      <c r="G259" s="396">
        <v>0</v>
      </c>
      <c r="H259" s="396">
        <v>4</v>
      </c>
      <c r="I259" s="396">
        <v>1</v>
      </c>
      <c r="J259" s="396">
        <v>0</v>
      </c>
      <c r="K259" s="396">
        <v>0</v>
      </c>
      <c r="L259" s="396">
        <v>5</v>
      </c>
      <c r="M259" s="396">
        <v>4</v>
      </c>
      <c r="N259" s="396">
        <v>6</v>
      </c>
      <c r="O259" s="396">
        <v>15</v>
      </c>
      <c r="P259" s="396">
        <v>277</v>
      </c>
      <c r="Q259" s="396">
        <v>419</v>
      </c>
      <c r="R259" s="396">
        <v>0</v>
      </c>
      <c r="S259" s="396">
        <v>15</v>
      </c>
      <c r="T259" s="396">
        <v>736</v>
      </c>
      <c r="U259" s="396">
        <v>0</v>
      </c>
      <c r="V259" s="396">
        <v>0</v>
      </c>
      <c r="W259" s="396">
        <v>0</v>
      </c>
      <c r="X259" s="396">
        <v>1.444043321299639E-2</v>
      </c>
      <c r="Y259" s="396">
        <v>2.3866348448687352E-3</v>
      </c>
      <c r="Z259" s="396">
        <v>0</v>
      </c>
      <c r="AA259" s="396">
        <v>0</v>
      </c>
      <c r="AB259" s="396">
        <v>6.793478260869565E-3</v>
      </c>
      <c r="AC259" s="317" t="s">
        <v>878</v>
      </c>
      <c r="AD259" s="317" t="s">
        <v>878</v>
      </c>
      <c r="AE259" s="317" t="s">
        <v>878</v>
      </c>
      <c r="AF259" s="317" t="s">
        <v>878</v>
      </c>
      <c r="AG259" s="317" t="s">
        <v>878</v>
      </c>
      <c r="AH259" s="317" t="s">
        <v>878</v>
      </c>
      <c r="AI259" s="317" t="s">
        <v>878</v>
      </c>
      <c r="AJ259" s="317" t="s">
        <v>878</v>
      </c>
      <c r="AK259" s="310" t="s">
        <v>792</v>
      </c>
      <c r="AL259" s="68" t="s">
        <v>1471</v>
      </c>
      <c r="AM259" s="68" t="s">
        <v>1471</v>
      </c>
      <c r="AN259" s="68" t="s">
        <v>792</v>
      </c>
    </row>
    <row r="260" spans="1:40">
      <c r="A260" s="317" t="s">
        <v>1158</v>
      </c>
      <c r="B260" s="317" t="s">
        <v>561</v>
      </c>
      <c r="C260" s="317" t="s">
        <v>1290</v>
      </c>
      <c r="E260" s="396">
        <v>0</v>
      </c>
      <c r="F260" s="396">
        <v>0</v>
      </c>
      <c r="G260" s="396">
        <v>0</v>
      </c>
      <c r="H260" s="396">
        <v>0</v>
      </c>
      <c r="I260" s="396">
        <v>0</v>
      </c>
      <c r="J260" s="396">
        <v>0</v>
      </c>
      <c r="K260" s="396">
        <v>0</v>
      </c>
      <c r="L260" s="396">
        <v>0</v>
      </c>
      <c r="M260" s="396">
        <v>1</v>
      </c>
      <c r="N260" s="396">
        <v>0</v>
      </c>
      <c r="O260" s="396">
        <v>0</v>
      </c>
      <c r="P260" s="396">
        <v>41</v>
      </c>
      <c r="Q260" s="396">
        <v>50</v>
      </c>
      <c r="R260" s="396">
        <v>0</v>
      </c>
      <c r="S260" s="396">
        <v>4</v>
      </c>
      <c r="T260" s="396">
        <v>96</v>
      </c>
      <c r="U260" s="396">
        <v>0</v>
      </c>
      <c r="V260" s="396">
        <v>0</v>
      </c>
      <c r="W260" s="396">
        <v>0</v>
      </c>
      <c r="X260" s="396">
        <v>0</v>
      </c>
      <c r="Y260" s="396">
        <v>0</v>
      </c>
      <c r="Z260" s="396">
        <v>0</v>
      </c>
      <c r="AA260" s="396">
        <v>0</v>
      </c>
      <c r="AB260" s="396">
        <v>0</v>
      </c>
      <c r="AC260" s="317" t="s">
        <v>878</v>
      </c>
      <c r="AD260" s="317" t="s">
        <v>878</v>
      </c>
      <c r="AE260" s="317" t="s">
        <v>878</v>
      </c>
      <c r="AF260" s="317" t="s">
        <v>878</v>
      </c>
      <c r="AG260" s="317" t="s">
        <v>878</v>
      </c>
      <c r="AH260" s="317" t="s">
        <v>878</v>
      </c>
      <c r="AI260" s="317" t="s">
        <v>878</v>
      </c>
      <c r="AJ260" s="317" t="s">
        <v>878</v>
      </c>
      <c r="AK260" s="310" t="s">
        <v>792</v>
      </c>
      <c r="AL260" s="68" t="s">
        <v>1471</v>
      </c>
      <c r="AM260" s="68" t="s">
        <v>1471</v>
      </c>
      <c r="AN260" s="68" t="s">
        <v>792</v>
      </c>
    </row>
    <row r="261" spans="1:40">
      <c r="A261" s="317" t="s">
        <v>212</v>
      </c>
      <c r="B261" s="317" t="s">
        <v>785</v>
      </c>
      <c r="C261" s="317" t="s">
        <v>1290</v>
      </c>
      <c r="E261" s="396">
        <v>0</v>
      </c>
      <c r="F261" s="396">
        <v>0</v>
      </c>
      <c r="G261" s="396">
        <v>0</v>
      </c>
      <c r="H261" s="396">
        <v>0</v>
      </c>
      <c r="I261" s="396">
        <v>0</v>
      </c>
      <c r="J261" s="396">
        <v>0</v>
      </c>
      <c r="K261" s="396">
        <v>0</v>
      </c>
      <c r="L261" s="396">
        <v>0</v>
      </c>
      <c r="M261" s="396">
        <v>0</v>
      </c>
      <c r="N261" s="396">
        <v>0</v>
      </c>
      <c r="O261" s="396">
        <v>1</v>
      </c>
      <c r="P261" s="396">
        <v>6</v>
      </c>
      <c r="Q261" s="396">
        <v>16</v>
      </c>
      <c r="R261" s="396">
        <v>0</v>
      </c>
      <c r="S261" s="396">
        <v>0</v>
      </c>
      <c r="T261" s="396">
        <v>23</v>
      </c>
      <c r="U261" s="396">
        <v>0</v>
      </c>
      <c r="V261" s="396">
        <v>0</v>
      </c>
      <c r="W261" s="396">
        <v>0</v>
      </c>
      <c r="X261" s="396">
        <v>0</v>
      </c>
      <c r="Y261" s="396">
        <v>0</v>
      </c>
      <c r="Z261" s="396">
        <v>0</v>
      </c>
      <c r="AA261" s="396">
        <v>0</v>
      </c>
      <c r="AB261" s="396">
        <v>0</v>
      </c>
      <c r="AC261" s="317" t="s">
        <v>878</v>
      </c>
      <c r="AD261" s="317" t="s">
        <v>878</v>
      </c>
      <c r="AE261" s="317" t="s">
        <v>878</v>
      </c>
      <c r="AF261" s="317" t="s">
        <v>878</v>
      </c>
      <c r="AG261" s="317" t="s">
        <v>878</v>
      </c>
      <c r="AH261" s="317" t="s">
        <v>878</v>
      </c>
      <c r="AI261" s="317" t="s">
        <v>878</v>
      </c>
      <c r="AJ261" s="317" t="s">
        <v>878</v>
      </c>
      <c r="AK261" s="310" t="s">
        <v>792</v>
      </c>
      <c r="AL261" s="68" t="s">
        <v>1471</v>
      </c>
      <c r="AM261" s="68" t="s">
        <v>1471</v>
      </c>
      <c r="AN261" s="68" t="s">
        <v>792</v>
      </c>
    </row>
    <row r="262" spans="1:40">
      <c r="A262" s="317" t="s">
        <v>1110</v>
      </c>
      <c r="B262" s="317" t="s">
        <v>817</v>
      </c>
      <c r="C262" s="317" t="s">
        <v>1290</v>
      </c>
      <c r="E262" s="396">
        <v>0</v>
      </c>
      <c r="F262" s="396">
        <v>0</v>
      </c>
      <c r="G262" s="396">
        <v>0</v>
      </c>
      <c r="H262" s="396">
        <v>0</v>
      </c>
      <c r="I262" s="396">
        <v>0</v>
      </c>
      <c r="J262" s="396">
        <v>0</v>
      </c>
      <c r="K262" s="396">
        <v>0</v>
      </c>
      <c r="L262" s="396">
        <v>0</v>
      </c>
      <c r="M262" s="396">
        <v>1</v>
      </c>
      <c r="N262" s="396">
        <v>0</v>
      </c>
      <c r="O262" s="396">
        <v>0</v>
      </c>
      <c r="P262" s="396">
        <v>34</v>
      </c>
      <c r="Q262" s="396">
        <v>79</v>
      </c>
      <c r="R262" s="396">
        <v>1</v>
      </c>
      <c r="S262" s="396">
        <v>0</v>
      </c>
      <c r="T262" s="396">
        <v>115</v>
      </c>
      <c r="U262" s="396">
        <v>0</v>
      </c>
      <c r="V262" s="396">
        <v>0</v>
      </c>
      <c r="W262" s="396">
        <v>0</v>
      </c>
      <c r="X262" s="396">
        <v>0</v>
      </c>
      <c r="Y262" s="396">
        <v>0</v>
      </c>
      <c r="Z262" s="396">
        <v>0</v>
      </c>
      <c r="AA262" s="396">
        <v>0</v>
      </c>
      <c r="AB262" s="396">
        <v>0</v>
      </c>
      <c r="AC262" s="317" t="s">
        <v>878</v>
      </c>
      <c r="AD262" s="317" t="s">
        <v>878</v>
      </c>
      <c r="AE262" s="317" t="s">
        <v>878</v>
      </c>
      <c r="AF262" s="317" t="s">
        <v>878</v>
      </c>
      <c r="AG262" s="317" t="s">
        <v>878</v>
      </c>
      <c r="AH262" s="317" t="s">
        <v>878</v>
      </c>
      <c r="AI262" s="317" t="s">
        <v>878</v>
      </c>
      <c r="AJ262" s="317" t="s">
        <v>878</v>
      </c>
      <c r="AK262" s="310" t="s">
        <v>792</v>
      </c>
      <c r="AL262" s="68" t="s">
        <v>1471</v>
      </c>
      <c r="AM262" s="68" t="s">
        <v>1471</v>
      </c>
      <c r="AN262" s="68" t="s">
        <v>792</v>
      </c>
    </row>
    <row r="263" spans="1:40">
      <c r="A263" s="317" t="s">
        <v>446</v>
      </c>
      <c r="B263" s="317" t="s">
        <v>794</v>
      </c>
      <c r="C263" s="317" t="s">
        <v>1290</v>
      </c>
      <c r="E263" s="396">
        <v>0</v>
      </c>
      <c r="F263" s="396">
        <v>0</v>
      </c>
      <c r="G263" s="396">
        <v>0</v>
      </c>
      <c r="H263" s="396">
        <v>0</v>
      </c>
      <c r="I263" s="396">
        <v>2</v>
      </c>
      <c r="J263" s="396">
        <v>0</v>
      </c>
      <c r="K263" s="396">
        <v>0</v>
      </c>
      <c r="L263" s="396">
        <v>2</v>
      </c>
      <c r="M263" s="396">
        <v>0</v>
      </c>
      <c r="N263" s="396">
        <v>1</v>
      </c>
      <c r="O263" s="396">
        <v>1</v>
      </c>
      <c r="P263" s="396">
        <v>1</v>
      </c>
      <c r="Q263" s="396">
        <v>35</v>
      </c>
      <c r="R263" s="396">
        <v>0</v>
      </c>
      <c r="S263" s="396">
        <v>4</v>
      </c>
      <c r="T263" s="396">
        <v>42</v>
      </c>
      <c r="U263" s="396">
        <v>0</v>
      </c>
      <c r="V263" s="396">
        <v>0</v>
      </c>
      <c r="W263" s="396">
        <v>0</v>
      </c>
      <c r="X263" s="396">
        <v>0</v>
      </c>
      <c r="Y263" s="396">
        <v>5.7142857142857141E-2</v>
      </c>
      <c r="Z263" s="396">
        <v>0</v>
      </c>
      <c r="AA263" s="396">
        <v>0</v>
      </c>
      <c r="AB263" s="396">
        <v>4.7619047619047623E-2</v>
      </c>
      <c r="AC263" s="317" t="s">
        <v>878</v>
      </c>
      <c r="AD263" s="317" t="s">
        <v>878</v>
      </c>
      <c r="AE263" s="317" t="s">
        <v>878</v>
      </c>
      <c r="AF263" s="317" t="s">
        <v>878</v>
      </c>
      <c r="AG263" s="317" t="s">
        <v>792</v>
      </c>
      <c r="AH263" s="317" t="s">
        <v>878</v>
      </c>
      <c r="AI263" s="317" t="s">
        <v>878</v>
      </c>
      <c r="AJ263" s="317" t="s">
        <v>792</v>
      </c>
      <c r="AK263" s="233" t="s">
        <v>878</v>
      </c>
      <c r="AL263" s="233" t="s">
        <v>1621</v>
      </c>
      <c r="AM263" s="233" t="s">
        <v>878</v>
      </c>
      <c r="AN263" s="233" t="s">
        <v>792</v>
      </c>
    </row>
    <row r="264" spans="1:40" ht="12" customHeight="1">
      <c r="A264" s="317" t="s">
        <v>337</v>
      </c>
      <c r="B264" s="317" t="s">
        <v>707</v>
      </c>
      <c r="C264" s="317" t="s">
        <v>1290</v>
      </c>
      <c r="E264" s="396">
        <v>0</v>
      </c>
      <c r="F264" s="396">
        <v>0</v>
      </c>
      <c r="G264" s="396">
        <v>0</v>
      </c>
      <c r="H264" s="396">
        <v>0</v>
      </c>
      <c r="I264" s="396">
        <v>0</v>
      </c>
      <c r="J264" s="396">
        <v>0</v>
      </c>
      <c r="K264" s="396">
        <v>0</v>
      </c>
      <c r="L264" s="396">
        <v>0</v>
      </c>
      <c r="M264" s="396">
        <v>0</v>
      </c>
      <c r="N264" s="396">
        <v>0</v>
      </c>
      <c r="O264" s="396">
        <v>0</v>
      </c>
      <c r="P264" s="396">
        <v>16</v>
      </c>
      <c r="Q264" s="396">
        <v>6</v>
      </c>
      <c r="R264" s="396">
        <v>0</v>
      </c>
      <c r="S264" s="396">
        <v>0</v>
      </c>
      <c r="T264" s="396">
        <v>22</v>
      </c>
      <c r="U264" s="396">
        <v>0</v>
      </c>
      <c r="V264" s="396">
        <v>0</v>
      </c>
      <c r="W264" s="396">
        <v>0</v>
      </c>
      <c r="X264" s="396">
        <v>0</v>
      </c>
      <c r="Y264" s="396">
        <v>0</v>
      </c>
      <c r="Z264" s="396">
        <v>0</v>
      </c>
      <c r="AA264" s="396">
        <v>0</v>
      </c>
      <c r="AB264" s="396">
        <v>0</v>
      </c>
      <c r="AC264" s="317" t="s">
        <v>878</v>
      </c>
      <c r="AD264" s="317" t="s">
        <v>878</v>
      </c>
      <c r="AE264" s="317" t="s">
        <v>878</v>
      </c>
      <c r="AF264" s="317" t="s">
        <v>878</v>
      </c>
      <c r="AG264" s="317" t="s">
        <v>878</v>
      </c>
      <c r="AH264" s="317" t="s">
        <v>878</v>
      </c>
      <c r="AI264" s="317" t="s">
        <v>878</v>
      </c>
      <c r="AJ264" s="317" t="s">
        <v>878</v>
      </c>
      <c r="AK264" s="310" t="s">
        <v>792</v>
      </c>
      <c r="AL264" s="68" t="s">
        <v>1471</v>
      </c>
      <c r="AM264" s="68" t="s">
        <v>1471</v>
      </c>
      <c r="AN264" s="68" t="s">
        <v>792</v>
      </c>
    </row>
    <row r="265" spans="1:40">
      <c r="A265" s="317" t="s">
        <v>142</v>
      </c>
      <c r="B265" s="317" t="s">
        <v>533</v>
      </c>
      <c r="C265" s="317" t="s">
        <v>1297</v>
      </c>
      <c r="E265" s="396">
        <v>1</v>
      </c>
      <c r="F265" s="396">
        <v>0</v>
      </c>
      <c r="G265" s="396">
        <v>2</v>
      </c>
      <c r="H265" s="396">
        <v>4</v>
      </c>
      <c r="I265" s="396">
        <v>8</v>
      </c>
      <c r="J265" s="396">
        <v>0</v>
      </c>
      <c r="K265" s="396">
        <v>0</v>
      </c>
      <c r="L265" s="396">
        <v>15</v>
      </c>
      <c r="M265" s="396">
        <v>40</v>
      </c>
      <c r="N265" s="396">
        <v>42</v>
      </c>
      <c r="O265" s="396">
        <v>63</v>
      </c>
      <c r="P265" s="396">
        <v>246</v>
      </c>
      <c r="Q265" s="396">
        <v>1015</v>
      </c>
      <c r="R265" s="396">
        <v>4</v>
      </c>
      <c r="S265" s="396">
        <v>0</v>
      </c>
      <c r="T265" s="396">
        <v>1410</v>
      </c>
      <c r="U265" s="396">
        <v>2.5000000000000001E-2</v>
      </c>
      <c r="V265" s="396">
        <v>0</v>
      </c>
      <c r="W265" s="396">
        <v>3.1746031746031737E-2</v>
      </c>
      <c r="X265" s="396">
        <v>1.6260162601626021E-2</v>
      </c>
      <c r="Y265" s="396">
        <v>7.8817733990147777E-3</v>
      </c>
      <c r="Z265" s="396">
        <v>0</v>
      </c>
      <c r="AA265" s="396">
        <v>0</v>
      </c>
      <c r="AB265" s="396">
        <v>1.063829787234043E-2</v>
      </c>
      <c r="AC265" s="317" t="s">
        <v>878</v>
      </c>
      <c r="AD265" s="317" t="s">
        <v>878</v>
      </c>
      <c r="AE265" s="317" t="s">
        <v>878</v>
      </c>
      <c r="AF265" s="317" t="s">
        <v>878</v>
      </c>
      <c r="AG265" s="317" t="s">
        <v>878</v>
      </c>
      <c r="AH265" s="317" t="s">
        <v>878</v>
      </c>
      <c r="AI265" s="317" t="s">
        <v>878</v>
      </c>
      <c r="AJ265" s="317" t="s">
        <v>878</v>
      </c>
      <c r="AK265" s="310" t="s">
        <v>792</v>
      </c>
      <c r="AL265" s="68" t="s">
        <v>1471</v>
      </c>
      <c r="AM265" s="68" t="s">
        <v>1471</v>
      </c>
      <c r="AN265" s="68" t="s">
        <v>792</v>
      </c>
    </row>
    <row r="266" spans="1:40">
      <c r="A266" s="317" t="s">
        <v>360</v>
      </c>
      <c r="B266" s="317" t="s">
        <v>593</v>
      </c>
      <c r="C266" s="317" t="s">
        <v>1297</v>
      </c>
      <c r="E266" s="396">
        <v>3</v>
      </c>
      <c r="F266" s="396">
        <v>0</v>
      </c>
      <c r="G266" s="396">
        <v>0</v>
      </c>
      <c r="H266" s="396">
        <v>2</v>
      </c>
      <c r="I266" s="396">
        <v>8</v>
      </c>
      <c r="J266" s="396">
        <v>0</v>
      </c>
      <c r="K266" s="396">
        <v>1</v>
      </c>
      <c r="L266" s="396">
        <v>14</v>
      </c>
      <c r="M266" s="396">
        <v>112</v>
      </c>
      <c r="N266" s="396">
        <v>15</v>
      </c>
      <c r="O266" s="396">
        <v>9</v>
      </c>
      <c r="P266" s="396">
        <v>142</v>
      </c>
      <c r="Q266" s="396">
        <v>409</v>
      </c>
      <c r="R266" s="396">
        <v>0</v>
      </c>
      <c r="S266" s="396">
        <v>33</v>
      </c>
      <c r="T266" s="396">
        <v>720</v>
      </c>
      <c r="U266" s="396">
        <v>2.6785714285714302E-2</v>
      </c>
      <c r="V266" s="396">
        <v>0</v>
      </c>
      <c r="W266" s="396">
        <v>0</v>
      </c>
      <c r="X266" s="396">
        <v>1.408450704225352E-2</v>
      </c>
      <c r="Y266" s="396">
        <v>1.9559902200489001E-2</v>
      </c>
      <c r="Z266" s="396">
        <v>0</v>
      </c>
      <c r="AA266" s="396">
        <v>3.03030303030303E-2</v>
      </c>
      <c r="AB266" s="396">
        <v>1.9444444444444452E-2</v>
      </c>
      <c r="AC266" s="317" t="s">
        <v>878</v>
      </c>
      <c r="AD266" s="317" t="s">
        <v>878</v>
      </c>
      <c r="AE266" s="317" t="s">
        <v>878</v>
      </c>
      <c r="AF266" s="317" t="s">
        <v>878</v>
      </c>
      <c r="AG266" s="317" t="s">
        <v>878</v>
      </c>
      <c r="AH266" s="317" t="s">
        <v>878</v>
      </c>
      <c r="AI266" s="317" t="s">
        <v>878</v>
      </c>
      <c r="AJ266" s="317" t="s">
        <v>878</v>
      </c>
      <c r="AK266" s="310" t="s">
        <v>792</v>
      </c>
      <c r="AL266" s="68" t="s">
        <v>1471</v>
      </c>
      <c r="AM266" s="68" t="s">
        <v>1471</v>
      </c>
      <c r="AN266" s="68" t="s">
        <v>792</v>
      </c>
    </row>
    <row r="267" spans="1:40">
      <c r="A267" s="317" t="s">
        <v>1143</v>
      </c>
      <c r="B267" s="317" t="s">
        <v>537</v>
      </c>
      <c r="C267" s="317" t="s">
        <v>1297</v>
      </c>
      <c r="E267" s="396">
        <v>0</v>
      </c>
      <c r="F267" s="396">
        <v>0</v>
      </c>
      <c r="G267" s="396">
        <v>0</v>
      </c>
      <c r="H267" s="396">
        <v>3</v>
      </c>
      <c r="I267" s="396">
        <v>5</v>
      </c>
      <c r="J267" s="396">
        <v>0</v>
      </c>
      <c r="K267" s="396">
        <v>0</v>
      </c>
      <c r="L267" s="396">
        <v>8</v>
      </c>
      <c r="M267" s="396">
        <v>6</v>
      </c>
      <c r="N267" s="396">
        <v>6</v>
      </c>
      <c r="O267" s="396">
        <v>4</v>
      </c>
      <c r="P267" s="396">
        <v>36</v>
      </c>
      <c r="Q267" s="396">
        <v>227</v>
      </c>
      <c r="R267" s="396">
        <v>3</v>
      </c>
      <c r="S267" s="396">
        <v>14</v>
      </c>
      <c r="T267" s="396">
        <v>296</v>
      </c>
      <c r="U267" s="396">
        <v>0</v>
      </c>
      <c r="V267" s="396">
        <v>0</v>
      </c>
      <c r="W267" s="396">
        <v>0</v>
      </c>
      <c r="X267" s="396">
        <v>8.3333333333333329E-2</v>
      </c>
      <c r="Y267" s="396">
        <v>2.2026431718061679E-2</v>
      </c>
      <c r="Z267" s="396">
        <v>0</v>
      </c>
      <c r="AA267" s="396">
        <v>0</v>
      </c>
      <c r="AB267" s="396">
        <v>2.7027027027027029E-2</v>
      </c>
      <c r="AC267" s="317" t="s">
        <v>878</v>
      </c>
      <c r="AD267" s="317" t="s">
        <v>878</v>
      </c>
      <c r="AE267" s="317" t="s">
        <v>878</v>
      </c>
      <c r="AF267" s="317" t="s">
        <v>792</v>
      </c>
      <c r="AG267" s="317" t="s">
        <v>878</v>
      </c>
      <c r="AH267" s="317" t="s">
        <v>878</v>
      </c>
      <c r="AI267" s="317" t="s">
        <v>878</v>
      </c>
      <c r="AJ267" s="317" t="s">
        <v>878</v>
      </c>
      <c r="AK267" s="310" t="s">
        <v>792</v>
      </c>
      <c r="AL267" s="233" t="s">
        <v>1619</v>
      </c>
      <c r="AM267" s="68" t="s">
        <v>878</v>
      </c>
      <c r="AN267" s="68" t="s">
        <v>792</v>
      </c>
    </row>
    <row r="268" spans="1:40">
      <c r="A268" s="317" t="s">
        <v>427</v>
      </c>
      <c r="B268" s="317" t="s">
        <v>641</v>
      </c>
      <c r="C268" s="317" t="s">
        <v>1297</v>
      </c>
      <c r="E268" s="396">
        <v>0</v>
      </c>
      <c r="F268" s="396">
        <v>0</v>
      </c>
      <c r="G268" s="396">
        <v>0</v>
      </c>
      <c r="H268" s="396">
        <v>1</v>
      </c>
      <c r="I268" s="396">
        <v>0</v>
      </c>
      <c r="J268" s="396">
        <v>0</v>
      </c>
      <c r="K268" s="396">
        <v>0</v>
      </c>
      <c r="L268" s="396">
        <v>1</v>
      </c>
      <c r="M268" s="396">
        <v>2</v>
      </c>
      <c r="N268" s="396">
        <v>7</v>
      </c>
      <c r="O268" s="396">
        <v>4</v>
      </c>
      <c r="P268" s="396">
        <v>67</v>
      </c>
      <c r="Q268" s="396">
        <v>247</v>
      </c>
      <c r="R268" s="396">
        <v>0</v>
      </c>
      <c r="S268" s="396">
        <v>7</v>
      </c>
      <c r="T268" s="396">
        <v>334</v>
      </c>
      <c r="U268" s="396">
        <v>0</v>
      </c>
      <c r="V268" s="396">
        <v>0</v>
      </c>
      <c r="W268" s="396">
        <v>0</v>
      </c>
      <c r="X268" s="396">
        <v>1.492537313432836E-2</v>
      </c>
      <c r="Y268" s="396">
        <v>0</v>
      </c>
      <c r="Z268" s="396">
        <v>0</v>
      </c>
      <c r="AA268" s="396">
        <v>0</v>
      </c>
      <c r="AB268" s="396">
        <v>2.9940119760479039E-3</v>
      </c>
      <c r="AC268" s="317" t="s">
        <v>878</v>
      </c>
      <c r="AD268" s="317" t="s">
        <v>878</v>
      </c>
      <c r="AE268" s="317" t="s">
        <v>878</v>
      </c>
      <c r="AF268" s="317" t="s">
        <v>878</v>
      </c>
      <c r="AG268" s="317" t="s">
        <v>878</v>
      </c>
      <c r="AH268" s="317" t="s">
        <v>878</v>
      </c>
      <c r="AI268" s="317" t="s">
        <v>878</v>
      </c>
      <c r="AJ268" s="317" t="s">
        <v>878</v>
      </c>
      <c r="AK268" s="310" t="s">
        <v>792</v>
      </c>
      <c r="AL268" s="68" t="s">
        <v>1471</v>
      </c>
      <c r="AM268" s="68" t="s">
        <v>1471</v>
      </c>
      <c r="AN268" s="68" t="s">
        <v>792</v>
      </c>
    </row>
    <row r="269" spans="1:40">
      <c r="A269" s="317" t="s">
        <v>1</v>
      </c>
      <c r="B269" s="317" t="s">
        <v>652</v>
      </c>
      <c r="C269" s="317" t="s">
        <v>1297</v>
      </c>
      <c r="E269" s="396">
        <v>0</v>
      </c>
      <c r="F269" s="396">
        <v>0</v>
      </c>
      <c r="G269" s="396">
        <v>0</v>
      </c>
      <c r="H269" s="396">
        <v>0</v>
      </c>
      <c r="I269" s="396">
        <v>1</v>
      </c>
      <c r="J269" s="396">
        <v>0</v>
      </c>
      <c r="K269" s="396">
        <v>0</v>
      </c>
      <c r="L269" s="396">
        <v>1</v>
      </c>
      <c r="M269" s="396">
        <v>4</v>
      </c>
      <c r="N269" s="396">
        <v>3</v>
      </c>
      <c r="O269" s="396">
        <v>0</v>
      </c>
      <c r="P269" s="396">
        <v>43</v>
      </c>
      <c r="Q269" s="396">
        <v>120</v>
      </c>
      <c r="R269" s="396">
        <v>3</v>
      </c>
      <c r="S269" s="396">
        <v>4</v>
      </c>
      <c r="T269" s="396">
        <v>177</v>
      </c>
      <c r="U269" s="396">
        <v>0</v>
      </c>
      <c r="V269" s="396">
        <v>0</v>
      </c>
      <c r="W269" s="396">
        <v>0</v>
      </c>
      <c r="X269" s="396">
        <v>0</v>
      </c>
      <c r="Y269" s="396">
        <v>8.3333333333333332E-3</v>
      </c>
      <c r="Z269" s="396">
        <v>0</v>
      </c>
      <c r="AA269" s="396">
        <v>0</v>
      </c>
      <c r="AB269" s="396">
        <v>5.6497175141242938E-3</v>
      </c>
      <c r="AC269" s="317" t="s">
        <v>878</v>
      </c>
      <c r="AD269" s="317" t="s">
        <v>878</v>
      </c>
      <c r="AE269" s="317" t="s">
        <v>878</v>
      </c>
      <c r="AF269" s="317" t="s">
        <v>878</v>
      </c>
      <c r="AG269" s="317" t="s">
        <v>878</v>
      </c>
      <c r="AH269" s="317" t="s">
        <v>878</v>
      </c>
      <c r="AI269" s="317" t="s">
        <v>878</v>
      </c>
      <c r="AJ269" s="317" t="s">
        <v>878</v>
      </c>
      <c r="AK269" s="310" t="s">
        <v>792</v>
      </c>
      <c r="AL269" s="68" t="s">
        <v>1471</v>
      </c>
      <c r="AM269" s="68" t="s">
        <v>1471</v>
      </c>
      <c r="AN269" s="68" t="s">
        <v>792</v>
      </c>
    </row>
    <row r="270" spans="1:40">
      <c r="A270" s="317" t="s">
        <v>47</v>
      </c>
      <c r="B270" s="317" t="s">
        <v>671</v>
      </c>
      <c r="C270" s="317" t="s">
        <v>1297</v>
      </c>
      <c r="E270" s="396">
        <v>0</v>
      </c>
      <c r="F270" s="396">
        <v>0</v>
      </c>
      <c r="G270" s="396">
        <v>0</v>
      </c>
      <c r="H270" s="396">
        <v>2</v>
      </c>
      <c r="I270" s="396">
        <v>3</v>
      </c>
      <c r="J270" s="396">
        <v>0</v>
      </c>
      <c r="K270" s="396">
        <v>0</v>
      </c>
      <c r="L270" s="396">
        <v>5</v>
      </c>
      <c r="M270" s="396">
        <v>24</v>
      </c>
      <c r="N270" s="396">
        <v>5</v>
      </c>
      <c r="O270" s="396">
        <v>1</v>
      </c>
      <c r="P270" s="396">
        <v>83</v>
      </c>
      <c r="Q270" s="396">
        <v>159</v>
      </c>
      <c r="R270" s="396">
        <v>1</v>
      </c>
      <c r="S270" s="396">
        <v>16</v>
      </c>
      <c r="T270" s="396">
        <v>289</v>
      </c>
      <c r="U270" s="396">
        <v>0</v>
      </c>
      <c r="V270" s="396">
        <v>0</v>
      </c>
      <c r="W270" s="396">
        <v>0</v>
      </c>
      <c r="X270" s="396">
        <v>2.4096385542168679E-2</v>
      </c>
      <c r="Y270" s="396">
        <v>1.886792452830189E-2</v>
      </c>
      <c r="Z270" s="396">
        <v>0</v>
      </c>
      <c r="AA270" s="396">
        <v>0</v>
      </c>
      <c r="AB270" s="396">
        <v>1.7301038062283738E-2</v>
      </c>
      <c r="AC270" s="317" t="s">
        <v>878</v>
      </c>
      <c r="AD270" s="317" t="s">
        <v>878</v>
      </c>
      <c r="AE270" s="317" t="s">
        <v>878</v>
      </c>
      <c r="AF270" s="317" t="s">
        <v>878</v>
      </c>
      <c r="AG270" s="317" t="s">
        <v>878</v>
      </c>
      <c r="AH270" s="317" t="s">
        <v>878</v>
      </c>
      <c r="AI270" s="317" t="s">
        <v>878</v>
      </c>
      <c r="AJ270" s="317" t="s">
        <v>878</v>
      </c>
      <c r="AK270" s="310" t="s">
        <v>792</v>
      </c>
      <c r="AL270" s="68" t="s">
        <v>1471</v>
      </c>
      <c r="AM270" s="68" t="s">
        <v>1471</v>
      </c>
      <c r="AN270" s="68" t="s">
        <v>792</v>
      </c>
    </row>
    <row r="271" spans="1:40">
      <c r="A271" s="317" t="s">
        <v>156</v>
      </c>
      <c r="B271" s="317" t="s">
        <v>661</v>
      </c>
      <c r="C271" s="317" t="s">
        <v>1297</v>
      </c>
      <c r="E271" s="396">
        <v>0</v>
      </c>
      <c r="F271" s="396">
        <v>0</v>
      </c>
      <c r="G271" s="396">
        <v>0</v>
      </c>
      <c r="H271" s="396">
        <v>0</v>
      </c>
      <c r="I271" s="396">
        <v>8</v>
      </c>
      <c r="J271" s="396">
        <v>0</v>
      </c>
      <c r="K271" s="396">
        <v>0</v>
      </c>
      <c r="L271" s="396">
        <v>8</v>
      </c>
      <c r="M271" s="396">
        <v>23</v>
      </c>
      <c r="N271" s="396">
        <v>2</v>
      </c>
      <c r="O271" s="396">
        <v>4</v>
      </c>
      <c r="P271" s="396">
        <v>30</v>
      </c>
      <c r="Q271" s="396">
        <v>237</v>
      </c>
      <c r="R271" s="396">
        <v>0</v>
      </c>
      <c r="S271" s="396">
        <v>11</v>
      </c>
      <c r="T271" s="396">
        <v>307</v>
      </c>
      <c r="U271" s="396">
        <v>0</v>
      </c>
      <c r="V271" s="396">
        <v>0</v>
      </c>
      <c r="W271" s="396">
        <v>0</v>
      </c>
      <c r="X271" s="396">
        <v>0</v>
      </c>
      <c r="Y271" s="396">
        <v>3.375527426160338E-2</v>
      </c>
      <c r="Z271" s="396">
        <v>0</v>
      </c>
      <c r="AA271" s="396">
        <v>0</v>
      </c>
      <c r="AB271" s="396">
        <v>2.6058631921824109E-2</v>
      </c>
      <c r="AC271" s="317" t="s">
        <v>878</v>
      </c>
      <c r="AD271" s="317" t="s">
        <v>878</v>
      </c>
      <c r="AE271" s="317" t="s">
        <v>878</v>
      </c>
      <c r="AF271" s="317" t="s">
        <v>878</v>
      </c>
      <c r="AG271" s="317" t="s">
        <v>878</v>
      </c>
      <c r="AH271" s="317" t="s">
        <v>878</v>
      </c>
      <c r="AI271" s="317" t="s">
        <v>878</v>
      </c>
      <c r="AJ271" s="317" t="s">
        <v>878</v>
      </c>
      <c r="AK271" s="310" t="s">
        <v>792</v>
      </c>
      <c r="AL271" s="68" t="s">
        <v>1471</v>
      </c>
      <c r="AM271" s="68" t="s">
        <v>1471</v>
      </c>
      <c r="AN271" s="68" t="s">
        <v>792</v>
      </c>
    </row>
    <row r="272" spans="1:40">
      <c r="A272" s="317" t="s">
        <v>68</v>
      </c>
      <c r="B272" s="317" t="s">
        <v>1906</v>
      </c>
      <c r="C272" s="317" t="s">
        <v>1289</v>
      </c>
      <c r="E272" s="396">
        <v>0</v>
      </c>
      <c r="F272" s="396">
        <v>0</v>
      </c>
      <c r="G272" s="396">
        <v>0</v>
      </c>
      <c r="H272" s="396">
        <v>0</v>
      </c>
      <c r="I272" s="396">
        <v>0</v>
      </c>
      <c r="J272" s="396">
        <v>0</v>
      </c>
      <c r="K272" s="396">
        <v>0</v>
      </c>
      <c r="L272" s="396">
        <v>0</v>
      </c>
      <c r="M272" s="396">
        <v>0</v>
      </c>
      <c r="N272" s="396">
        <v>0</v>
      </c>
      <c r="O272" s="396">
        <v>1</v>
      </c>
      <c r="P272" s="396">
        <v>1</v>
      </c>
      <c r="Q272" s="396">
        <v>11</v>
      </c>
      <c r="R272" s="396">
        <v>0</v>
      </c>
      <c r="S272" s="396">
        <v>0</v>
      </c>
      <c r="T272" s="396">
        <v>13</v>
      </c>
      <c r="U272" s="396">
        <v>0</v>
      </c>
      <c r="V272" s="396">
        <v>0</v>
      </c>
      <c r="W272" s="396">
        <v>0</v>
      </c>
      <c r="X272" s="396">
        <v>0</v>
      </c>
      <c r="Y272" s="396">
        <v>0</v>
      </c>
      <c r="Z272" s="396">
        <v>0</v>
      </c>
      <c r="AA272" s="396">
        <v>0</v>
      </c>
      <c r="AB272" s="396">
        <v>0</v>
      </c>
      <c r="AC272" s="317" t="s">
        <v>878</v>
      </c>
      <c r="AD272" s="317" t="s">
        <v>878</v>
      </c>
      <c r="AE272" s="317" t="s">
        <v>878</v>
      </c>
      <c r="AF272" s="317" t="s">
        <v>878</v>
      </c>
      <c r="AG272" s="317" t="s">
        <v>878</v>
      </c>
      <c r="AH272" s="317" t="s">
        <v>878</v>
      </c>
      <c r="AI272" s="317" t="s">
        <v>878</v>
      </c>
      <c r="AJ272" s="317" t="s">
        <v>878</v>
      </c>
      <c r="AK272" s="310" t="s">
        <v>792</v>
      </c>
      <c r="AL272" s="68" t="s">
        <v>1471</v>
      </c>
      <c r="AM272" s="68" t="s">
        <v>1471</v>
      </c>
      <c r="AN272" s="68" t="s">
        <v>792</v>
      </c>
    </row>
    <row r="273" spans="1:40">
      <c r="A273" s="317" t="s">
        <v>1109</v>
      </c>
      <c r="B273" s="317" t="s">
        <v>634</v>
      </c>
      <c r="C273" s="317" t="s">
        <v>1289</v>
      </c>
      <c r="E273" s="396">
        <v>0</v>
      </c>
      <c r="F273" s="396">
        <v>0</v>
      </c>
      <c r="G273" s="396">
        <v>0</v>
      </c>
      <c r="H273" s="396">
        <v>0</v>
      </c>
      <c r="I273" s="396">
        <v>0</v>
      </c>
      <c r="J273" s="396">
        <v>0</v>
      </c>
      <c r="K273" s="396">
        <v>0</v>
      </c>
      <c r="L273" s="396">
        <v>0</v>
      </c>
      <c r="M273" s="396">
        <v>0</v>
      </c>
      <c r="N273" s="396">
        <v>0</v>
      </c>
      <c r="O273" s="396">
        <v>0</v>
      </c>
      <c r="P273" s="396">
        <v>0</v>
      </c>
      <c r="Q273" s="396">
        <v>4</v>
      </c>
      <c r="R273" s="396">
        <v>0</v>
      </c>
      <c r="S273" s="396">
        <v>0</v>
      </c>
      <c r="T273" s="396">
        <v>4</v>
      </c>
      <c r="U273" s="396">
        <v>0</v>
      </c>
      <c r="V273" s="396">
        <v>0</v>
      </c>
      <c r="W273" s="396">
        <v>0</v>
      </c>
      <c r="X273" s="396">
        <v>0</v>
      </c>
      <c r="Y273" s="396">
        <v>0</v>
      </c>
      <c r="Z273" s="396">
        <v>0</v>
      </c>
      <c r="AA273" s="396">
        <v>0</v>
      </c>
      <c r="AB273" s="396">
        <v>0</v>
      </c>
      <c r="AC273" s="317" t="s">
        <v>878</v>
      </c>
      <c r="AD273" s="317" t="s">
        <v>878</v>
      </c>
      <c r="AE273" s="317" t="s">
        <v>878</v>
      </c>
      <c r="AF273" s="317" t="s">
        <v>878</v>
      </c>
      <c r="AG273" s="317" t="s">
        <v>878</v>
      </c>
      <c r="AH273" s="317" t="s">
        <v>878</v>
      </c>
      <c r="AI273" s="317" t="s">
        <v>878</v>
      </c>
      <c r="AJ273" s="317" t="s">
        <v>878</v>
      </c>
      <c r="AK273" s="310" t="s">
        <v>792</v>
      </c>
      <c r="AL273" s="68" t="s">
        <v>1471</v>
      </c>
      <c r="AM273" s="68" t="s">
        <v>1471</v>
      </c>
      <c r="AN273" s="68" t="s">
        <v>792</v>
      </c>
    </row>
    <row r="274" spans="1:40">
      <c r="A274" s="317" t="s">
        <v>200</v>
      </c>
      <c r="B274" s="317" t="s">
        <v>779</v>
      </c>
      <c r="C274" s="317" t="s">
        <v>1289</v>
      </c>
      <c r="E274" s="396">
        <v>1</v>
      </c>
      <c r="F274" s="396">
        <v>0</v>
      </c>
      <c r="G274" s="396">
        <v>0</v>
      </c>
      <c r="H274" s="396">
        <v>0</v>
      </c>
      <c r="I274" s="396">
        <v>0</v>
      </c>
      <c r="J274" s="396">
        <v>0</v>
      </c>
      <c r="K274" s="396">
        <v>0</v>
      </c>
      <c r="L274" s="396">
        <v>1</v>
      </c>
      <c r="M274" s="396">
        <v>5</v>
      </c>
      <c r="N274" s="396">
        <v>0</v>
      </c>
      <c r="O274" s="396">
        <v>0</v>
      </c>
      <c r="P274" s="396">
        <v>4</v>
      </c>
      <c r="Q274" s="396">
        <v>29</v>
      </c>
      <c r="R274" s="396">
        <v>0</v>
      </c>
      <c r="S274" s="396">
        <v>0</v>
      </c>
      <c r="T274" s="396">
        <v>38</v>
      </c>
      <c r="U274" s="396">
        <v>0.2</v>
      </c>
      <c r="V274" s="396">
        <v>0</v>
      </c>
      <c r="W274" s="396">
        <v>0</v>
      </c>
      <c r="X274" s="396">
        <v>0</v>
      </c>
      <c r="Y274" s="396">
        <v>0</v>
      </c>
      <c r="Z274" s="396">
        <v>0</v>
      </c>
      <c r="AA274" s="396">
        <v>0</v>
      </c>
      <c r="AB274" s="396">
        <v>2.6315789473684209E-2</v>
      </c>
      <c r="AC274" s="317" t="s">
        <v>878</v>
      </c>
      <c r="AD274" s="317" t="s">
        <v>878</v>
      </c>
      <c r="AE274" s="317" t="s">
        <v>878</v>
      </c>
      <c r="AF274" s="317" t="s">
        <v>878</v>
      </c>
      <c r="AG274" s="317" t="s">
        <v>878</v>
      </c>
      <c r="AH274" s="317" t="s">
        <v>878</v>
      </c>
      <c r="AI274" s="317" t="s">
        <v>878</v>
      </c>
      <c r="AJ274" s="317" t="s">
        <v>878</v>
      </c>
      <c r="AK274" s="233" t="s">
        <v>792</v>
      </c>
      <c r="AL274" s="68" t="s">
        <v>1471</v>
      </c>
      <c r="AM274" s="68" t="s">
        <v>1471</v>
      </c>
      <c r="AN274" s="68" t="s">
        <v>792</v>
      </c>
    </row>
    <row r="275" spans="1:40">
      <c r="A275" s="317" t="s">
        <v>302</v>
      </c>
      <c r="B275" s="317" t="s">
        <v>709</v>
      </c>
      <c r="C275" s="317" t="s">
        <v>1289</v>
      </c>
      <c r="E275" s="396">
        <v>0</v>
      </c>
      <c r="F275" s="396">
        <v>0</v>
      </c>
      <c r="G275" s="396">
        <v>0</v>
      </c>
      <c r="H275" s="396">
        <v>0</v>
      </c>
      <c r="I275" s="396">
        <v>0</v>
      </c>
      <c r="J275" s="396">
        <v>0</v>
      </c>
      <c r="K275" s="396">
        <v>0</v>
      </c>
      <c r="L275" s="396">
        <v>0</v>
      </c>
      <c r="M275" s="396">
        <v>3</v>
      </c>
      <c r="N275" s="396">
        <v>14</v>
      </c>
      <c r="O275" s="396">
        <v>9</v>
      </c>
      <c r="P275" s="396">
        <v>29</v>
      </c>
      <c r="Q275" s="396">
        <v>175</v>
      </c>
      <c r="R275" s="396">
        <v>0</v>
      </c>
      <c r="S275" s="396">
        <v>18</v>
      </c>
      <c r="T275" s="396">
        <v>248</v>
      </c>
      <c r="U275" s="396">
        <v>0</v>
      </c>
      <c r="V275" s="396">
        <v>0</v>
      </c>
      <c r="W275" s="396">
        <v>0</v>
      </c>
      <c r="X275" s="396">
        <v>0</v>
      </c>
      <c r="Y275" s="396">
        <v>0</v>
      </c>
      <c r="Z275" s="396">
        <v>0</v>
      </c>
      <c r="AA275" s="396">
        <v>0</v>
      </c>
      <c r="AB275" s="396">
        <v>0</v>
      </c>
      <c r="AC275" s="317" t="s">
        <v>878</v>
      </c>
      <c r="AD275" s="317" t="s">
        <v>878</v>
      </c>
      <c r="AE275" s="317" t="s">
        <v>878</v>
      </c>
      <c r="AF275" s="317" t="s">
        <v>878</v>
      </c>
      <c r="AG275" s="317" t="s">
        <v>878</v>
      </c>
      <c r="AH275" s="317" t="s">
        <v>878</v>
      </c>
      <c r="AI275" s="317" t="s">
        <v>878</v>
      </c>
      <c r="AJ275" s="317" t="s">
        <v>878</v>
      </c>
      <c r="AK275" s="310" t="s">
        <v>792</v>
      </c>
      <c r="AL275" s="68" t="s">
        <v>1471</v>
      </c>
      <c r="AM275" s="68" t="s">
        <v>1471</v>
      </c>
      <c r="AN275" s="68" t="s">
        <v>792</v>
      </c>
    </row>
    <row r="276" spans="1:40">
      <c r="A276" s="317" t="s">
        <v>1156</v>
      </c>
      <c r="B276" s="317" t="s">
        <v>560</v>
      </c>
      <c r="C276" s="317" t="s">
        <v>1289</v>
      </c>
      <c r="E276" s="396">
        <v>0</v>
      </c>
      <c r="F276" s="396">
        <v>0</v>
      </c>
      <c r="G276" s="396">
        <v>0</v>
      </c>
      <c r="H276" s="396">
        <v>0</v>
      </c>
      <c r="I276" s="396">
        <v>0</v>
      </c>
      <c r="J276" s="396">
        <v>0</v>
      </c>
      <c r="K276" s="396">
        <v>0</v>
      </c>
      <c r="L276" s="396">
        <v>0</v>
      </c>
      <c r="M276" s="396">
        <v>0</v>
      </c>
      <c r="N276" s="396">
        <v>1</v>
      </c>
      <c r="O276" s="396">
        <v>0</v>
      </c>
      <c r="P276" s="396">
        <v>0</v>
      </c>
      <c r="Q276" s="396">
        <v>59</v>
      </c>
      <c r="R276" s="396">
        <v>0</v>
      </c>
      <c r="S276" s="396">
        <v>5</v>
      </c>
      <c r="T276" s="396">
        <v>65</v>
      </c>
      <c r="U276" s="396">
        <v>0</v>
      </c>
      <c r="V276" s="396">
        <v>0</v>
      </c>
      <c r="W276" s="396">
        <v>0</v>
      </c>
      <c r="X276" s="396">
        <v>0</v>
      </c>
      <c r="Y276" s="396">
        <v>0</v>
      </c>
      <c r="Z276" s="396">
        <v>0</v>
      </c>
      <c r="AA276" s="396">
        <v>0</v>
      </c>
      <c r="AB276" s="396">
        <v>0</v>
      </c>
      <c r="AC276" s="317" t="s">
        <v>878</v>
      </c>
      <c r="AD276" s="317" t="s">
        <v>878</v>
      </c>
      <c r="AE276" s="317" t="s">
        <v>878</v>
      </c>
      <c r="AF276" s="317" t="s">
        <v>878</v>
      </c>
      <c r="AG276" s="317" t="s">
        <v>878</v>
      </c>
      <c r="AH276" s="317" t="s">
        <v>878</v>
      </c>
      <c r="AI276" s="317" t="s">
        <v>878</v>
      </c>
      <c r="AJ276" s="317" t="s">
        <v>878</v>
      </c>
      <c r="AK276" s="310" t="s">
        <v>792</v>
      </c>
      <c r="AL276" s="68" t="s">
        <v>1471</v>
      </c>
      <c r="AM276" s="68" t="s">
        <v>1471</v>
      </c>
      <c r="AN276" s="68" t="s">
        <v>792</v>
      </c>
    </row>
    <row r="277" spans="1:40">
      <c r="A277" s="317" t="s">
        <v>1129</v>
      </c>
      <c r="B277" s="317" t="s">
        <v>697</v>
      </c>
      <c r="C277" s="317" t="s">
        <v>1289</v>
      </c>
      <c r="E277" s="396">
        <v>0</v>
      </c>
      <c r="F277" s="396">
        <v>0</v>
      </c>
      <c r="G277" s="396">
        <v>0</v>
      </c>
      <c r="H277" s="396">
        <v>0</v>
      </c>
      <c r="I277" s="396">
        <v>0</v>
      </c>
      <c r="J277" s="396">
        <v>0</v>
      </c>
      <c r="K277" s="396">
        <v>0</v>
      </c>
      <c r="L277" s="396">
        <v>0</v>
      </c>
      <c r="M277" s="396">
        <v>1</v>
      </c>
      <c r="N277" s="396">
        <v>1</v>
      </c>
      <c r="O277" s="396">
        <v>0</v>
      </c>
      <c r="P277" s="396">
        <v>3</v>
      </c>
      <c r="Q277" s="396">
        <v>18</v>
      </c>
      <c r="R277" s="396">
        <v>0</v>
      </c>
      <c r="S277" s="396">
        <v>1</v>
      </c>
      <c r="T277" s="396">
        <v>24</v>
      </c>
      <c r="U277" s="396">
        <v>0</v>
      </c>
      <c r="V277" s="396">
        <v>0</v>
      </c>
      <c r="W277" s="396">
        <v>0</v>
      </c>
      <c r="X277" s="396">
        <v>0</v>
      </c>
      <c r="Y277" s="396">
        <v>0</v>
      </c>
      <c r="Z277" s="396">
        <v>0</v>
      </c>
      <c r="AA277" s="396">
        <v>0</v>
      </c>
      <c r="AB277" s="396">
        <v>0</v>
      </c>
      <c r="AC277" s="317" t="s">
        <v>878</v>
      </c>
      <c r="AD277" s="317" t="s">
        <v>878</v>
      </c>
      <c r="AE277" s="317" t="s">
        <v>878</v>
      </c>
      <c r="AF277" s="317" t="s">
        <v>878</v>
      </c>
      <c r="AG277" s="317" t="s">
        <v>878</v>
      </c>
      <c r="AH277" s="317" t="s">
        <v>878</v>
      </c>
      <c r="AI277" s="317" t="s">
        <v>878</v>
      </c>
      <c r="AJ277" s="317" t="s">
        <v>878</v>
      </c>
      <c r="AK277" s="310" t="s">
        <v>792</v>
      </c>
      <c r="AL277" s="68" t="s">
        <v>1471</v>
      </c>
      <c r="AM277" s="68" t="s">
        <v>1471</v>
      </c>
      <c r="AN277" s="68" t="s">
        <v>792</v>
      </c>
    </row>
    <row r="278" spans="1:40">
      <c r="A278" s="317" t="s">
        <v>370</v>
      </c>
      <c r="B278" s="317" t="s">
        <v>598</v>
      </c>
      <c r="C278" s="317" t="s">
        <v>1289</v>
      </c>
      <c r="E278" s="396">
        <v>0</v>
      </c>
      <c r="F278" s="396">
        <v>0</v>
      </c>
      <c r="G278" s="396">
        <v>0</v>
      </c>
      <c r="H278" s="396">
        <v>0</v>
      </c>
      <c r="I278" s="396">
        <v>0</v>
      </c>
      <c r="J278" s="396">
        <v>0</v>
      </c>
      <c r="K278" s="396">
        <v>0</v>
      </c>
      <c r="L278" s="396">
        <v>0</v>
      </c>
      <c r="M278" s="396">
        <v>0</v>
      </c>
      <c r="N278" s="396">
        <v>0</v>
      </c>
      <c r="O278" s="396">
        <v>0</v>
      </c>
      <c r="P278" s="396">
        <v>1</v>
      </c>
      <c r="Q278" s="396">
        <v>20</v>
      </c>
      <c r="R278" s="396">
        <v>0</v>
      </c>
      <c r="S278" s="396">
        <v>0</v>
      </c>
      <c r="T278" s="396">
        <v>21</v>
      </c>
      <c r="U278" s="396">
        <v>0</v>
      </c>
      <c r="V278" s="396">
        <v>0</v>
      </c>
      <c r="W278" s="396">
        <v>0</v>
      </c>
      <c r="X278" s="396">
        <v>0</v>
      </c>
      <c r="Y278" s="396">
        <v>0</v>
      </c>
      <c r="Z278" s="396">
        <v>0</v>
      </c>
      <c r="AA278" s="396">
        <v>0</v>
      </c>
      <c r="AB278" s="396">
        <v>0</v>
      </c>
      <c r="AC278" s="317" t="s">
        <v>878</v>
      </c>
      <c r="AD278" s="317" t="s">
        <v>878</v>
      </c>
      <c r="AE278" s="317" t="s">
        <v>878</v>
      </c>
      <c r="AF278" s="317" t="s">
        <v>878</v>
      </c>
      <c r="AG278" s="317" t="s">
        <v>878</v>
      </c>
      <c r="AH278" s="317" t="s">
        <v>878</v>
      </c>
      <c r="AI278" s="317" t="s">
        <v>878</v>
      </c>
      <c r="AJ278" s="317" t="s">
        <v>878</v>
      </c>
      <c r="AK278" s="310" t="s">
        <v>792</v>
      </c>
      <c r="AL278" s="68" t="s">
        <v>1471</v>
      </c>
      <c r="AM278" s="68" t="s">
        <v>1471</v>
      </c>
      <c r="AN278" s="68" t="s">
        <v>792</v>
      </c>
    </row>
    <row r="279" spans="1:40">
      <c r="A279" s="317" t="s">
        <v>21</v>
      </c>
      <c r="B279" s="317" t="s">
        <v>770</v>
      </c>
      <c r="C279" s="317" t="s">
        <v>1289</v>
      </c>
      <c r="E279" s="396">
        <v>0</v>
      </c>
      <c r="F279" s="396">
        <v>0</v>
      </c>
      <c r="G279" s="396">
        <v>0</v>
      </c>
      <c r="H279" s="396">
        <v>0</v>
      </c>
      <c r="I279" s="396">
        <v>0</v>
      </c>
      <c r="J279" s="396">
        <v>0</v>
      </c>
      <c r="K279" s="396">
        <v>0</v>
      </c>
      <c r="L279" s="396">
        <v>0</v>
      </c>
      <c r="M279" s="396">
        <v>1</v>
      </c>
      <c r="N279" s="396">
        <v>0</v>
      </c>
      <c r="O279" s="396">
        <v>0</v>
      </c>
      <c r="P279" s="396">
        <v>0</v>
      </c>
      <c r="Q279" s="396">
        <v>4</v>
      </c>
      <c r="R279" s="396">
        <v>0</v>
      </c>
      <c r="S279" s="396">
        <v>0</v>
      </c>
      <c r="T279" s="396">
        <v>5</v>
      </c>
      <c r="U279" s="396">
        <v>0</v>
      </c>
      <c r="V279" s="396">
        <v>0</v>
      </c>
      <c r="W279" s="396">
        <v>0</v>
      </c>
      <c r="X279" s="396">
        <v>0</v>
      </c>
      <c r="Y279" s="396">
        <v>0</v>
      </c>
      <c r="Z279" s="396">
        <v>0</v>
      </c>
      <c r="AA279" s="396">
        <v>0</v>
      </c>
      <c r="AB279" s="396">
        <v>0</v>
      </c>
      <c r="AC279" s="317" t="s">
        <v>878</v>
      </c>
      <c r="AD279" s="317" t="s">
        <v>878</v>
      </c>
      <c r="AE279" s="317" t="s">
        <v>878</v>
      </c>
      <c r="AF279" s="317" t="s">
        <v>878</v>
      </c>
      <c r="AG279" s="317" t="s">
        <v>878</v>
      </c>
      <c r="AH279" s="317" t="s">
        <v>878</v>
      </c>
      <c r="AI279" s="317" t="s">
        <v>878</v>
      </c>
      <c r="AJ279" s="317" t="s">
        <v>878</v>
      </c>
      <c r="AK279" s="310" t="s">
        <v>792</v>
      </c>
      <c r="AL279" s="68" t="s">
        <v>1471</v>
      </c>
      <c r="AM279" s="68" t="s">
        <v>1471</v>
      </c>
      <c r="AN279" s="68" t="s">
        <v>792</v>
      </c>
    </row>
    <row r="280" spans="1:40">
      <c r="A280" s="317" t="s">
        <v>93</v>
      </c>
      <c r="B280" s="317" t="s">
        <v>562</v>
      </c>
      <c r="C280" s="317" t="s">
        <v>1289</v>
      </c>
      <c r="E280" s="396">
        <v>0</v>
      </c>
      <c r="F280" s="396">
        <v>0</v>
      </c>
      <c r="G280" s="396">
        <v>0</v>
      </c>
      <c r="H280" s="396">
        <v>0</v>
      </c>
      <c r="I280" s="396">
        <v>0</v>
      </c>
      <c r="J280" s="396">
        <v>0</v>
      </c>
      <c r="K280" s="396">
        <v>0</v>
      </c>
      <c r="L280" s="396">
        <v>0</v>
      </c>
      <c r="M280" s="396">
        <v>0</v>
      </c>
      <c r="N280" s="396">
        <v>0</v>
      </c>
      <c r="O280" s="396">
        <v>0</v>
      </c>
      <c r="P280" s="396">
        <v>0</v>
      </c>
      <c r="Q280" s="396">
        <v>17</v>
      </c>
      <c r="R280" s="396">
        <v>0</v>
      </c>
      <c r="S280" s="396">
        <v>0</v>
      </c>
      <c r="T280" s="396">
        <v>17</v>
      </c>
      <c r="U280" s="396">
        <v>0</v>
      </c>
      <c r="V280" s="396">
        <v>0</v>
      </c>
      <c r="W280" s="396">
        <v>0</v>
      </c>
      <c r="X280" s="396">
        <v>0</v>
      </c>
      <c r="Y280" s="396">
        <v>0</v>
      </c>
      <c r="Z280" s="396">
        <v>0</v>
      </c>
      <c r="AA280" s="396">
        <v>0</v>
      </c>
      <c r="AB280" s="396">
        <v>0</v>
      </c>
      <c r="AC280" s="317" t="s">
        <v>878</v>
      </c>
      <c r="AD280" s="317" t="s">
        <v>878</v>
      </c>
      <c r="AE280" s="317" t="s">
        <v>878</v>
      </c>
      <c r="AF280" s="317" t="s">
        <v>878</v>
      </c>
      <c r="AG280" s="317" t="s">
        <v>878</v>
      </c>
      <c r="AH280" s="317" t="s">
        <v>878</v>
      </c>
      <c r="AI280" s="317" t="s">
        <v>878</v>
      </c>
      <c r="AJ280" s="317" t="s">
        <v>878</v>
      </c>
      <c r="AK280" s="310" t="s">
        <v>792</v>
      </c>
      <c r="AL280" s="68" t="s">
        <v>1471</v>
      </c>
      <c r="AM280" s="68" t="s">
        <v>1471</v>
      </c>
      <c r="AN280" s="68" t="s">
        <v>792</v>
      </c>
    </row>
    <row r="281" spans="1:40">
      <c r="A281" s="317" t="s">
        <v>351</v>
      </c>
      <c r="B281" s="317" t="s">
        <v>586</v>
      </c>
      <c r="C281" s="317" t="s">
        <v>1289</v>
      </c>
      <c r="E281" s="396">
        <v>0</v>
      </c>
      <c r="F281" s="396">
        <v>0</v>
      </c>
      <c r="G281" s="396">
        <v>0</v>
      </c>
      <c r="H281" s="396">
        <v>0</v>
      </c>
      <c r="I281" s="396">
        <v>0</v>
      </c>
      <c r="J281" s="396">
        <v>0</v>
      </c>
      <c r="K281" s="396">
        <v>0</v>
      </c>
      <c r="L281" s="396">
        <v>0</v>
      </c>
      <c r="M281" s="396">
        <v>0</v>
      </c>
      <c r="N281" s="396">
        <v>0</v>
      </c>
      <c r="O281" s="396">
        <v>0</v>
      </c>
      <c r="P281" s="396">
        <v>0</v>
      </c>
      <c r="Q281" s="396">
        <v>7</v>
      </c>
      <c r="R281" s="396">
        <v>0</v>
      </c>
      <c r="S281" s="396">
        <v>1</v>
      </c>
      <c r="T281" s="396">
        <v>8</v>
      </c>
      <c r="U281" s="396">
        <v>0</v>
      </c>
      <c r="V281" s="396">
        <v>0</v>
      </c>
      <c r="W281" s="396">
        <v>0</v>
      </c>
      <c r="X281" s="396">
        <v>0</v>
      </c>
      <c r="Y281" s="396">
        <v>0</v>
      </c>
      <c r="Z281" s="396">
        <v>0</v>
      </c>
      <c r="AA281" s="396">
        <v>0</v>
      </c>
      <c r="AB281" s="396">
        <v>0</v>
      </c>
      <c r="AC281" s="317" t="s">
        <v>878</v>
      </c>
      <c r="AD281" s="317" t="s">
        <v>878</v>
      </c>
      <c r="AE281" s="317" t="s">
        <v>878</v>
      </c>
      <c r="AF281" s="317" t="s">
        <v>878</v>
      </c>
      <c r="AG281" s="317" t="s">
        <v>878</v>
      </c>
      <c r="AH281" s="317" t="s">
        <v>878</v>
      </c>
      <c r="AI281" s="317" t="s">
        <v>878</v>
      </c>
      <c r="AJ281" s="317" t="s">
        <v>878</v>
      </c>
      <c r="AK281" s="310" t="s">
        <v>792</v>
      </c>
      <c r="AL281" s="68" t="s">
        <v>1471</v>
      </c>
      <c r="AM281" s="68" t="s">
        <v>1471</v>
      </c>
      <c r="AN281" s="68" t="s">
        <v>792</v>
      </c>
    </row>
    <row r="282" spans="1:40">
      <c r="A282" s="317" t="s">
        <v>218</v>
      </c>
      <c r="B282" s="317" t="s">
        <v>746</v>
      </c>
      <c r="C282" s="317" t="s">
        <v>1289</v>
      </c>
      <c r="E282" s="396">
        <v>0</v>
      </c>
      <c r="F282" s="396">
        <v>0</v>
      </c>
      <c r="G282" s="396">
        <v>0</v>
      </c>
      <c r="H282" s="396">
        <v>0</v>
      </c>
      <c r="I282" s="396">
        <v>0</v>
      </c>
      <c r="J282" s="396">
        <v>0</v>
      </c>
      <c r="K282" s="396">
        <v>0</v>
      </c>
      <c r="L282" s="396">
        <v>0</v>
      </c>
      <c r="M282" s="396">
        <v>0</v>
      </c>
      <c r="N282" s="396">
        <v>1</v>
      </c>
      <c r="O282" s="396">
        <v>0</v>
      </c>
      <c r="P282" s="396">
        <v>1</v>
      </c>
      <c r="Q282" s="396">
        <v>18</v>
      </c>
      <c r="R282" s="396">
        <v>0</v>
      </c>
      <c r="S282" s="396">
        <v>0</v>
      </c>
      <c r="T282" s="396">
        <v>20</v>
      </c>
      <c r="U282" s="396">
        <v>0</v>
      </c>
      <c r="V282" s="396">
        <v>0</v>
      </c>
      <c r="W282" s="396">
        <v>0</v>
      </c>
      <c r="X282" s="396">
        <v>0</v>
      </c>
      <c r="Y282" s="396">
        <v>0</v>
      </c>
      <c r="Z282" s="396">
        <v>0</v>
      </c>
      <c r="AA282" s="396">
        <v>0</v>
      </c>
      <c r="AB282" s="396">
        <v>0</v>
      </c>
      <c r="AC282" s="317" t="s">
        <v>878</v>
      </c>
      <c r="AD282" s="317" t="s">
        <v>878</v>
      </c>
      <c r="AE282" s="317" t="s">
        <v>878</v>
      </c>
      <c r="AF282" s="317" t="s">
        <v>878</v>
      </c>
      <c r="AG282" s="317" t="s">
        <v>878</v>
      </c>
      <c r="AH282" s="317" t="s">
        <v>878</v>
      </c>
      <c r="AI282" s="317" t="s">
        <v>878</v>
      </c>
      <c r="AJ282" s="317" t="s">
        <v>878</v>
      </c>
      <c r="AK282" s="310" t="s">
        <v>792</v>
      </c>
      <c r="AL282" s="68" t="s">
        <v>1471</v>
      </c>
      <c r="AM282" s="68" t="s">
        <v>1471</v>
      </c>
      <c r="AN282" s="68" t="s">
        <v>792</v>
      </c>
    </row>
    <row r="283" spans="1:40">
      <c r="A283" s="317" t="s">
        <v>480</v>
      </c>
      <c r="B283" s="317" t="s">
        <v>764</v>
      </c>
      <c r="C283" s="317" t="s">
        <v>1289</v>
      </c>
      <c r="E283" s="396">
        <v>0</v>
      </c>
      <c r="F283" s="396">
        <v>0</v>
      </c>
      <c r="G283" s="396">
        <v>0</v>
      </c>
      <c r="H283" s="396">
        <v>0</v>
      </c>
      <c r="I283" s="396">
        <v>1</v>
      </c>
      <c r="J283" s="396">
        <v>0</v>
      </c>
      <c r="K283" s="396">
        <v>0</v>
      </c>
      <c r="L283" s="396">
        <v>1</v>
      </c>
      <c r="M283" s="396">
        <v>0</v>
      </c>
      <c r="N283" s="396">
        <v>0</v>
      </c>
      <c r="O283" s="396">
        <v>0</v>
      </c>
      <c r="P283" s="396">
        <v>2</v>
      </c>
      <c r="Q283" s="396">
        <v>12</v>
      </c>
      <c r="R283" s="396">
        <v>0</v>
      </c>
      <c r="S283" s="396">
        <v>2</v>
      </c>
      <c r="T283" s="396">
        <v>16</v>
      </c>
      <c r="U283" s="396">
        <v>0</v>
      </c>
      <c r="V283" s="396">
        <v>0</v>
      </c>
      <c r="W283" s="396">
        <v>0</v>
      </c>
      <c r="X283" s="396">
        <v>0</v>
      </c>
      <c r="Y283" s="396">
        <v>8.3333333333333329E-2</v>
      </c>
      <c r="Z283" s="396">
        <v>0</v>
      </c>
      <c r="AA283" s="396">
        <v>0</v>
      </c>
      <c r="AB283" s="396">
        <v>6.25E-2</v>
      </c>
      <c r="AC283" s="317" t="s">
        <v>878</v>
      </c>
      <c r="AD283" s="317" t="s">
        <v>878</v>
      </c>
      <c r="AE283" s="317" t="s">
        <v>878</v>
      </c>
      <c r="AF283" s="317" t="s">
        <v>878</v>
      </c>
      <c r="AG283" s="317" t="s">
        <v>878</v>
      </c>
      <c r="AH283" s="317" t="s">
        <v>878</v>
      </c>
      <c r="AI283" s="317" t="s">
        <v>878</v>
      </c>
      <c r="AJ283" s="317" t="s">
        <v>878</v>
      </c>
      <c r="AK283" s="310" t="s">
        <v>792</v>
      </c>
      <c r="AL283" s="68" t="s">
        <v>1471</v>
      </c>
      <c r="AM283" s="68" t="s">
        <v>1471</v>
      </c>
      <c r="AN283" s="68" t="s">
        <v>792</v>
      </c>
    </row>
    <row r="284" spans="1:40">
      <c r="A284" s="317" t="s">
        <v>278</v>
      </c>
      <c r="B284" s="317" t="s">
        <v>681</v>
      </c>
      <c r="C284" s="317" t="s">
        <v>1289</v>
      </c>
      <c r="E284" s="396">
        <v>0</v>
      </c>
      <c r="F284" s="396">
        <v>0</v>
      </c>
      <c r="G284" s="396">
        <v>0</v>
      </c>
      <c r="H284" s="396">
        <v>0</v>
      </c>
      <c r="I284" s="396">
        <v>0</v>
      </c>
      <c r="J284" s="396">
        <v>0</v>
      </c>
      <c r="K284" s="396">
        <v>0</v>
      </c>
      <c r="L284" s="396">
        <v>0</v>
      </c>
      <c r="M284" s="396">
        <v>0</v>
      </c>
      <c r="N284" s="396">
        <v>0</v>
      </c>
      <c r="O284" s="396">
        <v>0</v>
      </c>
      <c r="P284" s="396">
        <v>0</v>
      </c>
      <c r="Q284" s="396">
        <v>8</v>
      </c>
      <c r="R284" s="396">
        <v>0</v>
      </c>
      <c r="S284" s="396">
        <v>0</v>
      </c>
      <c r="T284" s="396">
        <v>8</v>
      </c>
      <c r="U284" s="396">
        <v>0</v>
      </c>
      <c r="V284" s="396">
        <v>0</v>
      </c>
      <c r="W284" s="396">
        <v>0</v>
      </c>
      <c r="X284" s="396">
        <v>0</v>
      </c>
      <c r="Y284" s="396">
        <v>0</v>
      </c>
      <c r="Z284" s="396">
        <v>0</v>
      </c>
      <c r="AA284" s="396">
        <v>0</v>
      </c>
      <c r="AB284" s="396">
        <v>0</v>
      </c>
      <c r="AC284" s="317" t="s">
        <v>878</v>
      </c>
      <c r="AD284" s="317" t="s">
        <v>878</v>
      </c>
      <c r="AE284" s="317" t="s">
        <v>878</v>
      </c>
      <c r="AF284" s="317" t="s">
        <v>878</v>
      </c>
      <c r="AG284" s="317" t="s">
        <v>878</v>
      </c>
      <c r="AH284" s="317" t="s">
        <v>878</v>
      </c>
      <c r="AI284" s="317" t="s">
        <v>878</v>
      </c>
      <c r="AJ284" s="317" t="s">
        <v>878</v>
      </c>
      <c r="AK284" s="310" t="s">
        <v>792</v>
      </c>
      <c r="AL284" s="68" t="s">
        <v>1471</v>
      </c>
      <c r="AM284" s="68" t="s">
        <v>1471</v>
      </c>
      <c r="AN284" s="68" t="s">
        <v>792</v>
      </c>
    </row>
    <row r="285" spans="1:40">
      <c r="A285" s="317" t="s">
        <v>136</v>
      </c>
      <c r="B285" s="317" t="s">
        <v>790</v>
      </c>
      <c r="C285" s="317" t="s">
        <v>1295</v>
      </c>
      <c r="E285" s="396">
        <v>0</v>
      </c>
      <c r="F285" s="396">
        <v>0</v>
      </c>
      <c r="G285" s="396">
        <v>0</v>
      </c>
      <c r="H285" s="396">
        <v>0</v>
      </c>
      <c r="I285" s="396">
        <v>0</v>
      </c>
      <c r="J285" s="396">
        <v>0</v>
      </c>
      <c r="K285" s="396">
        <v>0</v>
      </c>
      <c r="L285" s="396">
        <v>0</v>
      </c>
      <c r="M285" s="396">
        <v>3</v>
      </c>
      <c r="N285" s="396">
        <v>0</v>
      </c>
      <c r="O285" s="396">
        <v>0</v>
      </c>
      <c r="P285" s="396">
        <v>50</v>
      </c>
      <c r="Q285" s="396">
        <v>19</v>
      </c>
      <c r="R285" s="396">
        <v>0</v>
      </c>
      <c r="S285" s="396">
        <v>3</v>
      </c>
      <c r="T285" s="396">
        <v>75</v>
      </c>
      <c r="U285" s="396">
        <v>0</v>
      </c>
      <c r="V285" s="396">
        <v>0</v>
      </c>
      <c r="W285" s="396">
        <v>0</v>
      </c>
      <c r="X285" s="396">
        <v>0</v>
      </c>
      <c r="Y285" s="396">
        <v>0</v>
      </c>
      <c r="Z285" s="396">
        <v>0</v>
      </c>
      <c r="AA285" s="396">
        <v>0</v>
      </c>
      <c r="AB285" s="396">
        <v>0</v>
      </c>
      <c r="AC285" s="317" t="s">
        <v>878</v>
      </c>
      <c r="AD285" s="317" t="s">
        <v>878</v>
      </c>
      <c r="AE285" s="317" t="s">
        <v>878</v>
      </c>
      <c r="AF285" s="317" t="s">
        <v>878</v>
      </c>
      <c r="AG285" s="317" t="s">
        <v>878</v>
      </c>
      <c r="AH285" s="317" t="s">
        <v>878</v>
      </c>
      <c r="AI285" s="317" t="s">
        <v>878</v>
      </c>
      <c r="AJ285" s="317" t="s">
        <v>878</v>
      </c>
      <c r="AK285" s="310" t="s">
        <v>792</v>
      </c>
      <c r="AL285" s="68" t="s">
        <v>1471</v>
      </c>
      <c r="AM285" s="68" t="s">
        <v>1471</v>
      </c>
      <c r="AN285" s="68" t="s">
        <v>792</v>
      </c>
    </row>
    <row r="286" spans="1:40">
      <c r="A286" s="317" t="s">
        <v>36</v>
      </c>
      <c r="B286" s="317" t="s">
        <v>665</v>
      </c>
      <c r="C286" s="317" t="s">
        <v>1295</v>
      </c>
      <c r="E286" s="396">
        <v>0</v>
      </c>
      <c r="F286" s="396">
        <v>0</v>
      </c>
      <c r="G286" s="396">
        <v>0</v>
      </c>
      <c r="H286" s="396">
        <v>0</v>
      </c>
      <c r="I286" s="396">
        <v>0</v>
      </c>
      <c r="J286" s="396">
        <v>0</v>
      </c>
      <c r="K286" s="396">
        <v>0</v>
      </c>
      <c r="L286" s="396">
        <v>0</v>
      </c>
      <c r="M286" s="396">
        <v>2</v>
      </c>
      <c r="N286" s="396">
        <v>0</v>
      </c>
      <c r="O286" s="396">
        <v>2</v>
      </c>
      <c r="P286" s="396">
        <v>29</v>
      </c>
      <c r="Q286" s="396">
        <v>97</v>
      </c>
      <c r="R286" s="396">
        <v>0</v>
      </c>
      <c r="S286" s="396">
        <v>4</v>
      </c>
      <c r="T286" s="396">
        <v>134</v>
      </c>
      <c r="U286" s="396">
        <v>0</v>
      </c>
      <c r="V286" s="396">
        <v>0</v>
      </c>
      <c r="W286" s="396">
        <v>0</v>
      </c>
      <c r="X286" s="396">
        <v>0</v>
      </c>
      <c r="Y286" s="396">
        <v>0</v>
      </c>
      <c r="Z286" s="396">
        <v>0</v>
      </c>
      <c r="AA286" s="396">
        <v>0</v>
      </c>
      <c r="AB286" s="396">
        <v>0</v>
      </c>
      <c r="AC286" s="317" t="s">
        <v>878</v>
      </c>
      <c r="AD286" s="317" t="s">
        <v>878</v>
      </c>
      <c r="AE286" s="317" t="s">
        <v>878</v>
      </c>
      <c r="AF286" s="317" t="s">
        <v>878</v>
      </c>
      <c r="AG286" s="317" t="s">
        <v>878</v>
      </c>
      <c r="AH286" s="317" t="s">
        <v>878</v>
      </c>
      <c r="AI286" s="317" t="s">
        <v>878</v>
      </c>
      <c r="AJ286" s="317" t="s">
        <v>878</v>
      </c>
      <c r="AK286" s="310" t="s">
        <v>792</v>
      </c>
      <c r="AL286" s="68" t="s">
        <v>1471</v>
      </c>
      <c r="AM286" s="68" t="s">
        <v>1471</v>
      </c>
      <c r="AN286" s="68" t="s">
        <v>792</v>
      </c>
    </row>
    <row r="287" spans="1:40">
      <c r="A287" s="317" t="s">
        <v>124</v>
      </c>
      <c r="B287" s="317" t="s">
        <v>813</v>
      </c>
      <c r="C287" s="317" t="s">
        <v>1295</v>
      </c>
      <c r="E287" s="396">
        <v>1</v>
      </c>
      <c r="F287" s="396">
        <v>0</v>
      </c>
      <c r="G287" s="396">
        <v>1</v>
      </c>
      <c r="H287" s="396">
        <v>45</v>
      </c>
      <c r="I287" s="396">
        <v>20</v>
      </c>
      <c r="J287" s="396">
        <v>0</v>
      </c>
      <c r="K287" s="396">
        <v>0</v>
      </c>
      <c r="L287" s="396">
        <v>67</v>
      </c>
      <c r="M287" s="396">
        <v>28</v>
      </c>
      <c r="N287" s="396">
        <v>3</v>
      </c>
      <c r="O287" s="396">
        <v>23</v>
      </c>
      <c r="P287" s="396">
        <v>1309</v>
      </c>
      <c r="Q287" s="396">
        <v>463</v>
      </c>
      <c r="R287" s="396">
        <v>1</v>
      </c>
      <c r="S287" s="396">
        <v>52</v>
      </c>
      <c r="T287" s="396">
        <v>1879</v>
      </c>
      <c r="U287" s="396">
        <v>3.5714285714285698E-2</v>
      </c>
      <c r="V287" s="396">
        <v>0</v>
      </c>
      <c r="W287" s="396">
        <v>4.3478260869565223E-2</v>
      </c>
      <c r="X287" s="396">
        <v>3.4377387318563789E-2</v>
      </c>
      <c r="Y287" s="396">
        <v>4.3196544276457881E-2</v>
      </c>
      <c r="Z287" s="396">
        <v>0</v>
      </c>
      <c r="AA287" s="396">
        <v>0</v>
      </c>
      <c r="AB287" s="396">
        <v>3.5657264502394891E-2</v>
      </c>
      <c r="AC287" s="317" t="s">
        <v>878</v>
      </c>
      <c r="AD287" s="317" t="s">
        <v>878</v>
      </c>
      <c r="AE287" s="317" t="s">
        <v>878</v>
      </c>
      <c r="AF287" s="317" t="s">
        <v>878</v>
      </c>
      <c r="AG287" s="317" t="s">
        <v>792</v>
      </c>
      <c r="AH287" s="317" t="s">
        <v>878</v>
      </c>
      <c r="AI287" s="317" t="s">
        <v>878</v>
      </c>
      <c r="AJ287" s="317" t="s">
        <v>878</v>
      </c>
      <c r="AK287" s="310" t="s">
        <v>792</v>
      </c>
      <c r="AL287" s="233" t="s">
        <v>1621</v>
      </c>
      <c r="AM287" s="68" t="s">
        <v>878</v>
      </c>
      <c r="AN287" s="68" t="s">
        <v>792</v>
      </c>
    </row>
    <row r="288" spans="1:40">
      <c r="A288" s="317" t="s">
        <v>176</v>
      </c>
      <c r="B288" s="317" t="s">
        <v>822</v>
      </c>
      <c r="C288" s="317" t="s">
        <v>1295</v>
      </c>
      <c r="E288" s="396">
        <v>0</v>
      </c>
      <c r="F288" s="396">
        <v>0</v>
      </c>
      <c r="G288" s="396">
        <v>0</v>
      </c>
      <c r="H288" s="396">
        <v>0</v>
      </c>
      <c r="I288" s="396">
        <v>4</v>
      </c>
      <c r="J288" s="396">
        <v>0</v>
      </c>
      <c r="K288" s="396">
        <v>0</v>
      </c>
      <c r="L288" s="396">
        <v>4</v>
      </c>
      <c r="M288" s="396">
        <v>4</v>
      </c>
      <c r="N288" s="396">
        <v>1</v>
      </c>
      <c r="O288" s="396">
        <v>4</v>
      </c>
      <c r="P288" s="396">
        <v>141</v>
      </c>
      <c r="Q288" s="396">
        <v>203</v>
      </c>
      <c r="R288" s="396">
        <v>0</v>
      </c>
      <c r="S288" s="396">
        <v>1</v>
      </c>
      <c r="T288" s="396">
        <v>354</v>
      </c>
      <c r="U288" s="396">
        <v>0</v>
      </c>
      <c r="V288" s="396">
        <v>0</v>
      </c>
      <c r="W288" s="396">
        <v>0</v>
      </c>
      <c r="X288" s="396">
        <v>0</v>
      </c>
      <c r="Y288" s="396">
        <v>1.970443349753695E-2</v>
      </c>
      <c r="Z288" s="396">
        <v>0</v>
      </c>
      <c r="AA288" s="396">
        <v>0</v>
      </c>
      <c r="AB288" s="396">
        <v>1.1299435028248589E-2</v>
      </c>
      <c r="AC288" s="317" t="s">
        <v>878</v>
      </c>
      <c r="AD288" s="317" t="s">
        <v>878</v>
      </c>
      <c r="AE288" s="317" t="s">
        <v>878</v>
      </c>
      <c r="AF288" s="317" t="s">
        <v>878</v>
      </c>
      <c r="AG288" s="317" t="s">
        <v>878</v>
      </c>
      <c r="AH288" s="317" t="s">
        <v>878</v>
      </c>
      <c r="AI288" s="317" t="s">
        <v>878</v>
      </c>
      <c r="AJ288" s="317" t="s">
        <v>878</v>
      </c>
      <c r="AK288" s="310" t="s">
        <v>792</v>
      </c>
      <c r="AL288" s="68" t="s">
        <v>1471</v>
      </c>
      <c r="AM288" s="68" t="s">
        <v>1471</v>
      </c>
      <c r="AN288" s="68" t="s">
        <v>792</v>
      </c>
    </row>
    <row r="289" spans="1:40">
      <c r="A289" s="317" t="s">
        <v>490</v>
      </c>
      <c r="B289" s="317" t="s">
        <v>752</v>
      </c>
      <c r="C289" s="317" t="s">
        <v>1295</v>
      </c>
      <c r="E289" s="396">
        <v>0</v>
      </c>
      <c r="F289" s="396">
        <v>0</v>
      </c>
      <c r="G289" s="396">
        <v>1</v>
      </c>
      <c r="H289" s="396">
        <v>1</v>
      </c>
      <c r="I289" s="396">
        <v>4</v>
      </c>
      <c r="J289" s="396">
        <v>0</v>
      </c>
      <c r="K289" s="396">
        <v>0</v>
      </c>
      <c r="L289" s="396">
        <v>6</v>
      </c>
      <c r="M289" s="396">
        <v>3</v>
      </c>
      <c r="N289" s="396">
        <v>1</v>
      </c>
      <c r="O289" s="396">
        <v>3</v>
      </c>
      <c r="P289" s="396">
        <v>123</v>
      </c>
      <c r="Q289" s="396">
        <v>286</v>
      </c>
      <c r="R289" s="396">
        <v>0</v>
      </c>
      <c r="S289" s="396">
        <v>8</v>
      </c>
      <c r="T289" s="396">
        <v>424</v>
      </c>
      <c r="U289" s="396">
        <v>0</v>
      </c>
      <c r="V289" s="396">
        <v>0</v>
      </c>
      <c r="W289" s="396">
        <v>0.33333333333333331</v>
      </c>
      <c r="X289" s="396">
        <v>8.1300813008130073E-3</v>
      </c>
      <c r="Y289" s="396">
        <v>1.3986013986013989E-2</v>
      </c>
      <c r="Z289" s="396">
        <v>0</v>
      </c>
      <c r="AA289" s="396">
        <v>0</v>
      </c>
      <c r="AB289" s="396">
        <v>1.4150943396226421E-2</v>
      </c>
      <c r="AC289" s="317" t="s">
        <v>878</v>
      </c>
      <c r="AD289" s="317" t="s">
        <v>878</v>
      </c>
      <c r="AE289" s="317" t="s">
        <v>878</v>
      </c>
      <c r="AF289" s="317" t="s">
        <v>878</v>
      </c>
      <c r="AG289" s="317" t="s">
        <v>878</v>
      </c>
      <c r="AH289" s="317" t="s">
        <v>878</v>
      </c>
      <c r="AI289" s="317" t="s">
        <v>878</v>
      </c>
      <c r="AJ289" s="317" t="s">
        <v>878</v>
      </c>
      <c r="AK289" s="310" t="s">
        <v>792</v>
      </c>
      <c r="AL289" s="68" t="s">
        <v>1471</v>
      </c>
      <c r="AM289" s="68" t="s">
        <v>1471</v>
      </c>
      <c r="AN289" s="68" t="s">
        <v>792</v>
      </c>
    </row>
    <row r="290" spans="1:40">
      <c r="A290" s="317" t="s">
        <v>429</v>
      </c>
      <c r="B290" s="317" t="s">
        <v>642</v>
      </c>
      <c r="C290" s="317" t="s">
        <v>1295</v>
      </c>
      <c r="E290" s="396">
        <v>0</v>
      </c>
      <c r="F290" s="396">
        <v>0</v>
      </c>
      <c r="G290" s="396">
        <v>0</v>
      </c>
      <c r="H290" s="396">
        <v>0</v>
      </c>
      <c r="I290" s="396">
        <v>0</v>
      </c>
      <c r="J290" s="396">
        <v>0</v>
      </c>
      <c r="K290" s="396">
        <v>0</v>
      </c>
      <c r="L290" s="396">
        <v>0</v>
      </c>
      <c r="M290" s="396">
        <v>0</v>
      </c>
      <c r="N290" s="396">
        <v>0</v>
      </c>
      <c r="O290" s="396">
        <v>0</v>
      </c>
      <c r="P290" s="396">
        <v>95</v>
      </c>
      <c r="Q290" s="396">
        <v>7</v>
      </c>
      <c r="R290" s="396">
        <v>0</v>
      </c>
      <c r="S290" s="396">
        <v>0</v>
      </c>
      <c r="T290" s="396">
        <v>102</v>
      </c>
      <c r="U290" s="396">
        <v>0</v>
      </c>
      <c r="V290" s="396">
        <v>0</v>
      </c>
      <c r="W290" s="396">
        <v>0</v>
      </c>
      <c r="X290" s="396">
        <v>0</v>
      </c>
      <c r="Y290" s="396">
        <v>0</v>
      </c>
      <c r="Z290" s="396">
        <v>0</v>
      </c>
      <c r="AA290" s="396">
        <v>0</v>
      </c>
      <c r="AB290" s="396">
        <v>0</v>
      </c>
      <c r="AC290" s="317" t="s">
        <v>878</v>
      </c>
      <c r="AD290" s="317" t="s">
        <v>878</v>
      </c>
      <c r="AE290" s="317" t="s">
        <v>878</v>
      </c>
      <c r="AF290" s="317" t="s">
        <v>878</v>
      </c>
      <c r="AG290" s="317" t="s">
        <v>878</v>
      </c>
      <c r="AH290" s="317" t="s">
        <v>878</v>
      </c>
      <c r="AI290" s="317" t="s">
        <v>878</v>
      </c>
      <c r="AJ290" s="317" t="s">
        <v>878</v>
      </c>
      <c r="AK290" s="310" t="s">
        <v>792</v>
      </c>
      <c r="AL290" s="68" t="s">
        <v>1471</v>
      </c>
      <c r="AM290" s="68" t="s">
        <v>1471</v>
      </c>
      <c r="AN290" s="68" t="s">
        <v>792</v>
      </c>
    </row>
    <row r="291" spans="1:40">
      <c r="A291" s="317" t="s">
        <v>164</v>
      </c>
      <c r="B291" s="317" t="s">
        <v>602</v>
      </c>
      <c r="C291" s="317" t="s">
        <v>1295</v>
      </c>
      <c r="E291" s="396">
        <v>0</v>
      </c>
      <c r="F291" s="396">
        <v>0</v>
      </c>
      <c r="G291" s="396">
        <v>0</v>
      </c>
      <c r="H291" s="396">
        <v>2</v>
      </c>
      <c r="I291" s="396">
        <v>0</v>
      </c>
      <c r="J291" s="396">
        <v>0</v>
      </c>
      <c r="K291" s="396">
        <v>0</v>
      </c>
      <c r="L291" s="396">
        <v>2</v>
      </c>
      <c r="M291" s="396">
        <v>2</v>
      </c>
      <c r="N291" s="396">
        <v>1</v>
      </c>
      <c r="O291" s="396">
        <v>0</v>
      </c>
      <c r="P291" s="396">
        <v>327</v>
      </c>
      <c r="Q291" s="396">
        <v>40</v>
      </c>
      <c r="R291" s="396">
        <v>0</v>
      </c>
      <c r="S291" s="396">
        <v>1</v>
      </c>
      <c r="T291" s="396">
        <v>371</v>
      </c>
      <c r="U291" s="396">
        <v>0</v>
      </c>
      <c r="V291" s="396">
        <v>0</v>
      </c>
      <c r="W291" s="396">
        <v>0</v>
      </c>
      <c r="X291" s="396">
        <v>6.1162079510703356E-3</v>
      </c>
      <c r="Y291" s="396">
        <v>0</v>
      </c>
      <c r="Z291" s="396">
        <v>0</v>
      </c>
      <c r="AA291" s="396">
        <v>0</v>
      </c>
      <c r="AB291" s="396">
        <v>5.3908355795148251E-3</v>
      </c>
      <c r="AC291" s="317" t="s">
        <v>878</v>
      </c>
      <c r="AD291" s="317" t="s">
        <v>878</v>
      </c>
      <c r="AE291" s="317" t="s">
        <v>878</v>
      </c>
      <c r="AF291" s="317" t="s">
        <v>878</v>
      </c>
      <c r="AG291" s="317" t="s">
        <v>878</v>
      </c>
      <c r="AH291" s="317" t="s">
        <v>878</v>
      </c>
      <c r="AI291" s="317" t="s">
        <v>878</v>
      </c>
      <c r="AJ291" s="317" t="s">
        <v>878</v>
      </c>
      <c r="AK291" s="310" t="s">
        <v>792</v>
      </c>
      <c r="AL291" s="68" t="s">
        <v>1471</v>
      </c>
      <c r="AM291" s="68" t="s">
        <v>1471</v>
      </c>
      <c r="AN291" s="68" t="s">
        <v>792</v>
      </c>
    </row>
    <row r="292" spans="1:40">
      <c r="A292" s="317" t="s">
        <v>192</v>
      </c>
      <c r="B292" s="317" t="s">
        <v>775</v>
      </c>
      <c r="C292" s="317" t="s">
        <v>1295</v>
      </c>
      <c r="E292" s="396">
        <v>0</v>
      </c>
      <c r="F292" s="396">
        <v>0</v>
      </c>
      <c r="G292" s="396">
        <v>0</v>
      </c>
      <c r="H292" s="396">
        <v>7</v>
      </c>
      <c r="I292" s="396">
        <v>2</v>
      </c>
      <c r="J292" s="396">
        <v>0</v>
      </c>
      <c r="K292" s="396">
        <v>0</v>
      </c>
      <c r="L292" s="396">
        <v>9</v>
      </c>
      <c r="M292" s="396">
        <v>3</v>
      </c>
      <c r="N292" s="396">
        <v>1</v>
      </c>
      <c r="O292" s="396">
        <v>2</v>
      </c>
      <c r="P292" s="396">
        <v>728</v>
      </c>
      <c r="Q292" s="396">
        <v>57</v>
      </c>
      <c r="R292" s="396">
        <v>0</v>
      </c>
      <c r="S292" s="396">
        <v>0</v>
      </c>
      <c r="T292" s="396">
        <v>791</v>
      </c>
      <c r="U292" s="396">
        <v>0</v>
      </c>
      <c r="V292" s="396">
        <v>0</v>
      </c>
      <c r="W292" s="396">
        <v>0</v>
      </c>
      <c r="X292" s="396">
        <v>9.6153846153846142E-3</v>
      </c>
      <c r="Y292" s="396">
        <v>3.5087719298245619E-2</v>
      </c>
      <c r="Z292" s="396">
        <v>0</v>
      </c>
      <c r="AA292" s="396">
        <v>0</v>
      </c>
      <c r="AB292" s="396">
        <v>1.137800252844501E-2</v>
      </c>
      <c r="AC292" s="317" t="s">
        <v>878</v>
      </c>
      <c r="AD292" s="317" t="s">
        <v>878</v>
      </c>
      <c r="AE292" s="317" t="s">
        <v>878</v>
      </c>
      <c r="AF292" s="317" t="s">
        <v>878</v>
      </c>
      <c r="AG292" s="317" t="s">
        <v>878</v>
      </c>
      <c r="AH292" s="317" t="s">
        <v>878</v>
      </c>
      <c r="AI292" s="317" t="s">
        <v>878</v>
      </c>
      <c r="AJ292" s="317" t="s">
        <v>878</v>
      </c>
      <c r="AK292" s="310" t="s">
        <v>792</v>
      </c>
      <c r="AL292" s="68" t="s">
        <v>1471</v>
      </c>
      <c r="AM292" s="68" t="s">
        <v>1471</v>
      </c>
      <c r="AN292" s="68" t="s">
        <v>792</v>
      </c>
    </row>
    <row r="293" spans="1:40">
      <c r="A293" s="317" t="s">
        <v>210</v>
      </c>
      <c r="B293" s="317" t="s">
        <v>784</v>
      </c>
      <c r="C293" s="317" t="s">
        <v>1295</v>
      </c>
      <c r="E293" s="396">
        <v>2</v>
      </c>
      <c r="F293" s="396">
        <v>0</v>
      </c>
      <c r="G293" s="396">
        <v>0</v>
      </c>
      <c r="H293" s="396">
        <v>1</v>
      </c>
      <c r="I293" s="396">
        <v>0</v>
      </c>
      <c r="J293" s="396">
        <v>0</v>
      </c>
      <c r="K293" s="396">
        <v>0</v>
      </c>
      <c r="L293" s="396">
        <v>3</v>
      </c>
      <c r="M293" s="396">
        <v>85</v>
      </c>
      <c r="N293" s="396">
        <v>0</v>
      </c>
      <c r="O293" s="396">
        <v>0</v>
      </c>
      <c r="P293" s="396">
        <v>325</v>
      </c>
      <c r="Q293" s="396">
        <v>19</v>
      </c>
      <c r="R293" s="396">
        <v>0</v>
      </c>
      <c r="S293" s="396">
        <v>8</v>
      </c>
      <c r="T293" s="396">
        <v>437</v>
      </c>
      <c r="U293" s="396">
        <v>2.3529411764705899E-2</v>
      </c>
      <c r="V293" s="396">
        <v>0</v>
      </c>
      <c r="W293" s="396">
        <v>0</v>
      </c>
      <c r="X293" s="396">
        <v>3.0769230769230769E-3</v>
      </c>
      <c r="Y293" s="396">
        <v>0</v>
      </c>
      <c r="Z293" s="396">
        <v>0</v>
      </c>
      <c r="AA293" s="396">
        <v>0</v>
      </c>
      <c r="AB293" s="396">
        <v>6.8649885583524032E-3</v>
      </c>
      <c r="AC293" s="317" t="s">
        <v>878</v>
      </c>
      <c r="AD293" s="317" t="s">
        <v>878</v>
      </c>
      <c r="AE293" s="317" t="s">
        <v>878</v>
      </c>
      <c r="AF293" s="317" t="s">
        <v>878</v>
      </c>
      <c r="AG293" s="317" t="s">
        <v>878</v>
      </c>
      <c r="AH293" s="317" t="s">
        <v>878</v>
      </c>
      <c r="AI293" s="317" t="s">
        <v>878</v>
      </c>
      <c r="AJ293" s="317" t="s">
        <v>878</v>
      </c>
      <c r="AK293" s="310" t="s">
        <v>792</v>
      </c>
      <c r="AL293" s="68" t="s">
        <v>1471</v>
      </c>
      <c r="AM293" s="68" t="s">
        <v>1471</v>
      </c>
      <c r="AN293" s="68" t="s">
        <v>792</v>
      </c>
    </row>
    <row r="294" spans="1:40">
      <c r="A294" s="317" t="s">
        <v>388</v>
      </c>
      <c r="B294" s="317" t="s">
        <v>610</v>
      </c>
      <c r="C294" s="317" t="s">
        <v>1295</v>
      </c>
      <c r="E294" s="396">
        <v>0</v>
      </c>
      <c r="F294" s="396">
        <v>0</v>
      </c>
      <c r="G294" s="396">
        <v>0</v>
      </c>
      <c r="H294" s="396">
        <v>2</v>
      </c>
      <c r="I294" s="396">
        <v>1</v>
      </c>
      <c r="J294" s="396">
        <v>0</v>
      </c>
      <c r="K294" s="396">
        <v>1</v>
      </c>
      <c r="L294" s="396">
        <v>4</v>
      </c>
      <c r="M294" s="396">
        <v>1</v>
      </c>
      <c r="N294" s="396">
        <v>0</v>
      </c>
      <c r="O294" s="396">
        <v>1</v>
      </c>
      <c r="P294" s="396">
        <v>87</v>
      </c>
      <c r="Q294" s="396">
        <v>50</v>
      </c>
      <c r="R294" s="396">
        <v>0</v>
      </c>
      <c r="S294" s="396">
        <v>5</v>
      </c>
      <c r="T294" s="396">
        <v>144</v>
      </c>
      <c r="U294" s="396">
        <v>0</v>
      </c>
      <c r="V294" s="396">
        <v>0</v>
      </c>
      <c r="W294" s="396">
        <v>0</v>
      </c>
      <c r="X294" s="396">
        <v>2.298850574712644E-2</v>
      </c>
      <c r="Y294" s="396">
        <v>0.02</v>
      </c>
      <c r="Z294" s="396">
        <v>0</v>
      </c>
      <c r="AA294" s="396">
        <v>0.2</v>
      </c>
      <c r="AB294" s="396">
        <v>2.777777777777778E-2</v>
      </c>
      <c r="AC294" s="317" t="s">
        <v>878</v>
      </c>
      <c r="AD294" s="317" t="s">
        <v>878</v>
      </c>
      <c r="AE294" s="317" t="s">
        <v>878</v>
      </c>
      <c r="AF294" s="317" t="s">
        <v>878</v>
      </c>
      <c r="AG294" s="317" t="s">
        <v>878</v>
      </c>
      <c r="AH294" s="317" t="s">
        <v>878</v>
      </c>
      <c r="AI294" s="317" t="s">
        <v>878</v>
      </c>
      <c r="AJ294" s="317" t="s">
        <v>878</v>
      </c>
      <c r="AK294" s="310" t="s">
        <v>792</v>
      </c>
      <c r="AL294" s="68" t="s">
        <v>1471</v>
      </c>
      <c r="AM294" s="68" t="s">
        <v>1471</v>
      </c>
      <c r="AN294" s="68" t="s">
        <v>792</v>
      </c>
    </row>
    <row r="295" spans="1:40">
      <c r="A295" s="317" t="s">
        <v>166</v>
      </c>
      <c r="B295" s="317" t="s">
        <v>603</v>
      </c>
      <c r="C295" s="317" t="s">
        <v>1295</v>
      </c>
      <c r="E295" s="396">
        <v>1</v>
      </c>
      <c r="F295" s="396">
        <v>0</v>
      </c>
      <c r="G295" s="396">
        <v>0</v>
      </c>
      <c r="H295" s="396">
        <v>6</v>
      </c>
      <c r="I295" s="396">
        <v>1</v>
      </c>
      <c r="J295" s="396">
        <v>0</v>
      </c>
      <c r="K295" s="396">
        <v>0</v>
      </c>
      <c r="L295" s="396">
        <v>8</v>
      </c>
      <c r="M295" s="396">
        <v>11</v>
      </c>
      <c r="N295" s="396">
        <v>0</v>
      </c>
      <c r="O295" s="396">
        <v>0</v>
      </c>
      <c r="P295" s="396">
        <v>143</v>
      </c>
      <c r="Q295" s="396">
        <v>8</v>
      </c>
      <c r="R295" s="396">
        <v>0</v>
      </c>
      <c r="S295" s="396">
        <v>2</v>
      </c>
      <c r="T295" s="396">
        <v>164</v>
      </c>
      <c r="U295" s="396">
        <v>9.0909090909090912E-2</v>
      </c>
      <c r="V295" s="396">
        <v>0</v>
      </c>
      <c r="W295" s="396">
        <v>0</v>
      </c>
      <c r="X295" s="396">
        <v>4.195804195804196E-2</v>
      </c>
      <c r="Y295" s="396">
        <v>0.125</v>
      </c>
      <c r="Z295" s="396">
        <v>0</v>
      </c>
      <c r="AA295" s="396">
        <v>0</v>
      </c>
      <c r="AB295" s="396">
        <v>4.878048780487805E-2</v>
      </c>
      <c r="AC295" s="317" t="s">
        <v>878</v>
      </c>
      <c r="AD295" s="317" t="s">
        <v>878</v>
      </c>
      <c r="AE295" s="317" t="s">
        <v>878</v>
      </c>
      <c r="AF295" s="317" t="s">
        <v>792</v>
      </c>
      <c r="AG295" s="317" t="s">
        <v>878</v>
      </c>
      <c r="AH295" s="317" t="s">
        <v>878</v>
      </c>
      <c r="AI295" s="317" t="s">
        <v>878</v>
      </c>
      <c r="AJ295" s="317" t="s">
        <v>792</v>
      </c>
      <c r="AK295" s="310" t="s">
        <v>878</v>
      </c>
      <c r="AL295" s="233" t="s">
        <v>1619</v>
      </c>
      <c r="AM295" s="233" t="s">
        <v>878</v>
      </c>
      <c r="AN295" s="233" t="s">
        <v>792</v>
      </c>
    </row>
    <row r="296" spans="1:40">
      <c r="A296" s="317" t="s">
        <v>347</v>
      </c>
      <c r="B296" s="317" t="s">
        <v>815</v>
      </c>
      <c r="C296" s="317" t="s">
        <v>1295</v>
      </c>
      <c r="E296" s="396">
        <v>0</v>
      </c>
      <c r="F296" s="396">
        <v>0</v>
      </c>
      <c r="G296" s="396">
        <v>0</v>
      </c>
      <c r="H296" s="396">
        <v>0</v>
      </c>
      <c r="I296" s="396">
        <v>0</v>
      </c>
      <c r="J296" s="396">
        <v>0</v>
      </c>
      <c r="K296" s="396">
        <v>0</v>
      </c>
      <c r="L296" s="396">
        <v>0</v>
      </c>
      <c r="M296" s="396">
        <v>6</v>
      </c>
      <c r="N296" s="396">
        <v>0</v>
      </c>
      <c r="O296" s="396">
        <v>0</v>
      </c>
      <c r="P296" s="396">
        <v>65</v>
      </c>
      <c r="Q296" s="396">
        <v>53</v>
      </c>
      <c r="R296" s="396">
        <v>0</v>
      </c>
      <c r="S296" s="396">
        <v>6</v>
      </c>
      <c r="T296" s="396">
        <v>130</v>
      </c>
      <c r="U296" s="396">
        <v>0</v>
      </c>
      <c r="V296" s="396">
        <v>0</v>
      </c>
      <c r="W296" s="396">
        <v>0</v>
      </c>
      <c r="X296" s="396">
        <v>0</v>
      </c>
      <c r="Y296" s="396">
        <v>0</v>
      </c>
      <c r="Z296" s="396">
        <v>0</v>
      </c>
      <c r="AA296" s="396">
        <v>0</v>
      </c>
      <c r="AB296" s="396">
        <v>0</v>
      </c>
      <c r="AC296" s="317" t="s">
        <v>878</v>
      </c>
      <c r="AD296" s="317" t="s">
        <v>878</v>
      </c>
      <c r="AE296" s="317" t="s">
        <v>878</v>
      </c>
      <c r="AF296" s="317" t="s">
        <v>878</v>
      </c>
      <c r="AG296" s="317" t="s">
        <v>878</v>
      </c>
      <c r="AH296" s="317" t="s">
        <v>878</v>
      </c>
      <c r="AI296" s="317" t="s">
        <v>878</v>
      </c>
      <c r="AJ296" s="317" t="s">
        <v>878</v>
      </c>
      <c r="AK296" s="310" t="s">
        <v>792</v>
      </c>
      <c r="AL296" s="68" t="s">
        <v>1471</v>
      </c>
      <c r="AM296" s="68" t="s">
        <v>1471</v>
      </c>
      <c r="AN296" s="68" t="s">
        <v>792</v>
      </c>
    </row>
    <row r="297" spans="1:40">
      <c r="A297" s="317" t="s">
        <v>450</v>
      </c>
      <c r="B297" s="317" t="s">
        <v>796</v>
      </c>
      <c r="C297" s="317" t="s">
        <v>1295</v>
      </c>
      <c r="E297" s="396">
        <v>3</v>
      </c>
      <c r="F297" s="396">
        <v>0</v>
      </c>
      <c r="G297" s="396">
        <v>0</v>
      </c>
      <c r="H297" s="396">
        <v>5</v>
      </c>
      <c r="I297" s="396">
        <v>1</v>
      </c>
      <c r="J297" s="396">
        <v>0</v>
      </c>
      <c r="K297" s="396">
        <v>1</v>
      </c>
      <c r="L297" s="396">
        <v>10</v>
      </c>
      <c r="M297" s="396">
        <v>139</v>
      </c>
      <c r="N297" s="396">
        <v>2</v>
      </c>
      <c r="O297" s="396">
        <v>1</v>
      </c>
      <c r="P297" s="396">
        <v>232</v>
      </c>
      <c r="Q297" s="396">
        <v>21</v>
      </c>
      <c r="R297" s="396">
        <v>0</v>
      </c>
      <c r="S297" s="396">
        <v>12</v>
      </c>
      <c r="T297" s="396">
        <v>407</v>
      </c>
      <c r="U297" s="396">
        <v>2.15827338129496E-2</v>
      </c>
      <c r="V297" s="396">
        <v>0</v>
      </c>
      <c r="W297" s="396">
        <v>0</v>
      </c>
      <c r="X297" s="396">
        <v>2.1551724137931029E-2</v>
      </c>
      <c r="Y297" s="396">
        <v>4.7619047619047623E-2</v>
      </c>
      <c r="Z297" s="396">
        <v>0</v>
      </c>
      <c r="AA297" s="396">
        <v>8.3333333333333329E-2</v>
      </c>
      <c r="AB297" s="396">
        <v>2.4570024570024569E-2</v>
      </c>
      <c r="AC297" s="317" t="s">
        <v>878</v>
      </c>
      <c r="AD297" s="317" t="s">
        <v>878</v>
      </c>
      <c r="AE297" s="317" t="s">
        <v>878</v>
      </c>
      <c r="AF297" s="317" t="s">
        <v>878</v>
      </c>
      <c r="AG297" s="317" t="s">
        <v>878</v>
      </c>
      <c r="AH297" s="317" t="s">
        <v>878</v>
      </c>
      <c r="AI297" s="317" t="s">
        <v>878</v>
      </c>
      <c r="AJ297" s="317" t="s">
        <v>878</v>
      </c>
      <c r="AK297" s="310" t="s">
        <v>792</v>
      </c>
      <c r="AL297" s="68" t="s">
        <v>1471</v>
      </c>
      <c r="AM297" s="68" t="s">
        <v>1471</v>
      </c>
      <c r="AN297" s="68" t="s">
        <v>792</v>
      </c>
    </row>
    <row r="298" spans="1:40">
      <c r="A298" s="317" t="s">
        <v>251</v>
      </c>
      <c r="B298" s="317" t="s">
        <v>819</v>
      </c>
      <c r="C298" s="317" t="s">
        <v>1295</v>
      </c>
      <c r="E298" s="396">
        <v>1</v>
      </c>
      <c r="F298" s="396">
        <v>0</v>
      </c>
      <c r="G298" s="396">
        <v>1</v>
      </c>
      <c r="H298" s="396">
        <v>4</v>
      </c>
      <c r="I298" s="396">
        <v>10</v>
      </c>
      <c r="J298" s="396">
        <v>0</v>
      </c>
      <c r="K298" s="396">
        <v>0</v>
      </c>
      <c r="L298" s="396">
        <v>16</v>
      </c>
      <c r="M298" s="396">
        <v>9</v>
      </c>
      <c r="N298" s="396">
        <v>17</v>
      </c>
      <c r="O298" s="396">
        <v>7</v>
      </c>
      <c r="P298" s="396">
        <v>168</v>
      </c>
      <c r="Q298" s="396">
        <v>404</v>
      </c>
      <c r="R298" s="396">
        <v>1</v>
      </c>
      <c r="S298" s="396">
        <v>6</v>
      </c>
      <c r="T298" s="396">
        <v>612</v>
      </c>
      <c r="U298" s="396">
        <v>0.1111111111111111</v>
      </c>
      <c r="V298" s="396">
        <v>0</v>
      </c>
      <c r="W298" s="396">
        <v>0.1428571428571429</v>
      </c>
      <c r="X298" s="396">
        <v>2.3809523809523812E-2</v>
      </c>
      <c r="Y298" s="396">
        <v>2.475247524752475E-2</v>
      </c>
      <c r="Z298" s="396">
        <v>0</v>
      </c>
      <c r="AA298" s="396">
        <v>0</v>
      </c>
      <c r="AB298" s="396">
        <v>2.61437908496732E-2</v>
      </c>
      <c r="AC298" s="317" t="s">
        <v>878</v>
      </c>
      <c r="AD298" s="317" t="s">
        <v>878</v>
      </c>
      <c r="AE298" s="317" t="s">
        <v>878</v>
      </c>
      <c r="AF298" s="317" t="s">
        <v>878</v>
      </c>
      <c r="AG298" s="317" t="s">
        <v>878</v>
      </c>
      <c r="AH298" s="317" t="s">
        <v>878</v>
      </c>
      <c r="AI298" s="317" t="s">
        <v>878</v>
      </c>
      <c r="AJ298" s="317" t="s">
        <v>878</v>
      </c>
      <c r="AK298" s="310" t="s">
        <v>792</v>
      </c>
      <c r="AL298" s="68" t="s">
        <v>1471</v>
      </c>
      <c r="AM298" s="68" t="s">
        <v>1471</v>
      </c>
      <c r="AN298" s="68" t="s">
        <v>792</v>
      </c>
    </row>
    <row r="299" spans="1:40">
      <c r="A299" s="317" t="s">
        <v>154</v>
      </c>
      <c r="B299" s="317" t="s">
        <v>660</v>
      </c>
      <c r="C299" s="317" t="s">
        <v>1295</v>
      </c>
      <c r="E299" s="396">
        <v>3</v>
      </c>
      <c r="F299" s="396">
        <v>0</v>
      </c>
      <c r="G299" s="396">
        <v>0</v>
      </c>
      <c r="H299" s="396">
        <v>0</v>
      </c>
      <c r="I299" s="396">
        <v>0</v>
      </c>
      <c r="J299" s="396">
        <v>0</v>
      </c>
      <c r="K299" s="396">
        <v>2</v>
      </c>
      <c r="L299" s="396">
        <v>5</v>
      </c>
      <c r="M299" s="396">
        <v>91</v>
      </c>
      <c r="N299" s="396">
        <v>0</v>
      </c>
      <c r="O299" s="396">
        <v>0</v>
      </c>
      <c r="P299" s="396">
        <v>33</v>
      </c>
      <c r="Q299" s="396">
        <v>7</v>
      </c>
      <c r="R299" s="396">
        <v>0</v>
      </c>
      <c r="S299" s="396">
        <v>15</v>
      </c>
      <c r="T299" s="396">
        <v>146</v>
      </c>
      <c r="U299" s="396">
        <v>3.2967032967033003E-2</v>
      </c>
      <c r="V299" s="396">
        <v>0</v>
      </c>
      <c r="W299" s="396">
        <v>0</v>
      </c>
      <c r="X299" s="396">
        <v>0</v>
      </c>
      <c r="Y299" s="396">
        <v>0</v>
      </c>
      <c r="Z299" s="396">
        <v>0</v>
      </c>
      <c r="AA299" s="396">
        <v>0.1333333333333333</v>
      </c>
      <c r="AB299" s="396">
        <v>3.4246575342465752E-2</v>
      </c>
      <c r="AC299" s="317" t="s">
        <v>878</v>
      </c>
      <c r="AD299" s="317" t="s">
        <v>878</v>
      </c>
      <c r="AE299" s="317" t="s">
        <v>878</v>
      </c>
      <c r="AF299" s="317" t="s">
        <v>878</v>
      </c>
      <c r="AG299" s="317" t="s">
        <v>878</v>
      </c>
      <c r="AH299" s="317" t="s">
        <v>878</v>
      </c>
      <c r="AI299" s="317" t="s">
        <v>878</v>
      </c>
      <c r="AJ299" s="317" t="s">
        <v>878</v>
      </c>
      <c r="AK299" s="310" t="s">
        <v>792</v>
      </c>
      <c r="AL299" s="68" t="s">
        <v>1471</v>
      </c>
      <c r="AM299" s="68" t="s">
        <v>1471</v>
      </c>
      <c r="AN299" s="68" t="s">
        <v>792</v>
      </c>
    </row>
    <row r="300" spans="1:40">
      <c r="A300" s="456" t="s">
        <v>825</v>
      </c>
      <c r="B300" s="317" t="s">
        <v>1216</v>
      </c>
      <c r="C300" s="456" t="s">
        <v>1322</v>
      </c>
      <c r="E300">
        <v>88</v>
      </c>
      <c r="F300">
        <v>22</v>
      </c>
      <c r="G300">
        <v>345</v>
      </c>
      <c r="H300">
        <v>468</v>
      </c>
      <c r="I300">
        <v>1085</v>
      </c>
      <c r="J300">
        <v>29</v>
      </c>
      <c r="K300">
        <v>180</v>
      </c>
      <c r="L300">
        <v>2217</v>
      </c>
      <c r="M300">
        <v>3242</v>
      </c>
      <c r="N300">
        <v>5117</v>
      </c>
      <c r="O300">
        <v>7997</v>
      </c>
      <c r="P300">
        <v>26944</v>
      </c>
      <c r="Q300">
        <v>77335</v>
      </c>
      <c r="R300">
        <v>853</v>
      </c>
      <c r="S300">
        <v>7828</v>
      </c>
      <c r="T300">
        <v>129316</v>
      </c>
      <c r="U300">
        <f t="shared" ref="U300:AB300" si="0">E300/M300</f>
        <v>2.7143738433066007E-2</v>
      </c>
      <c r="V300">
        <f t="shared" si="0"/>
        <v>4.2993941762751609E-3</v>
      </c>
      <c r="W300">
        <f t="shared" si="0"/>
        <v>4.314117794172815E-2</v>
      </c>
      <c r="X300">
        <f t="shared" si="0"/>
        <v>1.7369358669833728E-2</v>
      </c>
      <c r="Y300">
        <f t="shared" si="0"/>
        <v>1.4029870045904183E-2</v>
      </c>
      <c r="Z300">
        <f t="shared" si="0"/>
        <v>3.399765533411489E-2</v>
      </c>
      <c r="AA300">
        <f t="shared" si="0"/>
        <v>2.2994379151762903E-2</v>
      </c>
      <c r="AB300">
        <f t="shared" si="0"/>
        <v>1.7144050233536455E-2</v>
      </c>
      <c r="AC300" s="317" t="s">
        <v>878</v>
      </c>
      <c r="AD300" s="317" t="s">
        <v>878</v>
      </c>
      <c r="AE300" s="317" t="s">
        <v>792</v>
      </c>
      <c r="AF300" s="317" t="s">
        <v>878</v>
      </c>
      <c r="AG300" s="317" t="s">
        <v>878</v>
      </c>
      <c r="AH300" s="317" t="s">
        <v>878</v>
      </c>
      <c r="AI300" s="317" t="s">
        <v>878</v>
      </c>
      <c r="AJ300" s="317" t="s">
        <v>878</v>
      </c>
      <c r="AK300" s="310" t="s">
        <v>792</v>
      </c>
      <c r="AL300" s="233" t="s">
        <v>1620</v>
      </c>
      <c r="AM300" s="233" t="s">
        <v>878</v>
      </c>
      <c r="AN300" s="233" t="s">
        <v>792</v>
      </c>
    </row>
    <row r="301" spans="1:40">
      <c r="AK301" s="68">
        <f>COUNTIF(AK2:AK300, "no")</f>
        <v>9</v>
      </c>
      <c r="AM301" s="68">
        <f>COUNTIF(AM2:AM300, "yes")</f>
        <v>3</v>
      </c>
      <c r="AN301" s="68">
        <f>COUNTIF(AN2:AN300, "no")</f>
        <v>3</v>
      </c>
    </row>
    <row r="302" spans="1:40">
      <c r="A302" s="492">
        <v>1</v>
      </c>
      <c r="B302" s="39">
        <v>2</v>
      </c>
      <c r="C302">
        <v>3</v>
      </c>
      <c r="D302">
        <v>4</v>
      </c>
      <c r="E302" s="492">
        <v>5</v>
      </c>
      <c r="F302" s="39">
        <v>6</v>
      </c>
      <c r="G302">
        <v>7</v>
      </c>
      <c r="H302">
        <v>8</v>
      </c>
      <c r="I302" s="492">
        <v>9</v>
      </c>
      <c r="J302" s="39">
        <v>10</v>
      </c>
      <c r="K302">
        <v>11</v>
      </c>
      <c r="L302">
        <v>12</v>
      </c>
      <c r="M302" s="492">
        <v>13</v>
      </c>
      <c r="N302" s="39">
        <v>14</v>
      </c>
      <c r="O302">
        <v>15</v>
      </c>
      <c r="P302">
        <v>16</v>
      </c>
      <c r="Q302" s="492">
        <v>17</v>
      </c>
      <c r="R302" s="39">
        <v>18</v>
      </c>
      <c r="S302">
        <v>19</v>
      </c>
      <c r="T302">
        <v>20</v>
      </c>
      <c r="U302" s="492">
        <v>21</v>
      </c>
      <c r="V302" s="39">
        <v>22</v>
      </c>
      <c r="W302">
        <v>23</v>
      </c>
      <c r="X302">
        <v>24</v>
      </c>
      <c r="Y302" s="492">
        <v>25</v>
      </c>
      <c r="Z302" s="39">
        <v>26</v>
      </c>
      <c r="AA302">
        <v>27</v>
      </c>
      <c r="AB302">
        <v>28</v>
      </c>
      <c r="AC302" s="492">
        <v>29</v>
      </c>
      <c r="AD302" s="39">
        <v>30</v>
      </c>
      <c r="AE302">
        <v>31</v>
      </c>
      <c r="AF302">
        <v>32</v>
      </c>
      <c r="AG302" s="492">
        <v>33</v>
      </c>
      <c r="AH302" s="39">
        <v>34</v>
      </c>
      <c r="AI302">
        <v>35</v>
      </c>
      <c r="AJ302">
        <v>36</v>
      </c>
      <c r="AK302" s="39">
        <v>37</v>
      </c>
      <c r="AL302">
        <v>38</v>
      </c>
      <c r="AM302">
        <v>39</v>
      </c>
      <c r="AN302" s="39">
        <v>40</v>
      </c>
    </row>
  </sheetData>
  <sheetProtection password="CAB3" sheet="1" objects="1" scenarios="1"/>
  <autoFilter ref="A1:AN302"/>
  <sortState ref="A2:AN299">
    <sortCondition ref="A2:A299"/>
  </sortState>
  <conditionalFormatting sqref="AC2:AJ297 AC299:AJ299">
    <cfRule type="cellIs" dxfId="113" priority="108" operator="equal">
      <formula>"Yes"</formula>
    </cfRule>
  </conditionalFormatting>
  <conditionalFormatting sqref="U2:AB300">
    <cfRule type="cellIs" dxfId="112" priority="107" operator="greaterThanOrEqual">
      <formula>0.0376</formula>
    </cfRule>
  </conditionalFormatting>
  <conditionalFormatting sqref="AC298:AJ298">
    <cfRule type="cellIs" dxfId="111" priority="106" operator="equal">
      <formula>"Yes"</formula>
    </cfRule>
  </conditionalFormatting>
  <conditionalFormatting sqref="AC300:AJ300">
    <cfRule type="cellIs" dxfId="110" priority="105" operator="equal">
      <formula>"Yes"</formula>
    </cfRule>
  </conditionalFormatting>
  <conditionalFormatting sqref="AN2:AN27 AN32:AN45 AN179 AN181 AN209 AN212 AN223 AN246 AN267 AN287">
    <cfRule type="cellIs" dxfId="109" priority="104" operator="equal">
      <formula>"No"</formula>
    </cfRule>
  </conditionalFormatting>
  <conditionalFormatting sqref="AM2:AM27 AM32:AM45 AM179 AM181 AM209 AM212 AM223 AM246 AM267 AM287">
    <cfRule type="cellIs" dxfId="108" priority="103" operator="equal">
      <formula>"yes"</formula>
    </cfRule>
  </conditionalFormatting>
  <conditionalFormatting sqref="AK1:AK300">
    <cfRule type="cellIs" dxfId="107" priority="102" operator="equal">
      <formula>"No"</formula>
    </cfRule>
  </conditionalFormatting>
  <conditionalFormatting sqref="AL2:AL300">
    <cfRule type="cellIs" dxfId="106" priority="101" operator="notEqual">
      <formula>"n/a"</formula>
    </cfRule>
  </conditionalFormatting>
  <conditionalFormatting sqref="AN28:AN31">
    <cfRule type="cellIs" dxfId="105" priority="100" operator="equal">
      <formula>"No"</formula>
    </cfRule>
  </conditionalFormatting>
  <conditionalFormatting sqref="AM28:AM31">
    <cfRule type="cellIs" dxfId="104" priority="99" operator="equal">
      <formula>"yes"</formula>
    </cfRule>
  </conditionalFormatting>
  <conditionalFormatting sqref="AN47:AN49">
    <cfRule type="cellIs" dxfId="103" priority="98" operator="equal">
      <formula>"No"</formula>
    </cfRule>
  </conditionalFormatting>
  <conditionalFormatting sqref="AM47:AM49">
    <cfRule type="cellIs" dxfId="102" priority="97" operator="equal">
      <formula>"yes"</formula>
    </cfRule>
  </conditionalFormatting>
  <conditionalFormatting sqref="AN51:AN57">
    <cfRule type="cellIs" dxfId="101" priority="96" operator="equal">
      <formula>"No"</formula>
    </cfRule>
  </conditionalFormatting>
  <conditionalFormatting sqref="AM51:AM57">
    <cfRule type="cellIs" dxfId="100" priority="95" operator="equal">
      <formula>"yes"</formula>
    </cfRule>
  </conditionalFormatting>
  <conditionalFormatting sqref="AN59:AN64">
    <cfRule type="cellIs" dxfId="99" priority="94" operator="equal">
      <formula>"No"</formula>
    </cfRule>
  </conditionalFormatting>
  <conditionalFormatting sqref="AM59:AM64">
    <cfRule type="cellIs" dxfId="98" priority="93" operator="equal">
      <formula>"yes"</formula>
    </cfRule>
  </conditionalFormatting>
  <conditionalFormatting sqref="AN66:AN71">
    <cfRule type="cellIs" dxfId="97" priority="92" operator="equal">
      <formula>"No"</formula>
    </cfRule>
  </conditionalFormatting>
  <conditionalFormatting sqref="AM66:AM71">
    <cfRule type="cellIs" dxfId="96" priority="91" operator="equal">
      <formula>"yes"</formula>
    </cfRule>
  </conditionalFormatting>
  <conditionalFormatting sqref="AN73:AN77">
    <cfRule type="cellIs" dxfId="95" priority="90" operator="equal">
      <formula>"No"</formula>
    </cfRule>
  </conditionalFormatting>
  <conditionalFormatting sqref="AM73:AM77">
    <cfRule type="cellIs" dxfId="94" priority="89" operator="equal">
      <formula>"yes"</formula>
    </cfRule>
  </conditionalFormatting>
  <conditionalFormatting sqref="AN79:AN91">
    <cfRule type="cellIs" dxfId="93" priority="88" operator="equal">
      <formula>"No"</formula>
    </cfRule>
  </conditionalFormatting>
  <conditionalFormatting sqref="AM79:AM91">
    <cfRule type="cellIs" dxfId="92" priority="87" operator="equal">
      <formula>"yes"</formula>
    </cfRule>
  </conditionalFormatting>
  <conditionalFormatting sqref="AN93:AN94">
    <cfRule type="cellIs" dxfId="91" priority="86" operator="equal">
      <formula>"No"</formula>
    </cfRule>
  </conditionalFormatting>
  <conditionalFormatting sqref="AM93:AM94">
    <cfRule type="cellIs" dxfId="90" priority="85" operator="equal">
      <formula>"yes"</formula>
    </cfRule>
  </conditionalFormatting>
  <conditionalFormatting sqref="AN96:AN97">
    <cfRule type="cellIs" dxfId="89" priority="84" operator="equal">
      <formula>"No"</formula>
    </cfRule>
  </conditionalFormatting>
  <conditionalFormatting sqref="AM96:AM97">
    <cfRule type="cellIs" dxfId="88" priority="83" operator="equal">
      <formula>"yes"</formula>
    </cfRule>
  </conditionalFormatting>
  <conditionalFormatting sqref="AN99">
    <cfRule type="cellIs" dxfId="87" priority="82" operator="equal">
      <formula>"No"</formula>
    </cfRule>
  </conditionalFormatting>
  <conditionalFormatting sqref="AM99">
    <cfRule type="cellIs" dxfId="86" priority="81" operator="equal">
      <formula>"yes"</formula>
    </cfRule>
  </conditionalFormatting>
  <conditionalFormatting sqref="AN101:AN102">
    <cfRule type="cellIs" dxfId="85" priority="80" operator="equal">
      <formula>"No"</formula>
    </cfRule>
  </conditionalFormatting>
  <conditionalFormatting sqref="AM101:AM102">
    <cfRule type="cellIs" dxfId="84" priority="79" operator="equal">
      <formula>"yes"</formula>
    </cfRule>
  </conditionalFormatting>
  <conditionalFormatting sqref="AN104">
    <cfRule type="cellIs" dxfId="83" priority="78" operator="equal">
      <formula>"No"</formula>
    </cfRule>
  </conditionalFormatting>
  <conditionalFormatting sqref="AM104">
    <cfRule type="cellIs" dxfId="82" priority="77" operator="equal">
      <formula>"yes"</formula>
    </cfRule>
  </conditionalFormatting>
  <conditionalFormatting sqref="AN106:AN107">
    <cfRule type="cellIs" dxfId="81" priority="76" operator="equal">
      <formula>"No"</formula>
    </cfRule>
  </conditionalFormatting>
  <conditionalFormatting sqref="AM106:AM107">
    <cfRule type="cellIs" dxfId="80" priority="75" operator="equal">
      <formula>"yes"</formula>
    </cfRule>
  </conditionalFormatting>
  <conditionalFormatting sqref="AN109:AN110">
    <cfRule type="cellIs" dxfId="79" priority="74" operator="equal">
      <formula>"No"</formula>
    </cfRule>
  </conditionalFormatting>
  <conditionalFormatting sqref="AM109:AM110">
    <cfRule type="cellIs" dxfId="78" priority="73" operator="equal">
      <formula>"yes"</formula>
    </cfRule>
  </conditionalFormatting>
  <conditionalFormatting sqref="AN112:AN114">
    <cfRule type="cellIs" dxfId="77" priority="72" operator="equal">
      <formula>"No"</formula>
    </cfRule>
  </conditionalFormatting>
  <conditionalFormatting sqref="AM112:AM114">
    <cfRule type="cellIs" dxfId="76" priority="71" operator="equal">
      <formula>"yes"</formula>
    </cfRule>
  </conditionalFormatting>
  <conditionalFormatting sqref="AN116:AN178">
    <cfRule type="cellIs" dxfId="75" priority="70" operator="equal">
      <formula>"No"</formula>
    </cfRule>
  </conditionalFormatting>
  <conditionalFormatting sqref="AM116:AM178">
    <cfRule type="cellIs" dxfId="74" priority="69" operator="equal">
      <formula>"yes"</formula>
    </cfRule>
  </conditionalFormatting>
  <conditionalFormatting sqref="AN180">
    <cfRule type="cellIs" dxfId="73" priority="68" operator="equal">
      <formula>"No"</formula>
    </cfRule>
  </conditionalFormatting>
  <conditionalFormatting sqref="AM180">
    <cfRule type="cellIs" dxfId="72" priority="67" operator="equal">
      <formula>"yes"</formula>
    </cfRule>
  </conditionalFormatting>
  <conditionalFormatting sqref="AN182:AN186">
    <cfRule type="cellIs" dxfId="71" priority="66" operator="equal">
      <formula>"No"</formula>
    </cfRule>
  </conditionalFormatting>
  <conditionalFormatting sqref="AM182:AM186">
    <cfRule type="cellIs" dxfId="70" priority="65" operator="equal">
      <formula>"yes"</formula>
    </cfRule>
  </conditionalFormatting>
  <conditionalFormatting sqref="AN188:AN208">
    <cfRule type="cellIs" dxfId="69" priority="64" operator="equal">
      <formula>"No"</formula>
    </cfRule>
  </conditionalFormatting>
  <conditionalFormatting sqref="AM188:AM208">
    <cfRule type="cellIs" dxfId="68" priority="63" operator="equal">
      <formula>"yes"</formula>
    </cfRule>
  </conditionalFormatting>
  <conditionalFormatting sqref="AN210:AN211">
    <cfRule type="cellIs" dxfId="67" priority="62" operator="equal">
      <formula>"No"</formula>
    </cfRule>
  </conditionalFormatting>
  <conditionalFormatting sqref="AM210:AM211">
    <cfRule type="cellIs" dxfId="66" priority="61" operator="equal">
      <formula>"yes"</formula>
    </cfRule>
  </conditionalFormatting>
  <conditionalFormatting sqref="AN213">
    <cfRule type="cellIs" dxfId="65" priority="60" operator="equal">
      <formula>"No"</formula>
    </cfRule>
  </conditionalFormatting>
  <conditionalFormatting sqref="AM213">
    <cfRule type="cellIs" dxfId="64" priority="59" operator="equal">
      <formula>"yes"</formula>
    </cfRule>
  </conditionalFormatting>
  <conditionalFormatting sqref="AN215:AN222">
    <cfRule type="cellIs" dxfId="63" priority="58" operator="equal">
      <formula>"No"</formula>
    </cfRule>
  </conditionalFormatting>
  <conditionalFormatting sqref="AM215:AM222">
    <cfRule type="cellIs" dxfId="62" priority="57" operator="equal">
      <formula>"yes"</formula>
    </cfRule>
  </conditionalFormatting>
  <conditionalFormatting sqref="AN224:AN245">
    <cfRule type="cellIs" dxfId="61" priority="56" operator="equal">
      <formula>"No"</formula>
    </cfRule>
  </conditionalFormatting>
  <conditionalFormatting sqref="AM224:AM245">
    <cfRule type="cellIs" dxfId="60" priority="55" operator="equal">
      <formula>"yes"</formula>
    </cfRule>
  </conditionalFormatting>
  <conditionalFormatting sqref="AN247">
    <cfRule type="cellIs" dxfId="59" priority="54" operator="equal">
      <formula>"No"</formula>
    </cfRule>
  </conditionalFormatting>
  <conditionalFormatting sqref="AM247">
    <cfRule type="cellIs" dxfId="58" priority="53" operator="equal">
      <formula>"yes"</formula>
    </cfRule>
  </conditionalFormatting>
  <conditionalFormatting sqref="AN249:AN262">
    <cfRule type="cellIs" dxfId="57" priority="52" operator="equal">
      <formula>"No"</formula>
    </cfRule>
  </conditionalFormatting>
  <conditionalFormatting sqref="AM249:AM262">
    <cfRule type="cellIs" dxfId="56" priority="51" operator="equal">
      <formula>"yes"</formula>
    </cfRule>
  </conditionalFormatting>
  <conditionalFormatting sqref="AN264:AN266">
    <cfRule type="cellIs" dxfId="55" priority="50" operator="equal">
      <formula>"No"</formula>
    </cfRule>
  </conditionalFormatting>
  <conditionalFormatting sqref="AM264:AM266">
    <cfRule type="cellIs" dxfId="54" priority="49" operator="equal">
      <formula>"yes"</formula>
    </cfRule>
  </conditionalFormatting>
  <conditionalFormatting sqref="AN268:AN286">
    <cfRule type="cellIs" dxfId="53" priority="48" operator="equal">
      <formula>"No"</formula>
    </cfRule>
  </conditionalFormatting>
  <conditionalFormatting sqref="AM268:AM286">
    <cfRule type="cellIs" dxfId="52" priority="47" operator="equal">
      <formula>"yes"</formula>
    </cfRule>
  </conditionalFormatting>
  <conditionalFormatting sqref="AN288:AN294">
    <cfRule type="cellIs" dxfId="51" priority="46" operator="equal">
      <formula>"No"</formula>
    </cfRule>
  </conditionalFormatting>
  <conditionalFormatting sqref="AM288:AM294">
    <cfRule type="cellIs" dxfId="50" priority="45" operator="equal">
      <formula>"yes"</formula>
    </cfRule>
  </conditionalFormatting>
  <conditionalFormatting sqref="AN296:AN299">
    <cfRule type="cellIs" dxfId="49" priority="44" operator="equal">
      <formula>"No"</formula>
    </cfRule>
  </conditionalFormatting>
  <conditionalFormatting sqref="AM296:AM299">
    <cfRule type="cellIs" dxfId="48" priority="43" operator="equal">
      <formula>"yes"</formula>
    </cfRule>
  </conditionalFormatting>
  <conditionalFormatting sqref="AN115">
    <cfRule type="cellIs" dxfId="47" priority="42" operator="equal">
      <formula>"No"</formula>
    </cfRule>
  </conditionalFormatting>
  <conditionalFormatting sqref="AM115">
    <cfRule type="cellIs" dxfId="46" priority="41" operator="equal">
      <formula>"yes"</formula>
    </cfRule>
  </conditionalFormatting>
  <conditionalFormatting sqref="AN111">
    <cfRule type="cellIs" dxfId="45" priority="40" operator="equal">
      <formula>"No"</formula>
    </cfRule>
  </conditionalFormatting>
  <conditionalFormatting sqref="AM111">
    <cfRule type="cellIs" dxfId="44" priority="39" operator="equal">
      <formula>"yes"</formula>
    </cfRule>
  </conditionalFormatting>
  <conditionalFormatting sqref="AN108">
    <cfRule type="cellIs" dxfId="43" priority="38" operator="equal">
      <formula>"No"</formula>
    </cfRule>
  </conditionalFormatting>
  <conditionalFormatting sqref="AM108">
    <cfRule type="cellIs" dxfId="42" priority="37" operator="equal">
      <formula>"yes"</formula>
    </cfRule>
  </conditionalFormatting>
  <conditionalFormatting sqref="AN105">
    <cfRule type="cellIs" dxfId="41" priority="36" operator="equal">
      <formula>"No"</formula>
    </cfRule>
  </conditionalFormatting>
  <conditionalFormatting sqref="AM105">
    <cfRule type="cellIs" dxfId="40" priority="35" operator="equal">
      <formula>"yes"</formula>
    </cfRule>
  </conditionalFormatting>
  <conditionalFormatting sqref="AN103">
    <cfRule type="cellIs" dxfId="39" priority="34" operator="equal">
      <formula>"No"</formula>
    </cfRule>
  </conditionalFormatting>
  <conditionalFormatting sqref="AM103">
    <cfRule type="cellIs" dxfId="38" priority="33" operator="equal">
      <formula>"yes"</formula>
    </cfRule>
  </conditionalFormatting>
  <conditionalFormatting sqref="AN100">
    <cfRule type="cellIs" dxfId="37" priority="32" operator="equal">
      <formula>"No"</formula>
    </cfRule>
  </conditionalFormatting>
  <conditionalFormatting sqref="AM100">
    <cfRule type="cellIs" dxfId="36" priority="31" operator="equal">
      <formula>"yes"</formula>
    </cfRule>
  </conditionalFormatting>
  <conditionalFormatting sqref="AN98">
    <cfRule type="cellIs" dxfId="35" priority="30" operator="equal">
      <formula>"No"</formula>
    </cfRule>
  </conditionalFormatting>
  <conditionalFormatting sqref="AM98">
    <cfRule type="cellIs" dxfId="34" priority="29" operator="equal">
      <formula>"yes"</formula>
    </cfRule>
  </conditionalFormatting>
  <conditionalFormatting sqref="AN95">
    <cfRule type="cellIs" dxfId="33" priority="28" operator="equal">
      <formula>"No"</formula>
    </cfRule>
  </conditionalFormatting>
  <conditionalFormatting sqref="AM95">
    <cfRule type="cellIs" dxfId="32" priority="27" operator="equal">
      <formula>"yes"</formula>
    </cfRule>
  </conditionalFormatting>
  <conditionalFormatting sqref="AN92">
    <cfRule type="cellIs" dxfId="31" priority="26" operator="equal">
      <formula>"No"</formula>
    </cfRule>
  </conditionalFormatting>
  <conditionalFormatting sqref="AM92">
    <cfRule type="cellIs" dxfId="30" priority="25" operator="equal">
      <formula>"yes"</formula>
    </cfRule>
  </conditionalFormatting>
  <conditionalFormatting sqref="AN78">
    <cfRule type="cellIs" dxfId="29" priority="24" operator="equal">
      <formula>"No"</formula>
    </cfRule>
  </conditionalFormatting>
  <conditionalFormatting sqref="AM78">
    <cfRule type="cellIs" dxfId="28" priority="23" operator="equal">
      <formula>"yes"</formula>
    </cfRule>
  </conditionalFormatting>
  <conditionalFormatting sqref="AN72">
    <cfRule type="cellIs" dxfId="27" priority="22" operator="equal">
      <formula>"No"</formula>
    </cfRule>
  </conditionalFormatting>
  <conditionalFormatting sqref="AM72">
    <cfRule type="cellIs" dxfId="26" priority="21" operator="equal">
      <formula>"yes"</formula>
    </cfRule>
  </conditionalFormatting>
  <conditionalFormatting sqref="AN65">
    <cfRule type="cellIs" dxfId="25" priority="20" operator="equal">
      <formula>"No"</formula>
    </cfRule>
  </conditionalFormatting>
  <conditionalFormatting sqref="AM65">
    <cfRule type="cellIs" dxfId="24" priority="19" operator="equal">
      <formula>"yes"</formula>
    </cfRule>
  </conditionalFormatting>
  <conditionalFormatting sqref="AN58">
    <cfRule type="cellIs" dxfId="23" priority="18" operator="equal">
      <formula>"No"</formula>
    </cfRule>
  </conditionalFormatting>
  <conditionalFormatting sqref="AM58">
    <cfRule type="cellIs" dxfId="22" priority="17" operator="equal">
      <formula>"yes"</formula>
    </cfRule>
  </conditionalFormatting>
  <conditionalFormatting sqref="AN50">
    <cfRule type="cellIs" dxfId="21" priority="16" operator="equal">
      <formula>"No"</formula>
    </cfRule>
  </conditionalFormatting>
  <conditionalFormatting sqref="AM50">
    <cfRule type="cellIs" dxfId="20" priority="15" operator="equal">
      <formula>"yes"</formula>
    </cfRule>
  </conditionalFormatting>
  <conditionalFormatting sqref="AN46">
    <cfRule type="cellIs" dxfId="19" priority="14" operator="equal">
      <formula>"No"</formula>
    </cfRule>
  </conditionalFormatting>
  <conditionalFormatting sqref="AM46">
    <cfRule type="cellIs" dxfId="18" priority="13" operator="equal">
      <formula>"yes"</formula>
    </cfRule>
  </conditionalFormatting>
  <conditionalFormatting sqref="AN248">
    <cfRule type="cellIs" dxfId="17" priority="12" operator="equal">
      <formula>"No"</formula>
    </cfRule>
  </conditionalFormatting>
  <conditionalFormatting sqref="AM248">
    <cfRule type="cellIs" dxfId="16" priority="11" operator="equal">
      <formula>"yes"</formula>
    </cfRule>
  </conditionalFormatting>
  <conditionalFormatting sqref="AN187">
    <cfRule type="cellIs" dxfId="15" priority="10" operator="equal">
      <formula>"No"</formula>
    </cfRule>
  </conditionalFormatting>
  <conditionalFormatting sqref="AM187">
    <cfRule type="cellIs" dxfId="14" priority="9" operator="equal">
      <formula>"yes"</formula>
    </cfRule>
  </conditionalFormatting>
  <conditionalFormatting sqref="AN214">
    <cfRule type="cellIs" dxfId="13" priority="8" operator="equal">
      <formula>"No"</formula>
    </cfRule>
  </conditionalFormatting>
  <conditionalFormatting sqref="AM214">
    <cfRule type="cellIs" dxfId="12" priority="7" operator="equal">
      <formula>"yes"</formula>
    </cfRule>
  </conditionalFormatting>
  <conditionalFormatting sqref="AN263">
    <cfRule type="cellIs" dxfId="11" priority="6" operator="equal">
      <formula>"No"</formula>
    </cfRule>
  </conditionalFormatting>
  <conditionalFormatting sqref="AM263">
    <cfRule type="cellIs" dxfId="10" priority="5" operator="equal">
      <formula>"yes"</formula>
    </cfRule>
  </conditionalFormatting>
  <conditionalFormatting sqref="AN295">
    <cfRule type="cellIs" dxfId="9" priority="4" operator="equal">
      <formula>"No"</formula>
    </cfRule>
  </conditionalFormatting>
  <conditionalFormatting sqref="AM295">
    <cfRule type="cellIs" dxfId="8" priority="3" operator="equal">
      <formula>"yes"</formula>
    </cfRule>
  </conditionalFormatting>
  <conditionalFormatting sqref="AN300">
    <cfRule type="cellIs" dxfId="7" priority="2" operator="equal">
      <formula>"No"</formula>
    </cfRule>
  </conditionalFormatting>
  <conditionalFormatting sqref="AM300">
    <cfRule type="cellIs" dxfId="6" priority="1" operator="equal">
      <formula>"yes"</formula>
    </cfRule>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04"/>
  <sheetViews>
    <sheetView zoomScaleNormal="100" workbookViewId="0">
      <pane ySplit="2" topLeftCell="A3" activePane="bottomLeft" state="frozen"/>
      <selection pane="bottomLeft" activeCell="B2" sqref="B2"/>
    </sheetView>
  </sheetViews>
  <sheetFormatPr defaultRowHeight="12.75"/>
  <cols>
    <col min="1" max="1" width="7.7109375" bestFit="1" customWidth="1"/>
    <col min="2" max="2" width="18.85546875" bestFit="1" customWidth="1"/>
    <col min="3" max="3" width="4.28515625" bestFit="1" customWidth="1"/>
  </cols>
  <sheetData>
    <row r="1" spans="1:34" ht="38.25" customHeight="1" thickBot="1">
      <c r="E1" s="1929" t="s">
        <v>2515</v>
      </c>
      <c r="F1" s="1930"/>
      <c r="G1" s="1930"/>
      <c r="H1" s="1930"/>
      <c r="I1" s="1930"/>
      <c r="J1" s="1930"/>
      <c r="K1" s="1930"/>
      <c r="L1" s="1931"/>
      <c r="M1" s="1932" t="s">
        <v>2516</v>
      </c>
      <c r="N1" s="1933"/>
      <c r="O1" s="1933"/>
      <c r="P1" s="1933"/>
      <c r="Q1" s="1933"/>
      <c r="R1" s="1933"/>
      <c r="S1" s="1933"/>
      <c r="T1" s="1934"/>
      <c r="U1" s="1926" t="s">
        <v>2517</v>
      </c>
      <c r="V1" s="1927"/>
      <c r="W1" s="1927"/>
      <c r="X1" s="1927"/>
      <c r="Y1" s="1927"/>
      <c r="Z1" s="1927"/>
      <c r="AA1" s="1927"/>
      <c r="AB1" s="1928"/>
      <c r="AC1" s="827"/>
      <c r="AD1" s="828"/>
      <c r="AE1" s="828"/>
      <c r="AF1" s="29" t="s">
        <v>2529</v>
      </c>
      <c r="AG1" s="827"/>
    </row>
    <row r="2" spans="1:34" ht="102.75" thickBot="1">
      <c r="A2" s="455" t="s">
        <v>1213</v>
      </c>
      <c r="B2" s="455" t="s">
        <v>1606</v>
      </c>
      <c r="C2" s="455" t="s">
        <v>1288</v>
      </c>
      <c r="D2" s="455" t="s">
        <v>2052</v>
      </c>
      <c r="E2" s="812" t="s">
        <v>2496</v>
      </c>
      <c r="F2" s="813" t="s">
        <v>2497</v>
      </c>
      <c r="G2" s="813" t="s">
        <v>2498</v>
      </c>
      <c r="H2" s="813" t="s">
        <v>2499</v>
      </c>
      <c r="I2" s="813" t="s">
        <v>2500</v>
      </c>
      <c r="J2" s="813" t="s">
        <v>2501</v>
      </c>
      <c r="K2" s="813" t="s">
        <v>2502</v>
      </c>
      <c r="L2" s="814" t="s">
        <v>2503</v>
      </c>
      <c r="M2" s="808" t="s">
        <v>2506</v>
      </c>
      <c r="N2" s="798" t="s">
        <v>2507</v>
      </c>
      <c r="O2" s="798" t="s">
        <v>2508</v>
      </c>
      <c r="P2" s="798" t="s">
        <v>2509</v>
      </c>
      <c r="Q2" s="798" t="s">
        <v>2510</v>
      </c>
      <c r="R2" s="798" t="s">
        <v>2511</v>
      </c>
      <c r="S2" s="798" t="s">
        <v>2512</v>
      </c>
      <c r="T2" s="798" t="s">
        <v>2513</v>
      </c>
      <c r="U2" s="839" t="s">
        <v>1466</v>
      </c>
      <c r="V2" s="840" t="s">
        <v>1620</v>
      </c>
      <c r="W2" s="840" t="s">
        <v>1202</v>
      </c>
      <c r="X2" s="840" t="s">
        <v>1467</v>
      </c>
      <c r="Y2" s="840" t="s">
        <v>2504</v>
      </c>
      <c r="Z2" s="840" t="s">
        <v>2505</v>
      </c>
      <c r="AA2" s="840" t="s">
        <v>1621</v>
      </c>
      <c r="AB2" s="841" t="s">
        <v>2514</v>
      </c>
      <c r="AC2" s="827" t="s">
        <v>2518</v>
      </c>
      <c r="AD2" s="828" t="s">
        <v>2519</v>
      </c>
      <c r="AE2" s="828" t="s">
        <v>2520</v>
      </c>
      <c r="AF2" s="620" t="s">
        <v>1698</v>
      </c>
      <c r="AG2" s="827" t="s">
        <v>2530</v>
      </c>
      <c r="AH2" s="29" t="s">
        <v>2531</v>
      </c>
    </row>
    <row r="3" spans="1:34" ht="15.75" thickBot="1">
      <c r="A3" s="780" t="s">
        <v>1165</v>
      </c>
      <c r="B3" s="783" t="s">
        <v>799</v>
      </c>
      <c r="C3" s="783" t="s">
        <v>1289</v>
      </c>
      <c r="D3" s="805"/>
      <c r="E3" s="815">
        <v>0</v>
      </c>
      <c r="F3" s="787">
        <v>0</v>
      </c>
      <c r="G3" s="788">
        <v>0</v>
      </c>
      <c r="H3" s="787">
        <v>0</v>
      </c>
      <c r="I3" s="789">
        <v>0</v>
      </c>
      <c r="J3" s="787">
        <v>0</v>
      </c>
      <c r="K3" s="787">
        <v>0</v>
      </c>
      <c r="L3" s="790">
        <v>0</v>
      </c>
      <c r="M3" s="809">
        <v>0</v>
      </c>
      <c r="N3" s="799">
        <v>0</v>
      </c>
      <c r="O3" s="799">
        <v>2</v>
      </c>
      <c r="P3" s="799">
        <v>0</v>
      </c>
      <c r="Q3" s="799">
        <v>0</v>
      </c>
      <c r="R3" s="799">
        <v>0</v>
      </c>
      <c r="S3" s="799">
        <v>8</v>
      </c>
      <c r="T3" s="800">
        <v>10</v>
      </c>
      <c r="U3" s="818">
        <v>0</v>
      </c>
      <c r="V3" s="819">
        <v>0</v>
      </c>
      <c r="W3" s="819">
        <v>0</v>
      </c>
      <c r="X3" s="819">
        <v>0</v>
      </c>
      <c r="Y3" s="819">
        <v>0</v>
      </c>
      <c r="Z3" s="819">
        <v>0</v>
      </c>
      <c r="AA3" s="819">
        <v>0</v>
      </c>
      <c r="AB3" s="820">
        <v>0</v>
      </c>
      <c r="AC3" s="829" t="s">
        <v>878</v>
      </c>
      <c r="AD3" s="830" t="s">
        <v>878</v>
      </c>
      <c r="AE3" s="831" t="s">
        <v>1471</v>
      </c>
      <c r="AF3" s="831" t="s">
        <v>1471</v>
      </c>
      <c r="AG3" s="829" t="s">
        <v>792</v>
      </c>
      <c r="AH3" s="842" t="s">
        <v>791</v>
      </c>
    </row>
    <row r="4" spans="1:34" ht="15">
      <c r="A4" s="780" t="s">
        <v>144</v>
      </c>
      <c r="B4" s="783" t="s">
        <v>534</v>
      </c>
      <c r="C4" s="783" t="s">
        <v>1289</v>
      </c>
      <c r="D4" s="805"/>
      <c r="E4" s="816">
        <v>0</v>
      </c>
      <c r="F4" s="791">
        <v>0</v>
      </c>
      <c r="G4" s="792">
        <v>0</v>
      </c>
      <c r="H4" s="791">
        <v>0</v>
      </c>
      <c r="I4" s="793">
        <v>0</v>
      </c>
      <c r="J4" s="791">
        <v>0</v>
      </c>
      <c r="K4" s="791">
        <v>0</v>
      </c>
      <c r="L4" s="794">
        <v>0</v>
      </c>
      <c r="M4" s="810">
        <v>2</v>
      </c>
      <c r="N4" s="801">
        <v>0</v>
      </c>
      <c r="O4" s="801">
        <v>0</v>
      </c>
      <c r="P4" s="801">
        <v>0</v>
      </c>
      <c r="Q4" s="801">
        <v>0</v>
      </c>
      <c r="R4" s="801">
        <v>0</v>
      </c>
      <c r="S4" s="801">
        <v>3</v>
      </c>
      <c r="T4" s="802">
        <v>5</v>
      </c>
      <c r="U4" s="821">
        <v>0</v>
      </c>
      <c r="V4" s="822">
        <v>0</v>
      </c>
      <c r="W4" s="822">
        <v>0</v>
      </c>
      <c r="X4" s="822">
        <v>0</v>
      </c>
      <c r="Y4" s="822">
        <v>0</v>
      </c>
      <c r="Z4" s="822">
        <v>0</v>
      </c>
      <c r="AA4" s="822">
        <v>0</v>
      </c>
      <c r="AB4" s="823">
        <v>0</v>
      </c>
      <c r="AC4" s="832" t="s">
        <v>878</v>
      </c>
      <c r="AD4" s="833" t="s">
        <v>878</v>
      </c>
      <c r="AE4" s="834" t="s">
        <v>1471</v>
      </c>
      <c r="AF4" s="831" t="s">
        <v>1471</v>
      </c>
      <c r="AG4" s="832" t="s">
        <v>792</v>
      </c>
      <c r="AH4" s="842" t="s">
        <v>791</v>
      </c>
    </row>
    <row r="5" spans="1:34" ht="15.75" thickBot="1">
      <c r="A5" s="780" t="s">
        <v>413</v>
      </c>
      <c r="B5" s="783" t="s">
        <v>529</v>
      </c>
      <c r="C5" s="783" t="s">
        <v>1298</v>
      </c>
      <c r="D5" s="805"/>
      <c r="E5" s="816">
        <v>0</v>
      </c>
      <c r="F5" s="791">
        <v>11</v>
      </c>
      <c r="G5" s="792">
        <v>13</v>
      </c>
      <c r="H5" s="791">
        <v>6</v>
      </c>
      <c r="I5" s="793">
        <v>2</v>
      </c>
      <c r="J5" s="791">
        <v>0</v>
      </c>
      <c r="K5" s="791">
        <v>19</v>
      </c>
      <c r="L5" s="794">
        <v>51</v>
      </c>
      <c r="M5" s="810">
        <v>88</v>
      </c>
      <c r="N5" s="801">
        <v>146</v>
      </c>
      <c r="O5" s="801">
        <v>448</v>
      </c>
      <c r="P5" s="801">
        <v>138</v>
      </c>
      <c r="Q5" s="801">
        <v>51</v>
      </c>
      <c r="R5" s="801">
        <v>31</v>
      </c>
      <c r="S5" s="801">
        <v>743</v>
      </c>
      <c r="T5" s="802">
        <v>1645</v>
      </c>
      <c r="U5" s="821">
        <v>0</v>
      </c>
      <c r="V5" s="822">
        <v>7.5342465753424653E-2</v>
      </c>
      <c r="W5" s="822">
        <v>2.9017857142857144E-2</v>
      </c>
      <c r="X5" s="822">
        <v>4.3478260869565216E-2</v>
      </c>
      <c r="Y5" s="822">
        <v>3.9215686274509803E-2</v>
      </c>
      <c r="Z5" s="822">
        <v>0</v>
      </c>
      <c r="AA5" s="822">
        <v>2.5572005383580079E-2</v>
      </c>
      <c r="AB5" s="823">
        <v>3.1003039513677812E-2</v>
      </c>
      <c r="AC5" s="832" t="s">
        <v>878</v>
      </c>
      <c r="AD5" s="833" t="s">
        <v>792</v>
      </c>
      <c r="AE5" s="834" t="s">
        <v>2521</v>
      </c>
      <c r="AF5" s="842" t="s">
        <v>878</v>
      </c>
      <c r="AG5" s="832" t="s">
        <v>792</v>
      </c>
      <c r="AH5" s="842" t="s">
        <v>792</v>
      </c>
    </row>
    <row r="6" spans="1:34" ht="15.75" thickBot="1">
      <c r="A6" s="780" t="s">
        <v>403</v>
      </c>
      <c r="B6" s="783" t="s">
        <v>636</v>
      </c>
      <c r="C6" s="783" t="s">
        <v>1289</v>
      </c>
      <c r="D6" s="805"/>
      <c r="E6" s="816">
        <v>0</v>
      </c>
      <c r="F6" s="791">
        <v>0</v>
      </c>
      <c r="G6" s="792">
        <v>0</v>
      </c>
      <c r="H6" s="791">
        <v>0</v>
      </c>
      <c r="I6" s="793">
        <v>0</v>
      </c>
      <c r="J6" s="791">
        <v>0</v>
      </c>
      <c r="K6" s="791">
        <v>1</v>
      </c>
      <c r="L6" s="794">
        <v>1</v>
      </c>
      <c r="M6" s="810">
        <v>1</v>
      </c>
      <c r="N6" s="801">
        <v>0</v>
      </c>
      <c r="O6" s="801">
        <v>6</v>
      </c>
      <c r="P6" s="801">
        <v>1</v>
      </c>
      <c r="Q6" s="801">
        <v>0</v>
      </c>
      <c r="R6" s="801">
        <v>0</v>
      </c>
      <c r="S6" s="801">
        <v>13</v>
      </c>
      <c r="T6" s="802">
        <v>21</v>
      </c>
      <c r="U6" s="821">
        <v>0</v>
      </c>
      <c r="V6" s="822">
        <v>0</v>
      </c>
      <c r="W6" s="822">
        <v>0</v>
      </c>
      <c r="X6" s="822">
        <v>0</v>
      </c>
      <c r="Y6" s="822">
        <v>0</v>
      </c>
      <c r="Z6" s="822">
        <v>0</v>
      </c>
      <c r="AA6" s="822">
        <v>7.6923076923076927E-2</v>
      </c>
      <c r="AB6" s="823">
        <v>4.7619047619047616E-2</v>
      </c>
      <c r="AC6" s="832" t="s">
        <v>878</v>
      </c>
      <c r="AD6" s="833" t="s">
        <v>878</v>
      </c>
      <c r="AE6" s="834" t="s">
        <v>1471</v>
      </c>
      <c r="AF6" s="831" t="s">
        <v>1471</v>
      </c>
      <c r="AG6" s="832" t="s">
        <v>792</v>
      </c>
      <c r="AH6" s="842" t="s">
        <v>791</v>
      </c>
    </row>
    <row r="7" spans="1:34" ht="15.75" thickBot="1">
      <c r="A7" s="780" t="s">
        <v>329</v>
      </c>
      <c r="B7" s="783" t="s">
        <v>741</v>
      </c>
      <c r="C7" s="783" t="s">
        <v>1289</v>
      </c>
      <c r="D7" s="805"/>
      <c r="E7" s="816">
        <v>0</v>
      </c>
      <c r="F7" s="791">
        <v>0</v>
      </c>
      <c r="G7" s="792">
        <v>0</v>
      </c>
      <c r="H7" s="791">
        <v>0</v>
      </c>
      <c r="I7" s="793">
        <v>0</v>
      </c>
      <c r="J7" s="791">
        <v>0</v>
      </c>
      <c r="K7" s="791">
        <v>2</v>
      </c>
      <c r="L7" s="794">
        <v>2</v>
      </c>
      <c r="M7" s="810">
        <v>0</v>
      </c>
      <c r="N7" s="801">
        <v>0</v>
      </c>
      <c r="O7" s="801">
        <v>2</v>
      </c>
      <c r="P7" s="801">
        <v>0</v>
      </c>
      <c r="Q7" s="801">
        <v>2</v>
      </c>
      <c r="R7" s="801">
        <v>0</v>
      </c>
      <c r="S7" s="801">
        <v>29</v>
      </c>
      <c r="T7" s="802">
        <v>33</v>
      </c>
      <c r="U7" s="821">
        <v>0</v>
      </c>
      <c r="V7" s="822">
        <v>0</v>
      </c>
      <c r="W7" s="822">
        <v>0</v>
      </c>
      <c r="X7" s="822">
        <v>0</v>
      </c>
      <c r="Y7" s="822">
        <v>0</v>
      </c>
      <c r="Z7" s="822">
        <v>0</v>
      </c>
      <c r="AA7" s="822">
        <v>6.8965517241379309E-2</v>
      </c>
      <c r="AB7" s="823">
        <v>6.0606060606060608E-2</v>
      </c>
      <c r="AC7" s="832" t="s">
        <v>792</v>
      </c>
      <c r="AD7" s="833" t="s">
        <v>878</v>
      </c>
      <c r="AE7" s="834" t="s">
        <v>1471</v>
      </c>
      <c r="AF7" s="831" t="s">
        <v>1471</v>
      </c>
      <c r="AG7" s="832" t="s">
        <v>878</v>
      </c>
      <c r="AH7" s="842" t="s">
        <v>791</v>
      </c>
    </row>
    <row r="8" spans="1:34" ht="15.75" thickBot="1">
      <c r="A8" s="780" t="s">
        <v>1150</v>
      </c>
      <c r="B8" s="783" t="s">
        <v>557</v>
      </c>
      <c r="C8" s="783" t="s">
        <v>1290</v>
      </c>
      <c r="D8" s="805"/>
      <c r="E8" s="816">
        <v>0</v>
      </c>
      <c r="F8" s="791">
        <v>0</v>
      </c>
      <c r="G8" s="792">
        <v>0</v>
      </c>
      <c r="H8" s="791">
        <v>0</v>
      </c>
      <c r="I8" s="793">
        <v>0</v>
      </c>
      <c r="J8" s="791">
        <v>0</v>
      </c>
      <c r="K8" s="791">
        <v>1</v>
      </c>
      <c r="L8" s="794">
        <v>1</v>
      </c>
      <c r="M8" s="810">
        <v>3</v>
      </c>
      <c r="N8" s="801">
        <v>11</v>
      </c>
      <c r="O8" s="801">
        <v>22</v>
      </c>
      <c r="P8" s="801">
        <v>13</v>
      </c>
      <c r="Q8" s="801">
        <v>9</v>
      </c>
      <c r="R8" s="801">
        <v>0</v>
      </c>
      <c r="S8" s="801">
        <v>374</v>
      </c>
      <c r="T8" s="802">
        <v>432</v>
      </c>
      <c r="U8" s="821">
        <v>0</v>
      </c>
      <c r="V8" s="822">
        <v>0</v>
      </c>
      <c r="W8" s="822">
        <v>0</v>
      </c>
      <c r="X8" s="822">
        <v>0</v>
      </c>
      <c r="Y8" s="822">
        <v>0</v>
      </c>
      <c r="Z8" s="822">
        <v>0</v>
      </c>
      <c r="AA8" s="822">
        <v>2.6737967914438501E-3</v>
      </c>
      <c r="AB8" s="823">
        <v>2.3148148148148147E-3</v>
      </c>
      <c r="AC8" s="835" t="s">
        <v>878</v>
      </c>
      <c r="AD8" s="835" t="s">
        <v>878</v>
      </c>
      <c r="AE8" s="834" t="s">
        <v>1471</v>
      </c>
      <c r="AF8" s="831" t="s">
        <v>1471</v>
      </c>
      <c r="AG8" s="835" t="s">
        <v>792</v>
      </c>
      <c r="AH8" s="842" t="s">
        <v>791</v>
      </c>
    </row>
    <row r="9" spans="1:34" ht="15.75" thickBot="1">
      <c r="A9" s="780" t="s">
        <v>412</v>
      </c>
      <c r="B9" s="783" t="s">
        <v>528</v>
      </c>
      <c r="C9" s="783" t="s">
        <v>1290</v>
      </c>
      <c r="D9" s="805"/>
      <c r="E9" s="816">
        <v>0</v>
      </c>
      <c r="F9" s="791">
        <v>0</v>
      </c>
      <c r="G9" s="792">
        <v>0</v>
      </c>
      <c r="H9" s="791">
        <v>0</v>
      </c>
      <c r="I9" s="793">
        <v>0</v>
      </c>
      <c r="J9" s="791">
        <v>0</v>
      </c>
      <c r="K9" s="791">
        <v>0</v>
      </c>
      <c r="L9" s="794">
        <v>0</v>
      </c>
      <c r="M9" s="810">
        <v>0</v>
      </c>
      <c r="N9" s="801">
        <v>0</v>
      </c>
      <c r="O9" s="801">
        <v>8</v>
      </c>
      <c r="P9" s="801">
        <v>5</v>
      </c>
      <c r="Q9" s="801">
        <v>1</v>
      </c>
      <c r="R9" s="801">
        <v>0</v>
      </c>
      <c r="S9" s="801">
        <v>69</v>
      </c>
      <c r="T9" s="802">
        <v>83</v>
      </c>
      <c r="U9" s="821">
        <v>0</v>
      </c>
      <c r="V9" s="822">
        <v>0</v>
      </c>
      <c r="W9" s="822">
        <v>0</v>
      </c>
      <c r="X9" s="822">
        <v>0</v>
      </c>
      <c r="Y9" s="822">
        <v>0</v>
      </c>
      <c r="Z9" s="822">
        <v>0</v>
      </c>
      <c r="AA9" s="822">
        <v>0</v>
      </c>
      <c r="AB9" s="823">
        <v>0</v>
      </c>
      <c r="AC9" s="832" t="s">
        <v>878</v>
      </c>
      <c r="AD9" s="833" t="s">
        <v>878</v>
      </c>
      <c r="AE9" s="834" t="s">
        <v>1471</v>
      </c>
      <c r="AF9" s="831" t="s">
        <v>1471</v>
      </c>
      <c r="AG9" s="832" t="s">
        <v>792</v>
      </c>
      <c r="AH9" s="842" t="s">
        <v>791</v>
      </c>
    </row>
    <row r="10" spans="1:34" ht="15.75" thickBot="1">
      <c r="A10" s="780" t="s">
        <v>397</v>
      </c>
      <c r="B10" s="783" t="s">
        <v>622</v>
      </c>
      <c r="C10" s="783" t="s">
        <v>1290</v>
      </c>
      <c r="D10" s="805"/>
      <c r="E10" s="816">
        <v>0</v>
      </c>
      <c r="F10" s="791">
        <v>0</v>
      </c>
      <c r="G10" s="792">
        <v>8</v>
      </c>
      <c r="H10" s="791">
        <v>0</v>
      </c>
      <c r="I10" s="793">
        <v>0</v>
      </c>
      <c r="J10" s="791">
        <v>0</v>
      </c>
      <c r="K10" s="791">
        <v>13</v>
      </c>
      <c r="L10" s="794">
        <v>21</v>
      </c>
      <c r="M10" s="810">
        <v>21</v>
      </c>
      <c r="N10" s="801">
        <v>63</v>
      </c>
      <c r="O10" s="801">
        <v>600</v>
      </c>
      <c r="P10" s="801">
        <v>30</v>
      </c>
      <c r="Q10" s="801">
        <v>15</v>
      </c>
      <c r="R10" s="801">
        <v>3</v>
      </c>
      <c r="S10" s="801">
        <v>1090</v>
      </c>
      <c r="T10" s="802">
        <v>1822</v>
      </c>
      <c r="U10" s="821">
        <v>0</v>
      </c>
      <c r="V10" s="822">
        <v>0</v>
      </c>
      <c r="W10" s="822">
        <v>1.3333333333333334E-2</v>
      </c>
      <c r="X10" s="822">
        <v>0</v>
      </c>
      <c r="Y10" s="822">
        <v>0</v>
      </c>
      <c r="Z10" s="822">
        <v>0</v>
      </c>
      <c r="AA10" s="822">
        <v>1.1926605504587157E-2</v>
      </c>
      <c r="AB10" s="823">
        <v>1.1525795828759604E-2</v>
      </c>
      <c r="AC10" s="832" t="s">
        <v>878</v>
      </c>
      <c r="AD10" s="833" t="s">
        <v>878</v>
      </c>
      <c r="AE10" s="834" t="s">
        <v>1471</v>
      </c>
      <c r="AF10" s="831" t="s">
        <v>1471</v>
      </c>
      <c r="AG10" s="832" t="s">
        <v>792</v>
      </c>
      <c r="AH10" s="842" t="s">
        <v>791</v>
      </c>
    </row>
    <row r="11" spans="1:34" ht="15.75" thickBot="1">
      <c r="A11" s="780" t="s">
        <v>78</v>
      </c>
      <c r="B11" s="783" t="s">
        <v>700</v>
      </c>
      <c r="C11" s="783" t="s">
        <v>1290</v>
      </c>
      <c r="D11" s="805"/>
      <c r="E11" s="816">
        <v>0</v>
      </c>
      <c r="F11" s="791">
        <v>0</v>
      </c>
      <c r="G11" s="792">
        <v>0</v>
      </c>
      <c r="H11" s="791">
        <v>0</v>
      </c>
      <c r="I11" s="793">
        <v>0</v>
      </c>
      <c r="J11" s="791">
        <v>0</v>
      </c>
      <c r="K11" s="791">
        <v>0</v>
      </c>
      <c r="L11" s="794">
        <v>0</v>
      </c>
      <c r="M11" s="810">
        <v>0</v>
      </c>
      <c r="N11" s="801">
        <v>0</v>
      </c>
      <c r="O11" s="801">
        <v>3</v>
      </c>
      <c r="P11" s="801">
        <v>0</v>
      </c>
      <c r="Q11" s="801">
        <v>0</v>
      </c>
      <c r="R11" s="801">
        <v>0</v>
      </c>
      <c r="S11" s="801">
        <v>10</v>
      </c>
      <c r="T11" s="802">
        <v>13</v>
      </c>
      <c r="U11" s="821">
        <v>0</v>
      </c>
      <c r="V11" s="822">
        <v>0</v>
      </c>
      <c r="W11" s="822">
        <v>0</v>
      </c>
      <c r="X11" s="822">
        <v>0</v>
      </c>
      <c r="Y11" s="822">
        <v>0</v>
      </c>
      <c r="Z11" s="822">
        <v>0</v>
      </c>
      <c r="AA11" s="822">
        <v>0</v>
      </c>
      <c r="AB11" s="823">
        <v>0</v>
      </c>
      <c r="AC11" s="832" t="s">
        <v>878</v>
      </c>
      <c r="AD11" s="833" t="s">
        <v>878</v>
      </c>
      <c r="AE11" s="834" t="s">
        <v>1471</v>
      </c>
      <c r="AF11" s="831" t="s">
        <v>1471</v>
      </c>
      <c r="AG11" s="832" t="s">
        <v>792</v>
      </c>
      <c r="AH11" s="842" t="s">
        <v>791</v>
      </c>
    </row>
    <row r="12" spans="1:34" ht="15.75" thickBot="1">
      <c r="A12" s="780" t="s">
        <v>420</v>
      </c>
      <c r="B12" s="783" t="s">
        <v>625</v>
      </c>
      <c r="C12" s="783" t="s">
        <v>1290</v>
      </c>
      <c r="D12" s="805"/>
      <c r="E12" s="816">
        <v>0</v>
      </c>
      <c r="F12" s="791">
        <v>0</v>
      </c>
      <c r="G12" s="792">
        <v>0</v>
      </c>
      <c r="H12" s="791">
        <v>0</v>
      </c>
      <c r="I12" s="793">
        <v>0</v>
      </c>
      <c r="J12" s="791">
        <v>0</v>
      </c>
      <c r="K12" s="791">
        <v>0</v>
      </c>
      <c r="L12" s="794">
        <v>0</v>
      </c>
      <c r="M12" s="810">
        <v>1</v>
      </c>
      <c r="N12" s="801">
        <v>3</v>
      </c>
      <c r="O12" s="801">
        <v>67</v>
      </c>
      <c r="P12" s="801">
        <v>7</v>
      </c>
      <c r="Q12" s="801">
        <v>0</v>
      </c>
      <c r="R12" s="801">
        <v>0</v>
      </c>
      <c r="S12" s="801">
        <v>110</v>
      </c>
      <c r="T12" s="802">
        <v>188</v>
      </c>
      <c r="U12" s="821">
        <v>0</v>
      </c>
      <c r="V12" s="822">
        <v>0</v>
      </c>
      <c r="W12" s="822">
        <v>0</v>
      </c>
      <c r="X12" s="822">
        <v>0</v>
      </c>
      <c r="Y12" s="822">
        <v>0</v>
      </c>
      <c r="Z12" s="822">
        <v>0</v>
      </c>
      <c r="AA12" s="822">
        <v>0</v>
      </c>
      <c r="AB12" s="823">
        <v>0</v>
      </c>
      <c r="AC12" s="832" t="s">
        <v>878</v>
      </c>
      <c r="AD12" s="833" t="s">
        <v>878</v>
      </c>
      <c r="AE12" s="834" t="s">
        <v>1471</v>
      </c>
      <c r="AF12" s="831" t="s">
        <v>1471</v>
      </c>
      <c r="AG12" s="832" t="s">
        <v>792</v>
      </c>
      <c r="AH12" s="842" t="s">
        <v>791</v>
      </c>
    </row>
    <row r="13" spans="1:34" ht="15.75" thickBot="1">
      <c r="A13" s="780" t="s">
        <v>364</v>
      </c>
      <c r="B13" s="783" t="s">
        <v>595</v>
      </c>
      <c r="C13" s="783" t="s">
        <v>1290</v>
      </c>
      <c r="D13" s="805"/>
      <c r="E13" s="816">
        <v>0</v>
      </c>
      <c r="F13" s="791">
        <v>0</v>
      </c>
      <c r="G13" s="792">
        <v>0</v>
      </c>
      <c r="H13" s="791">
        <v>0</v>
      </c>
      <c r="I13" s="793">
        <v>0</v>
      </c>
      <c r="J13" s="791">
        <v>0</v>
      </c>
      <c r="K13" s="791">
        <v>0</v>
      </c>
      <c r="L13" s="794">
        <v>0</v>
      </c>
      <c r="M13" s="810">
        <v>1</v>
      </c>
      <c r="N13" s="801">
        <v>1</v>
      </c>
      <c r="O13" s="801">
        <v>59</v>
      </c>
      <c r="P13" s="801">
        <v>4</v>
      </c>
      <c r="Q13" s="801">
        <v>0</v>
      </c>
      <c r="R13" s="801">
        <v>0</v>
      </c>
      <c r="S13" s="801">
        <v>71</v>
      </c>
      <c r="T13" s="802">
        <v>136</v>
      </c>
      <c r="U13" s="821">
        <v>0</v>
      </c>
      <c r="V13" s="822">
        <v>0</v>
      </c>
      <c r="W13" s="822">
        <v>0</v>
      </c>
      <c r="X13" s="822">
        <v>0</v>
      </c>
      <c r="Y13" s="822">
        <v>0</v>
      </c>
      <c r="Z13" s="822">
        <v>0</v>
      </c>
      <c r="AA13" s="822">
        <v>0</v>
      </c>
      <c r="AB13" s="823">
        <v>0</v>
      </c>
      <c r="AC13" s="832" t="s">
        <v>878</v>
      </c>
      <c r="AD13" s="833" t="s">
        <v>878</v>
      </c>
      <c r="AE13" s="834" t="s">
        <v>1471</v>
      </c>
      <c r="AF13" s="831" t="s">
        <v>1471</v>
      </c>
      <c r="AG13" s="832" t="s">
        <v>792</v>
      </c>
      <c r="AH13" s="842" t="s">
        <v>791</v>
      </c>
    </row>
    <row r="14" spans="1:34" ht="15.75" thickBot="1">
      <c r="A14" s="780" t="s">
        <v>300</v>
      </c>
      <c r="B14" s="783" t="s">
        <v>708</v>
      </c>
      <c r="C14" s="783" t="s">
        <v>1290</v>
      </c>
      <c r="D14" s="805"/>
      <c r="E14" s="816">
        <v>0</v>
      </c>
      <c r="F14" s="791">
        <v>0</v>
      </c>
      <c r="G14" s="792">
        <v>1</v>
      </c>
      <c r="H14" s="791">
        <v>0</v>
      </c>
      <c r="I14" s="793">
        <v>0</v>
      </c>
      <c r="J14" s="791">
        <v>0</v>
      </c>
      <c r="K14" s="791">
        <v>2</v>
      </c>
      <c r="L14" s="794">
        <v>3</v>
      </c>
      <c r="M14" s="810">
        <v>3</v>
      </c>
      <c r="N14" s="801">
        <v>1</v>
      </c>
      <c r="O14" s="801">
        <v>238</v>
      </c>
      <c r="P14" s="801">
        <v>11</v>
      </c>
      <c r="Q14" s="801">
        <v>3</v>
      </c>
      <c r="R14" s="801">
        <v>0</v>
      </c>
      <c r="S14" s="801">
        <v>137</v>
      </c>
      <c r="T14" s="802">
        <v>393</v>
      </c>
      <c r="U14" s="821">
        <v>0</v>
      </c>
      <c r="V14" s="822">
        <v>0</v>
      </c>
      <c r="W14" s="822">
        <v>4.2016806722689074E-3</v>
      </c>
      <c r="X14" s="822">
        <v>0</v>
      </c>
      <c r="Y14" s="822">
        <v>0</v>
      </c>
      <c r="Z14" s="822">
        <v>0</v>
      </c>
      <c r="AA14" s="822">
        <v>1.4598540145985401E-2</v>
      </c>
      <c r="AB14" s="823">
        <v>7.6335877862595417E-3</v>
      </c>
      <c r="AC14" s="835" t="s">
        <v>878</v>
      </c>
      <c r="AD14" s="835" t="s">
        <v>878</v>
      </c>
      <c r="AE14" s="834" t="s">
        <v>1471</v>
      </c>
      <c r="AF14" s="831" t="s">
        <v>1471</v>
      </c>
      <c r="AG14" s="835" t="s">
        <v>792</v>
      </c>
      <c r="AH14" s="842" t="s">
        <v>791</v>
      </c>
    </row>
    <row r="15" spans="1:34" ht="15.75" thickBot="1">
      <c r="A15" s="780" t="s">
        <v>325</v>
      </c>
      <c r="B15" s="783" t="s">
        <v>739</v>
      </c>
      <c r="C15" s="783" t="s">
        <v>1290</v>
      </c>
      <c r="D15" s="805"/>
      <c r="E15" s="816">
        <v>0</v>
      </c>
      <c r="F15" s="791">
        <v>0</v>
      </c>
      <c r="G15" s="792">
        <v>4</v>
      </c>
      <c r="H15" s="791">
        <v>0</v>
      </c>
      <c r="I15" s="793">
        <v>0</v>
      </c>
      <c r="J15" s="791">
        <v>0</v>
      </c>
      <c r="K15" s="791">
        <v>1</v>
      </c>
      <c r="L15" s="794">
        <v>5</v>
      </c>
      <c r="M15" s="810">
        <v>28</v>
      </c>
      <c r="N15" s="801">
        <v>30</v>
      </c>
      <c r="O15" s="801">
        <v>202</v>
      </c>
      <c r="P15" s="801">
        <v>30</v>
      </c>
      <c r="Q15" s="801">
        <v>16</v>
      </c>
      <c r="R15" s="801">
        <v>4</v>
      </c>
      <c r="S15" s="801">
        <v>897</v>
      </c>
      <c r="T15" s="802">
        <v>1207</v>
      </c>
      <c r="U15" s="821">
        <v>0</v>
      </c>
      <c r="V15" s="822">
        <v>0</v>
      </c>
      <c r="W15" s="822">
        <v>1.9801980198019802E-2</v>
      </c>
      <c r="X15" s="822">
        <v>0</v>
      </c>
      <c r="Y15" s="822">
        <v>0</v>
      </c>
      <c r="Z15" s="822">
        <v>0</v>
      </c>
      <c r="AA15" s="822">
        <v>1.1148272017837235E-3</v>
      </c>
      <c r="AB15" s="823">
        <v>4.1425020712510356E-3</v>
      </c>
      <c r="AC15" s="832" t="s">
        <v>878</v>
      </c>
      <c r="AD15" s="833" t="s">
        <v>878</v>
      </c>
      <c r="AE15" s="834" t="s">
        <v>1471</v>
      </c>
      <c r="AF15" s="831" t="s">
        <v>1471</v>
      </c>
      <c r="AG15" s="832" t="s">
        <v>792</v>
      </c>
      <c r="AH15" s="842" t="s">
        <v>791</v>
      </c>
    </row>
    <row r="16" spans="1:34" ht="15.75" thickBot="1">
      <c r="A16" s="780" t="s">
        <v>433</v>
      </c>
      <c r="B16" s="783" t="s">
        <v>644</v>
      </c>
      <c r="C16" s="783" t="s">
        <v>1291</v>
      </c>
      <c r="D16" s="805"/>
      <c r="E16" s="816">
        <v>0</v>
      </c>
      <c r="F16" s="791">
        <v>0</v>
      </c>
      <c r="G16" s="792">
        <v>0</v>
      </c>
      <c r="H16" s="791">
        <v>0</v>
      </c>
      <c r="I16" s="793">
        <v>0</v>
      </c>
      <c r="J16" s="791">
        <v>0</v>
      </c>
      <c r="K16" s="791">
        <v>0</v>
      </c>
      <c r="L16" s="794">
        <v>0</v>
      </c>
      <c r="M16" s="810">
        <v>0</v>
      </c>
      <c r="N16" s="801">
        <v>0</v>
      </c>
      <c r="O16" s="801">
        <v>57</v>
      </c>
      <c r="P16" s="801">
        <v>0</v>
      </c>
      <c r="Q16" s="801">
        <v>4</v>
      </c>
      <c r="R16" s="801">
        <v>0</v>
      </c>
      <c r="S16" s="801">
        <v>21</v>
      </c>
      <c r="T16" s="802">
        <v>82</v>
      </c>
      <c r="U16" s="821">
        <v>0</v>
      </c>
      <c r="V16" s="822">
        <v>0</v>
      </c>
      <c r="W16" s="822">
        <v>0</v>
      </c>
      <c r="X16" s="822">
        <v>0</v>
      </c>
      <c r="Y16" s="822">
        <v>0</v>
      </c>
      <c r="Z16" s="822">
        <v>0</v>
      </c>
      <c r="AA16" s="822">
        <v>0</v>
      </c>
      <c r="AB16" s="823">
        <v>0</v>
      </c>
      <c r="AC16" s="832" t="s">
        <v>878</v>
      </c>
      <c r="AD16" s="833" t="s">
        <v>878</v>
      </c>
      <c r="AE16" s="834" t="s">
        <v>1471</v>
      </c>
      <c r="AF16" s="831" t="s">
        <v>1471</v>
      </c>
      <c r="AG16" s="832" t="s">
        <v>792</v>
      </c>
      <c r="AH16" s="842" t="s">
        <v>791</v>
      </c>
    </row>
    <row r="17" spans="1:34" ht="15.75" thickBot="1">
      <c r="A17" s="780" t="s">
        <v>18</v>
      </c>
      <c r="B17" s="783" t="s">
        <v>768</v>
      </c>
      <c r="C17" s="783" t="s">
        <v>1291</v>
      </c>
      <c r="D17" s="805"/>
      <c r="E17" s="816">
        <v>0</v>
      </c>
      <c r="F17" s="791">
        <v>0</v>
      </c>
      <c r="G17" s="792">
        <v>0</v>
      </c>
      <c r="H17" s="791">
        <v>0</v>
      </c>
      <c r="I17" s="793">
        <v>0</v>
      </c>
      <c r="J17" s="791">
        <v>0</v>
      </c>
      <c r="K17" s="791">
        <v>0</v>
      </c>
      <c r="L17" s="794">
        <v>0</v>
      </c>
      <c r="M17" s="810">
        <v>0</v>
      </c>
      <c r="N17" s="801">
        <v>0</v>
      </c>
      <c r="O17" s="801">
        <v>0</v>
      </c>
      <c r="P17" s="801">
        <v>0</v>
      </c>
      <c r="Q17" s="801">
        <v>0</v>
      </c>
      <c r="R17" s="801">
        <v>0</v>
      </c>
      <c r="S17" s="801">
        <v>0</v>
      </c>
      <c r="T17" s="802">
        <v>0</v>
      </c>
      <c r="U17" s="821">
        <v>0</v>
      </c>
      <c r="V17" s="822">
        <v>0</v>
      </c>
      <c r="W17" s="822">
        <v>0</v>
      </c>
      <c r="X17" s="822">
        <v>0</v>
      </c>
      <c r="Y17" s="822">
        <v>0</v>
      </c>
      <c r="Z17" s="822">
        <v>0</v>
      </c>
      <c r="AA17" s="822">
        <v>0</v>
      </c>
      <c r="AB17" s="823">
        <v>0</v>
      </c>
      <c r="AC17" s="832" t="s">
        <v>878</v>
      </c>
      <c r="AD17" s="833" t="s">
        <v>878</v>
      </c>
      <c r="AE17" s="834" t="s">
        <v>1471</v>
      </c>
      <c r="AF17" s="831" t="s">
        <v>1471</v>
      </c>
      <c r="AG17" s="832" t="s">
        <v>792</v>
      </c>
      <c r="AH17" s="842" t="s">
        <v>791</v>
      </c>
    </row>
    <row r="18" spans="1:34" ht="15.75" thickBot="1">
      <c r="A18" s="780" t="s">
        <v>353</v>
      </c>
      <c r="B18" s="783" t="s">
        <v>587</v>
      </c>
      <c r="C18" s="783" t="s">
        <v>1291</v>
      </c>
      <c r="D18" s="805"/>
      <c r="E18" s="816">
        <v>0</v>
      </c>
      <c r="F18" s="791">
        <v>0</v>
      </c>
      <c r="G18" s="792">
        <v>0</v>
      </c>
      <c r="H18" s="791">
        <v>0</v>
      </c>
      <c r="I18" s="793">
        <v>0</v>
      </c>
      <c r="J18" s="791">
        <v>0</v>
      </c>
      <c r="K18" s="791">
        <v>0</v>
      </c>
      <c r="L18" s="794">
        <v>0</v>
      </c>
      <c r="M18" s="810">
        <v>0</v>
      </c>
      <c r="N18" s="801">
        <v>0</v>
      </c>
      <c r="O18" s="801">
        <v>10</v>
      </c>
      <c r="P18" s="801">
        <v>4</v>
      </c>
      <c r="Q18" s="801">
        <v>0</v>
      </c>
      <c r="R18" s="801">
        <v>2</v>
      </c>
      <c r="S18" s="801">
        <v>19</v>
      </c>
      <c r="T18" s="802">
        <v>35</v>
      </c>
      <c r="U18" s="821">
        <v>0</v>
      </c>
      <c r="V18" s="822">
        <v>0</v>
      </c>
      <c r="W18" s="822">
        <v>0</v>
      </c>
      <c r="X18" s="822">
        <v>0</v>
      </c>
      <c r="Y18" s="822">
        <v>0</v>
      </c>
      <c r="Z18" s="822">
        <v>0</v>
      </c>
      <c r="AA18" s="822">
        <v>0</v>
      </c>
      <c r="AB18" s="823">
        <v>0</v>
      </c>
      <c r="AC18" s="835" t="s">
        <v>878</v>
      </c>
      <c r="AD18" s="835" t="s">
        <v>878</v>
      </c>
      <c r="AE18" s="834" t="s">
        <v>1471</v>
      </c>
      <c r="AF18" s="831" t="s">
        <v>1471</v>
      </c>
      <c r="AG18" s="835" t="s">
        <v>792</v>
      </c>
      <c r="AH18" s="842" t="s">
        <v>791</v>
      </c>
    </row>
    <row r="19" spans="1:34" ht="15.75" thickBot="1">
      <c r="A19" s="780" t="s">
        <v>69</v>
      </c>
      <c r="B19" s="783" t="s">
        <v>630</v>
      </c>
      <c r="C19" s="783" t="s">
        <v>1291</v>
      </c>
      <c r="D19" s="805"/>
      <c r="E19" s="816">
        <v>0</v>
      </c>
      <c r="F19" s="791">
        <v>0</v>
      </c>
      <c r="G19" s="792">
        <v>0</v>
      </c>
      <c r="H19" s="791">
        <v>0</v>
      </c>
      <c r="I19" s="793">
        <v>0</v>
      </c>
      <c r="J19" s="791">
        <v>0</v>
      </c>
      <c r="K19" s="791">
        <v>0</v>
      </c>
      <c r="L19" s="794">
        <v>0</v>
      </c>
      <c r="M19" s="810">
        <v>0</v>
      </c>
      <c r="N19" s="801">
        <v>0</v>
      </c>
      <c r="O19" s="801">
        <v>77</v>
      </c>
      <c r="P19" s="801">
        <v>1</v>
      </c>
      <c r="Q19" s="801">
        <v>2</v>
      </c>
      <c r="R19" s="801">
        <v>0</v>
      </c>
      <c r="S19" s="801">
        <v>51</v>
      </c>
      <c r="T19" s="802">
        <v>131</v>
      </c>
      <c r="U19" s="821">
        <v>0</v>
      </c>
      <c r="V19" s="822">
        <v>0</v>
      </c>
      <c r="W19" s="822">
        <v>0</v>
      </c>
      <c r="X19" s="822">
        <v>0</v>
      </c>
      <c r="Y19" s="822">
        <v>0</v>
      </c>
      <c r="Z19" s="822">
        <v>0</v>
      </c>
      <c r="AA19" s="822">
        <v>0</v>
      </c>
      <c r="AB19" s="823">
        <v>0</v>
      </c>
      <c r="AC19" s="832" t="s">
        <v>878</v>
      </c>
      <c r="AD19" s="833" t="s">
        <v>878</v>
      </c>
      <c r="AE19" s="834" t="s">
        <v>1471</v>
      </c>
      <c r="AF19" s="831" t="s">
        <v>1471</v>
      </c>
      <c r="AG19" s="832" t="s">
        <v>792</v>
      </c>
      <c r="AH19" s="842" t="s">
        <v>791</v>
      </c>
    </row>
    <row r="20" spans="1:34" ht="15.75" thickBot="1">
      <c r="A20" s="780" t="s">
        <v>98</v>
      </c>
      <c r="B20" s="783" t="s">
        <v>99</v>
      </c>
      <c r="C20" s="783" t="s">
        <v>1291</v>
      </c>
      <c r="D20" s="805"/>
      <c r="E20" s="816">
        <v>0</v>
      </c>
      <c r="F20" s="791">
        <v>0</v>
      </c>
      <c r="G20" s="792">
        <v>0</v>
      </c>
      <c r="H20" s="791">
        <v>0</v>
      </c>
      <c r="I20" s="793">
        <v>0</v>
      </c>
      <c r="J20" s="791">
        <v>0</v>
      </c>
      <c r="K20" s="791">
        <v>0</v>
      </c>
      <c r="L20" s="794">
        <v>0</v>
      </c>
      <c r="M20" s="810">
        <v>0</v>
      </c>
      <c r="N20" s="801">
        <v>1</v>
      </c>
      <c r="O20" s="801">
        <v>51</v>
      </c>
      <c r="P20" s="801">
        <v>1</v>
      </c>
      <c r="Q20" s="801">
        <v>0</v>
      </c>
      <c r="R20" s="801">
        <v>1</v>
      </c>
      <c r="S20" s="801">
        <v>49</v>
      </c>
      <c r="T20" s="802">
        <v>103</v>
      </c>
      <c r="U20" s="821">
        <v>0</v>
      </c>
      <c r="V20" s="822">
        <v>0</v>
      </c>
      <c r="W20" s="822">
        <v>0</v>
      </c>
      <c r="X20" s="822">
        <v>0</v>
      </c>
      <c r="Y20" s="822">
        <v>0</v>
      </c>
      <c r="Z20" s="822">
        <v>0</v>
      </c>
      <c r="AA20" s="822">
        <v>0</v>
      </c>
      <c r="AB20" s="823">
        <v>0</v>
      </c>
      <c r="AC20" s="832" t="s">
        <v>878</v>
      </c>
      <c r="AD20" s="833" t="s">
        <v>878</v>
      </c>
      <c r="AE20" s="834" t="s">
        <v>1471</v>
      </c>
      <c r="AF20" s="831" t="s">
        <v>1471</v>
      </c>
      <c r="AG20" s="832" t="s">
        <v>792</v>
      </c>
      <c r="AH20" s="842" t="s">
        <v>791</v>
      </c>
    </row>
    <row r="21" spans="1:34" ht="15.75" thickBot="1">
      <c r="A21" s="780" t="s">
        <v>96</v>
      </c>
      <c r="B21" s="783" t="s">
        <v>546</v>
      </c>
      <c r="C21" s="783" t="s">
        <v>1291</v>
      </c>
      <c r="D21" s="805"/>
      <c r="E21" s="816">
        <v>0</v>
      </c>
      <c r="F21" s="791">
        <v>0</v>
      </c>
      <c r="G21" s="792">
        <v>0</v>
      </c>
      <c r="H21" s="791">
        <v>0</v>
      </c>
      <c r="I21" s="793">
        <v>0</v>
      </c>
      <c r="J21" s="791">
        <v>0</v>
      </c>
      <c r="K21" s="791">
        <v>0</v>
      </c>
      <c r="L21" s="794">
        <v>0</v>
      </c>
      <c r="M21" s="810">
        <v>2</v>
      </c>
      <c r="N21" s="801">
        <v>1</v>
      </c>
      <c r="O21" s="801">
        <v>33</v>
      </c>
      <c r="P21" s="801">
        <v>3</v>
      </c>
      <c r="Q21" s="801">
        <v>2</v>
      </c>
      <c r="R21" s="801">
        <v>0</v>
      </c>
      <c r="S21" s="801">
        <v>80</v>
      </c>
      <c r="T21" s="802">
        <v>121</v>
      </c>
      <c r="U21" s="821">
        <v>0</v>
      </c>
      <c r="V21" s="822">
        <v>0</v>
      </c>
      <c r="W21" s="822">
        <v>0</v>
      </c>
      <c r="X21" s="822">
        <v>0</v>
      </c>
      <c r="Y21" s="822">
        <v>0</v>
      </c>
      <c r="Z21" s="822">
        <v>0</v>
      </c>
      <c r="AA21" s="822">
        <v>0</v>
      </c>
      <c r="AB21" s="823">
        <v>0</v>
      </c>
      <c r="AC21" s="835" t="s">
        <v>878</v>
      </c>
      <c r="AD21" s="835" t="s">
        <v>878</v>
      </c>
      <c r="AE21" s="834" t="s">
        <v>1471</v>
      </c>
      <c r="AF21" s="831" t="s">
        <v>1471</v>
      </c>
      <c r="AG21" s="835" t="s">
        <v>792</v>
      </c>
      <c r="AH21" s="842" t="s">
        <v>791</v>
      </c>
    </row>
    <row r="22" spans="1:34" ht="15">
      <c r="A22" s="780" t="s">
        <v>424</v>
      </c>
      <c r="B22" s="783" t="s">
        <v>802</v>
      </c>
      <c r="C22" s="783" t="s">
        <v>1291</v>
      </c>
      <c r="D22" s="805"/>
      <c r="E22" s="816">
        <v>0</v>
      </c>
      <c r="F22" s="791">
        <v>0</v>
      </c>
      <c r="G22" s="792">
        <v>9</v>
      </c>
      <c r="H22" s="791">
        <v>0</v>
      </c>
      <c r="I22" s="793">
        <v>0</v>
      </c>
      <c r="J22" s="791">
        <v>0</v>
      </c>
      <c r="K22" s="791">
        <v>7</v>
      </c>
      <c r="L22" s="794">
        <v>16</v>
      </c>
      <c r="M22" s="810">
        <v>6</v>
      </c>
      <c r="N22" s="801">
        <v>3</v>
      </c>
      <c r="O22" s="801">
        <v>414</v>
      </c>
      <c r="P22" s="801">
        <v>28</v>
      </c>
      <c r="Q22" s="801">
        <v>10</v>
      </c>
      <c r="R22" s="801">
        <v>0</v>
      </c>
      <c r="S22" s="801">
        <v>349</v>
      </c>
      <c r="T22" s="802">
        <v>810</v>
      </c>
      <c r="U22" s="821">
        <v>0</v>
      </c>
      <c r="V22" s="822">
        <v>0</v>
      </c>
      <c r="W22" s="822">
        <v>2.1739130434782608E-2</v>
      </c>
      <c r="X22" s="822">
        <v>0</v>
      </c>
      <c r="Y22" s="822">
        <v>0</v>
      </c>
      <c r="Z22" s="822">
        <v>0</v>
      </c>
      <c r="AA22" s="822">
        <v>2.0057306590257881E-2</v>
      </c>
      <c r="AB22" s="823">
        <v>1.9753086419753086E-2</v>
      </c>
      <c r="AC22" s="832" t="s">
        <v>878</v>
      </c>
      <c r="AD22" s="833" t="s">
        <v>878</v>
      </c>
      <c r="AE22" s="834" t="s">
        <v>1471</v>
      </c>
      <c r="AF22" s="831" t="s">
        <v>1471</v>
      </c>
      <c r="AG22" s="832" t="s">
        <v>792</v>
      </c>
      <c r="AH22" s="842" t="s">
        <v>791</v>
      </c>
    </row>
    <row r="23" spans="1:34" ht="15.75" thickBot="1">
      <c r="A23" s="780" t="s">
        <v>140</v>
      </c>
      <c r="B23" s="783" t="s">
        <v>532</v>
      </c>
      <c r="C23" s="783" t="s">
        <v>1298</v>
      </c>
      <c r="D23" s="805"/>
      <c r="E23" s="816">
        <v>1</v>
      </c>
      <c r="F23" s="791">
        <v>6</v>
      </c>
      <c r="G23" s="792">
        <v>6</v>
      </c>
      <c r="H23" s="791">
        <v>1</v>
      </c>
      <c r="I23" s="793">
        <v>0</v>
      </c>
      <c r="J23" s="791">
        <v>0</v>
      </c>
      <c r="K23" s="791">
        <v>8</v>
      </c>
      <c r="L23" s="794">
        <v>22</v>
      </c>
      <c r="M23" s="810">
        <v>257</v>
      </c>
      <c r="N23" s="801">
        <v>107</v>
      </c>
      <c r="O23" s="801">
        <v>341</v>
      </c>
      <c r="P23" s="801">
        <v>143</v>
      </c>
      <c r="Q23" s="801">
        <v>7</v>
      </c>
      <c r="R23" s="801">
        <v>3</v>
      </c>
      <c r="S23" s="801">
        <v>878</v>
      </c>
      <c r="T23" s="802">
        <v>1736</v>
      </c>
      <c r="U23" s="821">
        <v>3.8910505836575876E-3</v>
      </c>
      <c r="V23" s="822">
        <v>5.6074766355140186E-2</v>
      </c>
      <c r="W23" s="822">
        <v>1.7595307917888565E-2</v>
      </c>
      <c r="X23" s="822">
        <v>6.993006993006993E-3</v>
      </c>
      <c r="Y23" s="822">
        <v>0</v>
      </c>
      <c r="Z23" s="822">
        <v>0</v>
      </c>
      <c r="AA23" s="822">
        <v>9.1116173120728925E-3</v>
      </c>
      <c r="AB23" s="823">
        <v>1.2672811059907835E-2</v>
      </c>
      <c r="AC23" s="832" t="s">
        <v>878</v>
      </c>
      <c r="AD23" s="833" t="s">
        <v>792</v>
      </c>
      <c r="AE23" s="834" t="s">
        <v>1620</v>
      </c>
      <c r="AF23" s="842" t="s">
        <v>792</v>
      </c>
      <c r="AG23" s="832" t="s">
        <v>792</v>
      </c>
      <c r="AH23" s="842" t="s">
        <v>878</v>
      </c>
    </row>
    <row r="24" spans="1:34" ht="15.75" thickBot="1">
      <c r="A24" s="780" t="s">
        <v>1141</v>
      </c>
      <c r="B24" s="783" t="s">
        <v>569</v>
      </c>
      <c r="C24" s="783" t="s">
        <v>1292</v>
      </c>
      <c r="D24" s="805"/>
      <c r="E24" s="816">
        <v>0</v>
      </c>
      <c r="F24" s="791">
        <v>0</v>
      </c>
      <c r="G24" s="792">
        <v>0</v>
      </c>
      <c r="H24" s="791">
        <v>0</v>
      </c>
      <c r="I24" s="793">
        <v>0</v>
      </c>
      <c r="J24" s="791">
        <v>0</v>
      </c>
      <c r="K24" s="791">
        <v>0</v>
      </c>
      <c r="L24" s="794">
        <v>0</v>
      </c>
      <c r="M24" s="810">
        <v>0</v>
      </c>
      <c r="N24" s="801">
        <v>0</v>
      </c>
      <c r="O24" s="801">
        <v>2</v>
      </c>
      <c r="P24" s="801">
        <v>3</v>
      </c>
      <c r="Q24" s="801">
        <v>0</v>
      </c>
      <c r="R24" s="801">
        <v>0</v>
      </c>
      <c r="S24" s="801">
        <v>24</v>
      </c>
      <c r="T24" s="802">
        <v>29</v>
      </c>
      <c r="U24" s="821">
        <v>0</v>
      </c>
      <c r="V24" s="822">
        <v>0</v>
      </c>
      <c r="W24" s="822">
        <v>0</v>
      </c>
      <c r="X24" s="822">
        <v>0</v>
      </c>
      <c r="Y24" s="822">
        <v>0</v>
      </c>
      <c r="Z24" s="822">
        <v>0</v>
      </c>
      <c r="AA24" s="822">
        <v>0</v>
      </c>
      <c r="AB24" s="823">
        <v>0</v>
      </c>
      <c r="AC24" s="832" t="s">
        <v>878</v>
      </c>
      <c r="AD24" s="833" t="s">
        <v>878</v>
      </c>
      <c r="AE24" s="834" t="s">
        <v>1471</v>
      </c>
      <c r="AF24" s="831" t="s">
        <v>1471</v>
      </c>
      <c r="AG24" s="832" t="s">
        <v>792</v>
      </c>
      <c r="AH24" s="842" t="s">
        <v>791</v>
      </c>
    </row>
    <row r="25" spans="1:34" ht="15.75" thickBot="1">
      <c r="A25" s="780" t="s">
        <v>494</v>
      </c>
      <c r="B25" s="783" t="s">
        <v>754</v>
      </c>
      <c r="C25" s="783" t="s">
        <v>1292</v>
      </c>
      <c r="D25" s="805"/>
      <c r="E25" s="816">
        <v>0</v>
      </c>
      <c r="F25" s="791">
        <v>0</v>
      </c>
      <c r="G25" s="792">
        <v>0</v>
      </c>
      <c r="H25" s="791">
        <v>0</v>
      </c>
      <c r="I25" s="793">
        <v>1</v>
      </c>
      <c r="J25" s="791">
        <v>0</v>
      </c>
      <c r="K25" s="791">
        <v>5</v>
      </c>
      <c r="L25" s="794">
        <v>6</v>
      </c>
      <c r="M25" s="810">
        <v>3</v>
      </c>
      <c r="N25" s="801">
        <v>4</v>
      </c>
      <c r="O25" s="801">
        <v>34</v>
      </c>
      <c r="P25" s="801">
        <v>18</v>
      </c>
      <c r="Q25" s="801">
        <v>14</v>
      </c>
      <c r="R25" s="801">
        <v>0</v>
      </c>
      <c r="S25" s="801">
        <v>299</v>
      </c>
      <c r="T25" s="802">
        <v>372</v>
      </c>
      <c r="U25" s="821">
        <v>0</v>
      </c>
      <c r="V25" s="822">
        <v>0</v>
      </c>
      <c r="W25" s="822">
        <v>0</v>
      </c>
      <c r="X25" s="822">
        <v>0</v>
      </c>
      <c r="Y25" s="822">
        <v>7.1428571428571425E-2</v>
      </c>
      <c r="Z25" s="822">
        <v>0</v>
      </c>
      <c r="AA25" s="822">
        <v>1.6722408026755852E-2</v>
      </c>
      <c r="AB25" s="823">
        <v>1.6129032258064516E-2</v>
      </c>
      <c r="AC25" s="832" t="s">
        <v>878</v>
      </c>
      <c r="AD25" s="833" t="s">
        <v>878</v>
      </c>
      <c r="AE25" s="834" t="s">
        <v>1471</v>
      </c>
      <c r="AF25" s="831" t="s">
        <v>1471</v>
      </c>
      <c r="AG25" s="832" t="s">
        <v>792</v>
      </c>
      <c r="AH25" s="842" t="s">
        <v>791</v>
      </c>
    </row>
    <row r="26" spans="1:34" ht="15.75" thickBot="1">
      <c r="A26" s="780" t="s">
        <v>473</v>
      </c>
      <c r="B26" s="783" t="s">
        <v>545</v>
      </c>
      <c r="C26" s="783" t="s">
        <v>1292</v>
      </c>
      <c r="D26" s="805"/>
      <c r="E26" s="816">
        <v>0</v>
      </c>
      <c r="F26" s="791">
        <v>0</v>
      </c>
      <c r="G26" s="792">
        <v>0</v>
      </c>
      <c r="H26" s="791">
        <v>0</v>
      </c>
      <c r="I26" s="793">
        <v>0</v>
      </c>
      <c r="J26" s="791">
        <v>0</v>
      </c>
      <c r="K26" s="791">
        <v>0</v>
      </c>
      <c r="L26" s="794">
        <v>0</v>
      </c>
      <c r="M26" s="810">
        <v>0</v>
      </c>
      <c r="N26" s="801">
        <v>0</v>
      </c>
      <c r="O26" s="801">
        <v>8</v>
      </c>
      <c r="P26" s="801">
        <v>8</v>
      </c>
      <c r="Q26" s="801">
        <v>28</v>
      </c>
      <c r="R26" s="801">
        <v>0</v>
      </c>
      <c r="S26" s="801">
        <v>18</v>
      </c>
      <c r="T26" s="802">
        <v>62</v>
      </c>
      <c r="U26" s="821">
        <v>0</v>
      </c>
      <c r="V26" s="822">
        <v>0</v>
      </c>
      <c r="W26" s="822">
        <v>0</v>
      </c>
      <c r="X26" s="822">
        <v>0</v>
      </c>
      <c r="Y26" s="822">
        <v>0</v>
      </c>
      <c r="Z26" s="822">
        <v>0</v>
      </c>
      <c r="AA26" s="822">
        <v>0</v>
      </c>
      <c r="AB26" s="823">
        <v>0</v>
      </c>
      <c r="AC26" s="835" t="s">
        <v>878</v>
      </c>
      <c r="AD26" s="835" t="s">
        <v>878</v>
      </c>
      <c r="AE26" s="834" t="s">
        <v>1471</v>
      </c>
      <c r="AF26" s="831" t="s">
        <v>1471</v>
      </c>
      <c r="AG26" s="835" t="s">
        <v>792</v>
      </c>
      <c r="AH26" s="842" t="s">
        <v>791</v>
      </c>
    </row>
    <row r="27" spans="1:34" ht="15">
      <c r="A27" s="780" t="s">
        <v>188</v>
      </c>
      <c r="B27" s="783" t="s">
        <v>731</v>
      </c>
      <c r="C27" s="783" t="s">
        <v>1292</v>
      </c>
      <c r="D27" s="805"/>
      <c r="E27" s="816">
        <v>0</v>
      </c>
      <c r="F27" s="791">
        <v>0</v>
      </c>
      <c r="G27" s="792">
        <v>2</v>
      </c>
      <c r="H27" s="791">
        <v>0</v>
      </c>
      <c r="I27" s="793">
        <v>1</v>
      </c>
      <c r="J27" s="791">
        <v>0</v>
      </c>
      <c r="K27" s="791">
        <v>4</v>
      </c>
      <c r="L27" s="794">
        <v>7</v>
      </c>
      <c r="M27" s="810">
        <v>2</v>
      </c>
      <c r="N27" s="801">
        <v>8</v>
      </c>
      <c r="O27" s="801">
        <v>75</v>
      </c>
      <c r="P27" s="801">
        <v>39</v>
      </c>
      <c r="Q27" s="801">
        <v>20</v>
      </c>
      <c r="R27" s="801">
        <v>0</v>
      </c>
      <c r="S27" s="801">
        <v>251</v>
      </c>
      <c r="T27" s="802">
        <v>395</v>
      </c>
      <c r="U27" s="821">
        <v>0</v>
      </c>
      <c r="V27" s="822">
        <v>0</v>
      </c>
      <c r="W27" s="822">
        <v>2.6666666666666668E-2</v>
      </c>
      <c r="X27" s="822">
        <v>0</v>
      </c>
      <c r="Y27" s="822">
        <v>0.05</v>
      </c>
      <c r="Z27" s="822">
        <v>0</v>
      </c>
      <c r="AA27" s="822">
        <v>1.5936254980079681E-2</v>
      </c>
      <c r="AB27" s="823">
        <v>1.7721518987341773E-2</v>
      </c>
      <c r="AC27" s="835" t="s">
        <v>878</v>
      </c>
      <c r="AD27" s="835" t="s">
        <v>878</v>
      </c>
      <c r="AE27" s="834" t="s">
        <v>1471</v>
      </c>
      <c r="AF27" s="831" t="s">
        <v>1471</v>
      </c>
      <c r="AG27" s="835" t="s">
        <v>792</v>
      </c>
      <c r="AH27" s="842" t="s">
        <v>791</v>
      </c>
    </row>
    <row r="28" spans="1:34" ht="15.75" thickBot="1">
      <c r="A28" s="780" t="s">
        <v>462</v>
      </c>
      <c r="B28" s="783" t="s">
        <v>539</v>
      </c>
      <c r="C28" s="783" t="s">
        <v>1292</v>
      </c>
      <c r="D28" s="805"/>
      <c r="E28" s="816">
        <v>0</v>
      </c>
      <c r="F28" s="791">
        <v>2</v>
      </c>
      <c r="G28" s="792">
        <v>1</v>
      </c>
      <c r="H28" s="791">
        <v>4</v>
      </c>
      <c r="I28" s="793">
        <v>0</v>
      </c>
      <c r="J28" s="791">
        <v>0</v>
      </c>
      <c r="K28" s="791">
        <v>5</v>
      </c>
      <c r="L28" s="794">
        <v>12</v>
      </c>
      <c r="M28" s="810">
        <v>11</v>
      </c>
      <c r="N28" s="801">
        <v>60</v>
      </c>
      <c r="O28" s="801">
        <v>109</v>
      </c>
      <c r="P28" s="801">
        <v>97</v>
      </c>
      <c r="Q28" s="801">
        <v>12</v>
      </c>
      <c r="R28" s="801">
        <v>8</v>
      </c>
      <c r="S28" s="801">
        <v>419</v>
      </c>
      <c r="T28" s="802">
        <v>716</v>
      </c>
      <c r="U28" s="821">
        <v>0</v>
      </c>
      <c r="V28" s="822">
        <v>3.3333333333333333E-2</v>
      </c>
      <c r="W28" s="822">
        <v>9.1743119266055051E-3</v>
      </c>
      <c r="X28" s="822">
        <v>4.1237113402061855E-2</v>
      </c>
      <c r="Y28" s="822">
        <v>0</v>
      </c>
      <c r="Z28" s="822">
        <v>0</v>
      </c>
      <c r="AA28" s="822">
        <v>1.1933174224343675E-2</v>
      </c>
      <c r="AB28" s="823">
        <v>1.6759776536312849E-2</v>
      </c>
      <c r="AC28" s="832" t="s">
        <v>878</v>
      </c>
      <c r="AD28" s="833" t="s">
        <v>792</v>
      </c>
      <c r="AE28" s="834" t="s">
        <v>1467</v>
      </c>
      <c r="AF28" s="842" t="s">
        <v>792</v>
      </c>
      <c r="AG28" s="832" t="s">
        <v>792</v>
      </c>
      <c r="AH28" s="842" t="s">
        <v>878</v>
      </c>
    </row>
    <row r="29" spans="1:34" ht="15">
      <c r="A29" s="780" t="s">
        <v>286</v>
      </c>
      <c r="B29" s="783" t="s">
        <v>612</v>
      </c>
      <c r="C29" s="783" t="s">
        <v>1293</v>
      </c>
      <c r="D29" s="805" t="s">
        <v>1934</v>
      </c>
      <c r="E29" s="816">
        <v>0</v>
      </c>
      <c r="F29" s="791">
        <v>0</v>
      </c>
      <c r="G29" s="792">
        <v>0</v>
      </c>
      <c r="H29" s="791">
        <v>0</v>
      </c>
      <c r="I29" s="793">
        <v>0</v>
      </c>
      <c r="J29" s="791">
        <v>0</v>
      </c>
      <c r="K29" s="791">
        <v>0</v>
      </c>
      <c r="L29" s="794">
        <v>0</v>
      </c>
      <c r="M29" s="810">
        <v>5</v>
      </c>
      <c r="N29" s="801">
        <v>1</v>
      </c>
      <c r="O29" s="801">
        <v>18</v>
      </c>
      <c r="P29" s="801">
        <v>3</v>
      </c>
      <c r="Q29" s="801">
        <v>1</v>
      </c>
      <c r="R29" s="801">
        <v>0</v>
      </c>
      <c r="S29" s="801">
        <v>167</v>
      </c>
      <c r="T29" s="802">
        <v>195</v>
      </c>
      <c r="U29" s="821">
        <v>0</v>
      </c>
      <c r="V29" s="822">
        <v>0</v>
      </c>
      <c r="W29" s="822">
        <v>0</v>
      </c>
      <c r="X29" s="822">
        <v>0</v>
      </c>
      <c r="Y29" s="822">
        <v>0</v>
      </c>
      <c r="Z29" s="822">
        <v>0</v>
      </c>
      <c r="AA29" s="822">
        <v>0</v>
      </c>
      <c r="AB29" s="823">
        <v>0</v>
      </c>
      <c r="AC29" s="832" t="s">
        <v>878</v>
      </c>
      <c r="AD29" s="833" t="s">
        <v>878</v>
      </c>
      <c r="AE29" s="834" t="s">
        <v>1471</v>
      </c>
      <c r="AF29" s="831" t="s">
        <v>1471</v>
      </c>
      <c r="AG29" s="832" t="s">
        <v>792</v>
      </c>
      <c r="AH29" s="842" t="s">
        <v>791</v>
      </c>
    </row>
    <row r="30" spans="1:34" ht="15">
      <c r="A30" s="780" t="s">
        <v>66</v>
      </c>
      <c r="B30" s="783" t="s">
        <v>628</v>
      </c>
      <c r="C30" s="783" t="s">
        <v>1293</v>
      </c>
      <c r="D30" s="805" t="s">
        <v>1934</v>
      </c>
      <c r="E30" s="816">
        <v>0</v>
      </c>
      <c r="F30" s="791">
        <v>0</v>
      </c>
      <c r="G30" s="792">
        <v>0</v>
      </c>
      <c r="H30" s="791">
        <v>0</v>
      </c>
      <c r="I30" s="793">
        <v>0</v>
      </c>
      <c r="J30" s="791">
        <v>0</v>
      </c>
      <c r="K30" s="791">
        <v>0</v>
      </c>
      <c r="L30" s="794">
        <v>0</v>
      </c>
      <c r="M30" s="810">
        <v>2</v>
      </c>
      <c r="N30" s="801">
        <v>3</v>
      </c>
      <c r="O30" s="801">
        <v>15</v>
      </c>
      <c r="P30" s="801">
        <v>3</v>
      </c>
      <c r="Q30" s="801">
        <v>0</v>
      </c>
      <c r="R30" s="801">
        <v>0</v>
      </c>
      <c r="S30" s="801">
        <v>168</v>
      </c>
      <c r="T30" s="802">
        <v>191</v>
      </c>
      <c r="U30" s="821">
        <v>0</v>
      </c>
      <c r="V30" s="822">
        <v>0</v>
      </c>
      <c r="W30" s="822">
        <v>0</v>
      </c>
      <c r="X30" s="822">
        <v>0</v>
      </c>
      <c r="Y30" s="822">
        <v>0</v>
      </c>
      <c r="Z30" s="822">
        <v>0</v>
      </c>
      <c r="AA30" s="822">
        <v>0</v>
      </c>
      <c r="AB30" s="823">
        <v>0</v>
      </c>
      <c r="AC30" s="832" t="s">
        <v>1386</v>
      </c>
      <c r="AD30" s="833" t="s">
        <v>1386</v>
      </c>
      <c r="AE30" s="834" t="s">
        <v>1386</v>
      </c>
      <c r="AG30" s="832" t="s">
        <v>1386</v>
      </c>
      <c r="AH30" s="842" t="s">
        <v>791</v>
      </c>
    </row>
    <row r="31" spans="1:34" ht="15.75" thickBot="1">
      <c r="A31" s="780" t="s">
        <v>382</v>
      </c>
      <c r="B31" s="783" t="s">
        <v>607</v>
      </c>
      <c r="C31" s="783" t="s">
        <v>1293</v>
      </c>
      <c r="D31" s="805" t="s">
        <v>1934</v>
      </c>
      <c r="E31" s="816">
        <v>0</v>
      </c>
      <c r="F31" s="791">
        <v>0</v>
      </c>
      <c r="G31" s="792">
        <v>0</v>
      </c>
      <c r="H31" s="791">
        <v>0</v>
      </c>
      <c r="I31" s="793">
        <v>0</v>
      </c>
      <c r="J31" s="791">
        <v>0</v>
      </c>
      <c r="K31" s="791">
        <v>0</v>
      </c>
      <c r="L31" s="794">
        <v>0</v>
      </c>
      <c r="M31" s="810">
        <v>0</v>
      </c>
      <c r="N31" s="801">
        <v>0</v>
      </c>
      <c r="O31" s="801">
        <v>4</v>
      </c>
      <c r="P31" s="801">
        <v>0</v>
      </c>
      <c r="Q31" s="801">
        <v>0</v>
      </c>
      <c r="R31" s="801">
        <v>0</v>
      </c>
      <c r="S31" s="801">
        <v>13</v>
      </c>
      <c r="T31" s="802">
        <v>17</v>
      </c>
      <c r="U31" s="821">
        <v>0</v>
      </c>
      <c r="V31" s="822">
        <v>0</v>
      </c>
      <c r="W31" s="822">
        <v>0</v>
      </c>
      <c r="X31" s="822">
        <v>0</v>
      </c>
      <c r="Y31" s="822">
        <v>0</v>
      </c>
      <c r="Z31" s="822">
        <v>0</v>
      </c>
      <c r="AA31" s="822">
        <v>0</v>
      </c>
      <c r="AB31" s="823">
        <v>0</v>
      </c>
      <c r="AC31" s="832" t="s">
        <v>1386</v>
      </c>
      <c r="AD31" s="833" t="s">
        <v>1386</v>
      </c>
      <c r="AE31" s="834" t="s">
        <v>1386</v>
      </c>
      <c r="AG31" s="832" t="s">
        <v>1386</v>
      </c>
      <c r="AH31" s="842" t="s">
        <v>791</v>
      </c>
    </row>
    <row r="32" spans="1:34" ht="15">
      <c r="A32" s="780" t="s">
        <v>1163</v>
      </c>
      <c r="B32" s="783" t="s">
        <v>798</v>
      </c>
      <c r="C32" s="783" t="s">
        <v>1293</v>
      </c>
      <c r="D32" s="805"/>
      <c r="E32" s="816">
        <v>0</v>
      </c>
      <c r="F32" s="791">
        <v>0</v>
      </c>
      <c r="G32" s="792">
        <v>0</v>
      </c>
      <c r="H32" s="791">
        <v>1</v>
      </c>
      <c r="I32" s="793">
        <v>0</v>
      </c>
      <c r="J32" s="791">
        <v>0</v>
      </c>
      <c r="K32" s="791">
        <v>0</v>
      </c>
      <c r="L32" s="794">
        <v>1</v>
      </c>
      <c r="M32" s="810">
        <v>3</v>
      </c>
      <c r="N32" s="801">
        <v>3</v>
      </c>
      <c r="O32" s="801">
        <v>39</v>
      </c>
      <c r="P32" s="801">
        <v>25</v>
      </c>
      <c r="Q32" s="801">
        <v>5</v>
      </c>
      <c r="R32" s="801">
        <v>0</v>
      </c>
      <c r="S32" s="801">
        <v>355</v>
      </c>
      <c r="T32" s="802">
        <v>430</v>
      </c>
      <c r="U32" s="821">
        <v>0</v>
      </c>
      <c r="V32" s="822">
        <v>0</v>
      </c>
      <c r="W32" s="822">
        <v>0</v>
      </c>
      <c r="X32" s="822">
        <v>0.04</v>
      </c>
      <c r="Y32" s="822">
        <v>0</v>
      </c>
      <c r="Z32" s="822">
        <v>0</v>
      </c>
      <c r="AA32" s="822">
        <v>0</v>
      </c>
      <c r="AB32" s="823">
        <v>2.3255813953488372E-3</v>
      </c>
      <c r="AC32" s="832" t="s">
        <v>878</v>
      </c>
      <c r="AD32" s="833" t="s">
        <v>878</v>
      </c>
      <c r="AE32" s="834" t="s">
        <v>1471</v>
      </c>
      <c r="AF32" s="831" t="s">
        <v>1471</v>
      </c>
      <c r="AG32" s="832" t="s">
        <v>792</v>
      </c>
      <c r="AH32" s="842" t="s">
        <v>791</v>
      </c>
    </row>
    <row r="33" spans="1:34" ht="15.75" thickBot="1">
      <c r="A33" s="780" t="s">
        <v>225</v>
      </c>
      <c r="B33" s="783" t="s">
        <v>550</v>
      </c>
      <c r="C33" s="783" t="s">
        <v>1292</v>
      </c>
      <c r="D33" s="805"/>
      <c r="E33" s="816">
        <v>0</v>
      </c>
      <c r="F33" s="791">
        <v>4</v>
      </c>
      <c r="G33" s="792">
        <v>6</v>
      </c>
      <c r="H33" s="791">
        <v>5</v>
      </c>
      <c r="I33" s="793">
        <v>0</v>
      </c>
      <c r="J33" s="791">
        <v>1</v>
      </c>
      <c r="K33" s="791">
        <v>16</v>
      </c>
      <c r="L33" s="794">
        <v>32</v>
      </c>
      <c r="M33" s="810">
        <v>67</v>
      </c>
      <c r="N33" s="801">
        <v>84</v>
      </c>
      <c r="O33" s="801">
        <v>239</v>
      </c>
      <c r="P33" s="801">
        <v>245</v>
      </c>
      <c r="Q33" s="801">
        <v>14</v>
      </c>
      <c r="R33" s="801">
        <v>18</v>
      </c>
      <c r="S33" s="801">
        <v>1075</v>
      </c>
      <c r="T33" s="802">
        <v>1742</v>
      </c>
      <c r="U33" s="821">
        <v>0</v>
      </c>
      <c r="V33" s="822">
        <v>4.7619047619047616E-2</v>
      </c>
      <c r="W33" s="822">
        <v>2.5104602510460251E-2</v>
      </c>
      <c r="X33" s="822">
        <v>2.0408163265306121E-2</v>
      </c>
      <c r="Y33" s="822">
        <v>0</v>
      </c>
      <c r="Z33" s="822">
        <v>5.5555555555555552E-2</v>
      </c>
      <c r="AA33" s="822">
        <v>1.4883720930232559E-2</v>
      </c>
      <c r="AB33" s="823">
        <v>1.8369690011481057E-2</v>
      </c>
      <c r="AC33" s="832" t="s">
        <v>878</v>
      </c>
      <c r="AD33" s="833" t="s">
        <v>792</v>
      </c>
      <c r="AE33" s="834" t="s">
        <v>1620</v>
      </c>
      <c r="AF33" s="842" t="s">
        <v>792</v>
      </c>
      <c r="AG33" s="832" t="s">
        <v>792</v>
      </c>
      <c r="AH33" s="842" t="s">
        <v>878</v>
      </c>
    </row>
    <row r="34" spans="1:34" ht="15.75" thickBot="1">
      <c r="A34" s="780" t="s">
        <v>471</v>
      </c>
      <c r="B34" s="783" t="s">
        <v>544</v>
      </c>
      <c r="C34" s="783" t="s">
        <v>1293</v>
      </c>
      <c r="D34" s="805"/>
      <c r="E34" s="816">
        <v>0</v>
      </c>
      <c r="F34" s="791">
        <v>0</v>
      </c>
      <c r="G34" s="792">
        <v>1</v>
      </c>
      <c r="H34" s="791">
        <v>0</v>
      </c>
      <c r="I34" s="793">
        <v>1</v>
      </c>
      <c r="J34" s="791">
        <v>0</v>
      </c>
      <c r="K34" s="791">
        <v>4</v>
      </c>
      <c r="L34" s="794">
        <v>6</v>
      </c>
      <c r="M34" s="810">
        <v>20</v>
      </c>
      <c r="N34" s="801">
        <v>13</v>
      </c>
      <c r="O34" s="801">
        <v>61</v>
      </c>
      <c r="P34" s="801">
        <v>33</v>
      </c>
      <c r="Q34" s="801">
        <v>8</v>
      </c>
      <c r="R34" s="801">
        <v>6</v>
      </c>
      <c r="S34" s="801">
        <v>632</v>
      </c>
      <c r="T34" s="802">
        <v>773</v>
      </c>
      <c r="U34" s="821">
        <v>0</v>
      </c>
      <c r="V34" s="822">
        <v>0</v>
      </c>
      <c r="W34" s="822">
        <v>1.6393442622950821E-2</v>
      </c>
      <c r="X34" s="822">
        <v>0</v>
      </c>
      <c r="Y34" s="822">
        <v>0.125</v>
      </c>
      <c r="Z34" s="822">
        <v>0</v>
      </c>
      <c r="AA34" s="822">
        <v>6.3291139240506328E-3</v>
      </c>
      <c r="AB34" s="823">
        <v>7.7619663648124193E-3</v>
      </c>
      <c r="AC34" s="832" t="s">
        <v>878</v>
      </c>
      <c r="AD34" s="833" t="s">
        <v>878</v>
      </c>
      <c r="AE34" s="834" t="s">
        <v>1471</v>
      </c>
      <c r="AF34" s="831" t="s">
        <v>1471</v>
      </c>
      <c r="AG34" s="832" t="s">
        <v>792</v>
      </c>
      <c r="AH34" s="842" t="s">
        <v>791</v>
      </c>
    </row>
    <row r="35" spans="1:34" ht="15">
      <c r="A35" s="780" t="s">
        <v>416</v>
      </c>
      <c r="B35" s="783" t="s">
        <v>531</v>
      </c>
      <c r="C35" s="783" t="s">
        <v>1293</v>
      </c>
      <c r="D35" s="805"/>
      <c r="E35" s="816">
        <v>1</v>
      </c>
      <c r="F35" s="791">
        <v>0</v>
      </c>
      <c r="G35" s="792">
        <v>2</v>
      </c>
      <c r="H35" s="791">
        <v>1</v>
      </c>
      <c r="I35" s="793">
        <v>0</v>
      </c>
      <c r="J35" s="791">
        <v>0</v>
      </c>
      <c r="K35" s="791">
        <v>6</v>
      </c>
      <c r="L35" s="794">
        <v>10</v>
      </c>
      <c r="M35" s="810">
        <v>24</v>
      </c>
      <c r="N35" s="801">
        <v>25</v>
      </c>
      <c r="O35" s="801">
        <v>136</v>
      </c>
      <c r="P35" s="801">
        <v>74</v>
      </c>
      <c r="Q35" s="801">
        <v>13</v>
      </c>
      <c r="R35" s="801">
        <v>4</v>
      </c>
      <c r="S35" s="801">
        <v>1337</v>
      </c>
      <c r="T35" s="802">
        <v>1613</v>
      </c>
      <c r="U35" s="821">
        <v>4.1666666666666664E-2</v>
      </c>
      <c r="V35" s="822">
        <v>0</v>
      </c>
      <c r="W35" s="822">
        <v>1.4705882352941176E-2</v>
      </c>
      <c r="X35" s="822">
        <v>1.3513513513513514E-2</v>
      </c>
      <c r="Y35" s="822">
        <v>0</v>
      </c>
      <c r="Z35" s="822">
        <v>0</v>
      </c>
      <c r="AA35" s="822">
        <v>4.4876589379207179E-3</v>
      </c>
      <c r="AB35" s="823">
        <v>6.1996280223186612E-3</v>
      </c>
      <c r="AC35" s="832" t="s">
        <v>878</v>
      </c>
      <c r="AD35" s="833" t="s">
        <v>878</v>
      </c>
      <c r="AE35" s="834" t="s">
        <v>1471</v>
      </c>
      <c r="AF35" s="831" t="s">
        <v>1471</v>
      </c>
      <c r="AG35" s="832" t="s">
        <v>792</v>
      </c>
      <c r="AH35" s="842" t="s">
        <v>791</v>
      </c>
    </row>
    <row r="36" spans="1:34" ht="15">
      <c r="A36" s="780" t="s">
        <v>327</v>
      </c>
      <c r="B36" s="783" t="s">
        <v>740</v>
      </c>
      <c r="C36" s="783" t="s">
        <v>1293</v>
      </c>
      <c r="D36" s="805" t="s">
        <v>1934</v>
      </c>
      <c r="E36" s="816">
        <v>0</v>
      </c>
      <c r="F36" s="791">
        <v>0</v>
      </c>
      <c r="G36" s="792">
        <v>0</v>
      </c>
      <c r="H36" s="791">
        <v>1</v>
      </c>
      <c r="I36" s="793">
        <v>0</v>
      </c>
      <c r="J36" s="791">
        <v>0</v>
      </c>
      <c r="K36" s="791">
        <v>4</v>
      </c>
      <c r="L36" s="794">
        <v>5</v>
      </c>
      <c r="M36" s="810">
        <v>1</v>
      </c>
      <c r="N36" s="801">
        <v>5</v>
      </c>
      <c r="O36" s="801">
        <v>26</v>
      </c>
      <c r="P36" s="801">
        <v>6</v>
      </c>
      <c r="Q36" s="801">
        <v>2</v>
      </c>
      <c r="R36" s="801">
        <v>1</v>
      </c>
      <c r="S36" s="801">
        <v>211</v>
      </c>
      <c r="T36" s="802">
        <v>252</v>
      </c>
      <c r="U36" s="821">
        <v>0</v>
      </c>
      <c r="V36" s="822">
        <v>0</v>
      </c>
      <c r="W36" s="822">
        <v>0</v>
      </c>
      <c r="X36" s="822">
        <v>0.16666666666666666</v>
      </c>
      <c r="Y36" s="822">
        <v>0</v>
      </c>
      <c r="Z36" s="822">
        <v>0</v>
      </c>
      <c r="AA36" s="822">
        <v>1.8957345971563982E-2</v>
      </c>
      <c r="AB36" s="823">
        <v>1.984126984126984E-2</v>
      </c>
      <c r="AC36" s="832" t="s">
        <v>1386</v>
      </c>
      <c r="AD36" s="833" t="s">
        <v>1386</v>
      </c>
      <c r="AE36" s="834" t="s">
        <v>1386</v>
      </c>
      <c r="AG36" s="832" t="s">
        <v>1386</v>
      </c>
      <c r="AH36" s="842" t="s">
        <v>791</v>
      </c>
    </row>
    <row r="37" spans="1:34" ht="15">
      <c r="A37" s="780" t="s">
        <v>241</v>
      </c>
      <c r="B37" s="783" t="s">
        <v>554</v>
      </c>
      <c r="C37" s="783" t="s">
        <v>1289</v>
      </c>
      <c r="D37" s="805"/>
      <c r="E37" s="816">
        <v>0</v>
      </c>
      <c r="F37" s="791">
        <v>0</v>
      </c>
      <c r="G37" s="792">
        <v>3</v>
      </c>
      <c r="H37" s="791">
        <v>0</v>
      </c>
      <c r="I37" s="793">
        <v>0</v>
      </c>
      <c r="J37" s="791">
        <v>0</v>
      </c>
      <c r="K37" s="791">
        <v>9</v>
      </c>
      <c r="L37" s="794">
        <v>12</v>
      </c>
      <c r="M37" s="810">
        <v>8</v>
      </c>
      <c r="N37" s="801">
        <v>18</v>
      </c>
      <c r="O37" s="801">
        <v>62</v>
      </c>
      <c r="P37" s="801">
        <v>59</v>
      </c>
      <c r="Q37" s="801">
        <v>22</v>
      </c>
      <c r="R37" s="801">
        <v>0</v>
      </c>
      <c r="S37" s="801">
        <v>494</v>
      </c>
      <c r="T37" s="802">
        <v>663</v>
      </c>
      <c r="U37" s="821">
        <v>0</v>
      </c>
      <c r="V37" s="822">
        <v>0</v>
      </c>
      <c r="W37" s="822">
        <v>4.8387096774193547E-2</v>
      </c>
      <c r="X37" s="822">
        <v>0</v>
      </c>
      <c r="Y37" s="822">
        <v>0</v>
      </c>
      <c r="Z37" s="822">
        <v>0</v>
      </c>
      <c r="AA37" s="822">
        <v>1.8218623481781375E-2</v>
      </c>
      <c r="AB37" s="823">
        <v>1.8099547511312219E-2</v>
      </c>
      <c r="AC37" s="832" t="s">
        <v>878</v>
      </c>
      <c r="AD37" s="833" t="s">
        <v>792</v>
      </c>
      <c r="AE37" s="834" t="s">
        <v>1202</v>
      </c>
      <c r="AF37" s="842" t="s">
        <v>792</v>
      </c>
      <c r="AG37" s="832" t="s">
        <v>792</v>
      </c>
      <c r="AH37" s="842" t="s">
        <v>878</v>
      </c>
    </row>
    <row r="38" spans="1:34" ht="15.75" thickBot="1">
      <c r="A38" s="780" t="s">
        <v>173</v>
      </c>
      <c r="B38" s="783" t="s">
        <v>576</v>
      </c>
      <c r="C38" s="783" t="s">
        <v>1290</v>
      </c>
      <c r="D38" s="805" t="s">
        <v>1934</v>
      </c>
      <c r="E38" s="816">
        <v>0</v>
      </c>
      <c r="F38" s="791">
        <v>0</v>
      </c>
      <c r="G38" s="792">
        <v>0</v>
      </c>
      <c r="H38" s="791">
        <v>0</v>
      </c>
      <c r="I38" s="793">
        <v>0</v>
      </c>
      <c r="J38" s="791">
        <v>0</v>
      </c>
      <c r="K38" s="791">
        <v>0</v>
      </c>
      <c r="L38" s="794">
        <v>0</v>
      </c>
      <c r="M38" s="810">
        <v>0</v>
      </c>
      <c r="N38" s="801">
        <v>1</v>
      </c>
      <c r="O38" s="801">
        <v>10</v>
      </c>
      <c r="P38" s="801">
        <v>0</v>
      </c>
      <c r="Q38" s="801">
        <v>6</v>
      </c>
      <c r="R38" s="801">
        <v>0</v>
      </c>
      <c r="S38" s="801">
        <v>44</v>
      </c>
      <c r="T38" s="802">
        <v>61</v>
      </c>
      <c r="U38" s="821">
        <v>0</v>
      </c>
      <c r="V38" s="822">
        <v>0</v>
      </c>
      <c r="W38" s="822">
        <v>0</v>
      </c>
      <c r="X38" s="822">
        <v>0</v>
      </c>
      <c r="Y38" s="822">
        <v>0</v>
      </c>
      <c r="Z38" s="822">
        <v>0</v>
      </c>
      <c r="AA38" s="822">
        <v>0</v>
      </c>
      <c r="AB38" s="823">
        <v>0</v>
      </c>
      <c r="AC38" s="832" t="s">
        <v>1386</v>
      </c>
      <c r="AD38" s="833" t="s">
        <v>1386</v>
      </c>
      <c r="AE38" s="834" t="s">
        <v>1386</v>
      </c>
      <c r="AG38" s="832" t="s">
        <v>1386</v>
      </c>
      <c r="AH38" s="842" t="s">
        <v>791</v>
      </c>
    </row>
    <row r="39" spans="1:34" ht="15">
      <c r="A39" s="780" t="s">
        <v>16</v>
      </c>
      <c r="B39" s="783" t="s">
        <v>767</v>
      </c>
      <c r="C39" s="783" t="s">
        <v>1290</v>
      </c>
      <c r="D39" s="805"/>
      <c r="E39" s="816">
        <v>0</v>
      </c>
      <c r="F39" s="791">
        <v>0</v>
      </c>
      <c r="G39" s="792">
        <v>0</v>
      </c>
      <c r="H39" s="791">
        <v>0</v>
      </c>
      <c r="I39" s="793">
        <v>0</v>
      </c>
      <c r="J39" s="791">
        <v>0</v>
      </c>
      <c r="K39" s="791">
        <v>0</v>
      </c>
      <c r="L39" s="794">
        <v>0</v>
      </c>
      <c r="M39" s="810">
        <v>0</v>
      </c>
      <c r="N39" s="801">
        <v>0</v>
      </c>
      <c r="O39" s="801">
        <v>0</v>
      </c>
      <c r="P39" s="801">
        <v>0</v>
      </c>
      <c r="Q39" s="801">
        <v>0</v>
      </c>
      <c r="R39" s="801">
        <v>0</v>
      </c>
      <c r="S39" s="801">
        <v>2</v>
      </c>
      <c r="T39" s="802">
        <v>2</v>
      </c>
      <c r="U39" s="821">
        <v>0</v>
      </c>
      <c r="V39" s="822">
        <v>0</v>
      </c>
      <c r="W39" s="822">
        <v>0</v>
      </c>
      <c r="X39" s="822">
        <v>0</v>
      </c>
      <c r="Y39" s="822">
        <v>0</v>
      </c>
      <c r="Z39" s="822">
        <v>0</v>
      </c>
      <c r="AA39" s="822">
        <v>0</v>
      </c>
      <c r="AB39" s="823">
        <v>0</v>
      </c>
      <c r="AC39" s="832" t="s">
        <v>878</v>
      </c>
      <c r="AD39" s="833" t="s">
        <v>878</v>
      </c>
      <c r="AE39" s="834" t="s">
        <v>1471</v>
      </c>
      <c r="AF39" s="831" t="s">
        <v>1471</v>
      </c>
      <c r="AG39" s="832" t="s">
        <v>792</v>
      </c>
      <c r="AH39" s="842" t="s">
        <v>791</v>
      </c>
    </row>
    <row r="40" spans="1:34" ht="15">
      <c r="A40" s="780" t="s">
        <v>1154</v>
      </c>
      <c r="B40" s="783" t="s">
        <v>559</v>
      </c>
      <c r="C40" s="783" t="s">
        <v>1298</v>
      </c>
      <c r="D40" s="805"/>
      <c r="E40" s="816">
        <v>0</v>
      </c>
      <c r="F40" s="791">
        <v>9</v>
      </c>
      <c r="G40" s="792">
        <v>10</v>
      </c>
      <c r="H40" s="791">
        <v>3</v>
      </c>
      <c r="I40" s="793">
        <v>3</v>
      </c>
      <c r="J40" s="791">
        <v>0</v>
      </c>
      <c r="K40" s="791">
        <v>18</v>
      </c>
      <c r="L40" s="794">
        <v>43</v>
      </c>
      <c r="M40" s="810">
        <v>38</v>
      </c>
      <c r="N40" s="801">
        <v>247</v>
      </c>
      <c r="O40" s="801">
        <v>386</v>
      </c>
      <c r="P40" s="801">
        <v>175</v>
      </c>
      <c r="Q40" s="801">
        <v>17</v>
      </c>
      <c r="R40" s="801">
        <v>31</v>
      </c>
      <c r="S40" s="801">
        <v>859</v>
      </c>
      <c r="T40" s="802">
        <v>1753</v>
      </c>
      <c r="U40" s="821">
        <v>0</v>
      </c>
      <c r="V40" s="822">
        <v>3.643724696356275E-2</v>
      </c>
      <c r="W40" s="822">
        <v>2.5906735751295335E-2</v>
      </c>
      <c r="X40" s="822">
        <v>1.7142857142857144E-2</v>
      </c>
      <c r="Y40" s="822">
        <v>0.17647058823529413</v>
      </c>
      <c r="Z40" s="822">
        <v>0</v>
      </c>
      <c r="AA40" s="822">
        <v>2.0954598370197905E-2</v>
      </c>
      <c r="AB40" s="823">
        <v>2.4529378208784942E-2</v>
      </c>
      <c r="AC40" s="835" t="s">
        <v>878</v>
      </c>
      <c r="AD40" s="835" t="s">
        <v>792</v>
      </c>
      <c r="AE40" s="834" t="s">
        <v>1620</v>
      </c>
      <c r="AF40" s="842" t="s">
        <v>792</v>
      </c>
      <c r="AG40" s="835" t="s">
        <v>792</v>
      </c>
      <c r="AH40" s="842" t="s">
        <v>878</v>
      </c>
    </row>
    <row r="41" spans="1:34" ht="15.75" thickBot="1">
      <c r="A41" s="780" t="s">
        <v>130</v>
      </c>
      <c r="B41" s="783" t="s">
        <v>786</v>
      </c>
      <c r="C41" s="783" t="s">
        <v>1293</v>
      </c>
      <c r="D41" s="805" t="s">
        <v>1934</v>
      </c>
      <c r="E41" s="816">
        <v>0</v>
      </c>
      <c r="F41" s="791">
        <v>0</v>
      </c>
      <c r="G41" s="792">
        <v>0</v>
      </c>
      <c r="H41" s="791">
        <v>0</v>
      </c>
      <c r="I41" s="793">
        <v>0</v>
      </c>
      <c r="J41" s="791">
        <v>0</v>
      </c>
      <c r="K41" s="791">
        <v>0</v>
      </c>
      <c r="L41" s="794">
        <v>0</v>
      </c>
      <c r="M41" s="810">
        <v>6</v>
      </c>
      <c r="N41" s="801">
        <v>1</v>
      </c>
      <c r="O41" s="801">
        <v>3</v>
      </c>
      <c r="P41" s="801">
        <v>0</v>
      </c>
      <c r="Q41" s="801">
        <v>2</v>
      </c>
      <c r="R41" s="801">
        <v>0</v>
      </c>
      <c r="S41" s="801">
        <v>69</v>
      </c>
      <c r="T41" s="802">
        <v>81</v>
      </c>
      <c r="U41" s="821">
        <v>0</v>
      </c>
      <c r="V41" s="822">
        <v>0</v>
      </c>
      <c r="W41" s="822">
        <v>0</v>
      </c>
      <c r="X41" s="822">
        <v>0</v>
      </c>
      <c r="Y41" s="822">
        <v>0</v>
      </c>
      <c r="Z41" s="822">
        <v>0</v>
      </c>
      <c r="AA41" s="822">
        <v>0</v>
      </c>
      <c r="AB41" s="823">
        <v>0</v>
      </c>
      <c r="AC41" s="832" t="s">
        <v>1386</v>
      </c>
      <c r="AD41" s="833" t="s">
        <v>1386</v>
      </c>
      <c r="AE41" s="834" t="s">
        <v>1386</v>
      </c>
      <c r="AG41" s="832" t="s">
        <v>1386</v>
      </c>
      <c r="AH41" s="842" t="s">
        <v>791</v>
      </c>
    </row>
    <row r="42" spans="1:34" ht="15">
      <c r="A42" s="780" t="s">
        <v>100</v>
      </c>
      <c r="B42" s="783" t="s">
        <v>548</v>
      </c>
      <c r="C42" s="783" t="s">
        <v>1293</v>
      </c>
      <c r="D42" s="805"/>
      <c r="E42" s="816">
        <v>0</v>
      </c>
      <c r="F42" s="791">
        <v>0</v>
      </c>
      <c r="G42" s="792">
        <v>1</v>
      </c>
      <c r="H42" s="791">
        <v>0</v>
      </c>
      <c r="I42" s="793">
        <v>1</v>
      </c>
      <c r="J42" s="791">
        <v>0</v>
      </c>
      <c r="K42" s="791">
        <v>4</v>
      </c>
      <c r="L42" s="794">
        <v>6</v>
      </c>
      <c r="M42" s="810">
        <v>1</v>
      </c>
      <c r="N42" s="801">
        <v>2</v>
      </c>
      <c r="O42" s="801">
        <v>23</v>
      </c>
      <c r="P42" s="801">
        <v>9</v>
      </c>
      <c r="Q42" s="801">
        <v>6</v>
      </c>
      <c r="R42" s="801">
        <v>1</v>
      </c>
      <c r="S42" s="801">
        <v>185</v>
      </c>
      <c r="T42" s="802">
        <v>227</v>
      </c>
      <c r="U42" s="821">
        <v>0</v>
      </c>
      <c r="V42" s="822">
        <v>0</v>
      </c>
      <c r="W42" s="822">
        <v>4.3478260869565216E-2</v>
      </c>
      <c r="X42" s="822">
        <v>0</v>
      </c>
      <c r="Y42" s="822">
        <v>0.16666666666666666</v>
      </c>
      <c r="Z42" s="822">
        <v>0</v>
      </c>
      <c r="AA42" s="822">
        <v>2.1621621621621623E-2</v>
      </c>
      <c r="AB42" s="823">
        <v>2.643171806167401E-2</v>
      </c>
      <c r="AC42" s="832" t="s">
        <v>878</v>
      </c>
      <c r="AD42" s="833" t="s">
        <v>878</v>
      </c>
      <c r="AE42" s="834" t="s">
        <v>1471</v>
      </c>
      <c r="AF42" s="831" t="s">
        <v>1471</v>
      </c>
      <c r="AG42" s="832" t="s">
        <v>792</v>
      </c>
      <c r="AH42" s="842" t="s">
        <v>791</v>
      </c>
    </row>
    <row r="43" spans="1:34" ht="15.75" thickBot="1">
      <c r="A43" s="780" t="s">
        <v>391</v>
      </c>
      <c r="B43" s="783" t="s">
        <v>619</v>
      </c>
      <c r="C43" s="783" t="s">
        <v>1293</v>
      </c>
      <c r="D43" s="805" t="s">
        <v>1934</v>
      </c>
      <c r="E43" s="816">
        <v>0</v>
      </c>
      <c r="F43" s="791">
        <v>0</v>
      </c>
      <c r="G43" s="792">
        <v>0</v>
      </c>
      <c r="H43" s="791">
        <v>0</v>
      </c>
      <c r="I43" s="793">
        <v>0</v>
      </c>
      <c r="J43" s="791">
        <v>0</v>
      </c>
      <c r="K43" s="791">
        <v>1</v>
      </c>
      <c r="L43" s="794">
        <v>1</v>
      </c>
      <c r="M43" s="810">
        <v>2</v>
      </c>
      <c r="N43" s="801">
        <v>1</v>
      </c>
      <c r="O43" s="801">
        <v>4</v>
      </c>
      <c r="P43" s="801">
        <v>2</v>
      </c>
      <c r="Q43" s="801">
        <v>2</v>
      </c>
      <c r="R43" s="801">
        <v>0</v>
      </c>
      <c r="S43" s="801">
        <v>112</v>
      </c>
      <c r="T43" s="802">
        <v>123</v>
      </c>
      <c r="U43" s="821">
        <v>0</v>
      </c>
      <c r="V43" s="822">
        <v>0</v>
      </c>
      <c r="W43" s="822">
        <v>0</v>
      </c>
      <c r="X43" s="822">
        <v>0</v>
      </c>
      <c r="Y43" s="822">
        <v>0</v>
      </c>
      <c r="Z43" s="822">
        <v>0</v>
      </c>
      <c r="AA43" s="822">
        <v>8.9285714285714281E-3</v>
      </c>
      <c r="AB43" s="823">
        <v>8.130081300813009E-3</v>
      </c>
      <c r="AC43" s="835" t="s">
        <v>1386</v>
      </c>
      <c r="AD43" s="835" t="s">
        <v>1386</v>
      </c>
      <c r="AE43" s="834" t="s">
        <v>1386</v>
      </c>
      <c r="AG43" s="835" t="s">
        <v>1386</v>
      </c>
      <c r="AH43" s="842" t="s">
        <v>791</v>
      </c>
    </row>
    <row r="44" spans="1:34" ht="15">
      <c r="A44" s="780" t="s">
        <v>122</v>
      </c>
      <c r="B44" s="783" t="s">
        <v>812</v>
      </c>
      <c r="C44" s="783" t="s">
        <v>1293</v>
      </c>
      <c r="D44" s="805"/>
      <c r="E44" s="816">
        <v>0</v>
      </c>
      <c r="F44" s="791">
        <v>0</v>
      </c>
      <c r="G44" s="792">
        <v>1</v>
      </c>
      <c r="H44" s="791">
        <v>0</v>
      </c>
      <c r="I44" s="793">
        <v>0</v>
      </c>
      <c r="J44" s="791">
        <v>0</v>
      </c>
      <c r="K44" s="791">
        <v>1</v>
      </c>
      <c r="L44" s="794">
        <v>2</v>
      </c>
      <c r="M44" s="810">
        <v>1</v>
      </c>
      <c r="N44" s="801">
        <v>0</v>
      </c>
      <c r="O44" s="801">
        <v>27</v>
      </c>
      <c r="P44" s="801">
        <v>7</v>
      </c>
      <c r="Q44" s="801">
        <v>0</v>
      </c>
      <c r="R44" s="801">
        <v>0</v>
      </c>
      <c r="S44" s="801">
        <v>175</v>
      </c>
      <c r="T44" s="802">
        <v>210</v>
      </c>
      <c r="U44" s="821">
        <v>0</v>
      </c>
      <c r="V44" s="822">
        <v>0</v>
      </c>
      <c r="W44" s="822">
        <v>3.7037037037037035E-2</v>
      </c>
      <c r="X44" s="822">
        <v>0</v>
      </c>
      <c r="Y44" s="822">
        <v>0</v>
      </c>
      <c r="Z44" s="822">
        <v>0</v>
      </c>
      <c r="AA44" s="822">
        <v>5.7142857142857143E-3</v>
      </c>
      <c r="AB44" s="823">
        <v>9.5238095238095247E-3</v>
      </c>
      <c r="AC44" s="832" t="s">
        <v>878</v>
      </c>
      <c r="AD44" s="833" t="s">
        <v>878</v>
      </c>
      <c r="AE44" s="834" t="s">
        <v>1471</v>
      </c>
      <c r="AF44" s="831" t="s">
        <v>1471</v>
      </c>
      <c r="AG44" s="832" t="s">
        <v>792</v>
      </c>
      <c r="AH44" s="842" t="s">
        <v>791</v>
      </c>
    </row>
    <row r="45" spans="1:34" ht="15">
      <c r="A45" s="780" t="s">
        <v>1113</v>
      </c>
      <c r="B45" s="783" t="s">
        <v>564</v>
      </c>
      <c r="C45" s="783" t="s">
        <v>1297</v>
      </c>
      <c r="D45" s="805"/>
      <c r="E45" s="816">
        <v>0</v>
      </c>
      <c r="F45" s="791">
        <v>0</v>
      </c>
      <c r="G45" s="792">
        <v>0</v>
      </c>
      <c r="H45" s="791">
        <v>0</v>
      </c>
      <c r="I45" s="793">
        <v>0</v>
      </c>
      <c r="J45" s="791">
        <v>0</v>
      </c>
      <c r="K45" s="791">
        <v>3</v>
      </c>
      <c r="L45" s="794">
        <v>3</v>
      </c>
      <c r="M45" s="810">
        <v>0</v>
      </c>
      <c r="N45" s="801">
        <v>0</v>
      </c>
      <c r="O45" s="801">
        <v>4</v>
      </c>
      <c r="P45" s="801">
        <v>1</v>
      </c>
      <c r="Q45" s="801">
        <v>1</v>
      </c>
      <c r="R45" s="801">
        <v>0</v>
      </c>
      <c r="S45" s="801">
        <v>65</v>
      </c>
      <c r="T45" s="802">
        <v>71</v>
      </c>
      <c r="U45" s="821">
        <v>0</v>
      </c>
      <c r="V45" s="822">
        <v>0</v>
      </c>
      <c r="W45" s="822">
        <v>0</v>
      </c>
      <c r="X45" s="822">
        <v>0</v>
      </c>
      <c r="Y45" s="822">
        <v>0</v>
      </c>
      <c r="Z45" s="822">
        <v>0</v>
      </c>
      <c r="AA45" s="822">
        <v>4.6153846153846156E-2</v>
      </c>
      <c r="AB45" s="823">
        <v>4.2253521126760563E-2</v>
      </c>
      <c r="AC45" s="832" t="s">
        <v>792</v>
      </c>
      <c r="AD45" s="833" t="s">
        <v>792</v>
      </c>
      <c r="AE45" s="834" t="s">
        <v>1621</v>
      </c>
      <c r="AF45" s="842" t="s">
        <v>792</v>
      </c>
      <c r="AG45" s="832" t="s">
        <v>878</v>
      </c>
      <c r="AH45" s="842" t="s">
        <v>878</v>
      </c>
    </row>
    <row r="46" spans="1:34" ht="15.75" thickBot="1">
      <c r="A46" s="780" t="s">
        <v>106</v>
      </c>
      <c r="B46" s="783" t="s">
        <v>692</v>
      </c>
      <c r="C46" s="783" t="s">
        <v>1291</v>
      </c>
      <c r="D46" s="805" t="s">
        <v>1934</v>
      </c>
      <c r="E46" s="816">
        <v>0</v>
      </c>
      <c r="F46" s="791">
        <v>0</v>
      </c>
      <c r="G46" s="792">
        <v>0</v>
      </c>
      <c r="H46" s="791">
        <v>0</v>
      </c>
      <c r="I46" s="793">
        <v>0</v>
      </c>
      <c r="J46" s="791">
        <v>0</v>
      </c>
      <c r="K46" s="791">
        <v>0</v>
      </c>
      <c r="L46" s="794">
        <v>0</v>
      </c>
      <c r="M46" s="810">
        <v>0</v>
      </c>
      <c r="N46" s="801">
        <v>0</v>
      </c>
      <c r="O46" s="801">
        <v>17</v>
      </c>
      <c r="P46" s="801">
        <v>0</v>
      </c>
      <c r="Q46" s="801">
        <v>0</v>
      </c>
      <c r="R46" s="801">
        <v>0</v>
      </c>
      <c r="S46" s="801">
        <v>6</v>
      </c>
      <c r="T46" s="802">
        <v>23</v>
      </c>
      <c r="U46" s="821">
        <v>0</v>
      </c>
      <c r="V46" s="822">
        <v>0</v>
      </c>
      <c r="W46" s="822">
        <v>0</v>
      </c>
      <c r="X46" s="822">
        <v>0</v>
      </c>
      <c r="Y46" s="822">
        <v>0</v>
      </c>
      <c r="Z46" s="822">
        <v>0</v>
      </c>
      <c r="AA46" s="822">
        <v>0</v>
      </c>
      <c r="AB46" s="823">
        <v>0</v>
      </c>
      <c r="AC46" s="835" t="s">
        <v>1386</v>
      </c>
      <c r="AD46" s="835" t="s">
        <v>1386</v>
      </c>
      <c r="AE46" s="834" t="s">
        <v>1386</v>
      </c>
      <c r="AG46" s="835" t="s">
        <v>1386</v>
      </c>
      <c r="AH46" s="842" t="s">
        <v>791</v>
      </c>
    </row>
    <row r="47" spans="1:34" ht="15.75" thickBot="1">
      <c r="A47" s="780" t="s">
        <v>466</v>
      </c>
      <c r="B47" s="783" t="s">
        <v>541</v>
      </c>
      <c r="C47" s="783" t="s">
        <v>1291</v>
      </c>
      <c r="D47" s="805"/>
      <c r="E47" s="816">
        <v>0</v>
      </c>
      <c r="F47" s="791">
        <v>0</v>
      </c>
      <c r="G47" s="792">
        <v>0</v>
      </c>
      <c r="H47" s="791">
        <v>0</v>
      </c>
      <c r="I47" s="793">
        <v>0</v>
      </c>
      <c r="J47" s="791">
        <v>0</v>
      </c>
      <c r="K47" s="791">
        <v>0</v>
      </c>
      <c r="L47" s="794">
        <v>0</v>
      </c>
      <c r="M47" s="810">
        <v>0</v>
      </c>
      <c r="N47" s="801">
        <v>0</v>
      </c>
      <c r="O47" s="801">
        <v>74</v>
      </c>
      <c r="P47" s="801">
        <v>1</v>
      </c>
      <c r="Q47" s="801">
        <v>0</v>
      </c>
      <c r="R47" s="801">
        <v>0</v>
      </c>
      <c r="S47" s="801">
        <v>10</v>
      </c>
      <c r="T47" s="802">
        <v>85</v>
      </c>
      <c r="U47" s="821">
        <v>0</v>
      </c>
      <c r="V47" s="822">
        <v>0</v>
      </c>
      <c r="W47" s="822">
        <v>0</v>
      </c>
      <c r="X47" s="822">
        <v>0</v>
      </c>
      <c r="Y47" s="822">
        <v>0</v>
      </c>
      <c r="Z47" s="822">
        <v>0</v>
      </c>
      <c r="AA47" s="822">
        <v>0</v>
      </c>
      <c r="AB47" s="823">
        <v>0</v>
      </c>
      <c r="AC47" s="832" t="s">
        <v>878</v>
      </c>
      <c r="AD47" s="833" t="s">
        <v>878</v>
      </c>
      <c r="AE47" s="834" t="s">
        <v>1471</v>
      </c>
      <c r="AF47" s="831" t="s">
        <v>1471</v>
      </c>
      <c r="AG47" s="832" t="s">
        <v>792</v>
      </c>
      <c r="AH47" s="842" t="s">
        <v>791</v>
      </c>
    </row>
    <row r="48" spans="1:34" ht="15.75" thickBot="1">
      <c r="A48" s="780" t="s">
        <v>114</v>
      </c>
      <c r="B48" s="783" t="s">
        <v>696</v>
      </c>
      <c r="C48" s="783" t="s">
        <v>1291</v>
      </c>
      <c r="D48" s="805"/>
      <c r="E48" s="816">
        <v>0</v>
      </c>
      <c r="F48" s="791">
        <v>0</v>
      </c>
      <c r="G48" s="792">
        <v>0</v>
      </c>
      <c r="H48" s="791">
        <v>0</v>
      </c>
      <c r="I48" s="793">
        <v>0</v>
      </c>
      <c r="J48" s="791">
        <v>0</v>
      </c>
      <c r="K48" s="791">
        <v>0</v>
      </c>
      <c r="L48" s="794">
        <v>0</v>
      </c>
      <c r="M48" s="810">
        <v>0</v>
      </c>
      <c r="N48" s="801">
        <v>0</v>
      </c>
      <c r="O48" s="801">
        <v>0</v>
      </c>
      <c r="P48" s="801">
        <v>0</v>
      </c>
      <c r="Q48" s="801">
        <v>0</v>
      </c>
      <c r="R48" s="801">
        <v>0</v>
      </c>
      <c r="S48" s="801">
        <v>1</v>
      </c>
      <c r="T48" s="802">
        <v>1</v>
      </c>
      <c r="U48" s="821">
        <v>0</v>
      </c>
      <c r="V48" s="822">
        <v>0</v>
      </c>
      <c r="W48" s="822">
        <v>0</v>
      </c>
      <c r="X48" s="822">
        <v>0</v>
      </c>
      <c r="Y48" s="822">
        <v>0</v>
      </c>
      <c r="Z48" s="822">
        <v>0</v>
      </c>
      <c r="AA48" s="822">
        <v>0</v>
      </c>
      <c r="AB48" s="823">
        <v>0</v>
      </c>
      <c r="AC48" s="832" t="s">
        <v>878</v>
      </c>
      <c r="AD48" s="833" t="s">
        <v>878</v>
      </c>
      <c r="AE48" s="834" t="s">
        <v>1471</v>
      </c>
      <c r="AF48" s="831" t="s">
        <v>1471</v>
      </c>
      <c r="AG48" s="832" t="s">
        <v>792</v>
      </c>
      <c r="AH48" s="842" t="s">
        <v>791</v>
      </c>
    </row>
    <row r="49" spans="1:34" ht="15.75" thickBot="1">
      <c r="A49" s="780" t="s">
        <v>177</v>
      </c>
      <c r="B49" s="783" t="s">
        <v>580</v>
      </c>
      <c r="C49" s="783" t="s">
        <v>1291</v>
      </c>
      <c r="D49" s="805"/>
      <c r="E49" s="816">
        <v>0</v>
      </c>
      <c r="F49" s="791">
        <v>0</v>
      </c>
      <c r="G49" s="792">
        <v>10</v>
      </c>
      <c r="H49" s="791">
        <v>0</v>
      </c>
      <c r="I49" s="793">
        <v>0</v>
      </c>
      <c r="J49" s="791">
        <v>0</v>
      </c>
      <c r="K49" s="791">
        <v>5</v>
      </c>
      <c r="L49" s="794">
        <v>15</v>
      </c>
      <c r="M49" s="810">
        <v>5</v>
      </c>
      <c r="N49" s="801">
        <v>5</v>
      </c>
      <c r="O49" s="801">
        <v>288</v>
      </c>
      <c r="P49" s="801">
        <v>23</v>
      </c>
      <c r="Q49" s="801">
        <v>4</v>
      </c>
      <c r="R49" s="801">
        <v>1</v>
      </c>
      <c r="S49" s="801">
        <v>323</v>
      </c>
      <c r="T49" s="802">
        <v>649</v>
      </c>
      <c r="U49" s="821">
        <v>0</v>
      </c>
      <c r="V49" s="822">
        <v>0</v>
      </c>
      <c r="W49" s="822">
        <v>3.4722222222222224E-2</v>
      </c>
      <c r="X49" s="822">
        <v>0</v>
      </c>
      <c r="Y49" s="822">
        <v>0</v>
      </c>
      <c r="Z49" s="822">
        <v>0</v>
      </c>
      <c r="AA49" s="822">
        <v>1.5479876160990712E-2</v>
      </c>
      <c r="AB49" s="823">
        <v>2.3112480739599383E-2</v>
      </c>
      <c r="AC49" s="832" t="s">
        <v>878</v>
      </c>
      <c r="AD49" s="833" t="s">
        <v>878</v>
      </c>
      <c r="AE49" s="834" t="s">
        <v>1471</v>
      </c>
      <c r="AF49" s="831" t="s">
        <v>1471</v>
      </c>
      <c r="AG49" s="832" t="s">
        <v>792</v>
      </c>
      <c r="AH49" s="842" t="s">
        <v>791</v>
      </c>
    </row>
    <row r="50" spans="1:34" ht="15">
      <c r="A50" s="780" t="s">
        <v>431</v>
      </c>
      <c r="B50" s="783" t="s">
        <v>643</v>
      </c>
      <c r="C50" s="783" t="s">
        <v>1291</v>
      </c>
      <c r="D50" s="805"/>
      <c r="E50" s="816">
        <v>0</v>
      </c>
      <c r="F50" s="791">
        <v>0</v>
      </c>
      <c r="G50" s="792">
        <v>0</v>
      </c>
      <c r="H50" s="791">
        <v>0</v>
      </c>
      <c r="I50" s="793">
        <v>0</v>
      </c>
      <c r="J50" s="791">
        <v>0</v>
      </c>
      <c r="K50" s="791">
        <v>0</v>
      </c>
      <c r="L50" s="794">
        <v>0</v>
      </c>
      <c r="M50" s="810">
        <v>0</v>
      </c>
      <c r="N50" s="801">
        <v>0</v>
      </c>
      <c r="O50" s="801">
        <v>6</v>
      </c>
      <c r="P50" s="801">
        <v>0</v>
      </c>
      <c r="Q50" s="801">
        <v>2</v>
      </c>
      <c r="R50" s="801">
        <v>0</v>
      </c>
      <c r="S50" s="801">
        <v>17</v>
      </c>
      <c r="T50" s="802">
        <v>25</v>
      </c>
      <c r="U50" s="821">
        <v>0</v>
      </c>
      <c r="V50" s="822">
        <v>0</v>
      </c>
      <c r="W50" s="822">
        <v>0</v>
      </c>
      <c r="X50" s="822">
        <v>0</v>
      </c>
      <c r="Y50" s="822">
        <v>0</v>
      </c>
      <c r="Z50" s="822">
        <v>0</v>
      </c>
      <c r="AA50" s="822">
        <v>0</v>
      </c>
      <c r="AB50" s="823">
        <v>0</v>
      </c>
      <c r="AC50" s="835" t="s">
        <v>878</v>
      </c>
      <c r="AD50" s="835" t="s">
        <v>878</v>
      </c>
      <c r="AE50" s="834" t="s">
        <v>1471</v>
      </c>
      <c r="AF50" s="831" t="s">
        <v>1471</v>
      </c>
      <c r="AG50" s="835" t="s">
        <v>792</v>
      </c>
      <c r="AH50" s="842" t="s">
        <v>791</v>
      </c>
    </row>
    <row r="51" spans="1:34" ht="15.75" thickBot="1">
      <c r="A51" s="780" t="s">
        <v>459</v>
      </c>
      <c r="B51" s="783" t="s">
        <v>800</v>
      </c>
      <c r="C51" s="783" t="s">
        <v>1291</v>
      </c>
      <c r="D51" s="805" t="s">
        <v>1934</v>
      </c>
      <c r="E51" s="816">
        <v>0</v>
      </c>
      <c r="F51" s="791">
        <v>0</v>
      </c>
      <c r="G51" s="792">
        <v>0</v>
      </c>
      <c r="H51" s="791">
        <v>0</v>
      </c>
      <c r="I51" s="793">
        <v>0</v>
      </c>
      <c r="J51" s="791">
        <v>0</v>
      </c>
      <c r="K51" s="791">
        <v>1</v>
      </c>
      <c r="L51" s="794">
        <v>1</v>
      </c>
      <c r="M51" s="810">
        <v>1</v>
      </c>
      <c r="N51" s="801">
        <v>0</v>
      </c>
      <c r="O51" s="801">
        <v>11</v>
      </c>
      <c r="P51" s="801">
        <v>0</v>
      </c>
      <c r="Q51" s="801">
        <v>2</v>
      </c>
      <c r="R51" s="801">
        <v>0</v>
      </c>
      <c r="S51" s="801">
        <v>39</v>
      </c>
      <c r="T51" s="802">
        <v>53</v>
      </c>
      <c r="U51" s="821">
        <v>0</v>
      </c>
      <c r="V51" s="822">
        <v>0</v>
      </c>
      <c r="W51" s="822">
        <v>0</v>
      </c>
      <c r="X51" s="822">
        <v>0</v>
      </c>
      <c r="Y51" s="822">
        <v>0</v>
      </c>
      <c r="Z51" s="822">
        <v>0</v>
      </c>
      <c r="AA51" s="822">
        <v>2.564102564102564E-2</v>
      </c>
      <c r="AB51" s="823">
        <v>1.8867924528301886E-2</v>
      </c>
      <c r="AC51" s="832" t="s">
        <v>1386</v>
      </c>
      <c r="AD51" s="833" t="s">
        <v>1386</v>
      </c>
      <c r="AE51" s="834" t="s">
        <v>1386</v>
      </c>
      <c r="AG51" s="832" t="s">
        <v>1386</v>
      </c>
      <c r="AH51" s="842" t="s">
        <v>791</v>
      </c>
    </row>
    <row r="52" spans="1:34" ht="15.75" thickBot="1">
      <c r="A52" s="780" t="s">
        <v>393</v>
      </c>
      <c r="B52" s="783" t="s">
        <v>620</v>
      </c>
      <c r="C52" s="783" t="s">
        <v>1289</v>
      </c>
      <c r="D52" s="805"/>
      <c r="E52" s="816">
        <v>0</v>
      </c>
      <c r="F52" s="791">
        <v>0</v>
      </c>
      <c r="G52" s="792">
        <v>0</v>
      </c>
      <c r="H52" s="791">
        <v>0</v>
      </c>
      <c r="I52" s="793">
        <v>0</v>
      </c>
      <c r="J52" s="791">
        <v>0</v>
      </c>
      <c r="K52" s="791">
        <v>0</v>
      </c>
      <c r="L52" s="794">
        <v>0</v>
      </c>
      <c r="M52" s="810">
        <v>0</v>
      </c>
      <c r="N52" s="801">
        <v>0</v>
      </c>
      <c r="O52" s="801">
        <v>0</v>
      </c>
      <c r="P52" s="801">
        <v>0</v>
      </c>
      <c r="Q52" s="801">
        <v>3</v>
      </c>
      <c r="R52" s="801">
        <v>0</v>
      </c>
      <c r="S52" s="801">
        <v>0</v>
      </c>
      <c r="T52" s="802">
        <v>3</v>
      </c>
      <c r="U52" s="821">
        <v>0</v>
      </c>
      <c r="V52" s="822">
        <v>0</v>
      </c>
      <c r="W52" s="822">
        <v>0</v>
      </c>
      <c r="X52" s="822">
        <v>0</v>
      </c>
      <c r="Y52" s="822">
        <v>0</v>
      </c>
      <c r="Z52" s="822">
        <v>0</v>
      </c>
      <c r="AA52" s="822">
        <v>0</v>
      </c>
      <c r="AB52" s="823">
        <v>0</v>
      </c>
      <c r="AC52" s="832" t="s">
        <v>878</v>
      </c>
      <c r="AD52" s="833" t="s">
        <v>878</v>
      </c>
      <c r="AE52" s="834" t="s">
        <v>1471</v>
      </c>
      <c r="AF52" s="831" t="s">
        <v>1471</v>
      </c>
      <c r="AG52" s="832" t="s">
        <v>792</v>
      </c>
      <c r="AH52" s="842" t="s">
        <v>791</v>
      </c>
    </row>
    <row r="53" spans="1:34" ht="15.75" thickBot="1">
      <c r="A53" s="780" t="s">
        <v>342</v>
      </c>
      <c r="B53" s="783" t="s">
        <v>571</v>
      </c>
      <c r="C53" s="783" t="s">
        <v>1289</v>
      </c>
      <c r="D53" s="805"/>
      <c r="E53" s="816">
        <v>0</v>
      </c>
      <c r="F53" s="791">
        <v>0</v>
      </c>
      <c r="G53" s="792">
        <v>0</v>
      </c>
      <c r="H53" s="791">
        <v>0</v>
      </c>
      <c r="I53" s="793">
        <v>0</v>
      </c>
      <c r="J53" s="791">
        <v>0</v>
      </c>
      <c r="K53" s="791">
        <v>1</v>
      </c>
      <c r="L53" s="794">
        <v>1</v>
      </c>
      <c r="M53" s="810">
        <v>0</v>
      </c>
      <c r="N53" s="801">
        <v>0</v>
      </c>
      <c r="O53" s="801">
        <v>3</v>
      </c>
      <c r="P53" s="801">
        <v>2</v>
      </c>
      <c r="Q53" s="801">
        <v>3</v>
      </c>
      <c r="R53" s="801">
        <v>0</v>
      </c>
      <c r="S53" s="801">
        <v>25</v>
      </c>
      <c r="T53" s="802">
        <v>33</v>
      </c>
      <c r="U53" s="821">
        <v>0</v>
      </c>
      <c r="V53" s="822">
        <v>0</v>
      </c>
      <c r="W53" s="822">
        <v>0</v>
      </c>
      <c r="X53" s="822">
        <v>0</v>
      </c>
      <c r="Y53" s="822">
        <v>0</v>
      </c>
      <c r="Z53" s="822">
        <v>0</v>
      </c>
      <c r="AA53" s="822">
        <v>0.04</v>
      </c>
      <c r="AB53" s="823">
        <v>3.0303030303030304E-2</v>
      </c>
      <c r="AC53" s="832" t="s">
        <v>878</v>
      </c>
      <c r="AD53" s="833" t="s">
        <v>878</v>
      </c>
      <c r="AE53" s="834" t="s">
        <v>1471</v>
      </c>
      <c r="AF53" s="831" t="s">
        <v>1471</v>
      </c>
      <c r="AG53" s="832" t="s">
        <v>792</v>
      </c>
      <c r="AH53" s="842" t="s">
        <v>791</v>
      </c>
    </row>
    <row r="54" spans="1:34" ht="15.75" thickBot="1">
      <c r="A54" s="780" t="s">
        <v>104</v>
      </c>
      <c r="B54" s="783" t="s">
        <v>691</v>
      </c>
      <c r="C54" s="783" t="s">
        <v>1289</v>
      </c>
      <c r="D54" s="805"/>
      <c r="E54" s="816">
        <v>0</v>
      </c>
      <c r="F54" s="791">
        <v>0</v>
      </c>
      <c r="G54" s="792">
        <v>0</v>
      </c>
      <c r="H54" s="791">
        <v>0</v>
      </c>
      <c r="I54" s="793">
        <v>0</v>
      </c>
      <c r="J54" s="791">
        <v>0</v>
      </c>
      <c r="K54" s="791">
        <v>0</v>
      </c>
      <c r="L54" s="794">
        <v>0</v>
      </c>
      <c r="M54" s="810">
        <v>0</v>
      </c>
      <c r="N54" s="801">
        <v>0</v>
      </c>
      <c r="O54" s="801">
        <v>0</v>
      </c>
      <c r="P54" s="801">
        <v>0</v>
      </c>
      <c r="Q54" s="801">
        <v>0</v>
      </c>
      <c r="R54" s="801">
        <v>0</v>
      </c>
      <c r="S54" s="801">
        <v>15</v>
      </c>
      <c r="T54" s="802">
        <v>15</v>
      </c>
      <c r="U54" s="821">
        <v>0</v>
      </c>
      <c r="V54" s="822">
        <v>0</v>
      </c>
      <c r="W54" s="822">
        <v>0</v>
      </c>
      <c r="X54" s="822">
        <v>0</v>
      </c>
      <c r="Y54" s="822">
        <v>0</v>
      </c>
      <c r="Z54" s="822">
        <v>0</v>
      </c>
      <c r="AA54" s="822">
        <v>0</v>
      </c>
      <c r="AB54" s="823">
        <v>0</v>
      </c>
      <c r="AC54" s="832" t="s">
        <v>878</v>
      </c>
      <c r="AD54" s="833" t="s">
        <v>878</v>
      </c>
      <c r="AE54" s="834" t="s">
        <v>1471</v>
      </c>
      <c r="AF54" s="831" t="s">
        <v>1471</v>
      </c>
      <c r="AG54" s="832" t="s">
        <v>792</v>
      </c>
      <c r="AH54" s="842" t="s">
        <v>791</v>
      </c>
    </row>
    <row r="55" spans="1:34" ht="15.75" thickBot="1">
      <c r="A55" s="780" t="s">
        <v>292</v>
      </c>
      <c r="B55" s="783" t="s">
        <v>615</v>
      </c>
      <c r="C55" s="783" t="s">
        <v>1289</v>
      </c>
      <c r="D55" s="805"/>
      <c r="E55" s="816">
        <v>0</v>
      </c>
      <c r="F55" s="791">
        <v>0</v>
      </c>
      <c r="G55" s="792">
        <v>0</v>
      </c>
      <c r="H55" s="791">
        <v>0</v>
      </c>
      <c r="I55" s="793">
        <v>2</v>
      </c>
      <c r="J55" s="791">
        <v>0</v>
      </c>
      <c r="K55" s="791">
        <v>0</v>
      </c>
      <c r="L55" s="794">
        <v>2</v>
      </c>
      <c r="M55" s="810">
        <v>2</v>
      </c>
      <c r="N55" s="801">
        <v>0</v>
      </c>
      <c r="O55" s="801">
        <v>0</v>
      </c>
      <c r="P55" s="801">
        <v>4</v>
      </c>
      <c r="Q55" s="801">
        <v>21</v>
      </c>
      <c r="R55" s="801">
        <v>0</v>
      </c>
      <c r="S55" s="801">
        <v>0</v>
      </c>
      <c r="T55" s="802">
        <v>27</v>
      </c>
      <c r="U55" s="821">
        <v>0</v>
      </c>
      <c r="V55" s="822">
        <v>0</v>
      </c>
      <c r="W55" s="822">
        <v>0</v>
      </c>
      <c r="X55" s="822">
        <v>0</v>
      </c>
      <c r="Y55" s="822">
        <v>9.5238095238095233E-2</v>
      </c>
      <c r="Z55" s="822">
        <v>0</v>
      </c>
      <c r="AA55" s="822">
        <v>0</v>
      </c>
      <c r="AB55" s="823">
        <v>7.407407407407407E-2</v>
      </c>
      <c r="AC55" s="832" t="s">
        <v>878</v>
      </c>
      <c r="AD55" s="833" t="s">
        <v>878</v>
      </c>
      <c r="AE55" s="834" t="s">
        <v>1471</v>
      </c>
      <c r="AF55" s="831" t="s">
        <v>1471</v>
      </c>
      <c r="AG55" s="832" t="s">
        <v>792</v>
      </c>
      <c r="AH55" s="842" t="s">
        <v>791</v>
      </c>
    </row>
    <row r="56" spans="1:34" ht="15">
      <c r="A56" s="780" t="s">
        <v>323</v>
      </c>
      <c r="B56" s="783" t="s">
        <v>738</v>
      </c>
      <c r="C56" s="783" t="s">
        <v>1289</v>
      </c>
      <c r="D56" s="805"/>
      <c r="E56" s="816">
        <v>0</v>
      </c>
      <c r="F56" s="791">
        <v>0</v>
      </c>
      <c r="G56" s="792">
        <v>0</v>
      </c>
      <c r="H56" s="791">
        <v>0</v>
      </c>
      <c r="I56" s="793">
        <v>0</v>
      </c>
      <c r="J56" s="791">
        <v>0</v>
      </c>
      <c r="K56" s="791">
        <v>0</v>
      </c>
      <c r="L56" s="794">
        <v>0</v>
      </c>
      <c r="M56" s="810">
        <v>1</v>
      </c>
      <c r="N56" s="801">
        <v>0</v>
      </c>
      <c r="O56" s="801">
        <v>2</v>
      </c>
      <c r="P56" s="801">
        <v>3</v>
      </c>
      <c r="Q56" s="801">
        <v>3</v>
      </c>
      <c r="R56" s="801">
        <v>0</v>
      </c>
      <c r="S56" s="801">
        <v>22</v>
      </c>
      <c r="T56" s="802">
        <v>31</v>
      </c>
      <c r="U56" s="821">
        <v>0</v>
      </c>
      <c r="V56" s="822">
        <v>0</v>
      </c>
      <c r="W56" s="822">
        <v>0</v>
      </c>
      <c r="X56" s="822">
        <v>0</v>
      </c>
      <c r="Y56" s="822">
        <v>0</v>
      </c>
      <c r="Z56" s="822">
        <v>0</v>
      </c>
      <c r="AA56" s="822">
        <v>0</v>
      </c>
      <c r="AB56" s="823">
        <v>0</v>
      </c>
      <c r="AC56" s="832" t="s">
        <v>878</v>
      </c>
      <c r="AD56" s="833" t="s">
        <v>878</v>
      </c>
      <c r="AE56" s="834" t="s">
        <v>1471</v>
      </c>
      <c r="AF56" s="831" t="s">
        <v>1471</v>
      </c>
      <c r="AG56" s="832" t="s">
        <v>792</v>
      </c>
      <c r="AH56" s="842" t="s">
        <v>791</v>
      </c>
    </row>
    <row r="57" spans="1:34" ht="15.75" thickBot="1">
      <c r="A57" s="780" t="s">
        <v>355</v>
      </c>
      <c r="B57" s="783" t="s">
        <v>588</v>
      </c>
      <c r="C57" s="783" t="s">
        <v>1298</v>
      </c>
      <c r="D57" s="805"/>
      <c r="E57" s="816">
        <v>0</v>
      </c>
      <c r="F57" s="791">
        <v>0</v>
      </c>
      <c r="G57" s="792">
        <v>3</v>
      </c>
      <c r="H57" s="791">
        <v>0</v>
      </c>
      <c r="I57" s="793">
        <v>1</v>
      </c>
      <c r="J57" s="791">
        <v>0</v>
      </c>
      <c r="K57" s="791">
        <v>11</v>
      </c>
      <c r="L57" s="794">
        <v>15</v>
      </c>
      <c r="M57" s="810">
        <v>7</v>
      </c>
      <c r="N57" s="801">
        <v>6</v>
      </c>
      <c r="O57" s="801">
        <v>82</v>
      </c>
      <c r="P57" s="801">
        <v>22</v>
      </c>
      <c r="Q57" s="801">
        <v>18</v>
      </c>
      <c r="R57" s="801">
        <v>3</v>
      </c>
      <c r="S57" s="801">
        <v>427</v>
      </c>
      <c r="T57" s="802">
        <v>565</v>
      </c>
      <c r="U57" s="821">
        <v>0</v>
      </c>
      <c r="V57" s="822">
        <v>0</v>
      </c>
      <c r="W57" s="822">
        <v>3.6585365853658534E-2</v>
      </c>
      <c r="X57" s="822">
        <v>0</v>
      </c>
      <c r="Y57" s="822">
        <v>5.5555555555555552E-2</v>
      </c>
      <c r="Z57" s="822">
        <v>0</v>
      </c>
      <c r="AA57" s="822">
        <v>2.576112412177986E-2</v>
      </c>
      <c r="AB57" s="823">
        <v>2.6548672566371681E-2</v>
      </c>
      <c r="AC57" s="832" t="s">
        <v>878</v>
      </c>
      <c r="AD57" s="833" t="s">
        <v>792</v>
      </c>
      <c r="AE57" s="834" t="s">
        <v>1202</v>
      </c>
      <c r="AF57" s="842" t="s">
        <v>792</v>
      </c>
      <c r="AG57" s="832" t="s">
        <v>792</v>
      </c>
      <c r="AH57" s="842" t="s">
        <v>878</v>
      </c>
    </row>
    <row r="58" spans="1:34" ht="15.75" thickBot="1">
      <c r="A58" s="780" t="s">
        <v>161</v>
      </c>
      <c r="B58" s="783" t="s">
        <v>673</v>
      </c>
      <c r="C58" s="783" t="s">
        <v>1290</v>
      </c>
      <c r="D58" s="805"/>
      <c r="E58" s="816">
        <v>0</v>
      </c>
      <c r="F58" s="791">
        <v>0</v>
      </c>
      <c r="G58" s="792">
        <v>6</v>
      </c>
      <c r="H58" s="791">
        <v>1</v>
      </c>
      <c r="I58" s="793">
        <v>0</v>
      </c>
      <c r="J58" s="791">
        <v>0</v>
      </c>
      <c r="K58" s="791">
        <v>1</v>
      </c>
      <c r="L58" s="794">
        <v>8</v>
      </c>
      <c r="M58" s="810">
        <v>4</v>
      </c>
      <c r="N58" s="801">
        <v>2</v>
      </c>
      <c r="O58" s="801">
        <v>210</v>
      </c>
      <c r="P58" s="801">
        <v>5</v>
      </c>
      <c r="Q58" s="801">
        <v>2</v>
      </c>
      <c r="R58" s="801">
        <v>0</v>
      </c>
      <c r="S58" s="801">
        <v>59</v>
      </c>
      <c r="T58" s="802">
        <v>282</v>
      </c>
      <c r="U58" s="821">
        <v>0</v>
      </c>
      <c r="V58" s="822">
        <v>0</v>
      </c>
      <c r="W58" s="822">
        <v>2.8571428571428571E-2</v>
      </c>
      <c r="X58" s="822">
        <v>0.2</v>
      </c>
      <c r="Y58" s="822">
        <v>0</v>
      </c>
      <c r="Z58" s="822">
        <v>0</v>
      </c>
      <c r="AA58" s="822">
        <v>1.6949152542372881E-2</v>
      </c>
      <c r="AB58" s="823">
        <v>2.8368794326241134E-2</v>
      </c>
      <c r="AC58" s="835" t="s">
        <v>878</v>
      </c>
      <c r="AD58" s="835" t="s">
        <v>878</v>
      </c>
      <c r="AE58" s="834" t="s">
        <v>1471</v>
      </c>
      <c r="AF58" s="831" t="s">
        <v>1471</v>
      </c>
      <c r="AG58" s="835" t="s">
        <v>792</v>
      </c>
      <c r="AH58" s="842" t="s">
        <v>791</v>
      </c>
    </row>
    <row r="59" spans="1:34" ht="15">
      <c r="A59" s="780" t="s">
        <v>14</v>
      </c>
      <c r="B59" s="783" t="s">
        <v>766</v>
      </c>
      <c r="C59" s="783" t="s">
        <v>1290</v>
      </c>
      <c r="D59" s="805"/>
      <c r="E59" s="816">
        <v>0</v>
      </c>
      <c r="F59" s="791">
        <v>0</v>
      </c>
      <c r="G59" s="792">
        <v>0</v>
      </c>
      <c r="H59" s="791">
        <v>0</v>
      </c>
      <c r="I59" s="793">
        <v>0</v>
      </c>
      <c r="J59" s="791">
        <v>0</v>
      </c>
      <c r="K59" s="791">
        <v>0</v>
      </c>
      <c r="L59" s="794">
        <v>0</v>
      </c>
      <c r="M59" s="810">
        <v>0</v>
      </c>
      <c r="N59" s="801">
        <v>0</v>
      </c>
      <c r="O59" s="801">
        <v>0</v>
      </c>
      <c r="P59" s="801">
        <v>0</v>
      </c>
      <c r="Q59" s="801">
        <v>0</v>
      </c>
      <c r="R59" s="801">
        <v>0</v>
      </c>
      <c r="S59" s="801">
        <v>0</v>
      </c>
      <c r="T59" s="802">
        <v>0</v>
      </c>
      <c r="U59" s="821">
        <v>0</v>
      </c>
      <c r="V59" s="822">
        <v>0</v>
      </c>
      <c r="W59" s="822">
        <v>0</v>
      </c>
      <c r="X59" s="822">
        <v>0</v>
      </c>
      <c r="Y59" s="822">
        <v>0</v>
      </c>
      <c r="Z59" s="822">
        <v>0</v>
      </c>
      <c r="AA59" s="822">
        <v>0</v>
      </c>
      <c r="AB59" s="823">
        <v>0</v>
      </c>
      <c r="AC59" s="832" t="s">
        <v>878</v>
      </c>
      <c r="AD59" s="833" t="s">
        <v>878</v>
      </c>
      <c r="AE59" s="834" t="s">
        <v>1471</v>
      </c>
      <c r="AF59" s="831" t="s">
        <v>1471</v>
      </c>
      <c r="AG59" s="832" t="s">
        <v>792</v>
      </c>
      <c r="AH59" s="842" t="s">
        <v>791</v>
      </c>
    </row>
    <row r="60" spans="1:34" ht="15.75" thickBot="1">
      <c r="A60" s="780" t="s">
        <v>298</v>
      </c>
      <c r="B60" s="783" t="s">
        <v>618</v>
      </c>
      <c r="C60" s="783" t="s">
        <v>1290</v>
      </c>
      <c r="D60" s="805" t="s">
        <v>1934</v>
      </c>
      <c r="E60" s="816">
        <v>0</v>
      </c>
      <c r="F60" s="791">
        <v>0</v>
      </c>
      <c r="G60" s="792">
        <v>0</v>
      </c>
      <c r="H60" s="791">
        <v>0</v>
      </c>
      <c r="I60" s="793">
        <v>0</v>
      </c>
      <c r="J60" s="791">
        <v>0</v>
      </c>
      <c r="K60" s="791">
        <v>0</v>
      </c>
      <c r="L60" s="794">
        <v>0</v>
      </c>
      <c r="M60" s="810">
        <v>0</v>
      </c>
      <c r="N60" s="801">
        <v>0</v>
      </c>
      <c r="O60" s="801">
        <v>1</v>
      </c>
      <c r="P60" s="801">
        <v>1</v>
      </c>
      <c r="Q60" s="801">
        <v>0</v>
      </c>
      <c r="R60" s="801">
        <v>0</v>
      </c>
      <c r="S60" s="801">
        <v>5</v>
      </c>
      <c r="T60" s="802">
        <v>7</v>
      </c>
      <c r="U60" s="821">
        <v>0</v>
      </c>
      <c r="V60" s="822">
        <v>0</v>
      </c>
      <c r="W60" s="822">
        <v>0</v>
      </c>
      <c r="X60" s="822">
        <v>0</v>
      </c>
      <c r="Y60" s="822">
        <v>0</v>
      </c>
      <c r="Z60" s="822">
        <v>0</v>
      </c>
      <c r="AA60" s="822">
        <v>0</v>
      </c>
      <c r="AB60" s="823">
        <v>0</v>
      </c>
      <c r="AC60" s="832" t="s">
        <v>1386</v>
      </c>
      <c r="AD60" s="833" t="s">
        <v>1386</v>
      </c>
      <c r="AE60" s="834" t="s">
        <v>1386</v>
      </c>
      <c r="AG60" s="832" t="s">
        <v>1386</v>
      </c>
      <c r="AH60" s="842" t="s">
        <v>791</v>
      </c>
    </row>
    <row r="61" spans="1:34" ht="15.75" thickBot="1">
      <c r="A61" s="780" t="s">
        <v>339</v>
      </c>
      <c r="B61" s="783" t="s">
        <v>704</v>
      </c>
      <c r="C61" s="783" t="s">
        <v>1290</v>
      </c>
      <c r="D61" s="805"/>
      <c r="E61" s="816">
        <v>0</v>
      </c>
      <c r="F61" s="791">
        <v>0</v>
      </c>
      <c r="G61" s="792">
        <v>0</v>
      </c>
      <c r="H61" s="791">
        <v>0</v>
      </c>
      <c r="I61" s="793">
        <v>0</v>
      </c>
      <c r="J61" s="791">
        <v>0</v>
      </c>
      <c r="K61" s="791">
        <v>0</v>
      </c>
      <c r="L61" s="794">
        <v>0</v>
      </c>
      <c r="M61" s="810">
        <v>0</v>
      </c>
      <c r="N61" s="801">
        <v>0</v>
      </c>
      <c r="O61" s="801">
        <v>4</v>
      </c>
      <c r="P61" s="801">
        <v>3</v>
      </c>
      <c r="Q61" s="801">
        <v>0</v>
      </c>
      <c r="R61" s="801">
        <v>0</v>
      </c>
      <c r="S61" s="801">
        <v>52</v>
      </c>
      <c r="T61" s="802">
        <v>59</v>
      </c>
      <c r="U61" s="821">
        <v>0</v>
      </c>
      <c r="V61" s="822">
        <v>0</v>
      </c>
      <c r="W61" s="822">
        <v>0</v>
      </c>
      <c r="X61" s="822">
        <v>0</v>
      </c>
      <c r="Y61" s="822">
        <v>0</v>
      </c>
      <c r="Z61" s="822">
        <v>0</v>
      </c>
      <c r="AA61" s="822">
        <v>0</v>
      </c>
      <c r="AB61" s="823">
        <v>0</v>
      </c>
      <c r="AC61" s="832" t="s">
        <v>878</v>
      </c>
      <c r="AD61" s="833" t="s">
        <v>878</v>
      </c>
      <c r="AE61" s="834" t="s">
        <v>1471</v>
      </c>
      <c r="AF61" s="831" t="s">
        <v>1471</v>
      </c>
      <c r="AG61" s="832" t="s">
        <v>792</v>
      </c>
      <c r="AH61" s="842" t="s">
        <v>791</v>
      </c>
    </row>
    <row r="62" spans="1:34" ht="15.75" thickBot="1">
      <c r="A62" s="780" t="s">
        <v>444</v>
      </c>
      <c r="B62" s="783" t="s">
        <v>793</v>
      </c>
      <c r="C62" s="783" t="s">
        <v>1295</v>
      </c>
      <c r="D62" s="805"/>
      <c r="E62" s="816">
        <v>0</v>
      </c>
      <c r="F62" s="791">
        <v>0</v>
      </c>
      <c r="G62" s="792">
        <v>1</v>
      </c>
      <c r="H62" s="791">
        <v>0</v>
      </c>
      <c r="I62" s="793">
        <v>0</v>
      </c>
      <c r="J62" s="791">
        <v>0</v>
      </c>
      <c r="K62" s="791">
        <v>0</v>
      </c>
      <c r="L62" s="794">
        <v>1</v>
      </c>
      <c r="M62" s="810">
        <v>0</v>
      </c>
      <c r="N62" s="801">
        <v>0</v>
      </c>
      <c r="O62" s="801">
        <v>217</v>
      </c>
      <c r="P62" s="801">
        <v>1</v>
      </c>
      <c r="Q62" s="801">
        <v>3</v>
      </c>
      <c r="R62" s="801">
        <v>0</v>
      </c>
      <c r="S62" s="801">
        <v>11</v>
      </c>
      <c r="T62" s="802">
        <v>232</v>
      </c>
      <c r="U62" s="821">
        <v>0</v>
      </c>
      <c r="V62" s="822">
        <v>0</v>
      </c>
      <c r="W62" s="822">
        <v>4.608294930875576E-3</v>
      </c>
      <c r="X62" s="822">
        <v>0</v>
      </c>
      <c r="Y62" s="822">
        <v>0</v>
      </c>
      <c r="Z62" s="822">
        <v>0</v>
      </c>
      <c r="AA62" s="822">
        <v>0</v>
      </c>
      <c r="AB62" s="823">
        <v>4.3103448275862068E-3</v>
      </c>
      <c r="AC62" s="832" t="s">
        <v>878</v>
      </c>
      <c r="AD62" s="833" t="s">
        <v>878</v>
      </c>
      <c r="AE62" s="834" t="s">
        <v>1471</v>
      </c>
      <c r="AF62" s="831" t="s">
        <v>1471</v>
      </c>
      <c r="AG62" s="832" t="s">
        <v>792</v>
      </c>
      <c r="AH62" s="842" t="s">
        <v>791</v>
      </c>
    </row>
    <row r="63" spans="1:34" ht="15.75" thickBot="1">
      <c r="A63" s="780" t="s">
        <v>313</v>
      </c>
      <c r="B63" s="783" t="s">
        <v>733</v>
      </c>
      <c r="C63" s="783" t="s">
        <v>1291</v>
      </c>
      <c r="D63" s="805"/>
      <c r="E63" s="816">
        <v>0</v>
      </c>
      <c r="F63" s="791">
        <v>0</v>
      </c>
      <c r="G63" s="792">
        <v>2</v>
      </c>
      <c r="H63" s="791">
        <v>0</v>
      </c>
      <c r="I63" s="793">
        <v>0</v>
      </c>
      <c r="J63" s="791">
        <v>0</v>
      </c>
      <c r="K63" s="791">
        <v>0</v>
      </c>
      <c r="L63" s="794">
        <v>2</v>
      </c>
      <c r="M63" s="810">
        <v>0</v>
      </c>
      <c r="N63" s="801">
        <v>0</v>
      </c>
      <c r="O63" s="801">
        <v>246</v>
      </c>
      <c r="P63" s="801">
        <v>0</v>
      </c>
      <c r="Q63" s="801">
        <v>0</v>
      </c>
      <c r="R63" s="801">
        <v>0</v>
      </c>
      <c r="S63" s="801">
        <v>40</v>
      </c>
      <c r="T63" s="802">
        <v>286</v>
      </c>
      <c r="U63" s="821">
        <v>0</v>
      </c>
      <c r="V63" s="822">
        <v>0</v>
      </c>
      <c r="W63" s="822">
        <v>8.130081300813009E-3</v>
      </c>
      <c r="X63" s="822">
        <v>0</v>
      </c>
      <c r="Y63" s="822">
        <v>0</v>
      </c>
      <c r="Z63" s="822">
        <v>0</v>
      </c>
      <c r="AA63" s="822">
        <v>0</v>
      </c>
      <c r="AB63" s="823">
        <v>6.993006993006993E-3</v>
      </c>
      <c r="AC63" s="832" t="s">
        <v>878</v>
      </c>
      <c r="AD63" s="833" t="s">
        <v>878</v>
      </c>
      <c r="AE63" s="834" t="s">
        <v>1471</v>
      </c>
      <c r="AF63" s="831" t="s">
        <v>1471</v>
      </c>
      <c r="AG63" s="832" t="s">
        <v>792</v>
      </c>
      <c r="AH63" s="842" t="s">
        <v>791</v>
      </c>
    </row>
    <row r="64" spans="1:34" ht="15.75" thickBot="1">
      <c r="A64" s="780" t="s">
        <v>1161</v>
      </c>
      <c r="B64" s="783" t="s">
        <v>797</v>
      </c>
      <c r="C64" s="783" t="s">
        <v>1291</v>
      </c>
      <c r="D64" s="805"/>
      <c r="E64" s="816">
        <v>0</v>
      </c>
      <c r="F64" s="791">
        <v>0</v>
      </c>
      <c r="G64" s="792">
        <v>2</v>
      </c>
      <c r="H64" s="791">
        <v>0</v>
      </c>
      <c r="I64" s="793">
        <v>0</v>
      </c>
      <c r="J64" s="791">
        <v>0</v>
      </c>
      <c r="K64" s="791">
        <v>0</v>
      </c>
      <c r="L64" s="794">
        <v>2</v>
      </c>
      <c r="M64" s="810">
        <v>0</v>
      </c>
      <c r="N64" s="801">
        <v>0</v>
      </c>
      <c r="O64" s="801">
        <v>105</v>
      </c>
      <c r="P64" s="801">
        <v>1</v>
      </c>
      <c r="Q64" s="801">
        <v>0</v>
      </c>
      <c r="R64" s="801">
        <v>0</v>
      </c>
      <c r="S64" s="801">
        <v>22</v>
      </c>
      <c r="T64" s="802">
        <v>128</v>
      </c>
      <c r="U64" s="821">
        <v>0</v>
      </c>
      <c r="V64" s="822">
        <v>0</v>
      </c>
      <c r="W64" s="822">
        <v>1.9047619047619049E-2</v>
      </c>
      <c r="X64" s="822">
        <v>0</v>
      </c>
      <c r="Y64" s="822">
        <v>0</v>
      </c>
      <c r="Z64" s="822">
        <v>0</v>
      </c>
      <c r="AA64" s="822">
        <v>0</v>
      </c>
      <c r="AB64" s="823">
        <v>1.5625E-2</v>
      </c>
      <c r="AC64" s="832" t="s">
        <v>878</v>
      </c>
      <c r="AD64" s="833" t="s">
        <v>878</v>
      </c>
      <c r="AE64" s="834" t="s">
        <v>1471</v>
      </c>
      <c r="AF64" s="831" t="s">
        <v>1471</v>
      </c>
      <c r="AG64" s="832" t="s">
        <v>792</v>
      </c>
      <c r="AH64" s="842" t="s">
        <v>791</v>
      </c>
    </row>
    <row r="65" spans="1:34" ht="15.75" thickBot="1">
      <c r="A65" s="780" t="s">
        <v>87</v>
      </c>
      <c r="B65" s="783" t="s">
        <v>567</v>
      </c>
      <c r="C65" s="783" t="s">
        <v>1291</v>
      </c>
      <c r="D65" s="805"/>
      <c r="E65" s="816">
        <v>0</v>
      </c>
      <c r="F65" s="791">
        <v>0</v>
      </c>
      <c r="G65" s="792">
        <v>0</v>
      </c>
      <c r="H65" s="791">
        <v>0</v>
      </c>
      <c r="I65" s="793">
        <v>0</v>
      </c>
      <c r="J65" s="791">
        <v>0</v>
      </c>
      <c r="K65" s="791">
        <v>0</v>
      </c>
      <c r="L65" s="794">
        <v>0</v>
      </c>
      <c r="M65" s="810">
        <v>1</v>
      </c>
      <c r="N65" s="801">
        <v>0</v>
      </c>
      <c r="O65" s="801">
        <v>3</v>
      </c>
      <c r="P65" s="801">
        <v>5</v>
      </c>
      <c r="Q65" s="801">
        <v>0</v>
      </c>
      <c r="R65" s="801">
        <v>0</v>
      </c>
      <c r="S65" s="801">
        <v>15</v>
      </c>
      <c r="T65" s="802">
        <v>24</v>
      </c>
      <c r="U65" s="821">
        <v>0</v>
      </c>
      <c r="V65" s="822">
        <v>0</v>
      </c>
      <c r="W65" s="822">
        <v>0</v>
      </c>
      <c r="X65" s="822">
        <v>0</v>
      </c>
      <c r="Y65" s="822">
        <v>0</v>
      </c>
      <c r="Z65" s="822">
        <v>0</v>
      </c>
      <c r="AA65" s="822">
        <v>0</v>
      </c>
      <c r="AB65" s="823">
        <v>0</v>
      </c>
      <c r="AC65" s="832" t="s">
        <v>878</v>
      </c>
      <c r="AD65" s="833" t="s">
        <v>878</v>
      </c>
      <c r="AE65" s="834" t="s">
        <v>1471</v>
      </c>
      <c r="AF65" s="831" t="s">
        <v>1471</v>
      </c>
      <c r="AG65" s="832" t="s">
        <v>792</v>
      </c>
      <c r="AH65" s="842" t="s">
        <v>791</v>
      </c>
    </row>
    <row r="66" spans="1:34" ht="15.75" thickBot="1">
      <c r="A66" s="780" t="s">
        <v>1052</v>
      </c>
      <c r="B66" s="783" t="s">
        <v>685</v>
      </c>
      <c r="C66" s="783" t="s">
        <v>1291</v>
      </c>
      <c r="D66" s="805"/>
      <c r="E66" s="816">
        <v>0</v>
      </c>
      <c r="F66" s="791">
        <v>0</v>
      </c>
      <c r="G66" s="792">
        <v>0</v>
      </c>
      <c r="H66" s="791">
        <v>0</v>
      </c>
      <c r="I66" s="793">
        <v>0</v>
      </c>
      <c r="J66" s="791">
        <v>0</v>
      </c>
      <c r="K66" s="791">
        <v>0</v>
      </c>
      <c r="L66" s="794">
        <v>0</v>
      </c>
      <c r="M66" s="810">
        <v>1</v>
      </c>
      <c r="N66" s="801">
        <v>0</v>
      </c>
      <c r="O66" s="801">
        <v>14</v>
      </c>
      <c r="P66" s="801">
        <v>1</v>
      </c>
      <c r="Q66" s="801">
        <v>0</v>
      </c>
      <c r="R66" s="801">
        <v>0</v>
      </c>
      <c r="S66" s="801">
        <v>36</v>
      </c>
      <c r="T66" s="802">
        <v>52</v>
      </c>
      <c r="U66" s="821">
        <v>0</v>
      </c>
      <c r="V66" s="822">
        <v>0</v>
      </c>
      <c r="W66" s="822">
        <v>0</v>
      </c>
      <c r="X66" s="822">
        <v>0</v>
      </c>
      <c r="Y66" s="822">
        <v>0</v>
      </c>
      <c r="Z66" s="822">
        <v>0</v>
      </c>
      <c r="AA66" s="822">
        <v>0</v>
      </c>
      <c r="AB66" s="823">
        <v>0</v>
      </c>
      <c r="AC66" s="832" t="s">
        <v>878</v>
      </c>
      <c r="AD66" s="833" t="s">
        <v>878</v>
      </c>
      <c r="AE66" s="834" t="s">
        <v>1471</v>
      </c>
      <c r="AF66" s="831" t="s">
        <v>1471</v>
      </c>
      <c r="AG66" s="832" t="s">
        <v>792</v>
      </c>
      <c r="AH66" s="842" t="s">
        <v>791</v>
      </c>
    </row>
    <row r="67" spans="1:34" ht="15.75" thickBot="1">
      <c r="A67" s="780" t="s">
        <v>220</v>
      </c>
      <c r="B67" s="783" t="s">
        <v>747</v>
      </c>
      <c r="C67" s="783" t="s">
        <v>1295</v>
      </c>
      <c r="D67" s="805"/>
      <c r="E67" s="816">
        <v>0</v>
      </c>
      <c r="F67" s="791">
        <v>0</v>
      </c>
      <c r="G67" s="792">
        <v>3</v>
      </c>
      <c r="H67" s="791">
        <v>0</v>
      </c>
      <c r="I67" s="793">
        <v>0</v>
      </c>
      <c r="J67" s="791">
        <v>0</v>
      </c>
      <c r="K67" s="791">
        <v>0</v>
      </c>
      <c r="L67" s="794">
        <v>3</v>
      </c>
      <c r="M67" s="810">
        <v>1</v>
      </c>
      <c r="N67" s="801">
        <v>1</v>
      </c>
      <c r="O67" s="801">
        <v>147</v>
      </c>
      <c r="P67" s="801">
        <v>1</v>
      </c>
      <c r="Q67" s="801">
        <v>0</v>
      </c>
      <c r="R67" s="801">
        <v>0</v>
      </c>
      <c r="S67" s="801">
        <v>16</v>
      </c>
      <c r="T67" s="802">
        <v>166</v>
      </c>
      <c r="U67" s="821">
        <v>0</v>
      </c>
      <c r="V67" s="822">
        <v>0</v>
      </c>
      <c r="W67" s="822">
        <v>2.0408163265306121E-2</v>
      </c>
      <c r="X67" s="822">
        <v>0</v>
      </c>
      <c r="Y67" s="822">
        <v>0</v>
      </c>
      <c r="Z67" s="822">
        <v>0</v>
      </c>
      <c r="AA67" s="822">
        <v>0</v>
      </c>
      <c r="AB67" s="823">
        <v>1.8072289156626505E-2</v>
      </c>
      <c r="AC67" s="832" t="s">
        <v>878</v>
      </c>
      <c r="AD67" s="833" t="s">
        <v>878</v>
      </c>
      <c r="AE67" s="834" t="s">
        <v>1471</v>
      </c>
      <c r="AF67" s="831" t="s">
        <v>1471</v>
      </c>
      <c r="AG67" s="832" t="s">
        <v>792</v>
      </c>
      <c r="AH67" s="842" t="s">
        <v>791</v>
      </c>
    </row>
    <row r="68" spans="1:34" ht="15.75" thickBot="1">
      <c r="A68" s="780" t="s">
        <v>150</v>
      </c>
      <c r="B68" s="783" t="s">
        <v>658</v>
      </c>
      <c r="C68" s="783" t="s">
        <v>1291</v>
      </c>
      <c r="D68" s="805"/>
      <c r="E68" s="816">
        <v>0</v>
      </c>
      <c r="F68" s="791">
        <v>3</v>
      </c>
      <c r="G68" s="792">
        <v>4</v>
      </c>
      <c r="H68" s="791">
        <v>0</v>
      </c>
      <c r="I68" s="793">
        <v>1</v>
      </c>
      <c r="J68" s="791">
        <v>0</v>
      </c>
      <c r="K68" s="791">
        <v>16</v>
      </c>
      <c r="L68" s="794">
        <v>24</v>
      </c>
      <c r="M68" s="810">
        <v>5</v>
      </c>
      <c r="N68" s="801">
        <v>19</v>
      </c>
      <c r="O68" s="801">
        <v>430</v>
      </c>
      <c r="P68" s="801">
        <v>22</v>
      </c>
      <c r="Q68" s="801">
        <v>13</v>
      </c>
      <c r="R68" s="801">
        <v>1</v>
      </c>
      <c r="S68" s="801">
        <v>481</v>
      </c>
      <c r="T68" s="802">
        <v>971</v>
      </c>
      <c r="U68" s="821">
        <v>0</v>
      </c>
      <c r="V68" s="822">
        <v>0.15789473684210525</v>
      </c>
      <c r="W68" s="822">
        <v>9.3023255813953487E-3</v>
      </c>
      <c r="X68" s="822">
        <v>0</v>
      </c>
      <c r="Y68" s="822">
        <v>7.6923076923076927E-2</v>
      </c>
      <c r="Z68" s="822">
        <v>0</v>
      </c>
      <c r="AA68" s="822">
        <v>3.3264033264033266E-2</v>
      </c>
      <c r="AB68" s="823">
        <v>2.4716786817713696E-2</v>
      </c>
      <c r="AC68" s="832" t="s">
        <v>878</v>
      </c>
      <c r="AD68" s="833" t="s">
        <v>878</v>
      </c>
      <c r="AE68" s="834" t="s">
        <v>1471</v>
      </c>
      <c r="AF68" s="831" t="s">
        <v>1471</v>
      </c>
      <c r="AG68" s="832" t="s">
        <v>792</v>
      </c>
      <c r="AH68" s="842" t="s">
        <v>791</v>
      </c>
    </row>
    <row r="69" spans="1:34" ht="15.75" thickBot="1">
      <c r="A69" s="780" t="s">
        <v>357</v>
      </c>
      <c r="B69" s="783" t="s">
        <v>589</v>
      </c>
      <c r="C69" s="783" t="s">
        <v>1291</v>
      </c>
      <c r="D69" s="805"/>
      <c r="E69" s="816">
        <v>0</v>
      </c>
      <c r="F69" s="791">
        <v>0</v>
      </c>
      <c r="G69" s="792">
        <v>1</v>
      </c>
      <c r="H69" s="791">
        <v>0</v>
      </c>
      <c r="I69" s="793">
        <v>0</v>
      </c>
      <c r="J69" s="791">
        <v>0</v>
      </c>
      <c r="K69" s="791">
        <v>3</v>
      </c>
      <c r="L69" s="794">
        <v>4</v>
      </c>
      <c r="M69" s="810">
        <v>3</v>
      </c>
      <c r="N69" s="801">
        <v>3</v>
      </c>
      <c r="O69" s="801">
        <v>73</v>
      </c>
      <c r="P69" s="801">
        <v>7</v>
      </c>
      <c r="Q69" s="801">
        <v>0</v>
      </c>
      <c r="R69" s="801">
        <v>0</v>
      </c>
      <c r="S69" s="801">
        <v>185</v>
      </c>
      <c r="T69" s="802">
        <v>271</v>
      </c>
      <c r="U69" s="821">
        <v>0</v>
      </c>
      <c r="V69" s="822">
        <v>0</v>
      </c>
      <c r="W69" s="822">
        <v>1.3698630136986301E-2</v>
      </c>
      <c r="X69" s="822">
        <v>0</v>
      </c>
      <c r="Y69" s="822">
        <v>0</v>
      </c>
      <c r="Z69" s="822">
        <v>0</v>
      </c>
      <c r="AA69" s="822">
        <v>1.6216216216216217E-2</v>
      </c>
      <c r="AB69" s="823">
        <v>1.4760147601476014E-2</v>
      </c>
      <c r="AC69" s="832" t="s">
        <v>878</v>
      </c>
      <c r="AD69" s="833" t="s">
        <v>878</v>
      </c>
      <c r="AE69" s="834" t="s">
        <v>1471</v>
      </c>
      <c r="AF69" s="831" t="s">
        <v>1471</v>
      </c>
      <c r="AG69" s="832" t="s">
        <v>792</v>
      </c>
      <c r="AH69" s="842" t="s">
        <v>791</v>
      </c>
    </row>
    <row r="70" spans="1:34" ht="15">
      <c r="A70" s="780" t="s">
        <v>262</v>
      </c>
      <c r="B70" s="783" t="s">
        <v>808</v>
      </c>
      <c r="C70" s="783" t="s">
        <v>1291</v>
      </c>
      <c r="D70" s="805"/>
      <c r="E70" s="816">
        <v>0</v>
      </c>
      <c r="F70" s="791">
        <v>0</v>
      </c>
      <c r="G70" s="792">
        <v>0</v>
      </c>
      <c r="H70" s="791">
        <v>0</v>
      </c>
      <c r="I70" s="793">
        <v>0</v>
      </c>
      <c r="J70" s="791">
        <v>0</v>
      </c>
      <c r="K70" s="791">
        <v>0</v>
      </c>
      <c r="L70" s="794">
        <v>0</v>
      </c>
      <c r="M70" s="810">
        <v>0</v>
      </c>
      <c r="N70" s="801">
        <v>0</v>
      </c>
      <c r="O70" s="801">
        <v>2</v>
      </c>
      <c r="P70" s="801">
        <v>0</v>
      </c>
      <c r="Q70" s="801">
        <v>0</v>
      </c>
      <c r="R70" s="801">
        <v>0</v>
      </c>
      <c r="S70" s="801">
        <v>19</v>
      </c>
      <c r="T70" s="802">
        <v>21</v>
      </c>
      <c r="U70" s="821">
        <v>0</v>
      </c>
      <c r="V70" s="822">
        <v>0</v>
      </c>
      <c r="W70" s="822">
        <v>0</v>
      </c>
      <c r="X70" s="822">
        <v>0</v>
      </c>
      <c r="Y70" s="822">
        <v>0</v>
      </c>
      <c r="Z70" s="822">
        <v>0</v>
      </c>
      <c r="AA70" s="822">
        <v>0</v>
      </c>
      <c r="AB70" s="823">
        <v>0</v>
      </c>
      <c r="AC70" s="832" t="s">
        <v>878</v>
      </c>
      <c r="AD70" s="833" t="s">
        <v>878</v>
      </c>
      <c r="AE70" s="834" t="s">
        <v>1471</v>
      </c>
      <c r="AF70" s="831" t="s">
        <v>1471</v>
      </c>
      <c r="AG70" s="832" t="s">
        <v>792</v>
      </c>
      <c r="AH70" s="842" t="s">
        <v>791</v>
      </c>
    </row>
    <row r="71" spans="1:34" ht="15.75" thickBot="1">
      <c r="A71" s="781" t="s">
        <v>1388</v>
      </c>
      <c r="B71" s="783" t="s">
        <v>1389</v>
      </c>
      <c r="C71" s="785" t="s">
        <v>1293</v>
      </c>
      <c r="D71" s="806"/>
      <c r="E71" s="816">
        <v>0</v>
      </c>
      <c r="F71" s="791">
        <v>0</v>
      </c>
      <c r="G71" s="791">
        <v>2</v>
      </c>
      <c r="H71" s="791">
        <v>3</v>
      </c>
      <c r="I71" s="791">
        <v>1</v>
      </c>
      <c r="J71" s="791">
        <v>0</v>
      </c>
      <c r="K71" s="791">
        <v>21</v>
      </c>
      <c r="L71" s="794">
        <v>27</v>
      </c>
      <c r="M71" s="810">
        <v>25</v>
      </c>
      <c r="N71" s="801">
        <v>24</v>
      </c>
      <c r="O71" s="801">
        <v>306</v>
      </c>
      <c r="P71" s="801">
        <v>56</v>
      </c>
      <c r="Q71" s="801">
        <v>53</v>
      </c>
      <c r="R71" s="801">
        <v>3</v>
      </c>
      <c r="S71" s="801">
        <v>1696</v>
      </c>
      <c r="T71" s="802">
        <v>2163</v>
      </c>
      <c r="U71" s="821">
        <v>0</v>
      </c>
      <c r="V71" s="822">
        <v>0</v>
      </c>
      <c r="W71" s="822">
        <v>6.5359477124183009E-3</v>
      </c>
      <c r="X71" s="822">
        <v>5.3571428571428568E-2</v>
      </c>
      <c r="Y71" s="822">
        <v>1.8867924528301886E-2</v>
      </c>
      <c r="Z71" s="822">
        <v>0</v>
      </c>
      <c r="AA71" s="822">
        <v>1.2382075471698114E-2</v>
      </c>
      <c r="AB71" s="823">
        <v>1.2482662968099861E-2</v>
      </c>
      <c r="AC71" s="832" t="s">
        <v>878</v>
      </c>
      <c r="AD71" s="833" t="s">
        <v>792</v>
      </c>
      <c r="AE71" s="834" t="s">
        <v>1467</v>
      </c>
      <c r="AF71" s="842" t="s">
        <v>792</v>
      </c>
      <c r="AG71" s="832" t="s">
        <v>792</v>
      </c>
      <c r="AH71" s="842" t="s">
        <v>878</v>
      </c>
    </row>
    <row r="72" spans="1:34" ht="15.75" thickBot="1">
      <c r="A72" s="780" t="s">
        <v>7</v>
      </c>
      <c r="B72" s="783" t="s">
        <v>523</v>
      </c>
      <c r="C72" s="783" t="s">
        <v>1296</v>
      </c>
      <c r="D72" s="805"/>
      <c r="E72" s="816">
        <v>0</v>
      </c>
      <c r="F72" s="791">
        <v>0</v>
      </c>
      <c r="G72" s="792">
        <v>0</v>
      </c>
      <c r="H72" s="791">
        <v>0</v>
      </c>
      <c r="I72" s="793">
        <v>0</v>
      </c>
      <c r="J72" s="791">
        <v>0</v>
      </c>
      <c r="K72" s="791">
        <v>2</v>
      </c>
      <c r="L72" s="794">
        <v>2</v>
      </c>
      <c r="M72" s="810">
        <v>8</v>
      </c>
      <c r="N72" s="801">
        <v>6</v>
      </c>
      <c r="O72" s="801">
        <v>140</v>
      </c>
      <c r="P72" s="801">
        <v>15</v>
      </c>
      <c r="Q72" s="801">
        <v>25</v>
      </c>
      <c r="R72" s="801">
        <v>2</v>
      </c>
      <c r="S72" s="801">
        <v>285</v>
      </c>
      <c r="T72" s="802">
        <v>481</v>
      </c>
      <c r="U72" s="821">
        <v>0</v>
      </c>
      <c r="V72" s="822">
        <v>0</v>
      </c>
      <c r="W72" s="822">
        <v>0</v>
      </c>
      <c r="X72" s="822">
        <v>0</v>
      </c>
      <c r="Y72" s="822">
        <v>0</v>
      </c>
      <c r="Z72" s="822">
        <v>0</v>
      </c>
      <c r="AA72" s="822">
        <v>7.0175438596491229E-3</v>
      </c>
      <c r="AB72" s="823">
        <v>4.1580041580041582E-3</v>
      </c>
      <c r="AC72" s="832" t="s">
        <v>878</v>
      </c>
      <c r="AD72" s="833" t="s">
        <v>878</v>
      </c>
      <c r="AE72" s="834" t="s">
        <v>1471</v>
      </c>
      <c r="AF72" s="831" t="s">
        <v>1471</v>
      </c>
      <c r="AG72" s="832" t="s">
        <v>792</v>
      </c>
      <c r="AH72" s="842" t="s">
        <v>791</v>
      </c>
    </row>
    <row r="73" spans="1:34" ht="15.75" thickBot="1">
      <c r="A73" s="780" t="s">
        <v>290</v>
      </c>
      <c r="B73" s="783" t="s">
        <v>614</v>
      </c>
      <c r="C73" s="783" t="s">
        <v>1296</v>
      </c>
      <c r="D73" s="805"/>
      <c r="E73" s="816">
        <v>0</v>
      </c>
      <c r="F73" s="791">
        <v>0</v>
      </c>
      <c r="G73" s="792">
        <v>0</v>
      </c>
      <c r="H73" s="791">
        <v>0</v>
      </c>
      <c r="I73" s="793">
        <v>1</v>
      </c>
      <c r="J73" s="791">
        <v>0</v>
      </c>
      <c r="K73" s="791">
        <v>4</v>
      </c>
      <c r="L73" s="794">
        <v>5</v>
      </c>
      <c r="M73" s="810">
        <v>1</v>
      </c>
      <c r="N73" s="801">
        <v>5</v>
      </c>
      <c r="O73" s="801">
        <v>26</v>
      </c>
      <c r="P73" s="801">
        <v>8</v>
      </c>
      <c r="Q73" s="801">
        <v>12</v>
      </c>
      <c r="R73" s="801">
        <v>0</v>
      </c>
      <c r="S73" s="801">
        <v>176</v>
      </c>
      <c r="T73" s="802">
        <v>228</v>
      </c>
      <c r="U73" s="821">
        <v>0</v>
      </c>
      <c r="V73" s="822">
        <v>0</v>
      </c>
      <c r="W73" s="822">
        <v>0</v>
      </c>
      <c r="X73" s="822">
        <v>0</v>
      </c>
      <c r="Y73" s="822">
        <v>8.3333333333333329E-2</v>
      </c>
      <c r="Z73" s="822">
        <v>0</v>
      </c>
      <c r="AA73" s="822">
        <v>2.2727272727272728E-2</v>
      </c>
      <c r="AB73" s="823">
        <v>2.1929824561403508E-2</v>
      </c>
      <c r="AC73" s="832" t="s">
        <v>878</v>
      </c>
      <c r="AD73" s="833" t="s">
        <v>878</v>
      </c>
      <c r="AE73" s="834" t="s">
        <v>1471</v>
      </c>
      <c r="AF73" s="831" t="s">
        <v>1471</v>
      </c>
      <c r="AG73" s="832" t="s">
        <v>792</v>
      </c>
      <c r="AH73" s="842" t="s">
        <v>791</v>
      </c>
    </row>
    <row r="74" spans="1:34" ht="15.75" thickBot="1">
      <c r="A74" s="780" t="s">
        <v>159</v>
      </c>
      <c r="B74" s="783" t="s">
        <v>672</v>
      </c>
      <c r="C74" s="783" t="s">
        <v>1296</v>
      </c>
      <c r="D74" s="805"/>
      <c r="E74" s="816">
        <v>0</v>
      </c>
      <c r="F74" s="791">
        <v>0</v>
      </c>
      <c r="G74" s="792">
        <v>0</v>
      </c>
      <c r="H74" s="791">
        <v>0</v>
      </c>
      <c r="I74" s="793">
        <v>0</v>
      </c>
      <c r="J74" s="791">
        <v>0</v>
      </c>
      <c r="K74" s="791">
        <v>0</v>
      </c>
      <c r="L74" s="794">
        <v>0</v>
      </c>
      <c r="M74" s="810">
        <v>1</v>
      </c>
      <c r="N74" s="801">
        <v>2</v>
      </c>
      <c r="O74" s="801">
        <v>7</v>
      </c>
      <c r="P74" s="801">
        <v>4</v>
      </c>
      <c r="Q74" s="801">
        <v>14</v>
      </c>
      <c r="R74" s="801">
        <v>0</v>
      </c>
      <c r="S74" s="801">
        <v>57</v>
      </c>
      <c r="T74" s="802">
        <v>85</v>
      </c>
      <c r="U74" s="821">
        <v>0</v>
      </c>
      <c r="V74" s="822">
        <v>0</v>
      </c>
      <c r="W74" s="822">
        <v>0</v>
      </c>
      <c r="X74" s="822">
        <v>0</v>
      </c>
      <c r="Y74" s="822">
        <v>0</v>
      </c>
      <c r="Z74" s="822">
        <v>0</v>
      </c>
      <c r="AA74" s="822">
        <v>0</v>
      </c>
      <c r="AB74" s="823">
        <v>0</v>
      </c>
      <c r="AC74" s="835" t="s">
        <v>878</v>
      </c>
      <c r="AD74" s="835" t="s">
        <v>878</v>
      </c>
      <c r="AE74" s="834" t="s">
        <v>1471</v>
      </c>
      <c r="AF74" s="831" t="s">
        <v>1471</v>
      </c>
      <c r="AG74" s="835" t="s">
        <v>792</v>
      </c>
      <c r="AH74" s="842" t="s">
        <v>791</v>
      </c>
    </row>
    <row r="75" spans="1:34" ht="15.75" thickBot="1">
      <c r="A75" s="780" t="s">
        <v>1167</v>
      </c>
      <c r="B75" s="783" t="s">
        <v>648</v>
      </c>
      <c r="C75" s="783" t="s">
        <v>1296</v>
      </c>
      <c r="D75" s="805"/>
      <c r="E75" s="816">
        <v>0</v>
      </c>
      <c r="F75" s="791">
        <v>0</v>
      </c>
      <c r="G75" s="792">
        <v>0</v>
      </c>
      <c r="H75" s="791">
        <v>0</v>
      </c>
      <c r="I75" s="793">
        <v>0</v>
      </c>
      <c r="J75" s="791">
        <v>0</v>
      </c>
      <c r="K75" s="791">
        <v>0</v>
      </c>
      <c r="L75" s="794">
        <v>0</v>
      </c>
      <c r="M75" s="810">
        <v>0</v>
      </c>
      <c r="N75" s="801">
        <v>1</v>
      </c>
      <c r="O75" s="801">
        <v>4</v>
      </c>
      <c r="P75" s="801">
        <v>1</v>
      </c>
      <c r="Q75" s="801">
        <v>2</v>
      </c>
      <c r="R75" s="801">
        <v>0</v>
      </c>
      <c r="S75" s="801">
        <v>38</v>
      </c>
      <c r="T75" s="802">
        <v>46</v>
      </c>
      <c r="U75" s="821">
        <v>0</v>
      </c>
      <c r="V75" s="822">
        <v>0</v>
      </c>
      <c r="W75" s="822">
        <v>0</v>
      </c>
      <c r="X75" s="822">
        <v>0</v>
      </c>
      <c r="Y75" s="822">
        <v>0</v>
      </c>
      <c r="Z75" s="822">
        <v>0</v>
      </c>
      <c r="AA75" s="822">
        <v>0</v>
      </c>
      <c r="AB75" s="823">
        <v>0</v>
      </c>
      <c r="AC75" s="832" t="s">
        <v>878</v>
      </c>
      <c r="AD75" s="833" t="s">
        <v>878</v>
      </c>
      <c r="AE75" s="834" t="s">
        <v>1471</v>
      </c>
      <c r="AF75" s="831" t="s">
        <v>1471</v>
      </c>
      <c r="AG75" s="832" t="s">
        <v>792</v>
      </c>
      <c r="AH75" s="842" t="s">
        <v>791</v>
      </c>
    </row>
    <row r="76" spans="1:34" ht="15.75" thickBot="1">
      <c r="A76" s="780" t="s">
        <v>28</v>
      </c>
      <c r="B76" s="783" t="s">
        <v>656</v>
      </c>
      <c r="C76" s="783" t="s">
        <v>1296</v>
      </c>
      <c r="D76" s="805"/>
      <c r="E76" s="816">
        <v>0</v>
      </c>
      <c r="F76" s="791">
        <v>0</v>
      </c>
      <c r="G76" s="792">
        <v>0</v>
      </c>
      <c r="H76" s="791">
        <v>0</v>
      </c>
      <c r="I76" s="793">
        <v>0</v>
      </c>
      <c r="J76" s="791">
        <v>0</v>
      </c>
      <c r="K76" s="791">
        <v>1</v>
      </c>
      <c r="L76" s="794">
        <v>1</v>
      </c>
      <c r="M76" s="810">
        <v>2</v>
      </c>
      <c r="N76" s="801">
        <v>1</v>
      </c>
      <c r="O76" s="801">
        <v>16</v>
      </c>
      <c r="P76" s="801">
        <v>15</v>
      </c>
      <c r="Q76" s="801">
        <v>5</v>
      </c>
      <c r="R76" s="801">
        <v>0</v>
      </c>
      <c r="S76" s="801">
        <v>124</v>
      </c>
      <c r="T76" s="802">
        <v>163</v>
      </c>
      <c r="U76" s="821">
        <v>0</v>
      </c>
      <c r="V76" s="822">
        <v>0</v>
      </c>
      <c r="W76" s="822">
        <v>0</v>
      </c>
      <c r="X76" s="822">
        <v>0</v>
      </c>
      <c r="Y76" s="822">
        <v>0</v>
      </c>
      <c r="Z76" s="822">
        <v>0</v>
      </c>
      <c r="AA76" s="822">
        <v>8.0645161290322578E-3</v>
      </c>
      <c r="AB76" s="823">
        <v>6.1349693251533744E-3</v>
      </c>
      <c r="AC76" s="832" t="s">
        <v>878</v>
      </c>
      <c r="AD76" s="833" t="s">
        <v>878</v>
      </c>
      <c r="AE76" s="834" t="s">
        <v>1471</v>
      </c>
      <c r="AF76" s="831" t="s">
        <v>1471</v>
      </c>
      <c r="AG76" s="832" t="s">
        <v>792</v>
      </c>
      <c r="AH76" s="842" t="s">
        <v>791</v>
      </c>
    </row>
    <row r="77" spans="1:34" ht="15.75" thickBot="1">
      <c r="A77" s="780" t="s">
        <v>349</v>
      </c>
      <c r="B77" s="783" t="s">
        <v>350</v>
      </c>
      <c r="C77" s="783" t="s">
        <v>1296</v>
      </c>
      <c r="D77" s="805"/>
      <c r="E77" s="816">
        <v>0</v>
      </c>
      <c r="F77" s="791">
        <v>0</v>
      </c>
      <c r="G77" s="792">
        <v>1</v>
      </c>
      <c r="H77" s="791">
        <v>1</v>
      </c>
      <c r="I77" s="793">
        <v>0</v>
      </c>
      <c r="J77" s="791">
        <v>0</v>
      </c>
      <c r="K77" s="791">
        <v>4</v>
      </c>
      <c r="L77" s="794">
        <v>6</v>
      </c>
      <c r="M77" s="810">
        <v>0</v>
      </c>
      <c r="N77" s="801">
        <v>4</v>
      </c>
      <c r="O77" s="801">
        <v>36</v>
      </c>
      <c r="P77" s="801">
        <v>24</v>
      </c>
      <c r="Q77" s="801">
        <v>6</v>
      </c>
      <c r="R77" s="801">
        <v>0</v>
      </c>
      <c r="S77" s="801">
        <v>178</v>
      </c>
      <c r="T77" s="802">
        <v>248</v>
      </c>
      <c r="U77" s="821">
        <v>0</v>
      </c>
      <c r="V77" s="822">
        <v>0</v>
      </c>
      <c r="W77" s="822">
        <v>2.7777777777777776E-2</v>
      </c>
      <c r="X77" s="822">
        <v>4.1666666666666664E-2</v>
      </c>
      <c r="Y77" s="822">
        <v>0</v>
      </c>
      <c r="Z77" s="822">
        <v>0</v>
      </c>
      <c r="AA77" s="822">
        <v>2.247191011235955E-2</v>
      </c>
      <c r="AB77" s="823">
        <v>2.4193548387096774E-2</v>
      </c>
      <c r="AC77" s="835" t="s">
        <v>878</v>
      </c>
      <c r="AD77" s="835" t="s">
        <v>878</v>
      </c>
      <c r="AE77" s="834" t="s">
        <v>1471</v>
      </c>
      <c r="AF77" s="831" t="s">
        <v>1471</v>
      </c>
      <c r="AG77" s="835" t="s">
        <v>792</v>
      </c>
      <c r="AH77" s="842" t="s">
        <v>791</v>
      </c>
    </row>
    <row r="78" spans="1:34" ht="15">
      <c r="A78" s="780" t="s">
        <v>196</v>
      </c>
      <c r="B78" s="783" t="s">
        <v>777</v>
      </c>
      <c r="C78" s="783" t="s">
        <v>1296</v>
      </c>
      <c r="D78" s="805"/>
      <c r="E78" s="816">
        <v>0</v>
      </c>
      <c r="F78" s="791">
        <v>0</v>
      </c>
      <c r="G78" s="792">
        <v>0</v>
      </c>
      <c r="H78" s="791">
        <v>0</v>
      </c>
      <c r="I78" s="793">
        <v>0</v>
      </c>
      <c r="J78" s="791">
        <v>0</v>
      </c>
      <c r="K78" s="791">
        <v>0</v>
      </c>
      <c r="L78" s="794">
        <v>0</v>
      </c>
      <c r="M78" s="810">
        <v>0</v>
      </c>
      <c r="N78" s="801">
        <v>0</v>
      </c>
      <c r="O78" s="801">
        <v>5</v>
      </c>
      <c r="P78" s="801">
        <v>6</v>
      </c>
      <c r="Q78" s="801">
        <v>29</v>
      </c>
      <c r="R78" s="801">
        <v>0</v>
      </c>
      <c r="S78" s="801">
        <v>1</v>
      </c>
      <c r="T78" s="802">
        <v>41</v>
      </c>
      <c r="U78" s="821">
        <v>0</v>
      </c>
      <c r="V78" s="822">
        <v>0</v>
      </c>
      <c r="W78" s="822">
        <v>0</v>
      </c>
      <c r="X78" s="822">
        <v>0</v>
      </c>
      <c r="Y78" s="822">
        <v>0</v>
      </c>
      <c r="Z78" s="822">
        <v>0</v>
      </c>
      <c r="AA78" s="822">
        <v>0</v>
      </c>
      <c r="AB78" s="823">
        <v>0</v>
      </c>
      <c r="AC78" s="832" t="s">
        <v>878</v>
      </c>
      <c r="AD78" s="833" t="s">
        <v>878</v>
      </c>
      <c r="AE78" s="834" t="s">
        <v>1471</v>
      </c>
      <c r="AF78" s="831" t="s">
        <v>1471</v>
      </c>
      <c r="AG78" s="832" t="s">
        <v>792</v>
      </c>
      <c r="AH78" s="842" t="s">
        <v>791</v>
      </c>
    </row>
    <row r="79" spans="1:34" ht="15.75" thickBot="1">
      <c r="A79" s="780" t="s">
        <v>189</v>
      </c>
      <c r="B79" s="783" t="s">
        <v>826</v>
      </c>
      <c r="C79" s="783" t="s">
        <v>1296</v>
      </c>
      <c r="D79" s="805" t="s">
        <v>1934</v>
      </c>
      <c r="E79" s="816">
        <v>0</v>
      </c>
      <c r="F79" s="791">
        <v>0</v>
      </c>
      <c r="G79" s="792">
        <v>0</v>
      </c>
      <c r="H79" s="791">
        <v>0</v>
      </c>
      <c r="I79" s="793">
        <v>0</v>
      </c>
      <c r="J79" s="791">
        <v>0</v>
      </c>
      <c r="K79" s="791">
        <v>0</v>
      </c>
      <c r="L79" s="794">
        <v>0</v>
      </c>
      <c r="M79" s="810">
        <v>0</v>
      </c>
      <c r="N79" s="801">
        <v>0</v>
      </c>
      <c r="O79" s="801">
        <v>9</v>
      </c>
      <c r="P79" s="801">
        <v>0</v>
      </c>
      <c r="Q79" s="801">
        <v>6</v>
      </c>
      <c r="R79" s="801">
        <v>0</v>
      </c>
      <c r="S79" s="801">
        <v>10</v>
      </c>
      <c r="T79" s="802">
        <v>25</v>
      </c>
      <c r="U79" s="821">
        <v>0</v>
      </c>
      <c r="V79" s="822">
        <v>0</v>
      </c>
      <c r="W79" s="822">
        <v>0</v>
      </c>
      <c r="X79" s="822">
        <v>0</v>
      </c>
      <c r="Y79" s="822">
        <v>0</v>
      </c>
      <c r="Z79" s="822">
        <v>0</v>
      </c>
      <c r="AA79" s="822">
        <v>0</v>
      </c>
      <c r="AB79" s="823">
        <v>0</v>
      </c>
      <c r="AC79" s="832" t="s">
        <v>1386</v>
      </c>
      <c r="AD79" s="833" t="s">
        <v>1386</v>
      </c>
      <c r="AE79" s="834" t="s">
        <v>1386</v>
      </c>
      <c r="AG79" s="832" t="s">
        <v>1386</v>
      </c>
      <c r="AH79" s="842" t="s">
        <v>791</v>
      </c>
    </row>
    <row r="80" spans="1:34" ht="15.75" thickBot="1">
      <c r="A80" s="780" t="s">
        <v>1117</v>
      </c>
      <c r="B80" s="783" t="s">
        <v>566</v>
      </c>
      <c r="C80" s="783" t="s">
        <v>1296</v>
      </c>
      <c r="D80" s="805"/>
      <c r="E80" s="816">
        <v>0</v>
      </c>
      <c r="F80" s="791">
        <v>0</v>
      </c>
      <c r="G80" s="792">
        <v>0</v>
      </c>
      <c r="H80" s="791">
        <v>0</v>
      </c>
      <c r="I80" s="793">
        <v>0</v>
      </c>
      <c r="J80" s="791">
        <v>0</v>
      </c>
      <c r="K80" s="791">
        <v>0</v>
      </c>
      <c r="L80" s="794">
        <v>0</v>
      </c>
      <c r="M80" s="810">
        <v>0</v>
      </c>
      <c r="N80" s="801">
        <v>0</v>
      </c>
      <c r="O80" s="801">
        <v>4</v>
      </c>
      <c r="P80" s="801">
        <v>3</v>
      </c>
      <c r="Q80" s="801">
        <v>1</v>
      </c>
      <c r="R80" s="801">
        <v>0</v>
      </c>
      <c r="S80" s="801">
        <v>11</v>
      </c>
      <c r="T80" s="802">
        <v>19</v>
      </c>
      <c r="U80" s="821">
        <v>0</v>
      </c>
      <c r="V80" s="822">
        <v>0</v>
      </c>
      <c r="W80" s="822">
        <v>0</v>
      </c>
      <c r="X80" s="822">
        <v>0</v>
      </c>
      <c r="Y80" s="822">
        <v>0</v>
      </c>
      <c r="Z80" s="822">
        <v>0</v>
      </c>
      <c r="AA80" s="822">
        <v>0</v>
      </c>
      <c r="AB80" s="823">
        <v>0</v>
      </c>
      <c r="AC80" s="832" t="s">
        <v>878</v>
      </c>
      <c r="AD80" s="833" t="s">
        <v>878</v>
      </c>
      <c r="AE80" s="834" t="s">
        <v>1471</v>
      </c>
      <c r="AF80" s="831" t="s">
        <v>1471</v>
      </c>
      <c r="AG80" s="832" t="s">
        <v>792</v>
      </c>
      <c r="AH80" s="842" t="s">
        <v>791</v>
      </c>
    </row>
    <row r="81" spans="1:34" ht="15.75" thickBot="1">
      <c r="A81" s="780" t="s">
        <v>484</v>
      </c>
      <c r="B81" s="783" t="s">
        <v>749</v>
      </c>
      <c r="C81" s="783" t="s">
        <v>1296</v>
      </c>
      <c r="D81" s="805"/>
      <c r="E81" s="816">
        <v>0</v>
      </c>
      <c r="F81" s="791">
        <v>0</v>
      </c>
      <c r="G81" s="792">
        <v>0</v>
      </c>
      <c r="H81" s="791">
        <v>0</v>
      </c>
      <c r="I81" s="793">
        <v>0</v>
      </c>
      <c r="J81" s="791">
        <v>0</v>
      </c>
      <c r="K81" s="791">
        <v>0</v>
      </c>
      <c r="L81" s="794">
        <v>0</v>
      </c>
      <c r="M81" s="810">
        <v>0</v>
      </c>
      <c r="N81" s="801">
        <v>0</v>
      </c>
      <c r="O81" s="801">
        <v>1</v>
      </c>
      <c r="P81" s="801">
        <v>0</v>
      </c>
      <c r="Q81" s="801">
        <v>0</v>
      </c>
      <c r="R81" s="801">
        <v>0</v>
      </c>
      <c r="S81" s="801">
        <v>16</v>
      </c>
      <c r="T81" s="802">
        <v>17</v>
      </c>
      <c r="U81" s="821">
        <v>0</v>
      </c>
      <c r="V81" s="822">
        <v>0</v>
      </c>
      <c r="W81" s="822">
        <v>0</v>
      </c>
      <c r="X81" s="822">
        <v>0</v>
      </c>
      <c r="Y81" s="822">
        <v>0</v>
      </c>
      <c r="Z81" s="822">
        <v>0</v>
      </c>
      <c r="AA81" s="822">
        <v>0</v>
      </c>
      <c r="AB81" s="823">
        <v>0</v>
      </c>
      <c r="AC81" s="832" t="s">
        <v>878</v>
      </c>
      <c r="AD81" s="833" t="s">
        <v>878</v>
      </c>
      <c r="AE81" s="834" t="s">
        <v>1471</v>
      </c>
      <c r="AF81" s="831" t="s">
        <v>1471</v>
      </c>
      <c r="AG81" s="832" t="s">
        <v>792</v>
      </c>
      <c r="AH81" s="842" t="s">
        <v>791</v>
      </c>
    </row>
    <row r="82" spans="1:34" ht="15.75" thickBot="1">
      <c r="A82" s="780" t="s">
        <v>118</v>
      </c>
      <c r="B82" s="783" t="s">
        <v>810</v>
      </c>
      <c r="C82" s="783" t="s">
        <v>1296</v>
      </c>
      <c r="D82" s="805"/>
      <c r="E82" s="816">
        <v>0</v>
      </c>
      <c r="F82" s="791">
        <v>0</v>
      </c>
      <c r="G82" s="792">
        <v>0</v>
      </c>
      <c r="H82" s="791">
        <v>0</v>
      </c>
      <c r="I82" s="793">
        <v>0</v>
      </c>
      <c r="J82" s="791">
        <v>0</v>
      </c>
      <c r="K82" s="791">
        <v>0</v>
      </c>
      <c r="L82" s="794">
        <v>0</v>
      </c>
      <c r="M82" s="810">
        <v>0</v>
      </c>
      <c r="N82" s="801">
        <v>1</v>
      </c>
      <c r="O82" s="801">
        <v>1</v>
      </c>
      <c r="P82" s="801">
        <v>0</v>
      </c>
      <c r="Q82" s="801">
        <v>0</v>
      </c>
      <c r="R82" s="801">
        <v>0</v>
      </c>
      <c r="S82" s="801">
        <v>10</v>
      </c>
      <c r="T82" s="802">
        <v>12</v>
      </c>
      <c r="U82" s="821">
        <v>0</v>
      </c>
      <c r="V82" s="822">
        <v>0</v>
      </c>
      <c r="W82" s="822">
        <v>0</v>
      </c>
      <c r="X82" s="822">
        <v>0</v>
      </c>
      <c r="Y82" s="822">
        <v>0</v>
      </c>
      <c r="Z82" s="822">
        <v>0</v>
      </c>
      <c r="AA82" s="822">
        <v>0</v>
      </c>
      <c r="AB82" s="823">
        <v>0</v>
      </c>
      <c r="AC82" s="832" t="s">
        <v>878</v>
      </c>
      <c r="AD82" s="833" t="s">
        <v>878</v>
      </c>
      <c r="AE82" s="834" t="s">
        <v>1471</v>
      </c>
      <c r="AF82" s="831" t="s">
        <v>1471</v>
      </c>
      <c r="AG82" s="832" t="s">
        <v>792</v>
      </c>
      <c r="AH82" s="842" t="s">
        <v>791</v>
      </c>
    </row>
    <row r="83" spans="1:34" ht="15.75" thickBot="1">
      <c r="A83" s="780" t="s">
        <v>48</v>
      </c>
      <c r="B83" s="783" t="s">
        <v>506</v>
      </c>
      <c r="C83" s="783" t="s">
        <v>1296</v>
      </c>
      <c r="D83" s="805"/>
      <c r="E83" s="816">
        <v>0</v>
      </c>
      <c r="F83" s="791">
        <v>0</v>
      </c>
      <c r="G83" s="792">
        <v>0</v>
      </c>
      <c r="H83" s="791">
        <v>0</v>
      </c>
      <c r="I83" s="793">
        <v>0</v>
      </c>
      <c r="J83" s="791">
        <v>0</v>
      </c>
      <c r="K83" s="791">
        <v>0</v>
      </c>
      <c r="L83" s="794">
        <v>0</v>
      </c>
      <c r="M83" s="810">
        <v>0</v>
      </c>
      <c r="N83" s="801">
        <v>0</v>
      </c>
      <c r="O83" s="801">
        <v>18</v>
      </c>
      <c r="P83" s="801">
        <v>10</v>
      </c>
      <c r="Q83" s="801">
        <v>11</v>
      </c>
      <c r="R83" s="801">
        <v>0</v>
      </c>
      <c r="S83" s="801">
        <v>72</v>
      </c>
      <c r="T83" s="802">
        <v>111</v>
      </c>
      <c r="U83" s="821">
        <v>0</v>
      </c>
      <c r="V83" s="822">
        <v>0</v>
      </c>
      <c r="W83" s="822">
        <v>0</v>
      </c>
      <c r="X83" s="822">
        <v>0</v>
      </c>
      <c r="Y83" s="822">
        <v>0</v>
      </c>
      <c r="Z83" s="822">
        <v>0</v>
      </c>
      <c r="AA83" s="822">
        <v>0</v>
      </c>
      <c r="AB83" s="823">
        <v>0</v>
      </c>
      <c r="AC83" s="832" t="s">
        <v>878</v>
      </c>
      <c r="AD83" s="833" t="s">
        <v>878</v>
      </c>
      <c r="AE83" s="834" t="s">
        <v>1471</v>
      </c>
      <c r="AF83" s="831" t="s">
        <v>1471</v>
      </c>
      <c r="AG83" s="832" t="s">
        <v>792</v>
      </c>
      <c r="AH83" s="842" t="s">
        <v>791</v>
      </c>
    </row>
    <row r="84" spans="1:34" ht="15.75" thickBot="1">
      <c r="A84" s="780" t="s">
        <v>280</v>
      </c>
      <c r="B84" s="783" t="s">
        <v>682</v>
      </c>
      <c r="C84" s="783" t="s">
        <v>1296</v>
      </c>
      <c r="D84" s="805"/>
      <c r="E84" s="816">
        <v>0</v>
      </c>
      <c r="F84" s="791">
        <v>0</v>
      </c>
      <c r="G84" s="792">
        <v>0</v>
      </c>
      <c r="H84" s="791">
        <v>0</v>
      </c>
      <c r="I84" s="793">
        <v>0</v>
      </c>
      <c r="J84" s="791">
        <v>0</v>
      </c>
      <c r="K84" s="791">
        <v>0</v>
      </c>
      <c r="L84" s="794">
        <v>0</v>
      </c>
      <c r="M84" s="810">
        <v>1</v>
      </c>
      <c r="N84" s="801">
        <v>2</v>
      </c>
      <c r="O84" s="801">
        <v>4</v>
      </c>
      <c r="P84" s="801">
        <v>1</v>
      </c>
      <c r="Q84" s="801">
        <v>21</v>
      </c>
      <c r="R84" s="801">
        <v>0</v>
      </c>
      <c r="S84" s="801">
        <v>25</v>
      </c>
      <c r="T84" s="802">
        <v>54</v>
      </c>
      <c r="U84" s="821">
        <v>0</v>
      </c>
      <c r="V84" s="822">
        <v>0</v>
      </c>
      <c r="W84" s="822">
        <v>0</v>
      </c>
      <c r="X84" s="822">
        <v>0</v>
      </c>
      <c r="Y84" s="822">
        <v>0</v>
      </c>
      <c r="Z84" s="822">
        <v>0</v>
      </c>
      <c r="AA84" s="822">
        <v>0</v>
      </c>
      <c r="AB84" s="823">
        <v>0</v>
      </c>
      <c r="AC84" s="832" t="s">
        <v>878</v>
      </c>
      <c r="AD84" s="833" t="s">
        <v>878</v>
      </c>
      <c r="AE84" s="834" t="s">
        <v>1471</v>
      </c>
      <c r="AF84" s="831" t="s">
        <v>1471</v>
      </c>
      <c r="AG84" s="832" t="s">
        <v>792</v>
      </c>
      <c r="AH84" s="842" t="s">
        <v>791</v>
      </c>
    </row>
    <row r="85" spans="1:34" ht="15.75" thickBot="1">
      <c r="A85" s="780" t="s">
        <v>276</v>
      </c>
      <c r="B85" s="783" t="s">
        <v>680</v>
      </c>
      <c r="C85" s="783" t="s">
        <v>1297</v>
      </c>
      <c r="D85" s="805"/>
      <c r="E85" s="816">
        <v>0</v>
      </c>
      <c r="F85" s="791">
        <v>0</v>
      </c>
      <c r="G85" s="792">
        <v>0</v>
      </c>
      <c r="H85" s="791">
        <v>0</v>
      </c>
      <c r="I85" s="793">
        <v>0</v>
      </c>
      <c r="J85" s="791">
        <v>0</v>
      </c>
      <c r="K85" s="791">
        <v>3</v>
      </c>
      <c r="L85" s="794">
        <v>3</v>
      </c>
      <c r="M85" s="810">
        <v>45</v>
      </c>
      <c r="N85" s="801">
        <v>50</v>
      </c>
      <c r="O85" s="801">
        <v>109</v>
      </c>
      <c r="P85" s="801">
        <v>34</v>
      </c>
      <c r="Q85" s="801">
        <v>10</v>
      </c>
      <c r="R85" s="801">
        <v>2</v>
      </c>
      <c r="S85" s="801">
        <v>483</v>
      </c>
      <c r="T85" s="802">
        <v>733</v>
      </c>
      <c r="U85" s="821">
        <v>0</v>
      </c>
      <c r="V85" s="822">
        <v>0</v>
      </c>
      <c r="W85" s="822">
        <v>0</v>
      </c>
      <c r="X85" s="822">
        <v>0</v>
      </c>
      <c r="Y85" s="822">
        <v>0</v>
      </c>
      <c r="Z85" s="822">
        <v>0</v>
      </c>
      <c r="AA85" s="822">
        <v>6.2111801242236021E-3</v>
      </c>
      <c r="AB85" s="823">
        <v>4.0927694406548429E-3</v>
      </c>
      <c r="AC85" s="832" t="s">
        <v>878</v>
      </c>
      <c r="AD85" s="833" t="s">
        <v>878</v>
      </c>
      <c r="AE85" s="834" t="s">
        <v>1471</v>
      </c>
      <c r="AF85" s="831" t="s">
        <v>1471</v>
      </c>
      <c r="AG85" s="832" t="s">
        <v>792</v>
      </c>
      <c r="AH85" s="842" t="s">
        <v>791</v>
      </c>
    </row>
    <row r="86" spans="1:34" ht="15.75" thickBot="1">
      <c r="A86" s="780" t="s">
        <v>88</v>
      </c>
      <c r="B86" s="783" t="s">
        <v>568</v>
      </c>
      <c r="C86" s="783" t="s">
        <v>1297</v>
      </c>
      <c r="D86" s="805"/>
      <c r="E86" s="816">
        <v>0</v>
      </c>
      <c r="F86" s="791">
        <v>0</v>
      </c>
      <c r="G86" s="792">
        <v>0</v>
      </c>
      <c r="H86" s="791">
        <v>0</v>
      </c>
      <c r="I86" s="793">
        <v>0</v>
      </c>
      <c r="J86" s="791">
        <v>0</v>
      </c>
      <c r="K86" s="791">
        <v>3</v>
      </c>
      <c r="L86" s="794">
        <v>3</v>
      </c>
      <c r="M86" s="810">
        <v>3</v>
      </c>
      <c r="N86" s="801">
        <v>5</v>
      </c>
      <c r="O86" s="801">
        <v>26</v>
      </c>
      <c r="P86" s="801">
        <v>18</v>
      </c>
      <c r="Q86" s="801">
        <v>2</v>
      </c>
      <c r="R86" s="801">
        <v>0</v>
      </c>
      <c r="S86" s="801">
        <v>85</v>
      </c>
      <c r="T86" s="802">
        <v>139</v>
      </c>
      <c r="U86" s="821">
        <v>0</v>
      </c>
      <c r="V86" s="822">
        <v>0</v>
      </c>
      <c r="W86" s="822">
        <v>0</v>
      </c>
      <c r="X86" s="822">
        <v>0</v>
      </c>
      <c r="Y86" s="822">
        <v>0</v>
      </c>
      <c r="Z86" s="822">
        <v>0</v>
      </c>
      <c r="AA86" s="822">
        <v>3.5294117647058823E-2</v>
      </c>
      <c r="AB86" s="823">
        <v>2.1582733812949641E-2</v>
      </c>
      <c r="AC86" s="832" t="s">
        <v>878</v>
      </c>
      <c r="AD86" s="833" t="s">
        <v>878</v>
      </c>
      <c r="AE86" s="834" t="s">
        <v>1471</v>
      </c>
      <c r="AF86" s="831" t="s">
        <v>1471</v>
      </c>
      <c r="AG86" s="832" t="s">
        <v>792</v>
      </c>
      <c r="AH86" s="842" t="s">
        <v>791</v>
      </c>
    </row>
    <row r="87" spans="1:34" ht="15.75" thickBot="1">
      <c r="A87" s="780" t="s">
        <v>226</v>
      </c>
      <c r="B87" s="783" t="s">
        <v>688</v>
      </c>
      <c r="C87" s="783" t="s">
        <v>1297</v>
      </c>
      <c r="D87" s="805"/>
      <c r="E87" s="816">
        <v>0</v>
      </c>
      <c r="F87" s="791">
        <v>0</v>
      </c>
      <c r="G87" s="792">
        <v>0</v>
      </c>
      <c r="H87" s="791">
        <v>0</v>
      </c>
      <c r="I87" s="793">
        <v>0</v>
      </c>
      <c r="J87" s="791">
        <v>0</v>
      </c>
      <c r="K87" s="791">
        <v>0</v>
      </c>
      <c r="L87" s="794">
        <v>0</v>
      </c>
      <c r="M87" s="810">
        <v>6</v>
      </c>
      <c r="N87" s="801">
        <v>4</v>
      </c>
      <c r="O87" s="801">
        <v>7</v>
      </c>
      <c r="P87" s="801">
        <v>7</v>
      </c>
      <c r="Q87" s="801">
        <v>3</v>
      </c>
      <c r="R87" s="801">
        <v>1</v>
      </c>
      <c r="S87" s="801">
        <v>176</v>
      </c>
      <c r="T87" s="802">
        <v>204</v>
      </c>
      <c r="U87" s="821">
        <v>0</v>
      </c>
      <c r="V87" s="822">
        <v>0</v>
      </c>
      <c r="W87" s="822">
        <v>0</v>
      </c>
      <c r="X87" s="822">
        <v>0</v>
      </c>
      <c r="Y87" s="822">
        <v>0</v>
      </c>
      <c r="Z87" s="822">
        <v>0</v>
      </c>
      <c r="AA87" s="822">
        <v>0</v>
      </c>
      <c r="AB87" s="823">
        <v>0</v>
      </c>
      <c r="AC87" s="832" t="s">
        <v>878</v>
      </c>
      <c r="AD87" s="833" t="s">
        <v>878</v>
      </c>
      <c r="AE87" s="834" t="s">
        <v>1471</v>
      </c>
      <c r="AF87" s="831" t="s">
        <v>1471</v>
      </c>
      <c r="AG87" s="832" t="s">
        <v>792</v>
      </c>
      <c r="AH87" s="842" t="s">
        <v>791</v>
      </c>
    </row>
    <row r="88" spans="1:34" ht="15.75" thickBot="1">
      <c r="A88" s="780" t="s">
        <v>306</v>
      </c>
      <c r="B88" s="783" t="s">
        <v>711</v>
      </c>
      <c r="C88" s="783" t="s">
        <v>1292</v>
      </c>
      <c r="D88" s="805"/>
      <c r="E88" s="816">
        <v>0</v>
      </c>
      <c r="F88" s="791">
        <v>0</v>
      </c>
      <c r="G88" s="792">
        <v>0</v>
      </c>
      <c r="H88" s="791">
        <v>0</v>
      </c>
      <c r="I88" s="793">
        <v>0</v>
      </c>
      <c r="J88" s="791">
        <v>0</v>
      </c>
      <c r="K88" s="791">
        <v>0</v>
      </c>
      <c r="L88" s="794">
        <v>0</v>
      </c>
      <c r="M88" s="810">
        <v>0</v>
      </c>
      <c r="N88" s="801">
        <v>0</v>
      </c>
      <c r="O88" s="801">
        <v>0</v>
      </c>
      <c r="P88" s="801">
        <v>0</v>
      </c>
      <c r="Q88" s="801">
        <v>4</v>
      </c>
      <c r="R88" s="801">
        <v>0</v>
      </c>
      <c r="S88" s="801">
        <v>0</v>
      </c>
      <c r="T88" s="802">
        <v>4</v>
      </c>
      <c r="U88" s="821">
        <v>0</v>
      </c>
      <c r="V88" s="822">
        <v>0</v>
      </c>
      <c r="W88" s="822">
        <v>0</v>
      </c>
      <c r="X88" s="822">
        <v>0</v>
      </c>
      <c r="Y88" s="822">
        <v>0</v>
      </c>
      <c r="Z88" s="822">
        <v>0</v>
      </c>
      <c r="AA88" s="822">
        <v>0</v>
      </c>
      <c r="AB88" s="823">
        <v>0</v>
      </c>
      <c r="AC88" s="832" t="s">
        <v>878</v>
      </c>
      <c r="AD88" s="833" t="s">
        <v>878</v>
      </c>
      <c r="AE88" s="834" t="s">
        <v>1471</v>
      </c>
      <c r="AF88" s="831" t="s">
        <v>1471</v>
      </c>
      <c r="AG88" s="832" t="s">
        <v>792</v>
      </c>
      <c r="AH88" s="842" t="s">
        <v>791</v>
      </c>
    </row>
    <row r="89" spans="1:34" ht="15.75" thickBot="1">
      <c r="A89" s="780" t="s">
        <v>468</v>
      </c>
      <c r="B89" s="783" t="s">
        <v>542</v>
      </c>
      <c r="C89" s="783" t="s">
        <v>1292</v>
      </c>
      <c r="D89" s="805"/>
      <c r="E89" s="816">
        <v>0</v>
      </c>
      <c r="F89" s="791">
        <v>0</v>
      </c>
      <c r="G89" s="792">
        <v>0</v>
      </c>
      <c r="H89" s="791">
        <v>0</v>
      </c>
      <c r="I89" s="793">
        <v>0</v>
      </c>
      <c r="J89" s="791">
        <v>0</v>
      </c>
      <c r="K89" s="791">
        <v>0</v>
      </c>
      <c r="L89" s="794">
        <v>0</v>
      </c>
      <c r="M89" s="810">
        <v>0</v>
      </c>
      <c r="N89" s="801">
        <v>0</v>
      </c>
      <c r="O89" s="801">
        <v>2</v>
      </c>
      <c r="P89" s="801">
        <v>0</v>
      </c>
      <c r="Q89" s="801">
        <v>0</v>
      </c>
      <c r="R89" s="801">
        <v>2</v>
      </c>
      <c r="S89" s="801">
        <v>7</v>
      </c>
      <c r="T89" s="802">
        <v>11</v>
      </c>
      <c r="U89" s="821">
        <v>0</v>
      </c>
      <c r="V89" s="822">
        <v>0</v>
      </c>
      <c r="W89" s="822">
        <v>0</v>
      </c>
      <c r="X89" s="822">
        <v>0</v>
      </c>
      <c r="Y89" s="822">
        <v>0</v>
      </c>
      <c r="Z89" s="822">
        <v>0</v>
      </c>
      <c r="AA89" s="822">
        <v>0</v>
      </c>
      <c r="AB89" s="823">
        <v>0</v>
      </c>
      <c r="AC89" s="832" t="s">
        <v>878</v>
      </c>
      <c r="AD89" s="833" t="s">
        <v>878</v>
      </c>
      <c r="AE89" s="834" t="s">
        <v>1471</v>
      </c>
      <c r="AF89" s="831" t="s">
        <v>1471</v>
      </c>
      <c r="AG89" s="832" t="s">
        <v>792</v>
      </c>
      <c r="AH89" s="842" t="s">
        <v>791</v>
      </c>
    </row>
    <row r="90" spans="1:34" ht="15.75" thickBot="1">
      <c r="A90" s="780" t="s">
        <v>22</v>
      </c>
      <c r="B90" s="783" t="s">
        <v>730</v>
      </c>
      <c r="C90" s="783" t="s">
        <v>1292</v>
      </c>
      <c r="D90" s="805"/>
      <c r="E90" s="816">
        <v>0</v>
      </c>
      <c r="F90" s="791">
        <v>0</v>
      </c>
      <c r="G90" s="792">
        <v>0</v>
      </c>
      <c r="H90" s="791">
        <v>0</v>
      </c>
      <c r="I90" s="793">
        <v>0</v>
      </c>
      <c r="J90" s="791">
        <v>0</v>
      </c>
      <c r="K90" s="791">
        <v>0</v>
      </c>
      <c r="L90" s="794">
        <v>0</v>
      </c>
      <c r="M90" s="810">
        <v>0</v>
      </c>
      <c r="N90" s="801">
        <v>0</v>
      </c>
      <c r="O90" s="801">
        <v>0</v>
      </c>
      <c r="P90" s="801">
        <v>0</v>
      </c>
      <c r="Q90" s="801">
        <v>0</v>
      </c>
      <c r="R90" s="801">
        <v>0</v>
      </c>
      <c r="S90" s="801">
        <v>26</v>
      </c>
      <c r="T90" s="802">
        <v>26</v>
      </c>
      <c r="U90" s="821">
        <v>0</v>
      </c>
      <c r="V90" s="822">
        <v>0</v>
      </c>
      <c r="W90" s="822">
        <v>0</v>
      </c>
      <c r="X90" s="822">
        <v>0</v>
      </c>
      <c r="Y90" s="822">
        <v>0</v>
      </c>
      <c r="Z90" s="822">
        <v>0</v>
      </c>
      <c r="AA90" s="822">
        <v>0</v>
      </c>
      <c r="AB90" s="823">
        <v>0</v>
      </c>
      <c r="AC90" s="832" t="s">
        <v>878</v>
      </c>
      <c r="AD90" s="833" t="s">
        <v>878</v>
      </c>
      <c r="AE90" s="834" t="s">
        <v>1471</v>
      </c>
      <c r="AF90" s="831" t="s">
        <v>1471</v>
      </c>
      <c r="AG90" s="832" t="s">
        <v>792</v>
      </c>
      <c r="AH90" s="842" t="s">
        <v>791</v>
      </c>
    </row>
    <row r="91" spans="1:34" ht="15.75" thickBot="1">
      <c r="A91" s="780" t="s">
        <v>1148</v>
      </c>
      <c r="B91" s="783" t="s">
        <v>556</v>
      </c>
      <c r="C91" s="783" t="s">
        <v>1292</v>
      </c>
      <c r="D91" s="805"/>
      <c r="E91" s="816">
        <v>0</v>
      </c>
      <c r="F91" s="791">
        <v>0</v>
      </c>
      <c r="G91" s="792">
        <v>0</v>
      </c>
      <c r="H91" s="791">
        <v>0</v>
      </c>
      <c r="I91" s="793">
        <v>0</v>
      </c>
      <c r="J91" s="791">
        <v>0</v>
      </c>
      <c r="K91" s="791">
        <v>1</v>
      </c>
      <c r="L91" s="794">
        <v>1</v>
      </c>
      <c r="M91" s="810">
        <v>2</v>
      </c>
      <c r="N91" s="801">
        <v>3</v>
      </c>
      <c r="O91" s="801">
        <v>11</v>
      </c>
      <c r="P91" s="801">
        <v>7</v>
      </c>
      <c r="Q91" s="801">
        <v>5</v>
      </c>
      <c r="R91" s="801">
        <v>0</v>
      </c>
      <c r="S91" s="801">
        <v>112</v>
      </c>
      <c r="T91" s="802">
        <v>140</v>
      </c>
      <c r="U91" s="821">
        <v>0</v>
      </c>
      <c r="V91" s="822">
        <v>0</v>
      </c>
      <c r="W91" s="822">
        <v>0</v>
      </c>
      <c r="X91" s="822">
        <v>0</v>
      </c>
      <c r="Y91" s="822">
        <v>0</v>
      </c>
      <c r="Z91" s="822">
        <v>0</v>
      </c>
      <c r="AA91" s="822">
        <v>8.9285714285714281E-3</v>
      </c>
      <c r="AB91" s="823">
        <v>7.1428571428571426E-3</v>
      </c>
      <c r="AC91" s="832" t="s">
        <v>878</v>
      </c>
      <c r="AD91" s="833" t="s">
        <v>878</v>
      </c>
      <c r="AE91" s="834" t="s">
        <v>1471</v>
      </c>
      <c r="AF91" s="831" t="s">
        <v>1471</v>
      </c>
      <c r="AG91" s="832" t="s">
        <v>792</v>
      </c>
      <c r="AH91" s="842" t="s">
        <v>791</v>
      </c>
    </row>
    <row r="92" spans="1:34" ht="15">
      <c r="A92" s="780" t="s">
        <v>335</v>
      </c>
      <c r="B92" s="783" t="s">
        <v>706</v>
      </c>
      <c r="C92" s="783" t="s">
        <v>1292</v>
      </c>
      <c r="D92" s="805"/>
      <c r="E92" s="816">
        <v>0</v>
      </c>
      <c r="F92" s="791">
        <v>0</v>
      </c>
      <c r="G92" s="792">
        <v>0</v>
      </c>
      <c r="H92" s="791">
        <v>0</v>
      </c>
      <c r="I92" s="793">
        <v>0</v>
      </c>
      <c r="J92" s="791">
        <v>0</v>
      </c>
      <c r="K92" s="791">
        <v>3</v>
      </c>
      <c r="L92" s="794">
        <v>3</v>
      </c>
      <c r="M92" s="810">
        <v>4</v>
      </c>
      <c r="N92" s="801">
        <v>4</v>
      </c>
      <c r="O92" s="801">
        <v>10</v>
      </c>
      <c r="P92" s="801">
        <v>10</v>
      </c>
      <c r="Q92" s="801">
        <v>7</v>
      </c>
      <c r="R92" s="801">
        <v>1</v>
      </c>
      <c r="S92" s="801">
        <v>149</v>
      </c>
      <c r="T92" s="802">
        <v>185</v>
      </c>
      <c r="U92" s="821">
        <v>0</v>
      </c>
      <c r="V92" s="822">
        <v>0</v>
      </c>
      <c r="W92" s="822">
        <v>0</v>
      </c>
      <c r="X92" s="822">
        <v>0</v>
      </c>
      <c r="Y92" s="822">
        <v>0</v>
      </c>
      <c r="Z92" s="822">
        <v>0</v>
      </c>
      <c r="AA92" s="822">
        <v>2.0134228187919462E-2</v>
      </c>
      <c r="AB92" s="823">
        <v>1.6216216216216217E-2</v>
      </c>
      <c r="AC92" s="832" t="s">
        <v>878</v>
      </c>
      <c r="AD92" s="833" t="s">
        <v>878</v>
      </c>
      <c r="AE92" s="834" t="s">
        <v>1471</v>
      </c>
      <c r="AF92" s="831" t="s">
        <v>1471</v>
      </c>
      <c r="AG92" s="832" t="s">
        <v>792</v>
      </c>
      <c r="AH92" s="842" t="s">
        <v>791</v>
      </c>
    </row>
    <row r="93" spans="1:34" ht="15">
      <c r="A93" s="780" t="s">
        <v>452</v>
      </c>
      <c r="B93" s="783" t="s">
        <v>591</v>
      </c>
      <c r="C93" s="783" t="s">
        <v>1297</v>
      </c>
      <c r="D93" s="805"/>
      <c r="E93" s="816">
        <v>0</v>
      </c>
      <c r="F93" s="791">
        <v>10</v>
      </c>
      <c r="G93" s="792">
        <v>6</v>
      </c>
      <c r="H93" s="791">
        <v>1</v>
      </c>
      <c r="I93" s="793">
        <v>0</v>
      </c>
      <c r="J93" s="791">
        <v>1</v>
      </c>
      <c r="K93" s="791">
        <v>17</v>
      </c>
      <c r="L93" s="794">
        <v>35</v>
      </c>
      <c r="M93" s="810">
        <v>152</v>
      </c>
      <c r="N93" s="801">
        <v>116</v>
      </c>
      <c r="O93" s="801">
        <v>412</v>
      </c>
      <c r="P93" s="801">
        <v>136</v>
      </c>
      <c r="Q93" s="801">
        <v>41</v>
      </c>
      <c r="R93" s="801">
        <v>27</v>
      </c>
      <c r="S93" s="801">
        <v>1348</v>
      </c>
      <c r="T93" s="802">
        <v>2232</v>
      </c>
      <c r="U93" s="821">
        <v>0</v>
      </c>
      <c r="V93" s="822">
        <v>8.6206896551724144E-2</v>
      </c>
      <c r="W93" s="822">
        <v>1.4563106796116505E-2</v>
      </c>
      <c r="X93" s="822">
        <v>7.3529411764705881E-3</v>
      </c>
      <c r="Y93" s="822">
        <v>0</v>
      </c>
      <c r="Z93" s="822">
        <v>3.7037037037037035E-2</v>
      </c>
      <c r="AA93" s="822">
        <v>1.2611275964391691E-2</v>
      </c>
      <c r="AB93" s="823">
        <v>1.5681003584229389E-2</v>
      </c>
      <c r="AC93" s="832" t="s">
        <v>878</v>
      </c>
      <c r="AD93" s="833" t="s">
        <v>792</v>
      </c>
      <c r="AE93" s="834" t="s">
        <v>1620</v>
      </c>
      <c r="AF93" s="842" t="s">
        <v>792</v>
      </c>
      <c r="AG93" s="832" t="s">
        <v>792</v>
      </c>
      <c r="AH93" s="842" t="s">
        <v>878</v>
      </c>
    </row>
    <row r="94" spans="1:34" ht="15">
      <c r="A94" s="780" t="s">
        <v>454</v>
      </c>
      <c r="B94" s="783" t="s">
        <v>818</v>
      </c>
      <c r="C94" s="783" t="s">
        <v>1293</v>
      </c>
      <c r="D94" s="805"/>
      <c r="E94" s="816">
        <v>0</v>
      </c>
      <c r="F94" s="791">
        <v>12</v>
      </c>
      <c r="G94" s="792">
        <v>10</v>
      </c>
      <c r="H94" s="791">
        <v>4</v>
      </c>
      <c r="I94" s="793">
        <v>1</v>
      </c>
      <c r="J94" s="791">
        <v>2</v>
      </c>
      <c r="K94" s="791">
        <v>43</v>
      </c>
      <c r="L94" s="794">
        <v>72</v>
      </c>
      <c r="M94" s="810">
        <v>103</v>
      </c>
      <c r="N94" s="801">
        <v>145</v>
      </c>
      <c r="O94" s="801">
        <v>543</v>
      </c>
      <c r="P94" s="801">
        <v>241</v>
      </c>
      <c r="Q94" s="801">
        <v>30</v>
      </c>
      <c r="R94" s="801">
        <v>36</v>
      </c>
      <c r="S94" s="801">
        <v>2250</v>
      </c>
      <c r="T94" s="802">
        <v>3348</v>
      </c>
      <c r="U94" s="821">
        <v>0</v>
      </c>
      <c r="V94" s="822">
        <v>8.2758620689655171E-2</v>
      </c>
      <c r="W94" s="822">
        <v>1.841620626151013E-2</v>
      </c>
      <c r="X94" s="822">
        <v>1.6597510373443983E-2</v>
      </c>
      <c r="Y94" s="822">
        <v>3.3333333333333333E-2</v>
      </c>
      <c r="Z94" s="822">
        <v>5.5555555555555552E-2</v>
      </c>
      <c r="AA94" s="822">
        <v>1.911111111111111E-2</v>
      </c>
      <c r="AB94" s="823">
        <v>2.1505376344086023E-2</v>
      </c>
      <c r="AC94" s="832" t="s">
        <v>878</v>
      </c>
      <c r="AD94" s="833" t="s">
        <v>792</v>
      </c>
      <c r="AE94" s="834" t="s">
        <v>2522</v>
      </c>
      <c r="AF94" s="842" t="s">
        <v>792</v>
      </c>
      <c r="AG94" s="832" t="s">
        <v>792</v>
      </c>
      <c r="AH94" s="842" t="s">
        <v>878</v>
      </c>
    </row>
    <row r="95" spans="1:34" ht="15.75" thickBot="1">
      <c r="A95" s="780" t="s">
        <v>456</v>
      </c>
      <c r="B95" s="783" t="s">
        <v>592</v>
      </c>
      <c r="C95" s="783" t="s">
        <v>1298</v>
      </c>
      <c r="D95" s="805"/>
      <c r="E95" s="816">
        <v>1</v>
      </c>
      <c r="F95" s="791">
        <v>29</v>
      </c>
      <c r="G95" s="792">
        <v>19</v>
      </c>
      <c r="H95" s="791">
        <v>26</v>
      </c>
      <c r="I95" s="793">
        <v>1</v>
      </c>
      <c r="J95" s="791">
        <v>3</v>
      </c>
      <c r="K95" s="791">
        <v>28</v>
      </c>
      <c r="L95" s="794">
        <v>107</v>
      </c>
      <c r="M95" s="810">
        <v>159</v>
      </c>
      <c r="N95" s="801">
        <v>399</v>
      </c>
      <c r="O95" s="801">
        <v>666</v>
      </c>
      <c r="P95" s="801">
        <v>493</v>
      </c>
      <c r="Q95" s="801">
        <v>34</v>
      </c>
      <c r="R95" s="801">
        <v>89</v>
      </c>
      <c r="S95" s="801">
        <v>853</v>
      </c>
      <c r="T95" s="802">
        <v>2693</v>
      </c>
      <c r="U95" s="821">
        <v>6.2893081761006293E-3</v>
      </c>
      <c r="V95" s="822">
        <v>7.2681704260651625E-2</v>
      </c>
      <c r="W95" s="822">
        <v>2.8528528528528527E-2</v>
      </c>
      <c r="X95" s="822">
        <v>5.2738336713995942E-2</v>
      </c>
      <c r="Y95" s="822">
        <v>2.9411764705882353E-2</v>
      </c>
      <c r="Z95" s="822">
        <v>3.3707865168539325E-2</v>
      </c>
      <c r="AA95" s="822">
        <v>3.2825322391559206E-2</v>
      </c>
      <c r="AB95" s="823">
        <v>3.9732640178239881E-2</v>
      </c>
      <c r="AC95" s="832" t="s">
        <v>792</v>
      </c>
      <c r="AD95" s="833" t="s">
        <v>792</v>
      </c>
      <c r="AE95" s="834" t="s">
        <v>2523</v>
      </c>
      <c r="AF95" s="842" t="s">
        <v>792</v>
      </c>
      <c r="AG95" s="832" t="s">
        <v>878</v>
      </c>
      <c r="AH95" s="842" t="s">
        <v>878</v>
      </c>
    </row>
    <row r="96" spans="1:34" ht="15.75" thickBot="1">
      <c r="A96" s="780" t="s">
        <v>1172</v>
      </c>
      <c r="B96" s="783" t="s">
        <v>651</v>
      </c>
      <c r="C96" s="783" t="s">
        <v>1298</v>
      </c>
      <c r="D96" s="805"/>
      <c r="E96" s="816">
        <v>0</v>
      </c>
      <c r="F96" s="791">
        <v>0</v>
      </c>
      <c r="G96" s="792">
        <v>0</v>
      </c>
      <c r="H96" s="791">
        <v>0</v>
      </c>
      <c r="I96" s="793">
        <v>0</v>
      </c>
      <c r="J96" s="791">
        <v>0</v>
      </c>
      <c r="K96" s="791">
        <v>0</v>
      </c>
      <c r="L96" s="794">
        <v>0</v>
      </c>
      <c r="M96" s="810">
        <v>51</v>
      </c>
      <c r="N96" s="801">
        <v>9</v>
      </c>
      <c r="O96" s="801">
        <v>23</v>
      </c>
      <c r="P96" s="801">
        <v>16</v>
      </c>
      <c r="Q96" s="801">
        <v>3</v>
      </c>
      <c r="R96" s="801">
        <v>2</v>
      </c>
      <c r="S96" s="801">
        <v>320</v>
      </c>
      <c r="T96" s="802">
        <v>424</v>
      </c>
      <c r="U96" s="821">
        <v>0</v>
      </c>
      <c r="V96" s="822">
        <v>0</v>
      </c>
      <c r="W96" s="822">
        <v>0</v>
      </c>
      <c r="X96" s="822">
        <v>0</v>
      </c>
      <c r="Y96" s="822">
        <v>0</v>
      </c>
      <c r="Z96" s="822">
        <v>0</v>
      </c>
      <c r="AA96" s="822">
        <v>0</v>
      </c>
      <c r="AB96" s="823">
        <v>0</v>
      </c>
      <c r="AC96" s="832" t="s">
        <v>878</v>
      </c>
      <c r="AD96" s="833" t="s">
        <v>878</v>
      </c>
      <c r="AE96" s="834" t="s">
        <v>1471</v>
      </c>
      <c r="AF96" s="831" t="s">
        <v>1471</v>
      </c>
      <c r="AG96" s="832" t="s">
        <v>792</v>
      </c>
      <c r="AH96" s="842" t="s">
        <v>791</v>
      </c>
    </row>
    <row r="97" spans="1:34" ht="15.75" thickBot="1">
      <c r="A97" s="780" t="s">
        <v>284</v>
      </c>
      <c r="B97" s="783" t="s">
        <v>611</v>
      </c>
      <c r="C97" s="783" t="s">
        <v>1298</v>
      </c>
      <c r="D97" s="805"/>
      <c r="E97" s="816">
        <v>0</v>
      </c>
      <c r="F97" s="791">
        <v>5</v>
      </c>
      <c r="G97" s="792">
        <v>11</v>
      </c>
      <c r="H97" s="791">
        <v>1</v>
      </c>
      <c r="I97" s="793">
        <v>1</v>
      </c>
      <c r="J97" s="791">
        <v>0</v>
      </c>
      <c r="K97" s="791">
        <v>3</v>
      </c>
      <c r="L97" s="794">
        <v>21</v>
      </c>
      <c r="M97" s="810">
        <v>196</v>
      </c>
      <c r="N97" s="801">
        <v>322</v>
      </c>
      <c r="O97" s="801">
        <v>936</v>
      </c>
      <c r="P97" s="801">
        <v>195</v>
      </c>
      <c r="Q97" s="801">
        <v>55</v>
      </c>
      <c r="R97" s="801">
        <v>88</v>
      </c>
      <c r="S97" s="801">
        <v>651</v>
      </c>
      <c r="T97" s="802">
        <v>2443</v>
      </c>
      <c r="U97" s="821">
        <v>0</v>
      </c>
      <c r="V97" s="822">
        <v>1.5527950310559006E-2</v>
      </c>
      <c r="W97" s="822">
        <v>1.1752136752136752E-2</v>
      </c>
      <c r="X97" s="822">
        <v>5.1282051282051282E-3</v>
      </c>
      <c r="Y97" s="822">
        <v>1.8181818181818181E-2</v>
      </c>
      <c r="Z97" s="822">
        <v>0</v>
      </c>
      <c r="AA97" s="822">
        <v>4.608294930875576E-3</v>
      </c>
      <c r="AB97" s="823">
        <v>8.5959885386819486E-3</v>
      </c>
      <c r="AC97" s="832" t="s">
        <v>878</v>
      </c>
      <c r="AD97" s="833" t="s">
        <v>878</v>
      </c>
      <c r="AE97" s="834" t="s">
        <v>1471</v>
      </c>
      <c r="AF97" s="831" t="s">
        <v>1471</v>
      </c>
      <c r="AG97" s="832" t="s">
        <v>792</v>
      </c>
      <c r="AH97" s="842" t="s">
        <v>791</v>
      </c>
    </row>
    <row r="98" spans="1:34" ht="15">
      <c r="A98" s="780" t="s">
        <v>440</v>
      </c>
      <c r="B98" s="783" t="s">
        <v>714</v>
      </c>
      <c r="C98" s="783" t="s">
        <v>1298</v>
      </c>
      <c r="D98" s="805"/>
      <c r="E98" s="816">
        <v>0</v>
      </c>
      <c r="F98" s="791">
        <v>0</v>
      </c>
      <c r="G98" s="792">
        <v>0</v>
      </c>
      <c r="H98" s="791">
        <v>0</v>
      </c>
      <c r="I98" s="793">
        <v>0</v>
      </c>
      <c r="J98" s="791">
        <v>0</v>
      </c>
      <c r="K98" s="791">
        <v>0</v>
      </c>
      <c r="L98" s="794">
        <v>0</v>
      </c>
      <c r="M98" s="810">
        <v>3</v>
      </c>
      <c r="N98" s="801">
        <v>4</v>
      </c>
      <c r="O98" s="801">
        <v>24</v>
      </c>
      <c r="P98" s="801">
        <v>15</v>
      </c>
      <c r="Q98" s="801">
        <v>4</v>
      </c>
      <c r="R98" s="801">
        <v>0</v>
      </c>
      <c r="S98" s="801">
        <v>133</v>
      </c>
      <c r="T98" s="802">
        <v>183</v>
      </c>
      <c r="U98" s="821">
        <v>0</v>
      </c>
      <c r="V98" s="822">
        <v>0</v>
      </c>
      <c r="W98" s="822">
        <v>0</v>
      </c>
      <c r="X98" s="822">
        <v>0</v>
      </c>
      <c r="Y98" s="822">
        <v>0</v>
      </c>
      <c r="Z98" s="822">
        <v>0</v>
      </c>
      <c r="AA98" s="822">
        <v>0</v>
      </c>
      <c r="AB98" s="823">
        <v>0</v>
      </c>
      <c r="AC98" s="835" t="s">
        <v>878</v>
      </c>
      <c r="AD98" s="835" t="s">
        <v>878</v>
      </c>
      <c r="AE98" s="834" t="s">
        <v>1471</v>
      </c>
      <c r="AF98" s="831" t="s">
        <v>1471</v>
      </c>
      <c r="AG98" s="835" t="s">
        <v>792</v>
      </c>
      <c r="AH98" s="842" t="s">
        <v>791</v>
      </c>
    </row>
    <row r="99" spans="1:34" ht="15.75" thickBot="1">
      <c r="A99" s="780" t="s">
        <v>376</v>
      </c>
      <c r="B99" s="783" t="s">
        <v>601</v>
      </c>
      <c r="C99" s="783" t="s">
        <v>1291</v>
      </c>
      <c r="D99" s="805"/>
      <c r="E99" s="816">
        <v>0</v>
      </c>
      <c r="F99" s="791">
        <v>0</v>
      </c>
      <c r="G99" s="792">
        <v>1</v>
      </c>
      <c r="H99" s="791">
        <v>0</v>
      </c>
      <c r="I99" s="793">
        <v>9</v>
      </c>
      <c r="J99" s="791">
        <v>0</v>
      </c>
      <c r="K99" s="791">
        <v>0</v>
      </c>
      <c r="L99" s="794">
        <v>10</v>
      </c>
      <c r="M99" s="810">
        <v>0</v>
      </c>
      <c r="N99" s="801">
        <v>0</v>
      </c>
      <c r="O99" s="801">
        <v>8</v>
      </c>
      <c r="P99" s="801">
        <v>18</v>
      </c>
      <c r="Q99" s="801">
        <v>52</v>
      </c>
      <c r="R99" s="801">
        <v>0</v>
      </c>
      <c r="S99" s="801">
        <v>17</v>
      </c>
      <c r="T99" s="802">
        <v>95</v>
      </c>
      <c r="U99" s="821">
        <v>0</v>
      </c>
      <c r="V99" s="822">
        <v>0</v>
      </c>
      <c r="W99" s="822">
        <v>0.125</v>
      </c>
      <c r="X99" s="822">
        <v>0</v>
      </c>
      <c r="Y99" s="822">
        <v>0.17307692307692307</v>
      </c>
      <c r="Z99" s="822">
        <v>0</v>
      </c>
      <c r="AA99" s="822">
        <v>0</v>
      </c>
      <c r="AB99" s="823">
        <v>0.10526315789473684</v>
      </c>
      <c r="AC99" s="832" t="s">
        <v>792</v>
      </c>
      <c r="AD99" s="833" t="s">
        <v>792</v>
      </c>
      <c r="AE99" s="834" t="s">
        <v>1932</v>
      </c>
      <c r="AF99" s="842" t="s">
        <v>792</v>
      </c>
      <c r="AG99" s="832" t="s">
        <v>878</v>
      </c>
      <c r="AH99" s="842" t="s">
        <v>878</v>
      </c>
    </row>
    <row r="100" spans="1:34" ht="15">
      <c r="A100" s="780" t="s">
        <v>32</v>
      </c>
      <c r="B100" s="783" t="s">
        <v>759</v>
      </c>
      <c r="C100" s="783" t="s">
        <v>1298</v>
      </c>
      <c r="D100" s="805"/>
      <c r="E100" s="816">
        <v>0</v>
      </c>
      <c r="F100" s="791">
        <v>0</v>
      </c>
      <c r="G100" s="792">
        <v>0</v>
      </c>
      <c r="H100" s="791">
        <v>0</v>
      </c>
      <c r="I100" s="793">
        <v>0</v>
      </c>
      <c r="J100" s="791">
        <v>0</v>
      </c>
      <c r="K100" s="791">
        <v>0</v>
      </c>
      <c r="L100" s="794">
        <v>0</v>
      </c>
      <c r="M100" s="810">
        <v>0</v>
      </c>
      <c r="N100" s="801">
        <v>0</v>
      </c>
      <c r="O100" s="801">
        <v>3</v>
      </c>
      <c r="P100" s="801">
        <v>0</v>
      </c>
      <c r="Q100" s="801">
        <v>0</v>
      </c>
      <c r="R100" s="801">
        <v>0</v>
      </c>
      <c r="S100" s="801">
        <v>7</v>
      </c>
      <c r="T100" s="802">
        <v>10</v>
      </c>
      <c r="U100" s="821">
        <v>0</v>
      </c>
      <c r="V100" s="822">
        <v>0</v>
      </c>
      <c r="W100" s="822">
        <v>0</v>
      </c>
      <c r="X100" s="822">
        <v>0</v>
      </c>
      <c r="Y100" s="822">
        <v>0</v>
      </c>
      <c r="Z100" s="822">
        <v>0</v>
      </c>
      <c r="AA100" s="822">
        <v>0</v>
      </c>
      <c r="AB100" s="823">
        <v>0</v>
      </c>
      <c r="AC100" s="832" t="s">
        <v>878</v>
      </c>
      <c r="AD100" s="833" t="s">
        <v>878</v>
      </c>
      <c r="AE100" s="834" t="s">
        <v>1471</v>
      </c>
      <c r="AF100" s="831" t="s">
        <v>1471</v>
      </c>
      <c r="AG100" s="832" t="s">
        <v>792</v>
      </c>
      <c r="AH100" s="842" t="s">
        <v>791</v>
      </c>
    </row>
    <row r="101" spans="1:34" ht="15.75" thickBot="1">
      <c r="A101" s="780" t="s">
        <v>296</v>
      </c>
      <c r="B101" s="783" t="s">
        <v>617</v>
      </c>
      <c r="C101" s="783" t="s">
        <v>1298</v>
      </c>
      <c r="D101" s="805"/>
      <c r="E101" s="816">
        <v>0</v>
      </c>
      <c r="F101" s="791">
        <v>3</v>
      </c>
      <c r="G101" s="792">
        <v>6</v>
      </c>
      <c r="H101" s="791">
        <v>1</v>
      </c>
      <c r="I101" s="793">
        <v>0</v>
      </c>
      <c r="J101" s="791">
        <v>0</v>
      </c>
      <c r="K101" s="791">
        <v>15</v>
      </c>
      <c r="L101" s="794">
        <v>25</v>
      </c>
      <c r="M101" s="810">
        <v>195</v>
      </c>
      <c r="N101" s="801">
        <v>75</v>
      </c>
      <c r="O101" s="801">
        <v>206</v>
      </c>
      <c r="P101" s="801">
        <v>79</v>
      </c>
      <c r="Q101" s="801">
        <v>12</v>
      </c>
      <c r="R101" s="801">
        <v>7</v>
      </c>
      <c r="S101" s="801">
        <v>1030</v>
      </c>
      <c r="T101" s="802">
        <v>1604</v>
      </c>
      <c r="U101" s="821">
        <v>0</v>
      </c>
      <c r="V101" s="822">
        <v>0.04</v>
      </c>
      <c r="W101" s="822">
        <v>2.9126213592233011E-2</v>
      </c>
      <c r="X101" s="822">
        <v>1.2658227848101266E-2</v>
      </c>
      <c r="Y101" s="822">
        <v>0</v>
      </c>
      <c r="Z101" s="822">
        <v>0</v>
      </c>
      <c r="AA101" s="822">
        <v>1.4563106796116505E-2</v>
      </c>
      <c r="AB101" s="823">
        <v>1.5586034912718205E-2</v>
      </c>
      <c r="AC101" s="832" t="s">
        <v>878</v>
      </c>
      <c r="AD101" s="833" t="s">
        <v>792</v>
      </c>
      <c r="AE101" s="834" t="s">
        <v>1620</v>
      </c>
      <c r="AF101" s="842" t="s">
        <v>792</v>
      </c>
      <c r="AG101" s="832" t="s">
        <v>792</v>
      </c>
      <c r="AH101" s="842" t="s">
        <v>878</v>
      </c>
    </row>
    <row r="102" spans="1:34" ht="15.75" thickBot="1">
      <c r="A102" s="780" t="s">
        <v>503</v>
      </c>
      <c r="B102" s="783" t="s">
        <v>788</v>
      </c>
      <c r="C102" s="783" t="s">
        <v>1298</v>
      </c>
      <c r="D102" s="805"/>
      <c r="E102" s="816">
        <v>0</v>
      </c>
      <c r="F102" s="791">
        <v>2</v>
      </c>
      <c r="G102" s="792">
        <v>1</v>
      </c>
      <c r="H102" s="791">
        <v>0</v>
      </c>
      <c r="I102" s="793">
        <v>1</v>
      </c>
      <c r="J102" s="791">
        <v>1</v>
      </c>
      <c r="K102" s="791">
        <v>0</v>
      </c>
      <c r="L102" s="794">
        <v>5</v>
      </c>
      <c r="M102" s="810">
        <v>44</v>
      </c>
      <c r="N102" s="801">
        <v>61</v>
      </c>
      <c r="O102" s="801">
        <v>95</v>
      </c>
      <c r="P102" s="801">
        <v>10</v>
      </c>
      <c r="Q102" s="801">
        <v>4</v>
      </c>
      <c r="R102" s="801">
        <v>7</v>
      </c>
      <c r="S102" s="801">
        <v>42</v>
      </c>
      <c r="T102" s="802">
        <v>263</v>
      </c>
      <c r="U102" s="821">
        <v>0</v>
      </c>
      <c r="V102" s="822">
        <v>3.2786885245901641E-2</v>
      </c>
      <c r="W102" s="822">
        <v>1.0526315789473684E-2</v>
      </c>
      <c r="X102" s="822">
        <v>0</v>
      </c>
      <c r="Y102" s="822">
        <v>0.25</v>
      </c>
      <c r="Z102" s="822">
        <v>0.14285714285714285</v>
      </c>
      <c r="AA102" s="822">
        <v>0</v>
      </c>
      <c r="AB102" s="823">
        <v>1.9011406844106463E-2</v>
      </c>
      <c r="AC102" s="832" t="s">
        <v>878</v>
      </c>
      <c r="AD102" s="833" t="s">
        <v>878</v>
      </c>
      <c r="AE102" s="834" t="s">
        <v>1471</v>
      </c>
      <c r="AF102" s="831" t="s">
        <v>1471</v>
      </c>
      <c r="AG102" s="832" t="s">
        <v>792</v>
      </c>
      <c r="AH102" s="842" t="s">
        <v>791</v>
      </c>
    </row>
    <row r="103" spans="1:34" ht="15">
      <c r="A103" s="780" t="s">
        <v>333</v>
      </c>
      <c r="B103" s="783" t="s">
        <v>743</v>
      </c>
      <c r="C103" s="783" t="s">
        <v>1298</v>
      </c>
      <c r="D103" s="805"/>
      <c r="E103" s="816">
        <v>0</v>
      </c>
      <c r="F103" s="791">
        <v>0</v>
      </c>
      <c r="G103" s="792">
        <v>0</v>
      </c>
      <c r="H103" s="791">
        <v>0</v>
      </c>
      <c r="I103" s="793">
        <v>1</v>
      </c>
      <c r="J103" s="791">
        <v>0</v>
      </c>
      <c r="K103" s="791">
        <v>2</v>
      </c>
      <c r="L103" s="794">
        <v>3</v>
      </c>
      <c r="M103" s="810">
        <v>1</v>
      </c>
      <c r="N103" s="801">
        <v>7</v>
      </c>
      <c r="O103" s="801">
        <v>54</v>
      </c>
      <c r="P103" s="801">
        <v>9</v>
      </c>
      <c r="Q103" s="801">
        <v>8</v>
      </c>
      <c r="R103" s="801">
        <v>1</v>
      </c>
      <c r="S103" s="801">
        <v>219</v>
      </c>
      <c r="T103" s="802">
        <v>299</v>
      </c>
      <c r="U103" s="821">
        <v>0</v>
      </c>
      <c r="V103" s="822">
        <v>0</v>
      </c>
      <c r="W103" s="822">
        <v>0</v>
      </c>
      <c r="X103" s="822">
        <v>0</v>
      </c>
      <c r="Y103" s="822">
        <v>0.125</v>
      </c>
      <c r="Z103" s="822">
        <v>0</v>
      </c>
      <c r="AA103" s="822">
        <v>9.1324200913242004E-3</v>
      </c>
      <c r="AB103" s="823">
        <v>1.0033444816053512E-2</v>
      </c>
      <c r="AC103" s="832" t="s">
        <v>878</v>
      </c>
      <c r="AD103" s="833" t="s">
        <v>878</v>
      </c>
      <c r="AE103" s="834" t="s">
        <v>1471</v>
      </c>
      <c r="AF103" s="831" t="s">
        <v>1471</v>
      </c>
      <c r="AG103" s="832" t="s">
        <v>792</v>
      </c>
      <c r="AH103" s="842" t="s">
        <v>791</v>
      </c>
    </row>
    <row r="104" spans="1:34" ht="15.75" thickBot="1">
      <c r="A104" s="780" t="s">
        <v>395</v>
      </c>
      <c r="B104" s="783" t="s">
        <v>621</v>
      </c>
      <c r="C104" s="783" t="s">
        <v>1293</v>
      </c>
      <c r="D104" s="805"/>
      <c r="E104" s="816">
        <v>0</v>
      </c>
      <c r="F104" s="791">
        <v>1</v>
      </c>
      <c r="G104" s="792">
        <v>1</v>
      </c>
      <c r="H104" s="791">
        <v>3</v>
      </c>
      <c r="I104" s="793">
        <v>2</v>
      </c>
      <c r="J104" s="791">
        <v>0</v>
      </c>
      <c r="K104" s="791">
        <v>18</v>
      </c>
      <c r="L104" s="794">
        <v>25</v>
      </c>
      <c r="M104" s="810">
        <v>6</v>
      </c>
      <c r="N104" s="801">
        <v>6</v>
      </c>
      <c r="O104" s="801">
        <v>99</v>
      </c>
      <c r="P104" s="801">
        <v>50</v>
      </c>
      <c r="Q104" s="801">
        <v>24</v>
      </c>
      <c r="R104" s="801">
        <v>0</v>
      </c>
      <c r="S104" s="801">
        <v>468</v>
      </c>
      <c r="T104" s="802">
        <v>653</v>
      </c>
      <c r="U104" s="821">
        <v>0</v>
      </c>
      <c r="V104" s="822">
        <v>0.16666666666666666</v>
      </c>
      <c r="W104" s="822">
        <v>1.0101010101010102E-2</v>
      </c>
      <c r="X104" s="822">
        <v>0.06</v>
      </c>
      <c r="Y104" s="822">
        <v>8.3333333333333329E-2</v>
      </c>
      <c r="Z104" s="822">
        <v>0</v>
      </c>
      <c r="AA104" s="822">
        <v>3.8461538461538464E-2</v>
      </c>
      <c r="AB104" s="823">
        <v>3.8284839203675342E-2</v>
      </c>
      <c r="AC104" s="832" t="s">
        <v>792</v>
      </c>
      <c r="AD104" s="833" t="s">
        <v>792</v>
      </c>
      <c r="AE104" s="834" t="s">
        <v>2524</v>
      </c>
      <c r="AF104" s="842" t="s">
        <v>792</v>
      </c>
      <c r="AG104" s="832" t="s">
        <v>878</v>
      </c>
      <c r="AH104" s="842" t="s">
        <v>878</v>
      </c>
    </row>
    <row r="105" spans="1:34" ht="15.75" thickBot="1">
      <c r="A105" s="780" t="s">
        <v>198</v>
      </c>
      <c r="B105" s="783" t="s">
        <v>778</v>
      </c>
      <c r="C105" s="783" t="s">
        <v>1298</v>
      </c>
      <c r="D105" s="805"/>
      <c r="E105" s="816">
        <v>0</v>
      </c>
      <c r="F105" s="791">
        <v>0</v>
      </c>
      <c r="G105" s="792">
        <v>1</v>
      </c>
      <c r="H105" s="791">
        <v>0</v>
      </c>
      <c r="I105" s="793">
        <v>0</v>
      </c>
      <c r="J105" s="791">
        <v>0</v>
      </c>
      <c r="K105" s="791">
        <v>5</v>
      </c>
      <c r="L105" s="794">
        <v>6</v>
      </c>
      <c r="M105" s="810">
        <v>28</v>
      </c>
      <c r="N105" s="801">
        <v>33</v>
      </c>
      <c r="O105" s="801">
        <v>83</v>
      </c>
      <c r="P105" s="801">
        <v>61</v>
      </c>
      <c r="Q105" s="801">
        <v>9</v>
      </c>
      <c r="R105" s="801">
        <v>1</v>
      </c>
      <c r="S105" s="801">
        <v>605</v>
      </c>
      <c r="T105" s="802">
        <v>820</v>
      </c>
      <c r="U105" s="821">
        <v>0</v>
      </c>
      <c r="V105" s="822">
        <v>0</v>
      </c>
      <c r="W105" s="822">
        <v>1.2048192771084338E-2</v>
      </c>
      <c r="X105" s="822">
        <v>0</v>
      </c>
      <c r="Y105" s="822">
        <v>0</v>
      </c>
      <c r="Z105" s="822">
        <v>0</v>
      </c>
      <c r="AA105" s="822">
        <v>8.2644628099173556E-3</v>
      </c>
      <c r="AB105" s="823">
        <v>7.3170731707317077E-3</v>
      </c>
      <c r="AC105" s="832" t="s">
        <v>878</v>
      </c>
      <c r="AD105" s="833" t="s">
        <v>878</v>
      </c>
      <c r="AE105" s="834" t="s">
        <v>1471</v>
      </c>
      <c r="AF105" s="831" t="s">
        <v>1471</v>
      </c>
      <c r="AG105" s="832" t="s">
        <v>792</v>
      </c>
      <c r="AH105" s="842" t="s">
        <v>791</v>
      </c>
    </row>
    <row r="106" spans="1:34" ht="15">
      <c r="A106" s="780" t="s">
        <v>1051</v>
      </c>
      <c r="B106" s="783" t="s">
        <v>684</v>
      </c>
      <c r="C106" s="783" t="s">
        <v>1298</v>
      </c>
      <c r="D106" s="805"/>
      <c r="E106" s="816">
        <v>0</v>
      </c>
      <c r="F106" s="791">
        <v>0</v>
      </c>
      <c r="G106" s="792">
        <v>0</v>
      </c>
      <c r="H106" s="791">
        <v>0</v>
      </c>
      <c r="I106" s="793">
        <v>0</v>
      </c>
      <c r="J106" s="791">
        <v>0</v>
      </c>
      <c r="K106" s="791">
        <v>1</v>
      </c>
      <c r="L106" s="794">
        <v>1</v>
      </c>
      <c r="M106" s="810">
        <v>23</v>
      </c>
      <c r="N106" s="801">
        <v>8</v>
      </c>
      <c r="O106" s="801">
        <v>42</v>
      </c>
      <c r="P106" s="801">
        <v>19</v>
      </c>
      <c r="Q106" s="801">
        <v>4</v>
      </c>
      <c r="R106" s="801">
        <v>4</v>
      </c>
      <c r="S106" s="801">
        <v>503</v>
      </c>
      <c r="T106" s="802">
        <v>603</v>
      </c>
      <c r="U106" s="821">
        <v>0</v>
      </c>
      <c r="V106" s="822">
        <v>0</v>
      </c>
      <c r="W106" s="822">
        <v>0</v>
      </c>
      <c r="X106" s="822">
        <v>0</v>
      </c>
      <c r="Y106" s="822">
        <v>0</v>
      </c>
      <c r="Z106" s="822">
        <v>0</v>
      </c>
      <c r="AA106" s="822">
        <v>1.9880715705765406E-3</v>
      </c>
      <c r="AB106" s="823">
        <v>1.658374792703151E-3</v>
      </c>
      <c r="AC106" s="832" t="s">
        <v>878</v>
      </c>
      <c r="AD106" s="833" t="s">
        <v>878</v>
      </c>
      <c r="AE106" s="834" t="s">
        <v>1471</v>
      </c>
      <c r="AF106" s="831" t="s">
        <v>1471</v>
      </c>
      <c r="AG106" s="832" t="s">
        <v>792</v>
      </c>
      <c r="AH106" s="842" t="s">
        <v>791</v>
      </c>
    </row>
    <row r="107" spans="1:34" ht="15.75" thickBot="1">
      <c r="A107" s="780" t="s">
        <v>399</v>
      </c>
      <c r="B107" s="783" t="s">
        <v>623</v>
      </c>
      <c r="C107" s="783" t="s">
        <v>1298</v>
      </c>
      <c r="D107" s="805"/>
      <c r="E107" s="816">
        <v>5</v>
      </c>
      <c r="F107" s="791">
        <v>28</v>
      </c>
      <c r="G107" s="792">
        <v>24</v>
      </c>
      <c r="H107" s="791">
        <v>7</v>
      </c>
      <c r="I107" s="793">
        <v>3</v>
      </c>
      <c r="J107" s="791">
        <v>0</v>
      </c>
      <c r="K107" s="791">
        <v>27</v>
      </c>
      <c r="L107" s="794">
        <v>94</v>
      </c>
      <c r="M107" s="810">
        <v>282</v>
      </c>
      <c r="N107" s="801">
        <v>524</v>
      </c>
      <c r="O107" s="801">
        <v>680</v>
      </c>
      <c r="P107" s="801">
        <v>238</v>
      </c>
      <c r="Q107" s="801">
        <v>37</v>
      </c>
      <c r="R107" s="801">
        <v>54</v>
      </c>
      <c r="S107" s="801">
        <v>1224</v>
      </c>
      <c r="T107" s="802">
        <v>3039</v>
      </c>
      <c r="U107" s="821">
        <v>1.7730496453900711E-2</v>
      </c>
      <c r="V107" s="822">
        <v>5.3435114503816793E-2</v>
      </c>
      <c r="W107" s="822">
        <v>3.5294117647058823E-2</v>
      </c>
      <c r="X107" s="822">
        <v>2.9411764705882353E-2</v>
      </c>
      <c r="Y107" s="822">
        <v>8.1081081081081086E-2</v>
      </c>
      <c r="Z107" s="822">
        <v>0</v>
      </c>
      <c r="AA107" s="822">
        <v>2.2058823529411766E-2</v>
      </c>
      <c r="AB107" s="823">
        <v>3.0931227377426786E-2</v>
      </c>
      <c r="AC107" s="832" t="s">
        <v>878</v>
      </c>
      <c r="AD107" s="833" t="s">
        <v>792</v>
      </c>
      <c r="AE107" s="834" t="s">
        <v>2525</v>
      </c>
      <c r="AF107" s="842" t="s">
        <v>878</v>
      </c>
      <c r="AG107" s="832" t="s">
        <v>792</v>
      </c>
      <c r="AH107" s="842" t="s">
        <v>792</v>
      </c>
    </row>
    <row r="108" spans="1:34" ht="15.75" thickBot="1">
      <c r="A108" s="780" t="s">
        <v>500</v>
      </c>
      <c r="B108" s="783" t="s">
        <v>757</v>
      </c>
      <c r="C108" s="783" t="s">
        <v>1298</v>
      </c>
      <c r="D108" s="805"/>
      <c r="E108" s="816">
        <v>3</v>
      </c>
      <c r="F108" s="791">
        <v>1</v>
      </c>
      <c r="G108" s="792">
        <v>2</v>
      </c>
      <c r="H108" s="791">
        <v>2</v>
      </c>
      <c r="I108" s="793">
        <v>0</v>
      </c>
      <c r="J108" s="791">
        <v>0</v>
      </c>
      <c r="K108" s="791">
        <v>4</v>
      </c>
      <c r="L108" s="794">
        <v>12</v>
      </c>
      <c r="M108" s="810">
        <v>84</v>
      </c>
      <c r="N108" s="801">
        <v>90</v>
      </c>
      <c r="O108" s="801">
        <v>170</v>
      </c>
      <c r="P108" s="801">
        <v>110</v>
      </c>
      <c r="Q108" s="801">
        <v>12</v>
      </c>
      <c r="R108" s="801">
        <v>3</v>
      </c>
      <c r="S108" s="801">
        <v>576</v>
      </c>
      <c r="T108" s="802">
        <v>1045</v>
      </c>
      <c r="U108" s="821">
        <v>3.5714285714285712E-2</v>
      </c>
      <c r="V108" s="822">
        <v>1.1111111111111112E-2</v>
      </c>
      <c r="W108" s="822">
        <v>1.1764705882352941E-2</v>
      </c>
      <c r="X108" s="822">
        <v>1.8181818181818181E-2</v>
      </c>
      <c r="Y108" s="822">
        <v>0</v>
      </c>
      <c r="Z108" s="822">
        <v>0</v>
      </c>
      <c r="AA108" s="822">
        <v>6.9444444444444441E-3</v>
      </c>
      <c r="AB108" s="823">
        <v>1.1483253588516746E-2</v>
      </c>
      <c r="AC108" s="832" t="s">
        <v>878</v>
      </c>
      <c r="AD108" s="833" t="s">
        <v>878</v>
      </c>
      <c r="AE108" s="834" t="s">
        <v>1471</v>
      </c>
      <c r="AF108" s="831" t="s">
        <v>1471</v>
      </c>
      <c r="AG108" s="832" t="s">
        <v>792</v>
      </c>
      <c r="AH108" s="842" t="s">
        <v>791</v>
      </c>
    </row>
    <row r="109" spans="1:34" ht="15">
      <c r="A109" s="780" t="s">
        <v>73</v>
      </c>
      <c r="B109" s="783" t="s">
        <v>632</v>
      </c>
      <c r="C109" s="783" t="s">
        <v>1298</v>
      </c>
      <c r="D109" s="805"/>
      <c r="E109" s="816">
        <v>1</v>
      </c>
      <c r="F109" s="791">
        <v>3</v>
      </c>
      <c r="G109" s="792">
        <v>8</v>
      </c>
      <c r="H109" s="791">
        <v>1</v>
      </c>
      <c r="I109" s="793">
        <v>0</v>
      </c>
      <c r="J109" s="791">
        <v>1</v>
      </c>
      <c r="K109" s="791">
        <v>21</v>
      </c>
      <c r="L109" s="794">
        <v>35</v>
      </c>
      <c r="M109" s="810">
        <v>330</v>
      </c>
      <c r="N109" s="801">
        <v>84</v>
      </c>
      <c r="O109" s="801">
        <v>529</v>
      </c>
      <c r="P109" s="801">
        <v>187</v>
      </c>
      <c r="Q109" s="801">
        <v>19</v>
      </c>
      <c r="R109" s="801">
        <v>6</v>
      </c>
      <c r="S109" s="801">
        <v>1907</v>
      </c>
      <c r="T109" s="802">
        <v>3062</v>
      </c>
      <c r="U109" s="821">
        <v>3.0303030303030303E-3</v>
      </c>
      <c r="V109" s="822">
        <v>3.5714285714285712E-2</v>
      </c>
      <c r="W109" s="822">
        <v>1.5122873345935728E-2</v>
      </c>
      <c r="X109" s="822">
        <v>5.3475935828877002E-3</v>
      </c>
      <c r="Y109" s="822">
        <v>0</v>
      </c>
      <c r="Z109" s="822">
        <v>0.16666666666666666</v>
      </c>
      <c r="AA109" s="822">
        <v>1.1012060828526481E-2</v>
      </c>
      <c r="AB109" s="823">
        <v>1.1430437622468974E-2</v>
      </c>
      <c r="AC109" s="832" t="s">
        <v>878</v>
      </c>
      <c r="AD109" s="833" t="s">
        <v>878</v>
      </c>
      <c r="AE109" s="834" t="s">
        <v>1471</v>
      </c>
      <c r="AF109" s="831" t="s">
        <v>1471</v>
      </c>
      <c r="AG109" s="832" t="s">
        <v>792</v>
      </c>
      <c r="AH109" s="842" t="s">
        <v>791</v>
      </c>
    </row>
    <row r="110" spans="1:34" ht="15.75" thickBot="1">
      <c r="A110" s="780" t="s">
        <v>418</v>
      </c>
      <c r="B110" s="783" t="s">
        <v>624</v>
      </c>
      <c r="C110" s="783" t="s">
        <v>1289</v>
      </c>
      <c r="D110" s="805"/>
      <c r="E110" s="816">
        <v>0</v>
      </c>
      <c r="F110" s="791">
        <v>0</v>
      </c>
      <c r="G110" s="792">
        <v>0</v>
      </c>
      <c r="H110" s="791">
        <v>0</v>
      </c>
      <c r="I110" s="793">
        <v>0</v>
      </c>
      <c r="J110" s="791">
        <v>0</v>
      </c>
      <c r="K110" s="791">
        <v>7</v>
      </c>
      <c r="L110" s="794">
        <v>7</v>
      </c>
      <c r="M110" s="810">
        <v>0</v>
      </c>
      <c r="N110" s="801">
        <v>1</v>
      </c>
      <c r="O110" s="801">
        <v>7</v>
      </c>
      <c r="P110" s="801">
        <v>1</v>
      </c>
      <c r="Q110" s="801">
        <v>4</v>
      </c>
      <c r="R110" s="801">
        <v>0</v>
      </c>
      <c r="S110" s="801">
        <v>84</v>
      </c>
      <c r="T110" s="802">
        <v>97</v>
      </c>
      <c r="U110" s="821">
        <v>0</v>
      </c>
      <c r="V110" s="822">
        <v>0</v>
      </c>
      <c r="W110" s="822">
        <v>0</v>
      </c>
      <c r="X110" s="822">
        <v>0</v>
      </c>
      <c r="Y110" s="822">
        <v>0</v>
      </c>
      <c r="Z110" s="822">
        <v>0</v>
      </c>
      <c r="AA110" s="822">
        <v>8.3333333333333329E-2</v>
      </c>
      <c r="AB110" s="823">
        <v>7.2164948453608241E-2</v>
      </c>
      <c r="AC110" s="835" t="s">
        <v>792</v>
      </c>
      <c r="AD110" s="835" t="s">
        <v>792</v>
      </c>
      <c r="AE110" s="834" t="s">
        <v>1621</v>
      </c>
      <c r="AF110" s="842" t="s">
        <v>792</v>
      </c>
      <c r="AG110" s="835" t="s">
        <v>878</v>
      </c>
      <c r="AH110" s="842" t="s">
        <v>878</v>
      </c>
    </row>
    <row r="111" spans="1:34" ht="15">
      <c r="A111" s="780" t="s">
        <v>274</v>
      </c>
      <c r="B111" s="783" t="s">
        <v>679</v>
      </c>
      <c r="C111" s="783" t="s">
        <v>1298</v>
      </c>
      <c r="D111" s="805"/>
      <c r="E111" s="816">
        <v>1</v>
      </c>
      <c r="F111" s="791">
        <v>2</v>
      </c>
      <c r="G111" s="792">
        <v>6</v>
      </c>
      <c r="H111" s="791">
        <v>2</v>
      </c>
      <c r="I111" s="793">
        <v>0</v>
      </c>
      <c r="J111" s="791">
        <v>0</v>
      </c>
      <c r="K111" s="791">
        <v>16</v>
      </c>
      <c r="L111" s="794">
        <v>27</v>
      </c>
      <c r="M111" s="810">
        <v>172</v>
      </c>
      <c r="N111" s="801">
        <v>68</v>
      </c>
      <c r="O111" s="801">
        <v>408</v>
      </c>
      <c r="P111" s="801">
        <v>183</v>
      </c>
      <c r="Q111" s="801">
        <v>31</v>
      </c>
      <c r="R111" s="801">
        <v>12</v>
      </c>
      <c r="S111" s="801">
        <v>1690</v>
      </c>
      <c r="T111" s="802">
        <v>2564</v>
      </c>
      <c r="U111" s="821">
        <v>5.8139534883720929E-3</v>
      </c>
      <c r="V111" s="822">
        <v>2.9411764705882353E-2</v>
      </c>
      <c r="W111" s="822">
        <v>1.4705882352941176E-2</v>
      </c>
      <c r="X111" s="822">
        <v>1.092896174863388E-2</v>
      </c>
      <c r="Y111" s="822">
        <v>0</v>
      </c>
      <c r="Z111" s="822">
        <v>0</v>
      </c>
      <c r="AA111" s="822">
        <v>9.4674556213017753E-3</v>
      </c>
      <c r="AB111" s="823">
        <v>1.0530421216848674E-2</v>
      </c>
      <c r="AC111" s="832" t="s">
        <v>878</v>
      </c>
      <c r="AD111" s="833" t="s">
        <v>878</v>
      </c>
      <c r="AE111" s="834" t="s">
        <v>1471</v>
      </c>
      <c r="AF111" s="831" t="s">
        <v>1471</v>
      </c>
      <c r="AG111" s="832" t="s">
        <v>792</v>
      </c>
      <c r="AH111" s="842" t="s">
        <v>791</v>
      </c>
    </row>
    <row r="112" spans="1:34" ht="15.75" thickBot="1">
      <c r="A112" s="780" t="s">
        <v>405</v>
      </c>
      <c r="B112" s="783" t="s">
        <v>637</v>
      </c>
      <c r="C112" s="783" t="s">
        <v>1293</v>
      </c>
      <c r="D112" s="805"/>
      <c r="E112" s="816">
        <v>0</v>
      </c>
      <c r="F112" s="791">
        <v>0</v>
      </c>
      <c r="G112" s="792">
        <v>2</v>
      </c>
      <c r="H112" s="791">
        <v>3</v>
      </c>
      <c r="I112" s="793">
        <v>0</v>
      </c>
      <c r="J112" s="791">
        <v>0</v>
      </c>
      <c r="K112" s="791">
        <v>5</v>
      </c>
      <c r="L112" s="794">
        <v>10</v>
      </c>
      <c r="M112" s="810">
        <v>7</v>
      </c>
      <c r="N112" s="801">
        <v>16</v>
      </c>
      <c r="O112" s="801">
        <v>173</v>
      </c>
      <c r="P112" s="801">
        <v>70</v>
      </c>
      <c r="Q112" s="801">
        <v>9</v>
      </c>
      <c r="R112" s="801">
        <v>3</v>
      </c>
      <c r="S112" s="801">
        <v>717</v>
      </c>
      <c r="T112" s="802">
        <v>995</v>
      </c>
      <c r="U112" s="821">
        <v>0</v>
      </c>
      <c r="V112" s="822">
        <v>0</v>
      </c>
      <c r="W112" s="822">
        <v>1.1560693641618497E-2</v>
      </c>
      <c r="X112" s="822">
        <v>4.2857142857142899E-2</v>
      </c>
      <c r="Y112" s="822">
        <v>0</v>
      </c>
      <c r="Z112" s="822">
        <v>0</v>
      </c>
      <c r="AA112" s="822">
        <v>6.9735006973500697E-3</v>
      </c>
      <c r="AB112" s="823">
        <v>1.0050251256281407E-2</v>
      </c>
      <c r="AC112" s="832" t="s">
        <v>878</v>
      </c>
      <c r="AD112" s="833" t="s">
        <v>792</v>
      </c>
      <c r="AE112" s="834" t="s">
        <v>1467</v>
      </c>
      <c r="AF112" s="842" t="s">
        <v>792</v>
      </c>
      <c r="AG112" s="832" t="s">
        <v>792</v>
      </c>
      <c r="AH112" s="842" t="s">
        <v>878</v>
      </c>
    </row>
    <row r="113" spans="1:34" ht="15.75" thickBot="1">
      <c r="A113" s="780" t="s">
        <v>415</v>
      </c>
      <c r="B113" s="783" t="s">
        <v>530</v>
      </c>
      <c r="C113" s="783" t="s">
        <v>1298</v>
      </c>
      <c r="D113" s="805"/>
      <c r="E113" s="816">
        <v>0</v>
      </c>
      <c r="F113" s="791">
        <v>0</v>
      </c>
      <c r="G113" s="792">
        <v>0</v>
      </c>
      <c r="H113" s="791">
        <v>0</v>
      </c>
      <c r="I113" s="793">
        <v>0</v>
      </c>
      <c r="J113" s="791">
        <v>0</v>
      </c>
      <c r="K113" s="791">
        <v>1</v>
      </c>
      <c r="L113" s="794">
        <v>1</v>
      </c>
      <c r="M113" s="810">
        <v>17</v>
      </c>
      <c r="N113" s="801">
        <v>4</v>
      </c>
      <c r="O113" s="801">
        <v>31</v>
      </c>
      <c r="P113" s="801">
        <v>29</v>
      </c>
      <c r="Q113" s="801">
        <v>3</v>
      </c>
      <c r="R113" s="801">
        <v>2</v>
      </c>
      <c r="S113" s="801">
        <v>369</v>
      </c>
      <c r="T113" s="802">
        <v>455</v>
      </c>
      <c r="U113" s="821">
        <v>0</v>
      </c>
      <c r="V113" s="822">
        <v>0</v>
      </c>
      <c r="W113" s="822">
        <v>0</v>
      </c>
      <c r="X113" s="822">
        <v>0</v>
      </c>
      <c r="Y113" s="822">
        <v>0</v>
      </c>
      <c r="Z113" s="822">
        <v>0</v>
      </c>
      <c r="AA113" s="822">
        <v>2.7100271002710027E-3</v>
      </c>
      <c r="AB113" s="823">
        <v>2.1978021978021978E-3</v>
      </c>
      <c r="AC113" s="832" t="s">
        <v>878</v>
      </c>
      <c r="AD113" s="833" t="s">
        <v>878</v>
      </c>
      <c r="AE113" s="834" t="s">
        <v>1471</v>
      </c>
      <c r="AF113" s="831" t="s">
        <v>1471</v>
      </c>
      <c r="AG113" s="832" t="s">
        <v>792</v>
      </c>
      <c r="AH113" s="842" t="s">
        <v>791</v>
      </c>
    </row>
    <row r="114" spans="1:34" ht="15">
      <c r="A114" s="780" t="s">
        <v>4</v>
      </c>
      <c r="B114" s="783" t="s">
        <v>5</v>
      </c>
      <c r="C114" s="783" t="s">
        <v>1292</v>
      </c>
      <c r="D114" s="805"/>
      <c r="E114" s="816">
        <v>1</v>
      </c>
      <c r="F114" s="791">
        <v>0</v>
      </c>
      <c r="G114" s="792">
        <v>2</v>
      </c>
      <c r="H114" s="791">
        <v>1</v>
      </c>
      <c r="I114" s="793">
        <v>1</v>
      </c>
      <c r="J114" s="791">
        <v>0</v>
      </c>
      <c r="K114" s="791">
        <v>12</v>
      </c>
      <c r="L114" s="794">
        <v>17</v>
      </c>
      <c r="M114" s="810">
        <v>18</v>
      </c>
      <c r="N114" s="801">
        <v>9</v>
      </c>
      <c r="O114" s="801">
        <v>103</v>
      </c>
      <c r="P114" s="801">
        <v>95</v>
      </c>
      <c r="Q114" s="801">
        <v>67</v>
      </c>
      <c r="R114" s="801">
        <v>3</v>
      </c>
      <c r="S114" s="801">
        <v>591</v>
      </c>
      <c r="T114" s="802">
        <v>886</v>
      </c>
      <c r="U114" s="821">
        <v>5.5555555555555552E-2</v>
      </c>
      <c r="V114" s="822">
        <v>0</v>
      </c>
      <c r="W114" s="822">
        <v>1.9417475728155338E-2</v>
      </c>
      <c r="X114" s="822">
        <v>1.0526315789473684E-2</v>
      </c>
      <c r="Y114" s="822">
        <v>1.4925373134328358E-2</v>
      </c>
      <c r="Z114" s="822">
        <v>0</v>
      </c>
      <c r="AA114" s="822">
        <v>2.030456852791878E-2</v>
      </c>
      <c r="AB114" s="823">
        <v>1.9187358916478554E-2</v>
      </c>
      <c r="AC114" s="832" t="s">
        <v>878</v>
      </c>
      <c r="AD114" s="833" t="s">
        <v>878</v>
      </c>
      <c r="AE114" s="834" t="s">
        <v>1471</v>
      </c>
      <c r="AF114" s="831" t="s">
        <v>1471</v>
      </c>
      <c r="AG114" s="832" t="s">
        <v>792</v>
      </c>
      <c r="AH114" s="842" t="s">
        <v>791</v>
      </c>
    </row>
    <row r="115" spans="1:34" ht="15.75" thickBot="1">
      <c r="A115" s="780" t="s">
        <v>438</v>
      </c>
      <c r="B115" s="783" t="s">
        <v>647</v>
      </c>
      <c r="C115" s="783" t="s">
        <v>1297</v>
      </c>
      <c r="D115" s="805"/>
      <c r="E115" s="816">
        <v>0</v>
      </c>
      <c r="F115" s="791">
        <v>4</v>
      </c>
      <c r="G115" s="792">
        <v>5</v>
      </c>
      <c r="H115" s="791">
        <v>4</v>
      </c>
      <c r="I115" s="793">
        <v>10</v>
      </c>
      <c r="J115" s="791">
        <v>1</v>
      </c>
      <c r="K115" s="791">
        <v>21</v>
      </c>
      <c r="L115" s="794">
        <v>45</v>
      </c>
      <c r="M115" s="810">
        <v>33</v>
      </c>
      <c r="N115" s="801">
        <v>20</v>
      </c>
      <c r="O115" s="801">
        <v>315</v>
      </c>
      <c r="P115" s="801">
        <v>156</v>
      </c>
      <c r="Q115" s="801">
        <v>158</v>
      </c>
      <c r="R115" s="801">
        <v>12</v>
      </c>
      <c r="S115" s="801">
        <v>966</v>
      </c>
      <c r="T115" s="802">
        <v>1660</v>
      </c>
      <c r="U115" s="821">
        <v>0</v>
      </c>
      <c r="V115" s="822">
        <v>0.2</v>
      </c>
      <c r="W115" s="822">
        <v>1.5873015873015872E-2</v>
      </c>
      <c r="X115" s="822">
        <v>2.564102564102564E-2</v>
      </c>
      <c r="Y115" s="822">
        <v>6.3291139240506333E-2</v>
      </c>
      <c r="Z115" s="822">
        <v>8.3333333333333329E-2</v>
      </c>
      <c r="AA115" s="822">
        <v>2.1739130434782608E-2</v>
      </c>
      <c r="AB115" s="823">
        <v>2.710843373493976E-2</v>
      </c>
      <c r="AC115" s="835" t="s">
        <v>878</v>
      </c>
      <c r="AD115" s="835" t="s">
        <v>792</v>
      </c>
      <c r="AE115" s="834" t="s">
        <v>1932</v>
      </c>
      <c r="AF115" s="842" t="s">
        <v>792</v>
      </c>
      <c r="AG115" s="835" t="s">
        <v>792</v>
      </c>
      <c r="AH115" s="842" t="s">
        <v>878</v>
      </c>
    </row>
    <row r="116" spans="1:34" ht="15.75" thickBot="1">
      <c r="A116" s="780" t="s">
        <v>504</v>
      </c>
      <c r="B116" s="783" t="s">
        <v>687</v>
      </c>
      <c r="C116" s="783" t="s">
        <v>1292</v>
      </c>
      <c r="D116" s="805"/>
      <c r="E116" s="816">
        <v>0</v>
      </c>
      <c r="F116" s="791">
        <v>0</v>
      </c>
      <c r="G116" s="792">
        <v>0</v>
      </c>
      <c r="H116" s="791">
        <v>0</v>
      </c>
      <c r="I116" s="793">
        <v>1</v>
      </c>
      <c r="J116" s="791">
        <v>0</v>
      </c>
      <c r="K116" s="791">
        <v>3</v>
      </c>
      <c r="L116" s="794">
        <v>4</v>
      </c>
      <c r="M116" s="810">
        <v>27</v>
      </c>
      <c r="N116" s="801">
        <v>28</v>
      </c>
      <c r="O116" s="801">
        <v>139</v>
      </c>
      <c r="P116" s="801">
        <v>127</v>
      </c>
      <c r="Q116" s="801">
        <v>24</v>
      </c>
      <c r="R116" s="801">
        <v>9</v>
      </c>
      <c r="S116" s="801">
        <v>999</v>
      </c>
      <c r="T116" s="802">
        <v>1353</v>
      </c>
      <c r="U116" s="821">
        <v>0</v>
      </c>
      <c r="V116" s="822">
        <v>0</v>
      </c>
      <c r="W116" s="822">
        <v>0</v>
      </c>
      <c r="X116" s="822">
        <v>0</v>
      </c>
      <c r="Y116" s="822">
        <v>4.1666666666666664E-2</v>
      </c>
      <c r="Z116" s="822">
        <v>0</v>
      </c>
      <c r="AA116" s="822">
        <v>3.003003003003003E-3</v>
      </c>
      <c r="AB116" s="823">
        <v>2.9563932002956393E-3</v>
      </c>
      <c r="AC116" s="832" t="s">
        <v>878</v>
      </c>
      <c r="AD116" s="833" t="s">
        <v>878</v>
      </c>
      <c r="AE116" s="834" t="s">
        <v>1471</v>
      </c>
      <c r="AF116" s="831" t="s">
        <v>1471</v>
      </c>
      <c r="AG116" s="832" t="s">
        <v>792</v>
      </c>
      <c r="AH116" s="842" t="s">
        <v>791</v>
      </c>
    </row>
    <row r="117" spans="1:34" ht="15.75" thickBot="1">
      <c r="A117" s="780" t="s">
        <v>346</v>
      </c>
      <c r="B117" s="783" t="s">
        <v>573</v>
      </c>
      <c r="C117" s="783" t="s">
        <v>1295</v>
      </c>
      <c r="D117" s="805"/>
      <c r="E117" s="816">
        <v>0</v>
      </c>
      <c r="F117" s="791">
        <v>0</v>
      </c>
      <c r="G117" s="792">
        <v>0</v>
      </c>
      <c r="H117" s="791">
        <v>0</v>
      </c>
      <c r="I117" s="793">
        <v>0</v>
      </c>
      <c r="J117" s="791">
        <v>0</v>
      </c>
      <c r="K117" s="791">
        <v>0</v>
      </c>
      <c r="L117" s="794">
        <v>0</v>
      </c>
      <c r="M117" s="810">
        <v>0</v>
      </c>
      <c r="N117" s="801">
        <v>0</v>
      </c>
      <c r="O117" s="801">
        <v>0</v>
      </c>
      <c r="P117" s="801">
        <v>0</v>
      </c>
      <c r="Q117" s="801">
        <v>0</v>
      </c>
      <c r="R117" s="801">
        <v>0</v>
      </c>
      <c r="S117" s="801">
        <v>3</v>
      </c>
      <c r="T117" s="802">
        <v>3</v>
      </c>
      <c r="U117" s="821">
        <v>0</v>
      </c>
      <c r="V117" s="822">
        <v>0</v>
      </c>
      <c r="W117" s="822">
        <v>0</v>
      </c>
      <c r="X117" s="822">
        <v>0</v>
      </c>
      <c r="Y117" s="822">
        <v>0</v>
      </c>
      <c r="Z117" s="822">
        <v>0</v>
      </c>
      <c r="AA117" s="822">
        <v>0</v>
      </c>
      <c r="AB117" s="823">
        <v>0</v>
      </c>
      <c r="AC117" s="832" t="s">
        <v>878</v>
      </c>
      <c r="AD117" s="833" t="s">
        <v>878</v>
      </c>
      <c r="AE117" s="834" t="s">
        <v>1471</v>
      </c>
      <c r="AF117" s="831" t="s">
        <v>1471</v>
      </c>
      <c r="AG117" s="832" t="s">
        <v>792</v>
      </c>
      <c r="AH117" s="842" t="s">
        <v>791</v>
      </c>
    </row>
    <row r="118" spans="1:34" ht="15.75" thickBot="1">
      <c r="A118" s="780" t="s">
        <v>179</v>
      </c>
      <c r="B118" s="783" t="s">
        <v>581</v>
      </c>
      <c r="C118" s="783" t="s">
        <v>1295</v>
      </c>
      <c r="D118" s="805"/>
      <c r="E118" s="816">
        <v>0</v>
      </c>
      <c r="F118" s="791">
        <v>0</v>
      </c>
      <c r="G118" s="792">
        <v>0</v>
      </c>
      <c r="H118" s="791">
        <v>0</v>
      </c>
      <c r="I118" s="793">
        <v>0</v>
      </c>
      <c r="J118" s="791">
        <v>0</v>
      </c>
      <c r="K118" s="791">
        <v>0</v>
      </c>
      <c r="L118" s="794">
        <v>0</v>
      </c>
      <c r="M118" s="810">
        <v>0</v>
      </c>
      <c r="N118" s="801">
        <v>1</v>
      </c>
      <c r="O118" s="801">
        <v>2</v>
      </c>
      <c r="P118" s="801">
        <v>0</v>
      </c>
      <c r="Q118" s="801">
        <v>2</v>
      </c>
      <c r="R118" s="801">
        <v>0</v>
      </c>
      <c r="S118" s="801">
        <v>7</v>
      </c>
      <c r="T118" s="802">
        <v>12</v>
      </c>
      <c r="U118" s="821">
        <v>0</v>
      </c>
      <c r="V118" s="822">
        <v>0</v>
      </c>
      <c r="W118" s="822">
        <v>0</v>
      </c>
      <c r="X118" s="822">
        <v>0</v>
      </c>
      <c r="Y118" s="822">
        <v>0</v>
      </c>
      <c r="Z118" s="822">
        <v>0</v>
      </c>
      <c r="AA118" s="822">
        <v>0</v>
      </c>
      <c r="AB118" s="823">
        <v>0</v>
      </c>
      <c r="AC118" s="832" t="s">
        <v>878</v>
      </c>
      <c r="AD118" s="833" t="s">
        <v>878</v>
      </c>
      <c r="AE118" s="834" t="s">
        <v>1471</v>
      </c>
      <c r="AF118" s="831" t="s">
        <v>1471</v>
      </c>
      <c r="AG118" s="832" t="s">
        <v>792</v>
      </c>
      <c r="AH118" s="842" t="s">
        <v>791</v>
      </c>
    </row>
    <row r="119" spans="1:34" ht="15.75" thickBot="1">
      <c r="A119" s="780" t="s">
        <v>204</v>
      </c>
      <c r="B119" s="783" t="s">
        <v>781</v>
      </c>
      <c r="C119" s="783" t="s">
        <v>1295</v>
      </c>
      <c r="D119" s="805"/>
      <c r="E119" s="816">
        <v>0</v>
      </c>
      <c r="F119" s="791">
        <v>0</v>
      </c>
      <c r="G119" s="792">
        <v>0</v>
      </c>
      <c r="H119" s="791">
        <v>0</v>
      </c>
      <c r="I119" s="793">
        <v>0</v>
      </c>
      <c r="J119" s="791">
        <v>0</v>
      </c>
      <c r="K119" s="791">
        <v>1</v>
      </c>
      <c r="L119" s="794">
        <v>1</v>
      </c>
      <c r="M119" s="810">
        <v>0</v>
      </c>
      <c r="N119" s="801">
        <v>0</v>
      </c>
      <c r="O119" s="801">
        <v>3</v>
      </c>
      <c r="P119" s="801">
        <v>0</v>
      </c>
      <c r="Q119" s="801">
        <v>1</v>
      </c>
      <c r="R119" s="801">
        <v>0</v>
      </c>
      <c r="S119" s="801">
        <v>16</v>
      </c>
      <c r="T119" s="802">
        <v>20</v>
      </c>
      <c r="U119" s="821">
        <v>0</v>
      </c>
      <c r="V119" s="822">
        <v>0</v>
      </c>
      <c r="W119" s="822">
        <v>0</v>
      </c>
      <c r="X119" s="822">
        <v>0</v>
      </c>
      <c r="Y119" s="822">
        <v>0</v>
      </c>
      <c r="Z119" s="822">
        <v>0</v>
      </c>
      <c r="AA119" s="822">
        <v>6.25E-2</v>
      </c>
      <c r="AB119" s="823">
        <v>0.05</v>
      </c>
      <c r="AC119" s="832" t="s">
        <v>878</v>
      </c>
      <c r="AD119" s="833" t="s">
        <v>878</v>
      </c>
      <c r="AE119" s="834" t="s">
        <v>1471</v>
      </c>
      <c r="AF119" s="831" t="s">
        <v>1471</v>
      </c>
      <c r="AG119" s="832" t="s">
        <v>792</v>
      </c>
      <c r="AH119" s="842" t="s">
        <v>791</v>
      </c>
    </row>
    <row r="120" spans="1:34" ht="15.75" thickBot="1">
      <c r="A120" s="780" t="s">
        <v>185</v>
      </c>
      <c r="B120" s="783" t="s">
        <v>584</v>
      </c>
      <c r="C120" s="783" t="s">
        <v>1295</v>
      </c>
      <c r="D120" s="805"/>
      <c r="E120" s="816">
        <v>0</v>
      </c>
      <c r="F120" s="791">
        <v>0</v>
      </c>
      <c r="G120" s="792">
        <v>0</v>
      </c>
      <c r="H120" s="791">
        <v>0</v>
      </c>
      <c r="I120" s="793">
        <v>0</v>
      </c>
      <c r="J120" s="791">
        <v>0</v>
      </c>
      <c r="K120" s="791">
        <v>0</v>
      </c>
      <c r="L120" s="794">
        <v>0</v>
      </c>
      <c r="M120" s="810">
        <v>3</v>
      </c>
      <c r="N120" s="801">
        <v>7</v>
      </c>
      <c r="O120" s="801">
        <v>86</v>
      </c>
      <c r="P120" s="801">
        <v>1</v>
      </c>
      <c r="Q120" s="801">
        <v>2</v>
      </c>
      <c r="R120" s="801">
        <v>0</v>
      </c>
      <c r="S120" s="801">
        <v>279</v>
      </c>
      <c r="T120" s="802">
        <v>378</v>
      </c>
      <c r="U120" s="821">
        <v>0</v>
      </c>
      <c r="V120" s="822">
        <v>0</v>
      </c>
      <c r="W120" s="822">
        <v>0</v>
      </c>
      <c r="X120" s="822">
        <v>0</v>
      </c>
      <c r="Y120" s="822">
        <v>0</v>
      </c>
      <c r="Z120" s="822">
        <v>0</v>
      </c>
      <c r="AA120" s="822">
        <v>0</v>
      </c>
      <c r="AB120" s="823">
        <v>0</v>
      </c>
      <c r="AC120" s="835" t="s">
        <v>878</v>
      </c>
      <c r="AD120" s="835" t="s">
        <v>878</v>
      </c>
      <c r="AE120" s="834" t="s">
        <v>1471</v>
      </c>
      <c r="AF120" s="831" t="s">
        <v>1471</v>
      </c>
      <c r="AG120" s="835" t="s">
        <v>792</v>
      </c>
      <c r="AH120" s="842" t="s">
        <v>791</v>
      </c>
    </row>
    <row r="121" spans="1:34" ht="15.75" thickBot="1">
      <c r="A121" s="780" t="s">
        <v>421</v>
      </c>
      <c r="B121" s="783" t="s">
        <v>626</v>
      </c>
      <c r="C121" s="783" t="s">
        <v>1295</v>
      </c>
      <c r="D121" s="805"/>
      <c r="E121" s="816">
        <v>0</v>
      </c>
      <c r="F121" s="791">
        <v>0</v>
      </c>
      <c r="G121" s="792">
        <v>1</v>
      </c>
      <c r="H121" s="791">
        <v>0</v>
      </c>
      <c r="I121" s="793">
        <v>1</v>
      </c>
      <c r="J121" s="791">
        <v>0</v>
      </c>
      <c r="K121" s="791">
        <v>0</v>
      </c>
      <c r="L121" s="794">
        <v>2</v>
      </c>
      <c r="M121" s="810">
        <v>2</v>
      </c>
      <c r="N121" s="801">
        <v>3</v>
      </c>
      <c r="O121" s="801">
        <v>23</v>
      </c>
      <c r="P121" s="801">
        <v>1</v>
      </c>
      <c r="Q121" s="801">
        <v>1</v>
      </c>
      <c r="R121" s="801">
        <v>0</v>
      </c>
      <c r="S121" s="801">
        <v>71</v>
      </c>
      <c r="T121" s="802">
        <v>101</v>
      </c>
      <c r="U121" s="821">
        <v>0</v>
      </c>
      <c r="V121" s="822">
        <v>0</v>
      </c>
      <c r="W121" s="822">
        <v>4.3478260869565216E-2</v>
      </c>
      <c r="X121" s="822">
        <v>0</v>
      </c>
      <c r="Y121" s="822">
        <v>1</v>
      </c>
      <c r="Z121" s="822">
        <v>0</v>
      </c>
      <c r="AA121" s="822">
        <v>0</v>
      </c>
      <c r="AB121" s="823">
        <v>1.9801980198019802E-2</v>
      </c>
      <c r="AC121" s="832" t="s">
        <v>878</v>
      </c>
      <c r="AD121" s="833" t="s">
        <v>878</v>
      </c>
      <c r="AE121" s="834" t="s">
        <v>1471</v>
      </c>
      <c r="AF121" s="831" t="s">
        <v>1471</v>
      </c>
      <c r="AG121" s="832" t="s">
        <v>792</v>
      </c>
      <c r="AH121" s="842" t="s">
        <v>791</v>
      </c>
    </row>
    <row r="122" spans="1:34" ht="15">
      <c r="A122" s="780" t="s">
        <v>1152</v>
      </c>
      <c r="B122" s="783" t="s">
        <v>558</v>
      </c>
      <c r="C122" s="783" t="s">
        <v>1295</v>
      </c>
      <c r="D122" s="805"/>
      <c r="E122" s="816">
        <v>0</v>
      </c>
      <c r="F122" s="791">
        <v>0</v>
      </c>
      <c r="G122" s="792">
        <v>0</v>
      </c>
      <c r="H122" s="791">
        <v>0</v>
      </c>
      <c r="I122" s="793">
        <v>0</v>
      </c>
      <c r="J122" s="791">
        <v>0</v>
      </c>
      <c r="K122" s="791">
        <v>0</v>
      </c>
      <c r="L122" s="794">
        <v>0</v>
      </c>
      <c r="M122" s="810">
        <v>1</v>
      </c>
      <c r="N122" s="801">
        <v>3</v>
      </c>
      <c r="O122" s="801">
        <v>1</v>
      </c>
      <c r="P122" s="801">
        <v>3</v>
      </c>
      <c r="Q122" s="801">
        <v>0</v>
      </c>
      <c r="R122" s="801">
        <v>1</v>
      </c>
      <c r="S122" s="801">
        <v>86</v>
      </c>
      <c r="T122" s="802">
        <v>95</v>
      </c>
      <c r="U122" s="821">
        <v>0</v>
      </c>
      <c r="V122" s="822">
        <v>0</v>
      </c>
      <c r="W122" s="822">
        <v>0</v>
      </c>
      <c r="X122" s="822">
        <v>0</v>
      </c>
      <c r="Y122" s="822">
        <v>0</v>
      </c>
      <c r="Z122" s="822">
        <v>0</v>
      </c>
      <c r="AA122" s="822">
        <v>0</v>
      </c>
      <c r="AB122" s="823">
        <v>0</v>
      </c>
      <c r="AC122" s="832" t="s">
        <v>878</v>
      </c>
      <c r="AD122" s="833" t="s">
        <v>878</v>
      </c>
      <c r="AE122" s="834" t="s">
        <v>1471</v>
      </c>
      <c r="AF122" s="831" t="s">
        <v>1471</v>
      </c>
      <c r="AG122" s="832" t="s">
        <v>792</v>
      </c>
      <c r="AH122" s="842" t="s">
        <v>791</v>
      </c>
    </row>
    <row r="123" spans="1:34" ht="15.75" thickBot="1">
      <c r="A123" s="780" t="s">
        <v>120</v>
      </c>
      <c r="B123" s="783" t="s">
        <v>811</v>
      </c>
      <c r="C123" s="783" t="s">
        <v>1293</v>
      </c>
      <c r="D123" s="805" t="s">
        <v>1934</v>
      </c>
      <c r="E123" s="816">
        <v>0</v>
      </c>
      <c r="F123" s="791">
        <v>0</v>
      </c>
      <c r="G123" s="792">
        <v>0</v>
      </c>
      <c r="H123" s="791">
        <v>0</v>
      </c>
      <c r="I123" s="793">
        <v>0</v>
      </c>
      <c r="J123" s="791">
        <v>0</v>
      </c>
      <c r="K123" s="791">
        <v>0</v>
      </c>
      <c r="L123" s="794">
        <v>0</v>
      </c>
      <c r="M123" s="810">
        <v>0</v>
      </c>
      <c r="N123" s="801">
        <v>0</v>
      </c>
      <c r="O123" s="801">
        <v>6</v>
      </c>
      <c r="P123" s="801">
        <v>2</v>
      </c>
      <c r="Q123" s="801">
        <v>2</v>
      </c>
      <c r="R123" s="801">
        <v>0</v>
      </c>
      <c r="S123" s="801">
        <v>17</v>
      </c>
      <c r="T123" s="802">
        <v>27</v>
      </c>
      <c r="U123" s="821">
        <v>0</v>
      </c>
      <c r="V123" s="822">
        <v>0</v>
      </c>
      <c r="W123" s="822">
        <v>0</v>
      </c>
      <c r="X123" s="822">
        <v>0</v>
      </c>
      <c r="Y123" s="822">
        <v>0</v>
      </c>
      <c r="Z123" s="822">
        <v>0</v>
      </c>
      <c r="AA123" s="822">
        <v>0</v>
      </c>
      <c r="AB123" s="823">
        <v>0</v>
      </c>
      <c r="AC123" s="832" t="s">
        <v>1386</v>
      </c>
      <c r="AD123" s="833" t="s">
        <v>1386</v>
      </c>
      <c r="AE123" s="834" t="s">
        <v>1386</v>
      </c>
      <c r="AG123" s="832" t="s">
        <v>1386</v>
      </c>
      <c r="AH123" s="842" t="s">
        <v>791</v>
      </c>
    </row>
    <row r="124" spans="1:34" ht="15">
      <c r="A124" s="780" t="s">
        <v>148</v>
      </c>
      <c r="B124" s="783" t="s">
        <v>536</v>
      </c>
      <c r="C124" s="783" t="s">
        <v>1295</v>
      </c>
      <c r="D124" s="805"/>
      <c r="E124" s="816">
        <v>0</v>
      </c>
      <c r="F124" s="791">
        <v>0</v>
      </c>
      <c r="G124" s="792">
        <v>0</v>
      </c>
      <c r="H124" s="791">
        <v>0</v>
      </c>
      <c r="I124" s="793">
        <v>0</v>
      </c>
      <c r="J124" s="791">
        <v>0</v>
      </c>
      <c r="K124" s="791">
        <v>0</v>
      </c>
      <c r="L124" s="794">
        <v>0</v>
      </c>
      <c r="M124" s="810">
        <v>0</v>
      </c>
      <c r="N124" s="801">
        <v>0</v>
      </c>
      <c r="O124" s="801">
        <v>1</v>
      </c>
      <c r="P124" s="801">
        <v>0</v>
      </c>
      <c r="Q124" s="801">
        <v>0</v>
      </c>
      <c r="R124" s="801">
        <v>0</v>
      </c>
      <c r="S124" s="801">
        <v>11</v>
      </c>
      <c r="T124" s="802">
        <v>12</v>
      </c>
      <c r="U124" s="821">
        <v>0</v>
      </c>
      <c r="V124" s="822">
        <v>0</v>
      </c>
      <c r="W124" s="822">
        <v>0</v>
      </c>
      <c r="X124" s="822">
        <v>0</v>
      </c>
      <c r="Y124" s="822">
        <v>0</v>
      </c>
      <c r="Z124" s="822">
        <v>0</v>
      </c>
      <c r="AA124" s="822">
        <v>0</v>
      </c>
      <c r="AB124" s="823">
        <v>0</v>
      </c>
      <c r="AC124" s="832" t="s">
        <v>878</v>
      </c>
      <c r="AD124" s="833" t="s">
        <v>878</v>
      </c>
      <c r="AE124" s="834" t="s">
        <v>1471</v>
      </c>
      <c r="AF124" s="831" t="s">
        <v>1471</v>
      </c>
      <c r="AG124" s="832" t="s">
        <v>792</v>
      </c>
      <c r="AH124" s="842" t="s">
        <v>791</v>
      </c>
    </row>
    <row r="125" spans="1:34" ht="15">
      <c r="A125" s="780" t="s">
        <v>102</v>
      </c>
      <c r="B125" s="783" t="s">
        <v>549</v>
      </c>
      <c r="C125" s="783" t="s">
        <v>1293</v>
      </c>
      <c r="D125" s="805" t="s">
        <v>1934</v>
      </c>
      <c r="E125" s="816">
        <v>0</v>
      </c>
      <c r="F125" s="791">
        <v>0</v>
      </c>
      <c r="G125" s="792">
        <v>0</v>
      </c>
      <c r="H125" s="791">
        <v>0</v>
      </c>
      <c r="I125" s="793">
        <v>0</v>
      </c>
      <c r="J125" s="791">
        <v>0</v>
      </c>
      <c r="K125" s="791">
        <v>0</v>
      </c>
      <c r="L125" s="794">
        <v>0</v>
      </c>
      <c r="M125" s="810">
        <v>0</v>
      </c>
      <c r="N125" s="801">
        <v>0</v>
      </c>
      <c r="O125" s="801">
        <v>0</v>
      </c>
      <c r="P125" s="801">
        <v>0</v>
      </c>
      <c r="Q125" s="801">
        <v>0</v>
      </c>
      <c r="R125" s="801">
        <v>0</v>
      </c>
      <c r="S125" s="801">
        <v>8</v>
      </c>
      <c r="T125" s="802">
        <v>8</v>
      </c>
      <c r="U125" s="821">
        <v>0</v>
      </c>
      <c r="V125" s="822">
        <v>0</v>
      </c>
      <c r="W125" s="822">
        <v>0</v>
      </c>
      <c r="X125" s="822">
        <v>0</v>
      </c>
      <c r="Y125" s="822">
        <v>0</v>
      </c>
      <c r="Z125" s="822">
        <v>0</v>
      </c>
      <c r="AA125" s="822">
        <v>0</v>
      </c>
      <c r="AB125" s="823">
        <v>0</v>
      </c>
      <c r="AC125" s="832" t="s">
        <v>1386</v>
      </c>
      <c r="AD125" s="833" t="s">
        <v>1386</v>
      </c>
      <c r="AE125" s="834" t="s">
        <v>1386</v>
      </c>
      <c r="AG125" s="832" t="s">
        <v>1386</v>
      </c>
      <c r="AH125" s="842" t="s">
        <v>791</v>
      </c>
    </row>
    <row r="126" spans="1:34" ht="15">
      <c r="A126" s="780" t="s">
        <v>132</v>
      </c>
      <c r="B126" s="783" t="s">
        <v>787</v>
      </c>
      <c r="C126" s="783" t="s">
        <v>1293</v>
      </c>
      <c r="D126" s="805" t="s">
        <v>1934</v>
      </c>
      <c r="E126" s="816">
        <v>0</v>
      </c>
      <c r="F126" s="791">
        <v>0</v>
      </c>
      <c r="G126" s="792">
        <v>0</v>
      </c>
      <c r="H126" s="791">
        <v>0</v>
      </c>
      <c r="I126" s="793">
        <v>0</v>
      </c>
      <c r="J126" s="791">
        <v>0</v>
      </c>
      <c r="K126" s="791">
        <v>0</v>
      </c>
      <c r="L126" s="794">
        <v>0</v>
      </c>
      <c r="M126" s="810">
        <v>0</v>
      </c>
      <c r="N126" s="801">
        <v>0</v>
      </c>
      <c r="O126" s="801">
        <v>6</v>
      </c>
      <c r="P126" s="801">
        <v>3</v>
      </c>
      <c r="Q126" s="801">
        <v>0</v>
      </c>
      <c r="R126" s="801">
        <v>0</v>
      </c>
      <c r="S126" s="801">
        <v>24</v>
      </c>
      <c r="T126" s="802">
        <v>33</v>
      </c>
      <c r="U126" s="821">
        <v>0</v>
      </c>
      <c r="V126" s="822">
        <v>0</v>
      </c>
      <c r="W126" s="822">
        <v>0</v>
      </c>
      <c r="X126" s="822">
        <v>0</v>
      </c>
      <c r="Y126" s="822">
        <v>0</v>
      </c>
      <c r="Z126" s="822">
        <v>0</v>
      </c>
      <c r="AA126" s="822">
        <v>0</v>
      </c>
      <c r="AB126" s="823">
        <v>0</v>
      </c>
      <c r="AC126" s="832" t="s">
        <v>1386</v>
      </c>
      <c r="AD126" s="833" t="s">
        <v>1386</v>
      </c>
      <c r="AE126" s="834" t="s">
        <v>1386</v>
      </c>
      <c r="AG126" s="832" t="s">
        <v>1386</v>
      </c>
      <c r="AH126" s="842" t="s">
        <v>791</v>
      </c>
    </row>
    <row r="127" spans="1:34" ht="15">
      <c r="A127" s="780" t="s">
        <v>372</v>
      </c>
      <c r="B127" s="783" t="s">
        <v>599</v>
      </c>
      <c r="C127" s="783" t="s">
        <v>1293</v>
      </c>
      <c r="D127" s="805" t="s">
        <v>1934</v>
      </c>
      <c r="E127" s="816">
        <v>0</v>
      </c>
      <c r="F127" s="791">
        <v>0</v>
      </c>
      <c r="G127" s="792">
        <v>0</v>
      </c>
      <c r="H127" s="791">
        <v>0</v>
      </c>
      <c r="I127" s="793">
        <v>0</v>
      </c>
      <c r="J127" s="791">
        <v>0</v>
      </c>
      <c r="K127" s="791">
        <v>0</v>
      </c>
      <c r="L127" s="794">
        <v>0</v>
      </c>
      <c r="M127" s="810">
        <v>0</v>
      </c>
      <c r="N127" s="801">
        <v>0</v>
      </c>
      <c r="O127" s="801">
        <v>0</v>
      </c>
      <c r="P127" s="801">
        <v>1</v>
      </c>
      <c r="Q127" s="801">
        <v>3</v>
      </c>
      <c r="R127" s="801">
        <v>0</v>
      </c>
      <c r="S127" s="801">
        <v>9</v>
      </c>
      <c r="T127" s="802">
        <v>13</v>
      </c>
      <c r="U127" s="821">
        <v>0</v>
      </c>
      <c r="V127" s="822">
        <v>0</v>
      </c>
      <c r="W127" s="822">
        <v>0</v>
      </c>
      <c r="X127" s="822">
        <v>0</v>
      </c>
      <c r="Y127" s="822">
        <v>0</v>
      </c>
      <c r="Z127" s="822">
        <v>0</v>
      </c>
      <c r="AA127" s="822">
        <v>0</v>
      </c>
      <c r="AB127" s="823">
        <v>0</v>
      </c>
      <c r="AC127" s="832" t="s">
        <v>1386</v>
      </c>
      <c r="AD127" s="833" t="s">
        <v>1386</v>
      </c>
      <c r="AE127" s="834" t="s">
        <v>1386</v>
      </c>
      <c r="AG127" s="832" t="s">
        <v>1386</v>
      </c>
      <c r="AH127" s="842" t="s">
        <v>791</v>
      </c>
    </row>
    <row r="128" spans="1:34" ht="15">
      <c r="A128" s="780" t="s">
        <v>245</v>
      </c>
      <c r="B128" s="783" t="s">
        <v>627</v>
      </c>
      <c r="C128" s="783" t="s">
        <v>1293</v>
      </c>
      <c r="D128" s="805" t="s">
        <v>1934</v>
      </c>
      <c r="E128" s="816">
        <v>0</v>
      </c>
      <c r="F128" s="791">
        <v>0</v>
      </c>
      <c r="G128" s="792">
        <v>0</v>
      </c>
      <c r="H128" s="791">
        <v>0</v>
      </c>
      <c r="I128" s="793">
        <v>0</v>
      </c>
      <c r="J128" s="791">
        <v>0</v>
      </c>
      <c r="K128" s="791">
        <v>0</v>
      </c>
      <c r="L128" s="794">
        <v>0</v>
      </c>
      <c r="M128" s="810">
        <v>0</v>
      </c>
      <c r="N128" s="801">
        <v>0</v>
      </c>
      <c r="O128" s="801">
        <v>0</v>
      </c>
      <c r="P128" s="801">
        <v>0</v>
      </c>
      <c r="Q128" s="801">
        <v>0</v>
      </c>
      <c r="R128" s="801">
        <v>0</v>
      </c>
      <c r="S128" s="801">
        <v>16</v>
      </c>
      <c r="T128" s="802">
        <v>16</v>
      </c>
      <c r="U128" s="821">
        <v>0</v>
      </c>
      <c r="V128" s="822">
        <v>0</v>
      </c>
      <c r="W128" s="822">
        <v>0</v>
      </c>
      <c r="X128" s="822">
        <v>0</v>
      </c>
      <c r="Y128" s="822">
        <v>0</v>
      </c>
      <c r="Z128" s="822">
        <v>0</v>
      </c>
      <c r="AA128" s="822">
        <v>0</v>
      </c>
      <c r="AB128" s="823">
        <v>0</v>
      </c>
      <c r="AC128" s="832" t="s">
        <v>1386</v>
      </c>
      <c r="AD128" s="833" t="s">
        <v>1386</v>
      </c>
      <c r="AE128" s="834" t="s">
        <v>1386</v>
      </c>
      <c r="AG128" s="832" t="s">
        <v>1386</v>
      </c>
      <c r="AH128" s="842" t="s">
        <v>791</v>
      </c>
    </row>
    <row r="129" spans="1:34" ht="15">
      <c r="A129" s="780" t="s">
        <v>216</v>
      </c>
      <c r="B129" s="783" t="s">
        <v>745</v>
      </c>
      <c r="C129" s="783" t="s">
        <v>1293</v>
      </c>
      <c r="D129" s="805" t="s">
        <v>1934</v>
      </c>
      <c r="E129" s="816">
        <v>0</v>
      </c>
      <c r="F129" s="791">
        <v>0</v>
      </c>
      <c r="G129" s="792">
        <v>0</v>
      </c>
      <c r="H129" s="791">
        <v>0</v>
      </c>
      <c r="I129" s="793">
        <v>0</v>
      </c>
      <c r="J129" s="791">
        <v>0</v>
      </c>
      <c r="K129" s="791">
        <v>0</v>
      </c>
      <c r="L129" s="794">
        <v>0</v>
      </c>
      <c r="M129" s="810">
        <v>0</v>
      </c>
      <c r="N129" s="801">
        <v>0</v>
      </c>
      <c r="O129" s="801">
        <v>0</v>
      </c>
      <c r="P129" s="801">
        <v>0</v>
      </c>
      <c r="Q129" s="801">
        <v>0</v>
      </c>
      <c r="R129" s="801">
        <v>0</v>
      </c>
      <c r="S129" s="801">
        <v>0</v>
      </c>
      <c r="T129" s="802">
        <v>0</v>
      </c>
      <c r="U129" s="821">
        <v>0</v>
      </c>
      <c r="V129" s="822">
        <v>0</v>
      </c>
      <c r="W129" s="822">
        <v>0</v>
      </c>
      <c r="X129" s="822">
        <v>0</v>
      </c>
      <c r="Y129" s="822">
        <v>0</v>
      </c>
      <c r="Z129" s="822">
        <v>0</v>
      </c>
      <c r="AA129" s="822">
        <v>0</v>
      </c>
      <c r="AB129" s="823">
        <v>0</v>
      </c>
      <c r="AC129" s="832" t="s">
        <v>1386</v>
      </c>
      <c r="AD129" s="833" t="s">
        <v>1386</v>
      </c>
      <c r="AE129" s="834" t="s">
        <v>1386</v>
      </c>
      <c r="AG129" s="832" t="s">
        <v>1386</v>
      </c>
      <c r="AH129" s="842" t="s">
        <v>791</v>
      </c>
    </row>
    <row r="130" spans="1:34" ht="15">
      <c r="A130" s="780" t="s">
        <v>374</v>
      </c>
      <c r="B130" s="783" t="s">
        <v>600</v>
      </c>
      <c r="C130" s="783" t="s">
        <v>1295</v>
      </c>
      <c r="D130" s="805" t="s">
        <v>1934</v>
      </c>
      <c r="E130" s="816">
        <v>0</v>
      </c>
      <c r="F130" s="791">
        <v>0</v>
      </c>
      <c r="G130" s="792">
        <v>0</v>
      </c>
      <c r="H130" s="791">
        <v>0</v>
      </c>
      <c r="I130" s="793">
        <v>1</v>
      </c>
      <c r="J130" s="791">
        <v>0</v>
      </c>
      <c r="K130" s="791">
        <v>4</v>
      </c>
      <c r="L130" s="794">
        <v>5</v>
      </c>
      <c r="M130" s="810">
        <v>4</v>
      </c>
      <c r="N130" s="801">
        <v>0</v>
      </c>
      <c r="O130" s="801">
        <v>11</v>
      </c>
      <c r="P130" s="801">
        <v>5</v>
      </c>
      <c r="Q130" s="801">
        <v>6</v>
      </c>
      <c r="R130" s="801">
        <v>0</v>
      </c>
      <c r="S130" s="801">
        <v>115</v>
      </c>
      <c r="T130" s="802">
        <v>141</v>
      </c>
      <c r="U130" s="821">
        <v>0</v>
      </c>
      <c r="V130" s="822">
        <v>0</v>
      </c>
      <c r="W130" s="822">
        <v>0</v>
      </c>
      <c r="X130" s="822">
        <v>0</v>
      </c>
      <c r="Y130" s="822">
        <v>0.16666666666666666</v>
      </c>
      <c r="Z130" s="822">
        <v>0</v>
      </c>
      <c r="AA130" s="822">
        <v>3.4782608695652174E-2</v>
      </c>
      <c r="AB130" s="823">
        <v>3.5460992907801421E-2</v>
      </c>
      <c r="AC130" s="835" t="s">
        <v>1386</v>
      </c>
      <c r="AD130" s="835" t="s">
        <v>1386</v>
      </c>
      <c r="AE130" s="834" t="s">
        <v>1386</v>
      </c>
      <c r="AG130" s="835" t="s">
        <v>1386</v>
      </c>
      <c r="AH130" s="842" t="s">
        <v>791</v>
      </c>
    </row>
    <row r="131" spans="1:34" ht="15">
      <c r="A131" s="780" t="s">
        <v>256</v>
      </c>
      <c r="B131" s="783" t="s">
        <v>805</v>
      </c>
      <c r="C131" s="783" t="s">
        <v>1293</v>
      </c>
      <c r="D131" s="805" t="s">
        <v>1934</v>
      </c>
      <c r="E131" s="816">
        <v>0</v>
      </c>
      <c r="F131" s="791">
        <v>0</v>
      </c>
      <c r="G131" s="792">
        <v>1</v>
      </c>
      <c r="H131" s="791">
        <v>0</v>
      </c>
      <c r="I131" s="793">
        <v>0</v>
      </c>
      <c r="J131" s="791">
        <v>0</v>
      </c>
      <c r="K131" s="791">
        <v>0</v>
      </c>
      <c r="L131" s="794">
        <v>1</v>
      </c>
      <c r="M131" s="810">
        <v>2</v>
      </c>
      <c r="N131" s="801">
        <v>2</v>
      </c>
      <c r="O131" s="801">
        <v>87</v>
      </c>
      <c r="P131" s="801">
        <v>1</v>
      </c>
      <c r="Q131" s="801">
        <v>4</v>
      </c>
      <c r="R131" s="801">
        <v>0</v>
      </c>
      <c r="S131" s="801">
        <v>130</v>
      </c>
      <c r="T131" s="802">
        <v>226</v>
      </c>
      <c r="U131" s="821">
        <v>0</v>
      </c>
      <c r="V131" s="822">
        <v>0</v>
      </c>
      <c r="W131" s="822">
        <v>1.1494252873563218E-2</v>
      </c>
      <c r="X131" s="822">
        <v>0</v>
      </c>
      <c r="Y131" s="822">
        <v>0</v>
      </c>
      <c r="Z131" s="822">
        <v>0</v>
      </c>
      <c r="AA131" s="822">
        <v>0</v>
      </c>
      <c r="AB131" s="823">
        <v>4.4247787610619468E-3</v>
      </c>
      <c r="AC131" s="832" t="s">
        <v>1386</v>
      </c>
      <c r="AD131" s="833" t="s">
        <v>1386</v>
      </c>
      <c r="AE131" s="834" t="s">
        <v>1386</v>
      </c>
      <c r="AG131" s="832" t="s">
        <v>1386</v>
      </c>
      <c r="AH131" s="842" t="s">
        <v>791</v>
      </c>
    </row>
    <row r="132" spans="1:34" ht="15.75" thickBot="1">
      <c r="A132" s="780" t="s">
        <v>425</v>
      </c>
      <c r="B132" s="783" t="s">
        <v>640</v>
      </c>
      <c r="C132" s="783" t="s">
        <v>1293</v>
      </c>
      <c r="D132" s="805" t="s">
        <v>1934</v>
      </c>
      <c r="E132" s="816">
        <v>0</v>
      </c>
      <c r="F132" s="791">
        <v>0</v>
      </c>
      <c r="G132" s="792">
        <v>0</v>
      </c>
      <c r="H132" s="791">
        <v>0</v>
      </c>
      <c r="I132" s="793">
        <v>0</v>
      </c>
      <c r="J132" s="791">
        <v>0</v>
      </c>
      <c r="K132" s="791">
        <v>0</v>
      </c>
      <c r="L132" s="794">
        <v>0</v>
      </c>
      <c r="M132" s="810">
        <v>0</v>
      </c>
      <c r="N132" s="801">
        <v>0</v>
      </c>
      <c r="O132" s="801">
        <v>12</v>
      </c>
      <c r="P132" s="801">
        <v>1</v>
      </c>
      <c r="Q132" s="801">
        <v>6</v>
      </c>
      <c r="R132" s="801">
        <v>0</v>
      </c>
      <c r="S132" s="801">
        <v>35</v>
      </c>
      <c r="T132" s="802">
        <v>54</v>
      </c>
      <c r="U132" s="821">
        <v>0</v>
      </c>
      <c r="V132" s="822">
        <v>0</v>
      </c>
      <c r="W132" s="822">
        <v>0</v>
      </c>
      <c r="X132" s="822">
        <v>0</v>
      </c>
      <c r="Y132" s="822">
        <v>0</v>
      </c>
      <c r="Z132" s="822">
        <v>0</v>
      </c>
      <c r="AA132" s="822">
        <v>0</v>
      </c>
      <c r="AB132" s="823">
        <v>0</v>
      </c>
      <c r="AC132" s="832" t="s">
        <v>1386</v>
      </c>
      <c r="AD132" s="833" t="s">
        <v>1386</v>
      </c>
      <c r="AE132" s="834" t="s">
        <v>1386</v>
      </c>
      <c r="AG132" s="832" t="s">
        <v>1386</v>
      </c>
      <c r="AH132" s="842" t="s">
        <v>791</v>
      </c>
    </row>
    <row r="133" spans="1:34" ht="15.75" thickBot="1">
      <c r="A133" s="780" t="s">
        <v>38</v>
      </c>
      <c r="B133" s="783" t="s">
        <v>666</v>
      </c>
      <c r="C133" s="783" t="s">
        <v>1296</v>
      </c>
      <c r="D133" s="805"/>
      <c r="E133" s="816">
        <v>0</v>
      </c>
      <c r="F133" s="791">
        <v>0</v>
      </c>
      <c r="G133" s="792">
        <v>0</v>
      </c>
      <c r="H133" s="791">
        <v>0</v>
      </c>
      <c r="I133" s="793">
        <v>0</v>
      </c>
      <c r="J133" s="791">
        <v>0</v>
      </c>
      <c r="K133" s="791">
        <v>0</v>
      </c>
      <c r="L133" s="794">
        <v>0</v>
      </c>
      <c r="M133" s="810">
        <v>0</v>
      </c>
      <c r="N133" s="801">
        <v>0</v>
      </c>
      <c r="O133" s="801">
        <v>8</v>
      </c>
      <c r="P133" s="801">
        <v>8</v>
      </c>
      <c r="Q133" s="801">
        <v>2</v>
      </c>
      <c r="R133" s="801">
        <v>0</v>
      </c>
      <c r="S133" s="801">
        <v>86</v>
      </c>
      <c r="T133" s="802">
        <v>104</v>
      </c>
      <c r="U133" s="821">
        <v>0</v>
      </c>
      <c r="V133" s="822">
        <v>0</v>
      </c>
      <c r="W133" s="822">
        <v>0</v>
      </c>
      <c r="X133" s="822">
        <v>0</v>
      </c>
      <c r="Y133" s="822">
        <v>0</v>
      </c>
      <c r="Z133" s="822">
        <v>0</v>
      </c>
      <c r="AA133" s="822">
        <v>0</v>
      </c>
      <c r="AB133" s="823">
        <v>0</v>
      </c>
      <c r="AC133" s="832" t="s">
        <v>878</v>
      </c>
      <c r="AD133" s="833" t="s">
        <v>878</v>
      </c>
      <c r="AE133" s="834" t="s">
        <v>1471</v>
      </c>
      <c r="AF133" s="831" t="s">
        <v>1471</v>
      </c>
      <c r="AG133" s="832" t="s">
        <v>792</v>
      </c>
      <c r="AH133" s="842" t="s">
        <v>791</v>
      </c>
    </row>
    <row r="134" spans="1:34" ht="15.75" thickBot="1">
      <c r="A134" s="780" t="s">
        <v>359</v>
      </c>
      <c r="B134" s="783" t="s">
        <v>590</v>
      </c>
      <c r="C134" s="783" t="s">
        <v>1296</v>
      </c>
      <c r="D134" s="805"/>
      <c r="E134" s="816">
        <v>0</v>
      </c>
      <c r="F134" s="791">
        <v>0</v>
      </c>
      <c r="G134" s="792">
        <v>0</v>
      </c>
      <c r="H134" s="791">
        <v>0</v>
      </c>
      <c r="I134" s="793">
        <v>0</v>
      </c>
      <c r="J134" s="791">
        <v>0</v>
      </c>
      <c r="K134" s="791">
        <v>0</v>
      </c>
      <c r="L134" s="794">
        <v>0</v>
      </c>
      <c r="M134" s="810">
        <v>0</v>
      </c>
      <c r="N134" s="801">
        <v>0</v>
      </c>
      <c r="O134" s="801">
        <v>0</v>
      </c>
      <c r="P134" s="801">
        <v>0</v>
      </c>
      <c r="Q134" s="801">
        <v>0</v>
      </c>
      <c r="R134" s="801">
        <v>0</v>
      </c>
      <c r="S134" s="801">
        <v>5</v>
      </c>
      <c r="T134" s="802">
        <v>5</v>
      </c>
      <c r="U134" s="821">
        <v>0</v>
      </c>
      <c r="V134" s="822">
        <v>0</v>
      </c>
      <c r="W134" s="822">
        <v>0</v>
      </c>
      <c r="X134" s="822">
        <v>0</v>
      </c>
      <c r="Y134" s="822">
        <v>0</v>
      </c>
      <c r="Z134" s="822">
        <v>0</v>
      </c>
      <c r="AA134" s="822">
        <v>0</v>
      </c>
      <c r="AB134" s="823">
        <v>0</v>
      </c>
      <c r="AC134" s="832" t="s">
        <v>878</v>
      </c>
      <c r="AD134" s="833" t="s">
        <v>878</v>
      </c>
      <c r="AE134" s="834" t="s">
        <v>1471</v>
      </c>
      <c r="AF134" s="831" t="s">
        <v>1471</v>
      </c>
      <c r="AG134" s="832" t="s">
        <v>792</v>
      </c>
      <c r="AH134" s="842" t="s">
        <v>791</v>
      </c>
    </row>
    <row r="135" spans="1:34" ht="15.75" thickBot="1">
      <c r="A135" s="780" t="s">
        <v>152</v>
      </c>
      <c r="B135" s="783" t="s">
        <v>659</v>
      </c>
      <c r="C135" s="783" t="s">
        <v>1296</v>
      </c>
      <c r="D135" s="805"/>
      <c r="E135" s="816">
        <v>0</v>
      </c>
      <c r="F135" s="791">
        <v>0</v>
      </c>
      <c r="G135" s="792">
        <v>0</v>
      </c>
      <c r="H135" s="791">
        <v>0</v>
      </c>
      <c r="I135" s="793">
        <v>0</v>
      </c>
      <c r="J135" s="791">
        <v>0</v>
      </c>
      <c r="K135" s="791">
        <v>0</v>
      </c>
      <c r="L135" s="794">
        <v>0</v>
      </c>
      <c r="M135" s="810">
        <v>0</v>
      </c>
      <c r="N135" s="801">
        <v>1</v>
      </c>
      <c r="O135" s="801">
        <v>9</v>
      </c>
      <c r="P135" s="801">
        <v>0</v>
      </c>
      <c r="Q135" s="801">
        <v>3</v>
      </c>
      <c r="R135" s="801">
        <v>0</v>
      </c>
      <c r="S135" s="801">
        <v>80</v>
      </c>
      <c r="T135" s="802">
        <v>93</v>
      </c>
      <c r="U135" s="821">
        <v>0</v>
      </c>
      <c r="V135" s="822">
        <v>0</v>
      </c>
      <c r="W135" s="822">
        <v>0</v>
      </c>
      <c r="X135" s="822">
        <v>0</v>
      </c>
      <c r="Y135" s="822">
        <v>0</v>
      </c>
      <c r="Z135" s="822">
        <v>0</v>
      </c>
      <c r="AA135" s="822">
        <v>0</v>
      </c>
      <c r="AB135" s="823">
        <v>0</v>
      </c>
      <c r="AC135" s="832" t="s">
        <v>878</v>
      </c>
      <c r="AD135" s="833" t="s">
        <v>878</v>
      </c>
      <c r="AE135" s="834" t="s">
        <v>1471</v>
      </c>
      <c r="AF135" s="831" t="s">
        <v>1471</v>
      </c>
      <c r="AG135" s="832" t="s">
        <v>792</v>
      </c>
      <c r="AH135" s="842" t="s">
        <v>791</v>
      </c>
    </row>
    <row r="136" spans="1:34" ht="15.75" thickBot="1">
      <c r="A136" s="780" t="s">
        <v>30</v>
      </c>
      <c r="B136" s="783" t="s">
        <v>657</v>
      </c>
      <c r="C136" s="783" t="s">
        <v>1296</v>
      </c>
      <c r="D136" s="805"/>
      <c r="E136" s="816">
        <v>0</v>
      </c>
      <c r="F136" s="791">
        <v>0</v>
      </c>
      <c r="G136" s="792">
        <v>0</v>
      </c>
      <c r="H136" s="791">
        <v>0</v>
      </c>
      <c r="I136" s="793">
        <v>0</v>
      </c>
      <c r="J136" s="791">
        <v>0</v>
      </c>
      <c r="K136" s="791">
        <v>0</v>
      </c>
      <c r="L136" s="794">
        <v>0</v>
      </c>
      <c r="M136" s="810">
        <v>0</v>
      </c>
      <c r="N136" s="801">
        <v>0</v>
      </c>
      <c r="O136" s="801">
        <v>7</v>
      </c>
      <c r="P136" s="801">
        <v>3</v>
      </c>
      <c r="Q136" s="801">
        <v>0</v>
      </c>
      <c r="R136" s="801">
        <v>0</v>
      </c>
      <c r="S136" s="801">
        <v>52</v>
      </c>
      <c r="T136" s="802">
        <v>62</v>
      </c>
      <c r="U136" s="821">
        <v>0</v>
      </c>
      <c r="V136" s="822">
        <v>0</v>
      </c>
      <c r="W136" s="822">
        <v>0</v>
      </c>
      <c r="X136" s="822">
        <v>0</v>
      </c>
      <c r="Y136" s="822">
        <v>0</v>
      </c>
      <c r="Z136" s="822">
        <v>0</v>
      </c>
      <c r="AA136" s="822">
        <v>0</v>
      </c>
      <c r="AB136" s="823">
        <v>0</v>
      </c>
      <c r="AC136" s="832" t="s">
        <v>878</v>
      </c>
      <c r="AD136" s="833" t="s">
        <v>878</v>
      </c>
      <c r="AE136" s="834" t="s">
        <v>1471</v>
      </c>
      <c r="AF136" s="831" t="s">
        <v>1471</v>
      </c>
      <c r="AG136" s="832" t="s">
        <v>792</v>
      </c>
      <c r="AH136" s="842" t="s">
        <v>791</v>
      </c>
    </row>
    <row r="137" spans="1:34" ht="15.75" thickBot="1">
      <c r="A137" s="780" t="s">
        <v>9</v>
      </c>
      <c r="B137" s="783" t="s">
        <v>524</v>
      </c>
      <c r="C137" s="783" t="s">
        <v>1296</v>
      </c>
      <c r="D137" s="805"/>
      <c r="E137" s="816">
        <v>0</v>
      </c>
      <c r="F137" s="791">
        <v>0</v>
      </c>
      <c r="G137" s="792">
        <v>0</v>
      </c>
      <c r="H137" s="791">
        <v>0</v>
      </c>
      <c r="I137" s="793">
        <v>0</v>
      </c>
      <c r="J137" s="791">
        <v>0</v>
      </c>
      <c r="K137" s="791">
        <v>0</v>
      </c>
      <c r="L137" s="794">
        <v>0</v>
      </c>
      <c r="M137" s="810">
        <v>1</v>
      </c>
      <c r="N137" s="801">
        <v>0</v>
      </c>
      <c r="O137" s="801">
        <v>3</v>
      </c>
      <c r="P137" s="801">
        <v>0</v>
      </c>
      <c r="Q137" s="801">
        <v>0</v>
      </c>
      <c r="R137" s="801">
        <v>0</v>
      </c>
      <c r="S137" s="801">
        <v>49</v>
      </c>
      <c r="T137" s="802">
        <v>53</v>
      </c>
      <c r="U137" s="821">
        <v>0</v>
      </c>
      <c r="V137" s="822">
        <v>0</v>
      </c>
      <c r="W137" s="822">
        <v>0</v>
      </c>
      <c r="X137" s="822">
        <v>0</v>
      </c>
      <c r="Y137" s="822">
        <v>0</v>
      </c>
      <c r="Z137" s="822">
        <v>0</v>
      </c>
      <c r="AA137" s="822">
        <v>0</v>
      </c>
      <c r="AB137" s="823">
        <v>0</v>
      </c>
      <c r="AC137" s="832" t="s">
        <v>878</v>
      </c>
      <c r="AD137" s="833" t="s">
        <v>878</v>
      </c>
      <c r="AE137" s="834" t="s">
        <v>1471</v>
      </c>
      <c r="AF137" s="831" t="s">
        <v>1471</v>
      </c>
      <c r="AG137" s="832" t="s">
        <v>792</v>
      </c>
      <c r="AH137" s="842" t="s">
        <v>791</v>
      </c>
    </row>
    <row r="138" spans="1:34" ht="15.75" thickBot="1">
      <c r="A138" s="780" t="s">
        <v>264</v>
      </c>
      <c r="B138" s="783" t="s">
        <v>809</v>
      </c>
      <c r="C138" s="783" t="s">
        <v>1296</v>
      </c>
      <c r="D138" s="805"/>
      <c r="E138" s="816">
        <v>0</v>
      </c>
      <c r="F138" s="791">
        <v>0</v>
      </c>
      <c r="G138" s="792">
        <v>0</v>
      </c>
      <c r="H138" s="791">
        <v>0</v>
      </c>
      <c r="I138" s="793">
        <v>0</v>
      </c>
      <c r="J138" s="791">
        <v>0</v>
      </c>
      <c r="K138" s="791">
        <v>0</v>
      </c>
      <c r="L138" s="794">
        <v>0</v>
      </c>
      <c r="M138" s="810">
        <v>0</v>
      </c>
      <c r="N138" s="801">
        <v>1</v>
      </c>
      <c r="O138" s="801">
        <v>19</v>
      </c>
      <c r="P138" s="801">
        <v>8</v>
      </c>
      <c r="Q138" s="801">
        <v>1</v>
      </c>
      <c r="R138" s="801">
        <v>0</v>
      </c>
      <c r="S138" s="801">
        <v>106</v>
      </c>
      <c r="T138" s="802">
        <v>135</v>
      </c>
      <c r="U138" s="821">
        <v>0</v>
      </c>
      <c r="V138" s="822">
        <v>0</v>
      </c>
      <c r="W138" s="822">
        <v>0</v>
      </c>
      <c r="X138" s="822">
        <v>0</v>
      </c>
      <c r="Y138" s="822">
        <v>0</v>
      </c>
      <c r="Z138" s="822">
        <v>0</v>
      </c>
      <c r="AA138" s="822">
        <v>0</v>
      </c>
      <c r="AB138" s="823">
        <v>0</v>
      </c>
      <c r="AC138" s="832" t="s">
        <v>878</v>
      </c>
      <c r="AD138" s="833" t="s">
        <v>878</v>
      </c>
      <c r="AE138" s="834" t="s">
        <v>1471</v>
      </c>
      <c r="AF138" s="831" t="s">
        <v>1471</v>
      </c>
      <c r="AG138" s="832" t="s">
        <v>792</v>
      </c>
      <c r="AH138" s="842" t="s">
        <v>791</v>
      </c>
    </row>
    <row r="139" spans="1:34" ht="15.75" thickBot="1">
      <c r="A139" s="780" t="s">
        <v>1145</v>
      </c>
      <c r="B139" s="783" t="s">
        <v>538</v>
      </c>
      <c r="C139" s="783" t="s">
        <v>1296</v>
      </c>
      <c r="D139" s="805"/>
      <c r="E139" s="816">
        <v>0</v>
      </c>
      <c r="F139" s="791">
        <v>0</v>
      </c>
      <c r="G139" s="792">
        <v>0</v>
      </c>
      <c r="H139" s="791">
        <v>0</v>
      </c>
      <c r="I139" s="793">
        <v>0</v>
      </c>
      <c r="J139" s="791">
        <v>0</v>
      </c>
      <c r="K139" s="791">
        <v>0</v>
      </c>
      <c r="L139" s="794">
        <v>0</v>
      </c>
      <c r="M139" s="810">
        <v>1</v>
      </c>
      <c r="N139" s="801">
        <v>0</v>
      </c>
      <c r="O139" s="801">
        <v>4</v>
      </c>
      <c r="P139" s="801">
        <v>0</v>
      </c>
      <c r="Q139" s="801">
        <v>1</v>
      </c>
      <c r="R139" s="801">
        <v>0</v>
      </c>
      <c r="S139" s="801">
        <v>17</v>
      </c>
      <c r="T139" s="802">
        <v>23</v>
      </c>
      <c r="U139" s="821">
        <v>0</v>
      </c>
      <c r="V139" s="822">
        <v>0</v>
      </c>
      <c r="W139" s="822">
        <v>0</v>
      </c>
      <c r="X139" s="822">
        <v>0</v>
      </c>
      <c r="Y139" s="822">
        <v>0</v>
      </c>
      <c r="Z139" s="822">
        <v>0</v>
      </c>
      <c r="AA139" s="822">
        <v>0</v>
      </c>
      <c r="AB139" s="823">
        <v>0</v>
      </c>
      <c r="AC139" s="832" t="s">
        <v>878</v>
      </c>
      <c r="AD139" s="833" t="s">
        <v>878</v>
      </c>
      <c r="AE139" s="834" t="s">
        <v>1471</v>
      </c>
      <c r="AF139" s="831" t="s">
        <v>1471</v>
      </c>
      <c r="AG139" s="832" t="s">
        <v>792</v>
      </c>
      <c r="AH139" s="842" t="s">
        <v>791</v>
      </c>
    </row>
    <row r="140" spans="1:34" ht="15.75" thickBot="1">
      <c r="A140" s="780" t="s">
        <v>206</v>
      </c>
      <c r="B140" s="783" t="s">
        <v>782</v>
      </c>
      <c r="C140" s="783" t="s">
        <v>1296</v>
      </c>
      <c r="D140" s="805"/>
      <c r="E140" s="816">
        <v>0</v>
      </c>
      <c r="F140" s="791">
        <v>0</v>
      </c>
      <c r="G140" s="792">
        <v>0</v>
      </c>
      <c r="H140" s="791">
        <v>0</v>
      </c>
      <c r="I140" s="793">
        <v>0</v>
      </c>
      <c r="J140" s="791">
        <v>0</v>
      </c>
      <c r="K140" s="791">
        <v>0</v>
      </c>
      <c r="L140" s="794">
        <v>0</v>
      </c>
      <c r="M140" s="810">
        <v>2</v>
      </c>
      <c r="N140" s="801">
        <v>3</v>
      </c>
      <c r="O140" s="801">
        <v>13</v>
      </c>
      <c r="P140" s="801">
        <v>7</v>
      </c>
      <c r="Q140" s="801">
        <v>2</v>
      </c>
      <c r="R140" s="801">
        <v>0</v>
      </c>
      <c r="S140" s="801">
        <v>127</v>
      </c>
      <c r="T140" s="802">
        <v>154</v>
      </c>
      <c r="U140" s="821">
        <v>0</v>
      </c>
      <c r="V140" s="822">
        <v>0</v>
      </c>
      <c r="W140" s="822">
        <v>0</v>
      </c>
      <c r="X140" s="822">
        <v>0</v>
      </c>
      <c r="Y140" s="822">
        <v>0</v>
      </c>
      <c r="Z140" s="822">
        <v>0</v>
      </c>
      <c r="AA140" s="822">
        <v>0</v>
      </c>
      <c r="AB140" s="823">
        <v>0</v>
      </c>
      <c r="AC140" s="832" t="s">
        <v>878</v>
      </c>
      <c r="AD140" s="833" t="s">
        <v>878</v>
      </c>
      <c r="AE140" s="834" t="s">
        <v>1471</v>
      </c>
      <c r="AF140" s="831" t="s">
        <v>1471</v>
      </c>
      <c r="AG140" s="832" t="s">
        <v>792</v>
      </c>
      <c r="AH140" s="842" t="s">
        <v>791</v>
      </c>
    </row>
    <row r="141" spans="1:34" ht="15.75" thickBot="1">
      <c r="A141" s="780" t="s">
        <v>58</v>
      </c>
      <c r="B141" s="783" t="s">
        <v>511</v>
      </c>
      <c r="C141" s="783" t="s">
        <v>1296</v>
      </c>
      <c r="D141" s="805"/>
      <c r="E141" s="816">
        <v>0</v>
      </c>
      <c r="F141" s="791">
        <v>0</v>
      </c>
      <c r="G141" s="792">
        <v>0</v>
      </c>
      <c r="H141" s="791">
        <v>0</v>
      </c>
      <c r="I141" s="793">
        <v>0</v>
      </c>
      <c r="J141" s="791">
        <v>0</v>
      </c>
      <c r="K141" s="791">
        <v>0</v>
      </c>
      <c r="L141" s="794">
        <v>0</v>
      </c>
      <c r="M141" s="810">
        <v>1</v>
      </c>
      <c r="N141" s="801">
        <v>0</v>
      </c>
      <c r="O141" s="801">
        <v>18</v>
      </c>
      <c r="P141" s="801">
        <v>2</v>
      </c>
      <c r="Q141" s="801">
        <v>1</v>
      </c>
      <c r="R141" s="801">
        <v>0</v>
      </c>
      <c r="S141" s="801">
        <v>78</v>
      </c>
      <c r="T141" s="802">
        <v>100</v>
      </c>
      <c r="U141" s="821">
        <v>0</v>
      </c>
      <c r="V141" s="822">
        <v>0</v>
      </c>
      <c r="W141" s="822">
        <v>0</v>
      </c>
      <c r="X141" s="822">
        <v>0</v>
      </c>
      <c r="Y141" s="822">
        <v>0</v>
      </c>
      <c r="Z141" s="822">
        <v>0</v>
      </c>
      <c r="AA141" s="822">
        <v>0</v>
      </c>
      <c r="AB141" s="823">
        <v>0</v>
      </c>
      <c r="AC141" s="832" t="s">
        <v>878</v>
      </c>
      <c r="AD141" s="833" t="s">
        <v>878</v>
      </c>
      <c r="AE141" s="834" t="s">
        <v>1471</v>
      </c>
      <c r="AF141" s="831" t="s">
        <v>1471</v>
      </c>
      <c r="AG141" s="832" t="s">
        <v>792</v>
      </c>
      <c r="AH141" s="842" t="s">
        <v>791</v>
      </c>
    </row>
    <row r="142" spans="1:34" ht="15.75" thickBot="1">
      <c r="A142" s="780" t="s">
        <v>80</v>
      </c>
      <c r="B142" s="783" t="s">
        <v>701</v>
      </c>
      <c r="C142" s="783" t="s">
        <v>1296</v>
      </c>
      <c r="D142" s="805"/>
      <c r="E142" s="816">
        <v>0</v>
      </c>
      <c r="F142" s="791">
        <v>0</v>
      </c>
      <c r="G142" s="792">
        <v>0</v>
      </c>
      <c r="H142" s="791">
        <v>0</v>
      </c>
      <c r="I142" s="793">
        <v>0</v>
      </c>
      <c r="J142" s="791">
        <v>0</v>
      </c>
      <c r="K142" s="791">
        <v>0</v>
      </c>
      <c r="L142" s="794">
        <v>0</v>
      </c>
      <c r="M142" s="810">
        <v>0</v>
      </c>
      <c r="N142" s="801">
        <v>0</v>
      </c>
      <c r="O142" s="801">
        <v>0</v>
      </c>
      <c r="P142" s="801">
        <v>3</v>
      </c>
      <c r="Q142" s="801">
        <v>0</v>
      </c>
      <c r="R142" s="801">
        <v>0</v>
      </c>
      <c r="S142" s="801">
        <v>41</v>
      </c>
      <c r="T142" s="802">
        <v>44</v>
      </c>
      <c r="U142" s="821">
        <v>0</v>
      </c>
      <c r="V142" s="822">
        <v>0</v>
      </c>
      <c r="W142" s="822">
        <v>0</v>
      </c>
      <c r="X142" s="822">
        <v>0</v>
      </c>
      <c r="Y142" s="822">
        <v>0</v>
      </c>
      <c r="Z142" s="822">
        <v>0</v>
      </c>
      <c r="AA142" s="822">
        <v>0</v>
      </c>
      <c r="AB142" s="823">
        <v>0</v>
      </c>
      <c r="AC142" s="832" t="s">
        <v>878</v>
      </c>
      <c r="AD142" s="833" t="s">
        <v>878</v>
      </c>
      <c r="AE142" s="834" t="s">
        <v>1471</v>
      </c>
      <c r="AF142" s="831" t="s">
        <v>1471</v>
      </c>
      <c r="AG142" s="832" t="s">
        <v>792</v>
      </c>
      <c r="AH142" s="842" t="s">
        <v>791</v>
      </c>
    </row>
    <row r="143" spans="1:34" ht="15.75" thickBot="1">
      <c r="A143" s="780" t="s">
        <v>239</v>
      </c>
      <c r="B143" s="783" t="s">
        <v>553</v>
      </c>
      <c r="C143" s="783" t="s">
        <v>1296</v>
      </c>
      <c r="D143" s="805"/>
      <c r="E143" s="816">
        <v>0</v>
      </c>
      <c r="F143" s="791">
        <v>2</v>
      </c>
      <c r="G143" s="792">
        <v>2</v>
      </c>
      <c r="H143" s="791">
        <v>0</v>
      </c>
      <c r="I143" s="793">
        <v>0</v>
      </c>
      <c r="J143" s="791">
        <v>0</v>
      </c>
      <c r="K143" s="791">
        <v>1</v>
      </c>
      <c r="L143" s="794">
        <v>5</v>
      </c>
      <c r="M143" s="810">
        <v>4</v>
      </c>
      <c r="N143" s="801">
        <v>15</v>
      </c>
      <c r="O143" s="801">
        <v>80</v>
      </c>
      <c r="P143" s="801">
        <v>28</v>
      </c>
      <c r="Q143" s="801">
        <v>2</v>
      </c>
      <c r="R143" s="801">
        <v>1</v>
      </c>
      <c r="S143" s="801">
        <v>320</v>
      </c>
      <c r="T143" s="802">
        <v>450</v>
      </c>
      <c r="U143" s="821">
        <v>0</v>
      </c>
      <c r="V143" s="822">
        <v>0.13333333333333333</v>
      </c>
      <c r="W143" s="822">
        <v>2.5000000000000001E-2</v>
      </c>
      <c r="X143" s="822">
        <v>0</v>
      </c>
      <c r="Y143" s="822">
        <v>0</v>
      </c>
      <c r="Z143" s="822">
        <v>0</v>
      </c>
      <c r="AA143" s="822">
        <v>3.1250000000000002E-3</v>
      </c>
      <c r="AB143" s="823">
        <v>1.1111111111111112E-2</v>
      </c>
      <c r="AC143" s="832" t="s">
        <v>878</v>
      </c>
      <c r="AD143" s="833" t="s">
        <v>878</v>
      </c>
      <c r="AE143" s="834" t="s">
        <v>1471</v>
      </c>
      <c r="AF143" s="831" t="s">
        <v>1471</v>
      </c>
      <c r="AG143" s="832" t="s">
        <v>792</v>
      </c>
      <c r="AH143" s="842" t="s">
        <v>791</v>
      </c>
    </row>
    <row r="144" spans="1:34" ht="15.75" thickBot="1">
      <c r="A144" s="780" t="s">
        <v>252</v>
      </c>
      <c r="B144" s="783" t="s">
        <v>803</v>
      </c>
      <c r="C144" s="783" t="s">
        <v>1296</v>
      </c>
      <c r="D144" s="805"/>
      <c r="E144" s="816">
        <v>0</v>
      </c>
      <c r="F144" s="791">
        <v>0</v>
      </c>
      <c r="G144" s="792">
        <v>0</v>
      </c>
      <c r="H144" s="791">
        <v>0</v>
      </c>
      <c r="I144" s="793">
        <v>0</v>
      </c>
      <c r="J144" s="791">
        <v>0</v>
      </c>
      <c r="K144" s="791">
        <v>1</v>
      </c>
      <c r="L144" s="794">
        <v>1</v>
      </c>
      <c r="M144" s="810">
        <v>0</v>
      </c>
      <c r="N144" s="801">
        <v>2</v>
      </c>
      <c r="O144" s="801">
        <v>4</v>
      </c>
      <c r="P144" s="801">
        <v>1</v>
      </c>
      <c r="Q144" s="801">
        <v>2</v>
      </c>
      <c r="R144" s="801">
        <v>0</v>
      </c>
      <c r="S144" s="801">
        <v>45</v>
      </c>
      <c r="T144" s="802">
        <v>54</v>
      </c>
      <c r="U144" s="821">
        <v>0</v>
      </c>
      <c r="V144" s="822">
        <v>0</v>
      </c>
      <c r="W144" s="822">
        <v>0</v>
      </c>
      <c r="X144" s="822">
        <v>0</v>
      </c>
      <c r="Y144" s="822">
        <v>0</v>
      </c>
      <c r="Z144" s="822">
        <v>0</v>
      </c>
      <c r="AA144" s="822">
        <v>2.2222222222222223E-2</v>
      </c>
      <c r="AB144" s="823">
        <v>1.8518518518518517E-2</v>
      </c>
      <c r="AC144" s="835" t="s">
        <v>878</v>
      </c>
      <c r="AD144" s="835" t="s">
        <v>878</v>
      </c>
      <c r="AE144" s="834" t="s">
        <v>1471</v>
      </c>
      <c r="AF144" s="831" t="s">
        <v>1471</v>
      </c>
      <c r="AG144" s="835" t="s">
        <v>792</v>
      </c>
      <c r="AH144" s="842" t="s">
        <v>791</v>
      </c>
    </row>
    <row r="145" spans="1:34" ht="15.75" thickBot="1">
      <c r="A145" s="780" t="s">
        <v>237</v>
      </c>
      <c r="B145" s="783" t="s">
        <v>552</v>
      </c>
      <c r="C145" s="783" t="s">
        <v>1296</v>
      </c>
      <c r="D145" s="805"/>
      <c r="E145" s="816">
        <v>0</v>
      </c>
      <c r="F145" s="791">
        <v>0</v>
      </c>
      <c r="G145" s="792">
        <v>0</v>
      </c>
      <c r="H145" s="791">
        <v>0</v>
      </c>
      <c r="I145" s="793">
        <v>0</v>
      </c>
      <c r="J145" s="791">
        <v>0</v>
      </c>
      <c r="K145" s="791">
        <v>5</v>
      </c>
      <c r="L145" s="794">
        <v>5</v>
      </c>
      <c r="M145" s="810">
        <v>0</v>
      </c>
      <c r="N145" s="801">
        <v>12</v>
      </c>
      <c r="O145" s="801">
        <v>151</v>
      </c>
      <c r="P145" s="801">
        <v>11</v>
      </c>
      <c r="Q145" s="801">
        <v>7</v>
      </c>
      <c r="R145" s="801">
        <v>2</v>
      </c>
      <c r="S145" s="801">
        <v>370</v>
      </c>
      <c r="T145" s="802">
        <v>553</v>
      </c>
      <c r="U145" s="821">
        <v>0</v>
      </c>
      <c r="V145" s="822">
        <v>0</v>
      </c>
      <c r="W145" s="822">
        <v>0</v>
      </c>
      <c r="X145" s="822">
        <v>0</v>
      </c>
      <c r="Y145" s="822">
        <v>0</v>
      </c>
      <c r="Z145" s="822">
        <v>0</v>
      </c>
      <c r="AA145" s="822">
        <v>1.3513513513513514E-2</v>
      </c>
      <c r="AB145" s="823">
        <v>9.0415913200723331E-3</v>
      </c>
      <c r="AC145" s="832" t="s">
        <v>878</v>
      </c>
      <c r="AD145" s="833" t="s">
        <v>878</v>
      </c>
      <c r="AE145" s="834" t="s">
        <v>1471</v>
      </c>
      <c r="AF145" s="831" t="s">
        <v>1471</v>
      </c>
      <c r="AG145" s="832" t="s">
        <v>792</v>
      </c>
      <c r="AH145" s="842" t="s">
        <v>791</v>
      </c>
    </row>
    <row r="146" spans="1:34" ht="15.75" thickBot="1">
      <c r="A146" s="780" t="s">
        <v>478</v>
      </c>
      <c r="B146" s="783" t="s">
        <v>763</v>
      </c>
      <c r="C146" s="783" t="s">
        <v>1289</v>
      </c>
      <c r="D146" s="805"/>
      <c r="E146" s="816">
        <v>0</v>
      </c>
      <c r="F146" s="791">
        <v>0</v>
      </c>
      <c r="G146" s="792">
        <v>0</v>
      </c>
      <c r="H146" s="791">
        <v>0</v>
      </c>
      <c r="I146" s="793">
        <v>0</v>
      </c>
      <c r="J146" s="791">
        <v>0</v>
      </c>
      <c r="K146" s="791">
        <v>0</v>
      </c>
      <c r="L146" s="794">
        <v>0</v>
      </c>
      <c r="M146" s="810">
        <v>0</v>
      </c>
      <c r="N146" s="801">
        <v>0</v>
      </c>
      <c r="O146" s="801">
        <v>0</v>
      </c>
      <c r="P146" s="801">
        <v>0</v>
      </c>
      <c r="Q146" s="801">
        <v>0</v>
      </c>
      <c r="R146" s="801">
        <v>0</v>
      </c>
      <c r="S146" s="801">
        <v>8</v>
      </c>
      <c r="T146" s="802">
        <v>8</v>
      </c>
      <c r="U146" s="821">
        <v>0</v>
      </c>
      <c r="V146" s="822">
        <v>0</v>
      </c>
      <c r="W146" s="822">
        <v>0</v>
      </c>
      <c r="X146" s="822">
        <v>0</v>
      </c>
      <c r="Y146" s="822">
        <v>0</v>
      </c>
      <c r="Z146" s="822">
        <v>0</v>
      </c>
      <c r="AA146" s="822">
        <v>0</v>
      </c>
      <c r="AB146" s="823">
        <v>0</v>
      </c>
      <c r="AC146" s="832" t="s">
        <v>878</v>
      </c>
      <c r="AD146" s="833" t="s">
        <v>878</v>
      </c>
      <c r="AE146" s="834" t="s">
        <v>1471</v>
      </c>
      <c r="AF146" s="831" t="s">
        <v>1471</v>
      </c>
      <c r="AG146" s="832" t="s">
        <v>792</v>
      </c>
      <c r="AH146" s="842" t="s">
        <v>791</v>
      </c>
    </row>
    <row r="147" spans="1:34" ht="15.75" thickBot="1">
      <c r="A147" s="780" t="s">
        <v>319</v>
      </c>
      <c r="B147" s="783" t="s">
        <v>736</v>
      </c>
      <c r="C147" s="783" t="s">
        <v>1289</v>
      </c>
      <c r="D147" s="805"/>
      <c r="E147" s="816">
        <v>0</v>
      </c>
      <c r="F147" s="791">
        <v>0</v>
      </c>
      <c r="G147" s="792">
        <v>0</v>
      </c>
      <c r="H147" s="791">
        <v>0</v>
      </c>
      <c r="I147" s="793">
        <v>0</v>
      </c>
      <c r="J147" s="791">
        <v>0</v>
      </c>
      <c r="K147" s="791">
        <v>0</v>
      </c>
      <c r="L147" s="794">
        <v>0</v>
      </c>
      <c r="M147" s="810">
        <v>0</v>
      </c>
      <c r="N147" s="801">
        <v>0</v>
      </c>
      <c r="O147" s="801">
        <v>1</v>
      </c>
      <c r="P147" s="801">
        <v>0</v>
      </c>
      <c r="Q147" s="801">
        <v>3</v>
      </c>
      <c r="R147" s="801">
        <v>0</v>
      </c>
      <c r="S147" s="801">
        <v>57</v>
      </c>
      <c r="T147" s="802">
        <v>61</v>
      </c>
      <c r="U147" s="821">
        <v>0</v>
      </c>
      <c r="V147" s="822">
        <v>0</v>
      </c>
      <c r="W147" s="822">
        <v>0</v>
      </c>
      <c r="X147" s="822">
        <v>0</v>
      </c>
      <c r="Y147" s="822">
        <v>0</v>
      </c>
      <c r="Z147" s="822">
        <v>0</v>
      </c>
      <c r="AA147" s="822">
        <v>0</v>
      </c>
      <c r="AB147" s="823">
        <v>0</v>
      </c>
      <c r="AC147" s="832" t="s">
        <v>878</v>
      </c>
      <c r="AD147" s="833" t="s">
        <v>878</v>
      </c>
      <c r="AE147" s="834" t="s">
        <v>1471</v>
      </c>
      <c r="AF147" s="831" t="s">
        <v>1471</v>
      </c>
      <c r="AG147" s="832" t="s">
        <v>792</v>
      </c>
      <c r="AH147" s="842" t="s">
        <v>791</v>
      </c>
    </row>
    <row r="148" spans="1:34" ht="15.75" thickBot="1">
      <c r="A148" s="780" t="s">
        <v>11</v>
      </c>
      <c r="B148" s="783" t="s">
        <v>525</v>
      </c>
      <c r="C148" s="783" t="s">
        <v>1289</v>
      </c>
      <c r="D148" s="805"/>
      <c r="E148" s="816">
        <v>0</v>
      </c>
      <c r="F148" s="791">
        <v>0</v>
      </c>
      <c r="G148" s="792">
        <v>0</v>
      </c>
      <c r="H148" s="791">
        <v>0</v>
      </c>
      <c r="I148" s="793">
        <v>0</v>
      </c>
      <c r="J148" s="791">
        <v>0</v>
      </c>
      <c r="K148" s="791">
        <v>0</v>
      </c>
      <c r="L148" s="794">
        <v>0</v>
      </c>
      <c r="M148" s="810">
        <v>0</v>
      </c>
      <c r="N148" s="801">
        <v>0</v>
      </c>
      <c r="O148" s="801">
        <v>1</v>
      </c>
      <c r="P148" s="801">
        <v>1</v>
      </c>
      <c r="Q148" s="801">
        <v>0</v>
      </c>
      <c r="R148" s="801">
        <v>0</v>
      </c>
      <c r="S148" s="801">
        <v>8</v>
      </c>
      <c r="T148" s="802">
        <v>10</v>
      </c>
      <c r="U148" s="821">
        <v>0</v>
      </c>
      <c r="V148" s="822">
        <v>0</v>
      </c>
      <c r="W148" s="822">
        <v>0</v>
      </c>
      <c r="X148" s="822">
        <v>0</v>
      </c>
      <c r="Y148" s="822">
        <v>0</v>
      </c>
      <c r="Z148" s="822">
        <v>0</v>
      </c>
      <c r="AA148" s="822">
        <v>0</v>
      </c>
      <c r="AB148" s="823">
        <v>0</v>
      </c>
      <c r="AC148" s="832" t="s">
        <v>878</v>
      </c>
      <c r="AD148" s="833" t="s">
        <v>878</v>
      </c>
      <c r="AE148" s="834" t="s">
        <v>1471</v>
      </c>
      <c r="AF148" s="831" t="s">
        <v>1471</v>
      </c>
      <c r="AG148" s="832" t="s">
        <v>792</v>
      </c>
      <c r="AH148" s="842" t="s">
        <v>791</v>
      </c>
    </row>
    <row r="149" spans="1:34" ht="15.75" thickBot="1">
      <c r="A149" s="780" t="s">
        <v>90</v>
      </c>
      <c r="B149" s="783" t="s">
        <v>570</v>
      </c>
      <c r="C149" s="783" t="s">
        <v>1289</v>
      </c>
      <c r="D149" s="805"/>
      <c r="E149" s="816">
        <v>0</v>
      </c>
      <c r="F149" s="791">
        <v>0</v>
      </c>
      <c r="G149" s="792">
        <v>0</v>
      </c>
      <c r="H149" s="791">
        <v>0</v>
      </c>
      <c r="I149" s="793">
        <v>0</v>
      </c>
      <c r="J149" s="791">
        <v>0</v>
      </c>
      <c r="K149" s="791">
        <v>0</v>
      </c>
      <c r="L149" s="794">
        <v>0</v>
      </c>
      <c r="M149" s="810">
        <v>0</v>
      </c>
      <c r="N149" s="801">
        <v>0</v>
      </c>
      <c r="O149" s="801">
        <v>1</v>
      </c>
      <c r="P149" s="801">
        <v>0</v>
      </c>
      <c r="Q149" s="801">
        <v>0</v>
      </c>
      <c r="R149" s="801">
        <v>0</v>
      </c>
      <c r="S149" s="801">
        <v>18</v>
      </c>
      <c r="T149" s="802">
        <v>19</v>
      </c>
      <c r="U149" s="821">
        <v>0</v>
      </c>
      <c r="V149" s="822">
        <v>0</v>
      </c>
      <c r="W149" s="822">
        <v>0</v>
      </c>
      <c r="X149" s="822">
        <v>0</v>
      </c>
      <c r="Y149" s="822">
        <v>0</v>
      </c>
      <c r="Z149" s="822">
        <v>0</v>
      </c>
      <c r="AA149" s="822">
        <v>0</v>
      </c>
      <c r="AB149" s="823">
        <v>0</v>
      </c>
      <c r="AC149" s="832" t="s">
        <v>878</v>
      </c>
      <c r="AD149" s="833" t="s">
        <v>878</v>
      </c>
      <c r="AE149" s="834" t="s">
        <v>1471</v>
      </c>
      <c r="AF149" s="831" t="s">
        <v>1471</v>
      </c>
      <c r="AG149" s="832" t="s">
        <v>792</v>
      </c>
      <c r="AH149" s="842" t="s">
        <v>791</v>
      </c>
    </row>
    <row r="150" spans="1:34" ht="15.75" thickBot="1">
      <c r="A150" s="780" t="s">
        <v>50</v>
      </c>
      <c r="B150" s="783" t="s">
        <v>507</v>
      </c>
      <c r="C150" s="783" t="s">
        <v>1289</v>
      </c>
      <c r="D150" s="805"/>
      <c r="E150" s="816">
        <v>0</v>
      </c>
      <c r="F150" s="791">
        <v>0</v>
      </c>
      <c r="G150" s="792">
        <v>0</v>
      </c>
      <c r="H150" s="791">
        <v>0</v>
      </c>
      <c r="I150" s="793">
        <v>0</v>
      </c>
      <c r="J150" s="791">
        <v>0</v>
      </c>
      <c r="K150" s="791">
        <v>1</v>
      </c>
      <c r="L150" s="794">
        <v>1</v>
      </c>
      <c r="M150" s="810">
        <v>0</v>
      </c>
      <c r="N150" s="801">
        <v>1</v>
      </c>
      <c r="O150" s="801">
        <v>2</v>
      </c>
      <c r="P150" s="801">
        <v>1</v>
      </c>
      <c r="Q150" s="801">
        <v>0</v>
      </c>
      <c r="R150" s="801">
        <v>0</v>
      </c>
      <c r="S150" s="801">
        <v>19</v>
      </c>
      <c r="T150" s="802">
        <v>23</v>
      </c>
      <c r="U150" s="821">
        <v>0</v>
      </c>
      <c r="V150" s="822">
        <v>0</v>
      </c>
      <c r="W150" s="822">
        <v>0</v>
      </c>
      <c r="X150" s="822">
        <v>0</v>
      </c>
      <c r="Y150" s="822">
        <v>0</v>
      </c>
      <c r="Z150" s="822">
        <v>0</v>
      </c>
      <c r="AA150" s="822">
        <v>5.2631578947368418E-2</v>
      </c>
      <c r="AB150" s="823">
        <v>4.3478260869565216E-2</v>
      </c>
      <c r="AC150" s="832" t="s">
        <v>878</v>
      </c>
      <c r="AD150" s="833" t="s">
        <v>878</v>
      </c>
      <c r="AE150" s="834" t="s">
        <v>1471</v>
      </c>
      <c r="AF150" s="831" t="s">
        <v>1471</v>
      </c>
      <c r="AG150" s="832" t="s">
        <v>792</v>
      </c>
      <c r="AH150" s="842" t="s">
        <v>791</v>
      </c>
    </row>
    <row r="151" spans="1:34" ht="15.75" thickBot="1">
      <c r="A151" s="780" t="s">
        <v>258</v>
      </c>
      <c r="B151" s="783" t="s">
        <v>806</v>
      </c>
      <c r="C151" s="783" t="s">
        <v>1289</v>
      </c>
      <c r="D151" s="805"/>
      <c r="E151" s="816">
        <v>0</v>
      </c>
      <c r="F151" s="791">
        <v>0</v>
      </c>
      <c r="G151" s="792">
        <v>0</v>
      </c>
      <c r="H151" s="791">
        <v>0</v>
      </c>
      <c r="I151" s="793">
        <v>0</v>
      </c>
      <c r="J151" s="791">
        <v>0</v>
      </c>
      <c r="K151" s="791">
        <v>0</v>
      </c>
      <c r="L151" s="794">
        <v>0</v>
      </c>
      <c r="M151" s="810">
        <v>0</v>
      </c>
      <c r="N151" s="801">
        <v>0</v>
      </c>
      <c r="O151" s="801">
        <v>4</v>
      </c>
      <c r="P151" s="801">
        <v>2</v>
      </c>
      <c r="Q151" s="801">
        <v>2</v>
      </c>
      <c r="R151" s="801">
        <v>2</v>
      </c>
      <c r="S151" s="801">
        <v>13</v>
      </c>
      <c r="T151" s="802">
        <v>23</v>
      </c>
      <c r="U151" s="821">
        <v>0</v>
      </c>
      <c r="V151" s="822">
        <v>0</v>
      </c>
      <c r="W151" s="822">
        <v>0</v>
      </c>
      <c r="X151" s="822">
        <v>0</v>
      </c>
      <c r="Y151" s="822">
        <v>0</v>
      </c>
      <c r="Z151" s="822">
        <v>0</v>
      </c>
      <c r="AA151" s="822">
        <v>0</v>
      </c>
      <c r="AB151" s="823">
        <v>0</v>
      </c>
      <c r="AC151" s="832" t="s">
        <v>878</v>
      </c>
      <c r="AD151" s="833" t="s">
        <v>878</v>
      </c>
      <c r="AE151" s="834" t="s">
        <v>1471</v>
      </c>
      <c r="AF151" s="831" t="s">
        <v>1471</v>
      </c>
      <c r="AG151" s="832" t="s">
        <v>792</v>
      </c>
      <c r="AH151" s="842" t="s">
        <v>791</v>
      </c>
    </row>
    <row r="152" spans="1:34" ht="15.75" thickBot="1">
      <c r="A152" s="780" t="s">
        <v>386</v>
      </c>
      <c r="B152" s="783" t="s">
        <v>609</v>
      </c>
      <c r="C152" s="783" t="s">
        <v>1289</v>
      </c>
      <c r="D152" s="805"/>
      <c r="E152" s="816">
        <v>0</v>
      </c>
      <c r="F152" s="791">
        <v>0</v>
      </c>
      <c r="G152" s="792">
        <v>0</v>
      </c>
      <c r="H152" s="791">
        <v>0</v>
      </c>
      <c r="I152" s="793">
        <v>0</v>
      </c>
      <c r="J152" s="791">
        <v>0</v>
      </c>
      <c r="K152" s="791">
        <v>0</v>
      </c>
      <c r="L152" s="794">
        <v>0</v>
      </c>
      <c r="M152" s="810">
        <v>0</v>
      </c>
      <c r="N152" s="801">
        <v>0</v>
      </c>
      <c r="O152" s="801">
        <v>1</v>
      </c>
      <c r="P152" s="801">
        <v>1</v>
      </c>
      <c r="Q152" s="801">
        <v>0</v>
      </c>
      <c r="R152" s="801">
        <v>0</v>
      </c>
      <c r="S152" s="801">
        <v>9</v>
      </c>
      <c r="T152" s="802">
        <v>11</v>
      </c>
      <c r="U152" s="821">
        <v>0</v>
      </c>
      <c r="V152" s="822">
        <v>0</v>
      </c>
      <c r="W152" s="822">
        <v>0</v>
      </c>
      <c r="X152" s="822">
        <v>0</v>
      </c>
      <c r="Y152" s="822">
        <v>0</v>
      </c>
      <c r="Z152" s="822">
        <v>0</v>
      </c>
      <c r="AA152" s="822">
        <v>0</v>
      </c>
      <c r="AB152" s="823">
        <v>0</v>
      </c>
      <c r="AC152" s="835" t="s">
        <v>878</v>
      </c>
      <c r="AD152" s="835" t="s">
        <v>878</v>
      </c>
      <c r="AE152" s="834" t="s">
        <v>1471</v>
      </c>
      <c r="AF152" s="831" t="s">
        <v>1471</v>
      </c>
      <c r="AG152" s="835" t="s">
        <v>792</v>
      </c>
      <c r="AH152" s="842" t="s">
        <v>791</v>
      </c>
    </row>
    <row r="153" spans="1:34" ht="15.75" thickBot="1">
      <c r="A153" s="780" t="s">
        <v>171</v>
      </c>
      <c r="B153" s="783" t="s">
        <v>575</v>
      </c>
      <c r="C153" s="783" t="s">
        <v>1289</v>
      </c>
      <c r="D153" s="805"/>
      <c r="E153" s="816">
        <v>0</v>
      </c>
      <c r="F153" s="791">
        <v>0</v>
      </c>
      <c r="G153" s="792">
        <v>0</v>
      </c>
      <c r="H153" s="791">
        <v>0</v>
      </c>
      <c r="I153" s="793">
        <v>0</v>
      </c>
      <c r="J153" s="791">
        <v>0</v>
      </c>
      <c r="K153" s="791">
        <v>0</v>
      </c>
      <c r="L153" s="794">
        <v>0</v>
      </c>
      <c r="M153" s="810">
        <v>0</v>
      </c>
      <c r="N153" s="801">
        <v>0</v>
      </c>
      <c r="O153" s="801">
        <v>3</v>
      </c>
      <c r="P153" s="801">
        <v>1</v>
      </c>
      <c r="Q153" s="801">
        <v>0</v>
      </c>
      <c r="R153" s="801">
        <v>0</v>
      </c>
      <c r="S153" s="801">
        <v>59</v>
      </c>
      <c r="T153" s="802">
        <v>63</v>
      </c>
      <c r="U153" s="821">
        <v>0</v>
      </c>
      <c r="V153" s="822">
        <v>0</v>
      </c>
      <c r="W153" s="822">
        <v>0</v>
      </c>
      <c r="X153" s="822">
        <v>0</v>
      </c>
      <c r="Y153" s="822">
        <v>0</v>
      </c>
      <c r="Z153" s="822">
        <v>0</v>
      </c>
      <c r="AA153" s="822">
        <v>0</v>
      </c>
      <c r="AB153" s="823">
        <v>0</v>
      </c>
      <c r="AC153" s="832" t="s">
        <v>878</v>
      </c>
      <c r="AD153" s="833" t="s">
        <v>878</v>
      </c>
      <c r="AE153" s="834" t="s">
        <v>1471</v>
      </c>
      <c r="AF153" s="831" t="s">
        <v>1471</v>
      </c>
      <c r="AG153" s="832" t="s">
        <v>792</v>
      </c>
      <c r="AH153" s="842" t="s">
        <v>791</v>
      </c>
    </row>
    <row r="154" spans="1:34" ht="15.75" thickBot="1">
      <c r="A154" s="780" t="s">
        <v>228</v>
      </c>
      <c r="B154" s="783" t="s">
        <v>689</v>
      </c>
      <c r="C154" s="783" t="s">
        <v>1296</v>
      </c>
      <c r="D154" s="805"/>
      <c r="E154" s="816">
        <v>0</v>
      </c>
      <c r="F154" s="791">
        <v>0</v>
      </c>
      <c r="G154" s="792">
        <v>0</v>
      </c>
      <c r="H154" s="791">
        <v>0</v>
      </c>
      <c r="I154" s="793">
        <v>0</v>
      </c>
      <c r="J154" s="791">
        <v>0</v>
      </c>
      <c r="K154" s="791">
        <v>0</v>
      </c>
      <c r="L154" s="794">
        <v>0</v>
      </c>
      <c r="M154" s="810">
        <v>0</v>
      </c>
      <c r="N154" s="801">
        <v>0</v>
      </c>
      <c r="O154" s="801">
        <v>1</v>
      </c>
      <c r="P154" s="801">
        <v>5</v>
      </c>
      <c r="Q154" s="801">
        <v>0</v>
      </c>
      <c r="R154" s="801">
        <v>0</v>
      </c>
      <c r="S154" s="801">
        <v>13</v>
      </c>
      <c r="T154" s="802">
        <v>19</v>
      </c>
      <c r="U154" s="821">
        <v>0</v>
      </c>
      <c r="V154" s="822">
        <v>0</v>
      </c>
      <c r="W154" s="822">
        <v>0</v>
      </c>
      <c r="X154" s="822">
        <v>0</v>
      </c>
      <c r="Y154" s="822">
        <v>0</v>
      </c>
      <c r="Z154" s="822">
        <v>0</v>
      </c>
      <c r="AA154" s="822">
        <v>0</v>
      </c>
      <c r="AB154" s="823">
        <v>0</v>
      </c>
      <c r="AC154" s="832" t="s">
        <v>878</v>
      </c>
      <c r="AD154" s="833" t="s">
        <v>878</v>
      </c>
      <c r="AE154" s="834" t="s">
        <v>1471</v>
      </c>
      <c r="AF154" s="831" t="s">
        <v>1471</v>
      </c>
      <c r="AG154" s="832" t="s">
        <v>792</v>
      </c>
      <c r="AH154" s="842" t="s">
        <v>791</v>
      </c>
    </row>
    <row r="155" spans="1:34" ht="15">
      <c r="A155" s="780" t="s">
        <v>378</v>
      </c>
      <c r="B155" s="783" t="s">
        <v>605</v>
      </c>
      <c r="C155" s="783" t="s">
        <v>1296</v>
      </c>
      <c r="D155" s="805"/>
      <c r="E155" s="816">
        <v>0</v>
      </c>
      <c r="F155" s="791">
        <v>0</v>
      </c>
      <c r="G155" s="792">
        <v>0</v>
      </c>
      <c r="H155" s="791">
        <v>0</v>
      </c>
      <c r="I155" s="793">
        <v>0</v>
      </c>
      <c r="J155" s="791">
        <v>0</v>
      </c>
      <c r="K155" s="791">
        <v>0</v>
      </c>
      <c r="L155" s="794">
        <v>0</v>
      </c>
      <c r="M155" s="810">
        <v>0</v>
      </c>
      <c r="N155" s="801">
        <v>0</v>
      </c>
      <c r="O155" s="801">
        <v>0</v>
      </c>
      <c r="P155" s="801">
        <v>2</v>
      </c>
      <c r="Q155" s="801">
        <v>1</v>
      </c>
      <c r="R155" s="801">
        <v>0</v>
      </c>
      <c r="S155" s="801">
        <v>17</v>
      </c>
      <c r="T155" s="802">
        <v>20</v>
      </c>
      <c r="U155" s="821">
        <v>0</v>
      </c>
      <c r="V155" s="822">
        <v>0</v>
      </c>
      <c r="W155" s="822">
        <v>0</v>
      </c>
      <c r="X155" s="822">
        <v>0</v>
      </c>
      <c r="Y155" s="822">
        <v>0</v>
      </c>
      <c r="Z155" s="822">
        <v>0</v>
      </c>
      <c r="AA155" s="822">
        <v>0</v>
      </c>
      <c r="AB155" s="823">
        <v>0</v>
      </c>
      <c r="AC155" s="832" t="s">
        <v>878</v>
      </c>
      <c r="AD155" s="833" t="s">
        <v>878</v>
      </c>
      <c r="AE155" s="834" t="s">
        <v>1471</v>
      </c>
      <c r="AF155" s="831" t="s">
        <v>1471</v>
      </c>
      <c r="AG155" s="832" t="s">
        <v>792</v>
      </c>
      <c r="AH155" s="842" t="s">
        <v>791</v>
      </c>
    </row>
    <row r="156" spans="1:34" ht="15.75" thickBot="1">
      <c r="A156" s="780" t="s">
        <v>47</v>
      </c>
      <c r="B156" s="783" t="s">
        <v>671</v>
      </c>
      <c r="C156" s="783" t="s">
        <v>1297</v>
      </c>
      <c r="D156" s="805"/>
      <c r="E156" s="816">
        <v>1</v>
      </c>
      <c r="F156" s="791">
        <v>0</v>
      </c>
      <c r="G156" s="792">
        <v>7</v>
      </c>
      <c r="H156" s="791">
        <v>0</v>
      </c>
      <c r="I156" s="793">
        <v>0</v>
      </c>
      <c r="J156" s="791">
        <v>0</v>
      </c>
      <c r="K156" s="791">
        <v>3</v>
      </c>
      <c r="L156" s="794">
        <v>11</v>
      </c>
      <c r="M156" s="810">
        <v>4</v>
      </c>
      <c r="N156" s="801">
        <v>1</v>
      </c>
      <c r="O156" s="801">
        <v>104</v>
      </c>
      <c r="P156" s="801">
        <v>17</v>
      </c>
      <c r="Q156" s="801">
        <v>23</v>
      </c>
      <c r="R156" s="801">
        <v>0</v>
      </c>
      <c r="S156" s="801">
        <v>153</v>
      </c>
      <c r="T156" s="802">
        <v>302</v>
      </c>
      <c r="U156" s="821">
        <v>0.25</v>
      </c>
      <c r="V156" s="822">
        <v>0</v>
      </c>
      <c r="W156" s="822">
        <v>6.7307692307692304E-2</v>
      </c>
      <c r="X156" s="822">
        <v>0</v>
      </c>
      <c r="Y156" s="822">
        <v>0</v>
      </c>
      <c r="Z156" s="822">
        <v>0</v>
      </c>
      <c r="AA156" s="822">
        <v>1.9607843137254902E-2</v>
      </c>
      <c r="AB156" s="823">
        <v>3.6423841059602648E-2</v>
      </c>
      <c r="AC156" s="832" t="s">
        <v>792</v>
      </c>
      <c r="AD156" s="833" t="s">
        <v>792</v>
      </c>
      <c r="AE156" s="834" t="s">
        <v>1202</v>
      </c>
      <c r="AF156" s="842" t="s">
        <v>792</v>
      </c>
      <c r="AG156" s="832" t="s">
        <v>878</v>
      </c>
      <c r="AH156" s="842" t="s">
        <v>878</v>
      </c>
    </row>
    <row r="157" spans="1:34" ht="15.75" thickBot="1">
      <c r="A157" s="780" t="s">
        <v>435</v>
      </c>
      <c r="B157" s="783" t="s">
        <v>645</v>
      </c>
      <c r="C157" s="783" t="s">
        <v>1296</v>
      </c>
      <c r="D157" s="805"/>
      <c r="E157" s="816">
        <v>0</v>
      </c>
      <c r="F157" s="791">
        <v>0</v>
      </c>
      <c r="G157" s="792">
        <v>0</v>
      </c>
      <c r="H157" s="791">
        <v>0</v>
      </c>
      <c r="I157" s="793">
        <v>0</v>
      </c>
      <c r="J157" s="791">
        <v>0</v>
      </c>
      <c r="K157" s="791">
        <v>0</v>
      </c>
      <c r="L157" s="794">
        <v>0</v>
      </c>
      <c r="M157" s="810">
        <v>0</v>
      </c>
      <c r="N157" s="801">
        <v>0</v>
      </c>
      <c r="O157" s="801">
        <v>2</v>
      </c>
      <c r="P157" s="801">
        <v>0</v>
      </c>
      <c r="Q157" s="801">
        <v>0</v>
      </c>
      <c r="R157" s="801">
        <v>0</v>
      </c>
      <c r="S157" s="801">
        <v>22</v>
      </c>
      <c r="T157" s="802">
        <v>24</v>
      </c>
      <c r="U157" s="821">
        <v>0</v>
      </c>
      <c r="V157" s="822">
        <v>0</v>
      </c>
      <c r="W157" s="822">
        <v>0</v>
      </c>
      <c r="X157" s="822">
        <v>0</v>
      </c>
      <c r="Y157" s="822">
        <v>0</v>
      </c>
      <c r="Z157" s="822">
        <v>0</v>
      </c>
      <c r="AA157" s="822">
        <v>0</v>
      </c>
      <c r="AB157" s="823">
        <v>0</v>
      </c>
      <c r="AC157" s="832" t="s">
        <v>878</v>
      </c>
      <c r="AD157" s="833" t="s">
        <v>878</v>
      </c>
      <c r="AE157" s="834" t="s">
        <v>1471</v>
      </c>
      <c r="AF157" s="831" t="s">
        <v>1471</v>
      </c>
      <c r="AG157" s="832" t="s">
        <v>792</v>
      </c>
      <c r="AH157" s="842" t="s">
        <v>791</v>
      </c>
    </row>
    <row r="158" spans="1:34" ht="15">
      <c r="A158" s="780" t="s">
        <v>84</v>
      </c>
      <c r="B158" s="783" t="s">
        <v>703</v>
      </c>
      <c r="C158" s="783" t="s">
        <v>1296</v>
      </c>
      <c r="D158" s="805"/>
      <c r="E158" s="816">
        <v>0</v>
      </c>
      <c r="F158" s="791">
        <v>0</v>
      </c>
      <c r="G158" s="792">
        <v>0</v>
      </c>
      <c r="H158" s="791">
        <v>0</v>
      </c>
      <c r="I158" s="793">
        <v>0</v>
      </c>
      <c r="J158" s="791">
        <v>0</v>
      </c>
      <c r="K158" s="791">
        <v>0</v>
      </c>
      <c r="L158" s="794">
        <v>0</v>
      </c>
      <c r="M158" s="810">
        <v>0</v>
      </c>
      <c r="N158" s="801">
        <v>3</v>
      </c>
      <c r="O158" s="801">
        <v>17</v>
      </c>
      <c r="P158" s="801">
        <v>10</v>
      </c>
      <c r="Q158" s="801">
        <v>4</v>
      </c>
      <c r="R158" s="801">
        <v>0</v>
      </c>
      <c r="S158" s="801">
        <v>132</v>
      </c>
      <c r="T158" s="802">
        <v>166</v>
      </c>
      <c r="U158" s="821">
        <v>0</v>
      </c>
      <c r="V158" s="822">
        <v>0</v>
      </c>
      <c r="W158" s="822">
        <v>0</v>
      </c>
      <c r="X158" s="822">
        <v>0</v>
      </c>
      <c r="Y158" s="822">
        <v>0</v>
      </c>
      <c r="Z158" s="822">
        <v>0</v>
      </c>
      <c r="AA158" s="822">
        <v>0</v>
      </c>
      <c r="AB158" s="823">
        <v>0</v>
      </c>
      <c r="AC158" s="835" t="s">
        <v>878</v>
      </c>
      <c r="AD158" s="835" t="s">
        <v>878</v>
      </c>
      <c r="AE158" s="834" t="s">
        <v>1471</v>
      </c>
      <c r="AF158" s="831" t="s">
        <v>1471</v>
      </c>
      <c r="AG158" s="835" t="s">
        <v>792</v>
      </c>
      <c r="AH158" s="842" t="s">
        <v>791</v>
      </c>
    </row>
    <row r="159" spans="1:34" ht="15.75" thickBot="1">
      <c r="A159" s="780" t="s">
        <v>6</v>
      </c>
      <c r="B159" s="783" t="s">
        <v>675</v>
      </c>
      <c r="C159" s="783" t="s">
        <v>1292</v>
      </c>
      <c r="D159" s="805"/>
      <c r="E159" s="816">
        <v>0</v>
      </c>
      <c r="F159" s="791">
        <v>0</v>
      </c>
      <c r="G159" s="792">
        <v>3</v>
      </c>
      <c r="H159" s="791">
        <v>0</v>
      </c>
      <c r="I159" s="793">
        <v>0</v>
      </c>
      <c r="J159" s="791">
        <v>0</v>
      </c>
      <c r="K159" s="791">
        <v>2</v>
      </c>
      <c r="L159" s="794">
        <v>5</v>
      </c>
      <c r="M159" s="810">
        <v>3</v>
      </c>
      <c r="N159" s="801">
        <v>6</v>
      </c>
      <c r="O159" s="801">
        <v>54</v>
      </c>
      <c r="P159" s="801">
        <v>22</v>
      </c>
      <c r="Q159" s="801">
        <v>3</v>
      </c>
      <c r="R159" s="801">
        <v>3</v>
      </c>
      <c r="S159" s="801">
        <v>259</v>
      </c>
      <c r="T159" s="802">
        <v>350</v>
      </c>
      <c r="U159" s="821">
        <v>0</v>
      </c>
      <c r="V159" s="822">
        <v>0</v>
      </c>
      <c r="W159" s="822">
        <v>5.5555555555555552E-2</v>
      </c>
      <c r="X159" s="822">
        <v>0</v>
      </c>
      <c r="Y159" s="822">
        <v>0</v>
      </c>
      <c r="Z159" s="822">
        <v>0</v>
      </c>
      <c r="AA159" s="822">
        <v>7.7220077220077222E-3</v>
      </c>
      <c r="AB159" s="823">
        <v>1.4285714285714285E-2</v>
      </c>
      <c r="AC159" s="832" t="s">
        <v>878</v>
      </c>
      <c r="AD159" s="833" t="s">
        <v>792</v>
      </c>
      <c r="AE159" s="834" t="s">
        <v>1202</v>
      </c>
      <c r="AF159" s="842" t="s">
        <v>792</v>
      </c>
      <c r="AG159" s="832" t="s">
        <v>792</v>
      </c>
      <c r="AH159" s="842" t="s">
        <v>878</v>
      </c>
    </row>
    <row r="160" spans="1:34" ht="15.75" thickBot="1">
      <c r="A160" s="780" t="s">
        <v>288</v>
      </c>
      <c r="B160" s="783" t="s">
        <v>613</v>
      </c>
      <c r="C160" s="783" t="s">
        <v>1296</v>
      </c>
      <c r="D160" s="805"/>
      <c r="E160" s="816">
        <v>0</v>
      </c>
      <c r="F160" s="791">
        <v>0</v>
      </c>
      <c r="G160" s="792">
        <v>0</v>
      </c>
      <c r="H160" s="791">
        <v>0</v>
      </c>
      <c r="I160" s="793">
        <v>1</v>
      </c>
      <c r="J160" s="791">
        <v>0</v>
      </c>
      <c r="K160" s="791">
        <v>0</v>
      </c>
      <c r="L160" s="794">
        <v>1</v>
      </c>
      <c r="M160" s="810">
        <v>0</v>
      </c>
      <c r="N160" s="801">
        <v>0</v>
      </c>
      <c r="O160" s="801">
        <v>9</v>
      </c>
      <c r="P160" s="801">
        <v>9</v>
      </c>
      <c r="Q160" s="801">
        <v>17</v>
      </c>
      <c r="R160" s="801">
        <v>0</v>
      </c>
      <c r="S160" s="801">
        <v>36</v>
      </c>
      <c r="T160" s="802">
        <v>71</v>
      </c>
      <c r="U160" s="821">
        <v>0</v>
      </c>
      <c r="V160" s="822">
        <v>0</v>
      </c>
      <c r="W160" s="822">
        <v>0</v>
      </c>
      <c r="X160" s="822">
        <v>0</v>
      </c>
      <c r="Y160" s="822">
        <v>5.8823529411764705E-2</v>
      </c>
      <c r="Z160" s="822">
        <v>0</v>
      </c>
      <c r="AA160" s="822">
        <v>0</v>
      </c>
      <c r="AB160" s="823">
        <v>1.4084507042253521E-2</v>
      </c>
      <c r="AC160" s="832" t="s">
        <v>878</v>
      </c>
      <c r="AD160" s="833" t="s">
        <v>878</v>
      </c>
      <c r="AE160" s="834" t="s">
        <v>1471</v>
      </c>
      <c r="AF160" s="831" t="s">
        <v>1471</v>
      </c>
      <c r="AG160" s="832" t="s">
        <v>792</v>
      </c>
      <c r="AH160" s="842" t="s">
        <v>791</v>
      </c>
    </row>
    <row r="161" spans="1:34" ht="15.75" thickBot="1">
      <c r="A161" s="780" t="s">
        <v>41</v>
      </c>
      <c r="B161" s="783" t="s">
        <v>668</v>
      </c>
      <c r="C161" s="783" t="s">
        <v>1291</v>
      </c>
      <c r="D161" s="805"/>
      <c r="E161" s="816">
        <v>0</v>
      </c>
      <c r="F161" s="791">
        <v>0</v>
      </c>
      <c r="G161" s="792">
        <v>0</v>
      </c>
      <c r="H161" s="791">
        <v>0</v>
      </c>
      <c r="I161" s="793">
        <v>0</v>
      </c>
      <c r="J161" s="791">
        <v>0</v>
      </c>
      <c r="K161" s="791">
        <v>0</v>
      </c>
      <c r="L161" s="794">
        <v>0</v>
      </c>
      <c r="M161" s="810">
        <v>0</v>
      </c>
      <c r="N161" s="801">
        <v>0</v>
      </c>
      <c r="O161" s="801">
        <v>0</v>
      </c>
      <c r="P161" s="801">
        <v>0</v>
      </c>
      <c r="Q161" s="801">
        <v>24</v>
      </c>
      <c r="R161" s="801">
        <v>0</v>
      </c>
      <c r="S161" s="801">
        <v>0</v>
      </c>
      <c r="T161" s="802">
        <v>24</v>
      </c>
      <c r="U161" s="821">
        <v>0</v>
      </c>
      <c r="V161" s="822">
        <v>0</v>
      </c>
      <c r="W161" s="822">
        <v>0</v>
      </c>
      <c r="X161" s="822">
        <v>0</v>
      </c>
      <c r="Y161" s="822">
        <v>0</v>
      </c>
      <c r="Z161" s="822">
        <v>0</v>
      </c>
      <c r="AA161" s="822">
        <v>0</v>
      </c>
      <c r="AB161" s="823">
        <v>0</v>
      </c>
      <c r="AC161" s="832" t="s">
        <v>878</v>
      </c>
      <c r="AD161" s="833" t="s">
        <v>878</v>
      </c>
      <c r="AE161" s="834" t="s">
        <v>1471</v>
      </c>
      <c r="AF161" s="831" t="s">
        <v>1471</v>
      </c>
      <c r="AG161" s="832" t="s">
        <v>792</v>
      </c>
      <c r="AH161" s="842" t="s">
        <v>791</v>
      </c>
    </row>
    <row r="162" spans="1:34" ht="15.75" thickBot="1">
      <c r="A162" s="780" t="s">
        <v>56</v>
      </c>
      <c r="B162" s="783" t="s">
        <v>510</v>
      </c>
      <c r="C162" s="783" t="s">
        <v>1291</v>
      </c>
      <c r="D162" s="805"/>
      <c r="E162" s="816">
        <v>0</v>
      </c>
      <c r="F162" s="791">
        <v>0</v>
      </c>
      <c r="G162" s="792">
        <v>1</v>
      </c>
      <c r="H162" s="791">
        <v>0</v>
      </c>
      <c r="I162" s="793">
        <v>2</v>
      </c>
      <c r="J162" s="791">
        <v>0</v>
      </c>
      <c r="K162" s="791">
        <v>3</v>
      </c>
      <c r="L162" s="794">
        <v>6</v>
      </c>
      <c r="M162" s="810">
        <v>4</v>
      </c>
      <c r="N162" s="801">
        <v>10</v>
      </c>
      <c r="O162" s="801">
        <v>80</v>
      </c>
      <c r="P162" s="801">
        <v>38</v>
      </c>
      <c r="Q162" s="801">
        <v>65</v>
      </c>
      <c r="R162" s="801">
        <v>1</v>
      </c>
      <c r="S162" s="801">
        <v>354</v>
      </c>
      <c r="T162" s="802">
        <v>552</v>
      </c>
      <c r="U162" s="821">
        <v>0</v>
      </c>
      <c r="V162" s="822">
        <v>0</v>
      </c>
      <c r="W162" s="822">
        <v>1.2500000000000001E-2</v>
      </c>
      <c r="X162" s="822">
        <v>0</v>
      </c>
      <c r="Y162" s="822">
        <v>3.0769230769230771E-2</v>
      </c>
      <c r="Z162" s="822">
        <v>0</v>
      </c>
      <c r="AA162" s="822">
        <v>8.4745762711864406E-3</v>
      </c>
      <c r="AB162" s="823">
        <v>1.0869565217391304E-2</v>
      </c>
      <c r="AC162" s="832" t="s">
        <v>878</v>
      </c>
      <c r="AD162" s="833" t="s">
        <v>878</v>
      </c>
      <c r="AE162" s="834" t="s">
        <v>1471</v>
      </c>
      <c r="AF162" s="831" t="s">
        <v>1471</v>
      </c>
      <c r="AG162" s="832" t="s">
        <v>792</v>
      </c>
      <c r="AH162" s="842" t="s">
        <v>791</v>
      </c>
    </row>
    <row r="163" spans="1:34" ht="15.75" thickBot="1">
      <c r="A163" s="780" t="s">
        <v>52</v>
      </c>
      <c r="B163" s="783" t="s">
        <v>508</v>
      </c>
      <c r="C163" s="783" t="s">
        <v>1291</v>
      </c>
      <c r="D163" s="805"/>
      <c r="E163" s="816">
        <v>0</v>
      </c>
      <c r="F163" s="791">
        <v>0</v>
      </c>
      <c r="G163" s="792">
        <v>0</v>
      </c>
      <c r="H163" s="791">
        <v>0</v>
      </c>
      <c r="I163" s="793">
        <v>0</v>
      </c>
      <c r="J163" s="791">
        <v>0</v>
      </c>
      <c r="K163" s="791">
        <v>0</v>
      </c>
      <c r="L163" s="794">
        <v>0</v>
      </c>
      <c r="M163" s="810">
        <v>1</v>
      </c>
      <c r="N163" s="801">
        <v>0</v>
      </c>
      <c r="O163" s="801">
        <v>29</v>
      </c>
      <c r="P163" s="801">
        <v>5</v>
      </c>
      <c r="Q163" s="801">
        <v>12</v>
      </c>
      <c r="R163" s="801">
        <v>0</v>
      </c>
      <c r="S163" s="801">
        <v>65</v>
      </c>
      <c r="T163" s="802">
        <v>112</v>
      </c>
      <c r="U163" s="821">
        <v>0</v>
      </c>
      <c r="V163" s="822">
        <v>0</v>
      </c>
      <c r="W163" s="822">
        <v>0</v>
      </c>
      <c r="X163" s="822">
        <v>0</v>
      </c>
      <c r="Y163" s="822">
        <v>0</v>
      </c>
      <c r="Z163" s="822">
        <v>0</v>
      </c>
      <c r="AA163" s="822">
        <v>0</v>
      </c>
      <c r="AB163" s="823">
        <v>0</v>
      </c>
      <c r="AC163" s="832" t="s">
        <v>878</v>
      </c>
      <c r="AD163" s="833" t="s">
        <v>878</v>
      </c>
      <c r="AE163" s="834" t="s">
        <v>1471</v>
      </c>
      <c r="AF163" s="831" t="s">
        <v>1471</v>
      </c>
      <c r="AG163" s="832" t="s">
        <v>792</v>
      </c>
      <c r="AH163" s="842" t="s">
        <v>791</v>
      </c>
    </row>
    <row r="164" spans="1:34" ht="15.75" thickBot="1">
      <c r="A164" s="780" t="s">
        <v>464</v>
      </c>
      <c r="B164" s="783" t="s">
        <v>540</v>
      </c>
      <c r="C164" s="783" t="s">
        <v>1291</v>
      </c>
      <c r="D164" s="805"/>
      <c r="E164" s="816">
        <v>0</v>
      </c>
      <c r="F164" s="791">
        <v>0</v>
      </c>
      <c r="G164" s="792">
        <v>2</v>
      </c>
      <c r="H164" s="791">
        <v>0</v>
      </c>
      <c r="I164" s="793">
        <v>0</v>
      </c>
      <c r="J164" s="791">
        <v>0</v>
      </c>
      <c r="K164" s="791">
        <v>0</v>
      </c>
      <c r="L164" s="794">
        <v>2</v>
      </c>
      <c r="M164" s="810">
        <v>0</v>
      </c>
      <c r="N164" s="801">
        <v>0</v>
      </c>
      <c r="O164" s="801">
        <v>103</v>
      </c>
      <c r="P164" s="801">
        <v>0</v>
      </c>
      <c r="Q164" s="801">
        <v>1</v>
      </c>
      <c r="R164" s="801">
        <v>0</v>
      </c>
      <c r="S164" s="801">
        <v>7</v>
      </c>
      <c r="T164" s="802">
        <v>111</v>
      </c>
      <c r="U164" s="821">
        <v>0</v>
      </c>
      <c r="V164" s="822">
        <v>0</v>
      </c>
      <c r="W164" s="822">
        <v>1.9417475728155338E-2</v>
      </c>
      <c r="X164" s="822">
        <v>0</v>
      </c>
      <c r="Y164" s="822">
        <v>0</v>
      </c>
      <c r="Z164" s="822">
        <v>0</v>
      </c>
      <c r="AA164" s="822">
        <v>0</v>
      </c>
      <c r="AB164" s="823">
        <v>1.8018018018018018E-2</v>
      </c>
      <c r="AC164" s="832" t="s">
        <v>878</v>
      </c>
      <c r="AD164" s="833" t="s">
        <v>878</v>
      </c>
      <c r="AE164" s="834" t="s">
        <v>1471</v>
      </c>
      <c r="AF164" s="831" t="s">
        <v>1471</v>
      </c>
      <c r="AG164" s="832" t="s">
        <v>792</v>
      </c>
      <c r="AH164" s="842" t="s">
        <v>791</v>
      </c>
    </row>
    <row r="165" spans="1:34" ht="15">
      <c r="A165" s="780" t="s">
        <v>76</v>
      </c>
      <c r="B165" s="783" t="s">
        <v>699</v>
      </c>
      <c r="C165" s="783" t="s">
        <v>1291</v>
      </c>
      <c r="D165" s="805"/>
      <c r="E165" s="816">
        <v>0</v>
      </c>
      <c r="F165" s="791">
        <v>0</v>
      </c>
      <c r="G165" s="792">
        <v>0</v>
      </c>
      <c r="H165" s="791">
        <v>0</v>
      </c>
      <c r="I165" s="793">
        <v>0</v>
      </c>
      <c r="J165" s="791">
        <v>0</v>
      </c>
      <c r="K165" s="791">
        <v>0</v>
      </c>
      <c r="L165" s="794">
        <v>0</v>
      </c>
      <c r="M165" s="810">
        <v>0</v>
      </c>
      <c r="N165" s="801">
        <v>0</v>
      </c>
      <c r="O165" s="801">
        <v>17</v>
      </c>
      <c r="P165" s="801">
        <v>7</v>
      </c>
      <c r="Q165" s="801">
        <v>0</v>
      </c>
      <c r="R165" s="801">
        <v>0</v>
      </c>
      <c r="S165" s="801">
        <v>7</v>
      </c>
      <c r="T165" s="802">
        <v>31</v>
      </c>
      <c r="U165" s="821">
        <v>0</v>
      </c>
      <c r="V165" s="822">
        <v>0</v>
      </c>
      <c r="W165" s="822">
        <v>0</v>
      </c>
      <c r="X165" s="822">
        <v>0</v>
      </c>
      <c r="Y165" s="822">
        <v>0</v>
      </c>
      <c r="Z165" s="822">
        <v>0</v>
      </c>
      <c r="AA165" s="822">
        <v>0</v>
      </c>
      <c r="AB165" s="823">
        <v>0</v>
      </c>
      <c r="AC165" s="832" t="s">
        <v>878</v>
      </c>
      <c r="AD165" s="833" t="s">
        <v>878</v>
      </c>
      <c r="AE165" s="834" t="s">
        <v>1471</v>
      </c>
      <c r="AF165" s="831" t="s">
        <v>1471</v>
      </c>
      <c r="AG165" s="832" t="s">
        <v>792</v>
      </c>
      <c r="AH165" s="842" t="s">
        <v>791</v>
      </c>
    </row>
    <row r="166" spans="1:34" ht="15.75" thickBot="1">
      <c r="A166" s="780" t="s">
        <v>3</v>
      </c>
      <c r="B166" s="783" t="s">
        <v>653</v>
      </c>
      <c r="C166" s="783" t="s">
        <v>1291</v>
      </c>
      <c r="D166" s="805" t="s">
        <v>1934</v>
      </c>
      <c r="E166" s="816">
        <v>0</v>
      </c>
      <c r="F166" s="791">
        <v>0</v>
      </c>
      <c r="G166" s="792">
        <v>0</v>
      </c>
      <c r="H166" s="791">
        <v>0</v>
      </c>
      <c r="I166" s="793">
        <v>0</v>
      </c>
      <c r="J166" s="791">
        <v>0</v>
      </c>
      <c r="K166" s="791">
        <v>0</v>
      </c>
      <c r="L166" s="794">
        <v>0</v>
      </c>
      <c r="M166" s="810">
        <v>1</v>
      </c>
      <c r="N166" s="801">
        <v>0</v>
      </c>
      <c r="O166" s="801">
        <v>4</v>
      </c>
      <c r="P166" s="801">
        <v>2</v>
      </c>
      <c r="Q166" s="801">
        <v>0</v>
      </c>
      <c r="R166" s="801">
        <v>0</v>
      </c>
      <c r="S166" s="801">
        <v>60</v>
      </c>
      <c r="T166" s="802">
        <v>67</v>
      </c>
      <c r="U166" s="821">
        <v>0</v>
      </c>
      <c r="V166" s="822">
        <v>0</v>
      </c>
      <c r="W166" s="822">
        <v>0</v>
      </c>
      <c r="X166" s="822">
        <v>0</v>
      </c>
      <c r="Y166" s="822">
        <v>0</v>
      </c>
      <c r="Z166" s="822">
        <v>0</v>
      </c>
      <c r="AA166" s="822">
        <v>0</v>
      </c>
      <c r="AB166" s="823">
        <v>0</v>
      </c>
      <c r="AC166" s="832" t="s">
        <v>1386</v>
      </c>
      <c r="AD166" s="833" t="s">
        <v>1386</v>
      </c>
      <c r="AE166" s="834" t="s">
        <v>1386</v>
      </c>
      <c r="AG166" s="832" t="s">
        <v>1386</v>
      </c>
      <c r="AH166" s="842" t="s">
        <v>791</v>
      </c>
    </row>
    <row r="167" spans="1:34" ht="15.75" thickBot="1">
      <c r="A167" s="780" t="s">
        <v>208</v>
      </c>
      <c r="B167" s="783" t="s">
        <v>783</v>
      </c>
      <c r="C167" s="783" t="s">
        <v>1291</v>
      </c>
      <c r="D167" s="805"/>
      <c r="E167" s="816">
        <v>0</v>
      </c>
      <c r="F167" s="791">
        <v>0</v>
      </c>
      <c r="G167" s="792">
        <v>0</v>
      </c>
      <c r="H167" s="791">
        <v>0</v>
      </c>
      <c r="I167" s="793">
        <v>0</v>
      </c>
      <c r="J167" s="791">
        <v>0</v>
      </c>
      <c r="K167" s="791">
        <v>0</v>
      </c>
      <c r="L167" s="794">
        <v>0</v>
      </c>
      <c r="M167" s="810">
        <v>0</v>
      </c>
      <c r="N167" s="801">
        <v>1</v>
      </c>
      <c r="O167" s="801">
        <v>43</v>
      </c>
      <c r="P167" s="801">
        <v>5</v>
      </c>
      <c r="Q167" s="801">
        <v>0</v>
      </c>
      <c r="R167" s="801">
        <v>0</v>
      </c>
      <c r="S167" s="801">
        <v>61</v>
      </c>
      <c r="T167" s="802">
        <v>110</v>
      </c>
      <c r="U167" s="821">
        <v>0</v>
      </c>
      <c r="V167" s="822">
        <v>0</v>
      </c>
      <c r="W167" s="822">
        <v>0</v>
      </c>
      <c r="X167" s="822">
        <v>0</v>
      </c>
      <c r="Y167" s="822">
        <v>0</v>
      </c>
      <c r="Z167" s="822">
        <v>0</v>
      </c>
      <c r="AA167" s="822">
        <v>0</v>
      </c>
      <c r="AB167" s="823">
        <v>0</v>
      </c>
      <c r="AC167" s="832" t="s">
        <v>878</v>
      </c>
      <c r="AD167" s="833" t="s">
        <v>878</v>
      </c>
      <c r="AE167" s="834" t="s">
        <v>1471</v>
      </c>
      <c r="AF167" s="831" t="s">
        <v>1471</v>
      </c>
      <c r="AG167" s="832" t="s">
        <v>792</v>
      </c>
      <c r="AH167" s="842" t="s">
        <v>791</v>
      </c>
    </row>
    <row r="168" spans="1:34" ht="15">
      <c r="A168" s="780" t="s">
        <v>108</v>
      </c>
      <c r="B168" s="783" t="s">
        <v>693</v>
      </c>
      <c r="C168" s="783" t="s">
        <v>1291</v>
      </c>
      <c r="D168" s="805"/>
      <c r="E168" s="816">
        <v>0</v>
      </c>
      <c r="F168" s="791">
        <v>0</v>
      </c>
      <c r="G168" s="792">
        <v>0</v>
      </c>
      <c r="H168" s="791">
        <v>0</v>
      </c>
      <c r="I168" s="793">
        <v>0</v>
      </c>
      <c r="J168" s="791">
        <v>0</v>
      </c>
      <c r="K168" s="791">
        <v>0</v>
      </c>
      <c r="L168" s="794">
        <v>0</v>
      </c>
      <c r="M168" s="810">
        <v>1</v>
      </c>
      <c r="N168" s="801">
        <v>0</v>
      </c>
      <c r="O168" s="801">
        <v>33</v>
      </c>
      <c r="P168" s="801">
        <v>0</v>
      </c>
      <c r="Q168" s="801">
        <v>3</v>
      </c>
      <c r="R168" s="801">
        <v>0</v>
      </c>
      <c r="S168" s="801">
        <v>45</v>
      </c>
      <c r="T168" s="802">
        <v>82</v>
      </c>
      <c r="U168" s="821">
        <v>0</v>
      </c>
      <c r="V168" s="822">
        <v>0</v>
      </c>
      <c r="W168" s="822">
        <v>0</v>
      </c>
      <c r="X168" s="822">
        <v>0</v>
      </c>
      <c r="Y168" s="822">
        <v>0</v>
      </c>
      <c r="Z168" s="822">
        <v>0</v>
      </c>
      <c r="AA168" s="822">
        <v>0</v>
      </c>
      <c r="AB168" s="823">
        <v>0</v>
      </c>
      <c r="AC168" s="832" t="s">
        <v>878</v>
      </c>
      <c r="AD168" s="833" t="s">
        <v>878</v>
      </c>
      <c r="AE168" s="834" t="s">
        <v>1471</v>
      </c>
      <c r="AF168" s="831" t="s">
        <v>1471</v>
      </c>
      <c r="AG168" s="832" t="s">
        <v>792</v>
      </c>
      <c r="AH168" s="842" t="s">
        <v>791</v>
      </c>
    </row>
    <row r="169" spans="1:34" ht="15.75" thickBot="1">
      <c r="A169" s="780" t="s">
        <v>282</v>
      </c>
      <c r="B169" s="783" t="s">
        <v>683</v>
      </c>
      <c r="C169" s="783" t="s">
        <v>1293</v>
      </c>
      <c r="D169" s="805" t="s">
        <v>1934</v>
      </c>
      <c r="E169" s="816">
        <v>0</v>
      </c>
      <c r="F169" s="791">
        <v>0</v>
      </c>
      <c r="G169" s="792">
        <v>1</v>
      </c>
      <c r="H169" s="791">
        <v>0</v>
      </c>
      <c r="I169" s="793">
        <v>0</v>
      </c>
      <c r="J169" s="791">
        <v>0</v>
      </c>
      <c r="K169" s="791">
        <v>8</v>
      </c>
      <c r="L169" s="794">
        <v>9</v>
      </c>
      <c r="M169" s="810">
        <v>0</v>
      </c>
      <c r="N169" s="801">
        <v>1</v>
      </c>
      <c r="O169" s="801">
        <v>20</v>
      </c>
      <c r="P169" s="801">
        <v>11</v>
      </c>
      <c r="Q169" s="801">
        <v>4</v>
      </c>
      <c r="R169" s="801">
        <v>0</v>
      </c>
      <c r="S169" s="801">
        <v>163</v>
      </c>
      <c r="T169" s="802">
        <v>199</v>
      </c>
      <c r="U169" s="821">
        <v>0</v>
      </c>
      <c r="V169" s="822">
        <v>0</v>
      </c>
      <c r="W169" s="822">
        <v>0.05</v>
      </c>
      <c r="X169" s="822">
        <v>0</v>
      </c>
      <c r="Y169" s="822">
        <v>0</v>
      </c>
      <c r="Z169" s="822">
        <v>0</v>
      </c>
      <c r="AA169" s="822">
        <v>4.9079754601226995E-2</v>
      </c>
      <c r="AB169" s="823">
        <v>4.5226130653266333E-2</v>
      </c>
      <c r="AC169" s="832" t="s">
        <v>1386</v>
      </c>
      <c r="AD169" s="833" t="s">
        <v>1386</v>
      </c>
      <c r="AE169" s="834" t="s">
        <v>1386</v>
      </c>
      <c r="AG169" s="832" t="s">
        <v>1386</v>
      </c>
      <c r="AH169" s="842" t="s">
        <v>791</v>
      </c>
    </row>
    <row r="170" spans="1:34" ht="15.75" thickBot="1">
      <c r="A170" s="780" t="s">
        <v>317</v>
      </c>
      <c r="B170" s="783" t="s">
        <v>735</v>
      </c>
      <c r="C170" s="783" t="s">
        <v>1296</v>
      </c>
      <c r="D170" s="805"/>
      <c r="E170" s="816">
        <v>0</v>
      </c>
      <c r="F170" s="791">
        <v>0</v>
      </c>
      <c r="G170" s="792">
        <v>0</v>
      </c>
      <c r="H170" s="791">
        <v>0</v>
      </c>
      <c r="I170" s="793">
        <v>0</v>
      </c>
      <c r="J170" s="791">
        <v>0</v>
      </c>
      <c r="K170" s="791">
        <v>0</v>
      </c>
      <c r="L170" s="794">
        <v>0</v>
      </c>
      <c r="M170" s="810">
        <v>2</v>
      </c>
      <c r="N170" s="801">
        <v>1</v>
      </c>
      <c r="O170" s="801">
        <v>25</v>
      </c>
      <c r="P170" s="801">
        <v>2</v>
      </c>
      <c r="Q170" s="801">
        <v>3</v>
      </c>
      <c r="R170" s="801">
        <v>1</v>
      </c>
      <c r="S170" s="801">
        <v>56</v>
      </c>
      <c r="T170" s="802">
        <v>90</v>
      </c>
      <c r="U170" s="821">
        <v>0</v>
      </c>
      <c r="V170" s="822">
        <v>0</v>
      </c>
      <c r="W170" s="822">
        <v>0</v>
      </c>
      <c r="X170" s="822">
        <v>0</v>
      </c>
      <c r="Y170" s="822">
        <v>0</v>
      </c>
      <c r="Z170" s="822">
        <v>0</v>
      </c>
      <c r="AA170" s="822">
        <v>0</v>
      </c>
      <c r="AB170" s="823">
        <v>0</v>
      </c>
      <c r="AC170" s="832" t="s">
        <v>878</v>
      </c>
      <c r="AD170" s="833" t="s">
        <v>878</v>
      </c>
      <c r="AE170" s="834" t="s">
        <v>1471</v>
      </c>
      <c r="AF170" s="831" t="s">
        <v>1471</v>
      </c>
      <c r="AG170" s="832" t="s">
        <v>792</v>
      </c>
      <c r="AH170" s="842" t="s">
        <v>791</v>
      </c>
    </row>
    <row r="171" spans="1:34" ht="15">
      <c r="A171" s="780" t="s">
        <v>1054</v>
      </c>
      <c r="B171" s="783" t="s">
        <v>686</v>
      </c>
      <c r="C171" s="783" t="s">
        <v>1296</v>
      </c>
      <c r="D171" s="805"/>
      <c r="E171" s="816">
        <v>0</v>
      </c>
      <c r="F171" s="791">
        <v>0</v>
      </c>
      <c r="G171" s="792">
        <v>0</v>
      </c>
      <c r="H171" s="791">
        <v>0</v>
      </c>
      <c r="I171" s="793">
        <v>0</v>
      </c>
      <c r="J171" s="791">
        <v>0</v>
      </c>
      <c r="K171" s="791">
        <v>0</v>
      </c>
      <c r="L171" s="794">
        <v>0</v>
      </c>
      <c r="M171" s="810">
        <v>2</v>
      </c>
      <c r="N171" s="801">
        <v>0</v>
      </c>
      <c r="O171" s="801">
        <v>25</v>
      </c>
      <c r="P171" s="801">
        <v>15</v>
      </c>
      <c r="Q171" s="801">
        <v>4</v>
      </c>
      <c r="R171" s="801">
        <v>0</v>
      </c>
      <c r="S171" s="801">
        <v>29</v>
      </c>
      <c r="T171" s="802">
        <v>75</v>
      </c>
      <c r="U171" s="821">
        <v>0</v>
      </c>
      <c r="V171" s="822">
        <v>0</v>
      </c>
      <c r="W171" s="822">
        <v>0</v>
      </c>
      <c r="X171" s="822">
        <v>0</v>
      </c>
      <c r="Y171" s="822">
        <v>0</v>
      </c>
      <c r="Z171" s="822">
        <v>0</v>
      </c>
      <c r="AA171" s="822">
        <v>0</v>
      </c>
      <c r="AB171" s="823">
        <v>0</v>
      </c>
      <c r="AC171" s="832" t="s">
        <v>878</v>
      </c>
      <c r="AD171" s="833" t="s">
        <v>878</v>
      </c>
      <c r="AE171" s="834" t="s">
        <v>1471</v>
      </c>
      <c r="AF171" s="831" t="s">
        <v>1471</v>
      </c>
      <c r="AG171" s="832" t="s">
        <v>792</v>
      </c>
      <c r="AH171" s="842" t="s">
        <v>791</v>
      </c>
    </row>
    <row r="172" spans="1:34" ht="15.75" thickBot="1">
      <c r="A172" s="780" t="s">
        <v>40</v>
      </c>
      <c r="B172" s="783" t="s">
        <v>667</v>
      </c>
      <c r="C172" s="783" t="s">
        <v>1293</v>
      </c>
      <c r="D172" s="805" t="s">
        <v>1934</v>
      </c>
      <c r="E172" s="816">
        <v>0</v>
      </c>
      <c r="F172" s="791">
        <v>0</v>
      </c>
      <c r="G172" s="792">
        <v>0</v>
      </c>
      <c r="H172" s="791">
        <v>0</v>
      </c>
      <c r="I172" s="793">
        <v>0</v>
      </c>
      <c r="J172" s="791">
        <v>0</v>
      </c>
      <c r="K172" s="791">
        <v>0</v>
      </c>
      <c r="L172" s="794">
        <v>0</v>
      </c>
      <c r="M172" s="810">
        <v>1</v>
      </c>
      <c r="N172" s="801">
        <v>6</v>
      </c>
      <c r="O172" s="801">
        <v>11</v>
      </c>
      <c r="P172" s="801">
        <v>4</v>
      </c>
      <c r="Q172" s="801">
        <v>1</v>
      </c>
      <c r="R172" s="801">
        <v>1</v>
      </c>
      <c r="S172" s="801">
        <v>51</v>
      </c>
      <c r="T172" s="802">
        <v>75</v>
      </c>
      <c r="U172" s="821">
        <v>0</v>
      </c>
      <c r="V172" s="822">
        <v>0</v>
      </c>
      <c r="W172" s="822">
        <v>0</v>
      </c>
      <c r="X172" s="822">
        <v>0</v>
      </c>
      <c r="Y172" s="822">
        <v>0</v>
      </c>
      <c r="Z172" s="822">
        <v>0</v>
      </c>
      <c r="AA172" s="822">
        <v>0</v>
      </c>
      <c r="AB172" s="823">
        <v>0</v>
      </c>
      <c r="AC172" s="835" t="s">
        <v>1386</v>
      </c>
      <c r="AD172" s="835" t="s">
        <v>1386</v>
      </c>
      <c r="AE172" s="834" t="s">
        <v>1386</v>
      </c>
      <c r="AG172" s="835" t="s">
        <v>1386</v>
      </c>
      <c r="AH172" s="842" t="s">
        <v>791</v>
      </c>
    </row>
    <row r="173" spans="1:34" ht="15.75" thickBot="1">
      <c r="A173" s="780" t="s">
        <v>260</v>
      </c>
      <c r="B173" s="783" t="s">
        <v>807</v>
      </c>
      <c r="C173" s="783" t="s">
        <v>1296</v>
      </c>
      <c r="D173" s="805"/>
      <c r="E173" s="816">
        <v>0</v>
      </c>
      <c r="F173" s="791">
        <v>0</v>
      </c>
      <c r="G173" s="792">
        <v>0</v>
      </c>
      <c r="H173" s="791">
        <v>0</v>
      </c>
      <c r="I173" s="793">
        <v>0</v>
      </c>
      <c r="J173" s="791">
        <v>0</v>
      </c>
      <c r="K173" s="791">
        <v>0</v>
      </c>
      <c r="L173" s="794">
        <v>0</v>
      </c>
      <c r="M173" s="810">
        <v>1</v>
      </c>
      <c r="N173" s="801">
        <v>0</v>
      </c>
      <c r="O173" s="801">
        <v>6</v>
      </c>
      <c r="P173" s="801">
        <v>3</v>
      </c>
      <c r="Q173" s="801">
        <v>3</v>
      </c>
      <c r="R173" s="801">
        <v>0</v>
      </c>
      <c r="S173" s="801">
        <v>32</v>
      </c>
      <c r="T173" s="802">
        <v>45</v>
      </c>
      <c r="U173" s="821">
        <v>0</v>
      </c>
      <c r="V173" s="822">
        <v>0</v>
      </c>
      <c r="W173" s="822">
        <v>0</v>
      </c>
      <c r="X173" s="822">
        <v>0</v>
      </c>
      <c r="Y173" s="822">
        <v>0</v>
      </c>
      <c r="Z173" s="822">
        <v>0</v>
      </c>
      <c r="AA173" s="822">
        <v>0</v>
      </c>
      <c r="AB173" s="823">
        <v>0</v>
      </c>
      <c r="AC173" s="832" t="s">
        <v>878</v>
      </c>
      <c r="AD173" s="833" t="s">
        <v>878</v>
      </c>
      <c r="AE173" s="834" t="s">
        <v>1471</v>
      </c>
      <c r="AF173" s="831" t="s">
        <v>1471</v>
      </c>
      <c r="AG173" s="832" t="s">
        <v>792</v>
      </c>
      <c r="AH173" s="842" t="s">
        <v>791</v>
      </c>
    </row>
    <row r="174" spans="1:34" ht="15.75" thickBot="1">
      <c r="A174" s="780" t="s">
        <v>268</v>
      </c>
      <c r="B174" s="783" t="s">
        <v>676</v>
      </c>
      <c r="C174" s="783" t="s">
        <v>1296</v>
      </c>
      <c r="D174" s="805"/>
      <c r="E174" s="816">
        <v>0</v>
      </c>
      <c r="F174" s="791">
        <v>0</v>
      </c>
      <c r="G174" s="792">
        <v>0</v>
      </c>
      <c r="H174" s="791">
        <v>0</v>
      </c>
      <c r="I174" s="793">
        <v>0</v>
      </c>
      <c r="J174" s="791">
        <v>0</v>
      </c>
      <c r="K174" s="791">
        <v>0</v>
      </c>
      <c r="L174" s="794">
        <v>0</v>
      </c>
      <c r="M174" s="810">
        <v>0</v>
      </c>
      <c r="N174" s="801">
        <v>0</v>
      </c>
      <c r="O174" s="801">
        <v>2</v>
      </c>
      <c r="P174" s="801">
        <v>0</v>
      </c>
      <c r="Q174" s="801">
        <v>0</v>
      </c>
      <c r="R174" s="801">
        <v>0</v>
      </c>
      <c r="S174" s="801">
        <v>7</v>
      </c>
      <c r="T174" s="802">
        <v>9</v>
      </c>
      <c r="U174" s="821">
        <v>0</v>
      </c>
      <c r="V174" s="822">
        <v>0</v>
      </c>
      <c r="W174" s="822">
        <v>0</v>
      </c>
      <c r="X174" s="822">
        <v>0</v>
      </c>
      <c r="Y174" s="822">
        <v>0</v>
      </c>
      <c r="Z174" s="822">
        <v>0</v>
      </c>
      <c r="AA174" s="822">
        <v>0</v>
      </c>
      <c r="AB174" s="823">
        <v>0</v>
      </c>
      <c r="AC174" s="835" t="s">
        <v>878</v>
      </c>
      <c r="AD174" s="835" t="s">
        <v>878</v>
      </c>
      <c r="AE174" s="834" t="s">
        <v>1471</v>
      </c>
      <c r="AF174" s="831" t="s">
        <v>1471</v>
      </c>
      <c r="AG174" s="835" t="s">
        <v>792</v>
      </c>
      <c r="AH174" s="842" t="s">
        <v>791</v>
      </c>
    </row>
    <row r="175" spans="1:34" ht="15.75" thickBot="1">
      <c r="A175" s="780" t="s">
        <v>43</v>
      </c>
      <c r="B175" s="783" t="s">
        <v>669</v>
      </c>
      <c r="C175" s="783" t="s">
        <v>1289</v>
      </c>
      <c r="D175" s="805"/>
      <c r="E175" s="816">
        <v>0</v>
      </c>
      <c r="F175" s="791">
        <v>0</v>
      </c>
      <c r="G175" s="792">
        <v>0</v>
      </c>
      <c r="H175" s="791">
        <v>0</v>
      </c>
      <c r="I175" s="793">
        <v>0</v>
      </c>
      <c r="J175" s="791">
        <v>0</v>
      </c>
      <c r="K175" s="791">
        <v>1</v>
      </c>
      <c r="L175" s="794">
        <v>1</v>
      </c>
      <c r="M175" s="810">
        <v>0</v>
      </c>
      <c r="N175" s="801">
        <v>0</v>
      </c>
      <c r="O175" s="801">
        <v>8</v>
      </c>
      <c r="P175" s="801">
        <v>12</v>
      </c>
      <c r="Q175" s="801">
        <v>1</v>
      </c>
      <c r="R175" s="801">
        <v>0</v>
      </c>
      <c r="S175" s="801">
        <v>134</v>
      </c>
      <c r="T175" s="802">
        <v>155</v>
      </c>
      <c r="U175" s="821">
        <v>0</v>
      </c>
      <c r="V175" s="822">
        <v>0</v>
      </c>
      <c r="W175" s="822">
        <v>0</v>
      </c>
      <c r="X175" s="822">
        <v>0</v>
      </c>
      <c r="Y175" s="822">
        <v>0</v>
      </c>
      <c r="Z175" s="822">
        <v>0</v>
      </c>
      <c r="AA175" s="822">
        <v>7.462686567164179E-3</v>
      </c>
      <c r="AB175" s="823">
        <v>6.4516129032258064E-3</v>
      </c>
      <c r="AC175" s="832" t="s">
        <v>878</v>
      </c>
      <c r="AD175" s="833" t="s">
        <v>878</v>
      </c>
      <c r="AE175" s="834" t="s">
        <v>1471</v>
      </c>
      <c r="AF175" s="831" t="s">
        <v>1471</v>
      </c>
      <c r="AG175" s="832" t="s">
        <v>792</v>
      </c>
      <c r="AH175" s="842" t="s">
        <v>791</v>
      </c>
    </row>
    <row r="176" spans="1:34" ht="15.75" thickBot="1">
      <c r="A176" s="780" t="s">
        <v>344</v>
      </c>
      <c r="B176" s="783" t="s">
        <v>572</v>
      </c>
      <c r="C176" s="783" t="s">
        <v>1289</v>
      </c>
      <c r="D176" s="805"/>
      <c r="E176" s="816">
        <v>0</v>
      </c>
      <c r="F176" s="791">
        <v>0</v>
      </c>
      <c r="G176" s="792">
        <v>0</v>
      </c>
      <c r="H176" s="791">
        <v>0</v>
      </c>
      <c r="I176" s="793">
        <v>3</v>
      </c>
      <c r="J176" s="791">
        <v>0</v>
      </c>
      <c r="K176" s="791">
        <v>2</v>
      </c>
      <c r="L176" s="794">
        <v>5</v>
      </c>
      <c r="M176" s="810">
        <v>0</v>
      </c>
      <c r="N176" s="801">
        <v>0</v>
      </c>
      <c r="O176" s="801">
        <v>2</v>
      </c>
      <c r="P176" s="801">
        <v>5</v>
      </c>
      <c r="Q176" s="801">
        <v>12</v>
      </c>
      <c r="R176" s="801">
        <v>0</v>
      </c>
      <c r="S176" s="801">
        <v>24</v>
      </c>
      <c r="T176" s="802">
        <v>43</v>
      </c>
      <c r="U176" s="821">
        <v>0</v>
      </c>
      <c r="V176" s="822">
        <v>0</v>
      </c>
      <c r="W176" s="822">
        <v>0</v>
      </c>
      <c r="X176" s="822">
        <v>0</v>
      </c>
      <c r="Y176" s="822">
        <v>0.25</v>
      </c>
      <c r="Z176" s="822">
        <v>0</v>
      </c>
      <c r="AA176" s="822">
        <v>8.3333333333333329E-2</v>
      </c>
      <c r="AB176" s="823">
        <v>0.11627906976744186</v>
      </c>
      <c r="AC176" s="832" t="s">
        <v>792</v>
      </c>
      <c r="AD176" s="833" t="s">
        <v>878</v>
      </c>
      <c r="AE176" s="834" t="s">
        <v>1471</v>
      </c>
      <c r="AF176" s="831" t="s">
        <v>1471</v>
      </c>
      <c r="AG176" s="832" t="s">
        <v>878</v>
      </c>
      <c r="AH176" s="842" t="s">
        <v>791</v>
      </c>
    </row>
    <row r="177" spans="1:34" ht="15.75" thickBot="1">
      <c r="A177" s="780" t="s">
        <v>492</v>
      </c>
      <c r="B177" s="783" t="s">
        <v>753</v>
      </c>
      <c r="C177" s="783" t="s">
        <v>1289</v>
      </c>
      <c r="D177" s="805"/>
      <c r="E177" s="816">
        <v>0</v>
      </c>
      <c r="F177" s="791">
        <v>0</v>
      </c>
      <c r="G177" s="792">
        <v>0</v>
      </c>
      <c r="H177" s="791">
        <v>0</v>
      </c>
      <c r="I177" s="793">
        <v>0</v>
      </c>
      <c r="J177" s="791">
        <v>0</v>
      </c>
      <c r="K177" s="791">
        <v>0</v>
      </c>
      <c r="L177" s="794">
        <v>0</v>
      </c>
      <c r="M177" s="810">
        <v>0</v>
      </c>
      <c r="N177" s="801">
        <v>1</v>
      </c>
      <c r="O177" s="801">
        <v>2</v>
      </c>
      <c r="P177" s="801">
        <v>5</v>
      </c>
      <c r="Q177" s="801">
        <v>0</v>
      </c>
      <c r="R177" s="801">
        <v>0</v>
      </c>
      <c r="S177" s="801">
        <v>30</v>
      </c>
      <c r="T177" s="802">
        <v>38</v>
      </c>
      <c r="U177" s="821">
        <v>0</v>
      </c>
      <c r="V177" s="822">
        <v>0</v>
      </c>
      <c r="W177" s="822">
        <v>0</v>
      </c>
      <c r="X177" s="822">
        <v>0</v>
      </c>
      <c r="Y177" s="822">
        <v>0</v>
      </c>
      <c r="Z177" s="822">
        <v>0</v>
      </c>
      <c r="AA177" s="822">
        <v>0</v>
      </c>
      <c r="AB177" s="823">
        <v>0</v>
      </c>
      <c r="AC177" s="832" t="s">
        <v>878</v>
      </c>
      <c r="AD177" s="833" t="s">
        <v>878</v>
      </c>
      <c r="AE177" s="834" t="s">
        <v>1471</v>
      </c>
      <c r="AF177" s="831" t="s">
        <v>1471</v>
      </c>
      <c r="AG177" s="832" t="s">
        <v>792</v>
      </c>
      <c r="AH177" s="842" t="s">
        <v>791</v>
      </c>
    </row>
    <row r="178" spans="1:34" ht="15.75" thickBot="1">
      <c r="A178" s="780" t="s">
        <v>20</v>
      </c>
      <c r="B178" s="783" t="s">
        <v>769</v>
      </c>
      <c r="C178" s="783" t="s">
        <v>1298</v>
      </c>
      <c r="D178" s="805"/>
      <c r="E178" s="816">
        <v>0</v>
      </c>
      <c r="F178" s="791">
        <v>2</v>
      </c>
      <c r="G178" s="792">
        <v>0</v>
      </c>
      <c r="H178" s="791">
        <v>1</v>
      </c>
      <c r="I178" s="793">
        <v>0</v>
      </c>
      <c r="J178" s="791">
        <v>0</v>
      </c>
      <c r="K178" s="791">
        <v>2</v>
      </c>
      <c r="L178" s="794">
        <v>5</v>
      </c>
      <c r="M178" s="810">
        <v>11</v>
      </c>
      <c r="N178" s="801">
        <v>27</v>
      </c>
      <c r="O178" s="801">
        <v>50</v>
      </c>
      <c r="P178" s="801">
        <v>38</v>
      </c>
      <c r="Q178" s="801">
        <v>5</v>
      </c>
      <c r="R178" s="801">
        <v>8</v>
      </c>
      <c r="S178" s="801">
        <v>186</v>
      </c>
      <c r="T178" s="802">
        <v>325</v>
      </c>
      <c r="U178" s="821">
        <v>0</v>
      </c>
      <c r="V178" s="822">
        <v>7.407407407407407E-2</v>
      </c>
      <c r="W178" s="822">
        <v>0</v>
      </c>
      <c r="X178" s="822">
        <v>2.6315789473684209E-2</v>
      </c>
      <c r="Y178" s="822">
        <v>0</v>
      </c>
      <c r="Z178" s="822">
        <v>0</v>
      </c>
      <c r="AA178" s="822">
        <v>1.0752688172043012E-2</v>
      </c>
      <c r="AB178" s="823">
        <v>1.5384615384615385E-2</v>
      </c>
      <c r="AC178" s="835" t="s">
        <v>878</v>
      </c>
      <c r="AD178" s="835" t="s">
        <v>878</v>
      </c>
      <c r="AE178" s="834" t="s">
        <v>1471</v>
      </c>
      <c r="AF178" s="831" t="s">
        <v>1471</v>
      </c>
      <c r="AG178" s="835" t="s">
        <v>792</v>
      </c>
      <c r="AH178" s="842" t="s">
        <v>791</v>
      </c>
    </row>
    <row r="179" spans="1:34" ht="15">
      <c r="A179" s="780" t="s">
        <v>304</v>
      </c>
      <c r="B179" s="783" t="s">
        <v>710</v>
      </c>
      <c r="C179" s="783" t="s">
        <v>1298</v>
      </c>
      <c r="D179" s="805"/>
      <c r="E179" s="816">
        <v>0</v>
      </c>
      <c r="F179" s="791">
        <v>2</v>
      </c>
      <c r="G179" s="792">
        <v>4</v>
      </c>
      <c r="H179" s="791">
        <v>1</v>
      </c>
      <c r="I179" s="793">
        <v>0</v>
      </c>
      <c r="J179" s="791">
        <v>0</v>
      </c>
      <c r="K179" s="791">
        <v>11</v>
      </c>
      <c r="L179" s="794">
        <v>18</v>
      </c>
      <c r="M179" s="810">
        <v>68</v>
      </c>
      <c r="N179" s="801">
        <v>140</v>
      </c>
      <c r="O179" s="801">
        <v>370</v>
      </c>
      <c r="P179" s="801">
        <v>235</v>
      </c>
      <c r="Q179" s="801">
        <v>48</v>
      </c>
      <c r="R179" s="801">
        <v>29</v>
      </c>
      <c r="S179" s="801">
        <v>1644</v>
      </c>
      <c r="T179" s="802">
        <v>2534</v>
      </c>
      <c r="U179" s="821">
        <v>0</v>
      </c>
      <c r="V179" s="822">
        <v>1.4285714285714285E-2</v>
      </c>
      <c r="W179" s="822">
        <v>1.0810810810810811E-2</v>
      </c>
      <c r="X179" s="822">
        <v>4.2553191489361703E-3</v>
      </c>
      <c r="Y179" s="822">
        <v>0</v>
      </c>
      <c r="Z179" s="822">
        <v>0</v>
      </c>
      <c r="AA179" s="822">
        <v>6.6909975669099753E-3</v>
      </c>
      <c r="AB179" s="823">
        <v>7.1033938437253356E-3</v>
      </c>
      <c r="AC179" s="835" t="s">
        <v>878</v>
      </c>
      <c r="AD179" s="835" t="s">
        <v>878</v>
      </c>
      <c r="AE179" s="834" t="s">
        <v>1471</v>
      </c>
      <c r="AF179" s="831" t="s">
        <v>1471</v>
      </c>
      <c r="AG179" s="835" t="s">
        <v>792</v>
      </c>
      <c r="AH179" s="842" t="s">
        <v>791</v>
      </c>
    </row>
    <row r="180" spans="1:34" ht="15.75" thickBot="1">
      <c r="A180" s="780" t="s">
        <v>112</v>
      </c>
      <c r="B180" s="783" t="s">
        <v>695</v>
      </c>
      <c r="C180" s="783" t="s">
        <v>1290</v>
      </c>
      <c r="D180" s="805"/>
      <c r="E180" s="816">
        <v>0</v>
      </c>
      <c r="F180" s="791">
        <v>0</v>
      </c>
      <c r="G180" s="792">
        <v>11</v>
      </c>
      <c r="H180" s="791">
        <v>0</v>
      </c>
      <c r="I180" s="793">
        <v>0</v>
      </c>
      <c r="J180" s="791">
        <v>0</v>
      </c>
      <c r="K180" s="791">
        <v>2</v>
      </c>
      <c r="L180" s="794">
        <v>13</v>
      </c>
      <c r="M180" s="810">
        <v>0</v>
      </c>
      <c r="N180" s="801">
        <v>0</v>
      </c>
      <c r="O180" s="801">
        <v>380</v>
      </c>
      <c r="P180" s="801">
        <v>0</v>
      </c>
      <c r="Q180" s="801">
        <v>0</v>
      </c>
      <c r="R180" s="801">
        <v>0</v>
      </c>
      <c r="S180" s="801">
        <v>47</v>
      </c>
      <c r="T180" s="802">
        <v>427</v>
      </c>
      <c r="U180" s="821">
        <v>0</v>
      </c>
      <c r="V180" s="822">
        <v>0</v>
      </c>
      <c r="W180" s="822">
        <v>2.8947368421052631E-2</v>
      </c>
      <c r="X180" s="822">
        <v>0</v>
      </c>
      <c r="Y180" s="822">
        <v>0</v>
      </c>
      <c r="Z180" s="822">
        <v>0</v>
      </c>
      <c r="AA180" s="822">
        <v>4.2553191489361701E-2</v>
      </c>
      <c r="AB180" s="823">
        <v>3.0444964871194378E-2</v>
      </c>
      <c r="AC180" s="832" t="s">
        <v>878</v>
      </c>
      <c r="AD180" s="833" t="s">
        <v>792</v>
      </c>
      <c r="AE180" s="834" t="s">
        <v>1621</v>
      </c>
      <c r="AF180" s="842" t="s">
        <v>792</v>
      </c>
      <c r="AG180" s="832" t="s">
        <v>792</v>
      </c>
      <c r="AH180" s="842" t="s">
        <v>878</v>
      </c>
    </row>
    <row r="181" spans="1:34" ht="15.75" thickBot="1">
      <c r="A181" s="780" t="s">
        <v>475</v>
      </c>
      <c r="B181" s="783" t="s">
        <v>816</v>
      </c>
      <c r="C181" s="783" t="s">
        <v>1298</v>
      </c>
      <c r="D181" s="805"/>
      <c r="E181" s="816">
        <v>0</v>
      </c>
      <c r="F181" s="791">
        <v>0</v>
      </c>
      <c r="G181" s="792">
        <v>0</v>
      </c>
      <c r="H181" s="791">
        <v>0</v>
      </c>
      <c r="I181" s="793">
        <v>0</v>
      </c>
      <c r="J181" s="791">
        <v>0</v>
      </c>
      <c r="K181" s="791">
        <v>0</v>
      </c>
      <c r="L181" s="794">
        <v>0</v>
      </c>
      <c r="M181" s="810">
        <v>0</v>
      </c>
      <c r="N181" s="801">
        <v>0</v>
      </c>
      <c r="O181" s="801">
        <v>4</v>
      </c>
      <c r="P181" s="801">
        <v>0</v>
      </c>
      <c r="Q181" s="801">
        <v>0</v>
      </c>
      <c r="R181" s="801">
        <v>0</v>
      </c>
      <c r="S181" s="801">
        <v>13</v>
      </c>
      <c r="T181" s="802">
        <v>17</v>
      </c>
      <c r="U181" s="821">
        <v>0</v>
      </c>
      <c r="V181" s="822">
        <v>0</v>
      </c>
      <c r="W181" s="822">
        <v>0</v>
      </c>
      <c r="X181" s="822">
        <v>0</v>
      </c>
      <c r="Y181" s="822">
        <v>0</v>
      </c>
      <c r="Z181" s="822">
        <v>0</v>
      </c>
      <c r="AA181" s="822">
        <v>0</v>
      </c>
      <c r="AB181" s="823">
        <v>0</v>
      </c>
      <c r="AC181" s="832" t="s">
        <v>878</v>
      </c>
      <c r="AD181" s="833" t="s">
        <v>878</v>
      </c>
      <c r="AE181" s="834" t="s">
        <v>1471</v>
      </c>
      <c r="AF181" s="831" t="s">
        <v>1471</v>
      </c>
      <c r="AG181" s="832" t="s">
        <v>792</v>
      </c>
      <c r="AH181" s="842" t="s">
        <v>791</v>
      </c>
    </row>
    <row r="182" spans="1:34" ht="15.75" thickBot="1">
      <c r="A182" s="780" t="s">
        <v>138</v>
      </c>
      <c r="B182" s="783" t="s">
        <v>712</v>
      </c>
      <c r="C182" s="783" t="s">
        <v>1298</v>
      </c>
      <c r="D182" s="805"/>
      <c r="E182" s="816">
        <v>0</v>
      </c>
      <c r="F182" s="791">
        <v>0</v>
      </c>
      <c r="G182" s="792">
        <v>1</v>
      </c>
      <c r="H182" s="791">
        <v>0</v>
      </c>
      <c r="I182" s="793">
        <v>0</v>
      </c>
      <c r="J182" s="791">
        <v>0</v>
      </c>
      <c r="K182" s="791">
        <v>3</v>
      </c>
      <c r="L182" s="794">
        <v>4</v>
      </c>
      <c r="M182" s="810">
        <v>29</v>
      </c>
      <c r="N182" s="801">
        <v>108</v>
      </c>
      <c r="O182" s="801">
        <v>110</v>
      </c>
      <c r="P182" s="801">
        <v>104</v>
      </c>
      <c r="Q182" s="801">
        <v>7</v>
      </c>
      <c r="R182" s="801">
        <v>6</v>
      </c>
      <c r="S182" s="801">
        <v>338</v>
      </c>
      <c r="T182" s="802">
        <v>702</v>
      </c>
      <c r="U182" s="821">
        <v>0</v>
      </c>
      <c r="V182" s="822">
        <v>0</v>
      </c>
      <c r="W182" s="822">
        <v>9.0909090909090905E-3</v>
      </c>
      <c r="X182" s="822">
        <v>0</v>
      </c>
      <c r="Y182" s="822">
        <v>0</v>
      </c>
      <c r="Z182" s="822">
        <v>0</v>
      </c>
      <c r="AA182" s="822">
        <v>8.8757396449704144E-3</v>
      </c>
      <c r="AB182" s="823">
        <v>5.6980056980056983E-3</v>
      </c>
      <c r="AC182" s="832" t="s">
        <v>878</v>
      </c>
      <c r="AD182" s="833" t="s">
        <v>878</v>
      </c>
      <c r="AE182" s="834" t="s">
        <v>1471</v>
      </c>
      <c r="AF182" s="831" t="s">
        <v>1471</v>
      </c>
      <c r="AG182" s="832" t="s">
        <v>792</v>
      </c>
      <c r="AH182" s="842" t="s">
        <v>791</v>
      </c>
    </row>
    <row r="183" spans="1:34" ht="15.75" thickBot="1">
      <c r="A183" s="780" t="s">
        <v>190</v>
      </c>
      <c r="B183" s="783" t="s">
        <v>774</v>
      </c>
      <c r="C183" s="783" t="s">
        <v>1298</v>
      </c>
      <c r="D183" s="805"/>
      <c r="E183" s="816">
        <v>0</v>
      </c>
      <c r="F183" s="791">
        <v>0</v>
      </c>
      <c r="G183" s="792">
        <v>1</v>
      </c>
      <c r="H183" s="791">
        <v>1</v>
      </c>
      <c r="I183" s="793">
        <v>0</v>
      </c>
      <c r="J183" s="791">
        <v>0</v>
      </c>
      <c r="K183" s="791">
        <v>9</v>
      </c>
      <c r="L183" s="794">
        <v>11</v>
      </c>
      <c r="M183" s="810">
        <v>18</v>
      </c>
      <c r="N183" s="801">
        <v>14</v>
      </c>
      <c r="O183" s="801">
        <v>139</v>
      </c>
      <c r="P183" s="801">
        <v>86</v>
      </c>
      <c r="Q183" s="801">
        <v>19</v>
      </c>
      <c r="R183" s="801">
        <v>6</v>
      </c>
      <c r="S183" s="801">
        <v>842</v>
      </c>
      <c r="T183" s="802">
        <v>1124</v>
      </c>
      <c r="U183" s="821">
        <v>0</v>
      </c>
      <c r="V183" s="822">
        <v>0</v>
      </c>
      <c r="W183" s="822">
        <v>7.1942446043165471E-3</v>
      </c>
      <c r="X183" s="822">
        <v>1.1627906976744186E-2</v>
      </c>
      <c r="Y183" s="822">
        <v>0</v>
      </c>
      <c r="Z183" s="822">
        <v>0</v>
      </c>
      <c r="AA183" s="822">
        <v>1.0688836104513063E-2</v>
      </c>
      <c r="AB183" s="823">
        <v>9.7864768683274019E-3</v>
      </c>
      <c r="AC183" s="832" t="s">
        <v>878</v>
      </c>
      <c r="AD183" s="833" t="s">
        <v>878</v>
      </c>
      <c r="AE183" s="834" t="s">
        <v>1471</v>
      </c>
      <c r="AF183" s="831" t="s">
        <v>1471</v>
      </c>
      <c r="AG183" s="832" t="s">
        <v>792</v>
      </c>
      <c r="AH183" s="842" t="s">
        <v>791</v>
      </c>
    </row>
    <row r="184" spans="1:34" ht="15.75" thickBot="1">
      <c r="A184" s="780" t="s">
        <v>309</v>
      </c>
      <c r="B184" s="783" t="s">
        <v>578</v>
      </c>
      <c r="C184" s="783" t="s">
        <v>1298</v>
      </c>
      <c r="D184" s="805"/>
      <c r="E184" s="816">
        <v>0</v>
      </c>
      <c r="F184" s="791">
        <v>0</v>
      </c>
      <c r="G184" s="792">
        <v>0</v>
      </c>
      <c r="H184" s="791">
        <v>0</v>
      </c>
      <c r="I184" s="793">
        <v>0</v>
      </c>
      <c r="J184" s="791">
        <v>0</v>
      </c>
      <c r="K184" s="791">
        <v>1</v>
      </c>
      <c r="L184" s="794">
        <v>1</v>
      </c>
      <c r="M184" s="810">
        <v>4</v>
      </c>
      <c r="N184" s="801">
        <v>0</v>
      </c>
      <c r="O184" s="801">
        <v>4</v>
      </c>
      <c r="P184" s="801">
        <v>13</v>
      </c>
      <c r="Q184" s="801">
        <v>1</v>
      </c>
      <c r="R184" s="801">
        <v>0</v>
      </c>
      <c r="S184" s="801">
        <v>121</v>
      </c>
      <c r="T184" s="802">
        <v>143</v>
      </c>
      <c r="U184" s="821">
        <v>0</v>
      </c>
      <c r="V184" s="822">
        <v>0</v>
      </c>
      <c r="W184" s="822">
        <v>0</v>
      </c>
      <c r="X184" s="822">
        <v>0</v>
      </c>
      <c r="Y184" s="822">
        <v>0</v>
      </c>
      <c r="Z184" s="822">
        <v>0</v>
      </c>
      <c r="AA184" s="822">
        <v>8.2644628099173556E-3</v>
      </c>
      <c r="AB184" s="823">
        <v>6.993006993006993E-3</v>
      </c>
      <c r="AC184" s="832" t="s">
        <v>878</v>
      </c>
      <c r="AD184" s="833" t="s">
        <v>878</v>
      </c>
      <c r="AE184" s="834" t="s">
        <v>1471</v>
      </c>
      <c r="AF184" s="831" t="s">
        <v>1471</v>
      </c>
      <c r="AG184" s="832" t="s">
        <v>792</v>
      </c>
      <c r="AH184" s="842" t="s">
        <v>791</v>
      </c>
    </row>
    <row r="185" spans="1:34" ht="15">
      <c r="A185" s="780" t="s">
        <v>110</v>
      </c>
      <c r="B185" s="783" t="s">
        <v>694</v>
      </c>
      <c r="C185" s="783" t="s">
        <v>1298</v>
      </c>
      <c r="D185" s="805"/>
      <c r="E185" s="816">
        <v>0</v>
      </c>
      <c r="F185" s="791">
        <v>0</v>
      </c>
      <c r="G185" s="792">
        <v>0</v>
      </c>
      <c r="H185" s="791">
        <v>0</v>
      </c>
      <c r="I185" s="793">
        <v>0</v>
      </c>
      <c r="J185" s="791">
        <v>0</v>
      </c>
      <c r="K185" s="791">
        <v>5</v>
      </c>
      <c r="L185" s="794">
        <v>5</v>
      </c>
      <c r="M185" s="810">
        <v>0</v>
      </c>
      <c r="N185" s="801">
        <v>7</v>
      </c>
      <c r="O185" s="801">
        <v>39</v>
      </c>
      <c r="P185" s="801">
        <v>17</v>
      </c>
      <c r="Q185" s="801">
        <v>4</v>
      </c>
      <c r="R185" s="801">
        <v>1</v>
      </c>
      <c r="S185" s="801">
        <v>255</v>
      </c>
      <c r="T185" s="802">
        <v>323</v>
      </c>
      <c r="U185" s="821">
        <v>0</v>
      </c>
      <c r="V185" s="822">
        <v>0</v>
      </c>
      <c r="W185" s="822">
        <v>0</v>
      </c>
      <c r="X185" s="822">
        <v>0</v>
      </c>
      <c r="Y185" s="822">
        <v>0</v>
      </c>
      <c r="Z185" s="822">
        <v>0</v>
      </c>
      <c r="AA185" s="822">
        <v>1.9607843137254902E-2</v>
      </c>
      <c r="AB185" s="823">
        <v>1.5479876160990712E-2</v>
      </c>
      <c r="AC185" s="832" t="s">
        <v>878</v>
      </c>
      <c r="AD185" s="833" t="s">
        <v>878</v>
      </c>
      <c r="AE185" s="834" t="s">
        <v>1471</v>
      </c>
      <c r="AF185" s="831" t="s">
        <v>1471</v>
      </c>
      <c r="AG185" s="832" t="s">
        <v>792</v>
      </c>
      <c r="AH185" s="842" t="s">
        <v>791</v>
      </c>
    </row>
    <row r="186" spans="1:34" ht="15.75" thickBot="1">
      <c r="A186" s="780" t="s">
        <v>1131</v>
      </c>
      <c r="B186" s="783" t="s">
        <v>698</v>
      </c>
      <c r="C186" s="783" t="s">
        <v>1290</v>
      </c>
      <c r="D186" s="805"/>
      <c r="E186" s="816">
        <v>0</v>
      </c>
      <c r="F186" s="791">
        <v>8</v>
      </c>
      <c r="G186" s="792">
        <v>45</v>
      </c>
      <c r="H186" s="791">
        <v>0</v>
      </c>
      <c r="I186" s="793">
        <v>0</v>
      </c>
      <c r="J186" s="791">
        <v>0</v>
      </c>
      <c r="K186" s="791">
        <v>4</v>
      </c>
      <c r="L186" s="794">
        <v>57</v>
      </c>
      <c r="M186" s="810">
        <v>14</v>
      </c>
      <c r="N186" s="801">
        <v>48</v>
      </c>
      <c r="O186" s="801">
        <v>1397</v>
      </c>
      <c r="P186" s="801">
        <v>34</v>
      </c>
      <c r="Q186" s="801">
        <v>1</v>
      </c>
      <c r="R186" s="801">
        <v>1</v>
      </c>
      <c r="S186" s="801">
        <v>436</v>
      </c>
      <c r="T186" s="802">
        <v>1931</v>
      </c>
      <c r="U186" s="821">
        <v>0</v>
      </c>
      <c r="V186" s="822">
        <v>0.16666666666666666</v>
      </c>
      <c r="W186" s="822">
        <v>3.2211882605583393E-2</v>
      </c>
      <c r="X186" s="822">
        <v>0</v>
      </c>
      <c r="Y186" s="822">
        <v>0</v>
      </c>
      <c r="Z186" s="822">
        <v>0</v>
      </c>
      <c r="AA186" s="822">
        <v>9.1743119266055051E-3</v>
      </c>
      <c r="AB186" s="823">
        <v>2.9518384256861728E-2</v>
      </c>
      <c r="AC186" s="832" t="s">
        <v>878</v>
      </c>
      <c r="AD186" s="833" t="s">
        <v>792</v>
      </c>
      <c r="AE186" s="834" t="s">
        <v>1620</v>
      </c>
      <c r="AF186" s="842" t="s">
        <v>878</v>
      </c>
      <c r="AG186" s="832" t="s">
        <v>792</v>
      </c>
      <c r="AH186" s="842" t="s">
        <v>792</v>
      </c>
    </row>
    <row r="187" spans="1:34" ht="15.75" thickBot="1">
      <c r="A187" s="780" t="s">
        <v>82</v>
      </c>
      <c r="B187" s="783" t="s">
        <v>702</v>
      </c>
      <c r="C187" s="783" t="s">
        <v>1298</v>
      </c>
      <c r="D187" s="805"/>
      <c r="E187" s="816">
        <v>0</v>
      </c>
      <c r="F187" s="791">
        <v>0</v>
      </c>
      <c r="G187" s="792">
        <v>0</v>
      </c>
      <c r="H187" s="791">
        <v>0</v>
      </c>
      <c r="I187" s="793">
        <v>0</v>
      </c>
      <c r="J187" s="791">
        <v>0</v>
      </c>
      <c r="K187" s="791">
        <v>0</v>
      </c>
      <c r="L187" s="794">
        <v>0</v>
      </c>
      <c r="M187" s="810">
        <v>15</v>
      </c>
      <c r="N187" s="801">
        <v>15</v>
      </c>
      <c r="O187" s="801">
        <v>77</v>
      </c>
      <c r="P187" s="801">
        <v>80</v>
      </c>
      <c r="Q187" s="801">
        <v>12</v>
      </c>
      <c r="R187" s="801">
        <v>2</v>
      </c>
      <c r="S187" s="801">
        <v>871</v>
      </c>
      <c r="T187" s="802">
        <v>1072</v>
      </c>
      <c r="U187" s="821">
        <v>0</v>
      </c>
      <c r="V187" s="822">
        <v>0</v>
      </c>
      <c r="W187" s="822">
        <v>0</v>
      </c>
      <c r="X187" s="822">
        <v>0</v>
      </c>
      <c r="Y187" s="822">
        <v>0</v>
      </c>
      <c r="Z187" s="822">
        <v>0</v>
      </c>
      <c r="AA187" s="822">
        <v>0</v>
      </c>
      <c r="AB187" s="823">
        <v>0</v>
      </c>
      <c r="AC187" s="832" t="s">
        <v>878</v>
      </c>
      <c r="AD187" s="833" t="s">
        <v>878</v>
      </c>
      <c r="AE187" s="834" t="s">
        <v>1471</v>
      </c>
      <c r="AF187" s="831" t="s">
        <v>1471</v>
      </c>
      <c r="AG187" s="832" t="s">
        <v>792</v>
      </c>
      <c r="AH187" s="842" t="s">
        <v>791</v>
      </c>
    </row>
    <row r="188" spans="1:34" ht="15.75" thickBot="1">
      <c r="A188" s="780" t="s">
        <v>366</v>
      </c>
      <c r="B188" s="783" t="s">
        <v>596</v>
      </c>
      <c r="C188" s="783" t="s">
        <v>1298</v>
      </c>
      <c r="D188" s="805"/>
      <c r="E188" s="816">
        <v>1</v>
      </c>
      <c r="F188" s="791">
        <v>3</v>
      </c>
      <c r="G188" s="792">
        <v>1</v>
      </c>
      <c r="H188" s="791">
        <v>0</v>
      </c>
      <c r="I188" s="793">
        <v>0</v>
      </c>
      <c r="J188" s="791">
        <v>0</v>
      </c>
      <c r="K188" s="791">
        <v>3</v>
      </c>
      <c r="L188" s="794">
        <v>8</v>
      </c>
      <c r="M188" s="810">
        <v>43</v>
      </c>
      <c r="N188" s="801">
        <v>124</v>
      </c>
      <c r="O188" s="801">
        <v>188</v>
      </c>
      <c r="P188" s="801">
        <v>117</v>
      </c>
      <c r="Q188" s="801">
        <v>13</v>
      </c>
      <c r="R188" s="801">
        <v>38</v>
      </c>
      <c r="S188" s="801">
        <v>436</v>
      </c>
      <c r="T188" s="802">
        <v>959</v>
      </c>
      <c r="U188" s="821">
        <v>2.3255813953488372E-2</v>
      </c>
      <c r="V188" s="822">
        <v>2.4193548387096774E-2</v>
      </c>
      <c r="W188" s="822">
        <v>5.3191489361702126E-3</v>
      </c>
      <c r="X188" s="822">
        <v>0</v>
      </c>
      <c r="Y188" s="822">
        <v>0</v>
      </c>
      <c r="Z188" s="822">
        <v>0</v>
      </c>
      <c r="AA188" s="822">
        <v>6.8807339449541288E-3</v>
      </c>
      <c r="AB188" s="823">
        <v>8.3420229405630868E-3</v>
      </c>
      <c r="AC188" s="835" t="s">
        <v>878</v>
      </c>
      <c r="AD188" s="835" t="s">
        <v>878</v>
      </c>
      <c r="AE188" s="834" t="s">
        <v>1471</v>
      </c>
      <c r="AF188" s="831" t="s">
        <v>1471</v>
      </c>
      <c r="AG188" s="835" t="s">
        <v>792</v>
      </c>
      <c r="AH188" s="842" t="s">
        <v>791</v>
      </c>
    </row>
    <row r="189" spans="1:34" ht="15.75" thickBot="1">
      <c r="A189" s="780" t="s">
        <v>146</v>
      </c>
      <c r="B189" s="783" t="s">
        <v>535</v>
      </c>
      <c r="C189" s="783" t="s">
        <v>1298</v>
      </c>
      <c r="D189" s="805"/>
      <c r="E189" s="816">
        <v>2</v>
      </c>
      <c r="F189" s="791">
        <v>8</v>
      </c>
      <c r="G189" s="792">
        <v>2</v>
      </c>
      <c r="H189" s="791">
        <v>0</v>
      </c>
      <c r="I189" s="793">
        <v>1</v>
      </c>
      <c r="J189" s="791">
        <v>0</v>
      </c>
      <c r="K189" s="791">
        <v>31</v>
      </c>
      <c r="L189" s="794">
        <v>44</v>
      </c>
      <c r="M189" s="810">
        <v>84</v>
      </c>
      <c r="N189" s="801">
        <v>282</v>
      </c>
      <c r="O189" s="801">
        <v>301</v>
      </c>
      <c r="P189" s="801">
        <v>109</v>
      </c>
      <c r="Q189" s="801">
        <v>55</v>
      </c>
      <c r="R189" s="801">
        <v>37</v>
      </c>
      <c r="S189" s="801">
        <v>1501</v>
      </c>
      <c r="T189" s="802">
        <v>2369</v>
      </c>
      <c r="U189" s="821">
        <v>2.3809523809523808E-2</v>
      </c>
      <c r="V189" s="822">
        <v>2.8368794326241134E-2</v>
      </c>
      <c r="W189" s="822">
        <v>6.6445182724252493E-3</v>
      </c>
      <c r="X189" s="822">
        <v>0</v>
      </c>
      <c r="Y189" s="822">
        <v>1.8181818181818181E-2</v>
      </c>
      <c r="Z189" s="822">
        <v>0</v>
      </c>
      <c r="AA189" s="822">
        <v>2.0652898067954697E-2</v>
      </c>
      <c r="AB189" s="823">
        <v>1.8573237653018153E-2</v>
      </c>
      <c r="AC189" s="832" t="s">
        <v>878</v>
      </c>
      <c r="AD189" s="833" t="s">
        <v>878</v>
      </c>
      <c r="AE189" s="834" t="s">
        <v>1471</v>
      </c>
      <c r="AF189" s="831" t="s">
        <v>1471</v>
      </c>
      <c r="AG189" s="832" t="s">
        <v>792</v>
      </c>
      <c r="AH189" s="842" t="s">
        <v>791</v>
      </c>
    </row>
    <row r="190" spans="1:34" ht="15.75" thickBot="1">
      <c r="A190" s="780" t="s">
        <v>181</v>
      </c>
      <c r="B190" s="783" t="s">
        <v>582</v>
      </c>
      <c r="C190" s="783" t="s">
        <v>1298</v>
      </c>
      <c r="D190" s="805"/>
      <c r="E190" s="816">
        <v>0</v>
      </c>
      <c r="F190" s="791">
        <v>0</v>
      </c>
      <c r="G190" s="792">
        <v>0</v>
      </c>
      <c r="H190" s="791">
        <v>0</v>
      </c>
      <c r="I190" s="793">
        <v>0</v>
      </c>
      <c r="J190" s="791">
        <v>0</v>
      </c>
      <c r="K190" s="791">
        <v>0</v>
      </c>
      <c r="L190" s="794">
        <v>0</v>
      </c>
      <c r="M190" s="810">
        <v>1</v>
      </c>
      <c r="N190" s="801">
        <v>2</v>
      </c>
      <c r="O190" s="801">
        <v>12</v>
      </c>
      <c r="P190" s="801">
        <v>13</v>
      </c>
      <c r="Q190" s="801">
        <v>4</v>
      </c>
      <c r="R190" s="801">
        <v>0</v>
      </c>
      <c r="S190" s="801">
        <v>164</v>
      </c>
      <c r="T190" s="802">
        <v>196</v>
      </c>
      <c r="U190" s="821">
        <v>0</v>
      </c>
      <c r="V190" s="822">
        <v>0</v>
      </c>
      <c r="W190" s="822">
        <v>0</v>
      </c>
      <c r="X190" s="822">
        <v>0</v>
      </c>
      <c r="Y190" s="822">
        <v>0</v>
      </c>
      <c r="Z190" s="822">
        <v>0</v>
      </c>
      <c r="AA190" s="822">
        <v>0</v>
      </c>
      <c r="AB190" s="823">
        <v>0</v>
      </c>
      <c r="AC190" s="835" t="s">
        <v>878</v>
      </c>
      <c r="AD190" s="835" t="s">
        <v>878</v>
      </c>
      <c r="AE190" s="834" t="s">
        <v>1471</v>
      </c>
      <c r="AF190" s="831" t="s">
        <v>1471</v>
      </c>
      <c r="AG190" s="835" t="s">
        <v>792</v>
      </c>
      <c r="AH190" s="842" t="s">
        <v>791</v>
      </c>
    </row>
    <row r="191" spans="1:34" ht="15.75" thickBot="1">
      <c r="A191" s="780" t="s">
        <v>254</v>
      </c>
      <c r="B191" s="783" t="s">
        <v>804</v>
      </c>
      <c r="C191" s="783" t="s">
        <v>1298</v>
      </c>
      <c r="D191" s="805"/>
      <c r="E191" s="816">
        <v>0</v>
      </c>
      <c r="F191" s="791">
        <v>0</v>
      </c>
      <c r="G191" s="792">
        <v>0</v>
      </c>
      <c r="H191" s="791">
        <v>0</v>
      </c>
      <c r="I191" s="793">
        <v>1</v>
      </c>
      <c r="J191" s="791">
        <v>0</v>
      </c>
      <c r="K191" s="791">
        <v>8</v>
      </c>
      <c r="L191" s="794">
        <v>9</v>
      </c>
      <c r="M191" s="810">
        <v>3</v>
      </c>
      <c r="N191" s="801">
        <v>6</v>
      </c>
      <c r="O191" s="801">
        <v>35</v>
      </c>
      <c r="P191" s="801">
        <v>30</v>
      </c>
      <c r="Q191" s="801">
        <v>13</v>
      </c>
      <c r="R191" s="801">
        <v>0</v>
      </c>
      <c r="S191" s="801">
        <v>382</v>
      </c>
      <c r="T191" s="802">
        <v>469</v>
      </c>
      <c r="U191" s="821">
        <v>0</v>
      </c>
      <c r="V191" s="822">
        <v>0</v>
      </c>
      <c r="W191" s="822">
        <v>0</v>
      </c>
      <c r="X191" s="822">
        <v>0</v>
      </c>
      <c r="Y191" s="822">
        <v>7.6923076923076927E-2</v>
      </c>
      <c r="Z191" s="822">
        <v>0</v>
      </c>
      <c r="AA191" s="822">
        <v>2.0942408376963352E-2</v>
      </c>
      <c r="AB191" s="823">
        <v>1.9189765458422176E-2</v>
      </c>
      <c r="AC191" s="835" t="s">
        <v>878</v>
      </c>
      <c r="AD191" s="835" t="s">
        <v>878</v>
      </c>
      <c r="AE191" s="834" t="s">
        <v>1471</v>
      </c>
      <c r="AF191" s="831" t="s">
        <v>1471</v>
      </c>
      <c r="AG191" s="835" t="s">
        <v>792</v>
      </c>
      <c r="AH191" s="842" t="s">
        <v>791</v>
      </c>
    </row>
    <row r="192" spans="1:34" ht="15.75" thickBot="1">
      <c r="A192" s="780" t="s">
        <v>362</v>
      </c>
      <c r="B192" s="783" t="s">
        <v>594</v>
      </c>
      <c r="C192" s="783" t="s">
        <v>1298</v>
      </c>
      <c r="D192" s="805"/>
      <c r="E192" s="816">
        <v>0</v>
      </c>
      <c r="F192" s="791">
        <v>0</v>
      </c>
      <c r="G192" s="792">
        <v>0</v>
      </c>
      <c r="H192" s="791">
        <v>0</v>
      </c>
      <c r="I192" s="793">
        <v>0</v>
      </c>
      <c r="J192" s="791">
        <v>0</v>
      </c>
      <c r="K192" s="791">
        <v>2</v>
      </c>
      <c r="L192" s="794">
        <v>2</v>
      </c>
      <c r="M192" s="810">
        <v>18</v>
      </c>
      <c r="N192" s="801">
        <v>12</v>
      </c>
      <c r="O192" s="801">
        <v>83</v>
      </c>
      <c r="P192" s="801">
        <v>35</v>
      </c>
      <c r="Q192" s="801">
        <v>5</v>
      </c>
      <c r="R192" s="801">
        <v>11</v>
      </c>
      <c r="S192" s="801">
        <v>206</v>
      </c>
      <c r="T192" s="802">
        <v>370</v>
      </c>
      <c r="U192" s="821">
        <v>0</v>
      </c>
      <c r="V192" s="822">
        <v>0</v>
      </c>
      <c r="W192" s="822">
        <v>0</v>
      </c>
      <c r="X192" s="822">
        <v>0</v>
      </c>
      <c r="Y192" s="822">
        <v>0</v>
      </c>
      <c r="Z192" s="822">
        <v>0</v>
      </c>
      <c r="AA192" s="822">
        <v>9.7087378640776691E-3</v>
      </c>
      <c r="AB192" s="823">
        <v>5.4054054054054057E-3</v>
      </c>
      <c r="AC192" s="832" t="s">
        <v>878</v>
      </c>
      <c r="AD192" s="833" t="s">
        <v>878</v>
      </c>
      <c r="AE192" s="834" t="s">
        <v>1471</v>
      </c>
      <c r="AF192" s="831" t="s">
        <v>1471</v>
      </c>
      <c r="AG192" s="832" t="s">
        <v>792</v>
      </c>
      <c r="AH192" s="842" t="s">
        <v>791</v>
      </c>
    </row>
    <row r="193" spans="1:34" ht="15.75" thickBot="1">
      <c r="A193" s="780" t="s">
        <v>496</v>
      </c>
      <c r="B193" s="783" t="s">
        <v>755</v>
      </c>
      <c r="C193" s="783" t="s">
        <v>1297</v>
      </c>
      <c r="D193" s="805"/>
      <c r="E193" s="816">
        <v>0</v>
      </c>
      <c r="F193" s="791">
        <v>0</v>
      </c>
      <c r="G193" s="792">
        <v>0</v>
      </c>
      <c r="H193" s="791">
        <v>0</v>
      </c>
      <c r="I193" s="793">
        <v>0</v>
      </c>
      <c r="J193" s="791">
        <v>0</v>
      </c>
      <c r="K193" s="791">
        <v>0</v>
      </c>
      <c r="L193" s="794">
        <v>0</v>
      </c>
      <c r="M193" s="810">
        <v>0</v>
      </c>
      <c r="N193" s="801">
        <v>0</v>
      </c>
      <c r="O193" s="801">
        <v>0</v>
      </c>
      <c r="P193" s="801">
        <v>0</v>
      </c>
      <c r="Q193" s="801">
        <v>0</v>
      </c>
      <c r="R193" s="801">
        <v>0</v>
      </c>
      <c r="S193" s="801">
        <v>1</v>
      </c>
      <c r="T193" s="802">
        <v>1</v>
      </c>
      <c r="U193" s="821">
        <v>0</v>
      </c>
      <c r="V193" s="822">
        <v>0</v>
      </c>
      <c r="W193" s="822">
        <v>0</v>
      </c>
      <c r="X193" s="822">
        <v>0</v>
      </c>
      <c r="Y193" s="822">
        <v>0</v>
      </c>
      <c r="Z193" s="822">
        <v>0</v>
      </c>
      <c r="AA193" s="822">
        <v>0</v>
      </c>
      <c r="AB193" s="823">
        <v>0</v>
      </c>
      <c r="AC193" s="832" t="s">
        <v>878</v>
      </c>
      <c r="AD193" s="833" t="s">
        <v>878</v>
      </c>
      <c r="AE193" s="834" t="s">
        <v>1471</v>
      </c>
      <c r="AF193" s="831" t="s">
        <v>1471</v>
      </c>
      <c r="AG193" s="832" t="s">
        <v>792</v>
      </c>
      <c r="AH193" s="842" t="s">
        <v>791</v>
      </c>
    </row>
    <row r="194" spans="1:34" ht="15.75" thickBot="1">
      <c r="A194" s="780" t="s">
        <v>62</v>
      </c>
      <c r="B194" s="783" t="s">
        <v>513</v>
      </c>
      <c r="C194" s="783" t="s">
        <v>1297</v>
      </c>
      <c r="D194" s="805"/>
      <c r="E194" s="816">
        <v>0</v>
      </c>
      <c r="F194" s="791">
        <v>0</v>
      </c>
      <c r="G194" s="792">
        <v>0</v>
      </c>
      <c r="H194" s="791">
        <v>0</v>
      </c>
      <c r="I194" s="793">
        <v>0</v>
      </c>
      <c r="J194" s="791">
        <v>0</v>
      </c>
      <c r="K194" s="791">
        <v>0</v>
      </c>
      <c r="L194" s="794">
        <v>0</v>
      </c>
      <c r="M194" s="810">
        <v>1</v>
      </c>
      <c r="N194" s="801">
        <v>0</v>
      </c>
      <c r="O194" s="801">
        <v>5</v>
      </c>
      <c r="P194" s="801">
        <v>1</v>
      </c>
      <c r="Q194" s="801">
        <v>0</v>
      </c>
      <c r="R194" s="801">
        <v>0</v>
      </c>
      <c r="S194" s="801">
        <v>57</v>
      </c>
      <c r="T194" s="802">
        <v>64</v>
      </c>
      <c r="U194" s="821">
        <v>0</v>
      </c>
      <c r="V194" s="822">
        <v>0</v>
      </c>
      <c r="W194" s="822">
        <v>0</v>
      </c>
      <c r="X194" s="822">
        <v>0</v>
      </c>
      <c r="Y194" s="822">
        <v>0</v>
      </c>
      <c r="Z194" s="822">
        <v>0</v>
      </c>
      <c r="AA194" s="822">
        <v>0</v>
      </c>
      <c r="AB194" s="823">
        <v>0</v>
      </c>
      <c r="AC194" s="832" t="s">
        <v>878</v>
      </c>
      <c r="AD194" s="833" t="s">
        <v>878</v>
      </c>
      <c r="AE194" s="834" t="s">
        <v>1471</v>
      </c>
      <c r="AF194" s="831" t="s">
        <v>1471</v>
      </c>
      <c r="AG194" s="832" t="s">
        <v>792</v>
      </c>
      <c r="AH194" s="842" t="s">
        <v>791</v>
      </c>
    </row>
    <row r="195" spans="1:34" ht="15.75" thickBot="1">
      <c r="A195" s="780" t="s">
        <v>409</v>
      </c>
      <c r="B195" s="783" t="s">
        <v>639</v>
      </c>
      <c r="C195" s="783" t="s">
        <v>1297</v>
      </c>
      <c r="D195" s="805"/>
      <c r="E195" s="816">
        <v>0</v>
      </c>
      <c r="F195" s="791">
        <v>0</v>
      </c>
      <c r="G195" s="792">
        <v>0</v>
      </c>
      <c r="H195" s="791">
        <v>0</v>
      </c>
      <c r="I195" s="793">
        <v>0</v>
      </c>
      <c r="J195" s="791">
        <v>0</v>
      </c>
      <c r="K195" s="791">
        <v>0</v>
      </c>
      <c r="L195" s="794">
        <v>0</v>
      </c>
      <c r="M195" s="810">
        <v>4</v>
      </c>
      <c r="N195" s="801">
        <v>2</v>
      </c>
      <c r="O195" s="801">
        <v>3</v>
      </c>
      <c r="P195" s="801">
        <v>0</v>
      </c>
      <c r="Q195" s="801">
        <v>1</v>
      </c>
      <c r="R195" s="801">
        <v>0</v>
      </c>
      <c r="S195" s="801">
        <v>23</v>
      </c>
      <c r="T195" s="802">
        <v>33</v>
      </c>
      <c r="U195" s="821">
        <v>0</v>
      </c>
      <c r="V195" s="822">
        <v>0</v>
      </c>
      <c r="W195" s="822">
        <v>0</v>
      </c>
      <c r="X195" s="822">
        <v>0</v>
      </c>
      <c r="Y195" s="822">
        <v>0</v>
      </c>
      <c r="Z195" s="822">
        <v>0</v>
      </c>
      <c r="AA195" s="822">
        <v>0</v>
      </c>
      <c r="AB195" s="823">
        <v>0</v>
      </c>
      <c r="AC195" s="832" t="s">
        <v>878</v>
      </c>
      <c r="AD195" s="833" t="s">
        <v>878</v>
      </c>
      <c r="AE195" s="834" t="s">
        <v>1471</v>
      </c>
      <c r="AF195" s="831" t="s">
        <v>1471</v>
      </c>
      <c r="AG195" s="832" t="s">
        <v>792</v>
      </c>
      <c r="AH195" s="842" t="s">
        <v>791</v>
      </c>
    </row>
    <row r="196" spans="1:34" ht="15">
      <c r="A196" s="780" t="s">
        <v>483</v>
      </c>
      <c r="B196" s="783" t="s">
        <v>1692</v>
      </c>
      <c r="C196" s="783" t="s">
        <v>1297</v>
      </c>
      <c r="D196" s="805"/>
      <c r="E196" s="816">
        <v>0</v>
      </c>
      <c r="F196" s="791">
        <v>0</v>
      </c>
      <c r="G196" s="792">
        <v>0</v>
      </c>
      <c r="H196" s="791">
        <v>0</v>
      </c>
      <c r="I196" s="793">
        <v>0</v>
      </c>
      <c r="J196" s="791">
        <v>0</v>
      </c>
      <c r="K196" s="791">
        <v>1</v>
      </c>
      <c r="L196" s="794">
        <v>1</v>
      </c>
      <c r="M196" s="810">
        <v>3</v>
      </c>
      <c r="N196" s="801">
        <v>1</v>
      </c>
      <c r="O196" s="801">
        <v>31</v>
      </c>
      <c r="P196" s="801">
        <v>4</v>
      </c>
      <c r="Q196" s="801">
        <v>1</v>
      </c>
      <c r="R196" s="801">
        <v>0</v>
      </c>
      <c r="S196" s="801">
        <v>63</v>
      </c>
      <c r="T196" s="802">
        <v>103</v>
      </c>
      <c r="U196" s="821">
        <v>0</v>
      </c>
      <c r="V196" s="822">
        <v>0</v>
      </c>
      <c r="W196" s="822">
        <v>0</v>
      </c>
      <c r="X196" s="822">
        <v>0</v>
      </c>
      <c r="Y196" s="822">
        <v>0</v>
      </c>
      <c r="Z196" s="822">
        <v>0</v>
      </c>
      <c r="AA196" s="822">
        <v>1.5873015873015872E-2</v>
      </c>
      <c r="AB196" s="823">
        <v>9.7087378640776691E-3</v>
      </c>
      <c r="AC196" s="832" t="s">
        <v>878</v>
      </c>
      <c r="AD196" s="833" t="s">
        <v>878</v>
      </c>
      <c r="AE196" s="834" t="s">
        <v>1471</v>
      </c>
      <c r="AF196" s="831" t="s">
        <v>1471</v>
      </c>
      <c r="AG196" s="832" t="s">
        <v>792</v>
      </c>
      <c r="AH196" s="842" t="s">
        <v>791</v>
      </c>
    </row>
    <row r="197" spans="1:34" ht="15.75" thickBot="1">
      <c r="A197" s="780" t="s">
        <v>341</v>
      </c>
      <c r="B197" s="783" t="s">
        <v>705</v>
      </c>
      <c r="C197" s="783" t="s">
        <v>1292</v>
      </c>
      <c r="D197" s="805"/>
      <c r="E197" s="816">
        <v>0</v>
      </c>
      <c r="F197" s="791">
        <v>0</v>
      </c>
      <c r="G197" s="792">
        <v>0</v>
      </c>
      <c r="H197" s="791">
        <v>0</v>
      </c>
      <c r="I197" s="793">
        <v>2</v>
      </c>
      <c r="J197" s="791">
        <v>0</v>
      </c>
      <c r="K197" s="791">
        <v>5</v>
      </c>
      <c r="L197" s="794">
        <v>7</v>
      </c>
      <c r="M197" s="810">
        <v>4</v>
      </c>
      <c r="N197" s="801">
        <v>11</v>
      </c>
      <c r="O197" s="801">
        <v>35</v>
      </c>
      <c r="P197" s="801">
        <v>46</v>
      </c>
      <c r="Q197" s="801">
        <v>38</v>
      </c>
      <c r="R197" s="801">
        <v>0</v>
      </c>
      <c r="S197" s="801">
        <v>325</v>
      </c>
      <c r="T197" s="802">
        <v>459</v>
      </c>
      <c r="U197" s="821">
        <v>0</v>
      </c>
      <c r="V197" s="822">
        <v>0</v>
      </c>
      <c r="W197" s="822">
        <v>0</v>
      </c>
      <c r="X197" s="822">
        <v>0</v>
      </c>
      <c r="Y197" s="822">
        <v>5.2631578947368418E-2</v>
      </c>
      <c r="Z197" s="822">
        <v>0</v>
      </c>
      <c r="AA197" s="822">
        <v>1.5384615384615385E-2</v>
      </c>
      <c r="AB197" s="823">
        <v>1.5250544662309368E-2</v>
      </c>
      <c r="AC197" s="832" t="s">
        <v>878</v>
      </c>
      <c r="AD197" s="833" t="s">
        <v>792</v>
      </c>
      <c r="AE197" s="834" t="s">
        <v>1932</v>
      </c>
      <c r="AF197" s="842" t="s">
        <v>792</v>
      </c>
      <c r="AG197" s="832" t="s">
        <v>792</v>
      </c>
      <c r="AH197" s="842" t="s">
        <v>878</v>
      </c>
    </row>
    <row r="198" spans="1:34" ht="15.75" thickBot="1">
      <c r="A198" s="780" t="s">
        <v>470</v>
      </c>
      <c r="B198" s="783" t="s">
        <v>543</v>
      </c>
      <c r="C198" s="783" t="s">
        <v>1297</v>
      </c>
      <c r="D198" s="805"/>
      <c r="E198" s="816">
        <v>0</v>
      </c>
      <c r="F198" s="791">
        <v>0</v>
      </c>
      <c r="G198" s="792">
        <v>4</v>
      </c>
      <c r="H198" s="791">
        <v>0</v>
      </c>
      <c r="I198" s="793">
        <v>0</v>
      </c>
      <c r="J198" s="791">
        <v>0</v>
      </c>
      <c r="K198" s="791">
        <v>0</v>
      </c>
      <c r="L198" s="794">
        <v>4</v>
      </c>
      <c r="M198" s="810">
        <v>6</v>
      </c>
      <c r="N198" s="801">
        <v>2</v>
      </c>
      <c r="O198" s="801">
        <v>214</v>
      </c>
      <c r="P198" s="801">
        <v>8</v>
      </c>
      <c r="Q198" s="801">
        <v>4</v>
      </c>
      <c r="R198" s="801">
        <v>2</v>
      </c>
      <c r="S198" s="801">
        <v>265</v>
      </c>
      <c r="T198" s="802">
        <v>501</v>
      </c>
      <c r="U198" s="821">
        <v>0</v>
      </c>
      <c r="V198" s="822">
        <v>0</v>
      </c>
      <c r="W198" s="822">
        <v>1.8691588785046728E-2</v>
      </c>
      <c r="X198" s="822">
        <v>0</v>
      </c>
      <c r="Y198" s="822">
        <v>0</v>
      </c>
      <c r="Z198" s="822">
        <v>0</v>
      </c>
      <c r="AA198" s="822">
        <v>0</v>
      </c>
      <c r="AB198" s="823">
        <v>7.9840319361277438E-3</v>
      </c>
      <c r="AC198" s="832" t="s">
        <v>878</v>
      </c>
      <c r="AD198" s="833" t="s">
        <v>878</v>
      </c>
      <c r="AE198" s="834" t="s">
        <v>1471</v>
      </c>
      <c r="AF198" s="831" t="s">
        <v>1471</v>
      </c>
      <c r="AG198" s="832" t="s">
        <v>792</v>
      </c>
      <c r="AH198" s="842" t="s">
        <v>791</v>
      </c>
    </row>
    <row r="199" spans="1:34" ht="15.75" thickBot="1">
      <c r="A199" s="780" t="s">
        <v>488</v>
      </c>
      <c r="B199" s="783" t="s">
        <v>751</v>
      </c>
      <c r="C199" s="783" t="s">
        <v>1297</v>
      </c>
      <c r="D199" s="805"/>
      <c r="E199" s="816">
        <v>0</v>
      </c>
      <c r="F199" s="791">
        <v>0</v>
      </c>
      <c r="G199" s="792">
        <v>2</v>
      </c>
      <c r="H199" s="791">
        <v>0</v>
      </c>
      <c r="I199" s="793">
        <v>1</v>
      </c>
      <c r="J199" s="791">
        <v>1</v>
      </c>
      <c r="K199" s="791">
        <v>6</v>
      </c>
      <c r="L199" s="794">
        <v>10</v>
      </c>
      <c r="M199" s="810">
        <v>1</v>
      </c>
      <c r="N199" s="801">
        <v>9</v>
      </c>
      <c r="O199" s="801">
        <v>112</v>
      </c>
      <c r="P199" s="801">
        <v>32</v>
      </c>
      <c r="Q199" s="801">
        <v>25</v>
      </c>
      <c r="R199" s="801">
        <v>1</v>
      </c>
      <c r="S199" s="801">
        <v>444</v>
      </c>
      <c r="T199" s="802">
        <v>624</v>
      </c>
      <c r="U199" s="821">
        <v>0</v>
      </c>
      <c r="V199" s="822">
        <v>0</v>
      </c>
      <c r="W199" s="822">
        <v>1.7857142857142856E-2</v>
      </c>
      <c r="X199" s="822">
        <v>0</v>
      </c>
      <c r="Y199" s="822">
        <v>0.04</v>
      </c>
      <c r="Z199" s="822">
        <v>1</v>
      </c>
      <c r="AA199" s="822">
        <v>1.3513513513513514E-2</v>
      </c>
      <c r="AB199" s="823">
        <v>1.6025641025641024E-2</v>
      </c>
      <c r="AC199" s="832" t="s">
        <v>878</v>
      </c>
      <c r="AD199" s="833" t="s">
        <v>878</v>
      </c>
      <c r="AE199" s="834" t="s">
        <v>1471</v>
      </c>
      <c r="AF199" s="831" t="s">
        <v>1471</v>
      </c>
      <c r="AG199" s="832" t="s">
        <v>792</v>
      </c>
      <c r="AH199" s="842" t="s">
        <v>791</v>
      </c>
    </row>
    <row r="200" spans="1:34" ht="15.75" thickBot="1">
      <c r="A200" s="780" t="s">
        <v>127</v>
      </c>
      <c r="B200" s="783" t="s">
        <v>526</v>
      </c>
      <c r="C200" s="783" t="s">
        <v>1297</v>
      </c>
      <c r="D200" s="805"/>
      <c r="E200" s="816">
        <v>0</v>
      </c>
      <c r="F200" s="791">
        <v>0</v>
      </c>
      <c r="G200" s="792">
        <v>0</v>
      </c>
      <c r="H200" s="791">
        <v>0</v>
      </c>
      <c r="I200" s="793">
        <v>0</v>
      </c>
      <c r="J200" s="791">
        <v>0</v>
      </c>
      <c r="K200" s="791">
        <v>1</v>
      </c>
      <c r="L200" s="794">
        <v>1</v>
      </c>
      <c r="M200" s="810">
        <v>8</v>
      </c>
      <c r="N200" s="801">
        <v>7</v>
      </c>
      <c r="O200" s="801">
        <v>25</v>
      </c>
      <c r="P200" s="801">
        <v>3</v>
      </c>
      <c r="Q200" s="801">
        <v>7</v>
      </c>
      <c r="R200" s="801">
        <v>0</v>
      </c>
      <c r="S200" s="801">
        <v>207</v>
      </c>
      <c r="T200" s="802">
        <v>257</v>
      </c>
      <c r="U200" s="821">
        <v>0</v>
      </c>
      <c r="V200" s="822">
        <v>0</v>
      </c>
      <c r="W200" s="822">
        <v>0</v>
      </c>
      <c r="X200" s="822">
        <v>0</v>
      </c>
      <c r="Y200" s="822">
        <v>0</v>
      </c>
      <c r="Z200" s="822">
        <v>0</v>
      </c>
      <c r="AA200" s="822">
        <v>4.830917874396135E-3</v>
      </c>
      <c r="AB200" s="823">
        <v>3.8910505836575876E-3</v>
      </c>
      <c r="AC200" s="832" t="s">
        <v>878</v>
      </c>
      <c r="AD200" s="833" t="s">
        <v>878</v>
      </c>
      <c r="AE200" s="834" t="s">
        <v>1471</v>
      </c>
      <c r="AF200" s="831" t="s">
        <v>1471</v>
      </c>
      <c r="AG200" s="832" t="s">
        <v>792</v>
      </c>
      <c r="AH200" s="842" t="s">
        <v>791</v>
      </c>
    </row>
    <row r="201" spans="1:34" ht="15.75" thickBot="1">
      <c r="A201" s="780" t="s">
        <v>247</v>
      </c>
      <c r="B201" s="783" t="s">
        <v>629</v>
      </c>
      <c r="C201" s="783" t="s">
        <v>1297</v>
      </c>
      <c r="D201" s="805"/>
      <c r="E201" s="816">
        <v>0</v>
      </c>
      <c r="F201" s="791">
        <v>0</v>
      </c>
      <c r="G201" s="792">
        <v>0</v>
      </c>
      <c r="H201" s="791">
        <v>0</v>
      </c>
      <c r="I201" s="793">
        <v>0</v>
      </c>
      <c r="J201" s="791">
        <v>0</v>
      </c>
      <c r="K201" s="791">
        <v>0</v>
      </c>
      <c r="L201" s="794">
        <v>0</v>
      </c>
      <c r="M201" s="810">
        <v>0</v>
      </c>
      <c r="N201" s="801">
        <v>0</v>
      </c>
      <c r="O201" s="801">
        <v>9</v>
      </c>
      <c r="P201" s="801">
        <v>0</v>
      </c>
      <c r="Q201" s="801">
        <v>48</v>
      </c>
      <c r="R201" s="801">
        <v>0</v>
      </c>
      <c r="S201" s="801">
        <v>23</v>
      </c>
      <c r="T201" s="802">
        <v>80</v>
      </c>
      <c r="U201" s="821">
        <v>0</v>
      </c>
      <c r="V201" s="822">
        <v>0</v>
      </c>
      <c r="W201" s="822">
        <v>0</v>
      </c>
      <c r="X201" s="822">
        <v>0</v>
      </c>
      <c r="Y201" s="822">
        <v>0</v>
      </c>
      <c r="Z201" s="822">
        <v>0</v>
      </c>
      <c r="AA201" s="822">
        <v>0</v>
      </c>
      <c r="AB201" s="823">
        <v>0</v>
      </c>
      <c r="AC201" s="832" t="s">
        <v>878</v>
      </c>
      <c r="AD201" s="833" t="s">
        <v>878</v>
      </c>
      <c r="AE201" s="834" t="s">
        <v>1471</v>
      </c>
      <c r="AF201" s="831" t="s">
        <v>1471</v>
      </c>
      <c r="AG201" s="832" t="s">
        <v>792</v>
      </c>
      <c r="AH201" s="842" t="s">
        <v>791</v>
      </c>
    </row>
    <row r="202" spans="1:34" ht="15.75" thickBot="1">
      <c r="A202" s="780" t="s">
        <v>1115</v>
      </c>
      <c r="B202" s="783" t="s">
        <v>565</v>
      </c>
      <c r="C202" s="783" t="s">
        <v>1297</v>
      </c>
      <c r="D202" s="805"/>
      <c r="E202" s="816">
        <v>0</v>
      </c>
      <c r="F202" s="791">
        <v>0</v>
      </c>
      <c r="G202" s="792">
        <v>0</v>
      </c>
      <c r="H202" s="791">
        <v>0</v>
      </c>
      <c r="I202" s="793">
        <v>0</v>
      </c>
      <c r="J202" s="791">
        <v>0</v>
      </c>
      <c r="K202" s="791">
        <v>0</v>
      </c>
      <c r="L202" s="794">
        <v>0</v>
      </c>
      <c r="M202" s="810">
        <v>1</v>
      </c>
      <c r="N202" s="801">
        <v>0</v>
      </c>
      <c r="O202" s="801">
        <v>6</v>
      </c>
      <c r="P202" s="801">
        <v>0</v>
      </c>
      <c r="Q202" s="801">
        <v>0</v>
      </c>
      <c r="R202" s="801">
        <v>0</v>
      </c>
      <c r="S202" s="801">
        <v>37</v>
      </c>
      <c r="T202" s="802">
        <v>44</v>
      </c>
      <c r="U202" s="821">
        <v>0</v>
      </c>
      <c r="V202" s="822">
        <v>0</v>
      </c>
      <c r="W202" s="822">
        <v>0</v>
      </c>
      <c r="X202" s="822">
        <v>0</v>
      </c>
      <c r="Y202" s="822">
        <v>0</v>
      </c>
      <c r="Z202" s="822">
        <v>0</v>
      </c>
      <c r="AA202" s="822">
        <v>0</v>
      </c>
      <c r="AB202" s="823">
        <v>0</v>
      </c>
      <c r="AC202" s="832" t="s">
        <v>878</v>
      </c>
      <c r="AD202" s="833" t="s">
        <v>878</v>
      </c>
      <c r="AE202" s="834" t="s">
        <v>1471</v>
      </c>
      <c r="AF202" s="831" t="s">
        <v>1471</v>
      </c>
      <c r="AG202" s="832" t="s">
        <v>792</v>
      </c>
      <c r="AH202" s="842" t="s">
        <v>791</v>
      </c>
    </row>
    <row r="203" spans="1:34" ht="15">
      <c r="A203" s="780" t="s">
        <v>1058</v>
      </c>
      <c r="B203" s="783" t="s">
        <v>663</v>
      </c>
      <c r="C203" s="783" t="s">
        <v>1297</v>
      </c>
      <c r="D203" s="805"/>
      <c r="E203" s="816">
        <v>0</v>
      </c>
      <c r="F203" s="791">
        <v>0</v>
      </c>
      <c r="G203" s="792">
        <v>4</v>
      </c>
      <c r="H203" s="791">
        <v>0</v>
      </c>
      <c r="I203" s="793">
        <v>0</v>
      </c>
      <c r="J203" s="791">
        <v>0</v>
      </c>
      <c r="K203" s="791">
        <v>2</v>
      </c>
      <c r="L203" s="794">
        <v>6</v>
      </c>
      <c r="M203" s="810">
        <v>12</v>
      </c>
      <c r="N203" s="801">
        <v>13</v>
      </c>
      <c r="O203" s="801">
        <v>486</v>
      </c>
      <c r="P203" s="801">
        <v>15</v>
      </c>
      <c r="Q203" s="801">
        <v>11</v>
      </c>
      <c r="R203" s="801">
        <v>5</v>
      </c>
      <c r="S203" s="801">
        <v>275</v>
      </c>
      <c r="T203" s="802">
        <v>817</v>
      </c>
      <c r="U203" s="821">
        <v>0</v>
      </c>
      <c r="V203" s="822">
        <v>0</v>
      </c>
      <c r="W203" s="822">
        <v>8.23045267489712E-3</v>
      </c>
      <c r="X203" s="822">
        <v>0</v>
      </c>
      <c r="Y203" s="822">
        <v>0</v>
      </c>
      <c r="Z203" s="822">
        <v>0</v>
      </c>
      <c r="AA203" s="822">
        <v>7.2727272727272727E-3</v>
      </c>
      <c r="AB203" s="823">
        <v>7.3439412484700125E-3</v>
      </c>
      <c r="AC203" s="832" t="s">
        <v>878</v>
      </c>
      <c r="AD203" s="833" t="s">
        <v>878</v>
      </c>
      <c r="AE203" s="834" t="s">
        <v>1471</v>
      </c>
      <c r="AF203" s="831" t="s">
        <v>1471</v>
      </c>
      <c r="AG203" s="832" t="s">
        <v>792</v>
      </c>
      <c r="AH203" s="842" t="s">
        <v>791</v>
      </c>
    </row>
    <row r="204" spans="1:34" ht="15">
      <c r="A204" s="780" t="s">
        <v>502</v>
      </c>
      <c r="B204" s="783" t="s">
        <v>758</v>
      </c>
      <c r="C204" s="783" t="s">
        <v>1293</v>
      </c>
      <c r="D204" s="805" t="s">
        <v>1934</v>
      </c>
      <c r="E204" s="816">
        <v>0</v>
      </c>
      <c r="F204" s="791">
        <v>0</v>
      </c>
      <c r="G204" s="792">
        <v>0</v>
      </c>
      <c r="H204" s="791">
        <v>0</v>
      </c>
      <c r="I204" s="793">
        <v>0</v>
      </c>
      <c r="J204" s="791">
        <v>0</v>
      </c>
      <c r="K204" s="791">
        <v>0</v>
      </c>
      <c r="L204" s="794">
        <v>0</v>
      </c>
      <c r="M204" s="810">
        <v>0</v>
      </c>
      <c r="N204" s="801">
        <v>0</v>
      </c>
      <c r="O204" s="801">
        <v>0</v>
      </c>
      <c r="P204" s="801">
        <v>0</v>
      </c>
      <c r="Q204" s="801">
        <v>0</v>
      </c>
      <c r="R204" s="801">
        <v>0</v>
      </c>
      <c r="S204" s="801">
        <v>6</v>
      </c>
      <c r="T204" s="802">
        <v>6</v>
      </c>
      <c r="U204" s="821">
        <v>0</v>
      </c>
      <c r="V204" s="822">
        <v>0</v>
      </c>
      <c r="W204" s="822">
        <v>0</v>
      </c>
      <c r="X204" s="822">
        <v>0</v>
      </c>
      <c r="Y204" s="822">
        <v>0</v>
      </c>
      <c r="Z204" s="822">
        <v>0</v>
      </c>
      <c r="AA204" s="822">
        <v>0</v>
      </c>
      <c r="AB204" s="823">
        <v>0</v>
      </c>
      <c r="AC204" s="832" t="s">
        <v>1386</v>
      </c>
      <c r="AD204" s="833" t="s">
        <v>1386</v>
      </c>
      <c r="AE204" s="834" t="s">
        <v>1386</v>
      </c>
      <c r="AG204" s="832" t="s">
        <v>1386</v>
      </c>
      <c r="AH204" s="842" t="s">
        <v>791</v>
      </c>
    </row>
    <row r="205" spans="1:34" ht="15">
      <c r="A205" s="780" t="s">
        <v>1056</v>
      </c>
      <c r="B205" s="783" t="s">
        <v>662</v>
      </c>
      <c r="C205" s="783" t="s">
        <v>1293</v>
      </c>
      <c r="D205" s="805" t="s">
        <v>1934</v>
      </c>
      <c r="E205" s="816">
        <v>0</v>
      </c>
      <c r="F205" s="791">
        <v>0</v>
      </c>
      <c r="G205" s="792">
        <v>0</v>
      </c>
      <c r="H205" s="791">
        <v>0</v>
      </c>
      <c r="I205" s="793">
        <v>0</v>
      </c>
      <c r="J205" s="791">
        <v>0</v>
      </c>
      <c r="K205" s="791">
        <v>0</v>
      </c>
      <c r="L205" s="794">
        <v>0</v>
      </c>
      <c r="M205" s="810">
        <v>0</v>
      </c>
      <c r="N205" s="801">
        <v>0</v>
      </c>
      <c r="O205" s="801">
        <v>0</v>
      </c>
      <c r="P205" s="801">
        <v>0</v>
      </c>
      <c r="Q205" s="801">
        <v>0</v>
      </c>
      <c r="R205" s="801">
        <v>0</v>
      </c>
      <c r="S205" s="801">
        <v>1</v>
      </c>
      <c r="T205" s="802">
        <v>1</v>
      </c>
      <c r="U205" s="821">
        <v>0</v>
      </c>
      <c r="V205" s="822">
        <v>0</v>
      </c>
      <c r="W205" s="822">
        <v>0</v>
      </c>
      <c r="X205" s="822">
        <v>0</v>
      </c>
      <c r="Y205" s="822">
        <v>0</v>
      </c>
      <c r="Z205" s="822">
        <v>0</v>
      </c>
      <c r="AA205" s="822">
        <v>0</v>
      </c>
      <c r="AB205" s="823">
        <v>0</v>
      </c>
      <c r="AC205" s="832" t="s">
        <v>1386</v>
      </c>
      <c r="AD205" s="833" t="s">
        <v>1386</v>
      </c>
      <c r="AE205" s="834" t="s">
        <v>1386</v>
      </c>
      <c r="AG205" s="832" t="s">
        <v>1386</v>
      </c>
      <c r="AH205" s="842" t="s">
        <v>791</v>
      </c>
    </row>
    <row r="206" spans="1:34" ht="15">
      <c r="A206" s="780" t="s">
        <v>24</v>
      </c>
      <c r="B206" s="783" t="s">
        <v>654</v>
      </c>
      <c r="C206" s="783" t="s">
        <v>1293</v>
      </c>
      <c r="D206" s="805" t="s">
        <v>1934</v>
      </c>
      <c r="E206" s="816">
        <v>0</v>
      </c>
      <c r="F206" s="791">
        <v>0</v>
      </c>
      <c r="G206" s="792">
        <v>0</v>
      </c>
      <c r="H206" s="791">
        <v>0</v>
      </c>
      <c r="I206" s="793">
        <v>0</v>
      </c>
      <c r="J206" s="791">
        <v>0</v>
      </c>
      <c r="K206" s="791">
        <v>0</v>
      </c>
      <c r="L206" s="794">
        <v>0</v>
      </c>
      <c r="M206" s="810">
        <v>0</v>
      </c>
      <c r="N206" s="801">
        <v>0</v>
      </c>
      <c r="O206" s="801">
        <v>0</v>
      </c>
      <c r="P206" s="801">
        <v>0</v>
      </c>
      <c r="Q206" s="801">
        <v>0</v>
      </c>
      <c r="R206" s="801">
        <v>1</v>
      </c>
      <c r="S206" s="801">
        <v>2</v>
      </c>
      <c r="T206" s="802">
        <v>3</v>
      </c>
      <c r="U206" s="821">
        <v>0</v>
      </c>
      <c r="V206" s="822">
        <v>0</v>
      </c>
      <c r="W206" s="822">
        <v>0</v>
      </c>
      <c r="X206" s="822">
        <v>0</v>
      </c>
      <c r="Y206" s="822">
        <v>0</v>
      </c>
      <c r="Z206" s="822">
        <v>0</v>
      </c>
      <c r="AA206" s="822">
        <v>0</v>
      </c>
      <c r="AB206" s="823">
        <v>0</v>
      </c>
      <c r="AC206" s="835" t="s">
        <v>1386</v>
      </c>
      <c r="AD206" s="835" t="s">
        <v>1386</v>
      </c>
      <c r="AE206" s="834" t="s">
        <v>1386</v>
      </c>
      <c r="AG206" s="835" t="s">
        <v>1386</v>
      </c>
      <c r="AH206" s="842" t="s">
        <v>791</v>
      </c>
    </row>
    <row r="207" spans="1:34" ht="15">
      <c r="A207" s="780" t="s">
        <v>1134</v>
      </c>
      <c r="B207" s="783" t="s">
        <v>771</v>
      </c>
      <c r="C207" s="783" t="s">
        <v>1293</v>
      </c>
      <c r="D207" s="805" t="s">
        <v>1934</v>
      </c>
      <c r="E207" s="816">
        <v>0</v>
      </c>
      <c r="F207" s="791">
        <v>0</v>
      </c>
      <c r="G207" s="792">
        <v>0</v>
      </c>
      <c r="H207" s="791">
        <v>2</v>
      </c>
      <c r="I207" s="793">
        <v>0</v>
      </c>
      <c r="J207" s="791">
        <v>0</v>
      </c>
      <c r="K207" s="791">
        <v>2</v>
      </c>
      <c r="L207" s="794">
        <v>4</v>
      </c>
      <c r="M207" s="810">
        <v>0</v>
      </c>
      <c r="N207" s="801">
        <v>2</v>
      </c>
      <c r="O207" s="801">
        <v>22</v>
      </c>
      <c r="P207" s="801">
        <v>10</v>
      </c>
      <c r="Q207" s="801">
        <v>6</v>
      </c>
      <c r="R207" s="801">
        <v>0</v>
      </c>
      <c r="S207" s="801">
        <v>129</v>
      </c>
      <c r="T207" s="802">
        <v>169</v>
      </c>
      <c r="U207" s="821">
        <v>0</v>
      </c>
      <c r="V207" s="822">
        <v>0</v>
      </c>
      <c r="W207" s="822">
        <v>0</v>
      </c>
      <c r="X207" s="822">
        <v>0.2</v>
      </c>
      <c r="Y207" s="822">
        <v>0</v>
      </c>
      <c r="Z207" s="822">
        <v>0</v>
      </c>
      <c r="AA207" s="822">
        <v>1.5503875968992248E-2</v>
      </c>
      <c r="AB207" s="823">
        <v>2.3668639053254437E-2</v>
      </c>
      <c r="AC207" s="832" t="s">
        <v>1386</v>
      </c>
      <c r="AD207" s="833" t="s">
        <v>1386</v>
      </c>
      <c r="AE207" s="834" t="s">
        <v>1386</v>
      </c>
      <c r="AG207" s="832" t="s">
        <v>1386</v>
      </c>
      <c r="AH207" s="842" t="s">
        <v>791</v>
      </c>
    </row>
    <row r="208" spans="1:34" ht="15.75" thickBot="1">
      <c r="A208" s="780" t="s">
        <v>321</v>
      </c>
      <c r="B208" s="783" t="s">
        <v>737</v>
      </c>
      <c r="C208" s="783" t="s">
        <v>1298</v>
      </c>
      <c r="D208" s="805"/>
      <c r="E208" s="816">
        <v>2</v>
      </c>
      <c r="F208" s="791">
        <v>35</v>
      </c>
      <c r="G208" s="792">
        <v>18</v>
      </c>
      <c r="H208" s="791">
        <v>3</v>
      </c>
      <c r="I208" s="793">
        <v>3</v>
      </c>
      <c r="J208" s="791">
        <v>2</v>
      </c>
      <c r="K208" s="791">
        <v>9</v>
      </c>
      <c r="L208" s="794">
        <v>72</v>
      </c>
      <c r="M208" s="810">
        <v>250</v>
      </c>
      <c r="N208" s="801">
        <v>521</v>
      </c>
      <c r="O208" s="801">
        <v>498</v>
      </c>
      <c r="P208" s="801">
        <v>81</v>
      </c>
      <c r="Q208" s="801">
        <v>28</v>
      </c>
      <c r="R208" s="801">
        <v>14</v>
      </c>
      <c r="S208" s="801">
        <v>598</v>
      </c>
      <c r="T208" s="802">
        <v>1990</v>
      </c>
      <c r="U208" s="821">
        <v>8.0000000000000002E-3</v>
      </c>
      <c r="V208" s="822">
        <v>6.71785028790787E-2</v>
      </c>
      <c r="W208" s="822">
        <v>3.614457831325301E-2</v>
      </c>
      <c r="X208" s="822">
        <v>3.7037037037037035E-2</v>
      </c>
      <c r="Y208" s="822">
        <v>0.10714285714285714</v>
      </c>
      <c r="Z208" s="822">
        <v>0.14285714285714285</v>
      </c>
      <c r="AA208" s="822">
        <v>1.5050167224080268E-2</v>
      </c>
      <c r="AB208" s="823">
        <v>3.6180904522613064E-2</v>
      </c>
      <c r="AC208" s="832" t="s">
        <v>792</v>
      </c>
      <c r="AD208" s="833" t="s">
        <v>792</v>
      </c>
      <c r="AE208" s="834" t="s">
        <v>2526</v>
      </c>
      <c r="AF208" s="842" t="s">
        <v>792</v>
      </c>
      <c r="AG208" s="832" t="s">
        <v>878</v>
      </c>
      <c r="AH208" s="842" t="s">
        <v>878</v>
      </c>
    </row>
    <row r="209" spans="1:34" ht="15.75" thickBot="1">
      <c r="A209" s="780" t="s">
        <v>71</v>
      </c>
      <c r="B209" s="783" t="s">
        <v>631</v>
      </c>
      <c r="C209" s="783" t="s">
        <v>1297</v>
      </c>
      <c r="D209" s="805"/>
      <c r="E209" s="816">
        <v>0</v>
      </c>
      <c r="F209" s="791">
        <v>0</v>
      </c>
      <c r="G209" s="792">
        <v>0</v>
      </c>
      <c r="H209" s="791">
        <v>1</v>
      </c>
      <c r="I209" s="793">
        <v>0</v>
      </c>
      <c r="J209" s="791">
        <v>1</v>
      </c>
      <c r="K209" s="791">
        <v>8</v>
      </c>
      <c r="L209" s="794">
        <v>10</v>
      </c>
      <c r="M209" s="810">
        <v>24</v>
      </c>
      <c r="N209" s="801">
        <v>24</v>
      </c>
      <c r="O209" s="801">
        <v>164</v>
      </c>
      <c r="P209" s="801">
        <v>60</v>
      </c>
      <c r="Q209" s="801">
        <v>11</v>
      </c>
      <c r="R209" s="801">
        <v>11</v>
      </c>
      <c r="S209" s="801">
        <v>794</v>
      </c>
      <c r="T209" s="802">
        <v>1088</v>
      </c>
      <c r="U209" s="821">
        <v>0</v>
      </c>
      <c r="V209" s="822">
        <v>0</v>
      </c>
      <c r="W209" s="822">
        <v>0</v>
      </c>
      <c r="X209" s="822">
        <v>1.6666666666666666E-2</v>
      </c>
      <c r="Y209" s="822">
        <v>0</v>
      </c>
      <c r="Z209" s="822">
        <v>9.0909090909090912E-2</v>
      </c>
      <c r="AA209" s="822">
        <v>1.0075566750629723E-2</v>
      </c>
      <c r="AB209" s="823">
        <v>9.1911764705882356E-3</v>
      </c>
      <c r="AC209" s="832" t="s">
        <v>878</v>
      </c>
      <c r="AD209" s="833" t="s">
        <v>878</v>
      </c>
      <c r="AE209" s="834" t="s">
        <v>1471</v>
      </c>
      <c r="AF209" s="831" t="s">
        <v>1471</v>
      </c>
      <c r="AG209" s="832" t="s">
        <v>792</v>
      </c>
      <c r="AH209" s="842" t="s">
        <v>791</v>
      </c>
    </row>
    <row r="210" spans="1:34" ht="15.75" thickBot="1">
      <c r="A210" s="780" t="s">
        <v>34</v>
      </c>
      <c r="B210" s="783" t="s">
        <v>664</v>
      </c>
      <c r="C210" s="783" t="s">
        <v>1297</v>
      </c>
      <c r="D210" s="805"/>
      <c r="E210" s="816">
        <v>0</v>
      </c>
      <c r="F210" s="791">
        <v>1</v>
      </c>
      <c r="G210" s="792">
        <v>3</v>
      </c>
      <c r="H210" s="791">
        <v>2</v>
      </c>
      <c r="I210" s="793">
        <v>0</v>
      </c>
      <c r="J210" s="791">
        <v>0</v>
      </c>
      <c r="K210" s="791">
        <v>4</v>
      </c>
      <c r="L210" s="794">
        <v>10</v>
      </c>
      <c r="M210" s="810">
        <v>176</v>
      </c>
      <c r="N210" s="801">
        <v>117</v>
      </c>
      <c r="O210" s="801">
        <v>538</v>
      </c>
      <c r="P210" s="801">
        <v>132</v>
      </c>
      <c r="Q210" s="801">
        <v>20</v>
      </c>
      <c r="R210" s="801">
        <v>14</v>
      </c>
      <c r="S210" s="801">
        <v>850</v>
      </c>
      <c r="T210" s="802">
        <v>1847</v>
      </c>
      <c r="U210" s="821">
        <v>0</v>
      </c>
      <c r="V210" s="822">
        <v>8.5470085470085479E-3</v>
      </c>
      <c r="W210" s="822">
        <v>5.5762081784386614E-3</v>
      </c>
      <c r="X210" s="822">
        <v>1.5151515151515152E-2</v>
      </c>
      <c r="Y210" s="822">
        <v>0</v>
      </c>
      <c r="Z210" s="822">
        <v>0</v>
      </c>
      <c r="AA210" s="822">
        <v>4.7058823529411761E-3</v>
      </c>
      <c r="AB210" s="823">
        <v>5.4141851651326473E-3</v>
      </c>
      <c r="AC210" s="832" t="s">
        <v>878</v>
      </c>
      <c r="AD210" s="833" t="s">
        <v>878</v>
      </c>
      <c r="AE210" s="834" t="s">
        <v>1471</v>
      </c>
      <c r="AF210" s="831" t="s">
        <v>1471</v>
      </c>
      <c r="AG210" s="832" t="s">
        <v>792</v>
      </c>
      <c r="AH210" s="842" t="s">
        <v>791</v>
      </c>
    </row>
    <row r="211" spans="1:34" ht="15.75" thickBot="1">
      <c r="A211" s="780" t="s">
        <v>183</v>
      </c>
      <c r="B211" s="783" t="s">
        <v>583</v>
      </c>
      <c r="C211" s="783" t="s">
        <v>1297</v>
      </c>
      <c r="D211" s="805"/>
      <c r="E211" s="816">
        <v>0</v>
      </c>
      <c r="F211" s="791">
        <v>6</v>
      </c>
      <c r="G211" s="792">
        <v>8</v>
      </c>
      <c r="H211" s="791">
        <v>1</v>
      </c>
      <c r="I211" s="793">
        <v>2</v>
      </c>
      <c r="J211" s="791">
        <v>1</v>
      </c>
      <c r="K211" s="791">
        <v>16</v>
      </c>
      <c r="L211" s="794">
        <v>34</v>
      </c>
      <c r="M211" s="810">
        <v>215</v>
      </c>
      <c r="N211" s="801">
        <v>183</v>
      </c>
      <c r="O211" s="801">
        <v>529</v>
      </c>
      <c r="P211" s="801">
        <v>249</v>
      </c>
      <c r="Q211" s="801">
        <v>28</v>
      </c>
      <c r="R211" s="801">
        <v>12</v>
      </c>
      <c r="S211" s="801">
        <v>1465</v>
      </c>
      <c r="T211" s="802">
        <v>2681</v>
      </c>
      <c r="U211" s="821">
        <v>0</v>
      </c>
      <c r="V211" s="822">
        <v>3.2786885245901641E-2</v>
      </c>
      <c r="W211" s="822">
        <v>1.5122873345935728E-2</v>
      </c>
      <c r="X211" s="822">
        <v>4.0160642570281121E-3</v>
      </c>
      <c r="Y211" s="822">
        <v>7.1428571428571425E-2</v>
      </c>
      <c r="Z211" s="822">
        <v>8.3333333333333329E-2</v>
      </c>
      <c r="AA211" s="822">
        <v>1.0921501706484642E-2</v>
      </c>
      <c r="AB211" s="823">
        <v>1.2681835136143229E-2</v>
      </c>
      <c r="AC211" s="832" t="s">
        <v>878</v>
      </c>
      <c r="AD211" s="833" t="s">
        <v>878</v>
      </c>
      <c r="AE211" s="834" t="s">
        <v>1471</v>
      </c>
      <c r="AF211" s="831" t="s">
        <v>1471</v>
      </c>
      <c r="AG211" s="832" t="s">
        <v>792</v>
      </c>
      <c r="AH211" s="842" t="s">
        <v>791</v>
      </c>
    </row>
    <row r="212" spans="1:34" ht="15">
      <c r="A212" s="780" t="s">
        <v>410</v>
      </c>
      <c r="B212" s="783" t="s">
        <v>527</v>
      </c>
      <c r="C212" s="783" t="s">
        <v>1297</v>
      </c>
      <c r="D212" s="805"/>
      <c r="E212" s="816">
        <v>0</v>
      </c>
      <c r="F212" s="791">
        <v>0</v>
      </c>
      <c r="G212" s="792">
        <v>1</v>
      </c>
      <c r="H212" s="791">
        <v>1</v>
      </c>
      <c r="I212" s="793">
        <v>0</v>
      </c>
      <c r="J212" s="791">
        <v>0</v>
      </c>
      <c r="K212" s="791">
        <v>7</v>
      </c>
      <c r="L212" s="794">
        <v>9</v>
      </c>
      <c r="M212" s="810">
        <v>6</v>
      </c>
      <c r="N212" s="801">
        <v>11</v>
      </c>
      <c r="O212" s="801">
        <v>71</v>
      </c>
      <c r="P212" s="801">
        <v>30</v>
      </c>
      <c r="Q212" s="801">
        <v>7</v>
      </c>
      <c r="R212" s="801">
        <v>5</v>
      </c>
      <c r="S212" s="801">
        <v>413</v>
      </c>
      <c r="T212" s="802">
        <v>543</v>
      </c>
      <c r="U212" s="821">
        <v>0</v>
      </c>
      <c r="V212" s="822">
        <v>0</v>
      </c>
      <c r="W212" s="822">
        <v>1.4084507042253521E-2</v>
      </c>
      <c r="X212" s="822">
        <v>3.3333333333333333E-2</v>
      </c>
      <c r="Y212" s="822">
        <v>0</v>
      </c>
      <c r="Z212" s="822">
        <v>0</v>
      </c>
      <c r="AA212" s="822">
        <v>1.6949152542372881E-2</v>
      </c>
      <c r="AB212" s="823">
        <v>1.6574585635359115E-2</v>
      </c>
      <c r="AC212" s="832" t="s">
        <v>878</v>
      </c>
      <c r="AD212" s="833" t="s">
        <v>878</v>
      </c>
      <c r="AE212" s="834" t="s">
        <v>1471</v>
      </c>
      <c r="AF212" s="831" t="s">
        <v>1471</v>
      </c>
      <c r="AG212" s="832" t="s">
        <v>792</v>
      </c>
      <c r="AH212" s="842" t="s">
        <v>791</v>
      </c>
    </row>
    <row r="213" spans="1:34" ht="15.75" thickBot="1">
      <c r="A213" s="780" t="s">
        <v>486</v>
      </c>
      <c r="B213" s="783" t="s">
        <v>750</v>
      </c>
      <c r="C213" s="783" t="s">
        <v>1298</v>
      </c>
      <c r="D213" s="805"/>
      <c r="E213" s="816">
        <v>2</v>
      </c>
      <c r="F213" s="791">
        <v>46</v>
      </c>
      <c r="G213" s="792">
        <v>16</v>
      </c>
      <c r="H213" s="791">
        <v>6</v>
      </c>
      <c r="I213" s="793">
        <v>6</v>
      </c>
      <c r="J213" s="791">
        <v>0</v>
      </c>
      <c r="K213" s="791">
        <v>20</v>
      </c>
      <c r="L213" s="794">
        <v>96</v>
      </c>
      <c r="M213" s="810">
        <v>775</v>
      </c>
      <c r="N213" s="801">
        <v>1548</v>
      </c>
      <c r="O213" s="801">
        <v>1131</v>
      </c>
      <c r="P213" s="801">
        <v>390</v>
      </c>
      <c r="Q213" s="801">
        <v>143</v>
      </c>
      <c r="R213" s="801">
        <v>33</v>
      </c>
      <c r="S213" s="801">
        <v>2589</v>
      </c>
      <c r="T213" s="802">
        <v>6609</v>
      </c>
      <c r="U213" s="821">
        <v>2.5806451612903226E-3</v>
      </c>
      <c r="V213" s="822">
        <v>2.9715762273901807E-2</v>
      </c>
      <c r="W213" s="822">
        <v>1.4146772767462422E-2</v>
      </c>
      <c r="X213" s="822">
        <v>1.5384615384615385E-2</v>
      </c>
      <c r="Y213" s="822">
        <v>4.195804195804196E-2</v>
      </c>
      <c r="Z213" s="822">
        <v>0</v>
      </c>
      <c r="AA213" s="822">
        <v>7.7249903437620702E-3</v>
      </c>
      <c r="AB213" s="823">
        <v>1.4525646845211076E-2</v>
      </c>
      <c r="AC213" s="832" t="s">
        <v>878</v>
      </c>
      <c r="AD213" s="833" t="s">
        <v>792</v>
      </c>
      <c r="AE213" s="834" t="s">
        <v>1932</v>
      </c>
      <c r="AF213" s="842" t="s">
        <v>792</v>
      </c>
      <c r="AG213" s="832" t="s">
        <v>792</v>
      </c>
      <c r="AH213" s="842" t="s">
        <v>878</v>
      </c>
    </row>
    <row r="214" spans="1:34" ht="15.75" thickBot="1">
      <c r="A214" s="780" t="s">
        <v>294</v>
      </c>
      <c r="B214" s="783" t="s">
        <v>616</v>
      </c>
      <c r="C214" s="783" t="s">
        <v>1297</v>
      </c>
      <c r="D214" s="805"/>
      <c r="E214" s="816">
        <v>0</v>
      </c>
      <c r="F214" s="791">
        <v>0</v>
      </c>
      <c r="G214" s="792">
        <v>0</v>
      </c>
      <c r="H214" s="791">
        <v>0</v>
      </c>
      <c r="I214" s="793">
        <v>0</v>
      </c>
      <c r="J214" s="791">
        <v>0</v>
      </c>
      <c r="K214" s="791">
        <v>0</v>
      </c>
      <c r="L214" s="794">
        <v>0</v>
      </c>
      <c r="M214" s="810">
        <v>0</v>
      </c>
      <c r="N214" s="801">
        <v>0</v>
      </c>
      <c r="O214" s="801">
        <v>0</v>
      </c>
      <c r="P214" s="801">
        <v>0</v>
      </c>
      <c r="Q214" s="801">
        <v>0</v>
      </c>
      <c r="R214" s="801">
        <v>0</v>
      </c>
      <c r="S214" s="801">
        <v>1</v>
      </c>
      <c r="T214" s="802">
        <v>1</v>
      </c>
      <c r="U214" s="821">
        <v>0</v>
      </c>
      <c r="V214" s="822">
        <v>0</v>
      </c>
      <c r="W214" s="822">
        <v>0</v>
      </c>
      <c r="X214" s="822">
        <v>0</v>
      </c>
      <c r="Y214" s="822">
        <v>0</v>
      </c>
      <c r="Z214" s="822">
        <v>0</v>
      </c>
      <c r="AA214" s="822">
        <v>0</v>
      </c>
      <c r="AB214" s="823">
        <v>0</v>
      </c>
      <c r="AC214" s="832" t="s">
        <v>878</v>
      </c>
      <c r="AD214" s="833" t="s">
        <v>878</v>
      </c>
      <c r="AE214" s="834" t="s">
        <v>1471</v>
      </c>
      <c r="AF214" s="831" t="s">
        <v>1471</v>
      </c>
      <c r="AG214" s="832" t="s">
        <v>792</v>
      </c>
      <c r="AH214" s="842" t="s">
        <v>791</v>
      </c>
    </row>
    <row r="215" spans="1:34" ht="15.75" thickBot="1">
      <c r="A215" s="780" t="s">
        <v>26</v>
      </c>
      <c r="B215" s="783" t="s">
        <v>655</v>
      </c>
      <c r="C215" s="783" t="s">
        <v>1297</v>
      </c>
      <c r="D215" s="805"/>
      <c r="E215" s="816">
        <v>0</v>
      </c>
      <c r="F215" s="791">
        <v>0</v>
      </c>
      <c r="G215" s="792">
        <v>0</v>
      </c>
      <c r="H215" s="791">
        <v>0</v>
      </c>
      <c r="I215" s="793">
        <v>0</v>
      </c>
      <c r="J215" s="791">
        <v>0</v>
      </c>
      <c r="K215" s="791">
        <v>0</v>
      </c>
      <c r="L215" s="794">
        <v>0</v>
      </c>
      <c r="M215" s="810">
        <v>23</v>
      </c>
      <c r="N215" s="801">
        <v>10</v>
      </c>
      <c r="O215" s="801">
        <v>167</v>
      </c>
      <c r="P215" s="801">
        <v>43</v>
      </c>
      <c r="Q215" s="801">
        <v>15</v>
      </c>
      <c r="R215" s="801">
        <v>1</v>
      </c>
      <c r="S215" s="801">
        <v>616</v>
      </c>
      <c r="T215" s="802">
        <v>875</v>
      </c>
      <c r="U215" s="821">
        <v>0</v>
      </c>
      <c r="V215" s="822">
        <v>0</v>
      </c>
      <c r="W215" s="822">
        <v>0</v>
      </c>
      <c r="X215" s="822">
        <v>0</v>
      </c>
      <c r="Y215" s="822">
        <v>0</v>
      </c>
      <c r="Z215" s="822">
        <v>0</v>
      </c>
      <c r="AA215" s="822">
        <v>0</v>
      </c>
      <c r="AB215" s="823">
        <v>0</v>
      </c>
      <c r="AC215" s="832" t="s">
        <v>878</v>
      </c>
      <c r="AD215" s="833" t="s">
        <v>878</v>
      </c>
      <c r="AE215" s="834" t="s">
        <v>1471</v>
      </c>
      <c r="AF215" s="831" t="s">
        <v>1471</v>
      </c>
      <c r="AG215" s="832" t="s">
        <v>792</v>
      </c>
      <c r="AH215" s="842" t="s">
        <v>791</v>
      </c>
    </row>
    <row r="216" spans="1:34" ht="15.75" thickBot="1">
      <c r="A216" s="780" t="s">
        <v>1049</v>
      </c>
      <c r="B216" s="783" t="s">
        <v>760</v>
      </c>
      <c r="C216" s="783" t="s">
        <v>1297</v>
      </c>
      <c r="D216" s="805"/>
      <c r="E216" s="816">
        <v>0</v>
      </c>
      <c r="F216" s="791">
        <v>0</v>
      </c>
      <c r="G216" s="792">
        <v>2</v>
      </c>
      <c r="H216" s="791">
        <v>0</v>
      </c>
      <c r="I216" s="793">
        <v>1</v>
      </c>
      <c r="J216" s="791">
        <v>0</v>
      </c>
      <c r="K216" s="791">
        <v>10</v>
      </c>
      <c r="L216" s="794">
        <v>13</v>
      </c>
      <c r="M216" s="810">
        <v>42</v>
      </c>
      <c r="N216" s="801">
        <v>22</v>
      </c>
      <c r="O216" s="801">
        <v>156</v>
      </c>
      <c r="P216" s="801">
        <v>70</v>
      </c>
      <c r="Q216" s="801">
        <v>15</v>
      </c>
      <c r="R216" s="801">
        <v>2</v>
      </c>
      <c r="S216" s="801">
        <v>1036</v>
      </c>
      <c r="T216" s="802">
        <v>1343</v>
      </c>
      <c r="U216" s="821">
        <v>0</v>
      </c>
      <c r="V216" s="822">
        <v>0</v>
      </c>
      <c r="W216" s="822">
        <v>1.282051282051282E-2</v>
      </c>
      <c r="X216" s="822">
        <v>0</v>
      </c>
      <c r="Y216" s="822">
        <v>6.6666666666666666E-2</v>
      </c>
      <c r="Z216" s="822">
        <v>0</v>
      </c>
      <c r="AA216" s="822">
        <v>9.6525096525096523E-3</v>
      </c>
      <c r="AB216" s="823">
        <v>9.6798212956068497E-3</v>
      </c>
      <c r="AC216" s="832" t="s">
        <v>878</v>
      </c>
      <c r="AD216" s="833" t="s">
        <v>878</v>
      </c>
      <c r="AE216" s="834" t="s">
        <v>1471</v>
      </c>
      <c r="AF216" s="831" t="s">
        <v>1471</v>
      </c>
      <c r="AG216" s="832" t="s">
        <v>792</v>
      </c>
      <c r="AH216" s="842" t="s">
        <v>791</v>
      </c>
    </row>
    <row r="217" spans="1:34" ht="15.75" thickBot="1">
      <c r="A217" s="780" t="s">
        <v>1107</v>
      </c>
      <c r="B217" s="783" t="s">
        <v>633</v>
      </c>
      <c r="C217" s="783" t="s">
        <v>1297</v>
      </c>
      <c r="D217" s="805"/>
      <c r="E217" s="816">
        <v>0</v>
      </c>
      <c r="F217" s="791">
        <v>0</v>
      </c>
      <c r="G217" s="792">
        <v>0</v>
      </c>
      <c r="H217" s="791">
        <v>1</v>
      </c>
      <c r="I217" s="793">
        <v>0</v>
      </c>
      <c r="J217" s="791">
        <v>0</v>
      </c>
      <c r="K217" s="791">
        <v>2</v>
      </c>
      <c r="L217" s="794">
        <v>3</v>
      </c>
      <c r="M217" s="810">
        <v>4</v>
      </c>
      <c r="N217" s="801">
        <v>16</v>
      </c>
      <c r="O217" s="801">
        <v>30</v>
      </c>
      <c r="P217" s="801">
        <v>16</v>
      </c>
      <c r="Q217" s="801">
        <v>8</v>
      </c>
      <c r="R217" s="801">
        <v>0</v>
      </c>
      <c r="S217" s="801">
        <v>238</v>
      </c>
      <c r="T217" s="802">
        <v>312</v>
      </c>
      <c r="U217" s="821">
        <v>0</v>
      </c>
      <c r="V217" s="822">
        <v>0</v>
      </c>
      <c r="W217" s="822">
        <v>0</v>
      </c>
      <c r="X217" s="822">
        <v>6.25E-2</v>
      </c>
      <c r="Y217" s="822">
        <v>0</v>
      </c>
      <c r="Z217" s="822">
        <v>0</v>
      </c>
      <c r="AA217" s="822">
        <v>8.4033613445378148E-3</v>
      </c>
      <c r="AB217" s="823">
        <v>9.6153846153846159E-3</v>
      </c>
      <c r="AC217" s="832" t="s">
        <v>878</v>
      </c>
      <c r="AD217" s="833" t="s">
        <v>878</v>
      </c>
      <c r="AE217" s="834" t="s">
        <v>1471</v>
      </c>
      <c r="AF217" s="831" t="s">
        <v>1471</v>
      </c>
      <c r="AG217" s="832" t="s">
        <v>792</v>
      </c>
      <c r="AH217" s="842" t="s">
        <v>791</v>
      </c>
    </row>
    <row r="218" spans="1:34" ht="15.75" thickBot="1">
      <c r="A218" s="780" t="s">
        <v>1136</v>
      </c>
      <c r="B218" s="783" t="s">
        <v>772</v>
      </c>
      <c r="C218" s="783" t="s">
        <v>1297</v>
      </c>
      <c r="D218" s="805"/>
      <c r="E218" s="816">
        <v>0</v>
      </c>
      <c r="F218" s="791">
        <v>0</v>
      </c>
      <c r="G218" s="792">
        <v>0</v>
      </c>
      <c r="H218" s="791">
        <v>0</v>
      </c>
      <c r="I218" s="793">
        <v>1</v>
      </c>
      <c r="J218" s="791">
        <v>0</v>
      </c>
      <c r="K218" s="791">
        <v>1</v>
      </c>
      <c r="L218" s="794">
        <v>2</v>
      </c>
      <c r="M218" s="810">
        <v>2</v>
      </c>
      <c r="N218" s="801">
        <v>3</v>
      </c>
      <c r="O218" s="801">
        <v>54</v>
      </c>
      <c r="P218" s="801">
        <v>4</v>
      </c>
      <c r="Q218" s="801">
        <v>7</v>
      </c>
      <c r="R218" s="801">
        <v>0</v>
      </c>
      <c r="S218" s="801">
        <v>203</v>
      </c>
      <c r="T218" s="802">
        <v>273</v>
      </c>
      <c r="U218" s="821">
        <v>0</v>
      </c>
      <c r="V218" s="822">
        <v>0</v>
      </c>
      <c r="W218" s="822">
        <v>0</v>
      </c>
      <c r="X218" s="822">
        <v>0</v>
      </c>
      <c r="Y218" s="822">
        <v>0.14285714285714285</v>
      </c>
      <c r="Z218" s="822">
        <v>0</v>
      </c>
      <c r="AA218" s="822">
        <v>4.9261083743842365E-3</v>
      </c>
      <c r="AB218" s="823">
        <v>7.326007326007326E-3</v>
      </c>
      <c r="AC218" s="832" t="s">
        <v>878</v>
      </c>
      <c r="AD218" s="833" t="s">
        <v>878</v>
      </c>
      <c r="AE218" s="834" t="s">
        <v>1471</v>
      </c>
      <c r="AF218" s="831" t="s">
        <v>1471</v>
      </c>
      <c r="AG218" s="832" t="s">
        <v>792</v>
      </c>
      <c r="AH218" s="842" t="s">
        <v>791</v>
      </c>
    </row>
    <row r="219" spans="1:34" ht="15.75" thickBot="1">
      <c r="A219" s="780" t="s">
        <v>169</v>
      </c>
      <c r="B219" s="783" t="s">
        <v>574</v>
      </c>
      <c r="C219" s="783" t="s">
        <v>1297</v>
      </c>
      <c r="D219" s="805"/>
      <c r="E219" s="816">
        <v>0</v>
      </c>
      <c r="F219" s="791">
        <v>0</v>
      </c>
      <c r="G219" s="792">
        <v>0</v>
      </c>
      <c r="H219" s="791">
        <v>0</v>
      </c>
      <c r="I219" s="793">
        <v>0</v>
      </c>
      <c r="J219" s="791">
        <v>0</v>
      </c>
      <c r="K219" s="791">
        <v>2</v>
      </c>
      <c r="L219" s="794">
        <v>2</v>
      </c>
      <c r="M219" s="810">
        <v>0</v>
      </c>
      <c r="N219" s="801">
        <v>1</v>
      </c>
      <c r="O219" s="801">
        <v>4</v>
      </c>
      <c r="P219" s="801">
        <v>3</v>
      </c>
      <c r="Q219" s="801">
        <v>3</v>
      </c>
      <c r="R219" s="801">
        <v>0</v>
      </c>
      <c r="S219" s="801">
        <v>57</v>
      </c>
      <c r="T219" s="802">
        <v>68</v>
      </c>
      <c r="U219" s="821">
        <v>0</v>
      </c>
      <c r="V219" s="822">
        <v>0</v>
      </c>
      <c r="W219" s="822">
        <v>0</v>
      </c>
      <c r="X219" s="822">
        <v>0</v>
      </c>
      <c r="Y219" s="822">
        <v>0</v>
      </c>
      <c r="Z219" s="822">
        <v>0</v>
      </c>
      <c r="AA219" s="822">
        <v>3.5087719298245612E-2</v>
      </c>
      <c r="AB219" s="823">
        <v>2.9411764705882353E-2</v>
      </c>
      <c r="AC219" s="832" t="s">
        <v>878</v>
      </c>
      <c r="AD219" s="833" t="s">
        <v>878</v>
      </c>
      <c r="AE219" s="834" t="s">
        <v>1471</v>
      </c>
      <c r="AF219" s="831" t="s">
        <v>1471</v>
      </c>
      <c r="AG219" s="832" t="s">
        <v>792</v>
      </c>
      <c r="AH219" s="842" t="s">
        <v>791</v>
      </c>
    </row>
    <row r="220" spans="1:34" ht="15.75" thickBot="1">
      <c r="A220" s="780" t="s">
        <v>265</v>
      </c>
      <c r="B220" s="783" t="s">
        <v>604</v>
      </c>
      <c r="C220" s="783" t="s">
        <v>1297</v>
      </c>
      <c r="D220" s="805"/>
      <c r="E220" s="816">
        <v>0</v>
      </c>
      <c r="F220" s="791">
        <v>0</v>
      </c>
      <c r="G220" s="792">
        <v>0</v>
      </c>
      <c r="H220" s="791">
        <v>2</v>
      </c>
      <c r="I220" s="793">
        <v>1</v>
      </c>
      <c r="J220" s="791">
        <v>0</v>
      </c>
      <c r="K220" s="791">
        <v>5</v>
      </c>
      <c r="L220" s="794">
        <v>8</v>
      </c>
      <c r="M220" s="810">
        <v>3</v>
      </c>
      <c r="N220" s="801">
        <v>4</v>
      </c>
      <c r="O220" s="801">
        <v>32</v>
      </c>
      <c r="P220" s="801">
        <v>11</v>
      </c>
      <c r="Q220" s="801">
        <v>10</v>
      </c>
      <c r="R220" s="801">
        <v>1</v>
      </c>
      <c r="S220" s="801">
        <v>236</v>
      </c>
      <c r="T220" s="802">
        <v>297</v>
      </c>
      <c r="U220" s="821">
        <v>0</v>
      </c>
      <c r="V220" s="822">
        <v>0</v>
      </c>
      <c r="W220" s="822">
        <v>0</v>
      </c>
      <c r="X220" s="822">
        <v>0.18181818181818182</v>
      </c>
      <c r="Y220" s="822">
        <v>0.1</v>
      </c>
      <c r="Z220" s="822">
        <v>0</v>
      </c>
      <c r="AA220" s="822">
        <v>2.1186440677966101E-2</v>
      </c>
      <c r="AB220" s="823">
        <v>2.6936026936026935E-2</v>
      </c>
      <c r="AC220" s="832" t="s">
        <v>878</v>
      </c>
      <c r="AD220" s="833" t="s">
        <v>878</v>
      </c>
      <c r="AE220" s="834" t="s">
        <v>1471</v>
      </c>
      <c r="AF220" s="831" t="s">
        <v>1471</v>
      </c>
      <c r="AG220" s="832" t="s">
        <v>792</v>
      </c>
      <c r="AH220" s="842" t="s">
        <v>791</v>
      </c>
    </row>
    <row r="221" spans="1:34" ht="15">
      <c r="A221" s="780" t="s">
        <v>13</v>
      </c>
      <c r="B221" s="783" t="s">
        <v>765</v>
      </c>
      <c r="C221" s="783" t="s">
        <v>1297</v>
      </c>
      <c r="D221" s="805"/>
      <c r="E221" s="816">
        <v>0</v>
      </c>
      <c r="F221" s="791">
        <v>0</v>
      </c>
      <c r="G221" s="792">
        <v>1</v>
      </c>
      <c r="H221" s="791">
        <v>0</v>
      </c>
      <c r="I221" s="793">
        <v>0</v>
      </c>
      <c r="J221" s="791">
        <v>0</v>
      </c>
      <c r="K221" s="791">
        <v>6</v>
      </c>
      <c r="L221" s="794">
        <v>7</v>
      </c>
      <c r="M221" s="810">
        <v>3</v>
      </c>
      <c r="N221" s="801">
        <v>6</v>
      </c>
      <c r="O221" s="801">
        <v>53</v>
      </c>
      <c r="P221" s="801">
        <v>23</v>
      </c>
      <c r="Q221" s="801">
        <v>4</v>
      </c>
      <c r="R221" s="801">
        <v>0</v>
      </c>
      <c r="S221" s="801">
        <v>531</v>
      </c>
      <c r="T221" s="802">
        <v>620</v>
      </c>
      <c r="U221" s="821">
        <v>0</v>
      </c>
      <c r="V221" s="822">
        <v>0</v>
      </c>
      <c r="W221" s="822">
        <v>1.8867924528301886E-2</v>
      </c>
      <c r="X221" s="822">
        <v>0</v>
      </c>
      <c r="Y221" s="822">
        <v>0</v>
      </c>
      <c r="Z221" s="822">
        <v>0</v>
      </c>
      <c r="AA221" s="822">
        <v>1.1299435028248588E-2</v>
      </c>
      <c r="AB221" s="823">
        <v>1.1290322580645161E-2</v>
      </c>
      <c r="AC221" s="832" t="s">
        <v>878</v>
      </c>
      <c r="AD221" s="833" t="s">
        <v>878</v>
      </c>
      <c r="AE221" s="834" t="s">
        <v>1471</v>
      </c>
      <c r="AF221" s="831" t="s">
        <v>1471</v>
      </c>
      <c r="AG221" s="832" t="s">
        <v>792</v>
      </c>
      <c r="AH221" s="842" t="s">
        <v>791</v>
      </c>
    </row>
    <row r="222" spans="1:34" ht="15.75" thickBot="1">
      <c r="A222" s="780" t="s">
        <v>490</v>
      </c>
      <c r="B222" s="783" t="s">
        <v>752</v>
      </c>
      <c r="C222" s="783" t="s">
        <v>1295</v>
      </c>
      <c r="D222" s="805"/>
      <c r="E222" s="816">
        <v>0</v>
      </c>
      <c r="F222" s="791">
        <v>0</v>
      </c>
      <c r="G222" s="792">
        <v>6</v>
      </c>
      <c r="H222" s="791">
        <v>0</v>
      </c>
      <c r="I222" s="793">
        <v>0</v>
      </c>
      <c r="J222" s="791">
        <v>0</v>
      </c>
      <c r="K222" s="791">
        <v>9</v>
      </c>
      <c r="L222" s="794">
        <v>15</v>
      </c>
      <c r="M222" s="810">
        <v>1</v>
      </c>
      <c r="N222" s="801">
        <v>3</v>
      </c>
      <c r="O222" s="801">
        <v>139</v>
      </c>
      <c r="P222" s="801">
        <v>12</v>
      </c>
      <c r="Q222" s="801">
        <v>6</v>
      </c>
      <c r="R222" s="801">
        <v>0</v>
      </c>
      <c r="S222" s="801">
        <v>312</v>
      </c>
      <c r="T222" s="802">
        <v>473</v>
      </c>
      <c r="U222" s="821">
        <v>0</v>
      </c>
      <c r="V222" s="822">
        <v>0</v>
      </c>
      <c r="W222" s="822">
        <v>4.3165467625899283E-2</v>
      </c>
      <c r="X222" s="822">
        <v>0</v>
      </c>
      <c r="Y222" s="822">
        <v>0</v>
      </c>
      <c r="Z222" s="822">
        <v>0</v>
      </c>
      <c r="AA222" s="822">
        <v>2.8846153846153848E-2</v>
      </c>
      <c r="AB222" s="823">
        <v>3.1712473572938688E-2</v>
      </c>
      <c r="AC222" s="832" t="s">
        <v>878</v>
      </c>
      <c r="AD222" s="833" t="s">
        <v>792</v>
      </c>
      <c r="AE222" s="834" t="s">
        <v>1202</v>
      </c>
      <c r="AF222" s="842" t="s">
        <v>792</v>
      </c>
      <c r="AG222" s="832" t="s">
        <v>792</v>
      </c>
      <c r="AH222" s="842" t="s">
        <v>878</v>
      </c>
    </row>
    <row r="223" spans="1:34" ht="15.75" thickBot="1">
      <c r="A223" s="780" t="s">
        <v>64</v>
      </c>
      <c r="B223" s="783" t="s">
        <v>514</v>
      </c>
      <c r="C223" s="783" t="s">
        <v>1289</v>
      </c>
      <c r="D223" s="805"/>
      <c r="E223" s="816">
        <v>0</v>
      </c>
      <c r="F223" s="791">
        <v>0</v>
      </c>
      <c r="G223" s="792">
        <v>0</v>
      </c>
      <c r="H223" s="791">
        <v>0</v>
      </c>
      <c r="I223" s="793">
        <v>0</v>
      </c>
      <c r="J223" s="791">
        <v>0</v>
      </c>
      <c r="K223" s="791">
        <v>0</v>
      </c>
      <c r="L223" s="794">
        <v>0</v>
      </c>
      <c r="M223" s="810">
        <v>0</v>
      </c>
      <c r="N223" s="801">
        <v>0</v>
      </c>
      <c r="O223" s="801">
        <v>1</v>
      </c>
      <c r="P223" s="801">
        <v>0</v>
      </c>
      <c r="Q223" s="801">
        <v>0</v>
      </c>
      <c r="R223" s="801">
        <v>0</v>
      </c>
      <c r="S223" s="801">
        <v>7</v>
      </c>
      <c r="T223" s="802">
        <v>8</v>
      </c>
      <c r="U223" s="821">
        <v>0</v>
      </c>
      <c r="V223" s="822">
        <v>0</v>
      </c>
      <c r="W223" s="822">
        <v>0</v>
      </c>
      <c r="X223" s="822">
        <v>0</v>
      </c>
      <c r="Y223" s="822">
        <v>0</v>
      </c>
      <c r="Z223" s="822">
        <v>0</v>
      </c>
      <c r="AA223" s="822">
        <v>0</v>
      </c>
      <c r="AB223" s="823">
        <v>0</v>
      </c>
      <c r="AC223" s="832" t="s">
        <v>878</v>
      </c>
      <c r="AD223" s="833" t="s">
        <v>878</v>
      </c>
      <c r="AE223" s="834" t="s">
        <v>1471</v>
      </c>
      <c r="AF223" s="831" t="s">
        <v>1471</v>
      </c>
      <c r="AG223" s="832" t="s">
        <v>792</v>
      </c>
      <c r="AH223" s="842" t="s">
        <v>791</v>
      </c>
    </row>
    <row r="224" spans="1:34" ht="15.75" thickBot="1">
      <c r="A224" s="780" t="s">
        <v>380</v>
      </c>
      <c r="B224" s="783" t="s">
        <v>606</v>
      </c>
      <c r="C224" s="783" t="s">
        <v>1289</v>
      </c>
      <c r="D224" s="805"/>
      <c r="E224" s="816">
        <v>0</v>
      </c>
      <c r="F224" s="791">
        <v>0</v>
      </c>
      <c r="G224" s="792">
        <v>0</v>
      </c>
      <c r="H224" s="791">
        <v>0</v>
      </c>
      <c r="I224" s="793">
        <v>0</v>
      </c>
      <c r="J224" s="791">
        <v>0</v>
      </c>
      <c r="K224" s="791">
        <v>0</v>
      </c>
      <c r="L224" s="794">
        <v>0</v>
      </c>
      <c r="M224" s="810">
        <v>0</v>
      </c>
      <c r="N224" s="801">
        <v>0</v>
      </c>
      <c r="O224" s="801">
        <v>0</v>
      </c>
      <c r="P224" s="801">
        <v>0</v>
      </c>
      <c r="Q224" s="801">
        <v>0</v>
      </c>
      <c r="R224" s="801">
        <v>0</v>
      </c>
      <c r="S224" s="801">
        <v>7</v>
      </c>
      <c r="T224" s="802">
        <v>7</v>
      </c>
      <c r="U224" s="821">
        <v>0</v>
      </c>
      <c r="V224" s="822">
        <v>0</v>
      </c>
      <c r="W224" s="822">
        <v>0</v>
      </c>
      <c r="X224" s="822">
        <v>0</v>
      </c>
      <c r="Y224" s="822">
        <v>0</v>
      </c>
      <c r="Z224" s="822">
        <v>0</v>
      </c>
      <c r="AA224" s="822">
        <v>0</v>
      </c>
      <c r="AB224" s="823">
        <v>0</v>
      </c>
      <c r="AC224" s="832" t="s">
        <v>878</v>
      </c>
      <c r="AD224" s="833" t="s">
        <v>878</v>
      </c>
      <c r="AE224" s="834" t="s">
        <v>1471</v>
      </c>
      <c r="AF224" s="831" t="s">
        <v>1471</v>
      </c>
      <c r="AG224" s="832" t="s">
        <v>792</v>
      </c>
      <c r="AH224" s="842" t="s">
        <v>791</v>
      </c>
    </row>
    <row r="225" spans="1:34" ht="15.75" thickBot="1">
      <c r="A225" s="780" t="s">
        <v>45</v>
      </c>
      <c r="B225" s="783" t="s">
        <v>670</v>
      </c>
      <c r="C225" s="783" t="s">
        <v>1289</v>
      </c>
      <c r="D225" s="805"/>
      <c r="E225" s="816">
        <v>0</v>
      </c>
      <c r="F225" s="791">
        <v>0</v>
      </c>
      <c r="G225" s="792">
        <v>0</v>
      </c>
      <c r="H225" s="791">
        <v>0</v>
      </c>
      <c r="I225" s="793">
        <v>0</v>
      </c>
      <c r="J225" s="791">
        <v>0</v>
      </c>
      <c r="K225" s="791">
        <v>1</v>
      </c>
      <c r="L225" s="794">
        <v>1</v>
      </c>
      <c r="M225" s="810">
        <v>0</v>
      </c>
      <c r="N225" s="801">
        <v>3</v>
      </c>
      <c r="O225" s="801">
        <v>11</v>
      </c>
      <c r="P225" s="801">
        <v>5</v>
      </c>
      <c r="Q225" s="801">
        <v>5</v>
      </c>
      <c r="R225" s="801">
        <v>0</v>
      </c>
      <c r="S225" s="801">
        <v>170</v>
      </c>
      <c r="T225" s="802">
        <v>194</v>
      </c>
      <c r="U225" s="821">
        <v>0</v>
      </c>
      <c r="V225" s="822">
        <v>0</v>
      </c>
      <c r="W225" s="822">
        <v>0</v>
      </c>
      <c r="X225" s="822">
        <v>0</v>
      </c>
      <c r="Y225" s="822">
        <v>0</v>
      </c>
      <c r="Z225" s="822">
        <v>0</v>
      </c>
      <c r="AA225" s="822">
        <v>5.8823529411764705E-3</v>
      </c>
      <c r="AB225" s="823">
        <v>5.1546391752577319E-3</v>
      </c>
      <c r="AC225" s="832" t="s">
        <v>878</v>
      </c>
      <c r="AD225" s="833" t="s">
        <v>878</v>
      </c>
      <c r="AE225" s="834" t="s">
        <v>1471</v>
      </c>
      <c r="AF225" s="831" t="s">
        <v>1471</v>
      </c>
      <c r="AG225" s="832" t="s">
        <v>792</v>
      </c>
      <c r="AH225" s="842" t="s">
        <v>791</v>
      </c>
    </row>
    <row r="226" spans="1:34" ht="15.75" thickBot="1">
      <c r="A226" s="780" t="s">
        <v>1170</v>
      </c>
      <c r="B226" s="783" t="s">
        <v>650</v>
      </c>
      <c r="C226" s="783" t="s">
        <v>1289</v>
      </c>
      <c r="D226" s="805"/>
      <c r="E226" s="816">
        <v>0</v>
      </c>
      <c r="F226" s="791">
        <v>0</v>
      </c>
      <c r="G226" s="792">
        <v>0</v>
      </c>
      <c r="H226" s="791">
        <v>0</v>
      </c>
      <c r="I226" s="793">
        <v>0</v>
      </c>
      <c r="J226" s="791">
        <v>0</v>
      </c>
      <c r="K226" s="791">
        <v>0</v>
      </c>
      <c r="L226" s="794">
        <v>0</v>
      </c>
      <c r="M226" s="810">
        <v>1</v>
      </c>
      <c r="N226" s="801">
        <v>10</v>
      </c>
      <c r="O226" s="801">
        <v>27</v>
      </c>
      <c r="P226" s="801">
        <v>20</v>
      </c>
      <c r="Q226" s="801">
        <v>2</v>
      </c>
      <c r="R226" s="801">
        <v>1</v>
      </c>
      <c r="S226" s="801">
        <v>196</v>
      </c>
      <c r="T226" s="802">
        <v>257</v>
      </c>
      <c r="U226" s="821">
        <v>0</v>
      </c>
      <c r="V226" s="822">
        <v>0</v>
      </c>
      <c r="W226" s="822">
        <v>0</v>
      </c>
      <c r="X226" s="822">
        <v>0</v>
      </c>
      <c r="Y226" s="822">
        <v>0</v>
      </c>
      <c r="Z226" s="822">
        <v>0</v>
      </c>
      <c r="AA226" s="822">
        <v>0</v>
      </c>
      <c r="AB226" s="823">
        <v>0</v>
      </c>
      <c r="AC226" s="832" t="s">
        <v>878</v>
      </c>
      <c r="AD226" s="833" t="s">
        <v>878</v>
      </c>
      <c r="AE226" s="834" t="s">
        <v>1471</v>
      </c>
      <c r="AF226" s="831" t="s">
        <v>1471</v>
      </c>
      <c r="AG226" s="832" t="s">
        <v>792</v>
      </c>
      <c r="AH226" s="842" t="s">
        <v>791</v>
      </c>
    </row>
    <row r="227" spans="1:34" ht="15.75" thickBot="1">
      <c r="A227" s="780" t="s">
        <v>1168</v>
      </c>
      <c r="B227" s="783" t="s">
        <v>649</v>
      </c>
      <c r="C227" s="783" t="s">
        <v>1289</v>
      </c>
      <c r="D227" s="805"/>
      <c r="E227" s="816">
        <v>0</v>
      </c>
      <c r="F227" s="791">
        <v>2</v>
      </c>
      <c r="G227" s="792">
        <v>3</v>
      </c>
      <c r="H227" s="791">
        <v>2</v>
      </c>
      <c r="I227" s="793">
        <v>0</v>
      </c>
      <c r="J227" s="791">
        <v>0</v>
      </c>
      <c r="K227" s="791">
        <v>6</v>
      </c>
      <c r="L227" s="794">
        <v>13</v>
      </c>
      <c r="M227" s="810">
        <v>9</v>
      </c>
      <c r="N227" s="801">
        <v>22</v>
      </c>
      <c r="O227" s="801">
        <v>90</v>
      </c>
      <c r="P227" s="801">
        <v>102</v>
      </c>
      <c r="Q227" s="801">
        <v>9</v>
      </c>
      <c r="R227" s="801">
        <v>4</v>
      </c>
      <c r="S227" s="801">
        <v>906</v>
      </c>
      <c r="T227" s="802">
        <v>1142</v>
      </c>
      <c r="U227" s="821">
        <v>0</v>
      </c>
      <c r="V227" s="822">
        <v>9.0909090909090912E-2</v>
      </c>
      <c r="W227" s="822">
        <v>3.3333333333333333E-2</v>
      </c>
      <c r="X227" s="822">
        <v>1.9607843137254902E-2</v>
      </c>
      <c r="Y227" s="822">
        <v>0</v>
      </c>
      <c r="Z227" s="822">
        <v>0</v>
      </c>
      <c r="AA227" s="822">
        <v>6.6225165562913907E-3</v>
      </c>
      <c r="AB227" s="823">
        <v>1.138353765323993E-2</v>
      </c>
      <c r="AC227" s="832" t="s">
        <v>878</v>
      </c>
      <c r="AD227" s="833" t="s">
        <v>878</v>
      </c>
      <c r="AE227" s="834" t="s">
        <v>1471</v>
      </c>
      <c r="AF227" s="831" t="s">
        <v>1471</v>
      </c>
      <c r="AG227" s="832" t="s">
        <v>792</v>
      </c>
      <c r="AH227" s="842" t="s">
        <v>791</v>
      </c>
    </row>
    <row r="228" spans="1:34" ht="15.75" thickBot="1">
      <c r="A228" s="780" t="s">
        <v>235</v>
      </c>
      <c r="B228" s="783" t="s">
        <v>551</v>
      </c>
      <c r="C228" s="783" t="s">
        <v>1289</v>
      </c>
      <c r="D228" s="805"/>
      <c r="E228" s="816">
        <v>0</v>
      </c>
      <c r="F228" s="791">
        <v>1</v>
      </c>
      <c r="G228" s="792">
        <v>1</v>
      </c>
      <c r="H228" s="791">
        <v>3</v>
      </c>
      <c r="I228" s="793">
        <v>0</v>
      </c>
      <c r="J228" s="791">
        <v>0</v>
      </c>
      <c r="K228" s="791">
        <v>15</v>
      </c>
      <c r="L228" s="794">
        <v>20</v>
      </c>
      <c r="M228" s="810">
        <v>9</v>
      </c>
      <c r="N228" s="801">
        <v>33</v>
      </c>
      <c r="O228" s="801">
        <v>122</v>
      </c>
      <c r="P228" s="801">
        <v>91</v>
      </c>
      <c r="Q228" s="801">
        <v>19</v>
      </c>
      <c r="R228" s="801">
        <v>1</v>
      </c>
      <c r="S228" s="801">
        <v>1368</v>
      </c>
      <c r="T228" s="802">
        <v>1643</v>
      </c>
      <c r="U228" s="821">
        <v>0</v>
      </c>
      <c r="V228" s="822">
        <v>3.0303030303030304E-2</v>
      </c>
      <c r="W228" s="822">
        <v>8.1967213114754103E-3</v>
      </c>
      <c r="X228" s="822">
        <v>3.2967032967032968E-2</v>
      </c>
      <c r="Y228" s="822">
        <v>0</v>
      </c>
      <c r="Z228" s="822">
        <v>0</v>
      </c>
      <c r="AA228" s="822">
        <v>1.0964912280701754E-2</v>
      </c>
      <c r="AB228" s="823">
        <v>1.2172854534388313E-2</v>
      </c>
      <c r="AC228" s="832" t="s">
        <v>878</v>
      </c>
      <c r="AD228" s="833" t="s">
        <v>878</v>
      </c>
      <c r="AE228" s="834" t="s">
        <v>1471</v>
      </c>
      <c r="AF228" s="831" t="s">
        <v>1471</v>
      </c>
      <c r="AG228" s="832" t="s">
        <v>792</v>
      </c>
      <c r="AH228" s="842" t="s">
        <v>791</v>
      </c>
    </row>
    <row r="229" spans="1:34" ht="15">
      <c r="A229" s="780" t="s">
        <v>368</v>
      </c>
      <c r="B229" s="783" t="s">
        <v>597</v>
      </c>
      <c r="C229" s="783" t="s">
        <v>1289</v>
      </c>
      <c r="D229" s="805"/>
      <c r="E229" s="816">
        <v>0</v>
      </c>
      <c r="F229" s="791">
        <v>0</v>
      </c>
      <c r="G229" s="792">
        <v>0</v>
      </c>
      <c r="H229" s="791">
        <v>0</v>
      </c>
      <c r="I229" s="793">
        <v>0</v>
      </c>
      <c r="J229" s="791">
        <v>0</v>
      </c>
      <c r="K229" s="791">
        <v>0</v>
      </c>
      <c r="L229" s="794">
        <v>0</v>
      </c>
      <c r="M229" s="810">
        <v>10</v>
      </c>
      <c r="N229" s="801">
        <v>2</v>
      </c>
      <c r="O229" s="801">
        <v>4</v>
      </c>
      <c r="P229" s="801">
        <v>0</v>
      </c>
      <c r="Q229" s="801">
        <v>6</v>
      </c>
      <c r="R229" s="801">
        <v>0</v>
      </c>
      <c r="S229" s="801">
        <v>88</v>
      </c>
      <c r="T229" s="802">
        <v>110</v>
      </c>
      <c r="U229" s="821">
        <v>0</v>
      </c>
      <c r="V229" s="822">
        <v>0</v>
      </c>
      <c r="W229" s="822">
        <v>0</v>
      </c>
      <c r="X229" s="822">
        <v>0</v>
      </c>
      <c r="Y229" s="822">
        <v>0</v>
      </c>
      <c r="Z229" s="822">
        <v>0</v>
      </c>
      <c r="AA229" s="822">
        <v>0</v>
      </c>
      <c r="AB229" s="823">
        <v>0</v>
      </c>
      <c r="AC229" s="832" t="s">
        <v>878</v>
      </c>
      <c r="AD229" s="833" t="s">
        <v>878</v>
      </c>
      <c r="AE229" s="834" t="s">
        <v>1471</v>
      </c>
      <c r="AF229" s="831" t="s">
        <v>1471</v>
      </c>
      <c r="AG229" s="832" t="s">
        <v>792</v>
      </c>
      <c r="AH229" s="842" t="s">
        <v>791</v>
      </c>
    </row>
    <row r="230" spans="1:34" ht="15.75" thickBot="1">
      <c r="A230" s="780" t="s">
        <v>498</v>
      </c>
      <c r="B230" s="783" t="s">
        <v>756</v>
      </c>
      <c r="C230" s="783" t="s">
        <v>1296</v>
      </c>
      <c r="D230" s="805"/>
      <c r="E230" s="816">
        <v>0</v>
      </c>
      <c r="F230" s="791">
        <v>0</v>
      </c>
      <c r="G230" s="792">
        <v>4</v>
      </c>
      <c r="H230" s="791">
        <v>2</v>
      </c>
      <c r="I230" s="793">
        <v>0</v>
      </c>
      <c r="J230" s="791">
        <v>0</v>
      </c>
      <c r="K230" s="791">
        <v>10</v>
      </c>
      <c r="L230" s="794">
        <v>16</v>
      </c>
      <c r="M230" s="810">
        <v>3</v>
      </c>
      <c r="N230" s="801">
        <v>4</v>
      </c>
      <c r="O230" s="801">
        <v>151</v>
      </c>
      <c r="P230" s="801">
        <v>38</v>
      </c>
      <c r="Q230" s="801">
        <v>28</v>
      </c>
      <c r="R230" s="801">
        <v>4</v>
      </c>
      <c r="S230" s="801">
        <v>433</v>
      </c>
      <c r="T230" s="802">
        <v>661</v>
      </c>
      <c r="U230" s="821">
        <v>0</v>
      </c>
      <c r="V230" s="822">
        <v>0</v>
      </c>
      <c r="W230" s="822">
        <v>2.6490066225165563E-2</v>
      </c>
      <c r="X230" s="822">
        <v>5.2631578947368418E-2</v>
      </c>
      <c r="Y230" s="822">
        <v>0</v>
      </c>
      <c r="Z230" s="822">
        <v>0</v>
      </c>
      <c r="AA230" s="822">
        <v>2.3094688221709007E-2</v>
      </c>
      <c r="AB230" s="823">
        <v>2.4205748865355523E-2</v>
      </c>
      <c r="AC230" s="832" t="s">
        <v>878</v>
      </c>
      <c r="AD230" s="833" t="s">
        <v>792</v>
      </c>
      <c r="AE230" s="834" t="s">
        <v>1467</v>
      </c>
      <c r="AF230" s="842" t="s">
        <v>792</v>
      </c>
      <c r="AG230" s="832" t="s">
        <v>792</v>
      </c>
      <c r="AH230" s="842" t="s">
        <v>878</v>
      </c>
    </row>
    <row r="231" spans="1:34" ht="15.75" thickBot="1">
      <c r="A231" s="780" t="s">
        <v>175</v>
      </c>
      <c r="B231" s="783" t="s">
        <v>821</v>
      </c>
      <c r="C231" s="783" t="s">
        <v>1289</v>
      </c>
      <c r="D231" s="805"/>
      <c r="E231" s="816">
        <v>0</v>
      </c>
      <c r="F231" s="791">
        <v>0</v>
      </c>
      <c r="G231" s="792">
        <v>0</v>
      </c>
      <c r="H231" s="791">
        <v>0</v>
      </c>
      <c r="I231" s="793">
        <v>0</v>
      </c>
      <c r="J231" s="791">
        <v>0</v>
      </c>
      <c r="K231" s="791">
        <v>7</v>
      </c>
      <c r="L231" s="794">
        <v>7</v>
      </c>
      <c r="M231" s="810">
        <v>10</v>
      </c>
      <c r="N231" s="801">
        <v>9</v>
      </c>
      <c r="O231" s="801">
        <v>73</v>
      </c>
      <c r="P231" s="801">
        <v>55</v>
      </c>
      <c r="Q231" s="801">
        <v>12</v>
      </c>
      <c r="R231" s="801">
        <v>0</v>
      </c>
      <c r="S231" s="801">
        <v>487</v>
      </c>
      <c r="T231" s="802">
        <v>646</v>
      </c>
      <c r="U231" s="821">
        <v>0</v>
      </c>
      <c r="V231" s="822">
        <v>0</v>
      </c>
      <c r="W231" s="822">
        <v>0</v>
      </c>
      <c r="X231" s="822">
        <v>0</v>
      </c>
      <c r="Y231" s="822">
        <v>0</v>
      </c>
      <c r="Z231" s="822">
        <v>0</v>
      </c>
      <c r="AA231" s="822">
        <v>1.4373716632443531E-2</v>
      </c>
      <c r="AB231" s="823">
        <v>1.0835913312693499E-2</v>
      </c>
      <c r="AC231" s="832" t="s">
        <v>878</v>
      </c>
      <c r="AD231" s="833" t="s">
        <v>878</v>
      </c>
      <c r="AE231" s="834" t="s">
        <v>1471</v>
      </c>
      <c r="AF231" s="831" t="s">
        <v>1471</v>
      </c>
      <c r="AG231" s="832" t="s">
        <v>792</v>
      </c>
      <c r="AH231" s="842" t="s">
        <v>791</v>
      </c>
    </row>
    <row r="232" spans="1:34" ht="15.75" thickBot="1">
      <c r="A232" s="780" t="s">
        <v>401</v>
      </c>
      <c r="B232" s="783" t="s">
        <v>635</v>
      </c>
      <c r="C232" s="783" t="s">
        <v>1289</v>
      </c>
      <c r="D232" s="805"/>
      <c r="E232" s="816">
        <v>0</v>
      </c>
      <c r="F232" s="791">
        <v>0</v>
      </c>
      <c r="G232" s="792">
        <v>0</v>
      </c>
      <c r="H232" s="791">
        <v>0</v>
      </c>
      <c r="I232" s="793">
        <v>0</v>
      </c>
      <c r="J232" s="791">
        <v>0</v>
      </c>
      <c r="K232" s="791">
        <v>1</v>
      </c>
      <c r="L232" s="794">
        <v>1</v>
      </c>
      <c r="M232" s="810">
        <v>0</v>
      </c>
      <c r="N232" s="801">
        <v>0</v>
      </c>
      <c r="O232" s="801">
        <v>1</v>
      </c>
      <c r="P232" s="801">
        <v>1</v>
      </c>
      <c r="Q232" s="801">
        <v>0</v>
      </c>
      <c r="R232" s="801">
        <v>1</v>
      </c>
      <c r="S232" s="801">
        <v>56</v>
      </c>
      <c r="T232" s="802">
        <v>59</v>
      </c>
      <c r="U232" s="821">
        <v>0</v>
      </c>
      <c r="V232" s="822">
        <v>0</v>
      </c>
      <c r="W232" s="822">
        <v>0</v>
      </c>
      <c r="X232" s="822">
        <v>0</v>
      </c>
      <c r="Y232" s="822">
        <v>0</v>
      </c>
      <c r="Z232" s="822">
        <v>0</v>
      </c>
      <c r="AA232" s="822">
        <v>1.7857142857142856E-2</v>
      </c>
      <c r="AB232" s="823">
        <v>1.6949152542372881E-2</v>
      </c>
      <c r="AC232" s="832" t="s">
        <v>878</v>
      </c>
      <c r="AD232" s="833" t="s">
        <v>878</v>
      </c>
      <c r="AE232" s="834" t="s">
        <v>1471</v>
      </c>
      <c r="AF232" s="831" t="s">
        <v>1471</v>
      </c>
      <c r="AG232" s="832" t="s">
        <v>792</v>
      </c>
      <c r="AH232" s="842" t="s">
        <v>791</v>
      </c>
    </row>
    <row r="233" spans="1:34" ht="15.75" thickBot="1">
      <c r="A233" s="780" t="s">
        <v>250</v>
      </c>
      <c r="B233" s="783" t="s">
        <v>820</v>
      </c>
      <c r="C233" s="783" t="s">
        <v>1289</v>
      </c>
      <c r="D233" s="805"/>
      <c r="E233" s="816">
        <v>0</v>
      </c>
      <c r="F233" s="791">
        <v>0</v>
      </c>
      <c r="G233" s="792">
        <v>0</v>
      </c>
      <c r="H233" s="791">
        <v>0</v>
      </c>
      <c r="I233" s="793">
        <v>0</v>
      </c>
      <c r="J233" s="791">
        <v>0</v>
      </c>
      <c r="K233" s="791">
        <v>2</v>
      </c>
      <c r="L233" s="794">
        <v>2</v>
      </c>
      <c r="M233" s="810">
        <v>10</v>
      </c>
      <c r="N233" s="801">
        <v>11</v>
      </c>
      <c r="O233" s="801">
        <v>51</v>
      </c>
      <c r="P233" s="801">
        <v>37</v>
      </c>
      <c r="Q233" s="801">
        <v>7</v>
      </c>
      <c r="R233" s="801">
        <v>2</v>
      </c>
      <c r="S233" s="801">
        <v>421</v>
      </c>
      <c r="T233" s="802">
        <v>539</v>
      </c>
      <c r="U233" s="821">
        <v>0</v>
      </c>
      <c r="V233" s="822">
        <v>0</v>
      </c>
      <c r="W233" s="822">
        <v>0</v>
      </c>
      <c r="X233" s="822">
        <v>0</v>
      </c>
      <c r="Y233" s="822">
        <v>0</v>
      </c>
      <c r="Z233" s="822">
        <v>0</v>
      </c>
      <c r="AA233" s="822">
        <v>4.7505938242280287E-3</v>
      </c>
      <c r="AB233" s="823">
        <v>3.7105751391465678E-3</v>
      </c>
      <c r="AC233" s="832" t="s">
        <v>878</v>
      </c>
      <c r="AD233" s="833" t="s">
        <v>878</v>
      </c>
      <c r="AE233" s="834" t="s">
        <v>1471</v>
      </c>
      <c r="AF233" s="831" t="s">
        <v>1471</v>
      </c>
      <c r="AG233" s="832" t="s">
        <v>792</v>
      </c>
      <c r="AH233" s="842" t="s">
        <v>791</v>
      </c>
    </row>
    <row r="234" spans="1:34" ht="15.75" thickBot="1">
      <c r="A234" s="780" t="s">
        <v>307</v>
      </c>
      <c r="B234" s="783" t="s">
        <v>577</v>
      </c>
      <c r="C234" s="783" t="s">
        <v>1289</v>
      </c>
      <c r="D234" s="805"/>
      <c r="E234" s="816">
        <v>0</v>
      </c>
      <c r="F234" s="791">
        <v>1</v>
      </c>
      <c r="G234" s="792">
        <v>0</v>
      </c>
      <c r="H234" s="791">
        <v>1</v>
      </c>
      <c r="I234" s="793">
        <v>1</v>
      </c>
      <c r="J234" s="791">
        <v>0</v>
      </c>
      <c r="K234" s="791">
        <v>1</v>
      </c>
      <c r="L234" s="794">
        <v>4</v>
      </c>
      <c r="M234" s="810">
        <v>0</v>
      </c>
      <c r="N234" s="801">
        <v>3</v>
      </c>
      <c r="O234" s="801">
        <v>18</v>
      </c>
      <c r="P234" s="801">
        <v>1</v>
      </c>
      <c r="Q234" s="801">
        <v>10</v>
      </c>
      <c r="R234" s="801">
        <v>0</v>
      </c>
      <c r="S234" s="801">
        <v>295</v>
      </c>
      <c r="T234" s="802">
        <v>327</v>
      </c>
      <c r="U234" s="821">
        <v>0</v>
      </c>
      <c r="V234" s="822">
        <v>0.33333333333333331</v>
      </c>
      <c r="W234" s="822">
        <v>0</v>
      </c>
      <c r="X234" s="822">
        <v>1</v>
      </c>
      <c r="Y234" s="822">
        <v>0.1</v>
      </c>
      <c r="Z234" s="822">
        <v>0</v>
      </c>
      <c r="AA234" s="822">
        <v>3.3898305084745762E-3</v>
      </c>
      <c r="AB234" s="823">
        <v>1.2232415902140673E-2</v>
      </c>
      <c r="AC234" s="832" t="s">
        <v>878</v>
      </c>
      <c r="AD234" s="833" t="s">
        <v>878</v>
      </c>
      <c r="AE234" s="834" t="s">
        <v>1471</v>
      </c>
      <c r="AF234" s="831" t="s">
        <v>1471</v>
      </c>
      <c r="AG234" s="832" t="s">
        <v>792</v>
      </c>
      <c r="AH234" s="842" t="s">
        <v>791</v>
      </c>
    </row>
    <row r="235" spans="1:34" ht="15.75" thickBot="1">
      <c r="A235" s="780" t="s">
        <v>331</v>
      </c>
      <c r="B235" s="783" t="s">
        <v>742</v>
      </c>
      <c r="C235" s="783" t="s">
        <v>1289</v>
      </c>
      <c r="D235" s="805"/>
      <c r="E235" s="816">
        <v>0</v>
      </c>
      <c r="F235" s="791">
        <v>0</v>
      </c>
      <c r="G235" s="792">
        <v>0</v>
      </c>
      <c r="H235" s="791">
        <v>0</v>
      </c>
      <c r="I235" s="793">
        <v>0</v>
      </c>
      <c r="J235" s="791">
        <v>0</v>
      </c>
      <c r="K235" s="791">
        <v>1</v>
      </c>
      <c r="L235" s="794">
        <v>1</v>
      </c>
      <c r="M235" s="810">
        <v>0</v>
      </c>
      <c r="N235" s="801">
        <v>3</v>
      </c>
      <c r="O235" s="801">
        <v>5</v>
      </c>
      <c r="P235" s="801">
        <v>1</v>
      </c>
      <c r="Q235" s="801">
        <v>7</v>
      </c>
      <c r="R235" s="801">
        <v>2</v>
      </c>
      <c r="S235" s="801">
        <v>219</v>
      </c>
      <c r="T235" s="802">
        <v>237</v>
      </c>
      <c r="U235" s="821">
        <v>0</v>
      </c>
      <c r="V235" s="822">
        <v>0</v>
      </c>
      <c r="W235" s="822">
        <v>0</v>
      </c>
      <c r="X235" s="822">
        <v>0</v>
      </c>
      <c r="Y235" s="822">
        <v>0</v>
      </c>
      <c r="Z235" s="822">
        <v>0</v>
      </c>
      <c r="AA235" s="822">
        <v>4.5662100456621002E-3</v>
      </c>
      <c r="AB235" s="823">
        <v>4.2194092827004216E-3</v>
      </c>
      <c r="AC235" s="832" t="s">
        <v>878</v>
      </c>
      <c r="AD235" s="833" t="s">
        <v>878</v>
      </c>
      <c r="AE235" s="834" t="s">
        <v>1471</v>
      </c>
      <c r="AF235" s="831" t="s">
        <v>1471</v>
      </c>
      <c r="AG235" s="832" t="s">
        <v>792</v>
      </c>
      <c r="AH235" s="842" t="s">
        <v>791</v>
      </c>
    </row>
    <row r="236" spans="1:34" ht="15.75" thickBot="1">
      <c r="A236" s="780" t="s">
        <v>60</v>
      </c>
      <c r="B236" s="783" t="s">
        <v>512</v>
      </c>
      <c r="C236" s="783" t="s">
        <v>1289</v>
      </c>
      <c r="D236" s="805"/>
      <c r="E236" s="816">
        <v>0</v>
      </c>
      <c r="F236" s="791">
        <v>0</v>
      </c>
      <c r="G236" s="792">
        <v>0</v>
      </c>
      <c r="H236" s="791">
        <v>0</v>
      </c>
      <c r="I236" s="793">
        <v>0</v>
      </c>
      <c r="J236" s="791">
        <v>0</v>
      </c>
      <c r="K236" s="791">
        <v>0</v>
      </c>
      <c r="L236" s="794">
        <v>0</v>
      </c>
      <c r="M236" s="810">
        <v>0</v>
      </c>
      <c r="N236" s="801">
        <v>0</v>
      </c>
      <c r="O236" s="801">
        <v>0</v>
      </c>
      <c r="P236" s="801">
        <v>1</v>
      </c>
      <c r="Q236" s="801">
        <v>0</v>
      </c>
      <c r="R236" s="801">
        <v>0</v>
      </c>
      <c r="S236" s="801">
        <v>5</v>
      </c>
      <c r="T236" s="802">
        <v>6</v>
      </c>
      <c r="U236" s="821">
        <v>0</v>
      </c>
      <c r="V236" s="822">
        <v>0</v>
      </c>
      <c r="W236" s="822">
        <v>0</v>
      </c>
      <c r="X236" s="822">
        <v>0</v>
      </c>
      <c r="Y236" s="822">
        <v>0</v>
      </c>
      <c r="Z236" s="822">
        <v>0</v>
      </c>
      <c r="AA236" s="822">
        <v>0</v>
      </c>
      <c r="AB236" s="823">
        <v>0</v>
      </c>
      <c r="AC236" s="832" t="s">
        <v>878</v>
      </c>
      <c r="AD236" s="833" t="s">
        <v>878</v>
      </c>
      <c r="AE236" s="834" t="s">
        <v>1471</v>
      </c>
      <c r="AF236" s="831" t="s">
        <v>1471</v>
      </c>
      <c r="AG236" s="832" t="s">
        <v>792</v>
      </c>
      <c r="AH236" s="842" t="s">
        <v>791</v>
      </c>
    </row>
    <row r="237" spans="1:34" ht="15.75" thickBot="1">
      <c r="A237" s="780" t="s">
        <v>243</v>
      </c>
      <c r="B237" s="783" t="s">
        <v>555</v>
      </c>
      <c r="C237" s="783" t="s">
        <v>1289</v>
      </c>
      <c r="D237" s="805"/>
      <c r="E237" s="816">
        <v>0</v>
      </c>
      <c r="F237" s="791">
        <v>0</v>
      </c>
      <c r="G237" s="792">
        <v>0</v>
      </c>
      <c r="H237" s="791">
        <v>0</v>
      </c>
      <c r="I237" s="793">
        <v>0</v>
      </c>
      <c r="J237" s="791">
        <v>0</v>
      </c>
      <c r="K237" s="791">
        <v>3</v>
      </c>
      <c r="L237" s="794">
        <v>3</v>
      </c>
      <c r="M237" s="810">
        <v>0</v>
      </c>
      <c r="N237" s="801">
        <v>0</v>
      </c>
      <c r="O237" s="801">
        <v>5</v>
      </c>
      <c r="P237" s="801">
        <v>2</v>
      </c>
      <c r="Q237" s="801">
        <v>3</v>
      </c>
      <c r="R237" s="801">
        <v>0</v>
      </c>
      <c r="S237" s="801">
        <v>90</v>
      </c>
      <c r="T237" s="802">
        <v>100</v>
      </c>
      <c r="U237" s="821">
        <v>0</v>
      </c>
      <c r="V237" s="822">
        <v>0</v>
      </c>
      <c r="W237" s="822">
        <v>0</v>
      </c>
      <c r="X237" s="822">
        <v>0</v>
      </c>
      <c r="Y237" s="822">
        <v>0</v>
      </c>
      <c r="Z237" s="822">
        <v>0</v>
      </c>
      <c r="AA237" s="822">
        <v>3.3333333333333333E-2</v>
      </c>
      <c r="AB237" s="823">
        <v>0.03</v>
      </c>
      <c r="AC237" s="832" t="s">
        <v>878</v>
      </c>
      <c r="AD237" s="833" t="s">
        <v>878</v>
      </c>
      <c r="AE237" s="834" t="s">
        <v>1471</v>
      </c>
      <c r="AF237" s="831" t="s">
        <v>1471</v>
      </c>
      <c r="AG237" s="832" t="s">
        <v>792</v>
      </c>
      <c r="AH237" s="842" t="s">
        <v>791</v>
      </c>
    </row>
    <row r="238" spans="1:34" ht="15.75" thickBot="1">
      <c r="A238" s="780" t="s">
        <v>461</v>
      </c>
      <c r="B238" s="783" t="s">
        <v>801</v>
      </c>
      <c r="C238" s="783" t="s">
        <v>1289</v>
      </c>
      <c r="D238" s="805"/>
      <c r="E238" s="816">
        <v>0</v>
      </c>
      <c r="F238" s="791">
        <v>0</v>
      </c>
      <c r="G238" s="792">
        <v>1</v>
      </c>
      <c r="H238" s="791">
        <v>0</v>
      </c>
      <c r="I238" s="793">
        <v>0</v>
      </c>
      <c r="J238" s="791">
        <v>0</v>
      </c>
      <c r="K238" s="791">
        <v>0</v>
      </c>
      <c r="L238" s="794">
        <v>1</v>
      </c>
      <c r="M238" s="810">
        <v>0</v>
      </c>
      <c r="N238" s="801">
        <v>0</v>
      </c>
      <c r="O238" s="801">
        <v>7</v>
      </c>
      <c r="P238" s="801">
        <v>3</v>
      </c>
      <c r="Q238" s="801">
        <v>38</v>
      </c>
      <c r="R238" s="801">
        <v>0</v>
      </c>
      <c r="S238" s="801">
        <v>0</v>
      </c>
      <c r="T238" s="802">
        <v>48</v>
      </c>
      <c r="U238" s="821">
        <v>0</v>
      </c>
      <c r="V238" s="822">
        <v>0</v>
      </c>
      <c r="W238" s="822">
        <v>0.14285714285714285</v>
      </c>
      <c r="X238" s="822">
        <v>0</v>
      </c>
      <c r="Y238" s="822">
        <v>0</v>
      </c>
      <c r="Z238" s="822">
        <v>0</v>
      </c>
      <c r="AA238" s="822">
        <v>0</v>
      </c>
      <c r="AB238" s="823">
        <v>2.0833333333333332E-2</v>
      </c>
      <c r="AC238" s="832" t="s">
        <v>878</v>
      </c>
      <c r="AD238" s="833" t="s">
        <v>878</v>
      </c>
      <c r="AE238" s="834" t="s">
        <v>1471</v>
      </c>
      <c r="AF238" s="831" t="s">
        <v>1471</v>
      </c>
      <c r="AG238" s="832" t="s">
        <v>792</v>
      </c>
      <c r="AH238" s="842" t="s">
        <v>791</v>
      </c>
    </row>
    <row r="239" spans="1:34" ht="15.75" thickBot="1">
      <c r="A239" s="780" t="s">
        <v>222</v>
      </c>
      <c r="B239" s="783" t="s">
        <v>833</v>
      </c>
      <c r="C239" s="783" t="s">
        <v>1289</v>
      </c>
      <c r="D239" s="805"/>
      <c r="E239" s="816">
        <v>0</v>
      </c>
      <c r="F239" s="791">
        <v>0</v>
      </c>
      <c r="G239" s="792">
        <v>0</v>
      </c>
      <c r="H239" s="791">
        <v>0</v>
      </c>
      <c r="I239" s="793">
        <v>0</v>
      </c>
      <c r="J239" s="791">
        <v>0</v>
      </c>
      <c r="K239" s="791">
        <v>0</v>
      </c>
      <c r="L239" s="794">
        <v>0</v>
      </c>
      <c r="M239" s="810">
        <v>4</v>
      </c>
      <c r="N239" s="801">
        <v>1</v>
      </c>
      <c r="O239" s="801">
        <v>5</v>
      </c>
      <c r="P239" s="801">
        <v>5</v>
      </c>
      <c r="Q239" s="801">
        <v>2</v>
      </c>
      <c r="R239" s="801">
        <v>0</v>
      </c>
      <c r="S239" s="801">
        <v>86</v>
      </c>
      <c r="T239" s="802">
        <v>103</v>
      </c>
      <c r="U239" s="821">
        <v>0</v>
      </c>
      <c r="V239" s="822">
        <v>0</v>
      </c>
      <c r="W239" s="822">
        <v>0</v>
      </c>
      <c r="X239" s="822">
        <v>0</v>
      </c>
      <c r="Y239" s="822">
        <v>0</v>
      </c>
      <c r="Z239" s="822">
        <v>0</v>
      </c>
      <c r="AA239" s="822">
        <v>0</v>
      </c>
      <c r="AB239" s="823">
        <v>0</v>
      </c>
      <c r="AC239" s="832" t="s">
        <v>878</v>
      </c>
      <c r="AD239" s="833" t="s">
        <v>878</v>
      </c>
      <c r="AE239" s="834" t="s">
        <v>1471</v>
      </c>
      <c r="AF239" s="831" t="s">
        <v>1471</v>
      </c>
      <c r="AG239" s="832" t="s">
        <v>792</v>
      </c>
      <c r="AH239" s="842" t="s">
        <v>791</v>
      </c>
    </row>
    <row r="240" spans="1:34" ht="15.75" thickBot="1">
      <c r="A240" s="780" t="s">
        <v>1111</v>
      </c>
      <c r="B240" s="783" t="s">
        <v>563</v>
      </c>
      <c r="C240" s="783" t="s">
        <v>1289</v>
      </c>
      <c r="D240" s="805"/>
      <c r="E240" s="816">
        <v>0</v>
      </c>
      <c r="F240" s="791">
        <v>0</v>
      </c>
      <c r="G240" s="792">
        <v>0</v>
      </c>
      <c r="H240" s="791">
        <v>0</v>
      </c>
      <c r="I240" s="793">
        <v>0</v>
      </c>
      <c r="J240" s="791">
        <v>0</v>
      </c>
      <c r="K240" s="791">
        <v>4</v>
      </c>
      <c r="L240" s="794">
        <v>4</v>
      </c>
      <c r="M240" s="810">
        <v>0</v>
      </c>
      <c r="N240" s="801">
        <v>1</v>
      </c>
      <c r="O240" s="801">
        <v>15</v>
      </c>
      <c r="P240" s="801">
        <v>16</v>
      </c>
      <c r="Q240" s="801">
        <v>8</v>
      </c>
      <c r="R240" s="801">
        <v>0</v>
      </c>
      <c r="S240" s="801">
        <v>219</v>
      </c>
      <c r="T240" s="802">
        <v>259</v>
      </c>
      <c r="U240" s="821">
        <v>0</v>
      </c>
      <c r="V240" s="822">
        <v>0</v>
      </c>
      <c r="W240" s="822">
        <v>0</v>
      </c>
      <c r="X240" s="822">
        <v>0</v>
      </c>
      <c r="Y240" s="822">
        <v>0</v>
      </c>
      <c r="Z240" s="822">
        <v>0</v>
      </c>
      <c r="AA240" s="822">
        <v>1.8264840182648401E-2</v>
      </c>
      <c r="AB240" s="823">
        <v>1.5444015444015444E-2</v>
      </c>
      <c r="AC240" s="832" t="s">
        <v>878</v>
      </c>
      <c r="AD240" s="833" t="s">
        <v>878</v>
      </c>
      <c r="AE240" s="834" t="s">
        <v>1471</v>
      </c>
      <c r="AF240" s="831" t="s">
        <v>1471</v>
      </c>
      <c r="AG240" s="832" t="s">
        <v>792</v>
      </c>
      <c r="AH240" s="842" t="s">
        <v>791</v>
      </c>
    </row>
    <row r="241" spans="1:34" ht="15.75" thickBot="1">
      <c r="A241" s="780" t="s">
        <v>407</v>
      </c>
      <c r="B241" s="783" t="s">
        <v>638</v>
      </c>
      <c r="C241" s="783" t="s">
        <v>1289</v>
      </c>
      <c r="D241" s="805"/>
      <c r="E241" s="816">
        <v>0</v>
      </c>
      <c r="F241" s="791">
        <v>0</v>
      </c>
      <c r="G241" s="792">
        <v>0</v>
      </c>
      <c r="H241" s="791">
        <v>0</v>
      </c>
      <c r="I241" s="793">
        <v>0</v>
      </c>
      <c r="J241" s="791">
        <v>0</v>
      </c>
      <c r="K241" s="791">
        <v>0</v>
      </c>
      <c r="L241" s="794">
        <v>0</v>
      </c>
      <c r="M241" s="810">
        <v>0</v>
      </c>
      <c r="N241" s="801">
        <v>0</v>
      </c>
      <c r="O241" s="801">
        <v>0</v>
      </c>
      <c r="P241" s="801">
        <v>2</v>
      </c>
      <c r="Q241" s="801">
        <v>0</v>
      </c>
      <c r="R241" s="801">
        <v>0</v>
      </c>
      <c r="S241" s="801">
        <v>13</v>
      </c>
      <c r="T241" s="802">
        <v>15</v>
      </c>
      <c r="U241" s="821">
        <v>0</v>
      </c>
      <c r="V241" s="822">
        <v>0</v>
      </c>
      <c r="W241" s="822">
        <v>0</v>
      </c>
      <c r="X241" s="822">
        <v>0</v>
      </c>
      <c r="Y241" s="822">
        <v>0</v>
      </c>
      <c r="Z241" s="822">
        <v>0</v>
      </c>
      <c r="AA241" s="822">
        <v>0</v>
      </c>
      <c r="AB241" s="823">
        <v>0</v>
      </c>
      <c r="AC241" s="832" t="s">
        <v>878</v>
      </c>
      <c r="AD241" s="833" t="s">
        <v>878</v>
      </c>
      <c r="AE241" s="834" t="s">
        <v>1471</v>
      </c>
      <c r="AF241" s="831" t="s">
        <v>1471</v>
      </c>
      <c r="AG241" s="832" t="s">
        <v>792</v>
      </c>
      <c r="AH241" s="842" t="s">
        <v>791</v>
      </c>
    </row>
    <row r="242" spans="1:34" ht="15.75" thickBot="1">
      <c r="A242" s="780" t="s">
        <v>1138</v>
      </c>
      <c r="B242" s="783" t="s">
        <v>773</v>
      </c>
      <c r="C242" s="783" t="s">
        <v>1289</v>
      </c>
      <c r="D242" s="805"/>
      <c r="E242" s="816">
        <v>0</v>
      </c>
      <c r="F242" s="791">
        <v>0</v>
      </c>
      <c r="G242" s="792">
        <v>0</v>
      </c>
      <c r="H242" s="791">
        <v>0</v>
      </c>
      <c r="I242" s="793">
        <v>0</v>
      </c>
      <c r="J242" s="791">
        <v>0</v>
      </c>
      <c r="K242" s="791">
        <v>0</v>
      </c>
      <c r="L242" s="794">
        <v>0</v>
      </c>
      <c r="M242" s="810">
        <v>1</v>
      </c>
      <c r="N242" s="801">
        <v>0</v>
      </c>
      <c r="O242" s="801">
        <v>0</v>
      </c>
      <c r="P242" s="801">
        <v>1</v>
      </c>
      <c r="Q242" s="801">
        <v>0</v>
      </c>
      <c r="R242" s="801">
        <v>0</v>
      </c>
      <c r="S242" s="801">
        <v>6</v>
      </c>
      <c r="T242" s="802">
        <v>8</v>
      </c>
      <c r="U242" s="821">
        <v>0</v>
      </c>
      <c r="V242" s="822">
        <v>0</v>
      </c>
      <c r="W242" s="822">
        <v>0</v>
      </c>
      <c r="X242" s="822">
        <v>0</v>
      </c>
      <c r="Y242" s="822">
        <v>0</v>
      </c>
      <c r="Z242" s="822">
        <v>0</v>
      </c>
      <c r="AA242" s="822">
        <v>0</v>
      </c>
      <c r="AB242" s="823">
        <v>0</v>
      </c>
      <c r="AC242" s="832" t="s">
        <v>878</v>
      </c>
      <c r="AD242" s="833" t="s">
        <v>878</v>
      </c>
      <c r="AE242" s="834" t="s">
        <v>1471</v>
      </c>
      <c r="AF242" s="831" t="s">
        <v>1471</v>
      </c>
      <c r="AG242" s="832" t="s">
        <v>792</v>
      </c>
      <c r="AH242" s="842" t="s">
        <v>791</v>
      </c>
    </row>
    <row r="243" spans="1:34" ht="15.75" thickBot="1">
      <c r="A243" s="780" t="s">
        <v>455</v>
      </c>
      <c r="B243" s="783" t="s">
        <v>824</v>
      </c>
      <c r="C243" s="783" t="s">
        <v>1289</v>
      </c>
      <c r="D243" s="805"/>
      <c r="E243" s="816">
        <v>0</v>
      </c>
      <c r="F243" s="791">
        <v>0</v>
      </c>
      <c r="G243" s="792">
        <v>0</v>
      </c>
      <c r="H243" s="791">
        <v>0</v>
      </c>
      <c r="I243" s="793">
        <v>0</v>
      </c>
      <c r="J243" s="791">
        <v>0</v>
      </c>
      <c r="K243" s="791">
        <v>0</v>
      </c>
      <c r="L243" s="794">
        <v>0</v>
      </c>
      <c r="M243" s="810">
        <v>0</v>
      </c>
      <c r="N243" s="801">
        <v>0</v>
      </c>
      <c r="O243" s="801">
        <v>0</v>
      </c>
      <c r="P243" s="801">
        <v>0</v>
      </c>
      <c r="Q243" s="801">
        <v>0</v>
      </c>
      <c r="R243" s="801">
        <v>0</v>
      </c>
      <c r="S243" s="801">
        <v>1</v>
      </c>
      <c r="T243" s="802">
        <v>1</v>
      </c>
      <c r="U243" s="821">
        <v>0</v>
      </c>
      <c r="V243" s="822">
        <v>0</v>
      </c>
      <c r="W243" s="822">
        <v>0</v>
      </c>
      <c r="X243" s="822">
        <v>0</v>
      </c>
      <c r="Y243" s="822">
        <v>0</v>
      </c>
      <c r="Z243" s="822">
        <v>0</v>
      </c>
      <c r="AA243" s="822">
        <v>0</v>
      </c>
      <c r="AB243" s="823">
        <v>0</v>
      </c>
      <c r="AC243" s="832" t="s">
        <v>878</v>
      </c>
      <c r="AD243" s="833" t="s">
        <v>878</v>
      </c>
      <c r="AE243" s="834" t="s">
        <v>1471</v>
      </c>
      <c r="AF243" s="831" t="s">
        <v>1471</v>
      </c>
      <c r="AG243" s="832" t="s">
        <v>792</v>
      </c>
      <c r="AH243" s="842" t="s">
        <v>791</v>
      </c>
    </row>
    <row r="244" spans="1:34" ht="15.75" thickBot="1">
      <c r="A244" s="780" t="s">
        <v>95</v>
      </c>
      <c r="B244" s="783" t="s">
        <v>823</v>
      </c>
      <c r="C244" s="783" t="s">
        <v>1289</v>
      </c>
      <c r="D244" s="805"/>
      <c r="E244" s="816">
        <v>0</v>
      </c>
      <c r="F244" s="791">
        <v>0</v>
      </c>
      <c r="G244" s="792">
        <v>0</v>
      </c>
      <c r="H244" s="791">
        <v>0</v>
      </c>
      <c r="I244" s="793">
        <v>0</v>
      </c>
      <c r="J244" s="791">
        <v>0</v>
      </c>
      <c r="K244" s="791">
        <v>2</v>
      </c>
      <c r="L244" s="794">
        <v>2</v>
      </c>
      <c r="M244" s="810">
        <v>0</v>
      </c>
      <c r="N244" s="801">
        <v>0</v>
      </c>
      <c r="O244" s="801">
        <v>0</v>
      </c>
      <c r="P244" s="801">
        <v>3</v>
      </c>
      <c r="Q244" s="801">
        <v>10</v>
      </c>
      <c r="R244" s="801">
        <v>0</v>
      </c>
      <c r="S244" s="801">
        <v>12</v>
      </c>
      <c r="T244" s="802">
        <v>25</v>
      </c>
      <c r="U244" s="821">
        <v>0</v>
      </c>
      <c r="V244" s="822">
        <v>0</v>
      </c>
      <c r="W244" s="822">
        <v>0</v>
      </c>
      <c r="X244" s="822">
        <v>0</v>
      </c>
      <c r="Y244" s="822">
        <v>0</v>
      </c>
      <c r="Z244" s="822">
        <v>0</v>
      </c>
      <c r="AA244" s="822">
        <v>0.16666666666666666</v>
      </c>
      <c r="AB244" s="823">
        <v>0.08</v>
      </c>
      <c r="AC244" s="832" t="s">
        <v>878</v>
      </c>
      <c r="AD244" s="833" t="s">
        <v>878</v>
      </c>
      <c r="AE244" s="834" t="s">
        <v>1471</v>
      </c>
      <c r="AF244" s="831" t="s">
        <v>1471</v>
      </c>
      <c r="AG244" s="832" t="s">
        <v>792</v>
      </c>
      <c r="AH244" s="842" t="s">
        <v>791</v>
      </c>
    </row>
    <row r="245" spans="1:34" ht="15.75" thickBot="1">
      <c r="A245" s="780" t="s">
        <v>436</v>
      </c>
      <c r="B245" s="783" t="s">
        <v>646</v>
      </c>
      <c r="C245" s="783" t="s">
        <v>1289</v>
      </c>
      <c r="D245" s="805"/>
      <c r="E245" s="816">
        <v>0</v>
      </c>
      <c r="F245" s="791">
        <v>0</v>
      </c>
      <c r="G245" s="792">
        <v>0</v>
      </c>
      <c r="H245" s="791">
        <v>0</v>
      </c>
      <c r="I245" s="793">
        <v>0</v>
      </c>
      <c r="J245" s="791">
        <v>0</v>
      </c>
      <c r="K245" s="791">
        <v>0</v>
      </c>
      <c r="L245" s="794">
        <v>0</v>
      </c>
      <c r="M245" s="810">
        <v>0</v>
      </c>
      <c r="N245" s="801">
        <v>2</v>
      </c>
      <c r="O245" s="801">
        <v>3</v>
      </c>
      <c r="P245" s="801">
        <v>6</v>
      </c>
      <c r="Q245" s="801">
        <v>15</v>
      </c>
      <c r="R245" s="801">
        <v>0</v>
      </c>
      <c r="S245" s="801">
        <v>73</v>
      </c>
      <c r="T245" s="802">
        <v>99</v>
      </c>
      <c r="U245" s="821">
        <v>0</v>
      </c>
      <c r="V245" s="822">
        <v>0</v>
      </c>
      <c r="W245" s="822">
        <v>0</v>
      </c>
      <c r="X245" s="822">
        <v>0</v>
      </c>
      <c r="Y245" s="822">
        <v>0</v>
      </c>
      <c r="Z245" s="822">
        <v>0</v>
      </c>
      <c r="AA245" s="822">
        <v>0</v>
      </c>
      <c r="AB245" s="823">
        <v>0</v>
      </c>
      <c r="AC245" s="832" t="s">
        <v>878</v>
      </c>
      <c r="AD245" s="833" t="s">
        <v>878</v>
      </c>
      <c r="AE245" s="834" t="s">
        <v>1471</v>
      </c>
      <c r="AF245" s="831" t="s">
        <v>1471</v>
      </c>
      <c r="AG245" s="832" t="s">
        <v>792</v>
      </c>
      <c r="AH245" s="842" t="s">
        <v>791</v>
      </c>
    </row>
    <row r="246" spans="1:34" ht="15">
      <c r="A246" s="780" t="s">
        <v>272</v>
      </c>
      <c r="B246" s="783" t="s">
        <v>678</v>
      </c>
      <c r="C246" s="783" t="s">
        <v>1289</v>
      </c>
      <c r="D246" s="805"/>
      <c r="E246" s="816">
        <v>0</v>
      </c>
      <c r="F246" s="791">
        <v>0</v>
      </c>
      <c r="G246" s="792">
        <v>0</v>
      </c>
      <c r="H246" s="791">
        <v>0</v>
      </c>
      <c r="I246" s="793">
        <v>0</v>
      </c>
      <c r="J246" s="791">
        <v>0</v>
      </c>
      <c r="K246" s="791">
        <v>0</v>
      </c>
      <c r="L246" s="794">
        <v>0</v>
      </c>
      <c r="M246" s="810">
        <v>0</v>
      </c>
      <c r="N246" s="801">
        <v>0</v>
      </c>
      <c r="O246" s="801">
        <v>0</v>
      </c>
      <c r="P246" s="801">
        <v>1</v>
      </c>
      <c r="Q246" s="801">
        <v>0</v>
      </c>
      <c r="R246" s="801">
        <v>0</v>
      </c>
      <c r="S246" s="801">
        <v>19</v>
      </c>
      <c r="T246" s="802">
        <v>20</v>
      </c>
      <c r="U246" s="821">
        <v>0</v>
      </c>
      <c r="V246" s="822">
        <v>0</v>
      </c>
      <c r="W246" s="822">
        <v>0</v>
      </c>
      <c r="X246" s="822">
        <v>0</v>
      </c>
      <c r="Y246" s="822">
        <v>0</v>
      </c>
      <c r="Z246" s="822">
        <v>0</v>
      </c>
      <c r="AA246" s="822">
        <v>0</v>
      </c>
      <c r="AB246" s="823">
        <v>0</v>
      </c>
      <c r="AC246" s="832" t="s">
        <v>878</v>
      </c>
      <c r="AD246" s="833" t="s">
        <v>878</v>
      </c>
      <c r="AE246" s="834" t="s">
        <v>1471</v>
      </c>
      <c r="AF246" s="831" t="s">
        <v>1471</v>
      </c>
      <c r="AG246" s="832" t="s">
        <v>792</v>
      </c>
      <c r="AH246" s="842" t="s">
        <v>791</v>
      </c>
    </row>
    <row r="247" spans="1:34" ht="15.75" thickBot="1">
      <c r="A247" s="780" t="s">
        <v>230</v>
      </c>
      <c r="B247" s="783" t="s">
        <v>690</v>
      </c>
      <c r="C247" s="783" t="s">
        <v>1289</v>
      </c>
      <c r="D247" s="805"/>
      <c r="E247" s="816">
        <v>8</v>
      </c>
      <c r="F247" s="791">
        <v>0</v>
      </c>
      <c r="G247" s="792">
        <v>19</v>
      </c>
      <c r="H247" s="791">
        <v>18</v>
      </c>
      <c r="I247" s="793">
        <v>6</v>
      </c>
      <c r="J247" s="791">
        <v>2</v>
      </c>
      <c r="K247" s="791">
        <v>85</v>
      </c>
      <c r="L247" s="794">
        <v>138</v>
      </c>
      <c r="M247" s="810">
        <v>43</v>
      </c>
      <c r="N247" s="801">
        <v>144</v>
      </c>
      <c r="O247" s="801">
        <v>398</v>
      </c>
      <c r="P247" s="801">
        <v>458</v>
      </c>
      <c r="Q247" s="801">
        <v>134</v>
      </c>
      <c r="R247" s="801">
        <v>21</v>
      </c>
      <c r="S247" s="801">
        <v>2896</v>
      </c>
      <c r="T247" s="802">
        <v>4094</v>
      </c>
      <c r="U247" s="821">
        <v>0.18604651162790697</v>
      </c>
      <c r="V247" s="822">
        <v>0</v>
      </c>
      <c r="W247" s="822">
        <v>4.7738693467336682E-2</v>
      </c>
      <c r="X247" s="822">
        <v>3.9301310043668124E-2</v>
      </c>
      <c r="Y247" s="822">
        <v>4.4776119402985072E-2</v>
      </c>
      <c r="Z247" s="822">
        <v>9.5238095238095233E-2</v>
      </c>
      <c r="AA247" s="822">
        <v>2.9350828729281769E-2</v>
      </c>
      <c r="AB247" s="823">
        <v>3.3707865168539325E-2</v>
      </c>
      <c r="AC247" s="832" t="s">
        <v>878</v>
      </c>
      <c r="AD247" s="833" t="s">
        <v>792</v>
      </c>
      <c r="AE247" s="834" t="s">
        <v>2527</v>
      </c>
      <c r="AF247" s="842" t="s">
        <v>878</v>
      </c>
      <c r="AG247" s="832" t="s">
        <v>792</v>
      </c>
      <c r="AH247" s="842" t="s">
        <v>792</v>
      </c>
    </row>
    <row r="248" spans="1:34" ht="15.75" thickBot="1">
      <c r="A248" s="780" t="s">
        <v>126</v>
      </c>
      <c r="B248" s="783" t="s">
        <v>814</v>
      </c>
      <c r="C248" s="783" t="s">
        <v>1296</v>
      </c>
      <c r="D248" s="805"/>
      <c r="E248" s="816">
        <v>0</v>
      </c>
      <c r="F248" s="791">
        <v>0</v>
      </c>
      <c r="G248" s="792">
        <v>0</v>
      </c>
      <c r="H248" s="791">
        <v>2</v>
      </c>
      <c r="I248" s="793">
        <v>1</v>
      </c>
      <c r="J248" s="791">
        <v>0</v>
      </c>
      <c r="K248" s="791">
        <v>6</v>
      </c>
      <c r="L248" s="794">
        <v>9</v>
      </c>
      <c r="M248" s="810">
        <v>5</v>
      </c>
      <c r="N248" s="801">
        <v>11</v>
      </c>
      <c r="O248" s="801">
        <v>67</v>
      </c>
      <c r="P248" s="801">
        <v>73</v>
      </c>
      <c r="Q248" s="801">
        <v>8</v>
      </c>
      <c r="R248" s="801">
        <v>2</v>
      </c>
      <c r="S248" s="801">
        <v>528</v>
      </c>
      <c r="T248" s="802">
        <v>694</v>
      </c>
      <c r="U248" s="821">
        <v>0</v>
      </c>
      <c r="V248" s="822">
        <v>0</v>
      </c>
      <c r="W248" s="822">
        <v>0</v>
      </c>
      <c r="X248" s="822">
        <v>2.7397260273972601E-2</v>
      </c>
      <c r="Y248" s="822">
        <v>0.125</v>
      </c>
      <c r="Z248" s="822">
        <v>0</v>
      </c>
      <c r="AA248" s="822">
        <v>1.1363636363636364E-2</v>
      </c>
      <c r="AB248" s="823">
        <v>1.2968299711815562E-2</v>
      </c>
      <c r="AC248" s="832" t="s">
        <v>878</v>
      </c>
      <c r="AD248" s="833" t="s">
        <v>878</v>
      </c>
      <c r="AE248" s="834" t="s">
        <v>1471</v>
      </c>
      <c r="AF248" s="831" t="s">
        <v>1471</v>
      </c>
      <c r="AG248" s="832" t="s">
        <v>792</v>
      </c>
      <c r="AH248" s="842" t="s">
        <v>791</v>
      </c>
    </row>
    <row r="249" spans="1:34" ht="15.75" thickBot="1">
      <c r="A249" s="780" t="s">
        <v>270</v>
      </c>
      <c r="B249" s="783" t="s">
        <v>677</v>
      </c>
      <c r="C249" s="783" t="s">
        <v>1296</v>
      </c>
      <c r="D249" s="805"/>
      <c r="E249" s="816">
        <v>1</v>
      </c>
      <c r="F249" s="791">
        <v>4</v>
      </c>
      <c r="G249" s="792">
        <v>7</v>
      </c>
      <c r="H249" s="791">
        <v>3</v>
      </c>
      <c r="I249" s="793">
        <v>1</v>
      </c>
      <c r="J249" s="791">
        <v>0</v>
      </c>
      <c r="K249" s="791">
        <v>7</v>
      </c>
      <c r="L249" s="794">
        <v>23</v>
      </c>
      <c r="M249" s="810">
        <v>71</v>
      </c>
      <c r="N249" s="801">
        <v>127</v>
      </c>
      <c r="O249" s="801">
        <v>321</v>
      </c>
      <c r="P249" s="801">
        <v>182</v>
      </c>
      <c r="Q249" s="801">
        <v>32</v>
      </c>
      <c r="R249" s="801">
        <v>29</v>
      </c>
      <c r="S249" s="801">
        <v>935</v>
      </c>
      <c r="T249" s="802">
        <v>1697</v>
      </c>
      <c r="U249" s="821">
        <v>1.4084507042253521E-2</v>
      </c>
      <c r="V249" s="822">
        <v>3.1496062992125984E-2</v>
      </c>
      <c r="W249" s="822">
        <v>2.1806853582554516E-2</v>
      </c>
      <c r="X249" s="822">
        <v>1.6483516483516484E-2</v>
      </c>
      <c r="Y249" s="822">
        <v>3.125E-2</v>
      </c>
      <c r="Z249" s="822">
        <v>0</v>
      </c>
      <c r="AA249" s="822">
        <v>7.4866310160427805E-3</v>
      </c>
      <c r="AB249" s="823">
        <v>1.3553329404832056E-2</v>
      </c>
      <c r="AC249" s="832" t="s">
        <v>878</v>
      </c>
      <c r="AD249" s="833" t="s">
        <v>878</v>
      </c>
      <c r="AE249" s="834" t="s">
        <v>1471</v>
      </c>
      <c r="AF249" s="831" t="s">
        <v>1471</v>
      </c>
      <c r="AG249" s="832" t="s">
        <v>792</v>
      </c>
      <c r="AH249" s="842" t="s">
        <v>791</v>
      </c>
    </row>
    <row r="250" spans="1:34" ht="15.75" thickBot="1">
      <c r="A250" s="780" t="s">
        <v>134</v>
      </c>
      <c r="B250" s="783" t="s">
        <v>789</v>
      </c>
      <c r="C250" s="783" t="s">
        <v>1296</v>
      </c>
      <c r="D250" s="805"/>
      <c r="E250" s="816">
        <v>0</v>
      </c>
      <c r="F250" s="791">
        <v>0</v>
      </c>
      <c r="G250" s="792">
        <v>2</v>
      </c>
      <c r="H250" s="791">
        <v>0</v>
      </c>
      <c r="I250" s="793">
        <v>0</v>
      </c>
      <c r="J250" s="791">
        <v>0</v>
      </c>
      <c r="K250" s="791">
        <v>15</v>
      </c>
      <c r="L250" s="794">
        <v>17</v>
      </c>
      <c r="M250" s="810">
        <v>17</v>
      </c>
      <c r="N250" s="801">
        <v>24</v>
      </c>
      <c r="O250" s="801">
        <v>101</v>
      </c>
      <c r="P250" s="801">
        <v>66</v>
      </c>
      <c r="Q250" s="801">
        <v>12</v>
      </c>
      <c r="R250" s="801">
        <v>6</v>
      </c>
      <c r="S250" s="801">
        <v>583</v>
      </c>
      <c r="T250" s="802">
        <v>809</v>
      </c>
      <c r="U250" s="821">
        <v>0</v>
      </c>
      <c r="V250" s="822">
        <v>0</v>
      </c>
      <c r="W250" s="822">
        <v>1.9801980198019802E-2</v>
      </c>
      <c r="X250" s="822">
        <v>0</v>
      </c>
      <c r="Y250" s="822">
        <v>0</v>
      </c>
      <c r="Z250" s="822">
        <v>0</v>
      </c>
      <c r="AA250" s="822">
        <v>2.5728987993138937E-2</v>
      </c>
      <c r="AB250" s="823">
        <v>2.1013597033374538E-2</v>
      </c>
      <c r="AC250" s="832" t="s">
        <v>878</v>
      </c>
      <c r="AD250" s="833" t="s">
        <v>878</v>
      </c>
      <c r="AE250" s="834" t="s">
        <v>1471</v>
      </c>
      <c r="AF250" s="831" t="s">
        <v>1471</v>
      </c>
      <c r="AG250" s="832" t="s">
        <v>792</v>
      </c>
      <c r="AH250" s="842" t="s">
        <v>791</v>
      </c>
    </row>
    <row r="251" spans="1:34" ht="15.75" thickBot="1">
      <c r="A251" s="780" t="s">
        <v>54</v>
      </c>
      <c r="B251" s="783" t="s">
        <v>509</v>
      </c>
      <c r="C251" s="783" t="s">
        <v>1296</v>
      </c>
      <c r="D251" s="805"/>
      <c r="E251" s="816">
        <v>0</v>
      </c>
      <c r="F251" s="791">
        <v>1</v>
      </c>
      <c r="G251" s="792">
        <v>1</v>
      </c>
      <c r="H251" s="791">
        <v>0</v>
      </c>
      <c r="I251" s="793">
        <v>0</v>
      </c>
      <c r="J251" s="791">
        <v>0</v>
      </c>
      <c r="K251" s="791">
        <v>9</v>
      </c>
      <c r="L251" s="794">
        <v>11</v>
      </c>
      <c r="M251" s="810">
        <v>58</v>
      </c>
      <c r="N251" s="801">
        <v>34</v>
      </c>
      <c r="O251" s="801">
        <v>139</v>
      </c>
      <c r="P251" s="801">
        <v>90</v>
      </c>
      <c r="Q251" s="801">
        <v>7</v>
      </c>
      <c r="R251" s="801">
        <v>5</v>
      </c>
      <c r="S251" s="801">
        <v>825</v>
      </c>
      <c r="T251" s="802">
        <v>1158</v>
      </c>
      <c r="U251" s="821">
        <v>0</v>
      </c>
      <c r="V251" s="822">
        <v>2.9411764705882353E-2</v>
      </c>
      <c r="W251" s="822">
        <v>7.1942446043165471E-3</v>
      </c>
      <c r="X251" s="822">
        <v>0</v>
      </c>
      <c r="Y251" s="822">
        <v>0</v>
      </c>
      <c r="Z251" s="822">
        <v>0</v>
      </c>
      <c r="AA251" s="822">
        <v>1.090909090909091E-2</v>
      </c>
      <c r="AB251" s="823">
        <v>9.4991364421416237E-3</v>
      </c>
      <c r="AC251" s="832" t="s">
        <v>878</v>
      </c>
      <c r="AD251" s="833" t="s">
        <v>878</v>
      </c>
      <c r="AE251" s="834" t="s">
        <v>1471</v>
      </c>
      <c r="AF251" s="831" t="s">
        <v>1471</v>
      </c>
      <c r="AG251" s="832" t="s">
        <v>792</v>
      </c>
      <c r="AH251" s="842" t="s">
        <v>791</v>
      </c>
    </row>
    <row r="252" spans="1:34" ht="15.75" thickBot="1">
      <c r="A252" s="780" t="s">
        <v>315</v>
      </c>
      <c r="B252" s="783" t="s">
        <v>734</v>
      </c>
      <c r="C252" s="783" t="s">
        <v>1296</v>
      </c>
      <c r="D252" s="805"/>
      <c r="E252" s="816">
        <v>0</v>
      </c>
      <c r="F252" s="791">
        <v>0</v>
      </c>
      <c r="G252" s="792">
        <v>0</v>
      </c>
      <c r="H252" s="791">
        <v>0</v>
      </c>
      <c r="I252" s="793">
        <v>0</v>
      </c>
      <c r="J252" s="791">
        <v>0</v>
      </c>
      <c r="K252" s="791">
        <v>0</v>
      </c>
      <c r="L252" s="794">
        <v>0</v>
      </c>
      <c r="M252" s="810">
        <v>1</v>
      </c>
      <c r="N252" s="801">
        <v>3</v>
      </c>
      <c r="O252" s="801">
        <v>7</v>
      </c>
      <c r="P252" s="801">
        <v>5</v>
      </c>
      <c r="Q252" s="801">
        <v>2</v>
      </c>
      <c r="R252" s="801">
        <v>0</v>
      </c>
      <c r="S252" s="801">
        <v>66</v>
      </c>
      <c r="T252" s="802">
        <v>84</v>
      </c>
      <c r="U252" s="821">
        <v>0</v>
      </c>
      <c r="V252" s="822">
        <v>0</v>
      </c>
      <c r="W252" s="822">
        <v>0</v>
      </c>
      <c r="X252" s="822">
        <v>0</v>
      </c>
      <c r="Y252" s="822">
        <v>0</v>
      </c>
      <c r="Z252" s="822">
        <v>0</v>
      </c>
      <c r="AA252" s="822">
        <v>0</v>
      </c>
      <c r="AB252" s="823">
        <v>0</v>
      </c>
      <c r="AC252" s="832" t="s">
        <v>878</v>
      </c>
      <c r="AD252" s="833" t="s">
        <v>878</v>
      </c>
      <c r="AE252" s="834" t="s">
        <v>1471</v>
      </c>
      <c r="AF252" s="831" t="s">
        <v>1471</v>
      </c>
      <c r="AG252" s="832" t="s">
        <v>792</v>
      </c>
      <c r="AH252" s="842" t="s">
        <v>791</v>
      </c>
    </row>
    <row r="253" spans="1:34" ht="15.75" thickBot="1">
      <c r="A253" s="780" t="s">
        <v>384</v>
      </c>
      <c r="B253" s="783" t="s">
        <v>608</v>
      </c>
      <c r="C253" s="783" t="s">
        <v>1296</v>
      </c>
      <c r="D253" s="805"/>
      <c r="E253" s="816">
        <v>0</v>
      </c>
      <c r="F253" s="791">
        <v>0</v>
      </c>
      <c r="G253" s="792">
        <v>0</v>
      </c>
      <c r="H253" s="791">
        <v>0</v>
      </c>
      <c r="I253" s="793">
        <v>0</v>
      </c>
      <c r="J253" s="791">
        <v>0</v>
      </c>
      <c r="K253" s="791">
        <v>0</v>
      </c>
      <c r="L253" s="794">
        <v>0</v>
      </c>
      <c r="M253" s="810">
        <v>1</v>
      </c>
      <c r="N253" s="801">
        <v>0</v>
      </c>
      <c r="O253" s="801">
        <v>5</v>
      </c>
      <c r="P253" s="801">
        <v>0</v>
      </c>
      <c r="Q253" s="801">
        <v>3</v>
      </c>
      <c r="R253" s="801">
        <v>0</v>
      </c>
      <c r="S253" s="801">
        <v>49</v>
      </c>
      <c r="T253" s="802">
        <v>58</v>
      </c>
      <c r="U253" s="821">
        <v>0</v>
      </c>
      <c r="V253" s="822">
        <v>0</v>
      </c>
      <c r="W253" s="822">
        <v>0</v>
      </c>
      <c r="X253" s="822">
        <v>0</v>
      </c>
      <c r="Y253" s="822">
        <v>0</v>
      </c>
      <c r="Z253" s="822">
        <v>0</v>
      </c>
      <c r="AA253" s="822">
        <v>0</v>
      </c>
      <c r="AB253" s="823">
        <v>0</v>
      </c>
      <c r="AC253" s="832" t="s">
        <v>878</v>
      </c>
      <c r="AD253" s="833" t="s">
        <v>878</v>
      </c>
      <c r="AE253" s="834" t="s">
        <v>1471</v>
      </c>
      <c r="AF253" s="831" t="s">
        <v>1471</v>
      </c>
      <c r="AG253" s="832" t="s">
        <v>792</v>
      </c>
      <c r="AH253" s="842" t="s">
        <v>791</v>
      </c>
    </row>
    <row r="254" spans="1:34" ht="15.75" thickBot="1">
      <c r="A254" s="780" t="s">
        <v>214</v>
      </c>
      <c r="B254" s="783" t="s">
        <v>744</v>
      </c>
      <c r="C254" s="783" t="s">
        <v>1296</v>
      </c>
      <c r="D254" s="805"/>
      <c r="E254" s="816">
        <v>0</v>
      </c>
      <c r="F254" s="791">
        <v>0</v>
      </c>
      <c r="G254" s="792">
        <v>1</v>
      </c>
      <c r="H254" s="791">
        <v>0</v>
      </c>
      <c r="I254" s="793">
        <v>0</v>
      </c>
      <c r="J254" s="791">
        <v>0</v>
      </c>
      <c r="K254" s="791">
        <v>0</v>
      </c>
      <c r="L254" s="794">
        <v>1</v>
      </c>
      <c r="M254" s="810">
        <v>0</v>
      </c>
      <c r="N254" s="801">
        <v>2</v>
      </c>
      <c r="O254" s="801">
        <v>41</v>
      </c>
      <c r="P254" s="801">
        <v>22</v>
      </c>
      <c r="Q254" s="801">
        <v>8</v>
      </c>
      <c r="R254" s="801">
        <v>0</v>
      </c>
      <c r="S254" s="801">
        <v>241</v>
      </c>
      <c r="T254" s="802">
        <v>314</v>
      </c>
      <c r="U254" s="821">
        <v>0</v>
      </c>
      <c r="V254" s="822">
        <v>0</v>
      </c>
      <c r="W254" s="822">
        <v>2.4390243902439025E-2</v>
      </c>
      <c r="X254" s="822">
        <v>0</v>
      </c>
      <c r="Y254" s="822">
        <v>0</v>
      </c>
      <c r="Z254" s="822">
        <v>0</v>
      </c>
      <c r="AA254" s="822">
        <v>0</v>
      </c>
      <c r="AB254" s="823">
        <v>3.1847133757961785E-3</v>
      </c>
      <c r="AC254" s="832" t="s">
        <v>878</v>
      </c>
      <c r="AD254" s="833" t="s">
        <v>878</v>
      </c>
      <c r="AE254" s="834" t="s">
        <v>1471</v>
      </c>
      <c r="AF254" s="831" t="s">
        <v>1471</v>
      </c>
      <c r="AG254" s="832" t="s">
        <v>792</v>
      </c>
      <c r="AH254" s="842" t="s">
        <v>791</v>
      </c>
    </row>
    <row r="255" spans="1:34" ht="15.75" thickBot="1">
      <c r="A255" s="780" t="s">
        <v>202</v>
      </c>
      <c r="B255" s="783" t="s">
        <v>780</v>
      </c>
      <c r="C255" s="783" t="s">
        <v>1296</v>
      </c>
      <c r="D255" s="805"/>
      <c r="E255" s="816">
        <v>0</v>
      </c>
      <c r="F255" s="791">
        <v>0</v>
      </c>
      <c r="G255" s="792">
        <v>1</v>
      </c>
      <c r="H255" s="791">
        <v>0</v>
      </c>
      <c r="I255" s="793">
        <v>0</v>
      </c>
      <c r="J255" s="791">
        <v>0</v>
      </c>
      <c r="K255" s="791">
        <v>1</v>
      </c>
      <c r="L255" s="794">
        <v>2</v>
      </c>
      <c r="M255" s="810">
        <v>0</v>
      </c>
      <c r="N255" s="801">
        <v>3</v>
      </c>
      <c r="O255" s="801">
        <v>15</v>
      </c>
      <c r="P255" s="801">
        <v>7</v>
      </c>
      <c r="Q255" s="801">
        <v>0</v>
      </c>
      <c r="R255" s="801">
        <v>0</v>
      </c>
      <c r="S255" s="801">
        <v>152</v>
      </c>
      <c r="T255" s="802">
        <v>177</v>
      </c>
      <c r="U255" s="821">
        <v>0</v>
      </c>
      <c r="V255" s="822">
        <v>0</v>
      </c>
      <c r="W255" s="822">
        <v>6.6666666666666666E-2</v>
      </c>
      <c r="X255" s="822">
        <v>0</v>
      </c>
      <c r="Y255" s="822">
        <v>0</v>
      </c>
      <c r="Z255" s="822">
        <v>0</v>
      </c>
      <c r="AA255" s="822">
        <v>6.5789473684210523E-3</v>
      </c>
      <c r="AB255" s="823">
        <v>1.1299435028248588E-2</v>
      </c>
      <c r="AC255" s="832" t="s">
        <v>878</v>
      </c>
      <c r="AD255" s="833" t="s">
        <v>878</v>
      </c>
      <c r="AE255" s="834" t="s">
        <v>1471</v>
      </c>
      <c r="AF255" s="831" t="s">
        <v>1471</v>
      </c>
      <c r="AG255" s="832" t="s">
        <v>792</v>
      </c>
      <c r="AH255" s="842" t="s">
        <v>791</v>
      </c>
    </row>
    <row r="256" spans="1:34" ht="15.75" thickBot="1">
      <c r="A256" s="782" t="s">
        <v>1448</v>
      </c>
      <c r="B256" s="783" t="s">
        <v>1175</v>
      </c>
      <c r="C256" s="783" t="s">
        <v>1294</v>
      </c>
      <c r="D256" s="805"/>
      <c r="E256" s="816">
        <v>0</v>
      </c>
      <c r="F256" s="791">
        <v>0</v>
      </c>
      <c r="G256" s="795">
        <v>0</v>
      </c>
      <c r="H256" s="791">
        <v>0</v>
      </c>
      <c r="I256" s="793">
        <v>0</v>
      </c>
      <c r="J256" s="791">
        <v>0</v>
      </c>
      <c r="K256" s="791">
        <v>0</v>
      </c>
      <c r="L256" s="794">
        <v>0</v>
      </c>
      <c r="M256" s="810">
        <v>3</v>
      </c>
      <c r="N256" s="801">
        <v>1</v>
      </c>
      <c r="O256" s="801">
        <v>12</v>
      </c>
      <c r="P256" s="801">
        <v>0</v>
      </c>
      <c r="Q256" s="801">
        <v>0</v>
      </c>
      <c r="R256" s="801">
        <v>0</v>
      </c>
      <c r="S256" s="801">
        <v>29</v>
      </c>
      <c r="T256" s="802">
        <v>45</v>
      </c>
      <c r="U256" s="821">
        <v>0</v>
      </c>
      <c r="V256" s="822">
        <v>0</v>
      </c>
      <c r="W256" s="822">
        <v>0</v>
      </c>
      <c r="X256" s="822">
        <v>0</v>
      </c>
      <c r="Y256" s="822">
        <v>0</v>
      </c>
      <c r="Z256" s="822">
        <v>0</v>
      </c>
      <c r="AA256" s="822">
        <v>0</v>
      </c>
      <c r="AB256" s="823">
        <v>0</v>
      </c>
      <c r="AC256" s="832" t="s">
        <v>878</v>
      </c>
      <c r="AD256" s="833" t="s">
        <v>878</v>
      </c>
      <c r="AE256" s="834" t="s">
        <v>1471</v>
      </c>
      <c r="AF256" s="831" t="s">
        <v>1471</v>
      </c>
      <c r="AG256" s="832" t="s">
        <v>792</v>
      </c>
      <c r="AH256" s="842" t="s">
        <v>791</v>
      </c>
    </row>
    <row r="257" spans="1:34" ht="15">
      <c r="A257" s="782" t="s">
        <v>1449</v>
      </c>
      <c r="B257" s="783" t="s">
        <v>1176</v>
      </c>
      <c r="C257" s="783" t="s">
        <v>1294</v>
      </c>
      <c r="D257" s="805"/>
      <c r="E257" s="816">
        <v>0</v>
      </c>
      <c r="F257" s="791">
        <v>0</v>
      </c>
      <c r="G257" s="795">
        <v>0</v>
      </c>
      <c r="H257" s="791">
        <v>0</v>
      </c>
      <c r="I257" s="793">
        <v>0</v>
      </c>
      <c r="J257" s="791">
        <v>0</v>
      </c>
      <c r="K257" s="791">
        <v>0</v>
      </c>
      <c r="L257" s="794">
        <v>0</v>
      </c>
      <c r="M257" s="810">
        <v>7</v>
      </c>
      <c r="N257" s="801">
        <v>5</v>
      </c>
      <c r="O257" s="801">
        <v>23</v>
      </c>
      <c r="P257" s="801">
        <v>0</v>
      </c>
      <c r="Q257" s="801">
        <v>6</v>
      </c>
      <c r="R257" s="801">
        <v>2</v>
      </c>
      <c r="S257" s="801">
        <v>45</v>
      </c>
      <c r="T257" s="802">
        <v>88</v>
      </c>
      <c r="U257" s="821">
        <v>0</v>
      </c>
      <c r="V257" s="822">
        <v>0</v>
      </c>
      <c r="W257" s="822">
        <v>0</v>
      </c>
      <c r="X257" s="822">
        <v>0</v>
      </c>
      <c r="Y257" s="822">
        <v>0</v>
      </c>
      <c r="Z257" s="822">
        <v>0</v>
      </c>
      <c r="AA257" s="822">
        <v>0</v>
      </c>
      <c r="AB257" s="823">
        <v>0</v>
      </c>
      <c r="AC257" s="832" t="s">
        <v>878</v>
      </c>
      <c r="AD257" s="833" t="s">
        <v>878</v>
      </c>
      <c r="AE257" s="834" t="s">
        <v>1471</v>
      </c>
      <c r="AF257" s="831" t="s">
        <v>1471</v>
      </c>
      <c r="AG257" s="832" t="s">
        <v>792</v>
      </c>
      <c r="AH257" s="842" t="s">
        <v>791</v>
      </c>
    </row>
    <row r="258" spans="1:34" ht="15">
      <c r="A258" s="780" t="s">
        <v>442</v>
      </c>
      <c r="B258" s="783" t="s">
        <v>715</v>
      </c>
      <c r="C258" s="783" t="s">
        <v>1293</v>
      </c>
      <c r="D258" s="805" t="s">
        <v>1934</v>
      </c>
      <c r="E258" s="816">
        <v>0</v>
      </c>
      <c r="F258" s="791">
        <v>0</v>
      </c>
      <c r="G258" s="792">
        <v>0</v>
      </c>
      <c r="H258" s="791">
        <v>0</v>
      </c>
      <c r="I258" s="793">
        <v>0</v>
      </c>
      <c r="J258" s="791">
        <v>0</v>
      </c>
      <c r="K258" s="791">
        <v>1</v>
      </c>
      <c r="L258" s="794">
        <v>1</v>
      </c>
      <c r="M258" s="810">
        <v>0</v>
      </c>
      <c r="N258" s="801">
        <v>1</v>
      </c>
      <c r="O258" s="801">
        <v>8</v>
      </c>
      <c r="P258" s="801">
        <v>1</v>
      </c>
      <c r="Q258" s="801">
        <v>0</v>
      </c>
      <c r="R258" s="801">
        <v>0</v>
      </c>
      <c r="S258" s="801">
        <v>78</v>
      </c>
      <c r="T258" s="802">
        <v>88</v>
      </c>
      <c r="U258" s="821">
        <v>0</v>
      </c>
      <c r="V258" s="822">
        <v>0</v>
      </c>
      <c r="W258" s="822">
        <v>0</v>
      </c>
      <c r="X258" s="822">
        <v>0</v>
      </c>
      <c r="Y258" s="822">
        <v>0</v>
      </c>
      <c r="Z258" s="822">
        <v>0</v>
      </c>
      <c r="AA258" s="822">
        <v>1.282051282051282E-2</v>
      </c>
      <c r="AB258" s="823">
        <v>1.1363636363636364E-2</v>
      </c>
      <c r="AC258" s="832" t="s">
        <v>1386</v>
      </c>
      <c r="AD258" s="833" t="s">
        <v>1386</v>
      </c>
      <c r="AE258" s="834" t="s">
        <v>1386</v>
      </c>
      <c r="AG258" s="832" t="s">
        <v>1386</v>
      </c>
      <c r="AH258" s="842" t="s">
        <v>791</v>
      </c>
    </row>
    <row r="259" spans="1:34" ht="15.75" thickBot="1">
      <c r="A259" s="780" t="s">
        <v>311</v>
      </c>
      <c r="B259" s="783" t="s">
        <v>579</v>
      </c>
      <c r="C259" s="783" t="s">
        <v>1290</v>
      </c>
      <c r="D259" s="805" t="s">
        <v>1934</v>
      </c>
      <c r="E259" s="816">
        <v>0</v>
      </c>
      <c r="F259" s="791">
        <v>0</v>
      </c>
      <c r="G259" s="792">
        <v>0</v>
      </c>
      <c r="H259" s="791">
        <v>0</v>
      </c>
      <c r="I259" s="793">
        <v>0</v>
      </c>
      <c r="J259" s="791">
        <v>0</v>
      </c>
      <c r="K259" s="791">
        <v>0</v>
      </c>
      <c r="L259" s="794">
        <v>0</v>
      </c>
      <c r="M259" s="810">
        <v>0</v>
      </c>
      <c r="N259" s="801">
        <v>0</v>
      </c>
      <c r="O259" s="801">
        <v>1</v>
      </c>
      <c r="P259" s="801">
        <v>0</v>
      </c>
      <c r="Q259" s="801">
        <v>0</v>
      </c>
      <c r="R259" s="801">
        <v>0</v>
      </c>
      <c r="S259" s="801">
        <v>8</v>
      </c>
      <c r="T259" s="802">
        <v>9</v>
      </c>
      <c r="U259" s="821">
        <v>0</v>
      </c>
      <c r="V259" s="822">
        <v>0</v>
      </c>
      <c r="W259" s="822">
        <v>0</v>
      </c>
      <c r="X259" s="822">
        <v>0</v>
      </c>
      <c r="Y259" s="822">
        <v>0</v>
      </c>
      <c r="Z259" s="822">
        <v>0</v>
      </c>
      <c r="AA259" s="822">
        <v>0</v>
      </c>
      <c r="AB259" s="823">
        <v>0</v>
      </c>
      <c r="AC259" s="832" t="s">
        <v>1386</v>
      </c>
      <c r="AD259" s="833" t="s">
        <v>1386</v>
      </c>
      <c r="AE259" s="834" t="s">
        <v>1386</v>
      </c>
      <c r="AG259" s="832" t="s">
        <v>1386</v>
      </c>
      <c r="AH259" s="842" t="s">
        <v>791</v>
      </c>
    </row>
    <row r="260" spans="1:34" ht="15.75" thickBot="1">
      <c r="A260" s="780" t="s">
        <v>448</v>
      </c>
      <c r="B260" s="783" t="s">
        <v>795</v>
      </c>
      <c r="C260" s="783" t="s">
        <v>1290</v>
      </c>
      <c r="D260" s="805"/>
      <c r="E260" s="816">
        <v>0</v>
      </c>
      <c r="F260" s="791">
        <v>1</v>
      </c>
      <c r="G260" s="792">
        <v>0</v>
      </c>
      <c r="H260" s="791">
        <v>0</v>
      </c>
      <c r="I260" s="793">
        <v>0</v>
      </c>
      <c r="J260" s="791">
        <v>0</v>
      </c>
      <c r="K260" s="791">
        <v>6</v>
      </c>
      <c r="L260" s="794">
        <v>7</v>
      </c>
      <c r="M260" s="810">
        <v>5</v>
      </c>
      <c r="N260" s="801">
        <v>8</v>
      </c>
      <c r="O260" s="801">
        <v>298</v>
      </c>
      <c r="P260" s="801">
        <v>20</v>
      </c>
      <c r="Q260" s="801">
        <v>3</v>
      </c>
      <c r="R260" s="801">
        <v>0</v>
      </c>
      <c r="S260" s="801">
        <v>417</v>
      </c>
      <c r="T260" s="802">
        <v>751</v>
      </c>
      <c r="U260" s="821">
        <v>0</v>
      </c>
      <c r="V260" s="822">
        <v>0.125</v>
      </c>
      <c r="W260" s="822">
        <v>0</v>
      </c>
      <c r="X260" s="822">
        <v>0</v>
      </c>
      <c r="Y260" s="822">
        <v>0</v>
      </c>
      <c r="Z260" s="822">
        <v>0</v>
      </c>
      <c r="AA260" s="822">
        <v>1.4388489208633094E-2</v>
      </c>
      <c r="AB260" s="823">
        <v>9.3209054593874838E-3</v>
      </c>
      <c r="AC260" s="832" t="s">
        <v>878</v>
      </c>
      <c r="AD260" s="833" t="s">
        <v>878</v>
      </c>
      <c r="AE260" s="834" t="s">
        <v>1471</v>
      </c>
      <c r="AF260" s="831" t="s">
        <v>1471</v>
      </c>
      <c r="AG260" s="832" t="s">
        <v>792</v>
      </c>
      <c r="AH260" s="842" t="s">
        <v>791</v>
      </c>
    </row>
    <row r="261" spans="1:34" ht="15.75" thickBot="1">
      <c r="A261" s="780" t="s">
        <v>1158</v>
      </c>
      <c r="B261" s="783" t="s">
        <v>561</v>
      </c>
      <c r="C261" s="783" t="s">
        <v>1290</v>
      </c>
      <c r="D261" s="805"/>
      <c r="E261" s="816">
        <v>0</v>
      </c>
      <c r="F261" s="791">
        <v>0</v>
      </c>
      <c r="G261" s="792">
        <v>0</v>
      </c>
      <c r="H261" s="791">
        <v>0</v>
      </c>
      <c r="I261" s="793">
        <v>0</v>
      </c>
      <c r="J261" s="791">
        <v>0</v>
      </c>
      <c r="K261" s="791">
        <v>0</v>
      </c>
      <c r="L261" s="794">
        <v>0</v>
      </c>
      <c r="M261" s="810">
        <v>0</v>
      </c>
      <c r="N261" s="801">
        <v>0</v>
      </c>
      <c r="O261" s="801">
        <v>48</v>
      </c>
      <c r="P261" s="801">
        <v>4</v>
      </c>
      <c r="Q261" s="801">
        <v>2</v>
      </c>
      <c r="R261" s="801">
        <v>0</v>
      </c>
      <c r="S261" s="801">
        <v>50</v>
      </c>
      <c r="T261" s="802">
        <v>104</v>
      </c>
      <c r="U261" s="821">
        <v>0</v>
      </c>
      <c r="V261" s="822">
        <v>0</v>
      </c>
      <c r="W261" s="822">
        <v>0</v>
      </c>
      <c r="X261" s="822">
        <v>0</v>
      </c>
      <c r="Y261" s="822">
        <v>0</v>
      </c>
      <c r="Z261" s="822">
        <v>0</v>
      </c>
      <c r="AA261" s="822">
        <v>0</v>
      </c>
      <c r="AB261" s="823">
        <v>0</v>
      </c>
      <c r="AC261" s="832" t="s">
        <v>878</v>
      </c>
      <c r="AD261" s="833" t="s">
        <v>878</v>
      </c>
      <c r="AE261" s="834" t="s">
        <v>1471</v>
      </c>
      <c r="AF261" s="831" t="s">
        <v>1471</v>
      </c>
      <c r="AG261" s="832" t="s">
        <v>792</v>
      </c>
      <c r="AH261" s="842" t="s">
        <v>791</v>
      </c>
    </row>
    <row r="262" spans="1:34" ht="15.75" thickBot="1">
      <c r="A262" s="780" t="s">
        <v>212</v>
      </c>
      <c r="B262" s="783" t="s">
        <v>785</v>
      </c>
      <c r="C262" s="783" t="s">
        <v>1290</v>
      </c>
      <c r="D262" s="805"/>
      <c r="E262" s="816">
        <v>0</v>
      </c>
      <c r="F262" s="791">
        <v>0</v>
      </c>
      <c r="G262" s="792">
        <v>0</v>
      </c>
      <c r="H262" s="791">
        <v>0</v>
      </c>
      <c r="I262" s="793">
        <v>0</v>
      </c>
      <c r="J262" s="791">
        <v>0</v>
      </c>
      <c r="K262" s="791">
        <v>0</v>
      </c>
      <c r="L262" s="794">
        <v>0</v>
      </c>
      <c r="M262" s="810">
        <v>0</v>
      </c>
      <c r="N262" s="801">
        <v>1</v>
      </c>
      <c r="O262" s="801">
        <v>11</v>
      </c>
      <c r="P262" s="801">
        <v>0</v>
      </c>
      <c r="Q262" s="801">
        <v>0</v>
      </c>
      <c r="R262" s="801">
        <v>0</v>
      </c>
      <c r="S262" s="801">
        <v>15</v>
      </c>
      <c r="T262" s="802">
        <v>27</v>
      </c>
      <c r="U262" s="821">
        <v>0</v>
      </c>
      <c r="V262" s="822">
        <v>0</v>
      </c>
      <c r="W262" s="822">
        <v>0</v>
      </c>
      <c r="X262" s="822">
        <v>0</v>
      </c>
      <c r="Y262" s="822">
        <v>0</v>
      </c>
      <c r="Z262" s="822">
        <v>0</v>
      </c>
      <c r="AA262" s="822">
        <v>0</v>
      </c>
      <c r="AB262" s="823">
        <v>0</v>
      </c>
      <c r="AC262" s="832" t="s">
        <v>878</v>
      </c>
      <c r="AD262" s="833" t="s">
        <v>878</v>
      </c>
      <c r="AE262" s="834" t="s">
        <v>1471</v>
      </c>
      <c r="AF262" s="831" t="s">
        <v>1471</v>
      </c>
      <c r="AG262" s="832" t="s">
        <v>792</v>
      </c>
      <c r="AH262" s="842" t="s">
        <v>791</v>
      </c>
    </row>
    <row r="263" spans="1:34" ht="15.75" thickBot="1">
      <c r="A263" s="780" t="s">
        <v>1110</v>
      </c>
      <c r="B263" s="783" t="s">
        <v>817</v>
      </c>
      <c r="C263" s="783" t="s">
        <v>1290</v>
      </c>
      <c r="D263" s="805"/>
      <c r="E263" s="816">
        <v>0</v>
      </c>
      <c r="F263" s="791">
        <v>0</v>
      </c>
      <c r="G263" s="792">
        <v>1</v>
      </c>
      <c r="H263" s="791">
        <v>0</v>
      </c>
      <c r="I263" s="793">
        <v>0</v>
      </c>
      <c r="J263" s="791">
        <v>0</v>
      </c>
      <c r="K263" s="791">
        <v>0</v>
      </c>
      <c r="L263" s="794">
        <v>1</v>
      </c>
      <c r="M263" s="810">
        <v>0</v>
      </c>
      <c r="N263" s="801">
        <v>0</v>
      </c>
      <c r="O263" s="801">
        <v>40</v>
      </c>
      <c r="P263" s="801">
        <v>2</v>
      </c>
      <c r="Q263" s="801">
        <v>0</v>
      </c>
      <c r="R263" s="801">
        <v>0</v>
      </c>
      <c r="S263" s="801">
        <v>84</v>
      </c>
      <c r="T263" s="802">
        <v>126</v>
      </c>
      <c r="U263" s="821">
        <v>0</v>
      </c>
      <c r="V263" s="822">
        <v>0</v>
      </c>
      <c r="W263" s="822">
        <v>2.5000000000000001E-2</v>
      </c>
      <c r="X263" s="822">
        <v>0</v>
      </c>
      <c r="Y263" s="822">
        <v>0</v>
      </c>
      <c r="Z263" s="822">
        <v>0</v>
      </c>
      <c r="AA263" s="822">
        <v>0</v>
      </c>
      <c r="AB263" s="823">
        <v>7.9365079365079361E-3</v>
      </c>
      <c r="AC263" s="832" t="s">
        <v>878</v>
      </c>
      <c r="AD263" s="833" t="s">
        <v>878</v>
      </c>
      <c r="AE263" s="834" t="s">
        <v>1471</v>
      </c>
      <c r="AF263" s="831" t="s">
        <v>1471</v>
      </c>
      <c r="AG263" s="832" t="s">
        <v>792</v>
      </c>
      <c r="AH263" s="842" t="s">
        <v>791</v>
      </c>
    </row>
    <row r="264" spans="1:34" ht="15.75" thickBot="1">
      <c r="A264" s="780" t="s">
        <v>446</v>
      </c>
      <c r="B264" s="783" t="s">
        <v>794</v>
      </c>
      <c r="C264" s="783" t="s">
        <v>1290</v>
      </c>
      <c r="D264" s="805"/>
      <c r="E264" s="816">
        <v>0</v>
      </c>
      <c r="F264" s="791">
        <v>0</v>
      </c>
      <c r="G264" s="792">
        <v>0</v>
      </c>
      <c r="H264" s="791">
        <v>0</v>
      </c>
      <c r="I264" s="793">
        <v>0</v>
      </c>
      <c r="J264" s="791">
        <v>0</v>
      </c>
      <c r="K264" s="791">
        <v>1</v>
      </c>
      <c r="L264" s="794">
        <v>1</v>
      </c>
      <c r="M264" s="810">
        <v>1</v>
      </c>
      <c r="N264" s="801">
        <v>0</v>
      </c>
      <c r="O264" s="801">
        <v>1</v>
      </c>
      <c r="P264" s="801">
        <v>3</v>
      </c>
      <c r="Q264" s="801">
        <v>0</v>
      </c>
      <c r="R264" s="801">
        <v>0</v>
      </c>
      <c r="S264" s="801">
        <v>31</v>
      </c>
      <c r="T264" s="802">
        <v>36</v>
      </c>
      <c r="U264" s="821">
        <v>0</v>
      </c>
      <c r="V264" s="822">
        <v>0</v>
      </c>
      <c r="W264" s="822">
        <v>0</v>
      </c>
      <c r="X264" s="822">
        <v>0</v>
      </c>
      <c r="Y264" s="822">
        <v>0</v>
      </c>
      <c r="Z264" s="822">
        <v>0</v>
      </c>
      <c r="AA264" s="822">
        <v>3.2258064516129031E-2</v>
      </c>
      <c r="AB264" s="823">
        <v>2.7777777777777776E-2</v>
      </c>
      <c r="AC264" s="832" t="s">
        <v>878</v>
      </c>
      <c r="AD264" s="833" t="s">
        <v>878</v>
      </c>
      <c r="AE264" s="834" t="s">
        <v>1471</v>
      </c>
      <c r="AF264" s="831" t="s">
        <v>1471</v>
      </c>
      <c r="AG264" s="832" t="s">
        <v>792</v>
      </c>
      <c r="AH264" s="842" t="s">
        <v>791</v>
      </c>
    </row>
    <row r="265" spans="1:34" ht="15.75" thickBot="1">
      <c r="A265" s="780" t="s">
        <v>337</v>
      </c>
      <c r="B265" s="783" t="s">
        <v>707</v>
      </c>
      <c r="C265" s="783" t="s">
        <v>1290</v>
      </c>
      <c r="D265" s="805"/>
      <c r="E265" s="816">
        <v>0</v>
      </c>
      <c r="F265" s="791">
        <v>0</v>
      </c>
      <c r="G265" s="792">
        <v>0</v>
      </c>
      <c r="H265" s="791">
        <v>0</v>
      </c>
      <c r="I265" s="793">
        <v>0</v>
      </c>
      <c r="J265" s="791">
        <v>0</v>
      </c>
      <c r="K265" s="791">
        <v>0</v>
      </c>
      <c r="L265" s="794">
        <v>0</v>
      </c>
      <c r="M265" s="810">
        <v>0</v>
      </c>
      <c r="N265" s="801">
        <v>0</v>
      </c>
      <c r="O265" s="801">
        <v>19</v>
      </c>
      <c r="P265" s="801">
        <v>0</v>
      </c>
      <c r="Q265" s="801">
        <v>0</v>
      </c>
      <c r="R265" s="801">
        <v>0</v>
      </c>
      <c r="S265" s="801">
        <v>8</v>
      </c>
      <c r="T265" s="802">
        <v>27</v>
      </c>
      <c r="U265" s="821">
        <v>0</v>
      </c>
      <c r="V265" s="822">
        <v>0</v>
      </c>
      <c r="W265" s="822">
        <v>0</v>
      </c>
      <c r="X265" s="822">
        <v>0</v>
      </c>
      <c r="Y265" s="822">
        <v>0</v>
      </c>
      <c r="Z265" s="822">
        <v>0</v>
      </c>
      <c r="AA265" s="822">
        <v>0</v>
      </c>
      <c r="AB265" s="823">
        <v>0</v>
      </c>
      <c r="AC265" s="832" t="s">
        <v>878</v>
      </c>
      <c r="AD265" s="833" t="s">
        <v>878</v>
      </c>
      <c r="AE265" s="834" t="s">
        <v>1471</v>
      </c>
      <c r="AF265" s="831" t="s">
        <v>1471</v>
      </c>
      <c r="AG265" s="832" t="s">
        <v>792</v>
      </c>
      <c r="AH265" s="842" t="s">
        <v>791</v>
      </c>
    </row>
    <row r="266" spans="1:34" ht="15.75" thickBot="1">
      <c r="A266" s="780" t="s">
        <v>142</v>
      </c>
      <c r="B266" s="783" t="s">
        <v>533</v>
      </c>
      <c r="C266" s="783" t="s">
        <v>1297</v>
      </c>
      <c r="D266" s="805"/>
      <c r="E266" s="816">
        <v>0</v>
      </c>
      <c r="F266" s="791">
        <v>0</v>
      </c>
      <c r="G266" s="792">
        <v>4</v>
      </c>
      <c r="H266" s="791">
        <v>1</v>
      </c>
      <c r="I266" s="793">
        <v>0</v>
      </c>
      <c r="J266" s="791">
        <v>0</v>
      </c>
      <c r="K266" s="791">
        <v>4</v>
      </c>
      <c r="L266" s="794">
        <v>9</v>
      </c>
      <c r="M266" s="810">
        <v>42</v>
      </c>
      <c r="N266" s="801">
        <v>32</v>
      </c>
      <c r="O266" s="801">
        <v>265</v>
      </c>
      <c r="P266" s="801">
        <v>107</v>
      </c>
      <c r="Q266" s="801">
        <v>34</v>
      </c>
      <c r="R266" s="801">
        <v>3</v>
      </c>
      <c r="S266" s="801">
        <v>942</v>
      </c>
      <c r="T266" s="802">
        <v>1425</v>
      </c>
      <c r="U266" s="821">
        <v>0</v>
      </c>
      <c r="V266" s="822">
        <v>0</v>
      </c>
      <c r="W266" s="822">
        <v>1.509433962264151E-2</v>
      </c>
      <c r="X266" s="822">
        <v>9.3457943925233638E-3</v>
      </c>
      <c r="Y266" s="822">
        <v>0</v>
      </c>
      <c r="Z266" s="822">
        <v>0</v>
      </c>
      <c r="AA266" s="822">
        <v>4.246284501061571E-3</v>
      </c>
      <c r="AB266" s="823">
        <v>6.3157894736842104E-3</v>
      </c>
      <c r="AC266" s="832" t="s">
        <v>878</v>
      </c>
      <c r="AD266" s="833" t="s">
        <v>878</v>
      </c>
      <c r="AE266" s="834" t="s">
        <v>1471</v>
      </c>
      <c r="AF266" s="831" t="s">
        <v>1471</v>
      </c>
      <c r="AG266" s="832" t="s">
        <v>792</v>
      </c>
      <c r="AH266" s="842" t="s">
        <v>791</v>
      </c>
    </row>
    <row r="267" spans="1:34" ht="15.75" thickBot="1">
      <c r="A267" s="780" t="s">
        <v>360</v>
      </c>
      <c r="B267" s="783" t="s">
        <v>593</v>
      </c>
      <c r="C267" s="783" t="s">
        <v>1297</v>
      </c>
      <c r="D267" s="805"/>
      <c r="E267" s="816">
        <v>0</v>
      </c>
      <c r="F267" s="791">
        <v>0</v>
      </c>
      <c r="G267" s="792">
        <v>0</v>
      </c>
      <c r="H267" s="791">
        <v>0</v>
      </c>
      <c r="I267" s="793">
        <v>1</v>
      </c>
      <c r="J267" s="791">
        <v>0</v>
      </c>
      <c r="K267" s="791">
        <v>3</v>
      </c>
      <c r="L267" s="794">
        <v>4</v>
      </c>
      <c r="M267" s="810">
        <v>13</v>
      </c>
      <c r="N267" s="801">
        <v>10</v>
      </c>
      <c r="O267" s="801">
        <v>140</v>
      </c>
      <c r="P267" s="801">
        <v>34</v>
      </c>
      <c r="Q267" s="801">
        <v>122</v>
      </c>
      <c r="R267" s="801">
        <v>0</v>
      </c>
      <c r="S267" s="801">
        <v>392</v>
      </c>
      <c r="T267" s="802">
        <v>711</v>
      </c>
      <c r="U267" s="821">
        <v>0</v>
      </c>
      <c r="V267" s="822">
        <v>0</v>
      </c>
      <c r="W267" s="822">
        <v>0</v>
      </c>
      <c r="X267" s="822">
        <v>0</v>
      </c>
      <c r="Y267" s="822">
        <v>8.1967213114754103E-3</v>
      </c>
      <c r="Z267" s="822">
        <v>0</v>
      </c>
      <c r="AA267" s="822">
        <v>7.6530612244897957E-3</v>
      </c>
      <c r="AB267" s="823">
        <v>5.6258790436005627E-3</v>
      </c>
      <c r="AC267" s="832" t="s">
        <v>878</v>
      </c>
      <c r="AD267" s="833" t="s">
        <v>878</v>
      </c>
      <c r="AE267" s="834" t="s">
        <v>1471</v>
      </c>
      <c r="AF267" s="831" t="s">
        <v>1471</v>
      </c>
      <c r="AG267" s="832" t="s">
        <v>792</v>
      </c>
      <c r="AH267" s="842" t="s">
        <v>791</v>
      </c>
    </row>
    <row r="268" spans="1:34" ht="15.75" thickBot="1">
      <c r="A268" s="780" t="s">
        <v>1143</v>
      </c>
      <c r="B268" s="783" t="s">
        <v>537</v>
      </c>
      <c r="C268" s="783" t="s">
        <v>1297</v>
      </c>
      <c r="D268" s="805"/>
      <c r="E268" s="816">
        <v>0</v>
      </c>
      <c r="F268" s="791">
        <v>0</v>
      </c>
      <c r="G268" s="792">
        <v>0</v>
      </c>
      <c r="H268" s="791">
        <v>0</v>
      </c>
      <c r="I268" s="793">
        <v>0</v>
      </c>
      <c r="J268" s="791">
        <v>0</v>
      </c>
      <c r="K268" s="791">
        <v>4</v>
      </c>
      <c r="L268" s="794">
        <v>4</v>
      </c>
      <c r="M268" s="810">
        <v>6</v>
      </c>
      <c r="N268" s="801">
        <v>4</v>
      </c>
      <c r="O268" s="801">
        <v>38</v>
      </c>
      <c r="P268" s="801">
        <v>16</v>
      </c>
      <c r="Q268" s="801">
        <v>4</v>
      </c>
      <c r="R268" s="801">
        <v>2</v>
      </c>
      <c r="S268" s="801">
        <v>214</v>
      </c>
      <c r="T268" s="802">
        <v>284</v>
      </c>
      <c r="U268" s="821">
        <v>0</v>
      </c>
      <c r="V268" s="822">
        <v>0</v>
      </c>
      <c r="W268" s="822">
        <v>0</v>
      </c>
      <c r="X268" s="822">
        <v>0</v>
      </c>
      <c r="Y268" s="822">
        <v>0</v>
      </c>
      <c r="Z268" s="822">
        <v>0</v>
      </c>
      <c r="AA268" s="822">
        <v>1.8691588785046728E-2</v>
      </c>
      <c r="AB268" s="823">
        <v>1.4084507042253521E-2</v>
      </c>
      <c r="AC268" s="832" t="s">
        <v>878</v>
      </c>
      <c r="AD268" s="833" t="s">
        <v>878</v>
      </c>
      <c r="AE268" s="834" t="s">
        <v>1471</v>
      </c>
      <c r="AF268" s="831" t="s">
        <v>1471</v>
      </c>
      <c r="AG268" s="832" t="s">
        <v>792</v>
      </c>
      <c r="AH268" s="842" t="s">
        <v>791</v>
      </c>
    </row>
    <row r="269" spans="1:34" ht="15.75" thickBot="1">
      <c r="A269" s="780" t="s">
        <v>427</v>
      </c>
      <c r="B269" s="783" t="s">
        <v>641</v>
      </c>
      <c r="C269" s="783" t="s">
        <v>1297</v>
      </c>
      <c r="D269" s="805"/>
      <c r="E269" s="816">
        <v>0</v>
      </c>
      <c r="F269" s="791">
        <v>0</v>
      </c>
      <c r="G269" s="792">
        <v>1</v>
      </c>
      <c r="H269" s="791">
        <v>0</v>
      </c>
      <c r="I269" s="793">
        <v>0</v>
      </c>
      <c r="J269" s="791">
        <v>0</v>
      </c>
      <c r="K269" s="791">
        <v>2</v>
      </c>
      <c r="L269" s="794">
        <v>3</v>
      </c>
      <c r="M269" s="810">
        <v>10</v>
      </c>
      <c r="N269" s="801">
        <v>7</v>
      </c>
      <c r="O269" s="801">
        <v>75</v>
      </c>
      <c r="P269" s="801">
        <v>8</v>
      </c>
      <c r="Q269" s="801">
        <v>2</v>
      </c>
      <c r="R269" s="801">
        <v>0</v>
      </c>
      <c r="S269" s="801">
        <v>258</v>
      </c>
      <c r="T269" s="802">
        <v>360</v>
      </c>
      <c r="U269" s="821">
        <v>0</v>
      </c>
      <c r="V269" s="822">
        <v>0</v>
      </c>
      <c r="W269" s="822">
        <v>1.3333333333333334E-2</v>
      </c>
      <c r="X269" s="822">
        <v>0</v>
      </c>
      <c r="Y269" s="822">
        <v>0</v>
      </c>
      <c r="Z269" s="822">
        <v>0</v>
      </c>
      <c r="AA269" s="822">
        <v>7.7519379844961239E-3</v>
      </c>
      <c r="AB269" s="823">
        <v>8.3333333333333332E-3</v>
      </c>
      <c r="AC269" s="832" t="s">
        <v>878</v>
      </c>
      <c r="AD269" s="833" t="s">
        <v>878</v>
      </c>
      <c r="AE269" s="834" t="s">
        <v>1471</v>
      </c>
      <c r="AF269" s="831" t="s">
        <v>1471</v>
      </c>
      <c r="AG269" s="832" t="s">
        <v>792</v>
      </c>
      <c r="AH269" s="842" t="s">
        <v>791</v>
      </c>
    </row>
    <row r="270" spans="1:34" ht="15">
      <c r="A270" s="780" t="s">
        <v>1</v>
      </c>
      <c r="B270" s="783" t="s">
        <v>2</v>
      </c>
      <c r="C270" s="783" t="s">
        <v>1297</v>
      </c>
      <c r="D270" s="805"/>
      <c r="E270" s="816">
        <v>0</v>
      </c>
      <c r="F270" s="791">
        <v>0</v>
      </c>
      <c r="G270" s="792">
        <v>0</v>
      </c>
      <c r="H270" s="791">
        <v>0</v>
      </c>
      <c r="I270" s="793">
        <v>0</v>
      </c>
      <c r="J270" s="791">
        <v>0</v>
      </c>
      <c r="K270" s="791">
        <v>1</v>
      </c>
      <c r="L270" s="794">
        <v>1</v>
      </c>
      <c r="M270" s="810">
        <v>3</v>
      </c>
      <c r="N270" s="801">
        <v>2</v>
      </c>
      <c r="O270" s="801">
        <v>41</v>
      </c>
      <c r="P270" s="801">
        <v>3</v>
      </c>
      <c r="Q270" s="801">
        <v>3</v>
      </c>
      <c r="R270" s="801">
        <v>2</v>
      </c>
      <c r="S270" s="801">
        <v>134</v>
      </c>
      <c r="T270" s="802">
        <v>188</v>
      </c>
      <c r="U270" s="821">
        <v>0</v>
      </c>
      <c r="V270" s="822">
        <v>0</v>
      </c>
      <c r="W270" s="822">
        <v>0</v>
      </c>
      <c r="X270" s="822">
        <v>0</v>
      </c>
      <c r="Y270" s="822">
        <v>0</v>
      </c>
      <c r="Z270" s="822">
        <v>0</v>
      </c>
      <c r="AA270" s="822">
        <v>7.462686567164179E-3</v>
      </c>
      <c r="AB270" s="823">
        <v>5.3191489361702126E-3</v>
      </c>
      <c r="AC270" s="832" t="s">
        <v>878</v>
      </c>
      <c r="AD270" s="833" t="s">
        <v>878</v>
      </c>
      <c r="AE270" s="834" t="s">
        <v>1471</v>
      </c>
      <c r="AF270" s="831" t="s">
        <v>1471</v>
      </c>
      <c r="AG270" s="832" t="s">
        <v>792</v>
      </c>
      <c r="AH270" s="842" t="s">
        <v>791</v>
      </c>
    </row>
    <row r="271" spans="1:34" ht="15.75" thickBot="1">
      <c r="A271" s="780" t="s">
        <v>194</v>
      </c>
      <c r="B271" s="783" t="s">
        <v>776</v>
      </c>
      <c r="C271" s="783" t="s">
        <v>1298</v>
      </c>
      <c r="D271" s="805"/>
      <c r="E271" s="816">
        <v>3</v>
      </c>
      <c r="F271" s="791">
        <v>67</v>
      </c>
      <c r="G271" s="792">
        <v>12</v>
      </c>
      <c r="H271" s="791">
        <v>0</v>
      </c>
      <c r="I271" s="793">
        <v>6</v>
      </c>
      <c r="J271" s="791">
        <v>0</v>
      </c>
      <c r="K271" s="791">
        <v>33</v>
      </c>
      <c r="L271" s="794">
        <v>121</v>
      </c>
      <c r="M271" s="810">
        <v>214</v>
      </c>
      <c r="N271" s="801">
        <v>974</v>
      </c>
      <c r="O271" s="801">
        <v>542</v>
      </c>
      <c r="P271" s="801">
        <v>33</v>
      </c>
      <c r="Q271" s="801">
        <v>81</v>
      </c>
      <c r="R271" s="801">
        <v>46</v>
      </c>
      <c r="S271" s="801">
        <v>1601</v>
      </c>
      <c r="T271" s="802">
        <v>3491</v>
      </c>
      <c r="U271" s="821">
        <v>1.4018691588785047E-2</v>
      </c>
      <c r="V271" s="822">
        <v>6.8788501026694052E-2</v>
      </c>
      <c r="W271" s="822">
        <v>2.2140221402214021E-2</v>
      </c>
      <c r="X271" s="822">
        <v>0</v>
      </c>
      <c r="Y271" s="822">
        <v>7.407407407407407E-2</v>
      </c>
      <c r="Z271" s="822">
        <v>0</v>
      </c>
      <c r="AA271" s="822">
        <v>2.0612117426608369E-2</v>
      </c>
      <c r="AB271" s="823">
        <v>3.4660555714694931E-2</v>
      </c>
      <c r="AC271" s="832" t="s">
        <v>878</v>
      </c>
      <c r="AD271" s="833" t="s">
        <v>792</v>
      </c>
      <c r="AE271" s="834" t="s">
        <v>2525</v>
      </c>
      <c r="AF271" s="842" t="s">
        <v>878</v>
      </c>
      <c r="AG271" s="832" t="s">
        <v>792</v>
      </c>
      <c r="AH271" s="842" t="s">
        <v>792</v>
      </c>
    </row>
    <row r="272" spans="1:34" ht="15.75" thickBot="1">
      <c r="A272" s="780" t="s">
        <v>156</v>
      </c>
      <c r="B272" s="783" t="s">
        <v>661</v>
      </c>
      <c r="C272" s="783" t="s">
        <v>1297</v>
      </c>
      <c r="D272" s="805"/>
      <c r="E272" s="816">
        <v>0</v>
      </c>
      <c r="F272" s="791">
        <v>0</v>
      </c>
      <c r="G272" s="792">
        <v>0</v>
      </c>
      <c r="H272" s="791">
        <v>0</v>
      </c>
      <c r="I272" s="793">
        <v>0</v>
      </c>
      <c r="J272" s="791">
        <v>0</v>
      </c>
      <c r="K272" s="791">
        <v>5</v>
      </c>
      <c r="L272" s="794">
        <v>5</v>
      </c>
      <c r="M272" s="810">
        <v>2</v>
      </c>
      <c r="N272" s="801">
        <v>4</v>
      </c>
      <c r="O272" s="801">
        <v>34</v>
      </c>
      <c r="P272" s="801">
        <v>19</v>
      </c>
      <c r="Q272" s="801">
        <v>25</v>
      </c>
      <c r="R272" s="801">
        <v>0</v>
      </c>
      <c r="S272" s="801">
        <v>233</v>
      </c>
      <c r="T272" s="802">
        <v>317</v>
      </c>
      <c r="U272" s="821">
        <v>0</v>
      </c>
      <c r="V272" s="822">
        <v>0</v>
      </c>
      <c r="W272" s="822">
        <v>0</v>
      </c>
      <c r="X272" s="822">
        <v>0</v>
      </c>
      <c r="Y272" s="822">
        <v>0</v>
      </c>
      <c r="Z272" s="822">
        <v>0</v>
      </c>
      <c r="AA272" s="822">
        <v>2.1459227467811159E-2</v>
      </c>
      <c r="AB272" s="823">
        <v>1.5772870662460567E-2</v>
      </c>
      <c r="AC272" s="832" t="s">
        <v>878</v>
      </c>
      <c r="AD272" s="833" t="s">
        <v>878</v>
      </c>
      <c r="AE272" s="834" t="s">
        <v>1471</v>
      </c>
      <c r="AF272" s="831" t="s">
        <v>1471</v>
      </c>
      <c r="AG272" s="832" t="s">
        <v>792</v>
      </c>
      <c r="AH272" s="842" t="s">
        <v>791</v>
      </c>
    </row>
    <row r="273" spans="1:34" ht="15.75" thickBot="1">
      <c r="A273" s="780" t="s">
        <v>68</v>
      </c>
      <c r="B273" s="783" t="s">
        <v>832</v>
      </c>
      <c r="C273" s="783" t="s">
        <v>1289</v>
      </c>
      <c r="D273" s="805"/>
      <c r="E273" s="816">
        <v>0</v>
      </c>
      <c r="F273" s="791">
        <v>0</v>
      </c>
      <c r="G273" s="792">
        <v>0</v>
      </c>
      <c r="H273" s="791">
        <v>0</v>
      </c>
      <c r="I273" s="793">
        <v>0</v>
      </c>
      <c r="J273" s="791">
        <v>0</v>
      </c>
      <c r="K273" s="791">
        <v>0</v>
      </c>
      <c r="L273" s="794">
        <v>0</v>
      </c>
      <c r="M273" s="810">
        <v>0</v>
      </c>
      <c r="N273" s="801">
        <v>1</v>
      </c>
      <c r="O273" s="801">
        <v>0</v>
      </c>
      <c r="P273" s="801">
        <v>0</v>
      </c>
      <c r="Q273" s="801">
        <v>0</v>
      </c>
      <c r="R273" s="801">
        <v>0</v>
      </c>
      <c r="S273" s="801">
        <v>13</v>
      </c>
      <c r="T273" s="802">
        <v>14</v>
      </c>
      <c r="U273" s="821">
        <v>0</v>
      </c>
      <c r="V273" s="822">
        <v>0</v>
      </c>
      <c r="W273" s="822">
        <v>0</v>
      </c>
      <c r="X273" s="822">
        <v>0</v>
      </c>
      <c r="Y273" s="822">
        <v>0</v>
      </c>
      <c r="Z273" s="822">
        <v>0</v>
      </c>
      <c r="AA273" s="822">
        <v>0</v>
      </c>
      <c r="AB273" s="823">
        <v>0</v>
      </c>
      <c r="AC273" s="832" t="s">
        <v>878</v>
      </c>
      <c r="AD273" s="833" t="s">
        <v>878</v>
      </c>
      <c r="AE273" s="834" t="s">
        <v>1471</v>
      </c>
      <c r="AF273" s="831" t="s">
        <v>1471</v>
      </c>
      <c r="AG273" s="832" t="s">
        <v>792</v>
      </c>
      <c r="AH273" s="842" t="s">
        <v>791</v>
      </c>
    </row>
    <row r="274" spans="1:34" ht="15.75" thickBot="1">
      <c r="A274" s="780" t="s">
        <v>1109</v>
      </c>
      <c r="B274" s="783" t="s">
        <v>634</v>
      </c>
      <c r="C274" s="783" t="s">
        <v>1289</v>
      </c>
      <c r="D274" s="805"/>
      <c r="E274" s="816">
        <v>0</v>
      </c>
      <c r="F274" s="791">
        <v>0</v>
      </c>
      <c r="G274" s="792">
        <v>0</v>
      </c>
      <c r="H274" s="791">
        <v>0</v>
      </c>
      <c r="I274" s="793">
        <v>0</v>
      </c>
      <c r="J274" s="791">
        <v>0</v>
      </c>
      <c r="K274" s="791">
        <v>0</v>
      </c>
      <c r="L274" s="794">
        <v>0</v>
      </c>
      <c r="M274" s="810">
        <v>0</v>
      </c>
      <c r="N274" s="801">
        <v>0</v>
      </c>
      <c r="O274" s="801">
        <v>0</v>
      </c>
      <c r="P274" s="801">
        <v>0</v>
      </c>
      <c r="Q274" s="801">
        <v>0</v>
      </c>
      <c r="R274" s="801">
        <v>0</v>
      </c>
      <c r="S274" s="801">
        <v>5</v>
      </c>
      <c r="T274" s="802">
        <v>5</v>
      </c>
      <c r="U274" s="821">
        <v>0</v>
      </c>
      <c r="V274" s="822">
        <v>0</v>
      </c>
      <c r="W274" s="822">
        <v>0</v>
      </c>
      <c r="X274" s="822">
        <v>0</v>
      </c>
      <c r="Y274" s="822">
        <v>0</v>
      </c>
      <c r="Z274" s="822">
        <v>0</v>
      </c>
      <c r="AA274" s="822">
        <v>0</v>
      </c>
      <c r="AB274" s="823">
        <v>0</v>
      </c>
      <c r="AC274" s="832" t="s">
        <v>878</v>
      </c>
      <c r="AD274" s="833" t="s">
        <v>878</v>
      </c>
      <c r="AE274" s="834" t="s">
        <v>1471</v>
      </c>
      <c r="AF274" s="831" t="s">
        <v>1471</v>
      </c>
      <c r="AG274" s="832" t="s">
        <v>792</v>
      </c>
      <c r="AH274" s="842" t="s">
        <v>791</v>
      </c>
    </row>
    <row r="275" spans="1:34" ht="15.75" thickBot="1">
      <c r="A275" s="780" t="s">
        <v>200</v>
      </c>
      <c r="B275" s="783" t="s">
        <v>779</v>
      </c>
      <c r="C275" s="783" t="s">
        <v>1289</v>
      </c>
      <c r="D275" s="805"/>
      <c r="E275" s="816">
        <v>0</v>
      </c>
      <c r="F275" s="791">
        <v>0</v>
      </c>
      <c r="G275" s="792">
        <v>0</v>
      </c>
      <c r="H275" s="791">
        <v>0</v>
      </c>
      <c r="I275" s="793">
        <v>0</v>
      </c>
      <c r="J275" s="791">
        <v>0</v>
      </c>
      <c r="K275" s="791">
        <v>0</v>
      </c>
      <c r="L275" s="794">
        <v>0</v>
      </c>
      <c r="M275" s="810">
        <v>0</v>
      </c>
      <c r="N275" s="801">
        <v>0</v>
      </c>
      <c r="O275" s="801">
        <v>4</v>
      </c>
      <c r="P275" s="801">
        <v>0</v>
      </c>
      <c r="Q275" s="801">
        <v>3</v>
      </c>
      <c r="R275" s="801">
        <v>0</v>
      </c>
      <c r="S275" s="801">
        <v>22</v>
      </c>
      <c r="T275" s="802">
        <v>29</v>
      </c>
      <c r="U275" s="821">
        <v>0</v>
      </c>
      <c r="V275" s="822">
        <v>0</v>
      </c>
      <c r="W275" s="822">
        <v>0</v>
      </c>
      <c r="X275" s="822">
        <v>0</v>
      </c>
      <c r="Y275" s="822">
        <v>0</v>
      </c>
      <c r="Z275" s="822">
        <v>0</v>
      </c>
      <c r="AA275" s="822">
        <v>0</v>
      </c>
      <c r="AB275" s="823">
        <v>0</v>
      </c>
      <c r="AC275" s="832" t="s">
        <v>878</v>
      </c>
      <c r="AD275" s="833" t="s">
        <v>878</v>
      </c>
      <c r="AE275" s="834" t="s">
        <v>1471</v>
      </c>
      <c r="AF275" s="831" t="s">
        <v>1471</v>
      </c>
      <c r="AG275" s="832" t="s">
        <v>792</v>
      </c>
      <c r="AH275" s="842" t="s">
        <v>791</v>
      </c>
    </row>
    <row r="276" spans="1:34" ht="15.75" thickBot="1">
      <c r="A276" s="780" t="s">
        <v>302</v>
      </c>
      <c r="B276" s="783" t="s">
        <v>709</v>
      </c>
      <c r="C276" s="783" t="s">
        <v>1289</v>
      </c>
      <c r="D276" s="805"/>
      <c r="E276" s="816">
        <v>0</v>
      </c>
      <c r="F276" s="791">
        <v>0</v>
      </c>
      <c r="G276" s="792">
        <v>0</v>
      </c>
      <c r="H276" s="791">
        <v>0</v>
      </c>
      <c r="I276" s="793">
        <v>0</v>
      </c>
      <c r="J276" s="791">
        <v>0</v>
      </c>
      <c r="K276" s="791">
        <v>0</v>
      </c>
      <c r="L276" s="794">
        <v>0</v>
      </c>
      <c r="M276" s="810">
        <v>11</v>
      </c>
      <c r="N276" s="801">
        <v>11</v>
      </c>
      <c r="O276" s="801">
        <v>25</v>
      </c>
      <c r="P276" s="801">
        <v>22</v>
      </c>
      <c r="Q276" s="801">
        <v>3</v>
      </c>
      <c r="R276" s="801">
        <v>1</v>
      </c>
      <c r="S276" s="801">
        <v>184</v>
      </c>
      <c r="T276" s="802">
        <v>257</v>
      </c>
      <c r="U276" s="821">
        <v>0</v>
      </c>
      <c r="V276" s="822">
        <v>0</v>
      </c>
      <c r="W276" s="822">
        <v>0</v>
      </c>
      <c r="X276" s="822">
        <v>0</v>
      </c>
      <c r="Y276" s="822">
        <v>0</v>
      </c>
      <c r="Z276" s="822">
        <v>0</v>
      </c>
      <c r="AA276" s="822">
        <v>0</v>
      </c>
      <c r="AB276" s="823">
        <v>0</v>
      </c>
      <c r="AC276" s="832" t="s">
        <v>878</v>
      </c>
      <c r="AD276" s="833" t="s">
        <v>878</v>
      </c>
      <c r="AE276" s="834" t="s">
        <v>1471</v>
      </c>
      <c r="AF276" s="831" t="s">
        <v>1471</v>
      </c>
      <c r="AG276" s="832" t="s">
        <v>792</v>
      </c>
      <c r="AH276" s="842" t="s">
        <v>791</v>
      </c>
    </row>
    <row r="277" spans="1:34" ht="15.75" thickBot="1">
      <c r="A277" s="780" t="s">
        <v>1156</v>
      </c>
      <c r="B277" s="783" t="s">
        <v>560</v>
      </c>
      <c r="C277" s="783" t="s">
        <v>1289</v>
      </c>
      <c r="D277" s="805"/>
      <c r="E277" s="816">
        <v>0</v>
      </c>
      <c r="F277" s="791">
        <v>0</v>
      </c>
      <c r="G277" s="792">
        <v>0</v>
      </c>
      <c r="H277" s="791">
        <v>0</v>
      </c>
      <c r="I277" s="793">
        <v>0</v>
      </c>
      <c r="J277" s="791">
        <v>0</v>
      </c>
      <c r="K277" s="791">
        <v>0</v>
      </c>
      <c r="L277" s="794">
        <v>0</v>
      </c>
      <c r="M277" s="810">
        <v>1</v>
      </c>
      <c r="N277" s="801">
        <v>0</v>
      </c>
      <c r="O277" s="801">
        <v>0</v>
      </c>
      <c r="P277" s="801">
        <v>3</v>
      </c>
      <c r="Q277" s="801">
        <v>0</v>
      </c>
      <c r="R277" s="801">
        <v>0</v>
      </c>
      <c r="S277" s="801">
        <v>54</v>
      </c>
      <c r="T277" s="802">
        <v>58</v>
      </c>
      <c r="U277" s="821">
        <v>0</v>
      </c>
      <c r="V277" s="822">
        <v>0</v>
      </c>
      <c r="W277" s="822">
        <v>0</v>
      </c>
      <c r="X277" s="822">
        <v>0</v>
      </c>
      <c r="Y277" s="822">
        <v>0</v>
      </c>
      <c r="Z277" s="822">
        <v>0</v>
      </c>
      <c r="AA277" s="822">
        <v>0</v>
      </c>
      <c r="AB277" s="823">
        <v>0</v>
      </c>
      <c r="AC277" s="832" t="s">
        <v>878</v>
      </c>
      <c r="AD277" s="833" t="s">
        <v>878</v>
      </c>
      <c r="AE277" s="834" t="s">
        <v>1471</v>
      </c>
      <c r="AF277" s="831" t="s">
        <v>1471</v>
      </c>
      <c r="AG277" s="832" t="s">
        <v>792</v>
      </c>
      <c r="AH277" s="842" t="s">
        <v>791</v>
      </c>
    </row>
    <row r="278" spans="1:34" ht="15.75" thickBot="1">
      <c r="A278" s="780" t="s">
        <v>1129</v>
      </c>
      <c r="B278" s="783" t="s">
        <v>697</v>
      </c>
      <c r="C278" s="783" t="s">
        <v>1289</v>
      </c>
      <c r="D278" s="805"/>
      <c r="E278" s="816">
        <v>0</v>
      </c>
      <c r="F278" s="791">
        <v>0</v>
      </c>
      <c r="G278" s="792">
        <v>0</v>
      </c>
      <c r="H278" s="791">
        <v>0</v>
      </c>
      <c r="I278" s="793">
        <v>0</v>
      </c>
      <c r="J278" s="791">
        <v>0</v>
      </c>
      <c r="K278" s="791">
        <v>0</v>
      </c>
      <c r="L278" s="794">
        <v>0</v>
      </c>
      <c r="M278" s="810">
        <v>0</v>
      </c>
      <c r="N278" s="801">
        <v>0</v>
      </c>
      <c r="O278" s="801">
        <v>3</v>
      </c>
      <c r="P278" s="801">
        <v>3</v>
      </c>
      <c r="Q278" s="801">
        <v>1</v>
      </c>
      <c r="R278" s="801">
        <v>0</v>
      </c>
      <c r="S278" s="801">
        <v>24</v>
      </c>
      <c r="T278" s="802">
        <v>31</v>
      </c>
      <c r="U278" s="821">
        <v>0</v>
      </c>
      <c r="V278" s="822">
        <v>0</v>
      </c>
      <c r="W278" s="822">
        <v>0</v>
      </c>
      <c r="X278" s="822">
        <v>0</v>
      </c>
      <c r="Y278" s="822">
        <v>0</v>
      </c>
      <c r="Z278" s="822">
        <v>0</v>
      </c>
      <c r="AA278" s="822">
        <v>0</v>
      </c>
      <c r="AB278" s="823">
        <v>0</v>
      </c>
      <c r="AC278" s="832" t="s">
        <v>878</v>
      </c>
      <c r="AD278" s="833" t="s">
        <v>878</v>
      </c>
      <c r="AE278" s="834" t="s">
        <v>1471</v>
      </c>
      <c r="AF278" s="831" t="s">
        <v>1471</v>
      </c>
      <c r="AG278" s="832" t="s">
        <v>792</v>
      </c>
      <c r="AH278" s="842" t="s">
        <v>791</v>
      </c>
    </row>
    <row r="279" spans="1:34" ht="15.75" thickBot="1">
      <c r="A279" s="780" t="s">
        <v>370</v>
      </c>
      <c r="B279" s="783" t="s">
        <v>598</v>
      </c>
      <c r="C279" s="783" t="s">
        <v>1289</v>
      </c>
      <c r="D279" s="805"/>
      <c r="E279" s="816">
        <v>0</v>
      </c>
      <c r="F279" s="791">
        <v>0</v>
      </c>
      <c r="G279" s="792">
        <v>0</v>
      </c>
      <c r="H279" s="791">
        <v>0</v>
      </c>
      <c r="I279" s="793">
        <v>0</v>
      </c>
      <c r="J279" s="791">
        <v>0</v>
      </c>
      <c r="K279" s="791">
        <v>0</v>
      </c>
      <c r="L279" s="794">
        <v>0</v>
      </c>
      <c r="M279" s="810">
        <v>0</v>
      </c>
      <c r="N279" s="801">
        <v>0</v>
      </c>
      <c r="O279" s="801">
        <v>2</v>
      </c>
      <c r="P279" s="801">
        <v>0</v>
      </c>
      <c r="Q279" s="801">
        <v>0</v>
      </c>
      <c r="R279" s="801">
        <v>0</v>
      </c>
      <c r="S279" s="801">
        <v>14</v>
      </c>
      <c r="T279" s="802">
        <v>16</v>
      </c>
      <c r="U279" s="821">
        <v>0</v>
      </c>
      <c r="V279" s="822">
        <v>0</v>
      </c>
      <c r="W279" s="822">
        <v>0</v>
      </c>
      <c r="X279" s="822">
        <v>0</v>
      </c>
      <c r="Y279" s="822">
        <v>0</v>
      </c>
      <c r="Z279" s="822">
        <v>0</v>
      </c>
      <c r="AA279" s="822">
        <v>0</v>
      </c>
      <c r="AB279" s="823">
        <v>0</v>
      </c>
      <c r="AC279" s="832" t="s">
        <v>878</v>
      </c>
      <c r="AD279" s="833" t="s">
        <v>878</v>
      </c>
      <c r="AE279" s="834" t="s">
        <v>1471</v>
      </c>
      <c r="AF279" s="831" t="s">
        <v>1471</v>
      </c>
      <c r="AG279" s="832" t="s">
        <v>792</v>
      </c>
      <c r="AH279" s="842" t="s">
        <v>791</v>
      </c>
    </row>
    <row r="280" spans="1:34" ht="15.75" thickBot="1">
      <c r="A280" s="780" t="s">
        <v>21</v>
      </c>
      <c r="B280" s="783" t="s">
        <v>770</v>
      </c>
      <c r="C280" s="783" t="s">
        <v>1289</v>
      </c>
      <c r="D280" s="805"/>
      <c r="E280" s="816">
        <v>0</v>
      </c>
      <c r="F280" s="791">
        <v>0</v>
      </c>
      <c r="G280" s="792">
        <v>0</v>
      </c>
      <c r="H280" s="791">
        <v>0</v>
      </c>
      <c r="I280" s="793">
        <v>0</v>
      </c>
      <c r="J280" s="791">
        <v>0</v>
      </c>
      <c r="K280" s="791">
        <v>0</v>
      </c>
      <c r="L280" s="794">
        <v>0</v>
      </c>
      <c r="M280" s="810">
        <v>0</v>
      </c>
      <c r="N280" s="801">
        <v>0</v>
      </c>
      <c r="O280" s="801">
        <v>0</v>
      </c>
      <c r="P280" s="801">
        <v>0</v>
      </c>
      <c r="Q280" s="801">
        <v>1</v>
      </c>
      <c r="R280" s="801">
        <v>0</v>
      </c>
      <c r="S280" s="801">
        <v>5</v>
      </c>
      <c r="T280" s="802">
        <v>6</v>
      </c>
      <c r="U280" s="821">
        <v>0</v>
      </c>
      <c r="V280" s="822">
        <v>0</v>
      </c>
      <c r="W280" s="822">
        <v>0</v>
      </c>
      <c r="X280" s="822">
        <v>0</v>
      </c>
      <c r="Y280" s="822">
        <v>0</v>
      </c>
      <c r="Z280" s="822">
        <v>0</v>
      </c>
      <c r="AA280" s="822">
        <v>0</v>
      </c>
      <c r="AB280" s="823">
        <v>0</v>
      </c>
      <c r="AC280" s="832" t="s">
        <v>878</v>
      </c>
      <c r="AD280" s="833" t="s">
        <v>878</v>
      </c>
      <c r="AE280" s="834" t="s">
        <v>1471</v>
      </c>
      <c r="AF280" s="831" t="s">
        <v>1471</v>
      </c>
      <c r="AG280" s="832" t="s">
        <v>792</v>
      </c>
      <c r="AH280" s="842" t="s">
        <v>791</v>
      </c>
    </row>
    <row r="281" spans="1:34" ht="15.75" thickBot="1">
      <c r="A281" s="780" t="s">
        <v>93</v>
      </c>
      <c r="B281" s="783" t="s">
        <v>562</v>
      </c>
      <c r="C281" s="783" t="s">
        <v>1289</v>
      </c>
      <c r="D281" s="805"/>
      <c r="E281" s="816">
        <v>0</v>
      </c>
      <c r="F281" s="791">
        <v>0</v>
      </c>
      <c r="G281" s="792">
        <v>0</v>
      </c>
      <c r="H281" s="791">
        <v>0</v>
      </c>
      <c r="I281" s="793">
        <v>0</v>
      </c>
      <c r="J281" s="791">
        <v>0</v>
      </c>
      <c r="K281" s="791">
        <v>0</v>
      </c>
      <c r="L281" s="794">
        <v>0</v>
      </c>
      <c r="M281" s="810">
        <v>0</v>
      </c>
      <c r="N281" s="801">
        <v>0</v>
      </c>
      <c r="O281" s="801">
        <v>0</v>
      </c>
      <c r="P281" s="801">
        <v>0</v>
      </c>
      <c r="Q281" s="801">
        <v>0</v>
      </c>
      <c r="R281" s="801">
        <v>0</v>
      </c>
      <c r="S281" s="801">
        <v>20</v>
      </c>
      <c r="T281" s="802">
        <v>20</v>
      </c>
      <c r="U281" s="821">
        <v>0</v>
      </c>
      <c r="V281" s="822">
        <v>0</v>
      </c>
      <c r="W281" s="822">
        <v>0</v>
      </c>
      <c r="X281" s="822">
        <v>0</v>
      </c>
      <c r="Y281" s="822">
        <v>0</v>
      </c>
      <c r="Z281" s="822">
        <v>0</v>
      </c>
      <c r="AA281" s="822">
        <v>0</v>
      </c>
      <c r="AB281" s="823">
        <v>0</v>
      </c>
      <c r="AC281" s="832" t="s">
        <v>878</v>
      </c>
      <c r="AD281" s="833" t="s">
        <v>878</v>
      </c>
      <c r="AE281" s="834" t="s">
        <v>1471</v>
      </c>
      <c r="AF281" s="831" t="s">
        <v>1471</v>
      </c>
      <c r="AG281" s="832" t="s">
        <v>792</v>
      </c>
      <c r="AH281" s="842" t="s">
        <v>791</v>
      </c>
    </row>
    <row r="282" spans="1:34" ht="15.75" thickBot="1">
      <c r="A282" s="780" t="s">
        <v>351</v>
      </c>
      <c r="B282" s="783" t="s">
        <v>586</v>
      </c>
      <c r="C282" s="783" t="s">
        <v>1289</v>
      </c>
      <c r="D282" s="805"/>
      <c r="E282" s="816">
        <v>0</v>
      </c>
      <c r="F282" s="791">
        <v>0</v>
      </c>
      <c r="G282" s="792">
        <v>0</v>
      </c>
      <c r="H282" s="791">
        <v>0</v>
      </c>
      <c r="I282" s="793">
        <v>0</v>
      </c>
      <c r="J282" s="791">
        <v>0</v>
      </c>
      <c r="K282" s="791">
        <v>0</v>
      </c>
      <c r="L282" s="794">
        <v>0</v>
      </c>
      <c r="M282" s="810">
        <v>0</v>
      </c>
      <c r="N282" s="801">
        <v>0</v>
      </c>
      <c r="O282" s="801">
        <v>1</v>
      </c>
      <c r="P282" s="801">
        <v>0</v>
      </c>
      <c r="Q282" s="801">
        <v>0</v>
      </c>
      <c r="R282" s="801">
        <v>0</v>
      </c>
      <c r="S282" s="801">
        <v>6</v>
      </c>
      <c r="T282" s="802">
        <v>7</v>
      </c>
      <c r="U282" s="821">
        <v>0</v>
      </c>
      <c r="V282" s="822">
        <v>0</v>
      </c>
      <c r="W282" s="822">
        <v>0</v>
      </c>
      <c r="X282" s="822">
        <v>0</v>
      </c>
      <c r="Y282" s="822">
        <v>0</v>
      </c>
      <c r="Z282" s="822">
        <v>0</v>
      </c>
      <c r="AA282" s="822">
        <v>0</v>
      </c>
      <c r="AB282" s="823">
        <v>0</v>
      </c>
      <c r="AC282" s="832" t="s">
        <v>878</v>
      </c>
      <c r="AD282" s="833" t="s">
        <v>878</v>
      </c>
      <c r="AE282" s="834" t="s">
        <v>1471</v>
      </c>
      <c r="AF282" s="831" t="s">
        <v>1471</v>
      </c>
      <c r="AG282" s="832" t="s">
        <v>792</v>
      </c>
      <c r="AH282" s="842" t="s">
        <v>791</v>
      </c>
    </row>
    <row r="283" spans="1:34" ht="15.75" thickBot="1">
      <c r="A283" s="780" t="s">
        <v>218</v>
      </c>
      <c r="B283" s="783" t="s">
        <v>746</v>
      </c>
      <c r="C283" s="783" t="s">
        <v>1289</v>
      </c>
      <c r="D283" s="805"/>
      <c r="E283" s="816">
        <v>0</v>
      </c>
      <c r="F283" s="791">
        <v>0</v>
      </c>
      <c r="G283" s="792">
        <v>0</v>
      </c>
      <c r="H283" s="791">
        <v>0</v>
      </c>
      <c r="I283" s="793">
        <v>0</v>
      </c>
      <c r="J283" s="791">
        <v>0</v>
      </c>
      <c r="K283" s="791">
        <v>0</v>
      </c>
      <c r="L283" s="794">
        <v>0</v>
      </c>
      <c r="M283" s="810">
        <v>1</v>
      </c>
      <c r="N283" s="801">
        <v>0</v>
      </c>
      <c r="O283" s="801">
        <v>1</v>
      </c>
      <c r="P283" s="801">
        <v>0</v>
      </c>
      <c r="Q283" s="801">
        <v>0</v>
      </c>
      <c r="R283" s="801">
        <v>0</v>
      </c>
      <c r="S283" s="801">
        <v>21</v>
      </c>
      <c r="T283" s="802">
        <v>23</v>
      </c>
      <c r="U283" s="821">
        <v>0</v>
      </c>
      <c r="V283" s="822">
        <v>0</v>
      </c>
      <c r="W283" s="822">
        <v>0</v>
      </c>
      <c r="X283" s="822">
        <v>0</v>
      </c>
      <c r="Y283" s="822">
        <v>0</v>
      </c>
      <c r="Z283" s="822">
        <v>0</v>
      </c>
      <c r="AA283" s="822">
        <v>0</v>
      </c>
      <c r="AB283" s="823">
        <v>0</v>
      </c>
      <c r="AC283" s="832" t="s">
        <v>878</v>
      </c>
      <c r="AD283" s="833" t="s">
        <v>878</v>
      </c>
      <c r="AE283" s="834" t="s">
        <v>1471</v>
      </c>
      <c r="AF283" s="831" t="s">
        <v>1471</v>
      </c>
      <c r="AG283" s="832" t="s">
        <v>792</v>
      </c>
      <c r="AH283" s="842" t="s">
        <v>791</v>
      </c>
    </row>
    <row r="284" spans="1:34" ht="15.75" thickBot="1">
      <c r="A284" s="780" t="s">
        <v>480</v>
      </c>
      <c r="B284" s="783" t="s">
        <v>764</v>
      </c>
      <c r="C284" s="783" t="s">
        <v>1289</v>
      </c>
      <c r="D284" s="805"/>
      <c r="E284" s="816">
        <v>0</v>
      </c>
      <c r="F284" s="791">
        <v>0</v>
      </c>
      <c r="G284" s="792">
        <v>0</v>
      </c>
      <c r="H284" s="791">
        <v>0</v>
      </c>
      <c r="I284" s="793">
        <v>0</v>
      </c>
      <c r="J284" s="791">
        <v>0</v>
      </c>
      <c r="K284" s="791">
        <v>0</v>
      </c>
      <c r="L284" s="794">
        <v>0</v>
      </c>
      <c r="M284" s="810">
        <v>0</v>
      </c>
      <c r="N284" s="801">
        <v>0</v>
      </c>
      <c r="O284" s="801">
        <v>2</v>
      </c>
      <c r="P284" s="801">
        <v>1</v>
      </c>
      <c r="Q284" s="801">
        <v>0</v>
      </c>
      <c r="R284" s="801">
        <v>0</v>
      </c>
      <c r="S284" s="801">
        <v>14</v>
      </c>
      <c r="T284" s="802">
        <v>17</v>
      </c>
      <c r="U284" s="821">
        <v>0</v>
      </c>
      <c r="V284" s="822">
        <v>0</v>
      </c>
      <c r="W284" s="822">
        <v>0</v>
      </c>
      <c r="X284" s="822">
        <v>0</v>
      </c>
      <c r="Y284" s="822">
        <v>0</v>
      </c>
      <c r="Z284" s="822">
        <v>0</v>
      </c>
      <c r="AA284" s="822">
        <v>0</v>
      </c>
      <c r="AB284" s="823">
        <v>0</v>
      </c>
      <c r="AC284" s="832" t="s">
        <v>878</v>
      </c>
      <c r="AD284" s="833" t="s">
        <v>878</v>
      </c>
      <c r="AE284" s="834" t="s">
        <v>1471</v>
      </c>
      <c r="AF284" s="831" t="s">
        <v>1471</v>
      </c>
      <c r="AG284" s="832" t="s">
        <v>792</v>
      </c>
      <c r="AH284" s="842" t="s">
        <v>791</v>
      </c>
    </row>
    <row r="285" spans="1:34" ht="15.75" thickBot="1">
      <c r="A285" s="780" t="s">
        <v>278</v>
      </c>
      <c r="B285" s="783" t="s">
        <v>681</v>
      </c>
      <c r="C285" s="783" t="s">
        <v>1289</v>
      </c>
      <c r="D285" s="805"/>
      <c r="E285" s="816">
        <v>0</v>
      </c>
      <c r="F285" s="791">
        <v>0</v>
      </c>
      <c r="G285" s="792">
        <v>0</v>
      </c>
      <c r="H285" s="791">
        <v>0</v>
      </c>
      <c r="I285" s="793">
        <v>0</v>
      </c>
      <c r="J285" s="791">
        <v>0</v>
      </c>
      <c r="K285" s="791">
        <v>0</v>
      </c>
      <c r="L285" s="794">
        <v>0</v>
      </c>
      <c r="M285" s="810">
        <v>0</v>
      </c>
      <c r="N285" s="801">
        <v>0</v>
      </c>
      <c r="O285" s="801">
        <v>1</v>
      </c>
      <c r="P285" s="801">
        <v>0</v>
      </c>
      <c r="Q285" s="801">
        <v>0</v>
      </c>
      <c r="R285" s="801">
        <v>0</v>
      </c>
      <c r="S285" s="801">
        <v>11</v>
      </c>
      <c r="T285" s="802">
        <v>12</v>
      </c>
      <c r="U285" s="821">
        <v>0</v>
      </c>
      <c r="V285" s="822">
        <v>0</v>
      </c>
      <c r="W285" s="822">
        <v>0</v>
      </c>
      <c r="X285" s="822">
        <v>0</v>
      </c>
      <c r="Y285" s="822">
        <v>0</v>
      </c>
      <c r="Z285" s="822">
        <v>0</v>
      </c>
      <c r="AA285" s="822">
        <v>0</v>
      </c>
      <c r="AB285" s="823">
        <v>0</v>
      </c>
      <c r="AC285" s="832" t="s">
        <v>878</v>
      </c>
      <c r="AD285" s="833" t="s">
        <v>878</v>
      </c>
      <c r="AE285" s="834" t="s">
        <v>1471</v>
      </c>
      <c r="AF285" s="831" t="s">
        <v>1471</v>
      </c>
      <c r="AG285" s="832" t="s">
        <v>792</v>
      </c>
      <c r="AH285" s="842" t="s">
        <v>791</v>
      </c>
    </row>
    <row r="286" spans="1:34" ht="15.75" thickBot="1">
      <c r="A286" s="780" t="s">
        <v>136</v>
      </c>
      <c r="B286" s="783" t="s">
        <v>790</v>
      </c>
      <c r="C286" s="783" t="s">
        <v>1295</v>
      </c>
      <c r="D286" s="805"/>
      <c r="E286" s="816">
        <v>0</v>
      </c>
      <c r="F286" s="791">
        <v>0</v>
      </c>
      <c r="G286" s="792">
        <v>0</v>
      </c>
      <c r="H286" s="791">
        <v>0</v>
      </c>
      <c r="I286" s="793">
        <v>0</v>
      </c>
      <c r="J286" s="791">
        <v>0</v>
      </c>
      <c r="K286" s="791">
        <v>0</v>
      </c>
      <c r="L286" s="794">
        <v>0</v>
      </c>
      <c r="M286" s="810">
        <v>0</v>
      </c>
      <c r="N286" s="801">
        <v>0</v>
      </c>
      <c r="O286" s="801">
        <v>53</v>
      </c>
      <c r="P286" s="801">
        <v>2</v>
      </c>
      <c r="Q286" s="801">
        <v>3</v>
      </c>
      <c r="R286" s="801">
        <v>0</v>
      </c>
      <c r="S286" s="801">
        <v>15</v>
      </c>
      <c r="T286" s="802">
        <v>73</v>
      </c>
      <c r="U286" s="821">
        <v>0</v>
      </c>
      <c r="V286" s="822">
        <v>0</v>
      </c>
      <c r="W286" s="822">
        <v>0</v>
      </c>
      <c r="X286" s="822">
        <v>0</v>
      </c>
      <c r="Y286" s="822">
        <v>0</v>
      </c>
      <c r="Z286" s="822">
        <v>0</v>
      </c>
      <c r="AA286" s="822">
        <v>0</v>
      </c>
      <c r="AB286" s="823">
        <v>0</v>
      </c>
      <c r="AC286" s="832" t="s">
        <v>878</v>
      </c>
      <c r="AD286" s="833" t="s">
        <v>878</v>
      </c>
      <c r="AE286" s="834" t="s">
        <v>1471</v>
      </c>
      <c r="AF286" s="831" t="s">
        <v>1471</v>
      </c>
      <c r="AG286" s="832" t="s">
        <v>792</v>
      </c>
      <c r="AH286" s="842" t="s">
        <v>791</v>
      </c>
    </row>
    <row r="287" spans="1:34" ht="15.75" thickBot="1">
      <c r="A287" s="780" t="s">
        <v>36</v>
      </c>
      <c r="B287" s="783" t="s">
        <v>665</v>
      </c>
      <c r="C287" s="783" t="s">
        <v>1295</v>
      </c>
      <c r="D287" s="805"/>
      <c r="E287" s="816">
        <v>0</v>
      </c>
      <c r="F287" s="791">
        <v>0</v>
      </c>
      <c r="G287" s="792">
        <v>0</v>
      </c>
      <c r="H287" s="791">
        <v>0</v>
      </c>
      <c r="I287" s="793">
        <v>0</v>
      </c>
      <c r="J287" s="791">
        <v>0</v>
      </c>
      <c r="K287" s="791">
        <v>1</v>
      </c>
      <c r="L287" s="794">
        <v>1</v>
      </c>
      <c r="M287" s="810">
        <v>0</v>
      </c>
      <c r="N287" s="801">
        <v>1</v>
      </c>
      <c r="O287" s="801">
        <v>34</v>
      </c>
      <c r="P287" s="801">
        <v>6</v>
      </c>
      <c r="Q287" s="801">
        <v>2</v>
      </c>
      <c r="R287" s="801">
        <v>0</v>
      </c>
      <c r="S287" s="801">
        <v>101</v>
      </c>
      <c r="T287" s="802">
        <v>144</v>
      </c>
      <c r="U287" s="821">
        <v>0</v>
      </c>
      <c r="V287" s="822">
        <v>0</v>
      </c>
      <c r="W287" s="822">
        <v>0</v>
      </c>
      <c r="X287" s="822">
        <v>0</v>
      </c>
      <c r="Y287" s="822">
        <v>0</v>
      </c>
      <c r="Z287" s="822">
        <v>0</v>
      </c>
      <c r="AA287" s="822">
        <v>9.9009900990099011E-3</v>
      </c>
      <c r="AB287" s="823">
        <v>6.9444444444444441E-3</v>
      </c>
      <c r="AC287" s="832" t="s">
        <v>878</v>
      </c>
      <c r="AD287" s="833" t="s">
        <v>878</v>
      </c>
      <c r="AE287" s="834" t="s">
        <v>1471</v>
      </c>
      <c r="AF287" s="831" t="s">
        <v>1471</v>
      </c>
      <c r="AG287" s="832" t="s">
        <v>792</v>
      </c>
      <c r="AH287" s="842" t="s">
        <v>791</v>
      </c>
    </row>
    <row r="288" spans="1:34" ht="15.75" thickBot="1">
      <c r="A288" s="780" t="s">
        <v>124</v>
      </c>
      <c r="B288" s="783" t="s">
        <v>813</v>
      </c>
      <c r="C288" s="783" t="s">
        <v>1295</v>
      </c>
      <c r="D288" s="805"/>
      <c r="E288" s="816">
        <v>0</v>
      </c>
      <c r="F288" s="791">
        <v>2</v>
      </c>
      <c r="G288" s="792">
        <v>34</v>
      </c>
      <c r="H288" s="791">
        <v>0</v>
      </c>
      <c r="I288" s="793">
        <v>2</v>
      </c>
      <c r="J288" s="791">
        <v>0</v>
      </c>
      <c r="K288" s="791">
        <v>12</v>
      </c>
      <c r="L288" s="794">
        <v>50</v>
      </c>
      <c r="M288" s="810">
        <v>3</v>
      </c>
      <c r="N288" s="801">
        <v>21</v>
      </c>
      <c r="O288" s="801">
        <v>1390</v>
      </c>
      <c r="P288" s="801">
        <v>40</v>
      </c>
      <c r="Q288" s="801">
        <v>28</v>
      </c>
      <c r="R288" s="801">
        <v>1</v>
      </c>
      <c r="S288" s="801">
        <v>455</v>
      </c>
      <c r="T288" s="802">
        <v>1938</v>
      </c>
      <c r="U288" s="821">
        <v>0</v>
      </c>
      <c r="V288" s="822">
        <v>9.5238095238095233E-2</v>
      </c>
      <c r="W288" s="822">
        <v>2.4460431654676259E-2</v>
      </c>
      <c r="X288" s="822">
        <v>0</v>
      </c>
      <c r="Y288" s="822">
        <v>7.1428571428571425E-2</v>
      </c>
      <c r="Z288" s="822">
        <v>0</v>
      </c>
      <c r="AA288" s="822">
        <v>2.6373626373626374E-2</v>
      </c>
      <c r="AB288" s="823">
        <v>2.5799793601651185E-2</v>
      </c>
      <c r="AC288" s="832" t="s">
        <v>878</v>
      </c>
      <c r="AD288" s="833" t="s">
        <v>878</v>
      </c>
      <c r="AE288" s="834" t="s">
        <v>1471</v>
      </c>
      <c r="AF288" s="831" t="s">
        <v>1471</v>
      </c>
      <c r="AG288" s="832" t="s">
        <v>792</v>
      </c>
      <c r="AH288" s="842" t="s">
        <v>791</v>
      </c>
    </row>
    <row r="289" spans="1:34" ht="15">
      <c r="A289" s="780" t="s">
        <v>176</v>
      </c>
      <c r="B289" s="783" t="s">
        <v>822</v>
      </c>
      <c r="C289" s="783" t="s">
        <v>1295</v>
      </c>
      <c r="D289" s="805"/>
      <c r="E289" s="816">
        <v>0</v>
      </c>
      <c r="F289" s="791">
        <v>0</v>
      </c>
      <c r="G289" s="792">
        <v>0</v>
      </c>
      <c r="H289" s="791">
        <v>0</v>
      </c>
      <c r="I289" s="793">
        <v>0</v>
      </c>
      <c r="J289" s="791">
        <v>0</v>
      </c>
      <c r="K289" s="791">
        <v>1</v>
      </c>
      <c r="L289" s="794">
        <v>1</v>
      </c>
      <c r="M289" s="810">
        <v>2</v>
      </c>
      <c r="N289" s="801">
        <v>4</v>
      </c>
      <c r="O289" s="801">
        <v>165</v>
      </c>
      <c r="P289" s="801">
        <v>1</v>
      </c>
      <c r="Q289" s="801">
        <v>6</v>
      </c>
      <c r="R289" s="801">
        <v>0</v>
      </c>
      <c r="S289" s="801">
        <v>209</v>
      </c>
      <c r="T289" s="802">
        <v>387</v>
      </c>
      <c r="U289" s="821">
        <v>0</v>
      </c>
      <c r="V289" s="822">
        <v>0</v>
      </c>
      <c r="W289" s="822">
        <v>0</v>
      </c>
      <c r="X289" s="822">
        <v>0</v>
      </c>
      <c r="Y289" s="822">
        <v>0</v>
      </c>
      <c r="Z289" s="822">
        <v>0</v>
      </c>
      <c r="AA289" s="822">
        <v>4.7846889952153108E-3</v>
      </c>
      <c r="AB289" s="823">
        <v>2.5839793281653748E-3</v>
      </c>
      <c r="AC289" s="832" t="s">
        <v>878</v>
      </c>
      <c r="AD289" s="833" t="s">
        <v>878</v>
      </c>
      <c r="AE289" s="834" t="s">
        <v>1471</v>
      </c>
      <c r="AF289" s="831" t="s">
        <v>1471</v>
      </c>
      <c r="AG289" s="832" t="s">
        <v>792</v>
      </c>
      <c r="AH289" s="842" t="s">
        <v>791</v>
      </c>
    </row>
    <row r="290" spans="1:34" ht="15.75" thickBot="1">
      <c r="A290" s="780" t="s">
        <v>224</v>
      </c>
      <c r="B290" s="783" t="s">
        <v>713</v>
      </c>
      <c r="C290" s="783" t="s">
        <v>1293</v>
      </c>
      <c r="D290" s="805"/>
      <c r="E290" s="816">
        <v>0</v>
      </c>
      <c r="F290" s="791">
        <v>3</v>
      </c>
      <c r="G290" s="792">
        <v>8</v>
      </c>
      <c r="H290" s="791">
        <v>6</v>
      </c>
      <c r="I290" s="793">
        <v>2</v>
      </c>
      <c r="J290" s="791">
        <v>0</v>
      </c>
      <c r="K290" s="791">
        <v>28</v>
      </c>
      <c r="L290" s="794">
        <v>47</v>
      </c>
      <c r="M290" s="810">
        <v>49</v>
      </c>
      <c r="N290" s="801">
        <v>160</v>
      </c>
      <c r="O290" s="801">
        <v>559</v>
      </c>
      <c r="P290" s="801">
        <v>183</v>
      </c>
      <c r="Q290" s="801">
        <v>37</v>
      </c>
      <c r="R290" s="801">
        <v>25</v>
      </c>
      <c r="S290" s="801">
        <v>1754</v>
      </c>
      <c r="T290" s="802">
        <v>2767</v>
      </c>
      <c r="U290" s="821">
        <v>0</v>
      </c>
      <c r="V290" s="822">
        <v>1.8749999999999999E-2</v>
      </c>
      <c r="W290" s="822">
        <v>1.4311270125223614E-2</v>
      </c>
      <c r="X290" s="822">
        <v>3.2786885245901641E-2</v>
      </c>
      <c r="Y290" s="822">
        <v>5.4054054054054057E-2</v>
      </c>
      <c r="Z290" s="822">
        <v>0</v>
      </c>
      <c r="AA290" s="822">
        <v>1.596351197263398E-2</v>
      </c>
      <c r="AB290" s="823">
        <v>1.6985905312612938E-2</v>
      </c>
      <c r="AC290" s="832" t="s">
        <v>878</v>
      </c>
      <c r="AD290" s="833" t="s">
        <v>792</v>
      </c>
      <c r="AE290" s="834" t="s">
        <v>1932</v>
      </c>
      <c r="AF290" s="842" t="s">
        <v>792</v>
      </c>
      <c r="AG290" s="832" t="s">
        <v>792</v>
      </c>
      <c r="AH290" s="842" t="s">
        <v>878</v>
      </c>
    </row>
    <row r="291" spans="1:34" ht="15.75" thickBot="1">
      <c r="A291" s="780" t="s">
        <v>429</v>
      </c>
      <c r="B291" s="783" t="s">
        <v>642</v>
      </c>
      <c r="C291" s="783" t="s">
        <v>1295</v>
      </c>
      <c r="D291" s="805"/>
      <c r="E291" s="816">
        <v>0</v>
      </c>
      <c r="F291" s="791">
        <v>0</v>
      </c>
      <c r="G291" s="792">
        <v>1</v>
      </c>
      <c r="H291" s="791">
        <v>0</v>
      </c>
      <c r="I291" s="793">
        <v>0</v>
      </c>
      <c r="J291" s="791">
        <v>0</v>
      </c>
      <c r="K291" s="791">
        <v>0</v>
      </c>
      <c r="L291" s="794">
        <v>1</v>
      </c>
      <c r="M291" s="810">
        <v>0</v>
      </c>
      <c r="N291" s="801">
        <v>0</v>
      </c>
      <c r="O291" s="801">
        <v>90</v>
      </c>
      <c r="P291" s="801">
        <v>0</v>
      </c>
      <c r="Q291" s="801">
        <v>0</v>
      </c>
      <c r="R291" s="801">
        <v>0</v>
      </c>
      <c r="S291" s="801">
        <v>8</v>
      </c>
      <c r="T291" s="802">
        <v>98</v>
      </c>
      <c r="U291" s="821">
        <v>0</v>
      </c>
      <c r="V291" s="822">
        <v>0</v>
      </c>
      <c r="W291" s="822">
        <v>1.1111111111111112E-2</v>
      </c>
      <c r="X291" s="822">
        <v>0</v>
      </c>
      <c r="Y291" s="822">
        <v>0</v>
      </c>
      <c r="Z291" s="822">
        <v>0</v>
      </c>
      <c r="AA291" s="822">
        <v>0</v>
      </c>
      <c r="AB291" s="823">
        <v>1.020408163265306E-2</v>
      </c>
      <c r="AC291" s="832" t="s">
        <v>878</v>
      </c>
      <c r="AD291" s="833" t="s">
        <v>878</v>
      </c>
      <c r="AE291" s="834" t="s">
        <v>1471</v>
      </c>
      <c r="AF291" s="831" t="s">
        <v>1471</v>
      </c>
      <c r="AG291" s="832" t="s">
        <v>792</v>
      </c>
      <c r="AH291" s="842" t="s">
        <v>791</v>
      </c>
    </row>
    <row r="292" spans="1:34" ht="15.75" thickBot="1">
      <c r="A292" s="780" t="s">
        <v>164</v>
      </c>
      <c r="B292" s="783" t="s">
        <v>602</v>
      </c>
      <c r="C292" s="783" t="s">
        <v>1295</v>
      </c>
      <c r="D292" s="805"/>
      <c r="E292" s="816">
        <v>0</v>
      </c>
      <c r="F292" s="791">
        <v>0</v>
      </c>
      <c r="G292" s="792">
        <v>3</v>
      </c>
      <c r="H292" s="791">
        <v>0</v>
      </c>
      <c r="I292" s="793">
        <v>0</v>
      </c>
      <c r="J292" s="791">
        <v>0</v>
      </c>
      <c r="K292" s="791">
        <v>0</v>
      </c>
      <c r="L292" s="794">
        <v>3</v>
      </c>
      <c r="M292" s="810">
        <v>1</v>
      </c>
      <c r="N292" s="801">
        <v>0</v>
      </c>
      <c r="O292" s="801">
        <v>334</v>
      </c>
      <c r="P292" s="801">
        <v>1</v>
      </c>
      <c r="Q292" s="801">
        <v>1</v>
      </c>
      <c r="R292" s="801">
        <v>0</v>
      </c>
      <c r="S292" s="801">
        <v>41</v>
      </c>
      <c r="T292" s="802">
        <v>378</v>
      </c>
      <c r="U292" s="821">
        <v>0</v>
      </c>
      <c r="V292" s="822">
        <v>0</v>
      </c>
      <c r="W292" s="822">
        <v>8.9820359281437123E-3</v>
      </c>
      <c r="X292" s="822">
        <v>0</v>
      </c>
      <c r="Y292" s="822">
        <v>0</v>
      </c>
      <c r="Z292" s="822">
        <v>0</v>
      </c>
      <c r="AA292" s="822">
        <v>0</v>
      </c>
      <c r="AB292" s="823">
        <v>7.9365079365079361E-3</v>
      </c>
      <c r="AC292" s="832" t="s">
        <v>878</v>
      </c>
      <c r="AD292" s="833" t="s">
        <v>878</v>
      </c>
      <c r="AE292" s="834" t="s">
        <v>1471</v>
      </c>
      <c r="AF292" s="831" t="s">
        <v>1471</v>
      </c>
      <c r="AG292" s="832" t="s">
        <v>792</v>
      </c>
      <c r="AH292" s="842" t="s">
        <v>791</v>
      </c>
    </row>
    <row r="293" spans="1:34" ht="15.75" thickBot="1">
      <c r="A293" s="780" t="s">
        <v>192</v>
      </c>
      <c r="B293" s="783" t="s">
        <v>775</v>
      </c>
      <c r="C293" s="783" t="s">
        <v>1295</v>
      </c>
      <c r="D293" s="805"/>
      <c r="E293" s="816">
        <v>0</v>
      </c>
      <c r="F293" s="791">
        <v>0</v>
      </c>
      <c r="G293" s="792">
        <v>4</v>
      </c>
      <c r="H293" s="791">
        <v>0</v>
      </c>
      <c r="I293" s="793">
        <v>0</v>
      </c>
      <c r="J293" s="791">
        <v>0</v>
      </c>
      <c r="K293" s="791">
        <v>1</v>
      </c>
      <c r="L293" s="794">
        <v>5</v>
      </c>
      <c r="M293" s="810">
        <v>1</v>
      </c>
      <c r="N293" s="801">
        <v>2</v>
      </c>
      <c r="O293" s="801">
        <v>736</v>
      </c>
      <c r="P293" s="801">
        <v>1</v>
      </c>
      <c r="Q293" s="801">
        <v>2</v>
      </c>
      <c r="R293" s="801">
        <v>0</v>
      </c>
      <c r="S293" s="801">
        <v>65</v>
      </c>
      <c r="T293" s="802">
        <v>807</v>
      </c>
      <c r="U293" s="821">
        <v>0</v>
      </c>
      <c r="V293" s="822">
        <v>0</v>
      </c>
      <c r="W293" s="822">
        <v>5.434782608695652E-3</v>
      </c>
      <c r="X293" s="822">
        <v>0</v>
      </c>
      <c r="Y293" s="822">
        <v>0</v>
      </c>
      <c r="Z293" s="822">
        <v>0</v>
      </c>
      <c r="AA293" s="822">
        <v>1.5384615384615385E-2</v>
      </c>
      <c r="AB293" s="823">
        <v>6.1957868649318466E-3</v>
      </c>
      <c r="AC293" s="832" t="s">
        <v>878</v>
      </c>
      <c r="AD293" s="833" t="s">
        <v>878</v>
      </c>
      <c r="AE293" s="834" t="s">
        <v>1471</v>
      </c>
      <c r="AF293" s="831" t="s">
        <v>1471</v>
      </c>
      <c r="AG293" s="832" t="s">
        <v>792</v>
      </c>
      <c r="AH293" s="842" t="s">
        <v>791</v>
      </c>
    </row>
    <row r="294" spans="1:34" ht="15.75" thickBot="1">
      <c r="A294" s="780" t="s">
        <v>210</v>
      </c>
      <c r="B294" s="783" t="s">
        <v>784</v>
      </c>
      <c r="C294" s="783" t="s">
        <v>1295</v>
      </c>
      <c r="D294" s="805"/>
      <c r="E294" s="816">
        <v>0</v>
      </c>
      <c r="F294" s="791">
        <v>0</v>
      </c>
      <c r="G294" s="792">
        <v>1</v>
      </c>
      <c r="H294" s="791">
        <v>0</v>
      </c>
      <c r="I294" s="793">
        <v>2</v>
      </c>
      <c r="J294" s="791">
        <v>0</v>
      </c>
      <c r="K294" s="791">
        <v>0</v>
      </c>
      <c r="L294" s="794">
        <v>3</v>
      </c>
      <c r="M294" s="810">
        <v>0</v>
      </c>
      <c r="N294" s="801">
        <v>0</v>
      </c>
      <c r="O294" s="801">
        <v>326</v>
      </c>
      <c r="P294" s="801">
        <v>6</v>
      </c>
      <c r="Q294" s="801">
        <v>85</v>
      </c>
      <c r="R294" s="801">
        <v>0</v>
      </c>
      <c r="S294" s="801">
        <v>19</v>
      </c>
      <c r="T294" s="802">
        <v>436</v>
      </c>
      <c r="U294" s="821">
        <v>0</v>
      </c>
      <c r="V294" s="822">
        <v>0</v>
      </c>
      <c r="W294" s="822">
        <v>3.0674846625766872E-3</v>
      </c>
      <c r="X294" s="822">
        <v>0</v>
      </c>
      <c r="Y294" s="822">
        <v>2.3529411764705882E-2</v>
      </c>
      <c r="Z294" s="822">
        <v>0</v>
      </c>
      <c r="AA294" s="822">
        <v>0</v>
      </c>
      <c r="AB294" s="823">
        <v>6.8807339449541288E-3</v>
      </c>
      <c r="AC294" s="832" t="s">
        <v>878</v>
      </c>
      <c r="AD294" s="833" t="s">
        <v>878</v>
      </c>
      <c r="AE294" s="834" t="s">
        <v>1471</v>
      </c>
      <c r="AF294" s="831" t="s">
        <v>1471</v>
      </c>
      <c r="AG294" s="832" t="s">
        <v>792</v>
      </c>
      <c r="AH294" s="842" t="s">
        <v>791</v>
      </c>
    </row>
    <row r="295" spans="1:34" ht="15.75" thickBot="1">
      <c r="A295" s="780" t="s">
        <v>388</v>
      </c>
      <c r="B295" s="783" t="s">
        <v>610</v>
      </c>
      <c r="C295" s="783" t="s">
        <v>1295</v>
      </c>
      <c r="D295" s="805"/>
      <c r="E295" s="816">
        <v>0</v>
      </c>
      <c r="F295" s="791">
        <v>0</v>
      </c>
      <c r="G295" s="792">
        <v>2</v>
      </c>
      <c r="H295" s="791">
        <v>1</v>
      </c>
      <c r="I295" s="793">
        <v>0</v>
      </c>
      <c r="J295" s="791">
        <v>0</v>
      </c>
      <c r="K295" s="791">
        <v>1</v>
      </c>
      <c r="L295" s="794">
        <v>4</v>
      </c>
      <c r="M295" s="810">
        <v>0</v>
      </c>
      <c r="N295" s="801">
        <v>1</v>
      </c>
      <c r="O295" s="801">
        <v>82</v>
      </c>
      <c r="P295" s="801">
        <v>4</v>
      </c>
      <c r="Q295" s="801">
        <v>1</v>
      </c>
      <c r="R295" s="801">
        <v>0</v>
      </c>
      <c r="S295" s="801">
        <v>53</v>
      </c>
      <c r="T295" s="802">
        <v>141</v>
      </c>
      <c r="U295" s="821">
        <v>0</v>
      </c>
      <c r="V295" s="822">
        <v>0</v>
      </c>
      <c r="W295" s="822">
        <v>2.4390243902439025E-2</v>
      </c>
      <c r="X295" s="822">
        <v>0.25</v>
      </c>
      <c r="Y295" s="822">
        <v>0</v>
      </c>
      <c r="Z295" s="822">
        <v>0</v>
      </c>
      <c r="AA295" s="822">
        <v>1.8867924528301886E-2</v>
      </c>
      <c r="AB295" s="823">
        <v>2.8368794326241134E-2</v>
      </c>
      <c r="AC295" s="832" t="s">
        <v>878</v>
      </c>
      <c r="AD295" s="833" t="s">
        <v>878</v>
      </c>
      <c r="AE295" s="834" t="s">
        <v>1471</v>
      </c>
      <c r="AF295" s="831" t="s">
        <v>1471</v>
      </c>
      <c r="AG295" s="832" t="s">
        <v>792</v>
      </c>
      <c r="AH295" s="842" t="s">
        <v>791</v>
      </c>
    </row>
    <row r="296" spans="1:34" ht="15.75" thickBot="1">
      <c r="A296" s="780" t="s">
        <v>166</v>
      </c>
      <c r="B296" s="783" t="s">
        <v>603</v>
      </c>
      <c r="C296" s="783" t="s">
        <v>1295</v>
      </c>
      <c r="D296" s="805"/>
      <c r="E296" s="816">
        <v>0</v>
      </c>
      <c r="F296" s="791">
        <v>0</v>
      </c>
      <c r="G296" s="792">
        <v>2</v>
      </c>
      <c r="H296" s="791">
        <v>0</v>
      </c>
      <c r="I296" s="793">
        <v>1</v>
      </c>
      <c r="J296" s="791">
        <v>0</v>
      </c>
      <c r="K296" s="791">
        <v>0</v>
      </c>
      <c r="L296" s="794">
        <v>3</v>
      </c>
      <c r="M296" s="810">
        <v>0</v>
      </c>
      <c r="N296" s="801">
        <v>0</v>
      </c>
      <c r="O296" s="801">
        <v>140</v>
      </c>
      <c r="P296" s="801">
        <v>1</v>
      </c>
      <c r="Q296" s="801">
        <v>8</v>
      </c>
      <c r="R296" s="801">
        <v>0</v>
      </c>
      <c r="S296" s="801">
        <v>13</v>
      </c>
      <c r="T296" s="802">
        <v>162</v>
      </c>
      <c r="U296" s="821">
        <v>0</v>
      </c>
      <c r="V296" s="822">
        <v>0</v>
      </c>
      <c r="W296" s="822">
        <v>1.4285714285714285E-2</v>
      </c>
      <c r="X296" s="822">
        <v>0</v>
      </c>
      <c r="Y296" s="822">
        <v>0.125</v>
      </c>
      <c r="Z296" s="822">
        <v>0</v>
      </c>
      <c r="AA296" s="822">
        <v>0</v>
      </c>
      <c r="AB296" s="823">
        <v>1.8518518518518517E-2</v>
      </c>
      <c r="AC296" s="832" t="s">
        <v>878</v>
      </c>
      <c r="AD296" s="833" t="s">
        <v>878</v>
      </c>
      <c r="AE296" s="834" t="s">
        <v>1471</v>
      </c>
      <c r="AF296" s="831" t="s">
        <v>1471</v>
      </c>
      <c r="AG296" s="832" t="s">
        <v>792</v>
      </c>
      <c r="AH296" s="842" t="s">
        <v>791</v>
      </c>
    </row>
    <row r="297" spans="1:34" ht="15.75" thickBot="1">
      <c r="A297" s="780" t="s">
        <v>347</v>
      </c>
      <c r="B297" s="783" t="s">
        <v>815</v>
      </c>
      <c r="C297" s="783" t="s">
        <v>1295</v>
      </c>
      <c r="D297" s="805"/>
      <c r="E297" s="816">
        <v>0</v>
      </c>
      <c r="F297" s="791">
        <v>0</v>
      </c>
      <c r="G297" s="792">
        <v>1</v>
      </c>
      <c r="H297" s="791">
        <v>0</v>
      </c>
      <c r="I297" s="793">
        <v>0</v>
      </c>
      <c r="J297" s="791">
        <v>0</v>
      </c>
      <c r="K297" s="791">
        <v>0</v>
      </c>
      <c r="L297" s="794">
        <v>1</v>
      </c>
      <c r="M297" s="810">
        <v>0</v>
      </c>
      <c r="N297" s="801">
        <v>0</v>
      </c>
      <c r="O297" s="801">
        <v>74</v>
      </c>
      <c r="P297" s="801">
        <v>4</v>
      </c>
      <c r="Q297" s="801">
        <v>6</v>
      </c>
      <c r="R297" s="801">
        <v>0</v>
      </c>
      <c r="S297" s="801">
        <v>52</v>
      </c>
      <c r="T297" s="802">
        <v>136</v>
      </c>
      <c r="U297" s="821">
        <v>0</v>
      </c>
      <c r="V297" s="822">
        <v>0</v>
      </c>
      <c r="W297" s="822">
        <v>1.3513513513513514E-2</v>
      </c>
      <c r="X297" s="822">
        <v>0</v>
      </c>
      <c r="Y297" s="822">
        <v>0</v>
      </c>
      <c r="Z297" s="822">
        <v>0</v>
      </c>
      <c r="AA297" s="822">
        <v>0</v>
      </c>
      <c r="AB297" s="823">
        <v>7.3529411764705881E-3</v>
      </c>
      <c r="AC297" s="832" t="s">
        <v>878</v>
      </c>
      <c r="AD297" s="833" t="s">
        <v>878</v>
      </c>
      <c r="AE297" s="834" t="s">
        <v>1471</v>
      </c>
      <c r="AF297" s="831" t="s">
        <v>1471</v>
      </c>
      <c r="AG297" s="832" t="s">
        <v>792</v>
      </c>
      <c r="AH297" s="842" t="s">
        <v>791</v>
      </c>
    </row>
    <row r="298" spans="1:34" ht="15.75" thickBot="1">
      <c r="A298" s="780" t="s">
        <v>450</v>
      </c>
      <c r="B298" s="783" t="s">
        <v>796</v>
      </c>
      <c r="C298" s="783" t="s">
        <v>1295</v>
      </c>
      <c r="D298" s="805"/>
      <c r="E298" s="816">
        <v>0</v>
      </c>
      <c r="F298" s="791">
        <v>0</v>
      </c>
      <c r="G298" s="792">
        <v>5</v>
      </c>
      <c r="H298" s="791">
        <v>0</v>
      </c>
      <c r="I298" s="793">
        <v>4</v>
      </c>
      <c r="J298" s="791">
        <v>0</v>
      </c>
      <c r="K298" s="791">
        <v>0</v>
      </c>
      <c r="L298" s="794">
        <v>9</v>
      </c>
      <c r="M298" s="810">
        <v>3</v>
      </c>
      <c r="N298" s="801">
        <v>0</v>
      </c>
      <c r="O298" s="801">
        <v>238</v>
      </c>
      <c r="P298" s="801">
        <v>13</v>
      </c>
      <c r="Q298" s="801">
        <v>144</v>
      </c>
      <c r="R298" s="801">
        <v>0</v>
      </c>
      <c r="S298" s="801">
        <v>17</v>
      </c>
      <c r="T298" s="802">
        <v>415</v>
      </c>
      <c r="U298" s="821">
        <v>0</v>
      </c>
      <c r="V298" s="822">
        <v>0</v>
      </c>
      <c r="W298" s="822">
        <v>2.100840336134454E-2</v>
      </c>
      <c r="X298" s="822">
        <v>0</v>
      </c>
      <c r="Y298" s="822">
        <v>2.7777777777777776E-2</v>
      </c>
      <c r="Z298" s="822">
        <v>0</v>
      </c>
      <c r="AA298" s="822">
        <v>0</v>
      </c>
      <c r="AB298" s="823">
        <v>2.1686746987951807E-2</v>
      </c>
      <c r="AC298" s="832" t="s">
        <v>878</v>
      </c>
      <c r="AD298" s="833" t="s">
        <v>878</v>
      </c>
      <c r="AE298" s="834" t="s">
        <v>1471</v>
      </c>
      <c r="AF298" s="831" t="s">
        <v>1471</v>
      </c>
      <c r="AG298" s="832" t="s">
        <v>792</v>
      </c>
      <c r="AH298" s="842" t="s">
        <v>791</v>
      </c>
    </row>
    <row r="299" spans="1:34" ht="15.75" thickBot="1">
      <c r="A299" s="780" t="s">
        <v>251</v>
      </c>
      <c r="B299" s="783" t="s">
        <v>819</v>
      </c>
      <c r="C299" s="783" t="s">
        <v>1295</v>
      </c>
      <c r="D299" s="805"/>
      <c r="E299" s="816">
        <v>0</v>
      </c>
      <c r="F299" s="791">
        <v>0</v>
      </c>
      <c r="G299" s="792">
        <v>5</v>
      </c>
      <c r="H299" s="791">
        <v>0</v>
      </c>
      <c r="I299" s="793">
        <v>1</v>
      </c>
      <c r="J299" s="791">
        <v>0</v>
      </c>
      <c r="K299" s="791">
        <v>6</v>
      </c>
      <c r="L299" s="794">
        <v>12</v>
      </c>
      <c r="M299" s="810">
        <v>15</v>
      </c>
      <c r="N299" s="801">
        <v>6</v>
      </c>
      <c r="O299" s="801">
        <v>184</v>
      </c>
      <c r="P299" s="801">
        <v>6</v>
      </c>
      <c r="Q299" s="801">
        <v>7</v>
      </c>
      <c r="R299" s="801">
        <v>1</v>
      </c>
      <c r="S299" s="801">
        <v>386</v>
      </c>
      <c r="T299" s="802">
        <v>605</v>
      </c>
      <c r="U299" s="821">
        <v>0</v>
      </c>
      <c r="V299" s="822">
        <v>0</v>
      </c>
      <c r="W299" s="822">
        <v>2.717391304347826E-2</v>
      </c>
      <c r="X299" s="822">
        <v>0</v>
      </c>
      <c r="Y299" s="822">
        <v>0.14285714285714285</v>
      </c>
      <c r="Z299" s="822">
        <v>0</v>
      </c>
      <c r="AA299" s="822">
        <v>1.5544041450777202E-2</v>
      </c>
      <c r="AB299" s="823">
        <v>1.9834710743801654E-2</v>
      </c>
      <c r="AC299" s="832" t="s">
        <v>878</v>
      </c>
      <c r="AD299" s="833" t="s">
        <v>878</v>
      </c>
      <c r="AE299" s="834" t="s">
        <v>1471</v>
      </c>
      <c r="AF299" s="831" t="s">
        <v>1471</v>
      </c>
      <c r="AG299" s="832" t="s">
        <v>792</v>
      </c>
      <c r="AH299" s="842" t="s">
        <v>791</v>
      </c>
    </row>
    <row r="300" spans="1:34" ht="15.75" thickBot="1">
      <c r="A300" s="780" t="s">
        <v>154</v>
      </c>
      <c r="B300" s="783" t="s">
        <v>660</v>
      </c>
      <c r="C300" s="783" t="s">
        <v>1295</v>
      </c>
      <c r="D300" s="805"/>
      <c r="E300" s="816">
        <v>0</v>
      </c>
      <c r="F300" s="791">
        <v>0</v>
      </c>
      <c r="G300" s="792">
        <v>0</v>
      </c>
      <c r="H300" s="791">
        <v>2</v>
      </c>
      <c r="I300" s="793">
        <v>2</v>
      </c>
      <c r="J300" s="791">
        <v>0</v>
      </c>
      <c r="K300" s="791">
        <v>1</v>
      </c>
      <c r="L300" s="794">
        <v>5</v>
      </c>
      <c r="M300" s="810">
        <v>0</v>
      </c>
      <c r="N300" s="801">
        <v>0</v>
      </c>
      <c r="O300" s="801">
        <v>31</v>
      </c>
      <c r="P300" s="801">
        <v>14</v>
      </c>
      <c r="Q300" s="801">
        <v>92</v>
      </c>
      <c r="R300" s="801">
        <v>0</v>
      </c>
      <c r="S300" s="801">
        <v>6</v>
      </c>
      <c r="T300" s="802">
        <v>143</v>
      </c>
      <c r="U300" s="821">
        <v>0</v>
      </c>
      <c r="V300" s="822">
        <v>0</v>
      </c>
      <c r="W300" s="822">
        <v>0</v>
      </c>
      <c r="X300" s="822">
        <v>0.14285714285714285</v>
      </c>
      <c r="Y300" s="822">
        <v>2.1739130434782608E-2</v>
      </c>
      <c r="Z300" s="822">
        <v>0</v>
      </c>
      <c r="AA300" s="822">
        <v>0.16666666666666666</v>
      </c>
      <c r="AB300" s="823">
        <v>3.4965034965034968E-2</v>
      </c>
      <c r="AC300" s="832" t="s">
        <v>878</v>
      </c>
      <c r="AD300" s="833" t="s">
        <v>878</v>
      </c>
      <c r="AE300" s="834" t="s">
        <v>1471</v>
      </c>
      <c r="AF300" s="831" t="s">
        <v>1471</v>
      </c>
      <c r="AG300" s="832" t="s">
        <v>792</v>
      </c>
      <c r="AH300" s="842" t="s">
        <v>791</v>
      </c>
    </row>
    <row r="301" spans="1:34" ht="16.5" thickBot="1">
      <c r="A301" s="637" t="s">
        <v>825</v>
      </c>
      <c r="B301" s="784" t="s">
        <v>1216</v>
      </c>
      <c r="C301" s="786" t="s">
        <v>1322</v>
      </c>
      <c r="D301" s="807"/>
      <c r="E301" s="817">
        <v>34</v>
      </c>
      <c r="F301" s="796">
        <v>330</v>
      </c>
      <c r="G301" s="796">
        <v>478</v>
      </c>
      <c r="H301" s="796">
        <v>143</v>
      </c>
      <c r="I301" s="796">
        <v>102</v>
      </c>
      <c r="J301" s="796">
        <v>17</v>
      </c>
      <c r="K301" s="796">
        <v>958</v>
      </c>
      <c r="L301" s="797">
        <v>2062</v>
      </c>
      <c r="M301" s="811">
        <v>5201</v>
      </c>
      <c r="N301" s="803">
        <v>8086</v>
      </c>
      <c r="O301" s="803">
        <v>28666</v>
      </c>
      <c r="P301" s="803">
        <v>8312</v>
      </c>
      <c r="Q301" s="803">
        <v>3142</v>
      </c>
      <c r="R301" s="803">
        <v>906</v>
      </c>
      <c r="S301" s="803">
        <v>76379</v>
      </c>
      <c r="T301" s="804">
        <v>130692</v>
      </c>
      <c r="U301" s="824">
        <v>6.5372043837723512E-3</v>
      </c>
      <c r="V301" s="825">
        <v>4.0811278753400938E-2</v>
      </c>
      <c r="W301" s="825">
        <v>1.66748063908463E-2</v>
      </c>
      <c r="X301" s="825">
        <v>1.7204042348411934E-2</v>
      </c>
      <c r="Y301" s="825">
        <v>3.2463399108847865E-2</v>
      </c>
      <c r="Z301" s="825">
        <v>1.8763796909492272E-2</v>
      </c>
      <c r="AA301" s="825">
        <v>1.2542714620510874E-2</v>
      </c>
      <c r="AB301" s="826">
        <v>1.5777553331496955E-2</v>
      </c>
      <c r="AC301" s="836" t="s">
        <v>878</v>
      </c>
      <c r="AD301" s="837" t="s">
        <v>2528</v>
      </c>
      <c r="AE301" s="838" t="s">
        <v>1620</v>
      </c>
      <c r="AF301" s="1074" t="s">
        <v>1471</v>
      </c>
      <c r="AG301" s="836" t="s">
        <v>792</v>
      </c>
      <c r="AH301" s="842" t="s">
        <v>791</v>
      </c>
    </row>
    <row r="302" spans="1:34">
      <c r="AH302" s="842"/>
    </row>
    <row r="304" spans="1:34">
      <c r="A304">
        <v>1</v>
      </c>
      <c r="B304">
        <v>2</v>
      </c>
      <c r="C304">
        <v>3</v>
      </c>
      <c r="D304">
        <v>4</v>
      </c>
      <c r="E304">
        <v>5</v>
      </c>
      <c r="F304">
        <v>6</v>
      </c>
      <c r="G304">
        <v>7</v>
      </c>
      <c r="H304">
        <v>8</v>
      </c>
      <c r="I304">
        <v>9</v>
      </c>
      <c r="J304">
        <v>10</v>
      </c>
      <c r="K304">
        <v>11</v>
      </c>
      <c r="L304">
        <v>12</v>
      </c>
      <c r="M304">
        <v>13</v>
      </c>
      <c r="N304">
        <v>14</v>
      </c>
      <c r="O304">
        <v>15</v>
      </c>
      <c r="P304">
        <v>16</v>
      </c>
      <c r="Q304">
        <v>17</v>
      </c>
      <c r="R304">
        <v>18</v>
      </c>
      <c r="S304">
        <v>19</v>
      </c>
      <c r="T304">
        <v>20</v>
      </c>
      <c r="U304">
        <v>21</v>
      </c>
      <c r="V304">
        <v>22</v>
      </c>
      <c r="W304">
        <v>23</v>
      </c>
      <c r="X304">
        <v>24</v>
      </c>
      <c r="Y304">
        <v>25</v>
      </c>
      <c r="Z304">
        <v>26</v>
      </c>
      <c r="AA304">
        <v>27</v>
      </c>
      <c r="AB304">
        <v>28</v>
      </c>
      <c r="AC304">
        <v>29</v>
      </c>
      <c r="AD304">
        <v>30</v>
      </c>
      <c r="AE304">
        <v>31</v>
      </c>
      <c r="AF304">
        <v>32</v>
      </c>
      <c r="AG304">
        <v>33</v>
      </c>
    </row>
  </sheetData>
  <sheetProtection algorithmName="SHA-512" hashValue="QfaYiJnL7vh7AM9Xb0tc7yUcxUSOwx7ZIpYmFZc/SsoIe7oqulbecOo0qm/7vjmjxKATv0qzBb31PmZoRcxltg==" saltValue="NGMrzqSRPrGVD/CLGhICLg==" spinCount="100000" sheet="1" objects="1" scenarios="1"/>
  <autoFilter ref="A2:AG301"/>
  <mergeCells count="3">
    <mergeCell ref="U1:AB1"/>
    <mergeCell ref="E1:L1"/>
    <mergeCell ref="M1:T1"/>
  </mergeCells>
  <conditionalFormatting sqref="U3:V301">
    <cfRule type="cellIs" dxfId="5" priority="6" operator="greaterThanOrEqual">
      <formula>0.0358</formula>
    </cfRule>
  </conditionalFormatting>
  <conditionalFormatting sqref="W3:W301">
    <cfRule type="cellIs" dxfId="4" priority="5" operator="greaterThanOrEqual">
      <formula>0.0358</formula>
    </cfRule>
  </conditionalFormatting>
  <conditionalFormatting sqref="X3:X301">
    <cfRule type="cellIs" dxfId="3" priority="4" operator="greaterThanOrEqual">
      <formula>0.0358</formula>
    </cfRule>
  </conditionalFormatting>
  <conditionalFormatting sqref="Y3:Y301">
    <cfRule type="cellIs" dxfId="2" priority="3" operator="greaterThanOrEqual">
      <formula>0.0358</formula>
    </cfRule>
  </conditionalFormatting>
  <conditionalFormatting sqref="Z3:AA301">
    <cfRule type="cellIs" dxfId="1" priority="2" operator="greaterThanOrEqual">
      <formula>0.0358</formula>
    </cfRule>
  </conditionalFormatting>
  <conditionalFormatting sqref="AB3:AB301">
    <cfRule type="cellIs" dxfId="0" priority="1" operator="greaterThanOrEqual">
      <formula>0.0358</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303"/>
  <sheetViews>
    <sheetView topLeftCell="L1" zoomScaleNormal="100" workbookViewId="0">
      <pane ySplit="2" topLeftCell="A3" activePane="bottomLeft" state="frozen"/>
      <selection pane="bottomLeft" activeCell="AC41" sqref="AC41"/>
    </sheetView>
  </sheetViews>
  <sheetFormatPr defaultRowHeight="12.75"/>
  <cols>
    <col min="1" max="1" width="7.7109375" bestFit="1" customWidth="1"/>
    <col min="2" max="2" width="18.85546875" bestFit="1" customWidth="1"/>
    <col min="3" max="3" width="4.28515625" bestFit="1" customWidth="1"/>
    <col min="4" max="4" width="6.140625" customWidth="1"/>
  </cols>
  <sheetData>
    <row r="1" spans="1:34" ht="38.25" customHeight="1" thickBot="1">
      <c r="E1" s="1929" t="s">
        <v>2728</v>
      </c>
      <c r="F1" s="1930"/>
      <c r="G1" s="1930"/>
      <c r="H1" s="1930"/>
      <c r="I1" s="1930"/>
      <c r="J1" s="1930"/>
      <c r="K1" s="1930"/>
      <c r="L1" s="1931"/>
      <c r="M1" s="1932" t="s">
        <v>2729</v>
      </c>
      <c r="N1" s="1933"/>
      <c r="O1" s="1933"/>
      <c r="P1" s="1933"/>
      <c r="Q1" s="1933"/>
      <c r="R1" s="1933"/>
      <c r="S1" s="1933"/>
      <c r="T1" s="1934"/>
      <c r="U1" s="1926" t="s">
        <v>2731</v>
      </c>
      <c r="V1" s="1927"/>
      <c r="W1" s="1927"/>
      <c r="X1" s="1927"/>
      <c r="Y1" s="1927"/>
      <c r="Z1" s="1927"/>
      <c r="AA1" s="1927"/>
      <c r="AB1" s="1928"/>
      <c r="AC1" s="827"/>
      <c r="AD1" s="828"/>
      <c r="AE1" s="828"/>
      <c r="AF1" s="29" t="s">
        <v>2529</v>
      </c>
      <c r="AG1" s="827"/>
    </row>
    <row r="2" spans="1:34" ht="102.75" thickBot="1">
      <c r="A2" s="1086" t="s">
        <v>1637</v>
      </c>
      <c r="B2" s="1089" t="s">
        <v>116</v>
      </c>
      <c r="C2" s="455" t="s">
        <v>1288</v>
      </c>
      <c r="D2" s="1085" t="s">
        <v>2730</v>
      </c>
      <c r="E2" s="1099" t="s">
        <v>1391</v>
      </c>
      <c r="F2" s="1100" t="s">
        <v>1667</v>
      </c>
      <c r="G2" s="1100" t="s">
        <v>1392</v>
      </c>
      <c r="H2" s="1100" t="s">
        <v>1669</v>
      </c>
      <c r="I2" s="1100" t="s">
        <v>1394</v>
      </c>
      <c r="J2" s="1100" t="s">
        <v>1668</v>
      </c>
      <c r="K2" s="1101" t="s">
        <v>1670</v>
      </c>
      <c r="L2" s="1102" t="s">
        <v>2748</v>
      </c>
      <c r="M2" s="1092" t="s">
        <v>2740</v>
      </c>
      <c r="N2" s="1093" t="s">
        <v>2741</v>
      </c>
      <c r="O2" s="1093" t="s">
        <v>2742</v>
      </c>
      <c r="P2" s="1093" t="s">
        <v>2743</v>
      </c>
      <c r="Q2" s="1093" t="s">
        <v>2744</v>
      </c>
      <c r="R2" s="1094" t="s">
        <v>2745</v>
      </c>
      <c r="S2" s="1095" t="s">
        <v>2746</v>
      </c>
      <c r="T2" s="1096" t="s">
        <v>2747</v>
      </c>
      <c r="U2" s="839" t="s">
        <v>2757</v>
      </c>
      <c r="V2" s="840" t="s">
        <v>1466</v>
      </c>
      <c r="W2" s="840" t="s">
        <v>1620</v>
      </c>
      <c r="X2" s="840" t="s">
        <v>2758</v>
      </c>
      <c r="Y2" s="840" t="s">
        <v>1202</v>
      </c>
      <c r="Z2" s="840" t="s">
        <v>1621</v>
      </c>
      <c r="AA2" s="840" t="s">
        <v>2759</v>
      </c>
      <c r="AB2" s="841" t="s">
        <v>2514</v>
      </c>
      <c r="AC2" s="1107" t="s">
        <v>2749</v>
      </c>
      <c r="AD2" s="1107" t="s">
        <v>2755</v>
      </c>
      <c r="AE2" s="1120" t="s">
        <v>2756</v>
      </c>
      <c r="AF2" s="620" t="s">
        <v>1698</v>
      </c>
      <c r="AG2" s="827" t="s">
        <v>2530</v>
      </c>
      <c r="AH2" s="29" t="s">
        <v>2531</v>
      </c>
    </row>
    <row r="3" spans="1:34" ht="15.75" thickBot="1">
      <c r="A3" s="1087" t="s">
        <v>1165</v>
      </c>
      <c r="B3" s="1090" t="s">
        <v>799</v>
      </c>
      <c r="C3" s="783" t="s">
        <v>1289</v>
      </c>
      <c r="E3" s="1104">
        <v>0</v>
      </c>
      <c r="F3" s="1105">
        <v>0</v>
      </c>
      <c r="G3" s="1105">
        <v>0</v>
      </c>
      <c r="H3" s="1105">
        <v>0</v>
      </c>
      <c r="I3" s="1105">
        <v>0</v>
      </c>
      <c r="J3" s="1105">
        <v>0</v>
      </c>
      <c r="K3" s="1106">
        <v>0</v>
      </c>
      <c r="L3" s="1103">
        <f t="shared" ref="L3:L66" si="0">SUM(E3:K3)</f>
        <v>0</v>
      </c>
      <c r="M3" s="1115">
        <v>0</v>
      </c>
      <c r="N3" s="1116">
        <v>0</v>
      </c>
      <c r="O3" s="1116">
        <v>0</v>
      </c>
      <c r="P3" s="1116">
        <v>0</v>
      </c>
      <c r="Q3" s="1116">
        <v>1</v>
      </c>
      <c r="R3" s="1116">
        <v>14</v>
      </c>
      <c r="S3" s="1116">
        <v>0</v>
      </c>
      <c r="T3" s="1117">
        <v>15</v>
      </c>
      <c r="U3" s="818">
        <v>0</v>
      </c>
      <c r="V3" s="818">
        <v>0</v>
      </c>
      <c r="W3" s="818">
        <v>0</v>
      </c>
      <c r="X3" s="818">
        <v>0</v>
      </c>
      <c r="Y3" s="818">
        <f>I3/Q3</f>
        <v>0</v>
      </c>
      <c r="Z3" s="818">
        <f>J3/R3</f>
        <v>0</v>
      </c>
      <c r="AA3" s="818">
        <v>0</v>
      </c>
      <c r="AB3" s="818">
        <f t="shared" ref="AB3:AB16" si="1">L3/T3</f>
        <v>0</v>
      </c>
      <c r="AC3" s="1108" t="s">
        <v>878</v>
      </c>
      <c r="AD3" s="1108" t="s">
        <v>878</v>
      </c>
      <c r="AE3" s="1121"/>
      <c r="AF3" s="831" t="s">
        <v>792</v>
      </c>
      <c r="AG3" s="832" t="s">
        <v>792</v>
      </c>
      <c r="AH3" s="842" t="s">
        <v>878</v>
      </c>
    </row>
    <row r="4" spans="1:34" ht="15.75" customHeight="1" thickBot="1">
      <c r="A4" s="1087" t="s">
        <v>144</v>
      </c>
      <c r="B4" s="1090" t="s">
        <v>534</v>
      </c>
      <c r="C4" s="783" t="s">
        <v>1289</v>
      </c>
      <c r="E4" s="1104">
        <v>0</v>
      </c>
      <c r="F4" s="1105">
        <v>0</v>
      </c>
      <c r="G4" s="1105">
        <v>0</v>
      </c>
      <c r="H4" s="1105">
        <v>0</v>
      </c>
      <c r="I4" s="1105">
        <v>0</v>
      </c>
      <c r="J4" s="1105">
        <v>0</v>
      </c>
      <c r="K4" s="1106">
        <v>0</v>
      </c>
      <c r="L4" s="1103">
        <f t="shared" si="0"/>
        <v>0</v>
      </c>
      <c r="M4" s="1097">
        <v>0</v>
      </c>
      <c r="N4" s="280">
        <v>1</v>
      </c>
      <c r="O4" s="280">
        <v>0</v>
      </c>
      <c r="P4" s="280">
        <v>0</v>
      </c>
      <c r="Q4" s="280">
        <v>0</v>
      </c>
      <c r="R4" s="280">
        <v>2</v>
      </c>
      <c r="S4" s="280">
        <v>0</v>
      </c>
      <c r="T4" s="1098">
        <v>3</v>
      </c>
      <c r="U4" s="818">
        <v>0</v>
      </c>
      <c r="V4" s="818">
        <f>F4/N4</f>
        <v>0</v>
      </c>
      <c r="W4" s="818">
        <v>0</v>
      </c>
      <c r="X4" s="818">
        <v>0</v>
      </c>
      <c r="Y4" s="818">
        <v>0</v>
      </c>
      <c r="Z4" s="818">
        <f t="shared" ref="Z4:Z16" si="2">J4/R4</f>
        <v>0</v>
      </c>
      <c r="AA4" s="818">
        <v>0</v>
      </c>
      <c r="AB4" s="818">
        <f t="shared" si="1"/>
        <v>0</v>
      </c>
      <c r="AC4" s="1108" t="s">
        <v>878</v>
      </c>
      <c r="AD4" s="1108" t="s">
        <v>878</v>
      </c>
      <c r="AE4" s="1121"/>
      <c r="AF4" s="831" t="s">
        <v>792</v>
      </c>
      <c r="AG4" s="832" t="s">
        <v>792</v>
      </c>
      <c r="AH4" s="842" t="s">
        <v>878</v>
      </c>
    </row>
    <row r="5" spans="1:34" ht="15.75" customHeight="1" thickBot="1">
      <c r="A5" s="1087" t="s">
        <v>112</v>
      </c>
      <c r="B5" s="1090" t="s">
        <v>695</v>
      </c>
      <c r="C5" s="783" t="s">
        <v>1290</v>
      </c>
      <c r="E5" s="1104">
        <v>0</v>
      </c>
      <c r="F5" s="1105">
        <v>0</v>
      </c>
      <c r="G5" s="1105">
        <v>0</v>
      </c>
      <c r="H5" s="1105">
        <v>0</v>
      </c>
      <c r="I5" s="1105">
        <v>10</v>
      </c>
      <c r="J5" s="1105">
        <v>2</v>
      </c>
      <c r="K5" s="1106">
        <v>0</v>
      </c>
      <c r="L5" s="1103">
        <f t="shared" si="0"/>
        <v>12</v>
      </c>
      <c r="M5" s="1097">
        <v>0</v>
      </c>
      <c r="N5" s="280">
        <v>0</v>
      </c>
      <c r="O5" s="280">
        <v>1</v>
      </c>
      <c r="P5" s="280">
        <v>0</v>
      </c>
      <c r="Q5" s="280">
        <v>439</v>
      </c>
      <c r="R5" s="280">
        <v>47</v>
      </c>
      <c r="S5" s="280">
        <v>0</v>
      </c>
      <c r="T5" s="1098">
        <v>487</v>
      </c>
      <c r="U5" s="818">
        <v>0</v>
      </c>
      <c r="V5" s="818">
        <v>0</v>
      </c>
      <c r="W5" s="818">
        <f>G5/O5</f>
        <v>0</v>
      </c>
      <c r="X5" s="818">
        <v>0</v>
      </c>
      <c r="Y5" s="818">
        <f t="shared" ref="Y5:Y16" si="3">I5/Q5</f>
        <v>2.2779043280182234E-2</v>
      </c>
      <c r="Z5" s="818">
        <f t="shared" si="2"/>
        <v>4.2553191489361701E-2</v>
      </c>
      <c r="AA5" s="818">
        <v>0</v>
      </c>
      <c r="AB5" s="818">
        <f t="shared" si="1"/>
        <v>2.4640657084188913E-2</v>
      </c>
      <c r="AC5" s="1108" t="s">
        <v>878</v>
      </c>
      <c r="AD5" s="1108" t="s">
        <v>792</v>
      </c>
      <c r="AE5" s="1121" t="s">
        <v>1621</v>
      </c>
      <c r="AF5" s="831" t="s">
        <v>792</v>
      </c>
      <c r="AG5" s="832" t="s">
        <v>792</v>
      </c>
      <c r="AH5" s="842" t="s">
        <v>878</v>
      </c>
    </row>
    <row r="6" spans="1:34" ht="15.75" customHeight="1" thickBot="1">
      <c r="A6" s="1087" t="s">
        <v>403</v>
      </c>
      <c r="B6" s="1090" t="s">
        <v>636</v>
      </c>
      <c r="C6" s="783" t="s">
        <v>1289</v>
      </c>
      <c r="E6" s="1104">
        <v>0</v>
      </c>
      <c r="F6" s="1105">
        <v>0</v>
      </c>
      <c r="G6" s="1105">
        <v>0</v>
      </c>
      <c r="H6" s="1105">
        <v>0</v>
      </c>
      <c r="I6" s="1105">
        <v>0</v>
      </c>
      <c r="J6" s="1105">
        <v>0</v>
      </c>
      <c r="K6" s="1106">
        <v>0</v>
      </c>
      <c r="L6" s="1103">
        <f t="shared" si="0"/>
        <v>0</v>
      </c>
      <c r="M6" s="1097">
        <v>0</v>
      </c>
      <c r="N6" s="280">
        <v>1</v>
      </c>
      <c r="O6" s="280">
        <v>1</v>
      </c>
      <c r="P6" s="280">
        <v>0</v>
      </c>
      <c r="Q6" s="280">
        <v>6</v>
      </c>
      <c r="R6" s="280">
        <v>9</v>
      </c>
      <c r="S6" s="280">
        <v>0</v>
      </c>
      <c r="T6" s="1098">
        <v>17</v>
      </c>
      <c r="U6" s="818">
        <v>0</v>
      </c>
      <c r="V6" s="818">
        <f>F6/N6</f>
        <v>0</v>
      </c>
      <c r="W6" s="818">
        <f>G6/O6</f>
        <v>0</v>
      </c>
      <c r="X6" s="818">
        <v>0</v>
      </c>
      <c r="Y6" s="818">
        <f t="shared" si="3"/>
        <v>0</v>
      </c>
      <c r="Z6" s="818">
        <f t="shared" si="2"/>
        <v>0</v>
      </c>
      <c r="AA6" s="818">
        <v>0</v>
      </c>
      <c r="AB6" s="818">
        <f t="shared" si="1"/>
        <v>0</v>
      </c>
      <c r="AC6" s="1108" t="s">
        <v>878</v>
      </c>
      <c r="AD6" s="1108" t="s">
        <v>878</v>
      </c>
      <c r="AE6" s="1121"/>
      <c r="AF6" s="831" t="s">
        <v>792</v>
      </c>
      <c r="AG6" s="835" t="s">
        <v>792</v>
      </c>
      <c r="AH6" s="842" t="s">
        <v>878</v>
      </c>
    </row>
    <row r="7" spans="1:34" ht="15.75" customHeight="1" thickBot="1">
      <c r="A7" s="1087" t="s">
        <v>329</v>
      </c>
      <c r="B7" s="1090" t="s">
        <v>741</v>
      </c>
      <c r="C7" s="783" t="s">
        <v>1289</v>
      </c>
      <c r="E7" s="1104">
        <v>0</v>
      </c>
      <c r="F7" s="1105">
        <v>0</v>
      </c>
      <c r="G7" s="1105">
        <v>0</v>
      </c>
      <c r="H7" s="1105">
        <v>0</v>
      </c>
      <c r="I7" s="1105">
        <v>0</v>
      </c>
      <c r="J7" s="1105">
        <v>0</v>
      </c>
      <c r="K7" s="1106">
        <v>0</v>
      </c>
      <c r="L7" s="1103">
        <f t="shared" si="0"/>
        <v>0</v>
      </c>
      <c r="M7" s="1097">
        <v>0</v>
      </c>
      <c r="N7" s="280">
        <v>0</v>
      </c>
      <c r="O7" s="280">
        <v>1</v>
      </c>
      <c r="P7" s="280">
        <v>0</v>
      </c>
      <c r="Q7" s="280">
        <v>2</v>
      </c>
      <c r="R7" s="280">
        <v>28</v>
      </c>
      <c r="S7" s="280">
        <v>0</v>
      </c>
      <c r="T7" s="1098">
        <v>31</v>
      </c>
      <c r="U7" s="818">
        <v>0</v>
      </c>
      <c r="V7" s="818">
        <v>0</v>
      </c>
      <c r="W7" s="818">
        <f>G7/O7</f>
        <v>0</v>
      </c>
      <c r="X7" s="818">
        <v>0</v>
      </c>
      <c r="Y7" s="818">
        <f t="shared" si="3"/>
        <v>0</v>
      </c>
      <c r="Z7" s="818">
        <f t="shared" si="2"/>
        <v>0</v>
      </c>
      <c r="AA7" s="818">
        <v>0</v>
      </c>
      <c r="AB7" s="818">
        <f t="shared" si="1"/>
        <v>0</v>
      </c>
      <c r="AC7" s="1108" t="s">
        <v>878</v>
      </c>
      <c r="AD7" s="1108" t="s">
        <v>878</v>
      </c>
      <c r="AE7" s="1121"/>
      <c r="AF7" s="831" t="s">
        <v>792</v>
      </c>
      <c r="AG7" s="832" t="s">
        <v>792</v>
      </c>
      <c r="AH7" s="842" t="s">
        <v>878</v>
      </c>
    </row>
    <row r="8" spans="1:34" ht="15.75" customHeight="1" thickBot="1">
      <c r="A8" s="1087" t="s">
        <v>1150</v>
      </c>
      <c r="B8" s="1090" t="s">
        <v>557</v>
      </c>
      <c r="C8" s="783" t="s">
        <v>1290</v>
      </c>
      <c r="E8" s="1104">
        <v>0</v>
      </c>
      <c r="F8" s="1105">
        <v>0</v>
      </c>
      <c r="G8" s="1105">
        <v>0</v>
      </c>
      <c r="H8" s="1105">
        <v>0</v>
      </c>
      <c r="I8" s="1105">
        <v>0</v>
      </c>
      <c r="J8" s="1105">
        <v>5</v>
      </c>
      <c r="K8" s="1106">
        <v>0</v>
      </c>
      <c r="L8" s="1103">
        <f t="shared" si="0"/>
        <v>5</v>
      </c>
      <c r="M8" s="1097">
        <v>8</v>
      </c>
      <c r="N8" s="280">
        <v>2</v>
      </c>
      <c r="O8" s="280">
        <v>6</v>
      </c>
      <c r="P8" s="280">
        <v>0</v>
      </c>
      <c r="Q8" s="280">
        <v>26</v>
      </c>
      <c r="R8" s="280">
        <v>341</v>
      </c>
      <c r="S8" s="280">
        <v>13</v>
      </c>
      <c r="T8" s="1098">
        <v>396</v>
      </c>
      <c r="U8" s="818">
        <f>E8/M8</f>
        <v>0</v>
      </c>
      <c r="V8" s="818">
        <f>F8/N8</f>
        <v>0</v>
      </c>
      <c r="W8" s="818">
        <f>G8/O8</f>
        <v>0</v>
      </c>
      <c r="X8" s="818">
        <v>0</v>
      </c>
      <c r="Y8" s="818">
        <f t="shared" si="3"/>
        <v>0</v>
      </c>
      <c r="Z8" s="818">
        <f t="shared" si="2"/>
        <v>1.466275659824047E-2</v>
      </c>
      <c r="AA8" s="818">
        <f>K8/S8</f>
        <v>0</v>
      </c>
      <c r="AB8" s="818">
        <f t="shared" si="1"/>
        <v>1.2626262626262626E-2</v>
      </c>
      <c r="AC8" s="1108" t="s">
        <v>878</v>
      </c>
      <c r="AD8" s="1108" t="s">
        <v>878</v>
      </c>
      <c r="AE8" s="1121"/>
      <c r="AF8" s="831" t="s">
        <v>792</v>
      </c>
      <c r="AG8" s="832" t="s">
        <v>792</v>
      </c>
      <c r="AH8" s="842" t="s">
        <v>878</v>
      </c>
    </row>
    <row r="9" spans="1:34" ht="15.75" customHeight="1" thickBot="1">
      <c r="A9" s="1087" t="s">
        <v>412</v>
      </c>
      <c r="B9" s="1090" t="s">
        <v>528</v>
      </c>
      <c r="C9" s="783" t="s">
        <v>1290</v>
      </c>
      <c r="E9" s="1104">
        <v>0</v>
      </c>
      <c r="F9" s="1105">
        <v>0</v>
      </c>
      <c r="G9" s="1105">
        <v>0</v>
      </c>
      <c r="H9" s="1105">
        <v>0</v>
      </c>
      <c r="I9" s="1105">
        <v>0</v>
      </c>
      <c r="J9" s="1105">
        <v>0</v>
      </c>
      <c r="K9" s="1106">
        <v>0</v>
      </c>
      <c r="L9" s="1103">
        <f t="shared" si="0"/>
        <v>0</v>
      </c>
      <c r="M9" s="1097">
        <v>1</v>
      </c>
      <c r="N9" s="280">
        <v>0</v>
      </c>
      <c r="O9" s="280">
        <v>0</v>
      </c>
      <c r="P9" s="280">
        <v>0</v>
      </c>
      <c r="Q9" s="280">
        <v>9</v>
      </c>
      <c r="R9" s="280">
        <v>52</v>
      </c>
      <c r="S9" s="280">
        <v>6</v>
      </c>
      <c r="T9" s="1098">
        <v>68</v>
      </c>
      <c r="U9" s="818">
        <f>E9/M9</f>
        <v>0</v>
      </c>
      <c r="V9" s="818">
        <v>0</v>
      </c>
      <c r="W9" s="818">
        <v>0</v>
      </c>
      <c r="X9" s="818">
        <v>0</v>
      </c>
      <c r="Y9" s="818">
        <f t="shared" si="3"/>
        <v>0</v>
      </c>
      <c r="Z9" s="818">
        <f t="shared" si="2"/>
        <v>0</v>
      </c>
      <c r="AA9" s="818">
        <f>K9/S9</f>
        <v>0</v>
      </c>
      <c r="AB9" s="818">
        <f t="shared" si="1"/>
        <v>0</v>
      </c>
      <c r="AC9" s="1108" t="s">
        <v>878</v>
      </c>
      <c r="AD9" s="1108" t="s">
        <v>878</v>
      </c>
      <c r="AE9" s="1121"/>
      <c r="AF9" s="831" t="s">
        <v>792</v>
      </c>
      <c r="AG9" s="832" t="s">
        <v>792</v>
      </c>
      <c r="AH9" s="842" t="s">
        <v>878</v>
      </c>
    </row>
    <row r="10" spans="1:34" ht="15.75" customHeight="1" thickBot="1">
      <c r="A10" s="1087" t="s">
        <v>397</v>
      </c>
      <c r="B10" s="1090" t="s">
        <v>622</v>
      </c>
      <c r="C10" s="783" t="s">
        <v>1290</v>
      </c>
      <c r="E10" s="1104">
        <v>0</v>
      </c>
      <c r="F10" s="1105">
        <v>0</v>
      </c>
      <c r="G10" s="1105">
        <v>2</v>
      </c>
      <c r="H10" s="1105">
        <v>0</v>
      </c>
      <c r="I10" s="1105">
        <v>5</v>
      </c>
      <c r="J10" s="1105">
        <v>20</v>
      </c>
      <c r="K10" s="1106">
        <v>0</v>
      </c>
      <c r="L10" s="1103">
        <f t="shared" si="0"/>
        <v>27</v>
      </c>
      <c r="M10" s="1097">
        <v>10</v>
      </c>
      <c r="N10" s="280">
        <v>21</v>
      </c>
      <c r="O10" s="280">
        <v>62</v>
      </c>
      <c r="P10" s="280">
        <v>4</v>
      </c>
      <c r="Q10" s="280">
        <v>618</v>
      </c>
      <c r="R10" s="280">
        <v>1145</v>
      </c>
      <c r="S10" s="280">
        <v>42</v>
      </c>
      <c r="T10" s="1098">
        <v>1902</v>
      </c>
      <c r="U10" s="818">
        <f>E10/M10</f>
        <v>0</v>
      </c>
      <c r="V10" s="818">
        <f>F10/N10</f>
        <v>0</v>
      </c>
      <c r="W10" s="818">
        <f>G10/O10</f>
        <v>3.2258064516129031E-2</v>
      </c>
      <c r="X10" s="818">
        <f>H10/P10</f>
        <v>0</v>
      </c>
      <c r="Y10" s="818">
        <f t="shared" si="3"/>
        <v>8.0906148867313909E-3</v>
      </c>
      <c r="Z10" s="818">
        <f t="shared" si="2"/>
        <v>1.7467248908296942E-2</v>
      </c>
      <c r="AA10" s="818">
        <f>K10/S10</f>
        <v>0</v>
      </c>
      <c r="AB10" s="818">
        <f t="shared" si="1"/>
        <v>1.4195583596214511E-2</v>
      </c>
      <c r="AC10" s="1108" t="s">
        <v>878</v>
      </c>
      <c r="AD10" s="1108" t="s">
        <v>878</v>
      </c>
      <c r="AE10" s="1121"/>
      <c r="AF10" s="831" t="s">
        <v>792</v>
      </c>
      <c r="AG10" s="832" t="s">
        <v>792</v>
      </c>
      <c r="AH10" s="842" t="s">
        <v>878</v>
      </c>
    </row>
    <row r="11" spans="1:34" ht="15.75" thickBot="1">
      <c r="A11" s="1087" t="s">
        <v>78</v>
      </c>
      <c r="B11" s="1090" t="s">
        <v>700</v>
      </c>
      <c r="C11" s="783" t="s">
        <v>1290</v>
      </c>
      <c r="E11" s="1104">
        <v>0</v>
      </c>
      <c r="F11" s="1105">
        <v>0</v>
      </c>
      <c r="G11" s="1105">
        <v>0</v>
      </c>
      <c r="H11" s="1105">
        <v>0</v>
      </c>
      <c r="I11" s="1105">
        <v>0</v>
      </c>
      <c r="J11" s="1105">
        <v>0</v>
      </c>
      <c r="K11" s="1106">
        <v>0</v>
      </c>
      <c r="L11" s="1103">
        <f t="shared" si="0"/>
        <v>0</v>
      </c>
      <c r="M11" s="1097">
        <v>0</v>
      </c>
      <c r="N11" s="280">
        <v>0</v>
      </c>
      <c r="O11" s="280">
        <v>0</v>
      </c>
      <c r="P11" s="280">
        <v>0</v>
      </c>
      <c r="Q11" s="280">
        <v>2</v>
      </c>
      <c r="R11" s="280">
        <v>5</v>
      </c>
      <c r="S11" s="280">
        <v>0</v>
      </c>
      <c r="T11" s="1098">
        <v>7</v>
      </c>
      <c r="U11" s="818">
        <v>0</v>
      </c>
      <c r="V11" s="818">
        <v>0</v>
      </c>
      <c r="W11" s="818">
        <v>0</v>
      </c>
      <c r="X11" s="818">
        <v>0</v>
      </c>
      <c r="Y11" s="818">
        <f t="shared" si="3"/>
        <v>0</v>
      </c>
      <c r="Z11" s="818">
        <f t="shared" si="2"/>
        <v>0</v>
      </c>
      <c r="AA11" s="818">
        <v>0</v>
      </c>
      <c r="AB11" s="818">
        <f t="shared" si="1"/>
        <v>0</v>
      </c>
      <c r="AC11" s="1108" t="s">
        <v>878</v>
      </c>
      <c r="AD11" s="1108" t="s">
        <v>878</v>
      </c>
      <c r="AE11" s="1121"/>
      <c r="AF11" s="831" t="s">
        <v>792</v>
      </c>
      <c r="AG11" s="832" t="s">
        <v>792</v>
      </c>
      <c r="AH11" s="842" t="s">
        <v>878</v>
      </c>
    </row>
    <row r="12" spans="1:34" ht="15.75" thickBot="1">
      <c r="A12" s="1087" t="s">
        <v>420</v>
      </c>
      <c r="B12" s="1090" t="s">
        <v>2732</v>
      </c>
      <c r="C12" s="783" t="s">
        <v>1290</v>
      </c>
      <c r="E12" s="1104">
        <v>0</v>
      </c>
      <c r="F12" s="1105">
        <v>0</v>
      </c>
      <c r="G12" s="1105">
        <v>0</v>
      </c>
      <c r="H12" s="1105">
        <v>0</v>
      </c>
      <c r="I12" s="1105">
        <v>0</v>
      </c>
      <c r="J12" s="1105">
        <v>0</v>
      </c>
      <c r="K12" s="1106">
        <v>0</v>
      </c>
      <c r="L12" s="1103">
        <f t="shared" si="0"/>
        <v>0</v>
      </c>
      <c r="M12" s="1097">
        <v>1</v>
      </c>
      <c r="N12" s="280">
        <v>1</v>
      </c>
      <c r="O12" s="280">
        <v>2</v>
      </c>
      <c r="P12" s="280">
        <v>0</v>
      </c>
      <c r="Q12" s="280">
        <v>80</v>
      </c>
      <c r="R12" s="280">
        <v>111</v>
      </c>
      <c r="S12" s="280">
        <v>7</v>
      </c>
      <c r="T12" s="1098">
        <v>202</v>
      </c>
      <c r="U12" s="818">
        <f>E12/M12</f>
        <v>0</v>
      </c>
      <c r="V12" s="818">
        <f>F12/N12</f>
        <v>0</v>
      </c>
      <c r="W12" s="818">
        <f>G12/O12</f>
        <v>0</v>
      </c>
      <c r="X12" s="818">
        <v>0</v>
      </c>
      <c r="Y12" s="818">
        <f t="shared" si="3"/>
        <v>0</v>
      </c>
      <c r="Z12" s="818">
        <f t="shared" si="2"/>
        <v>0</v>
      </c>
      <c r="AA12" s="818">
        <f>K12/S12</f>
        <v>0</v>
      </c>
      <c r="AB12" s="818">
        <f t="shared" si="1"/>
        <v>0</v>
      </c>
      <c r="AC12" s="1108" t="s">
        <v>878</v>
      </c>
      <c r="AD12" s="1108" t="s">
        <v>878</v>
      </c>
      <c r="AE12" s="1121"/>
      <c r="AF12" s="831" t="s">
        <v>792</v>
      </c>
      <c r="AG12" s="835" t="s">
        <v>792</v>
      </c>
      <c r="AH12" s="842" t="s">
        <v>878</v>
      </c>
    </row>
    <row r="13" spans="1:34" ht="15.75" customHeight="1" thickBot="1">
      <c r="A13" s="1087" t="s">
        <v>364</v>
      </c>
      <c r="B13" s="1090" t="s">
        <v>595</v>
      </c>
      <c r="C13" s="783" t="s">
        <v>1290</v>
      </c>
      <c r="E13" s="1104">
        <v>0</v>
      </c>
      <c r="F13" s="1105">
        <v>0</v>
      </c>
      <c r="G13" s="1105">
        <v>0</v>
      </c>
      <c r="H13" s="1105">
        <v>0</v>
      </c>
      <c r="I13" s="1105">
        <v>2</v>
      </c>
      <c r="J13" s="1105">
        <v>0</v>
      </c>
      <c r="K13" s="1106">
        <v>0</v>
      </c>
      <c r="L13" s="1103">
        <f t="shared" si="0"/>
        <v>2</v>
      </c>
      <c r="M13" s="1097">
        <v>0</v>
      </c>
      <c r="N13" s="280">
        <v>1</v>
      </c>
      <c r="O13" s="280">
        <v>1</v>
      </c>
      <c r="P13" s="280">
        <v>0</v>
      </c>
      <c r="Q13" s="280">
        <v>59</v>
      </c>
      <c r="R13" s="280">
        <v>75</v>
      </c>
      <c r="S13" s="280">
        <v>6</v>
      </c>
      <c r="T13" s="1098">
        <v>142</v>
      </c>
      <c r="U13" s="818">
        <v>0</v>
      </c>
      <c r="V13" s="818">
        <f t="shared" ref="V13:W15" si="4">F13/N13</f>
        <v>0</v>
      </c>
      <c r="W13" s="818">
        <f t="shared" si="4"/>
        <v>0</v>
      </c>
      <c r="X13" s="818">
        <v>0</v>
      </c>
      <c r="Y13" s="818">
        <f t="shared" si="3"/>
        <v>3.3898305084745763E-2</v>
      </c>
      <c r="Z13" s="818">
        <f t="shared" si="2"/>
        <v>0</v>
      </c>
      <c r="AA13" s="818">
        <f>K13/S13</f>
        <v>0</v>
      </c>
      <c r="AB13" s="818">
        <f t="shared" si="1"/>
        <v>1.4084507042253521E-2</v>
      </c>
      <c r="AC13" s="1108" t="s">
        <v>878</v>
      </c>
      <c r="AD13" s="1108" t="s">
        <v>792</v>
      </c>
      <c r="AE13" s="1121" t="s">
        <v>1202</v>
      </c>
      <c r="AF13" s="831" t="s">
        <v>792</v>
      </c>
      <c r="AG13" s="832" t="s">
        <v>792</v>
      </c>
      <c r="AH13" s="842" t="s">
        <v>878</v>
      </c>
    </row>
    <row r="14" spans="1:34" ht="15.75" customHeight="1" thickBot="1">
      <c r="A14" s="1087" t="s">
        <v>300</v>
      </c>
      <c r="B14" s="1090" t="s">
        <v>708</v>
      </c>
      <c r="C14" s="783" t="s">
        <v>1290</v>
      </c>
      <c r="E14" s="1104">
        <v>0</v>
      </c>
      <c r="F14" s="1105">
        <v>0</v>
      </c>
      <c r="G14" s="1105">
        <v>0</v>
      </c>
      <c r="H14" s="1105">
        <v>0</v>
      </c>
      <c r="I14" s="1105">
        <v>1</v>
      </c>
      <c r="J14" s="1105">
        <v>4</v>
      </c>
      <c r="K14" s="1106">
        <v>0</v>
      </c>
      <c r="L14" s="1103">
        <f t="shared" si="0"/>
        <v>5</v>
      </c>
      <c r="M14" s="1097">
        <v>0</v>
      </c>
      <c r="N14" s="280">
        <v>1</v>
      </c>
      <c r="O14" s="280">
        <v>1</v>
      </c>
      <c r="P14" s="280">
        <v>0</v>
      </c>
      <c r="Q14" s="280">
        <v>245</v>
      </c>
      <c r="R14" s="280">
        <v>117</v>
      </c>
      <c r="S14" s="280">
        <v>9</v>
      </c>
      <c r="T14" s="1098">
        <v>373</v>
      </c>
      <c r="U14" s="818">
        <v>0</v>
      </c>
      <c r="V14" s="818">
        <f t="shared" si="4"/>
        <v>0</v>
      </c>
      <c r="W14" s="818">
        <f t="shared" si="4"/>
        <v>0</v>
      </c>
      <c r="X14" s="818">
        <v>0</v>
      </c>
      <c r="Y14" s="818">
        <f t="shared" si="3"/>
        <v>4.0816326530612249E-3</v>
      </c>
      <c r="Z14" s="818">
        <f t="shared" si="2"/>
        <v>3.4188034188034191E-2</v>
      </c>
      <c r="AA14" s="818">
        <f>K14/S14</f>
        <v>0</v>
      </c>
      <c r="AB14" s="818">
        <f t="shared" si="1"/>
        <v>1.3404825737265416E-2</v>
      </c>
      <c r="AC14" s="1108" t="s">
        <v>878</v>
      </c>
      <c r="AD14" s="1108" t="s">
        <v>792</v>
      </c>
      <c r="AE14" s="1121" t="s">
        <v>1621</v>
      </c>
      <c r="AF14" s="831" t="s">
        <v>792</v>
      </c>
      <c r="AG14" s="832" t="s">
        <v>792</v>
      </c>
      <c r="AH14" s="842" t="s">
        <v>878</v>
      </c>
    </row>
    <row r="15" spans="1:34" ht="15.75" customHeight="1" thickBot="1">
      <c r="A15" s="1087" t="s">
        <v>325</v>
      </c>
      <c r="B15" s="1090" t="s">
        <v>739</v>
      </c>
      <c r="C15" s="783" t="s">
        <v>1290</v>
      </c>
      <c r="E15" s="1104">
        <v>0</v>
      </c>
      <c r="F15" s="1105">
        <v>0</v>
      </c>
      <c r="G15" s="1105">
        <v>0</v>
      </c>
      <c r="H15" s="1105">
        <v>0</v>
      </c>
      <c r="I15" s="1105">
        <v>1</v>
      </c>
      <c r="J15" s="1105">
        <v>3</v>
      </c>
      <c r="K15" s="1106">
        <v>0</v>
      </c>
      <c r="L15" s="1103">
        <f t="shared" si="0"/>
        <v>4</v>
      </c>
      <c r="M15" s="1097">
        <v>12</v>
      </c>
      <c r="N15" s="280">
        <v>26</v>
      </c>
      <c r="O15" s="280">
        <v>30</v>
      </c>
      <c r="P15" s="280">
        <v>5</v>
      </c>
      <c r="Q15" s="280">
        <v>204</v>
      </c>
      <c r="R15" s="280">
        <v>879</v>
      </c>
      <c r="S15" s="280">
        <v>37</v>
      </c>
      <c r="T15" s="1098">
        <v>1193</v>
      </c>
      <c r="U15" s="818">
        <f>E15/M15</f>
        <v>0</v>
      </c>
      <c r="V15" s="818">
        <f t="shared" si="4"/>
        <v>0</v>
      </c>
      <c r="W15" s="818">
        <f t="shared" si="4"/>
        <v>0</v>
      </c>
      <c r="X15" s="818">
        <f>H15/P15</f>
        <v>0</v>
      </c>
      <c r="Y15" s="818">
        <f t="shared" si="3"/>
        <v>4.9019607843137254E-3</v>
      </c>
      <c r="Z15" s="818">
        <f t="shared" si="2"/>
        <v>3.4129692832764505E-3</v>
      </c>
      <c r="AA15" s="818">
        <f>K15/S15</f>
        <v>0</v>
      </c>
      <c r="AB15" s="818">
        <f t="shared" si="1"/>
        <v>3.3528918692372171E-3</v>
      </c>
      <c r="AC15" s="1108" t="s">
        <v>878</v>
      </c>
      <c r="AD15" s="1108" t="s">
        <v>878</v>
      </c>
      <c r="AE15" s="1121"/>
      <c r="AF15" s="831" t="s">
        <v>792</v>
      </c>
      <c r="AG15" s="832" t="s">
        <v>792</v>
      </c>
      <c r="AH15" s="842" t="s">
        <v>878</v>
      </c>
    </row>
    <row r="16" spans="1:34" ht="15.75" customHeight="1" thickBot="1">
      <c r="A16" s="1087" t="s">
        <v>433</v>
      </c>
      <c r="B16" s="1090" t="s">
        <v>644</v>
      </c>
      <c r="C16" s="783" t="s">
        <v>1291</v>
      </c>
      <c r="E16" s="1104">
        <v>0</v>
      </c>
      <c r="F16" s="1105">
        <v>0</v>
      </c>
      <c r="G16" s="1105">
        <v>0</v>
      </c>
      <c r="H16" s="1105">
        <v>0</v>
      </c>
      <c r="I16" s="1105">
        <v>1</v>
      </c>
      <c r="J16" s="1105">
        <v>1</v>
      </c>
      <c r="K16" s="1106">
        <v>0</v>
      </c>
      <c r="L16" s="1103">
        <f t="shared" si="0"/>
        <v>2</v>
      </c>
      <c r="M16" s="1097">
        <v>3</v>
      </c>
      <c r="N16" s="280">
        <v>0</v>
      </c>
      <c r="O16" s="280">
        <v>2</v>
      </c>
      <c r="P16" s="280">
        <v>0</v>
      </c>
      <c r="Q16" s="280">
        <v>60</v>
      </c>
      <c r="R16" s="280">
        <v>19</v>
      </c>
      <c r="S16" s="280">
        <v>0</v>
      </c>
      <c r="T16" s="1098">
        <v>84</v>
      </c>
      <c r="U16" s="818">
        <f>E16/M16</f>
        <v>0</v>
      </c>
      <c r="V16" s="818">
        <v>0</v>
      </c>
      <c r="W16" s="818">
        <f>G16/O16</f>
        <v>0</v>
      </c>
      <c r="X16" s="818">
        <v>0</v>
      </c>
      <c r="Y16" s="818">
        <f t="shared" si="3"/>
        <v>1.6666666666666666E-2</v>
      </c>
      <c r="Z16" s="818">
        <f t="shared" si="2"/>
        <v>5.2631578947368418E-2</v>
      </c>
      <c r="AA16" s="818">
        <v>0</v>
      </c>
      <c r="AB16" s="818">
        <f t="shared" si="1"/>
        <v>2.3809523809523808E-2</v>
      </c>
      <c r="AC16" s="1108" t="s">
        <v>878</v>
      </c>
      <c r="AD16" s="1108" t="s">
        <v>878</v>
      </c>
      <c r="AE16" s="1121"/>
      <c r="AF16" s="831" t="s">
        <v>792</v>
      </c>
      <c r="AG16" s="835" t="s">
        <v>792</v>
      </c>
      <c r="AH16" s="842" t="s">
        <v>878</v>
      </c>
    </row>
    <row r="17" spans="1:34" ht="15.75" customHeight="1" thickBot="1">
      <c r="A17" s="1087" t="s">
        <v>18</v>
      </c>
      <c r="B17" s="1090" t="s">
        <v>768</v>
      </c>
      <c r="C17" s="783" t="s">
        <v>1291</v>
      </c>
      <c r="E17" s="1104">
        <v>0</v>
      </c>
      <c r="F17" s="1105">
        <v>0</v>
      </c>
      <c r="G17" s="1105">
        <v>0</v>
      </c>
      <c r="H17" s="1105">
        <v>0</v>
      </c>
      <c r="I17" s="1105">
        <v>0</v>
      </c>
      <c r="J17" s="1105">
        <v>0</v>
      </c>
      <c r="K17" s="1106">
        <v>0</v>
      </c>
      <c r="L17" s="1103">
        <f t="shared" si="0"/>
        <v>0</v>
      </c>
      <c r="M17" s="1097">
        <v>0</v>
      </c>
      <c r="N17" s="280">
        <v>0</v>
      </c>
      <c r="O17" s="280">
        <v>0</v>
      </c>
      <c r="P17" s="280">
        <v>0</v>
      </c>
      <c r="Q17" s="280">
        <v>0</v>
      </c>
      <c r="R17" s="280">
        <v>0</v>
      </c>
      <c r="S17" s="280">
        <v>0</v>
      </c>
      <c r="T17" s="1098">
        <v>0</v>
      </c>
      <c r="U17" s="818">
        <v>0</v>
      </c>
      <c r="V17" s="818">
        <v>0</v>
      </c>
      <c r="W17" s="818">
        <v>0</v>
      </c>
      <c r="X17" s="818">
        <v>0</v>
      </c>
      <c r="Y17" s="818">
        <v>0</v>
      </c>
      <c r="Z17" s="818">
        <v>0</v>
      </c>
      <c r="AA17" s="818">
        <v>0</v>
      </c>
      <c r="AB17" s="818">
        <v>0</v>
      </c>
      <c r="AC17" s="1108" t="s">
        <v>878</v>
      </c>
      <c r="AD17" s="1108" t="s">
        <v>878</v>
      </c>
      <c r="AE17" s="1121"/>
      <c r="AF17" s="831" t="s">
        <v>792</v>
      </c>
      <c r="AG17" s="832" t="s">
        <v>792</v>
      </c>
      <c r="AH17" s="842" t="s">
        <v>878</v>
      </c>
    </row>
    <row r="18" spans="1:34" ht="15.75" customHeight="1" thickBot="1">
      <c r="A18" s="1087" t="s">
        <v>353</v>
      </c>
      <c r="B18" s="1090" t="s">
        <v>587</v>
      </c>
      <c r="C18" s="783" t="s">
        <v>1291</v>
      </c>
      <c r="E18" s="1104">
        <v>0</v>
      </c>
      <c r="F18" s="1105">
        <v>0</v>
      </c>
      <c r="G18" s="1105">
        <v>0</v>
      </c>
      <c r="H18" s="1105">
        <v>0</v>
      </c>
      <c r="I18" s="1105">
        <v>0</v>
      </c>
      <c r="J18" s="1105">
        <v>0</v>
      </c>
      <c r="K18" s="1106">
        <v>0</v>
      </c>
      <c r="L18" s="1103">
        <f t="shared" si="0"/>
        <v>0</v>
      </c>
      <c r="M18" s="1097">
        <v>0</v>
      </c>
      <c r="N18" s="280">
        <v>0</v>
      </c>
      <c r="O18" s="280">
        <v>0</v>
      </c>
      <c r="P18" s="280">
        <v>2</v>
      </c>
      <c r="Q18" s="280">
        <v>13</v>
      </c>
      <c r="R18" s="280">
        <v>21</v>
      </c>
      <c r="S18" s="280">
        <v>2</v>
      </c>
      <c r="T18" s="1098">
        <v>38</v>
      </c>
      <c r="U18" s="818">
        <v>0</v>
      </c>
      <c r="V18" s="818">
        <v>0</v>
      </c>
      <c r="W18" s="818">
        <v>0</v>
      </c>
      <c r="X18" s="818">
        <f>H18/P18</f>
        <v>0</v>
      </c>
      <c r="Y18" s="818">
        <f>I18/Q18</f>
        <v>0</v>
      </c>
      <c r="Z18" s="818">
        <f>J18/R18</f>
        <v>0</v>
      </c>
      <c r="AA18" s="818">
        <f>K18/S18</f>
        <v>0</v>
      </c>
      <c r="AB18" s="818">
        <f>L18/T18</f>
        <v>0</v>
      </c>
      <c r="AC18" s="1108" t="s">
        <v>878</v>
      </c>
      <c r="AD18" s="1108" t="s">
        <v>878</v>
      </c>
      <c r="AE18" s="1121"/>
      <c r="AF18" s="831" t="s">
        <v>792</v>
      </c>
      <c r="AG18" s="832" t="s">
        <v>792</v>
      </c>
      <c r="AH18" s="842" t="s">
        <v>878</v>
      </c>
    </row>
    <row r="19" spans="1:34" ht="15.75" customHeight="1" thickBot="1">
      <c r="A19" s="1087" t="s">
        <v>69</v>
      </c>
      <c r="B19" s="1090" t="s">
        <v>630</v>
      </c>
      <c r="C19" s="783" t="s">
        <v>1291</v>
      </c>
      <c r="E19" s="1104">
        <v>0</v>
      </c>
      <c r="F19" s="1105">
        <v>0</v>
      </c>
      <c r="G19" s="1105">
        <v>0</v>
      </c>
      <c r="H19" s="1105">
        <v>0</v>
      </c>
      <c r="I19" s="1105">
        <v>0</v>
      </c>
      <c r="J19" s="1105">
        <v>0</v>
      </c>
      <c r="K19" s="1106">
        <v>0</v>
      </c>
      <c r="L19" s="1103">
        <f t="shared" si="0"/>
        <v>0</v>
      </c>
      <c r="M19" s="1097">
        <v>3</v>
      </c>
      <c r="N19" s="280">
        <v>1</v>
      </c>
      <c r="O19" s="280">
        <v>0</v>
      </c>
      <c r="P19" s="280">
        <v>0</v>
      </c>
      <c r="Q19" s="280">
        <v>78</v>
      </c>
      <c r="R19" s="280">
        <v>54</v>
      </c>
      <c r="S19" s="280">
        <v>2</v>
      </c>
      <c r="T19" s="1098">
        <v>138</v>
      </c>
      <c r="U19" s="818">
        <f>E19/M19</f>
        <v>0</v>
      </c>
      <c r="V19" s="818">
        <f>F19/N19</f>
        <v>0</v>
      </c>
      <c r="W19" s="818">
        <v>0</v>
      </c>
      <c r="X19" s="818">
        <v>0</v>
      </c>
      <c r="Y19" s="818">
        <f t="shared" ref="Y19:Y30" si="5">I19/Q19</f>
        <v>0</v>
      </c>
      <c r="Z19" s="818">
        <f t="shared" ref="Z19:Z30" si="6">J19/R19</f>
        <v>0</v>
      </c>
      <c r="AA19" s="818">
        <f t="shared" ref="AA19:AA30" si="7">K19/S19</f>
        <v>0</v>
      </c>
      <c r="AB19" s="818">
        <f t="shared" ref="AB19:AB30" si="8">L19/T19</f>
        <v>0</v>
      </c>
      <c r="AC19" s="1108" t="s">
        <v>878</v>
      </c>
      <c r="AD19" s="1108" t="s">
        <v>878</v>
      </c>
      <c r="AE19" s="1121"/>
      <c r="AF19" s="831" t="s">
        <v>792</v>
      </c>
      <c r="AG19" s="835" t="s">
        <v>792</v>
      </c>
      <c r="AH19" s="842" t="s">
        <v>878</v>
      </c>
    </row>
    <row r="20" spans="1:34" ht="15.75" customHeight="1" thickBot="1">
      <c r="A20" s="1087" t="s">
        <v>98</v>
      </c>
      <c r="B20" s="1090" t="s">
        <v>547</v>
      </c>
      <c r="C20" s="783" t="s">
        <v>1291</v>
      </c>
      <c r="E20" s="1104">
        <v>0</v>
      </c>
      <c r="F20" s="1105">
        <v>0</v>
      </c>
      <c r="G20" s="1105">
        <v>0</v>
      </c>
      <c r="H20" s="1105">
        <v>0</v>
      </c>
      <c r="I20" s="1105">
        <v>0</v>
      </c>
      <c r="J20" s="1105">
        <v>0</v>
      </c>
      <c r="K20" s="1106">
        <v>0</v>
      </c>
      <c r="L20" s="1103">
        <f t="shared" si="0"/>
        <v>0</v>
      </c>
      <c r="M20" s="1097">
        <v>0</v>
      </c>
      <c r="N20" s="280">
        <v>0</v>
      </c>
      <c r="O20" s="280">
        <v>1</v>
      </c>
      <c r="P20" s="280">
        <v>0</v>
      </c>
      <c r="Q20" s="280">
        <v>50</v>
      </c>
      <c r="R20" s="280">
        <v>55</v>
      </c>
      <c r="S20" s="280">
        <v>1</v>
      </c>
      <c r="T20" s="1098">
        <v>107</v>
      </c>
      <c r="U20" s="818">
        <v>0</v>
      </c>
      <c r="V20" s="818">
        <v>0</v>
      </c>
      <c r="W20" s="818">
        <f>G20/O20</f>
        <v>0</v>
      </c>
      <c r="X20" s="818">
        <v>0</v>
      </c>
      <c r="Y20" s="818">
        <f t="shared" si="5"/>
        <v>0</v>
      </c>
      <c r="Z20" s="818">
        <f t="shared" si="6"/>
        <v>0</v>
      </c>
      <c r="AA20" s="818">
        <f t="shared" si="7"/>
        <v>0</v>
      </c>
      <c r="AB20" s="818">
        <f t="shared" si="8"/>
        <v>0</v>
      </c>
      <c r="AC20" s="1108" t="s">
        <v>878</v>
      </c>
      <c r="AD20" s="1108" t="s">
        <v>878</v>
      </c>
      <c r="AE20" s="1121"/>
      <c r="AF20" s="831" t="s">
        <v>792</v>
      </c>
      <c r="AG20" s="832" t="s">
        <v>792</v>
      </c>
      <c r="AH20" s="842" t="s">
        <v>878</v>
      </c>
    </row>
    <row r="21" spans="1:34" ht="15.75" thickBot="1">
      <c r="A21" s="1087" t="s">
        <v>96</v>
      </c>
      <c r="B21" s="1090" t="s">
        <v>546</v>
      </c>
      <c r="C21" s="783" t="s">
        <v>1291</v>
      </c>
      <c r="E21" s="1104">
        <v>0</v>
      </c>
      <c r="F21" s="1105">
        <v>0</v>
      </c>
      <c r="G21" s="1105">
        <v>0</v>
      </c>
      <c r="H21" s="1105">
        <v>0</v>
      </c>
      <c r="I21" s="1105">
        <v>0</v>
      </c>
      <c r="J21" s="1105">
        <v>0</v>
      </c>
      <c r="K21" s="1106">
        <v>0</v>
      </c>
      <c r="L21" s="1103">
        <f t="shared" si="0"/>
        <v>0</v>
      </c>
      <c r="M21" s="1097">
        <v>2</v>
      </c>
      <c r="N21" s="280">
        <v>2</v>
      </c>
      <c r="O21" s="280">
        <v>0</v>
      </c>
      <c r="P21" s="280">
        <v>0</v>
      </c>
      <c r="Q21" s="280">
        <v>30</v>
      </c>
      <c r="R21" s="280">
        <v>87</v>
      </c>
      <c r="S21" s="280">
        <v>1</v>
      </c>
      <c r="T21" s="1098">
        <v>122</v>
      </c>
      <c r="U21" s="818">
        <f t="shared" ref="U21:V23" si="9">E21/M21</f>
        <v>0</v>
      </c>
      <c r="V21" s="818">
        <f t="shared" si="9"/>
        <v>0</v>
      </c>
      <c r="W21" s="818">
        <v>0</v>
      </c>
      <c r="X21" s="818">
        <v>0</v>
      </c>
      <c r="Y21" s="818">
        <f t="shared" si="5"/>
        <v>0</v>
      </c>
      <c r="Z21" s="818">
        <f t="shared" si="6"/>
        <v>0</v>
      </c>
      <c r="AA21" s="818">
        <f t="shared" si="7"/>
        <v>0</v>
      </c>
      <c r="AB21" s="818">
        <f t="shared" si="8"/>
        <v>0</v>
      </c>
      <c r="AC21" s="1108" t="s">
        <v>878</v>
      </c>
      <c r="AD21" s="1108" t="s">
        <v>878</v>
      </c>
      <c r="AE21" s="1121"/>
      <c r="AF21" s="831" t="s">
        <v>792</v>
      </c>
      <c r="AG21" s="832" t="s">
        <v>792</v>
      </c>
      <c r="AH21" s="842" t="s">
        <v>878</v>
      </c>
    </row>
    <row r="22" spans="1:34" ht="15.75" customHeight="1" thickBot="1">
      <c r="A22" s="1087" t="s">
        <v>424</v>
      </c>
      <c r="B22" s="1090" t="s">
        <v>802</v>
      </c>
      <c r="C22" s="783" t="s">
        <v>1291</v>
      </c>
      <c r="E22" s="1104">
        <v>0</v>
      </c>
      <c r="F22" s="1105">
        <v>0</v>
      </c>
      <c r="G22" s="1105">
        <v>0</v>
      </c>
      <c r="H22" s="1105">
        <v>0</v>
      </c>
      <c r="I22" s="1105">
        <v>6</v>
      </c>
      <c r="J22" s="1105">
        <v>3</v>
      </c>
      <c r="K22" s="1106">
        <v>0</v>
      </c>
      <c r="L22" s="1103">
        <f t="shared" si="0"/>
        <v>9</v>
      </c>
      <c r="M22" s="1097">
        <v>7</v>
      </c>
      <c r="N22" s="280">
        <v>7</v>
      </c>
      <c r="O22" s="280">
        <v>4</v>
      </c>
      <c r="P22" s="280">
        <v>1</v>
      </c>
      <c r="Q22" s="280">
        <v>420</v>
      </c>
      <c r="R22" s="280">
        <v>363</v>
      </c>
      <c r="S22" s="280">
        <v>28</v>
      </c>
      <c r="T22" s="1098">
        <v>830</v>
      </c>
      <c r="U22" s="818">
        <f t="shared" si="9"/>
        <v>0</v>
      </c>
      <c r="V22" s="818">
        <f t="shared" si="9"/>
        <v>0</v>
      </c>
      <c r="W22" s="818">
        <f>G22/O22</f>
        <v>0</v>
      </c>
      <c r="X22" s="818">
        <f>H22/P22</f>
        <v>0</v>
      </c>
      <c r="Y22" s="818">
        <f t="shared" si="5"/>
        <v>1.4285714285714285E-2</v>
      </c>
      <c r="Z22" s="818">
        <f t="shared" si="6"/>
        <v>8.2644628099173556E-3</v>
      </c>
      <c r="AA22" s="818">
        <f t="shared" si="7"/>
        <v>0</v>
      </c>
      <c r="AB22" s="818">
        <f t="shared" si="8"/>
        <v>1.0843373493975903E-2</v>
      </c>
      <c r="AC22" s="1108" t="s">
        <v>878</v>
      </c>
      <c r="AD22" s="1108" t="s">
        <v>878</v>
      </c>
      <c r="AE22" s="1121"/>
      <c r="AF22" s="831" t="s">
        <v>792</v>
      </c>
      <c r="AG22" s="832" t="s">
        <v>792</v>
      </c>
      <c r="AH22" s="842" t="s">
        <v>878</v>
      </c>
    </row>
    <row r="23" spans="1:34" ht="15.75" customHeight="1" thickBot="1">
      <c r="A23" s="1087" t="s">
        <v>341</v>
      </c>
      <c r="B23" s="1090" t="s">
        <v>705</v>
      </c>
      <c r="C23" s="783" t="s">
        <v>1292</v>
      </c>
      <c r="E23" s="1104">
        <v>0</v>
      </c>
      <c r="F23" s="1105">
        <v>0</v>
      </c>
      <c r="G23" s="1105">
        <v>0</v>
      </c>
      <c r="H23" s="1105">
        <v>0</v>
      </c>
      <c r="I23" s="1105">
        <v>2</v>
      </c>
      <c r="J23" s="1105">
        <v>4</v>
      </c>
      <c r="K23" s="1106">
        <v>2</v>
      </c>
      <c r="L23" s="1103">
        <f t="shared" si="0"/>
        <v>8</v>
      </c>
      <c r="M23" s="1097">
        <v>36</v>
      </c>
      <c r="N23" s="280">
        <v>2</v>
      </c>
      <c r="O23" s="280">
        <v>10</v>
      </c>
      <c r="P23" s="280">
        <v>0</v>
      </c>
      <c r="Q23" s="280">
        <v>39</v>
      </c>
      <c r="R23" s="280">
        <v>335</v>
      </c>
      <c r="S23" s="280">
        <v>57</v>
      </c>
      <c r="T23" s="1098">
        <v>479</v>
      </c>
      <c r="U23" s="818">
        <f t="shared" si="9"/>
        <v>0</v>
      </c>
      <c r="V23" s="818">
        <f t="shared" si="9"/>
        <v>0</v>
      </c>
      <c r="W23" s="818">
        <f>G23/O23</f>
        <v>0</v>
      </c>
      <c r="X23" s="818">
        <v>0</v>
      </c>
      <c r="Y23" s="818">
        <f t="shared" si="5"/>
        <v>5.128205128205128E-2</v>
      </c>
      <c r="Z23" s="818">
        <f t="shared" si="6"/>
        <v>1.1940298507462687E-2</v>
      </c>
      <c r="AA23" s="818">
        <f t="shared" si="7"/>
        <v>3.5087719298245612E-2</v>
      </c>
      <c r="AB23" s="818">
        <f t="shared" si="8"/>
        <v>1.6701461377870562E-2</v>
      </c>
      <c r="AC23" s="1108" t="s">
        <v>878</v>
      </c>
      <c r="AD23" s="1108" t="s">
        <v>792</v>
      </c>
      <c r="AE23" s="1121" t="s">
        <v>2750</v>
      </c>
      <c r="AF23" s="831" t="s">
        <v>792</v>
      </c>
      <c r="AG23" s="832" t="s">
        <v>792</v>
      </c>
      <c r="AH23" s="842" t="s">
        <v>878</v>
      </c>
    </row>
    <row r="24" spans="1:34" ht="15.75" customHeight="1" thickBot="1">
      <c r="A24" s="1087" t="s">
        <v>1141</v>
      </c>
      <c r="B24" s="1090" t="s">
        <v>569</v>
      </c>
      <c r="C24" s="783" t="s">
        <v>1292</v>
      </c>
      <c r="E24" s="1104">
        <v>0</v>
      </c>
      <c r="F24" s="1105">
        <v>0</v>
      </c>
      <c r="G24" s="1105">
        <v>0</v>
      </c>
      <c r="H24" s="1105">
        <v>0</v>
      </c>
      <c r="I24" s="1105">
        <v>0</v>
      </c>
      <c r="J24" s="1105">
        <v>1</v>
      </c>
      <c r="K24" s="1106">
        <v>0</v>
      </c>
      <c r="L24" s="1103">
        <f t="shared" si="0"/>
        <v>1</v>
      </c>
      <c r="M24" s="1097">
        <v>0</v>
      </c>
      <c r="N24" s="280">
        <v>0</v>
      </c>
      <c r="O24" s="280">
        <v>0</v>
      </c>
      <c r="P24" s="280">
        <v>0</v>
      </c>
      <c r="Q24" s="280">
        <v>1</v>
      </c>
      <c r="R24" s="280">
        <v>23</v>
      </c>
      <c r="S24" s="280">
        <v>2</v>
      </c>
      <c r="T24" s="1098">
        <v>26</v>
      </c>
      <c r="U24" s="818">
        <v>0</v>
      </c>
      <c r="V24" s="818">
        <v>0</v>
      </c>
      <c r="W24" s="818">
        <v>0</v>
      </c>
      <c r="X24" s="818">
        <v>0</v>
      </c>
      <c r="Y24" s="818">
        <f t="shared" si="5"/>
        <v>0</v>
      </c>
      <c r="Z24" s="818">
        <f t="shared" si="6"/>
        <v>4.3478260869565216E-2</v>
      </c>
      <c r="AA24" s="818">
        <f t="shared" si="7"/>
        <v>0</v>
      </c>
      <c r="AB24" s="818">
        <f t="shared" si="8"/>
        <v>3.8461538461538464E-2</v>
      </c>
      <c r="AC24" s="1108" t="s">
        <v>878</v>
      </c>
      <c r="AD24" s="1108" t="s">
        <v>878</v>
      </c>
      <c r="AE24" s="1121"/>
      <c r="AF24" s="831" t="s">
        <v>792</v>
      </c>
      <c r="AG24" s="835" t="s">
        <v>792</v>
      </c>
      <c r="AH24" s="842" t="s">
        <v>878</v>
      </c>
    </row>
    <row r="25" spans="1:34" ht="15.75" customHeight="1" thickBot="1">
      <c r="A25" s="1087" t="s">
        <v>494</v>
      </c>
      <c r="B25" s="1090" t="s">
        <v>754</v>
      </c>
      <c r="C25" s="783" t="s">
        <v>1292</v>
      </c>
      <c r="E25" s="1104">
        <v>0</v>
      </c>
      <c r="F25" s="1105">
        <v>0</v>
      </c>
      <c r="G25" s="1105">
        <v>0</v>
      </c>
      <c r="H25" s="1105">
        <v>0</v>
      </c>
      <c r="I25" s="1105">
        <v>0</v>
      </c>
      <c r="J25" s="1105">
        <v>5</v>
      </c>
      <c r="K25" s="1106">
        <v>1</v>
      </c>
      <c r="L25" s="1103">
        <f t="shared" si="0"/>
        <v>6</v>
      </c>
      <c r="M25" s="1097">
        <v>7</v>
      </c>
      <c r="N25" s="280">
        <v>6</v>
      </c>
      <c r="O25" s="280">
        <v>2</v>
      </c>
      <c r="P25" s="280">
        <v>0</v>
      </c>
      <c r="Q25" s="280">
        <v>28</v>
      </c>
      <c r="R25" s="280">
        <v>279</v>
      </c>
      <c r="S25" s="280">
        <v>26</v>
      </c>
      <c r="T25" s="1098">
        <v>348</v>
      </c>
      <c r="U25" s="818">
        <f>E25/M25</f>
        <v>0</v>
      </c>
      <c r="V25" s="818">
        <f>F25/N25</f>
        <v>0</v>
      </c>
      <c r="W25" s="818">
        <f>G25/O25</f>
        <v>0</v>
      </c>
      <c r="X25" s="818">
        <v>0</v>
      </c>
      <c r="Y25" s="818">
        <f t="shared" si="5"/>
        <v>0</v>
      </c>
      <c r="Z25" s="818">
        <f t="shared" si="6"/>
        <v>1.7921146953405017E-2</v>
      </c>
      <c r="AA25" s="818">
        <f t="shared" si="7"/>
        <v>3.8461538461538464E-2</v>
      </c>
      <c r="AB25" s="818">
        <f t="shared" si="8"/>
        <v>1.7241379310344827E-2</v>
      </c>
      <c r="AC25" s="1108" t="s">
        <v>878</v>
      </c>
      <c r="AD25" s="1108" t="s">
        <v>878</v>
      </c>
      <c r="AE25" s="1121"/>
      <c r="AF25" s="831" t="s">
        <v>792</v>
      </c>
      <c r="AG25" s="835" t="s">
        <v>792</v>
      </c>
      <c r="AH25" s="842" t="s">
        <v>878</v>
      </c>
    </row>
    <row r="26" spans="1:34" ht="15.75" customHeight="1" thickBot="1">
      <c r="A26" s="1087" t="s">
        <v>473</v>
      </c>
      <c r="B26" s="1090" t="s">
        <v>545</v>
      </c>
      <c r="C26" s="783" t="s">
        <v>1292</v>
      </c>
      <c r="E26" s="1104">
        <v>0</v>
      </c>
      <c r="F26" s="1105">
        <v>0</v>
      </c>
      <c r="G26" s="1105">
        <v>0</v>
      </c>
      <c r="H26" s="1105">
        <v>0</v>
      </c>
      <c r="I26" s="1105">
        <v>0</v>
      </c>
      <c r="J26" s="1105">
        <v>0</v>
      </c>
      <c r="K26" s="1106">
        <v>0</v>
      </c>
      <c r="L26" s="1103">
        <f t="shared" si="0"/>
        <v>0</v>
      </c>
      <c r="M26" s="1097">
        <v>26</v>
      </c>
      <c r="N26" s="280">
        <v>0</v>
      </c>
      <c r="O26" s="280">
        <v>0</v>
      </c>
      <c r="P26" s="280">
        <v>0</v>
      </c>
      <c r="Q26" s="280">
        <v>8</v>
      </c>
      <c r="R26" s="280">
        <v>8</v>
      </c>
      <c r="S26" s="280">
        <v>9</v>
      </c>
      <c r="T26" s="1098">
        <v>51</v>
      </c>
      <c r="U26" s="818">
        <f>E26/M26</f>
        <v>0</v>
      </c>
      <c r="V26" s="818">
        <v>0</v>
      </c>
      <c r="W26" s="818">
        <v>0</v>
      </c>
      <c r="X26" s="818">
        <v>0</v>
      </c>
      <c r="Y26" s="818">
        <f t="shared" si="5"/>
        <v>0</v>
      </c>
      <c r="Z26" s="818">
        <f t="shared" si="6"/>
        <v>0</v>
      </c>
      <c r="AA26" s="818">
        <f t="shared" si="7"/>
        <v>0</v>
      </c>
      <c r="AB26" s="818">
        <f t="shared" si="8"/>
        <v>0</v>
      </c>
      <c r="AC26" s="1108" t="s">
        <v>878</v>
      </c>
      <c r="AD26" s="1108" t="s">
        <v>878</v>
      </c>
      <c r="AE26" s="1121"/>
      <c r="AF26" s="831" t="s">
        <v>792</v>
      </c>
      <c r="AG26" s="832" t="s">
        <v>792</v>
      </c>
      <c r="AH26" s="842" t="s">
        <v>878</v>
      </c>
    </row>
    <row r="27" spans="1:34" ht="15.75" customHeight="1" thickBot="1">
      <c r="A27" s="1087" t="s">
        <v>188</v>
      </c>
      <c r="B27" s="1090" t="s">
        <v>731</v>
      </c>
      <c r="C27" s="783" t="s">
        <v>1292</v>
      </c>
      <c r="E27" s="1104">
        <v>0</v>
      </c>
      <c r="F27" s="1105">
        <v>0</v>
      </c>
      <c r="G27" s="1105">
        <v>0</v>
      </c>
      <c r="H27" s="1105">
        <v>0</v>
      </c>
      <c r="I27" s="1105">
        <v>2</v>
      </c>
      <c r="J27" s="1105">
        <v>2</v>
      </c>
      <c r="K27" s="1106">
        <v>0</v>
      </c>
      <c r="L27" s="1103">
        <f t="shared" si="0"/>
        <v>4</v>
      </c>
      <c r="M27" s="1097">
        <v>20</v>
      </c>
      <c r="N27" s="280">
        <v>2</v>
      </c>
      <c r="O27" s="280">
        <v>11</v>
      </c>
      <c r="P27" s="280">
        <v>2</v>
      </c>
      <c r="Q27" s="280">
        <v>77</v>
      </c>
      <c r="R27" s="280">
        <v>285</v>
      </c>
      <c r="S27" s="280">
        <v>37</v>
      </c>
      <c r="T27" s="1098">
        <v>434</v>
      </c>
      <c r="U27" s="818">
        <f>E27/M27</f>
        <v>0</v>
      </c>
      <c r="V27" s="818">
        <f t="shared" ref="V27:X28" si="10">F27/N27</f>
        <v>0</v>
      </c>
      <c r="W27" s="818">
        <f t="shared" si="10"/>
        <v>0</v>
      </c>
      <c r="X27" s="818">
        <f t="shared" si="10"/>
        <v>0</v>
      </c>
      <c r="Y27" s="818">
        <f t="shared" si="5"/>
        <v>2.5974025974025976E-2</v>
      </c>
      <c r="Z27" s="818">
        <f t="shared" si="6"/>
        <v>7.0175438596491229E-3</v>
      </c>
      <c r="AA27" s="818">
        <f t="shared" si="7"/>
        <v>0</v>
      </c>
      <c r="AB27" s="818">
        <f t="shared" si="8"/>
        <v>9.2165898617511521E-3</v>
      </c>
      <c r="AC27" s="1108" t="s">
        <v>878</v>
      </c>
      <c r="AD27" s="1108" t="s">
        <v>878</v>
      </c>
      <c r="AE27" s="1121"/>
      <c r="AF27" s="831" t="s">
        <v>792</v>
      </c>
      <c r="AG27" s="832" t="s">
        <v>792</v>
      </c>
      <c r="AH27" s="842" t="s">
        <v>878</v>
      </c>
    </row>
    <row r="28" spans="1:34" ht="15.75" customHeight="1" thickBot="1">
      <c r="A28" s="1087" t="s">
        <v>224</v>
      </c>
      <c r="B28" s="1090" t="s">
        <v>713</v>
      </c>
      <c r="C28" s="783" t="s">
        <v>1293</v>
      </c>
      <c r="E28" s="1104">
        <v>1</v>
      </c>
      <c r="F28" s="1105">
        <v>1</v>
      </c>
      <c r="G28" s="1105">
        <v>4</v>
      </c>
      <c r="H28" s="1105">
        <v>0</v>
      </c>
      <c r="I28" s="1105">
        <v>10</v>
      </c>
      <c r="J28" s="1105">
        <v>12</v>
      </c>
      <c r="K28" s="1106">
        <v>0</v>
      </c>
      <c r="L28" s="1103">
        <f t="shared" si="0"/>
        <v>28</v>
      </c>
      <c r="M28" s="1097">
        <v>36</v>
      </c>
      <c r="N28" s="280">
        <v>50</v>
      </c>
      <c r="O28" s="280">
        <v>146</v>
      </c>
      <c r="P28" s="280">
        <v>30</v>
      </c>
      <c r="Q28" s="280">
        <v>613</v>
      </c>
      <c r="R28" s="280">
        <v>1660</v>
      </c>
      <c r="S28" s="280">
        <v>191</v>
      </c>
      <c r="T28" s="1098">
        <v>2726</v>
      </c>
      <c r="U28" s="818">
        <f>E28/M28</f>
        <v>2.7777777777777776E-2</v>
      </c>
      <c r="V28" s="818">
        <f t="shared" si="10"/>
        <v>0.02</v>
      </c>
      <c r="W28" s="818">
        <f t="shared" si="10"/>
        <v>2.7397260273972601E-2</v>
      </c>
      <c r="X28" s="818">
        <f t="shared" si="10"/>
        <v>0</v>
      </c>
      <c r="Y28" s="818">
        <f t="shared" si="5"/>
        <v>1.6313213703099509E-2</v>
      </c>
      <c r="Z28" s="818">
        <f t="shared" si="6"/>
        <v>7.2289156626506026E-3</v>
      </c>
      <c r="AA28" s="818">
        <f t="shared" si="7"/>
        <v>0</v>
      </c>
      <c r="AB28" s="818">
        <f t="shared" si="8"/>
        <v>1.0271460014673514E-2</v>
      </c>
      <c r="AC28" s="1108" t="s">
        <v>878</v>
      </c>
      <c r="AD28" s="1108" t="s">
        <v>878</v>
      </c>
      <c r="AE28" s="1121"/>
      <c r="AF28" s="831" t="s">
        <v>792</v>
      </c>
      <c r="AG28" s="832" t="s">
        <v>792</v>
      </c>
      <c r="AH28" s="842" t="s">
        <v>878</v>
      </c>
    </row>
    <row r="29" spans="1:34" ht="15.75" customHeight="1" thickBot="1">
      <c r="A29" s="1087" t="s">
        <v>286</v>
      </c>
      <c r="B29" s="1090" t="s">
        <v>612</v>
      </c>
      <c r="C29" s="783" t="s">
        <v>1293</v>
      </c>
      <c r="E29" s="1104">
        <v>0</v>
      </c>
      <c r="F29" s="1105">
        <v>0</v>
      </c>
      <c r="G29" s="1105">
        <v>0</v>
      </c>
      <c r="H29" s="1105">
        <v>0</v>
      </c>
      <c r="I29" s="1105">
        <v>0</v>
      </c>
      <c r="J29" s="1105">
        <v>1</v>
      </c>
      <c r="K29" s="1106">
        <v>0</v>
      </c>
      <c r="L29" s="1103">
        <f t="shared" si="0"/>
        <v>1</v>
      </c>
      <c r="M29" s="1097">
        <v>1</v>
      </c>
      <c r="N29" s="280">
        <v>5</v>
      </c>
      <c r="O29" s="280">
        <v>2</v>
      </c>
      <c r="P29" s="280">
        <v>0</v>
      </c>
      <c r="Q29" s="280">
        <v>20</v>
      </c>
      <c r="R29" s="280">
        <v>165</v>
      </c>
      <c r="S29" s="280">
        <v>4</v>
      </c>
      <c r="T29" s="1098">
        <v>197</v>
      </c>
      <c r="U29" s="818">
        <f>E29/M29</f>
        <v>0</v>
      </c>
      <c r="V29" s="818">
        <f>F29/N29</f>
        <v>0</v>
      </c>
      <c r="W29" s="818">
        <f>G29/O29</f>
        <v>0</v>
      </c>
      <c r="X29" s="818">
        <v>0</v>
      </c>
      <c r="Y29" s="818">
        <f t="shared" si="5"/>
        <v>0</v>
      </c>
      <c r="Z29" s="818">
        <f t="shared" si="6"/>
        <v>6.0606060606060606E-3</v>
      </c>
      <c r="AA29" s="818">
        <f t="shared" si="7"/>
        <v>0</v>
      </c>
      <c r="AB29" s="818">
        <f t="shared" si="8"/>
        <v>5.076142131979695E-3</v>
      </c>
      <c r="AC29" s="1108" t="s">
        <v>878</v>
      </c>
      <c r="AD29" s="1108" t="s">
        <v>878</v>
      </c>
      <c r="AE29" s="1121"/>
      <c r="AF29" s="831" t="s">
        <v>792</v>
      </c>
      <c r="AG29" s="832" t="s">
        <v>792</v>
      </c>
      <c r="AH29" s="842" t="s">
        <v>878</v>
      </c>
    </row>
    <row r="30" spans="1:34" ht="15.75" customHeight="1" thickBot="1">
      <c r="A30" s="1087" t="s">
        <v>66</v>
      </c>
      <c r="B30" s="1090" t="s">
        <v>628</v>
      </c>
      <c r="C30" s="783" t="s">
        <v>1293</v>
      </c>
      <c r="D30" s="398">
        <v>112</v>
      </c>
      <c r="E30" s="1104">
        <v>0</v>
      </c>
      <c r="F30" s="1105">
        <v>0</v>
      </c>
      <c r="G30" s="1105">
        <v>0</v>
      </c>
      <c r="H30" s="1105">
        <v>0</v>
      </c>
      <c r="I30" s="1105">
        <v>1</v>
      </c>
      <c r="J30" s="1105">
        <v>0</v>
      </c>
      <c r="K30" s="1106">
        <v>0</v>
      </c>
      <c r="L30" s="1103">
        <f t="shared" si="0"/>
        <v>1</v>
      </c>
      <c r="M30" s="1097">
        <v>1</v>
      </c>
      <c r="N30" s="280">
        <v>1</v>
      </c>
      <c r="O30" s="280">
        <v>2</v>
      </c>
      <c r="P30" s="280">
        <v>0</v>
      </c>
      <c r="Q30" s="280">
        <v>19</v>
      </c>
      <c r="R30" s="280">
        <v>157</v>
      </c>
      <c r="S30" s="280">
        <v>5</v>
      </c>
      <c r="T30" s="1098">
        <v>185</v>
      </c>
      <c r="U30" s="818">
        <f>E30/M30</f>
        <v>0</v>
      </c>
      <c r="V30" s="818">
        <f>F30/N30</f>
        <v>0</v>
      </c>
      <c r="W30" s="818">
        <f>G30/O30</f>
        <v>0</v>
      </c>
      <c r="X30" s="818">
        <v>0</v>
      </c>
      <c r="Y30" s="818">
        <f t="shared" si="5"/>
        <v>5.2631578947368418E-2</v>
      </c>
      <c r="Z30" s="818">
        <f t="shared" si="6"/>
        <v>0</v>
      </c>
      <c r="AA30" s="818">
        <f t="shared" si="7"/>
        <v>0</v>
      </c>
      <c r="AB30" s="818">
        <f t="shared" si="8"/>
        <v>5.4054054054054057E-3</v>
      </c>
      <c r="AC30" s="1108" t="s">
        <v>1471</v>
      </c>
      <c r="AD30" s="1108" t="s">
        <v>1471</v>
      </c>
      <c r="AE30" s="1121" t="s">
        <v>1386</v>
      </c>
      <c r="AF30" s="831" t="s">
        <v>792</v>
      </c>
      <c r="AG30" s="832" t="s">
        <v>1386</v>
      </c>
      <c r="AH30" s="842" t="s">
        <v>878</v>
      </c>
    </row>
    <row r="31" spans="1:34" ht="15.75" thickBot="1">
      <c r="A31" s="1087" t="s">
        <v>382</v>
      </c>
      <c r="B31" s="1090" t="s">
        <v>607</v>
      </c>
      <c r="C31" s="783" t="s">
        <v>1293</v>
      </c>
      <c r="D31" s="398">
        <v>112</v>
      </c>
      <c r="E31" s="1104">
        <v>0</v>
      </c>
      <c r="F31" s="1105">
        <v>0</v>
      </c>
      <c r="G31" s="1105">
        <v>0</v>
      </c>
      <c r="H31" s="1105">
        <v>0</v>
      </c>
      <c r="I31" s="1105">
        <v>0</v>
      </c>
      <c r="J31" s="1105">
        <v>0</v>
      </c>
      <c r="K31" s="1106">
        <v>0</v>
      </c>
      <c r="L31" s="1103">
        <f t="shared" si="0"/>
        <v>0</v>
      </c>
      <c r="M31" s="1097">
        <v>0</v>
      </c>
      <c r="N31" s="280">
        <v>0</v>
      </c>
      <c r="O31" s="280">
        <v>0</v>
      </c>
      <c r="P31" s="280">
        <v>0</v>
      </c>
      <c r="Q31" s="280">
        <v>2</v>
      </c>
      <c r="R31" s="280">
        <v>11</v>
      </c>
      <c r="S31" s="280">
        <v>0</v>
      </c>
      <c r="T31" s="1098">
        <v>13</v>
      </c>
      <c r="U31" s="818">
        <v>0</v>
      </c>
      <c r="V31" s="818">
        <v>0</v>
      </c>
      <c r="W31" s="818">
        <v>0</v>
      </c>
      <c r="X31" s="818">
        <v>0</v>
      </c>
      <c r="Y31" s="818">
        <f t="shared" ref="Y31:Z37" si="11">I31/Q31</f>
        <v>0</v>
      </c>
      <c r="Z31" s="818">
        <f t="shared" si="11"/>
        <v>0</v>
      </c>
      <c r="AA31" s="818">
        <v>0</v>
      </c>
      <c r="AB31" s="818">
        <f t="shared" ref="AB31:AB57" si="12">L31/T31</f>
        <v>0</v>
      </c>
      <c r="AC31" s="1108" t="s">
        <v>1471</v>
      </c>
      <c r="AD31" s="1108" t="s">
        <v>1471</v>
      </c>
      <c r="AE31" s="1121" t="s">
        <v>1386</v>
      </c>
      <c r="AF31" s="831" t="s">
        <v>792</v>
      </c>
      <c r="AG31" s="832" t="s">
        <v>1386</v>
      </c>
      <c r="AH31" s="842" t="s">
        <v>878</v>
      </c>
    </row>
    <row r="32" spans="1:34" ht="15.75" customHeight="1" thickBot="1">
      <c r="A32" s="1087" t="s">
        <v>1163</v>
      </c>
      <c r="B32" s="1090" t="s">
        <v>798</v>
      </c>
      <c r="C32" s="783" t="s">
        <v>1293</v>
      </c>
      <c r="E32" s="1104">
        <v>0</v>
      </c>
      <c r="F32" s="1105">
        <v>0</v>
      </c>
      <c r="G32" s="1105">
        <v>0</v>
      </c>
      <c r="H32" s="1105">
        <v>0</v>
      </c>
      <c r="I32" s="1105">
        <v>0</v>
      </c>
      <c r="J32" s="1105">
        <v>3</v>
      </c>
      <c r="K32" s="1106">
        <v>0</v>
      </c>
      <c r="L32" s="1103">
        <f t="shared" si="0"/>
        <v>3</v>
      </c>
      <c r="M32" s="1097">
        <v>4</v>
      </c>
      <c r="N32" s="280">
        <v>4</v>
      </c>
      <c r="O32" s="280">
        <v>3</v>
      </c>
      <c r="P32" s="280">
        <v>1</v>
      </c>
      <c r="Q32" s="280">
        <v>45</v>
      </c>
      <c r="R32" s="280">
        <v>347</v>
      </c>
      <c r="S32" s="280">
        <v>27</v>
      </c>
      <c r="T32" s="1098">
        <v>431</v>
      </c>
      <c r="U32" s="818">
        <f t="shared" ref="U32:X36" si="13">E32/M32</f>
        <v>0</v>
      </c>
      <c r="V32" s="818">
        <f t="shared" si="13"/>
        <v>0</v>
      </c>
      <c r="W32" s="818">
        <f t="shared" si="13"/>
        <v>0</v>
      </c>
      <c r="X32" s="818">
        <f t="shared" si="13"/>
        <v>0</v>
      </c>
      <c r="Y32" s="818">
        <f t="shared" si="11"/>
        <v>0</v>
      </c>
      <c r="Z32" s="818">
        <f t="shared" si="11"/>
        <v>8.6455331412103754E-3</v>
      </c>
      <c r="AA32" s="818">
        <f>K32/S32</f>
        <v>0</v>
      </c>
      <c r="AB32" s="818">
        <f t="shared" si="12"/>
        <v>6.9605568445475635E-3</v>
      </c>
      <c r="AC32" s="1108" t="s">
        <v>878</v>
      </c>
      <c r="AD32" s="1108" t="s">
        <v>878</v>
      </c>
      <c r="AE32" s="1121"/>
      <c r="AF32" s="831" t="s">
        <v>792</v>
      </c>
      <c r="AG32" s="832" t="s">
        <v>792</v>
      </c>
      <c r="AH32" s="842" t="s">
        <v>878</v>
      </c>
    </row>
    <row r="33" spans="1:34" ht="15.75" customHeight="1" thickBot="1">
      <c r="A33" s="1087" t="s">
        <v>454</v>
      </c>
      <c r="B33" s="1090" t="s">
        <v>827</v>
      </c>
      <c r="C33" s="783" t="s">
        <v>1293</v>
      </c>
      <c r="E33" s="1104">
        <v>1</v>
      </c>
      <c r="F33" s="1105">
        <v>1</v>
      </c>
      <c r="G33" s="1105">
        <v>9</v>
      </c>
      <c r="H33" s="1105">
        <v>1</v>
      </c>
      <c r="I33" s="1105">
        <v>6</v>
      </c>
      <c r="J33" s="1105">
        <v>40</v>
      </c>
      <c r="K33" s="1106">
        <v>9</v>
      </c>
      <c r="L33" s="1103">
        <f t="shared" si="0"/>
        <v>67</v>
      </c>
      <c r="M33" s="1097">
        <v>32</v>
      </c>
      <c r="N33" s="280">
        <v>105</v>
      </c>
      <c r="O33" s="280">
        <v>154</v>
      </c>
      <c r="P33" s="280">
        <v>39</v>
      </c>
      <c r="Q33" s="280">
        <v>562</v>
      </c>
      <c r="R33" s="280">
        <v>2166</v>
      </c>
      <c r="S33" s="280">
        <v>250</v>
      </c>
      <c r="T33" s="1098">
        <v>3308</v>
      </c>
      <c r="U33" s="818">
        <f t="shared" si="13"/>
        <v>3.125E-2</v>
      </c>
      <c r="V33" s="818">
        <f t="shared" si="13"/>
        <v>9.5238095238095247E-3</v>
      </c>
      <c r="W33" s="818">
        <f t="shared" si="13"/>
        <v>5.844155844155844E-2</v>
      </c>
      <c r="X33" s="818">
        <f t="shared" si="13"/>
        <v>2.564102564102564E-2</v>
      </c>
      <c r="Y33" s="818">
        <f t="shared" si="11"/>
        <v>1.0676156583629894E-2</v>
      </c>
      <c r="Z33" s="818">
        <f t="shared" si="11"/>
        <v>1.8467220683287166E-2</v>
      </c>
      <c r="AA33" s="818">
        <f>K33/S33</f>
        <v>3.5999999999999997E-2</v>
      </c>
      <c r="AB33" s="818">
        <f t="shared" si="12"/>
        <v>2.0253929866989116E-2</v>
      </c>
      <c r="AC33" s="1108" t="s">
        <v>878</v>
      </c>
      <c r="AD33" s="1108" t="s">
        <v>792</v>
      </c>
      <c r="AE33" s="1121" t="s">
        <v>2751</v>
      </c>
      <c r="AF33" s="831" t="s">
        <v>792</v>
      </c>
      <c r="AG33" s="832" t="s">
        <v>792</v>
      </c>
      <c r="AH33" s="842" t="s">
        <v>878</v>
      </c>
    </row>
    <row r="34" spans="1:34" ht="15.75" customHeight="1" thickBot="1">
      <c r="A34" s="1087" t="s">
        <v>471</v>
      </c>
      <c r="B34" s="1090" t="s">
        <v>544</v>
      </c>
      <c r="C34" s="783" t="s">
        <v>1293</v>
      </c>
      <c r="E34" s="1104">
        <v>0</v>
      </c>
      <c r="F34" s="1105">
        <v>0</v>
      </c>
      <c r="G34" s="1105">
        <v>0</v>
      </c>
      <c r="H34" s="1105">
        <v>0</v>
      </c>
      <c r="I34" s="1105">
        <v>0</v>
      </c>
      <c r="J34" s="1105">
        <v>7</v>
      </c>
      <c r="K34" s="1106">
        <v>0</v>
      </c>
      <c r="L34" s="1103">
        <f t="shared" si="0"/>
        <v>7</v>
      </c>
      <c r="M34" s="1097">
        <v>5</v>
      </c>
      <c r="N34" s="280">
        <v>19</v>
      </c>
      <c r="O34" s="280">
        <v>10</v>
      </c>
      <c r="P34" s="280">
        <v>6</v>
      </c>
      <c r="Q34" s="280">
        <v>53</v>
      </c>
      <c r="R34" s="280">
        <v>628</v>
      </c>
      <c r="S34" s="280">
        <v>36</v>
      </c>
      <c r="T34" s="1098">
        <v>757</v>
      </c>
      <c r="U34" s="818">
        <f t="shared" si="13"/>
        <v>0</v>
      </c>
      <c r="V34" s="818">
        <f t="shared" si="13"/>
        <v>0</v>
      </c>
      <c r="W34" s="818">
        <f t="shared" si="13"/>
        <v>0</v>
      </c>
      <c r="X34" s="818">
        <f t="shared" si="13"/>
        <v>0</v>
      </c>
      <c r="Y34" s="818">
        <f t="shared" si="11"/>
        <v>0</v>
      </c>
      <c r="Z34" s="818">
        <f t="shared" si="11"/>
        <v>1.1146496815286623E-2</v>
      </c>
      <c r="AA34" s="818">
        <f>K34/S34</f>
        <v>0</v>
      </c>
      <c r="AB34" s="818">
        <f t="shared" si="12"/>
        <v>9.247027741083224E-3</v>
      </c>
      <c r="AC34" s="1108" t="s">
        <v>878</v>
      </c>
      <c r="AD34" s="1108" t="s">
        <v>878</v>
      </c>
      <c r="AE34" s="1121"/>
      <c r="AF34" s="831" t="s">
        <v>792</v>
      </c>
      <c r="AG34" s="832" t="s">
        <v>792</v>
      </c>
      <c r="AH34" s="842" t="s">
        <v>878</v>
      </c>
    </row>
    <row r="35" spans="1:34" ht="15.75" customHeight="1" thickBot="1">
      <c r="A35" s="1087" t="s">
        <v>416</v>
      </c>
      <c r="B35" s="1090" t="s">
        <v>531</v>
      </c>
      <c r="C35" s="783" t="s">
        <v>1293</v>
      </c>
      <c r="E35" s="1104">
        <v>0</v>
      </c>
      <c r="F35" s="1105">
        <v>0</v>
      </c>
      <c r="G35" s="1105">
        <v>1</v>
      </c>
      <c r="H35" s="1105">
        <v>0</v>
      </c>
      <c r="I35" s="1105">
        <v>0</v>
      </c>
      <c r="J35" s="1105">
        <v>8</v>
      </c>
      <c r="K35" s="1106">
        <v>1</v>
      </c>
      <c r="L35" s="1103">
        <f t="shared" si="0"/>
        <v>10</v>
      </c>
      <c r="M35" s="1097">
        <v>10</v>
      </c>
      <c r="N35" s="280">
        <v>27</v>
      </c>
      <c r="O35" s="280">
        <v>22</v>
      </c>
      <c r="P35" s="280">
        <v>8</v>
      </c>
      <c r="Q35" s="280">
        <v>150</v>
      </c>
      <c r="R35" s="280">
        <v>1357</v>
      </c>
      <c r="S35" s="280">
        <v>85</v>
      </c>
      <c r="T35" s="1098">
        <v>1659</v>
      </c>
      <c r="U35" s="818">
        <f t="shared" si="13"/>
        <v>0</v>
      </c>
      <c r="V35" s="818">
        <f t="shared" si="13"/>
        <v>0</v>
      </c>
      <c r="W35" s="818">
        <f t="shared" si="13"/>
        <v>4.5454545454545456E-2</v>
      </c>
      <c r="X35" s="818">
        <f t="shared" si="13"/>
        <v>0</v>
      </c>
      <c r="Y35" s="818">
        <f t="shared" si="11"/>
        <v>0</v>
      </c>
      <c r="Z35" s="818">
        <f t="shared" si="11"/>
        <v>5.8953574060427415E-3</v>
      </c>
      <c r="AA35" s="818">
        <f>K35/S35</f>
        <v>1.1764705882352941E-2</v>
      </c>
      <c r="AB35" s="818">
        <f t="shared" si="12"/>
        <v>6.0277275467148887E-3</v>
      </c>
      <c r="AC35" s="1108" t="s">
        <v>878</v>
      </c>
      <c r="AD35" s="1108" t="s">
        <v>878</v>
      </c>
      <c r="AE35" s="1121"/>
      <c r="AF35" s="831" t="s">
        <v>792</v>
      </c>
      <c r="AG35" s="832" t="s">
        <v>792</v>
      </c>
      <c r="AH35" s="842" t="s">
        <v>878</v>
      </c>
    </row>
    <row r="36" spans="1:34" ht="15.75" customHeight="1" thickBot="1">
      <c r="A36" s="1087" t="s">
        <v>327</v>
      </c>
      <c r="B36" s="1090" t="s">
        <v>740</v>
      </c>
      <c r="C36" s="783" t="s">
        <v>1293</v>
      </c>
      <c r="D36" s="398">
        <v>112</v>
      </c>
      <c r="E36" s="1104">
        <v>0</v>
      </c>
      <c r="F36" s="1105">
        <v>0</v>
      </c>
      <c r="G36" s="1105">
        <v>0</v>
      </c>
      <c r="H36" s="1105">
        <v>0</v>
      </c>
      <c r="I36" s="1105">
        <v>1</v>
      </c>
      <c r="J36" s="1105">
        <v>1</v>
      </c>
      <c r="K36" s="1106">
        <v>0</v>
      </c>
      <c r="L36" s="1103">
        <f t="shared" si="0"/>
        <v>2</v>
      </c>
      <c r="M36" s="1097">
        <v>3</v>
      </c>
      <c r="N36" s="280">
        <v>1</v>
      </c>
      <c r="O36" s="280">
        <v>4</v>
      </c>
      <c r="P36" s="280">
        <v>1</v>
      </c>
      <c r="Q36" s="280">
        <v>25</v>
      </c>
      <c r="R36" s="280">
        <v>194</v>
      </c>
      <c r="S36" s="280">
        <v>7</v>
      </c>
      <c r="T36" s="1098">
        <v>235</v>
      </c>
      <c r="U36" s="818">
        <f t="shared" si="13"/>
        <v>0</v>
      </c>
      <c r="V36" s="818">
        <f t="shared" si="13"/>
        <v>0</v>
      </c>
      <c r="W36" s="818">
        <f t="shared" si="13"/>
        <v>0</v>
      </c>
      <c r="X36" s="818">
        <f t="shared" si="13"/>
        <v>0</v>
      </c>
      <c r="Y36" s="818">
        <f t="shared" si="11"/>
        <v>0.04</v>
      </c>
      <c r="Z36" s="818">
        <f t="shared" si="11"/>
        <v>5.1546391752577319E-3</v>
      </c>
      <c r="AA36" s="818">
        <f>K36/S36</f>
        <v>0</v>
      </c>
      <c r="AB36" s="818">
        <f t="shared" si="12"/>
        <v>8.5106382978723406E-3</v>
      </c>
      <c r="AC36" s="1108" t="s">
        <v>1471</v>
      </c>
      <c r="AD36" s="1108" t="s">
        <v>1471</v>
      </c>
      <c r="AE36" s="1121" t="s">
        <v>1386</v>
      </c>
      <c r="AF36" s="831" t="s">
        <v>792</v>
      </c>
      <c r="AG36" s="835" t="s">
        <v>1386</v>
      </c>
      <c r="AH36" s="842" t="s">
        <v>878</v>
      </c>
    </row>
    <row r="37" spans="1:34" ht="15.75" customHeight="1" thickBot="1">
      <c r="A37" s="1087" t="s">
        <v>173</v>
      </c>
      <c r="B37" s="1090" t="s">
        <v>576</v>
      </c>
      <c r="C37" s="7" t="s">
        <v>1290</v>
      </c>
      <c r="D37" s="398">
        <v>112</v>
      </c>
      <c r="E37" s="1104">
        <v>0</v>
      </c>
      <c r="F37" s="1105">
        <v>0</v>
      </c>
      <c r="G37" s="1105">
        <v>0</v>
      </c>
      <c r="H37" s="1105">
        <v>0</v>
      </c>
      <c r="I37" s="1105">
        <v>1</v>
      </c>
      <c r="J37" s="1105">
        <v>1</v>
      </c>
      <c r="K37" s="1106">
        <v>0</v>
      </c>
      <c r="L37" s="1103">
        <f t="shared" si="0"/>
        <v>2</v>
      </c>
      <c r="M37" s="1097">
        <v>6</v>
      </c>
      <c r="N37" s="280">
        <v>0</v>
      </c>
      <c r="O37" s="280">
        <v>0</v>
      </c>
      <c r="P37" s="280">
        <v>0</v>
      </c>
      <c r="Q37" s="280">
        <v>9</v>
      </c>
      <c r="R37" s="280">
        <v>49</v>
      </c>
      <c r="S37" s="280">
        <v>0</v>
      </c>
      <c r="T37" s="1098">
        <v>64</v>
      </c>
      <c r="U37" s="818">
        <f>E37/M37</f>
        <v>0</v>
      </c>
      <c r="V37" s="818">
        <v>0</v>
      </c>
      <c r="W37" s="818">
        <v>0</v>
      </c>
      <c r="X37" s="818">
        <v>0</v>
      </c>
      <c r="Y37" s="818">
        <f t="shared" si="11"/>
        <v>0.1111111111111111</v>
      </c>
      <c r="Z37" s="818">
        <f t="shared" si="11"/>
        <v>2.0408163265306121E-2</v>
      </c>
      <c r="AA37" s="818">
        <v>0</v>
      </c>
      <c r="AB37" s="818">
        <f t="shared" si="12"/>
        <v>3.125E-2</v>
      </c>
      <c r="AC37" s="1108" t="s">
        <v>1471</v>
      </c>
      <c r="AD37" s="1108" t="s">
        <v>1471</v>
      </c>
      <c r="AE37" s="1121" t="s">
        <v>1386</v>
      </c>
      <c r="AF37" s="831" t="s">
        <v>792</v>
      </c>
      <c r="AG37" s="832" t="s">
        <v>1386</v>
      </c>
      <c r="AH37" s="842" t="s">
        <v>878</v>
      </c>
    </row>
    <row r="38" spans="1:34" ht="15.75" customHeight="1" thickBot="1">
      <c r="A38" s="1087" t="s">
        <v>16</v>
      </c>
      <c r="B38" s="1090" t="s">
        <v>767</v>
      </c>
      <c r="C38" s="783" t="s">
        <v>1290</v>
      </c>
      <c r="E38" s="1104">
        <v>0</v>
      </c>
      <c r="F38" s="1105">
        <v>0</v>
      </c>
      <c r="G38" s="1105">
        <v>0</v>
      </c>
      <c r="H38" s="1105">
        <v>0</v>
      </c>
      <c r="I38" s="1105">
        <v>0</v>
      </c>
      <c r="J38" s="1105">
        <v>0</v>
      </c>
      <c r="K38" s="1106">
        <v>0</v>
      </c>
      <c r="L38" s="1103">
        <f t="shared" si="0"/>
        <v>0</v>
      </c>
      <c r="M38" s="1097">
        <v>0</v>
      </c>
      <c r="N38" s="280">
        <v>0</v>
      </c>
      <c r="O38" s="280">
        <v>0</v>
      </c>
      <c r="P38" s="280">
        <v>0</v>
      </c>
      <c r="Q38" s="280">
        <v>0</v>
      </c>
      <c r="R38" s="280">
        <v>2</v>
      </c>
      <c r="S38" s="280">
        <v>0</v>
      </c>
      <c r="T38" s="1098">
        <v>2</v>
      </c>
      <c r="U38" s="818">
        <v>0</v>
      </c>
      <c r="V38" s="818">
        <v>0</v>
      </c>
      <c r="W38" s="818">
        <v>0</v>
      </c>
      <c r="X38" s="818">
        <v>0</v>
      </c>
      <c r="Y38" s="818">
        <v>0</v>
      </c>
      <c r="Z38" s="818">
        <f t="shared" ref="Z38:Z50" si="14">J38/R38</f>
        <v>0</v>
      </c>
      <c r="AA38" s="818">
        <v>0</v>
      </c>
      <c r="AB38" s="818">
        <f t="shared" si="12"/>
        <v>0</v>
      </c>
      <c r="AC38" s="1108" t="s">
        <v>878</v>
      </c>
      <c r="AD38" s="1108" t="s">
        <v>878</v>
      </c>
      <c r="AE38" s="1121"/>
      <c r="AF38" s="831" t="s">
        <v>792</v>
      </c>
      <c r="AG38" s="835" t="s">
        <v>792</v>
      </c>
      <c r="AH38" s="842" t="s">
        <v>878</v>
      </c>
    </row>
    <row r="39" spans="1:34" ht="15.75" customHeight="1" thickBot="1">
      <c r="A39" s="1087" t="s">
        <v>405</v>
      </c>
      <c r="B39" s="1090" t="s">
        <v>637</v>
      </c>
      <c r="C39" s="783" t="s">
        <v>1293</v>
      </c>
      <c r="E39" s="1104">
        <v>1</v>
      </c>
      <c r="F39" s="1105">
        <v>0</v>
      </c>
      <c r="G39" s="1105">
        <v>0</v>
      </c>
      <c r="H39" s="1105">
        <v>0</v>
      </c>
      <c r="I39" s="1105">
        <v>0</v>
      </c>
      <c r="J39" s="1105">
        <v>7</v>
      </c>
      <c r="K39" s="1106">
        <v>1</v>
      </c>
      <c r="L39" s="1103">
        <f t="shared" si="0"/>
        <v>9</v>
      </c>
      <c r="M39" s="1097">
        <v>14</v>
      </c>
      <c r="N39" s="280">
        <v>5</v>
      </c>
      <c r="O39" s="280">
        <v>14</v>
      </c>
      <c r="P39" s="280">
        <v>3</v>
      </c>
      <c r="Q39" s="280">
        <v>183</v>
      </c>
      <c r="R39" s="280">
        <v>746</v>
      </c>
      <c r="S39" s="280">
        <v>77</v>
      </c>
      <c r="T39" s="1098">
        <v>1042</v>
      </c>
      <c r="U39" s="818">
        <f>E39/M39</f>
        <v>7.1428571428571425E-2</v>
      </c>
      <c r="V39" s="818">
        <f>F39/N39</f>
        <v>0</v>
      </c>
      <c r="W39" s="818">
        <f>G39/O39</f>
        <v>0</v>
      </c>
      <c r="X39" s="818">
        <f>H39/P39</f>
        <v>0</v>
      </c>
      <c r="Y39" s="818">
        <f>I39/Q39</f>
        <v>0</v>
      </c>
      <c r="Z39" s="818">
        <f t="shared" si="14"/>
        <v>9.3833780160857902E-3</v>
      </c>
      <c r="AA39" s="818">
        <f>K39/S39</f>
        <v>1.2987012987012988E-2</v>
      </c>
      <c r="AB39" s="818">
        <f t="shared" si="12"/>
        <v>8.6372360844529754E-3</v>
      </c>
      <c r="AC39" s="1108" t="s">
        <v>878</v>
      </c>
      <c r="AD39" s="1108" t="s">
        <v>878</v>
      </c>
      <c r="AE39" s="1121"/>
      <c r="AF39" s="831" t="s">
        <v>792</v>
      </c>
      <c r="AG39" s="832" t="s">
        <v>792</v>
      </c>
      <c r="AH39" s="842" t="s">
        <v>878</v>
      </c>
    </row>
    <row r="40" spans="1:34" ht="15.75" thickBot="1">
      <c r="A40" s="1087" t="s">
        <v>130</v>
      </c>
      <c r="B40" s="1090" t="s">
        <v>786</v>
      </c>
      <c r="C40" s="783" t="s">
        <v>1293</v>
      </c>
      <c r="D40" s="398">
        <v>112</v>
      </c>
      <c r="E40" s="1104">
        <v>0</v>
      </c>
      <c r="F40" s="1105">
        <v>0</v>
      </c>
      <c r="G40" s="1105">
        <v>0</v>
      </c>
      <c r="H40" s="1105">
        <v>0</v>
      </c>
      <c r="I40" s="1105">
        <v>0</v>
      </c>
      <c r="J40" s="1105">
        <v>1</v>
      </c>
      <c r="K40" s="1106">
        <v>0</v>
      </c>
      <c r="L40" s="1103">
        <f t="shared" si="0"/>
        <v>1</v>
      </c>
      <c r="M40" s="1097">
        <v>3</v>
      </c>
      <c r="N40" s="280">
        <v>5</v>
      </c>
      <c r="O40" s="280">
        <v>1</v>
      </c>
      <c r="P40" s="280">
        <v>0</v>
      </c>
      <c r="Q40" s="280">
        <v>3</v>
      </c>
      <c r="R40" s="280">
        <v>65</v>
      </c>
      <c r="S40" s="280">
        <v>0</v>
      </c>
      <c r="T40" s="1098">
        <v>77</v>
      </c>
      <c r="U40" s="818">
        <f t="shared" ref="U40:W42" si="15">E40/M40</f>
        <v>0</v>
      </c>
      <c r="V40" s="818">
        <f t="shared" si="15"/>
        <v>0</v>
      </c>
      <c r="W40" s="818">
        <f t="shared" si="15"/>
        <v>0</v>
      </c>
      <c r="X40" s="818">
        <v>0</v>
      </c>
      <c r="Y40" s="818">
        <f t="shared" ref="Y40:Y50" si="16">I40/Q40</f>
        <v>0</v>
      </c>
      <c r="Z40" s="818">
        <f t="shared" si="14"/>
        <v>1.5384615384615385E-2</v>
      </c>
      <c r="AA40" s="818">
        <v>0</v>
      </c>
      <c r="AB40" s="818">
        <f t="shared" si="12"/>
        <v>1.2987012987012988E-2</v>
      </c>
      <c r="AC40" s="1108" t="s">
        <v>1471</v>
      </c>
      <c r="AD40" s="1108" t="s">
        <v>1471</v>
      </c>
      <c r="AE40" s="1121" t="s">
        <v>1386</v>
      </c>
      <c r="AF40" s="831" t="s">
        <v>792</v>
      </c>
      <c r="AG40" s="832" t="s">
        <v>1386</v>
      </c>
      <c r="AH40" s="842" t="s">
        <v>878</v>
      </c>
    </row>
    <row r="41" spans="1:34" ht="15.75" customHeight="1" thickBot="1">
      <c r="A41" s="1087" t="s">
        <v>100</v>
      </c>
      <c r="B41" s="1090" t="s">
        <v>548</v>
      </c>
      <c r="C41" s="783" t="s">
        <v>1293</v>
      </c>
      <c r="E41" s="1104">
        <v>1</v>
      </c>
      <c r="F41" s="1105">
        <v>0</v>
      </c>
      <c r="G41" s="1105">
        <v>1</v>
      </c>
      <c r="H41" s="1105">
        <v>1</v>
      </c>
      <c r="I41" s="1105">
        <v>1</v>
      </c>
      <c r="J41" s="1105">
        <v>4</v>
      </c>
      <c r="K41" s="1106">
        <v>0</v>
      </c>
      <c r="L41" s="1103">
        <f t="shared" si="0"/>
        <v>8</v>
      </c>
      <c r="M41" s="1097">
        <v>5</v>
      </c>
      <c r="N41" s="280">
        <v>2</v>
      </c>
      <c r="O41" s="280">
        <v>3</v>
      </c>
      <c r="P41" s="280">
        <v>2</v>
      </c>
      <c r="Q41" s="280">
        <v>20</v>
      </c>
      <c r="R41" s="280">
        <v>158</v>
      </c>
      <c r="S41" s="280">
        <v>9</v>
      </c>
      <c r="T41" s="1098">
        <v>199</v>
      </c>
      <c r="U41" s="818">
        <f t="shared" si="15"/>
        <v>0.2</v>
      </c>
      <c r="V41" s="818">
        <f t="shared" si="15"/>
        <v>0</v>
      </c>
      <c r="W41" s="818">
        <f t="shared" si="15"/>
        <v>0.33333333333333331</v>
      </c>
      <c r="X41" s="818">
        <f>H41/P41</f>
        <v>0.5</v>
      </c>
      <c r="Y41" s="818">
        <f t="shared" si="16"/>
        <v>0.05</v>
      </c>
      <c r="Z41" s="818">
        <f t="shared" si="14"/>
        <v>2.5316455696202531E-2</v>
      </c>
      <c r="AA41" s="818">
        <f>K41/S41</f>
        <v>0</v>
      </c>
      <c r="AB41" s="818">
        <f t="shared" si="12"/>
        <v>4.0201005025125629E-2</v>
      </c>
      <c r="AC41" s="1108" t="s">
        <v>792</v>
      </c>
      <c r="AD41" s="1108" t="s">
        <v>878</v>
      </c>
      <c r="AE41" s="1121"/>
      <c r="AF41" s="831" t="s">
        <v>792</v>
      </c>
      <c r="AG41" s="835" t="s">
        <v>792</v>
      </c>
      <c r="AH41" s="842" t="s">
        <v>878</v>
      </c>
    </row>
    <row r="42" spans="1:34" ht="15.75" customHeight="1" thickBot="1">
      <c r="A42" s="1087" t="s">
        <v>391</v>
      </c>
      <c r="B42" s="1090" t="s">
        <v>619</v>
      </c>
      <c r="C42" s="783" t="s">
        <v>1293</v>
      </c>
      <c r="D42" s="398">
        <v>112</v>
      </c>
      <c r="E42" s="1104">
        <v>0</v>
      </c>
      <c r="F42" s="1105">
        <v>0</v>
      </c>
      <c r="G42" s="1105">
        <v>0</v>
      </c>
      <c r="H42" s="1105">
        <v>0</v>
      </c>
      <c r="I42" s="1105">
        <v>0</v>
      </c>
      <c r="J42" s="1105">
        <v>0</v>
      </c>
      <c r="K42" s="1106">
        <v>0</v>
      </c>
      <c r="L42" s="1103">
        <f t="shared" si="0"/>
        <v>0</v>
      </c>
      <c r="M42" s="1097">
        <v>2</v>
      </c>
      <c r="N42" s="280">
        <v>1</v>
      </c>
      <c r="O42" s="280">
        <v>1</v>
      </c>
      <c r="P42" s="280">
        <v>0</v>
      </c>
      <c r="Q42" s="280">
        <v>3</v>
      </c>
      <c r="R42" s="280">
        <v>99</v>
      </c>
      <c r="S42" s="280">
        <v>4</v>
      </c>
      <c r="T42" s="1098">
        <v>110</v>
      </c>
      <c r="U42" s="818">
        <f t="shared" si="15"/>
        <v>0</v>
      </c>
      <c r="V42" s="818">
        <f t="shared" si="15"/>
        <v>0</v>
      </c>
      <c r="W42" s="818">
        <f t="shared" si="15"/>
        <v>0</v>
      </c>
      <c r="X42" s="818">
        <v>0</v>
      </c>
      <c r="Y42" s="818">
        <f t="shared" si="16"/>
        <v>0</v>
      </c>
      <c r="Z42" s="818">
        <f t="shared" si="14"/>
        <v>0</v>
      </c>
      <c r="AA42" s="818">
        <f>K42/S42</f>
        <v>0</v>
      </c>
      <c r="AB42" s="818">
        <f t="shared" si="12"/>
        <v>0</v>
      </c>
      <c r="AC42" s="1108" t="s">
        <v>1471</v>
      </c>
      <c r="AD42" s="1108" t="s">
        <v>1471</v>
      </c>
      <c r="AE42" s="1121" t="s">
        <v>1386</v>
      </c>
      <c r="AF42" s="831" t="s">
        <v>792</v>
      </c>
      <c r="AG42" s="832" t="s">
        <v>1386</v>
      </c>
      <c r="AH42" s="842" t="s">
        <v>878</v>
      </c>
    </row>
    <row r="43" spans="1:34" ht="15.75" customHeight="1" thickBot="1">
      <c r="A43" s="1087" t="s">
        <v>122</v>
      </c>
      <c r="B43" s="1090" t="s">
        <v>812</v>
      </c>
      <c r="C43" s="783" t="s">
        <v>1293</v>
      </c>
      <c r="E43" s="1104">
        <v>0</v>
      </c>
      <c r="F43" s="1105">
        <v>0</v>
      </c>
      <c r="G43" s="1105">
        <v>0</v>
      </c>
      <c r="H43" s="1105">
        <v>0</v>
      </c>
      <c r="I43" s="1105">
        <v>0</v>
      </c>
      <c r="J43" s="1105">
        <v>1</v>
      </c>
      <c r="K43" s="1106">
        <v>0</v>
      </c>
      <c r="L43" s="1103">
        <f t="shared" si="0"/>
        <v>1</v>
      </c>
      <c r="M43" s="1097">
        <v>0</v>
      </c>
      <c r="N43" s="280">
        <v>0</v>
      </c>
      <c r="O43" s="280">
        <v>1</v>
      </c>
      <c r="P43" s="280">
        <v>0</v>
      </c>
      <c r="Q43" s="280">
        <v>26</v>
      </c>
      <c r="R43" s="280">
        <v>187</v>
      </c>
      <c r="S43" s="280">
        <v>6</v>
      </c>
      <c r="T43" s="1098">
        <v>220</v>
      </c>
      <c r="U43" s="818">
        <v>0</v>
      </c>
      <c r="V43" s="818">
        <v>0</v>
      </c>
      <c r="W43" s="818">
        <f>G43/O43</f>
        <v>0</v>
      </c>
      <c r="X43" s="818">
        <v>0</v>
      </c>
      <c r="Y43" s="818">
        <f t="shared" si="16"/>
        <v>0</v>
      </c>
      <c r="Z43" s="818">
        <f t="shared" si="14"/>
        <v>5.3475935828877002E-3</v>
      </c>
      <c r="AA43" s="818">
        <f>K43/S43</f>
        <v>0</v>
      </c>
      <c r="AB43" s="818">
        <f t="shared" si="12"/>
        <v>4.5454545454545452E-3</v>
      </c>
      <c r="AC43" s="1108" t="s">
        <v>878</v>
      </c>
      <c r="AD43" s="1108" t="s">
        <v>878</v>
      </c>
      <c r="AE43" s="1121"/>
      <c r="AF43" s="831" t="s">
        <v>792</v>
      </c>
      <c r="AG43" s="832" t="s">
        <v>792</v>
      </c>
      <c r="AH43" s="842" t="s">
        <v>878</v>
      </c>
    </row>
    <row r="44" spans="1:34" ht="15.75" customHeight="1" thickBot="1">
      <c r="A44" s="1087" t="s">
        <v>395</v>
      </c>
      <c r="B44" s="1090" t="s">
        <v>621</v>
      </c>
      <c r="C44" s="783" t="s">
        <v>1293</v>
      </c>
      <c r="E44" s="1104">
        <v>1</v>
      </c>
      <c r="F44" s="1105">
        <v>0</v>
      </c>
      <c r="G44" s="1105">
        <v>1</v>
      </c>
      <c r="H44" s="1105">
        <v>0</v>
      </c>
      <c r="I44" s="1105">
        <v>4</v>
      </c>
      <c r="J44" s="1105">
        <v>7</v>
      </c>
      <c r="K44" s="1106">
        <v>0</v>
      </c>
      <c r="L44" s="1103">
        <f t="shared" si="0"/>
        <v>13</v>
      </c>
      <c r="M44" s="1097">
        <v>16</v>
      </c>
      <c r="N44" s="280">
        <v>7</v>
      </c>
      <c r="O44" s="280">
        <v>5</v>
      </c>
      <c r="P44" s="280">
        <v>2</v>
      </c>
      <c r="Q44" s="280">
        <v>91</v>
      </c>
      <c r="R44" s="280">
        <v>437</v>
      </c>
      <c r="S44" s="280">
        <v>51</v>
      </c>
      <c r="T44" s="1098">
        <v>609</v>
      </c>
      <c r="U44" s="818">
        <f>E44/M44</f>
        <v>6.25E-2</v>
      </c>
      <c r="V44" s="818">
        <f>F44/N44</f>
        <v>0</v>
      </c>
      <c r="W44" s="818">
        <f>G44/O44</f>
        <v>0.2</v>
      </c>
      <c r="X44" s="818">
        <f>H44/P44</f>
        <v>0</v>
      </c>
      <c r="Y44" s="818">
        <f t="shared" si="16"/>
        <v>4.3956043956043959E-2</v>
      </c>
      <c r="Z44" s="818">
        <f t="shared" si="14"/>
        <v>1.6018306636155607E-2</v>
      </c>
      <c r="AA44" s="818">
        <f>K44/S44</f>
        <v>0</v>
      </c>
      <c r="AB44" s="818">
        <f t="shared" si="12"/>
        <v>2.1346469622331693E-2</v>
      </c>
      <c r="AC44" s="1108" t="s">
        <v>878</v>
      </c>
      <c r="AD44" s="1108" t="s">
        <v>792</v>
      </c>
      <c r="AE44" s="1121" t="s">
        <v>1202</v>
      </c>
      <c r="AF44" s="831" t="s">
        <v>792</v>
      </c>
      <c r="AG44" s="832" t="s">
        <v>792</v>
      </c>
      <c r="AH44" s="842" t="s">
        <v>878</v>
      </c>
    </row>
    <row r="45" spans="1:34" ht="15.75" customHeight="1" thickBot="1">
      <c r="A45" s="1087" t="s">
        <v>106</v>
      </c>
      <c r="B45" s="1090" t="s">
        <v>692</v>
      </c>
      <c r="C45" s="783" t="s">
        <v>1291</v>
      </c>
      <c r="D45" s="398">
        <v>112</v>
      </c>
      <c r="E45" s="1104">
        <v>0</v>
      </c>
      <c r="F45" s="1105">
        <v>0</v>
      </c>
      <c r="G45" s="1105">
        <v>0</v>
      </c>
      <c r="H45" s="1105">
        <v>0</v>
      </c>
      <c r="I45" s="1105">
        <v>0</v>
      </c>
      <c r="J45" s="1105">
        <v>0</v>
      </c>
      <c r="K45" s="1106">
        <v>0</v>
      </c>
      <c r="L45" s="1103">
        <f t="shared" si="0"/>
        <v>0</v>
      </c>
      <c r="M45" s="1097">
        <v>0</v>
      </c>
      <c r="N45" s="280">
        <v>0</v>
      </c>
      <c r="O45" s="280">
        <v>0</v>
      </c>
      <c r="P45" s="280">
        <v>0</v>
      </c>
      <c r="Q45" s="280">
        <v>18</v>
      </c>
      <c r="R45" s="280">
        <v>6</v>
      </c>
      <c r="S45" s="280">
        <v>0</v>
      </c>
      <c r="T45" s="1098">
        <v>24</v>
      </c>
      <c r="U45" s="818">
        <v>0</v>
      </c>
      <c r="V45" s="818">
        <v>0</v>
      </c>
      <c r="W45" s="818">
        <v>0</v>
      </c>
      <c r="X45" s="818">
        <v>0</v>
      </c>
      <c r="Y45" s="818">
        <f t="shared" si="16"/>
        <v>0</v>
      </c>
      <c r="Z45" s="818">
        <f t="shared" si="14"/>
        <v>0</v>
      </c>
      <c r="AA45" s="818">
        <v>0</v>
      </c>
      <c r="AB45" s="818">
        <f t="shared" si="12"/>
        <v>0</v>
      </c>
      <c r="AC45" s="1108" t="s">
        <v>1471</v>
      </c>
      <c r="AD45" s="1108" t="s">
        <v>1471</v>
      </c>
      <c r="AE45" s="1121" t="s">
        <v>1386</v>
      </c>
      <c r="AF45" s="831" t="s">
        <v>792</v>
      </c>
      <c r="AG45" s="835" t="s">
        <v>1386</v>
      </c>
      <c r="AH45" s="842" t="s">
        <v>878</v>
      </c>
    </row>
    <row r="46" spans="1:34" ht="15.75" customHeight="1" thickBot="1">
      <c r="A46" s="1087" t="s">
        <v>466</v>
      </c>
      <c r="B46" s="1090" t="s">
        <v>541</v>
      </c>
      <c r="C46" s="783" t="s">
        <v>1291</v>
      </c>
      <c r="E46" s="1104">
        <v>0</v>
      </c>
      <c r="F46" s="1105">
        <v>0</v>
      </c>
      <c r="G46" s="1105">
        <v>0</v>
      </c>
      <c r="H46" s="1105">
        <v>0</v>
      </c>
      <c r="I46" s="1105">
        <v>0</v>
      </c>
      <c r="J46" s="1105">
        <v>0</v>
      </c>
      <c r="K46" s="1106">
        <v>0</v>
      </c>
      <c r="L46" s="1103">
        <f t="shared" si="0"/>
        <v>0</v>
      </c>
      <c r="M46" s="1097">
        <v>0</v>
      </c>
      <c r="N46" s="280">
        <v>0</v>
      </c>
      <c r="O46" s="280">
        <v>1</v>
      </c>
      <c r="P46" s="280">
        <v>0</v>
      </c>
      <c r="Q46" s="280">
        <v>70</v>
      </c>
      <c r="R46" s="280">
        <v>6</v>
      </c>
      <c r="S46" s="280">
        <v>2</v>
      </c>
      <c r="T46" s="1098">
        <v>79</v>
      </c>
      <c r="U46" s="818">
        <v>0</v>
      </c>
      <c r="V46" s="818">
        <v>0</v>
      </c>
      <c r="W46" s="818">
        <f>G46/O46</f>
        <v>0</v>
      </c>
      <c r="X46" s="818">
        <v>0</v>
      </c>
      <c r="Y46" s="818">
        <f t="shared" si="16"/>
        <v>0</v>
      </c>
      <c r="Z46" s="818">
        <f t="shared" si="14"/>
        <v>0</v>
      </c>
      <c r="AA46" s="818">
        <f>K46/S46</f>
        <v>0</v>
      </c>
      <c r="AB46" s="818">
        <f t="shared" si="12"/>
        <v>0</v>
      </c>
      <c r="AC46" s="1108" t="s">
        <v>878</v>
      </c>
      <c r="AD46" s="1108" t="s">
        <v>878</v>
      </c>
      <c r="AE46" s="1121"/>
      <c r="AF46" s="831" t="s">
        <v>792</v>
      </c>
      <c r="AG46" s="832" t="s">
        <v>792</v>
      </c>
      <c r="AH46" s="842" t="s">
        <v>878</v>
      </c>
    </row>
    <row r="47" spans="1:34" ht="15.75" customHeight="1" thickBot="1">
      <c r="A47" s="1087" t="s">
        <v>114</v>
      </c>
      <c r="B47" s="1090" t="s">
        <v>696</v>
      </c>
      <c r="C47" s="783" t="s">
        <v>1291</v>
      </c>
      <c r="E47" s="1104">
        <v>0</v>
      </c>
      <c r="F47" s="1105">
        <v>0</v>
      </c>
      <c r="G47" s="1105">
        <v>0</v>
      </c>
      <c r="H47" s="1105">
        <v>0</v>
      </c>
      <c r="I47" s="1105">
        <v>0</v>
      </c>
      <c r="J47" s="1105">
        <v>0</v>
      </c>
      <c r="K47" s="1106">
        <v>0</v>
      </c>
      <c r="L47" s="1103">
        <f t="shared" si="0"/>
        <v>0</v>
      </c>
      <c r="M47" s="1097">
        <v>0</v>
      </c>
      <c r="N47" s="280">
        <v>0</v>
      </c>
      <c r="O47" s="280">
        <v>0</v>
      </c>
      <c r="P47" s="280">
        <v>0</v>
      </c>
      <c r="Q47" s="280">
        <v>1</v>
      </c>
      <c r="R47" s="280">
        <v>1</v>
      </c>
      <c r="S47" s="280">
        <v>0</v>
      </c>
      <c r="T47" s="1098">
        <v>2</v>
      </c>
      <c r="U47" s="818">
        <v>0</v>
      </c>
      <c r="V47" s="818">
        <v>0</v>
      </c>
      <c r="W47" s="818">
        <v>0</v>
      </c>
      <c r="X47" s="818">
        <v>0</v>
      </c>
      <c r="Y47" s="818">
        <f t="shared" si="16"/>
        <v>0</v>
      </c>
      <c r="Z47" s="818">
        <f t="shared" si="14"/>
        <v>0</v>
      </c>
      <c r="AA47" s="818">
        <v>0</v>
      </c>
      <c r="AB47" s="818">
        <f t="shared" si="12"/>
        <v>0</v>
      </c>
      <c r="AC47" s="1108" t="s">
        <v>878</v>
      </c>
      <c r="AD47" s="1108" t="s">
        <v>878</v>
      </c>
      <c r="AE47" s="1121"/>
      <c r="AF47" s="831" t="s">
        <v>792</v>
      </c>
      <c r="AG47" s="832" t="s">
        <v>792</v>
      </c>
      <c r="AH47" s="842" t="s">
        <v>878</v>
      </c>
    </row>
    <row r="48" spans="1:34" ht="15.75" customHeight="1" thickBot="1">
      <c r="A48" s="1087" t="s">
        <v>177</v>
      </c>
      <c r="B48" s="1090" t="s">
        <v>580</v>
      </c>
      <c r="C48" s="783" t="s">
        <v>1291</v>
      </c>
      <c r="E48" s="1104">
        <v>0</v>
      </c>
      <c r="F48" s="1105">
        <v>0</v>
      </c>
      <c r="G48" s="1105">
        <v>0</v>
      </c>
      <c r="H48" s="1105">
        <v>0</v>
      </c>
      <c r="I48" s="1105">
        <v>8</v>
      </c>
      <c r="J48" s="1105">
        <v>6</v>
      </c>
      <c r="K48" s="1106">
        <v>0</v>
      </c>
      <c r="L48" s="1103">
        <f t="shared" si="0"/>
        <v>14</v>
      </c>
      <c r="M48" s="1097">
        <v>3</v>
      </c>
      <c r="N48" s="280">
        <v>5</v>
      </c>
      <c r="O48" s="280">
        <v>5</v>
      </c>
      <c r="P48" s="280">
        <v>0</v>
      </c>
      <c r="Q48" s="280">
        <v>304</v>
      </c>
      <c r="R48" s="280">
        <v>306</v>
      </c>
      <c r="S48" s="280">
        <v>25</v>
      </c>
      <c r="T48" s="1098">
        <v>648</v>
      </c>
      <c r="U48" s="818">
        <f>E48/M48</f>
        <v>0</v>
      </c>
      <c r="V48" s="818">
        <f>F48/N48</f>
        <v>0</v>
      </c>
      <c r="W48" s="818">
        <f>G48/O48</f>
        <v>0</v>
      </c>
      <c r="X48" s="818">
        <v>0</v>
      </c>
      <c r="Y48" s="818">
        <f t="shared" si="16"/>
        <v>2.6315789473684209E-2</v>
      </c>
      <c r="Z48" s="818">
        <f t="shared" si="14"/>
        <v>1.9607843137254902E-2</v>
      </c>
      <c r="AA48" s="818">
        <f>K48/S48</f>
        <v>0</v>
      </c>
      <c r="AB48" s="818">
        <f t="shared" si="12"/>
        <v>2.1604938271604937E-2</v>
      </c>
      <c r="AC48" s="1108" t="s">
        <v>878</v>
      </c>
      <c r="AD48" s="1108" t="s">
        <v>878</v>
      </c>
      <c r="AE48" s="1121"/>
      <c r="AF48" s="831" t="s">
        <v>792</v>
      </c>
      <c r="AG48" s="832" t="s">
        <v>792</v>
      </c>
      <c r="AH48" s="842" t="s">
        <v>878</v>
      </c>
    </row>
    <row r="49" spans="1:34" ht="15.75" customHeight="1" thickBot="1">
      <c r="A49" s="1087" t="s">
        <v>431</v>
      </c>
      <c r="B49" s="1090" t="s">
        <v>643</v>
      </c>
      <c r="C49" s="783" t="s">
        <v>1291</v>
      </c>
      <c r="E49" s="1104">
        <v>0</v>
      </c>
      <c r="F49" s="1105">
        <v>0</v>
      </c>
      <c r="G49" s="1105">
        <v>0</v>
      </c>
      <c r="H49" s="1105">
        <v>0</v>
      </c>
      <c r="I49" s="1105">
        <v>0</v>
      </c>
      <c r="J49" s="1105">
        <v>0</v>
      </c>
      <c r="K49" s="1106">
        <v>0</v>
      </c>
      <c r="L49" s="1103">
        <f t="shared" si="0"/>
        <v>0</v>
      </c>
      <c r="M49" s="1097">
        <v>2</v>
      </c>
      <c r="N49" s="280">
        <v>0</v>
      </c>
      <c r="O49" s="280">
        <v>0</v>
      </c>
      <c r="P49" s="280">
        <v>0</v>
      </c>
      <c r="Q49" s="280">
        <v>6</v>
      </c>
      <c r="R49" s="280">
        <v>9</v>
      </c>
      <c r="S49" s="280">
        <v>0</v>
      </c>
      <c r="T49" s="1098">
        <v>17</v>
      </c>
      <c r="U49" s="818">
        <f>E49/M49</f>
        <v>0</v>
      </c>
      <c r="V49" s="818">
        <v>0</v>
      </c>
      <c r="W49" s="818">
        <v>0</v>
      </c>
      <c r="X49" s="818">
        <v>0</v>
      </c>
      <c r="Y49" s="818">
        <f t="shared" si="16"/>
        <v>0</v>
      </c>
      <c r="Z49" s="818">
        <f t="shared" si="14"/>
        <v>0</v>
      </c>
      <c r="AA49" s="818">
        <v>0</v>
      </c>
      <c r="AB49" s="818">
        <f t="shared" si="12"/>
        <v>0</v>
      </c>
      <c r="AC49" s="1108" t="s">
        <v>878</v>
      </c>
      <c r="AD49" s="1108" t="s">
        <v>878</v>
      </c>
      <c r="AE49" s="1121"/>
      <c r="AF49" s="831" t="s">
        <v>792</v>
      </c>
      <c r="AG49" s="832" t="s">
        <v>792</v>
      </c>
      <c r="AH49" s="842" t="s">
        <v>878</v>
      </c>
    </row>
    <row r="50" spans="1:34" ht="15.75" customHeight="1" thickBot="1">
      <c r="A50" s="1087" t="s">
        <v>459</v>
      </c>
      <c r="B50" s="1090" t="s">
        <v>800</v>
      </c>
      <c r="C50" s="783" t="s">
        <v>1291</v>
      </c>
      <c r="D50" s="398">
        <v>112</v>
      </c>
      <c r="E50" s="1104">
        <v>0</v>
      </c>
      <c r="F50" s="1105">
        <v>0</v>
      </c>
      <c r="G50" s="1105">
        <v>0</v>
      </c>
      <c r="H50" s="1105">
        <v>0</v>
      </c>
      <c r="I50" s="1105">
        <v>0</v>
      </c>
      <c r="J50" s="1105">
        <v>0</v>
      </c>
      <c r="K50" s="1106">
        <v>0</v>
      </c>
      <c r="L50" s="1103">
        <f t="shared" si="0"/>
        <v>0</v>
      </c>
      <c r="M50" s="1097">
        <v>2</v>
      </c>
      <c r="N50" s="280">
        <v>0</v>
      </c>
      <c r="O50" s="280">
        <v>0</v>
      </c>
      <c r="P50" s="280">
        <v>0</v>
      </c>
      <c r="Q50" s="280">
        <v>10</v>
      </c>
      <c r="R50" s="280">
        <v>36</v>
      </c>
      <c r="S50" s="280">
        <v>1</v>
      </c>
      <c r="T50" s="1098">
        <v>49</v>
      </c>
      <c r="U50" s="818">
        <f>E50/M50</f>
        <v>0</v>
      </c>
      <c r="V50" s="818">
        <v>0</v>
      </c>
      <c r="W50" s="818">
        <v>0</v>
      </c>
      <c r="X50" s="818">
        <v>0</v>
      </c>
      <c r="Y50" s="818">
        <f t="shared" si="16"/>
        <v>0</v>
      </c>
      <c r="Z50" s="818">
        <f t="shared" si="14"/>
        <v>0</v>
      </c>
      <c r="AA50" s="818">
        <f>K50/S50</f>
        <v>0</v>
      </c>
      <c r="AB50" s="818">
        <f t="shared" si="12"/>
        <v>0</v>
      </c>
      <c r="AC50" s="1108" t="s">
        <v>1471</v>
      </c>
      <c r="AD50" s="1108" t="s">
        <v>1471</v>
      </c>
      <c r="AE50" s="1121" t="s">
        <v>1386</v>
      </c>
      <c r="AF50" s="831" t="s">
        <v>792</v>
      </c>
      <c r="AG50" s="832" t="s">
        <v>1386</v>
      </c>
      <c r="AH50" s="842" t="s">
        <v>878</v>
      </c>
    </row>
    <row r="51" spans="1:34" ht="15.75" customHeight="1" thickBot="1">
      <c r="A51" s="1087" t="s">
        <v>393</v>
      </c>
      <c r="B51" s="1090" t="s">
        <v>620</v>
      </c>
      <c r="C51" s="783" t="s">
        <v>1289</v>
      </c>
      <c r="E51" s="1104">
        <v>0</v>
      </c>
      <c r="F51" s="1105">
        <v>0</v>
      </c>
      <c r="G51" s="1105">
        <v>0</v>
      </c>
      <c r="H51" s="1105">
        <v>0</v>
      </c>
      <c r="I51" s="1105">
        <v>0</v>
      </c>
      <c r="J51" s="1105">
        <v>0</v>
      </c>
      <c r="K51" s="1106">
        <v>0</v>
      </c>
      <c r="L51" s="1103">
        <f t="shared" si="0"/>
        <v>0</v>
      </c>
      <c r="M51" s="1097">
        <v>2</v>
      </c>
      <c r="N51" s="280">
        <v>0</v>
      </c>
      <c r="O51" s="280">
        <v>0</v>
      </c>
      <c r="P51" s="280">
        <v>0</v>
      </c>
      <c r="Q51" s="280">
        <v>0</v>
      </c>
      <c r="R51" s="280">
        <v>0</v>
      </c>
      <c r="S51" s="280">
        <v>0</v>
      </c>
      <c r="T51" s="1098">
        <v>2</v>
      </c>
      <c r="U51" s="818">
        <f>E51/M51</f>
        <v>0</v>
      </c>
      <c r="V51" s="818">
        <v>0</v>
      </c>
      <c r="W51" s="818">
        <v>0</v>
      </c>
      <c r="X51" s="818">
        <v>0</v>
      </c>
      <c r="Y51" s="818">
        <v>0</v>
      </c>
      <c r="Z51" s="818">
        <v>0</v>
      </c>
      <c r="AA51" s="818">
        <v>0</v>
      </c>
      <c r="AB51" s="818">
        <f t="shared" si="12"/>
        <v>0</v>
      </c>
      <c r="AC51" s="1108" t="s">
        <v>878</v>
      </c>
      <c r="AD51" s="1108" t="s">
        <v>878</v>
      </c>
      <c r="AE51" s="1121"/>
      <c r="AF51" s="831" t="s">
        <v>792</v>
      </c>
      <c r="AG51" s="832" t="s">
        <v>792</v>
      </c>
      <c r="AH51" s="842" t="s">
        <v>878</v>
      </c>
    </row>
    <row r="52" spans="1:34" ht="15.75" customHeight="1" thickBot="1">
      <c r="A52" s="1087" t="s">
        <v>342</v>
      </c>
      <c r="B52" s="1090" t="s">
        <v>571</v>
      </c>
      <c r="C52" s="783" t="s">
        <v>1289</v>
      </c>
      <c r="E52" s="1104">
        <v>0</v>
      </c>
      <c r="F52" s="1105">
        <v>0</v>
      </c>
      <c r="G52" s="1105">
        <v>0</v>
      </c>
      <c r="H52" s="1105">
        <v>0</v>
      </c>
      <c r="I52" s="1105">
        <v>0</v>
      </c>
      <c r="J52" s="1105">
        <v>0</v>
      </c>
      <c r="K52" s="1106">
        <v>0</v>
      </c>
      <c r="L52" s="1103">
        <f t="shared" si="0"/>
        <v>0</v>
      </c>
      <c r="M52" s="1097">
        <v>2</v>
      </c>
      <c r="N52" s="280">
        <v>0</v>
      </c>
      <c r="O52" s="280">
        <v>0</v>
      </c>
      <c r="P52" s="280">
        <v>0</v>
      </c>
      <c r="Q52" s="280">
        <v>3</v>
      </c>
      <c r="R52" s="280">
        <v>25</v>
      </c>
      <c r="S52" s="280">
        <v>2</v>
      </c>
      <c r="T52" s="1098">
        <v>32</v>
      </c>
      <c r="U52" s="818">
        <f>E52/M52</f>
        <v>0</v>
      </c>
      <c r="V52" s="818">
        <v>0</v>
      </c>
      <c r="W52" s="818">
        <v>0</v>
      </c>
      <c r="X52" s="818">
        <v>0</v>
      </c>
      <c r="Y52" s="818">
        <f>I52/Q52</f>
        <v>0</v>
      </c>
      <c r="Z52" s="818">
        <f>J52/R52</f>
        <v>0</v>
      </c>
      <c r="AA52" s="818">
        <f>K52/S52</f>
        <v>0</v>
      </c>
      <c r="AB52" s="818">
        <f t="shared" si="12"/>
        <v>0</v>
      </c>
      <c r="AC52" s="1108" t="s">
        <v>878</v>
      </c>
      <c r="AD52" s="1108" t="s">
        <v>878</v>
      </c>
      <c r="AE52" s="1121"/>
      <c r="AF52" s="831" t="s">
        <v>792</v>
      </c>
      <c r="AG52" s="832" t="s">
        <v>792</v>
      </c>
      <c r="AH52" s="842" t="s">
        <v>878</v>
      </c>
    </row>
    <row r="53" spans="1:34" ht="15.75" customHeight="1" thickBot="1">
      <c r="A53" s="1087" t="s">
        <v>104</v>
      </c>
      <c r="B53" s="1090" t="s">
        <v>691</v>
      </c>
      <c r="C53" s="783" t="s">
        <v>1289</v>
      </c>
      <c r="E53" s="1104">
        <v>0</v>
      </c>
      <c r="F53" s="1105">
        <v>0</v>
      </c>
      <c r="G53" s="1105">
        <v>0</v>
      </c>
      <c r="H53" s="1105">
        <v>0</v>
      </c>
      <c r="I53" s="1105">
        <v>0</v>
      </c>
      <c r="J53" s="1105">
        <v>0</v>
      </c>
      <c r="K53" s="1106">
        <v>0</v>
      </c>
      <c r="L53" s="1103">
        <f t="shared" si="0"/>
        <v>0</v>
      </c>
      <c r="M53" s="1097">
        <v>0</v>
      </c>
      <c r="N53" s="280">
        <v>0</v>
      </c>
      <c r="O53" s="280">
        <v>0</v>
      </c>
      <c r="P53" s="280">
        <v>0</v>
      </c>
      <c r="Q53" s="280">
        <v>0</v>
      </c>
      <c r="R53" s="280">
        <v>17</v>
      </c>
      <c r="S53" s="280">
        <v>0</v>
      </c>
      <c r="T53" s="1098">
        <v>17</v>
      </c>
      <c r="U53" s="818">
        <v>0</v>
      </c>
      <c r="V53" s="818">
        <v>0</v>
      </c>
      <c r="W53" s="818">
        <v>0</v>
      </c>
      <c r="X53" s="818">
        <v>0</v>
      </c>
      <c r="Y53" s="818">
        <v>0</v>
      </c>
      <c r="Z53" s="818">
        <f>J53/R53</f>
        <v>0</v>
      </c>
      <c r="AA53" s="818">
        <v>0</v>
      </c>
      <c r="AB53" s="818">
        <f t="shared" si="12"/>
        <v>0</v>
      </c>
      <c r="AC53" s="1108" t="s">
        <v>878</v>
      </c>
      <c r="AD53" s="1108" t="s">
        <v>878</v>
      </c>
      <c r="AE53" s="1121"/>
      <c r="AF53" s="831" t="s">
        <v>792</v>
      </c>
      <c r="AG53" s="835" t="s">
        <v>792</v>
      </c>
      <c r="AH53" s="842" t="s">
        <v>878</v>
      </c>
    </row>
    <row r="54" spans="1:34" ht="15.75" customHeight="1" thickBot="1">
      <c r="A54" s="1087" t="s">
        <v>292</v>
      </c>
      <c r="B54" s="1090" t="s">
        <v>615</v>
      </c>
      <c r="C54" s="783" t="s">
        <v>1289</v>
      </c>
      <c r="E54" s="1104">
        <v>2</v>
      </c>
      <c r="F54" s="1105">
        <v>0</v>
      </c>
      <c r="G54" s="1105">
        <v>0</v>
      </c>
      <c r="H54" s="1105">
        <v>0</v>
      </c>
      <c r="I54" s="1105">
        <v>0</v>
      </c>
      <c r="J54" s="1105">
        <v>0</v>
      </c>
      <c r="K54" s="1106">
        <v>0</v>
      </c>
      <c r="L54" s="1103">
        <f t="shared" si="0"/>
        <v>2</v>
      </c>
      <c r="M54" s="1097">
        <v>24</v>
      </c>
      <c r="N54" s="280">
        <v>2</v>
      </c>
      <c r="O54" s="280">
        <v>0</v>
      </c>
      <c r="P54" s="280">
        <v>0</v>
      </c>
      <c r="Q54" s="280">
        <v>0</v>
      </c>
      <c r="R54" s="280">
        <v>0</v>
      </c>
      <c r="S54" s="280">
        <v>5</v>
      </c>
      <c r="T54" s="1098">
        <v>31</v>
      </c>
      <c r="U54" s="818">
        <f>E54/M54</f>
        <v>8.3333333333333329E-2</v>
      </c>
      <c r="V54" s="818">
        <f>F54/N54</f>
        <v>0</v>
      </c>
      <c r="W54" s="818">
        <v>0</v>
      </c>
      <c r="X54" s="818">
        <v>0</v>
      </c>
      <c r="Y54" s="818">
        <v>0</v>
      </c>
      <c r="Z54" s="818">
        <v>0</v>
      </c>
      <c r="AA54" s="818">
        <f>K54/S54</f>
        <v>0</v>
      </c>
      <c r="AB54" s="818">
        <f t="shared" si="12"/>
        <v>6.4516129032258063E-2</v>
      </c>
      <c r="AC54" s="1108" t="s">
        <v>792</v>
      </c>
      <c r="AD54" s="1108" t="s">
        <v>878</v>
      </c>
      <c r="AE54" s="1121"/>
      <c r="AF54" s="831" t="s">
        <v>792</v>
      </c>
      <c r="AG54" s="832" t="s">
        <v>792</v>
      </c>
      <c r="AH54" s="842" t="s">
        <v>878</v>
      </c>
    </row>
    <row r="55" spans="1:34" ht="15.75" customHeight="1" thickBot="1">
      <c r="A55" s="1087" t="s">
        <v>323</v>
      </c>
      <c r="B55" s="1090" t="s">
        <v>738</v>
      </c>
      <c r="C55" s="783" t="s">
        <v>1289</v>
      </c>
      <c r="E55" s="1104">
        <v>0</v>
      </c>
      <c r="F55" s="1105">
        <v>0</v>
      </c>
      <c r="G55" s="1105">
        <v>0</v>
      </c>
      <c r="H55" s="1105">
        <v>0</v>
      </c>
      <c r="I55" s="1105">
        <v>0</v>
      </c>
      <c r="J55" s="1105">
        <v>0</v>
      </c>
      <c r="K55" s="1106">
        <v>0</v>
      </c>
      <c r="L55" s="1103">
        <f t="shared" si="0"/>
        <v>0</v>
      </c>
      <c r="M55" s="1097">
        <v>0</v>
      </c>
      <c r="N55" s="280">
        <v>1</v>
      </c>
      <c r="O55" s="280">
        <v>0</v>
      </c>
      <c r="P55" s="280">
        <v>0</v>
      </c>
      <c r="Q55" s="280">
        <v>4</v>
      </c>
      <c r="R55" s="280">
        <v>30</v>
      </c>
      <c r="S55" s="280">
        <v>3</v>
      </c>
      <c r="T55" s="1098">
        <v>38</v>
      </c>
      <c r="U55" s="818">
        <v>0</v>
      </c>
      <c r="V55" s="818">
        <f>F55/N55</f>
        <v>0</v>
      </c>
      <c r="W55" s="818">
        <v>0</v>
      </c>
      <c r="X55" s="818">
        <v>0</v>
      </c>
      <c r="Y55" s="818">
        <f t="shared" ref="Y55:Z57" si="17">I55/Q55</f>
        <v>0</v>
      </c>
      <c r="Z55" s="818">
        <f t="shared" si="17"/>
        <v>0</v>
      </c>
      <c r="AA55" s="818">
        <f>K55/S55</f>
        <v>0</v>
      </c>
      <c r="AB55" s="818">
        <f t="shared" si="12"/>
        <v>0</v>
      </c>
      <c r="AC55" s="1108" t="s">
        <v>878</v>
      </c>
      <c r="AD55" s="1108" t="s">
        <v>878</v>
      </c>
      <c r="AE55" s="1121"/>
      <c r="AF55" s="831" t="s">
        <v>792</v>
      </c>
      <c r="AG55" s="832" t="s">
        <v>792</v>
      </c>
      <c r="AH55" s="842" t="s">
        <v>878</v>
      </c>
    </row>
    <row r="56" spans="1:34" ht="15.75" customHeight="1" thickBot="1">
      <c r="A56" s="1087" t="s">
        <v>1131</v>
      </c>
      <c r="B56" s="1090" t="s">
        <v>698</v>
      </c>
      <c r="C56" s="783" t="s">
        <v>1290</v>
      </c>
      <c r="E56" s="1104">
        <v>0</v>
      </c>
      <c r="F56" s="1105">
        <v>0</v>
      </c>
      <c r="G56" s="1105">
        <v>1</v>
      </c>
      <c r="H56" s="1105">
        <v>0</v>
      </c>
      <c r="I56" s="1105">
        <v>38</v>
      </c>
      <c r="J56" s="1105">
        <v>6</v>
      </c>
      <c r="K56" s="1106">
        <v>0</v>
      </c>
      <c r="L56" s="1103">
        <f t="shared" si="0"/>
        <v>45</v>
      </c>
      <c r="M56" s="1097">
        <v>1</v>
      </c>
      <c r="N56" s="280">
        <v>11</v>
      </c>
      <c r="O56" s="280">
        <v>58</v>
      </c>
      <c r="P56" s="280">
        <v>2</v>
      </c>
      <c r="Q56" s="280">
        <v>1504</v>
      </c>
      <c r="R56" s="280">
        <v>447</v>
      </c>
      <c r="S56" s="280">
        <v>48</v>
      </c>
      <c r="T56" s="1098">
        <v>2071</v>
      </c>
      <c r="U56" s="818">
        <f>E56/M56</f>
        <v>0</v>
      </c>
      <c r="V56" s="818">
        <f>F56/N56</f>
        <v>0</v>
      </c>
      <c r="W56" s="818">
        <f>G56/O56</f>
        <v>1.7241379310344827E-2</v>
      </c>
      <c r="X56" s="818">
        <f>H56/P56</f>
        <v>0</v>
      </c>
      <c r="Y56" s="818">
        <f t="shared" si="17"/>
        <v>2.5265957446808509E-2</v>
      </c>
      <c r="Z56" s="818">
        <f t="shared" si="17"/>
        <v>1.3422818791946308E-2</v>
      </c>
      <c r="AA56" s="818">
        <f>K56/S56</f>
        <v>0</v>
      </c>
      <c r="AB56" s="818">
        <f t="shared" si="12"/>
        <v>2.1728633510381457E-2</v>
      </c>
      <c r="AC56" s="1108" t="s">
        <v>878</v>
      </c>
      <c r="AD56" s="1108" t="s">
        <v>878</v>
      </c>
      <c r="AE56" s="1121"/>
      <c r="AF56" s="831" t="s">
        <v>792</v>
      </c>
      <c r="AG56" s="832" t="s">
        <v>792</v>
      </c>
      <c r="AH56" s="842" t="s">
        <v>878</v>
      </c>
    </row>
    <row r="57" spans="1:34" ht="15.75" customHeight="1" thickBot="1">
      <c r="A57" s="1087" t="s">
        <v>161</v>
      </c>
      <c r="B57" s="1090" t="s">
        <v>673</v>
      </c>
      <c r="C57" s="783" t="s">
        <v>1290</v>
      </c>
      <c r="E57" s="1104">
        <v>0</v>
      </c>
      <c r="F57" s="1105">
        <v>0</v>
      </c>
      <c r="G57" s="1105">
        <v>0</v>
      </c>
      <c r="H57" s="1105">
        <v>0</v>
      </c>
      <c r="I57" s="1105">
        <v>5</v>
      </c>
      <c r="J57" s="1105">
        <v>0</v>
      </c>
      <c r="K57" s="1106">
        <v>0</v>
      </c>
      <c r="L57" s="1103">
        <f t="shared" si="0"/>
        <v>5</v>
      </c>
      <c r="M57" s="1097">
        <v>1</v>
      </c>
      <c r="N57" s="280">
        <v>3</v>
      </c>
      <c r="O57" s="280">
        <v>2</v>
      </c>
      <c r="P57" s="280">
        <v>0</v>
      </c>
      <c r="Q57" s="280">
        <v>210</v>
      </c>
      <c r="R57" s="280">
        <v>55</v>
      </c>
      <c r="S57" s="280">
        <v>3</v>
      </c>
      <c r="T57" s="1098">
        <v>274</v>
      </c>
      <c r="U57" s="818">
        <f>E57/M57</f>
        <v>0</v>
      </c>
      <c r="V57" s="818">
        <f>F57/N57</f>
        <v>0</v>
      </c>
      <c r="W57" s="818">
        <f>G57/O57</f>
        <v>0</v>
      </c>
      <c r="X57" s="818">
        <v>0</v>
      </c>
      <c r="Y57" s="818">
        <f t="shared" si="17"/>
        <v>2.3809523809523808E-2</v>
      </c>
      <c r="Z57" s="818">
        <f t="shared" si="17"/>
        <v>0</v>
      </c>
      <c r="AA57" s="818">
        <f>K57/S57</f>
        <v>0</v>
      </c>
      <c r="AB57" s="818">
        <f t="shared" si="12"/>
        <v>1.824817518248175E-2</v>
      </c>
      <c r="AC57" s="1108" t="s">
        <v>878</v>
      </c>
      <c r="AD57" s="1108" t="s">
        <v>878</v>
      </c>
      <c r="AE57" s="1121"/>
      <c r="AF57" s="831" t="s">
        <v>792</v>
      </c>
      <c r="AG57" s="832" t="s">
        <v>792</v>
      </c>
      <c r="AH57" s="842" t="s">
        <v>878</v>
      </c>
    </row>
    <row r="58" spans="1:34" ht="15.75" customHeight="1" thickBot="1">
      <c r="A58" s="1087" t="s">
        <v>14</v>
      </c>
      <c r="B58" s="1090" t="s">
        <v>766</v>
      </c>
      <c r="C58" s="783" t="s">
        <v>1290</v>
      </c>
      <c r="E58" s="1104">
        <v>0</v>
      </c>
      <c r="F58" s="1105">
        <v>0</v>
      </c>
      <c r="G58" s="1105">
        <v>0</v>
      </c>
      <c r="H58" s="1105">
        <v>0</v>
      </c>
      <c r="I58" s="1105">
        <v>0</v>
      </c>
      <c r="J58" s="1105">
        <v>0</v>
      </c>
      <c r="K58" s="1106">
        <v>0</v>
      </c>
      <c r="L58" s="1103">
        <f t="shared" si="0"/>
        <v>0</v>
      </c>
      <c r="M58" s="1097">
        <v>0</v>
      </c>
      <c r="N58" s="280">
        <v>0</v>
      </c>
      <c r="O58" s="280">
        <v>0</v>
      </c>
      <c r="P58" s="280">
        <v>0</v>
      </c>
      <c r="Q58" s="280">
        <v>0</v>
      </c>
      <c r="R58" s="280">
        <v>0</v>
      </c>
      <c r="S58" s="280">
        <v>0</v>
      </c>
      <c r="T58" s="1098">
        <v>0</v>
      </c>
      <c r="U58" s="818">
        <v>0</v>
      </c>
      <c r="V58" s="818">
        <v>0</v>
      </c>
      <c r="W58" s="818">
        <v>0</v>
      </c>
      <c r="X58" s="818">
        <v>0</v>
      </c>
      <c r="Y58" s="818">
        <v>0</v>
      </c>
      <c r="Z58" s="818">
        <v>0</v>
      </c>
      <c r="AA58" s="818">
        <v>0</v>
      </c>
      <c r="AB58" s="818">
        <v>0</v>
      </c>
      <c r="AC58" s="1108" t="s">
        <v>878</v>
      </c>
      <c r="AD58" s="1108" t="s">
        <v>878</v>
      </c>
      <c r="AE58" s="1121"/>
      <c r="AF58" s="831" t="s">
        <v>792</v>
      </c>
      <c r="AG58" s="832" t="s">
        <v>792</v>
      </c>
      <c r="AH58" s="842" t="s">
        <v>878</v>
      </c>
    </row>
    <row r="59" spans="1:34" ht="15.75" customHeight="1" thickBot="1">
      <c r="A59" s="1087" t="s">
        <v>298</v>
      </c>
      <c r="B59" s="1090" t="s">
        <v>618</v>
      </c>
      <c r="C59" s="783" t="s">
        <v>1290</v>
      </c>
      <c r="D59" s="398">
        <v>112</v>
      </c>
      <c r="E59" s="1104">
        <v>0</v>
      </c>
      <c r="F59" s="1105">
        <v>0</v>
      </c>
      <c r="G59" s="1105">
        <v>0</v>
      </c>
      <c r="H59" s="1105">
        <v>0</v>
      </c>
      <c r="I59" s="1105">
        <v>0</v>
      </c>
      <c r="J59" s="1105">
        <v>0</v>
      </c>
      <c r="K59" s="1106">
        <v>0</v>
      </c>
      <c r="L59" s="1103">
        <f t="shared" si="0"/>
        <v>0</v>
      </c>
      <c r="M59" s="1097">
        <v>0</v>
      </c>
      <c r="N59" s="280">
        <v>0</v>
      </c>
      <c r="O59" s="280">
        <v>0</v>
      </c>
      <c r="P59" s="280">
        <v>0</v>
      </c>
      <c r="Q59" s="280">
        <v>2</v>
      </c>
      <c r="R59" s="280">
        <v>6</v>
      </c>
      <c r="S59" s="280">
        <v>0</v>
      </c>
      <c r="T59" s="1098">
        <v>8</v>
      </c>
      <c r="U59" s="818">
        <v>0</v>
      </c>
      <c r="V59" s="818">
        <v>0</v>
      </c>
      <c r="W59" s="818">
        <v>0</v>
      </c>
      <c r="X59" s="818">
        <v>0</v>
      </c>
      <c r="Y59" s="818">
        <f t="shared" ref="Y59:Y76" si="18">I59/Q59</f>
        <v>0</v>
      </c>
      <c r="Z59" s="818">
        <f t="shared" ref="Z59:Z76" si="19">J59/R59</f>
        <v>0</v>
      </c>
      <c r="AA59" s="818">
        <v>0</v>
      </c>
      <c r="AB59" s="818">
        <f t="shared" ref="AB59:AB90" si="20">L59/T59</f>
        <v>0</v>
      </c>
      <c r="AC59" s="1108" t="s">
        <v>1471</v>
      </c>
      <c r="AD59" s="1108" t="s">
        <v>1471</v>
      </c>
      <c r="AE59" s="1121" t="s">
        <v>1386</v>
      </c>
      <c r="AF59" s="831" t="s">
        <v>792</v>
      </c>
      <c r="AG59" s="832" t="s">
        <v>1386</v>
      </c>
      <c r="AH59" s="842" t="s">
        <v>878</v>
      </c>
    </row>
    <row r="60" spans="1:34" ht="15.75" customHeight="1" thickBot="1">
      <c r="A60" s="1087" t="s">
        <v>339</v>
      </c>
      <c r="B60" s="1090" t="s">
        <v>704</v>
      </c>
      <c r="C60" s="783" t="s">
        <v>1290</v>
      </c>
      <c r="E60" s="1104">
        <v>0</v>
      </c>
      <c r="F60" s="1105">
        <v>0</v>
      </c>
      <c r="G60" s="1105">
        <v>0</v>
      </c>
      <c r="H60" s="1105">
        <v>0</v>
      </c>
      <c r="I60" s="1105">
        <v>0</v>
      </c>
      <c r="J60" s="1105">
        <v>0</v>
      </c>
      <c r="K60" s="1106">
        <v>0</v>
      </c>
      <c r="L60" s="1103">
        <f t="shared" si="0"/>
        <v>0</v>
      </c>
      <c r="M60" s="1097">
        <v>0</v>
      </c>
      <c r="N60" s="280">
        <v>0</v>
      </c>
      <c r="O60" s="280">
        <v>1</v>
      </c>
      <c r="P60" s="280">
        <v>0</v>
      </c>
      <c r="Q60" s="280">
        <v>1</v>
      </c>
      <c r="R60" s="280">
        <v>51</v>
      </c>
      <c r="S60" s="280">
        <v>0</v>
      </c>
      <c r="T60" s="1098">
        <v>53</v>
      </c>
      <c r="U60" s="818">
        <v>0</v>
      </c>
      <c r="V60" s="818">
        <v>0</v>
      </c>
      <c r="W60" s="818">
        <f>G60/O60</f>
        <v>0</v>
      </c>
      <c r="X60" s="818">
        <v>0</v>
      </c>
      <c r="Y60" s="818">
        <f t="shared" si="18"/>
        <v>0</v>
      </c>
      <c r="Z60" s="818">
        <f t="shared" si="19"/>
        <v>0</v>
      </c>
      <c r="AA60" s="818">
        <v>0</v>
      </c>
      <c r="AB60" s="818">
        <f t="shared" si="20"/>
        <v>0</v>
      </c>
      <c r="AC60" s="1108" t="s">
        <v>878</v>
      </c>
      <c r="AD60" s="1108" t="s">
        <v>878</v>
      </c>
      <c r="AE60" s="1121"/>
      <c r="AF60" s="831" t="s">
        <v>792</v>
      </c>
      <c r="AG60" s="832" t="s">
        <v>792</v>
      </c>
      <c r="AH60" s="842" t="s">
        <v>878</v>
      </c>
    </row>
    <row r="61" spans="1:34" ht="15.75" customHeight="1" thickBot="1">
      <c r="A61" s="1087" t="s">
        <v>444</v>
      </c>
      <c r="B61" s="1090" t="s">
        <v>793</v>
      </c>
      <c r="C61" s="783" t="s">
        <v>1295</v>
      </c>
      <c r="E61" s="1104">
        <v>0</v>
      </c>
      <c r="F61" s="1105">
        <v>0</v>
      </c>
      <c r="G61" s="1105">
        <v>0</v>
      </c>
      <c r="H61" s="1105">
        <v>0</v>
      </c>
      <c r="I61" s="1105">
        <v>2</v>
      </c>
      <c r="J61" s="1105">
        <v>0</v>
      </c>
      <c r="K61" s="1106">
        <v>0</v>
      </c>
      <c r="L61" s="1103">
        <f t="shared" si="0"/>
        <v>2</v>
      </c>
      <c r="M61" s="1097">
        <v>2</v>
      </c>
      <c r="N61" s="280">
        <v>0</v>
      </c>
      <c r="O61" s="280">
        <v>0</v>
      </c>
      <c r="P61" s="280">
        <v>0</v>
      </c>
      <c r="Q61" s="280">
        <v>261</v>
      </c>
      <c r="R61" s="280">
        <v>12</v>
      </c>
      <c r="S61" s="280">
        <v>0</v>
      </c>
      <c r="T61" s="1098">
        <v>275</v>
      </c>
      <c r="U61" s="818">
        <f>E61/M61</f>
        <v>0</v>
      </c>
      <c r="V61" s="818">
        <v>0</v>
      </c>
      <c r="W61" s="818">
        <v>0</v>
      </c>
      <c r="X61" s="818">
        <v>0</v>
      </c>
      <c r="Y61" s="818">
        <f t="shared" si="18"/>
        <v>7.6628352490421452E-3</v>
      </c>
      <c r="Z61" s="818">
        <f t="shared" si="19"/>
        <v>0</v>
      </c>
      <c r="AA61" s="818">
        <v>0</v>
      </c>
      <c r="AB61" s="818">
        <f t="shared" si="20"/>
        <v>7.2727272727272727E-3</v>
      </c>
      <c r="AC61" s="1108" t="s">
        <v>878</v>
      </c>
      <c r="AD61" s="1108" t="s">
        <v>878</v>
      </c>
      <c r="AE61" s="1121"/>
      <c r="AF61" s="831" t="s">
        <v>792</v>
      </c>
      <c r="AG61" s="832" t="s">
        <v>792</v>
      </c>
      <c r="AH61" s="842" t="s">
        <v>878</v>
      </c>
    </row>
    <row r="62" spans="1:34" ht="15.75" customHeight="1" thickBot="1">
      <c r="A62" s="1087" t="s">
        <v>313</v>
      </c>
      <c r="B62" s="1090" t="s">
        <v>733</v>
      </c>
      <c r="C62" s="783" t="s">
        <v>1291</v>
      </c>
      <c r="E62" s="1104">
        <v>0</v>
      </c>
      <c r="F62" s="1105">
        <v>0</v>
      </c>
      <c r="G62" s="1105">
        <v>0</v>
      </c>
      <c r="H62" s="1105">
        <v>0</v>
      </c>
      <c r="I62" s="1105">
        <v>3</v>
      </c>
      <c r="J62" s="1105">
        <v>0</v>
      </c>
      <c r="K62" s="1106">
        <v>0</v>
      </c>
      <c r="L62" s="1103">
        <f t="shared" si="0"/>
        <v>3</v>
      </c>
      <c r="M62" s="1097">
        <v>0</v>
      </c>
      <c r="N62" s="280">
        <v>0</v>
      </c>
      <c r="O62" s="280">
        <v>0</v>
      </c>
      <c r="P62" s="280">
        <v>0</v>
      </c>
      <c r="Q62" s="280">
        <v>249</v>
      </c>
      <c r="R62" s="280">
        <v>40</v>
      </c>
      <c r="S62" s="280">
        <v>1</v>
      </c>
      <c r="T62" s="1098">
        <v>290</v>
      </c>
      <c r="U62" s="818">
        <v>0</v>
      </c>
      <c r="V62" s="818">
        <v>0</v>
      </c>
      <c r="W62" s="818">
        <v>0</v>
      </c>
      <c r="X62" s="818">
        <v>0</v>
      </c>
      <c r="Y62" s="818">
        <f t="shared" si="18"/>
        <v>1.2048192771084338E-2</v>
      </c>
      <c r="Z62" s="818">
        <f t="shared" si="19"/>
        <v>0</v>
      </c>
      <c r="AA62" s="818">
        <f>K62/S62</f>
        <v>0</v>
      </c>
      <c r="AB62" s="818">
        <f t="shared" si="20"/>
        <v>1.0344827586206896E-2</v>
      </c>
      <c r="AC62" s="1108" t="s">
        <v>878</v>
      </c>
      <c r="AD62" s="1108" t="s">
        <v>878</v>
      </c>
      <c r="AE62" s="1121"/>
      <c r="AF62" s="831" t="s">
        <v>792</v>
      </c>
      <c r="AG62" s="832" t="s">
        <v>792</v>
      </c>
      <c r="AH62" s="842" t="s">
        <v>878</v>
      </c>
    </row>
    <row r="63" spans="1:34" ht="15.75" thickBot="1">
      <c r="A63" s="1087" t="s">
        <v>1161</v>
      </c>
      <c r="B63" s="1090" t="s">
        <v>797</v>
      </c>
      <c r="C63" s="783" t="s">
        <v>1291</v>
      </c>
      <c r="E63" s="1104">
        <v>0</v>
      </c>
      <c r="F63" s="1105">
        <v>0</v>
      </c>
      <c r="G63" s="1105">
        <v>0</v>
      </c>
      <c r="H63" s="1105">
        <v>0</v>
      </c>
      <c r="I63" s="1105">
        <v>2</v>
      </c>
      <c r="J63" s="1105">
        <v>0</v>
      </c>
      <c r="K63" s="1106">
        <v>0</v>
      </c>
      <c r="L63" s="1103">
        <f t="shared" si="0"/>
        <v>2</v>
      </c>
      <c r="M63" s="1097">
        <v>0</v>
      </c>
      <c r="N63" s="280">
        <v>0</v>
      </c>
      <c r="O63" s="280">
        <v>0</v>
      </c>
      <c r="P63" s="280">
        <v>0</v>
      </c>
      <c r="Q63" s="280">
        <v>108</v>
      </c>
      <c r="R63" s="280">
        <v>16</v>
      </c>
      <c r="S63" s="280">
        <v>0</v>
      </c>
      <c r="T63" s="1098">
        <v>124</v>
      </c>
      <c r="U63" s="818">
        <v>0</v>
      </c>
      <c r="V63" s="818">
        <v>0</v>
      </c>
      <c r="W63" s="818">
        <v>0</v>
      </c>
      <c r="X63" s="818">
        <v>0</v>
      </c>
      <c r="Y63" s="818">
        <f t="shared" si="18"/>
        <v>1.8518518518518517E-2</v>
      </c>
      <c r="Z63" s="818">
        <f t="shared" si="19"/>
        <v>0</v>
      </c>
      <c r="AA63" s="818">
        <v>0</v>
      </c>
      <c r="AB63" s="818">
        <f t="shared" si="20"/>
        <v>1.6129032258064516E-2</v>
      </c>
      <c r="AC63" s="1108" t="s">
        <v>878</v>
      </c>
      <c r="AD63" s="1108" t="s">
        <v>878</v>
      </c>
      <c r="AE63" s="1121"/>
      <c r="AF63" s="831" t="s">
        <v>792</v>
      </c>
      <c r="AG63" s="832" t="s">
        <v>792</v>
      </c>
      <c r="AH63" s="842" t="s">
        <v>878</v>
      </c>
    </row>
    <row r="64" spans="1:34" ht="15.75" customHeight="1" thickBot="1">
      <c r="A64" s="1087" t="s">
        <v>87</v>
      </c>
      <c r="B64" s="1090" t="s">
        <v>2733</v>
      </c>
      <c r="C64" s="783" t="s">
        <v>1291</v>
      </c>
      <c r="E64" s="1104">
        <v>0</v>
      </c>
      <c r="F64" s="1105">
        <v>0</v>
      </c>
      <c r="G64" s="1105">
        <v>0</v>
      </c>
      <c r="H64" s="1105">
        <v>0</v>
      </c>
      <c r="I64" s="1105">
        <v>0</v>
      </c>
      <c r="J64" s="1105">
        <v>0</v>
      </c>
      <c r="K64" s="1106">
        <v>0</v>
      </c>
      <c r="L64" s="1103">
        <f t="shared" si="0"/>
        <v>0</v>
      </c>
      <c r="M64" s="1097">
        <v>0</v>
      </c>
      <c r="N64" s="280">
        <v>1</v>
      </c>
      <c r="O64" s="280">
        <v>0</v>
      </c>
      <c r="P64" s="280">
        <v>0</v>
      </c>
      <c r="Q64" s="280">
        <v>4</v>
      </c>
      <c r="R64" s="280">
        <v>16</v>
      </c>
      <c r="S64" s="280">
        <v>3</v>
      </c>
      <c r="T64" s="1098">
        <v>24</v>
      </c>
      <c r="U64" s="818">
        <v>0</v>
      </c>
      <c r="V64" s="818">
        <f>F64/N64</f>
        <v>0</v>
      </c>
      <c r="W64" s="818">
        <v>0</v>
      </c>
      <c r="X64" s="818">
        <v>0</v>
      </c>
      <c r="Y64" s="818">
        <f t="shared" si="18"/>
        <v>0</v>
      </c>
      <c r="Z64" s="818">
        <f t="shared" si="19"/>
        <v>0</v>
      </c>
      <c r="AA64" s="818">
        <f>K64/S64</f>
        <v>0</v>
      </c>
      <c r="AB64" s="818">
        <f t="shared" si="20"/>
        <v>0</v>
      </c>
      <c r="AC64" s="1108" t="s">
        <v>878</v>
      </c>
      <c r="AD64" s="1108" t="s">
        <v>878</v>
      </c>
      <c r="AE64" s="1121"/>
      <c r="AF64" s="831" t="s">
        <v>792</v>
      </c>
      <c r="AG64" s="832" t="s">
        <v>792</v>
      </c>
      <c r="AH64" s="842" t="s">
        <v>878</v>
      </c>
    </row>
    <row r="65" spans="1:34" ht="15.75" customHeight="1" thickBot="1">
      <c r="A65" s="1087" t="s">
        <v>1052</v>
      </c>
      <c r="B65" s="1090" t="s">
        <v>685</v>
      </c>
      <c r="C65" s="783" t="s">
        <v>1291</v>
      </c>
      <c r="E65" s="1104">
        <v>0</v>
      </c>
      <c r="F65" s="1105">
        <v>0</v>
      </c>
      <c r="G65" s="1105">
        <v>0</v>
      </c>
      <c r="H65" s="1105">
        <v>0</v>
      </c>
      <c r="I65" s="1105">
        <v>0</v>
      </c>
      <c r="J65" s="1105">
        <v>0</v>
      </c>
      <c r="K65" s="1106">
        <v>0</v>
      </c>
      <c r="L65" s="1103">
        <f t="shared" si="0"/>
        <v>0</v>
      </c>
      <c r="M65" s="1097">
        <v>0</v>
      </c>
      <c r="N65" s="280">
        <v>0</v>
      </c>
      <c r="O65" s="280">
        <v>1</v>
      </c>
      <c r="P65" s="280">
        <v>0</v>
      </c>
      <c r="Q65" s="280">
        <v>15</v>
      </c>
      <c r="R65" s="280">
        <v>44</v>
      </c>
      <c r="S65" s="280">
        <v>1</v>
      </c>
      <c r="T65" s="1098">
        <v>61</v>
      </c>
      <c r="U65" s="818">
        <v>0</v>
      </c>
      <c r="V65" s="818">
        <v>0</v>
      </c>
      <c r="W65" s="818">
        <f>G65/O65</f>
        <v>0</v>
      </c>
      <c r="X65" s="818">
        <v>0</v>
      </c>
      <c r="Y65" s="818">
        <f t="shared" si="18"/>
        <v>0</v>
      </c>
      <c r="Z65" s="818">
        <f t="shared" si="19"/>
        <v>0</v>
      </c>
      <c r="AA65" s="818">
        <f>K65/S65</f>
        <v>0</v>
      </c>
      <c r="AB65" s="818">
        <f t="shared" si="20"/>
        <v>0</v>
      </c>
      <c r="AC65" s="1108" t="s">
        <v>878</v>
      </c>
      <c r="AD65" s="1108" t="s">
        <v>878</v>
      </c>
      <c r="AE65" s="1121"/>
      <c r="AF65" s="831" t="s">
        <v>792</v>
      </c>
      <c r="AG65" s="832" t="s">
        <v>792</v>
      </c>
      <c r="AH65" s="842" t="s">
        <v>878</v>
      </c>
    </row>
    <row r="66" spans="1:34" ht="15.75" thickBot="1">
      <c r="A66" s="1087" t="s">
        <v>220</v>
      </c>
      <c r="B66" s="1090" t="s">
        <v>747</v>
      </c>
      <c r="C66" s="783" t="s">
        <v>1295</v>
      </c>
      <c r="E66" s="1104">
        <v>0</v>
      </c>
      <c r="F66" s="1105">
        <v>0</v>
      </c>
      <c r="G66" s="1105">
        <v>0</v>
      </c>
      <c r="H66" s="1105">
        <v>0</v>
      </c>
      <c r="I66" s="1105">
        <v>1</v>
      </c>
      <c r="J66" s="1105">
        <v>0</v>
      </c>
      <c r="K66" s="1106">
        <v>0</v>
      </c>
      <c r="L66" s="1103">
        <f t="shared" si="0"/>
        <v>1</v>
      </c>
      <c r="M66" s="1097">
        <v>0</v>
      </c>
      <c r="N66" s="280">
        <v>0</v>
      </c>
      <c r="O66" s="280">
        <v>1</v>
      </c>
      <c r="P66" s="280">
        <v>0</v>
      </c>
      <c r="Q66" s="280">
        <v>144</v>
      </c>
      <c r="R66" s="280">
        <v>13</v>
      </c>
      <c r="S66" s="280">
        <v>1</v>
      </c>
      <c r="T66" s="1098">
        <v>159</v>
      </c>
      <c r="U66" s="818">
        <v>0</v>
      </c>
      <c r="V66" s="818">
        <v>0</v>
      </c>
      <c r="W66" s="818">
        <f>G66/O66</f>
        <v>0</v>
      </c>
      <c r="X66" s="818">
        <v>0</v>
      </c>
      <c r="Y66" s="818">
        <f t="shared" si="18"/>
        <v>6.9444444444444441E-3</v>
      </c>
      <c r="Z66" s="818">
        <f t="shared" si="19"/>
        <v>0</v>
      </c>
      <c r="AA66" s="818">
        <f>K66/S66</f>
        <v>0</v>
      </c>
      <c r="AB66" s="818">
        <f t="shared" si="20"/>
        <v>6.2893081761006293E-3</v>
      </c>
      <c r="AC66" s="1108" t="s">
        <v>878</v>
      </c>
      <c r="AD66" s="1108" t="s">
        <v>878</v>
      </c>
      <c r="AE66" s="1121"/>
      <c r="AF66" s="831" t="s">
        <v>792</v>
      </c>
      <c r="AG66" s="832" t="s">
        <v>792</v>
      </c>
      <c r="AH66" s="842" t="s">
        <v>878</v>
      </c>
    </row>
    <row r="67" spans="1:34" ht="15.75" customHeight="1" thickBot="1">
      <c r="A67" s="1087" t="s">
        <v>150</v>
      </c>
      <c r="B67" s="1090" t="s">
        <v>658</v>
      </c>
      <c r="C67" s="783" t="s">
        <v>1291</v>
      </c>
      <c r="E67" s="1104">
        <v>2</v>
      </c>
      <c r="F67" s="1105">
        <v>0</v>
      </c>
      <c r="G67" s="1105">
        <v>3</v>
      </c>
      <c r="H67" s="1105">
        <v>0</v>
      </c>
      <c r="I67" s="1105">
        <v>20</v>
      </c>
      <c r="J67" s="1105">
        <v>13</v>
      </c>
      <c r="K67" s="1106">
        <v>1</v>
      </c>
      <c r="L67" s="1103">
        <f t="shared" ref="L67:L130" si="21">SUM(E67:K67)</f>
        <v>39</v>
      </c>
      <c r="M67" s="1097">
        <v>13</v>
      </c>
      <c r="N67" s="280">
        <v>4</v>
      </c>
      <c r="O67" s="280">
        <v>14</v>
      </c>
      <c r="P67" s="280">
        <v>1</v>
      </c>
      <c r="Q67" s="280">
        <v>470</v>
      </c>
      <c r="R67" s="280">
        <v>470</v>
      </c>
      <c r="S67" s="280">
        <v>20</v>
      </c>
      <c r="T67" s="1098">
        <v>992</v>
      </c>
      <c r="U67" s="818">
        <f>E67/M67</f>
        <v>0.15384615384615385</v>
      </c>
      <c r="V67" s="818">
        <f>F67/N67</f>
        <v>0</v>
      </c>
      <c r="W67" s="818">
        <f>G67/O67</f>
        <v>0.21428571428571427</v>
      </c>
      <c r="X67" s="818">
        <f>H67/P67</f>
        <v>0</v>
      </c>
      <c r="Y67" s="818">
        <f t="shared" si="18"/>
        <v>4.2553191489361701E-2</v>
      </c>
      <c r="Z67" s="818">
        <f t="shared" si="19"/>
        <v>2.7659574468085105E-2</v>
      </c>
      <c r="AA67" s="818">
        <f>K67/S67</f>
        <v>0.05</v>
      </c>
      <c r="AB67" s="818">
        <f t="shared" si="20"/>
        <v>3.9314516129032258E-2</v>
      </c>
      <c r="AC67" s="1108" t="s">
        <v>792</v>
      </c>
      <c r="AD67" s="1108" t="s">
        <v>792</v>
      </c>
      <c r="AE67" s="1121" t="s">
        <v>1202</v>
      </c>
      <c r="AF67" s="831" t="s">
        <v>792</v>
      </c>
      <c r="AG67" s="832" t="s">
        <v>792</v>
      </c>
      <c r="AH67" s="842" t="s">
        <v>878</v>
      </c>
    </row>
    <row r="68" spans="1:34" ht="15.75" customHeight="1" thickBot="1">
      <c r="A68" s="1087" t="s">
        <v>357</v>
      </c>
      <c r="B68" s="1090" t="s">
        <v>589</v>
      </c>
      <c r="C68" s="783" t="s">
        <v>1291</v>
      </c>
      <c r="E68" s="1104">
        <v>0</v>
      </c>
      <c r="F68" s="1105">
        <v>0</v>
      </c>
      <c r="G68" s="1105">
        <v>0</v>
      </c>
      <c r="H68" s="1105">
        <v>0</v>
      </c>
      <c r="I68" s="1105">
        <v>1</v>
      </c>
      <c r="J68" s="1105">
        <v>4</v>
      </c>
      <c r="K68" s="1106">
        <v>0</v>
      </c>
      <c r="L68" s="1103">
        <f t="shared" si="21"/>
        <v>5</v>
      </c>
      <c r="M68" s="1097">
        <v>0</v>
      </c>
      <c r="N68" s="280">
        <v>2</v>
      </c>
      <c r="O68" s="280">
        <v>4</v>
      </c>
      <c r="P68" s="280">
        <v>0</v>
      </c>
      <c r="Q68" s="280">
        <v>87</v>
      </c>
      <c r="R68" s="280">
        <v>172</v>
      </c>
      <c r="S68" s="280">
        <v>8</v>
      </c>
      <c r="T68" s="1098">
        <v>273</v>
      </c>
      <c r="U68" s="818">
        <v>0</v>
      </c>
      <c r="V68" s="818">
        <f>F68/N68</f>
        <v>0</v>
      </c>
      <c r="W68" s="818">
        <f>G68/O68</f>
        <v>0</v>
      </c>
      <c r="X68" s="818">
        <v>0</v>
      </c>
      <c r="Y68" s="818">
        <f t="shared" si="18"/>
        <v>1.1494252873563218E-2</v>
      </c>
      <c r="Z68" s="818">
        <f t="shared" si="19"/>
        <v>2.3255813953488372E-2</v>
      </c>
      <c r="AA68" s="818">
        <f>K68/S68</f>
        <v>0</v>
      </c>
      <c r="AB68" s="818">
        <f t="shared" si="20"/>
        <v>1.8315018315018316E-2</v>
      </c>
      <c r="AC68" s="1108" t="s">
        <v>878</v>
      </c>
      <c r="AD68" s="1108" t="s">
        <v>878</v>
      </c>
      <c r="AE68" s="1121"/>
      <c r="AF68" s="831" t="s">
        <v>792</v>
      </c>
      <c r="AG68" s="832" t="s">
        <v>792</v>
      </c>
      <c r="AH68" s="842" t="s">
        <v>878</v>
      </c>
    </row>
    <row r="69" spans="1:34" ht="15.75" customHeight="1" thickBot="1">
      <c r="A69" s="1087" t="s">
        <v>262</v>
      </c>
      <c r="B69" s="1090" t="s">
        <v>808</v>
      </c>
      <c r="C69" s="783" t="s">
        <v>1291</v>
      </c>
      <c r="E69" s="1104">
        <v>0</v>
      </c>
      <c r="F69" s="1105">
        <v>0</v>
      </c>
      <c r="G69" s="1105">
        <v>0</v>
      </c>
      <c r="H69" s="1105">
        <v>0</v>
      </c>
      <c r="I69" s="1105">
        <v>0</v>
      </c>
      <c r="J69" s="1105">
        <v>0</v>
      </c>
      <c r="K69" s="1106">
        <v>0</v>
      </c>
      <c r="L69" s="1103">
        <f t="shared" si="21"/>
        <v>0</v>
      </c>
      <c r="M69" s="1097">
        <v>0</v>
      </c>
      <c r="N69" s="280">
        <v>0</v>
      </c>
      <c r="O69" s="280">
        <v>0</v>
      </c>
      <c r="P69" s="280">
        <v>0</v>
      </c>
      <c r="Q69" s="280">
        <v>2</v>
      </c>
      <c r="R69" s="280">
        <v>20</v>
      </c>
      <c r="S69" s="280">
        <v>0</v>
      </c>
      <c r="T69" s="1098">
        <v>22</v>
      </c>
      <c r="U69" s="818">
        <v>0</v>
      </c>
      <c r="V69" s="818">
        <v>0</v>
      </c>
      <c r="W69" s="818">
        <v>0</v>
      </c>
      <c r="X69" s="818">
        <v>0</v>
      </c>
      <c r="Y69" s="818">
        <f t="shared" si="18"/>
        <v>0</v>
      </c>
      <c r="Z69" s="818">
        <f t="shared" si="19"/>
        <v>0</v>
      </c>
      <c r="AA69" s="818">
        <v>0</v>
      </c>
      <c r="AB69" s="818">
        <f t="shared" si="20"/>
        <v>0</v>
      </c>
      <c r="AC69" s="1108" t="s">
        <v>878</v>
      </c>
      <c r="AD69" s="1108" t="s">
        <v>878</v>
      </c>
      <c r="AE69" s="1121"/>
      <c r="AF69" s="831" t="s">
        <v>792</v>
      </c>
      <c r="AG69" s="835" t="s">
        <v>792</v>
      </c>
      <c r="AH69" s="842" t="s">
        <v>878</v>
      </c>
    </row>
    <row r="70" spans="1:34" ht="15.75" customHeight="1" thickBot="1">
      <c r="A70" s="1087" t="s">
        <v>376</v>
      </c>
      <c r="B70" s="1090" t="s">
        <v>601</v>
      </c>
      <c r="C70" s="783" t="s">
        <v>1291</v>
      </c>
      <c r="E70" s="1104">
        <v>3</v>
      </c>
      <c r="F70" s="1105">
        <v>0</v>
      </c>
      <c r="G70" s="1105">
        <v>0</v>
      </c>
      <c r="H70" s="1105">
        <v>0</v>
      </c>
      <c r="I70" s="1105">
        <v>1</v>
      </c>
      <c r="J70" s="1105">
        <v>3</v>
      </c>
      <c r="K70" s="1106">
        <v>1</v>
      </c>
      <c r="L70" s="1103">
        <f t="shared" si="21"/>
        <v>8</v>
      </c>
      <c r="M70" s="1097">
        <v>56</v>
      </c>
      <c r="N70" s="280">
        <v>0</v>
      </c>
      <c r="O70" s="280">
        <v>0</v>
      </c>
      <c r="P70" s="280">
        <v>0</v>
      </c>
      <c r="Q70" s="280">
        <v>7</v>
      </c>
      <c r="R70" s="280">
        <v>24</v>
      </c>
      <c r="S70" s="280">
        <v>17</v>
      </c>
      <c r="T70" s="1098">
        <v>104</v>
      </c>
      <c r="U70" s="818">
        <f t="shared" ref="U70:U78" si="22">E70/M70</f>
        <v>5.3571428571428568E-2</v>
      </c>
      <c r="V70" s="818">
        <v>0</v>
      </c>
      <c r="W70" s="818">
        <v>0</v>
      </c>
      <c r="X70" s="818">
        <v>0</v>
      </c>
      <c r="Y70" s="818">
        <f t="shared" si="18"/>
        <v>0.14285714285714285</v>
      </c>
      <c r="Z70" s="818">
        <f t="shared" si="19"/>
        <v>0.125</v>
      </c>
      <c r="AA70" s="818">
        <f t="shared" ref="AA70:AA77" si="23">K70/S70</f>
        <v>5.8823529411764705E-2</v>
      </c>
      <c r="AB70" s="818">
        <f t="shared" si="20"/>
        <v>7.6923076923076927E-2</v>
      </c>
      <c r="AC70" s="1108" t="s">
        <v>792</v>
      </c>
      <c r="AD70" s="1108" t="s">
        <v>792</v>
      </c>
      <c r="AE70" s="1121" t="s">
        <v>1932</v>
      </c>
      <c r="AF70" s="831" t="s">
        <v>792</v>
      </c>
      <c r="AG70" s="832" t="s">
        <v>792</v>
      </c>
      <c r="AH70" s="842" t="s">
        <v>878</v>
      </c>
    </row>
    <row r="71" spans="1:34" ht="15.75" customHeight="1" thickBot="1">
      <c r="A71" s="1087" t="s">
        <v>7</v>
      </c>
      <c r="B71" s="1090" t="s">
        <v>523</v>
      </c>
      <c r="C71" s="783" t="s">
        <v>1296</v>
      </c>
      <c r="E71" s="1104">
        <v>0</v>
      </c>
      <c r="F71" s="1105">
        <v>0</v>
      </c>
      <c r="G71" s="1105">
        <v>0</v>
      </c>
      <c r="H71" s="1105">
        <v>0</v>
      </c>
      <c r="I71" s="1105">
        <v>0</v>
      </c>
      <c r="J71" s="1105">
        <v>2</v>
      </c>
      <c r="K71" s="1106">
        <v>0</v>
      </c>
      <c r="L71" s="1103">
        <f t="shared" si="21"/>
        <v>2</v>
      </c>
      <c r="M71" s="1097">
        <v>23</v>
      </c>
      <c r="N71" s="280">
        <v>7</v>
      </c>
      <c r="O71" s="280">
        <v>9</v>
      </c>
      <c r="P71" s="280">
        <v>0</v>
      </c>
      <c r="Q71" s="280">
        <v>148</v>
      </c>
      <c r="R71" s="280">
        <v>286</v>
      </c>
      <c r="S71" s="280">
        <v>29</v>
      </c>
      <c r="T71" s="1098">
        <v>502</v>
      </c>
      <c r="U71" s="818">
        <f t="shared" si="22"/>
        <v>0</v>
      </c>
      <c r="V71" s="818">
        <f>F71/N71</f>
        <v>0</v>
      </c>
      <c r="W71" s="818">
        <f>G71/O71</f>
        <v>0</v>
      </c>
      <c r="X71" s="818">
        <v>0</v>
      </c>
      <c r="Y71" s="818">
        <f t="shared" si="18"/>
        <v>0</v>
      </c>
      <c r="Z71" s="818">
        <f t="shared" si="19"/>
        <v>6.993006993006993E-3</v>
      </c>
      <c r="AA71" s="818">
        <f t="shared" si="23"/>
        <v>0</v>
      </c>
      <c r="AB71" s="818">
        <f t="shared" si="20"/>
        <v>3.9840637450199202E-3</v>
      </c>
      <c r="AC71" s="1108" t="s">
        <v>878</v>
      </c>
      <c r="AD71" s="1108" t="s">
        <v>878</v>
      </c>
      <c r="AE71" s="1121"/>
      <c r="AF71" s="831" t="s">
        <v>792</v>
      </c>
      <c r="AG71" s="832" t="s">
        <v>792</v>
      </c>
      <c r="AH71" s="842" t="s">
        <v>878</v>
      </c>
    </row>
    <row r="72" spans="1:34" ht="15.75" thickBot="1">
      <c r="A72" s="1087" t="s">
        <v>290</v>
      </c>
      <c r="B72" s="1090" t="s">
        <v>614</v>
      </c>
      <c r="C72" s="783" t="s">
        <v>1296</v>
      </c>
      <c r="E72" s="1104">
        <v>0</v>
      </c>
      <c r="F72" s="1105">
        <v>0</v>
      </c>
      <c r="G72" s="1105">
        <v>0</v>
      </c>
      <c r="H72" s="1105">
        <v>0</v>
      </c>
      <c r="I72" s="1105">
        <v>0</v>
      </c>
      <c r="J72" s="1105">
        <v>1</v>
      </c>
      <c r="K72" s="1106">
        <v>0</v>
      </c>
      <c r="L72" s="1103">
        <f t="shared" si="21"/>
        <v>1</v>
      </c>
      <c r="M72" s="1097">
        <v>17</v>
      </c>
      <c r="N72" s="280">
        <v>0</v>
      </c>
      <c r="O72" s="280">
        <v>5</v>
      </c>
      <c r="P72" s="280">
        <v>0</v>
      </c>
      <c r="Q72" s="280">
        <v>35</v>
      </c>
      <c r="R72" s="280">
        <v>187</v>
      </c>
      <c r="S72" s="280">
        <v>12</v>
      </c>
      <c r="T72" s="1098">
        <v>256</v>
      </c>
      <c r="U72" s="818">
        <f t="shared" si="22"/>
        <v>0</v>
      </c>
      <c r="V72" s="818">
        <v>0</v>
      </c>
      <c r="W72" s="818">
        <f>G72/O72</f>
        <v>0</v>
      </c>
      <c r="X72" s="818">
        <v>0</v>
      </c>
      <c r="Y72" s="818">
        <f t="shared" si="18"/>
        <v>0</v>
      </c>
      <c r="Z72" s="818">
        <f t="shared" si="19"/>
        <v>5.3475935828877002E-3</v>
      </c>
      <c r="AA72" s="818">
        <f t="shared" si="23"/>
        <v>0</v>
      </c>
      <c r="AB72" s="818">
        <f t="shared" si="20"/>
        <v>3.90625E-3</v>
      </c>
      <c r="AC72" s="1108" t="s">
        <v>878</v>
      </c>
      <c r="AD72" s="1108" t="s">
        <v>878</v>
      </c>
      <c r="AE72" s="1121"/>
      <c r="AF72" s="831" t="s">
        <v>792</v>
      </c>
      <c r="AG72" s="835" t="s">
        <v>792</v>
      </c>
      <c r="AH72" s="842" t="s">
        <v>878</v>
      </c>
    </row>
    <row r="73" spans="1:34" ht="15.75" customHeight="1" thickBot="1">
      <c r="A73" s="1087" t="s">
        <v>159</v>
      </c>
      <c r="B73" s="1090" t="s">
        <v>672</v>
      </c>
      <c r="C73" s="783" t="s">
        <v>1296</v>
      </c>
      <c r="E73" s="1104">
        <v>0</v>
      </c>
      <c r="F73" s="1105">
        <v>0</v>
      </c>
      <c r="G73" s="1105">
        <v>0</v>
      </c>
      <c r="H73" s="1105">
        <v>0</v>
      </c>
      <c r="I73" s="1105">
        <v>0</v>
      </c>
      <c r="J73" s="1105">
        <v>0</v>
      </c>
      <c r="K73" s="1106">
        <v>0</v>
      </c>
      <c r="L73" s="1103">
        <f t="shared" si="21"/>
        <v>0</v>
      </c>
      <c r="M73" s="1097">
        <v>12</v>
      </c>
      <c r="N73" s="280">
        <v>1</v>
      </c>
      <c r="O73" s="280">
        <v>3</v>
      </c>
      <c r="P73" s="280">
        <v>0</v>
      </c>
      <c r="Q73" s="280">
        <v>10</v>
      </c>
      <c r="R73" s="280">
        <v>76</v>
      </c>
      <c r="S73" s="280">
        <v>4</v>
      </c>
      <c r="T73" s="1098">
        <v>106</v>
      </c>
      <c r="U73" s="818">
        <f t="shared" si="22"/>
        <v>0</v>
      </c>
      <c r="V73" s="818">
        <f>F73/N73</f>
        <v>0</v>
      </c>
      <c r="W73" s="818">
        <f>G73/O73</f>
        <v>0</v>
      </c>
      <c r="X73" s="818">
        <v>0</v>
      </c>
      <c r="Y73" s="818">
        <f t="shared" si="18"/>
        <v>0</v>
      </c>
      <c r="Z73" s="818">
        <f t="shared" si="19"/>
        <v>0</v>
      </c>
      <c r="AA73" s="818">
        <f t="shared" si="23"/>
        <v>0</v>
      </c>
      <c r="AB73" s="818">
        <f t="shared" si="20"/>
        <v>0</v>
      </c>
      <c r="AC73" s="1108" t="s">
        <v>878</v>
      </c>
      <c r="AD73" s="1108" t="s">
        <v>878</v>
      </c>
      <c r="AE73" s="1121"/>
      <c r="AF73" s="831" t="s">
        <v>792</v>
      </c>
      <c r="AG73" s="832" t="s">
        <v>792</v>
      </c>
      <c r="AH73" s="842" t="s">
        <v>878</v>
      </c>
    </row>
    <row r="74" spans="1:34" ht="15.75" customHeight="1" thickBot="1">
      <c r="A74" s="1087" t="s">
        <v>1167</v>
      </c>
      <c r="B74" s="1090" t="s">
        <v>2734</v>
      </c>
      <c r="C74" s="783" t="s">
        <v>1296</v>
      </c>
      <c r="E74" s="1104">
        <v>0</v>
      </c>
      <c r="F74" s="1105">
        <v>0</v>
      </c>
      <c r="G74" s="1105">
        <v>0</v>
      </c>
      <c r="H74" s="1105">
        <v>0</v>
      </c>
      <c r="I74" s="1105">
        <v>0</v>
      </c>
      <c r="J74" s="1105">
        <v>0</v>
      </c>
      <c r="K74" s="1106">
        <v>0</v>
      </c>
      <c r="L74" s="1103">
        <f t="shared" si="21"/>
        <v>0</v>
      </c>
      <c r="M74" s="1097">
        <v>1</v>
      </c>
      <c r="N74" s="280">
        <v>1</v>
      </c>
      <c r="O74" s="280">
        <v>2</v>
      </c>
      <c r="P74" s="280">
        <v>0</v>
      </c>
      <c r="Q74" s="280">
        <v>2</v>
      </c>
      <c r="R74" s="280">
        <v>34</v>
      </c>
      <c r="S74" s="280">
        <v>3</v>
      </c>
      <c r="T74" s="1098">
        <v>43</v>
      </c>
      <c r="U74" s="818">
        <f t="shared" si="22"/>
        <v>0</v>
      </c>
      <c r="V74" s="818">
        <f>F74/N74</f>
        <v>0</v>
      </c>
      <c r="W74" s="818">
        <f>G74/O74</f>
        <v>0</v>
      </c>
      <c r="X74" s="818">
        <v>0</v>
      </c>
      <c r="Y74" s="818">
        <f t="shared" si="18"/>
        <v>0</v>
      </c>
      <c r="Z74" s="818">
        <f t="shared" si="19"/>
        <v>0</v>
      </c>
      <c r="AA74" s="818">
        <f t="shared" si="23"/>
        <v>0</v>
      </c>
      <c r="AB74" s="818">
        <f t="shared" si="20"/>
        <v>0</v>
      </c>
      <c r="AC74" s="1108" t="s">
        <v>878</v>
      </c>
      <c r="AD74" s="1108" t="s">
        <v>878</v>
      </c>
      <c r="AE74" s="1121"/>
      <c r="AF74" s="831" t="s">
        <v>792</v>
      </c>
      <c r="AG74" s="832" t="s">
        <v>792</v>
      </c>
      <c r="AH74" s="842" t="s">
        <v>878</v>
      </c>
    </row>
    <row r="75" spans="1:34" ht="15.75" customHeight="1" thickBot="1">
      <c r="A75" s="1087" t="s">
        <v>28</v>
      </c>
      <c r="B75" s="1090" t="s">
        <v>656</v>
      </c>
      <c r="C75" s="783" t="s">
        <v>1296</v>
      </c>
      <c r="E75" s="1104">
        <v>0</v>
      </c>
      <c r="F75" s="1105">
        <v>0</v>
      </c>
      <c r="G75" s="1105">
        <v>0</v>
      </c>
      <c r="H75" s="1105">
        <v>0</v>
      </c>
      <c r="I75" s="1105">
        <v>0</v>
      </c>
      <c r="J75" s="1105">
        <v>0</v>
      </c>
      <c r="K75" s="1106">
        <v>0</v>
      </c>
      <c r="L75" s="1103">
        <f t="shared" si="21"/>
        <v>0</v>
      </c>
      <c r="M75" s="1097">
        <v>4</v>
      </c>
      <c r="N75" s="280">
        <v>2</v>
      </c>
      <c r="O75" s="280">
        <v>0</v>
      </c>
      <c r="P75" s="280">
        <v>0</v>
      </c>
      <c r="Q75" s="280">
        <v>16</v>
      </c>
      <c r="R75" s="280">
        <v>143</v>
      </c>
      <c r="S75" s="280">
        <v>13</v>
      </c>
      <c r="T75" s="1098">
        <v>178</v>
      </c>
      <c r="U75" s="818">
        <f t="shared" si="22"/>
        <v>0</v>
      </c>
      <c r="V75" s="818">
        <f>F75/N75</f>
        <v>0</v>
      </c>
      <c r="W75" s="818">
        <v>0</v>
      </c>
      <c r="X75" s="818">
        <v>0</v>
      </c>
      <c r="Y75" s="818">
        <f t="shared" si="18"/>
        <v>0</v>
      </c>
      <c r="Z75" s="818">
        <f t="shared" si="19"/>
        <v>0</v>
      </c>
      <c r="AA75" s="818">
        <f t="shared" si="23"/>
        <v>0</v>
      </c>
      <c r="AB75" s="818">
        <f t="shared" si="20"/>
        <v>0</v>
      </c>
      <c r="AC75" s="1108" t="s">
        <v>878</v>
      </c>
      <c r="AD75" s="1108" t="s">
        <v>878</v>
      </c>
      <c r="AE75" s="1121"/>
      <c r="AF75" s="831" t="s">
        <v>792</v>
      </c>
      <c r="AG75" s="832" t="s">
        <v>792</v>
      </c>
      <c r="AH75" s="842" t="s">
        <v>878</v>
      </c>
    </row>
    <row r="76" spans="1:34" ht="15.75" customHeight="1" thickBot="1">
      <c r="A76" s="1087" t="s">
        <v>349</v>
      </c>
      <c r="B76" s="1090" t="s">
        <v>585</v>
      </c>
      <c r="C76" s="783" t="s">
        <v>1296</v>
      </c>
      <c r="E76" s="1104">
        <v>0</v>
      </c>
      <c r="F76" s="1105">
        <v>0</v>
      </c>
      <c r="G76" s="1105">
        <v>0</v>
      </c>
      <c r="H76" s="1105">
        <v>0</v>
      </c>
      <c r="I76" s="1105">
        <v>1</v>
      </c>
      <c r="J76" s="1105">
        <v>11</v>
      </c>
      <c r="K76" s="1106">
        <v>1</v>
      </c>
      <c r="L76" s="1103">
        <f t="shared" si="21"/>
        <v>13</v>
      </c>
      <c r="M76" s="1097">
        <v>6</v>
      </c>
      <c r="N76" s="280">
        <v>0</v>
      </c>
      <c r="O76" s="280">
        <v>5</v>
      </c>
      <c r="P76" s="280">
        <v>0</v>
      </c>
      <c r="Q76" s="280">
        <v>36</v>
      </c>
      <c r="R76" s="280">
        <v>178</v>
      </c>
      <c r="S76" s="280">
        <v>23</v>
      </c>
      <c r="T76" s="1098">
        <v>248</v>
      </c>
      <c r="U76" s="818">
        <f t="shared" si="22"/>
        <v>0</v>
      </c>
      <c r="V76" s="818">
        <v>0</v>
      </c>
      <c r="W76" s="818">
        <f>G76/O76</f>
        <v>0</v>
      </c>
      <c r="X76" s="818">
        <v>0</v>
      </c>
      <c r="Y76" s="818">
        <f t="shared" si="18"/>
        <v>2.7777777777777776E-2</v>
      </c>
      <c r="Z76" s="818">
        <f t="shared" si="19"/>
        <v>6.1797752808988762E-2</v>
      </c>
      <c r="AA76" s="818">
        <f t="shared" si="23"/>
        <v>4.3478260869565216E-2</v>
      </c>
      <c r="AB76" s="818">
        <f t="shared" si="20"/>
        <v>5.2419354838709679E-2</v>
      </c>
      <c r="AC76" s="1108" t="s">
        <v>792</v>
      </c>
      <c r="AD76" s="1108" t="s">
        <v>792</v>
      </c>
      <c r="AE76" s="1121" t="s">
        <v>1621</v>
      </c>
      <c r="AF76" s="831" t="s">
        <v>792</v>
      </c>
      <c r="AG76" s="832" t="s">
        <v>792</v>
      </c>
      <c r="AH76" s="842" t="s">
        <v>878</v>
      </c>
    </row>
    <row r="77" spans="1:34" ht="15.75" customHeight="1" thickBot="1">
      <c r="A77" s="1087" t="s">
        <v>196</v>
      </c>
      <c r="B77" s="1090" t="s">
        <v>777</v>
      </c>
      <c r="C77" s="783" t="s">
        <v>1296</v>
      </c>
      <c r="E77" s="1104">
        <v>0</v>
      </c>
      <c r="F77" s="1105">
        <v>0</v>
      </c>
      <c r="G77" s="1105">
        <v>0</v>
      </c>
      <c r="H77" s="1105">
        <v>0</v>
      </c>
      <c r="I77" s="1105">
        <v>0</v>
      </c>
      <c r="J77" s="1105">
        <v>0</v>
      </c>
      <c r="K77" s="1106">
        <v>0</v>
      </c>
      <c r="L77" s="1103">
        <f t="shared" si="21"/>
        <v>0</v>
      </c>
      <c r="M77" s="1097">
        <v>31</v>
      </c>
      <c r="N77" s="280">
        <v>0</v>
      </c>
      <c r="O77" s="280">
        <v>0</v>
      </c>
      <c r="P77" s="280">
        <v>0</v>
      </c>
      <c r="Q77" s="280">
        <v>6</v>
      </c>
      <c r="R77" s="280">
        <v>0</v>
      </c>
      <c r="S77" s="280">
        <v>7</v>
      </c>
      <c r="T77" s="1098">
        <v>44</v>
      </c>
      <c r="U77" s="818">
        <f t="shared" si="22"/>
        <v>0</v>
      </c>
      <c r="V77" s="818">
        <v>0</v>
      </c>
      <c r="W77" s="818">
        <v>0</v>
      </c>
      <c r="X77" s="818">
        <v>0</v>
      </c>
      <c r="Y77" s="818">
        <f t="shared" ref="Y77:Y86" si="24">I77/Q77</f>
        <v>0</v>
      </c>
      <c r="Z77" s="818">
        <v>0</v>
      </c>
      <c r="AA77" s="818">
        <f t="shared" si="23"/>
        <v>0</v>
      </c>
      <c r="AB77" s="818">
        <f t="shared" si="20"/>
        <v>0</v>
      </c>
      <c r="AC77" s="1108" t="s">
        <v>878</v>
      </c>
      <c r="AD77" s="1108" t="s">
        <v>878</v>
      </c>
      <c r="AE77" s="1121"/>
      <c r="AF77" s="831" t="s">
        <v>792</v>
      </c>
      <c r="AG77" s="832" t="s">
        <v>792</v>
      </c>
      <c r="AH77" s="842" t="s">
        <v>878</v>
      </c>
    </row>
    <row r="78" spans="1:34" ht="15.75" customHeight="1" thickBot="1">
      <c r="A78" s="1087" t="s">
        <v>189</v>
      </c>
      <c r="B78" s="1090" t="s">
        <v>826</v>
      </c>
      <c r="C78" s="783" t="s">
        <v>1296</v>
      </c>
      <c r="D78" s="398">
        <v>112</v>
      </c>
      <c r="E78" s="1104">
        <v>0</v>
      </c>
      <c r="F78" s="1105">
        <v>0</v>
      </c>
      <c r="G78" s="1105">
        <v>0</v>
      </c>
      <c r="H78" s="1105">
        <v>0</v>
      </c>
      <c r="I78" s="1105">
        <v>0</v>
      </c>
      <c r="J78" s="1105">
        <v>0</v>
      </c>
      <c r="K78" s="1106">
        <v>0</v>
      </c>
      <c r="L78" s="1103">
        <f t="shared" si="21"/>
        <v>0</v>
      </c>
      <c r="M78" s="1097">
        <v>4</v>
      </c>
      <c r="N78" s="280">
        <v>0</v>
      </c>
      <c r="O78" s="280">
        <v>1</v>
      </c>
      <c r="P78" s="280">
        <v>0</v>
      </c>
      <c r="Q78" s="280">
        <v>10</v>
      </c>
      <c r="R78" s="280">
        <v>6</v>
      </c>
      <c r="S78" s="280">
        <v>0</v>
      </c>
      <c r="T78" s="1098">
        <v>21</v>
      </c>
      <c r="U78" s="818">
        <f t="shared" si="22"/>
        <v>0</v>
      </c>
      <c r="V78" s="818">
        <v>0</v>
      </c>
      <c r="W78" s="818">
        <f>G78/O78</f>
        <v>0</v>
      </c>
      <c r="X78" s="818">
        <v>0</v>
      </c>
      <c r="Y78" s="818">
        <f t="shared" si="24"/>
        <v>0</v>
      </c>
      <c r="Z78" s="818">
        <f t="shared" ref="Z78:Z109" si="25">J78/R78</f>
        <v>0</v>
      </c>
      <c r="AA78" s="818">
        <v>0</v>
      </c>
      <c r="AB78" s="818">
        <f t="shared" si="20"/>
        <v>0</v>
      </c>
      <c r="AC78" s="1108" t="s">
        <v>1471</v>
      </c>
      <c r="AD78" s="1108" t="s">
        <v>1471</v>
      </c>
      <c r="AE78" s="1121" t="s">
        <v>1386</v>
      </c>
      <c r="AF78" s="831" t="s">
        <v>792</v>
      </c>
      <c r="AG78" s="832" t="s">
        <v>1386</v>
      </c>
      <c r="AH78" s="842" t="s">
        <v>878</v>
      </c>
    </row>
    <row r="79" spans="1:34" ht="15.75" customHeight="1" thickBot="1">
      <c r="A79" s="1087" t="s">
        <v>1117</v>
      </c>
      <c r="B79" s="1090" t="s">
        <v>566</v>
      </c>
      <c r="C79" s="783" t="s">
        <v>1296</v>
      </c>
      <c r="E79" s="1104">
        <v>0</v>
      </c>
      <c r="F79" s="1105">
        <v>0</v>
      </c>
      <c r="G79" s="1105">
        <v>0</v>
      </c>
      <c r="H79" s="1105">
        <v>0</v>
      </c>
      <c r="I79" s="1105">
        <v>0</v>
      </c>
      <c r="J79" s="1105">
        <v>0</v>
      </c>
      <c r="K79" s="1106">
        <v>0</v>
      </c>
      <c r="L79" s="1103">
        <f t="shared" si="21"/>
        <v>0</v>
      </c>
      <c r="M79" s="1097">
        <v>0</v>
      </c>
      <c r="N79" s="280">
        <v>0</v>
      </c>
      <c r="O79" s="280">
        <v>0</v>
      </c>
      <c r="P79" s="280">
        <v>0</v>
      </c>
      <c r="Q79" s="280">
        <v>3</v>
      </c>
      <c r="R79" s="280">
        <v>15</v>
      </c>
      <c r="S79" s="280">
        <v>2</v>
      </c>
      <c r="T79" s="1098">
        <v>20</v>
      </c>
      <c r="U79" s="818">
        <v>0</v>
      </c>
      <c r="V79" s="818">
        <v>0</v>
      </c>
      <c r="W79" s="818">
        <v>0</v>
      </c>
      <c r="X79" s="818">
        <v>0</v>
      </c>
      <c r="Y79" s="818">
        <f t="shared" si="24"/>
        <v>0</v>
      </c>
      <c r="Z79" s="818">
        <f t="shared" si="25"/>
        <v>0</v>
      </c>
      <c r="AA79" s="818">
        <f>K79/S79</f>
        <v>0</v>
      </c>
      <c r="AB79" s="818">
        <f t="shared" si="20"/>
        <v>0</v>
      </c>
      <c r="AC79" s="1108" t="s">
        <v>878</v>
      </c>
      <c r="AD79" s="1108" t="s">
        <v>878</v>
      </c>
      <c r="AE79" s="1121"/>
      <c r="AF79" s="831" t="s">
        <v>792</v>
      </c>
      <c r="AG79" s="832" t="s">
        <v>792</v>
      </c>
      <c r="AH79" s="842" t="s">
        <v>878</v>
      </c>
    </row>
    <row r="80" spans="1:34" ht="15.75" customHeight="1" thickBot="1">
      <c r="A80" s="1087" t="s">
        <v>484</v>
      </c>
      <c r="B80" s="1090" t="s">
        <v>749</v>
      </c>
      <c r="C80" s="783" t="s">
        <v>1296</v>
      </c>
      <c r="E80" s="1104">
        <v>0</v>
      </c>
      <c r="F80" s="1105">
        <v>0</v>
      </c>
      <c r="G80" s="1105">
        <v>0</v>
      </c>
      <c r="H80" s="1105">
        <v>0</v>
      </c>
      <c r="I80" s="1105">
        <v>0</v>
      </c>
      <c r="J80" s="1105">
        <v>0</v>
      </c>
      <c r="K80" s="1106">
        <v>0</v>
      </c>
      <c r="L80" s="1103">
        <f t="shared" si="21"/>
        <v>0</v>
      </c>
      <c r="M80" s="1097">
        <v>0</v>
      </c>
      <c r="N80" s="280">
        <v>0</v>
      </c>
      <c r="O80" s="280">
        <v>0</v>
      </c>
      <c r="P80" s="280">
        <v>0</v>
      </c>
      <c r="Q80" s="280">
        <v>1</v>
      </c>
      <c r="R80" s="280">
        <v>10</v>
      </c>
      <c r="S80" s="280">
        <v>0</v>
      </c>
      <c r="T80" s="1098">
        <v>11</v>
      </c>
      <c r="U80" s="818">
        <v>0</v>
      </c>
      <c r="V80" s="818">
        <v>0</v>
      </c>
      <c r="W80" s="818">
        <v>0</v>
      </c>
      <c r="X80" s="818">
        <v>0</v>
      </c>
      <c r="Y80" s="818">
        <f t="shared" si="24"/>
        <v>0</v>
      </c>
      <c r="Z80" s="818">
        <f t="shared" si="25"/>
        <v>0</v>
      </c>
      <c r="AA80" s="818">
        <v>0</v>
      </c>
      <c r="AB80" s="818">
        <f t="shared" si="20"/>
        <v>0</v>
      </c>
      <c r="AC80" s="1108" t="s">
        <v>878</v>
      </c>
      <c r="AD80" s="1108" t="s">
        <v>878</v>
      </c>
      <c r="AE80" s="1121"/>
      <c r="AF80" s="831" t="s">
        <v>792</v>
      </c>
      <c r="AG80" s="832" t="s">
        <v>792</v>
      </c>
      <c r="AH80" s="842" t="s">
        <v>878</v>
      </c>
    </row>
    <row r="81" spans="1:34" ht="15.75" customHeight="1" thickBot="1">
      <c r="A81" s="1087" t="s">
        <v>118</v>
      </c>
      <c r="B81" s="1090" t="s">
        <v>810</v>
      </c>
      <c r="C81" s="783" t="s">
        <v>1296</v>
      </c>
      <c r="E81" s="1104">
        <v>0</v>
      </c>
      <c r="F81" s="1105">
        <v>0</v>
      </c>
      <c r="G81" s="1105">
        <v>0</v>
      </c>
      <c r="H81" s="1105">
        <v>0</v>
      </c>
      <c r="I81" s="1105">
        <v>0</v>
      </c>
      <c r="J81" s="1105">
        <v>0</v>
      </c>
      <c r="K81" s="1106">
        <v>0</v>
      </c>
      <c r="L81" s="1103">
        <f t="shared" si="21"/>
        <v>0</v>
      </c>
      <c r="M81" s="1097">
        <v>0</v>
      </c>
      <c r="N81" s="280">
        <v>0</v>
      </c>
      <c r="O81" s="280">
        <v>1</v>
      </c>
      <c r="P81" s="280">
        <v>0</v>
      </c>
      <c r="Q81" s="280">
        <v>1</v>
      </c>
      <c r="R81" s="280">
        <v>7</v>
      </c>
      <c r="S81" s="280">
        <v>0</v>
      </c>
      <c r="T81" s="1098">
        <v>9</v>
      </c>
      <c r="U81" s="818">
        <v>0</v>
      </c>
      <c r="V81" s="818">
        <v>0</v>
      </c>
      <c r="W81" s="818">
        <f>G81/O81</f>
        <v>0</v>
      </c>
      <c r="X81" s="818">
        <v>0</v>
      </c>
      <c r="Y81" s="818">
        <f t="shared" si="24"/>
        <v>0</v>
      </c>
      <c r="Z81" s="818">
        <f t="shared" si="25"/>
        <v>0</v>
      </c>
      <c r="AA81" s="818">
        <v>0</v>
      </c>
      <c r="AB81" s="818">
        <f t="shared" si="20"/>
        <v>0</v>
      </c>
      <c r="AC81" s="1108" t="s">
        <v>878</v>
      </c>
      <c r="AD81" s="1108" t="s">
        <v>878</v>
      </c>
      <c r="AE81" s="1121"/>
      <c r="AF81" s="831" t="s">
        <v>792</v>
      </c>
      <c r="AG81" s="832" t="s">
        <v>792</v>
      </c>
      <c r="AH81" s="842" t="s">
        <v>878</v>
      </c>
    </row>
    <row r="82" spans="1:34" ht="15.75" customHeight="1" thickBot="1">
      <c r="A82" s="1087" t="s">
        <v>48</v>
      </c>
      <c r="B82" s="1090" t="s">
        <v>506</v>
      </c>
      <c r="C82" s="783" t="s">
        <v>1296</v>
      </c>
      <c r="E82" s="1104">
        <v>0</v>
      </c>
      <c r="F82" s="1105">
        <v>0</v>
      </c>
      <c r="G82" s="1105">
        <v>0</v>
      </c>
      <c r="H82" s="1105">
        <v>0</v>
      </c>
      <c r="I82" s="1105">
        <v>0</v>
      </c>
      <c r="J82" s="1105">
        <v>2</v>
      </c>
      <c r="K82" s="1106">
        <v>0</v>
      </c>
      <c r="L82" s="1103">
        <f t="shared" si="21"/>
        <v>2</v>
      </c>
      <c r="M82" s="1097">
        <v>9</v>
      </c>
      <c r="N82" s="280">
        <v>0</v>
      </c>
      <c r="O82" s="280">
        <v>0</v>
      </c>
      <c r="P82" s="280">
        <v>0</v>
      </c>
      <c r="Q82" s="280">
        <v>23</v>
      </c>
      <c r="R82" s="280">
        <v>68</v>
      </c>
      <c r="S82" s="280">
        <v>10</v>
      </c>
      <c r="T82" s="1098">
        <v>110</v>
      </c>
      <c r="U82" s="818">
        <f>E82/M82</f>
        <v>0</v>
      </c>
      <c r="V82" s="818">
        <v>0</v>
      </c>
      <c r="W82" s="818">
        <v>0</v>
      </c>
      <c r="X82" s="818">
        <v>0</v>
      </c>
      <c r="Y82" s="818">
        <f t="shared" si="24"/>
        <v>0</v>
      </c>
      <c r="Z82" s="818">
        <f t="shared" si="25"/>
        <v>2.9411764705882353E-2</v>
      </c>
      <c r="AA82" s="818">
        <f>K82/S82</f>
        <v>0</v>
      </c>
      <c r="AB82" s="818">
        <f t="shared" si="20"/>
        <v>1.8181818181818181E-2</v>
      </c>
      <c r="AC82" s="1108" t="s">
        <v>878</v>
      </c>
      <c r="AD82" s="1108" t="s">
        <v>878</v>
      </c>
      <c r="AE82" s="1121"/>
      <c r="AF82" s="831" t="s">
        <v>792</v>
      </c>
      <c r="AG82" s="832" t="s">
        <v>792</v>
      </c>
      <c r="AH82" s="842" t="s">
        <v>878</v>
      </c>
    </row>
    <row r="83" spans="1:34" ht="15.75" customHeight="1" thickBot="1">
      <c r="A83" s="1087" t="s">
        <v>280</v>
      </c>
      <c r="B83" s="1090" t="s">
        <v>682</v>
      </c>
      <c r="C83" s="783" t="s">
        <v>1296</v>
      </c>
      <c r="E83" s="1104">
        <v>0</v>
      </c>
      <c r="F83" s="1105">
        <v>0</v>
      </c>
      <c r="G83" s="1105">
        <v>0</v>
      </c>
      <c r="H83" s="1105">
        <v>0</v>
      </c>
      <c r="I83" s="1105">
        <v>0</v>
      </c>
      <c r="J83" s="1105">
        <v>0</v>
      </c>
      <c r="K83" s="1106">
        <v>0</v>
      </c>
      <c r="L83" s="1103">
        <f t="shared" si="21"/>
        <v>0</v>
      </c>
      <c r="M83" s="1097">
        <v>14</v>
      </c>
      <c r="N83" s="280">
        <v>0</v>
      </c>
      <c r="O83" s="280">
        <v>3</v>
      </c>
      <c r="P83" s="280">
        <v>0</v>
      </c>
      <c r="Q83" s="280">
        <v>7</v>
      </c>
      <c r="R83" s="280">
        <v>21</v>
      </c>
      <c r="S83" s="280">
        <v>0</v>
      </c>
      <c r="T83" s="1098">
        <v>45</v>
      </c>
      <c r="U83" s="818">
        <f>E83/M83</f>
        <v>0</v>
      </c>
      <c r="V83" s="818">
        <v>0</v>
      </c>
      <c r="W83" s="818">
        <f>G83/O83</f>
        <v>0</v>
      </c>
      <c r="X83" s="818">
        <v>0</v>
      </c>
      <c r="Y83" s="818">
        <f t="shared" si="24"/>
        <v>0</v>
      </c>
      <c r="Z83" s="818">
        <f t="shared" si="25"/>
        <v>0</v>
      </c>
      <c r="AA83" s="818">
        <v>0</v>
      </c>
      <c r="AB83" s="818">
        <f t="shared" si="20"/>
        <v>0</v>
      </c>
      <c r="AC83" s="1108" t="s">
        <v>878</v>
      </c>
      <c r="AD83" s="1108" t="s">
        <v>878</v>
      </c>
      <c r="AE83" s="1121"/>
      <c r="AF83" s="831" t="s">
        <v>792</v>
      </c>
      <c r="AG83" s="832" t="s">
        <v>792</v>
      </c>
      <c r="AH83" s="842" t="s">
        <v>878</v>
      </c>
    </row>
    <row r="84" spans="1:34" ht="15.75" customHeight="1" thickBot="1">
      <c r="A84" s="1087" t="s">
        <v>276</v>
      </c>
      <c r="B84" s="1090" t="s">
        <v>680</v>
      </c>
      <c r="C84" s="783" t="s">
        <v>1297</v>
      </c>
      <c r="E84" s="1104">
        <v>0</v>
      </c>
      <c r="F84" s="1105">
        <v>0</v>
      </c>
      <c r="G84" s="1105">
        <v>0</v>
      </c>
      <c r="H84" s="1105">
        <v>0</v>
      </c>
      <c r="I84" s="1105">
        <v>0</v>
      </c>
      <c r="J84" s="1105">
        <v>1</v>
      </c>
      <c r="K84" s="1106">
        <v>0</v>
      </c>
      <c r="L84" s="1103">
        <f t="shared" si="21"/>
        <v>1</v>
      </c>
      <c r="M84" s="1097">
        <v>11</v>
      </c>
      <c r="N84" s="280">
        <v>40</v>
      </c>
      <c r="O84" s="280">
        <v>38</v>
      </c>
      <c r="P84" s="280">
        <v>2</v>
      </c>
      <c r="Q84" s="280">
        <v>123</v>
      </c>
      <c r="R84" s="280">
        <v>506</v>
      </c>
      <c r="S84" s="280">
        <v>50</v>
      </c>
      <c r="T84" s="1098">
        <v>770</v>
      </c>
      <c r="U84" s="818">
        <f>E84/M84</f>
        <v>0</v>
      </c>
      <c r="V84" s="818">
        <f>F84/N84</f>
        <v>0</v>
      </c>
      <c r="W84" s="818">
        <f>G84/O84</f>
        <v>0</v>
      </c>
      <c r="X84" s="818">
        <f>H84/P84</f>
        <v>0</v>
      </c>
      <c r="Y84" s="818">
        <f t="shared" si="24"/>
        <v>0</v>
      </c>
      <c r="Z84" s="818">
        <f t="shared" si="25"/>
        <v>1.976284584980237E-3</v>
      </c>
      <c r="AA84" s="818">
        <f t="shared" ref="AA84:AA98" si="26">K84/S84</f>
        <v>0</v>
      </c>
      <c r="AB84" s="818">
        <f t="shared" si="20"/>
        <v>1.2987012987012987E-3</v>
      </c>
      <c r="AC84" s="1108" t="s">
        <v>878</v>
      </c>
      <c r="AD84" s="1108" t="s">
        <v>878</v>
      </c>
      <c r="AE84" s="1121"/>
      <c r="AF84" s="831" t="s">
        <v>792</v>
      </c>
      <c r="AG84" s="832" t="s">
        <v>792</v>
      </c>
      <c r="AH84" s="842" t="s">
        <v>878</v>
      </c>
    </row>
    <row r="85" spans="1:34" ht="15.75" customHeight="1" thickBot="1">
      <c r="A85" s="1087" t="s">
        <v>88</v>
      </c>
      <c r="B85" s="1090" t="s">
        <v>568</v>
      </c>
      <c r="C85" s="783" t="s">
        <v>1297</v>
      </c>
      <c r="E85" s="1104">
        <v>0</v>
      </c>
      <c r="F85" s="1105">
        <v>0</v>
      </c>
      <c r="G85" s="1105">
        <v>0</v>
      </c>
      <c r="H85" s="1105">
        <v>0</v>
      </c>
      <c r="I85" s="1105">
        <v>0</v>
      </c>
      <c r="J85" s="1105">
        <v>2</v>
      </c>
      <c r="K85" s="1106">
        <v>0</v>
      </c>
      <c r="L85" s="1103">
        <f t="shared" si="21"/>
        <v>2</v>
      </c>
      <c r="M85" s="1097">
        <v>0</v>
      </c>
      <c r="N85" s="280">
        <v>1</v>
      </c>
      <c r="O85" s="280">
        <v>5</v>
      </c>
      <c r="P85" s="280">
        <v>0</v>
      </c>
      <c r="Q85" s="280">
        <v>23</v>
      </c>
      <c r="R85" s="280">
        <v>92</v>
      </c>
      <c r="S85" s="280">
        <v>16</v>
      </c>
      <c r="T85" s="1098">
        <v>137</v>
      </c>
      <c r="U85" s="818">
        <v>0</v>
      </c>
      <c r="V85" s="818">
        <f>F85/N85</f>
        <v>0</v>
      </c>
      <c r="W85" s="818">
        <f>G85/O85</f>
        <v>0</v>
      </c>
      <c r="X85" s="818">
        <v>0</v>
      </c>
      <c r="Y85" s="818">
        <f t="shared" si="24"/>
        <v>0</v>
      </c>
      <c r="Z85" s="818">
        <f t="shared" si="25"/>
        <v>2.1739130434782608E-2</v>
      </c>
      <c r="AA85" s="818">
        <f t="shared" si="26"/>
        <v>0</v>
      </c>
      <c r="AB85" s="818">
        <f t="shared" si="20"/>
        <v>1.4598540145985401E-2</v>
      </c>
      <c r="AC85" s="1108" t="s">
        <v>878</v>
      </c>
      <c r="AD85" s="1108" t="s">
        <v>878</v>
      </c>
      <c r="AE85" s="1121"/>
      <c r="AF85" s="831" t="s">
        <v>792</v>
      </c>
      <c r="AG85" s="832" t="s">
        <v>792</v>
      </c>
      <c r="AH85" s="842" t="s">
        <v>878</v>
      </c>
    </row>
    <row r="86" spans="1:34" ht="15.75" customHeight="1" thickBot="1">
      <c r="A86" s="1087" t="s">
        <v>226</v>
      </c>
      <c r="B86" s="1090" t="s">
        <v>688</v>
      </c>
      <c r="C86" s="783" t="s">
        <v>1297</v>
      </c>
      <c r="E86" s="1104">
        <v>0</v>
      </c>
      <c r="F86" s="1105">
        <v>0</v>
      </c>
      <c r="G86" s="1105">
        <v>0</v>
      </c>
      <c r="H86" s="1105">
        <v>0</v>
      </c>
      <c r="I86" s="1105">
        <v>0</v>
      </c>
      <c r="J86" s="1105">
        <v>0</v>
      </c>
      <c r="K86" s="1106">
        <v>0</v>
      </c>
      <c r="L86" s="1103">
        <f t="shared" si="21"/>
        <v>0</v>
      </c>
      <c r="M86" s="1097">
        <v>6</v>
      </c>
      <c r="N86" s="280">
        <v>4</v>
      </c>
      <c r="O86" s="280">
        <v>4</v>
      </c>
      <c r="P86" s="280">
        <v>1</v>
      </c>
      <c r="Q86" s="280">
        <v>9</v>
      </c>
      <c r="R86" s="280">
        <v>170</v>
      </c>
      <c r="S86" s="280">
        <v>13</v>
      </c>
      <c r="T86" s="1098">
        <v>207</v>
      </c>
      <c r="U86" s="818">
        <f>E86/M86</f>
        <v>0</v>
      </c>
      <c r="V86" s="818">
        <f>F86/N86</f>
        <v>0</v>
      </c>
      <c r="W86" s="818">
        <f>G86/O86</f>
        <v>0</v>
      </c>
      <c r="X86" s="818">
        <f>H86/P86</f>
        <v>0</v>
      </c>
      <c r="Y86" s="818">
        <f t="shared" si="24"/>
        <v>0</v>
      </c>
      <c r="Z86" s="818">
        <f t="shared" si="25"/>
        <v>0</v>
      </c>
      <c r="AA86" s="818">
        <f t="shared" si="26"/>
        <v>0</v>
      </c>
      <c r="AB86" s="818">
        <f t="shared" si="20"/>
        <v>0</v>
      </c>
      <c r="AC86" s="1108" t="s">
        <v>878</v>
      </c>
      <c r="AD86" s="1108" t="s">
        <v>878</v>
      </c>
      <c r="AE86" s="1121"/>
      <c r="AF86" s="831" t="s">
        <v>792</v>
      </c>
      <c r="AG86" s="832" t="s">
        <v>792</v>
      </c>
      <c r="AH86" s="842" t="s">
        <v>878</v>
      </c>
    </row>
    <row r="87" spans="1:34" ht="15.75" customHeight="1" thickBot="1">
      <c r="A87" s="1087" t="s">
        <v>306</v>
      </c>
      <c r="B87" s="1090" t="s">
        <v>711</v>
      </c>
      <c r="C87" s="783" t="s">
        <v>1292</v>
      </c>
      <c r="E87" s="1104">
        <v>0</v>
      </c>
      <c r="F87" s="1105">
        <v>0</v>
      </c>
      <c r="G87" s="1105">
        <v>0</v>
      </c>
      <c r="H87" s="1105">
        <v>0</v>
      </c>
      <c r="I87" s="1105">
        <v>0</v>
      </c>
      <c r="J87" s="1105">
        <v>0</v>
      </c>
      <c r="K87" s="1106">
        <v>0</v>
      </c>
      <c r="L87" s="1103">
        <f t="shared" si="21"/>
        <v>0</v>
      </c>
      <c r="M87" s="1097">
        <v>2</v>
      </c>
      <c r="N87" s="280">
        <v>0</v>
      </c>
      <c r="O87" s="280">
        <v>0</v>
      </c>
      <c r="P87" s="280">
        <v>0</v>
      </c>
      <c r="Q87" s="280">
        <v>0</v>
      </c>
      <c r="R87" s="280">
        <v>1</v>
      </c>
      <c r="S87" s="280">
        <v>3</v>
      </c>
      <c r="T87" s="1098">
        <v>6</v>
      </c>
      <c r="U87" s="818">
        <f>E87/M87</f>
        <v>0</v>
      </c>
      <c r="V87" s="818">
        <v>0</v>
      </c>
      <c r="W87" s="818">
        <v>0</v>
      </c>
      <c r="X87" s="818">
        <v>0</v>
      </c>
      <c r="Y87" s="818">
        <v>0</v>
      </c>
      <c r="Z87" s="818">
        <f t="shared" si="25"/>
        <v>0</v>
      </c>
      <c r="AA87" s="818">
        <f t="shared" si="26"/>
        <v>0</v>
      </c>
      <c r="AB87" s="818">
        <f t="shared" si="20"/>
        <v>0</v>
      </c>
      <c r="AC87" s="1108" t="s">
        <v>878</v>
      </c>
      <c r="AD87" s="1108" t="s">
        <v>878</v>
      </c>
      <c r="AE87" s="1121"/>
      <c r="AF87" s="831" t="s">
        <v>792</v>
      </c>
      <c r="AG87" s="832" t="s">
        <v>792</v>
      </c>
      <c r="AH87" s="842" t="s">
        <v>878</v>
      </c>
    </row>
    <row r="88" spans="1:34" ht="15.75" thickBot="1">
      <c r="A88" s="1087" t="s">
        <v>468</v>
      </c>
      <c r="B88" s="1090" t="s">
        <v>542</v>
      </c>
      <c r="C88" s="783" t="s">
        <v>1292</v>
      </c>
      <c r="E88" s="1104">
        <v>0</v>
      </c>
      <c r="F88" s="1105">
        <v>0</v>
      </c>
      <c r="G88" s="1105">
        <v>0</v>
      </c>
      <c r="H88" s="1105">
        <v>0</v>
      </c>
      <c r="I88" s="1105">
        <v>0</v>
      </c>
      <c r="J88" s="1105">
        <v>1</v>
      </c>
      <c r="K88" s="1106">
        <v>0</v>
      </c>
      <c r="L88" s="1103">
        <f t="shared" si="21"/>
        <v>1</v>
      </c>
      <c r="M88" s="1097">
        <v>0</v>
      </c>
      <c r="N88" s="280">
        <v>0</v>
      </c>
      <c r="O88" s="280">
        <v>0</v>
      </c>
      <c r="P88" s="280">
        <v>1</v>
      </c>
      <c r="Q88" s="280">
        <v>0</v>
      </c>
      <c r="R88" s="280">
        <v>8</v>
      </c>
      <c r="S88" s="280">
        <v>1</v>
      </c>
      <c r="T88" s="1098">
        <v>10</v>
      </c>
      <c r="U88" s="818">
        <v>0</v>
      </c>
      <c r="V88" s="818">
        <v>0</v>
      </c>
      <c r="W88" s="818">
        <v>0</v>
      </c>
      <c r="X88" s="818">
        <f>H88/P88</f>
        <v>0</v>
      </c>
      <c r="Y88" s="818">
        <v>0</v>
      </c>
      <c r="Z88" s="818">
        <f t="shared" si="25"/>
        <v>0.125</v>
      </c>
      <c r="AA88" s="818">
        <f t="shared" si="26"/>
        <v>0</v>
      </c>
      <c r="AB88" s="818">
        <f t="shared" si="20"/>
        <v>0.1</v>
      </c>
      <c r="AC88" s="1108" t="s">
        <v>878</v>
      </c>
      <c r="AD88" s="1108" t="s">
        <v>878</v>
      </c>
      <c r="AE88" s="1121"/>
      <c r="AF88" s="831" t="s">
        <v>792</v>
      </c>
      <c r="AG88" s="832" t="s">
        <v>792</v>
      </c>
      <c r="AH88" s="842" t="s">
        <v>878</v>
      </c>
    </row>
    <row r="89" spans="1:34" ht="15.75" thickBot="1">
      <c r="A89" s="1087" t="s">
        <v>22</v>
      </c>
      <c r="B89" s="1090" t="s">
        <v>730</v>
      </c>
      <c r="C89" s="783" t="s">
        <v>1292</v>
      </c>
      <c r="E89" s="1104">
        <v>0</v>
      </c>
      <c r="F89" s="1105">
        <v>0</v>
      </c>
      <c r="G89" s="1105">
        <v>0</v>
      </c>
      <c r="H89" s="1105">
        <v>0</v>
      </c>
      <c r="I89" s="1105">
        <v>0</v>
      </c>
      <c r="J89" s="1105">
        <v>0</v>
      </c>
      <c r="K89" s="1106">
        <v>0</v>
      </c>
      <c r="L89" s="1103">
        <f t="shared" si="21"/>
        <v>0</v>
      </c>
      <c r="M89" s="1097">
        <v>1</v>
      </c>
      <c r="N89" s="280">
        <v>0</v>
      </c>
      <c r="O89" s="280">
        <v>0</v>
      </c>
      <c r="P89" s="280">
        <v>0</v>
      </c>
      <c r="Q89" s="280">
        <v>0</v>
      </c>
      <c r="R89" s="280">
        <v>30</v>
      </c>
      <c r="S89" s="280">
        <v>3</v>
      </c>
      <c r="T89" s="1098">
        <v>34</v>
      </c>
      <c r="U89" s="818">
        <f t="shared" ref="U89:U98" si="27">E89/M89</f>
        <v>0</v>
      </c>
      <c r="V89" s="818">
        <v>0</v>
      </c>
      <c r="W89" s="818">
        <v>0</v>
      </c>
      <c r="X89" s="818">
        <v>0</v>
      </c>
      <c r="Y89" s="818">
        <v>0</v>
      </c>
      <c r="Z89" s="818">
        <f t="shared" si="25"/>
        <v>0</v>
      </c>
      <c r="AA89" s="818">
        <f t="shared" si="26"/>
        <v>0</v>
      </c>
      <c r="AB89" s="818">
        <f t="shared" si="20"/>
        <v>0</v>
      </c>
      <c r="AC89" s="1108" t="s">
        <v>878</v>
      </c>
      <c r="AD89" s="1108" t="s">
        <v>878</v>
      </c>
      <c r="AE89" s="1121"/>
      <c r="AF89" s="831" t="s">
        <v>792</v>
      </c>
      <c r="AG89" s="832" t="s">
        <v>792</v>
      </c>
      <c r="AH89" s="842" t="s">
        <v>878</v>
      </c>
    </row>
    <row r="90" spans="1:34" ht="15.75" customHeight="1" thickBot="1">
      <c r="A90" s="1087" t="s">
        <v>1148</v>
      </c>
      <c r="B90" s="1090" t="s">
        <v>556</v>
      </c>
      <c r="C90" s="783" t="s">
        <v>1292</v>
      </c>
      <c r="E90" s="1104">
        <v>0</v>
      </c>
      <c r="F90" s="1105">
        <v>0</v>
      </c>
      <c r="G90" s="1105">
        <v>0</v>
      </c>
      <c r="H90" s="1105">
        <v>0</v>
      </c>
      <c r="I90" s="1105">
        <v>0</v>
      </c>
      <c r="J90" s="1105">
        <v>1</v>
      </c>
      <c r="K90" s="1106">
        <v>0</v>
      </c>
      <c r="L90" s="1103">
        <f t="shared" si="21"/>
        <v>1</v>
      </c>
      <c r="M90" s="1097">
        <v>5</v>
      </c>
      <c r="N90" s="280">
        <v>2</v>
      </c>
      <c r="O90" s="280">
        <v>4</v>
      </c>
      <c r="P90" s="280">
        <v>0</v>
      </c>
      <c r="Q90" s="280">
        <v>12</v>
      </c>
      <c r="R90" s="280">
        <v>111</v>
      </c>
      <c r="S90" s="280">
        <v>7</v>
      </c>
      <c r="T90" s="1098">
        <v>141</v>
      </c>
      <c r="U90" s="818">
        <f t="shared" si="27"/>
        <v>0</v>
      </c>
      <c r="V90" s="818">
        <f t="shared" ref="V90:V98" si="28">F90/N90</f>
        <v>0</v>
      </c>
      <c r="W90" s="818">
        <f t="shared" ref="W90:W98" si="29">G90/O90</f>
        <v>0</v>
      </c>
      <c r="X90" s="818">
        <v>0</v>
      </c>
      <c r="Y90" s="818">
        <f t="shared" ref="Y90:Y115" si="30">I90/Q90</f>
        <v>0</v>
      </c>
      <c r="Z90" s="818">
        <f t="shared" si="25"/>
        <v>9.0090090090090089E-3</v>
      </c>
      <c r="AA90" s="818">
        <f t="shared" si="26"/>
        <v>0</v>
      </c>
      <c r="AB90" s="818">
        <f t="shared" si="20"/>
        <v>7.0921985815602835E-3</v>
      </c>
      <c r="AC90" s="1108" t="s">
        <v>878</v>
      </c>
      <c r="AD90" s="1108" t="s">
        <v>878</v>
      </c>
      <c r="AE90" s="1121"/>
      <c r="AF90" s="831" t="s">
        <v>792</v>
      </c>
      <c r="AG90" s="832" t="s">
        <v>792</v>
      </c>
      <c r="AH90" s="842" t="s">
        <v>878</v>
      </c>
    </row>
    <row r="91" spans="1:34" ht="15.75" customHeight="1" thickBot="1">
      <c r="A91" s="1087" t="s">
        <v>335</v>
      </c>
      <c r="B91" s="1090" t="s">
        <v>706</v>
      </c>
      <c r="C91" s="783" t="s">
        <v>1292</v>
      </c>
      <c r="E91" s="1104">
        <v>0</v>
      </c>
      <c r="F91" s="1105">
        <v>0</v>
      </c>
      <c r="G91" s="1105">
        <v>0</v>
      </c>
      <c r="H91" s="1105">
        <v>0</v>
      </c>
      <c r="I91" s="1105">
        <v>0</v>
      </c>
      <c r="J91" s="1105">
        <v>0</v>
      </c>
      <c r="K91" s="1106">
        <v>0</v>
      </c>
      <c r="L91" s="1103">
        <f t="shared" si="21"/>
        <v>0</v>
      </c>
      <c r="M91" s="1097">
        <v>7</v>
      </c>
      <c r="N91" s="280">
        <v>3</v>
      </c>
      <c r="O91" s="280">
        <v>4</v>
      </c>
      <c r="P91" s="280">
        <v>0</v>
      </c>
      <c r="Q91" s="280">
        <v>12</v>
      </c>
      <c r="R91" s="280">
        <v>147</v>
      </c>
      <c r="S91" s="280">
        <v>16</v>
      </c>
      <c r="T91" s="1098">
        <v>189</v>
      </c>
      <c r="U91" s="818">
        <f t="shared" si="27"/>
        <v>0</v>
      </c>
      <c r="V91" s="818">
        <f t="shared" si="28"/>
        <v>0</v>
      </c>
      <c r="W91" s="818">
        <f t="shared" si="29"/>
        <v>0</v>
      </c>
      <c r="X91" s="818">
        <v>0</v>
      </c>
      <c r="Y91" s="818">
        <f t="shared" si="30"/>
        <v>0</v>
      </c>
      <c r="Z91" s="818">
        <f t="shared" si="25"/>
        <v>0</v>
      </c>
      <c r="AA91" s="818">
        <f t="shared" si="26"/>
        <v>0</v>
      </c>
      <c r="AB91" s="818">
        <f t="shared" ref="AB91:AB127" si="31">L91/T91</f>
        <v>0</v>
      </c>
      <c r="AC91" s="1108" t="s">
        <v>878</v>
      </c>
      <c r="AD91" s="1108" t="s">
        <v>878</v>
      </c>
      <c r="AE91" s="1121"/>
      <c r="AF91" s="831" t="s">
        <v>792</v>
      </c>
      <c r="AG91" s="832" t="s">
        <v>792</v>
      </c>
      <c r="AH91" s="842" t="s">
        <v>878</v>
      </c>
    </row>
    <row r="92" spans="1:34" ht="15.75" customHeight="1" thickBot="1">
      <c r="A92" s="1087" t="s">
        <v>486</v>
      </c>
      <c r="B92" s="1090" t="s">
        <v>750</v>
      </c>
      <c r="C92" s="783" t="s">
        <v>1298</v>
      </c>
      <c r="E92" s="1104">
        <v>5</v>
      </c>
      <c r="F92" s="1105">
        <v>5</v>
      </c>
      <c r="G92" s="1105">
        <v>36</v>
      </c>
      <c r="H92" s="1105">
        <v>1</v>
      </c>
      <c r="I92" s="1105">
        <v>25</v>
      </c>
      <c r="J92" s="1105">
        <v>14</v>
      </c>
      <c r="K92" s="1106">
        <v>7</v>
      </c>
      <c r="L92" s="1103">
        <f t="shared" si="21"/>
        <v>93</v>
      </c>
      <c r="M92" s="1097">
        <v>115</v>
      </c>
      <c r="N92" s="280">
        <v>741</v>
      </c>
      <c r="O92" s="280">
        <v>1427</v>
      </c>
      <c r="P92" s="280">
        <v>28</v>
      </c>
      <c r="Q92" s="280">
        <v>1094</v>
      </c>
      <c r="R92" s="280">
        <v>2595</v>
      </c>
      <c r="S92" s="280">
        <v>417</v>
      </c>
      <c r="T92" s="1098">
        <v>6417</v>
      </c>
      <c r="U92" s="818">
        <f t="shared" si="27"/>
        <v>4.3478260869565216E-2</v>
      </c>
      <c r="V92" s="818">
        <f t="shared" si="28"/>
        <v>6.7476383265856954E-3</v>
      </c>
      <c r="W92" s="818">
        <f t="shared" si="29"/>
        <v>2.5227750525578137E-2</v>
      </c>
      <c r="X92" s="818">
        <f>H92/P92</f>
        <v>3.5714285714285712E-2</v>
      </c>
      <c r="Y92" s="818">
        <f t="shared" si="30"/>
        <v>2.2851919561243144E-2</v>
      </c>
      <c r="Z92" s="818">
        <f t="shared" si="25"/>
        <v>5.3949903660886322E-3</v>
      </c>
      <c r="AA92" s="818">
        <f t="shared" si="26"/>
        <v>1.6786570743405275E-2</v>
      </c>
      <c r="AB92" s="818">
        <f t="shared" si="31"/>
        <v>1.4492753623188406E-2</v>
      </c>
      <c r="AC92" s="1108" t="s">
        <v>878</v>
      </c>
      <c r="AD92" s="1108" t="s">
        <v>792</v>
      </c>
      <c r="AE92" s="1121" t="s">
        <v>1932</v>
      </c>
      <c r="AF92" s="831" t="s">
        <v>792</v>
      </c>
      <c r="AG92" s="832" t="s">
        <v>792</v>
      </c>
      <c r="AH92" s="842" t="s">
        <v>878</v>
      </c>
    </row>
    <row r="93" spans="1:34" ht="15.75" customHeight="1" thickBot="1">
      <c r="A93" s="1087" t="s">
        <v>456</v>
      </c>
      <c r="B93" s="1090" t="s">
        <v>592</v>
      </c>
      <c r="C93" s="783" t="s">
        <v>1298</v>
      </c>
      <c r="E93" s="1104">
        <v>0</v>
      </c>
      <c r="F93" s="1105">
        <v>1</v>
      </c>
      <c r="G93" s="1105">
        <v>22</v>
      </c>
      <c r="H93" s="1105">
        <v>0</v>
      </c>
      <c r="I93" s="1105">
        <v>23</v>
      </c>
      <c r="J93" s="1105">
        <v>11</v>
      </c>
      <c r="K93" s="1106">
        <v>21</v>
      </c>
      <c r="L93" s="1103">
        <f t="shared" si="21"/>
        <v>78</v>
      </c>
      <c r="M93" s="1097">
        <v>32</v>
      </c>
      <c r="N93" s="280">
        <v>150</v>
      </c>
      <c r="O93" s="280">
        <v>415</v>
      </c>
      <c r="P93" s="280">
        <v>101</v>
      </c>
      <c r="Q93" s="280">
        <v>714</v>
      </c>
      <c r="R93" s="280">
        <v>855</v>
      </c>
      <c r="S93" s="280">
        <v>516</v>
      </c>
      <c r="T93" s="1098">
        <v>2783</v>
      </c>
      <c r="U93" s="818">
        <f t="shared" si="27"/>
        <v>0</v>
      </c>
      <c r="V93" s="818">
        <f t="shared" si="28"/>
        <v>6.6666666666666671E-3</v>
      </c>
      <c r="W93" s="818">
        <f t="shared" si="29"/>
        <v>5.3012048192771083E-2</v>
      </c>
      <c r="X93" s="818">
        <f>H93/P93</f>
        <v>0</v>
      </c>
      <c r="Y93" s="818">
        <f t="shared" si="30"/>
        <v>3.2212885154061621E-2</v>
      </c>
      <c r="Z93" s="818">
        <f t="shared" si="25"/>
        <v>1.2865497076023392E-2</v>
      </c>
      <c r="AA93" s="818">
        <f t="shared" si="26"/>
        <v>4.0697674418604654E-2</v>
      </c>
      <c r="AB93" s="818">
        <f t="shared" si="31"/>
        <v>2.8027308659719728E-2</v>
      </c>
      <c r="AC93" s="1108" t="s">
        <v>878</v>
      </c>
      <c r="AD93" s="1108" t="s">
        <v>792</v>
      </c>
      <c r="AE93" s="1121" t="s">
        <v>2751</v>
      </c>
      <c r="AF93" s="831" t="s">
        <v>792</v>
      </c>
      <c r="AG93" s="835" t="s">
        <v>792</v>
      </c>
      <c r="AH93" s="842" t="s">
        <v>878</v>
      </c>
    </row>
    <row r="94" spans="1:34" ht="15.75" thickBot="1">
      <c r="A94" s="1087" t="s">
        <v>355</v>
      </c>
      <c r="B94" s="1090" t="s">
        <v>588</v>
      </c>
      <c r="C94" s="783" t="s">
        <v>1298</v>
      </c>
      <c r="E94" s="1104">
        <v>0</v>
      </c>
      <c r="F94" s="1105">
        <v>1</v>
      </c>
      <c r="G94" s="1105">
        <v>0</v>
      </c>
      <c r="H94" s="1105">
        <v>0</v>
      </c>
      <c r="I94" s="1105">
        <v>1</v>
      </c>
      <c r="J94" s="1105">
        <v>8</v>
      </c>
      <c r="K94" s="1106">
        <v>3</v>
      </c>
      <c r="L94" s="1103">
        <f t="shared" si="21"/>
        <v>13</v>
      </c>
      <c r="M94" s="1097">
        <v>14</v>
      </c>
      <c r="N94" s="280">
        <v>6</v>
      </c>
      <c r="O94" s="280">
        <v>5</v>
      </c>
      <c r="P94" s="280">
        <v>2</v>
      </c>
      <c r="Q94" s="280">
        <v>82</v>
      </c>
      <c r="R94" s="280">
        <v>415</v>
      </c>
      <c r="S94" s="280">
        <v>24</v>
      </c>
      <c r="T94" s="1098">
        <v>548</v>
      </c>
      <c r="U94" s="818">
        <f t="shared" si="27"/>
        <v>0</v>
      </c>
      <c r="V94" s="818">
        <f t="shared" si="28"/>
        <v>0.16666666666666666</v>
      </c>
      <c r="W94" s="818">
        <f t="shared" si="29"/>
        <v>0</v>
      </c>
      <c r="X94" s="818">
        <f>H94/P94</f>
        <v>0</v>
      </c>
      <c r="Y94" s="818">
        <f t="shared" si="30"/>
        <v>1.2195121951219513E-2</v>
      </c>
      <c r="Z94" s="818">
        <f t="shared" si="25"/>
        <v>1.9277108433734941E-2</v>
      </c>
      <c r="AA94" s="818">
        <f t="shared" si="26"/>
        <v>0.125</v>
      </c>
      <c r="AB94" s="818">
        <f t="shared" si="31"/>
        <v>2.3722627737226276E-2</v>
      </c>
      <c r="AC94" s="1108" t="s">
        <v>878</v>
      </c>
      <c r="AD94" s="1108" t="s">
        <v>878</v>
      </c>
      <c r="AE94" s="1121"/>
      <c r="AF94" s="831" t="s">
        <v>792</v>
      </c>
      <c r="AG94" s="832" t="s">
        <v>792</v>
      </c>
      <c r="AH94" s="842" t="s">
        <v>878</v>
      </c>
    </row>
    <row r="95" spans="1:34" ht="15.75" customHeight="1" thickBot="1">
      <c r="A95" s="1087" t="s">
        <v>1172</v>
      </c>
      <c r="B95" s="1090" t="s">
        <v>651</v>
      </c>
      <c r="C95" s="783" t="s">
        <v>1298</v>
      </c>
      <c r="E95" s="1104">
        <v>0</v>
      </c>
      <c r="F95" s="1105">
        <v>0</v>
      </c>
      <c r="G95" s="1105">
        <v>0</v>
      </c>
      <c r="H95" s="1105">
        <v>0</v>
      </c>
      <c r="I95" s="1105">
        <v>0</v>
      </c>
      <c r="J95" s="1105">
        <v>0</v>
      </c>
      <c r="K95" s="1106">
        <v>0</v>
      </c>
      <c r="L95" s="1103">
        <f t="shared" si="21"/>
        <v>0</v>
      </c>
      <c r="M95" s="1097">
        <v>3</v>
      </c>
      <c r="N95" s="280">
        <v>54</v>
      </c>
      <c r="O95" s="280">
        <v>9</v>
      </c>
      <c r="P95" s="280">
        <v>4</v>
      </c>
      <c r="Q95" s="280">
        <v>23</v>
      </c>
      <c r="R95" s="280">
        <v>329</v>
      </c>
      <c r="S95" s="280">
        <v>26</v>
      </c>
      <c r="T95" s="1098">
        <v>448</v>
      </c>
      <c r="U95" s="818">
        <f t="shared" si="27"/>
        <v>0</v>
      </c>
      <c r="V95" s="818">
        <f t="shared" si="28"/>
        <v>0</v>
      </c>
      <c r="W95" s="818">
        <f t="shared" si="29"/>
        <v>0</v>
      </c>
      <c r="X95" s="818">
        <f>H95/P95</f>
        <v>0</v>
      </c>
      <c r="Y95" s="818">
        <f t="shared" si="30"/>
        <v>0</v>
      </c>
      <c r="Z95" s="818">
        <f t="shared" si="25"/>
        <v>0</v>
      </c>
      <c r="AA95" s="818">
        <f t="shared" si="26"/>
        <v>0</v>
      </c>
      <c r="AB95" s="818">
        <f t="shared" si="31"/>
        <v>0</v>
      </c>
      <c r="AC95" s="1108" t="s">
        <v>878</v>
      </c>
      <c r="AD95" s="1108" t="s">
        <v>878</v>
      </c>
      <c r="AE95" s="1121"/>
      <c r="AF95" s="831" t="s">
        <v>792</v>
      </c>
      <c r="AG95" s="832" t="s">
        <v>792</v>
      </c>
      <c r="AH95" s="842" t="s">
        <v>878</v>
      </c>
    </row>
    <row r="96" spans="1:34" ht="15.75" thickBot="1">
      <c r="A96" s="1087" t="s">
        <v>284</v>
      </c>
      <c r="B96" s="1090" t="s">
        <v>611</v>
      </c>
      <c r="C96" s="783" t="s">
        <v>1298</v>
      </c>
      <c r="E96" s="1104">
        <v>0</v>
      </c>
      <c r="F96" s="1105">
        <v>0</v>
      </c>
      <c r="G96" s="1105">
        <v>4</v>
      </c>
      <c r="H96" s="1105">
        <v>0</v>
      </c>
      <c r="I96" s="1105">
        <v>3</v>
      </c>
      <c r="J96" s="1105">
        <v>0</v>
      </c>
      <c r="K96" s="1106">
        <v>0</v>
      </c>
      <c r="L96" s="1103">
        <f t="shared" si="21"/>
        <v>7</v>
      </c>
      <c r="M96" s="1097">
        <v>61</v>
      </c>
      <c r="N96" s="280">
        <v>226</v>
      </c>
      <c r="O96" s="280">
        <v>349</v>
      </c>
      <c r="P96" s="280">
        <v>97</v>
      </c>
      <c r="Q96" s="280">
        <v>957</v>
      </c>
      <c r="R96" s="280">
        <v>646</v>
      </c>
      <c r="S96" s="280">
        <v>205</v>
      </c>
      <c r="T96" s="1098">
        <v>2541</v>
      </c>
      <c r="U96" s="818">
        <f t="shared" si="27"/>
        <v>0</v>
      </c>
      <c r="V96" s="818">
        <f t="shared" si="28"/>
        <v>0</v>
      </c>
      <c r="W96" s="818">
        <f t="shared" si="29"/>
        <v>1.1461318051575931E-2</v>
      </c>
      <c r="X96" s="818">
        <f>H96/P96</f>
        <v>0</v>
      </c>
      <c r="Y96" s="818">
        <f t="shared" si="30"/>
        <v>3.134796238244514E-3</v>
      </c>
      <c r="Z96" s="818">
        <f t="shared" si="25"/>
        <v>0</v>
      </c>
      <c r="AA96" s="818">
        <f t="shared" si="26"/>
        <v>0</v>
      </c>
      <c r="AB96" s="818">
        <f t="shared" si="31"/>
        <v>2.7548209366391185E-3</v>
      </c>
      <c r="AC96" s="1108" t="s">
        <v>878</v>
      </c>
      <c r="AD96" s="1108" t="s">
        <v>878</v>
      </c>
      <c r="AE96" s="1121"/>
      <c r="AF96" s="831" t="s">
        <v>792</v>
      </c>
      <c r="AG96" s="832" t="s">
        <v>792</v>
      </c>
      <c r="AH96" s="842" t="s">
        <v>878</v>
      </c>
    </row>
    <row r="97" spans="1:34" ht="15.75" thickBot="1">
      <c r="A97" s="1087" t="s">
        <v>440</v>
      </c>
      <c r="B97" s="1090" t="s">
        <v>714</v>
      </c>
      <c r="C97" s="783" t="s">
        <v>1298</v>
      </c>
      <c r="E97" s="1104">
        <v>0</v>
      </c>
      <c r="F97" s="1105">
        <v>0</v>
      </c>
      <c r="G97" s="1105">
        <v>0</v>
      </c>
      <c r="H97" s="1105">
        <v>0</v>
      </c>
      <c r="I97" s="1105">
        <v>0</v>
      </c>
      <c r="J97" s="1105">
        <v>0</v>
      </c>
      <c r="K97" s="1106">
        <v>0</v>
      </c>
      <c r="L97" s="1103">
        <f t="shared" si="21"/>
        <v>0</v>
      </c>
      <c r="M97" s="1097">
        <v>4</v>
      </c>
      <c r="N97" s="280">
        <v>2</v>
      </c>
      <c r="O97" s="280">
        <v>3</v>
      </c>
      <c r="P97" s="280">
        <v>0</v>
      </c>
      <c r="Q97" s="280">
        <v>25</v>
      </c>
      <c r="R97" s="280">
        <v>140</v>
      </c>
      <c r="S97" s="280">
        <v>19</v>
      </c>
      <c r="T97" s="1098">
        <v>193</v>
      </c>
      <c r="U97" s="818">
        <f t="shared" si="27"/>
        <v>0</v>
      </c>
      <c r="V97" s="818">
        <f t="shared" si="28"/>
        <v>0</v>
      </c>
      <c r="W97" s="818">
        <f t="shared" si="29"/>
        <v>0</v>
      </c>
      <c r="X97" s="818">
        <v>0</v>
      </c>
      <c r="Y97" s="818">
        <f t="shared" si="30"/>
        <v>0</v>
      </c>
      <c r="Z97" s="818">
        <f t="shared" si="25"/>
        <v>0</v>
      </c>
      <c r="AA97" s="818">
        <f t="shared" si="26"/>
        <v>0</v>
      </c>
      <c r="AB97" s="818">
        <f t="shared" si="31"/>
        <v>0</v>
      </c>
      <c r="AC97" s="1108" t="s">
        <v>878</v>
      </c>
      <c r="AD97" s="1108" t="s">
        <v>878</v>
      </c>
      <c r="AE97" s="1121"/>
      <c r="AF97" s="831" t="s">
        <v>792</v>
      </c>
      <c r="AG97" s="832" t="s">
        <v>792</v>
      </c>
      <c r="AH97" s="842" t="s">
        <v>878</v>
      </c>
    </row>
    <row r="98" spans="1:34" ht="15.75" customHeight="1" thickBot="1">
      <c r="A98" s="1087" t="s">
        <v>321</v>
      </c>
      <c r="B98" s="1090" t="s">
        <v>737</v>
      </c>
      <c r="C98" s="783" t="s">
        <v>1298</v>
      </c>
      <c r="E98" s="1104">
        <v>1</v>
      </c>
      <c r="F98" s="1105">
        <v>4</v>
      </c>
      <c r="G98" s="1105">
        <v>29</v>
      </c>
      <c r="H98" s="1105">
        <v>1</v>
      </c>
      <c r="I98" s="1105">
        <v>11</v>
      </c>
      <c r="J98" s="1105">
        <v>4</v>
      </c>
      <c r="K98" s="1106">
        <v>4</v>
      </c>
      <c r="L98" s="1103">
        <f t="shared" si="21"/>
        <v>54</v>
      </c>
      <c r="M98" s="1097">
        <v>21</v>
      </c>
      <c r="N98" s="280">
        <v>266</v>
      </c>
      <c r="O98" s="280">
        <v>514</v>
      </c>
      <c r="P98" s="280">
        <v>15</v>
      </c>
      <c r="Q98" s="280">
        <v>546</v>
      </c>
      <c r="R98" s="280">
        <v>565</v>
      </c>
      <c r="S98" s="280">
        <v>107</v>
      </c>
      <c r="T98" s="1098">
        <v>2034</v>
      </c>
      <c r="U98" s="818">
        <f t="shared" si="27"/>
        <v>4.7619047619047616E-2</v>
      </c>
      <c r="V98" s="818">
        <f t="shared" si="28"/>
        <v>1.5037593984962405E-2</v>
      </c>
      <c r="W98" s="818">
        <f t="shared" si="29"/>
        <v>5.642023346303502E-2</v>
      </c>
      <c r="X98" s="818">
        <f>H98/P98</f>
        <v>6.6666666666666666E-2</v>
      </c>
      <c r="Y98" s="818">
        <f t="shared" si="30"/>
        <v>2.0146520146520148E-2</v>
      </c>
      <c r="Z98" s="818">
        <f t="shared" si="25"/>
        <v>7.0796460176991149E-3</v>
      </c>
      <c r="AA98" s="818">
        <f t="shared" si="26"/>
        <v>3.7383177570093455E-2</v>
      </c>
      <c r="AB98" s="818">
        <f t="shared" si="31"/>
        <v>2.6548672566371681E-2</v>
      </c>
      <c r="AC98" s="1108" t="s">
        <v>878</v>
      </c>
      <c r="AD98" s="1108" t="s">
        <v>792</v>
      </c>
      <c r="AE98" s="1121" t="s">
        <v>2751</v>
      </c>
      <c r="AF98" s="831" t="s">
        <v>792</v>
      </c>
      <c r="AG98" s="832" t="s">
        <v>792</v>
      </c>
      <c r="AH98" s="842" t="s">
        <v>878</v>
      </c>
    </row>
    <row r="99" spans="1:34" ht="15.75" thickBot="1">
      <c r="A99" s="1087" t="s">
        <v>32</v>
      </c>
      <c r="B99" s="1090" t="s">
        <v>759</v>
      </c>
      <c r="C99" s="783" t="s">
        <v>1298</v>
      </c>
      <c r="E99" s="1104">
        <v>0</v>
      </c>
      <c r="F99" s="1105">
        <v>0</v>
      </c>
      <c r="G99" s="1105">
        <v>0</v>
      </c>
      <c r="H99" s="1105">
        <v>0</v>
      </c>
      <c r="I99" s="1105">
        <v>0</v>
      </c>
      <c r="J99" s="1105">
        <v>0</v>
      </c>
      <c r="K99" s="1106">
        <v>0</v>
      </c>
      <c r="L99" s="1103">
        <f t="shared" si="21"/>
        <v>0</v>
      </c>
      <c r="M99" s="1097">
        <v>0</v>
      </c>
      <c r="N99" s="280">
        <v>0</v>
      </c>
      <c r="O99" s="280">
        <v>0</v>
      </c>
      <c r="P99" s="280">
        <v>0</v>
      </c>
      <c r="Q99" s="280">
        <v>3</v>
      </c>
      <c r="R99" s="280">
        <v>5</v>
      </c>
      <c r="S99" s="280">
        <v>0</v>
      </c>
      <c r="T99" s="1098">
        <v>8</v>
      </c>
      <c r="U99" s="818">
        <v>0</v>
      </c>
      <c r="V99" s="818">
        <v>0</v>
      </c>
      <c r="W99" s="818">
        <v>0</v>
      </c>
      <c r="X99" s="818">
        <v>0</v>
      </c>
      <c r="Y99" s="818">
        <f t="shared" si="30"/>
        <v>0</v>
      </c>
      <c r="Z99" s="818">
        <f t="shared" si="25"/>
        <v>0</v>
      </c>
      <c r="AA99" s="818">
        <v>0</v>
      </c>
      <c r="AB99" s="818">
        <f t="shared" si="31"/>
        <v>0</v>
      </c>
      <c r="AC99" s="1108" t="s">
        <v>878</v>
      </c>
      <c r="AD99" s="1108" t="s">
        <v>878</v>
      </c>
      <c r="AE99" s="1121"/>
      <c r="AF99" s="831" t="s">
        <v>792</v>
      </c>
      <c r="AG99" s="832" t="s">
        <v>792</v>
      </c>
      <c r="AH99" s="842" t="s">
        <v>878</v>
      </c>
    </row>
    <row r="100" spans="1:34" ht="15.75" customHeight="1" thickBot="1">
      <c r="A100" s="1087" t="s">
        <v>140</v>
      </c>
      <c r="B100" s="1090" t="s">
        <v>532</v>
      </c>
      <c r="C100" s="783" t="s">
        <v>1298</v>
      </c>
      <c r="E100" s="1104">
        <v>0</v>
      </c>
      <c r="F100" s="1105">
        <v>1</v>
      </c>
      <c r="G100" s="1105">
        <v>5</v>
      </c>
      <c r="H100" s="1105">
        <v>0</v>
      </c>
      <c r="I100" s="1105">
        <v>5</v>
      </c>
      <c r="J100" s="1105">
        <v>3</v>
      </c>
      <c r="K100" s="1106">
        <v>1</v>
      </c>
      <c r="L100" s="1103">
        <f t="shared" si="21"/>
        <v>15</v>
      </c>
      <c r="M100" s="1097">
        <v>6</v>
      </c>
      <c r="N100" s="280">
        <v>263</v>
      </c>
      <c r="O100" s="280">
        <v>88</v>
      </c>
      <c r="P100" s="280">
        <v>6</v>
      </c>
      <c r="Q100" s="280">
        <v>354</v>
      </c>
      <c r="R100" s="280">
        <v>854</v>
      </c>
      <c r="S100" s="280">
        <v>153</v>
      </c>
      <c r="T100" s="1098">
        <v>1724</v>
      </c>
      <c r="U100" s="818">
        <f t="shared" ref="U100:U115" si="32">E100/M100</f>
        <v>0</v>
      </c>
      <c r="V100" s="818">
        <f t="shared" ref="V100:V115" si="33">F100/N100</f>
        <v>3.8022813688212928E-3</v>
      </c>
      <c r="W100" s="818">
        <f t="shared" ref="W100:W115" si="34">G100/O100</f>
        <v>5.6818181818181816E-2</v>
      </c>
      <c r="X100" s="818">
        <f t="shared" ref="X100:X115" si="35">H100/P100</f>
        <v>0</v>
      </c>
      <c r="Y100" s="818">
        <f t="shared" si="30"/>
        <v>1.4124293785310734E-2</v>
      </c>
      <c r="Z100" s="818">
        <f t="shared" si="25"/>
        <v>3.5128805620608899E-3</v>
      </c>
      <c r="AA100" s="818">
        <f t="shared" ref="AA100:AA115" si="36">K100/S100</f>
        <v>6.5359477124183009E-3</v>
      </c>
      <c r="AB100" s="818">
        <f t="shared" si="31"/>
        <v>8.7006960556844544E-3</v>
      </c>
      <c r="AC100" s="1108" t="s">
        <v>878</v>
      </c>
      <c r="AD100" s="1108" t="s">
        <v>792</v>
      </c>
      <c r="AE100" s="1121" t="s">
        <v>1620</v>
      </c>
      <c r="AF100" s="831" t="s">
        <v>792</v>
      </c>
      <c r="AG100" s="832" t="s">
        <v>792</v>
      </c>
      <c r="AH100" s="842" t="s">
        <v>878</v>
      </c>
    </row>
    <row r="101" spans="1:34" ht="15.75" customHeight="1" thickBot="1">
      <c r="A101" s="1087" t="s">
        <v>503</v>
      </c>
      <c r="B101" s="1090" t="s">
        <v>788</v>
      </c>
      <c r="C101" s="783" t="s">
        <v>1298</v>
      </c>
      <c r="E101" s="1104">
        <v>0</v>
      </c>
      <c r="F101" s="1105">
        <v>1</v>
      </c>
      <c r="G101" s="1105">
        <v>2</v>
      </c>
      <c r="H101" s="1105">
        <v>0</v>
      </c>
      <c r="I101" s="1105">
        <v>1</v>
      </c>
      <c r="J101" s="1105">
        <v>0</v>
      </c>
      <c r="K101" s="1106">
        <v>0</v>
      </c>
      <c r="L101" s="1103">
        <f t="shared" si="21"/>
        <v>4</v>
      </c>
      <c r="M101" s="1097">
        <v>6</v>
      </c>
      <c r="N101" s="280">
        <v>49</v>
      </c>
      <c r="O101" s="280">
        <v>56</v>
      </c>
      <c r="P101" s="280">
        <v>8</v>
      </c>
      <c r="Q101" s="280">
        <v>99</v>
      </c>
      <c r="R101" s="280">
        <v>44</v>
      </c>
      <c r="S101" s="280">
        <v>10</v>
      </c>
      <c r="T101" s="1098">
        <v>272</v>
      </c>
      <c r="U101" s="818">
        <f t="shared" si="32"/>
        <v>0</v>
      </c>
      <c r="V101" s="818">
        <f t="shared" si="33"/>
        <v>2.0408163265306121E-2</v>
      </c>
      <c r="W101" s="818">
        <f t="shared" si="34"/>
        <v>3.5714285714285712E-2</v>
      </c>
      <c r="X101" s="818">
        <f t="shared" si="35"/>
        <v>0</v>
      </c>
      <c r="Y101" s="818">
        <f t="shared" si="30"/>
        <v>1.0101010101010102E-2</v>
      </c>
      <c r="Z101" s="818">
        <f t="shared" si="25"/>
        <v>0</v>
      </c>
      <c r="AA101" s="818">
        <f t="shared" si="36"/>
        <v>0</v>
      </c>
      <c r="AB101" s="818">
        <f t="shared" si="31"/>
        <v>1.4705882352941176E-2</v>
      </c>
      <c r="AC101" s="1108" t="s">
        <v>878</v>
      </c>
      <c r="AD101" s="1108" t="s">
        <v>792</v>
      </c>
      <c r="AE101" s="1121" t="s">
        <v>1620</v>
      </c>
      <c r="AF101" s="831" t="s">
        <v>792</v>
      </c>
      <c r="AG101" s="832" t="s">
        <v>792</v>
      </c>
      <c r="AH101" s="842" t="s">
        <v>878</v>
      </c>
    </row>
    <row r="102" spans="1:34" ht="15.75" thickBot="1">
      <c r="A102" s="1087" t="s">
        <v>333</v>
      </c>
      <c r="B102" s="1090" t="s">
        <v>743</v>
      </c>
      <c r="C102" s="783" t="s">
        <v>1298</v>
      </c>
      <c r="E102" s="1104">
        <v>1</v>
      </c>
      <c r="F102" s="1105">
        <v>0</v>
      </c>
      <c r="G102" s="1105">
        <v>0</v>
      </c>
      <c r="H102" s="1105">
        <v>0</v>
      </c>
      <c r="I102" s="1105">
        <v>1</v>
      </c>
      <c r="J102" s="1105">
        <v>4</v>
      </c>
      <c r="K102" s="1106">
        <v>1</v>
      </c>
      <c r="L102" s="1103">
        <f t="shared" si="21"/>
        <v>7</v>
      </c>
      <c r="M102" s="1097">
        <v>6</v>
      </c>
      <c r="N102" s="280">
        <v>2</v>
      </c>
      <c r="O102" s="280">
        <v>7</v>
      </c>
      <c r="P102" s="280">
        <v>3</v>
      </c>
      <c r="Q102" s="280">
        <v>61</v>
      </c>
      <c r="R102" s="280">
        <v>213</v>
      </c>
      <c r="S102" s="280">
        <v>15</v>
      </c>
      <c r="T102" s="1098">
        <v>307</v>
      </c>
      <c r="U102" s="818">
        <f t="shared" si="32"/>
        <v>0.16666666666666666</v>
      </c>
      <c r="V102" s="818">
        <f t="shared" si="33"/>
        <v>0</v>
      </c>
      <c r="W102" s="818">
        <f t="shared" si="34"/>
        <v>0</v>
      </c>
      <c r="X102" s="818">
        <f t="shared" si="35"/>
        <v>0</v>
      </c>
      <c r="Y102" s="818">
        <f t="shared" si="30"/>
        <v>1.6393442622950821E-2</v>
      </c>
      <c r="Z102" s="818">
        <f t="shared" si="25"/>
        <v>1.8779342723004695E-2</v>
      </c>
      <c r="AA102" s="818">
        <f t="shared" si="36"/>
        <v>6.6666666666666666E-2</v>
      </c>
      <c r="AB102" s="818">
        <f t="shared" si="31"/>
        <v>2.2801302931596091E-2</v>
      </c>
      <c r="AC102" s="1108" t="s">
        <v>878</v>
      </c>
      <c r="AD102" s="1108" t="s">
        <v>878</v>
      </c>
      <c r="AE102" s="1121"/>
      <c r="AF102" s="831" t="s">
        <v>792</v>
      </c>
      <c r="AG102" s="832" t="s">
        <v>792</v>
      </c>
      <c r="AH102" s="842" t="s">
        <v>878</v>
      </c>
    </row>
    <row r="103" spans="1:34" ht="15.75" customHeight="1" thickBot="1">
      <c r="A103" s="1087" t="s">
        <v>413</v>
      </c>
      <c r="B103" s="1090" t="s">
        <v>529</v>
      </c>
      <c r="C103" s="783" t="s">
        <v>1298</v>
      </c>
      <c r="E103" s="1104">
        <v>3</v>
      </c>
      <c r="F103" s="1105">
        <v>2</v>
      </c>
      <c r="G103" s="1105">
        <v>9</v>
      </c>
      <c r="H103" s="1105">
        <v>0</v>
      </c>
      <c r="I103" s="1105">
        <v>8</v>
      </c>
      <c r="J103" s="1105">
        <v>14</v>
      </c>
      <c r="K103" s="1106">
        <v>2</v>
      </c>
      <c r="L103" s="1103">
        <f t="shared" si="21"/>
        <v>38</v>
      </c>
      <c r="M103" s="1097">
        <v>51</v>
      </c>
      <c r="N103" s="280">
        <v>97</v>
      </c>
      <c r="O103" s="280">
        <v>155</v>
      </c>
      <c r="P103" s="280">
        <v>32</v>
      </c>
      <c r="Q103" s="280">
        <v>463</v>
      </c>
      <c r="R103" s="280">
        <v>717</v>
      </c>
      <c r="S103" s="280">
        <v>150</v>
      </c>
      <c r="T103" s="1098">
        <v>1665</v>
      </c>
      <c r="U103" s="818">
        <f t="shared" si="32"/>
        <v>5.8823529411764705E-2</v>
      </c>
      <c r="V103" s="818">
        <f t="shared" si="33"/>
        <v>2.0618556701030927E-2</v>
      </c>
      <c r="W103" s="818">
        <f t="shared" si="34"/>
        <v>5.8064516129032261E-2</v>
      </c>
      <c r="X103" s="818">
        <f t="shared" si="35"/>
        <v>0</v>
      </c>
      <c r="Y103" s="818">
        <f t="shared" si="30"/>
        <v>1.7278617710583154E-2</v>
      </c>
      <c r="Z103" s="818">
        <f t="shared" si="25"/>
        <v>1.9525801952580194E-2</v>
      </c>
      <c r="AA103" s="818">
        <f t="shared" si="36"/>
        <v>1.3333333333333334E-2</v>
      </c>
      <c r="AB103" s="818">
        <f t="shared" si="31"/>
        <v>2.2822822822822823E-2</v>
      </c>
      <c r="AC103" s="1108" t="s">
        <v>878</v>
      </c>
      <c r="AD103" s="1108" t="s">
        <v>792</v>
      </c>
      <c r="AE103" s="1121" t="s">
        <v>2752</v>
      </c>
      <c r="AF103" s="831" t="s">
        <v>792</v>
      </c>
      <c r="AG103" s="832" t="s">
        <v>792</v>
      </c>
      <c r="AH103" s="842" t="s">
        <v>878</v>
      </c>
    </row>
    <row r="104" spans="1:34" ht="15.75" customHeight="1" thickBot="1">
      <c r="A104" s="1087" t="s">
        <v>198</v>
      </c>
      <c r="B104" s="1090" t="s">
        <v>778</v>
      </c>
      <c r="C104" s="783" t="s">
        <v>1298</v>
      </c>
      <c r="E104" s="1104">
        <v>0</v>
      </c>
      <c r="F104" s="1105">
        <v>0</v>
      </c>
      <c r="G104" s="1105">
        <v>1</v>
      </c>
      <c r="H104" s="1105">
        <v>0</v>
      </c>
      <c r="I104" s="1105">
        <v>1</v>
      </c>
      <c r="J104" s="1105">
        <v>3</v>
      </c>
      <c r="K104" s="1106">
        <v>1</v>
      </c>
      <c r="L104" s="1103">
        <f t="shared" si="21"/>
        <v>6</v>
      </c>
      <c r="M104" s="1097">
        <v>7</v>
      </c>
      <c r="N104" s="280">
        <v>28</v>
      </c>
      <c r="O104" s="280">
        <v>25</v>
      </c>
      <c r="P104" s="280">
        <v>1</v>
      </c>
      <c r="Q104" s="280">
        <v>94</v>
      </c>
      <c r="R104" s="280">
        <v>644</v>
      </c>
      <c r="S104" s="280">
        <v>59</v>
      </c>
      <c r="T104" s="1098">
        <v>858</v>
      </c>
      <c r="U104" s="818">
        <f t="shared" si="32"/>
        <v>0</v>
      </c>
      <c r="V104" s="818">
        <f t="shared" si="33"/>
        <v>0</v>
      </c>
      <c r="W104" s="818">
        <f t="shared" si="34"/>
        <v>0.04</v>
      </c>
      <c r="X104" s="818">
        <f t="shared" si="35"/>
        <v>0</v>
      </c>
      <c r="Y104" s="818">
        <f t="shared" si="30"/>
        <v>1.0638297872340425E-2</v>
      </c>
      <c r="Z104" s="818">
        <f t="shared" si="25"/>
        <v>4.658385093167702E-3</v>
      </c>
      <c r="AA104" s="818">
        <f t="shared" si="36"/>
        <v>1.6949152542372881E-2</v>
      </c>
      <c r="AB104" s="818">
        <f t="shared" si="31"/>
        <v>6.993006993006993E-3</v>
      </c>
      <c r="AC104" s="1108" t="s">
        <v>878</v>
      </c>
      <c r="AD104" s="1108" t="s">
        <v>878</v>
      </c>
      <c r="AE104" s="1121"/>
      <c r="AF104" s="831" t="s">
        <v>792</v>
      </c>
      <c r="AG104" s="832" t="s">
        <v>792</v>
      </c>
      <c r="AH104" s="842" t="s">
        <v>878</v>
      </c>
    </row>
    <row r="105" spans="1:34" ht="15.75" customHeight="1" thickBot="1">
      <c r="A105" s="1087" t="s">
        <v>1051</v>
      </c>
      <c r="B105" s="1090" t="s">
        <v>684</v>
      </c>
      <c r="C105" s="783" t="s">
        <v>1298</v>
      </c>
      <c r="E105" s="1104">
        <v>0</v>
      </c>
      <c r="F105" s="1105">
        <v>0</v>
      </c>
      <c r="G105" s="1105">
        <v>1</v>
      </c>
      <c r="H105" s="1105">
        <v>0</v>
      </c>
      <c r="I105" s="1105">
        <v>1</v>
      </c>
      <c r="J105" s="1105">
        <v>4</v>
      </c>
      <c r="K105" s="1106">
        <v>0</v>
      </c>
      <c r="L105" s="1103">
        <f t="shared" si="21"/>
        <v>6</v>
      </c>
      <c r="M105" s="1097">
        <v>7</v>
      </c>
      <c r="N105" s="280">
        <v>31</v>
      </c>
      <c r="O105" s="280">
        <v>9</v>
      </c>
      <c r="P105" s="280">
        <v>4</v>
      </c>
      <c r="Q105" s="280">
        <v>46</v>
      </c>
      <c r="R105" s="280">
        <v>514</v>
      </c>
      <c r="S105" s="280">
        <v>22</v>
      </c>
      <c r="T105" s="1098">
        <v>633</v>
      </c>
      <c r="U105" s="818">
        <f t="shared" si="32"/>
        <v>0</v>
      </c>
      <c r="V105" s="818">
        <f t="shared" si="33"/>
        <v>0</v>
      </c>
      <c r="W105" s="818">
        <f t="shared" si="34"/>
        <v>0.1111111111111111</v>
      </c>
      <c r="X105" s="818">
        <f t="shared" si="35"/>
        <v>0</v>
      </c>
      <c r="Y105" s="818">
        <f t="shared" si="30"/>
        <v>2.1739130434782608E-2</v>
      </c>
      <c r="Z105" s="818">
        <f t="shared" si="25"/>
        <v>7.7821011673151752E-3</v>
      </c>
      <c r="AA105" s="818">
        <f t="shared" si="36"/>
        <v>0</v>
      </c>
      <c r="AB105" s="818">
        <f t="shared" si="31"/>
        <v>9.4786729857819912E-3</v>
      </c>
      <c r="AC105" s="1108" t="s">
        <v>878</v>
      </c>
      <c r="AD105" s="1108" t="s">
        <v>878</v>
      </c>
      <c r="AE105" s="1121"/>
      <c r="AF105" s="831" t="s">
        <v>792</v>
      </c>
      <c r="AG105" s="835" t="s">
        <v>792</v>
      </c>
      <c r="AH105" s="842" t="s">
        <v>878</v>
      </c>
    </row>
    <row r="106" spans="1:34" ht="15.75" customHeight="1" thickBot="1">
      <c r="A106" s="1087" t="s">
        <v>296</v>
      </c>
      <c r="B106" s="1090" t="s">
        <v>617</v>
      </c>
      <c r="C106" s="783" t="s">
        <v>1298</v>
      </c>
      <c r="E106" s="1104">
        <v>0</v>
      </c>
      <c r="F106" s="1105">
        <v>0</v>
      </c>
      <c r="G106" s="1105">
        <v>3</v>
      </c>
      <c r="H106" s="1105">
        <v>0</v>
      </c>
      <c r="I106" s="1105">
        <v>1</v>
      </c>
      <c r="J106" s="1105">
        <v>6</v>
      </c>
      <c r="K106" s="1106">
        <v>0</v>
      </c>
      <c r="L106" s="1103">
        <f t="shared" si="21"/>
        <v>10</v>
      </c>
      <c r="M106" s="1097">
        <v>9</v>
      </c>
      <c r="N106" s="280">
        <v>199</v>
      </c>
      <c r="O106" s="280">
        <v>69</v>
      </c>
      <c r="P106" s="280">
        <v>7</v>
      </c>
      <c r="Q106" s="280">
        <v>216</v>
      </c>
      <c r="R106" s="280">
        <v>1003</v>
      </c>
      <c r="S106" s="280">
        <v>83</v>
      </c>
      <c r="T106" s="1098">
        <v>1586</v>
      </c>
      <c r="U106" s="818">
        <f t="shared" si="32"/>
        <v>0</v>
      </c>
      <c r="V106" s="818">
        <f t="shared" si="33"/>
        <v>0</v>
      </c>
      <c r="W106" s="818">
        <f t="shared" si="34"/>
        <v>4.3478260869565216E-2</v>
      </c>
      <c r="X106" s="818">
        <f t="shared" si="35"/>
        <v>0</v>
      </c>
      <c r="Y106" s="818">
        <f t="shared" si="30"/>
        <v>4.6296296296296294E-3</v>
      </c>
      <c r="Z106" s="818">
        <f t="shared" si="25"/>
        <v>5.9820538384845467E-3</v>
      </c>
      <c r="AA106" s="818">
        <f t="shared" si="36"/>
        <v>0</v>
      </c>
      <c r="AB106" s="818">
        <f t="shared" si="31"/>
        <v>6.3051702395964691E-3</v>
      </c>
      <c r="AC106" s="1108" t="s">
        <v>878</v>
      </c>
      <c r="AD106" s="1108" t="s">
        <v>792</v>
      </c>
      <c r="AE106" s="1121" t="s">
        <v>1620</v>
      </c>
      <c r="AF106" s="831" t="s">
        <v>792</v>
      </c>
      <c r="AG106" s="832" t="s">
        <v>792</v>
      </c>
      <c r="AH106" s="842" t="s">
        <v>878</v>
      </c>
    </row>
    <row r="107" spans="1:34" ht="15.75" thickBot="1">
      <c r="A107" s="1087" t="s">
        <v>500</v>
      </c>
      <c r="B107" s="1090" t="s">
        <v>757</v>
      </c>
      <c r="C107" s="783" t="s">
        <v>1298</v>
      </c>
      <c r="E107" s="1104">
        <v>0</v>
      </c>
      <c r="F107" s="1105">
        <v>1</v>
      </c>
      <c r="G107" s="1105">
        <v>0</v>
      </c>
      <c r="H107" s="1105">
        <v>0</v>
      </c>
      <c r="I107" s="1105">
        <v>1</v>
      </c>
      <c r="J107" s="1105">
        <v>4</v>
      </c>
      <c r="K107" s="1106">
        <v>1</v>
      </c>
      <c r="L107" s="1103">
        <f t="shared" si="21"/>
        <v>7</v>
      </c>
      <c r="M107" s="1097">
        <v>11</v>
      </c>
      <c r="N107" s="280">
        <v>86</v>
      </c>
      <c r="O107" s="280">
        <v>92</v>
      </c>
      <c r="P107" s="280">
        <v>6</v>
      </c>
      <c r="Q107" s="280">
        <v>171</v>
      </c>
      <c r="R107" s="280">
        <v>561</v>
      </c>
      <c r="S107" s="280">
        <v>116</v>
      </c>
      <c r="T107" s="1098">
        <v>1043</v>
      </c>
      <c r="U107" s="818">
        <f t="shared" si="32"/>
        <v>0</v>
      </c>
      <c r="V107" s="818">
        <f t="shared" si="33"/>
        <v>1.1627906976744186E-2</v>
      </c>
      <c r="W107" s="818">
        <f t="shared" si="34"/>
        <v>0</v>
      </c>
      <c r="X107" s="818">
        <f t="shared" si="35"/>
        <v>0</v>
      </c>
      <c r="Y107" s="818">
        <f t="shared" si="30"/>
        <v>5.8479532163742687E-3</v>
      </c>
      <c r="Z107" s="818">
        <f t="shared" si="25"/>
        <v>7.1301247771836003E-3</v>
      </c>
      <c r="AA107" s="818">
        <f t="shared" si="36"/>
        <v>8.6206896551724137E-3</v>
      </c>
      <c r="AB107" s="818">
        <f t="shared" si="31"/>
        <v>6.7114093959731542E-3</v>
      </c>
      <c r="AC107" s="1108" t="s">
        <v>878</v>
      </c>
      <c r="AD107" s="1108" t="s">
        <v>878</v>
      </c>
      <c r="AE107" s="1121"/>
      <c r="AF107" s="831" t="s">
        <v>792</v>
      </c>
      <c r="AG107" s="832" t="s">
        <v>792</v>
      </c>
      <c r="AH107" s="842" t="s">
        <v>878</v>
      </c>
    </row>
    <row r="108" spans="1:34" ht="15.75" customHeight="1" thickBot="1">
      <c r="A108" s="1087" t="s">
        <v>73</v>
      </c>
      <c r="B108" s="1090" t="s">
        <v>632</v>
      </c>
      <c r="C108" s="783" t="s">
        <v>1298</v>
      </c>
      <c r="E108" s="1104">
        <v>0</v>
      </c>
      <c r="F108" s="1105">
        <v>1</v>
      </c>
      <c r="G108" s="1105">
        <v>2</v>
      </c>
      <c r="H108" s="1105">
        <v>0</v>
      </c>
      <c r="I108" s="1105">
        <v>7</v>
      </c>
      <c r="J108" s="1105">
        <v>20</v>
      </c>
      <c r="K108" s="1106">
        <v>1</v>
      </c>
      <c r="L108" s="1103">
        <f t="shared" si="21"/>
        <v>31</v>
      </c>
      <c r="M108" s="1097">
        <v>17</v>
      </c>
      <c r="N108" s="280">
        <v>366</v>
      </c>
      <c r="O108" s="280">
        <v>90</v>
      </c>
      <c r="P108" s="280">
        <v>7</v>
      </c>
      <c r="Q108" s="280">
        <v>560</v>
      </c>
      <c r="R108" s="280">
        <v>1915</v>
      </c>
      <c r="S108" s="280">
        <v>206</v>
      </c>
      <c r="T108" s="1098">
        <v>3161</v>
      </c>
      <c r="U108" s="818">
        <f t="shared" si="32"/>
        <v>0</v>
      </c>
      <c r="V108" s="818">
        <f t="shared" si="33"/>
        <v>2.7322404371584699E-3</v>
      </c>
      <c r="W108" s="818">
        <f t="shared" si="34"/>
        <v>2.2222222222222223E-2</v>
      </c>
      <c r="X108" s="818">
        <f t="shared" si="35"/>
        <v>0</v>
      </c>
      <c r="Y108" s="818">
        <f t="shared" si="30"/>
        <v>1.2500000000000001E-2</v>
      </c>
      <c r="Z108" s="818">
        <f t="shared" si="25"/>
        <v>1.0443864229765013E-2</v>
      </c>
      <c r="AA108" s="818">
        <f t="shared" si="36"/>
        <v>4.8543689320388345E-3</v>
      </c>
      <c r="AB108" s="818">
        <f t="shared" si="31"/>
        <v>9.8070230939576088E-3</v>
      </c>
      <c r="AC108" s="1108" t="s">
        <v>878</v>
      </c>
      <c r="AD108" s="1108" t="s">
        <v>878</v>
      </c>
      <c r="AE108" s="1121"/>
      <c r="AF108" s="831" t="s">
        <v>792</v>
      </c>
      <c r="AG108" s="832" t="s">
        <v>792</v>
      </c>
      <c r="AH108" s="842" t="s">
        <v>878</v>
      </c>
    </row>
    <row r="109" spans="1:34" ht="15.75" customHeight="1" thickBot="1">
      <c r="A109" s="1087" t="s">
        <v>399</v>
      </c>
      <c r="B109" s="1090" t="s">
        <v>623</v>
      </c>
      <c r="C109" s="783" t="s">
        <v>1298</v>
      </c>
      <c r="E109" s="1104">
        <v>1</v>
      </c>
      <c r="F109" s="1105">
        <v>4</v>
      </c>
      <c r="G109" s="1105">
        <v>13</v>
      </c>
      <c r="H109" s="1105">
        <v>0</v>
      </c>
      <c r="I109" s="1105">
        <v>6</v>
      </c>
      <c r="J109" s="1105">
        <v>13</v>
      </c>
      <c r="K109" s="1106">
        <v>4</v>
      </c>
      <c r="L109" s="1103">
        <f t="shared" si="21"/>
        <v>41</v>
      </c>
      <c r="M109" s="1097">
        <v>28</v>
      </c>
      <c r="N109" s="280">
        <v>255</v>
      </c>
      <c r="O109" s="280">
        <v>495</v>
      </c>
      <c r="P109" s="280">
        <v>53</v>
      </c>
      <c r="Q109" s="280">
        <v>667</v>
      </c>
      <c r="R109" s="280">
        <v>1116</v>
      </c>
      <c r="S109" s="280">
        <v>257</v>
      </c>
      <c r="T109" s="1098">
        <v>2871</v>
      </c>
      <c r="U109" s="818">
        <f t="shared" si="32"/>
        <v>3.5714285714285712E-2</v>
      </c>
      <c r="V109" s="818">
        <f t="shared" si="33"/>
        <v>1.5686274509803921E-2</v>
      </c>
      <c r="W109" s="818">
        <f t="shared" si="34"/>
        <v>2.6262626262626262E-2</v>
      </c>
      <c r="X109" s="818">
        <f t="shared" si="35"/>
        <v>0</v>
      </c>
      <c r="Y109" s="818">
        <f t="shared" si="30"/>
        <v>8.9955022488755615E-3</v>
      </c>
      <c r="Z109" s="818">
        <f t="shared" si="25"/>
        <v>1.1648745519713262E-2</v>
      </c>
      <c r="AA109" s="818">
        <f t="shared" si="36"/>
        <v>1.556420233463035E-2</v>
      </c>
      <c r="AB109" s="818">
        <f t="shared" si="31"/>
        <v>1.4280738418669453E-2</v>
      </c>
      <c r="AC109" s="1108" t="s">
        <v>878</v>
      </c>
      <c r="AD109" s="1108" t="s">
        <v>878</v>
      </c>
      <c r="AE109" s="1121"/>
      <c r="AF109" s="831" t="s">
        <v>792</v>
      </c>
      <c r="AG109" s="832" t="s">
        <v>792</v>
      </c>
      <c r="AH109" s="842" t="s">
        <v>878</v>
      </c>
    </row>
    <row r="110" spans="1:34" ht="15.75" customHeight="1" thickBot="1">
      <c r="A110" s="1087" t="s">
        <v>274</v>
      </c>
      <c r="B110" s="1090" t="s">
        <v>679</v>
      </c>
      <c r="C110" s="783" t="s">
        <v>1298</v>
      </c>
      <c r="E110" s="1104">
        <v>0</v>
      </c>
      <c r="F110" s="1105">
        <v>2</v>
      </c>
      <c r="G110" s="1105">
        <v>1</v>
      </c>
      <c r="H110" s="1105">
        <v>0</v>
      </c>
      <c r="I110" s="1105">
        <v>6</v>
      </c>
      <c r="J110" s="1105">
        <v>12</v>
      </c>
      <c r="K110" s="1106">
        <v>3</v>
      </c>
      <c r="L110" s="1103">
        <f t="shared" si="21"/>
        <v>24</v>
      </c>
      <c r="M110" s="1097">
        <v>27</v>
      </c>
      <c r="N110" s="280">
        <v>201</v>
      </c>
      <c r="O110" s="280">
        <v>66</v>
      </c>
      <c r="P110" s="280">
        <v>12</v>
      </c>
      <c r="Q110" s="280">
        <v>403</v>
      </c>
      <c r="R110" s="280">
        <v>1659</v>
      </c>
      <c r="S110" s="280">
        <v>199</v>
      </c>
      <c r="T110" s="1098">
        <v>2567</v>
      </c>
      <c r="U110" s="818">
        <f t="shared" si="32"/>
        <v>0</v>
      </c>
      <c r="V110" s="818">
        <f t="shared" si="33"/>
        <v>9.9502487562189053E-3</v>
      </c>
      <c r="W110" s="818">
        <f t="shared" si="34"/>
        <v>1.5151515151515152E-2</v>
      </c>
      <c r="X110" s="818">
        <f t="shared" si="35"/>
        <v>0</v>
      </c>
      <c r="Y110" s="818">
        <f t="shared" si="30"/>
        <v>1.488833746898263E-2</v>
      </c>
      <c r="Z110" s="818">
        <f t="shared" ref="Z110:Z127" si="37">J110/R110</f>
        <v>7.2332730560578659E-3</v>
      </c>
      <c r="AA110" s="818">
        <f t="shared" si="36"/>
        <v>1.507537688442211E-2</v>
      </c>
      <c r="AB110" s="818">
        <f t="shared" si="31"/>
        <v>9.3494351382937286E-3</v>
      </c>
      <c r="AC110" s="1108" t="s">
        <v>878</v>
      </c>
      <c r="AD110" s="1108" t="s">
        <v>878</v>
      </c>
      <c r="AE110" s="1121"/>
      <c r="AF110" s="831" t="s">
        <v>792</v>
      </c>
      <c r="AG110" s="835" t="s">
        <v>792</v>
      </c>
      <c r="AH110" s="842" t="s">
        <v>878</v>
      </c>
    </row>
    <row r="111" spans="1:34" ht="15.75" customHeight="1" thickBot="1">
      <c r="A111" s="1087" t="s">
        <v>462</v>
      </c>
      <c r="B111" s="1090" t="s">
        <v>539</v>
      </c>
      <c r="C111" s="783" t="s">
        <v>1292</v>
      </c>
      <c r="E111" s="1104">
        <v>0</v>
      </c>
      <c r="F111" s="1105">
        <v>0</v>
      </c>
      <c r="G111" s="1105">
        <v>1</v>
      </c>
      <c r="H111" s="1105">
        <v>0</v>
      </c>
      <c r="I111" s="1105">
        <v>3</v>
      </c>
      <c r="J111" s="1105">
        <v>8</v>
      </c>
      <c r="K111" s="1106">
        <v>5</v>
      </c>
      <c r="L111" s="1103">
        <f t="shared" si="21"/>
        <v>17</v>
      </c>
      <c r="M111" s="1097">
        <v>14</v>
      </c>
      <c r="N111" s="280">
        <v>14</v>
      </c>
      <c r="O111" s="280">
        <v>52</v>
      </c>
      <c r="P111" s="280">
        <v>12</v>
      </c>
      <c r="Q111" s="280">
        <v>137</v>
      </c>
      <c r="R111" s="280">
        <v>413</v>
      </c>
      <c r="S111" s="280">
        <v>104</v>
      </c>
      <c r="T111" s="1098">
        <v>746</v>
      </c>
      <c r="U111" s="818">
        <f t="shared" si="32"/>
        <v>0</v>
      </c>
      <c r="V111" s="818">
        <f t="shared" si="33"/>
        <v>0</v>
      </c>
      <c r="W111" s="818">
        <f t="shared" si="34"/>
        <v>1.9230769230769232E-2</v>
      </c>
      <c r="X111" s="818">
        <f t="shared" si="35"/>
        <v>0</v>
      </c>
      <c r="Y111" s="818">
        <f t="shared" si="30"/>
        <v>2.1897810218978103E-2</v>
      </c>
      <c r="Z111" s="818">
        <f t="shared" si="37"/>
        <v>1.9370460048426151E-2</v>
      </c>
      <c r="AA111" s="818">
        <f t="shared" si="36"/>
        <v>4.807692307692308E-2</v>
      </c>
      <c r="AB111" s="818">
        <f t="shared" si="31"/>
        <v>2.2788203753351208E-2</v>
      </c>
      <c r="AC111" s="1108" t="s">
        <v>878</v>
      </c>
      <c r="AD111" s="1108" t="s">
        <v>792</v>
      </c>
      <c r="AE111" s="1121" t="s">
        <v>1923</v>
      </c>
      <c r="AF111" s="831" t="s">
        <v>792</v>
      </c>
      <c r="AG111" s="832" t="s">
        <v>792</v>
      </c>
      <c r="AH111" s="842" t="s">
        <v>878</v>
      </c>
    </row>
    <row r="112" spans="1:34" ht="15.75" customHeight="1" thickBot="1">
      <c r="A112" s="1087" t="s">
        <v>415</v>
      </c>
      <c r="B112" s="1090" t="s">
        <v>530</v>
      </c>
      <c r="C112" s="783" t="s">
        <v>1298</v>
      </c>
      <c r="E112" s="1104">
        <v>0</v>
      </c>
      <c r="F112" s="1105">
        <v>0</v>
      </c>
      <c r="G112" s="1105">
        <v>0</v>
      </c>
      <c r="H112" s="1105">
        <v>0</v>
      </c>
      <c r="I112" s="1105">
        <v>0</v>
      </c>
      <c r="J112" s="1105">
        <v>0</v>
      </c>
      <c r="K112" s="1106">
        <v>0</v>
      </c>
      <c r="L112" s="1103">
        <f t="shared" si="21"/>
        <v>0</v>
      </c>
      <c r="M112" s="1097">
        <v>5</v>
      </c>
      <c r="N112" s="280">
        <v>18</v>
      </c>
      <c r="O112" s="280">
        <v>2</v>
      </c>
      <c r="P112" s="280">
        <v>1</v>
      </c>
      <c r="Q112" s="280">
        <v>34</v>
      </c>
      <c r="R112" s="280">
        <v>344</v>
      </c>
      <c r="S112" s="280">
        <v>35</v>
      </c>
      <c r="T112" s="1098">
        <v>439</v>
      </c>
      <c r="U112" s="818">
        <f t="shared" si="32"/>
        <v>0</v>
      </c>
      <c r="V112" s="818">
        <f t="shared" si="33"/>
        <v>0</v>
      </c>
      <c r="W112" s="818">
        <f t="shared" si="34"/>
        <v>0</v>
      </c>
      <c r="X112" s="818">
        <f t="shared" si="35"/>
        <v>0</v>
      </c>
      <c r="Y112" s="818">
        <f t="shared" si="30"/>
        <v>0</v>
      </c>
      <c r="Z112" s="818">
        <f t="shared" si="37"/>
        <v>0</v>
      </c>
      <c r="AA112" s="818">
        <f t="shared" si="36"/>
        <v>0</v>
      </c>
      <c r="AB112" s="818">
        <f t="shared" si="31"/>
        <v>0</v>
      </c>
      <c r="AC112" s="1108" t="s">
        <v>878</v>
      </c>
      <c r="AD112" s="1108" t="s">
        <v>878</v>
      </c>
      <c r="AE112" s="1121"/>
      <c r="AF112" s="831" t="s">
        <v>792</v>
      </c>
      <c r="AG112" s="832" t="s">
        <v>792</v>
      </c>
      <c r="AH112" s="842" t="s">
        <v>878</v>
      </c>
    </row>
    <row r="113" spans="1:34" ht="15.75" customHeight="1" thickBot="1">
      <c r="A113" s="1087" t="s">
        <v>4</v>
      </c>
      <c r="B113" s="1090" t="s">
        <v>674</v>
      </c>
      <c r="C113" s="783" t="s">
        <v>1292</v>
      </c>
      <c r="E113" s="1104">
        <v>0</v>
      </c>
      <c r="F113" s="1105">
        <v>0</v>
      </c>
      <c r="G113" s="1105">
        <v>0</v>
      </c>
      <c r="H113" s="1105">
        <v>0</v>
      </c>
      <c r="I113" s="1105">
        <v>0</v>
      </c>
      <c r="J113" s="1105">
        <v>5</v>
      </c>
      <c r="K113" s="1106">
        <v>0</v>
      </c>
      <c r="L113" s="1103">
        <f t="shared" si="21"/>
        <v>5</v>
      </c>
      <c r="M113" s="1097">
        <v>69</v>
      </c>
      <c r="N113" s="280">
        <v>20</v>
      </c>
      <c r="O113" s="280">
        <v>8</v>
      </c>
      <c r="P113" s="280">
        <v>2</v>
      </c>
      <c r="Q113" s="280">
        <v>89</v>
      </c>
      <c r="R113" s="280">
        <v>603</v>
      </c>
      <c r="S113" s="280">
        <v>106</v>
      </c>
      <c r="T113" s="1098">
        <v>897</v>
      </c>
      <c r="U113" s="818">
        <f t="shared" si="32"/>
        <v>0</v>
      </c>
      <c r="V113" s="818">
        <f t="shared" si="33"/>
        <v>0</v>
      </c>
      <c r="W113" s="818">
        <f t="shared" si="34"/>
        <v>0</v>
      </c>
      <c r="X113" s="818">
        <f t="shared" si="35"/>
        <v>0</v>
      </c>
      <c r="Y113" s="818">
        <f t="shared" si="30"/>
        <v>0</v>
      </c>
      <c r="Z113" s="818">
        <f t="shared" si="37"/>
        <v>8.291873963515755E-3</v>
      </c>
      <c r="AA113" s="818">
        <f t="shared" si="36"/>
        <v>0</v>
      </c>
      <c r="AB113" s="818">
        <f t="shared" si="31"/>
        <v>5.5741360089186179E-3</v>
      </c>
      <c r="AC113" s="1108" t="s">
        <v>878</v>
      </c>
      <c r="AD113" s="1108" t="s">
        <v>878</v>
      </c>
      <c r="AE113" s="1121"/>
      <c r="AF113" s="831" t="s">
        <v>792</v>
      </c>
      <c r="AG113" s="832" t="s">
        <v>792</v>
      </c>
      <c r="AH113" s="842" t="s">
        <v>878</v>
      </c>
    </row>
    <row r="114" spans="1:34" ht="15.75" customHeight="1" thickBot="1">
      <c r="A114" s="1087" t="s">
        <v>225</v>
      </c>
      <c r="B114" s="1090" t="s">
        <v>550</v>
      </c>
      <c r="C114" s="783" t="s">
        <v>1292</v>
      </c>
      <c r="E114" s="1104">
        <v>1</v>
      </c>
      <c r="F114" s="1105">
        <v>0</v>
      </c>
      <c r="G114" s="1105">
        <v>2</v>
      </c>
      <c r="H114" s="1105">
        <v>0</v>
      </c>
      <c r="I114" s="1105">
        <v>7</v>
      </c>
      <c r="J114" s="1105">
        <v>7</v>
      </c>
      <c r="K114" s="1106">
        <v>2</v>
      </c>
      <c r="L114" s="1103">
        <f t="shared" si="21"/>
        <v>19</v>
      </c>
      <c r="M114" s="1097">
        <v>14</v>
      </c>
      <c r="N114" s="280">
        <v>60</v>
      </c>
      <c r="O114" s="280">
        <v>82</v>
      </c>
      <c r="P114" s="280">
        <v>20</v>
      </c>
      <c r="Q114" s="280">
        <v>234</v>
      </c>
      <c r="R114" s="280">
        <v>1039</v>
      </c>
      <c r="S114" s="280">
        <v>239</v>
      </c>
      <c r="T114" s="1098">
        <v>1688</v>
      </c>
      <c r="U114" s="818">
        <f t="shared" si="32"/>
        <v>7.1428571428571425E-2</v>
      </c>
      <c r="V114" s="818">
        <f t="shared" si="33"/>
        <v>0</v>
      </c>
      <c r="W114" s="818">
        <f t="shared" si="34"/>
        <v>2.4390243902439025E-2</v>
      </c>
      <c r="X114" s="818">
        <f t="shared" si="35"/>
        <v>0</v>
      </c>
      <c r="Y114" s="818">
        <f t="shared" si="30"/>
        <v>2.9914529914529916E-2</v>
      </c>
      <c r="Z114" s="818">
        <f t="shared" si="37"/>
        <v>6.7372473532242537E-3</v>
      </c>
      <c r="AA114" s="818">
        <f t="shared" si="36"/>
        <v>8.368200836820083E-3</v>
      </c>
      <c r="AB114" s="818">
        <f t="shared" si="31"/>
        <v>1.1255924170616114E-2</v>
      </c>
      <c r="AC114" s="1108" t="s">
        <v>878</v>
      </c>
      <c r="AD114" s="1108" t="s">
        <v>878</v>
      </c>
      <c r="AE114" s="1121"/>
      <c r="AF114" s="831" t="s">
        <v>792</v>
      </c>
      <c r="AG114" s="832" t="s">
        <v>792</v>
      </c>
      <c r="AH114" s="842" t="s">
        <v>878</v>
      </c>
    </row>
    <row r="115" spans="1:34" ht="15.75" customHeight="1" thickBot="1">
      <c r="A115" s="1087" t="s">
        <v>504</v>
      </c>
      <c r="B115" s="1090" t="s">
        <v>687</v>
      </c>
      <c r="C115" s="783" t="s">
        <v>1292</v>
      </c>
      <c r="E115" s="1104">
        <v>0</v>
      </c>
      <c r="F115" s="1105">
        <v>0</v>
      </c>
      <c r="G115" s="1105">
        <v>1</v>
      </c>
      <c r="H115" s="1105">
        <v>0</v>
      </c>
      <c r="I115" s="1105">
        <v>2</v>
      </c>
      <c r="J115" s="1105">
        <v>6</v>
      </c>
      <c r="K115" s="1106">
        <v>0</v>
      </c>
      <c r="L115" s="1103">
        <f t="shared" si="21"/>
        <v>9</v>
      </c>
      <c r="M115" s="1097">
        <v>20</v>
      </c>
      <c r="N115" s="280">
        <v>22</v>
      </c>
      <c r="O115" s="280">
        <v>26</v>
      </c>
      <c r="P115" s="280">
        <v>8</v>
      </c>
      <c r="Q115" s="280">
        <v>152</v>
      </c>
      <c r="R115" s="280">
        <v>1020</v>
      </c>
      <c r="S115" s="280">
        <v>119</v>
      </c>
      <c r="T115" s="1098">
        <v>1367</v>
      </c>
      <c r="U115" s="818">
        <f t="shared" si="32"/>
        <v>0</v>
      </c>
      <c r="V115" s="818">
        <f t="shared" si="33"/>
        <v>0</v>
      </c>
      <c r="W115" s="818">
        <f t="shared" si="34"/>
        <v>3.8461538461538464E-2</v>
      </c>
      <c r="X115" s="818">
        <f t="shared" si="35"/>
        <v>0</v>
      </c>
      <c r="Y115" s="818">
        <f t="shared" si="30"/>
        <v>1.3157894736842105E-2</v>
      </c>
      <c r="Z115" s="818">
        <f t="shared" si="37"/>
        <v>5.8823529411764705E-3</v>
      </c>
      <c r="AA115" s="818">
        <f t="shared" si="36"/>
        <v>0</v>
      </c>
      <c r="AB115" s="818">
        <f t="shared" si="31"/>
        <v>6.5837600585223113E-3</v>
      </c>
      <c r="AC115" s="1108" t="s">
        <v>878</v>
      </c>
      <c r="AD115" s="1108" t="s">
        <v>878</v>
      </c>
      <c r="AE115" s="1121"/>
      <c r="AF115" s="831" t="s">
        <v>792</v>
      </c>
      <c r="AG115" s="835" t="s">
        <v>792</v>
      </c>
      <c r="AH115" s="842" t="s">
        <v>878</v>
      </c>
    </row>
    <row r="116" spans="1:34" ht="15.75" customHeight="1" thickBot="1">
      <c r="A116" s="1087" t="s">
        <v>346</v>
      </c>
      <c r="B116" s="1090" t="s">
        <v>573</v>
      </c>
      <c r="C116" s="783" t="s">
        <v>1295</v>
      </c>
      <c r="E116" s="1104">
        <v>0</v>
      </c>
      <c r="F116" s="1105">
        <v>0</v>
      </c>
      <c r="G116" s="1105">
        <v>0</v>
      </c>
      <c r="H116" s="1105">
        <v>0</v>
      </c>
      <c r="I116" s="1105">
        <v>0</v>
      </c>
      <c r="J116" s="1105">
        <v>0</v>
      </c>
      <c r="K116" s="1106">
        <v>0</v>
      </c>
      <c r="L116" s="1103">
        <f t="shared" si="21"/>
        <v>0</v>
      </c>
      <c r="M116" s="1097">
        <v>0</v>
      </c>
      <c r="N116" s="280">
        <v>0</v>
      </c>
      <c r="O116" s="280">
        <v>0</v>
      </c>
      <c r="P116" s="280">
        <v>0</v>
      </c>
      <c r="Q116" s="280">
        <v>0</v>
      </c>
      <c r="R116" s="280">
        <v>3</v>
      </c>
      <c r="S116" s="280">
        <v>0</v>
      </c>
      <c r="T116" s="1098">
        <v>3</v>
      </c>
      <c r="U116" s="818">
        <v>0</v>
      </c>
      <c r="V116" s="818">
        <v>0</v>
      </c>
      <c r="W116" s="818">
        <v>0</v>
      </c>
      <c r="X116" s="818">
        <v>0</v>
      </c>
      <c r="Y116" s="818">
        <v>0</v>
      </c>
      <c r="Z116" s="818">
        <f t="shared" si="37"/>
        <v>0</v>
      </c>
      <c r="AA116" s="818">
        <v>0</v>
      </c>
      <c r="AB116" s="818">
        <f t="shared" si="31"/>
        <v>0</v>
      </c>
      <c r="AC116" s="1108" t="s">
        <v>878</v>
      </c>
      <c r="AD116" s="1108" t="s">
        <v>878</v>
      </c>
      <c r="AE116" s="1121"/>
      <c r="AF116" s="831" t="s">
        <v>792</v>
      </c>
      <c r="AG116" s="832" t="s">
        <v>792</v>
      </c>
      <c r="AH116" s="842" t="s">
        <v>878</v>
      </c>
    </row>
    <row r="117" spans="1:34" ht="15.75" thickBot="1">
      <c r="A117" s="1087" t="s">
        <v>179</v>
      </c>
      <c r="B117" s="1090" t="s">
        <v>581</v>
      </c>
      <c r="C117" s="783" t="s">
        <v>1295</v>
      </c>
      <c r="E117" s="1104">
        <v>0</v>
      </c>
      <c r="F117" s="1105">
        <v>0</v>
      </c>
      <c r="G117" s="1105">
        <v>0</v>
      </c>
      <c r="H117" s="1105">
        <v>0</v>
      </c>
      <c r="I117" s="1105">
        <v>0</v>
      </c>
      <c r="J117" s="1105">
        <v>0</v>
      </c>
      <c r="K117" s="1106">
        <v>0</v>
      </c>
      <c r="L117" s="1103">
        <f t="shared" si="21"/>
        <v>0</v>
      </c>
      <c r="M117" s="1097">
        <v>2</v>
      </c>
      <c r="N117" s="280">
        <v>0</v>
      </c>
      <c r="O117" s="280">
        <v>1</v>
      </c>
      <c r="P117" s="280">
        <v>0</v>
      </c>
      <c r="Q117" s="280">
        <v>2</v>
      </c>
      <c r="R117" s="280">
        <v>7</v>
      </c>
      <c r="S117" s="280">
        <v>0</v>
      </c>
      <c r="T117" s="1098">
        <v>12</v>
      </c>
      <c r="U117" s="818">
        <f>E117/M117</f>
        <v>0</v>
      </c>
      <c r="V117" s="818">
        <v>0</v>
      </c>
      <c r="W117" s="818">
        <f>G117/O117</f>
        <v>0</v>
      </c>
      <c r="X117" s="818">
        <v>0</v>
      </c>
      <c r="Y117" s="818">
        <f t="shared" ref="Y117:Y122" si="38">I117/Q117</f>
        <v>0</v>
      </c>
      <c r="Z117" s="818">
        <f t="shared" si="37"/>
        <v>0</v>
      </c>
      <c r="AA117" s="818">
        <v>0</v>
      </c>
      <c r="AB117" s="818">
        <f t="shared" si="31"/>
        <v>0</v>
      </c>
      <c r="AC117" s="1108" t="s">
        <v>878</v>
      </c>
      <c r="AD117" s="1108" t="s">
        <v>878</v>
      </c>
      <c r="AE117" s="1121"/>
      <c r="AF117" s="831" t="s">
        <v>792</v>
      </c>
      <c r="AG117" s="832" t="s">
        <v>792</v>
      </c>
      <c r="AH117" s="842" t="s">
        <v>878</v>
      </c>
    </row>
    <row r="118" spans="1:34" ht="15.75" customHeight="1" thickBot="1">
      <c r="A118" s="1087" t="s">
        <v>204</v>
      </c>
      <c r="B118" s="1090" t="s">
        <v>781</v>
      </c>
      <c r="C118" s="783" t="s">
        <v>1295</v>
      </c>
      <c r="E118" s="1104">
        <v>0</v>
      </c>
      <c r="F118" s="1105">
        <v>0</v>
      </c>
      <c r="G118" s="1105">
        <v>0</v>
      </c>
      <c r="H118" s="1105">
        <v>0</v>
      </c>
      <c r="I118" s="1105">
        <v>0</v>
      </c>
      <c r="J118" s="1105">
        <v>1</v>
      </c>
      <c r="K118" s="1106">
        <v>0</v>
      </c>
      <c r="L118" s="1103">
        <f t="shared" si="21"/>
        <v>1</v>
      </c>
      <c r="M118" s="1097">
        <v>2</v>
      </c>
      <c r="N118" s="280">
        <v>0</v>
      </c>
      <c r="O118" s="280">
        <v>1</v>
      </c>
      <c r="P118" s="280">
        <v>0</v>
      </c>
      <c r="Q118" s="280">
        <v>2</v>
      </c>
      <c r="R118" s="280">
        <v>13</v>
      </c>
      <c r="S118" s="280">
        <v>0</v>
      </c>
      <c r="T118" s="1098">
        <v>18</v>
      </c>
      <c r="U118" s="818">
        <f>E118/M118</f>
        <v>0</v>
      </c>
      <c r="V118" s="818">
        <v>0</v>
      </c>
      <c r="W118" s="818">
        <f>G118/O118</f>
        <v>0</v>
      </c>
      <c r="X118" s="818">
        <v>0</v>
      </c>
      <c r="Y118" s="818">
        <f t="shared" si="38"/>
        <v>0</v>
      </c>
      <c r="Z118" s="818">
        <f t="shared" si="37"/>
        <v>7.6923076923076927E-2</v>
      </c>
      <c r="AA118" s="818">
        <v>0</v>
      </c>
      <c r="AB118" s="818">
        <f t="shared" si="31"/>
        <v>5.5555555555555552E-2</v>
      </c>
      <c r="AC118" s="1108" t="s">
        <v>878</v>
      </c>
      <c r="AD118" s="1108" t="s">
        <v>878</v>
      </c>
      <c r="AE118" s="1121"/>
      <c r="AF118" s="831" t="s">
        <v>792</v>
      </c>
      <c r="AG118" s="832" t="s">
        <v>792</v>
      </c>
      <c r="AH118" s="842" t="s">
        <v>878</v>
      </c>
    </row>
    <row r="119" spans="1:34" ht="15.75" customHeight="1" thickBot="1">
      <c r="A119" s="1087" t="s">
        <v>185</v>
      </c>
      <c r="B119" s="1090" t="s">
        <v>584</v>
      </c>
      <c r="C119" s="783" t="s">
        <v>1295</v>
      </c>
      <c r="E119" s="1104">
        <v>0</v>
      </c>
      <c r="F119" s="1105">
        <v>0</v>
      </c>
      <c r="G119" s="1105">
        <v>0</v>
      </c>
      <c r="H119" s="1105">
        <v>0</v>
      </c>
      <c r="I119" s="1105">
        <v>1</v>
      </c>
      <c r="J119" s="1105">
        <v>0</v>
      </c>
      <c r="K119" s="1106">
        <v>0</v>
      </c>
      <c r="L119" s="1103">
        <f t="shared" si="21"/>
        <v>1</v>
      </c>
      <c r="M119" s="1097">
        <v>2</v>
      </c>
      <c r="N119" s="280">
        <v>3</v>
      </c>
      <c r="O119" s="280">
        <v>7</v>
      </c>
      <c r="P119" s="280">
        <v>0</v>
      </c>
      <c r="Q119" s="280">
        <v>90</v>
      </c>
      <c r="R119" s="280">
        <v>268</v>
      </c>
      <c r="S119" s="280">
        <v>3</v>
      </c>
      <c r="T119" s="1098">
        <v>373</v>
      </c>
      <c r="U119" s="818">
        <f>E119/M119</f>
        <v>0</v>
      </c>
      <c r="V119" s="818">
        <f>F119/N119</f>
        <v>0</v>
      </c>
      <c r="W119" s="818">
        <f>G119/O119</f>
        <v>0</v>
      </c>
      <c r="X119" s="818">
        <v>0</v>
      </c>
      <c r="Y119" s="818">
        <f t="shared" si="38"/>
        <v>1.1111111111111112E-2</v>
      </c>
      <c r="Z119" s="818">
        <f t="shared" si="37"/>
        <v>0</v>
      </c>
      <c r="AA119" s="818">
        <f>K119/S119</f>
        <v>0</v>
      </c>
      <c r="AB119" s="818">
        <f t="shared" si="31"/>
        <v>2.6809651474530832E-3</v>
      </c>
      <c r="AC119" s="1108" t="s">
        <v>878</v>
      </c>
      <c r="AD119" s="1108" t="s">
        <v>878</v>
      </c>
      <c r="AE119" s="1121"/>
      <c r="AF119" s="831" t="s">
        <v>792</v>
      </c>
      <c r="AG119" s="832" t="s">
        <v>792</v>
      </c>
      <c r="AH119" s="842" t="s">
        <v>878</v>
      </c>
    </row>
    <row r="120" spans="1:34" ht="15.75" customHeight="1" thickBot="1">
      <c r="A120" s="1087" t="s">
        <v>421</v>
      </c>
      <c r="B120" s="1090" t="s">
        <v>626</v>
      </c>
      <c r="C120" s="783" t="s">
        <v>1295</v>
      </c>
      <c r="E120" s="1104">
        <v>0</v>
      </c>
      <c r="F120" s="1105">
        <v>0</v>
      </c>
      <c r="G120" s="1105">
        <v>0</v>
      </c>
      <c r="H120" s="1105">
        <v>0</v>
      </c>
      <c r="I120" s="1105">
        <v>0</v>
      </c>
      <c r="J120" s="1105">
        <v>1</v>
      </c>
      <c r="K120" s="1106">
        <v>0</v>
      </c>
      <c r="L120" s="1103">
        <f t="shared" si="21"/>
        <v>1</v>
      </c>
      <c r="M120" s="1097">
        <v>0</v>
      </c>
      <c r="N120" s="280">
        <v>1</v>
      </c>
      <c r="O120" s="280">
        <v>0</v>
      </c>
      <c r="P120" s="280">
        <v>0</v>
      </c>
      <c r="Q120" s="280">
        <v>26</v>
      </c>
      <c r="R120" s="280">
        <v>66</v>
      </c>
      <c r="S120" s="280">
        <v>1</v>
      </c>
      <c r="T120" s="1098">
        <v>94</v>
      </c>
      <c r="U120" s="818">
        <v>0</v>
      </c>
      <c r="V120" s="818">
        <f>F120/N120</f>
        <v>0</v>
      </c>
      <c r="W120" s="818">
        <v>0</v>
      </c>
      <c r="X120" s="818">
        <v>0</v>
      </c>
      <c r="Y120" s="818">
        <f t="shared" si="38"/>
        <v>0</v>
      </c>
      <c r="Z120" s="818">
        <f t="shared" si="37"/>
        <v>1.5151515151515152E-2</v>
      </c>
      <c r="AA120" s="818">
        <f>K120/S120</f>
        <v>0</v>
      </c>
      <c r="AB120" s="818">
        <f t="shared" si="31"/>
        <v>1.0638297872340425E-2</v>
      </c>
      <c r="AC120" s="1108" t="s">
        <v>878</v>
      </c>
      <c r="AD120" s="1108" t="s">
        <v>878</v>
      </c>
      <c r="AE120" s="1121"/>
      <c r="AF120" s="831" t="s">
        <v>792</v>
      </c>
      <c r="AG120" s="832" t="s">
        <v>792</v>
      </c>
      <c r="AH120" s="842" t="s">
        <v>878</v>
      </c>
    </row>
    <row r="121" spans="1:34" ht="15.75" customHeight="1" thickBot="1">
      <c r="A121" s="1087" t="s">
        <v>1152</v>
      </c>
      <c r="B121" s="1090" t="s">
        <v>558</v>
      </c>
      <c r="C121" s="783" t="s">
        <v>1295</v>
      </c>
      <c r="E121" s="1104">
        <v>0</v>
      </c>
      <c r="F121" s="1105">
        <v>0</v>
      </c>
      <c r="G121" s="1105">
        <v>0</v>
      </c>
      <c r="H121" s="1105">
        <v>0</v>
      </c>
      <c r="I121" s="1105">
        <v>0</v>
      </c>
      <c r="J121" s="1105">
        <v>3</v>
      </c>
      <c r="K121" s="1106">
        <v>0</v>
      </c>
      <c r="L121" s="1103">
        <f t="shared" si="21"/>
        <v>3</v>
      </c>
      <c r="M121" s="1097">
        <v>0</v>
      </c>
      <c r="N121" s="280">
        <v>0</v>
      </c>
      <c r="O121" s="280">
        <v>3</v>
      </c>
      <c r="P121" s="280">
        <v>1</v>
      </c>
      <c r="Q121" s="280">
        <v>5</v>
      </c>
      <c r="R121" s="280">
        <v>83</v>
      </c>
      <c r="S121" s="280">
        <v>3</v>
      </c>
      <c r="T121" s="1098">
        <v>95</v>
      </c>
      <c r="U121" s="818">
        <v>0</v>
      </c>
      <c r="V121" s="818">
        <v>0</v>
      </c>
      <c r="W121" s="818">
        <f>G121/O121</f>
        <v>0</v>
      </c>
      <c r="X121" s="818">
        <f>H121/P121</f>
        <v>0</v>
      </c>
      <c r="Y121" s="818">
        <f t="shared" si="38"/>
        <v>0</v>
      </c>
      <c r="Z121" s="818">
        <f t="shared" si="37"/>
        <v>3.614457831325301E-2</v>
      </c>
      <c r="AA121" s="818">
        <f>K121/S121</f>
        <v>0</v>
      </c>
      <c r="AB121" s="818">
        <f t="shared" si="31"/>
        <v>3.1578947368421054E-2</v>
      </c>
      <c r="AC121" s="1108" t="s">
        <v>878</v>
      </c>
      <c r="AD121" s="1108" t="s">
        <v>792</v>
      </c>
      <c r="AE121" s="1121" t="s">
        <v>1621</v>
      </c>
      <c r="AF121" s="831" t="s">
        <v>792</v>
      </c>
      <c r="AG121" s="832" t="s">
        <v>792</v>
      </c>
      <c r="AH121" s="842" t="s">
        <v>878</v>
      </c>
    </row>
    <row r="122" spans="1:34" ht="15.75" customHeight="1" thickBot="1">
      <c r="A122" s="1087" t="s">
        <v>120</v>
      </c>
      <c r="B122" s="1090" t="s">
        <v>811</v>
      </c>
      <c r="C122" s="783" t="s">
        <v>1293</v>
      </c>
      <c r="D122" s="398">
        <v>112</v>
      </c>
      <c r="E122" s="1104">
        <v>0</v>
      </c>
      <c r="F122" s="1105">
        <v>0</v>
      </c>
      <c r="G122" s="1105">
        <v>0</v>
      </c>
      <c r="H122" s="1105">
        <v>0</v>
      </c>
      <c r="I122" s="1105">
        <v>0</v>
      </c>
      <c r="J122" s="1105">
        <v>0</v>
      </c>
      <c r="K122" s="1106">
        <v>0</v>
      </c>
      <c r="L122" s="1103">
        <f t="shared" si="21"/>
        <v>0</v>
      </c>
      <c r="M122" s="1097">
        <v>1</v>
      </c>
      <c r="N122" s="280">
        <v>0</v>
      </c>
      <c r="O122" s="280">
        <v>0</v>
      </c>
      <c r="P122" s="280">
        <v>0</v>
      </c>
      <c r="Q122" s="280">
        <v>4</v>
      </c>
      <c r="R122" s="280">
        <v>14</v>
      </c>
      <c r="S122" s="280">
        <v>2</v>
      </c>
      <c r="T122" s="1098">
        <v>21</v>
      </c>
      <c r="U122" s="818">
        <f>E122/M122</f>
        <v>0</v>
      </c>
      <c r="V122" s="818">
        <v>0</v>
      </c>
      <c r="W122" s="818">
        <v>0</v>
      </c>
      <c r="X122" s="818">
        <v>0</v>
      </c>
      <c r="Y122" s="818">
        <f t="shared" si="38"/>
        <v>0</v>
      </c>
      <c r="Z122" s="818">
        <f t="shared" si="37"/>
        <v>0</v>
      </c>
      <c r="AA122" s="818">
        <f>K122/S122</f>
        <v>0</v>
      </c>
      <c r="AB122" s="818">
        <f t="shared" si="31"/>
        <v>0</v>
      </c>
      <c r="AC122" s="1108" t="s">
        <v>1471</v>
      </c>
      <c r="AD122" s="1108" t="s">
        <v>1471</v>
      </c>
      <c r="AE122" s="1121" t="s">
        <v>1386</v>
      </c>
      <c r="AF122" s="831" t="s">
        <v>792</v>
      </c>
      <c r="AG122" s="832" t="s">
        <v>1386</v>
      </c>
      <c r="AH122" s="842" t="s">
        <v>878</v>
      </c>
    </row>
    <row r="123" spans="1:34" ht="15.75" customHeight="1" thickBot="1">
      <c r="A123" s="1087" t="s">
        <v>148</v>
      </c>
      <c r="B123" s="1090" t="s">
        <v>536</v>
      </c>
      <c r="C123" s="783" t="s">
        <v>1295</v>
      </c>
      <c r="E123" s="1104">
        <v>0</v>
      </c>
      <c r="F123" s="1105">
        <v>0</v>
      </c>
      <c r="G123" s="1105">
        <v>0</v>
      </c>
      <c r="H123" s="1105">
        <v>0</v>
      </c>
      <c r="I123" s="1105">
        <v>0</v>
      </c>
      <c r="J123" s="1105">
        <v>0</v>
      </c>
      <c r="K123" s="1106">
        <v>0</v>
      </c>
      <c r="L123" s="1103">
        <f t="shared" si="21"/>
        <v>0</v>
      </c>
      <c r="M123" s="1097">
        <v>0</v>
      </c>
      <c r="N123" s="280">
        <v>0</v>
      </c>
      <c r="O123" s="280">
        <v>0</v>
      </c>
      <c r="P123" s="280">
        <v>0</v>
      </c>
      <c r="Q123" s="280">
        <v>0</v>
      </c>
      <c r="R123" s="280">
        <v>11</v>
      </c>
      <c r="S123" s="280">
        <v>1</v>
      </c>
      <c r="T123" s="1098">
        <v>12</v>
      </c>
      <c r="U123" s="818">
        <v>0</v>
      </c>
      <c r="V123" s="818">
        <v>0</v>
      </c>
      <c r="W123" s="818">
        <v>0</v>
      </c>
      <c r="X123" s="818">
        <v>0</v>
      </c>
      <c r="Y123" s="818">
        <v>0</v>
      </c>
      <c r="Z123" s="818">
        <f t="shared" si="37"/>
        <v>0</v>
      </c>
      <c r="AA123" s="818">
        <f>K123/S123</f>
        <v>0</v>
      </c>
      <c r="AB123" s="818">
        <f t="shared" si="31"/>
        <v>0</v>
      </c>
      <c r="AC123" s="1108" t="s">
        <v>878</v>
      </c>
      <c r="AD123" s="1108" t="s">
        <v>878</v>
      </c>
      <c r="AE123" s="1121"/>
      <c r="AF123" s="831" t="s">
        <v>792</v>
      </c>
      <c r="AG123" s="832" t="s">
        <v>792</v>
      </c>
      <c r="AH123" s="842" t="s">
        <v>878</v>
      </c>
    </row>
    <row r="124" spans="1:34" ht="15.75" customHeight="1" thickBot="1">
      <c r="A124" s="1087" t="s">
        <v>102</v>
      </c>
      <c r="B124" s="1090" t="s">
        <v>549</v>
      </c>
      <c r="C124" s="783" t="s">
        <v>1293</v>
      </c>
      <c r="D124" s="398">
        <v>112</v>
      </c>
      <c r="E124" s="1104">
        <v>0</v>
      </c>
      <c r="F124" s="1105">
        <v>0</v>
      </c>
      <c r="G124" s="1105">
        <v>0</v>
      </c>
      <c r="H124" s="1105">
        <v>0</v>
      </c>
      <c r="I124" s="1105">
        <v>0</v>
      </c>
      <c r="J124" s="1105">
        <v>0</v>
      </c>
      <c r="K124" s="1106">
        <v>0</v>
      </c>
      <c r="L124" s="1103">
        <f t="shared" si="21"/>
        <v>0</v>
      </c>
      <c r="M124" s="1097">
        <v>0</v>
      </c>
      <c r="N124" s="280">
        <v>0</v>
      </c>
      <c r="O124" s="280">
        <v>0</v>
      </c>
      <c r="P124" s="280">
        <v>0</v>
      </c>
      <c r="Q124" s="280">
        <v>0</v>
      </c>
      <c r="R124" s="280">
        <v>5</v>
      </c>
      <c r="S124" s="280">
        <v>0</v>
      </c>
      <c r="T124" s="1098">
        <v>5</v>
      </c>
      <c r="U124" s="818">
        <v>0</v>
      </c>
      <c r="V124" s="818">
        <v>0</v>
      </c>
      <c r="W124" s="818">
        <v>0</v>
      </c>
      <c r="X124" s="818">
        <v>0</v>
      </c>
      <c r="Y124" s="818">
        <v>0</v>
      </c>
      <c r="Z124" s="818">
        <f t="shared" si="37"/>
        <v>0</v>
      </c>
      <c r="AA124" s="818">
        <v>0</v>
      </c>
      <c r="AB124" s="818">
        <f t="shared" si="31"/>
        <v>0</v>
      </c>
      <c r="AC124" s="1108" t="s">
        <v>1471</v>
      </c>
      <c r="AD124" s="1108" t="s">
        <v>1471</v>
      </c>
      <c r="AE124" s="1121" t="s">
        <v>1386</v>
      </c>
      <c r="AF124" s="831" t="s">
        <v>792</v>
      </c>
      <c r="AG124" s="832" t="s">
        <v>1386</v>
      </c>
      <c r="AH124" s="842" t="s">
        <v>878</v>
      </c>
    </row>
    <row r="125" spans="1:34" ht="15.75" customHeight="1" thickBot="1">
      <c r="A125" s="1087" t="s">
        <v>132</v>
      </c>
      <c r="B125" s="1090" t="s">
        <v>787</v>
      </c>
      <c r="C125" s="783" t="s">
        <v>1293</v>
      </c>
      <c r="D125" s="398">
        <v>112</v>
      </c>
      <c r="E125" s="1104">
        <v>0</v>
      </c>
      <c r="F125" s="1105">
        <v>0</v>
      </c>
      <c r="G125" s="1105">
        <v>0</v>
      </c>
      <c r="H125" s="1105">
        <v>0</v>
      </c>
      <c r="I125" s="1105">
        <v>0</v>
      </c>
      <c r="J125" s="1105">
        <v>0</v>
      </c>
      <c r="K125" s="1106">
        <v>0</v>
      </c>
      <c r="L125" s="1103">
        <f t="shared" si="21"/>
        <v>0</v>
      </c>
      <c r="M125" s="1097">
        <v>1</v>
      </c>
      <c r="N125" s="280">
        <v>0</v>
      </c>
      <c r="O125" s="280">
        <v>0</v>
      </c>
      <c r="P125" s="280">
        <v>0</v>
      </c>
      <c r="Q125" s="280">
        <v>6</v>
      </c>
      <c r="R125" s="280">
        <v>22</v>
      </c>
      <c r="S125" s="280">
        <v>2</v>
      </c>
      <c r="T125" s="1098">
        <v>31</v>
      </c>
      <c r="U125" s="818">
        <f>E125/M125</f>
        <v>0</v>
      </c>
      <c r="V125" s="818">
        <v>0</v>
      </c>
      <c r="W125" s="818">
        <v>0</v>
      </c>
      <c r="X125" s="818">
        <v>0</v>
      </c>
      <c r="Y125" s="818">
        <f>I125/Q125</f>
        <v>0</v>
      </c>
      <c r="Z125" s="818">
        <f t="shared" si="37"/>
        <v>0</v>
      </c>
      <c r="AA125" s="818">
        <f>K125/S125</f>
        <v>0</v>
      </c>
      <c r="AB125" s="818">
        <f t="shared" si="31"/>
        <v>0</v>
      </c>
      <c r="AC125" s="1108" t="s">
        <v>1471</v>
      </c>
      <c r="AD125" s="1108" t="s">
        <v>1471</v>
      </c>
      <c r="AE125" s="1121" t="s">
        <v>1386</v>
      </c>
      <c r="AF125" s="831" t="s">
        <v>792</v>
      </c>
      <c r="AG125" s="835" t="s">
        <v>1386</v>
      </c>
      <c r="AH125" s="842" t="s">
        <v>878</v>
      </c>
    </row>
    <row r="126" spans="1:34" ht="15.75" customHeight="1" thickBot="1">
      <c r="A126" s="1087" t="s">
        <v>372</v>
      </c>
      <c r="B126" s="1090" t="s">
        <v>599</v>
      </c>
      <c r="C126" s="783" t="s">
        <v>1293</v>
      </c>
      <c r="D126" s="398">
        <v>112</v>
      </c>
      <c r="E126" s="1104">
        <v>0</v>
      </c>
      <c r="F126" s="1105">
        <v>0</v>
      </c>
      <c r="G126" s="1105">
        <v>0</v>
      </c>
      <c r="H126" s="1105">
        <v>0</v>
      </c>
      <c r="I126" s="1105">
        <v>0</v>
      </c>
      <c r="J126" s="1105">
        <v>0</v>
      </c>
      <c r="K126" s="1106">
        <v>0</v>
      </c>
      <c r="L126" s="1103">
        <f t="shared" si="21"/>
        <v>0</v>
      </c>
      <c r="M126" s="1097">
        <v>3</v>
      </c>
      <c r="N126" s="280">
        <v>0</v>
      </c>
      <c r="O126" s="280">
        <v>0</v>
      </c>
      <c r="P126" s="280">
        <v>0</v>
      </c>
      <c r="Q126" s="280">
        <v>1</v>
      </c>
      <c r="R126" s="280">
        <v>10</v>
      </c>
      <c r="S126" s="280">
        <v>1</v>
      </c>
      <c r="T126" s="1098">
        <v>15</v>
      </c>
      <c r="U126" s="818">
        <f>E126/M126</f>
        <v>0</v>
      </c>
      <c r="V126" s="818">
        <v>0</v>
      </c>
      <c r="W126" s="818">
        <v>0</v>
      </c>
      <c r="X126" s="818">
        <v>0</v>
      </c>
      <c r="Y126" s="818">
        <f>I126/Q126</f>
        <v>0</v>
      </c>
      <c r="Z126" s="818">
        <f t="shared" si="37"/>
        <v>0</v>
      </c>
      <c r="AA126" s="818">
        <f>K126/S126</f>
        <v>0</v>
      </c>
      <c r="AB126" s="818">
        <f t="shared" si="31"/>
        <v>0</v>
      </c>
      <c r="AC126" s="1108" t="s">
        <v>1471</v>
      </c>
      <c r="AD126" s="1108" t="s">
        <v>1471</v>
      </c>
      <c r="AE126" s="1121" t="s">
        <v>1386</v>
      </c>
      <c r="AF126" s="831" t="s">
        <v>792</v>
      </c>
      <c r="AG126" s="832" t="s">
        <v>1386</v>
      </c>
      <c r="AH126" s="842" t="s">
        <v>878</v>
      </c>
    </row>
    <row r="127" spans="1:34" ht="15.75" customHeight="1" thickBot="1">
      <c r="A127" s="1087" t="s">
        <v>245</v>
      </c>
      <c r="B127" s="1090" t="s">
        <v>627</v>
      </c>
      <c r="C127" s="783" t="s">
        <v>1293</v>
      </c>
      <c r="D127" s="398">
        <v>112</v>
      </c>
      <c r="E127" s="1104">
        <v>0</v>
      </c>
      <c r="F127" s="1105">
        <v>0</v>
      </c>
      <c r="G127" s="1105">
        <v>0</v>
      </c>
      <c r="H127" s="1105">
        <v>0</v>
      </c>
      <c r="I127" s="1105">
        <v>0</v>
      </c>
      <c r="J127" s="1105">
        <v>0</v>
      </c>
      <c r="K127" s="1106">
        <v>0</v>
      </c>
      <c r="L127" s="1103">
        <f t="shared" si="21"/>
        <v>0</v>
      </c>
      <c r="M127" s="1097">
        <v>0</v>
      </c>
      <c r="N127" s="280">
        <v>0</v>
      </c>
      <c r="O127" s="280">
        <v>0</v>
      </c>
      <c r="P127" s="280">
        <v>0</v>
      </c>
      <c r="Q127" s="280">
        <v>0</v>
      </c>
      <c r="R127" s="280">
        <v>16</v>
      </c>
      <c r="S127" s="280">
        <v>0</v>
      </c>
      <c r="T127" s="1098">
        <v>16</v>
      </c>
      <c r="U127" s="818">
        <v>0</v>
      </c>
      <c r="V127" s="818">
        <v>0</v>
      </c>
      <c r="W127" s="818">
        <v>0</v>
      </c>
      <c r="X127" s="818">
        <v>0</v>
      </c>
      <c r="Y127" s="818">
        <v>0</v>
      </c>
      <c r="Z127" s="818">
        <f t="shared" si="37"/>
        <v>0</v>
      </c>
      <c r="AA127" s="818">
        <v>0</v>
      </c>
      <c r="AB127" s="818">
        <f t="shared" si="31"/>
        <v>0</v>
      </c>
      <c r="AC127" s="1108" t="s">
        <v>1471</v>
      </c>
      <c r="AD127" s="1108" t="s">
        <v>1471</v>
      </c>
      <c r="AE127" s="1121" t="s">
        <v>1386</v>
      </c>
      <c r="AF127" s="831" t="s">
        <v>792</v>
      </c>
      <c r="AG127" s="832" t="s">
        <v>1386</v>
      </c>
      <c r="AH127" s="842" t="s">
        <v>878</v>
      </c>
    </row>
    <row r="128" spans="1:34" ht="15.75" customHeight="1" thickBot="1">
      <c r="A128" s="1087" t="s">
        <v>216</v>
      </c>
      <c r="B128" s="1090" t="s">
        <v>745</v>
      </c>
      <c r="C128" s="783" t="s">
        <v>1293</v>
      </c>
      <c r="D128" s="398">
        <v>112</v>
      </c>
      <c r="E128" s="1104">
        <v>0</v>
      </c>
      <c r="F128" s="1105">
        <v>0</v>
      </c>
      <c r="G128" s="1105">
        <v>0</v>
      </c>
      <c r="H128" s="1105">
        <v>0</v>
      </c>
      <c r="I128" s="1105">
        <v>0</v>
      </c>
      <c r="J128" s="1105">
        <v>0</v>
      </c>
      <c r="K128" s="1106">
        <v>0</v>
      </c>
      <c r="L128" s="1103">
        <f t="shared" si="21"/>
        <v>0</v>
      </c>
      <c r="M128" s="1097">
        <v>0</v>
      </c>
      <c r="N128" s="280">
        <v>0</v>
      </c>
      <c r="O128" s="280">
        <v>0</v>
      </c>
      <c r="P128" s="280">
        <v>0</v>
      </c>
      <c r="Q128" s="280">
        <v>0</v>
      </c>
      <c r="R128" s="280">
        <v>0</v>
      </c>
      <c r="S128" s="280">
        <v>0</v>
      </c>
      <c r="T128" s="1098">
        <v>0</v>
      </c>
      <c r="U128" s="818">
        <v>0</v>
      </c>
      <c r="V128" s="818">
        <v>0</v>
      </c>
      <c r="W128" s="818">
        <v>0</v>
      </c>
      <c r="X128" s="818">
        <v>0</v>
      </c>
      <c r="Y128" s="818">
        <v>0</v>
      </c>
      <c r="Z128" s="818">
        <v>0</v>
      </c>
      <c r="AA128" s="818">
        <v>0</v>
      </c>
      <c r="AB128" s="818">
        <v>0</v>
      </c>
      <c r="AC128" s="1108" t="s">
        <v>1471</v>
      </c>
      <c r="AD128" s="1108" t="s">
        <v>1471</v>
      </c>
      <c r="AE128" s="1121" t="s">
        <v>1386</v>
      </c>
      <c r="AF128" s="831" t="s">
        <v>792</v>
      </c>
      <c r="AG128" s="832" t="s">
        <v>1386</v>
      </c>
      <c r="AH128" s="842" t="s">
        <v>878</v>
      </c>
    </row>
    <row r="129" spans="1:34" ht="15.75" customHeight="1" thickBot="1">
      <c r="A129" s="1087" t="s">
        <v>374</v>
      </c>
      <c r="B129" s="1090" t="s">
        <v>600</v>
      </c>
      <c r="C129" s="783" t="s">
        <v>1295</v>
      </c>
      <c r="D129" s="398">
        <v>112</v>
      </c>
      <c r="E129" s="1104">
        <v>0</v>
      </c>
      <c r="F129" s="1105">
        <v>0</v>
      </c>
      <c r="G129" s="1105">
        <v>0</v>
      </c>
      <c r="H129" s="1105">
        <v>0</v>
      </c>
      <c r="I129" s="1105">
        <v>1</v>
      </c>
      <c r="J129" s="1105">
        <v>2</v>
      </c>
      <c r="K129" s="1106">
        <v>0</v>
      </c>
      <c r="L129" s="1103">
        <f t="shared" si="21"/>
        <v>3</v>
      </c>
      <c r="M129" s="1097">
        <v>7</v>
      </c>
      <c r="N129" s="280">
        <v>3</v>
      </c>
      <c r="O129" s="280">
        <v>1</v>
      </c>
      <c r="P129" s="280">
        <v>0</v>
      </c>
      <c r="Q129" s="280">
        <v>16</v>
      </c>
      <c r="R129" s="280">
        <v>103</v>
      </c>
      <c r="S129" s="280">
        <v>8</v>
      </c>
      <c r="T129" s="1098">
        <v>138</v>
      </c>
      <c r="U129" s="818">
        <f t="shared" ref="U129:W130" si="39">E129/M129</f>
        <v>0</v>
      </c>
      <c r="V129" s="818">
        <f t="shared" si="39"/>
        <v>0</v>
      </c>
      <c r="W129" s="818">
        <f t="shared" si="39"/>
        <v>0</v>
      </c>
      <c r="X129" s="818">
        <v>0</v>
      </c>
      <c r="Y129" s="818">
        <f t="shared" ref="Y129:AB132" si="40">I129/Q129</f>
        <v>6.25E-2</v>
      </c>
      <c r="Z129" s="818">
        <f t="shared" si="40"/>
        <v>1.9417475728155338E-2</v>
      </c>
      <c r="AA129" s="818">
        <f t="shared" si="40"/>
        <v>0</v>
      </c>
      <c r="AB129" s="818">
        <f t="shared" si="40"/>
        <v>2.1739130434782608E-2</v>
      </c>
      <c r="AC129" s="1108" t="s">
        <v>1471</v>
      </c>
      <c r="AD129" s="1108" t="s">
        <v>1471</v>
      </c>
      <c r="AE129" s="1121" t="s">
        <v>1386</v>
      </c>
      <c r="AF129" s="831" t="s">
        <v>792</v>
      </c>
      <c r="AG129" s="832" t="s">
        <v>1386</v>
      </c>
      <c r="AH129" s="842" t="s">
        <v>878</v>
      </c>
    </row>
    <row r="130" spans="1:34" ht="15.75" customHeight="1" thickBot="1">
      <c r="A130" s="1087" t="s">
        <v>256</v>
      </c>
      <c r="B130" s="1090" t="s">
        <v>805</v>
      </c>
      <c r="C130" s="783" t="s">
        <v>1293</v>
      </c>
      <c r="D130" s="398">
        <v>112</v>
      </c>
      <c r="E130" s="1104">
        <v>0</v>
      </c>
      <c r="F130" s="1105">
        <v>0</v>
      </c>
      <c r="G130" s="1105">
        <v>0</v>
      </c>
      <c r="H130" s="1105">
        <v>0</v>
      </c>
      <c r="I130" s="1105">
        <v>0</v>
      </c>
      <c r="J130" s="1105">
        <v>0</v>
      </c>
      <c r="K130" s="1106">
        <v>0</v>
      </c>
      <c r="L130" s="1103">
        <f t="shared" si="21"/>
        <v>0</v>
      </c>
      <c r="M130" s="1097">
        <v>4</v>
      </c>
      <c r="N130" s="280">
        <v>2</v>
      </c>
      <c r="O130" s="280">
        <v>2</v>
      </c>
      <c r="P130" s="280">
        <v>0</v>
      </c>
      <c r="Q130" s="280">
        <v>85</v>
      </c>
      <c r="R130" s="280">
        <v>130</v>
      </c>
      <c r="S130" s="280">
        <v>2</v>
      </c>
      <c r="T130" s="1098">
        <v>225</v>
      </c>
      <c r="U130" s="818">
        <f t="shared" si="39"/>
        <v>0</v>
      </c>
      <c r="V130" s="818">
        <f t="shared" si="39"/>
        <v>0</v>
      </c>
      <c r="W130" s="818">
        <f t="shared" si="39"/>
        <v>0</v>
      </c>
      <c r="X130" s="818">
        <v>0</v>
      </c>
      <c r="Y130" s="818">
        <f t="shared" si="40"/>
        <v>0</v>
      </c>
      <c r="Z130" s="818">
        <f t="shared" si="40"/>
        <v>0</v>
      </c>
      <c r="AA130" s="818">
        <f t="shared" si="40"/>
        <v>0</v>
      </c>
      <c r="AB130" s="818">
        <f t="shared" si="40"/>
        <v>0</v>
      </c>
      <c r="AC130" s="1108" t="s">
        <v>1471</v>
      </c>
      <c r="AD130" s="1108" t="s">
        <v>1471</v>
      </c>
      <c r="AE130" s="1121" t="s">
        <v>1386</v>
      </c>
      <c r="AF130" s="831" t="s">
        <v>792</v>
      </c>
      <c r="AG130" s="832" t="s">
        <v>1386</v>
      </c>
      <c r="AH130" s="842" t="s">
        <v>878</v>
      </c>
    </row>
    <row r="131" spans="1:34" ht="15.75" customHeight="1" thickBot="1">
      <c r="A131" s="1087" t="s">
        <v>425</v>
      </c>
      <c r="B131" s="1090" t="s">
        <v>640</v>
      </c>
      <c r="C131" s="783" t="s">
        <v>1293</v>
      </c>
      <c r="D131" s="398">
        <v>112</v>
      </c>
      <c r="E131" s="1104">
        <v>0</v>
      </c>
      <c r="F131" s="1105">
        <v>0</v>
      </c>
      <c r="G131" s="1105">
        <v>0</v>
      </c>
      <c r="H131" s="1105">
        <v>0</v>
      </c>
      <c r="I131" s="1105">
        <v>0</v>
      </c>
      <c r="J131" s="1105">
        <v>0</v>
      </c>
      <c r="K131" s="1106">
        <v>0</v>
      </c>
      <c r="L131" s="1103">
        <f t="shared" ref="L131:L194" si="41">SUM(E131:K131)</f>
        <v>0</v>
      </c>
      <c r="M131" s="1097">
        <v>8</v>
      </c>
      <c r="N131" s="280">
        <v>0</v>
      </c>
      <c r="O131" s="280">
        <v>0</v>
      </c>
      <c r="P131" s="280">
        <v>0</v>
      </c>
      <c r="Q131" s="280">
        <v>8</v>
      </c>
      <c r="R131" s="280">
        <v>27</v>
      </c>
      <c r="S131" s="280">
        <v>2</v>
      </c>
      <c r="T131" s="1098">
        <v>45</v>
      </c>
      <c r="U131" s="818">
        <f>E131/M131</f>
        <v>0</v>
      </c>
      <c r="V131" s="818">
        <v>0</v>
      </c>
      <c r="W131" s="818">
        <v>0</v>
      </c>
      <c r="X131" s="818">
        <v>0</v>
      </c>
      <c r="Y131" s="818">
        <f t="shared" si="40"/>
        <v>0</v>
      </c>
      <c r="Z131" s="818">
        <f t="shared" si="40"/>
        <v>0</v>
      </c>
      <c r="AA131" s="818">
        <f t="shared" si="40"/>
        <v>0</v>
      </c>
      <c r="AB131" s="818">
        <f t="shared" si="40"/>
        <v>0</v>
      </c>
      <c r="AC131" s="1108" t="s">
        <v>1471</v>
      </c>
      <c r="AD131" s="1108" t="s">
        <v>1471</v>
      </c>
      <c r="AE131" s="1121" t="s">
        <v>1386</v>
      </c>
      <c r="AF131" s="831" t="s">
        <v>792</v>
      </c>
      <c r="AG131" s="832" t="s">
        <v>1386</v>
      </c>
      <c r="AH131" s="842" t="s">
        <v>878</v>
      </c>
    </row>
    <row r="132" spans="1:34" ht="15.75" customHeight="1" thickBot="1">
      <c r="A132" s="1087" t="s">
        <v>38</v>
      </c>
      <c r="B132" s="1090" t="s">
        <v>666</v>
      </c>
      <c r="C132" s="783" t="s">
        <v>1296</v>
      </c>
      <c r="E132" s="1104">
        <v>0</v>
      </c>
      <c r="F132" s="1105">
        <v>0</v>
      </c>
      <c r="G132" s="1105">
        <v>0</v>
      </c>
      <c r="H132" s="1105">
        <v>0</v>
      </c>
      <c r="I132" s="1105">
        <v>0</v>
      </c>
      <c r="J132" s="1105">
        <v>0</v>
      </c>
      <c r="K132" s="1106">
        <v>0</v>
      </c>
      <c r="L132" s="1103">
        <f t="shared" si="41"/>
        <v>0</v>
      </c>
      <c r="M132" s="1097">
        <v>1</v>
      </c>
      <c r="N132" s="280">
        <v>0</v>
      </c>
      <c r="O132" s="280">
        <v>0</v>
      </c>
      <c r="P132" s="280">
        <v>0</v>
      </c>
      <c r="Q132" s="280">
        <v>11</v>
      </c>
      <c r="R132" s="280">
        <v>77</v>
      </c>
      <c r="S132" s="280">
        <v>5</v>
      </c>
      <c r="T132" s="1098">
        <v>94</v>
      </c>
      <c r="U132" s="818">
        <f>E132/M132</f>
        <v>0</v>
      </c>
      <c r="V132" s="818">
        <v>0</v>
      </c>
      <c r="W132" s="818">
        <v>0</v>
      </c>
      <c r="X132" s="818">
        <v>0</v>
      </c>
      <c r="Y132" s="818">
        <f t="shared" si="40"/>
        <v>0</v>
      </c>
      <c r="Z132" s="818">
        <f t="shared" si="40"/>
        <v>0</v>
      </c>
      <c r="AA132" s="818">
        <f t="shared" si="40"/>
        <v>0</v>
      </c>
      <c r="AB132" s="818">
        <f t="shared" si="40"/>
        <v>0</v>
      </c>
      <c r="AC132" s="1108" t="s">
        <v>878</v>
      </c>
      <c r="AD132" s="1108" t="s">
        <v>878</v>
      </c>
      <c r="AE132" s="1121"/>
      <c r="AF132" s="831" t="s">
        <v>792</v>
      </c>
      <c r="AG132" s="832" t="s">
        <v>792</v>
      </c>
      <c r="AH132" s="842" t="s">
        <v>878</v>
      </c>
    </row>
    <row r="133" spans="1:34" ht="15.75" customHeight="1" thickBot="1">
      <c r="A133" s="1087" t="s">
        <v>359</v>
      </c>
      <c r="B133" s="1090" t="s">
        <v>590</v>
      </c>
      <c r="C133" s="783" t="s">
        <v>1296</v>
      </c>
      <c r="E133" s="1104">
        <v>0</v>
      </c>
      <c r="F133" s="1105">
        <v>0</v>
      </c>
      <c r="G133" s="1105">
        <v>0</v>
      </c>
      <c r="H133" s="1105">
        <v>0</v>
      </c>
      <c r="I133" s="1105">
        <v>0</v>
      </c>
      <c r="J133" s="1105">
        <v>0</v>
      </c>
      <c r="K133" s="1106">
        <v>0</v>
      </c>
      <c r="L133" s="1103">
        <f t="shared" si="41"/>
        <v>0</v>
      </c>
      <c r="M133" s="1097">
        <v>0</v>
      </c>
      <c r="N133" s="280">
        <v>0</v>
      </c>
      <c r="O133" s="280">
        <v>0</v>
      </c>
      <c r="P133" s="280">
        <v>0</v>
      </c>
      <c r="Q133" s="280">
        <v>0</v>
      </c>
      <c r="R133" s="280">
        <v>5</v>
      </c>
      <c r="S133" s="280">
        <v>0</v>
      </c>
      <c r="T133" s="1098">
        <v>5</v>
      </c>
      <c r="U133" s="818">
        <v>0</v>
      </c>
      <c r="V133" s="818">
        <v>0</v>
      </c>
      <c r="W133" s="818">
        <v>0</v>
      </c>
      <c r="X133" s="818">
        <v>0</v>
      </c>
      <c r="Y133" s="818">
        <v>0</v>
      </c>
      <c r="Z133" s="818">
        <f t="shared" ref="Z133:Z164" si="42">J133/R133</f>
        <v>0</v>
      </c>
      <c r="AA133" s="818">
        <v>0</v>
      </c>
      <c r="AB133" s="818">
        <f t="shared" ref="AB133:AB164" si="43">L133/T133</f>
        <v>0</v>
      </c>
      <c r="AC133" s="1108" t="s">
        <v>878</v>
      </c>
      <c r="AD133" s="1108" t="s">
        <v>878</v>
      </c>
      <c r="AE133" s="1121"/>
      <c r="AF133" s="831" t="s">
        <v>792</v>
      </c>
      <c r="AG133" s="832" t="s">
        <v>792</v>
      </c>
      <c r="AH133" s="842" t="s">
        <v>878</v>
      </c>
    </row>
    <row r="134" spans="1:34" ht="15.75" customHeight="1" thickBot="1">
      <c r="A134" s="1087" t="s">
        <v>152</v>
      </c>
      <c r="B134" s="1090" t="s">
        <v>659</v>
      </c>
      <c r="C134" s="783" t="s">
        <v>1296</v>
      </c>
      <c r="E134" s="1104">
        <v>0</v>
      </c>
      <c r="F134" s="1105">
        <v>0</v>
      </c>
      <c r="G134" s="1105">
        <v>0</v>
      </c>
      <c r="H134" s="1105">
        <v>0</v>
      </c>
      <c r="I134" s="1105">
        <v>0</v>
      </c>
      <c r="J134" s="1105">
        <v>0</v>
      </c>
      <c r="K134" s="1106">
        <v>0</v>
      </c>
      <c r="L134" s="1103">
        <f t="shared" si="41"/>
        <v>0</v>
      </c>
      <c r="M134" s="1097">
        <v>3</v>
      </c>
      <c r="N134" s="280">
        <v>0</v>
      </c>
      <c r="O134" s="280">
        <v>1</v>
      </c>
      <c r="P134" s="280">
        <v>0</v>
      </c>
      <c r="Q134" s="280">
        <v>10</v>
      </c>
      <c r="R134" s="280">
        <v>75</v>
      </c>
      <c r="S134" s="280">
        <v>0</v>
      </c>
      <c r="T134" s="1098">
        <v>89</v>
      </c>
      <c r="U134" s="818">
        <f>E134/M134</f>
        <v>0</v>
      </c>
      <c r="V134" s="818">
        <v>0</v>
      </c>
      <c r="W134" s="818">
        <f>G134/O134</f>
        <v>0</v>
      </c>
      <c r="X134" s="818">
        <v>0</v>
      </c>
      <c r="Y134" s="818">
        <f t="shared" ref="Y134:Y159" si="44">I134/Q134</f>
        <v>0</v>
      </c>
      <c r="Z134" s="818">
        <f t="shared" si="42"/>
        <v>0</v>
      </c>
      <c r="AA134" s="818">
        <v>0</v>
      </c>
      <c r="AB134" s="818">
        <f t="shared" si="43"/>
        <v>0</v>
      </c>
      <c r="AC134" s="1108" t="s">
        <v>878</v>
      </c>
      <c r="AD134" s="1108" t="s">
        <v>878</v>
      </c>
      <c r="AE134" s="1121"/>
      <c r="AF134" s="831" t="s">
        <v>792</v>
      </c>
      <c r="AG134" s="832" t="s">
        <v>792</v>
      </c>
      <c r="AH134" s="842" t="s">
        <v>878</v>
      </c>
    </row>
    <row r="135" spans="1:34" ht="15.75" customHeight="1" thickBot="1">
      <c r="A135" s="1087" t="s">
        <v>30</v>
      </c>
      <c r="B135" s="1090" t="s">
        <v>657</v>
      </c>
      <c r="C135" s="783" t="s">
        <v>1296</v>
      </c>
      <c r="E135" s="1104">
        <v>0</v>
      </c>
      <c r="F135" s="1105">
        <v>0</v>
      </c>
      <c r="G135" s="1105">
        <v>0</v>
      </c>
      <c r="H135" s="1105">
        <v>0</v>
      </c>
      <c r="I135" s="1105">
        <v>0</v>
      </c>
      <c r="J135" s="1105">
        <v>0</v>
      </c>
      <c r="K135" s="1106">
        <v>0</v>
      </c>
      <c r="L135" s="1103">
        <f t="shared" si="41"/>
        <v>0</v>
      </c>
      <c r="M135" s="1097">
        <v>0</v>
      </c>
      <c r="N135" s="280">
        <v>0</v>
      </c>
      <c r="O135" s="280">
        <v>0</v>
      </c>
      <c r="P135" s="280">
        <v>0</v>
      </c>
      <c r="Q135" s="280">
        <v>8</v>
      </c>
      <c r="R135" s="280">
        <v>49</v>
      </c>
      <c r="S135" s="280">
        <v>2</v>
      </c>
      <c r="T135" s="1098">
        <v>59</v>
      </c>
      <c r="U135" s="818">
        <v>0</v>
      </c>
      <c r="V135" s="818">
        <v>0</v>
      </c>
      <c r="W135" s="818">
        <v>0</v>
      </c>
      <c r="X135" s="818">
        <v>0</v>
      </c>
      <c r="Y135" s="818">
        <f t="shared" si="44"/>
        <v>0</v>
      </c>
      <c r="Z135" s="818">
        <f t="shared" si="42"/>
        <v>0</v>
      </c>
      <c r="AA135" s="818">
        <f>K135/S135</f>
        <v>0</v>
      </c>
      <c r="AB135" s="818">
        <f t="shared" si="43"/>
        <v>0</v>
      </c>
      <c r="AC135" s="1108" t="s">
        <v>878</v>
      </c>
      <c r="AD135" s="1108" t="s">
        <v>878</v>
      </c>
      <c r="AE135" s="1121"/>
      <c r="AF135" s="831" t="s">
        <v>792</v>
      </c>
      <c r="AG135" s="832" t="s">
        <v>792</v>
      </c>
      <c r="AH135" s="842" t="s">
        <v>878</v>
      </c>
    </row>
    <row r="136" spans="1:34" ht="15.75" customHeight="1" thickBot="1">
      <c r="A136" s="1087" t="s">
        <v>9</v>
      </c>
      <c r="B136" s="1090" t="s">
        <v>524</v>
      </c>
      <c r="C136" s="783" t="s">
        <v>1296</v>
      </c>
      <c r="E136" s="1104">
        <v>0</v>
      </c>
      <c r="F136" s="1105">
        <v>0</v>
      </c>
      <c r="G136" s="1105">
        <v>0</v>
      </c>
      <c r="H136" s="1105">
        <v>0</v>
      </c>
      <c r="I136" s="1105">
        <v>0</v>
      </c>
      <c r="J136" s="1105">
        <v>0</v>
      </c>
      <c r="K136" s="1106">
        <v>0</v>
      </c>
      <c r="L136" s="1103">
        <f t="shared" si="41"/>
        <v>0</v>
      </c>
      <c r="M136" s="1097">
        <v>0</v>
      </c>
      <c r="N136" s="280">
        <v>1</v>
      </c>
      <c r="O136" s="280">
        <v>0</v>
      </c>
      <c r="P136" s="280">
        <v>0</v>
      </c>
      <c r="Q136" s="280">
        <v>3</v>
      </c>
      <c r="R136" s="280">
        <v>46</v>
      </c>
      <c r="S136" s="280">
        <v>0</v>
      </c>
      <c r="T136" s="1098">
        <v>50</v>
      </c>
      <c r="U136" s="818">
        <v>0</v>
      </c>
      <c r="V136" s="818">
        <f>F136/N136</f>
        <v>0</v>
      </c>
      <c r="W136" s="818">
        <v>0</v>
      </c>
      <c r="X136" s="818">
        <v>0</v>
      </c>
      <c r="Y136" s="818">
        <f t="shared" si="44"/>
        <v>0</v>
      </c>
      <c r="Z136" s="818">
        <f t="shared" si="42"/>
        <v>0</v>
      </c>
      <c r="AA136" s="818">
        <v>0</v>
      </c>
      <c r="AB136" s="818">
        <f t="shared" si="43"/>
        <v>0</v>
      </c>
      <c r="AC136" s="1108" t="s">
        <v>878</v>
      </c>
      <c r="AD136" s="1108" t="s">
        <v>878</v>
      </c>
      <c r="AE136" s="1121"/>
      <c r="AF136" s="831" t="s">
        <v>792</v>
      </c>
      <c r="AG136" s="832" t="s">
        <v>792</v>
      </c>
      <c r="AH136" s="842" t="s">
        <v>878</v>
      </c>
    </row>
    <row r="137" spans="1:34" ht="15.75" customHeight="1" thickBot="1">
      <c r="A137" s="1087" t="s">
        <v>264</v>
      </c>
      <c r="B137" s="1090" t="s">
        <v>809</v>
      </c>
      <c r="C137" s="783" t="s">
        <v>1296</v>
      </c>
      <c r="E137" s="1104">
        <v>0</v>
      </c>
      <c r="F137" s="1105">
        <v>0</v>
      </c>
      <c r="G137" s="1105">
        <v>0</v>
      </c>
      <c r="H137" s="1105">
        <v>0</v>
      </c>
      <c r="I137" s="1105">
        <v>0</v>
      </c>
      <c r="J137" s="1105">
        <v>0</v>
      </c>
      <c r="K137" s="1106">
        <v>0</v>
      </c>
      <c r="L137" s="1103">
        <f t="shared" si="41"/>
        <v>0</v>
      </c>
      <c r="M137" s="1097">
        <v>1</v>
      </c>
      <c r="N137" s="280">
        <v>0</v>
      </c>
      <c r="O137" s="280">
        <v>1</v>
      </c>
      <c r="P137" s="280">
        <v>0</v>
      </c>
      <c r="Q137" s="280">
        <v>19</v>
      </c>
      <c r="R137" s="280">
        <v>106</v>
      </c>
      <c r="S137" s="280">
        <v>9</v>
      </c>
      <c r="T137" s="1098">
        <v>136</v>
      </c>
      <c r="U137" s="818">
        <f>E137/M137</f>
        <v>0</v>
      </c>
      <c r="V137" s="818">
        <v>0</v>
      </c>
      <c r="W137" s="818">
        <f>G137/O137</f>
        <v>0</v>
      </c>
      <c r="X137" s="818">
        <v>0</v>
      </c>
      <c r="Y137" s="818">
        <f t="shared" si="44"/>
        <v>0</v>
      </c>
      <c r="Z137" s="818">
        <f t="shared" si="42"/>
        <v>0</v>
      </c>
      <c r="AA137" s="818">
        <f>K137/S137</f>
        <v>0</v>
      </c>
      <c r="AB137" s="818">
        <f t="shared" si="43"/>
        <v>0</v>
      </c>
      <c r="AC137" s="1108" t="s">
        <v>878</v>
      </c>
      <c r="AD137" s="1108" t="s">
        <v>878</v>
      </c>
      <c r="AE137" s="1121"/>
      <c r="AF137" s="831" t="s">
        <v>792</v>
      </c>
      <c r="AG137" s="832" t="s">
        <v>792</v>
      </c>
      <c r="AH137" s="842" t="s">
        <v>878</v>
      </c>
    </row>
    <row r="138" spans="1:34" ht="15.75" customHeight="1" thickBot="1">
      <c r="A138" s="1087" t="s">
        <v>1145</v>
      </c>
      <c r="B138" s="1090" t="s">
        <v>538</v>
      </c>
      <c r="C138" s="783" t="s">
        <v>1296</v>
      </c>
      <c r="E138" s="1104">
        <v>0</v>
      </c>
      <c r="F138" s="1105">
        <v>0</v>
      </c>
      <c r="G138" s="1105">
        <v>0</v>
      </c>
      <c r="H138" s="1105">
        <v>0</v>
      </c>
      <c r="I138" s="1105">
        <v>0</v>
      </c>
      <c r="J138" s="1105">
        <v>0</v>
      </c>
      <c r="K138" s="1106">
        <v>0</v>
      </c>
      <c r="L138" s="1103">
        <f t="shared" si="41"/>
        <v>0</v>
      </c>
      <c r="M138" s="1097">
        <v>1</v>
      </c>
      <c r="N138" s="280">
        <v>0</v>
      </c>
      <c r="O138" s="280">
        <v>0</v>
      </c>
      <c r="P138" s="280">
        <v>0</v>
      </c>
      <c r="Q138" s="280">
        <v>2</v>
      </c>
      <c r="R138" s="280">
        <v>18</v>
      </c>
      <c r="S138" s="280">
        <v>0</v>
      </c>
      <c r="T138" s="1098">
        <v>21</v>
      </c>
      <c r="U138" s="818">
        <f>E138/M138</f>
        <v>0</v>
      </c>
      <c r="V138" s="818">
        <v>0</v>
      </c>
      <c r="W138" s="818">
        <v>0</v>
      </c>
      <c r="X138" s="818">
        <v>0</v>
      </c>
      <c r="Y138" s="818">
        <f t="shared" si="44"/>
        <v>0</v>
      </c>
      <c r="Z138" s="818">
        <f t="shared" si="42"/>
        <v>0</v>
      </c>
      <c r="AA138" s="818">
        <v>0</v>
      </c>
      <c r="AB138" s="818">
        <f t="shared" si="43"/>
        <v>0</v>
      </c>
      <c r="AC138" s="1108" t="s">
        <v>878</v>
      </c>
      <c r="AD138" s="1108" t="s">
        <v>878</v>
      </c>
      <c r="AE138" s="1121"/>
      <c r="AF138" s="831" t="s">
        <v>792</v>
      </c>
      <c r="AG138" s="832" t="s">
        <v>792</v>
      </c>
      <c r="AH138" s="842" t="s">
        <v>878</v>
      </c>
    </row>
    <row r="139" spans="1:34" ht="15.75" thickBot="1">
      <c r="A139" s="1087" t="s">
        <v>206</v>
      </c>
      <c r="B139" s="1090" t="s">
        <v>782</v>
      </c>
      <c r="C139" s="783" t="s">
        <v>1296</v>
      </c>
      <c r="E139" s="1104">
        <v>0</v>
      </c>
      <c r="F139" s="1105">
        <v>0</v>
      </c>
      <c r="G139" s="1105">
        <v>0</v>
      </c>
      <c r="H139" s="1105">
        <v>0</v>
      </c>
      <c r="I139" s="1105">
        <v>0</v>
      </c>
      <c r="J139" s="1105">
        <v>0</v>
      </c>
      <c r="K139" s="1106">
        <v>0</v>
      </c>
      <c r="L139" s="1103">
        <f t="shared" si="41"/>
        <v>0</v>
      </c>
      <c r="M139" s="1097">
        <v>2</v>
      </c>
      <c r="N139" s="280">
        <v>2</v>
      </c>
      <c r="O139" s="280">
        <v>0</v>
      </c>
      <c r="P139" s="280">
        <v>0</v>
      </c>
      <c r="Q139" s="280">
        <v>11</v>
      </c>
      <c r="R139" s="280">
        <v>120</v>
      </c>
      <c r="S139" s="280">
        <v>7</v>
      </c>
      <c r="T139" s="1098">
        <v>142</v>
      </c>
      <c r="U139" s="818">
        <f>E139/M139</f>
        <v>0</v>
      </c>
      <c r="V139" s="818">
        <f>F139/N139</f>
        <v>0</v>
      </c>
      <c r="W139" s="818">
        <v>0</v>
      </c>
      <c r="X139" s="818">
        <v>0</v>
      </c>
      <c r="Y139" s="818">
        <f t="shared" si="44"/>
        <v>0</v>
      </c>
      <c r="Z139" s="818">
        <f t="shared" si="42"/>
        <v>0</v>
      </c>
      <c r="AA139" s="818">
        <f>K139/S139</f>
        <v>0</v>
      </c>
      <c r="AB139" s="818">
        <f t="shared" si="43"/>
        <v>0</v>
      </c>
      <c r="AC139" s="1108" t="s">
        <v>878</v>
      </c>
      <c r="AD139" s="1108" t="s">
        <v>878</v>
      </c>
      <c r="AE139" s="1121"/>
      <c r="AF139" s="831" t="s">
        <v>792</v>
      </c>
      <c r="AG139" s="835" t="s">
        <v>792</v>
      </c>
      <c r="AH139" s="842" t="s">
        <v>878</v>
      </c>
    </row>
    <row r="140" spans="1:34" ht="15.75" customHeight="1" thickBot="1">
      <c r="A140" s="1087" t="s">
        <v>58</v>
      </c>
      <c r="B140" s="1090" t="s">
        <v>511</v>
      </c>
      <c r="C140" s="783" t="s">
        <v>1296</v>
      </c>
      <c r="E140" s="1104">
        <v>0</v>
      </c>
      <c r="F140" s="1105">
        <v>0</v>
      </c>
      <c r="G140" s="1105">
        <v>0</v>
      </c>
      <c r="H140" s="1105">
        <v>0</v>
      </c>
      <c r="I140" s="1105">
        <v>0</v>
      </c>
      <c r="J140" s="1105">
        <v>0</v>
      </c>
      <c r="K140" s="1106">
        <v>0</v>
      </c>
      <c r="L140" s="1103">
        <f t="shared" si="41"/>
        <v>0</v>
      </c>
      <c r="M140" s="1097">
        <v>1</v>
      </c>
      <c r="N140" s="280">
        <v>1</v>
      </c>
      <c r="O140" s="280">
        <v>0</v>
      </c>
      <c r="P140" s="280">
        <v>0</v>
      </c>
      <c r="Q140" s="280">
        <v>17</v>
      </c>
      <c r="R140" s="280">
        <v>61</v>
      </c>
      <c r="S140" s="280">
        <v>4</v>
      </c>
      <c r="T140" s="1098">
        <v>84</v>
      </c>
      <c r="U140" s="818">
        <f>E140/M140</f>
        <v>0</v>
      </c>
      <c r="V140" s="818">
        <f>F140/N140</f>
        <v>0</v>
      </c>
      <c r="W140" s="818">
        <v>0</v>
      </c>
      <c r="X140" s="818">
        <v>0</v>
      </c>
      <c r="Y140" s="818">
        <f t="shared" si="44"/>
        <v>0</v>
      </c>
      <c r="Z140" s="818">
        <f t="shared" si="42"/>
        <v>0</v>
      </c>
      <c r="AA140" s="818">
        <f>K140/S140</f>
        <v>0</v>
      </c>
      <c r="AB140" s="818">
        <f t="shared" si="43"/>
        <v>0</v>
      </c>
      <c r="AC140" s="1108" t="s">
        <v>878</v>
      </c>
      <c r="AD140" s="1108" t="s">
        <v>878</v>
      </c>
      <c r="AE140" s="1121"/>
      <c r="AF140" s="831" t="s">
        <v>792</v>
      </c>
      <c r="AG140" s="832" t="s">
        <v>792</v>
      </c>
      <c r="AH140" s="842" t="s">
        <v>878</v>
      </c>
    </row>
    <row r="141" spans="1:34" ht="15.75" customHeight="1" thickBot="1">
      <c r="A141" s="1087" t="s">
        <v>80</v>
      </c>
      <c r="B141" s="1090" t="s">
        <v>701</v>
      </c>
      <c r="C141" s="783" t="s">
        <v>1296</v>
      </c>
      <c r="E141" s="1104">
        <v>0</v>
      </c>
      <c r="F141" s="1105">
        <v>0</v>
      </c>
      <c r="G141" s="1105">
        <v>0</v>
      </c>
      <c r="H141" s="1105">
        <v>0</v>
      </c>
      <c r="I141" s="1105">
        <v>0</v>
      </c>
      <c r="J141" s="1105">
        <v>0</v>
      </c>
      <c r="K141" s="1106">
        <v>0</v>
      </c>
      <c r="L141" s="1103">
        <f t="shared" si="41"/>
        <v>0</v>
      </c>
      <c r="M141" s="1097">
        <v>0</v>
      </c>
      <c r="N141" s="280">
        <v>0</v>
      </c>
      <c r="O141" s="280">
        <v>0</v>
      </c>
      <c r="P141" s="280">
        <v>0</v>
      </c>
      <c r="Q141" s="280">
        <v>1</v>
      </c>
      <c r="R141" s="280">
        <v>43</v>
      </c>
      <c r="S141" s="280">
        <v>3</v>
      </c>
      <c r="T141" s="1098">
        <v>47</v>
      </c>
      <c r="U141" s="818">
        <v>0</v>
      </c>
      <c r="V141" s="818">
        <v>0</v>
      </c>
      <c r="W141" s="818">
        <v>0</v>
      </c>
      <c r="X141" s="818">
        <v>0</v>
      </c>
      <c r="Y141" s="818">
        <f t="shared" si="44"/>
        <v>0</v>
      </c>
      <c r="Z141" s="818">
        <f t="shared" si="42"/>
        <v>0</v>
      </c>
      <c r="AA141" s="818">
        <f>K141/S141</f>
        <v>0</v>
      </c>
      <c r="AB141" s="818">
        <f t="shared" si="43"/>
        <v>0</v>
      </c>
      <c r="AC141" s="1108" t="s">
        <v>878</v>
      </c>
      <c r="AD141" s="1108" t="s">
        <v>878</v>
      </c>
      <c r="AE141" s="1121"/>
      <c r="AF141" s="831" t="s">
        <v>792</v>
      </c>
      <c r="AG141" s="832" t="s">
        <v>792</v>
      </c>
      <c r="AH141" s="842" t="s">
        <v>878</v>
      </c>
    </row>
    <row r="142" spans="1:34" ht="15.75" customHeight="1" thickBot="1">
      <c r="A142" s="1087" t="s">
        <v>239</v>
      </c>
      <c r="B142" s="1090" t="s">
        <v>553</v>
      </c>
      <c r="C142" s="783" t="s">
        <v>1296</v>
      </c>
      <c r="E142" s="1104">
        <v>0</v>
      </c>
      <c r="F142" s="1105">
        <v>0</v>
      </c>
      <c r="G142" s="1105">
        <v>0</v>
      </c>
      <c r="H142" s="1105">
        <v>0</v>
      </c>
      <c r="I142" s="1105">
        <v>1</v>
      </c>
      <c r="J142" s="1105">
        <v>2</v>
      </c>
      <c r="K142" s="1106">
        <v>0</v>
      </c>
      <c r="L142" s="1103">
        <f t="shared" si="41"/>
        <v>3</v>
      </c>
      <c r="M142" s="1097">
        <v>5</v>
      </c>
      <c r="N142" s="280">
        <v>6</v>
      </c>
      <c r="O142" s="280">
        <v>15</v>
      </c>
      <c r="P142" s="280">
        <v>0</v>
      </c>
      <c r="Q142" s="280">
        <v>84</v>
      </c>
      <c r="R142" s="280">
        <v>294</v>
      </c>
      <c r="S142" s="280">
        <v>29</v>
      </c>
      <c r="T142" s="1098">
        <v>433</v>
      </c>
      <c r="U142" s="818">
        <f>E142/M142</f>
        <v>0</v>
      </c>
      <c r="V142" s="818">
        <f>F142/N142</f>
        <v>0</v>
      </c>
      <c r="W142" s="818">
        <f>G142/O142</f>
        <v>0</v>
      </c>
      <c r="X142" s="818">
        <v>0</v>
      </c>
      <c r="Y142" s="818">
        <f t="shared" si="44"/>
        <v>1.1904761904761904E-2</v>
      </c>
      <c r="Z142" s="818">
        <f t="shared" si="42"/>
        <v>6.8027210884353739E-3</v>
      </c>
      <c r="AA142" s="818">
        <f>K142/S142</f>
        <v>0</v>
      </c>
      <c r="AB142" s="818">
        <f t="shared" si="43"/>
        <v>6.9284064665127024E-3</v>
      </c>
      <c r="AC142" s="1108" t="s">
        <v>878</v>
      </c>
      <c r="AD142" s="1108" t="s">
        <v>878</v>
      </c>
      <c r="AE142" s="1121"/>
      <c r="AF142" s="831" t="s">
        <v>792</v>
      </c>
      <c r="AG142" s="832" t="s">
        <v>792</v>
      </c>
      <c r="AH142" s="842" t="s">
        <v>878</v>
      </c>
    </row>
    <row r="143" spans="1:34" ht="15.75" customHeight="1" thickBot="1">
      <c r="A143" s="1087" t="s">
        <v>252</v>
      </c>
      <c r="B143" s="1090" t="s">
        <v>803</v>
      </c>
      <c r="C143" s="783" t="s">
        <v>1296</v>
      </c>
      <c r="E143" s="1104">
        <v>0</v>
      </c>
      <c r="F143" s="1105">
        <v>0</v>
      </c>
      <c r="G143" s="1105">
        <v>0</v>
      </c>
      <c r="H143" s="1105">
        <v>0</v>
      </c>
      <c r="I143" s="1105">
        <v>0</v>
      </c>
      <c r="J143" s="1105">
        <v>2</v>
      </c>
      <c r="K143" s="1106">
        <v>0</v>
      </c>
      <c r="L143" s="1103">
        <f t="shared" si="41"/>
        <v>2</v>
      </c>
      <c r="M143" s="1097">
        <v>2</v>
      </c>
      <c r="N143" s="280">
        <v>0</v>
      </c>
      <c r="O143" s="280">
        <v>2</v>
      </c>
      <c r="P143" s="280">
        <v>0</v>
      </c>
      <c r="Q143" s="280">
        <v>6</v>
      </c>
      <c r="R143" s="280">
        <v>59</v>
      </c>
      <c r="S143" s="280">
        <v>0</v>
      </c>
      <c r="T143" s="1098">
        <v>69</v>
      </c>
      <c r="U143" s="818">
        <f>E143/M143</f>
        <v>0</v>
      </c>
      <c r="V143" s="818">
        <v>0</v>
      </c>
      <c r="W143" s="818">
        <f>G143/O143</f>
        <v>0</v>
      </c>
      <c r="X143" s="818">
        <v>0</v>
      </c>
      <c r="Y143" s="818">
        <f t="shared" si="44"/>
        <v>0</v>
      </c>
      <c r="Z143" s="818">
        <f t="shared" si="42"/>
        <v>3.3898305084745763E-2</v>
      </c>
      <c r="AA143" s="818">
        <v>0</v>
      </c>
      <c r="AB143" s="818">
        <f t="shared" si="43"/>
        <v>2.8985507246376812E-2</v>
      </c>
      <c r="AC143" s="1108" t="s">
        <v>878</v>
      </c>
      <c r="AD143" s="1108" t="s">
        <v>792</v>
      </c>
      <c r="AE143" s="1121" t="s">
        <v>1621</v>
      </c>
      <c r="AF143" s="831" t="s">
        <v>792</v>
      </c>
      <c r="AG143" s="832" t="s">
        <v>792</v>
      </c>
      <c r="AH143" s="842" t="s">
        <v>878</v>
      </c>
    </row>
    <row r="144" spans="1:34" ht="15.75" customHeight="1" thickBot="1">
      <c r="A144" s="1087" t="s">
        <v>237</v>
      </c>
      <c r="B144" s="1090" t="s">
        <v>552</v>
      </c>
      <c r="C144" s="783" t="s">
        <v>1296</v>
      </c>
      <c r="E144" s="1104">
        <v>0</v>
      </c>
      <c r="F144" s="1105">
        <v>0</v>
      </c>
      <c r="G144" s="1105">
        <v>0</v>
      </c>
      <c r="H144" s="1105">
        <v>0</v>
      </c>
      <c r="I144" s="1105">
        <v>3</v>
      </c>
      <c r="J144" s="1105">
        <v>4</v>
      </c>
      <c r="K144" s="1106">
        <v>0</v>
      </c>
      <c r="L144" s="1103">
        <f t="shared" si="41"/>
        <v>7</v>
      </c>
      <c r="M144" s="1097">
        <v>9</v>
      </c>
      <c r="N144" s="280">
        <v>0</v>
      </c>
      <c r="O144" s="280">
        <v>7</v>
      </c>
      <c r="P144" s="280">
        <v>4</v>
      </c>
      <c r="Q144" s="280">
        <v>158</v>
      </c>
      <c r="R144" s="280">
        <v>351</v>
      </c>
      <c r="S144" s="280">
        <v>14</v>
      </c>
      <c r="T144" s="1098">
        <v>543</v>
      </c>
      <c r="U144" s="818">
        <f>E144/M144</f>
        <v>0</v>
      </c>
      <c r="V144" s="818">
        <v>0</v>
      </c>
      <c r="W144" s="818">
        <f>G144/O144</f>
        <v>0</v>
      </c>
      <c r="X144" s="818">
        <f>H144/P144</f>
        <v>0</v>
      </c>
      <c r="Y144" s="818">
        <f t="shared" si="44"/>
        <v>1.8987341772151899E-2</v>
      </c>
      <c r="Z144" s="818">
        <f t="shared" si="42"/>
        <v>1.1396011396011397E-2</v>
      </c>
      <c r="AA144" s="818">
        <f>K144/S144</f>
        <v>0</v>
      </c>
      <c r="AB144" s="818">
        <f t="shared" si="43"/>
        <v>1.289134438305709E-2</v>
      </c>
      <c r="AC144" s="1108" t="s">
        <v>878</v>
      </c>
      <c r="AD144" s="1108" t="s">
        <v>878</v>
      </c>
      <c r="AE144" s="1121"/>
      <c r="AF144" s="831" t="s">
        <v>792</v>
      </c>
      <c r="AG144" s="832" t="s">
        <v>792</v>
      </c>
      <c r="AH144" s="842" t="s">
        <v>878</v>
      </c>
    </row>
    <row r="145" spans="1:34" ht="15.75" customHeight="1" thickBot="1">
      <c r="A145" s="1087" t="s">
        <v>478</v>
      </c>
      <c r="B145" s="1090" t="s">
        <v>763</v>
      </c>
      <c r="C145" s="783" t="s">
        <v>1289</v>
      </c>
      <c r="E145" s="1104">
        <v>0</v>
      </c>
      <c r="F145" s="1105">
        <v>0</v>
      </c>
      <c r="G145" s="1105">
        <v>0</v>
      </c>
      <c r="H145" s="1105">
        <v>0</v>
      </c>
      <c r="I145" s="1105">
        <v>0</v>
      </c>
      <c r="J145" s="1105">
        <v>0</v>
      </c>
      <c r="K145" s="1106">
        <v>0</v>
      </c>
      <c r="L145" s="1103">
        <f t="shared" si="41"/>
        <v>0</v>
      </c>
      <c r="M145" s="1097">
        <v>0</v>
      </c>
      <c r="N145" s="280">
        <v>1</v>
      </c>
      <c r="O145" s="280">
        <v>0</v>
      </c>
      <c r="P145" s="280">
        <v>0</v>
      </c>
      <c r="Q145" s="280">
        <v>1</v>
      </c>
      <c r="R145" s="280">
        <v>8</v>
      </c>
      <c r="S145" s="280">
        <v>0</v>
      </c>
      <c r="T145" s="1098">
        <v>10</v>
      </c>
      <c r="U145" s="818">
        <v>0</v>
      </c>
      <c r="V145" s="818">
        <f>F145/N145</f>
        <v>0</v>
      </c>
      <c r="W145" s="818">
        <v>0</v>
      </c>
      <c r="X145" s="818">
        <v>0</v>
      </c>
      <c r="Y145" s="818">
        <f t="shared" si="44"/>
        <v>0</v>
      </c>
      <c r="Z145" s="818">
        <f t="shared" si="42"/>
        <v>0</v>
      </c>
      <c r="AA145" s="818">
        <v>0</v>
      </c>
      <c r="AB145" s="818">
        <f t="shared" si="43"/>
        <v>0</v>
      </c>
      <c r="AC145" s="1108" t="s">
        <v>878</v>
      </c>
      <c r="AD145" s="1108" t="s">
        <v>878</v>
      </c>
      <c r="AE145" s="1121"/>
      <c r="AF145" s="831" t="s">
        <v>792</v>
      </c>
      <c r="AG145" s="832" t="s">
        <v>792</v>
      </c>
      <c r="AH145" s="842" t="s">
        <v>878</v>
      </c>
    </row>
    <row r="146" spans="1:34" ht="15.75" customHeight="1" thickBot="1">
      <c r="A146" s="1087" t="s">
        <v>319</v>
      </c>
      <c r="B146" s="1090" t="s">
        <v>736</v>
      </c>
      <c r="C146" s="783" t="s">
        <v>1289</v>
      </c>
      <c r="E146" s="1104">
        <v>0</v>
      </c>
      <c r="F146" s="1105">
        <v>0</v>
      </c>
      <c r="G146" s="1105">
        <v>0</v>
      </c>
      <c r="H146" s="1105">
        <v>0</v>
      </c>
      <c r="I146" s="1105">
        <v>0</v>
      </c>
      <c r="J146" s="1105">
        <v>0</v>
      </c>
      <c r="K146" s="1106">
        <v>0</v>
      </c>
      <c r="L146" s="1103">
        <f t="shared" si="41"/>
        <v>0</v>
      </c>
      <c r="M146" s="1097">
        <v>2</v>
      </c>
      <c r="N146" s="280">
        <v>0</v>
      </c>
      <c r="O146" s="280">
        <v>1</v>
      </c>
      <c r="P146" s="280">
        <v>0</v>
      </c>
      <c r="Q146" s="280">
        <v>2</v>
      </c>
      <c r="R146" s="280">
        <v>56</v>
      </c>
      <c r="S146" s="280">
        <v>0</v>
      </c>
      <c r="T146" s="1098">
        <v>61</v>
      </c>
      <c r="U146" s="818">
        <f>E146/M146</f>
        <v>0</v>
      </c>
      <c r="V146" s="818">
        <v>0</v>
      </c>
      <c r="W146" s="818">
        <f>G146/O146</f>
        <v>0</v>
      </c>
      <c r="X146" s="818">
        <v>0</v>
      </c>
      <c r="Y146" s="818">
        <f t="shared" si="44"/>
        <v>0</v>
      </c>
      <c r="Z146" s="818">
        <f t="shared" si="42"/>
        <v>0</v>
      </c>
      <c r="AA146" s="818">
        <v>0</v>
      </c>
      <c r="AB146" s="818">
        <f t="shared" si="43"/>
        <v>0</v>
      </c>
      <c r="AC146" s="1108" t="s">
        <v>878</v>
      </c>
      <c r="AD146" s="1108" t="s">
        <v>878</v>
      </c>
      <c r="AE146" s="1121"/>
      <c r="AF146" s="831" t="s">
        <v>792</v>
      </c>
      <c r="AG146" s="832" t="s">
        <v>792</v>
      </c>
      <c r="AH146" s="842" t="s">
        <v>878</v>
      </c>
    </row>
    <row r="147" spans="1:34" ht="15.75" customHeight="1" thickBot="1">
      <c r="A147" s="1087" t="s">
        <v>11</v>
      </c>
      <c r="B147" s="1090" t="s">
        <v>525</v>
      </c>
      <c r="C147" s="783" t="s">
        <v>1289</v>
      </c>
      <c r="E147" s="1104">
        <v>0</v>
      </c>
      <c r="F147" s="1105">
        <v>0</v>
      </c>
      <c r="G147" s="1105">
        <v>0</v>
      </c>
      <c r="H147" s="1105">
        <v>0</v>
      </c>
      <c r="I147" s="1105">
        <v>0</v>
      </c>
      <c r="J147" s="1105">
        <v>0</v>
      </c>
      <c r="K147" s="1106">
        <v>0</v>
      </c>
      <c r="L147" s="1103">
        <f t="shared" si="41"/>
        <v>0</v>
      </c>
      <c r="M147" s="1097">
        <v>0</v>
      </c>
      <c r="N147" s="280">
        <v>0</v>
      </c>
      <c r="O147" s="280">
        <v>0</v>
      </c>
      <c r="P147" s="280">
        <v>0</v>
      </c>
      <c r="Q147" s="280">
        <v>1</v>
      </c>
      <c r="R147" s="280">
        <v>7</v>
      </c>
      <c r="S147" s="280">
        <v>1</v>
      </c>
      <c r="T147" s="1098">
        <v>9</v>
      </c>
      <c r="U147" s="818">
        <v>0</v>
      </c>
      <c r="V147" s="818">
        <v>0</v>
      </c>
      <c r="W147" s="818">
        <v>0</v>
      </c>
      <c r="X147" s="818">
        <v>0</v>
      </c>
      <c r="Y147" s="818">
        <f t="shared" si="44"/>
        <v>0</v>
      </c>
      <c r="Z147" s="818">
        <f t="shared" si="42"/>
        <v>0</v>
      </c>
      <c r="AA147" s="818">
        <f t="shared" ref="AA147:AA155" si="45">K147/S147</f>
        <v>0</v>
      </c>
      <c r="AB147" s="818">
        <f t="shared" si="43"/>
        <v>0</v>
      </c>
      <c r="AC147" s="1108" t="s">
        <v>878</v>
      </c>
      <c r="AD147" s="1108" t="s">
        <v>878</v>
      </c>
      <c r="AE147" s="1121"/>
      <c r="AF147" s="831" t="s">
        <v>792</v>
      </c>
      <c r="AG147" s="835" t="s">
        <v>792</v>
      </c>
      <c r="AH147" s="842" t="s">
        <v>878</v>
      </c>
    </row>
    <row r="148" spans="1:34" ht="15.75" customHeight="1" thickBot="1">
      <c r="A148" s="1087" t="s">
        <v>90</v>
      </c>
      <c r="B148" s="1090" t="s">
        <v>570</v>
      </c>
      <c r="C148" s="783" t="s">
        <v>1289</v>
      </c>
      <c r="E148" s="1104">
        <v>0</v>
      </c>
      <c r="F148" s="1105">
        <v>0</v>
      </c>
      <c r="G148" s="1105">
        <v>0</v>
      </c>
      <c r="H148" s="1105">
        <v>0</v>
      </c>
      <c r="I148" s="1105">
        <v>0</v>
      </c>
      <c r="J148" s="1105">
        <v>0</v>
      </c>
      <c r="K148" s="1106">
        <v>0</v>
      </c>
      <c r="L148" s="1103">
        <f t="shared" si="41"/>
        <v>0</v>
      </c>
      <c r="M148" s="1097">
        <v>0</v>
      </c>
      <c r="N148" s="280">
        <v>0</v>
      </c>
      <c r="O148" s="280">
        <v>0</v>
      </c>
      <c r="P148" s="280">
        <v>0</v>
      </c>
      <c r="Q148" s="280">
        <v>1</v>
      </c>
      <c r="R148" s="280">
        <v>18</v>
      </c>
      <c r="S148" s="280">
        <v>1</v>
      </c>
      <c r="T148" s="1098">
        <v>20</v>
      </c>
      <c r="U148" s="818">
        <v>0</v>
      </c>
      <c r="V148" s="818">
        <v>0</v>
      </c>
      <c r="W148" s="818">
        <v>0</v>
      </c>
      <c r="X148" s="818">
        <v>0</v>
      </c>
      <c r="Y148" s="818">
        <f t="shared" si="44"/>
        <v>0</v>
      </c>
      <c r="Z148" s="818">
        <f t="shared" si="42"/>
        <v>0</v>
      </c>
      <c r="AA148" s="818">
        <f t="shared" si="45"/>
        <v>0</v>
      </c>
      <c r="AB148" s="818">
        <f t="shared" si="43"/>
        <v>0</v>
      </c>
      <c r="AC148" s="1108" t="s">
        <v>878</v>
      </c>
      <c r="AD148" s="1108" t="s">
        <v>878</v>
      </c>
      <c r="AE148" s="1121"/>
      <c r="AF148" s="831" t="s">
        <v>792</v>
      </c>
      <c r="AG148" s="832" t="s">
        <v>792</v>
      </c>
      <c r="AH148" s="842" t="s">
        <v>878</v>
      </c>
    </row>
    <row r="149" spans="1:34" ht="15.75" customHeight="1" thickBot="1">
      <c r="A149" s="1087" t="s">
        <v>50</v>
      </c>
      <c r="B149" s="1090" t="s">
        <v>507</v>
      </c>
      <c r="C149" s="783" t="s">
        <v>1289</v>
      </c>
      <c r="E149" s="1104">
        <v>0</v>
      </c>
      <c r="F149" s="1105">
        <v>0</v>
      </c>
      <c r="G149" s="1105">
        <v>0</v>
      </c>
      <c r="H149" s="1105">
        <v>0</v>
      </c>
      <c r="I149" s="1105">
        <v>0</v>
      </c>
      <c r="J149" s="1105">
        <v>0</v>
      </c>
      <c r="K149" s="1106">
        <v>0</v>
      </c>
      <c r="L149" s="1103">
        <f t="shared" si="41"/>
        <v>0</v>
      </c>
      <c r="M149" s="1097">
        <v>0</v>
      </c>
      <c r="N149" s="280">
        <v>0</v>
      </c>
      <c r="O149" s="280">
        <v>1</v>
      </c>
      <c r="P149" s="280">
        <v>0</v>
      </c>
      <c r="Q149" s="280">
        <v>2</v>
      </c>
      <c r="R149" s="280">
        <v>25</v>
      </c>
      <c r="S149" s="280">
        <v>1</v>
      </c>
      <c r="T149" s="1098">
        <v>29</v>
      </c>
      <c r="U149" s="818">
        <v>0</v>
      </c>
      <c r="V149" s="818">
        <v>0</v>
      </c>
      <c r="W149" s="818">
        <f>G149/O149</f>
        <v>0</v>
      </c>
      <c r="X149" s="818">
        <v>0</v>
      </c>
      <c r="Y149" s="818">
        <f t="shared" si="44"/>
        <v>0</v>
      </c>
      <c r="Z149" s="818">
        <f t="shared" si="42"/>
        <v>0</v>
      </c>
      <c r="AA149" s="818">
        <f t="shared" si="45"/>
        <v>0</v>
      </c>
      <c r="AB149" s="818">
        <f t="shared" si="43"/>
        <v>0</v>
      </c>
      <c r="AC149" s="1108" t="s">
        <v>878</v>
      </c>
      <c r="AD149" s="1108" t="s">
        <v>878</v>
      </c>
      <c r="AE149" s="1121"/>
      <c r="AF149" s="831" t="s">
        <v>792</v>
      </c>
      <c r="AG149" s="832" t="s">
        <v>792</v>
      </c>
      <c r="AH149" s="842" t="s">
        <v>878</v>
      </c>
    </row>
    <row r="150" spans="1:34" ht="15.75" customHeight="1" thickBot="1">
      <c r="A150" s="1087" t="s">
        <v>258</v>
      </c>
      <c r="B150" s="1090" t="s">
        <v>806</v>
      </c>
      <c r="C150" s="783" t="s">
        <v>1289</v>
      </c>
      <c r="E150" s="1104">
        <v>0</v>
      </c>
      <c r="F150" s="1105">
        <v>0</v>
      </c>
      <c r="G150" s="1105">
        <v>0</v>
      </c>
      <c r="H150" s="1105">
        <v>0</v>
      </c>
      <c r="I150" s="1105">
        <v>0</v>
      </c>
      <c r="J150" s="1105">
        <v>0</v>
      </c>
      <c r="K150" s="1106">
        <v>0</v>
      </c>
      <c r="L150" s="1103">
        <f t="shared" si="41"/>
        <v>0</v>
      </c>
      <c r="M150" s="1097">
        <v>3</v>
      </c>
      <c r="N150" s="280">
        <v>0</v>
      </c>
      <c r="O150" s="280">
        <v>0</v>
      </c>
      <c r="P150" s="280">
        <v>2</v>
      </c>
      <c r="Q150" s="280">
        <v>1</v>
      </c>
      <c r="R150" s="280">
        <v>25</v>
      </c>
      <c r="S150" s="280">
        <v>1</v>
      </c>
      <c r="T150" s="1098">
        <v>32</v>
      </c>
      <c r="U150" s="818">
        <f>E150/M150</f>
        <v>0</v>
      </c>
      <c r="V150" s="818">
        <v>0</v>
      </c>
      <c r="W150" s="818">
        <v>0</v>
      </c>
      <c r="X150" s="818">
        <f>H150/P150</f>
        <v>0</v>
      </c>
      <c r="Y150" s="818">
        <f t="shared" si="44"/>
        <v>0</v>
      </c>
      <c r="Z150" s="818">
        <f t="shared" si="42"/>
        <v>0</v>
      </c>
      <c r="AA150" s="818">
        <f t="shared" si="45"/>
        <v>0</v>
      </c>
      <c r="AB150" s="818">
        <f t="shared" si="43"/>
        <v>0</v>
      </c>
      <c r="AC150" s="1108" t="s">
        <v>878</v>
      </c>
      <c r="AD150" s="1108" t="s">
        <v>878</v>
      </c>
      <c r="AE150" s="1121"/>
      <c r="AF150" s="831" t="s">
        <v>792</v>
      </c>
      <c r="AG150" s="832" t="s">
        <v>792</v>
      </c>
      <c r="AH150" s="842" t="s">
        <v>878</v>
      </c>
    </row>
    <row r="151" spans="1:34" ht="15.75" customHeight="1" thickBot="1">
      <c r="A151" s="1087" t="s">
        <v>386</v>
      </c>
      <c r="B151" s="1090" t="s">
        <v>609</v>
      </c>
      <c r="C151" s="783" t="s">
        <v>1289</v>
      </c>
      <c r="E151" s="1104">
        <v>0</v>
      </c>
      <c r="F151" s="1105">
        <v>0</v>
      </c>
      <c r="G151" s="1105">
        <v>0</v>
      </c>
      <c r="H151" s="1105">
        <v>0</v>
      </c>
      <c r="I151" s="1105">
        <v>0</v>
      </c>
      <c r="J151" s="1105">
        <v>0</v>
      </c>
      <c r="K151" s="1106">
        <v>0</v>
      </c>
      <c r="L151" s="1103">
        <f t="shared" si="41"/>
        <v>0</v>
      </c>
      <c r="M151" s="1097">
        <v>0</v>
      </c>
      <c r="N151" s="280">
        <v>0</v>
      </c>
      <c r="O151" s="280">
        <v>0</v>
      </c>
      <c r="P151" s="280">
        <v>0</v>
      </c>
      <c r="Q151" s="280">
        <v>1</v>
      </c>
      <c r="R151" s="280">
        <v>8</v>
      </c>
      <c r="S151" s="280">
        <v>1</v>
      </c>
      <c r="T151" s="1098">
        <v>10</v>
      </c>
      <c r="U151" s="818">
        <v>0</v>
      </c>
      <c r="V151" s="818">
        <v>0</v>
      </c>
      <c r="W151" s="818">
        <v>0</v>
      </c>
      <c r="X151" s="818">
        <v>0</v>
      </c>
      <c r="Y151" s="818">
        <f t="shared" si="44"/>
        <v>0</v>
      </c>
      <c r="Z151" s="818">
        <f t="shared" si="42"/>
        <v>0</v>
      </c>
      <c r="AA151" s="818">
        <f t="shared" si="45"/>
        <v>0</v>
      </c>
      <c r="AB151" s="818">
        <f t="shared" si="43"/>
        <v>0</v>
      </c>
      <c r="AC151" s="1108" t="s">
        <v>878</v>
      </c>
      <c r="AD151" s="1108" t="s">
        <v>878</v>
      </c>
      <c r="AE151" s="1121"/>
      <c r="AF151" s="831" t="s">
        <v>792</v>
      </c>
      <c r="AG151" s="832" t="s">
        <v>792</v>
      </c>
      <c r="AH151" s="842" t="s">
        <v>878</v>
      </c>
    </row>
    <row r="152" spans="1:34" ht="15.75" customHeight="1" thickBot="1">
      <c r="A152" s="1087" t="s">
        <v>171</v>
      </c>
      <c r="B152" s="1090" t="s">
        <v>575</v>
      </c>
      <c r="C152" s="783" t="s">
        <v>1289</v>
      </c>
      <c r="E152" s="1104">
        <v>0</v>
      </c>
      <c r="F152" s="1105">
        <v>0</v>
      </c>
      <c r="G152" s="1105">
        <v>0</v>
      </c>
      <c r="H152" s="1105">
        <v>0</v>
      </c>
      <c r="I152" s="1105">
        <v>0</v>
      </c>
      <c r="J152" s="1105">
        <v>0</v>
      </c>
      <c r="K152" s="1106">
        <v>0</v>
      </c>
      <c r="L152" s="1103">
        <f t="shared" si="41"/>
        <v>0</v>
      </c>
      <c r="M152" s="1097">
        <v>0</v>
      </c>
      <c r="N152" s="280">
        <v>0</v>
      </c>
      <c r="O152" s="280">
        <v>0</v>
      </c>
      <c r="P152" s="280">
        <v>0</v>
      </c>
      <c r="Q152" s="280">
        <v>1</v>
      </c>
      <c r="R152" s="280">
        <v>58</v>
      </c>
      <c r="S152" s="280">
        <v>1</v>
      </c>
      <c r="T152" s="1098">
        <v>60</v>
      </c>
      <c r="U152" s="818">
        <v>0</v>
      </c>
      <c r="V152" s="818">
        <v>0</v>
      </c>
      <c r="W152" s="818">
        <v>0</v>
      </c>
      <c r="X152" s="818">
        <v>0</v>
      </c>
      <c r="Y152" s="818">
        <f t="shared" si="44"/>
        <v>0</v>
      </c>
      <c r="Z152" s="818">
        <f t="shared" si="42"/>
        <v>0</v>
      </c>
      <c r="AA152" s="818">
        <f t="shared" si="45"/>
        <v>0</v>
      </c>
      <c r="AB152" s="818">
        <f t="shared" si="43"/>
        <v>0</v>
      </c>
      <c r="AC152" s="1108" t="s">
        <v>878</v>
      </c>
      <c r="AD152" s="1108" t="s">
        <v>878</v>
      </c>
      <c r="AE152" s="1121"/>
      <c r="AF152" s="831" t="s">
        <v>792</v>
      </c>
      <c r="AG152" s="832" t="s">
        <v>792</v>
      </c>
      <c r="AH152" s="842" t="s">
        <v>878</v>
      </c>
    </row>
    <row r="153" spans="1:34" ht="15.75" customHeight="1" thickBot="1">
      <c r="A153" s="1087" t="s">
        <v>228</v>
      </c>
      <c r="B153" s="1090" t="s">
        <v>689</v>
      </c>
      <c r="C153" s="783" t="s">
        <v>1296</v>
      </c>
      <c r="E153" s="1104">
        <v>0</v>
      </c>
      <c r="F153" s="1105">
        <v>0</v>
      </c>
      <c r="G153" s="1105">
        <v>0</v>
      </c>
      <c r="H153" s="1105">
        <v>0</v>
      </c>
      <c r="I153" s="1105">
        <v>0</v>
      </c>
      <c r="J153" s="1105">
        <v>0</v>
      </c>
      <c r="K153" s="1106">
        <v>0</v>
      </c>
      <c r="L153" s="1103">
        <f t="shared" si="41"/>
        <v>0</v>
      </c>
      <c r="M153" s="1097">
        <v>0</v>
      </c>
      <c r="N153" s="280">
        <v>0</v>
      </c>
      <c r="O153" s="280">
        <v>0</v>
      </c>
      <c r="P153" s="280">
        <v>0</v>
      </c>
      <c r="Q153" s="280">
        <v>1</v>
      </c>
      <c r="R153" s="280">
        <v>11</v>
      </c>
      <c r="S153" s="280">
        <v>2</v>
      </c>
      <c r="T153" s="1098">
        <v>14</v>
      </c>
      <c r="U153" s="818">
        <v>0</v>
      </c>
      <c r="V153" s="818">
        <v>0</v>
      </c>
      <c r="W153" s="818">
        <v>0</v>
      </c>
      <c r="X153" s="818">
        <v>0</v>
      </c>
      <c r="Y153" s="818">
        <f t="shared" si="44"/>
        <v>0</v>
      </c>
      <c r="Z153" s="818">
        <f t="shared" si="42"/>
        <v>0</v>
      </c>
      <c r="AA153" s="818">
        <f t="shared" si="45"/>
        <v>0</v>
      </c>
      <c r="AB153" s="818">
        <f t="shared" si="43"/>
        <v>0</v>
      </c>
      <c r="AC153" s="1108" t="s">
        <v>878</v>
      </c>
      <c r="AD153" s="1108" t="s">
        <v>878</v>
      </c>
      <c r="AE153" s="1121"/>
      <c r="AF153" s="831" t="s">
        <v>792</v>
      </c>
      <c r="AG153" s="835" t="s">
        <v>792</v>
      </c>
      <c r="AH153" s="842" t="s">
        <v>878</v>
      </c>
    </row>
    <row r="154" spans="1:34" ht="15.75" customHeight="1" thickBot="1">
      <c r="A154" s="1087" t="s">
        <v>378</v>
      </c>
      <c r="B154" s="1090" t="s">
        <v>605</v>
      </c>
      <c r="C154" s="783" t="s">
        <v>1296</v>
      </c>
      <c r="E154" s="1104">
        <v>0</v>
      </c>
      <c r="F154" s="1105">
        <v>0</v>
      </c>
      <c r="G154" s="1105">
        <v>0</v>
      </c>
      <c r="H154" s="1105">
        <v>0</v>
      </c>
      <c r="I154" s="1105">
        <v>0</v>
      </c>
      <c r="J154" s="1105">
        <v>0</v>
      </c>
      <c r="K154" s="1106">
        <v>0</v>
      </c>
      <c r="L154" s="1103">
        <f t="shared" si="41"/>
        <v>0</v>
      </c>
      <c r="M154" s="1097">
        <v>1</v>
      </c>
      <c r="N154" s="280">
        <v>0</v>
      </c>
      <c r="O154" s="280">
        <v>0</v>
      </c>
      <c r="P154" s="280">
        <v>0</v>
      </c>
      <c r="Q154" s="280">
        <v>3</v>
      </c>
      <c r="R154" s="280">
        <v>16</v>
      </c>
      <c r="S154" s="280">
        <v>1</v>
      </c>
      <c r="T154" s="1098">
        <v>21</v>
      </c>
      <c r="U154" s="818">
        <f t="shared" ref="U154:U162" si="46">E154/M154</f>
        <v>0</v>
      </c>
      <c r="V154" s="818">
        <v>0</v>
      </c>
      <c r="W154" s="818">
        <v>0</v>
      </c>
      <c r="X154" s="818">
        <v>0</v>
      </c>
      <c r="Y154" s="818">
        <f t="shared" si="44"/>
        <v>0</v>
      </c>
      <c r="Z154" s="818">
        <f t="shared" si="42"/>
        <v>0</v>
      </c>
      <c r="AA154" s="818">
        <f t="shared" si="45"/>
        <v>0</v>
      </c>
      <c r="AB154" s="818">
        <f t="shared" si="43"/>
        <v>0</v>
      </c>
      <c r="AC154" s="1108" t="s">
        <v>878</v>
      </c>
      <c r="AD154" s="1108" t="s">
        <v>878</v>
      </c>
      <c r="AE154" s="1121"/>
      <c r="AF154" s="831" t="s">
        <v>792</v>
      </c>
      <c r="AG154" s="832" t="s">
        <v>792</v>
      </c>
      <c r="AH154" s="842" t="s">
        <v>878</v>
      </c>
    </row>
    <row r="155" spans="1:34" ht="15.75" customHeight="1" thickBot="1">
      <c r="A155" s="1087" t="s">
        <v>498</v>
      </c>
      <c r="B155" s="1090" t="s">
        <v>756</v>
      </c>
      <c r="C155" s="783" t="s">
        <v>1296</v>
      </c>
      <c r="E155" s="1104">
        <v>3</v>
      </c>
      <c r="F155" s="1105">
        <v>0</v>
      </c>
      <c r="G155" s="1105">
        <v>0</v>
      </c>
      <c r="H155" s="1105">
        <v>0</v>
      </c>
      <c r="I155" s="1105">
        <v>1</v>
      </c>
      <c r="J155" s="1105">
        <v>10</v>
      </c>
      <c r="K155" s="1106">
        <v>1</v>
      </c>
      <c r="L155" s="1103">
        <f t="shared" si="41"/>
        <v>15</v>
      </c>
      <c r="M155" s="1097">
        <v>28</v>
      </c>
      <c r="N155" s="280">
        <v>3</v>
      </c>
      <c r="O155" s="280">
        <v>5</v>
      </c>
      <c r="P155" s="280">
        <v>3</v>
      </c>
      <c r="Q155" s="280">
        <v>166</v>
      </c>
      <c r="R155" s="280">
        <v>412</v>
      </c>
      <c r="S155" s="280">
        <v>46</v>
      </c>
      <c r="T155" s="1098">
        <v>663</v>
      </c>
      <c r="U155" s="818">
        <f t="shared" si="46"/>
        <v>0.10714285714285714</v>
      </c>
      <c r="V155" s="818">
        <f>F155/N155</f>
        <v>0</v>
      </c>
      <c r="W155" s="818">
        <f>G155/O155</f>
        <v>0</v>
      </c>
      <c r="X155" s="818">
        <f>H155/P155</f>
        <v>0</v>
      </c>
      <c r="Y155" s="818">
        <f t="shared" si="44"/>
        <v>6.024096385542169E-3</v>
      </c>
      <c r="Z155" s="818">
        <f t="shared" si="42"/>
        <v>2.4271844660194174E-2</v>
      </c>
      <c r="AA155" s="818">
        <f t="shared" si="45"/>
        <v>2.1739130434782608E-2</v>
      </c>
      <c r="AB155" s="818">
        <f t="shared" si="43"/>
        <v>2.2624434389140271E-2</v>
      </c>
      <c r="AC155" s="1108" t="s">
        <v>878</v>
      </c>
      <c r="AD155" s="1108" t="s">
        <v>878</v>
      </c>
      <c r="AE155" s="1121"/>
      <c r="AF155" s="831" t="s">
        <v>792</v>
      </c>
      <c r="AG155" s="832" t="s">
        <v>792</v>
      </c>
      <c r="AH155" s="842" t="s">
        <v>878</v>
      </c>
    </row>
    <row r="156" spans="1:34" ht="15.75" customHeight="1" thickBot="1">
      <c r="A156" s="1087" t="s">
        <v>435</v>
      </c>
      <c r="B156" s="1090" t="s">
        <v>1120</v>
      </c>
      <c r="C156" s="783" t="s">
        <v>1296</v>
      </c>
      <c r="E156" s="1104">
        <v>0</v>
      </c>
      <c r="F156" s="1105">
        <v>0</v>
      </c>
      <c r="G156" s="1105">
        <v>0</v>
      </c>
      <c r="H156" s="1105">
        <v>0</v>
      </c>
      <c r="I156" s="1105">
        <v>0</v>
      </c>
      <c r="J156" s="1105">
        <v>0</v>
      </c>
      <c r="K156" s="1106">
        <v>0</v>
      </c>
      <c r="L156" s="1103">
        <f t="shared" si="41"/>
        <v>0</v>
      </c>
      <c r="M156" s="1097">
        <v>1</v>
      </c>
      <c r="N156" s="280">
        <v>0</v>
      </c>
      <c r="O156" s="280">
        <v>0</v>
      </c>
      <c r="P156" s="280">
        <v>0</v>
      </c>
      <c r="Q156" s="280">
        <v>2</v>
      </c>
      <c r="R156" s="280">
        <v>22</v>
      </c>
      <c r="S156" s="280">
        <v>0</v>
      </c>
      <c r="T156" s="1098">
        <v>25</v>
      </c>
      <c r="U156" s="818">
        <f t="shared" si="46"/>
        <v>0</v>
      </c>
      <c r="V156" s="818">
        <v>0</v>
      </c>
      <c r="W156" s="818">
        <v>0</v>
      </c>
      <c r="X156" s="818">
        <v>0</v>
      </c>
      <c r="Y156" s="818">
        <f t="shared" si="44"/>
        <v>0</v>
      </c>
      <c r="Z156" s="818">
        <f t="shared" si="42"/>
        <v>0</v>
      </c>
      <c r="AA156" s="818">
        <v>0</v>
      </c>
      <c r="AB156" s="818">
        <f t="shared" si="43"/>
        <v>0</v>
      </c>
      <c r="AC156" s="1108" t="s">
        <v>878</v>
      </c>
      <c r="AD156" s="1108" t="s">
        <v>878</v>
      </c>
      <c r="AE156" s="1121"/>
      <c r="AF156" s="831" t="s">
        <v>792</v>
      </c>
      <c r="AG156" s="832" t="s">
        <v>792</v>
      </c>
      <c r="AH156" s="842" t="s">
        <v>878</v>
      </c>
    </row>
    <row r="157" spans="1:34" ht="15.75" customHeight="1" thickBot="1">
      <c r="A157" s="1087" t="s">
        <v>84</v>
      </c>
      <c r="B157" s="1090" t="s">
        <v>703</v>
      </c>
      <c r="C157" s="783" t="s">
        <v>1296</v>
      </c>
      <c r="E157" s="1104">
        <v>0</v>
      </c>
      <c r="F157" s="1105">
        <v>0</v>
      </c>
      <c r="G157" s="1105">
        <v>0</v>
      </c>
      <c r="H157" s="1105">
        <v>0</v>
      </c>
      <c r="I157" s="1105">
        <v>0</v>
      </c>
      <c r="J157" s="1105">
        <v>0</v>
      </c>
      <c r="K157" s="1106">
        <v>0</v>
      </c>
      <c r="L157" s="1103">
        <f t="shared" si="41"/>
        <v>0</v>
      </c>
      <c r="M157" s="1097">
        <v>3</v>
      </c>
      <c r="N157" s="280">
        <v>0</v>
      </c>
      <c r="O157" s="280">
        <v>4</v>
      </c>
      <c r="P157" s="280">
        <v>0</v>
      </c>
      <c r="Q157" s="280">
        <v>17</v>
      </c>
      <c r="R157" s="280">
        <v>122</v>
      </c>
      <c r="S157" s="280">
        <v>7</v>
      </c>
      <c r="T157" s="1098">
        <v>153</v>
      </c>
      <c r="U157" s="818">
        <f t="shared" si="46"/>
        <v>0</v>
      </c>
      <c r="V157" s="818">
        <v>0</v>
      </c>
      <c r="W157" s="818">
        <f>G157/O157</f>
        <v>0</v>
      </c>
      <c r="X157" s="818">
        <v>0</v>
      </c>
      <c r="Y157" s="818">
        <f t="shared" si="44"/>
        <v>0</v>
      </c>
      <c r="Z157" s="818">
        <f t="shared" si="42"/>
        <v>0</v>
      </c>
      <c r="AA157" s="818">
        <f>K157/S157</f>
        <v>0</v>
      </c>
      <c r="AB157" s="818">
        <f t="shared" si="43"/>
        <v>0</v>
      </c>
      <c r="AC157" s="1108" t="s">
        <v>878</v>
      </c>
      <c r="AD157" s="1108" t="s">
        <v>878</v>
      </c>
      <c r="AE157" s="1121"/>
      <c r="AF157" s="831" t="s">
        <v>792</v>
      </c>
      <c r="AG157" s="832" t="s">
        <v>792</v>
      </c>
      <c r="AH157" s="842" t="s">
        <v>878</v>
      </c>
    </row>
    <row r="158" spans="1:34" ht="15.75" customHeight="1" thickBot="1">
      <c r="A158" s="1087" t="s">
        <v>6</v>
      </c>
      <c r="B158" s="1090" t="s">
        <v>675</v>
      </c>
      <c r="C158" s="783" t="s">
        <v>1292</v>
      </c>
      <c r="E158" s="1104">
        <v>0</v>
      </c>
      <c r="F158" s="1105">
        <v>0</v>
      </c>
      <c r="G158" s="1105">
        <v>0</v>
      </c>
      <c r="H158" s="1105">
        <v>0</v>
      </c>
      <c r="I158" s="1105">
        <v>0</v>
      </c>
      <c r="J158" s="1105">
        <v>2</v>
      </c>
      <c r="K158" s="1106">
        <v>0</v>
      </c>
      <c r="L158" s="1103">
        <f t="shared" si="41"/>
        <v>2</v>
      </c>
      <c r="M158" s="1097">
        <v>2</v>
      </c>
      <c r="N158" s="280">
        <v>0</v>
      </c>
      <c r="O158" s="280">
        <v>6</v>
      </c>
      <c r="P158" s="280">
        <v>3</v>
      </c>
      <c r="Q158" s="280">
        <v>58</v>
      </c>
      <c r="R158" s="280">
        <v>247</v>
      </c>
      <c r="S158" s="280">
        <v>17</v>
      </c>
      <c r="T158" s="1098">
        <v>333</v>
      </c>
      <c r="U158" s="818">
        <f t="shared" si="46"/>
        <v>0</v>
      </c>
      <c r="V158" s="818">
        <v>0</v>
      </c>
      <c r="W158" s="818">
        <f>G158/O158</f>
        <v>0</v>
      </c>
      <c r="X158" s="818">
        <f>H158/P158</f>
        <v>0</v>
      </c>
      <c r="Y158" s="818">
        <f t="shared" si="44"/>
        <v>0</v>
      </c>
      <c r="Z158" s="818">
        <f t="shared" si="42"/>
        <v>8.0971659919028341E-3</v>
      </c>
      <c r="AA158" s="818">
        <f>K158/S158</f>
        <v>0</v>
      </c>
      <c r="AB158" s="818">
        <f t="shared" si="43"/>
        <v>6.006006006006006E-3</v>
      </c>
      <c r="AC158" s="1108" t="s">
        <v>878</v>
      </c>
      <c r="AD158" s="1108" t="s">
        <v>878</v>
      </c>
      <c r="AE158" s="1121"/>
      <c r="AF158" s="831" t="s">
        <v>792</v>
      </c>
      <c r="AG158" s="832" t="s">
        <v>792</v>
      </c>
      <c r="AH158" s="842" t="s">
        <v>878</v>
      </c>
    </row>
    <row r="159" spans="1:34" ht="15.75" customHeight="1" thickBot="1">
      <c r="A159" s="1087" t="s">
        <v>288</v>
      </c>
      <c r="B159" s="1090" t="s">
        <v>613</v>
      </c>
      <c r="C159" s="783" t="s">
        <v>1296</v>
      </c>
      <c r="E159" s="1104">
        <v>1</v>
      </c>
      <c r="F159" s="1105">
        <v>0</v>
      </c>
      <c r="G159" s="1105">
        <v>0</v>
      </c>
      <c r="H159" s="1105">
        <v>0</v>
      </c>
      <c r="I159" s="1105">
        <v>0</v>
      </c>
      <c r="J159" s="1105">
        <v>1</v>
      </c>
      <c r="K159" s="1106">
        <v>0</v>
      </c>
      <c r="L159" s="1103">
        <f t="shared" si="41"/>
        <v>2</v>
      </c>
      <c r="M159" s="1097">
        <v>16</v>
      </c>
      <c r="N159" s="280">
        <v>0</v>
      </c>
      <c r="O159" s="280">
        <v>1</v>
      </c>
      <c r="P159" s="280">
        <v>0</v>
      </c>
      <c r="Q159" s="280">
        <v>9</v>
      </c>
      <c r="R159" s="280">
        <v>26</v>
      </c>
      <c r="S159" s="280">
        <v>10</v>
      </c>
      <c r="T159" s="1098">
        <v>62</v>
      </c>
      <c r="U159" s="818">
        <f t="shared" si="46"/>
        <v>6.25E-2</v>
      </c>
      <c r="V159" s="818">
        <v>0</v>
      </c>
      <c r="W159" s="818">
        <f>G159/O159</f>
        <v>0</v>
      </c>
      <c r="X159" s="818">
        <v>0</v>
      </c>
      <c r="Y159" s="818">
        <f t="shared" si="44"/>
        <v>0</v>
      </c>
      <c r="Z159" s="818">
        <f t="shared" si="42"/>
        <v>3.8461538461538464E-2</v>
      </c>
      <c r="AA159" s="818">
        <f>K159/S159</f>
        <v>0</v>
      </c>
      <c r="AB159" s="818">
        <f t="shared" si="43"/>
        <v>3.2258064516129031E-2</v>
      </c>
      <c r="AC159" s="1108" t="s">
        <v>878</v>
      </c>
      <c r="AD159" s="1108" t="s">
        <v>878</v>
      </c>
      <c r="AE159" s="1121"/>
      <c r="AF159" s="831" t="s">
        <v>792</v>
      </c>
      <c r="AG159" s="832" t="s">
        <v>792</v>
      </c>
      <c r="AH159" s="842" t="s">
        <v>878</v>
      </c>
    </row>
    <row r="160" spans="1:34" ht="15.75" customHeight="1" thickBot="1">
      <c r="A160" s="1087" t="s">
        <v>41</v>
      </c>
      <c r="B160" s="1090" t="s">
        <v>668</v>
      </c>
      <c r="C160" s="783" t="s">
        <v>1291</v>
      </c>
      <c r="E160" s="1104">
        <v>0</v>
      </c>
      <c r="F160" s="1105">
        <v>0</v>
      </c>
      <c r="G160" s="1105">
        <v>0</v>
      </c>
      <c r="H160" s="1105">
        <v>0</v>
      </c>
      <c r="I160" s="1105">
        <v>0</v>
      </c>
      <c r="J160" s="1105">
        <v>0</v>
      </c>
      <c r="K160" s="1106">
        <v>0</v>
      </c>
      <c r="L160" s="1103">
        <f t="shared" si="41"/>
        <v>0</v>
      </c>
      <c r="M160" s="1097">
        <v>23</v>
      </c>
      <c r="N160" s="280">
        <v>0</v>
      </c>
      <c r="O160" s="280">
        <v>0</v>
      </c>
      <c r="P160" s="280">
        <v>0</v>
      </c>
      <c r="Q160" s="280">
        <v>0</v>
      </c>
      <c r="R160" s="280">
        <v>1</v>
      </c>
      <c r="S160" s="280">
        <v>0</v>
      </c>
      <c r="T160" s="1098">
        <v>24</v>
      </c>
      <c r="U160" s="818">
        <f t="shared" si="46"/>
        <v>0</v>
      </c>
      <c r="V160" s="818">
        <v>0</v>
      </c>
      <c r="W160" s="818">
        <v>0</v>
      </c>
      <c r="X160" s="818">
        <v>0</v>
      </c>
      <c r="Y160" s="818">
        <v>0</v>
      </c>
      <c r="Z160" s="818">
        <f t="shared" si="42"/>
        <v>0</v>
      </c>
      <c r="AA160" s="818">
        <v>0</v>
      </c>
      <c r="AB160" s="818">
        <f t="shared" si="43"/>
        <v>0</v>
      </c>
      <c r="AC160" s="1108" t="s">
        <v>878</v>
      </c>
      <c r="AD160" s="1108" t="s">
        <v>878</v>
      </c>
      <c r="AE160" s="1121"/>
      <c r="AF160" s="831" t="s">
        <v>792</v>
      </c>
      <c r="AG160" s="832" t="s">
        <v>792</v>
      </c>
      <c r="AH160" s="842" t="s">
        <v>878</v>
      </c>
    </row>
    <row r="161" spans="1:34" ht="15.75" customHeight="1" thickBot="1">
      <c r="A161" s="1087" t="s">
        <v>56</v>
      </c>
      <c r="B161" s="1090" t="s">
        <v>510</v>
      </c>
      <c r="C161" s="783" t="s">
        <v>1291</v>
      </c>
      <c r="E161" s="1104">
        <v>2</v>
      </c>
      <c r="F161" s="1105">
        <v>0</v>
      </c>
      <c r="G161" s="1105">
        <v>0</v>
      </c>
      <c r="H161" s="1105">
        <v>0</v>
      </c>
      <c r="I161" s="1105">
        <v>0</v>
      </c>
      <c r="J161" s="1105">
        <v>2</v>
      </c>
      <c r="K161" s="1106">
        <v>0</v>
      </c>
      <c r="L161" s="1103">
        <f t="shared" si="41"/>
        <v>4</v>
      </c>
      <c r="M161" s="1097">
        <v>72</v>
      </c>
      <c r="N161" s="280">
        <v>7</v>
      </c>
      <c r="O161" s="280">
        <v>22</v>
      </c>
      <c r="P161" s="280">
        <v>1</v>
      </c>
      <c r="Q161" s="280">
        <v>74</v>
      </c>
      <c r="R161" s="280">
        <v>426</v>
      </c>
      <c r="S161" s="280">
        <v>32</v>
      </c>
      <c r="T161" s="1098">
        <v>634</v>
      </c>
      <c r="U161" s="818">
        <f t="shared" si="46"/>
        <v>2.7777777777777776E-2</v>
      </c>
      <c r="V161" s="818">
        <f>F161/N161</f>
        <v>0</v>
      </c>
      <c r="W161" s="818">
        <f>G161/O161</f>
        <v>0</v>
      </c>
      <c r="X161" s="818">
        <f>H161/P161</f>
        <v>0</v>
      </c>
      <c r="Y161" s="818">
        <f>I161/Q161</f>
        <v>0</v>
      </c>
      <c r="Z161" s="818">
        <f t="shared" si="42"/>
        <v>4.6948356807511738E-3</v>
      </c>
      <c r="AA161" s="818">
        <f>K161/S161</f>
        <v>0</v>
      </c>
      <c r="AB161" s="818">
        <f t="shared" si="43"/>
        <v>6.3091482649842269E-3</v>
      </c>
      <c r="AC161" s="1108" t="s">
        <v>878</v>
      </c>
      <c r="AD161" s="1108" t="s">
        <v>878</v>
      </c>
      <c r="AE161" s="1121"/>
      <c r="AF161" s="831" t="s">
        <v>792</v>
      </c>
      <c r="AG161" s="832" t="s">
        <v>792</v>
      </c>
      <c r="AH161" s="842" t="s">
        <v>878</v>
      </c>
    </row>
    <row r="162" spans="1:34" ht="15.75" customHeight="1" thickBot="1">
      <c r="A162" s="1087" t="s">
        <v>52</v>
      </c>
      <c r="B162" s="1090" t="s">
        <v>508</v>
      </c>
      <c r="C162" s="783" t="s">
        <v>1291</v>
      </c>
      <c r="E162" s="1104">
        <v>1</v>
      </c>
      <c r="F162" s="1105">
        <v>0</v>
      </c>
      <c r="G162" s="1105">
        <v>0</v>
      </c>
      <c r="H162" s="1105">
        <v>0</v>
      </c>
      <c r="I162" s="1105">
        <v>0</v>
      </c>
      <c r="J162" s="1105">
        <v>0</v>
      </c>
      <c r="K162" s="1106">
        <v>0</v>
      </c>
      <c r="L162" s="1103">
        <f t="shared" si="41"/>
        <v>1</v>
      </c>
      <c r="M162" s="1097">
        <v>19</v>
      </c>
      <c r="N162" s="280">
        <v>1</v>
      </c>
      <c r="O162" s="280">
        <v>0</v>
      </c>
      <c r="P162" s="280">
        <v>0</v>
      </c>
      <c r="Q162" s="280">
        <v>29</v>
      </c>
      <c r="R162" s="280">
        <v>77</v>
      </c>
      <c r="S162" s="280">
        <v>3</v>
      </c>
      <c r="T162" s="1098">
        <v>129</v>
      </c>
      <c r="U162" s="818">
        <f t="shared" si="46"/>
        <v>5.2631578947368418E-2</v>
      </c>
      <c r="V162" s="818">
        <f>F162/N162</f>
        <v>0</v>
      </c>
      <c r="W162" s="818">
        <v>0</v>
      </c>
      <c r="X162" s="818">
        <v>0</v>
      </c>
      <c r="Y162" s="818">
        <f t="shared" ref="Y162:Y191" si="47">I162/Q162</f>
        <v>0</v>
      </c>
      <c r="Z162" s="818">
        <f t="shared" si="42"/>
        <v>0</v>
      </c>
      <c r="AA162" s="818">
        <f>K162/S162</f>
        <v>0</v>
      </c>
      <c r="AB162" s="818">
        <f t="shared" si="43"/>
        <v>7.7519379844961239E-3</v>
      </c>
      <c r="AC162" s="1108" t="s">
        <v>878</v>
      </c>
      <c r="AD162" s="1108" t="s">
        <v>878</v>
      </c>
      <c r="AE162" s="1121"/>
      <c r="AF162" s="831" t="s">
        <v>792</v>
      </c>
      <c r="AG162" s="832" t="s">
        <v>792</v>
      </c>
      <c r="AH162" s="842" t="s">
        <v>878</v>
      </c>
    </row>
    <row r="163" spans="1:34" ht="15.75" customHeight="1" thickBot="1">
      <c r="A163" s="1087" t="s">
        <v>464</v>
      </c>
      <c r="B163" s="1090" t="s">
        <v>540</v>
      </c>
      <c r="C163" s="783" t="s">
        <v>1291</v>
      </c>
      <c r="E163" s="1104">
        <v>0</v>
      </c>
      <c r="F163" s="1105">
        <v>0</v>
      </c>
      <c r="G163" s="1105">
        <v>0</v>
      </c>
      <c r="H163" s="1105">
        <v>0</v>
      </c>
      <c r="I163" s="1105">
        <v>1</v>
      </c>
      <c r="J163" s="1105">
        <v>0</v>
      </c>
      <c r="K163" s="1106">
        <v>0</v>
      </c>
      <c r="L163" s="1103">
        <f t="shared" si="41"/>
        <v>1</v>
      </c>
      <c r="M163" s="1097">
        <v>0</v>
      </c>
      <c r="N163" s="280">
        <v>0</v>
      </c>
      <c r="O163" s="280">
        <v>0</v>
      </c>
      <c r="P163" s="280">
        <v>0</v>
      </c>
      <c r="Q163" s="280">
        <v>101</v>
      </c>
      <c r="R163" s="280">
        <v>11</v>
      </c>
      <c r="S163" s="280">
        <v>0</v>
      </c>
      <c r="T163" s="1098">
        <v>112</v>
      </c>
      <c r="U163" s="818">
        <v>0</v>
      </c>
      <c r="V163" s="818">
        <v>0</v>
      </c>
      <c r="W163" s="818">
        <v>0</v>
      </c>
      <c r="X163" s="818">
        <v>0</v>
      </c>
      <c r="Y163" s="818">
        <f t="shared" si="47"/>
        <v>9.9009900990099011E-3</v>
      </c>
      <c r="Z163" s="818">
        <f t="shared" si="42"/>
        <v>0</v>
      </c>
      <c r="AA163" s="818">
        <v>0</v>
      </c>
      <c r="AB163" s="818">
        <f t="shared" si="43"/>
        <v>8.9285714285714281E-3</v>
      </c>
      <c r="AC163" s="1108" t="s">
        <v>878</v>
      </c>
      <c r="AD163" s="1108" t="s">
        <v>878</v>
      </c>
      <c r="AE163" s="1121"/>
      <c r="AF163" s="831" t="s">
        <v>792</v>
      </c>
      <c r="AG163" s="832" t="s">
        <v>792</v>
      </c>
      <c r="AH163" s="842" t="s">
        <v>878</v>
      </c>
    </row>
    <row r="164" spans="1:34" ht="15.75" customHeight="1" thickBot="1">
      <c r="A164" s="1087" t="s">
        <v>76</v>
      </c>
      <c r="B164" s="1090" t="s">
        <v>699</v>
      </c>
      <c r="C164" s="783" t="s">
        <v>1291</v>
      </c>
      <c r="E164" s="1104">
        <v>0</v>
      </c>
      <c r="F164" s="1105">
        <v>0</v>
      </c>
      <c r="G164" s="1105">
        <v>0</v>
      </c>
      <c r="H164" s="1105">
        <v>0</v>
      </c>
      <c r="I164" s="1105">
        <v>0</v>
      </c>
      <c r="J164" s="1105">
        <v>0</v>
      </c>
      <c r="K164" s="1106">
        <v>0</v>
      </c>
      <c r="L164" s="1103">
        <f t="shared" si="41"/>
        <v>0</v>
      </c>
      <c r="M164" s="1097">
        <v>0</v>
      </c>
      <c r="N164" s="280">
        <v>0</v>
      </c>
      <c r="O164" s="280">
        <v>0</v>
      </c>
      <c r="P164" s="280">
        <v>0</v>
      </c>
      <c r="Q164" s="280">
        <v>15</v>
      </c>
      <c r="R164" s="280">
        <v>12</v>
      </c>
      <c r="S164" s="280">
        <v>9</v>
      </c>
      <c r="T164" s="1098">
        <v>36</v>
      </c>
      <c r="U164" s="818">
        <v>0</v>
      </c>
      <c r="V164" s="818">
        <v>0</v>
      </c>
      <c r="W164" s="818">
        <v>0</v>
      </c>
      <c r="X164" s="818">
        <v>0</v>
      </c>
      <c r="Y164" s="818">
        <f t="shared" si="47"/>
        <v>0</v>
      </c>
      <c r="Z164" s="818">
        <f t="shared" si="42"/>
        <v>0</v>
      </c>
      <c r="AA164" s="818">
        <f>K164/S164</f>
        <v>0</v>
      </c>
      <c r="AB164" s="818">
        <f t="shared" si="43"/>
        <v>0</v>
      </c>
      <c r="AC164" s="1108" t="s">
        <v>878</v>
      </c>
      <c r="AD164" s="1108" t="s">
        <v>878</v>
      </c>
      <c r="AE164" s="1121"/>
      <c r="AF164" s="831" t="s">
        <v>792</v>
      </c>
      <c r="AG164" s="832" t="s">
        <v>792</v>
      </c>
      <c r="AH164" s="842" t="s">
        <v>878</v>
      </c>
    </row>
    <row r="165" spans="1:34" ht="15.75" customHeight="1" thickBot="1">
      <c r="A165" s="1087" t="s">
        <v>3</v>
      </c>
      <c r="B165" s="1090" t="s">
        <v>653</v>
      </c>
      <c r="C165" s="783" t="s">
        <v>1291</v>
      </c>
      <c r="D165" s="398">
        <v>112</v>
      </c>
      <c r="E165" s="1104">
        <v>0</v>
      </c>
      <c r="F165" s="1105">
        <v>0</v>
      </c>
      <c r="G165" s="1105">
        <v>0</v>
      </c>
      <c r="H165" s="1105">
        <v>0</v>
      </c>
      <c r="I165" s="1105">
        <v>0</v>
      </c>
      <c r="J165" s="1105">
        <v>2</v>
      </c>
      <c r="K165" s="1106">
        <v>0</v>
      </c>
      <c r="L165" s="1103">
        <f t="shared" si="41"/>
        <v>2</v>
      </c>
      <c r="M165" s="1097">
        <v>0</v>
      </c>
      <c r="N165" s="280">
        <v>1</v>
      </c>
      <c r="O165" s="280">
        <v>0</v>
      </c>
      <c r="P165" s="280">
        <v>0</v>
      </c>
      <c r="Q165" s="280">
        <v>3</v>
      </c>
      <c r="R165" s="280">
        <v>55</v>
      </c>
      <c r="S165" s="280">
        <v>3</v>
      </c>
      <c r="T165" s="1098">
        <v>62</v>
      </c>
      <c r="U165" s="818">
        <v>0</v>
      </c>
      <c r="V165" s="818">
        <f>F165/N165</f>
        <v>0</v>
      </c>
      <c r="W165" s="818">
        <v>0</v>
      </c>
      <c r="X165" s="818">
        <v>0</v>
      </c>
      <c r="Y165" s="818">
        <f t="shared" si="47"/>
        <v>0</v>
      </c>
      <c r="Z165" s="818">
        <f t="shared" ref="Z165:Z196" si="48">J165/R165</f>
        <v>3.6363636363636362E-2</v>
      </c>
      <c r="AA165" s="818">
        <f>K165/S165</f>
        <v>0</v>
      </c>
      <c r="AB165" s="818">
        <f t="shared" ref="AB165:AB196" si="49">L165/T165</f>
        <v>3.2258064516129031E-2</v>
      </c>
      <c r="AC165" s="1108" t="s">
        <v>1471</v>
      </c>
      <c r="AD165" s="1108" t="s">
        <v>1471</v>
      </c>
      <c r="AE165" s="1121" t="s">
        <v>1386</v>
      </c>
      <c r="AF165" s="831" t="s">
        <v>792</v>
      </c>
      <c r="AG165" s="832" t="s">
        <v>1386</v>
      </c>
      <c r="AH165" s="842" t="s">
        <v>878</v>
      </c>
    </row>
    <row r="166" spans="1:34" ht="15.75" customHeight="1" thickBot="1">
      <c r="A166" s="1087" t="s">
        <v>208</v>
      </c>
      <c r="B166" s="1090" t="s">
        <v>783</v>
      </c>
      <c r="C166" s="783" t="s">
        <v>1291</v>
      </c>
      <c r="E166" s="1104">
        <v>0</v>
      </c>
      <c r="F166" s="1105">
        <v>0</v>
      </c>
      <c r="G166" s="1105">
        <v>0</v>
      </c>
      <c r="H166" s="1105">
        <v>0</v>
      </c>
      <c r="I166" s="1105">
        <v>0</v>
      </c>
      <c r="J166" s="1105">
        <v>0</v>
      </c>
      <c r="K166" s="1106">
        <v>0</v>
      </c>
      <c r="L166" s="1103">
        <f t="shared" si="41"/>
        <v>0</v>
      </c>
      <c r="M166" s="1097">
        <v>2</v>
      </c>
      <c r="N166" s="280">
        <v>1</v>
      </c>
      <c r="O166" s="280">
        <v>1</v>
      </c>
      <c r="P166" s="280">
        <v>0</v>
      </c>
      <c r="Q166" s="280">
        <v>48</v>
      </c>
      <c r="R166" s="280">
        <v>56</v>
      </c>
      <c r="S166" s="280">
        <v>6</v>
      </c>
      <c r="T166" s="1098">
        <v>114</v>
      </c>
      <c r="U166" s="818">
        <f t="shared" ref="U166:U172" si="50">E166/M166</f>
        <v>0</v>
      </c>
      <c r="V166" s="818">
        <f>F166/N166</f>
        <v>0</v>
      </c>
      <c r="W166" s="818">
        <f>G166/O166</f>
        <v>0</v>
      </c>
      <c r="X166" s="818">
        <v>0</v>
      </c>
      <c r="Y166" s="818">
        <f t="shared" si="47"/>
        <v>0</v>
      </c>
      <c r="Z166" s="818">
        <f t="shared" si="48"/>
        <v>0</v>
      </c>
      <c r="AA166" s="818">
        <f>K166/S166</f>
        <v>0</v>
      </c>
      <c r="AB166" s="818">
        <f t="shared" si="49"/>
        <v>0</v>
      </c>
      <c r="AC166" s="1108" t="s">
        <v>878</v>
      </c>
      <c r="AD166" s="1108" t="s">
        <v>878</v>
      </c>
      <c r="AE166" s="1121"/>
      <c r="AF166" s="831" t="s">
        <v>792</v>
      </c>
      <c r="AG166" s="832" t="s">
        <v>792</v>
      </c>
      <c r="AH166" s="842" t="s">
        <v>878</v>
      </c>
    </row>
    <row r="167" spans="1:34" ht="15.75" customHeight="1" thickBot="1">
      <c r="A167" s="1087" t="s">
        <v>108</v>
      </c>
      <c r="B167" s="1090" t="s">
        <v>693</v>
      </c>
      <c r="C167" s="783" t="s">
        <v>1291</v>
      </c>
      <c r="E167" s="1104">
        <v>0</v>
      </c>
      <c r="F167" s="1105">
        <v>0</v>
      </c>
      <c r="G167" s="1105">
        <v>0</v>
      </c>
      <c r="H167" s="1105">
        <v>0</v>
      </c>
      <c r="I167" s="1105">
        <v>1</v>
      </c>
      <c r="J167" s="1105">
        <v>0</v>
      </c>
      <c r="K167" s="1106">
        <v>0</v>
      </c>
      <c r="L167" s="1103">
        <f t="shared" si="41"/>
        <v>1</v>
      </c>
      <c r="M167" s="1097">
        <v>1</v>
      </c>
      <c r="N167" s="280">
        <v>0</v>
      </c>
      <c r="O167" s="280">
        <v>0</v>
      </c>
      <c r="P167" s="280">
        <v>0</v>
      </c>
      <c r="Q167" s="280">
        <v>36</v>
      </c>
      <c r="R167" s="280">
        <v>44</v>
      </c>
      <c r="S167" s="280">
        <v>0</v>
      </c>
      <c r="T167" s="1098">
        <v>81</v>
      </c>
      <c r="U167" s="818">
        <f t="shared" si="50"/>
        <v>0</v>
      </c>
      <c r="V167" s="818">
        <v>0</v>
      </c>
      <c r="W167" s="818">
        <v>0</v>
      </c>
      <c r="X167" s="818">
        <v>0</v>
      </c>
      <c r="Y167" s="818">
        <f t="shared" si="47"/>
        <v>2.7777777777777776E-2</v>
      </c>
      <c r="Z167" s="818">
        <f t="shared" si="48"/>
        <v>0</v>
      </c>
      <c r="AA167" s="818">
        <v>0</v>
      </c>
      <c r="AB167" s="818">
        <f t="shared" si="49"/>
        <v>1.2345679012345678E-2</v>
      </c>
      <c r="AC167" s="1108" t="s">
        <v>878</v>
      </c>
      <c r="AD167" s="1108" t="s">
        <v>878</v>
      </c>
      <c r="AE167" s="1121"/>
      <c r="AF167" s="831" t="s">
        <v>792</v>
      </c>
      <c r="AG167" s="835" t="s">
        <v>792</v>
      </c>
      <c r="AH167" s="842" t="s">
        <v>878</v>
      </c>
    </row>
    <row r="168" spans="1:34" ht="15.75" customHeight="1" thickBot="1">
      <c r="A168" s="1087" t="s">
        <v>282</v>
      </c>
      <c r="B168" s="1090" t="s">
        <v>683</v>
      </c>
      <c r="C168" s="783" t="s">
        <v>1293</v>
      </c>
      <c r="D168" s="398">
        <v>112</v>
      </c>
      <c r="E168" s="1104">
        <v>0</v>
      </c>
      <c r="F168" s="1105">
        <v>0</v>
      </c>
      <c r="G168" s="1105">
        <v>0</v>
      </c>
      <c r="H168" s="1105">
        <v>0</v>
      </c>
      <c r="I168" s="1105">
        <v>1</v>
      </c>
      <c r="J168" s="1105">
        <v>3</v>
      </c>
      <c r="K168" s="1106">
        <v>0</v>
      </c>
      <c r="L168" s="1103">
        <f t="shared" si="41"/>
        <v>4</v>
      </c>
      <c r="M168" s="1097">
        <v>4</v>
      </c>
      <c r="N168" s="280">
        <v>0</v>
      </c>
      <c r="O168" s="280">
        <v>0</v>
      </c>
      <c r="P168" s="280">
        <v>0</v>
      </c>
      <c r="Q168" s="280">
        <v>21</v>
      </c>
      <c r="R168" s="280">
        <v>145</v>
      </c>
      <c r="S168" s="280">
        <v>11</v>
      </c>
      <c r="T168" s="1098">
        <v>181</v>
      </c>
      <c r="U168" s="818">
        <f t="shared" si="50"/>
        <v>0</v>
      </c>
      <c r="V168" s="818">
        <v>0</v>
      </c>
      <c r="W168" s="818">
        <v>0</v>
      </c>
      <c r="X168" s="818">
        <v>0</v>
      </c>
      <c r="Y168" s="818">
        <f t="shared" si="47"/>
        <v>4.7619047619047616E-2</v>
      </c>
      <c r="Z168" s="818">
        <f t="shared" si="48"/>
        <v>2.0689655172413793E-2</v>
      </c>
      <c r="AA168" s="818">
        <f>K168/S168</f>
        <v>0</v>
      </c>
      <c r="AB168" s="818">
        <f t="shared" si="49"/>
        <v>2.2099447513812154E-2</v>
      </c>
      <c r="AC168" s="1108" t="s">
        <v>1471</v>
      </c>
      <c r="AD168" s="1108" t="s">
        <v>1471</v>
      </c>
      <c r="AE168" s="1121" t="s">
        <v>1386</v>
      </c>
      <c r="AF168" s="831" t="s">
        <v>792</v>
      </c>
      <c r="AG168" s="832" t="s">
        <v>1386</v>
      </c>
      <c r="AH168" s="842" t="s">
        <v>878</v>
      </c>
    </row>
    <row r="169" spans="1:34" ht="15.75" customHeight="1" thickBot="1">
      <c r="A169" s="1087" t="s">
        <v>317</v>
      </c>
      <c r="B169" s="1090" t="s">
        <v>735</v>
      </c>
      <c r="C169" s="783" t="s">
        <v>1296</v>
      </c>
      <c r="E169" s="1104">
        <v>0</v>
      </c>
      <c r="F169" s="1105">
        <v>0</v>
      </c>
      <c r="G169" s="1105">
        <v>0</v>
      </c>
      <c r="H169" s="1105">
        <v>0</v>
      </c>
      <c r="I169" s="1105">
        <v>0</v>
      </c>
      <c r="J169" s="1105">
        <v>0</v>
      </c>
      <c r="K169" s="1106">
        <v>0</v>
      </c>
      <c r="L169" s="1103">
        <f t="shared" si="41"/>
        <v>0</v>
      </c>
      <c r="M169" s="1097">
        <v>5</v>
      </c>
      <c r="N169" s="280">
        <v>2</v>
      </c>
      <c r="O169" s="280">
        <v>1</v>
      </c>
      <c r="P169" s="280">
        <v>2</v>
      </c>
      <c r="Q169" s="280">
        <v>18</v>
      </c>
      <c r="R169" s="280">
        <v>59</v>
      </c>
      <c r="S169" s="280">
        <v>1</v>
      </c>
      <c r="T169" s="1098">
        <v>88</v>
      </c>
      <c r="U169" s="818">
        <f t="shared" si="50"/>
        <v>0</v>
      </c>
      <c r="V169" s="818">
        <f>F169/N169</f>
        <v>0</v>
      </c>
      <c r="W169" s="818">
        <f>G169/O169</f>
        <v>0</v>
      </c>
      <c r="X169" s="818">
        <f>H169/P169</f>
        <v>0</v>
      </c>
      <c r="Y169" s="818">
        <f t="shared" si="47"/>
        <v>0</v>
      </c>
      <c r="Z169" s="818">
        <f t="shared" si="48"/>
        <v>0</v>
      </c>
      <c r="AA169" s="818">
        <f>K169/S169</f>
        <v>0</v>
      </c>
      <c r="AB169" s="818">
        <f t="shared" si="49"/>
        <v>0</v>
      </c>
      <c r="AC169" s="1108" t="s">
        <v>878</v>
      </c>
      <c r="AD169" s="1108" t="s">
        <v>878</v>
      </c>
      <c r="AE169" s="1121"/>
      <c r="AF169" s="831" t="s">
        <v>792</v>
      </c>
      <c r="AG169" s="835" t="s">
        <v>792</v>
      </c>
      <c r="AH169" s="842" t="s">
        <v>878</v>
      </c>
    </row>
    <row r="170" spans="1:34" ht="15.75" customHeight="1" thickBot="1">
      <c r="A170" s="1087" t="s">
        <v>1054</v>
      </c>
      <c r="B170" s="1090" t="s">
        <v>686</v>
      </c>
      <c r="C170" s="783" t="s">
        <v>1296</v>
      </c>
      <c r="E170" s="1104">
        <v>0</v>
      </c>
      <c r="F170" s="1105">
        <v>0</v>
      </c>
      <c r="G170" s="1105">
        <v>0</v>
      </c>
      <c r="H170" s="1105">
        <v>0</v>
      </c>
      <c r="I170" s="1105">
        <v>1</v>
      </c>
      <c r="J170" s="1105">
        <v>1</v>
      </c>
      <c r="K170" s="1106">
        <v>0</v>
      </c>
      <c r="L170" s="1103">
        <f t="shared" si="41"/>
        <v>2</v>
      </c>
      <c r="M170" s="1097">
        <v>4</v>
      </c>
      <c r="N170" s="280">
        <v>2</v>
      </c>
      <c r="O170" s="280">
        <v>0</v>
      </c>
      <c r="P170" s="280">
        <v>0</v>
      </c>
      <c r="Q170" s="280">
        <v>29</v>
      </c>
      <c r="R170" s="280">
        <v>32</v>
      </c>
      <c r="S170" s="280">
        <v>14</v>
      </c>
      <c r="T170" s="1098">
        <v>81</v>
      </c>
      <c r="U170" s="818">
        <f t="shared" si="50"/>
        <v>0</v>
      </c>
      <c r="V170" s="818">
        <f>F170/N170</f>
        <v>0</v>
      </c>
      <c r="W170" s="818">
        <v>0</v>
      </c>
      <c r="X170" s="818">
        <v>0</v>
      </c>
      <c r="Y170" s="818">
        <f t="shared" si="47"/>
        <v>3.4482758620689655E-2</v>
      </c>
      <c r="Z170" s="818">
        <f t="shared" si="48"/>
        <v>3.125E-2</v>
      </c>
      <c r="AA170" s="818">
        <f>K170/S170</f>
        <v>0</v>
      </c>
      <c r="AB170" s="818">
        <f t="shared" si="49"/>
        <v>2.4691358024691357E-2</v>
      </c>
      <c r="AC170" s="1108" t="s">
        <v>878</v>
      </c>
      <c r="AD170" s="1108" t="s">
        <v>878</v>
      </c>
      <c r="AE170" s="1121"/>
      <c r="AF170" s="831" t="s">
        <v>792</v>
      </c>
      <c r="AG170" s="832" t="s">
        <v>792</v>
      </c>
      <c r="AH170" s="842" t="s">
        <v>878</v>
      </c>
    </row>
    <row r="171" spans="1:34" ht="15.75" customHeight="1" thickBot="1">
      <c r="A171" s="1087" t="s">
        <v>40</v>
      </c>
      <c r="B171" s="1090" t="s">
        <v>667</v>
      </c>
      <c r="C171" s="783" t="s">
        <v>1293</v>
      </c>
      <c r="D171" s="398">
        <v>112</v>
      </c>
      <c r="E171" s="1104">
        <v>0</v>
      </c>
      <c r="F171" s="1105">
        <v>0</v>
      </c>
      <c r="G171" s="1105">
        <v>0</v>
      </c>
      <c r="H171" s="1105">
        <v>0</v>
      </c>
      <c r="I171" s="1105">
        <v>0</v>
      </c>
      <c r="J171" s="1105">
        <v>0</v>
      </c>
      <c r="K171" s="1106">
        <v>0</v>
      </c>
      <c r="L171" s="1103">
        <f t="shared" si="41"/>
        <v>0</v>
      </c>
      <c r="M171" s="1097">
        <v>4</v>
      </c>
      <c r="N171" s="280">
        <v>1</v>
      </c>
      <c r="O171" s="280">
        <v>4</v>
      </c>
      <c r="P171" s="280">
        <v>0</v>
      </c>
      <c r="Q171" s="280">
        <v>9</v>
      </c>
      <c r="R171" s="280">
        <v>46</v>
      </c>
      <c r="S171" s="280">
        <v>6</v>
      </c>
      <c r="T171" s="1098">
        <v>70</v>
      </c>
      <c r="U171" s="818">
        <f t="shared" si="50"/>
        <v>0</v>
      </c>
      <c r="V171" s="818">
        <f>F171/N171</f>
        <v>0</v>
      </c>
      <c r="W171" s="818">
        <f>G171/O171</f>
        <v>0</v>
      </c>
      <c r="X171" s="818">
        <v>0</v>
      </c>
      <c r="Y171" s="818">
        <f t="shared" si="47"/>
        <v>0</v>
      </c>
      <c r="Z171" s="818">
        <f t="shared" si="48"/>
        <v>0</v>
      </c>
      <c r="AA171" s="818">
        <f>K171/S171</f>
        <v>0</v>
      </c>
      <c r="AB171" s="818">
        <f t="shared" si="49"/>
        <v>0</v>
      </c>
      <c r="AC171" s="1108" t="s">
        <v>1471</v>
      </c>
      <c r="AD171" s="1108" t="s">
        <v>1471</v>
      </c>
      <c r="AE171" s="1121" t="s">
        <v>1386</v>
      </c>
      <c r="AF171" s="831" t="s">
        <v>792</v>
      </c>
      <c r="AG171" s="832" t="s">
        <v>1386</v>
      </c>
      <c r="AH171" s="842" t="s">
        <v>878</v>
      </c>
    </row>
    <row r="172" spans="1:34" ht="15.75" customHeight="1" thickBot="1">
      <c r="A172" s="1087" t="s">
        <v>260</v>
      </c>
      <c r="B172" s="1090" t="s">
        <v>807</v>
      </c>
      <c r="C172" s="783" t="s">
        <v>1296</v>
      </c>
      <c r="E172" s="1104">
        <v>0</v>
      </c>
      <c r="F172" s="1105">
        <v>0</v>
      </c>
      <c r="G172" s="1105">
        <v>0</v>
      </c>
      <c r="H172" s="1105">
        <v>0</v>
      </c>
      <c r="I172" s="1105">
        <v>0</v>
      </c>
      <c r="J172" s="1105">
        <v>0</v>
      </c>
      <c r="K172" s="1106">
        <v>0</v>
      </c>
      <c r="L172" s="1103">
        <f t="shared" si="41"/>
        <v>0</v>
      </c>
      <c r="M172" s="1097">
        <v>3</v>
      </c>
      <c r="N172" s="280">
        <v>1</v>
      </c>
      <c r="O172" s="280">
        <v>0</v>
      </c>
      <c r="P172" s="280">
        <v>0</v>
      </c>
      <c r="Q172" s="280">
        <v>5</v>
      </c>
      <c r="R172" s="280">
        <v>27</v>
      </c>
      <c r="S172" s="280">
        <v>2</v>
      </c>
      <c r="T172" s="1098">
        <v>38</v>
      </c>
      <c r="U172" s="818">
        <f t="shared" si="50"/>
        <v>0</v>
      </c>
      <c r="V172" s="818">
        <f>F172/N172</f>
        <v>0</v>
      </c>
      <c r="W172" s="818">
        <v>0</v>
      </c>
      <c r="X172" s="818">
        <v>0</v>
      </c>
      <c r="Y172" s="818">
        <f t="shared" si="47"/>
        <v>0</v>
      </c>
      <c r="Z172" s="818">
        <f t="shared" si="48"/>
        <v>0</v>
      </c>
      <c r="AA172" s="818">
        <f>K172/S172</f>
        <v>0</v>
      </c>
      <c r="AB172" s="818">
        <f t="shared" si="49"/>
        <v>0</v>
      </c>
      <c r="AC172" s="1108" t="s">
        <v>878</v>
      </c>
      <c r="AD172" s="1108" t="s">
        <v>878</v>
      </c>
      <c r="AE172" s="1121"/>
      <c r="AF172" s="831" t="s">
        <v>792</v>
      </c>
      <c r="AG172" s="832" t="s">
        <v>792</v>
      </c>
      <c r="AH172" s="842" t="s">
        <v>878</v>
      </c>
    </row>
    <row r="173" spans="1:34" ht="15.75" customHeight="1" thickBot="1">
      <c r="A173" s="1087" t="s">
        <v>268</v>
      </c>
      <c r="B173" s="1090" t="s">
        <v>676</v>
      </c>
      <c r="C173" s="783" t="s">
        <v>1296</v>
      </c>
      <c r="E173" s="1104">
        <v>0</v>
      </c>
      <c r="F173" s="1105">
        <v>0</v>
      </c>
      <c r="G173" s="1105">
        <v>0</v>
      </c>
      <c r="H173" s="1105">
        <v>0</v>
      </c>
      <c r="I173" s="1105">
        <v>0</v>
      </c>
      <c r="J173" s="1105">
        <v>0</v>
      </c>
      <c r="K173" s="1106">
        <v>0</v>
      </c>
      <c r="L173" s="1103">
        <f t="shared" si="41"/>
        <v>0</v>
      </c>
      <c r="M173" s="1097">
        <v>0</v>
      </c>
      <c r="N173" s="280">
        <v>0</v>
      </c>
      <c r="O173" s="280">
        <v>0</v>
      </c>
      <c r="P173" s="280">
        <v>0</v>
      </c>
      <c r="Q173" s="280">
        <v>2</v>
      </c>
      <c r="R173" s="280">
        <v>7</v>
      </c>
      <c r="S173" s="280">
        <v>0</v>
      </c>
      <c r="T173" s="1098">
        <v>9</v>
      </c>
      <c r="U173" s="818">
        <v>0</v>
      </c>
      <c r="V173" s="818">
        <v>0</v>
      </c>
      <c r="W173" s="818">
        <v>0</v>
      </c>
      <c r="X173" s="818">
        <v>0</v>
      </c>
      <c r="Y173" s="818">
        <f t="shared" si="47"/>
        <v>0</v>
      </c>
      <c r="Z173" s="818">
        <f t="shared" si="48"/>
        <v>0</v>
      </c>
      <c r="AA173" s="818">
        <v>0</v>
      </c>
      <c r="AB173" s="818">
        <f t="shared" si="49"/>
        <v>0</v>
      </c>
      <c r="AC173" s="1108" t="s">
        <v>878</v>
      </c>
      <c r="AD173" s="1108" t="s">
        <v>878</v>
      </c>
      <c r="AE173" s="1121"/>
      <c r="AF173" s="831" t="s">
        <v>792</v>
      </c>
      <c r="AG173" s="835" t="s">
        <v>792</v>
      </c>
      <c r="AH173" s="842" t="s">
        <v>878</v>
      </c>
    </row>
    <row r="174" spans="1:34" ht="15.75" customHeight="1" thickBot="1">
      <c r="A174" s="1087" t="s">
        <v>43</v>
      </c>
      <c r="B174" s="1090" t="s">
        <v>669</v>
      </c>
      <c r="C174" s="783" t="s">
        <v>1289</v>
      </c>
      <c r="E174" s="1104">
        <v>0</v>
      </c>
      <c r="F174" s="1105">
        <v>0</v>
      </c>
      <c r="G174" s="1105">
        <v>0</v>
      </c>
      <c r="H174" s="1105">
        <v>0</v>
      </c>
      <c r="I174" s="1105">
        <v>0</v>
      </c>
      <c r="J174" s="1105">
        <v>1</v>
      </c>
      <c r="K174" s="1106">
        <v>0</v>
      </c>
      <c r="L174" s="1103">
        <f t="shared" si="41"/>
        <v>1</v>
      </c>
      <c r="M174" s="1097">
        <v>0</v>
      </c>
      <c r="N174" s="280">
        <v>0</v>
      </c>
      <c r="O174" s="280">
        <v>0</v>
      </c>
      <c r="P174" s="280">
        <v>0</v>
      </c>
      <c r="Q174" s="280">
        <v>11</v>
      </c>
      <c r="R174" s="280">
        <v>129</v>
      </c>
      <c r="S174" s="280">
        <v>15</v>
      </c>
      <c r="T174" s="1098">
        <v>155</v>
      </c>
      <c r="U174" s="818">
        <v>0</v>
      </c>
      <c r="V174" s="818">
        <v>0</v>
      </c>
      <c r="W174" s="818">
        <v>0</v>
      </c>
      <c r="X174" s="818">
        <v>0</v>
      </c>
      <c r="Y174" s="818">
        <f t="shared" si="47"/>
        <v>0</v>
      </c>
      <c r="Z174" s="818">
        <f t="shared" si="48"/>
        <v>7.7519379844961239E-3</v>
      </c>
      <c r="AA174" s="818">
        <f t="shared" ref="AA174:AA179" si="51">K174/S174</f>
        <v>0</v>
      </c>
      <c r="AB174" s="818">
        <f t="shared" si="49"/>
        <v>6.4516129032258064E-3</v>
      </c>
      <c r="AC174" s="1108" t="s">
        <v>878</v>
      </c>
      <c r="AD174" s="1108" t="s">
        <v>878</v>
      </c>
      <c r="AE174" s="1121"/>
      <c r="AF174" s="831" t="s">
        <v>792</v>
      </c>
      <c r="AG174" s="835" t="s">
        <v>792</v>
      </c>
      <c r="AH174" s="842" t="s">
        <v>878</v>
      </c>
    </row>
    <row r="175" spans="1:34" ht="15.75" thickBot="1">
      <c r="A175" s="1087" t="s">
        <v>344</v>
      </c>
      <c r="B175" s="1090" t="s">
        <v>572</v>
      </c>
      <c r="C175" s="783" t="s">
        <v>1289</v>
      </c>
      <c r="E175" s="1104">
        <v>3</v>
      </c>
      <c r="F175" s="1105">
        <v>0</v>
      </c>
      <c r="G175" s="1105">
        <v>0</v>
      </c>
      <c r="H175" s="1105">
        <v>0</v>
      </c>
      <c r="I175" s="1105">
        <v>0</v>
      </c>
      <c r="J175" s="1105">
        <v>1</v>
      </c>
      <c r="K175" s="1106">
        <v>0</v>
      </c>
      <c r="L175" s="1103">
        <f t="shared" si="41"/>
        <v>4</v>
      </c>
      <c r="M175" s="1097">
        <v>15</v>
      </c>
      <c r="N175" s="280">
        <v>0</v>
      </c>
      <c r="O175" s="280">
        <v>0</v>
      </c>
      <c r="P175" s="280">
        <v>0</v>
      </c>
      <c r="Q175" s="280">
        <v>1</v>
      </c>
      <c r="R175" s="280">
        <v>22</v>
      </c>
      <c r="S175" s="280">
        <v>5</v>
      </c>
      <c r="T175" s="1098">
        <v>43</v>
      </c>
      <c r="U175" s="818">
        <f>E175/M175</f>
        <v>0.2</v>
      </c>
      <c r="V175" s="818">
        <v>0</v>
      </c>
      <c r="W175" s="818">
        <v>0</v>
      </c>
      <c r="X175" s="818">
        <v>0</v>
      </c>
      <c r="Y175" s="818">
        <f t="shared" si="47"/>
        <v>0</v>
      </c>
      <c r="Z175" s="818">
        <f t="shared" si="48"/>
        <v>4.5454545454545456E-2</v>
      </c>
      <c r="AA175" s="818">
        <f t="shared" si="51"/>
        <v>0</v>
      </c>
      <c r="AB175" s="818">
        <f t="shared" si="49"/>
        <v>9.3023255813953487E-2</v>
      </c>
      <c r="AC175" s="1108" t="s">
        <v>792</v>
      </c>
      <c r="AD175" s="1108" t="s">
        <v>878</v>
      </c>
      <c r="AE175" s="1121"/>
      <c r="AF175" s="831" t="s">
        <v>792</v>
      </c>
      <c r="AG175" s="832" t="s">
        <v>792</v>
      </c>
      <c r="AH175" s="842" t="s">
        <v>878</v>
      </c>
    </row>
    <row r="176" spans="1:34" ht="15.75" customHeight="1" thickBot="1">
      <c r="A176" s="1087" t="s">
        <v>492</v>
      </c>
      <c r="B176" s="1090" t="s">
        <v>753</v>
      </c>
      <c r="C176" s="783" t="s">
        <v>1289</v>
      </c>
      <c r="E176" s="1104">
        <v>0</v>
      </c>
      <c r="F176" s="1105">
        <v>0</v>
      </c>
      <c r="G176" s="1105">
        <v>0</v>
      </c>
      <c r="H176" s="1105">
        <v>0</v>
      </c>
      <c r="I176" s="1105">
        <v>0</v>
      </c>
      <c r="J176" s="1105">
        <v>0</v>
      </c>
      <c r="K176" s="1106">
        <v>0</v>
      </c>
      <c r="L176" s="1103">
        <f t="shared" si="41"/>
        <v>0</v>
      </c>
      <c r="M176" s="1097">
        <v>0</v>
      </c>
      <c r="N176" s="280">
        <v>0</v>
      </c>
      <c r="O176" s="280">
        <v>0</v>
      </c>
      <c r="P176" s="280">
        <v>0</v>
      </c>
      <c r="Q176" s="280">
        <v>1</v>
      </c>
      <c r="R176" s="280">
        <v>33</v>
      </c>
      <c r="S176" s="280">
        <v>5</v>
      </c>
      <c r="T176" s="1098">
        <v>39</v>
      </c>
      <c r="U176" s="818">
        <v>0</v>
      </c>
      <c r="V176" s="818">
        <v>0</v>
      </c>
      <c r="W176" s="818">
        <v>0</v>
      </c>
      <c r="X176" s="818">
        <v>0</v>
      </c>
      <c r="Y176" s="818">
        <f t="shared" si="47"/>
        <v>0</v>
      </c>
      <c r="Z176" s="818">
        <f t="shared" si="48"/>
        <v>0</v>
      </c>
      <c r="AA176" s="818">
        <f t="shared" si="51"/>
        <v>0</v>
      </c>
      <c r="AB176" s="818">
        <f t="shared" si="49"/>
        <v>0</v>
      </c>
      <c r="AC176" s="1108" t="s">
        <v>878</v>
      </c>
      <c r="AD176" s="1108" t="s">
        <v>878</v>
      </c>
      <c r="AE176" s="1121"/>
      <c r="AF176" s="831" t="s">
        <v>792</v>
      </c>
      <c r="AG176" s="832" t="s">
        <v>792</v>
      </c>
      <c r="AH176" s="842" t="s">
        <v>878</v>
      </c>
    </row>
    <row r="177" spans="1:34" ht="15.75" thickBot="1">
      <c r="A177" s="1087" t="s">
        <v>20</v>
      </c>
      <c r="B177" s="1090" t="s">
        <v>2735</v>
      </c>
      <c r="C177" s="783" t="s">
        <v>1298</v>
      </c>
      <c r="E177" s="1104">
        <v>0</v>
      </c>
      <c r="F177" s="1105">
        <v>0</v>
      </c>
      <c r="G177" s="1105">
        <v>1</v>
      </c>
      <c r="H177" s="1105">
        <v>1</v>
      </c>
      <c r="I177" s="1105">
        <v>0</v>
      </c>
      <c r="J177" s="1105">
        <v>4</v>
      </c>
      <c r="K177" s="1106">
        <v>0</v>
      </c>
      <c r="L177" s="1103">
        <f t="shared" si="41"/>
        <v>6</v>
      </c>
      <c r="M177" s="1097">
        <v>3</v>
      </c>
      <c r="N177" s="280">
        <v>10</v>
      </c>
      <c r="O177" s="280">
        <v>33</v>
      </c>
      <c r="P177" s="280">
        <v>6</v>
      </c>
      <c r="Q177" s="280">
        <v>49</v>
      </c>
      <c r="R177" s="280">
        <v>197</v>
      </c>
      <c r="S177" s="280">
        <v>38</v>
      </c>
      <c r="T177" s="1098">
        <v>336</v>
      </c>
      <c r="U177" s="818">
        <f t="shared" ref="U177:X179" si="52">E177/M177</f>
        <v>0</v>
      </c>
      <c r="V177" s="818">
        <f t="shared" si="52"/>
        <v>0</v>
      </c>
      <c r="W177" s="818">
        <f t="shared" si="52"/>
        <v>3.0303030303030304E-2</v>
      </c>
      <c r="X177" s="818">
        <f t="shared" si="52"/>
        <v>0.16666666666666666</v>
      </c>
      <c r="Y177" s="818">
        <f t="shared" si="47"/>
        <v>0</v>
      </c>
      <c r="Z177" s="818">
        <f t="shared" si="48"/>
        <v>2.030456852791878E-2</v>
      </c>
      <c r="AA177" s="818">
        <f t="shared" si="51"/>
        <v>0</v>
      </c>
      <c r="AB177" s="818">
        <f t="shared" si="49"/>
        <v>1.7857142857142856E-2</v>
      </c>
      <c r="AC177" s="1108" t="s">
        <v>878</v>
      </c>
      <c r="AD177" s="1108" t="s">
        <v>878</v>
      </c>
      <c r="AE177" s="1121"/>
      <c r="AF177" s="831" t="s">
        <v>792</v>
      </c>
      <c r="AG177" s="832" t="s">
        <v>792</v>
      </c>
      <c r="AH177" s="842" t="s">
        <v>878</v>
      </c>
    </row>
    <row r="178" spans="1:34" ht="15.75" customHeight="1" thickBot="1">
      <c r="A178" s="1087" t="s">
        <v>304</v>
      </c>
      <c r="B178" s="1090" t="s">
        <v>710</v>
      </c>
      <c r="C178" s="783" t="s">
        <v>1298</v>
      </c>
      <c r="E178" s="1104">
        <v>0</v>
      </c>
      <c r="F178" s="1105">
        <v>1</v>
      </c>
      <c r="G178" s="1105">
        <v>2</v>
      </c>
      <c r="H178" s="1105">
        <v>0</v>
      </c>
      <c r="I178" s="1105">
        <v>1</v>
      </c>
      <c r="J178" s="1105">
        <v>12</v>
      </c>
      <c r="K178" s="1106">
        <v>2</v>
      </c>
      <c r="L178" s="1103">
        <f t="shared" si="41"/>
        <v>18</v>
      </c>
      <c r="M178" s="1097">
        <v>38</v>
      </c>
      <c r="N178" s="280">
        <v>61</v>
      </c>
      <c r="O178" s="280">
        <v>128</v>
      </c>
      <c r="P178" s="280">
        <v>22</v>
      </c>
      <c r="Q178" s="280">
        <v>419</v>
      </c>
      <c r="R178" s="280">
        <v>1600</v>
      </c>
      <c r="S178" s="280">
        <v>255</v>
      </c>
      <c r="T178" s="1098">
        <v>2523</v>
      </c>
      <c r="U178" s="818">
        <f t="shared" si="52"/>
        <v>0</v>
      </c>
      <c r="V178" s="818">
        <f t="shared" si="52"/>
        <v>1.6393442622950821E-2</v>
      </c>
      <c r="W178" s="818">
        <f t="shared" si="52"/>
        <v>1.5625E-2</v>
      </c>
      <c r="X178" s="818">
        <f t="shared" si="52"/>
        <v>0</v>
      </c>
      <c r="Y178" s="818">
        <f t="shared" si="47"/>
        <v>2.3866348448687352E-3</v>
      </c>
      <c r="Z178" s="818">
        <f t="shared" si="48"/>
        <v>7.4999999999999997E-3</v>
      </c>
      <c r="AA178" s="818">
        <f t="shared" si="51"/>
        <v>7.8431372549019607E-3</v>
      </c>
      <c r="AB178" s="818">
        <f t="shared" si="49"/>
        <v>7.1343638525564806E-3</v>
      </c>
      <c r="AC178" s="1108" t="s">
        <v>878</v>
      </c>
      <c r="AD178" s="1108" t="s">
        <v>878</v>
      </c>
      <c r="AE178" s="1121"/>
      <c r="AF178" s="831" t="s">
        <v>792</v>
      </c>
      <c r="AG178" s="832" t="s">
        <v>792</v>
      </c>
      <c r="AH178" s="842" t="s">
        <v>878</v>
      </c>
    </row>
    <row r="179" spans="1:34" ht="15.75" customHeight="1" thickBot="1">
      <c r="A179" s="1087" t="s">
        <v>194</v>
      </c>
      <c r="B179" s="1090" t="s">
        <v>776</v>
      </c>
      <c r="C179" s="783" t="s">
        <v>1298</v>
      </c>
      <c r="E179" s="1104">
        <v>1</v>
      </c>
      <c r="F179" s="1105">
        <v>2</v>
      </c>
      <c r="G179" s="1105">
        <v>76</v>
      </c>
      <c r="H179" s="1105">
        <v>1</v>
      </c>
      <c r="I179" s="1105">
        <v>6</v>
      </c>
      <c r="J179" s="1105">
        <v>41</v>
      </c>
      <c r="K179" s="1106">
        <v>2</v>
      </c>
      <c r="L179" s="1103">
        <f t="shared" si="41"/>
        <v>129</v>
      </c>
      <c r="M179" s="1097">
        <v>76</v>
      </c>
      <c r="N179" s="280">
        <v>226</v>
      </c>
      <c r="O179" s="280">
        <v>1007</v>
      </c>
      <c r="P179" s="280">
        <v>63</v>
      </c>
      <c r="Q179" s="280">
        <v>591</v>
      </c>
      <c r="R179" s="280">
        <v>1683</v>
      </c>
      <c r="S179" s="280">
        <v>130</v>
      </c>
      <c r="T179" s="1098">
        <v>3776</v>
      </c>
      <c r="U179" s="818">
        <f t="shared" si="52"/>
        <v>1.3157894736842105E-2</v>
      </c>
      <c r="V179" s="818">
        <f t="shared" si="52"/>
        <v>8.8495575221238937E-3</v>
      </c>
      <c r="W179" s="818">
        <f t="shared" si="52"/>
        <v>7.5471698113207544E-2</v>
      </c>
      <c r="X179" s="818">
        <f t="shared" si="52"/>
        <v>1.5873015873015872E-2</v>
      </c>
      <c r="Y179" s="818">
        <f t="shared" si="47"/>
        <v>1.015228426395939E-2</v>
      </c>
      <c r="Z179" s="818">
        <f t="shared" si="48"/>
        <v>2.4361259655377301E-2</v>
      </c>
      <c r="AA179" s="818">
        <f t="shared" si="51"/>
        <v>1.5384615384615385E-2</v>
      </c>
      <c r="AB179" s="818">
        <f t="shared" si="49"/>
        <v>3.4163135593220338E-2</v>
      </c>
      <c r="AC179" s="1108" t="s">
        <v>792</v>
      </c>
      <c r="AD179" s="1108" t="s">
        <v>792</v>
      </c>
      <c r="AE179" s="1121" t="s">
        <v>1620</v>
      </c>
      <c r="AF179" s="831" t="s">
        <v>792</v>
      </c>
      <c r="AG179" s="832" t="s">
        <v>792</v>
      </c>
      <c r="AH179" s="842" t="s">
        <v>878</v>
      </c>
    </row>
    <row r="180" spans="1:34" ht="15.75" customHeight="1" thickBot="1">
      <c r="A180" s="1087" t="s">
        <v>475</v>
      </c>
      <c r="B180" s="1090" t="s">
        <v>1127</v>
      </c>
      <c r="C180" s="783" t="s">
        <v>1298</v>
      </c>
      <c r="E180" s="1104">
        <v>0</v>
      </c>
      <c r="F180" s="1105">
        <v>0</v>
      </c>
      <c r="G180" s="1105">
        <v>0</v>
      </c>
      <c r="H180" s="1105">
        <v>0</v>
      </c>
      <c r="I180" s="1105">
        <v>0</v>
      </c>
      <c r="J180" s="1105">
        <v>0</v>
      </c>
      <c r="K180" s="1106">
        <v>0</v>
      </c>
      <c r="L180" s="1103">
        <f t="shared" si="41"/>
        <v>0</v>
      </c>
      <c r="M180" s="1097">
        <v>0</v>
      </c>
      <c r="N180" s="280">
        <v>0</v>
      </c>
      <c r="O180" s="280">
        <v>0</v>
      </c>
      <c r="P180" s="280">
        <v>0</v>
      </c>
      <c r="Q180" s="280">
        <v>4</v>
      </c>
      <c r="R180" s="280">
        <v>20</v>
      </c>
      <c r="S180" s="280">
        <v>0</v>
      </c>
      <c r="T180" s="1098">
        <v>24</v>
      </c>
      <c r="U180" s="818">
        <v>0</v>
      </c>
      <c r="V180" s="818">
        <v>0</v>
      </c>
      <c r="W180" s="818">
        <v>0</v>
      </c>
      <c r="X180" s="818">
        <v>0</v>
      </c>
      <c r="Y180" s="818">
        <f t="shared" si="47"/>
        <v>0</v>
      </c>
      <c r="Z180" s="818">
        <f t="shared" si="48"/>
        <v>0</v>
      </c>
      <c r="AA180" s="818">
        <v>0</v>
      </c>
      <c r="AB180" s="818">
        <f t="shared" si="49"/>
        <v>0</v>
      </c>
      <c r="AC180" s="1108" t="s">
        <v>878</v>
      </c>
      <c r="AD180" s="1108" t="s">
        <v>878</v>
      </c>
      <c r="AE180" s="1121"/>
      <c r="AF180" s="831" t="s">
        <v>792</v>
      </c>
      <c r="AG180" s="832" t="s">
        <v>792</v>
      </c>
      <c r="AH180" s="842" t="s">
        <v>878</v>
      </c>
    </row>
    <row r="181" spans="1:34" ht="15.75" thickBot="1">
      <c r="A181" s="1087" t="s">
        <v>138</v>
      </c>
      <c r="B181" s="1090" t="s">
        <v>712</v>
      </c>
      <c r="C181" s="783" t="s">
        <v>1298</v>
      </c>
      <c r="E181" s="1104">
        <v>0</v>
      </c>
      <c r="F181" s="1105">
        <v>0</v>
      </c>
      <c r="G181" s="1105">
        <v>6</v>
      </c>
      <c r="H181" s="1105">
        <v>0</v>
      </c>
      <c r="I181" s="1105">
        <v>1</v>
      </c>
      <c r="J181" s="1105">
        <v>4</v>
      </c>
      <c r="K181" s="1106">
        <v>0</v>
      </c>
      <c r="L181" s="1103">
        <f t="shared" si="41"/>
        <v>11</v>
      </c>
      <c r="M181" s="1097">
        <v>6</v>
      </c>
      <c r="N181" s="280">
        <v>27</v>
      </c>
      <c r="O181" s="280">
        <v>125</v>
      </c>
      <c r="P181" s="280">
        <v>5</v>
      </c>
      <c r="Q181" s="280">
        <v>119</v>
      </c>
      <c r="R181" s="280">
        <v>328</v>
      </c>
      <c r="S181" s="280">
        <v>108</v>
      </c>
      <c r="T181" s="1098">
        <v>718</v>
      </c>
      <c r="U181" s="818">
        <f t="shared" ref="U181:X183" si="53">E181/M181</f>
        <v>0</v>
      </c>
      <c r="V181" s="818">
        <f t="shared" si="53"/>
        <v>0</v>
      </c>
      <c r="W181" s="818">
        <f t="shared" si="53"/>
        <v>4.8000000000000001E-2</v>
      </c>
      <c r="X181" s="818">
        <f t="shared" si="53"/>
        <v>0</v>
      </c>
      <c r="Y181" s="818">
        <f t="shared" si="47"/>
        <v>8.4033613445378148E-3</v>
      </c>
      <c r="Z181" s="818">
        <f t="shared" si="48"/>
        <v>1.2195121951219513E-2</v>
      </c>
      <c r="AA181" s="818">
        <f t="shared" ref="AA181:AA191" si="54">K181/S181</f>
        <v>0</v>
      </c>
      <c r="AB181" s="818">
        <f t="shared" si="49"/>
        <v>1.532033426183844E-2</v>
      </c>
      <c r="AC181" s="1108" t="s">
        <v>878</v>
      </c>
      <c r="AD181" s="1108" t="s">
        <v>792</v>
      </c>
      <c r="AE181" s="1121" t="s">
        <v>1620</v>
      </c>
      <c r="AF181" s="831" t="s">
        <v>792</v>
      </c>
      <c r="AG181" s="832" t="s">
        <v>792</v>
      </c>
      <c r="AH181" s="842" t="s">
        <v>878</v>
      </c>
    </row>
    <row r="182" spans="1:34" ht="15.75" customHeight="1" thickBot="1">
      <c r="A182" s="1087" t="s">
        <v>190</v>
      </c>
      <c r="B182" s="1090" t="s">
        <v>774</v>
      </c>
      <c r="C182" s="783" t="s">
        <v>1298</v>
      </c>
      <c r="E182" s="1104">
        <v>0</v>
      </c>
      <c r="F182" s="1105">
        <v>0</v>
      </c>
      <c r="G182" s="1105">
        <v>0</v>
      </c>
      <c r="H182" s="1105">
        <v>0</v>
      </c>
      <c r="I182" s="1105">
        <v>2</v>
      </c>
      <c r="J182" s="1105">
        <v>9</v>
      </c>
      <c r="K182" s="1106">
        <v>1</v>
      </c>
      <c r="L182" s="1103">
        <f t="shared" si="41"/>
        <v>12</v>
      </c>
      <c r="M182" s="1097">
        <v>16</v>
      </c>
      <c r="N182" s="280">
        <v>16</v>
      </c>
      <c r="O182" s="280">
        <v>19</v>
      </c>
      <c r="P182" s="280">
        <v>4</v>
      </c>
      <c r="Q182" s="280">
        <v>134</v>
      </c>
      <c r="R182" s="280">
        <v>832</v>
      </c>
      <c r="S182" s="280">
        <v>93</v>
      </c>
      <c r="T182" s="1098">
        <v>1114</v>
      </c>
      <c r="U182" s="818">
        <f t="shared" si="53"/>
        <v>0</v>
      </c>
      <c r="V182" s="818">
        <f t="shared" si="53"/>
        <v>0</v>
      </c>
      <c r="W182" s="818">
        <f t="shared" si="53"/>
        <v>0</v>
      </c>
      <c r="X182" s="818">
        <f t="shared" si="53"/>
        <v>0</v>
      </c>
      <c r="Y182" s="818">
        <f t="shared" si="47"/>
        <v>1.4925373134328358E-2</v>
      </c>
      <c r="Z182" s="818">
        <f t="shared" si="48"/>
        <v>1.0817307692307692E-2</v>
      </c>
      <c r="AA182" s="818">
        <f t="shared" si="54"/>
        <v>1.0752688172043012E-2</v>
      </c>
      <c r="AB182" s="818">
        <f t="shared" si="49"/>
        <v>1.0771992818671455E-2</v>
      </c>
      <c r="AC182" s="1108" t="s">
        <v>878</v>
      </c>
      <c r="AD182" s="1108" t="s">
        <v>878</v>
      </c>
      <c r="AE182" s="1121"/>
      <c r="AF182" s="831" t="s">
        <v>792</v>
      </c>
      <c r="AG182" s="832" t="s">
        <v>792</v>
      </c>
      <c r="AH182" s="842" t="s">
        <v>878</v>
      </c>
    </row>
    <row r="183" spans="1:34" ht="15.75" customHeight="1" thickBot="1">
      <c r="A183" s="1087" t="s">
        <v>309</v>
      </c>
      <c r="B183" s="1090" t="s">
        <v>578</v>
      </c>
      <c r="C183" s="783" t="s">
        <v>1298</v>
      </c>
      <c r="E183" s="1104">
        <v>0</v>
      </c>
      <c r="F183" s="1105">
        <v>0</v>
      </c>
      <c r="G183" s="1105">
        <v>0</v>
      </c>
      <c r="H183" s="1105">
        <v>0</v>
      </c>
      <c r="I183" s="1105">
        <v>0</v>
      </c>
      <c r="J183" s="1105">
        <v>0</v>
      </c>
      <c r="K183" s="1106">
        <v>0</v>
      </c>
      <c r="L183" s="1103">
        <f t="shared" si="41"/>
        <v>0</v>
      </c>
      <c r="M183" s="1097">
        <v>2</v>
      </c>
      <c r="N183" s="280">
        <v>6</v>
      </c>
      <c r="O183" s="280">
        <v>2</v>
      </c>
      <c r="P183" s="280">
        <v>1</v>
      </c>
      <c r="Q183" s="280">
        <v>7</v>
      </c>
      <c r="R183" s="280">
        <v>117</v>
      </c>
      <c r="S183" s="280">
        <v>14</v>
      </c>
      <c r="T183" s="1098">
        <v>149</v>
      </c>
      <c r="U183" s="818">
        <f t="shared" si="53"/>
        <v>0</v>
      </c>
      <c r="V183" s="818">
        <f t="shared" si="53"/>
        <v>0</v>
      </c>
      <c r="W183" s="818">
        <f t="shared" si="53"/>
        <v>0</v>
      </c>
      <c r="X183" s="818">
        <f t="shared" si="53"/>
        <v>0</v>
      </c>
      <c r="Y183" s="818">
        <f t="shared" si="47"/>
        <v>0</v>
      </c>
      <c r="Z183" s="818">
        <f t="shared" si="48"/>
        <v>0</v>
      </c>
      <c r="AA183" s="818">
        <f t="shared" si="54"/>
        <v>0</v>
      </c>
      <c r="AB183" s="818">
        <f t="shared" si="49"/>
        <v>0</v>
      </c>
      <c r="AC183" s="1108" t="s">
        <v>878</v>
      </c>
      <c r="AD183" s="1108" t="s">
        <v>878</v>
      </c>
      <c r="AE183" s="1121"/>
      <c r="AF183" s="831" t="s">
        <v>792</v>
      </c>
      <c r="AG183" s="835" t="s">
        <v>792</v>
      </c>
      <c r="AH183" s="842" t="s">
        <v>878</v>
      </c>
    </row>
    <row r="184" spans="1:34" ht="15.75" customHeight="1" thickBot="1">
      <c r="A184" s="1087" t="s">
        <v>110</v>
      </c>
      <c r="B184" s="1090" t="s">
        <v>694</v>
      </c>
      <c r="C184" s="783" t="s">
        <v>1298</v>
      </c>
      <c r="E184" s="1104">
        <v>0</v>
      </c>
      <c r="F184" s="1105">
        <v>0</v>
      </c>
      <c r="G184" s="1105">
        <v>0</v>
      </c>
      <c r="H184" s="1105">
        <v>0</v>
      </c>
      <c r="I184" s="1105">
        <v>0</v>
      </c>
      <c r="J184" s="1105">
        <v>7</v>
      </c>
      <c r="K184" s="1106">
        <v>1</v>
      </c>
      <c r="L184" s="1103">
        <f t="shared" si="41"/>
        <v>8</v>
      </c>
      <c r="M184" s="1097">
        <v>4</v>
      </c>
      <c r="N184" s="280">
        <v>0</v>
      </c>
      <c r="O184" s="280">
        <v>8</v>
      </c>
      <c r="P184" s="280">
        <v>1</v>
      </c>
      <c r="Q184" s="280">
        <v>38</v>
      </c>
      <c r="R184" s="280">
        <v>234</v>
      </c>
      <c r="S184" s="280">
        <v>15</v>
      </c>
      <c r="T184" s="1098">
        <v>300</v>
      </c>
      <c r="U184" s="818">
        <f t="shared" ref="U184:U191" si="55">E184/M184</f>
        <v>0</v>
      </c>
      <c r="V184" s="818">
        <v>0</v>
      </c>
      <c r="W184" s="818">
        <f t="shared" ref="W184:X188" si="56">G184/O184</f>
        <v>0</v>
      </c>
      <c r="X184" s="818">
        <f t="shared" si="56"/>
        <v>0</v>
      </c>
      <c r="Y184" s="818">
        <f t="shared" si="47"/>
        <v>0</v>
      </c>
      <c r="Z184" s="818">
        <f t="shared" si="48"/>
        <v>2.9914529914529916E-2</v>
      </c>
      <c r="AA184" s="818">
        <f t="shared" si="54"/>
        <v>6.6666666666666666E-2</v>
      </c>
      <c r="AB184" s="818">
        <f t="shared" si="49"/>
        <v>2.6666666666666668E-2</v>
      </c>
      <c r="AC184" s="1108" t="s">
        <v>878</v>
      </c>
      <c r="AD184" s="1108" t="s">
        <v>878</v>
      </c>
      <c r="AE184" s="1121"/>
      <c r="AF184" s="831" t="s">
        <v>792</v>
      </c>
      <c r="AG184" s="832" t="s">
        <v>792</v>
      </c>
      <c r="AH184" s="842" t="s">
        <v>878</v>
      </c>
    </row>
    <row r="185" spans="1:34" ht="15.75" customHeight="1" thickBot="1">
      <c r="A185" s="1087" t="s">
        <v>1154</v>
      </c>
      <c r="B185" s="1090" t="s">
        <v>559</v>
      </c>
      <c r="C185" s="783" t="s">
        <v>1298</v>
      </c>
      <c r="E185" s="1104">
        <v>4</v>
      </c>
      <c r="F185" s="1105">
        <v>1</v>
      </c>
      <c r="G185" s="1105">
        <v>12</v>
      </c>
      <c r="H185" s="1105">
        <v>0</v>
      </c>
      <c r="I185" s="1105">
        <v>11</v>
      </c>
      <c r="J185" s="1105">
        <v>9</v>
      </c>
      <c r="K185" s="1106">
        <v>5</v>
      </c>
      <c r="L185" s="1103">
        <f t="shared" si="41"/>
        <v>42</v>
      </c>
      <c r="M185" s="1097">
        <v>17</v>
      </c>
      <c r="N185" s="280">
        <v>36</v>
      </c>
      <c r="O185" s="280">
        <v>255</v>
      </c>
      <c r="P185" s="280">
        <v>36</v>
      </c>
      <c r="Q185" s="280">
        <v>426</v>
      </c>
      <c r="R185" s="280">
        <v>804</v>
      </c>
      <c r="S185" s="280">
        <v>197</v>
      </c>
      <c r="T185" s="1098">
        <v>1771</v>
      </c>
      <c r="U185" s="818">
        <f t="shared" si="55"/>
        <v>0.23529411764705882</v>
      </c>
      <c r="V185" s="818">
        <f t="shared" ref="V185:V191" si="57">F185/N185</f>
        <v>2.7777777777777776E-2</v>
      </c>
      <c r="W185" s="818">
        <f t="shared" si="56"/>
        <v>4.7058823529411764E-2</v>
      </c>
      <c r="X185" s="818">
        <f t="shared" si="56"/>
        <v>0</v>
      </c>
      <c r="Y185" s="818">
        <f t="shared" si="47"/>
        <v>2.5821596244131457E-2</v>
      </c>
      <c r="Z185" s="818">
        <f t="shared" si="48"/>
        <v>1.1194029850746268E-2</v>
      </c>
      <c r="AA185" s="818">
        <f t="shared" si="54"/>
        <v>2.5380710659898477E-2</v>
      </c>
      <c r="AB185" s="818">
        <f t="shared" si="49"/>
        <v>2.3715415019762844E-2</v>
      </c>
      <c r="AC185" s="1108" t="s">
        <v>878</v>
      </c>
      <c r="AD185" s="1108" t="s">
        <v>792</v>
      </c>
      <c r="AE185" s="1121" t="s">
        <v>1620</v>
      </c>
      <c r="AF185" s="831" t="s">
        <v>792</v>
      </c>
      <c r="AG185" s="835" t="s">
        <v>792</v>
      </c>
      <c r="AH185" s="842" t="s">
        <v>878</v>
      </c>
    </row>
    <row r="186" spans="1:34" ht="15.75" customHeight="1" thickBot="1">
      <c r="A186" s="1087" t="s">
        <v>82</v>
      </c>
      <c r="B186" s="1090" t="s">
        <v>702</v>
      </c>
      <c r="C186" s="783" t="s">
        <v>1298</v>
      </c>
      <c r="E186" s="1104">
        <v>0</v>
      </c>
      <c r="F186" s="1105">
        <v>0</v>
      </c>
      <c r="G186" s="1105">
        <v>0</v>
      </c>
      <c r="H186" s="1105">
        <v>0</v>
      </c>
      <c r="I186" s="1105">
        <v>0</v>
      </c>
      <c r="J186" s="1105">
        <v>12</v>
      </c>
      <c r="K186" s="1106">
        <v>0</v>
      </c>
      <c r="L186" s="1103">
        <f t="shared" si="41"/>
        <v>12</v>
      </c>
      <c r="M186" s="1097">
        <v>9</v>
      </c>
      <c r="N186" s="280">
        <v>10</v>
      </c>
      <c r="O186" s="280">
        <v>17</v>
      </c>
      <c r="P186" s="280">
        <v>3</v>
      </c>
      <c r="Q186" s="280">
        <v>83</v>
      </c>
      <c r="R186" s="280">
        <v>859</v>
      </c>
      <c r="S186" s="280">
        <v>86</v>
      </c>
      <c r="T186" s="1098">
        <v>1067</v>
      </c>
      <c r="U186" s="818">
        <f t="shared" si="55"/>
        <v>0</v>
      </c>
      <c r="V186" s="818">
        <f t="shared" si="57"/>
        <v>0</v>
      </c>
      <c r="W186" s="818">
        <f t="shared" si="56"/>
        <v>0</v>
      </c>
      <c r="X186" s="818">
        <f t="shared" si="56"/>
        <v>0</v>
      </c>
      <c r="Y186" s="818">
        <f t="shared" si="47"/>
        <v>0</v>
      </c>
      <c r="Z186" s="818">
        <f t="shared" si="48"/>
        <v>1.3969732246798603E-2</v>
      </c>
      <c r="AA186" s="818">
        <f t="shared" si="54"/>
        <v>0</v>
      </c>
      <c r="AB186" s="818">
        <f t="shared" si="49"/>
        <v>1.1246485473289597E-2</v>
      </c>
      <c r="AC186" s="1108" t="s">
        <v>878</v>
      </c>
      <c r="AD186" s="1108" t="s">
        <v>878</v>
      </c>
      <c r="AE186" s="1121"/>
      <c r="AF186" s="831" t="s">
        <v>792</v>
      </c>
      <c r="AG186" s="835" t="s">
        <v>792</v>
      </c>
      <c r="AH186" s="842" t="s">
        <v>878</v>
      </c>
    </row>
    <row r="187" spans="1:34" ht="15.75" customHeight="1" thickBot="1">
      <c r="A187" s="1087" t="s">
        <v>366</v>
      </c>
      <c r="B187" s="1090" t="s">
        <v>596</v>
      </c>
      <c r="C187" s="783" t="s">
        <v>1298</v>
      </c>
      <c r="E187" s="1104">
        <v>0</v>
      </c>
      <c r="F187" s="1105">
        <v>1</v>
      </c>
      <c r="G187" s="1105">
        <v>4</v>
      </c>
      <c r="H187" s="1105">
        <v>0</v>
      </c>
      <c r="I187" s="1105">
        <v>0</v>
      </c>
      <c r="J187" s="1105">
        <v>1</v>
      </c>
      <c r="K187" s="1106">
        <v>0</v>
      </c>
      <c r="L187" s="1103">
        <f t="shared" si="41"/>
        <v>6</v>
      </c>
      <c r="M187" s="1097">
        <v>13</v>
      </c>
      <c r="N187" s="280">
        <v>46</v>
      </c>
      <c r="O187" s="280">
        <v>148</v>
      </c>
      <c r="P187" s="280">
        <v>33</v>
      </c>
      <c r="Q187" s="280">
        <v>199</v>
      </c>
      <c r="R187" s="280">
        <v>447</v>
      </c>
      <c r="S187" s="280">
        <v>130</v>
      </c>
      <c r="T187" s="1098">
        <v>1016</v>
      </c>
      <c r="U187" s="818">
        <f t="shared" si="55"/>
        <v>0</v>
      </c>
      <c r="V187" s="818">
        <f t="shared" si="57"/>
        <v>2.1739130434782608E-2</v>
      </c>
      <c r="W187" s="818">
        <f t="shared" si="56"/>
        <v>2.7027027027027029E-2</v>
      </c>
      <c r="X187" s="818">
        <f t="shared" si="56"/>
        <v>0</v>
      </c>
      <c r="Y187" s="818">
        <f t="shared" si="47"/>
        <v>0</v>
      </c>
      <c r="Z187" s="818">
        <f t="shared" si="48"/>
        <v>2.2371364653243847E-3</v>
      </c>
      <c r="AA187" s="818">
        <f t="shared" si="54"/>
        <v>0</v>
      </c>
      <c r="AB187" s="818">
        <f t="shared" si="49"/>
        <v>5.905511811023622E-3</v>
      </c>
      <c r="AC187" s="1108" t="s">
        <v>878</v>
      </c>
      <c r="AD187" s="1108" t="s">
        <v>878</v>
      </c>
      <c r="AE187" s="1121"/>
      <c r="AF187" s="831" t="s">
        <v>792</v>
      </c>
      <c r="AG187" s="832" t="s">
        <v>792</v>
      </c>
      <c r="AH187" s="842" t="s">
        <v>878</v>
      </c>
    </row>
    <row r="188" spans="1:34" ht="15.75" customHeight="1" thickBot="1">
      <c r="A188" s="1087" t="s">
        <v>146</v>
      </c>
      <c r="B188" s="1090" t="s">
        <v>535</v>
      </c>
      <c r="C188" s="783" t="s">
        <v>1298</v>
      </c>
      <c r="E188" s="1104">
        <v>0</v>
      </c>
      <c r="F188" s="1105">
        <v>2</v>
      </c>
      <c r="G188" s="1105">
        <v>5</v>
      </c>
      <c r="H188" s="1105">
        <v>0</v>
      </c>
      <c r="I188" s="1105">
        <v>8</v>
      </c>
      <c r="J188" s="1105">
        <v>13</v>
      </c>
      <c r="K188" s="1106">
        <v>2</v>
      </c>
      <c r="L188" s="1103">
        <f t="shared" si="41"/>
        <v>30</v>
      </c>
      <c r="M188" s="1097">
        <v>49</v>
      </c>
      <c r="N188" s="280">
        <v>72</v>
      </c>
      <c r="O188" s="280">
        <v>246</v>
      </c>
      <c r="P188" s="280">
        <v>43</v>
      </c>
      <c r="Q188" s="280">
        <v>312</v>
      </c>
      <c r="R188" s="280">
        <v>1385</v>
      </c>
      <c r="S188" s="280">
        <v>150</v>
      </c>
      <c r="T188" s="1098">
        <v>2257</v>
      </c>
      <c r="U188" s="818">
        <f t="shared" si="55"/>
        <v>0</v>
      </c>
      <c r="V188" s="818">
        <f t="shared" si="57"/>
        <v>2.7777777777777776E-2</v>
      </c>
      <c r="W188" s="818">
        <f t="shared" si="56"/>
        <v>2.032520325203252E-2</v>
      </c>
      <c r="X188" s="818">
        <f t="shared" si="56"/>
        <v>0</v>
      </c>
      <c r="Y188" s="818">
        <f t="shared" si="47"/>
        <v>2.564102564102564E-2</v>
      </c>
      <c r="Z188" s="818">
        <f t="shared" si="48"/>
        <v>9.3862815884476532E-3</v>
      </c>
      <c r="AA188" s="818">
        <f t="shared" si="54"/>
        <v>1.3333333333333334E-2</v>
      </c>
      <c r="AB188" s="818">
        <f t="shared" si="49"/>
        <v>1.3291980505095259E-2</v>
      </c>
      <c r="AC188" s="1108" t="s">
        <v>878</v>
      </c>
      <c r="AD188" s="1108" t="s">
        <v>878</v>
      </c>
      <c r="AE188" s="1121"/>
      <c r="AF188" s="831" t="s">
        <v>792</v>
      </c>
      <c r="AG188" s="832" t="s">
        <v>792</v>
      </c>
      <c r="AH188" s="842" t="s">
        <v>878</v>
      </c>
    </row>
    <row r="189" spans="1:34" ht="15.75" customHeight="1" thickBot="1">
      <c r="A189" s="1087" t="s">
        <v>181</v>
      </c>
      <c r="B189" s="1090" t="s">
        <v>582</v>
      </c>
      <c r="C189" s="783" t="s">
        <v>1298</v>
      </c>
      <c r="E189" s="1104">
        <v>0</v>
      </c>
      <c r="F189" s="1105">
        <v>0</v>
      </c>
      <c r="G189" s="1105">
        <v>0</v>
      </c>
      <c r="H189" s="1105">
        <v>0</v>
      </c>
      <c r="I189" s="1105">
        <v>0</v>
      </c>
      <c r="J189" s="1105">
        <v>0</v>
      </c>
      <c r="K189" s="1106">
        <v>0</v>
      </c>
      <c r="L189" s="1103">
        <f t="shared" si="41"/>
        <v>0</v>
      </c>
      <c r="M189" s="1097">
        <v>3</v>
      </c>
      <c r="N189" s="280">
        <v>1</v>
      </c>
      <c r="O189" s="280">
        <v>0</v>
      </c>
      <c r="P189" s="280">
        <v>0</v>
      </c>
      <c r="Q189" s="280">
        <v>14</v>
      </c>
      <c r="R189" s="280">
        <v>171</v>
      </c>
      <c r="S189" s="280">
        <v>13</v>
      </c>
      <c r="T189" s="1098">
        <v>202</v>
      </c>
      <c r="U189" s="818">
        <f t="shared" si="55"/>
        <v>0</v>
      </c>
      <c r="V189" s="818">
        <f t="shared" si="57"/>
        <v>0</v>
      </c>
      <c r="W189" s="818">
        <v>0</v>
      </c>
      <c r="X189" s="818">
        <v>0</v>
      </c>
      <c r="Y189" s="818">
        <f t="shared" si="47"/>
        <v>0</v>
      </c>
      <c r="Z189" s="818">
        <f t="shared" si="48"/>
        <v>0</v>
      </c>
      <c r="AA189" s="818">
        <f t="shared" si="54"/>
        <v>0</v>
      </c>
      <c r="AB189" s="818">
        <f t="shared" si="49"/>
        <v>0</v>
      </c>
      <c r="AC189" s="1108" t="s">
        <v>878</v>
      </c>
      <c r="AD189" s="1108" t="s">
        <v>878</v>
      </c>
      <c r="AE189" s="1121"/>
      <c r="AF189" s="831" t="s">
        <v>792</v>
      </c>
      <c r="AG189" s="832" t="s">
        <v>792</v>
      </c>
      <c r="AH189" s="842" t="s">
        <v>878</v>
      </c>
    </row>
    <row r="190" spans="1:34" ht="15.75" customHeight="1" thickBot="1">
      <c r="A190" s="1087" t="s">
        <v>254</v>
      </c>
      <c r="B190" s="1090" t="s">
        <v>804</v>
      </c>
      <c r="C190" s="783" t="s">
        <v>1298</v>
      </c>
      <c r="E190" s="1104">
        <v>1</v>
      </c>
      <c r="F190" s="1105">
        <v>0</v>
      </c>
      <c r="G190" s="1105">
        <v>0</v>
      </c>
      <c r="H190" s="1105">
        <v>0</v>
      </c>
      <c r="I190" s="1105">
        <v>1</v>
      </c>
      <c r="J190" s="1105">
        <v>12</v>
      </c>
      <c r="K190" s="1106">
        <v>2</v>
      </c>
      <c r="L190" s="1103">
        <f t="shared" si="41"/>
        <v>16</v>
      </c>
      <c r="M190" s="1097">
        <v>9</v>
      </c>
      <c r="N190" s="280">
        <v>2</v>
      </c>
      <c r="O190" s="280">
        <v>8</v>
      </c>
      <c r="P190" s="280">
        <v>0</v>
      </c>
      <c r="Q190" s="280">
        <v>38</v>
      </c>
      <c r="R190" s="280">
        <v>402</v>
      </c>
      <c r="S190" s="280">
        <v>28</v>
      </c>
      <c r="T190" s="1098">
        <v>487</v>
      </c>
      <c r="U190" s="818">
        <f t="shared" si="55"/>
        <v>0.1111111111111111</v>
      </c>
      <c r="V190" s="818">
        <f t="shared" si="57"/>
        <v>0</v>
      </c>
      <c r="W190" s="818">
        <f>G190/O190</f>
        <v>0</v>
      </c>
      <c r="X190" s="818">
        <v>0</v>
      </c>
      <c r="Y190" s="818">
        <f t="shared" si="47"/>
        <v>2.6315789473684209E-2</v>
      </c>
      <c r="Z190" s="818">
        <f t="shared" si="48"/>
        <v>2.9850746268656716E-2</v>
      </c>
      <c r="AA190" s="818">
        <f t="shared" si="54"/>
        <v>7.1428571428571425E-2</v>
      </c>
      <c r="AB190" s="818">
        <f t="shared" si="49"/>
        <v>3.2854209445585217E-2</v>
      </c>
      <c r="AC190" s="1108" t="s">
        <v>878</v>
      </c>
      <c r="AD190" s="1108" t="s">
        <v>878</v>
      </c>
      <c r="AE190" s="1121"/>
      <c r="AF190" s="831" t="s">
        <v>792</v>
      </c>
      <c r="AG190" s="832" t="s">
        <v>792</v>
      </c>
      <c r="AH190" s="842" t="s">
        <v>878</v>
      </c>
    </row>
    <row r="191" spans="1:34" ht="15.75" customHeight="1" thickBot="1">
      <c r="A191" s="1087" t="s">
        <v>362</v>
      </c>
      <c r="B191" s="1090" t="s">
        <v>594</v>
      </c>
      <c r="C191" s="783" t="s">
        <v>1298</v>
      </c>
      <c r="E191" s="1104">
        <v>0</v>
      </c>
      <c r="F191" s="1105">
        <v>0</v>
      </c>
      <c r="G191" s="1105">
        <v>0</v>
      </c>
      <c r="H191" s="1105">
        <v>0</v>
      </c>
      <c r="I191" s="1105">
        <v>0</v>
      </c>
      <c r="J191" s="1105">
        <v>1</v>
      </c>
      <c r="K191" s="1106">
        <v>1</v>
      </c>
      <c r="L191" s="1103">
        <f t="shared" si="41"/>
        <v>2</v>
      </c>
      <c r="M191" s="1097">
        <v>3</v>
      </c>
      <c r="N191" s="280">
        <v>21</v>
      </c>
      <c r="O191" s="280">
        <v>10</v>
      </c>
      <c r="P191" s="280">
        <v>13</v>
      </c>
      <c r="Q191" s="280">
        <v>86</v>
      </c>
      <c r="R191" s="280">
        <v>202</v>
      </c>
      <c r="S191" s="280">
        <v>46</v>
      </c>
      <c r="T191" s="1098">
        <v>381</v>
      </c>
      <c r="U191" s="818">
        <f t="shared" si="55"/>
        <v>0</v>
      </c>
      <c r="V191" s="818">
        <f t="shared" si="57"/>
        <v>0</v>
      </c>
      <c r="W191" s="818">
        <f>G191/O191</f>
        <v>0</v>
      </c>
      <c r="X191" s="818">
        <f>H191/P191</f>
        <v>0</v>
      </c>
      <c r="Y191" s="818">
        <f t="shared" si="47"/>
        <v>0</v>
      </c>
      <c r="Z191" s="818">
        <f t="shared" si="48"/>
        <v>4.9504950495049506E-3</v>
      </c>
      <c r="AA191" s="818">
        <f t="shared" si="54"/>
        <v>2.1739130434782608E-2</v>
      </c>
      <c r="AB191" s="818">
        <f t="shared" si="49"/>
        <v>5.2493438320209973E-3</v>
      </c>
      <c r="AC191" s="1108" t="s">
        <v>878</v>
      </c>
      <c r="AD191" s="1108" t="s">
        <v>878</v>
      </c>
      <c r="AE191" s="1121"/>
      <c r="AF191" s="831" t="s">
        <v>792</v>
      </c>
      <c r="AG191" s="832" t="s">
        <v>792</v>
      </c>
      <c r="AH191" s="842" t="s">
        <v>878</v>
      </c>
    </row>
    <row r="192" spans="1:34" ht="15.75" thickBot="1">
      <c r="A192" s="1087" t="s">
        <v>496</v>
      </c>
      <c r="B192" s="1090" t="s">
        <v>755</v>
      </c>
      <c r="C192" s="783" t="s">
        <v>1297</v>
      </c>
      <c r="E192" s="1104">
        <v>0</v>
      </c>
      <c r="F192" s="1105">
        <v>0</v>
      </c>
      <c r="G192" s="1105">
        <v>0</v>
      </c>
      <c r="H192" s="1105">
        <v>0</v>
      </c>
      <c r="I192" s="1105">
        <v>0</v>
      </c>
      <c r="J192" s="1105">
        <v>0</v>
      </c>
      <c r="K192" s="1106">
        <v>0</v>
      </c>
      <c r="L192" s="1103">
        <f t="shared" si="41"/>
        <v>0</v>
      </c>
      <c r="M192" s="1097">
        <v>0</v>
      </c>
      <c r="N192" s="280">
        <v>0</v>
      </c>
      <c r="O192" s="280">
        <v>0</v>
      </c>
      <c r="P192" s="280">
        <v>0</v>
      </c>
      <c r="Q192" s="280">
        <v>0</v>
      </c>
      <c r="R192" s="280">
        <v>1</v>
      </c>
      <c r="S192" s="280">
        <v>0</v>
      </c>
      <c r="T192" s="1098">
        <v>1</v>
      </c>
      <c r="U192" s="818">
        <v>0</v>
      </c>
      <c r="V192" s="818">
        <v>0</v>
      </c>
      <c r="W192" s="818">
        <v>0</v>
      </c>
      <c r="X192" s="818">
        <v>0</v>
      </c>
      <c r="Y192" s="818">
        <v>0</v>
      </c>
      <c r="Z192" s="818">
        <f t="shared" si="48"/>
        <v>0</v>
      </c>
      <c r="AA192" s="818">
        <v>0</v>
      </c>
      <c r="AB192" s="818">
        <f t="shared" si="49"/>
        <v>0</v>
      </c>
      <c r="AC192" s="1108" t="s">
        <v>878</v>
      </c>
      <c r="AD192" s="1108" t="s">
        <v>878</v>
      </c>
      <c r="AE192" s="1121"/>
      <c r="AF192" s="831" t="s">
        <v>792</v>
      </c>
      <c r="AG192" s="832" t="s">
        <v>792</v>
      </c>
      <c r="AH192" s="842" t="s">
        <v>878</v>
      </c>
    </row>
    <row r="193" spans="1:34" ht="15.75" customHeight="1" thickBot="1">
      <c r="A193" s="1087" t="s">
        <v>62</v>
      </c>
      <c r="B193" s="1090" t="s">
        <v>513</v>
      </c>
      <c r="C193" s="783" t="s">
        <v>1297</v>
      </c>
      <c r="E193" s="1104">
        <v>0</v>
      </c>
      <c r="F193" s="1105">
        <v>0</v>
      </c>
      <c r="G193" s="1105">
        <v>0</v>
      </c>
      <c r="H193" s="1105">
        <v>0</v>
      </c>
      <c r="I193" s="1105">
        <v>0</v>
      </c>
      <c r="J193" s="1105">
        <v>0</v>
      </c>
      <c r="K193" s="1106">
        <v>0</v>
      </c>
      <c r="L193" s="1103">
        <f t="shared" si="41"/>
        <v>0</v>
      </c>
      <c r="M193" s="1097">
        <v>0</v>
      </c>
      <c r="N193" s="280">
        <v>2</v>
      </c>
      <c r="O193" s="280">
        <v>0</v>
      </c>
      <c r="P193" s="280">
        <v>0</v>
      </c>
      <c r="Q193" s="280">
        <v>5</v>
      </c>
      <c r="R193" s="280">
        <v>64</v>
      </c>
      <c r="S193" s="280">
        <v>1</v>
      </c>
      <c r="T193" s="1098">
        <v>72</v>
      </c>
      <c r="U193" s="818">
        <v>0</v>
      </c>
      <c r="V193" s="818">
        <f>F193/N193</f>
        <v>0</v>
      </c>
      <c r="W193" s="818">
        <v>0</v>
      </c>
      <c r="X193" s="818">
        <v>0</v>
      </c>
      <c r="Y193" s="818">
        <f t="shared" ref="Y193:Y203" si="58">I193/Q193</f>
        <v>0</v>
      </c>
      <c r="Z193" s="818">
        <f t="shared" si="48"/>
        <v>0</v>
      </c>
      <c r="AA193" s="818">
        <f>K193/S193</f>
        <v>0</v>
      </c>
      <c r="AB193" s="818">
        <f t="shared" si="49"/>
        <v>0</v>
      </c>
      <c r="AC193" s="1108" t="s">
        <v>878</v>
      </c>
      <c r="AD193" s="1108" t="s">
        <v>878</v>
      </c>
      <c r="AE193" s="1121"/>
      <c r="AF193" s="831" t="s">
        <v>792</v>
      </c>
      <c r="AG193" s="832" t="s">
        <v>792</v>
      </c>
      <c r="AH193" s="842" t="s">
        <v>878</v>
      </c>
    </row>
    <row r="194" spans="1:34" ht="15.75" customHeight="1" thickBot="1">
      <c r="A194" s="1087" t="s">
        <v>409</v>
      </c>
      <c r="B194" s="1090" t="s">
        <v>2736</v>
      </c>
      <c r="C194" s="783" t="s">
        <v>1297</v>
      </c>
      <c r="E194" s="1104">
        <v>0</v>
      </c>
      <c r="F194" s="1105">
        <v>0</v>
      </c>
      <c r="G194" s="1105">
        <v>0</v>
      </c>
      <c r="H194" s="1105">
        <v>0</v>
      </c>
      <c r="I194" s="1105">
        <v>0</v>
      </c>
      <c r="J194" s="1105">
        <v>0</v>
      </c>
      <c r="K194" s="1106">
        <v>0</v>
      </c>
      <c r="L194" s="1103">
        <f t="shared" si="41"/>
        <v>0</v>
      </c>
      <c r="M194" s="1097">
        <v>1</v>
      </c>
      <c r="N194" s="280">
        <v>4</v>
      </c>
      <c r="O194" s="280">
        <v>0</v>
      </c>
      <c r="P194" s="280">
        <v>0</v>
      </c>
      <c r="Q194" s="280">
        <v>4</v>
      </c>
      <c r="R194" s="280">
        <v>18</v>
      </c>
      <c r="S194" s="280">
        <v>0</v>
      </c>
      <c r="T194" s="1098">
        <v>27</v>
      </c>
      <c r="U194" s="818">
        <f t="shared" ref="U194:U200" si="59">E194/M194</f>
        <v>0</v>
      </c>
      <c r="V194" s="818">
        <f>F194/N194</f>
        <v>0</v>
      </c>
      <c r="W194" s="818">
        <v>0</v>
      </c>
      <c r="X194" s="818">
        <v>0</v>
      </c>
      <c r="Y194" s="818">
        <f t="shared" si="58"/>
        <v>0</v>
      </c>
      <c r="Z194" s="818">
        <f t="shared" si="48"/>
        <v>0</v>
      </c>
      <c r="AA194" s="818">
        <v>0</v>
      </c>
      <c r="AB194" s="818">
        <f t="shared" si="49"/>
        <v>0</v>
      </c>
      <c r="AC194" s="1108" t="s">
        <v>878</v>
      </c>
      <c r="AD194" s="1108" t="s">
        <v>878</v>
      </c>
      <c r="AE194" s="1121"/>
      <c r="AF194" s="831" t="s">
        <v>792</v>
      </c>
      <c r="AG194" s="832" t="s">
        <v>792</v>
      </c>
      <c r="AH194" s="842" t="s">
        <v>878</v>
      </c>
    </row>
    <row r="195" spans="1:34" ht="15.75" customHeight="1" thickBot="1">
      <c r="A195" s="1087" t="s">
        <v>483</v>
      </c>
      <c r="B195" s="1090" t="s">
        <v>2737</v>
      </c>
      <c r="C195" s="783" t="s">
        <v>1297</v>
      </c>
      <c r="E195" s="1104">
        <v>0</v>
      </c>
      <c r="F195" s="1105">
        <v>0</v>
      </c>
      <c r="G195" s="1105">
        <v>0</v>
      </c>
      <c r="H195" s="1105">
        <v>0</v>
      </c>
      <c r="I195" s="1105">
        <v>0</v>
      </c>
      <c r="J195" s="1105">
        <v>0</v>
      </c>
      <c r="K195" s="1106">
        <v>0</v>
      </c>
      <c r="L195" s="1103">
        <f t="shared" ref="L195:L258" si="60">SUM(E195:K195)</f>
        <v>0</v>
      </c>
      <c r="M195" s="1097">
        <v>1</v>
      </c>
      <c r="N195" s="280">
        <v>3</v>
      </c>
      <c r="O195" s="280">
        <v>1</v>
      </c>
      <c r="P195" s="280">
        <v>0</v>
      </c>
      <c r="Q195" s="280">
        <v>29</v>
      </c>
      <c r="R195" s="280">
        <v>63</v>
      </c>
      <c r="S195" s="280">
        <v>5</v>
      </c>
      <c r="T195" s="1098">
        <v>102</v>
      </c>
      <c r="U195" s="818">
        <f t="shared" si="59"/>
        <v>0</v>
      </c>
      <c r="V195" s="818">
        <f>F195/N195</f>
        <v>0</v>
      </c>
      <c r="W195" s="818">
        <f>G195/O195</f>
        <v>0</v>
      </c>
      <c r="X195" s="818">
        <v>0</v>
      </c>
      <c r="Y195" s="818">
        <f t="shared" si="58"/>
        <v>0</v>
      </c>
      <c r="Z195" s="818">
        <f t="shared" si="48"/>
        <v>0</v>
      </c>
      <c r="AA195" s="818">
        <f>K195/S195</f>
        <v>0</v>
      </c>
      <c r="AB195" s="818">
        <f t="shared" si="49"/>
        <v>0</v>
      </c>
      <c r="AC195" s="1108" t="s">
        <v>878</v>
      </c>
      <c r="AD195" s="1108" t="s">
        <v>878</v>
      </c>
      <c r="AE195" s="1121"/>
      <c r="AF195" s="831" t="s">
        <v>792</v>
      </c>
      <c r="AG195" s="832" t="s">
        <v>792</v>
      </c>
      <c r="AH195" s="842" t="s">
        <v>878</v>
      </c>
    </row>
    <row r="196" spans="1:34" ht="15.75" customHeight="1" thickBot="1">
      <c r="A196" s="1087" t="s">
        <v>1113</v>
      </c>
      <c r="B196" s="1090" t="s">
        <v>564</v>
      </c>
      <c r="C196" s="783" t="s">
        <v>1297</v>
      </c>
      <c r="E196" s="1104">
        <v>0</v>
      </c>
      <c r="F196" s="1105">
        <v>0</v>
      </c>
      <c r="G196" s="1105">
        <v>0</v>
      </c>
      <c r="H196" s="1105">
        <v>0</v>
      </c>
      <c r="I196" s="1105">
        <v>0</v>
      </c>
      <c r="J196" s="1105">
        <v>6</v>
      </c>
      <c r="K196" s="1106">
        <v>0</v>
      </c>
      <c r="L196" s="1103">
        <f t="shared" si="60"/>
        <v>6</v>
      </c>
      <c r="M196" s="1097">
        <v>2</v>
      </c>
      <c r="N196" s="280">
        <v>0</v>
      </c>
      <c r="O196" s="280">
        <v>0</v>
      </c>
      <c r="P196" s="280">
        <v>0</v>
      </c>
      <c r="Q196" s="280">
        <v>8</v>
      </c>
      <c r="R196" s="280">
        <v>60</v>
      </c>
      <c r="S196" s="280">
        <v>0</v>
      </c>
      <c r="T196" s="1098">
        <v>70</v>
      </c>
      <c r="U196" s="818">
        <f t="shared" si="59"/>
        <v>0</v>
      </c>
      <c r="V196" s="818">
        <v>0</v>
      </c>
      <c r="W196" s="818">
        <v>0</v>
      </c>
      <c r="X196" s="818">
        <v>0</v>
      </c>
      <c r="Y196" s="818">
        <f t="shared" si="58"/>
        <v>0</v>
      </c>
      <c r="Z196" s="818">
        <f t="shared" si="48"/>
        <v>0.1</v>
      </c>
      <c r="AA196" s="818">
        <v>0</v>
      </c>
      <c r="AB196" s="818">
        <f t="shared" si="49"/>
        <v>8.5714285714285715E-2</v>
      </c>
      <c r="AC196" s="1108" t="s">
        <v>792</v>
      </c>
      <c r="AD196" s="1108" t="s">
        <v>792</v>
      </c>
      <c r="AE196" s="1121" t="s">
        <v>1621</v>
      </c>
      <c r="AF196" s="831" t="s">
        <v>792</v>
      </c>
      <c r="AG196" s="832" t="s">
        <v>792</v>
      </c>
      <c r="AH196" s="842" t="s">
        <v>878</v>
      </c>
    </row>
    <row r="197" spans="1:34" ht="15.75" customHeight="1" thickBot="1">
      <c r="A197" s="1087" t="s">
        <v>470</v>
      </c>
      <c r="B197" s="1090" t="s">
        <v>543</v>
      </c>
      <c r="C197" s="783" t="s">
        <v>1297</v>
      </c>
      <c r="E197" s="1104">
        <v>0</v>
      </c>
      <c r="F197" s="1105">
        <v>0</v>
      </c>
      <c r="G197" s="1105">
        <v>0</v>
      </c>
      <c r="H197" s="1105">
        <v>0</v>
      </c>
      <c r="I197" s="1105">
        <v>3</v>
      </c>
      <c r="J197" s="1105">
        <v>6</v>
      </c>
      <c r="K197" s="1106">
        <v>0</v>
      </c>
      <c r="L197" s="1103">
        <f t="shared" si="60"/>
        <v>9</v>
      </c>
      <c r="M197" s="1097">
        <v>3</v>
      </c>
      <c r="N197" s="280">
        <v>6</v>
      </c>
      <c r="O197" s="280">
        <v>2</v>
      </c>
      <c r="P197" s="280">
        <v>2</v>
      </c>
      <c r="Q197" s="280">
        <v>241</v>
      </c>
      <c r="R197" s="280">
        <v>262</v>
      </c>
      <c r="S197" s="280">
        <v>7</v>
      </c>
      <c r="T197" s="1098">
        <v>523</v>
      </c>
      <c r="U197" s="818">
        <f t="shared" si="59"/>
        <v>0</v>
      </c>
      <c r="V197" s="818">
        <f t="shared" ref="V197:X198" si="61">F197/N197</f>
        <v>0</v>
      </c>
      <c r="W197" s="818">
        <f t="shared" si="61"/>
        <v>0</v>
      </c>
      <c r="X197" s="818">
        <f t="shared" si="61"/>
        <v>0</v>
      </c>
      <c r="Y197" s="818">
        <f t="shared" si="58"/>
        <v>1.2448132780082987E-2</v>
      </c>
      <c r="Z197" s="818">
        <f t="shared" ref="Z197:Z228" si="62">J197/R197</f>
        <v>2.2900763358778626E-2</v>
      </c>
      <c r="AA197" s="818">
        <f>K197/S197</f>
        <v>0</v>
      </c>
      <c r="AB197" s="818">
        <f t="shared" ref="AB197:AB228" si="63">L197/T197</f>
        <v>1.7208413001912046E-2</v>
      </c>
      <c r="AC197" s="1108" t="s">
        <v>878</v>
      </c>
      <c r="AD197" s="1108" t="s">
        <v>878</v>
      </c>
      <c r="AE197" s="1121"/>
      <c r="AF197" s="831" t="s">
        <v>792</v>
      </c>
      <c r="AG197" s="832" t="s">
        <v>792</v>
      </c>
      <c r="AH197" s="842" t="s">
        <v>878</v>
      </c>
    </row>
    <row r="198" spans="1:34" ht="15.75" customHeight="1" thickBot="1">
      <c r="A198" s="1087" t="s">
        <v>488</v>
      </c>
      <c r="B198" s="1090" t="s">
        <v>751</v>
      </c>
      <c r="C198" s="783" t="s">
        <v>1297</v>
      </c>
      <c r="E198" s="1104">
        <v>1</v>
      </c>
      <c r="F198" s="1105">
        <v>0</v>
      </c>
      <c r="G198" s="1105">
        <v>1</v>
      </c>
      <c r="H198" s="1105">
        <v>1</v>
      </c>
      <c r="I198" s="1105">
        <v>3</v>
      </c>
      <c r="J198" s="1105">
        <v>8</v>
      </c>
      <c r="K198" s="1106">
        <v>1</v>
      </c>
      <c r="L198" s="1103">
        <f t="shared" si="60"/>
        <v>15</v>
      </c>
      <c r="M198" s="1097">
        <v>24</v>
      </c>
      <c r="N198" s="280">
        <v>2</v>
      </c>
      <c r="O198" s="280">
        <v>4</v>
      </c>
      <c r="P198" s="280">
        <v>2</v>
      </c>
      <c r="Q198" s="280">
        <v>109</v>
      </c>
      <c r="R198" s="280">
        <v>442</v>
      </c>
      <c r="S198" s="280">
        <v>28</v>
      </c>
      <c r="T198" s="1098">
        <v>611</v>
      </c>
      <c r="U198" s="818">
        <f t="shared" si="59"/>
        <v>4.1666666666666664E-2</v>
      </c>
      <c r="V198" s="818">
        <f t="shared" si="61"/>
        <v>0</v>
      </c>
      <c r="W198" s="818">
        <f t="shared" si="61"/>
        <v>0.25</v>
      </c>
      <c r="X198" s="818">
        <f t="shared" si="61"/>
        <v>0.5</v>
      </c>
      <c r="Y198" s="818">
        <f t="shared" si="58"/>
        <v>2.7522935779816515E-2</v>
      </c>
      <c r="Z198" s="818">
        <f t="shared" si="62"/>
        <v>1.8099547511312219E-2</v>
      </c>
      <c r="AA198" s="818">
        <f>K198/S198</f>
        <v>3.5714285714285712E-2</v>
      </c>
      <c r="AB198" s="818">
        <f t="shared" si="63"/>
        <v>2.4549918166939442E-2</v>
      </c>
      <c r="AC198" s="1108" t="s">
        <v>878</v>
      </c>
      <c r="AD198" s="1108" t="s">
        <v>878</v>
      </c>
      <c r="AE198" s="1121"/>
      <c r="AF198" s="831" t="s">
        <v>792</v>
      </c>
      <c r="AG198" s="832" t="s">
        <v>792</v>
      </c>
      <c r="AH198" s="842" t="s">
        <v>878</v>
      </c>
    </row>
    <row r="199" spans="1:34" ht="15.75" customHeight="1" thickBot="1">
      <c r="A199" s="1087" t="s">
        <v>127</v>
      </c>
      <c r="B199" s="1090" t="s">
        <v>526</v>
      </c>
      <c r="C199" s="783" t="s">
        <v>1297</v>
      </c>
      <c r="E199" s="1104">
        <v>0</v>
      </c>
      <c r="F199" s="1105">
        <v>0</v>
      </c>
      <c r="G199" s="1105">
        <v>0</v>
      </c>
      <c r="H199" s="1105">
        <v>0</v>
      </c>
      <c r="I199" s="1105">
        <v>0</v>
      </c>
      <c r="J199" s="1105">
        <v>0</v>
      </c>
      <c r="K199" s="1106">
        <v>0</v>
      </c>
      <c r="L199" s="1103">
        <f t="shared" si="60"/>
        <v>0</v>
      </c>
      <c r="M199" s="1097">
        <v>6</v>
      </c>
      <c r="N199" s="280">
        <v>4</v>
      </c>
      <c r="O199" s="280">
        <v>12</v>
      </c>
      <c r="P199" s="280">
        <v>0</v>
      </c>
      <c r="Q199" s="280">
        <v>31</v>
      </c>
      <c r="R199" s="280">
        <v>207</v>
      </c>
      <c r="S199" s="280">
        <v>4</v>
      </c>
      <c r="T199" s="1098">
        <v>264</v>
      </c>
      <c r="U199" s="818">
        <f t="shared" si="59"/>
        <v>0</v>
      </c>
      <c r="V199" s="818">
        <f>F199/N199</f>
        <v>0</v>
      </c>
      <c r="W199" s="818">
        <f>G199/O199</f>
        <v>0</v>
      </c>
      <c r="X199" s="818">
        <v>0</v>
      </c>
      <c r="Y199" s="818">
        <f t="shared" si="58"/>
        <v>0</v>
      </c>
      <c r="Z199" s="818">
        <f t="shared" si="62"/>
        <v>0</v>
      </c>
      <c r="AA199" s="818">
        <f>K199/S199</f>
        <v>0</v>
      </c>
      <c r="AB199" s="818">
        <f t="shared" si="63"/>
        <v>0</v>
      </c>
      <c r="AC199" s="1108" t="s">
        <v>878</v>
      </c>
      <c r="AD199" s="1108" t="s">
        <v>878</v>
      </c>
      <c r="AE199" s="1121"/>
      <c r="AF199" s="831" t="s">
        <v>792</v>
      </c>
      <c r="AG199" s="832" t="s">
        <v>792</v>
      </c>
      <c r="AH199" s="842" t="s">
        <v>878</v>
      </c>
    </row>
    <row r="200" spans="1:34" ht="15.75" customHeight="1" thickBot="1">
      <c r="A200" s="1087" t="s">
        <v>247</v>
      </c>
      <c r="B200" s="1090" t="s">
        <v>629</v>
      </c>
      <c r="C200" s="783" t="s">
        <v>1297</v>
      </c>
      <c r="E200" s="1104">
        <v>0</v>
      </c>
      <c r="F200" s="1105">
        <v>0</v>
      </c>
      <c r="G200" s="1105">
        <v>0</v>
      </c>
      <c r="H200" s="1105">
        <v>0</v>
      </c>
      <c r="I200" s="1105">
        <v>0</v>
      </c>
      <c r="J200" s="1105">
        <v>0</v>
      </c>
      <c r="K200" s="1106">
        <v>0</v>
      </c>
      <c r="L200" s="1103">
        <f t="shared" si="60"/>
        <v>0</v>
      </c>
      <c r="M200" s="1097">
        <v>50</v>
      </c>
      <c r="N200" s="280">
        <v>0</v>
      </c>
      <c r="O200" s="280">
        <v>0</v>
      </c>
      <c r="P200" s="280">
        <v>0</v>
      </c>
      <c r="Q200" s="280">
        <v>6</v>
      </c>
      <c r="R200" s="280">
        <v>22</v>
      </c>
      <c r="S200" s="280">
        <v>2</v>
      </c>
      <c r="T200" s="1098">
        <v>80</v>
      </c>
      <c r="U200" s="818">
        <f t="shared" si="59"/>
        <v>0</v>
      </c>
      <c r="V200" s="818">
        <v>0</v>
      </c>
      <c r="W200" s="818">
        <v>0</v>
      </c>
      <c r="X200" s="818">
        <v>0</v>
      </c>
      <c r="Y200" s="818">
        <f t="shared" si="58"/>
        <v>0</v>
      </c>
      <c r="Z200" s="818">
        <f t="shared" si="62"/>
        <v>0</v>
      </c>
      <c r="AA200" s="818">
        <f>K200/S200</f>
        <v>0</v>
      </c>
      <c r="AB200" s="818">
        <f t="shared" si="63"/>
        <v>0</v>
      </c>
      <c r="AC200" s="1108" t="s">
        <v>878</v>
      </c>
      <c r="AD200" s="1108" t="s">
        <v>878</v>
      </c>
      <c r="AE200" s="1121"/>
      <c r="AF200" s="831" t="s">
        <v>792</v>
      </c>
      <c r="AG200" s="832" t="s">
        <v>792</v>
      </c>
      <c r="AH200" s="842" t="s">
        <v>878</v>
      </c>
    </row>
    <row r="201" spans="1:34" ht="15.75" customHeight="1" thickBot="1">
      <c r="A201" s="1087" t="s">
        <v>1115</v>
      </c>
      <c r="B201" s="1090" t="s">
        <v>565</v>
      </c>
      <c r="C201" s="783" t="s">
        <v>1297</v>
      </c>
      <c r="E201" s="1104">
        <v>0</v>
      </c>
      <c r="F201" s="1105">
        <v>0</v>
      </c>
      <c r="G201" s="1105">
        <v>0</v>
      </c>
      <c r="H201" s="1105">
        <v>0</v>
      </c>
      <c r="I201" s="1105">
        <v>0</v>
      </c>
      <c r="J201" s="1105">
        <v>0</v>
      </c>
      <c r="K201" s="1106">
        <v>0</v>
      </c>
      <c r="L201" s="1103">
        <f t="shared" si="60"/>
        <v>0</v>
      </c>
      <c r="M201" s="1097">
        <v>0</v>
      </c>
      <c r="N201" s="280">
        <v>1</v>
      </c>
      <c r="O201" s="280">
        <v>0</v>
      </c>
      <c r="P201" s="280">
        <v>0</v>
      </c>
      <c r="Q201" s="280">
        <v>4</v>
      </c>
      <c r="R201" s="280">
        <v>44</v>
      </c>
      <c r="S201" s="280">
        <v>0</v>
      </c>
      <c r="T201" s="1098">
        <v>49</v>
      </c>
      <c r="U201" s="818">
        <v>0</v>
      </c>
      <c r="V201" s="818">
        <f>F201/N201</f>
        <v>0</v>
      </c>
      <c r="W201" s="818">
        <v>0</v>
      </c>
      <c r="X201" s="818">
        <v>0</v>
      </c>
      <c r="Y201" s="818">
        <f t="shared" si="58"/>
        <v>0</v>
      </c>
      <c r="Z201" s="818">
        <f t="shared" si="62"/>
        <v>0</v>
      </c>
      <c r="AA201" s="818">
        <v>0</v>
      </c>
      <c r="AB201" s="818">
        <f t="shared" si="63"/>
        <v>0</v>
      </c>
      <c r="AC201" s="1108" t="s">
        <v>878</v>
      </c>
      <c r="AD201" s="1108" t="s">
        <v>878</v>
      </c>
      <c r="AE201" s="1121"/>
      <c r="AF201" s="831" t="s">
        <v>792</v>
      </c>
      <c r="AG201" s="835" t="s">
        <v>792</v>
      </c>
      <c r="AH201" s="842" t="s">
        <v>878</v>
      </c>
    </row>
    <row r="202" spans="1:34" ht="15.75" customHeight="1" thickBot="1">
      <c r="A202" s="1087" t="s">
        <v>1058</v>
      </c>
      <c r="B202" s="1090" t="s">
        <v>663</v>
      </c>
      <c r="C202" s="783" t="s">
        <v>1297</v>
      </c>
      <c r="E202" s="1104">
        <v>0</v>
      </c>
      <c r="F202" s="1105">
        <v>0</v>
      </c>
      <c r="G202" s="1105">
        <v>1</v>
      </c>
      <c r="H202" s="1105">
        <v>0</v>
      </c>
      <c r="I202" s="1105">
        <v>6</v>
      </c>
      <c r="J202" s="1105">
        <v>5</v>
      </c>
      <c r="K202" s="1106">
        <v>0</v>
      </c>
      <c r="L202" s="1103">
        <f t="shared" si="60"/>
        <v>12</v>
      </c>
      <c r="M202" s="1097">
        <v>11</v>
      </c>
      <c r="N202" s="280">
        <v>13</v>
      </c>
      <c r="O202" s="280">
        <v>15</v>
      </c>
      <c r="P202" s="280">
        <v>7</v>
      </c>
      <c r="Q202" s="280">
        <v>477</v>
      </c>
      <c r="R202" s="280">
        <v>280</v>
      </c>
      <c r="S202" s="280">
        <v>19</v>
      </c>
      <c r="T202" s="1098">
        <v>822</v>
      </c>
      <c r="U202" s="818">
        <f>E202/M202</f>
        <v>0</v>
      </c>
      <c r="V202" s="818">
        <f>F202/N202</f>
        <v>0</v>
      </c>
      <c r="W202" s="818">
        <f>G202/O202</f>
        <v>6.6666666666666666E-2</v>
      </c>
      <c r="X202" s="818">
        <f>H202/P202</f>
        <v>0</v>
      </c>
      <c r="Y202" s="818">
        <f t="shared" si="58"/>
        <v>1.2578616352201259E-2</v>
      </c>
      <c r="Z202" s="818">
        <f t="shared" si="62"/>
        <v>1.7857142857142856E-2</v>
      </c>
      <c r="AA202" s="818">
        <f>K202/S202</f>
        <v>0</v>
      </c>
      <c r="AB202" s="818">
        <f t="shared" si="63"/>
        <v>1.4598540145985401E-2</v>
      </c>
      <c r="AC202" s="1108" t="s">
        <v>878</v>
      </c>
      <c r="AD202" s="1108" t="s">
        <v>878</v>
      </c>
      <c r="AE202" s="1121"/>
      <c r="AF202" s="831" t="s">
        <v>792</v>
      </c>
      <c r="AG202" s="832" t="s">
        <v>792</v>
      </c>
      <c r="AH202" s="842" t="s">
        <v>878</v>
      </c>
    </row>
    <row r="203" spans="1:34" ht="15.75" thickBot="1">
      <c r="A203" s="1087" t="s">
        <v>502</v>
      </c>
      <c r="B203" s="1090" t="s">
        <v>758</v>
      </c>
      <c r="C203" s="783" t="s">
        <v>1293</v>
      </c>
      <c r="D203" s="398">
        <v>112</v>
      </c>
      <c r="E203" s="1104">
        <v>0</v>
      </c>
      <c r="F203" s="1105">
        <v>0</v>
      </c>
      <c r="G203" s="1105">
        <v>0</v>
      </c>
      <c r="H203" s="1105">
        <v>0</v>
      </c>
      <c r="I203" s="1105">
        <v>0</v>
      </c>
      <c r="J203" s="1105">
        <v>0</v>
      </c>
      <c r="K203" s="1106">
        <v>0</v>
      </c>
      <c r="L203" s="1103">
        <f t="shared" si="60"/>
        <v>0</v>
      </c>
      <c r="M203" s="1097">
        <v>0</v>
      </c>
      <c r="N203" s="280">
        <v>0</v>
      </c>
      <c r="O203" s="280">
        <v>0</v>
      </c>
      <c r="P203" s="280">
        <v>0</v>
      </c>
      <c r="Q203" s="280">
        <v>1</v>
      </c>
      <c r="R203" s="280">
        <v>8</v>
      </c>
      <c r="S203" s="280">
        <v>0</v>
      </c>
      <c r="T203" s="1098">
        <v>9</v>
      </c>
      <c r="U203" s="818">
        <v>0</v>
      </c>
      <c r="V203" s="818">
        <v>0</v>
      </c>
      <c r="W203" s="818">
        <v>0</v>
      </c>
      <c r="X203" s="818">
        <v>0</v>
      </c>
      <c r="Y203" s="818">
        <f t="shared" si="58"/>
        <v>0</v>
      </c>
      <c r="Z203" s="818">
        <f t="shared" si="62"/>
        <v>0</v>
      </c>
      <c r="AA203" s="818">
        <v>0</v>
      </c>
      <c r="AB203" s="818">
        <f t="shared" si="63"/>
        <v>0</v>
      </c>
      <c r="AC203" s="1108" t="s">
        <v>1471</v>
      </c>
      <c r="AD203" s="1108" t="s">
        <v>1471</v>
      </c>
      <c r="AE203" s="1121" t="s">
        <v>1386</v>
      </c>
      <c r="AF203" s="831" t="s">
        <v>792</v>
      </c>
      <c r="AG203" s="832" t="s">
        <v>1386</v>
      </c>
      <c r="AH203" s="842" t="s">
        <v>878</v>
      </c>
    </row>
    <row r="204" spans="1:34" ht="15.75" customHeight="1" thickBot="1">
      <c r="A204" s="1087" t="s">
        <v>1056</v>
      </c>
      <c r="B204" s="1090" t="s">
        <v>662</v>
      </c>
      <c r="C204" s="783" t="s">
        <v>1293</v>
      </c>
      <c r="D204" s="398">
        <v>112</v>
      </c>
      <c r="E204" s="1104">
        <v>0</v>
      </c>
      <c r="F204" s="1105">
        <v>0</v>
      </c>
      <c r="G204" s="1105">
        <v>0</v>
      </c>
      <c r="H204" s="1105">
        <v>0</v>
      </c>
      <c r="I204" s="1105">
        <v>0</v>
      </c>
      <c r="J204" s="1105">
        <v>0</v>
      </c>
      <c r="K204" s="1106">
        <v>0</v>
      </c>
      <c r="L204" s="1103">
        <f t="shared" si="60"/>
        <v>0</v>
      </c>
      <c r="M204" s="1097">
        <v>0</v>
      </c>
      <c r="N204" s="280">
        <v>0</v>
      </c>
      <c r="O204" s="280">
        <v>0</v>
      </c>
      <c r="P204" s="280">
        <v>0</v>
      </c>
      <c r="Q204" s="280">
        <v>0</v>
      </c>
      <c r="R204" s="280">
        <v>4</v>
      </c>
      <c r="S204" s="280">
        <v>0</v>
      </c>
      <c r="T204" s="1098">
        <v>4</v>
      </c>
      <c r="U204" s="818">
        <v>0</v>
      </c>
      <c r="V204" s="818">
        <v>0</v>
      </c>
      <c r="W204" s="818">
        <v>0</v>
      </c>
      <c r="X204" s="818">
        <v>0</v>
      </c>
      <c r="Y204" s="818">
        <v>0</v>
      </c>
      <c r="Z204" s="818">
        <f t="shared" si="62"/>
        <v>0</v>
      </c>
      <c r="AA204" s="818">
        <v>0</v>
      </c>
      <c r="AB204" s="818">
        <f t="shared" si="63"/>
        <v>0</v>
      </c>
      <c r="AC204" s="1108" t="s">
        <v>1471</v>
      </c>
      <c r="AD204" s="1108" t="s">
        <v>1471</v>
      </c>
      <c r="AE204" s="1121" t="s">
        <v>1386</v>
      </c>
      <c r="AF204" s="831" t="s">
        <v>792</v>
      </c>
      <c r="AG204" s="832" t="s">
        <v>1386</v>
      </c>
      <c r="AH204" s="842" t="s">
        <v>878</v>
      </c>
    </row>
    <row r="205" spans="1:34" ht="15.75" customHeight="1" thickBot="1">
      <c r="A205" s="1087" t="s">
        <v>24</v>
      </c>
      <c r="B205" s="1090" t="s">
        <v>654</v>
      </c>
      <c r="C205" s="783" t="s">
        <v>1293</v>
      </c>
      <c r="D205" s="398">
        <v>112</v>
      </c>
      <c r="E205" s="1104">
        <v>0</v>
      </c>
      <c r="F205" s="1105">
        <v>0</v>
      </c>
      <c r="G205" s="1105">
        <v>0</v>
      </c>
      <c r="H205" s="1105">
        <v>0</v>
      </c>
      <c r="I205" s="1105">
        <v>0</v>
      </c>
      <c r="J205" s="1105">
        <v>0</v>
      </c>
      <c r="K205" s="1106">
        <v>0</v>
      </c>
      <c r="L205" s="1103">
        <f t="shared" si="60"/>
        <v>0</v>
      </c>
      <c r="M205" s="1097">
        <v>0</v>
      </c>
      <c r="N205" s="280">
        <v>0</v>
      </c>
      <c r="O205" s="280">
        <v>0</v>
      </c>
      <c r="P205" s="280">
        <v>1</v>
      </c>
      <c r="Q205" s="280">
        <v>0</v>
      </c>
      <c r="R205" s="280">
        <v>2</v>
      </c>
      <c r="S205" s="280">
        <v>0</v>
      </c>
      <c r="T205" s="1098">
        <v>3</v>
      </c>
      <c r="U205" s="818">
        <v>0</v>
      </c>
      <c r="V205" s="818">
        <v>0</v>
      </c>
      <c r="W205" s="818">
        <v>0</v>
      </c>
      <c r="X205" s="818">
        <f>H205/P205</f>
        <v>0</v>
      </c>
      <c r="Y205" s="818">
        <v>0</v>
      </c>
      <c r="Z205" s="818">
        <f t="shared" si="62"/>
        <v>0</v>
      </c>
      <c r="AA205" s="818">
        <v>0</v>
      </c>
      <c r="AB205" s="818">
        <f t="shared" si="63"/>
        <v>0</v>
      </c>
      <c r="AC205" s="1108" t="s">
        <v>1471</v>
      </c>
      <c r="AD205" s="1108" t="s">
        <v>1471</v>
      </c>
      <c r="AE205" s="1121" t="s">
        <v>1386</v>
      </c>
      <c r="AF205" s="831" t="s">
        <v>792</v>
      </c>
      <c r="AG205" s="832" t="s">
        <v>1386</v>
      </c>
      <c r="AH205" s="842" t="s">
        <v>878</v>
      </c>
    </row>
    <row r="206" spans="1:34" ht="15.75" customHeight="1" thickBot="1">
      <c r="A206" s="1087" t="s">
        <v>1134</v>
      </c>
      <c r="B206" s="1090" t="s">
        <v>771</v>
      </c>
      <c r="C206" s="783" t="s">
        <v>1293</v>
      </c>
      <c r="D206" s="398">
        <v>112</v>
      </c>
      <c r="E206" s="1104">
        <v>0</v>
      </c>
      <c r="F206" s="1105">
        <v>0</v>
      </c>
      <c r="G206" s="1105">
        <v>0</v>
      </c>
      <c r="H206" s="1105">
        <v>0</v>
      </c>
      <c r="I206" s="1105">
        <v>0</v>
      </c>
      <c r="J206" s="1105">
        <v>1</v>
      </c>
      <c r="K206" s="1106">
        <v>1</v>
      </c>
      <c r="L206" s="1103">
        <f t="shared" si="60"/>
        <v>2</v>
      </c>
      <c r="M206" s="1097">
        <v>4</v>
      </c>
      <c r="N206" s="280">
        <v>0</v>
      </c>
      <c r="O206" s="280">
        <v>3</v>
      </c>
      <c r="P206" s="280">
        <v>0</v>
      </c>
      <c r="Q206" s="280">
        <v>25</v>
      </c>
      <c r="R206" s="280">
        <v>129</v>
      </c>
      <c r="S206" s="280">
        <v>12</v>
      </c>
      <c r="T206" s="1098">
        <v>173</v>
      </c>
      <c r="U206" s="818">
        <f t="shared" ref="U206:U212" si="64">E206/M206</f>
        <v>0</v>
      </c>
      <c r="V206" s="818">
        <v>0</v>
      </c>
      <c r="W206" s="818">
        <f t="shared" ref="W206:W212" si="65">G206/O206</f>
        <v>0</v>
      </c>
      <c r="X206" s="818">
        <v>0</v>
      </c>
      <c r="Y206" s="818">
        <f t="shared" ref="Y206:Y212" si="66">I206/Q206</f>
        <v>0</v>
      </c>
      <c r="Z206" s="818">
        <f t="shared" si="62"/>
        <v>7.7519379844961239E-3</v>
      </c>
      <c r="AA206" s="818">
        <f t="shared" ref="AA206:AA212" si="67">K206/S206</f>
        <v>8.3333333333333329E-2</v>
      </c>
      <c r="AB206" s="818">
        <f t="shared" si="63"/>
        <v>1.1560693641618497E-2</v>
      </c>
      <c r="AC206" s="1108" t="s">
        <v>1471</v>
      </c>
      <c r="AD206" s="1108" t="s">
        <v>1471</v>
      </c>
      <c r="AE206" s="1121" t="s">
        <v>1386</v>
      </c>
      <c r="AF206" s="831" t="s">
        <v>792</v>
      </c>
      <c r="AG206" s="832" t="s">
        <v>1386</v>
      </c>
      <c r="AH206" s="842" t="s">
        <v>878</v>
      </c>
    </row>
    <row r="207" spans="1:34" ht="15.75" customHeight="1" thickBot="1">
      <c r="A207" s="1087" t="s">
        <v>452</v>
      </c>
      <c r="B207" s="1090" t="s">
        <v>591</v>
      </c>
      <c r="C207" s="783" t="s">
        <v>1297</v>
      </c>
      <c r="E207" s="1104">
        <v>1</v>
      </c>
      <c r="F207" s="1105">
        <v>1</v>
      </c>
      <c r="G207" s="1105">
        <v>3</v>
      </c>
      <c r="H207" s="1105">
        <v>2</v>
      </c>
      <c r="I207" s="1105">
        <v>5</v>
      </c>
      <c r="J207" s="1105">
        <v>14</v>
      </c>
      <c r="K207" s="1106">
        <v>0</v>
      </c>
      <c r="L207" s="1103">
        <f t="shared" si="60"/>
        <v>26</v>
      </c>
      <c r="M207" s="1097">
        <v>43</v>
      </c>
      <c r="N207" s="280">
        <v>161</v>
      </c>
      <c r="O207" s="280">
        <v>115</v>
      </c>
      <c r="P207" s="280">
        <v>31</v>
      </c>
      <c r="Q207" s="280">
        <v>434</v>
      </c>
      <c r="R207" s="280">
        <v>1308</v>
      </c>
      <c r="S207" s="280">
        <v>132</v>
      </c>
      <c r="T207" s="1098">
        <v>2224</v>
      </c>
      <c r="U207" s="818">
        <f t="shared" si="64"/>
        <v>2.3255813953488372E-2</v>
      </c>
      <c r="V207" s="818">
        <f t="shared" ref="V207:V212" si="68">F207/N207</f>
        <v>6.2111801242236021E-3</v>
      </c>
      <c r="W207" s="818">
        <f t="shared" si="65"/>
        <v>2.6086956521739129E-2</v>
      </c>
      <c r="X207" s="818">
        <f t="shared" ref="X207:X212" si="69">H207/P207</f>
        <v>6.4516129032258063E-2</v>
      </c>
      <c r="Y207" s="818">
        <f t="shared" si="66"/>
        <v>1.1520737327188941E-2</v>
      </c>
      <c r="Z207" s="818">
        <f t="shared" si="62"/>
        <v>1.0703363914373088E-2</v>
      </c>
      <c r="AA207" s="818">
        <f t="shared" si="67"/>
        <v>0</v>
      </c>
      <c r="AB207" s="818">
        <f t="shared" si="63"/>
        <v>1.1690647482014389E-2</v>
      </c>
      <c r="AC207" s="1108" t="s">
        <v>878</v>
      </c>
      <c r="AD207" s="1108" t="s">
        <v>792</v>
      </c>
      <c r="AE207" s="1121" t="s">
        <v>1946</v>
      </c>
      <c r="AF207" s="831" t="s">
        <v>792</v>
      </c>
      <c r="AG207" s="832" t="s">
        <v>792</v>
      </c>
      <c r="AH207" s="842" t="s">
        <v>878</v>
      </c>
    </row>
    <row r="208" spans="1:34" ht="15.75" thickBot="1">
      <c r="A208" s="1087" t="s">
        <v>71</v>
      </c>
      <c r="B208" s="1090" t="s">
        <v>631</v>
      </c>
      <c r="C208" s="783" t="s">
        <v>1297</v>
      </c>
      <c r="E208" s="1104">
        <v>0</v>
      </c>
      <c r="F208" s="1105">
        <v>0</v>
      </c>
      <c r="G208" s="1105">
        <v>0</v>
      </c>
      <c r="H208" s="1105">
        <v>1</v>
      </c>
      <c r="I208" s="1105">
        <v>1</v>
      </c>
      <c r="J208" s="1105">
        <v>10</v>
      </c>
      <c r="K208" s="1106">
        <v>0</v>
      </c>
      <c r="L208" s="1103">
        <f t="shared" si="60"/>
        <v>12</v>
      </c>
      <c r="M208" s="1097">
        <v>8</v>
      </c>
      <c r="N208" s="280">
        <v>23</v>
      </c>
      <c r="O208" s="280">
        <v>23</v>
      </c>
      <c r="P208" s="280">
        <v>11</v>
      </c>
      <c r="Q208" s="280">
        <v>179</v>
      </c>
      <c r="R208" s="280">
        <v>791</v>
      </c>
      <c r="S208" s="280">
        <v>69</v>
      </c>
      <c r="T208" s="1098">
        <v>1104</v>
      </c>
      <c r="U208" s="818">
        <f t="shared" si="64"/>
        <v>0</v>
      </c>
      <c r="V208" s="818">
        <f t="shared" si="68"/>
        <v>0</v>
      </c>
      <c r="W208" s="818">
        <f t="shared" si="65"/>
        <v>0</v>
      </c>
      <c r="X208" s="818">
        <f t="shared" si="69"/>
        <v>9.0909090909090912E-2</v>
      </c>
      <c r="Y208" s="818">
        <f t="shared" si="66"/>
        <v>5.5865921787709499E-3</v>
      </c>
      <c r="Z208" s="818">
        <f t="shared" si="62"/>
        <v>1.2642225031605562E-2</v>
      </c>
      <c r="AA208" s="818">
        <f t="shared" si="67"/>
        <v>0</v>
      </c>
      <c r="AB208" s="818">
        <f t="shared" si="63"/>
        <v>1.0869565217391304E-2</v>
      </c>
      <c r="AC208" s="1108" t="s">
        <v>878</v>
      </c>
      <c r="AD208" s="1108" t="s">
        <v>878</v>
      </c>
      <c r="AE208" s="1121"/>
      <c r="AF208" s="831" t="s">
        <v>792</v>
      </c>
      <c r="AG208" s="832" t="s">
        <v>792</v>
      </c>
      <c r="AH208" s="842" t="s">
        <v>878</v>
      </c>
    </row>
    <row r="209" spans="1:34" ht="15.75" customHeight="1" thickBot="1">
      <c r="A209" s="1087" t="s">
        <v>34</v>
      </c>
      <c r="B209" s="1090" t="s">
        <v>664</v>
      </c>
      <c r="C209" s="783" t="s">
        <v>1297</v>
      </c>
      <c r="E209" s="1104">
        <v>0</v>
      </c>
      <c r="F209" s="1105">
        <v>1</v>
      </c>
      <c r="G209" s="1105">
        <v>3</v>
      </c>
      <c r="H209" s="1105">
        <v>1</v>
      </c>
      <c r="I209" s="1105">
        <v>18</v>
      </c>
      <c r="J209" s="1105">
        <v>15</v>
      </c>
      <c r="K209" s="1106">
        <v>3</v>
      </c>
      <c r="L209" s="1103">
        <f t="shared" si="60"/>
        <v>41</v>
      </c>
      <c r="M209" s="1097">
        <v>16</v>
      </c>
      <c r="N209" s="280">
        <v>164</v>
      </c>
      <c r="O209" s="280">
        <v>119</v>
      </c>
      <c r="P209" s="280">
        <v>16</v>
      </c>
      <c r="Q209" s="280">
        <v>630</v>
      </c>
      <c r="R209" s="280">
        <v>837</v>
      </c>
      <c r="S209" s="280">
        <v>174</v>
      </c>
      <c r="T209" s="1098">
        <v>1956</v>
      </c>
      <c r="U209" s="818">
        <f t="shared" si="64"/>
        <v>0</v>
      </c>
      <c r="V209" s="818">
        <f t="shared" si="68"/>
        <v>6.0975609756097563E-3</v>
      </c>
      <c r="W209" s="818">
        <f t="shared" si="65"/>
        <v>2.5210084033613446E-2</v>
      </c>
      <c r="X209" s="818">
        <f t="shared" si="69"/>
        <v>6.25E-2</v>
      </c>
      <c r="Y209" s="818">
        <f t="shared" si="66"/>
        <v>2.8571428571428571E-2</v>
      </c>
      <c r="Z209" s="818">
        <f t="shared" si="62"/>
        <v>1.7921146953405017E-2</v>
      </c>
      <c r="AA209" s="818">
        <f t="shared" si="67"/>
        <v>1.7241379310344827E-2</v>
      </c>
      <c r="AB209" s="818">
        <f t="shared" si="63"/>
        <v>2.0961145194274028E-2</v>
      </c>
      <c r="AC209" s="1108" t="s">
        <v>878</v>
      </c>
      <c r="AD209" s="1108" t="s">
        <v>878</v>
      </c>
      <c r="AE209" s="1121"/>
      <c r="AF209" s="831" t="s">
        <v>792</v>
      </c>
      <c r="AG209" s="832" t="s">
        <v>792</v>
      </c>
      <c r="AH209" s="842" t="s">
        <v>878</v>
      </c>
    </row>
    <row r="210" spans="1:34" ht="15.75" customHeight="1" thickBot="1">
      <c r="A210" s="1087" t="s">
        <v>183</v>
      </c>
      <c r="B210" s="1090" t="s">
        <v>583</v>
      </c>
      <c r="C210" s="783" t="s">
        <v>1297</v>
      </c>
      <c r="E210" s="1104">
        <v>0</v>
      </c>
      <c r="F210" s="1105">
        <v>0</v>
      </c>
      <c r="G210" s="1105">
        <v>1</v>
      </c>
      <c r="H210" s="1105">
        <v>1</v>
      </c>
      <c r="I210" s="1105">
        <v>11</v>
      </c>
      <c r="J210" s="1105">
        <v>15</v>
      </c>
      <c r="K210" s="1106">
        <v>6</v>
      </c>
      <c r="L210" s="1103">
        <f t="shared" si="60"/>
        <v>34</v>
      </c>
      <c r="M210" s="1097">
        <v>22</v>
      </c>
      <c r="N210" s="280">
        <v>222</v>
      </c>
      <c r="O210" s="280">
        <v>197</v>
      </c>
      <c r="P210" s="280">
        <v>10</v>
      </c>
      <c r="Q210" s="280">
        <v>566</v>
      </c>
      <c r="R210" s="280">
        <v>1476</v>
      </c>
      <c r="S210" s="280">
        <v>275</v>
      </c>
      <c r="T210" s="1098">
        <v>2768</v>
      </c>
      <c r="U210" s="818">
        <f t="shared" si="64"/>
        <v>0</v>
      </c>
      <c r="V210" s="818">
        <f t="shared" si="68"/>
        <v>0</v>
      </c>
      <c r="W210" s="818">
        <f t="shared" si="65"/>
        <v>5.076142131979695E-3</v>
      </c>
      <c r="X210" s="818">
        <f t="shared" si="69"/>
        <v>0.1</v>
      </c>
      <c r="Y210" s="818">
        <f t="shared" si="66"/>
        <v>1.9434628975265017E-2</v>
      </c>
      <c r="Z210" s="818">
        <f t="shared" si="62"/>
        <v>1.016260162601626E-2</v>
      </c>
      <c r="AA210" s="818">
        <f t="shared" si="67"/>
        <v>2.181818181818182E-2</v>
      </c>
      <c r="AB210" s="818">
        <f t="shared" si="63"/>
        <v>1.2283236994219654E-2</v>
      </c>
      <c r="AC210" s="1108" t="s">
        <v>878</v>
      </c>
      <c r="AD210" s="1108" t="s">
        <v>878</v>
      </c>
      <c r="AE210" s="1121"/>
      <c r="AF210" s="831" t="s">
        <v>792</v>
      </c>
      <c r="AG210" s="832" t="s">
        <v>792</v>
      </c>
      <c r="AH210" s="842" t="s">
        <v>878</v>
      </c>
    </row>
    <row r="211" spans="1:34" ht="15.75" customHeight="1" thickBot="1">
      <c r="A211" s="1087" t="s">
        <v>410</v>
      </c>
      <c r="B211" s="1090" t="s">
        <v>527</v>
      </c>
      <c r="C211" s="783" t="s">
        <v>1297</v>
      </c>
      <c r="E211" s="1104">
        <v>0</v>
      </c>
      <c r="F211" s="1105">
        <v>0</v>
      </c>
      <c r="G211" s="1105">
        <v>0</v>
      </c>
      <c r="H211" s="1105">
        <v>0</v>
      </c>
      <c r="I211" s="1105">
        <v>0</v>
      </c>
      <c r="J211" s="1105">
        <v>2</v>
      </c>
      <c r="K211" s="1106">
        <v>0</v>
      </c>
      <c r="L211" s="1103">
        <f t="shared" si="60"/>
        <v>2</v>
      </c>
      <c r="M211" s="1097">
        <v>6</v>
      </c>
      <c r="N211" s="280">
        <v>6</v>
      </c>
      <c r="O211" s="280">
        <v>9</v>
      </c>
      <c r="P211" s="280">
        <v>4</v>
      </c>
      <c r="Q211" s="280">
        <v>67</v>
      </c>
      <c r="R211" s="280">
        <v>426</v>
      </c>
      <c r="S211" s="280">
        <v>32</v>
      </c>
      <c r="T211" s="1098">
        <v>550</v>
      </c>
      <c r="U211" s="818">
        <f t="shared" si="64"/>
        <v>0</v>
      </c>
      <c r="V211" s="818">
        <f t="shared" si="68"/>
        <v>0</v>
      </c>
      <c r="W211" s="818">
        <f t="shared" si="65"/>
        <v>0</v>
      </c>
      <c r="X211" s="818">
        <f t="shared" si="69"/>
        <v>0</v>
      </c>
      <c r="Y211" s="818">
        <f t="shared" si="66"/>
        <v>0</v>
      </c>
      <c r="Z211" s="818">
        <f t="shared" si="62"/>
        <v>4.6948356807511738E-3</v>
      </c>
      <c r="AA211" s="818">
        <f t="shared" si="67"/>
        <v>0</v>
      </c>
      <c r="AB211" s="818">
        <f t="shared" si="63"/>
        <v>3.6363636363636364E-3</v>
      </c>
      <c r="AC211" s="1108" t="s">
        <v>878</v>
      </c>
      <c r="AD211" s="1108" t="s">
        <v>878</v>
      </c>
      <c r="AE211" s="1121"/>
      <c r="AF211" s="831" t="s">
        <v>792</v>
      </c>
      <c r="AG211" s="832" t="s">
        <v>792</v>
      </c>
      <c r="AH211" s="842" t="s">
        <v>878</v>
      </c>
    </row>
    <row r="212" spans="1:34" ht="15.75" customHeight="1" thickBot="1">
      <c r="A212" s="1087" t="s">
        <v>438</v>
      </c>
      <c r="B212" s="1090" t="s">
        <v>647</v>
      </c>
      <c r="C212" s="783" t="s">
        <v>1297</v>
      </c>
      <c r="E212" s="1104">
        <v>13</v>
      </c>
      <c r="F212" s="1105">
        <v>0</v>
      </c>
      <c r="G212" s="1105">
        <v>2</v>
      </c>
      <c r="H212" s="1105">
        <v>1</v>
      </c>
      <c r="I212" s="1105">
        <v>4</v>
      </c>
      <c r="J212" s="1105">
        <v>8</v>
      </c>
      <c r="K212" s="1106">
        <v>2</v>
      </c>
      <c r="L212" s="1103">
        <f t="shared" si="60"/>
        <v>30</v>
      </c>
      <c r="M212" s="1097">
        <v>157</v>
      </c>
      <c r="N212" s="280">
        <v>33</v>
      </c>
      <c r="O212" s="280">
        <v>27</v>
      </c>
      <c r="P212" s="280">
        <v>6</v>
      </c>
      <c r="Q212" s="280">
        <v>318</v>
      </c>
      <c r="R212" s="280">
        <v>906</v>
      </c>
      <c r="S212" s="280">
        <v>169</v>
      </c>
      <c r="T212" s="1098">
        <v>1616</v>
      </c>
      <c r="U212" s="818">
        <f t="shared" si="64"/>
        <v>8.2802547770700632E-2</v>
      </c>
      <c r="V212" s="818">
        <f t="shared" si="68"/>
        <v>0</v>
      </c>
      <c r="W212" s="818">
        <f t="shared" si="65"/>
        <v>7.407407407407407E-2</v>
      </c>
      <c r="X212" s="818">
        <f t="shared" si="69"/>
        <v>0.16666666666666666</v>
      </c>
      <c r="Y212" s="818">
        <f t="shared" si="66"/>
        <v>1.2578616352201259E-2</v>
      </c>
      <c r="Z212" s="818">
        <f t="shared" si="62"/>
        <v>8.8300220750551876E-3</v>
      </c>
      <c r="AA212" s="818">
        <f t="shared" si="67"/>
        <v>1.1834319526627219E-2</v>
      </c>
      <c r="AB212" s="818">
        <f t="shared" si="63"/>
        <v>1.8564356435643563E-2</v>
      </c>
      <c r="AC212" s="1108" t="s">
        <v>878</v>
      </c>
      <c r="AD212" s="1108" t="s">
        <v>792</v>
      </c>
      <c r="AE212" s="1121" t="s">
        <v>1932</v>
      </c>
      <c r="AF212" s="831" t="s">
        <v>792</v>
      </c>
      <c r="AG212" s="832" t="s">
        <v>792</v>
      </c>
      <c r="AH212" s="842" t="s">
        <v>878</v>
      </c>
    </row>
    <row r="213" spans="1:34" ht="15.75" customHeight="1" thickBot="1">
      <c r="A213" s="1087" t="s">
        <v>294</v>
      </c>
      <c r="B213" s="1090" t="s">
        <v>616</v>
      </c>
      <c r="C213" s="783" t="s">
        <v>1297</v>
      </c>
      <c r="E213" s="1104">
        <v>0</v>
      </c>
      <c r="F213" s="1105">
        <v>0</v>
      </c>
      <c r="G213" s="1105">
        <v>0</v>
      </c>
      <c r="H213" s="1105">
        <v>0</v>
      </c>
      <c r="I213" s="1105">
        <v>0</v>
      </c>
      <c r="J213" s="1105">
        <v>0</v>
      </c>
      <c r="K213" s="1106">
        <v>0</v>
      </c>
      <c r="L213" s="1103">
        <f t="shared" si="60"/>
        <v>0</v>
      </c>
      <c r="M213" s="1097">
        <v>0</v>
      </c>
      <c r="N213" s="280">
        <v>0</v>
      </c>
      <c r="O213" s="280">
        <v>0</v>
      </c>
      <c r="P213" s="280">
        <v>0</v>
      </c>
      <c r="Q213" s="280">
        <v>0</v>
      </c>
      <c r="R213" s="280">
        <v>2</v>
      </c>
      <c r="S213" s="280">
        <v>0</v>
      </c>
      <c r="T213" s="1098">
        <v>2</v>
      </c>
      <c r="U213" s="818">
        <v>0</v>
      </c>
      <c r="V213" s="818">
        <v>0</v>
      </c>
      <c r="W213" s="818">
        <v>0</v>
      </c>
      <c r="X213" s="818">
        <v>0</v>
      </c>
      <c r="Y213" s="818">
        <v>0</v>
      </c>
      <c r="Z213" s="818">
        <f t="shared" si="62"/>
        <v>0</v>
      </c>
      <c r="AA213" s="818">
        <v>0</v>
      </c>
      <c r="AB213" s="818">
        <f t="shared" si="63"/>
        <v>0</v>
      </c>
      <c r="AC213" s="1108" t="s">
        <v>878</v>
      </c>
      <c r="AD213" s="1108" t="s">
        <v>878</v>
      </c>
      <c r="AE213" s="1121"/>
      <c r="AF213" s="831" t="s">
        <v>792</v>
      </c>
      <c r="AG213" s="832" t="s">
        <v>792</v>
      </c>
      <c r="AH213" s="842" t="s">
        <v>878</v>
      </c>
    </row>
    <row r="214" spans="1:34" ht="15.75" thickBot="1">
      <c r="A214" s="1087" t="s">
        <v>26</v>
      </c>
      <c r="B214" s="1090" t="s">
        <v>655</v>
      </c>
      <c r="C214" s="783" t="s">
        <v>1297</v>
      </c>
      <c r="E214" s="1104">
        <v>0</v>
      </c>
      <c r="F214" s="1105">
        <v>0</v>
      </c>
      <c r="G214" s="1105">
        <v>0</v>
      </c>
      <c r="H214" s="1105">
        <v>0</v>
      </c>
      <c r="I214" s="1105">
        <v>0</v>
      </c>
      <c r="J214" s="1105">
        <v>2</v>
      </c>
      <c r="K214" s="1106">
        <v>0</v>
      </c>
      <c r="L214" s="1103">
        <f t="shared" si="60"/>
        <v>2</v>
      </c>
      <c r="M214" s="1097">
        <v>12</v>
      </c>
      <c r="N214" s="280">
        <v>23</v>
      </c>
      <c r="O214" s="280">
        <v>8</v>
      </c>
      <c r="P214" s="280">
        <v>1</v>
      </c>
      <c r="Q214" s="280">
        <v>177</v>
      </c>
      <c r="R214" s="280">
        <v>576</v>
      </c>
      <c r="S214" s="280">
        <v>38</v>
      </c>
      <c r="T214" s="1098">
        <v>835</v>
      </c>
      <c r="U214" s="818">
        <f t="shared" ref="U214:Y215" si="70">E214/M214</f>
        <v>0</v>
      </c>
      <c r="V214" s="818">
        <f t="shared" si="70"/>
        <v>0</v>
      </c>
      <c r="W214" s="818">
        <f t="shared" si="70"/>
        <v>0</v>
      </c>
      <c r="X214" s="818">
        <f t="shared" si="70"/>
        <v>0</v>
      </c>
      <c r="Y214" s="818">
        <f t="shared" si="70"/>
        <v>0</v>
      </c>
      <c r="Z214" s="818">
        <f t="shared" si="62"/>
        <v>3.472222222222222E-3</v>
      </c>
      <c r="AA214" s="818">
        <f t="shared" ref="AA214:AA221" si="71">K214/S214</f>
        <v>0</v>
      </c>
      <c r="AB214" s="818">
        <f t="shared" si="63"/>
        <v>2.3952095808383233E-3</v>
      </c>
      <c r="AC214" s="1108" t="s">
        <v>878</v>
      </c>
      <c r="AD214" s="1108" t="s">
        <v>878</v>
      </c>
      <c r="AE214" s="1121"/>
      <c r="AF214" s="831" t="s">
        <v>792</v>
      </c>
      <c r="AG214" s="832" t="s">
        <v>792</v>
      </c>
      <c r="AH214" s="842" t="s">
        <v>878</v>
      </c>
    </row>
    <row r="215" spans="1:34" ht="15.75" customHeight="1" thickBot="1">
      <c r="A215" s="1087" t="s">
        <v>1049</v>
      </c>
      <c r="B215" s="1090" t="s">
        <v>760</v>
      </c>
      <c r="C215" s="783" t="s">
        <v>1297</v>
      </c>
      <c r="E215" s="1104">
        <v>0</v>
      </c>
      <c r="F215" s="1105">
        <v>0</v>
      </c>
      <c r="G215" s="1105">
        <v>1</v>
      </c>
      <c r="H215" s="1105">
        <v>0</v>
      </c>
      <c r="I215" s="1105">
        <v>3</v>
      </c>
      <c r="J215" s="1105">
        <v>13</v>
      </c>
      <c r="K215" s="1106">
        <v>0</v>
      </c>
      <c r="L215" s="1103">
        <f t="shared" si="60"/>
        <v>17</v>
      </c>
      <c r="M215" s="1097">
        <v>15</v>
      </c>
      <c r="N215" s="280">
        <v>39</v>
      </c>
      <c r="O215" s="280">
        <v>22</v>
      </c>
      <c r="P215" s="280">
        <v>2</v>
      </c>
      <c r="Q215" s="280">
        <v>163</v>
      </c>
      <c r="R215" s="280">
        <v>1001</v>
      </c>
      <c r="S215" s="280">
        <v>74</v>
      </c>
      <c r="T215" s="1098">
        <v>1316</v>
      </c>
      <c r="U215" s="818">
        <f t="shared" si="70"/>
        <v>0</v>
      </c>
      <c r="V215" s="818">
        <f t="shared" si="70"/>
        <v>0</v>
      </c>
      <c r="W215" s="818">
        <f t="shared" si="70"/>
        <v>4.5454545454545456E-2</v>
      </c>
      <c r="X215" s="818">
        <f t="shared" si="70"/>
        <v>0</v>
      </c>
      <c r="Y215" s="818">
        <f t="shared" si="70"/>
        <v>1.8404907975460124E-2</v>
      </c>
      <c r="Z215" s="818">
        <f t="shared" si="62"/>
        <v>1.2987012987012988E-2</v>
      </c>
      <c r="AA215" s="818">
        <f t="shared" si="71"/>
        <v>0</v>
      </c>
      <c r="AB215" s="818">
        <f t="shared" si="63"/>
        <v>1.2917933130699088E-2</v>
      </c>
      <c r="AC215" s="1108" t="s">
        <v>878</v>
      </c>
      <c r="AD215" s="1108" t="s">
        <v>878</v>
      </c>
      <c r="AE215" s="1121"/>
      <c r="AF215" s="831" t="s">
        <v>792</v>
      </c>
      <c r="AG215" s="832" t="s">
        <v>792</v>
      </c>
      <c r="AH215" s="842" t="s">
        <v>878</v>
      </c>
    </row>
    <row r="216" spans="1:34" ht="15.75" customHeight="1" thickBot="1">
      <c r="A216" s="1087" t="s">
        <v>1107</v>
      </c>
      <c r="B216" s="1090" t="s">
        <v>633</v>
      </c>
      <c r="C216" s="783" t="s">
        <v>1297</v>
      </c>
      <c r="E216" s="1104">
        <v>0</v>
      </c>
      <c r="F216" s="1105">
        <v>0</v>
      </c>
      <c r="G216" s="1105">
        <v>0</v>
      </c>
      <c r="H216" s="1105">
        <v>0</v>
      </c>
      <c r="I216" s="1105">
        <v>0</v>
      </c>
      <c r="J216" s="1105">
        <v>4</v>
      </c>
      <c r="K216" s="1106">
        <v>1</v>
      </c>
      <c r="L216" s="1103">
        <f t="shared" si="60"/>
        <v>5</v>
      </c>
      <c r="M216" s="1097">
        <v>6</v>
      </c>
      <c r="N216" s="280">
        <v>3</v>
      </c>
      <c r="O216" s="280">
        <v>13</v>
      </c>
      <c r="P216" s="280">
        <v>0</v>
      </c>
      <c r="Q216" s="280">
        <v>35</v>
      </c>
      <c r="R216" s="280">
        <v>240</v>
      </c>
      <c r="S216" s="280">
        <v>20</v>
      </c>
      <c r="T216" s="1098">
        <v>317</v>
      </c>
      <c r="U216" s="818">
        <f>E216/M216</f>
        <v>0</v>
      </c>
      <c r="V216" s="818">
        <f>F216/N216</f>
        <v>0</v>
      </c>
      <c r="W216" s="818">
        <f>G216/O216</f>
        <v>0</v>
      </c>
      <c r="X216" s="818">
        <v>0</v>
      </c>
      <c r="Y216" s="818">
        <f t="shared" ref="Y216:Y222" si="72">I216/Q216</f>
        <v>0</v>
      </c>
      <c r="Z216" s="818">
        <f t="shared" si="62"/>
        <v>1.6666666666666666E-2</v>
      </c>
      <c r="AA216" s="818">
        <f t="shared" si="71"/>
        <v>0.05</v>
      </c>
      <c r="AB216" s="818">
        <f t="shared" si="63"/>
        <v>1.5772870662460567E-2</v>
      </c>
      <c r="AC216" s="1108" t="s">
        <v>878</v>
      </c>
      <c r="AD216" s="1108" t="s">
        <v>878</v>
      </c>
      <c r="AE216" s="1121"/>
      <c r="AF216" s="831" t="s">
        <v>792</v>
      </c>
      <c r="AG216" s="832" t="s">
        <v>792</v>
      </c>
      <c r="AH216" s="842" t="s">
        <v>878</v>
      </c>
    </row>
    <row r="217" spans="1:34" ht="15.75" thickBot="1">
      <c r="A217" s="1087" t="s">
        <v>1136</v>
      </c>
      <c r="B217" s="1090" t="s">
        <v>772</v>
      </c>
      <c r="C217" s="783" t="s">
        <v>1297</v>
      </c>
      <c r="E217" s="1104">
        <v>0</v>
      </c>
      <c r="F217" s="1105">
        <v>0</v>
      </c>
      <c r="G217" s="1105">
        <v>0</v>
      </c>
      <c r="H217" s="1105">
        <v>0</v>
      </c>
      <c r="I217" s="1105">
        <v>0</v>
      </c>
      <c r="J217" s="1105">
        <v>2</v>
      </c>
      <c r="K217" s="1106">
        <v>0</v>
      </c>
      <c r="L217" s="1103">
        <f t="shared" si="60"/>
        <v>2</v>
      </c>
      <c r="M217" s="1097">
        <v>7</v>
      </c>
      <c r="N217" s="280">
        <v>0</v>
      </c>
      <c r="O217" s="280">
        <v>2</v>
      </c>
      <c r="P217" s="280">
        <v>0</v>
      </c>
      <c r="Q217" s="280">
        <v>53</v>
      </c>
      <c r="R217" s="280">
        <v>204</v>
      </c>
      <c r="S217" s="280">
        <v>7</v>
      </c>
      <c r="T217" s="1098">
        <v>273</v>
      </c>
      <c r="U217" s="818">
        <f>E217/M217</f>
        <v>0</v>
      </c>
      <c r="V217" s="818">
        <v>0</v>
      </c>
      <c r="W217" s="818">
        <f>G217/O217</f>
        <v>0</v>
      </c>
      <c r="X217" s="818">
        <v>0</v>
      </c>
      <c r="Y217" s="818">
        <f t="shared" si="72"/>
        <v>0</v>
      </c>
      <c r="Z217" s="818">
        <f t="shared" si="62"/>
        <v>9.8039215686274508E-3</v>
      </c>
      <c r="AA217" s="818">
        <f t="shared" si="71"/>
        <v>0</v>
      </c>
      <c r="AB217" s="818">
        <f t="shared" si="63"/>
        <v>7.326007326007326E-3</v>
      </c>
      <c r="AC217" s="1108" t="s">
        <v>878</v>
      </c>
      <c r="AD217" s="1108" t="s">
        <v>878</v>
      </c>
      <c r="AE217" s="1121"/>
      <c r="AF217" s="831" t="s">
        <v>792</v>
      </c>
      <c r="AG217" s="832" t="s">
        <v>792</v>
      </c>
      <c r="AH217" s="842" t="s">
        <v>878</v>
      </c>
    </row>
    <row r="218" spans="1:34" ht="15.75" customHeight="1" thickBot="1">
      <c r="A218" s="1087" t="s">
        <v>169</v>
      </c>
      <c r="B218" s="1090" t="s">
        <v>574</v>
      </c>
      <c r="C218" s="783" t="s">
        <v>1297</v>
      </c>
      <c r="E218" s="1104">
        <v>0</v>
      </c>
      <c r="F218" s="1105">
        <v>0</v>
      </c>
      <c r="G218" s="1105">
        <v>0</v>
      </c>
      <c r="H218" s="1105">
        <v>0</v>
      </c>
      <c r="I218" s="1105">
        <v>0</v>
      </c>
      <c r="J218" s="1105">
        <v>4</v>
      </c>
      <c r="K218" s="1106">
        <v>0</v>
      </c>
      <c r="L218" s="1103">
        <f t="shared" si="60"/>
        <v>4</v>
      </c>
      <c r="M218" s="1097">
        <v>4</v>
      </c>
      <c r="N218" s="280">
        <v>0</v>
      </c>
      <c r="O218" s="280">
        <v>0</v>
      </c>
      <c r="P218" s="280">
        <v>0</v>
      </c>
      <c r="Q218" s="280">
        <v>8</v>
      </c>
      <c r="R218" s="280">
        <v>66</v>
      </c>
      <c r="S218" s="280">
        <v>4</v>
      </c>
      <c r="T218" s="1098">
        <v>82</v>
      </c>
      <c r="U218" s="818">
        <f>E218/M218</f>
        <v>0</v>
      </c>
      <c r="V218" s="818">
        <v>0</v>
      </c>
      <c r="W218" s="818">
        <v>0</v>
      </c>
      <c r="X218" s="818">
        <v>0</v>
      </c>
      <c r="Y218" s="818">
        <f t="shared" si="72"/>
        <v>0</v>
      </c>
      <c r="Z218" s="818">
        <f t="shared" si="62"/>
        <v>6.0606060606060608E-2</v>
      </c>
      <c r="AA218" s="818">
        <f t="shared" si="71"/>
        <v>0</v>
      </c>
      <c r="AB218" s="818">
        <f t="shared" si="63"/>
        <v>4.878048780487805E-2</v>
      </c>
      <c r="AC218" s="1108" t="s">
        <v>792</v>
      </c>
      <c r="AD218" s="1108" t="s">
        <v>792</v>
      </c>
      <c r="AE218" s="1121" t="s">
        <v>1621</v>
      </c>
      <c r="AF218" s="831" t="s">
        <v>792</v>
      </c>
      <c r="AG218" s="832" t="s">
        <v>792</v>
      </c>
      <c r="AH218" s="842" t="s">
        <v>792</v>
      </c>
    </row>
    <row r="219" spans="1:34" ht="15.75" customHeight="1" thickBot="1">
      <c r="A219" s="1087" t="s">
        <v>265</v>
      </c>
      <c r="B219" s="1090" t="s">
        <v>604</v>
      </c>
      <c r="C219" s="783" t="s">
        <v>1297</v>
      </c>
      <c r="E219" s="1104">
        <v>0</v>
      </c>
      <c r="F219" s="1105">
        <v>0</v>
      </c>
      <c r="G219" s="1105">
        <v>0</v>
      </c>
      <c r="H219" s="1105">
        <v>0</v>
      </c>
      <c r="I219" s="1105">
        <v>0</v>
      </c>
      <c r="J219" s="1105">
        <v>4</v>
      </c>
      <c r="K219" s="1106">
        <v>0</v>
      </c>
      <c r="L219" s="1103">
        <f t="shared" si="60"/>
        <v>4</v>
      </c>
      <c r="M219" s="1097">
        <v>11</v>
      </c>
      <c r="N219" s="280">
        <v>3</v>
      </c>
      <c r="O219" s="280">
        <v>6</v>
      </c>
      <c r="P219" s="280">
        <v>2</v>
      </c>
      <c r="Q219" s="280">
        <v>36</v>
      </c>
      <c r="R219" s="280">
        <v>251</v>
      </c>
      <c r="S219" s="280">
        <v>11</v>
      </c>
      <c r="T219" s="1098">
        <v>320</v>
      </c>
      <c r="U219" s="818">
        <f>E219/M219</f>
        <v>0</v>
      </c>
      <c r="V219" s="818">
        <f>F219/N219</f>
        <v>0</v>
      </c>
      <c r="W219" s="818">
        <f>G219/O219</f>
        <v>0</v>
      </c>
      <c r="X219" s="818">
        <f>H219/P219</f>
        <v>0</v>
      </c>
      <c r="Y219" s="818">
        <f t="shared" si="72"/>
        <v>0</v>
      </c>
      <c r="Z219" s="818">
        <f t="shared" si="62"/>
        <v>1.5936254980079681E-2</v>
      </c>
      <c r="AA219" s="818">
        <f t="shared" si="71"/>
        <v>0</v>
      </c>
      <c r="AB219" s="818">
        <f t="shared" si="63"/>
        <v>1.2500000000000001E-2</v>
      </c>
      <c r="AC219" s="1108" t="s">
        <v>878</v>
      </c>
      <c r="AD219" s="1108" t="s">
        <v>878</v>
      </c>
      <c r="AE219" s="1121"/>
      <c r="AF219" s="831" t="s">
        <v>792</v>
      </c>
      <c r="AG219" s="832" t="s">
        <v>792</v>
      </c>
      <c r="AH219" s="842" t="s">
        <v>878</v>
      </c>
    </row>
    <row r="220" spans="1:34" ht="15.75" customHeight="1" thickBot="1">
      <c r="A220" s="1087" t="s">
        <v>13</v>
      </c>
      <c r="B220" s="1090" t="s">
        <v>765</v>
      </c>
      <c r="C220" s="783" t="s">
        <v>1297</v>
      </c>
      <c r="E220" s="1104">
        <v>0</v>
      </c>
      <c r="F220" s="1105">
        <v>0</v>
      </c>
      <c r="G220" s="1105">
        <v>0</v>
      </c>
      <c r="H220" s="1105">
        <v>0</v>
      </c>
      <c r="I220" s="1105">
        <v>1</v>
      </c>
      <c r="J220" s="1105">
        <v>11</v>
      </c>
      <c r="K220" s="1106">
        <v>0</v>
      </c>
      <c r="L220" s="1103">
        <f t="shared" si="60"/>
        <v>12</v>
      </c>
      <c r="M220" s="1097">
        <v>6</v>
      </c>
      <c r="N220" s="280">
        <v>4</v>
      </c>
      <c r="O220" s="280">
        <v>8</v>
      </c>
      <c r="P220" s="280">
        <v>0</v>
      </c>
      <c r="Q220" s="280">
        <v>53</v>
      </c>
      <c r="R220" s="280">
        <v>536</v>
      </c>
      <c r="S220" s="280">
        <v>23</v>
      </c>
      <c r="T220" s="1098">
        <v>630</v>
      </c>
      <c r="U220" s="818">
        <f>E220/M220</f>
        <v>0</v>
      </c>
      <c r="V220" s="818">
        <f>F220/N220</f>
        <v>0</v>
      </c>
      <c r="W220" s="818">
        <f>G220/O220</f>
        <v>0</v>
      </c>
      <c r="X220" s="818">
        <v>0</v>
      </c>
      <c r="Y220" s="818">
        <f t="shared" si="72"/>
        <v>1.8867924528301886E-2</v>
      </c>
      <c r="Z220" s="818">
        <f t="shared" si="62"/>
        <v>2.0522388059701493E-2</v>
      </c>
      <c r="AA220" s="818">
        <f t="shared" si="71"/>
        <v>0</v>
      </c>
      <c r="AB220" s="818">
        <f t="shared" si="63"/>
        <v>1.9047619047619049E-2</v>
      </c>
      <c r="AC220" s="1108" t="s">
        <v>878</v>
      </c>
      <c r="AD220" s="1108" t="s">
        <v>878</v>
      </c>
      <c r="AE220" s="1121"/>
      <c r="AF220" s="831" t="s">
        <v>792</v>
      </c>
      <c r="AG220" s="832" t="s">
        <v>792</v>
      </c>
      <c r="AH220" s="842" t="s">
        <v>878</v>
      </c>
    </row>
    <row r="221" spans="1:34" ht="15.75" customHeight="1" thickBot="1">
      <c r="A221" s="1087" t="s">
        <v>230</v>
      </c>
      <c r="B221" s="1090" t="s">
        <v>690</v>
      </c>
      <c r="C221" s="783" t="s">
        <v>1289</v>
      </c>
      <c r="E221" s="1104">
        <v>2</v>
      </c>
      <c r="F221" s="1105">
        <v>0</v>
      </c>
      <c r="G221" s="1105">
        <v>8</v>
      </c>
      <c r="H221" s="1105">
        <v>1</v>
      </c>
      <c r="I221" s="1105">
        <v>12</v>
      </c>
      <c r="J221" s="1105">
        <v>51</v>
      </c>
      <c r="K221" s="1106">
        <v>22</v>
      </c>
      <c r="L221" s="1103">
        <f t="shared" si="60"/>
        <v>96</v>
      </c>
      <c r="M221" s="1097">
        <v>125</v>
      </c>
      <c r="N221" s="280">
        <v>44</v>
      </c>
      <c r="O221" s="280">
        <v>129</v>
      </c>
      <c r="P221" s="280">
        <v>22</v>
      </c>
      <c r="Q221" s="280">
        <v>450</v>
      </c>
      <c r="R221" s="280">
        <v>2821</v>
      </c>
      <c r="S221" s="280">
        <v>545</v>
      </c>
      <c r="T221" s="1098">
        <v>4136</v>
      </c>
      <c r="U221" s="818">
        <f>E221/M221</f>
        <v>1.6E-2</v>
      </c>
      <c r="V221" s="818">
        <f>F221/N221</f>
        <v>0</v>
      </c>
      <c r="W221" s="818">
        <f>G221/O221</f>
        <v>6.2015503875968991E-2</v>
      </c>
      <c r="X221" s="818">
        <f>H221/P221</f>
        <v>4.5454545454545456E-2</v>
      </c>
      <c r="Y221" s="818">
        <f t="shared" si="72"/>
        <v>2.6666666666666668E-2</v>
      </c>
      <c r="Z221" s="818">
        <f t="shared" si="62"/>
        <v>1.8078695498050336E-2</v>
      </c>
      <c r="AA221" s="818">
        <f t="shared" si="71"/>
        <v>4.0366972477064222E-2</v>
      </c>
      <c r="AB221" s="818">
        <f t="shared" si="63"/>
        <v>2.321083172147002E-2</v>
      </c>
      <c r="AC221" s="1108" t="s">
        <v>878</v>
      </c>
      <c r="AD221" s="1108" t="s">
        <v>792</v>
      </c>
      <c r="AE221" s="1121" t="s">
        <v>2751</v>
      </c>
      <c r="AF221" s="831" t="s">
        <v>878</v>
      </c>
      <c r="AG221" s="832" t="s">
        <v>792</v>
      </c>
      <c r="AH221" s="842" t="s">
        <v>878</v>
      </c>
    </row>
    <row r="222" spans="1:34" ht="15.75" customHeight="1" thickBot="1">
      <c r="A222" s="1087" t="s">
        <v>64</v>
      </c>
      <c r="B222" s="1090" t="s">
        <v>514</v>
      </c>
      <c r="C222" s="783" t="s">
        <v>1289</v>
      </c>
      <c r="E222" s="1104">
        <v>0</v>
      </c>
      <c r="F222" s="1105">
        <v>0</v>
      </c>
      <c r="G222" s="1105">
        <v>0</v>
      </c>
      <c r="H222" s="1105">
        <v>0</v>
      </c>
      <c r="I222" s="1105">
        <v>0</v>
      </c>
      <c r="J222" s="1105">
        <v>0</v>
      </c>
      <c r="K222" s="1106">
        <v>0</v>
      </c>
      <c r="L222" s="1103">
        <f t="shared" si="60"/>
        <v>0</v>
      </c>
      <c r="M222" s="1097">
        <v>0</v>
      </c>
      <c r="N222" s="280">
        <v>0</v>
      </c>
      <c r="O222" s="280">
        <v>1</v>
      </c>
      <c r="P222" s="280">
        <v>0</v>
      </c>
      <c r="Q222" s="280">
        <v>1</v>
      </c>
      <c r="R222" s="280">
        <v>5</v>
      </c>
      <c r="S222" s="280">
        <v>0</v>
      </c>
      <c r="T222" s="1098">
        <v>7</v>
      </c>
      <c r="U222" s="818">
        <v>0</v>
      </c>
      <c r="V222" s="818">
        <v>0</v>
      </c>
      <c r="W222" s="818">
        <f>G222/O222</f>
        <v>0</v>
      </c>
      <c r="X222" s="818">
        <v>0</v>
      </c>
      <c r="Y222" s="818">
        <f t="shared" si="72"/>
        <v>0</v>
      </c>
      <c r="Z222" s="818">
        <f t="shared" si="62"/>
        <v>0</v>
      </c>
      <c r="AA222" s="818">
        <v>0</v>
      </c>
      <c r="AB222" s="818">
        <f t="shared" si="63"/>
        <v>0</v>
      </c>
      <c r="AC222" s="1108" t="s">
        <v>878</v>
      </c>
      <c r="AD222" s="1108" t="s">
        <v>878</v>
      </c>
      <c r="AE222" s="1121"/>
      <c r="AF222" s="831" t="s">
        <v>792</v>
      </c>
      <c r="AG222" s="832" t="s">
        <v>792</v>
      </c>
      <c r="AH222" s="842" t="s">
        <v>878</v>
      </c>
    </row>
    <row r="223" spans="1:34" ht="15.75" thickBot="1">
      <c r="A223" s="1087" t="s">
        <v>380</v>
      </c>
      <c r="B223" s="1090" t="s">
        <v>606</v>
      </c>
      <c r="C223" s="783" t="s">
        <v>1289</v>
      </c>
      <c r="E223" s="1104">
        <v>0</v>
      </c>
      <c r="F223" s="1105">
        <v>0</v>
      </c>
      <c r="G223" s="1105">
        <v>0</v>
      </c>
      <c r="H223" s="1105">
        <v>0</v>
      </c>
      <c r="I223" s="1105">
        <v>0</v>
      </c>
      <c r="J223" s="1105">
        <v>0</v>
      </c>
      <c r="K223" s="1106">
        <v>0</v>
      </c>
      <c r="L223" s="1103">
        <f t="shared" si="60"/>
        <v>0</v>
      </c>
      <c r="M223" s="1097">
        <v>0</v>
      </c>
      <c r="N223" s="280">
        <v>0</v>
      </c>
      <c r="O223" s="280">
        <v>0</v>
      </c>
      <c r="P223" s="280">
        <v>0</v>
      </c>
      <c r="Q223" s="280">
        <v>0</v>
      </c>
      <c r="R223" s="280">
        <v>7</v>
      </c>
      <c r="S223" s="280">
        <v>0</v>
      </c>
      <c r="T223" s="1098">
        <v>7</v>
      </c>
      <c r="U223" s="818">
        <v>0</v>
      </c>
      <c r="V223" s="818">
        <v>0</v>
      </c>
      <c r="W223" s="818">
        <v>0</v>
      </c>
      <c r="X223" s="818">
        <v>0</v>
      </c>
      <c r="Y223" s="818">
        <v>0</v>
      </c>
      <c r="Z223" s="818">
        <f t="shared" si="62"/>
        <v>0</v>
      </c>
      <c r="AA223" s="818">
        <v>0</v>
      </c>
      <c r="AB223" s="818">
        <f t="shared" si="63"/>
        <v>0</v>
      </c>
      <c r="AC223" s="1108" t="s">
        <v>878</v>
      </c>
      <c r="AD223" s="1108" t="s">
        <v>878</v>
      </c>
      <c r="AE223" s="1121"/>
      <c r="AF223" s="831" t="s">
        <v>792</v>
      </c>
      <c r="AG223" s="832" t="s">
        <v>792</v>
      </c>
      <c r="AH223" s="842" t="s">
        <v>878</v>
      </c>
    </row>
    <row r="224" spans="1:34" ht="15.75" customHeight="1" thickBot="1">
      <c r="A224" s="1087" t="s">
        <v>45</v>
      </c>
      <c r="B224" s="1090" t="s">
        <v>670</v>
      </c>
      <c r="C224" s="783" t="s">
        <v>1289</v>
      </c>
      <c r="E224" s="1104">
        <v>0</v>
      </c>
      <c r="F224" s="1105">
        <v>0</v>
      </c>
      <c r="G224" s="1105">
        <v>0</v>
      </c>
      <c r="H224" s="1105">
        <v>0</v>
      </c>
      <c r="I224" s="1105">
        <v>0</v>
      </c>
      <c r="J224" s="1105">
        <v>1</v>
      </c>
      <c r="K224" s="1106">
        <v>0</v>
      </c>
      <c r="L224" s="1103">
        <f t="shared" si="60"/>
        <v>1</v>
      </c>
      <c r="M224" s="1097">
        <v>7</v>
      </c>
      <c r="N224" s="280">
        <v>0</v>
      </c>
      <c r="O224" s="280">
        <v>3</v>
      </c>
      <c r="P224" s="280">
        <v>0</v>
      </c>
      <c r="Q224" s="280">
        <v>12</v>
      </c>
      <c r="R224" s="280">
        <v>193</v>
      </c>
      <c r="S224" s="280">
        <v>8</v>
      </c>
      <c r="T224" s="1098">
        <v>223</v>
      </c>
      <c r="U224" s="818">
        <f t="shared" ref="U224:U230" si="73">E224/M224</f>
        <v>0</v>
      </c>
      <c r="V224" s="818">
        <v>0</v>
      </c>
      <c r="W224" s="818">
        <f t="shared" ref="W224:W230" si="74">G224/O224</f>
        <v>0</v>
      </c>
      <c r="X224" s="818">
        <v>0</v>
      </c>
      <c r="Y224" s="818">
        <f t="shared" ref="Y224:Y234" si="75">I224/Q224</f>
        <v>0</v>
      </c>
      <c r="Z224" s="818">
        <f t="shared" si="62"/>
        <v>5.1813471502590676E-3</v>
      </c>
      <c r="AA224" s="818">
        <f t="shared" ref="AA224:AA241" si="76">K224/S224</f>
        <v>0</v>
      </c>
      <c r="AB224" s="818">
        <f t="shared" si="63"/>
        <v>4.4843049327354259E-3</v>
      </c>
      <c r="AC224" s="1108" t="s">
        <v>878</v>
      </c>
      <c r="AD224" s="1108" t="s">
        <v>878</v>
      </c>
      <c r="AE224" s="1121"/>
      <c r="AF224" s="831" t="s">
        <v>792</v>
      </c>
      <c r="AG224" s="832" t="s">
        <v>792</v>
      </c>
      <c r="AH224" s="842" t="s">
        <v>878</v>
      </c>
    </row>
    <row r="225" spans="1:34" ht="15.75" customHeight="1" thickBot="1">
      <c r="A225" s="1087" t="s">
        <v>1170</v>
      </c>
      <c r="B225" s="1090" t="s">
        <v>650</v>
      </c>
      <c r="C225" s="783" t="s">
        <v>1289</v>
      </c>
      <c r="E225" s="1104">
        <v>0</v>
      </c>
      <c r="F225" s="1105">
        <v>0</v>
      </c>
      <c r="G225" s="1105">
        <v>0</v>
      </c>
      <c r="H225" s="1105">
        <v>0</v>
      </c>
      <c r="I225" s="1105">
        <v>0</v>
      </c>
      <c r="J225" s="1105">
        <v>0</v>
      </c>
      <c r="K225" s="1106">
        <v>0</v>
      </c>
      <c r="L225" s="1103">
        <f t="shared" si="60"/>
        <v>0</v>
      </c>
      <c r="M225" s="1097">
        <v>2</v>
      </c>
      <c r="N225" s="280">
        <v>1</v>
      </c>
      <c r="O225" s="280">
        <v>11</v>
      </c>
      <c r="P225" s="280">
        <v>1</v>
      </c>
      <c r="Q225" s="280">
        <v>28</v>
      </c>
      <c r="R225" s="280">
        <v>204</v>
      </c>
      <c r="S225" s="280">
        <v>19</v>
      </c>
      <c r="T225" s="1098">
        <v>266</v>
      </c>
      <c r="U225" s="818">
        <f t="shared" si="73"/>
        <v>0</v>
      </c>
      <c r="V225" s="818">
        <f t="shared" ref="V225:V230" si="77">F225/N225</f>
        <v>0</v>
      </c>
      <c r="W225" s="818">
        <f t="shared" si="74"/>
        <v>0</v>
      </c>
      <c r="X225" s="818">
        <f>H225/P225</f>
        <v>0</v>
      </c>
      <c r="Y225" s="818">
        <f t="shared" si="75"/>
        <v>0</v>
      </c>
      <c r="Z225" s="818">
        <f t="shared" si="62"/>
        <v>0</v>
      </c>
      <c r="AA225" s="818">
        <f t="shared" si="76"/>
        <v>0</v>
      </c>
      <c r="AB225" s="818">
        <f t="shared" si="63"/>
        <v>0</v>
      </c>
      <c r="AC225" s="1108" t="s">
        <v>878</v>
      </c>
      <c r="AD225" s="1108" t="s">
        <v>878</v>
      </c>
      <c r="AE225" s="1121"/>
      <c r="AF225" s="831" t="s">
        <v>792</v>
      </c>
      <c r="AG225" s="832" t="s">
        <v>792</v>
      </c>
      <c r="AH225" s="842" t="s">
        <v>878</v>
      </c>
    </row>
    <row r="226" spans="1:34" ht="15.75" customHeight="1" thickBot="1">
      <c r="A226" s="1087" t="s">
        <v>1168</v>
      </c>
      <c r="B226" s="1090" t="s">
        <v>649</v>
      </c>
      <c r="C226" s="783" t="s">
        <v>1289</v>
      </c>
      <c r="E226" s="1104">
        <v>0</v>
      </c>
      <c r="F226" s="1105">
        <v>0</v>
      </c>
      <c r="G226" s="1105">
        <v>0</v>
      </c>
      <c r="H226" s="1105">
        <v>0</v>
      </c>
      <c r="I226" s="1105">
        <v>0</v>
      </c>
      <c r="J226" s="1105">
        <v>3</v>
      </c>
      <c r="K226" s="1106">
        <v>0</v>
      </c>
      <c r="L226" s="1103">
        <f t="shared" si="60"/>
        <v>3</v>
      </c>
      <c r="M226" s="1097">
        <v>7</v>
      </c>
      <c r="N226" s="280">
        <v>7</v>
      </c>
      <c r="O226" s="280">
        <v>23</v>
      </c>
      <c r="P226" s="280">
        <v>4</v>
      </c>
      <c r="Q226" s="280">
        <v>78</v>
      </c>
      <c r="R226" s="280">
        <v>905</v>
      </c>
      <c r="S226" s="280">
        <v>110</v>
      </c>
      <c r="T226" s="1098">
        <v>1134</v>
      </c>
      <c r="U226" s="818">
        <f t="shared" si="73"/>
        <v>0</v>
      </c>
      <c r="V226" s="818">
        <f t="shared" si="77"/>
        <v>0</v>
      </c>
      <c r="W226" s="818">
        <f t="shared" si="74"/>
        <v>0</v>
      </c>
      <c r="X226" s="818">
        <f>H226/P226</f>
        <v>0</v>
      </c>
      <c r="Y226" s="818">
        <f t="shared" si="75"/>
        <v>0</v>
      </c>
      <c r="Z226" s="818">
        <f t="shared" si="62"/>
        <v>3.3149171270718232E-3</v>
      </c>
      <c r="AA226" s="818">
        <f t="shared" si="76"/>
        <v>0</v>
      </c>
      <c r="AB226" s="818">
        <f t="shared" si="63"/>
        <v>2.6455026455026454E-3</v>
      </c>
      <c r="AC226" s="1108" t="s">
        <v>878</v>
      </c>
      <c r="AD226" s="1108" t="s">
        <v>878</v>
      </c>
      <c r="AE226" s="1121"/>
      <c r="AF226" s="831" t="s">
        <v>792</v>
      </c>
      <c r="AG226" s="832" t="s">
        <v>792</v>
      </c>
      <c r="AH226" s="842" t="s">
        <v>878</v>
      </c>
    </row>
    <row r="227" spans="1:34" ht="15.75" customHeight="1" thickBot="1">
      <c r="A227" s="1087" t="s">
        <v>235</v>
      </c>
      <c r="B227" s="1090" t="s">
        <v>551</v>
      </c>
      <c r="C227" s="783" t="s">
        <v>1289</v>
      </c>
      <c r="E227" s="1104">
        <v>0</v>
      </c>
      <c r="F227" s="1105">
        <v>0</v>
      </c>
      <c r="G227" s="1105">
        <v>2</v>
      </c>
      <c r="H227" s="1105">
        <v>0</v>
      </c>
      <c r="I227" s="1105">
        <v>2</v>
      </c>
      <c r="J227" s="1105">
        <v>18</v>
      </c>
      <c r="K227" s="1106">
        <v>2</v>
      </c>
      <c r="L227" s="1103">
        <f t="shared" si="60"/>
        <v>24</v>
      </c>
      <c r="M227" s="1097">
        <v>26</v>
      </c>
      <c r="N227" s="280">
        <v>20</v>
      </c>
      <c r="O227" s="280">
        <v>40</v>
      </c>
      <c r="P227" s="280">
        <v>3</v>
      </c>
      <c r="Q227" s="280">
        <v>136</v>
      </c>
      <c r="R227" s="280">
        <v>1454</v>
      </c>
      <c r="S227" s="280">
        <v>90</v>
      </c>
      <c r="T227" s="1098">
        <v>1769</v>
      </c>
      <c r="U227" s="818">
        <f t="shared" si="73"/>
        <v>0</v>
      </c>
      <c r="V227" s="818">
        <f t="shared" si="77"/>
        <v>0</v>
      </c>
      <c r="W227" s="818">
        <f t="shared" si="74"/>
        <v>0.05</v>
      </c>
      <c r="X227" s="818">
        <f>H227/P227</f>
        <v>0</v>
      </c>
      <c r="Y227" s="818">
        <f t="shared" si="75"/>
        <v>1.4705882352941176E-2</v>
      </c>
      <c r="Z227" s="818">
        <f t="shared" si="62"/>
        <v>1.2379642365887207E-2</v>
      </c>
      <c r="AA227" s="818">
        <f t="shared" si="76"/>
        <v>2.2222222222222223E-2</v>
      </c>
      <c r="AB227" s="818">
        <f t="shared" si="63"/>
        <v>1.3566986998304126E-2</v>
      </c>
      <c r="AC227" s="1108" t="s">
        <v>878</v>
      </c>
      <c r="AD227" s="1108" t="s">
        <v>792</v>
      </c>
      <c r="AE227" s="1121" t="s">
        <v>1620</v>
      </c>
      <c r="AF227" s="831" t="s">
        <v>792</v>
      </c>
      <c r="AG227" s="832" t="s">
        <v>792</v>
      </c>
      <c r="AH227" s="842" t="s">
        <v>878</v>
      </c>
    </row>
    <row r="228" spans="1:34" ht="15.75" customHeight="1" thickBot="1">
      <c r="A228" s="1087" t="s">
        <v>368</v>
      </c>
      <c r="B228" s="1090" t="s">
        <v>597</v>
      </c>
      <c r="C228" s="783" t="s">
        <v>1289</v>
      </c>
      <c r="E228" s="1104">
        <v>0</v>
      </c>
      <c r="F228" s="1105">
        <v>0</v>
      </c>
      <c r="G228" s="1105">
        <v>0</v>
      </c>
      <c r="H228" s="1105">
        <v>0</v>
      </c>
      <c r="I228" s="1105">
        <v>0</v>
      </c>
      <c r="J228" s="1105">
        <v>2</v>
      </c>
      <c r="K228" s="1106">
        <v>0</v>
      </c>
      <c r="L228" s="1103">
        <f t="shared" si="60"/>
        <v>2</v>
      </c>
      <c r="M228" s="1097">
        <v>5</v>
      </c>
      <c r="N228" s="280">
        <v>9</v>
      </c>
      <c r="O228" s="280">
        <v>3</v>
      </c>
      <c r="P228" s="280">
        <v>0</v>
      </c>
      <c r="Q228" s="280">
        <v>3</v>
      </c>
      <c r="R228" s="280">
        <v>96</v>
      </c>
      <c r="S228" s="280">
        <v>3</v>
      </c>
      <c r="T228" s="1098">
        <v>119</v>
      </c>
      <c r="U228" s="818">
        <f t="shared" si="73"/>
        <v>0</v>
      </c>
      <c r="V228" s="818">
        <f t="shared" si="77"/>
        <v>0</v>
      </c>
      <c r="W228" s="818">
        <f t="shared" si="74"/>
        <v>0</v>
      </c>
      <c r="X228" s="818">
        <v>0</v>
      </c>
      <c r="Y228" s="818">
        <f t="shared" si="75"/>
        <v>0</v>
      </c>
      <c r="Z228" s="818">
        <f t="shared" si="62"/>
        <v>2.0833333333333332E-2</v>
      </c>
      <c r="AA228" s="818">
        <f t="shared" si="76"/>
        <v>0</v>
      </c>
      <c r="AB228" s="818">
        <f t="shared" si="63"/>
        <v>1.680672268907563E-2</v>
      </c>
      <c r="AC228" s="1108" t="s">
        <v>878</v>
      </c>
      <c r="AD228" s="1108" t="s">
        <v>878</v>
      </c>
      <c r="AE228" s="1121"/>
      <c r="AF228" s="831" t="s">
        <v>792</v>
      </c>
      <c r="AG228" s="832" t="s">
        <v>792</v>
      </c>
      <c r="AH228" s="842" t="s">
        <v>878</v>
      </c>
    </row>
    <row r="229" spans="1:34" ht="15.75" customHeight="1" thickBot="1">
      <c r="A229" s="1087" t="s">
        <v>241</v>
      </c>
      <c r="B229" s="1090" t="s">
        <v>554</v>
      </c>
      <c r="C229" s="783" t="s">
        <v>1289</v>
      </c>
      <c r="E229" s="1104">
        <v>1</v>
      </c>
      <c r="F229" s="1105">
        <v>0</v>
      </c>
      <c r="G229" s="1105">
        <v>1</v>
      </c>
      <c r="H229" s="1105">
        <v>0</v>
      </c>
      <c r="I229" s="1105">
        <v>0</v>
      </c>
      <c r="J229" s="1105">
        <v>12</v>
      </c>
      <c r="K229" s="1106">
        <v>1</v>
      </c>
      <c r="L229" s="1103">
        <f t="shared" si="60"/>
        <v>15</v>
      </c>
      <c r="M229" s="1097">
        <v>19</v>
      </c>
      <c r="N229" s="280">
        <v>5</v>
      </c>
      <c r="O229" s="280">
        <v>17</v>
      </c>
      <c r="P229" s="280">
        <v>1</v>
      </c>
      <c r="Q229" s="280">
        <v>61</v>
      </c>
      <c r="R229" s="280">
        <v>537</v>
      </c>
      <c r="S229" s="280">
        <v>65</v>
      </c>
      <c r="T229" s="1098">
        <v>705</v>
      </c>
      <c r="U229" s="818">
        <f t="shared" si="73"/>
        <v>5.2631578947368418E-2</v>
      </c>
      <c r="V229" s="818">
        <f t="shared" si="77"/>
        <v>0</v>
      </c>
      <c r="W229" s="818">
        <f t="shared" si="74"/>
        <v>5.8823529411764705E-2</v>
      </c>
      <c r="X229" s="818">
        <f>H229/P229</f>
        <v>0</v>
      </c>
      <c r="Y229" s="818">
        <f t="shared" si="75"/>
        <v>0</v>
      </c>
      <c r="Z229" s="818">
        <f t="shared" ref="Z229:Z260" si="78">J229/R229</f>
        <v>2.23463687150838E-2</v>
      </c>
      <c r="AA229" s="818">
        <f t="shared" si="76"/>
        <v>1.5384615384615385E-2</v>
      </c>
      <c r="AB229" s="818">
        <f t="shared" ref="AB229:AB260" si="79">L229/T229</f>
        <v>2.1276595744680851E-2</v>
      </c>
      <c r="AC229" s="1108" t="s">
        <v>878</v>
      </c>
      <c r="AD229" s="1108" t="s">
        <v>878</v>
      </c>
      <c r="AE229" s="1121"/>
      <c r="AF229" s="831" t="s">
        <v>792</v>
      </c>
      <c r="AG229" s="832" t="s">
        <v>792</v>
      </c>
      <c r="AH229" s="842" t="s">
        <v>878</v>
      </c>
    </row>
    <row r="230" spans="1:34" ht="15.75" customHeight="1" thickBot="1">
      <c r="A230" s="1087" t="s">
        <v>175</v>
      </c>
      <c r="B230" s="1090" t="s">
        <v>1118</v>
      </c>
      <c r="C230" s="783" t="s">
        <v>1289</v>
      </c>
      <c r="E230" s="1104">
        <v>0</v>
      </c>
      <c r="F230" s="1105">
        <v>0</v>
      </c>
      <c r="G230" s="1105">
        <v>0</v>
      </c>
      <c r="H230" s="1105">
        <v>0</v>
      </c>
      <c r="I230" s="1105">
        <v>0</v>
      </c>
      <c r="J230" s="1105">
        <v>7</v>
      </c>
      <c r="K230" s="1106">
        <v>0</v>
      </c>
      <c r="L230" s="1103">
        <f t="shared" si="60"/>
        <v>7</v>
      </c>
      <c r="M230" s="1097">
        <v>11</v>
      </c>
      <c r="N230" s="280">
        <v>14</v>
      </c>
      <c r="O230" s="280">
        <v>8</v>
      </c>
      <c r="P230" s="280">
        <v>0</v>
      </c>
      <c r="Q230" s="280">
        <v>76</v>
      </c>
      <c r="R230" s="280">
        <v>465</v>
      </c>
      <c r="S230" s="280">
        <v>45</v>
      </c>
      <c r="T230" s="1098">
        <v>619</v>
      </c>
      <c r="U230" s="818">
        <f t="shared" si="73"/>
        <v>0</v>
      </c>
      <c r="V230" s="818">
        <f t="shared" si="77"/>
        <v>0</v>
      </c>
      <c r="W230" s="818">
        <f t="shared" si="74"/>
        <v>0</v>
      </c>
      <c r="X230" s="818">
        <v>0</v>
      </c>
      <c r="Y230" s="818">
        <f t="shared" si="75"/>
        <v>0</v>
      </c>
      <c r="Z230" s="818">
        <f t="shared" si="78"/>
        <v>1.5053763440860216E-2</v>
      </c>
      <c r="AA230" s="818">
        <f t="shared" si="76"/>
        <v>0</v>
      </c>
      <c r="AB230" s="818">
        <f t="shared" si="79"/>
        <v>1.1308562197092083E-2</v>
      </c>
      <c r="AC230" s="1108" t="s">
        <v>878</v>
      </c>
      <c r="AD230" s="1108" t="s">
        <v>878</v>
      </c>
      <c r="AE230" s="1121"/>
      <c r="AF230" s="831" t="s">
        <v>792</v>
      </c>
      <c r="AG230" s="832" t="s">
        <v>792</v>
      </c>
      <c r="AH230" s="842" t="s">
        <v>878</v>
      </c>
    </row>
    <row r="231" spans="1:34" ht="15.75" customHeight="1" thickBot="1">
      <c r="A231" s="1087" t="s">
        <v>401</v>
      </c>
      <c r="B231" s="1090" t="s">
        <v>635</v>
      </c>
      <c r="C231" s="783" t="s">
        <v>1289</v>
      </c>
      <c r="E231" s="1104">
        <v>0</v>
      </c>
      <c r="F231" s="1105">
        <v>0</v>
      </c>
      <c r="G231" s="1105">
        <v>0</v>
      </c>
      <c r="H231" s="1105">
        <v>0</v>
      </c>
      <c r="I231" s="1105">
        <v>0</v>
      </c>
      <c r="J231" s="1105">
        <v>0</v>
      </c>
      <c r="K231" s="1106">
        <v>0</v>
      </c>
      <c r="L231" s="1103">
        <f t="shared" si="60"/>
        <v>0</v>
      </c>
      <c r="M231" s="1097">
        <v>0</v>
      </c>
      <c r="N231" s="280">
        <v>0</v>
      </c>
      <c r="O231" s="280">
        <v>0</v>
      </c>
      <c r="P231" s="280">
        <v>0</v>
      </c>
      <c r="Q231" s="280">
        <v>2</v>
      </c>
      <c r="R231" s="280">
        <v>43</v>
      </c>
      <c r="S231" s="280">
        <v>4</v>
      </c>
      <c r="T231" s="1098">
        <v>49</v>
      </c>
      <c r="U231" s="818">
        <v>0</v>
      </c>
      <c r="V231" s="818">
        <v>0</v>
      </c>
      <c r="W231" s="818">
        <v>0</v>
      </c>
      <c r="X231" s="818">
        <v>0</v>
      </c>
      <c r="Y231" s="818">
        <f t="shared" si="75"/>
        <v>0</v>
      </c>
      <c r="Z231" s="818">
        <f t="shared" si="78"/>
        <v>0</v>
      </c>
      <c r="AA231" s="818">
        <f t="shared" si="76"/>
        <v>0</v>
      </c>
      <c r="AB231" s="818">
        <f t="shared" si="79"/>
        <v>0</v>
      </c>
      <c r="AC231" s="1108" t="s">
        <v>878</v>
      </c>
      <c r="AD231" s="1108" t="s">
        <v>878</v>
      </c>
      <c r="AE231" s="1121"/>
      <c r="AF231" s="831" t="s">
        <v>792</v>
      </c>
      <c r="AG231" s="832" t="s">
        <v>792</v>
      </c>
      <c r="AH231" s="842" t="s">
        <v>878</v>
      </c>
    </row>
    <row r="232" spans="1:34" ht="15.75" customHeight="1" thickBot="1">
      <c r="A232" s="1087" t="s">
        <v>250</v>
      </c>
      <c r="B232" s="1090" t="s">
        <v>1119</v>
      </c>
      <c r="C232" s="783" t="s">
        <v>1289</v>
      </c>
      <c r="E232" s="1104">
        <v>0</v>
      </c>
      <c r="F232" s="1105">
        <v>0</v>
      </c>
      <c r="G232" s="1105">
        <v>0</v>
      </c>
      <c r="H232" s="1105">
        <v>0</v>
      </c>
      <c r="I232" s="1105">
        <v>0</v>
      </c>
      <c r="J232" s="1105">
        <v>3</v>
      </c>
      <c r="K232" s="1106">
        <v>0</v>
      </c>
      <c r="L232" s="1103">
        <f t="shared" si="60"/>
        <v>3</v>
      </c>
      <c r="M232" s="1097">
        <v>6</v>
      </c>
      <c r="N232" s="280">
        <v>8</v>
      </c>
      <c r="O232" s="280">
        <v>12</v>
      </c>
      <c r="P232" s="280">
        <v>2</v>
      </c>
      <c r="Q232" s="280">
        <v>51</v>
      </c>
      <c r="R232" s="280">
        <v>413</v>
      </c>
      <c r="S232" s="280">
        <v>37</v>
      </c>
      <c r="T232" s="1098">
        <v>529</v>
      </c>
      <c r="U232" s="818">
        <f>E232/M232</f>
        <v>0</v>
      </c>
      <c r="V232" s="818">
        <f>F232/N232</f>
        <v>0</v>
      </c>
      <c r="W232" s="818">
        <f>G232/O232</f>
        <v>0</v>
      </c>
      <c r="X232" s="818">
        <f>H232/P232</f>
        <v>0</v>
      </c>
      <c r="Y232" s="818">
        <f t="shared" si="75"/>
        <v>0</v>
      </c>
      <c r="Z232" s="818">
        <f t="shared" si="78"/>
        <v>7.2639225181598066E-3</v>
      </c>
      <c r="AA232" s="818">
        <f t="shared" si="76"/>
        <v>0</v>
      </c>
      <c r="AB232" s="818">
        <f t="shared" si="79"/>
        <v>5.6710775047258983E-3</v>
      </c>
      <c r="AC232" s="1108" t="s">
        <v>878</v>
      </c>
      <c r="AD232" s="1108" t="s">
        <v>878</v>
      </c>
      <c r="AE232" s="1121"/>
      <c r="AF232" s="831" t="s">
        <v>792</v>
      </c>
      <c r="AG232" s="832" t="s">
        <v>792</v>
      </c>
      <c r="AH232" s="842" t="s">
        <v>878</v>
      </c>
    </row>
    <row r="233" spans="1:34" ht="15.75" customHeight="1" thickBot="1">
      <c r="A233" s="1087" t="s">
        <v>307</v>
      </c>
      <c r="B233" s="1090" t="s">
        <v>577</v>
      </c>
      <c r="C233" s="783" t="s">
        <v>1289</v>
      </c>
      <c r="E233" s="1104">
        <v>0</v>
      </c>
      <c r="F233" s="1105">
        <v>0</v>
      </c>
      <c r="G233" s="1105">
        <v>0</v>
      </c>
      <c r="H233" s="1105">
        <v>0</v>
      </c>
      <c r="I233" s="1105">
        <v>0</v>
      </c>
      <c r="J233" s="1105">
        <v>2</v>
      </c>
      <c r="K233" s="1106">
        <v>0</v>
      </c>
      <c r="L233" s="1103">
        <f t="shared" si="60"/>
        <v>2</v>
      </c>
      <c r="M233" s="1097">
        <v>7</v>
      </c>
      <c r="N233" s="280">
        <v>0</v>
      </c>
      <c r="O233" s="280">
        <v>3</v>
      </c>
      <c r="P233" s="280">
        <v>0</v>
      </c>
      <c r="Q233" s="280">
        <v>20</v>
      </c>
      <c r="R233" s="280">
        <v>265</v>
      </c>
      <c r="S233" s="280">
        <v>1</v>
      </c>
      <c r="T233" s="1098">
        <v>296</v>
      </c>
      <c r="U233" s="818">
        <f>E233/M233</f>
        <v>0</v>
      </c>
      <c r="V233" s="818">
        <v>0</v>
      </c>
      <c r="W233" s="818">
        <f>G233/O233</f>
        <v>0</v>
      </c>
      <c r="X233" s="818">
        <v>0</v>
      </c>
      <c r="Y233" s="818">
        <f t="shared" si="75"/>
        <v>0</v>
      </c>
      <c r="Z233" s="818">
        <f t="shared" si="78"/>
        <v>7.5471698113207548E-3</v>
      </c>
      <c r="AA233" s="818">
        <f t="shared" si="76"/>
        <v>0</v>
      </c>
      <c r="AB233" s="818">
        <f t="shared" si="79"/>
        <v>6.7567567567567571E-3</v>
      </c>
      <c r="AC233" s="1108" t="s">
        <v>878</v>
      </c>
      <c r="AD233" s="1108" t="s">
        <v>878</v>
      </c>
      <c r="AE233" s="1121"/>
      <c r="AF233" s="831" t="s">
        <v>792</v>
      </c>
      <c r="AG233" s="832" t="s">
        <v>792</v>
      </c>
      <c r="AH233" s="842" t="s">
        <v>878</v>
      </c>
    </row>
    <row r="234" spans="1:34" ht="15.75" customHeight="1" thickBot="1">
      <c r="A234" s="1087" t="s">
        <v>331</v>
      </c>
      <c r="B234" s="1090" t="s">
        <v>742</v>
      </c>
      <c r="C234" s="783" t="s">
        <v>1289</v>
      </c>
      <c r="E234" s="1104">
        <v>0</v>
      </c>
      <c r="F234" s="1105">
        <v>0</v>
      </c>
      <c r="G234" s="1105">
        <v>0</v>
      </c>
      <c r="H234" s="1105">
        <v>0</v>
      </c>
      <c r="I234" s="1105">
        <v>0</v>
      </c>
      <c r="J234" s="1105">
        <v>4</v>
      </c>
      <c r="K234" s="1106">
        <v>0</v>
      </c>
      <c r="L234" s="1103">
        <f t="shared" si="60"/>
        <v>4</v>
      </c>
      <c r="M234" s="1097">
        <v>7</v>
      </c>
      <c r="N234" s="280">
        <v>1</v>
      </c>
      <c r="O234" s="280">
        <v>3</v>
      </c>
      <c r="P234" s="280">
        <v>2</v>
      </c>
      <c r="Q234" s="280">
        <v>9</v>
      </c>
      <c r="R234" s="280">
        <v>222</v>
      </c>
      <c r="S234" s="280">
        <v>1</v>
      </c>
      <c r="T234" s="1098">
        <v>245</v>
      </c>
      <c r="U234" s="818">
        <f>E234/M234</f>
        <v>0</v>
      </c>
      <c r="V234" s="818">
        <f>F234/N234</f>
        <v>0</v>
      </c>
      <c r="W234" s="818">
        <f>G234/O234</f>
        <v>0</v>
      </c>
      <c r="X234" s="818">
        <f>H234/P234</f>
        <v>0</v>
      </c>
      <c r="Y234" s="818">
        <f t="shared" si="75"/>
        <v>0</v>
      </c>
      <c r="Z234" s="818">
        <f t="shared" si="78"/>
        <v>1.8018018018018018E-2</v>
      </c>
      <c r="AA234" s="818">
        <f t="shared" si="76"/>
        <v>0</v>
      </c>
      <c r="AB234" s="818">
        <f t="shared" si="79"/>
        <v>1.6326530612244899E-2</v>
      </c>
      <c r="AC234" s="1108" t="s">
        <v>878</v>
      </c>
      <c r="AD234" s="1108" t="s">
        <v>878</v>
      </c>
      <c r="AE234" s="1121"/>
      <c r="AF234" s="831" t="s">
        <v>792</v>
      </c>
      <c r="AG234" s="832" t="s">
        <v>792</v>
      </c>
      <c r="AH234" s="842" t="s">
        <v>878</v>
      </c>
    </row>
    <row r="235" spans="1:34" ht="15.75" customHeight="1" thickBot="1">
      <c r="A235" s="1087" t="s">
        <v>60</v>
      </c>
      <c r="B235" s="1090" t="s">
        <v>512</v>
      </c>
      <c r="C235" s="783" t="s">
        <v>1289</v>
      </c>
      <c r="E235" s="1104">
        <v>0</v>
      </c>
      <c r="F235" s="1105">
        <v>0</v>
      </c>
      <c r="G235" s="1105">
        <v>0</v>
      </c>
      <c r="H235" s="1105">
        <v>0</v>
      </c>
      <c r="I235" s="1105">
        <v>0</v>
      </c>
      <c r="J235" s="1105">
        <v>0</v>
      </c>
      <c r="K235" s="1106">
        <v>0</v>
      </c>
      <c r="L235" s="1103">
        <f t="shared" si="60"/>
        <v>0</v>
      </c>
      <c r="M235" s="1097">
        <v>0</v>
      </c>
      <c r="N235" s="280">
        <v>0</v>
      </c>
      <c r="O235" s="280">
        <v>0</v>
      </c>
      <c r="P235" s="280">
        <v>0</v>
      </c>
      <c r="Q235" s="280">
        <v>0</v>
      </c>
      <c r="R235" s="280">
        <v>6</v>
      </c>
      <c r="S235" s="280">
        <v>1</v>
      </c>
      <c r="T235" s="1098">
        <v>7</v>
      </c>
      <c r="U235" s="818">
        <v>0</v>
      </c>
      <c r="V235" s="818">
        <v>0</v>
      </c>
      <c r="W235" s="818">
        <v>0</v>
      </c>
      <c r="X235" s="818">
        <v>0</v>
      </c>
      <c r="Y235" s="818">
        <v>0</v>
      </c>
      <c r="Z235" s="818">
        <f t="shared" si="78"/>
        <v>0</v>
      </c>
      <c r="AA235" s="818">
        <f t="shared" si="76"/>
        <v>0</v>
      </c>
      <c r="AB235" s="818">
        <f t="shared" si="79"/>
        <v>0</v>
      </c>
      <c r="AC235" s="1108" t="s">
        <v>878</v>
      </c>
      <c r="AD235" s="1108" t="s">
        <v>878</v>
      </c>
      <c r="AE235" s="1121"/>
      <c r="AF235" s="831" t="s">
        <v>792</v>
      </c>
      <c r="AG235" s="832" t="s">
        <v>792</v>
      </c>
      <c r="AH235" s="842" t="s">
        <v>878</v>
      </c>
    </row>
    <row r="236" spans="1:34" ht="15.75" customHeight="1" thickBot="1">
      <c r="A236" s="1087" t="s">
        <v>243</v>
      </c>
      <c r="B236" s="1090" t="s">
        <v>555</v>
      </c>
      <c r="C236" s="783" t="s">
        <v>1289</v>
      </c>
      <c r="E236" s="1104">
        <v>0</v>
      </c>
      <c r="F236" s="1105">
        <v>0</v>
      </c>
      <c r="G236" s="1105">
        <v>0</v>
      </c>
      <c r="H236" s="1105">
        <v>0</v>
      </c>
      <c r="I236" s="1105">
        <v>0</v>
      </c>
      <c r="J236" s="1105">
        <v>1</v>
      </c>
      <c r="K236" s="1106">
        <v>0</v>
      </c>
      <c r="L236" s="1103">
        <f t="shared" si="60"/>
        <v>1</v>
      </c>
      <c r="M236" s="1097">
        <v>2</v>
      </c>
      <c r="N236" s="280">
        <v>0</v>
      </c>
      <c r="O236" s="280">
        <v>1</v>
      </c>
      <c r="P236" s="280">
        <v>0</v>
      </c>
      <c r="Q236" s="280">
        <v>4</v>
      </c>
      <c r="R236" s="280">
        <v>88</v>
      </c>
      <c r="S236" s="280">
        <v>2</v>
      </c>
      <c r="T236" s="1098">
        <v>97</v>
      </c>
      <c r="U236" s="818">
        <f>E236/M236</f>
        <v>0</v>
      </c>
      <c r="V236" s="818">
        <v>0</v>
      </c>
      <c r="W236" s="818">
        <f>G236/O236</f>
        <v>0</v>
      </c>
      <c r="X236" s="818">
        <v>0</v>
      </c>
      <c r="Y236" s="818">
        <f>I236/Q236</f>
        <v>0</v>
      </c>
      <c r="Z236" s="818">
        <f t="shared" si="78"/>
        <v>1.1363636363636364E-2</v>
      </c>
      <c r="AA236" s="818">
        <f t="shared" si="76"/>
        <v>0</v>
      </c>
      <c r="AB236" s="818">
        <f t="shared" si="79"/>
        <v>1.0309278350515464E-2</v>
      </c>
      <c r="AC236" s="1108" t="s">
        <v>878</v>
      </c>
      <c r="AD236" s="1108" t="s">
        <v>878</v>
      </c>
      <c r="AE236" s="1121"/>
      <c r="AF236" s="831" t="s">
        <v>792</v>
      </c>
      <c r="AG236" s="832" t="s">
        <v>792</v>
      </c>
      <c r="AH236" s="842" t="s">
        <v>878</v>
      </c>
    </row>
    <row r="237" spans="1:34" ht="15.75" customHeight="1" thickBot="1">
      <c r="A237" s="1087" t="s">
        <v>461</v>
      </c>
      <c r="B237" s="1090" t="s">
        <v>801</v>
      </c>
      <c r="C237" s="783" t="s">
        <v>1289</v>
      </c>
      <c r="E237" s="1104">
        <v>1</v>
      </c>
      <c r="F237" s="1105">
        <v>0</v>
      </c>
      <c r="G237" s="1105">
        <v>0</v>
      </c>
      <c r="H237" s="1105">
        <v>0</v>
      </c>
      <c r="I237" s="1105">
        <v>0</v>
      </c>
      <c r="J237" s="1105">
        <v>0</v>
      </c>
      <c r="K237" s="1106">
        <v>0</v>
      </c>
      <c r="L237" s="1103">
        <f t="shared" si="60"/>
        <v>1</v>
      </c>
      <c r="M237" s="1097">
        <v>38</v>
      </c>
      <c r="N237" s="280">
        <v>0</v>
      </c>
      <c r="O237" s="280">
        <v>0</v>
      </c>
      <c r="P237" s="280">
        <v>0</v>
      </c>
      <c r="Q237" s="280">
        <v>8</v>
      </c>
      <c r="R237" s="280">
        <v>5</v>
      </c>
      <c r="S237" s="280">
        <v>6</v>
      </c>
      <c r="T237" s="1098">
        <v>57</v>
      </c>
      <c r="U237" s="818">
        <f>E237/M237</f>
        <v>2.6315789473684209E-2</v>
      </c>
      <c r="V237" s="818">
        <v>0</v>
      </c>
      <c r="W237" s="818">
        <v>0</v>
      </c>
      <c r="X237" s="818">
        <v>0</v>
      </c>
      <c r="Y237" s="818">
        <f>I237/Q237</f>
        <v>0</v>
      </c>
      <c r="Z237" s="818">
        <f t="shared" si="78"/>
        <v>0</v>
      </c>
      <c r="AA237" s="818">
        <f t="shared" si="76"/>
        <v>0</v>
      </c>
      <c r="AB237" s="818">
        <f t="shared" si="79"/>
        <v>1.7543859649122806E-2</v>
      </c>
      <c r="AC237" s="1108" t="s">
        <v>878</v>
      </c>
      <c r="AD237" s="1108" t="s">
        <v>878</v>
      </c>
      <c r="AE237" s="1121"/>
      <c r="AF237" s="831" t="s">
        <v>792</v>
      </c>
      <c r="AG237" s="832" t="s">
        <v>792</v>
      </c>
      <c r="AH237" s="842" t="s">
        <v>878</v>
      </c>
    </row>
    <row r="238" spans="1:34" ht="15.75" customHeight="1" thickBot="1">
      <c r="A238" s="1087" t="s">
        <v>222</v>
      </c>
      <c r="B238" s="1090" t="s">
        <v>1122</v>
      </c>
      <c r="C238" s="783" t="s">
        <v>1289</v>
      </c>
      <c r="E238" s="1104">
        <v>0</v>
      </c>
      <c r="F238" s="1105">
        <v>0</v>
      </c>
      <c r="G238" s="1105">
        <v>0</v>
      </c>
      <c r="H238" s="1105">
        <v>0</v>
      </c>
      <c r="I238" s="1105">
        <v>0</v>
      </c>
      <c r="J238" s="1105">
        <v>0</v>
      </c>
      <c r="K238" s="1106">
        <v>0</v>
      </c>
      <c r="L238" s="1103">
        <f t="shared" si="60"/>
        <v>0</v>
      </c>
      <c r="M238" s="1097">
        <v>4</v>
      </c>
      <c r="N238" s="280">
        <v>1</v>
      </c>
      <c r="O238" s="280">
        <v>2</v>
      </c>
      <c r="P238" s="280">
        <v>0</v>
      </c>
      <c r="Q238" s="280">
        <v>6</v>
      </c>
      <c r="R238" s="280">
        <v>78</v>
      </c>
      <c r="S238" s="280">
        <v>9</v>
      </c>
      <c r="T238" s="1098">
        <v>100</v>
      </c>
      <c r="U238" s="818">
        <f>E238/M238</f>
        <v>0</v>
      </c>
      <c r="V238" s="818">
        <f>F238/N238</f>
        <v>0</v>
      </c>
      <c r="W238" s="818">
        <f>G238/O238</f>
        <v>0</v>
      </c>
      <c r="X238" s="818">
        <v>0</v>
      </c>
      <c r="Y238" s="818">
        <f>I238/Q238</f>
        <v>0</v>
      </c>
      <c r="Z238" s="818">
        <f t="shared" si="78"/>
        <v>0</v>
      </c>
      <c r="AA238" s="818">
        <f t="shared" si="76"/>
        <v>0</v>
      </c>
      <c r="AB238" s="818">
        <f t="shared" si="79"/>
        <v>0</v>
      </c>
      <c r="AC238" s="1108" t="s">
        <v>878</v>
      </c>
      <c r="AD238" s="1108" t="s">
        <v>878</v>
      </c>
      <c r="AE238" s="1121"/>
      <c r="AF238" s="831" t="s">
        <v>792</v>
      </c>
      <c r="AG238" s="832" t="s">
        <v>792</v>
      </c>
      <c r="AH238" s="842" t="s">
        <v>878</v>
      </c>
    </row>
    <row r="239" spans="1:34" ht="15.75" customHeight="1" thickBot="1">
      <c r="A239" s="1087" t="s">
        <v>1111</v>
      </c>
      <c r="B239" s="1090" t="s">
        <v>563</v>
      </c>
      <c r="C239" s="783" t="s">
        <v>1289</v>
      </c>
      <c r="E239" s="1104">
        <v>0</v>
      </c>
      <c r="F239" s="1105">
        <v>0</v>
      </c>
      <c r="G239" s="1105">
        <v>0</v>
      </c>
      <c r="H239" s="1105">
        <v>0</v>
      </c>
      <c r="I239" s="1105">
        <v>0</v>
      </c>
      <c r="J239" s="1105">
        <v>4</v>
      </c>
      <c r="K239" s="1106">
        <v>0</v>
      </c>
      <c r="L239" s="1103">
        <f t="shared" si="60"/>
        <v>4</v>
      </c>
      <c r="M239" s="1097">
        <v>7</v>
      </c>
      <c r="N239" s="280">
        <v>0</v>
      </c>
      <c r="O239" s="280">
        <v>0</v>
      </c>
      <c r="P239" s="280">
        <v>0</v>
      </c>
      <c r="Q239" s="280">
        <v>17</v>
      </c>
      <c r="R239" s="280">
        <v>211</v>
      </c>
      <c r="S239" s="280">
        <v>16</v>
      </c>
      <c r="T239" s="1098">
        <v>251</v>
      </c>
      <c r="U239" s="818">
        <f>E239/M239</f>
        <v>0</v>
      </c>
      <c r="V239" s="818">
        <v>0</v>
      </c>
      <c r="W239" s="818">
        <v>0</v>
      </c>
      <c r="X239" s="818">
        <v>0</v>
      </c>
      <c r="Y239" s="818">
        <f>I239/Q239</f>
        <v>0</v>
      </c>
      <c r="Z239" s="818">
        <f t="shared" si="78"/>
        <v>1.8957345971563982E-2</v>
      </c>
      <c r="AA239" s="818">
        <f t="shared" si="76"/>
        <v>0</v>
      </c>
      <c r="AB239" s="818">
        <f t="shared" si="79"/>
        <v>1.5936254980079681E-2</v>
      </c>
      <c r="AC239" s="1108" t="s">
        <v>878</v>
      </c>
      <c r="AD239" s="1108" t="s">
        <v>878</v>
      </c>
      <c r="AE239" s="1121"/>
      <c r="AF239" s="831" t="s">
        <v>792</v>
      </c>
      <c r="AG239" s="832" t="s">
        <v>792</v>
      </c>
      <c r="AH239" s="842" t="s">
        <v>878</v>
      </c>
    </row>
    <row r="240" spans="1:34" ht="15.75" thickBot="1">
      <c r="A240" s="1087" t="s">
        <v>407</v>
      </c>
      <c r="B240" s="1090" t="s">
        <v>638</v>
      </c>
      <c r="C240" s="783" t="s">
        <v>1289</v>
      </c>
      <c r="E240" s="1104">
        <v>0</v>
      </c>
      <c r="F240" s="1105">
        <v>0</v>
      </c>
      <c r="G240" s="1105">
        <v>0</v>
      </c>
      <c r="H240" s="1105">
        <v>0</v>
      </c>
      <c r="I240" s="1105">
        <v>0</v>
      </c>
      <c r="J240" s="1105">
        <v>0</v>
      </c>
      <c r="K240" s="1106">
        <v>0</v>
      </c>
      <c r="L240" s="1103">
        <f t="shared" si="60"/>
        <v>0</v>
      </c>
      <c r="M240" s="1097">
        <v>0</v>
      </c>
      <c r="N240" s="280">
        <v>0</v>
      </c>
      <c r="O240" s="280">
        <v>0</v>
      </c>
      <c r="P240" s="280">
        <v>0</v>
      </c>
      <c r="Q240" s="280">
        <v>0</v>
      </c>
      <c r="R240" s="280">
        <v>13</v>
      </c>
      <c r="S240" s="280">
        <v>2</v>
      </c>
      <c r="T240" s="1098">
        <v>15</v>
      </c>
      <c r="U240" s="818">
        <v>0</v>
      </c>
      <c r="V240" s="818">
        <v>0</v>
      </c>
      <c r="W240" s="818">
        <v>0</v>
      </c>
      <c r="X240" s="818">
        <v>0</v>
      </c>
      <c r="Y240" s="818">
        <v>0</v>
      </c>
      <c r="Z240" s="818">
        <f t="shared" si="78"/>
        <v>0</v>
      </c>
      <c r="AA240" s="818">
        <f t="shared" si="76"/>
        <v>0</v>
      </c>
      <c r="AB240" s="818">
        <f t="shared" si="79"/>
        <v>0</v>
      </c>
      <c r="AC240" s="1108" t="s">
        <v>878</v>
      </c>
      <c r="AD240" s="1108" t="s">
        <v>878</v>
      </c>
      <c r="AE240" s="1121"/>
      <c r="AF240" s="831" t="s">
        <v>792</v>
      </c>
      <c r="AG240" s="832" t="s">
        <v>792</v>
      </c>
      <c r="AH240" s="842" t="s">
        <v>878</v>
      </c>
    </row>
    <row r="241" spans="1:34" ht="15.75" customHeight="1" thickBot="1">
      <c r="A241" s="1087" t="s">
        <v>1138</v>
      </c>
      <c r="B241" s="1090" t="s">
        <v>773</v>
      </c>
      <c r="C241" s="783" t="s">
        <v>1289</v>
      </c>
      <c r="E241" s="1104">
        <v>0</v>
      </c>
      <c r="F241" s="1105">
        <v>0</v>
      </c>
      <c r="G241" s="1105">
        <v>0</v>
      </c>
      <c r="H241" s="1105">
        <v>0</v>
      </c>
      <c r="I241" s="1105">
        <v>0</v>
      </c>
      <c r="J241" s="1105">
        <v>0</v>
      </c>
      <c r="K241" s="1106">
        <v>0</v>
      </c>
      <c r="L241" s="1103">
        <f t="shared" si="60"/>
        <v>0</v>
      </c>
      <c r="M241" s="1097">
        <v>0</v>
      </c>
      <c r="N241" s="280">
        <v>0</v>
      </c>
      <c r="O241" s="280">
        <v>0</v>
      </c>
      <c r="P241" s="280">
        <v>0</v>
      </c>
      <c r="Q241" s="280">
        <v>0</v>
      </c>
      <c r="R241" s="280">
        <v>9</v>
      </c>
      <c r="S241" s="280">
        <v>2</v>
      </c>
      <c r="T241" s="1098">
        <v>11</v>
      </c>
      <c r="U241" s="818">
        <v>0</v>
      </c>
      <c r="V241" s="818">
        <v>0</v>
      </c>
      <c r="W241" s="818">
        <v>0</v>
      </c>
      <c r="X241" s="818">
        <v>0</v>
      </c>
      <c r="Y241" s="818">
        <v>0</v>
      </c>
      <c r="Z241" s="818">
        <f t="shared" si="78"/>
        <v>0</v>
      </c>
      <c r="AA241" s="818">
        <f t="shared" si="76"/>
        <v>0</v>
      </c>
      <c r="AB241" s="818">
        <f t="shared" si="79"/>
        <v>0</v>
      </c>
      <c r="AC241" s="1108" t="s">
        <v>878</v>
      </c>
      <c r="AD241" s="1108" t="s">
        <v>878</v>
      </c>
      <c r="AE241" s="1121"/>
      <c r="AF241" s="831" t="s">
        <v>792</v>
      </c>
      <c r="AG241" s="832" t="s">
        <v>792</v>
      </c>
      <c r="AH241" s="842" t="s">
        <v>878</v>
      </c>
    </row>
    <row r="242" spans="1:34" ht="15.75" customHeight="1" thickBot="1">
      <c r="A242" s="1087" t="s">
        <v>455</v>
      </c>
      <c r="B242" s="1090" t="s">
        <v>1126</v>
      </c>
      <c r="C242" s="783" t="s">
        <v>1289</v>
      </c>
      <c r="E242" s="1104">
        <v>0</v>
      </c>
      <c r="F242" s="1105">
        <v>0</v>
      </c>
      <c r="G242" s="1105">
        <v>0</v>
      </c>
      <c r="H242" s="1105">
        <v>0</v>
      </c>
      <c r="I242" s="1105">
        <v>0</v>
      </c>
      <c r="J242" s="1105">
        <v>0</v>
      </c>
      <c r="K242" s="1106">
        <v>0</v>
      </c>
      <c r="L242" s="1103">
        <f t="shared" si="60"/>
        <v>0</v>
      </c>
      <c r="M242" s="1097">
        <v>1</v>
      </c>
      <c r="N242" s="280">
        <v>0</v>
      </c>
      <c r="O242" s="280">
        <v>0</v>
      </c>
      <c r="P242" s="280">
        <v>0</v>
      </c>
      <c r="Q242" s="280">
        <v>0</v>
      </c>
      <c r="R242" s="280">
        <v>3</v>
      </c>
      <c r="S242" s="280">
        <v>0</v>
      </c>
      <c r="T242" s="1098">
        <v>4</v>
      </c>
      <c r="U242" s="818">
        <f>E242/M242</f>
        <v>0</v>
      </c>
      <c r="V242" s="818">
        <v>0</v>
      </c>
      <c r="W242" s="818">
        <v>0</v>
      </c>
      <c r="X242" s="818">
        <v>0</v>
      </c>
      <c r="Y242" s="818">
        <v>0</v>
      </c>
      <c r="Z242" s="818">
        <f t="shared" si="78"/>
        <v>0</v>
      </c>
      <c r="AA242" s="818">
        <v>0</v>
      </c>
      <c r="AB242" s="818">
        <f t="shared" si="79"/>
        <v>0</v>
      </c>
      <c r="AC242" s="1108" t="s">
        <v>878</v>
      </c>
      <c r="AD242" s="1108" t="s">
        <v>878</v>
      </c>
      <c r="AE242" s="1121"/>
      <c r="AF242" s="831" t="s">
        <v>792</v>
      </c>
      <c r="AG242" s="832" t="s">
        <v>792</v>
      </c>
      <c r="AH242" s="842" t="s">
        <v>878</v>
      </c>
    </row>
    <row r="243" spans="1:34" ht="15.75" customHeight="1" thickBot="1">
      <c r="A243" s="1087" t="s">
        <v>95</v>
      </c>
      <c r="B243" s="1090" t="s">
        <v>1019</v>
      </c>
      <c r="C243" s="783" t="s">
        <v>1289</v>
      </c>
      <c r="E243" s="1104">
        <v>0</v>
      </c>
      <c r="F243" s="1105">
        <v>0</v>
      </c>
      <c r="G243" s="1105">
        <v>0</v>
      </c>
      <c r="H243" s="1105">
        <v>0</v>
      </c>
      <c r="I243" s="1105">
        <v>0</v>
      </c>
      <c r="J243" s="1105">
        <v>1</v>
      </c>
      <c r="K243" s="1106">
        <v>0</v>
      </c>
      <c r="L243" s="1103">
        <f t="shared" si="60"/>
        <v>1</v>
      </c>
      <c r="M243" s="1097">
        <v>8</v>
      </c>
      <c r="N243" s="280">
        <v>0</v>
      </c>
      <c r="O243" s="280">
        <v>0</v>
      </c>
      <c r="P243" s="280">
        <v>0</v>
      </c>
      <c r="Q243" s="280">
        <v>1</v>
      </c>
      <c r="R243" s="280">
        <v>12</v>
      </c>
      <c r="S243" s="280">
        <v>4</v>
      </c>
      <c r="T243" s="1098">
        <v>25</v>
      </c>
      <c r="U243" s="818">
        <f>E243/M243</f>
        <v>0</v>
      </c>
      <c r="V243" s="818">
        <v>0</v>
      </c>
      <c r="W243" s="818">
        <v>0</v>
      </c>
      <c r="X243" s="818">
        <v>0</v>
      </c>
      <c r="Y243" s="818">
        <f>I243/Q243</f>
        <v>0</v>
      </c>
      <c r="Z243" s="818">
        <f t="shared" si="78"/>
        <v>8.3333333333333329E-2</v>
      </c>
      <c r="AA243" s="818">
        <f>K243/S243</f>
        <v>0</v>
      </c>
      <c r="AB243" s="818">
        <f t="shared" si="79"/>
        <v>0.04</v>
      </c>
      <c r="AC243" s="1108" t="s">
        <v>878</v>
      </c>
      <c r="AD243" s="1108" t="s">
        <v>878</v>
      </c>
      <c r="AE243" s="1121"/>
      <c r="AF243" s="831" t="s">
        <v>792</v>
      </c>
      <c r="AG243" s="832" t="s">
        <v>792</v>
      </c>
      <c r="AH243" s="842" t="s">
        <v>878</v>
      </c>
    </row>
    <row r="244" spans="1:34" ht="15.75" thickBot="1">
      <c r="A244" s="1087" t="s">
        <v>436</v>
      </c>
      <c r="B244" s="1090" t="s">
        <v>646</v>
      </c>
      <c r="C244" s="783" t="s">
        <v>1289</v>
      </c>
      <c r="E244" s="1104">
        <v>0</v>
      </c>
      <c r="F244" s="1105">
        <v>0</v>
      </c>
      <c r="G244" s="1105">
        <v>0</v>
      </c>
      <c r="H244" s="1105">
        <v>0</v>
      </c>
      <c r="I244" s="1105">
        <v>0</v>
      </c>
      <c r="J244" s="1105">
        <v>2</v>
      </c>
      <c r="K244" s="1106">
        <v>0</v>
      </c>
      <c r="L244" s="1103">
        <f t="shared" si="60"/>
        <v>2</v>
      </c>
      <c r="M244" s="1097">
        <v>11</v>
      </c>
      <c r="N244" s="280">
        <v>0</v>
      </c>
      <c r="O244" s="280">
        <v>1</v>
      </c>
      <c r="P244" s="280">
        <v>0</v>
      </c>
      <c r="Q244" s="280">
        <v>0</v>
      </c>
      <c r="R244" s="280">
        <v>54</v>
      </c>
      <c r="S244" s="280">
        <v>5</v>
      </c>
      <c r="T244" s="1098">
        <v>71</v>
      </c>
      <c r="U244" s="818">
        <f>E244/M244</f>
        <v>0</v>
      </c>
      <c r="V244" s="818">
        <v>0</v>
      </c>
      <c r="W244" s="818">
        <f>G244/O244</f>
        <v>0</v>
      </c>
      <c r="X244" s="818">
        <v>0</v>
      </c>
      <c r="Y244" s="818">
        <v>0</v>
      </c>
      <c r="Z244" s="818">
        <f t="shared" si="78"/>
        <v>3.7037037037037035E-2</v>
      </c>
      <c r="AA244" s="818">
        <f>K244/S244</f>
        <v>0</v>
      </c>
      <c r="AB244" s="818">
        <f t="shared" si="79"/>
        <v>2.8169014084507043E-2</v>
      </c>
      <c r="AC244" s="1108" t="s">
        <v>878</v>
      </c>
      <c r="AD244" s="1108" t="s">
        <v>792</v>
      </c>
      <c r="AE244" s="1121" t="s">
        <v>1621</v>
      </c>
      <c r="AF244" s="831" t="s">
        <v>792</v>
      </c>
      <c r="AG244" s="832" t="s">
        <v>792</v>
      </c>
      <c r="AH244" s="842" t="s">
        <v>878</v>
      </c>
    </row>
    <row r="245" spans="1:34" ht="15.75" customHeight="1" thickBot="1">
      <c r="A245" s="1087" t="s">
        <v>272</v>
      </c>
      <c r="B245" s="1090" t="s">
        <v>678</v>
      </c>
      <c r="C245" s="783" t="s">
        <v>1289</v>
      </c>
      <c r="E245" s="1104">
        <v>0</v>
      </c>
      <c r="F245" s="1105">
        <v>0</v>
      </c>
      <c r="G245" s="1105">
        <v>0</v>
      </c>
      <c r="H245" s="1105">
        <v>0</v>
      </c>
      <c r="I245" s="1105">
        <v>0</v>
      </c>
      <c r="J245" s="1105">
        <v>0</v>
      </c>
      <c r="K245" s="1106">
        <v>0</v>
      </c>
      <c r="L245" s="1103">
        <f t="shared" si="60"/>
        <v>0</v>
      </c>
      <c r="M245" s="1097">
        <v>0</v>
      </c>
      <c r="N245" s="280">
        <v>0</v>
      </c>
      <c r="O245" s="280">
        <v>0</v>
      </c>
      <c r="P245" s="280">
        <v>0</v>
      </c>
      <c r="Q245" s="280">
        <v>0</v>
      </c>
      <c r="R245" s="280">
        <v>24</v>
      </c>
      <c r="S245" s="280">
        <v>0</v>
      </c>
      <c r="T245" s="1098">
        <v>24</v>
      </c>
      <c r="U245" s="818">
        <v>0</v>
      </c>
      <c r="V245" s="818">
        <v>0</v>
      </c>
      <c r="W245" s="818">
        <v>0</v>
      </c>
      <c r="X245" s="818">
        <v>0</v>
      </c>
      <c r="Y245" s="818">
        <v>0</v>
      </c>
      <c r="Z245" s="818">
        <f t="shared" si="78"/>
        <v>0</v>
      </c>
      <c r="AA245" s="818">
        <v>0</v>
      </c>
      <c r="AB245" s="818">
        <f t="shared" si="79"/>
        <v>0</v>
      </c>
      <c r="AC245" s="1108" t="s">
        <v>878</v>
      </c>
      <c r="AD245" s="1108" t="s">
        <v>878</v>
      </c>
      <c r="AE245" s="1121"/>
      <c r="AF245" s="831" t="s">
        <v>792</v>
      </c>
      <c r="AG245" s="832" t="s">
        <v>792</v>
      </c>
      <c r="AH245" s="842" t="s">
        <v>878</v>
      </c>
    </row>
    <row r="246" spans="1:34" ht="15.75" customHeight="1" thickBot="1">
      <c r="A246" s="1087" t="s">
        <v>418</v>
      </c>
      <c r="B246" s="1090" t="s">
        <v>624</v>
      </c>
      <c r="C246" s="783" t="s">
        <v>1289</v>
      </c>
      <c r="E246" s="1104">
        <v>0</v>
      </c>
      <c r="F246" s="1105">
        <v>0</v>
      </c>
      <c r="G246" s="1105">
        <v>0</v>
      </c>
      <c r="H246" s="1105">
        <v>0</v>
      </c>
      <c r="I246" s="1105">
        <v>0</v>
      </c>
      <c r="J246" s="1105">
        <v>1</v>
      </c>
      <c r="K246" s="1106">
        <v>0</v>
      </c>
      <c r="L246" s="1103">
        <f t="shared" si="60"/>
        <v>1</v>
      </c>
      <c r="M246" s="1097">
        <v>5</v>
      </c>
      <c r="N246" s="280">
        <v>0</v>
      </c>
      <c r="O246" s="280">
        <v>2</v>
      </c>
      <c r="P246" s="280">
        <v>0</v>
      </c>
      <c r="Q246" s="280">
        <v>8</v>
      </c>
      <c r="R246" s="280">
        <v>96</v>
      </c>
      <c r="S246" s="280">
        <v>3</v>
      </c>
      <c r="T246" s="1098">
        <v>114</v>
      </c>
      <c r="U246" s="818">
        <f t="shared" ref="U246:U253" si="80">E246/M246</f>
        <v>0</v>
      </c>
      <c r="V246" s="818">
        <v>0</v>
      </c>
      <c r="W246" s="818">
        <f t="shared" ref="W246:W251" si="81">G246/O246</f>
        <v>0</v>
      </c>
      <c r="X246" s="818">
        <v>0</v>
      </c>
      <c r="Y246" s="818">
        <f t="shared" ref="Y246:Y257" si="82">I246/Q246</f>
        <v>0</v>
      </c>
      <c r="Z246" s="818">
        <f t="shared" si="78"/>
        <v>1.0416666666666666E-2</v>
      </c>
      <c r="AA246" s="818">
        <f t="shared" ref="AA246:AA255" si="83">K246/S246</f>
        <v>0</v>
      </c>
      <c r="AB246" s="818">
        <f t="shared" si="79"/>
        <v>8.771929824561403E-3</v>
      </c>
      <c r="AC246" s="1108" t="s">
        <v>878</v>
      </c>
      <c r="AD246" s="1108" t="s">
        <v>878</v>
      </c>
      <c r="AE246" s="1121"/>
      <c r="AF246" s="831" t="s">
        <v>792</v>
      </c>
      <c r="AG246" s="832" t="s">
        <v>792</v>
      </c>
      <c r="AH246" s="842" t="s">
        <v>878</v>
      </c>
    </row>
    <row r="247" spans="1:34" ht="15.75" customHeight="1" thickBot="1">
      <c r="A247" s="1087" t="s">
        <v>126</v>
      </c>
      <c r="B247" s="1090" t="s">
        <v>814</v>
      </c>
      <c r="C247" s="783" t="s">
        <v>1296</v>
      </c>
      <c r="D247" s="14"/>
      <c r="E247" s="1104">
        <v>0</v>
      </c>
      <c r="F247" s="1105">
        <v>0</v>
      </c>
      <c r="G247" s="1105">
        <v>0</v>
      </c>
      <c r="H247" s="1105">
        <v>0</v>
      </c>
      <c r="I247" s="1105">
        <v>0</v>
      </c>
      <c r="J247" s="1105">
        <v>9</v>
      </c>
      <c r="K247" s="1106">
        <v>1</v>
      </c>
      <c r="L247" s="1103">
        <f t="shared" si="60"/>
        <v>10</v>
      </c>
      <c r="M247" s="1097">
        <v>10</v>
      </c>
      <c r="N247" s="280">
        <v>6</v>
      </c>
      <c r="O247" s="280">
        <v>12</v>
      </c>
      <c r="P247" s="280">
        <v>1</v>
      </c>
      <c r="Q247" s="280">
        <v>76</v>
      </c>
      <c r="R247" s="280">
        <v>546</v>
      </c>
      <c r="S247" s="280">
        <v>75</v>
      </c>
      <c r="T247" s="1098">
        <v>726</v>
      </c>
      <c r="U247" s="818">
        <f t="shared" si="80"/>
        <v>0</v>
      </c>
      <c r="V247" s="818">
        <f t="shared" ref="V247:V252" si="84">F247/N247</f>
        <v>0</v>
      </c>
      <c r="W247" s="818">
        <f t="shared" si="81"/>
        <v>0</v>
      </c>
      <c r="X247" s="818">
        <f>H247/P247</f>
        <v>0</v>
      </c>
      <c r="Y247" s="818">
        <f t="shared" si="82"/>
        <v>0</v>
      </c>
      <c r="Z247" s="818">
        <f t="shared" si="78"/>
        <v>1.6483516483516484E-2</v>
      </c>
      <c r="AA247" s="818">
        <f t="shared" si="83"/>
        <v>1.3333333333333334E-2</v>
      </c>
      <c r="AB247" s="818">
        <f t="shared" si="79"/>
        <v>1.3774104683195593E-2</v>
      </c>
      <c r="AC247" s="1108" t="s">
        <v>878</v>
      </c>
      <c r="AD247" s="1108" t="s">
        <v>878</v>
      </c>
      <c r="AE247" s="1121"/>
      <c r="AF247" s="831" t="s">
        <v>792</v>
      </c>
      <c r="AG247" s="832" t="s">
        <v>792</v>
      </c>
      <c r="AH247" s="842" t="s">
        <v>878</v>
      </c>
    </row>
    <row r="248" spans="1:34" ht="15.75" customHeight="1" thickBot="1">
      <c r="A248" s="1087" t="s">
        <v>270</v>
      </c>
      <c r="B248" s="1090" t="s">
        <v>677</v>
      </c>
      <c r="C248" s="783" t="s">
        <v>1296</v>
      </c>
      <c r="E248" s="1104">
        <v>0</v>
      </c>
      <c r="F248" s="1105">
        <v>1</v>
      </c>
      <c r="G248" s="1105">
        <v>2</v>
      </c>
      <c r="H248" s="1105">
        <v>2</v>
      </c>
      <c r="I248" s="1105">
        <v>3</v>
      </c>
      <c r="J248" s="1105">
        <v>4</v>
      </c>
      <c r="K248" s="1106">
        <v>0</v>
      </c>
      <c r="L248" s="1103">
        <f t="shared" si="60"/>
        <v>12</v>
      </c>
      <c r="M248" s="1097">
        <v>24</v>
      </c>
      <c r="N248" s="280">
        <v>65</v>
      </c>
      <c r="O248" s="280">
        <v>125</v>
      </c>
      <c r="P248" s="280">
        <v>32</v>
      </c>
      <c r="Q248" s="280">
        <v>307</v>
      </c>
      <c r="R248" s="280">
        <v>923</v>
      </c>
      <c r="S248" s="280">
        <v>200</v>
      </c>
      <c r="T248" s="1098">
        <v>1676</v>
      </c>
      <c r="U248" s="818">
        <f t="shared" si="80"/>
        <v>0</v>
      </c>
      <c r="V248" s="818">
        <f t="shared" si="84"/>
        <v>1.5384615384615385E-2</v>
      </c>
      <c r="W248" s="818">
        <f t="shared" si="81"/>
        <v>1.6E-2</v>
      </c>
      <c r="X248" s="818">
        <f>H248/P248</f>
        <v>6.25E-2</v>
      </c>
      <c r="Y248" s="818">
        <f t="shared" si="82"/>
        <v>9.7719869706840382E-3</v>
      </c>
      <c r="Z248" s="818">
        <f t="shared" si="78"/>
        <v>4.3336944745395447E-3</v>
      </c>
      <c r="AA248" s="818">
        <f t="shared" si="83"/>
        <v>0</v>
      </c>
      <c r="AB248" s="818">
        <f t="shared" si="79"/>
        <v>7.1599045346062056E-3</v>
      </c>
      <c r="AC248" s="1108" t="s">
        <v>878</v>
      </c>
      <c r="AD248" s="1108" t="s">
        <v>792</v>
      </c>
      <c r="AE248" s="1121" t="s">
        <v>1946</v>
      </c>
      <c r="AF248" s="831" t="s">
        <v>792</v>
      </c>
      <c r="AG248" s="832" t="s">
        <v>792</v>
      </c>
      <c r="AH248" s="842" t="s">
        <v>878</v>
      </c>
    </row>
    <row r="249" spans="1:34" ht="15.75" customHeight="1" thickBot="1">
      <c r="A249" s="1087" t="s">
        <v>134</v>
      </c>
      <c r="B249" s="1090" t="s">
        <v>789</v>
      </c>
      <c r="C249" s="783" t="s">
        <v>1296</v>
      </c>
      <c r="E249" s="1104">
        <v>0</v>
      </c>
      <c r="F249" s="1105">
        <v>0</v>
      </c>
      <c r="G249" s="1105">
        <v>0</v>
      </c>
      <c r="H249" s="1105">
        <v>0</v>
      </c>
      <c r="I249" s="1105">
        <v>2</v>
      </c>
      <c r="J249" s="1105">
        <v>6</v>
      </c>
      <c r="K249" s="1106">
        <v>0</v>
      </c>
      <c r="L249" s="1103">
        <f t="shared" si="60"/>
        <v>8</v>
      </c>
      <c r="M249" s="1097">
        <v>13</v>
      </c>
      <c r="N249" s="280">
        <v>15</v>
      </c>
      <c r="O249" s="280">
        <v>27</v>
      </c>
      <c r="P249" s="280">
        <v>5</v>
      </c>
      <c r="Q249" s="280">
        <v>96</v>
      </c>
      <c r="R249" s="280">
        <v>592</v>
      </c>
      <c r="S249" s="280">
        <v>75</v>
      </c>
      <c r="T249" s="1098">
        <v>823</v>
      </c>
      <c r="U249" s="818">
        <f t="shared" si="80"/>
        <v>0</v>
      </c>
      <c r="V249" s="818">
        <f t="shared" si="84"/>
        <v>0</v>
      </c>
      <c r="W249" s="818">
        <f t="shared" si="81"/>
        <v>0</v>
      </c>
      <c r="X249" s="818">
        <f>H249/P249</f>
        <v>0</v>
      </c>
      <c r="Y249" s="818">
        <f t="shared" si="82"/>
        <v>2.0833333333333332E-2</v>
      </c>
      <c r="Z249" s="818">
        <f t="shared" si="78"/>
        <v>1.0135135135135136E-2</v>
      </c>
      <c r="AA249" s="818">
        <f t="shared" si="83"/>
        <v>0</v>
      </c>
      <c r="AB249" s="818">
        <f t="shared" si="79"/>
        <v>9.7205346294046164E-3</v>
      </c>
      <c r="AC249" s="1108" t="s">
        <v>878</v>
      </c>
      <c r="AD249" s="1108" t="s">
        <v>878</v>
      </c>
      <c r="AE249" s="1121"/>
      <c r="AF249" s="831" t="s">
        <v>792</v>
      </c>
      <c r="AG249" s="832" t="s">
        <v>792</v>
      </c>
      <c r="AH249" s="842" t="s">
        <v>878</v>
      </c>
    </row>
    <row r="250" spans="1:34" ht="15.75" customHeight="1" thickBot="1">
      <c r="A250" s="1087" t="s">
        <v>54</v>
      </c>
      <c r="B250" s="1090" t="s">
        <v>509</v>
      </c>
      <c r="C250" s="783" t="s">
        <v>1296</v>
      </c>
      <c r="E250" s="1104">
        <v>0</v>
      </c>
      <c r="F250" s="1105">
        <v>0</v>
      </c>
      <c r="G250" s="1105">
        <v>1</v>
      </c>
      <c r="H250" s="1105">
        <v>1</v>
      </c>
      <c r="I250" s="1105">
        <v>0</v>
      </c>
      <c r="J250" s="1105">
        <v>7</v>
      </c>
      <c r="K250" s="1106">
        <v>1</v>
      </c>
      <c r="L250" s="1103">
        <f t="shared" si="60"/>
        <v>10</v>
      </c>
      <c r="M250" s="1097">
        <v>5</v>
      </c>
      <c r="N250" s="280">
        <v>62</v>
      </c>
      <c r="O250" s="280">
        <v>34</v>
      </c>
      <c r="P250" s="280">
        <v>7</v>
      </c>
      <c r="Q250" s="280">
        <v>153</v>
      </c>
      <c r="R250" s="280">
        <v>856</v>
      </c>
      <c r="S250" s="280">
        <v>101</v>
      </c>
      <c r="T250" s="1098">
        <v>1218</v>
      </c>
      <c r="U250" s="818">
        <f t="shared" si="80"/>
        <v>0</v>
      </c>
      <c r="V250" s="818">
        <f t="shared" si="84"/>
        <v>0</v>
      </c>
      <c r="W250" s="818">
        <f t="shared" si="81"/>
        <v>2.9411764705882353E-2</v>
      </c>
      <c r="X250" s="818">
        <f>H250/P250</f>
        <v>0.14285714285714285</v>
      </c>
      <c r="Y250" s="818">
        <f t="shared" si="82"/>
        <v>0</v>
      </c>
      <c r="Z250" s="818">
        <f t="shared" si="78"/>
        <v>8.1775700934579431E-3</v>
      </c>
      <c r="AA250" s="818">
        <f t="shared" si="83"/>
        <v>9.9009900990099011E-3</v>
      </c>
      <c r="AB250" s="818">
        <f t="shared" si="79"/>
        <v>8.2101806239737278E-3</v>
      </c>
      <c r="AC250" s="1108" t="s">
        <v>878</v>
      </c>
      <c r="AD250" s="1108" t="s">
        <v>878</v>
      </c>
      <c r="AE250" s="1121"/>
      <c r="AF250" s="831" t="s">
        <v>792</v>
      </c>
      <c r="AG250" s="832" t="s">
        <v>792</v>
      </c>
      <c r="AH250" s="842" t="s">
        <v>878</v>
      </c>
    </row>
    <row r="251" spans="1:34" ht="15.75" customHeight="1" thickBot="1">
      <c r="A251" s="1087" t="s">
        <v>315</v>
      </c>
      <c r="B251" s="1090" t="s">
        <v>734</v>
      </c>
      <c r="C251" s="783" t="s">
        <v>1296</v>
      </c>
      <c r="E251" s="1104">
        <v>0</v>
      </c>
      <c r="F251" s="1105">
        <v>0</v>
      </c>
      <c r="G251" s="1105">
        <v>0</v>
      </c>
      <c r="H251" s="1105">
        <v>0</v>
      </c>
      <c r="I251" s="1105">
        <v>1</v>
      </c>
      <c r="J251" s="1105">
        <v>1</v>
      </c>
      <c r="K251" s="1106">
        <v>0</v>
      </c>
      <c r="L251" s="1103">
        <f t="shared" si="60"/>
        <v>2</v>
      </c>
      <c r="M251" s="1097">
        <v>2</v>
      </c>
      <c r="N251" s="280">
        <v>1</v>
      </c>
      <c r="O251" s="280">
        <v>2</v>
      </c>
      <c r="P251" s="280">
        <v>0</v>
      </c>
      <c r="Q251" s="280">
        <v>8</v>
      </c>
      <c r="R251" s="280">
        <v>74</v>
      </c>
      <c r="S251" s="280">
        <v>6</v>
      </c>
      <c r="T251" s="1098">
        <v>93</v>
      </c>
      <c r="U251" s="818">
        <f t="shared" si="80"/>
        <v>0</v>
      </c>
      <c r="V251" s="818">
        <f t="shared" si="84"/>
        <v>0</v>
      </c>
      <c r="W251" s="818">
        <f t="shared" si="81"/>
        <v>0</v>
      </c>
      <c r="X251" s="818">
        <v>0</v>
      </c>
      <c r="Y251" s="818">
        <f t="shared" si="82"/>
        <v>0.125</v>
      </c>
      <c r="Z251" s="818">
        <f t="shared" si="78"/>
        <v>1.3513513513513514E-2</v>
      </c>
      <c r="AA251" s="818">
        <f t="shared" si="83"/>
        <v>0</v>
      </c>
      <c r="AB251" s="818">
        <f t="shared" si="79"/>
        <v>2.1505376344086023E-2</v>
      </c>
      <c r="AC251" s="1108" t="s">
        <v>878</v>
      </c>
      <c r="AD251" s="1108" t="s">
        <v>878</v>
      </c>
      <c r="AE251" s="1121"/>
      <c r="AF251" s="831" t="s">
        <v>792</v>
      </c>
      <c r="AG251" s="832" t="s">
        <v>792</v>
      </c>
      <c r="AH251" s="842" t="s">
        <v>878</v>
      </c>
    </row>
    <row r="252" spans="1:34" ht="15.75" customHeight="1" thickBot="1">
      <c r="A252" s="1087" t="s">
        <v>384</v>
      </c>
      <c r="B252" s="1090" t="s">
        <v>608</v>
      </c>
      <c r="C252" s="783" t="s">
        <v>1296</v>
      </c>
      <c r="E252" s="1104">
        <v>0</v>
      </c>
      <c r="F252" s="1105">
        <v>0</v>
      </c>
      <c r="G252" s="1105">
        <v>1</v>
      </c>
      <c r="H252" s="1105">
        <v>0</v>
      </c>
      <c r="I252" s="1105">
        <v>0</v>
      </c>
      <c r="J252" s="1105">
        <v>1</v>
      </c>
      <c r="K252" s="1106">
        <v>0</v>
      </c>
      <c r="L252" s="1103">
        <f t="shared" si="60"/>
        <v>2</v>
      </c>
      <c r="M252" s="1097">
        <v>2</v>
      </c>
      <c r="N252" s="280">
        <v>2</v>
      </c>
      <c r="O252" s="280">
        <v>0</v>
      </c>
      <c r="P252" s="280">
        <v>0</v>
      </c>
      <c r="Q252" s="280">
        <v>4</v>
      </c>
      <c r="R252" s="280">
        <v>56</v>
      </c>
      <c r="S252" s="280">
        <v>3</v>
      </c>
      <c r="T252" s="1098">
        <v>67</v>
      </c>
      <c r="U252" s="818">
        <f t="shared" si="80"/>
        <v>0</v>
      </c>
      <c r="V252" s="818">
        <f t="shared" si="84"/>
        <v>0</v>
      </c>
      <c r="W252" s="818">
        <v>0</v>
      </c>
      <c r="X252" s="818">
        <v>0</v>
      </c>
      <c r="Y252" s="818">
        <f t="shared" si="82"/>
        <v>0</v>
      </c>
      <c r="Z252" s="818">
        <f t="shared" si="78"/>
        <v>1.7857142857142856E-2</v>
      </c>
      <c r="AA252" s="818">
        <f t="shared" si="83"/>
        <v>0</v>
      </c>
      <c r="AB252" s="818">
        <f t="shared" si="79"/>
        <v>2.9850746268656716E-2</v>
      </c>
      <c r="AC252" s="1108" t="s">
        <v>878</v>
      </c>
      <c r="AD252" s="1108" t="s">
        <v>878</v>
      </c>
      <c r="AE252" s="1121"/>
      <c r="AF252" s="831" t="s">
        <v>792</v>
      </c>
      <c r="AG252" s="832" t="s">
        <v>792</v>
      </c>
      <c r="AH252" s="842" t="s">
        <v>878</v>
      </c>
    </row>
    <row r="253" spans="1:34" ht="15.75" customHeight="1" thickBot="1">
      <c r="A253" s="1087" t="s">
        <v>214</v>
      </c>
      <c r="B253" s="1090" t="s">
        <v>744</v>
      </c>
      <c r="C253" s="783" t="s">
        <v>1296</v>
      </c>
      <c r="E253" s="1104">
        <v>0</v>
      </c>
      <c r="F253" s="1105">
        <v>0</v>
      </c>
      <c r="G253" s="1105">
        <v>0</v>
      </c>
      <c r="H253" s="1105">
        <v>0</v>
      </c>
      <c r="I253" s="1105">
        <v>0</v>
      </c>
      <c r="J253" s="1105">
        <v>0</v>
      </c>
      <c r="K253" s="1106">
        <v>0</v>
      </c>
      <c r="L253" s="1103">
        <f t="shared" si="60"/>
        <v>0</v>
      </c>
      <c r="M253" s="1097">
        <v>16</v>
      </c>
      <c r="N253" s="280">
        <v>0</v>
      </c>
      <c r="O253" s="280">
        <v>4</v>
      </c>
      <c r="P253" s="280">
        <v>0</v>
      </c>
      <c r="Q253" s="280">
        <v>42</v>
      </c>
      <c r="R253" s="280">
        <v>242</v>
      </c>
      <c r="S253" s="280">
        <v>22</v>
      </c>
      <c r="T253" s="1098">
        <v>326</v>
      </c>
      <c r="U253" s="818">
        <f t="shared" si="80"/>
        <v>0</v>
      </c>
      <c r="V253" s="818">
        <v>0</v>
      </c>
      <c r="W253" s="818">
        <f>G253/O253</f>
        <v>0</v>
      </c>
      <c r="X253" s="818">
        <v>0</v>
      </c>
      <c r="Y253" s="818">
        <f t="shared" si="82"/>
        <v>0</v>
      </c>
      <c r="Z253" s="818">
        <f t="shared" si="78"/>
        <v>0</v>
      </c>
      <c r="AA253" s="818">
        <f t="shared" si="83"/>
        <v>0</v>
      </c>
      <c r="AB253" s="818">
        <f t="shared" si="79"/>
        <v>0</v>
      </c>
      <c r="AC253" s="1108" t="s">
        <v>878</v>
      </c>
      <c r="AD253" s="1108" t="s">
        <v>878</v>
      </c>
      <c r="AE253" s="1121"/>
      <c r="AF253" s="831" t="s">
        <v>792</v>
      </c>
      <c r="AG253" s="832" t="s">
        <v>792</v>
      </c>
      <c r="AH253" s="842" t="s">
        <v>878</v>
      </c>
    </row>
    <row r="254" spans="1:34" ht="15.75" customHeight="1" thickBot="1">
      <c r="A254" s="1087" t="s">
        <v>202</v>
      </c>
      <c r="B254" s="1090" t="s">
        <v>780</v>
      </c>
      <c r="C254" s="783" t="s">
        <v>1296</v>
      </c>
      <c r="E254" s="1104">
        <v>0</v>
      </c>
      <c r="F254" s="1105">
        <v>0</v>
      </c>
      <c r="G254" s="1105">
        <v>0</v>
      </c>
      <c r="H254" s="1105">
        <v>0</v>
      </c>
      <c r="I254" s="1105">
        <v>0</v>
      </c>
      <c r="J254" s="1105">
        <v>0</v>
      </c>
      <c r="K254" s="1106">
        <v>0</v>
      </c>
      <c r="L254" s="1103">
        <f t="shared" si="60"/>
        <v>0</v>
      </c>
      <c r="M254" s="1097">
        <v>0</v>
      </c>
      <c r="N254" s="280">
        <v>0</v>
      </c>
      <c r="O254" s="280">
        <v>3</v>
      </c>
      <c r="P254" s="280">
        <v>1</v>
      </c>
      <c r="Q254" s="280">
        <v>11</v>
      </c>
      <c r="R254" s="280">
        <v>161</v>
      </c>
      <c r="S254" s="280">
        <v>6</v>
      </c>
      <c r="T254" s="1098">
        <v>182</v>
      </c>
      <c r="U254" s="818">
        <v>0</v>
      </c>
      <c r="V254" s="818">
        <v>0</v>
      </c>
      <c r="W254" s="818">
        <f>G254/O254</f>
        <v>0</v>
      </c>
      <c r="X254" s="818">
        <f>H254/P254</f>
        <v>0</v>
      </c>
      <c r="Y254" s="818">
        <f t="shared" si="82"/>
        <v>0</v>
      </c>
      <c r="Z254" s="818">
        <f t="shared" si="78"/>
        <v>0</v>
      </c>
      <c r="AA254" s="818">
        <f t="shared" si="83"/>
        <v>0</v>
      </c>
      <c r="AB254" s="818">
        <f t="shared" si="79"/>
        <v>0</v>
      </c>
      <c r="AC254" s="1108" t="s">
        <v>878</v>
      </c>
      <c r="AD254" s="1108" t="s">
        <v>878</v>
      </c>
      <c r="AE254" s="1121"/>
      <c r="AF254" s="831" t="s">
        <v>792</v>
      </c>
      <c r="AG254" s="832" t="s">
        <v>792</v>
      </c>
      <c r="AH254" s="842" t="s">
        <v>878</v>
      </c>
    </row>
    <row r="255" spans="1:34" ht="15.75" customHeight="1" thickBot="1">
      <c r="A255" s="1087" t="s">
        <v>1448</v>
      </c>
      <c r="B255" s="1090" t="s">
        <v>2738</v>
      </c>
      <c r="C255" s="783" t="s">
        <v>1293</v>
      </c>
      <c r="E255" s="1104">
        <v>0</v>
      </c>
      <c r="F255" s="1105">
        <v>0</v>
      </c>
      <c r="G255" s="1105">
        <v>0</v>
      </c>
      <c r="H255" s="1105">
        <v>0</v>
      </c>
      <c r="I255" s="1105">
        <v>0</v>
      </c>
      <c r="J255" s="1105">
        <v>0</v>
      </c>
      <c r="K255" s="1106">
        <v>0</v>
      </c>
      <c r="L255" s="1103">
        <f t="shared" si="60"/>
        <v>0</v>
      </c>
      <c r="M255" s="1097">
        <v>1</v>
      </c>
      <c r="N255" s="280">
        <v>1</v>
      </c>
      <c r="O255" s="280">
        <v>2</v>
      </c>
      <c r="P255" s="280">
        <v>2</v>
      </c>
      <c r="Q255" s="280">
        <v>10</v>
      </c>
      <c r="R255" s="280">
        <v>40</v>
      </c>
      <c r="S255" s="280">
        <v>1</v>
      </c>
      <c r="T255" s="1098">
        <v>57</v>
      </c>
      <c r="U255" s="818">
        <f>E255/M255</f>
        <v>0</v>
      </c>
      <c r="V255" s="818">
        <f>F255/N255</f>
        <v>0</v>
      </c>
      <c r="W255" s="818">
        <f>G255/O255</f>
        <v>0</v>
      </c>
      <c r="X255" s="818">
        <f>H255/P255</f>
        <v>0</v>
      </c>
      <c r="Y255" s="818">
        <f t="shared" si="82"/>
        <v>0</v>
      </c>
      <c r="Z255" s="818">
        <f t="shared" si="78"/>
        <v>0</v>
      </c>
      <c r="AA255" s="818">
        <f t="shared" si="83"/>
        <v>0</v>
      </c>
      <c r="AB255" s="818">
        <f t="shared" si="79"/>
        <v>0</v>
      </c>
      <c r="AC255" s="1108" t="s">
        <v>878</v>
      </c>
      <c r="AD255" s="1108" t="s">
        <v>878</v>
      </c>
      <c r="AE255" s="1121"/>
      <c r="AF255" s="831" t="s">
        <v>792</v>
      </c>
      <c r="AG255" s="832" t="s">
        <v>792</v>
      </c>
      <c r="AH255" s="842" t="s">
        <v>878</v>
      </c>
    </row>
    <row r="256" spans="1:34" ht="15.75" customHeight="1" thickBot="1">
      <c r="A256" s="1087" t="s">
        <v>1449</v>
      </c>
      <c r="B256" s="1090" t="s">
        <v>2739</v>
      </c>
      <c r="C256" s="783" t="s">
        <v>1293</v>
      </c>
      <c r="E256" s="1104">
        <v>0</v>
      </c>
      <c r="F256" s="1105">
        <v>0</v>
      </c>
      <c r="G256" s="1105">
        <v>0</v>
      </c>
      <c r="H256" s="1105">
        <v>0</v>
      </c>
      <c r="I256" s="1105">
        <v>0</v>
      </c>
      <c r="J256" s="1105">
        <v>0</v>
      </c>
      <c r="K256" s="1106">
        <v>0</v>
      </c>
      <c r="L256" s="1103">
        <f t="shared" si="60"/>
        <v>0</v>
      </c>
      <c r="M256" s="1097">
        <v>6</v>
      </c>
      <c r="N256" s="280">
        <v>7</v>
      </c>
      <c r="O256" s="280">
        <v>7</v>
      </c>
      <c r="P256" s="280">
        <v>1</v>
      </c>
      <c r="Q256" s="280">
        <v>27</v>
      </c>
      <c r="R256" s="280">
        <v>37</v>
      </c>
      <c r="S256" s="280">
        <v>0</v>
      </c>
      <c r="T256" s="1098">
        <v>85</v>
      </c>
      <c r="U256" s="818">
        <f>E256/M256</f>
        <v>0</v>
      </c>
      <c r="V256" s="818">
        <f>F256/N256</f>
        <v>0</v>
      </c>
      <c r="W256" s="818">
        <f>G256/O256</f>
        <v>0</v>
      </c>
      <c r="X256" s="818">
        <f>H256/P256</f>
        <v>0</v>
      </c>
      <c r="Y256" s="818">
        <f t="shared" si="82"/>
        <v>0</v>
      </c>
      <c r="Z256" s="818">
        <f t="shared" si="78"/>
        <v>0</v>
      </c>
      <c r="AA256" s="818">
        <v>0</v>
      </c>
      <c r="AB256" s="818">
        <f t="shared" si="79"/>
        <v>0</v>
      </c>
      <c r="AC256" s="1108" t="s">
        <v>878</v>
      </c>
      <c r="AD256" s="1108" t="s">
        <v>878</v>
      </c>
      <c r="AE256" s="1121"/>
      <c r="AF256" s="831" t="s">
        <v>792</v>
      </c>
      <c r="AG256" s="832" t="s">
        <v>792</v>
      </c>
      <c r="AH256" s="842" t="s">
        <v>878</v>
      </c>
    </row>
    <row r="257" spans="1:34" ht="15.75" customHeight="1" thickBot="1">
      <c r="A257" s="1087" t="s">
        <v>442</v>
      </c>
      <c r="B257" s="1090" t="s">
        <v>715</v>
      </c>
      <c r="C257" s="783" t="s">
        <v>1293</v>
      </c>
      <c r="D257" s="398">
        <v>112</v>
      </c>
      <c r="E257" s="1104">
        <v>0</v>
      </c>
      <c r="F257" s="1105">
        <v>0</v>
      </c>
      <c r="G257" s="1105">
        <v>0</v>
      </c>
      <c r="H257" s="1105">
        <v>0</v>
      </c>
      <c r="I257" s="1105">
        <v>0</v>
      </c>
      <c r="J257" s="1105">
        <v>0</v>
      </c>
      <c r="K257" s="1106">
        <v>0</v>
      </c>
      <c r="L257" s="1103">
        <f t="shared" si="60"/>
        <v>0</v>
      </c>
      <c r="M257" s="1097">
        <v>1</v>
      </c>
      <c r="N257" s="280">
        <v>0</v>
      </c>
      <c r="O257" s="280">
        <v>1</v>
      </c>
      <c r="P257" s="280">
        <v>0</v>
      </c>
      <c r="Q257" s="280">
        <v>8</v>
      </c>
      <c r="R257" s="280">
        <v>76</v>
      </c>
      <c r="S257" s="280">
        <v>1</v>
      </c>
      <c r="T257" s="1098">
        <v>87</v>
      </c>
      <c r="U257" s="818">
        <f>E257/M257</f>
        <v>0</v>
      </c>
      <c r="V257" s="818">
        <v>0</v>
      </c>
      <c r="W257" s="818">
        <f>G257/O257</f>
        <v>0</v>
      </c>
      <c r="X257" s="818">
        <v>0</v>
      </c>
      <c r="Y257" s="818">
        <f t="shared" si="82"/>
        <v>0</v>
      </c>
      <c r="Z257" s="818">
        <f t="shared" si="78"/>
        <v>0</v>
      </c>
      <c r="AA257" s="818">
        <f>K257/S257</f>
        <v>0</v>
      </c>
      <c r="AB257" s="818">
        <f t="shared" si="79"/>
        <v>0</v>
      </c>
      <c r="AC257" s="1108" t="s">
        <v>1471</v>
      </c>
      <c r="AD257" s="1108" t="s">
        <v>1471</v>
      </c>
      <c r="AE257" s="1121" t="s">
        <v>1386</v>
      </c>
      <c r="AF257" s="831" t="s">
        <v>792</v>
      </c>
      <c r="AG257" s="832" t="s">
        <v>1386</v>
      </c>
      <c r="AH257" s="842" t="s">
        <v>878</v>
      </c>
    </row>
    <row r="258" spans="1:34" ht="15.75" customHeight="1" thickBot="1">
      <c r="A258" s="1087" t="s">
        <v>311</v>
      </c>
      <c r="B258" s="1090" t="s">
        <v>579</v>
      </c>
      <c r="C258" s="783" t="s">
        <v>1290</v>
      </c>
      <c r="D258" s="398">
        <v>112</v>
      </c>
      <c r="E258" s="1104">
        <v>0</v>
      </c>
      <c r="F258" s="1105">
        <v>0</v>
      </c>
      <c r="G258" s="1105">
        <v>0</v>
      </c>
      <c r="H258" s="1105">
        <v>0</v>
      </c>
      <c r="I258" s="1105">
        <v>0</v>
      </c>
      <c r="J258" s="1105">
        <v>0</v>
      </c>
      <c r="K258" s="1106">
        <v>0</v>
      </c>
      <c r="L258" s="1103">
        <f t="shared" si="60"/>
        <v>0</v>
      </c>
      <c r="M258" s="1097">
        <v>0</v>
      </c>
      <c r="N258" s="280">
        <v>0</v>
      </c>
      <c r="O258" s="280">
        <v>0</v>
      </c>
      <c r="P258" s="280">
        <v>0</v>
      </c>
      <c r="Q258" s="280">
        <v>0</v>
      </c>
      <c r="R258" s="280">
        <v>4</v>
      </c>
      <c r="S258" s="280">
        <v>0</v>
      </c>
      <c r="T258" s="1098">
        <v>4</v>
      </c>
      <c r="U258" s="818">
        <v>0</v>
      </c>
      <c r="V258" s="818">
        <v>0</v>
      </c>
      <c r="W258" s="818">
        <v>0</v>
      </c>
      <c r="X258" s="818">
        <v>0</v>
      </c>
      <c r="Y258" s="818">
        <v>0</v>
      </c>
      <c r="Z258" s="818">
        <f t="shared" si="78"/>
        <v>0</v>
      </c>
      <c r="AA258" s="818">
        <v>0</v>
      </c>
      <c r="AB258" s="818">
        <f t="shared" si="79"/>
        <v>0</v>
      </c>
      <c r="AC258" s="1108" t="s">
        <v>1471</v>
      </c>
      <c r="AD258" s="1108" t="s">
        <v>1471</v>
      </c>
      <c r="AE258" s="1121" t="s">
        <v>1386</v>
      </c>
      <c r="AF258" s="831" t="s">
        <v>792</v>
      </c>
      <c r="AG258" s="832" t="s">
        <v>1386</v>
      </c>
      <c r="AH258" s="842" t="s">
        <v>878</v>
      </c>
    </row>
    <row r="259" spans="1:34" ht="15.75" customHeight="1" thickBot="1">
      <c r="A259" s="1087" t="s">
        <v>448</v>
      </c>
      <c r="B259" s="1090" t="s">
        <v>795</v>
      </c>
      <c r="C259" s="783" t="s">
        <v>1290</v>
      </c>
      <c r="E259" s="1104">
        <v>0</v>
      </c>
      <c r="F259" s="1105">
        <v>0</v>
      </c>
      <c r="G259" s="1105">
        <v>0</v>
      </c>
      <c r="H259" s="1105">
        <v>0</v>
      </c>
      <c r="I259" s="1105">
        <v>4</v>
      </c>
      <c r="J259" s="1105">
        <v>2</v>
      </c>
      <c r="K259" s="1106">
        <v>0</v>
      </c>
      <c r="L259" s="1103">
        <f t="shared" ref="L259:L300" si="85">SUM(E259:K259)</f>
        <v>6</v>
      </c>
      <c r="M259" s="1097">
        <v>3</v>
      </c>
      <c r="N259" s="280">
        <v>7</v>
      </c>
      <c r="O259" s="280">
        <v>7</v>
      </c>
      <c r="P259" s="280">
        <v>0</v>
      </c>
      <c r="Q259" s="280">
        <v>288</v>
      </c>
      <c r="R259" s="280">
        <v>402</v>
      </c>
      <c r="S259" s="280">
        <v>21</v>
      </c>
      <c r="T259" s="1098">
        <v>728</v>
      </c>
      <c r="U259" s="818">
        <f>E259/M259</f>
        <v>0</v>
      </c>
      <c r="V259" s="818">
        <f>F259/N259</f>
        <v>0</v>
      </c>
      <c r="W259" s="818">
        <f>G259/O259</f>
        <v>0</v>
      </c>
      <c r="X259" s="818">
        <v>0</v>
      </c>
      <c r="Y259" s="818">
        <f t="shared" ref="Y259:Y271" si="86">I259/Q259</f>
        <v>1.3888888888888888E-2</v>
      </c>
      <c r="Z259" s="818">
        <f t="shared" si="78"/>
        <v>4.9751243781094526E-3</v>
      </c>
      <c r="AA259" s="818">
        <f>K259/S259</f>
        <v>0</v>
      </c>
      <c r="AB259" s="818">
        <f t="shared" si="79"/>
        <v>8.241758241758242E-3</v>
      </c>
      <c r="AC259" s="1108" t="s">
        <v>878</v>
      </c>
      <c r="AD259" s="1108" t="s">
        <v>878</v>
      </c>
      <c r="AE259" s="1121"/>
      <c r="AF259" s="831" t="s">
        <v>792</v>
      </c>
      <c r="AG259" s="832" t="s">
        <v>792</v>
      </c>
      <c r="AH259" s="842" t="s">
        <v>878</v>
      </c>
    </row>
    <row r="260" spans="1:34" ht="15.75" customHeight="1" thickBot="1">
      <c r="A260" s="1087" t="s">
        <v>1158</v>
      </c>
      <c r="B260" s="1090" t="s">
        <v>561</v>
      </c>
      <c r="C260" s="783" t="s">
        <v>1290</v>
      </c>
      <c r="E260" s="1104">
        <v>0</v>
      </c>
      <c r="F260" s="1105">
        <v>0</v>
      </c>
      <c r="G260" s="1105">
        <v>0</v>
      </c>
      <c r="H260" s="1105">
        <v>0</v>
      </c>
      <c r="I260" s="1105">
        <v>0</v>
      </c>
      <c r="J260" s="1105">
        <v>0</v>
      </c>
      <c r="K260" s="1106">
        <v>0</v>
      </c>
      <c r="L260" s="1103">
        <f t="shared" si="85"/>
        <v>0</v>
      </c>
      <c r="M260" s="1097">
        <v>2</v>
      </c>
      <c r="N260" s="280">
        <v>0</v>
      </c>
      <c r="O260" s="280">
        <v>0</v>
      </c>
      <c r="P260" s="280">
        <v>0</v>
      </c>
      <c r="Q260" s="280">
        <v>53</v>
      </c>
      <c r="R260" s="280">
        <v>61</v>
      </c>
      <c r="S260" s="280">
        <v>2</v>
      </c>
      <c r="T260" s="1098">
        <v>118</v>
      </c>
      <c r="U260" s="818">
        <f>E260/M260</f>
        <v>0</v>
      </c>
      <c r="V260" s="818">
        <v>0</v>
      </c>
      <c r="W260" s="818">
        <v>0</v>
      </c>
      <c r="X260" s="818">
        <v>0</v>
      </c>
      <c r="Y260" s="818">
        <f t="shared" si="86"/>
        <v>0</v>
      </c>
      <c r="Z260" s="818">
        <f t="shared" si="78"/>
        <v>0</v>
      </c>
      <c r="AA260" s="818">
        <f>K260/S260</f>
        <v>0</v>
      </c>
      <c r="AB260" s="818">
        <f t="shared" si="79"/>
        <v>0</v>
      </c>
      <c r="AC260" s="1108" t="s">
        <v>878</v>
      </c>
      <c r="AD260" s="1108" t="s">
        <v>878</v>
      </c>
      <c r="AE260" s="1121"/>
      <c r="AF260" s="831" t="s">
        <v>792</v>
      </c>
      <c r="AG260" s="832" t="s">
        <v>792</v>
      </c>
      <c r="AH260" s="842" t="s">
        <v>878</v>
      </c>
    </row>
    <row r="261" spans="1:34" ht="15.75" customHeight="1" thickBot="1">
      <c r="A261" s="1087" t="s">
        <v>212</v>
      </c>
      <c r="B261" s="1090" t="s">
        <v>785</v>
      </c>
      <c r="C261" s="783" t="s">
        <v>1290</v>
      </c>
      <c r="E261" s="1104">
        <v>0</v>
      </c>
      <c r="F261" s="1105">
        <v>0</v>
      </c>
      <c r="G261" s="1105">
        <v>0</v>
      </c>
      <c r="H261" s="1105">
        <v>0</v>
      </c>
      <c r="I261" s="1105">
        <v>0</v>
      </c>
      <c r="J261" s="1105">
        <v>0</v>
      </c>
      <c r="K261" s="1106">
        <v>0</v>
      </c>
      <c r="L261" s="1103">
        <f t="shared" si="85"/>
        <v>0</v>
      </c>
      <c r="M261" s="1097">
        <v>0</v>
      </c>
      <c r="N261" s="280">
        <v>0</v>
      </c>
      <c r="O261" s="280">
        <v>1</v>
      </c>
      <c r="P261" s="280">
        <v>0</v>
      </c>
      <c r="Q261" s="280">
        <v>14</v>
      </c>
      <c r="R261" s="280">
        <v>16</v>
      </c>
      <c r="S261" s="280">
        <v>0</v>
      </c>
      <c r="T261" s="1098">
        <v>31</v>
      </c>
      <c r="U261" s="818">
        <v>0</v>
      </c>
      <c r="V261" s="818">
        <v>0</v>
      </c>
      <c r="W261" s="818">
        <f>G261/O261</f>
        <v>0</v>
      </c>
      <c r="X261" s="818">
        <v>0</v>
      </c>
      <c r="Y261" s="818">
        <f t="shared" si="86"/>
        <v>0</v>
      </c>
      <c r="Z261" s="818">
        <f t="shared" ref="Z261:Z292" si="87">J261/R261</f>
        <v>0</v>
      </c>
      <c r="AA261" s="818">
        <v>0</v>
      </c>
      <c r="AB261" s="818">
        <f t="shared" ref="AB261:AB292" si="88">L261/T261</f>
        <v>0</v>
      </c>
      <c r="AC261" s="1108" t="s">
        <v>878</v>
      </c>
      <c r="AD261" s="1108" t="s">
        <v>878</v>
      </c>
      <c r="AE261" s="1121"/>
      <c r="AF261" s="831" t="s">
        <v>792</v>
      </c>
      <c r="AG261" s="832" t="s">
        <v>792</v>
      </c>
      <c r="AH261" s="842" t="s">
        <v>878</v>
      </c>
    </row>
    <row r="262" spans="1:34" ht="15.75" customHeight="1" thickBot="1">
      <c r="A262" s="1087" t="s">
        <v>1110</v>
      </c>
      <c r="B262" s="1090" t="s">
        <v>828</v>
      </c>
      <c r="C262" s="783" t="s">
        <v>1290</v>
      </c>
      <c r="E262" s="1104">
        <v>0</v>
      </c>
      <c r="F262" s="1105">
        <v>0</v>
      </c>
      <c r="G262" s="1105">
        <v>0</v>
      </c>
      <c r="H262" s="1105">
        <v>0</v>
      </c>
      <c r="I262" s="1105">
        <v>0</v>
      </c>
      <c r="J262" s="1105">
        <v>0</v>
      </c>
      <c r="K262" s="1106">
        <v>0</v>
      </c>
      <c r="L262" s="1103">
        <f t="shared" si="85"/>
        <v>0</v>
      </c>
      <c r="M262" s="1097">
        <v>0</v>
      </c>
      <c r="N262" s="280">
        <v>0</v>
      </c>
      <c r="O262" s="280">
        <v>0</v>
      </c>
      <c r="P262" s="280">
        <v>0</v>
      </c>
      <c r="Q262" s="280">
        <v>46</v>
      </c>
      <c r="R262" s="280">
        <v>69</v>
      </c>
      <c r="S262" s="280">
        <v>4</v>
      </c>
      <c r="T262" s="1098">
        <v>119</v>
      </c>
      <c r="U262" s="818">
        <v>0</v>
      </c>
      <c r="V262" s="818">
        <v>0</v>
      </c>
      <c r="W262" s="818">
        <v>0</v>
      </c>
      <c r="X262" s="818">
        <v>0</v>
      </c>
      <c r="Y262" s="818">
        <f t="shared" si="86"/>
        <v>0</v>
      </c>
      <c r="Z262" s="818">
        <f t="shared" si="87"/>
        <v>0</v>
      </c>
      <c r="AA262" s="818">
        <f>K262/S262</f>
        <v>0</v>
      </c>
      <c r="AB262" s="818">
        <f t="shared" si="88"/>
        <v>0</v>
      </c>
      <c r="AC262" s="1108" t="s">
        <v>878</v>
      </c>
      <c r="AD262" s="1108" t="s">
        <v>878</v>
      </c>
      <c r="AE262" s="1121"/>
      <c r="AF262" s="831" t="s">
        <v>792</v>
      </c>
      <c r="AG262" s="832" t="s">
        <v>792</v>
      </c>
      <c r="AH262" s="842" t="s">
        <v>878</v>
      </c>
    </row>
    <row r="263" spans="1:34" ht="15.75" customHeight="1" thickBot="1">
      <c r="A263" s="1087" t="s">
        <v>446</v>
      </c>
      <c r="B263" s="1090" t="s">
        <v>794</v>
      </c>
      <c r="C263" s="783" t="s">
        <v>1290</v>
      </c>
      <c r="E263" s="1104">
        <v>0</v>
      </c>
      <c r="F263" s="1105">
        <v>0</v>
      </c>
      <c r="G263" s="1105">
        <v>0</v>
      </c>
      <c r="H263" s="1105">
        <v>0</v>
      </c>
      <c r="I263" s="1105">
        <v>0</v>
      </c>
      <c r="J263" s="1105">
        <v>0</v>
      </c>
      <c r="K263" s="1106">
        <v>0</v>
      </c>
      <c r="L263" s="1103">
        <f t="shared" si="85"/>
        <v>0</v>
      </c>
      <c r="M263" s="1097">
        <v>0</v>
      </c>
      <c r="N263" s="280">
        <v>1</v>
      </c>
      <c r="O263" s="280">
        <v>0</v>
      </c>
      <c r="P263" s="280">
        <v>0</v>
      </c>
      <c r="Q263" s="280">
        <v>3</v>
      </c>
      <c r="R263" s="280">
        <v>41</v>
      </c>
      <c r="S263" s="280">
        <v>4</v>
      </c>
      <c r="T263" s="1098">
        <v>49</v>
      </c>
      <c r="U263" s="818">
        <v>0</v>
      </c>
      <c r="V263" s="818">
        <f>F263/N263</f>
        <v>0</v>
      </c>
      <c r="W263" s="818">
        <v>0</v>
      </c>
      <c r="X263" s="818">
        <v>0</v>
      </c>
      <c r="Y263" s="818">
        <f t="shared" si="86"/>
        <v>0</v>
      </c>
      <c r="Z263" s="818">
        <f t="shared" si="87"/>
        <v>0</v>
      </c>
      <c r="AA263" s="818">
        <f>K263/S263</f>
        <v>0</v>
      </c>
      <c r="AB263" s="818">
        <f t="shared" si="88"/>
        <v>0</v>
      </c>
      <c r="AC263" s="1108" t="s">
        <v>878</v>
      </c>
      <c r="AD263" s="1108" t="s">
        <v>878</v>
      </c>
      <c r="AE263" s="1121"/>
      <c r="AF263" s="831" t="s">
        <v>792</v>
      </c>
      <c r="AG263" s="832" t="s">
        <v>792</v>
      </c>
      <c r="AH263" s="842" t="s">
        <v>878</v>
      </c>
    </row>
    <row r="264" spans="1:34" ht="15.75" customHeight="1" thickBot="1">
      <c r="A264" s="1087" t="s">
        <v>337</v>
      </c>
      <c r="B264" s="1090" t="s">
        <v>707</v>
      </c>
      <c r="C264" s="783" t="s">
        <v>1290</v>
      </c>
      <c r="E264" s="1104">
        <v>0</v>
      </c>
      <c r="F264" s="1105">
        <v>0</v>
      </c>
      <c r="G264" s="1105">
        <v>0</v>
      </c>
      <c r="H264" s="1105">
        <v>0</v>
      </c>
      <c r="I264" s="1105">
        <v>0</v>
      </c>
      <c r="J264" s="1105">
        <v>0</v>
      </c>
      <c r="K264" s="1106">
        <v>0</v>
      </c>
      <c r="L264" s="1103">
        <f t="shared" si="85"/>
        <v>0</v>
      </c>
      <c r="M264" s="1097">
        <v>0</v>
      </c>
      <c r="N264" s="280">
        <v>0</v>
      </c>
      <c r="O264" s="280">
        <v>2</v>
      </c>
      <c r="P264" s="280">
        <v>0</v>
      </c>
      <c r="Q264" s="280">
        <v>20</v>
      </c>
      <c r="R264" s="280">
        <v>8</v>
      </c>
      <c r="S264" s="280">
        <v>0</v>
      </c>
      <c r="T264" s="1098">
        <v>30</v>
      </c>
      <c r="U264" s="818">
        <v>0</v>
      </c>
      <c r="V264" s="818">
        <v>0</v>
      </c>
      <c r="W264" s="818">
        <f t="shared" ref="W264:W272" si="89">G264/O264</f>
        <v>0</v>
      </c>
      <c r="X264" s="818">
        <v>0</v>
      </c>
      <c r="Y264" s="818">
        <f t="shared" si="86"/>
        <v>0</v>
      </c>
      <c r="Z264" s="818">
        <f t="shared" si="87"/>
        <v>0</v>
      </c>
      <c r="AA264" s="818">
        <v>0</v>
      </c>
      <c r="AB264" s="818">
        <f t="shared" si="88"/>
        <v>0</v>
      </c>
      <c r="AC264" s="1108" t="s">
        <v>878</v>
      </c>
      <c r="AD264" s="1108" t="s">
        <v>878</v>
      </c>
      <c r="AE264" s="1121"/>
      <c r="AF264" s="831" t="s">
        <v>792</v>
      </c>
      <c r="AG264" s="832" t="s">
        <v>792</v>
      </c>
      <c r="AH264" s="842" t="s">
        <v>878</v>
      </c>
    </row>
    <row r="265" spans="1:34" ht="15.75" customHeight="1" thickBot="1">
      <c r="A265" s="1087" t="s">
        <v>142</v>
      </c>
      <c r="B265" s="1090" t="s">
        <v>533</v>
      </c>
      <c r="C265" s="783" t="s">
        <v>1297</v>
      </c>
      <c r="E265" s="1104">
        <v>0</v>
      </c>
      <c r="F265" s="1105">
        <v>0</v>
      </c>
      <c r="G265" s="1105">
        <v>1</v>
      </c>
      <c r="H265" s="1105">
        <v>0</v>
      </c>
      <c r="I265" s="1105">
        <v>1</v>
      </c>
      <c r="J265" s="1105">
        <v>6</v>
      </c>
      <c r="K265" s="1106">
        <v>1</v>
      </c>
      <c r="L265" s="1103">
        <f t="shared" si="85"/>
        <v>9</v>
      </c>
      <c r="M265" s="1097">
        <v>36</v>
      </c>
      <c r="N265" s="280">
        <v>45</v>
      </c>
      <c r="O265" s="280">
        <v>30</v>
      </c>
      <c r="P265" s="280">
        <v>3</v>
      </c>
      <c r="Q265" s="280">
        <v>265</v>
      </c>
      <c r="R265" s="280">
        <v>955</v>
      </c>
      <c r="S265" s="280">
        <v>109</v>
      </c>
      <c r="T265" s="1098">
        <v>1443</v>
      </c>
      <c r="U265" s="818">
        <f t="shared" ref="U265:V267" si="90">E265/M265</f>
        <v>0</v>
      </c>
      <c r="V265" s="818">
        <f t="shared" si="90"/>
        <v>0</v>
      </c>
      <c r="W265" s="818">
        <f t="shared" si="89"/>
        <v>3.3333333333333333E-2</v>
      </c>
      <c r="X265" s="818">
        <f>H265/P265</f>
        <v>0</v>
      </c>
      <c r="Y265" s="818">
        <f t="shared" si="86"/>
        <v>3.7735849056603774E-3</v>
      </c>
      <c r="Z265" s="818">
        <f t="shared" si="87"/>
        <v>6.2827225130890054E-3</v>
      </c>
      <c r="AA265" s="818">
        <f t="shared" ref="AA265:AA271" si="91">K265/S265</f>
        <v>9.1743119266055051E-3</v>
      </c>
      <c r="AB265" s="818">
        <f t="shared" si="88"/>
        <v>6.2370062370062374E-3</v>
      </c>
      <c r="AC265" s="1108" t="s">
        <v>878</v>
      </c>
      <c r="AD265" s="1108" t="s">
        <v>878</v>
      </c>
      <c r="AE265" s="1121"/>
      <c r="AF265" s="831" t="s">
        <v>792</v>
      </c>
      <c r="AG265" s="832" t="s">
        <v>792</v>
      </c>
      <c r="AH265" s="842" t="s">
        <v>878</v>
      </c>
    </row>
    <row r="266" spans="1:34" ht="15.75" customHeight="1" thickBot="1">
      <c r="A266" s="1087" t="s">
        <v>360</v>
      </c>
      <c r="B266" s="1090" t="s">
        <v>593</v>
      </c>
      <c r="C266" s="783" t="s">
        <v>1297</v>
      </c>
      <c r="E266" s="1104">
        <v>0</v>
      </c>
      <c r="F266" s="1105">
        <v>0</v>
      </c>
      <c r="G266" s="1105">
        <v>0</v>
      </c>
      <c r="H266" s="1105">
        <v>0</v>
      </c>
      <c r="I266" s="1105">
        <v>1</v>
      </c>
      <c r="J266" s="1105">
        <v>4</v>
      </c>
      <c r="K266" s="1106">
        <v>0</v>
      </c>
      <c r="L266" s="1103">
        <f t="shared" si="85"/>
        <v>5</v>
      </c>
      <c r="M266" s="1097">
        <v>122</v>
      </c>
      <c r="N266" s="280">
        <v>13</v>
      </c>
      <c r="O266" s="280">
        <v>11</v>
      </c>
      <c r="P266" s="280">
        <v>2</v>
      </c>
      <c r="Q266" s="280">
        <v>148</v>
      </c>
      <c r="R266" s="280">
        <v>384</v>
      </c>
      <c r="S266" s="280">
        <v>42</v>
      </c>
      <c r="T266" s="1098">
        <v>722</v>
      </c>
      <c r="U266" s="818">
        <f t="shared" si="90"/>
        <v>0</v>
      </c>
      <c r="V266" s="818">
        <f t="shared" si="90"/>
        <v>0</v>
      </c>
      <c r="W266" s="818">
        <f t="shared" si="89"/>
        <v>0</v>
      </c>
      <c r="X266" s="818">
        <f>H266/P266</f>
        <v>0</v>
      </c>
      <c r="Y266" s="818">
        <f t="shared" si="86"/>
        <v>6.7567567567567571E-3</v>
      </c>
      <c r="Z266" s="818">
        <f t="shared" si="87"/>
        <v>1.0416666666666666E-2</v>
      </c>
      <c r="AA266" s="818">
        <f t="shared" si="91"/>
        <v>0</v>
      </c>
      <c r="AB266" s="818">
        <f t="shared" si="88"/>
        <v>6.9252077562326868E-3</v>
      </c>
      <c r="AC266" s="1108" t="s">
        <v>878</v>
      </c>
      <c r="AD266" s="1108" t="s">
        <v>878</v>
      </c>
      <c r="AE266" s="1121"/>
      <c r="AF266" s="831" t="s">
        <v>792</v>
      </c>
      <c r="AG266" s="832" t="s">
        <v>792</v>
      </c>
      <c r="AH266" s="842" t="s">
        <v>878</v>
      </c>
    </row>
    <row r="267" spans="1:34" ht="15.75" customHeight="1" thickBot="1">
      <c r="A267" s="1087" t="s">
        <v>1143</v>
      </c>
      <c r="B267" s="1090" t="s">
        <v>537</v>
      </c>
      <c r="C267" s="783" t="s">
        <v>1297</v>
      </c>
      <c r="E267" s="1104">
        <v>0</v>
      </c>
      <c r="F267" s="1105">
        <v>0</v>
      </c>
      <c r="G267" s="1105">
        <v>0</v>
      </c>
      <c r="H267" s="1105">
        <v>0</v>
      </c>
      <c r="I267" s="1105">
        <v>0</v>
      </c>
      <c r="J267" s="1105">
        <v>5</v>
      </c>
      <c r="K267" s="1106">
        <v>0</v>
      </c>
      <c r="L267" s="1103">
        <f t="shared" si="85"/>
        <v>5</v>
      </c>
      <c r="M267" s="1097">
        <v>6</v>
      </c>
      <c r="N267" s="280">
        <v>3</v>
      </c>
      <c r="O267" s="280">
        <v>5</v>
      </c>
      <c r="P267" s="280">
        <v>2</v>
      </c>
      <c r="Q267" s="280">
        <v>42</v>
      </c>
      <c r="R267" s="280">
        <v>218</v>
      </c>
      <c r="S267" s="280">
        <v>18</v>
      </c>
      <c r="T267" s="1098">
        <v>294</v>
      </c>
      <c r="U267" s="818">
        <f t="shared" si="90"/>
        <v>0</v>
      </c>
      <c r="V267" s="818">
        <f t="shared" si="90"/>
        <v>0</v>
      </c>
      <c r="W267" s="818">
        <f t="shared" si="89"/>
        <v>0</v>
      </c>
      <c r="X267" s="818">
        <f>H267/P267</f>
        <v>0</v>
      </c>
      <c r="Y267" s="818">
        <f t="shared" si="86"/>
        <v>0</v>
      </c>
      <c r="Z267" s="818">
        <f t="shared" si="87"/>
        <v>2.2935779816513763E-2</v>
      </c>
      <c r="AA267" s="818">
        <f t="shared" si="91"/>
        <v>0</v>
      </c>
      <c r="AB267" s="818">
        <f t="shared" si="88"/>
        <v>1.7006802721088437E-2</v>
      </c>
      <c r="AC267" s="1108" t="s">
        <v>878</v>
      </c>
      <c r="AD267" s="1108" t="s">
        <v>878</v>
      </c>
      <c r="AE267" s="1121"/>
      <c r="AF267" s="831" t="s">
        <v>792</v>
      </c>
      <c r="AG267" s="832" t="s">
        <v>792</v>
      </c>
      <c r="AH267" s="842" t="s">
        <v>878</v>
      </c>
    </row>
    <row r="268" spans="1:34" ht="15.75" customHeight="1" thickBot="1">
      <c r="A268" s="1087" t="s">
        <v>427</v>
      </c>
      <c r="B268" s="1090" t="s">
        <v>641</v>
      </c>
      <c r="C268" s="783" t="s">
        <v>1297</v>
      </c>
      <c r="E268" s="1104">
        <v>0</v>
      </c>
      <c r="F268" s="1105">
        <v>0</v>
      </c>
      <c r="G268" s="1105">
        <v>0</v>
      </c>
      <c r="H268" s="1105">
        <v>0</v>
      </c>
      <c r="I268" s="1105">
        <v>0</v>
      </c>
      <c r="J268" s="1105">
        <v>0</v>
      </c>
      <c r="K268" s="1106">
        <v>0</v>
      </c>
      <c r="L268" s="1103">
        <f t="shared" si="85"/>
        <v>0</v>
      </c>
      <c r="M268" s="1097">
        <v>0</v>
      </c>
      <c r="N268" s="280">
        <v>10</v>
      </c>
      <c r="O268" s="280">
        <v>9</v>
      </c>
      <c r="P268" s="280">
        <v>1</v>
      </c>
      <c r="Q268" s="280">
        <v>92</v>
      </c>
      <c r="R268" s="280">
        <v>251</v>
      </c>
      <c r="S268" s="280">
        <v>14</v>
      </c>
      <c r="T268" s="1098">
        <v>377</v>
      </c>
      <c r="U268" s="818">
        <v>0</v>
      </c>
      <c r="V268" s="818">
        <f>F268/N268</f>
        <v>0</v>
      </c>
      <c r="W268" s="818">
        <f t="shared" si="89"/>
        <v>0</v>
      </c>
      <c r="X268" s="818">
        <f>H268/P268</f>
        <v>0</v>
      </c>
      <c r="Y268" s="818">
        <f t="shared" si="86"/>
        <v>0</v>
      </c>
      <c r="Z268" s="818">
        <f t="shared" si="87"/>
        <v>0</v>
      </c>
      <c r="AA268" s="818">
        <f t="shared" si="91"/>
        <v>0</v>
      </c>
      <c r="AB268" s="818">
        <f t="shared" si="88"/>
        <v>0</v>
      </c>
      <c r="AC268" s="1108" t="s">
        <v>878</v>
      </c>
      <c r="AD268" s="1108" t="s">
        <v>878</v>
      </c>
      <c r="AE268" s="1121"/>
      <c r="AF268" s="831" t="s">
        <v>792</v>
      </c>
      <c r="AG268" s="832" t="s">
        <v>792</v>
      </c>
      <c r="AH268" s="842" t="s">
        <v>878</v>
      </c>
    </row>
    <row r="269" spans="1:34" ht="15.75" customHeight="1" thickBot="1">
      <c r="A269" s="1087" t="s">
        <v>1</v>
      </c>
      <c r="B269" s="1090" t="s">
        <v>652</v>
      </c>
      <c r="C269" s="783" t="s">
        <v>1297</v>
      </c>
      <c r="E269" s="1104">
        <v>0</v>
      </c>
      <c r="F269" s="1105">
        <v>0</v>
      </c>
      <c r="G269" s="1105">
        <v>0</v>
      </c>
      <c r="H269" s="1105">
        <v>0</v>
      </c>
      <c r="I269" s="1105">
        <v>0</v>
      </c>
      <c r="J269" s="1105">
        <v>0</v>
      </c>
      <c r="K269" s="1106">
        <v>0</v>
      </c>
      <c r="L269" s="1103">
        <f t="shared" si="85"/>
        <v>0</v>
      </c>
      <c r="M269" s="1097">
        <v>3</v>
      </c>
      <c r="N269" s="280">
        <v>4</v>
      </c>
      <c r="O269" s="280">
        <v>2</v>
      </c>
      <c r="P269" s="280">
        <v>1</v>
      </c>
      <c r="Q269" s="280">
        <v>45</v>
      </c>
      <c r="R269" s="280">
        <v>137</v>
      </c>
      <c r="S269" s="280">
        <v>4</v>
      </c>
      <c r="T269" s="1098">
        <v>196</v>
      </c>
      <c r="U269" s="818">
        <f>E269/M269</f>
        <v>0</v>
      </c>
      <c r="V269" s="818">
        <f>F269/N269</f>
        <v>0</v>
      </c>
      <c r="W269" s="818">
        <f t="shared" si="89"/>
        <v>0</v>
      </c>
      <c r="X269" s="818">
        <f>H269/P269</f>
        <v>0</v>
      </c>
      <c r="Y269" s="818">
        <f t="shared" si="86"/>
        <v>0</v>
      </c>
      <c r="Z269" s="818">
        <f t="shared" si="87"/>
        <v>0</v>
      </c>
      <c r="AA269" s="818">
        <f t="shared" si="91"/>
        <v>0</v>
      </c>
      <c r="AB269" s="818">
        <f t="shared" si="88"/>
        <v>0</v>
      </c>
      <c r="AC269" s="1108" t="s">
        <v>878</v>
      </c>
      <c r="AD269" s="1108" t="s">
        <v>878</v>
      </c>
      <c r="AE269" s="1121"/>
      <c r="AF269" s="831" t="s">
        <v>792</v>
      </c>
      <c r="AG269" s="832" t="s">
        <v>792</v>
      </c>
      <c r="AH269" s="842" t="s">
        <v>878</v>
      </c>
    </row>
    <row r="270" spans="1:34" ht="15.75" customHeight="1" thickBot="1">
      <c r="A270" s="1087" t="s">
        <v>47</v>
      </c>
      <c r="B270" s="1090" t="s">
        <v>671</v>
      </c>
      <c r="C270" s="783" t="s">
        <v>1297</v>
      </c>
      <c r="E270" s="1104">
        <v>0</v>
      </c>
      <c r="F270" s="1105">
        <v>0</v>
      </c>
      <c r="G270" s="1105">
        <v>0</v>
      </c>
      <c r="H270" s="1105">
        <v>0</v>
      </c>
      <c r="I270" s="1105">
        <v>2</v>
      </c>
      <c r="J270" s="1105">
        <v>2</v>
      </c>
      <c r="K270" s="1106">
        <v>1</v>
      </c>
      <c r="L270" s="1103">
        <f t="shared" si="85"/>
        <v>5</v>
      </c>
      <c r="M270" s="1097">
        <v>19</v>
      </c>
      <c r="N270" s="280">
        <v>3</v>
      </c>
      <c r="O270" s="280">
        <v>1</v>
      </c>
      <c r="P270" s="280">
        <v>0</v>
      </c>
      <c r="Q270" s="280">
        <v>110</v>
      </c>
      <c r="R270" s="280">
        <v>144</v>
      </c>
      <c r="S270" s="280">
        <v>17</v>
      </c>
      <c r="T270" s="1098">
        <v>294</v>
      </c>
      <c r="U270" s="818">
        <f>E270/M270</f>
        <v>0</v>
      </c>
      <c r="V270" s="818">
        <f>F270/N270</f>
        <v>0</v>
      </c>
      <c r="W270" s="818">
        <f t="shared" si="89"/>
        <v>0</v>
      </c>
      <c r="X270" s="818">
        <v>0</v>
      </c>
      <c r="Y270" s="818">
        <f t="shared" si="86"/>
        <v>1.8181818181818181E-2</v>
      </c>
      <c r="Z270" s="818">
        <f t="shared" si="87"/>
        <v>1.3888888888888888E-2</v>
      </c>
      <c r="AA270" s="818">
        <f t="shared" si="91"/>
        <v>5.8823529411764705E-2</v>
      </c>
      <c r="AB270" s="818">
        <f t="shared" si="88"/>
        <v>1.7006802721088437E-2</v>
      </c>
      <c r="AC270" s="1108" t="s">
        <v>878</v>
      </c>
      <c r="AD270" s="1108" t="s">
        <v>878</v>
      </c>
      <c r="AE270" s="1121"/>
      <c r="AF270" s="831" t="s">
        <v>792</v>
      </c>
      <c r="AG270" s="832" t="s">
        <v>792</v>
      </c>
      <c r="AH270" s="842" t="s">
        <v>878</v>
      </c>
    </row>
    <row r="271" spans="1:34" ht="15.75" customHeight="1" thickBot="1">
      <c r="A271" s="1087" t="s">
        <v>156</v>
      </c>
      <c r="B271" s="1090" t="s">
        <v>661</v>
      </c>
      <c r="C271" s="783" t="s">
        <v>1297</v>
      </c>
      <c r="E271" s="1104">
        <v>0</v>
      </c>
      <c r="F271" s="1105">
        <v>0</v>
      </c>
      <c r="G271" s="1105">
        <v>0</v>
      </c>
      <c r="H271" s="1105">
        <v>0</v>
      </c>
      <c r="I271" s="1105">
        <v>0</v>
      </c>
      <c r="J271" s="1105">
        <v>2</v>
      </c>
      <c r="K271" s="1106">
        <v>0</v>
      </c>
      <c r="L271" s="1103">
        <f t="shared" si="85"/>
        <v>2</v>
      </c>
      <c r="M271" s="1097">
        <v>34</v>
      </c>
      <c r="N271" s="280">
        <v>3</v>
      </c>
      <c r="O271" s="280">
        <v>3</v>
      </c>
      <c r="P271" s="280">
        <v>0</v>
      </c>
      <c r="Q271" s="280">
        <v>43</v>
      </c>
      <c r="R271" s="280">
        <v>245</v>
      </c>
      <c r="S271" s="280">
        <v>21</v>
      </c>
      <c r="T271" s="1098">
        <v>349</v>
      </c>
      <c r="U271" s="818">
        <f>E271/M271</f>
        <v>0</v>
      </c>
      <c r="V271" s="818">
        <f>F271/N271</f>
        <v>0</v>
      </c>
      <c r="W271" s="818">
        <f t="shared" si="89"/>
        <v>0</v>
      </c>
      <c r="X271" s="818">
        <v>0</v>
      </c>
      <c r="Y271" s="818">
        <f t="shared" si="86"/>
        <v>0</v>
      </c>
      <c r="Z271" s="818">
        <f t="shared" si="87"/>
        <v>8.1632653061224497E-3</v>
      </c>
      <c r="AA271" s="818">
        <f t="shared" si="91"/>
        <v>0</v>
      </c>
      <c r="AB271" s="818">
        <f t="shared" si="88"/>
        <v>5.7306590257879654E-3</v>
      </c>
      <c r="AC271" s="1108" t="s">
        <v>878</v>
      </c>
      <c r="AD271" s="1108" t="s">
        <v>878</v>
      </c>
      <c r="AE271" s="1121"/>
      <c r="AF271" s="831" t="s">
        <v>792</v>
      </c>
      <c r="AG271" s="832" t="s">
        <v>792</v>
      </c>
      <c r="AH271" s="842" t="s">
        <v>878</v>
      </c>
    </row>
    <row r="272" spans="1:34" ht="15.75" customHeight="1" thickBot="1">
      <c r="A272" s="1087" t="s">
        <v>68</v>
      </c>
      <c r="B272" s="1090" t="s">
        <v>1906</v>
      </c>
      <c r="C272" s="783" t="s">
        <v>1289</v>
      </c>
      <c r="E272" s="1104">
        <v>0</v>
      </c>
      <c r="F272" s="1105">
        <v>0</v>
      </c>
      <c r="G272" s="1105">
        <v>0</v>
      </c>
      <c r="H272" s="1105">
        <v>0</v>
      </c>
      <c r="I272" s="1105">
        <v>0</v>
      </c>
      <c r="J272" s="1105">
        <v>0</v>
      </c>
      <c r="K272" s="1106">
        <v>0</v>
      </c>
      <c r="L272" s="1103">
        <f t="shared" si="85"/>
        <v>0</v>
      </c>
      <c r="M272" s="1097">
        <v>0</v>
      </c>
      <c r="N272" s="280">
        <v>0</v>
      </c>
      <c r="O272" s="280">
        <v>1</v>
      </c>
      <c r="P272" s="280">
        <v>0</v>
      </c>
      <c r="Q272" s="280">
        <v>0</v>
      </c>
      <c r="R272" s="280">
        <v>13</v>
      </c>
      <c r="S272" s="280">
        <v>0</v>
      </c>
      <c r="T272" s="1098">
        <v>14</v>
      </c>
      <c r="U272" s="818">
        <v>0</v>
      </c>
      <c r="V272" s="818">
        <v>0</v>
      </c>
      <c r="W272" s="818">
        <f t="shared" si="89"/>
        <v>0</v>
      </c>
      <c r="X272" s="818">
        <v>0</v>
      </c>
      <c r="Y272" s="818">
        <v>0</v>
      </c>
      <c r="Z272" s="818">
        <f t="shared" si="87"/>
        <v>0</v>
      </c>
      <c r="AA272" s="818">
        <v>0</v>
      </c>
      <c r="AB272" s="818">
        <f t="shared" si="88"/>
        <v>0</v>
      </c>
      <c r="AC272" s="1108" t="s">
        <v>878</v>
      </c>
      <c r="AD272" s="1108" t="s">
        <v>878</v>
      </c>
      <c r="AE272" s="1121"/>
      <c r="AF272" s="831" t="s">
        <v>792</v>
      </c>
      <c r="AG272" s="832" t="s">
        <v>792</v>
      </c>
      <c r="AH272" s="842" t="s">
        <v>878</v>
      </c>
    </row>
    <row r="273" spans="1:34" ht="15.75" customHeight="1" thickBot="1">
      <c r="A273" s="1087" t="s">
        <v>1109</v>
      </c>
      <c r="B273" s="1090" t="s">
        <v>634</v>
      </c>
      <c r="C273" s="783" t="s">
        <v>1289</v>
      </c>
      <c r="E273" s="1104">
        <v>0</v>
      </c>
      <c r="F273" s="1105">
        <v>0</v>
      </c>
      <c r="G273" s="1105">
        <v>0</v>
      </c>
      <c r="H273" s="1105">
        <v>0</v>
      </c>
      <c r="I273" s="1105">
        <v>0</v>
      </c>
      <c r="J273" s="1105">
        <v>0</v>
      </c>
      <c r="K273" s="1106">
        <v>0</v>
      </c>
      <c r="L273" s="1103">
        <f t="shared" si="85"/>
        <v>0</v>
      </c>
      <c r="M273" s="1097">
        <v>0</v>
      </c>
      <c r="N273" s="280">
        <v>0</v>
      </c>
      <c r="O273" s="280">
        <v>0</v>
      </c>
      <c r="P273" s="280">
        <v>0</v>
      </c>
      <c r="Q273" s="280">
        <v>0</v>
      </c>
      <c r="R273" s="280">
        <v>3</v>
      </c>
      <c r="S273" s="280">
        <v>0</v>
      </c>
      <c r="T273" s="1098">
        <v>3</v>
      </c>
      <c r="U273" s="818">
        <v>0</v>
      </c>
      <c r="V273" s="818">
        <v>0</v>
      </c>
      <c r="W273" s="818">
        <v>0</v>
      </c>
      <c r="X273" s="818">
        <v>0</v>
      </c>
      <c r="Y273" s="818">
        <v>0</v>
      </c>
      <c r="Z273" s="818">
        <f t="shared" si="87"/>
        <v>0</v>
      </c>
      <c r="AA273" s="818">
        <v>0</v>
      </c>
      <c r="AB273" s="818">
        <f t="shared" si="88"/>
        <v>0</v>
      </c>
      <c r="AC273" s="1108" t="s">
        <v>878</v>
      </c>
      <c r="AD273" s="1108" t="s">
        <v>878</v>
      </c>
      <c r="AE273" s="1121"/>
      <c r="AF273" s="831" t="s">
        <v>792</v>
      </c>
      <c r="AG273" s="832" t="s">
        <v>792</v>
      </c>
      <c r="AH273" s="842" t="s">
        <v>878</v>
      </c>
    </row>
    <row r="274" spans="1:34" ht="15.75" customHeight="1" thickBot="1">
      <c r="A274" s="1087" t="s">
        <v>200</v>
      </c>
      <c r="B274" s="1090" t="s">
        <v>779</v>
      </c>
      <c r="C274" s="783" t="s">
        <v>1289</v>
      </c>
      <c r="E274" s="1104">
        <v>0</v>
      </c>
      <c r="F274" s="1105">
        <v>0</v>
      </c>
      <c r="G274" s="1105">
        <v>0</v>
      </c>
      <c r="H274" s="1105">
        <v>0</v>
      </c>
      <c r="I274" s="1105">
        <v>0</v>
      </c>
      <c r="J274" s="1105">
        <v>0</v>
      </c>
      <c r="K274" s="1106">
        <v>0</v>
      </c>
      <c r="L274" s="1103">
        <f t="shared" si="85"/>
        <v>0</v>
      </c>
      <c r="M274" s="1097">
        <v>3</v>
      </c>
      <c r="N274" s="280">
        <v>0</v>
      </c>
      <c r="O274" s="280">
        <v>0</v>
      </c>
      <c r="P274" s="280">
        <v>0</v>
      </c>
      <c r="Q274" s="280">
        <v>4</v>
      </c>
      <c r="R274" s="280">
        <v>31</v>
      </c>
      <c r="S274" s="280">
        <v>0</v>
      </c>
      <c r="T274" s="1098">
        <v>38</v>
      </c>
      <c r="U274" s="818">
        <f>E274/M274</f>
        <v>0</v>
      </c>
      <c r="V274" s="818">
        <v>0</v>
      </c>
      <c r="W274" s="818">
        <v>0</v>
      </c>
      <c r="X274" s="818">
        <v>0</v>
      </c>
      <c r="Y274" s="818">
        <f>I274/Q274</f>
        <v>0</v>
      </c>
      <c r="Z274" s="818">
        <f t="shared" si="87"/>
        <v>0</v>
      </c>
      <c r="AA274" s="818">
        <v>0</v>
      </c>
      <c r="AB274" s="818">
        <f t="shared" si="88"/>
        <v>0</v>
      </c>
      <c r="AC274" s="1108" t="s">
        <v>878</v>
      </c>
      <c r="AD274" s="1108" t="s">
        <v>878</v>
      </c>
      <c r="AE274" s="1121"/>
      <c r="AF274" s="831" t="s">
        <v>792</v>
      </c>
      <c r="AG274" s="832" t="s">
        <v>792</v>
      </c>
      <c r="AH274" s="842" t="s">
        <v>878</v>
      </c>
    </row>
    <row r="275" spans="1:34" ht="15.75" customHeight="1" thickBot="1">
      <c r="A275" s="1087" t="s">
        <v>302</v>
      </c>
      <c r="B275" s="1090" t="s">
        <v>709</v>
      </c>
      <c r="C275" s="783" t="s">
        <v>1289</v>
      </c>
      <c r="E275" s="1104">
        <v>1</v>
      </c>
      <c r="F275" s="1105">
        <v>0</v>
      </c>
      <c r="G275" s="1105">
        <v>0</v>
      </c>
      <c r="H275" s="1105">
        <v>0</v>
      </c>
      <c r="I275" s="1105">
        <v>1</v>
      </c>
      <c r="J275" s="1105">
        <v>1</v>
      </c>
      <c r="K275" s="1106">
        <v>0</v>
      </c>
      <c r="L275" s="1103">
        <f t="shared" si="85"/>
        <v>3</v>
      </c>
      <c r="M275" s="1097">
        <v>5</v>
      </c>
      <c r="N275" s="280">
        <v>12</v>
      </c>
      <c r="O275" s="280">
        <v>9</v>
      </c>
      <c r="P275" s="280">
        <v>1</v>
      </c>
      <c r="Q275" s="280">
        <v>27</v>
      </c>
      <c r="R275" s="280">
        <v>190</v>
      </c>
      <c r="S275" s="280">
        <v>22</v>
      </c>
      <c r="T275" s="1098">
        <v>266</v>
      </c>
      <c r="U275" s="818">
        <f>E275/M275</f>
        <v>0.2</v>
      </c>
      <c r="V275" s="818">
        <f>F275/N275</f>
        <v>0</v>
      </c>
      <c r="W275" s="818">
        <f>G275/O275</f>
        <v>0</v>
      </c>
      <c r="X275" s="818">
        <f>H275/P275</f>
        <v>0</v>
      </c>
      <c r="Y275" s="818">
        <f>I275/Q275</f>
        <v>3.7037037037037035E-2</v>
      </c>
      <c r="Z275" s="818">
        <f t="shared" si="87"/>
        <v>5.263157894736842E-3</v>
      </c>
      <c r="AA275" s="818">
        <f>K275/S275</f>
        <v>0</v>
      </c>
      <c r="AB275" s="818">
        <f t="shared" si="88"/>
        <v>1.1278195488721804E-2</v>
      </c>
      <c r="AC275" s="1108" t="s">
        <v>878</v>
      </c>
      <c r="AD275" s="1108" t="s">
        <v>878</v>
      </c>
      <c r="AE275" s="1121"/>
      <c r="AF275" s="831" t="s">
        <v>792</v>
      </c>
      <c r="AG275" s="832" t="s">
        <v>792</v>
      </c>
      <c r="AH275" s="842" t="s">
        <v>878</v>
      </c>
    </row>
    <row r="276" spans="1:34" ht="15.75" customHeight="1" thickBot="1">
      <c r="A276" s="1087" t="s">
        <v>1156</v>
      </c>
      <c r="B276" s="1090" t="s">
        <v>560</v>
      </c>
      <c r="C276" s="783" t="s">
        <v>1289</v>
      </c>
      <c r="E276" s="1104">
        <v>0</v>
      </c>
      <c r="F276" s="1105">
        <v>0</v>
      </c>
      <c r="G276" s="1105">
        <v>0</v>
      </c>
      <c r="H276" s="1105">
        <v>0</v>
      </c>
      <c r="I276" s="1105">
        <v>0</v>
      </c>
      <c r="J276" s="1105">
        <v>0</v>
      </c>
      <c r="K276" s="1106">
        <v>0</v>
      </c>
      <c r="L276" s="1103">
        <f t="shared" si="85"/>
        <v>0</v>
      </c>
      <c r="M276" s="1097">
        <v>0</v>
      </c>
      <c r="N276" s="280">
        <v>1</v>
      </c>
      <c r="O276" s="280">
        <v>0</v>
      </c>
      <c r="P276" s="280">
        <v>0</v>
      </c>
      <c r="Q276" s="280">
        <v>1</v>
      </c>
      <c r="R276" s="280">
        <v>63</v>
      </c>
      <c r="S276" s="280">
        <v>7</v>
      </c>
      <c r="T276" s="1098">
        <v>72</v>
      </c>
      <c r="U276" s="818">
        <v>0</v>
      </c>
      <c r="V276" s="818">
        <f>F276/N276</f>
        <v>0</v>
      </c>
      <c r="W276" s="818">
        <v>0</v>
      </c>
      <c r="X276" s="818">
        <v>0</v>
      </c>
      <c r="Y276" s="818">
        <f>I276/Q276</f>
        <v>0</v>
      </c>
      <c r="Z276" s="818">
        <f t="shared" si="87"/>
        <v>0</v>
      </c>
      <c r="AA276" s="818">
        <f>K276/S276</f>
        <v>0</v>
      </c>
      <c r="AB276" s="818">
        <f t="shared" si="88"/>
        <v>0</v>
      </c>
      <c r="AC276" s="1108" t="s">
        <v>878</v>
      </c>
      <c r="AD276" s="1108" t="s">
        <v>878</v>
      </c>
      <c r="AE276" s="1121"/>
      <c r="AF276" s="831" t="s">
        <v>792</v>
      </c>
      <c r="AG276" s="832" t="s">
        <v>792</v>
      </c>
      <c r="AH276" s="842" t="s">
        <v>878</v>
      </c>
    </row>
    <row r="277" spans="1:34" ht="15.75" customHeight="1" thickBot="1">
      <c r="A277" s="1087" t="s">
        <v>1129</v>
      </c>
      <c r="B277" s="1090" t="s">
        <v>697</v>
      </c>
      <c r="C277" s="783" t="s">
        <v>1289</v>
      </c>
      <c r="E277" s="1104">
        <v>0</v>
      </c>
      <c r="F277" s="1105">
        <v>0</v>
      </c>
      <c r="G277" s="1105">
        <v>0</v>
      </c>
      <c r="H277" s="1105">
        <v>0</v>
      </c>
      <c r="I277" s="1105">
        <v>0</v>
      </c>
      <c r="J277" s="1105">
        <v>0</v>
      </c>
      <c r="K277" s="1106">
        <v>0</v>
      </c>
      <c r="L277" s="1103">
        <f t="shared" si="85"/>
        <v>0</v>
      </c>
      <c r="M277" s="1097">
        <v>1</v>
      </c>
      <c r="N277" s="280">
        <v>0</v>
      </c>
      <c r="O277" s="280">
        <v>0</v>
      </c>
      <c r="P277" s="280">
        <v>0</v>
      </c>
      <c r="Q277" s="280">
        <v>5</v>
      </c>
      <c r="R277" s="280">
        <v>23</v>
      </c>
      <c r="S277" s="280">
        <v>2</v>
      </c>
      <c r="T277" s="1098">
        <v>31</v>
      </c>
      <c r="U277" s="818">
        <f>E277/M277</f>
        <v>0</v>
      </c>
      <c r="V277" s="818">
        <v>0</v>
      </c>
      <c r="W277" s="818">
        <v>0</v>
      </c>
      <c r="X277" s="818">
        <v>0</v>
      </c>
      <c r="Y277" s="818">
        <f>I277/Q277</f>
        <v>0</v>
      </c>
      <c r="Z277" s="818">
        <f t="shared" si="87"/>
        <v>0</v>
      </c>
      <c r="AA277" s="818">
        <f>K277/S277</f>
        <v>0</v>
      </c>
      <c r="AB277" s="818">
        <f t="shared" si="88"/>
        <v>0</v>
      </c>
      <c r="AC277" s="1108" t="s">
        <v>878</v>
      </c>
      <c r="AD277" s="1108" t="s">
        <v>878</v>
      </c>
      <c r="AE277" s="1121"/>
      <c r="AF277" s="831" t="s">
        <v>792</v>
      </c>
      <c r="AG277" s="832" t="s">
        <v>792</v>
      </c>
      <c r="AH277" s="842" t="s">
        <v>878</v>
      </c>
    </row>
    <row r="278" spans="1:34" ht="15.75" customHeight="1" thickBot="1">
      <c r="A278" s="1087" t="s">
        <v>370</v>
      </c>
      <c r="B278" s="1090" t="s">
        <v>598</v>
      </c>
      <c r="C278" s="783" t="s">
        <v>1289</v>
      </c>
      <c r="E278" s="1104">
        <v>0</v>
      </c>
      <c r="F278" s="1105">
        <v>0</v>
      </c>
      <c r="G278" s="1105">
        <v>0</v>
      </c>
      <c r="H278" s="1105">
        <v>0</v>
      </c>
      <c r="I278" s="1105">
        <v>0</v>
      </c>
      <c r="J278" s="1105">
        <v>0</v>
      </c>
      <c r="K278" s="1106">
        <v>0</v>
      </c>
      <c r="L278" s="1103">
        <f t="shared" si="85"/>
        <v>0</v>
      </c>
      <c r="M278" s="1097">
        <v>0</v>
      </c>
      <c r="N278" s="280">
        <v>0</v>
      </c>
      <c r="O278" s="280">
        <v>0</v>
      </c>
      <c r="P278" s="280">
        <v>0</v>
      </c>
      <c r="Q278" s="280">
        <v>1</v>
      </c>
      <c r="R278" s="280">
        <v>11</v>
      </c>
      <c r="S278" s="280">
        <v>0</v>
      </c>
      <c r="T278" s="1098">
        <v>12</v>
      </c>
      <c r="U278" s="818">
        <v>0</v>
      </c>
      <c r="V278" s="818">
        <v>0</v>
      </c>
      <c r="W278" s="818">
        <v>0</v>
      </c>
      <c r="X278" s="818">
        <v>0</v>
      </c>
      <c r="Y278" s="818">
        <f>I278/Q278</f>
        <v>0</v>
      </c>
      <c r="Z278" s="818">
        <f t="shared" si="87"/>
        <v>0</v>
      </c>
      <c r="AA278" s="818">
        <v>0</v>
      </c>
      <c r="AB278" s="818">
        <f t="shared" si="88"/>
        <v>0</v>
      </c>
      <c r="AC278" s="1108" t="s">
        <v>878</v>
      </c>
      <c r="AD278" s="1108" t="s">
        <v>878</v>
      </c>
      <c r="AE278" s="1121"/>
      <c r="AF278" s="831" t="s">
        <v>792</v>
      </c>
      <c r="AG278" s="832" t="s">
        <v>792</v>
      </c>
      <c r="AH278" s="842" t="s">
        <v>878</v>
      </c>
    </row>
    <row r="279" spans="1:34" ht="15.75" customHeight="1" thickBot="1">
      <c r="A279" s="1087" t="s">
        <v>21</v>
      </c>
      <c r="B279" s="1090" t="s">
        <v>770</v>
      </c>
      <c r="C279" s="783" t="s">
        <v>1289</v>
      </c>
      <c r="E279" s="1104">
        <v>0</v>
      </c>
      <c r="F279" s="1105">
        <v>0</v>
      </c>
      <c r="G279" s="1105">
        <v>0</v>
      </c>
      <c r="H279" s="1105">
        <v>0</v>
      </c>
      <c r="I279" s="1105">
        <v>0</v>
      </c>
      <c r="J279" s="1105">
        <v>0</v>
      </c>
      <c r="K279" s="1106">
        <v>0</v>
      </c>
      <c r="L279" s="1103">
        <f t="shared" si="85"/>
        <v>0</v>
      </c>
      <c r="M279" s="1097">
        <v>0</v>
      </c>
      <c r="N279" s="280">
        <v>0</v>
      </c>
      <c r="O279" s="280">
        <v>0</v>
      </c>
      <c r="P279" s="280">
        <v>0</v>
      </c>
      <c r="Q279" s="280">
        <v>0</v>
      </c>
      <c r="R279" s="280">
        <v>4</v>
      </c>
      <c r="S279" s="280">
        <v>0</v>
      </c>
      <c r="T279" s="1098">
        <v>4</v>
      </c>
      <c r="U279" s="818">
        <v>0</v>
      </c>
      <c r="V279" s="818">
        <v>0</v>
      </c>
      <c r="W279" s="818">
        <v>0</v>
      </c>
      <c r="X279" s="818">
        <v>0</v>
      </c>
      <c r="Y279" s="818">
        <v>0</v>
      </c>
      <c r="Z279" s="818">
        <f t="shared" si="87"/>
        <v>0</v>
      </c>
      <c r="AA279" s="818">
        <v>0</v>
      </c>
      <c r="AB279" s="818">
        <f t="shared" si="88"/>
        <v>0</v>
      </c>
      <c r="AC279" s="1108" t="s">
        <v>878</v>
      </c>
      <c r="AD279" s="1108" t="s">
        <v>878</v>
      </c>
      <c r="AE279" s="1121"/>
      <c r="AF279" s="831" t="s">
        <v>792</v>
      </c>
      <c r="AG279" s="832" t="s">
        <v>792</v>
      </c>
      <c r="AH279" s="842" t="s">
        <v>878</v>
      </c>
    </row>
    <row r="280" spans="1:34" ht="15.75" customHeight="1" thickBot="1">
      <c r="A280" s="1087" t="s">
        <v>93</v>
      </c>
      <c r="B280" s="1090" t="s">
        <v>562</v>
      </c>
      <c r="C280" s="783" t="s">
        <v>1289</v>
      </c>
      <c r="E280" s="1104">
        <v>0</v>
      </c>
      <c r="F280" s="1105">
        <v>0</v>
      </c>
      <c r="G280" s="1105">
        <v>0</v>
      </c>
      <c r="H280" s="1105">
        <v>0</v>
      </c>
      <c r="I280" s="1105">
        <v>0</v>
      </c>
      <c r="J280" s="1105">
        <v>0</v>
      </c>
      <c r="K280" s="1106">
        <v>0</v>
      </c>
      <c r="L280" s="1103">
        <f t="shared" si="85"/>
        <v>0</v>
      </c>
      <c r="M280" s="1097">
        <v>0</v>
      </c>
      <c r="N280" s="280">
        <v>1</v>
      </c>
      <c r="O280" s="280">
        <v>1</v>
      </c>
      <c r="P280" s="280">
        <v>0</v>
      </c>
      <c r="Q280" s="280">
        <v>0</v>
      </c>
      <c r="R280" s="280">
        <v>17</v>
      </c>
      <c r="S280" s="280">
        <v>1</v>
      </c>
      <c r="T280" s="1098">
        <v>20</v>
      </c>
      <c r="U280" s="818">
        <v>0</v>
      </c>
      <c r="V280" s="818">
        <f>F280/N280</f>
        <v>0</v>
      </c>
      <c r="W280" s="818">
        <f>G280/O280</f>
        <v>0</v>
      </c>
      <c r="X280" s="818">
        <v>0</v>
      </c>
      <c r="Y280" s="818">
        <v>0</v>
      </c>
      <c r="Z280" s="818">
        <f t="shared" si="87"/>
        <v>0</v>
      </c>
      <c r="AA280" s="818">
        <f>K280/S280</f>
        <v>0</v>
      </c>
      <c r="AB280" s="818">
        <f t="shared" si="88"/>
        <v>0</v>
      </c>
      <c r="AC280" s="1108" t="s">
        <v>878</v>
      </c>
      <c r="AD280" s="1108" t="s">
        <v>878</v>
      </c>
      <c r="AE280" s="1121"/>
      <c r="AF280" s="831" t="s">
        <v>792</v>
      </c>
      <c r="AG280" s="832" t="s">
        <v>792</v>
      </c>
      <c r="AH280" s="842" t="s">
        <v>878</v>
      </c>
    </row>
    <row r="281" spans="1:34" ht="15.75" customHeight="1" thickBot="1">
      <c r="A281" s="1087" t="s">
        <v>351</v>
      </c>
      <c r="B281" s="1090" t="s">
        <v>586</v>
      </c>
      <c r="C281" s="783" t="s">
        <v>1289</v>
      </c>
      <c r="E281" s="1104">
        <v>0</v>
      </c>
      <c r="F281" s="1105">
        <v>0</v>
      </c>
      <c r="G281" s="1105">
        <v>0</v>
      </c>
      <c r="H281" s="1105">
        <v>0</v>
      </c>
      <c r="I281" s="1105">
        <v>0</v>
      </c>
      <c r="J281" s="1105">
        <v>0</v>
      </c>
      <c r="K281" s="1106">
        <v>0</v>
      </c>
      <c r="L281" s="1103">
        <f t="shared" si="85"/>
        <v>0</v>
      </c>
      <c r="M281" s="1097">
        <v>0</v>
      </c>
      <c r="N281" s="280">
        <v>0</v>
      </c>
      <c r="O281" s="280">
        <v>0</v>
      </c>
      <c r="P281" s="280">
        <v>0</v>
      </c>
      <c r="Q281" s="280">
        <v>1</v>
      </c>
      <c r="R281" s="280">
        <v>7</v>
      </c>
      <c r="S281" s="280">
        <v>0</v>
      </c>
      <c r="T281" s="1098">
        <v>8</v>
      </c>
      <c r="U281" s="818">
        <v>0</v>
      </c>
      <c r="V281" s="818">
        <v>0</v>
      </c>
      <c r="W281" s="818">
        <v>0</v>
      </c>
      <c r="X281" s="818">
        <v>0</v>
      </c>
      <c r="Y281" s="818">
        <f t="shared" ref="Y281:Y300" si="92">I281/Q281</f>
        <v>0</v>
      </c>
      <c r="Z281" s="818">
        <f t="shared" si="87"/>
        <v>0</v>
      </c>
      <c r="AA281" s="818">
        <v>0</v>
      </c>
      <c r="AB281" s="818">
        <f t="shared" si="88"/>
        <v>0</v>
      </c>
      <c r="AC281" s="1108" t="s">
        <v>878</v>
      </c>
      <c r="AD281" s="1108" t="s">
        <v>878</v>
      </c>
      <c r="AE281" s="1121"/>
      <c r="AF281" s="831" t="s">
        <v>792</v>
      </c>
      <c r="AG281" s="832" t="s">
        <v>792</v>
      </c>
      <c r="AH281" s="842" t="s">
        <v>878</v>
      </c>
    </row>
    <row r="282" spans="1:34" ht="15.75" customHeight="1" thickBot="1">
      <c r="A282" s="1087" t="s">
        <v>218</v>
      </c>
      <c r="B282" s="1090" t="s">
        <v>746</v>
      </c>
      <c r="C282" s="783" t="s">
        <v>1289</v>
      </c>
      <c r="E282" s="1104">
        <v>0</v>
      </c>
      <c r="F282" s="1105">
        <v>0</v>
      </c>
      <c r="G282" s="1105">
        <v>0</v>
      </c>
      <c r="H282" s="1105">
        <v>0</v>
      </c>
      <c r="I282" s="1105">
        <v>0</v>
      </c>
      <c r="J282" s="1105">
        <v>0</v>
      </c>
      <c r="K282" s="1106">
        <v>0</v>
      </c>
      <c r="L282" s="1103">
        <f t="shared" si="85"/>
        <v>0</v>
      </c>
      <c r="M282" s="1097">
        <v>0</v>
      </c>
      <c r="N282" s="280">
        <v>1</v>
      </c>
      <c r="O282" s="280">
        <v>0</v>
      </c>
      <c r="P282" s="280">
        <v>0</v>
      </c>
      <c r="Q282" s="280">
        <v>1</v>
      </c>
      <c r="R282" s="280">
        <v>18</v>
      </c>
      <c r="S282" s="280">
        <v>0</v>
      </c>
      <c r="T282" s="1098">
        <v>20</v>
      </c>
      <c r="U282" s="818">
        <v>0</v>
      </c>
      <c r="V282" s="818">
        <f>F282/N282</f>
        <v>0</v>
      </c>
      <c r="W282" s="818">
        <v>0</v>
      </c>
      <c r="X282" s="818">
        <v>0</v>
      </c>
      <c r="Y282" s="818">
        <f t="shared" si="92"/>
        <v>0</v>
      </c>
      <c r="Z282" s="818">
        <f t="shared" si="87"/>
        <v>0</v>
      </c>
      <c r="AA282" s="818">
        <v>0</v>
      </c>
      <c r="AB282" s="818">
        <f t="shared" si="88"/>
        <v>0</v>
      </c>
      <c r="AC282" s="1108" t="s">
        <v>878</v>
      </c>
      <c r="AD282" s="1108" t="s">
        <v>878</v>
      </c>
      <c r="AE282" s="1121"/>
      <c r="AF282" s="831" t="s">
        <v>792</v>
      </c>
      <c r="AG282" s="832" t="s">
        <v>792</v>
      </c>
      <c r="AH282" s="842" t="s">
        <v>878</v>
      </c>
    </row>
    <row r="283" spans="1:34" ht="15.75" customHeight="1" thickBot="1">
      <c r="A283" s="1087" t="s">
        <v>480</v>
      </c>
      <c r="B283" s="1090" t="s">
        <v>1121</v>
      </c>
      <c r="C283" s="783" t="s">
        <v>1289</v>
      </c>
      <c r="E283" s="1104">
        <v>0</v>
      </c>
      <c r="F283" s="1105">
        <v>0</v>
      </c>
      <c r="G283" s="1105">
        <v>0</v>
      </c>
      <c r="H283" s="1105">
        <v>0</v>
      </c>
      <c r="I283" s="1105">
        <v>0</v>
      </c>
      <c r="J283" s="1105">
        <v>0</v>
      </c>
      <c r="K283" s="1106">
        <v>0</v>
      </c>
      <c r="L283" s="1103">
        <f t="shared" si="85"/>
        <v>0</v>
      </c>
      <c r="M283" s="1097">
        <v>0</v>
      </c>
      <c r="N283" s="280">
        <v>0</v>
      </c>
      <c r="O283" s="280">
        <v>0</v>
      </c>
      <c r="P283" s="280">
        <v>0</v>
      </c>
      <c r="Q283" s="280">
        <v>2</v>
      </c>
      <c r="R283" s="280">
        <v>14</v>
      </c>
      <c r="S283" s="280">
        <v>1</v>
      </c>
      <c r="T283" s="1098">
        <v>17</v>
      </c>
      <c r="U283" s="818">
        <v>0</v>
      </c>
      <c r="V283" s="818">
        <v>0</v>
      </c>
      <c r="W283" s="818">
        <v>0</v>
      </c>
      <c r="X283" s="818">
        <v>0</v>
      </c>
      <c r="Y283" s="818">
        <f t="shared" si="92"/>
        <v>0</v>
      </c>
      <c r="Z283" s="818">
        <f t="shared" si="87"/>
        <v>0</v>
      </c>
      <c r="AA283" s="818">
        <f>K283/S283</f>
        <v>0</v>
      </c>
      <c r="AB283" s="818">
        <f t="shared" si="88"/>
        <v>0</v>
      </c>
      <c r="AC283" s="1108" t="s">
        <v>878</v>
      </c>
      <c r="AD283" s="1108" t="s">
        <v>878</v>
      </c>
      <c r="AE283" s="1121"/>
      <c r="AF283" s="831" t="s">
        <v>792</v>
      </c>
      <c r="AG283" s="832" t="s">
        <v>792</v>
      </c>
      <c r="AH283" s="842" t="s">
        <v>878</v>
      </c>
    </row>
    <row r="284" spans="1:34" ht="15.75" customHeight="1" thickBot="1">
      <c r="A284" s="1087" t="s">
        <v>278</v>
      </c>
      <c r="B284" s="1090" t="s">
        <v>681</v>
      </c>
      <c r="C284" s="783" t="s">
        <v>1289</v>
      </c>
      <c r="E284" s="1104">
        <v>0</v>
      </c>
      <c r="F284" s="1105">
        <v>0</v>
      </c>
      <c r="G284" s="1105">
        <v>0</v>
      </c>
      <c r="H284" s="1105">
        <v>0</v>
      </c>
      <c r="I284" s="1105">
        <v>0</v>
      </c>
      <c r="J284" s="1105">
        <v>1</v>
      </c>
      <c r="K284" s="1106">
        <v>0</v>
      </c>
      <c r="L284" s="1103">
        <f t="shared" si="85"/>
        <v>1</v>
      </c>
      <c r="M284" s="1097">
        <v>0</v>
      </c>
      <c r="N284" s="280">
        <v>0</v>
      </c>
      <c r="O284" s="280">
        <v>0</v>
      </c>
      <c r="P284" s="280">
        <v>0</v>
      </c>
      <c r="Q284" s="280">
        <v>1</v>
      </c>
      <c r="R284" s="280">
        <v>12</v>
      </c>
      <c r="S284" s="280">
        <v>0</v>
      </c>
      <c r="T284" s="1098">
        <v>13</v>
      </c>
      <c r="U284" s="818">
        <v>0</v>
      </c>
      <c r="V284" s="818">
        <v>0</v>
      </c>
      <c r="W284" s="818">
        <v>0</v>
      </c>
      <c r="X284" s="818">
        <v>0</v>
      </c>
      <c r="Y284" s="818">
        <f t="shared" si="92"/>
        <v>0</v>
      </c>
      <c r="Z284" s="818">
        <f t="shared" si="87"/>
        <v>8.3333333333333329E-2</v>
      </c>
      <c r="AA284" s="818">
        <v>0</v>
      </c>
      <c r="AB284" s="818">
        <f t="shared" si="88"/>
        <v>7.6923076923076927E-2</v>
      </c>
      <c r="AC284" s="1108" t="s">
        <v>878</v>
      </c>
      <c r="AD284" s="1108" t="s">
        <v>878</v>
      </c>
      <c r="AE284" s="1121"/>
      <c r="AF284" s="831" t="s">
        <v>792</v>
      </c>
      <c r="AG284" s="832" t="s">
        <v>792</v>
      </c>
      <c r="AH284" s="842" t="s">
        <v>878</v>
      </c>
    </row>
    <row r="285" spans="1:34" ht="15.75" customHeight="1" thickBot="1">
      <c r="A285" s="1087" t="s">
        <v>136</v>
      </c>
      <c r="B285" s="1090" t="s">
        <v>790</v>
      </c>
      <c r="C285" s="783" t="s">
        <v>1295</v>
      </c>
      <c r="E285" s="1104">
        <v>0</v>
      </c>
      <c r="F285" s="1105">
        <v>0</v>
      </c>
      <c r="G285" s="1105">
        <v>0</v>
      </c>
      <c r="H285" s="1105">
        <v>0</v>
      </c>
      <c r="I285" s="1105">
        <v>0</v>
      </c>
      <c r="J285" s="1105">
        <v>1</v>
      </c>
      <c r="K285" s="1106">
        <v>0</v>
      </c>
      <c r="L285" s="1103">
        <f t="shared" si="85"/>
        <v>1</v>
      </c>
      <c r="M285" s="1097">
        <v>3</v>
      </c>
      <c r="N285" s="280">
        <v>0</v>
      </c>
      <c r="O285" s="280">
        <v>0</v>
      </c>
      <c r="P285" s="280">
        <v>0</v>
      </c>
      <c r="Q285" s="280">
        <v>55</v>
      </c>
      <c r="R285" s="280">
        <v>22</v>
      </c>
      <c r="S285" s="280">
        <v>2</v>
      </c>
      <c r="T285" s="1098">
        <v>82</v>
      </c>
      <c r="U285" s="818">
        <f>E285/M285</f>
        <v>0</v>
      </c>
      <c r="V285" s="818">
        <v>0</v>
      </c>
      <c r="W285" s="818">
        <v>0</v>
      </c>
      <c r="X285" s="818">
        <v>0</v>
      </c>
      <c r="Y285" s="818">
        <f t="shared" si="92"/>
        <v>0</v>
      </c>
      <c r="Z285" s="818">
        <f t="shared" si="87"/>
        <v>4.5454545454545456E-2</v>
      </c>
      <c r="AA285" s="818">
        <f>K285/S285</f>
        <v>0</v>
      </c>
      <c r="AB285" s="818">
        <f t="shared" si="88"/>
        <v>1.2195121951219513E-2</v>
      </c>
      <c r="AC285" s="1108" t="s">
        <v>878</v>
      </c>
      <c r="AD285" s="1108" t="s">
        <v>878</v>
      </c>
      <c r="AE285" s="1121"/>
      <c r="AF285" s="831" t="s">
        <v>792</v>
      </c>
      <c r="AG285" s="832" t="s">
        <v>792</v>
      </c>
      <c r="AH285" s="842" t="s">
        <v>878</v>
      </c>
    </row>
    <row r="286" spans="1:34" ht="15.75" customHeight="1" thickBot="1">
      <c r="A286" s="1087" t="s">
        <v>36</v>
      </c>
      <c r="B286" s="1090" t="s">
        <v>665</v>
      </c>
      <c r="C286" s="783" t="s">
        <v>1295</v>
      </c>
      <c r="E286" s="1104">
        <v>0</v>
      </c>
      <c r="F286" s="1105">
        <v>0</v>
      </c>
      <c r="G286" s="1105">
        <v>0</v>
      </c>
      <c r="H286" s="1105">
        <v>0</v>
      </c>
      <c r="I286" s="1105">
        <v>0</v>
      </c>
      <c r="J286" s="1105">
        <v>0</v>
      </c>
      <c r="K286" s="1106">
        <v>0</v>
      </c>
      <c r="L286" s="1103">
        <f t="shared" si="85"/>
        <v>0</v>
      </c>
      <c r="M286" s="1097">
        <v>2</v>
      </c>
      <c r="N286" s="280">
        <v>0</v>
      </c>
      <c r="O286" s="280">
        <v>1</v>
      </c>
      <c r="P286" s="280">
        <v>0</v>
      </c>
      <c r="Q286" s="280">
        <v>33</v>
      </c>
      <c r="R286" s="280">
        <v>94</v>
      </c>
      <c r="S286" s="280">
        <v>4</v>
      </c>
      <c r="T286" s="1098">
        <v>134</v>
      </c>
      <c r="U286" s="818">
        <f>E286/M286</f>
        <v>0</v>
      </c>
      <c r="V286" s="818">
        <v>0</v>
      </c>
      <c r="W286" s="818">
        <f>G286/O286</f>
        <v>0</v>
      </c>
      <c r="X286" s="818">
        <v>0</v>
      </c>
      <c r="Y286" s="818">
        <f t="shared" si="92"/>
        <v>0</v>
      </c>
      <c r="Z286" s="818">
        <f t="shared" si="87"/>
        <v>0</v>
      </c>
      <c r="AA286" s="818">
        <f>K286/S286</f>
        <v>0</v>
      </c>
      <c r="AB286" s="818">
        <f t="shared" si="88"/>
        <v>0</v>
      </c>
      <c r="AC286" s="1108" t="s">
        <v>878</v>
      </c>
      <c r="AD286" s="1108" t="s">
        <v>878</v>
      </c>
      <c r="AE286" s="1121"/>
      <c r="AF286" s="831" t="s">
        <v>792</v>
      </c>
      <c r="AG286" s="832" t="s">
        <v>792</v>
      </c>
      <c r="AH286" s="842" t="s">
        <v>878</v>
      </c>
    </row>
    <row r="287" spans="1:34" ht="15.75" customHeight="1" thickBot="1">
      <c r="A287" s="1087" t="s">
        <v>124</v>
      </c>
      <c r="B287" s="1090" t="s">
        <v>813</v>
      </c>
      <c r="C287" s="783" t="s">
        <v>1295</v>
      </c>
      <c r="E287" s="1104">
        <v>1</v>
      </c>
      <c r="F287" s="1105">
        <v>0</v>
      </c>
      <c r="G287" s="1105">
        <v>0</v>
      </c>
      <c r="H287" s="1105">
        <v>0</v>
      </c>
      <c r="I287" s="1105">
        <v>21</v>
      </c>
      <c r="J287" s="1105">
        <v>14</v>
      </c>
      <c r="K287" s="1106">
        <v>0</v>
      </c>
      <c r="L287" s="1103">
        <f t="shared" si="85"/>
        <v>36</v>
      </c>
      <c r="M287" s="1097">
        <v>24</v>
      </c>
      <c r="N287" s="280">
        <v>5</v>
      </c>
      <c r="O287" s="280">
        <v>22</v>
      </c>
      <c r="P287" s="280">
        <v>0</v>
      </c>
      <c r="Q287" s="280">
        <v>1402</v>
      </c>
      <c r="R287" s="280">
        <v>437</v>
      </c>
      <c r="S287" s="280">
        <v>39</v>
      </c>
      <c r="T287" s="1098">
        <v>1929</v>
      </c>
      <c r="U287" s="818">
        <f>E287/M287</f>
        <v>4.1666666666666664E-2</v>
      </c>
      <c r="V287" s="818">
        <f>F287/N287</f>
        <v>0</v>
      </c>
      <c r="W287" s="818">
        <f>G287/O287</f>
        <v>0</v>
      </c>
      <c r="X287" s="818">
        <v>0</v>
      </c>
      <c r="Y287" s="818">
        <f t="shared" si="92"/>
        <v>1.4978601997146932E-2</v>
      </c>
      <c r="Z287" s="818">
        <f t="shared" si="87"/>
        <v>3.2036613272311214E-2</v>
      </c>
      <c r="AA287" s="818">
        <f>K287/S287</f>
        <v>0</v>
      </c>
      <c r="AB287" s="818">
        <f t="shared" si="88"/>
        <v>1.8662519440124418E-2</v>
      </c>
      <c r="AC287" s="1108" t="s">
        <v>878</v>
      </c>
      <c r="AD287" s="1108" t="s">
        <v>878</v>
      </c>
      <c r="AE287" s="1121"/>
      <c r="AF287" s="831" t="s">
        <v>792</v>
      </c>
      <c r="AG287" s="832" t="s">
        <v>792</v>
      </c>
      <c r="AH287" s="842" t="s">
        <v>878</v>
      </c>
    </row>
    <row r="288" spans="1:34" ht="15.75" customHeight="1" thickBot="1">
      <c r="A288" s="1087" t="s">
        <v>176</v>
      </c>
      <c r="B288" s="1090" t="s">
        <v>1017</v>
      </c>
      <c r="C288" s="783" t="s">
        <v>1295</v>
      </c>
      <c r="E288" s="1104">
        <v>0</v>
      </c>
      <c r="F288" s="1105">
        <v>0</v>
      </c>
      <c r="G288" s="1105">
        <v>0</v>
      </c>
      <c r="H288" s="1105">
        <v>0</v>
      </c>
      <c r="I288" s="1105">
        <v>4</v>
      </c>
      <c r="J288" s="1105">
        <v>3</v>
      </c>
      <c r="K288" s="1106">
        <v>0</v>
      </c>
      <c r="L288" s="1103">
        <f t="shared" si="85"/>
        <v>7</v>
      </c>
      <c r="M288" s="1097">
        <v>7</v>
      </c>
      <c r="N288" s="280">
        <v>1</v>
      </c>
      <c r="O288" s="280">
        <v>3</v>
      </c>
      <c r="P288" s="280">
        <v>0</v>
      </c>
      <c r="Q288" s="280">
        <v>168</v>
      </c>
      <c r="R288" s="280">
        <v>182</v>
      </c>
      <c r="S288" s="280">
        <v>3</v>
      </c>
      <c r="T288" s="1098">
        <v>364</v>
      </c>
      <c r="U288" s="818">
        <f>E288/M288</f>
        <v>0</v>
      </c>
      <c r="V288" s="818">
        <f>F288/N288</f>
        <v>0</v>
      </c>
      <c r="W288" s="818">
        <f>G288/O288</f>
        <v>0</v>
      </c>
      <c r="X288" s="818">
        <v>0</v>
      </c>
      <c r="Y288" s="818">
        <f t="shared" si="92"/>
        <v>2.3809523809523808E-2</v>
      </c>
      <c r="Z288" s="818">
        <f t="shared" si="87"/>
        <v>1.6483516483516484E-2</v>
      </c>
      <c r="AA288" s="818">
        <f>K288/S288</f>
        <v>0</v>
      </c>
      <c r="AB288" s="818">
        <f t="shared" si="88"/>
        <v>1.9230769230769232E-2</v>
      </c>
      <c r="AC288" s="1108" t="s">
        <v>878</v>
      </c>
      <c r="AD288" s="1108" t="s">
        <v>878</v>
      </c>
      <c r="AE288" s="1121"/>
      <c r="AF288" s="831" t="s">
        <v>792</v>
      </c>
      <c r="AG288" s="832" t="s">
        <v>792</v>
      </c>
      <c r="AH288" s="842" t="s">
        <v>878</v>
      </c>
    </row>
    <row r="289" spans="1:34" ht="15.75" customHeight="1" thickBot="1">
      <c r="A289" s="1087" t="s">
        <v>490</v>
      </c>
      <c r="B289" s="1090" t="s">
        <v>752</v>
      </c>
      <c r="C289" s="783" t="s">
        <v>1295</v>
      </c>
      <c r="E289" s="1104">
        <v>0</v>
      </c>
      <c r="F289" s="1105">
        <v>0</v>
      </c>
      <c r="G289" s="1105">
        <v>0</v>
      </c>
      <c r="H289" s="1105">
        <v>0</v>
      </c>
      <c r="I289" s="1105">
        <v>1</v>
      </c>
      <c r="J289" s="1105">
        <v>2</v>
      </c>
      <c r="K289" s="1106">
        <v>0</v>
      </c>
      <c r="L289" s="1103">
        <f t="shared" si="85"/>
        <v>3</v>
      </c>
      <c r="M289" s="1097">
        <v>7</v>
      </c>
      <c r="N289" s="280">
        <v>1</v>
      </c>
      <c r="O289" s="280">
        <v>3</v>
      </c>
      <c r="P289" s="280">
        <v>0</v>
      </c>
      <c r="Q289" s="280">
        <v>145</v>
      </c>
      <c r="R289" s="280">
        <v>300</v>
      </c>
      <c r="S289" s="280">
        <v>9</v>
      </c>
      <c r="T289" s="1098">
        <v>465</v>
      </c>
      <c r="U289" s="818">
        <f>E289/M289</f>
        <v>0</v>
      </c>
      <c r="V289" s="818">
        <f>F289/N289</f>
        <v>0</v>
      </c>
      <c r="W289" s="818">
        <f>G289/O289</f>
        <v>0</v>
      </c>
      <c r="X289" s="818">
        <v>0</v>
      </c>
      <c r="Y289" s="818">
        <f t="shared" si="92"/>
        <v>6.8965517241379309E-3</v>
      </c>
      <c r="Z289" s="818">
        <f t="shared" si="87"/>
        <v>6.6666666666666671E-3</v>
      </c>
      <c r="AA289" s="818">
        <f>K289/S289</f>
        <v>0</v>
      </c>
      <c r="AB289" s="818">
        <f t="shared" si="88"/>
        <v>6.4516129032258064E-3</v>
      </c>
      <c r="AC289" s="1108" t="s">
        <v>878</v>
      </c>
      <c r="AD289" s="1108" t="s">
        <v>878</v>
      </c>
      <c r="AE289" s="1121"/>
      <c r="AF289" s="831" t="s">
        <v>792</v>
      </c>
      <c r="AG289" s="832" t="s">
        <v>792</v>
      </c>
      <c r="AH289" s="842" t="s">
        <v>878</v>
      </c>
    </row>
    <row r="290" spans="1:34" ht="15.75" customHeight="1" thickBot="1">
      <c r="A290" s="1087" t="s">
        <v>429</v>
      </c>
      <c r="B290" s="1090" t="s">
        <v>642</v>
      </c>
      <c r="C290" s="783" t="s">
        <v>1295</v>
      </c>
      <c r="E290" s="1104">
        <v>0</v>
      </c>
      <c r="F290" s="1105">
        <v>0</v>
      </c>
      <c r="G290" s="1105">
        <v>0</v>
      </c>
      <c r="H290" s="1105">
        <v>0</v>
      </c>
      <c r="I290" s="1105">
        <v>3</v>
      </c>
      <c r="J290" s="1105">
        <v>0</v>
      </c>
      <c r="K290" s="1106">
        <v>0</v>
      </c>
      <c r="L290" s="1103">
        <f t="shared" si="85"/>
        <v>3</v>
      </c>
      <c r="M290" s="1097">
        <v>0</v>
      </c>
      <c r="N290" s="280">
        <v>0</v>
      </c>
      <c r="O290" s="280">
        <v>0</v>
      </c>
      <c r="P290" s="280">
        <v>0</v>
      </c>
      <c r="Q290" s="280">
        <v>91</v>
      </c>
      <c r="R290" s="280">
        <v>6</v>
      </c>
      <c r="S290" s="280">
        <v>0</v>
      </c>
      <c r="T290" s="1098">
        <v>97</v>
      </c>
      <c r="U290" s="818">
        <v>0</v>
      </c>
      <c r="V290" s="818">
        <v>0</v>
      </c>
      <c r="W290" s="818">
        <v>0</v>
      </c>
      <c r="X290" s="818">
        <v>0</v>
      </c>
      <c r="Y290" s="818">
        <f t="shared" si="92"/>
        <v>3.2967032967032968E-2</v>
      </c>
      <c r="Z290" s="818">
        <f t="shared" si="87"/>
        <v>0</v>
      </c>
      <c r="AA290" s="818">
        <v>0</v>
      </c>
      <c r="AB290" s="818">
        <f t="shared" si="88"/>
        <v>3.0927835051546393E-2</v>
      </c>
      <c r="AC290" s="1108" t="s">
        <v>878</v>
      </c>
      <c r="AD290" s="1108" t="s">
        <v>878</v>
      </c>
      <c r="AE290" s="1121"/>
      <c r="AF290" s="831" t="s">
        <v>792</v>
      </c>
      <c r="AG290" s="832" t="s">
        <v>792</v>
      </c>
      <c r="AH290" s="842" t="s">
        <v>878</v>
      </c>
    </row>
    <row r="291" spans="1:34" ht="15.75" customHeight="1" thickBot="1">
      <c r="A291" s="1087" t="s">
        <v>164</v>
      </c>
      <c r="B291" s="1090" t="s">
        <v>602</v>
      </c>
      <c r="C291" s="783" t="s">
        <v>1295</v>
      </c>
      <c r="E291" s="1104">
        <v>0</v>
      </c>
      <c r="F291" s="1105">
        <v>0</v>
      </c>
      <c r="G291" s="1105">
        <v>0</v>
      </c>
      <c r="H291" s="1105">
        <v>0</v>
      </c>
      <c r="I291" s="1105">
        <v>3</v>
      </c>
      <c r="J291" s="1105">
        <v>0</v>
      </c>
      <c r="K291" s="1106">
        <v>0</v>
      </c>
      <c r="L291" s="1103">
        <f t="shared" si="85"/>
        <v>3</v>
      </c>
      <c r="M291" s="1097">
        <v>0</v>
      </c>
      <c r="N291" s="280">
        <v>0</v>
      </c>
      <c r="O291" s="280">
        <v>0</v>
      </c>
      <c r="P291" s="280">
        <v>0</v>
      </c>
      <c r="Q291" s="280">
        <v>350</v>
      </c>
      <c r="R291" s="280">
        <v>38</v>
      </c>
      <c r="S291" s="280">
        <v>2</v>
      </c>
      <c r="T291" s="1098">
        <v>390</v>
      </c>
      <c r="U291" s="818">
        <v>0</v>
      </c>
      <c r="V291" s="818">
        <v>0</v>
      </c>
      <c r="W291" s="818">
        <v>0</v>
      </c>
      <c r="X291" s="818">
        <v>0</v>
      </c>
      <c r="Y291" s="818">
        <f t="shared" si="92"/>
        <v>8.5714285714285719E-3</v>
      </c>
      <c r="Z291" s="818">
        <f t="shared" si="87"/>
        <v>0</v>
      </c>
      <c r="AA291" s="818">
        <f t="shared" ref="AA291:AA300" si="93">K291/S291</f>
        <v>0</v>
      </c>
      <c r="AB291" s="818">
        <f t="shared" si="88"/>
        <v>7.6923076923076927E-3</v>
      </c>
      <c r="AC291" s="1108" t="s">
        <v>878</v>
      </c>
      <c r="AD291" s="1108" t="s">
        <v>878</v>
      </c>
      <c r="AE291" s="1121"/>
      <c r="AF291" s="831" t="s">
        <v>792</v>
      </c>
      <c r="AG291" s="832" t="s">
        <v>792</v>
      </c>
      <c r="AH291" s="842" t="s">
        <v>878</v>
      </c>
    </row>
    <row r="292" spans="1:34" ht="15.75" customHeight="1" thickBot="1">
      <c r="A292" s="1087" t="s">
        <v>192</v>
      </c>
      <c r="B292" s="1090" t="s">
        <v>775</v>
      </c>
      <c r="C292" s="783" t="s">
        <v>1295</v>
      </c>
      <c r="E292" s="1104">
        <v>0</v>
      </c>
      <c r="F292" s="1105">
        <v>0</v>
      </c>
      <c r="G292" s="1105">
        <v>0</v>
      </c>
      <c r="H292" s="1105">
        <v>0</v>
      </c>
      <c r="I292" s="1105">
        <v>19</v>
      </c>
      <c r="J292" s="1105">
        <v>1</v>
      </c>
      <c r="K292" s="1106">
        <v>0</v>
      </c>
      <c r="L292" s="1103">
        <f t="shared" si="85"/>
        <v>20</v>
      </c>
      <c r="M292" s="1097">
        <v>0</v>
      </c>
      <c r="N292" s="280">
        <v>0</v>
      </c>
      <c r="O292" s="280">
        <v>2</v>
      </c>
      <c r="P292" s="280">
        <v>0</v>
      </c>
      <c r="Q292" s="280">
        <v>793</v>
      </c>
      <c r="R292" s="280">
        <v>51</v>
      </c>
      <c r="S292" s="280">
        <v>3</v>
      </c>
      <c r="T292" s="1098">
        <v>849</v>
      </c>
      <c r="U292" s="818">
        <v>0</v>
      </c>
      <c r="V292" s="818">
        <v>0</v>
      </c>
      <c r="W292" s="818">
        <f>G292/O292</f>
        <v>0</v>
      </c>
      <c r="X292" s="818">
        <v>0</v>
      </c>
      <c r="Y292" s="818">
        <f t="shared" si="92"/>
        <v>2.3959646910466582E-2</v>
      </c>
      <c r="Z292" s="818">
        <f t="shared" si="87"/>
        <v>1.9607843137254902E-2</v>
      </c>
      <c r="AA292" s="818">
        <f t="shared" si="93"/>
        <v>0</v>
      </c>
      <c r="AB292" s="818">
        <f t="shared" si="88"/>
        <v>2.3557126030624265E-2</v>
      </c>
      <c r="AC292" s="1108" t="s">
        <v>878</v>
      </c>
      <c r="AD292" s="1108" t="s">
        <v>878</v>
      </c>
      <c r="AE292" s="1121"/>
      <c r="AF292" s="831" t="s">
        <v>792</v>
      </c>
      <c r="AG292" s="832" t="s">
        <v>792</v>
      </c>
      <c r="AH292" s="842" t="s">
        <v>878</v>
      </c>
    </row>
    <row r="293" spans="1:34" ht="15.75" thickBot="1">
      <c r="A293" s="1087" t="s">
        <v>210</v>
      </c>
      <c r="B293" s="1090" t="s">
        <v>784</v>
      </c>
      <c r="C293" s="783" t="s">
        <v>1295</v>
      </c>
      <c r="E293" s="1104">
        <v>0</v>
      </c>
      <c r="F293" s="1105">
        <v>0</v>
      </c>
      <c r="G293" s="1105">
        <v>0</v>
      </c>
      <c r="H293" s="1105">
        <v>0</v>
      </c>
      <c r="I293" s="1105">
        <v>5</v>
      </c>
      <c r="J293" s="1105">
        <v>0</v>
      </c>
      <c r="K293" s="1106">
        <v>0</v>
      </c>
      <c r="L293" s="1103">
        <f t="shared" si="85"/>
        <v>5</v>
      </c>
      <c r="M293" s="1097">
        <v>86</v>
      </c>
      <c r="N293" s="280">
        <v>0</v>
      </c>
      <c r="O293" s="280">
        <v>1</v>
      </c>
      <c r="P293" s="280">
        <v>0</v>
      </c>
      <c r="Q293" s="280">
        <v>373</v>
      </c>
      <c r="R293" s="280">
        <v>16</v>
      </c>
      <c r="S293" s="280">
        <v>6</v>
      </c>
      <c r="T293" s="1098">
        <v>482</v>
      </c>
      <c r="U293" s="818">
        <f t="shared" ref="U293:U300" si="94">E293/M293</f>
        <v>0</v>
      </c>
      <c r="V293" s="818">
        <v>0</v>
      </c>
      <c r="W293" s="818">
        <f>G293/O293</f>
        <v>0</v>
      </c>
      <c r="X293" s="818">
        <v>0</v>
      </c>
      <c r="Y293" s="818">
        <f t="shared" si="92"/>
        <v>1.3404825737265416E-2</v>
      </c>
      <c r="Z293" s="818">
        <f t="shared" ref="Z293:Z300" si="95">J293/R293</f>
        <v>0</v>
      </c>
      <c r="AA293" s="818">
        <f t="shared" si="93"/>
        <v>0</v>
      </c>
      <c r="AB293" s="818">
        <f t="shared" ref="AB293:AB300" si="96">L293/T293</f>
        <v>1.0373443983402489E-2</v>
      </c>
      <c r="AC293" s="1108" t="s">
        <v>878</v>
      </c>
      <c r="AD293" s="1108" t="s">
        <v>878</v>
      </c>
      <c r="AE293" s="1121"/>
      <c r="AF293" s="831" t="s">
        <v>792</v>
      </c>
      <c r="AG293" s="832" t="s">
        <v>792</v>
      </c>
      <c r="AH293" s="842" t="s">
        <v>878</v>
      </c>
    </row>
    <row r="294" spans="1:34" ht="15.75" customHeight="1" thickBot="1">
      <c r="A294" s="1087" t="s">
        <v>388</v>
      </c>
      <c r="B294" s="1090" t="s">
        <v>610</v>
      </c>
      <c r="C294" s="783" t="s">
        <v>1295</v>
      </c>
      <c r="E294" s="1104">
        <v>0</v>
      </c>
      <c r="F294" s="1105">
        <v>0</v>
      </c>
      <c r="G294" s="1105">
        <v>0</v>
      </c>
      <c r="H294" s="1105">
        <v>0</v>
      </c>
      <c r="I294" s="1105">
        <v>0</v>
      </c>
      <c r="J294" s="1105">
        <v>0</v>
      </c>
      <c r="K294" s="1106">
        <v>0</v>
      </c>
      <c r="L294" s="1103">
        <f t="shared" si="85"/>
        <v>0</v>
      </c>
      <c r="M294" s="1097">
        <v>2</v>
      </c>
      <c r="N294" s="280">
        <v>0</v>
      </c>
      <c r="O294" s="280">
        <v>1</v>
      </c>
      <c r="P294" s="280">
        <v>0</v>
      </c>
      <c r="Q294" s="280">
        <v>94</v>
      </c>
      <c r="R294" s="280">
        <v>47</v>
      </c>
      <c r="S294" s="280">
        <v>3</v>
      </c>
      <c r="T294" s="1098">
        <v>147</v>
      </c>
      <c r="U294" s="818">
        <f t="shared" si="94"/>
        <v>0</v>
      </c>
      <c r="V294" s="818">
        <v>0</v>
      </c>
      <c r="W294" s="818">
        <f>G294/O294</f>
        <v>0</v>
      </c>
      <c r="X294" s="818">
        <v>0</v>
      </c>
      <c r="Y294" s="818">
        <f t="shared" si="92"/>
        <v>0</v>
      </c>
      <c r="Z294" s="818">
        <f t="shared" si="95"/>
        <v>0</v>
      </c>
      <c r="AA294" s="818">
        <f t="shared" si="93"/>
        <v>0</v>
      </c>
      <c r="AB294" s="818">
        <f t="shared" si="96"/>
        <v>0</v>
      </c>
      <c r="AC294" s="1108" t="s">
        <v>878</v>
      </c>
      <c r="AD294" s="1108" t="s">
        <v>878</v>
      </c>
      <c r="AE294" s="1121"/>
      <c r="AF294" s="831" t="s">
        <v>792</v>
      </c>
      <c r="AG294" s="832" t="s">
        <v>792</v>
      </c>
      <c r="AH294" s="842" t="s">
        <v>878</v>
      </c>
    </row>
    <row r="295" spans="1:34" ht="15.75" thickBot="1">
      <c r="A295" s="1088" t="s">
        <v>166</v>
      </c>
      <c r="B295" s="1091" t="s">
        <v>603</v>
      </c>
      <c r="C295" s="783" t="s">
        <v>1295</v>
      </c>
      <c r="E295" s="1104">
        <v>0</v>
      </c>
      <c r="F295" s="1105">
        <v>0</v>
      </c>
      <c r="G295" s="1105">
        <v>0</v>
      </c>
      <c r="H295" s="1105">
        <v>0</v>
      </c>
      <c r="I295" s="1105">
        <v>4</v>
      </c>
      <c r="J295" s="1105">
        <v>1</v>
      </c>
      <c r="K295" s="1106">
        <v>0</v>
      </c>
      <c r="L295" s="1103">
        <f t="shared" si="85"/>
        <v>5</v>
      </c>
      <c r="M295" s="1097">
        <v>7</v>
      </c>
      <c r="N295" s="280">
        <v>0</v>
      </c>
      <c r="O295" s="280">
        <v>0</v>
      </c>
      <c r="P295" s="280">
        <v>0</v>
      </c>
      <c r="Q295" s="280">
        <v>151</v>
      </c>
      <c r="R295" s="280">
        <v>11</v>
      </c>
      <c r="S295" s="280">
        <v>1</v>
      </c>
      <c r="T295" s="1098">
        <v>170</v>
      </c>
      <c r="U295" s="818">
        <f t="shared" si="94"/>
        <v>0</v>
      </c>
      <c r="V295" s="818">
        <v>0</v>
      </c>
      <c r="W295" s="818">
        <v>0</v>
      </c>
      <c r="X295" s="818">
        <v>0</v>
      </c>
      <c r="Y295" s="818">
        <f t="shared" si="92"/>
        <v>2.6490066225165563E-2</v>
      </c>
      <c r="Z295" s="818">
        <f t="shared" si="95"/>
        <v>9.0909090909090912E-2</v>
      </c>
      <c r="AA295" s="818">
        <f t="shared" si="93"/>
        <v>0</v>
      </c>
      <c r="AB295" s="818">
        <f t="shared" si="96"/>
        <v>2.9411764705882353E-2</v>
      </c>
      <c r="AC295" s="1108" t="s">
        <v>878</v>
      </c>
      <c r="AD295" s="1108" t="s">
        <v>878</v>
      </c>
      <c r="AE295" s="1121"/>
      <c r="AF295" s="831" t="s">
        <v>792</v>
      </c>
      <c r="AG295" s="832" t="s">
        <v>792</v>
      </c>
      <c r="AH295" s="842" t="s">
        <v>878</v>
      </c>
    </row>
    <row r="296" spans="1:34" ht="15.75" thickBot="1">
      <c r="A296" s="1110" t="s">
        <v>347</v>
      </c>
      <c r="B296" s="1111" t="s">
        <v>815</v>
      </c>
      <c r="C296" s="783" t="s">
        <v>1295</v>
      </c>
      <c r="E296" s="1112">
        <v>1</v>
      </c>
      <c r="F296" s="1113">
        <v>0</v>
      </c>
      <c r="G296" s="1113">
        <v>0</v>
      </c>
      <c r="H296" s="1113">
        <v>0</v>
      </c>
      <c r="I296" s="1113">
        <v>0</v>
      </c>
      <c r="J296" s="1113">
        <v>0</v>
      </c>
      <c r="K296" s="1114">
        <v>0</v>
      </c>
      <c r="L296" s="1103">
        <f t="shared" si="85"/>
        <v>1</v>
      </c>
      <c r="M296" s="1097">
        <v>9</v>
      </c>
      <c r="N296" s="280">
        <v>0</v>
      </c>
      <c r="O296" s="280">
        <v>0</v>
      </c>
      <c r="P296" s="280">
        <v>0</v>
      </c>
      <c r="Q296" s="280">
        <v>72</v>
      </c>
      <c r="R296" s="280">
        <v>54</v>
      </c>
      <c r="S296" s="280">
        <v>4</v>
      </c>
      <c r="T296" s="1098">
        <v>139</v>
      </c>
      <c r="U296" s="818">
        <f t="shared" si="94"/>
        <v>0.1111111111111111</v>
      </c>
      <c r="V296" s="818">
        <v>0</v>
      </c>
      <c r="W296" s="818">
        <v>0</v>
      </c>
      <c r="X296" s="818">
        <v>0</v>
      </c>
      <c r="Y296" s="818">
        <f t="shared" si="92"/>
        <v>0</v>
      </c>
      <c r="Z296" s="818">
        <f t="shared" si="95"/>
        <v>0</v>
      </c>
      <c r="AA296" s="818">
        <f t="shared" si="93"/>
        <v>0</v>
      </c>
      <c r="AB296" s="818">
        <f t="shared" si="96"/>
        <v>7.1942446043165471E-3</v>
      </c>
      <c r="AC296" s="1109" t="s">
        <v>878</v>
      </c>
      <c r="AD296" s="1108" t="s">
        <v>878</v>
      </c>
      <c r="AE296" s="1121"/>
      <c r="AF296" s="831" t="s">
        <v>792</v>
      </c>
      <c r="AG296" s="836" t="s">
        <v>792</v>
      </c>
      <c r="AH296" s="842" t="s">
        <v>878</v>
      </c>
    </row>
    <row r="297" spans="1:34" ht="15.75" customHeight="1" thickBot="1">
      <c r="A297" s="1132" t="s">
        <v>450</v>
      </c>
      <c r="B297" s="1135" t="s">
        <v>796</v>
      </c>
      <c r="C297" s="783" t="s">
        <v>1295</v>
      </c>
      <c r="E297" s="1104">
        <v>9</v>
      </c>
      <c r="F297" s="1105">
        <v>0</v>
      </c>
      <c r="G297" s="1105">
        <v>0</v>
      </c>
      <c r="H297" s="1105">
        <v>0</v>
      </c>
      <c r="I297" s="1105">
        <v>2</v>
      </c>
      <c r="J297" s="1105">
        <v>0</v>
      </c>
      <c r="K297" s="1106">
        <v>0</v>
      </c>
      <c r="L297" s="1103">
        <f t="shared" si="85"/>
        <v>11</v>
      </c>
      <c r="M297" s="1140">
        <v>144</v>
      </c>
      <c r="N297" s="1141">
        <v>3</v>
      </c>
      <c r="O297" s="1141">
        <v>0</v>
      </c>
      <c r="P297" s="1141">
        <v>0</v>
      </c>
      <c r="Q297" s="1141">
        <v>229</v>
      </c>
      <c r="R297" s="1141">
        <v>15</v>
      </c>
      <c r="S297" s="1141">
        <v>13</v>
      </c>
      <c r="T297" s="1118">
        <v>404</v>
      </c>
      <c r="U297" s="818">
        <f t="shared" si="94"/>
        <v>6.25E-2</v>
      </c>
      <c r="V297" s="818">
        <f>F297/N297</f>
        <v>0</v>
      </c>
      <c r="W297" s="818">
        <v>0</v>
      </c>
      <c r="X297" s="818">
        <v>0</v>
      </c>
      <c r="Y297" s="818">
        <f t="shared" si="92"/>
        <v>8.7336244541484712E-3</v>
      </c>
      <c r="Z297" s="818">
        <f t="shared" si="95"/>
        <v>0</v>
      </c>
      <c r="AA297" s="818">
        <f t="shared" si="93"/>
        <v>0</v>
      </c>
      <c r="AB297" s="818">
        <f t="shared" si="96"/>
        <v>2.7227722772277228E-2</v>
      </c>
      <c r="AC297" s="1108" t="s">
        <v>878</v>
      </c>
      <c r="AD297" s="1109" t="s">
        <v>792</v>
      </c>
      <c r="AE297" s="1122" t="s">
        <v>1932</v>
      </c>
      <c r="AF297" s="831" t="s">
        <v>792</v>
      </c>
      <c r="AG297" s="1119" t="s">
        <v>792</v>
      </c>
      <c r="AH297" s="842" t="s">
        <v>878</v>
      </c>
    </row>
    <row r="298" spans="1:34" ht="15.75" customHeight="1">
      <c r="A298" s="1087" t="s">
        <v>251</v>
      </c>
      <c r="B298" s="1090" t="s">
        <v>1123</v>
      </c>
      <c r="C298" s="1134" t="s">
        <v>1295</v>
      </c>
      <c r="E298" s="1104">
        <v>1</v>
      </c>
      <c r="F298" s="1105">
        <v>0</v>
      </c>
      <c r="G298" s="1105">
        <v>1</v>
      </c>
      <c r="H298" s="1105">
        <v>0</v>
      </c>
      <c r="I298" s="1105">
        <v>1</v>
      </c>
      <c r="J298" s="1105">
        <v>7</v>
      </c>
      <c r="K298" s="1106">
        <v>0</v>
      </c>
      <c r="L298" s="1103">
        <f t="shared" si="85"/>
        <v>10</v>
      </c>
      <c r="M298" s="1097">
        <v>9</v>
      </c>
      <c r="N298" s="280">
        <v>14</v>
      </c>
      <c r="O298" s="280">
        <v>6</v>
      </c>
      <c r="P298" s="280">
        <v>0</v>
      </c>
      <c r="Q298" s="280">
        <v>206</v>
      </c>
      <c r="R298" s="280">
        <v>353</v>
      </c>
      <c r="S298" s="280">
        <v>5</v>
      </c>
      <c r="T298" s="1098">
        <v>593</v>
      </c>
      <c r="U298" s="818">
        <f t="shared" si="94"/>
        <v>0.1111111111111111</v>
      </c>
      <c r="V298" s="818">
        <f>F298/N298</f>
        <v>0</v>
      </c>
      <c r="W298" s="818">
        <f>G298/O298</f>
        <v>0.16666666666666666</v>
      </c>
      <c r="X298" s="818">
        <v>0</v>
      </c>
      <c r="Y298" s="818">
        <f t="shared" si="92"/>
        <v>4.8543689320388345E-3</v>
      </c>
      <c r="Z298" s="818">
        <f t="shared" si="95"/>
        <v>1.9830028328611898E-2</v>
      </c>
      <c r="AA298" s="818">
        <f t="shared" si="93"/>
        <v>0</v>
      </c>
      <c r="AB298" s="818">
        <f t="shared" si="96"/>
        <v>1.6863406408094434E-2</v>
      </c>
      <c r="AC298" s="1108" t="s">
        <v>878</v>
      </c>
      <c r="AD298" s="1108" t="s">
        <v>878</v>
      </c>
      <c r="AE298" s="1121"/>
      <c r="AF298" s="831" t="s">
        <v>792</v>
      </c>
      <c r="AG298" s="1119" t="s">
        <v>792</v>
      </c>
      <c r="AH298" s="842" t="s">
        <v>878</v>
      </c>
    </row>
    <row r="299" spans="1:34" ht="15">
      <c r="A299" s="1132" t="s">
        <v>154</v>
      </c>
      <c r="B299" s="1135" t="s">
        <v>660</v>
      </c>
      <c r="C299" s="783" t="s">
        <v>1295</v>
      </c>
      <c r="D299" s="343"/>
      <c r="E299" s="1104">
        <v>4</v>
      </c>
      <c r="F299" s="1105">
        <v>0</v>
      </c>
      <c r="G299" s="1105">
        <v>0</v>
      </c>
      <c r="H299" s="1105">
        <v>0</v>
      </c>
      <c r="I299" s="1105">
        <v>2</v>
      </c>
      <c r="J299" s="1105">
        <v>0</v>
      </c>
      <c r="K299" s="1105">
        <v>1</v>
      </c>
      <c r="L299" s="1139">
        <f t="shared" si="85"/>
        <v>7</v>
      </c>
      <c r="M299" s="1150">
        <v>89</v>
      </c>
      <c r="N299" s="280">
        <v>0</v>
      </c>
      <c r="O299" s="280">
        <v>0</v>
      </c>
      <c r="P299" s="280">
        <v>0</v>
      </c>
      <c r="Q299" s="280">
        <v>37</v>
      </c>
      <c r="R299" s="280">
        <v>6</v>
      </c>
      <c r="S299" s="280">
        <v>15</v>
      </c>
      <c r="T299" s="1152">
        <v>147</v>
      </c>
      <c r="U299" s="821">
        <f t="shared" si="94"/>
        <v>4.49438202247191E-2</v>
      </c>
      <c r="V299" s="822">
        <v>0</v>
      </c>
      <c r="W299" s="822">
        <v>0</v>
      </c>
      <c r="X299" s="822">
        <v>0</v>
      </c>
      <c r="Y299" s="822">
        <f t="shared" si="92"/>
        <v>5.4054054054054057E-2</v>
      </c>
      <c r="Z299" s="822">
        <f t="shared" si="95"/>
        <v>0</v>
      </c>
      <c r="AA299" s="822">
        <f t="shared" si="93"/>
        <v>6.6666666666666666E-2</v>
      </c>
      <c r="AB299" s="823">
        <f t="shared" si="96"/>
        <v>4.7619047619047616E-2</v>
      </c>
      <c r="AC299" s="1144" t="s">
        <v>792</v>
      </c>
      <c r="AD299" s="1108" t="s">
        <v>792</v>
      </c>
      <c r="AE299" s="1145" t="s">
        <v>2753</v>
      </c>
      <c r="AF299" s="1119" t="s">
        <v>792</v>
      </c>
      <c r="AG299" s="1119" t="s">
        <v>792</v>
      </c>
      <c r="AH299" s="842"/>
    </row>
    <row r="300" spans="1:34" ht="12.75" customHeight="1">
      <c r="A300" s="1154" t="s">
        <v>825</v>
      </c>
      <c r="B300" s="1155" t="s">
        <v>880</v>
      </c>
      <c r="C300" s="1134"/>
      <c r="E300" s="1156">
        <v>76</v>
      </c>
      <c r="F300" s="1156">
        <v>35</v>
      </c>
      <c r="G300" s="1156">
        <v>289</v>
      </c>
      <c r="H300" s="1156">
        <v>17</v>
      </c>
      <c r="I300" s="1156">
        <v>439</v>
      </c>
      <c r="J300" s="1156">
        <v>827</v>
      </c>
      <c r="K300" s="1156">
        <v>134</v>
      </c>
      <c r="L300" s="1149">
        <f t="shared" si="85"/>
        <v>1817</v>
      </c>
      <c r="M300" s="1151">
        <v>3009</v>
      </c>
      <c r="N300" s="1151">
        <v>5238</v>
      </c>
      <c r="O300" s="1151">
        <v>7994</v>
      </c>
      <c r="P300" s="1151">
        <v>977</v>
      </c>
      <c r="Q300" s="1151">
        <v>30046</v>
      </c>
      <c r="R300" s="1151">
        <v>75546</v>
      </c>
      <c r="S300" s="1151">
        <v>9150</v>
      </c>
      <c r="T300" s="1151">
        <v>131960</v>
      </c>
      <c r="U300" s="1143">
        <f t="shared" si="94"/>
        <v>2.5257560651379195E-2</v>
      </c>
      <c r="V300" s="1143">
        <f>F300/N300</f>
        <v>6.6819396716303932E-3</v>
      </c>
      <c r="W300" s="1143">
        <f>G300/O300</f>
        <v>3.6152114085564173E-2</v>
      </c>
      <c r="X300" s="1143">
        <f>H300/P300</f>
        <v>1.7400204708290685E-2</v>
      </c>
      <c r="Y300" s="1143">
        <f t="shared" si="92"/>
        <v>1.4610929907475204E-2</v>
      </c>
      <c r="Z300" s="1143">
        <f t="shared" si="95"/>
        <v>1.0946972705371563E-2</v>
      </c>
      <c r="AA300" s="1143">
        <f t="shared" si="93"/>
        <v>1.46448087431694E-2</v>
      </c>
      <c r="AB300" s="1143">
        <f t="shared" si="96"/>
        <v>1.3769324037587148E-2</v>
      </c>
      <c r="AC300" s="1153" t="s">
        <v>1471</v>
      </c>
      <c r="AD300" s="1153" t="s">
        <v>1471</v>
      </c>
      <c r="AE300" s="1153" t="s">
        <v>2754</v>
      </c>
      <c r="AF300" s="1119" t="s">
        <v>792</v>
      </c>
      <c r="AG300" s="1119" t="s">
        <v>792</v>
      </c>
      <c r="AH300">
        <v>34</v>
      </c>
    </row>
    <row r="301" spans="1:34" ht="13.5" thickBot="1"/>
    <row r="302" spans="1:34" ht="15.75" customHeight="1" thickBot="1">
      <c r="A302" s="1147" t="s">
        <v>1388</v>
      </c>
      <c r="B302" s="1148" t="s">
        <v>1389</v>
      </c>
      <c r="C302" s="786">
        <v>112</v>
      </c>
      <c r="D302" s="14"/>
      <c r="E302" s="1104">
        <v>0</v>
      </c>
      <c r="F302" s="1105">
        <v>0</v>
      </c>
      <c r="G302" s="1105">
        <v>0</v>
      </c>
      <c r="H302" s="1105">
        <v>0</v>
      </c>
      <c r="I302" s="1105">
        <v>5</v>
      </c>
      <c r="J302" s="1105">
        <v>11</v>
      </c>
      <c r="K302" s="1106">
        <v>1</v>
      </c>
      <c r="L302" s="1103">
        <f>SUM(E302:K302)</f>
        <v>17</v>
      </c>
      <c r="M302" s="1115">
        <v>58</v>
      </c>
      <c r="N302" s="1116">
        <v>15</v>
      </c>
      <c r="O302" s="1116">
        <v>20</v>
      </c>
      <c r="P302" s="1116">
        <v>2</v>
      </c>
      <c r="Q302" s="1116">
        <v>288</v>
      </c>
      <c r="R302" s="1116">
        <v>1425</v>
      </c>
      <c r="S302" s="1116">
        <v>67</v>
      </c>
      <c r="T302" s="1117">
        <v>1875</v>
      </c>
      <c r="U302" s="818">
        <f t="shared" ref="U302:AB302" si="97">E302/M302</f>
        <v>0</v>
      </c>
      <c r="V302" s="818">
        <f t="shared" si="97"/>
        <v>0</v>
      </c>
      <c r="W302" s="818">
        <f t="shared" si="97"/>
        <v>0</v>
      </c>
      <c r="X302" s="818">
        <f t="shared" si="97"/>
        <v>0</v>
      </c>
      <c r="Y302" s="818">
        <f t="shared" si="97"/>
        <v>1.7361111111111112E-2</v>
      </c>
      <c r="Z302" s="818">
        <f t="shared" si="97"/>
        <v>7.7192982456140355E-3</v>
      </c>
      <c r="AA302" s="818">
        <f t="shared" si="97"/>
        <v>1.4925373134328358E-2</v>
      </c>
      <c r="AB302" s="818">
        <f t="shared" si="97"/>
        <v>9.0666666666666673E-3</v>
      </c>
      <c r="AC302" s="1108" t="s">
        <v>878</v>
      </c>
      <c r="AD302" s="1108" t="s">
        <v>878</v>
      </c>
      <c r="AE302" s="1121" t="s">
        <v>1471</v>
      </c>
      <c r="AF302" s="831" t="s">
        <v>792</v>
      </c>
      <c r="AG302" s="832" t="s">
        <v>792</v>
      </c>
      <c r="AH302" s="842" t="s">
        <v>878</v>
      </c>
    </row>
    <row r="303" spans="1:34" ht="15.75" customHeight="1">
      <c r="A303" s="1131">
        <v>1</v>
      </c>
      <c r="B303" s="1133">
        <v>2</v>
      </c>
      <c r="C303" s="7">
        <v>3</v>
      </c>
      <c r="D303">
        <v>4</v>
      </c>
      <c r="E303" s="1131">
        <v>5</v>
      </c>
      <c r="F303" s="1136">
        <v>6</v>
      </c>
      <c r="G303" s="1136">
        <v>7</v>
      </c>
      <c r="H303" s="1136">
        <v>8</v>
      </c>
      <c r="I303" s="1136">
        <v>9</v>
      </c>
      <c r="J303" s="1136">
        <v>10</v>
      </c>
      <c r="K303" s="1137">
        <v>11</v>
      </c>
      <c r="L303" s="1138">
        <v>12</v>
      </c>
      <c r="M303" s="1131">
        <v>13</v>
      </c>
      <c r="N303" s="1136">
        <v>14</v>
      </c>
      <c r="O303" s="1136">
        <v>15</v>
      </c>
      <c r="P303" s="1136">
        <v>16</v>
      </c>
      <c r="Q303" s="1136">
        <v>17</v>
      </c>
      <c r="R303" s="1136">
        <v>18</v>
      </c>
      <c r="S303" s="1136">
        <v>19</v>
      </c>
      <c r="T303" s="1137">
        <v>20</v>
      </c>
      <c r="U303" s="1142">
        <v>21</v>
      </c>
      <c r="V303" s="1142">
        <v>22</v>
      </c>
      <c r="W303" s="1142">
        <v>23</v>
      </c>
      <c r="X303" s="1142">
        <v>24</v>
      </c>
      <c r="Y303" s="1142">
        <v>25</v>
      </c>
      <c r="Z303" s="1142">
        <v>26</v>
      </c>
      <c r="AA303" s="1142">
        <v>27</v>
      </c>
      <c r="AB303" s="1142">
        <v>28</v>
      </c>
      <c r="AC303" s="7">
        <v>29</v>
      </c>
      <c r="AD303" s="7">
        <v>30</v>
      </c>
      <c r="AE303" s="343">
        <v>31</v>
      </c>
      <c r="AF303" s="1146">
        <v>32</v>
      </c>
      <c r="AG303" s="1142"/>
      <c r="AH303" s="842" t="s">
        <v>878</v>
      </c>
    </row>
  </sheetData>
  <sheetProtection algorithmName="SHA-512" hashValue="LlCRmfMdcMZIQ2si1zs9HPjsVWK9Qyaw44wdFnCtwhghAytC8yu7WAzHooIbip6ojPRVt5Vc+jCnQLyVoOHbfQ==" saltValue="EUuARzNOstGkAIZsnP0M9Q==" spinCount="100000" sheet="1" objects="1" scenarios="1"/>
  <autoFilter ref="A2:AG300">
    <sortState ref="A3:AG303">
      <sortCondition ref="A2:A303"/>
    </sortState>
  </autoFilter>
  <mergeCells count="3">
    <mergeCell ref="E1:L1"/>
    <mergeCell ref="M1:T1"/>
    <mergeCell ref="U1:AB1"/>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304"/>
  <sheetViews>
    <sheetView zoomScale="110" zoomScaleNormal="110" workbookViewId="0">
      <pane xSplit="2" ySplit="1" topLeftCell="CJ288" activePane="bottomRight" state="frozen"/>
      <selection pane="topRight" activeCell="C1" sqref="C1"/>
      <selection pane="bottomLeft" activeCell="A3" sqref="A3"/>
      <selection pane="bottomRight" activeCell="CC300" sqref="CC300"/>
    </sheetView>
  </sheetViews>
  <sheetFormatPr defaultColWidth="9.140625" defaultRowHeight="12.75"/>
  <cols>
    <col min="1" max="1" width="7.7109375" style="985" customWidth="1"/>
    <col min="2" max="2" width="28.140625" style="908" bestFit="1" customWidth="1"/>
    <col min="3" max="3" width="6.5703125" style="908" customWidth="1"/>
    <col min="4" max="21" width="9.140625" style="908" customWidth="1"/>
    <col min="22" max="22" width="7.5703125" style="908" customWidth="1"/>
    <col min="23" max="92" width="9.140625" style="908" customWidth="1"/>
    <col min="93" max="93" width="9.140625" style="987" customWidth="1"/>
    <col min="94" max="102" width="9.140625" style="908" customWidth="1"/>
    <col min="103" max="105" width="23.85546875" style="908" customWidth="1"/>
    <col min="106" max="106" width="9.140625" style="908"/>
    <col min="107" max="109" width="19.28515625" style="948" customWidth="1"/>
    <col min="110" max="110" width="11.140625" style="957" customWidth="1"/>
    <col min="111" max="111" width="10.7109375" style="948" customWidth="1"/>
    <col min="112" max="112" width="10.28515625" style="908" customWidth="1"/>
    <col min="113" max="113" width="11" style="908" customWidth="1"/>
    <col min="114" max="16384" width="9.140625" style="908"/>
  </cols>
  <sheetData>
    <row r="1" spans="1:113" ht="75.75" thickBot="1">
      <c r="A1" s="874" t="s">
        <v>1213</v>
      </c>
      <c r="B1" s="875" t="s">
        <v>2064</v>
      </c>
      <c r="C1" s="994"/>
      <c r="D1" s="876" t="s">
        <v>2548</v>
      </c>
      <c r="E1" s="877" t="s">
        <v>2549</v>
      </c>
      <c r="F1" s="877" t="s">
        <v>2550</v>
      </c>
      <c r="G1" s="877" t="s">
        <v>2551</v>
      </c>
      <c r="H1" s="877" t="s">
        <v>2552</v>
      </c>
      <c r="I1" s="877" t="s">
        <v>2553</v>
      </c>
      <c r="J1" s="878" t="s">
        <v>2554</v>
      </c>
      <c r="K1" s="879" t="s">
        <v>2555</v>
      </c>
      <c r="L1" s="880" t="s">
        <v>2556</v>
      </c>
      <c r="M1" s="880" t="s">
        <v>2557</v>
      </c>
      <c r="N1" s="880" t="s">
        <v>2558</v>
      </c>
      <c r="O1" s="880" t="s">
        <v>2559</v>
      </c>
      <c r="P1" s="880" t="s">
        <v>2560</v>
      </c>
      <c r="Q1" s="881" t="s">
        <v>2561</v>
      </c>
      <c r="R1" s="876" t="s">
        <v>2562</v>
      </c>
      <c r="S1" s="877" t="s">
        <v>2563</v>
      </c>
      <c r="T1" s="877" t="s">
        <v>2564</v>
      </c>
      <c r="U1" s="877" t="s">
        <v>2565</v>
      </c>
      <c r="V1" s="877" t="s">
        <v>2566</v>
      </c>
      <c r="W1" s="877" t="s">
        <v>2567</v>
      </c>
      <c r="X1" s="882" t="s">
        <v>2568</v>
      </c>
      <c r="Y1" s="883" t="s">
        <v>2569</v>
      </c>
      <c r="Z1" s="880" t="s">
        <v>2570</v>
      </c>
      <c r="AA1" s="880" t="s">
        <v>2571</v>
      </c>
      <c r="AB1" s="880" t="s">
        <v>2572</v>
      </c>
      <c r="AC1" s="880" t="s">
        <v>2573</v>
      </c>
      <c r="AD1" s="880" t="s">
        <v>2574</v>
      </c>
      <c r="AE1" s="881" t="s">
        <v>2575</v>
      </c>
      <c r="AF1" s="884" t="s">
        <v>2576</v>
      </c>
      <c r="AG1" s="885" t="s">
        <v>2577</v>
      </c>
      <c r="AH1" s="885" t="s">
        <v>2578</v>
      </c>
      <c r="AI1" s="885" t="s">
        <v>2579</v>
      </c>
      <c r="AJ1" s="885" t="s">
        <v>2580</v>
      </c>
      <c r="AK1" s="885" t="s">
        <v>2581</v>
      </c>
      <c r="AL1" s="886" t="s">
        <v>2582</v>
      </c>
      <c r="AM1" s="887" t="s">
        <v>2583</v>
      </c>
      <c r="AN1" s="888" t="s">
        <v>2584</v>
      </c>
      <c r="AO1" s="888" t="s">
        <v>2585</v>
      </c>
      <c r="AP1" s="888" t="s">
        <v>2586</v>
      </c>
      <c r="AQ1" s="888" t="s">
        <v>2587</v>
      </c>
      <c r="AR1" s="888" t="s">
        <v>2588</v>
      </c>
      <c r="AS1" s="889" t="s">
        <v>2589</v>
      </c>
      <c r="AT1" s="884" t="s">
        <v>2590</v>
      </c>
      <c r="AU1" s="885" t="s">
        <v>2591</v>
      </c>
      <c r="AV1" s="885" t="s">
        <v>2592</v>
      </c>
      <c r="AW1" s="885" t="s">
        <v>2593</v>
      </c>
      <c r="AX1" s="885" t="s">
        <v>2594</v>
      </c>
      <c r="AY1" s="885" t="s">
        <v>2595</v>
      </c>
      <c r="AZ1" s="890" t="s">
        <v>2596</v>
      </c>
      <c r="BA1" s="887" t="s">
        <v>2597</v>
      </c>
      <c r="BB1" s="888" t="s">
        <v>2598</v>
      </c>
      <c r="BC1" s="888" t="s">
        <v>2599</v>
      </c>
      <c r="BD1" s="888" t="s">
        <v>2600</v>
      </c>
      <c r="BE1" s="888" t="s">
        <v>2601</v>
      </c>
      <c r="BF1" s="888" t="s">
        <v>2602</v>
      </c>
      <c r="BG1" s="889" t="s">
        <v>2603</v>
      </c>
      <c r="BH1" s="891" t="s">
        <v>2604</v>
      </c>
      <c r="BI1" s="892" t="s">
        <v>2605</v>
      </c>
      <c r="BJ1" s="892" t="s">
        <v>2606</v>
      </c>
      <c r="BK1" s="892" t="s">
        <v>2607</v>
      </c>
      <c r="BL1" s="892" t="s">
        <v>2608</v>
      </c>
      <c r="BM1" s="892" t="s">
        <v>2609</v>
      </c>
      <c r="BN1" s="893" t="s">
        <v>2610</v>
      </c>
      <c r="BO1" s="894" t="s">
        <v>2611</v>
      </c>
      <c r="BP1" s="895" t="s">
        <v>2612</v>
      </c>
      <c r="BQ1" s="895" t="s">
        <v>2613</v>
      </c>
      <c r="BR1" s="895" t="s">
        <v>2614</v>
      </c>
      <c r="BS1" s="896" t="s">
        <v>2615</v>
      </c>
      <c r="BT1" s="895" t="s">
        <v>2616</v>
      </c>
      <c r="BU1" s="897" t="s">
        <v>2617</v>
      </c>
      <c r="BV1" s="884" t="s">
        <v>2632</v>
      </c>
      <c r="BW1" s="885" t="s">
        <v>2633</v>
      </c>
      <c r="BX1" s="885" t="s">
        <v>2634</v>
      </c>
      <c r="BY1" s="885" t="s">
        <v>2635</v>
      </c>
      <c r="BZ1" s="885" t="s">
        <v>2636</v>
      </c>
      <c r="CA1" s="885" t="s">
        <v>2637</v>
      </c>
      <c r="CB1" s="890" t="s">
        <v>2638</v>
      </c>
      <c r="CC1" s="887" t="s">
        <v>2639</v>
      </c>
      <c r="CD1" s="888" t="s">
        <v>2640</v>
      </c>
      <c r="CE1" s="888" t="s">
        <v>2641</v>
      </c>
      <c r="CF1" s="888" t="s">
        <v>2642</v>
      </c>
      <c r="CG1" s="888" t="s">
        <v>2643</v>
      </c>
      <c r="CH1" s="888" t="s">
        <v>2644</v>
      </c>
      <c r="CI1" s="899" t="s">
        <v>2645</v>
      </c>
      <c r="CJ1" s="884" t="s">
        <v>2618</v>
      </c>
      <c r="CK1" s="885" t="s">
        <v>2619</v>
      </c>
      <c r="CL1" s="885" t="s">
        <v>2620</v>
      </c>
      <c r="CM1" s="885" t="s">
        <v>2621</v>
      </c>
      <c r="CN1" s="885" t="s">
        <v>2622</v>
      </c>
      <c r="CO1" s="898" t="s">
        <v>2623</v>
      </c>
      <c r="CP1" s="886" t="s">
        <v>2624</v>
      </c>
      <c r="CQ1" s="887" t="s">
        <v>2625</v>
      </c>
      <c r="CR1" s="888" t="s">
        <v>2626</v>
      </c>
      <c r="CS1" s="888" t="s">
        <v>2627</v>
      </c>
      <c r="CT1" s="888" t="s">
        <v>2628</v>
      </c>
      <c r="CU1" s="888" t="s">
        <v>2629</v>
      </c>
      <c r="CV1" s="888" t="s">
        <v>2630</v>
      </c>
      <c r="CW1" s="889" t="s">
        <v>2631</v>
      </c>
      <c r="CX1" s="900" t="s">
        <v>2646</v>
      </c>
      <c r="CY1" s="901" t="s">
        <v>2647</v>
      </c>
      <c r="CZ1" s="1010" t="s">
        <v>1703</v>
      </c>
      <c r="DA1" s="1010" t="s">
        <v>1704</v>
      </c>
      <c r="DB1" s="902" t="s">
        <v>2648</v>
      </c>
      <c r="DC1" s="903" t="s">
        <v>2649</v>
      </c>
      <c r="DD1" s="1013" t="s">
        <v>1703</v>
      </c>
      <c r="DE1" s="1013" t="s">
        <v>1704</v>
      </c>
      <c r="DF1" s="904" t="s">
        <v>2650</v>
      </c>
      <c r="DG1" s="905" t="s">
        <v>2651</v>
      </c>
      <c r="DH1" s="906" t="s">
        <v>2652</v>
      </c>
      <c r="DI1" s="907" t="s">
        <v>2653</v>
      </c>
    </row>
    <row r="2" spans="1:113">
      <c r="A2" s="909" t="s">
        <v>1165</v>
      </c>
      <c r="B2" s="910" t="s">
        <v>799</v>
      </c>
      <c r="C2" s="910"/>
      <c r="D2" s="911" t="s">
        <v>1325</v>
      </c>
      <c r="E2" s="911" t="s">
        <v>1325</v>
      </c>
      <c r="F2" s="911" t="s">
        <v>1325</v>
      </c>
      <c r="G2" s="911" t="s">
        <v>1325</v>
      </c>
      <c r="H2" s="911" t="s">
        <v>1325</v>
      </c>
      <c r="I2" s="911">
        <v>14</v>
      </c>
      <c r="J2" s="911" t="s">
        <v>1325</v>
      </c>
      <c r="K2" s="912"/>
      <c r="L2" s="912"/>
      <c r="M2" s="912"/>
      <c r="N2" s="912"/>
      <c r="O2" s="912"/>
      <c r="P2" s="912">
        <v>2.3057820698621319</v>
      </c>
      <c r="Q2" s="912"/>
      <c r="R2" s="911" t="s">
        <v>1325</v>
      </c>
      <c r="S2" s="911" t="s">
        <v>1325</v>
      </c>
      <c r="T2" s="911" t="s">
        <v>1325</v>
      </c>
      <c r="U2" s="911" t="s">
        <v>1325</v>
      </c>
      <c r="V2" s="911" t="s">
        <v>1325</v>
      </c>
      <c r="W2" s="911" t="s">
        <v>1325</v>
      </c>
      <c r="X2" s="911" t="s">
        <v>1325</v>
      </c>
      <c r="Y2" s="916"/>
      <c r="Z2" s="917"/>
      <c r="AA2" s="917"/>
      <c r="AB2" s="917"/>
      <c r="AC2" s="917"/>
      <c r="AD2" s="917">
        <v>0</v>
      </c>
      <c r="AE2" s="918"/>
      <c r="AF2" s="911" t="s">
        <v>1325</v>
      </c>
      <c r="AG2" s="911" t="s">
        <v>1325</v>
      </c>
      <c r="AH2" s="911" t="s">
        <v>1325</v>
      </c>
      <c r="AI2" s="911" t="s">
        <v>1325</v>
      </c>
      <c r="AJ2" s="911" t="s">
        <v>1325</v>
      </c>
      <c r="AK2" s="911" t="s">
        <v>1325</v>
      </c>
      <c r="AL2" s="911" t="s">
        <v>1325</v>
      </c>
      <c r="AM2" s="916"/>
      <c r="AN2" s="917"/>
      <c r="AO2" s="917"/>
      <c r="AP2" s="917"/>
      <c r="AQ2" s="917"/>
      <c r="AR2" s="917">
        <v>7.35</v>
      </c>
      <c r="AS2" s="918"/>
      <c r="AT2" s="911" t="s">
        <v>1325</v>
      </c>
      <c r="AU2" s="911" t="s">
        <v>1325</v>
      </c>
      <c r="AV2" s="911" t="s">
        <v>1325</v>
      </c>
      <c r="AW2" s="911" t="s">
        <v>1325</v>
      </c>
      <c r="AX2" s="911" t="s">
        <v>1325</v>
      </c>
      <c r="AY2" s="911" t="s">
        <v>1325</v>
      </c>
      <c r="AZ2" s="911" t="s">
        <v>1325</v>
      </c>
      <c r="BA2" s="916"/>
      <c r="BB2" s="917"/>
      <c r="BC2" s="917"/>
      <c r="BD2" s="917"/>
      <c r="BE2" s="917"/>
      <c r="BF2" s="917">
        <v>0</v>
      </c>
      <c r="BG2" s="921"/>
      <c r="BH2" s="911" t="s">
        <v>1325</v>
      </c>
      <c r="BI2" s="911" t="s">
        <v>1325</v>
      </c>
      <c r="BJ2" s="911" t="s">
        <v>1325</v>
      </c>
      <c r="BK2" s="911" t="s">
        <v>1325</v>
      </c>
      <c r="BL2" s="911" t="s">
        <v>1325</v>
      </c>
      <c r="BM2" s="911" t="s">
        <v>1325</v>
      </c>
      <c r="BN2" s="911" t="s">
        <v>1325</v>
      </c>
      <c r="BO2" s="912"/>
      <c r="BP2" s="912"/>
      <c r="BQ2" s="912"/>
      <c r="BR2" s="912"/>
      <c r="BS2" s="912"/>
      <c r="BT2" s="912">
        <v>2.113453600148548</v>
      </c>
      <c r="BU2" s="912"/>
      <c r="BV2" s="911" t="s">
        <v>1325</v>
      </c>
      <c r="BW2" s="911" t="s">
        <v>1325</v>
      </c>
      <c r="BX2" s="911" t="s">
        <v>1325</v>
      </c>
      <c r="BY2" s="911" t="s">
        <v>1325</v>
      </c>
      <c r="BZ2" s="911" t="s">
        <v>1325</v>
      </c>
      <c r="CA2" s="911" t="s">
        <v>1325</v>
      </c>
      <c r="CB2" s="911" t="s">
        <v>1325</v>
      </c>
      <c r="CC2" s="916"/>
      <c r="CD2" s="917"/>
      <c r="CE2" s="917"/>
      <c r="CF2" s="917"/>
      <c r="CG2" s="917"/>
      <c r="CH2" s="917">
        <v>0</v>
      </c>
      <c r="CI2" s="921"/>
      <c r="CJ2" s="911" t="s">
        <v>1325</v>
      </c>
      <c r="CK2" s="911" t="s">
        <v>1325</v>
      </c>
      <c r="CL2" s="911" t="s">
        <v>1325</v>
      </c>
      <c r="CM2" s="911" t="s">
        <v>1325</v>
      </c>
      <c r="CN2" s="911" t="s">
        <v>1325</v>
      </c>
      <c r="CO2" s="911" t="s">
        <v>1325</v>
      </c>
      <c r="CP2" s="911" t="s">
        <v>1325</v>
      </c>
      <c r="CQ2" s="912"/>
      <c r="CR2" s="912"/>
      <c r="CS2" s="912"/>
      <c r="CT2" s="912"/>
      <c r="CU2" s="912"/>
      <c r="CV2" s="912">
        <v>2.1917818364958745</v>
      </c>
      <c r="CW2" s="912"/>
      <c r="CX2" s="922" t="s">
        <v>878</v>
      </c>
      <c r="CY2" s="923" t="s">
        <v>1471</v>
      </c>
      <c r="CZ2" s="1011" t="s">
        <v>1471</v>
      </c>
      <c r="DA2" s="1011" t="s">
        <v>1471</v>
      </c>
      <c r="DB2" s="922" t="s">
        <v>878</v>
      </c>
      <c r="DC2" s="923" t="s">
        <v>1471</v>
      </c>
      <c r="DD2" s="1015" t="s">
        <v>1471</v>
      </c>
      <c r="DE2" s="1015" t="s">
        <v>1471</v>
      </c>
      <c r="DF2" s="922" t="s">
        <v>878</v>
      </c>
      <c r="DG2" s="923" t="s">
        <v>1471</v>
      </c>
      <c r="DH2" s="922" t="s">
        <v>878</v>
      </c>
      <c r="DI2" s="924" t="s">
        <v>1471</v>
      </c>
    </row>
    <row r="3" spans="1:113">
      <c r="A3" s="909" t="s">
        <v>144</v>
      </c>
      <c r="B3" s="910" t="s">
        <v>534</v>
      </c>
      <c r="C3" s="910"/>
      <c r="D3" s="911" t="s">
        <v>1325</v>
      </c>
      <c r="E3" s="911" t="s">
        <v>1325</v>
      </c>
      <c r="F3" s="911" t="s">
        <v>1325</v>
      </c>
      <c r="G3" s="911" t="s">
        <v>1325</v>
      </c>
      <c r="H3" s="911" t="s">
        <v>1325</v>
      </c>
      <c r="I3" s="911" t="s">
        <v>1325</v>
      </c>
      <c r="J3" s="911" t="s">
        <v>1325</v>
      </c>
      <c r="K3" s="912"/>
      <c r="L3" s="912"/>
      <c r="M3" s="912"/>
      <c r="N3" s="912"/>
      <c r="O3" s="912"/>
      <c r="P3" s="912">
        <v>1.7787461681793593</v>
      </c>
      <c r="Q3" s="912"/>
      <c r="R3" s="911" t="s">
        <v>1325</v>
      </c>
      <c r="S3" s="911" t="s">
        <v>1325</v>
      </c>
      <c r="T3" s="911" t="s">
        <v>1325</v>
      </c>
      <c r="U3" s="911" t="s">
        <v>1325</v>
      </c>
      <c r="V3" s="911" t="s">
        <v>1325</v>
      </c>
      <c r="W3" s="911" t="s">
        <v>1325</v>
      </c>
      <c r="X3" s="911" t="s">
        <v>1325</v>
      </c>
      <c r="Y3" s="916"/>
      <c r="Z3" s="917"/>
      <c r="AA3" s="917"/>
      <c r="AB3" s="917"/>
      <c r="AC3" s="917"/>
      <c r="AD3" s="917">
        <v>0</v>
      </c>
      <c r="AE3" s="918"/>
      <c r="AF3" s="911" t="s">
        <v>1325</v>
      </c>
      <c r="AG3" s="911" t="s">
        <v>1325</v>
      </c>
      <c r="AH3" s="911" t="s">
        <v>1325</v>
      </c>
      <c r="AI3" s="911" t="s">
        <v>1325</v>
      </c>
      <c r="AJ3" s="911" t="s">
        <v>1325</v>
      </c>
      <c r="AK3" s="911" t="s">
        <v>1325</v>
      </c>
      <c r="AL3" s="911" t="s">
        <v>1325</v>
      </c>
      <c r="AM3" s="916"/>
      <c r="AN3" s="917"/>
      <c r="AO3" s="917"/>
      <c r="AP3" s="917"/>
      <c r="AQ3" s="917"/>
      <c r="AR3" s="917">
        <v>0</v>
      </c>
      <c r="AS3" s="918"/>
      <c r="AT3" s="911" t="s">
        <v>1325</v>
      </c>
      <c r="AU3" s="911" t="s">
        <v>1325</v>
      </c>
      <c r="AV3" s="911" t="s">
        <v>1325</v>
      </c>
      <c r="AW3" s="911" t="s">
        <v>1325</v>
      </c>
      <c r="AX3" s="911" t="s">
        <v>1325</v>
      </c>
      <c r="AY3" s="911" t="s">
        <v>1325</v>
      </c>
      <c r="AZ3" s="911" t="s">
        <v>1325</v>
      </c>
      <c r="BA3" s="916"/>
      <c r="BB3" s="917"/>
      <c r="BC3" s="917"/>
      <c r="BD3" s="917"/>
      <c r="BE3" s="917"/>
      <c r="BF3" s="917">
        <v>0</v>
      </c>
      <c r="BG3" s="921"/>
      <c r="BH3" s="911" t="s">
        <v>1325</v>
      </c>
      <c r="BI3" s="911" t="s">
        <v>1325</v>
      </c>
      <c r="BJ3" s="911" t="s">
        <v>1325</v>
      </c>
      <c r="BK3" s="911" t="s">
        <v>1325</v>
      </c>
      <c r="BL3" s="911" t="s">
        <v>1325</v>
      </c>
      <c r="BM3" s="911" t="s">
        <v>1325</v>
      </c>
      <c r="BN3" s="911" t="s">
        <v>1325</v>
      </c>
      <c r="BO3" s="912"/>
      <c r="BP3" s="912"/>
      <c r="BQ3" s="912"/>
      <c r="BR3" s="912"/>
      <c r="BS3" s="912"/>
      <c r="BT3" s="912">
        <v>0</v>
      </c>
      <c r="BU3" s="912"/>
      <c r="BV3" s="911" t="s">
        <v>1325</v>
      </c>
      <c r="BW3" s="911" t="s">
        <v>1325</v>
      </c>
      <c r="BX3" s="911" t="s">
        <v>1325</v>
      </c>
      <c r="BY3" s="911" t="s">
        <v>1325</v>
      </c>
      <c r="BZ3" s="911" t="s">
        <v>1325</v>
      </c>
      <c r="CA3" s="911" t="s">
        <v>1325</v>
      </c>
      <c r="CB3" s="911" t="s">
        <v>1325</v>
      </c>
      <c r="CC3" s="916"/>
      <c r="CD3" s="917"/>
      <c r="CE3" s="917"/>
      <c r="CF3" s="917"/>
      <c r="CG3" s="917"/>
      <c r="CH3" s="917">
        <v>0</v>
      </c>
      <c r="CI3" s="921"/>
      <c r="CJ3" s="911" t="s">
        <v>1325</v>
      </c>
      <c r="CK3" s="911" t="s">
        <v>1325</v>
      </c>
      <c r="CL3" s="911" t="s">
        <v>1325</v>
      </c>
      <c r="CM3" s="911" t="s">
        <v>1325</v>
      </c>
      <c r="CN3" s="911" t="s">
        <v>1325</v>
      </c>
      <c r="CO3" s="911" t="s">
        <v>1325</v>
      </c>
      <c r="CP3" s="911" t="s">
        <v>1325</v>
      </c>
      <c r="CQ3" s="912"/>
      <c r="CR3" s="912"/>
      <c r="CS3" s="912"/>
      <c r="CT3" s="912"/>
      <c r="CU3" s="912"/>
      <c r="CV3" s="912">
        <v>3.9452073056925743</v>
      </c>
      <c r="CW3" s="912"/>
      <c r="CX3" s="922" t="s">
        <v>878</v>
      </c>
      <c r="CY3" s="923" t="s">
        <v>1471</v>
      </c>
      <c r="CZ3" s="1011" t="s">
        <v>1471</v>
      </c>
      <c r="DA3" s="1011" t="s">
        <v>1471</v>
      </c>
      <c r="DB3" s="922" t="s">
        <v>878</v>
      </c>
      <c r="DC3" s="923" t="s">
        <v>1471</v>
      </c>
      <c r="DD3" s="1016" t="s">
        <v>1471</v>
      </c>
      <c r="DE3" s="1016" t="s">
        <v>1471</v>
      </c>
      <c r="DF3" s="922" t="s">
        <v>878</v>
      </c>
      <c r="DG3" s="923" t="s">
        <v>1471</v>
      </c>
      <c r="DH3" s="922" t="s">
        <v>878</v>
      </c>
      <c r="DI3" s="924" t="s">
        <v>1471</v>
      </c>
    </row>
    <row r="4" spans="1:113">
      <c r="A4" s="925" t="s">
        <v>112</v>
      </c>
      <c r="B4" s="910" t="s">
        <v>695</v>
      </c>
      <c r="C4" s="910"/>
      <c r="D4" s="911" t="s">
        <v>1325</v>
      </c>
      <c r="E4" s="911" t="s">
        <v>1325</v>
      </c>
      <c r="F4" s="911" t="s">
        <v>1325</v>
      </c>
      <c r="G4" s="911" t="s">
        <v>1325</v>
      </c>
      <c r="H4" s="911">
        <v>371</v>
      </c>
      <c r="I4" s="911">
        <v>36</v>
      </c>
      <c r="J4" s="911" t="s">
        <v>1325</v>
      </c>
      <c r="K4" s="926"/>
      <c r="L4" s="926">
        <v>0</v>
      </c>
      <c r="M4" s="926"/>
      <c r="N4" s="926"/>
      <c r="O4" s="912">
        <v>1.5276950665618023</v>
      </c>
      <c r="P4" s="927">
        <v>1.0517417729461565</v>
      </c>
      <c r="Q4" s="912">
        <v>0</v>
      </c>
      <c r="R4" s="911" t="s">
        <v>1325</v>
      </c>
      <c r="S4" s="911" t="s">
        <v>1325</v>
      </c>
      <c r="T4" s="911" t="s">
        <v>1325</v>
      </c>
      <c r="U4" s="911" t="s">
        <v>1325</v>
      </c>
      <c r="V4" s="911" t="s">
        <v>1325</v>
      </c>
      <c r="W4" s="911" t="s">
        <v>1325</v>
      </c>
      <c r="X4" s="911" t="s">
        <v>1325</v>
      </c>
      <c r="Y4" s="916"/>
      <c r="Z4" s="917">
        <v>0</v>
      </c>
      <c r="AA4" s="917"/>
      <c r="AB4" s="917"/>
      <c r="AC4" s="917">
        <v>0.12</v>
      </c>
      <c r="AD4" s="917">
        <v>22.81</v>
      </c>
      <c r="AE4" s="918">
        <v>0</v>
      </c>
      <c r="AF4" s="911" t="s">
        <v>1325</v>
      </c>
      <c r="AG4" s="911" t="s">
        <v>1325</v>
      </c>
      <c r="AH4" s="911" t="s">
        <v>1325</v>
      </c>
      <c r="AI4" s="911" t="s">
        <v>1325</v>
      </c>
      <c r="AJ4" s="914">
        <v>64</v>
      </c>
      <c r="AK4" s="911" t="s">
        <v>1325</v>
      </c>
      <c r="AL4" s="911" t="s">
        <v>1325</v>
      </c>
      <c r="AM4" s="916"/>
      <c r="AN4" s="917">
        <v>0</v>
      </c>
      <c r="AO4" s="917"/>
      <c r="AP4" s="917"/>
      <c r="AQ4" s="917">
        <v>1.89</v>
      </c>
      <c r="AR4" s="917">
        <v>1.43</v>
      </c>
      <c r="AS4" s="918">
        <v>0</v>
      </c>
      <c r="AT4" s="911" t="s">
        <v>1325</v>
      </c>
      <c r="AU4" s="911" t="s">
        <v>1325</v>
      </c>
      <c r="AV4" s="911" t="s">
        <v>1325</v>
      </c>
      <c r="AW4" s="911" t="s">
        <v>1325</v>
      </c>
      <c r="AX4" s="911" t="s">
        <v>1325</v>
      </c>
      <c r="AY4" s="911" t="s">
        <v>1325</v>
      </c>
      <c r="AZ4" s="911" t="s">
        <v>1325</v>
      </c>
      <c r="BA4" s="916"/>
      <c r="BB4" s="917">
        <v>0</v>
      </c>
      <c r="BC4" s="917"/>
      <c r="BD4" s="917"/>
      <c r="BE4" s="917">
        <v>0.12</v>
      </c>
      <c r="BF4" s="917">
        <v>0</v>
      </c>
      <c r="BG4" s="921">
        <v>0</v>
      </c>
      <c r="BH4" s="911" t="s">
        <v>1325</v>
      </c>
      <c r="BI4" s="911" t="s">
        <v>1325</v>
      </c>
      <c r="BJ4" s="911" t="s">
        <v>1325</v>
      </c>
      <c r="BK4" s="911" t="s">
        <v>1325</v>
      </c>
      <c r="BL4" s="911">
        <v>33</v>
      </c>
      <c r="BM4" s="911" t="s">
        <v>1325</v>
      </c>
      <c r="BN4" s="911" t="s">
        <v>1325</v>
      </c>
      <c r="BO4" s="926"/>
      <c r="BP4" s="926">
        <v>0</v>
      </c>
      <c r="BQ4" s="926"/>
      <c r="BR4" s="926"/>
      <c r="BS4" s="926">
        <v>0.97584829200951118</v>
      </c>
      <c r="BT4" s="927">
        <v>2.7646462390186337</v>
      </c>
      <c r="BU4" s="926">
        <v>0</v>
      </c>
      <c r="BV4" s="911" t="s">
        <v>1325</v>
      </c>
      <c r="BW4" s="911" t="s">
        <v>1325</v>
      </c>
      <c r="BX4" s="911" t="s">
        <v>1325</v>
      </c>
      <c r="BY4" s="911" t="s">
        <v>1325</v>
      </c>
      <c r="BZ4" s="914">
        <v>27</v>
      </c>
      <c r="CA4" s="911" t="s">
        <v>1325</v>
      </c>
      <c r="CB4" s="911" t="s">
        <v>1325</v>
      </c>
      <c r="CC4" s="916"/>
      <c r="CD4" s="917">
        <v>0</v>
      </c>
      <c r="CE4" s="917"/>
      <c r="CF4" s="917"/>
      <c r="CG4" s="917">
        <v>2.4</v>
      </c>
      <c r="CH4" s="917">
        <v>1.1299999999999999</v>
      </c>
      <c r="CI4" s="921">
        <v>0</v>
      </c>
      <c r="CJ4" s="911" t="s">
        <v>1325</v>
      </c>
      <c r="CK4" s="911" t="s">
        <v>1325</v>
      </c>
      <c r="CL4" s="911" t="s">
        <v>1325</v>
      </c>
      <c r="CM4" s="911" t="s">
        <v>1325</v>
      </c>
      <c r="CN4" s="911">
        <v>195</v>
      </c>
      <c r="CO4" s="911">
        <v>11</v>
      </c>
      <c r="CP4" s="911" t="s">
        <v>1325</v>
      </c>
      <c r="CQ4" s="926"/>
      <c r="CR4" s="926">
        <v>0</v>
      </c>
      <c r="CS4" s="926"/>
      <c r="CT4" s="926"/>
      <c r="CU4" s="926">
        <v>1.912768688494392</v>
      </c>
      <c r="CV4" s="927">
        <v>0.48556082333280404</v>
      </c>
      <c r="CW4" s="926">
        <v>0</v>
      </c>
      <c r="CX4" s="922" t="s">
        <v>878</v>
      </c>
      <c r="CY4" s="923" t="s">
        <v>1471</v>
      </c>
      <c r="CZ4" s="1011" t="s">
        <v>1471</v>
      </c>
      <c r="DA4" s="1011" t="s">
        <v>1471</v>
      </c>
      <c r="DB4" s="922" t="s">
        <v>878</v>
      </c>
      <c r="DC4" s="923" t="s">
        <v>1471</v>
      </c>
      <c r="DD4" s="1016" t="s">
        <v>1471</v>
      </c>
      <c r="DE4" s="1016" t="s">
        <v>1471</v>
      </c>
      <c r="DF4" s="922" t="s">
        <v>878</v>
      </c>
      <c r="DG4" s="923" t="s">
        <v>1471</v>
      </c>
      <c r="DH4" s="922" t="s">
        <v>878</v>
      </c>
      <c r="DI4" s="924" t="s">
        <v>1471</v>
      </c>
    </row>
    <row r="5" spans="1:113">
      <c r="A5" s="925" t="s">
        <v>403</v>
      </c>
      <c r="B5" s="910" t="s">
        <v>636</v>
      </c>
      <c r="C5" s="910"/>
      <c r="D5" s="911" t="s">
        <v>1325</v>
      </c>
      <c r="E5" s="911" t="s">
        <v>1325</v>
      </c>
      <c r="F5" s="911" t="s">
        <v>1325</v>
      </c>
      <c r="G5" s="911" t="s">
        <v>1325</v>
      </c>
      <c r="H5" s="911" t="s">
        <v>1325</v>
      </c>
      <c r="I5" s="911" t="s">
        <v>1325</v>
      </c>
      <c r="J5" s="911" t="s">
        <v>1325</v>
      </c>
      <c r="K5" s="926"/>
      <c r="L5" s="926"/>
      <c r="M5" s="926"/>
      <c r="N5" s="926"/>
      <c r="O5" s="912">
        <v>0.72169663648433102</v>
      </c>
      <c r="P5" s="927">
        <v>0.17613115285961209</v>
      </c>
      <c r="Q5" s="912"/>
      <c r="R5" s="911" t="s">
        <v>1325</v>
      </c>
      <c r="S5" s="911" t="s">
        <v>1325</v>
      </c>
      <c r="T5" s="911" t="s">
        <v>1325</v>
      </c>
      <c r="U5" s="911" t="s">
        <v>1325</v>
      </c>
      <c r="V5" s="911" t="s">
        <v>1325</v>
      </c>
      <c r="W5" s="911" t="s">
        <v>1325</v>
      </c>
      <c r="X5" s="911" t="s">
        <v>1325</v>
      </c>
      <c r="Y5" s="916"/>
      <c r="Z5" s="917"/>
      <c r="AA5" s="917"/>
      <c r="AB5" s="917"/>
      <c r="AC5" s="917">
        <v>0</v>
      </c>
      <c r="AD5" s="917">
        <v>0</v>
      </c>
      <c r="AE5" s="918"/>
      <c r="AF5" s="911" t="s">
        <v>1325</v>
      </c>
      <c r="AG5" s="911" t="s">
        <v>1325</v>
      </c>
      <c r="AH5" s="911" t="s">
        <v>1325</v>
      </c>
      <c r="AI5" s="911" t="s">
        <v>1325</v>
      </c>
      <c r="AJ5" s="911" t="s">
        <v>1325</v>
      </c>
      <c r="AK5" s="911" t="s">
        <v>1325</v>
      </c>
      <c r="AL5" s="911" t="s">
        <v>1325</v>
      </c>
      <c r="AM5" s="916"/>
      <c r="AN5" s="917"/>
      <c r="AO5" s="917"/>
      <c r="AP5" s="917"/>
      <c r="AQ5" s="917">
        <v>6.16</v>
      </c>
      <c r="AR5" s="917">
        <v>0.44</v>
      </c>
      <c r="AS5" s="918"/>
      <c r="AT5" s="911" t="s">
        <v>1325</v>
      </c>
      <c r="AU5" s="911" t="s">
        <v>1325</v>
      </c>
      <c r="AV5" s="911" t="s">
        <v>1325</v>
      </c>
      <c r="AW5" s="911" t="s">
        <v>1325</v>
      </c>
      <c r="AX5" s="911" t="s">
        <v>1325</v>
      </c>
      <c r="AY5" s="911" t="s">
        <v>1325</v>
      </c>
      <c r="AZ5" s="911" t="s">
        <v>1325</v>
      </c>
      <c r="BA5" s="916"/>
      <c r="BB5" s="917"/>
      <c r="BC5" s="917"/>
      <c r="BD5" s="917"/>
      <c r="BE5" s="917">
        <v>0</v>
      </c>
      <c r="BF5" s="917">
        <v>0</v>
      </c>
      <c r="BG5" s="921"/>
      <c r="BH5" s="911" t="s">
        <v>1325</v>
      </c>
      <c r="BI5" s="911" t="s">
        <v>1325</v>
      </c>
      <c r="BJ5" s="911" t="s">
        <v>1325</v>
      </c>
      <c r="BK5" s="911" t="s">
        <v>1325</v>
      </c>
      <c r="BL5" s="911" t="s">
        <v>1325</v>
      </c>
      <c r="BM5" s="911" t="s">
        <v>1325</v>
      </c>
      <c r="BN5" s="911" t="s">
        <v>1325</v>
      </c>
      <c r="BO5" s="926"/>
      <c r="BP5" s="926"/>
      <c r="BQ5" s="926"/>
      <c r="BR5" s="926"/>
      <c r="BS5" s="926">
        <v>0</v>
      </c>
      <c r="BT5" s="927">
        <v>0.48358684071195596</v>
      </c>
      <c r="BU5" s="926"/>
      <c r="BV5" s="911" t="s">
        <v>1325</v>
      </c>
      <c r="BW5" s="911" t="s">
        <v>1325</v>
      </c>
      <c r="BX5" s="911" t="s">
        <v>1325</v>
      </c>
      <c r="BY5" s="911" t="s">
        <v>1325</v>
      </c>
      <c r="BZ5" s="911" t="s">
        <v>1325</v>
      </c>
      <c r="CA5" s="911" t="s">
        <v>1325</v>
      </c>
      <c r="CB5" s="911" t="s">
        <v>1325</v>
      </c>
      <c r="CC5" s="916"/>
      <c r="CD5" s="917"/>
      <c r="CE5" s="917"/>
      <c r="CF5" s="917"/>
      <c r="CG5" s="917">
        <v>0</v>
      </c>
      <c r="CH5" s="917">
        <v>0</v>
      </c>
      <c r="CI5" s="921"/>
      <c r="CJ5" s="911" t="s">
        <v>1325</v>
      </c>
      <c r="CK5" s="911" t="s">
        <v>1325</v>
      </c>
      <c r="CL5" s="911" t="s">
        <v>1325</v>
      </c>
      <c r="CM5" s="911" t="s">
        <v>1325</v>
      </c>
      <c r="CN5" s="911" t="s">
        <v>1325</v>
      </c>
      <c r="CO5" s="911" t="s">
        <v>1325</v>
      </c>
      <c r="CP5" s="911" t="s">
        <v>1325</v>
      </c>
      <c r="CQ5" s="926"/>
      <c r="CR5" s="926"/>
      <c r="CS5" s="926"/>
      <c r="CT5" s="926"/>
      <c r="CU5" s="926">
        <v>0.50380657646796212</v>
      </c>
      <c r="CV5" s="927">
        <v>7.6618625955858638E-2</v>
      </c>
      <c r="CW5" s="926"/>
      <c r="CX5" s="922" t="s">
        <v>878</v>
      </c>
      <c r="CY5" s="923" t="s">
        <v>1471</v>
      </c>
      <c r="CZ5" s="1011" t="s">
        <v>1471</v>
      </c>
      <c r="DA5" s="1011" t="s">
        <v>1471</v>
      </c>
      <c r="DB5" s="922" t="s">
        <v>878</v>
      </c>
      <c r="DC5" s="923" t="s">
        <v>1471</v>
      </c>
      <c r="DD5" s="1016" t="s">
        <v>1471</v>
      </c>
      <c r="DE5" s="1016" t="s">
        <v>1471</v>
      </c>
      <c r="DF5" s="922" t="s">
        <v>878</v>
      </c>
      <c r="DG5" s="923" t="s">
        <v>1471</v>
      </c>
      <c r="DH5" s="922" t="s">
        <v>878</v>
      </c>
      <c r="DI5" s="924" t="s">
        <v>1471</v>
      </c>
    </row>
    <row r="6" spans="1:113">
      <c r="A6" s="925" t="s">
        <v>329</v>
      </c>
      <c r="B6" s="910" t="s">
        <v>741</v>
      </c>
      <c r="C6" s="910"/>
      <c r="D6" s="911" t="s">
        <v>1325</v>
      </c>
      <c r="E6" s="911" t="s">
        <v>1325</v>
      </c>
      <c r="F6" s="911" t="s">
        <v>1325</v>
      </c>
      <c r="G6" s="911" t="s">
        <v>1325</v>
      </c>
      <c r="H6" s="911" t="s">
        <v>1325</v>
      </c>
      <c r="I6" s="911">
        <v>21</v>
      </c>
      <c r="J6" s="911" t="s">
        <v>1325</v>
      </c>
      <c r="K6" s="926"/>
      <c r="L6" s="926"/>
      <c r="M6" s="926"/>
      <c r="N6" s="926"/>
      <c r="O6" s="912">
        <v>1.6990793947124998</v>
      </c>
      <c r="P6" s="927">
        <v>1.5878453465756728</v>
      </c>
      <c r="Q6" s="912"/>
      <c r="R6" s="911" t="s">
        <v>1325</v>
      </c>
      <c r="S6" s="911" t="s">
        <v>1325</v>
      </c>
      <c r="T6" s="911" t="s">
        <v>1325</v>
      </c>
      <c r="U6" s="911" t="s">
        <v>1325</v>
      </c>
      <c r="V6" s="911" t="s">
        <v>1325</v>
      </c>
      <c r="W6" s="911" t="s">
        <v>1325</v>
      </c>
      <c r="X6" s="911" t="s">
        <v>1325</v>
      </c>
      <c r="Y6" s="916"/>
      <c r="Z6" s="917"/>
      <c r="AA6" s="917"/>
      <c r="AB6" s="917"/>
      <c r="AC6" s="917">
        <v>0</v>
      </c>
      <c r="AD6" s="917">
        <v>0.48</v>
      </c>
      <c r="AE6" s="918"/>
      <c r="AF6" s="911" t="s">
        <v>1325</v>
      </c>
      <c r="AG6" s="911" t="s">
        <v>1325</v>
      </c>
      <c r="AH6" s="911" t="s">
        <v>1325</v>
      </c>
      <c r="AI6" s="911" t="s">
        <v>1325</v>
      </c>
      <c r="AJ6" s="911" t="s">
        <v>1325</v>
      </c>
      <c r="AK6" s="914">
        <v>13</v>
      </c>
      <c r="AL6" s="911" t="s">
        <v>1325</v>
      </c>
      <c r="AM6" s="916"/>
      <c r="AN6" s="917"/>
      <c r="AO6" s="917"/>
      <c r="AP6" s="917"/>
      <c r="AQ6" s="917">
        <v>0</v>
      </c>
      <c r="AR6" s="917">
        <v>2.97</v>
      </c>
      <c r="AS6" s="918"/>
      <c r="AT6" s="911" t="s">
        <v>1325</v>
      </c>
      <c r="AU6" s="911" t="s">
        <v>1325</v>
      </c>
      <c r="AV6" s="911" t="s">
        <v>1325</v>
      </c>
      <c r="AW6" s="911" t="s">
        <v>1325</v>
      </c>
      <c r="AX6" s="911" t="s">
        <v>1325</v>
      </c>
      <c r="AY6" s="911" t="s">
        <v>1325</v>
      </c>
      <c r="AZ6" s="911" t="s">
        <v>1325</v>
      </c>
      <c r="BA6" s="916"/>
      <c r="BB6" s="917"/>
      <c r="BC6" s="917"/>
      <c r="BD6" s="917"/>
      <c r="BE6" s="917">
        <v>0</v>
      </c>
      <c r="BF6" s="917">
        <v>0.89</v>
      </c>
      <c r="BG6" s="921"/>
      <c r="BH6" s="911" t="s">
        <v>1325</v>
      </c>
      <c r="BI6" s="911" t="s">
        <v>1325</v>
      </c>
      <c r="BJ6" s="911" t="s">
        <v>1325</v>
      </c>
      <c r="BK6" s="911" t="s">
        <v>1325</v>
      </c>
      <c r="BL6" s="911" t="s">
        <v>1325</v>
      </c>
      <c r="BM6" s="911" t="s">
        <v>1325</v>
      </c>
      <c r="BN6" s="911" t="s">
        <v>1325</v>
      </c>
      <c r="BO6" s="926"/>
      <c r="BP6" s="926"/>
      <c r="BQ6" s="926"/>
      <c r="BR6" s="926"/>
      <c r="BS6" s="926">
        <v>0</v>
      </c>
      <c r="BT6" s="927">
        <v>0.59235204710045808</v>
      </c>
      <c r="BU6" s="926"/>
      <c r="BV6" s="911" t="s">
        <v>1325</v>
      </c>
      <c r="BW6" s="911" t="s">
        <v>1325</v>
      </c>
      <c r="BX6" s="911" t="s">
        <v>1325</v>
      </c>
      <c r="BY6" s="911" t="s">
        <v>1325</v>
      </c>
      <c r="BZ6" s="911" t="s">
        <v>1325</v>
      </c>
      <c r="CA6" s="911" t="s">
        <v>1325</v>
      </c>
      <c r="CB6" s="911" t="s">
        <v>1325</v>
      </c>
      <c r="CC6" s="916"/>
      <c r="CD6" s="917"/>
      <c r="CE6" s="917"/>
      <c r="CF6" s="917"/>
      <c r="CG6" s="917">
        <v>10.53</v>
      </c>
      <c r="CH6" s="917">
        <v>0</v>
      </c>
      <c r="CI6" s="921"/>
      <c r="CJ6" s="911" t="s">
        <v>1325</v>
      </c>
      <c r="CK6" s="911" t="s">
        <v>1325</v>
      </c>
      <c r="CL6" s="911" t="s">
        <v>1325</v>
      </c>
      <c r="CM6" s="911" t="s">
        <v>1325</v>
      </c>
      <c r="CN6" s="911" t="s">
        <v>1325</v>
      </c>
      <c r="CO6" s="911" t="s">
        <v>1325</v>
      </c>
      <c r="CP6" s="911" t="s">
        <v>1325</v>
      </c>
      <c r="CQ6" s="926"/>
      <c r="CR6" s="926"/>
      <c r="CS6" s="926"/>
      <c r="CT6" s="926"/>
      <c r="CU6" s="926">
        <v>0</v>
      </c>
      <c r="CV6" s="927">
        <v>0.2047685452781613</v>
      </c>
      <c r="CW6" s="926"/>
      <c r="CX6" s="922" t="s">
        <v>878</v>
      </c>
      <c r="CY6" s="923" t="s">
        <v>1471</v>
      </c>
      <c r="CZ6" s="1011" t="s">
        <v>1471</v>
      </c>
      <c r="DA6" s="1011" t="s">
        <v>1471</v>
      </c>
      <c r="DB6" s="922" t="s">
        <v>878</v>
      </c>
      <c r="DC6" s="923" t="s">
        <v>1471</v>
      </c>
      <c r="DD6" s="1016" t="s">
        <v>1471</v>
      </c>
      <c r="DE6" s="1016" t="s">
        <v>1471</v>
      </c>
      <c r="DF6" s="922" t="s">
        <v>878</v>
      </c>
      <c r="DG6" s="923" t="s">
        <v>1471</v>
      </c>
      <c r="DH6" s="922" t="s">
        <v>878</v>
      </c>
      <c r="DI6" s="924" t="s">
        <v>1471</v>
      </c>
    </row>
    <row r="7" spans="1:113">
      <c r="A7" s="925" t="s">
        <v>1150</v>
      </c>
      <c r="B7" s="910" t="s">
        <v>557</v>
      </c>
      <c r="C7" s="910"/>
      <c r="D7" s="911" t="s">
        <v>1325</v>
      </c>
      <c r="E7" s="911" t="s">
        <v>1325</v>
      </c>
      <c r="F7" s="911" t="s">
        <v>1325</v>
      </c>
      <c r="G7" s="911" t="s">
        <v>1325</v>
      </c>
      <c r="H7" s="911">
        <v>21</v>
      </c>
      <c r="I7" s="911">
        <v>327</v>
      </c>
      <c r="J7" s="911">
        <v>14</v>
      </c>
      <c r="K7" s="926">
        <v>1.2868994143538257</v>
      </c>
      <c r="L7" s="926">
        <v>0.31796764406480338</v>
      </c>
      <c r="M7" s="926">
        <v>1.4525765479253481</v>
      </c>
      <c r="N7" s="926"/>
      <c r="O7" s="912">
        <v>0.84962408800822842</v>
      </c>
      <c r="P7" s="927">
        <v>1.1965620392374092</v>
      </c>
      <c r="Q7" s="912">
        <v>1.274634023789627</v>
      </c>
      <c r="R7" s="911" t="s">
        <v>1325</v>
      </c>
      <c r="S7" s="911" t="s">
        <v>1325</v>
      </c>
      <c r="T7" s="911" t="s">
        <v>1325</v>
      </c>
      <c r="U7" s="911" t="s">
        <v>1325</v>
      </c>
      <c r="V7" s="911" t="s">
        <v>1325</v>
      </c>
      <c r="W7" s="914">
        <v>17</v>
      </c>
      <c r="X7" s="911" t="s">
        <v>1325</v>
      </c>
      <c r="Y7" s="916">
        <v>0</v>
      </c>
      <c r="Z7" s="917">
        <v>6.06</v>
      </c>
      <c r="AA7" s="917">
        <v>4.3600000000000003</v>
      </c>
      <c r="AB7" s="917"/>
      <c r="AC7" s="917">
        <v>0</v>
      </c>
      <c r="AD7" s="917">
        <v>0.55000000000000004</v>
      </c>
      <c r="AE7" s="918">
        <v>1.21</v>
      </c>
      <c r="AF7" s="911" t="s">
        <v>1325</v>
      </c>
      <c r="AG7" s="911" t="s">
        <v>1325</v>
      </c>
      <c r="AH7" s="911" t="s">
        <v>1325</v>
      </c>
      <c r="AI7" s="911" t="s">
        <v>1325</v>
      </c>
      <c r="AJ7" s="911" t="s">
        <v>1325</v>
      </c>
      <c r="AK7" s="914">
        <v>26</v>
      </c>
      <c r="AL7" s="911" t="s">
        <v>1325</v>
      </c>
      <c r="AM7" s="916">
        <v>0</v>
      </c>
      <c r="AN7" s="917">
        <v>0</v>
      </c>
      <c r="AO7" s="917">
        <v>0</v>
      </c>
      <c r="AP7" s="917"/>
      <c r="AQ7" s="917">
        <v>0.54</v>
      </c>
      <c r="AR7" s="917">
        <v>1.72</v>
      </c>
      <c r="AS7" s="918">
        <v>2.85</v>
      </c>
      <c r="AT7" s="911" t="s">
        <v>1325</v>
      </c>
      <c r="AU7" s="911" t="s">
        <v>1325</v>
      </c>
      <c r="AV7" s="911" t="s">
        <v>1325</v>
      </c>
      <c r="AW7" s="911" t="s">
        <v>1325</v>
      </c>
      <c r="AX7" s="911" t="s">
        <v>1325</v>
      </c>
      <c r="AY7" s="914">
        <v>13</v>
      </c>
      <c r="AZ7" s="911" t="s">
        <v>1325</v>
      </c>
      <c r="BA7" s="916">
        <v>3.26</v>
      </c>
      <c r="BB7" s="917">
        <v>0</v>
      </c>
      <c r="BC7" s="917">
        <v>0</v>
      </c>
      <c r="BD7" s="917"/>
      <c r="BE7" s="917">
        <v>1.98</v>
      </c>
      <c r="BF7" s="917">
        <v>0.69</v>
      </c>
      <c r="BG7" s="921">
        <v>1.86</v>
      </c>
      <c r="BH7" s="911" t="s">
        <v>1325</v>
      </c>
      <c r="BI7" s="911" t="s">
        <v>1325</v>
      </c>
      <c r="BJ7" s="911" t="s">
        <v>1325</v>
      </c>
      <c r="BK7" s="911" t="s">
        <v>1325</v>
      </c>
      <c r="BL7" s="911" t="s">
        <v>1325</v>
      </c>
      <c r="BM7" s="911">
        <v>70</v>
      </c>
      <c r="BN7" s="911" t="s">
        <v>1325</v>
      </c>
      <c r="BO7" s="926">
        <v>0</v>
      </c>
      <c r="BP7" s="926">
        <v>0</v>
      </c>
      <c r="BQ7" s="926">
        <v>0</v>
      </c>
      <c r="BR7" s="926"/>
      <c r="BS7" s="926">
        <v>0.83694432671925123</v>
      </c>
      <c r="BT7" s="927">
        <v>1.6254642623358906</v>
      </c>
      <c r="BU7" s="926">
        <v>1.9759383197522788</v>
      </c>
      <c r="BV7" s="911" t="s">
        <v>1325</v>
      </c>
      <c r="BW7" s="911" t="s">
        <v>1325</v>
      </c>
      <c r="BX7" s="911" t="s">
        <v>1325</v>
      </c>
      <c r="BY7" s="911" t="s">
        <v>1325</v>
      </c>
      <c r="BZ7" s="911" t="s">
        <v>1325</v>
      </c>
      <c r="CA7" s="914">
        <v>20</v>
      </c>
      <c r="CB7" s="911" t="s">
        <v>1325</v>
      </c>
      <c r="CC7" s="916">
        <v>0</v>
      </c>
      <c r="CD7" s="917">
        <v>0</v>
      </c>
      <c r="CE7" s="917">
        <v>0</v>
      </c>
      <c r="CF7" s="917"/>
      <c r="CG7" s="917">
        <v>0</v>
      </c>
      <c r="CH7" s="917">
        <v>1.71</v>
      </c>
      <c r="CI7" s="921">
        <v>0</v>
      </c>
      <c r="CJ7" s="911" t="s">
        <v>1325</v>
      </c>
      <c r="CK7" s="911" t="s">
        <v>1325</v>
      </c>
      <c r="CL7" s="911" t="s">
        <v>1325</v>
      </c>
      <c r="CM7" s="911" t="s">
        <v>1325</v>
      </c>
      <c r="CN7" s="911">
        <v>14</v>
      </c>
      <c r="CO7" s="911">
        <v>156</v>
      </c>
      <c r="CP7" s="911" t="s">
        <v>1325</v>
      </c>
      <c r="CQ7" s="926">
        <v>2.2295482678865128</v>
      </c>
      <c r="CR7" s="926">
        <v>0</v>
      </c>
      <c r="CS7" s="926">
        <v>1.7216779379184057</v>
      </c>
      <c r="CT7" s="926"/>
      <c r="CU7" s="926">
        <v>1.1871598535472285</v>
      </c>
      <c r="CV7" s="926">
        <v>1.0005999219741519</v>
      </c>
      <c r="CW7" s="926">
        <v>1.0507926620122696</v>
      </c>
      <c r="CX7" s="922" t="s">
        <v>878</v>
      </c>
      <c r="CY7" s="923" t="s">
        <v>1471</v>
      </c>
      <c r="CZ7" s="1011" t="s">
        <v>1471</v>
      </c>
      <c r="DA7" s="1011" t="s">
        <v>1471</v>
      </c>
      <c r="DB7" s="922" t="s">
        <v>878</v>
      </c>
      <c r="DC7" s="923" t="s">
        <v>1471</v>
      </c>
      <c r="DD7" s="1016" t="s">
        <v>1471</v>
      </c>
      <c r="DE7" s="1016" t="s">
        <v>1471</v>
      </c>
      <c r="DF7" s="922" t="s">
        <v>878</v>
      </c>
      <c r="DG7" s="923" t="s">
        <v>1471</v>
      </c>
      <c r="DH7" s="922" t="s">
        <v>878</v>
      </c>
      <c r="DI7" s="924" t="s">
        <v>1471</v>
      </c>
    </row>
    <row r="8" spans="1:113">
      <c r="A8" s="925" t="s">
        <v>412</v>
      </c>
      <c r="B8" s="910" t="s">
        <v>528</v>
      </c>
      <c r="C8" s="910"/>
      <c r="D8" s="911" t="s">
        <v>1325</v>
      </c>
      <c r="E8" s="911" t="s">
        <v>1325</v>
      </c>
      <c r="F8" s="911" t="s">
        <v>1325</v>
      </c>
      <c r="G8" s="911" t="s">
        <v>1325</v>
      </c>
      <c r="H8" s="911" t="s">
        <v>1325</v>
      </c>
      <c r="I8" s="911">
        <v>39</v>
      </c>
      <c r="J8" s="911" t="s">
        <v>1325</v>
      </c>
      <c r="K8" s="926"/>
      <c r="L8" s="926"/>
      <c r="M8" s="926"/>
      <c r="N8" s="926"/>
      <c r="O8" s="912">
        <v>3.0422442479360279</v>
      </c>
      <c r="P8" s="927">
        <v>0.59096127775190033</v>
      </c>
      <c r="Q8" s="912">
        <v>1.0425308779484739</v>
      </c>
      <c r="R8" s="911" t="s">
        <v>1325</v>
      </c>
      <c r="S8" s="911" t="s">
        <v>1325</v>
      </c>
      <c r="T8" s="911" t="s">
        <v>1325</v>
      </c>
      <c r="U8" s="911" t="s">
        <v>1325</v>
      </c>
      <c r="V8" s="911" t="s">
        <v>1325</v>
      </c>
      <c r="W8" s="911" t="s">
        <v>1325</v>
      </c>
      <c r="X8" s="911" t="s">
        <v>1325</v>
      </c>
      <c r="Y8" s="916"/>
      <c r="Z8" s="917"/>
      <c r="AA8" s="917"/>
      <c r="AB8" s="917"/>
      <c r="AC8" s="917">
        <v>0</v>
      </c>
      <c r="AD8" s="917">
        <v>0.79</v>
      </c>
      <c r="AE8" s="918">
        <v>0</v>
      </c>
      <c r="AF8" s="911" t="s">
        <v>1325</v>
      </c>
      <c r="AG8" s="911" t="s">
        <v>1325</v>
      </c>
      <c r="AH8" s="911" t="s">
        <v>1325</v>
      </c>
      <c r="AI8" s="911" t="s">
        <v>1325</v>
      </c>
      <c r="AJ8" s="911" t="s">
        <v>1325</v>
      </c>
      <c r="AK8" s="911" t="s">
        <v>1325</v>
      </c>
      <c r="AL8" s="911" t="s">
        <v>1325</v>
      </c>
      <c r="AM8" s="916"/>
      <c r="AN8" s="917"/>
      <c r="AO8" s="917"/>
      <c r="AP8" s="917"/>
      <c r="AQ8" s="917">
        <v>3.58</v>
      </c>
      <c r="AR8" s="917">
        <v>0.37</v>
      </c>
      <c r="AS8" s="918">
        <v>2.87</v>
      </c>
      <c r="AT8" s="911" t="s">
        <v>1325</v>
      </c>
      <c r="AU8" s="911" t="s">
        <v>1325</v>
      </c>
      <c r="AV8" s="911" t="s">
        <v>1325</v>
      </c>
      <c r="AW8" s="911" t="s">
        <v>1325</v>
      </c>
      <c r="AX8" s="911" t="s">
        <v>1325</v>
      </c>
      <c r="AY8" s="911" t="s">
        <v>1325</v>
      </c>
      <c r="AZ8" s="911" t="s">
        <v>1325</v>
      </c>
      <c r="BA8" s="916"/>
      <c r="BB8" s="917"/>
      <c r="BC8" s="917"/>
      <c r="BD8" s="917"/>
      <c r="BE8" s="917">
        <v>0</v>
      </c>
      <c r="BF8" s="917">
        <v>0</v>
      </c>
      <c r="BG8" s="921">
        <v>0</v>
      </c>
      <c r="BH8" s="911" t="s">
        <v>1325</v>
      </c>
      <c r="BI8" s="911" t="s">
        <v>1325</v>
      </c>
      <c r="BJ8" s="911" t="s">
        <v>1325</v>
      </c>
      <c r="BK8" s="911" t="s">
        <v>1325</v>
      </c>
      <c r="BL8" s="911" t="s">
        <v>1325</v>
      </c>
      <c r="BM8" s="911">
        <v>12</v>
      </c>
      <c r="BN8" s="911" t="s">
        <v>1325</v>
      </c>
      <c r="BO8" s="926"/>
      <c r="BP8" s="926"/>
      <c r="BQ8" s="926"/>
      <c r="BR8" s="926"/>
      <c r="BS8" s="926">
        <v>3.2239739999493757</v>
      </c>
      <c r="BT8" s="926">
        <v>0.54199360216163495</v>
      </c>
      <c r="BU8" s="926">
        <v>1.6831893323128124</v>
      </c>
      <c r="BV8" s="911" t="s">
        <v>1325</v>
      </c>
      <c r="BW8" s="911" t="s">
        <v>1325</v>
      </c>
      <c r="BX8" s="911" t="s">
        <v>1325</v>
      </c>
      <c r="BY8" s="911" t="s">
        <v>1325</v>
      </c>
      <c r="BZ8" s="911" t="s">
        <v>1325</v>
      </c>
      <c r="CA8" s="911" t="s">
        <v>1325</v>
      </c>
      <c r="CB8" s="911" t="s">
        <v>1325</v>
      </c>
      <c r="CC8" s="916"/>
      <c r="CD8" s="917"/>
      <c r="CE8" s="917"/>
      <c r="CF8" s="917"/>
      <c r="CG8" s="917">
        <v>0</v>
      </c>
      <c r="CH8" s="917">
        <v>0.38</v>
      </c>
      <c r="CI8" s="921">
        <v>0</v>
      </c>
      <c r="CJ8" s="911" t="s">
        <v>1325</v>
      </c>
      <c r="CK8" s="911" t="s">
        <v>1325</v>
      </c>
      <c r="CL8" s="911" t="s">
        <v>1325</v>
      </c>
      <c r="CM8" s="911" t="s">
        <v>1325</v>
      </c>
      <c r="CN8" s="911" t="s">
        <v>1325</v>
      </c>
      <c r="CO8" s="911">
        <v>19</v>
      </c>
      <c r="CP8" s="911" t="s">
        <v>1325</v>
      </c>
      <c r="CQ8" s="926"/>
      <c r="CR8" s="926"/>
      <c r="CS8" s="926"/>
      <c r="CT8" s="926"/>
      <c r="CU8" s="926">
        <v>2.780375440518061</v>
      </c>
      <c r="CV8" s="926">
        <v>0.63776152620621718</v>
      </c>
      <c r="CW8" s="926">
        <v>0.53866268038894682</v>
      </c>
      <c r="CX8" s="922" t="s">
        <v>878</v>
      </c>
      <c r="CY8" s="923" t="s">
        <v>1471</v>
      </c>
      <c r="CZ8" s="1011" t="s">
        <v>1471</v>
      </c>
      <c r="DA8" s="1011" t="s">
        <v>1471</v>
      </c>
      <c r="DB8" s="922" t="s">
        <v>878</v>
      </c>
      <c r="DC8" s="923" t="s">
        <v>1471</v>
      </c>
      <c r="DD8" s="1016" t="s">
        <v>1471</v>
      </c>
      <c r="DE8" s="1016" t="s">
        <v>1471</v>
      </c>
      <c r="DF8" s="922" t="s">
        <v>878</v>
      </c>
      <c r="DG8" s="923" t="s">
        <v>1471</v>
      </c>
      <c r="DH8" s="922" t="s">
        <v>878</v>
      </c>
      <c r="DI8" s="924" t="s">
        <v>1471</v>
      </c>
    </row>
    <row r="9" spans="1:113">
      <c r="A9" s="925" t="s">
        <v>397</v>
      </c>
      <c r="B9" s="910" t="s">
        <v>622</v>
      </c>
      <c r="C9" s="910"/>
      <c r="D9" s="911" t="s">
        <v>1325</v>
      </c>
      <c r="E9" s="911">
        <v>21</v>
      </c>
      <c r="F9" s="911">
        <v>58</v>
      </c>
      <c r="G9" s="911" t="s">
        <v>1325</v>
      </c>
      <c r="H9" s="911">
        <v>562</v>
      </c>
      <c r="I9" s="911">
        <v>1022</v>
      </c>
      <c r="J9" s="911">
        <v>35</v>
      </c>
      <c r="K9" s="926">
        <v>0.97352735440980198</v>
      </c>
      <c r="L9" s="926">
        <v>0.54529750363733598</v>
      </c>
      <c r="M9" s="926">
        <v>1.4318626670229255</v>
      </c>
      <c r="N9" s="926">
        <v>1.1316515397307907</v>
      </c>
      <c r="O9" s="912">
        <v>1.2174351506937562</v>
      </c>
      <c r="P9" s="927">
        <v>0.92088150742947517</v>
      </c>
      <c r="Q9" s="912">
        <v>0.96518565078709972</v>
      </c>
      <c r="R9" s="911" t="s">
        <v>1325</v>
      </c>
      <c r="S9" s="911" t="s">
        <v>1325</v>
      </c>
      <c r="T9" s="911" t="s">
        <v>1325</v>
      </c>
      <c r="U9" s="911" t="s">
        <v>1325</v>
      </c>
      <c r="V9" s="914">
        <v>39</v>
      </c>
      <c r="W9" s="914">
        <v>133</v>
      </c>
      <c r="X9" s="911" t="s">
        <v>1325</v>
      </c>
      <c r="Y9" s="916">
        <v>0</v>
      </c>
      <c r="Z9" s="917">
        <v>1.06</v>
      </c>
      <c r="AA9" s="917">
        <v>0.46</v>
      </c>
      <c r="AB9" s="917">
        <v>0</v>
      </c>
      <c r="AC9" s="917">
        <v>0.75</v>
      </c>
      <c r="AD9" s="917">
        <v>1.83</v>
      </c>
      <c r="AE9" s="918">
        <v>0.26</v>
      </c>
      <c r="AF9" s="911" t="s">
        <v>1325</v>
      </c>
      <c r="AG9" s="911" t="s">
        <v>1325</v>
      </c>
      <c r="AH9" s="911" t="s">
        <v>1325</v>
      </c>
      <c r="AI9" s="911" t="s">
        <v>1325</v>
      </c>
      <c r="AJ9" s="914">
        <v>50</v>
      </c>
      <c r="AK9" s="914">
        <v>153</v>
      </c>
      <c r="AL9" s="911" t="s">
        <v>1325</v>
      </c>
      <c r="AM9" s="916">
        <v>1.66</v>
      </c>
      <c r="AN9" s="917">
        <v>1.25</v>
      </c>
      <c r="AO9" s="917">
        <v>0.92</v>
      </c>
      <c r="AP9" s="917">
        <v>0</v>
      </c>
      <c r="AQ9" s="917">
        <v>0.74</v>
      </c>
      <c r="AR9" s="917">
        <v>1.27</v>
      </c>
      <c r="AS9" s="918">
        <v>0.61</v>
      </c>
      <c r="AT9" s="911" t="s">
        <v>1325</v>
      </c>
      <c r="AU9" s="911" t="s">
        <v>1325</v>
      </c>
      <c r="AV9" s="911" t="s">
        <v>1325</v>
      </c>
      <c r="AW9" s="911" t="s">
        <v>1325</v>
      </c>
      <c r="AX9" s="914">
        <v>16</v>
      </c>
      <c r="AY9" s="914">
        <v>43</v>
      </c>
      <c r="AZ9" s="911" t="s">
        <v>1325</v>
      </c>
      <c r="BA9" s="916">
        <v>0</v>
      </c>
      <c r="BB9" s="917">
        <v>0</v>
      </c>
      <c r="BC9" s="917">
        <v>3.37</v>
      </c>
      <c r="BD9" s="917">
        <v>0</v>
      </c>
      <c r="BE9" s="917">
        <v>0.8</v>
      </c>
      <c r="BF9" s="917">
        <v>1.06</v>
      </c>
      <c r="BG9" s="921">
        <v>1.43</v>
      </c>
      <c r="BH9" s="911" t="s">
        <v>1325</v>
      </c>
      <c r="BI9" s="911" t="s">
        <v>1325</v>
      </c>
      <c r="BJ9" s="911">
        <v>15</v>
      </c>
      <c r="BK9" s="911" t="s">
        <v>1325</v>
      </c>
      <c r="BL9" s="911">
        <v>80</v>
      </c>
      <c r="BM9" s="911">
        <v>247</v>
      </c>
      <c r="BN9" s="911" t="s">
        <v>1325</v>
      </c>
      <c r="BO9" s="926">
        <v>1.5378112481859603</v>
      </c>
      <c r="BP9" s="926">
        <v>0.23849608285703275</v>
      </c>
      <c r="BQ9" s="926">
        <v>1.7655480919540179</v>
      </c>
      <c r="BR9" s="926">
        <v>2.1477269605967737</v>
      </c>
      <c r="BS9" s="926">
        <v>0.73511998572796722</v>
      </c>
      <c r="BT9" s="926">
        <v>1.2649239853371645</v>
      </c>
      <c r="BU9" s="926">
        <v>0.90328550233350824</v>
      </c>
      <c r="BV9" s="911" t="s">
        <v>1325</v>
      </c>
      <c r="BW9" s="911" t="s">
        <v>1325</v>
      </c>
      <c r="BX9" s="911" t="s">
        <v>1325</v>
      </c>
      <c r="BY9" s="911" t="s">
        <v>1325</v>
      </c>
      <c r="BZ9" s="914">
        <v>44</v>
      </c>
      <c r="CA9" s="914">
        <v>71</v>
      </c>
      <c r="CB9" s="911" t="s">
        <v>1325</v>
      </c>
      <c r="CC9" s="916">
        <v>1.57</v>
      </c>
      <c r="CD9" s="917">
        <v>1.17</v>
      </c>
      <c r="CE9" s="917">
        <v>0.69</v>
      </c>
      <c r="CF9" s="917">
        <v>0</v>
      </c>
      <c r="CG9" s="917">
        <v>1.43</v>
      </c>
      <c r="CH9" s="917">
        <v>0.92</v>
      </c>
      <c r="CI9" s="921">
        <v>0.38</v>
      </c>
      <c r="CJ9" s="911" t="s">
        <v>1325</v>
      </c>
      <c r="CK9" s="911" t="s">
        <v>1325</v>
      </c>
      <c r="CL9" s="911">
        <v>24</v>
      </c>
      <c r="CM9" s="911" t="s">
        <v>1325</v>
      </c>
      <c r="CN9" s="911">
        <v>268</v>
      </c>
      <c r="CO9" s="911">
        <v>263</v>
      </c>
      <c r="CP9" s="911">
        <v>13</v>
      </c>
      <c r="CQ9" s="926">
        <v>0.99334146185296845</v>
      </c>
      <c r="CR9" s="926">
        <v>0.15433117111075417</v>
      </c>
      <c r="CS9" s="926">
        <v>1.8461041886241423</v>
      </c>
      <c r="CT9" s="926">
        <v>2.0970383688035863</v>
      </c>
      <c r="CU9" s="926">
        <v>2.0887383377004358</v>
      </c>
      <c r="CV9" s="926">
        <v>0.57038768637603099</v>
      </c>
      <c r="CW9" s="926">
        <v>1.1075643974204379</v>
      </c>
      <c r="CX9" s="922" t="s">
        <v>878</v>
      </c>
      <c r="CY9" s="923" t="s">
        <v>1471</v>
      </c>
      <c r="CZ9" s="1011" t="s">
        <v>1471</v>
      </c>
      <c r="DA9" s="1011" t="s">
        <v>1471</v>
      </c>
      <c r="DB9" s="922" t="s">
        <v>792</v>
      </c>
      <c r="DC9" s="923" t="s">
        <v>1472</v>
      </c>
      <c r="DD9" s="1016" t="s">
        <v>878</v>
      </c>
      <c r="DE9" s="1016" t="s">
        <v>792</v>
      </c>
      <c r="DF9" s="922" t="s">
        <v>878</v>
      </c>
      <c r="DG9" s="923" t="s">
        <v>1471</v>
      </c>
      <c r="DH9" s="922" t="s">
        <v>878</v>
      </c>
      <c r="DI9" s="924" t="s">
        <v>1471</v>
      </c>
    </row>
    <row r="10" spans="1:113">
      <c r="A10" s="925" t="s">
        <v>78</v>
      </c>
      <c r="B10" s="910" t="s">
        <v>700</v>
      </c>
      <c r="C10" s="910"/>
      <c r="D10" s="911" t="s">
        <v>1325</v>
      </c>
      <c r="E10" s="911" t="s">
        <v>1325</v>
      </c>
      <c r="F10" s="911" t="s">
        <v>1325</v>
      </c>
      <c r="G10" s="911" t="s">
        <v>1325</v>
      </c>
      <c r="H10" s="911" t="s">
        <v>1325</v>
      </c>
      <c r="I10" s="911" t="s">
        <v>1325</v>
      </c>
      <c r="J10" s="911" t="s">
        <v>1325</v>
      </c>
      <c r="K10" s="926"/>
      <c r="L10" s="926"/>
      <c r="M10" s="926"/>
      <c r="N10" s="926"/>
      <c r="O10" s="912">
        <v>1.5147901071571781</v>
      </c>
      <c r="P10" s="927">
        <v>1.7810225308508134</v>
      </c>
      <c r="Q10" s="912"/>
      <c r="R10" s="911" t="s">
        <v>1325</v>
      </c>
      <c r="S10" s="911" t="s">
        <v>1325</v>
      </c>
      <c r="T10" s="911" t="s">
        <v>1325</v>
      </c>
      <c r="U10" s="911" t="s">
        <v>1325</v>
      </c>
      <c r="V10" s="911" t="s">
        <v>1325</v>
      </c>
      <c r="W10" s="911" t="s">
        <v>1325</v>
      </c>
      <c r="X10" s="911" t="s">
        <v>1325</v>
      </c>
      <c r="Y10" s="916"/>
      <c r="Z10" s="917"/>
      <c r="AA10" s="917"/>
      <c r="AB10" s="917"/>
      <c r="AC10" s="917">
        <v>0</v>
      </c>
      <c r="AD10" s="917">
        <v>0</v>
      </c>
      <c r="AE10" s="918"/>
      <c r="AF10" s="911" t="s">
        <v>1325</v>
      </c>
      <c r="AG10" s="911" t="s">
        <v>1325</v>
      </c>
      <c r="AH10" s="911" t="s">
        <v>1325</v>
      </c>
      <c r="AI10" s="911" t="s">
        <v>1325</v>
      </c>
      <c r="AJ10" s="911" t="s">
        <v>1325</v>
      </c>
      <c r="AK10" s="911" t="s">
        <v>1325</v>
      </c>
      <c r="AL10" s="911" t="s">
        <v>1325</v>
      </c>
      <c r="AM10" s="916"/>
      <c r="AN10" s="917"/>
      <c r="AO10" s="917"/>
      <c r="AP10" s="917"/>
      <c r="AQ10" s="917">
        <v>0</v>
      </c>
      <c r="AR10" s="917">
        <v>1.1399999999999999</v>
      </c>
      <c r="AS10" s="918"/>
      <c r="AT10" s="911" t="s">
        <v>1325</v>
      </c>
      <c r="AU10" s="911" t="s">
        <v>1325</v>
      </c>
      <c r="AV10" s="911" t="s">
        <v>1325</v>
      </c>
      <c r="AW10" s="911" t="s">
        <v>1325</v>
      </c>
      <c r="AX10" s="911" t="s">
        <v>1325</v>
      </c>
      <c r="AY10" s="911" t="s">
        <v>1325</v>
      </c>
      <c r="AZ10" s="911" t="s">
        <v>1325</v>
      </c>
      <c r="BA10" s="916"/>
      <c r="BB10" s="917"/>
      <c r="BC10" s="917"/>
      <c r="BD10" s="917"/>
      <c r="BE10" s="917">
        <v>0</v>
      </c>
      <c r="BF10" s="917">
        <v>0</v>
      </c>
      <c r="BG10" s="921"/>
      <c r="BH10" s="911" t="s">
        <v>1325</v>
      </c>
      <c r="BI10" s="911" t="s">
        <v>1325</v>
      </c>
      <c r="BJ10" s="911" t="s">
        <v>1325</v>
      </c>
      <c r="BK10" s="911" t="s">
        <v>1325</v>
      </c>
      <c r="BL10" s="911" t="s">
        <v>1325</v>
      </c>
      <c r="BM10" s="911" t="s">
        <v>1325</v>
      </c>
      <c r="BN10" s="911" t="s">
        <v>1325</v>
      </c>
      <c r="BO10" s="926"/>
      <c r="BP10" s="926"/>
      <c r="BQ10" s="926"/>
      <c r="BR10" s="926"/>
      <c r="BS10" s="926">
        <v>1.5147901071571781</v>
      </c>
      <c r="BT10" s="926">
        <v>1.7810225308508134</v>
      </c>
      <c r="BU10" s="926"/>
      <c r="BV10" s="911" t="s">
        <v>1325</v>
      </c>
      <c r="BW10" s="911" t="s">
        <v>1325</v>
      </c>
      <c r="BX10" s="911" t="s">
        <v>1325</v>
      </c>
      <c r="BY10" s="911" t="s">
        <v>1325</v>
      </c>
      <c r="BZ10" s="911" t="s">
        <v>1325</v>
      </c>
      <c r="CA10" s="911" t="s">
        <v>1325</v>
      </c>
      <c r="CB10" s="911" t="s">
        <v>1325</v>
      </c>
      <c r="CC10" s="916"/>
      <c r="CD10" s="917"/>
      <c r="CE10" s="917"/>
      <c r="CF10" s="917"/>
      <c r="CG10" s="917">
        <v>0</v>
      </c>
      <c r="CH10" s="917">
        <v>0</v>
      </c>
      <c r="CI10" s="921"/>
      <c r="CJ10" s="911" t="s">
        <v>1325</v>
      </c>
      <c r="CK10" s="911" t="s">
        <v>1325</v>
      </c>
      <c r="CL10" s="911" t="s">
        <v>1325</v>
      </c>
      <c r="CM10" s="911" t="s">
        <v>1325</v>
      </c>
      <c r="CN10" s="911" t="s">
        <v>1325</v>
      </c>
      <c r="CO10" s="911" t="s">
        <v>1325</v>
      </c>
      <c r="CP10" s="911" t="s">
        <v>1325</v>
      </c>
      <c r="CQ10" s="926"/>
      <c r="CR10" s="926"/>
      <c r="CS10" s="926"/>
      <c r="CT10" s="926"/>
      <c r="CU10" s="927">
        <v>0.50467398600520585</v>
      </c>
      <c r="CV10" s="926">
        <v>0</v>
      </c>
      <c r="CW10" s="926"/>
      <c r="CX10" s="922" t="s">
        <v>878</v>
      </c>
      <c r="CY10" s="923" t="s">
        <v>1471</v>
      </c>
      <c r="CZ10" s="1011" t="s">
        <v>1471</v>
      </c>
      <c r="DA10" s="1011" t="s">
        <v>1471</v>
      </c>
      <c r="DB10" s="922" t="s">
        <v>878</v>
      </c>
      <c r="DC10" s="923" t="s">
        <v>1471</v>
      </c>
      <c r="DD10" s="1016" t="s">
        <v>1471</v>
      </c>
      <c r="DE10" s="1016" t="s">
        <v>1471</v>
      </c>
      <c r="DF10" s="922" t="s">
        <v>878</v>
      </c>
      <c r="DG10" s="923" t="s">
        <v>1471</v>
      </c>
      <c r="DH10" s="922" t="s">
        <v>878</v>
      </c>
      <c r="DI10" s="924" t="s">
        <v>1471</v>
      </c>
    </row>
    <row r="11" spans="1:113">
      <c r="A11" s="925" t="s">
        <v>420</v>
      </c>
      <c r="B11" s="910" t="s">
        <v>625</v>
      </c>
      <c r="C11" s="910"/>
      <c r="D11" s="911" t="s">
        <v>1325</v>
      </c>
      <c r="E11" s="911" t="s">
        <v>1325</v>
      </c>
      <c r="F11" s="911" t="s">
        <v>1325</v>
      </c>
      <c r="G11" s="911" t="s">
        <v>1325</v>
      </c>
      <c r="H11" s="911">
        <v>72</v>
      </c>
      <c r="I11" s="911">
        <v>96</v>
      </c>
      <c r="J11" s="911" t="s">
        <v>1325</v>
      </c>
      <c r="K11" s="926"/>
      <c r="L11" s="926"/>
      <c r="M11" s="926"/>
      <c r="N11" s="926"/>
      <c r="O11" s="912">
        <v>0.89763657990143775</v>
      </c>
      <c r="P11" s="927">
        <v>0.65080427195160273</v>
      </c>
      <c r="Q11" s="912">
        <v>1.3082440526436163</v>
      </c>
      <c r="R11" s="911" t="s">
        <v>1325</v>
      </c>
      <c r="S11" s="911" t="s">
        <v>1325</v>
      </c>
      <c r="T11" s="911" t="s">
        <v>1325</v>
      </c>
      <c r="U11" s="911" t="s">
        <v>1325</v>
      </c>
      <c r="V11" s="911" t="s">
        <v>1325</v>
      </c>
      <c r="W11" s="911" t="s">
        <v>1325</v>
      </c>
      <c r="X11" s="911" t="s">
        <v>1325</v>
      </c>
      <c r="Y11" s="916"/>
      <c r="Z11" s="917"/>
      <c r="AA11" s="917"/>
      <c r="AB11" s="917"/>
      <c r="AC11" s="917">
        <v>0</v>
      </c>
      <c r="AD11" s="917">
        <v>0.97</v>
      </c>
      <c r="AE11" s="918">
        <v>0</v>
      </c>
      <c r="AF11" s="911" t="s">
        <v>1325</v>
      </c>
      <c r="AG11" s="911" t="s">
        <v>1325</v>
      </c>
      <c r="AH11" s="911" t="s">
        <v>1325</v>
      </c>
      <c r="AI11" s="911" t="s">
        <v>1325</v>
      </c>
      <c r="AJ11" s="914">
        <v>12</v>
      </c>
      <c r="AK11" s="914">
        <v>15</v>
      </c>
      <c r="AL11" s="911" t="s">
        <v>1325</v>
      </c>
      <c r="AM11" s="916"/>
      <c r="AN11" s="917"/>
      <c r="AO11" s="917"/>
      <c r="AP11" s="917"/>
      <c r="AQ11" s="917">
        <v>1.2</v>
      </c>
      <c r="AR11" s="917">
        <v>0.91</v>
      </c>
      <c r="AS11" s="918">
        <v>1.68</v>
      </c>
      <c r="AT11" s="911" t="s">
        <v>1325</v>
      </c>
      <c r="AU11" s="911" t="s">
        <v>1325</v>
      </c>
      <c r="AV11" s="911" t="s">
        <v>1325</v>
      </c>
      <c r="AW11" s="911" t="s">
        <v>1325</v>
      </c>
      <c r="AX11" s="911" t="s">
        <v>1325</v>
      </c>
      <c r="AY11" s="911" t="s">
        <v>1325</v>
      </c>
      <c r="AZ11" s="911" t="s">
        <v>1325</v>
      </c>
      <c r="BA11" s="916"/>
      <c r="BB11" s="917"/>
      <c r="BC11" s="917"/>
      <c r="BD11" s="917"/>
      <c r="BE11" s="917">
        <v>0.51</v>
      </c>
      <c r="BF11" s="917">
        <v>5.3</v>
      </c>
      <c r="BG11" s="921">
        <v>0</v>
      </c>
      <c r="BH11" s="911" t="s">
        <v>1325</v>
      </c>
      <c r="BI11" s="911" t="s">
        <v>1325</v>
      </c>
      <c r="BJ11" s="911" t="s">
        <v>1325</v>
      </c>
      <c r="BK11" s="911" t="s">
        <v>1325</v>
      </c>
      <c r="BL11" s="911" t="s">
        <v>1325</v>
      </c>
      <c r="BM11" s="911">
        <v>18</v>
      </c>
      <c r="BN11" s="911" t="s">
        <v>1325</v>
      </c>
      <c r="BO11" s="926"/>
      <c r="BP11" s="926"/>
      <c r="BQ11" s="926"/>
      <c r="BR11" s="926"/>
      <c r="BS11" s="926">
        <v>0.14037559633464236</v>
      </c>
      <c r="BT11" s="926">
        <v>0.30788886888898831</v>
      </c>
      <c r="BU11" s="926">
        <v>1.4839394486261979</v>
      </c>
      <c r="BV11" s="911" t="s">
        <v>1325</v>
      </c>
      <c r="BW11" s="911" t="s">
        <v>1325</v>
      </c>
      <c r="BX11" s="911" t="s">
        <v>1325</v>
      </c>
      <c r="BY11" s="911" t="s">
        <v>1325</v>
      </c>
      <c r="BZ11" s="911" t="s">
        <v>1325</v>
      </c>
      <c r="CA11" s="911" t="s">
        <v>1325</v>
      </c>
      <c r="CB11" s="911" t="s">
        <v>1325</v>
      </c>
      <c r="CC11" s="916"/>
      <c r="CD11" s="917"/>
      <c r="CE11" s="917"/>
      <c r="CF11" s="917"/>
      <c r="CG11" s="917">
        <v>3.39</v>
      </c>
      <c r="CH11" s="917">
        <v>0.8</v>
      </c>
      <c r="CI11" s="921">
        <v>0</v>
      </c>
      <c r="CJ11" s="911" t="s">
        <v>1325</v>
      </c>
      <c r="CK11" s="911" t="s">
        <v>1325</v>
      </c>
      <c r="CL11" s="911" t="s">
        <v>1325</v>
      </c>
      <c r="CM11" s="911" t="s">
        <v>1325</v>
      </c>
      <c r="CN11" s="911">
        <v>44</v>
      </c>
      <c r="CO11" s="911">
        <v>40</v>
      </c>
      <c r="CP11" s="911" t="s">
        <v>1325</v>
      </c>
      <c r="CQ11" s="926"/>
      <c r="CR11" s="926"/>
      <c r="CS11" s="926"/>
      <c r="CT11" s="926"/>
      <c r="CU11" s="926">
        <v>1.5183893594876083</v>
      </c>
      <c r="CV11" s="926">
        <v>0.67245336828627056</v>
      </c>
      <c r="CW11" s="926">
        <v>1.0462667106076258</v>
      </c>
      <c r="CX11" s="922" t="s">
        <v>878</v>
      </c>
      <c r="CY11" s="923" t="s">
        <v>1471</v>
      </c>
      <c r="CZ11" s="1011" t="s">
        <v>1471</v>
      </c>
      <c r="DA11" s="1011" t="s">
        <v>1471</v>
      </c>
      <c r="DB11" s="922" t="s">
        <v>878</v>
      </c>
      <c r="DC11" s="923" t="s">
        <v>1471</v>
      </c>
      <c r="DD11" s="1016" t="s">
        <v>1471</v>
      </c>
      <c r="DE11" s="1016" t="s">
        <v>1471</v>
      </c>
      <c r="DF11" s="922" t="s">
        <v>878</v>
      </c>
      <c r="DG11" s="923" t="s">
        <v>1471</v>
      </c>
      <c r="DH11" s="922" t="s">
        <v>878</v>
      </c>
      <c r="DI11" s="924" t="s">
        <v>1471</v>
      </c>
    </row>
    <row r="12" spans="1:113">
      <c r="A12" s="925" t="s">
        <v>364</v>
      </c>
      <c r="B12" s="910" t="s">
        <v>595</v>
      </c>
      <c r="C12" s="910"/>
      <c r="D12" s="911" t="s">
        <v>1325</v>
      </c>
      <c r="E12" s="911" t="s">
        <v>1325</v>
      </c>
      <c r="F12" s="911" t="s">
        <v>1325</v>
      </c>
      <c r="G12" s="911" t="s">
        <v>1325</v>
      </c>
      <c r="H12" s="911">
        <v>49</v>
      </c>
      <c r="I12" s="911">
        <v>61</v>
      </c>
      <c r="J12" s="911" t="s">
        <v>1325</v>
      </c>
      <c r="K12" s="926"/>
      <c r="L12" s="926"/>
      <c r="M12" s="926"/>
      <c r="N12" s="926"/>
      <c r="O12" s="912">
        <v>0.67230644137515871</v>
      </c>
      <c r="P12" s="927">
        <v>0.43322863259990829</v>
      </c>
      <c r="Q12" s="912">
        <v>0.47841359556530866</v>
      </c>
      <c r="R12" s="911" t="s">
        <v>1325</v>
      </c>
      <c r="S12" s="911" t="s">
        <v>1325</v>
      </c>
      <c r="T12" s="911" t="s">
        <v>1325</v>
      </c>
      <c r="U12" s="911" t="s">
        <v>1325</v>
      </c>
      <c r="V12" s="911" t="s">
        <v>1325</v>
      </c>
      <c r="W12" s="911" t="s">
        <v>1325</v>
      </c>
      <c r="X12" s="911" t="s">
        <v>1325</v>
      </c>
      <c r="Y12" s="916"/>
      <c r="Z12" s="917"/>
      <c r="AA12" s="917"/>
      <c r="AB12" s="917"/>
      <c r="AC12" s="917">
        <v>0.95</v>
      </c>
      <c r="AD12" s="917">
        <v>2.85</v>
      </c>
      <c r="AE12" s="918">
        <v>0</v>
      </c>
      <c r="AF12" s="911" t="s">
        <v>1325</v>
      </c>
      <c r="AG12" s="911" t="s">
        <v>1325</v>
      </c>
      <c r="AH12" s="911" t="s">
        <v>1325</v>
      </c>
      <c r="AI12" s="911" t="s">
        <v>1325</v>
      </c>
      <c r="AJ12" s="911" t="s">
        <v>1325</v>
      </c>
      <c r="AK12" s="911" t="s">
        <v>1325</v>
      </c>
      <c r="AL12" s="911" t="s">
        <v>1325</v>
      </c>
      <c r="AM12" s="916"/>
      <c r="AN12" s="917"/>
      <c r="AO12" s="917"/>
      <c r="AP12" s="917"/>
      <c r="AQ12" s="917">
        <v>0</v>
      </c>
      <c r="AR12" s="917">
        <v>1.1599999999999999</v>
      </c>
      <c r="AS12" s="918">
        <v>0</v>
      </c>
      <c r="AT12" s="911" t="s">
        <v>1325</v>
      </c>
      <c r="AU12" s="911" t="s">
        <v>1325</v>
      </c>
      <c r="AV12" s="911" t="s">
        <v>1325</v>
      </c>
      <c r="AW12" s="911" t="s">
        <v>1325</v>
      </c>
      <c r="AX12" s="911" t="s">
        <v>1325</v>
      </c>
      <c r="AY12" s="911" t="s">
        <v>1325</v>
      </c>
      <c r="AZ12" s="911" t="s">
        <v>1325</v>
      </c>
      <c r="BA12" s="916"/>
      <c r="BB12" s="917"/>
      <c r="BC12" s="917"/>
      <c r="BD12" s="917"/>
      <c r="BE12" s="917">
        <v>1.89</v>
      </c>
      <c r="BF12" s="917">
        <v>1.43</v>
      </c>
      <c r="BG12" s="921">
        <v>0</v>
      </c>
      <c r="BH12" s="911" t="s">
        <v>1325</v>
      </c>
      <c r="BI12" s="911" t="s">
        <v>1325</v>
      </c>
      <c r="BJ12" s="911" t="s">
        <v>1325</v>
      </c>
      <c r="BK12" s="911" t="s">
        <v>1325</v>
      </c>
      <c r="BL12" s="911">
        <v>12</v>
      </c>
      <c r="BM12" s="911">
        <v>16</v>
      </c>
      <c r="BN12" s="911" t="s">
        <v>1325</v>
      </c>
      <c r="BO12" s="926"/>
      <c r="BP12" s="926"/>
      <c r="BQ12" s="926"/>
      <c r="BR12" s="926"/>
      <c r="BS12" s="926">
        <v>1.2741479571865364</v>
      </c>
      <c r="BT12" s="926">
        <v>1.4667396089555638</v>
      </c>
      <c r="BU12" s="926">
        <v>1.1356713136015815</v>
      </c>
      <c r="BV12" s="911" t="s">
        <v>1325</v>
      </c>
      <c r="BW12" s="911" t="s">
        <v>1325</v>
      </c>
      <c r="BX12" s="911" t="s">
        <v>1325</v>
      </c>
      <c r="BY12" s="911" t="s">
        <v>1325</v>
      </c>
      <c r="BZ12" s="911" t="s">
        <v>1325</v>
      </c>
      <c r="CA12" s="911" t="s">
        <v>1325</v>
      </c>
      <c r="CB12" s="911" t="s">
        <v>1325</v>
      </c>
      <c r="CC12" s="916"/>
      <c r="CD12" s="917"/>
      <c r="CE12" s="917"/>
      <c r="CF12" s="917"/>
      <c r="CG12" s="917">
        <v>3.78</v>
      </c>
      <c r="CH12" s="917">
        <v>0.71</v>
      </c>
      <c r="CI12" s="921">
        <v>0</v>
      </c>
      <c r="CJ12" s="911" t="s">
        <v>1325</v>
      </c>
      <c r="CK12" s="911" t="s">
        <v>1325</v>
      </c>
      <c r="CL12" s="911" t="s">
        <v>1325</v>
      </c>
      <c r="CM12" s="911" t="s">
        <v>1325</v>
      </c>
      <c r="CN12" s="911">
        <v>30</v>
      </c>
      <c r="CO12" s="911">
        <v>20</v>
      </c>
      <c r="CP12" s="911" t="s">
        <v>1325</v>
      </c>
      <c r="CQ12" s="926"/>
      <c r="CR12" s="926"/>
      <c r="CS12" s="926"/>
      <c r="CT12" s="926"/>
      <c r="CU12" s="926">
        <v>0.92239192659363145</v>
      </c>
      <c r="CV12" s="926">
        <v>0.25462485288355097</v>
      </c>
      <c r="CW12" s="926">
        <v>0.33481893902969928</v>
      </c>
      <c r="CX12" s="922" t="s">
        <v>878</v>
      </c>
      <c r="CY12" s="923" t="s">
        <v>1471</v>
      </c>
      <c r="CZ12" s="1011" t="s">
        <v>1471</v>
      </c>
      <c r="DA12" s="1011" t="s">
        <v>1471</v>
      </c>
      <c r="DB12" s="922" t="s">
        <v>878</v>
      </c>
      <c r="DC12" s="923" t="s">
        <v>1471</v>
      </c>
      <c r="DD12" s="1016" t="s">
        <v>1471</v>
      </c>
      <c r="DE12" s="1016" t="s">
        <v>1471</v>
      </c>
      <c r="DF12" s="922" t="s">
        <v>878</v>
      </c>
      <c r="DG12" s="923" t="s">
        <v>1471</v>
      </c>
      <c r="DH12" s="922" t="s">
        <v>878</v>
      </c>
      <c r="DI12" s="924" t="s">
        <v>1471</v>
      </c>
    </row>
    <row r="13" spans="1:113">
      <c r="A13" s="925" t="s">
        <v>300</v>
      </c>
      <c r="B13" s="910" t="s">
        <v>708</v>
      </c>
      <c r="C13" s="910"/>
      <c r="D13" s="911" t="s">
        <v>1325</v>
      </c>
      <c r="E13" s="911" t="s">
        <v>1325</v>
      </c>
      <c r="F13" s="911" t="s">
        <v>1325</v>
      </c>
      <c r="G13" s="911" t="s">
        <v>1325</v>
      </c>
      <c r="H13" s="911">
        <v>227</v>
      </c>
      <c r="I13" s="911">
        <v>107</v>
      </c>
      <c r="J13" s="911" t="s">
        <v>1325</v>
      </c>
      <c r="K13" s="926"/>
      <c r="L13" s="926">
        <v>0.28157646060735103</v>
      </c>
      <c r="M13" s="926">
        <v>0.74486760103802552</v>
      </c>
      <c r="N13" s="926"/>
      <c r="O13" s="912">
        <v>1.422931995821046</v>
      </c>
      <c r="P13" s="927">
        <v>0.98669981889033154</v>
      </c>
      <c r="Q13" s="912">
        <v>1.4038158534963183</v>
      </c>
      <c r="R13" s="911" t="s">
        <v>1325</v>
      </c>
      <c r="S13" s="911" t="s">
        <v>1325</v>
      </c>
      <c r="T13" s="911" t="s">
        <v>1325</v>
      </c>
      <c r="U13" s="911" t="s">
        <v>1325</v>
      </c>
      <c r="V13" s="911" t="s">
        <v>1325</v>
      </c>
      <c r="W13" s="911" t="s">
        <v>1325</v>
      </c>
      <c r="X13" s="911" t="s">
        <v>1325</v>
      </c>
      <c r="Y13" s="916"/>
      <c r="Z13" s="917">
        <v>0</v>
      </c>
      <c r="AA13" s="917">
        <v>0</v>
      </c>
      <c r="AB13" s="917"/>
      <c r="AC13" s="917">
        <v>0.63</v>
      </c>
      <c r="AD13" s="917">
        <v>4.28</v>
      </c>
      <c r="AE13" s="918">
        <v>0</v>
      </c>
      <c r="AF13" s="911" t="s">
        <v>1325</v>
      </c>
      <c r="AG13" s="911" t="s">
        <v>1325</v>
      </c>
      <c r="AH13" s="911" t="s">
        <v>1325</v>
      </c>
      <c r="AI13" s="911" t="s">
        <v>1325</v>
      </c>
      <c r="AJ13" s="914">
        <v>18</v>
      </c>
      <c r="AK13" s="914">
        <v>23</v>
      </c>
      <c r="AL13" s="911" t="s">
        <v>1325</v>
      </c>
      <c r="AM13" s="916"/>
      <c r="AN13" s="917">
        <v>0</v>
      </c>
      <c r="AO13" s="917">
        <v>0</v>
      </c>
      <c r="AP13" s="917"/>
      <c r="AQ13" s="917">
        <v>0.53</v>
      </c>
      <c r="AR13" s="917">
        <v>1.71</v>
      </c>
      <c r="AS13" s="918">
        <v>2.91</v>
      </c>
      <c r="AT13" s="911" t="s">
        <v>1325</v>
      </c>
      <c r="AU13" s="911" t="s">
        <v>1325</v>
      </c>
      <c r="AV13" s="911" t="s">
        <v>1325</v>
      </c>
      <c r="AW13" s="911" t="s">
        <v>1325</v>
      </c>
      <c r="AX13" s="911" t="s">
        <v>1325</v>
      </c>
      <c r="AY13" s="911" t="s">
        <v>1325</v>
      </c>
      <c r="AZ13" s="911" t="s">
        <v>1325</v>
      </c>
      <c r="BA13" s="916"/>
      <c r="BB13" s="917">
        <v>0</v>
      </c>
      <c r="BC13" s="917">
        <v>0</v>
      </c>
      <c r="BD13" s="917"/>
      <c r="BE13" s="917">
        <v>0.13</v>
      </c>
      <c r="BF13" s="917">
        <v>0</v>
      </c>
      <c r="BG13" s="921">
        <v>0</v>
      </c>
      <c r="BH13" s="911" t="s">
        <v>1325</v>
      </c>
      <c r="BI13" s="911" t="s">
        <v>1325</v>
      </c>
      <c r="BJ13" s="911" t="s">
        <v>1325</v>
      </c>
      <c r="BK13" s="911" t="s">
        <v>1325</v>
      </c>
      <c r="BL13" s="911">
        <v>27</v>
      </c>
      <c r="BM13" s="911">
        <v>16</v>
      </c>
      <c r="BN13" s="911" t="s">
        <v>1325</v>
      </c>
      <c r="BO13" s="926"/>
      <c r="BP13" s="926">
        <v>1.8403895114221227</v>
      </c>
      <c r="BQ13" s="926">
        <v>0</v>
      </c>
      <c r="BR13" s="926"/>
      <c r="BS13" s="926">
        <v>0.88722262329523727</v>
      </c>
      <c r="BT13" s="926">
        <v>0.73656968564877212</v>
      </c>
      <c r="BU13" s="926">
        <v>3.0273269410161463</v>
      </c>
      <c r="BV13" s="911" t="s">
        <v>1325</v>
      </c>
      <c r="BW13" s="911" t="s">
        <v>1325</v>
      </c>
      <c r="BX13" s="911" t="s">
        <v>1325</v>
      </c>
      <c r="BY13" s="911" t="s">
        <v>1325</v>
      </c>
      <c r="BZ13" s="914">
        <v>20</v>
      </c>
      <c r="CA13" s="911" t="s">
        <v>1325</v>
      </c>
      <c r="CB13" s="911" t="s">
        <v>1325</v>
      </c>
      <c r="CC13" s="916"/>
      <c r="CD13" s="917">
        <v>0</v>
      </c>
      <c r="CE13" s="917">
        <v>0</v>
      </c>
      <c r="CF13" s="917"/>
      <c r="CG13" s="917">
        <v>3.36</v>
      </c>
      <c r="CH13" s="917">
        <v>0.8</v>
      </c>
      <c r="CI13" s="921">
        <v>0</v>
      </c>
      <c r="CJ13" s="911" t="s">
        <v>1325</v>
      </c>
      <c r="CK13" s="911" t="s">
        <v>1325</v>
      </c>
      <c r="CL13" s="911" t="s">
        <v>1325</v>
      </c>
      <c r="CM13" s="911" t="s">
        <v>1325</v>
      </c>
      <c r="CN13" s="911">
        <v>129</v>
      </c>
      <c r="CO13" s="911">
        <v>39</v>
      </c>
      <c r="CP13" s="911" t="s">
        <v>1325</v>
      </c>
      <c r="CQ13" s="926"/>
      <c r="CR13" s="926">
        <v>0</v>
      </c>
      <c r="CS13" s="926">
        <v>1.8095396258386083</v>
      </c>
      <c r="CT13" s="926"/>
      <c r="CU13" s="926">
        <v>2.1310404434355861</v>
      </c>
      <c r="CV13" s="926">
        <v>0.68744556987931738</v>
      </c>
      <c r="CW13" s="926">
        <v>1.060138782313687</v>
      </c>
      <c r="CX13" s="922" t="s">
        <v>878</v>
      </c>
      <c r="CY13" s="923" t="s">
        <v>1471</v>
      </c>
      <c r="CZ13" s="1011" t="s">
        <v>1471</v>
      </c>
      <c r="DA13" s="1011" t="s">
        <v>1471</v>
      </c>
      <c r="DB13" s="922" t="s">
        <v>878</v>
      </c>
      <c r="DC13" s="923" t="s">
        <v>1471</v>
      </c>
      <c r="DD13" s="1016" t="s">
        <v>1471</v>
      </c>
      <c r="DE13" s="1016" t="s">
        <v>1471</v>
      </c>
      <c r="DF13" s="922" t="s">
        <v>878</v>
      </c>
      <c r="DG13" s="923" t="s">
        <v>1471</v>
      </c>
      <c r="DH13" s="922" t="s">
        <v>878</v>
      </c>
      <c r="DI13" s="924" t="s">
        <v>1471</v>
      </c>
    </row>
    <row r="14" spans="1:113">
      <c r="A14" s="925" t="s">
        <v>325</v>
      </c>
      <c r="B14" s="910" t="s">
        <v>739</v>
      </c>
      <c r="C14" s="910"/>
      <c r="D14" s="911">
        <v>12</v>
      </c>
      <c r="E14" s="911">
        <v>23</v>
      </c>
      <c r="F14" s="911">
        <v>29</v>
      </c>
      <c r="G14" s="911" t="s">
        <v>1325</v>
      </c>
      <c r="H14" s="911">
        <v>180</v>
      </c>
      <c r="I14" s="911">
        <v>747</v>
      </c>
      <c r="J14" s="911">
        <v>29</v>
      </c>
      <c r="K14" s="926">
        <v>1.7101895844016417</v>
      </c>
      <c r="L14" s="926">
        <v>0.54908462704309691</v>
      </c>
      <c r="M14" s="926">
        <v>1.2161041186591894</v>
      </c>
      <c r="N14" s="926">
        <v>2.0055231971876633</v>
      </c>
      <c r="O14" s="912">
        <v>1.358231988983879</v>
      </c>
      <c r="P14" s="927">
        <v>0.83174237911831606</v>
      </c>
      <c r="Q14" s="912">
        <v>0.87096908750315161</v>
      </c>
      <c r="R14" s="911" t="s">
        <v>1325</v>
      </c>
      <c r="S14" s="911" t="s">
        <v>1325</v>
      </c>
      <c r="T14" s="911" t="s">
        <v>1325</v>
      </c>
      <c r="U14" s="911" t="s">
        <v>1325</v>
      </c>
      <c r="V14" s="911" t="s">
        <v>1325</v>
      </c>
      <c r="W14" s="914">
        <v>98</v>
      </c>
      <c r="X14" s="911" t="s">
        <v>1325</v>
      </c>
      <c r="Y14" s="916">
        <v>0</v>
      </c>
      <c r="Z14" s="917">
        <v>1.41</v>
      </c>
      <c r="AA14" s="917">
        <v>0.76</v>
      </c>
      <c r="AB14" s="917">
        <v>0</v>
      </c>
      <c r="AC14" s="917">
        <v>0.53</v>
      </c>
      <c r="AD14" s="917">
        <v>1.34</v>
      </c>
      <c r="AE14" s="918">
        <v>1.44</v>
      </c>
      <c r="AF14" s="911" t="s">
        <v>1325</v>
      </c>
      <c r="AG14" s="911" t="s">
        <v>1325</v>
      </c>
      <c r="AH14" s="911" t="s">
        <v>1325</v>
      </c>
      <c r="AI14" s="911" t="s">
        <v>1325</v>
      </c>
      <c r="AJ14" s="914">
        <v>30</v>
      </c>
      <c r="AK14" s="914">
        <v>127</v>
      </c>
      <c r="AL14" s="911" t="s">
        <v>1325</v>
      </c>
      <c r="AM14" s="916">
        <v>0.8</v>
      </c>
      <c r="AN14" s="917">
        <v>0.98</v>
      </c>
      <c r="AO14" s="917">
        <v>0.7</v>
      </c>
      <c r="AP14" s="917">
        <v>2.86</v>
      </c>
      <c r="AQ14" s="917">
        <v>1.26</v>
      </c>
      <c r="AR14" s="917">
        <v>0.77</v>
      </c>
      <c r="AS14" s="918">
        <v>1.41</v>
      </c>
      <c r="AT14" s="911" t="s">
        <v>1325</v>
      </c>
      <c r="AU14" s="911" t="s">
        <v>1325</v>
      </c>
      <c r="AV14" s="911" t="s">
        <v>1325</v>
      </c>
      <c r="AW14" s="911" t="s">
        <v>1325</v>
      </c>
      <c r="AX14" s="911" t="s">
        <v>1325</v>
      </c>
      <c r="AY14" s="914">
        <v>26</v>
      </c>
      <c r="AZ14" s="911" t="s">
        <v>1325</v>
      </c>
      <c r="BA14" s="916">
        <v>0</v>
      </c>
      <c r="BB14" s="917">
        <v>0</v>
      </c>
      <c r="BC14" s="917">
        <v>0</v>
      </c>
      <c r="BD14" s="917">
        <v>0</v>
      </c>
      <c r="BE14" s="917">
        <v>0.54</v>
      </c>
      <c r="BF14" s="917">
        <v>2.69</v>
      </c>
      <c r="BG14" s="921">
        <v>1.31</v>
      </c>
      <c r="BH14" s="911" t="s">
        <v>1325</v>
      </c>
      <c r="BI14" s="911" t="s">
        <v>1325</v>
      </c>
      <c r="BJ14" s="911" t="s">
        <v>1325</v>
      </c>
      <c r="BK14" s="911" t="s">
        <v>1325</v>
      </c>
      <c r="BL14" s="911">
        <v>34</v>
      </c>
      <c r="BM14" s="911">
        <v>179</v>
      </c>
      <c r="BN14" s="911" t="s">
        <v>1325</v>
      </c>
      <c r="BO14" s="926">
        <v>4.0662904454393658</v>
      </c>
      <c r="BP14" s="926">
        <v>0.3235362124501161</v>
      </c>
      <c r="BQ14" s="926">
        <v>1.5650110871907263</v>
      </c>
      <c r="BR14" s="926">
        <v>0</v>
      </c>
      <c r="BS14" s="926">
        <v>1.1246130599756496</v>
      </c>
      <c r="BT14" s="926">
        <v>1.0361138409647694</v>
      </c>
      <c r="BU14" s="926">
        <v>0.40073733762816244</v>
      </c>
      <c r="BV14" s="911" t="s">
        <v>1325</v>
      </c>
      <c r="BW14" s="911" t="s">
        <v>1325</v>
      </c>
      <c r="BX14" s="911" t="s">
        <v>1325</v>
      </c>
      <c r="BY14" s="911" t="s">
        <v>1325</v>
      </c>
      <c r="BZ14" s="914">
        <v>14</v>
      </c>
      <c r="CA14" s="914">
        <v>35</v>
      </c>
      <c r="CB14" s="911" t="s">
        <v>1325</v>
      </c>
      <c r="CC14" s="916">
        <v>2.62</v>
      </c>
      <c r="CD14" s="917">
        <v>0.89</v>
      </c>
      <c r="CE14" s="917">
        <v>1.54</v>
      </c>
      <c r="CF14" s="917">
        <v>0</v>
      </c>
      <c r="CG14" s="917">
        <v>2.25</v>
      </c>
      <c r="CH14" s="917">
        <v>0.6</v>
      </c>
      <c r="CI14" s="921">
        <v>0</v>
      </c>
      <c r="CJ14" s="911" t="s">
        <v>1325</v>
      </c>
      <c r="CK14" s="911" t="s">
        <v>1325</v>
      </c>
      <c r="CL14" s="911">
        <v>12</v>
      </c>
      <c r="CM14" s="911" t="s">
        <v>1325</v>
      </c>
      <c r="CN14" s="911">
        <v>63</v>
      </c>
      <c r="CO14" s="911">
        <v>198</v>
      </c>
      <c r="CP14" s="911" t="s">
        <v>1325</v>
      </c>
      <c r="CQ14" s="926">
        <v>1.4288215765620027</v>
      </c>
      <c r="CR14" s="926">
        <v>0.15557805654119736</v>
      </c>
      <c r="CS14" s="926">
        <v>1.7270384568916135</v>
      </c>
      <c r="CT14" s="926">
        <v>5.201224258527124</v>
      </c>
      <c r="CU14" s="926">
        <v>1.7033291452824586</v>
      </c>
      <c r="CV14" s="926">
        <v>0.65624872676157697</v>
      </c>
      <c r="CW14" s="926">
        <v>0.80259989082491956</v>
      </c>
      <c r="CX14" s="922" t="s">
        <v>878</v>
      </c>
      <c r="CY14" s="923" t="s">
        <v>1471</v>
      </c>
      <c r="CZ14" s="1011" t="s">
        <v>1471</v>
      </c>
      <c r="DA14" s="1011" t="s">
        <v>1471</v>
      </c>
      <c r="DB14" s="922" t="s">
        <v>792</v>
      </c>
      <c r="DC14" s="923" t="s">
        <v>1478</v>
      </c>
      <c r="DD14" s="1016" t="s">
        <v>878</v>
      </c>
      <c r="DE14" s="1016" t="s">
        <v>792</v>
      </c>
      <c r="DF14" s="922" t="s">
        <v>878</v>
      </c>
      <c r="DG14" s="923" t="s">
        <v>1471</v>
      </c>
      <c r="DH14" s="922" t="s">
        <v>878</v>
      </c>
      <c r="DI14" s="924" t="s">
        <v>1471</v>
      </c>
    </row>
    <row r="15" spans="1:113">
      <c r="A15" s="925" t="s">
        <v>433</v>
      </c>
      <c r="B15" s="910" t="s">
        <v>644</v>
      </c>
      <c r="C15" s="910"/>
      <c r="D15" s="911" t="s">
        <v>1325</v>
      </c>
      <c r="E15" s="911" t="s">
        <v>1325</v>
      </c>
      <c r="F15" s="911" t="s">
        <v>1325</v>
      </c>
      <c r="G15" s="911" t="s">
        <v>1325</v>
      </c>
      <c r="H15" s="911">
        <v>49</v>
      </c>
      <c r="I15" s="911">
        <v>17</v>
      </c>
      <c r="J15" s="911" t="s">
        <v>1325</v>
      </c>
      <c r="K15" s="926"/>
      <c r="L15" s="926"/>
      <c r="M15" s="926"/>
      <c r="N15" s="926"/>
      <c r="O15" s="912">
        <v>1.2290114253986317</v>
      </c>
      <c r="P15" s="927">
        <v>0.91172604305322047</v>
      </c>
      <c r="Q15" s="912"/>
      <c r="R15" s="911" t="s">
        <v>1325</v>
      </c>
      <c r="S15" s="911" t="s">
        <v>1325</v>
      </c>
      <c r="T15" s="911" t="s">
        <v>1325</v>
      </c>
      <c r="U15" s="911" t="s">
        <v>1325</v>
      </c>
      <c r="V15" s="911" t="s">
        <v>1325</v>
      </c>
      <c r="W15" s="911" t="s">
        <v>1325</v>
      </c>
      <c r="X15" s="911" t="s">
        <v>1325</v>
      </c>
      <c r="Y15" s="916"/>
      <c r="Z15" s="917"/>
      <c r="AA15" s="917"/>
      <c r="AB15" s="917"/>
      <c r="AC15" s="917">
        <v>0</v>
      </c>
      <c r="AD15" s="917">
        <v>0</v>
      </c>
      <c r="AE15" s="918"/>
      <c r="AF15" s="911" t="s">
        <v>1325</v>
      </c>
      <c r="AG15" s="911" t="s">
        <v>1325</v>
      </c>
      <c r="AH15" s="911" t="s">
        <v>1325</v>
      </c>
      <c r="AI15" s="911" t="s">
        <v>1325</v>
      </c>
      <c r="AJ15" s="914">
        <v>10</v>
      </c>
      <c r="AK15" s="911" t="s">
        <v>1325</v>
      </c>
      <c r="AL15" s="911" t="s">
        <v>1325</v>
      </c>
      <c r="AM15" s="916"/>
      <c r="AN15" s="917"/>
      <c r="AO15" s="917"/>
      <c r="AP15" s="917"/>
      <c r="AQ15" s="917">
        <v>0.88</v>
      </c>
      <c r="AR15" s="917">
        <v>2.0699999999999998</v>
      </c>
      <c r="AS15" s="918"/>
      <c r="AT15" s="911" t="s">
        <v>1325</v>
      </c>
      <c r="AU15" s="911" t="s">
        <v>1325</v>
      </c>
      <c r="AV15" s="911" t="s">
        <v>1325</v>
      </c>
      <c r="AW15" s="911" t="s">
        <v>1325</v>
      </c>
      <c r="AX15" s="911" t="s">
        <v>1325</v>
      </c>
      <c r="AY15" s="911" t="s">
        <v>1325</v>
      </c>
      <c r="AZ15" s="911" t="s">
        <v>1325</v>
      </c>
      <c r="BA15" s="916"/>
      <c r="BB15" s="917"/>
      <c r="BC15" s="917"/>
      <c r="BD15" s="917"/>
      <c r="BE15" s="917">
        <v>0</v>
      </c>
      <c r="BF15" s="917">
        <v>0</v>
      </c>
      <c r="BG15" s="921"/>
      <c r="BH15" s="911" t="s">
        <v>1325</v>
      </c>
      <c r="BI15" s="911" t="s">
        <v>1325</v>
      </c>
      <c r="BJ15" s="911" t="s">
        <v>1325</v>
      </c>
      <c r="BK15" s="911" t="s">
        <v>1325</v>
      </c>
      <c r="BL15" s="911" t="s">
        <v>1325</v>
      </c>
      <c r="BM15" s="911" t="s">
        <v>1325</v>
      </c>
      <c r="BN15" s="911" t="s">
        <v>1325</v>
      </c>
      <c r="BO15" s="926"/>
      <c r="BP15" s="926"/>
      <c r="BQ15" s="926"/>
      <c r="BR15" s="926"/>
      <c r="BS15" s="926">
        <v>0.20905970750285799</v>
      </c>
      <c r="BT15" s="926">
        <v>0.61245965630799604</v>
      </c>
      <c r="BU15" s="926"/>
      <c r="BV15" s="911" t="s">
        <v>1325</v>
      </c>
      <c r="BW15" s="911" t="s">
        <v>1325</v>
      </c>
      <c r="BX15" s="911" t="s">
        <v>1325</v>
      </c>
      <c r="BY15" s="911" t="s">
        <v>1325</v>
      </c>
      <c r="BZ15" s="911" t="s">
        <v>1325</v>
      </c>
      <c r="CA15" s="911" t="s">
        <v>1325</v>
      </c>
      <c r="CB15" s="911" t="s">
        <v>1325</v>
      </c>
      <c r="CC15" s="916"/>
      <c r="CD15" s="917"/>
      <c r="CE15" s="917"/>
      <c r="CF15" s="917"/>
      <c r="CG15" s="917">
        <v>0.56999999999999995</v>
      </c>
      <c r="CH15" s="917">
        <v>4.6900000000000004</v>
      </c>
      <c r="CI15" s="921"/>
      <c r="CJ15" s="911" t="s">
        <v>1325</v>
      </c>
      <c r="CK15" s="911" t="s">
        <v>1325</v>
      </c>
      <c r="CL15" s="911" t="s">
        <v>1325</v>
      </c>
      <c r="CM15" s="911" t="s">
        <v>1325</v>
      </c>
      <c r="CN15" s="911">
        <v>32</v>
      </c>
      <c r="CO15" s="911" t="s">
        <v>1325</v>
      </c>
      <c r="CP15" s="911" t="s">
        <v>1325</v>
      </c>
      <c r="CQ15" s="926"/>
      <c r="CR15" s="926"/>
      <c r="CS15" s="926"/>
      <c r="CT15" s="926"/>
      <c r="CU15" s="926">
        <v>3.0092144671119172</v>
      </c>
      <c r="CV15" s="926">
        <v>0.59803719025519353</v>
      </c>
      <c r="CW15" s="926"/>
      <c r="CX15" s="922" t="s">
        <v>878</v>
      </c>
      <c r="CY15" s="923" t="s">
        <v>1471</v>
      </c>
      <c r="CZ15" s="1011" t="s">
        <v>1471</v>
      </c>
      <c r="DA15" s="1011" t="s">
        <v>1471</v>
      </c>
      <c r="DB15" s="922" t="s">
        <v>878</v>
      </c>
      <c r="DC15" s="923" t="s">
        <v>1471</v>
      </c>
      <c r="DD15" s="1016" t="s">
        <v>1471</v>
      </c>
      <c r="DE15" s="1016" t="s">
        <v>1471</v>
      </c>
      <c r="DF15" s="922" t="s">
        <v>878</v>
      </c>
      <c r="DG15" s="923" t="s">
        <v>1471</v>
      </c>
      <c r="DH15" s="922" t="s">
        <v>878</v>
      </c>
      <c r="DI15" s="924" t="s">
        <v>1471</v>
      </c>
    </row>
    <row r="16" spans="1:113">
      <c r="A16" s="925" t="s">
        <v>18</v>
      </c>
      <c r="B16" s="910" t="s">
        <v>768</v>
      </c>
      <c r="C16" s="910"/>
      <c r="D16" s="911" t="s">
        <v>1325</v>
      </c>
      <c r="E16" s="911" t="s">
        <v>1325</v>
      </c>
      <c r="F16" s="911" t="s">
        <v>1325</v>
      </c>
      <c r="G16" s="911" t="s">
        <v>1325</v>
      </c>
      <c r="H16" s="911" t="s">
        <v>1325</v>
      </c>
      <c r="I16" s="911" t="s">
        <v>1325</v>
      </c>
      <c r="J16" s="911" t="s">
        <v>1325</v>
      </c>
      <c r="K16" s="926"/>
      <c r="L16" s="926"/>
      <c r="M16" s="926"/>
      <c r="N16" s="926"/>
      <c r="O16" s="912"/>
      <c r="P16" s="927"/>
      <c r="Q16" s="912"/>
      <c r="R16" s="911" t="s">
        <v>1325</v>
      </c>
      <c r="S16" s="911" t="s">
        <v>1325</v>
      </c>
      <c r="T16" s="911" t="s">
        <v>1325</v>
      </c>
      <c r="U16" s="911" t="s">
        <v>1325</v>
      </c>
      <c r="V16" s="911" t="s">
        <v>1325</v>
      </c>
      <c r="W16" s="911" t="s">
        <v>1325</v>
      </c>
      <c r="X16" s="911" t="s">
        <v>1325</v>
      </c>
      <c r="Y16" s="916"/>
      <c r="Z16" s="917"/>
      <c r="AA16" s="917"/>
      <c r="AB16" s="917"/>
      <c r="AC16" s="917"/>
      <c r="AD16" s="917"/>
      <c r="AE16" s="918"/>
      <c r="AF16" s="911" t="s">
        <v>1325</v>
      </c>
      <c r="AG16" s="911" t="s">
        <v>1325</v>
      </c>
      <c r="AH16" s="911" t="s">
        <v>1325</v>
      </c>
      <c r="AI16" s="911" t="s">
        <v>1325</v>
      </c>
      <c r="AJ16" s="911" t="s">
        <v>1325</v>
      </c>
      <c r="AK16" s="911" t="s">
        <v>1325</v>
      </c>
      <c r="AL16" s="911" t="s">
        <v>1325</v>
      </c>
      <c r="AM16" s="916"/>
      <c r="AN16" s="917"/>
      <c r="AO16" s="917"/>
      <c r="AP16" s="917"/>
      <c r="AQ16" s="917"/>
      <c r="AR16" s="917"/>
      <c r="AS16" s="918"/>
      <c r="AT16" s="911" t="s">
        <v>1325</v>
      </c>
      <c r="AU16" s="911" t="s">
        <v>1325</v>
      </c>
      <c r="AV16" s="911" t="s">
        <v>1325</v>
      </c>
      <c r="AW16" s="911" t="s">
        <v>1325</v>
      </c>
      <c r="AX16" s="911" t="s">
        <v>1325</v>
      </c>
      <c r="AY16" s="911" t="s">
        <v>1325</v>
      </c>
      <c r="AZ16" s="911" t="s">
        <v>1325</v>
      </c>
      <c r="BA16" s="916"/>
      <c r="BB16" s="917"/>
      <c r="BC16" s="917"/>
      <c r="BD16" s="917"/>
      <c r="BE16" s="917"/>
      <c r="BF16" s="917"/>
      <c r="BG16" s="921"/>
      <c r="BH16" s="911" t="s">
        <v>1325</v>
      </c>
      <c r="BI16" s="911" t="s">
        <v>1325</v>
      </c>
      <c r="BJ16" s="911" t="s">
        <v>1325</v>
      </c>
      <c r="BK16" s="911" t="s">
        <v>1325</v>
      </c>
      <c r="BL16" s="911" t="s">
        <v>1325</v>
      </c>
      <c r="BM16" s="911" t="s">
        <v>1325</v>
      </c>
      <c r="BN16" s="911" t="s">
        <v>1325</v>
      </c>
      <c r="BO16" s="926"/>
      <c r="BP16" s="926"/>
      <c r="BQ16" s="926"/>
      <c r="BR16" s="926"/>
      <c r="BS16" s="926"/>
      <c r="BT16" s="926"/>
      <c r="BU16" s="926"/>
      <c r="BV16" s="911" t="s">
        <v>1325</v>
      </c>
      <c r="BW16" s="911" t="s">
        <v>1325</v>
      </c>
      <c r="BX16" s="911" t="s">
        <v>1325</v>
      </c>
      <c r="BY16" s="911" t="s">
        <v>1325</v>
      </c>
      <c r="BZ16" s="911" t="s">
        <v>1325</v>
      </c>
      <c r="CA16" s="911" t="s">
        <v>1325</v>
      </c>
      <c r="CB16" s="911" t="s">
        <v>1325</v>
      </c>
      <c r="CC16" s="916"/>
      <c r="CD16" s="917"/>
      <c r="CE16" s="917"/>
      <c r="CF16" s="917"/>
      <c r="CG16" s="917"/>
      <c r="CH16" s="917"/>
      <c r="CI16" s="921"/>
      <c r="CJ16" s="911" t="s">
        <v>1325</v>
      </c>
      <c r="CK16" s="911" t="s">
        <v>1325</v>
      </c>
      <c r="CL16" s="911" t="s">
        <v>1325</v>
      </c>
      <c r="CM16" s="911" t="s">
        <v>1325</v>
      </c>
      <c r="CN16" s="911" t="s">
        <v>1325</v>
      </c>
      <c r="CO16" s="911" t="s">
        <v>1325</v>
      </c>
      <c r="CP16" s="911" t="s">
        <v>1325</v>
      </c>
      <c r="CQ16" s="926"/>
      <c r="CR16" s="926"/>
      <c r="CS16" s="926"/>
      <c r="CT16" s="926"/>
      <c r="CU16" s="926"/>
      <c r="CV16" s="926"/>
      <c r="CW16" s="926"/>
      <c r="CX16" s="922" t="s">
        <v>878</v>
      </c>
      <c r="CY16" s="923" t="s">
        <v>1471</v>
      </c>
      <c r="CZ16" s="1011" t="s">
        <v>1471</v>
      </c>
      <c r="DA16" s="1011" t="s">
        <v>1471</v>
      </c>
      <c r="DB16" s="922" t="s">
        <v>878</v>
      </c>
      <c r="DC16" s="923" t="s">
        <v>1471</v>
      </c>
      <c r="DD16" s="1016" t="s">
        <v>1471</v>
      </c>
      <c r="DE16" s="1016" t="s">
        <v>1471</v>
      </c>
      <c r="DF16" s="922" t="s">
        <v>878</v>
      </c>
      <c r="DG16" s="923" t="s">
        <v>1471</v>
      </c>
      <c r="DH16" s="922" t="s">
        <v>878</v>
      </c>
      <c r="DI16" s="924" t="s">
        <v>1471</v>
      </c>
    </row>
    <row r="17" spans="1:113">
      <c r="A17" s="925" t="s">
        <v>353</v>
      </c>
      <c r="B17" s="910" t="s">
        <v>587</v>
      </c>
      <c r="C17" s="910"/>
      <c r="D17" s="911" t="s">
        <v>1325</v>
      </c>
      <c r="E17" s="911" t="s">
        <v>1325</v>
      </c>
      <c r="F17" s="911" t="s">
        <v>1325</v>
      </c>
      <c r="G17" s="911" t="s">
        <v>1325</v>
      </c>
      <c r="H17" s="911">
        <v>13</v>
      </c>
      <c r="I17" s="911">
        <v>20</v>
      </c>
      <c r="J17" s="911" t="s">
        <v>1325</v>
      </c>
      <c r="K17" s="926"/>
      <c r="L17" s="926"/>
      <c r="M17" s="926"/>
      <c r="N17" s="926"/>
      <c r="O17" s="912">
        <v>1.0787780150680415</v>
      </c>
      <c r="P17" s="927">
        <v>1.0055081164214361</v>
      </c>
      <c r="Q17" s="912">
        <v>1.3813175634016834</v>
      </c>
      <c r="R17" s="911" t="s">
        <v>1325</v>
      </c>
      <c r="S17" s="911" t="s">
        <v>1325</v>
      </c>
      <c r="T17" s="911" t="s">
        <v>1325</v>
      </c>
      <c r="U17" s="911" t="s">
        <v>1325</v>
      </c>
      <c r="V17" s="911" t="s">
        <v>1325</v>
      </c>
      <c r="W17" s="911" t="s">
        <v>1325</v>
      </c>
      <c r="X17" s="911" t="s">
        <v>1325</v>
      </c>
      <c r="Y17" s="916"/>
      <c r="Z17" s="917"/>
      <c r="AA17" s="917"/>
      <c r="AB17" s="917"/>
      <c r="AC17" s="917">
        <v>0</v>
      </c>
      <c r="AD17" s="917">
        <v>0.64</v>
      </c>
      <c r="AE17" s="918">
        <v>0</v>
      </c>
      <c r="AF17" s="911" t="s">
        <v>1325</v>
      </c>
      <c r="AG17" s="911" t="s">
        <v>1325</v>
      </c>
      <c r="AH17" s="911" t="s">
        <v>1325</v>
      </c>
      <c r="AI17" s="911" t="s">
        <v>1325</v>
      </c>
      <c r="AJ17" s="911" t="s">
        <v>1325</v>
      </c>
      <c r="AK17" s="911" t="s">
        <v>1325</v>
      </c>
      <c r="AL17" s="911" t="s">
        <v>1325</v>
      </c>
      <c r="AM17" s="916"/>
      <c r="AN17" s="917"/>
      <c r="AO17" s="917"/>
      <c r="AP17" s="917"/>
      <c r="AQ17" s="917">
        <v>2.58</v>
      </c>
      <c r="AR17" s="917">
        <v>1.05</v>
      </c>
      <c r="AS17" s="918">
        <v>0</v>
      </c>
      <c r="AT17" s="911" t="s">
        <v>1325</v>
      </c>
      <c r="AU17" s="911" t="s">
        <v>1325</v>
      </c>
      <c r="AV17" s="911" t="s">
        <v>1325</v>
      </c>
      <c r="AW17" s="911" t="s">
        <v>1325</v>
      </c>
      <c r="AX17" s="911" t="s">
        <v>1325</v>
      </c>
      <c r="AY17" s="911" t="s">
        <v>1325</v>
      </c>
      <c r="AZ17" s="911" t="s">
        <v>1325</v>
      </c>
      <c r="BA17" s="916"/>
      <c r="BB17" s="917"/>
      <c r="BC17" s="917"/>
      <c r="BD17" s="917"/>
      <c r="BE17" s="917">
        <v>0</v>
      </c>
      <c r="BF17" s="917">
        <v>0</v>
      </c>
      <c r="BG17" s="921">
        <v>0</v>
      </c>
      <c r="BH17" s="911" t="s">
        <v>1325</v>
      </c>
      <c r="BI17" s="911" t="s">
        <v>1325</v>
      </c>
      <c r="BJ17" s="911" t="s">
        <v>1325</v>
      </c>
      <c r="BK17" s="911" t="s">
        <v>1325</v>
      </c>
      <c r="BL17" s="911" t="s">
        <v>1325</v>
      </c>
      <c r="BM17" s="911" t="s">
        <v>1325</v>
      </c>
      <c r="BN17" s="911" t="s">
        <v>1325</v>
      </c>
      <c r="BO17" s="926"/>
      <c r="BP17" s="926"/>
      <c r="BQ17" s="926"/>
      <c r="BR17" s="926"/>
      <c r="BS17" s="926">
        <v>0</v>
      </c>
      <c r="BT17" s="926">
        <v>0.81212622951194569</v>
      </c>
      <c r="BU17" s="926">
        <v>0</v>
      </c>
      <c r="BV17" s="911" t="s">
        <v>1325</v>
      </c>
      <c r="BW17" s="911" t="s">
        <v>1325</v>
      </c>
      <c r="BX17" s="911" t="s">
        <v>1325</v>
      </c>
      <c r="BY17" s="911" t="s">
        <v>1325</v>
      </c>
      <c r="BZ17" s="911" t="s">
        <v>1325</v>
      </c>
      <c r="CA17" s="911" t="s">
        <v>1325</v>
      </c>
      <c r="CB17" s="911" t="s">
        <v>1325</v>
      </c>
      <c r="CC17" s="916"/>
      <c r="CD17" s="917"/>
      <c r="CE17" s="917"/>
      <c r="CF17" s="917"/>
      <c r="CG17" s="917">
        <v>0</v>
      </c>
      <c r="CH17" s="917">
        <v>0</v>
      </c>
      <c r="CI17" s="921">
        <v>0</v>
      </c>
      <c r="CJ17" s="911" t="s">
        <v>1325</v>
      </c>
      <c r="CK17" s="911" t="s">
        <v>1325</v>
      </c>
      <c r="CL17" s="911" t="s">
        <v>1325</v>
      </c>
      <c r="CM17" s="911" t="s">
        <v>1325</v>
      </c>
      <c r="CN17" s="911" t="s">
        <v>1325</v>
      </c>
      <c r="CO17" s="911" t="s">
        <v>1325</v>
      </c>
      <c r="CP17" s="911" t="s">
        <v>1325</v>
      </c>
      <c r="CQ17" s="926"/>
      <c r="CR17" s="926"/>
      <c r="CS17" s="926"/>
      <c r="CT17" s="926"/>
      <c r="CU17" s="926">
        <v>1.1951539622729088</v>
      </c>
      <c r="CV17" s="926">
        <v>0.86714551927179229</v>
      </c>
      <c r="CW17" s="926">
        <v>3.7366881315666181</v>
      </c>
      <c r="CX17" s="922" t="s">
        <v>878</v>
      </c>
      <c r="CY17" s="923" t="s">
        <v>1471</v>
      </c>
      <c r="CZ17" s="1011" t="s">
        <v>1471</v>
      </c>
      <c r="DA17" s="1011" t="s">
        <v>1471</v>
      </c>
      <c r="DB17" s="922" t="s">
        <v>878</v>
      </c>
      <c r="DC17" s="923" t="s">
        <v>1471</v>
      </c>
      <c r="DD17" s="1016" t="s">
        <v>1471</v>
      </c>
      <c r="DE17" s="1016" t="s">
        <v>1471</v>
      </c>
      <c r="DF17" s="922" t="s">
        <v>878</v>
      </c>
      <c r="DG17" s="923" t="s">
        <v>1471</v>
      </c>
      <c r="DH17" s="922" t="s">
        <v>878</v>
      </c>
      <c r="DI17" s="924" t="s">
        <v>1471</v>
      </c>
    </row>
    <row r="18" spans="1:113">
      <c r="A18" s="925" t="s">
        <v>69</v>
      </c>
      <c r="B18" s="910" t="s">
        <v>630</v>
      </c>
      <c r="C18" s="910"/>
      <c r="D18" s="911" t="s">
        <v>1325</v>
      </c>
      <c r="E18" s="911" t="s">
        <v>1325</v>
      </c>
      <c r="F18" s="911" t="s">
        <v>1325</v>
      </c>
      <c r="G18" s="911" t="s">
        <v>1325</v>
      </c>
      <c r="H18" s="911">
        <v>69</v>
      </c>
      <c r="I18" s="911">
        <v>47</v>
      </c>
      <c r="J18" s="911" t="s">
        <v>1325</v>
      </c>
      <c r="K18" s="926"/>
      <c r="L18" s="926"/>
      <c r="M18" s="926"/>
      <c r="N18" s="926"/>
      <c r="O18" s="912">
        <v>1.1348695078627791</v>
      </c>
      <c r="P18" s="927">
        <v>0.76668545779825026</v>
      </c>
      <c r="Q18" s="912">
        <v>1.8171101093989781</v>
      </c>
      <c r="R18" s="911" t="s">
        <v>1325</v>
      </c>
      <c r="S18" s="911" t="s">
        <v>1325</v>
      </c>
      <c r="T18" s="911" t="s">
        <v>1325</v>
      </c>
      <c r="U18" s="911" t="s">
        <v>1325</v>
      </c>
      <c r="V18" s="911" t="s">
        <v>1325</v>
      </c>
      <c r="W18" s="911" t="s">
        <v>1325</v>
      </c>
      <c r="X18" s="911" t="s">
        <v>1325</v>
      </c>
      <c r="Y18" s="916"/>
      <c r="Z18" s="917"/>
      <c r="AA18" s="917"/>
      <c r="AB18" s="917"/>
      <c r="AC18" s="917">
        <v>0.19</v>
      </c>
      <c r="AD18" s="917">
        <v>14.06</v>
      </c>
      <c r="AE18" s="918">
        <v>0</v>
      </c>
      <c r="AF18" s="911" t="s">
        <v>1325</v>
      </c>
      <c r="AG18" s="911" t="s">
        <v>1325</v>
      </c>
      <c r="AH18" s="911" t="s">
        <v>1325</v>
      </c>
      <c r="AI18" s="911" t="s">
        <v>1325</v>
      </c>
      <c r="AJ18" s="914">
        <v>14</v>
      </c>
      <c r="AK18" s="911" t="s">
        <v>1325</v>
      </c>
      <c r="AL18" s="911" t="s">
        <v>1325</v>
      </c>
      <c r="AM18" s="916"/>
      <c r="AN18" s="917"/>
      <c r="AO18" s="917"/>
      <c r="AP18" s="917"/>
      <c r="AQ18" s="917">
        <v>1.05</v>
      </c>
      <c r="AR18" s="917">
        <v>0.32</v>
      </c>
      <c r="AS18" s="918">
        <v>5.07</v>
      </c>
      <c r="AT18" s="911" t="s">
        <v>1325</v>
      </c>
      <c r="AU18" s="911" t="s">
        <v>1325</v>
      </c>
      <c r="AV18" s="911" t="s">
        <v>1325</v>
      </c>
      <c r="AW18" s="911" t="s">
        <v>1325</v>
      </c>
      <c r="AX18" s="911" t="s">
        <v>1325</v>
      </c>
      <c r="AY18" s="911" t="s">
        <v>1325</v>
      </c>
      <c r="AZ18" s="911" t="s">
        <v>1325</v>
      </c>
      <c r="BA18" s="916"/>
      <c r="BB18" s="917"/>
      <c r="BC18" s="917"/>
      <c r="BD18" s="917"/>
      <c r="BE18" s="917">
        <v>0.28000000000000003</v>
      </c>
      <c r="BF18" s="917">
        <v>0</v>
      </c>
      <c r="BG18" s="921">
        <v>0</v>
      </c>
      <c r="BH18" s="911" t="s">
        <v>1325</v>
      </c>
      <c r="BI18" s="911" t="s">
        <v>1325</v>
      </c>
      <c r="BJ18" s="911" t="s">
        <v>1325</v>
      </c>
      <c r="BK18" s="911" t="s">
        <v>1325</v>
      </c>
      <c r="BL18" s="911" t="s">
        <v>1325</v>
      </c>
      <c r="BM18" s="911">
        <v>11</v>
      </c>
      <c r="BN18" s="911" t="s">
        <v>1325</v>
      </c>
      <c r="BO18" s="926"/>
      <c r="BP18" s="926"/>
      <c r="BQ18" s="926"/>
      <c r="BR18" s="926"/>
      <c r="BS18" s="926">
        <v>0.63653416432074128</v>
      </c>
      <c r="BT18" s="926">
        <v>0.98629466157462542</v>
      </c>
      <c r="BU18" s="926">
        <v>5.3223445828126659</v>
      </c>
      <c r="BV18" s="911" t="s">
        <v>1325</v>
      </c>
      <c r="BW18" s="911" t="s">
        <v>1325</v>
      </c>
      <c r="BX18" s="911" t="s">
        <v>1325</v>
      </c>
      <c r="BY18" s="911" t="s">
        <v>1325</v>
      </c>
      <c r="BZ18" s="911" t="s">
        <v>1325</v>
      </c>
      <c r="CA18" s="911" t="s">
        <v>1325</v>
      </c>
      <c r="CB18" s="911" t="s">
        <v>1325</v>
      </c>
      <c r="CC18" s="916"/>
      <c r="CD18" s="917"/>
      <c r="CE18" s="917"/>
      <c r="CF18" s="917"/>
      <c r="CG18" s="917">
        <v>0.31</v>
      </c>
      <c r="CH18" s="917">
        <v>0</v>
      </c>
      <c r="CI18" s="921">
        <v>0</v>
      </c>
      <c r="CJ18" s="911" t="s">
        <v>1325</v>
      </c>
      <c r="CK18" s="911" t="s">
        <v>1325</v>
      </c>
      <c r="CL18" s="911" t="s">
        <v>1325</v>
      </c>
      <c r="CM18" s="911" t="s">
        <v>1325</v>
      </c>
      <c r="CN18" s="911">
        <v>32</v>
      </c>
      <c r="CO18" s="911">
        <v>21</v>
      </c>
      <c r="CP18" s="911" t="s">
        <v>1325</v>
      </c>
      <c r="CQ18" s="926"/>
      <c r="CR18" s="926"/>
      <c r="CS18" s="926"/>
      <c r="CT18" s="926"/>
      <c r="CU18" s="926">
        <v>1.2575550705711229</v>
      </c>
      <c r="CV18" s="926">
        <v>0.83516063391300832</v>
      </c>
      <c r="CW18" s="926">
        <v>0</v>
      </c>
      <c r="CX18" s="922" t="s">
        <v>878</v>
      </c>
      <c r="CY18" s="923" t="s">
        <v>1471</v>
      </c>
      <c r="CZ18" s="1011" t="s">
        <v>1471</v>
      </c>
      <c r="DA18" s="1011" t="s">
        <v>1471</v>
      </c>
      <c r="DB18" s="922" t="s">
        <v>878</v>
      </c>
      <c r="DC18" s="923" t="s">
        <v>1471</v>
      </c>
      <c r="DD18" s="1016" t="s">
        <v>1471</v>
      </c>
      <c r="DE18" s="1016" t="s">
        <v>1471</v>
      </c>
      <c r="DF18" s="922" t="s">
        <v>878</v>
      </c>
      <c r="DG18" s="923" t="s">
        <v>1471</v>
      </c>
      <c r="DH18" s="922" t="s">
        <v>878</v>
      </c>
      <c r="DI18" s="924" t="s">
        <v>1471</v>
      </c>
    </row>
    <row r="19" spans="1:113">
      <c r="A19" s="925" t="s">
        <v>98</v>
      </c>
      <c r="B19" s="910" t="s">
        <v>547</v>
      </c>
      <c r="C19" s="910"/>
      <c r="D19" s="911" t="s">
        <v>1325</v>
      </c>
      <c r="E19" s="911" t="s">
        <v>1325</v>
      </c>
      <c r="F19" s="911" t="s">
        <v>1325</v>
      </c>
      <c r="G19" s="911" t="s">
        <v>1325</v>
      </c>
      <c r="H19" s="911">
        <v>44</v>
      </c>
      <c r="I19" s="911">
        <v>45</v>
      </c>
      <c r="J19" s="911" t="s">
        <v>1325</v>
      </c>
      <c r="K19" s="926"/>
      <c r="L19" s="926">
        <v>0</v>
      </c>
      <c r="M19" s="926">
        <v>0</v>
      </c>
      <c r="N19" s="926"/>
      <c r="O19" s="912">
        <v>1.7435487605860998</v>
      </c>
      <c r="P19" s="927">
        <v>1.0915028430920022</v>
      </c>
      <c r="Q19" s="912">
        <v>1.2074274209893088</v>
      </c>
      <c r="R19" s="911" t="s">
        <v>1325</v>
      </c>
      <c r="S19" s="911" t="s">
        <v>1325</v>
      </c>
      <c r="T19" s="911" t="s">
        <v>1325</v>
      </c>
      <c r="U19" s="911" t="s">
        <v>1325</v>
      </c>
      <c r="V19" s="911" t="s">
        <v>1325</v>
      </c>
      <c r="W19" s="911" t="s">
        <v>1325</v>
      </c>
      <c r="X19" s="911" t="s">
        <v>1325</v>
      </c>
      <c r="Y19" s="916"/>
      <c r="Z19" s="917">
        <v>0</v>
      </c>
      <c r="AA19" s="917">
        <v>0</v>
      </c>
      <c r="AB19" s="917"/>
      <c r="AC19" s="917">
        <v>1.51</v>
      </c>
      <c r="AD19" s="917">
        <v>1.78</v>
      </c>
      <c r="AE19" s="918">
        <v>0</v>
      </c>
      <c r="AF19" s="911" t="s">
        <v>1325</v>
      </c>
      <c r="AG19" s="911" t="s">
        <v>1325</v>
      </c>
      <c r="AH19" s="911" t="s">
        <v>1325</v>
      </c>
      <c r="AI19" s="911" t="s">
        <v>1325</v>
      </c>
      <c r="AJ19" s="911" t="s">
        <v>1325</v>
      </c>
      <c r="AK19" s="911" t="s">
        <v>1325</v>
      </c>
      <c r="AL19" s="911" t="s">
        <v>1325</v>
      </c>
      <c r="AM19" s="916"/>
      <c r="AN19" s="917">
        <v>0</v>
      </c>
      <c r="AO19" s="917">
        <v>0</v>
      </c>
      <c r="AP19" s="917"/>
      <c r="AQ19" s="917">
        <v>2.27</v>
      </c>
      <c r="AR19" s="917">
        <v>1.19</v>
      </c>
      <c r="AS19" s="918">
        <v>0</v>
      </c>
      <c r="AT19" s="911" t="s">
        <v>1325</v>
      </c>
      <c r="AU19" s="911" t="s">
        <v>1325</v>
      </c>
      <c r="AV19" s="911" t="s">
        <v>1325</v>
      </c>
      <c r="AW19" s="911" t="s">
        <v>1325</v>
      </c>
      <c r="AX19" s="911" t="s">
        <v>1325</v>
      </c>
      <c r="AY19" s="911" t="s">
        <v>1325</v>
      </c>
      <c r="AZ19" s="911" t="s">
        <v>1325</v>
      </c>
      <c r="BA19" s="916"/>
      <c r="BB19" s="917">
        <v>0</v>
      </c>
      <c r="BC19" s="917">
        <v>0</v>
      </c>
      <c r="BD19" s="917"/>
      <c r="BE19" s="917">
        <v>0</v>
      </c>
      <c r="BF19" s="917">
        <v>0</v>
      </c>
      <c r="BG19" s="921">
        <v>0</v>
      </c>
      <c r="BH19" s="911" t="s">
        <v>1325</v>
      </c>
      <c r="BI19" s="911" t="s">
        <v>1325</v>
      </c>
      <c r="BJ19" s="911" t="s">
        <v>1325</v>
      </c>
      <c r="BK19" s="911" t="s">
        <v>1325</v>
      </c>
      <c r="BL19" s="911" t="s">
        <v>1325</v>
      </c>
      <c r="BM19" s="911">
        <v>12</v>
      </c>
      <c r="BN19" s="911" t="s">
        <v>1325</v>
      </c>
      <c r="BO19" s="926"/>
      <c r="BP19" s="926">
        <v>0</v>
      </c>
      <c r="BQ19" s="926">
        <v>0</v>
      </c>
      <c r="BR19" s="926"/>
      <c r="BS19" s="926">
        <v>0.33713850964718001</v>
      </c>
      <c r="BT19" s="926">
        <v>1.1395041281108496</v>
      </c>
      <c r="BU19" s="926">
        <v>6.0952933581134534</v>
      </c>
      <c r="BV19" s="911" t="s">
        <v>1325</v>
      </c>
      <c r="BW19" s="911" t="s">
        <v>1325</v>
      </c>
      <c r="BX19" s="911" t="s">
        <v>1325</v>
      </c>
      <c r="BY19" s="911" t="s">
        <v>1325</v>
      </c>
      <c r="BZ19" s="911" t="s">
        <v>1325</v>
      </c>
      <c r="CA19" s="911" t="s">
        <v>1325</v>
      </c>
      <c r="CB19" s="911" t="s">
        <v>1325</v>
      </c>
      <c r="CC19" s="916"/>
      <c r="CD19" s="917">
        <v>0</v>
      </c>
      <c r="CE19" s="917">
        <v>0</v>
      </c>
      <c r="CF19" s="917"/>
      <c r="CG19" s="917">
        <v>1.35</v>
      </c>
      <c r="CH19" s="917">
        <v>2</v>
      </c>
      <c r="CI19" s="921">
        <v>0</v>
      </c>
      <c r="CJ19" s="911" t="s">
        <v>1325</v>
      </c>
      <c r="CK19" s="911" t="s">
        <v>1325</v>
      </c>
      <c r="CL19" s="911" t="s">
        <v>1325</v>
      </c>
      <c r="CM19" s="911" t="s">
        <v>1325</v>
      </c>
      <c r="CN19" s="911">
        <v>24</v>
      </c>
      <c r="CO19" s="911">
        <v>13</v>
      </c>
      <c r="CP19" s="911" t="s">
        <v>1325</v>
      </c>
      <c r="CQ19" s="926"/>
      <c r="CR19" s="926">
        <v>0</v>
      </c>
      <c r="CS19" s="926">
        <v>0</v>
      </c>
      <c r="CT19" s="926"/>
      <c r="CU19" s="926">
        <v>3.729040445835559</v>
      </c>
      <c r="CV19" s="926">
        <v>0.72347708466657423</v>
      </c>
      <c r="CW19" s="926">
        <v>0</v>
      </c>
      <c r="CX19" s="922" t="s">
        <v>878</v>
      </c>
      <c r="CY19" s="923" t="s">
        <v>1471</v>
      </c>
      <c r="CZ19" s="1011" t="s">
        <v>1471</v>
      </c>
      <c r="DA19" s="1011" t="s">
        <v>1471</v>
      </c>
      <c r="DB19" s="922" t="s">
        <v>792</v>
      </c>
      <c r="DC19" s="923" t="s">
        <v>1472</v>
      </c>
      <c r="DD19" s="1016" t="s">
        <v>878</v>
      </c>
      <c r="DE19" s="1016" t="s">
        <v>792</v>
      </c>
      <c r="DF19" s="922" t="s">
        <v>878</v>
      </c>
      <c r="DG19" s="923" t="s">
        <v>1471</v>
      </c>
      <c r="DH19" s="922" t="s">
        <v>878</v>
      </c>
      <c r="DI19" s="924" t="s">
        <v>1471</v>
      </c>
    </row>
    <row r="20" spans="1:113">
      <c r="A20" s="925" t="s">
        <v>96</v>
      </c>
      <c r="B20" s="910" t="s">
        <v>546</v>
      </c>
      <c r="C20" s="910"/>
      <c r="D20" s="911" t="s">
        <v>1325</v>
      </c>
      <c r="E20" s="911" t="s">
        <v>1325</v>
      </c>
      <c r="F20" s="911" t="s">
        <v>1325</v>
      </c>
      <c r="G20" s="911" t="s">
        <v>1325</v>
      </c>
      <c r="H20" s="911">
        <v>28</v>
      </c>
      <c r="I20" s="911">
        <v>74</v>
      </c>
      <c r="J20" s="911" t="s">
        <v>1325</v>
      </c>
      <c r="K20" s="926">
        <v>1.7745630102007617</v>
      </c>
      <c r="L20" s="926"/>
      <c r="M20" s="926"/>
      <c r="N20" s="926"/>
      <c r="O20" s="912">
        <v>0.80568594486271827</v>
      </c>
      <c r="P20" s="927">
        <v>0.94573053080412028</v>
      </c>
      <c r="Q20" s="912">
        <v>0.69815844698257212</v>
      </c>
      <c r="R20" s="911" t="s">
        <v>1325</v>
      </c>
      <c r="S20" s="911" t="s">
        <v>1325</v>
      </c>
      <c r="T20" s="911" t="s">
        <v>1325</v>
      </c>
      <c r="U20" s="911" t="s">
        <v>1325</v>
      </c>
      <c r="V20" s="911" t="s">
        <v>1325</v>
      </c>
      <c r="W20" s="911" t="s">
        <v>1325</v>
      </c>
      <c r="X20" s="911" t="s">
        <v>1325</v>
      </c>
      <c r="Y20" s="916">
        <v>0</v>
      </c>
      <c r="Z20" s="917"/>
      <c r="AA20" s="917"/>
      <c r="AB20" s="917"/>
      <c r="AC20" s="917">
        <v>0.51</v>
      </c>
      <c r="AD20" s="917">
        <v>5.24</v>
      </c>
      <c r="AE20" s="918">
        <v>0</v>
      </c>
      <c r="AF20" s="911" t="s">
        <v>1325</v>
      </c>
      <c r="AG20" s="911" t="s">
        <v>1325</v>
      </c>
      <c r="AH20" s="911" t="s">
        <v>1325</v>
      </c>
      <c r="AI20" s="911" t="s">
        <v>1325</v>
      </c>
      <c r="AJ20" s="911" t="s">
        <v>1325</v>
      </c>
      <c r="AK20" s="914">
        <v>11</v>
      </c>
      <c r="AL20" s="911" t="s">
        <v>1325</v>
      </c>
      <c r="AM20" s="916">
        <v>0</v>
      </c>
      <c r="AN20" s="917"/>
      <c r="AO20" s="917"/>
      <c r="AP20" s="917"/>
      <c r="AQ20" s="917">
        <v>0.14000000000000001</v>
      </c>
      <c r="AR20" s="917">
        <v>0.63</v>
      </c>
      <c r="AS20" s="918">
        <v>0</v>
      </c>
      <c r="AT20" s="911" t="s">
        <v>1325</v>
      </c>
      <c r="AU20" s="911" t="s">
        <v>1325</v>
      </c>
      <c r="AV20" s="911" t="s">
        <v>1325</v>
      </c>
      <c r="AW20" s="911" t="s">
        <v>1325</v>
      </c>
      <c r="AX20" s="911" t="s">
        <v>1325</v>
      </c>
      <c r="AY20" s="911" t="s">
        <v>1325</v>
      </c>
      <c r="AZ20" s="911" t="s">
        <v>1325</v>
      </c>
      <c r="BA20" s="916">
        <v>0</v>
      </c>
      <c r="BB20" s="917"/>
      <c r="BC20" s="917"/>
      <c r="BD20" s="917"/>
      <c r="BE20" s="917">
        <v>0</v>
      </c>
      <c r="BF20" s="917">
        <v>1.49</v>
      </c>
      <c r="BG20" s="921">
        <v>0</v>
      </c>
      <c r="BH20" s="911" t="s">
        <v>1325</v>
      </c>
      <c r="BI20" s="911" t="s">
        <v>1325</v>
      </c>
      <c r="BJ20" s="911" t="s">
        <v>1325</v>
      </c>
      <c r="BK20" s="911" t="s">
        <v>1325</v>
      </c>
      <c r="BL20" s="911" t="s">
        <v>1325</v>
      </c>
      <c r="BM20" s="911">
        <v>19</v>
      </c>
      <c r="BN20" s="911" t="s">
        <v>1325</v>
      </c>
      <c r="BO20" s="926">
        <v>5.821904365058872</v>
      </c>
      <c r="BP20" s="926"/>
      <c r="BQ20" s="926"/>
      <c r="BR20" s="926"/>
      <c r="BS20" s="926">
        <v>0.15248845577713521</v>
      </c>
      <c r="BT20" s="926">
        <v>0.59179833635356438</v>
      </c>
      <c r="BU20" s="926">
        <v>2.4142456101752323</v>
      </c>
      <c r="BV20" s="911" t="s">
        <v>1325</v>
      </c>
      <c r="BW20" s="911" t="s">
        <v>1325</v>
      </c>
      <c r="BX20" s="911" t="s">
        <v>1325</v>
      </c>
      <c r="BY20" s="911" t="s">
        <v>1325</v>
      </c>
      <c r="BZ20" s="911" t="s">
        <v>1325</v>
      </c>
      <c r="CA20" s="911" t="s">
        <v>1325</v>
      </c>
      <c r="CB20" s="911" t="s">
        <v>1325</v>
      </c>
      <c r="CC20" s="916">
        <v>0</v>
      </c>
      <c r="CD20" s="917"/>
      <c r="CE20" s="917"/>
      <c r="CF20" s="917"/>
      <c r="CG20" s="917">
        <v>0</v>
      </c>
      <c r="CH20" s="917">
        <v>0.23</v>
      </c>
      <c r="CI20" s="921">
        <v>0</v>
      </c>
      <c r="CJ20" s="911" t="s">
        <v>1325</v>
      </c>
      <c r="CK20" s="911" t="s">
        <v>1325</v>
      </c>
      <c r="CL20" s="911" t="s">
        <v>1325</v>
      </c>
      <c r="CM20" s="911" t="s">
        <v>1325</v>
      </c>
      <c r="CN20" s="911">
        <v>17</v>
      </c>
      <c r="CO20" s="911">
        <v>30</v>
      </c>
      <c r="CP20" s="911" t="s">
        <v>1325</v>
      </c>
      <c r="CQ20" s="926">
        <v>0</v>
      </c>
      <c r="CR20" s="926"/>
      <c r="CS20" s="926"/>
      <c r="CT20" s="926"/>
      <c r="CU20" s="926">
        <v>1.7497887611676963</v>
      </c>
      <c r="CV20" s="926">
        <v>1.541829145454372</v>
      </c>
      <c r="CW20" s="926">
        <v>0</v>
      </c>
      <c r="CX20" s="922" t="s">
        <v>878</v>
      </c>
      <c r="CY20" s="923" t="s">
        <v>1471</v>
      </c>
      <c r="CZ20" s="1011" t="s">
        <v>1471</v>
      </c>
      <c r="DA20" s="1011" t="s">
        <v>1471</v>
      </c>
      <c r="DB20" s="922" t="s">
        <v>878</v>
      </c>
      <c r="DC20" s="923" t="s">
        <v>1471</v>
      </c>
      <c r="DD20" s="1016" t="s">
        <v>1471</v>
      </c>
      <c r="DE20" s="1016" t="s">
        <v>1471</v>
      </c>
      <c r="DF20" s="922" t="s">
        <v>878</v>
      </c>
      <c r="DG20" s="923" t="s">
        <v>1471</v>
      </c>
      <c r="DH20" s="922" t="s">
        <v>878</v>
      </c>
      <c r="DI20" s="924" t="s">
        <v>1471</v>
      </c>
    </row>
    <row r="21" spans="1:113">
      <c r="A21" s="925" t="s">
        <v>424</v>
      </c>
      <c r="B21" s="910" t="s">
        <v>802</v>
      </c>
      <c r="C21" s="910"/>
      <c r="D21" s="911" t="s">
        <v>1325</v>
      </c>
      <c r="E21" s="911" t="s">
        <v>1325</v>
      </c>
      <c r="F21" s="911" t="s">
        <v>1325</v>
      </c>
      <c r="G21" s="911" t="s">
        <v>1325</v>
      </c>
      <c r="H21" s="911">
        <v>380</v>
      </c>
      <c r="I21" s="911">
        <v>340</v>
      </c>
      <c r="J21" s="911">
        <v>27</v>
      </c>
      <c r="K21" s="926">
        <v>2.2532076487078752</v>
      </c>
      <c r="L21" s="926">
        <v>0.77288575347681798</v>
      </c>
      <c r="M21" s="926">
        <v>1.7113986331264766</v>
      </c>
      <c r="N21" s="926"/>
      <c r="O21" s="912">
        <v>0.995848901419773</v>
      </c>
      <c r="P21" s="927">
        <v>0.79635721813011628</v>
      </c>
      <c r="Q21" s="912">
        <v>1.3625185009048535</v>
      </c>
      <c r="R21" s="911" t="s">
        <v>1325</v>
      </c>
      <c r="S21" s="911" t="s">
        <v>1325</v>
      </c>
      <c r="T21" s="911" t="s">
        <v>1325</v>
      </c>
      <c r="U21" s="911" t="s">
        <v>1325</v>
      </c>
      <c r="V21" s="911" t="s">
        <v>1325</v>
      </c>
      <c r="W21" s="914">
        <v>40</v>
      </c>
      <c r="X21" s="911" t="s">
        <v>1325</v>
      </c>
      <c r="Y21" s="916">
        <v>0</v>
      </c>
      <c r="Z21" s="917">
        <v>0</v>
      </c>
      <c r="AA21" s="917">
        <v>0</v>
      </c>
      <c r="AB21" s="917"/>
      <c r="AC21" s="917">
        <v>0.25</v>
      </c>
      <c r="AD21" s="917">
        <v>5.76</v>
      </c>
      <c r="AE21" s="918">
        <v>0.69</v>
      </c>
      <c r="AF21" s="911" t="s">
        <v>1325</v>
      </c>
      <c r="AG21" s="911" t="s">
        <v>1325</v>
      </c>
      <c r="AH21" s="911" t="s">
        <v>1325</v>
      </c>
      <c r="AI21" s="911" t="s">
        <v>1325</v>
      </c>
      <c r="AJ21" s="914">
        <v>56</v>
      </c>
      <c r="AK21" s="914">
        <v>44</v>
      </c>
      <c r="AL21" s="911" t="s">
        <v>1325</v>
      </c>
      <c r="AM21" s="916">
        <v>2.72</v>
      </c>
      <c r="AN21" s="917">
        <v>3.28</v>
      </c>
      <c r="AO21" s="917">
        <v>0</v>
      </c>
      <c r="AP21" s="917"/>
      <c r="AQ21" s="917">
        <v>1.07</v>
      </c>
      <c r="AR21" s="917">
        <v>0.69</v>
      </c>
      <c r="AS21" s="918">
        <v>0.69</v>
      </c>
      <c r="AT21" s="911" t="s">
        <v>1325</v>
      </c>
      <c r="AU21" s="911" t="s">
        <v>1325</v>
      </c>
      <c r="AV21" s="911" t="s">
        <v>1325</v>
      </c>
      <c r="AW21" s="911" t="s">
        <v>1325</v>
      </c>
      <c r="AX21" s="911" t="s">
        <v>1325</v>
      </c>
      <c r="AY21" s="911" t="s">
        <v>1325</v>
      </c>
      <c r="AZ21" s="911" t="s">
        <v>1325</v>
      </c>
      <c r="BA21" s="916">
        <v>0</v>
      </c>
      <c r="BB21" s="917">
        <v>0</v>
      </c>
      <c r="BC21" s="917">
        <v>0</v>
      </c>
      <c r="BD21" s="917"/>
      <c r="BE21" s="917">
        <v>0.19</v>
      </c>
      <c r="BF21" s="917">
        <v>1.44</v>
      </c>
      <c r="BG21" s="921">
        <v>5.56</v>
      </c>
      <c r="BH21" s="911" t="s">
        <v>1325</v>
      </c>
      <c r="BI21" s="911" t="s">
        <v>1325</v>
      </c>
      <c r="BJ21" s="911" t="s">
        <v>1325</v>
      </c>
      <c r="BK21" s="911" t="s">
        <v>1325</v>
      </c>
      <c r="BL21" s="911">
        <v>27</v>
      </c>
      <c r="BM21" s="911">
        <v>63</v>
      </c>
      <c r="BN21" s="911" t="s">
        <v>1325</v>
      </c>
      <c r="BO21" s="926">
        <v>6.1117080235555301</v>
      </c>
      <c r="BP21" s="926">
        <v>0</v>
      </c>
      <c r="BQ21" s="926">
        <v>0</v>
      </c>
      <c r="BR21" s="926"/>
      <c r="BS21" s="926">
        <v>0.4860794237916608</v>
      </c>
      <c r="BT21" s="926">
        <v>2.1469410378023794</v>
      </c>
      <c r="BU21" s="926">
        <v>0.7455212906844606</v>
      </c>
      <c r="BV21" s="911" t="s">
        <v>1325</v>
      </c>
      <c r="BW21" s="911" t="s">
        <v>1325</v>
      </c>
      <c r="BX21" s="911" t="s">
        <v>1325</v>
      </c>
      <c r="BY21" s="911" t="s">
        <v>1325</v>
      </c>
      <c r="BZ21" s="914">
        <v>19</v>
      </c>
      <c r="CA21" s="914">
        <v>20</v>
      </c>
      <c r="CB21" s="911" t="s">
        <v>1325</v>
      </c>
      <c r="CC21" s="916">
        <v>0</v>
      </c>
      <c r="CD21" s="917">
        <v>0</v>
      </c>
      <c r="CE21" s="917">
        <v>7.09</v>
      </c>
      <c r="CF21" s="917"/>
      <c r="CG21" s="917">
        <v>0.8</v>
      </c>
      <c r="CH21" s="917">
        <v>0.78</v>
      </c>
      <c r="CI21" s="921">
        <v>0.82</v>
      </c>
      <c r="CJ21" s="911" t="s">
        <v>1325</v>
      </c>
      <c r="CK21" s="911" t="s">
        <v>1325</v>
      </c>
      <c r="CL21" s="911" t="s">
        <v>1325</v>
      </c>
      <c r="CM21" s="911" t="s">
        <v>1325</v>
      </c>
      <c r="CN21" s="911">
        <v>238</v>
      </c>
      <c r="CO21" s="911">
        <v>135</v>
      </c>
      <c r="CP21" s="911">
        <v>13</v>
      </c>
      <c r="CQ21" s="926">
        <v>1.5346618642925347</v>
      </c>
      <c r="CR21" s="926">
        <v>0.52238161389444526</v>
      </c>
      <c r="CS21" s="926">
        <v>2.9836452092755725</v>
      </c>
      <c r="CT21" s="926"/>
      <c r="CU21" s="926">
        <v>1.3972859985177033</v>
      </c>
      <c r="CV21" s="926">
        <v>0.54475617413013411</v>
      </c>
      <c r="CW21" s="926">
        <v>1.3541170246253831</v>
      </c>
      <c r="CX21" s="922" t="s">
        <v>878</v>
      </c>
      <c r="CY21" s="923" t="s">
        <v>1471</v>
      </c>
      <c r="CZ21" s="1011" t="s">
        <v>1471</v>
      </c>
      <c r="DA21" s="1011" t="s">
        <v>1471</v>
      </c>
      <c r="DB21" s="922" t="s">
        <v>878</v>
      </c>
      <c r="DC21" s="923" t="s">
        <v>1471</v>
      </c>
      <c r="DD21" s="1016" t="s">
        <v>1471</v>
      </c>
      <c r="DE21" s="1016" t="s">
        <v>1471</v>
      </c>
      <c r="DF21" s="922" t="s">
        <v>878</v>
      </c>
      <c r="DG21" s="923" t="s">
        <v>1471</v>
      </c>
      <c r="DH21" s="922" t="s">
        <v>878</v>
      </c>
      <c r="DI21" s="924" t="s">
        <v>1471</v>
      </c>
    </row>
    <row r="22" spans="1:113">
      <c r="A22" s="925" t="s">
        <v>341</v>
      </c>
      <c r="B22" s="910" t="s">
        <v>705</v>
      </c>
      <c r="C22" s="910"/>
      <c r="D22" s="911">
        <v>27</v>
      </c>
      <c r="E22" s="911" t="s">
        <v>1325</v>
      </c>
      <c r="F22" s="911">
        <v>10</v>
      </c>
      <c r="G22" s="911" t="s">
        <v>1325</v>
      </c>
      <c r="H22" s="911">
        <v>37</v>
      </c>
      <c r="I22" s="911">
        <v>322</v>
      </c>
      <c r="J22" s="911">
        <v>55</v>
      </c>
      <c r="K22" s="926">
        <v>1.2839183828849494</v>
      </c>
      <c r="L22" s="926">
        <v>0.29697114329885077</v>
      </c>
      <c r="M22" s="926">
        <v>2.6131174784536735</v>
      </c>
      <c r="N22" s="926"/>
      <c r="O22" s="912">
        <v>1.0930281289178594</v>
      </c>
      <c r="P22" s="927">
        <v>0.88740829210208838</v>
      </c>
      <c r="Q22" s="912">
        <v>1.0698102786356705</v>
      </c>
      <c r="R22" s="911" t="s">
        <v>1325</v>
      </c>
      <c r="S22" s="911" t="s">
        <v>1325</v>
      </c>
      <c r="T22" s="911" t="s">
        <v>1325</v>
      </c>
      <c r="U22" s="911" t="s">
        <v>1325</v>
      </c>
      <c r="V22" s="911" t="s">
        <v>1325</v>
      </c>
      <c r="W22" s="914">
        <v>25</v>
      </c>
      <c r="X22" s="911" t="s">
        <v>1325</v>
      </c>
      <c r="Y22" s="916">
        <v>0.64</v>
      </c>
      <c r="Z22" s="917">
        <v>0</v>
      </c>
      <c r="AA22" s="917">
        <v>0</v>
      </c>
      <c r="AB22" s="917"/>
      <c r="AC22" s="917">
        <v>1.88</v>
      </c>
      <c r="AD22" s="917">
        <v>1.02</v>
      </c>
      <c r="AE22" s="918">
        <v>1.06</v>
      </c>
      <c r="AF22" s="911" t="s">
        <v>1325</v>
      </c>
      <c r="AG22" s="911" t="s">
        <v>1325</v>
      </c>
      <c r="AH22" s="911" t="s">
        <v>1325</v>
      </c>
      <c r="AI22" s="911" t="s">
        <v>1325</v>
      </c>
      <c r="AJ22" s="911" t="s">
        <v>1325</v>
      </c>
      <c r="AK22" s="914">
        <v>22</v>
      </c>
      <c r="AL22" s="911" t="s">
        <v>1325</v>
      </c>
      <c r="AM22" s="916">
        <v>0.81</v>
      </c>
      <c r="AN22" s="917">
        <v>0</v>
      </c>
      <c r="AO22" s="917">
        <v>0</v>
      </c>
      <c r="AP22" s="917"/>
      <c r="AQ22" s="917">
        <v>1.73</v>
      </c>
      <c r="AR22" s="917">
        <v>1.34</v>
      </c>
      <c r="AS22" s="918">
        <v>0.32</v>
      </c>
      <c r="AT22" s="911" t="s">
        <v>1325</v>
      </c>
      <c r="AU22" s="911" t="s">
        <v>1325</v>
      </c>
      <c r="AV22" s="911" t="s">
        <v>1325</v>
      </c>
      <c r="AW22" s="911" t="s">
        <v>1325</v>
      </c>
      <c r="AX22" s="911" t="s">
        <v>1325</v>
      </c>
      <c r="AY22" s="914">
        <v>18</v>
      </c>
      <c r="AZ22" s="911" t="s">
        <v>1325</v>
      </c>
      <c r="BA22" s="916">
        <v>0.94</v>
      </c>
      <c r="BB22" s="917">
        <v>3.73</v>
      </c>
      <c r="BC22" s="917">
        <v>0</v>
      </c>
      <c r="BD22" s="917"/>
      <c r="BE22" s="917">
        <v>0.52</v>
      </c>
      <c r="BF22" s="917">
        <v>1.1499999999999999</v>
      </c>
      <c r="BG22" s="921">
        <v>0.37</v>
      </c>
      <c r="BH22" s="911" t="s">
        <v>1325</v>
      </c>
      <c r="BI22" s="911" t="s">
        <v>1325</v>
      </c>
      <c r="BJ22" s="911" t="s">
        <v>1325</v>
      </c>
      <c r="BK22" s="911" t="s">
        <v>1325</v>
      </c>
      <c r="BL22" s="911" t="s">
        <v>1325</v>
      </c>
      <c r="BM22" s="911">
        <v>68</v>
      </c>
      <c r="BN22" s="911">
        <v>13</v>
      </c>
      <c r="BO22" s="926">
        <v>0.61926117562999949</v>
      </c>
      <c r="BP22" s="926">
        <v>0</v>
      </c>
      <c r="BQ22" s="926">
        <v>5.0491311484921626</v>
      </c>
      <c r="BR22" s="926"/>
      <c r="BS22" s="926">
        <v>1.020722739651553</v>
      </c>
      <c r="BT22" s="926">
        <v>0.75306000953329033</v>
      </c>
      <c r="BU22" s="926">
        <v>1.1118279074057016</v>
      </c>
      <c r="BV22" s="911" t="s">
        <v>1325</v>
      </c>
      <c r="BW22" s="911" t="s">
        <v>1325</v>
      </c>
      <c r="BX22" s="911" t="s">
        <v>1325</v>
      </c>
      <c r="BY22" s="911" t="s">
        <v>1325</v>
      </c>
      <c r="BZ22" s="911" t="s">
        <v>1325</v>
      </c>
      <c r="CA22" s="914">
        <v>20</v>
      </c>
      <c r="CB22" s="911" t="s">
        <v>1325</v>
      </c>
      <c r="CC22" s="916">
        <v>1.44</v>
      </c>
      <c r="CD22" s="917">
        <v>0</v>
      </c>
      <c r="CE22" s="917">
        <v>10.49</v>
      </c>
      <c r="CF22" s="917"/>
      <c r="CG22" s="917">
        <v>0.38</v>
      </c>
      <c r="CH22" s="917">
        <v>0.77</v>
      </c>
      <c r="CI22" s="921">
        <v>0.56999999999999995</v>
      </c>
      <c r="CJ22" s="911">
        <v>14</v>
      </c>
      <c r="CK22" s="911" t="s">
        <v>1325</v>
      </c>
      <c r="CL22" s="911" t="s">
        <v>1325</v>
      </c>
      <c r="CM22" s="911" t="s">
        <v>1325</v>
      </c>
      <c r="CN22" s="911">
        <v>13</v>
      </c>
      <c r="CO22" s="911">
        <v>135</v>
      </c>
      <c r="CP22" s="911">
        <v>27</v>
      </c>
      <c r="CQ22" s="926">
        <v>1.6752358240334562</v>
      </c>
      <c r="CR22" s="926">
        <v>0.37360603422606464</v>
      </c>
      <c r="CS22" s="926">
        <v>1.9030103542384709</v>
      </c>
      <c r="CT22" s="926"/>
      <c r="CU22" s="926">
        <v>0.92792701710327996</v>
      </c>
      <c r="CV22" s="926">
        <v>0.99027130697201415</v>
      </c>
      <c r="CW22" s="926">
        <v>1.3373131627263197</v>
      </c>
      <c r="CX22" s="922" t="s">
        <v>878</v>
      </c>
      <c r="CY22" s="923" t="s">
        <v>1471</v>
      </c>
      <c r="CZ22" s="1011" t="s">
        <v>1471</v>
      </c>
      <c r="DA22" s="1011" t="s">
        <v>1471</v>
      </c>
      <c r="DB22" s="922" t="s">
        <v>878</v>
      </c>
      <c r="DC22" s="923" t="s">
        <v>1471</v>
      </c>
      <c r="DD22" s="1016" t="s">
        <v>1471</v>
      </c>
      <c r="DE22" s="1016" t="s">
        <v>1471</v>
      </c>
      <c r="DF22" s="922" t="s">
        <v>878</v>
      </c>
      <c r="DG22" s="923" t="s">
        <v>1471</v>
      </c>
      <c r="DH22" s="922" t="s">
        <v>878</v>
      </c>
      <c r="DI22" s="924" t="s">
        <v>1471</v>
      </c>
    </row>
    <row r="23" spans="1:113">
      <c r="A23" s="925" t="s">
        <v>1141</v>
      </c>
      <c r="B23" s="910" t="s">
        <v>569</v>
      </c>
      <c r="C23" s="910"/>
      <c r="D23" s="911" t="s">
        <v>1325</v>
      </c>
      <c r="E23" s="911" t="s">
        <v>1325</v>
      </c>
      <c r="F23" s="911" t="s">
        <v>1325</v>
      </c>
      <c r="G23" s="911" t="s">
        <v>1325</v>
      </c>
      <c r="H23" s="911" t="s">
        <v>1325</v>
      </c>
      <c r="I23" s="911">
        <v>20</v>
      </c>
      <c r="J23" s="911" t="s">
        <v>1325</v>
      </c>
      <c r="K23" s="926"/>
      <c r="L23" s="926"/>
      <c r="M23" s="926"/>
      <c r="N23" s="926"/>
      <c r="O23" s="912"/>
      <c r="P23" s="927">
        <v>0.9300519929678539</v>
      </c>
      <c r="Q23" s="912">
        <v>1.0409780429776181</v>
      </c>
      <c r="R23" s="911" t="s">
        <v>1325</v>
      </c>
      <c r="S23" s="911" t="s">
        <v>1325</v>
      </c>
      <c r="T23" s="911" t="s">
        <v>1325</v>
      </c>
      <c r="U23" s="911" t="s">
        <v>1325</v>
      </c>
      <c r="V23" s="911" t="s">
        <v>1325</v>
      </c>
      <c r="W23" s="911" t="s">
        <v>1325</v>
      </c>
      <c r="X23" s="911" t="s">
        <v>1325</v>
      </c>
      <c r="Y23" s="916"/>
      <c r="Z23" s="917"/>
      <c r="AA23" s="917"/>
      <c r="AB23" s="917"/>
      <c r="AC23" s="917"/>
      <c r="AD23" s="917">
        <v>0.54</v>
      </c>
      <c r="AE23" s="918">
        <v>0</v>
      </c>
      <c r="AF23" s="911" t="s">
        <v>1325</v>
      </c>
      <c r="AG23" s="911" t="s">
        <v>1325</v>
      </c>
      <c r="AH23" s="911" t="s">
        <v>1325</v>
      </c>
      <c r="AI23" s="911" t="s">
        <v>1325</v>
      </c>
      <c r="AJ23" s="911" t="s">
        <v>1325</v>
      </c>
      <c r="AK23" s="911" t="s">
        <v>1325</v>
      </c>
      <c r="AL23" s="911" t="s">
        <v>1325</v>
      </c>
      <c r="AM23" s="916"/>
      <c r="AN23" s="917"/>
      <c r="AO23" s="917"/>
      <c r="AP23" s="917"/>
      <c r="AQ23" s="917"/>
      <c r="AR23" s="917">
        <v>0.26</v>
      </c>
      <c r="AS23" s="918">
        <v>0</v>
      </c>
      <c r="AT23" s="911" t="s">
        <v>1325</v>
      </c>
      <c r="AU23" s="911" t="s">
        <v>1325</v>
      </c>
      <c r="AV23" s="911" t="s">
        <v>1325</v>
      </c>
      <c r="AW23" s="911" t="s">
        <v>1325</v>
      </c>
      <c r="AX23" s="911" t="s">
        <v>1325</v>
      </c>
      <c r="AY23" s="911" t="s">
        <v>1325</v>
      </c>
      <c r="AZ23" s="911" t="s">
        <v>1325</v>
      </c>
      <c r="BA23" s="916"/>
      <c r="BB23" s="917"/>
      <c r="BC23" s="917"/>
      <c r="BD23" s="917"/>
      <c r="BE23" s="917"/>
      <c r="BF23" s="917">
        <v>1</v>
      </c>
      <c r="BG23" s="921">
        <v>0</v>
      </c>
      <c r="BH23" s="911" t="s">
        <v>1325</v>
      </c>
      <c r="BI23" s="911" t="s">
        <v>1325</v>
      </c>
      <c r="BJ23" s="911" t="s">
        <v>1325</v>
      </c>
      <c r="BK23" s="911" t="s">
        <v>1325</v>
      </c>
      <c r="BL23" s="911" t="s">
        <v>1325</v>
      </c>
      <c r="BM23" s="911" t="s">
        <v>1325</v>
      </c>
      <c r="BN23" s="911" t="s">
        <v>1325</v>
      </c>
      <c r="BO23" s="926"/>
      <c r="BP23" s="926"/>
      <c r="BQ23" s="926"/>
      <c r="BR23" s="926"/>
      <c r="BS23" s="926"/>
      <c r="BT23" s="927">
        <v>0.88814392535425379</v>
      </c>
      <c r="BU23" s="926">
        <v>0</v>
      </c>
      <c r="BV23" s="911" t="s">
        <v>1325</v>
      </c>
      <c r="BW23" s="911" t="s">
        <v>1325</v>
      </c>
      <c r="BX23" s="911" t="s">
        <v>1325</v>
      </c>
      <c r="BY23" s="911" t="s">
        <v>1325</v>
      </c>
      <c r="BZ23" s="911" t="s">
        <v>1325</v>
      </c>
      <c r="CA23" s="911" t="s">
        <v>1325</v>
      </c>
      <c r="CB23" s="911" t="s">
        <v>1325</v>
      </c>
      <c r="CC23" s="916"/>
      <c r="CD23" s="917"/>
      <c r="CE23" s="917"/>
      <c r="CF23" s="917"/>
      <c r="CG23" s="917"/>
      <c r="CH23" s="917">
        <v>0.78</v>
      </c>
      <c r="CI23" s="921">
        <v>0</v>
      </c>
      <c r="CJ23" s="911" t="s">
        <v>1325</v>
      </c>
      <c r="CK23" s="911" t="s">
        <v>1325</v>
      </c>
      <c r="CL23" s="911" t="s">
        <v>1325</v>
      </c>
      <c r="CM23" s="911" t="s">
        <v>1325</v>
      </c>
      <c r="CN23" s="911" t="s">
        <v>1325</v>
      </c>
      <c r="CO23" s="911">
        <v>11</v>
      </c>
      <c r="CP23" s="911" t="s">
        <v>1325</v>
      </c>
      <c r="CQ23" s="926"/>
      <c r="CR23" s="926"/>
      <c r="CS23" s="926"/>
      <c r="CT23" s="926"/>
      <c r="CU23" s="926"/>
      <c r="CV23" s="926">
        <v>0.55964864726643315</v>
      </c>
      <c r="CW23" s="926">
        <v>1.5148759252310307</v>
      </c>
      <c r="CX23" s="922" t="s">
        <v>878</v>
      </c>
      <c r="CY23" s="923" t="s">
        <v>1471</v>
      </c>
      <c r="CZ23" s="1011" t="s">
        <v>1471</v>
      </c>
      <c r="DA23" s="1011" t="s">
        <v>1471</v>
      </c>
      <c r="DB23" s="922" t="s">
        <v>878</v>
      </c>
      <c r="DC23" s="923" t="s">
        <v>1471</v>
      </c>
      <c r="DD23" s="1016" t="s">
        <v>1471</v>
      </c>
      <c r="DE23" s="1016" t="s">
        <v>1471</v>
      </c>
      <c r="DF23" s="922" t="s">
        <v>878</v>
      </c>
      <c r="DG23" s="923" t="s">
        <v>1471</v>
      </c>
      <c r="DH23" s="922" t="s">
        <v>878</v>
      </c>
      <c r="DI23" s="924" t="s">
        <v>1471</v>
      </c>
    </row>
    <row r="24" spans="1:113">
      <c r="A24" s="925" t="s">
        <v>494</v>
      </c>
      <c r="B24" s="910" t="s">
        <v>754</v>
      </c>
      <c r="C24" s="910"/>
      <c r="D24" s="911" t="s">
        <v>1325</v>
      </c>
      <c r="E24" s="911" t="s">
        <v>1325</v>
      </c>
      <c r="F24" s="911" t="s">
        <v>1325</v>
      </c>
      <c r="G24" s="911" t="s">
        <v>1325</v>
      </c>
      <c r="H24" s="911">
        <v>25</v>
      </c>
      <c r="I24" s="911">
        <v>239</v>
      </c>
      <c r="J24" s="911">
        <v>26</v>
      </c>
      <c r="K24" s="926">
        <v>1.1461372115696886</v>
      </c>
      <c r="L24" s="926">
        <v>1.160691943450284</v>
      </c>
      <c r="M24" s="926">
        <v>1.2165645407073375</v>
      </c>
      <c r="N24" s="926"/>
      <c r="O24" s="912">
        <v>0.77557757408850458</v>
      </c>
      <c r="P24" s="927">
        <v>1.0815035504825063</v>
      </c>
      <c r="Q24" s="912">
        <v>1.1284695402646272</v>
      </c>
      <c r="R24" s="911" t="s">
        <v>1325</v>
      </c>
      <c r="S24" s="911" t="s">
        <v>1325</v>
      </c>
      <c r="T24" s="911" t="s">
        <v>1325</v>
      </c>
      <c r="U24" s="911" t="s">
        <v>1325</v>
      </c>
      <c r="V24" s="911" t="s">
        <v>1325</v>
      </c>
      <c r="W24" s="914">
        <v>27</v>
      </c>
      <c r="X24" s="911" t="s">
        <v>1325</v>
      </c>
      <c r="Y24" s="916">
        <v>1.68</v>
      </c>
      <c r="Z24" s="917">
        <v>2.61</v>
      </c>
      <c r="AA24" s="917">
        <v>0</v>
      </c>
      <c r="AB24" s="917"/>
      <c r="AC24" s="917">
        <v>0</v>
      </c>
      <c r="AD24" s="917">
        <v>1.61</v>
      </c>
      <c r="AE24" s="918">
        <v>1.85</v>
      </c>
      <c r="AF24" s="911" t="s">
        <v>1325</v>
      </c>
      <c r="AG24" s="911" t="s">
        <v>1325</v>
      </c>
      <c r="AH24" s="911" t="s">
        <v>1325</v>
      </c>
      <c r="AI24" s="911" t="s">
        <v>1325</v>
      </c>
      <c r="AJ24" s="911" t="s">
        <v>1325</v>
      </c>
      <c r="AK24" s="914">
        <v>25</v>
      </c>
      <c r="AL24" s="911" t="s">
        <v>1325</v>
      </c>
      <c r="AM24" s="916">
        <v>1.0900000000000001</v>
      </c>
      <c r="AN24" s="917">
        <v>3.65</v>
      </c>
      <c r="AO24" s="917">
        <v>0</v>
      </c>
      <c r="AP24" s="917"/>
      <c r="AQ24" s="917">
        <v>1.1100000000000001</v>
      </c>
      <c r="AR24" s="917">
        <v>0.52</v>
      </c>
      <c r="AS24" s="918">
        <v>1.82</v>
      </c>
      <c r="AT24" s="911" t="s">
        <v>1325</v>
      </c>
      <c r="AU24" s="911" t="s">
        <v>1325</v>
      </c>
      <c r="AV24" s="911" t="s">
        <v>1325</v>
      </c>
      <c r="AW24" s="911" t="s">
        <v>1325</v>
      </c>
      <c r="AX24" s="911" t="s">
        <v>1325</v>
      </c>
      <c r="AY24" s="911" t="s">
        <v>1325</v>
      </c>
      <c r="AZ24" s="911" t="s">
        <v>1325</v>
      </c>
      <c r="BA24" s="916">
        <v>8.9600000000000009</v>
      </c>
      <c r="BB24" s="917">
        <v>0</v>
      </c>
      <c r="BC24" s="917">
        <v>0</v>
      </c>
      <c r="BD24" s="917"/>
      <c r="BE24" s="917">
        <v>0</v>
      </c>
      <c r="BF24" s="917">
        <v>2.0299999999999998</v>
      </c>
      <c r="BG24" s="921">
        <v>2.29</v>
      </c>
      <c r="BH24" s="911" t="s">
        <v>1325</v>
      </c>
      <c r="BI24" s="911" t="s">
        <v>1325</v>
      </c>
      <c r="BJ24" s="911" t="s">
        <v>1325</v>
      </c>
      <c r="BK24" s="911" t="s">
        <v>1325</v>
      </c>
      <c r="BL24" s="911" t="s">
        <v>1325</v>
      </c>
      <c r="BM24" s="911">
        <v>46</v>
      </c>
      <c r="BN24" s="911" t="s">
        <v>1325</v>
      </c>
      <c r="BO24" s="926">
        <v>0</v>
      </c>
      <c r="BP24" s="926">
        <v>0</v>
      </c>
      <c r="BQ24" s="926">
        <v>3.8979249868911485</v>
      </c>
      <c r="BR24" s="926"/>
      <c r="BS24" s="926">
        <v>0.50057920606853645</v>
      </c>
      <c r="BT24" s="927">
        <v>1.4082618520176577</v>
      </c>
      <c r="BU24" s="926">
        <v>0.98480176302350064</v>
      </c>
      <c r="BV24" s="911" t="s">
        <v>1325</v>
      </c>
      <c r="BW24" s="911" t="s">
        <v>1325</v>
      </c>
      <c r="BX24" s="911" t="s">
        <v>1325</v>
      </c>
      <c r="BY24" s="911" t="s">
        <v>1325</v>
      </c>
      <c r="BZ24" s="911" t="s">
        <v>1325</v>
      </c>
      <c r="CA24" s="911" t="s">
        <v>1325</v>
      </c>
      <c r="CB24" s="911" t="s">
        <v>1325</v>
      </c>
      <c r="CC24" s="916">
        <v>0</v>
      </c>
      <c r="CD24" s="917">
        <v>0</v>
      </c>
      <c r="CE24" s="917">
        <v>25.47</v>
      </c>
      <c r="CF24" s="917"/>
      <c r="CG24" s="917">
        <v>0</v>
      </c>
      <c r="CH24" s="917">
        <v>0.6</v>
      </c>
      <c r="CI24" s="921">
        <v>0</v>
      </c>
      <c r="CJ24" s="911" t="s">
        <v>1325</v>
      </c>
      <c r="CK24" s="911" t="s">
        <v>1325</v>
      </c>
      <c r="CL24" s="911" t="s">
        <v>1325</v>
      </c>
      <c r="CM24" s="911" t="s">
        <v>1325</v>
      </c>
      <c r="CN24" s="911">
        <v>16</v>
      </c>
      <c r="CO24" s="911">
        <v>87</v>
      </c>
      <c r="CP24" s="911">
        <v>10</v>
      </c>
      <c r="CQ24" s="926">
        <v>1.6504032773633264</v>
      </c>
      <c r="CR24" s="926">
        <v>1.1611887212341419</v>
      </c>
      <c r="CS24" s="926">
        <v>0</v>
      </c>
      <c r="CT24" s="926"/>
      <c r="CU24" s="926">
        <v>1.4179530214151765</v>
      </c>
      <c r="CV24" s="926">
        <v>0.86795636793638831</v>
      </c>
      <c r="CW24" s="926">
        <v>1.0821464755636694</v>
      </c>
      <c r="CX24" s="922" t="s">
        <v>878</v>
      </c>
      <c r="CY24" s="923" t="s">
        <v>1471</v>
      </c>
      <c r="CZ24" s="1011" t="s">
        <v>1471</v>
      </c>
      <c r="DA24" s="1011" t="s">
        <v>1471</v>
      </c>
      <c r="DB24" s="922" t="s">
        <v>878</v>
      </c>
      <c r="DC24" s="923" t="s">
        <v>1471</v>
      </c>
      <c r="DD24" s="1016" t="s">
        <v>1471</v>
      </c>
      <c r="DE24" s="1016" t="s">
        <v>1471</v>
      </c>
      <c r="DF24" s="922" t="s">
        <v>878</v>
      </c>
      <c r="DG24" s="923" t="s">
        <v>1471</v>
      </c>
      <c r="DH24" s="922" t="s">
        <v>878</v>
      </c>
      <c r="DI24" s="924" t="s">
        <v>1471</v>
      </c>
    </row>
    <row r="25" spans="1:113">
      <c r="A25" s="925" t="s">
        <v>473</v>
      </c>
      <c r="B25" s="910" t="s">
        <v>545</v>
      </c>
      <c r="C25" s="910"/>
      <c r="D25" s="911">
        <v>24</v>
      </c>
      <c r="E25" s="911" t="s">
        <v>1325</v>
      </c>
      <c r="F25" s="911" t="s">
        <v>1325</v>
      </c>
      <c r="G25" s="911" t="s">
        <v>1325</v>
      </c>
      <c r="H25" s="911" t="s">
        <v>1325</v>
      </c>
      <c r="I25" s="911" t="s">
        <v>1325</v>
      </c>
      <c r="J25" s="911" t="s">
        <v>1325</v>
      </c>
      <c r="K25" s="926">
        <v>1.4747369286066676</v>
      </c>
      <c r="L25" s="926"/>
      <c r="M25" s="926"/>
      <c r="N25" s="926"/>
      <c r="O25" s="912">
        <v>1.7181538536996079</v>
      </c>
      <c r="P25" s="927">
        <v>1.0104032852503955</v>
      </c>
      <c r="Q25" s="912">
        <v>1.2031231124099127</v>
      </c>
      <c r="R25" s="911" t="s">
        <v>1325</v>
      </c>
      <c r="S25" s="911" t="s">
        <v>1325</v>
      </c>
      <c r="T25" s="911" t="s">
        <v>1325</v>
      </c>
      <c r="U25" s="911" t="s">
        <v>1325</v>
      </c>
      <c r="V25" s="911" t="s">
        <v>1325</v>
      </c>
      <c r="W25" s="911" t="s">
        <v>1325</v>
      </c>
      <c r="X25" s="911" t="s">
        <v>1325</v>
      </c>
      <c r="Y25" s="916">
        <v>0</v>
      </c>
      <c r="Z25" s="917"/>
      <c r="AA25" s="917"/>
      <c r="AB25" s="917"/>
      <c r="AC25" s="917">
        <v>0.72</v>
      </c>
      <c r="AD25" s="917">
        <v>2.85</v>
      </c>
      <c r="AE25" s="918">
        <v>0.59</v>
      </c>
      <c r="AF25" s="911" t="s">
        <v>1325</v>
      </c>
      <c r="AG25" s="911" t="s">
        <v>1325</v>
      </c>
      <c r="AH25" s="911" t="s">
        <v>1325</v>
      </c>
      <c r="AI25" s="911" t="s">
        <v>1325</v>
      </c>
      <c r="AJ25" s="911" t="s">
        <v>1325</v>
      </c>
      <c r="AK25" s="911" t="s">
        <v>1325</v>
      </c>
      <c r="AL25" s="911" t="s">
        <v>1325</v>
      </c>
      <c r="AM25" s="916">
        <v>4.58</v>
      </c>
      <c r="AN25" s="917"/>
      <c r="AO25" s="917"/>
      <c r="AP25" s="917"/>
      <c r="AQ25" s="917">
        <v>53.36</v>
      </c>
      <c r="AR25" s="917">
        <v>0</v>
      </c>
      <c r="AS25" s="918">
        <v>0</v>
      </c>
      <c r="AT25" s="911" t="s">
        <v>1325</v>
      </c>
      <c r="AU25" s="911" t="s">
        <v>1325</v>
      </c>
      <c r="AV25" s="911" t="s">
        <v>1325</v>
      </c>
      <c r="AW25" s="911" t="s">
        <v>1325</v>
      </c>
      <c r="AX25" s="911" t="s">
        <v>1325</v>
      </c>
      <c r="AY25" s="911" t="s">
        <v>1325</v>
      </c>
      <c r="AZ25" s="911" t="s">
        <v>1325</v>
      </c>
      <c r="BA25" s="916">
        <v>0.62</v>
      </c>
      <c r="BB25" s="917"/>
      <c r="BC25" s="917"/>
      <c r="BD25" s="917"/>
      <c r="BE25" s="917">
        <v>0</v>
      </c>
      <c r="BF25" s="917">
        <v>76.27</v>
      </c>
      <c r="BG25" s="921">
        <v>0</v>
      </c>
      <c r="BH25" s="911" t="s">
        <v>1325</v>
      </c>
      <c r="BI25" s="911" t="s">
        <v>1325</v>
      </c>
      <c r="BJ25" s="911" t="s">
        <v>1325</v>
      </c>
      <c r="BK25" s="911" t="s">
        <v>1325</v>
      </c>
      <c r="BL25" s="911" t="s">
        <v>1325</v>
      </c>
      <c r="BM25" s="911" t="s">
        <v>1325</v>
      </c>
      <c r="BN25" s="911" t="s">
        <v>1325</v>
      </c>
      <c r="BO25" s="926">
        <v>6.0332879785818685</v>
      </c>
      <c r="BP25" s="926"/>
      <c r="BQ25" s="926"/>
      <c r="BR25" s="926"/>
      <c r="BS25" s="926">
        <v>0</v>
      </c>
      <c r="BT25" s="927">
        <v>0</v>
      </c>
      <c r="BU25" s="926">
        <v>150.52342326698857</v>
      </c>
      <c r="BV25" s="911" t="s">
        <v>1325</v>
      </c>
      <c r="BW25" s="911" t="s">
        <v>1325</v>
      </c>
      <c r="BX25" s="911" t="s">
        <v>1325</v>
      </c>
      <c r="BY25" s="911" t="s">
        <v>1325</v>
      </c>
      <c r="BZ25" s="911" t="s">
        <v>1325</v>
      </c>
      <c r="CA25" s="911" t="s">
        <v>1325</v>
      </c>
      <c r="CB25" s="911" t="s">
        <v>1325</v>
      </c>
      <c r="CC25" s="916">
        <v>0.44</v>
      </c>
      <c r="CD25" s="917"/>
      <c r="CE25" s="917"/>
      <c r="CF25" s="917"/>
      <c r="CG25" s="917">
        <v>1.5</v>
      </c>
      <c r="CH25" s="917">
        <v>1.74</v>
      </c>
      <c r="CI25" s="921">
        <v>0</v>
      </c>
      <c r="CJ25" s="911">
        <v>11</v>
      </c>
      <c r="CK25" s="911" t="s">
        <v>1325</v>
      </c>
      <c r="CL25" s="911" t="s">
        <v>1325</v>
      </c>
      <c r="CM25" s="911" t="s">
        <v>1325</v>
      </c>
      <c r="CN25" s="911" t="s">
        <v>1325</v>
      </c>
      <c r="CO25" s="911" t="s">
        <v>1325</v>
      </c>
      <c r="CP25" s="911" t="s">
        <v>1325</v>
      </c>
      <c r="CQ25" s="926">
        <v>1.9229459115089944</v>
      </c>
      <c r="CR25" s="926"/>
      <c r="CS25" s="926"/>
      <c r="CT25" s="926"/>
      <c r="CU25" s="926">
        <v>4.6821428259291293</v>
      </c>
      <c r="CV25" s="926">
        <v>0.27330293475011724</v>
      </c>
      <c r="CW25" s="926">
        <v>2.2759822733116795</v>
      </c>
      <c r="CX25" s="922" t="s">
        <v>878</v>
      </c>
      <c r="CY25" s="923" t="s">
        <v>1471</v>
      </c>
      <c r="CZ25" s="1011" t="s">
        <v>1471</v>
      </c>
      <c r="DA25" s="1011" t="s">
        <v>1471</v>
      </c>
      <c r="DB25" s="922" t="s">
        <v>878</v>
      </c>
      <c r="DC25" s="923" t="s">
        <v>1471</v>
      </c>
      <c r="DD25" s="1016" t="s">
        <v>1471</v>
      </c>
      <c r="DE25" s="1016" t="s">
        <v>1471</v>
      </c>
      <c r="DF25" s="922" t="s">
        <v>878</v>
      </c>
      <c r="DG25" s="923" t="s">
        <v>1471</v>
      </c>
      <c r="DH25" s="922" t="s">
        <v>878</v>
      </c>
      <c r="DI25" s="924" t="s">
        <v>1471</v>
      </c>
    </row>
    <row r="26" spans="1:113">
      <c r="A26" s="925" t="s">
        <v>188</v>
      </c>
      <c r="B26" s="910" t="s">
        <v>731</v>
      </c>
      <c r="C26" s="910"/>
      <c r="D26" s="911">
        <v>18</v>
      </c>
      <c r="E26" s="911" t="s">
        <v>1325</v>
      </c>
      <c r="F26" s="911" t="s">
        <v>1325</v>
      </c>
      <c r="G26" s="911" t="s">
        <v>1325</v>
      </c>
      <c r="H26" s="911">
        <v>52</v>
      </c>
      <c r="I26" s="911">
        <v>118</v>
      </c>
      <c r="J26" s="911">
        <v>26</v>
      </c>
      <c r="K26" s="926">
        <v>1.7599711633561506</v>
      </c>
      <c r="L26" s="926">
        <v>0</v>
      </c>
      <c r="M26" s="926">
        <v>0.14571591851362664</v>
      </c>
      <c r="N26" s="926">
        <v>0</v>
      </c>
      <c r="O26" s="912">
        <v>1.6785330400584413</v>
      </c>
      <c r="P26" s="927">
        <v>0.90092191021039547</v>
      </c>
      <c r="Q26" s="912">
        <v>1.5760178573085579</v>
      </c>
      <c r="R26" s="911" t="s">
        <v>1325</v>
      </c>
      <c r="S26" s="911" t="s">
        <v>1325</v>
      </c>
      <c r="T26" s="911" t="s">
        <v>1325</v>
      </c>
      <c r="U26" s="911" t="s">
        <v>1325</v>
      </c>
      <c r="V26" s="911" t="s">
        <v>1325</v>
      </c>
      <c r="W26" s="914">
        <v>10</v>
      </c>
      <c r="X26" s="911" t="s">
        <v>1325</v>
      </c>
      <c r="Y26" s="916">
        <v>0</v>
      </c>
      <c r="Z26" s="917">
        <v>0</v>
      </c>
      <c r="AA26" s="917">
        <v>0</v>
      </c>
      <c r="AB26" s="917">
        <v>0</v>
      </c>
      <c r="AC26" s="917">
        <v>0</v>
      </c>
      <c r="AD26" s="917">
        <v>4.33</v>
      </c>
      <c r="AE26" s="918">
        <v>2.31</v>
      </c>
      <c r="AF26" s="911" t="s">
        <v>1325</v>
      </c>
      <c r="AG26" s="911" t="s">
        <v>1325</v>
      </c>
      <c r="AH26" s="911" t="s">
        <v>1325</v>
      </c>
      <c r="AI26" s="911" t="s">
        <v>1325</v>
      </c>
      <c r="AJ26" s="911" t="s">
        <v>1325</v>
      </c>
      <c r="AK26" s="911" t="s">
        <v>1325</v>
      </c>
      <c r="AL26" s="911" t="s">
        <v>1325</v>
      </c>
      <c r="AM26" s="916">
        <v>2.42</v>
      </c>
      <c r="AN26" s="917">
        <v>0</v>
      </c>
      <c r="AO26" s="917">
        <v>0</v>
      </c>
      <c r="AP26" s="917">
        <v>0</v>
      </c>
      <c r="AQ26" s="917">
        <v>1.54</v>
      </c>
      <c r="AR26" s="917">
        <v>0.98</v>
      </c>
      <c r="AS26" s="918">
        <v>1.48</v>
      </c>
      <c r="AT26" s="911" t="s">
        <v>1325</v>
      </c>
      <c r="AU26" s="911" t="s">
        <v>1325</v>
      </c>
      <c r="AV26" s="911" t="s">
        <v>1325</v>
      </c>
      <c r="AW26" s="911" t="s">
        <v>1325</v>
      </c>
      <c r="AX26" s="911" t="s">
        <v>1325</v>
      </c>
      <c r="AY26" s="914">
        <v>15</v>
      </c>
      <c r="AZ26" s="911" t="s">
        <v>1325</v>
      </c>
      <c r="BA26" s="916">
        <v>0.7</v>
      </c>
      <c r="BB26" s="917">
        <v>0</v>
      </c>
      <c r="BC26" s="917">
        <v>0</v>
      </c>
      <c r="BD26" s="917">
        <v>0</v>
      </c>
      <c r="BE26" s="917">
        <v>1.63</v>
      </c>
      <c r="BF26" s="917">
        <v>0.76</v>
      </c>
      <c r="BG26" s="921">
        <v>2.87</v>
      </c>
      <c r="BH26" s="911" t="s">
        <v>1325</v>
      </c>
      <c r="BI26" s="911" t="s">
        <v>1325</v>
      </c>
      <c r="BJ26" s="911" t="s">
        <v>1325</v>
      </c>
      <c r="BK26" s="911" t="s">
        <v>1325</v>
      </c>
      <c r="BL26" s="911" t="s">
        <v>1325</v>
      </c>
      <c r="BM26" s="911">
        <v>31</v>
      </c>
      <c r="BN26" s="911" t="s">
        <v>1325</v>
      </c>
      <c r="BO26" s="926">
        <v>2.9504487789720968</v>
      </c>
      <c r="BP26" s="926">
        <v>0</v>
      </c>
      <c r="BQ26" s="926">
        <v>0.63114792727196356</v>
      </c>
      <c r="BR26" s="926">
        <v>0</v>
      </c>
      <c r="BS26" s="926">
        <v>1.098935856021821</v>
      </c>
      <c r="BT26" s="927">
        <v>1.1669029135669318</v>
      </c>
      <c r="BU26" s="926">
        <v>1.2573001059330271</v>
      </c>
      <c r="BV26" s="911" t="s">
        <v>1325</v>
      </c>
      <c r="BW26" s="911" t="s">
        <v>1325</v>
      </c>
      <c r="BX26" s="911" t="s">
        <v>1325</v>
      </c>
      <c r="BY26" s="911" t="s">
        <v>1325</v>
      </c>
      <c r="BZ26" s="911" t="s">
        <v>1325</v>
      </c>
      <c r="CA26" s="911" t="s">
        <v>1325</v>
      </c>
      <c r="CB26" s="911" t="s">
        <v>1325</v>
      </c>
      <c r="CC26" s="916">
        <v>0</v>
      </c>
      <c r="CD26" s="917">
        <v>0</v>
      </c>
      <c r="CE26" s="917">
        <v>0</v>
      </c>
      <c r="CF26" s="917">
        <v>0</v>
      </c>
      <c r="CG26" s="917">
        <v>0.73</v>
      </c>
      <c r="CH26" s="917">
        <v>0.77</v>
      </c>
      <c r="CI26" s="921">
        <v>6.59</v>
      </c>
      <c r="CJ26" s="911" t="s">
        <v>1325</v>
      </c>
      <c r="CK26" s="911" t="s">
        <v>1325</v>
      </c>
      <c r="CL26" s="911" t="s">
        <v>1325</v>
      </c>
      <c r="CM26" s="911" t="s">
        <v>1325</v>
      </c>
      <c r="CN26" s="911">
        <v>28</v>
      </c>
      <c r="CO26" s="911">
        <v>38</v>
      </c>
      <c r="CP26" s="911" t="s">
        <v>1325</v>
      </c>
      <c r="CQ26" s="926">
        <v>1.7498219555387178</v>
      </c>
      <c r="CR26" s="926">
        <v>0</v>
      </c>
      <c r="CS26" s="926">
        <v>0</v>
      </c>
      <c r="CT26" s="926">
        <v>0</v>
      </c>
      <c r="CU26" s="926">
        <v>2.7812691285649311</v>
      </c>
      <c r="CV26" s="926">
        <v>0.60777447646337668</v>
      </c>
      <c r="CW26" s="926">
        <v>1.377008154221778</v>
      </c>
      <c r="CX26" s="922" t="s">
        <v>878</v>
      </c>
      <c r="CY26" s="923" t="s">
        <v>1471</v>
      </c>
      <c r="CZ26" s="1011" t="s">
        <v>1471</v>
      </c>
      <c r="DA26" s="1011" t="s">
        <v>1471</v>
      </c>
      <c r="DB26" s="922" t="s">
        <v>878</v>
      </c>
      <c r="DC26" s="923" t="s">
        <v>1471</v>
      </c>
      <c r="DD26" s="1016" t="s">
        <v>1471</v>
      </c>
      <c r="DE26" s="1016" t="s">
        <v>1471</v>
      </c>
      <c r="DF26" s="922" t="s">
        <v>878</v>
      </c>
      <c r="DG26" s="923" t="s">
        <v>1471</v>
      </c>
      <c r="DH26" s="922" t="s">
        <v>878</v>
      </c>
      <c r="DI26" s="924" t="s">
        <v>1471</v>
      </c>
    </row>
    <row r="27" spans="1:113" ht="13.5" customHeight="1">
      <c r="A27" s="925" t="s">
        <v>224</v>
      </c>
      <c r="B27" s="910" t="s">
        <v>713</v>
      </c>
      <c r="C27" s="910"/>
      <c r="D27" s="911">
        <v>38</v>
      </c>
      <c r="E27" s="911">
        <v>44</v>
      </c>
      <c r="F27" s="911">
        <v>134</v>
      </c>
      <c r="G27" s="911">
        <v>27</v>
      </c>
      <c r="H27" s="911">
        <v>528</v>
      </c>
      <c r="I27" s="911">
        <v>1494</v>
      </c>
      <c r="J27" s="911">
        <v>172</v>
      </c>
      <c r="K27" s="926">
        <v>2.2998918076734891</v>
      </c>
      <c r="L27" s="926">
        <v>0.50517083303839605</v>
      </c>
      <c r="M27" s="926">
        <v>1.8448558680909666</v>
      </c>
      <c r="N27" s="926">
        <v>0.56541662069466103</v>
      </c>
      <c r="O27" s="912">
        <v>0.96974719625241268</v>
      </c>
      <c r="P27" s="927">
        <v>0.92882993802928948</v>
      </c>
      <c r="Q27" s="912">
        <v>1.1224593612478961</v>
      </c>
      <c r="R27" s="911" t="s">
        <v>1325</v>
      </c>
      <c r="S27" s="911" t="s">
        <v>1325</v>
      </c>
      <c r="T27" s="911" t="s">
        <v>1325</v>
      </c>
      <c r="U27" s="911" t="s">
        <v>1325</v>
      </c>
      <c r="V27" s="914">
        <v>28</v>
      </c>
      <c r="W27" s="914">
        <v>154</v>
      </c>
      <c r="X27" s="915">
        <v>15</v>
      </c>
      <c r="Y27" s="916">
        <v>0.69</v>
      </c>
      <c r="Z27" s="917">
        <v>0.97</v>
      </c>
      <c r="AA27" s="917">
        <v>0.92</v>
      </c>
      <c r="AB27" s="917">
        <v>0</v>
      </c>
      <c r="AC27" s="917">
        <v>0.54</v>
      </c>
      <c r="AD27" s="917">
        <v>1.5</v>
      </c>
      <c r="AE27" s="918">
        <v>1.1399999999999999</v>
      </c>
      <c r="AF27" s="919">
        <v>10</v>
      </c>
      <c r="AG27" s="914">
        <v>15</v>
      </c>
      <c r="AH27" s="914">
        <v>25</v>
      </c>
      <c r="AI27" s="911" t="s">
        <v>1325</v>
      </c>
      <c r="AJ27" s="914">
        <v>136</v>
      </c>
      <c r="AK27" s="914">
        <v>285</v>
      </c>
      <c r="AL27" s="920">
        <v>45</v>
      </c>
      <c r="AM27" s="916">
        <v>2.8</v>
      </c>
      <c r="AN27" s="917">
        <v>0.81</v>
      </c>
      <c r="AO27" s="917">
        <v>1.56</v>
      </c>
      <c r="AP27" s="917">
        <v>0.57999999999999996</v>
      </c>
      <c r="AQ27" s="917">
        <v>1.2</v>
      </c>
      <c r="AR27" s="917">
        <v>0.7</v>
      </c>
      <c r="AS27" s="918">
        <v>1.37</v>
      </c>
      <c r="AT27" s="911" t="s">
        <v>1325</v>
      </c>
      <c r="AU27" s="911" t="s">
        <v>1325</v>
      </c>
      <c r="AV27" s="914">
        <v>12</v>
      </c>
      <c r="AW27" s="911" t="s">
        <v>1325</v>
      </c>
      <c r="AX27" s="914">
        <v>27</v>
      </c>
      <c r="AY27" s="914">
        <v>130</v>
      </c>
      <c r="AZ27" s="915">
        <v>11</v>
      </c>
      <c r="BA27" s="916">
        <v>0</v>
      </c>
      <c r="BB27" s="917">
        <v>0.15</v>
      </c>
      <c r="BC27" s="917">
        <v>2.33</v>
      </c>
      <c r="BD27" s="917">
        <v>0</v>
      </c>
      <c r="BE27" s="917">
        <v>0.64</v>
      </c>
      <c r="BF27" s="917">
        <v>1.52</v>
      </c>
      <c r="BG27" s="921">
        <v>0.98</v>
      </c>
      <c r="BH27" s="911">
        <v>10</v>
      </c>
      <c r="BI27" s="911" t="s">
        <v>1325</v>
      </c>
      <c r="BJ27" s="911">
        <v>29</v>
      </c>
      <c r="BK27" s="911" t="s">
        <v>1325</v>
      </c>
      <c r="BL27" s="911">
        <v>58</v>
      </c>
      <c r="BM27" s="911">
        <v>322</v>
      </c>
      <c r="BN27" s="911">
        <v>34</v>
      </c>
      <c r="BO27" s="926">
        <v>3.2185667937092073</v>
      </c>
      <c r="BP27" s="926">
        <v>0.35746790120843791</v>
      </c>
      <c r="BQ27" s="926">
        <v>2.1195952116284325</v>
      </c>
      <c r="BR27" s="926">
        <v>0.32886349776464996</v>
      </c>
      <c r="BS27" s="926">
        <v>0.50359984926853918</v>
      </c>
      <c r="BT27" s="927">
        <v>1.2631485929469306</v>
      </c>
      <c r="BU27" s="926">
        <v>1.1676328372222451</v>
      </c>
      <c r="BV27" s="911" t="s">
        <v>1325</v>
      </c>
      <c r="BW27" s="911" t="s">
        <v>1325</v>
      </c>
      <c r="BX27" s="911" t="s">
        <v>1325</v>
      </c>
      <c r="BY27" s="911" t="s">
        <v>1325</v>
      </c>
      <c r="BZ27" s="914">
        <v>13</v>
      </c>
      <c r="CA27" s="914">
        <v>56</v>
      </c>
      <c r="CB27" s="911" t="s">
        <v>1325</v>
      </c>
      <c r="CC27" s="916">
        <v>1.6</v>
      </c>
      <c r="CD27" s="917">
        <v>0.95</v>
      </c>
      <c r="CE27" s="917">
        <v>3.56</v>
      </c>
      <c r="CF27" s="917">
        <v>0.56000000000000005</v>
      </c>
      <c r="CG27" s="917">
        <v>0.59</v>
      </c>
      <c r="CH27" s="917">
        <v>0.94</v>
      </c>
      <c r="CI27" s="921">
        <v>0.86</v>
      </c>
      <c r="CJ27" s="911">
        <v>12</v>
      </c>
      <c r="CK27" s="911" t="s">
        <v>1325</v>
      </c>
      <c r="CL27" s="911">
        <v>44</v>
      </c>
      <c r="CM27" s="911">
        <v>15</v>
      </c>
      <c r="CN27" s="911">
        <v>208</v>
      </c>
      <c r="CO27" s="911">
        <v>403</v>
      </c>
      <c r="CP27" s="911">
        <v>39</v>
      </c>
      <c r="CQ27" s="926">
        <v>2.4764799069720218</v>
      </c>
      <c r="CR27" s="926">
        <v>0.19068219705664213</v>
      </c>
      <c r="CS27" s="926">
        <v>2.0811952301817538</v>
      </c>
      <c r="CT27" s="926">
        <v>1.0735328565687821</v>
      </c>
      <c r="CU27" s="926">
        <v>1.424688200747301</v>
      </c>
      <c r="CV27" s="926">
        <v>0.77013884275718958</v>
      </c>
      <c r="CW27" s="926">
        <v>0.84986399703798643</v>
      </c>
      <c r="CX27" s="922" t="s">
        <v>878</v>
      </c>
      <c r="CY27" s="923" t="s">
        <v>1471</v>
      </c>
      <c r="CZ27" s="1011" t="s">
        <v>1471</v>
      </c>
      <c r="DA27" s="1011" t="s">
        <v>1471</v>
      </c>
      <c r="DB27" s="922" t="s">
        <v>792</v>
      </c>
      <c r="DC27" s="923" t="s">
        <v>2654</v>
      </c>
      <c r="DD27" s="1016" t="s">
        <v>878</v>
      </c>
      <c r="DE27" s="1016" t="s">
        <v>792</v>
      </c>
      <c r="DF27" s="922" t="s">
        <v>878</v>
      </c>
      <c r="DG27" s="923" t="s">
        <v>1471</v>
      </c>
      <c r="DH27" s="922" t="s">
        <v>878</v>
      </c>
      <c r="DI27" s="924" t="s">
        <v>1471</v>
      </c>
    </row>
    <row r="28" spans="1:113">
      <c r="A28" s="925" t="s">
        <v>286</v>
      </c>
      <c r="B28" s="910" t="s">
        <v>612</v>
      </c>
      <c r="C28" s="910"/>
      <c r="D28" s="911" t="s">
        <v>1325</v>
      </c>
      <c r="E28" s="911" t="s">
        <v>1325</v>
      </c>
      <c r="F28" s="911" t="s">
        <v>1325</v>
      </c>
      <c r="G28" s="911" t="s">
        <v>1325</v>
      </c>
      <c r="H28" s="911">
        <v>16</v>
      </c>
      <c r="I28" s="911">
        <v>156</v>
      </c>
      <c r="J28" s="911" t="s">
        <v>1325</v>
      </c>
      <c r="K28" s="926"/>
      <c r="L28" s="926">
        <v>0.65172260579145114</v>
      </c>
      <c r="M28" s="926">
        <v>0.6258778860230958</v>
      </c>
      <c r="N28" s="926"/>
      <c r="O28" s="912">
        <v>2.44974739555609</v>
      </c>
      <c r="P28" s="927">
        <v>0.6308671629644681</v>
      </c>
      <c r="Q28" s="912">
        <v>0.56418372785907811</v>
      </c>
      <c r="R28" s="911" t="s">
        <v>1325</v>
      </c>
      <c r="S28" s="911" t="s">
        <v>1325</v>
      </c>
      <c r="T28" s="911" t="s">
        <v>1325</v>
      </c>
      <c r="U28" s="911" t="s">
        <v>1325</v>
      </c>
      <c r="V28" s="911" t="s">
        <v>1325</v>
      </c>
      <c r="W28" s="919">
        <v>15</v>
      </c>
      <c r="X28" s="911" t="s">
        <v>1325</v>
      </c>
      <c r="Y28" s="919"/>
      <c r="Z28" s="919">
        <v>0</v>
      </c>
      <c r="AA28" s="919">
        <v>8.74</v>
      </c>
      <c r="AB28" s="919"/>
      <c r="AC28" s="919">
        <v>1.26</v>
      </c>
      <c r="AD28" s="919">
        <v>0.61</v>
      </c>
      <c r="AE28" s="919">
        <v>0</v>
      </c>
      <c r="AF28" s="911" t="s">
        <v>1325</v>
      </c>
      <c r="AG28" s="911" t="s">
        <v>1325</v>
      </c>
      <c r="AH28" s="911" t="s">
        <v>1325</v>
      </c>
      <c r="AI28" s="911" t="s">
        <v>1325</v>
      </c>
      <c r="AJ28" s="911" t="s">
        <v>1325</v>
      </c>
      <c r="AK28" s="919">
        <v>33</v>
      </c>
      <c r="AL28" s="911" t="s">
        <v>1325</v>
      </c>
      <c r="AM28" s="919"/>
      <c r="AN28" s="919">
        <v>0</v>
      </c>
      <c r="AO28" s="919">
        <v>0</v>
      </c>
      <c r="AP28" s="919"/>
      <c r="AQ28" s="919">
        <v>0.83</v>
      </c>
      <c r="AR28" s="919">
        <v>1.89</v>
      </c>
      <c r="AS28" s="919">
        <v>1.46</v>
      </c>
      <c r="AT28" s="911" t="s">
        <v>1325</v>
      </c>
      <c r="AU28" s="911" t="s">
        <v>1325</v>
      </c>
      <c r="AV28" s="911" t="s">
        <v>1325</v>
      </c>
      <c r="AW28" s="911" t="s">
        <v>1325</v>
      </c>
      <c r="AX28" s="911" t="s">
        <v>1325</v>
      </c>
      <c r="AY28" s="919">
        <v>12</v>
      </c>
      <c r="AZ28" s="911" t="s">
        <v>1325</v>
      </c>
      <c r="BA28" s="919"/>
      <c r="BB28" s="919">
        <v>0</v>
      </c>
      <c r="BC28" s="919">
        <v>0</v>
      </c>
      <c r="BD28" s="919"/>
      <c r="BE28" s="919">
        <v>1.3</v>
      </c>
      <c r="BF28" s="919">
        <v>0.43</v>
      </c>
      <c r="BG28" s="929">
        <v>2.1800000000000002</v>
      </c>
      <c r="BH28" s="911" t="s">
        <v>1325</v>
      </c>
      <c r="BI28" s="911" t="s">
        <v>1325</v>
      </c>
      <c r="BJ28" s="911" t="s">
        <v>1325</v>
      </c>
      <c r="BK28" s="911" t="s">
        <v>1325</v>
      </c>
      <c r="BL28" s="911" t="s">
        <v>1325</v>
      </c>
      <c r="BM28" s="911">
        <v>29</v>
      </c>
      <c r="BN28" s="911" t="s">
        <v>1325</v>
      </c>
      <c r="BO28" s="926"/>
      <c r="BP28" s="926">
        <v>0.98318861314561812</v>
      </c>
      <c r="BQ28" s="926">
        <v>0</v>
      </c>
      <c r="BR28" s="926"/>
      <c r="BS28" s="926">
        <v>4.5057864908941339</v>
      </c>
      <c r="BT28" s="927">
        <v>0.44813988942802291</v>
      </c>
      <c r="BU28" s="926">
        <v>0</v>
      </c>
      <c r="BV28" s="911" t="s">
        <v>1325</v>
      </c>
      <c r="BW28" s="911" t="s">
        <v>1325</v>
      </c>
      <c r="BX28" s="911" t="s">
        <v>1325</v>
      </c>
      <c r="BY28" s="911" t="s">
        <v>1325</v>
      </c>
      <c r="BZ28" s="911" t="s">
        <v>1325</v>
      </c>
      <c r="CA28" s="911" t="s">
        <v>1325</v>
      </c>
      <c r="CB28" s="911" t="s">
        <v>1325</v>
      </c>
      <c r="CC28" s="919"/>
      <c r="CD28" s="919">
        <v>0</v>
      </c>
      <c r="CE28" s="919">
        <v>0</v>
      </c>
      <c r="CF28" s="919"/>
      <c r="CG28" s="919">
        <v>0</v>
      </c>
      <c r="CH28" s="919">
        <v>0.92</v>
      </c>
      <c r="CI28" s="919">
        <v>0</v>
      </c>
      <c r="CJ28" s="911" t="s">
        <v>1325</v>
      </c>
      <c r="CK28" s="911" t="s">
        <v>1325</v>
      </c>
      <c r="CL28" s="911" t="s">
        <v>1325</v>
      </c>
      <c r="CM28" s="911" t="s">
        <v>1325</v>
      </c>
      <c r="CN28" s="911" t="s">
        <v>1325</v>
      </c>
      <c r="CO28" s="911">
        <v>43</v>
      </c>
      <c r="CP28" s="911" t="s">
        <v>1325</v>
      </c>
      <c r="CQ28" s="926"/>
      <c r="CR28" s="926">
        <v>0.71328529845434407</v>
      </c>
      <c r="CS28" s="926">
        <v>0</v>
      </c>
      <c r="CT28" s="926"/>
      <c r="CU28" s="926">
        <v>3.5235230407980644</v>
      </c>
      <c r="CV28" s="926">
        <v>0.52307082232250024</v>
      </c>
      <c r="CW28" s="926">
        <v>0.61694549102910956</v>
      </c>
      <c r="CX28" s="922" t="s">
        <v>792</v>
      </c>
      <c r="CY28" s="923" t="s">
        <v>2655</v>
      </c>
      <c r="CZ28" s="1011" t="s">
        <v>878</v>
      </c>
      <c r="DA28" s="1011" t="s">
        <v>792</v>
      </c>
      <c r="DB28" s="922" t="s">
        <v>878</v>
      </c>
      <c r="DC28" s="923" t="s">
        <v>1471</v>
      </c>
      <c r="DD28" s="1016" t="s">
        <v>1471</v>
      </c>
      <c r="DE28" s="1016" t="s">
        <v>1471</v>
      </c>
      <c r="DF28" s="922" t="s">
        <v>878</v>
      </c>
      <c r="DG28" s="923" t="s">
        <v>1471</v>
      </c>
      <c r="DH28" s="922" t="s">
        <v>878</v>
      </c>
      <c r="DI28" s="924" t="s">
        <v>1471</v>
      </c>
    </row>
    <row r="29" spans="1:113">
      <c r="A29" s="925" t="s">
        <v>66</v>
      </c>
      <c r="B29" s="910" t="s">
        <v>628</v>
      </c>
      <c r="C29" s="910"/>
      <c r="D29" s="911" t="s">
        <v>1325</v>
      </c>
      <c r="E29" s="911" t="s">
        <v>1325</v>
      </c>
      <c r="F29" s="911" t="s">
        <v>1325</v>
      </c>
      <c r="G29" s="911" t="s">
        <v>1325</v>
      </c>
      <c r="H29" s="911">
        <v>15</v>
      </c>
      <c r="I29" s="911">
        <v>135</v>
      </c>
      <c r="J29" s="911" t="s">
        <v>1325</v>
      </c>
      <c r="K29" s="926"/>
      <c r="L29" s="926">
        <v>0.54345137419969869</v>
      </c>
      <c r="M29" s="926"/>
      <c r="N29" s="926"/>
      <c r="O29" s="912">
        <v>1.4866885552468057</v>
      </c>
      <c r="P29" s="927">
        <v>0.67343462111851637</v>
      </c>
      <c r="Q29" s="912">
        <v>1.3108884984949232</v>
      </c>
      <c r="R29" s="911" t="s">
        <v>1325</v>
      </c>
      <c r="S29" s="911" t="s">
        <v>1325</v>
      </c>
      <c r="T29" s="911" t="s">
        <v>1325</v>
      </c>
      <c r="U29" s="911" t="s">
        <v>1325</v>
      </c>
      <c r="V29" s="911" t="s">
        <v>1325</v>
      </c>
      <c r="W29" s="919">
        <v>14</v>
      </c>
      <c r="X29" s="911" t="s">
        <v>1325</v>
      </c>
      <c r="Y29" s="919"/>
      <c r="Z29" s="919">
        <v>0</v>
      </c>
      <c r="AA29" s="919"/>
      <c r="AB29" s="919"/>
      <c r="AC29" s="919">
        <v>0</v>
      </c>
      <c r="AD29" s="919">
        <v>1.33</v>
      </c>
      <c r="AE29" s="919">
        <v>0</v>
      </c>
      <c r="AF29" s="911" t="s">
        <v>1325</v>
      </c>
      <c r="AG29" s="911" t="s">
        <v>1325</v>
      </c>
      <c r="AH29" s="911" t="s">
        <v>1325</v>
      </c>
      <c r="AI29" s="911" t="s">
        <v>1325</v>
      </c>
      <c r="AJ29" s="911" t="s">
        <v>1325</v>
      </c>
      <c r="AK29" s="919">
        <v>30</v>
      </c>
      <c r="AL29" s="911" t="s">
        <v>1325</v>
      </c>
      <c r="AM29" s="919"/>
      <c r="AN29" s="919">
        <v>0</v>
      </c>
      <c r="AO29" s="919"/>
      <c r="AP29" s="919"/>
      <c r="AQ29" s="919">
        <v>2.2000000000000002</v>
      </c>
      <c r="AR29" s="919">
        <v>0.79</v>
      </c>
      <c r="AS29" s="919">
        <v>1.64</v>
      </c>
      <c r="AT29" s="911" t="s">
        <v>1325</v>
      </c>
      <c r="AU29" s="911" t="s">
        <v>1325</v>
      </c>
      <c r="AV29" s="911" t="s">
        <v>1325</v>
      </c>
      <c r="AW29" s="911" t="s">
        <v>1325</v>
      </c>
      <c r="AX29" s="911" t="s">
        <v>1325</v>
      </c>
      <c r="AY29" s="911" t="s">
        <v>1325</v>
      </c>
      <c r="AZ29" s="911" t="s">
        <v>1325</v>
      </c>
      <c r="BA29" s="919"/>
      <c r="BB29" s="919">
        <v>0</v>
      </c>
      <c r="BC29" s="919"/>
      <c r="BD29" s="919"/>
      <c r="BE29" s="919">
        <v>0</v>
      </c>
      <c r="BF29" s="919">
        <v>1.06</v>
      </c>
      <c r="BG29" s="929">
        <v>0</v>
      </c>
      <c r="BH29" s="911" t="s">
        <v>1325</v>
      </c>
      <c r="BI29" s="911" t="s">
        <v>1325</v>
      </c>
      <c r="BJ29" s="911" t="s">
        <v>1325</v>
      </c>
      <c r="BK29" s="911" t="s">
        <v>1325</v>
      </c>
      <c r="BL29" s="911" t="s">
        <v>1325</v>
      </c>
      <c r="BM29" s="911">
        <v>24</v>
      </c>
      <c r="BN29" s="911" t="s">
        <v>1325</v>
      </c>
      <c r="BO29" s="926"/>
      <c r="BP29" s="926">
        <v>0</v>
      </c>
      <c r="BQ29" s="926"/>
      <c r="BR29" s="926"/>
      <c r="BS29" s="926">
        <v>0.54326105696962002</v>
      </c>
      <c r="BT29" s="927">
        <v>0.97234765511196397</v>
      </c>
      <c r="BU29" s="926">
        <v>0</v>
      </c>
      <c r="BV29" s="911" t="s">
        <v>1325</v>
      </c>
      <c r="BW29" s="911" t="s">
        <v>1325</v>
      </c>
      <c r="BX29" s="911" t="s">
        <v>1325</v>
      </c>
      <c r="BY29" s="911" t="s">
        <v>1325</v>
      </c>
      <c r="BZ29" s="911" t="s">
        <v>1325</v>
      </c>
      <c r="CA29" s="911" t="s">
        <v>1325</v>
      </c>
      <c r="CB29" s="911" t="s">
        <v>1325</v>
      </c>
      <c r="CC29" s="919"/>
      <c r="CD29" s="919">
        <v>0</v>
      </c>
      <c r="CE29" s="919"/>
      <c r="CF29" s="919"/>
      <c r="CG29" s="919">
        <v>0</v>
      </c>
      <c r="CH29" s="919">
        <v>0.14000000000000001</v>
      </c>
      <c r="CI29" s="919">
        <v>0</v>
      </c>
      <c r="CJ29" s="911" t="s">
        <v>1325</v>
      </c>
      <c r="CK29" s="911" t="s">
        <v>1325</v>
      </c>
      <c r="CL29" s="911" t="s">
        <v>1325</v>
      </c>
      <c r="CM29" s="911" t="s">
        <v>1325</v>
      </c>
      <c r="CN29" s="911" t="s">
        <v>1325</v>
      </c>
      <c r="CO29" s="911">
        <v>45</v>
      </c>
      <c r="CP29" s="911" t="s">
        <v>1325</v>
      </c>
      <c r="CQ29" s="926"/>
      <c r="CR29" s="926">
        <v>1.195470522970377</v>
      </c>
      <c r="CS29" s="926"/>
      <c r="CT29" s="926"/>
      <c r="CU29" s="926">
        <v>2.0869429681169116</v>
      </c>
      <c r="CV29" s="926">
        <v>0.36787202182891232</v>
      </c>
      <c r="CW29" s="926">
        <v>1.3819716413894227</v>
      </c>
      <c r="CX29" s="930" t="s">
        <v>1386</v>
      </c>
      <c r="CY29" s="923" t="s">
        <v>1386</v>
      </c>
      <c r="CZ29" s="930" t="s">
        <v>1386</v>
      </c>
      <c r="DA29" s="923" t="s">
        <v>1386</v>
      </c>
      <c r="DB29" s="930" t="s">
        <v>1386</v>
      </c>
      <c r="DC29" s="923" t="s">
        <v>1386</v>
      </c>
      <c r="DD29" s="1016" t="s">
        <v>1386</v>
      </c>
      <c r="DE29" s="1016" t="s">
        <v>1386</v>
      </c>
      <c r="DF29" s="930" t="s">
        <v>1386</v>
      </c>
      <c r="DG29" s="931" t="s">
        <v>1386</v>
      </c>
      <c r="DH29" s="930" t="s">
        <v>1386</v>
      </c>
      <c r="DI29" s="932" t="s">
        <v>1386</v>
      </c>
    </row>
    <row r="30" spans="1:113">
      <c r="A30" s="925" t="s">
        <v>382</v>
      </c>
      <c r="B30" s="910" t="s">
        <v>607</v>
      </c>
      <c r="C30" s="910"/>
      <c r="D30" s="911" t="s">
        <v>1325</v>
      </c>
      <c r="E30" s="911" t="s">
        <v>1325</v>
      </c>
      <c r="F30" s="911" t="s">
        <v>1325</v>
      </c>
      <c r="G30" s="911" t="s">
        <v>1325</v>
      </c>
      <c r="H30" s="911" t="s">
        <v>1325</v>
      </c>
      <c r="I30" s="911" t="s">
        <v>1325</v>
      </c>
      <c r="J30" s="911" t="s">
        <v>1325</v>
      </c>
      <c r="K30" s="926"/>
      <c r="L30" s="926"/>
      <c r="M30" s="926"/>
      <c r="N30" s="926"/>
      <c r="O30" s="912"/>
      <c r="P30" s="927">
        <v>0.58002592440631273</v>
      </c>
      <c r="Q30" s="912"/>
      <c r="R30" s="911" t="s">
        <v>1325</v>
      </c>
      <c r="S30" s="911" t="s">
        <v>1325</v>
      </c>
      <c r="T30" s="911" t="s">
        <v>1325</v>
      </c>
      <c r="U30" s="911" t="s">
        <v>1325</v>
      </c>
      <c r="V30" s="911" t="s">
        <v>1325</v>
      </c>
      <c r="W30" s="911" t="s">
        <v>1325</v>
      </c>
      <c r="X30" s="911" t="s">
        <v>1325</v>
      </c>
      <c r="Y30" s="919"/>
      <c r="Z30" s="919"/>
      <c r="AA30" s="919"/>
      <c r="AB30" s="919"/>
      <c r="AC30" s="919"/>
      <c r="AD30" s="919">
        <v>0</v>
      </c>
      <c r="AE30" s="919"/>
      <c r="AF30" s="911" t="s">
        <v>1325</v>
      </c>
      <c r="AG30" s="911" t="s">
        <v>1325</v>
      </c>
      <c r="AH30" s="911" t="s">
        <v>1325</v>
      </c>
      <c r="AI30" s="911" t="s">
        <v>1325</v>
      </c>
      <c r="AJ30" s="911" t="s">
        <v>1325</v>
      </c>
      <c r="AK30" s="911" t="s">
        <v>1325</v>
      </c>
      <c r="AL30" s="911" t="s">
        <v>1325</v>
      </c>
      <c r="AM30" s="919"/>
      <c r="AN30" s="919"/>
      <c r="AO30" s="919"/>
      <c r="AP30" s="919"/>
      <c r="AQ30" s="919"/>
      <c r="AR30" s="919">
        <v>0.96</v>
      </c>
      <c r="AS30" s="919"/>
      <c r="AT30" s="911" t="s">
        <v>1325</v>
      </c>
      <c r="AU30" s="911" t="s">
        <v>1325</v>
      </c>
      <c r="AV30" s="911" t="s">
        <v>1325</v>
      </c>
      <c r="AW30" s="911" t="s">
        <v>1325</v>
      </c>
      <c r="AX30" s="911" t="s">
        <v>1325</v>
      </c>
      <c r="AY30" s="911" t="s">
        <v>1325</v>
      </c>
      <c r="AZ30" s="911" t="s">
        <v>1325</v>
      </c>
      <c r="BA30" s="919"/>
      <c r="BB30" s="919"/>
      <c r="BC30" s="919"/>
      <c r="BD30" s="919"/>
      <c r="BE30" s="919"/>
      <c r="BF30" s="919">
        <v>1.86</v>
      </c>
      <c r="BG30" s="929"/>
      <c r="BH30" s="911" t="s">
        <v>1325</v>
      </c>
      <c r="BI30" s="911" t="s">
        <v>1325</v>
      </c>
      <c r="BJ30" s="911" t="s">
        <v>1325</v>
      </c>
      <c r="BK30" s="911" t="s">
        <v>1325</v>
      </c>
      <c r="BL30" s="911" t="s">
        <v>1325</v>
      </c>
      <c r="BM30" s="911" t="s">
        <v>1325</v>
      </c>
      <c r="BN30" s="911" t="s">
        <v>1325</v>
      </c>
      <c r="BO30" s="926"/>
      <c r="BP30" s="926"/>
      <c r="BQ30" s="926"/>
      <c r="BR30" s="926"/>
      <c r="BS30" s="926"/>
      <c r="BT30" s="927">
        <v>0.82700358266682328</v>
      </c>
      <c r="BU30" s="926"/>
      <c r="BV30" s="911" t="s">
        <v>1325</v>
      </c>
      <c r="BW30" s="911" t="s">
        <v>1325</v>
      </c>
      <c r="BX30" s="911" t="s">
        <v>1325</v>
      </c>
      <c r="BY30" s="911" t="s">
        <v>1325</v>
      </c>
      <c r="BZ30" s="911" t="s">
        <v>1325</v>
      </c>
      <c r="CA30" s="911" t="s">
        <v>1325</v>
      </c>
      <c r="CB30" s="911" t="s">
        <v>1325</v>
      </c>
      <c r="CC30" s="919"/>
      <c r="CD30" s="919"/>
      <c r="CE30" s="919"/>
      <c r="CF30" s="919"/>
      <c r="CG30" s="919"/>
      <c r="CH30" s="919">
        <v>0</v>
      </c>
      <c r="CI30" s="919"/>
      <c r="CJ30" s="911" t="s">
        <v>1325</v>
      </c>
      <c r="CK30" s="911" t="s">
        <v>1325</v>
      </c>
      <c r="CL30" s="911" t="s">
        <v>1325</v>
      </c>
      <c r="CM30" s="911" t="s">
        <v>1325</v>
      </c>
      <c r="CN30" s="911" t="s">
        <v>1325</v>
      </c>
      <c r="CO30" s="911" t="s">
        <v>1325</v>
      </c>
      <c r="CP30" s="911" t="s">
        <v>1325</v>
      </c>
      <c r="CQ30" s="926"/>
      <c r="CR30" s="926"/>
      <c r="CS30" s="926"/>
      <c r="CT30" s="926"/>
      <c r="CU30" s="926"/>
      <c r="CV30" s="927">
        <v>0.57176917473805422</v>
      </c>
      <c r="CW30" s="926"/>
      <c r="CX30" s="930" t="s">
        <v>1386</v>
      </c>
      <c r="CY30" s="923" t="s">
        <v>1386</v>
      </c>
      <c r="CZ30" s="930" t="s">
        <v>1386</v>
      </c>
      <c r="DA30" s="923" t="s">
        <v>1386</v>
      </c>
      <c r="DB30" s="930" t="s">
        <v>1386</v>
      </c>
      <c r="DC30" s="923" t="s">
        <v>1386</v>
      </c>
      <c r="DD30" s="1016" t="s">
        <v>1386</v>
      </c>
      <c r="DE30" s="1016" t="s">
        <v>1386</v>
      </c>
      <c r="DF30" s="930" t="s">
        <v>1386</v>
      </c>
      <c r="DG30" s="931" t="s">
        <v>1386</v>
      </c>
      <c r="DH30" s="930" t="s">
        <v>1386</v>
      </c>
      <c r="DI30" s="932" t="s">
        <v>1386</v>
      </c>
    </row>
    <row r="31" spans="1:113">
      <c r="A31" s="925" t="s">
        <v>1163</v>
      </c>
      <c r="B31" s="910" t="s">
        <v>798</v>
      </c>
      <c r="C31" s="910"/>
      <c r="D31" s="911" t="s">
        <v>1325</v>
      </c>
      <c r="E31" s="911" t="s">
        <v>1325</v>
      </c>
      <c r="F31" s="911" t="s">
        <v>1325</v>
      </c>
      <c r="G31" s="911" t="s">
        <v>1325</v>
      </c>
      <c r="H31" s="911">
        <v>39</v>
      </c>
      <c r="I31" s="911">
        <v>329</v>
      </c>
      <c r="J31" s="911">
        <v>26</v>
      </c>
      <c r="K31" s="926">
        <v>0.95011650631136102</v>
      </c>
      <c r="L31" s="926">
        <v>0.79262059503113769</v>
      </c>
      <c r="M31" s="926">
        <v>0.86638199722230091</v>
      </c>
      <c r="N31" s="926"/>
      <c r="O31" s="912">
        <v>1.0080591234129677</v>
      </c>
      <c r="P31" s="927">
        <v>1.0091407096367591</v>
      </c>
      <c r="Q31" s="912">
        <v>1.123758236459897</v>
      </c>
      <c r="R31" s="911" t="s">
        <v>1325</v>
      </c>
      <c r="S31" s="911" t="s">
        <v>1325</v>
      </c>
      <c r="T31" s="911" t="s">
        <v>1325</v>
      </c>
      <c r="U31" s="911" t="s">
        <v>1325</v>
      </c>
      <c r="V31" s="911" t="s">
        <v>1325</v>
      </c>
      <c r="W31" s="914">
        <v>25</v>
      </c>
      <c r="X31" s="911" t="s">
        <v>1325</v>
      </c>
      <c r="Y31" s="916">
        <v>0</v>
      </c>
      <c r="Z31" s="917">
        <v>0</v>
      </c>
      <c r="AA31" s="917">
        <v>0</v>
      </c>
      <c r="AB31" s="917"/>
      <c r="AC31" s="917">
        <v>0.81</v>
      </c>
      <c r="AD31" s="917">
        <v>1.92</v>
      </c>
      <c r="AE31" s="918">
        <v>1.45</v>
      </c>
      <c r="AF31" s="911" t="s">
        <v>1325</v>
      </c>
      <c r="AG31" s="911" t="s">
        <v>1325</v>
      </c>
      <c r="AH31" s="911" t="s">
        <v>1325</v>
      </c>
      <c r="AI31" s="911" t="s">
        <v>1325</v>
      </c>
      <c r="AJ31" s="911" t="s">
        <v>1325</v>
      </c>
      <c r="AK31" s="914">
        <v>38</v>
      </c>
      <c r="AL31" s="911" t="s">
        <v>1325</v>
      </c>
      <c r="AM31" s="916">
        <v>1.81</v>
      </c>
      <c r="AN31" s="917">
        <v>3.58</v>
      </c>
      <c r="AO31" s="917">
        <v>0</v>
      </c>
      <c r="AP31" s="917"/>
      <c r="AQ31" s="917">
        <v>0.73</v>
      </c>
      <c r="AR31" s="917">
        <v>0.74</v>
      </c>
      <c r="AS31" s="918">
        <v>1.32</v>
      </c>
      <c r="AT31" s="911" t="s">
        <v>1325</v>
      </c>
      <c r="AU31" s="911" t="s">
        <v>1325</v>
      </c>
      <c r="AV31" s="911" t="s">
        <v>1325</v>
      </c>
      <c r="AW31" s="911" t="s">
        <v>1325</v>
      </c>
      <c r="AX31" s="911" t="s">
        <v>1325</v>
      </c>
      <c r="AY31" s="914">
        <v>22</v>
      </c>
      <c r="AZ31" s="911" t="s">
        <v>1325</v>
      </c>
      <c r="BA31" s="916">
        <v>0</v>
      </c>
      <c r="BB31" s="917">
        <v>0</v>
      </c>
      <c r="BC31" s="917">
        <v>3.34</v>
      </c>
      <c r="BD31" s="917"/>
      <c r="BE31" s="917">
        <v>1.92</v>
      </c>
      <c r="BF31" s="917">
        <v>0.49</v>
      </c>
      <c r="BG31" s="921">
        <v>1.89</v>
      </c>
      <c r="BH31" s="911" t="s">
        <v>1325</v>
      </c>
      <c r="BI31" s="911" t="s">
        <v>1325</v>
      </c>
      <c r="BJ31" s="911" t="s">
        <v>1325</v>
      </c>
      <c r="BK31" s="911" t="s">
        <v>1325</v>
      </c>
      <c r="BL31" s="911" t="s">
        <v>1325</v>
      </c>
      <c r="BM31" s="911">
        <v>65</v>
      </c>
      <c r="BN31" s="911" t="s">
        <v>1325</v>
      </c>
      <c r="BO31" s="926">
        <v>2.7399499094664037</v>
      </c>
      <c r="BP31" s="926">
        <v>1.1409735005199804</v>
      </c>
      <c r="BQ31" s="926">
        <v>0</v>
      </c>
      <c r="BR31" s="926"/>
      <c r="BS31" s="926">
        <v>0.84017790067724829</v>
      </c>
      <c r="BT31" s="926">
        <v>1.3224265547151997</v>
      </c>
      <c r="BU31" s="926">
        <v>0.70804119895140782</v>
      </c>
      <c r="BV31" s="911" t="s">
        <v>1325</v>
      </c>
      <c r="BW31" s="911" t="s">
        <v>1325</v>
      </c>
      <c r="BX31" s="911" t="s">
        <v>1325</v>
      </c>
      <c r="BY31" s="911" t="s">
        <v>1325</v>
      </c>
      <c r="BZ31" s="911" t="s">
        <v>1325</v>
      </c>
      <c r="CA31" s="914">
        <v>10</v>
      </c>
      <c r="CB31" s="911" t="s">
        <v>1325</v>
      </c>
      <c r="CC31" s="916">
        <v>0</v>
      </c>
      <c r="CD31" s="917">
        <v>0</v>
      </c>
      <c r="CE31" s="917">
        <v>0</v>
      </c>
      <c r="CF31" s="917"/>
      <c r="CG31" s="917">
        <v>0</v>
      </c>
      <c r="CH31" s="917">
        <v>4.4400000000000004</v>
      </c>
      <c r="CI31" s="921">
        <v>2.2599999999999998</v>
      </c>
      <c r="CJ31" s="911" t="s">
        <v>1325</v>
      </c>
      <c r="CK31" s="911" t="s">
        <v>1325</v>
      </c>
      <c r="CL31" s="911" t="s">
        <v>1325</v>
      </c>
      <c r="CM31" s="911" t="s">
        <v>1325</v>
      </c>
      <c r="CN31" s="911">
        <v>17</v>
      </c>
      <c r="CO31" s="911">
        <v>142</v>
      </c>
      <c r="CP31" s="911">
        <v>12</v>
      </c>
      <c r="CQ31" s="926">
        <v>0.5508935606823846</v>
      </c>
      <c r="CR31" s="926">
        <v>0.45089221019639902</v>
      </c>
      <c r="CS31" s="926">
        <v>0.66782235432708281</v>
      </c>
      <c r="CT31" s="926"/>
      <c r="CU31" s="926">
        <v>1.0300256062884574</v>
      </c>
      <c r="CV31" s="927">
        <v>1.0264688245957416</v>
      </c>
      <c r="CW31" s="926">
        <v>1.2177671358865243</v>
      </c>
      <c r="CX31" s="922" t="s">
        <v>878</v>
      </c>
      <c r="CY31" s="923" t="s">
        <v>1471</v>
      </c>
      <c r="CZ31" s="1011" t="s">
        <v>1471</v>
      </c>
      <c r="DA31" s="1011" t="s">
        <v>1471</v>
      </c>
      <c r="DB31" s="922" t="s">
        <v>878</v>
      </c>
      <c r="DC31" s="923" t="s">
        <v>1471</v>
      </c>
      <c r="DD31" s="1016" t="s">
        <v>1471</v>
      </c>
      <c r="DE31" s="1016" t="s">
        <v>1471</v>
      </c>
      <c r="DF31" s="922" t="s">
        <v>878</v>
      </c>
      <c r="DG31" s="923" t="s">
        <v>1471</v>
      </c>
      <c r="DH31" s="922" t="s">
        <v>878</v>
      </c>
      <c r="DI31" s="924" t="s">
        <v>1471</v>
      </c>
    </row>
    <row r="32" spans="1:113" ht="14.25" customHeight="1">
      <c r="A32" s="925" t="s">
        <v>454</v>
      </c>
      <c r="B32" s="910" t="s">
        <v>818</v>
      </c>
      <c r="C32" s="910"/>
      <c r="D32" s="911">
        <v>32</v>
      </c>
      <c r="E32" s="911">
        <v>92</v>
      </c>
      <c r="F32" s="911">
        <v>148</v>
      </c>
      <c r="G32" s="911">
        <v>38</v>
      </c>
      <c r="H32" s="911">
        <v>524</v>
      </c>
      <c r="I32" s="911">
        <v>2011</v>
      </c>
      <c r="J32" s="911">
        <v>231</v>
      </c>
      <c r="K32" s="926">
        <v>1.7533561520350369</v>
      </c>
      <c r="L32" s="926">
        <v>0.41901154417650383</v>
      </c>
      <c r="M32" s="926">
        <v>1.5189974949809735</v>
      </c>
      <c r="N32" s="926">
        <v>0.72771283313065582</v>
      </c>
      <c r="O32" s="912">
        <v>0.97533388312676994</v>
      </c>
      <c r="P32" s="927">
        <v>1.0577425691673032</v>
      </c>
      <c r="Q32" s="912">
        <v>1.0098321927325709</v>
      </c>
      <c r="R32" s="911" t="s">
        <v>1325</v>
      </c>
      <c r="S32" s="914">
        <v>24</v>
      </c>
      <c r="T32" s="914">
        <v>16</v>
      </c>
      <c r="U32" s="911" t="s">
        <v>1325</v>
      </c>
      <c r="V32" s="914">
        <v>31</v>
      </c>
      <c r="W32" s="914">
        <v>236</v>
      </c>
      <c r="X32" s="915">
        <v>28</v>
      </c>
      <c r="Y32" s="916">
        <v>2.02</v>
      </c>
      <c r="Z32" s="917">
        <v>1.05</v>
      </c>
      <c r="AA32" s="917">
        <v>1.51</v>
      </c>
      <c r="AB32" s="917">
        <v>0.17</v>
      </c>
      <c r="AC32" s="917">
        <v>0.47</v>
      </c>
      <c r="AD32" s="917">
        <v>1.28</v>
      </c>
      <c r="AE32" s="918">
        <v>1.1299999999999999</v>
      </c>
      <c r="AF32" s="911" t="s">
        <v>1325</v>
      </c>
      <c r="AG32" s="914">
        <v>19</v>
      </c>
      <c r="AH32" s="914">
        <v>16</v>
      </c>
      <c r="AI32" s="911" t="s">
        <v>1325</v>
      </c>
      <c r="AJ32" s="914">
        <v>86</v>
      </c>
      <c r="AK32" s="914">
        <v>255</v>
      </c>
      <c r="AL32" s="920">
        <v>23</v>
      </c>
      <c r="AM32" s="916">
        <v>0.81</v>
      </c>
      <c r="AN32" s="917">
        <v>0.66</v>
      </c>
      <c r="AO32" s="917">
        <v>1.22</v>
      </c>
      <c r="AP32" s="917">
        <v>1.01</v>
      </c>
      <c r="AQ32" s="917">
        <v>1.29</v>
      </c>
      <c r="AR32" s="917">
        <v>0.95</v>
      </c>
      <c r="AS32" s="918">
        <v>0.74</v>
      </c>
      <c r="AT32" s="911" t="s">
        <v>1325</v>
      </c>
      <c r="AU32" s="911" t="s">
        <v>1325</v>
      </c>
      <c r="AV32" s="914">
        <v>15</v>
      </c>
      <c r="AW32" s="911" t="s">
        <v>1325</v>
      </c>
      <c r="AX32" s="914">
        <v>13</v>
      </c>
      <c r="AY32" s="914">
        <v>108</v>
      </c>
      <c r="AZ32" s="915">
        <v>23</v>
      </c>
      <c r="BA32" s="916">
        <v>2.08</v>
      </c>
      <c r="BB32" s="917">
        <v>0.17</v>
      </c>
      <c r="BC32" s="917">
        <v>3.1</v>
      </c>
      <c r="BD32" s="917">
        <v>0.36</v>
      </c>
      <c r="BE32" s="917">
        <v>0.4</v>
      </c>
      <c r="BF32" s="917">
        <v>1.0900000000000001</v>
      </c>
      <c r="BG32" s="921">
        <v>2.02</v>
      </c>
      <c r="BH32" s="911" t="s">
        <v>1325</v>
      </c>
      <c r="BI32" s="911" t="s">
        <v>1325</v>
      </c>
      <c r="BJ32" s="911">
        <v>22</v>
      </c>
      <c r="BK32" s="911" t="s">
        <v>1325</v>
      </c>
      <c r="BL32" s="911">
        <v>62</v>
      </c>
      <c r="BM32" s="911">
        <v>426</v>
      </c>
      <c r="BN32" s="911">
        <v>38</v>
      </c>
      <c r="BO32" s="926">
        <v>1.225072982975796</v>
      </c>
      <c r="BP32" s="926">
        <v>0.15087913134122008</v>
      </c>
      <c r="BQ32" s="926">
        <v>1.2575836402874194</v>
      </c>
      <c r="BR32" s="926">
        <v>0.43033447994319579</v>
      </c>
      <c r="BS32" s="926">
        <v>0.59818530273359882</v>
      </c>
      <c r="BT32" s="926">
        <v>1.7626280178609484</v>
      </c>
      <c r="BU32" s="926">
        <v>0.93096014356363277</v>
      </c>
      <c r="BV32" s="911" t="s">
        <v>1325</v>
      </c>
      <c r="BW32" s="911" t="s">
        <v>1325</v>
      </c>
      <c r="BX32" s="911" t="s">
        <v>1325</v>
      </c>
      <c r="BY32" s="911" t="s">
        <v>1325</v>
      </c>
      <c r="BZ32" s="914">
        <v>31</v>
      </c>
      <c r="CA32" s="914">
        <v>78</v>
      </c>
      <c r="CB32" s="911" t="s">
        <v>1325</v>
      </c>
      <c r="CC32" s="916">
        <v>1.2</v>
      </c>
      <c r="CD32" s="917">
        <v>0.83</v>
      </c>
      <c r="CE32" s="917">
        <v>1.83</v>
      </c>
      <c r="CF32" s="917">
        <v>2.14</v>
      </c>
      <c r="CG32" s="917">
        <v>1.38</v>
      </c>
      <c r="CH32" s="917">
        <v>0.74</v>
      </c>
      <c r="CI32" s="921">
        <v>0.66</v>
      </c>
      <c r="CJ32" s="911">
        <v>18</v>
      </c>
      <c r="CK32" s="911">
        <v>21</v>
      </c>
      <c r="CL32" s="911">
        <v>65</v>
      </c>
      <c r="CM32" s="911">
        <v>12</v>
      </c>
      <c r="CN32" s="911">
        <v>258</v>
      </c>
      <c r="CO32" s="911">
        <v>715</v>
      </c>
      <c r="CP32" s="911">
        <v>83</v>
      </c>
      <c r="CQ32" s="926">
        <v>2.553804185315852</v>
      </c>
      <c r="CR32" s="926">
        <v>0.2414979500360816</v>
      </c>
      <c r="CS32" s="926">
        <v>1.7222603062235078</v>
      </c>
      <c r="CT32" s="926">
        <v>0.58723970064652353</v>
      </c>
      <c r="CU32" s="926">
        <v>1.3181169129670167</v>
      </c>
      <c r="CV32" s="927">
        <v>0.84985269725479351</v>
      </c>
      <c r="CW32" s="926">
        <v>0.92304883902847135</v>
      </c>
      <c r="CX32" s="922" t="s">
        <v>878</v>
      </c>
      <c r="CY32" s="923" t="s">
        <v>1471</v>
      </c>
      <c r="CZ32" s="1011" t="s">
        <v>1471</v>
      </c>
      <c r="DA32" s="1011" t="s">
        <v>1471</v>
      </c>
      <c r="DB32" s="922" t="s">
        <v>792</v>
      </c>
      <c r="DC32" s="923" t="s">
        <v>1485</v>
      </c>
      <c r="DD32" s="1016" t="s">
        <v>878</v>
      </c>
      <c r="DE32" s="1016" t="s">
        <v>792</v>
      </c>
      <c r="DF32" s="922" t="s">
        <v>878</v>
      </c>
      <c r="DG32" s="923" t="s">
        <v>1471</v>
      </c>
      <c r="DH32" s="922" t="s">
        <v>878</v>
      </c>
      <c r="DI32" s="924" t="s">
        <v>1471</v>
      </c>
    </row>
    <row r="33" spans="1:113">
      <c r="A33" s="925" t="s">
        <v>471</v>
      </c>
      <c r="B33" s="910" t="s">
        <v>544</v>
      </c>
      <c r="C33" s="910"/>
      <c r="D33" s="911" t="s">
        <v>1325</v>
      </c>
      <c r="E33" s="911">
        <v>12</v>
      </c>
      <c r="F33" s="911">
        <v>10</v>
      </c>
      <c r="G33" s="911" t="s">
        <v>1325</v>
      </c>
      <c r="H33" s="911">
        <v>47</v>
      </c>
      <c r="I33" s="911">
        <v>579</v>
      </c>
      <c r="J33" s="911">
        <v>31</v>
      </c>
      <c r="K33" s="926">
        <v>1.8883898979816678</v>
      </c>
      <c r="L33" s="926">
        <v>0.28756463730469395</v>
      </c>
      <c r="M33" s="926">
        <v>1.653400977361239</v>
      </c>
      <c r="N33" s="926">
        <v>2.0921934212141746</v>
      </c>
      <c r="O33" s="912">
        <v>0.86465047206959345</v>
      </c>
      <c r="P33" s="927">
        <v>1.2213758715226553</v>
      </c>
      <c r="Q33" s="912">
        <v>0.6087603264428374</v>
      </c>
      <c r="R33" s="911" t="s">
        <v>1325</v>
      </c>
      <c r="S33" s="911" t="s">
        <v>1325</v>
      </c>
      <c r="T33" s="911" t="s">
        <v>1325</v>
      </c>
      <c r="U33" s="911" t="s">
        <v>1325</v>
      </c>
      <c r="V33" s="911" t="s">
        <v>1325</v>
      </c>
      <c r="W33" s="914">
        <v>65</v>
      </c>
      <c r="X33" s="911" t="s">
        <v>1325</v>
      </c>
      <c r="Y33" s="916">
        <v>0</v>
      </c>
      <c r="Z33" s="917">
        <v>0.2</v>
      </c>
      <c r="AA33" s="917">
        <v>2.98</v>
      </c>
      <c r="AB33" s="917">
        <v>0</v>
      </c>
      <c r="AC33" s="917">
        <v>1.17</v>
      </c>
      <c r="AD33" s="917">
        <v>1.0900000000000001</v>
      </c>
      <c r="AE33" s="918">
        <v>0.33</v>
      </c>
      <c r="AF33" s="911" t="s">
        <v>1325</v>
      </c>
      <c r="AG33" s="911" t="s">
        <v>1325</v>
      </c>
      <c r="AH33" s="911" t="s">
        <v>1325</v>
      </c>
      <c r="AI33" s="911" t="s">
        <v>1325</v>
      </c>
      <c r="AJ33" s="911" t="s">
        <v>1325</v>
      </c>
      <c r="AK33" s="914">
        <v>71</v>
      </c>
      <c r="AL33" s="911" t="s">
        <v>1325</v>
      </c>
      <c r="AM33" s="916">
        <v>0</v>
      </c>
      <c r="AN33" s="917">
        <v>0.42</v>
      </c>
      <c r="AO33" s="917">
        <v>0</v>
      </c>
      <c r="AP33" s="917">
        <v>9.66</v>
      </c>
      <c r="AQ33" s="917">
        <v>0.78</v>
      </c>
      <c r="AR33" s="917">
        <v>1.43</v>
      </c>
      <c r="AS33" s="918">
        <v>0.68</v>
      </c>
      <c r="AT33" s="911" t="s">
        <v>1325</v>
      </c>
      <c r="AU33" s="911" t="s">
        <v>1325</v>
      </c>
      <c r="AV33" s="911" t="s">
        <v>1325</v>
      </c>
      <c r="AW33" s="911" t="s">
        <v>1325</v>
      </c>
      <c r="AX33" s="911" t="s">
        <v>1325</v>
      </c>
      <c r="AY33" s="914">
        <v>28</v>
      </c>
      <c r="AZ33" s="911" t="s">
        <v>1325</v>
      </c>
      <c r="BA33" s="916">
        <v>8.2899999999999991</v>
      </c>
      <c r="BB33" s="917">
        <v>0</v>
      </c>
      <c r="BC33" s="917">
        <v>3.59</v>
      </c>
      <c r="BD33" s="917">
        <v>0</v>
      </c>
      <c r="BE33" s="917">
        <v>0.33</v>
      </c>
      <c r="BF33" s="917">
        <v>1.1200000000000001</v>
      </c>
      <c r="BG33" s="921">
        <v>0.8</v>
      </c>
      <c r="BH33" s="911" t="s">
        <v>1325</v>
      </c>
      <c r="BI33" s="911" t="s">
        <v>1325</v>
      </c>
      <c r="BJ33" s="911" t="s">
        <v>1325</v>
      </c>
      <c r="BK33" s="911" t="s">
        <v>1325</v>
      </c>
      <c r="BL33" s="911" t="s">
        <v>1325</v>
      </c>
      <c r="BM33" s="911">
        <v>121</v>
      </c>
      <c r="BN33" s="911" t="s">
        <v>1325</v>
      </c>
      <c r="BO33" s="926">
        <v>3.7566727739930941</v>
      </c>
      <c r="BP33" s="926">
        <v>0.23092800477528083</v>
      </c>
      <c r="BQ33" s="926">
        <v>1.5961541773931873</v>
      </c>
      <c r="BR33" s="926">
        <v>1.680735177227362</v>
      </c>
      <c r="BS33" s="926">
        <v>0.78782538938908964</v>
      </c>
      <c r="BT33" s="926">
        <v>1.2590905364398601</v>
      </c>
      <c r="BU33" s="926">
        <v>0.47059507485597613</v>
      </c>
      <c r="BV33" s="911" t="s">
        <v>1325</v>
      </c>
      <c r="BW33" s="911" t="s">
        <v>1325</v>
      </c>
      <c r="BX33" s="911" t="s">
        <v>1325</v>
      </c>
      <c r="BY33" s="911" t="s">
        <v>1325</v>
      </c>
      <c r="BZ33" s="911" t="s">
        <v>1325</v>
      </c>
      <c r="CA33" s="914">
        <v>15</v>
      </c>
      <c r="CB33" s="911" t="s">
        <v>1325</v>
      </c>
      <c r="CC33" s="916">
        <v>0</v>
      </c>
      <c r="CD33" s="917">
        <v>1.66</v>
      </c>
      <c r="CE33" s="917">
        <v>0</v>
      </c>
      <c r="CF33" s="917">
        <v>0</v>
      </c>
      <c r="CG33" s="917">
        <v>2.25</v>
      </c>
      <c r="CH33" s="917">
        <v>0.75</v>
      </c>
      <c r="CI33" s="921">
        <v>0</v>
      </c>
      <c r="CJ33" s="911" t="s">
        <v>1325</v>
      </c>
      <c r="CK33" s="911" t="s">
        <v>1325</v>
      </c>
      <c r="CL33" s="911" t="s">
        <v>1325</v>
      </c>
      <c r="CM33" s="911" t="s">
        <v>1325</v>
      </c>
      <c r="CN33" s="911">
        <v>20</v>
      </c>
      <c r="CO33" s="911">
        <v>236</v>
      </c>
      <c r="CP33" s="911">
        <v>14</v>
      </c>
      <c r="CQ33" s="926">
        <v>0.91057470970966858</v>
      </c>
      <c r="CR33" s="926">
        <v>0.17438639940673711</v>
      </c>
      <c r="CS33" s="926">
        <v>2.0581799068200342</v>
      </c>
      <c r="CT33" s="926">
        <v>1.6998674098724187</v>
      </c>
      <c r="CU33" s="926">
        <v>0.90880808863907403</v>
      </c>
      <c r="CV33" s="927">
        <v>1.212259440455081</v>
      </c>
      <c r="CW33" s="926">
        <v>0.67572323749278873</v>
      </c>
      <c r="CX33" s="922" t="s">
        <v>878</v>
      </c>
      <c r="CY33" s="923" t="s">
        <v>1471</v>
      </c>
      <c r="CZ33" s="1011" t="s">
        <v>1471</v>
      </c>
      <c r="DA33" s="1011" t="s">
        <v>1471</v>
      </c>
      <c r="DB33" s="922" t="s">
        <v>878</v>
      </c>
      <c r="DC33" s="923" t="s">
        <v>1471</v>
      </c>
      <c r="DD33" s="1016" t="s">
        <v>1471</v>
      </c>
      <c r="DE33" s="1016" t="s">
        <v>1471</v>
      </c>
      <c r="DF33" s="922" t="s">
        <v>878</v>
      </c>
      <c r="DG33" s="923" t="s">
        <v>1471</v>
      </c>
      <c r="DH33" s="922" t="s">
        <v>878</v>
      </c>
      <c r="DI33" s="924" t="s">
        <v>1471</v>
      </c>
    </row>
    <row r="34" spans="1:113">
      <c r="A34" s="925" t="s">
        <v>416</v>
      </c>
      <c r="B34" s="910" t="s">
        <v>531</v>
      </c>
      <c r="C34" s="910"/>
      <c r="D34" s="911">
        <v>10</v>
      </c>
      <c r="E34" s="911">
        <v>25</v>
      </c>
      <c r="F34" s="911">
        <v>21</v>
      </c>
      <c r="G34" s="911" t="s">
        <v>1325</v>
      </c>
      <c r="H34" s="911">
        <v>136</v>
      </c>
      <c r="I34" s="911">
        <v>1262</v>
      </c>
      <c r="J34" s="911">
        <v>76</v>
      </c>
      <c r="K34" s="926">
        <v>2.0817708512670952</v>
      </c>
      <c r="L34" s="926">
        <v>0.81075873497894357</v>
      </c>
      <c r="M34" s="926">
        <v>2.4469656648456355</v>
      </c>
      <c r="N34" s="926">
        <v>1.1428016674280614</v>
      </c>
      <c r="O34" s="912">
        <v>1.024446189482545</v>
      </c>
      <c r="P34" s="927">
        <v>0.78771557411568571</v>
      </c>
      <c r="Q34" s="912">
        <v>0.87914232438351581</v>
      </c>
      <c r="R34" s="911" t="s">
        <v>1325</v>
      </c>
      <c r="S34" s="911" t="s">
        <v>1325</v>
      </c>
      <c r="T34" s="911" t="s">
        <v>1325</v>
      </c>
      <c r="U34" s="911" t="s">
        <v>1325</v>
      </c>
      <c r="V34" s="911" t="s">
        <v>1325</v>
      </c>
      <c r="W34" s="914">
        <v>86</v>
      </c>
      <c r="X34" s="911" t="s">
        <v>1325</v>
      </c>
      <c r="Y34" s="916">
        <v>0</v>
      </c>
      <c r="Z34" s="917">
        <v>2.62</v>
      </c>
      <c r="AA34" s="917">
        <v>0</v>
      </c>
      <c r="AB34" s="917">
        <v>0</v>
      </c>
      <c r="AC34" s="917">
        <v>0.61</v>
      </c>
      <c r="AD34" s="917">
        <v>1.26</v>
      </c>
      <c r="AE34" s="918">
        <v>0.82</v>
      </c>
      <c r="AF34" s="911" t="s">
        <v>1325</v>
      </c>
      <c r="AG34" s="914">
        <v>10</v>
      </c>
      <c r="AH34" s="911" t="s">
        <v>1325</v>
      </c>
      <c r="AI34" s="911" t="s">
        <v>1325</v>
      </c>
      <c r="AJ34" s="914">
        <v>19</v>
      </c>
      <c r="AK34" s="914">
        <v>267</v>
      </c>
      <c r="AL34" s="920">
        <v>24</v>
      </c>
      <c r="AM34" s="916">
        <v>0</v>
      </c>
      <c r="AN34" s="917">
        <v>1.77</v>
      </c>
      <c r="AO34" s="917">
        <v>1.1200000000000001</v>
      </c>
      <c r="AP34" s="917">
        <v>1.96</v>
      </c>
      <c r="AQ34" s="917">
        <v>0.68</v>
      </c>
      <c r="AR34" s="917">
        <v>0.93</v>
      </c>
      <c r="AS34" s="918">
        <v>1.47</v>
      </c>
      <c r="AT34" s="911" t="s">
        <v>1325</v>
      </c>
      <c r="AU34" s="911" t="s">
        <v>1325</v>
      </c>
      <c r="AV34" s="911" t="s">
        <v>1325</v>
      </c>
      <c r="AW34" s="911" t="s">
        <v>1325</v>
      </c>
      <c r="AX34" s="911" t="s">
        <v>1325</v>
      </c>
      <c r="AY34" s="914">
        <v>71</v>
      </c>
      <c r="AZ34" s="911" t="s">
        <v>1325</v>
      </c>
      <c r="BA34" s="916">
        <v>3.58</v>
      </c>
      <c r="BB34" s="917">
        <v>1.1200000000000001</v>
      </c>
      <c r="BC34" s="917">
        <v>1.92</v>
      </c>
      <c r="BD34" s="917">
        <v>0</v>
      </c>
      <c r="BE34" s="917">
        <v>1.01</v>
      </c>
      <c r="BF34" s="917">
        <v>0.71</v>
      </c>
      <c r="BG34" s="921">
        <v>1.19</v>
      </c>
      <c r="BH34" s="911" t="s">
        <v>1325</v>
      </c>
      <c r="BI34" s="911" t="s">
        <v>1325</v>
      </c>
      <c r="BJ34" s="911" t="s">
        <v>1325</v>
      </c>
      <c r="BK34" s="911" t="s">
        <v>1325</v>
      </c>
      <c r="BL34" s="911">
        <v>23</v>
      </c>
      <c r="BM34" s="911">
        <v>207</v>
      </c>
      <c r="BN34" s="911">
        <v>14</v>
      </c>
      <c r="BO34" s="926">
        <v>0</v>
      </c>
      <c r="BP34" s="926">
        <v>0.19773854516613368</v>
      </c>
      <c r="BQ34" s="926">
        <v>3.0493521324722712</v>
      </c>
      <c r="BR34" s="926">
        <v>1.2161922243433039</v>
      </c>
      <c r="BS34" s="926">
        <v>1.1299675213144194</v>
      </c>
      <c r="BT34" s="926">
        <v>0.86867639082307135</v>
      </c>
      <c r="BU34" s="926">
        <v>1.0449545556244144</v>
      </c>
      <c r="BV34" s="911" t="s">
        <v>1325</v>
      </c>
      <c r="BW34" s="911" t="s">
        <v>1325</v>
      </c>
      <c r="BX34" s="911" t="s">
        <v>1325</v>
      </c>
      <c r="BY34" s="911" t="s">
        <v>1325</v>
      </c>
      <c r="BZ34" s="911" t="s">
        <v>1325</v>
      </c>
      <c r="CA34" s="914">
        <v>41</v>
      </c>
      <c r="CB34" s="911" t="s">
        <v>1325</v>
      </c>
      <c r="CC34" s="916">
        <v>6.13</v>
      </c>
      <c r="CD34" s="917">
        <v>0</v>
      </c>
      <c r="CE34" s="917">
        <v>3.36</v>
      </c>
      <c r="CF34" s="917">
        <v>0</v>
      </c>
      <c r="CG34" s="917">
        <v>1.66</v>
      </c>
      <c r="CH34" s="917">
        <v>0.64</v>
      </c>
      <c r="CI34" s="921">
        <v>0</v>
      </c>
      <c r="CJ34" s="911" t="s">
        <v>1325</v>
      </c>
      <c r="CK34" s="911" t="s">
        <v>1325</v>
      </c>
      <c r="CL34" s="911">
        <v>11</v>
      </c>
      <c r="CM34" s="911" t="s">
        <v>1325</v>
      </c>
      <c r="CN34" s="911">
        <v>66</v>
      </c>
      <c r="CO34" s="911">
        <v>494</v>
      </c>
      <c r="CP34" s="911">
        <v>23</v>
      </c>
      <c r="CQ34" s="926">
        <v>4.0813958557388563</v>
      </c>
      <c r="CR34" s="926">
        <v>0.29725884755158222</v>
      </c>
      <c r="CS34" s="926">
        <v>3.1394976874134768</v>
      </c>
      <c r="CT34" s="926">
        <v>1.3628583116810473</v>
      </c>
      <c r="CU34" s="926">
        <v>1.2357448740268056</v>
      </c>
      <c r="CV34" s="927">
        <v>0.6829151109736642</v>
      </c>
      <c r="CW34" s="926">
        <v>0.6222292052011319</v>
      </c>
      <c r="CX34" s="922" t="s">
        <v>792</v>
      </c>
      <c r="CY34" s="923" t="s">
        <v>2656</v>
      </c>
      <c r="CZ34" s="1011" t="s">
        <v>878</v>
      </c>
      <c r="DA34" s="1011" t="s">
        <v>792</v>
      </c>
      <c r="DB34" s="922" t="s">
        <v>792</v>
      </c>
      <c r="DC34" s="923" t="s">
        <v>1476</v>
      </c>
      <c r="DD34" s="1016" t="s">
        <v>878</v>
      </c>
      <c r="DE34" s="1016" t="s">
        <v>792</v>
      </c>
      <c r="DF34" s="922" t="s">
        <v>878</v>
      </c>
      <c r="DG34" s="923" t="s">
        <v>1471</v>
      </c>
      <c r="DH34" s="922" t="s">
        <v>878</v>
      </c>
      <c r="DI34" s="924" t="s">
        <v>1471</v>
      </c>
    </row>
    <row r="35" spans="1:113">
      <c r="A35" s="925" t="s">
        <v>327</v>
      </c>
      <c r="B35" s="910" t="s">
        <v>740</v>
      </c>
      <c r="C35" s="910"/>
      <c r="D35" s="911" t="s">
        <v>1325</v>
      </c>
      <c r="E35" s="911" t="s">
        <v>1325</v>
      </c>
      <c r="F35" s="911" t="s">
        <v>1325</v>
      </c>
      <c r="G35" s="911" t="s">
        <v>1325</v>
      </c>
      <c r="H35" s="911">
        <v>23</v>
      </c>
      <c r="I35" s="911">
        <v>185</v>
      </c>
      <c r="J35" s="911" t="s">
        <v>1325</v>
      </c>
      <c r="K35" s="926"/>
      <c r="L35" s="926">
        <v>0.26463053478592924</v>
      </c>
      <c r="M35" s="926">
        <v>1.8801767626113963</v>
      </c>
      <c r="N35" s="926"/>
      <c r="O35" s="912">
        <v>1.0513934131625562</v>
      </c>
      <c r="P35" s="927">
        <v>0.91874184719831931</v>
      </c>
      <c r="Q35" s="912">
        <v>0.57667922118462456</v>
      </c>
      <c r="R35" s="911" t="s">
        <v>1325</v>
      </c>
      <c r="S35" s="911" t="s">
        <v>1325</v>
      </c>
      <c r="T35" s="911" t="s">
        <v>1325</v>
      </c>
      <c r="U35" s="911" t="s">
        <v>1325</v>
      </c>
      <c r="V35" s="911" t="s">
        <v>1325</v>
      </c>
      <c r="W35" s="919">
        <v>12</v>
      </c>
      <c r="X35" s="911" t="s">
        <v>1325</v>
      </c>
      <c r="Y35" s="919"/>
      <c r="Z35" s="919">
        <v>0</v>
      </c>
      <c r="AA35" s="919">
        <v>6.65</v>
      </c>
      <c r="AB35" s="919"/>
      <c r="AC35" s="919">
        <v>1.89</v>
      </c>
      <c r="AD35" s="919">
        <v>0.54</v>
      </c>
      <c r="AE35" s="919">
        <v>0</v>
      </c>
      <c r="AF35" s="911" t="s">
        <v>1325</v>
      </c>
      <c r="AG35" s="911" t="s">
        <v>1325</v>
      </c>
      <c r="AH35" s="911" t="s">
        <v>1325</v>
      </c>
      <c r="AI35" s="911" t="s">
        <v>1325</v>
      </c>
      <c r="AJ35" s="911" t="s">
        <v>1325</v>
      </c>
      <c r="AK35" s="919">
        <v>47</v>
      </c>
      <c r="AL35" s="911" t="s">
        <v>1325</v>
      </c>
      <c r="AM35" s="919"/>
      <c r="AN35" s="919">
        <v>0.83</v>
      </c>
      <c r="AO35" s="919">
        <v>2.96</v>
      </c>
      <c r="AP35" s="919"/>
      <c r="AQ35" s="919">
        <v>0.78</v>
      </c>
      <c r="AR35" s="919">
        <v>0.54</v>
      </c>
      <c r="AS35" s="919">
        <v>0.57999999999999996</v>
      </c>
      <c r="AT35" s="911" t="s">
        <v>1325</v>
      </c>
      <c r="AU35" s="911" t="s">
        <v>1325</v>
      </c>
      <c r="AV35" s="911" t="s">
        <v>1325</v>
      </c>
      <c r="AW35" s="911" t="s">
        <v>1325</v>
      </c>
      <c r="AX35" s="911" t="s">
        <v>1325</v>
      </c>
      <c r="AY35" s="911" t="s">
        <v>1325</v>
      </c>
      <c r="AZ35" s="911" t="s">
        <v>1325</v>
      </c>
      <c r="BA35" s="919"/>
      <c r="BB35" s="919">
        <v>0</v>
      </c>
      <c r="BC35" s="919">
        <v>0</v>
      </c>
      <c r="BD35" s="919"/>
      <c r="BE35" s="919">
        <v>0</v>
      </c>
      <c r="BF35" s="919">
        <v>1.27</v>
      </c>
      <c r="BG35" s="929">
        <v>0</v>
      </c>
      <c r="BH35" s="911" t="s">
        <v>1325</v>
      </c>
      <c r="BI35" s="911" t="s">
        <v>1325</v>
      </c>
      <c r="BJ35" s="911" t="s">
        <v>1325</v>
      </c>
      <c r="BK35" s="911" t="s">
        <v>1325</v>
      </c>
      <c r="BL35" s="911" t="s">
        <v>1325</v>
      </c>
      <c r="BM35" s="911">
        <v>34</v>
      </c>
      <c r="BN35" s="911" t="s">
        <v>1325</v>
      </c>
      <c r="BO35" s="926"/>
      <c r="BP35" s="926">
        <v>0</v>
      </c>
      <c r="BQ35" s="926">
        <v>3.1921537486784262</v>
      </c>
      <c r="BR35" s="926"/>
      <c r="BS35" s="926">
        <v>0.52287626842185442</v>
      </c>
      <c r="BT35" s="926">
        <v>1.4115287347931424</v>
      </c>
      <c r="BU35" s="926">
        <v>1.2971333783265888</v>
      </c>
      <c r="BV35" s="911" t="s">
        <v>1325</v>
      </c>
      <c r="BW35" s="911" t="s">
        <v>1325</v>
      </c>
      <c r="BX35" s="911" t="s">
        <v>1325</v>
      </c>
      <c r="BY35" s="911" t="s">
        <v>1325</v>
      </c>
      <c r="BZ35" s="911" t="s">
        <v>1325</v>
      </c>
      <c r="CA35" s="911" t="s">
        <v>1325</v>
      </c>
      <c r="CB35" s="911" t="s">
        <v>1325</v>
      </c>
      <c r="CC35" s="919"/>
      <c r="CD35" s="919">
        <v>0</v>
      </c>
      <c r="CE35" s="919">
        <v>0</v>
      </c>
      <c r="CF35" s="919"/>
      <c r="CG35" s="919">
        <v>0</v>
      </c>
      <c r="CH35" s="919">
        <v>0.11</v>
      </c>
      <c r="CI35" s="919">
        <v>0</v>
      </c>
      <c r="CJ35" s="911" t="s">
        <v>1325</v>
      </c>
      <c r="CK35" s="911" t="s">
        <v>1325</v>
      </c>
      <c r="CL35" s="911" t="s">
        <v>1325</v>
      </c>
      <c r="CM35" s="911" t="s">
        <v>1325</v>
      </c>
      <c r="CN35" s="911">
        <v>10</v>
      </c>
      <c r="CO35" s="911">
        <v>59</v>
      </c>
      <c r="CP35" s="911" t="s">
        <v>1325</v>
      </c>
      <c r="CQ35" s="926"/>
      <c r="CR35" s="926">
        <v>0</v>
      </c>
      <c r="CS35" s="926">
        <v>0</v>
      </c>
      <c r="CT35" s="926"/>
      <c r="CU35" s="926">
        <v>1.6800019655875671</v>
      </c>
      <c r="CV35" s="927">
        <v>0.99796398403426567</v>
      </c>
      <c r="CW35" s="926">
        <v>0.62670353882544216</v>
      </c>
      <c r="CX35" s="930" t="s">
        <v>1386</v>
      </c>
      <c r="CY35" s="923" t="s">
        <v>1386</v>
      </c>
      <c r="CZ35" s="930" t="s">
        <v>1386</v>
      </c>
      <c r="DA35" s="923" t="s">
        <v>1386</v>
      </c>
      <c r="DB35" s="930" t="s">
        <v>1386</v>
      </c>
      <c r="DC35" s="923" t="s">
        <v>1386</v>
      </c>
      <c r="DD35" s="1016" t="s">
        <v>1386</v>
      </c>
      <c r="DE35" s="1016" t="s">
        <v>1386</v>
      </c>
      <c r="DF35" s="930" t="s">
        <v>1386</v>
      </c>
      <c r="DG35" s="931" t="s">
        <v>1386</v>
      </c>
      <c r="DH35" s="930" t="s">
        <v>1386</v>
      </c>
      <c r="DI35" s="932" t="s">
        <v>1386</v>
      </c>
    </row>
    <row r="36" spans="1:113" s="950" customFormat="1">
      <c r="A36" s="933" t="s">
        <v>1388</v>
      </c>
      <c r="B36" s="934" t="s">
        <v>1389</v>
      </c>
      <c r="C36" s="934"/>
      <c r="D36" s="911">
        <v>55</v>
      </c>
      <c r="E36" s="911">
        <v>15</v>
      </c>
      <c r="F36" s="911">
        <v>20</v>
      </c>
      <c r="G36" s="911" t="s">
        <v>1325</v>
      </c>
      <c r="H36" s="911">
        <v>246</v>
      </c>
      <c r="I36" s="911">
        <v>1254</v>
      </c>
      <c r="J36" s="911">
        <v>59</v>
      </c>
      <c r="K36" s="927">
        <v>1.86</v>
      </c>
      <c r="L36" s="927">
        <v>0.98</v>
      </c>
      <c r="M36" s="911">
        <v>1.49</v>
      </c>
      <c r="N36" s="911">
        <v>0.74</v>
      </c>
      <c r="O36" s="912">
        <v>1.07</v>
      </c>
      <c r="P36" s="927">
        <v>0.86</v>
      </c>
      <c r="Q36" s="912">
        <v>0.96</v>
      </c>
      <c r="R36" s="911" t="s">
        <v>1325</v>
      </c>
      <c r="S36" s="911" t="s">
        <v>1325</v>
      </c>
      <c r="T36" s="911" t="s">
        <v>1325</v>
      </c>
      <c r="U36" s="911" t="s">
        <v>1325</v>
      </c>
      <c r="V36" s="911" t="s">
        <v>1325</v>
      </c>
      <c r="W36" s="935">
        <v>89</v>
      </c>
      <c r="X36" s="911" t="s">
        <v>1325</v>
      </c>
      <c r="Y36" s="936">
        <v>1.54</v>
      </c>
      <c r="Z36" s="937">
        <v>0</v>
      </c>
      <c r="AA36" s="938">
        <v>1.1299999999999999</v>
      </c>
      <c r="AB36" s="938">
        <v>0</v>
      </c>
      <c r="AC36" s="937">
        <v>0.42</v>
      </c>
      <c r="AD36" s="937">
        <v>1.28</v>
      </c>
      <c r="AE36" s="939">
        <v>2.08</v>
      </c>
      <c r="AF36" s="940">
        <v>10</v>
      </c>
      <c r="AG36" s="911" t="s">
        <v>1325</v>
      </c>
      <c r="AH36" s="911" t="s">
        <v>1325</v>
      </c>
      <c r="AI36" s="911" t="s">
        <v>1325</v>
      </c>
      <c r="AJ36" s="940">
        <v>38</v>
      </c>
      <c r="AK36" s="940">
        <v>285</v>
      </c>
      <c r="AL36" s="941">
        <v>16</v>
      </c>
      <c r="AM36" s="936">
        <v>1.54</v>
      </c>
      <c r="AN36" s="937">
        <v>2.11</v>
      </c>
      <c r="AO36" s="942">
        <v>1.36</v>
      </c>
      <c r="AP36" s="942">
        <v>1.7</v>
      </c>
      <c r="AQ36" s="937">
        <v>0.72</v>
      </c>
      <c r="AR36" s="937">
        <v>1.02</v>
      </c>
      <c r="AS36" s="939">
        <v>1.21</v>
      </c>
      <c r="AT36" s="911" t="s">
        <v>1325</v>
      </c>
      <c r="AU36" s="911" t="s">
        <v>1325</v>
      </c>
      <c r="AV36" s="911" t="s">
        <v>1325</v>
      </c>
      <c r="AW36" s="911" t="s">
        <v>1325</v>
      </c>
      <c r="AX36" s="911" t="s">
        <v>1325</v>
      </c>
      <c r="AY36" s="940">
        <v>56</v>
      </c>
      <c r="AZ36" s="911" t="s">
        <v>1325</v>
      </c>
      <c r="BA36" s="936">
        <v>0</v>
      </c>
      <c r="BB36" s="937">
        <v>0</v>
      </c>
      <c r="BC36" s="938">
        <v>3.91</v>
      </c>
      <c r="BD36" s="938">
        <v>0</v>
      </c>
      <c r="BE36" s="937">
        <v>0.52</v>
      </c>
      <c r="BF36" s="937">
        <v>1.91</v>
      </c>
      <c r="BG36" s="943">
        <v>0.41</v>
      </c>
      <c r="BH36" s="911" t="s">
        <v>1325</v>
      </c>
      <c r="BI36" s="911" t="s">
        <v>1325</v>
      </c>
      <c r="BJ36" s="911" t="s">
        <v>1325</v>
      </c>
      <c r="BK36" s="911" t="s">
        <v>1325</v>
      </c>
      <c r="BL36" s="944">
        <v>21</v>
      </c>
      <c r="BM36" s="944">
        <v>224</v>
      </c>
      <c r="BN36" s="911" t="s">
        <v>1325</v>
      </c>
      <c r="BO36" s="945">
        <v>1.23</v>
      </c>
      <c r="BP36" s="945">
        <v>0.8</v>
      </c>
      <c r="BQ36" s="944">
        <v>2.31</v>
      </c>
      <c r="BR36" s="944">
        <v>2.29</v>
      </c>
      <c r="BS36" s="945">
        <v>0.52</v>
      </c>
      <c r="BT36" s="945">
        <v>1.39</v>
      </c>
      <c r="BU36" s="945">
        <v>0.9</v>
      </c>
      <c r="BV36" s="911" t="s">
        <v>1325</v>
      </c>
      <c r="BW36" s="911" t="s">
        <v>1325</v>
      </c>
      <c r="BX36" s="911" t="s">
        <v>1325</v>
      </c>
      <c r="BY36" s="911" t="s">
        <v>1325</v>
      </c>
      <c r="BZ36" s="911" t="s">
        <v>1325</v>
      </c>
      <c r="CA36" s="940">
        <v>37</v>
      </c>
      <c r="CB36" s="911" t="s">
        <v>1325</v>
      </c>
      <c r="CC36" s="936">
        <v>0</v>
      </c>
      <c r="CD36" s="937">
        <v>2.42</v>
      </c>
      <c r="CE36" s="938">
        <v>0</v>
      </c>
      <c r="CF36" s="938">
        <v>0</v>
      </c>
      <c r="CG36" s="937">
        <v>0.6</v>
      </c>
      <c r="CH36" s="937">
        <v>1.26</v>
      </c>
      <c r="CI36" s="939">
        <v>1.86</v>
      </c>
      <c r="CJ36" s="944">
        <v>27</v>
      </c>
      <c r="CK36" s="911" t="s">
        <v>1325</v>
      </c>
      <c r="CL36" s="911" t="s">
        <v>1325</v>
      </c>
      <c r="CM36" s="911" t="s">
        <v>1325</v>
      </c>
      <c r="CN36" s="944">
        <v>141</v>
      </c>
      <c r="CO36" s="944">
        <v>441</v>
      </c>
      <c r="CP36" s="944">
        <v>14</v>
      </c>
      <c r="CQ36" s="946">
        <v>2.4</v>
      </c>
      <c r="CR36" s="945">
        <v>0.68</v>
      </c>
      <c r="CS36" s="944">
        <v>1.1599999999999999</v>
      </c>
      <c r="CT36" s="944">
        <v>0</v>
      </c>
      <c r="CU36" s="945">
        <v>1.76</v>
      </c>
      <c r="CV36" s="945">
        <v>0.63</v>
      </c>
      <c r="CW36" s="945">
        <v>0.59</v>
      </c>
      <c r="CX36" s="922" t="s">
        <v>878</v>
      </c>
      <c r="CY36" s="923" t="s">
        <v>1471</v>
      </c>
      <c r="CZ36" s="1011" t="s">
        <v>1471</v>
      </c>
      <c r="DA36" s="1011" t="s">
        <v>1471</v>
      </c>
      <c r="DB36" s="922" t="s">
        <v>878</v>
      </c>
      <c r="DC36" s="923" t="s">
        <v>1471</v>
      </c>
      <c r="DD36" s="1016" t="s">
        <v>1471</v>
      </c>
      <c r="DE36" s="1016" t="s">
        <v>1471</v>
      </c>
      <c r="DF36" s="947" t="s">
        <v>878</v>
      </c>
      <c r="DG36" s="948" t="s">
        <v>1471</v>
      </c>
      <c r="DH36" s="947" t="s">
        <v>878</v>
      </c>
      <c r="DI36" s="949" t="s">
        <v>1471</v>
      </c>
    </row>
    <row r="37" spans="1:113">
      <c r="A37" s="925" t="s">
        <v>173</v>
      </c>
      <c r="B37" s="910" t="s">
        <v>576</v>
      </c>
      <c r="C37" s="910"/>
      <c r="D37" s="911" t="s">
        <v>1325</v>
      </c>
      <c r="E37" s="911" t="s">
        <v>1325</v>
      </c>
      <c r="F37" s="911" t="s">
        <v>1325</v>
      </c>
      <c r="G37" s="911" t="s">
        <v>1325</v>
      </c>
      <c r="H37" s="911">
        <v>10</v>
      </c>
      <c r="I37" s="911">
        <v>53</v>
      </c>
      <c r="J37" s="911" t="s">
        <v>1325</v>
      </c>
      <c r="K37" s="926">
        <v>2.471834348614367</v>
      </c>
      <c r="L37" s="926"/>
      <c r="M37" s="926"/>
      <c r="N37" s="926"/>
      <c r="O37" s="912">
        <v>1.2471859523880582</v>
      </c>
      <c r="P37" s="927">
        <v>0.84518436701677191</v>
      </c>
      <c r="Q37" s="912"/>
      <c r="R37" s="911" t="s">
        <v>1325</v>
      </c>
      <c r="S37" s="911" t="s">
        <v>1325</v>
      </c>
      <c r="T37" s="911" t="s">
        <v>1325</v>
      </c>
      <c r="U37" s="911" t="s">
        <v>1325</v>
      </c>
      <c r="V37" s="911" t="s">
        <v>1325</v>
      </c>
      <c r="W37" s="911" t="s">
        <v>1325</v>
      </c>
      <c r="X37" s="911" t="s">
        <v>1325</v>
      </c>
      <c r="Y37" s="916">
        <v>0</v>
      </c>
      <c r="Z37" s="917"/>
      <c r="AA37" s="917"/>
      <c r="AB37" s="917"/>
      <c r="AC37" s="917">
        <v>0</v>
      </c>
      <c r="AD37" s="917">
        <v>1.21</v>
      </c>
      <c r="AE37" s="918"/>
      <c r="AF37" s="911" t="s">
        <v>1325</v>
      </c>
      <c r="AG37" s="911" t="s">
        <v>1325</v>
      </c>
      <c r="AH37" s="911" t="s">
        <v>1325</v>
      </c>
      <c r="AI37" s="911" t="s">
        <v>1325</v>
      </c>
      <c r="AJ37" s="911" t="s">
        <v>1325</v>
      </c>
      <c r="AK37" s="914">
        <v>12</v>
      </c>
      <c r="AL37" s="911" t="s">
        <v>1325</v>
      </c>
      <c r="AM37" s="916">
        <v>2.0099999999999998</v>
      </c>
      <c r="AN37" s="917"/>
      <c r="AO37" s="917"/>
      <c r="AP37" s="917"/>
      <c r="AQ37" s="917">
        <v>2.19</v>
      </c>
      <c r="AR37" s="917">
        <v>1.0900000000000001</v>
      </c>
      <c r="AS37" s="918"/>
      <c r="AT37" s="911" t="s">
        <v>1325</v>
      </c>
      <c r="AU37" s="911" t="s">
        <v>1325</v>
      </c>
      <c r="AV37" s="911" t="s">
        <v>1325</v>
      </c>
      <c r="AW37" s="911" t="s">
        <v>1325</v>
      </c>
      <c r="AX37" s="911" t="s">
        <v>1325</v>
      </c>
      <c r="AY37" s="911" t="s">
        <v>1325</v>
      </c>
      <c r="AZ37" s="911" t="s">
        <v>1325</v>
      </c>
      <c r="BA37" s="916">
        <v>0</v>
      </c>
      <c r="BB37" s="917"/>
      <c r="BC37" s="917"/>
      <c r="BD37" s="917"/>
      <c r="BE37" s="917">
        <v>0</v>
      </c>
      <c r="BF37" s="917">
        <v>0.74</v>
      </c>
      <c r="BG37" s="921"/>
      <c r="BH37" s="911" t="s">
        <v>1325</v>
      </c>
      <c r="BI37" s="911" t="s">
        <v>1325</v>
      </c>
      <c r="BJ37" s="911" t="s">
        <v>1325</v>
      </c>
      <c r="BK37" s="911" t="s">
        <v>1325</v>
      </c>
      <c r="BL37" s="911" t="s">
        <v>1325</v>
      </c>
      <c r="BM37" s="911">
        <v>21</v>
      </c>
      <c r="BN37" s="911" t="s">
        <v>1325</v>
      </c>
      <c r="BO37" s="926">
        <v>1.3744441598918571</v>
      </c>
      <c r="BP37" s="926"/>
      <c r="BQ37" s="926"/>
      <c r="BR37" s="926"/>
      <c r="BS37" s="926">
        <v>1.2761827540620694</v>
      </c>
      <c r="BT37" s="927">
        <v>1.9016133277281504</v>
      </c>
      <c r="BU37" s="926"/>
      <c r="BV37" s="911" t="s">
        <v>1325</v>
      </c>
      <c r="BW37" s="911" t="s">
        <v>1325</v>
      </c>
      <c r="BX37" s="911" t="s">
        <v>1325</v>
      </c>
      <c r="BY37" s="911" t="s">
        <v>1325</v>
      </c>
      <c r="BZ37" s="911" t="s">
        <v>1325</v>
      </c>
      <c r="CA37" s="911" t="s">
        <v>1325</v>
      </c>
      <c r="CB37" s="911" t="s">
        <v>1325</v>
      </c>
      <c r="CC37" s="916">
        <v>0</v>
      </c>
      <c r="CD37" s="917"/>
      <c r="CE37" s="917"/>
      <c r="CF37" s="917"/>
      <c r="CG37" s="917">
        <v>0</v>
      </c>
      <c r="CH37" s="917">
        <v>1.1599999999999999</v>
      </c>
      <c r="CI37" s="921"/>
      <c r="CJ37" s="911" t="s">
        <v>1325</v>
      </c>
      <c r="CK37" s="911" t="s">
        <v>1325</v>
      </c>
      <c r="CL37" s="911" t="s">
        <v>1325</v>
      </c>
      <c r="CM37" s="911" t="s">
        <v>1325</v>
      </c>
      <c r="CN37" s="911" t="s">
        <v>1325</v>
      </c>
      <c r="CO37" s="911">
        <v>11</v>
      </c>
      <c r="CP37" s="911" t="s">
        <v>1325</v>
      </c>
      <c r="CQ37" s="926">
        <v>3.8300740983434438</v>
      </c>
      <c r="CR37" s="926"/>
      <c r="CS37" s="926"/>
      <c r="CT37" s="926"/>
      <c r="CU37" s="926">
        <v>0.30754167003055555</v>
      </c>
      <c r="CV37" s="927">
        <v>0.37189240135441526</v>
      </c>
      <c r="CW37" s="926"/>
      <c r="CX37" s="930" t="s">
        <v>1386</v>
      </c>
      <c r="CY37" s="923" t="s">
        <v>1386</v>
      </c>
      <c r="CZ37" s="930" t="s">
        <v>1386</v>
      </c>
      <c r="DA37" s="923" t="s">
        <v>1386</v>
      </c>
      <c r="DB37" s="930" t="s">
        <v>1386</v>
      </c>
      <c r="DC37" s="923" t="s">
        <v>1386</v>
      </c>
      <c r="DD37" s="1016" t="s">
        <v>1386</v>
      </c>
      <c r="DE37" s="1016" t="s">
        <v>1386</v>
      </c>
      <c r="DF37" s="930" t="s">
        <v>1386</v>
      </c>
      <c r="DG37" s="931" t="s">
        <v>1386</v>
      </c>
      <c r="DH37" s="930" t="s">
        <v>1386</v>
      </c>
      <c r="DI37" s="932" t="s">
        <v>1386</v>
      </c>
    </row>
    <row r="38" spans="1:113">
      <c r="A38" s="925" t="s">
        <v>16</v>
      </c>
      <c r="B38" s="910" t="s">
        <v>767</v>
      </c>
      <c r="C38" s="910"/>
      <c r="D38" s="911" t="s">
        <v>1325</v>
      </c>
      <c r="E38" s="911" t="s">
        <v>1325</v>
      </c>
      <c r="F38" s="911" t="s">
        <v>1325</v>
      </c>
      <c r="G38" s="911" t="s">
        <v>1325</v>
      </c>
      <c r="H38" s="911" t="s">
        <v>1325</v>
      </c>
      <c r="I38" s="911" t="s">
        <v>1325</v>
      </c>
      <c r="J38" s="911" t="s">
        <v>1325</v>
      </c>
      <c r="K38" s="926"/>
      <c r="L38" s="926"/>
      <c r="M38" s="926"/>
      <c r="N38" s="926"/>
      <c r="O38" s="912"/>
      <c r="P38" s="927">
        <v>0.98819231565519949</v>
      </c>
      <c r="Q38" s="912"/>
      <c r="R38" s="911" t="s">
        <v>1325</v>
      </c>
      <c r="S38" s="911" t="s">
        <v>1325</v>
      </c>
      <c r="T38" s="911" t="s">
        <v>1325</v>
      </c>
      <c r="U38" s="911" t="s">
        <v>1325</v>
      </c>
      <c r="V38" s="911" t="s">
        <v>1325</v>
      </c>
      <c r="W38" s="911" t="s">
        <v>1325</v>
      </c>
      <c r="X38" s="911" t="s">
        <v>1325</v>
      </c>
      <c r="Y38" s="916"/>
      <c r="Z38" s="917"/>
      <c r="AA38" s="917"/>
      <c r="AB38" s="917"/>
      <c r="AC38" s="917"/>
      <c r="AD38" s="917">
        <v>0</v>
      </c>
      <c r="AE38" s="918"/>
      <c r="AF38" s="911" t="s">
        <v>1325</v>
      </c>
      <c r="AG38" s="911" t="s">
        <v>1325</v>
      </c>
      <c r="AH38" s="911" t="s">
        <v>1325</v>
      </c>
      <c r="AI38" s="911" t="s">
        <v>1325</v>
      </c>
      <c r="AJ38" s="911" t="s">
        <v>1325</v>
      </c>
      <c r="AK38" s="911" t="s">
        <v>1325</v>
      </c>
      <c r="AL38" s="911" t="s">
        <v>1325</v>
      </c>
      <c r="AM38" s="916"/>
      <c r="AN38" s="917"/>
      <c r="AO38" s="917"/>
      <c r="AP38" s="917"/>
      <c r="AQ38" s="917"/>
      <c r="AR38" s="917">
        <v>2.4500000000000002</v>
      </c>
      <c r="AS38" s="918"/>
      <c r="AT38" s="911" t="s">
        <v>1325</v>
      </c>
      <c r="AU38" s="911" t="s">
        <v>1325</v>
      </c>
      <c r="AV38" s="911" t="s">
        <v>1325</v>
      </c>
      <c r="AW38" s="911" t="s">
        <v>1325</v>
      </c>
      <c r="AX38" s="911" t="s">
        <v>1325</v>
      </c>
      <c r="AY38" s="911" t="s">
        <v>1325</v>
      </c>
      <c r="AZ38" s="911" t="s">
        <v>1325</v>
      </c>
      <c r="BA38" s="916"/>
      <c r="BB38" s="917"/>
      <c r="BC38" s="917"/>
      <c r="BD38" s="917"/>
      <c r="BE38" s="917"/>
      <c r="BF38" s="917">
        <v>9.51</v>
      </c>
      <c r="BG38" s="921"/>
      <c r="BH38" s="911" t="s">
        <v>1325</v>
      </c>
      <c r="BI38" s="911" t="s">
        <v>1325</v>
      </c>
      <c r="BJ38" s="911" t="s">
        <v>1325</v>
      </c>
      <c r="BK38" s="911" t="s">
        <v>1325</v>
      </c>
      <c r="BL38" s="911" t="s">
        <v>1325</v>
      </c>
      <c r="BM38" s="911" t="s">
        <v>1325</v>
      </c>
      <c r="BN38" s="911" t="s">
        <v>1325</v>
      </c>
      <c r="BO38" s="926"/>
      <c r="BP38" s="926"/>
      <c r="BQ38" s="926"/>
      <c r="BR38" s="926"/>
      <c r="BS38" s="926"/>
      <c r="BT38" s="927">
        <v>0</v>
      </c>
      <c r="BU38" s="926"/>
      <c r="BV38" s="911" t="s">
        <v>1325</v>
      </c>
      <c r="BW38" s="911" t="s">
        <v>1325</v>
      </c>
      <c r="BX38" s="911" t="s">
        <v>1325</v>
      </c>
      <c r="BY38" s="911" t="s">
        <v>1325</v>
      </c>
      <c r="BZ38" s="911" t="s">
        <v>1325</v>
      </c>
      <c r="CA38" s="911" t="s">
        <v>1325</v>
      </c>
      <c r="CB38" s="911" t="s">
        <v>1325</v>
      </c>
      <c r="CC38" s="916"/>
      <c r="CD38" s="917"/>
      <c r="CE38" s="917"/>
      <c r="CF38" s="917"/>
      <c r="CG38" s="917"/>
      <c r="CH38" s="917">
        <v>0</v>
      </c>
      <c r="CI38" s="921"/>
      <c r="CJ38" s="911" t="s">
        <v>1325</v>
      </c>
      <c r="CK38" s="911" t="s">
        <v>1325</v>
      </c>
      <c r="CL38" s="911" t="s">
        <v>1325</v>
      </c>
      <c r="CM38" s="911" t="s">
        <v>1325</v>
      </c>
      <c r="CN38" s="911" t="s">
        <v>1325</v>
      </c>
      <c r="CO38" s="911" t="s">
        <v>1325</v>
      </c>
      <c r="CP38" s="911" t="s">
        <v>1325</v>
      </c>
      <c r="CQ38" s="926"/>
      <c r="CR38" s="926"/>
      <c r="CS38" s="926"/>
      <c r="CT38" s="926"/>
      <c r="CU38" s="926"/>
      <c r="CV38" s="927">
        <v>0.73059394549862477</v>
      </c>
      <c r="CW38" s="926"/>
      <c r="CX38" s="922" t="s">
        <v>878</v>
      </c>
      <c r="CY38" s="923" t="s">
        <v>1471</v>
      </c>
      <c r="CZ38" s="1011" t="s">
        <v>1471</v>
      </c>
      <c r="DA38" s="1011" t="s">
        <v>1471</v>
      </c>
      <c r="DB38" s="922" t="s">
        <v>878</v>
      </c>
      <c r="DC38" s="923" t="s">
        <v>1471</v>
      </c>
      <c r="DD38" s="1016" t="s">
        <v>1471</v>
      </c>
      <c r="DE38" s="1016" t="s">
        <v>1471</v>
      </c>
      <c r="DF38" s="922" t="s">
        <v>878</v>
      </c>
      <c r="DG38" s="923" t="s">
        <v>1471</v>
      </c>
      <c r="DH38" s="922" t="s">
        <v>878</v>
      </c>
      <c r="DI38" s="924" t="s">
        <v>1471</v>
      </c>
    </row>
    <row r="39" spans="1:113">
      <c r="A39" s="925" t="s">
        <v>405</v>
      </c>
      <c r="B39" s="910" t="s">
        <v>637</v>
      </c>
      <c r="C39" s="910"/>
      <c r="D39" s="911">
        <v>14</v>
      </c>
      <c r="E39" s="911" t="s">
        <v>1325</v>
      </c>
      <c r="F39" s="911">
        <v>14</v>
      </c>
      <c r="G39" s="911" t="s">
        <v>1325</v>
      </c>
      <c r="H39" s="911">
        <v>153</v>
      </c>
      <c r="I39" s="911">
        <v>659</v>
      </c>
      <c r="J39" s="911">
        <v>70</v>
      </c>
      <c r="K39" s="926">
        <v>1.3630383433502171</v>
      </c>
      <c r="L39" s="926">
        <v>0.30410880981143434</v>
      </c>
      <c r="M39" s="926">
        <v>1.8275967904319037</v>
      </c>
      <c r="N39" s="926">
        <v>0.98499900769126325</v>
      </c>
      <c r="O39" s="912">
        <v>0.86985446023768509</v>
      </c>
      <c r="P39" s="927">
        <v>1.1283848169378627</v>
      </c>
      <c r="Q39" s="912">
        <v>1.0393928634140317</v>
      </c>
      <c r="R39" s="911" t="s">
        <v>1325</v>
      </c>
      <c r="S39" s="911" t="s">
        <v>1325</v>
      </c>
      <c r="T39" s="911" t="s">
        <v>1325</v>
      </c>
      <c r="U39" s="911" t="s">
        <v>1325</v>
      </c>
      <c r="V39" s="919">
        <v>10</v>
      </c>
      <c r="W39" s="919">
        <v>63</v>
      </c>
      <c r="X39" s="911" t="s">
        <v>1325</v>
      </c>
      <c r="Y39" s="919">
        <v>0</v>
      </c>
      <c r="Z39" s="919">
        <v>0.72</v>
      </c>
      <c r="AA39" s="919">
        <v>1.48</v>
      </c>
      <c r="AB39" s="919">
        <v>0</v>
      </c>
      <c r="AC39" s="919">
        <v>0.62</v>
      </c>
      <c r="AD39" s="919">
        <v>1.48</v>
      </c>
      <c r="AE39" s="919">
        <v>1.03</v>
      </c>
      <c r="AF39" s="911" t="s">
        <v>1325</v>
      </c>
      <c r="AG39" s="911" t="s">
        <v>1325</v>
      </c>
      <c r="AH39" s="911" t="s">
        <v>1325</v>
      </c>
      <c r="AI39" s="911" t="s">
        <v>1325</v>
      </c>
      <c r="AJ39" s="919">
        <v>10</v>
      </c>
      <c r="AK39" s="919">
        <v>58</v>
      </c>
      <c r="AL39" s="911" t="s">
        <v>1325</v>
      </c>
      <c r="AM39" s="919">
        <v>0</v>
      </c>
      <c r="AN39" s="919">
        <v>0.8</v>
      </c>
      <c r="AO39" s="919">
        <v>1.63</v>
      </c>
      <c r="AP39" s="919">
        <v>0</v>
      </c>
      <c r="AQ39" s="919">
        <v>0.69</v>
      </c>
      <c r="AR39" s="919">
        <v>1.52</v>
      </c>
      <c r="AS39" s="919">
        <v>0.54</v>
      </c>
      <c r="AT39" s="911" t="s">
        <v>1325</v>
      </c>
      <c r="AU39" s="911" t="s">
        <v>1325</v>
      </c>
      <c r="AV39" s="911" t="s">
        <v>1325</v>
      </c>
      <c r="AW39" s="911" t="s">
        <v>1325</v>
      </c>
      <c r="AX39" s="911" t="s">
        <v>1325</v>
      </c>
      <c r="AY39" s="919">
        <v>37</v>
      </c>
      <c r="AZ39" s="911" t="s">
        <v>1325</v>
      </c>
      <c r="BA39" s="919">
        <v>0</v>
      </c>
      <c r="BB39" s="919">
        <v>0</v>
      </c>
      <c r="BC39" s="919">
        <v>0</v>
      </c>
      <c r="BD39" s="919">
        <v>0</v>
      </c>
      <c r="BE39" s="919">
        <v>0.46</v>
      </c>
      <c r="BF39" s="919">
        <v>2.27</v>
      </c>
      <c r="BG39" s="929">
        <v>2.12</v>
      </c>
      <c r="BH39" s="911" t="s">
        <v>1325</v>
      </c>
      <c r="BI39" s="911" t="s">
        <v>1325</v>
      </c>
      <c r="BJ39" s="911" t="s">
        <v>1325</v>
      </c>
      <c r="BK39" s="911" t="s">
        <v>1325</v>
      </c>
      <c r="BL39" s="911">
        <v>26</v>
      </c>
      <c r="BM39" s="911">
        <v>115</v>
      </c>
      <c r="BN39" s="911">
        <v>19</v>
      </c>
      <c r="BO39" s="926">
        <v>3.179834408468285</v>
      </c>
      <c r="BP39" s="926">
        <v>0</v>
      </c>
      <c r="BQ39" s="926">
        <v>2.8944807485413606</v>
      </c>
      <c r="BR39" s="926">
        <v>0</v>
      </c>
      <c r="BS39" s="926">
        <v>0.76559965795593865</v>
      </c>
      <c r="BT39" s="927">
        <v>0.93350595706137496</v>
      </c>
      <c r="BU39" s="926">
        <v>1.5456713053927265</v>
      </c>
      <c r="BV39" s="911" t="s">
        <v>1325</v>
      </c>
      <c r="BW39" s="911" t="s">
        <v>1325</v>
      </c>
      <c r="BX39" s="911" t="s">
        <v>1325</v>
      </c>
      <c r="BY39" s="911" t="s">
        <v>1325</v>
      </c>
      <c r="BZ39" s="911" t="s">
        <v>1325</v>
      </c>
      <c r="CA39" s="919">
        <v>38</v>
      </c>
      <c r="CB39" s="911" t="s">
        <v>1325</v>
      </c>
      <c r="CC39" s="919">
        <v>0</v>
      </c>
      <c r="CD39" s="919">
        <v>0</v>
      </c>
      <c r="CE39" s="919">
        <v>0</v>
      </c>
      <c r="CF39" s="919">
        <v>0</v>
      </c>
      <c r="CG39" s="919">
        <v>0.39</v>
      </c>
      <c r="CH39" s="919">
        <v>6.86</v>
      </c>
      <c r="CI39" s="919">
        <v>0</v>
      </c>
      <c r="CJ39" s="911" t="s">
        <v>1325</v>
      </c>
      <c r="CK39" s="911" t="s">
        <v>1325</v>
      </c>
      <c r="CL39" s="911" t="s">
        <v>1325</v>
      </c>
      <c r="CM39" s="911" t="s">
        <v>1325</v>
      </c>
      <c r="CN39" s="911">
        <v>81</v>
      </c>
      <c r="CO39" s="911">
        <v>266</v>
      </c>
      <c r="CP39" s="911">
        <v>25</v>
      </c>
      <c r="CQ39" s="926">
        <v>1.1414245884695871</v>
      </c>
      <c r="CR39" s="926">
        <v>0.28578003770630001</v>
      </c>
      <c r="CS39" s="926">
        <v>1.5148201790026665</v>
      </c>
      <c r="CT39" s="926">
        <v>2.3475870100639389</v>
      </c>
      <c r="CU39" s="926">
        <v>1.1489553914775728</v>
      </c>
      <c r="CV39" s="927">
        <v>0.99316958794841348</v>
      </c>
      <c r="CW39" s="926">
        <v>0.8629863663363363</v>
      </c>
      <c r="CX39" s="922" t="s">
        <v>878</v>
      </c>
      <c r="CY39" s="923" t="s">
        <v>1471</v>
      </c>
      <c r="CZ39" s="1011" t="s">
        <v>1471</v>
      </c>
      <c r="DA39" s="1011" t="s">
        <v>1471</v>
      </c>
      <c r="DB39" s="922" t="s">
        <v>878</v>
      </c>
      <c r="DC39" s="923" t="s">
        <v>1471</v>
      </c>
      <c r="DD39" s="1016" t="s">
        <v>1471</v>
      </c>
      <c r="DE39" s="1016" t="s">
        <v>1471</v>
      </c>
      <c r="DF39" s="922" t="s">
        <v>878</v>
      </c>
      <c r="DG39" s="923" t="s">
        <v>1471</v>
      </c>
      <c r="DH39" s="922" t="s">
        <v>878</v>
      </c>
      <c r="DI39" s="924" t="s">
        <v>1471</v>
      </c>
    </row>
    <row r="40" spans="1:113">
      <c r="A40" s="925" t="s">
        <v>130</v>
      </c>
      <c r="B40" s="910" t="s">
        <v>786</v>
      </c>
      <c r="C40" s="910"/>
      <c r="D40" s="911" t="s">
        <v>1325</v>
      </c>
      <c r="E40" s="911" t="s">
        <v>1325</v>
      </c>
      <c r="F40" s="911" t="s">
        <v>1325</v>
      </c>
      <c r="G40" s="911" t="s">
        <v>1325</v>
      </c>
      <c r="H40" s="911" t="s">
        <v>1325</v>
      </c>
      <c r="I40" s="911">
        <v>56</v>
      </c>
      <c r="J40" s="911" t="s">
        <v>1325</v>
      </c>
      <c r="K40" s="926">
        <v>1.1251504068333582</v>
      </c>
      <c r="L40" s="926"/>
      <c r="M40" s="926"/>
      <c r="N40" s="926"/>
      <c r="O40" s="912">
        <v>0.50261266996450205</v>
      </c>
      <c r="P40" s="927">
        <v>0.81342606375267057</v>
      </c>
      <c r="Q40" s="912">
        <v>0</v>
      </c>
      <c r="R40" s="911" t="s">
        <v>1325</v>
      </c>
      <c r="S40" s="911" t="s">
        <v>1325</v>
      </c>
      <c r="T40" s="911" t="s">
        <v>1325</v>
      </c>
      <c r="U40" s="911" t="s">
        <v>1325</v>
      </c>
      <c r="V40" s="911" t="s">
        <v>1325</v>
      </c>
      <c r="W40" s="911" t="s">
        <v>1325</v>
      </c>
      <c r="X40" s="911" t="s">
        <v>1325</v>
      </c>
      <c r="Y40" s="916">
        <v>0</v>
      </c>
      <c r="Z40" s="917"/>
      <c r="AA40" s="917"/>
      <c r="AB40" s="917"/>
      <c r="AC40" s="917">
        <v>0</v>
      </c>
      <c r="AD40" s="917">
        <v>0.8</v>
      </c>
      <c r="AE40" s="918">
        <v>0</v>
      </c>
      <c r="AF40" s="911" t="s">
        <v>1325</v>
      </c>
      <c r="AG40" s="911" t="s">
        <v>1325</v>
      </c>
      <c r="AH40" s="911" t="s">
        <v>1325</v>
      </c>
      <c r="AI40" s="911" t="s">
        <v>1325</v>
      </c>
      <c r="AJ40" s="911" t="s">
        <v>1325</v>
      </c>
      <c r="AK40" s="914">
        <v>18</v>
      </c>
      <c r="AL40" s="911" t="s">
        <v>1325</v>
      </c>
      <c r="AM40" s="916">
        <v>0</v>
      </c>
      <c r="AN40" s="917"/>
      <c r="AO40" s="917"/>
      <c r="AP40" s="917"/>
      <c r="AQ40" s="917">
        <v>0.49</v>
      </c>
      <c r="AR40" s="917">
        <v>0.71</v>
      </c>
      <c r="AS40" s="918">
        <v>0</v>
      </c>
      <c r="AT40" s="911" t="s">
        <v>1325</v>
      </c>
      <c r="AU40" s="911" t="s">
        <v>1325</v>
      </c>
      <c r="AV40" s="911" t="s">
        <v>1325</v>
      </c>
      <c r="AW40" s="911" t="s">
        <v>1325</v>
      </c>
      <c r="AX40" s="911" t="s">
        <v>1325</v>
      </c>
      <c r="AY40" s="911" t="s">
        <v>1325</v>
      </c>
      <c r="AZ40" s="911" t="s">
        <v>1325</v>
      </c>
      <c r="BA40" s="916">
        <v>0</v>
      </c>
      <c r="BB40" s="917"/>
      <c r="BC40" s="917"/>
      <c r="BD40" s="917"/>
      <c r="BE40" s="917">
        <v>0</v>
      </c>
      <c r="BF40" s="917">
        <v>1.49</v>
      </c>
      <c r="BG40" s="921">
        <v>0</v>
      </c>
      <c r="BH40" s="911" t="s">
        <v>1325</v>
      </c>
      <c r="BI40" s="911" t="s">
        <v>1325</v>
      </c>
      <c r="BJ40" s="911" t="s">
        <v>1325</v>
      </c>
      <c r="BK40" s="911" t="s">
        <v>1325</v>
      </c>
      <c r="BL40" s="911" t="s">
        <v>1325</v>
      </c>
      <c r="BM40" s="911" t="s">
        <v>1325</v>
      </c>
      <c r="BN40" s="911" t="s">
        <v>1325</v>
      </c>
      <c r="BO40" s="926">
        <v>0</v>
      </c>
      <c r="BP40" s="926"/>
      <c r="BQ40" s="926"/>
      <c r="BR40" s="926"/>
      <c r="BS40" s="926">
        <v>0</v>
      </c>
      <c r="BT40" s="927">
        <v>0.88299028555529302</v>
      </c>
      <c r="BU40" s="926">
        <v>0</v>
      </c>
      <c r="BV40" s="911" t="s">
        <v>1325</v>
      </c>
      <c r="BW40" s="911" t="s">
        <v>1325</v>
      </c>
      <c r="BX40" s="911" t="s">
        <v>1325</v>
      </c>
      <c r="BY40" s="911" t="s">
        <v>1325</v>
      </c>
      <c r="BZ40" s="911" t="s">
        <v>1325</v>
      </c>
      <c r="CA40" s="911" t="s">
        <v>1325</v>
      </c>
      <c r="CB40" s="911" t="s">
        <v>1325</v>
      </c>
      <c r="CC40" s="916">
        <v>0</v>
      </c>
      <c r="CD40" s="917"/>
      <c r="CE40" s="917"/>
      <c r="CF40" s="917"/>
      <c r="CG40" s="917">
        <v>0</v>
      </c>
      <c r="CH40" s="917">
        <v>0.77</v>
      </c>
      <c r="CI40" s="921">
        <v>0</v>
      </c>
      <c r="CJ40" s="911" t="s">
        <v>1325</v>
      </c>
      <c r="CK40" s="911" t="s">
        <v>1325</v>
      </c>
      <c r="CL40" s="911" t="s">
        <v>1325</v>
      </c>
      <c r="CM40" s="911" t="s">
        <v>1325</v>
      </c>
      <c r="CN40" s="911" t="s">
        <v>1325</v>
      </c>
      <c r="CO40" s="911">
        <v>18</v>
      </c>
      <c r="CP40" s="911" t="s">
        <v>1325</v>
      </c>
      <c r="CQ40" s="926">
        <v>2.8868033265769237</v>
      </c>
      <c r="CR40" s="926"/>
      <c r="CS40" s="926"/>
      <c r="CT40" s="926"/>
      <c r="CU40" s="926">
        <v>0.91984330181171259</v>
      </c>
      <c r="CV40" s="927">
        <v>0.53488023596136558</v>
      </c>
      <c r="CW40" s="926">
        <v>0</v>
      </c>
      <c r="CX40" s="930" t="s">
        <v>1386</v>
      </c>
      <c r="CY40" s="923" t="s">
        <v>1386</v>
      </c>
      <c r="CZ40" s="930" t="s">
        <v>1386</v>
      </c>
      <c r="DA40" s="923" t="s">
        <v>1386</v>
      </c>
      <c r="DB40" s="930" t="s">
        <v>1386</v>
      </c>
      <c r="DC40" s="923" t="s">
        <v>1386</v>
      </c>
      <c r="DD40" s="1016" t="s">
        <v>1386</v>
      </c>
      <c r="DE40" s="1016" t="s">
        <v>1386</v>
      </c>
      <c r="DF40" s="930" t="s">
        <v>1386</v>
      </c>
      <c r="DG40" s="931" t="s">
        <v>1386</v>
      </c>
      <c r="DH40" s="930" t="s">
        <v>1386</v>
      </c>
      <c r="DI40" s="932" t="s">
        <v>1386</v>
      </c>
    </row>
    <row r="41" spans="1:113">
      <c r="A41" s="925" t="s">
        <v>100</v>
      </c>
      <c r="B41" s="910" t="s">
        <v>548</v>
      </c>
      <c r="C41" s="910"/>
      <c r="D41" s="911" t="s">
        <v>1325</v>
      </c>
      <c r="E41" s="911" t="s">
        <v>1325</v>
      </c>
      <c r="F41" s="911" t="s">
        <v>1325</v>
      </c>
      <c r="G41" s="911" t="s">
        <v>1325</v>
      </c>
      <c r="H41" s="911">
        <v>20</v>
      </c>
      <c r="I41" s="911">
        <v>163</v>
      </c>
      <c r="J41" s="911" t="s">
        <v>1325</v>
      </c>
      <c r="K41" s="926">
        <v>1.6456500714431253</v>
      </c>
      <c r="L41" s="926">
        <v>0.408218087477205</v>
      </c>
      <c r="M41" s="926"/>
      <c r="N41" s="926"/>
      <c r="O41" s="912">
        <v>0.85214135129369128</v>
      </c>
      <c r="P41" s="927">
        <v>0.69283705018483066</v>
      </c>
      <c r="Q41" s="912">
        <v>0.82121765356980547</v>
      </c>
      <c r="R41" s="911" t="s">
        <v>1325</v>
      </c>
      <c r="S41" s="911" t="s">
        <v>1325</v>
      </c>
      <c r="T41" s="911" t="s">
        <v>1325</v>
      </c>
      <c r="U41" s="911" t="s">
        <v>1325</v>
      </c>
      <c r="V41" s="911" t="s">
        <v>1325</v>
      </c>
      <c r="W41" s="911" t="s">
        <v>1325</v>
      </c>
      <c r="X41" s="911" t="s">
        <v>1325</v>
      </c>
      <c r="Y41" s="919">
        <v>0</v>
      </c>
      <c r="Z41" s="919">
        <v>0</v>
      </c>
      <c r="AA41" s="919"/>
      <c r="AB41" s="919"/>
      <c r="AC41" s="919">
        <v>0</v>
      </c>
      <c r="AD41" s="919">
        <v>0.78</v>
      </c>
      <c r="AE41" s="919">
        <v>0</v>
      </c>
      <c r="AF41" s="911" t="s">
        <v>1325</v>
      </c>
      <c r="AG41" s="911" t="s">
        <v>1325</v>
      </c>
      <c r="AH41" s="911" t="s">
        <v>1325</v>
      </c>
      <c r="AI41" s="911" t="s">
        <v>1325</v>
      </c>
      <c r="AJ41" s="911" t="s">
        <v>1325</v>
      </c>
      <c r="AK41" s="919">
        <v>29</v>
      </c>
      <c r="AL41" s="911" t="s">
        <v>1325</v>
      </c>
      <c r="AM41" s="919">
        <v>0</v>
      </c>
      <c r="AN41" s="919">
        <v>0</v>
      </c>
      <c r="AO41" s="919"/>
      <c r="AP41" s="919"/>
      <c r="AQ41" s="919">
        <v>1.31</v>
      </c>
      <c r="AR41" s="919">
        <v>1.1299999999999999</v>
      </c>
      <c r="AS41" s="919">
        <v>2.08</v>
      </c>
      <c r="AT41" s="911" t="s">
        <v>1325</v>
      </c>
      <c r="AU41" s="911" t="s">
        <v>1325</v>
      </c>
      <c r="AV41" s="911" t="s">
        <v>1325</v>
      </c>
      <c r="AW41" s="911" t="s">
        <v>1325</v>
      </c>
      <c r="AX41" s="911" t="s">
        <v>1325</v>
      </c>
      <c r="AY41" s="911" t="s">
        <v>1325</v>
      </c>
      <c r="AZ41" s="911" t="s">
        <v>1325</v>
      </c>
      <c r="BA41" s="919">
        <v>8.43</v>
      </c>
      <c r="BB41" s="919">
        <v>0</v>
      </c>
      <c r="BC41" s="919"/>
      <c r="BD41" s="919"/>
      <c r="BE41" s="919">
        <v>1.03</v>
      </c>
      <c r="BF41" s="919">
        <v>0.39</v>
      </c>
      <c r="BG41" s="929">
        <v>2.34</v>
      </c>
      <c r="BH41" s="911" t="s">
        <v>1325</v>
      </c>
      <c r="BI41" s="911" t="s">
        <v>1325</v>
      </c>
      <c r="BJ41" s="911" t="s">
        <v>1325</v>
      </c>
      <c r="BK41" s="911" t="s">
        <v>1325</v>
      </c>
      <c r="BL41" s="911" t="s">
        <v>1325</v>
      </c>
      <c r="BM41" s="911">
        <v>21</v>
      </c>
      <c r="BN41" s="911" t="s">
        <v>1325</v>
      </c>
      <c r="BO41" s="926">
        <v>1.5847898744608548</v>
      </c>
      <c r="BP41" s="926">
        <v>0</v>
      </c>
      <c r="BQ41" s="926"/>
      <c r="BR41" s="926"/>
      <c r="BS41" s="926">
        <v>0.57946236038946264</v>
      </c>
      <c r="BT41" s="927">
        <v>0.31533265234596003</v>
      </c>
      <c r="BU41" s="926">
        <v>0.88322327550891777</v>
      </c>
      <c r="BV41" s="911" t="s">
        <v>1325</v>
      </c>
      <c r="BW41" s="911" t="s">
        <v>1325</v>
      </c>
      <c r="BX41" s="911" t="s">
        <v>1325</v>
      </c>
      <c r="BY41" s="911" t="s">
        <v>1325</v>
      </c>
      <c r="BZ41" s="911" t="s">
        <v>1325</v>
      </c>
      <c r="CA41" s="911" t="s">
        <v>1325</v>
      </c>
      <c r="CB41" s="911" t="s">
        <v>1325</v>
      </c>
      <c r="CC41" s="919">
        <v>0</v>
      </c>
      <c r="CD41" s="919">
        <v>0</v>
      </c>
      <c r="CE41" s="919"/>
      <c r="CF41" s="919"/>
      <c r="CG41" s="919">
        <v>0</v>
      </c>
      <c r="CH41" s="919">
        <v>0.37</v>
      </c>
      <c r="CI41" s="919">
        <v>0</v>
      </c>
      <c r="CJ41" s="911" t="s">
        <v>1325</v>
      </c>
      <c r="CK41" s="911" t="s">
        <v>1325</v>
      </c>
      <c r="CL41" s="911" t="s">
        <v>1325</v>
      </c>
      <c r="CM41" s="911" t="s">
        <v>1325</v>
      </c>
      <c r="CN41" s="911" t="s">
        <v>1325</v>
      </c>
      <c r="CO41" s="911">
        <v>85</v>
      </c>
      <c r="CP41" s="911" t="s">
        <v>1325</v>
      </c>
      <c r="CQ41" s="926">
        <v>1.9461113290822893</v>
      </c>
      <c r="CR41" s="926">
        <v>0.82597242624387535</v>
      </c>
      <c r="CS41" s="926"/>
      <c r="CT41" s="926"/>
      <c r="CU41" s="926">
        <v>0.73288545996557541</v>
      </c>
      <c r="CV41" s="926">
        <v>0.72509549750173619</v>
      </c>
      <c r="CW41" s="926">
        <v>0.52636076270363985</v>
      </c>
      <c r="CX41" s="922" t="s">
        <v>878</v>
      </c>
      <c r="CY41" s="923" t="s">
        <v>1471</v>
      </c>
      <c r="CZ41" s="1011" t="s">
        <v>1471</v>
      </c>
      <c r="DA41" s="1011" t="s">
        <v>1471</v>
      </c>
      <c r="DB41" s="922" t="s">
        <v>878</v>
      </c>
      <c r="DC41" s="923" t="s">
        <v>1471</v>
      </c>
      <c r="DD41" s="1016" t="s">
        <v>1471</v>
      </c>
      <c r="DE41" s="1016" t="s">
        <v>1471</v>
      </c>
      <c r="DF41" s="922" t="s">
        <v>878</v>
      </c>
      <c r="DG41" s="923" t="s">
        <v>1471</v>
      </c>
      <c r="DH41" s="922" t="s">
        <v>878</v>
      </c>
      <c r="DI41" s="924" t="s">
        <v>1471</v>
      </c>
    </row>
    <row r="42" spans="1:113">
      <c r="A42" s="925" t="s">
        <v>391</v>
      </c>
      <c r="B42" s="910" t="s">
        <v>619</v>
      </c>
      <c r="C42" s="910"/>
      <c r="D42" s="911" t="s">
        <v>1325</v>
      </c>
      <c r="E42" s="911" t="s">
        <v>1325</v>
      </c>
      <c r="F42" s="911" t="s">
        <v>1325</v>
      </c>
      <c r="G42" s="911" t="s">
        <v>1325</v>
      </c>
      <c r="H42" s="911" t="s">
        <v>1325</v>
      </c>
      <c r="I42" s="911">
        <v>81</v>
      </c>
      <c r="J42" s="911" t="s">
        <v>1325</v>
      </c>
      <c r="K42" s="926"/>
      <c r="L42" s="926"/>
      <c r="M42" s="926">
        <v>0.61858129962928854</v>
      </c>
      <c r="N42" s="926"/>
      <c r="O42" s="912">
        <v>0.57259890245614886</v>
      </c>
      <c r="P42" s="927">
        <v>0.9384990934015468</v>
      </c>
      <c r="Q42" s="912">
        <v>1.9471766901585406</v>
      </c>
      <c r="R42" s="911" t="s">
        <v>1325</v>
      </c>
      <c r="S42" s="911" t="s">
        <v>1325</v>
      </c>
      <c r="T42" s="911" t="s">
        <v>1325</v>
      </c>
      <c r="U42" s="911" t="s">
        <v>1325</v>
      </c>
      <c r="V42" s="911" t="s">
        <v>1325</v>
      </c>
      <c r="W42" s="914">
        <v>12</v>
      </c>
      <c r="X42" s="911" t="s">
        <v>1325</v>
      </c>
      <c r="Y42" s="916"/>
      <c r="Z42" s="917"/>
      <c r="AA42" s="917">
        <v>0</v>
      </c>
      <c r="AB42" s="917"/>
      <c r="AC42" s="917">
        <v>1.45</v>
      </c>
      <c r="AD42" s="917">
        <v>0.81</v>
      </c>
      <c r="AE42" s="918">
        <v>0</v>
      </c>
      <c r="AF42" s="911" t="s">
        <v>1325</v>
      </c>
      <c r="AG42" s="911" t="s">
        <v>1325</v>
      </c>
      <c r="AH42" s="911" t="s">
        <v>1325</v>
      </c>
      <c r="AI42" s="911" t="s">
        <v>1325</v>
      </c>
      <c r="AJ42" s="911" t="s">
        <v>1325</v>
      </c>
      <c r="AK42" s="914">
        <v>17</v>
      </c>
      <c r="AL42" s="911" t="s">
        <v>1325</v>
      </c>
      <c r="AM42" s="916"/>
      <c r="AN42" s="917"/>
      <c r="AO42" s="917">
        <v>0</v>
      </c>
      <c r="AP42" s="917"/>
      <c r="AQ42" s="917">
        <v>0.92</v>
      </c>
      <c r="AR42" s="917">
        <v>0.81</v>
      </c>
      <c r="AS42" s="918">
        <v>5.24</v>
      </c>
      <c r="AT42" s="911" t="s">
        <v>1325</v>
      </c>
      <c r="AU42" s="911" t="s">
        <v>1325</v>
      </c>
      <c r="AV42" s="911" t="s">
        <v>1325</v>
      </c>
      <c r="AW42" s="911" t="s">
        <v>1325</v>
      </c>
      <c r="AX42" s="911" t="s">
        <v>1325</v>
      </c>
      <c r="AY42" s="911" t="s">
        <v>1325</v>
      </c>
      <c r="AZ42" s="911" t="s">
        <v>1325</v>
      </c>
      <c r="BA42" s="916"/>
      <c r="BB42" s="917"/>
      <c r="BC42" s="917">
        <v>17.22</v>
      </c>
      <c r="BD42" s="917"/>
      <c r="BE42" s="917">
        <v>0</v>
      </c>
      <c r="BF42" s="917">
        <v>0.89</v>
      </c>
      <c r="BG42" s="921">
        <v>0</v>
      </c>
      <c r="BH42" s="911" t="s">
        <v>1325</v>
      </c>
      <c r="BI42" s="911" t="s">
        <v>1325</v>
      </c>
      <c r="BJ42" s="911" t="s">
        <v>1325</v>
      </c>
      <c r="BK42" s="911" t="s">
        <v>1325</v>
      </c>
      <c r="BL42" s="911" t="s">
        <v>1325</v>
      </c>
      <c r="BM42" s="911">
        <v>10</v>
      </c>
      <c r="BN42" s="911" t="s">
        <v>1325</v>
      </c>
      <c r="BO42" s="926"/>
      <c r="BP42" s="926"/>
      <c r="BQ42" s="926">
        <v>0</v>
      </c>
      <c r="BR42" s="926"/>
      <c r="BS42" s="926">
        <v>0</v>
      </c>
      <c r="BT42" s="927">
        <v>0.82424825539862867</v>
      </c>
      <c r="BU42" s="926">
        <v>4.2625522683743595</v>
      </c>
      <c r="BV42" s="911" t="s">
        <v>1325</v>
      </c>
      <c r="BW42" s="911" t="s">
        <v>1325</v>
      </c>
      <c r="BX42" s="911" t="s">
        <v>1325</v>
      </c>
      <c r="BY42" s="911" t="s">
        <v>1325</v>
      </c>
      <c r="BZ42" s="911" t="s">
        <v>1325</v>
      </c>
      <c r="CA42" s="911" t="s">
        <v>1325</v>
      </c>
      <c r="CB42" s="911" t="s">
        <v>1325</v>
      </c>
      <c r="CC42" s="916"/>
      <c r="CD42" s="917"/>
      <c r="CE42" s="917">
        <v>0</v>
      </c>
      <c r="CF42" s="917"/>
      <c r="CG42" s="917">
        <v>0</v>
      </c>
      <c r="CH42" s="917">
        <v>0</v>
      </c>
      <c r="CI42" s="921">
        <v>0</v>
      </c>
      <c r="CJ42" s="911" t="s">
        <v>1325</v>
      </c>
      <c r="CK42" s="911" t="s">
        <v>1325</v>
      </c>
      <c r="CL42" s="911" t="s">
        <v>1325</v>
      </c>
      <c r="CM42" s="911" t="s">
        <v>1325</v>
      </c>
      <c r="CN42" s="911" t="s">
        <v>1325</v>
      </c>
      <c r="CO42" s="911">
        <v>29</v>
      </c>
      <c r="CP42" s="911" t="s">
        <v>1325</v>
      </c>
      <c r="CQ42" s="926"/>
      <c r="CR42" s="926"/>
      <c r="CS42" s="926">
        <v>0</v>
      </c>
      <c r="CT42" s="926"/>
      <c r="CU42" s="926">
        <v>0.70986015071481112</v>
      </c>
      <c r="CV42" s="926">
        <v>1.9473989068595916</v>
      </c>
      <c r="CW42" s="926">
        <v>1.7306536229465157</v>
      </c>
      <c r="CX42" s="930" t="s">
        <v>1386</v>
      </c>
      <c r="CY42" s="923" t="s">
        <v>1386</v>
      </c>
      <c r="CZ42" s="930" t="s">
        <v>1386</v>
      </c>
      <c r="DA42" s="923" t="s">
        <v>1386</v>
      </c>
      <c r="DB42" s="930" t="s">
        <v>1386</v>
      </c>
      <c r="DC42" s="923" t="s">
        <v>1386</v>
      </c>
      <c r="DD42" s="1016" t="s">
        <v>1386</v>
      </c>
      <c r="DE42" s="1016" t="s">
        <v>1386</v>
      </c>
      <c r="DF42" s="930" t="s">
        <v>1386</v>
      </c>
      <c r="DG42" s="931" t="s">
        <v>1386</v>
      </c>
      <c r="DH42" s="930" t="s">
        <v>1386</v>
      </c>
      <c r="DI42" s="932" t="s">
        <v>1386</v>
      </c>
    </row>
    <row r="43" spans="1:113">
      <c r="A43" s="925" t="s">
        <v>122</v>
      </c>
      <c r="B43" s="910" t="s">
        <v>812</v>
      </c>
      <c r="C43" s="910"/>
      <c r="D43" s="911" t="s">
        <v>1325</v>
      </c>
      <c r="E43" s="911" t="s">
        <v>1325</v>
      </c>
      <c r="F43" s="911" t="s">
        <v>1325</v>
      </c>
      <c r="G43" s="911" t="s">
        <v>1325</v>
      </c>
      <c r="H43" s="911">
        <v>26</v>
      </c>
      <c r="I43" s="911">
        <v>177</v>
      </c>
      <c r="J43" s="911" t="s">
        <v>1325</v>
      </c>
      <c r="K43" s="926">
        <v>0</v>
      </c>
      <c r="L43" s="926"/>
      <c r="M43" s="926">
        <v>0.70542610340771716</v>
      </c>
      <c r="N43" s="926"/>
      <c r="O43" s="912">
        <v>0.81917865866663053</v>
      </c>
      <c r="P43" s="927">
        <v>1.6775738472697945</v>
      </c>
      <c r="Q43" s="912">
        <v>1.3575472208115413</v>
      </c>
      <c r="R43" s="911" t="s">
        <v>1325</v>
      </c>
      <c r="S43" s="911" t="s">
        <v>1325</v>
      </c>
      <c r="T43" s="911" t="s">
        <v>1325</v>
      </c>
      <c r="U43" s="911" t="s">
        <v>1325</v>
      </c>
      <c r="V43" s="911" t="s">
        <v>1325</v>
      </c>
      <c r="W43" s="914">
        <v>12</v>
      </c>
      <c r="X43" s="911" t="s">
        <v>1325</v>
      </c>
      <c r="Y43" s="916">
        <v>0</v>
      </c>
      <c r="Z43" s="917"/>
      <c r="AA43" s="917">
        <v>0</v>
      </c>
      <c r="AB43" s="917"/>
      <c r="AC43" s="917">
        <v>0</v>
      </c>
      <c r="AD43" s="917">
        <v>0.93</v>
      </c>
      <c r="AE43" s="918">
        <v>0</v>
      </c>
      <c r="AF43" s="911" t="s">
        <v>1325</v>
      </c>
      <c r="AG43" s="911" t="s">
        <v>1325</v>
      </c>
      <c r="AH43" s="911" t="s">
        <v>1325</v>
      </c>
      <c r="AI43" s="911" t="s">
        <v>1325</v>
      </c>
      <c r="AJ43" s="911" t="s">
        <v>1325</v>
      </c>
      <c r="AK43" s="914">
        <v>34</v>
      </c>
      <c r="AL43" s="911" t="s">
        <v>1325</v>
      </c>
      <c r="AM43" s="916">
        <v>0</v>
      </c>
      <c r="AN43" s="917"/>
      <c r="AO43" s="917">
        <v>0</v>
      </c>
      <c r="AP43" s="917"/>
      <c r="AQ43" s="917">
        <v>1.04</v>
      </c>
      <c r="AR43" s="917">
        <v>1.72</v>
      </c>
      <c r="AS43" s="918">
        <v>1.17</v>
      </c>
      <c r="AT43" s="911" t="s">
        <v>1325</v>
      </c>
      <c r="AU43" s="911" t="s">
        <v>1325</v>
      </c>
      <c r="AV43" s="911" t="s">
        <v>1325</v>
      </c>
      <c r="AW43" s="911" t="s">
        <v>1325</v>
      </c>
      <c r="AX43" s="911" t="s">
        <v>1325</v>
      </c>
      <c r="AY43" s="911" t="s">
        <v>1325</v>
      </c>
      <c r="AZ43" s="911" t="s">
        <v>1325</v>
      </c>
      <c r="BA43" s="916">
        <v>0</v>
      </c>
      <c r="BB43" s="917"/>
      <c r="BC43" s="917">
        <v>0</v>
      </c>
      <c r="BD43" s="917"/>
      <c r="BE43" s="917">
        <v>0</v>
      </c>
      <c r="BF43" s="917">
        <v>1.34</v>
      </c>
      <c r="BG43" s="921">
        <v>7.45</v>
      </c>
      <c r="BH43" s="911" t="s">
        <v>1325</v>
      </c>
      <c r="BI43" s="911" t="s">
        <v>1325</v>
      </c>
      <c r="BJ43" s="911" t="s">
        <v>1325</v>
      </c>
      <c r="BK43" s="911" t="s">
        <v>1325</v>
      </c>
      <c r="BL43" s="911" t="s">
        <v>1325</v>
      </c>
      <c r="BM43" s="911">
        <v>35</v>
      </c>
      <c r="BN43" s="911" t="s">
        <v>1325</v>
      </c>
      <c r="BO43" s="926">
        <v>0</v>
      </c>
      <c r="BP43" s="926"/>
      <c r="BQ43" s="926">
        <v>0</v>
      </c>
      <c r="BR43" s="926"/>
      <c r="BS43" s="926">
        <v>0</v>
      </c>
      <c r="BT43" s="927">
        <v>1.1176349480360259</v>
      </c>
      <c r="BU43" s="926">
        <v>0</v>
      </c>
      <c r="BV43" s="911" t="s">
        <v>1325</v>
      </c>
      <c r="BW43" s="911" t="s">
        <v>1325</v>
      </c>
      <c r="BX43" s="911" t="s">
        <v>1325</v>
      </c>
      <c r="BY43" s="911" t="s">
        <v>1325</v>
      </c>
      <c r="BZ43" s="911" t="s">
        <v>1325</v>
      </c>
      <c r="CA43" s="914">
        <v>10</v>
      </c>
      <c r="CB43" s="911" t="s">
        <v>1325</v>
      </c>
      <c r="CC43" s="916">
        <v>0</v>
      </c>
      <c r="CD43" s="917"/>
      <c r="CE43" s="917">
        <v>0</v>
      </c>
      <c r="CF43" s="917"/>
      <c r="CG43" s="917">
        <v>0</v>
      </c>
      <c r="CH43" s="917">
        <v>1.92</v>
      </c>
      <c r="CI43" s="921">
        <v>5.22</v>
      </c>
      <c r="CJ43" s="911" t="s">
        <v>1325</v>
      </c>
      <c r="CK43" s="911" t="s">
        <v>1325</v>
      </c>
      <c r="CL43" s="911" t="s">
        <v>1325</v>
      </c>
      <c r="CM43" s="911" t="s">
        <v>1325</v>
      </c>
      <c r="CN43" s="911">
        <v>16</v>
      </c>
      <c r="CO43" s="911">
        <v>55</v>
      </c>
      <c r="CP43" s="911" t="s">
        <v>1325</v>
      </c>
      <c r="CQ43" s="926">
        <v>0</v>
      </c>
      <c r="CR43" s="926"/>
      <c r="CS43" s="926">
        <v>1.9099555831982746</v>
      </c>
      <c r="CT43" s="926"/>
      <c r="CU43" s="926">
        <v>1.4823617601284667</v>
      </c>
      <c r="CV43" s="926">
        <v>0.91001436485138243</v>
      </c>
      <c r="CW43" s="926">
        <v>1.1455738449048289</v>
      </c>
      <c r="CX43" s="922" t="s">
        <v>878</v>
      </c>
      <c r="CY43" s="923" t="s">
        <v>1471</v>
      </c>
      <c r="CZ43" s="1011" t="s">
        <v>1471</v>
      </c>
      <c r="DA43" s="1011" t="s">
        <v>1471</v>
      </c>
      <c r="DB43" s="922" t="s">
        <v>878</v>
      </c>
      <c r="DC43" s="923" t="s">
        <v>1471</v>
      </c>
      <c r="DD43" s="1016" t="s">
        <v>1471</v>
      </c>
      <c r="DE43" s="1016" t="s">
        <v>1471</v>
      </c>
      <c r="DF43" s="922" t="s">
        <v>878</v>
      </c>
      <c r="DG43" s="923" t="s">
        <v>1471</v>
      </c>
      <c r="DH43" s="922" t="s">
        <v>878</v>
      </c>
      <c r="DI43" s="924" t="s">
        <v>1471</v>
      </c>
    </row>
    <row r="44" spans="1:113">
      <c r="A44" s="925" t="s">
        <v>395</v>
      </c>
      <c r="B44" s="910" t="s">
        <v>621</v>
      </c>
      <c r="C44" s="910"/>
      <c r="D44" s="911">
        <v>17</v>
      </c>
      <c r="E44" s="911" t="s">
        <v>1325</v>
      </c>
      <c r="F44" s="911" t="s">
        <v>1325</v>
      </c>
      <c r="G44" s="911" t="s">
        <v>1325</v>
      </c>
      <c r="H44" s="911">
        <v>88</v>
      </c>
      <c r="I44" s="911">
        <v>402</v>
      </c>
      <c r="J44" s="911">
        <v>49</v>
      </c>
      <c r="K44" s="926">
        <v>1.3420715543404935</v>
      </c>
      <c r="L44" s="926">
        <v>0.9424548028172075</v>
      </c>
      <c r="M44" s="926">
        <v>1.9543315273379136</v>
      </c>
      <c r="N44" s="926">
        <v>0.54739504241071202</v>
      </c>
      <c r="O44" s="912">
        <v>0.89485649055945382</v>
      </c>
      <c r="P44" s="927">
        <v>0.87094797630051957</v>
      </c>
      <c r="Q44" s="912">
        <v>1.2570778163941387</v>
      </c>
      <c r="R44" s="911" t="s">
        <v>1325</v>
      </c>
      <c r="S44" s="911" t="s">
        <v>1325</v>
      </c>
      <c r="T44" s="911" t="s">
        <v>1325</v>
      </c>
      <c r="U44" s="911" t="s">
        <v>1325</v>
      </c>
      <c r="V44" s="911" t="s">
        <v>1325</v>
      </c>
      <c r="W44" s="919">
        <v>35</v>
      </c>
      <c r="X44" s="911" t="s">
        <v>1325</v>
      </c>
      <c r="Y44" s="919">
        <v>1.22</v>
      </c>
      <c r="Z44" s="919">
        <v>0</v>
      </c>
      <c r="AA44" s="919">
        <v>0</v>
      </c>
      <c r="AB44" s="919">
        <v>0</v>
      </c>
      <c r="AC44" s="919">
        <v>0.59</v>
      </c>
      <c r="AD44" s="919">
        <v>2.0499999999999998</v>
      </c>
      <c r="AE44" s="919">
        <v>1.63</v>
      </c>
      <c r="AF44" s="911" t="s">
        <v>1325</v>
      </c>
      <c r="AG44" s="911" t="s">
        <v>1325</v>
      </c>
      <c r="AH44" s="911" t="s">
        <v>1325</v>
      </c>
      <c r="AI44" s="911" t="s">
        <v>1325</v>
      </c>
      <c r="AJ44" s="911" t="s">
        <v>1325</v>
      </c>
      <c r="AK44" s="919">
        <v>40</v>
      </c>
      <c r="AL44" s="911" t="s">
        <v>1325</v>
      </c>
      <c r="AM44" s="919">
        <v>0.95</v>
      </c>
      <c r="AN44" s="919">
        <v>1.71</v>
      </c>
      <c r="AO44" s="919">
        <v>0</v>
      </c>
      <c r="AP44" s="919">
        <v>0</v>
      </c>
      <c r="AQ44" s="919">
        <v>0.56999999999999995</v>
      </c>
      <c r="AR44" s="919">
        <v>1.37</v>
      </c>
      <c r="AS44" s="919">
        <v>1.23</v>
      </c>
      <c r="AT44" s="911" t="s">
        <v>1325</v>
      </c>
      <c r="AU44" s="911" t="s">
        <v>1325</v>
      </c>
      <c r="AV44" s="911" t="s">
        <v>1325</v>
      </c>
      <c r="AW44" s="911" t="s">
        <v>1325</v>
      </c>
      <c r="AX44" s="911" t="s">
        <v>1325</v>
      </c>
      <c r="AY44" s="919">
        <v>19</v>
      </c>
      <c r="AZ44" s="911" t="s">
        <v>1325</v>
      </c>
      <c r="BA44" s="919">
        <v>0</v>
      </c>
      <c r="BB44" s="919">
        <v>0</v>
      </c>
      <c r="BC44" s="919">
        <v>26.26</v>
      </c>
      <c r="BD44" s="919">
        <v>0</v>
      </c>
      <c r="BE44" s="919">
        <v>0.28999999999999998</v>
      </c>
      <c r="BF44" s="919">
        <v>0.28999999999999998</v>
      </c>
      <c r="BG44" s="929">
        <v>1.42</v>
      </c>
      <c r="BH44" s="911" t="s">
        <v>1325</v>
      </c>
      <c r="BI44" s="911" t="s">
        <v>1325</v>
      </c>
      <c r="BJ44" s="911" t="s">
        <v>1325</v>
      </c>
      <c r="BK44" s="911" t="s">
        <v>1325</v>
      </c>
      <c r="BL44" s="911" t="s">
        <v>1325</v>
      </c>
      <c r="BM44" s="911">
        <v>85</v>
      </c>
      <c r="BN44" s="911">
        <v>14</v>
      </c>
      <c r="BO44" s="926">
        <v>1.7555714580124551</v>
      </c>
      <c r="BP44" s="926">
        <v>1.5529968888499865</v>
      </c>
      <c r="BQ44" s="926">
        <v>0</v>
      </c>
      <c r="BR44" s="926">
        <v>0</v>
      </c>
      <c r="BS44" s="926">
        <v>0.40166466360163822</v>
      </c>
      <c r="BT44" s="927">
        <v>1.2770373579624363</v>
      </c>
      <c r="BU44" s="951">
        <v>2.0940664100442175</v>
      </c>
      <c r="BV44" s="911" t="s">
        <v>1325</v>
      </c>
      <c r="BW44" s="911" t="s">
        <v>1325</v>
      </c>
      <c r="BX44" s="911" t="s">
        <v>1325</v>
      </c>
      <c r="BY44" s="911" t="s">
        <v>1325</v>
      </c>
      <c r="BZ44" s="919">
        <v>11</v>
      </c>
      <c r="CA44" s="919">
        <v>14</v>
      </c>
      <c r="CB44" s="911" t="s">
        <v>1325</v>
      </c>
      <c r="CC44" s="919">
        <v>2.58</v>
      </c>
      <c r="CD44" s="919">
        <v>0</v>
      </c>
      <c r="CE44" s="919">
        <v>7.86</v>
      </c>
      <c r="CF44" s="919">
        <v>0</v>
      </c>
      <c r="CG44" s="919">
        <v>2.36</v>
      </c>
      <c r="CH44" s="919">
        <v>0.32</v>
      </c>
      <c r="CI44" s="919">
        <v>0</v>
      </c>
      <c r="CJ44" s="911" t="s">
        <v>1325</v>
      </c>
      <c r="CK44" s="911" t="s">
        <v>1325</v>
      </c>
      <c r="CL44" s="911" t="s">
        <v>1325</v>
      </c>
      <c r="CM44" s="911" t="s">
        <v>1325</v>
      </c>
      <c r="CN44" s="911">
        <v>40</v>
      </c>
      <c r="CO44" s="911">
        <v>162</v>
      </c>
      <c r="CP44" s="911">
        <v>15</v>
      </c>
      <c r="CQ44" s="926">
        <v>1.7063711417883429</v>
      </c>
      <c r="CR44" s="926">
        <v>0.34630331509837886</v>
      </c>
      <c r="CS44" s="926">
        <v>1.0076259888188361</v>
      </c>
      <c r="CT44" s="926">
        <v>0.7368076004509323</v>
      </c>
      <c r="CU44" s="926">
        <v>1.1541254554675064</v>
      </c>
      <c r="CV44" s="926">
        <v>1.0480474921580181</v>
      </c>
      <c r="CW44" s="926">
        <v>1.0177333627000886</v>
      </c>
      <c r="CX44" s="922" t="s">
        <v>878</v>
      </c>
      <c r="CY44" s="923" t="s">
        <v>1471</v>
      </c>
      <c r="CZ44" s="1011" t="s">
        <v>1471</v>
      </c>
      <c r="DA44" s="1011" t="s">
        <v>1471</v>
      </c>
      <c r="DB44" s="922" t="s">
        <v>878</v>
      </c>
      <c r="DC44" s="923" t="s">
        <v>1471</v>
      </c>
      <c r="DD44" s="1016" t="s">
        <v>1471</v>
      </c>
      <c r="DE44" s="1016" t="s">
        <v>1471</v>
      </c>
      <c r="DF44" s="922" t="s">
        <v>878</v>
      </c>
      <c r="DG44" s="923" t="s">
        <v>1471</v>
      </c>
      <c r="DH44" s="922" t="s">
        <v>878</v>
      </c>
      <c r="DI44" s="924" t="s">
        <v>1471</v>
      </c>
    </row>
    <row r="45" spans="1:113">
      <c r="A45" s="925" t="s">
        <v>106</v>
      </c>
      <c r="B45" s="910" t="s">
        <v>692</v>
      </c>
      <c r="C45" s="910"/>
      <c r="D45" s="911" t="s">
        <v>1325</v>
      </c>
      <c r="E45" s="911" t="s">
        <v>1325</v>
      </c>
      <c r="F45" s="911" t="s">
        <v>1325</v>
      </c>
      <c r="G45" s="911" t="s">
        <v>1325</v>
      </c>
      <c r="H45" s="911">
        <v>16</v>
      </c>
      <c r="I45" s="911" t="s">
        <v>1325</v>
      </c>
      <c r="J45" s="911" t="s">
        <v>1325</v>
      </c>
      <c r="K45" s="926"/>
      <c r="L45" s="926"/>
      <c r="M45" s="926"/>
      <c r="N45" s="926"/>
      <c r="O45" s="912">
        <v>0.43750475670728034</v>
      </c>
      <c r="P45" s="927">
        <v>6.166505092793563</v>
      </c>
      <c r="Q45" s="912"/>
      <c r="R45" s="911" t="s">
        <v>1325</v>
      </c>
      <c r="S45" s="911" t="s">
        <v>1325</v>
      </c>
      <c r="T45" s="911" t="s">
        <v>1325</v>
      </c>
      <c r="U45" s="911" t="s">
        <v>1325</v>
      </c>
      <c r="V45" s="911" t="s">
        <v>1325</v>
      </c>
      <c r="W45" s="911" t="s">
        <v>1325</v>
      </c>
      <c r="X45" s="911" t="s">
        <v>1325</v>
      </c>
      <c r="Y45" s="916"/>
      <c r="Z45" s="917"/>
      <c r="AA45" s="917"/>
      <c r="AB45" s="917"/>
      <c r="AC45" s="917">
        <v>0</v>
      </c>
      <c r="AD45" s="917">
        <v>11.55</v>
      </c>
      <c r="AE45" s="918"/>
      <c r="AF45" s="911" t="s">
        <v>1325</v>
      </c>
      <c r="AG45" s="911" t="s">
        <v>1325</v>
      </c>
      <c r="AH45" s="911" t="s">
        <v>1325</v>
      </c>
      <c r="AI45" s="911" t="s">
        <v>1325</v>
      </c>
      <c r="AJ45" s="911" t="s">
        <v>1325</v>
      </c>
      <c r="AK45" s="911" t="s">
        <v>1325</v>
      </c>
      <c r="AL45" s="911" t="s">
        <v>1325</v>
      </c>
      <c r="AM45" s="916"/>
      <c r="AN45" s="917"/>
      <c r="AO45" s="917"/>
      <c r="AP45" s="917"/>
      <c r="AQ45" s="917">
        <v>0.33</v>
      </c>
      <c r="AR45" s="917">
        <v>8.2200000000000006</v>
      </c>
      <c r="AS45" s="918"/>
      <c r="AT45" s="911" t="s">
        <v>1325</v>
      </c>
      <c r="AU45" s="911" t="s">
        <v>1325</v>
      </c>
      <c r="AV45" s="911" t="s">
        <v>1325</v>
      </c>
      <c r="AW45" s="911" t="s">
        <v>1325</v>
      </c>
      <c r="AX45" s="911" t="s">
        <v>1325</v>
      </c>
      <c r="AY45" s="911" t="s">
        <v>1325</v>
      </c>
      <c r="AZ45" s="911" t="s">
        <v>1325</v>
      </c>
      <c r="BA45" s="916"/>
      <c r="BB45" s="917"/>
      <c r="BC45" s="917"/>
      <c r="BD45" s="917"/>
      <c r="BE45" s="917">
        <v>0</v>
      </c>
      <c r="BF45" s="917">
        <v>0</v>
      </c>
      <c r="BG45" s="921"/>
      <c r="BH45" s="911" t="s">
        <v>1325</v>
      </c>
      <c r="BI45" s="911" t="s">
        <v>1325</v>
      </c>
      <c r="BJ45" s="911" t="s">
        <v>1325</v>
      </c>
      <c r="BK45" s="911" t="s">
        <v>1325</v>
      </c>
      <c r="BL45" s="911" t="s">
        <v>1325</v>
      </c>
      <c r="BM45" s="911" t="s">
        <v>1325</v>
      </c>
      <c r="BN45" s="911" t="s">
        <v>1325</v>
      </c>
      <c r="BO45" s="926"/>
      <c r="BP45" s="926"/>
      <c r="BQ45" s="926"/>
      <c r="BR45" s="926"/>
      <c r="BS45" s="927">
        <v>0.27570167732472245</v>
      </c>
      <c r="BT45" s="927">
        <v>0</v>
      </c>
      <c r="BU45" s="926"/>
      <c r="BV45" s="911" t="s">
        <v>1325</v>
      </c>
      <c r="BW45" s="911" t="s">
        <v>1325</v>
      </c>
      <c r="BX45" s="911" t="s">
        <v>1325</v>
      </c>
      <c r="BY45" s="911" t="s">
        <v>1325</v>
      </c>
      <c r="BZ45" s="911" t="s">
        <v>1325</v>
      </c>
      <c r="CA45" s="911" t="s">
        <v>1325</v>
      </c>
      <c r="CB45" s="911" t="s">
        <v>1325</v>
      </c>
      <c r="CC45" s="916"/>
      <c r="CD45" s="917"/>
      <c r="CE45" s="917"/>
      <c r="CF45" s="917"/>
      <c r="CG45" s="917">
        <v>0</v>
      </c>
      <c r="CH45" s="917">
        <v>0</v>
      </c>
      <c r="CI45" s="921"/>
      <c r="CJ45" s="911" t="s">
        <v>1325</v>
      </c>
      <c r="CK45" s="911" t="s">
        <v>1325</v>
      </c>
      <c r="CL45" s="911" t="s">
        <v>1325</v>
      </c>
      <c r="CM45" s="911" t="s">
        <v>1325</v>
      </c>
      <c r="CN45" s="911" t="s">
        <v>1325</v>
      </c>
      <c r="CO45" s="911" t="s">
        <v>1325</v>
      </c>
      <c r="CP45" s="911" t="s">
        <v>1325</v>
      </c>
      <c r="CQ45" s="926"/>
      <c r="CR45" s="926"/>
      <c r="CS45" s="926"/>
      <c r="CT45" s="926"/>
      <c r="CU45" s="926">
        <v>0.87500951341456068</v>
      </c>
      <c r="CV45" s="926">
        <v>3.0832525463967815</v>
      </c>
      <c r="CW45" s="926"/>
      <c r="CX45" s="930" t="s">
        <v>1386</v>
      </c>
      <c r="CY45" s="923" t="s">
        <v>1386</v>
      </c>
      <c r="CZ45" s="930" t="s">
        <v>1386</v>
      </c>
      <c r="DA45" s="923" t="s">
        <v>1386</v>
      </c>
      <c r="DB45" s="930" t="s">
        <v>1386</v>
      </c>
      <c r="DC45" s="923" t="s">
        <v>1386</v>
      </c>
      <c r="DD45" s="1016" t="s">
        <v>1386</v>
      </c>
      <c r="DE45" s="1016" t="s">
        <v>1386</v>
      </c>
      <c r="DF45" s="930" t="s">
        <v>1386</v>
      </c>
      <c r="DG45" s="931" t="s">
        <v>1386</v>
      </c>
      <c r="DH45" s="930" t="s">
        <v>1386</v>
      </c>
      <c r="DI45" s="932" t="s">
        <v>1386</v>
      </c>
    </row>
    <row r="46" spans="1:113">
      <c r="A46" s="925" t="s">
        <v>466</v>
      </c>
      <c r="B46" s="910" t="s">
        <v>541</v>
      </c>
      <c r="C46" s="910"/>
      <c r="D46" s="911" t="s">
        <v>1325</v>
      </c>
      <c r="E46" s="911" t="s">
        <v>1325</v>
      </c>
      <c r="F46" s="911" t="s">
        <v>1325</v>
      </c>
      <c r="G46" s="911" t="s">
        <v>1325</v>
      </c>
      <c r="H46" s="911">
        <v>62</v>
      </c>
      <c r="I46" s="911" t="s">
        <v>1325</v>
      </c>
      <c r="J46" s="911" t="s">
        <v>1325</v>
      </c>
      <c r="K46" s="926"/>
      <c r="L46" s="926"/>
      <c r="M46" s="926"/>
      <c r="N46" s="926"/>
      <c r="O46" s="912">
        <v>0.68113897952935276</v>
      </c>
      <c r="P46" s="927">
        <v>0.30125106082613262</v>
      </c>
      <c r="Q46" s="912"/>
      <c r="R46" s="911" t="s">
        <v>1325</v>
      </c>
      <c r="S46" s="911" t="s">
        <v>1325</v>
      </c>
      <c r="T46" s="911" t="s">
        <v>1325</v>
      </c>
      <c r="U46" s="911" t="s">
        <v>1325</v>
      </c>
      <c r="V46" s="911" t="s">
        <v>1325</v>
      </c>
      <c r="W46" s="911" t="s">
        <v>1325</v>
      </c>
      <c r="X46" s="911" t="s">
        <v>1325</v>
      </c>
      <c r="Y46" s="916"/>
      <c r="Z46" s="917"/>
      <c r="AA46" s="917"/>
      <c r="AB46" s="917"/>
      <c r="AC46" s="917">
        <v>0.16</v>
      </c>
      <c r="AD46" s="917">
        <v>17.11</v>
      </c>
      <c r="AE46" s="918"/>
      <c r="AF46" s="911" t="s">
        <v>1325</v>
      </c>
      <c r="AG46" s="911" t="s">
        <v>1325</v>
      </c>
      <c r="AH46" s="911" t="s">
        <v>1325</v>
      </c>
      <c r="AI46" s="911" t="s">
        <v>1325</v>
      </c>
      <c r="AJ46" s="914">
        <v>14</v>
      </c>
      <c r="AK46" s="911" t="s">
        <v>1325</v>
      </c>
      <c r="AL46" s="911" t="s">
        <v>1325</v>
      </c>
      <c r="AM46" s="916"/>
      <c r="AN46" s="917"/>
      <c r="AO46" s="917"/>
      <c r="AP46" s="917"/>
      <c r="AQ46" s="917">
        <v>1.25</v>
      </c>
      <c r="AR46" s="917">
        <v>0</v>
      </c>
      <c r="AS46" s="918"/>
      <c r="AT46" s="911" t="s">
        <v>1325</v>
      </c>
      <c r="AU46" s="911" t="s">
        <v>1325</v>
      </c>
      <c r="AV46" s="911" t="s">
        <v>1325</v>
      </c>
      <c r="AW46" s="911" t="s">
        <v>1325</v>
      </c>
      <c r="AX46" s="911" t="s">
        <v>1325</v>
      </c>
      <c r="AY46" s="911" t="s">
        <v>1325</v>
      </c>
      <c r="AZ46" s="911" t="s">
        <v>1325</v>
      </c>
      <c r="BA46" s="916"/>
      <c r="BB46" s="917"/>
      <c r="BC46" s="917"/>
      <c r="BD46" s="917"/>
      <c r="BE46" s="917">
        <v>0</v>
      </c>
      <c r="BF46" s="917">
        <v>0</v>
      </c>
      <c r="BG46" s="921"/>
      <c r="BH46" s="911" t="s">
        <v>1325</v>
      </c>
      <c r="BI46" s="911" t="s">
        <v>1325</v>
      </c>
      <c r="BJ46" s="911" t="s">
        <v>1325</v>
      </c>
      <c r="BK46" s="911" t="s">
        <v>1325</v>
      </c>
      <c r="BL46" s="911">
        <v>10</v>
      </c>
      <c r="BM46" s="911" t="s">
        <v>1325</v>
      </c>
      <c r="BN46" s="911" t="s">
        <v>1325</v>
      </c>
      <c r="BO46" s="926"/>
      <c r="BP46" s="926"/>
      <c r="BQ46" s="926"/>
      <c r="BR46" s="926"/>
      <c r="BS46" s="927">
        <v>0.35817327026317775</v>
      </c>
      <c r="BT46" s="927">
        <v>1.1856857866103747</v>
      </c>
      <c r="BU46" s="926"/>
      <c r="BV46" s="911" t="s">
        <v>1325</v>
      </c>
      <c r="BW46" s="911" t="s">
        <v>1325</v>
      </c>
      <c r="BX46" s="911" t="s">
        <v>1325</v>
      </c>
      <c r="BY46" s="911" t="s">
        <v>1325</v>
      </c>
      <c r="BZ46" s="911" t="s">
        <v>1325</v>
      </c>
      <c r="CA46" s="911" t="s">
        <v>1325</v>
      </c>
      <c r="CB46" s="911" t="s">
        <v>1325</v>
      </c>
      <c r="CC46" s="916"/>
      <c r="CD46" s="917"/>
      <c r="CE46" s="917"/>
      <c r="CF46" s="917"/>
      <c r="CG46" s="917">
        <v>0.63</v>
      </c>
      <c r="CH46" s="917">
        <v>0</v>
      </c>
      <c r="CI46" s="921"/>
      <c r="CJ46" s="911" t="s">
        <v>1325</v>
      </c>
      <c r="CK46" s="911" t="s">
        <v>1325</v>
      </c>
      <c r="CL46" s="911" t="s">
        <v>1325</v>
      </c>
      <c r="CM46" s="911" t="s">
        <v>1325</v>
      </c>
      <c r="CN46" s="911">
        <v>30</v>
      </c>
      <c r="CO46" s="911" t="s">
        <v>1325</v>
      </c>
      <c r="CP46" s="911" t="s">
        <v>1325</v>
      </c>
      <c r="CQ46" s="926"/>
      <c r="CR46" s="926"/>
      <c r="CS46" s="926"/>
      <c r="CT46" s="926"/>
      <c r="CU46" s="926">
        <v>0.52850897328654056</v>
      </c>
      <c r="CV46" s="926">
        <v>7.823940082300275E-2</v>
      </c>
      <c r="CW46" s="926"/>
      <c r="CX46" s="922" t="s">
        <v>878</v>
      </c>
      <c r="CY46" s="923" t="s">
        <v>1471</v>
      </c>
      <c r="CZ46" s="1011" t="s">
        <v>1471</v>
      </c>
      <c r="DA46" s="1011" t="s">
        <v>1471</v>
      </c>
      <c r="DB46" s="922" t="s">
        <v>878</v>
      </c>
      <c r="DC46" s="923" t="s">
        <v>1471</v>
      </c>
      <c r="DD46" s="1016" t="s">
        <v>1471</v>
      </c>
      <c r="DE46" s="1016" t="s">
        <v>1471</v>
      </c>
      <c r="DF46" s="922" t="s">
        <v>878</v>
      </c>
      <c r="DG46" s="923" t="s">
        <v>1471</v>
      </c>
      <c r="DH46" s="922" t="s">
        <v>878</v>
      </c>
      <c r="DI46" s="924" t="s">
        <v>1471</v>
      </c>
    </row>
    <row r="47" spans="1:113">
      <c r="A47" s="925" t="s">
        <v>114</v>
      </c>
      <c r="B47" s="910" t="s">
        <v>696</v>
      </c>
      <c r="C47" s="910"/>
      <c r="D47" s="911" t="s">
        <v>1325</v>
      </c>
      <c r="E47" s="911" t="s">
        <v>1325</v>
      </c>
      <c r="F47" s="911" t="s">
        <v>1325</v>
      </c>
      <c r="G47" s="911" t="s">
        <v>1325</v>
      </c>
      <c r="H47" s="911" t="s">
        <v>1325</v>
      </c>
      <c r="I47" s="911" t="s">
        <v>1325</v>
      </c>
      <c r="J47" s="911" t="s">
        <v>1325</v>
      </c>
      <c r="K47" s="926"/>
      <c r="L47" s="926"/>
      <c r="M47" s="926"/>
      <c r="N47" s="926"/>
      <c r="O47" s="912">
        <v>1.6220320338251948</v>
      </c>
      <c r="P47" s="927"/>
      <c r="Q47" s="912"/>
      <c r="R47" s="911" t="s">
        <v>1325</v>
      </c>
      <c r="S47" s="911" t="s">
        <v>1325</v>
      </c>
      <c r="T47" s="911" t="s">
        <v>1325</v>
      </c>
      <c r="U47" s="911" t="s">
        <v>1325</v>
      </c>
      <c r="V47" s="911" t="s">
        <v>1325</v>
      </c>
      <c r="W47" s="911" t="s">
        <v>1325</v>
      </c>
      <c r="X47" s="911" t="s">
        <v>1325</v>
      </c>
      <c r="Y47" s="916"/>
      <c r="Z47" s="917"/>
      <c r="AA47" s="917"/>
      <c r="AB47" s="917"/>
      <c r="AC47" s="917">
        <v>0</v>
      </c>
      <c r="AD47" s="917"/>
      <c r="AE47" s="918"/>
      <c r="AF47" s="911" t="s">
        <v>1325</v>
      </c>
      <c r="AG47" s="911" t="s">
        <v>1325</v>
      </c>
      <c r="AH47" s="911" t="s">
        <v>1325</v>
      </c>
      <c r="AI47" s="911" t="s">
        <v>1325</v>
      </c>
      <c r="AJ47" s="911" t="s">
        <v>1325</v>
      </c>
      <c r="AK47" s="911" t="s">
        <v>1325</v>
      </c>
      <c r="AL47" s="911" t="s">
        <v>1325</v>
      </c>
      <c r="AM47" s="916"/>
      <c r="AN47" s="917"/>
      <c r="AO47" s="917"/>
      <c r="AP47" s="917"/>
      <c r="AQ47" s="917">
        <v>3.83</v>
      </c>
      <c r="AR47" s="917"/>
      <c r="AS47" s="918"/>
      <c r="AT47" s="911" t="s">
        <v>1325</v>
      </c>
      <c r="AU47" s="911" t="s">
        <v>1325</v>
      </c>
      <c r="AV47" s="911" t="s">
        <v>1325</v>
      </c>
      <c r="AW47" s="911" t="s">
        <v>1325</v>
      </c>
      <c r="AX47" s="911" t="s">
        <v>1325</v>
      </c>
      <c r="AY47" s="911" t="s">
        <v>1325</v>
      </c>
      <c r="AZ47" s="911" t="s">
        <v>1325</v>
      </c>
      <c r="BA47" s="916"/>
      <c r="BB47" s="917"/>
      <c r="BC47" s="917"/>
      <c r="BD47" s="917"/>
      <c r="BE47" s="917">
        <v>0</v>
      </c>
      <c r="BF47" s="917"/>
      <c r="BG47" s="921"/>
      <c r="BH47" s="911" t="s">
        <v>1325</v>
      </c>
      <c r="BI47" s="911" t="s">
        <v>1325</v>
      </c>
      <c r="BJ47" s="911" t="s">
        <v>1325</v>
      </c>
      <c r="BK47" s="911" t="s">
        <v>1325</v>
      </c>
      <c r="BL47" s="911" t="s">
        <v>1325</v>
      </c>
      <c r="BM47" s="911" t="s">
        <v>1325</v>
      </c>
      <c r="BN47" s="911" t="s">
        <v>1325</v>
      </c>
      <c r="BO47" s="926"/>
      <c r="BP47" s="926"/>
      <c r="BQ47" s="926"/>
      <c r="BR47" s="926"/>
      <c r="BS47" s="927">
        <v>2.4164441130225671</v>
      </c>
      <c r="BT47" s="927"/>
      <c r="BU47" s="926"/>
      <c r="BV47" s="911" t="s">
        <v>1325</v>
      </c>
      <c r="BW47" s="911" t="s">
        <v>1325</v>
      </c>
      <c r="BX47" s="911" t="s">
        <v>1325</v>
      </c>
      <c r="BY47" s="911" t="s">
        <v>1325</v>
      </c>
      <c r="BZ47" s="911" t="s">
        <v>1325</v>
      </c>
      <c r="CA47" s="911" t="s">
        <v>1325</v>
      </c>
      <c r="CB47" s="911" t="s">
        <v>1325</v>
      </c>
      <c r="CC47" s="916"/>
      <c r="CD47" s="917"/>
      <c r="CE47" s="917"/>
      <c r="CF47" s="917"/>
      <c r="CG47" s="917">
        <v>0</v>
      </c>
      <c r="CH47" s="917"/>
      <c r="CI47" s="921"/>
      <c r="CJ47" s="911" t="s">
        <v>1325</v>
      </c>
      <c r="CK47" s="911" t="s">
        <v>1325</v>
      </c>
      <c r="CL47" s="911" t="s">
        <v>1325</v>
      </c>
      <c r="CM47" s="911" t="s">
        <v>1325</v>
      </c>
      <c r="CN47" s="911" t="s">
        <v>1325</v>
      </c>
      <c r="CO47" s="911" t="s">
        <v>1325</v>
      </c>
      <c r="CP47" s="911" t="s">
        <v>1325</v>
      </c>
      <c r="CQ47" s="926"/>
      <c r="CR47" s="926"/>
      <c r="CS47" s="926"/>
      <c r="CT47" s="926"/>
      <c r="CU47" s="927">
        <v>1.5437086630747472</v>
      </c>
      <c r="CV47" s="926"/>
      <c r="CW47" s="926"/>
      <c r="CX47" s="922" t="s">
        <v>878</v>
      </c>
      <c r="CY47" s="923" t="s">
        <v>1471</v>
      </c>
      <c r="CZ47" s="1011" t="s">
        <v>1471</v>
      </c>
      <c r="DA47" s="1011" t="s">
        <v>1471</v>
      </c>
      <c r="DB47" s="922" t="s">
        <v>878</v>
      </c>
      <c r="DC47" s="923" t="s">
        <v>1471</v>
      </c>
      <c r="DD47" s="1016" t="s">
        <v>1471</v>
      </c>
      <c r="DE47" s="1016" t="s">
        <v>1471</v>
      </c>
      <c r="DF47" s="922" t="s">
        <v>878</v>
      </c>
      <c r="DG47" s="923" t="s">
        <v>1471</v>
      </c>
      <c r="DH47" s="922" t="s">
        <v>878</v>
      </c>
      <c r="DI47" s="924" t="s">
        <v>1471</v>
      </c>
    </row>
    <row r="48" spans="1:113">
      <c r="A48" s="925" t="s">
        <v>177</v>
      </c>
      <c r="B48" s="910" t="s">
        <v>580</v>
      </c>
      <c r="C48" s="910"/>
      <c r="D48" s="911" t="s">
        <v>1325</v>
      </c>
      <c r="E48" s="911" t="s">
        <v>1325</v>
      </c>
      <c r="F48" s="911" t="s">
        <v>1325</v>
      </c>
      <c r="G48" s="911" t="s">
        <v>1325</v>
      </c>
      <c r="H48" s="911">
        <v>261</v>
      </c>
      <c r="I48" s="911">
        <v>274</v>
      </c>
      <c r="J48" s="911">
        <v>22</v>
      </c>
      <c r="K48" s="926">
        <v>1.6344381388295859</v>
      </c>
      <c r="L48" s="926">
        <v>1.0242744252492155</v>
      </c>
      <c r="M48" s="926">
        <v>1.7457437764043158</v>
      </c>
      <c r="N48" s="926"/>
      <c r="O48" s="912">
        <v>1.0461686898148592</v>
      </c>
      <c r="P48" s="927">
        <v>0.74462524307300604</v>
      </c>
      <c r="Q48" s="912">
        <v>1.5495549015293621</v>
      </c>
      <c r="R48" s="911" t="s">
        <v>1325</v>
      </c>
      <c r="S48" s="911" t="s">
        <v>1325</v>
      </c>
      <c r="T48" s="911" t="s">
        <v>1325</v>
      </c>
      <c r="U48" s="911" t="s">
        <v>1325</v>
      </c>
      <c r="V48" s="911" t="s">
        <v>1325</v>
      </c>
      <c r="W48" s="914">
        <v>24</v>
      </c>
      <c r="X48" s="911" t="s">
        <v>1325</v>
      </c>
      <c r="Y48" s="916">
        <v>18.13</v>
      </c>
      <c r="Z48" s="917">
        <v>0</v>
      </c>
      <c r="AA48" s="917">
        <v>0</v>
      </c>
      <c r="AB48" s="917"/>
      <c r="AC48" s="917">
        <v>0.27</v>
      </c>
      <c r="AD48" s="917">
        <v>1.06</v>
      </c>
      <c r="AE48" s="918">
        <v>1.93</v>
      </c>
      <c r="AF48" s="911" t="s">
        <v>1325</v>
      </c>
      <c r="AG48" s="911" t="s">
        <v>1325</v>
      </c>
      <c r="AH48" s="911" t="s">
        <v>1325</v>
      </c>
      <c r="AI48" s="911" t="s">
        <v>1325</v>
      </c>
      <c r="AJ48" s="914">
        <v>50</v>
      </c>
      <c r="AK48" s="914">
        <v>29</v>
      </c>
      <c r="AL48" s="911" t="s">
        <v>1325</v>
      </c>
      <c r="AM48" s="916">
        <v>0</v>
      </c>
      <c r="AN48" s="917">
        <v>0</v>
      </c>
      <c r="AO48" s="917">
        <v>3.54</v>
      </c>
      <c r="AP48" s="917"/>
      <c r="AQ48" s="917">
        <v>1.72</v>
      </c>
      <c r="AR48" s="917">
        <v>0.49</v>
      </c>
      <c r="AS48" s="918">
        <v>2.21</v>
      </c>
      <c r="AT48" s="911" t="s">
        <v>1325</v>
      </c>
      <c r="AU48" s="911" t="s">
        <v>1325</v>
      </c>
      <c r="AV48" s="911" t="s">
        <v>1325</v>
      </c>
      <c r="AW48" s="911" t="s">
        <v>1325</v>
      </c>
      <c r="AX48" s="911" t="s">
        <v>1325</v>
      </c>
      <c r="AY48" s="914">
        <v>10</v>
      </c>
      <c r="AZ48" s="911" t="s">
        <v>1325</v>
      </c>
      <c r="BA48" s="916">
        <v>0</v>
      </c>
      <c r="BB48" s="917">
        <v>0</v>
      </c>
      <c r="BC48" s="917">
        <v>0</v>
      </c>
      <c r="BD48" s="917"/>
      <c r="BE48" s="917">
        <v>0.34</v>
      </c>
      <c r="BF48" s="917">
        <v>7.98</v>
      </c>
      <c r="BG48" s="921">
        <v>0</v>
      </c>
      <c r="BH48" s="911" t="s">
        <v>1325</v>
      </c>
      <c r="BI48" s="911" t="s">
        <v>1325</v>
      </c>
      <c r="BJ48" s="911" t="s">
        <v>1325</v>
      </c>
      <c r="BK48" s="911" t="s">
        <v>1325</v>
      </c>
      <c r="BL48" s="911">
        <v>15</v>
      </c>
      <c r="BM48" s="911">
        <v>61</v>
      </c>
      <c r="BN48" s="911" t="s">
        <v>1325</v>
      </c>
      <c r="BO48" s="926">
        <v>2.7852495328080895</v>
      </c>
      <c r="BP48" s="926">
        <v>0</v>
      </c>
      <c r="BQ48" s="926">
        <v>5.0067478661319775</v>
      </c>
      <c r="BR48" s="926"/>
      <c r="BS48" s="926">
        <v>0.25206243039667359</v>
      </c>
      <c r="BT48" s="927">
        <v>0.949815738014685</v>
      </c>
      <c r="BU48" s="926">
        <v>2.2155884279756237</v>
      </c>
      <c r="BV48" s="911" t="s">
        <v>1325</v>
      </c>
      <c r="BW48" s="911" t="s">
        <v>1325</v>
      </c>
      <c r="BX48" s="911" t="s">
        <v>1325</v>
      </c>
      <c r="BY48" s="911" t="s">
        <v>1325</v>
      </c>
      <c r="BZ48" s="914">
        <v>16</v>
      </c>
      <c r="CA48" s="911" t="s">
        <v>1325</v>
      </c>
      <c r="CB48" s="911" t="s">
        <v>1325</v>
      </c>
      <c r="CC48" s="916">
        <v>0</v>
      </c>
      <c r="CD48" s="917">
        <v>0</v>
      </c>
      <c r="CE48" s="917">
        <v>0</v>
      </c>
      <c r="CF48" s="917"/>
      <c r="CG48" s="917">
        <v>6.76</v>
      </c>
      <c r="CH48" s="917">
        <v>0.4</v>
      </c>
      <c r="CI48" s="921">
        <v>0</v>
      </c>
      <c r="CJ48" s="911" t="s">
        <v>1325</v>
      </c>
      <c r="CK48" s="911" t="s">
        <v>1325</v>
      </c>
      <c r="CL48" s="911" t="s">
        <v>1325</v>
      </c>
      <c r="CM48" s="911" t="s">
        <v>1325</v>
      </c>
      <c r="CN48" s="911">
        <v>142</v>
      </c>
      <c r="CO48" s="911">
        <v>114</v>
      </c>
      <c r="CP48" s="911" t="s">
        <v>1325</v>
      </c>
      <c r="CQ48" s="926">
        <v>0</v>
      </c>
      <c r="CR48" s="926">
        <v>1.8911049501785961</v>
      </c>
      <c r="CS48" s="926">
        <v>0.97814061285246678</v>
      </c>
      <c r="CT48" s="926"/>
      <c r="CU48" s="926">
        <v>1.4235259338938924</v>
      </c>
      <c r="CV48" s="926">
        <v>0.69285438456884862</v>
      </c>
      <c r="CW48" s="926">
        <v>0.94113043211984437</v>
      </c>
      <c r="CX48" s="922" t="s">
        <v>878</v>
      </c>
      <c r="CY48" s="923" t="s">
        <v>1471</v>
      </c>
      <c r="CZ48" s="1011" t="s">
        <v>1471</v>
      </c>
      <c r="DA48" s="1011" t="s">
        <v>1471</v>
      </c>
      <c r="DB48" s="922" t="s">
        <v>878</v>
      </c>
      <c r="DC48" s="923" t="s">
        <v>1471</v>
      </c>
      <c r="DD48" s="1016" t="s">
        <v>1471</v>
      </c>
      <c r="DE48" s="1016" t="s">
        <v>1471</v>
      </c>
      <c r="DF48" s="922" t="s">
        <v>878</v>
      </c>
      <c r="DG48" s="923" t="s">
        <v>1471</v>
      </c>
      <c r="DH48" s="922" t="s">
        <v>878</v>
      </c>
      <c r="DI48" s="924" t="s">
        <v>1471</v>
      </c>
    </row>
    <row r="49" spans="1:113">
      <c r="A49" s="925" t="s">
        <v>431</v>
      </c>
      <c r="B49" s="910" t="s">
        <v>643</v>
      </c>
      <c r="C49" s="910"/>
      <c r="D49" s="911" t="s">
        <v>1325</v>
      </c>
      <c r="E49" s="911" t="s">
        <v>1325</v>
      </c>
      <c r="F49" s="911" t="s">
        <v>1325</v>
      </c>
      <c r="G49" s="911" t="s">
        <v>1325</v>
      </c>
      <c r="H49" s="911" t="s">
        <v>1325</v>
      </c>
      <c r="I49" s="911" t="s">
        <v>1325</v>
      </c>
      <c r="J49" s="911" t="s">
        <v>1325</v>
      </c>
      <c r="K49" s="926"/>
      <c r="L49" s="926"/>
      <c r="M49" s="926"/>
      <c r="N49" s="926"/>
      <c r="O49" s="912">
        <v>3.2075671752080464</v>
      </c>
      <c r="P49" s="927">
        <v>0.75329836434495667</v>
      </c>
      <c r="Q49" s="912"/>
      <c r="R49" s="911" t="s">
        <v>1325</v>
      </c>
      <c r="S49" s="911" t="s">
        <v>1325</v>
      </c>
      <c r="T49" s="911" t="s">
        <v>1325</v>
      </c>
      <c r="U49" s="911" t="s">
        <v>1325</v>
      </c>
      <c r="V49" s="911" t="s">
        <v>1325</v>
      </c>
      <c r="W49" s="911" t="s">
        <v>1325</v>
      </c>
      <c r="X49" s="911" t="s">
        <v>1325</v>
      </c>
      <c r="Y49" s="919"/>
      <c r="Z49" s="919"/>
      <c r="AA49" s="919"/>
      <c r="AB49" s="919"/>
      <c r="AC49" s="919">
        <v>0</v>
      </c>
      <c r="AD49" s="919">
        <v>0</v>
      </c>
      <c r="AE49" s="919"/>
      <c r="AF49" s="911" t="s">
        <v>1325</v>
      </c>
      <c r="AG49" s="911" t="s">
        <v>1325</v>
      </c>
      <c r="AH49" s="911" t="s">
        <v>1325</v>
      </c>
      <c r="AI49" s="911" t="s">
        <v>1325</v>
      </c>
      <c r="AJ49" s="911" t="s">
        <v>1325</v>
      </c>
      <c r="AK49" s="911" t="s">
        <v>1325</v>
      </c>
      <c r="AL49" s="911" t="s">
        <v>1325</v>
      </c>
      <c r="AM49" s="919"/>
      <c r="AN49" s="919"/>
      <c r="AO49" s="919"/>
      <c r="AP49" s="919"/>
      <c r="AQ49" s="919">
        <v>8.69</v>
      </c>
      <c r="AR49" s="919">
        <v>0</v>
      </c>
      <c r="AS49" s="919"/>
      <c r="AT49" s="911" t="s">
        <v>1325</v>
      </c>
      <c r="AU49" s="911" t="s">
        <v>1325</v>
      </c>
      <c r="AV49" s="911" t="s">
        <v>1325</v>
      </c>
      <c r="AW49" s="911" t="s">
        <v>1325</v>
      </c>
      <c r="AX49" s="911" t="s">
        <v>1325</v>
      </c>
      <c r="AY49" s="911" t="s">
        <v>1325</v>
      </c>
      <c r="AZ49" s="911" t="s">
        <v>1325</v>
      </c>
      <c r="BA49" s="919"/>
      <c r="BB49" s="919"/>
      <c r="BC49" s="919"/>
      <c r="BD49" s="919"/>
      <c r="BE49" s="919">
        <v>0</v>
      </c>
      <c r="BF49" s="919">
        <v>0</v>
      </c>
      <c r="BG49" s="929"/>
      <c r="BH49" s="911" t="s">
        <v>1325</v>
      </c>
      <c r="BI49" s="911" t="s">
        <v>1325</v>
      </c>
      <c r="BJ49" s="911" t="s">
        <v>1325</v>
      </c>
      <c r="BK49" s="911" t="s">
        <v>1325</v>
      </c>
      <c r="BL49" s="911" t="s">
        <v>1325</v>
      </c>
      <c r="BM49" s="911" t="s">
        <v>1325</v>
      </c>
      <c r="BN49" s="911" t="s">
        <v>1325</v>
      </c>
      <c r="BO49" s="926"/>
      <c r="BP49" s="926"/>
      <c r="BQ49" s="926"/>
      <c r="BR49" s="926"/>
      <c r="BS49" s="926">
        <v>1.1952104637846468</v>
      </c>
      <c r="BT49" s="927">
        <v>1.8058107160349983</v>
      </c>
      <c r="BU49" s="926"/>
      <c r="BV49" s="911" t="s">
        <v>1325</v>
      </c>
      <c r="BW49" s="911" t="s">
        <v>1325</v>
      </c>
      <c r="BX49" s="911" t="s">
        <v>1325</v>
      </c>
      <c r="BY49" s="911" t="s">
        <v>1325</v>
      </c>
      <c r="BZ49" s="911" t="s">
        <v>1325</v>
      </c>
      <c r="CA49" s="911" t="s">
        <v>1325</v>
      </c>
      <c r="CB49" s="911" t="s">
        <v>1325</v>
      </c>
      <c r="CC49" s="919"/>
      <c r="CD49" s="919"/>
      <c r="CE49" s="919"/>
      <c r="CF49" s="919"/>
      <c r="CG49" s="919">
        <v>0</v>
      </c>
      <c r="CH49" s="919">
        <v>3.57</v>
      </c>
      <c r="CI49" s="919"/>
      <c r="CJ49" s="911" t="s">
        <v>1325</v>
      </c>
      <c r="CK49" s="911" t="s">
        <v>1325</v>
      </c>
      <c r="CL49" s="911" t="s">
        <v>1325</v>
      </c>
      <c r="CM49" s="911" t="s">
        <v>1325</v>
      </c>
      <c r="CN49" s="911" t="s">
        <v>1325</v>
      </c>
      <c r="CO49" s="911" t="s">
        <v>1325</v>
      </c>
      <c r="CP49" s="911" t="s">
        <v>1325</v>
      </c>
      <c r="CQ49" s="926"/>
      <c r="CR49" s="926"/>
      <c r="CS49" s="926"/>
      <c r="CT49" s="926"/>
      <c r="CU49" s="926">
        <v>3.5856313913539402</v>
      </c>
      <c r="CV49" s="926">
        <v>0.66959854608440594</v>
      </c>
      <c r="CW49" s="926"/>
      <c r="CX49" s="922" t="s">
        <v>878</v>
      </c>
      <c r="CY49" s="923" t="s">
        <v>1471</v>
      </c>
      <c r="CZ49" s="1011" t="s">
        <v>1471</v>
      </c>
      <c r="DA49" s="1011" t="s">
        <v>1471</v>
      </c>
      <c r="DB49" s="922" t="s">
        <v>878</v>
      </c>
      <c r="DC49" s="923" t="s">
        <v>1471</v>
      </c>
      <c r="DD49" s="1016" t="s">
        <v>1471</v>
      </c>
      <c r="DE49" s="1016" t="s">
        <v>1471</v>
      </c>
      <c r="DF49" s="922" t="s">
        <v>878</v>
      </c>
      <c r="DG49" s="923" t="s">
        <v>1471</v>
      </c>
      <c r="DH49" s="922" t="s">
        <v>878</v>
      </c>
      <c r="DI49" s="924" t="s">
        <v>1471</v>
      </c>
    </row>
    <row r="50" spans="1:113">
      <c r="A50" s="925" t="s">
        <v>459</v>
      </c>
      <c r="B50" s="910" t="s">
        <v>800</v>
      </c>
      <c r="C50" s="910"/>
      <c r="D50" s="911" t="s">
        <v>1325</v>
      </c>
      <c r="E50" s="911" t="s">
        <v>1325</v>
      </c>
      <c r="F50" s="911" t="s">
        <v>1325</v>
      </c>
      <c r="G50" s="911" t="s">
        <v>1325</v>
      </c>
      <c r="H50" s="911">
        <v>10</v>
      </c>
      <c r="I50" s="911">
        <v>37</v>
      </c>
      <c r="J50" s="911" t="s">
        <v>1325</v>
      </c>
      <c r="K50" s="926"/>
      <c r="L50" s="926"/>
      <c r="M50" s="926"/>
      <c r="N50" s="926"/>
      <c r="O50" s="912">
        <v>1.0778301366563283</v>
      </c>
      <c r="P50" s="927">
        <v>1.7084062379897349</v>
      </c>
      <c r="Q50" s="912">
        <v>0.58087667025071321</v>
      </c>
      <c r="R50" s="911" t="s">
        <v>1325</v>
      </c>
      <c r="S50" s="911" t="s">
        <v>1325</v>
      </c>
      <c r="T50" s="911" t="s">
        <v>1325</v>
      </c>
      <c r="U50" s="911" t="s">
        <v>1325</v>
      </c>
      <c r="V50" s="911" t="s">
        <v>1325</v>
      </c>
      <c r="W50" s="911" t="s">
        <v>1325</v>
      </c>
      <c r="X50" s="911" t="s">
        <v>1325</v>
      </c>
      <c r="Y50" s="916"/>
      <c r="Z50" s="917"/>
      <c r="AA50" s="917"/>
      <c r="AB50" s="917"/>
      <c r="AC50" s="917">
        <v>0</v>
      </c>
      <c r="AD50" s="917">
        <v>0</v>
      </c>
      <c r="AE50" s="918">
        <v>0</v>
      </c>
      <c r="AF50" s="911" t="s">
        <v>1325</v>
      </c>
      <c r="AG50" s="911" t="s">
        <v>1325</v>
      </c>
      <c r="AH50" s="911" t="s">
        <v>1325</v>
      </c>
      <c r="AI50" s="911" t="s">
        <v>1325</v>
      </c>
      <c r="AJ50" s="911" t="s">
        <v>1325</v>
      </c>
      <c r="AK50" s="911" t="s">
        <v>1325</v>
      </c>
      <c r="AL50" s="911" t="s">
        <v>1325</v>
      </c>
      <c r="AM50" s="916"/>
      <c r="AN50" s="917"/>
      <c r="AO50" s="917"/>
      <c r="AP50" s="917"/>
      <c r="AQ50" s="917">
        <v>2.94</v>
      </c>
      <c r="AR50" s="917">
        <v>0.92</v>
      </c>
      <c r="AS50" s="918">
        <v>0</v>
      </c>
      <c r="AT50" s="911" t="s">
        <v>1325</v>
      </c>
      <c r="AU50" s="911" t="s">
        <v>1325</v>
      </c>
      <c r="AV50" s="911" t="s">
        <v>1325</v>
      </c>
      <c r="AW50" s="911" t="s">
        <v>1325</v>
      </c>
      <c r="AX50" s="911" t="s">
        <v>1325</v>
      </c>
      <c r="AY50" s="911" t="s">
        <v>1325</v>
      </c>
      <c r="AZ50" s="911" t="s">
        <v>1325</v>
      </c>
      <c r="BA50" s="916"/>
      <c r="BB50" s="917"/>
      <c r="BC50" s="917"/>
      <c r="BD50" s="917"/>
      <c r="BE50" s="917">
        <v>0</v>
      </c>
      <c r="BF50" s="917">
        <v>1.28</v>
      </c>
      <c r="BG50" s="921">
        <v>0</v>
      </c>
      <c r="BH50" s="911" t="s">
        <v>1325</v>
      </c>
      <c r="BI50" s="911" t="s">
        <v>1325</v>
      </c>
      <c r="BJ50" s="911" t="s">
        <v>1325</v>
      </c>
      <c r="BK50" s="911" t="s">
        <v>1325</v>
      </c>
      <c r="BL50" s="911" t="s">
        <v>1325</v>
      </c>
      <c r="BM50" s="911">
        <v>12</v>
      </c>
      <c r="BN50" s="911" t="s">
        <v>1325</v>
      </c>
      <c r="BO50" s="926"/>
      <c r="BP50" s="926"/>
      <c r="BQ50" s="926"/>
      <c r="BR50" s="926"/>
      <c r="BS50" s="926">
        <v>0.34212858632661375</v>
      </c>
      <c r="BT50" s="927">
        <v>4.229759457365998</v>
      </c>
      <c r="BU50" s="926">
        <v>0</v>
      </c>
      <c r="BV50" s="911" t="s">
        <v>1325</v>
      </c>
      <c r="BW50" s="911" t="s">
        <v>1325</v>
      </c>
      <c r="BX50" s="911" t="s">
        <v>1325</v>
      </c>
      <c r="BY50" s="911" t="s">
        <v>1325</v>
      </c>
      <c r="BZ50" s="911" t="s">
        <v>1325</v>
      </c>
      <c r="CA50" s="911" t="s">
        <v>1325</v>
      </c>
      <c r="CB50" s="911" t="s">
        <v>1325</v>
      </c>
      <c r="CC50" s="916"/>
      <c r="CD50" s="917"/>
      <c r="CE50" s="917"/>
      <c r="CF50" s="917"/>
      <c r="CG50" s="917">
        <v>0</v>
      </c>
      <c r="CH50" s="917">
        <v>2.98</v>
      </c>
      <c r="CI50" s="921">
        <v>0</v>
      </c>
      <c r="CJ50" s="911" t="s">
        <v>1325</v>
      </c>
      <c r="CK50" s="911" t="s">
        <v>1325</v>
      </c>
      <c r="CL50" s="911" t="s">
        <v>1325</v>
      </c>
      <c r="CM50" s="911" t="s">
        <v>1325</v>
      </c>
      <c r="CN50" s="911" t="s">
        <v>1325</v>
      </c>
      <c r="CO50" s="911">
        <v>15</v>
      </c>
      <c r="CP50" s="911" t="s">
        <v>1325</v>
      </c>
      <c r="CQ50" s="926"/>
      <c r="CR50" s="926"/>
      <c r="CS50" s="926"/>
      <c r="CT50" s="926"/>
      <c r="CU50" s="926">
        <v>1.4692352903653709</v>
      </c>
      <c r="CV50" s="926">
        <v>1.0772238351533832</v>
      </c>
      <c r="CW50" s="926">
        <v>1.279463859157842</v>
      </c>
      <c r="CX50" s="930" t="s">
        <v>1386</v>
      </c>
      <c r="CY50" s="923" t="s">
        <v>1386</v>
      </c>
      <c r="CZ50" s="930" t="s">
        <v>1386</v>
      </c>
      <c r="DA50" s="923" t="s">
        <v>1386</v>
      </c>
      <c r="DB50" s="930" t="s">
        <v>1386</v>
      </c>
      <c r="DC50" s="923" t="s">
        <v>1386</v>
      </c>
      <c r="DD50" s="1016" t="s">
        <v>1386</v>
      </c>
      <c r="DE50" s="1016" t="s">
        <v>1386</v>
      </c>
      <c r="DF50" s="930" t="s">
        <v>1386</v>
      </c>
      <c r="DG50" s="931" t="s">
        <v>1386</v>
      </c>
      <c r="DH50" s="930" t="s">
        <v>1386</v>
      </c>
      <c r="DI50" s="932" t="s">
        <v>1386</v>
      </c>
    </row>
    <row r="51" spans="1:113">
      <c r="A51" s="952" t="s">
        <v>393</v>
      </c>
      <c r="B51" s="910" t="s">
        <v>620</v>
      </c>
      <c r="C51" s="910"/>
      <c r="D51" s="911" t="s">
        <v>1325</v>
      </c>
      <c r="E51" s="911" t="s">
        <v>1325</v>
      </c>
      <c r="F51" s="911" t="s">
        <v>1325</v>
      </c>
      <c r="G51" s="911" t="s">
        <v>1325</v>
      </c>
      <c r="H51" s="911" t="s">
        <v>1325</v>
      </c>
      <c r="I51" s="911" t="s">
        <v>1325</v>
      </c>
      <c r="J51" s="911" t="s">
        <v>1325</v>
      </c>
      <c r="K51" s="927">
        <v>0.95876664691317182</v>
      </c>
      <c r="L51" s="926"/>
      <c r="M51" s="926"/>
      <c r="N51" s="926"/>
      <c r="O51" s="912"/>
      <c r="P51" s="927"/>
      <c r="Q51" s="912"/>
      <c r="R51" s="911" t="s">
        <v>1325</v>
      </c>
      <c r="S51" s="911" t="s">
        <v>1325</v>
      </c>
      <c r="T51" s="911" t="s">
        <v>1325</v>
      </c>
      <c r="U51" s="911" t="s">
        <v>1325</v>
      </c>
      <c r="V51" s="911" t="s">
        <v>1325</v>
      </c>
      <c r="W51" s="911" t="s">
        <v>1325</v>
      </c>
      <c r="X51" s="911" t="s">
        <v>1325</v>
      </c>
      <c r="Y51" s="916">
        <v>0</v>
      </c>
      <c r="Z51" s="917"/>
      <c r="AA51" s="917"/>
      <c r="AB51" s="917"/>
      <c r="AC51" s="917"/>
      <c r="AD51" s="917"/>
      <c r="AE51" s="918"/>
      <c r="AF51" s="911" t="s">
        <v>1325</v>
      </c>
      <c r="AG51" s="911" t="s">
        <v>1325</v>
      </c>
      <c r="AH51" s="911" t="s">
        <v>1325</v>
      </c>
      <c r="AI51" s="911" t="s">
        <v>1325</v>
      </c>
      <c r="AJ51" s="911" t="s">
        <v>1325</v>
      </c>
      <c r="AK51" s="911" t="s">
        <v>1325</v>
      </c>
      <c r="AL51" s="911" t="s">
        <v>1325</v>
      </c>
      <c r="AM51" s="916">
        <v>0</v>
      </c>
      <c r="AN51" s="917"/>
      <c r="AO51" s="917"/>
      <c r="AP51" s="917"/>
      <c r="AQ51" s="917"/>
      <c r="AR51" s="917"/>
      <c r="AS51" s="918"/>
      <c r="AT51" s="911" t="s">
        <v>1325</v>
      </c>
      <c r="AU51" s="911" t="s">
        <v>1325</v>
      </c>
      <c r="AV51" s="911" t="s">
        <v>1325</v>
      </c>
      <c r="AW51" s="911" t="s">
        <v>1325</v>
      </c>
      <c r="AX51" s="911" t="s">
        <v>1325</v>
      </c>
      <c r="AY51" s="911" t="s">
        <v>1325</v>
      </c>
      <c r="AZ51" s="911" t="s">
        <v>1325</v>
      </c>
      <c r="BA51" s="916">
        <v>0</v>
      </c>
      <c r="BB51" s="917"/>
      <c r="BC51" s="917"/>
      <c r="BD51" s="917"/>
      <c r="BE51" s="917"/>
      <c r="BF51" s="917"/>
      <c r="BG51" s="921"/>
      <c r="BH51" s="911" t="s">
        <v>1325</v>
      </c>
      <c r="BI51" s="911" t="s">
        <v>1325</v>
      </c>
      <c r="BJ51" s="911" t="s">
        <v>1325</v>
      </c>
      <c r="BK51" s="911" t="s">
        <v>1325</v>
      </c>
      <c r="BL51" s="911" t="s">
        <v>1325</v>
      </c>
      <c r="BM51" s="911" t="s">
        <v>1325</v>
      </c>
      <c r="BN51" s="911" t="s">
        <v>1325</v>
      </c>
      <c r="BO51" s="927">
        <v>0</v>
      </c>
      <c r="BP51" s="926"/>
      <c r="BQ51" s="926"/>
      <c r="BR51" s="926"/>
      <c r="BS51" s="926"/>
      <c r="BT51" s="927"/>
      <c r="BU51" s="926"/>
      <c r="BV51" s="911" t="s">
        <v>1325</v>
      </c>
      <c r="BW51" s="911" t="s">
        <v>1325</v>
      </c>
      <c r="BX51" s="911" t="s">
        <v>1325</v>
      </c>
      <c r="BY51" s="911" t="s">
        <v>1325</v>
      </c>
      <c r="BZ51" s="911" t="s">
        <v>1325</v>
      </c>
      <c r="CA51" s="911" t="s">
        <v>1325</v>
      </c>
      <c r="CB51" s="911" t="s">
        <v>1325</v>
      </c>
      <c r="CC51" s="916">
        <v>0</v>
      </c>
      <c r="CD51" s="917"/>
      <c r="CE51" s="917"/>
      <c r="CF51" s="917"/>
      <c r="CG51" s="917"/>
      <c r="CH51" s="917"/>
      <c r="CI51" s="921"/>
      <c r="CJ51" s="911" t="s">
        <v>1325</v>
      </c>
      <c r="CK51" s="911" t="s">
        <v>1325</v>
      </c>
      <c r="CL51" s="911" t="s">
        <v>1325</v>
      </c>
      <c r="CM51" s="911" t="s">
        <v>1325</v>
      </c>
      <c r="CN51" s="911" t="s">
        <v>1325</v>
      </c>
      <c r="CO51" s="911" t="s">
        <v>1325</v>
      </c>
      <c r="CP51" s="911" t="s">
        <v>1325</v>
      </c>
      <c r="CQ51" s="927">
        <v>1.2468036450573439</v>
      </c>
      <c r="CR51" s="926"/>
      <c r="CS51" s="926"/>
      <c r="CT51" s="926"/>
      <c r="CU51" s="926"/>
      <c r="CV51" s="926"/>
      <c r="CW51" s="926"/>
      <c r="CX51" s="922" t="s">
        <v>878</v>
      </c>
      <c r="CY51" s="923" t="s">
        <v>1471</v>
      </c>
      <c r="CZ51" s="1011" t="s">
        <v>1471</v>
      </c>
      <c r="DA51" s="1011" t="s">
        <v>1471</v>
      </c>
      <c r="DB51" s="922" t="s">
        <v>878</v>
      </c>
      <c r="DC51" s="923" t="s">
        <v>1471</v>
      </c>
      <c r="DD51" s="1016" t="s">
        <v>1471</v>
      </c>
      <c r="DE51" s="1016" t="s">
        <v>1471</v>
      </c>
      <c r="DF51" s="922" t="s">
        <v>878</v>
      </c>
      <c r="DG51" s="923" t="s">
        <v>1471</v>
      </c>
      <c r="DH51" s="922" t="s">
        <v>878</v>
      </c>
      <c r="DI51" s="924" t="s">
        <v>1471</v>
      </c>
    </row>
    <row r="52" spans="1:113">
      <c r="A52" s="952" t="s">
        <v>342</v>
      </c>
      <c r="B52" s="910" t="s">
        <v>571</v>
      </c>
      <c r="C52" s="910"/>
      <c r="D52" s="911" t="s">
        <v>1325</v>
      </c>
      <c r="E52" s="911" t="s">
        <v>1325</v>
      </c>
      <c r="F52" s="911" t="s">
        <v>1325</v>
      </c>
      <c r="G52" s="911" t="s">
        <v>1325</v>
      </c>
      <c r="H52" s="911" t="s">
        <v>1325</v>
      </c>
      <c r="I52" s="911">
        <v>18</v>
      </c>
      <c r="J52" s="911" t="s">
        <v>1325</v>
      </c>
      <c r="K52" s="926"/>
      <c r="L52" s="926"/>
      <c r="M52" s="926"/>
      <c r="N52" s="926"/>
      <c r="O52" s="912"/>
      <c r="P52" s="927">
        <v>0.65636443092176167</v>
      </c>
      <c r="Q52" s="912">
        <v>0</v>
      </c>
      <c r="R52" s="911" t="s">
        <v>1325</v>
      </c>
      <c r="S52" s="911" t="s">
        <v>1325</v>
      </c>
      <c r="T52" s="911" t="s">
        <v>1325</v>
      </c>
      <c r="U52" s="911" t="s">
        <v>1325</v>
      </c>
      <c r="V52" s="911" t="s">
        <v>1325</v>
      </c>
      <c r="W52" s="911" t="s">
        <v>1325</v>
      </c>
      <c r="X52" s="911" t="s">
        <v>1325</v>
      </c>
      <c r="Y52" s="916"/>
      <c r="Z52" s="917"/>
      <c r="AA52" s="917"/>
      <c r="AB52" s="917"/>
      <c r="AC52" s="917"/>
      <c r="AD52" s="917">
        <v>1.57</v>
      </c>
      <c r="AE52" s="918">
        <v>0</v>
      </c>
      <c r="AF52" s="911" t="s">
        <v>1325</v>
      </c>
      <c r="AG52" s="911" t="s">
        <v>1325</v>
      </c>
      <c r="AH52" s="911" t="s">
        <v>1325</v>
      </c>
      <c r="AI52" s="911" t="s">
        <v>1325</v>
      </c>
      <c r="AJ52" s="911" t="s">
        <v>1325</v>
      </c>
      <c r="AK52" s="911" t="s">
        <v>1325</v>
      </c>
      <c r="AL52" s="911" t="s">
        <v>1325</v>
      </c>
      <c r="AM52" s="916"/>
      <c r="AN52" s="917"/>
      <c r="AO52" s="917"/>
      <c r="AP52" s="917"/>
      <c r="AQ52" s="917"/>
      <c r="AR52" s="917">
        <v>0.75</v>
      </c>
      <c r="AS52" s="918">
        <v>0</v>
      </c>
      <c r="AT52" s="911" t="s">
        <v>1325</v>
      </c>
      <c r="AU52" s="911" t="s">
        <v>1325</v>
      </c>
      <c r="AV52" s="911" t="s">
        <v>1325</v>
      </c>
      <c r="AW52" s="911" t="s">
        <v>1325</v>
      </c>
      <c r="AX52" s="911" t="s">
        <v>1325</v>
      </c>
      <c r="AY52" s="911" t="s">
        <v>1325</v>
      </c>
      <c r="AZ52" s="911" t="s">
        <v>1325</v>
      </c>
      <c r="BA52" s="916"/>
      <c r="BB52" s="917"/>
      <c r="BC52" s="917"/>
      <c r="BD52" s="917"/>
      <c r="BE52" s="917"/>
      <c r="BF52" s="917">
        <v>0</v>
      </c>
      <c r="BG52" s="921">
        <v>0</v>
      </c>
      <c r="BH52" s="911" t="s">
        <v>1325</v>
      </c>
      <c r="BI52" s="911" t="s">
        <v>1325</v>
      </c>
      <c r="BJ52" s="911" t="s">
        <v>1325</v>
      </c>
      <c r="BK52" s="911" t="s">
        <v>1325</v>
      </c>
      <c r="BL52" s="911" t="s">
        <v>1325</v>
      </c>
      <c r="BM52" s="911" t="s">
        <v>1325</v>
      </c>
      <c r="BN52" s="911" t="s">
        <v>1325</v>
      </c>
      <c r="BO52" s="927"/>
      <c r="BP52" s="926"/>
      <c r="BQ52" s="926"/>
      <c r="BR52" s="926"/>
      <c r="BS52" s="926"/>
      <c r="BT52" s="927">
        <v>1.9453379728640046</v>
      </c>
      <c r="BU52" s="926">
        <v>0</v>
      </c>
      <c r="BV52" s="911" t="s">
        <v>1325</v>
      </c>
      <c r="BW52" s="911" t="s">
        <v>1325</v>
      </c>
      <c r="BX52" s="911" t="s">
        <v>1325</v>
      </c>
      <c r="BY52" s="911" t="s">
        <v>1325</v>
      </c>
      <c r="BZ52" s="911" t="s">
        <v>1325</v>
      </c>
      <c r="CA52" s="911" t="s">
        <v>1325</v>
      </c>
      <c r="CB52" s="911" t="s">
        <v>1325</v>
      </c>
      <c r="CC52" s="916"/>
      <c r="CD52" s="917"/>
      <c r="CE52" s="917"/>
      <c r="CF52" s="917"/>
      <c r="CG52" s="917"/>
      <c r="CH52" s="917">
        <v>0</v>
      </c>
      <c r="CI52" s="921">
        <v>0</v>
      </c>
      <c r="CJ52" s="911" t="s">
        <v>1325</v>
      </c>
      <c r="CK52" s="911" t="s">
        <v>1325</v>
      </c>
      <c r="CL52" s="911" t="s">
        <v>1325</v>
      </c>
      <c r="CM52" s="911" t="s">
        <v>1325</v>
      </c>
      <c r="CN52" s="911" t="s">
        <v>1325</v>
      </c>
      <c r="CO52" s="911" t="s">
        <v>1325</v>
      </c>
      <c r="CP52" s="911" t="s">
        <v>1325</v>
      </c>
      <c r="CQ52" s="926"/>
      <c r="CR52" s="926"/>
      <c r="CS52" s="926"/>
      <c r="CT52" s="926"/>
      <c r="CU52" s="926"/>
      <c r="CV52" s="926">
        <v>0.25525283424735168</v>
      </c>
      <c r="CW52" s="926">
        <v>0</v>
      </c>
      <c r="CX52" s="922" t="s">
        <v>878</v>
      </c>
      <c r="CY52" s="923" t="s">
        <v>1471</v>
      </c>
      <c r="CZ52" s="1011" t="s">
        <v>1471</v>
      </c>
      <c r="DA52" s="1011" t="s">
        <v>1471</v>
      </c>
      <c r="DB52" s="922" t="s">
        <v>878</v>
      </c>
      <c r="DC52" s="923" t="s">
        <v>1471</v>
      </c>
      <c r="DD52" s="1016" t="s">
        <v>1471</v>
      </c>
      <c r="DE52" s="1016" t="s">
        <v>1471</v>
      </c>
      <c r="DF52" s="922" t="s">
        <v>878</v>
      </c>
      <c r="DG52" s="923" t="s">
        <v>1471</v>
      </c>
      <c r="DH52" s="922" t="s">
        <v>878</v>
      </c>
      <c r="DI52" s="924" t="s">
        <v>1471</v>
      </c>
    </row>
    <row r="53" spans="1:113">
      <c r="A53" s="952" t="s">
        <v>104</v>
      </c>
      <c r="B53" s="910" t="s">
        <v>691</v>
      </c>
      <c r="C53" s="910"/>
      <c r="D53" s="911" t="s">
        <v>1325</v>
      </c>
      <c r="E53" s="911" t="s">
        <v>1325</v>
      </c>
      <c r="F53" s="911" t="s">
        <v>1325</v>
      </c>
      <c r="G53" s="911" t="s">
        <v>1325</v>
      </c>
      <c r="H53" s="911" t="s">
        <v>1325</v>
      </c>
      <c r="I53" s="911">
        <v>12</v>
      </c>
      <c r="J53" s="911" t="s">
        <v>1325</v>
      </c>
      <c r="K53" s="926"/>
      <c r="L53" s="926"/>
      <c r="M53" s="926"/>
      <c r="N53" s="926"/>
      <c r="O53" s="912"/>
      <c r="P53" s="927">
        <v>1.0566808919877382</v>
      </c>
      <c r="Q53" s="912"/>
      <c r="R53" s="911" t="s">
        <v>1325</v>
      </c>
      <c r="S53" s="911" t="s">
        <v>1325</v>
      </c>
      <c r="T53" s="911" t="s">
        <v>1325</v>
      </c>
      <c r="U53" s="911" t="s">
        <v>1325</v>
      </c>
      <c r="V53" s="911" t="s">
        <v>1325</v>
      </c>
      <c r="W53" s="911" t="s">
        <v>1325</v>
      </c>
      <c r="X53" s="911" t="s">
        <v>1325</v>
      </c>
      <c r="Y53" s="916"/>
      <c r="Z53" s="917"/>
      <c r="AA53" s="917"/>
      <c r="AB53" s="917"/>
      <c r="AC53" s="917"/>
      <c r="AD53" s="917">
        <v>0</v>
      </c>
      <c r="AE53" s="918"/>
      <c r="AF53" s="911" t="s">
        <v>1325</v>
      </c>
      <c r="AG53" s="911" t="s">
        <v>1325</v>
      </c>
      <c r="AH53" s="911" t="s">
        <v>1325</v>
      </c>
      <c r="AI53" s="911" t="s">
        <v>1325</v>
      </c>
      <c r="AJ53" s="911" t="s">
        <v>1325</v>
      </c>
      <c r="AK53" s="911" t="s">
        <v>1325</v>
      </c>
      <c r="AL53" s="911" t="s">
        <v>1325</v>
      </c>
      <c r="AM53" s="916"/>
      <c r="AN53" s="917"/>
      <c r="AO53" s="917"/>
      <c r="AP53" s="917"/>
      <c r="AQ53" s="917"/>
      <c r="AR53" s="917">
        <v>3.27</v>
      </c>
      <c r="AS53" s="918"/>
      <c r="AT53" s="911" t="s">
        <v>1325</v>
      </c>
      <c r="AU53" s="911" t="s">
        <v>1325</v>
      </c>
      <c r="AV53" s="911" t="s">
        <v>1325</v>
      </c>
      <c r="AW53" s="911" t="s">
        <v>1325</v>
      </c>
      <c r="AX53" s="911" t="s">
        <v>1325</v>
      </c>
      <c r="AY53" s="911" t="s">
        <v>1325</v>
      </c>
      <c r="AZ53" s="911" t="s">
        <v>1325</v>
      </c>
      <c r="BA53" s="916"/>
      <c r="BB53" s="917"/>
      <c r="BC53" s="917"/>
      <c r="BD53" s="917"/>
      <c r="BE53" s="917"/>
      <c r="BF53" s="917">
        <v>0</v>
      </c>
      <c r="BG53" s="921"/>
      <c r="BH53" s="911" t="s">
        <v>1325</v>
      </c>
      <c r="BI53" s="911" t="s">
        <v>1325</v>
      </c>
      <c r="BJ53" s="911" t="s">
        <v>1325</v>
      </c>
      <c r="BK53" s="911" t="s">
        <v>1325</v>
      </c>
      <c r="BL53" s="911" t="s">
        <v>1325</v>
      </c>
      <c r="BM53" s="911" t="s">
        <v>1325</v>
      </c>
      <c r="BN53" s="911" t="s">
        <v>1325</v>
      </c>
      <c r="BO53" s="927"/>
      <c r="BP53" s="926"/>
      <c r="BQ53" s="926"/>
      <c r="BR53" s="926"/>
      <c r="BS53" s="926"/>
      <c r="BT53" s="927">
        <v>1.1299652911685307</v>
      </c>
      <c r="BU53" s="926"/>
      <c r="BV53" s="911" t="s">
        <v>1325</v>
      </c>
      <c r="BW53" s="911" t="s">
        <v>1325</v>
      </c>
      <c r="BX53" s="911" t="s">
        <v>1325</v>
      </c>
      <c r="BY53" s="911" t="s">
        <v>1325</v>
      </c>
      <c r="BZ53" s="911" t="s">
        <v>1325</v>
      </c>
      <c r="CA53" s="911" t="s">
        <v>1325</v>
      </c>
      <c r="CB53" s="911" t="s">
        <v>1325</v>
      </c>
      <c r="CC53" s="916"/>
      <c r="CD53" s="917"/>
      <c r="CE53" s="917"/>
      <c r="CF53" s="917"/>
      <c r="CG53" s="917"/>
      <c r="CH53" s="917">
        <v>0</v>
      </c>
      <c r="CI53" s="921"/>
      <c r="CJ53" s="911" t="s">
        <v>1325</v>
      </c>
      <c r="CK53" s="911" t="s">
        <v>1325</v>
      </c>
      <c r="CL53" s="911" t="s">
        <v>1325</v>
      </c>
      <c r="CM53" s="911" t="s">
        <v>1325</v>
      </c>
      <c r="CN53" s="911" t="s">
        <v>1325</v>
      </c>
      <c r="CO53" s="911" t="s">
        <v>1325</v>
      </c>
      <c r="CP53" s="911" t="s">
        <v>1325</v>
      </c>
      <c r="CQ53" s="926"/>
      <c r="CR53" s="926"/>
      <c r="CS53" s="926"/>
      <c r="CT53" s="926"/>
      <c r="CU53" s="926"/>
      <c r="CV53" s="927">
        <v>0.97653646180509268</v>
      </c>
      <c r="CW53" s="926"/>
      <c r="CX53" s="922" t="s">
        <v>878</v>
      </c>
      <c r="CY53" s="923" t="s">
        <v>1471</v>
      </c>
      <c r="CZ53" s="1011" t="s">
        <v>1471</v>
      </c>
      <c r="DA53" s="1011" t="s">
        <v>1471</v>
      </c>
      <c r="DB53" s="922" t="s">
        <v>878</v>
      </c>
      <c r="DC53" s="923" t="s">
        <v>1471</v>
      </c>
      <c r="DD53" s="1016" t="s">
        <v>1471</v>
      </c>
      <c r="DE53" s="1016" t="s">
        <v>1471</v>
      </c>
      <c r="DF53" s="922" t="s">
        <v>878</v>
      </c>
      <c r="DG53" s="923" t="s">
        <v>1471</v>
      </c>
      <c r="DH53" s="922" t="s">
        <v>878</v>
      </c>
      <c r="DI53" s="924" t="s">
        <v>1471</v>
      </c>
    </row>
    <row r="54" spans="1:113">
      <c r="A54" s="952" t="s">
        <v>292</v>
      </c>
      <c r="B54" s="910" t="s">
        <v>615</v>
      </c>
      <c r="C54" s="910"/>
      <c r="D54" s="911">
        <v>19</v>
      </c>
      <c r="E54" s="911" t="s">
        <v>1325</v>
      </c>
      <c r="F54" s="911" t="s">
        <v>1325</v>
      </c>
      <c r="G54" s="911" t="s">
        <v>1325</v>
      </c>
      <c r="H54" s="911" t="s">
        <v>1325</v>
      </c>
      <c r="I54" s="911" t="s">
        <v>1325</v>
      </c>
      <c r="J54" s="911" t="s">
        <v>1325</v>
      </c>
      <c r="K54" s="926">
        <v>2.5628009850900617</v>
      </c>
      <c r="L54" s="926"/>
      <c r="M54" s="926"/>
      <c r="N54" s="926"/>
      <c r="O54" s="912"/>
      <c r="P54" s="926"/>
      <c r="Q54" s="912">
        <v>2.7682858248440909</v>
      </c>
      <c r="R54" s="911" t="s">
        <v>1325</v>
      </c>
      <c r="S54" s="911" t="s">
        <v>1325</v>
      </c>
      <c r="T54" s="911" t="s">
        <v>1325</v>
      </c>
      <c r="U54" s="911" t="s">
        <v>1325</v>
      </c>
      <c r="V54" s="911" t="s">
        <v>1325</v>
      </c>
      <c r="W54" s="911" t="s">
        <v>1325</v>
      </c>
      <c r="X54" s="911" t="s">
        <v>1325</v>
      </c>
      <c r="Y54" s="916">
        <v>0</v>
      </c>
      <c r="Z54" s="917"/>
      <c r="AA54" s="917"/>
      <c r="AB54" s="917"/>
      <c r="AC54" s="917"/>
      <c r="AD54" s="917"/>
      <c r="AE54" s="918">
        <v>0</v>
      </c>
      <c r="AF54" s="911" t="s">
        <v>1325</v>
      </c>
      <c r="AG54" s="911" t="s">
        <v>1325</v>
      </c>
      <c r="AH54" s="911" t="s">
        <v>1325</v>
      </c>
      <c r="AI54" s="911" t="s">
        <v>1325</v>
      </c>
      <c r="AJ54" s="911" t="s">
        <v>1325</v>
      </c>
      <c r="AK54" s="911" t="s">
        <v>1325</v>
      </c>
      <c r="AL54" s="911" t="s">
        <v>1325</v>
      </c>
      <c r="AM54" s="916">
        <v>9.3800000000000008</v>
      </c>
      <c r="AN54" s="917"/>
      <c r="AO54" s="917"/>
      <c r="AP54" s="917"/>
      <c r="AQ54" s="917"/>
      <c r="AR54" s="917"/>
      <c r="AS54" s="918">
        <v>96.86</v>
      </c>
      <c r="AT54" s="911" t="s">
        <v>1325</v>
      </c>
      <c r="AU54" s="911" t="s">
        <v>1325</v>
      </c>
      <c r="AV54" s="911" t="s">
        <v>1325</v>
      </c>
      <c r="AW54" s="911" t="s">
        <v>1325</v>
      </c>
      <c r="AX54" s="911" t="s">
        <v>1325</v>
      </c>
      <c r="AY54" s="911" t="s">
        <v>1325</v>
      </c>
      <c r="AZ54" s="911" t="s">
        <v>1325</v>
      </c>
      <c r="BA54" s="916">
        <v>1.41</v>
      </c>
      <c r="BB54" s="917"/>
      <c r="BC54" s="917"/>
      <c r="BD54" s="917"/>
      <c r="BE54" s="917"/>
      <c r="BF54" s="917"/>
      <c r="BG54" s="921">
        <v>0</v>
      </c>
      <c r="BH54" s="911" t="s">
        <v>1325</v>
      </c>
      <c r="BI54" s="911" t="s">
        <v>1325</v>
      </c>
      <c r="BJ54" s="911" t="s">
        <v>1325</v>
      </c>
      <c r="BK54" s="911" t="s">
        <v>1325</v>
      </c>
      <c r="BL54" s="911" t="s">
        <v>1325</v>
      </c>
      <c r="BM54" s="911" t="s">
        <v>1325</v>
      </c>
      <c r="BN54" s="911" t="s">
        <v>1325</v>
      </c>
      <c r="BO54" s="927">
        <v>0.26496606723177268</v>
      </c>
      <c r="BP54" s="926"/>
      <c r="BQ54" s="926"/>
      <c r="BR54" s="926"/>
      <c r="BS54" s="926"/>
      <c r="BT54" s="926"/>
      <c r="BU54" s="926">
        <v>0</v>
      </c>
      <c r="BV54" s="911" t="s">
        <v>1325</v>
      </c>
      <c r="BW54" s="911" t="s">
        <v>1325</v>
      </c>
      <c r="BX54" s="911" t="s">
        <v>1325</v>
      </c>
      <c r="BY54" s="911" t="s">
        <v>1325</v>
      </c>
      <c r="BZ54" s="911" t="s">
        <v>1325</v>
      </c>
      <c r="CA54" s="911" t="s">
        <v>1325</v>
      </c>
      <c r="CB54" s="911" t="s">
        <v>1325</v>
      </c>
      <c r="CC54" s="916">
        <v>3.13</v>
      </c>
      <c r="CD54" s="917"/>
      <c r="CE54" s="917"/>
      <c r="CF54" s="917"/>
      <c r="CG54" s="917"/>
      <c r="CH54" s="917"/>
      <c r="CI54" s="921">
        <v>290.57</v>
      </c>
      <c r="CJ54" s="911">
        <v>10</v>
      </c>
      <c r="CK54" s="911" t="s">
        <v>1325</v>
      </c>
      <c r="CL54" s="911" t="s">
        <v>1325</v>
      </c>
      <c r="CM54" s="911" t="s">
        <v>1325</v>
      </c>
      <c r="CN54" s="911" t="s">
        <v>1325</v>
      </c>
      <c r="CO54" s="911" t="s">
        <v>1325</v>
      </c>
      <c r="CP54" s="911" t="s">
        <v>1325</v>
      </c>
      <c r="CQ54" s="926">
        <v>15.626832499662026</v>
      </c>
      <c r="CR54" s="926"/>
      <c r="CS54" s="926"/>
      <c r="CT54" s="926"/>
      <c r="CU54" s="926"/>
      <c r="CV54" s="927"/>
      <c r="CW54" s="926">
        <v>58.114858536517467</v>
      </c>
      <c r="CX54" s="922" t="s">
        <v>878</v>
      </c>
      <c r="CY54" s="923" t="s">
        <v>1471</v>
      </c>
      <c r="CZ54" s="1011" t="s">
        <v>1471</v>
      </c>
      <c r="DA54" s="1011" t="s">
        <v>1471</v>
      </c>
      <c r="DB54" s="922" t="s">
        <v>878</v>
      </c>
      <c r="DC54" s="923" t="s">
        <v>1471</v>
      </c>
      <c r="DD54" s="1016" t="s">
        <v>1471</v>
      </c>
      <c r="DE54" s="1016" t="s">
        <v>1471</v>
      </c>
      <c r="DF54" s="922" t="s">
        <v>878</v>
      </c>
      <c r="DG54" s="923" t="s">
        <v>1471</v>
      </c>
      <c r="DH54" s="922" t="s">
        <v>878</v>
      </c>
      <c r="DI54" s="924" t="s">
        <v>1471</v>
      </c>
    </row>
    <row r="55" spans="1:113">
      <c r="A55" s="952" t="s">
        <v>323</v>
      </c>
      <c r="B55" s="910" t="s">
        <v>738</v>
      </c>
      <c r="C55" s="910"/>
      <c r="D55" s="911" t="s">
        <v>1325</v>
      </c>
      <c r="E55" s="911" t="s">
        <v>1325</v>
      </c>
      <c r="F55" s="911" t="s">
        <v>1325</v>
      </c>
      <c r="G55" s="911" t="s">
        <v>1325</v>
      </c>
      <c r="H55" s="911" t="s">
        <v>1325</v>
      </c>
      <c r="I55" s="911">
        <v>32</v>
      </c>
      <c r="J55" s="911" t="s">
        <v>1325</v>
      </c>
      <c r="K55" s="926"/>
      <c r="L55" s="926"/>
      <c r="M55" s="926"/>
      <c r="N55" s="926"/>
      <c r="O55" s="912">
        <v>1.5504002566958637</v>
      </c>
      <c r="P55" s="926">
        <v>0.8593855429944367</v>
      </c>
      <c r="Q55" s="912">
        <v>0.94931651568524567</v>
      </c>
      <c r="R55" s="911" t="s">
        <v>1325</v>
      </c>
      <c r="S55" s="911" t="s">
        <v>1325</v>
      </c>
      <c r="T55" s="911" t="s">
        <v>1325</v>
      </c>
      <c r="U55" s="911" t="s">
        <v>1325</v>
      </c>
      <c r="V55" s="911" t="s">
        <v>1325</v>
      </c>
      <c r="W55" s="911" t="s">
        <v>1325</v>
      </c>
      <c r="X55" s="911" t="s">
        <v>1325</v>
      </c>
      <c r="Y55" s="916"/>
      <c r="Z55" s="917"/>
      <c r="AA55" s="917"/>
      <c r="AB55" s="917"/>
      <c r="AC55" s="917">
        <v>0</v>
      </c>
      <c r="AD55" s="917">
        <v>0.49</v>
      </c>
      <c r="AE55" s="918">
        <v>0</v>
      </c>
      <c r="AF55" s="911" t="s">
        <v>1325</v>
      </c>
      <c r="AG55" s="911" t="s">
        <v>1325</v>
      </c>
      <c r="AH55" s="911" t="s">
        <v>1325</v>
      </c>
      <c r="AI55" s="911" t="s">
        <v>1325</v>
      </c>
      <c r="AJ55" s="911" t="s">
        <v>1325</v>
      </c>
      <c r="AK55" s="911" t="s">
        <v>1325</v>
      </c>
      <c r="AL55" s="911" t="s">
        <v>1325</v>
      </c>
      <c r="AM55" s="916"/>
      <c r="AN55" s="917"/>
      <c r="AO55" s="917"/>
      <c r="AP55" s="917"/>
      <c r="AQ55" s="917">
        <v>2.69</v>
      </c>
      <c r="AR55" s="917">
        <v>1</v>
      </c>
      <c r="AS55" s="918">
        <v>0</v>
      </c>
      <c r="AT55" s="911" t="s">
        <v>1325</v>
      </c>
      <c r="AU55" s="911" t="s">
        <v>1325</v>
      </c>
      <c r="AV55" s="911" t="s">
        <v>1325</v>
      </c>
      <c r="AW55" s="911" t="s">
        <v>1325</v>
      </c>
      <c r="AX55" s="911" t="s">
        <v>1325</v>
      </c>
      <c r="AY55" s="911" t="s">
        <v>1325</v>
      </c>
      <c r="AZ55" s="911" t="s">
        <v>1325</v>
      </c>
      <c r="BA55" s="916"/>
      <c r="BB55" s="917"/>
      <c r="BC55" s="917"/>
      <c r="BD55" s="917"/>
      <c r="BE55" s="917">
        <v>0</v>
      </c>
      <c r="BF55" s="917">
        <v>3.61</v>
      </c>
      <c r="BG55" s="921">
        <v>0</v>
      </c>
      <c r="BH55" s="911" t="s">
        <v>1325</v>
      </c>
      <c r="BI55" s="911" t="s">
        <v>1325</v>
      </c>
      <c r="BJ55" s="911" t="s">
        <v>1325</v>
      </c>
      <c r="BK55" s="911" t="s">
        <v>1325</v>
      </c>
      <c r="BL55" s="911" t="s">
        <v>1325</v>
      </c>
      <c r="BM55" s="911" t="s">
        <v>1325</v>
      </c>
      <c r="BN55" s="911" t="s">
        <v>1325</v>
      </c>
      <c r="BO55" s="926"/>
      <c r="BP55" s="926"/>
      <c r="BQ55" s="926"/>
      <c r="BR55" s="926"/>
      <c r="BS55" s="926">
        <v>5.3757637423537767</v>
      </c>
      <c r="BT55" s="926">
        <v>0.50185898035310383</v>
      </c>
      <c r="BU55" s="926">
        <v>0</v>
      </c>
      <c r="BV55" s="911" t="s">
        <v>1325</v>
      </c>
      <c r="BW55" s="911" t="s">
        <v>1325</v>
      </c>
      <c r="BX55" s="911" t="s">
        <v>1325</v>
      </c>
      <c r="BY55" s="911" t="s">
        <v>1325</v>
      </c>
      <c r="BZ55" s="911" t="s">
        <v>1325</v>
      </c>
      <c r="CA55" s="911" t="s">
        <v>1325</v>
      </c>
      <c r="CB55" s="911" t="s">
        <v>1325</v>
      </c>
      <c r="CC55" s="916"/>
      <c r="CD55" s="917"/>
      <c r="CE55" s="917"/>
      <c r="CF55" s="917"/>
      <c r="CG55" s="917">
        <v>0</v>
      </c>
      <c r="CH55" s="917">
        <v>0.7</v>
      </c>
      <c r="CI55" s="921">
        <v>0</v>
      </c>
      <c r="CJ55" s="911" t="s">
        <v>1325</v>
      </c>
      <c r="CK55" s="911" t="s">
        <v>1325</v>
      </c>
      <c r="CL55" s="911" t="s">
        <v>1325</v>
      </c>
      <c r="CM55" s="911" t="s">
        <v>1325</v>
      </c>
      <c r="CN55" s="911" t="s">
        <v>1325</v>
      </c>
      <c r="CO55" s="911">
        <v>12</v>
      </c>
      <c r="CP55" s="911" t="s">
        <v>1325</v>
      </c>
      <c r="CQ55" s="926"/>
      <c r="CR55" s="926"/>
      <c r="CS55" s="926"/>
      <c r="CT55" s="926"/>
      <c r="CU55" s="926">
        <v>1.3641324406463646</v>
      </c>
      <c r="CV55" s="927">
        <v>0.90983085093817073</v>
      </c>
      <c r="CW55" s="926">
        <v>2.946635354471816</v>
      </c>
      <c r="CX55" s="922" t="s">
        <v>878</v>
      </c>
      <c r="CY55" s="923" t="s">
        <v>1471</v>
      </c>
      <c r="CZ55" s="1011" t="s">
        <v>1471</v>
      </c>
      <c r="DA55" s="1011" t="s">
        <v>1471</v>
      </c>
      <c r="DB55" s="922" t="s">
        <v>878</v>
      </c>
      <c r="DC55" s="923" t="s">
        <v>1471</v>
      </c>
      <c r="DD55" s="1016" t="s">
        <v>1471</v>
      </c>
      <c r="DE55" s="1016" t="s">
        <v>1471</v>
      </c>
      <c r="DF55" s="922" t="s">
        <v>878</v>
      </c>
      <c r="DG55" s="923" t="s">
        <v>1471</v>
      </c>
      <c r="DH55" s="922" t="s">
        <v>878</v>
      </c>
      <c r="DI55" s="924" t="s">
        <v>1471</v>
      </c>
    </row>
    <row r="56" spans="1:113">
      <c r="A56" s="952" t="s">
        <v>1131</v>
      </c>
      <c r="B56" s="910" t="s">
        <v>698</v>
      </c>
      <c r="C56" s="910"/>
      <c r="D56" s="911" t="s">
        <v>1325</v>
      </c>
      <c r="E56" s="911">
        <v>12</v>
      </c>
      <c r="F56" s="911">
        <v>56</v>
      </c>
      <c r="G56" s="911" t="s">
        <v>1325</v>
      </c>
      <c r="H56" s="911">
        <v>1378</v>
      </c>
      <c r="I56" s="911">
        <v>396</v>
      </c>
      <c r="J56" s="911">
        <v>45</v>
      </c>
      <c r="K56" s="926">
        <v>0.49260758898344992</v>
      </c>
      <c r="L56" s="926">
        <v>0.60288697023542315</v>
      </c>
      <c r="M56" s="926">
        <v>1.653890813975323</v>
      </c>
      <c r="N56" s="926">
        <v>0.68260883811976225</v>
      </c>
      <c r="O56" s="912">
        <v>1.2537417894883429</v>
      </c>
      <c r="P56" s="926">
        <v>0.82044511899500439</v>
      </c>
      <c r="Q56" s="912">
        <v>1.3147020074594928</v>
      </c>
      <c r="R56" s="911" t="s">
        <v>1325</v>
      </c>
      <c r="S56" s="911" t="s">
        <v>1325</v>
      </c>
      <c r="T56" s="911" t="s">
        <v>1325</v>
      </c>
      <c r="U56" s="911" t="s">
        <v>1325</v>
      </c>
      <c r="V56" s="914">
        <v>49</v>
      </c>
      <c r="W56" s="914">
        <v>48</v>
      </c>
      <c r="X56" s="911" t="s">
        <v>1325</v>
      </c>
      <c r="Y56" s="916">
        <v>0</v>
      </c>
      <c r="Z56" s="917">
        <v>2.33</v>
      </c>
      <c r="AA56" s="917">
        <v>1.19</v>
      </c>
      <c r="AB56" s="917">
        <v>0</v>
      </c>
      <c r="AC56" s="917">
        <v>0.38</v>
      </c>
      <c r="AD56" s="917">
        <v>1.42</v>
      </c>
      <c r="AE56" s="918">
        <v>0.56999999999999995</v>
      </c>
      <c r="AF56" s="911" t="s">
        <v>1325</v>
      </c>
      <c r="AG56" s="911" t="s">
        <v>1325</v>
      </c>
      <c r="AH56" s="911" t="s">
        <v>1325</v>
      </c>
      <c r="AI56" s="911" t="s">
        <v>1325</v>
      </c>
      <c r="AJ56" s="914">
        <v>109</v>
      </c>
      <c r="AK56" s="914">
        <v>61</v>
      </c>
      <c r="AL56" s="911" t="s">
        <v>1325</v>
      </c>
      <c r="AM56" s="916">
        <v>0</v>
      </c>
      <c r="AN56" s="917">
        <v>1.1499999999999999</v>
      </c>
      <c r="AO56" s="917">
        <v>1.28</v>
      </c>
      <c r="AP56" s="917">
        <v>0</v>
      </c>
      <c r="AQ56" s="917">
        <v>0.64</v>
      </c>
      <c r="AR56" s="917">
        <v>1.0900000000000001</v>
      </c>
      <c r="AS56" s="918">
        <v>1.77</v>
      </c>
      <c r="AT56" s="911" t="s">
        <v>1325</v>
      </c>
      <c r="AU56" s="911" t="s">
        <v>1325</v>
      </c>
      <c r="AV56" s="911" t="s">
        <v>1325</v>
      </c>
      <c r="AW56" s="911" t="s">
        <v>1325</v>
      </c>
      <c r="AX56" s="914">
        <v>22</v>
      </c>
      <c r="AY56" s="911" t="s">
        <v>1325</v>
      </c>
      <c r="AZ56" s="911" t="s">
        <v>1325</v>
      </c>
      <c r="BA56" s="916">
        <v>0</v>
      </c>
      <c r="BB56" s="917">
        <v>0</v>
      </c>
      <c r="BC56" s="917">
        <v>6.11</v>
      </c>
      <c r="BD56" s="917">
        <v>0</v>
      </c>
      <c r="BE56" s="917">
        <v>0.6</v>
      </c>
      <c r="BF56" s="917">
        <v>0.43</v>
      </c>
      <c r="BG56" s="921">
        <v>5.04</v>
      </c>
      <c r="BH56" s="911" t="s">
        <v>1325</v>
      </c>
      <c r="BI56" s="911" t="s">
        <v>1325</v>
      </c>
      <c r="BJ56" s="911" t="s">
        <v>1325</v>
      </c>
      <c r="BK56" s="911" t="s">
        <v>1325</v>
      </c>
      <c r="BL56" s="911">
        <v>197</v>
      </c>
      <c r="BM56" s="911">
        <v>96</v>
      </c>
      <c r="BN56" s="911" t="s">
        <v>1325</v>
      </c>
      <c r="BO56" s="926">
        <v>0</v>
      </c>
      <c r="BP56" s="926">
        <v>0</v>
      </c>
      <c r="BQ56" s="926">
        <v>0.9026437884318409</v>
      </c>
      <c r="BR56" s="926">
        <v>0</v>
      </c>
      <c r="BS56" s="926">
        <v>0.87164329839118004</v>
      </c>
      <c r="BT56" s="926">
        <v>1.52833948231898</v>
      </c>
      <c r="BU56" s="926">
        <v>1.3916215196242114</v>
      </c>
      <c r="BV56" s="911" t="s">
        <v>1325</v>
      </c>
      <c r="BW56" s="911" t="s">
        <v>1325</v>
      </c>
      <c r="BX56" s="911" t="s">
        <v>1325</v>
      </c>
      <c r="BY56" s="911" t="s">
        <v>1325</v>
      </c>
      <c r="BZ56" s="914">
        <v>73</v>
      </c>
      <c r="CA56" s="914">
        <v>22</v>
      </c>
      <c r="CB56" s="911" t="s">
        <v>1325</v>
      </c>
      <c r="CC56" s="916">
        <v>0</v>
      </c>
      <c r="CD56" s="917">
        <v>0</v>
      </c>
      <c r="CE56" s="917">
        <v>3.2</v>
      </c>
      <c r="CF56" s="917">
        <v>0</v>
      </c>
      <c r="CG56" s="917">
        <v>1.38</v>
      </c>
      <c r="CH56" s="917">
        <v>1.08</v>
      </c>
      <c r="CI56" s="921">
        <v>0</v>
      </c>
      <c r="CJ56" s="911" t="s">
        <v>1325</v>
      </c>
      <c r="CK56" s="911" t="s">
        <v>1325</v>
      </c>
      <c r="CL56" s="911">
        <v>23</v>
      </c>
      <c r="CM56" s="911" t="s">
        <v>1325</v>
      </c>
      <c r="CN56" s="911">
        <v>814</v>
      </c>
      <c r="CO56" s="911">
        <v>133</v>
      </c>
      <c r="CP56" s="911">
        <v>17</v>
      </c>
      <c r="CQ56" s="926">
        <v>1.2114396005642796</v>
      </c>
      <c r="CR56" s="926">
        <v>0.3601074702106562</v>
      </c>
      <c r="CS56" s="926">
        <v>1.652352458592939</v>
      </c>
      <c r="CT56" s="926">
        <v>0.83147459717136263</v>
      </c>
      <c r="CU56" s="926">
        <v>2.1107337376064259</v>
      </c>
      <c r="CV56" s="927">
        <v>0.554829550312395</v>
      </c>
      <c r="CW56" s="926">
        <v>1.1990407715363212</v>
      </c>
      <c r="CX56" s="922" t="s">
        <v>878</v>
      </c>
      <c r="CY56" s="923" t="s">
        <v>1471</v>
      </c>
      <c r="CZ56" s="1011" t="s">
        <v>1471</v>
      </c>
      <c r="DA56" s="1011" t="s">
        <v>1471</v>
      </c>
      <c r="DB56" s="922" t="s">
        <v>792</v>
      </c>
      <c r="DC56" s="923" t="s">
        <v>1472</v>
      </c>
      <c r="DD56" s="1016" t="s">
        <v>792</v>
      </c>
      <c r="DE56" s="1016" t="s">
        <v>878</v>
      </c>
      <c r="DF56" s="922" t="s">
        <v>878</v>
      </c>
      <c r="DG56" s="923" t="s">
        <v>1471</v>
      </c>
      <c r="DH56" s="922" t="s">
        <v>878</v>
      </c>
      <c r="DI56" s="924" t="s">
        <v>1471</v>
      </c>
    </row>
    <row r="57" spans="1:113">
      <c r="A57" s="952" t="s">
        <v>161</v>
      </c>
      <c r="B57" s="910" t="s">
        <v>673</v>
      </c>
      <c r="C57" s="910"/>
      <c r="D57" s="911" t="s">
        <v>1325</v>
      </c>
      <c r="E57" s="911" t="s">
        <v>1325</v>
      </c>
      <c r="F57" s="911" t="s">
        <v>1325</v>
      </c>
      <c r="G57" s="911" t="s">
        <v>1325</v>
      </c>
      <c r="H57" s="911">
        <v>186</v>
      </c>
      <c r="I57" s="911">
        <v>45</v>
      </c>
      <c r="J57" s="911" t="s">
        <v>1325</v>
      </c>
      <c r="K57" s="926"/>
      <c r="L57" s="926">
        <v>1.4652743908483477</v>
      </c>
      <c r="M57" s="926"/>
      <c r="N57" s="926"/>
      <c r="O57" s="912">
        <v>1.2670390182500051</v>
      </c>
      <c r="P57" s="926">
        <v>0.51692300043310191</v>
      </c>
      <c r="Q57" s="912">
        <v>1.3165801783541737</v>
      </c>
      <c r="R57" s="911" t="s">
        <v>1325</v>
      </c>
      <c r="S57" s="911" t="s">
        <v>1325</v>
      </c>
      <c r="T57" s="911" t="s">
        <v>1325</v>
      </c>
      <c r="U57" s="911" t="s">
        <v>1325</v>
      </c>
      <c r="V57" s="911" t="s">
        <v>1325</v>
      </c>
      <c r="W57" s="911" t="s">
        <v>1325</v>
      </c>
      <c r="X57" s="911" t="s">
        <v>1325</v>
      </c>
      <c r="Y57" s="916"/>
      <c r="Z57" s="917">
        <v>0</v>
      </c>
      <c r="AA57" s="917"/>
      <c r="AB57" s="917"/>
      <c r="AC57" s="917">
        <v>0.31</v>
      </c>
      <c r="AD57" s="917">
        <v>8.61</v>
      </c>
      <c r="AE57" s="918">
        <v>0</v>
      </c>
      <c r="AF57" s="911" t="s">
        <v>1325</v>
      </c>
      <c r="AG57" s="911" t="s">
        <v>1325</v>
      </c>
      <c r="AH57" s="911" t="s">
        <v>1325</v>
      </c>
      <c r="AI57" s="911" t="s">
        <v>1325</v>
      </c>
      <c r="AJ57" s="914">
        <v>28</v>
      </c>
      <c r="AK57" s="914">
        <v>12</v>
      </c>
      <c r="AL57" s="911" t="s">
        <v>1325</v>
      </c>
      <c r="AM57" s="916"/>
      <c r="AN57" s="917">
        <v>0</v>
      </c>
      <c r="AO57" s="917"/>
      <c r="AP57" s="917"/>
      <c r="AQ57" s="917">
        <v>1.02</v>
      </c>
      <c r="AR57" s="917">
        <v>1.2</v>
      </c>
      <c r="AS57" s="918">
        <v>2.68</v>
      </c>
      <c r="AT57" s="911" t="s">
        <v>1325</v>
      </c>
      <c r="AU57" s="911" t="s">
        <v>1325</v>
      </c>
      <c r="AV57" s="911" t="s">
        <v>1325</v>
      </c>
      <c r="AW57" s="911" t="s">
        <v>1325</v>
      </c>
      <c r="AX57" s="911" t="s">
        <v>1325</v>
      </c>
      <c r="AY57" s="911" t="s">
        <v>1325</v>
      </c>
      <c r="AZ57" s="911" t="s">
        <v>1325</v>
      </c>
      <c r="BA57" s="916"/>
      <c r="BB57" s="917">
        <v>0</v>
      </c>
      <c r="BC57" s="917"/>
      <c r="BD57" s="917"/>
      <c r="BE57" s="917">
        <v>0</v>
      </c>
      <c r="BF57" s="917">
        <v>0.46</v>
      </c>
      <c r="BG57" s="921">
        <v>21.6</v>
      </c>
      <c r="BH57" s="911" t="s">
        <v>1325</v>
      </c>
      <c r="BI57" s="911" t="s">
        <v>1325</v>
      </c>
      <c r="BJ57" s="911" t="s">
        <v>1325</v>
      </c>
      <c r="BK57" s="911" t="s">
        <v>1325</v>
      </c>
      <c r="BL57" s="911">
        <v>17</v>
      </c>
      <c r="BM57" s="911">
        <v>11</v>
      </c>
      <c r="BN57" s="911" t="s">
        <v>1325</v>
      </c>
      <c r="BO57" s="926"/>
      <c r="BP57" s="926">
        <v>0</v>
      </c>
      <c r="BQ57" s="926"/>
      <c r="BR57" s="926"/>
      <c r="BS57" s="926">
        <v>0.8475625967043493</v>
      </c>
      <c r="BT57" s="926">
        <v>3.1830985945430261</v>
      </c>
      <c r="BU57" s="926">
        <v>0</v>
      </c>
      <c r="BV57" s="911" t="s">
        <v>1325</v>
      </c>
      <c r="BW57" s="911" t="s">
        <v>1325</v>
      </c>
      <c r="BX57" s="911" t="s">
        <v>1325</v>
      </c>
      <c r="BY57" s="911" t="s">
        <v>1325</v>
      </c>
      <c r="BZ57" s="911" t="s">
        <v>1325</v>
      </c>
      <c r="CA57" s="911" t="s">
        <v>1325</v>
      </c>
      <c r="CB57" s="911" t="s">
        <v>1325</v>
      </c>
      <c r="CC57" s="916"/>
      <c r="CD57" s="917">
        <v>0</v>
      </c>
      <c r="CE57" s="917"/>
      <c r="CF57" s="917"/>
      <c r="CG57" s="917">
        <v>0.86</v>
      </c>
      <c r="CH57" s="917">
        <v>0</v>
      </c>
      <c r="CI57" s="921">
        <v>0</v>
      </c>
      <c r="CJ57" s="911" t="s">
        <v>1325</v>
      </c>
      <c r="CK57" s="911" t="s">
        <v>1325</v>
      </c>
      <c r="CL57" s="911" t="s">
        <v>1325</v>
      </c>
      <c r="CM57" s="911" t="s">
        <v>1325</v>
      </c>
      <c r="CN57" s="911">
        <v>113</v>
      </c>
      <c r="CO57" s="911">
        <v>10</v>
      </c>
      <c r="CP57" s="911" t="s">
        <v>1325</v>
      </c>
      <c r="CQ57" s="926"/>
      <c r="CR57" s="926">
        <v>3.5647185449926262</v>
      </c>
      <c r="CS57" s="926"/>
      <c r="CT57" s="926"/>
      <c r="CU57" s="926">
        <v>1.8135557441593197</v>
      </c>
      <c r="CV57" s="927">
        <v>0.17701509053644426</v>
      </c>
      <c r="CW57" s="926">
        <v>0.90714248572536016</v>
      </c>
      <c r="CX57" s="922" t="s">
        <v>878</v>
      </c>
      <c r="CY57" s="923" t="s">
        <v>1471</v>
      </c>
      <c r="CZ57" s="1011" t="s">
        <v>1471</v>
      </c>
      <c r="DA57" s="1011" t="s">
        <v>1471</v>
      </c>
      <c r="DB57" s="922" t="s">
        <v>878</v>
      </c>
      <c r="DC57" s="923" t="s">
        <v>1471</v>
      </c>
      <c r="DD57" s="1016" t="s">
        <v>1471</v>
      </c>
      <c r="DE57" s="1016" t="s">
        <v>1471</v>
      </c>
      <c r="DF57" s="922" t="s">
        <v>878</v>
      </c>
      <c r="DG57" s="923" t="s">
        <v>1471</v>
      </c>
      <c r="DH57" s="922" t="s">
        <v>878</v>
      </c>
      <c r="DI57" s="924" t="s">
        <v>1471</v>
      </c>
    </row>
    <row r="58" spans="1:113">
      <c r="A58" s="952" t="s">
        <v>14</v>
      </c>
      <c r="B58" s="910" t="s">
        <v>766</v>
      </c>
      <c r="C58" s="910"/>
      <c r="D58" s="911" t="s">
        <v>1325</v>
      </c>
      <c r="E58" s="911" t="s">
        <v>1325</v>
      </c>
      <c r="F58" s="911" t="s">
        <v>1325</v>
      </c>
      <c r="G58" s="911" t="s">
        <v>1325</v>
      </c>
      <c r="H58" s="911" t="s">
        <v>1325</v>
      </c>
      <c r="I58" s="911" t="s">
        <v>1325</v>
      </c>
      <c r="J58" s="911" t="s">
        <v>1325</v>
      </c>
      <c r="K58" s="926"/>
      <c r="L58" s="926"/>
      <c r="M58" s="926"/>
      <c r="N58" s="926"/>
      <c r="O58" s="912"/>
      <c r="P58" s="926"/>
      <c r="Q58" s="912"/>
      <c r="R58" s="911" t="s">
        <v>1325</v>
      </c>
      <c r="S58" s="911" t="s">
        <v>1325</v>
      </c>
      <c r="T58" s="911" t="s">
        <v>1325</v>
      </c>
      <c r="U58" s="911" t="s">
        <v>1325</v>
      </c>
      <c r="V58" s="911" t="s">
        <v>1325</v>
      </c>
      <c r="W58" s="911" t="s">
        <v>1325</v>
      </c>
      <c r="X58" s="911" t="s">
        <v>1325</v>
      </c>
      <c r="Y58" s="919"/>
      <c r="Z58" s="919"/>
      <c r="AA58" s="919"/>
      <c r="AB58" s="919"/>
      <c r="AC58" s="919"/>
      <c r="AD58" s="919"/>
      <c r="AE58" s="919"/>
      <c r="AF58" s="911" t="s">
        <v>1325</v>
      </c>
      <c r="AG58" s="911" t="s">
        <v>1325</v>
      </c>
      <c r="AH58" s="911" t="s">
        <v>1325</v>
      </c>
      <c r="AI58" s="911" t="s">
        <v>1325</v>
      </c>
      <c r="AJ58" s="911" t="s">
        <v>1325</v>
      </c>
      <c r="AK58" s="911" t="s">
        <v>1325</v>
      </c>
      <c r="AL58" s="911" t="s">
        <v>1325</v>
      </c>
      <c r="AM58" s="919"/>
      <c r="AN58" s="919"/>
      <c r="AO58" s="919"/>
      <c r="AP58" s="919"/>
      <c r="AQ58" s="919"/>
      <c r="AR58" s="919"/>
      <c r="AS58" s="919"/>
      <c r="AT58" s="911" t="s">
        <v>1325</v>
      </c>
      <c r="AU58" s="911" t="s">
        <v>1325</v>
      </c>
      <c r="AV58" s="911" t="s">
        <v>1325</v>
      </c>
      <c r="AW58" s="911" t="s">
        <v>1325</v>
      </c>
      <c r="AX58" s="911" t="s">
        <v>1325</v>
      </c>
      <c r="AY58" s="911" t="s">
        <v>1325</v>
      </c>
      <c r="AZ58" s="911" t="s">
        <v>1325</v>
      </c>
      <c r="BA58" s="919"/>
      <c r="BB58" s="919"/>
      <c r="BC58" s="919"/>
      <c r="BD58" s="919"/>
      <c r="BE58" s="919"/>
      <c r="BF58" s="919"/>
      <c r="BG58" s="929"/>
      <c r="BH58" s="911" t="s">
        <v>1325</v>
      </c>
      <c r="BI58" s="911" t="s">
        <v>1325</v>
      </c>
      <c r="BJ58" s="911" t="s">
        <v>1325</v>
      </c>
      <c r="BK58" s="911" t="s">
        <v>1325</v>
      </c>
      <c r="BL58" s="911" t="s">
        <v>1325</v>
      </c>
      <c r="BM58" s="911" t="s">
        <v>1325</v>
      </c>
      <c r="BN58" s="911" t="s">
        <v>1325</v>
      </c>
      <c r="BO58" s="926"/>
      <c r="BP58" s="926"/>
      <c r="BQ58" s="926"/>
      <c r="BR58" s="926"/>
      <c r="BS58" s="926"/>
      <c r="BT58" s="926"/>
      <c r="BU58" s="926"/>
      <c r="BV58" s="911" t="s">
        <v>1325</v>
      </c>
      <c r="BW58" s="911" t="s">
        <v>1325</v>
      </c>
      <c r="BX58" s="911" t="s">
        <v>1325</v>
      </c>
      <c r="BY58" s="911" t="s">
        <v>1325</v>
      </c>
      <c r="BZ58" s="911" t="s">
        <v>1325</v>
      </c>
      <c r="CA58" s="911" t="s">
        <v>1325</v>
      </c>
      <c r="CB58" s="911" t="s">
        <v>1325</v>
      </c>
      <c r="CC58" s="919"/>
      <c r="CD58" s="919"/>
      <c r="CE58" s="919"/>
      <c r="CF58" s="919"/>
      <c r="CG58" s="919"/>
      <c r="CH58" s="919"/>
      <c r="CI58" s="919"/>
      <c r="CJ58" s="911" t="s">
        <v>1325</v>
      </c>
      <c r="CK58" s="911" t="s">
        <v>1325</v>
      </c>
      <c r="CL58" s="911" t="s">
        <v>1325</v>
      </c>
      <c r="CM58" s="911" t="s">
        <v>1325</v>
      </c>
      <c r="CN58" s="911" t="s">
        <v>1325</v>
      </c>
      <c r="CO58" s="911" t="s">
        <v>1325</v>
      </c>
      <c r="CP58" s="911" t="s">
        <v>1325</v>
      </c>
      <c r="CQ58" s="926"/>
      <c r="CR58" s="926"/>
      <c r="CS58" s="926"/>
      <c r="CT58" s="926"/>
      <c r="CU58" s="926"/>
      <c r="CV58" s="927"/>
      <c r="CW58" s="926"/>
      <c r="CX58" s="922" t="s">
        <v>878</v>
      </c>
      <c r="CY58" s="923" t="s">
        <v>1471</v>
      </c>
      <c r="CZ58" s="1011" t="s">
        <v>1471</v>
      </c>
      <c r="DA58" s="1011" t="s">
        <v>1471</v>
      </c>
      <c r="DB58" s="922" t="s">
        <v>878</v>
      </c>
      <c r="DC58" s="923" t="s">
        <v>1471</v>
      </c>
      <c r="DD58" s="1016" t="s">
        <v>1471</v>
      </c>
      <c r="DE58" s="1016" t="s">
        <v>1471</v>
      </c>
      <c r="DF58" s="922" t="s">
        <v>878</v>
      </c>
      <c r="DG58" s="923" t="s">
        <v>1471</v>
      </c>
      <c r="DH58" s="922" t="s">
        <v>878</v>
      </c>
      <c r="DI58" s="924" t="s">
        <v>1471</v>
      </c>
    </row>
    <row r="59" spans="1:113">
      <c r="A59" s="952" t="s">
        <v>298</v>
      </c>
      <c r="B59" s="910" t="s">
        <v>618</v>
      </c>
      <c r="C59" s="910"/>
      <c r="D59" s="911" t="s">
        <v>1325</v>
      </c>
      <c r="E59" s="911" t="s">
        <v>1325</v>
      </c>
      <c r="F59" s="911" t="s">
        <v>1325</v>
      </c>
      <c r="G59" s="911" t="s">
        <v>1325</v>
      </c>
      <c r="H59" s="911" t="s">
        <v>1325</v>
      </c>
      <c r="I59" s="911" t="s">
        <v>1325</v>
      </c>
      <c r="J59" s="911" t="s">
        <v>1325</v>
      </c>
      <c r="K59" s="926"/>
      <c r="L59" s="926"/>
      <c r="M59" s="926"/>
      <c r="N59" s="926"/>
      <c r="O59" s="912">
        <v>0.69645522168146123</v>
      </c>
      <c r="P59" s="926">
        <v>3.8737240046005224</v>
      </c>
      <c r="Q59" s="912"/>
      <c r="R59" s="911" t="s">
        <v>1325</v>
      </c>
      <c r="S59" s="911" t="s">
        <v>1325</v>
      </c>
      <c r="T59" s="911" t="s">
        <v>1325</v>
      </c>
      <c r="U59" s="911" t="s">
        <v>1325</v>
      </c>
      <c r="V59" s="911" t="s">
        <v>1325</v>
      </c>
      <c r="W59" s="911" t="s">
        <v>1325</v>
      </c>
      <c r="X59" s="911" t="s">
        <v>1325</v>
      </c>
      <c r="Y59" s="916"/>
      <c r="Z59" s="917"/>
      <c r="AA59" s="917"/>
      <c r="AB59" s="917"/>
      <c r="AC59" s="917">
        <v>0</v>
      </c>
      <c r="AD59" s="917">
        <v>0</v>
      </c>
      <c r="AE59" s="918"/>
      <c r="AF59" s="911" t="s">
        <v>1325</v>
      </c>
      <c r="AG59" s="911" t="s">
        <v>1325</v>
      </c>
      <c r="AH59" s="911" t="s">
        <v>1325</v>
      </c>
      <c r="AI59" s="911" t="s">
        <v>1325</v>
      </c>
      <c r="AJ59" s="911" t="s">
        <v>1325</v>
      </c>
      <c r="AK59" s="911" t="s">
        <v>1325</v>
      </c>
      <c r="AL59" s="911" t="s">
        <v>1325</v>
      </c>
      <c r="AM59" s="916"/>
      <c r="AN59" s="917"/>
      <c r="AO59" s="917"/>
      <c r="AP59" s="917"/>
      <c r="AQ59" s="917">
        <v>0</v>
      </c>
      <c r="AR59" s="917">
        <v>3.31</v>
      </c>
      <c r="AS59" s="918"/>
      <c r="AT59" s="911" t="s">
        <v>1325</v>
      </c>
      <c r="AU59" s="911" t="s">
        <v>1325</v>
      </c>
      <c r="AV59" s="911" t="s">
        <v>1325</v>
      </c>
      <c r="AW59" s="911" t="s">
        <v>1325</v>
      </c>
      <c r="AX59" s="911" t="s">
        <v>1325</v>
      </c>
      <c r="AY59" s="911" t="s">
        <v>1325</v>
      </c>
      <c r="AZ59" s="911" t="s">
        <v>1325</v>
      </c>
      <c r="BA59" s="916"/>
      <c r="BB59" s="917"/>
      <c r="BC59" s="917"/>
      <c r="BD59" s="917"/>
      <c r="BE59" s="917">
        <v>0</v>
      </c>
      <c r="BF59" s="917">
        <v>0</v>
      </c>
      <c r="BG59" s="921"/>
      <c r="BH59" s="911" t="s">
        <v>1325</v>
      </c>
      <c r="BI59" s="911" t="s">
        <v>1325</v>
      </c>
      <c r="BJ59" s="911" t="s">
        <v>1325</v>
      </c>
      <c r="BK59" s="911" t="s">
        <v>1325</v>
      </c>
      <c r="BL59" s="911" t="s">
        <v>1325</v>
      </c>
      <c r="BM59" s="911" t="s">
        <v>1325</v>
      </c>
      <c r="BN59" s="911" t="s">
        <v>1325</v>
      </c>
      <c r="BO59" s="926"/>
      <c r="BP59" s="926"/>
      <c r="BQ59" s="926"/>
      <c r="BR59" s="926"/>
      <c r="BS59" s="926">
        <v>0</v>
      </c>
      <c r="BT59" s="927">
        <v>2.8531623602005403</v>
      </c>
      <c r="BU59" s="926"/>
      <c r="BV59" s="911" t="s">
        <v>1325</v>
      </c>
      <c r="BW59" s="911" t="s">
        <v>1325</v>
      </c>
      <c r="BX59" s="911" t="s">
        <v>1325</v>
      </c>
      <c r="BY59" s="911" t="s">
        <v>1325</v>
      </c>
      <c r="BZ59" s="911" t="s">
        <v>1325</v>
      </c>
      <c r="CA59" s="911" t="s">
        <v>1325</v>
      </c>
      <c r="CB59" s="911" t="s">
        <v>1325</v>
      </c>
      <c r="CC59" s="916"/>
      <c r="CD59" s="917"/>
      <c r="CE59" s="917"/>
      <c r="CF59" s="917"/>
      <c r="CG59" s="917">
        <v>0</v>
      </c>
      <c r="CH59" s="917">
        <v>0</v>
      </c>
      <c r="CI59" s="921"/>
      <c r="CJ59" s="911" t="s">
        <v>1325</v>
      </c>
      <c r="CK59" s="911" t="s">
        <v>1325</v>
      </c>
      <c r="CL59" s="911" t="s">
        <v>1325</v>
      </c>
      <c r="CM59" s="911" t="s">
        <v>1325</v>
      </c>
      <c r="CN59" s="911" t="s">
        <v>1325</v>
      </c>
      <c r="CO59" s="911" t="s">
        <v>1325</v>
      </c>
      <c r="CP59" s="911" t="s">
        <v>1325</v>
      </c>
      <c r="CQ59" s="926"/>
      <c r="CR59" s="926"/>
      <c r="CS59" s="926"/>
      <c r="CT59" s="926"/>
      <c r="CU59" s="926">
        <v>2.089365665044383</v>
      </c>
      <c r="CV59" s="927">
        <v>1.2912413348668397</v>
      </c>
      <c r="CW59" s="926"/>
      <c r="CX59" s="930" t="s">
        <v>1386</v>
      </c>
      <c r="CY59" s="923" t="s">
        <v>1386</v>
      </c>
      <c r="CZ59" s="930" t="s">
        <v>1386</v>
      </c>
      <c r="DA59" s="923" t="s">
        <v>1386</v>
      </c>
      <c r="DB59" s="930" t="s">
        <v>1386</v>
      </c>
      <c r="DC59" s="923" t="s">
        <v>1386</v>
      </c>
      <c r="DD59" s="1016" t="s">
        <v>1386</v>
      </c>
      <c r="DE59" s="1016" t="s">
        <v>1386</v>
      </c>
      <c r="DF59" s="930" t="s">
        <v>1386</v>
      </c>
      <c r="DG59" s="931" t="s">
        <v>1386</v>
      </c>
      <c r="DH59" s="930" t="s">
        <v>1386</v>
      </c>
      <c r="DI59" s="932" t="s">
        <v>1386</v>
      </c>
    </row>
    <row r="60" spans="1:113">
      <c r="A60" s="952" t="s">
        <v>339</v>
      </c>
      <c r="B60" s="910" t="s">
        <v>704</v>
      </c>
      <c r="C60" s="910"/>
      <c r="D60" s="911" t="s">
        <v>1325</v>
      </c>
      <c r="E60" s="911" t="s">
        <v>1325</v>
      </c>
      <c r="F60" s="911" t="s">
        <v>1325</v>
      </c>
      <c r="G60" s="911" t="s">
        <v>1325</v>
      </c>
      <c r="H60" s="911" t="s">
        <v>1325</v>
      </c>
      <c r="I60" s="911">
        <v>49</v>
      </c>
      <c r="J60" s="911" t="s">
        <v>1325</v>
      </c>
      <c r="K60" s="926"/>
      <c r="L60" s="926"/>
      <c r="M60" s="926"/>
      <c r="N60" s="926"/>
      <c r="O60" s="912">
        <v>0.29465311036580638</v>
      </c>
      <c r="P60" s="926">
        <v>1.2414767745994337</v>
      </c>
      <c r="Q60" s="912"/>
      <c r="R60" s="911" t="s">
        <v>1325</v>
      </c>
      <c r="S60" s="911" t="s">
        <v>1325</v>
      </c>
      <c r="T60" s="911" t="s">
        <v>1325</v>
      </c>
      <c r="U60" s="911" t="s">
        <v>1325</v>
      </c>
      <c r="V60" s="911" t="s">
        <v>1325</v>
      </c>
      <c r="W60" s="911" t="s">
        <v>1325</v>
      </c>
      <c r="X60" s="911" t="s">
        <v>1325</v>
      </c>
      <c r="Y60" s="916"/>
      <c r="Z60" s="917"/>
      <c r="AA60" s="917"/>
      <c r="AB60" s="917"/>
      <c r="AC60" s="917">
        <v>0</v>
      </c>
      <c r="AD60" s="917">
        <v>0</v>
      </c>
      <c r="AE60" s="918"/>
      <c r="AF60" s="911" t="s">
        <v>1325</v>
      </c>
      <c r="AG60" s="911" t="s">
        <v>1325</v>
      </c>
      <c r="AH60" s="911" t="s">
        <v>1325</v>
      </c>
      <c r="AI60" s="911" t="s">
        <v>1325</v>
      </c>
      <c r="AJ60" s="911" t="s">
        <v>1325</v>
      </c>
      <c r="AK60" s="914">
        <v>14</v>
      </c>
      <c r="AL60" s="911" t="s">
        <v>1325</v>
      </c>
      <c r="AM60" s="916"/>
      <c r="AN60" s="917"/>
      <c r="AO60" s="917"/>
      <c r="AP60" s="917"/>
      <c r="AQ60" s="917">
        <v>1.51</v>
      </c>
      <c r="AR60" s="917">
        <v>1.79</v>
      </c>
      <c r="AS60" s="918"/>
      <c r="AT60" s="911" t="s">
        <v>1325</v>
      </c>
      <c r="AU60" s="911" t="s">
        <v>1325</v>
      </c>
      <c r="AV60" s="911" t="s">
        <v>1325</v>
      </c>
      <c r="AW60" s="911" t="s">
        <v>1325</v>
      </c>
      <c r="AX60" s="911" t="s">
        <v>1325</v>
      </c>
      <c r="AY60" s="911" t="s">
        <v>1325</v>
      </c>
      <c r="AZ60" s="911" t="s">
        <v>1325</v>
      </c>
      <c r="BA60" s="916"/>
      <c r="BB60" s="917"/>
      <c r="BC60" s="917"/>
      <c r="BD60" s="917"/>
      <c r="BE60" s="917">
        <v>0</v>
      </c>
      <c r="BF60" s="917">
        <v>0</v>
      </c>
      <c r="BG60" s="921"/>
      <c r="BH60" s="911" t="s">
        <v>1325</v>
      </c>
      <c r="BI60" s="911" t="s">
        <v>1325</v>
      </c>
      <c r="BJ60" s="911" t="s">
        <v>1325</v>
      </c>
      <c r="BK60" s="911" t="s">
        <v>1325</v>
      </c>
      <c r="BL60" s="911" t="s">
        <v>1325</v>
      </c>
      <c r="BM60" s="911" t="s">
        <v>1325</v>
      </c>
      <c r="BN60" s="911" t="s">
        <v>1325</v>
      </c>
      <c r="BO60" s="926"/>
      <c r="BP60" s="926"/>
      <c r="BQ60" s="926"/>
      <c r="BR60" s="926"/>
      <c r="BS60" s="926">
        <v>0</v>
      </c>
      <c r="BT60" s="927">
        <v>0.25294992857032955</v>
      </c>
      <c r="BU60" s="926"/>
      <c r="BV60" s="911" t="s">
        <v>1325</v>
      </c>
      <c r="BW60" s="911" t="s">
        <v>1325</v>
      </c>
      <c r="BX60" s="911" t="s">
        <v>1325</v>
      </c>
      <c r="BY60" s="911" t="s">
        <v>1325</v>
      </c>
      <c r="BZ60" s="911" t="s">
        <v>1325</v>
      </c>
      <c r="CA60" s="911" t="s">
        <v>1325</v>
      </c>
      <c r="CB60" s="911" t="s">
        <v>1325</v>
      </c>
      <c r="CC60" s="916"/>
      <c r="CD60" s="917"/>
      <c r="CE60" s="917"/>
      <c r="CF60" s="917"/>
      <c r="CG60" s="917">
        <v>0</v>
      </c>
      <c r="CH60" s="917">
        <v>2.02</v>
      </c>
      <c r="CI60" s="921"/>
      <c r="CJ60" s="911" t="s">
        <v>1325</v>
      </c>
      <c r="CK60" s="911" t="s">
        <v>1325</v>
      </c>
      <c r="CL60" s="911" t="s">
        <v>1325</v>
      </c>
      <c r="CM60" s="911" t="s">
        <v>1325</v>
      </c>
      <c r="CN60" s="911" t="s">
        <v>1325</v>
      </c>
      <c r="CO60" s="911">
        <v>24</v>
      </c>
      <c r="CP60" s="911" t="s">
        <v>1325</v>
      </c>
      <c r="CQ60" s="926"/>
      <c r="CR60" s="926"/>
      <c r="CS60" s="926"/>
      <c r="CT60" s="926"/>
      <c r="CU60" s="926">
        <v>0</v>
      </c>
      <c r="CV60" s="927">
        <v>1.5994083671726655</v>
      </c>
      <c r="CW60" s="926"/>
      <c r="CX60" s="922" t="s">
        <v>878</v>
      </c>
      <c r="CY60" s="923" t="s">
        <v>1471</v>
      </c>
      <c r="CZ60" s="1011" t="s">
        <v>1471</v>
      </c>
      <c r="DA60" s="1011" t="s">
        <v>1471</v>
      </c>
      <c r="DB60" s="922" t="s">
        <v>878</v>
      </c>
      <c r="DC60" s="923" t="s">
        <v>1471</v>
      </c>
      <c r="DD60" s="1016" t="s">
        <v>1471</v>
      </c>
      <c r="DE60" s="1016" t="s">
        <v>1471</v>
      </c>
      <c r="DF60" s="922" t="s">
        <v>878</v>
      </c>
      <c r="DG60" s="923" t="s">
        <v>1471</v>
      </c>
      <c r="DH60" s="922" t="s">
        <v>878</v>
      </c>
      <c r="DI60" s="924" t="s">
        <v>1471</v>
      </c>
    </row>
    <row r="61" spans="1:113">
      <c r="A61" s="952" t="s">
        <v>444</v>
      </c>
      <c r="B61" s="910" t="s">
        <v>793</v>
      </c>
      <c r="C61" s="910"/>
      <c r="D61" s="911" t="s">
        <v>1325</v>
      </c>
      <c r="E61" s="911" t="s">
        <v>1325</v>
      </c>
      <c r="F61" s="911" t="s">
        <v>1325</v>
      </c>
      <c r="G61" s="911" t="s">
        <v>1325</v>
      </c>
      <c r="H61" s="911">
        <v>222</v>
      </c>
      <c r="I61" s="911">
        <v>12</v>
      </c>
      <c r="J61" s="911" t="s">
        <v>1325</v>
      </c>
      <c r="K61" s="926">
        <v>1.4519030588369375</v>
      </c>
      <c r="L61" s="926"/>
      <c r="M61" s="926"/>
      <c r="N61" s="926"/>
      <c r="O61" s="912">
        <v>0.93664090882095907</v>
      </c>
      <c r="P61" s="926">
        <v>2.5277112313782784</v>
      </c>
      <c r="Q61" s="912"/>
      <c r="R61" s="911" t="s">
        <v>1325</v>
      </c>
      <c r="S61" s="911" t="s">
        <v>1325</v>
      </c>
      <c r="T61" s="911" t="s">
        <v>1325</v>
      </c>
      <c r="U61" s="911" t="s">
        <v>1325</v>
      </c>
      <c r="V61" s="911" t="s">
        <v>1325</v>
      </c>
      <c r="W61" s="911" t="s">
        <v>1325</v>
      </c>
      <c r="X61" s="911" t="s">
        <v>1325</v>
      </c>
      <c r="Y61" s="916">
        <v>0</v>
      </c>
      <c r="Z61" s="917"/>
      <c r="AA61" s="917"/>
      <c r="AB61" s="917"/>
      <c r="AC61" s="917">
        <v>0.36</v>
      </c>
      <c r="AD61" s="917">
        <v>7.41</v>
      </c>
      <c r="AE61" s="918"/>
      <c r="AF61" s="911" t="s">
        <v>1325</v>
      </c>
      <c r="AG61" s="911" t="s">
        <v>1325</v>
      </c>
      <c r="AH61" s="911" t="s">
        <v>1325</v>
      </c>
      <c r="AI61" s="911" t="s">
        <v>1325</v>
      </c>
      <c r="AJ61" s="914">
        <v>35</v>
      </c>
      <c r="AK61" s="911" t="s">
        <v>1325</v>
      </c>
      <c r="AL61" s="911" t="s">
        <v>1325</v>
      </c>
      <c r="AM61" s="916">
        <v>0</v>
      </c>
      <c r="AN61" s="917"/>
      <c r="AO61" s="917"/>
      <c r="AP61" s="917"/>
      <c r="AQ61" s="917">
        <v>0.61</v>
      </c>
      <c r="AR61" s="917">
        <v>4.4400000000000004</v>
      </c>
      <c r="AS61" s="918"/>
      <c r="AT61" s="911" t="s">
        <v>1325</v>
      </c>
      <c r="AU61" s="911" t="s">
        <v>1325</v>
      </c>
      <c r="AV61" s="911" t="s">
        <v>1325</v>
      </c>
      <c r="AW61" s="911" t="s">
        <v>1325</v>
      </c>
      <c r="AX61" s="911" t="s">
        <v>1325</v>
      </c>
      <c r="AY61" s="911" t="s">
        <v>1325</v>
      </c>
      <c r="AZ61" s="911" t="s">
        <v>1325</v>
      </c>
      <c r="BA61" s="916">
        <v>0</v>
      </c>
      <c r="BB61" s="917"/>
      <c r="BC61" s="917"/>
      <c r="BD61" s="917"/>
      <c r="BE61" s="917">
        <v>0.49</v>
      </c>
      <c r="BF61" s="917">
        <v>0</v>
      </c>
      <c r="BG61" s="921"/>
      <c r="BH61" s="911" t="s">
        <v>1325</v>
      </c>
      <c r="BI61" s="911" t="s">
        <v>1325</v>
      </c>
      <c r="BJ61" s="911" t="s">
        <v>1325</v>
      </c>
      <c r="BK61" s="911" t="s">
        <v>1325</v>
      </c>
      <c r="BL61" s="911">
        <v>18</v>
      </c>
      <c r="BM61" s="911" t="s">
        <v>1325</v>
      </c>
      <c r="BN61" s="911" t="s">
        <v>1325</v>
      </c>
      <c r="BO61" s="926">
        <v>0</v>
      </c>
      <c r="BP61" s="926"/>
      <c r="BQ61" s="926"/>
      <c r="BR61" s="926"/>
      <c r="BS61" s="926">
        <v>0.93678310930913322</v>
      </c>
      <c r="BT61" s="927">
        <v>2.8799359035695082</v>
      </c>
      <c r="BU61" s="926"/>
      <c r="BV61" s="911" t="s">
        <v>1325</v>
      </c>
      <c r="BW61" s="911" t="s">
        <v>1325</v>
      </c>
      <c r="BX61" s="911" t="s">
        <v>1325</v>
      </c>
      <c r="BY61" s="911" t="s">
        <v>1325</v>
      </c>
      <c r="BZ61" s="914">
        <v>20</v>
      </c>
      <c r="CA61" s="911" t="s">
        <v>1325</v>
      </c>
      <c r="CB61" s="911" t="s">
        <v>1325</v>
      </c>
      <c r="CC61" s="916">
        <v>0</v>
      </c>
      <c r="CD61" s="917"/>
      <c r="CE61" s="917"/>
      <c r="CF61" s="917"/>
      <c r="CG61" s="917">
        <v>1.04</v>
      </c>
      <c r="CH61" s="917">
        <v>2.59</v>
      </c>
      <c r="CI61" s="921"/>
      <c r="CJ61" s="911" t="s">
        <v>1325</v>
      </c>
      <c r="CK61" s="911" t="s">
        <v>1325</v>
      </c>
      <c r="CL61" s="911" t="s">
        <v>1325</v>
      </c>
      <c r="CM61" s="911" t="s">
        <v>1325</v>
      </c>
      <c r="CN61" s="911">
        <v>120</v>
      </c>
      <c r="CO61" s="911" t="s">
        <v>1325</v>
      </c>
      <c r="CP61" s="911" t="s">
        <v>1325</v>
      </c>
      <c r="CQ61" s="926">
        <v>2.8564057635162152</v>
      </c>
      <c r="CR61" s="926"/>
      <c r="CS61" s="926"/>
      <c r="CT61" s="926"/>
      <c r="CU61" s="926">
        <v>0.98579603409045058</v>
      </c>
      <c r="CV61" s="926">
        <v>2.1584742100680745</v>
      </c>
      <c r="CW61" s="926"/>
      <c r="CX61" s="922" t="s">
        <v>878</v>
      </c>
      <c r="CY61" s="923" t="s">
        <v>1471</v>
      </c>
      <c r="CZ61" s="1011" t="s">
        <v>1471</v>
      </c>
      <c r="DA61" s="1011" t="s">
        <v>1471</v>
      </c>
      <c r="DB61" s="922" t="s">
        <v>878</v>
      </c>
      <c r="DC61" s="923" t="s">
        <v>1471</v>
      </c>
      <c r="DD61" s="1016" t="s">
        <v>1471</v>
      </c>
      <c r="DE61" s="1016" t="s">
        <v>1471</v>
      </c>
      <c r="DF61" s="922" t="s">
        <v>878</v>
      </c>
      <c r="DG61" s="923" t="s">
        <v>1471</v>
      </c>
      <c r="DH61" s="922" t="s">
        <v>878</v>
      </c>
      <c r="DI61" s="924" t="s">
        <v>1471</v>
      </c>
    </row>
    <row r="62" spans="1:113">
      <c r="A62" s="952" t="s">
        <v>313</v>
      </c>
      <c r="B62" s="910" t="s">
        <v>733</v>
      </c>
      <c r="C62" s="910"/>
      <c r="D62" s="911" t="s">
        <v>1325</v>
      </c>
      <c r="E62" s="911" t="s">
        <v>1325</v>
      </c>
      <c r="F62" s="911" t="s">
        <v>1325</v>
      </c>
      <c r="G62" s="911" t="s">
        <v>1325</v>
      </c>
      <c r="H62" s="911">
        <v>208</v>
      </c>
      <c r="I62" s="911">
        <v>33</v>
      </c>
      <c r="J62" s="911" t="s">
        <v>1325</v>
      </c>
      <c r="K62" s="926"/>
      <c r="L62" s="926"/>
      <c r="M62" s="926"/>
      <c r="N62" s="926"/>
      <c r="O62" s="912">
        <v>1.350270111494589</v>
      </c>
      <c r="P62" s="926">
        <v>1.9980263855286142</v>
      </c>
      <c r="Q62" s="912"/>
      <c r="R62" s="911" t="s">
        <v>1325</v>
      </c>
      <c r="S62" s="911" t="s">
        <v>1325</v>
      </c>
      <c r="T62" s="911" t="s">
        <v>1325</v>
      </c>
      <c r="U62" s="911" t="s">
        <v>1325</v>
      </c>
      <c r="V62" s="911" t="s">
        <v>1325</v>
      </c>
      <c r="W62" s="911" t="s">
        <v>1325</v>
      </c>
      <c r="X62" s="911" t="s">
        <v>1325</v>
      </c>
      <c r="Y62" s="916"/>
      <c r="Z62" s="917"/>
      <c r="AA62" s="917"/>
      <c r="AB62" s="917"/>
      <c r="AC62" s="917">
        <v>0.11</v>
      </c>
      <c r="AD62" s="917">
        <v>25.19</v>
      </c>
      <c r="AE62" s="918"/>
      <c r="AF62" s="911" t="s">
        <v>1325</v>
      </c>
      <c r="AG62" s="911" t="s">
        <v>1325</v>
      </c>
      <c r="AH62" s="911" t="s">
        <v>1325</v>
      </c>
      <c r="AI62" s="911" t="s">
        <v>1325</v>
      </c>
      <c r="AJ62" s="914">
        <v>52</v>
      </c>
      <c r="AK62" s="911" t="s">
        <v>1325</v>
      </c>
      <c r="AL62" s="911" t="s">
        <v>1325</v>
      </c>
      <c r="AM62" s="916"/>
      <c r="AN62" s="917"/>
      <c r="AO62" s="917"/>
      <c r="AP62" s="917"/>
      <c r="AQ62" s="917">
        <v>1.39</v>
      </c>
      <c r="AR62" s="917">
        <v>1.94</v>
      </c>
      <c r="AS62" s="918"/>
      <c r="AT62" s="911" t="s">
        <v>1325</v>
      </c>
      <c r="AU62" s="911" t="s">
        <v>1325</v>
      </c>
      <c r="AV62" s="911" t="s">
        <v>1325</v>
      </c>
      <c r="AW62" s="911" t="s">
        <v>1325</v>
      </c>
      <c r="AX62" s="911" t="s">
        <v>1325</v>
      </c>
      <c r="AY62" s="911" t="s">
        <v>1325</v>
      </c>
      <c r="AZ62" s="911" t="s">
        <v>1325</v>
      </c>
      <c r="BA62" s="916"/>
      <c r="BB62" s="917"/>
      <c r="BC62" s="917"/>
      <c r="BD62" s="917"/>
      <c r="BE62" s="917">
        <v>0</v>
      </c>
      <c r="BF62" s="917">
        <v>0</v>
      </c>
      <c r="BG62" s="921"/>
      <c r="BH62" s="911" t="s">
        <v>1325</v>
      </c>
      <c r="BI62" s="911" t="s">
        <v>1325</v>
      </c>
      <c r="BJ62" s="911" t="s">
        <v>1325</v>
      </c>
      <c r="BK62" s="911" t="s">
        <v>1325</v>
      </c>
      <c r="BL62" s="911">
        <v>19</v>
      </c>
      <c r="BM62" s="911" t="s">
        <v>1325</v>
      </c>
      <c r="BN62" s="911" t="s">
        <v>1325</v>
      </c>
      <c r="BO62" s="926"/>
      <c r="BP62" s="926"/>
      <c r="BQ62" s="926"/>
      <c r="BR62" s="926"/>
      <c r="BS62" s="926">
        <v>0.67838089736146434</v>
      </c>
      <c r="BT62" s="927">
        <v>3.9769329013392509</v>
      </c>
      <c r="BU62" s="926"/>
      <c r="BV62" s="911" t="s">
        <v>1325</v>
      </c>
      <c r="BW62" s="911" t="s">
        <v>1325</v>
      </c>
      <c r="BX62" s="911" t="s">
        <v>1325</v>
      </c>
      <c r="BY62" s="911" t="s">
        <v>1325</v>
      </c>
      <c r="BZ62" s="911" t="s">
        <v>1325</v>
      </c>
      <c r="CA62" s="911" t="s">
        <v>1325</v>
      </c>
      <c r="CB62" s="911" t="s">
        <v>1325</v>
      </c>
      <c r="CC62" s="916"/>
      <c r="CD62" s="917"/>
      <c r="CE62" s="917"/>
      <c r="CF62" s="917"/>
      <c r="CG62" s="917">
        <v>0.86</v>
      </c>
      <c r="CH62" s="917">
        <v>3.15</v>
      </c>
      <c r="CI62" s="921"/>
      <c r="CJ62" s="911" t="s">
        <v>1325</v>
      </c>
      <c r="CK62" s="911" t="s">
        <v>1325</v>
      </c>
      <c r="CL62" s="911" t="s">
        <v>1325</v>
      </c>
      <c r="CM62" s="911" t="s">
        <v>1325</v>
      </c>
      <c r="CN62" s="911">
        <v>91</v>
      </c>
      <c r="CO62" s="911">
        <v>10</v>
      </c>
      <c r="CP62" s="911" t="s">
        <v>1325</v>
      </c>
      <c r="CQ62" s="926"/>
      <c r="CR62" s="926"/>
      <c r="CS62" s="926"/>
      <c r="CT62" s="926"/>
      <c r="CU62" s="926">
        <v>1.9494524734703129</v>
      </c>
      <c r="CV62" s="926">
        <v>1.3839143795869191</v>
      </c>
      <c r="CW62" s="926"/>
      <c r="CX62" s="922" t="s">
        <v>878</v>
      </c>
      <c r="CY62" s="923" t="s">
        <v>1471</v>
      </c>
      <c r="CZ62" s="1011" t="s">
        <v>1471</v>
      </c>
      <c r="DA62" s="1011" t="s">
        <v>1471</v>
      </c>
      <c r="DB62" s="922" t="s">
        <v>878</v>
      </c>
      <c r="DC62" s="923" t="s">
        <v>1471</v>
      </c>
      <c r="DD62" s="1016" t="s">
        <v>1471</v>
      </c>
      <c r="DE62" s="1016" t="s">
        <v>1471</v>
      </c>
      <c r="DF62" s="922" t="s">
        <v>878</v>
      </c>
      <c r="DG62" s="923" t="s">
        <v>1471</v>
      </c>
      <c r="DH62" s="922" t="s">
        <v>878</v>
      </c>
      <c r="DI62" s="924" t="s">
        <v>1471</v>
      </c>
    </row>
    <row r="63" spans="1:113">
      <c r="A63" s="952" t="s">
        <v>1161</v>
      </c>
      <c r="B63" s="910" t="s">
        <v>797</v>
      </c>
      <c r="C63" s="910"/>
      <c r="D63" s="911" t="s">
        <v>1325</v>
      </c>
      <c r="E63" s="911" t="s">
        <v>1325</v>
      </c>
      <c r="F63" s="911" t="s">
        <v>1325</v>
      </c>
      <c r="G63" s="911" t="s">
        <v>1325</v>
      </c>
      <c r="H63" s="911">
        <v>95</v>
      </c>
      <c r="I63" s="911">
        <v>17</v>
      </c>
      <c r="J63" s="911" t="s">
        <v>1325</v>
      </c>
      <c r="K63" s="926"/>
      <c r="L63" s="926"/>
      <c r="M63" s="926"/>
      <c r="N63" s="926"/>
      <c r="O63" s="912">
        <v>1.7656372067733865</v>
      </c>
      <c r="P63" s="926">
        <v>1.5279896119130183</v>
      </c>
      <c r="Q63" s="912">
        <v>0</v>
      </c>
      <c r="R63" s="911" t="s">
        <v>1325</v>
      </c>
      <c r="S63" s="911" t="s">
        <v>1325</v>
      </c>
      <c r="T63" s="911" t="s">
        <v>1325</v>
      </c>
      <c r="U63" s="911" t="s">
        <v>1325</v>
      </c>
      <c r="V63" s="911" t="s">
        <v>1325</v>
      </c>
      <c r="W63" s="911" t="s">
        <v>1325</v>
      </c>
      <c r="X63" s="911" t="s">
        <v>1325</v>
      </c>
      <c r="Y63" s="916"/>
      <c r="Z63" s="917"/>
      <c r="AA63" s="917"/>
      <c r="AB63" s="917"/>
      <c r="AC63" s="917">
        <v>0</v>
      </c>
      <c r="AD63" s="917">
        <v>0.77</v>
      </c>
      <c r="AE63" s="918">
        <v>0</v>
      </c>
      <c r="AF63" s="911" t="s">
        <v>1325</v>
      </c>
      <c r="AG63" s="911" t="s">
        <v>1325</v>
      </c>
      <c r="AH63" s="911" t="s">
        <v>1325</v>
      </c>
      <c r="AI63" s="911" t="s">
        <v>1325</v>
      </c>
      <c r="AJ63" s="911" t="s">
        <v>1325</v>
      </c>
      <c r="AK63" s="911" t="s">
        <v>1325</v>
      </c>
      <c r="AL63" s="911" t="s">
        <v>1325</v>
      </c>
      <c r="AM63" s="916"/>
      <c r="AN63" s="917"/>
      <c r="AO63" s="917"/>
      <c r="AP63" s="917"/>
      <c r="AQ63" s="917">
        <v>0.74</v>
      </c>
      <c r="AR63" s="917">
        <v>3.66</v>
      </c>
      <c r="AS63" s="918">
        <v>0</v>
      </c>
      <c r="AT63" s="911" t="s">
        <v>1325</v>
      </c>
      <c r="AU63" s="911" t="s">
        <v>1325</v>
      </c>
      <c r="AV63" s="911" t="s">
        <v>1325</v>
      </c>
      <c r="AW63" s="911" t="s">
        <v>1325</v>
      </c>
      <c r="AX63" s="911" t="s">
        <v>1325</v>
      </c>
      <c r="AY63" s="911" t="s">
        <v>1325</v>
      </c>
      <c r="AZ63" s="911" t="s">
        <v>1325</v>
      </c>
      <c r="BA63" s="916"/>
      <c r="BB63" s="917"/>
      <c r="BC63" s="917"/>
      <c r="BD63" s="917"/>
      <c r="BE63" s="917">
        <v>0</v>
      </c>
      <c r="BF63" s="917">
        <v>0</v>
      </c>
      <c r="BG63" s="921">
        <v>0</v>
      </c>
      <c r="BH63" s="911" t="s">
        <v>1325</v>
      </c>
      <c r="BI63" s="911" t="s">
        <v>1325</v>
      </c>
      <c r="BJ63" s="911" t="s">
        <v>1325</v>
      </c>
      <c r="BK63" s="911" t="s">
        <v>1325</v>
      </c>
      <c r="BL63" s="911" t="s">
        <v>1325</v>
      </c>
      <c r="BM63" s="911" t="s">
        <v>1325</v>
      </c>
      <c r="BN63" s="911" t="s">
        <v>1325</v>
      </c>
      <c r="BO63" s="926"/>
      <c r="BP63" s="926"/>
      <c r="BQ63" s="926"/>
      <c r="BR63" s="926"/>
      <c r="BS63" s="926">
        <v>1.5797806586919776</v>
      </c>
      <c r="BT63" s="927">
        <v>1.7077530956674907</v>
      </c>
      <c r="BU63" s="926">
        <v>0</v>
      </c>
      <c r="BV63" s="911" t="s">
        <v>1325</v>
      </c>
      <c r="BW63" s="911" t="s">
        <v>1325</v>
      </c>
      <c r="BX63" s="911" t="s">
        <v>1325</v>
      </c>
      <c r="BY63" s="911" t="s">
        <v>1325</v>
      </c>
      <c r="BZ63" s="911" t="s">
        <v>1325</v>
      </c>
      <c r="CA63" s="911" t="s">
        <v>1325</v>
      </c>
      <c r="CB63" s="911" t="s">
        <v>1325</v>
      </c>
      <c r="CC63" s="916"/>
      <c r="CD63" s="917"/>
      <c r="CE63" s="917"/>
      <c r="CF63" s="917"/>
      <c r="CG63" s="917">
        <v>2.84</v>
      </c>
      <c r="CH63" s="917">
        <v>0.95</v>
      </c>
      <c r="CI63" s="921">
        <v>0</v>
      </c>
      <c r="CJ63" s="911" t="s">
        <v>1325</v>
      </c>
      <c r="CK63" s="911" t="s">
        <v>1325</v>
      </c>
      <c r="CL63" s="911" t="s">
        <v>1325</v>
      </c>
      <c r="CM63" s="911" t="s">
        <v>1325</v>
      </c>
      <c r="CN63" s="911">
        <v>66</v>
      </c>
      <c r="CO63" s="911" t="s">
        <v>1325</v>
      </c>
      <c r="CP63" s="911" t="s">
        <v>1325</v>
      </c>
      <c r="CQ63" s="926"/>
      <c r="CR63" s="926"/>
      <c r="CS63" s="926"/>
      <c r="CT63" s="926"/>
      <c r="CU63" s="926">
        <v>2.3170116327482333</v>
      </c>
      <c r="CV63" s="926">
        <v>1.1643771106823806</v>
      </c>
      <c r="CW63" s="926">
        <v>0</v>
      </c>
      <c r="CX63" s="922" t="s">
        <v>878</v>
      </c>
      <c r="CY63" s="923" t="s">
        <v>1471</v>
      </c>
      <c r="CZ63" s="1011" t="s">
        <v>1471</v>
      </c>
      <c r="DA63" s="1011" t="s">
        <v>1471</v>
      </c>
      <c r="DB63" s="922" t="s">
        <v>878</v>
      </c>
      <c r="DC63" s="923" t="s">
        <v>1471</v>
      </c>
      <c r="DD63" s="1016" t="s">
        <v>1471</v>
      </c>
      <c r="DE63" s="1016" t="s">
        <v>1471</v>
      </c>
      <c r="DF63" s="922" t="s">
        <v>878</v>
      </c>
      <c r="DG63" s="923" t="s">
        <v>1471</v>
      </c>
      <c r="DH63" s="922" t="s">
        <v>878</v>
      </c>
      <c r="DI63" s="924" t="s">
        <v>1471</v>
      </c>
    </row>
    <row r="64" spans="1:113">
      <c r="A64" s="952" t="s">
        <v>87</v>
      </c>
      <c r="B64" s="910" t="s">
        <v>567</v>
      </c>
      <c r="C64" s="910"/>
      <c r="D64" s="911" t="s">
        <v>1325</v>
      </c>
      <c r="E64" s="911" t="s">
        <v>1325</v>
      </c>
      <c r="F64" s="911" t="s">
        <v>1325</v>
      </c>
      <c r="G64" s="911" t="s">
        <v>1325</v>
      </c>
      <c r="H64" s="911" t="s">
        <v>1325</v>
      </c>
      <c r="I64" s="911">
        <v>18</v>
      </c>
      <c r="J64" s="911" t="s">
        <v>1325</v>
      </c>
      <c r="K64" s="926"/>
      <c r="L64" s="926"/>
      <c r="M64" s="926"/>
      <c r="N64" s="926"/>
      <c r="O64" s="912">
        <v>1.2575060978958588</v>
      </c>
      <c r="P64" s="926">
        <v>0.30989178610161972</v>
      </c>
      <c r="Q64" s="912"/>
      <c r="R64" s="911" t="s">
        <v>1325</v>
      </c>
      <c r="S64" s="911" t="s">
        <v>1325</v>
      </c>
      <c r="T64" s="911" t="s">
        <v>1325</v>
      </c>
      <c r="U64" s="911" t="s">
        <v>1325</v>
      </c>
      <c r="V64" s="911" t="s">
        <v>1325</v>
      </c>
      <c r="W64" s="911" t="s">
        <v>1325</v>
      </c>
      <c r="X64" s="911" t="s">
        <v>1325</v>
      </c>
      <c r="Y64" s="916"/>
      <c r="Z64" s="917"/>
      <c r="AA64" s="917"/>
      <c r="AB64" s="917"/>
      <c r="AC64" s="917">
        <v>0</v>
      </c>
      <c r="AD64" s="917">
        <v>0</v>
      </c>
      <c r="AE64" s="918"/>
      <c r="AF64" s="911" t="s">
        <v>1325</v>
      </c>
      <c r="AG64" s="911" t="s">
        <v>1325</v>
      </c>
      <c r="AH64" s="911" t="s">
        <v>1325</v>
      </c>
      <c r="AI64" s="911" t="s">
        <v>1325</v>
      </c>
      <c r="AJ64" s="911" t="s">
        <v>1325</v>
      </c>
      <c r="AK64" s="911" t="s">
        <v>1325</v>
      </c>
      <c r="AL64" s="911" t="s">
        <v>1325</v>
      </c>
      <c r="AM64" s="916"/>
      <c r="AN64" s="917"/>
      <c r="AO64" s="917"/>
      <c r="AP64" s="917"/>
      <c r="AQ64" s="917">
        <v>0</v>
      </c>
      <c r="AR64" s="917">
        <v>7.0000000000000007E-2</v>
      </c>
      <c r="AS64" s="918"/>
      <c r="AT64" s="911" t="s">
        <v>1325</v>
      </c>
      <c r="AU64" s="911" t="s">
        <v>1325</v>
      </c>
      <c r="AV64" s="911" t="s">
        <v>1325</v>
      </c>
      <c r="AW64" s="911" t="s">
        <v>1325</v>
      </c>
      <c r="AX64" s="911" t="s">
        <v>1325</v>
      </c>
      <c r="AY64" s="911" t="s">
        <v>1325</v>
      </c>
      <c r="AZ64" s="911" t="s">
        <v>1325</v>
      </c>
      <c r="BA64" s="916"/>
      <c r="BB64" s="917"/>
      <c r="BC64" s="917"/>
      <c r="BD64" s="917"/>
      <c r="BE64" s="917">
        <v>0</v>
      </c>
      <c r="BF64" s="917">
        <v>0</v>
      </c>
      <c r="BG64" s="921"/>
      <c r="BH64" s="911" t="s">
        <v>1325</v>
      </c>
      <c r="BI64" s="911" t="s">
        <v>1325</v>
      </c>
      <c r="BJ64" s="911" t="s">
        <v>1325</v>
      </c>
      <c r="BK64" s="911" t="s">
        <v>1325</v>
      </c>
      <c r="BL64" s="911" t="s">
        <v>1325</v>
      </c>
      <c r="BM64" s="911" t="s">
        <v>1325</v>
      </c>
      <c r="BN64" s="911" t="s">
        <v>1325</v>
      </c>
      <c r="BO64" s="926"/>
      <c r="BP64" s="926"/>
      <c r="BQ64" s="926"/>
      <c r="BR64" s="926"/>
      <c r="BS64" s="926">
        <v>3.661447968219437</v>
      </c>
      <c r="BT64" s="927">
        <v>0.30245214908851054</v>
      </c>
      <c r="BU64" s="926"/>
      <c r="BV64" s="911" t="s">
        <v>1325</v>
      </c>
      <c r="BW64" s="911" t="s">
        <v>1325</v>
      </c>
      <c r="BX64" s="911" t="s">
        <v>1325</v>
      </c>
      <c r="BY64" s="911" t="s">
        <v>1325</v>
      </c>
      <c r="BZ64" s="911" t="s">
        <v>1325</v>
      </c>
      <c r="CA64" s="911" t="s">
        <v>1325</v>
      </c>
      <c r="CB64" s="911" t="s">
        <v>1325</v>
      </c>
      <c r="CC64" s="916"/>
      <c r="CD64" s="917"/>
      <c r="CE64" s="917"/>
      <c r="CF64" s="917"/>
      <c r="CG64" s="917">
        <v>0</v>
      </c>
      <c r="CH64" s="917">
        <v>2.41</v>
      </c>
      <c r="CI64" s="921"/>
      <c r="CJ64" s="911" t="s">
        <v>1325</v>
      </c>
      <c r="CK64" s="911" t="s">
        <v>1325</v>
      </c>
      <c r="CL64" s="911" t="s">
        <v>1325</v>
      </c>
      <c r="CM64" s="911" t="s">
        <v>1325</v>
      </c>
      <c r="CN64" s="911" t="s">
        <v>1325</v>
      </c>
      <c r="CO64" s="911" t="s">
        <v>1325</v>
      </c>
      <c r="CP64" s="911" t="s">
        <v>1325</v>
      </c>
      <c r="CQ64" s="926"/>
      <c r="CR64" s="926"/>
      <c r="CS64" s="926"/>
      <c r="CT64" s="926"/>
      <c r="CU64" s="926">
        <v>1.8543958769154743</v>
      </c>
      <c r="CV64" s="926">
        <v>0.80653906423602795</v>
      </c>
      <c r="CW64" s="926"/>
      <c r="CX64" s="922" t="s">
        <v>878</v>
      </c>
      <c r="CY64" s="923" t="s">
        <v>1471</v>
      </c>
      <c r="CZ64" s="1011" t="s">
        <v>1471</v>
      </c>
      <c r="DA64" s="1011" t="s">
        <v>1471</v>
      </c>
      <c r="DB64" s="922" t="s">
        <v>878</v>
      </c>
      <c r="DC64" s="923" t="s">
        <v>1471</v>
      </c>
      <c r="DD64" s="1016" t="s">
        <v>1471</v>
      </c>
      <c r="DE64" s="1016" t="s">
        <v>1471</v>
      </c>
      <c r="DF64" s="922" t="s">
        <v>878</v>
      </c>
      <c r="DG64" s="923" t="s">
        <v>1471</v>
      </c>
      <c r="DH64" s="922" t="s">
        <v>878</v>
      </c>
      <c r="DI64" s="924" t="s">
        <v>1471</v>
      </c>
    </row>
    <row r="65" spans="1:113">
      <c r="A65" s="952" t="s">
        <v>1052</v>
      </c>
      <c r="B65" s="910" t="s">
        <v>685</v>
      </c>
      <c r="C65" s="910"/>
      <c r="D65" s="911" t="s">
        <v>1325</v>
      </c>
      <c r="E65" s="911" t="s">
        <v>1325</v>
      </c>
      <c r="F65" s="911" t="s">
        <v>1325</v>
      </c>
      <c r="G65" s="911" t="s">
        <v>1325</v>
      </c>
      <c r="H65" s="911">
        <v>18</v>
      </c>
      <c r="I65" s="911">
        <v>39</v>
      </c>
      <c r="J65" s="911" t="s">
        <v>1325</v>
      </c>
      <c r="K65" s="926"/>
      <c r="L65" s="926"/>
      <c r="M65" s="926"/>
      <c r="N65" s="926"/>
      <c r="O65" s="912">
        <v>1.0920830717363617</v>
      </c>
      <c r="P65" s="926">
        <v>0.8847636329798243</v>
      </c>
      <c r="Q65" s="912"/>
      <c r="R65" s="911" t="s">
        <v>1325</v>
      </c>
      <c r="S65" s="911" t="s">
        <v>1325</v>
      </c>
      <c r="T65" s="911" t="s">
        <v>1325</v>
      </c>
      <c r="U65" s="911" t="s">
        <v>1325</v>
      </c>
      <c r="V65" s="911" t="s">
        <v>1325</v>
      </c>
      <c r="W65" s="911" t="s">
        <v>1325</v>
      </c>
      <c r="X65" s="911" t="s">
        <v>1325</v>
      </c>
      <c r="Y65" s="916"/>
      <c r="Z65" s="917"/>
      <c r="AA65" s="917"/>
      <c r="AB65" s="917"/>
      <c r="AC65" s="917">
        <v>0.45</v>
      </c>
      <c r="AD65" s="917">
        <v>0.1</v>
      </c>
      <c r="AE65" s="918"/>
      <c r="AF65" s="911" t="s">
        <v>1325</v>
      </c>
      <c r="AG65" s="911" t="s">
        <v>1325</v>
      </c>
      <c r="AH65" s="911" t="s">
        <v>1325</v>
      </c>
      <c r="AI65" s="911" t="s">
        <v>1325</v>
      </c>
      <c r="AJ65" s="911" t="s">
        <v>1325</v>
      </c>
      <c r="AK65" s="914">
        <v>11</v>
      </c>
      <c r="AL65" s="911" t="s">
        <v>1325</v>
      </c>
      <c r="AM65" s="916"/>
      <c r="AN65" s="917"/>
      <c r="AO65" s="917"/>
      <c r="AP65" s="917"/>
      <c r="AQ65" s="917">
        <v>1.51</v>
      </c>
      <c r="AR65" s="917">
        <v>1.79</v>
      </c>
      <c r="AS65" s="918"/>
      <c r="AT65" s="911" t="s">
        <v>1325</v>
      </c>
      <c r="AU65" s="911" t="s">
        <v>1325</v>
      </c>
      <c r="AV65" s="911" t="s">
        <v>1325</v>
      </c>
      <c r="AW65" s="911" t="s">
        <v>1325</v>
      </c>
      <c r="AX65" s="911" t="s">
        <v>1325</v>
      </c>
      <c r="AY65" s="911" t="s">
        <v>1325</v>
      </c>
      <c r="AZ65" s="911" t="s">
        <v>1325</v>
      </c>
      <c r="BA65" s="916"/>
      <c r="BB65" s="917"/>
      <c r="BC65" s="917"/>
      <c r="BD65" s="917"/>
      <c r="BE65" s="917">
        <v>0</v>
      </c>
      <c r="BF65" s="917">
        <v>0</v>
      </c>
      <c r="BG65" s="921"/>
      <c r="BH65" s="911" t="s">
        <v>1325</v>
      </c>
      <c r="BI65" s="911" t="s">
        <v>1325</v>
      </c>
      <c r="BJ65" s="911" t="s">
        <v>1325</v>
      </c>
      <c r="BK65" s="911" t="s">
        <v>1325</v>
      </c>
      <c r="BL65" s="911" t="s">
        <v>1325</v>
      </c>
      <c r="BM65" s="911" t="s">
        <v>1325</v>
      </c>
      <c r="BN65" s="911" t="s">
        <v>1325</v>
      </c>
      <c r="BO65" s="926"/>
      <c r="BP65" s="926"/>
      <c r="BQ65" s="926"/>
      <c r="BR65" s="926"/>
      <c r="BS65" s="926">
        <v>0.55404572112868478</v>
      </c>
      <c r="BT65" s="927">
        <v>4.8694091615053452</v>
      </c>
      <c r="BU65" s="926"/>
      <c r="BV65" s="911" t="s">
        <v>1325</v>
      </c>
      <c r="BW65" s="911" t="s">
        <v>1325</v>
      </c>
      <c r="BX65" s="911" t="s">
        <v>1325</v>
      </c>
      <c r="BY65" s="911" t="s">
        <v>1325</v>
      </c>
      <c r="BZ65" s="911" t="s">
        <v>1325</v>
      </c>
      <c r="CA65" s="911" t="s">
        <v>1325</v>
      </c>
      <c r="CB65" s="911" t="s">
        <v>1325</v>
      </c>
      <c r="CC65" s="916"/>
      <c r="CD65" s="917"/>
      <c r="CE65" s="917"/>
      <c r="CF65" s="917"/>
      <c r="CG65" s="917">
        <v>0</v>
      </c>
      <c r="CH65" s="917">
        <v>1.22</v>
      </c>
      <c r="CI65" s="921"/>
      <c r="CJ65" s="911" t="s">
        <v>1325</v>
      </c>
      <c r="CK65" s="911" t="s">
        <v>1325</v>
      </c>
      <c r="CL65" s="911" t="s">
        <v>1325</v>
      </c>
      <c r="CM65" s="911" t="s">
        <v>1325</v>
      </c>
      <c r="CN65" s="911">
        <v>11</v>
      </c>
      <c r="CO65" s="911">
        <v>16</v>
      </c>
      <c r="CP65" s="911" t="s">
        <v>1325</v>
      </c>
      <c r="CQ65" s="926"/>
      <c r="CR65" s="926"/>
      <c r="CS65" s="926"/>
      <c r="CT65" s="926"/>
      <c r="CU65" s="926">
        <v>2.2854385996558251</v>
      </c>
      <c r="CV65" s="926">
        <v>1.1804628270315984</v>
      </c>
      <c r="CW65" s="926"/>
      <c r="CX65" s="922" t="s">
        <v>878</v>
      </c>
      <c r="CY65" s="923" t="s">
        <v>1471</v>
      </c>
      <c r="CZ65" s="1011" t="s">
        <v>1471</v>
      </c>
      <c r="DA65" s="1011" t="s">
        <v>1471</v>
      </c>
      <c r="DB65" s="922" t="s">
        <v>878</v>
      </c>
      <c r="DC65" s="923" t="s">
        <v>1471</v>
      </c>
      <c r="DD65" s="1016" t="s">
        <v>1471</v>
      </c>
      <c r="DE65" s="1016" t="s">
        <v>1471</v>
      </c>
      <c r="DF65" s="922" t="s">
        <v>878</v>
      </c>
      <c r="DG65" s="923" t="s">
        <v>1471</v>
      </c>
      <c r="DH65" s="922" t="s">
        <v>878</v>
      </c>
      <c r="DI65" s="924" t="s">
        <v>1471</v>
      </c>
    </row>
    <row r="66" spans="1:113">
      <c r="A66" s="952" t="s">
        <v>220</v>
      </c>
      <c r="B66" s="910" t="s">
        <v>747</v>
      </c>
      <c r="C66" s="910"/>
      <c r="D66" s="911" t="s">
        <v>1325</v>
      </c>
      <c r="E66" s="911" t="s">
        <v>1325</v>
      </c>
      <c r="F66" s="911" t="s">
        <v>1325</v>
      </c>
      <c r="G66" s="911" t="s">
        <v>1325</v>
      </c>
      <c r="H66" s="911">
        <v>119</v>
      </c>
      <c r="I66" s="911">
        <v>11</v>
      </c>
      <c r="J66" s="911" t="s">
        <v>1325</v>
      </c>
      <c r="K66" s="926"/>
      <c r="L66" s="926"/>
      <c r="M66" s="926"/>
      <c r="N66" s="926"/>
      <c r="O66" s="912">
        <v>0.70237046802837377</v>
      </c>
      <c r="P66" s="926">
        <v>0.16408387085285703</v>
      </c>
      <c r="Q66" s="912"/>
      <c r="R66" s="911" t="s">
        <v>1325</v>
      </c>
      <c r="S66" s="911" t="s">
        <v>1325</v>
      </c>
      <c r="T66" s="911" t="s">
        <v>1325</v>
      </c>
      <c r="U66" s="911" t="s">
        <v>1325</v>
      </c>
      <c r="V66" s="911" t="s">
        <v>1325</v>
      </c>
      <c r="W66" s="911" t="s">
        <v>1325</v>
      </c>
      <c r="X66" s="911" t="s">
        <v>1325</v>
      </c>
      <c r="Y66" s="916"/>
      <c r="Z66" s="917"/>
      <c r="AA66" s="917"/>
      <c r="AB66" s="917"/>
      <c r="AC66" s="917">
        <v>0.14000000000000001</v>
      </c>
      <c r="AD66" s="917">
        <v>0</v>
      </c>
      <c r="AE66" s="918"/>
      <c r="AF66" s="911" t="s">
        <v>1325</v>
      </c>
      <c r="AG66" s="911" t="s">
        <v>1325</v>
      </c>
      <c r="AH66" s="911" t="s">
        <v>1325</v>
      </c>
      <c r="AI66" s="911" t="s">
        <v>1325</v>
      </c>
      <c r="AJ66" s="914">
        <v>29</v>
      </c>
      <c r="AK66" s="911" t="s">
        <v>1325</v>
      </c>
      <c r="AL66" s="911" t="s">
        <v>1325</v>
      </c>
      <c r="AM66" s="916"/>
      <c r="AN66" s="917"/>
      <c r="AO66" s="917"/>
      <c r="AP66" s="917"/>
      <c r="AQ66" s="917">
        <v>2.85</v>
      </c>
      <c r="AR66" s="917">
        <v>0.95</v>
      </c>
      <c r="AS66" s="918"/>
      <c r="AT66" s="911" t="s">
        <v>1325</v>
      </c>
      <c r="AU66" s="911" t="s">
        <v>1325</v>
      </c>
      <c r="AV66" s="911" t="s">
        <v>1325</v>
      </c>
      <c r="AW66" s="911" t="s">
        <v>1325</v>
      </c>
      <c r="AX66" s="911" t="s">
        <v>1325</v>
      </c>
      <c r="AY66" s="911" t="s">
        <v>1325</v>
      </c>
      <c r="AZ66" s="911" t="s">
        <v>1325</v>
      </c>
      <c r="BA66" s="916"/>
      <c r="BB66" s="917"/>
      <c r="BC66" s="917"/>
      <c r="BD66" s="917"/>
      <c r="BE66" s="917">
        <v>0</v>
      </c>
      <c r="BF66" s="917">
        <v>0</v>
      </c>
      <c r="BG66" s="921"/>
      <c r="BH66" s="911" t="s">
        <v>1325</v>
      </c>
      <c r="BI66" s="911" t="s">
        <v>1325</v>
      </c>
      <c r="BJ66" s="911" t="s">
        <v>1325</v>
      </c>
      <c r="BK66" s="911" t="s">
        <v>1325</v>
      </c>
      <c r="BL66" s="911" t="s">
        <v>1325</v>
      </c>
      <c r="BM66" s="911" t="s">
        <v>1325</v>
      </c>
      <c r="BN66" s="911" t="s">
        <v>1325</v>
      </c>
      <c r="BO66" s="926"/>
      <c r="BP66" s="926"/>
      <c r="BQ66" s="926"/>
      <c r="BR66" s="926"/>
      <c r="BS66" s="926">
        <v>6.665891004685838E-2</v>
      </c>
      <c r="BT66" s="927">
        <v>4.2390224900069939E-2</v>
      </c>
      <c r="BU66" s="926"/>
      <c r="BV66" s="911" t="s">
        <v>1325</v>
      </c>
      <c r="BW66" s="911" t="s">
        <v>1325</v>
      </c>
      <c r="BX66" s="911" t="s">
        <v>1325</v>
      </c>
      <c r="BY66" s="911" t="s">
        <v>1325</v>
      </c>
      <c r="BZ66" s="911" t="s">
        <v>1325</v>
      </c>
      <c r="CA66" s="911" t="s">
        <v>1325</v>
      </c>
      <c r="CB66" s="911" t="s">
        <v>1325</v>
      </c>
      <c r="CC66" s="916"/>
      <c r="CD66" s="917"/>
      <c r="CE66" s="917"/>
      <c r="CF66" s="917"/>
      <c r="CG66" s="917">
        <v>0.08</v>
      </c>
      <c r="CH66" s="917">
        <v>0</v>
      </c>
      <c r="CI66" s="921"/>
      <c r="CJ66" s="911" t="s">
        <v>1325</v>
      </c>
      <c r="CK66" s="911" t="s">
        <v>1325</v>
      </c>
      <c r="CL66" s="911" t="s">
        <v>1325</v>
      </c>
      <c r="CM66" s="911" t="s">
        <v>1325</v>
      </c>
      <c r="CN66" s="911">
        <v>57</v>
      </c>
      <c r="CO66" s="911" t="s">
        <v>1325</v>
      </c>
      <c r="CP66" s="911" t="s">
        <v>1325</v>
      </c>
      <c r="CQ66" s="926"/>
      <c r="CR66" s="926"/>
      <c r="CS66" s="926"/>
      <c r="CT66" s="926"/>
      <c r="CU66" s="926">
        <v>2.8013747045053203</v>
      </c>
      <c r="CV66" s="926">
        <v>0.96305406985291409</v>
      </c>
      <c r="CW66" s="926"/>
      <c r="CX66" s="922" t="s">
        <v>878</v>
      </c>
      <c r="CY66" s="923" t="s">
        <v>1471</v>
      </c>
      <c r="CZ66" s="1011" t="s">
        <v>1471</v>
      </c>
      <c r="DA66" s="1011" t="s">
        <v>1471</v>
      </c>
      <c r="DB66" s="922" t="s">
        <v>878</v>
      </c>
      <c r="DC66" s="923" t="s">
        <v>1471</v>
      </c>
      <c r="DD66" s="1016" t="s">
        <v>1471</v>
      </c>
      <c r="DE66" s="1016" t="s">
        <v>1471</v>
      </c>
      <c r="DF66" s="922" t="s">
        <v>878</v>
      </c>
      <c r="DG66" s="923" t="s">
        <v>1471</v>
      </c>
      <c r="DH66" s="922" t="s">
        <v>878</v>
      </c>
      <c r="DI66" s="924" t="s">
        <v>1471</v>
      </c>
    </row>
    <row r="67" spans="1:113">
      <c r="A67" s="952" t="s">
        <v>150</v>
      </c>
      <c r="B67" s="910" t="s">
        <v>658</v>
      </c>
      <c r="C67" s="910"/>
      <c r="D67" s="911">
        <v>12</v>
      </c>
      <c r="E67" s="911" t="s">
        <v>1325</v>
      </c>
      <c r="F67" s="911">
        <v>14</v>
      </c>
      <c r="G67" s="911" t="s">
        <v>1325</v>
      </c>
      <c r="H67" s="911">
        <v>398</v>
      </c>
      <c r="I67" s="911">
        <v>416</v>
      </c>
      <c r="J67" s="911">
        <v>16</v>
      </c>
      <c r="K67" s="926">
        <v>2.1210259074880002</v>
      </c>
      <c r="L67" s="926">
        <v>0.46554712801227083</v>
      </c>
      <c r="M67" s="926">
        <v>1.2656992984261475</v>
      </c>
      <c r="N67" s="926"/>
      <c r="O67" s="912">
        <v>1.097939875101468</v>
      </c>
      <c r="P67" s="926">
        <v>0.88849617473453235</v>
      </c>
      <c r="Q67" s="912">
        <v>0.78086827937653858</v>
      </c>
      <c r="R67" s="911" t="s">
        <v>1325</v>
      </c>
      <c r="S67" s="911" t="s">
        <v>1325</v>
      </c>
      <c r="T67" s="911" t="s">
        <v>1325</v>
      </c>
      <c r="U67" s="911" t="s">
        <v>1325</v>
      </c>
      <c r="V67" s="914">
        <v>17</v>
      </c>
      <c r="W67" s="914">
        <v>29</v>
      </c>
      <c r="X67" s="911" t="s">
        <v>1325</v>
      </c>
      <c r="Y67" s="916">
        <v>0</v>
      </c>
      <c r="Z67" s="917">
        <v>2.33</v>
      </c>
      <c r="AA67" s="917">
        <v>0</v>
      </c>
      <c r="AB67" s="917"/>
      <c r="AC67" s="917">
        <v>0.77</v>
      </c>
      <c r="AD67" s="917">
        <v>1.51</v>
      </c>
      <c r="AE67" s="918">
        <v>0</v>
      </c>
      <c r="AF67" s="911" t="s">
        <v>1325</v>
      </c>
      <c r="AG67" s="911" t="s">
        <v>1325</v>
      </c>
      <c r="AH67" s="911" t="s">
        <v>1325</v>
      </c>
      <c r="AI67" s="911" t="s">
        <v>1325</v>
      </c>
      <c r="AJ67" s="914">
        <v>55</v>
      </c>
      <c r="AK67" s="914">
        <v>59</v>
      </c>
      <c r="AL67" s="911" t="s">
        <v>1325</v>
      </c>
      <c r="AM67" s="916">
        <v>1.42</v>
      </c>
      <c r="AN67" s="917">
        <v>0</v>
      </c>
      <c r="AO67" s="917">
        <v>1.48</v>
      </c>
      <c r="AP67" s="917"/>
      <c r="AQ67" s="917">
        <v>1.27</v>
      </c>
      <c r="AR67" s="917">
        <v>1.25</v>
      </c>
      <c r="AS67" s="918">
        <v>0.38</v>
      </c>
      <c r="AT67" s="911" t="s">
        <v>1325</v>
      </c>
      <c r="AU67" s="911" t="s">
        <v>1325</v>
      </c>
      <c r="AV67" s="911" t="s">
        <v>1325</v>
      </c>
      <c r="AW67" s="911" t="s">
        <v>1325</v>
      </c>
      <c r="AX67" s="911" t="s">
        <v>1325</v>
      </c>
      <c r="AY67" s="911" t="s">
        <v>1325</v>
      </c>
      <c r="AZ67" s="911" t="s">
        <v>1325</v>
      </c>
      <c r="BA67" s="916">
        <v>9.2899999999999991</v>
      </c>
      <c r="BB67" s="917">
        <v>0</v>
      </c>
      <c r="BC67" s="917">
        <v>13.08</v>
      </c>
      <c r="BD67" s="917"/>
      <c r="BE67" s="917">
        <v>0.21</v>
      </c>
      <c r="BF67" s="917">
        <v>0.56999999999999995</v>
      </c>
      <c r="BG67" s="921">
        <v>0</v>
      </c>
      <c r="BH67" s="911" t="s">
        <v>1325</v>
      </c>
      <c r="BI67" s="911" t="s">
        <v>1325</v>
      </c>
      <c r="BJ67" s="911" t="s">
        <v>1325</v>
      </c>
      <c r="BK67" s="911" t="s">
        <v>1325</v>
      </c>
      <c r="BL67" s="911">
        <v>44</v>
      </c>
      <c r="BM67" s="911">
        <v>91</v>
      </c>
      <c r="BN67" s="911" t="s">
        <v>1325</v>
      </c>
      <c r="BO67" s="926">
        <v>1.0494186939674508</v>
      </c>
      <c r="BP67" s="926">
        <v>0</v>
      </c>
      <c r="BQ67" s="926">
        <v>0.52762116569396111</v>
      </c>
      <c r="BR67" s="926"/>
      <c r="BS67" s="926">
        <v>0.66709965791369596</v>
      </c>
      <c r="BT67" s="927">
        <v>1.9348463924462842</v>
      </c>
      <c r="BU67" s="926">
        <v>1.2123804521081167</v>
      </c>
      <c r="BV67" s="911" t="s">
        <v>1325</v>
      </c>
      <c r="BW67" s="911" t="s">
        <v>1325</v>
      </c>
      <c r="BX67" s="911" t="s">
        <v>1325</v>
      </c>
      <c r="BY67" s="911" t="s">
        <v>1325</v>
      </c>
      <c r="BZ67" s="914">
        <v>22</v>
      </c>
      <c r="CA67" s="914">
        <v>30</v>
      </c>
      <c r="CB67" s="911" t="s">
        <v>1325</v>
      </c>
      <c r="CC67" s="916">
        <v>0</v>
      </c>
      <c r="CD67" s="917">
        <v>0</v>
      </c>
      <c r="CE67" s="917">
        <v>1.45</v>
      </c>
      <c r="CF67" s="917"/>
      <c r="CG67" s="917">
        <v>0.93</v>
      </c>
      <c r="CH67" s="917">
        <v>1.24</v>
      </c>
      <c r="CI67" s="921">
        <v>1.64</v>
      </c>
      <c r="CJ67" s="911" t="s">
        <v>1325</v>
      </c>
      <c r="CK67" s="911" t="s">
        <v>1325</v>
      </c>
      <c r="CL67" s="911" t="s">
        <v>1325</v>
      </c>
      <c r="CM67" s="911" t="s">
        <v>1325</v>
      </c>
      <c r="CN67" s="911">
        <v>216</v>
      </c>
      <c r="CO67" s="911">
        <v>152</v>
      </c>
      <c r="CP67" s="911" t="s">
        <v>1325</v>
      </c>
      <c r="CQ67" s="926">
        <v>1.9816520577511165</v>
      </c>
      <c r="CR67" s="926">
        <v>0.5253525454186635</v>
      </c>
      <c r="CS67" s="926">
        <v>1.2161626562936472</v>
      </c>
      <c r="CT67" s="926"/>
      <c r="CU67" s="926">
        <v>1.4310257571335032</v>
      </c>
      <c r="CV67" s="926">
        <v>0.59763271695112663</v>
      </c>
      <c r="CW67" s="926">
        <v>0.65219199410657724</v>
      </c>
      <c r="CX67" s="922" t="s">
        <v>878</v>
      </c>
      <c r="CY67" s="923" t="s">
        <v>1471</v>
      </c>
      <c r="CZ67" s="1011" t="s">
        <v>1471</v>
      </c>
      <c r="DA67" s="1011" t="s">
        <v>1471</v>
      </c>
      <c r="DB67" s="922" t="s">
        <v>878</v>
      </c>
      <c r="DC67" s="923" t="s">
        <v>1471</v>
      </c>
      <c r="DD67" s="1016" t="s">
        <v>1471</v>
      </c>
      <c r="DE67" s="1016" t="s">
        <v>1471</v>
      </c>
      <c r="DF67" s="922" t="s">
        <v>878</v>
      </c>
      <c r="DG67" s="923" t="s">
        <v>1471</v>
      </c>
      <c r="DH67" s="922" t="s">
        <v>878</v>
      </c>
      <c r="DI67" s="924" t="s">
        <v>1471</v>
      </c>
    </row>
    <row r="68" spans="1:113">
      <c r="A68" s="952" t="s">
        <v>357</v>
      </c>
      <c r="B68" s="910" t="s">
        <v>589</v>
      </c>
      <c r="C68" s="910"/>
      <c r="D68" s="911" t="s">
        <v>1325</v>
      </c>
      <c r="E68" s="911" t="s">
        <v>1325</v>
      </c>
      <c r="F68" s="911" t="s">
        <v>1325</v>
      </c>
      <c r="G68" s="911" t="s">
        <v>1325</v>
      </c>
      <c r="H68" s="911">
        <v>68</v>
      </c>
      <c r="I68" s="911">
        <v>151</v>
      </c>
      <c r="J68" s="911" t="s">
        <v>1325</v>
      </c>
      <c r="K68" s="926"/>
      <c r="L68" s="926">
        <v>1.2664416674503396</v>
      </c>
      <c r="M68" s="926">
        <v>3.4472929544140496</v>
      </c>
      <c r="N68" s="926"/>
      <c r="O68" s="912">
        <v>0.90880211883112039</v>
      </c>
      <c r="P68" s="926">
        <v>0.76656441788274976</v>
      </c>
      <c r="Q68" s="912">
        <v>0.90816606973907843</v>
      </c>
      <c r="R68" s="911" t="s">
        <v>1325</v>
      </c>
      <c r="S68" s="911" t="s">
        <v>1325</v>
      </c>
      <c r="T68" s="911" t="s">
        <v>1325</v>
      </c>
      <c r="U68" s="911" t="s">
        <v>1325</v>
      </c>
      <c r="V68" s="911" t="s">
        <v>1325</v>
      </c>
      <c r="W68" s="914">
        <v>11</v>
      </c>
      <c r="X68" s="911" t="s">
        <v>1325</v>
      </c>
      <c r="Y68" s="916"/>
      <c r="Z68" s="917">
        <v>0</v>
      </c>
      <c r="AA68" s="917">
        <v>0</v>
      </c>
      <c r="AB68" s="917"/>
      <c r="AC68" s="917">
        <v>1.72</v>
      </c>
      <c r="AD68" s="917">
        <v>1.57</v>
      </c>
      <c r="AE68" s="918">
        <v>0</v>
      </c>
      <c r="AF68" s="911" t="s">
        <v>1325</v>
      </c>
      <c r="AG68" s="911" t="s">
        <v>1325</v>
      </c>
      <c r="AH68" s="911" t="s">
        <v>1325</v>
      </c>
      <c r="AI68" s="911" t="s">
        <v>1325</v>
      </c>
      <c r="AJ68" s="911" t="s">
        <v>1325</v>
      </c>
      <c r="AK68" s="914">
        <v>34</v>
      </c>
      <c r="AL68" s="911" t="s">
        <v>1325</v>
      </c>
      <c r="AM68" s="916"/>
      <c r="AN68" s="917">
        <v>2.77</v>
      </c>
      <c r="AO68" s="917">
        <v>8.09</v>
      </c>
      <c r="AP68" s="917"/>
      <c r="AQ68" s="917">
        <v>0.37</v>
      </c>
      <c r="AR68" s="917">
        <v>0.61</v>
      </c>
      <c r="AS68" s="918">
        <v>0</v>
      </c>
      <c r="AT68" s="911" t="s">
        <v>1325</v>
      </c>
      <c r="AU68" s="911" t="s">
        <v>1325</v>
      </c>
      <c r="AV68" s="911" t="s">
        <v>1325</v>
      </c>
      <c r="AW68" s="911" t="s">
        <v>1325</v>
      </c>
      <c r="AX68" s="911" t="s">
        <v>1325</v>
      </c>
      <c r="AY68" s="911" t="s">
        <v>1325</v>
      </c>
      <c r="AZ68" s="911" t="s">
        <v>1325</v>
      </c>
      <c r="BA68" s="916"/>
      <c r="BB68" s="917">
        <v>0</v>
      </c>
      <c r="BC68" s="917">
        <v>0</v>
      </c>
      <c r="BD68" s="917"/>
      <c r="BE68" s="917">
        <v>0</v>
      </c>
      <c r="BF68" s="917">
        <v>0.32</v>
      </c>
      <c r="BG68" s="921">
        <v>0</v>
      </c>
      <c r="BH68" s="911" t="s">
        <v>1325</v>
      </c>
      <c r="BI68" s="911" t="s">
        <v>1325</v>
      </c>
      <c r="BJ68" s="911" t="s">
        <v>1325</v>
      </c>
      <c r="BK68" s="911" t="s">
        <v>1325</v>
      </c>
      <c r="BL68" s="911" t="s">
        <v>1325</v>
      </c>
      <c r="BM68" s="911">
        <v>33</v>
      </c>
      <c r="BN68" s="911" t="s">
        <v>1325</v>
      </c>
      <c r="BO68" s="926"/>
      <c r="BP68" s="926">
        <v>4.3216411945731004</v>
      </c>
      <c r="BQ68" s="926">
        <v>0</v>
      </c>
      <c r="BR68" s="926"/>
      <c r="BS68" s="926">
        <v>0.19053118425027762</v>
      </c>
      <c r="BT68" s="927">
        <v>1.243187148094989</v>
      </c>
      <c r="BU68" s="926">
        <v>1.0291493530077567</v>
      </c>
      <c r="BV68" s="911" t="s">
        <v>1325</v>
      </c>
      <c r="BW68" s="911" t="s">
        <v>1325</v>
      </c>
      <c r="BX68" s="911" t="s">
        <v>1325</v>
      </c>
      <c r="BY68" s="911" t="s">
        <v>1325</v>
      </c>
      <c r="BZ68" s="911" t="s">
        <v>1325</v>
      </c>
      <c r="CA68" s="911" t="s">
        <v>1325</v>
      </c>
      <c r="CB68" s="911" t="s">
        <v>1325</v>
      </c>
      <c r="CC68" s="916"/>
      <c r="CD68" s="917">
        <v>0</v>
      </c>
      <c r="CE68" s="917">
        <v>0</v>
      </c>
      <c r="CF68" s="917"/>
      <c r="CG68" s="917">
        <v>0.79</v>
      </c>
      <c r="CH68" s="917">
        <v>3.42</v>
      </c>
      <c r="CI68" s="921">
        <v>0</v>
      </c>
      <c r="CJ68" s="911" t="s">
        <v>1325</v>
      </c>
      <c r="CK68" s="911" t="s">
        <v>1325</v>
      </c>
      <c r="CL68" s="911" t="s">
        <v>1325</v>
      </c>
      <c r="CM68" s="911" t="s">
        <v>1325</v>
      </c>
      <c r="CN68" s="911">
        <v>38</v>
      </c>
      <c r="CO68" s="911">
        <v>52</v>
      </c>
      <c r="CP68" s="911" t="s">
        <v>1325</v>
      </c>
      <c r="CQ68" s="926"/>
      <c r="CR68" s="926">
        <v>0</v>
      </c>
      <c r="CS68" s="926">
        <v>0</v>
      </c>
      <c r="CT68" s="926"/>
      <c r="CU68" s="926">
        <v>2.0229299009297748</v>
      </c>
      <c r="CV68" s="926">
        <v>0.9566864573912035</v>
      </c>
      <c r="CW68" s="926">
        <v>1.1894944480537211</v>
      </c>
      <c r="CX68" s="922" t="s">
        <v>878</v>
      </c>
      <c r="CY68" s="923" t="s">
        <v>1471</v>
      </c>
      <c r="CZ68" s="1011" t="s">
        <v>1471</v>
      </c>
      <c r="DA68" s="1011" t="s">
        <v>1471</v>
      </c>
      <c r="DB68" s="922" t="s">
        <v>878</v>
      </c>
      <c r="DC68" s="923" t="s">
        <v>1471</v>
      </c>
      <c r="DD68" s="1016" t="s">
        <v>1471</v>
      </c>
      <c r="DE68" s="1016" t="s">
        <v>1471</v>
      </c>
      <c r="DF68" s="922" t="s">
        <v>878</v>
      </c>
      <c r="DG68" s="923" t="s">
        <v>1471</v>
      </c>
      <c r="DH68" s="922" t="s">
        <v>878</v>
      </c>
      <c r="DI68" s="924" t="s">
        <v>1471</v>
      </c>
    </row>
    <row r="69" spans="1:113">
      <c r="A69" s="952" t="s">
        <v>262</v>
      </c>
      <c r="B69" s="910" t="s">
        <v>808</v>
      </c>
      <c r="C69" s="910"/>
      <c r="D69" s="911" t="s">
        <v>1325</v>
      </c>
      <c r="E69" s="911" t="s">
        <v>1325</v>
      </c>
      <c r="F69" s="911" t="s">
        <v>1325</v>
      </c>
      <c r="G69" s="911" t="s">
        <v>1325</v>
      </c>
      <c r="H69" s="911" t="s">
        <v>1325</v>
      </c>
      <c r="I69" s="911">
        <v>10</v>
      </c>
      <c r="J69" s="911" t="s">
        <v>1325</v>
      </c>
      <c r="K69" s="926"/>
      <c r="L69" s="926"/>
      <c r="M69" s="926"/>
      <c r="N69" s="926"/>
      <c r="O69" s="912">
        <v>0.89347873834134828</v>
      </c>
      <c r="P69" s="926">
        <v>3.0195181984578436</v>
      </c>
      <c r="Q69" s="912"/>
      <c r="R69" s="911" t="s">
        <v>1325</v>
      </c>
      <c r="S69" s="911" t="s">
        <v>1325</v>
      </c>
      <c r="T69" s="911" t="s">
        <v>1325</v>
      </c>
      <c r="U69" s="911" t="s">
        <v>1325</v>
      </c>
      <c r="V69" s="911" t="s">
        <v>1325</v>
      </c>
      <c r="W69" s="911" t="s">
        <v>1325</v>
      </c>
      <c r="X69" s="911" t="s">
        <v>1325</v>
      </c>
      <c r="Y69" s="916"/>
      <c r="Z69" s="917"/>
      <c r="AA69" s="917"/>
      <c r="AB69" s="917"/>
      <c r="AC69" s="917">
        <v>0</v>
      </c>
      <c r="AD69" s="917">
        <v>0</v>
      </c>
      <c r="AE69" s="918"/>
      <c r="AF69" s="911" t="s">
        <v>1325</v>
      </c>
      <c r="AG69" s="911" t="s">
        <v>1325</v>
      </c>
      <c r="AH69" s="911" t="s">
        <v>1325</v>
      </c>
      <c r="AI69" s="911" t="s">
        <v>1325</v>
      </c>
      <c r="AJ69" s="911" t="s">
        <v>1325</v>
      </c>
      <c r="AK69" s="911" t="s">
        <v>1325</v>
      </c>
      <c r="AL69" s="911" t="s">
        <v>1325</v>
      </c>
      <c r="AM69" s="916"/>
      <c r="AN69" s="917"/>
      <c r="AO69" s="917"/>
      <c r="AP69" s="917"/>
      <c r="AQ69" s="917">
        <v>4.47</v>
      </c>
      <c r="AR69" s="917">
        <v>0.6</v>
      </c>
      <c r="AS69" s="918"/>
      <c r="AT69" s="911" t="s">
        <v>1325</v>
      </c>
      <c r="AU69" s="911" t="s">
        <v>1325</v>
      </c>
      <c r="AV69" s="911" t="s">
        <v>1325</v>
      </c>
      <c r="AW69" s="911" t="s">
        <v>1325</v>
      </c>
      <c r="AX69" s="911" t="s">
        <v>1325</v>
      </c>
      <c r="AY69" s="911" t="s">
        <v>1325</v>
      </c>
      <c r="AZ69" s="911" t="s">
        <v>1325</v>
      </c>
      <c r="BA69" s="916"/>
      <c r="BB69" s="917"/>
      <c r="BC69" s="917"/>
      <c r="BD69" s="917"/>
      <c r="BE69" s="917">
        <v>0</v>
      </c>
      <c r="BF69" s="917">
        <v>0</v>
      </c>
      <c r="BG69" s="921"/>
      <c r="BH69" s="911" t="s">
        <v>1325</v>
      </c>
      <c r="BI69" s="911" t="s">
        <v>1325</v>
      </c>
      <c r="BJ69" s="911" t="s">
        <v>1325</v>
      </c>
      <c r="BK69" s="911" t="s">
        <v>1325</v>
      </c>
      <c r="BL69" s="911" t="s">
        <v>1325</v>
      </c>
      <c r="BM69" s="911" t="s">
        <v>1325</v>
      </c>
      <c r="BN69" s="911" t="s">
        <v>1325</v>
      </c>
      <c r="BO69" s="926"/>
      <c r="BP69" s="926"/>
      <c r="BQ69" s="926"/>
      <c r="BR69" s="926"/>
      <c r="BS69" s="926">
        <v>0</v>
      </c>
      <c r="BT69" s="927">
        <v>0.45650597763208645</v>
      </c>
      <c r="BU69" s="926"/>
      <c r="BV69" s="911" t="s">
        <v>1325</v>
      </c>
      <c r="BW69" s="911" t="s">
        <v>1325</v>
      </c>
      <c r="BX69" s="911" t="s">
        <v>1325</v>
      </c>
      <c r="BY69" s="911" t="s">
        <v>1325</v>
      </c>
      <c r="BZ69" s="911" t="s">
        <v>1325</v>
      </c>
      <c r="CA69" s="911" t="s">
        <v>1325</v>
      </c>
      <c r="CB69" s="911" t="s">
        <v>1325</v>
      </c>
      <c r="CC69" s="916"/>
      <c r="CD69" s="917"/>
      <c r="CE69" s="917"/>
      <c r="CF69" s="917"/>
      <c r="CG69" s="917">
        <v>0</v>
      </c>
      <c r="CH69" s="917">
        <v>0</v>
      </c>
      <c r="CI69" s="921"/>
      <c r="CJ69" s="911" t="s">
        <v>1325</v>
      </c>
      <c r="CK69" s="911" t="s">
        <v>1325</v>
      </c>
      <c r="CL69" s="911" t="s">
        <v>1325</v>
      </c>
      <c r="CM69" s="911" t="s">
        <v>1325</v>
      </c>
      <c r="CN69" s="911" t="s">
        <v>1325</v>
      </c>
      <c r="CO69" s="911" t="s">
        <v>1325</v>
      </c>
      <c r="CP69" s="911" t="s">
        <v>1325</v>
      </c>
      <c r="CQ69" s="926"/>
      <c r="CR69" s="926"/>
      <c r="CS69" s="926"/>
      <c r="CT69" s="926"/>
      <c r="CU69" s="926">
        <v>0</v>
      </c>
      <c r="CV69" s="927">
        <v>0.94684975336621779</v>
      </c>
      <c r="CW69" s="926"/>
      <c r="CX69" s="922" t="s">
        <v>878</v>
      </c>
      <c r="CY69" s="923" t="s">
        <v>1471</v>
      </c>
      <c r="CZ69" s="1011" t="s">
        <v>1471</v>
      </c>
      <c r="DA69" s="1011" t="s">
        <v>1471</v>
      </c>
      <c r="DB69" s="922" t="s">
        <v>878</v>
      </c>
      <c r="DC69" s="923" t="s">
        <v>1471</v>
      </c>
      <c r="DD69" s="1016" t="s">
        <v>1471</v>
      </c>
      <c r="DE69" s="1016" t="s">
        <v>1471</v>
      </c>
      <c r="DF69" s="922" t="s">
        <v>878</v>
      </c>
      <c r="DG69" s="923" t="s">
        <v>1471</v>
      </c>
      <c r="DH69" s="922" t="s">
        <v>878</v>
      </c>
      <c r="DI69" s="924" t="s">
        <v>1471</v>
      </c>
    </row>
    <row r="70" spans="1:113" ht="25.5">
      <c r="A70" s="952" t="s">
        <v>376</v>
      </c>
      <c r="B70" s="910" t="s">
        <v>601</v>
      </c>
      <c r="C70" s="910"/>
      <c r="D70" s="911">
        <v>52</v>
      </c>
      <c r="E70" s="911" t="s">
        <v>1325</v>
      </c>
      <c r="F70" s="911" t="s">
        <v>1325</v>
      </c>
      <c r="G70" s="911" t="s">
        <v>1325</v>
      </c>
      <c r="H70" s="911" t="s">
        <v>1325</v>
      </c>
      <c r="I70" s="911">
        <v>23</v>
      </c>
      <c r="J70" s="911">
        <v>16</v>
      </c>
      <c r="K70" s="953">
        <v>2.1198011475762155</v>
      </c>
      <c r="L70" s="926"/>
      <c r="M70" s="926"/>
      <c r="N70" s="926"/>
      <c r="O70" s="912">
        <v>0.99358622276063135</v>
      </c>
      <c r="P70" s="926">
        <v>1.5121338104989672</v>
      </c>
      <c r="Q70" s="912">
        <v>1.2352305314039087</v>
      </c>
      <c r="R70" s="911" t="s">
        <v>1325</v>
      </c>
      <c r="S70" s="911" t="s">
        <v>1325</v>
      </c>
      <c r="T70" s="911" t="s">
        <v>1325</v>
      </c>
      <c r="U70" s="911" t="s">
        <v>1325</v>
      </c>
      <c r="V70" s="911" t="s">
        <v>1325</v>
      </c>
      <c r="W70" s="911" t="s">
        <v>1325</v>
      </c>
      <c r="X70" s="911" t="s">
        <v>1325</v>
      </c>
      <c r="Y70" s="916">
        <v>0</v>
      </c>
      <c r="Z70" s="917"/>
      <c r="AA70" s="917"/>
      <c r="AB70" s="917"/>
      <c r="AC70" s="917">
        <v>0</v>
      </c>
      <c r="AD70" s="917">
        <v>8.32</v>
      </c>
      <c r="AE70" s="918">
        <v>1.2</v>
      </c>
      <c r="AF70" s="911" t="s">
        <v>1325</v>
      </c>
      <c r="AG70" s="911" t="s">
        <v>1325</v>
      </c>
      <c r="AH70" s="911" t="s">
        <v>1325</v>
      </c>
      <c r="AI70" s="911" t="s">
        <v>1325</v>
      </c>
      <c r="AJ70" s="911" t="s">
        <v>1325</v>
      </c>
      <c r="AK70" s="911" t="s">
        <v>1325</v>
      </c>
      <c r="AL70" s="911" t="s">
        <v>1325</v>
      </c>
      <c r="AM70" s="916">
        <v>0.73</v>
      </c>
      <c r="AN70" s="917"/>
      <c r="AO70" s="917"/>
      <c r="AP70" s="917"/>
      <c r="AQ70" s="917">
        <v>0</v>
      </c>
      <c r="AR70" s="917">
        <v>6.2</v>
      </c>
      <c r="AS70" s="918">
        <v>1.43</v>
      </c>
      <c r="AT70" s="911" t="s">
        <v>1325</v>
      </c>
      <c r="AU70" s="911" t="s">
        <v>1325</v>
      </c>
      <c r="AV70" s="911" t="s">
        <v>1325</v>
      </c>
      <c r="AW70" s="911" t="s">
        <v>1325</v>
      </c>
      <c r="AX70" s="911" t="s">
        <v>1325</v>
      </c>
      <c r="AY70" s="911" t="s">
        <v>1325</v>
      </c>
      <c r="AZ70" s="911" t="s">
        <v>1325</v>
      </c>
      <c r="BA70" s="916">
        <v>0</v>
      </c>
      <c r="BB70" s="917"/>
      <c r="BC70" s="917"/>
      <c r="BD70" s="917"/>
      <c r="BE70" s="917">
        <v>0</v>
      </c>
      <c r="BF70" s="917">
        <v>3.57</v>
      </c>
      <c r="BG70" s="921">
        <v>0</v>
      </c>
      <c r="BH70" s="911" t="s">
        <v>1325</v>
      </c>
      <c r="BI70" s="911" t="s">
        <v>1325</v>
      </c>
      <c r="BJ70" s="911" t="s">
        <v>1325</v>
      </c>
      <c r="BK70" s="911" t="s">
        <v>1325</v>
      </c>
      <c r="BL70" s="911" t="s">
        <v>1325</v>
      </c>
      <c r="BM70" s="911" t="s">
        <v>1325</v>
      </c>
      <c r="BN70" s="911" t="s">
        <v>1325</v>
      </c>
      <c r="BO70" s="926">
        <v>1.4436625270810761</v>
      </c>
      <c r="BP70" s="926"/>
      <c r="BQ70" s="926"/>
      <c r="BR70" s="926"/>
      <c r="BS70" s="926">
        <v>0.60405613308807837</v>
      </c>
      <c r="BT70" s="927">
        <v>3.2649818241347504</v>
      </c>
      <c r="BU70" s="926">
        <v>0.28763889387854452</v>
      </c>
      <c r="BV70" s="911" t="s">
        <v>1325</v>
      </c>
      <c r="BW70" s="911" t="s">
        <v>1325</v>
      </c>
      <c r="BX70" s="911" t="s">
        <v>1325</v>
      </c>
      <c r="BY70" s="911" t="s">
        <v>1325</v>
      </c>
      <c r="BZ70" s="911" t="s">
        <v>1325</v>
      </c>
      <c r="CA70" s="911" t="s">
        <v>1325</v>
      </c>
      <c r="CB70" s="911" t="s">
        <v>1325</v>
      </c>
      <c r="CC70" s="916">
        <v>2.29</v>
      </c>
      <c r="CD70" s="917"/>
      <c r="CE70" s="917"/>
      <c r="CF70" s="917"/>
      <c r="CG70" s="917">
        <v>0</v>
      </c>
      <c r="CH70" s="917">
        <v>3.36</v>
      </c>
      <c r="CI70" s="921">
        <v>2.31</v>
      </c>
      <c r="CJ70" s="911">
        <v>32</v>
      </c>
      <c r="CK70" s="911" t="s">
        <v>1325</v>
      </c>
      <c r="CL70" s="911" t="s">
        <v>1325</v>
      </c>
      <c r="CM70" s="911" t="s">
        <v>1325</v>
      </c>
      <c r="CN70" s="911" t="s">
        <v>1325</v>
      </c>
      <c r="CO70" s="911" t="s">
        <v>1325</v>
      </c>
      <c r="CP70" s="911" t="s">
        <v>1325</v>
      </c>
      <c r="CQ70" s="926">
        <v>4.3832100638055946</v>
      </c>
      <c r="CR70" s="926"/>
      <c r="CS70" s="926"/>
      <c r="CT70" s="926"/>
      <c r="CU70" s="926">
        <v>3.1209400351759657</v>
      </c>
      <c r="CV70" s="927">
        <v>0.44729256585109828</v>
      </c>
      <c r="CW70" s="926">
        <v>1.5358291048000572</v>
      </c>
      <c r="CX70" s="922" t="s">
        <v>792</v>
      </c>
      <c r="CY70" s="931" t="s">
        <v>2657</v>
      </c>
      <c r="CZ70" s="1011" t="s">
        <v>878</v>
      </c>
      <c r="DA70" s="1012" t="s">
        <v>792</v>
      </c>
      <c r="DB70" s="922" t="s">
        <v>792</v>
      </c>
      <c r="DC70" s="923" t="s">
        <v>1477</v>
      </c>
      <c r="DD70" s="1016" t="s">
        <v>878</v>
      </c>
      <c r="DE70" s="1016" t="s">
        <v>792</v>
      </c>
      <c r="DF70" s="922" t="s">
        <v>878</v>
      </c>
      <c r="DG70" s="923" t="s">
        <v>1471</v>
      </c>
      <c r="DH70" s="954" t="s">
        <v>792</v>
      </c>
      <c r="DI70" s="924" t="s">
        <v>2658</v>
      </c>
    </row>
    <row r="71" spans="1:113">
      <c r="A71" s="952" t="s">
        <v>7</v>
      </c>
      <c r="B71" s="910" t="s">
        <v>523</v>
      </c>
      <c r="C71" s="910"/>
      <c r="D71" s="911">
        <v>21</v>
      </c>
      <c r="E71" s="911" t="s">
        <v>1325</v>
      </c>
      <c r="F71" s="911" t="s">
        <v>1325</v>
      </c>
      <c r="G71" s="911" t="s">
        <v>1325</v>
      </c>
      <c r="H71" s="911">
        <v>126</v>
      </c>
      <c r="I71" s="911">
        <v>253</v>
      </c>
      <c r="J71" s="911">
        <v>19</v>
      </c>
      <c r="K71" s="926">
        <v>1.1326418867722683</v>
      </c>
      <c r="L71" s="926">
        <v>0.57407399622729893</v>
      </c>
      <c r="M71" s="926">
        <v>1.3924616281910931</v>
      </c>
      <c r="N71" s="926">
        <v>0</v>
      </c>
      <c r="O71" s="912">
        <v>1.0622774727651498</v>
      </c>
      <c r="P71" s="926">
        <v>1.029569674887906</v>
      </c>
      <c r="Q71" s="912">
        <v>1.0480090443353849</v>
      </c>
      <c r="R71" s="911" t="s">
        <v>1325</v>
      </c>
      <c r="S71" s="911" t="s">
        <v>1325</v>
      </c>
      <c r="T71" s="911" t="s">
        <v>1325</v>
      </c>
      <c r="U71" s="911" t="s">
        <v>1325</v>
      </c>
      <c r="V71" s="911" t="s">
        <v>1325</v>
      </c>
      <c r="W71" s="914">
        <v>21</v>
      </c>
      <c r="X71" s="911" t="s">
        <v>1325</v>
      </c>
      <c r="Y71" s="916">
        <v>0.8</v>
      </c>
      <c r="Z71" s="917">
        <v>1.29</v>
      </c>
      <c r="AA71" s="917">
        <v>2.75</v>
      </c>
      <c r="AB71" s="917">
        <v>0</v>
      </c>
      <c r="AC71" s="917">
        <v>0</v>
      </c>
      <c r="AD71" s="917">
        <v>1.93</v>
      </c>
      <c r="AE71" s="918">
        <v>0.81</v>
      </c>
      <c r="AF71" s="911" t="s">
        <v>1325</v>
      </c>
      <c r="AG71" s="911" t="s">
        <v>1325</v>
      </c>
      <c r="AH71" s="911" t="s">
        <v>1325</v>
      </c>
      <c r="AI71" s="911" t="s">
        <v>1325</v>
      </c>
      <c r="AJ71" s="914">
        <v>14</v>
      </c>
      <c r="AK71" s="914">
        <v>23</v>
      </c>
      <c r="AL71" s="911" t="s">
        <v>1325</v>
      </c>
      <c r="AM71" s="916">
        <v>0</v>
      </c>
      <c r="AN71" s="917">
        <v>0.84</v>
      </c>
      <c r="AO71" s="917">
        <v>1.79</v>
      </c>
      <c r="AP71" s="917">
        <v>0</v>
      </c>
      <c r="AQ71" s="917">
        <v>1.23</v>
      </c>
      <c r="AR71" s="917">
        <v>0.84</v>
      </c>
      <c r="AS71" s="918">
        <v>1.1200000000000001</v>
      </c>
      <c r="AT71" s="911" t="s">
        <v>1325</v>
      </c>
      <c r="AU71" s="911" t="s">
        <v>1325</v>
      </c>
      <c r="AV71" s="911" t="s">
        <v>1325</v>
      </c>
      <c r="AW71" s="911" t="s">
        <v>1325</v>
      </c>
      <c r="AX71" s="911" t="s">
        <v>1325</v>
      </c>
      <c r="AY71" s="914">
        <v>14</v>
      </c>
      <c r="AZ71" s="911" t="s">
        <v>1325</v>
      </c>
      <c r="BA71" s="916">
        <v>2.25</v>
      </c>
      <c r="BB71" s="917">
        <v>0</v>
      </c>
      <c r="BC71" s="917">
        <v>3.97</v>
      </c>
      <c r="BD71" s="917">
        <v>0</v>
      </c>
      <c r="BE71" s="917">
        <v>0.63</v>
      </c>
      <c r="BF71" s="917">
        <v>1.44</v>
      </c>
      <c r="BG71" s="921">
        <v>0</v>
      </c>
      <c r="BH71" s="911" t="s">
        <v>1325</v>
      </c>
      <c r="BI71" s="911" t="s">
        <v>1325</v>
      </c>
      <c r="BJ71" s="911" t="s">
        <v>1325</v>
      </c>
      <c r="BK71" s="911" t="s">
        <v>1325</v>
      </c>
      <c r="BL71" s="911">
        <v>12</v>
      </c>
      <c r="BM71" s="911">
        <v>54</v>
      </c>
      <c r="BN71" s="911" t="s">
        <v>1325</v>
      </c>
      <c r="BO71" s="926">
        <v>0.57526102716631089</v>
      </c>
      <c r="BP71" s="926">
        <v>0</v>
      </c>
      <c r="BQ71" s="926">
        <v>3.0077870231915869</v>
      </c>
      <c r="BR71" s="926">
        <v>0</v>
      </c>
      <c r="BS71" s="926">
        <v>0.47789689655900869</v>
      </c>
      <c r="BT71" s="926">
        <v>1.4981012592824563</v>
      </c>
      <c r="BU71" s="926">
        <v>1.1985085037104446</v>
      </c>
      <c r="BV71" s="911" t="s">
        <v>1325</v>
      </c>
      <c r="BW71" s="911" t="s">
        <v>1325</v>
      </c>
      <c r="BX71" s="911" t="s">
        <v>1325</v>
      </c>
      <c r="BY71" s="911" t="s">
        <v>1325</v>
      </c>
      <c r="BZ71" s="911" t="s">
        <v>1325</v>
      </c>
      <c r="CA71" s="914">
        <v>10</v>
      </c>
      <c r="CB71" s="911" t="s">
        <v>1325</v>
      </c>
      <c r="CC71" s="916">
        <v>1.08</v>
      </c>
      <c r="CD71" s="917">
        <v>0</v>
      </c>
      <c r="CE71" s="917">
        <v>9.4499999999999993</v>
      </c>
      <c r="CF71" s="917">
        <v>0</v>
      </c>
      <c r="CG71" s="917">
        <v>1</v>
      </c>
      <c r="CH71" s="917">
        <v>0.63</v>
      </c>
      <c r="CI71" s="921">
        <v>0</v>
      </c>
      <c r="CJ71" s="911">
        <v>13</v>
      </c>
      <c r="CK71" s="911" t="s">
        <v>1325</v>
      </c>
      <c r="CL71" s="911" t="s">
        <v>1325</v>
      </c>
      <c r="CM71" s="911" t="s">
        <v>1325</v>
      </c>
      <c r="CN71" s="911">
        <v>68</v>
      </c>
      <c r="CO71" s="911">
        <v>97</v>
      </c>
      <c r="CP71" s="911" t="s">
        <v>1325</v>
      </c>
      <c r="CQ71" s="926">
        <v>1.7134732083148321</v>
      </c>
      <c r="CR71" s="926">
        <v>0.80845315217890612</v>
      </c>
      <c r="CS71" s="926">
        <v>0</v>
      </c>
      <c r="CT71" s="926">
        <v>0</v>
      </c>
      <c r="CU71" s="926">
        <v>1.5216862006723857</v>
      </c>
      <c r="CV71" s="927">
        <v>0.86807210199802309</v>
      </c>
      <c r="CW71" s="926">
        <v>1.2161767284472988</v>
      </c>
      <c r="CX71" s="922" t="s">
        <v>878</v>
      </c>
      <c r="CY71" s="923" t="s">
        <v>1471</v>
      </c>
      <c r="CZ71" s="1011" t="s">
        <v>1471</v>
      </c>
      <c r="DA71" s="1011" t="s">
        <v>1471</v>
      </c>
      <c r="DB71" s="922" t="s">
        <v>878</v>
      </c>
      <c r="DC71" s="923" t="s">
        <v>1471</v>
      </c>
      <c r="DD71" s="1016" t="s">
        <v>1471</v>
      </c>
      <c r="DE71" s="1016" t="s">
        <v>1471</v>
      </c>
      <c r="DF71" s="922" t="s">
        <v>878</v>
      </c>
      <c r="DG71" s="923" t="s">
        <v>1471</v>
      </c>
      <c r="DH71" s="922" t="s">
        <v>878</v>
      </c>
      <c r="DI71" s="924" t="s">
        <v>1471</v>
      </c>
    </row>
    <row r="72" spans="1:113">
      <c r="A72" s="952" t="s">
        <v>290</v>
      </c>
      <c r="B72" s="910" t="s">
        <v>614</v>
      </c>
      <c r="C72" s="910"/>
      <c r="D72" s="911">
        <v>16</v>
      </c>
      <c r="E72" s="911" t="s">
        <v>1325</v>
      </c>
      <c r="F72" s="911" t="s">
        <v>1325</v>
      </c>
      <c r="G72" s="911" t="s">
        <v>1325</v>
      </c>
      <c r="H72" s="911">
        <v>33</v>
      </c>
      <c r="I72" s="911">
        <v>169</v>
      </c>
      <c r="J72" s="911">
        <v>10</v>
      </c>
      <c r="K72" s="926">
        <v>1.3493362530264688</v>
      </c>
      <c r="L72" s="926">
        <v>0</v>
      </c>
      <c r="M72" s="926">
        <v>1.7125352718816771</v>
      </c>
      <c r="N72" s="926"/>
      <c r="O72" s="912">
        <v>0.95635287377993083</v>
      </c>
      <c r="P72" s="926">
        <v>1.1792732316037988</v>
      </c>
      <c r="Q72" s="912">
        <v>1.230523224871483</v>
      </c>
      <c r="R72" s="911" t="s">
        <v>1325</v>
      </c>
      <c r="S72" s="911" t="s">
        <v>1325</v>
      </c>
      <c r="T72" s="911" t="s">
        <v>1325</v>
      </c>
      <c r="U72" s="911" t="s">
        <v>1325</v>
      </c>
      <c r="V72" s="911" t="s">
        <v>1325</v>
      </c>
      <c r="W72" s="911" t="s">
        <v>1325</v>
      </c>
      <c r="X72" s="911" t="s">
        <v>1325</v>
      </c>
      <c r="Y72" s="916">
        <v>2.5</v>
      </c>
      <c r="Z72" s="917">
        <v>0</v>
      </c>
      <c r="AA72" s="917">
        <v>0</v>
      </c>
      <c r="AB72" s="917"/>
      <c r="AC72" s="917">
        <v>0</v>
      </c>
      <c r="AD72" s="917">
        <v>18.850000000000001</v>
      </c>
      <c r="AE72" s="918">
        <v>0</v>
      </c>
      <c r="AF72" s="911" t="s">
        <v>1325</v>
      </c>
      <c r="AG72" s="911" t="s">
        <v>1325</v>
      </c>
      <c r="AH72" s="911" t="s">
        <v>1325</v>
      </c>
      <c r="AI72" s="911" t="s">
        <v>1325</v>
      </c>
      <c r="AJ72" s="911" t="s">
        <v>1325</v>
      </c>
      <c r="AK72" s="914">
        <v>14</v>
      </c>
      <c r="AL72" s="911" t="s">
        <v>1325</v>
      </c>
      <c r="AM72" s="916">
        <v>0.88</v>
      </c>
      <c r="AN72" s="917">
        <v>0</v>
      </c>
      <c r="AO72" s="917">
        <v>0</v>
      </c>
      <c r="AP72" s="917"/>
      <c r="AQ72" s="917">
        <v>0.9</v>
      </c>
      <c r="AR72" s="917">
        <v>0.84</v>
      </c>
      <c r="AS72" s="918">
        <v>4.76</v>
      </c>
      <c r="AT72" s="911" t="s">
        <v>1325</v>
      </c>
      <c r="AU72" s="911" t="s">
        <v>1325</v>
      </c>
      <c r="AV72" s="911" t="s">
        <v>1325</v>
      </c>
      <c r="AW72" s="911" t="s">
        <v>1325</v>
      </c>
      <c r="AX72" s="911" t="s">
        <v>1325</v>
      </c>
      <c r="AY72" s="914">
        <v>15</v>
      </c>
      <c r="AZ72" s="911" t="s">
        <v>1325</v>
      </c>
      <c r="BA72" s="916">
        <v>1.58</v>
      </c>
      <c r="BB72" s="917">
        <v>0</v>
      </c>
      <c r="BC72" s="917">
        <v>3.43</v>
      </c>
      <c r="BD72" s="917"/>
      <c r="BE72" s="917">
        <v>0.78</v>
      </c>
      <c r="BF72" s="917">
        <v>0.76</v>
      </c>
      <c r="BG72" s="921">
        <v>2.4900000000000002</v>
      </c>
      <c r="BH72" s="911" t="s">
        <v>1325</v>
      </c>
      <c r="BI72" s="911" t="s">
        <v>1325</v>
      </c>
      <c r="BJ72" s="911" t="s">
        <v>1325</v>
      </c>
      <c r="BK72" s="911" t="s">
        <v>1325</v>
      </c>
      <c r="BL72" s="911" t="s">
        <v>1325</v>
      </c>
      <c r="BM72" s="911">
        <v>49</v>
      </c>
      <c r="BN72" s="911" t="s">
        <v>1325</v>
      </c>
      <c r="BO72" s="926">
        <v>0.39893217499764894</v>
      </c>
      <c r="BP72" s="926">
        <v>0</v>
      </c>
      <c r="BQ72" s="926">
        <v>1.638327293532053</v>
      </c>
      <c r="BR72" s="926"/>
      <c r="BS72" s="926">
        <v>0.2354603004131704</v>
      </c>
      <c r="BT72" s="926">
        <v>4.5585296507655766</v>
      </c>
      <c r="BU72" s="926">
        <v>0</v>
      </c>
      <c r="BV72" s="911" t="s">
        <v>1325</v>
      </c>
      <c r="BW72" s="911" t="s">
        <v>1325</v>
      </c>
      <c r="BX72" s="911" t="s">
        <v>1325</v>
      </c>
      <c r="BY72" s="911" t="s">
        <v>1325</v>
      </c>
      <c r="BZ72" s="911" t="s">
        <v>1325</v>
      </c>
      <c r="CA72" s="914">
        <v>13</v>
      </c>
      <c r="CB72" s="911" t="s">
        <v>1325</v>
      </c>
      <c r="CC72" s="916">
        <v>2.75</v>
      </c>
      <c r="CD72" s="917">
        <v>0</v>
      </c>
      <c r="CE72" s="917">
        <v>0</v>
      </c>
      <c r="CF72" s="917"/>
      <c r="CG72" s="917">
        <v>0.92</v>
      </c>
      <c r="CH72" s="917">
        <v>2.3199999999999998</v>
      </c>
      <c r="CI72" s="921">
        <v>0</v>
      </c>
      <c r="CJ72" s="911" t="s">
        <v>1325</v>
      </c>
      <c r="CK72" s="911" t="s">
        <v>1325</v>
      </c>
      <c r="CL72" s="911" t="s">
        <v>1325</v>
      </c>
      <c r="CM72" s="911" t="s">
        <v>1325</v>
      </c>
      <c r="CN72" s="911">
        <v>14</v>
      </c>
      <c r="CO72" s="911">
        <v>45</v>
      </c>
      <c r="CP72" s="911" t="s">
        <v>1325</v>
      </c>
      <c r="CQ72" s="926">
        <v>2.0619431482456374</v>
      </c>
      <c r="CR72" s="926">
        <v>0</v>
      </c>
      <c r="CS72" s="926">
        <v>3.3244194001638054</v>
      </c>
      <c r="CT72" s="926"/>
      <c r="CU72" s="926">
        <v>1.3225086431294055</v>
      </c>
      <c r="CV72" s="927">
        <v>0.72010537724217194</v>
      </c>
      <c r="CW72" s="926">
        <v>1.1072031272330101</v>
      </c>
      <c r="CX72" s="922" t="s">
        <v>878</v>
      </c>
      <c r="CY72" s="923" t="s">
        <v>1471</v>
      </c>
      <c r="CZ72" s="1011" t="s">
        <v>1471</v>
      </c>
      <c r="DA72" s="1011" t="s">
        <v>1471</v>
      </c>
      <c r="DB72" s="922" t="s">
        <v>878</v>
      </c>
      <c r="DC72" s="923" t="s">
        <v>1471</v>
      </c>
      <c r="DD72" s="1016" t="s">
        <v>1471</v>
      </c>
      <c r="DE72" s="1016" t="s">
        <v>1471</v>
      </c>
      <c r="DF72" s="922" t="s">
        <v>878</v>
      </c>
      <c r="DG72" s="923" t="s">
        <v>1471</v>
      </c>
      <c r="DH72" s="922" t="s">
        <v>878</v>
      </c>
      <c r="DI72" s="924" t="s">
        <v>1471</v>
      </c>
    </row>
    <row r="73" spans="1:113">
      <c r="A73" s="952" t="s">
        <v>159</v>
      </c>
      <c r="B73" s="910" t="s">
        <v>672</v>
      </c>
      <c r="C73" s="910"/>
      <c r="D73" s="911">
        <v>12</v>
      </c>
      <c r="E73" s="911" t="s">
        <v>1325</v>
      </c>
      <c r="F73" s="911" t="s">
        <v>1325</v>
      </c>
      <c r="G73" s="911" t="s">
        <v>1325</v>
      </c>
      <c r="H73" s="911" t="s">
        <v>1325</v>
      </c>
      <c r="I73" s="911">
        <v>65</v>
      </c>
      <c r="J73" s="911" t="s">
        <v>1325</v>
      </c>
      <c r="K73" s="926">
        <v>0.97027162571938508</v>
      </c>
      <c r="L73" s="926">
        <v>0.64655400027897159</v>
      </c>
      <c r="M73" s="926">
        <v>1.1110212527296848</v>
      </c>
      <c r="N73" s="926"/>
      <c r="O73" s="912">
        <v>1.4535244561973175</v>
      </c>
      <c r="P73" s="926">
        <v>0.91470422803901608</v>
      </c>
      <c r="Q73" s="912">
        <v>0.72332927073530551</v>
      </c>
      <c r="R73" s="911" t="s">
        <v>1325</v>
      </c>
      <c r="S73" s="911" t="s">
        <v>1325</v>
      </c>
      <c r="T73" s="911" t="s">
        <v>1325</v>
      </c>
      <c r="U73" s="911" t="s">
        <v>1325</v>
      </c>
      <c r="V73" s="911" t="s">
        <v>1325</v>
      </c>
      <c r="W73" s="911" t="s">
        <v>1325</v>
      </c>
      <c r="X73" s="911" t="s">
        <v>1325</v>
      </c>
      <c r="Y73" s="916">
        <v>0</v>
      </c>
      <c r="Z73" s="917">
        <v>0</v>
      </c>
      <c r="AA73" s="917">
        <v>0</v>
      </c>
      <c r="AB73" s="917"/>
      <c r="AC73" s="917">
        <v>0</v>
      </c>
      <c r="AD73" s="917">
        <v>1.55</v>
      </c>
      <c r="AE73" s="918">
        <v>0</v>
      </c>
      <c r="AF73" s="911" t="s">
        <v>1325</v>
      </c>
      <c r="AG73" s="911" t="s">
        <v>1325</v>
      </c>
      <c r="AH73" s="911" t="s">
        <v>1325</v>
      </c>
      <c r="AI73" s="911" t="s">
        <v>1325</v>
      </c>
      <c r="AJ73" s="911" t="s">
        <v>1325</v>
      </c>
      <c r="AK73" s="911" t="s">
        <v>1325</v>
      </c>
      <c r="AL73" s="911" t="s">
        <v>1325</v>
      </c>
      <c r="AM73" s="916">
        <v>1.28</v>
      </c>
      <c r="AN73" s="917">
        <v>0</v>
      </c>
      <c r="AO73" s="917">
        <v>4.4800000000000004</v>
      </c>
      <c r="AP73" s="917"/>
      <c r="AQ73" s="917">
        <v>3.6</v>
      </c>
      <c r="AR73" s="917">
        <v>0.33</v>
      </c>
      <c r="AS73" s="918">
        <v>0</v>
      </c>
      <c r="AT73" s="911" t="s">
        <v>1325</v>
      </c>
      <c r="AU73" s="911" t="s">
        <v>1325</v>
      </c>
      <c r="AV73" s="911" t="s">
        <v>1325</v>
      </c>
      <c r="AW73" s="911" t="s">
        <v>1325</v>
      </c>
      <c r="AX73" s="911" t="s">
        <v>1325</v>
      </c>
      <c r="AY73" s="911" t="s">
        <v>1325</v>
      </c>
      <c r="AZ73" s="911" t="s">
        <v>1325</v>
      </c>
      <c r="BA73" s="916">
        <v>0.96</v>
      </c>
      <c r="BB73" s="917">
        <v>0</v>
      </c>
      <c r="BC73" s="917">
        <v>0</v>
      </c>
      <c r="BD73" s="917"/>
      <c r="BE73" s="917">
        <v>2.2000000000000002</v>
      </c>
      <c r="BF73" s="917">
        <v>1.1499999999999999</v>
      </c>
      <c r="BG73" s="921">
        <v>0</v>
      </c>
      <c r="BH73" s="911" t="s">
        <v>1325</v>
      </c>
      <c r="BI73" s="911" t="s">
        <v>1325</v>
      </c>
      <c r="BJ73" s="911" t="s">
        <v>1325</v>
      </c>
      <c r="BK73" s="911" t="s">
        <v>1325</v>
      </c>
      <c r="BL73" s="911" t="s">
        <v>1325</v>
      </c>
      <c r="BM73" s="911">
        <v>17</v>
      </c>
      <c r="BN73" s="911" t="s">
        <v>1325</v>
      </c>
      <c r="BO73" s="926">
        <v>1.3478230564184535</v>
      </c>
      <c r="BP73" s="926">
        <v>0</v>
      </c>
      <c r="BQ73" s="926">
        <v>0</v>
      </c>
      <c r="BR73" s="926"/>
      <c r="BS73" s="926">
        <v>0.7759202004102117</v>
      </c>
      <c r="BT73" s="926">
        <v>3.0350962682399723</v>
      </c>
      <c r="BU73" s="926">
        <v>0</v>
      </c>
      <c r="BV73" s="911" t="s">
        <v>1325</v>
      </c>
      <c r="BW73" s="911" t="s">
        <v>1325</v>
      </c>
      <c r="BX73" s="911" t="s">
        <v>1325</v>
      </c>
      <c r="BY73" s="911" t="s">
        <v>1325</v>
      </c>
      <c r="BZ73" s="911" t="s">
        <v>1325</v>
      </c>
      <c r="CA73" s="911" t="s">
        <v>1325</v>
      </c>
      <c r="CB73" s="911" t="s">
        <v>1325</v>
      </c>
      <c r="CC73" s="916">
        <v>0</v>
      </c>
      <c r="CD73" s="917">
        <v>0</v>
      </c>
      <c r="CE73" s="917">
        <v>0</v>
      </c>
      <c r="CF73" s="917"/>
      <c r="CG73" s="917">
        <v>0</v>
      </c>
      <c r="CH73" s="917">
        <v>1.34</v>
      </c>
      <c r="CI73" s="921">
        <v>0</v>
      </c>
      <c r="CJ73" s="911" t="s">
        <v>1325</v>
      </c>
      <c r="CK73" s="911" t="s">
        <v>1325</v>
      </c>
      <c r="CL73" s="911" t="s">
        <v>1325</v>
      </c>
      <c r="CM73" s="911" t="s">
        <v>1325</v>
      </c>
      <c r="CN73" s="911" t="s">
        <v>1325</v>
      </c>
      <c r="CO73" s="911">
        <v>16</v>
      </c>
      <c r="CP73" s="911" t="s">
        <v>1325</v>
      </c>
      <c r="CQ73" s="926">
        <v>1.0231731167994553</v>
      </c>
      <c r="CR73" s="926">
        <v>0</v>
      </c>
      <c r="CS73" s="926">
        <v>0</v>
      </c>
      <c r="CT73" s="926"/>
      <c r="CU73" s="926">
        <v>2.4232513926939765</v>
      </c>
      <c r="CV73" s="927">
        <v>0.55539817088896115</v>
      </c>
      <c r="CW73" s="926">
        <v>2.5762715151510838</v>
      </c>
      <c r="CX73" s="922" t="s">
        <v>878</v>
      </c>
      <c r="CY73" s="923" t="s">
        <v>1471</v>
      </c>
      <c r="CZ73" s="1011" t="s">
        <v>1471</v>
      </c>
      <c r="DA73" s="1011" t="s">
        <v>1471</v>
      </c>
      <c r="DB73" s="922" t="s">
        <v>878</v>
      </c>
      <c r="DC73" s="923" t="s">
        <v>1471</v>
      </c>
      <c r="DD73" s="1016" t="s">
        <v>1471</v>
      </c>
      <c r="DE73" s="1016" t="s">
        <v>1471</v>
      </c>
      <c r="DF73" s="922" t="s">
        <v>878</v>
      </c>
      <c r="DG73" s="923" t="s">
        <v>1471</v>
      </c>
      <c r="DH73" s="922" t="s">
        <v>878</v>
      </c>
      <c r="DI73" s="924" t="s">
        <v>1471</v>
      </c>
    </row>
    <row r="74" spans="1:113">
      <c r="A74" s="952" t="s">
        <v>1167</v>
      </c>
      <c r="B74" s="910" t="s">
        <v>648</v>
      </c>
      <c r="C74" s="910"/>
      <c r="D74" s="911" t="s">
        <v>1325</v>
      </c>
      <c r="E74" s="911" t="s">
        <v>1325</v>
      </c>
      <c r="F74" s="911" t="s">
        <v>1325</v>
      </c>
      <c r="G74" s="911" t="s">
        <v>1325</v>
      </c>
      <c r="H74" s="911" t="s">
        <v>1325</v>
      </c>
      <c r="I74" s="911">
        <v>32</v>
      </c>
      <c r="J74" s="911" t="s">
        <v>1325</v>
      </c>
      <c r="K74" s="926"/>
      <c r="L74" s="926"/>
      <c r="M74" s="926"/>
      <c r="N74" s="926"/>
      <c r="O74" s="912">
        <v>0.88249084265624178</v>
      </c>
      <c r="P74" s="926">
        <v>0.3529368143844005</v>
      </c>
      <c r="Q74" s="912"/>
      <c r="R74" s="911" t="s">
        <v>1325</v>
      </c>
      <c r="S74" s="911" t="s">
        <v>1325</v>
      </c>
      <c r="T74" s="911" t="s">
        <v>1325</v>
      </c>
      <c r="U74" s="911" t="s">
        <v>1325</v>
      </c>
      <c r="V74" s="911" t="s">
        <v>1325</v>
      </c>
      <c r="W74" s="911" t="s">
        <v>1325</v>
      </c>
      <c r="X74" s="911" t="s">
        <v>1325</v>
      </c>
      <c r="Y74" s="916"/>
      <c r="Z74" s="917"/>
      <c r="AA74" s="917"/>
      <c r="AB74" s="917"/>
      <c r="AC74" s="917">
        <v>0</v>
      </c>
      <c r="AD74" s="917">
        <v>0.54</v>
      </c>
      <c r="AE74" s="918"/>
      <c r="AF74" s="911" t="s">
        <v>1325</v>
      </c>
      <c r="AG74" s="911" t="s">
        <v>1325</v>
      </c>
      <c r="AH74" s="911" t="s">
        <v>1325</v>
      </c>
      <c r="AI74" s="911" t="s">
        <v>1325</v>
      </c>
      <c r="AJ74" s="911" t="s">
        <v>1325</v>
      </c>
      <c r="AK74" s="911" t="s">
        <v>1325</v>
      </c>
      <c r="AL74" s="911" t="s">
        <v>1325</v>
      </c>
      <c r="AM74" s="916"/>
      <c r="AN74" s="917"/>
      <c r="AO74" s="917"/>
      <c r="AP74" s="917"/>
      <c r="AQ74" s="917">
        <v>0</v>
      </c>
      <c r="AR74" s="917">
        <v>1.05</v>
      </c>
      <c r="AS74" s="918"/>
      <c r="AT74" s="911" t="s">
        <v>1325</v>
      </c>
      <c r="AU74" s="911" t="s">
        <v>1325</v>
      </c>
      <c r="AV74" s="911" t="s">
        <v>1325</v>
      </c>
      <c r="AW74" s="911" t="s">
        <v>1325</v>
      </c>
      <c r="AX74" s="911" t="s">
        <v>1325</v>
      </c>
      <c r="AY74" s="911" t="s">
        <v>1325</v>
      </c>
      <c r="AZ74" s="911" t="s">
        <v>1325</v>
      </c>
      <c r="BA74" s="916"/>
      <c r="BB74" s="917"/>
      <c r="BC74" s="917"/>
      <c r="BD74" s="917"/>
      <c r="BE74" s="917">
        <v>0</v>
      </c>
      <c r="BF74" s="917">
        <v>1</v>
      </c>
      <c r="BG74" s="921"/>
      <c r="BH74" s="911" t="s">
        <v>1325</v>
      </c>
      <c r="BI74" s="911" t="s">
        <v>1325</v>
      </c>
      <c r="BJ74" s="911" t="s">
        <v>1325</v>
      </c>
      <c r="BK74" s="911" t="s">
        <v>1325</v>
      </c>
      <c r="BL74" s="911" t="s">
        <v>1325</v>
      </c>
      <c r="BM74" s="911" t="s">
        <v>1325</v>
      </c>
      <c r="BN74" s="911" t="s">
        <v>1325</v>
      </c>
      <c r="BO74" s="926"/>
      <c r="BP74" s="926"/>
      <c r="BQ74" s="926"/>
      <c r="BR74" s="926"/>
      <c r="BS74" s="926">
        <v>0</v>
      </c>
      <c r="BT74" s="926">
        <v>1.2795709277288159</v>
      </c>
      <c r="BU74" s="926"/>
      <c r="BV74" s="911" t="s">
        <v>1325</v>
      </c>
      <c r="BW74" s="911" t="s">
        <v>1325</v>
      </c>
      <c r="BX74" s="911" t="s">
        <v>1325</v>
      </c>
      <c r="BY74" s="911" t="s">
        <v>1325</v>
      </c>
      <c r="BZ74" s="911" t="s">
        <v>1325</v>
      </c>
      <c r="CA74" s="911" t="s">
        <v>1325</v>
      </c>
      <c r="CB74" s="911" t="s">
        <v>1325</v>
      </c>
      <c r="CC74" s="916"/>
      <c r="CD74" s="917"/>
      <c r="CE74" s="917"/>
      <c r="CF74" s="917"/>
      <c r="CG74" s="917">
        <v>0</v>
      </c>
      <c r="CH74" s="917">
        <v>0</v>
      </c>
      <c r="CI74" s="921"/>
      <c r="CJ74" s="911" t="s">
        <v>1325</v>
      </c>
      <c r="CK74" s="911" t="s">
        <v>1325</v>
      </c>
      <c r="CL74" s="911" t="s">
        <v>1325</v>
      </c>
      <c r="CM74" s="911" t="s">
        <v>1325</v>
      </c>
      <c r="CN74" s="911" t="s">
        <v>1325</v>
      </c>
      <c r="CO74" s="911">
        <v>15</v>
      </c>
      <c r="CP74" s="911" t="s">
        <v>1325</v>
      </c>
      <c r="CQ74" s="926"/>
      <c r="CR74" s="926"/>
      <c r="CS74" s="926"/>
      <c r="CT74" s="926"/>
      <c r="CU74" s="926">
        <v>1.2940922495102369</v>
      </c>
      <c r="CV74" s="927">
        <v>0.18870666116519719</v>
      </c>
      <c r="CW74" s="926"/>
      <c r="CX74" s="922" t="s">
        <v>878</v>
      </c>
      <c r="CY74" s="923" t="s">
        <v>1471</v>
      </c>
      <c r="CZ74" s="1011" t="s">
        <v>1471</v>
      </c>
      <c r="DA74" s="1011" t="s">
        <v>1471</v>
      </c>
      <c r="DB74" s="922" t="s">
        <v>878</v>
      </c>
      <c r="DC74" s="923" t="s">
        <v>1471</v>
      </c>
      <c r="DD74" s="1016" t="s">
        <v>1471</v>
      </c>
      <c r="DE74" s="1016" t="s">
        <v>1471</v>
      </c>
      <c r="DF74" s="922" t="s">
        <v>878</v>
      </c>
      <c r="DG74" s="923" t="s">
        <v>1471</v>
      </c>
      <c r="DH74" s="922" t="s">
        <v>878</v>
      </c>
      <c r="DI74" s="924" t="s">
        <v>1471</v>
      </c>
    </row>
    <row r="75" spans="1:113">
      <c r="A75" s="952" t="s">
        <v>28</v>
      </c>
      <c r="B75" s="910" t="s">
        <v>656</v>
      </c>
      <c r="C75" s="910"/>
      <c r="D75" s="911" t="s">
        <v>1325</v>
      </c>
      <c r="E75" s="911" t="s">
        <v>1325</v>
      </c>
      <c r="F75" s="911" t="s">
        <v>1325</v>
      </c>
      <c r="G75" s="911" t="s">
        <v>1325</v>
      </c>
      <c r="H75" s="911">
        <v>14</v>
      </c>
      <c r="I75" s="911">
        <v>125</v>
      </c>
      <c r="J75" s="911">
        <v>10</v>
      </c>
      <c r="K75" s="926">
        <v>1.1372310160064478</v>
      </c>
      <c r="L75" s="926">
        <v>0.43206398810665897</v>
      </c>
      <c r="M75" s="926"/>
      <c r="N75" s="926"/>
      <c r="O75" s="912">
        <v>1.0545351595431909</v>
      </c>
      <c r="P75" s="926">
        <v>1.3418171003655397</v>
      </c>
      <c r="Q75" s="912">
        <v>1.2143618408539256</v>
      </c>
      <c r="R75" s="911" t="s">
        <v>1325</v>
      </c>
      <c r="S75" s="911" t="s">
        <v>1325</v>
      </c>
      <c r="T75" s="911" t="s">
        <v>1325</v>
      </c>
      <c r="U75" s="911" t="s">
        <v>1325</v>
      </c>
      <c r="V75" s="911" t="s">
        <v>1325</v>
      </c>
      <c r="W75" s="914">
        <v>12</v>
      </c>
      <c r="X75" s="911" t="s">
        <v>1325</v>
      </c>
      <c r="Y75" s="916">
        <v>4.75</v>
      </c>
      <c r="Z75" s="917">
        <v>0</v>
      </c>
      <c r="AA75" s="917"/>
      <c r="AB75" s="917"/>
      <c r="AC75" s="917">
        <v>0</v>
      </c>
      <c r="AD75" s="917">
        <v>2.0699999999999998</v>
      </c>
      <c r="AE75" s="918">
        <v>3.28</v>
      </c>
      <c r="AF75" s="911" t="s">
        <v>1325</v>
      </c>
      <c r="AG75" s="911" t="s">
        <v>1325</v>
      </c>
      <c r="AH75" s="911" t="s">
        <v>1325</v>
      </c>
      <c r="AI75" s="911" t="s">
        <v>1325</v>
      </c>
      <c r="AJ75" s="911" t="s">
        <v>1325</v>
      </c>
      <c r="AK75" s="914">
        <v>24</v>
      </c>
      <c r="AL75" s="911" t="s">
        <v>1325</v>
      </c>
      <c r="AM75" s="916">
        <v>0</v>
      </c>
      <c r="AN75" s="917">
        <v>0</v>
      </c>
      <c r="AO75" s="917"/>
      <c r="AP75" s="917"/>
      <c r="AQ75" s="917">
        <v>0</v>
      </c>
      <c r="AR75" s="917">
        <v>11.21</v>
      </c>
      <c r="AS75" s="918">
        <v>0.89</v>
      </c>
      <c r="AT75" s="911" t="s">
        <v>1325</v>
      </c>
      <c r="AU75" s="911" t="s">
        <v>1325</v>
      </c>
      <c r="AV75" s="911" t="s">
        <v>1325</v>
      </c>
      <c r="AW75" s="911" t="s">
        <v>1325</v>
      </c>
      <c r="AX75" s="911" t="s">
        <v>1325</v>
      </c>
      <c r="AY75" s="911" t="s">
        <v>1325</v>
      </c>
      <c r="AZ75" s="911" t="s">
        <v>1325</v>
      </c>
      <c r="BA75" s="916">
        <v>0</v>
      </c>
      <c r="BB75" s="917">
        <v>0</v>
      </c>
      <c r="BC75" s="917"/>
      <c r="BD75" s="917"/>
      <c r="BE75" s="917">
        <v>0</v>
      </c>
      <c r="BF75" s="917">
        <v>0.49</v>
      </c>
      <c r="BG75" s="921">
        <v>0</v>
      </c>
      <c r="BH75" s="911" t="s">
        <v>1325</v>
      </c>
      <c r="BI75" s="911" t="s">
        <v>1325</v>
      </c>
      <c r="BJ75" s="911" t="s">
        <v>1325</v>
      </c>
      <c r="BK75" s="911" t="s">
        <v>1325</v>
      </c>
      <c r="BL75" s="911" t="s">
        <v>1325</v>
      </c>
      <c r="BM75" s="911">
        <v>20</v>
      </c>
      <c r="BN75" s="911" t="s">
        <v>1325</v>
      </c>
      <c r="BO75" s="926">
        <v>0</v>
      </c>
      <c r="BP75" s="926">
        <v>0</v>
      </c>
      <c r="BQ75" s="926"/>
      <c r="BR75" s="926"/>
      <c r="BS75" s="926">
        <v>0.56462228050648211</v>
      </c>
      <c r="BT75" s="926">
        <v>4.7781949163196025</v>
      </c>
      <c r="BU75" s="926">
        <v>0</v>
      </c>
      <c r="BV75" s="911" t="s">
        <v>1325</v>
      </c>
      <c r="BW75" s="911" t="s">
        <v>1325</v>
      </c>
      <c r="BX75" s="911" t="s">
        <v>1325</v>
      </c>
      <c r="BY75" s="911" t="s">
        <v>1325</v>
      </c>
      <c r="BZ75" s="911" t="s">
        <v>1325</v>
      </c>
      <c r="CA75" s="914">
        <v>10</v>
      </c>
      <c r="CB75" s="911" t="s">
        <v>1325</v>
      </c>
      <c r="CC75" s="916">
        <v>0</v>
      </c>
      <c r="CD75" s="917">
        <v>0</v>
      </c>
      <c r="CE75" s="917"/>
      <c r="CF75" s="917"/>
      <c r="CG75" s="917">
        <v>0</v>
      </c>
      <c r="CH75" s="917">
        <v>1.89</v>
      </c>
      <c r="CI75" s="921">
        <v>0</v>
      </c>
      <c r="CJ75" s="911" t="s">
        <v>1325</v>
      </c>
      <c r="CK75" s="911" t="s">
        <v>1325</v>
      </c>
      <c r="CL75" s="911" t="s">
        <v>1325</v>
      </c>
      <c r="CM75" s="911" t="s">
        <v>1325</v>
      </c>
      <c r="CN75" s="911">
        <v>10</v>
      </c>
      <c r="CO75" s="911">
        <v>37</v>
      </c>
      <c r="CP75" s="911" t="s">
        <v>1325</v>
      </c>
      <c r="CQ75" s="926">
        <v>0.95592674287161206</v>
      </c>
      <c r="CR75" s="926">
        <v>0</v>
      </c>
      <c r="CS75" s="926"/>
      <c r="CT75" s="926"/>
      <c r="CU75" s="926">
        <v>2.4646553960866058</v>
      </c>
      <c r="CV75" s="927">
        <v>0.68410472607022321</v>
      </c>
      <c r="CW75" s="926">
        <v>1.5716280288169262</v>
      </c>
      <c r="CX75" s="922" t="s">
        <v>878</v>
      </c>
      <c r="CY75" s="923" t="s">
        <v>1471</v>
      </c>
      <c r="CZ75" s="1011" t="s">
        <v>1471</v>
      </c>
      <c r="DA75" s="1011" t="s">
        <v>1471</v>
      </c>
      <c r="DB75" s="922" t="s">
        <v>878</v>
      </c>
      <c r="DC75" s="923" t="s">
        <v>1471</v>
      </c>
      <c r="DD75" s="1016" t="s">
        <v>1471</v>
      </c>
      <c r="DE75" s="1016" t="s">
        <v>1471</v>
      </c>
      <c r="DF75" s="922" t="s">
        <v>878</v>
      </c>
      <c r="DG75" s="923" t="s">
        <v>1471</v>
      </c>
      <c r="DH75" s="922" t="s">
        <v>878</v>
      </c>
      <c r="DI75" s="924" t="s">
        <v>1471</v>
      </c>
    </row>
    <row r="76" spans="1:113">
      <c r="A76" s="952" t="s">
        <v>349</v>
      </c>
      <c r="B76" s="910" t="s">
        <v>585</v>
      </c>
      <c r="C76" s="910"/>
      <c r="D76" s="911" t="s">
        <v>1325</v>
      </c>
      <c r="E76" s="911" t="s">
        <v>1325</v>
      </c>
      <c r="F76" s="911" t="s">
        <v>1325</v>
      </c>
      <c r="G76" s="911" t="s">
        <v>1325</v>
      </c>
      <c r="H76" s="911">
        <v>28</v>
      </c>
      <c r="I76" s="911">
        <v>159</v>
      </c>
      <c r="J76" s="911">
        <v>19</v>
      </c>
      <c r="K76" s="926">
        <v>1.9696364502727064</v>
      </c>
      <c r="L76" s="926"/>
      <c r="M76" s="926">
        <v>2.6654401574616569</v>
      </c>
      <c r="N76" s="926"/>
      <c r="O76" s="912">
        <v>0.74716715721786853</v>
      </c>
      <c r="P76" s="926">
        <v>1.0741089134805568</v>
      </c>
      <c r="Q76" s="912">
        <v>1.4572939761831234</v>
      </c>
      <c r="R76" s="911" t="s">
        <v>1325</v>
      </c>
      <c r="S76" s="911" t="s">
        <v>1325</v>
      </c>
      <c r="T76" s="911" t="s">
        <v>1325</v>
      </c>
      <c r="U76" s="911" t="s">
        <v>1325</v>
      </c>
      <c r="V76" s="911" t="s">
        <v>1325</v>
      </c>
      <c r="W76" s="914">
        <v>10</v>
      </c>
      <c r="X76" s="911" t="s">
        <v>1325</v>
      </c>
      <c r="Y76" s="916">
        <v>7.31</v>
      </c>
      <c r="Z76" s="917"/>
      <c r="AA76" s="917">
        <v>0</v>
      </c>
      <c r="AB76" s="917"/>
      <c r="AC76" s="917">
        <v>0.52</v>
      </c>
      <c r="AD76" s="917">
        <v>2.5099999999999998</v>
      </c>
      <c r="AE76" s="918">
        <v>0</v>
      </c>
      <c r="AF76" s="911" t="s">
        <v>1325</v>
      </c>
      <c r="AG76" s="911" t="s">
        <v>1325</v>
      </c>
      <c r="AH76" s="911" t="s">
        <v>1325</v>
      </c>
      <c r="AI76" s="911" t="s">
        <v>1325</v>
      </c>
      <c r="AJ76" s="911" t="s">
        <v>1325</v>
      </c>
      <c r="AK76" s="914">
        <v>33</v>
      </c>
      <c r="AL76" s="911" t="s">
        <v>1325</v>
      </c>
      <c r="AM76" s="916">
        <v>3.58</v>
      </c>
      <c r="AN76" s="917"/>
      <c r="AO76" s="917">
        <v>3.71</v>
      </c>
      <c r="AP76" s="917"/>
      <c r="AQ76" s="917">
        <v>0.12</v>
      </c>
      <c r="AR76" s="917">
        <v>1.41</v>
      </c>
      <c r="AS76" s="918">
        <v>1.66</v>
      </c>
      <c r="AT76" s="911" t="s">
        <v>1325</v>
      </c>
      <c r="AU76" s="911" t="s">
        <v>1325</v>
      </c>
      <c r="AV76" s="911" t="s">
        <v>1325</v>
      </c>
      <c r="AW76" s="911" t="s">
        <v>1325</v>
      </c>
      <c r="AX76" s="911" t="s">
        <v>1325</v>
      </c>
      <c r="AY76" s="911" t="s">
        <v>1325</v>
      </c>
      <c r="AZ76" s="911" t="s">
        <v>1325</v>
      </c>
      <c r="BA76" s="916">
        <v>0</v>
      </c>
      <c r="BB76" s="917"/>
      <c r="BC76" s="917">
        <v>18.350000000000001</v>
      </c>
      <c r="BD76" s="917"/>
      <c r="BE76" s="917">
        <v>0.41</v>
      </c>
      <c r="BF76" s="917">
        <v>0.56000000000000005</v>
      </c>
      <c r="BG76" s="921">
        <v>0</v>
      </c>
      <c r="BH76" s="911" t="s">
        <v>1325</v>
      </c>
      <c r="BI76" s="911" t="s">
        <v>1325</v>
      </c>
      <c r="BJ76" s="911" t="s">
        <v>1325</v>
      </c>
      <c r="BK76" s="911" t="s">
        <v>1325</v>
      </c>
      <c r="BL76" s="911" t="s">
        <v>1325</v>
      </c>
      <c r="BM76" s="911">
        <v>39</v>
      </c>
      <c r="BN76" s="911" t="s">
        <v>1325</v>
      </c>
      <c r="BO76" s="926">
        <v>0</v>
      </c>
      <c r="BP76" s="926"/>
      <c r="BQ76" s="926">
        <v>2.6410469502495868</v>
      </c>
      <c r="BR76" s="926"/>
      <c r="BS76" s="926">
        <v>0.87015804235748062</v>
      </c>
      <c r="BT76" s="926">
        <v>1.0050504508267677</v>
      </c>
      <c r="BU76" s="926">
        <v>1.8755374717574638</v>
      </c>
      <c r="BV76" s="911" t="s">
        <v>1325</v>
      </c>
      <c r="BW76" s="911" t="s">
        <v>1325</v>
      </c>
      <c r="BX76" s="911" t="s">
        <v>1325</v>
      </c>
      <c r="BY76" s="911" t="s">
        <v>1325</v>
      </c>
      <c r="BZ76" s="911" t="s">
        <v>1325</v>
      </c>
      <c r="CA76" s="911" t="s">
        <v>1325</v>
      </c>
      <c r="CB76" s="911" t="s">
        <v>1325</v>
      </c>
      <c r="CC76" s="916">
        <v>0</v>
      </c>
      <c r="CD76" s="917"/>
      <c r="CE76" s="917">
        <v>0</v>
      </c>
      <c r="CF76" s="917"/>
      <c r="CG76" s="917">
        <v>0</v>
      </c>
      <c r="CH76" s="917">
        <v>1.04</v>
      </c>
      <c r="CI76" s="921">
        <v>0</v>
      </c>
      <c r="CJ76" s="911" t="s">
        <v>1325</v>
      </c>
      <c r="CK76" s="911" t="s">
        <v>1325</v>
      </c>
      <c r="CL76" s="911" t="s">
        <v>1325</v>
      </c>
      <c r="CM76" s="911" t="s">
        <v>1325</v>
      </c>
      <c r="CN76" s="911">
        <v>13</v>
      </c>
      <c r="CO76" s="911">
        <v>49</v>
      </c>
      <c r="CP76" s="911" t="s">
        <v>1325</v>
      </c>
      <c r="CQ76" s="926">
        <v>0.96742399766903042</v>
      </c>
      <c r="CR76" s="926"/>
      <c r="CS76" s="926">
        <v>1.9325876923980707</v>
      </c>
      <c r="CT76" s="926"/>
      <c r="CU76" s="926">
        <v>1.1251544094100827</v>
      </c>
      <c r="CV76" s="927">
        <v>0.88707629608268235</v>
      </c>
      <c r="CW76" s="926">
        <v>1.8869770344040784</v>
      </c>
      <c r="CX76" s="922" t="s">
        <v>878</v>
      </c>
      <c r="CY76" s="923" t="s">
        <v>1471</v>
      </c>
      <c r="CZ76" s="1011" t="s">
        <v>1471</v>
      </c>
      <c r="DA76" s="1011" t="s">
        <v>1471</v>
      </c>
      <c r="DB76" s="922" t="s">
        <v>878</v>
      </c>
      <c r="DC76" s="923" t="s">
        <v>1471</v>
      </c>
      <c r="DD76" s="1016" t="s">
        <v>1471</v>
      </c>
      <c r="DE76" s="1016" t="s">
        <v>1471</v>
      </c>
      <c r="DF76" s="922" t="s">
        <v>878</v>
      </c>
      <c r="DG76" s="923" t="s">
        <v>1471</v>
      </c>
      <c r="DH76" s="922" t="s">
        <v>878</v>
      </c>
      <c r="DI76" s="924" t="s">
        <v>1471</v>
      </c>
    </row>
    <row r="77" spans="1:113">
      <c r="A77" s="952" t="s">
        <v>196</v>
      </c>
      <c r="B77" s="910" t="s">
        <v>777</v>
      </c>
      <c r="C77" s="910"/>
      <c r="D77" s="911">
        <v>26</v>
      </c>
      <c r="E77" s="911" t="s">
        <v>1325</v>
      </c>
      <c r="F77" s="911" t="s">
        <v>1325</v>
      </c>
      <c r="G77" s="911" t="s">
        <v>1325</v>
      </c>
      <c r="H77" s="911" t="s">
        <v>1325</v>
      </c>
      <c r="I77" s="911" t="s">
        <v>1325</v>
      </c>
      <c r="J77" s="911" t="s">
        <v>1325</v>
      </c>
      <c r="K77" s="926">
        <v>3.1862219827543066</v>
      </c>
      <c r="L77" s="926"/>
      <c r="M77" s="926"/>
      <c r="N77" s="926"/>
      <c r="O77" s="912">
        <v>9.1129368731561673</v>
      </c>
      <c r="P77" s="926"/>
      <c r="Q77" s="912">
        <v>4.4991531341378197</v>
      </c>
      <c r="R77" s="911" t="s">
        <v>1325</v>
      </c>
      <c r="S77" s="911" t="s">
        <v>1325</v>
      </c>
      <c r="T77" s="911" t="s">
        <v>1325</v>
      </c>
      <c r="U77" s="911" t="s">
        <v>1325</v>
      </c>
      <c r="V77" s="911" t="s">
        <v>1325</v>
      </c>
      <c r="W77" s="911" t="s">
        <v>1325</v>
      </c>
      <c r="X77" s="911" t="s">
        <v>1325</v>
      </c>
      <c r="Y77" s="919">
        <v>0</v>
      </c>
      <c r="Z77" s="919"/>
      <c r="AA77" s="919"/>
      <c r="AB77" s="919"/>
      <c r="AC77" s="919">
        <v>0</v>
      </c>
      <c r="AD77" s="919"/>
      <c r="AE77" s="919">
        <v>0</v>
      </c>
      <c r="AF77" s="919">
        <v>10</v>
      </c>
      <c r="AG77" s="911" t="s">
        <v>1325</v>
      </c>
      <c r="AH77" s="911" t="s">
        <v>1325</v>
      </c>
      <c r="AI77" s="911" t="s">
        <v>1325</v>
      </c>
      <c r="AJ77" s="911" t="s">
        <v>1325</v>
      </c>
      <c r="AK77" s="911" t="s">
        <v>1325</v>
      </c>
      <c r="AL77" s="911" t="s">
        <v>1325</v>
      </c>
      <c r="AM77" s="919">
        <v>8.24</v>
      </c>
      <c r="AN77" s="919"/>
      <c r="AO77" s="919"/>
      <c r="AP77" s="919"/>
      <c r="AQ77" s="919">
        <v>29.67</v>
      </c>
      <c r="AR77" s="919"/>
      <c r="AS77" s="919">
        <v>0</v>
      </c>
      <c r="AT77" s="911" t="s">
        <v>1325</v>
      </c>
      <c r="AU77" s="911" t="s">
        <v>1325</v>
      </c>
      <c r="AV77" s="911" t="s">
        <v>1325</v>
      </c>
      <c r="AW77" s="911" t="s">
        <v>1325</v>
      </c>
      <c r="AX77" s="911" t="s">
        <v>1325</v>
      </c>
      <c r="AY77" s="911" t="s">
        <v>1325</v>
      </c>
      <c r="AZ77" s="911" t="s">
        <v>1325</v>
      </c>
      <c r="BA77" s="919">
        <v>0</v>
      </c>
      <c r="BB77" s="919"/>
      <c r="BC77" s="919"/>
      <c r="BD77" s="919"/>
      <c r="BE77" s="919">
        <v>0</v>
      </c>
      <c r="BF77" s="919"/>
      <c r="BG77" s="929">
        <v>0</v>
      </c>
      <c r="BH77" s="911" t="s">
        <v>1325</v>
      </c>
      <c r="BI77" s="911" t="s">
        <v>1325</v>
      </c>
      <c r="BJ77" s="911" t="s">
        <v>1325</v>
      </c>
      <c r="BK77" s="911" t="s">
        <v>1325</v>
      </c>
      <c r="BL77" s="911" t="s">
        <v>1325</v>
      </c>
      <c r="BM77" s="911" t="s">
        <v>1325</v>
      </c>
      <c r="BN77" s="911" t="s">
        <v>1325</v>
      </c>
      <c r="BO77" s="927">
        <v>0</v>
      </c>
      <c r="BP77" s="926"/>
      <c r="BQ77" s="926"/>
      <c r="BR77" s="926"/>
      <c r="BS77" s="927">
        <v>0</v>
      </c>
      <c r="BT77" s="927"/>
      <c r="BU77" s="927">
        <v>0</v>
      </c>
      <c r="BV77" s="911" t="s">
        <v>1325</v>
      </c>
      <c r="BW77" s="911" t="s">
        <v>1325</v>
      </c>
      <c r="BX77" s="911" t="s">
        <v>1325</v>
      </c>
      <c r="BY77" s="911" t="s">
        <v>1325</v>
      </c>
      <c r="BZ77" s="911" t="s">
        <v>1325</v>
      </c>
      <c r="CA77" s="911" t="s">
        <v>1325</v>
      </c>
      <c r="CB77" s="911" t="s">
        <v>1325</v>
      </c>
      <c r="CC77" s="919">
        <v>2.4700000000000002</v>
      </c>
      <c r="CD77" s="919"/>
      <c r="CE77" s="919"/>
      <c r="CF77" s="919"/>
      <c r="CG77" s="919">
        <v>98.9</v>
      </c>
      <c r="CH77" s="919"/>
      <c r="CI77" s="919">
        <v>0</v>
      </c>
      <c r="CJ77" s="911" t="s">
        <v>1325</v>
      </c>
      <c r="CK77" s="911" t="s">
        <v>1325</v>
      </c>
      <c r="CL77" s="911" t="s">
        <v>1325</v>
      </c>
      <c r="CM77" s="911" t="s">
        <v>1325</v>
      </c>
      <c r="CN77" s="911" t="s">
        <v>1325</v>
      </c>
      <c r="CO77" s="911" t="s">
        <v>1325</v>
      </c>
      <c r="CP77" s="911" t="s">
        <v>1325</v>
      </c>
      <c r="CQ77" s="926">
        <v>2.9925256685741273</v>
      </c>
      <c r="CR77" s="926"/>
      <c r="CS77" s="926"/>
      <c r="CT77" s="926"/>
      <c r="CU77" s="926">
        <v>2.350121183566289</v>
      </c>
      <c r="CV77" s="927"/>
      <c r="CW77" s="926">
        <v>18.452261353440242</v>
      </c>
      <c r="CX77" s="922" t="s">
        <v>792</v>
      </c>
      <c r="CY77" s="931" t="s">
        <v>2657</v>
      </c>
      <c r="CZ77" s="1011" t="s">
        <v>878</v>
      </c>
      <c r="DA77" s="1012" t="s">
        <v>792</v>
      </c>
      <c r="DB77" s="922" t="s">
        <v>878</v>
      </c>
      <c r="DC77" s="923" t="s">
        <v>1471</v>
      </c>
      <c r="DD77" s="1016" t="s">
        <v>1471</v>
      </c>
      <c r="DE77" s="1016" t="s">
        <v>1471</v>
      </c>
      <c r="DF77" s="922" t="s">
        <v>878</v>
      </c>
      <c r="DG77" s="923" t="s">
        <v>1471</v>
      </c>
      <c r="DH77" s="922" t="s">
        <v>878</v>
      </c>
      <c r="DI77" s="924" t="s">
        <v>1471</v>
      </c>
    </row>
    <row r="78" spans="1:113">
      <c r="A78" s="952" t="s">
        <v>189</v>
      </c>
      <c r="B78" s="910" t="s">
        <v>826</v>
      </c>
      <c r="C78" s="910"/>
      <c r="D78" s="911" t="s">
        <v>1325</v>
      </c>
      <c r="E78" s="911" t="s">
        <v>1325</v>
      </c>
      <c r="F78" s="911" t="s">
        <v>1325</v>
      </c>
      <c r="G78" s="911" t="s">
        <v>1325</v>
      </c>
      <c r="H78" s="911">
        <v>10</v>
      </c>
      <c r="I78" s="911" t="s">
        <v>1325</v>
      </c>
      <c r="J78" s="911" t="s">
        <v>1325</v>
      </c>
      <c r="K78" s="926">
        <v>1.1119201112119108</v>
      </c>
      <c r="L78" s="926"/>
      <c r="M78" s="926"/>
      <c r="N78" s="926"/>
      <c r="O78" s="912">
        <v>1.8567008942814531</v>
      </c>
      <c r="P78" s="926">
        <v>0.94473209439372774</v>
      </c>
      <c r="Q78" s="912"/>
      <c r="R78" s="911" t="s">
        <v>1325</v>
      </c>
      <c r="S78" s="911" t="s">
        <v>1325</v>
      </c>
      <c r="T78" s="911" t="s">
        <v>1325</v>
      </c>
      <c r="U78" s="911" t="s">
        <v>1325</v>
      </c>
      <c r="V78" s="911" t="s">
        <v>1325</v>
      </c>
      <c r="W78" s="911" t="s">
        <v>1325</v>
      </c>
      <c r="X78" s="911" t="s">
        <v>1325</v>
      </c>
      <c r="Y78" s="916">
        <v>3.12</v>
      </c>
      <c r="Z78" s="917"/>
      <c r="AA78" s="917"/>
      <c r="AB78" s="917"/>
      <c r="AC78" s="917">
        <v>0</v>
      </c>
      <c r="AD78" s="917">
        <v>0</v>
      </c>
      <c r="AE78" s="918"/>
      <c r="AF78" s="911" t="s">
        <v>1325</v>
      </c>
      <c r="AG78" s="911" t="s">
        <v>1325</v>
      </c>
      <c r="AH78" s="911" t="s">
        <v>1325</v>
      </c>
      <c r="AI78" s="911" t="s">
        <v>1325</v>
      </c>
      <c r="AJ78" s="911" t="s">
        <v>1325</v>
      </c>
      <c r="AK78" s="911" t="s">
        <v>1325</v>
      </c>
      <c r="AL78" s="911" t="s">
        <v>1325</v>
      </c>
      <c r="AM78" s="916">
        <v>0.85</v>
      </c>
      <c r="AN78" s="917"/>
      <c r="AO78" s="917"/>
      <c r="AP78" s="917"/>
      <c r="AQ78" s="917">
        <v>2.57</v>
      </c>
      <c r="AR78" s="917">
        <v>1</v>
      </c>
      <c r="AS78" s="918"/>
      <c r="AT78" s="911" t="s">
        <v>1325</v>
      </c>
      <c r="AU78" s="911" t="s">
        <v>1325</v>
      </c>
      <c r="AV78" s="911" t="s">
        <v>1325</v>
      </c>
      <c r="AW78" s="911" t="s">
        <v>1325</v>
      </c>
      <c r="AX78" s="911" t="s">
        <v>1325</v>
      </c>
      <c r="AY78" s="911" t="s">
        <v>1325</v>
      </c>
      <c r="AZ78" s="911" t="s">
        <v>1325</v>
      </c>
      <c r="BA78" s="916">
        <v>0</v>
      </c>
      <c r="BB78" s="917"/>
      <c r="BC78" s="917"/>
      <c r="BD78" s="917"/>
      <c r="BE78" s="917">
        <v>0</v>
      </c>
      <c r="BF78" s="917">
        <v>4.43</v>
      </c>
      <c r="BG78" s="921"/>
      <c r="BH78" s="911" t="s">
        <v>1325</v>
      </c>
      <c r="BI78" s="911" t="s">
        <v>1325</v>
      </c>
      <c r="BJ78" s="911" t="s">
        <v>1325</v>
      </c>
      <c r="BK78" s="911" t="s">
        <v>1325</v>
      </c>
      <c r="BL78" s="911" t="s">
        <v>1325</v>
      </c>
      <c r="BM78" s="911" t="s">
        <v>1325</v>
      </c>
      <c r="BN78" s="911" t="s">
        <v>1325</v>
      </c>
      <c r="BO78" s="927">
        <v>0</v>
      </c>
      <c r="BP78" s="926"/>
      <c r="BQ78" s="926"/>
      <c r="BR78" s="926"/>
      <c r="BS78" s="926">
        <v>1.3128180928695545</v>
      </c>
      <c r="BT78" s="927">
        <v>2.0550259971355551</v>
      </c>
      <c r="BU78" s="927"/>
      <c r="BV78" s="911" t="s">
        <v>1325</v>
      </c>
      <c r="BW78" s="911" t="s">
        <v>1325</v>
      </c>
      <c r="BX78" s="911" t="s">
        <v>1325</v>
      </c>
      <c r="BY78" s="911" t="s">
        <v>1325</v>
      </c>
      <c r="BZ78" s="911" t="s">
        <v>1325</v>
      </c>
      <c r="CA78" s="911" t="s">
        <v>1325</v>
      </c>
      <c r="CB78" s="911" t="s">
        <v>1325</v>
      </c>
      <c r="CC78" s="916">
        <v>0</v>
      </c>
      <c r="CD78" s="917"/>
      <c r="CE78" s="917"/>
      <c r="CF78" s="917"/>
      <c r="CG78" s="917">
        <v>3.86</v>
      </c>
      <c r="CH78" s="917">
        <v>0</v>
      </c>
      <c r="CI78" s="921"/>
      <c r="CJ78" s="911" t="s">
        <v>1325</v>
      </c>
      <c r="CK78" s="911" t="s">
        <v>1325</v>
      </c>
      <c r="CL78" s="911" t="s">
        <v>1325</v>
      </c>
      <c r="CM78" s="911" t="s">
        <v>1325</v>
      </c>
      <c r="CN78" s="911" t="s">
        <v>1325</v>
      </c>
      <c r="CO78" s="911" t="s">
        <v>1325</v>
      </c>
      <c r="CP78" s="911" t="s">
        <v>1325</v>
      </c>
      <c r="CQ78" s="926">
        <v>1.4655007094599077</v>
      </c>
      <c r="CR78" s="926"/>
      <c r="CS78" s="926"/>
      <c r="CT78" s="926"/>
      <c r="CU78" s="926">
        <v>1.3206508805643433</v>
      </c>
      <c r="CV78" s="927">
        <v>0.70871865388127431</v>
      </c>
      <c r="CW78" s="926"/>
      <c r="CX78" s="930" t="s">
        <v>1386</v>
      </c>
      <c r="CY78" s="923" t="s">
        <v>1386</v>
      </c>
      <c r="CZ78" s="930" t="s">
        <v>1386</v>
      </c>
      <c r="DA78" s="923" t="s">
        <v>1386</v>
      </c>
      <c r="DB78" s="930" t="s">
        <v>1386</v>
      </c>
      <c r="DC78" s="923" t="s">
        <v>1386</v>
      </c>
      <c r="DD78" s="1016" t="s">
        <v>1386</v>
      </c>
      <c r="DE78" s="1016" t="s">
        <v>1386</v>
      </c>
      <c r="DF78" s="930" t="s">
        <v>1386</v>
      </c>
      <c r="DG78" s="931" t="s">
        <v>1386</v>
      </c>
      <c r="DH78" s="930" t="s">
        <v>1386</v>
      </c>
      <c r="DI78" s="932" t="s">
        <v>1386</v>
      </c>
    </row>
    <row r="79" spans="1:113">
      <c r="A79" s="952" t="s">
        <v>1117</v>
      </c>
      <c r="B79" s="910" t="s">
        <v>566</v>
      </c>
      <c r="C79" s="910"/>
      <c r="D79" s="911" t="s">
        <v>1325</v>
      </c>
      <c r="E79" s="911" t="s">
        <v>1325</v>
      </c>
      <c r="F79" s="911" t="s">
        <v>1325</v>
      </c>
      <c r="G79" s="911" t="s">
        <v>1325</v>
      </c>
      <c r="H79" s="911" t="s">
        <v>1325</v>
      </c>
      <c r="I79" s="911">
        <v>12</v>
      </c>
      <c r="J79" s="911" t="s">
        <v>1325</v>
      </c>
      <c r="K79" s="926"/>
      <c r="L79" s="926"/>
      <c r="M79" s="926"/>
      <c r="N79" s="926"/>
      <c r="O79" s="912">
        <v>1.0778608801325804</v>
      </c>
      <c r="P79" s="926">
        <v>1.8436357681480811</v>
      </c>
      <c r="Q79" s="912">
        <v>0.84776155748270521</v>
      </c>
      <c r="R79" s="911" t="s">
        <v>1325</v>
      </c>
      <c r="S79" s="911" t="s">
        <v>1325</v>
      </c>
      <c r="T79" s="911" t="s">
        <v>1325</v>
      </c>
      <c r="U79" s="911" t="s">
        <v>1325</v>
      </c>
      <c r="V79" s="911" t="s">
        <v>1325</v>
      </c>
      <c r="W79" s="911" t="s">
        <v>1325</v>
      </c>
      <c r="X79" s="911" t="s">
        <v>1325</v>
      </c>
      <c r="Y79" s="916"/>
      <c r="Z79" s="917"/>
      <c r="AA79" s="917"/>
      <c r="AB79" s="917"/>
      <c r="AC79" s="917">
        <v>0</v>
      </c>
      <c r="AD79" s="917">
        <v>0</v>
      </c>
      <c r="AE79" s="918">
        <v>0</v>
      </c>
      <c r="AF79" s="911" t="s">
        <v>1325</v>
      </c>
      <c r="AG79" s="911" t="s">
        <v>1325</v>
      </c>
      <c r="AH79" s="911" t="s">
        <v>1325</v>
      </c>
      <c r="AI79" s="911" t="s">
        <v>1325</v>
      </c>
      <c r="AJ79" s="911" t="s">
        <v>1325</v>
      </c>
      <c r="AK79" s="911" t="s">
        <v>1325</v>
      </c>
      <c r="AL79" s="911" t="s">
        <v>1325</v>
      </c>
      <c r="AM79" s="916"/>
      <c r="AN79" s="917"/>
      <c r="AO79" s="917"/>
      <c r="AP79" s="917"/>
      <c r="AQ79" s="917">
        <v>3.49</v>
      </c>
      <c r="AR79" s="917">
        <v>0.77</v>
      </c>
      <c r="AS79" s="918">
        <v>0</v>
      </c>
      <c r="AT79" s="911" t="s">
        <v>1325</v>
      </c>
      <c r="AU79" s="911" t="s">
        <v>1325</v>
      </c>
      <c r="AV79" s="911" t="s">
        <v>1325</v>
      </c>
      <c r="AW79" s="911" t="s">
        <v>1325</v>
      </c>
      <c r="AX79" s="911" t="s">
        <v>1325</v>
      </c>
      <c r="AY79" s="911" t="s">
        <v>1325</v>
      </c>
      <c r="AZ79" s="911" t="s">
        <v>1325</v>
      </c>
      <c r="BA79" s="916"/>
      <c r="BB79" s="917"/>
      <c r="BC79" s="917"/>
      <c r="BD79" s="917"/>
      <c r="BE79" s="917">
        <v>0</v>
      </c>
      <c r="BF79" s="917">
        <v>0</v>
      </c>
      <c r="BG79" s="921">
        <v>0</v>
      </c>
      <c r="BH79" s="911" t="s">
        <v>1325</v>
      </c>
      <c r="BI79" s="911" t="s">
        <v>1325</v>
      </c>
      <c r="BJ79" s="911" t="s">
        <v>1325</v>
      </c>
      <c r="BK79" s="911" t="s">
        <v>1325</v>
      </c>
      <c r="BL79" s="911" t="s">
        <v>1325</v>
      </c>
      <c r="BM79" s="911" t="s">
        <v>1325</v>
      </c>
      <c r="BN79" s="911" t="s">
        <v>1325</v>
      </c>
      <c r="BO79" s="927"/>
      <c r="BP79" s="926"/>
      <c r="BQ79" s="926"/>
      <c r="BR79" s="926"/>
      <c r="BS79" s="926">
        <v>0</v>
      </c>
      <c r="BT79" s="927">
        <v>1.056726800074274</v>
      </c>
      <c r="BU79" s="927">
        <v>0</v>
      </c>
      <c r="BV79" s="911" t="s">
        <v>1325</v>
      </c>
      <c r="BW79" s="911" t="s">
        <v>1325</v>
      </c>
      <c r="BX79" s="911" t="s">
        <v>1325</v>
      </c>
      <c r="BY79" s="911" t="s">
        <v>1325</v>
      </c>
      <c r="BZ79" s="911" t="s">
        <v>1325</v>
      </c>
      <c r="CA79" s="911" t="s">
        <v>1325</v>
      </c>
      <c r="CB79" s="911" t="s">
        <v>1325</v>
      </c>
      <c r="CC79" s="916"/>
      <c r="CD79" s="917"/>
      <c r="CE79" s="917"/>
      <c r="CF79" s="917"/>
      <c r="CG79" s="917">
        <v>0</v>
      </c>
      <c r="CH79" s="917">
        <v>1.85</v>
      </c>
      <c r="CI79" s="921">
        <v>0</v>
      </c>
      <c r="CJ79" s="911" t="s">
        <v>1325</v>
      </c>
      <c r="CK79" s="911" t="s">
        <v>1325</v>
      </c>
      <c r="CL79" s="911" t="s">
        <v>1325</v>
      </c>
      <c r="CM79" s="911" t="s">
        <v>1325</v>
      </c>
      <c r="CN79" s="911" t="s">
        <v>1325</v>
      </c>
      <c r="CO79" s="911" t="s">
        <v>1325</v>
      </c>
      <c r="CP79" s="911" t="s">
        <v>1325</v>
      </c>
      <c r="CQ79" s="926"/>
      <c r="CR79" s="926"/>
      <c r="CS79" s="926"/>
      <c r="CT79" s="926"/>
      <c r="CU79" s="926">
        <v>2.3597413344556695</v>
      </c>
      <c r="CV79" s="927">
        <v>0.51020318074088955</v>
      </c>
      <c r="CW79" s="926">
        <v>3.4494756598842855</v>
      </c>
      <c r="CX79" s="922" t="s">
        <v>878</v>
      </c>
      <c r="CY79" s="923" t="s">
        <v>1471</v>
      </c>
      <c r="CZ79" s="1011" t="s">
        <v>1471</v>
      </c>
      <c r="DA79" s="1011" t="s">
        <v>1471</v>
      </c>
      <c r="DB79" s="922" t="s">
        <v>878</v>
      </c>
      <c r="DC79" s="923" t="s">
        <v>1471</v>
      </c>
      <c r="DD79" s="1016" t="s">
        <v>1471</v>
      </c>
      <c r="DE79" s="1016" t="s">
        <v>1471</v>
      </c>
      <c r="DF79" s="922" t="s">
        <v>878</v>
      </c>
      <c r="DG79" s="923" t="s">
        <v>1471</v>
      </c>
      <c r="DH79" s="922" t="s">
        <v>878</v>
      </c>
      <c r="DI79" s="924" t="s">
        <v>1471</v>
      </c>
    </row>
    <row r="80" spans="1:113">
      <c r="A80" s="952" t="s">
        <v>484</v>
      </c>
      <c r="B80" s="910" t="s">
        <v>749</v>
      </c>
      <c r="C80" s="910"/>
      <c r="D80" s="911" t="s">
        <v>1325</v>
      </c>
      <c r="E80" s="911" t="s">
        <v>1325</v>
      </c>
      <c r="F80" s="911" t="s">
        <v>1325</v>
      </c>
      <c r="G80" s="911" t="s">
        <v>1325</v>
      </c>
      <c r="H80" s="911" t="s">
        <v>1325</v>
      </c>
      <c r="I80" s="911" t="s">
        <v>1325</v>
      </c>
      <c r="J80" s="911" t="s">
        <v>1325</v>
      </c>
      <c r="K80" s="926"/>
      <c r="L80" s="926"/>
      <c r="M80" s="926"/>
      <c r="N80" s="926"/>
      <c r="O80" s="912"/>
      <c r="P80" s="926">
        <v>2.438008114783544</v>
      </c>
      <c r="Q80" s="912"/>
      <c r="R80" s="911" t="s">
        <v>1325</v>
      </c>
      <c r="S80" s="911" t="s">
        <v>1325</v>
      </c>
      <c r="T80" s="911" t="s">
        <v>1325</v>
      </c>
      <c r="U80" s="911" t="s">
        <v>1325</v>
      </c>
      <c r="V80" s="911" t="s">
        <v>1325</v>
      </c>
      <c r="W80" s="911" t="s">
        <v>1325</v>
      </c>
      <c r="X80" s="911" t="s">
        <v>1325</v>
      </c>
      <c r="Y80" s="916"/>
      <c r="Z80" s="917"/>
      <c r="AA80" s="917"/>
      <c r="AB80" s="917"/>
      <c r="AC80" s="917"/>
      <c r="AD80" s="917">
        <v>0</v>
      </c>
      <c r="AE80" s="918"/>
      <c r="AF80" s="911" t="s">
        <v>1325</v>
      </c>
      <c r="AG80" s="911" t="s">
        <v>1325</v>
      </c>
      <c r="AH80" s="911" t="s">
        <v>1325</v>
      </c>
      <c r="AI80" s="911" t="s">
        <v>1325</v>
      </c>
      <c r="AJ80" s="911" t="s">
        <v>1325</v>
      </c>
      <c r="AK80" s="911" t="s">
        <v>1325</v>
      </c>
      <c r="AL80" s="911" t="s">
        <v>1325</v>
      </c>
      <c r="AM80" s="916"/>
      <c r="AN80" s="917"/>
      <c r="AO80" s="917"/>
      <c r="AP80" s="917"/>
      <c r="AQ80" s="917"/>
      <c r="AR80" s="917">
        <v>0</v>
      </c>
      <c r="AS80" s="918"/>
      <c r="AT80" s="911" t="s">
        <v>1325</v>
      </c>
      <c r="AU80" s="911" t="s">
        <v>1325</v>
      </c>
      <c r="AV80" s="911" t="s">
        <v>1325</v>
      </c>
      <c r="AW80" s="911" t="s">
        <v>1325</v>
      </c>
      <c r="AX80" s="911" t="s">
        <v>1325</v>
      </c>
      <c r="AY80" s="911" t="s">
        <v>1325</v>
      </c>
      <c r="AZ80" s="911" t="s">
        <v>1325</v>
      </c>
      <c r="BA80" s="916"/>
      <c r="BB80" s="917"/>
      <c r="BC80" s="917"/>
      <c r="BD80" s="917"/>
      <c r="BE80" s="917"/>
      <c r="BF80" s="917">
        <v>5.84</v>
      </c>
      <c r="BG80" s="921"/>
      <c r="BH80" s="911" t="s">
        <v>1325</v>
      </c>
      <c r="BI80" s="911" t="s">
        <v>1325</v>
      </c>
      <c r="BJ80" s="911" t="s">
        <v>1325</v>
      </c>
      <c r="BK80" s="911" t="s">
        <v>1325</v>
      </c>
      <c r="BL80" s="911" t="s">
        <v>1325</v>
      </c>
      <c r="BM80" s="911" t="s">
        <v>1325</v>
      </c>
      <c r="BN80" s="911" t="s">
        <v>1325</v>
      </c>
      <c r="BO80" s="927"/>
      <c r="BP80" s="926"/>
      <c r="BQ80" s="926"/>
      <c r="BR80" s="926"/>
      <c r="BS80" s="926"/>
      <c r="BT80" s="927">
        <v>2.593783963818673</v>
      </c>
      <c r="BU80" s="927"/>
      <c r="BV80" s="911" t="s">
        <v>1325</v>
      </c>
      <c r="BW80" s="911" t="s">
        <v>1325</v>
      </c>
      <c r="BX80" s="911" t="s">
        <v>1325</v>
      </c>
      <c r="BY80" s="911" t="s">
        <v>1325</v>
      </c>
      <c r="BZ80" s="911" t="s">
        <v>1325</v>
      </c>
      <c r="CA80" s="911" t="s">
        <v>1325</v>
      </c>
      <c r="CB80" s="911" t="s">
        <v>1325</v>
      </c>
      <c r="CC80" s="916"/>
      <c r="CD80" s="917"/>
      <c r="CE80" s="917"/>
      <c r="CF80" s="917"/>
      <c r="CG80" s="917"/>
      <c r="CH80" s="917">
        <v>0</v>
      </c>
      <c r="CI80" s="921"/>
      <c r="CJ80" s="911" t="s">
        <v>1325</v>
      </c>
      <c r="CK80" s="911" t="s">
        <v>1325</v>
      </c>
      <c r="CL80" s="911" t="s">
        <v>1325</v>
      </c>
      <c r="CM80" s="911" t="s">
        <v>1325</v>
      </c>
      <c r="CN80" s="911" t="s">
        <v>1325</v>
      </c>
      <c r="CO80" s="911" t="s">
        <v>1325</v>
      </c>
      <c r="CP80" s="911" t="s">
        <v>1325</v>
      </c>
      <c r="CQ80" s="926"/>
      <c r="CR80" s="926"/>
      <c r="CS80" s="926"/>
      <c r="CT80" s="926"/>
      <c r="CU80" s="926"/>
      <c r="CV80" s="927">
        <v>0.44831901201051988</v>
      </c>
      <c r="CW80" s="926"/>
      <c r="CX80" s="922" t="s">
        <v>878</v>
      </c>
      <c r="CY80" s="923" t="s">
        <v>1471</v>
      </c>
      <c r="CZ80" s="1011" t="s">
        <v>1471</v>
      </c>
      <c r="DA80" s="1011" t="s">
        <v>1471</v>
      </c>
      <c r="DB80" s="922" t="s">
        <v>878</v>
      </c>
      <c r="DC80" s="923" t="s">
        <v>1471</v>
      </c>
      <c r="DD80" s="1016" t="s">
        <v>1471</v>
      </c>
      <c r="DE80" s="1016" t="s">
        <v>1471</v>
      </c>
      <c r="DF80" s="922" t="s">
        <v>878</v>
      </c>
      <c r="DG80" s="923" t="s">
        <v>1471</v>
      </c>
      <c r="DH80" s="922" t="s">
        <v>878</v>
      </c>
      <c r="DI80" s="924" t="s">
        <v>1471</v>
      </c>
    </row>
    <row r="81" spans="1:113">
      <c r="A81" s="952" t="s">
        <v>118</v>
      </c>
      <c r="B81" s="910" t="s">
        <v>810</v>
      </c>
      <c r="C81" s="910"/>
      <c r="D81" s="911" t="s">
        <v>1325</v>
      </c>
      <c r="E81" s="911" t="s">
        <v>1325</v>
      </c>
      <c r="F81" s="911" t="s">
        <v>1325</v>
      </c>
      <c r="G81" s="911" t="s">
        <v>1325</v>
      </c>
      <c r="H81" s="911" t="s">
        <v>1325</v>
      </c>
      <c r="I81" s="911" t="s">
        <v>1325</v>
      </c>
      <c r="J81" s="911" t="s">
        <v>1325</v>
      </c>
      <c r="K81" s="926"/>
      <c r="L81" s="926"/>
      <c r="M81" s="926"/>
      <c r="N81" s="926"/>
      <c r="O81" s="912"/>
      <c r="P81" s="926">
        <v>0.41065838847141628</v>
      </c>
      <c r="Q81" s="912"/>
      <c r="R81" s="911" t="s">
        <v>1325</v>
      </c>
      <c r="S81" s="911" t="s">
        <v>1325</v>
      </c>
      <c r="T81" s="911" t="s">
        <v>1325</v>
      </c>
      <c r="U81" s="911" t="s">
        <v>1325</v>
      </c>
      <c r="V81" s="911" t="s">
        <v>1325</v>
      </c>
      <c r="W81" s="911" t="s">
        <v>1325</v>
      </c>
      <c r="X81" s="911" t="s">
        <v>1325</v>
      </c>
      <c r="Y81" s="916"/>
      <c r="Z81" s="917"/>
      <c r="AA81" s="917"/>
      <c r="AB81" s="917"/>
      <c r="AC81" s="917"/>
      <c r="AD81" s="917">
        <v>0</v>
      </c>
      <c r="AE81" s="918"/>
      <c r="AF81" s="911" t="s">
        <v>1325</v>
      </c>
      <c r="AG81" s="911" t="s">
        <v>1325</v>
      </c>
      <c r="AH81" s="911" t="s">
        <v>1325</v>
      </c>
      <c r="AI81" s="911" t="s">
        <v>1325</v>
      </c>
      <c r="AJ81" s="911" t="s">
        <v>1325</v>
      </c>
      <c r="AK81" s="911" t="s">
        <v>1325</v>
      </c>
      <c r="AL81" s="911" t="s">
        <v>1325</v>
      </c>
      <c r="AM81" s="916"/>
      <c r="AN81" s="917"/>
      <c r="AO81" s="917"/>
      <c r="AP81" s="917"/>
      <c r="AQ81" s="917"/>
      <c r="AR81" s="917">
        <v>0.97</v>
      </c>
      <c r="AS81" s="918"/>
      <c r="AT81" s="911" t="s">
        <v>1325</v>
      </c>
      <c r="AU81" s="911" t="s">
        <v>1325</v>
      </c>
      <c r="AV81" s="911" t="s">
        <v>1325</v>
      </c>
      <c r="AW81" s="911" t="s">
        <v>1325</v>
      </c>
      <c r="AX81" s="911" t="s">
        <v>1325</v>
      </c>
      <c r="AY81" s="911" t="s">
        <v>1325</v>
      </c>
      <c r="AZ81" s="911" t="s">
        <v>1325</v>
      </c>
      <c r="BA81" s="916"/>
      <c r="BB81" s="917"/>
      <c r="BC81" s="917"/>
      <c r="BD81" s="917"/>
      <c r="BE81" s="917"/>
      <c r="BF81" s="917">
        <v>0</v>
      </c>
      <c r="BG81" s="921"/>
      <c r="BH81" s="911" t="s">
        <v>1325</v>
      </c>
      <c r="BI81" s="911" t="s">
        <v>1325</v>
      </c>
      <c r="BJ81" s="911" t="s">
        <v>1325</v>
      </c>
      <c r="BK81" s="911" t="s">
        <v>1325</v>
      </c>
      <c r="BL81" s="911" t="s">
        <v>1325</v>
      </c>
      <c r="BM81" s="911" t="s">
        <v>1325</v>
      </c>
      <c r="BN81" s="911" t="s">
        <v>1325</v>
      </c>
      <c r="BO81" s="927"/>
      <c r="BP81" s="926"/>
      <c r="BQ81" s="926"/>
      <c r="BR81" s="926"/>
      <c r="BS81" s="926"/>
      <c r="BT81" s="927">
        <v>0</v>
      </c>
      <c r="BU81" s="927"/>
      <c r="BV81" s="911" t="s">
        <v>1325</v>
      </c>
      <c r="BW81" s="911" t="s">
        <v>1325</v>
      </c>
      <c r="BX81" s="911" t="s">
        <v>1325</v>
      </c>
      <c r="BY81" s="911" t="s">
        <v>1325</v>
      </c>
      <c r="BZ81" s="911" t="s">
        <v>1325</v>
      </c>
      <c r="CA81" s="911" t="s">
        <v>1325</v>
      </c>
      <c r="CB81" s="911" t="s">
        <v>1325</v>
      </c>
      <c r="CC81" s="916"/>
      <c r="CD81" s="917"/>
      <c r="CE81" s="917"/>
      <c r="CF81" s="917"/>
      <c r="CG81" s="917"/>
      <c r="CH81" s="917">
        <v>0</v>
      </c>
      <c r="CI81" s="921"/>
      <c r="CJ81" s="911" t="s">
        <v>1325</v>
      </c>
      <c r="CK81" s="911" t="s">
        <v>1325</v>
      </c>
      <c r="CL81" s="911" t="s">
        <v>1325</v>
      </c>
      <c r="CM81" s="911" t="s">
        <v>1325</v>
      </c>
      <c r="CN81" s="911" t="s">
        <v>1325</v>
      </c>
      <c r="CO81" s="911" t="s">
        <v>1325</v>
      </c>
      <c r="CP81" s="911" t="s">
        <v>1325</v>
      </c>
      <c r="CQ81" s="926"/>
      <c r="CR81" s="926"/>
      <c r="CS81" s="926"/>
      <c r="CT81" s="926"/>
      <c r="CU81" s="926"/>
      <c r="CV81" s="927">
        <v>0.29008877247739517</v>
      </c>
      <c r="CW81" s="926"/>
      <c r="CX81" s="922" t="s">
        <v>878</v>
      </c>
      <c r="CY81" s="923" t="s">
        <v>1471</v>
      </c>
      <c r="CZ81" s="1011" t="s">
        <v>1471</v>
      </c>
      <c r="DA81" s="1011" t="s">
        <v>1471</v>
      </c>
      <c r="DB81" s="922" t="s">
        <v>878</v>
      </c>
      <c r="DC81" s="923" t="s">
        <v>1471</v>
      </c>
      <c r="DD81" s="1016" t="s">
        <v>1471</v>
      </c>
      <c r="DE81" s="1016" t="s">
        <v>1471</v>
      </c>
      <c r="DF81" s="922" t="s">
        <v>878</v>
      </c>
      <c r="DG81" s="923" t="s">
        <v>1471</v>
      </c>
      <c r="DH81" s="922" t="s">
        <v>878</v>
      </c>
      <c r="DI81" s="924" t="s">
        <v>1471</v>
      </c>
    </row>
    <row r="82" spans="1:113">
      <c r="A82" s="952" t="s">
        <v>48</v>
      </c>
      <c r="B82" s="910" t="s">
        <v>506</v>
      </c>
      <c r="C82" s="910"/>
      <c r="D82" s="911" t="s">
        <v>1325</v>
      </c>
      <c r="E82" s="911" t="s">
        <v>1325</v>
      </c>
      <c r="F82" s="911" t="s">
        <v>1325</v>
      </c>
      <c r="G82" s="911" t="s">
        <v>1325</v>
      </c>
      <c r="H82" s="911">
        <v>19</v>
      </c>
      <c r="I82" s="911">
        <v>63</v>
      </c>
      <c r="J82" s="911">
        <v>10</v>
      </c>
      <c r="K82" s="926">
        <v>1.9400047026808098</v>
      </c>
      <c r="L82" s="926"/>
      <c r="M82" s="926"/>
      <c r="N82" s="926"/>
      <c r="O82" s="912">
        <v>1.1785594745150016</v>
      </c>
      <c r="P82" s="926">
        <v>1.3472192752436303</v>
      </c>
      <c r="Q82" s="912">
        <v>1.2126308747656018</v>
      </c>
      <c r="R82" s="911" t="s">
        <v>1325</v>
      </c>
      <c r="S82" s="911" t="s">
        <v>1325</v>
      </c>
      <c r="T82" s="911" t="s">
        <v>1325</v>
      </c>
      <c r="U82" s="911" t="s">
        <v>1325</v>
      </c>
      <c r="V82" s="911" t="s">
        <v>1325</v>
      </c>
      <c r="W82" s="911" t="s">
        <v>1325</v>
      </c>
      <c r="X82" s="911" t="s">
        <v>1325</v>
      </c>
      <c r="Y82" s="916">
        <v>11.39</v>
      </c>
      <c r="Z82" s="917"/>
      <c r="AA82" s="917"/>
      <c r="AB82" s="917"/>
      <c r="AC82" s="917">
        <v>0</v>
      </c>
      <c r="AD82" s="917">
        <v>4.1399999999999997</v>
      </c>
      <c r="AE82" s="918">
        <v>0</v>
      </c>
      <c r="AF82" s="911" t="s">
        <v>1325</v>
      </c>
      <c r="AG82" s="911" t="s">
        <v>1325</v>
      </c>
      <c r="AH82" s="911" t="s">
        <v>1325</v>
      </c>
      <c r="AI82" s="911" t="s">
        <v>1325</v>
      </c>
      <c r="AJ82" s="911" t="s">
        <v>1325</v>
      </c>
      <c r="AK82" s="911" t="s">
        <v>1325</v>
      </c>
      <c r="AL82" s="911" t="s">
        <v>1325</v>
      </c>
      <c r="AM82" s="916">
        <v>0</v>
      </c>
      <c r="AN82" s="917"/>
      <c r="AO82" s="917"/>
      <c r="AP82" s="917"/>
      <c r="AQ82" s="917">
        <v>0</v>
      </c>
      <c r="AR82" s="917">
        <v>0.62</v>
      </c>
      <c r="AS82" s="918">
        <v>0</v>
      </c>
      <c r="AT82" s="911" t="s">
        <v>1325</v>
      </c>
      <c r="AU82" s="911" t="s">
        <v>1325</v>
      </c>
      <c r="AV82" s="911" t="s">
        <v>1325</v>
      </c>
      <c r="AW82" s="911" t="s">
        <v>1325</v>
      </c>
      <c r="AX82" s="911" t="s">
        <v>1325</v>
      </c>
      <c r="AY82" s="911" t="s">
        <v>1325</v>
      </c>
      <c r="AZ82" s="911" t="s">
        <v>1325</v>
      </c>
      <c r="BA82" s="916">
        <v>6.41</v>
      </c>
      <c r="BB82" s="917"/>
      <c r="BC82" s="917"/>
      <c r="BD82" s="917"/>
      <c r="BE82" s="917">
        <v>0</v>
      </c>
      <c r="BF82" s="917">
        <v>0.76</v>
      </c>
      <c r="BG82" s="921">
        <v>9.19</v>
      </c>
      <c r="BH82" s="911" t="s">
        <v>1325</v>
      </c>
      <c r="BI82" s="911" t="s">
        <v>1325</v>
      </c>
      <c r="BJ82" s="911" t="s">
        <v>1325</v>
      </c>
      <c r="BK82" s="911" t="s">
        <v>1325</v>
      </c>
      <c r="BL82" s="911" t="s">
        <v>1325</v>
      </c>
      <c r="BM82" s="911" t="s">
        <v>1325</v>
      </c>
      <c r="BN82" s="911" t="s">
        <v>1325</v>
      </c>
      <c r="BO82" s="927">
        <v>0</v>
      </c>
      <c r="BP82" s="926"/>
      <c r="BQ82" s="926"/>
      <c r="BR82" s="926"/>
      <c r="BS82" s="926">
        <v>1.3035216593301453</v>
      </c>
      <c r="BT82" s="927">
        <v>2.0696819964949711</v>
      </c>
      <c r="BU82" s="927">
        <v>0</v>
      </c>
      <c r="BV82" s="911" t="s">
        <v>1325</v>
      </c>
      <c r="BW82" s="911" t="s">
        <v>1325</v>
      </c>
      <c r="BX82" s="911" t="s">
        <v>1325</v>
      </c>
      <c r="BY82" s="911" t="s">
        <v>1325</v>
      </c>
      <c r="BZ82" s="911" t="s">
        <v>1325</v>
      </c>
      <c r="CA82" s="911" t="s">
        <v>1325</v>
      </c>
      <c r="CB82" s="911" t="s">
        <v>1325</v>
      </c>
      <c r="CC82" s="916">
        <v>0</v>
      </c>
      <c r="CD82" s="917"/>
      <c r="CE82" s="917"/>
      <c r="CF82" s="917"/>
      <c r="CG82" s="917">
        <v>0</v>
      </c>
      <c r="CH82" s="917">
        <v>2.79</v>
      </c>
      <c r="CI82" s="921">
        <v>3.6</v>
      </c>
      <c r="CJ82" s="911" t="s">
        <v>1325</v>
      </c>
      <c r="CK82" s="911" t="s">
        <v>1325</v>
      </c>
      <c r="CL82" s="911" t="s">
        <v>1325</v>
      </c>
      <c r="CM82" s="911" t="s">
        <v>1325</v>
      </c>
      <c r="CN82" s="911">
        <v>12</v>
      </c>
      <c r="CO82" s="911">
        <v>37</v>
      </c>
      <c r="CP82" s="911" t="s">
        <v>1325</v>
      </c>
      <c r="CQ82" s="926">
        <v>2.46190168199236</v>
      </c>
      <c r="CR82" s="926"/>
      <c r="CS82" s="926"/>
      <c r="CT82" s="926"/>
      <c r="CU82" s="926">
        <v>1.2740195411765576</v>
      </c>
      <c r="CV82" s="927">
        <v>1.294794771422719</v>
      </c>
      <c r="CW82" s="926">
        <v>1.0039444669386275</v>
      </c>
      <c r="CX82" s="922" t="s">
        <v>878</v>
      </c>
      <c r="CY82" s="923" t="s">
        <v>1471</v>
      </c>
      <c r="CZ82" s="1011" t="s">
        <v>1471</v>
      </c>
      <c r="DA82" s="1011" t="s">
        <v>1471</v>
      </c>
      <c r="DB82" s="922" t="s">
        <v>878</v>
      </c>
      <c r="DC82" s="923" t="s">
        <v>1471</v>
      </c>
      <c r="DD82" s="1016" t="s">
        <v>1471</v>
      </c>
      <c r="DE82" s="1016" t="s">
        <v>1471</v>
      </c>
      <c r="DF82" s="922" t="s">
        <v>878</v>
      </c>
      <c r="DG82" s="923" t="s">
        <v>1471</v>
      </c>
      <c r="DH82" s="922" t="s">
        <v>878</v>
      </c>
      <c r="DI82" s="924" t="s">
        <v>1471</v>
      </c>
    </row>
    <row r="83" spans="1:113">
      <c r="A83" s="952" t="s">
        <v>280</v>
      </c>
      <c r="B83" s="910" t="s">
        <v>682</v>
      </c>
      <c r="C83" s="910"/>
      <c r="D83" s="911">
        <v>20</v>
      </c>
      <c r="E83" s="911" t="s">
        <v>1325</v>
      </c>
      <c r="F83" s="911" t="s">
        <v>1325</v>
      </c>
      <c r="G83" s="911" t="s">
        <v>1325</v>
      </c>
      <c r="H83" s="911" t="s">
        <v>1325</v>
      </c>
      <c r="I83" s="911">
        <v>17</v>
      </c>
      <c r="J83" s="911" t="s">
        <v>1325</v>
      </c>
      <c r="K83" s="926">
        <v>1.1077277778142609</v>
      </c>
      <c r="L83" s="926"/>
      <c r="M83" s="926"/>
      <c r="N83" s="926"/>
      <c r="O83" s="912">
        <v>1.2490966423022958</v>
      </c>
      <c r="P83" s="926">
        <v>0.45668215607496782</v>
      </c>
      <c r="Q83" s="912"/>
      <c r="R83" s="911" t="s">
        <v>1325</v>
      </c>
      <c r="S83" s="911" t="s">
        <v>1325</v>
      </c>
      <c r="T83" s="911" t="s">
        <v>1325</v>
      </c>
      <c r="U83" s="911" t="s">
        <v>1325</v>
      </c>
      <c r="V83" s="911" t="s">
        <v>1325</v>
      </c>
      <c r="W83" s="911" t="s">
        <v>1325</v>
      </c>
      <c r="X83" s="911" t="s">
        <v>1325</v>
      </c>
      <c r="Y83" s="916">
        <v>0</v>
      </c>
      <c r="Z83" s="917"/>
      <c r="AA83" s="917"/>
      <c r="AB83" s="917"/>
      <c r="AC83" s="917">
        <v>0</v>
      </c>
      <c r="AD83" s="917">
        <v>0.28999999999999998</v>
      </c>
      <c r="AE83" s="918"/>
      <c r="AF83" s="911" t="s">
        <v>1325</v>
      </c>
      <c r="AG83" s="911" t="s">
        <v>1325</v>
      </c>
      <c r="AH83" s="911" t="s">
        <v>1325</v>
      </c>
      <c r="AI83" s="911" t="s">
        <v>1325</v>
      </c>
      <c r="AJ83" s="911" t="s">
        <v>1325</v>
      </c>
      <c r="AK83" s="911" t="s">
        <v>1325</v>
      </c>
      <c r="AL83" s="911" t="s">
        <v>1325</v>
      </c>
      <c r="AM83" s="916">
        <v>0.68</v>
      </c>
      <c r="AN83" s="917"/>
      <c r="AO83" s="917"/>
      <c r="AP83" s="917"/>
      <c r="AQ83" s="917">
        <v>4.0199999999999996</v>
      </c>
      <c r="AR83" s="917">
        <v>0.64</v>
      </c>
      <c r="AS83" s="918"/>
      <c r="AT83" s="911" t="s">
        <v>1325</v>
      </c>
      <c r="AU83" s="911" t="s">
        <v>1325</v>
      </c>
      <c r="AV83" s="911" t="s">
        <v>1325</v>
      </c>
      <c r="AW83" s="911" t="s">
        <v>1325</v>
      </c>
      <c r="AX83" s="911" t="s">
        <v>1325</v>
      </c>
      <c r="AY83" s="911" t="s">
        <v>1325</v>
      </c>
      <c r="AZ83" s="911" t="s">
        <v>1325</v>
      </c>
      <c r="BA83" s="916">
        <v>2.56</v>
      </c>
      <c r="BB83" s="917"/>
      <c r="BC83" s="917"/>
      <c r="BD83" s="917"/>
      <c r="BE83" s="917">
        <v>0</v>
      </c>
      <c r="BF83" s="917">
        <v>0</v>
      </c>
      <c r="BG83" s="921"/>
      <c r="BH83" s="911" t="s">
        <v>1325</v>
      </c>
      <c r="BI83" s="911" t="s">
        <v>1325</v>
      </c>
      <c r="BJ83" s="911" t="s">
        <v>1325</v>
      </c>
      <c r="BK83" s="911" t="s">
        <v>1325</v>
      </c>
      <c r="BL83" s="911" t="s">
        <v>1325</v>
      </c>
      <c r="BM83" s="911" t="s">
        <v>1325</v>
      </c>
      <c r="BN83" s="911" t="s">
        <v>1325</v>
      </c>
      <c r="BO83" s="927">
        <v>0.49910011504803925</v>
      </c>
      <c r="BP83" s="926"/>
      <c r="BQ83" s="926"/>
      <c r="BR83" s="926"/>
      <c r="BS83" s="926">
        <v>0</v>
      </c>
      <c r="BT83" s="927">
        <v>0.18872779671093226</v>
      </c>
      <c r="BU83" s="927"/>
      <c r="BV83" s="911" t="s">
        <v>1325</v>
      </c>
      <c r="BW83" s="911" t="s">
        <v>1325</v>
      </c>
      <c r="BX83" s="911" t="s">
        <v>1325</v>
      </c>
      <c r="BY83" s="911" t="s">
        <v>1325</v>
      </c>
      <c r="BZ83" s="911" t="s">
        <v>1325</v>
      </c>
      <c r="CA83" s="911" t="s">
        <v>1325</v>
      </c>
      <c r="CB83" s="911" t="s">
        <v>1325</v>
      </c>
      <c r="CC83" s="916">
        <v>9.84</v>
      </c>
      <c r="CD83" s="917"/>
      <c r="CE83" s="917"/>
      <c r="CF83" s="917"/>
      <c r="CG83" s="917">
        <v>0</v>
      </c>
      <c r="CH83" s="917">
        <v>0</v>
      </c>
      <c r="CI83" s="921"/>
      <c r="CJ83" s="911" t="s">
        <v>1325</v>
      </c>
      <c r="CK83" s="911" t="s">
        <v>1325</v>
      </c>
      <c r="CL83" s="911" t="s">
        <v>1325</v>
      </c>
      <c r="CM83" s="911" t="s">
        <v>1325</v>
      </c>
      <c r="CN83" s="911" t="s">
        <v>1325</v>
      </c>
      <c r="CO83" s="911" t="s">
        <v>1325</v>
      </c>
      <c r="CP83" s="911" t="s">
        <v>1325</v>
      </c>
      <c r="CQ83" s="926">
        <v>1.2256836396818316</v>
      </c>
      <c r="CR83" s="926"/>
      <c r="CS83" s="926"/>
      <c r="CT83" s="926"/>
      <c r="CU83" s="926">
        <v>1.6588004980336126</v>
      </c>
      <c r="CV83" s="927">
        <v>0.46469956147986052</v>
      </c>
      <c r="CW83" s="926"/>
      <c r="CX83" s="922" t="s">
        <v>878</v>
      </c>
      <c r="CY83" s="923" t="s">
        <v>1471</v>
      </c>
      <c r="CZ83" s="1011" t="s">
        <v>1471</v>
      </c>
      <c r="DA83" s="1011" t="s">
        <v>1471</v>
      </c>
      <c r="DB83" s="922" t="s">
        <v>878</v>
      </c>
      <c r="DC83" s="923" t="s">
        <v>1471</v>
      </c>
      <c r="DD83" s="1016" t="s">
        <v>1471</v>
      </c>
      <c r="DE83" s="1016" t="s">
        <v>1471</v>
      </c>
      <c r="DF83" s="922" t="s">
        <v>878</v>
      </c>
      <c r="DG83" s="923" t="s">
        <v>1471</v>
      </c>
      <c r="DH83" s="922" t="s">
        <v>878</v>
      </c>
      <c r="DI83" s="924" t="s">
        <v>1471</v>
      </c>
    </row>
    <row r="84" spans="1:113">
      <c r="A84" s="952" t="s">
        <v>276</v>
      </c>
      <c r="B84" s="910" t="s">
        <v>680</v>
      </c>
      <c r="C84" s="910"/>
      <c r="D84" s="911">
        <v>10</v>
      </c>
      <c r="E84" s="911">
        <v>33</v>
      </c>
      <c r="F84" s="911">
        <v>32</v>
      </c>
      <c r="G84" s="911" t="s">
        <v>1325</v>
      </c>
      <c r="H84" s="911">
        <v>97</v>
      </c>
      <c r="I84" s="911">
        <v>430</v>
      </c>
      <c r="J84" s="911">
        <v>32</v>
      </c>
      <c r="K84" s="926">
        <v>1.9428388906892913</v>
      </c>
      <c r="L84" s="926">
        <v>0.55066082558498375</v>
      </c>
      <c r="M84" s="926">
        <v>0.8677729840689381</v>
      </c>
      <c r="N84" s="926">
        <v>0.31139310175743823</v>
      </c>
      <c r="O84" s="912">
        <v>1.1789825327432746</v>
      </c>
      <c r="P84" s="926">
        <v>1.1043344119701179</v>
      </c>
      <c r="Q84" s="912">
        <v>0.63619915862943743</v>
      </c>
      <c r="R84" s="911" t="s">
        <v>1325</v>
      </c>
      <c r="S84" s="911" t="s">
        <v>1325</v>
      </c>
      <c r="T84" s="911" t="s">
        <v>1325</v>
      </c>
      <c r="U84" s="911" t="s">
        <v>1325</v>
      </c>
      <c r="V84" s="914">
        <v>14</v>
      </c>
      <c r="W84" s="914">
        <v>53</v>
      </c>
      <c r="X84" s="911" t="s">
        <v>1325</v>
      </c>
      <c r="Y84" s="916">
        <v>2.91</v>
      </c>
      <c r="Z84" s="917">
        <v>0.75</v>
      </c>
      <c r="AA84" s="917">
        <v>1.01</v>
      </c>
      <c r="AB84" s="917">
        <v>1.1599999999999999</v>
      </c>
      <c r="AC84" s="917">
        <v>1.28</v>
      </c>
      <c r="AD84" s="917">
        <v>0.88</v>
      </c>
      <c r="AE84" s="918">
        <v>0.59</v>
      </c>
      <c r="AF84" s="911" t="s">
        <v>1325</v>
      </c>
      <c r="AG84" s="911" t="s">
        <v>1325</v>
      </c>
      <c r="AH84" s="911" t="s">
        <v>1325</v>
      </c>
      <c r="AI84" s="911" t="s">
        <v>1325</v>
      </c>
      <c r="AJ84" s="914">
        <v>16</v>
      </c>
      <c r="AK84" s="914">
        <v>74</v>
      </c>
      <c r="AL84" s="911" t="s">
        <v>1325</v>
      </c>
      <c r="AM84" s="916">
        <v>2.29</v>
      </c>
      <c r="AN84" s="917">
        <v>0.49</v>
      </c>
      <c r="AO84" s="917">
        <v>0.31</v>
      </c>
      <c r="AP84" s="917">
        <v>0</v>
      </c>
      <c r="AQ84" s="917">
        <v>1.1299999999999999</v>
      </c>
      <c r="AR84" s="917">
        <v>1.1299999999999999</v>
      </c>
      <c r="AS84" s="918">
        <v>1.08</v>
      </c>
      <c r="AT84" s="911" t="s">
        <v>1325</v>
      </c>
      <c r="AU84" s="911" t="s">
        <v>1325</v>
      </c>
      <c r="AV84" s="911" t="s">
        <v>1325</v>
      </c>
      <c r="AW84" s="911" t="s">
        <v>1325</v>
      </c>
      <c r="AX84" s="911" t="s">
        <v>1325</v>
      </c>
      <c r="AY84" s="914">
        <v>28</v>
      </c>
      <c r="AZ84" s="911" t="s">
        <v>1325</v>
      </c>
      <c r="BA84" s="916">
        <v>0</v>
      </c>
      <c r="BB84" s="917">
        <v>0</v>
      </c>
      <c r="BC84" s="917">
        <v>0.5</v>
      </c>
      <c r="BD84" s="917">
        <v>0</v>
      </c>
      <c r="BE84" s="917">
        <v>0.85</v>
      </c>
      <c r="BF84" s="917">
        <v>2.0499999999999998</v>
      </c>
      <c r="BG84" s="921">
        <v>0.75</v>
      </c>
      <c r="BH84" s="911" t="s">
        <v>1325</v>
      </c>
      <c r="BI84" s="911" t="s">
        <v>1325</v>
      </c>
      <c r="BJ84" s="911" t="s">
        <v>1325</v>
      </c>
      <c r="BK84" s="911" t="s">
        <v>1325</v>
      </c>
      <c r="BL84" s="911">
        <v>12</v>
      </c>
      <c r="BM84" s="911">
        <v>88</v>
      </c>
      <c r="BN84" s="911" t="s">
        <v>1325</v>
      </c>
      <c r="BO84" s="927">
        <v>2.221833838295868</v>
      </c>
      <c r="BP84" s="926">
        <v>0.57097993782601297</v>
      </c>
      <c r="BQ84" s="926">
        <v>0.61052540834274127</v>
      </c>
      <c r="BR84" s="926">
        <v>0</v>
      </c>
      <c r="BS84" s="926">
        <v>0.75979136903324307</v>
      </c>
      <c r="BT84" s="927">
        <v>1.7234342466616013</v>
      </c>
      <c r="BU84" s="927">
        <v>0.33253818776109123</v>
      </c>
      <c r="BV84" s="911" t="s">
        <v>1325</v>
      </c>
      <c r="BW84" s="911" t="s">
        <v>1325</v>
      </c>
      <c r="BX84" s="911" t="s">
        <v>1325</v>
      </c>
      <c r="BY84" s="911" t="s">
        <v>1325</v>
      </c>
      <c r="BZ84" s="911" t="s">
        <v>1325</v>
      </c>
      <c r="CA84" s="914">
        <v>18</v>
      </c>
      <c r="CB84" s="911" t="s">
        <v>1325</v>
      </c>
      <c r="CC84" s="916">
        <v>6.21</v>
      </c>
      <c r="CD84" s="917">
        <v>1.62</v>
      </c>
      <c r="CE84" s="917">
        <v>0</v>
      </c>
      <c r="CF84" s="917">
        <v>0</v>
      </c>
      <c r="CG84" s="917">
        <v>0</v>
      </c>
      <c r="CH84" s="917">
        <v>2.2999999999999998</v>
      </c>
      <c r="CI84" s="921">
        <v>0.6</v>
      </c>
      <c r="CJ84" s="911" t="s">
        <v>1325</v>
      </c>
      <c r="CK84" s="911">
        <v>11</v>
      </c>
      <c r="CL84" s="911">
        <v>16</v>
      </c>
      <c r="CM84" s="911" t="s">
        <v>1325</v>
      </c>
      <c r="CN84" s="911">
        <v>39</v>
      </c>
      <c r="CO84" s="911">
        <v>128</v>
      </c>
      <c r="CP84" s="911">
        <v>10</v>
      </c>
      <c r="CQ84" s="926">
        <v>1.1621236363243388</v>
      </c>
      <c r="CR84" s="926">
        <v>0.55561677318532887</v>
      </c>
      <c r="CS84" s="926">
        <v>1.3408638556829475</v>
      </c>
      <c r="CT84" s="926">
        <v>0.47185136659569488</v>
      </c>
      <c r="CU84" s="926">
        <v>1.5394121305015593</v>
      </c>
      <c r="CV84" s="927">
        <v>0.86343638643177389</v>
      </c>
      <c r="CW84" s="926">
        <v>0.60008962869701232</v>
      </c>
      <c r="CX84" s="922" t="s">
        <v>878</v>
      </c>
      <c r="CY84" s="923" t="s">
        <v>1471</v>
      </c>
      <c r="CZ84" s="1011" t="s">
        <v>1471</v>
      </c>
      <c r="DA84" s="1011" t="s">
        <v>1471</v>
      </c>
      <c r="DB84" s="922" t="s">
        <v>878</v>
      </c>
      <c r="DC84" s="923" t="s">
        <v>1471</v>
      </c>
      <c r="DD84" s="1016" t="s">
        <v>1471</v>
      </c>
      <c r="DE84" s="1016" t="s">
        <v>1471</v>
      </c>
      <c r="DF84" s="922" t="s">
        <v>878</v>
      </c>
      <c r="DG84" s="923" t="s">
        <v>1471</v>
      </c>
      <c r="DH84" s="922" t="s">
        <v>878</v>
      </c>
      <c r="DI84" s="924" t="s">
        <v>1471</v>
      </c>
    </row>
    <row r="85" spans="1:113">
      <c r="A85" s="952" t="s">
        <v>88</v>
      </c>
      <c r="B85" s="910" t="s">
        <v>568</v>
      </c>
      <c r="C85" s="910"/>
      <c r="D85" s="911" t="s">
        <v>1325</v>
      </c>
      <c r="E85" s="911" t="s">
        <v>1325</v>
      </c>
      <c r="F85" s="911" t="s">
        <v>1325</v>
      </c>
      <c r="G85" s="911" t="s">
        <v>1325</v>
      </c>
      <c r="H85" s="911">
        <v>21</v>
      </c>
      <c r="I85" s="911">
        <v>82</v>
      </c>
      <c r="J85" s="911">
        <v>18</v>
      </c>
      <c r="K85" s="926"/>
      <c r="L85" s="926"/>
      <c r="M85" s="926">
        <v>1.9475497806240791</v>
      </c>
      <c r="N85" s="926"/>
      <c r="O85" s="912">
        <v>1.2634991273706853</v>
      </c>
      <c r="P85" s="926">
        <v>0.59317407667306177</v>
      </c>
      <c r="Q85" s="912">
        <v>1.4139824395402363</v>
      </c>
      <c r="R85" s="911" t="s">
        <v>1325</v>
      </c>
      <c r="S85" s="911" t="s">
        <v>1325</v>
      </c>
      <c r="T85" s="911" t="s">
        <v>1325</v>
      </c>
      <c r="U85" s="911" t="s">
        <v>1325</v>
      </c>
      <c r="V85" s="911" t="s">
        <v>1325</v>
      </c>
      <c r="W85" s="914">
        <v>12</v>
      </c>
      <c r="X85" s="911" t="s">
        <v>1325</v>
      </c>
      <c r="Y85" s="916"/>
      <c r="Z85" s="917"/>
      <c r="AA85" s="917">
        <v>0</v>
      </c>
      <c r="AB85" s="917"/>
      <c r="AC85" s="917">
        <v>0</v>
      </c>
      <c r="AD85" s="917">
        <v>9.2799999999999994</v>
      </c>
      <c r="AE85" s="918">
        <v>1.08</v>
      </c>
      <c r="AF85" s="911" t="s">
        <v>1325</v>
      </c>
      <c r="AG85" s="911" t="s">
        <v>1325</v>
      </c>
      <c r="AH85" s="911" t="s">
        <v>1325</v>
      </c>
      <c r="AI85" s="911" t="s">
        <v>1325</v>
      </c>
      <c r="AJ85" s="911" t="s">
        <v>1325</v>
      </c>
      <c r="AK85" s="911" t="s">
        <v>1325</v>
      </c>
      <c r="AL85" s="911" t="s">
        <v>1325</v>
      </c>
      <c r="AM85" s="916"/>
      <c r="AN85" s="917"/>
      <c r="AO85" s="917">
        <v>3.07</v>
      </c>
      <c r="AP85" s="917"/>
      <c r="AQ85" s="917">
        <v>0.82</v>
      </c>
      <c r="AR85" s="917">
        <v>0.14000000000000001</v>
      </c>
      <c r="AS85" s="918">
        <v>1.1599999999999999</v>
      </c>
      <c r="AT85" s="911" t="s">
        <v>1325</v>
      </c>
      <c r="AU85" s="911" t="s">
        <v>1325</v>
      </c>
      <c r="AV85" s="911" t="s">
        <v>1325</v>
      </c>
      <c r="AW85" s="911" t="s">
        <v>1325</v>
      </c>
      <c r="AX85" s="911" t="s">
        <v>1325</v>
      </c>
      <c r="AY85" s="911" t="s">
        <v>1325</v>
      </c>
      <c r="AZ85" s="911" t="s">
        <v>1325</v>
      </c>
      <c r="BA85" s="916"/>
      <c r="BB85" s="917"/>
      <c r="BC85" s="917">
        <v>15.98</v>
      </c>
      <c r="BD85" s="917"/>
      <c r="BE85" s="917">
        <v>0.68</v>
      </c>
      <c r="BF85" s="917">
        <v>0.39</v>
      </c>
      <c r="BG85" s="921">
        <v>0.98</v>
      </c>
      <c r="BH85" s="911" t="s">
        <v>1325</v>
      </c>
      <c r="BI85" s="911" t="s">
        <v>1325</v>
      </c>
      <c r="BJ85" s="911" t="s">
        <v>1325</v>
      </c>
      <c r="BK85" s="911" t="s">
        <v>1325</v>
      </c>
      <c r="BL85" s="911" t="s">
        <v>1325</v>
      </c>
      <c r="BM85" s="911">
        <v>21</v>
      </c>
      <c r="BN85" s="911" t="s">
        <v>1325</v>
      </c>
      <c r="BO85" s="927"/>
      <c r="BP85" s="926"/>
      <c r="BQ85" s="926">
        <v>0</v>
      </c>
      <c r="BR85" s="926"/>
      <c r="BS85" s="926">
        <v>0.33044831191093371</v>
      </c>
      <c r="BT85" s="927">
        <v>2.5610008921443486</v>
      </c>
      <c r="BU85" s="927">
        <v>2.2349375055954548</v>
      </c>
      <c r="BV85" s="911" t="s">
        <v>1325</v>
      </c>
      <c r="BW85" s="911" t="s">
        <v>1325</v>
      </c>
      <c r="BX85" s="911" t="s">
        <v>1325</v>
      </c>
      <c r="BY85" s="911" t="s">
        <v>1325</v>
      </c>
      <c r="BZ85" s="911" t="s">
        <v>1325</v>
      </c>
      <c r="CA85" s="911" t="s">
        <v>1325</v>
      </c>
      <c r="CB85" s="911" t="s">
        <v>1325</v>
      </c>
      <c r="CC85" s="916"/>
      <c r="CD85" s="917"/>
      <c r="CE85" s="917">
        <v>0</v>
      </c>
      <c r="CF85" s="917"/>
      <c r="CG85" s="917">
        <v>2.72</v>
      </c>
      <c r="CH85" s="917">
        <v>0.99</v>
      </c>
      <c r="CI85" s="921">
        <v>0</v>
      </c>
      <c r="CJ85" s="911" t="s">
        <v>1325</v>
      </c>
      <c r="CK85" s="911" t="s">
        <v>1325</v>
      </c>
      <c r="CL85" s="911" t="s">
        <v>1325</v>
      </c>
      <c r="CM85" s="911" t="s">
        <v>1325</v>
      </c>
      <c r="CN85" s="911">
        <v>14</v>
      </c>
      <c r="CO85" s="911">
        <v>29</v>
      </c>
      <c r="CP85" s="911" t="s">
        <v>1325</v>
      </c>
      <c r="CQ85" s="926"/>
      <c r="CR85" s="926"/>
      <c r="CS85" s="926">
        <v>1.6440707696818113</v>
      </c>
      <c r="CT85" s="926"/>
      <c r="CU85" s="926">
        <v>2.1034296115046391</v>
      </c>
      <c r="CV85" s="927">
        <v>0.37364636538100476</v>
      </c>
      <c r="CW85" s="926">
        <v>1.5224734903390216</v>
      </c>
      <c r="CX85" s="922" t="s">
        <v>878</v>
      </c>
      <c r="CY85" s="923" t="s">
        <v>1471</v>
      </c>
      <c r="CZ85" s="1011" t="s">
        <v>1471</v>
      </c>
      <c r="DA85" s="1011" t="s">
        <v>1471</v>
      </c>
      <c r="DB85" s="922" t="s">
        <v>792</v>
      </c>
      <c r="DC85" s="923" t="s">
        <v>1472</v>
      </c>
      <c r="DD85" s="1016" t="s">
        <v>878</v>
      </c>
      <c r="DE85" s="1016" t="s">
        <v>792</v>
      </c>
      <c r="DF85" s="922" t="s">
        <v>878</v>
      </c>
      <c r="DG85" s="923" t="s">
        <v>1471</v>
      </c>
      <c r="DH85" s="922" t="s">
        <v>878</v>
      </c>
      <c r="DI85" s="924" t="s">
        <v>1471</v>
      </c>
    </row>
    <row r="86" spans="1:113">
      <c r="A86" s="952" t="s">
        <v>226</v>
      </c>
      <c r="B86" s="910" t="s">
        <v>688</v>
      </c>
      <c r="C86" s="910"/>
      <c r="D86" s="911" t="s">
        <v>1325</v>
      </c>
      <c r="E86" s="911" t="s">
        <v>1325</v>
      </c>
      <c r="F86" s="911" t="s">
        <v>1325</v>
      </c>
      <c r="G86" s="911" t="s">
        <v>1325</v>
      </c>
      <c r="H86" s="911" t="s">
        <v>1325</v>
      </c>
      <c r="I86" s="911">
        <v>164</v>
      </c>
      <c r="J86" s="911">
        <v>13</v>
      </c>
      <c r="K86" s="926">
        <v>3.6356717987291618</v>
      </c>
      <c r="L86" s="926">
        <v>0.72460068041353853</v>
      </c>
      <c r="M86" s="926">
        <v>1.5527617967219336</v>
      </c>
      <c r="N86" s="926"/>
      <c r="O86" s="912">
        <v>0.46943430265894065</v>
      </c>
      <c r="P86" s="926">
        <v>0.91480423138365174</v>
      </c>
      <c r="Q86" s="912">
        <v>2.2199712916551695</v>
      </c>
      <c r="R86" s="911" t="s">
        <v>1325</v>
      </c>
      <c r="S86" s="911" t="s">
        <v>1325</v>
      </c>
      <c r="T86" s="911" t="s">
        <v>1325</v>
      </c>
      <c r="U86" s="911" t="s">
        <v>1325</v>
      </c>
      <c r="V86" s="911" t="s">
        <v>1325</v>
      </c>
      <c r="W86" s="914">
        <v>11</v>
      </c>
      <c r="X86" s="911" t="s">
        <v>1325</v>
      </c>
      <c r="Y86" s="916">
        <v>0</v>
      </c>
      <c r="Z86" s="917">
        <v>0</v>
      </c>
      <c r="AA86" s="917">
        <v>0</v>
      </c>
      <c r="AB86" s="917"/>
      <c r="AC86" s="917">
        <v>0</v>
      </c>
      <c r="AD86" s="917">
        <v>2.5499999999999998</v>
      </c>
      <c r="AE86" s="918">
        <v>3.93</v>
      </c>
      <c r="AF86" s="911" t="s">
        <v>1325</v>
      </c>
      <c r="AG86" s="911" t="s">
        <v>1325</v>
      </c>
      <c r="AH86" s="911" t="s">
        <v>1325</v>
      </c>
      <c r="AI86" s="911" t="s">
        <v>1325</v>
      </c>
      <c r="AJ86" s="911" t="s">
        <v>1325</v>
      </c>
      <c r="AK86" s="914">
        <v>21</v>
      </c>
      <c r="AL86" s="911" t="s">
        <v>1325</v>
      </c>
      <c r="AM86" s="916">
        <v>8.66</v>
      </c>
      <c r="AN86" s="917">
        <v>1.25</v>
      </c>
      <c r="AO86" s="917">
        <v>0</v>
      </c>
      <c r="AP86" s="917"/>
      <c r="AQ86" s="917">
        <v>1.23</v>
      </c>
      <c r="AR86" s="917">
        <v>0.66</v>
      </c>
      <c r="AS86" s="918">
        <v>1.06</v>
      </c>
      <c r="AT86" s="911" t="s">
        <v>1325</v>
      </c>
      <c r="AU86" s="911" t="s">
        <v>1325</v>
      </c>
      <c r="AV86" s="911" t="s">
        <v>1325</v>
      </c>
      <c r="AW86" s="911" t="s">
        <v>1325</v>
      </c>
      <c r="AX86" s="911" t="s">
        <v>1325</v>
      </c>
      <c r="AY86" s="911" t="s">
        <v>1325</v>
      </c>
      <c r="AZ86" s="911" t="s">
        <v>1325</v>
      </c>
      <c r="BA86" s="916">
        <v>0</v>
      </c>
      <c r="BB86" s="917">
        <v>0</v>
      </c>
      <c r="BC86" s="917">
        <v>14.93</v>
      </c>
      <c r="BD86" s="917"/>
      <c r="BE86" s="917">
        <v>0</v>
      </c>
      <c r="BF86" s="917">
        <v>0.36</v>
      </c>
      <c r="BG86" s="921">
        <v>4.8099999999999996</v>
      </c>
      <c r="BH86" s="911" t="s">
        <v>1325</v>
      </c>
      <c r="BI86" s="911" t="s">
        <v>1325</v>
      </c>
      <c r="BJ86" s="911" t="s">
        <v>1325</v>
      </c>
      <c r="BK86" s="911" t="s">
        <v>1325</v>
      </c>
      <c r="BL86" s="911" t="s">
        <v>1325</v>
      </c>
      <c r="BM86" s="911">
        <v>50</v>
      </c>
      <c r="BN86" s="911" t="s">
        <v>1325</v>
      </c>
      <c r="BO86" s="927">
        <v>3.9028918963974655</v>
      </c>
      <c r="BP86" s="926">
        <v>0</v>
      </c>
      <c r="BQ86" s="926">
        <v>2.6051948519814676</v>
      </c>
      <c r="BR86" s="926"/>
      <c r="BS86" s="926">
        <v>0.23715109550172558</v>
      </c>
      <c r="BT86" s="927">
        <v>0.87052426097896318</v>
      </c>
      <c r="BU86" s="927">
        <v>2.8454768366333676</v>
      </c>
      <c r="BV86" s="911" t="s">
        <v>1325</v>
      </c>
      <c r="BW86" s="911" t="s">
        <v>1325</v>
      </c>
      <c r="BX86" s="911" t="s">
        <v>1325</v>
      </c>
      <c r="BY86" s="911" t="s">
        <v>1325</v>
      </c>
      <c r="BZ86" s="911" t="s">
        <v>1325</v>
      </c>
      <c r="CA86" s="914">
        <v>10</v>
      </c>
      <c r="CB86" s="911" t="s">
        <v>1325</v>
      </c>
      <c r="CC86" s="916">
        <v>0</v>
      </c>
      <c r="CD86" s="917">
        <v>6.51</v>
      </c>
      <c r="CE86" s="917">
        <v>0</v>
      </c>
      <c r="CF86" s="917"/>
      <c r="CG86" s="917">
        <v>1.1499999999999999</v>
      </c>
      <c r="CH86" s="917">
        <v>0.55000000000000004</v>
      </c>
      <c r="CI86" s="921">
        <v>0</v>
      </c>
      <c r="CJ86" s="911" t="s">
        <v>1325</v>
      </c>
      <c r="CK86" s="911" t="s">
        <v>1325</v>
      </c>
      <c r="CL86" s="911" t="s">
        <v>1325</v>
      </c>
      <c r="CM86" s="911" t="s">
        <v>1325</v>
      </c>
      <c r="CN86" s="911" t="s">
        <v>1325</v>
      </c>
      <c r="CO86" s="911">
        <v>54</v>
      </c>
      <c r="CP86" s="911" t="s">
        <v>1325</v>
      </c>
      <c r="CQ86" s="926">
        <v>4.4898085746811667</v>
      </c>
      <c r="CR86" s="926">
        <v>0.65978316070696075</v>
      </c>
      <c r="CS86" s="926">
        <v>0</v>
      </c>
      <c r="CT86" s="926"/>
      <c r="CU86" s="926">
        <v>0.58887165268642949</v>
      </c>
      <c r="CV86" s="927">
        <v>1.4896321869449785</v>
      </c>
      <c r="CW86" s="926">
        <v>1.1682801125337454</v>
      </c>
      <c r="CX86" s="922" t="s">
        <v>878</v>
      </c>
      <c r="CY86" s="923" t="s">
        <v>1471</v>
      </c>
      <c r="CZ86" s="1011" t="s">
        <v>1471</v>
      </c>
      <c r="DA86" s="1011" t="s">
        <v>1471</v>
      </c>
      <c r="DB86" s="922" t="s">
        <v>878</v>
      </c>
      <c r="DC86" s="923" t="s">
        <v>1471</v>
      </c>
      <c r="DD86" s="1016" t="s">
        <v>1471</v>
      </c>
      <c r="DE86" s="1016" t="s">
        <v>1471</v>
      </c>
      <c r="DF86" s="922" t="s">
        <v>878</v>
      </c>
      <c r="DG86" s="923" t="s">
        <v>1471</v>
      </c>
      <c r="DH86" s="922" t="s">
        <v>878</v>
      </c>
      <c r="DI86" s="924" t="s">
        <v>1471</v>
      </c>
    </row>
    <row r="87" spans="1:113">
      <c r="A87" s="952" t="s">
        <v>306</v>
      </c>
      <c r="B87" s="910" t="s">
        <v>711</v>
      </c>
      <c r="C87" s="910"/>
      <c r="D87" s="911" t="s">
        <v>1325</v>
      </c>
      <c r="E87" s="911" t="s">
        <v>1325</v>
      </c>
      <c r="F87" s="911" t="s">
        <v>1325</v>
      </c>
      <c r="G87" s="911" t="s">
        <v>1325</v>
      </c>
      <c r="H87" s="911" t="s">
        <v>1325</v>
      </c>
      <c r="I87" s="911" t="s">
        <v>1325</v>
      </c>
      <c r="J87" s="911" t="s">
        <v>1325</v>
      </c>
      <c r="K87" s="926">
        <v>0</v>
      </c>
      <c r="L87" s="926"/>
      <c r="M87" s="926"/>
      <c r="N87" s="926"/>
      <c r="O87" s="912"/>
      <c r="P87" s="926"/>
      <c r="Q87" s="912"/>
      <c r="R87" s="911" t="s">
        <v>1325</v>
      </c>
      <c r="S87" s="911" t="s">
        <v>1325</v>
      </c>
      <c r="T87" s="911" t="s">
        <v>1325</v>
      </c>
      <c r="U87" s="911" t="s">
        <v>1325</v>
      </c>
      <c r="V87" s="911" t="s">
        <v>1325</v>
      </c>
      <c r="W87" s="911" t="s">
        <v>1325</v>
      </c>
      <c r="X87" s="911" t="s">
        <v>1325</v>
      </c>
      <c r="Y87" s="916">
        <v>0</v>
      </c>
      <c r="Z87" s="917"/>
      <c r="AA87" s="917"/>
      <c r="AB87" s="917"/>
      <c r="AC87" s="917"/>
      <c r="AD87" s="917"/>
      <c r="AE87" s="918"/>
      <c r="AF87" s="911" t="s">
        <v>1325</v>
      </c>
      <c r="AG87" s="911" t="s">
        <v>1325</v>
      </c>
      <c r="AH87" s="911" t="s">
        <v>1325</v>
      </c>
      <c r="AI87" s="911" t="s">
        <v>1325</v>
      </c>
      <c r="AJ87" s="911" t="s">
        <v>1325</v>
      </c>
      <c r="AK87" s="911" t="s">
        <v>1325</v>
      </c>
      <c r="AL87" s="911" t="s">
        <v>1325</v>
      </c>
      <c r="AM87" s="916">
        <v>0</v>
      </c>
      <c r="AN87" s="917"/>
      <c r="AO87" s="917"/>
      <c r="AP87" s="917"/>
      <c r="AQ87" s="917"/>
      <c r="AR87" s="917"/>
      <c r="AS87" s="918"/>
      <c r="AT87" s="911" t="s">
        <v>1325</v>
      </c>
      <c r="AU87" s="911" t="s">
        <v>1325</v>
      </c>
      <c r="AV87" s="911" t="s">
        <v>1325</v>
      </c>
      <c r="AW87" s="911" t="s">
        <v>1325</v>
      </c>
      <c r="AX87" s="911" t="s">
        <v>1325</v>
      </c>
      <c r="AY87" s="911" t="s">
        <v>1325</v>
      </c>
      <c r="AZ87" s="911" t="s">
        <v>1325</v>
      </c>
      <c r="BA87" s="916">
        <v>0</v>
      </c>
      <c r="BB87" s="917"/>
      <c r="BC87" s="917"/>
      <c r="BD87" s="917"/>
      <c r="BE87" s="917"/>
      <c r="BF87" s="917"/>
      <c r="BG87" s="921"/>
      <c r="BH87" s="911" t="s">
        <v>1325</v>
      </c>
      <c r="BI87" s="911" t="s">
        <v>1325</v>
      </c>
      <c r="BJ87" s="911" t="s">
        <v>1325</v>
      </c>
      <c r="BK87" s="911" t="s">
        <v>1325</v>
      </c>
      <c r="BL87" s="911" t="s">
        <v>1325</v>
      </c>
      <c r="BM87" s="911" t="s">
        <v>1325</v>
      </c>
      <c r="BN87" s="911" t="s">
        <v>1325</v>
      </c>
      <c r="BO87" s="927">
        <v>0</v>
      </c>
      <c r="BP87" s="926"/>
      <c r="BQ87" s="926"/>
      <c r="BR87" s="926"/>
      <c r="BS87" s="926"/>
      <c r="BT87" s="927"/>
      <c r="BU87" s="927"/>
      <c r="BV87" s="911" t="s">
        <v>1325</v>
      </c>
      <c r="BW87" s="911" t="s">
        <v>1325</v>
      </c>
      <c r="BX87" s="911" t="s">
        <v>1325</v>
      </c>
      <c r="BY87" s="911" t="s">
        <v>1325</v>
      </c>
      <c r="BZ87" s="911" t="s">
        <v>1325</v>
      </c>
      <c r="CA87" s="911" t="s">
        <v>1325</v>
      </c>
      <c r="CB87" s="911" t="s">
        <v>1325</v>
      </c>
      <c r="CC87" s="916">
        <v>0</v>
      </c>
      <c r="CD87" s="917"/>
      <c r="CE87" s="917"/>
      <c r="CF87" s="917"/>
      <c r="CG87" s="917"/>
      <c r="CH87" s="917"/>
      <c r="CI87" s="921"/>
      <c r="CJ87" s="911" t="s">
        <v>1325</v>
      </c>
      <c r="CK87" s="911" t="s">
        <v>1325</v>
      </c>
      <c r="CL87" s="911" t="s">
        <v>1325</v>
      </c>
      <c r="CM87" s="911" t="s">
        <v>1325</v>
      </c>
      <c r="CN87" s="911" t="s">
        <v>1325</v>
      </c>
      <c r="CO87" s="911" t="s">
        <v>1325</v>
      </c>
      <c r="CP87" s="911" t="s">
        <v>1325</v>
      </c>
      <c r="CQ87" s="927">
        <v>0</v>
      </c>
      <c r="CR87" s="926"/>
      <c r="CS87" s="926"/>
      <c r="CT87" s="926"/>
      <c r="CU87" s="926"/>
      <c r="CV87" s="927"/>
      <c r="CW87" s="926"/>
      <c r="CX87" s="922" t="s">
        <v>878</v>
      </c>
      <c r="CY87" s="923" t="s">
        <v>1471</v>
      </c>
      <c r="CZ87" s="1011" t="s">
        <v>1471</v>
      </c>
      <c r="DA87" s="1011" t="s">
        <v>1471</v>
      </c>
      <c r="DB87" s="922" t="s">
        <v>878</v>
      </c>
      <c r="DC87" s="923" t="s">
        <v>1471</v>
      </c>
      <c r="DD87" s="1016" t="s">
        <v>1471</v>
      </c>
      <c r="DE87" s="1016" t="s">
        <v>1471</v>
      </c>
      <c r="DF87" s="922" t="s">
        <v>878</v>
      </c>
      <c r="DG87" s="923" t="s">
        <v>1471</v>
      </c>
      <c r="DH87" s="922" t="s">
        <v>878</v>
      </c>
      <c r="DI87" s="924" t="s">
        <v>1471</v>
      </c>
    </row>
    <row r="88" spans="1:113">
      <c r="A88" s="952" t="s">
        <v>468</v>
      </c>
      <c r="B88" s="910" t="s">
        <v>542</v>
      </c>
      <c r="C88" s="910"/>
      <c r="D88" s="911" t="s">
        <v>1325</v>
      </c>
      <c r="E88" s="911" t="s">
        <v>1325</v>
      </c>
      <c r="F88" s="911" t="s">
        <v>1325</v>
      </c>
      <c r="G88" s="911" t="s">
        <v>1325</v>
      </c>
      <c r="H88" s="911" t="s">
        <v>1325</v>
      </c>
      <c r="I88" s="911" t="s">
        <v>1325</v>
      </c>
      <c r="J88" s="911" t="s">
        <v>1325</v>
      </c>
      <c r="K88" s="926"/>
      <c r="L88" s="926"/>
      <c r="M88" s="926"/>
      <c r="N88" s="926"/>
      <c r="O88" s="912"/>
      <c r="P88" s="927">
        <v>2.8459938690869748</v>
      </c>
      <c r="Q88" s="912"/>
      <c r="R88" s="911" t="s">
        <v>1325</v>
      </c>
      <c r="S88" s="911" t="s">
        <v>1325</v>
      </c>
      <c r="T88" s="911" t="s">
        <v>1325</v>
      </c>
      <c r="U88" s="911" t="s">
        <v>1325</v>
      </c>
      <c r="V88" s="911" t="s">
        <v>1325</v>
      </c>
      <c r="W88" s="911" t="s">
        <v>1325</v>
      </c>
      <c r="X88" s="911" t="s">
        <v>1325</v>
      </c>
      <c r="Y88" s="916"/>
      <c r="Z88" s="917"/>
      <c r="AA88" s="917"/>
      <c r="AB88" s="917"/>
      <c r="AC88" s="917"/>
      <c r="AD88" s="917">
        <v>11.09</v>
      </c>
      <c r="AE88" s="918"/>
      <c r="AF88" s="911" t="s">
        <v>1325</v>
      </c>
      <c r="AG88" s="911" t="s">
        <v>1325</v>
      </c>
      <c r="AH88" s="911" t="s">
        <v>1325</v>
      </c>
      <c r="AI88" s="911" t="s">
        <v>1325</v>
      </c>
      <c r="AJ88" s="911" t="s">
        <v>1325</v>
      </c>
      <c r="AK88" s="911" t="s">
        <v>1325</v>
      </c>
      <c r="AL88" s="911" t="s">
        <v>1325</v>
      </c>
      <c r="AM88" s="916"/>
      <c r="AN88" s="917"/>
      <c r="AO88" s="917"/>
      <c r="AP88" s="917"/>
      <c r="AQ88" s="917"/>
      <c r="AR88" s="917">
        <v>0</v>
      </c>
      <c r="AS88" s="918"/>
      <c r="AT88" s="911" t="s">
        <v>1325</v>
      </c>
      <c r="AU88" s="911" t="s">
        <v>1325</v>
      </c>
      <c r="AV88" s="911" t="s">
        <v>1325</v>
      </c>
      <c r="AW88" s="911" t="s">
        <v>1325</v>
      </c>
      <c r="AX88" s="911" t="s">
        <v>1325</v>
      </c>
      <c r="AY88" s="911" t="s">
        <v>1325</v>
      </c>
      <c r="AZ88" s="911" t="s">
        <v>1325</v>
      </c>
      <c r="BA88" s="916"/>
      <c r="BB88" s="917"/>
      <c r="BC88" s="917"/>
      <c r="BD88" s="917"/>
      <c r="BE88" s="917"/>
      <c r="BF88" s="917">
        <v>0</v>
      </c>
      <c r="BG88" s="921"/>
      <c r="BH88" s="911" t="s">
        <v>1325</v>
      </c>
      <c r="BI88" s="911" t="s">
        <v>1325</v>
      </c>
      <c r="BJ88" s="911" t="s">
        <v>1325</v>
      </c>
      <c r="BK88" s="911" t="s">
        <v>1325</v>
      </c>
      <c r="BL88" s="911" t="s">
        <v>1325</v>
      </c>
      <c r="BM88" s="911" t="s">
        <v>1325</v>
      </c>
      <c r="BN88" s="911" t="s">
        <v>1325</v>
      </c>
      <c r="BO88" s="927"/>
      <c r="BP88" s="926"/>
      <c r="BQ88" s="926"/>
      <c r="BR88" s="926"/>
      <c r="BS88" s="926"/>
      <c r="BT88" s="927">
        <v>2.2825298881604321</v>
      </c>
      <c r="BU88" s="927"/>
      <c r="BV88" s="911" t="s">
        <v>1325</v>
      </c>
      <c r="BW88" s="911" t="s">
        <v>1325</v>
      </c>
      <c r="BX88" s="911" t="s">
        <v>1325</v>
      </c>
      <c r="BY88" s="911" t="s">
        <v>1325</v>
      </c>
      <c r="BZ88" s="911" t="s">
        <v>1325</v>
      </c>
      <c r="CA88" s="911" t="s">
        <v>1325</v>
      </c>
      <c r="CB88" s="911" t="s">
        <v>1325</v>
      </c>
      <c r="CC88" s="916"/>
      <c r="CD88" s="917"/>
      <c r="CE88" s="917"/>
      <c r="CF88" s="917"/>
      <c r="CG88" s="917"/>
      <c r="CH88" s="917">
        <v>7.99</v>
      </c>
      <c r="CI88" s="921"/>
      <c r="CJ88" s="911" t="s">
        <v>1325</v>
      </c>
      <c r="CK88" s="911" t="s">
        <v>1325</v>
      </c>
      <c r="CL88" s="911" t="s">
        <v>1325</v>
      </c>
      <c r="CM88" s="911" t="s">
        <v>1325</v>
      </c>
      <c r="CN88" s="911" t="s">
        <v>1325</v>
      </c>
      <c r="CO88" s="911" t="s">
        <v>1325</v>
      </c>
      <c r="CP88" s="911" t="s">
        <v>1325</v>
      </c>
      <c r="CQ88" s="926"/>
      <c r="CR88" s="926"/>
      <c r="CS88" s="926"/>
      <c r="CT88" s="926"/>
      <c r="CU88" s="926"/>
      <c r="CV88" s="927">
        <v>2.3671243834155447</v>
      </c>
      <c r="CW88" s="926"/>
      <c r="CX88" s="922" t="s">
        <v>878</v>
      </c>
      <c r="CY88" s="923" t="s">
        <v>1471</v>
      </c>
      <c r="CZ88" s="1011" t="s">
        <v>1471</v>
      </c>
      <c r="DA88" s="1011" t="s">
        <v>1471</v>
      </c>
      <c r="DB88" s="922" t="s">
        <v>878</v>
      </c>
      <c r="DC88" s="923" t="s">
        <v>1471</v>
      </c>
      <c r="DD88" s="1016" t="s">
        <v>1471</v>
      </c>
      <c r="DE88" s="1016" t="s">
        <v>1471</v>
      </c>
      <c r="DF88" s="922" t="s">
        <v>878</v>
      </c>
      <c r="DG88" s="923" t="s">
        <v>1471</v>
      </c>
      <c r="DH88" s="922" t="s">
        <v>878</v>
      </c>
      <c r="DI88" s="924" t="s">
        <v>1471</v>
      </c>
    </row>
    <row r="89" spans="1:113">
      <c r="A89" s="952" t="s">
        <v>22</v>
      </c>
      <c r="B89" s="910" t="s">
        <v>730</v>
      </c>
      <c r="C89" s="910"/>
      <c r="D89" s="911" t="s">
        <v>1325</v>
      </c>
      <c r="E89" s="911" t="s">
        <v>1325</v>
      </c>
      <c r="F89" s="911" t="s">
        <v>1325</v>
      </c>
      <c r="G89" s="911" t="s">
        <v>1325</v>
      </c>
      <c r="H89" s="911" t="s">
        <v>1325</v>
      </c>
      <c r="I89" s="911">
        <v>29</v>
      </c>
      <c r="J89" s="911" t="s">
        <v>1325</v>
      </c>
      <c r="K89" s="926"/>
      <c r="L89" s="926">
        <v>0</v>
      </c>
      <c r="M89" s="926"/>
      <c r="N89" s="926"/>
      <c r="O89" s="912">
        <v>0</v>
      </c>
      <c r="P89" s="927">
        <v>2.5732890817432885</v>
      </c>
      <c r="Q89" s="912">
        <v>2.2346919374229777</v>
      </c>
      <c r="R89" s="911" t="s">
        <v>1325</v>
      </c>
      <c r="S89" s="911" t="s">
        <v>1325</v>
      </c>
      <c r="T89" s="911" t="s">
        <v>1325</v>
      </c>
      <c r="U89" s="911" t="s">
        <v>1325</v>
      </c>
      <c r="V89" s="911" t="s">
        <v>1325</v>
      </c>
      <c r="W89" s="911" t="s">
        <v>1325</v>
      </c>
      <c r="X89" s="911" t="s">
        <v>1325</v>
      </c>
      <c r="Y89" s="916"/>
      <c r="Z89" s="917">
        <v>0</v>
      </c>
      <c r="AA89" s="917"/>
      <c r="AB89" s="917"/>
      <c r="AC89" s="917">
        <v>0</v>
      </c>
      <c r="AD89" s="917">
        <v>0.42</v>
      </c>
      <c r="AE89" s="918">
        <v>23.82</v>
      </c>
      <c r="AF89" s="911" t="s">
        <v>1325</v>
      </c>
      <c r="AG89" s="911" t="s">
        <v>1325</v>
      </c>
      <c r="AH89" s="911" t="s">
        <v>1325</v>
      </c>
      <c r="AI89" s="911" t="s">
        <v>1325</v>
      </c>
      <c r="AJ89" s="911" t="s">
        <v>1325</v>
      </c>
      <c r="AK89" s="911" t="s">
        <v>1325</v>
      </c>
      <c r="AL89" s="911" t="s">
        <v>1325</v>
      </c>
      <c r="AM89" s="916"/>
      <c r="AN89" s="917">
        <v>0</v>
      </c>
      <c r="AO89" s="917"/>
      <c r="AP89" s="917"/>
      <c r="AQ89" s="917">
        <v>0</v>
      </c>
      <c r="AR89" s="917">
        <v>0.28999999999999998</v>
      </c>
      <c r="AS89" s="918">
        <v>0</v>
      </c>
      <c r="AT89" s="911" t="s">
        <v>1325</v>
      </c>
      <c r="AU89" s="911" t="s">
        <v>1325</v>
      </c>
      <c r="AV89" s="911" t="s">
        <v>1325</v>
      </c>
      <c r="AW89" s="911" t="s">
        <v>1325</v>
      </c>
      <c r="AX89" s="911" t="s">
        <v>1325</v>
      </c>
      <c r="AY89" s="911" t="s">
        <v>1325</v>
      </c>
      <c r="AZ89" s="911" t="s">
        <v>1325</v>
      </c>
      <c r="BA89" s="916"/>
      <c r="BB89" s="917">
        <v>0</v>
      </c>
      <c r="BC89" s="917"/>
      <c r="BD89" s="917"/>
      <c r="BE89" s="917">
        <v>0</v>
      </c>
      <c r="BF89" s="917">
        <v>0</v>
      </c>
      <c r="BG89" s="921">
        <v>7.78</v>
      </c>
      <c r="BH89" s="911" t="s">
        <v>1325</v>
      </c>
      <c r="BI89" s="911" t="s">
        <v>1325</v>
      </c>
      <c r="BJ89" s="911" t="s">
        <v>1325</v>
      </c>
      <c r="BK89" s="911" t="s">
        <v>1325</v>
      </c>
      <c r="BL89" s="911" t="s">
        <v>1325</v>
      </c>
      <c r="BM89" s="911" t="s">
        <v>1325</v>
      </c>
      <c r="BN89" s="911" t="s">
        <v>1325</v>
      </c>
      <c r="BO89" s="927"/>
      <c r="BP89" s="926">
        <v>0</v>
      </c>
      <c r="BQ89" s="926"/>
      <c r="BR89" s="926"/>
      <c r="BS89" s="926">
        <v>0</v>
      </c>
      <c r="BT89" s="926">
        <v>2.102964010086346</v>
      </c>
      <c r="BU89" s="926">
        <v>4.7648000702582536</v>
      </c>
      <c r="BV89" s="911" t="s">
        <v>1325</v>
      </c>
      <c r="BW89" s="911" t="s">
        <v>1325</v>
      </c>
      <c r="BX89" s="911" t="s">
        <v>1325</v>
      </c>
      <c r="BY89" s="911" t="s">
        <v>1325</v>
      </c>
      <c r="BZ89" s="911" t="s">
        <v>1325</v>
      </c>
      <c r="CA89" s="911" t="s">
        <v>1325</v>
      </c>
      <c r="CB89" s="911" t="s">
        <v>1325</v>
      </c>
      <c r="CC89" s="916"/>
      <c r="CD89" s="917">
        <v>0</v>
      </c>
      <c r="CE89" s="917"/>
      <c r="CF89" s="917"/>
      <c r="CG89" s="917">
        <v>0</v>
      </c>
      <c r="CH89" s="917">
        <v>0.43</v>
      </c>
      <c r="CI89" s="921">
        <v>0</v>
      </c>
      <c r="CJ89" s="911" t="s">
        <v>1325</v>
      </c>
      <c r="CK89" s="911" t="s">
        <v>1325</v>
      </c>
      <c r="CL89" s="911" t="s">
        <v>1325</v>
      </c>
      <c r="CM89" s="911" t="s">
        <v>1325</v>
      </c>
      <c r="CN89" s="911" t="s">
        <v>1325</v>
      </c>
      <c r="CO89" s="911">
        <v>17</v>
      </c>
      <c r="CP89" s="911" t="s">
        <v>1325</v>
      </c>
      <c r="CQ89" s="926"/>
      <c r="CR89" s="926">
        <v>0</v>
      </c>
      <c r="CS89" s="926"/>
      <c r="CT89" s="926"/>
      <c r="CU89" s="926">
        <v>0</v>
      </c>
      <c r="CV89" s="927">
        <v>4.1094226496471196</v>
      </c>
      <c r="CW89" s="926">
        <v>0</v>
      </c>
      <c r="CX89" s="922" t="s">
        <v>878</v>
      </c>
      <c r="CY89" s="923" t="s">
        <v>1471</v>
      </c>
      <c r="CZ89" s="1011" t="s">
        <v>1471</v>
      </c>
      <c r="DA89" s="1011" t="s">
        <v>1471</v>
      </c>
      <c r="DB89" s="922" t="s">
        <v>878</v>
      </c>
      <c r="DC89" s="923" t="s">
        <v>1471</v>
      </c>
      <c r="DD89" s="1016" t="s">
        <v>1471</v>
      </c>
      <c r="DE89" s="1016" t="s">
        <v>1471</v>
      </c>
      <c r="DF89" s="922" t="s">
        <v>878</v>
      </c>
      <c r="DG89" s="923" t="s">
        <v>1471</v>
      </c>
      <c r="DH89" s="922" t="s">
        <v>878</v>
      </c>
      <c r="DI89" s="924" t="s">
        <v>1471</v>
      </c>
    </row>
    <row r="90" spans="1:113">
      <c r="A90" s="952" t="s">
        <v>1148</v>
      </c>
      <c r="B90" s="910" t="s">
        <v>556</v>
      </c>
      <c r="C90" s="910"/>
      <c r="D90" s="911" t="s">
        <v>1325</v>
      </c>
      <c r="E90" s="911" t="s">
        <v>1325</v>
      </c>
      <c r="F90" s="911" t="s">
        <v>1325</v>
      </c>
      <c r="G90" s="911" t="s">
        <v>1325</v>
      </c>
      <c r="H90" s="911">
        <v>12</v>
      </c>
      <c r="I90" s="911">
        <v>100</v>
      </c>
      <c r="J90" s="911" t="s">
        <v>1325</v>
      </c>
      <c r="K90" s="926">
        <v>1.8288340303523323</v>
      </c>
      <c r="L90" s="926">
        <v>0.38630646272327207</v>
      </c>
      <c r="M90" s="926"/>
      <c r="N90" s="926"/>
      <c r="O90" s="912">
        <v>1.3320374129280248</v>
      </c>
      <c r="P90" s="927">
        <v>0.69321716084202223</v>
      </c>
      <c r="Q90" s="912">
        <v>0.55580145487979815</v>
      </c>
      <c r="R90" s="911" t="s">
        <v>1325</v>
      </c>
      <c r="S90" s="911" t="s">
        <v>1325</v>
      </c>
      <c r="T90" s="911" t="s">
        <v>1325</v>
      </c>
      <c r="U90" s="911" t="s">
        <v>1325</v>
      </c>
      <c r="V90" s="911" t="s">
        <v>1325</v>
      </c>
      <c r="W90" s="911" t="s">
        <v>1325</v>
      </c>
      <c r="X90" s="911" t="s">
        <v>1325</v>
      </c>
      <c r="Y90" s="916">
        <v>0</v>
      </c>
      <c r="Z90" s="917">
        <v>0</v>
      </c>
      <c r="AA90" s="917"/>
      <c r="AB90" s="917"/>
      <c r="AC90" s="917">
        <v>2.09</v>
      </c>
      <c r="AD90" s="917">
        <v>1.29</v>
      </c>
      <c r="AE90" s="918">
        <v>0</v>
      </c>
      <c r="AF90" s="911" t="s">
        <v>1325</v>
      </c>
      <c r="AG90" s="911" t="s">
        <v>1325</v>
      </c>
      <c r="AH90" s="911" t="s">
        <v>1325</v>
      </c>
      <c r="AI90" s="911" t="s">
        <v>1325</v>
      </c>
      <c r="AJ90" s="911" t="s">
        <v>1325</v>
      </c>
      <c r="AK90" s="914">
        <v>11</v>
      </c>
      <c r="AL90" s="911" t="s">
        <v>1325</v>
      </c>
      <c r="AM90" s="916">
        <v>0</v>
      </c>
      <c r="AN90" s="917">
        <v>0</v>
      </c>
      <c r="AO90" s="917"/>
      <c r="AP90" s="917"/>
      <c r="AQ90" s="917">
        <v>1.52</v>
      </c>
      <c r="AR90" s="917">
        <v>1.78</v>
      </c>
      <c r="AS90" s="918">
        <v>0</v>
      </c>
      <c r="AT90" s="911" t="s">
        <v>1325</v>
      </c>
      <c r="AU90" s="911" t="s">
        <v>1325</v>
      </c>
      <c r="AV90" s="911" t="s">
        <v>1325</v>
      </c>
      <c r="AW90" s="911" t="s">
        <v>1325</v>
      </c>
      <c r="AX90" s="911" t="s">
        <v>1325</v>
      </c>
      <c r="AY90" s="914">
        <v>12</v>
      </c>
      <c r="AZ90" s="911" t="s">
        <v>1325</v>
      </c>
      <c r="BA90" s="916">
        <v>6.58</v>
      </c>
      <c r="BB90" s="917">
        <v>0</v>
      </c>
      <c r="BC90" s="917"/>
      <c r="BD90" s="917"/>
      <c r="BE90" s="917">
        <v>0</v>
      </c>
      <c r="BF90" s="917">
        <v>0.47</v>
      </c>
      <c r="BG90" s="921">
        <v>0</v>
      </c>
      <c r="BH90" s="911" t="s">
        <v>1325</v>
      </c>
      <c r="BI90" s="911" t="s">
        <v>1325</v>
      </c>
      <c r="BJ90" s="911" t="s">
        <v>1325</v>
      </c>
      <c r="BK90" s="911" t="s">
        <v>1325</v>
      </c>
      <c r="BL90" s="911" t="s">
        <v>1325</v>
      </c>
      <c r="BM90" s="911">
        <v>22</v>
      </c>
      <c r="BN90" s="911" t="s">
        <v>1325</v>
      </c>
      <c r="BO90" s="927">
        <v>0</v>
      </c>
      <c r="BP90" s="926">
        <v>0</v>
      </c>
      <c r="BQ90" s="926"/>
      <c r="BR90" s="926"/>
      <c r="BS90" s="926">
        <v>1.5976931545152906</v>
      </c>
      <c r="BT90" s="926">
        <v>0.69728885195344559</v>
      </c>
      <c r="BU90" s="926">
        <v>0.50500145514765737</v>
      </c>
      <c r="BV90" s="911" t="s">
        <v>1325</v>
      </c>
      <c r="BW90" s="911" t="s">
        <v>1325</v>
      </c>
      <c r="BX90" s="911" t="s">
        <v>1325</v>
      </c>
      <c r="BY90" s="911" t="s">
        <v>1325</v>
      </c>
      <c r="BZ90" s="911" t="s">
        <v>1325</v>
      </c>
      <c r="CA90" s="911" t="s">
        <v>1325</v>
      </c>
      <c r="CB90" s="911" t="s">
        <v>1325</v>
      </c>
      <c r="CC90" s="916">
        <v>0</v>
      </c>
      <c r="CD90" s="917">
        <v>0</v>
      </c>
      <c r="CE90" s="917"/>
      <c r="CF90" s="917"/>
      <c r="CG90" s="917">
        <v>0</v>
      </c>
      <c r="CH90" s="917">
        <v>0.19</v>
      </c>
      <c r="CI90" s="921">
        <v>0</v>
      </c>
      <c r="CJ90" s="911" t="s">
        <v>1325</v>
      </c>
      <c r="CK90" s="911" t="s">
        <v>1325</v>
      </c>
      <c r="CL90" s="911" t="s">
        <v>1325</v>
      </c>
      <c r="CM90" s="911" t="s">
        <v>1325</v>
      </c>
      <c r="CN90" s="911" t="s">
        <v>1325</v>
      </c>
      <c r="CO90" s="911">
        <v>39</v>
      </c>
      <c r="CP90" s="911" t="s">
        <v>1325</v>
      </c>
      <c r="CQ90" s="926">
        <v>2.8155073982143217</v>
      </c>
      <c r="CR90" s="926">
        <v>0</v>
      </c>
      <c r="CS90" s="926"/>
      <c r="CT90" s="926"/>
      <c r="CU90" s="926">
        <v>1.8591409155848924</v>
      </c>
      <c r="CV90" s="927">
        <v>0.99602998875667081</v>
      </c>
      <c r="CW90" s="926">
        <v>0.68043925601889099</v>
      </c>
      <c r="CX90" s="922" t="s">
        <v>878</v>
      </c>
      <c r="CY90" s="923" t="s">
        <v>1471</v>
      </c>
      <c r="CZ90" s="1011" t="s">
        <v>1471</v>
      </c>
      <c r="DA90" s="1011" t="s">
        <v>1471</v>
      </c>
      <c r="DB90" s="922" t="s">
        <v>878</v>
      </c>
      <c r="DC90" s="923" t="s">
        <v>1471</v>
      </c>
      <c r="DD90" s="1016" t="s">
        <v>1471</v>
      </c>
      <c r="DE90" s="1016" t="s">
        <v>1471</v>
      </c>
      <c r="DF90" s="922" t="s">
        <v>878</v>
      </c>
      <c r="DG90" s="923" t="s">
        <v>1471</v>
      </c>
      <c r="DH90" s="922" t="s">
        <v>878</v>
      </c>
      <c r="DI90" s="924" t="s">
        <v>1471</v>
      </c>
    </row>
    <row r="91" spans="1:113">
      <c r="A91" s="952" t="s">
        <v>335</v>
      </c>
      <c r="B91" s="910" t="s">
        <v>706</v>
      </c>
      <c r="C91" s="910"/>
      <c r="D91" s="911" t="s">
        <v>1325</v>
      </c>
      <c r="E91" s="911" t="s">
        <v>1325</v>
      </c>
      <c r="F91" s="911" t="s">
        <v>1325</v>
      </c>
      <c r="G91" s="911" t="s">
        <v>1325</v>
      </c>
      <c r="H91" s="911" t="s">
        <v>1325</v>
      </c>
      <c r="I91" s="911">
        <v>136</v>
      </c>
      <c r="J91" s="911">
        <v>17</v>
      </c>
      <c r="K91" s="926">
        <v>2.5154628110093653</v>
      </c>
      <c r="L91" s="926">
        <v>0.67563549043276272</v>
      </c>
      <c r="M91" s="926">
        <v>1.5945794206281372</v>
      </c>
      <c r="N91" s="926"/>
      <c r="O91" s="912">
        <v>0.72151112934177175</v>
      </c>
      <c r="P91" s="927">
        <v>0.89827123848280366</v>
      </c>
      <c r="Q91" s="912">
        <v>2.032019799770763</v>
      </c>
      <c r="R91" s="911" t="s">
        <v>1325</v>
      </c>
      <c r="S91" s="911" t="s">
        <v>1325</v>
      </c>
      <c r="T91" s="911" t="s">
        <v>1325</v>
      </c>
      <c r="U91" s="911" t="s">
        <v>1325</v>
      </c>
      <c r="V91" s="911" t="s">
        <v>1325</v>
      </c>
      <c r="W91" s="914">
        <v>13</v>
      </c>
      <c r="X91" s="911" t="s">
        <v>1325</v>
      </c>
      <c r="Y91" s="916">
        <v>0</v>
      </c>
      <c r="Z91" s="917">
        <v>0</v>
      </c>
      <c r="AA91" s="917">
        <v>6.13</v>
      </c>
      <c r="AB91" s="917"/>
      <c r="AC91" s="917">
        <v>0</v>
      </c>
      <c r="AD91" s="917">
        <v>1.54</v>
      </c>
      <c r="AE91" s="918">
        <v>1.48</v>
      </c>
      <c r="AF91" s="911" t="s">
        <v>1325</v>
      </c>
      <c r="AG91" s="911" t="s">
        <v>1325</v>
      </c>
      <c r="AH91" s="911" t="s">
        <v>1325</v>
      </c>
      <c r="AI91" s="911" t="s">
        <v>1325</v>
      </c>
      <c r="AJ91" s="911" t="s">
        <v>1325</v>
      </c>
      <c r="AK91" s="911" t="s">
        <v>1325</v>
      </c>
      <c r="AL91" s="911" t="s">
        <v>1325</v>
      </c>
      <c r="AM91" s="916">
        <v>0</v>
      </c>
      <c r="AN91" s="917">
        <v>0</v>
      </c>
      <c r="AO91" s="917">
        <v>7.17</v>
      </c>
      <c r="AP91" s="917"/>
      <c r="AQ91" s="917">
        <v>0</v>
      </c>
      <c r="AR91" s="917">
        <v>0.82</v>
      </c>
      <c r="AS91" s="918">
        <v>3.86</v>
      </c>
      <c r="AT91" s="911" t="s">
        <v>1325</v>
      </c>
      <c r="AU91" s="911" t="s">
        <v>1325</v>
      </c>
      <c r="AV91" s="911" t="s">
        <v>1325</v>
      </c>
      <c r="AW91" s="911" t="s">
        <v>1325</v>
      </c>
      <c r="AX91" s="911" t="s">
        <v>1325</v>
      </c>
      <c r="AY91" s="914">
        <v>10</v>
      </c>
      <c r="AZ91" s="911" t="s">
        <v>1325</v>
      </c>
      <c r="BA91" s="916">
        <v>2.54</v>
      </c>
      <c r="BB91" s="917">
        <v>0</v>
      </c>
      <c r="BC91" s="917">
        <v>0</v>
      </c>
      <c r="BD91" s="917"/>
      <c r="BE91" s="917">
        <v>3.58</v>
      </c>
      <c r="BF91" s="917">
        <v>0.24</v>
      </c>
      <c r="BG91" s="921">
        <v>4.08</v>
      </c>
      <c r="BH91" s="911" t="s">
        <v>1325</v>
      </c>
      <c r="BI91" s="911" t="s">
        <v>1325</v>
      </c>
      <c r="BJ91" s="911" t="s">
        <v>1325</v>
      </c>
      <c r="BK91" s="911" t="s">
        <v>1325</v>
      </c>
      <c r="BL91" s="911" t="s">
        <v>1325</v>
      </c>
      <c r="BM91" s="911">
        <v>21</v>
      </c>
      <c r="BN91" s="911" t="s">
        <v>1325</v>
      </c>
      <c r="BO91" s="926">
        <v>0</v>
      </c>
      <c r="BP91" s="926">
        <v>1.7369781072900066</v>
      </c>
      <c r="BQ91" s="926">
        <v>3.0317645196430214</v>
      </c>
      <c r="BR91" s="926"/>
      <c r="BS91" s="926">
        <v>0.6325937199368985</v>
      </c>
      <c r="BT91" s="926">
        <v>1.1421657844959856</v>
      </c>
      <c r="BU91" s="926">
        <v>0</v>
      </c>
      <c r="BV91" s="911" t="s">
        <v>1325</v>
      </c>
      <c r="BW91" s="911" t="s">
        <v>1325</v>
      </c>
      <c r="BX91" s="911" t="s">
        <v>1325</v>
      </c>
      <c r="BY91" s="911" t="s">
        <v>1325</v>
      </c>
      <c r="BZ91" s="911" t="s">
        <v>1325</v>
      </c>
      <c r="CA91" s="911" t="s">
        <v>1325</v>
      </c>
      <c r="CB91" s="911" t="s">
        <v>1325</v>
      </c>
      <c r="CC91" s="916">
        <v>0</v>
      </c>
      <c r="CD91" s="917">
        <v>0</v>
      </c>
      <c r="CE91" s="917">
        <v>0</v>
      </c>
      <c r="CF91" s="917"/>
      <c r="CG91" s="917">
        <v>0</v>
      </c>
      <c r="CH91" s="917">
        <v>0.98</v>
      </c>
      <c r="CI91" s="921">
        <v>10.23</v>
      </c>
      <c r="CJ91" s="911" t="s">
        <v>1325</v>
      </c>
      <c r="CK91" s="911" t="s">
        <v>1325</v>
      </c>
      <c r="CL91" s="911" t="s">
        <v>1325</v>
      </c>
      <c r="CM91" s="911" t="s">
        <v>1325</v>
      </c>
      <c r="CN91" s="911" t="s">
        <v>1325</v>
      </c>
      <c r="CO91" s="911">
        <v>63</v>
      </c>
      <c r="CP91" s="911" t="s">
        <v>1325</v>
      </c>
      <c r="CQ91" s="926">
        <v>3.0546645748185188</v>
      </c>
      <c r="CR91" s="926">
        <v>0.5371626416625388</v>
      </c>
      <c r="CS91" s="926">
        <v>0.9328442964502025</v>
      </c>
      <c r="CT91" s="926"/>
      <c r="CU91" s="926">
        <v>0.64004831182496946</v>
      </c>
      <c r="CV91" s="927">
        <v>1.1723455769394937</v>
      </c>
      <c r="CW91" s="926">
        <v>1.6911154357698528</v>
      </c>
      <c r="CX91" s="922" t="s">
        <v>878</v>
      </c>
      <c r="CY91" s="923" t="s">
        <v>1471</v>
      </c>
      <c r="CZ91" s="1011" t="s">
        <v>1471</v>
      </c>
      <c r="DA91" s="1011" t="s">
        <v>1471</v>
      </c>
      <c r="DB91" s="922" t="s">
        <v>878</v>
      </c>
      <c r="DC91" s="923" t="s">
        <v>1471</v>
      </c>
      <c r="DD91" s="1016" t="s">
        <v>1471</v>
      </c>
      <c r="DE91" s="1016" t="s">
        <v>1471</v>
      </c>
      <c r="DF91" s="922" t="s">
        <v>878</v>
      </c>
      <c r="DG91" s="923" t="s">
        <v>1471</v>
      </c>
      <c r="DH91" s="922" t="s">
        <v>878</v>
      </c>
      <c r="DI91" s="924" t="s">
        <v>1471</v>
      </c>
    </row>
    <row r="92" spans="1:113" ht="13.5" customHeight="1">
      <c r="A92" s="952" t="s">
        <v>486</v>
      </c>
      <c r="B92" s="910" t="s">
        <v>750</v>
      </c>
      <c r="C92" s="910"/>
      <c r="D92" s="911">
        <v>110</v>
      </c>
      <c r="E92" s="911">
        <v>658</v>
      </c>
      <c r="F92" s="911">
        <v>1290</v>
      </c>
      <c r="G92" s="911">
        <v>26</v>
      </c>
      <c r="H92" s="911">
        <v>976</v>
      </c>
      <c r="I92" s="911">
        <v>2364</v>
      </c>
      <c r="J92" s="911">
        <v>382</v>
      </c>
      <c r="K92" s="926">
        <v>2.4608228057977999</v>
      </c>
      <c r="L92" s="926">
        <v>0.64601351821266018</v>
      </c>
      <c r="M92" s="926">
        <v>1.348673566115288</v>
      </c>
      <c r="N92" s="926">
        <v>0.8924078826973677</v>
      </c>
      <c r="O92" s="912">
        <v>1.4492067192078379</v>
      </c>
      <c r="P92" s="927">
        <v>0.75522026688164823</v>
      </c>
      <c r="Q92" s="912">
        <v>0.84848700108666542</v>
      </c>
      <c r="R92" s="911" t="s">
        <v>1325</v>
      </c>
      <c r="S92" s="914">
        <v>99</v>
      </c>
      <c r="T92" s="914">
        <v>58</v>
      </c>
      <c r="U92" s="911" t="s">
        <v>1325</v>
      </c>
      <c r="V92" s="914">
        <v>52</v>
      </c>
      <c r="W92" s="914">
        <v>329</v>
      </c>
      <c r="X92" s="915">
        <v>46</v>
      </c>
      <c r="Y92" s="916">
        <v>0.84</v>
      </c>
      <c r="Z92" s="917">
        <v>0.95</v>
      </c>
      <c r="AA92" s="917">
        <v>0.56000000000000005</v>
      </c>
      <c r="AB92" s="917">
        <v>0</v>
      </c>
      <c r="AC92" s="917">
        <v>0.62</v>
      </c>
      <c r="AD92" s="917">
        <v>1.56</v>
      </c>
      <c r="AE92" s="918">
        <v>0.99</v>
      </c>
      <c r="AF92" s="911" t="s">
        <v>1325</v>
      </c>
      <c r="AG92" s="914">
        <v>106</v>
      </c>
      <c r="AH92" s="914">
        <v>86</v>
      </c>
      <c r="AI92" s="911" t="s">
        <v>1325</v>
      </c>
      <c r="AJ92" s="914">
        <v>81</v>
      </c>
      <c r="AK92" s="914">
        <v>336</v>
      </c>
      <c r="AL92" s="920">
        <v>51</v>
      </c>
      <c r="AM92" s="916">
        <v>0.74</v>
      </c>
      <c r="AN92" s="917">
        <v>0.9</v>
      </c>
      <c r="AO92" s="917">
        <v>0.75</v>
      </c>
      <c r="AP92" s="917">
        <v>0.88</v>
      </c>
      <c r="AQ92" s="917">
        <v>0.92</v>
      </c>
      <c r="AR92" s="917">
        <v>1.17</v>
      </c>
      <c r="AS92" s="918">
        <v>0.97</v>
      </c>
      <c r="AT92" s="911" t="s">
        <v>1325</v>
      </c>
      <c r="AU92" s="914">
        <v>11</v>
      </c>
      <c r="AV92" s="914">
        <v>100</v>
      </c>
      <c r="AW92" s="911" t="s">
        <v>1325</v>
      </c>
      <c r="AX92" s="914">
        <v>31</v>
      </c>
      <c r="AY92" s="914">
        <v>83</v>
      </c>
      <c r="AZ92" s="915">
        <v>17</v>
      </c>
      <c r="BA92" s="916">
        <v>4.26</v>
      </c>
      <c r="BB92" s="917">
        <v>0.28000000000000003</v>
      </c>
      <c r="BC92" s="917">
        <v>2.97</v>
      </c>
      <c r="BD92" s="917">
        <v>1.83</v>
      </c>
      <c r="BE92" s="917">
        <v>1.1499999999999999</v>
      </c>
      <c r="BF92" s="917">
        <v>0.65</v>
      </c>
      <c r="BG92" s="921">
        <v>1.01</v>
      </c>
      <c r="BH92" s="911">
        <v>20</v>
      </c>
      <c r="BI92" s="911">
        <v>91</v>
      </c>
      <c r="BJ92" s="911">
        <v>244</v>
      </c>
      <c r="BK92" s="911" t="s">
        <v>1325</v>
      </c>
      <c r="BL92" s="911">
        <v>141</v>
      </c>
      <c r="BM92" s="911">
        <v>601</v>
      </c>
      <c r="BN92" s="911">
        <v>83</v>
      </c>
      <c r="BO92" s="926">
        <v>2.1344807146100595</v>
      </c>
      <c r="BP92" s="926">
        <v>0.42121683316961478</v>
      </c>
      <c r="BQ92" s="926">
        <v>1.2156918278966535</v>
      </c>
      <c r="BR92" s="926">
        <v>0.65665134163747563</v>
      </c>
      <c r="BS92" s="926">
        <v>0.8968155691294506</v>
      </c>
      <c r="BT92" s="926">
        <v>1.1938472416436359</v>
      </c>
      <c r="BU92" s="926">
        <v>0.88599856164352619</v>
      </c>
      <c r="BV92" s="911" t="s">
        <v>1325</v>
      </c>
      <c r="BW92" s="914">
        <v>28</v>
      </c>
      <c r="BX92" s="914">
        <v>52</v>
      </c>
      <c r="BY92" s="911" t="s">
        <v>1325</v>
      </c>
      <c r="BZ92" s="914">
        <v>22</v>
      </c>
      <c r="CA92" s="914">
        <v>32</v>
      </c>
      <c r="CB92" s="911" t="s">
        <v>1325</v>
      </c>
      <c r="CC92" s="916">
        <v>9.23</v>
      </c>
      <c r="CD92" s="917">
        <v>1.36</v>
      </c>
      <c r="CE92" s="917">
        <v>2.7</v>
      </c>
      <c r="CF92" s="917">
        <v>0</v>
      </c>
      <c r="CG92" s="917">
        <v>1.57</v>
      </c>
      <c r="CH92" s="917">
        <v>0.35</v>
      </c>
      <c r="CI92" s="921">
        <v>0.72</v>
      </c>
      <c r="CJ92" s="911">
        <v>58</v>
      </c>
      <c r="CK92" s="911">
        <v>246</v>
      </c>
      <c r="CL92" s="911">
        <v>596</v>
      </c>
      <c r="CM92" s="911">
        <v>13</v>
      </c>
      <c r="CN92" s="911">
        <v>530</v>
      </c>
      <c r="CO92" s="911">
        <v>743</v>
      </c>
      <c r="CP92" s="911">
        <v>144</v>
      </c>
      <c r="CQ92" s="926">
        <v>3.2601273147863137</v>
      </c>
      <c r="CR92" s="926">
        <v>0.59763599571876125</v>
      </c>
      <c r="CS92" s="926">
        <v>1.5619101403380331</v>
      </c>
      <c r="CT92" s="926">
        <v>1.1103804131380541</v>
      </c>
      <c r="CU92" s="926">
        <v>2.2592573960974009</v>
      </c>
      <c r="CV92" s="927">
        <v>0.47926419519982488</v>
      </c>
      <c r="CW92" s="926">
        <v>0.79119471025227228</v>
      </c>
      <c r="CX92" s="922" t="s">
        <v>792</v>
      </c>
      <c r="CY92" s="931" t="s">
        <v>2657</v>
      </c>
      <c r="CZ92" s="1011" t="s">
        <v>878</v>
      </c>
      <c r="DA92" s="1012" t="s">
        <v>792</v>
      </c>
      <c r="DB92" s="922" t="s">
        <v>792</v>
      </c>
      <c r="DC92" s="923" t="s">
        <v>2659</v>
      </c>
      <c r="DD92" s="1016" t="s">
        <v>878</v>
      </c>
      <c r="DE92" s="1016" t="s">
        <v>792</v>
      </c>
      <c r="DF92" s="922" t="s">
        <v>878</v>
      </c>
      <c r="DG92" s="923" t="s">
        <v>1471</v>
      </c>
      <c r="DH92" s="922" t="s">
        <v>878</v>
      </c>
      <c r="DI92" s="924" t="s">
        <v>1471</v>
      </c>
    </row>
    <row r="93" spans="1:113">
      <c r="A93" s="952" t="s">
        <v>456</v>
      </c>
      <c r="B93" s="910" t="s">
        <v>592</v>
      </c>
      <c r="C93" s="910"/>
      <c r="D93" s="911">
        <v>31</v>
      </c>
      <c r="E93" s="911">
        <v>129</v>
      </c>
      <c r="F93" s="911">
        <v>376</v>
      </c>
      <c r="G93" s="911">
        <v>95</v>
      </c>
      <c r="H93" s="911">
        <v>639</v>
      </c>
      <c r="I93" s="911">
        <v>767</v>
      </c>
      <c r="J93" s="911">
        <v>454</v>
      </c>
      <c r="K93" s="926">
        <v>1.7162862584429439</v>
      </c>
      <c r="L93" s="926">
        <v>0.4258110093196627</v>
      </c>
      <c r="M93" s="926">
        <v>1.4186098072678146</v>
      </c>
      <c r="N93" s="926">
        <v>0.90900488852763628</v>
      </c>
      <c r="O93" s="912">
        <v>1.04978435867217</v>
      </c>
      <c r="P93" s="927">
        <v>0.87165549700661527</v>
      </c>
      <c r="Q93" s="912">
        <v>1.6340685139377145</v>
      </c>
      <c r="R93" s="911" t="s">
        <v>1325</v>
      </c>
      <c r="S93" s="914">
        <v>20</v>
      </c>
      <c r="T93" s="914">
        <v>16</v>
      </c>
      <c r="U93" s="911" t="s">
        <v>1325</v>
      </c>
      <c r="V93" s="914">
        <v>30</v>
      </c>
      <c r="W93" s="914">
        <v>88</v>
      </c>
      <c r="X93" s="915">
        <v>27</v>
      </c>
      <c r="Y93" s="916">
        <v>1.86</v>
      </c>
      <c r="Z93" s="917">
        <v>0.75</v>
      </c>
      <c r="AA93" s="917">
        <v>0.65</v>
      </c>
      <c r="AB93" s="917">
        <v>0.32</v>
      </c>
      <c r="AC93" s="917">
        <v>0.48</v>
      </c>
      <c r="AD93" s="917">
        <v>1.68</v>
      </c>
      <c r="AE93" s="918">
        <v>1.04</v>
      </c>
      <c r="AF93" s="911" t="s">
        <v>1325</v>
      </c>
      <c r="AG93" s="914">
        <v>37</v>
      </c>
      <c r="AH93" s="914">
        <v>37</v>
      </c>
      <c r="AI93" s="914">
        <v>28</v>
      </c>
      <c r="AJ93" s="914">
        <v>116</v>
      </c>
      <c r="AK93" s="914">
        <v>127</v>
      </c>
      <c r="AL93" s="920">
        <v>83</v>
      </c>
      <c r="AM93" s="916">
        <v>1.29</v>
      </c>
      <c r="AN93" s="917">
        <v>0.73</v>
      </c>
      <c r="AO93" s="917">
        <v>0.8</v>
      </c>
      <c r="AP93" s="917">
        <v>1.58</v>
      </c>
      <c r="AQ93" s="917">
        <v>1.1399999999999999</v>
      </c>
      <c r="AR93" s="917">
        <v>0.82</v>
      </c>
      <c r="AS93" s="918">
        <v>1.76</v>
      </c>
      <c r="AT93" s="911" t="s">
        <v>1325</v>
      </c>
      <c r="AU93" s="911" t="s">
        <v>1325</v>
      </c>
      <c r="AV93" s="914">
        <v>12</v>
      </c>
      <c r="AW93" s="911" t="s">
        <v>1325</v>
      </c>
      <c r="AX93" s="911" t="s">
        <v>1325</v>
      </c>
      <c r="AY93" s="914">
        <v>19</v>
      </c>
      <c r="AZ93" s="915">
        <v>11</v>
      </c>
      <c r="BA93" s="916">
        <v>2.5499999999999998</v>
      </c>
      <c r="BB93" s="917">
        <v>0</v>
      </c>
      <c r="BC93" s="917">
        <v>2.12</v>
      </c>
      <c r="BD93" s="917">
        <v>0</v>
      </c>
      <c r="BE93" s="917">
        <v>0.61</v>
      </c>
      <c r="BF93" s="917">
        <v>1.1599999999999999</v>
      </c>
      <c r="BG93" s="921">
        <v>1.82</v>
      </c>
      <c r="BH93" s="911" t="s">
        <v>1325</v>
      </c>
      <c r="BI93" s="911">
        <v>22</v>
      </c>
      <c r="BJ93" s="911">
        <v>78</v>
      </c>
      <c r="BK93" s="911" t="s">
        <v>1325</v>
      </c>
      <c r="BL93" s="911">
        <v>97</v>
      </c>
      <c r="BM93" s="911">
        <v>217</v>
      </c>
      <c r="BN93" s="911">
        <v>108</v>
      </c>
      <c r="BO93" s="926">
        <v>1.6269236173261254</v>
      </c>
      <c r="BP93" s="926">
        <v>0.30245250121134631</v>
      </c>
      <c r="BQ93" s="926">
        <v>1.2266211804104548</v>
      </c>
      <c r="BR93" s="926">
        <v>0.27985175337395063</v>
      </c>
      <c r="BS93" s="926">
        <v>0.60812205643648021</v>
      </c>
      <c r="BT93" s="926">
        <v>1.3442143388724088</v>
      </c>
      <c r="BU93" s="926">
        <v>1.6340182342626219</v>
      </c>
      <c r="BV93" s="911" t="s">
        <v>1325</v>
      </c>
      <c r="BW93" s="911" t="s">
        <v>1325</v>
      </c>
      <c r="BX93" s="914">
        <v>14</v>
      </c>
      <c r="BY93" s="911" t="s">
        <v>1325</v>
      </c>
      <c r="BZ93" s="914">
        <v>17</v>
      </c>
      <c r="CA93" s="914">
        <v>15</v>
      </c>
      <c r="CB93" s="915">
        <v>12</v>
      </c>
      <c r="CC93" s="916">
        <v>2.33</v>
      </c>
      <c r="CD93" s="917">
        <v>0.7</v>
      </c>
      <c r="CE93" s="917">
        <v>2.29</v>
      </c>
      <c r="CF93" s="917">
        <v>1.2</v>
      </c>
      <c r="CG93" s="917">
        <v>1.2</v>
      </c>
      <c r="CH93" s="917">
        <v>0.57999999999999996</v>
      </c>
      <c r="CI93" s="921">
        <v>1.82</v>
      </c>
      <c r="CJ93" s="911">
        <v>11</v>
      </c>
      <c r="CK93" s="911">
        <v>36</v>
      </c>
      <c r="CL93" s="911">
        <v>178</v>
      </c>
      <c r="CM93" s="911">
        <v>41</v>
      </c>
      <c r="CN93" s="911">
        <v>309</v>
      </c>
      <c r="CO93" s="911">
        <v>235</v>
      </c>
      <c r="CP93" s="911">
        <v>152</v>
      </c>
      <c r="CQ93" s="926">
        <v>1.6906796933159132</v>
      </c>
      <c r="CR93" s="926">
        <v>0.32760037689660487</v>
      </c>
      <c r="CS93" s="926">
        <v>1.9049566396923425</v>
      </c>
      <c r="CT93" s="926">
        <v>1.0914235270766184</v>
      </c>
      <c r="CU93" s="926">
        <v>1.5599304884758345</v>
      </c>
      <c r="CV93" s="927">
        <v>0.62842650600669736</v>
      </c>
      <c r="CW93" s="926">
        <v>1.5069355290322273</v>
      </c>
      <c r="CX93" s="922" t="s">
        <v>878</v>
      </c>
      <c r="CY93" s="923" t="s">
        <v>1471</v>
      </c>
      <c r="CZ93" s="1011" t="s">
        <v>1471</v>
      </c>
      <c r="DA93" s="1011" t="s">
        <v>1471</v>
      </c>
      <c r="DB93" s="922" t="s">
        <v>878</v>
      </c>
      <c r="DC93" s="923" t="s">
        <v>1471</v>
      </c>
      <c r="DD93" s="1016" t="s">
        <v>1471</v>
      </c>
      <c r="DE93" s="1016" t="s">
        <v>1471</v>
      </c>
      <c r="DF93" s="922" t="s">
        <v>878</v>
      </c>
      <c r="DG93" s="923" t="s">
        <v>1471</v>
      </c>
      <c r="DH93" s="922" t="s">
        <v>878</v>
      </c>
      <c r="DI93" s="924" t="s">
        <v>1471</v>
      </c>
    </row>
    <row r="94" spans="1:113">
      <c r="A94" s="952" t="s">
        <v>355</v>
      </c>
      <c r="B94" s="910" t="s">
        <v>588</v>
      </c>
      <c r="C94" s="910"/>
      <c r="D94" s="911">
        <v>14</v>
      </c>
      <c r="E94" s="911" t="s">
        <v>1325</v>
      </c>
      <c r="F94" s="911" t="s">
        <v>1325</v>
      </c>
      <c r="G94" s="911" t="s">
        <v>1325</v>
      </c>
      <c r="H94" s="911">
        <v>84</v>
      </c>
      <c r="I94" s="911">
        <v>385</v>
      </c>
      <c r="J94" s="911">
        <v>22</v>
      </c>
      <c r="K94" s="926">
        <v>0.2629952260660543</v>
      </c>
      <c r="L94" s="926">
        <v>1.7926700078290343</v>
      </c>
      <c r="M94" s="926">
        <v>1.0527061568095966</v>
      </c>
      <c r="N94" s="926">
        <v>1.1324528523156518</v>
      </c>
      <c r="O94" s="912">
        <v>1.1950515476143697</v>
      </c>
      <c r="P94" s="927">
        <v>0.71458468418774834</v>
      </c>
      <c r="Q94" s="912">
        <v>1.1593263257422768</v>
      </c>
      <c r="R94" s="911" t="s">
        <v>1325</v>
      </c>
      <c r="S94" s="911" t="s">
        <v>1325</v>
      </c>
      <c r="T94" s="911" t="s">
        <v>1325</v>
      </c>
      <c r="U94" s="911" t="s">
        <v>1325</v>
      </c>
      <c r="V94" s="911" t="s">
        <v>1325</v>
      </c>
      <c r="W94" s="914">
        <v>24</v>
      </c>
      <c r="X94" s="911" t="s">
        <v>1325</v>
      </c>
      <c r="Y94" s="916">
        <v>0</v>
      </c>
      <c r="Z94" s="917">
        <v>6.08</v>
      </c>
      <c r="AA94" s="917">
        <v>0</v>
      </c>
      <c r="AB94" s="917">
        <v>0</v>
      </c>
      <c r="AC94" s="917">
        <v>0.59</v>
      </c>
      <c r="AD94" s="917">
        <v>0.69</v>
      </c>
      <c r="AE94" s="918">
        <v>0.81</v>
      </c>
      <c r="AF94" s="911" t="s">
        <v>1325</v>
      </c>
      <c r="AG94" s="911" t="s">
        <v>1325</v>
      </c>
      <c r="AH94" s="911" t="s">
        <v>1325</v>
      </c>
      <c r="AI94" s="911" t="s">
        <v>1325</v>
      </c>
      <c r="AJ94" s="914">
        <v>10</v>
      </c>
      <c r="AK94" s="914">
        <v>83</v>
      </c>
      <c r="AL94" s="911" t="s">
        <v>1325</v>
      </c>
      <c r="AM94" s="916">
        <v>0.22</v>
      </c>
      <c r="AN94" s="917">
        <v>1.7</v>
      </c>
      <c r="AO94" s="917">
        <v>0</v>
      </c>
      <c r="AP94" s="917">
        <v>0</v>
      </c>
      <c r="AQ94" s="917">
        <v>0.74</v>
      </c>
      <c r="AR94" s="917">
        <v>1.1499999999999999</v>
      </c>
      <c r="AS94" s="918">
        <v>1.55</v>
      </c>
      <c r="AT94" s="911" t="s">
        <v>1325</v>
      </c>
      <c r="AU94" s="911" t="s">
        <v>1325</v>
      </c>
      <c r="AV94" s="911" t="s">
        <v>1325</v>
      </c>
      <c r="AW94" s="911" t="s">
        <v>1325</v>
      </c>
      <c r="AX94" s="911" t="s">
        <v>1325</v>
      </c>
      <c r="AY94" s="914">
        <v>24</v>
      </c>
      <c r="AZ94" s="911" t="s">
        <v>1325</v>
      </c>
      <c r="BA94" s="916">
        <v>0.43</v>
      </c>
      <c r="BB94" s="917">
        <v>0</v>
      </c>
      <c r="BC94" s="917">
        <v>0</v>
      </c>
      <c r="BD94" s="917">
        <v>0</v>
      </c>
      <c r="BE94" s="917">
        <v>0.56000000000000005</v>
      </c>
      <c r="BF94" s="917">
        <v>1.71</v>
      </c>
      <c r="BG94" s="921">
        <v>2.62</v>
      </c>
      <c r="BH94" s="911" t="s">
        <v>1325</v>
      </c>
      <c r="BI94" s="911" t="s">
        <v>1325</v>
      </c>
      <c r="BJ94" s="911" t="s">
        <v>1325</v>
      </c>
      <c r="BK94" s="911" t="s">
        <v>1325</v>
      </c>
      <c r="BL94" s="911">
        <v>12</v>
      </c>
      <c r="BM94" s="911">
        <v>83</v>
      </c>
      <c r="BN94" s="911" t="s">
        <v>1325</v>
      </c>
      <c r="BO94" s="926">
        <v>0.40279029732888855</v>
      </c>
      <c r="BP94" s="926">
        <v>2.7170034173958753</v>
      </c>
      <c r="BQ94" s="926">
        <v>2.3865554073769348</v>
      </c>
      <c r="BR94" s="926">
        <v>2.4536963727741128</v>
      </c>
      <c r="BS94" s="926">
        <v>0.6498759873611194</v>
      </c>
      <c r="BT94" s="926">
        <v>0.61222773551459897</v>
      </c>
      <c r="BU94" s="926">
        <v>1.3721279287870034</v>
      </c>
      <c r="BV94" s="911" t="s">
        <v>1325</v>
      </c>
      <c r="BW94" s="911" t="s">
        <v>1325</v>
      </c>
      <c r="BX94" s="911" t="s">
        <v>1325</v>
      </c>
      <c r="BY94" s="911" t="s">
        <v>1325</v>
      </c>
      <c r="BZ94" s="911" t="s">
        <v>1325</v>
      </c>
      <c r="CA94" s="914">
        <v>12</v>
      </c>
      <c r="CB94" s="911" t="s">
        <v>1325</v>
      </c>
      <c r="CC94" s="916">
        <v>0</v>
      </c>
      <c r="CD94" s="917">
        <v>0</v>
      </c>
      <c r="CE94" s="917">
        <v>0</v>
      </c>
      <c r="CF94" s="917">
        <v>0</v>
      </c>
      <c r="CG94" s="917">
        <v>2.84</v>
      </c>
      <c r="CH94" s="917">
        <v>0.62</v>
      </c>
      <c r="CI94" s="921">
        <v>1.63</v>
      </c>
      <c r="CJ94" s="911" t="s">
        <v>1325</v>
      </c>
      <c r="CK94" s="911" t="s">
        <v>1325</v>
      </c>
      <c r="CL94" s="911" t="s">
        <v>1325</v>
      </c>
      <c r="CM94" s="911" t="s">
        <v>1325</v>
      </c>
      <c r="CN94" s="911">
        <v>45</v>
      </c>
      <c r="CO94" s="911">
        <v>137</v>
      </c>
      <c r="CP94" s="911" t="s">
        <v>1325</v>
      </c>
      <c r="CQ94" s="926">
        <v>0.24053931162033687</v>
      </c>
      <c r="CR94" s="926">
        <v>1.5005635966210833</v>
      </c>
      <c r="CS94" s="926">
        <v>0.66245469052081218</v>
      </c>
      <c r="CT94" s="926">
        <v>1.4550432395603461</v>
      </c>
      <c r="CU94" s="926">
        <v>1.8614909170926452</v>
      </c>
      <c r="CV94" s="927">
        <v>0.59894567055293046</v>
      </c>
      <c r="CW94" s="926">
        <v>0.93063305383238903</v>
      </c>
      <c r="CX94" s="922" t="s">
        <v>878</v>
      </c>
      <c r="CY94" s="923" t="s">
        <v>1471</v>
      </c>
      <c r="CZ94" s="1011" t="s">
        <v>1471</v>
      </c>
      <c r="DA94" s="1011" t="s">
        <v>1471</v>
      </c>
      <c r="DB94" s="922" t="s">
        <v>878</v>
      </c>
      <c r="DC94" s="923" t="s">
        <v>1471</v>
      </c>
      <c r="DD94" s="1016" t="s">
        <v>1471</v>
      </c>
      <c r="DE94" s="1016" t="s">
        <v>1471</v>
      </c>
      <c r="DF94" s="922" t="s">
        <v>878</v>
      </c>
      <c r="DG94" s="923" t="s">
        <v>1471</v>
      </c>
      <c r="DH94" s="922" t="s">
        <v>878</v>
      </c>
      <c r="DI94" s="924" t="s">
        <v>1471</v>
      </c>
    </row>
    <row r="95" spans="1:113">
      <c r="A95" s="952" t="s">
        <v>1172</v>
      </c>
      <c r="B95" s="910" t="s">
        <v>651</v>
      </c>
      <c r="C95" s="910"/>
      <c r="D95" s="911" t="s">
        <v>1325</v>
      </c>
      <c r="E95" s="911">
        <v>48</v>
      </c>
      <c r="F95" s="911" t="s">
        <v>1325</v>
      </c>
      <c r="G95" s="911" t="s">
        <v>1325</v>
      </c>
      <c r="H95" s="911">
        <v>21</v>
      </c>
      <c r="I95" s="911">
        <v>299</v>
      </c>
      <c r="J95" s="911">
        <v>25</v>
      </c>
      <c r="K95" s="926">
        <v>2.4460211044873361</v>
      </c>
      <c r="L95" s="926">
        <v>0.55413155791754298</v>
      </c>
      <c r="M95" s="926">
        <v>0.93928317532575034</v>
      </c>
      <c r="N95" s="926">
        <v>1.6051703883279898</v>
      </c>
      <c r="O95" s="912">
        <v>1.2735635606682358</v>
      </c>
      <c r="P95" s="927">
        <v>0.87081101750857204</v>
      </c>
      <c r="Q95" s="912">
        <v>0.95872203011858914</v>
      </c>
      <c r="R95" s="911" t="s">
        <v>1325</v>
      </c>
      <c r="S95" s="911" t="s">
        <v>1325</v>
      </c>
      <c r="T95" s="911" t="s">
        <v>1325</v>
      </c>
      <c r="U95" s="911" t="s">
        <v>1325</v>
      </c>
      <c r="V95" s="911" t="s">
        <v>1325</v>
      </c>
      <c r="W95" s="914">
        <v>43</v>
      </c>
      <c r="X95" s="911" t="s">
        <v>1325</v>
      </c>
      <c r="Y95" s="916">
        <v>7.46</v>
      </c>
      <c r="Z95" s="917">
        <v>0.49</v>
      </c>
      <c r="AA95" s="917">
        <v>0</v>
      </c>
      <c r="AB95" s="917">
        <v>0</v>
      </c>
      <c r="AC95" s="917">
        <v>0.43</v>
      </c>
      <c r="AD95" s="917">
        <v>1.47</v>
      </c>
      <c r="AE95" s="918">
        <v>1.34</v>
      </c>
      <c r="AF95" s="911" t="s">
        <v>1325</v>
      </c>
      <c r="AG95" s="914">
        <v>20</v>
      </c>
      <c r="AH95" s="911" t="s">
        <v>1325</v>
      </c>
      <c r="AI95" s="911" t="s">
        <v>1325</v>
      </c>
      <c r="AJ95" s="911" t="s">
        <v>1325</v>
      </c>
      <c r="AK95" s="914">
        <v>72</v>
      </c>
      <c r="AL95" s="911" t="s">
        <v>1325</v>
      </c>
      <c r="AM95" s="916">
        <v>3.46</v>
      </c>
      <c r="AN95" s="917">
        <v>1</v>
      </c>
      <c r="AO95" s="917">
        <v>0.65</v>
      </c>
      <c r="AP95" s="917">
        <v>0</v>
      </c>
      <c r="AQ95" s="917">
        <v>0.95</v>
      </c>
      <c r="AR95" s="917">
        <v>0.88</v>
      </c>
      <c r="AS95" s="918">
        <v>1.49</v>
      </c>
      <c r="AT95" s="911" t="s">
        <v>1325</v>
      </c>
      <c r="AU95" s="911" t="s">
        <v>1325</v>
      </c>
      <c r="AV95" s="911" t="s">
        <v>1325</v>
      </c>
      <c r="AW95" s="911" t="s">
        <v>1325</v>
      </c>
      <c r="AX95" s="911" t="s">
        <v>1325</v>
      </c>
      <c r="AY95" s="911" t="s">
        <v>1325</v>
      </c>
      <c r="AZ95" s="911" t="s">
        <v>1325</v>
      </c>
      <c r="BA95" s="916">
        <v>0</v>
      </c>
      <c r="BB95" s="917">
        <v>0</v>
      </c>
      <c r="BC95" s="917">
        <v>0</v>
      </c>
      <c r="BD95" s="917">
        <v>0</v>
      </c>
      <c r="BE95" s="917">
        <v>3.63</v>
      </c>
      <c r="BF95" s="917">
        <v>0.31</v>
      </c>
      <c r="BG95" s="921">
        <v>3.7</v>
      </c>
      <c r="BH95" s="911" t="s">
        <v>1325</v>
      </c>
      <c r="BI95" s="911" t="s">
        <v>1325</v>
      </c>
      <c r="BJ95" s="911" t="s">
        <v>1325</v>
      </c>
      <c r="BK95" s="911" t="s">
        <v>1325</v>
      </c>
      <c r="BL95" s="911" t="s">
        <v>1325</v>
      </c>
      <c r="BM95" s="911">
        <v>90</v>
      </c>
      <c r="BN95" s="911" t="s">
        <v>1325</v>
      </c>
      <c r="BO95" s="926">
        <v>0</v>
      </c>
      <c r="BP95" s="926">
        <v>0.4055850155747262</v>
      </c>
      <c r="BQ95" s="926">
        <v>0</v>
      </c>
      <c r="BR95" s="926">
        <v>3.2164458763025965</v>
      </c>
      <c r="BS95" s="926">
        <v>1.1727681574469231</v>
      </c>
      <c r="BT95" s="926">
        <v>1.3385127022356453</v>
      </c>
      <c r="BU95" s="926">
        <v>0.74596074882834129</v>
      </c>
      <c r="BV95" s="911" t="s">
        <v>1325</v>
      </c>
      <c r="BW95" s="911" t="s">
        <v>1325</v>
      </c>
      <c r="BX95" s="911" t="s">
        <v>1325</v>
      </c>
      <c r="BY95" s="911" t="s">
        <v>1325</v>
      </c>
      <c r="BZ95" s="911" t="s">
        <v>1325</v>
      </c>
      <c r="CA95" s="911" t="s">
        <v>1325</v>
      </c>
      <c r="CB95" s="911" t="s">
        <v>1325</v>
      </c>
      <c r="CC95" s="916">
        <v>0</v>
      </c>
      <c r="CD95" s="917">
        <v>1.34</v>
      </c>
      <c r="CE95" s="917">
        <v>0</v>
      </c>
      <c r="CF95" s="917">
        <v>0</v>
      </c>
      <c r="CG95" s="917">
        <v>0</v>
      </c>
      <c r="CH95" s="917">
        <v>6.96</v>
      </c>
      <c r="CI95" s="921">
        <v>0</v>
      </c>
      <c r="CJ95" s="911" t="s">
        <v>1325</v>
      </c>
      <c r="CK95" s="911" t="s">
        <v>1325</v>
      </c>
      <c r="CL95" s="911" t="s">
        <v>1325</v>
      </c>
      <c r="CM95" s="911" t="s">
        <v>1325</v>
      </c>
      <c r="CN95" s="911" t="s">
        <v>1325</v>
      </c>
      <c r="CO95" s="911">
        <v>65</v>
      </c>
      <c r="CP95" s="911" t="s">
        <v>1325</v>
      </c>
      <c r="CQ95" s="926">
        <v>3.0616020549772403</v>
      </c>
      <c r="CR95" s="926">
        <v>0.38170942528458363</v>
      </c>
      <c r="CS95" s="926">
        <v>3.2095507495395377</v>
      </c>
      <c r="CT95" s="926">
        <v>0</v>
      </c>
      <c r="CU95" s="926">
        <v>1.7205244950276299</v>
      </c>
      <c r="CV95" s="927">
        <v>0.57239132529062176</v>
      </c>
      <c r="CW95" s="926">
        <v>0.55531601145119946</v>
      </c>
      <c r="CX95" s="922" t="s">
        <v>878</v>
      </c>
      <c r="CY95" s="923" t="s">
        <v>1471</v>
      </c>
      <c r="CZ95" s="1011" t="s">
        <v>1471</v>
      </c>
      <c r="DA95" s="1011" t="s">
        <v>1471</v>
      </c>
      <c r="DB95" s="922" t="s">
        <v>878</v>
      </c>
      <c r="DC95" s="923" t="s">
        <v>1471</v>
      </c>
      <c r="DD95" s="1016" t="s">
        <v>1471</v>
      </c>
      <c r="DE95" s="1016" t="s">
        <v>1471</v>
      </c>
      <c r="DF95" s="922" t="s">
        <v>878</v>
      </c>
      <c r="DG95" s="923" t="s">
        <v>1471</v>
      </c>
      <c r="DH95" s="922" t="s">
        <v>878</v>
      </c>
      <c r="DI95" s="924" t="s">
        <v>1471</v>
      </c>
    </row>
    <row r="96" spans="1:113">
      <c r="A96" s="952" t="s">
        <v>284</v>
      </c>
      <c r="B96" s="910" t="s">
        <v>611</v>
      </c>
      <c r="C96" s="910"/>
      <c r="D96" s="911">
        <v>57</v>
      </c>
      <c r="E96" s="911">
        <v>203</v>
      </c>
      <c r="F96" s="911">
        <v>318</v>
      </c>
      <c r="G96" s="911">
        <v>91</v>
      </c>
      <c r="H96" s="911">
        <v>888</v>
      </c>
      <c r="I96" s="911">
        <v>582</v>
      </c>
      <c r="J96" s="911">
        <v>196</v>
      </c>
      <c r="K96" s="926">
        <v>2.1325442234839387</v>
      </c>
      <c r="L96" s="926">
        <v>0.58386377008919188</v>
      </c>
      <c r="M96" s="926">
        <v>1.1763286259281838</v>
      </c>
      <c r="N96" s="926">
        <v>0.88415920901841416</v>
      </c>
      <c r="O96" s="912">
        <v>1.0156450725919017</v>
      </c>
      <c r="P96" s="927">
        <v>0.98599644841676271</v>
      </c>
      <c r="Q96" s="912">
        <v>1.1030002821762728</v>
      </c>
      <c r="R96" s="911" t="s">
        <v>1325</v>
      </c>
      <c r="S96" s="914">
        <v>34</v>
      </c>
      <c r="T96" s="914">
        <v>26</v>
      </c>
      <c r="U96" s="911" t="s">
        <v>1325</v>
      </c>
      <c r="V96" s="914">
        <v>34</v>
      </c>
      <c r="W96" s="914">
        <v>62</v>
      </c>
      <c r="X96" s="915">
        <v>12</v>
      </c>
      <c r="Y96" s="916">
        <v>0.85</v>
      </c>
      <c r="Z96" s="917">
        <v>1.18</v>
      </c>
      <c r="AA96" s="917">
        <v>1.1000000000000001</v>
      </c>
      <c r="AB96" s="917">
        <v>0</v>
      </c>
      <c r="AC96" s="917">
        <v>0.39</v>
      </c>
      <c r="AD96" s="917">
        <v>1.76</v>
      </c>
      <c r="AE96" s="918">
        <v>0.76</v>
      </c>
      <c r="AF96" s="911" t="s">
        <v>1325</v>
      </c>
      <c r="AG96" s="914">
        <v>31</v>
      </c>
      <c r="AH96" s="914">
        <v>18</v>
      </c>
      <c r="AI96" s="911" t="s">
        <v>1325</v>
      </c>
      <c r="AJ96" s="914">
        <v>70</v>
      </c>
      <c r="AK96" s="914">
        <v>57</v>
      </c>
      <c r="AL96" s="920">
        <v>16</v>
      </c>
      <c r="AM96" s="916">
        <v>1.21</v>
      </c>
      <c r="AN96" s="917">
        <v>1.01</v>
      </c>
      <c r="AO96" s="917">
        <v>0.71</v>
      </c>
      <c r="AP96" s="917">
        <v>0.96</v>
      </c>
      <c r="AQ96" s="917">
        <v>0.84</v>
      </c>
      <c r="AR96" s="917">
        <v>1.17</v>
      </c>
      <c r="AS96" s="918">
        <v>0.98</v>
      </c>
      <c r="AT96" s="911" t="s">
        <v>1325</v>
      </c>
      <c r="AU96" s="911" t="s">
        <v>1325</v>
      </c>
      <c r="AV96" s="914">
        <v>20</v>
      </c>
      <c r="AW96" s="911" t="s">
        <v>1325</v>
      </c>
      <c r="AX96" s="914">
        <v>23</v>
      </c>
      <c r="AY96" s="914">
        <v>45</v>
      </c>
      <c r="AZ96" s="915">
        <v>23</v>
      </c>
      <c r="BA96" s="916">
        <v>3.42</v>
      </c>
      <c r="BB96" s="917">
        <v>0.17</v>
      </c>
      <c r="BC96" s="917">
        <v>1.1000000000000001</v>
      </c>
      <c r="BD96" s="917">
        <v>0.87</v>
      </c>
      <c r="BE96" s="917">
        <v>0.34</v>
      </c>
      <c r="BF96" s="917">
        <v>1.45</v>
      </c>
      <c r="BG96" s="921">
        <v>2.06</v>
      </c>
      <c r="BH96" s="911" t="s">
        <v>1325</v>
      </c>
      <c r="BI96" s="911">
        <v>21</v>
      </c>
      <c r="BJ96" s="911">
        <v>50</v>
      </c>
      <c r="BK96" s="911" t="s">
        <v>1325</v>
      </c>
      <c r="BL96" s="911">
        <v>78</v>
      </c>
      <c r="BM96" s="911">
        <v>120</v>
      </c>
      <c r="BN96" s="911">
        <v>40</v>
      </c>
      <c r="BO96" s="926">
        <v>1.7462141232836026</v>
      </c>
      <c r="BP96" s="926">
        <v>0.34826221057892087</v>
      </c>
      <c r="BQ96" s="926">
        <v>1.0806884227243112</v>
      </c>
      <c r="BR96" s="926">
        <v>0.28341487208494226</v>
      </c>
      <c r="BS96" s="926">
        <v>0.46262679922793726</v>
      </c>
      <c r="BT96" s="926">
        <v>1.6730260367027896</v>
      </c>
      <c r="BU96" s="926">
        <v>1.3418990461155913</v>
      </c>
      <c r="BV96" s="911" t="s">
        <v>1325</v>
      </c>
      <c r="BW96" s="914">
        <v>13</v>
      </c>
      <c r="BX96" s="911" t="s">
        <v>1325</v>
      </c>
      <c r="BY96" s="911" t="s">
        <v>1325</v>
      </c>
      <c r="BZ96" s="914">
        <v>29</v>
      </c>
      <c r="CA96" s="914">
        <v>26</v>
      </c>
      <c r="CB96" s="911" t="s">
        <v>1325</v>
      </c>
      <c r="CC96" s="916">
        <v>0</v>
      </c>
      <c r="CD96" s="917">
        <v>0.98</v>
      </c>
      <c r="CE96" s="917">
        <v>0.74</v>
      </c>
      <c r="CF96" s="917">
        <v>1.49</v>
      </c>
      <c r="CG96" s="917">
        <v>0.81</v>
      </c>
      <c r="CH96" s="917">
        <v>1.38</v>
      </c>
      <c r="CI96" s="921">
        <v>0.7</v>
      </c>
      <c r="CJ96" s="911">
        <v>33</v>
      </c>
      <c r="CK96" s="911">
        <v>74</v>
      </c>
      <c r="CL96" s="911">
        <v>160</v>
      </c>
      <c r="CM96" s="911">
        <v>57</v>
      </c>
      <c r="CN96" s="911">
        <v>555</v>
      </c>
      <c r="CO96" s="911">
        <v>222</v>
      </c>
      <c r="CP96" s="911">
        <v>80</v>
      </c>
      <c r="CQ96" s="926">
        <v>2.7736321988342421</v>
      </c>
      <c r="CR96" s="926">
        <v>0.46965868801676802</v>
      </c>
      <c r="CS96" s="926">
        <v>1.3258734228100566</v>
      </c>
      <c r="CT96" s="926">
        <v>1.2366242752141252</v>
      </c>
      <c r="CU96" s="926">
        <v>1.5803001183608538</v>
      </c>
      <c r="CV96" s="927">
        <v>0.69361968554481424</v>
      </c>
      <c r="CW96" s="926">
        <v>0.99464059415472861</v>
      </c>
      <c r="CX96" s="922" t="s">
        <v>878</v>
      </c>
      <c r="CY96" s="923" t="s">
        <v>1471</v>
      </c>
      <c r="CZ96" s="1011" t="s">
        <v>1471</v>
      </c>
      <c r="DA96" s="1011" t="s">
        <v>1471</v>
      </c>
      <c r="DB96" s="922" t="s">
        <v>792</v>
      </c>
      <c r="DC96" s="923" t="s">
        <v>1477</v>
      </c>
      <c r="DD96" s="1016" t="s">
        <v>878</v>
      </c>
      <c r="DE96" s="1016" t="s">
        <v>792</v>
      </c>
      <c r="DF96" s="922" t="s">
        <v>878</v>
      </c>
      <c r="DG96" s="923" t="s">
        <v>1471</v>
      </c>
      <c r="DH96" s="922" t="s">
        <v>878</v>
      </c>
      <c r="DI96" s="924" t="s">
        <v>1471</v>
      </c>
    </row>
    <row r="97" spans="1:113">
      <c r="A97" s="952" t="s">
        <v>440</v>
      </c>
      <c r="B97" s="910" t="s">
        <v>714</v>
      </c>
      <c r="C97" s="910"/>
      <c r="D97" s="911" t="s">
        <v>1325</v>
      </c>
      <c r="E97" s="911" t="s">
        <v>1325</v>
      </c>
      <c r="F97" s="911" t="s">
        <v>1325</v>
      </c>
      <c r="G97" s="911" t="s">
        <v>1325</v>
      </c>
      <c r="H97" s="911">
        <v>23</v>
      </c>
      <c r="I97" s="911">
        <v>117</v>
      </c>
      <c r="J97" s="911">
        <v>14</v>
      </c>
      <c r="K97" s="926">
        <v>3.4484358907327946</v>
      </c>
      <c r="L97" s="926">
        <v>0.20053377850722542</v>
      </c>
      <c r="M97" s="926">
        <v>1.5626801715406053</v>
      </c>
      <c r="N97" s="926"/>
      <c r="O97" s="912">
        <v>1.4868620883263759</v>
      </c>
      <c r="P97" s="927">
        <v>0.74437885829517914</v>
      </c>
      <c r="Q97" s="912">
        <v>1.112099410253119</v>
      </c>
      <c r="R97" s="911" t="s">
        <v>1325</v>
      </c>
      <c r="S97" s="911" t="s">
        <v>1325</v>
      </c>
      <c r="T97" s="911" t="s">
        <v>1325</v>
      </c>
      <c r="U97" s="911" t="s">
        <v>1325</v>
      </c>
      <c r="V97" s="911" t="s">
        <v>1325</v>
      </c>
      <c r="W97" s="914">
        <v>23</v>
      </c>
      <c r="X97" s="911" t="s">
        <v>1325</v>
      </c>
      <c r="Y97" s="916">
        <v>8.1999999999999993</v>
      </c>
      <c r="Z97" s="917">
        <v>0</v>
      </c>
      <c r="AA97" s="917">
        <v>0</v>
      </c>
      <c r="AB97" s="917"/>
      <c r="AC97" s="917">
        <v>0</v>
      </c>
      <c r="AD97" s="917">
        <v>5.75</v>
      </c>
      <c r="AE97" s="918">
        <v>0</v>
      </c>
      <c r="AF97" s="911" t="s">
        <v>1325</v>
      </c>
      <c r="AG97" s="911" t="s">
        <v>1325</v>
      </c>
      <c r="AH97" s="911" t="s">
        <v>1325</v>
      </c>
      <c r="AI97" s="911" t="s">
        <v>1325</v>
      </c>
      <c r="AJ97" s="911" t="s">
        <v>1325</v>
      </c>
      <c r="AK97" s="914">
        <v>13</v>
      </c>
      <c r="AL97" s="911" t="s">
        <v>1325</v>
      </c>
      <c r="AM97" s="916">
        <v>0</v>
      </c>
      <c r="AN97" s="917">
        <v>0</v>
      </c>
      <c r="AO97" s="917">
        <v>0</v>
      </c>
      <c r="AP97" s="917"/>
      <c r="AQ97" s="917">
        <v>2.0699999999999998</v>
      </c>
      <c r="AR97" s="917">
        <v>0.85</v>
      </c>
      <c r="AS97" s="918">
        <v>1.57</v>
      </c>
      <c r="AT97" s="911" t="s">
        <v>1325</v>
      </c>
      <c r="AU97" s="911" t="s">
        <v>1325</v>
      </c>
      <c r="AV97" s="911" t="s">
        <v>1325</v>
      </c>
      <c r="AW97" s="911" t="s">
        <v>1325</v>
      </c>
      <c r="AX97" s="911" t="s">
        <v>1325</v>
      </c>
      <c r="AY97" s="911" t="s">
        <v>1325</v>
      </c>
      <c r="AZ97" s="911" t="s">
        <v>1325</v>
      </c>
      <c r="BA97" s="916">
        <v>26.95</v>
      </c>
      <c r="BB97" s="917">
        <v>0</v>
      </c>
      <c r="BC97" s="917">
        <v>0</v>
      </c>
      <c r="BD97" s="917"/>
      <c r="BE97" s="917">
        <v>0</v>
      </c>
      <c r="BF97" s="917">
        <v>1.75</v>
      </c>
      <c r="BG97" s="921">
        <v>0</v>
      </c>
      <c r="BH97" s="911" t="s">
        <v>1325</v>
      </c>
      <c r="BI97" s="911" t="s">
        <v>1325</v>
      </c>
      <c r="BJ97" s="911" t="s">
        <v>1325</v>
      </c>
      <c r="BK97" s="911" t="s">
        <v>1325</v>
      </c>
      <c r="BL97" s="911" t="s">
        <v>1325</v>
      </c>
      <c r="BM97" s="911">
        <v>20</v>
      </c>
      <c r="BN97" s="911" t="s">
        <v>1325</v>
      </c>
      <c r="BO97" s="926">
        <v>0</v>
      </c>
      <c r="BP97" s="926">
        <v>0</v>
      </c>
      <c r="BQ97" s="926">
        <v>5.0176059687621439</v>
      </c>
      <c r="BR97" s="926"/>
      <c r="BS97" s="926">
        <v>0.97655064152402427</v>
      </c>
      <c r="BT97" s="926">
        <v>0.67773005303470346</v>
      </c>
      <c r="BU97" s="926">
        <v>1.8615354711159446</v>
      </c>
      <c r="BV97" s="911" t="s">
        <v>1325</v>
      </c>
      <c r="BW97" s="911" t="s">
        <v>1325</v>
      </c>
      <c r="BX97" s="911" t="s">
        <v>1325</v>
      </c>
      <c r="BY97" s="911" t="s">
        <v>1325</v>
      </c>
      <c r="BZ97" s="911" t="s">
        <v>1325</v>
      </c>
      <c r="CA97" s="911" t="s">
        <v>1325</v>
      </c>
      <c r="CB97" s="911" t="s">
        <v>1325</v>
      </c>
      <c r="CC97" s="916">
        <v>0</v>
      </c>
      <c r="CD97" s="917">
        <v>0</v>
      </c>
      <c r="CE97" s="917">
        <v>0</v>
      </c>
      <c r="CF97" s="917"/>
      <c r="CG97" s="917">
        <v>10.66</v>
      </c>
      <c r="CH97" s="917">
        <v>0.25</v>
      </c>
      <c r="CI97" s="921">
        <v>0</v>
      </c>
      <c r="CJ97" s="911" t="s">
        <v>1325</v>
      </c>
      <c r="CK97" s="911" t="s">
        <v>1325</v>
      </c>
      <c r="CL97" s="911" t="s">
        <v>1325</v>
      </c>
      <c r="CM97" s="911" t="s">
        <v>1325</v>
      </c>
      <c r="CN97" s="911">
        <v>13</v>
      </c>
      <c r="CO97" s="911">
        <v>42</v>
      </c>
      <c r="CP97" s="911" t="s">
        <v>1325</v>
      </c>
      <c r="CQ97" s="926">
        <v>1.9068336313307201</v>
      </c>
      <c r="CR97" s="926">
        <v>0.46273288426339365</v>
      </c>
      <c r="CS97" s="926">
        <v>1.7849558506929337</v>
      </c>
      <c r="CT97" s="926"/>
      <c r="CU97" s="926">
        <v>2.138353686525071</v>
      </c>
      <c r="CV97" s="927">
        <v>0.50639268842620355</v>
      </c>
      <c r="CW97" s="926">
        <v>1.2714296468305997</v>
      </c>
      <c r="CX97" s="922" t="s">
        <v>878</v>
      </c>
      <c r="CY97" s="923" t="s">
        <v>1471</v>
      </c>
      <c r="CZ97" s="1011" t="s">
        <v>1471</v>
      </c>
      <c r="DA97" s="1011" t="s">
        <v>1471</v>
      </c>
      <c r="DB97" s="922" t="s">
        <v>792</v>
      </c>
      <c r="DC97" s="923" t="s">
        <v>1472</v>
      </c>
      <c r="DD97" s="1016" t="s">
        <v>878</v>
      </c>
      <c r="DE97" s="1016" t="s">
        <v>792</v>
      </c>
      <c r="DF97" s="922" t="s">
        <v>878</v>
      </c>
      <c r="DG97" s="923" t="s">
        <v>1471</v>
      </c>
      <c r="DH97" s="922" t="s">
        <v>878</v>
      </c>
      <c r="DI97" s="924" t="s">
        <v>1471</v>
      </c>
    </row>
    <row r="98" spans="1:113">
      <c r="A98" s="955" t="s">
        <v>321</v>
      </c>
      <c r="B98" s="910" t="s">
        <v>737</v>
      </c>
      <c r="C98" s="910"/>
      <c r="D98" s="911">
        <v>20</v>
      </c>
      <c r="E98" s="911">
        <v>219</v>
      </c>
      <c r="F98" s="911">
        <v>489</v>
      </c>
      <c r="G98" s="911">
        <v>10</v>
      </c>
      <c r="H98" s="911">
        <v>446</v>
      </c>
      <c r="I98" s="911">
        <v>506</v>
      </c>
      <c r="J98" s="911">
        <v>86</v>
      </c>
      <c r="K98" s="926">
        <v>1.6993614712484562</v>
      </c>
      <c r="L98" s="926">
        <v>0.46773642181971836</v>
      </c>
      <c r="M98" s="926">
        <v>1.5548825249992719</v>
      </c>
      <c r="N98" s="926">
        <v>0.6547123654839051</v>
      </c>
      <c r="O98" s="912">
        <v>1.2072740297316027</v>
      </c>
      <c r="P98" s="927">
        <v>0.95373943266781946</v>
      </c>
      <c r="Q98" s="912">
        <v>0.76614863169366931</v>
      </c>
      <c r="R98" s="911" t="s">
        <v>1325</v>
      </c>
      <c r="S98" s="914">
        <v>44</v>
      </c>
      <c r="T98" s="914">
        <v>39</v>
      </c>
      <c r="U98" s="911" t="s">
        <v>1325</v>
      </c>
      <c r="V98" s="914">
        <v>15</v>
      </c>
      <c r="W98" s="914">
        <v>56</v>
      </c>
      <c r="X98" s="911" t="s">
        <v>1325</v>
      </c>
      <c r="Y98" s="916">
        <v>0</v>
      </c>
      <c r="Z98" s="917">
        <v>1.1399999999999999</v>
      </c>
      <c r="AA98" s="917">
        <v>1.42</v>
      </c>
      <c r="AB98" s="917">
        <v>0</v>
      </c>
      <c r="AC98" s="917">
        <v>0.39</v>
      </c>
      <c r="AD98" s="917">
        <v>1.92</v>
      </c>
      <c r="AE98" s="918">
        <v>0.5</v>
      </c>
      <c r="AF98" s="911" t="s">
        <v>1325</v>
      </c>
      <c r="AG98" s="914">
        <v>36</v>
      </c>
      <c r="AH98" s="914">
        <v>28</v>
      </c>
      <c r="AI98" s="911" t="s">
        <v>1325</v>
      </c>
      <c r="AJ98" s="914">
        <v>54</v>
      </c>
      <c r="AK98" s="914">
        <v>45</v>
      </c>
      <c r="AL98" s="920">
        <v>17</v>
      </c>
      <c r="AM98" s="916">
        <v>0.82</v>
      </c>
      <c r="AN98" s="917">
        <v>0.77</v>
      </c>
      <c r="AO98" s="917">
        <v>0.85</v>
      </c>
      <c r="AP98" s="917">
        <v>0.64</v>
      </c>
      <c r="AQ98" s="917">
        <v>1.52</v>
      </c>
      <c r="AR98" s="917">
        <v>0.71</v>
      </c>
      <c r="AS98" s="918">
        <v>1.57</v>
      </c>
      <c r="AT98" s="911" t="s">
        <v>1325</v>
      </c>
      <c r="AU98" s="911" t="s">
        <v>1325</v>
      </c>
      <c r="AV98" s="914">
        <v>52</v>
      </c>
      <c r="AW98" s="911" t="s">
        <v>1325</v>
      </c>
      <c r="AX98" s="914">
        <v>17</v>
      </c>
      <c r="AY98" s="914">
        <v>30</v>
      </c>
      <c r="AZ98" s="915">
        <v>11</v>
      </c>
      <c r="BA98" s="916">
        <v>2.85</v>
      </c>
      <c r="BB98" s="917">
        <v>0.24</v>
      </c>
      <c r="BC98" s="917">
        <v>2.89</v>
      </c>
      <c r="BD98" s="917">
        <v>0</v>
      </c>
      <c r="BE98" s="917">
        <v>0.68</v>
      </c>
      <c r="BF98" s="917">
        <v>0.91</v>
      </c>
      <c r="BG98" s="921">
        <v>1.72</v>
      </c>
      <c r="BH98" s="911" t="s">
        <v>1325</v>
      </c>
      <c r="BI98" s="911">
        <v>20</v>
      </c>
      <c r="BJ98" s="911">
        <v>68</v>
      </c>
      <c r="BK98" s="911" t="s">
        <v>1325</v>
      </c>
      <c r="BL98" s="911">
        <v>40</v>
      </c>
      <c r="BM98" s="911">
        <v>101</v>
      </c>
      <c r="BN98" s="911" t="s">
        <v>1325</v>
      </c>
      <c r="BO98" s="926">
        <v>4.8111283159722191</v>
      </c>
      <c r="BP98" s="926">
        <v>0.25271888362183331</v>
      </c>
      <c r="BQ98" s="926">
        <v>1.2846600628819582</v>
      </c>
      <c r="BR98" s="926">
        <v>1.1869688710711312</v>
      </c>
      <c r="BS98" s="926">
        <v>0.5667350614869302</v>
      </c>
      <c r="BT98" s="926">
        <v>1.5565597662251287</v>
      </c>
      <c r="BU98" s="926">
        <v>0.41833640566771652</v>
      </c>
      <c r="BV98" s="911" t="s">
        <v>1325</v>
      </c>
      <c r="BW98" s="911" t="s">
        <v>1325</v>
      </c>
      <c r="BX98" s="914">
        <v>27</v>
      </c>
      <c r="BY98" s="911" t="s">
        <v>1325</v>
      </c>
      <c r="BZ98" s="914">
        <v>11</v>
      </c>
      <c r="CA98" s="914">
        <v>21</v>
      </c>
      <c r="CB98" s="911" t="s">
        <v>1325</v>
      </c>
      <c r="CC98" s="916">
        <v>0</v>
      </c>
      <c r="CD98" s="917">
        <v>0.53</v>
      </c>
      <c r="CE98" s="917">
        <v>2.4300000000000002</v>
      </c>
      <c r="CF98" s="917">
        <v>1.8</v>
      </c>
      <c r="CG98" s="917">
        <v>0.73</v>
      </c>
      <c r="CH98" s="917">
        <v>1.31</v>
      </c>
      <c r="CI98" s="921">
        <v>0.48</v>
      </c>
      <c r="CJ98" s="911" t="s">
        <v>1325</v>
      </c>
      <c r="CK98" s="911">
        <v>68</v>
      </c>
      <c r="CL98" s="911">
        <v>218</v>
      </c>
      <c r="CM98" s="911" t="s">
        <v>1325</v>
      </c>
      <c r="CN98" s="911">
        <v>252</v>
      </c>
      <c r="CO98" s="911">
        <v>187</v>
      </c>
      <c r="CP98" s="911">
        <v>26</v>
      </c>
      <c r="CQ98" s="926">
        <v>1.4241400654974505</v>
      </c>
      <c r="CR98" s="926">
        <v>0.34602262812097595</v>
      </c>
      <c r="CS98" s="926">
        <v>1.6753672518544291</v>
      </c>
      <c r="CT98" s="926">
        <v>0.47140009712410064</v>
      </c>
      <c r="CU98" s="926">
        <v>1.8545632437978714</v>
      </c>
      <c r="CV98" s="927">
        <v>0.73855133559946651</v>
      </c>
      <c r="CW98" s="926">
        <v>0.54863332521299946</v>
      </c>
      <c r="CX98" s="922" t="s">
        <v>878</v>
      </c>
      <c r="CY98" s="923" t="s">
        <v>1471</v>
      </c>
      <c r="CZ98" s="1011" t="s">
        <v>1471</v>
      </c>
      <c r="DA98" s="1011" t="s">
        <v>1471</v>
      </c>
      <c r="DB98" s="922" t="s">
        <v>792</v>
      </c>
      <c r="DC98" s="923" t="s">
        <v>2660</v>
      </c>
      <c r="DD98" s="1016" t="s">
        <v>878</v>
      </c>
      <c r="DE98" s="1016" t="s">
        <v>792</v>
      </c>
      <c r="DF98" s="922" t="s">
        <v>878</v>
      </c>
      <c r="DG98" s="923" t="s">
        <v>1471</v>
      </c>
      <c r="DH98" s="922" t="s">
        <v>878</v>
      </c>
      <c r="DI98" s="924" t="s">
        <v>1471</v>
      </c>
    </row>
    <row r="99" spans="1:113">
      <c r="A99" s="952" t="s">
        <v>32</v>
      </c>
      <c r="B99" s="910" t="s">
        <v>759</v>
      </c>
      <c r="C99" s="910"/>
      <c r="D99" s="911" t="s">
        <v>1325</v>
      </c>
      <c r="E99" s="911" t="s">
        <v>1325</v>
      </c>
      <c r="F99" s="911" t="s">
        <v>1325</v>
      </c>
      <c r="G99" s="911" t="s">
        <v>1325</v>
      </c>
      <c r="H99" s="911" t="s">
        <v>1325</v>
      </c>
      <c r="I99" s="911" t="s">
        <v>1325</v>
      </c>
      <c r="J99" s="911" t="s">
        <v>1325</v>
      </c>
      <c r="K99" s="926"/>
      <c r="L99" s="926"/>
      <c r="M99" s="926"/>
      <c r="N99" s="926"/>
      <c r="O99" s="912"/>
      <c r="P99" s="927">
        <v>1.2352403945689994</v>
      </c>
      <c r="Q99" s="912"/>
      <c r="R99" s="911" t="s">
        <v>1325</v>
      </c>
      <c r="S99" s="911" t="s">
        <v>1325</v>
      </c>
      <c r="T99" s="911" t="s">
        <v>1325</v>
      </c>
      <c r="U99" s="911" t="s">
        <v>1325</v>
      </c>
      <c r="V99" s="911" t="s">
        <v>1325</v>
      </c>
      <c r="W99" s="911" t="s">
        <v>1325</v>
      </c>
      <c r="X99" s="911" t="s">
        <v>1325</v>
      </c>
      <c r="Y99" s="916"/>
      <c r="Z99" s="917"/>
      <c r="AA99" s="917"/>
      <c r="AB99" s="917"/>
      <c r="AC99" s="917"/>
      <c r="AD99" s="917">
        <v>0</v>
      </c>
      <c r="AE99" s="918"/>
      <c r="AF99" s="911" t="s">
        <v>1325</v>
      </c>
      <c r="AG99" s="911" t="s">
        <v>1325</v>
      </c>
      <c r="AH99" s="911" t="s">
        <v>1325</v>
      </c>
      <c r="AI99" s="911" t="s">
        <v>1325</v>
      </c>
      <c r="AJ99" s="911" t="s">
        <v>1325</v>
      </c>
      <c r="AK99" s="911" t="s">
        <v>1325</v>
      </c>
      <c r="AL99" s="911" t="s">
        <v>1325</v>
      </c>
      <c r="AM99" s="916"/>
      <c r="AN99" s="917"/>
      <c r="AO99" s="917"/>
      <c r="AP99" s="917"/>
      <c r="AQ99" s="917"/>
      <c r="AR99" s="917">
        <v>0</v>
      </c>
      <c r="AS99" s="918"/>
      <c r="AT99" s="911" t="s">
        <v>1325</v>
      </c>
      <c r="AU99" s="911" t="s">
        <v>1325</v>
      </c>
      <c r="AV99" s="911" t="s">
        <v>1325</v>
      </c>
      <c r="AW99" s="911" t="s">
        <v>1325</v>
      </c>
      <c r="AX99" s="911" t="s">
        <v>1325</v>
      </c>
      <c r="AY99" s="911" t="s">
        <v>1325</v>
      </c>
      <c r="AZ99" s="911" t="s">
        <v>1325</v>
      </c>
      <c r="BA99" s="916"/>
      <c r="BB99" s="917"/>
      <c r="BC99" s="917"/>
      <c r="BD99" s="917"/>
      <c r="BE99" s="917"/>
      <c r="BF99" s="917">
        <v>0</v>
      </c>
      <c r="BG99" s="921"/>
      <c r="BH99" s="911" t="s">
        <v>1325</v>
      </c>
      <c r="BI99" s="911" t="s">
        <v>1325</v>
      </c>
      <c r="BJ99" s="911" t="s">
        <v>1325</v>
      </c>
      <c r="BK99" s="911" t="s">
        <v>1325</v>
      </c>
      <c r="BL99" s="911" t="s">
        <v>1325</v>
      </c>
      <c r="BM99" s="911" t="s">
        <v>1325</v>
      </c>
      <c r="BN99" s="911" t="s">
        <v>1325</v>
      </c>
      <c r="BO99" s="926"/>
      <c r="BP99" s="926"/>
      <c r="BQ99" s="926"/>
      <c r="BR99" s="926"/>
      <c r="BS99" s="926"/>
      <c r="BT99" s="927">
        <v>0</v>
      </c>
      <c r="BU99" s="926"/>
      <c r="BV99" s="911" t="s">
        <v>1325</v>
      </c>
      <c r="BW99" s="911" t="s">
        <v>1325</v>
      </c>
      <c r="BX99" s="911" t="s">
        <v>1325</v>
      </c>
      <c r="BY99" s="911" t="s">
        <v>1325</v>
      </c>
      <c r="BZ99" s="911" t="s">
        <v>1325</v>
      </c>
      <c r="CA99" s="911" t="s">
        <v>1325</v>
      </c>
      <c r="CB99" s="911" t="s">
        <v>1325</v>
      </c>
      <c r="CC99" s="916"/>
      <c r="CD99" s="917"/>
      <c r="CE99" s="917"/>
      <c r="CF99" s="917"/>
      <c r="CG99" s="917"/>
      <c r="CH99" s="917">
        <v>0</v>
      </c>
      <c r="CI99" s="921"/>
      <c r="CJ99" s="911" t="s">
        <v>1325</v>
      </c>
      <c r="CK99" s="911" t="s">
        <v>1325</v>
      </c>
      <c r="CL99" s="911" t="s">
        <v>1325</v>
      </c>
      <c r="CM99" s="911" t="s">
        <v>1325</v>
      </c>
      <c r="CN99" s="911" t="s">
        <v>1325</v>
      </c>
      <c r="CO99" s="911" t="s">
        <v>1325</v>
      </c>
      <c r="CP99" s="911" t="s">
        <v>1325</v>
      </c>
      <c r="CQ99" s="926"/>
      <c r="CR99" s="926"/>
      <c r="CS99" s="926"/>
      <c r="CT99" s="926"/>
      <c r="CU99" s="926"/>
      <c r="CV99" s="927">
        <v>1.6438363773719058</v>
      </c>
      <c r="CW99" s="926"/>
      <c r="CX99" s="922" t="s">
        <v>878</v>
      </c>
      <c r="CY99" s="923" t="s">
        <v>1471</v>
      </c>
      <c r="CZ99" s="1011" t="s">
        <v>1471</v>
      </c>
      <c r="DA99" s="1011" t="s">
        <v>1471</v>
      </c>
      <c r="DB99" s="922" t="s">
        <v>878</v>
      </c>
      <c r="DC99" s="923" t="s">
        <v>1471</v>
      </c>
      <c r="DD99" s="1016" t="s">
        <v>1471</v>
      </c>
      <c r="DE99" s="1016" t="s">
        <v>1471</v>
      </c>
      <c r="DF99" s="922" t="s">
        <v>878</v>
      </c>
      <c r="DG99" s="923" t="s">
        <v>1471</v>
      </c>
      <c r="DH99" s="922" t="s">
        <v>878</v>
      </c>
      <c r="DI99" s="924" t="s">
        <v>1471</v>
      </c>
    </row>
    <row r="100" spans="1:113">
      <c r="A100" s="952" t="s">
        <v>140</v>
      </c>
      <c r="B100" s="910" t="s">
        <v>532</v>
      </c>
      <c r="C100" s="910"/>
      <c r="D100" s="911" t="s">
        <v>1325</v>
      </c>
      <c r="E100" s="911">
        <v>213</v>
      </c>
      <c r="F100" s="911">
        <v>82</v>
      </c>
      <c r="G100" s="911" t="s">
        <v>1325</v>
      </c>
      <c r="H100" s="911">
        <v>320</v>
      </c>
      <c r="I100" s="911">
        <v>796</v>
      </c>
      <c r="J100" s="911">
        <v>138</v>
      </c>
      <c r="K100" s="926">
        <v>1.2246163221600144</v>
      </c>
      <c r="L100" s="926">
        <v>0.31357938212147207</v>
      </c>
      <c r="M100" s="926">
        <v>1.5931394183392065</v>
      </c>
      <c r="N100" s="926">
        <v>1.7986410460346121</v>
      </c>
      <c r="O100" s="912">
        <v>1.5563738400162903</v>
      </c>
      <c r="P100" s="927">
        <v>0.79052758155630676</v>
      </c>
      <c r="Q100" s="912">
        <v>0.80373257492933103</v>
      </c>
      <c r="R100" s="911" t="s">
        <v>1325</v>
      </c>
      <c r="S100" s="914">
        <v>61</v>
      </c>
      <c r="T100" s="914">
        <v>11</v>
      </c>
      <c r="U100" s="911" t="s">
        <v>1325</v>
      </c>
      <c r="V100" s="914">
        <v>12</v>
      </c>
      <c r="W100" s="914">
        <v>153</v>
      </c>
      <c r="X100" s="915">
        <v>29</v>
      </c>
      <c r="Y100" s="916">
        <v>0</v>
      </c>
      <c r="Z100" s="917">
        <v>0.64</v>
      </c>
      <c r="AA100" s="917">
        <v>1.47</v>
      </c>
      <c r="AB100" s="917">
        <v>4.24</v>
      </c>
      <c r="AC100" s="917">
        <v>0.31</v>
      </c>
      <c r="AD100" s="917">
        <v>1.64</v>
      </c>
      <c r="AE100" s="918">
        <v>1.2</v>
      </c>
      <c r="AF100" s="911" t="s">
        <v>1325</v>
      </c>
      <c r="AG100" s="914">
        <v>27</v>
      </c>
      <c r="AH100" s="911" t="s">
        <v>1325</v>
      </c>
      <c r="AI100" s="911" t="s">
        <v>1325</v>
      </c>
      <c r="AJ100" s="914">
        <v>18</v>
      </c>
      <c r="AK100" s="914">
        <v>48</v>
      </c>
      <c r="AL100" s="911" t="s">
        <v>1325</v>
      </c>
      <c r="AM100" s="916">
        <v>0</v>
      </c>
      <c r="AN100" s="917">
        <v>0.74</v>
      </c>
      <c r="AO100" s="917">
        <v>0.67</v>
      </c>
      <c r="AP100" s="917">
        <v>0</v>
      </c>
      <c r="AQ100" s="917">
        <v>1.59</v>
      </c>
      <c r="AR100" s="917">
        <v>0.95</v>
      </c>
      <c r="AS100" s="918">
        <v>0.73</v>
      </c>
      <c r="AT100" s="911" t="s">
        <v>1325</v>
      </c>
      <c r="AU100" s="914">
        <v>12</v>
      </c>
      <c r="AV100" s="911" t="s">
        <v>1325</v>
      </c>
      <c r="AW100" s="911" t="s">
        <v>1325</v>
      </c>
      <c r="AX100" s="914">
        <v>12</v>
      </c>
      <c r="AY100" s="914">
        <v>73</v>
      </c>
      <c r="AZ100" s="915">
        <v>13</v>
      </c>
      <c r="BA100" s="916">
        <v>6.82</v>
      </c>
      <c r="BB100" s="917">
        <v>0.23</v>
      </c>
      <c r="BC100" s="917">
        <v>1.49</v>
      </c>
      <c r="BD100" s="917">
        <v>0</v>
      </c>
      <c r="BE100" s="917">
        <v>0.62</v>
      </c>
      <c r="BF100" s="917">
        <v>1.1599999999999999</v>
      </c>
      <c r="BG100" s="921">
        <v>0.98</v>
      </c>
      <c r="BH100" s="911" t="s">
        <v>1325</v>
      </c>
      <c r="BI100" s="911">
        <v>34</v>
      </c>
      <c r="BJ100" s="911">
        <v>26</v>
      </c>
      <c r="BK100" s="911" t="s">
        <v>1325</v>
      </c>
      <c r="BL100" s="911">
        <v>64</v>
      </c>
      <c r="BM100" s="911">
        <v>262</v>
      </c>
      <c r="BN100" s="911">
        <v>31</v>
      </c>
      <c r="BO100" s="926">
        <v>0.88447942062405072</v>
      </c>
      <c r="BP100" s="926">
        <v>0.17986249980011548</v>
      </c>
      <c r="BQ100" s="926">
        <v>1.8544554232999617</v>
      </c>
      <c r="BR100" s="926">
        <v>1.0806754657453466</v>
      </c>
      <c r="BS100" s="926">
        <v>1.0142457086143575</v>
      </c>
      <c r="BT100" s="926">
        <v>1.2008352942821114</v>
      </c>
      <c r="BU100" s="926">
        <v>0.64843101069595521</v>
      </c>
      <c r="BV100" s="911" t="s">
        <v>1325</v>
      </c>
      <c r="BW100" s="911" t="s">
        <v>1325</v>
      </c>
      <c r="BX100" s="911" t="s">
        <v>1325</v>
      </c>
      <c r="BY100" s="911" t="s">
        <v>1325</v>
      </c>
      <c r="BZ100" s="911" t="s">
        <v>1325</v>
      </c>
      <c r="CA100" s="914">
        <v>13</v>
      </c>
      <c r="CB100" s="911" t="s">
        <v>1325</v>
      </c>
      <c r="CC100" s="916">
        <v>0</v>
      </c>
      <c r="CD100" s="917">
        <v>0.61</v>
      </c>
      <c r="CE100" s="917">
        <v>3.83</v>
      </c>
      <c r="CF100" s="917">
        <v>0</v>
      </c>
      <c r="CG100" s="917">
        <v>1.84</v>
      </c>
      <c r="CH100" s="917">
        <v>0.45</v>
      </c>
      <c r="CI100" s="921">
        <v>1.36</v>
      </c>
      <c r="CJ100" s="911" t="s">
        <v>1325</v>
      </c>
      <c r="CK100" s="911">
        <v>46</v>
      </c>
      <c r="CL100" s="911">
        <v>27</v>
      </c>
      <c r="CM100" s="911" t="s">
        <v>1325</v>
      </c>
      <c r="CN100" s="911">
        <v>177</v>
      </c>
      <c r="CO100" s="911">
        <v>193</v>
      </c>
      <c r="CP100" s="911">
        <v>45</v>
      </c>
      <c r="CQ100" s="926">
        <v>0.69958769122589481</v>
      </c>
      <c r="CR100" s="926">
        <v>0.19320927412225578</v>
      </c>
      <c r="CS100" s="926">
        <v>1.5044263866804806</v>
      </c>
      <c r="CT100" s="926">
        <v>2.6091865118666715</v>
      </c>
      <c r="CU100" s="926">
        <v>3.2891193440197717</v>
      </c>
      <c r="CV100" s="926">
        <v>0.41459728189739214</v>
      </c>
      <c r="CW100" s="926">
        <v>0.75190269589045544</v>
      </c>
      <c r="CX100" s="922" t="s">
        <v>878</v>
      </c>
      <c r="CY100" s="923" t="s">
        <v>1471</v>
      </c>
      <c r="CZ100" s="1011" t="s">
        <v>1471</v>
      </c>
      <c r="DA100" s="1011" t="s">
        <v>1471</v>
      </c>
      <c r="DB100" s="922" t="s">
        <v>792</v>
      </c>
      <c r="DC100" s="923" t="s">
        <v>1472</v>
      </c>
      <c r="DD100" s="1016" t="s">
        <v>878</v>
      </c>
      <c r="DE100" s="1016" t="s">
        <v>792</v>
      </c>
      <c r="DF100" s="922" t="s">
        <v>878</v>
      </c>
      <c r="DG100" s="923" t="s">
        <v>1471</v>
      </c>
      <c r="DH100" s="922" t="s">
        <v>878</v>
      </c>
      <c r="DI100" s="924" t="s">
        <v>1471</v>
      </c>
    </row>
    <row r="101" spans="1:113">
      <c r="A101" s="952" t="s">
        <v>503</v>
      </c>
      <c r="B101" s="910" t="s">
        <v>788</v>
      </c>
      <c r="C101" s="910"/>
      <c r="D101" s="911" t="s">
        <v>1325</v>
      </c>
      <c r="E101" s="911">
        <v>40</v>
      </c>
      <c r="F101" s="911">
        <v>52</v>
      </c>
      <c r="G101" s="911" t="s">
        <v>1325</v>
      </c>
      <c r="H101" s="911">
        <v>92</v>
      </c>
      <c r="I101" s="911">
        <v>37</v>
      </c>
      <c r="J101" s="911">
        <v>10</v>
      </c>
      <c r="K101" s="926">
        <v>1.933015788095642</v>
      </c>
      <c r="L101" s="926">
        <v>0.52079629356158463</v>
      </c>
      <c r="M101" s="926">
        <v>0.90516344961770978</v>
      </c>
      <c r="N101" s="926">
        <v>0.87581202263947788</v>
      </c>
      <c r="O101" s="912">
        <v>1.3525002380443851</v>
      </c>
      <c r="P101" s="927">
        <v>0.99151771857058102</v>
      </c>
      <c r="Q101" s="912">
        <v>0.56603202596268631</v>
      </c>
      <c r="R101" s="911" t="s">
        <v>1325</v>
      </c>
      <c r="S101" s="911" t="s">
        <v>1325</v>
      </c>
      <c r="T101" s="911" t="s">
        <v>1325</v>
      </c>
      <c r="U101" s="911" t="s">
        <v>1325</v>
      </c>
      <c r="V101" s="911" t="s">
        <v>1325</v>
      </c>
      <c r="W101" s="911" t="s">
        <v>1325</v>
      </c>
      <c r="X101" s="911" t="s">
        <v>1325</v>
      </c>
      <c r="Y101" s="916">
        <v>0</v>
      </c>
      <c r="Z101" s="917">
        <v>0.42</v>
      </c>
      <c r="AA101" s="917">
        <v>0.33</v>
      </c>
      <c r="AB101" s="917">
        <v>0.71</v>
      </c>
      <c r="AC101" s="917">
        <v>0.14000000000000001</v>
      </c>
      <c r="AD101" s="917">
        <v>7.26</v>
      </c>
      <c r="AE101" s="918">
        <v>0</v>
      </c>
      <c r="AF101" s="911" t="s">
        <v>1325</v>
      </c>
      <c r="AG101" s="911" t="s">
        <v>1325</v>
      </c>
      <c r="AH101" s="911" t="s">
        <v>1325</v>
      </c>
      <c r="AI101" s="911" t="s">
        <v>1325</v>
      </c>
      <c r="AJ101" s="911" t="s">
        <v>1325</v>
      </c>
      <c r="AK101" s="911" t="s">
        <v>1325</v>
      </c>
      <c r="AL101" s="911" t="s">
        <v>1325</v>
      </c>
      <c r="AM101" s="916">
        <v>0</v>
      </c>
      <c r="AN101" s="917">
        <v>1.01</v>
      </c>
      <c r="AO101" s="917">
        <v>0.74</v>
      </c>
      <c r="AP101" s="917">
        <v>1.17</v>
      </c>
      <c r="AQ101" s="917">
        <v>1.03</v>
      </c>
      <c r="AR101" s="917">
        <v>1.45</v>
      </c>
      <c r="AS101" s="918">
        <v>0</v>
      </c>
      <c r="AT101" s="911" t="s">
        <v>1325</v>
      </c>
      <c r="AU101" s="911" t="s">
        <v>1325</v>
      </c>
      <c r="AV101" s="911" t="s">
        <v>1325</v>
      </c>
      <c r="AW101" s="911" t="s">
        <v>1325</v>
      </c>
      <c r="AX101" s="911" t="s">
        <v>1325</v>
      </c>
      <c r="AY101" s="911" t="s">
        <v>1325</v>
      </c>
      <c r="AZ101" s="911" t="s">
        <v>1325</v>
      </c>
      <c r="BA101" s="916">
        <v>16.489999999999998</v>
      </c>
      <c r="BB101" s="917">
        <v>0</v>
      </c>
      <c r="BC101" s="917">
        <v>2.0499999999999998</v>
      </c>
      <c r="BD101" s="917">
        <v>0</v>
      </c>
      <c r="BE101" s="917">
        <v>0.72</v>
      </c>
      <c r="BF101" s="917">
        <v>0.56000000000000005</v>
      </c>
      <c r="BG101" s="921">
        <v>1.71</v>
      </c>
      <c r="BH101" s="911" t="s">
        <v>1325</v>
      </c>
      <c r="BI101" s="911" t="s">
        <v>1325</v>
      </c>
      <c r="BJ101" s="911" t="s">
        <v>1325</v>
      </c>
      <c r="BK101" s="911" t="s">
        <v>1325</v>
      </c>
      <c r="BL101" s="911">
        <v>14</v>
      </c>
      <c r="BM101" s="911" t="s">
        <v>1325</v>
      </c>
      <c r="BN101" s="911" t="s">
        <v>1325</v>
      </c>
      <c r="BO101" s="926">
        <v>0</v>
      </c>
      <c r="BP101" s="926">
        <v>0.39869242989597509</v>
      </c>
      <c r="BQ101" s="926">
        <v>0.97108018828443421</v>
      </c>
      <c r="BR101" s="926">
        <v>0</v>
      </c>
      <c r="BS101" s="926">
        <v>1.2451869728999809</v>
      </c>
      <c r="BT101" s="926">
        <v>0.99670868840270244</v>
      </c>
      <c r="BU101" s="926">
        <v>1.4885357292938513</v>
      </c>
      <c r="BV101" s="911" t="s">
        <v>1325</v>
      </c>
      <c r="BW101" s="911" t="s">
        <v>1325</v>
      </c>
      <c r="BX101" s="911" t="s">
        <v>1325</v>
      </c>
      <c r="BY101" s="911" t="s">
        <v>1325</v>
      </c>
      <c r="BZ101" s="911" t="s">
        <v>1325</v>
      </c>
      <c r="CA101" s="911" t="s">
        <v>1325</v>
      </c>
      <c r="CB101" s="911" t="s">
        <v>1325</v>
      </c>
      <c r="CC101" s="916">
        <v>0</v>
      </c>
      <c r="CD101" s="917">
        <v>0.66</v>
      </c>
      <c r="CE101" s="917">
        <v>0.64</v>
      </c>
      <c r="CF101" s="917">
        <v>0</v>
      </c>
      <c r="CG101" s="917">
        <v>1.51</v>
      </c>
      <c r="CH101" s="917">
        <v>1.02</v>
      </c>
      <c r="CI101" s="921">
        <v>0.71</v>
      </c>
      <c r="CJ101" s="911" t="s">
        <v>1325</v>
      </c>
      <c r="CK101" s="911">
        <v>14</v>
      </c>
      <c r="CL101" s="911">
        <v>23</v>
      </c>
      <c r="CM101" s="911" t="s">
        <v>1325</v>
      </c>
      <c r="CN101" s="911">
        <v>44</v>
      </c>
      <c r="CO101" s="911">
        <v>11</v>
      </c>
      <c r="CP101" s="911" t="s">
        <v>1325</v>
      </c>
      <c r="CQ101" s="926">
        <v>4.0632498913923545</v>
      </c>
      <c r="CR101" s="926">
        <v>0.49422066313832713</v>
      </c>
      <c r="CS101" s="926">
        <v>1.0970386358054138</v>
      </c>
      <c r="CT101" s="926">
        <v>1.1932846938369568</v>
      </c>
      <c r="CU101" s="926">
        <v>1.9704668086926169</v>
      </c>
      <c r="CV101" s="926">
        <v>0.63331777979756376</v>
      </c>
      <c r="CW101" s="926">
        <v>0.45787012897089402</v>
      </c>
      <c r="CX101" s="922" t="s">
        <v>878</v>
      </c>
      <c r="CY101" s="923" t="s">
        <v>1471</v>
      </c>
      <c r="CZ101" s="1011" t="s">
        <v>1471</v>
      </c>
      <c r="DA101" s="1011" t="s">
        <v>1471</v>
      </c>
      <c r="DB101" s="922" t="s">
        <v>878</v>
      </c>
      <c r="DC101" s="923" t="s">
        <v>1471</v>
      </c>
      <c r="DD101" s="1016" t="s">
        <v>1471</v>
      </c>
      <c r="DE101" s="1016" t="s">
        <v>1471</v>
      </c>
      <c r="DF101" s="922" t="s">
        <v>878</v>
      </c>
      <c r="DG101" s="923" t="s">
        <v>1471</v>
      </c>
      <c r="DH101" s="922" t="s">
        <v>878</v>
      </c>
      <c r="DI101" s="924" t="s">
        <v>1471</v>
      </c>
    </row>
    <row r="102" spans="1:113">
      <c r="A102" s="952" t="s">
        <v>333</v>
      </c>
      <c r="B102" s="910" t="s">
        <v>743</v>
      </c>
      <c r="C102" s="910"/>
      <c r="D102" s="911" t="s">
        <v>1325</v>
      </c>
      <c r="E102" s="911" t="s">
        <v>1325</v>
      </c>
      <c r="F102" s="911" t="s">
        <v>1325</v>
      </c>
      <c r="G102" s="911" t="s">
        <v>1325</v>
      </c>
      <c r="H102" s="911">
        <v>55</v>
      </c>
      <c r="I102" s="911">
        <v>190</v>
      </c>
      <c r="J102" s="911">
        <v>15</v>
      </c>
      <c r="K102" s="926">
        <v>2.3877722395703525</v>
      </c>
      <c r="L102" s="926">
        <v>0.10424119754199793</v>
      </c>
      <c r="M102" s="926">
        <v>2.8445697445905171</v>
      </c>
      <c r="N102" s="926">
        <v>2.5719874282604489</v>
      </c>
      <c r="O102" s="912">
        <v>1.7848946980942093</v>
      </c>
      <c r="P102" s="927">
        <v>0.52214678809898285</v>
      </c>
      <c r="Q102" s="912">
        <v>1.0760693714367227</v>
      </c>
      <c r="R102" s="911" t="s">
        <v>1325</v>
      </c>
      <c r="S102" s="911" t="s">
        <v>1325</v>
      </c>
      <c r="T102" s="911" t="s">
        <v>1325</v>
      </c>
      <c r="U102" s="911" t="s">
        <v>1325</v>
      </c>
      <c r="V102" s="911" t="s">
        <v>1325</v>
      </c>
      <c r="W102" s="914">
        <v>21</v>
      </c>
      <c r="X102" s="911" t="s">
        <v>1325</v>
      </c>
      <c r="Y102" s="916">
        <v>0</v>
      </c>
      <c r="Z102" s="917">
        <v>0</v>
      </c>
      <c r="AA102" s="917">
        <v>0</v>
      </c>
      <c r="AB102" s="917">
        <v>0</v>
      </c>
      <c r="AC102" s="917">
        <v>0.72</v>
      </c>
      <c r="AD102" s="917">
        <v>1.28</v>
      </c>
      <c r="AE102" s="918">
        <v>3.43</v>
      </c>
      <c r="AF102" s="911" t="s">
        <v>1325</v>
      </c>
      <c r="AG102" s="911" t="s">
        <v>1325</v>
      </c>
      <c r="AH102" s="911" t="s">
        <v>1325</v>
      </c>
      <c r="AI102" s="911" t="s">
        <v>1325</v>
      </c>
      <c r="AJ102" s="911" t="s">
        <v>1325</v>
      </c>
      <c r="AK102" s="914">
        <v>17</v>
      </c>
      <c r="AL102" s="911" t="s">
        <v>1325</v>
      </c>
      <c r="AM102" s="916">
        <v>0</v>
      </c>
      <c r="AN102" s="917">
        <v>0</v>
      </c>
      <c r="AO102" s="917">
        <v>4.6900000000000004</v>
      </c>
      <c r="AP102" s="917">
        <v>0</v>
      </c>
      <c r="AQ102" s="917">
        <v>1.72</v>
      </c>
      <c r="AR102" s="917">
        <v>0.49</v>
      </c>
      <c r="AS102" s="918">
        <v>1.59</v>
      </c>
      <c r="AT102" s="911" t="s">
        <v>1325</v>
      </c>
      <c r="AU102" s="911" t="s">
        <v>1325</v>
      </c>
      <c r="AV102" s="911" t="s">
        <v>1325</v>
      </c>
      <c r="AW102" s="911" t="s">
        <v>1325</v>
      </c>
      <c r="AX102" s="911" t="s">
        <v>1325</v>
      </c>
      <c r="AY102" s="914">
        <v>14</v>
      </c>
      <c r="AZ102" s="911" t="s">
        <v>1325</v>
      </c>
      <c r="BA102" s="916">
        <v>0</v>
      </c>
      <c r="BB102" s="917">
        <v>0</v>
      </c>
      <c r="BC102" s="917">
        <v>0</v>
      </c>
      <c r="BD102" s="917">
        <v>0</v>
      </c>
      <c r="BE102" s="917">
        <v>1.23</v>
      </c>
      <c r="BF102" s="917">
        <v>1.35</v>
      </c>
      <c r="BG102" s="921">
        <v>1.56</v>
      </c>
      <c r="BH102" s="911" t="s">
        <v>1325</v>
      </c>
      <c r="BI102" s="911" t="s">
        <v>1325</v>
      </c>
      <c r="BJ102" s="911" t="s">
        <v>1325</v>
      </c>
      <c r="BK102" s="911" t="s">
        <v>1325</v>
      </c>
      <c r="BL102" s="911" t="s">
        <v>1325</v>
      </c>
      <c r="BM102" s="911">
        <v>50</v>
      </c>
      <c r="BN102" s="911" t="s">
        <v>1325</v>
      </c>
      <c r="BO102" s="926">
        <v>2.6537053506380643</v>
      </c>
      <c r="BP102" s="926">
        <v>0</v>
      </c>
      <c r="BQ102" s="926">
        <v>0</v>
      </c>
      <c r="BR102" s="926">
        <v>0</v>
      </c>
      <c r="BS102" s="926">
        <v>0.90646333416238667</v>
      </c>
      <c r="BT102" s="926">
        <v>1.9910324217123512</v>
      </c>
      <c r="BU102" s="926">
        <v>0.45678653184718443</v>
      </c>
      <c r="BV102" s="911" t="s">
        <v>1325</v>
      </c>
      <c r="BW102" s="911" t="s">
        <v>1325</v>
      </c>
      <c r="BX102" s="911" t="s">
        <v>1325</v>
      </c>
      <c r="BY102" s="911" t="s">
        <v>1325</v>
      </c>
      <c r="BZ102" s="911" t="s">
        <v>1325</v>
      </c>
      <c r="CA102" s="911" t="s">
        <v>1325</v>
      </c>
      <c r="CB102" s="911" t="s">
        <v>1325</v>
      </c>
      <c r="CC102" s="916">
        <v>0</v>
      </c>
      <c r="CD102" s="917">
        <v>3.44</v>
      </c>
      <c r="CE102" s="917">
        <v>16.89</v>
      </c>
      <c r="CF102" s="917">
        <v>0</v>
      </c>
      <c r="CG102" s="917">
        <v>0</v>
      </c>
      <c r="CH102" s="917">
        <v>0.39</v>
      </c>
      <c r="CI102" s="921">
        <v>0</v>
      </c>
      <c r="CJ102" s="911" t="s">
        <v>1325</v>
      </c>
      <c r="CK102" s="911" t="s">
        <v>1325</v>
      </c>
      <c r="CL102" s="911" t="s">
        <v>1325</v>
      </c>
      <c r="CM102" s="911" t="s">
        <v>1325</v>
      </c>
      <c r="CN102" s="911">
        <v>38</v>
      </c>
      <c r="CO102" s="911">
        <v>66</v>
      </c>
      <c r="CP102" s="911" t="s">
        <v>1325</v>
      </c>
      <c r="CQ102" s="926">
        <v>3.108064252161153</v>
      </c>
      <c r="CR102" s="926">
        <v>0</v>
      </c>
      <c r="CS102" s="926">
        <v>3.1844507315790569</v>
      </c>
      <c r="CT102" s="926">
        <v>5.0871046163364557</v>
      </c>
      <c r="CU102" s="926">
        <v>2.8353217245523012</v>
      </c>
      <c r="CV102" s="926">
        <v>0.28300734850937004</v>
      </c>
      <c r="CW102" s="926">
        <v>0.96281828868283759</v>
      </c>
      <c r="CX102" s="922" t="s">
        <v>878</v>
      </c>
      <c r="CY102" s="923" t="s">
        <v>1471</v>
      </c>
      <c r="CZ102" s="1011" t="s">
        <v>1471</v>
      </c>
      <c r="DA102" s="1011" t="s">
        <v>1471</v>
      </c>
      <c r="DB102" s="922" t="s">
        <v>792</v>
      </c>
      <c r="DC102" s="923" t="s">
        <v>1472</v>
      </c>
      <c r="DD102" s="1016" t="s">
        <v>878</v>
      </c>
      <c r="DE102" s="1016" t="s">
        <v>792</v>
      </c>
      <c r="DF102" s="922" t="s">
        <v>878</v>
      </c>
      <c r="DG102" s="923" t="s">
        <v>1471</v>
      </c>
      <c r="DH102" s="922" t="s">
        <v>878</v>
      </c>
      <c r="DI102" s="924" t="s">
        <v>1471</v>
      </c>
    </row>
    <row r="103" spans="1:113">
      <c r="A103" s="952" t="s">
        <v>413</v>
      </c>
      <c r="B103" s="910" t="s">
        <v>529</v>
      </c>
      <c r="C103" s="910"/>
      <c r="D103" s="911">
        <v>45</v>
      </c>
      <c r="E103" s="911">
        <v>81</v>
      </c>
      <c r="F103" s="911">
        <v>148</v>
      </c>
      <c r="G103" s="911">
        <v>30</v>
      </c>
      <c r="H103" s="911">
        <v>387</v>
      </c>
      <c r="I103" s="911">
        <v>619</v>
      </c>
      <c r="J103" s="911">
        <v>122</v>
      </c>
      <c r="K103" s="926">
        <v>2.2134436246703442</v>
      </c>
      <c r="L103" s="926">
        <v>0.75100690826350069</v>
      </c>
      <c r="M103" s="926">
        <v>1.5875512879160079</v>
      </c>
      <c r="N103" s="926">
        <v>0.70660874438900401</v>
      </c>
      <c r="O103" s="912">
        <v>1.1638422650351548</v>
      </c>
      <c r="P103" s="927">
        <v>0.81647172858570316</v>
      </c>
      <c r="Q103" s="912">
        <v>1.0177390129164861</v>
      </c>
      <c r="R103" s="911" t="s">
        <v>1325</v>
      </c>
      <c r="S103" s="914">
        <v>11</v>
      </c>
      <c r="T103" s="914">
        <v>10</v>
      </c>
      <c r="U103" s="911" t="s">
        <v>1325</v>
      </c>
      <c r="V103" s="914">
        <v>16</v>
      </c>
      <c r="W103" s="914">
        <v>65</v>
      </c>
      <c r="X103" s="911" t="s">
        <v>1325</v>
      </c>
      <c r="Y103" s="916">
        <v>1.1399999999999999</v>
      </c>
      <c r="Z103" s="917">
        <v>1.25</v>
      </c>
      <c r="AA103" s="917">
        <v>1.25</v>
      </c>
      <c r="AB103" s="917">
        <v>0.83</v>
      </c>
      <c r="AC103" s="917">
        <v>0.49</v>
      </c>
      <c r="AD103" s="917">
        <v>1.38</v>
      </c>
      <c r="AE103" s="918">
        <v>0.88</v>
      </c>
      <c r="AF103" s="911" t="s">
        <v>1325</v>
      </c>
      <c r="AG103" s="914">
        <v>15</v>
      </c>
      <c r="AH103" s="911" t="s">
        <v>1325</v>
      </c>
      <c r="AI103" s="911" t="s">
        <v>1325</v>
      </c>
      <c r="AJ103" s="914">
        <v>50</v>
      </c>
      <c r="AK103" s="914">
        <v>68</v>
      </c>
      <c r="AL103" s="920">
        <v>13</v>
      </c>
      <c r="AM103" s="916">
        <v>0.87</v>
      </c>
      <c r="AN103" s="917">
        <v>1.31</v>
      </c>
      <c r="AO103" s="917">
        <v>0.46</v>
      </c>
      <c r="AP103" s="917">
        <v>0.42</v>
      </c>
      <c r="AQ103" s="917">
        <v>1.43</v>
      </c>
      <c r="AR103" s="917">
        <v>0.8</v>
      </c>
      <c r="AS103" s="918">
        <v>0.98</v>
      </c>
      <c r="AT103" s="911" t="s">
        <v>1325</v>
      </c>
      <c r="AU103" s="911" t="s">
        <v>1325</v>
      </c>
      <c r="AV103" s="911" t="s">
        <v>1325</v>
      </c>
      <c r="AW103" s="911" t="s">
        <v>1325</v>
      </c>
      <c r="AX103" s="911" t="s">
        <v>1325</v>
      </c>
      <c r="AY103" s="914">
        <v>18</v>
      </c>
      <c r="AZ103" s="911" t="s">
        <v>1325</v>
      </c>
      <c r="BA103" s="916">
        <v>4.88</v>
      </c>
      <c r="BB103" s="917">
        <v>0</v>
      </c>
      <c r="BC103" s="917">
        <v>2.48</v>
      </c>
      <c r="BD103" s="917">
        <v>0</v>
      </c>
      <c r="BE103" s="917">
        <v>0.8</v>
      </c>
      <c r="BF103" s="917">
        <v>0.7</v>
      </c>
      <c r="BG103" s="921">
        <v>2.65</v>
      </c>
      <c r="BH103" s="911" t="s">
        <v>1325</v>
      </c>
      <c r="BI103" s="911">
        <v>11</v>
      </c>
      <c r="BJ103" s="911">
        <v>26</v>
      </c>
      <c r="BK103" s="911" t="s">
        <v>1325</v>
      </c>
      <c r="BL103" s="911">
        <v>30</v>
      </c>
      <c r="BM103" s="911">
        <v>133</v>
      </c>
      <c r="BN103" s="911">
        <v>24</v>
      </c>
      <c r="BO103" s="926">
        <v>1.4314416054757892</v>
      </c>
      <c r="BP103" s="926">
        <v>0.59368054662234948</v>
      </c>
      <c r="BQ103" s="926">
        <v>1.646485454355787</v>
      </c>
      <c r="BR103" s="926">
        <v>0.41491729524571774</v>
      </c>
      <c r="BS103" s="926">
        <v>0.45442998277244989</v>
      </c>
      <c r="BT103" s="926">
        <v>1.4763791754471272</v>
      </c>
      <c r="BU103" s="926">
        <v>1.1927754921830891</v>
      </c>
      <c r="BV103" s="911" t="s">
        <v>1325</v>
      </c>
      <c r="BW103" s="911" t="s">
        <v>1325</v>
      </c>
      <c r="BX103" s="914">
        <v>13</v>
      </c>
      <c r="BY103" s="911" t="s">
        <v>1325</v>
      </c>
      <c r="BZ103" s="914">
        <v>24</v>
      </c>
      <c r="CA103" s="914">
        <v>39</v>
      </c>
      <c r="CB103" s="911" t="s">
        <v>1325</v>
      </c>
      <c r="CC103" s="916">
        <v>3.11</v>
      </c>
      <c r="CD103" s="917">
        <v>0.72</v>
      </c>
      <c r="CE103" s="917">
        <v>2.2400000000000002</v>
      </c>
      <c r="CF103" s="917">
        <v>1.1100000000000001</v>
      </c>
      <c r="CG103" s="917">
        <v>1.1200000000000001</v>
      </c>
      <c r="CH103" s="917">
        <v>0.79</v>
      </c>
      <c r="CI103" s="921">
        <v>0.63</v>
      </c>
      <c r="CJ103" s="911">
        <v>25</v>
      </c>
      <c r="CK103" s="911">
        <v>30</v>
      </c>
      <c r="CL103" s="911">
        <v>71</v>
      </c>
      <c r="CM103" s="911">
        <v>12</v>
      </c>
      <c r="CN103" s="911">
        <v>218</v>
      </c>
      <c r="CO103" s="911">
        <v>236</v>
      </c>
      <c r="CP103" s="911">
        <v>49</v>
      </c>
      <c r="CQ103" s="926">
        <v>2.8339169125512789</v>
      </c>
      <c r="CR103" s="926">
        <v>0.62957170948251839</v>
      </c>
      <c r="CS103" s="926">
        <v>1.7516308420967357</v>
      </c>
      <c r="CT103" s="926">
        <v>0.64506390842436012</v>
      </c>
      <c r="CU103" s="926">
        <v>1.6435401093191226</v>
      </c>
      <c r="CV103" s="926">
        <v>0.62004324995240956</v>
      </c>
      <c r="CW103" s="926">
        <v>0.92782839607193079</v>
      </c>
      <c r="CX103" s="922" t="s">
        <v>792</v>
      </c>
      <c r="CY103" s="931" t="s">
        <v>2657</v>
      </c>
      <c r="CZ103" s="1011" t="s">
        <v>878</v>
      </c>
      <c r="DA103" s="1012" t="s">
        <v>792</v>
      </c>
      <c r="DB103" s="922" t="s">
        <v>792</v>
      </c>
      <c r="DC103" s="923" t="s">
        <v>1477</v>
      </c>
      <c r="DD103" s="1016" t="s">
        <v>878</v>
      </c>
      <c r="DE103" s="1016" t="s">
        <v>792</v>
      </c>
      <c r="DF103" s="922" t="s">
        <v>878</v>
      </c>
      <c r="DG103" s="923" t="s">
        <v>1471</v>
      </c>
      <c r="DH103" s="922" t="s">
        <v>878</v>
      </c>
      <c r="DI103" s="924" t="s">
        <v>1471</v>
      </c>
    </row>
    <row r="104" spans="1:113">
      <c r="A104" s="952" t="s">
        <v>198</v>
      </c>
      <c r="B104" s="910" t="s">
        <v>778</v>
      </c>
      <c r="C104" s="910"/>
      <c r="D104" s="911" t="s">
        <v>1325</v>
      </c>
      <c r="E104" s="911">
        <v>24</v>
      </c>
      <c r="F104" s="911">
        <v>25</v>
      </c>
      <c r="G104" s="911" t="s">
        <v>1325</v>
      </c>
      <c r="H104" s="911">
        <v>85</v>
      </c>
      <c r="I104" s="911">
        <v>597</v>
      </c>
      <c r="J104" s="911">
        <v>52</v>
      </c>
      <c r="K104" s="926">
        <v>2.0286258055396016</v>
      </c>
      <c r="L104" s="926">
        <v>0.7265637829234648</v>
      </c>
      <c r="M104" s="926">
        <v>1.778409833592161</v>
      </c>
      <c r="N104" s="926">
        <v>0.19883210678037827</v>
      </c>
      <c r="O104" s="912">
        <v>1.200484336595971</v>
      </c>
      <c r="P104" s="927">
        <v>0.84058006104482741</v>
      </c>
      <c r="Q104" s="912">
        <v>0.83803969069156248</v>
      </c>
      <c r="R104" s="911" t="s">
        <v>1325</v>
      </c>
      <c r="S104" s="911" t="s">
        <v>1325</v>
      </c>
      <c r="T104" s="911" t="s">
        <v>1325</v>
      </c>
      <c r="U104" s="911" t="s">
        <v>1325</v>
      </c>
      <c r="V104" s="911" t="s">
        <v>1325</v>
      </c>
      <c r="W104" s="914">
        <v>74</v>
      </c>
      <c r="X104" s="911" t="s">
        <v>1325</v>
      </c>
      <c r="Y104" s="916">
        <v>2.64</v>
      </c>
      <c r="Z104" s="917">
        <v>1.44</v>
      </c>
      <c r="AA104" s="917">
        <v>0.61</v>
      </c>
      <c r="AB104" s="917">
        <v>0</v>
      </c>
      <c r="AC104" s="917">
        <v>0.83</v>
      </c>
      <c r="AD104" s="917">
        <v>1.1000000000000001</v>
      </c>
      <c r="AE104" s="918">
        <v>0.72</v>
      </c>
      <c r="AF104" s="911" t="s">
        <v>1325</v>
      </c>
      <c r="AG104" s="911" t="s">
        <v>1325</v>
      </c>
      <c r="AH104" s="911" t="s">
        <v>1325</v>
      </c>
      <c r="AI104" s="911" t="s">
        <v>1325</v>
      </c>
      <c r="AJ104" s="914">
        <v>11</v>
      </c>
      <c r="AK104" s="914">
        <v>73</v>
      </c>
      <c r="AL104" s="911" t="s">
        <v>1325</v>
      </c>
      <c r="AM104" s="916">
        <v>0</v>
      </c>
      <c r="AN104" s="917">
        <v>0.27</v>
      </c>
      <c r="AO104" s="917">
        <v>1.26</v>
      </c>
      <c r="AP104" s="917">
        <v>0</v>
      </c>
      <c r="AQ104" s="917">
        <v>1.5</v>
      </c>
      <c r="AR104" s="917">
        <v>1.07</v>
      </c>
      <c r="AS104" s="918">
        <v>0.57999999999999996</v>
      </c>
      <c r="AT104" s="911" t="s">
        <v>1325</v>
      </c>
      <c r="AU104" s="911" t="s">
        <v>1325</v>
      </c>
      <c r="AV104" s="911" t="s">
        <v>1325</v>
      </c>
      <c r="AW104" s="911" t="s">
        <v>1325</v>
      </c>
      <c r="AX104" s="911" t="s">
        <v>1325</v>
      </c>
      <c r="AY104" s="914">
        <v>25</v>
      </c>
      <c r="AZ104" s="911" t="s">
        <v>1325</v>
      </c>
      <c r="BA104" s="916">
        <v>0</v>
      </c>
      <c r="BB104" s="917">
        <v>0.47</v>
      </c>
      <c r="BC104" s="917">
        <v>6.84</v>
      </c>
      <c r="BD104" s="917">
        <v>0</v>
      </c>
      <c r="BE104" s="917">
        <v>1.72</v>
      </c>
      <c r="BF104" s="917">
        <v>0.4</v>
      </c>
      <c r="BG104" s="921">
        <v>0.76</v>
      </c>
      <c r="BH104" s="911" t="s">
        <v>1325</v>
      </c>
      <c r="BI104" s="911" t="s">
        <v>1325</v>
      </c>
      <c r="BJ104" s="911" t="s">
        <v>1325</v>
      </c>
      <c r="BK104" s="911" t="s">
        <v>1325</v>
      </c>
      <c r="BL104" s="911">
        <v>21</v>
      </c>
      <c r="BM104" s="911">
        <v>154</v>
      </c>
      <c r="BN104" s="911">
        <v>12</v>
      </c>
      <c r="BO104" s="926">
        <v>1.1832735818535669</v>
      </c>
      <c r="BP104" s="926">
        <v>0.75248578993524884</v>
      </c>
      <c r="BQ104" s="926">
        <v>1.1442918388135161</v>
      </c>
      <c r="BR104" s="926">
        <v>0</v>
      </c>
      <c r="BS104" s="926">
        <v>1.2349127417923951</v>
      </c>
      <c r="BT104" s="926">
        <v>0.97207808283532215</v>
      </c>
      <c r="BU104" s="926">
        <v>0.79746044956787709</v>
      </c>
      <c r="BV104" s="911" t="s">
        <v>1325</v>
      </c>
      <c r="BW104" s="911" t="s">
        <v>1325</v>
      </c>
      <c r="BX104" s="911" t="s">
        <v>1325</v>
      </c>
      <c r="BY104" s="911" t="s">
        <v>1325</v>
      </c>
      <c r="BZ104" s="911" t="s">
        <v>1325</v>
      </c>
      <c r="CA104" s="914">
        <v>16</v>
      </c>
      <c r="CB104" s="911" t="s">
        <v>1325</v>
      </c>
      <c r="CC104" s="916">
        <v>0</v>
      </c>
      <c r="CD104" s="917">
        <v>1.56</v>
      </c>
      <c r="CE104" s="917">
        <v>0</v>
      </c>
      <c r="CF104" s="917">
        <v>0</v>
      </c>
      <c r="CG104" s="917">
        <v>0.6</v>
      </c>
      <c r="CH104" s="917">
        <v>1.69</v>
      </c>
      <c r="CI104" s="921">
        <v>0.78</v>
      </c>
      <c r="CJ104" s="911" t="s">
        <v>1325</v>
      </c>
      <c r="CK104" s="911" t="s">
        <v>1325</v>
      </c>
      <c r="CL104" s="911">
        <v>13</v>
      </c>
      <c r="CM104" s="911" t="s">
        <v>1325</v>
      </c>
      <c r="CN104" s="911">
        <v>32</v>
      </c>
      <c r="CO104" s="911">
        <v>205</v>
      </c>
      <c r="CP104" s="911">
        <v>21</v>
      </c>
      <c r="CQ104" s="926">
        <v>3.9164996040432785</v>
      </c>
      <c r="CR104" s="926">
        <v>0.63238715089990616</v>
      </c>
      <c r="CS104" s="926">
        <v>2.5081663605722864</v>
      </c>
      <c r="CT104" s="926">
        <v>0.52441535322437582</v>
      </c>
      <c r="CU104" s="926">
        <v>1.1843883838594991</v>
      </c>
      <c r="CV104" s="926">
        <v>0.6816735551951647</v>
      </c>
      <c r="CW104" s="926">
        <v>0.89315188027048698</v>
      </c>
      <c r="CX104" s="922" t="s">
        <v>878</v>
      </c>
      <c r="CY104" s="923" t="s">
        <v>1471</v>
      </c>
      <c r="CZ104" s="1011" t="s">
        <v>1471</v>
      </c>
      <c r="DA104" s="1011" t="s">
        <v>1471</v>
      </c>
      <c r="DB104" s="922" t="s">
        <v>878</v>
      </c>
      <c r="DC104" s="923" t="s">
        <v>1471</v>
      </c>
      <c r="DD104" s="1016" t="s">
        <v>1471</v>
      </c>
      <c r="DE104" s="1016" t="s">
        <v>1471</v>
      </c>
      <c r="DF104" s="922" t="s">
        <v>878</v>
      </c>
      <c r="DG104" s="923" t="s">
        <v>1471</v>
      </c>
      <c r="DH104" s="922" t="s">
        <v>878</v>
      </c>
      <c r="DI104" s="924" t="s">
        <v>1471</v>
      </c>
    </row>
    <row r="105" spans="1:113">
      <c r="A105" s="952" t="s">
        <v>1051</v>
      </c>
      <c r="B105" s="910" t="s">
        <v>684</v>
      </c>
      <c r="C105" s="910"/>
      <c r="D105" s="911" t="s">
        <v>1325</v>
      </c>
      <c r="E105" s="911">
        <v>25</v>
      </c>
      <c r="F105" s="911" t="s">
        <v>1325</v>
      </c>
      <c r="G105" s="911" t="s">
        <v>1325</v>
      </c>
      <c r="H105" s="911">
        <v>40</v>
      </c>
      <c r="I105" s="911">
        <v>460</v>
      </c>
      <c r="J105" s="911">
        <v>20</v>
      </c>
      <c r="K105" s="926">
        <v>2.1671091801496409</v>
      </c>
      <c r="L105" s="926">
        <v>0.87350528320722065</v>
      </c>
      <c r="M105" s="926">
        <v>1.5299446585254806</v>
      </c>
      <c r="N105" s="926">
        <v>2.0160156568016716</v>
      </c>
      <c r="O105" s="912">
        <v>1.1425361140277632</v>
      </c>
      <c r="P105" s="927">
        <v>0.79143407739027027</v>
      </c>
      <c r="Q105" s="912">
        <v>0.91256422715023167</v>
      </c>
      <c r="R105" s="911" t="s">
        <v>1325</v>
      </c>
      <c r="S105" s="911" t="s">
        <v>1325</v>
      </c>
      <c r="T105" s="911" t="s">
        <v>1325</v>
      </c>
      <c r="U105" s="911" t="s">
        <v>1325</v>
      </c>
      <c r="V105" s="911" t="s">
        <v>1325</v>
      </c>
      <c r="W105" s="914">
        <v>67</v>
      </c>
      <c r="X105" s="911" t="s">
        <v>1325</v>
      </c>
      <c r="Y105" s="916">
        <v>0</v>
      </c>
      <c r="Z105" s="917">
        <v>2.5</v>
      </c>
      <c r="AA105" s="917">
        <v>0</v>
      </c>
      <c r="AB105" s="917">
        <v>6.41</v>
      </c>
      <c r="AC105" s="917">
        <v>0.21</v>
      </c>
      <c r="AD105" s="917">
        <v>1.67</v>
      </c>
      <c r="AE105" s="918">
        <v>0.4</v>
      </c>
      <c r="AF105" s="911" t="s">
        <v>1325</v>
      </c>
      <c r="AG105" s="911" t="s">
        <v>1325</v>
      </c>
      <c r="AH105" s="911" t="s">
        <v>1325</v>
      </c>
      <c r="AI105" s="911" t="s">
        <v>1325</v>
      </c>
      <c r="AJ105" s="911" t="s">
        <v>1325</v>
      </c>
      <c r="AK105" s="914">
        <v>38</v>
      </c>
      <c r="AL105" s="911" t="s">
        <v>1325</v>
      </c>
      <c r="AM105" s="916">
        <v>0</v>
      </c>
      <c r="AN105" s="917">
        <v>1.41</v>
      </c>
      <c r="AO105" s="917">
        <v>0</v>
      </c>
      <c r="AP105" s="917">
        <v>0</v>
      </c>
      <c r="AQ105" s="917">
        <v>1.62</v>
      </c>
      <c r="AR105" s="917">
        <v>0.92</v>
      </c>
      <c r="AS105" s="918">
        <v>0.57999999999999996</v>
      </c>
      <c r="AT105" s="911" t="s">
        <v>1325</v>
      </c>
      <c r="AU105" s="911" t="s">
        <v>1325</v>
      </c>
      <c r="AV105" s="911" t="s">
        <v>1325</v>
      </c>
      <c r="AW105" s="911" t="s">
        <v>1325</v>
      </c>
      <c r="AX105" s="911" t="s">
        <v>1325</v>
      </c>
      <c r="AY105" s="911" t="s">
        <v>1325</v>
      </c>
      <c r="AZ105" s="911" t="s">
        <v>1325</v>
      </c>
      <c r="BA105" s="916">
        <v>0</v>
      </c>
      <c r="BB105" s="917">
        <v>0</v>
      </c>
      <c r="BC105" s="917">
        <v>0</v>
      </c>
      <c r="BD105" s="917">
        <v>0</v>
      </c>
      <c r="BE105" s="917">
        <v>1.64</v>
      </c>
      <c r="BF105" s="917">
        <v>0.83</v>
      </c>
      <c r="BG105" s="921">
        <v>2.66</v>
      </c>
      <c r="BH105" s="911" t="s">
        <v>1325</v>
      </c>
      <c r="BI105" s="911" t="s">
        <v>1325</v>
      </c>
      <c r="BJ105" s="911" t="s">
        <v>1325</v>
      </c>
      <c r="BK105" s="911" t="s">
        <v>1325</v>
      </c>
      <c r="BL105" s="911" t="s">
        <v>1325</v>
      </c>
      <c r="BM105" s="911">
        <v>106</v>
      </c>
      <c r="BN105" s="911" t="s">
        <v>1325</v>
      </c>
      <c r="BO105" s="926">
        <v>1.6193995183574152</v>
      </c>
      <c r="BP105" s="926">
        <v>0.17497482388960217</v>
      </c>
      <c r="BQ105" s="926">
        <v>0.98448732319403109</v>
      </c>
      <c r="BR105" s="926">
        <v>0</v>
      </c>
      <c r="BS105" s="926">
        <v>0.84958371719865544</v>
      </c>
      <c r="BT105" s="926">
        <v>1.2592378857644662</v>
      </c>
      <c r="BU105" s="926">
        <v>1.5011353724678353</v>
      </c>
      <c r="BV105" s="911" t="s">
        <v>1325</v>
      </c>
      <c r="BW105" s="911" t="s">
        <v>1325</v>
      </c>
      <c r="BX105" s="911" t="s">
        <v>1325</v>
      </c>
      <c r="BY105" s="911" t="s">
        <v>1325</v>
      </c>
      <c r="BZ105" s="911" t="s">
        <v>1325</v>
      </c>
      <c r="CA105" s="911" t="s">
        <v>1325</v>
      </c>
      <c r="CB105" s="911" t="s">
        <v>1325</v>
      </c>
      <c r="CC105" s="916">
        <v>0</v>
      </c>
      <c r="CD105" s="917">
        <v>0</v>
      </c>
      <c r="CE105" s="917">
        <v>0</v>
      </c>
      <c r="CF105" s="917">
        <v>0</v>
      </c>
      <c r="CG105" s="917">
        <v>9.6199999999999992</v>
      </c>
      <c r="CH105" s="917">
        <v>0.28000000000000003</v>
      </c>
      <c r="CI105" s="921">
        <v>0</v>
      </c>
      <c r="CJ105" s="911" t="s">
        <v>1325</v>
      </c>
      <c r="CK105" s="911" t="s">
        <v>1325</v>
      </c>
      <c r="CL105" s="911" t="s">
        <v>1325</v>
      </c>
      <c r="CM105" s="911" t="s">
        <v>1325</v>
      </c>
      <c r="CN105" s="911">
        <v>22</v>
      </c>
      <c r="CO105" s="911">
        <v>191</v>
      </c>
      <c r="CP105" s="911" t="s">
        <v>1325</v>
      </c>
      <c r="CQ105" s="926">
        <v>3.9918679439106626</v>
      </c>
      <c r="CR105" s="926">
        <v>0.57217687331977451</v>
      </c>
      <c r="CS105" s="926">
        <v>2.5032167177063798</v>
      </c>
      <c r="CT105" s="926">
        <v>1.3978939818507441</v>
      </c>
      <c r="CU105" s="926">
        <v>1.3784030345370892</v>
      </c>
      <c r="CV105" s="926">
        <v>0.60108707339258638</v>
      </c>
      <c r="CW105" s="926">
        <v>0.85600195737323281</v>
      </c>
      <c r="CX105" s="922" t="s">
        <v>878</v>
      </c>
      <c r="CY105" s="923" t="s">
        <v>1471</v>
      </c>
      <c r="CZ105" s="1011" t="s">
        <v>1471</v>
      </c>
      <c r="DA105" s="1011" t="s">
        <v>1471</v>
      </c>
      <c r="DB105" s="922" t="s">
        <v>878</v>
      </c>
      <c r="DC105" s="923" t="s">
        <v>1471</v>
      </c>
      <c r="DD105" s="1016" t="s">
        <v>1471</v>
      </c>
      <c r="DE105" s="1016" t="s">
        <v>1471</v>
      </c>
      <c r="DF105" s="922" t="s">
        <v>878</v>
      </c>
      <c r="DG105" s="923" t="s">
        <v>1471</v>
      </c>
      <c r="DH105" s="922" t="s">
        <v>878</v>
      </c>
      <c r="DI105" s="924" t="s">
        <v>1471</v>
      </c>
    </row>
    <row r="106" spans="1:113" ht="12.75" customHeight="1">
      <c r="A106" s="952" t="s">
        <v>296</v>
      </c>
      <c r="B106" s="910" t="s">
        <v>617</v>
      </c>
      <c r="C106" s="910"/>
      <c r="D106" s="911" t="s">
        <v>1325</v>
      </c>
      <c r="E106" s="911">
        <v>160</v>
      </c>
      <c r="F106" s="911">
        <v>67</v>
      </c>
      <c r="G106" s="911" t="s">
        <v>1325</v>
      </c>
      <c r="H106" s="911">
        <v>193</v>
      </c>
      <c r="I106" s="911">
        <v>906</v>
      </c>
      <c r="J106" s="911">
        <v>71</v>
      </c>
      <c r="K106" s="926">
        <v>1.8049549159187741</v>
      </c>
      <c r="L106" s="926">
        <v>0.37511483725727834</v>
      </c>
      <c r="M106" s="926">
        <v>2.0632306759953951</v>
      </c>
      <c r="N106" s="926">
        <v>1.0529865686496394</v>
      </c>
      <c r="O106" s="912">
        <v>1.6808743645900963</v>
      </c>
      <c r="P106" s="927">
        <v>0.68660108902891792</v>
      </c>
      <c r="Q106" s="912">
        <v>0.71657718843907237</v>
      </c>
      <c r="R106" s="911" t="s">
        <v>1325</v>
      </c>
      <c r="S106" s="914">
        <v>43</v>
      </c>
      <c r="T106" s="911" t="s">
        <v>1325</v>
      </c>
      <c r="U106" s="911" t="s">
        <v>1325</v>
      </c>
      <c r="V106" s="914">
        <v>14</v>
      </c>
      <c r="W106" s="914">
        <v>136</v>
      </c>
      <c r="X106" s="911" t="s">
        <v>1325</v>
      </c>
      <c r="Y106" s="916">
        <v>0</v>
      </c>
      <c r="Z106" s="917">
        <v>0.96</v>
      </c>
      <c r="AA106" s="917">
        <v>0.53</v>
      </c>
      <c r="AB106" s="917">
        <v>0</v>
      </c>
      <c r="AC106" s="917">
        <v>0.97</v>
      </c>
      <c r="AD106" s="917">
        <v>1.46</v>
      </c>
      <c r="AE106" s="918">
        <v>0.45</v>
      </c>
      <c r="AF106" s="911" t="s">
        <v>1325</v>
      </c>
      <c r="AG106" s="911" t="s">
        <v>1325</v>
      </c>
      <c r="AH106" s="911" t="s">
        <v>1325</v>
      </c>
      <c r="AI106" s="911" t="s">
        <v>1325</v>
      </c>
      <c r="AJ106" s="914">
        <v>16</v>
      </c>
      <c r="AK106" s="914">
        <v>64</v>
      </c>
      <c r="AL106" s="911" t="s">
        <v>1325</v>
      </c>
      <c r="AM106" s="916">
        <v>0</v>
      </c>
      <c r="AN106" s="917">
        <v>0.26</v>
      </c>
      <c r="AO106" s="917">
        <v>1.26</v>
      </c>
      <c r="AP106" s="917">
        <v>0</v>
      </c>
      <c r="AQ106" s="917">
        <v>2.12</v>
      </c>
      <c r="AR106" s="917">
        <v>0.68</v>
      </c>
      <c r="AS106" s="918">
        <v>1.17</v>
      </c>
      <c r="AT106" s="911" t="s">
        <v>1325</v>
      </c>
      <c r="AU106" s="911" t="s">
        <v>1325</v>
      </c>
      <c r="AV106" s="911" t="s">
        <v>1325</v>
      </c>
      <c r="AW106" s="911" t="s">
        <v>1325</v>
      </c>
      <c r="AX106" s="911" t="s">
        <v>1325</v>
      </c>
      <c r="AY106" s="914">
        <v>37</v>
      </c>
      <c r="AZ106" s="911" t="s">
        <v>1325</v>
      </c>
      <c r="BA106" s="916">
        <v>4.26</v>
      </c>
      <c r="BB106" s="917">
        <v>0.24</v>
      </c>
      <c r="BC106" s="917">
        <v>4.96</v>
      </c>
      <c r="BD106" s="917">
        <v>0</v>
      </c>
      <c r="BE106" s="917">
        <v>1.57</v>
      </c>
      <c r="BF106" s="917">
        <v>0.5</v>
      </c>
      <c r="BG106" s="921">
        <v>0.4</v>
      </c>
      <c r="BH106" s="911" t="s">
        <v>1325</v>
      </c>
      <c r="BI106" s="911">
        <v>35</v>
      </c>
      <c r="BJ106" s="911">
        <v>18</v>
      </c>
      <c r="BK106" s="911" t="s">
        <v>1325</v>
      </c>
      <c r="BL106" s="911">
        <v>44</v>
      </c>
      <c r="BM106" s="911">
        <v>296</v>
      </c>
      <c r="BN106" s="911">
        <v>19</v>
      </c>
      <c r="BO106" s="926">
        <v>4.8840556679125937</v>
      </c>
      <c r="BP106" s="926">
        <v>0.27083140620754287</v>
      </c>
      <c r="BQ106" s="926">
        <v>1.8251294804892944</v>
      </c>
      <c r="BR106" s="926">
        <v>2.364565138680307</v>
      </c>
      <c r="BS106" s="926">
        <v>1.1499131673415857</v>
      </c>
      <c r="BT106" s="926">
        <v>0.81344244148369216</v>
      </c>
      <c r="BU106" s="926">
        <v>0.63430130933176088</v>
      </c>
      <c r="BV106" s="911" t="s">
        <v>1325</v>
      </c>
      <c r="BW106" s="911" t="s">
        <v>1325</v>
      </c>
      <c r="BX106" s="911" t="s">
        <v>1325</v>
      </c>
      <c r="BY106" s="911" t="s">
        <v>1325</v>
      </c>
      <c r="BZ106" s="911" t="s">
        <v>1325</v>
      </c>
      <c r="CA106" s="914">
        <v>13</v>
      </c>
      <c r="CB106" s="911" t="s">
        <v>1325</v>
      </c>
      <c r="CC106" s="916">
        <v>0</v>
      </c>
      <c r="CD106" s="917">
        <v>0.54</v>
      </c>
      <c r="CE106" s="917">
        <v>9.14</v>
      </c>
      <c r="CF106" s="917">
        <v>0</v>
      </c>
      <c r="CG106" s="917">
        <v>0.84</v>
      </c>
      <c r="CH106" s="917">
        <v>0.48</v>
      </c>
      <c r="CI106" s="921">
        <v>1.19</v>
      </c>
      <c r="CJ106" s="911" t="s">
        <v>1325</v>
      </c>
      <c r="CK106" s="911">
        <v>42</v>
      </c>
      <c r="CL106" s="911">
        <v>30</v>
      </c>
      <c r="CM106" s="911" t="s">
        <v>1325</v>
      </c>
      <c r="CN106" s="911">
        <v>101</v>
      </c>
      <c r="CO106" s="911">
        <v>296</v>
      </c>
      <c r="CP106" s="911">
        <v>24</v>
      </c>
      <c r="CQ106" s="926">
        <v>0.50251563505954977</v>
      </c>
      <c r="CR106" s="926">
        <v>0.24923786014306853</v>
      </c>
      <c r="CS106" s="926">
        <v>2.3939800555075337</v>
      </c>
      <c r="CT106" s="926">
        <v>0.8955219947220594</v>
      </c>
      <c r="CU106" s="926">
        <v>2.6489355933907395</v>
      </c>
      <c r="CV106" s="926">
        <v>0.49529079280538812</v>
      </c>
      <c r="CW106" s="926">
        <v>0.614619429644778</v>
      </c>
      <c r="CX106" s="922" t="s">
        <v>792</v>
      </c>
      <c r="CY106" s="923" t="s">
        <v>2656</v>
      </c>
      <c r="CZ106" s="1011" t="s">
        <v>878</v>
      </c>
      <c r="DA106" s="1011" t="s">
        <v>792</v>
      </c>
      <c r="DB106" s="922" t="s">
        <v>792</v>
      </c>
      <c r="DC106" s="923" t="s">
        <v>2661</v>
      </c>
      <c r="DD106" s="1016" t="s">
        <v>878</v>
      </c>
      <c r="DE106" s="1016" t="s">
        <v>792</v>
      </c>
      <c r="DF106" s="922" t="s">
        <v>878</v>
      </c>
      <c r="DG106" s="923" t="s">
        <v>1471</v>
      </c>
      <c r="DH106" s="922" t="s">
        <v>878</v>
      </c>
      <c r="DI106" s="924" t="s">
        <v>1471</v>
      </c>
    </row>
    <row r="107" spans="1:113">
      <c r="A107" s="952" t="s">
        <v>500</v>
      </c>
      <c r="B107" s="910" t="s">
        <v>757</v>
      </c>
      <c r="C107" s="910"/>
      <c r="D107" s="911">
        <v>11</v>
      </c>
      <c r="E107" s="911">
        <v>74</v>
      </c>
      <c r="F107" s="911">
        <v>85</v>
      </c>
      <c r="G107" s="911" t="s">
        <v>1325</v>
      </c>
      <c r="H107" s="911">
        <v>159</v>
      </c>
      <c r="I107" s="911">
        <v>506</v>
      </c>
      <c r="J107" s="911">
        <v>102</v>
      </c>
      <c r="K107" s="926">
        <v>2.3343385809287804</v>
      </c>
      <c r="L107" s="926">
        <v>0.50145641062028268</v>
      </c>
      <c r="M107" s="926">
        <v>1.3451096772515001</v>
      </c>
      <c r="N107" s="926">
        <v>0.91672847216219955</v>
      </c>
      <c r="O107" s="912">
        <v>1.4081324139186597</v>
      </c>
      <c r="P107" s="927">
        <v>0.79509863682039783</v>
      </c>
      <c r="Q107" s="912">
        <v>0.92442642273401554</v>
      </c>
      <c r="R107" s="911" t="s">
        <v>1325</v>
      </c>
      <c r="S107" s="911" t="s">
        <v>1325</v>
      </c>
      <c r="T107" s="911" t="s">
        <v>1325</v>
      </c>
      <c r="U107" s="911" t="s">
        <v>1325</v>
      </c>
      <c r="V107" s="911" t="s">
        <v>1325</v>
      </c>
      <c r="W107" s="914">
        <v>50</v>
      </c>
      <c r="X107" s="911" t="s">
        <v>1325</v>
      </c>
      <c r="Y107" s="916">
        <v>2.42</v>
      </c>
      <c r="Z107" s="917">
        <v>0.62</v>
      </c>
      <c r="AA107" s="917">
        <v>1.64</v>
      </c>
      <c r="AB107" s="917">
        <v>2.65</v>
      </c>
      <c r="AC107" s="917">
        <v>0.8</v>
      </c>
      <c r="AD107" s="917">
        <v>1.04</v>
      </c>
      <c r="AE107" s="918">
        <v>0.82</v>
      </c>
      <c r="AF107" s="911" t="s">
        <v>1325</v>
      </c>
      <c r="AG107" s="914">
        <v>14</v>
      </c>
      <c r="AH107" s="914">
        <v>11</v>
      </c>
      <c r="AI107" s="911" t="s">
        <v>1325</v>
      </c>
      <c r="AJ107" s="914">
        <v>17</v>
      </c>
      <c r="AK107" s="914">
        <v>81</v>
      </c>
      <c r="AL107" s="920">
        <v>13</v>
      </c>
      <c r="AM107" s="916">
        <v>3.02</v>
      </c>
      <c r="AN107" s="917">
        <v>0.68</v>
      </c>
      <c r="AO107" s="917">
        <v>1.22</v>
      </c>
      <c r="AP107" s="917">
        <v>0</v>
      </c>
      <c r="AQ107" s="917">
        <v>0.97</v>
      </c>
      <c r="AR107" s="917">
        <v>1.04</v>
      </c>
      <c r="AS107" s="918">
        <v>0.82</v>
      </c>
      <c r="AT107" s="911" t="s">
        <v>1325</v>
      </c>
      <c r="AU107" s="911" t="s">
        <v>1325</v>
      </c>
      <c r="AV107" s="911" t="s">
        <v>1325</v>
      </c>
      <c r="AW107" s="911" t="s">
        <v>1325</v>
      </c>
      <c r="AX107" s="911" t="s">
        <v>1325</v>
      </c>
      <c r="AY107" s="914">
        <v>19</v>
      </c>
      <c r="AZ107" s="911" t="s">
        <v>1325</v>
      </c>
      <c r="BA107" s="916">
        <v>0</v>
      </c>
      <c r="BB107" s="917">
        <v>0.24</v>
      </c>
      <c r="BC107" s="917">
        <v>0.55000000000000004</v>
      </c>
      <c r="BD107" s="917">
        <v>0</v>
      </c>
      <c r="BE107" s="917">
        <v>0.85</v>
      </c>
      <c r="BF107" s="917">
        <v>1.73</v>
      </c>
      <c r="BG107" s="921">
        <v>0.98</v>
      </c>
      <c r="BH107" s="911" t="s">
        <v>1325</v>
      </c>
      <c r="BI107" s="911">
        <v>18</v>
      </c>
      <c r="BJ107" s="911">
        <v>20</v>
      </c>
      <c r="BK107" s="911" t="s">
        <v>1325</v>
      </c>
      <c r="BL107" s="911">
        <v>32</v>
      </c>
      <c r="BM107" s="911">
        <v>162</v>
      </c>
      <c r="BN107" s="911">
        <v>37</v>
      </c>
      <c r="BO107" s="926">
        <v>2.2519744452603119</v>
      </c>
      <c r="BP107" s="926">
        <v>0.42969167369836275</v>
      </c>
      <c r="BQ107" s="926">
        <v>1.1092496368810383</v>
      </c>
      <c r="BR107" s="926">
        <v>1.6345368843150596</v>
      </c>
      <c r="BS107" s="926">
        <v>0.90576998428058741</v>
      </c>
      <c r="BT107" s="926">
        <v>1.0576716166490312</v>
      </c>
      <c r="BU107" s="926">
        <v>1.2105360504907907</v>
      </c>
      <c r="BV107" s="911" t="s">
        <v>1325</v>
      </c>
      <c r="BW107" s="911" t="s">
        <v>1325</v>
      </c>
      <c r="BX107" s="911" t="s">
        <v>1325</v>
      </c>
      <c r="BY107" s="911" t="s">
        <v>1325</v>
      </c>
      <c r="BZ107" s="911" t="s">
        <v>1325</v>
      </c>
      <c r="CA107" s="914">
        <v>14</v>
      </c>
      <c r="CB107" s="911" t="s">
        <v>1325</v>
      </c>
      <c r="CC107" s="916">
        <v>6.33</v>
      </c>
      <c r="CD107" s="917">
        <v>0.57999999999999996</v>
      </c>
      <c r="CE107" s="917">
        <v>0.87</v>
      </c>
      <c r="CF107" s="917">
        <v>0</v>
      </c>
      <c r="CG107" s="917">
        <v>2.36</v>
      </c>
      <c r="CH107" s="917">
        <v>0.5</v>
      </c>
      <c r="CI107" s="921">
        <v>0.5</v>
      </c>
      <c r="CJ107" s="911" t="s">
        <v>1325</v>
      </c>
      <c r="CK107" s="911">
        <v>22</v>
      </c>
      <c r="CL107" s="911">
        <v>33</v>
      </c>
      <c r="CM107" s="911" t="s">
        <v>1325</v>
      </c>
      <c r="CN107" s="911">
        <v>68</v>
      </c>
      <c r="CO107" s="911">
        <v>116</v>
      </c>
      <c r="CP107" s="911">
        <v>27</v>
      </c>
      <c r="CQ107" s="926">
        <v>1.4132945083178714</v>
      </c>
      <c r="CR107" s="926">
        <v>0.50334618852940249</v>
      </c>
      <c r="CS107" s="926">
        <v>1.7981356711743171</v>
      </c>
      <c r="CT107" s="926">
        <v>0.77261101903324358</v>
      </c>
      <c r="CU107" s="926">
        <v>2.4406015275311197</v>
      </c>
      <c r="CV107" s="926">
        <v>0.49254029017255968</v>
      </c>
      <c r="CW107" s="926">
        <v>0.82026605989053558</v>
      </c>
      <c r="CX107" s="922" t="s">
        <v>792</v>
      </c>
      <c r="CY107" s="931" t="s">
        <v>2657</v>
      </c>
      <c r="CZ107" s="1011" t="s">
        <v>878</v>
      </c>
      <c r="DA107" s="1012" t="s">
        <v>792</v>
      </c>
      <c r="DB107" s="922" t="s">
        <v>792</v>
      </c>
      <c r="DC107" s="923" t="s">
        <v>1472</v>
      </c>
      <c r="DD107" s="1016" t="s">
        <v>878</v>
      </c>
      <c r="DE107" s="1016" t="s">
        <v>792</v>
      </c>
      <c r="DF107" s="922" t="s">
        <v>878</v>
      </c>
      <c r="DG107" s="923" t="s">
        <v>1471</v>
      </c>
      <c r="DH107" s="922" t="s">
        <v>878</v>
      </c>
      <c r="DI107" s="924" t="s">
        <v>1471</v>
      </c>
    </row>
    <row r="108" spans="1:113">
      <c r="A108" s="952" t="s">
        <v>73</v>
      </c>
      <c r="B108" s="910" t="s">
        <v>632</v>
      </c>
      <c r="C108" s="910"/>
      <c r="D108" s="911">
        <v>17</v>
      </c>
      <c r="E108" s="911">
        <v>307</v>
      </c>
      <c r="F108" s="911">
        <v>88</v>
      </c>
      <c r="G108" s="911" t="s">
        <v>1325</v>
      </c>
      <c r="H108" s="911">
        <v>488</v>
      </c>
      <c r="I108" s="911">
        <v>1751</v>
      </c>
      <c r="J108" s="911">
        <v>176</v>
      </c>
      <c r="K108" s="926">
        <v>1.9686567276069937</v>
      </c>
      <c r="L108" s="926">
        <v>0.43742071269047922</v>
      </c>
      <c r="M108" s="926">
        <v>1.6592887458868517</v>
      </c>
      <c r="N108" s="926">
        <v>1.0054299930386088</v>
      </c>
      <c r="O108" s="912">
        <v>1.6460000084651953</v>
      </c>
      <c r="P108" s="927">
        <v>0.70340866398569646</v>
      </c>
      <c r="Q108" s="912">
        <v>0.84074960819553379</v>
      </c>
      <c r="R108" s="911" t="s">
        <v>1325</v>
      </c>
      <c r="S108" s="914">
        <v>85</v>
      </c>
      <c r="T108" s="911" t="s">
        <v>1325</v>
      </c>
      <c r="U108" s="911" t="s">
        <v>1325</v>
      </c>
      <c r="V108" s="914">
        <v>27</v>
      </c>
      <c r="W108" s="914">
        <v>265</v>
      </c>
      <c r="X108" s="915">
        <v>24</v>
      </c>
      <c r="Y108" s="916">
        <v>2.87</v>
      </c>
      <c r="Z108" s="917">
        <v>1.03</v>
      </c>
      <c r="AA108" s="917">
        <v>1.05</v>
      </c>
      <c r="AB108" s="917">
        <v>2.78</v>
      </c>
      <c r="AC108" s="917">
        <v>0.6</v>
      </c>
      <c r="AD108" s="917">
        <v>1.1299999999999999</v>
      </c>
      <c r="AE108" s="918">
        <v>0.94</v>
      </c>
      <c r="AF108" s="911" t="s">
        <v>1325</v>
      </c>
      <c r="AG108" s="914">
        <v>37</v>
      </c>
      <c r="AH108" s="911" t="s">
        <v>1325</v>
      </c>
      <c r="AI108" s="911" t="s">
        <v>1325</v>
      </c>
      <c r="AJ108" s="914">
        <v>27</v>
      </c>
      <c r="AK108" s="914">
        <v>113</v>
      </c>
      <c r="AL108" s="920">
        <v>14</v>
      </c>
      <c r="AM108" s="916">
        <v>1.88</v>
      </c>
      <c r="AN108" s="917">
        <v>0.89</v>
      </c>
      <c r="AO108" s="917">
        <v>0.89</v>
      </c>
      <c r="AP108" s="917">
        <v>0</v>
      </c>
      <c r="AQ108" s="917">
        <v>1.42</v>
      </c>
      <c r="AR108" s="917">
        <v>0.78</v>
      </c>
      <c r="AS108" s="918">
        <v>1.1100000000000001</v>
      </c>
      <c r="AT108" s="911" t="s">
        <v>1325</v>
      </c>
      <c r="AU108" s="914">
        <v>11</v>
      </c>
      <c r="AV108" s="911" t="s">
        <v>1325</v>
      </c>
      <c r="AW108" s="911" t="s">
        <v>1325</v>
      </c>
      <c r="AX108" s="914">
        <v>16</v>
      </c>
      <c r="AY108" s="914">
        <v>85</v>
      </c>
      <c r="AZ108" s="915">
        <v>10</v>
      </c>
      <c r="BA108" s="916">
        <v>2.5</v>
      </c>
      <c r="BB108" s="917">
        <v>0.33</v>
      </c>
      <c r="BC108" s="917">
        <v>3.49</v>
      </c>
      <c r="BD108" s="917">
        <v>0</v>
      </c>
      <c r="BE108" s="917">
        <v>1.02</v>
      </c>
      <c r="BF108" s="917">
        <v>0.76</v>
      </c>
      <c r="BG108" s="921">
        <v>1.04</v>
      </c>
      <c r="BH108" s="911" t="s">
        <v>1325</v>
      </c>
      <c r="BI108" s="911">
        <v>49</v>
      </c>
      <c r="BJ108" s="911">
        <v>24</v>
      </c>
      <c r="BK108" s="911" t="s">
        <v>1325</v>
      </c>
      <c r="BL108" s="911">
        <v>96</v>
      </c>
      <c r="BM108" s="911">
        <v>662</v>
      </c>
      <c r="BN108" s="911">
        <v>60</v>
      </c>
      <c r="BO108" s="926">
        <v>1.9096605726274609</v>
      </c>
      <c r="BP108" s="926">
        <v>0.22684881762638492</v>
      </c>
      <c r="BQ108" s="926">
        <v>1.482318659575333</v>
      </c>
      <c r="BR108" s="926">
        <v>1.1073915959592733</v>
      </c>
      <c r="BS108" s="926">
        <v>0.92603525301305156</v>
      </c>
      <c r="BT108" s="926">
        <v>1.1580287172184118</v>
      </c>
      <c r="BU108" s="926">
        <v>0.95336033717771784</v>
      </c>
      <c r="BV108" s="911" t="s">
        <v>1325</v>
      </c>
      <c r="BW108" s="914">
        <v>10</v>
      </c>
      <c r="BX108" s="911" t="s">
        <v>1325</v>
      </c>
      <c r="BY108" s="911" t="s">
        <v>1325</v>
      </c>
      <c r="BZ108" s="911" t="s">
        <v>1325</v>
      </c>
      <c r="CA108" s="914">
        <v>37</v>
      </c>
      <c r="CB108" s="911" t="s">
        <v>1325</v>
      </c>
      <c r="CC108" s="916">
        <v>5.45</v>
      </c>
      <c r="CD108" s="917">
        <v>0.65</v>
      </c>
      <c r="CE108" s="917">
        <v>4.79</v>
      </c>
      <c r="CF108" s="917">
        <v>0</v>
      </c>
      <c r="CG108" s="917">
        <v>0.91</v>
      </c>
      <c r="CH108" s="917">
        <v>0.63</v>
      </c>
      <c r="CI108" s="921">
        <v>0.42</v>
      </c>
      <c r="CJ108" s="911" t="s">
        <v>1325</v>
      </c>
      <c r="CK108" s="911">
        <v>75</v>
      </c>
      <c r="CL108" s="911">
        <v>36</v>
      </c>
      <c r="CM108" s="911" t="s">
        <v>1325</v>
      </c>
      <c r="CN108" s="911">
        <v>271</v>
      </c>
      <c r="CO108" s="911">
        <v>450</v>
      </c>
      <c r="CP108" s="911">
        <v>52</v>
      </c>
      <c r="CQ108" s="926">
        <v>1.5872802018242969</v>
      </c>
      <c r="CR108" s="926">
        <v>0.2914086418110135</v>
      </c>
      <c r="CS108" s="926">
        <v>1.8902125807727519</v>
      </c>
      <c r="CT108" s="926">
        <v>0.92324664196963946</v>
      </c>
      <c r="CU108" s="926">
        <v>3.2882040899649354</v>
      </c>
      <c r="CV108" s="926">
        <v>0.3880479546872142</v>
      </c>
      <c r="CW108" s="926">
        <v>0.67723856043028019</v>
      </c>
      <c r="CX108" s="922" t="s">
        <v>878</v>
      </c>
      <c r="CY108" s="923" t="s">
        <v>1471</v>
      </c>
      <c r="CZ108" s="1011" t="s">
        <v>1471</v>
      </c>
      <c r="DA108" s="1011" t="s">
        <v>1471</v>
      </c>
      <c r="DB108" s="922" t="s">
        <v>792</v>
      </c>
      <c r="DC108" s="923" t="s">
        <v>1472</v>
      </c>
      <c r="DD108" s="1016" t="s">
        <v>878</v>
      </c>
      <c r="DE108" s="1016" t="s">
        <v>792</v>
      </c>
      <c r="DF108" s="922" t="s">
        <v>878</v>
      </c>
      <c r="DG108" s="923" t="s">
        <v>1471</v>
      </c>
      <c r="DH108" s="922" t="s">
        <v>878</v>
      </c>
      <c r="DI108" s="924" t="s">
        <v>1471</v>
      </c>
    </row>
    <row r="109" spans="1:113">
      <c r="A109" s="952" t="s">
        <v>399</v>
      </c>
      <c r="B109" s="910" t="s">
        <v>623</v>
      </c>
      <c r="C109" s="910"/>
      <c r="D109" s="911">
        <v>28</v>
      </c>
      <c r="E109" s="911">
        <v>222</v>
      </c>
      <c r="F109" s="911">
        <v>481</v>
      </c>
      <c r="G109" s="911">
        <v>49</v>
      </c>
      <c r="H109" s="911">
        <v>610</v>
      </c>
      <c r="I109" s="911">
        <v>1032</v>
      </c>
      <c r="J109" s="911">
        <v>230</v>
      </c>
      <c r="K109" s="926">
        <v>1.817099355266135</v>
      </c>
      <c r="L109" s="926">
        <v>0.45023563461247129</v>
      </c>
      <c r="M109" s="926">
        <v>1.4704724623151919</v>
      </c>
      <c r="N109" s="926">
        <v>0.76181754052513062</v>
      </c>
      <c r="O109" s="912">
        <v>1.0900148066823905</v>
      </c>
      <c r="P109" s="927">
        <v>0.98961066870780701</v>
      </c>
      <c r="Q109" s="912">
        <v>0.94300403675448308</v>
      </c>
      <c r="R109" s="911" t="s">
        <v>1325</v>
      </c>
      <c r="S109" s="914">
        <v>40</v>
      </c>
      <c r="T109" s="914">
        <v>21</v>
      </c>
      <c r="U109" s="911" t="s">
        <v>1325</v>
      </c>
      <c r="V109" s="914">
        <v>38</v>
      </c>
      <c r="W109" s="914">
        <v>130</v>
      </c>
      <c r="X109" s="915">
        <v>20</v>
      </c>
      <c r="Y109" s="916">
        <v>0.62</v>
      </c>
      <c r="Z109" s="917">
        <v>0.81</v>
      </c>
      <c r="AA109" s="917">
        <v>0.6</v>
      </c>
      <c r="AB109" s="917">
        <v>0</v>
      </c>
      <c r="AC109" s="917">
        <v>0.6</v>
      </c>
      <c r="AD109" s="917">
        <v>1.79</v>
      </c>
      <c r="AE109" s="918">
        <v>0.79</v>
      </c>
      <c r="AF109" s="911" t="s">
        <v>1325</v>
      </c>
      <c r="AG109" s="914">
        <v>39</v>
      </c>
      <c r="AH109" s="914">
        <v>28</v>
      </c>
      <c r="AI109" s="911" t="s">
        <v>1325</v>
      </c>
      <c r="AJ109" s="914">
        <v>57</v>
      </c>
      <c r="AK109" s="914">
        <v>133</v>
      </c>
      <c r="AL109" s="920">
        <v>29</v>
      </c>
      <c r="AM109" s="916">
        <v>2.21</v>
      </c>
      <c r="AN109" s="917">
        <v>0.68</v>
      </c>
      <c r="AO109" s="917">
        <v>0.7</v>
      </c>
      <c r="AP109" s="917">
        <v>0.79</v>
      </c>
      <c r="AQ109" s="917">
        <v>0.81</v>
      </c>
      <c r="AR109" s="917">
        <v>1.24</v>
      </c>
      <c r="AS109" s="918">
        <v>1.01</v>
      </c>
      <c r="AT109" s="911" t="s">
        <v>1325</v>
      </c>
      <c r="AU109" s="911" t="s">
        <v>1325</v>
      </c>
      <c r="AV109" s="914">
        <v>25</v>
      </c>
      <c r="AW109" s="911" t="s">
        <v>1325</v>
      </c>
      <c r="AX109" s="911" t="s">
        <v>1325</v>
      </c>
      <c r="AY109" s="914">
        <v>39</v>
      </c>
      <c r="AZ109" s="915">
        <v>14</v>
      </c>
      <c r="BA109" s="916">
        <v>1.96</v>
      </c>
      <c r="BB109" s="917">
        <v>0.06</v>
      </c>
      <c r="BC109" s="917">
        <v>2.4</v>
      </c>
      <c r="BD109" s="917">
        <v>0</v>
      </c>
      <c r="BE109" s="917">
        <v>0.37</v>
      </c>
      <c r="BF109" s="917">
        <v>1.4</v>
      </c>
      <c r="BG109" s="921">
        <v>1.84</v>
      </c>
      <c r="BH109" s="911" t="s">
        <v>1325</v>
      </c>
      <c r="BI109" s="911">
        <v>19</v>
      </c>
      <c r="BJ109" s="911">
        <v>94</v>
      </c>
      <c r="BK109" s="911" t="s">
        <v>1325</v>
      </c>
      <c r="BL109" s="911">
        <v>75</v>
      </c>
      <c r="BM109" s="911">
        <v>256</v>
      </c>
      <c r="BN109" s="911">
        <v>49</v>
      </c>
      <c r="BO109" s="926">
        <v>2.195745897970165</v>
      </c>
      <c r="BP109" s="926">
        <v>0.1815051139529934</v>
      </c>
      <c r="BQ109" s="926">
        <v>1.3754630783756949</v>
      </c>
      <c r="BR109" s="926">
        <v>0.52188089424310924</v>
      </c>
      <c r="BS109" s="926">
        <v>0.57556018181274526</v>
      </c>
      <c r="BT109" s="926">
        <v>1.6029245687898237</v>
      </c>
      <c r="BU109" s="926">
        <v>0.96718835125579661</v>
      </c>
      <c r="BV109" s="911" t="s">
        <v>1325</v>
      </c>
      <c r="BW109" s="914">
        <v>19</v>
      </c>
      <c r="BX109" s="914">
        <v>32</v>
      </c>
      <c r="BY109" s="911" t="s">
        <v>1325</v>
      </c>
      <c r="BZ109" s="914">
        <v>19</v>
      </c>
      <c r="CA109" s="914">
        <v>41</v>
      </c>
      <c r="CB109" s="911" t="s">
        <v>1325</v>
      </c>
      <c r="CC109" s="916">
        <v>6.37</v>
      </c>
      <c r="CD109" s="917">
        <v>0.92</v>
      </c>
      <c r="CE109" s="917">
        <v>2.33</v>
      </c>
      <c r="CF109" s="917">
        <v>0.71</v>
      </c>
      <c r="CG109" s="917">
        <v>0.72</v>
      </c>
      <c r="CH109" s="917">
        <v>0.81</v>
      </c>
      <c r="CI109" s="921">
        <v>0.74</v>
      </c>
      <c r="CJ109" s="911" t="s">
        <v>1325</v>
      </c>
      <c r="CK109" s="911">
        <v>79</v>
      </c>
      <c r="CL109" s="911">
        <v>248</v>
      </c>
      <c r="CM109" s="911">
        <v>25</v>
      </c>
      <c r="CN109" s="911">
        <v>362</v>
      </c>
      <c r="CO109" s="911">
        <v>347</v>
      </c>
      <c r="CP109" s="911">
        <v>86</v>
      </c>
      <c r="CQ109" s="926">
        <v>1.4169166086093608</v>
      </c>
      <c r="CR109" s="926">
        <v>0.38923716962574711</v>
      </c>
      <c r="CS109" s="926">
        <v>1.8838211631371848</v>
      </c>
      <c r="CT109" s="926">
        <v>0.95029393451240773</v>
      </c>
      <c r="CU109" s="926">
        <v>1.8157994405940479</v>
      </c>
      <c r="CV109" s="926">
        <v>0.65161824891212661</v>
      </c>
      <c r="CW109" s="926">
        <v>0.85544143576381371</v>
      </c>
      <c r="CX109" s="922" t="s">
        <v>878</v>
      </c>
      <c r="CY109" s="923" t="s">
        <v>1471</v>
      </c>
      <c r="CZ109" s="1011" t="s">
        <v>1471</v>
      </c>
      <c r="DA109" s="1011" t="s">
        <v>1471</v>
      </c>
      <c r="DB109" s="922" t="s">
        <v>792</v>
      </c>
      <c r="DC109" s="923" t="s">
        <v>2660</v>
      </c>
      <c r="DD109" s="1016" t="s">
        <v>792</v>
      </c>
      <c r="DE109" s="1016" t="s">
        <v>878</v>
      </c>
      <c r="DF109" s="922" t="s">
        <v>878</v>
      </c>
      <c r="DG109" s="923" t="s">
        <v>1471</v>
      </c>
      <c r="DH109" s="922" t="s">
        <v>878</v>
      </c>
      <c r="DI109" s="924" t="s">
        <v>1471</v>
      </c>
    </row>
    <row r="110" spans="1:113" ht="25.5">
      <c r="A110" s="952" t="s">
        <v>274</v>
      </c>
      <c r="B110" s="910" t="s">
        <v>679</v>
      </c>
      <c r="C110" s="910"/>
      <c r="D110" s="911">
        <v>26</v>
      </c>
      <c r="E110" s="911">
        <v>158</v>
      </c>
      <c r="F110" s="911">
        <v>62</v>
      </c>
      <c r="G110" s="911">
        <v>12</v>
      </c>
      <c r="H110" s="911">
        <v>356</v>
      </c>
      <c r="I110" s="911">
        <v>1502</v>
      </c>
      <c r="J110" s="911">
        <v>169</v>
      </c>
      <c r="K110" s="926">
        <v>2.3517757104774399</v>
      </c>
      <c r="L110" s="926">
        <v>0.44245775976549995</v>
      </c>
      <c r="M110" s="926">
        <v>1.4065127663386965</v>
      </c>
      <c r="N110" s="926">
        <v>1.3375693172390133</v>
      </c>
      <c r="O110" s="912">
        <v>1.1983662204194494</v>
      </c>
      <c r="P110" s="927">
        <v>0.89242056520405488</v>
      </c>
      <c r="Q110" s="912">
        <v>0.9183795840059632</v>
      </c>
      <c r="R110" s="911" t="s">
        <v>1325</v>
      </c>
      <c r="S110" s="914">
        <v>38</v>
      </c>
      <c r="T110" s="911" t="s">
        <v>1325</v>
      </c>
      <c r="U110" s="911" t="s">
        <v>1325</v>
      </c>
      <c r="V110" s="914">
        <v>20</v>
      </c>
      <c r="W110" s="914">
        <v>204</v>
      </c>
      <c r="X110" s="915">
        <v>25</v>
      </c>
      <c r="Y110" s="916">
        <v>3.12</v>
      </c>
      <c r="Z110" s="917">
        <v>0.94</v>
      </c>
      <c r="AA110" s="917">
        <v>1.1499999999999999</v>
      </c>
      <c r="AB110" s="917">
        <v>0</v>
      </c>
      <c r="AC110" s="917">
        <v>0.49</v>
      </c>
      <c r="AD110" s="917">
        <v>1.29</v>
      </c>
      <c r="AE110" s="918">
        <v>1.18</v>
      </c>
      <c r="AF110" s="911" t="s">
        <v>1325</v>
      </c>
      <c r="AG110" s="914">
        <v>33</v>
      </c>
      <c r="AH110" s="911" t="s">
        <v>1325</v>
      </c>
      <c r="AI110" s="911" t="s">
        <v>1325</v>
      </c>
      <c r="AJ110" s="914">
        <v>25</v>
      </c>
      <c r="AK110" s="914">
        <v>234</v>
      </c>
      <c r="AL110" s="920">
        <v>22</v>
      </c>
      <c r="AM110" s="916">
        <v>1.42</v>
      </c>
      <c r="AN110" s="917">
        <v>0.75</v>
      </c>
      <c r="AO110" s="917">
        <v>0.7</v>
      </c>
      <c r="AP110" s="917">
        <v>0.88</v>
      </c>
      <c r="AQ110" s="917">
        <v>0.59</v>
      </c>
      <c r="AR110" s="917">
        <v>1.56</v>
      </c>
      <c r="AS110" s="918">
        <v>0.95</v>
      </c>
      <c r="AT110" s="911" t="s">
        <v>1325</v>
      </c>
      <c r="AU110" s="911" t="s">
        <v>1325</v>
      </c>
      <c r="AV110" s="911" t="s">
        <v>1325</v>
      </c>
      <c r="AW110" s="911" t="s">
        <v>1325</v>
      </c>
      <c r="AX110" s="911" t="s">
        <v>1325</v>
      </c>
      <c r="AY110" s="914">
        <v>72</v>
      </c>
      <c r="AZ110" s="915">
        <v>10</v>
      </c>
      <c r="BA110" s="916">
        <v>0</v>
      </c>
      <c r="BB110" s="917">
        <v>0.13</v>
      </c>
      <c r="BC110" s="917">
        <v>2.3199999999999998</v>
      </c>
      <c r="BD110" s="917">
        <v>0</v>
      </c>
      <c r="BE110" s="917">
        <v>0.66</v>
      </c>
      <c r="BF110" s="917">
        <v>1.35</v>
      </c>
      <c r="BG110" s="921">
        <v>1.38</v>
      </c>
      <c r="BH110" s="911">
        <v>11</v>
      </c>
      <c r="BI110" s="911">
        <v>25</v>
      </c>
      <c r="BJ110" s="911">
        <v>21</v>
      </c>
      <c r="BK110" s="911" t="s">
        <v>1325</v>
      </c>
      <c r="BL110" s="911">
        <v>79</v>
      </c>
      <c r="BM110" s="911">
        <v>480</v>
      </c>
      <c r="BN110" s="911">
        <v>48</v>
      </c>
      <c r="BO110" s="926">
        <v>3.4208702719845911</v>
      </c>
      <c r="BP110" s="926">
        <v>0.23326704846487603</v>
      </c>
      <c r="BQ110" s="926">
        <v>1.628171667623195</v>
      </c>
      <c r="BR110" s="926">
        <v>2.2841175078177649</v>
      </c>
      <c r="BS110" s="926">
        <v>0.83362693582867264</v>
      </c>
      <c r="BT110" s="926">
        <v>1.0738074850807668</v>
      </c>
      <c r="BU110" s="926">
        <v>0.88061342235343743</v>
      </c>
      <c r="BV110" s="911" t="s">
        <v>1325</v>
      </c>
      <c r="BW110" s="911" t="s">
        <v>1325</v>
      </c>
      <c r="BX110" s="911" t="s">
        <v>1325</v>
      </c>
      <c r="BY110" s="911" t="s">
        <v>1325</v>
      </c>
      <c r="BZ110" s="911" t="s">
        <v>1325</v>
      </c>
      <c r="CA110" s="914">
        <v>42</v>
      </c>
      <c r="CB110" s="911" t="s">
        <v>1325</v>
      </c>
      <c r="CC110" s="916">
        <v>7.07</v>
      </c>
      <c r="CD110" s="917">
        <v>0.84</v>
      </c>
      <c r="CE110" s="917">
        <v>0.81</v>
      </c>
      <c r="CF110" s="917">
        <v>0</v>
      </c>
      <c r="CG110" s="917">
        <v>0.93</v>
      </c>
      <c r="CH110" s="917">
        <v>0.94</v>
      </c>
      <c r="CI110" s="921">
        <v>0.57999999999999996</v>
      </c>
      <c r="CJ110" s="911" t="s">
        <v>1325</v>
      </c>
      <c r="CK110" s="911">
        <v>30</v>
      </c>
      <c r="CL110" s="911">
        <v>24</v>
      </c>
      <c r="CM110" s="911" t="s">
        <v>1325</v>
      </c>
      <c r="CN110" s="911">
        <v>181</v>
      </c>
      <c r="CO110" s="911">
        <v>353</v>
      </c>
      <c r="CP110" s="911">
        <v>43</v>
      </c>
      <c r="CQ110" s="926">
        <v>2.0133588907134339</v>
      </c>
      <c r="CR110" s="926">
        <v>0.26493138855312992</v>
      </c>
      <c r="CS110" s="926">
        <v>1.7675845989840346</v>
      </c>
      <c r="CT110" s="926">
        <v>1.4260654248711651</v>
      </c>
      <c r="CU110" s="926">
        <v>2.4342890913047728</v>
      </c>
      <c r="CV110" s="926">
        <v>0.51240799949912974</v>
      </c>
      <c r="CW110" s="926">
        <v>0.73764969156288362</v>
      </c>
      <c r="CX110" s="922" t="s">
        <v>792</v>
      </c>
      <c r="CY110" s="931" t="s">
        <v>2657</v>
      </c>
      <c r="CZ110" s="1011" t="s">
        <v>878</v>
      </c>
      <c r="DA110" s="1012" t="s">
        <v>792</v>
      </c>
      <c r="DB110" s="922" t="s">
        <v>792</v>
      </c>
      <c r="DC110" s="923" t="s">
        <v>2662</v>
      </c>
      <c r="DD110" s="1016" t="s">
        <v>878</v>
      </c>
      <c r="DE110" s="1016" t="s">
        <v>792</v>
      </c>
      <c r="DF110" s="922" t="s">
        <v>878</v>
      </c>
      <c r="DG110" s="923" t="s">
        <v>1471</v>
      </c>
      <c r="DH110" s="922" t="s">
        <v>878</v>
      </c>
      <c r="DI110" s="924" t="s">
        <v>1471</v>
      </c>
    </row>
    <row r="111" spans="1:113">
      <c r="A111" s="952" t="s">
        <v>462</v>
      </c>
      <c r="B111" s="910" t="s">
        <v>539</v>
      </c>
      <c r="C111" s="910"/>
      <c r="D111" s="911">
        <v>11</v>
      </c>
      <c r="E111" s="911">
        <v>12</v>
      </c>
      <c r="F111" s="911">
        <v>47</v>
      </c>
      <c r="G111" s="911">
        <v>10</v>
      </c>
      <c r="H111" s="911">
        <v>112</v>
      </c>
      <c r="I111" s="911">
        <v>370</v>
      </c>
      <c r="J111" s="911">
        <v>97</v>
      </c>
      <c r="K111" s="926">
        <v>1.1102505308868629</v>
      </c>
      <c r="L111" s="926">
        <v>0.44255209574118914</v>
      </c>
      <c r="M111" s="926">
        <v>1.2108850797121118</v>
      </c>
      <c r="N111" s="926">
        <v>0.6969634955517291</v>
      </c>
      <c r="O111" s="912">
        <v>0.98420110562565177</v>
      </c>
      <c r="P111" s="927">
        <v>1.1598673803523316</v>
      </c>
      <c r="Q111" s="912">
        <v>0.96642642117388822</v>
      </c>
      <c r="R111" s="911" t="s">
        <v>1325</v>
      </c>
      <c r="S111" s="911" t="s">
        <v>1325</v>
      </c>
      <c r="T111" s="911" t="s">
        <v>1325</v>
      </c>
      <c r="U111" s="911" t="s">
        <v>1325</v>
      </c>
      <c r="V111" s="914">
        <v>12</v>
      </c>
      <c r="W111" s="914">
        <v>47</v>
      </c>
      <c r="X111" s="911" t="s">
        <v>1325</v>
      </c>
      <c r="Y111" s="916">
        <v>0.75</v>
      </c>
      <c r="Z111" s="917">
        <v>2.19</v>
      </c>
      <c r="AA111" s="917">
        <v>0.96</v>
      </c>
      <c r="AB111" s="917">
        <v>0</v>
      </c>
      <c r="AC111" s="917">
        <v>0.75</v>
      </c>
      <c r="AD111" s="917">
        <v>1.03</v>
      </c>
      <c r="AE111" s="918">
        <v>0.66</v>
      </c>
      <c r="AF111" s="911" t="s">
        <v>1325</v>
      </c>
      <c r="AG111" s="911" t="s">
        <v>1325</v>
      </c>
      <c r="AH111" s="911" t="s">
        <v>1325</v>
      </c>
      <c r="AI111" s="911" t="s">
        <v>1325</v>
      </c>
      <c r="AJ111" s="914">
        <v>19</v>
      </c>
      <c r="AK111" s="914">
        <v>40</v>
      </c>
      <c r="AL111" s="920">
        <v>17</v>
      </c>
      <c r="AM111" s="916">
        <v>0.75</v>
      </c>
      <c r="AN111" s="917">
        <v>1.17</v>
      </c>
      <c r="AO111" s="917">
        <v>1.1599999999999999</v>
      </c>
      <c r="AP111" s="917">
        <v>0.52</v>
      </c>
      <c r="AQ111" s="917">
        <v>1.35</v>
      </c>
      <c r="AR111" s="917">
        <v>0.72</v>
      </c>
      <c r="AS111" s="918">
        <v>1.3</v>
      </c>
      <c r="AT111" s="911" t="s">
        <v>1325</v>
      </c>
      <c r="AU111" s="911" t="s">
        <v>1325</v>
      </c>
      <c r="AV111" s="911" t="s">
        <v>1325</v>
      </c>
      <c r="AW111" s="911" t="s">
        <v>1325</v>
      </c>
      <c r="AX111" s="911" t="s">
        <v>1325</v>
      </c>
      <c r="AY111" s="914">
        <v>16</v>
      </c>
      <c r="AZ111" s="911" t="s">
        <v>1325</v>
      </c>
      <c r="BA111" s="916">
        <v>0</v>
      </c>
      <c r="BB111" s="917">
        <v>0</v>
      </c>
      <c r="BC111" s="917">
        <v>0.62</v>
      </c>
      <c r="BD111" s="917">
        <v>0</v>
      </c>
      <c r="BE111" s="917">
        <v>0.84</v>
      </c>
      <c r="BF111" s="917">
        <v>1.38</v>
      </c>
      <c r="BG111" s="921">
        <v>2.11</v>
      </c>
      <c r="BH111" s="911" t="s">
        <v>1325</v>
      </c>
      <c r="BI111" s="911" t="s">
        <v>1325</v>
      </c>
      <c r="BJ111" s="911" t="s">
        <v>1325</v>
      </c>
      <c r="BK111" s="911" t="s">
        <v>1325</v>
      </c>
      <c r="BL111" s="911">
        <v>14</v>
      </c>
      <c r="BM111" s="911">
        <v>90</v>
      </c>
      <c r="BN111" s="911">
        <v>22</v>
      </c>
      <c r="BO111" s="926">
        <v>0.99758444376759625</v>
      </c>
      <c r="BP111" s="926">
        <v>0</v>
      </c>
      <c r="BQ111" s="926">
        <v>0.74956194944625221</v>
      </c>
      <c r="BR111" s="926">
        <v>0.68998405833424925</v>
      </c>
      <c r="BS111" s="926">
        <v>0.553502089783242</v>
      </c>
      <c r="BT111" s="926">
        <v>2.0793282946494256</v>
      </c>
      <c r="BU111" s="926">
        <v>1.0943871613528604</v>
      </c>
      <c r="BV111" s="911" t="s">
        <v>1325</v>
      </c>
      <c r="BW111" s="911" t="s">
        <v>1325</v>
      </c>
      <c r="BX111" s="911" t="s">
        <v>1325</v>
      </c>
      <c r="BY111" s="911" t="s">
        <v>1325</v>
      </c>
      <c r="BZ111" s="911" t="s">
        <v>1325</v>
      </c>
      <c r="CA111" s="914">
        <v>17</v>
      </c>
      <c r="CB111" s="911" t="s">
        <v>1325</v>
      </c>
      <c r="CC111" s="916">
        <v>2.3199999999999998</v>
      </c>
      <c r="CD111" s="917">
        <v>0</v>
      </c>
      <c r="CE111" s="917">
        <v>1.79</v>
      </c>
      <c r="CF111" s="917">
        <v>1.59</v>
      </c>
      <c r="CG111" s="917">
        <v>0.54</v>
      </c>
      <c r="CH111" s="917">
        <v>1.29</v>
      </c>
      <c r="CI111" s="921">
        <v>1.65</v>
      </c>
      <c r="CJ111" s="911" t="s">
        <v>1325</v>
      </c>
      <c r="CK111" s="911" t="s">
        <v>1325</v>
      </c>
      <c r="CL111" s="911">
        <v>21</v>
      </c>
      <c r="CM111" s="911" t="s">
        <v>1325</v>
      </c>
      <c r="CN111" s="911">
        <v>46</v>
      </c>
      <c r="CO111" s="911">
        <v>115</v>
      </c>
      <c r="CP111" s="911">
        <v>28</v>
      </c>
      <c r="CQ111" s="926">
        <v>1.5380102896996988</v>
      </c>
      <c r="CR111" s="926">
        <v>0</v>
      </c>
      <c r="CS111" s="926">
        <v>1.6718092573146375</v>
      </c>
      <c r="CT111" s="926">
        <v>0.84540504637397862</v>
      </c>
      <c r="CU111" s="926">
        <v>1.3078890348909584</v>
      </c>
      <c r="CV111" s="926">
        <v>0.99727591888618483</v>
      </c>
      <c r="CW111" s="926">
        <v>0.83742083499484743</v>
      </c>
      <c r="CX111" s="922" t="s">
        <v>878</v>
      </c>
      <c r="CY111" s="923" t="s">
        <v>1471</v>
      </c>
      <c r="CZ111" s="1011" t="s">
        <v>1471</v>
      </c>
      <c r="DA111" s="1011" t="s">
        <v>1471</v>
      </c>
      <c r="DB111" s="922" t="s">
        <v>878</v>
      </c>
      <c r="DC111" s="923" t="s">
        <v>1471</v>
      </c>
      <c r="DD111" s="1016" t="s">
        <v>1471</v>
      </c>
      <c r="DE111" s="1016" t="s">
        <v>1471</v>
      </c>
      <c r="DF111" s="922" t="s">
        <v>878</v>
      </c>
      <c r="DG111" s="923" t="s">
        <v>1471</v>
      </c>
      <c r="DH111" s="922" t="s">
        <v>878</v>
      </c>
      <c r="DI111" s="924" t="s">
        <v>1471</v>
      </c>
    </row>
    <row r="112" spans="1:113">
      <c r="A112" s="952" t="s">
        <v>415</v>
      </c>
      <c r="B112" s="910" t="s">
        <v>530</v>
      </c>
      <c r="C112" s="910"/>
      <c r="D112" s="911" t="s">
        <v>1325</v>
      </c>
      <c r="E112" s="911">
        <v>17</v>
      </c>
      <c r="F112" s="911" t="s">
        <v>1325</v>
      </c>
      <c r="G112" s="911" t="s">
        <v>1325</v>
      </c>
      <c r="H112" s="911">
        <v>30</v>
      </c>
      <c r="I112" s="911">
        <v>292</v>
      </c>
      <c r="J112" s="911">
        <v>30</v>
      </c>
      <c r="K112" s="926">
        <v>1.3227035666529381</v>
      </c>
      <c r="L112" s="926">
        <v>1.1628979958360754</v>
      </c>
      <c r="M112" s="926">
        <v>0.93758866292852328</v>
      </c>
      <c r="N112" s="926"/>
      <c r="O112" s="912">
        <v>1.2201550609904055</v>
      </c>
      <c r="P112" s="927">
        <v>0.79402429462095725</v>
      </c>
      <c r="Q112" s="912">
        <v>0.99699724002307533</v>
      </c>
      <c r="R112" s="911" t="s">
        <v>1325</v>
      </c>
      <c r="S112" s="911" t="s">
        <v>1325</v>
      </c>
      <c r="T112" s="911" t="s">
        <v>1325</v>
      </c>
      <c r="U112" s="911" t="s">
        <v>1325</v>
      </c>
      <c r="V112" s="911" t="s">
        <v>1325</v>
      </c>
      <c r="W112" s="914">
        <v>45</v>
      </c>
      <c r="X112" s="911" t="s">
        <v>1325</v>
      </c>
      <c r="Y112" s="916">
        <v>0</v>
      </c>
      <c r="Z112" s="917">
        <v>0.88</v>
      </c>
      <c r="AA112" s="917">
        <v>0</v>
      </c>
      <c r="AB112" s="917"/>
      <c r="AC112" s="917">
        <v>1.77</v>
      </c>
      <c r="AD112" s="917">
        <v>0.81</v>
      </c>
      <c r="AE112" s="918">
        <v>1.33</v>
      </c>
      <c r="AF112" s="911" t="s">
        <v>1325</v>
      </c>
      <c r="AG112" s="911" t="s">
        <v>1325</v>
      </c>
      <c r="AH112" s="911" t="s">
        <v>1325</v>
      </c>
      <c r="AI112" s="911" t="s">
        <v>1325</v>
      </c>
      <c r="AJ112" s="911" t="s">
        <v>1325</v>
      </c>
      <c r="AK112" s="914">
        <v>55</v>
      </c>
      <c r="AL112" s="920">
        <v>12</v>
      </c>
      <c r="AM112" s="916">
        <v>0</v>
      </c>
      <c r="AN112" s="917">
        <v>0.66</v>
      </c>
      <c r="AO112" s="917">
        <v>0</v>
      </c>
      <c r="AP112" s="917"/>
      <c r="AQ112" s="917">
        <v>1.82</v>
      </c>
      <c r="AR112" s="917">
        <v>0.7</v>
      </c>
      <c r="AS112" s="918">
        <v>2.14</v>
      </c>
      <c r="AT112" s="911" t="s">
        <v>1325</v>
      </c>
      <c r="AU112" s="911" t="s">
        <v>1325</v>
      </c>
      <c r="AV112" s="911" t="s">
        <v>1325</v>
      </c>
      <c r="AW112" s="911" t="s">
        <v>1325</v>
      </c>
      <c r="AX112" s="911" t="s">
        <v>1325</v>
      </c>
      <c r="AY112" s="911" t="s">
        <v>1325</v>
      </c>
      <c r="AZ112" s="911" t="s">
        <v>1325</v>
      </c>
      <c r="BA112" s="916">
        <v>0</v>
      </c>
      <c r="BB112" s="917">
        <v>0</v>
      </c>
      <c r="BC112" s="917">
        <v>0</v>
      </c>
      <c r="BD112" s="917"/>
      <c r="BE112" s="917">
        <v>1.9</v>
      </c>
      <c r="BF112" s="917">
        <v>1.42</v>
      </c>
      <c r="BG112" s="921">
        <v>0</v>
      </c>
      <c r="BH112" s="911" t="s">
        <v>1325</v>
      </c>
      <c r="BI112" s="911" t="s">
        <v>1325</v>
      </c>
      <c r="BJ112" s="911" t="s">
        <v>1325</v>
      </c>
      <c r="BK112" s="911" t="s">
        <v>1325</v>
      </c>
      <c r="BL112" s="911" t="s">
        <v>1325</v>
      </c>
      <c r="BM112" s="911">
        <v>68</v>
      </c>
      <c r="BN112" s="911" t="s">
        <v>1325</v>
      </c>
      <c r="BO112" s="926">
        <v>0</v>
      </c>
      <c r="BP112" s="926">
        <v>1.228394680511431</v>
      </c>
      <c r="BQ112" s="926">
        <v>0</v>
      </c>
      <c r="BR112" s="926"/>
      <c r="BS112" s="926">
        <v>0.64233407177808455</v>
      </c>
      <c r="BT112" s="926">
        <v>1.921906180548024</v>
      </c>
      <c r="BU112" s="926">
        <v>0.57729511888740315</v>
      </c>
      <c r="BV112" s="911" t="s">
        <v>1325</v>
      </c>
      <c r="BW112" s="911" t="s">
        <v>1325</v>
      </c>
      <c r="BX112" s="911" t="s">
        <v>1325</v>
      </c>
      <c r="BY112" s="911" t="s">
        <v>1325</v>
      </c>
      <c r="BZ112" s="911" t="s">
        <v>1325</v>
      </c>
      <c r="CA112" s="911" t="s">
        <v>1325</v>
      </c>
      <c r="CB112" s="911" t="s">
        <v>1325</v>
      </c>
      <c r="CC112" s="916">
        <v>0</v>
      </c>
      <c r="CD112" s="917">
        <v>12.57</v>
      </c>
      <c r="CE112" s="917">
        <v>0</v>
      </c>
      <c r="CF112" s="917"/>
      <c r="CG112" s="917">
        <v>2.68</v>
      </c>
      <c r="CH112" s="917">
        <v>7.0000000000000007E-2</v>
      </c>
      <c r="CI112" s="921">
        <v>0</v>
      </c>
      <c r="CJ112" s="911" t="s">
        <v>1325</v>
      </c>
      <c r="CK112" s="911" t="s">
        <v>1325</v>
      </c>
      <c r="CL112" s="911" t="s">
        <v>1325</v>
      </c>
      <c r="CM112" s="911" t="s">
        <v>1325</v>
      </c>
      <c r="CN112" s="911" t="s">
        <v>1325</v>
      </c>
      <c r="CO112" s="911">
        <v>85</v>
      </c>
      <c r="CP112" s="911" t="s">
        <v>1325</v>
      </c>
      <c r="CQ112" s="926">
        <v>3.261204456503628</v>
      </c>
      <c r="CR112" s="926">
        <v>1.326287675569209</v>
      </c>
      <c r="CS112" s="926">
        <v>3.3147847267916388</v>
      </c>
      <c r="CT112" s="926"/>
      <c r="CU112" s="926">
        <v>0.9915247824202178</v>
      </c>
      <c r="CV112" s="926">
        <v>0.685474107297669</v>
      </c>
      <c r="CW112" s="926">
        <v>0.40786070943295921</v>
      </c>
      <c r="CX112" s="922" t="s">
        <v>878</v>
      </c>
      <c r="CY112" s="923" t="s">
        <v>1471</v>
      </c>
      <c r="CZ112" s="1011" t="s">
        <v>1471</v>
      </c>
      <c r="DA112" s="1011" t="s">
        <v>1471</v>
      </c>
      <c r="DB112" s="922" t="s">
        <v>878</v>
      </c>
      <c r="DC112" s="923" t="s">
        <v>1471</v>
      </c>
      <c r="DD112" s="1016" t="s">
        <v>1471</v>
      </c>
      <c r="DE112" s="1016" t="s">
        <v>1471</v>
      </c>
      <c r="DF112" s="922" t="s">
        <v>878</v>
      </c>
      <c r="DG112" s="923" t="s">
        <v>1471</v>
      </c>
      <c r="DH112" s="922" t="s">
        <v>878</v>
      </c>
      <c r="DI112" s="924" t="s">
        <v>1471</v>
      </c>
    </row>
    <row r="113" spans="1:114">
      <c r="A113" s="952" t="s">
        <v>4</v>
      </c>
      <c r="B113" s="910" t="s">
        <v>674</v>
      </c>
      <c r="C113" s="910"/>
      <c r="D113" s="956">
        <v>63</v>
      </c>
      <c r="E113" s="956">
        <v>18</v>
      </c>
      <c r="F113" s="911" t="s">
        <v>1325</v>
      </c>
      <c r="G113" s="911" t="s">
        <v>1325</v>
      </c>
      <c r="H113" s="956">
        <v>79</v>
      </c>
      <c r="I113" s="956">
        <v>550</v>
      </c>
      <c r="J113" s="956">
        <v>101</v>
      </c>
      <c r="K113" s="926">
        <v>1.767017312239709</v>
      </c>
      <c r="L113" s="926">
        <v>0.70886251362925956</v>
      </c>
      <c r="M113" s="926">
        <v>0.93465634885954851</v>
      </c>
      <c r="N113" s="926">
        <v>0.81093770908312879</v>
      </c>
      <c r="O113" s="912">
        <v>0.91641122158798938</v>
      </c>
      <c r="P113" s="927">
        <v>1.0577842742283283</v>
      </c>
      <c r="Q113" s="912">
        <v>1.2209798468400079</v>
      </c>
      <c r="R113" s="911" t="s">
        <v>1325</v>
      </c>
      <c r="S113" s="911" t="s">
        <v>1325</v>
      </c>
      <c r="T113" s="911" t="s">
        <v>1325</v>
      </c>
      <c r="U113" s="911" t="s">
        <v>1325</v>
      </c>
      <c r="V113" s="911" t="s">
        <v>1325</v>
      </c>
      <c r="W113" s="914">
        <v>48</v>
      </c>
      <c r="X113" s="915">
        <v>10</v>
      </c>
      <c r="Y113" s="916">
        <v>0.96</v>
      </c>
      <c r="Z113" s="917">
        <v>1.99</v>
      </c>
      <c r="AA113" s="917">
        <v>0</v>
      </c>
      <c r="AB113" s="917">
        <v>4.87</v>
      </c>
      <c r="AC113" s="917">
        <v>0.49</v>
      </c>
      <c r="AD113" s="917">
        <v>1.08</v>
      </c>
      <c r="AE113" s="918">
        <v>1.42</v>
      </c>
      <c r="AF113" s="911" t="s">
        <v>1325</v>
      </c>
      <c r="AG113" s="911" t="s">
        <v>1325</v>
      </c>
      <c r="AH113" s="911" t="s">
        <v>1325</v>
      </c>
      <c r="AI113" s="911" t="s">
        <v>1325</v>
      </c>
      <c r="AJ113" s="911" t="s">
        <v>1325</v>
      </c>
      <c r="AK113" s="914">
        <v>68</v>
      </c>
      <c r="AL113" s="911" t="s">
        <v>1325</v>
      </c>
      <c r="AM113" s="916">
        <v>0.74</v>
      </c>
      <c r="AN113" s="917">
        <v>1.08</v>
      </c>
      <c r="AO113" s="917">
        <v>0</v>
      </c>
      <c r="AP113" s="917">
        <v>0</v>
      </c>
      <c r="AQ113" s="917">
        <v>0.93</v>
      </c>
      <c r="AR113" s="917">
        <v>1.37</v>
      </c>
      <c r="AS113" s="918">
        <v>0.84</v>
      </c>
      <c r="AT113" s="911" t="s">
        <v>1325</v>
      </c>
      <c r="AU113" s="911" t="s">
        <v>1325</v>
      </c>
      <c r="AV113" s="911" t="s">
        <v>1325</v>
      </c>
      <c r="AW113" s="911" t="s">
        <v>1325</v>
      </c>
      <c r="AX113" s="911" t="s">
        <v>1325</v>
      </c>
      <c r="AY113" s="914">
        <v>21</v>
      </c>
      <c r="AZ113" s="911" t="s">
        <v>1325</v>
      </c>
      <c r="BA113" s="916">
        <v>2.42</v>
      </c>
      <c r="BB113" s="917">
        <v>0</v>
      </c>
      <c r="BC113" s="917">
        <v>5.32</v>
      </c>
      <c r="BD113" s="917">
        <v>0</v>
      </c>
      <c r="BE113" s="917">
        <v>0.28999999999999998</v>
      </c>
      <c r="BF113" s="917">
        <v>1.33</v>
      </c>
      <c r="BG113" s="921">
        <v>0.66</v>
      </c>
      <c r="BH113" s="956">
        <v>15</v>
      </c>
      <c r="BI113" s="911" t="s">
        <v>1325</v>
      </c>
      <c r="BJ113" s="911" t="s">
        <v>1325</v>
      </c>
      <c r="BK113" s="911" t="s">
        <v>1325</v>
      </c>
      <c r="BL113" s="956">
        <v>12</v>
      </c>
      <c r="BM113" s="956">
        <v>96</v>
      </c>
      <c r="BN113" s="956">
        <v>10</v>
      </c>
      <c r="BO113" s="926">
        <v>2.352135476830544</v>
      </c>
      <c r="BP113" s="926">
        <v>0.88425427814101254</v>
      </c>
      <c r="BQ113" s="926">
        <v>2.8079862387209018</v>
      </c>
      <c r="BR113" s="926">
        <v>0</v>
      </c>
      <c r="BS113" s="926">
        <v>0.74275353150951051</v>
      </c>
      <c r="BT113" s="926">
        <v>0.97661580425529515</v>
      </c>
      <c r="BU113" s="926">
        <v>0.64446912608420703</v>
      </c>
      <c r="BV113" s="911" t="s">
        <v>1325</v>
      </c>
      <c r="BW113" s="911" t="s">
        <v>1325</v>
      </c>
      <c r="BX113" s="911" t="s">
        <v>1325</v>
      </c>
      <c r="BY113" s="911" t="s">
        <v>1325</v>
      </c>
      <c r="BZ113" s="911" t="s">
        <v>1325</v>
      </c>
      <c r="CA113" s="914">
        <v>12</v>
      </c>
      <c r="CB113" s="911" t="s">
        <v>1325</v>
      </c>
      <c r="CC113" s="916">
        <v>0</v>
      </c>
      <c r="CD113" s="917">
        <v>0</v>
      </c>
      <c r="CE113" s="917">
        <v>0</v>
      </c>
      <c r="CF113" s="917">
        <v>0</v>
      </c>
      <c r="CG113" s="917">
        <v>1.35</v>
      </c>
      <c r="CH113" s="917">
        <v>1.62</v>
      </c>
      <c r="CI113" s="921">
        <v>0.62</v>
      </c>
      <c r="CJ113" s="956">
        <v>32</v>
      </c>
      <c r="CK113" s="911" t="s">
        <v>1325</v>
      </c>
      <c r="CL113" s="911" t="s">
        <v>1325</v>
      </c>
      <c r="CM113" s="911" t="s">
        <v>1325</v>
      </c>
      <c r="CN113" s="956">
        <v>43</v>
      </c>
      <c r="CO113" s="911">
        <v>254</v>
      </c>
      <c r="CP113" s="956">
        <v>56</v>
      </c>
      <c r="CQ113" s="926">
        <v>1.8813777802546723</v>
      </c>
      <c r="CR113" s="926">
        <v>0.57106040286281723</v>
      </c>
      <c r="CS113" s="926">
        <v>0.64342992157524714</v>
      </c>
      <c r="CT113" s="926">
        <v>0.84879338275138427</v>
      </c>
      <c r="CU113" s="926">
        <v>1.0805942768627677</v>
      </c>
      <c r="CV113" s="926">
        <v>0.97422585900605108</v>
      </c>
      <c r="CW113" s="926">
        <v>1.4368786730106597</v>
      </c>
      <c r="CX113" s="922" t="s">
        <v>878</v>
      </c>
      <c r="CY113" s="923" t="s">
        <v>1471</v>
      </c>
      <c r="CZ113" s="1011" t="s">
        <v>1471</v>
      </c>
      <c r="DA113" s="1011" t="s">
        <v>1471</v>
      </c>
      <c r="DB113" s="922" t="s">
        <v>792</v>
      </c>
      <c r="DC113" s="923" t="s">
        <v>2663</v>
      </c>
      <c r="DD113" s="1016" t="s">
        <v>878</v>
      </c>
      <c r="DE113" s="1016" t="s">
        <v>792</v>
      </c>
      <c r="DF113" s="922" t="s">
        <v>878</v>
      </c>
      <c r="DG113" s="923" t="s">
        <v>1471</v>
      </c>
      <c r="DH113" s="922" t="s">
        <v>878</v>
      </c>
      <c r="DI113" s="924" t="s">
        <v>1471</v>
      </c>
    </row>
    <row r="114" spans="1:114">
      <c r="A114" s="952" t="s">
        <v>225</v>
      </c>
      <c r="B114" s="910" t="s">
        <v>550</v>
      </c>
      <c r="C114" s="910"/>
      <c r="D114" s="911">
        <v>10</v>
      </c>
      <c r="E114" s="911">
        <v>57</v>
      </c>
      <c r="F114" s="911">
        <v>74</v>
      </c>
      <c r="G114" s="911">
        <v>20</v>
      </c>
      <c r="H114" s="911">
        <v>189</v>
      </c>
      <c r="I114" s="911">
        <v>910</v>
      </c>
      <c r="J114" s="911">
        <v>202</v>
      </c>
      <c r="K114" s="926">
        <v>1.1684637943127438</v>
      </c>
      <c r="L114" s="926">
        <v>0.63907936691649803</v>
      </c>
      <c r="M114" s="926">
        <v>1.6760549151127788</v>
      </c>
      <c r="N114" s="926">
        <v>1.0200124381099918</v>
      </c>
      <c r="O114" s="912">
        <v>1.1114022710407023</v>
      </c>
      <c r="P114" s="927">
        <v>0.94973502253938047</v>
      </c>
      <c r="Q114" s="912">
        <v>0.81610642704011538</v>
      </c>
      <c r="R114" s="911" t="s">
        <v>1325</v>
      </c>
      <c r="S114" s="914">
        <v>13</v>
      </c>
      <c r="T114" s="911" t="s">
        <v>1325</v>
      </c>
      <c r="U114" s="911" t="s">
        <v>1325</v>
      </c>
      <c r="V114" s="914">
        <v>21</v>
      </c>
      <c r="W114" s="914">
        <v>149</v>
      </c>
      <c r="X114" s="915">
        <v>35</v>
      </c>
      <c r="Y114" s="916">
        <v>0.79</v>
      </c>
      <c r="Z114" s="917">
        <v>1.02</v>
      </c>
      <c r="AA114" s="917">
        <v>0.89</v>
      </c>
      <c r="AB114" s="917">
        <v>0.34</v>
      </c>
      <c r="AC114" s="917">
        <v>0.78</v>
      </c>
      <c r="AD114" s="917">
        <v>1.24</v>
      </c>
      <c r="AE114" s="918">
        <v>0.97</v>
      </c>
      <c r="AF114" s="911" t="s">
        <v>1325</v>
      </c>
      <c r="AG114" s="914">
        <v>10</v>
      </c>
      <c r="AH114" s="914">
        <v>11</v>
      </c>
      <c r="AI114" s="911" t="s">
        <v>1325</v>
      </c>
      <c r="AJ114" s="914">
        <v>25</v>
      </c>
      <c r="AK114" s="914">
        <v>118</v>
      </c>
      <c r="AL114" s="920">
        <v>20</v>
      </c>
      <c r="AM114" s="916">
        <v>0.88</v>
      </c>
      <c r="AN114" s="917">
        <v>0.86</v>
      </c>
      <c r="AO114" s="917">
        <v>1.91</v>
      </c>
      <c r="AP114" s="917">
        <v>1.1599999999999999</v>
      </c>
      <c r="AQ114" s="917">
        <v>1.1200000000000001</v>
      </c>
      <c r="AR114" s="917">
        <v>0.92</v>
      </c>
      <c r="AS114" s="918">
        <v>0.6</v>
      </c>
      <c r="AT114" s="911" t="s">
        <v>1325</v>
      </c>
      <c r="AU114" s="911" t="s">
        <v>1325</v>
      </c>
      <c r="AV114" s="911" t="s">
        <v>1325</v>
      </c>
      <c r="AW114" s="911" t="s">
        <v>1325</v>
      </c>
      <c r="AX114" s="914">
        <v>10</v>
      </c>
      <c r="AY114" s="914">
        <v>39</v>
      </c>
      <c r="AZ114" s="911" t="s">
        <v>1325</v>
      </c>
      <c r="BA114" s="916">
        <v>0</v>
      </c>
      <c r="BB114" s="917">
        <v>0</v>
      </c>
      <c r="BC114" s="917">
        <v>0.56999999999999995</v>
      </c>
      <c r="BD114" s="917">
        <v>0</v>
      </c>
      <c r="BE114" s="917">
        <v>1.75</v>
      </c>
      <c r="BF114" s="917">
        <v>1.29</v>
      </c>
      <c r="BG114" s="921">
        <v>0.2</v>
      </c>
      <c r="BH114" s="911" t="s">
        <v>1325</v>
      </c>
      <c r="BI114" s="911" t="s">
        <v>1325</v>
      </c>
      <c r="BJ114" s="911">
        <v>15</v>
      </c>
      <c r="BK114" s="911" t="s">
        <v>1325</v>
      </c>
      <c r="BL114" s="911">
        <v>34</v>
      </c>
      <c r="BM114" s="911">
        <v>201</v>
      </c>
      <c r="BN114" s="911">
        <v>36</v>
      </c>
      <c r="BO114" s="926">
        <v>1.16551763529424</v>
      </c>
      <c r="BP114" s="926">
        <v>0.27207254066654946</v>
      </c>
      <c r="BQ114" s="926">
        <v>1.6959619315785344</v>
      </c>
      <c r="BR114" s="926">
        <v>0.76121912399546332</v>
      </c>
      <c r="BS114" s="926">
        <v>0.96766098967334591</v>
      </c>
      <c r="BT114" s="926">
        <v>1.2080398218239672</v>
      </c>
      <c r="BU114" s="926">
        <v>0.72071882046908475</v>
      </c>
      <c r="BV114" s="911" t="s">
        <v>1325</v>
      </c>
      <c r="BW114" s="911" t="s">
        <v>1325</v>
      </c>
      <c r="BX114" s="911" t="s">
        <v>1325</v>
      </c>
      <c r="BY114" s="911" t="s">
        <v>1325</v>
      </c>
      <c r="BZ114" s="911" t="s">
        <v>1325</v>
      </c>
      <c r="CA114" s="914">
        <v>30</v>
      </c>
      <c r="CB114" s="915">
        <v>10</v>
      </c>
      <c r="CC114" s="916">
        <v>0</v>
      </c>
      <c r="CD114" s="917">
        <v>0.97</v>
      </c>
      <c r="CE114" s="917">
        <v>3.44</v>
      </c>
      <c r="CF114" s="917">
        <v>1.45</v>
      </c>
      <c r="CG114" s="917">
        <v>0.77</v>
      </c>
      <c r="CH114" s="917">
        <v>0.81</v>
      </c>
      <c r="CI114" s="921">
        <v>1.17</v>
      </c>
      <c r="CJ114" s="911" t="s">
        <v>1325</v>
      </c>
      <c r="CK114" s="911">
        <v>21</v>
      </c>
      <c r="CL114" s="911">
        <v>31</v>
      </c>
      <c r="CM114" s="911">
        <v>10</v>
      </c>
      <c r="CN114" s="911">
        <v>76</v>
      </c>
      <c r="CO114" s="911">
        <v>293</v>
      </c>
      <c r="CP114" s="911">
        <v>78</v>
      </c>
      <c r="CQ114" s="926">
        <v>0.98615978354389078</v>
      </c>
      <c r="CR114" s="926">
        <v>0.66549209671933074</v>
      </c>
      <c r="CS114" s="926">
        <v>2.0093981115215667</v>
      </c>
      <c r="CT114" s="926">
        <v>1.4445877419350184</v>
      </c>
      <c r="CU114" s="926">
        <v>1.3131535730513211</v>
      </c>
      <c r="CV114" s="927">
        <v>0.76968015085815733</v>
      </c>
      <c r="CW114" s="926">
        <v>0.89366791528365519</v>
      </c>
      <c r="CX114" s="922" t="s">
        <v>878</v>
      </c>
      <c r="CY114" s="923" t="s">
        <v>1471</v>
      </c>
      <c r="CZ114" s="1011" t="s">
        <v>1471</v>
      </c>
      <c r="DA114" s="1011" t="s">
        <v>1471</v>
      </c>
      <c r="DB114" s="922" t="s">
        <v>878</v>
      </c>
      <c r="DC114" s="923" t="s">
        <v>1471</v>
      </c>
      <c r="DD114" s="1016" t="s">
        <v>1471</v>
      </c>
      <c r="DE114" s="1016" t="s">
        <v>1471</v>
      </c>
      <c r="DF114" s="922" t="s">
        <v>878</v>
      </c>
      <c r="DG114" s="923" t="s">
        <v>1471</v>
      </c>
      <c r="DH114" s="922" t="s">
        <v>878</v>
      </c>
      <c r="DI114" s="924" t="s">
        <v>1471</v>
      </c>
    </row>
    <row r="115" spans="1:114">
      <c r="A115" s="952" t="s">
        <v>504</v>
      </c>
      <c r="B115" s="910" t="s">
        <v>687</v>
      </c>
      <c r="C115" s="910"/>
      <c r="D115" s="911">
        <v>20</v>
      </c>
      <c r="E115" s="911">
        <v>21</v>
      </c>
      <c r="F115" s="911">
        <v>25</v>
      </c>
      <c r="G115" s="911" t="s">
        <v>1325</v>
      </c>
      <c r="H115" s="911">
        <v>131</v>
      </c>
      <c r="I115" s="911">
        <v>917</v>
      </c>
      <c r="J115" s="911">
        <v>102</v>
      </c>
      <c r="K115" s="926">
        <v>1.6711738595024968</v>
      </c>
      <c r="L115" s="926">
        <v>0.52735310123663171</v>
      </c>
      <c r="M115" s="926">
        <v>1.3773022424513655</v>
      </c>
      <c r="N115" s="926">
        <v>0.48995061227272463</v>
      </c>
      <c r="O115" s="912">
        <v>1.0281869674412976</v>
      </c>
      <c r="P115" s="927">
        <v>1.105726188476378</v>
      </c>
      <c r="Q115" s="912">
        <v>0.72887221308383066</v>
      </c>
      <c r="R115" s="911" t="s">
        <v>1325</v>
      </c>
      <c r="S115" s="911" t="s">
        <v>1325</v>
      </c>
      <c r="T115" s="911" t="s">
        <v>1325</v>
      </c>
      <c r="U115" s="911" t="s">
        <v>1325</v>
      </c>
      <c r="V115" s="911" t="s">
        <v>1325</v>
      </c>
      <c r="W115" s="914">
        <v>81</v>
      </c>
      <c r="X115" s="915">
        <v>10</v>
      </c>
      <c r="Y115" s="916">
        <v>0</v>
      </c>
      <c r="Z115" s="917">
        <v>0.98</v>
      </c>
      <c r="AA115" s="917">
        <v>0.67</v>
      </c>
      <c r="AB115" s="917">
        <v>2.35</v>
      </c>
      <c r="AC115" s="917">
        <v>0.63</v>
      </c>
      <c r="AD115" s="917">
        <v>1.47</v>
      </c>
      <c r="AE115" s="918">
        <v>0.91</v>
      </c>
      <c r="AF115" s="911" t="s">
        <v>1325</v>
      </c>
      <c r="AG115" s="911" t="s">
        <v>1325</v>
      </c>
      <c r="AH115" s="911" t="s">
        <v>1325</v>
      </c>
      <c r="AI115" s="911" t="s">
        <v>1325</v>
      </c>
      <c r="AJ115" s="914">
        <v>21</v>
      </c>
      <c r="AK115" s="914">
        <v>157</v>
      </c>
      <c r="AL115" s="920">
        <v>11</v>
      </c>
      <c r="AM115" s="916">
        <v>1.04</v>
      </c>
      <c r="AN115" s="917">
        <v>0.63</v>
      </c>
      <c r="AO115" s="917">
        <v>0.67</v>
      </c>
      <c r="AP115" s="917">
        <v>0.77</v>
      </c>
      <c r="AQ115" s="917">
        <v>1.03</v>
      </c>
      <c r="AR115" s="917">
        <v>1.34</v>
      </c>
      <c r="AS115" s="918">
        <v>0.48</v>
      </c>
      <c r="AT115" s="911" t="s">
        <v>1325</v>
      </c>
      <c r="AU115" s="911" t="s">
        <v>1325</v>
      </c>
      <c r="AV115" s="911" t="s">
        <v>1325</v>
      </c>
      <c r="AW115" s="911" t="s">
        <v>1325</v>
      </c>
      <c r="AX115" s="911" t="s">
        <v>1325</v>
      </c>
      <c r="AY115" s="914">
        <v>34</v>
      </c>
      <c r="AZ115" s="911" t="s">
        <v>1325</v>
      </c>
      <c r="BA115" s="916">
        <v>0</v>
      </c>
      <c r="BB115" s="917">
        <v>0</v>
      </c>
      <c r="BC115" s="917">
        <v>0</v>
      </c>
      <c r="BD115" s="917">
        <v>0</v>
      </c>
      <c r="BE115" s="917">
        <v>0.5</v>
      </c>
      <c r="BF115" s="917">
        <v>3.09</v>
      </c>
      <c r="BG115" s="921">
        <v>1.06</v>
      </c>
      <c r="BH115" s="911" t="s">
        <v>1325</v>
      </c>
      <c r="BI115" s="911" t="s">
        <v>1325</v>
      </c>
      <c r="BJ115" s="911" t="s">
        <v>1325</v>
      </c>
      <c r="BK115" s="911" t="s">
        <v>1325</v>
      </c>
      <c r="BL115" s="911">
        <v>23</v>
      </c>
      <c r="BM115" s="911">
        <v>183</v>
      </c>
      <c r="BN115" s="911">
        <v>15</v>
      </c>
      <c r="BO115" s="926">
        <v>0.89960802902674919</v>
      </c>
      <c r="BP115" s="926">
        <v>0.13276171395975239</v>
      </c>
      <c r="BQ115" s="926">
        <v>1.5087800300022149</v>
      </c>
      <c r="BR115" s="926">
        <v>0.66818781666626714</v>
      </c>
      <c r="BS115" s="926">
        <v>0.97136948437449733</v>
      </c>
      <c r="BT115" s="926">
        <v>1.3861434054180486</v>
      </c>
      <c r="BU115" s="926">
        <v>0.57768336197478298</v>
      </c>
      <c r="BV115" s="911" t="s">
        <v>1325</v>
      </c>
      <c r="BW115" s="911" t="s">
        <v>1325</v>
      </c>
      <c r="BX115" s="911" t="s">
        <v>1325</v>
      </c>
      <c r="BY115" s="911" t="s">
        <v>1325</v>
      </c>
      <c r="BZ115" s="911" t="s">
        <v>1325</v>
      </c>
      <c r="CA115" s="914">
        <v>32</v>
      </c>
      <c r="CB115" s="911" t="s">
        <v>1325</v>
      </c>
      <c r="CC115" s="916">
        <v>6.06</v>
      </c>
      <c r="CD115" s="917">
        <v>0.56999999999999995</v>
      </c>
      <c r="CE115" s="917">
        <v>1.24</v>
      </c>
      <c r="CF115" s="917">
        <v>0</v>
      </c>
      <c r="CG115" s="917">
        <v>1.32</v>
      </c>
      <c r="CH115" s="917">
        <v>0.66</v>
      </c>
      <c r="CI115" s="921">
        <v>1.17</v>
      </c>
      <c r="CJ115" s="911" t="s">
        <v>1325</v>
      </c>
      <c r="CK115" s="911" t="s">
        <v>1325</v>
      </c>
      <c r="CL115" s="911">
        <v>12</v>
      </c>
      <c r="CM115" s="911" t="s">
        <v>1325</v>
      </c>
      <c r="CN115" s="911">
        <v>60</v>
      </c>
      <c r="CO115" s="911">
        <v>349</v>
      </c>
      <c r="CP115" s="911">
        <v>45</v>
      </c>
      <c r="CQ115" s="926">
        <v>1.8621262684332538</v>
      </c>
      <c r="CR115" s="926">
        <v>0.43093318747323989</v>
      </c>
      <c r="CS115" s="926">
        <v>1.6520825342234924</v>
      </c>
      <c r="CT115" s="926">
        <v>0.15072261850039573</v>
      </c>
      <c r="CU115" s="926">
        <v>1.2061470734565092</v>
      </c>
      <c r="CV115" s="927">
        <v>0.95113638507879017</v>
      </c>
      <c r="CW115" s="926">
        <v>0.79770502544669064</v>
      </c>
      <c r="CX115" s="922" t="s">
        <v>878</v>
      </c>
      <c r="CY115" s="923" t="s">
        <v>1471</v>
      </c>
      <c r="CZ115" s="1011" t="s">
        <v>1471</v>
      </c>
      <c r="DA115" s="1011" t="s">
        <v>1471</v>
      </c>
      <c r="DB115" s="922" t="s">
        <v>878</v>
      </c>
      <c r="DC115" s="923" t="s">
        <v>1471</v>
      </c>
      <c r="DD115" s="1016" t="s">
        <v>1471</v>
      </c>
      <c r="DE115" s="1016" t="s">
        <v>1471</v>
      </c>
      <c r="DF115" s="922" t="s">
        <v>878</v>
      </c>
      <c r="DG115" s="923" t="s">
        <v>1471</v>
      </c>
      <c r="DH115" s="922" t="s">
        <v>878</v>
      </c>
      <c r="DI115" s="924" t="s">
        <v>1471</v>
      </c>
    </row>
    <row r="116" spans="1:114">
      <c r="A116" s="952" t="s">
        <v>346</v>
      </c>
      <c r="B116" s="910" t="s">
        <v>573</v>
      </c>
      <c r="C116" s="910"/>
      <c r="D116" s="911" t="s">
        <v>1325</v>
      </c>
      <c r="E116" s="911" t="s">
        <v>1325</v>
      </c>
      <c r="F116" s="911" t="s">
        <v>1325</v>
      </c>
      <c r="G116" s="911" t="s">
        <v>1325</v>
      </c>
      <c r="H116" s="911" t="s">
        <v>1325</v>
      </c>
      <c r="I116" s="911" t="s">
        <v>1325</v>
      </c>
      <c r="J116" s="911" t="s">
        <v>1325</v>
      </c>
      <c r="K116" s="926"/>
      <c r="L116" s="926"/>
      <c r="M116" s="926"/>
      <c r="N116" s="926"/>
      <c r="O116" s="912"/>
      <c r="P116" s="927"/>
      <c r="Q116" s="912"/>
      <c r="R116" s="911" t="s">
        <v>1325</v>
      </c>
      <c r="S116" s="911" t="s">
        <v>1325</v>
      </c>
      <c r="T116" s="911" t="s">
        <v>1325</v>
      </c>
      <c r="U116" s="911" t="s">
        <v>1325</v>
      </c>
      <c r="V116" s="911" t="s">
        <v>1325</v>
      </c>
      <c r="W116" s="911" t="s">
        <v>1325</v>
      </c>
      <c r="X116" s="911" t="s">
        <v>1325</v>
      </c>
      <c r="Y116" s="916"/>
      <c r="Z116" s="917"/>
      <c r="AA116" s="917"/>
      <c r="AB116" s="917"/>
      <c r="AC116" s="917"/>
      <c r="AD116" s="917"/>
      <c r="AE116" s="918"/>
      <c r="AF116" s="911" t="s">
        <v>1325</v>
      </c>
      <c r="AG116" s="911" t="s">
        <v>1325</v>
      </c>
      <c r="AH116" s="911" t="s">
        <v>1325</v>
      </c>
      <c r="AI116" s="911" t="s">
        <v>1325</v>
      </c>
      <c r="AJ116" s="911" t="s">
        <v>1325</v>
      </c>
      <c r="AK116" s="911" t="s">
        <v>1325</v>
      </c>
      <c r="AL116" s="911" t="s">
        <v>1325</v>
      </c>
      <c r="AM116" s="916"/>
      <c r="AN116" s="917"/>
      <c r="AO116" s="917"/>
      <c r="AP116" s="917"/>
      <c r="AQ116" s="917"/>
      <c r="AR116" s="917"/>
      <c r="AS116" s="918"/>
      <c r="AT116" s="911" t="s">
        <v>1325</v>
      </c>
      <c r="AU116" s="911" t="s">
        <v>1325</v>
      </c>
      <c r="AV116" s="911" t="s">
        <v>1325</v>
      </c>
      <c r="AW116" s="911" t="s">
        <v>1325</v>
      </c>
      <c r="AX116" s="911" t="s">
        <v>1325</v>
      </c>
      <c r="AY116" s="911" t="s">
        <v>1325</v>
      </c>
      <c r="AZ116" s="911" t="s">
        <v>1325</v>
      </c>
      <c r="BA116" s="916"/>
      <c r="BB116" s="917"/>
      <c r="BC116" s="917"/>
      <c r="BD116" s="917"/>
      <c r="BE116" s="917"/>
      <c r="BF116" s="917"/>
      <c r="BG116" s="921"/>
      <c r="BH116" s="911" t="s">
        <v>1325</v>
      </c>
      <c r="BI116" s="911" t="s">
        <v>1325</v>
      </c>
      <c r="BJ116" s="911" t="s">
        <v>1325</v>
      </c>
      <c r="BK116" s="911" t="s">
        <v>1325</v>
      </c>
      <c r="BL116" s="911" t="s">
        <v>1325</v>
      </c>
      <c r="BM116" s="911" t="s">
        <v>1325</v>
      </c>
      <c r="BN116" s="911" t="s">
        <v>1325</v>
      </c>
      <c r="BO116" s="926"/>
      <c r="BP116" s="926"/>
      <c r="BQ116" s="926"/>
      <c r="BR116" s="926"/>
      <c r="BS116" s="926"/>
      <c r="BT116" s="927"/>
      <c r="BU116" s="926"/>
      <c r="BV116" s="911" t="s">
        <v>1325</v>
      </c>
      <c r="BW116" s="911" t="s">
        <v>1325</v>
      </c>
      <c r="BX116" s="911" t="s">
        <v>1325</v>
      </c>
      <c r="BY116" s="911" t="s">
        <v>1325</v>
      </c>
      <c r="BZ116" s="911" t="s">
        <v>1325</v>
      </c>
      <c r="CA116" s="911" t="s">
        <v>1325</v>
      </c>
      <c r="CB116" s="911" t="s">
        <v>1325</v>
      </c>
      <c r="CC116" s="916"/>
      <c r="CD116" s="917"/>
      <c r="CE116" s="917"/>
      <c r="CF116" s="917"/>
      <c r="CG116" s="917"/>
      <c r="CH116" s="917"/>
      <c r="CI116" s="921"/>
      <c r="CJ116" s="911" t="s">
        <v>1325</v>
      </c>
      <c r="CK116" s="911" t="s">
        <v>1325</v>
      </c>
      <c r="CL116" s="911" t="s">
        <v>1325</v>
      </c>
      <c r="CM116" s="911" t="s">
        <v>1325</v>
      </c>
      <c r="CN116" s="911" t="s">
        <v>1325</v>
      </c>
      <c r="CO116" s="911" t="s">
        <v>1325</v>
      </c>
      <c r="CP116" s="911" t="s">
        <v>1325</v>
      </c>
      <c r="CQ116" s="926"/>
      <c r="CR116" s="926"/>
      <c r="CS116" s="926"/>
      <c r="CT116" s="926"/>
      <c r="CU116" s="926"/>
      <c r="CV116" s="927"/>
      <c r="CW116" s="926"/>
      <c r="CX116" s="922" t="s">
        <v>878</v>
      </c>
      <c r="CY116" s="923" t="s">
        <v>1471</v>
      </c>
      <c r="CZ116" s="1011" t="s">
        <v>1471</v>
      </c>
      <c r="DA116" s="1011" t="s">
        <v>1471</v>
      </c>
      <c r="DB116" s="922" t="s">
        <v>878</v>
      </c>
      <c r="DC116" s="923" t="s">
        <v>1471</v>
      </c>
      <c r="DD116" s="1016" t="s">
        <v>1471</v>
      </c>
      <c r="DE116" s="1016" t="s">
        <v>1471</v>
      </c>
      <c r="DF116" s="922" t="s">
        <v>878</v>
      </c>
      <c r="DG116" s="923" t="s">
        <v>1471</v>
      </c>
      <c r="DH116" s="922" t="s">
        <v>878</v>
      </c>
      <c r="DI116" s="924" t="s">
        <v>1471</v>
      </c>
    </row>
    <row r="117" spans="1:114">
      <c r="A117" s="952" t="s">
        <v>179</v>
      </c>
      <c r="B117" s="910" t="s">
        <v>581</v>
      </c>
      <c r="C117" s="910"/>
      <c r="D117" s="911" t="s">
        <v>1325</v>
      </c>
      <c r="E117" s="911" t="s">
        <v>1325</v>
      </c>
      <c r="F117" s="911" t="s">
        <v>1325</v>
      </c>
      <c r="G117" s="911" t="s">
        <v>1325</v>
      </c>
      <c r="H117" s="911" t="s">
        <v>1325</v>
      </c>
      <c r="I117" s="911" t="s">
        <v>1325</v>
      </c>
      <c r="J117" s="911" t="s">
        <v>1325</v>
      </c>
      <c r="K117" s="926"/>
      <c r="L117" s="926"/>
      <c r="M117" s="926"/>
      <c r="N117" s="926"/>
      <c r="O117" s="912">
        <v>0.61855107007337407</v>
      </c>
      <c r="P117" s="927">
        <v>0.59608160648380293</v>
      </c>
      <c r="Q117" s="912"/>
      <c r="R117" s="911" t="s">
        <v>1325</v>
      </c>
      <c r="S117" s="911" t="s">
        <v>1325</v>
      </c>
      <c r="T117" s="911" t="s">
        <v>1325</v>
      </c>
      <c r="U117" s="911" t="s">
        <v>1325</v>
      </c>
      <c r="V117" s="911" t="s">
        <v>1325</v>
      </c>
      <c r="W117" s="911" t="s">
        <v>1325</v>
      </c>
      <c r="X117" s="911" t="s">
        <v>1325</v>
      </c>
      <c r="Y117" s="916"/>
      <c r="Z117" s="917"/>
      <c r="AA117" s="917"/>
      <c r="AB117" s="917"/>
      <c r="AC117" s="917">
        <v>0</v>
      </c>
      <c r="AD117" s="917">
        <v>1.82</v>
      </c>
      <c r="AE117" s="918"/>
      <c r="AF117" s="911" t="s">
        <v>1325</v>
      </c>
      <c r="AG117" s="911" t="s">
        <v>1325</v>
      </c>
      <c r="AH117" s="911" t="s">
        <v>1325</v>
      </c>
      <c r="AI117" s="911" t="s">
        <v>1325</v>
      </c>
      <c r="AJ117" s="911" t="s">
        <v>1325</v>
      </c>
      <c r="AK117" s="911" t="s">
        <v>1325</v>
      </c>
      <c r="AL117" s="911" t="s">
        <v>1325</v>
      </c>
      <c r="AM117" s="916"/>
      <c r="AN117" s="917"/>
      <c r="AO117" s="917"/>
      <c r="AP117" s="917"/>
      <c r="AQ117" s="917">
        <v>4.6900000000000004</v>
      </c>
      <c r="AR117" s="917">
        <v>0.57999999999999996</v>
      </c>
      <c r="AS117" s="918"/>
      <c r="AT117" s="911" t="s">
        <v>1325</v>
      </c>
      <c r="AU117" s="911" t="s">
        <v>1325</v>
      </c>
      <c r="AV117" s="911" t="s">
        <v>1325</v>
      </c>
      <c r="AW117" s="911" t="s">
        <v>1325</v>
      </c>
      <c r="AX117" s="911" t="s">
        <v>1325</v>
      </c>
      <c r="AY117" s="911" t="s">
        <v>1325</v>
      </c>
      <c r="AZ117" s="911" t="s">
        <v>1325</v>
      </c>
      <c r="BA117" s="916"/>
      <c r="BB117" s="917"/>
      <c r="BC117" s="917"/>
      <c r="BD117" s="917"/>
      <c r="BE117" s="917">
        <v>0</v>
      </c>
      <c r="BF117" s="917">
        <v>3.38</v>
      </c>
      <c r="BG117" s="921"/>
      <c r="BH117" s="911" t="s">
        <v>1325</v>
      </c>
      <c r="BI117" s="911" t="s">
        <v>1325</v>
      </c>
      <c r="BJ117" s="911" t="s">
        <v>1325</v>
      </c>
      <c r="BK117" s="911" t="s">
        <v>1325</v>
      </c>
      <c r="BL117" s="911" t="s">
        <v>1325</v>
      </c>
      <c r="BM117" s="911" t="s">
        <v>1325</v>
      </c>
      <c r="BN117" s="911" t="s">
        <v>1325</v>
      </c>
      <c r="BO117" s="926"/>
      <c r="BP117" s="926"/>
      <c r="BQ117" s="926"/>
      <c r="BR117" s="926"/>
      <c r="BS117" s="926">
        <v>0</v>
      </c>
      <c r="BT117" s="927">
        <v>2.1946607029849172</v>
      </c>
      <c r="BU117" s="926"/>
      <c r="BV117" s="911" t="s">
        <v>1325</v>
      </c>
      <c r="BW117" s="911" t="s">
        <v>1325</v>
      </c>
      <c r="BX117" s="911" t="s">
        <v>1325</v>
      </c>
      <c r="BY117" s="911" t="s">
        <v>1325</v>
      </c>
      <c r="BZ117" s="911" t="s">
        <v>1325</v>
      </c>
      <c r="CA117" s="911" t="s">
        <v>1325</v>
      </c>
      <c r="CB117" s="911" t="s">
        <v>1325</v>
      </c>
      <c r="CC117" s="916"/>
      <c r="CD117" s="917"/>
      <c r="CE117" s="917"/>
      <c r="CF117" s="917"/>
      <c r="CG117" s="917">
        <v>0</v>
      </c>
      <c r="CH117" s="917">
        <v>5.25</v>
      </c>
      <c r="CI117" s="921"/>
      <c r="CJ117" s="911" t="s">
        <v>1325</v>
      </c>
      <c r="CK117" s="911" t="s">
        <v>1325</v>
      </c>
      <c r="CL117" s="911" t="s">
        <v>1325</v>
      </c>
      <c r="CM117" s="911" t="s">
        <v>1325</v>
      </c>
      <c r="CN117" s="911" t="s">
        <v>1325</v>
      </c>
      <c r="CO117" s="911" t="s">
        <v>1325</v>
      </c>
      <c r="CP117" s="911" t="s">
        <v>1325</v>
      </c>
      <c r="CQ117" s="926"/>
      <c r="CR117" s="926"/>
      <c r="CS117" s="926"/>
      <c r="CT117" s="926"/>
      <c r="CU117" s="926">
        <v>0.68436739610493158</v>
      </c>
      <c r="CV117" s="927">
        <v>0.10142618508824479</v>
      </c>
      <c r="CW117" s="926"/>
      <c r="CX117" s="922" t="s">
        <v>878</v>
      </c>
      <c r="CY117" s="923" t="s">
        <v>1471</v>
      </c>
      <c r="CZ117" s="1011" t="s">
        <v>1471</v>
      </c>
      <c r="DA117" s="1011" t="s">
        <v>1471</v>
      </c>
      <c r="DB117" s="922" t="s">
        <v>878</v>
      </c>
      <c r="DC117" s="923" t="s">
        <v>1471</v>
      </c>
      <c r="DD117" s="1016" t="s">
        <v>1471</v>
      </c>
      <c r="DE117" s="1016" t="s">
        <v>1471</v>
      </c>
      <c r="DF117" s="922" t="s">
        <v>878</v>
      </c>
      <c r="DG117" s="923" t="s">
        <v>1471</v>
      </c>
      <c r="DH117" s="922" t="s">
        <v>878</v>
      </c>
      <c r="DI117" s="924" t="s">
        <v>1471</v>
      </c>
    </row>
    <row r="118" spans="1:114">
      <c r="A118" s="952" t="s">
        <v>204</v>
      </c>
      <c r="B118" s="910" t="s">
        <v>781</v>
      </c>
      <c r="C118" s="910"/>
      <c r="D118" s="911" t="s">
        <v>1325</v>
      </c>
      <c r="E118" s="911" t="s">
        <v>1325</v>
      </c>
      <c r="F118" s="911" t="s">
        <v>1325</v>
      </c>
      <c r="G118" s="911" t="s">
        <v>1325</v>
      </c>
      <c r="H118" s="911" t="s">
        <v>1325</v>
      </c>
      <c r="I118" s="911">
        <v>12</v>
      </c>
      <c r="J118" s="911" t="s">
        <v>1325</v>
      </c>
      <c r="K118" s="926"/>
      <c r="L118" s="926"/>
      <c r="M118" s="926"/>
      <c r="N118" s="926"/>
      <c r="O118" s="912">
        <v>1.094070043307505</v>
      </c>
      <c r="P118" s="927">
        <v>1.9828509823129397</v>
      </c>
      <c r="Q118" s="912"/>
      <c r="R118" s="911" t="s">
        <v>1325</v>
      </c>
      <c r="S118" s="911" t="s">
        <v>1325</v>
      </c>
      <c r="T118" s="911" t="s">
        <v>1325</v>
      </c>
      <c r="U118" s="911" t="s">
        <v>1325</v>
      </c>
      <c r="V118" s="911" t="s">
        <v>1325</v>
      </c>
      <c r="W118" s="911" t="s">
        <v>1325</v>
      </c>
      <c r="X118" s="911" t="s">
        <v>1325</v>
      </c>
      <c r="Y118" s="916"/>
      <c r="Z118" s="917"/>
      <c r="AA118" s="917"/>
      <c r="AB118" s="917"/>
      <c r="AC118" s="917">
        <v>0</v>
      </c>
      <c r="AD118" s="917">
        <v>2.72</v>
      </c>
      <c r="AE118" s="918"/>
      <c r="AF118" s="911" t="s">
        <v>1325</v>
      </c>
      <c r="AG118" s="911" t="s">
        <v>1325</v>
      </c>
      <c r="AH118" s="911" t="s">
        <v>1325</v>
      </c>
      <c r="AI118" s="911" t="s">
        <v>1325</v>
      </c>
      <c r="AJ118" s="911" t="s">
        <v>1325</v>
      </c>
      <c r="AK118" s="911" t="s">
        <v>1325</v>
      </c>
      <c r="AL118" s="911" t="s">
        <v>1325</v>
      </c>
      <c r="AM118" s="916"/>
      <c r="AN118" s="917"/>
      <c r="AO118" s="917"/>
      <c r="AP118" s="917"/>
      <c r="AQ118" s="917">
        <v>0</v>
      </c>
      <c r="AR118" s="917">
        <v>0</v>
      </c>
      <c r="AS118" s="918"/>
      <c r="AT118" s="911" t="s">
        <v>1325</v>
      </c>
      <c r="AU118" s="911" t="s">
        <v>1325</v>
      </c>
      <c r="AV118" s="911" t="s">
        <v>1325</v>
      </c>
      <c r="AW118" s="911" t="s">
        <v>1325</v>
      </c>
      <c r="AX118" s="911" t="s">
        <v>1325</v>
      </c>
      <c r="AY118" s="911" t="s">
        <v>1325</v>
      </c>
      <c r="AZ118" s="911" t="s">
        <v>1325</v>
      </c>
      <c r="BA118" s="916"/>
      <c r="BB118" s="917"/>
      <c r="BC118" s="917"/>
      <c r="BD118" s="917"/>
      <c r="BE118" s="917">
        <v>0</v>
      </c>
      <c r="BF118" s="917">
        <v>0</v>
      </c>
      <c r="BG118" s="921"/>
      <c r="BH118" s="911" t="s">
        <v>1325</v>
      </c>
      <c r="BI118" s="911" t="s">
        <v>1325</v>
      </c>
      <c r="BJ118" s="911" t="s">
        <v>1325</v>
      </c>
      <c r="BK118" s="911" t="s">
        <v>1325</v>
      </c>
      <c r="BL118" s="911" t="s">
        <v>1325</v>
      </c>
      <c r="BM118" s="911" t="s">
        <v>1325</v>
      </c>
      <c r="BN118" s="911" t="s">
        <v>1325</v>
      </c>
      <c r="BO118" s="926"/>
      <c r="BP118" s="926"/>
      <c r="BQ118" s="926"/>
      <c r="BR118" s="926"/>
      <c r="BS118" s="926">
        <v>0</v>
      </c>
      <c r="BT118" s="927">
        <v>1.67833080011796</v>
      </c>
      <c r="BU118" s="926"/>
      <c r="BV118" s="911" t="s">
        <v>1325</v>
      </c>
      <c r="BW118" s="911" t="s">
        <v>1325</v>
      </c>
      <c r="BX118" s="911" t="s">
        <v>1325</v>
      </c>
      <c r="BY118" s="911" t="s">
        <v>1325</v>
      </c>
      <c r="BZ118" s="911" t="s">
        <v>1325</v>
      </c>
      <c r="CA118" s="911" t="s">
        <v>1325</v>
      </c>
      <c r="CB118" s="911" t="s">
        <v>1325</v>
      </c>
      <c r="CC118" s="916"/>
      <c r="CD118" s="917"/>
      <c r="CE118" s="917"/>
      <c r="CF118" s="917"/>
      <c r="CG118" s="917">
        <v>0</v>
      </c>
      <c r="CH118" s="917">
        <v>0</v>
      </c>
      <c r="CI118" s="921"/>
      <c r="CJ118" s="911" t="s">
        <v>1325</v>
      </c>
      <c r="CK118" s="911" t="s">
        <v>1325</v>
      </c>
      <c r="CL118" s="911" t="s">
        <v>1325</v>
      </c>
      <c r="CM118" s="911" t="s">
        <v>1325</v>
      </c>
      <c r="CN118" s="911" t="s">
        <v>1325</v>
      </c>
      <c r="CO118" s="911" t="s">
        <v>1325</v>
      </c>
      <c r="CP118" s="911" t="s">
        <v>1325</v>
      </c>
      <c r="CQ118" s="926"/>
      <c r="CR118" s="926"/>
      <c r="CS118" s="926"/>
      <c r="CT118" s="926"/>
      <c r="CU118" s="926">
        <v>0</v>
      </c>
      <c r="CV118" s="927">
        <v>4.3606330307674162</v>
      </c>
      <c r="CW118" s="926"/>
      <c r="CX118" s="922" t="s">
        <v>878</v>
      </c>
      <c r="CY118" s="923" t="s">
        <v>1471</v>
      </c>
      <c r="CZ118" s="1011" t="s">
        <v>1471</v>
      </c>
      <c r="DA118" s="1011" t="s">
        <v>1471</v>
      </c>
      <c r="DB118" s="922" t="s">
        <v>878</v>
      </c>
      <c r="DC118" s="923" t="s">
        <v>1471</v>
      </c>
      <c r="DD118" s="1016" t="s">
        <v>1471</v>
      </c>
      <c r="DE118" s="1016" t="s">
        <v>1471</v>
      </c>
      <c r="DF118" s="922" t="s">
        <v>878</v>
      </c>
      <c r="DG118" s="923" t="s">
        <v>1471</v>
      </c>
      <c r="DH118" s="922" t="s">
        <v>878</v>
      </c>
      <c r="DI118" s="924" t="s">
        <v>1471</v>
      </c>
    </row>
    <row r="119" spans="1:114">
      <c r="A119" s="952" t="s">
        <v>185</v>
      </c>
      <c r="B119" s="910" t="s">
        <v>584</v>
      </c>
      <c r="C119" s="910"/>
      <c r="D119" s="911" t="s">
        <v>1325</v>
      </c>
      <c r="E119" s="911" t="s">
        <v>1325</v>
      </c>
      <c r="F119" s="911" t="s">
        <v>1325</v>
      </c>
      <c r="G119" s="911" t="s">
        <v>1325</v>
      </c>
      <c r="H119" s="911">
        <v>79</v>
      </c>
      <c r="I119" s="911">
        <v>244</v>
      </c>
      <c r="J119" s="911" t="s">
        <v>1325</v>
      </c>
      <c r="K119" s="926">
        <v>0.47311061882240396</v>
      </c>
      <c r="L119" s="926">
        <v>0.51420237374319477</v>
      </c>
      <c r="M119" s="926">
        <v>1.9660079273441302</v>
      </c>
      <c r="N119" s="926"/>
      <c r="O119" s="912">
        <v>1.3139568442142349</v>
      </c>
      <c r="P119" s="927">
        <v>0.66872178246867398</v>
      </c>
      <c r="Q119" s="912">
        <v>2.063420968262311</v>
      </c>
      <c r="R119" s="911" t="s">
        <v>1325</v>
      </c>
      <c r="S119" s="911" t="s">
        <v>1325</v>
      </c>
      <c r="T119" s="911" t="s">
        <v>1325</v>
      </c>
      <c r="U119" s="911" t="s">
        <v>1325</v>
      </c>
      <c r="V119" s="911" t="s">
        <v>1325</v>
      </c>
      <c r="W119" s="914">
        <v>18</v>
      </c>
      <c r="X119" s="911" t="s">
        <v>1325</v>
      </c>
      <c r="Y119" s="916">
        <v>3.9</v>
      </c>
      <c r="Z119" s="917">
        <v>3.22</v>
      </c>
      <c r="AA119" s="917">
        <v>4.97</v>
      </c>
      <c r="AB119" s="917"/>
      <c r="AC119" s="917">
        <v>0</v>
      </c>
      <c r="AD119" s="917">
        <v>0.9</v>
      </c>
      <c r="AE119" s="918">
        <v>0</v>
      </c>
      <c r="AF119" s="911" t="s">
        <v>1325</v>
      </c>
      <c r="AG119" s="911" t="s">
        <v>1325</v>
      </c>
      <c r="AH119" s="911" t="s">
        <v>1325</v>
      </c>
      <c r="AI119" s="911" t="s">
        <v>1325</v>
      </c>
      <c r="AJ119" s="911" t="s">
        <v>1325</v>
      </c>
      <c r="AK119" s="914">
        <v>35</v>
      </c>
      <c r="AL119" s="911" t="s">
        <v>1325</v>
      </c>
      <c r="AM119" s="916">
        <v>0</v>
      </c>
      <c r="AN119" s="917">
        <v>0</v>
      </c>
      <c r="AO119" s="917">
        <v>3.01</v>
      </c>
      <c r="AP119" s="917"/>
      <c r="AQ119" s="917">
        <v>0.76</v>
      </c>
      <c r="AR119" s="917">
        <v>1.75</v>
      </c>
      <c r="AS119" s="918">
        <v>0</v>
      </c>
      <c r="AT119" s="911" t="s">
        <v>1325</v>
      </c>
      <c r="AU119" s="911" t="s">
        <v>1325</v>
      </c>
      <c r="AV119" s="911" t="s">
        <v>1325</v>
      </c>
      <c r="AW119" s="911" t="s">
        <v>1325</v>
      </c>
      <c r="AX119" s="911" t="s">
        <v>1325</v>
      </c>
      <c r="AY119" s="911" t="s">
        <v>1325</v>
      </c>
      <c r="AZ119" s="911" t="s">
        <v>1325</v>
      </c>
      <c r="BA119" s="916">
        <v>0</v>
      </c>
      <c r="BB119" s="917">
        <v>0</v>
      </c>
      <c r="BC119" s="917">
        <v>0</v>
      </c>
      <c r="BD119" s="917"/>
      <c r="BE119" s="917">
        <v>0</v>
      </c>
      <c r="BF119" s="917">
        <v>0.52</v>
      </c>
      <c r="BG119" s="921">
        <v>0</v>
      </c>
      <c r="BH119" s="911" t="s">
        <v>1325</v>
      </c>
      <c r="BI119" s="911" t="s">
        <v>1325</v>
      </c>
      <c r="BJ119" s="911" t="s">
        <v>1325</v>
      </c>
      <c r="BK119" s="911" t="s">
        <v>1325</v>
      </c>
      <c r="BL119" s="911" t="s">
        <v>1325</v>
      </c>
      <c r="BM119" s="911">
        <v>51</v>
      </c>
      <c r="BN119" s="911" t="s">
        <v>1325</v>
      </c>
      <c r="BO119" s="926">
        <v>0</v>
      </c>
      <c r="BP119" s="926">
        <v>0.75437305574249947</v>
      </c>
      <c r="BQ119" s="926">
        <v>1.1731975976537632</v>
      </c>
      <c r="BR119" s="926"/>
      <c r="BS119" s="926">
        <v>0.34918581968630535</v>
      </c>
      <c r="BT119" s="926">
        <v>0.55493888021109339</v>
      </c>
      <c r="BU119" s="926">
        <v>8.2570729571358878</v>
      </c>
      <c r="BV119" s="911" t="s">
        <v>1325</v>
      </c>
      <c r="BW119" s="911" t="s">
        <v>1325</v>
      </c>
      <c r="BX119" s="911" t="s">
        <v>1325</v>
      </c>
      <c r="BY119" s="911" t="s">
        <v>1325</v>
      </c>
      <c r="BZ119" s="911" t="s">
        <v>1325</v>
      </c>
      <c r="CA119" s="914">
        <v>10</v>
      </c>
      <c r="CB119" s="911" t="s">
        <v>1325</v>
      </c>
      <c r="CC119" s="916">
        <v>0</v>
      </c>
      <c r="CD119" s="917">
        <v>5.01</v>
      </c>
      <c r="CE119" s="917">
        <v>0</v>
      </c>
      <c r="CF119" s="917"/>
      <c r="CG119" s="917">
        <v>1.52</v>
      </c>
      <c r="CH119" s="917">
        <v>0.55000000000000004</v>
      </c>
      <c r="CI119" s="921">
        <v>0</v>
      </c>
      <c r="CJ119" s="911" t="s">
        <v>1325</v>
      </c>
      <c r="CK119" s="911" t="s">
        <v>1325</v>
      </c>
      <c r="CL119" s="911" t="s">
        <v>1325</v>
      </c>
      <c r="CM119" s="911" t="s">
        <v>1325</v>
      </c>
      <c r="CN119" s="911">
        <v>51</v>
      </c>
      <c r="CO119" s="911">
        <v>95</v>
      </c>
      <c r="CP119" s="911" t="s">
        <v>1325</v>
      </c>
      <c r="CQ119" s="926">
        <v>0.58228277002524043</v>
      </c>
      <c r="CR119" s="926">
        <v>0</v>
      </c>
      <c r="CS119" s="926">
        <v>2.867561892100329</v>
      </c>
      <c r="CT119" s="926"/>
      <c r="CU119" s="926">
        <v>2.6251710981484044</v>
      </c>
      <c r="CV119" s="927">
        <v>0.61517087221883793</v>
      </c>
      <c r="CW119" s="926">
        <v>0</v>
      </c>
      <c r="CX119" s="922" t="s">
        <v>878</v>
      </c>
      <c r="CY119" s="923" t="s">
        <v>1471</v>
      </c>
      <c r="CZ119" s="1011" t="s">
        <v>1471</v>
      </c>
      <c r="DA119" s="1011" t="s">
        <v>1471</v>
      </c>
      <c r="DB119" s="922" t="s">
        <v>792</v>
      </c>
      <c r="DC119" s="923" t="s">
        <v>1472</v>
      </c>
      <c r="DD119" s="1016" t="s">
        <v>878</v>
      </c>
      <c r="DE119" s="1016" t="s">
        <v>792</v>
      </c>
      <c r="DF119" s="922" t="s">
        <v>878</v>
      </c>
      <c r="DG119" s="923" t="s">
        <v>1471</v>
      </c>
      <c r="DH119" s="922" t="s">
        <v>878</v>
      </c>
      <c r="DI119" s="924" t="s">
        <v>1471</v>
      </c>
    </row>
    <row r="120" spans="1:114">
      <c r="A120" s="952" t="s">
        <v>421</v>
      </c>
      <c r="B120" s="910" t="s">
        <v>626</v>
      </c>
      <c r="C120" s="910"/>
      <c r="D120" s="911" t="s">
        <v>1325</v>
      </c>
      <c r="E120" s="911" t="s">
        <v>1325</v>
      </c>
      <c r="F120" s="911" t="s">
        <v>1325</v>
      </c>
      <c r="G120" s="911" t="s">
        <v>1325</v>
      </c>
      <c r="H120" s="911">
        <v>26</v>
      </c>
      <c r="I120" s="911">
        <v>63</v>
      </c>
      <c r="J120" s="911" t="s">
        <v>1325</v>
      </c>
      <c r="K120" s="926"/>
      <c r="L120" s="926"/>
      <c r="M120" s="926"/>
      <c r="N120" s="926"/>
      <c r="O120" s="912">
        <v>1.5270948268109623</v>
      </c>
      <c r="P120" s="927">
        <v>0.87955751377529834</v>
      </c>
      <c r="Q120" s="912"/>
      <c r="R120" s="911" t="s">
        <v>1325</v>
      </c>
      <c r="S120" s="911" t="s">
        <v>1325</v>
      </c>
      <c r="T120" s="911" t="s">
        <v>1325</v>
      </c>
      <c r="U120" s="911" t="s">
        <v>1325</v>
      </c>
      <c r="V120" s="911" t="s">
        <v>1325</v>
      </c>
      <c r="W120" s="911" t="s">
        <v>1325</v>
      </c>
      <c r="X120" s="911" t="s">
        <v>1325</v>
      </c>
      <c r="Y120" s="919"/>
      <c r="Z120" s="919"/>
      <c r="AA120" s="919"/>
      <c r="AB120" s="919"/>
      <c r="AC120" s="919">
        <v>0</v>
      </c>
      <c r="AD120" s="919">
        <v>0.83</v>
      </c>
      <c r="AE120" s="919"/>
      <c r="AF120" s="911" t="s">
        <v>1325</v>
      </c>
      <c r="AG120" s="911" t="s">
        <v>1325</v>
      </c>
      <c r="AH120" s="911" t="s">
        <v>1325</v>
      </c>
      <c r="AI120" s="911" t="s">
        <v>1325</v>
      </c>
      <c r="AJ120" s="911" t="s">
        <v>1325</v>
      </c>
      <c r="AK120" s="919">
        <v>17</v>
      </c>
      <c r="AL120" s="911" t="s">
        <v>1325</v>
      </c>
      <c r="AM120" s="919"/>
      <c r="AN120" s="919"/>
      <c r="AO120" s="919"/>
      <c r="AP120" s="919"/>
      <c r="AQ120" s="919">
        <v>1.1299999999999999</v>
      </c>
      <c r="AR120" s="919">
        <v>2.4</v>
      </c>
      <c r="AS120" s="919"/>
      <c r="AT120" s="911" t="s">
        <v>1325</v>
      </c>
      <c r="AU120" s="911" t="s">
        <v>1325</v>
      </c>
      <c r="AV120" s="911" t="s">
        <v>1325</v>
      </c>
      <c r="AW120" s="911" t="s">
        <v>1325</v>
      </c>
      <c r="AX120" s="911" t="s">
        <v>1325</v>
      </c>
      <c r="AY120" s="911" t="s">
        <v>1325</v>
      </c>
      <c r="AZ120" s="911" t="s">
        <v>1325</v>
      </c>
      <c r="BA120" s="919"/>
      <c r="BB120" s="919"/>
      <c r="BC120" s="919"/>
      <c r="BD120" s="919"/>
      <c r="BE120" s="919">
        <v>0</v>
      </c>
      <c r="BF120" s="919">
        <v>1.54</v>
      </c>
      <c r="BG120" s="929"/>
      <c r="BH120" s="911" t="s">
        <v>1325</v>
      </c>
      <c r="BI120" s="911" t="s">
        <v>1325</v>
      </c>
      <c r="BJ120" s="911" t="s">
        <v>1325</v>
      </c>
      <c r="BK120" s="911" t="s">
        <v>1325</v>
      </c>
      <c r="BL120" s="911" t="s">
        <v>1325</v>
      </c>
      <c r="BM120" s="911">
        <v>10</v>
      </c>
      <c r="BN120" s="911" t="s">
        <v>1325</v>
      </c>
      <c r="BO120" s="926"/>
      <c r="BP120" s="926"/>
      <c r="BQ120" s="926"/>
      <c r="BR120" s="926"/>
      <c r="BS120" s="926">
        <v>0.2545061970070252</v>
      </c>
      <c r="BT120" s="926">
        <v>0.71623784891467801</v>
      </c>
      <c r="BU120" s="926"/>
      <c r="BV120" s="911" t="s">
        <v>1325</v>
      </c>
      <c r="BW120" s="911" t="s">
        <v>1325</v>
      </c>
      <c r="BX120" s="911" t="s">
        <v>1325</v>
      </c>
      <c r="BY120" s="911" t="s">
        <v>1325</v>
      </c>
      <c r="BZ120" s="911" t="s">
        <v>1325</v>
      </c>
      <c r="CA120" s="911" t="s">
        <v>1325</v>
      </c>
      <c r="CB120" s="911" t="s">
        <v>1325</v>
      </c>
      <c r="CC120" s="919"/>
      <c r="CD120" s="919"/>
      <c r="CE120" s="919"/>
      <c r="CF120" s="919"/>
      <c r="CG120" s="919">
        <v>1.59</v>
      </c>
      <c r="CH120" s="919">
        <v>1.69</v>
      </c>
      <c r="CI120" s="919"/>
      <c r="CJ120" s="911" t="s">
        <v>1325</v>
      </c>
      <c r="CK120" s="911" t="s">
        <v>1325</v>
      </c>
      <c r="CL120" s="911" t="s">
        <v>1325</v>
      </c>
      <c r="CM120" s="911" t="s">
        <v>1325</v>
      </c>
      <c r="CN120" s="911">
        <v>19</v>
      </c>
      <c r="CO120" s="911">
        <v>23</v>
      </c>
      <c r="CP120" s="911" t="s">
        <v>1325</v>
      </c>
      <c r="CQ120" s="926"/>
      <c r="CR120" s="926"/>
      <c r="CS120" s="926"/>
      <c r="CT120" s="926"/>
      <c r="CU120" s="926">
        <v>2.78466284420705</v>
      </c>
      <c r="CV120" s="927">
        <v>0.4890490296792615</v>
      </c>
      <c r="CW120" s="926"/>
      <c r="CX120" s="922" t="s">
        <v>878</v>
      </c>
      <c r="CY120" s="923" t="s">
        <v>1471</v>
      </c>
      <c r="CZ120" s="1011" t="s">
        <v>1471</v>
      </c>
      <c r="DA120" s="1011" t="s">
        <v>1471</v>
      </c>
      <c r="DB120" s="922" t="s">
        <v>878</v>
      </c>
      <c r="DC120" s="923" t="s">
        <v>1471</v>
      </c>
      <c r="DD120" s="1016" t="s">
        <v>1471</v>
      </c>
      <c r="DE120" s="1016" t="s">
        <v>1471</v>
      </c>
      <c r="DF120" s="922" t="s">
        <v>878</v>
      </c>
      <c r="DG120" s="923" t="s">
        <v>1471</v>
      </c>
      <c r="DH120" s="922" t="s">
        <v>878</v>
      </c>
      <c r="DI120" s="924" t="s">
        <v>1471</v>
      </c>
    </row>
    <row r="121" spans="1:114">
      <c r="A121" s="952" t="s">
        <v>1152</v>
      </c>
      <c r="B121" s="910" t="s">
        <v>558</v>
      </c>
      <c r="C121" s="910"/>
      <c r="D121" s="911" t="s">
        <v>1325</v>
      </c>
      <c r="E121" s="911" t="s">
        <v>1325</v>
      </c>
      <c r="F121" s="911" t="s">
        <v>1325</v>
      </c>
      <c r="G121" s="911" t="s">
        <v>1325</v>
      </c>
      <c r="H121" s="911" t="s">
        <v>1325</v>
      </c>
      <c r="I121" s="911">
        <v>74</v>
      </c>
      <c r="J121" s="911" t="s">
        <v>1325</v>
      </c>
      <c r="K121" s="926">
        <v>0</v>
      </c>
      <c r="L121" s="926">
        <v>0</v>
      </c>
      <c r="M121" s="926"/>
      <c r="N121" s="926"/>
      <c r="O121" s="912">
        <v>0.53469804828696677</v>
      </c>
      <c r="P121" s="927">
        <v>0.96255067455126486</v>
      </c>
      <c r="Q121" s="912">
        <v>0.91078055104064548</v>
      </c>
      <c r="R121" s="911" t="s">
        <v>1325</v>
      </c>
      <c r="S121" s="911" t="s">
        <v>1325</v>
      </c>
      <c r="T121" s="911" t="s">
        <v>1325</v>
      </c>
      <c r="U121" s="911" t="s">
        <v>1325</v>
      </c>
      <c r="V121" s="911" t="s">
        <v>1325</v>
      </c>
      <c r="W121" s="911" t="s">
        <v>1325</v>
      </c>
      <c r="X121" s="911" t="s">
        <v>1325</v>
      </c>
      <c r="Y121" s="916">
        <v>0</v>
      </c>
      <c r="Z121" s="917">
        <v>0</v>
      </c>
      <c r="AA121" s="917"/>
      <c r="AB121" s="917"/>
      <c r="AC121" s="917">
        <v>0</v>
      </c>
      <c r="AD121" s="917">
        <v>0.09</v>
      </c>
      <c r="AE121" s="918">
        <v>0</v>
      </c>
      <c r="AF121" s="911" t="s">
        <v>1325</v>
      </c>
      <c r="AG121" s="911" t="s">
        <v>1325</v>
      </c>
      <c r="AH121" s="911" t="s">
        <v>1325</v>
      </c>
      <c r="AI121" s="911" t="s">
        <v>1325</v>
      </c>
      <c r="AJ121" s="911" t="s">
        <v>1325</v>
      </c>
      <c r="AK121" s="914">
        <v>15</v>
      </c>
      <c r="AL121" s="911" t="s">
        <v>1325</v>
      </c>
      <c r="AM121" s="916">
        <v>0</v>
      </c>
      <c r="AN121" s="917">
        <v>0</v>
      </c>
      <c r="AO121" s="917"/>
      <c r="AP121" s="917"/>
      <c r="AQ121" s="917">
        <v>0.57999999999999996</v>
      </c>
      <c r="AR121" s="917">
        <v>0.72</v>
      </c>
      <c r="AS121" s="918">
        <v>1.35</v>
      </c>
      <c r="AT121" s="911" t="s">
        <v>1325</v>
      </c>
      <c r="AU121" s="911" t="s">
        <v>1325</v>
      </c>
      <c r="AV121" s="911" t="s">
        <v>1325</v>
      </c>
      <c r="AW121" s="911" t="s">
        <v>1325</v>
      </c>
      <c r="AX121" s="911" t="s">
        <v>1325</v>
      </c>
      <c r="AY121" s="911" t="s">
        <v>1325</v>
      </c>
      <c r="AZ121" s="911" t="s">
        <v>1325</v>
      </c>
      <c r="BA121" s="916">
        <v>0</v>
      </c>
      <c r="BB121" s="917">
        <v>0</v>
      </c>
      <c r="BC121" s="917"/>
      <c r="BD121" s="917"/>
      <c r="BE121" s="917">
        <v>0</v>
      </c>
      <c r="BF121" s="917">
        <v>0.46</v>
      </c>
      <c r="BG121" s="921">
        <v>0</v>
      </c>
      <c r="BH121" s="911" t="s">
        <v>1325</v>
      </c>
      <c r="BI121" s="911" t="s">
        <v>1325</v>
      </c>
      <c r="BJ121" s="911" t="s">
        <v>1325</v>
      </c>
      <c r="BK121" s="911" t="s">
        <v>1325</v>
      </c>
      <c r="BL121" s="911" t="s">
        <v>1325</v>
      </c>
      <c r="BM121" s="911">
        <v>11</v>
      </c>
      <c r="BN121" s="911" t="s">
        <v>1325</v>
      </c>
      <c r="BO121" s="926">
        <v>0</v>
      </c>
      <c r="BP121" s="926">
        <v>0</v>
      </c>
      <c r="BQ121" s="926"/>
      <c r="BR121" s="926"/>
      <c r="BS121" s="926">
        <v>2.2175004035980828</v>
      </c>
      <c r="BT121" s="926">
        <v>0.73810196051809984</v>
      </c>
      <c r="BU121" s="926">
        <v>1.9315936030882415</v>
      </c>
      <c r="BV121" s="911" t="s">
        <v>1325</v>
      </c>
      <c r="BW121" s="911" t="s">
        <v>1325</v>
      </c>
      <c r="BX121" s="911" t="s">
        <v>1325</v>
      </c>
      <c r="BY121" s="911" t="s">
        <v>1325</v>
      </c>
      <c r="BZ121" s="911" t="s">
        <v>1325</v>
      </c>
      <c r="CA121" s="914">
        <v>10</v>
      </c>
      <c r="CB121" s="911" t="s">
        <v>1325</v>
      </c>
      <c r="CC121" s="916">
        <v>0</v>
      </c>
      <c r="CD121" s="917">
        <v>0</v>
      </c>
      <c r="CE121" s="917"/>
      <c r="CF121" s="917"/>
      <c r="CG121" s="917">
        <v>0</v>
      </c>
      <c r="CH121" s="917">
        <v>2.72</v>
      </c>
      <c r="CI121" s="921">
        <v>3.69</v>
      </c>
      <c r="CJ121" s="911" t="s">
        <v>1325</v>
      </c>
      <c r="CK121" s="911" t="s">
        <v>1325</v>
      </c>
      <c r="CL121" s="911" t="s">
        <v>1325</v>
      </c>
      <c r="CM121" s="911" t="s">
        <v>1325</v>
      </c>
      <c r="CN121" s="911" t="s">
        <v>1325</v>
      </c>
      <c r="CO121" s="911">
        <v>21</v>
      </c>
      <c r="CP121" s="911" t="s">
        <v>1325</v>
      </c>
      <c r="CQ121" s="926">
        <v>0</v>
      </c>
      <c r="CR121" s="926">
        <v>0</v>
      </c>
      <c r="CS121" s="926"/>
      <c r="CT121" s="926"/>
      <c r="CU121" s="926">
        <v>0.51592553290200038</v>
      </c>
      <c r="CV121" s="927">
        <v>1.2222536808948417</v>
      </c>
      <c r="CW121" s="926">
        <v>0</v>
      </c>
      <c r="CX121" s="922" t="s">
        <v>878</v>
      </c>
      <c r="CY121" s="923" t="s">
        <v>1471</v>
      </c>
      <c r="CZ121" s="1011" t="s">
        <v>1471</v>
      </c>
      <c r="DA121" s="1011" t="s">
        <v>1471</v>
      </c>
      <c r="DB121" s="922" t="s">
        <v>878</v>
      </c>
      <c r="DC121" s="923" t="s">
        <v>1471</v>
      </c>
      <c r="DD121" s="1016" t="s">
        <v>1471</v>
      </c>
      <c r="DE121" s="1016" t="s">
        <v>1471</v>
      </c>
      <c r="DF121" s="922" t="s">
        <v>878</v>
      </c>
      <c r="DG121" s="923" t="s">
        <v>1471</v>
      </c>
      <c r="DH121" s="922" t="s">
        <v>878</v>
      </c>
      <c r="DI121" s="924" t="s">
        <v>1471</v>
      </c>
    </row>
    <row r="122" spans="1:114">
      <c r="A122" s="952" t="s">
        <v>120</v>
      </c>
      <c r="B122" s="910" t="s">
        <v>811</v>
      </c>
      <c r="C122" s="910"/>
      <c r="D122" s="911" t="s">
        <v>1325</v>
      </c>
      <c r="E122" s="911" t="s">
        <v>1325</v>
      </c>
      <c r="F122" s="911" t="s">
        <v>1325</v>
      </c>
      <c r="G122" s="911" t="s">
        <v>1325</v>
      </c>
      <c r="H122" s="911" t="s">
        <v>1325</v>
      </c>
      <c r="I122" s="911">
        <v>10</v>
      </c>
      <c r="J122" s="911" t="s">
        <v>1325</v>
      </c>
      <c r="K122" s="926"/>
      <c r="L122" s="926"/>
      <c r="M122" s="926"/>
      <c r="N122" s="926"/>
      <c r="O122" s="912">
        <v>2.0634768191860791</v>
      </c>
      <c r="P122" s="927">
        <v>1.0350437517717515</v>
      </c>
      <c r="Q122" s="912"/>
      <c r="R122" s="911" t="s">
        <v>1325</v>
      </c>
      <c r="S122" s="911" t="s">
        <v>1325</v>
      </c>
      <c r="T122" s="911" t="s">
        <v>1325</v>
      </c>
      <c r="U122" s="911" t="s">
        <v>1325</v>
      </c>
      <c r="V122" s="911" t="s">
        <v>1325</v>
      </c>
      <c r="W122" s="911" t="s">
        <v>1325</v>
      </c>
      <c r="X122" s="911" t="s">
        <v>1325</v>
      </c>
      <c r="Y122" s="919"/>
      <c r="Z122" s="919"/>
      <c r="AA122" s="919"/>
      <c r="AB122" s="919"/>
      <c r="AC122" s="919">
        <v>0</v>
      </c>
      <c r="AD122" s="919">
        <v>5.13</v>
      </c>
      <c r="AE122" s="919"/>
      <c r="AF122" s="911" t="s">
        <v>1325</v>
      </c>
      <c r="AG122" s="911" t="s">
        <v>1325</v>
      </c>
      <c r="AH122" s="911" t="s">
        <v>1325</v>
      </c>
      <c r="AI122" s="911" t="s">
        <v>1325</v>
      </c>
      <c r="AJ122" s="911" t="s">
        <v>1325</v>
      </c>
      <c r="AK122" s="911" t="s">
        <v>1325</v>
      </c>
      <c r="AL122" s="911" t="s">
        <v>1325</v>
      </c>
      <c r="AM122" s="919"/>
      <c r="AN122" s="919"/>
      <c r="AO122" s="919"/>
      <c r="AP122" s="919"/>
      <c r="AQ122" s="919">
        <v>0</v>
      </c>
      <c r="AR122" s="919">
        <v>2.77</v>
      </c>
      <c r="AS122" s="919"/>
      <c r="AT122" s="911" t="s">
        <v>1325</v>
      </c>
      <c r="AU122" s="911" t="s">
        <v>1325</v>
      </c>
      <c r="AV122" s="911" t="s">
        <v>1325</v>
      </c>
      <c r="AW122" s="911" t="s">
        <v>1325</v>
      </c>
      <c r="AX122" s="911" t="s">
        <v>1325</v>
      </c>
      <c r="AY122" s="911" t="s">
        <v>1325</v>
      </c>
      <c r="AZ122" s="911" t="s">
        <v>1325</v>
      </c>
      <c r="BA122" s="919"/>
      <c r="BB122" s="919"/>
      <c r="BC122" s="919"/>
      <c r="BD122" s="919"/>
      <c r="BE122" s="919">
        <v>0</v>
      </c>
      <c r="BF122" s="919">
        <v>4.76</v>
      </c>
      <c r="BG122" s="929"/>
      <c r="BH122" s="911" t="s">
        <v>1325</v>
      </c>
      <c r="BI122" s="911" t="s">
        <v>1325</v>
      </c>
      <c r="BJ122" s="911" t="s">
        <v>1325</v>
      </c>
      <c r="BK122" s="911" t="s">
        <v>1325</v>
      </c>
      <c r="BL122" s="911" t="s">
        <v>1325</v>
      </c>
      <c r="BM122" s="911" t="s">
        <v>1325</v>
      </c>
      <c r="BN122" s="911" t="s">
        <v>1325</v>
      </c>
      <c r="BO122" s="926"/>
      <c r="BP122" s="926"/>
      <c r="BQ122" s="926"/>
      <c r="BR122" s="926"/>
      <c r="BS122" s="926">
        <v>0</v>
      </c>
      <c r="BT122" s="927">
        <v>1.056726800074274</v>
      </c>
      <c r="BU122" s="926"/>
      <c r="BV122" s="911" t="s">
        <v>1325</v>
      </c>
      <c r="BW122" s="911" t="s">
        <v>1325</v>
      </c>
      <c r="BX122" s="911" t="s">
        <v>1325</v>
      </c>
      <c r="BY122" s="911" t="s">
        <v>1325</v>
      </c>
      <c r="BZ122" s="911" t="s">
        <v>1325</v>
      </c>
      <c r="CA122" s="911" t="s">
        <v>1325</v>
      </c>
      <c r="CB122" s="911" t="s">
        <v>1325</v>
      </c>
      <c r="CC122" s="919"/>
      <c r="CD122" s="919"/>
      <c r="CE122" s="919"/>
      <c r="CF122" s="919"/>
      <c r="CG122" s="919">
        <v>0</v>
      </c>
      <c r="CH122" s="919">
        <v>0</v>
      </c>
      <c r="CI122" s="919"/>
      <c r="CJ122" s="911" t="s">
        <v>1325</v>
      </c>
      <c r="CK122" s="911" t="s">
        <v>1325</v>
      </c>
      <c r="CL122" s="911" t="s">
        <v>1325</v>
      </c>
      <c r="CM122" s="911" t="s">
        <v>1325</v>
      </c>
      <c r="CN122" s="911" t="s">
        <v>1325</v>
      </c>
      <c r="CO122" s="911" t="s">
        <v>1325</v>
      </c>
      <c r="CP122" s="911" t="s">
        <v>1325</v>
      </c>
      <c r="CQ122" s="926"/>
      <c r="CR122" s="926"/>
      <c r="CS122" s="926"/>
      <c r="CT122" s="926"/>
      <c r="CU122" s="926">
        <v>11.282574591239673</v>
      </c>
      <c r="CV122" s="927">
        <v>0.23911876571608146</v>
      </c>
      <c r="CW122" s="926"/>
      <c r="CX122" s="930" t="s">
        <v>1386</v>
      </c>
      <c r="CY122" s="923" t="s">
        <v>1386</v>
      </c>
      <c r="CZ122" s="930" t="s">
        <v>1386</v>
      </c>
      <c r="DA122" s="923" t="s">
        <v>1386</v>
      </c>
      <c r="DB122" s="930" t="s">
        <v>1386</v>
      </c>
      <c r="DC122" s="923" t="s">
        <v>1386</v>
      </c>
      <c r="DD122" s="1016" t="s">
        <v>1386</v>
      </c>
      <c r="DE122" s="1016" t="s">
        <v>1386</v>
      </c>
      <c r="DF122" s="930" t="s">
        <v>1386</v>
      </c>
      <c r="DG122" s="931" t="s">
        <v>1386</v>
      </c>
      <c r="DH122" s="930" t="s">
        <v>1386</v>
      </c>
      <c r="DI122" s="932" t="s">
        <v>1386</v>
      </c>
    </row>
    <row r="123" spans="1:114">
      <c r="A123" s="952" t="s">
        <v>148</v>
      </c>
      <c r="B123" s="910" t="s">
        <v>536</v>
      </c>
      <c r="C123" s="910"/>
      <c r="D123" s="911" t="s">
        <v>1325</v>
      </c>
      <c r="E123" s="911" t="s">
        <v>1325</v>
      </c>
      <c r="F123" s="911" t="s">
        <v>1325</v>
      </c>
      <c r="G123" s="911" t="s">
        <v>1325</v>
      </c>
      <c r="H123" s="911" t="s">
        <v>1325</v>
      </c>
      <c r="I123" s="911">
        <v>11</v>
      </c>
      <c r="J123" s="911" t="s">
        <v>1325</v>
      </c>
      <c r="K123" s="926"/>
      <c r="L123" s="926"/>
      <c r="M123" s="926"/>
      <c r="N123" s="926"/>
      <c r="O123" s="912">
        <v>0</v>
      </c>
      <c r="P123" s="927">
        <v>4.9928435852372575</v>
      </c>
      <c r="Q123" s="912"/>
      <c r="R123" s="911" t="s">
        <v>1325</v>
      </c>
      <c r="S123" s="911" t="s">
        <v>1325</v>
      </c>
      <c r="T123" s="911" t="s">
        <v>1325</v>
      </c>
      <c r="U123" s="911" t="s">
        <v>1325</v>
      </c>
      <c r="V123" s="911" t="s">
        <v>1325</v>
      </c>
      <c r="W123" s="911" t="s">
        <v>1325</v>
      </c>
      <c r="X123" s="911" t="s">
        <v>1325</v>
      </c>
      <c r="Y123" s="919"/>
      <c r="Z123" s="919"/>
      <c r="AA123" s="919"/>
      <c r="AB123" s="919"/>
      <c r="AC123" s="919">
        <v>0</v>
      </c>
      <c r="AD123" s="919">
        <v>5.04</v>
      </c>
      <c r="AE123" s="919"/>
      <c r="AF123" s="911" t="s">
        <v>1325</v>
      </c>
      <c r="AG123" s="911" t="s">
        <v>1325</v>
      </c>
      <c r="AH123" s="911" t="s">
        <v>1325</v>
      </c>
      <c r="AI123" s="911" t="s">
        <v>1325</v>
      </c>
      <c r="AJ123" s="911" t="s">
        <v>1325</v>
      </c>
      <c r="AK123" s="911" t="s">
        <v>1325</v>
      </c>
      <c r="AL123" s="911" t="s">
        <v>1325</v>
      </c>
      <c r="AM123" s="919"/>
      <c r="AN123" s="919"/>
      <c r="AO123" s="919"/>
      <c r="AP123" s="919"/>
      <c r="AQ123" s="919">
        <v>0</v>
      </c>
      <c r="AR123" s="919">
        <v>1.82</v>
      </c>
      <c r="AS123" s="919"/>
      <c r="AT123" s="911" t="s">
        <v>1325</v>
      </c>
      <c r="AU123" s="911" t="s">
        <v>1325</v>
      </c>
      <c r="AV123" s="911" t="s">
        <v>1325</v>
      </c>
      <c r="AW123" s="911" t="s">
        <v>1325</v>
      </c>
      <c r="AX123" s="911" t="s">
        <v>1325</v>
      </c>
      <c r="AY123" s="911" t="s">
        <v>1325</v>
      </c>
      <c r="AZ123" s="911" t="s">
        <v>1325</v>
      </c>
      <c r="BA123" s="919"/>
      <c r="BB123" s="919"/>
      <c r="BC123" s="919"/>
      <c r="BD123" s="919"/>
      <c r="BE123" s="919">
        <v>0</v>
      </c>
      <c r="BF123" s="919">
        <v>0</v>
      </c>
      <c r="BG123" s="929"/>
      <c r="BH123" s="911" t="s">
        <v>1325</v>
      </c>
      <c r="BI123" s="911" t="s">
        <v>1325</v>
      </c>
      <c r="BJ123" s="911" t="s">
        <v>1325</v>
      </c>
      <c r="BK123" s="911" t="s">
        <v>1325</v>
      </c>
      <c r="BL123" s="911" t="s">
        <v>1325</v>
      </c>
      <c r="BM123" s="911" t="s">
        <v>1325</v>
      </c>
      <c r="BN123" s="911" t="s">
        <v>1325</v>
      </c>
      <c r="BO123" s="926"/>
      <c r="BP123" s="926"/>
      <c r="BQ123" s="926"/>
      <c r="BR123" s="926"/>
      <c r="BS123" s="926">
        <v>0</v>
      </c>
      <c r="BT123" s="927">
        <v>2.0750271710549382</v>
      </c>
      <c r="BU123" s="926"/>
      <c r="BV123" s="911" t="s">
        <v>1325</v>
      </c>
      <c r="BW123" s="911" t="s">
        <v>1325</v>
      </c>
      <c r="BX123" s="911" t="s">
        <v>1325</v>
      </c>
      <c r="BY123" s="911" t="s">
        <v>1325</v>
      </c>
      <c r="BZ123" s="911" t="s">
        <v>1325</v>
      </c>
      <c r="CA123" s="911" t="s">
        <v>1325</v>
      </c>
      <c r="CB123" s="911" t="s">
        <v>1325</v>
      </c>
      <c r="CC123" s="919"/>
      <c r="CD123" s="919"/>
      <c r="CE123" s="919"/>
      <c r="CF123" s="919"/>
      <c r="CG123" s="919">
        <v>0</v>
      </c>
      <c r="CH123" s="919">
        <v>7.26</v>
      </c>
      <c r="CI123" s="919"/>
      <c r="CJ123" s="911" t="s">
        <v>1325</v>
      </c>
      <c r="CK123" s="911" t="s">
        <v>1325</v>
      </c>
      <c r="CL123" s="911" t="s">
        <v>1325</v>
      </c>
      <c r="CM123" s="911" t="s">
        <v>1325</v>
      </c>
      <c r="CN123" s="911" t="s">
        <v>1325</v>
      </c>
      <c r="CO123" s="911" t="s">
        <v>1325</v>
      </c>
      <c r="CP123" s="911" t="s">
        <v>1325</v>
      </c>
      <c r="CQ123" s="926"/>
      <c r="CR123" s="926"/>
      <c r="CS123" s="926"/>
      <c r="CT123" s="926"/>
      <c r="CU123" s="926">
        <v>0</v>
      </c>
      <c r="CV123" s="927">
        <v>0.35865520960841585</v>
      </c>
      <c r="CW123" s="926"/>
      <c r="CX123" s="922" t="s">
        <v>878</v>
      </c>
      <c r="CY123" s="923" t="s">
        <v>1471</v>
      </c>
      <c r="CZ123" s="1011" t="s">
        <v>1471</v>
      </c>
      <c r="DA123" s="1011" t="s">
        <v>1471</v>
      </c>
      <c r="DB123" s="922" t="s">
        <v>878</v>
      </c>
      <c r="DC123" s="923" t="s">
        <v>1471</v>
      </c>
      <c r="DD123" s="1016" t="s">
        <v>1471</v>
      </c>
      <c r="DE123" s="1016" t="s">
        <v>1471</v>
      </c>
      <c r="DF123" s="922" t="s">
        <v>878</v>
      </c>
      <c r="DG123" s="923" t="s">
        <v>1471</v>
      </c>
      <c r="DH123" s="922" t="s">
        <v>878</v>
      </c>
      <c r="DI123" s="924" t="s">
        <v>1471</v>
      </c>
    </row>
    <row r="124" spans="1:114">
      <c r="A124" s="952" t="s">
        <v>102</v>
      </c>
      <c r="B124" s="910" t="s">
        <v>549</v>
      </c>
      <c r="C124" s="910"/>
      <c r="D124" s="911" t="s">
        <v>1325</v>
      </c>
      <c r="E124" s="911" t="s">
        <v>1325</v>
      </c>
      <c r="F124" s="911" t="s">
        <v>1325</v>
      </c>
      <c r="G124" s="911" t="s">
        <v>1325</v>
      </c>
      <c r="H124" s="911" t="s">
        <v>1325</v>
      </c>
      <c r="I124" s="911" t="s">
        <v>1325</v>
      </c>
      <c r="J124" s="911" t="s">
        <v>1325</v>
      </c>
      <c r="K124" s="926"/>
      <c r="L124" s="926"/>
      <c r="M124" s="926"/>
      <c r="N124" s="926"/>
      <c r="O124" s="912"/>
      <c r="P124" s="927">
        <v>0.37057211837069975</v>
      </c>
      <c r="Q124" s="912"/>
      <c r="R124" s="911" t="s">
        <v>1325</v>
      </c>
      <c r="S124" s="911" t="s">
        <v>1325</v>
      </c>
      <c r="T124" s="911" t="s">
        <v>1325</v>
      </c>
      <c r="U124" s="911" t="s">
        <v>1325</v>
      </c>
      <c r="V124" s="911" t="s">
        <v>1325</v>
      </c>
      <c r="W124" s="911" t="s">
        <v>1325</v>
      </c>
      <c r="X124" s="911" t="s">
        <v>1325</v>
      </c>
      <c r="Y124" s="919"/>
      <c r="Z124" s="919"/>
      <c r="AA124" s="919"/>
      <c r="AB124" s="919"/>
      <c r="AC124" s="919"/>
      <c r="AD124" s="919">
        <v>0</v>
      </c>
      <c r="AE124" s="919"/>
      <c r="AF124" s="911" t="s">
        <v>1325</v>
      </c>
      <c r="AG124" s="911" t="s">
        <v>1325</v>
      </c>
      <c r="AH124" s="911" t="s">
        <v>1325</v>
      </c>
      <c r="AI124" s="911" t="s">
        <v>1325</v>
      </c>
      <c r="AJ124" s="911" t="s">
        <v>1325</v>
      </c>
      <c r="AK124" s="911" t="s">
        <v>1325</v>
      </c>
      <c r="AL124" s="911" t="s">
        <v>1325</v>
      </c>
      <c r="AM124" s="919"/>
      <c r="AN124" s="919"/>
      <c r="AO124" s="919"/>
      <c r="AP124" s="919"/>
      <c r="AQ124" s="919"/>
      <c r="AR124" s="919">
        <v>0.92</v>
      </c>
      <c r="AS124" s="919"/>
      <c r="AT124" s="911" t="s">
        <v>1325</v>
      </c>
      <c r="AU124" s="911" t="s">
        <v>1325</v>
      </c>
      <c r="AV124" s="911" t="s">
        <v>1325</v>
      </c>
      <c r="AW124" s="911" t="s">
        <v>1325</v>
      </c>
      <c r="AX124" s="911" t="s">
        <v>1325</v>
      </c>
      <c r="AY124" s="911" t="s">
        <v>1325</v>
      </c>
      <c r="AZ124" s="911" t="s">
        <v>1325</v>
      </c>
      <c r="BA124" s="919"/>
      <c r="BB124" s="919"/>
      <c r="BC124" s="919"/>
      <c r="BD124" s="919"/>
      <c r="BE124" s="919"/>
      <c r="BF124" s="919">
        <v>0</v>
      </c>
      <c r="BG124" s="929"/>
      <c r="BH124" s="911" t="s">
        <v>1325</v>
      </c>
      <c r="BI124" s="911" t="s">
        <v>1325</v>
      </c>
      <c r="BJ124" s="911" t="s">
        <v>1325</v>
      </c>
      <c r="BK124" s="911" t="s">
        <v>1325</v>
      </c>
      <c r="BL124" s="911" t="s">
        <v>1325</v>
      </c>
      <c r="BM124" s="911" t="s">
        <v>1325</v>
      </c>
      <c r="BN124" s="911" t="s">
        <v>1325</v>
      </c>
      <c r="BO124" s="926"/>
      <c r="BP124" s="926"/>
      <c r="BQ124" s="926"/>
      <c r="BR124" s="926"/>
      <c r="BS124" s="926"/>
      <c r="BT124" s="927">
        <v>0</v>
      </c>
      <c r="BU124" s="926"/>
      <c r="BV124" s="911" t="s">
        <v>1325</v>
      </c>
      <c r="BW124" s="911" t="s">
        <v>1325</v>
      </c>
      <c r="BX124" s="911" t="s">
        <v>1325</v>
      </c>
      <c r="BY124" s="911" t="s">
        <v>1325</v>
      </c>
      <c r="BZ124" s="911" t="s">
        <v>1325</v>
      </c>
      <c r="CA124" s="911" t="s">
        <v>1325</v>
      </c>
      <c r="CB124" s="911" t="s">
        <v>1325</v>
      </c>
      <c r="CC124" s="919"/>
      <c r="CD124" s="919"/>
      <c r="CE124" s="919"/>
      <c r="CF124" s="919"/>
      <c r="CG124" s="919"/>
      <c r="CH124" s="919">
        <v>0</v>
      </c>
      <c r="CI124" s="919"/>
      <c r="CJ124" s="911" t="s">
        <v>1325</v>
      </c>
      <c r="CK124" s="911" t="s">
        <v>1325</v>
      </c>
      <c r="CL124" s="911" t="s">
        <v>1325</v>
      </c>
      <c r="CM124" s="911" t="s">
        <v>1325</v>
      </c>
      <c r="CN124" s="911" t="s">
        <v>1325</v>
      </c>
      <c r="CO124" s="911" t="s">
        <v>1325</v>
      </c>
      <c r="CP124" s="911" t="s">
        <v>1325</v>
      </c>
      <c r="CQ124" s="926"/>
      <c r="CR124" s="926"/>
      <c r="CS124" s="926"/>
      <c r="CT124" s="926"/>
      <c r="CU124" s="926"/>
      <c r="CV124" s="927">
        <v>0.54794545912396864</v>
      </c>
      <c r="CW124" s="926"/>
      <c r="CX124" s="930" t="s">
        <v>1386</v>
      </c>
      <c r="CY124" s="923" t="s">
        <v>1386</v>
      </c>
      <c r="CZ124" s="930" t="s">
        <v>1386</v>
      </c>
      <c r="DA124" s="923" t="s">
        <v>1386</v>
      </c>
      <c r="DB124" s="930" t="s">
        <v>1386</v>
      </c>
      <c r="DC124" s="923" t="s">
        <v>1386</v>
      </c>
      <c r="DD124" s="1016" t="s">
        <v>1386</v>
      </c>
      <c r="DE124" s="1016" t="s">
        <v>1386</v>
      </c>
      <c r="DF124" s="930" t="s">
        <v>1386</v>
      </c>
      <c r="DG124" s="931" t="s">
        <v>1386</v>
      </c>
      <c r="DH124" s="930" t="s">
        <v>1386</v>
      </c>
      <c r="DI124" s="932" t="s">
        <v>1386</v>
      </c>
    </row>
    <row r="125" spans="1:114">
      <c r="A125" s="952" t="s">
        <v>132</v>
      </c>
      <c r="B125" s="910" t="s">
        <v>787</v>
      </c>
      <c r="C125" s="910"/>
      <c r="D125" s="911" t="s">
        <v>1325</v>
      </c>
      <c r="E125" s="911" t="s">
        <v>1325</v>
      </c>
      <c r="F125" s="911" t="s">
        <v>1325</v>
      </c>
      <c r="G125" s="911" t="s">
        <v>1325</v>
      </c>
      <c r="H125" s="911" t="s">
        <v>1325</v>
      </c>
      <c r="I125" s="911">
        <v>23</v>
      </c>
      <c r="J125" s="911" t="s">
        <v>1325</v>
      </c>
      <c r="K125" s="926"/>
      <c r="L125" s="926"/>
      <c r="M125" s="926"/>
      <c r="N125" s="926"/>
      <c r="O125" s="912">
        <v>1.5733630343009111</v>
      </c>
      <c r="P125" s="927">
        <v>0.92194813249796226</v>
      </c>
      <c r="Q125" s="912"/>
      <c r="R125" s="911" t="s">
        <v>1325</v>
      </c>
      <c r="S125" s="911" t="s">
        <v>1325</v>
      </c>
      <c r="T125" s="911" t="s">
        <v>1325</v>
      </c>
      <c r="U125" s="911" t="s">
        <v>1325</v>
      </c>
      <c r="V125" s="911" t="s">
        <v>1325</v>
      </c>
      <c r="W125" s="911" t="s">
        <v>1325</v>
      </c>
      <c r="X125" s="911" t="s">
        <v>1325</v>
      </c>
      <c r="Y125" s="919"/>
      <c r="Z125" s="919"/>
      <c r="AA125" s="919"/>
      <c r="AB125" s="919"/>
      <c r="AC125" s="919">
        <v>0</v>
      </c>
      <c r="AD125" s="919">
        <v>1.78</v>
      </c>
      <c r="AE125" s="919"/>
      <c r="AF125" s="911" t="s">
        <v>1325</v>
      </c>
      <c r="AG125" s="911" t="s">
        <v>1325</v>
      </c>
      <c r="AH125" s="911" t="s">
        <v>1325</v>
      </c>
      <c r="AI125" s="911" t="s">
        <v>1325</v>
      </c>
      <c r="AJ125" s="911" t="s">
        <v>1325</v>
      </c>
      <c r="AK125" s="911" t="s">
        <v>1325</v>
      </c>
      <c r="AL125" s="911" t="s">
        <v>1325</v>
      </c>
      <c r="AM125" s="919"/>
      <c r="AN125" s="919"/>
      <c r="AO125" s="919"/>
      <c r="AP125" s="919"/>
      <c r="AQ125" s="919">
        <v>0</v>
      </c>
      <c r="AR125" s="919">
        <v>2.67</v>
      </c>
      <c r="AS125" s="919"/>
      <c r="AT125" s="911" t="s">
        <v>1325</v>
      </c>
      <c r="AU125" s="911" t="s">
        <v>1325</v>
      </c>
      <c r="AV125" s="911" t="s">
        <v>1325</v>
      </c>
      <c r="AW125" s="911" t="s">
        <v>1325</v>
      </c>
      <c r="AX125" s="911" t="s">
        <v>1325</v>
      </c>
      <c r="AY125" s="911" t="s">
        <v>1325</v>
      </c>
      <c r="AZ125" s="911" t="s">
        <v>1325</v>
      </c>
      <c r="BA125" s="919"/>
      <c r="BB125" s="919"/>
      <c r="BC125" s="919"/>
      <c r="BD125" s="919"/>
      <c r="BE125" s="919">
        <v>0</v>
      </c>
      <c r="BF125" s="919">
        <v>1.65</v>
      </c>
      <c r="BG125" s="929"/>
      <c r="BH125" s="911" t="s">
        <v>1325</v>
      </c>
      <c r="BI125" s="911" t="s">
        <v>1325</v>
      </c>
      <c r="BJ125" s="911" t="s">
        <v>1325</v>
      </c>
      <c r="BK125" s="911" t="s">
        <v>1325</v>
      </c>
      <c r="BL125" s="911" t="s">
        <v>1325</v>
      </c>
      <c r="BM125" s="911" t="s">
        <v>1325</v>
      </c>
      <c r="BN125" s="911" t="s">
        <v>1325</v>
      </c>
      <c r="BO125" s="926"/>
      <c r="BP125" s="926"/>
      <c r="BQ125" s="926"/>
      <c r="BR125" s="926"/>
      <c r="BS125" s="926">
        <v>1.210066632549798</v>
      </c>
      <c r="BT125" s="927">
        <v>0.67464067578379794</v>
      </c>
      <c r="BU125" s="926"/>
      <c r="BV125" s="911" t="s">
        <v>1325</v>
      </c>
      <c r="BW125" s="911" t="s">
        <v>1325</v>
      </c>
      <c r="BX125" s="911" t="s">
        <v>1325</v>
      </c>
      <c r="BY125" s="911" t="s">
        <v>1325</v>
      </c>
      <c r="BZ125" s="911" t="s">
        <v>1325</v>
      </c>
      <c r="CA125" s="911" t="s">
        <v>1325</v>
      </c>
      <c r="CB125" s="911" t="s">
        <v>1325</v>
      </c>
      <c r="CC125" s="919"/>
      <c r="CD125" s="919"/>
      <c r="CE125" s="919"/>
      <c r="CF125" s="919"/>
      <c r="CG125" s="919">
        <v>0</v>
      </c>
      <c r="CH125" s="919">
        <v>1.28</v>
      </c>
      <c r="CI125" s="919"/>
      <c r="CJ125" s="911" t="s">
        <v>1325</v>
      </c>
      <c r="CK125" s="911" t="s">
        <v>1325</v>
      </c>
      <c r="CL125" s="911" t="s">
        <v>1325</v>
      </c>
      <c r="CM125" s="911" t="s">
        <v>1325</v>
      </c>
      <c r="CN125" s="911" t="s">
        <v>1325</v>
      </c>
      <c r="CO125" s="911" t="s">
        <v>1325</v>
      </c>
      <c r="CP125" s="911" t="s">
        <v>1325</v>
      </c>
      <c r="CQ125" s="926"/>
      <c r="CR125" s="926"/>
      <c r="CS125" s="926"/>
      <c r="CT125" s="926"/>
      <c r="CU125" s="926">
        <v>4.0886889678228755</v>
      </c>
      <c r="CV125" s="927">
        <v>0.40822222969818223</v>
      </c>
      <c r="CW125" s="926"/>
      <c r="CX125" s="930" t="s">
        <v>1386</v>
      </c>
      <c r="CY125" s="923" t="s">
        <v>1386</v>
      </c>
      <c r="CZ125" s="930" t="s">
        <v>1386</v>
      </c>
      <c r="DA125" s="923" t="s">
        <v>1386</v>
      </c>
      <c r="DB125" s="930" t="s">
        <v>1386</v>
      </c>
      <c r="DC125" s="923" t="s">
        <v>1386</v>
      </c>
      <c r="DD125" s="1016" t="s">
        <v>1386</v>
      </c>
      <c r="DE125" s="1016" t="s">
        <v>1386</v>
      </c>
      <c r="DF125" s="930" t="s">
        <v>1386</v>
      </c>
      <c r="DG125" s="931" t="s">
        <v>1386</v>
      </c>
      <c r="DH125" s="930" t="s">
        <v>1386</v>
      </c>
      <c r="DI125" s="932" t="s">
        <v>1386</v>
      </c>
    </row>
    <row r="126" spans="1:114">
      <c r="A126" s="952" t="s">
        <v>372</v>
      </c>
      <c r="B126" s="910" t="s">
        <v>599</v>
      </c>
      <c r="C126" s="910"/>
      <c r="D126" s="911" t="s">
        <v>1325</v>
      </c>
      <c r="E126" s="911" t="s">
        <v>1325</v>
      </c>
      <c r="F126" s="911" t="s">
        <v>1325</v>
      </c>
      <c r="G126" s="911" t="s">
        <v>1325</v>
      </c>
      <c r="H126" s="911" t="s">
        <v>1325</v>
      </c>
      <c r="I126" s="911" t="s">
        <v>1325</v>
      </c>
      <c r="J126" s="911" t="s">
        <v>1325</v>
      </c>
      <c r="K126" s="926"/>
      <c r="L126" s="926"/>
      <c r="M126" s="926"/>
      <c r="N126" s="926"/>
      <c r="O126" s="912">
        <v>0.6102534701926754</v>
      </c>
      <c r="P126" s="927">
        <v>2.0424408295446175</v>
      </c>
      <c r="Q126" s="912"/>
      <c r="R126" s="911" t="s">
        <v>1325</v>
      </c>
      <c r="S126" s="911" t="s">
        <v>1325</v>
      </c>
      <c r="T126" s="911" t="s">
        <v>1325</v>
      </c>
      <c r="U126" s="911" t="s">
        <v>1325</v>
      </c>
      <c r="V126" s="911" t="s">
        <v>1325</v>
      </c>
      <c r="W126" s="911" t="s">
        <v>1325</v>
      </c>
      <c r="X126" s="911" t="s">
        <v>1325</v>
      </c>
      <c r="Y126" s="919"/>
      <c r="Z126" s="919"/>
      <c r="AA126" s="919"/>
      <c r="AB126" s="919"/>
      <c r="AC126" s="919">
        <v>0</v>
      </c>
      <c r="AD126" s="919">
        <v>3.01</v>
      </c>
      <c r="AE126" s="919"/>
      <c r="AF126" s="911" t="s">
        <v>1325</v>
      </c>
      <c r="AG126" s="911" t="s">
        <v>1325</v>
      </c>
      <c r="AH126" s="911" t="s">
        <v>1325</v>
      </c>
      <c r="AI126" s="911" t="s">
        <v>1325</v>
      </c>
      <c r="AJ126" s="911" t="s">
        <v>1325</v>
      </c>
      <c r="AK126" s="911" t="s">
        <v>1325</v>
      </c>
      <c r="AL126" s="911" t="s">
        <v>1325</v>
      </c>
      <c r="AM126" s="919"/>
      <c r="AN126" s="919"/>
      <c r="AO126" s="919"/>
      <c r="AP126" s="919"/>
      <c r="AQ126" s="919">
        <v>0</v>
      </c>
      <c r="AR126" s="919">
        <v>12.09</v>
      </c>
      <c r="AS126" s="919"/>
      <c r="AT126" s="911" t="s">
        <v>1325</v>
      </c>
      <c r="AU126" s="911" t="s">
        <v>1325</v>
      </c>
      <c r="AV126" s="911" t="s">
        <v>1325</v>
      </c>
      <c r="AW126" s="911" t="s">
        <v>1325</v>
      </c>
      <c r="AX126" s="911" t="s">
        <v>1325</v>
      </c>
      <c r="AY126" s="911" t="s">
        <v>1325</v>
      </c>
      <c r="AZ126" s="911" t="s">
        <v>1325</v>
      </c>
      <c r="BA126" s="919"/>
      <c r="BB126" s="919"/>
      <c r="BC126" s="919"/>
      <c r="BD126" s="919"/>
      <c r="BE126" s="919">
        <v>0</v>
      </c>
      <c r="BF126" s="919">
        <v>0</v>
      </c>
      <c r="BG126" s="929"/>
      <c r="BH126" s="911" t="s">
        <v>1325</v>
      </c>
      <c r="BI126" s="911" t="s">
        <v>1325</v>
      </c>
      <c r="BJ126" s="911" t="s">
        <v>1325</v>
      </c>
      <c r="BK126" s="911" t="s">
        <v>1325</v>
      </c>
      <c r="BL126" s="911" t="s">
        <v>1325</v>
      </c>
      <c r="BM126" s="911" t="s">
        <v>1325</v>
      </c>
      <c r="BN126" s="911" t="s">
        <v>1325</v>
      </c>
      <c r="BO126" s="926"/>
      <c r="BP126" s="926"/>
      <c r="BQ126" s="926"/>
      <c r="BR126" s="926"/>
      <c r="BS126" s="926">
        <v>0</v>
      </c>
      <c r="BT126" s="927">
        <v>1.2405053740002348</v>
      </c>
      <c r="BU126" s="926"/>
      <c r="BV126" s="911" t="s">
        <v>1325</v>
      </c>
      <c r="BW126" s="911" t="s">
        <v>1325</v>
      </c>
      <c r="BX126" s="911" t="s">
        <v>1325</v>
      </c>
      <c r="BY126" s="911" t="s">
        <v>1325</v>
      </c>
      <c r="BZ126" s="911" t="s">
        <v>1325</v>
      </c>
      <c r="CA126" s="911" t="s">
        <v>1325</v>
      </c>
      <c r="CB126" s="911" t="s">
        <v>1325</v>
      </c>
      <c r="CC126" s="919"/>
      <c r="CD126" s="919"/>
      <c r="CE126" s="919"/>
      <c r="CF126" s="919"/>
      <c r="CG126" s="919">
        <v>0</v>
      </c>
      <c r="CH126" s="919">
        <v>0</v>
      </c>
      <c r="CI126" s="919"/>
      <c r="CJ126" s="911" t="s">
        <v>1325</v>
      </c>
      <c r="CK126" s="911" t="s">
        <v>1325</v>
      </c>
      <c r="CL126" s="911" t="s">
        <v>1325</v>
      </c>
      <c r="CM126" s="911" t="s">
        <v>1325</v>
      </c>
      <c r="CN126" s="911" t="s">
        <v>1325</v>
      </c>
      <c r="CO126" s="911" t="s">
        <v>1325</v>
      </c>
      <c r="CP126" s="911" t="s">
        <v>1325</v>
      </c>
      <c r="CQ126" s="926"/>
      <c r="CR126" s="926"/>
      <c r="CS126" s="926"/>
      <c r="CT126" s="926"/>
      <c r="CU126" s="926">
        <v>5.6792757622570065</v>
      </c>
      <c r="CV126" s="927">
        <v>0.47503861817843612</v>
      </c>
      <c r="CW126" s="926"/>
      <c r="CX126" s="930" t="s">
        <v>1386</v>
      </c>
      <c r="CY126" s="923" t="s">
        <v>1386</v>
      </c>
      <c r="CZ126" s="930" t="s">
        <v>1386</v>
      </c>
      <c r="DA126" s="923" t="s">
        <v>1386</v>
      </c>
      <c r="DB126" s="930" t="s">
        <v>1386</v>
      </c>
      <c r="DC126" s="923" t="s">
        <v>1386</v>
      </c>
      <c r="DD126" s="1016" t="s">
        <v>1386</v>
      </c>
      <c r="DE126" s="1016" t="s">
        <v>1386</v>
      </c>
      <c r="DF126" s="930" t="s">
        <v>1386</v>
      </c>
      <c r="DG126" s="931" t="s">
        <v>1386</v>
      </c>
      <c r="DH126" s="930" t="s">
        <v>1386</v>
      </c>
      <c r="DI126" s="932" t="s">
        <v>1386</v>
      </c>
    </row>
    <row r="127" spans="1:114">
      <c r="A127" s="952" t="s">
        <v>245</v>
      </c>
      <c r="B127" s="910" t="s">
        <v>627</v>
      </c>
      <c r="C127" s="910"/>
      <c r="D127" s="911" t="s">
        <v>1325</v>
      </c>
      <c r="E127" s="911" t="s">
        <v>1325</v>
      </c>
      <c r="F127" s="911" t="s">
        <v>1325</v>
      </c>
      <c r="G127" s="911" t="s">
        <v>1325</v>
      </c>
      <c r="H127" s="911" t="s">
        <v>1325</v>
      </c>
      <c r="I127" s="911" t="s">
        <v>1325</v>
      </c>
      <c r="J127" s="911" t="s">
        <v>1325</v>
      </c>
      <c r="K127" s="926"/>
      <c r="L127" s="926"/>
      <c r="M127" s="926"/>
      <c r="N127" s="926"/>
      <c r="O127" s="912"/>
      <c r="P127" s="927">
        <v>0.85722706900210088</v>
      </c>
      <c r="Q127" s="912"/>
      <c r="R127" s="911" t="s">
        <v>1325</v>
      </c>
      <c r="S127" s="911" t="s">
        <v>1325</v>
      </c>
      <c r="T127" s="911" t="s">
        <v>1325</v>
      </c>
      <c r="U127" s="911" t="s">
        <v>1325</v>
      </c>
      <c r="V127" s="911" t="s">
        <v>1325</v>
      </c>
      <c r="W127" s="911" t="s">
        <v>1325</v>
      </c>
      <c r="X127" s="911" t="s">
        <v>1325</v>
      </c>
      <c r="Y127" s="919"/>
      <c r="Z127" s="919"/>
      <c r="AA127" s="919"/>
      <c r="AB127" s="919"/>
      <c r="AC127" s="919"/>
      <c r="AD127" s="919">
        <v>0</v>
      </c>
      <c r="AE127" s="919"/>
      <c r="AF127" s="911" t="s">
        <v>1325</v>
      </c>
      <c r="AG127" s="911" t="s">
        <v>1325</v>
      </c>
      <c r="AH127" s="911" t="s">
        <v>1325</v>
      </c>
      <c r="AI127" s="911" t="s">
        <v>1325</v>
      </c>
      <c r="AJ127" s="911" t="s">
        <v>1325</v>
      </c>
      <c r="AK127" s="911" t="s">
        <v>1325</v>
      </c>
      <c r="AL127" s="911" t="s">
        <v>1325</v>
      </c>
      <c r="AM127" s="919"/>
      <c r="AN127" s="919"/>
      <c r="AO127" s="919"/>
      <c r="AP127" s="919"/>
      <c r="AQ127" s="919"/>
      <c r="AR127" s="919">
        <v>0.8</v>
      </c>
      <c r="AS127" s="919"/>
      <c r="AT127" s="911" t="s">
        <v>1325</v>
      </c>
      <c r="AU127" s="911" t="s">
        <v>1325</v>
      </c>
      <c r="AV127" s="911" t="s">
        <v>1325</v>
      </c>
      <c r="AW127" s="911" t="s">
        <v>1325</v>
      </c>
      <c r="AX127" s="911" t="s">
        <v>1325</v>
      </c>
      <c r="AY127" s="911" t="s">
        <v>1325</v>
      </c>
      <c r="AZ127" s="911" t="s">
        <v>1325</v>
      </c>
      <c r="BA127" s="919"/>
      <c r="BB127" s="919"/>
      <c r="BC127" s="919"/>
      <c r="BD127" s="919"/>
      <c r="BE127" s="919"/>
      <c r="BF127" s="919">
        <v>0</v>
      </c>
      <c r="BG127" s="929"/>
      <c r="BH127" s="911" t="s">
        <v>1325</v>
      </c>
      <c r="BI127" s="911" t="s">
        <v>1325</v>
      </c>
      <c r="BJ127" s="911" t="s">
        <v>1325</v>
      </c>
      <c r="BK127" s="911" t="s">
        <v>1325</v>
      </c>
      <c r="BL127" s="911" t="s">
        <v>1325</v>
      </c>
      <c r="BM127" s="911" t="s">
        <v>1325</v>
      </c>
      <c r="BN127" s="911" t="s">
        <v>1325</v>
      </c>
      <c r="BO127" s="926"/>
      <c r="BP127" s="926"/>
      <c r="BQ127" s="926"/>
      <c r="BR127" s="926"/>
      <c r="BS127" s="926"/>
      <c r="BT127" s="927">
        <v>0.68750900245796154</v>
      </c>
      <c r="BU127" s="926"/>
      <c r="BV127" s="911" t="s">
        <v>1325</v>
      </c>
      <c r="BW127" s="911" t="s">
        <v>1325</v>
      </c>
      <c r="BX127" s="911" t="s">
        <v>1325</v>
      </c>
      <c r="BY127" s="911" t="s">
        <v>1325</v>
      </c>
      <c r="BZ127" s="911" t="s">
        <v>1325</v>
      </c>
      <c r="CA127" s="911" t="s">
        <v>1325</v>
      </c>
      <c r="CB127" s="911" t="s">
        <v>1325</v>
      </c>
      <c r="CC127" s="919"/>
      <c r="CD127" s="919"/>
      <c r="CE127" s="919"/>
      <c r="CF127" s="919"/>
      <c r="CG127" s="919"/>
      <c r="CH127" s="919">
        <v>0</v>
      </c>
      <c r="CI127" s="919"/>
      <c r="CJ127" s="911" t="s">
        <v>1325</v>
      </c>
      <c r="CK127" s="911" t="s">
        <v>1325</v>
      </c>
      <c r="CL127" s="911" t="s">
        <v>1325</v>
      </c>
      <c r="CM127" s="911" t="s">
        <v>1325</v>
      </c>
      <c r="CN127" s="911" t="s">
        <v>1325</v>
      </c>
      <c r="CO127" s="911" t="s">
        <v>1325</v>
      </c>
      <c r="CP127" s="911" t="s">
        <v>1325</v>
      </c>
      <c r="CQ127" s="926"/>
      <c r="CR127" s="926"/>
      <c r="CS127" s="926"/>
      <c r="CT127" s="926"/>
      <c r="CU127" s="926"/>
      <c r="CV127" s="927">
        <v>1.4259785442262316</v>
      </c>
      <c r="CW127" s="926"/>
      <c r="CX127" s="930" t="s">
        <v>1386</v>
      </c>
      <c r="CY127" s="923" t="s">
        <v>1386</v>
      </c>
      <c r="CZ127" s="930" t="s">
        <v>1386</v>
      </c>
      <c r="DA127" s="923" t="s">
        <v>1386</v>
      </c>
      <c r="DB127" s="930" t="s">
        <v>1386</v>
      </c>
      <c r="DC127" s="923" t="s">
        <v>1386</v>
      </c>
      <c r="DD127" s="1016" t="s">
        <v>1386</v>
      </c>
      <c r="DE127" s="1016" t="s">
        <v>1386</v>
      </c>
      <c r="DF127" s="930" t="s">
        <v>1386</v>
      </c>
      <c r="DG127" s="931" t="s">
        <v>1386</v>
      </c>
      <c r="DH127" s="930" t="s">
        <v>1386</v>
      </c>
      <c r="DI127" s="932" t="s">
        <v>1386</v>
      </c>
      <c r="DJ127" s="957"/>
    </row>
    <row r="128" spans="1:114">
      <c r="A128" s="952" t="s">
        <v>216</v>
      </c>
      <c r="B128" s="910" t="s">
        <v>745</v>
      </c>
      <c r="C128" s="910"/>
      <c r="D128" s="911" t="s">
        <v>1325</v>
      </c>
      <c r="E128" s="911" t="s">
        <v>1325</v>
      </c>
      <c r="F128" s="911" t="s">
        <v>1325</v>
      </c>
      <c r="G128" s="911" t="s">
        <v>1325</v>
      </c>
      <c r="H128" s="911" t="s">
        <v>1325</v>
      </c>
      <c r="I128" s="911" t="s">
        <v>1325</v>
      </c>
      <c r="J128" s="911" t="s">
        <v>1325</v>
      </c>
      <c r="K128" s="926"/>
      <c r="L128" s="926"/>
      <c r="M128" s="926"/>
      <c r="N128" s="926"/>
      <c r="O128" s="912">
        <v>0.41779612992467136</v>
      </c>
      <c r="P128" s="927"/>
      <c r="Q128" s="912"/>
      <c r="R128" s="911" t="s">
        <v>1325</v>
      </c>
      <c r="S128" s="911" t="s">
        <v>1325</v>
      </c>
      <c r="T128" s="911" t="s">
        <v>1325</v>
      </c>
      <c r="U128" s="911" t="s">
        <v>1325</v>
      </c>
      <c r="V128" s="911" t="s">
        <v>1325</v>
      </c>
      <c r="W128" s="911" t="s">
        <v>1325</v>
      </c>
      <c r="X128" s="911" t="s">
        <v>1325</v>
      </c>
      <c r="Y128" s="919"/>
      <c r="Z128" s="919"/>
      <c r="AA128" s="919"/>
      <c r="AB128" s="919"/>
      <c r="AC128" s="919">
        <v>0</v>
      </c>
      <c r="AD128" s="919"/>
      <c r="AE128" s="919"/>
      <c r="AF128" s="911" t="s">
        <v>1325</v>
      </c>
      <c r="AG128" s="911" t="s">
        <v>1325</v>
      </c>
      <c r="AH128" s="911" t="s">
        <v>1325</v>
      </c>
      <c r="AI128" s="911" t="s">
        <v>1325</v>
      </c>
      <c r="AJ128" s="911" t="s">
        <v>1325</v>
      </c>
      <c r="AK128" s="911" t="s">
        <v>1325</v>
      </c>
      <c r="AL128" s="911" t="s">
        <v>1325</v>
      </c>
      <c r="AM128" s="919"/>
      <c r="AN128" s="919"/>
      <c r="AO128" s="919"/>
      <c r="AP128" s="919"/>
      <c r="AQ128" s="919">
        <v>0</v>
      </c>
      <c r="AR128" s="919"/>
      <c r="AS128" s="919"/>
      <c r="AT128" s="911" t="s">
        <v>1325</v>
      </c>
      <c r="AU128" s="911" t="s">
        <v>1325</v>
      </c>
      <c r="AV128" s="911" t="s">
        <v>1325</v>
      </c>
      <c r="AW128" s="911" t="s">
        <v>1325</v>
      </c>
      <c r="AX128" s="911" t="s">
        <v>1325</v>
      </c>
      <c r="AY128" s="911" t="s">
        <v>1325</v>
      </c>
      <c r="AZ128" s="911" t="s">
        <v>1325</v>
      </c>
      <c r="BA128" s="919"/>
      <c r="BB128" s="919"/>
      <c r="BC128" s="919"/>
      <c r="BD128" s="919"/>
      <c r="BE128" s="919">
        <v>0</v>
      </c>
      <c r="BF128" s="919"/>
      <c r="BG128" s="929"/>
      <c r="BH128" s="911" t="s">
        <v>1325</v>
      </c>
      <c r="BI128" s="911" t="s">
        <v>1325</v>
      </c>
      <c r="BJ128" s="911" t="s">
        <v>1325</v>
      </c>
      <c r="BK128" s="911" t="s">
        <v>1325</v>
      </c>
      <c r="BL128" s="911" t="s">
        <v>1325</v>
      </c>
      <c r="BM128" s="911" t="s">
        <v>1325</v>
      </c>
      <c r="BN128" s="911" t="s">
        <v>1325</v>
      </c>
      <c r="BO128" s="926"/>
      <c r="BP128" s="926"/>
      <c r="BQ128" s="926"/>
      <c r="BR128" s="926"/>
      <c r="BS128" s="927">
        <v>1.8672522691538023</v>
      </c>
      <c r="BT128" s="927"/>
      <c r="BU128" s="926"/>
      <c r="BV128" s="911" t="s">
        <v>1325</v>
      </c>
      <c r="BW128" s="911" t="s">
        <v>1325</v>
      </c>
      <c r="BX128" s="911" t="s">
        <v>1325</v>
      </c>
      <c r="BY128" s="911" t="s">
        <v>1325</v>
      </c>
      <c r="BZ128" s="911" t="s">
        <v>1325</v>
      </c>
      <c r="CA128" s="911" t="s">
        <v>1325</v>
      </c>
      <c r="CB128" s="911" t="s">
        <v>1325</v>
      </c>
      <c r="CC128" s="919"/>
      <c r="CD128" s="919"/>
      <c r="CE128" s="919"/>
      <c r="CF128" s="919"/>
      <c r="CG128" s="919">
        <v>0</v>
      </c>
      <c r="CH128" s="919"/>
      <c r="CI128" s="919"/>
      <c r="CJ128" s="911" t="s">
        <v>1325</v>
      </c>
      <c r="CK128" s="911" t="s">
        <v>1325</v>
      </c>
      <c r="CL128" s="911" t="s">
        <v>1325</v>
      </c>
      <c r="CM128" s="911" t="s">
        <v>1325</v>
      </c>
      <c r="CN128" s="911" t="s">
        <v>1325</v>
      </c>
      <c r="CO128" s="911" t="s">
        <v>1325</v>
      </c>
      <c r="CP128" s="911" t="s">
        <v>1325</v>
      </c>
      <c r="CQ128" s="926"/>
      <c r="CR128" s="926"/>
      <c r="CS128" s="926"/>
      <c r="CT128" s="926"/>
      <c r="CU128" s="927">
        <v>0</v>
      </c>
      <c r="CV128" s="927"/>
      <c r="CW128" s="926"/>
      <c r="CX128" s="930" t="s">
        <v>1386</v>
      </c>
      <c r="CY128" s="923" t="s">
        <v>1386</v>
      </c>
      <c r="CZ128" s="930" t="s">
        <v>1386</v>
      </c>
      <c r="DA128" s="923" t="s">
        <v>1386</v>
      </c>
      <c r="DB128" s="930" t="s">
        <v>1386</v>
      </c>
      <c r="DC128" s="923" t="s">
        <v>1386</v>
      </c>
      <c r="DD128" s="1016" t="s">
        <v>1386</v>
      </c>
      <c r="DE128" s="1016" t="s">
        <v>1386</v>
      </c>
      <c r="DF128" s="930" t="s">
        <v>1386</v>
      </c>
      <c r="DG128" s="931" t="s">
        <v>1386</v>
      </c>
      <c r="DH128" s="930" t="s">
        <v>1386</v>
      </c>
      <c r="DI128" s="932" t="s">
        <v>1386</v>
      </c>
    </row>
    <row r="129" spans="1:113">
      <c r="A129" s="952" t="s">
        <v>374</v>
      </c>
      <c r="B129" s="910" t="s">
        <v>600</v>
      </c>
      <c r="C129" s="910"/>
      <c r="D129" s="911" t="s">
        <v>1325</v>
      </c>
      <c r="E129" s="911" t="s">
        <v>1325</v>
      </c>
      <c r="F129" s="911" t="s">
        <v>1325</v>
      </c>
      <c r="G129" s="911" t="s">
        <v>1325</v>
      </c>
      <c r="H129" s="911">
        <v>14</v>
      </c>
      <c r="I129" s="911">
        <v>92</v>
      </c>
      <c r="J129" s="911" t="s">
        <v>1325</v>
      </c>
      <c r="K129" s="926">
        <v>0.88017567118076878</v>
      </c>
      <c r="L129" s="926"/>
      <c r="M129" s="926"/>
      <c r="N129" s="926"/>
      <c r="O129" s="912">
        <v>0.76273270907291857</v>
      </c>
      <c r="P129" s="927">
        <v>0.79059403023297958</v>
      </c>
      <c r="Q129" s="912">
        <v>0.77178601621425458</v>
      </c>
      <c r="R129" s="911" t="s">
        <v>1325</v>
      </c>
      <c r="S129" s="911" t="s">
        <v>1325</v>
      </c>
      <c r="T129" s="911" t="s">
        <v>1325</v>
      </c>
      <c r="U129" s="911" t="s">
        <v>1325</v>
      </c>
      <c r="V129" s="911" t="s">
        <v>1325</v>
      </c>
      <c r="W129" s="911" t="s">
        <v>1325</v>
      </c>
      <c r="X129" s="911" t="s">
        <v>1325</v>
      </c>
      <c r="Y129" s="919">
        <v>0</v>
      </c>
      <c r="Z129" s="919"/>
      <c r="AA129" s="919"/>
      <c r="AB129" s="919"/>
      <c r="AC129" s="919">
        <v>0.77</v>
      </c>
      <c r="AD129" s="919">
        <v>1.88</v>
      </c>
      <c r="AE129" s="919">
        <v>1.65</v>
      </c>
      <c r="AF129" s="911" t="s">
        <v>1325</v>
      </c>
      <c r="AG129" s="911" t="s">
        <v>1325</v>
      </c>
      <c r="AH129" s="911" t="s">
        <v>1325</v>
      </c>
      <c r="AI129" s="911" t="s">
        <v>1325</v>
      </c>
      <c r="AJ129" s="911" t="s">
        <v>1325</v>
      </c>
      <c r="AK129" s="919">
        <v>20</v>
      </c>
      <c r="AL129" s="911" t="s">
        <v>1325</v>
      </c>
      <c r="AM129" s="919">
        <v>0</v>
      </c>
      <c r="AN129" s="919"/>
      <c r="AO129" s="919"/>
      <c r="AP129" s="919"/>
      <c r="AQ129" s="919">
        <v>0.18</v>
      </c>
      <c r="AR129" s="919">
        <v>0.54</v>
      </c>
      <c r="AS129" s="919">
        <v>0.83</v>
      </c>
      <c r="AT129" s="911" t="s">
        <v>1325</v>
      </c>
      <c r="AU129" s="911" t="s">
        <v>1325</v>
      </c>
      <c r="AV129" s="911" t="s">
        <v>1325</v>
      </c>
      <c r="AW129" s="911" t="s">
        <v>1325</v>
      </c>
      <c r="AX129" s="911" t="s">
        <v>1325</v>
      </c>
      <c r="AY129" s="911" t="s">
        <v>1325</v>
      </c>
      <c r="AZ129" s="911" t="s">
        <v>1325</v>
      </c>
      <c r="BA129" s="919">
        <v>0</v>
      </c>
      <c r="BB129" s="919"/>
      <c r="BC129" s="919"/>
      <c r="BD129" s="919"/>
      <c r="BE129" s="919">
        <v>7.96</v>
      </c>
      <c r="BF129" s="919">
        <v>0.34</v>
      </c>
      <c r="BG129" s="929">
        <v>0</v>
      </c>
      <c r="BH129" s="911" t="s">
        <v>1325</v>
      </c>
      <c r="BI129" s="911" t="s">
        <v>1325</v>
      </c>
      <c r="BJ129" s="911" t="s">
        <v>1325</v>
      </c>
      <c r="BK129" s="911" t="s">
        <v>1325</v>
      </c>
      <c r="BL129" s="911" t="s">
        <v>1325</v>
      </c>
      <c r="BM129" s="911" t="s">
        <v>1325</v>
      </c>
      <c r="BN129" s="911" t="s">
        <v>1325</v>
      </c>
      <c r="BO129" s="926">
        <v>0</v>
      </c>
      <c r="BP129" s="926"/>
      <c r="BQ129" s="926"/>
      <c r="BR129" s="926"/>
      <c r="BS129" s="926">
        <v>0.3717895971176709</v>
      </c>
      <c r="BT129" s="927">
        <v>0.44633101326798319</v>
      </c>
      <c r="BU129" s="926">
        <v>0.82701902064659827</v>
      </c>
      <c r="BV129" s="911" t="s">
        <v>1325</v>
      </c>
      <c r="BW129" s="911" t="s">
        <v>1325</v>
      </c>
      <c r="BX129" s="911" t="s">
        <v>1325</v>
      </c>
      <c r="BY129" s="911" t="s">
        <v>1325</v>
      </c>
      <c r="BZ129" s="911" t="s">
        <v>1325</v>
      </c>
      <c r="CA129" s="911" t="s">
        <v>1325</v>
      </c>
      <c r="CB129" s="911" t="s">
        <v>1325</v>
      </c>
      <c r="CC129" s="919">
        <v>0</v>
      </c>
      <c r="CD129" s="919"/>
      <c r="CE129" s="919"/>
      <c r="CF129" s="919"/>
      <c r="CG129" s="919">
        <v>1.59</v>
      </c>
      <c r="CH129" s="919">
        <v>1.69</v>
      </c>
      <c r="CI129" s="919">
        <v>0</v>
      </c>
      <c r="CJ129" s="911" t="s">
        <v>1325</v>
      </c>
      <c r="CK129" s="911" t="s">
        <v>1325</v>
      </c>
      <c r="CL129" s="911" t="s">
        <v>1325</v>
      </c>
      <c r="CM129" s="911" t="s">
        <v>1325</v>
      </c>
      <c r="CN129" s="911" t="s">
        <v>1325</v>
      </c>
      <c r="CO129" s="911">
        <v>38</v>
      </c>
      <c r="CP129" s="911" t="s">
        <v>1325</v>
      </c>
      <c r="CQ129" s="926">
        <v>1.8785708797275427</v>
      </c>
      <c r="CR129" s="926"/>
      <c r="CS129" s="926"/>
      <c r="CT129" s="926"/>
      <c r="CU129" s="926">
        <v>1.3631306217086274</v>
      </c>
      <c r="CV129" s="927">
        <v>1.5415504805847071</v>
      </c>
      <c r="CW129" s="926">
        <v>0.3374396985111689</v>
      </c>
      <c r="CX129" s="930" t="s">
        <v>1386</v>
      </c>
      <c r="CY129" s="923" t="s">
        <v>1386</v>
      </c>
      <c r="CZ129" s="930" t="s">
        <v>1386</v>
      </c>
      <c r="DA129" s="923" t="s">
        <v>1386</v>
      </c>
      <c r="DB129" s="930" t="s">
        <v>1386</v>
      </c>
      <c r="DC129" s="923" t="s">
        <v>1386</v>
      </c>
      <c r="DD129" s="1016" t="s">
        <v>1386</v>
      </c>
      <c r="DE129" s="1016" t="s">
        <v>1386</v>
      </c>
      <c r="DF129" s="930" t="s">
        <v>1386</v>
      </c>
      <c r="DG129" s="931" t="s">
        <v>1386</v>
      </c>
      <c r="DH129" s="930" t="s">
        <v>1386</v>
      </c>
      <c r="DI129" s="932" t="s">
        <v>1386</v>
      </c>
    </row>
    <row r="130" spans="1:113">
      <c r="A130" s="952" t="s">
        <v>256</v>
      </c>
      <c r="B130" s="910" t="s">
        <v>805</v>
      </c>
      <c r="C130" s="910"/>
      <c r="D130" s="911" t="s">
        <v>1325</v>
      </c>
      <c r="E130" s="911" t="s">
        <v>1325</v>
      </c>
      <c r="F130" s="911" t="s">
        <v>1325</v>
      </c>
      <c r="G130" s="911" t="s">
        <v>1325</v>
      </c>
      <c r="H130" s="911">
        <v>70</v>
      </c>
      <c r="I130" s="911">
        <v>99</v>
      </c>
      <c r="J130" s="911" t="s">
        <v>1325</v>
      </c>
      <c r="K130" s="926">
        <v>2.4556421427727475</v>
      </c>
      <c r="L130" s="926"/>
      <c r="M130" s="926"/>
      <c r="N130" s="926"/>
      <c r="O130" s="912">
        <v>1.078486496656387</v>
      </c>
      <c r="P130" s="927">
        <v>0.61058647036863767</v>
      </c>
      <c r="Q130" s="912">
        <v>0.40942363194103182</v>
      </c>
      <c r="R130" s="911" t="s">
        <v>1325</v>
      </c>
      <c r="S130" s="911" t="s">
        <v>1325</v>
      </c>
      <c r="T130" s="911" t="s">
        <v>1325</v>
      </c>
      <c r="U130" s="911" t="s">
        <v>1325</v>
      </c>
      <c r="V130" s="911" t="s">
        <v>1325</v>
      </c>
      <c r="W130" s="911" t="s">
        <v>1325</v>
      </c>
      <c r="X130" s="911" t="s">
        <v>1325</v>
      </c>
      <c r="Y130" s="916">
        <v>0</v>
      </c>
      <c r="Z130" s="917"/>
      <c r="AA130" s="917"/>
      <c r="AB130" s="917"/>
      <c r="AC130" s="917">
        <v>0.65</v>
      </c>
      <c r="AD130" s="917">
        <v>4.18</v>
      </c>
      <c r="AE130" s="918">
        <v>0</v>
      </c>
      <c r="AF130" s="911" t="s">
        <v>1325</v>
      </c>
      <c r="AG130" s="911" t="s">
        <v>1325</v>
      </c>
      <c r="AH130" s="911" t="s">
        <v>1325</v>
      </c>
      <c r="AI130" s="911" t="s">
        <v>1325</v>
      </c>
      <c r="AJ130" s="911" t="s">
        <v>1325</v>
      </c>
      <c r="AK130" s="914">
        <v>23</v>
      </c>
      <c r="AL130" s="911" t="s">
        <v>1325</v>
      </c>
      <c r="AM130" s="916">
        <v>0</v>
      </c>
      <c r="AN130" s="917"/>
      <c r="AO130" s="917"/>
      <c r="AP130" s="917"/>
      <c r="AQ130" s="917">
        <v>0.22</v>
      </c>
      <c r="AR130" s="917">
        <v>12.02</v>
      </c>
      <c r="AS130" s="918">
        <v>0</v>
      </c>
      <c r="AT130" s="911" t="s">
        <v>1325</v>
      </c>
      <c r="AU130" s="911" t="s">
        <v>1325</v>
      </c>
      <c r="AV130" s="911" t="s">
        <v>1325</v>
      </c>
      <c r="AW130" s="911" t="s">
        <v>1325</v>
      </c>
      <c r="AX130" s="911" t="s">
        <v>1325</v>
      </c>
      <c r="AY130" s="911" t="s">
        <v>1325</v>
      </c>
      <c r="AZ130" s="911" t="s">
        <v>1325</v>
      </c>
      <c r="BA130" s="916">
        <v>0</v>
      </c>
      <c r="BB130" s="917"/>
      <c r="BC130" s="917"/>
      <c r="BD130" s="917"/>
      <c r="BE130" s="917">
        <v>0.43</v>
      </c>
      <c r="BF130" s="917">
        <v>6.27</v>
      </c>
      <c r="BG130" s="921">
        <v>0</v>
      </c>
      <c r="BH130" s="911" t="s">
        <v>1325</v>
      </c>
      <c r="BI130" s="911" t="s">
        <v>1325</v>
      </c>
      <c r="BJ130" s="911" t="s">
        <v>1325</v>
      </c>
      <c r="BK130" s="911" t="s">
        <v>1325</v>
      </c>
      <c r="BL130" s="911" t="s">
        <v>1325</v>
      </c>
      <c r="BM130" s="911">
        <v>11</v>
      </c>
      <c r="BN130" s="911" t="s">
        <v>1325</v>
      </c>
      <c r="BO130" s="926">
        <v>0</v>
      </c>
      <c r="BP130" s="926"/>
      <c r="BQ130" s="926"/>
      <c r="BR130" s="926"/>
      <c r="BS130" s="926">
        <v>0.2312347670632133</v>
      </c>
      <c r="BT130" s="927">
        <v>0.62382675947240718</v>
      </c>
      <c r="BU130" s="926">
        <v>0</v>
      </c>
      <c r="BV130" s="911" t="s">
        <v>1325</v>
      </c>
      <c r="BW130" s="911" t="s">
        <v>1325</v>
      </c>
      <c r="BX130" s="911" t="s">
        <v>1325</v>
      </c>
      <c r="BY130" s="911" t="s">
        <v>1325</v>
      </c>
      <c r="BZ130" s="911" t="s">
        <v>1325</v>
      </c>
      <c r="CA130" s="911" t="s">
        <v>1325</v>
      </c>
      <c r="CB130" s="911" t="s">
        <v>1325</v>
      </c>
      <c r="CC130" s="916">
        <v>0</v>
      </c>
      <c r="CD130" s="917"/>
      <c r="CE130" s="917"/>
      <c r="CF130" s="917"/>
      <c r="CG130" s="917">
        <v>0</v>
      </c>
      <c r="CH130" s="917">
        <v>1.17</v>
      </c>
      <c r="CI130" s="921">
        <v>8.59</v>
      </c>
      <c r="CJ130" s="911" t="s">
        <v>1325</v>
      </c>
      <c r="CK130" s="911" t="s">
        <v>1325</v>
      </c>
      <c r="CL130" s="911" t="s">
        <v>1325</v>
      </c>
      <c r="CM130" s="911" t="s">
        <v>1325</v>
      </c>
      <c r="CN130" s="911">
        <v>58</v>
      </c>
      <c r="CO130" s="911">
        <v>43</v>
      </c>
      <c r="CP130" s="911" t="s">
        <v>1325</v>
      </c>
      <c r="CQ130" s="926">
        <v>3.0345064143662723</v>
      </c>
      <c r="CR130" s="926"/>
      <c r="CS130" s="926"/>
      <c r="CT130" s="926"/>
      <c r="CU130" s="926">
        <v>1.6255715536660218</v>
      </c>
      <c r="CV130" s="927">
        <v>0.34774443420706369</v>
      </c>
      <c r="CW130" s="926">
        <v>0</v>
      </c>
      <c r="CX130" s="930" t="s">
        <v>1386</v>
      </c>
      <c r="CY130" s="923" t="s">
        <v>1386</v>
      </c>
      <c r="CZ130" s="930" t="s">
        <v>1386</v>
      </c>
      <c r="DA130" s="923" t="s">
        <v>1386</v>
      </c>
      <c r="DB130" s="930" t="s">
        <v>1386</v>
      </c>
      <c r="DC130" s="923" t="s">
        <v>1386</v>
      </c>
      <c r="DD130" s="1016" t="s">
        <v>1386</v>
      </c>
      <c r="DE130" s="1016" t="s">
        <v>1386</v>
      </c>
      <c r="DF130" s="930" t="s">
        <v>1386</v>
      </c>
      <c r="DG130" s="931" t="s">
        <v>1386</v>
      </c>
      <c r="DH130" s="930" t="s">
        <v>1386</v>
      </c>
      <c r="DI130" s="932" t="s">
        <v>1386</v>
      </c>
    </row>
    <row r="131" spans="1:113">
      <c r="A131" s="952" t="s">
        <v>425</v>
      </c>
      <c r="B131" s="910" t="s">
        <v>640</v>
      </c>
      <c r="C131" s="910"/>
      <c r="D131" s="911" t="s">
        <v>1325</v>
      </c>
      <c r="E131" s="911" t="s">
        <v>1325</v>
      </c>
      <c r="F131" s="911" t="s">
        <v>1325</v>
      </c>
      <c r="G131" s="911" t="s">
        <v>1325</v>
      </c>
      <c r="H131" s="911" t="s">
        <v>1325</v>
      </c>
      <c r="I131" s="911">
        <v>39</v>
      </c>
      <c r="J131" s="911" t="s">
        <v>1325</v>
      </c>
      <c r="K131" s="926">
        <v>1.7100228822755337</v>
      </c>
      <c r="L131" s="926"/>
      <c r="M131" s="926"/>
      <c r="N131" s="926"/>
      <c r="O131" s="912">
        <v>1.4905610369059554</v>
      </c>
      <c r="P131" s="927">
        <v>1.4462580082873591</v>
      </c>
      <c r="Q131" s="912">
        <v>0.31710548612067291</v>
      </c>
      <c r="R131" s="911" t="s">
        <v>1325</v>
      </c>
      <c r="S131" s="911" t="s">
        <v>1325</v>
      </c>
      <c r="T131" s="911" t="s">
        <v>1325</v>
      </c>
      <c r="U131" s="911" t="s">
        <v>1325</v>
      </c>
      <c r="V131" s="911" t="s">
        <v>1325</v>
      </c>
      <c r="W131" s="911" t="s">
        <v>1325</v>
      </c>
      <c r="X131" s="911" t="s">
        <v>1325</v>
      </c>
      <c r="Y131" s="916">
        <v>0</v>
      </c>
      <c r="Z131" s="917"/>
      <c r="AA131" s="917"/>
      <c r="AB131" s="917"/>
      <c r="AC131" s="917">
        <v>0</v>
      </c>
      <c r="AD131" s="917">
        <v>0.88</v>
      </c>
      <c r="AE131" s="918">
        <v>0</v>
      </c>
      <c r="AF131" s="911" t="s">
        <v>1325</v>
      </c>
      <c r="AG131" s="911" t="s">
        <v>1325</v>
      </c>
      <c r="AH131" s="911" t="s">
        <v>1325</v>
      </c>
      <c r="AI131" s="911" t="s">
        <v>1325</v>
      </c>
      <c r="AJ131" s="911" t="s">
        <v>1325</v>
      </c>
      <c r="AK131" s="911" t="s">
        <v>1325</v>
      </c>
      <c r="AL131" s="911" t="s">
        <v>1325</v>
      </c>
      <c r="AM131" s="916">
        <v>5.0199999999999996</v>
      </c>
      <c r="AN131" s="917"/>
      <c r="AO131" s="917"/>
      <c r="AP131" s="917"/>
      <c r="AQ131" s="917">
        <v>2.0499999999999998</v>
      </c>
      <c r="AR131" s="917">
        <v>0.97</v>
      </c>
      <c r="AS131" s="918">
        <v>0</v>
      </c>
      <c r="AT131" s="911" t="s">
        <v>1325</v>
      </c>
      <c r="AU131" s="911" t="s">
        <v>1325</v>
      </c>
      <c r="AV131" s="911" t="s">
        <v>1325</v>
      </c>
      <c r="AW131" s="911" t="s">
        <v>1325</v>
      </c>
      <c r="AX131" s="911" t="s">
        <v>1325</v>
      </c>
      <c r="AY131" s="911" t="s">
        <v>1325</v>
      </c>
      <c r="AZ131" s="911" t="s">
        <v>1325</v>
      </c>
      <c r="BA131" s="916">
        <v>0</v>
      </c>
      <c r="BB131" s="917"/>
      <c r="BC131" s="917"/>
      <c r="BD131" s="917"/>
      <c r="BE131" s="917">
        <v>0</v>
      </c>
      <c r="BF131" s="917">
        <v>0</v>
      </c>
      <c r="BG131" s="921">
        <v>0</v>
      </c>
      <c r="BH131" s="911" t="s">
        <v>1325</v>
      </c>
      <c r="BI131" s="911" t="s">
        <v>1325</v>
      </c>
      <c r="BJ131" s="911" t="s">
        <v>1325</v>
      </c>
      <c r="BK131" s="911" t="s">
        <v>1325</v>
      </c>
      <c r="BL131" s="911" t="s">
        <v>1325</v>
      </c>
      <c r="BM131" s="911" t="s">
        <v>1325</v>
      </c>
      <c r="BN131" s="911" t="s">
        <v>1325</v>
      </c>
      <c r="BO131" s="926">
        <v>0</v>
      </c>
      <c r="BP131" s="926"/>
      <c r="BQ131" s="926"/>
      <c r="BR131" s="926"/>
      <c r="BS131" s="926">
        <v>0</v>
      </c>
      <c r="BT131" s="927">
        <v>2.1669587545826889</v>
      </c>
      <c r="BU131" s="926">
        <v>0</v>
      </c>
      <c r="BV131" s="911" t="s">
        <v>1325</v>
      </c>
      <c r="BW131" s="911" t="s">
        <v>1325</v>
      </c>
      <c r="BX131" s="911" t="s">
        <v>1325</v>
      </c>
      <c r="BY131" s="911" t="s">
        <v>1325</v>
      </c>
      <c r="BZ131" s="911" t="s">
        <v>1325</v>
      </c>
      <c r="CA131" s="911" t="s">
        <v>1325</v>
      </c>
      <c r="CB131" s="911" t="s">
        <v>1325</v>
      </c>
      <c r="CC131" s="916">
        <v>0</v>
      </c>
      <c r="CD131" s="917"/>
      <c r="CE131" s="917"/>
      <c r="CF131" s="917"/>
      <c r="CG131" s="917">
        <v>3.46</v>
      </c>
      <c r="CH131" s="917">
        <v>0.78</v>
      </c>
      <c r="CI131" s="921">
        <v>0</v>
      </c>
      <c r="CJ131" s="911" t="s">
        <v>1325</v>
      </c>
      <c r="CK131" s="911" t="s">
        <v>1325</v>
      </c>
      <c r="CL131" s="911" t="s">
        <v>1325</v>
      </c>
      <c r="CM131" s="911" t="s">
        <v>1325</v>
      </c>
      <c r="CN131" s="911" t="s">
        <v>1325</v>
      </c>
      <c r="CO131" s="911">
        <v>23</v>
      </c>
      <c r="CP131" s="911" t="s">
        <v>1325</v>
      </c>
      <c r="CQ131" s="926">
        <v>1.4280417380224364</v>
      </c>
      <c r="CR131" s="926"/>
      <c r="CS131" s="926"/>
      <c r="CT131" s="926"/>
      <c r="CU131" s="926">
        <v>1.7490396458941444</v>
      </c>
      <c r="CV131" s="927">
        <v>1.4000972851012505</v>
      </c>
      <c r="CW131" s="926">
        <v>0</v>
      </c>
      <c r="CX131" s="930" t="s">
        <v>1386</v>
      </c>
      <c r="CY131" s="923" t="s">
        <v>1386</v>
      </c>
      <c r="CZ131" s="930" t="s">
        <v>1386</v>
      </c>
      <c r="DA131" s="923" t="s">
        <v>1386</v>
      </c>
      <c r="DB131" s="930" t="s">
        <v>1386</v>
      </c>
      <c r="DC131" s="923" t="s">
        <v>1386</v>
      </c>
      <c r="DD131" s="1016" t="s">
        <v>1386</v>
      </c>
      <c r="DE131" s="1016" t="s">
        <v>1386</v>
      </c>
      <c r="DF131" s="930" t="s">
        <v>1386</v>
      </c>
      <c r="DG131" s="931" t="s">
        <v>1386</v>
      </c>
      <c r="DH131" s="930" t="s">
        <v>1386</v>
      </c>
      <c r="DI131" s="932" t="s">
        <v>1386</v>
      </c>
    </row>
    <row r="132" spans="1:113">
      <c r="A132" s="952" t="s">
        <v>38</v>
      </c>
      <c r="B132" s="910" t="s">
        <v>666</v>
      </c>
      <c r="C132" s="910"/>
      <c r="D132" s="911" t="s">
        <v>1325</v>
      </c>
      <c r="E132" s="911" t="s">
        <v>1325</v>
      </c>
      <c r="F132" s="911" t="s">
        <v>1325</v>
      </c>
      <c r="G132" s="911" t="s">
        <v>1325</v>
      </c>
      <c r="H132" s="911">
        <v>10</v>
      </c>
      <c r="I132" s="911">
        <v>61</v>
      </c>
      <c r="J132" s="911" t="s">
        <v>1325</v>
      </c>
      <c r="K132" s="926">
        <v>0.99108422832560561</v>
      </c>
      <c r="L132" s="926"/>
      <c r="M132" s="926"/>
      <c r="N132" s="926"/>
      <c r="O132" s="912">
        <v>1.2015786879723558</v>
      </c>
      <c r="P132" s="927">
        <v>0.8538588151089862</v>
      </c>
      <c r="Q132" s="912">
        <v>1.5197020051695589</v>
      </c>
      <c r="R132" s="911" t="s">
        <v>1325</v>
      </c>
      <c r="S132" s="911" t="s">
        <v>1325</v>
      </c>
      <c r="T132" s="911" t="s">
        <v>1325</v>
      </c>
      <c r="U132" s="911" t="s">
        <v>1325</v>
      </c>
      <c r="V132" s="911" t="s">
        <v>1325</v>
      </c>
      <c r="W132" s="911" t="s">
        <v>1325</v>
      </c>
      <c r="X132" s="911" t="s">
        <v>1325</v>
      </c>
      <c r="Y132" s="916">
        <v>0</v>
      </c>
      <c r="Z132" s="917"/>
      <c r="AA132" s="917"/>
      <c r="AB132" s="917"/>
      <c r="AC132" s="917">
        <v>0</v>
      </c>
      <c r="AD132" s="917">
        <v>1.07</v>
      </c>
      <c r="AE132" s="918">
        <v>0</v>
      </c>
      <c r="AF132" s="911" t="s">
        <v>1325</v>
      </c>
      <c r="AG132" s="911" t="s">
        <v>1325</v>
      </c>
      <c r="AH132" s="911" t="s">
        <v>1325</v>
      </c>
      <c r="AI132" s="911" t="s">
        <v>1325</v>
      </c>
      <c r="AJ132" s="911" t="s">
        <v>1325</v>
      </c>
      <c r="AK132" s="911" t="s">
        <v>1325</v>
      </c>
      <c r="AL132" s="911" t="s">
        <v>1325</v>
      </c>
      <c r="AM132" s="916">
        <v>0</v>
      </c>
      <c r="AN132" s="917"/>
      <c r="AO132" s="917"/>
      <c r="AP132" s="917"/>
      <c r="AQ132" s="917">
        <v>2.33</v>
      </c>
      <c r="AR132" s="917">
        <v>0.52</v>
      </c>
      <c r="AS132" s="918">
        <v>3.36</v>
      </c>
      <c r="AT132" s="911" t="s">
        <v>1325</v>
      </c>
      <c r="AU132" s="911" t="s">
        <v>1325</v>
      </c>
      <c r="AV132" s="911" t="s">
        <v>1325</v>
      </c>
      <c r="AW132" s="911" t="s">
        <v>1325</v>
      </c>
      <c r="AX132" s="911" t="s">
        <v>1325</v>
      </c>
      <c r="AY132" s="911" t="s">
        <v>1325</v>
      </c>
      <c r="AZ132" s="911" t="s">
        <v>1325</v>
      </c>
      <c r="BA132" s="916">
        <v>0</v>
      </c>
      <c r="BB132" s="917"/>
      <c r="BC132" s="917"/>
      <c r="BD132" s="917"/>
      <c r="BE132" s="917">
        <v>0</v>
      </c>
      <c r="BF132" s="917">
        <v>0</v>
      </c>
      <c r="BG132" s="921">
        <v>0</v>
      </c>
      <c r="BH132" s="911" t="s">
        <v>1325</v>
      </c>
      <c r="BI132" s="911" t="s">
        <v>1325</v>
      </c>
      <c r="BJ132" s="911" t="s">
        <v>1325</v>
      </c>
      <c r="BK132" s="911" t="s">
        <v>1325</v>
      </c>
      <c r="BL132" s="911" t="s">
        <v>1325</v>
      </c>
      <c r="BM132" s="911">
        <v>12</v>
      </c>
      <c r="BN132" s="911" t="s">
        <v>1325</v>
      </c>
      <c r="BO132" s="926">
        <v>0</v>
      </c>
      <c r="BP132" s="926"/>
      <c r="BQ132" s="926"/>
      <c r="BR132" s="926"/>
      <c r="BS132" s="926">
        <v>0.8527527307332311</v>
      </c>
      <c r="BT132" s="927">
        <v>3.163725207935848</v>
      </c>
      <c r="BU132" s="926">
        <v>0</v>
      </c>
      <c r="BV132" s="911" t="s">
        <v>1325</v>
      </c>
      <c r="BW132" s="911" t="s">
        <v>1325</v>
      </c>
      <c r="BX132" s="911" t="s">
        <v>1325</v>
      </c>
      <c r="BY132" s="911" t="s">
        <v>1325</v>
      </c>
      <c r="BZ132" s="911" t="s">
        <v>1325</v>
      </c>
      <c r="CA132" s="911" t="s">
        <v>1325</v>
      </c>
      <c r="CB132" s="911" t="s">
        <v>1325</v>
      </c>
      <c r="CC132" s="916">
        <v>0</v>
      </c>
      <c r="CD132" s="917"/>
      <c r="CE132" s="917"/>
      <c r="CF132" s="917"/>
      <c r="CG132" s="917">
        <v>2.0499999999999998</v>
      </c>
      <c r="CH132" s="917">
        <v>1.32</v>
      </c>
      <c r="CI132" s="921">
        <v>0</v>
      </c>
      <c r="CJ132" s="911" t="s">
        <v>1325</v>
      </c>
      <c r="CK132" s="911" t="s">
        <v>1325</v>
      </c>
      <c r="CL132" s="911" t="s">
        <v>1325</v>
      </c>
      <c r="CM132" s="911" t="s">
        <v>1325</v>
      </c>
      <c r="CN132" s="911" t="s">
        <v>1325</v>
      </c>
      <c r="CO132" s="911">
        <v>26</v>
      </c>
      <c r="CP132" s="911" t="s">
        <v>1325</v>
      </c>
      <c r="CQ132" s="926">
        <v>1.9403106096704634</v>
      </c>
      <c r="CR132" s="926"/>
      <c r="CS132" s="926"/>
      <c r="CT132" s="926"/>
      <c r="CU132" s="926">
        <v>1.1467508523335863</v>
      </c>
      <c r="CV132" s="927">
        <v>0.58055943891885742</v>
      </c>
      <c r="CW132" s="926">
        <v>1.4610454492878986</v>
      </c>
      <c r="CX132" s="922" t="s">
        <v>878</v>
      </c>
      <c r="CY132" s="923" t="s">
        <v>1471</v>
      </c>
      <c r="CZ132" s="1011" t="s">
        <v>1471</v>
      </c>
      <c r="DA132" s="1011" t="s">
        <v>1471</v>
      </c>
      <c r="DB132" s="922" t="s">
        <v>878</v>
      </c>
      <c r="DC132" s="923" t="s">
        <v>1471</v>
      </c>
      <c r="DD132" s="1016" t="s">
        <v>1471</v>
      </c>
      <c r="DE132" s="1016" t="s">
        <v>1471</v>
      </c>
      <c r="DF132" s="922" t="s">
        <v>878</v>
      </c>
      <c r="DG132" s="923" t="s">
        <v>1471</v>
      </c>
      <c r="DH132" s="922" t="s">
        <v>878</v>
      </c>
      <c r="DI132" s="924" t="s">
        <v>1471</v>
      </c>
    </row>
    <row r="133" spans="1:113">
      <c r="A133" s="952" t="s">
        <v>359</v>
      </c>
      <c r="B133" s="910" t="s">
        <v>590</v>
      </c>
      <c r="C133" s="910"/>
      <c r="D133" s="911" t="s">
        <v>1325</v>
      </c>
      <c r="E133" s="911" t="s">
        <v>1325</v>
      </c>
      <c r="F133" s="911" t="s">
        <v>1325</v>
      </c>
      <c r="G133" s="911" t="s">
        <v>1325</v>
      </c>
      <c r="H133" s="911" t="s">
        <v>1325</v>
      </c>
      <c r="I133" s="911">
        <v>10</v>
      </c>
      <c r="J133" s="911" t="s">
        <v>1325</v>
      </c>
      <c r="K133" s="926"/>
      <c r="L133" s="926"/>
      <c r="M133" s="926"/>
      <c r="N133" s="926"/>
      <c r="O133" s="912"/>
      <c r="P133" s="927">
        <v>2.1692026441211696</v>
      </c>
      <c r="Q133" s="912"/>
      <c r="R133" s="911" t="s">
        <v>1325</v>
      </c>
      <c r="S133" s="911" t="s">
        <v>1325</v>
      </c>
      <c r="T133" s="911" t="s">
        <v>1325</v>
      </c>
      <c r="U133" s="911" t="s">
        <v>1325</v>
      </c>
      <c r="V133" s="911" t="s">
        <v>1325</v>
      </c>
      <c r="W133" s="911" t="s">
        <v>1325</v>
      </c>
      <c r="X133" s="911" t="s">
        <v>1325</v>
      </c>
      <c r="Y133" s="916"/>
      <c r="Z133" s="917"/>
      <c r="AA133" s="917"/>
      <c r="AB133" s="917"/>
      <c r="AC133" s="917"/>
      <c r="AD133" s="917">
        <v>3.38</v>
      </c>
      <c r="AE133" s="918"/>
      <c r="AF133" s="911" t="s">
        <v>1325</v>
      </c>
      <c r="AG133" s="911" t="s">
        <v>1325</v>
      </c>
      <c r="AH133" s="911" t="s">
        <v>1325</v>
      </c>
      <c r="AI133" s="911" t="s">
        <v>1325</v>
      </c>
      <c r="AJ133" s="911" t="s">
        <v>1325</v>
      </c>
      <c r="AK133" s="911" t="s">
        <v>1325</v>
      </c>
      <c r="AL133" s="911" t="s">
        <v>1325</v>
      </c>
      <c r="AM133" s="916"/>
      <c r="AN133" s="917"/>
      <c r="AO133" s="917"/>
      <c r="AP133" s="917"/>
      <c r="AQ133" s="917"/>
      <c r="AR133" s="917">
        <v>0</v>
      </c>
      <c r="AS133" s="918"/>
      <c r="AT133" s="911" t="s">
        <v>1325</v>
      </c>
      <c r="AU133" s="911" t="s">
        <v>1325</v>
      </c>
      <c r="AV133" s="911" t="s">
        <v>1325</v>
      </c>
      <c r="AW133" s="911" t="s">
        <v>1325</v>
      </c>
      <c r="AX133" s="911" t="s">
        <v>1325</v>
      </c>
      <c r="AY133" s="911" t="s">
        <v>1325</v>
      </c>
      <c r="AZ133" s="911" t="s">
        <v>1325</v>
      </c>
      <c r="BA133" s="916"/>
      <c r="BB133" s="917"/>
      <c r="BC133" s="917"/>
      <c r="BD133" s="917"/>
      <c r="BE133" s="917"/>
      <c r="BF133" s="917">
        <v>0</v>
      </c>
      <c r="BG133" s="921"/>
      <c r="BH133" s="911" t="s">
        <v>1325</v>
      </c>
      <c r="BI133" s="911" t="s">
        <v>1325</v>
      </c>
      <c r="BJ133" s="911" t="s">
        <v>1325</v>
      </c>
      <c r="BK133" s="911" t="s">
        <v>1325</v>
      </c>
      <c r="BL133" s="911" t="s">
        <v>1325</v>
      </c>
      <c r="BM133" s="911" t="s">
        <v>1325</v>
      </c>
      <c r="BN133" s="911" t="s">
        <v>1325</v>
      </c>
      <c r="BO133" s="926"/>
      <c r="BP133" s="926"/>
      <c r="BQ133" s="926"/>
      <c r="BR133" s="926"/>
      <c r="BS133" s="926"/>
      <c r="BT133" s="927">
        <v>2.7835730343419902</v>
      </c>
      <c r="BU133" s="926"/>
      <c r="BV133" s="911" t="s">
        <v>1325</v>
      </c>
      <c r="BW133" s="911" t="s">
        <v>1325</v>
      </c>
      <c r="BX133" s="911" t="s">
        <v>1325</v>
      </c>
      <c r="BY133" s="911" t="s">
        <v>1325</v>
      </c>
      <c r="BZ133" s="911" t="s">
        <v>1325</v>
      </c>
      <c r="CA133" s="911" t="s">
        <v>1325</v>
      </c>
      <c r="CB133" s="911" t="s">
        <v>1325</v>
      </c>
      <c r="CC133" s="916"/>
      <c r="CD133" s="917"/>
      <c r="CE133" s="917"/>
      <c r="CF133" s="917"/>
      <c r="CG133" s="917"/>
      <c r="CH133" s="917">
        <v>9.74</v>
      </c>
      <c r="CI133" s="921"/>
      <c r="CJ133" s="911" t="s">
        <v>1325</v>
      </c>
      <c r="CK133" s="911" t="s">
        <v>1325</v>
      </c>
      <c r="CL133" s="911" t="s">
        <v>1325</v>
      </c>
      <c r="CM133" s="911" t="s">
        <v>1325</v>
      </c>
      <c r="CN133" s="911" t="s">
        <v>1325</v>
      </c>
      <c r="CO133" s="911" t="s">
        <v>1325</v>
      </c>
      <c r="CP133" s="911" t="s">
        <v>1325</v>
      </c>
      <c r="CQ133" s="926"/>
      <c r="CR133" s="926"/>
      <c r="CS133" s="926"/>
      <c r="CT133" s="926"/>
      <c r="CU133" s="926"/>
      <c r="CV133" s="927">
        <v>2.4056142107881553</v>
      </c>
      <c r="CW133" s="926"/>
      <c r="CX133" s="922" t="s">
        <v>878</v>
      </c>
      <c r="CY133" s="923" t="s">
        <v>1471</v>
      </c>
      <c r="CZ133" s="1011" t="s">
        <v>1471</v>
      </c>
      <c r="DA133" s="1011" t="s">
        <v>1471</v>
      </c>
      <c r="DB133" s="922" t="s">
        <v>878</v>
      </c>
      <c r="DC133" s="923" t="s">
        <v>1471</v>
      </c>
      <c r="DD133" s="1016" t="s">
        <v>1471</v>
      </c>
      <c r="DE133" s="1016" t="s">
        <v>1471</v>
      </c>
      <c r="DF133" s="922" t="s">
        <v>878</v>
      </c>
      <c r="DG133" s="923" t="s">
        <v>1471</v>
      </c>
      <c r="DH133" s="922" t="s">
        <v>878</v>
      </c>
      <c r="DI133" s="924" t="s">
        <v>1471</v>
      </c>
    </row>
    <row r="134" spans="1:113">
      <c r="A134" s="952" t="s">
        <v>152</v>
      </c>
      <c r="B134" s="910" t="s">
        <v>659</v>
      </c>
      <c r="C134" s="910"/>
      <c r="D134" s="911" t="s">
        <v>1325</v>
      </c>
      <c r="E134" s="911" t="s">
        <v>1325</v>
      </c>
      <c r="F134" s="911" t="s">
        <v>1325</v>
      </c>
      <c r="G134" s="911" t="s">
        <v>1325</v>
      </c>
      <c r="H134" s="911">
        <v>10</v>
      </c>
      <c r="I134" s="911">
        <v>71</v>
      </c>
      <c r="J134" s="911" t="s">
        <v>1325</v>
      </c>
      <c r="K134" s="926"/>
      <c r="L134" s="926"/>
      <c r="M134" s="926"/>
      <c r="N134" s="926"/>
      <c r="O134" s="912">
        <v>0.44823329181057486</v>
      </c>
      <c r="P134" s="927">
        <v>1.0033765621353499</v>
      </c>
      <c r="Q134" s="912"/>
      <c r="R134" s="911" t="s">
        <v>1325</v>
      </c>
      <c r="S134" s="911" t="s">
        <v>1325</v>
      </c>
      <c r="T134" s="911" t="s">
        <v>1325</v>
      </c>
      <c r="U134" s="911" t="s">
        <v>1325</v>
      </c>
      <c r="V134" s="911" t="s">
        <v>1325</v>
      </c>
      <c r="W134" s="911" t="s">
        <v>1325</v>
      </c>
      <c r="X134" s="911" t="s">
        <v>1325</v>
      </c>
      <c r="Y134" s="916"/>
      <c r="Z134" s="917"/>
      <c r="AA134" s="917"/>
      <c r="AB134" s="917"/>
      <c r="AC134" s="917">
        <v>0</v>
      </c>
      <c r="AD134" s="917">
        <v>0.68</v>
      </c>
      <c r="AE134" s="918"/>
      <c r="AF134" s="911" t="s">
        <v>1325</v>
      </c>
      <c r="AG134" s="911" t="s">
        <v>1325</v>
      </c>
      <c r="AH134" s="911" t="s">
        <v>1325</v>
      </c>
      <c r="AI134" s="911" t="s">
        <v>1325</v>
      </c>
      <c r="AJ134" s="911" t="s">
        <v>1325</v>
      </c>
      <c r="AK134" s="911" t="s">
        <v>1325</v>
      </c>
      <c r="AL134" s="911" t="s">
        <v>1325</v>
      </c>
      <c r="AM134" s="916"/>
      <c r="AN134" s="917"/>
      <c r="AO134" s="917"/>
      <c r="AP134" s="917"/>
      <c r="AQ134" s="917">
        <v>1.63</v>
      </c>
      <c r="AR134" s="917">
        <v>1.66</v>
      </c>
      <c r="AS134" s="918"/>
      <c r="AT134" s="911" t="s">
        <v>1325</v>
      </c>
      <c r="AU134" s="911" t="s">
        <v>1325</v>
      </c>
      <c r="AV134" s="911" t="s">
        <v>1325</v>
      </c>
      <c r="AW134" s="911" t="s">
        <v>1325</v>
      </c>
      <c r="AX134" s="911" t="s">
        <v>1325</v>
      </c>
      <c r="AY134" s="911" t="s">
        <v>1325</v>
      </c>
      <c r="AZ134" s="911" t="s">
        <v>1325</v>
      </c>
      <c r="BA134" s="916"/>
      <c r="BB134" s="917"/>
      <c r="BC134" s="917"/>
      <c r="BD134" s="917"/>
      <c r="BE134" s="917">
        <v>0</v>
      </c>
      <c r="BF134" s="917">
        <v>1.25</v>
      </c>
      <c r="BG134" s="921"/>
      <c r="BH134" s="911" t="s">
        <v>1325</v>
      </c>
      <c r="BI134" s="911" t="s">
        <v>1325</v>
      </c>
      <c r="BJ134" s="911" t="s">
        <v>1325</v>
      </c>
      <c r="BK134" s="911" t="s">
        <v>1325</v>
      </c>
      <c r="BL134" s="911" t="s">
        <v>1325</v>
      </c>
      <c r="BM134" s="911">
        <v>16</v>
      </c>
      <c r="BN134" s="911" t="s">
        <v>1325</v>
      </c>
      <c r="BO134" s="926"/>
      <c r="BP134" s="926"/>
      <c r="BQ134" s="926"/>
      <c r="BR134" s="926"/>
      <c r="BS134" s="926">
        <v>0</v>
      </c>
      <c r="BT134" s="926">
        <v>2.7121010313309539</v>
      </c>
      <c r="BU134" s="926"/>
      <c r="BV134" s="911" t="s">
        <v>1325</v>
      </c>
      <c r="BW134" s="911" t="s">
        <v>1325</v>
      </c>
      <c r="BX134" s="911" t="s">
        <v>1325</v>
      </c>
      <c r="BY134" s="911" t="s">
        <v>1325</v>
      </c>
      <c r="BZ134" s="911" t="s">
        <v>1325</v>
      </c>
      <c r="CA134" s="911" t="s">
        <v>1325</v>
      </c>
      <c r="CB134" s="911" t="s">
        <v>1325</v>
      </c>
      <c r="CC134" s="916"/>
      <c r="CD134" s="917"/>
      <c r="CE134" s="917"/>
      <c r="CF134" s="917"/>
      <c r="CG134" s="917">
        <v>0</v>
      </c>
      <c r="CH134" s="917">
        <v>1.95</v>
      </c>
      <c r="CI134" s="921"/>
      <c r="CJ134" s="911" t="s">
        <v>1325</v>
      </c>
      <c r="CK134" s="911" t="s">
        <v>1325</v>
      </c>
      <c r="CL134" s="911" t="s">
        <v>1325</v>
      </c>
      <c r="CM134" s="911" t="s">
        <v>1325</v>
      </c>
      <c r="CN134" s="911" t="s">
        <v>1325</v>
      </c>
      <c r="CO134" s="911">
        <v>32</v>
      </c>
      <c r="CP134" s="911" t="s">
        <v>1325</v>
      </c>
      <c r="CQ134" s="926"/>
      <c r="CR134" s="926"/>
      <c r="CS134" s="926"/>
      <c r="CT134" s="926"/>
      <c r="CU134" s="926">
        <v>0.37163124112920048</v>
      </c>
      <c r="CV134" s="927">
        <v>0.57338043194425392</v>
      </c>
      <c r="CW134" s="926"/>
      <c r="CX134" s="922" t="s">
        <v>878</v>
      </c>
      <c r="CY134" s="923" t="s">
        <v>1471</v>
      </c>
      <c r="CZ134" s="1011" t="s">
        <v>1471</v>
      </c>
      <c r="DA134" s="1011" t="s">
        <v>1471</v>
      </c>
      <c r="DB134" s="922" t="s">
        <v>878</v>
      </c>
      <c r="DC134" s="923" t="s">
        <v>1471</v>
      </c>
      <c r="DD134" s="1016" t="s">
        <v>1471</v>
      </c>
      <c r="DE134" s="1016" t="s">
        <v>1471</v>
      </c>
      <c r="DF134" s="922" t="s">
        <v>878</v>
      </c>
      <c r="DG134" s="923" t="s">
        <v>1471</v>
      </c>
      <c r="DH134" s="922" t="s">
        <v>878</v>
      </c>
      <c r="DI134" s="924" t="s">
        <v>1471</v>
      </c>
    </row>
    <row r="135" spans="1:113">
      <c r="A135" s="952" t="s">
        <v>30</v>
      </c>
      <c r="B135" s="910" t="s">
        <v>657</v>
      </c>
      <c r="C135" s="910"/>
      <c r="D135" s="911" t="s">
        <v>1325</v>
      </c>
      <c r="E135" s="911" t="s">
        <v>1325</v>
      </c>
      <c r="F135" s="911" t="s">
        <v>1325</v>
      </c>
      <c r="G135" s="911" t="s">
        <v>1325</v>
      </c>
      <c r="H135" s="911" t="s">
        <v>1325</v>
      </c>
      <c r="I135" s="911">
        <v>40</v>
      </c>
      <c r="J135" s="911" t="s">
        <v>1325</v>
      </c>
      <c r="K135" s="926"/>
      <c r="L135" s="926"/>
      <c r="M135" s="926"/>
      <c r="N135" s="926"/>
      <c r="O135" s="912">
        <v>1.6663042732823048</v>
      </c>
      <c r="P135" s="927">
        <v>1.2289329806186238</v>
      </c>
      <c r="Q135" s="912">
        <v>0.91297573749764938</v>
      </c>
      <c r="R135" s="911" t="s">
        <v>1325</v>
      </c>
      <c r="S135" s="911" t="s">
        <v>1325</v>
      </c>
      <c r="T135" s="911" t="s">
        <v>1325</v>
      </c>
      <c r="U135" s="911" t="s">
        <v>1325</v>
      </c>
      <c r="V135" s="911" t="s">
        <v>1325</v>
      </c>
      <c r="W135" s="911" t="s">
        <v>1325</v>
      </c>
      <c r="X135" s="911" t="s">
        <v>1325</v>
      </c>
      <c r="Y135" s="916"/>
      <c r="Z135" s="917"/>
      <c r="AA135" s="917"/>
      <c r="AB135" s="917"/>
      <c r="AC135" s="917">
        <v>0</v>
      </c>
      <c r="AD135" s="917">
        <v>0</v>
      </c>
      <c r="AE135" s="918">
        <v>7.13</v>
      </c>
      <c r="AF135" s="911" t="s">
        <v>1325</v>
      </c>
      <c r="AG135" s="911" t="s">
        <v>1325</v>
      </c>
      <c r="AH135" s="911" t="s">
        <v>1325</v>
      </c>
      <c r="AI135" s="911" t="s">
        <v>1325</v>
      </c>
      <c r="AJ135" s="911" t="s">
        <v>1325</v>
      </c>
      <c r="AK135" s="911" t="s">
        <v>1325</v>
      </c>
      <c r="AL135" s="911" t="s">
        <v>1325</v>
      </c>
      <c r="AM135" s="916"/>
      <c r="AN135" s="917"/>
      <c r="AO135" s="917"/>
      <c r="AP135" s="917"/>
      <c r="AQ135" s="917">
        <v>5.23</v>
      </c>
      <c r="AR135" s="917">
        <v>0.52</v>
      </c>
      <c r="AS135" s="918">
        <v>0</v>
      </c>
      <c r="AT135" s="911" t="s">
        <v>1325</v>
      </c>
      <c r="AU135" s="911" t="s">
        <v>1325</v>
      </c>
      <c r="AV135" s="911" t="s">
        <v>1325</v>
      </c>
      <c r="AW135" s="911" t="s">
        <v>1325</v>
      </c>
      <c r="AX135" s="911" t="s">
        <v>1325</v>
      </c>
      <c r="AY135" s="911" t="s">
        <v>1325</v>
      </c>
      <c r="AZ135" s="911" t="s">
        <v>1325</v>
      </c>
      <c r="BA135" s="916"/>
      <c r="BB135" s="917"/>
      <c r="BC135" s="917"/>
      <c r="BD135" s="917"/>
      <c r="BE135" s="917">
        <v>0</v>
      </c>
      <c r="BF135" s="917">
        <v>1.01</v>
      </c>
      <c r="BG135" s="921">
        <v>0</v>
      </c>
      <c r="BH135" s="911" t="s">
        <v>1325</v>
      </c>
      <c r="BI135" s="911" t="s">
        <v>1325</v>
      </c>
      <c r="BJ135" s="911" t="s">
        <v>1325</v>
      </c>
      <c r="BK135" s="911" t="s">
        <v>1325</v>
      </c>
      <c r="BL135" s="911" t="s">
        <v>1325</v>
      </c>
      <c r="BM135" s="911" t="s">
        <v>1325</v>
      </c>
      <c r="BN135" s="911" t="s">
        <v>1325</v>
      </c>
      <c r="BO135" s="926"/>
      <c r="BP135" s="926"/>
      <c r="BQ135" s="926"/>
      <c r="BR135" s="926"/>
      <c r="BS135" s="926">
        <v>5.2265798681640563</v>
      </c>
      <c r="BT135" s="926">
        <v>0.51618369534349751</v>
      </c>
      <c r="BU135" s="926">
        <v>0</v>
      </c>
      <c r="BV135" s="911" t="s">
        <v>1325</v>
      </c>
      <c r="BW135" s="911" t="s">
        <v>1325</v>
      </c>
      <c r="BX135" s="911" t="s">
        <v>1325</v>
      </c>
      <c r="BY135" s="911" t="s">
        <v>1325</v>
      </c>
      <c r="BZ135" s="911" t="s">
        <v>1325</v>
      </c>
      <c r="CA135" s="911" t="s">
        <v>1325</v>
      </c>
      <c r="CB135" s="911" t="s">
        <v>1325</v>
      </c>
      <c r="CC135" s="916"/>
      <c r="CD135" s="917"/>
      <c r="CE135" s="917"/>
      <c r="CF135" s="917"/>
      <c r="CG135" s="917">
        <v>0</v>
      </c>
      <c r="CH135" s="917">
        <v>1.57</v>
      </c>
      <c r="CI135" s="921">
        <v>0</v>
      </c>
      <c r="CJ135" s="911" t="s">
        <v>1325</v>
      </c>
      <c r="CK135" s="911" t="s">
        <v>1325</v>
      </c>
      <c r="CL135" s="911" t="s">
        <v>1325</v>
      </c>
      <c r="CM135" s="911" t="s">
        <v>1325</v>
      </c>
      <c r="CN135" s="911" t="s">
        <v>1325</v>
      </c>
      <c r="CO135" s="911">
        <v>22</v>
      </c>
      <c r="CP135" s="911" t="s">
        <v>1325</v>
      </c>
      <c r="CQ135" s="926"/>
      <c r="CR135" s="926"/>
      <c r="CS135" s="926"/>
      <c r="CT135" s="926"/>
      <c r="CU135" s="926">
        <v>1.4254308731356515</v>
      </c>
      <c r="CV135" s="927">
        <v>1.8926735495928249</v>
      </c>
      <c r="CW135" s="926">
        <v>0</v>
      </c>
      <c r="CX135" s="922" t="s">
        <v>878</v>
      </c>
      <c r="CY135" s="923" t="s">
        <v>1471</v>
      </c>
      <c r="CZ135" s="1011" t="s">
        <v>1471</v>
      </c>
      <c r="DA135" s="1011" t="s">
        <v>1471</v>
      </c>
      <c r="DB135" s="922" t="s">
        <v>878</v>
      </c>
      <c r="DC135" s="923" t="s">
        <v>1471</v>
      </c>
      <c r="DD135" s="1016" t="s">
        <v>1471</v>
      </c>
      <c r="DE135" s="1016" t="s">
        <v>1471</v>
      </c>
      <c r="DF135" s="922" t="s">
        <v>878</v>
      </c>
      <c r="DG135" s="923" t="s">
        <v>1471</v>
      </c>
      <c r="DH135" s="922" t="s">
        <v>878</v>
      </c>
      <c r="DI135" s="924" t="s">
        <v>1471</v>
      </c>
    </row>
    <row r="136" spans="1:113">
      <c r="A136" s="952" t="s">
        <v>9</v>
      </c>
      <c r="B136" s="910" t="s">
        <v>524</v>
      </c>
      <c r="C136" s="910"/>
      <c r="D136" s="911" t="s">
        <v>1325</v>
      </c>
      <c r="E136" s="911" t="s">
        <v>1325</v>
      </c>
      <c r="F136" s="911" t="s">
        <v>1325</v>
      </c>
      <c r="G136" s="911" t="s">
        <v>1325</v>
      </c>
      <c r="H136" s="911" t="s">
        <v>1325</v>
      </c>
      <c r="I136" s="911">
        <v>56</v>
      </c>
      <c r="J136" s="911" t="s">
        <v>1325</v>
      </c>
      <c r="K136" s="926"/>
      <c r="L136" s="926"/>
      <c r="M136" s="926"/>
      <c r="N136" s="926"/>
      <c r="O136" s="912">
        <v>1.2752312696591095</v>
      </c>
      <c r="P136" s="927">
        <v>1.0980617264758872</v>
      </c>
      <c r="Q136" s="912">
        <v>0</v>
      </c>
      <c r="R136" s="911" t="s">
        <v>1325</v>
      </c>
      <c r="S136" s="911" t="s">
        <v>1325</v>
      </c>
      <c r="T136" s="911" t="s">
        <v>1325</v>
      </c>
      <c r="U136" s="911" t="s">
        <v>1325</v>
      </c>
      <c r="V136" s="911" t="s">
        <v>1325</v>
      </c>
      <c r="W136" s="911" t="s">
        <v>1325</v>
      </c>
      <c r="X136" s="911" t="s">
        <v>1325</v>
      </c>
      <c r="Y136" s="916"/>
      <c r="Z136" s="917"/>
      <c r="AA136" s="917"/>
      <c r="AB136" s="917"/>
      <c r="AC136" s="917">
        <v>0</v>
      </c>
      <c r="AD136" s="917">
        <v>0.78</v>
      </c>
      <c r="AE136" s="918">
        <v>0</v>
      </c>
      <c r="AF136" s="911" t="s">
        <v>1325</v>
      </c>
      <c r="AG136" s="911" t="s">
        <v>1325</v>
      </c>
      <c r="AH136" s="911" t="s">
        <v>1325</v>
      </c>
      <c r="AI136" s="911" t="s">
        <v>1325</v>
      </c>
      <c r="AJ136" s="911" t="s">
        <v>1325</v>
      </c>
      <c r="AK136" s="911" t="s">
        <v>1325</v>
      </c>
      <c r="AL136" s="911" t="s">
        <v>1325</v>
      </c>
      <c r="AM136" s="916"/>
      <c r="AN136" s="917"/>
      <c r="AO136" s="917"/>
      <c r="AP136" s="917"/>
      <c r="AQ136" s="917">
        <v>0.99</v>
      </c>
      <c r="AR136" s="917">
        <v>0.34</v>
      </c>
      <c r="AS136" s="918">
        <v>0</v>
      </c>
      <c r="AT136" s="911" t="s">
        <v>1325</v>
      </c>
      <c r="AU136" s="911" t="s">
        <v>1325</v>
      </c>
      <c r="AV136" s="911" t="s">
        <v>1325</v>
      </c>
      <c r="AW136" s="911" t="s">
        <v>1325</v>
      </c>
      <c r="AX136" s="911" t="s">
        <v>1325</v>
      </c>
      <c r="AY136" s="911" t="s">
        <v>1325</v>
      </c>
      <c r="AZ136" s="911" t="s">
        <v>1325</v>
      </c>
      <c r="BA136" s="916"/>
      <c r="BB136" s="917"/>
      <c r="BC136" s="917"/>
      <c r="BD136" s="917"/>
      <c r="BE136" s="917">
        <v>0</v>
      </c>
      <c r="BF136" s="917">
        <v>0.48</v>
      </c>
      <c r="BG136" s="921">
        <v>0</v>
      </c>
      <c r="BH136" s="911" t="s">
        <v>1325</v>
      </c>
      <c r="BI136" s="911" t="s">
        <v>1325</v>
      </c>
      <c r="BJ136" s="911" t="s">
        <v>1325</v>
      </c>
      <c r="BK136" s="911" t="s">
        <v>1325</v>
      </c>
      <c r="BL136" s="911" t="s">
        <v>1325</v>
      </c>
      <c r="BM136" s="911">
        <v>13</v>
      </c>
      <c r="BN136" s="911" t="s">
        <v>1325</v>
      </c>
      <c r="BO136" s="926"/>
      <c r="BP136" s="926"/>
      <c r="BQ136" s="926"/>
      <c r="BR136" s="926"/>
      <c r="BS136" s="926">
        <v>1.696818176460287</v>
      </c>
      <c r="BT136" s="926">
        <v>1.5899613451718553</v>
      </c>
      <c r="BU136" s="926">
        <v>0</v>
      </c>
      <c r="BV136" s="911" t="s">
        <v>1325</v>
      </c>
      <c r="BW136" s="911" t="s">
        <v>1325</v>
      </c>
      <c r="BX136" s="911" t="s">
        <v>1325</v>
      </c>
      <c r="BY136" s="911" t="s">
        <v>1325</v>
      </c>
      <c r="BZ136" s="911" t="s">
        <v>1325</v>
      </c>
      <c r="CA136" s="911" t="s">
        <v>1325</v>
      </c>
      <c r="CB136" s="911" t="s">
        <v>1325</v>
      </c>
      <c r="CC136" s="916"/>
      <c r="CD136" s="917"/>
      <c r="CE136" s="917"/>
      <c r="CF136" s="917"/>
      <c r="CG136" s="917">
        <v>8.82</v>
      </c>
      <c r="CH136" s="917">
        <v>0.31</v>
      </c>
      <c r="CI136" s="921">
        <v>0</v>
      </c>
      <c r="CJ136" s="911" t="s">
        <v>1325</v>
      </c>
      <c r="CK136" s="911" t="s">
        <v>1325</v>
      </c>
      <c r="CL136" s="911" t="s">
        <v>1325</v>
      </c>
      <c r="CM136" s="911" t="s">
        <v>1325</v>
      </c>
      <c r="CN136" s="911" t="s">
        <v>1325</v>
      </c>
      <c r="CO136" s="911">
        <v>22</v>
      </c>
      <c r="CP136" s="911" t="s">
        <v>1325</v>
      </c>
      <c r="CQ136" s="926"/>
      <c r="CR136" s="926"/>
      <c r="CS136" s="926"/>
      <c r="CT136" s="926"/>
      <c r="CU136" s="926">
        <v>0</v>
      </c>
      <c r="CV136" s="927">
        <v>0.80965075303392386</v>
      </c>
      <c r="CW136" s="926">
        <v>0</v>
      </c>
      <c r="CX136" s="922" t="s">
        <v>878</v>
      </c>
      <c r="CY136" s="923" t="s">
        <v>1471</v>
      </c>
      <c r="CZ136" s="1011" t="s">
        <v>1471</v>
      </c>
      <c r="DA136" s="1011" t="s">
        <v>1471</v>
      </c>
      <c r="DB136" s="922" t="s">
        <v>878</v>
      </c>
      <c r="DC136" s="923" t="s">
        <v>1471</v>
      </c>
      <c r="DD136" s="1016" t="s">
        <v>1471</v>
      </c>
      <c r="DE136" s="1016" t="s">
        <v>1471</v>
      </c>
      <c r="DF136" s="922" t="s">
        <v>878</v>
      </c>
      <c r="DG136" s="923" t="s">
        <v>1471</v>
      </c>
      <c r="DH136" s="922" t="s">
        <v>878</v>
      </c>
      <c r="DI136" s="924" t="s">
        <v>1471</v>
      </c>
    </row>
    <row r="137" spans="1:113">
      <c r="A137" s="952" t="s">
        <v>264</v>
      </c>
      <c r="B137" s="910" t="s">
        <v>809</v>
      </c>
      <c r="C137" s="910"/>
      <c r="D137" s="911" t="s">
        <v>1325</v>
      </c>
      <c r="E137" s="911" t="s">
        <v>1325</v>
      </c>
      <c r="F137" s="911" t="s">
        <v>1325</v>
      </c>
      <c r="G137" s="911" t="s">
        <v>1325</v>
      </c>
      <c r="H137" s="911">
        <v>17</v>
      </c>
      <c r="I137" s="911">
        <v>105</v>
      </c>
      <c r="J137" s="911" t="s">
        <v>1325</v>
      </c>
      <c r="K137" s="926"/>
      <c r="L137" s="926"/>
      <c r="M137" s="926"/>
      <c r="N137" s="926"/>
      <c r="O137" s="912">
        <v>0.60194739750550363</v>
      </c>
      <c r="P137" s="927">
        <v>1.3968487846728264</v>
      </c>
      <c r="Q137" s="912">
        <v>1.6860970794189589</v>
      </c>
      <c r="R137" s="911" t="s">
        <v>1325</v>
      </c>
      <c r="S137" s="911" t="s">
        <v>1325</v>
      </c>
      <c r="T137" s="911" t="s">
        <v>1325</v>
      </c>
      <c r="U137" s="911" t="s">
        <v>1325</v>
      </c>
      <c r="V137" s="911" t="s">
        <v>1325</v>
      </c>
      <c r="W137" s="911" t="s">
        <v>1325</v>
      </c>
      <c r="X137" s="911" t="s">
        <v>1325</v>
      </c>
      <c r="Y137" s="916"/>
      <c r="Z137" s="917"/>
      <c r="AA137" s="917"/>
      <c r="AB137" s="917"/>
      <c r="AC137" s="917">
        <v>0</v>
      </c>
      <c r="AD137" s="917">
        <v>1.39</v>
      </c>
      <c r="AE137" s="918">
        <v>0</v>
      </c>
      <c r="AF137" s="911" t="s">
        <v>1325</v>
      </c>
      <c r="AG137" s="911" t="s">
        <v>1325</v>
      </c>
      <c r="AH137" s="911" t="s">
        <v>1325</v>
      </c>
      <c r="AI137" s="911" t="s">
        <v>1325</v>
      </c>
      <c r="AJ137" s="911" t="s">
        <v>1325</v>
      </c>
      <c r="AK137" s="911" t="s">
        <v>1325</v>
      </c>
      <c r="AL137" s="911" t="s">
        <v>1325</v>
      </c>
      <c r="AM137" s="916"/>
      <c r="AN137" s="917"/>
      <c r="AO137" s="917"/>
      <c r="AP137" s="917"/>
      <c r="AQ137" s="917">
        <v>1.08</v>
      </c>
      <c r="AR137" s="917">
        <v>2.5</v>
      </c>
      <c r="AS137" s="918">
        <v>0</v>
      </c>
      <c r="AT137" s="911" t="s">
        <v>1325</v>
      </c>
      <c r="AU137" s="911" t="s">
        <v>1325</v>
      </c>
      <c r="AV137" s="911" t="s">
        <v>1325</v>
      </c>
      <c r="AW137" s="911" t="s">
        <v>1325</v>
      </c>
      <c r="AX137" s="911" t="s">
        <v>1325</v>
      </c>
      <c r="AY137" s="914">
        <v>10</v>
      </c>
      <c r="AZ137" s="911" t="s">
        <v>1325</v>
      </c>
      <c r="BA137" s="916"/>
      <c r="BB137" s="917"/>
      <c r="BC137" s="917"/>
      <c r="BD137" s="917"/>
      <c r="BE137" s="917">
        <v>0</v>
      </c>
      <c r="BF137" s="917">
        <v>3.77</v>
      </c>
      <c r="BG137" s="921">
        <v>2.66</v>
      </c>
      <c r="BH137" s="911" t="s">
        <v>1325</v>
      </c>
      <c r="BI137" s="911" t="s">
        <v>1325</v>
      </c>
      <c r="BJ137" s="911" t="s">
        <v>1325</v>
      </c>
      <c r="BK137" s="911" t="s">
        <v>1325</v>
      </c>
      <c r="BL137" s="911" t="s">
        <v>1325</v>
      </c>
      <c r="BM137" s="911">
        <v>33</v>
      </c>
      <c r="BN137" s="911" t="s">
        <v>1325</v>
      </c>
      <c r="BO137" s="926"/>
      <c r="BP137" s="926"/>
      <c r="BQ137" s="926"/>
      <c r="BR137" s="926"/>
      <c r="BS137" s="926">
        <v>0.37601663407991637</v>
      </c>
      <c r="BT137" s="926">
        <v>2.4694892206481804</v>
      </c>
      <c r="BU137" s="926">
        <v>2.1628413756010403</v>
      </c>
      <c r="BV137" s="911" t="s">
        <v>1325</v>
      </c>
      <c r="BW137" s="911" t="s">
        <v>1325</v>
      </c>
      <c r="BX137" s="911" t="s">
        <v>1325</v>
      </c>
      <c r="BY137" s="911" t="s">
        <v>1325</v>
      </c>
      <c r="BZ137" s="911" t="s">
        <v>1325</v>
      </c>
      <c r="CA137" s="911" t="s">
        <v>1325</v>
      </c>
      <c r="CB137" s="911" t="s">
        <v>1325</v>
      </c>
      <c r="CC137" s="916"/>
      <c r="CD137" s="917"/>
      <c r="CE137" s="917"/>
      <c r="CF137" s="917"/>
      <c r="CG137" s="917">
        <v>2.4300000000000002</v>
      </c>
      <c r="CH137" s="917">
        <v>1.1100000000000001</v>
      </c>
      <c r="CI137" s="921">
        <v>0</v>
      </c>
      <c r="CJ137" s="911" t="s">
        <v>1325</v>
      </c>
      <c r="CK137" s="911" t="s">
        <v>1325</v>
      </c>
      <c r="CL137" s="911" t="s">
        <v>1325</v>
      </c>
      <c r="CM137" s="911" t="s">
        <v>1325</v>
      </c>
      <c r="CN137" s="911">
        <v>10</v>
      </c>
      <c r="CO137" s="911">
        <v>37</v>
      </c>
      <c r="CP137" s="911" t="s">
        <v>1325</v>
      </c>
      <c r="CQ137" s="926"/>
      <c r="CR137" s="926"/>
      <c r="CS137" s="926"/>
      <c r="CT137" s="926"/>
      <c r="CU137" s="926">
        <v>0.81518004588423898</v>
      </c>
      <c r="CV137" s="927">
        <v>0.7505437760462107</v>
      </c>
      <c r="CW137" s="926">
        <v>1.6395758965657161</v>
      </c>
      <c r="CX137" s="922" t="s">
        <v>878</v>
      </c>
      <c r="CY137" s="923" t="s">
        <v>1471</v>
      </c>
      <c r="CZ137" s="1011" t="s">
        <v>1471</v>
      </c>
      <c r="DA137" s="1011" t="s">
        <v>1471</v>
      </c>
      <c r="DB137" s="922" t="s">
        <v>878</v>
      </c>
      <c r="DC137" s="923" t="s">
        <v>1471</v>
      </c>
      <c r="DD137" s="1016" t="s">
        <v>1471</v>
      </c>
      <c r="DE137" s="1016" t="s">
        <v>1471</v>
      </c>
      <c r="DF137" s="922" t="s">
        <v>878</v>
      </c>
      <c r="DG137" s="923" t="s">
        <v>1471</v>
      </c>
      <c r="DH137" s="922" t="s">
        <v>878</v>
      </c>
      <c r="DI137" s="924" t="s">
        <v>1471</v>
      </c>
    </row>
    <row r="138" spans="1:113">
      <c r="A138" s="952" t="s">
        <v>1145</v>
      </c>
      <c r="B138" s="910" t="s">
        <v>538</v>
      </c>
      <c r="C138" s="910"/>
      <c r="D138" s="911" t="s">
        <v>1325</v>
      </c>
      <c r="E138" s="911" t="s">
        <v>1325</v>
      </c>
      <c r="F138" s="911" t="s">
        <v>1325</v>
      </c>
      <c r="G138" s="911" t="s">
        <v>1325</v>
      </c>
      <c r="H138" s="911" t="s">
        <v>1325</v>
      </c>
      <c r="I138" s="911">
        <v>15</v>
      </c>
      <c r="J138" s="911" t="s">
        <v>1325</v>
      </c>
      <c r="K138" s="926"/>
      <c r="L138" s="926"/>
      <c r="M138" s="926"/>
      <c r="N138" s="926"/>
      <c r="O138" s="912">
        <v>1.4844605753176725</v>
      </c>
      <c r="P138" s="927">
        <v>1.2172044325327627</v>
      </c>
      <c r="Q138" s="912"/>
      <c r="R138" s="911" t="s">
        <v>1325</v>
      </c>
      <c r="S138" s="911" t="s">
        <v>1325</v>
      </c>
      <c r="T138" s="911" t="s">
        <v>1325</v>
      </c>
      <c r="U138" s="911" t="s">
        <v>1325</v>
      </c>
      <c r="V138" s="911" t="s">
        <v>1325</v>
      </c>
      <c r="W138" s="911" t="s">
        <v>1325</v>
      </c>
      <c r="X138" s="911" t="s">
        <v>1325</v>
      </c>
      <c r="Y138" s="916"/>
      <c r="Z138" s="917"/>
      <c r="AA138" s="917"/>
      <c r="AB138" s="917"/>
      <c r="AC138" s="917">
        <v>0</v>
      </c>
      <c r="AD138" s="917">
        <v>3.42</v>
      </c>
      <c r="AE138" s="918"/>
      <c r="AF138" s="911" t="s">
        <v>1325</v>
      </c>
      <c r="AG138" s="911" t="s">
        <v>1325</v>
      </c>
      <c r="AH138" s="911" t="s">
        <v>1325</v>
      </c>
      <c r="AI138" s="911" t="s">
        <v>1325</v>
      </c>
      <c r="AJ138" s="911" t="s">
        <v>1325</v>
      </c>
      <c r="AK138" s="911" t="s">
        <v>1325</v>
      </c>
      <c r="AL138" s="911" t="s">
        <v>1325</v>
      </c>
      <c r="AM138" s="916"/>
      <c r="AN138" s="917"/>
      <c r="AO138" s="917"/>
      <c r="AP138" s="917"/>
      <c r="AQ138" s="917">
        <v>2.82</v>
      </c>
      <c r="AR138" s="917">
        <v>0.96</v>
      </c>
      <c r="AS138" s="918"/>
      <c r="AT138" s="911" t="s">
        <v>1325</v>
      </c>
      <c r="AU138" s="911" t="s">
        <v>1325</v>
      </c>
      <c r="AV138" s="911" t="s">
        <v>1325</v>
      </c>
      <c r="AW138" s="911" t="s">
        <v>1325</v>
      </c>
      <c r="AX138" s="911" t="s">
        <v>1325</v>
      </c>
      <c r="AY138" s="911" t="s">
        <v>1325</v>
      </c>
      <c r="AZ138" s="911" t="s">
        <v>1325</v>
      </c>
      <c r="BA138" s="916"/>
      <c r="BB138" s="917"/>
      <c r="BC138" s="917"/>
      <c r="BD138" s="917"/>
      <c r="BE138" s="917">
        <v>0</v>
      </c>
      <c r="BF138" s="917">
        <v>0</v>
      </c>
      <c r="BG138" s="921"/>
      <c r="BH138" s="911" t="s">
        <v>1325</v>
      </c>
      <c r="BI138" s="911" t="s">
        <v>1325</v>
      </c>
      <c r="BJ138" s="911" t="s">
        <v>1325</v>
      </c>
      <c r="BK138" s="911" t="s">
        <v>1325</v>
      </c>
      <c r="BL138" s="911" t="s">
        <v>1325</v>
      </c>
      <c r="BM138" s="911" t="s">
        <v>1325</v>
      </c>
      <c r="BN138" s="911" t="s">
        <v>1325</v>
      </c>
      <c r="BO138" s="926"/>
      <c r="BP138" s="926"/>
      <c r="BQ138" s="926"/>
      <c r="BR138" s="926"/>
      <c r="BS138" s="926">
        <v>2.8206436478099177</v>
      </c>
      <c r="BT138" s="926">
        <v>0.9564750628643256</v>
      </c>
      <c r="BU138" s="926"/>
      <c r="BV138" s="911" t="s">
        <v>1325</v>
      </c>
      <c r="BW138" s="911" t="s">
        <v>1325</v>
      </c>
      <c r="BX138" s="911" t="s">
        <v>1325</v>
      </c>
      <c r="BY138" s="911" t="s">
        <v>1325</v>
      </c>
      <c r="BZ138" s="911" t="s">
        <v>1325</v>
      </c>
      <c r="CA138" s="911" t="s">
        <v>1325</v>
      </c>
      <c r="CB138" s="911" t="s">
        <v>1325</v>
      </c>
      <c r="CC138" s="916"/>
      <c r="CD138" s="917"/>
      <c r="CE138" s="917"/>
      <c r="CF138" s="917"/>
      <c r="CG138" s="917">
        <v>17.82</v>
      </c>
      <c r="CH138" s="917">
        <v>0</v>
      </c>
      <c r="CI138" s="921"/>
      <c r="CJ138" s="911" t="s">
        <v>1325</v>
      </c>
      <c r="CK138" s="911" t="s">
        <v>1325</v>
      </c>
      <c r="CL138" s="911" t="s">
        <v>1325</v>
      </c>
      <c r="CM138" s="911" t="s">
        <v>1325</v>
      </c>
      <c r="CN138" s="911" t="s">
        <v>1325</v>
      </c>
      <c r="CO138" s="911" t="s">
        <v>1325</v>
      </c>
      <c r="CP138" s="911" t="s">
        <v>1325</v>
      </c>
      <c r="CQ138" s="926"/>
      <c r="CR138" s="926"/>
      <c r="CS138" s="926"/>
      <c r="CT138" s="926"/>
      <c r="CU138" s="926">
        <v>0</v>
      </c>
      <c r="CV138" s="927">
        <v>1.2176565758310414</v>
      </c>
      <c r="CW138" s="926"/>
      <c r="CX138" s="922" t="s">
        <v>878</v>
      </c>
      <c r="CY138" s="923" t="s">
        <v>1471</v>
      </c>
      <c r="CZ138" s="1011" t="s">
        <v>1471</v>
      </c>
      <c r="DA138" s="1011" t="s">
        <v>1471</v>
      </c>
      <c r="DB138" s="922" t="s">
        <v>878</v>
      </c>
      <c r="DC138" s="923" t="s">
        <v>1471</v>
      </c>
      <c r="DD138" s="1016" t="s">
        <v>1471</v>
      </c>
      <c r="DE138" s="1016" t="s">
        <v>1471</v>
      </c>
      <c r="DF138" s="922" t="s">
        <v>878</v>
      </c>
      <c r="DG138" s="923" t="s">
        <v>1471</v>
      </c>
      <c r="DH138" s="922" t="s">
        <v>878</v>
      </c>
      <c r="DI138" s="924" t="s">
        <v>1471</v>
      </c>
    </row>
    <row r="139" spans="1:113">
      <c r="A139" s="952" t="s">
        <v>206</v>
      </c>
      <c r="B139" s="910" t="s">
        <v>782</v>
      </c>
      <c r="C139" s="910"/>
      <c r="D139" s="911" t="s">
        <v>1325</v>
      </c>
      <c r="E139" s="911" t="s">
        <v>1325</v>
      </c>
      <c r="F139" s="911" t="s">
        <v>1325</v>
      </c>
      <c r="G139" s="911" t="s">
        <v>1325</v>
      </c>
      <c r="H139" s="911">
        <v>10</v>
      </c>
      <c r="I139" s="911">
        <v>110</v>
      </c>
      <c r="J139" s="911" t="s">
        <v>1325</v>
      </c>
      <c r="K139" s="926"/>
      <c r="L139" s="926"/>
      <c r="M139" s="926"/>
      <c r="N139" s="926"/>
      <c r="O139" s="912">
        <v>0.82082271404793872</v>
      </c>
      <c r="P139" s="927">
        <v>1.4892443562177786</v>
      </c>
      <c r="Q139" s="912">
        <v>1.0337637442151975</v>
      </c>
      <c r="R139" s="911" t="s">
        <v>1325</v>
      </c>
      <c r="S139" s="911" t="s">
        <v>1325</v>
      </c>
      <c r="T139" s="911" t="s">
        <v>1325</v>
      </c>
      <c r="U139" s="911" t="s">
        <v>1325</v>
      </c>
      <c r="V139" s="911" t="s">
        <v>1325</v>
      </c>
      <c r="W139" s="914">
        <v>10</v>
      </c>
      <c r="X139" s="911" t="s">
        <v>1325</v>
      </c>
      <c r="Y139" s="916"/>
      <c r="Z139" s="917"/>
      <c r="AA139" s="917"/>
      <c r="AB139" s="917"/>
      <c r="AC139" s="917">
        <v>0</v>
      </c>
      <c r="AD139" s="917">
        <v>2.23</v>
      </c>
      <c r="AE139" s="918">
        <v>4.49</v>
      </c>
      <c r="AF139" s="911" t="s">
        <v>1325</v>
      </c>
      <c r="AG139" s="911" t="s">
        <v>1325</v>
      </c>
      <c r="AH139" s="911" t="s">
        <v>1325</v>
      </c>
      <c r="AI139" s="911" t="s">
        <v>1325</v>
      </c>
      <c r="AJ139" s="911" t="s">
        <v>1325</v>
      </c>
      <c r="AK139" s="914">
        <v>10</v>
      </c>
      <c r="AL139" s="911" t="s">
        <v>1325</v>
      </c>
      <c r="AM139" s="916"/>
      <c r="AN139" s="917"/>
      <c r="AO139" s="917"/>
      <c r="AP139" s="917"/>
      <c r="AQ139" s="917">
        <v>1.1000000000000001</v>
      </c>
      <c r="AR139" s="917">
        <v>2.4500000000000002</v>
      </c>
      <c r="AS139" s="918">
        <v>0</v>
      </c>
      <c r="AT139" s="911" t="s">
        <v>1325</v>
      </c>
      <c r="AU139" s="911" t="s">
        <v>1325</v>
      </c>
      <c r="AV139" s="911" t="s">
        <v>1325</v>
      </c>
      <c r="AW139" s="911" t="s">
        <v>1325</v>
      </c>
      <c r="AX139" s="911" t="s">
        <v>1325</v>
      </c>
      <c r="AY139" s="911" t="s">
        <v>1325</v>
      </c>
      <c r="AZ139" s="911" t="s">
        <v>1325</v>
      </c>
      <c r="BA139" s="916"/>
      <c r="BB139" s="917"/>
      <c r="BC139" s="917"/>
      <c r="BD139" s="917"/>
      <c r="BE139" s="917">
        <v>0</v>
      </c>
      <c r="BF139" s="917">
        <v>1.25</v>
      </c>
      <c r="BG139" s="921">
        <v>0</v>
      </c>
      <c r="BH139" s="911" t="s">
        <v>1325</v>
      </c>
      <c r="BI139" s="911" t="s">
        <v>1325</v>
      </c>
      <c r="BJ139" s="911" t="s">
        <v>1325</v>
      </c>
      <c r="BK139" s="911" t="s">
        <v>1325</v>
      </c>
      <c r="BL139" s="911" t="s">
        <v>1325</v>
      </c>
      <c r="BM139" s="911">
        <v>26</v>
      </c>
      <c r="BN139" s="911" t="s">
        <v>1325</v>
      </c>
      <c r="BO139" s="926"/>
      <c r="BP139" s="926"/>
      <c r="BQ139" s="926"/>
      <c r="BR139" s="926"/>
      <c r="BS139" s="926">
        <v>1.3477333027826186</v>
      </c>
      <c r="BT139" s="926">
        <v>1.0207760772665908</v>
      </c>
      <c r="BU139" s="926">
        <v>1.703447050212878</v>
      </c>
      <c r="BV139" s="911" t="s">
        <v>1325</v>
      </c>
      <c r="BW139" s="911" t="s">
        <v>1325</v>
      </c>
      <c r="BX139" s="911" t="s">
        <v>1325</v>
      </c>
      <c r="BY139" s="911" t="s">
        <v>1325</v>
      </c>
      <c r="BZ139" s="911" t="s">
        <v>1325</v>
      </c>
      <c r="CA139" s="911" t="s">
        <v>1325</v>
      </c>
      <c r="CB139" s="911" t="s">
        <v>1325</v>
      </c>
      <c r="CC139" s="916"/>
      <c r="CD139" s="917"/>
      <c r="CE139" s="917"/>
      <c r="CF139" s="917"/>
      <c r="CG139" s="917">
        <v>3.66</v>
      </c>
      <c r="CH139" s="917">
        <v>0.74</v>
      </c>
      <c r="CI139" s="921">
        <v>0</v>
      </c>
      <c r="CJ139" s="911" t="s">
        <v>1325</v>
      </c>
      <c r="CK139" s="911" t="s">
        <v>1325</v>
      </c>
      <c r="CL139" s="911" t="s">
        <v>1325</v>
      </c>
      <c r="CM139" s="911" t="s">
        <v>1325</v>
      </c>
      <c r="CN139" s="911" t="s">
        <v>1325</v>
      </c>
      <c r="CO139" s="911">
        <v>45</v>
      </c>
      <c r="CP139" s="911" t="s">
        <v>1325</v>
      </c>
      <c r="CQ139" s="926"/>
      <c r="CR139" s="926"/>
      <c r="CS139" s="926"/>
      <c r="CT139" s="926"/>
      <c r="CU139" s="926">
        <v>0.74455776699266818</v>
      </c>
      <c r="CV139" s="926">
        <v>1.2581777068255475</v>
      </c>
      <c r="CW139" s="926">
        <v>0.66432697013935149</v>
      </c>
      <c r="CX139" s="922" t="s">
        <v>878</v>
      </c>
      <c r="CY139" s="923" t="s">
        <v>1471</v>
      </c>
      <c r="CZ139" s="1011" t="s">
        <v>1471</v>
      </c>
      <c r="DA139" s="1011" t="s">
        <v>1471</v>
      </c>
      <c r="DB139" s="922" t="s">
        <v>878</v>
      </c>
      <c r="DC139" s="923" t="s">
        <v>1471</v>
      </c>
      <c r="DD139" s="1016" t="s">
        <v>1471</v>
      </c>
      <c r="DE139" s="1016" t="s">
        <v>1471</v>
      </c>
      <c r="DF139" s="922" t="s">
        <v>878</v>
      </c>
      <c r="DG139" s="923" t="s">
        <v>1471</v>
      </c>
      <c r="DH139" s="922" t="s">
        <v>878</v>
      </c>
      <c r="DI139" s="924" t="s">
        <v>1471</v>
      </c>
    </row>
    <row r="140" spans="1:113">
      <c r="A140" s="952" t="s">
        <v>58</v>
      </c>
      <c r="B140" s="910" t="s">
        <v>511</v>
      </c>
      <c r="C140" s="910"/>
      <c r="D140" s="911" t="s">
        <v>1325</v>
      </c>
      <c r="E140" s="911" t="s">
        <v>1325</v>
      </c>
      <c r="F140" s="911" t="s">
        <v>1325</v>
      </c>
      <c r="G140" s="911" t="s">
        <v>1325</v>
      </c>
      <c r="H140" s="911">
        <v>16</v>
      </c>
      <c r="I140" s="911">
        <v>62</v>
      </c>
      <c r="J140" s="911" t="s">
        <v>1325</v>
      </c>
      <c r="K140" s="926">
        <v>0.74005654641672192</v>
      </c>
      <c r="L140" s="926"/>
      <c r="M140" s="926"/>
      <c r="N140" s="926"/>
      <c r="O140" s="912">
        <v>1.6477334476339105</v>
      </c>
      <c r="P140" s="927">
        <v>0.53556459057016093</v>
      </c>
      <c r="Q140" s="912">
        <v>1.2051160903571718</v>
      </c>
      <c r="R140" s="911" t="s">
        <v>1325</v>
      </c>
      <c r="S140" s="911" t="s">
        <v>1325</v>
      </c>
      <c r="T140" s="911" t="s">
        <v>1325</v>
      </c>
      <c r="U140" s="911" t="s">
        <v>1325</v>
      </c>
      <c r="V140" s="911" t="s">
        <v>1325</v>
      </c>
      <c r="W140" s="911" t="s">
        <v>1325</v>
      </c>
      <c r="X140" s="911" t="s">
        <v>1325</v>
      </c>
      <c r="Y140" s="916">
        <v>0</v>
      </c>
      <c r="Z140" s="917"/>
      <c r="AA140" s="917"/>
      <c r="AB140" s="917"/>
      <c r="AC140" s="917">
        <v>0</v>
      </c>
      <c r="AD140" s="917">
        <v>0.66</v>
      </c>
      <c r="AE140" s="918">
        <v>0</v>
      </c>
      <c r="AF140" s="911" t="s">
        <v>1325</v>
      </c>
      <c r="AG140" s="911" t="s">
        <v>1325</v>
      </c>
      <c r="AH140" s="911" t="s">
        <v>1325</v>
      </c>
      <c r="AI140" s="911" t="s">
        <v>1325</v>
      </c>
      <c r="AJ140" s="911" t="s">
        <v>1325</v>
      </c>
      <c r="AK140" s="911" t="s">
        <v>1325</v>
      </c>
      <c r="AL140" s="911" t="s">
        <v>1325</v>
      </c>
      <c r="AM140" s="916">
        <v>0</v>
      </c>
      <c r="AN140" s="917"/>
      <c r="AO140" s="917"/>
      <c r="AP140" s="917"/>
      <c r="AQ140" s="917">
        <v>1.05</v>
      </c>
      <c r="AR140" s="917">
        <v>0.89</v>
      </c>
      <c r="AS140" s="918">
        <v>4.12</v>
      </c>
      <c r="AT140" s="911" t="s">
        <v>1325</v>
      </c>
      <c r="AU140" s="911" t="s">
        <v>1325</v>
      </c>
      <c r="AV140" s="911" t="s">
        <v>1325</v>
      </c>
      <c r="AW140" s="911" t="s">
        <v>1325</v>
      </c>
      <c r="AX140" s="911" t="s">
        <v>1325</v>
      </c>
      <c r="AY140" s="911" t="s">
        <v>1325</v>
      </c>
      <c r="AZ140" s="911" t="s">
        <v>1325</v>
      </c>
      <c r="BA140" s="916">
        <v>0</v>
      </c>
      <c r="BB140" s="917"/>
      <c r="BC140" s="917"/>
      <c r="BD140" s="917"/>
      <c r="BE140" s="917">
        <v>10.4</v>
      </c>
      <c r="BF140" s="917">
        <v>0.26</v>
      </c>
      <c r="BG140" s="921">
        <v>0</v>
      </c>
      <c r="BH140" s="911" t="s">
        <v>1325</v>
      </c>
      <c r="BI140" s="911" t="s">
        <v>1325</v>
      </c>
      <c r="BJ140" s="911" t="s">
        <v>1325</v>
      </c>
      <c r="BK140" s="911" t="s">
        <v>1325</v>
      </c>
      <c r="BL140" s="911" t="s">
        <v>1325</v>
      </c>
      <c r="BM140" s="911">
        <v>19</v>
      </c>
      <c r="BN140" s="911" t="s">
        <v>1325</v>
      </c>
      <c r="BO140" s="926">
        <v>0</v>
      </c>
      <c r="BP140" s="926"/>
      <c r="BQ140" s="926"/>
      <c r="BR140" s="926"/>
      <c r="BS140" s="926">
        <v>0.69713778943636273</v>
      </c>
      <c r="BT140" s="926">
        <v>0.40178806999158267</v>
      </c>
      <c r="BU140" s="926">
        <v>0</v>
      </c>
      <c r="BV140" s="911" t="s">
        <v>1325</v>
      </c>
      <c r="BW140" s="911" t="s">
        <v>1325</v>
      </c>
      <c r="BX140" s="911" t="s">
        <v>1325</v>
      </c>
      <c r="BY140" s="911" t="s">
        <v>1325</v>
      </c>
      <c r="BZ140" s="911" t="s">
        <v>1325</v>
      </c>
      <c r="CA140" s="911" t="s">
        <v>1325</v>
      </c>
      <c r="CB140" s="911" t="s">
        <v>1325</v>
      </c>
      <c r="CC140" s="916">
        <v>0</v>
      </c>
      <c r="CD140" s="917"/>
      <c r="CE140" s="917"/>
      <c r="CF140" s="917"/>
      <c r="CG140" s="917">
        <v>0</v>
      </c>
      <c r="CH140" s="917">
        <v>1.27</v>
      </c>
      <c r="CI140" s="921">
        <v>0</v>
      </c>
      <c r="CJ140" s="911" t="s">
        <v>1325</v>
      </c>
      <c r="CK140" s="911" t="s">
        <v>1325</v>
      </c>
      <c r="CL140" s="911" t="s">
        <v>1325</v>
      </c>
      <c r="CM140" s="911" t="s">
        <v>1325</v>
      </c>
      <c r="CN140" s="911" t="s">
        <v>1325</v>
      </c>
      <c r="CO140" s="911">
        <v>18</v>
      </c>
      <c r="CP140" s="911" t="s">
        <v>1325</v>
      </c>
      <c r="CQ140" s="926">
        <v>2.6375163939198201</v>
      </c>
      <c r="CR140" s="926"/>
      <c r="CS140" s="926"/>
      <c r="CT140" s="926"/>
      <c r="CU140" s="926">
        <v>3.2313740141657186</v>
      </c>
      <c r="CV140" s="926">
        <v>0.54101606267210267</v>
      </c>
      <c r="CW140" s="926">
        <v>1.0317943244863923</v>
      </c>
      <c r="CX140" s="922" t="s">
        <v>878</v>
      </c>
      <c r="CY140" s="923" t="s">
        <v>1471</v>
      </c>
      <c r="CZ140" s="1011" t="s">
        <v>1471</v>
      </c>
      <c r="DA140" s="1011" t="s">
        <v>1471</v>
      </c>
      <c r="DB140" s="922" t="s">
        <v>878</v>
      </c>
      <c r="DC140" s="923" t="s">
        <v>1471</v>
      </c>
      <c r="DD140" s="1016" t="s">
        <v>1471</v>
      </c>
      <c r="DE140" s="1016" t="s">
        <v>1471</v>
      </c>
      <c r="DF140" s="922" t="s">
        <v>878</v>
      </c>
      <c r="DG140" s="923" t="s">
        <v>1471</v>
      </c>
      <c r="DH140" s="922" t="s">
        <v>878</v>
      </c>
      <c r="DI140" s="924" t="s">
        <v>1471</v>
      </c>
    </row>
    <row r="141" spans="1:113">
      <c r="A141" s="952" t="s">
        <v>80</v>
      </c>
      <c r="B141" s="910" t="s">
        <v>701</v>
      </c>
      <c r="C141" s="910"/>
      <c r="D141" s="911" t="s">
        <v>1325</v>
      </c>
      <c r="E141" s="911" t="s">
        <v>1325</v>
      </c>
      <c r="F141" s="911" t="s">
        <v>1325</v>
      </c>
      <c r="G141" s="911" t="s">
        <v>1325</v>
      </c>
      <c r="H141" s="911" t="s">
        <v>1325</v>
      </c>
      <c r="I141" s="911">
        <v>41</v>
      </c>
      <c r="J141" s="911" t="s">
        <v>1325</v>
      </c>
      <c r="K141" s="926"/>
      <c r="L141" s="926"/>
      <c r="M141" s="926"/>
      <c r="N141" s="926"/>
      <c r="O141" s="912">
        <v>1.2115934138888635</v>
      </c>
      <c r="P141" s="927">
        <v>1.3249785897941506</v>
      </c>
      <c r="Q141" s="912">
        <v>1.6791410583377795</v>
      </c>
      <c r="R141" s="911" t="s">
        <v>1325</v>
      </c>
      <c r="S141" s="911" t="s">
        <v>1325</v>
      </c>
      <c r="T141" s="911" t="s">
        <v>1325</v>
      </c>
      <c r="U141" s="911" t="s">
        <v>1325</v>
      </c>
      <c r="V141" s="911" t="s">
        <v>1325</v>
      </c>
      <c r="W141" s="911" t="s">
        <v>1325</v>
      </c>
      <c r="X141" s="911" t="s">
        <v>1325</v>
      </c>
      <c r="Y141" s="916"/>
      <c r="Z141" s="917"/>
      <c r="AA141" s="917"/>
      <c r="AB141" s="917"/>
      <c r="AC141" s="917">
        <v>0</v>
      </c>
      <c r="AD141" s="917">
        <v>1.62</v>
      </c>
      <c r="AE141" s="918">
        <v>0</v>
      </c>
      <c r="AF141" s="911" t="s">
        <v>1325</v>
      </c>
      <c r="AG141" s="911" t="s">
        <v>1325</v>
      </c>
      <c r="AH141" s="911" t="s">
        <v>1325</v>
      </c>
      <c r="AI141" s="911" t="s">
        <v>1325</v>
      </c>
      <c r="AJ141" s="911" t="s">
        <v>1325</v>
      </c>
      <c r="AK141" s="914">
        <v>13</v>
      </c>
      <c r="AL141" s="911" t="s">
        <v>1325</v>
      </c>
      <c r="AM141" s="916"/>
      <c r="AN141" s="917"/>
      <c r="AO141" s="917"/>
      <c r="AP141" s="917"/>
      <c r="AQ141" s="917">
        <v>0</v>
      </c>
      <c r="AR141" s="917">
        <v>3.36</v>
      </c>
      <c r="AS141" s="918">
        <v>0</v>
      </c>
      <c r="AT141" s="911" t="s">
        <v>1325</v>
      </c>
      <c r="AU141" s="911" t="s">
        <v>1325</v>
      </c>
      <c r="AV141" s="911" t="s">
        <v>1325</v>
      </c>
      <c r="AW141" s="911" t="s">
        <v>1325</v>
      </c>
      <c r="AX141" s="911" t="s">
        <v>1325</v>
      </c>
      <c r="AY141" s="911" t="s">
        <v>1325</v>
      </c>
      <c r="AZ141" s="911" t="s">
        <v>1325</v>
      </c>
      <c r="BA141" s="916"/>
      <c r="BB141" s="917"/>
      <c r="BC141" s="917"/>
      <c r="BD141" s="917"/>
      <c r="BE141" s="917">
        <v>0</v>
      </c>
      <c r="BF141" s="917">
        <v>1</v>
      </c>
      <c r="BG141" s="921">
        <v>0</v>
      </c>
      <c r="BH141" s="911" t="s">
        <v>1325</v>
      </c>
      <c r="BI141" s="911" t="s">
        <v>1325</v>
      </c>
      <c r="BJ141" s="911" t="s">
        <v>1325</v>
      </c>
      <c r="BK141" s="911" t="s">
        <v>1325</v>
      </c>
      <c r="BL141" s="911" t="s">
        <v>1325</v>
      </c>
      <c r="BM141" s="911" t="s">
        <v>1325</v>
      </c>
      <c r="BN141" s="911" t="s">
        <v>1325</v>
      </c>
      <c r="BO141" s="926"/>
      <c r="BP141" s="926"/>
      <c r="BQ141" s="926"/>
      <c r="BR141" s="926"/>
      <c r="BS141" s="926">
        <v>4.6170120174164975</v>
      </c>
      <c r="BT141" s="926">
        <v>0.28788772596450246</v>
      </c>
      <c r="BU141" s="926">
        <v>2.6922529729783418</v>
      </c>
      <c r="BV141" s="911" t="s">
        <v>1325</v>
      </c>
      <c r="BW141" s="911" t="s">
        <v>1325</v>
      </c>
      <c r="BX141" s="911" t="s">
        <v>1325</v>
      </c>
      <c r="BY141" s="911" t="s">
        <v>1325</v>
      </c>
      <c r="BZ141" s="911" t="s">
        <v>1325</v>
      </c>
      <c r="CA141" s="911" t="s">
        <v>1325</v>
      </c>
      <c r="CB141" s="911" t="s">
        <v>1325</v>
      </c>
      <c r="CC141" s="916"/>
      <c r="CD141" s="917"/>
      <c r="CE141" s="917"/>
      <c r="CF141" s="917"/>
      <c r="CG141" s="917">
        <v>9.66</v>
      </c>
      <c r="CH141" s="917">
        <v>0.28000000000000003</v>
      </c>
      <c r="CI141" s="921">
        <v>0</v>
      </c>
      <c r="CJ141" s="911" t="s">
        <v>1325</v>
      </c>
      <c r="CK141" s="911" t="s">
        <v>1325</v>
      </c>
      <c r="CL141" s="911" t="s">
        <v>1325</v>
      </c>
      <c r="CM141" s="911" t="s">
        <v>1325</v>
      </c>
      <c r="CN141" s="911" t="s">
        <v>1325</v>
      </c>
      <c r="CO141" s="911">
        <v>14</v>
      </c>
      <c r="CP141" s="911" t="s">
        <v>1325</v>
      </c>
      <c r="CQ141" s="926"/>
      <c r="CR141" s="926"/>
      <c r="CS141" s="926"/>
      <c r="CT141" s="926"/>
      <c r="CU141" s="926">
        <v>0</v>
      </c>
      <c r="CV141" s="926">
        <v>2.2184998352372589</v>
      </c>
      <c r="CW141" s="926">
        <v>4.5166571138998446</v>
      </c>
      <c r="CX141" s="922" t="s">
        <v>878</v>
      </c>
      <c r="CY141" s="923" t="s">
        <v>1471</v>
      </c>
      <c r="CZ141" s="1011" t="s">
        <v>1471</v>
      </c>
      <c r="DA141" s="1011" t="s">
        <v>1471</v>
      </c>
      <c r="DB141" s="922" t="s">
        <v>878</v>
      </c>
      <c r="DC141" s="923" t="s">
        <v>1471</v>
      </c>
      <c r="DD141" s="1016" t="s">
        <v>1471</v>
      </c>
      <c r="DE141" s="1016" t="s">
        <v>1471</v>
      </c>
      <c r="DF141" s="922" t="s">
        <v>878</v>
      </c>
      <c r="DG141" s="923" t="s">
        <v>1471</v>
      </c>
      <c r="DH141" s="922" t="s">
        <v>878</v>
      </c>
      <c r="DI141" s="924" t="s">
        <v>1471</v>
      </c>
    </row>
    <row r="142" spans="1:113">
      <c r="A142" s="952" t="s">
        <v>239</v>
      </c>
      <c r="B142" s="910" t="s">
        <v>553</v>
      </c>
      <c r="C142" s="910"/>
      <c r="D142" s="911" t="s">
        <v>1325</v>
      </c>
      <c r="E142" s="911" t="s">
        <v>1325</v>
      </c>
      <c r="F142" s="911">
        <v>14</v>
      </c>
      <c r="G142" s="911" t="s">
        <v>1325</v>
      </c>
      <c r="H142" s="911">
        <v>68</v>
      </c>
      <c r="I142" s="911">
        <v>224</v>
      </c>
      <c r="J142" s="911">
        <v>24</v>
      </c>
      <c r="K142" s="926">
        <v>2.1998854585082492</v>
      </c>
      <c r="L142" s="926">
        <v>0.97581932230458024</v>
      </c>
      <c r="M142" s="926">
        <v>2.1593009043402489</v>
      </c>
      <c r="N142" s="926"/>
      <c r="O142" s="912">
        <v>1.1617790172702467</v>
      </c>
      <c r="P142" s="927">
        <v>0.69654287437932794</v>
      </c>
      <c r="Q142" s="912">
        <v>1.1652134474371973</v>
      </c>
      <c r="R142" s="911" t="s">
        <v>1325</v>
      </c>
      <c r="S142" s="911" t="s">
        <v>1325</v>
      </c>
      <c r="T142" s="911" t="s">
        <v>1325</v>
      </c>
      <c r="U142" s="911" t="s">
        <v>1325</v>
      </c>
      <c r="V142" s="911" t="s">
        <v>1325</v>
      </c>
      <c r="W142" s="914">
        <v>13</v>
      </c>
      <c r="X142" s="911" t="s">
        <v>1325</v>
      </c>
      <c r="Y142" s="916">
        <v>0</v>
      </c>
      <c r="Z142" s="917">
        <v>11.35</v>
      </c>
      <c r="AA142" s="917">
        <v>0</v>
      </c>
      <c r="AB142" s="917"/>
      <c r="AC142" s="917">
        <v>0.23</v>
      </c>
      <c r="AD142" s="917">
        <v>0.65</v>
      </c>
      <c r="AE142" s="918">
        <v>0</v>
      </c>
      <c r="AF142" s="911" t="s">
        <v>1325</v>
      </c>
      <c r="AG142" s="911" t="s">
        <v>1325</v>
      </c>
      <c r="AH142" s="911" t="s">
        <v>1325</v>
      </c>
      <c r="AI142" s="911" t="s">
        <v>1325</v>
      </c>
      <c r="AJ142" s="911" t="s">
        <v>1325</v>
      </c>
      <c r="AK142" s="914">
        <v>19</v>
      </c>
      <c r="AL142" s="911" t="s">
        <v>1325</v>
      </c>
      <c r="AM142" s="916">
        <v>0</v>
      </c>
      <c r="AN142" s="917">
        <v>0</v>
      </c>
      <c r="AO142" s="917">
        <v>0</v>
      </c>
      <c r="AP142" s="917"/>
      <c r="AQ142" s="917">
        <v>0.81</v>
      </c>
      <c r="AR142" s="917">
        <v>1.78</v>
      </c>
      <c r="AS142" s="918">
        <v>1.72</v>
      </c>
      <c r="AT142" s="911" t="s">
        <v>1325</v>
      </c>
      <c r="AU142" s="911" t="s">
        <v>1325</v>
      </c>
      <c r="AV142" s="911" t="s">
        <v>1325</v>
      </c>
      <c r="AW142" s="911" t="s">
        <v>1325</v>
      </c>
      <c r="AX142" s="911" t="s">
        <v>1325</v>
      </c>
      <c r="AY142" s="914">
        <v>10</v>
      </c>
      <c r="AZ142" s="911" t="s">
        <v>1325</v>
      </c>
      <c r="BA142" s="916">
        <v>6.91</v>
      </c>
      <c r="BB142" s="917">
        <v>3.35</v>
      </c>
      <c r="BC142" s="917">
        <v>6.77</v>
      </c>
      <c r="BD142" s="917"/>
      <c r="BE142" s="917">
        <v>0.82</v>
      </c>
      <c r="BF142" s="917">
        <v>0.14000000000000001</v>
      </c>
      <c r="BG142" s="921">
        <v>1.86</v>
      </c>
      <c r="BH142" s="911" t="s">
        <v>1325</v>
      </c>
      <c r="BI142" s="911" t="s">
        <v>1325</v>
      </c>
      <c r="BJ142" s="911" t="s">
        <v>1325</v>
      </c>
      <c r="BK142" s="911" t="s">
        <v>1325</v>
      </c>
      <c r="BL142" s="911" t="s">
        <v>1325</v>
      </c>
      <c r="BM142" s="911">
        <v>56</v>
      </c>
      <c r="BN142" s="911" t="s">
        <v>1325</v>
      </c>
      <c r="BO142" s="926">
        <v>0</v>
      </c>
      <c r="BP142" s="926">
        <v>0</v>
      </c>
      <c r="BQ142" s="926">
        <v>4.0476753125946807</v>
      </c>
      <c r="BR142" s="926"/>
      <c r="BS142" s="926">
        <v>0.50295467848863218</v>
      </c>
      <c r="BT142" s="926">
        <v>1.0671909662305905</v>
      </c>
      <c r="BU142" s="926">
        <v>1.9903458105261791</v>
      </c>
      <c r="BV142" s="911" t="s">
        <v>1325</v>
      </c>
      <c r="BW142" s="911" t="s">
        <v>1325</v>
      </c>
      <c r="BX142" s="911" t="s">
        <v>1325</v>
      </c>
      <c r="BY142" s="911" t="s">
        <v>1325</v>
      </c>
      <c r="BZ142" s="911" t="s">
        <v>1325</v>
      </c>
      <c r="CA142" s="914">
        <v>10</v>
      </c>
      <c r="CB142" s="911" t="s">
        <v>1325</v>
      </c>
      <c r="CC142" s="916">
        <v>9.32</v>
      </c>
      <c r="CD142" s="917">
        <v>0</v>
      </c>
      <c r="CE142" s="917">
        <v>3.07</v>
      </c>
      <c r="CF142" s="917"/>
      <c r="CG142" s="917">
        <v>1.36</v>
      </c>
      <c r="CH142" s="917">
        <v>0.52</v>
      </c>
      <c r="CI142" s="921">
        <v>0.92</v>
      </c>
      <c r="CJ142" s="911" t="s">
        <v>1325</v>
      </c>
      <c r="CK142" s="911" t="s">
        <v>1325</v>
      </c>
      <c r="CL142" s="911" t="s">
        <v>1325</v>
      </c>
      <c r="CM142" s="911" t="s">
        <v>1325</v>
      </c>
      <c r="CN142" s="911">
        <v>37</v>
      </c>
      <c r="CO142" s="911">
        <v>96</v>
      </c>
      <c r="CP142" s="911" t="s">
        <v>1325</v>
      </c>
      <c r="CQ142" s="926">
        <v>2.1868080851692056</v>
      </c>
      <c r="CR142" s="926">
        <v>0.46744038620376421</v>
      </c>
      <c r="CS142" s="926">
        <v>1.0981776920113393</v>
      </c>
      <c r="CT142" s="926"/>
      <c r="CU142" s="926">
        <v>1.764373860214429</v>
      </c>
      <c r="CV142" s="927">
        <v>0.79193120581497023</v>
      </c>
      <c r="CW142" s="926">
        <v>0.57994433718796623</v>
      </c>
      <c r="CX142" s="922" t="s">
        <v>878</v>
      </c>
      <c r="CY142" s="923" t="s">
        <v>1471</v>
      </c>
      <c r="CZ142" s="1011" t="s">
        <v>1471</v>
      </c>
      <c r="DA142" s="1011" t="s">
        <v>1471</v>
      </c>
      <c r="DB142" s="922" t="s">
        <v>878</v>
      </c>
      <c r="DC142" s="923" t="s">
        <v>1471</v>
      </c>
      <c r="DD142" s="1016" t="s">
        <v>1471</v>
      </c>
      <c r="DE142" s="1016" t="s">
        <v>1471</v>
      </c>
      <c r="DF142" s="922" t="s">
        <v>878</v>
      </c>
      <c r="DG142" s="923" t="s">
        <v>1471</v>
      </c>
      <c r="DH142" s="922" t="s">
        <v>878</v>
      </c>
      <c r="DI142" s="924" t="s">
        <v>1471</v>
      </c>
    </row>
    <row r="143" spans="1:113">
      <c r="A143" s="952" t="s">
        <v>252</v>
      </c>
      <c r="B143" s="910" t="s">
        <v>803</v>
      </c>
      <c r="C143" s="910"/>
      <c r="D143" s="911" t="s">
        <v>1325</v>
      </c>
      <c r="E143" s="911" t="s">
        <v>1325</v>
      </c>
      <c r="F143" s="911" t="s">
        <v>1325</v>
      </c>
      <c r="G143" s="911" t="s">
        <v>1325</v>
      </c>
      <c r="H143" s="911" t="s">
        <v>1325</v>
      </c>
      <c r="I143" s="911">
        <v>56</v>
      </c>
      <c r="J143" s="911" t="s">
        <v>1325</v>
      </c>
      <c r="K143" s="926"/>
      <c r="L143" s="926"/>
      <c r="M143" s="926"/>
      <c r="N143" s="926"/>
      <c r="O143" s="912">
        <v>1.9807112188260179</v>
      </c>
      <c r="P143" s="927">
        <v>0.60835055015515149</v>
      </c>
      <c r="Q143" s="912"/>
      <c r="R143" s="911" t="s">
        <v>1325</v>
      </c>
      <c r="S143" s="911" t="s">
        <v>1325</v>
      </c>
      <c r="T143" s="911" t="s">
        <v>1325</v>
      </c>
      <c r="U143" s="911" t="s">
        <v>1325</v>
      </c>
      <c r="V143" s="911" t="s">
        <v>1325</v>
      </c>
      <c r="W143" s="911" t="s">
        <v>1325</v>
      </c>
      <c r="X143" s="911" t="s">
        <v>1325</v>
      </c>
      <c r="Y143" s="916"/>
      <c r="Z143" s="917"/>
      <c r="AA143" s="917"/>
      <c r="AB143" s="917"/>
      <c r="AC143" s="917">
        <v>0</v>
      </c>
      <c r="AD143" s="917">
        <v>0.71</v>
      </c>
      <c r="AE143" s="918"/>
      <c r="AF143" s="911" t="s">
        <v>1325</v>
      </c>
      <c r="AG143" s="911" t="s">
        <v>1325</v>
      </c>
      <c r="AH143" s="911" t="s">
        <v>1325</v>
      </c>
      <c r="AI143" s="911" t="s">
        <v>1325</v>
      </c>
      <c r="AJ143" s="911" t="s">
        <v>1325</v>
      </c>
      <c r="AK143" s="911" t="s">
        <v>1325</v>
      </c>
      <c r="AL143" s="911" t="s">
        <v>1325</v>
      </c>
      <c r="AM143" s="916"/>
      <c r="AN143" s="917"/>
      <c r="AO143" s="917"/>
      <c r="AP143" s="917"/>
      <c r="AQ143" s="917">
        <v>0</v>
      </c>
      <c r="AR143" s="917">
        <v>2.5</v>
      </c>
      <c r="AS143" s="918"/>
      <c r="AT143" s="911" t="s">
        <v>1325</v>
      </c>
      <c r="AU143" s="911" t="s">
        <v>1325</v>
      </c>
      <c r="AV143" s="911" t="s">
        <v>1325</v>
      </c>
      <c r="AW143" s="911" t="s">
        <v>1325</v>
      </c>
      <c r="AX143" s="911" t="s">
        <v>1325</v>
      </c>
      <c r="AY143" s="911" t="s">
        <v>1325</v>
      </c>
      <c r="AZ143" s="911" t="s">
        <v>1325</v>
      </c>
      <c r="BA143" s="916"/>
      <c r="BB143" s="917"/>
      <c r="BC143" s="917"/>
      <c r="BD143" s="917"/>
      <c r="BE143" s="917">
        <v>0</v>
      </c>
      <c r="BF143" s="917">
        <v>1.32</v>
      </c>
      <c r="BG143" s="921"/>
      <c r="BH143" s="911" t="s">
        <v>1325</v>
      </c>
      <c r="BI143" s="911" t="s">
        <v>1325</v>
      </c>
      <c r="BJ143" s="911" t="s">
        <v>1325</v>
      </c>
      <c r="BK143" s="911" t="s">
        <v>1325</v>
      </c>
      <c r="BL143" s="911" t="s">
        <v>1325</v>
      </c>
      <c r="BM143" s="911">
        <v>11</v>
      </c>
      <c r="BN143" s="911" t="s">
        <v>1325</v>
      </c>
      <c r="BO143" s="926"/>
      <c r="BP143" s="926"/>
      <c r="BQ143" s="926"/>
      <c r="BR143" s="926"/>
      <c r="BS143" s="926">
        <v>1.7052764510002552</v>
      </c>
      <c r="BT143" s="926">
        <v>0.23260235446563879</v>
      </c>
      <c r="BU143" s="926"/>
      <c r="BV143" s="911" t="s">
        <v>1325</v>
      </c>
      <c r="BW143" s="911" t="s">
        <v>1325</v>
      </c>
      <c r="BX143" s="911" t="s">
        <v>1325</v>
      </c>
      <c r="BY143" s="911" t="s">
        <v>1325</v>
      </c>
      <c r="BZ143" s="911" t="s">
        <v>1325</v>
      </c>
      <c r="CA143" s="911" t="s">
        <v>1325</v>
      </c>
      <c r="CB143" s="911" t="s">
        <v>1325</v>
      </c>
      <c r="CC143" s="916"/>
      <c r="CD143" s="917"/>
      <c r="CE143" s="917"/>
      <c r="CF143" s="917"/>
      <c r="CG143" s="917">
        <v>13.21</v>
      </c>
      <c r="CH143" s="917">
        <v>0.2</v>
      </c>
      <c r="CI143" s="921"/>
      <c r="CJ143" s="911" t="s">
        <v>1325</v>
      </c>
      <c r="CK143" s="911" t="s">
        <v>1325</v>
      </c>
      <c r="CL143" s="911" t="s">
        <v>1325</v>
      </c>
      <c r="CM143" s="911" t="s">
        <v>1325</v>
      </c>
      <c r="CN143" s="911" t="s">
        <v>1325</v>
      </c>
      <c r="CO143" s="911">
        <v>25</v>
      </c>
      <c r="CP143" s="911" t="s">
        <v>1325</v>
      </c>
      <c r="CQ143" s="926"/>
      <c r="CR143" s="926"/>
      <c r="CS143" s="926"/>
      <c r="CT143" s="926"/>
      <c r="CU143" s="926">
        <v>2.933021014342768</v>
      </c>
      <c r="CV143" s="927">
        <v>0.77708395036985667</v>
      </c>
      <c r="CW143" s="926"/>
      <c r="CX143" s="922" t="s">
        <v>878</v>
      </c>
      <c r="CY143" s="923" t="s">
        <v>1471</v>
      </c>
      <c r="CZ143" s="1011" t="s">
        <v>1471</v>
      </c>
      <c r="DA143" s="1011" t="s">
        <v>1471</v>
      </c>
      <c r="DB143" s="922" t="s">
        <v>878</v>
      </c>
      <c r="DC143" s="923" t="s">
        <v>1471</v>
      </c>
      <c r="DD143" s="1016" t="s">
        <v>1471</v>
      </c>
      <c r="DE143" s="1016" t="s">
        <v>1471</v>
      </c>
      <c r="DF143" s="922" t="s">
        <v>878</v>
      </c>
      <c r="DG143" s="923" t="s">
        <v>1471</v>
      </c>
      <c r="DH143" s="922" t="s">
        <v>878</v>
      </c>
      <c r="DI143" s="924" t="s">
        <v>1471</v>
      </c>
    </row>
    <row r="144" spans="1:113">
      <c r="A144" s="952" t="s">
        <v>237</v>
      </c>
      <c r="B144" s="910" t="s">
        <v>552</v>
      </c>
      <c r="C144" s="910"/>
      <c r="D144" s="911" t="s">
        <v>1325</v>
      </c>
      <c r="E144" s="911" t="s">
        <v>1325</v>
      </c>
      <c r="F144" s="911" t="s">
        <v>1325</v>
      </c>
      <c r="G144" s="911" t="s">
        <v>1325</v>
      </c>
      <c r="H144" s="911">
        <v>145</v>
      </c>
      <c r="I144" s="911">
        <v>329</v>
      </c>
      <c r="J144" s="911">
        <v>16</v>
      </c>
      <c r="K144" s="926">
        <v>2.3222378962192654</v>
      </c>
      <c r="L144" s="926">
        <v>0</v>
      </c>
      <c r="M144" s="926">
        <v>0.92173580408086586</v>
      </c>
      <c r="N144" s="926">
        <v>1.8653172146895163</v>
      </c>
      <c r="O144" s="912">
        <v>0.9871432849390569</v>
      </c>
      <c r="P144" s="927">
        <v>1.1558597166526179</v>
      </c>
      <c r="Q144" s="912">
        <v>1.2402753440437448</v>
      </c>
      <c r="R144" s="911" t="s">
        <v>1325</v>
      </c>
      <c r="S144" s="911" t="s">
        <v>1325</v>
      </c>
      <c r="T144" s="911" t="s">
        <v>1325</v>
      </c>
      <c r="U144" s="911" t="s">
        <v>1325</v>
      </c>
      <c r="V144" s="911" t="s">
        <v>1325</v>
      </c>
      <c r="W144" s="914">
        <v>27</v>
      </c>
      <c r="X144" s="911" t="s">
        <v>1325</v>
      </c>
      <c r="Y144" s="916">
        <v>4.67</v>
      </c>
      <c r="Z144" s="917">
        <v>0</v>
      </c>
      <c r="AA144" s="917">
        <v>0</v>
      </c>
      <c r="AB144" s="917">
        <v>0</v>
      </c>
      <c r="AC144" s="917">
        <v>0.27</v>
      </c>
      <c r="AD144" s="917">
        <v>2.65</v>
      </c>
      <c r="AE144" s="918">
        <v>1.2</v>
      </c>
      <c r="AF144" s="911" t="s">
        <v>1325</v>
      </c>
      <c r="AG144" s="911" t="s">
        <v>1325</v>
      </c>
      <c r="AH144" s="911" t="s">
        <v>1325</v>
      </c>
      <c r="AI144" s="911" t="s">
        <v>1325</v>
      </c>
      <c r="AJ144" s="914">
        <v>16</v>
      </c>
      <c r="AK144" s="914">
        <v>39</v>
      </c>
      <c r="AL144" s="911" t="s">
        <v>1325</v>
      </c>
      <c r="AM144" s="916">
        <v>0</v>
      </c>
      <c r="AN144" s="917">
        <v>0</v>
      </c>
      <c r="AO144" s="917">
        <v>0</v>
      </c>
      <c r="AP144" s="917">
        <v>0</v>
      </c>
      <c r="AQ144" s="917">
        <v>1.1000000000000001</v>
      </c>
      <c r="AR144" s="917">
        <v>1.87</v>
      </c>
      <c r="AS144" s="918">
        <v>0.74</v>
      </c>
      <c r="AT144" s="911" t="s">
        <v>1325</v>
      </c>
      <c r="AU144" s="911" t="s">
        <v>1325</v>
      </c>
      <c r="AV144" s="911" t="s">
        <v>1325</v>
      </c>
      <c r="AW144" s="911" t="s">
        <v>1325</v>
      </c>
      <c r="AX144" s="911" t="s">
        <v>1325</v>
      </c>
      <c r="AY144" s="911" t="s">
        <v>1325</v>
      </c>
      <c r="AZ144" s="911" t="s">
        <v>1325</v>
      </c>
      <c r="BA144" s="916">
        <v>0</v>
      </c>
      <c r="BB144" s="917">
        <v>0</v>
      </c>
      <c r="BC144" s="917">
        <v>5.61</v>
      </c>
      <c r="BD144" s="917">
        <v>0</v>
      </c>
      <c r="BE144" s="917">
        <v>0.42</v>
      </c>
      <c r="BF144" s="917">
        <v>0.35</v>
      </c>
      <c r="BG144" s="921">
        <v>7.84</v>
      </c>
      <c r="BH144" s="911" t="s">
        <v>1325</v>
      </c>
      <c r="BI144" s="911" t="s">
        <v>1325</v>
      </c>
      <c r="BJ144" s="911" t="s">
        <v>1325</v>
      </c>
      <c r="BK144" s="911" t="s">
        <v>1325</v>
      </c>
      <c r="BL144" s="911">
        <v>20</v>
      </c>
      <c r="BM144" s="911">
        <v>89</v>
      </c>
      <c r="BN144" s="911" t="s">
        <v>1325</v>
      </c>
      <c r="BO144" s="926">
        <v>2.391629921915106</v>
      </c>
      <c r="BP144" s="926">
        <v>0</v>
      </c>
      <c r="BQ144" s="926">
        <v>1.0920716392015757</v>
      </c>
      <c r="BR144" s="926">
        <v>5.2841083215717788</v>
      </c>
      <c r="BS144" s="926">
        <v>0.5029558984671163</v>
      </c>
      <c r="BT144" s="926">
        <v>1.5722108550866329</v>
      </c>
      <c r="BU144" s="926">
        <v>0.93790359045969496</v>
      </c>
      <c r="BV144" s="911" t="s">
        <v>1325</v>
      </c>
      <c r="BW144" s="911" t="s">
        <v>1325</v>
      </c>
      <c r="BX144" s="911" t="s">
        <v>1325</v>
      </c>
      <c r="BY144" s="911" t="s">
        <v>1325</v>
      </c>
      <c r="BZ144" s="914">
        <v>12</v>
      </c>
      <c r="CA144" s="914">
        <v>16</v>
      </c>
      <c r="CB144" s="911" t="s">
        <v>1325</v>
      </c>
      <c r="CC144" s="916">
        <v>14.24</v>
      </c>
      <c r="CD144" s="917">
        <v>0</v>
      </c>
      <c r="CE144" s="917">
        <v>4.2</v>
      </c>
      <c r="CF144" s="917">
        <v>0</v>
      </c>
      <c r="CG144" s="917">
        <v>1.18</v>
      </c>
      <c r="CH144" s="917">
        <v>0.51</v>
      </c>
      <c r="CI144" s="921">
        <v>0</v>
      </c>
      <c r="CJ144" s="911" t="s">
        <v>1325</v>
      </c>
      <c r="CK144" s="911" t="s">
        <v>1325</v>
      </c>
      <c r="CL144" s="911" t="s">
        <v>1325</v>
      </c>
      <c r="CM144" s="911" t="s">
        <v>1325</v>
      </c>
      <c r="CN144" s="911">
        <v>80</v>
      </c>
      <c r="CO144" s="911">
        <v>117</v>
      </c>
      <c r="CP144" s="911" t="s">
        <v>1325</v>
      </c>
      <c r="CQ144" s="926">
        <v>1.4681730563815845</v>
      </c>
      <c r="CR144" s="926">
        <v>0</v>
      </c>
      <c r="CS144" s="926">
        <v>0.32826086483202782</v>
      </c>
      <c r="CT144" s="926">
        <v>1.5882946069547428</v>
      </c>
      <c r="CU144" s="926">
        <v>1.5655404238750361</v>
      </c>
      <c r="CV144" s="927">
        <v>0.92112236968713601</v>
      </c>
      <c r="CW144" s="926">
        <v>1.4048819580144263</v>
      </c>
      <c r="CX144" s="922" t="s">
        <v>878</v>
      </c>
      <c r="CY144" s="923" t="s">
        <v>1471</v>
      </c>
      <c r="CZ144" s="1011" t="s">
        <v>1471</v>
      </c>
      <c r="DA144" s="1011" t="s">
        <v>1471</v>
      </c>
      <c r="DB144" s="922" t="s">
        <v>878</v>
      </c>
      <c r="DC144" s="923" t="s">
        <v>1471</v>
      </c>
      <c r="DD144" s="1016" t="s">
        <v>1471</v>
      </c>
      <c r="DE144" s="1016" t="s">
        <v>1471</v>
      </c>
      <c r="DF144" s="922" t="s">
        <v>878</v>
      </c>
      <c r="DG144" s="923" t="s">
        <v>1471</v>
      </c>
      <c r="DH144" s="922" t="s">
        <v>878</v>
      </c>
      <c r="DI144" s="924" t="s">
        <v>1471</v>
      </c>
    </row>
    <row r="145" spans="1:113">
      <c r="A145" s="952" t="s">
        <v>478</v>
      </c>
      <c r="B145" s="910" t="s">
        <v>763</v>
      </c>
      <c r="C145" s="910"/>
      <c r="D145" s="911" t="s">
        <v>1325</v>
      </c>
      <c r="E145" s="911" t="s">
        <v>1325</v>
      </c>
      <c r="F145" s="911" t="s">
        <v>1325</v>
      </c>
      <c r="G145" s="911" t="s">
        <v>1325</v>
      </c>
      <c r="H145" s="911" t="s">
        <v>1325</v>
      </c>
      <c r="I145" s="911">
        <v>10</v>
      </c>
      <c r="J145" s="911" t="s">
        <v>1325</v>
      </c>
      <c r="K145" s="926"/>
      <c r="L145" s="926"/>
      <c r="M145" s="926"/>
      <c r="N145" s="926"/>
      <c r="O145" s="912"/>
      <c r="P145" s="927">
        <v>1.5881662215887136</v>
      </c>
      <c r="Q145" s="912"/>
      <c r="R145" s="911" t="s">
        <v>1325</v>
      </c>
      <c r="S145" s="911" t="s">
        <v>1325</v>
      </c>
      <c r="T145" s="911" t="s">
        <v>1325</v>
      </c>
      <c r="U145" s="911" t="s">
        <v>1325</v>
      </c>
      <c r="V145" s="911" t="s">
        <v>1325</v>
      </c>
      <c r="W145" s="911" t="s">
        <v>1325</v>
      </c>
      <c r="X145" s="911" t="s">
        <v>1325</v>
      </c>
      <c r="Y145" s="916"/>
      <c r="Z145" s="917"/>
      <c r="AA145" s="917"/>
      <c r="AB145" s="917"/>
      <c r="AC145" s="917"/>
      <c r="AD145" s="917">
        <v>4.95</v>
      </c>
      <c r="AE145" s="918"/>
      <c r="AF145" s="911" t="s">
        <v>1325</v>
      </c>
      <c r="AG145" s="911" t="s">
        <v>1325</v>
      </c>
      <c r="AH145" s="911" t="s">
        <v>1325</v>
      </c>
      <c r="AI145" s="911" t="s">
        <v>1325</v>
      </c>
      <c r="AJ145" s="911" t="s">
        <v>1325</v>
      </c>
      <c r="AK145" s="911" t="s">
        <v>1325</v>
      </c>
      <c r="AL145" s="911" t="s">
        <v>1325</v>
      </c>
      <c r="AM145" s="916"/>
      <c r="AN145" s="917"/>
      <c r="AO145" s="917"/>
      <c r="AP145" s="917"/>
      <c r="AQ145" s="917"/>
      <c r="AR145" s="917">
        <v>3.54</v>
      </c>
      <c r="AS145" s="918"/>
      <c r="AT145" s="911" t="s">
        <v>1325</v>
      </c>
      <c r="AU145" s="911" t="s">
        <v>1325</v>
      </c>
      <c r="AV145" s="911" t="s">
        <v>1325</v>
      </c>
      <c r="AW145" s="911" t="s">
        <v>1325</v>
      </c>
      <c r="AX145" s="911" t="s">
        <v>1325</v>
      </c>
      <c r="AY145" s="911" t="s">
        <v>1325</v>
      </c>
      <c r="AZ145" s="911" t="s">
        <v>1325</v>
      </c>
      <c r="BA145" s="916"/>
      <c r="BB145" s="917"/>
      <c r="BC145" s="917"/>
      <c r="BD145" s="917"/>
      <c r="BE145" s="917"/>
      <c r="BF145" s="917">
        <v>0</v>
      </c>
      <c r="BG145" s="921"/>
      <c r="BH145" s="911" t="s">
        <v>1325</v>
      </c>
      <c r="BI145" s="911" t="s">
        <v>1325</v>
      </c>
      <c r="BJ145" s="911" t="s">
        <v>1325</v>
      </c>
      <c r="BK145" s="911" t="s">
        <v>1325</v>
      </c>
      <c r="BL145" s="911" t="s">
        <v>1325</v>
      </c>
      <c r="BM145" s="911" t="s">
        <v>1325</v>
      </c>
      <c r="BN145" s="911" t="s">
        <v>1325</v>
      </c>
      <c r="BO145" s="926"/>
      <c r="BP145" s="926"/>
      <c r="BQ145" s="926"/>
      <c r="BR145" s="926"/>
      <c r="BS145" s="926"/>
      <c r="BT145" s="927">
        <v>2.037973114428957</v>
      </c>
      <c r="BU145" s="927"/>
      <c r="BV145" s="911" t="s">
        <v>1325</v>
      </c>
      <c r="BW145" s="911" t="s">
        <v>1325</v>
      </c>
      <c r="BX145" s="911" t="s">
        <v>1325</v>
      </c>
      <c r="BY145" s="911" t="s">
        <v>1325</v>
      </c>
      <c r="BZ145" s="911" t="s">
        <v>1325</v>
      </c>
      <c r="CA145" s="911" t="s">
        <v>1325</v>
      </c>
      <c r="CB145" s="911" t="s">
        <v>1325</v>
      </c>
      <c r="CC145" s="916"/>
      <c r="CD145" s="917"/>
      <c r="CE145" s="917"/>
      <c r="CF145" s="917"/>
      <c r="CG145" s="917"/>
      <c r="CH145" s="917">
        <v>0</v>
      </c>
      <c r="CI145" s="921"/>
      <c r="CJ145" s="911" t="s">
        <v>1325</v>
      </c>
      <c r="CK145" s="911" t="s">
        <v>1325</v>
      </c>
      <c r="CL145" s="911" t="s">
        <v>1325</v>
      </c>
      <c r="CM145" s="911" t="s">
        <v>1325</v>
      </c>
      <c r="CN145" s="911" t="s">
        <v>1325</v>
      </c>
      <c r="CO145" s="911" t="s">
        <v>1325</v>
      </c>
      <c r="CP145" s="911" t="s">
        <v>1325</v>
      </c>
      <c r="CQ145" s="926"/>
      <c r="CR145" s="926"/>
      <c r="CS145" s="926"/>
      <c r="CT145" s="926"/>
      <c r="CU145" s="926"/>
      <c r="CV145" s="927">
        <v>1.0567519568819395</v>
      </c>
      <c r="CW145" s="926"/>
      <c r="CX145" s="922" t="s">
        <v>878</v>
      </c>
      <c r="CY145" s="923" t="s">
        <v>1471</v>
      </c>
      <c r="CZ145" s="1011" t="s">
        <v>1471</v>
      </c>
      <c r="DA145" s="1011" t="s">
        <v>1471</v>
      </c>
      <c r="DB145" s="922" t="s">
        <v>878</v>
      </c>
      <c r="DC145" s="923" t="s">
        <v>1471</v>
      </c>
      <c r="DD145" s="1016" t="s">
        <v>1471</v>
      </c>
      <c r="DE145" s="1016" t="s">
        <v>1471</v>
      </c>
      <c r="DF145" s="922" t="s">
        <v>878</v>
      </c>
      <c r="DG145" s="923" t="s">
        <v>1471</v>
      </c>
      <c r="DH145" s="922" t="s">
        <v>878</v>
      </c>
      <c r="DI145" s="924" t="s">
        <v>1471</v>
      </c>
    </row>
    <row r="146" spans="1:113">
      <c r="A146" s="952" t="s">
        <v>319</v>
      </c>
      <c r="B146" s="910" t="s">
        <v>736</v>
      </c>
      <c r="C146" s="910"/>
      <c r="D146" s="911" t="s">
        <v>1325</v>
      </c>
      <c r="E146" s="911" t="s">
        <v>1325</v>
      </c>
      <c r="F146" s="911" t="s">
        <v>1325</v>
      </c>
      <c r="G146" s="911" t="s">
        <v>1325</v>
      </c>
      <c r="H146" s="911" t="s">
        <v>1325</v>
      </c>
      <c r="I146" s="911">
        <v>57</v>
      </c>
      <c r="J146" s="911" t="s">
        <v>1325</v>
      </c>
      <c r="K146" s="926">
        <v>0.78379539569047829</v>
      </c>
      <c r="L146" s="926"/>
      <c r="M146" s="926"/>
      <c r="N146" s="926"/>
      <c r="O146" s="912">
        <v>1.474527118668143</v>
      </c>
      <c r="P146" s="927">
        <v>1.2389972135404475</v>
      </c>
      <c r="Q146" s="912">
        <v>0</v>
      </c>
      <c r="R146" s="911" t="s">
        <v>1325</v>
      </c>
      <c r="S146" s="911" t="s">
        <v>1325</v>
      </c>
      <c r="T146" s="911" t="s">
        <v>1325</v>
      </c>
      <c r="U146" s="911" t="s">
        <v>1325</v>
      </c>
      <c r="V146" s="911" t="s">
        <v>1325</v>
      </c>
      <c r="W146" s="911" t="s">
        <v>1325</v>
      </c>
      <c r="X146" s="911" t="s">
        <v>1325</v>
      </c>
      <c r="Y146" s="916">
        <v>0</v>
      </c>
      <c r="Z146" s="917"/>
      <c r="AA146" s="917"/>
      <c r="AB146" s="917"/>
      <c r="AC146" s="917">
        <v>0</v>
      </c>
      <c r="AD146" s="917">
        <v>0</v>
      </c>
      <c r="AE146" s="918">
        <v>0</v>
      </c>
      <c r="AF146" s="911" t="s">
        <v>1325</v>
      </c>
      <c r="AG146" s="911" t="s">
        <v>1325</v>
      </c>
      <c r="AH146" s="911" t="s">
        <v>1325</v>
      </c>
      <c r="AI146" s="911" t="s">
        <v>1325</v>
      </c>
      <c r="AJ146" s="911" t="s">
        <v>1325</v>
      </c>
      <c r="AK146" s="911" t="s">
        <v>1325</v>
      </c>
      <c r="AL146" s="911" t="s">
        <v>1325</v>
      </c>
      <c r="AM146" s="916">
        <v>0</v>
      </c>
      <c r="AN146" s="917"/>
      <c r="AO146" s="917"/>
      <c r="AP146" s="917"/>
      <c r="AQ146" s="917">
        <v>0</v>
      </c>
      <c r="AR146" s="917">
        <v>0.55000000000000004</v>
      </c>
      <c r="AS146" s="918">
        <v>0</v>
      </c>
      <c r="AT146" s="911" t="s">
        <v>1325</v>
      </c>
      <c r="AU146" s="911" t="s">
        <v>1325</v>
      </c>
      <c r="AV146" s="911" t="s">
        <v>1325</v>
      </c>
      <c r="AW146" s="911" t="s">
        <v>1325</v>
      </c>
      <c r="AX146" s="911" t="s">
        <v>1325</v>
      </c>
      <c r="AY146" s="911" t="s">
        <v>1325</v>
      </c>
      <c r="AZ146" s="911" t="s">
        <v>1325</v>
      </c>
      <c r="BA146" s="916">
        <v>0</v>
      </c>
      <c r="BB146" s="917"/>
      <c r="BC146" s="917"/>
      <c r="BD146" s="917"/>
      <c r="BE146" s="917">
        <v>0</v>
      </c>
      <c r="BF146" s="917">
        <v>0</v>
      </c>
      <c r="BG146" s="921">
        <v>0</v>
      </c>
      <c r="BH146" s="911" t="s">
        <v>1325</v>
      </c>
      <c r="BI146" s="911" t="s">
        <v>1325</v>
      </c>
      <c r="BJ146" s="911" t="s">
        <v>1325</v>
      </c>
      <c r="BK146" s="911" t="s">
        <v>1325</v>
      </c>
      <c r="BL146" s="911" t="s">
        <v>1325</v>
      </c>
      <c r="BM146" s="911">
        <v>22</v>
      </c>
      <c r="BN146" s="911" t="s">
        <v>1325</v>
      </c>
      <c r="BO146" s="926">
        <v>1.1450185743125918</v>
      </c>
      <c r="BP146" s="926"/>
      <c r="BQ146" s="926"/>
      <c r="BR146" s="926"/>
      <c r="BS146" s="926">
        <v>1.4108070849333905</v>
      </c>
      <c r="BT146" s="927">
        <v>1.756490970020302</v>
      </c>
      <c r="BU146" s="927">
        <v>0</v>
      </c>
      <c r="BV146" s="911" t="s">
        <v>1325</v>
      </c>
      <c r="BW146" s="911" t="s">
        <v>1325</v>
      </c>
      <c r="BX146" s="911" t="s">
        <v>1325</v>
      </c>
      <c r="BY146" s="911" t="s">
        <v>1325</v>
      </c>
      <c r="BZ146" s="911" t="s">
        <v>1325</v>
      </c>
      <c r="CA146" s="911" t="s">
        <v>1325</v>
      </c>
      <c r="CB146" s="911" t="s">
        <v>1325</v>
      </c>
      <c r="CC146" s="916">
        <v>0</v>
      </c>
      <c r="CD146" s="917"/>
      <c r="CE146" s="917"/>
      <c r="CF146" s="917"/>
      <c r="CG146" s="917">
        <v>0</v>
      </c>
      <c r="CH146" s="917">
        <v>1.55</v>
      </c>
      <c r="CI146" s="921">
        <v>0</v>
      </c>
      <c r="CJ146" s="911" t="s">
        <v>1325</v>
      </c>
      <c r="CK146" s="911" t="s">
        <v>1325</v>
      </c>
      <c r="CL146" s="911" t="s">
        <v>1325</v>
      </c>
      <c r="CM146" s="911" t="s">
        <v>1325</v>
      </c>
      <c r="CN146" s="911" t="s">
        <v>1325</v>
      </c>
      <c r="CO146" s="911">
        <v>22</v>
      </c>
      <c r="CP146" s="911" t="s">
        <v>1325</v>
      </c>
      <c r="CQ146" s="926">
        <v>1.1450185743125918</v>
      </c>
      <c r="CR146" s="926"/>
      <c r="CS146" s="926"/>
      <c r="CT146" s="926"/>
      <c r="CU146" s="926">
        <v>1.4108070849333905</v>
      </c>
      <c r="CV146" s="927">
        <v>1.756490970020302</v>
      </c>
      <c r="CW146" s="926">
        <v>0</v>
      </c>
      <c r="CX146" s="922" t="s">
        <v>878</v>
      </c>
      <c r="CY146" s="923" t="s">
        <v>1471</v>
      </c>
      <c r="CZ146" s="1011" t="s">
        <v>1471</v>
      </c>
      <c r="DA146" s="1011" t="s">
        <v>1471</v>
      </c>
      <c r="DB146" s="922" t="s">
        <v>878</v>
      </c>
      <c r="DC146" s="923" t="s">
        <v>1471</v>
      </c>
      <c r="DD146" s="1016" t="s">
        <v>1471</v>
      </c>
      <c r="DE146" s="1016" t="s">
        <v>1471</v>
      </c>
      <c r="DF146" s="922" t="s">
        <v>878</v>
      </c>
      <c r="DG146" s="923" t="s">
        <v>1471</v>
      </c>
      <c r="DH146" s="922" t="s">
        <v>878</v>
      </c>
      <c r="DI146" s="924" t="s">
        <v>1471</v>
      </c>
    </row>
    <row r="147" spans="1:113">
      <c r="A147" s="952" t="s">
        <v>11</v>
      </c>
      <c r="B147" s="910" t="s">
        <v>525</v>
      </c>
      <c r="C147" s="910"/>
      <c r="D147" s="911" t="s">
        <v>1325</v>
      </c>
      <c r="E147" s="911" t="s">
        <v>1325</v>
      </c>
      <c r="F147" s="911" t="s">
        <v>1325</v>
      </c>
      <c r="G147" s="911" t="s">
        <v>1325</v>
      </c>
      <c r="H147" s="911" t="s">
        <v>1325</v>
      </c>
      <c r="I147" s="911" t="s">
        <v>1325</v>
      </c>
      <c r="J147" s="911" t="s">
        <v>1325</v>
      </c>
      <c r="K147" s="926"/>
      <c r="L147" s="926"/>
      <c r="M147" s="926"/>
      <c r="N147" s="926"/>
      <c r="O147" s="912"/>
      <c r="P147" s="927">
        <v>0.42351099242365692</v>
      </c>
      <c r="Q147" s="912"/>
      <c r="R147" s="911" t="s">
        <v>1325</v>
      </c>
      <c r="S147" s="911" t="s">
        <v>1325</v>
      </c>
      <c r="T147" s="911" t="s">
        <v>1325</v>
      </c>
      <c r="U147" s="911" t="s">
        <v>1325</v>
      </c>
      <c r="V147" s="911" t="s">
        <v>1325</v>
      </c>
      <c r="W147" s="911" t="s">
        <v>1325</v>
      </c>
      <c r="X147" s="911" t="s">
        <v>1325</v>
      </c>
      <c r="Y147" s="916"/>
      <c r="Z147" s="917"/>
      <c r="AA147" s="917"/>
      <c r="AB147" s="917"/>
      <c r="AC147" s="917"/>
      <c r="AD147" s="917">
        <v>0</v>
      </c>
      <c r="AE147" s="918"/>
      <c r="AF147" s="911" t="s">
        <v>1325</v>
      </c>
      <c r="AG147" s="911" t="s">
        <v>1325</v>
      </c>
      <c r="AH147" s="911" t="s">
        <v>1325</v>
      </c>
      <c r="AI147" s="911" t="s">
        <v>1325</v>
      </c>
      <c r="AJ147" s="911" t="s">
        <v>1325</v>
      </c>
      <c r="AK147" s="911" t="s">
        <v>1325</v>
      </c>
      <c r="AL147" s="911" t="s">
        <v>1325</v>
      </c>
      <c r="AM147" s="916"/>
      <c r="AN147" s="917"/>
      <c r="AO147" s="917"/>
      <c r="AP147" s="917"/>
      <c r="AQ147" s="917"/>
      <c r="AR147" s="917">
        <v>0.79</v>
      </c>
      <c r="AS147" s="918"/>
      <c r="AT147" s="911" t="s">
        <v>1325</v>
      </c>
      <c r="AU147" s="911" t="s">
        <v>1325</v>
      </c>
      <c r="AV147" s="911" t="s">
        <v>1325</v>
      </c>
      <c r="AW147" s="911" t="s">
        <v>1325</v>
      </c>
      <c r="AX147" s="911" t="s">
        <v>1325</v>
      </c>
      <c r="AY147" s="911" t="s">
        <v>1325</v>
      </c>
      <c r="AZ147" s="911" t="s">
        <v>1325</v>
      </c>
      <c r="BA147" s="916"/>
      <c r="BB147" s="917"/>
      <c r="BC147" s="917"/>
      <c r="BD147" s="917"/>
      <c r="BE147" s="917"/>
      <c r="BF147" s="917">
        <v>0</v>
      </c>
      <c r="BG147" s="921"/>
      <c r="BH147" s="911" t="s">
        <v>1325</v>
      </c>
      <c r="BI147" s="911" t="s">
        <v>1325</v>
      </c>
      <c r="BJ147" s="911" t="s">
        <v>1325</v>
      </c>
      <c r="BK147" s="911" t="s">
        <v>1325</v>
      </c>
      <c r="BL147" s="911" t="s">
        <v>1325</v>
      </c>
      <c r="BM147" s="911" t="s">
        <v>1325</v>
      </c>
      <c r="BN147" s="911" t="s">
        <v>1325</v>
      </c>
      <c r="BO147" s="926"/>
      <c r="BP147" s="926"/>
      <c r="BQ147" s="926"/>
      <c r="BR147" s="926"/>
      <c r="BS147" s="926"/>
      <c r="BT147" s="927">
        <v>0.67932437147631908</v>
      </c>
      <c r="BU147" s="927"/>
      <c r="BV147" s="911" t="s">
        <v>1325</v>
      </c>
      <c r="BW147" s="911" t="s">
        <v>1325</v>
      </c>
      <c r="BX147" s="911" t="s">
        <v>1325</v>
      </c>
      <c r="BY147" s="911" t="s">
        <v>1325</v>
      </c>
      <c r="BZ147" s="911" t="s">
        <v>1325</v>
      </c>
      <c r="CA147" s="911" t="s">
        <v>1325</v>
      </c>
      <c r="CB147" s="911" t="s">
        <v>1325</v>
      </c>
      <c r="CC147" s="916"/>
      <c r="CD147" s="917"/>
      <c r="CE147" s="917"/>
      <c r="CF147" s="917"/>
      <c r="CG147" s="917"/>
      <c r="CH147" s="917">
        <v>2.38</v>
      </c>
      <c r="CI147" s="921"/>
      <c r="CJ147" s="911" t="s">
        <v>1325</v>
      </c>
      <c r="CK147" s="911" t="s">
        <v>1325</v>
      </c>
      <c r="CL147" s="911" t="s">
        <v>1325</v>
      </c>
      <c r="CM147" s="911" t="s">
        <v>1325</v>
      </c>
      <c r="CN147" s="911" t="s">
        <v>1325</v>
      </c>
      <c r="CO147" s="911" t="s">
        <v>1325</v>
      </c>
      <c r="CP147" s="911" t="s">
        <v>1325</v>
      </c>
      <c r="CQ147" s="926"/>
      <c r="CR147" s="926"/>
      <c r="CS147" s="926"/>
      <c r="CT147" s="926"/>
      <c r="CU147" s="926"/>
      <c r="CV147" s="927">
        <v>0.23483376819598656</v>
      </c>
      <c r="CW147" s="926"/>
      <c r="CX147" s="922" t="s">
        <v>878</v>
      </c>
      <c r="CY147" s="923" t="s">
        <v>1471</v>
      </c>
      <c r="CZ147" s="1011" t="s">
        <v>1471</v>
      </c>
      <c r="DA147" s="1011" t="s">
        <v>1471</v>
      </c>
      <c r="DB147" s="922" t="s">
        <v>878</v>
      </c>
      <c r="DC147" s="923" t="s">
        <v>1471</v>
      </c>
      <c r="DD147" s="1016" t="s">
        <v>1471</v>
      </c>
      <c r="DE147" s="1016" t="s">
        <v>1471</v>
      </c>
      <c r="DF147" s="922" t="s">
        <v>878</v>
      </c>
      <c r="DG147" s="923" t="s">
        <v>1471</v>
      </c>
      <c r="DH147" s="922" t="s">
        <v>878</v>
      </c>
      <c r="DI147" s="924" t="s">
        <v>1471</v>
      </c>
    </row>
    <row r="148" spans="1:113">
      <c r="A148" s="952" t="s">
        <v>90</v>
      </c>
      <c r="B148" s="910" t="s">
        <v>570</v>
      </c>
      <c r="C148" s="910"/>
      <c r="D148" s="911" t="s">
        <v>1325</v>
      </c>
      <c r="E148" s="911" t="s">
        <v>1325</v>
      </c>
      <c r="F148" s="911" t="s">
        <v>1325</v>
      </c>
      <c r="G148" s="911" t="s">
        <v>1325</v>
      </c>
      <c r="H148" s="911" t="s">
        <v>1325</v>
      </c>
      <c r="I148" s="911">
        <v>19</v>
      </c>
      <c r="J148" s="911" t="s">
        <v>1325</v>
      </c>
      <c r="K148" s="926"/>
      <c r="L148" s="926"/>
      <c r="M148" s="926"/>
      <c r="N148" s="926"/>
      <c r="O148" s="912"/>
      <c r="P148" s="927">
        <v>0.38002477838874438</v>
      </c>
      <c r="Q148" s="912"/>
      <c r="R148" s="911" t="s">
        <v>1325</v>
      </c>
      <c r="S148" s="911" t="s">
        <v>1325</v>
      </c>
      <c r="T148" s="911" t="s">
        <v>1325</v>
      </c>
      <c r="U148" s="911" t="s">
        <v>1325</v>
      </c>
      <c r="V148" s="911" t="s">
        <v>1325</v>
      </c>
      <c r="W148" s="911" t="s">
        <v>1325</v>
      </c>
      <c r="X148" s="911" t="s">
        <v>1325</v>
      </c>
      <c r="Y148" s="916"/>
      <c r="Z148" s="917"/>
      <c r="AA148" s="917"/>
      <c r="AB148" s="917"/>
      <c r="AC148" s="917"/>
      <c r="AD148" s="917">
        <v>0</v>
      </c>
      <c r="AE148" s="918"/>
      <c r="AF148" s="911" t="s">
        <v>1325</v>
      </c>
      <c r="AG148" s="911" t="s">
        <v>1325</v>
      </c>
      <c r="AH148" s="911" t="s">
        <v>1325</v>
      </c>
      <c r="AI148" s="911" t="s">
        <v>1325</v>
      </c>
      <c r="AJ148" s="911" t="s">
        <v>1325</v>
      </c>
      <c r="AK148" s="911" t="s">
        <v>1325</v>
      </c>
      <c r="AL148" s="911" t="s">
        <v>1325</v>
      </c>
      <c r="AM148" s="916"/>
      <c r="AN148" s="917"/>
      <c r="AO148" s="917"/>
      <c r="AP148" s="917"/>
      <c r="AQ148" s="917"/>
      <c r="AR148" s="917">
        <v>0.04</v>
      </c>
      <c r="AS148" s="918"/>
      <c r="AT148" s="911" t="s">
        <v>1325</v>
      </c>
      <c r="AU148" s="911" t="s">
        <v>1325</v>
      </c>
      <c r="AV148" s="911" t="s">
        <v>1325</v>
      </c>
      <c r="AW148" s="911" t="s">
        <v>1325</v>
      </c>
      <c r="AX148" s="911" t="s">
        <v>1325</v>
      </c>
      <c r="AY148" s="911" t="s">
        <v>1325</v>
      </c>
      <c r="AZ148" s="911" t="s">
        <v>1325</v>
      </c>
      <c r="BA148" s="916"/>
      <c r="BB148" s="917"/>
      <c r="BC148" s="917"/>
      <c r="BD148" s="917"/>
      <c r="BE148" s="917"/>
      <c r="BF148" s="917">
        <v>0</v>
      </c>
      <c r="BG148" s="921"/>
      <c r="BH148" s="911" t="s">
        <v>1325</v>
      </c>
      <c r="BI148" s="911" t="s">
        <v>1325</v>
      </c>
      <c r="BJ148" s="911" t="s">
        <v>1325</v>
      </c>
      <c r="BK148" s="911" t="s">
        <v>1325</v>
      </c>
      <c r="BL148" s="911" t="s">
        <v>1325</v>
      </c>
      <c r="BM148" s="911" t="s">
        <v>1325</v>
      </c>
      <c r="BN148" s="911" t="s">
        <v>1325</v>
      </c>
      <c r="BO148" s="926"/>
      <c r="BP148" s="926"/>
      <c r="BQ148" s="926"/>
      <c r="BR148" s="926"/>
      <c r="BS148" s="926"/>
      <c r="BT148" s="927">
        <v>1.8019972801266571</v>
      </c>
      <c r="BU148" s="927"/>
      <c r="BV148" s="911" t="s">
        <v>1325</v>
      </c>
      <c r="BW148" s="911" t="s">
        <v>1325</v>
      </c>
      <c r="BX148" s="911" t="s">
        <v>1325</v>
      </c>
      <c r="BY148" s="911" t="s">
        <v>1325</v>
      </c>
      <c r="BZ148" s="911" t="s">
        <v>1325</v>
      </c>
      <c r="CA148" s="911" t="s">
        <v>1325</v>
      </c>
      <c r="CB148" s="911" t="s">
        <v>1325</v>
      </c>
      <c r="CC148" s="916"/>
      <c r="CD148" s="917"/>
      <c r="CE148" s="917"/>
      <c r="CF148" s="917"/>
      <c r="CG148" s="917"/>
      <c r="CH148" s="917">
        <v>0</v>
      </c>
      <c r="CI148" s="921"/>
      <c r="CJ148" s="911" t="s">
        <v>1325</v>
      </c>
      <c r="CK148" s="911" t="s">
        <v>1325</v>
      </c>
      <c r="CL148" s="911" t="s">
        <v>1325</v>
      </c>
      <c r="CM148" s="911" t="s">
        <v>1325</v>
      </c>
      <c r="CN148" s="911" t="s">
        <v>1325</v>
      </c>
      <c r="CO148" s="911" t="s">
        <v>1325</v>
      </c>
      <c r="CP148" s="911" t="s">
        <v>1325</v>
      </c>
      <c r="CQ148" s="926"/>
      <c r="CR148" s="926"/>
      <c r="CS148" s="926"/>
      <c r="CT148" s="926"/>
      <c r="CU148" s="926"/>
      <c r="CV148" s="927">
        <v>1.8687824079596407</v>
      </c>
      <c r="CW148" s="926"/>
      <c r="CX148" s="922" t="s">
        <v>878</v>
      </c>
      <c r="CY148" s="923" t="s">
        <v>1471</v>
      </c>
      <c r="CZ148" s="1011" t="s">
        <v>1471</v>
      </c>
      <c r="DA148" s="1011" t="s">
        <v>1471</v>
      </c>
      <c r="DB148" s="922" t="s">
        <v>878</v>
      </c>
      <c r="DC148" s="923" t="s">
        <v>1471</v>
      </c>
      <c r="DD148" s="1016" t="s">
        <v>1471</v>
      </c>
      <c r="DE148" s="1016" t="s">
        <v>1471</v>
      </c>
      <c r="DF148" s="922" t="s">
        <v>878</v>
      </c>
      <c r="DG148" s="923" t="s">
        <v>1471</v>
      </c>
      <c r="DH148" s="922" t="s">
        <v>878</v>
      </c>
      <c r="DI148" s="924" t="s">
        <v>1471</v>
      </c>
    </row>
    <row r="149" spans="1:113">
      <c r="A149" s="952" t="s">
        <v>50</v>
      </c>
      <c r="B149" s="910" t="s">
        <v>507</v>
      </c>
      <c r="C149" s="910"/>
      <c r="D149" s="911" t="s">
        <v>1325</v>
      </c>
      <c r="E149" s="911" t="s">
        <v>1325</v>
      </c>
      <c r="F149" s="911" t="s">
        <v>1325</v>
      </c>
      <c r="G149" s="911" t="s">
        <v>1325</v>
      </c>
      <c r="H149" s="911" t="s">
        <v>1325</v>
      </c>
      <c r="I149" s="911">
        <v>23</v>
      </c>
      <c r="J149" s="911" t="s">
        <v>1325</v>
      </c>
      <c r="K149" s="926"/>
      <c r="L149" s="926"/>
      <c r="M149" s="926"/>
      <c r="N149" s="926"/>
      <c r="O149" s="912">
        <v>0.58828693844930813</v>
      </c>
      <c r="P149" s="927">
        <v>0.50101245679972073</v>
      </c>
      <c r="Q149" s="912"/>
      <c r="R149" s="911" t="s">
        <v>1325</v>
      </c>
      <c r="S149" s="911" t="s">
        <v>1325</v>
      </c>
      <c r="T149" s="911" t="s">
        <v>1325</v>
      </c>
      <c r="U149" s="911" t="s">
        <v>1325</v>
      </c>
      <c r="V149" s="911" t="s">
        <v>1325</v>
      </c>
      <c r="W149" s="911" t="s">
        <v>1325</v>
      </c>
      <c r="X149" s="911" t="s">
        <v>1325</v>
      </c>
      <c r="Y149" s="916"/>
      <c r="Z149" s="917"/>
      <c r="AA149" s="917"/>
      <c r="AB149" s="917"/>
      <c r="AC149" s="917">
        <v>0</v>
      </c>
      <c r="AD149" s="917">
        <v>1.47</v>
      </c>
      <c r="AE149" s="918"/>
      <c r="AF149" s="911" t="s">
        <v>1325</v>
      </c>
      <c r="AG149" s="911" t="s">
        <v>1325</v>
      </c>
      <c r="AH149" s="911" t="s">
        <v>1325</v>
      </c>
      <c r="AI149" s="911" t="s">
        <v>1325</v>
      </c>
      <c r="AJ149" s="911" t="s">
        <v>1325</v>
      </c>
      <c r="AK149" s="911" t="s">
        <v>1325</v>
      </c>
      <c r="AL149" s="911" t="s">
        <v>1325</v>
      </c>
      <c r="AM149" s="916"/>
      <c r="AN149" s="917"/>
      <c r="AO149" s="917"/>
      <c r="AP149" s="917"/>
      <c r="AQ149" s="917">
        <v>0</v>
      </c>
      <c r="AR149" s="917">
        <v>2.4500000000000002</v>
      </c>
      <c r="AS149" s="918"/>
      <c r="AT149" s="911" t="s">
        <v>1325</v>
      </c>
      <c r="AU149" s="911" t="s">
        <v>1325</v>
      </c>
      <c r="AV149" s="911" t="s">
        <v>1325</v>
      </c>
      <c r="AW149" s="911" t="s">
        <v>1325</v>
      </c>
      <c r="AX149" s="911" t="s">
        <v>1325</v>
      </c>
      <c r="AY149" s="911" t="s">
        <v>1325</v>
      </c>
      <c r="AZ149" s="911" t="s">
        <v>1325</v>
      </c>
      <c r="BA149" s="916"/>
      <c r="BB149" s="917"/>
      <c r="BC149" s="917"/>
      <c r="BD149" s="917"/>
      <c r="BE149" s="917">
        <v>0</v>
      </c>
      <c r="BF149" s="917">
        <v>0</v>
      </c>
      <c r="BG149" s="921"/>
      <c r="BH149" s="911" t="s">
        <v>1325</v>
      </c>
      <c r="BI149" s="911" t="s">
        <v>1325</v>
      </c>
      <c r="BJ149" s="911" t="s">
        <v>1325</v>
      </c>
      <c r="BK149" s="911" t="s">
        <v>1325</v>
      </c>
      <c r="BL149" s="911" t="s">
        <v>1325</v>
      </c>
      <c r="BM149" s="911" t="s">
        <v>1325</v>
      </c>
      <c r="BN149" s="911" t="s">
        <v>1325</v>
      </c>
      <c r="BO149" s="926"/>
      <c r="BP149" s="926"/>
      <c r="BQ149" s="926"/>
      <c r="BR149" s="926"/>
      <c r="BS149" s="926">
        <v>0</v>
      </c>
      <c r="BT149" s="927">
        <v>0.26417161826652158</v>
      </c>
      <c r="BU149" s="927"/>
      <c r="BV149" s="911" t="s">
        <v>1325</v>
      </c>
      <c r="BW149" s="911" t="s">
        <v>1325</v>
      </c>
      <c r="BX149" s="911" t="s">
        <v>1325</v>
      </c>
      <c r="BY149" s="911" t="s">
        <v>1325</v>
      </c>
      <c r="BZ149" s="911" t="s">
        <v>1325</v>
      </c>
      <c r="CA149" s="911" t="s">
        <v>1325</v>
      </c>
      <c r="CB149" s="911" t="s">
        <v>1325</v>
      </c>
      <c r="CC149" s="916"/>
      <c r="CD149" s="917"/>
      <c r="CE149" s="917"/>
      <c r="CF149" s="917"/>
      <c r="CG149" s="917">
        <v>0</v>
      </c>
      <c r="CH149" s="917">
        <v>0.05</v>
      </c>
      <c r="CI149" s="921"/>
      <c r="CJ149" s="911" t="s">
        <v>1325</v>
      </c>
      <c r="CK149" s="911" t="s">
        <v>1325</v>
      </c>
      <c r="CL149" s="911" t="s">
        <v>1325</v>
      </c>
      <c r="CM149" s="911" t="s">
        <v>1325</v>
      </c>
      <c r="CN149" s="911" t="s">
        <v>1325</v>
      </c>
      <c r="CO149" s="911" t="s">
        <v>1325</v>
      </c>
      <c r="CP149" s="911" t="s">
        <v>1325</v>
      </c>
      <c r="CQ149" s="926"/>
      <c r="CR149" s="926"/>
      <c r="CS149" s="926"/>
      <c r="CT149" s="926"/>
      <c r="CU149" s="926">
        <v>2.3766534439879865</v>
      </c>
      <c r="CV149" s="927">
        <v>1.1351572174653541</v>
      </c>
      <c r="CW149" s="926"/>
      <c r="CX149" s="922" t="s">
        <v>878</v>
      </c>
      <c r="CY149" s="923" t="s">
        <v>1471</v>
      </c>
      <c r="CZ149" s="1011" t="s">
        <v>1471</v>
      </c>
      <c r="DA149" s="1011" t="s">
        <v>1471</v>
      </c>
      <c r="DB149" s="922" t="s">
        <v>878</v>
      </c>
      <c r="DC149" s="923" t="s">
        <v>1471</v>
      </c>
      <c r="DD149" s="1016" t="s">
        <v>1471</v>
      </c>
      <c r="DE149" s="1016" t="s">
        <v>1471</v>
      </c>
      <c r="DF149" s="922" t="s">
        <v>878</v>
      </c>
      <c r="DG149" s="923" t="s">
        <v>1471</v>
      </c>
      <c r="DH149" s="922" t="s">
        <v>878</v>
      </c>
      <c r="DI149" s="924" t="s">
        <v>1471</v>
      </c>
    </row>
    <row r="150" spans="1:113">
      <c r="A150" s="952" t="s">
        <v>258</v>
      </c>
      <c r="B150" s="910" t="s">
        <v>806</v>
      </c>
      <c r="C150" s="910"/>
      <c r="D150" s="911" t="s">
        <v>1325</v>
      </c>
      <c r="E150" s="911" t="s">
        <v>1325</v>
      </c>
      <c r="F150" s="911" t="s">
        <v>1325</v>
      </c>
      <c r="G150" s="911" t="s">
        <v>1325</v>
      </c>
      <c r="H150" s="911" t="s">
        <v>1325</v>
      </c>
      <c r="I150" s="911">
        <v>24</v>
      </c>
      <c r="J150" s="911" t="s">
        <v>1325</v>
      </c>
      <c r="K150" s="926">
        <v>1.9821496765904756</v>
      </c>
      <c r="L150" s="926"/>
      <c r="M150" s="926"/>
      <c r="N150" s="926"/>
      <c r="O150" s="912">
        <v>0.68958129406997071</v>
      </c>
      <c r="P150" s="927">
        <v>1.9303884139253795</v>
      </c>
      <c r="Q150" s="912">
        <v>0.48573805938562786</v>
      </c>
      <c r="R150" s="911" t="s">
        <v>1325</v>
      </c>
      <c r="S150" s="911" t="s">
        <v>1325</v>
      </c>
      <c r="T150" s="911" t="s">
        <v>1325</v>
      </c>
      <c r="U150" s="911" t="s">
        <v>1325</v>
      </c>
      <c r="V150" s="911" t="s">
        <v>1325</v>
      </c>
      <c r="W150" s="911" t="s">
        <v>1325</v>
      </c>
      <c r="X150" s="911" t="s">
        <v>1325</v>
      </c>
      <c r="Y150" s="916">
        <v>0</v>
      </c>
      <c r="Z150" s="917"/>
      <c r="AA150" s="917"/>
      <c r="AB150" s="917"/>
      <c r="AC150" s="917">
        <v>0</v>
      </c>
      <c r="AD150" s="917">
        <v>1.31</v>
      </c>
      <c r="AE150" s="918">
        <v>0</v>
      </c>
      <c r="AF150" s="911" t="s">
        <v>1325</v>
      </c>
      <c r="AG150" s="911" t="s">
        <v>1325</v>
      </c>
      <c r="AH150" s="911" t="s">
        <v>1325</v>
      </c>
      <c r="AI150" s="911" t="s">
        <v>1325</v>
      </c>
      <c r="AJ150" s="911" t="s">
        <v>1325</v>
      </c>
      <c r="AK150" s="911" t="s">
        <v>1325</v>
      </c>
      <c r="AL150" s="911" t="s">
        <v>1325</v>
      </c>
      <c r="AM150" s="916">
        <v>0</v>
      </c>
      <c r="AN150" s="917"/>
      <c r="AO150" s="917"/>
      <c r="AP150" s="917"/>
      <c r="AQ150" s="917">
        <v>0</v>
      </c>
      <c r="AR150" s="917">
        <v>0.31</v>
      </c>
      <c r="AS150" s="918">
        <v>0</v>
      </c>
      <c r="AT150" s="911" t="s">
        <v>1325</v>
      </c>
      <c r="AU150" s="911" t="s">
        <v>1325</v>
      </c>
      <c r="AV150" s="911" t="s">
        <v>1325</v>
      </c>
      <c r="AW150" s="911" t="s">
        <v>1325</v>
      </c>
      <c r="AX150" s="911" t="s">
        <v>1325</v>
      </c>
      <c r="AY150" s="911" t="s">
        <v>1325</v>
      </c>
      <c r="AZ150" s="911" t="s">
        <v>1325</v>
      </c>
      <c r="BA150" s="916">
        <v>0</v>
      </c>
      <c r="BB150" s="917"/>
      <c r="BC150" s="917"/>
      <c r="BD150" s="917"/>
      <c r="BE150" s="917">
        <v>0</v>
      </c>
      <c r="BF150" s="917">
        <v>0</v>
      </c>
      <c r="BG150" s="921">
        <v>0</v>
      </c>
      <c r="BH150" s="911" t="s">
        <v>1325</v>
      </c>
      <c r="BI150" s="911" t="s">
        <v>1325</v>
      </c>
      <c r="BJ150" s="911" t="s">
        <v>1325</v>
      </c>
      <c r="BK150" s="911" t="s">
        <v>1325</v>
      </c>
      <c r="BL150" s="911" t="s">
        <v>1325</v>
      </c>
      <c r="BM150" s="911" t="s">
        <v>1325</v>
      </c>
      <c r="BN150" s="911" t="s">
        <v>1325</v>
      </c>
      <c r="BO150" s="926">
        <v>11.271341581776944</v>
      </c>
      <c r="BP150" s="926"/>
      <c r="BQ150" s="926"/>
      <c r="BR150" s="926"/>
      <c r="BS150" s="926">
        <v>0</v>
      </c>
      <c r="BT150" s="927">
        <v>0.60141255398990301</v>
      </c>
      <c r="BU150" s="927">
        <v>0</v>
      </c>
      <c r="BV150" s="911" t="s">
        <v>1325</v>
      </c>
      <c r="BW150" s="911" t="s">
        <v>1325</v>
      </c>
      <c r="BX150" s="911" t="s">
        <v>1325</v>
      </c>
      <c r="BY150" s="911" t="s">
        <v>1325</v>
      </c>
      <c r="BZ150" s="911" t="s">
        <v>1325</v>
      </c>
      <c r="CA150" s="911" t="s">
        <v>1325</v>
      </c>
      <c r="CB150" s="911" t="s">
        <v>1325</v>
      </c>
      <c r="CC150" s="916">
        <v>0</v>
      </c>
      <c r="CD150" s="917"/>
      <c r="CE150" s="917"/>
      <c r="CF150" s="917"/>
      <c r="CG150" s="917">
        <v>0</v>
      </c>
      <c r="CH150" s="917">
        <v>1.88</v>
      </c>
      <c r="CI150" s="921">
        <v>0</v>
      </c>
      <c r="CJ150" s="911" t="s">
        <v>1325</v>
      </c>
      <c r="CK150" s="911" t="s">
        <v>1325</v>
      </c>
      <c r="CL150" s="911" t="s">
        <v>1325</v>
      </c>
      <c r="CM150" s="911" t="s">
        <v>1325</v>
      </c>
      <c r="CN150" s="911" t="s">
        <v>1325</v>
      </c>
      <c r="CO150" s="911">
        <v>15</v>
      </c>
      <c r="CP150" s="911" t="s">
        <v>1325</v>
      </c>
      <c r="CQ150" s="926">
        <v>1.9114161085907495</v>
      </c>
      <c r="CR150" s="926"/>
      <c r="CS150" s="926"/>
      <c r="CT150" s="926"/>
      <c r="CU150" s="926">
        <v>1.0883735338027687</v>
      </c>
      <c r="CV150" s="927">
        <v>1.3927603832418944</v>
      </c>
      <c r="CW150" s="926">
        <v>0.71453450730520851</v>
      </c>
      <c r="CX150" s="922" t="s">
        <v>878</v>
      </c>
      <c r="CY150" s="923" t="s">
        <v>1471</v>
      </c>
      <c r="CZ150" s="1011" t="s">
        <v>1471</v>
      </c>
      <c r="DA150" s="1011" t="s">
        <v>1471</v>
      </c>
      <c r="DB150" s="922" t="s">
        <v>878</v>
      </c>
      <c r="DC150" s="923" t="s">
        <v>1471</v>
      </c>
      <c r="DD150" s="1016" t="s">
        <v>1471</v>
      </c>
      <c r="DE150" s="1016" t="s">
        <v>1471</v>
      </c>
      <c r="DF150" s="922" t="s">
        <v>878</v>
      </c>
      <c r="DG150" s="923" t="s">
        <v>1471</v>
      </c>
      <c r="DH150" s="922" t="s">
        <v>878</v>
      </c>
      <c r="DI150" s="924" t="s">
        <v>1471</v>
      </c>
    </row>
    <row r="151" spans="1:113">
      <c r="A151" s="952" t="s">
        <v>386</v>
      </c>
      <c r="B151" s="910" t="s">
        <v>609</v>
      </c>
      <c r="C151" s="910"/>
      <c r="D151" s="911" t="s">
        <v>1325</v>
      </c>
      <c r="E151" s="911" t="s">
        <v>1325</v>
      </c>
      <c r="F151" s="911" t="s">
        <v>1325</v>
      </c>
      <c r="G151" s="911" t="s">
        <v>1325</v>
      </c>
      <c r="H151" s="911" t="s">
        <v>1325</v>
      </c>
      <c r="I151" s="911" t="s">
        <v>1325</v>
      </c>
      <c r="J151" s="911" t="s">
        <v>1325</v>
      </c>
      <c r="K151" s="926"/>
      <c r="L151" s="926"/>
      <c r="M151" s="926"/>
      <c r="N151" s="926"/>
      <c r="O151" s="912"/>
      <c r="P151" s="927">
        <v>0.60445564676733798</v>
      </c>
      <c r="Q151" s="912">
        <v>0.6917287988503602</v>
      </c>
      <c r="R151" s="911" t="s">
        <v>1325</v>
      </c>
      <c r="S151" s="911" t="s">
        <v>1325</v>
      </c>
      <c r="T151" s="911" t="s">
        <v>1325</v>
      </c>
      <c r="U151" s="911" t="s">
        <v>1325</v>
      </c>
      <c r="V151" s="911" t="s">
        <v>1325</v>
      </c>
      <c r="W151" s="911" t="s">
        <v>1325</v>
      </c>
      <c r="X151" s="911" t="s">
        <v>1325</v>
      </c>
      <c r="Y151" s="916"/>
      <c r="Z151" s="917"/>
      <c r="AA151" s="917"/>
      <c r="AB151" s="917"/>
      <c r="AC151" s="917"/>
      <c r="AD151" s="917">
        <v>3.42</v>
      </c>
      <c r="AE151" s="918">
        <v>0</v>
      </c>
      <c r="AF151" s="911" t="s">
        <v>1325</v>
      </c>
      <c r="AG151" s="911" t="s">
        <v>1325</v>
      </c>
      <c r="AH151" s="911" t="s">
        <v>1325</v>
      </c>
      <c r="AI151" s="911" t="s">
        <v>1325</v>
      </c>
      <c r="AJ151" s="911" t="s">
        <v>1325</v>
      </c>
      <c r="AK151" s="911" t="s">
        <v>1325</v>
      </c>
      <c r="AL151" s="911" t="s">
        <v>1325</v>
      </c>
      <c r="AM151" s="916"/>
      <c r="AN151" s="917"/>
      <c r="AO151" s="917"/>
      <c r="AP151" s="917"/>
      <c r="AQ151" s="917"/>
      <c r="AR151" s="917">
        <v>0.82</v>
      </c>
      <c r="AS151" s="918">
        <v>0</v>
      </c>
      <c r="AT151" s="911" t="s">
        <v>1325</v>
      </c>
      <c r="AU151" s="911" t="s">
        <v>1325</v>
      </c>
      <c r="AV151" s="911" t="s">
        <v>1325</v>
      </c>
      <c r="AW151" s="911" t="s">
        <v>1325</v>
      </c>
      <c r="AX151" s="911" t="s">
        <v>1325</v>
      </c>
      <c r="AY151" s="911" t="s">
        <v>1325</v>
      </c>
      <c r="AZ151" s="911" t="s">
        <v>1325</v>
      </c>
      <c r="BA151" s="916"/>
      <c r="BB151" s="917"/>
      <c r="BC151" s="917"/>
      <c r="BD151" s="917"/>
      <c r="BE151" s="917"/>
      <c r="BF151" s="917">
        <v>0</v>
      </c>
      <c r="BG151" s="921">
        <v>0</v>
      </c>
      <c r="BH151" s="911" t="s">
        <v>1325</v>
      </c>
      <c r="BI151" s="911" t="s">
        <v>1325</v>
      </c>
      <c r="BJ151" s="911" t="s">
        <v>1325</v>
      </c>
      <c r="BK151" s="911" t="s">
        <v>1325</v>
      </c>
      <c r="BL151" s="911" t="s">
        <v>1325</v>
      </c>
      <c r="BM151" s="911" t="s">
        <v>1325</v>
      </c>
      <c r="BN151" s="911" t="s">
        <v>1325</v>
      </c>
      <c r="BO151" s="926"/>
      <c r="BP151" s="926"/>
      <c r="BQ151" s="926"/>
      <c r="BR151" s="926"/>
      <c r="BS151" s="926"/>
      <c r="BT151" s="927">
        <v>0.77050055327735467</v>
      </c>
      <c r="BU151" s="927">
        <v>13.00479671349834</v>
      </c>
      <c r="BV151" s="911" t="s">
        <v>1325</v>
      </c>
      <c r="BW151" s="911" t="s">
        <v>1325</v>
      </c>
      <c r="BX151" s="911" t="s">
        <v>1325</v>
      </c>
      <c r="BY151" s="911" t="s">
        <v>1325</v>
      </c>
      <c r="BZ151" s="911" t="s">
        <v>1325</v>
      </c>
      <c r="CA151" s="911" t="s">
        <v>1325</v>
      </c>
      <c r="CB151" s="911" t="s">
        <v>1325</v>
      </c>
      <c r="CC151" s="916"/>
      <c r="CD151" s="917"/>
      <c r="CE151" s="917"/>
      <c r="CF151" s="917"/>
      <c r="CG151" s="917"/>
      <c r="CH151" s="917">
        <v>0</v>
      </c>
      <c r="CI151" s="921">
        <v>0</v>
      </c>
      <c r="CJ151" s="911" t="s">
        <v>1325</v>
      </c>
      <c r="CK151" s="911" t="s">
        <v>1325</v>
      </c>
      <c r="CL151" s="911" t="s">
        <v>1325</v>
      </c>
      <c r="CM151" s="911" t="s">
        <v>1325</v>
      </c>
      <c r="CN151" s="911" t="s">
        <v>1325</v>
      </c>
      <c r="CO151" s="911" t="s">
        <v>1325</v>
      </c>
      <c r="CP151" s="911" t="s">
        <v>1325</v>
      </c>
      <c r="CQ151" s="926"/>
      <c r="CR151" s="926"/>
      <c r="CS151" s="926"/>
      <c r="CT151" s="926"/>
      <c r="CU151" s="926"/>
      <c r="CV151" s="927">
        <v>0.14715000967143479</v>
      </c>
      <c r="CW151" s="926">
        <v>0</v>
      </c>
      <c r="CX151" s="922" t="s">
        <v>878</v>
      </c>
      <c r="CY151" s="923" t="s">
        <v>1471</v>
      </c>
      <c r="CZ151" s="1011" t="s">
        <v>1471</v>
      </c>
      <c r="DA151" s="1011" t="s">
        <v>1471</v>
      </c>
      <c r="DB151" s="922" t="s">
        <v>878</v>
      </c>
      <c r="DC151" s="923" t="s">
        <v>1471</v>
      </c>
      <c r="DD151" s="1016" t="s">
        <v>1471</v>
      </c>
      <c r="DE151" s="1016" t="s">
        <v>1471</v>
      </c>
      <c r="DF151" s="922" t="s">
        <v>878</v>
      </c>
      <c r="DG151" s="923" t="s">
        <v>1471</v>
      </c>
      <c r="DH151" s="922" t="s">
        <v>878</v>
      </c>
      <c r="DI151" s="924" t="s">
        <v>1471</v>
      </c>
    </row>
    <row r="152" spans="1:113">
      <c r="A152" s="952" t="s">
        <v>171</v>
      </c>
      <c r="B152" s="910" t="s">
        <v>575</v>
      </c>
      <c r="C152" s="910"/>
      <c r="D152" s="911" t="s">
        <v>1325</v>
      </c>
      <c r="E152" s="911" t="s">
        <v>1325</v>
      </c>
      <c r="F152" s="911" t="s">
        <v>1325</v>
      </c>
      <c r="G152" s="911" t="s">
        <v>1325</v>
      </c>
      <c r="H152" s="911" t="s">
        <v>1325</v>
      </c>
      <c r="I152" s="911">
        <v>52</v>
      </c>
      <c r="J152" s="911" t="s">
        <v>1325</v>
      </c>
      <c r="K152" s="926">
        <v>0</v>
      </c>
      <c r="L152" s="926"/>
      <c r="M152" s="926"/>
      <c r="N152" s="926"/>
      <c r="O152" s="912">
        <v>0.65759734204809595</v>
      </c>
      <c r="P152" s="927">
        <v>1.4009179243507677</v>
      </c>
      <c r="Q152" s="912"/>
      <c r="R152" s="911" t="s">
        <v>1325</v>
      </c>
      <c r="S152" s="911" t="s">
        <v>1325</v>
      </c>
      <c r="T152" s="911" t="s">
        <v>1325</v>
      </c>
      <c r="U152" s="911" t="s">
        <v>1325</v>
      </c>
      <c r="V152" s="911" t="s">
        <v>1325</v>
      </c>
      <c r="W152" s="911" t="s">
        <v>1325</v>
      </c>
      <c r="X152" s="911" t="s">
        <v>1325</v>
      </c>
      <c r="Y152" s="916">
        <v>0</v>
      </c>
      <c r="Z152" s="917"/>
      <c r="AA152" s="917"/>
      <c r="AB152" s="917"/>
      <c r="AC152" s="917">
        <v>0</v>
      </c>
      <c r="AD152" s="917">
        <v>0.27</v>
      </c>
      <c r="AE152" s="918"/>
      <c r="AF152" s="911" t="s">
        <v>1325</v>
      </c>
      <c r="AG152" s="911" t="s">
        <v>1325</v>
      </c>
      <c r="AH152" s="911" t="s">
        <v>1325</v>
      </c>
      <c r="AI152" s="911" t="s">
        <v>1325</v>
      </c>
      <c r="AJ152" s="911" t="s">
        <v>1325</v>
      </c>
      <c r="AK152" s="914">
        <v>12</v>
      </c>
      <c r="AL152" s="911" t="s">
        <v>1325</v>
      </c>
      <c r="AM152" s="916">
        <v>0</v>
      </c>
      <c r="AN152" s="917"/>
      <c r="AO152" s="917"/>
      <c r="AP152" s="917"/>
      <c r="AQ152" s="917">
        <v>0</v>
      </c>
      <c r="AR152" s="917">
        <v>1.53</v>
      </c>
      <c r="AS152" s="918"/>
      <c r="AT152" s="911" t="s">
        <v>1325</v>
      </c>
      <c r="AU152" s="911" t="s">
        <v>1325</v>
      </c>
      <c r="AV152" s="911" t="s">
        <v>1325</v>
      </c>
      <c r="AW152" s="911" t="s">
        <v>1325</v>
      </c>
      <c r="AX152" s="911" t="s">
        <v>1325</v>
      </c>
      <c r="AY152" s="911" t="s">
        <v>1325</v>
      </c>
      <c r="AZ152" s="911" t="s">
        <v>1325</v>
      </c>
      <c r="BA152" s="916">
        <v>0</v>
      </c>
      <c r="BB152" s="917"/>
      <c r="BC152" s="917"/>
      <c r="BD152" s="917"/>
      <c r="BE152" s="917">
        <v>0</v>
      </c>
      <c r="BF152" s="917">
        <v>0.49</v>
      </c>
      <c r="BG152" s="921"/>
      <c r="BH152" s="911" t="s">
        <v>1325</v>
      </c>
      <c r="BI152" s="911" t="s">
        <v>1325</v>
      </c>
      <c r="BJ152" s="911" t="s">
        <v>1325</v>
      </c>
      <c r="BK152" s="911" t="s">
        <v>1325</v>
      </c>
      <c r="BL152" s="911" t="s">
        <v>1325</v>
      </c>
      <c r="BM152" s="911" t="s">
        <v>1325</v>
      </c>
      <c r="BN152" s="911" t="s">
        <v>1325</v>
      </c>
      <c r="BO152" s="926">
        <v>0</v>
      </c>
      <c r="BP152" s="926"/>
      <c r="BQ152" s="926"/>
      <c r="BR152" s="926"/>
      <c r="BS152" s="926">
        <v>0</v>
      </c>
      <c r="BT152" s="927">
        <v>0.76963917230843093</v>
      </c>
      <c r="BU152" s="927"/>
      <c r="BV152" s="911" t="s">
        <v>1325</v>
      </c>
      <c r="BW152" s="911" t="s">
        <v>1325</v>
      </c>
      <c r="BX152" s="911" t="s">
        <v>1325</v>
      </c>
      <c r="BY152" s="911" t="s">
        <v>1325</v>
      </c>
      <c r="BZ152" s="911" t="s">
        <v>1325</v>
      </c>
      <c r="CA152" s="911" t="s">
        <v>1325</v>
      </c>
      <c r="CB152" s="911" t="s">
        <v>1325</v>
      </c>
      <c r="CC152" s="916">
        <v>0</v>
      </c>
      <c r="CD152" s="917"/>
      <c r="CE152" s="917"/>
      <c r="CF152" s="917"/>
      <c r="CG152" s="917">
        <v>0</v>
      </c>
      <c r="CH152" s="917">
        <v>0.38</v>
      </c>
      <c r="CI152" s="921"/>
      <c r="CJ152" s="911" t="s">
        <v>1325</v>
      </c>
      <c r="CK152" s="911" t="s">
        <v>1325</v>
      </c>
      <c r="CL152" s="911" t="s">
        <v>1325</v>
      </c>
      <c r="CM152" s="911" t="s">
        <v>1325</v>
      </c>
      <c r="CN152" s="911" t="s">
        <v>1325</v>
      </c>
      <c r="CO152" s="911">
        <v>21</v>
      </c>
      <c r="CP152" s="911" t="s">
        <v>1325</v>
      </c>
      <c r="CQ152" s="926">
        <v>0</v>
      </c>
      <c r="CR152" s="926"/>
      <c r="CS152" s="926"/>
      <c r="CT152" s="926"/>
      <c r="CU152" s="926">
        <v>0</v>
      </c>
      <c r="CV152" s="927">
        <v>1.0101128640653412</v>
      </c>
      <c r="CW152" s="926"/>
      <c r="CX152" s="922" t="s">
        <v>878</v>
      </c>
      <c r="CY152" s="923" t="s">
        <v>1471</v>
      </c>
      <c r="CZ152" s="1011" t="s">
        <v>1471</v>
      </c>
      <c r="DA152" s="1011" t="s">
        <v>1471</v>
      </c>
      <c r="DB152" s="922" t="s">
        <v>878</v>
      </c>
      <c r="DC152" s="923" t="s">
        <v>1471</v>
      </c>
      <c r="DD152" s="1016" t="s">
        <v>1471</v>
      </c>
      <c r="DE152" s="1016" t="s">
        <v>1471</v>
      </c>
      <c r="DF152" s="922" t="s">
        <v>878</v>
      </c>
      <c r="DG152" s="923" t="s">
        <v>1471</v>
      </c>
      <c r="DH152" s="922" t="s">
        <v>878</v>
      </c>
      <c r="DI152" s="924" t="s">
        <v>1471</v>
      </c>
    </row>
    <row r="153" spans="1:113">
      <c r="A153" s="952" t="s">
        <v>228</v>
      </c>
      <c r="B153" s="910" t="s">
        <v>689</v>
      </c>
      <c r="C153" s="910"/>
      <c r="D153" s="911" t="s">
        <v>1325</v>
      </c>
      <c r="E153" s="911" t="s">
        <v>1325</v>
      </c>
      <c r="F153" s="911" t="s">
        <v>1325</v>
      </c>
      <c r="G153" s="911" t="s">
        <v>1325</v>
      </c>
      <c r="H153" s="911" t="s">
        <v>1325</v>
      </c>
      <c r="I153" s="911" t="s">
        <v>1325</v>
      </c>
      <c r="J153" s="911" t="s">
        <v>1325</v>
      </c>
      <c r="K153" s="926"/>
      <c r="L153" s="926"/>
      <c r="M153" s="926"/>
      <c r="N153" s="926"/>
      <c r="O153" s="912">
        <v>0</v>
      </c>
      <c r="P153" s="927">
        <v>4.2456152935690978</v>
      </c>
      <c r="Q153" s="912">
        <v>2.3601297739311802</v>
      </c>
      <c r="R153" s="911" t="s">
        <v>1325</v>
      </c>
      <c r="S153" s="911" t="s">
        <v>1325</v>
      </c>
      <c r="T153" s="911" t="s">
        <v>1325</v>
      </c>
      <c r="U153" s="911" t="s">
        <v>1325</v>
      </c>
      <c r="V153" s="911" t="s">
        <v>1325</v>
      </c>
      <c r="W153" s="911" t="s">
        <v>1325</v>
      </c>
      <c r="X153" s="911" t="s">
        <v>1325</v>
      </c>
      <c r="Y153" s="916"/>
      <c r="Z153" s="917"/>
      <c r="AA153" s="917"/>
      <c r="AB153" s="917"/>
      <c r="AC153" s="917">
        <v>0</v>
      </c>
      <c r="AD153" s="917">
        <v>0</v>
      </c>
      <c r="AE153" s="918">
        <v>0</v>
      </c>
      <c r="AF153" s="911" t="s">
        <v>1325</v>
      </c>
      <c r="AG153" s="911" t="s">
        <v>1325</v>
      </c>
      <c r="AH153" s="911" t="s">
        <v>1325</v>
      </c>
      <c r="AI153" s="911" t="s">
        <v>1325</v>
      </c>
      <c r="AJ153" s="911" t="s">
        <v>1325</v>
      </c>
      <c r="AK153" s="911" t="s">
        <v>1325</v>
      </c>
      <c r="AL153" s="911" t="s">
        <v>1325</v>
      </c>
      <c r="AM153" s="916"/>
      <c r="AN153" s="917"/>
      <c r="AO153" s="917"/>
      <c r="AP153" s="917"/>
      <c r="AQ153" s="917">
        <v>0</v>
      </c>
      <c r="AR153" s="917">
        <v>0.9</v>
      </c>
      <c r="AS153" s="918">
        <v>0</v>
      </c>
      <c r="AT153" s="911" t="s">
        <v>1325</v>
      </c>
      <c r="AU153" s="911" t="s">
        <v>1325</v>
      </c>
      <c r="AV153" s="911" t="s">
        <v>1325</v>
      </c>
      <c r="AW153" s="911" t="s">
        <v>1325</v>
      </c>
      <c r="AX153" s="911" t="s">
        <v>1325</v>
      </c>
      <c r="AY153" s="911" t="s">
        <v>1325</v>
      </c>
      <c r="AZ153" s="911" t="s">
        <v>1325</v>
      </c>
      <c r="BA153" s="916"/>
      <c r="BB153" s="917"/>
      <c r="BC153" s="917"/>
      <c r="BD153" s="917"/>
      <c r="BE153" s="917">
        <v>0</v>
      </c>
      <c r="BF153" s="917">
        <v>0</v>
      </c>
      <c r="BG153" s="921">
        <v>0</v>
      </c>
      <c r="BH153" s="911" t="s">
        <v>1325</v>
      </c>
      <c r="BI153" s="911" t="s">
        <v>1325</v>
      </c>
      <c r="BJ153" s="911" t="s">
        <v>1325</v>
      </c>
      <c r="BK153" s="911" t="s">
        <v>1325</v>
      </c>
      <c r="BL153" s="911" t="s">
        <v>1325</v>
      </c>
      <c r="BM153" s="911" t="s">
        <v>1325</v>
      </c>
      <c r="BN153" s="911" t="s">
        <v>1325</v>
      </c>
      <c r="BO153" s="926"/>
      <c r="BP153" s="926"/>
      <c r="BQ153" s="926"/>
      <c r="BR153" s="926"/>
      <c r="BS153" s="927">
        <v>0</v>
      </c>
      <c r="BT153" s="927">
        <v>0</v>
      </c>
      <c r="BU153" s="927">
        <v>0</v>
      </c>
      <c r="BV153" s="911" t="s">
        <v>1325</v>
      </c>
      <c r="BW153" s="911" t="s">
        <v>1325</v>
      </c>
      <c r="BX153" s="911" t="s">
        <v>1325</v>
      </c>
      <c r="BY153" s="911" t="s">
        <v>1325</v>
      </c>
      <c r="BZ153" s="911" t="s">
        <v>1325</v>
      </c>
      <c r="CA153" s="911" t="s">
        <v>1325</v>
      </c>
      <c r="CB153" s="911" t="s">
        <v>1325</v>
      </c>
      <c r="CC153" s="916"/>
      <c r="CD153" s="917"/>
      <c r="CE153" s="917"/>
      <c r="CF153" s="917"/>
      <c r="CG153" s="917">
        <v>0</v>
      </c>
      <c r="CH153" s="917">
        <v>0</v>
      </c>
      <c r="CI153" s="921">
        <v>0</v>
      </c>
      <c r="CJ153" s="911" t="s">
        <v>1325</v>
      </c>
      <c r="CK153" s="911" t="s">
        <v>1325</v>
      </c>
      <c r="CL153" s="911" t="s">
        <v>1325</v>
      </c>
      <c r="CM153" s="911" t="s">
        <v>1325</v>
      </c>
      <c r="CN153" s="911" t="s">
        <v>1325</v>
      </c>
      <c r="CO153" s="911" t="s">
        <v>1325</v>
      </c>
      <c r="CP153" s="911" t="s">
        <v>1325</v>
      </c>
      <c r="CQ153" s="926"/>
      <c r="CR153" s="926"/>
      <c r="CS153" s="926"/>
      <c r="CT153" s="926"/>
      <c r="CU153" s="926">
        <v>0</v>
      </c>
      <c r="CV153" s="927">
        <v>0.67095362341710452</v>
      </c>
      <c r="CW153" s="926">
        <v>0</v>
      </c>
      <c r="CX153" s="922" t="s">
        <v>878</v>
      </c>
      <c r="CY153" s="923" t="s">
        <v>1471</v>
      </c>
      <c r="CZ153" s="1011" t="s">
        <v>1471</v>
      </c>
      <c r="DA153" s="1011" t="s">
        <v>1471</v>
      </c>
      <c r="DB153" s="922" t="s">
        <v>878</v>
      </c>
      <c r="DC153" s="923" t="s">
        <v>1471</v>
      </c>
      <c r="DD153" s="1016" t="s">
        <v>1471</v>
      </c>
      <c r="DE153" s="1016" t="s">
        <v>1471</v>
      </c>
      <c r="DF153" s="922" t="s">
        <v>878</v>
      </c>
      <c r="DG153" s="923" t="s">
        <v>1471</v>
      </c>
      <c r="DH153" s="922" t="s">
        <v>878</v>
      </c>
      <c r="DI153" s="924" t="s">
        <v>1471</v>
      </c>
    </row>
    <row r="154" spans="1:113">
      <c r="A154" s="952" t="s">
        <v>378</v>
      </c>
      <c r="B154" s="910" t="s">
        <v>605</v>
      </c>
      <c r="C154" s="910"/>
      <c r="D154" s="911" t="s">
        <v>1325</v>
      </c>
      <c r="E154" s="911" t="s">
        <v>1325</v>
      </c>
      <c r="F154" s="911" t="s">
        <v>1325</v>
      </c>
      <c r="G154" s="911" t="s">
        <v>1325</v>
      </c>
      <c r="H154" s="911" t="s">
        <v>1325</v>
      </c>
      <c r="I154" s="911">
        <v>11</v>
      </c>
      <c r="J154" s="911" t="s">
        <v>1325</v>
      </c>
      <c r="K154" s="926"/>
      <c r="L154" s="926"/>
      <c r="M154" s="926"/>
      <c r="N154" s="926"/>
      <c r="O154" s="912">
        <v>1.5219790502466755</v>
      </c>
      <c r="P154" s="927">
        <v>0.85168680098582483</v>
      </c>
      <c r="Q154" s="912"/>
      <c r="R154" s="911" t="s">
        <v>1325</v>
      </c>
      <c r="S154" s="911" t="s">
        <v>1325</v>
      </c>
      <c r="T154" s="911" t="s">
        <v>1325</v>
      </c>
      <c r="U154" s="911" t="s">
        <v>1325</v>
      </c>
      <c r="V154" s="911" t="s">
        <v>1325</v>
      </c>
      <c r="W154" s="911" t="s">
        <v>1325</v>
      </c>
      <c r="X154" s="911" t="s">
        <v>1325</v>
      </c>
      <c r="Y154" s="916"/>
      <c r="Z154" s="917"/>
      <c r="AA154" s="917"/>
      <c r="AB154" s="917"/>
      <c r="AC154" s="917">
        <v>0</v>
      </c>
      <c r="AD154" s="917">
        <v>0</v>
      </c>
      <c r="AE154" s="918"/>
      <c r="AF154" s="911" t="s">
        <v>1325</v>
      </c>
      <c r="AG154" s="911" t="s">
        <v>1325</v>
      </c>
      <c r="AH154" s="911" t="s">
        <v>1325</v>
      </c>
      <c r="AI154" s="911" t="s">
        <v>1325</v>
      </c>
      <c r="AJ154" s="911" t="s">
        <v>1325</v>
      </c>
      <c r="AK154" s="911" t="s">
        <v>1325</v>
      </c>
      <c r="AL154" s="911" t="s">
        <v>1325</v>
      </c>
      <c r="AM154" s="916"/>
      <c r="AN154" s="917"/>
      <c r="AO154" s="917"/>
      <c r="AP154" s="917"/>
      <c r="AQ154" s="917">
        <v>3.5</v>
      </c>
      <c r="AR154" s="917">
        <v>0.35</v>
      </c>
      <c r="AS154" s="918"/>
      <c r="AT154" s="911" t="s">
        <v>1325</v>
      </c>
      <c r="AU154" s="911" t="s">
        <v>1325</v>
      </c>
      <c r="AV154" s="911" t="s">
        <v>1325</v>
      </c>
      <c r="AW154" s="911" t="s">
        <v>1325</v>
      </c>
      <c r="AX154" s="911" t="s">
        <v>1325</v>
      </c>
      <c r="AY154" s="911" t="s">
        <v>1325</v>
      </c>
      <c r="AZ154" s="911" t="s">
        <v>1325</v>
      </c>
      <c r="BA154" s="916"/>
      <c r="BB154" s="917"/>
      <c r="BC154" s="917"/>
      <c r="BD154" s="917"/>
      <c r="BE154" s="917">
        <v>0</v>
      </c>
      <c r="BF154" s="917">
        <v>0</v>
      </c>
      <c r="BG154" s="921"/>
      <c r="BH154" s="911" t="s">
        <v>1325</v>
      </c>
      <c r="BI154" s="911" t="s">
        <v>1325</v>
      </c>
      <c r="BJ154" s="911" t="s">
        <v>1325</v>
      </c>
      <c r="BK154" s="911" t="s">
        <v>1325</v>
      </c>
      <c r="BL154" s="911" t="s">
        <v>1325</v>
      </c>
      <c r="BM154" s="911" t="s">
        <v>1325</v>
      </c>
      <c r="BN154" s="911" t="s">
        <v>1325</v>
      </c>
      <c r="BO154" s="926"/>
      <c r="BP154" s="926"/>
      <c r="BQ154" s="926"/>
      <c r="BR154" s="926"/>
      <c r="BS154" s="926">
        <v>0</v>
      </c>
      <c r="BT154" s="927">
        <v>0.64116008094394161</v>
      </c>
      <c r="BU154" s="927"/>
      <c r="BV154" s="911" t="s">
        <v>1325</v>
      </c>
      <c r="BW154" s="911" t="s">
        <v>1325</v>
      </c>
      <c r="BX154" s="911" t="s">
        <v>1325</v>
      </c>
      <c r="BY154" s="911" t="s">
        <v>1325</v>
      </c>
      <c r="BZ154" s="911" t="s">
        <v>1325</v>
      </c>
      <c r="CA154" s="911" t="s">
        <v>1325</v>
      </c>
      <c r="CB154" s="911" t="s">
        <v>1325</v>
      </c>
      <c r="CC154" s="916"/>
      <c r="CD154" s="917"/>
      <c r="CE154" s="917"/>
      <c r="CF154" s="917"/>
      <c r="CG154" s="917">
        <v>0</v>
      </c>
      <c r="CH154" s="917">
        <v>0</v>
      </c>
      <c r="CI154" s="921"/>
      <c r="CJ154" s="911" t="s">
        <v>1325</v>
      </c>
      <c r="CK154" s="911" t="s">
        <v>1325</v>
      </c>
      <c r="CL154" s="911" t="s">
        <v>1325</v>
      </c>
      <c r="CM154" s="911" t="s">
        <v>1325</v>
      </c>
      <c r="CN154" s="911" t="s">
        <v>1325</v>
      </c>
      <c r="CO154" s="911" t="s">
        <v>1325</v>
      </c>
      <c r="CP154" s="911" t="s">
        <v>1325</v>
      </c>
      <c r="CQ154" s="926"/>
      <c r="CR154" s="926"/>
      <c r="CS154" s="926"/>
      <c r="CT154" s="926"/>
      <c r="CU154" s="926">
        <v>0</v>
      </c>
      <c r="CV154" s="927">
        <v>1.2493948571299907</v>
      </c>
      <c r="CW154" s="926"/>
      <c r="CX154" s="922" t="s">
        <v>878</v>
      </c>
      <c r="CY154" s="923" t="s">
        <v>1471</v>
      </c>
      <c r="CZ154" s="1011" t="s">
        <v>1471</v>
      </c>
      <c r="DA154" s="1011" t="s">
        <v>1471</v>
      </c>
      <c r="DB154" s="922" t="s">
        <v>878</v>
      </c>
      <c r="DC154" s="923" t="s">
        <v>1471</v>
      </c>
      <c r="DD154" s="1016" t="s">
        <v>1471</v>
      </c>
      <c r="DE154" s="1016" t="s">
        <v>1471</v>
      </c>
      <c r="DF154" s="922" t="s">
        <v>878</v>
      </c>
      <c r="DG154" s="923" t="s">
        <v>1471</v>
      </c>
      <c r="DH154" s="922" t="s">
        <v>878</v>
      </c>
      <c r="DI154" s="924" t="s">
        <v>1471</v>
      </c>
    </row>
    <row r="155" spans="1:113">
      <c r="A155" s="952" t="s">
        <v>498</v>
      </c>
      <c r="B155" s="910" t="s">
        <v>756</v>
      </c>
      <c r="C155" s="910"/>
      <c r="D155" s="911">
        <v>26</v>
      </c>
      <c r="E155" s="911" t="s">
        <v>1325</v>
      </c>
      <c r="F155" s="911" t="s">
        <v>1325</v>
      </c>
      <c r="G155" s="911" t="s">
        <v>1325</v>
      </c>
      <c r="H155" s="911">
        <v>133</v>
      </c>
      <c r="I155" s="911">
        <v>347</v>
      </c>
      <c r="J155" s="911">
        <v>38</v>
      </c>
      <c r="K155" s="926">
        <v>1.215532972035791</v>
      </c>
      <c r="L155" s="926">
        <v>0.93957087743338308</v>
      </c>
      <c r="M155" s="926">
        <v>1.546793446174435</v>
      </c>
      <c r="N155" s="926">
        <v>0.62684547972592086</v>
      </c>
      <c r="O155" s="912">
        <v>0.92964617305548303</v>
      </c>
      <c r="P155" s="927">
        <v>0.9610894960889198</v>
      </c>
      <c r="Q155" s="912">
        <v>1.0505175460035723</v>
      </c>
      <c r="R155" s="911" t="s">
        <v>1325</v>
      </c>
      <c r="S155" s="911" t="s">
        <v>1325</v>
      </c>
      <c r="T155" s="911" t="s">
        <v>1325</v>
      </c>
      <c r="U155" s="911" t="s">
        <v>1325</v>
      </c>
      <c r="V155" s="911" t="s">
        <v>1325</v>
      </c>
      <c r="W155" s="914">
        <v>25</v>
      </c>
      <c r="X155" s="911" t="s">
        <v>1325</v>
      </c>
      <c r="Y155" s="916">
        <v>0.85</v>
      </c>
      <c r="Z155" s="917">
        <v>0</v>
      </c>
      <c r="AA155" s="917">
        <v>0</v>
      </c>
      <c r="AB155" s="917">
        <v>0</v>
      </c>
      <c r="AC155" s="917">
        <v>0.74</v>
      </c>
      <c r="AD155" s="917">
        <v>2.2200000000000002</v>
      </c>
      <c r="AE155" s="918">
        <v>1.01</v>
      </c>
      <c r="AF155" s="911" t="s">
        <v>1325</v>
      </c>
      <c r="AG155" s="911" t="s">
        <v>1325</v>
      </c>
      <c r="AH155" s="911" t="s">
        <v>1325</v>
      </c>
      <c r="AI155" s="911" t="s">
        <v>1325</v>
      </c>
      <c r="AJ155" s="914">
        <v>22</v>
      </c>
      <c r="AK155" s="914">
        <v>42</v>
      </c>
      <c r="AL155" s="911" t="s">
        <v>1325</v>
      </c>
      <c r="AM155" s="916">
        <v>0</v>
      </c>
      <c r="AN155" s="917">
        <v>0</v>
      </c>
      <c r="AO155" s="917">
        <v>0</v>
      </c>
      <c r="AP155" s="917">
        <v>0</v>
      </c>
      <c r="AQ155" s="917">
        <v>1.44</v>
      </c>
      <c r="AR155" s="917">
        <v>1.01</v>
      </c>
      <c r="AS155" s="918">
        <v>2.27</v>
      </c>
      <c r="AT155" s="911" t="s">
        <v>1325</v>
      </c>
      <c r="AU155" s="911" t="s">
        <v>1325</v>
      </c>
      <c r="AV155" s="911" t="s">
        <v>1325</v>
      </c>
      <c r="AW155" s="911" t="s">
        <v>1325</v>
      </c>
      <c r="AX155" s="911" t="s">
        <v>1325</v>
      </c>
      <c r="AY155" s="914">
        <v>11</v>
      </c>
      <c r="AZ155" s="911" t="s">
        <v>1325</v>
      </c>
      <c r="BA155" s="916">
        <v>7.02</v>
      </c>
      <c r="BB155" s="917">
        <v>0</v>
      </c>
      <c r="BC155" s="917">
        <v>0</v>
      </c>
      <c r="BD155" s="917">
        <v>0</v>
      </c>
      <c r="BE155" s="917">
        <v>0.28000000000000003</v>
      </c>
      <c r="BF155" s="917">
        <v>3.62</v>
      </c>
      <c r="BG155" s="921">
        <v>0</v>
      </c>
      <c r="BH155" s="911" t="s">
        <v>1325</v>
      </c>
      <c r="BI155" s="911" t="s">
        <v>1325</v>
      </c>
      <c r="BJ155" s="911" t="s">
        <v>1325</v>
      </c>
      <c r="BK155" s="911" t="s">
        <v>1325</v>
      </c>
      <c r="BL155" s="911">
        <v>12</v>
      </c>
      <c r="BM155" s="911">
        <v>82</v>
      </c>
      <c r="BN155" s="911" t="s">
        <v>1325</v>
      </c>
      <c r="BO155" s="926">
        <v>0.44860872001438545</v>
      </c>
      <c r="BP155" s="926">
        <v>0</v>
      </c>
      <c r="BQ155" s="926">
        <v>5.2295307422151929</v>
      </c>
      <c r="BR155" s="926">
        <v>0</v>
      </c>
      <c r="BS155" s="926">
        <v>0.35723198780273258</v>
      </c>
      <c r="BT155" s="927">
        <v>1.3709712957533835</v>
      </c>
      <c r="BU155" s="927">
        <v>0.79112444339283416</v>
      </c>
      <c r="BV155" s="911" t="s">
        <v>1325</v>
      </c>
      <c r="BW155" s="911" t="s">
        <v>1325</v>
      </c>
      <c r="BX155" s="911" t="s">
        <v>1325</v>
      </c>
      <c r="BY155" s="911" t="s">
        <v>1325</v>
      </c>
      <c r="BZ155" s="911" t="s">
        <v>1325</v>
      </c>
      <c r="CA155" s="914">
        <v>11</v>
      </c>
      <c r="CB155" s="911" t="s">
        <v>1325</v>
      </c>
      <c r="CC155" s="916">
        <v>8.6999999999999993</v>
      </c>
      <c r="CD155" s="917">
        <v>0</v>
      </c>
      <c r="CE155" s="917">
        <v>0</v>
      </c>
      <c r="CF155" s="917">
        <v>0</v>
      </c>
      <c r="CG155" s="917">
        <v>0.54</v>
      </c>
      <c r="CH155" s="917">
        <v>2.25</v>
      </c>
      <c r="CI155" s="921">
        <v>0</v>
      </c>
      <c r="CJ155" s="911">
        <v>14</v>
      </c>
      <c r="CK155" s="911" t="s">
        <v>1325</v>
      </c>
      <c r="CL155" s="911" t="s">
        <v>1325</v>
      </c>
      <c r="CM155" s="911" t="s">
        <v>1325</v>
      </c>
      <c r="CN155" s="911">
        <v>68</v>
      </c>
      <c r="CO155" s="911">
        <v>139</v>
      </c>
      <c r="CP155" s="911">
        <v>19</v>
      </c>
      <c r="CQ155" s="926">
        <v>1.4933100539315132</v>
      </c>
      <c r="CR155" s="926">
        <v>1.4782219710730402</v>
      </c>
      <c r="CS155" s="926">
        <v>0.6761416706599489</v>
      </c>
      <c r="CT155" s="926">
        <v>1.4353227322527899</v>
      </c>
      <c r="CU155" s="926">
        <v>1.1251204529102321</v>
      </c>
      <c r="CV155" s="927">
        <v>0.78115392403205586</v>
      </c>
      <c r="CW155" s="926">
        <v>1.205820197589522</v>
      </c>
      <c r="CX155" s="922" t="s">
        <v>878</v>
      </c>
      <c r="CY155" s="923" t="s">
        <v>1471</v>
      </c>
      <c r="CZ155" s="1011" t="s">
        <v>1471</v>
      </c>
      <c r="DA155" s="1011" t="s">
        <v>1471</v>
      </c>
      <c r="DB155" s="922" t="s">
        <v>878</v>
      </c>
      <c r="DC155" s="923" t="s">
        <v>1471</v>
      </c>
      <c r="DD155" s="1016" t="s">
        <v>1471</v>
      </c>
      <c r="DE155" s="1016" t="s">
        <v>1471</v>
      </c>
      <c r="DF155" s="922" t="s">
        <v>878</v>
      </c>
      <c r="DG155" s="923" t="s">
        <v>1471</v>
      </c>
      <c r="DH155" s="922" t="s">
        <v>878</v>
      </c>
      <c r="DI155" s="924" t="s">
        <v>1471</v>
      </c>
    </row>
    <row r="156" spans="1:113">
      <c r="A156" s="952" t="s">
        <v>435</v>
      </c>
      <c r="B156" s="910" t="s">
        <v>645</v>
      </c>
      <c r="C156" s="910"/>
      <c r="D156" s="911" t="s">
        <v>1325</v>
      </c>
      <c r="E156" s="911" t="s">
        <v>1325</v>
      </c>
      <c r="F156" s="911" t="s">
        <v>1325</v>
      </c>
      <c r="G156" s="911" t="s">
        <v>1325</v>
      </c>
      <c r="H156" s="911" t="s">
        <v>1325</v>
      </c>
      <c r="I156" s="911">
        <v>16</v>
      </c>
      <c r="J156" s="911" t="s">
        <v>1325</v>
      </c>
      <c r="K156" s="926"/>
      <c r="L156" s="926"/>
      <c r="M156" s="926"/>
      <c r="N156" s="926"/>
      <c r="O156" s="912">
        <v>2.7933394374144509</v>
      </c>
      <c r="P156" s="927">
        <v>0.96582437287107425</v>
      </c>
      <c r="Q156" s="912"/>
      <c r="R156" s="911" t="s">
        <v>1325</v>
      </c>
      <c r="S156" s="911" t="s">
        <v>1325</v>
      </c>
      <c r="T156" s="911" t="s">
        <v>1325</v>
      </c>
      <c r="U156" s="911" t="s">
        <v>1325</v>
      </c>
      <c r="V156" s="911" t="s">
        <v>1325</v>
      </c>
      <c r="W156" s="911" t="s">
        <v>1325</v>
      </c>
      <c r="X156" s="911" t="s">
        <v>1325</v>
      </c>
      <c r="Y156" s="916"/>
      <c r="Z156" s="917"/>
      <c r="AA156" s="917"/>
      <c r="AB156" s="917"/>
      <c r="AC156" s="917">
        <v>0</v>
      </c>
      <c r="AD156" s="917">
        <v>0</v>
      </c>
      <c r="AE156" s="918"/>
      <c r="AF156" s="911" t="s">
        <v>1325</v>
      </c>
      <c r="AG156" s="911" t="s">
        <v>1325</v>
      </c>
      <c r="AH156" s="911" t="s">
        <v>1325</v>
      </c>
      <c r="AI156" s="911" t="s">
        <v>1325</v>
      </c>
      <c r="AJ156" s="911" t="s">
        <v>1325</v>
      </c>
      <c r="AK156" s="911" t="s">
        <v>1325</v>
      </c>
      <c r="AL156" s="911" t="s">
        <v>1325</v>
      </c>
      <c r="AM156" s="916"/>
      <c r="AN156" s="917"/>
      <c r="AO156" s="917"/>
      <c r="AP156" s="917"/>
      <c r="AQ156" s="917">
        <v>0</v>
      </c>
      <c r="AR156" s="917">
        <v>2.56</v>
      </c>
      <c r="AS156" s="918"/>
      <c r="AT156" s="911" t="s">
        <v>1325</v>
      </c>
      <c r="AU156" s="911" t="s">
        <v>1325</v>
      </c>
      <c r="AV156" s="911" t="s">
        <v>1325</v>
      </c>
      <c r="AW156" s="911" t="s">
        <v>1325</v>
      </c>
      <c r="AX156" s="911" t="s">
        <v>1325</v>
      </c>
      <c r="AY156" s="911" t="s">
        <v>1325</v>
      </c>
      <c r="AZ156" s="911" t="s">
        <v>1325</v>
      </c>
      <c r="BA156" s="916"/>
      <c r="BB156" s="917"/>
      <c r="BC156" s="917"/>
      <c r="BD156" s="917"/>
      <c r="BE156" s="917">
        <v>0</v>
      </c>
      <c r="BF156" s="917">
        <v>0</v>
      </c>
      <c r="BG156" s="921"/>
      <c r="BH156" s="911" t="s">
        <v>1325</v>
      </c>
      <c r="BI156" s="911" t="s">
        <v>1325</v>
      </c>
      <c r="BJ156" s="911" t="s">
        <v>1325</v>
      </c>
      <c r="BK156" s="911" t="s">
        <v>1325</v>
      </c>
      <c r="BL156" s="911" t="s">
        <v>1325</v>
      </c>
      <c r="BM156" s="911" t="s">
        <v>1325</v>
      </c>
      <c r="BN156" s="911" t="s">
        <v>1325</v>
      </c>
      <c r="BO156" s="926"/>
      <c r="BP156" s="926"/>
      <c r="BQ156" s="926"/>
      <c r="BR156" s="926"/>
      <c r="BS156" s="926">
        <v>22.346715499315618</v>
      </c>
      <c r="BT156" s="927">
        <v>0.1207280466088843</v>
      </c>
      <c r="BU156" s="927"/>
      <c r="BV156" s="911" t="s">
        <v>1325</v>
      </c>
      <c r="BW156" s="911" t="s">
        <v>1325</v>
      </c>
      <c r="BX156" s="911" t="s">
        <v>1325</v>
      </c>
      <c r="BY156" s="911" t="s">
        <v>1325</v>
      </c>
      <c r="BZ156" s="911" t="s">
        <v>1325</v>
      </c>
      <c r="CA156" s="911" t="s">
        <v>1325</v>
      </c>
      <c r="CB156" s="911" t="s">
        <v>1325</v>
      </c>
      <c r="CC156" s="916"/>
      <c r="CD156" s="917"/>
      <c r="CE156" s="917"/>
      <c r="CF156" s="917"/>
      <c r="CG156" s="917">
        <v>0</v>
      </c>
      <c r="CH156" s="917">
        <v>1.1000000000000001</v>
      </c>
      <c r="CI156" s="921"/>
      <c r="CJ156" s="911" t="s">
        <v>1325</v>
      </c>
      <c r="CK156" s="911" t="s">
        <v>1325</v>
      </c>
      <c r="CL156" s="911" t="s">
        <v>1325</v>
      </c>
      <c r="CM156" s="911" t="s">
        <v>1325</v>
      </c>
      <c r="CN156" s="911" t="s">
        <v>1325</v>
      </c>
      <c r="CO156" s="911" t="s">
        <v>1325</v>
      </c>
      <c r="CP156" s="911" t="s">
        <v>1325</v>
      </c>
      <c r="CQ156" s="926"/>
      <c r="CR156" s="926"/>
      <c r="CS156" s="926"/>
      <c r="CT156" s="926"/>
      <c r="CU156" s="926">
        <v>4.4693430998631207</v>
      </c>
      <c r="CV156" s="927">
        <v>0.60364023304442149</v>
      </c>
      <c r="CW156" s="926"/>
      <c r="CX156" s="922" t="s">
        <v>878</v>
      </c>
      <c r="CY156" s="923" t="s">
        <v>1471</v>
      </c>
      <c r="CZ156" s="1011" t="s">
        <v>1471</v>
      </c>
      <c r="DA156" s="1011" t="s">
        <v>1471</v>
      </c>
      <c r="DB156" s="922" t="s">
        <v>878</v>
      </c>
      <c r="DC156" s="923" t="s">
        <v>1471</v>
      </c>
      <c r="DD156" s="1016" t="s">
        <v>1471</v>
      </c>
      <c r="DE156" s="1016" t="s">
        <v>1471</v>
      </c>
      <c r="DF156" s="922" t="s">
        <v>878</v>
      </c>
      <c r="DG156" s="923" t="s">
        <v>1471</v>
      </c>
      <c r="DH156" s="922" t="s">
        <v>878</v>
      </c>
      <c r="DI156" s="924" t="s">
        <v>1471</v>
      </c>
    </row>
    <row r="157" spans="1:113">
      <c r="A157" s="952" t="s">
        <v>84</v>
      </c>
      <c r="B157" s="910" t="s">
        <v>703</v>
      </c>
      <c r="C157" s="910"/>
      <c r="D157" s="911" t="s">
        <v>1325</v>
      </c>
      <c r="E157" s="911" t="s">
        <v>1325</v>
      </c>
      <c r="F157" s="911" t="s">
        <v>1325</v>
      </c>
      <c r="G157" s="911" t="s">
        <v>1325</v>
      </c>
      <c r="H157" s="911">
        <v>15</v>
      </c>
      <c r="I157" s="911">
        <v>93</v>
      </c>
      <c r="J157" s="911" t="s">
        <v>1325</v>
      </c>
      <c r="K157" s="926">
        <v>0.86653498960717323</v>
      </c>
      <c r="L157" s="926"/>
      <c r="M157" s="926"/>
      <c r="N157" s="926"/>
      <c r="O157" s="912">
        <v>1.3895840990535586</v>
      </c>
      <c r="P157" s="927">
        <v>1.0010621370312125</v>
      </c>
      <c r="Q157" s="912">
        <v>0.64125362231301297</v>
      </c>
      <c r="R157" s="911" t="s">
        <v>1325</v>
      </c>
      <c r="S157" s="911" t="s">
        <v>1325</v>
      </c>
      <c r="T157" s="911" t="s">
        <v>1325</v>
      </c>
      <c r="U157" s="911" t="s">
        <v>1325</v>
      </c>
      <c r="V157" s="911" t="s">
        <v>1325</v>
      </c>
      <c r="W157" s="911" t="s">
        <v>1325</v>
      </c>
      <c r="X157" s="911" t="s">
        <v>1325</v>
      </c>
      <c r="Y157" s="916">
        <v>8.94</v>
      </c>
      <c r="Z157" s="917"/>
      <c r="AA157" s="917"/>
      <c r="AB157" s="917"/>
      <c r="AC157" s="917">
        <v>1.86</v>
      </c>
      <c r="AD157" s="917">
        <v>0.38</v>
      </c>
      <c r="AE157" s="918">
        <v>3.54</v>
      </c>
      <c r="AF157" s="911" t="s">
        <v>1325</v>
      </c>
      <c r="AG157" s="911" t="s">
        <v>1325</v>
      </c>
      <c r="AH157" s="911" t="s">
        <v>1325</v>
      </c>
      <c r="AI157" s="911" t="s">
        <v>1325</v>
      </c>
      <c r="AJ157" s="911" t="s">
        <v>1325</v>
      </c>
      <c r="AK157" s="914">
        <v>23</v>
      </c>
      <c r="AL157" s="911" t="s">
        <v>1325</v>
      </c>
      <c r="AM157" s="916">
        <v>0</v>
      </c>
      <c r="AN157" s="917"/>
      <c r="AO157" s="917"/>
      <c r="AP157" s="917"/>
      <c r="AQ157" s="917">
        <v>1.98</v>
      </c>
      <c r="AR157" s="917">
        <v>0.61</v>
      </c>
      <c r="AS157" s="918">
        <v>0</v>
      </c>
      <c r="AT157" s="911" t="s">
        <v>1325</v>
      </c>
      <c r="AU157" s="911" t="s">
        <v>1325</v>
      </c>
      <c r="AV157" s="911" t="s">
        <v>1325</v>
      </c>
      <c r="AW157" s="911" t="s">
        <v>1325</v>
      </c>
      <c r="AX157" s="911" t="s">
        <v>1325</v>
      </c>
      <c r="AY157" s="911" t="s">
        <v>1325</v>
      </c>
      <c r="AZ157" s="911" t="s">
        <v>1325</v>
      </c>
      <c r="BA157" s="916">
        <v>0</v>
      </c>
      <c r="BB157" s="917"/>
      <c r="BC157" s="917"/>
      <c r="BD157" s="917"/>
      <c r="BE157" s="917">
        <v>0</v>
      </c>
      <c r="BF157" s="917">
        <v>0.61</v>
      </c>
      <c r="BG157" s="921">
        <v>16.34</v>
      </c>
      <c r="BH157" s="911" t="s">
        <v>1325</v>
      </c>
      <c r="BI157" s="911" t="s">
        <v>1325</v>
      </c>
      <c r="BJ157" s="911" t="s">
        <v>1325</v>
      </c>
      <c r="BK157" s="911" t="s">
        <v>1325</v>
      </c>
      <c r="BL157" s="911" t="s">
        <v>1325</v>
      </c>
      <c r="BM157" s="911">
        <v>11</v>
      </c>
      <c r="BN157" s="911" t="s">
        <v>1325</v>
      </c>
      <c r="BO157" s="926">
        <v>0</v>
      </c>
      <c r="BP157" s="926"/>
      <c r="BQ157" s="926"/>
      <c r="BR157" s="926"/>
      <c r="BS157" s="926">
        <v>0</v>
      </c>
      <c r="BT157" s="927">
        <v>1.110965874768352</v>
      </c>
      <c r="BU157" s="927">
        <v>0</v>
      </c>
      <c r="BV157" s="911" t="s">
        <v>1325</v>
      </c>
      <c r="BW157" s="911" t="s">
        <v>1325</v>
      </c>
      <c r="BX157" s="911" t="s">
        <v>1325</v>
      </c>
      <c r="BY157" s="911" t="s">
        <v>1325</v>
      </c>
      <c r="BZ157" s="911" t="s">
        <v>1325</v>
      </c>
      <c r="CA157" s="911" t="s">
        <v>1325</v>
      </c>
      <c r="CB157" s="911" t="s">
        <v>1325</v>
      </c>
      <c r="CC157" s="916">
        <v>0</v>
      </c>
      <c r="CD157" s="917"/>
      <c r="CE157" s="917"/>
      <c r="CF157" s="917"/>
      <c r="CG157" s="917">
        <v>0</v>
      </c>
      <c r="CH157" s="917">
        <v>2.04</v>
      </c>
      <c r="CI157" s="921">
        <v>4.9000000000000004</v>
      </c>
      <c r="CJ157" s="911" t="s">
        <v>1325</v>
      </c>
      <c r="CK157" s="911" t="s">
        <v>1325</v>
      </c>
      <c r="CL157" s="911" t="s">
        <v>1325</v>
      </c>
      <c r="CM157" s="911" t="s">
        <v>1325</v>
      </c>
      <c r="CN157" s="911" t="s">
        <v>1325</v>
      </c>
      <c r="CO157" s="911">
        <v>24</v>
      </c>
      <c r="CP157" s="911" t="s">
        <v>1325</v>
      </c>
      <c r="CQ157" s="926">
        <v>1.7795559898475106</v>
      </c>
      <c r="CR157" s="926"/>
      <c r="CS157" s="926"/>
      <c r="CT157" s="926"/>
      <c r="CU157" s="926">
        <v>2.1574243255526975</v>
      </c>
      <c r="CV157" s="927">
        <v>1.1172633771633462</v>
      </c>
      <c r="CW157" s="926">
        <v>0</v>
      </c>
      <c r="CX157" s="922" t="s">
        <v>878</v>
      </c>
      <c r="CY157" s="923" t="s">
        <v>1471</v>
      </c>
      <c r="CZ157" s="1011" t="s">
        <v>1471</v>
      </c>
      <c r="DA157" s="1011" t="s">
        <v>1471</v>
      </c>
      <c r="DB157" s="922" t="s">
        <v>878</v>
      </c>
      <c r="DC157" s="923" t="s">
        <v>1471</v>
      </c>
      <c r="DD157" s="1016" t="s">
        <v>1471</v>
      </c>
      <c r="DE157" s="1016" t="s">
        <v>1471</v>
      </c>
      <c r="DF157" s="922" t="s">
        <v>878</v>
      </c>
      <c r="DG157" s="923" t="s">
        <v>1471</v>
      </c>
      <c r="DH157" s="922" t="s">
        <v>878</v>
      </c>
      <c r="DI157" s="924" t="s">
        <v>1471</v>
      </c>
    </row>
    <row r="158" spans="1:113">
      <c r="A158" s="952" t="s">
        <v>6</v>
      </c>
      <c r="B158" s="910" t="s">
        <v>675</v>
      </c>
      <c r="C158" s="910"/>
      <c r="D158" s="911" t="s">
        <v>1325</v>
      </c>
      <c r="E158" s="911" t="s">
        <v>1325</v>
      </c>
      <c r="F158" s="911" t="s">
        <v>1325</v>
      </c>
      <c r="G158" s="911" t="s">
        <v>1325</v>
      </c>
      <c r="H158" s="911">
        <v>56</v>
      </c>
      <c r="I158" s="911">
        <v>221</v>
      </c>
      <c r="J158" s="911">
        <v>15</v>
      </c>
      <c r="K158" s="926">
        <v>0.4270747052275452</v>
      </c>
      <c r="L158" s="926">
        <v>0</v>
      </c>
      <c r="M158" s="926">
        <v>1.8066570447485841</v>
      </c>
      <c r="N158" s="926">
        <v>2.2228378722489675</v>
      </c>
      <c r="O158" s="912">
        <v>1.2715715668763066</v>
      </c>
      <c r="P158" s="927">
        <v>1.0601860226259632</v>
      </c>
      <c r="Q158" s="912">
        <v>0.66275036107801721</v>
      </c>
      <c r="R158" s="911" t="s">
        <v>1325</v>
      </c>
      <c r="S158" s="911" t="s">
        <v>1325</v>
      </c>
      <c r="T158" s="911" t="s">
        <v>1325</v>
      </c>
      <c r="U158" s="911" t="s">
        <v>1325</v>
      </c>
      <c r="V158" s="911" t="s">
        <v>1325</v>
      </c>
      <c r="W158" s="914">
        <v>16</v>
      </c>
      <c r="X158" s="911" t="s">
        <v>1325</v>
      </c>
      <c r="Y158" s="916">
        <v>0</v>
      </c>
      <c r="Z158" s="917">
        <v>0</v>
      </c>
      <c r="AA158" s="917">
        <v>0</v>
      </c>
      <c r="AB158" s="917">
        <v>0</v>
      </c>
      <c r="AC158" s="917">
        <v>0.37</v>
      </c>
      <c r="AD158" s="917">
        <v>4.1100000000000003</v>
      </c>
      <c r="AE158" s="918">
        <v>0.89</v>
      </c>
      <c r="AF158" s="911" t="s">
        <v>1325</v>
      </c>
      <c r="AG158" s="911" t="s">
        <v>1325</v>
      </c>
      <c r="AH158" s="911" t="s">
        <v>1325</v>
      </c>
      <c r="AI158" s="911" t="s">
        <v>1325</v>
      </c>
      <c r="AJ158" s="911" t="s">
        <v>1325</v>
      </c>
      <c r="AK158" s="914">
        <v>27</v>
      </c>
      <c r="AL158" s="911" t="s">
        <v>1325</v>
      </c>
      <c r="AM158" s="916">
        <v>3.74</v>
      </c>
      <c r="AN158" s="917">
        <v>0</v>
      </c>
      <c r="AO158" s="917">
        <v>0</v>
      </c>
      <c r="AP158" s="917">
        <v>0</v>
      </c>
      <c r="AQ158" s="917">
        <v>1.34</v>
      </c>
      <c r="AR158" s="917">
        <v>1.1100000000000001</v>
      </c>
      <c r="AS158" s="918">
        <v>1.1399999999999999</v>
      </c>
      <c r="AT158" s="911" t="s">
        <v>1325</v>
      </c>
      <c r="AU158" s="911" t="s">
        <v>1325</v>
      </c>
      <c r="AV158" s="911" t="s">
        <v>1325</v>
      </c>
      <c r="AW158" s="911" t="s">
        <v>1325</v>
      </c>
      <c r="AX158" s="911" t="s">
        <v>1325</v>
      </c>
      <c r="AY158" s="911" t="s">
        <v>1325</v>
      </c>
      <c r="AZ158" s="911" t="s">
        <v>1325</v>
      </c>
      <c r="BA158" s="916">
        <v>0</v>
      </c>
      <c r="BB158" s="917">
        <v>0</v>
      </c>
      <c r="BC158" s="917">
        <v>14.25</v>
      </c>
      <c r="BD158" s="917">
        <v>0</v>
      </c>
      <c r="BE158" s="917">
        <v>0.49</v>
      </c>
      <c r="BF158" s="917">
        <v>0.67</v>
      </c>
      <c r="BG158" s="921">
        <v>0</v>
      </c>
      <c r="BH158" s="911" t="s">
        <v>1325</v>
      </c>
      <c r="BI158" s="911" t="s">
        <v>1325</v>
      </c>
      <c r="BJ158" s="911" t="s">
        <v>1325</v>
      </c>
      <c r="BK158" s="911" t="s">
        <v>1325</v>
      </c>
      <c r="BL158" s="911" t="s">
        <v>1325</v>
      </c>
      <c r="BM158" s="911">
        <v>45</v>
      </c>
      <c r="BN158" s="911" t="s">
        <v>1325</v>
      </c>
      <c r="BO158" s="926">
        <v>0</v>
      </c>
      <c r="BP158" s="926">
        <v>0</v>
      </c>
      <c r="BQ158" s="926">
        <v>2.1154420916647618</v>
      </c>
      <c r="BR158" s="926">
        <v>0</v>
      </c>
      <c r="BS158" s="926">
        <v>0.69689229294650223</v>
      </c>
      <c r="BT158" s="926">
        <v>1.6840206375032545</v>
      </c>
      <c r="BU158" s="926">
        <v>0.77152948437836033</v>
      </c>
      <c r="BV158" s="911" t="s">
        <v>1325</v>
      </c>
      <c r="BW158" s="911" t="s">
        <v>1325</v>
      </c>
      <c r="BX158" s="911" t="s">
        <v>1325</v>
      </c>
      <c r="BY158" s="911" t="s">
        <v>1325</v>
      </c>
      <c r="BZ158" s="911" t="s">
        <v>1325</v>
      </c>
      <c r="CA158" s="911" t="s">
        <v>1325</v>
      </c>
      <c r="CB158" s="911" t="s">
        <v>1325</v>
      </c>
      <c r="CC158" s="916">
        <v>0</v>
      </c>
      <c r="CD158" s="917">
        <v>0</v>
      </c>
      <c r="CE158" s="917">
        <v>0</v>
      </c>
      <c r="CF158" s="917">
        <v>0</v>
      </c>
      <c r="CG158" s="917">
        <v>0.79</v>
      </c>
      <c r="CH158" s="917">
        <v>3.43</v>
      </c>
      <c r="CI158" s="921">
        <v>0</v>
      </c>
      <c r="CJ158" s="911" t="s">
        <v>1325</v>
      </c>
      <c r="CK158" s="911" t="s">
        <v>1325</v>
      </c>
      <c r="CL158" s="911" t="s">
        <v>1325</v>
      </c>
      <c r="CM158" s="911" t="s">
        <v>1325</v>
      </c>
      <c r="CN158" s="911">
        <v>33</v>
      </c>
      <c r="CO158" s="911">
        <v>99</v>
      </c>
      <c r="CP158" s="911" t="s">
        <v>1325</v>
      </c>
      <c r="CQ158" s="926">
        <v>0</v>
      </c>
      <c r="CR158" s="926">
        <v>0</v>
      </c>
      <c r="CS158" s="926">
        <v>2.1945484114809348</v>
      </c>
      <c r="CT158" s="926">
        <v>4.5225224137834648</v>
      </c>
      <c r="CU158" s="926">
        <v>1.585393159499191</v>
      </c>
      <c r="CV158" s="926">
        <v>0.81600886520534921</v>
      </c>
      <c r="CW158" s="926">
        <v>0.5227746739041691</v>
      </c>
      <c r="CX158" s="922" t="s">
        <v>878</v>
      </c>
      <c r="CY158" s="923" t="s">
        <v>1471</v>
      </c>
      <c r="CZ158" s="1011" t="s">
        <v>1471</v>
      </c>
      <c r="DA158" s="1011" t="s">
        <v>1471</v>
      </c>
      <c r="DB158" s="922" t="s">
        <v>878</v>
      </c>
      <c r="DC158" s="923" t="s">
        <v>1471</v>
      </c>
      <c r="DD158" s="1016" t="s">
        <v>1471</v>
      </c>
      <c r="DE158" s="1016" t="s">
        <v>1471</v>
      </c>
      <c r="DF158" s="922" t="s">
        <v>878</v>
      </c>
      <c r="DG158" s="923" t="s">
        <v>1471</v>
      </c>
      <c r="DH158" s="922" t="s">
        <v>878</v>
      </c>
      <c r="DI158" s="924" t="s">
        <v>1471</v>
      </c>
    </row>
    <row r="159" spans="1:113">
      <c r="A159" s="952" t="s">
        <v>288</v>
      </c>
      <c r="B159" s="910" t="s">
        <v>613</v>
      </c>
      <c r="C159" s="910"/>
      <c r="D159" s="911">
        <v>12</v>
      </c>
      <c r="E159" s="911" t="s">
        <v>1325</v>
      </c>
      <c r="F159" s="911" t="s">
        <v>1325</v>
      </c>
      <c r="G159" s="911" t="s">
        <v>1325</v>
      </c>
      <c r="H159" s="911" t="s">
        <v>1325</v>
      </c>
      <c r="I159" s="911">
        <v>21</v>
      </c>
      <c r="J159" s="911" t="s">
        <v>1325</v>
      </c>
      <c r="K159" s="926">
        <v>0.84110290439023472</v>
      </c>
      <c r="L159" s="926"/>
      <c r="M159" s="926"/>
      <c r="N159" s="926"/>
      <c r="O159" s="912">
        <v>1.8939266958823637</v>
      </c>
      <c r="P159" s="927">
        <v>0.74115287240486083</v>
      </c>
      <c r="Q159" s="912">
        <v>0.87802948546166826</v>
      </c>
      <c r="R159" s="911" t="s">
        <v>1325</v>
      </c>
      <c r="S159" s="911" t="s">
        <v>1325</v>
      </c>
      <c r="T159" s="911" t="s">
        <v>1325</v>
      </c>
      <c r="U159" s="911" t="s">
        <v>1325</v>
      </c>
      <c r="V159" s="911" t="s">
        <v>1325</v>
      </c>
      <c r="W159" s="911" t="s">
        <v>1325</v>
      </c>
      <c r="X159" s="911" t="s">
        <v>1325</v>
      </c>
      <c r="Y159" s="916">
        <v>0</v>
      </c>
      <c r="Z159" s="917"/>
      <c r="AA159" s="917"/>
      <c r="AB159" s="917"/>
      <c r="AC159" s="917">
        <v>3.16</v>
      </c>
      <c r="AD159" s="917">
        <v>0.62</v>
      </c>
      <c r="AE159" s="918">
        <v>1.23</v>
      </c>
      <c r="AF159" s="911" t="s">
        <v>1325</v>
      </c>
      <c r="AG159" s="911" t="s">
        <v>1325</v>
      </c>
      <c r="AH159" s="911" t="s">
        <v>1325</v>
      </c>
      <c r="AI159" s="911" t="s">
        <v>1325</v>
      </c>
      <c r="AJ159" s="911" t="s">
        <v>1325</v>
      </c>
      <c r="AK159" s="911" t="s">
        <v>1325</v>
      </c>
      <c r="AL159" s="911" t="s">
        <v>1325</v>
      </c>
      <c r="AM159" s="916">
        <v>1.63</v>
      </c>
      <c r="AN159" s="917"/>
      <c r="AO159" s="917"/>
      <c r="AP159" s="917"/>
      <c r="AQ159" s="917">
        <v>0</v>
      </c>
      <c r="AR159" s="917">
        <v>3.52</v>
      </c>
      <c r="AS159" s="918">
        <v>2.37</v>
      </c>
      <c r="AT159" s="911" t="s">
        <v>1325</v>
      </c>
      <c r="AU159" s="911" t="s">
        <v>1325</v>
      </c>
      <c r="AV159" s="911" t="s">
        <v>1325</v>
      </c>
      <c r="AW159" s="911" t="s">
        <v>1325</v>
      </c>
      <c r="AX159" s="911" t="s">
        <v>1325</v>
      </c>
      <c r="AY159" s="911" t="s">
        <v>1325</v>
      </c>
      <c r="AZ159" s="911" t="s">
        <v>1325</v>
      </c>
      <c r="BA159" s="916">
        <v>0</v>
      </c>
      <c r="BB159" s="917"/>
      <c r="BC159" s="917"/>
      <c r="BD159" s="917"/>
      <c r="BE159" s="917">
        <v>0</v>
      </c>
      <c r="BF159" s="917">
        <v>0</v>
      </c>
      <c r="BG159" s="921">
        <v>0</v>
      </c>
      <c r="BH159" s="911" t="s">
        <v>1325</v>
      </c>
      <c r="BI159" s="911" t="s">
        <v>1325</v>
      </c>
      <c r="BJ159" s="911" t="s">
        <v>1325</v>
      </c>
      <c r="BK159" s="911" t="s">
        <v>1325</v>
      </c>
      <c r="BL159" s="911" t="s">
        <v>1325</v>
      </c>
      <c r="BM159" s="911" t="s">
        <v>1325</v>
      </c>
      <c r="BN159" s="911" t="s">
        <v>1325</v>
      </c>
      <c r="BO159" s="926">
        <v>0.42839316800189442</v>
      </c>
      <c r="BP159" s="926"/>
      <c r="BQ159" s="926"/>
      <c r="BR159" s="926"/>
      <c r="BS159" s="926">
        <v>1.5676765331503535</v>
      </c>
      <c r="BT159" s="926">
        <v>1.0540054674109249</v>
      </c>
      <c r="BU159" s="926">
        <v>1.6204052051884434</v>
      </c>
      <c r="BV159" s="911" t="s">
        <v>1325</v>
      </c>
      <c r="BW159" s="911" t="s">
        <v>1325</v>
      </c>
      <c r="BX159" s="911" t="s">
        <v>1325</v>
      </c>
      <c r="BY159" s="911" t="s">
        <v>1325</v>
      </c>
      <c r="BZ159" s="911" t="s">
        <v>1325</v>
      </c>
      <c r="CA159" s="911" t="s">
        <v>1325</v>
      </c>
      <c r="CB159" s="911" t="s">
        <v>1325</v>
      </c>
      <c r="CC159" s="916">
        <v>0</v>
      </c>
      <c r="CD159" s="917"/>
      <c r="CE159" s="917"/>
      <c r="CF159" s="917"/>
      <c r="CG159" s="917">
        <v>0</v>
      </c>
      <c r="CH159" s="917">
        <v>0</v>
      </c>
      <c r="CI159" s="921">
        <v>0</v>
      </c>
      <c r="CJ159" s="911" t="s">
        <v>1325</v>
      </c>
      <c r="CK159" s="911" t="s">
        <v>1325</v>
      </c>
      <c r="CL159" s="911" t="s">
        <v>1325</v>
      </c>
      <c r="CM159" s="911" t="s">
        <v>1325</v>
      </c>
      <c r="CN159" s="911" t="s">
        <v>1325</v>
      </c>
      <c r="CO159" s="911" t="s">
        <v>1325</v>
      </c>
      <c r="CP159" s="911" t="s">
        <v>1325</v>
      </c>
      <c r="CQ159" s="926">
        <v>1.0351671566967104</v>
      </c>
      <c r="CR159" s="926"/>
      <c r="CS159" s="926"/>
      <c r="CT159" s="926"/>
      <c r="CU159" s="926">
        <v>1.4752687211484479</v>
      </c>
      <c r="CV159" s="926">
        <v>0.53626230816316878</v>
      </c>
      <c r="CW159" s="926">
        <v>0.35636969209573538</v>
      </c>
      <c r="CX159" s="922" t="s">
        <v>878</v>
      </c>
      <c r="CY159" s="923" t="s">
        <v>1471</v>
      </c>
      <c r="CZ159" s="1011" t="s">
        <v>1471</v>
      </c>
      <c r="DA159" s="1011" t="s">
        <v>1471</v>
      </c>
      <c r="DB159" s="922" t="s">
        <v>878</v>
      </c>
      <c r="DC159" s="923" t="s">
        <v>1471</v>
      </c>
      <c r="DD159" s="1016" t="s">
        <v>1471</v>
      </c>
      <c r="DE159" s="1016" t="s">
        <v>1471</v>
      </c>
      <c r="DF159" s="922" t="s">
        <v>878</v>
      </c>
      <c r="DG159" s="923" t="s">
        <v>1471</v>
      </c>
      <c r="DH159" s="922" t="s">
        <v>878</v>
      </c>
      <c r="DI159" s="924" t="s">
        <v>1471</v>
      </c>
    </row>
    <row r="160" spans="1:113">
      <c r="A160" s="952" t="s">
        <v>41</v>
      </c>
      <c r="B160" s="910" t="s">
        <v>668</v>
      </c>
      <c r="C160" s="910"/>
      <c r="D160" s="911">
        <v>15</v>
      </c>
      <c r="E160" s="911" t="s">
        <v>1325</v>
      </c>
      <c r="F160" s="911" t="s">
        <v>1325</v>
      </c>
      <c r="G160" s="911" t="s">
        <v>1325</v>
      </c>
      <c r="H160" s="911" t="s">
        <v>1325</v>
      </c>
      <c r="I160" s="911" t="s">
        <v>1325</v>
      </c>
      <c r="J160" s="911" t="s">
        <v>1325</v>
      </c>
      <c r="K160" s="926">
        <v>1.157832603263788</v>
      </c>
      <c r="L160" s="926"/>
      <c r="M160" s="926"/>
      <c r="N160" s="926"/>
      <c r="O160" s="912"/>
      <c r="P160" s="927"/>
      <c r="Q160" s="912"/>
      <c r="R160" s="911" t="s">
        <v>1325</v>
      </c>
      <c r="S160" s="911" t="s">
        <v>1325</v>
      </c>
      <c r="T160" s="911" t="s">
        <v>1325</v>
      </c>
      <c r="U160" s="911" t="s">
        <v>1325</v>
      </c>
      <c r="V160" s="911" t="s">
        <v>1325</v>
      </c>
      <c r="W160" s="911" t="s">
        <v>1325</v>
      </c>
      <c r="X160" s="911" t="s">
        <v>1325</v>
      </c>
      <c r="Y160" s="916">
        <v>0</v>
      </c>
      <c r="Z160" s="917"/>
      <c r="AA160" s="917"/>
      <c r="AB160" s="917"/>
      <c r="AC160" s="917"/>
      <c r="AD160" s="917"/>
      <c r="AE160" s="918"/>
      <c r="AF160" s="911" t="s">
        <v>1325</v>
      </c>
      <c r="AG160" s="911" t="s">
        <v>1325</v>
      </c>
      <c r="AH160" s="911" t="s">
        <v>1325</v>
      </c>
      <c r="AI160" s="911" t="s">
        <v>1325</v>
      </c>
      <c r="AJ160" s="911" t="s">
        <v>1325</v>
      </c>
      <c r="AK160" s="911" t="s">
        <v>1325</v>
      </c>
      <c r="AL160" s="911" t="s">
        <v>1325</v>
      </c>
      <c r="AM160" s="916">
        <v>1.1000000000000001</v>
      </c>
      <c r="AN160" s="917"/>
      <c r="AO160" s="917"/>
      <c r="AP160" s="917"/>
      <c r="AQ160" s="917"/>
      <c r="AR160" s="917"/>
      <c r="AS160" s="918"/>
      <c r="AT160" s="911" t="s">
        <v>1325</v>
      </c>
      <c r="AU160" s="911" t="s">
        <v>1325</v>
      </c>
      <c r="AV160" s="911" t="s">
        <v>1325</v>
      </c>
      <c r="AW160" s="911" t="s">
        <v>1325</v>
      </c>
      <c r="AX160" s="911" t="s">
        <v>1325</v>
      </c>
      <c r="AY160" s="911" t="s">
        <v>1325</v>
      </c>
      <c r="AZ160" s="911" t="s">
        <v>1325</v>
      </c>
      <c r="BA160" s="916">
        <v>2.02</v>
      </c>
      <c r="BB160" s="917"/>
      <c r="BC160" s="917"/>
      <c r="BD160" s="917"/>
      <c r="BE160" s="917"/>
      <c r="BF160" s="917"/>
      <c r="BG160" s="921"/>
      <c r="BH160" s="911" t="s">
        <v>1325</v>
      </c>
      <c r="BI160" s="911" t="s">
        <v>1325</v>
      </c>
      <c r="BJ160" s="911" t="s">
        <v>1325</v>
      </c>
      <c r="BK160" s="911" t="s">
        <v>1325</v>
      </c>
      <c r="BL160" s="911" t="s">
        <v>1325</v>
      </c>
      <c r="BM160" s="911" t="s">
        <v>1325</v>
      </c>
      <c r="BN160" s="911" t="s">
        <v>1325</v>
      </c>
      <c r="BO160" s="927">
        <v>0.37948529967940325</v>
      </c>
      <c r="BP160" s="926"/>
      <c r="BQ160" s="926"/>
      <c r="BR160" s="926"/>
      <c r="BS160" s="926"/>
      <c r="BT160" s="926"/>
      <c r="BU160" s="926"/>
      <c r="BV160" s="911" t="s">
        <v>1325</v>
      </c>
      <c r="BW160" s="911" t="s">
        <v>1325</v>
      </c>
      <c r="BX160" s="911" t="s">
        <v>1325</v>
      </c>
      <c r="BY160" s="911" t="s">
        <v>1325</v>
      </c>
      <c r="BZ160" s="911" t="s">
        <v>1325</v>
      </c>
      <c r="CA160" s="911" t="s">
        <v>1325</v>
      </c>
      <c r="CB160" s="911" t="s">
        <v>1325</v>
      </c>
      <c r="CC160" s="916">
        <v>1.94</v>
      </c>
      <c r="CD160" s="917"/>
      <c r="CE160" s="917"/>
      <c r="CF160" s="917"/>
      <c r="CG160" s="917"/>
      <c r="CH160" s="917"/>
      <c r="CI160" s="921"/>
      <c r="CJ160" s="911">
        <v>10</v>
      </c>
      <c r="CK160" s="911" t="s">
        <v>1325</v>
      </c>
      <c r="CL160" s="911" t="s">
        <v>1325</v>
      </c>
      <c r="CM160" s="911" t="s">
        <v>1325</v>
      </c>
      <c r="CN160" s="911" t="s">
        <v>1325</v>
      </c>
      <c r="CO160" s="911" t="s">
        <v>1325</v>
      </c>
      <c r="CP160" s="911" t="s">
        <v>1325</v>
      </c>
      <c r="CQ160" s="927">
        <v>2.0075651911940282</v>
      </c>
      <c r="CR160" s="926"/>
      <c r="CS160" s="926"/>
      <c r="CT160" s="926"/>
      <c r="CU160" s="926"/>
      <c r="CV160" s="926"/>
      <c r="CW160" s="926"/>
      <c r="CX160" s="922" t="s">
        <v>878</v>
      </c>
      <c r="CY160" s="923" t="s">
        <v>1471</v>
      </c>
      <c r="CZ160" s="1011" t="s">
        <v>1471</v>
      </c>
      <c r="DA160" s="1011" t="s">
        <v>1471</v>
      </c>
      <c r="DB160" s="922" t="s">
        <v>878</v>
      </c>
      <c r="DC160" s="923" t="s">
        <v>1471</v>
      </c>
      <c r="DD160" s="1016" t="s">
        <v>1471</v>
      </c>
      <c r="DE160" s="1016" t="s">
        <v>1471</v>
      </c>
      <c r="DF160" s="922" t="s">
        <v>878</v>
      </c>
      <c r="DG160" s="923" t="s">
        <v>1471</v>
      </c>
      <c r="DH160" s="922" t="s">
        <v>878</v>
      </c>
      <c r="DI160" s="924" t="s">
        <v>1471</v>
      </c>
    </row>
    <row r="161" spans="1:113" ht="25.5">
      <c r="A161" s="952" t="s">
        <v>56</v>
      </c>
      <c r="B161" s="910" t="s">
        <v>510</v>
      </c>
      <c r="C161" s="910"/>
      <c r="D161" s="911">
        <v>58</v>
      </c>
      <c r="E161" s="911" t="s">
        <v>1325</v>
      </c>
      <c r="F161" s="911" t="s">
        <v>1325</v>
      </c>
      <c r="G161" s="911" t="s">
        <v>1325</v>
      </c>
      <c r="H161" s="911">
        <v>31</v>
      </c>
      <c r="I161" s="911">
        <v>103</v>
      </c>
      <c r="J161" s="911">
        <v>12</v>
      </c>
      <c r="K161" s="926">
        <v>3.3374263584849011</v>
      </c>
      <c r="L161" s="926">
        <v>0.17444950315743443</v>
      </c>
      <c r="M161" s="926">
        <v>0</v>
      </c>
      <c r="N161" s="926">
        <v>0</v>
      </c>
      <c r="O161" s="912">
        <v>1.7168089877421642</v>
      </c>
      <c r="P161" s="927">
        <v>0.80031994161052289</v>
      </c>
      <c r="Q161" s="912">
        <v>1.5026400776932813</v>
      </c>
      <c r="R161" s="911" t="s">
        <v>1325</v>
      </c>
      <c r="S161" s="911" t="s">
        <v>1325</v>
      </c>
      <c r="T161" s="911" t="s">
        <v>1325</v>
      </c>
      <c r="U161" s="911" t="s">
        <v>1325</v>
      </c>
      <c r="V161" s="911" t="s">
        <v>1325</v>
      </c>
      <c r="W161" s="911" t="s">
        <v>1325</v>
      </c>
      <c r="X161" s="911" t="s">
        <v>1325</v>
      </c>
      <c r="Y161" s="916">
        <v>1.34</v>
      </c>
      <c r="Z161" s="917">
        <v>0</v>
      </c>
      <c r="AA161" s="917">
        <v>0</v>
      </c>
      <c r="AB161" s="917">
        <v>0</v>
      </c>
      <c r="AC161" s="917">
        <v>3.57</v>
      </c>
      <c r="AD161" s="917">
        <v>0.7</v>
      </c>
      <c r="AE161" s="918">
        <v>0</v>
      </c>
      <c r="AF161" s="911" t="s">
        <v>1325</v>
      </c>
      <c r="AG161" s="911" t="s">
        <v>1325</v>
      </c>
      <c r="AH161" s="911" t="s">
        <v>1325</v>
      </c>
      <c r="AI161" s="911" t="s">
        <v>1325</v>
      </c>
      <c r="AJ161" s="911" t="s">
        <v>1325</v>
      </c>
      <c r="AK161" s="914">
        <v>20</v>
      </c>
      <c r="AL161" s="911" t="s">
        <v>1325</v>
      </c>
      <c r="AM161" s="916">
        <v>1.29</v>
      </c>
      <c r="AN161" s="917">
        <v>0</v>
      </c>
      <c r="AO161" s="917">
        <v>0</v>
      </c>
      <c r="AP161" s="917">
        <v>0</v>
      </c>
      <c r="AQ161" s="917">
        <v>1.56</v>
      </c>
      <c r="AR161" s="917">
        <v>1.05</v>
      </c>
      <c r="AS161" s="918">
        <v>1.45</v>
      </c>
      <c r="AT161" s="911" t="s">
        <v>1325</v>
      </c>
      <c r="AU161" s="911" t="s">
        <v>1325</v>
      </c>
      <c r="AV161" s="911" t="s">
        <v>1325</v>
      </c>
      <c r="AW161" s="911" t="s">
        <v>1325</v>
      </c>
      <c r="AX161" s="911" t="s">
        <v>1325</v>
      </c>
      <c r="AY161" s="911" t="s">
        <v>1325</v>
      </c>
      <c r="AZ161" s="911" t="s">
        <v>1325</v>
      </c>
      <c r="BA161" s="916">
        <v>5.36</v>
      </c>
      <c r="BB161" s="917">
        <v>0</v>
      </c>
      <c r="BC161" s="917">
        <v>0</v>
      </c>
      <c r="BD161" s="917">
        <v>0</v>
      </c>
      <c r="BE161" s="917">
        <v>0</v>
      </c>
      <c r="BF161" s="917">
        <v>8.7899999999999991</v>
      </c>
      <c r="BG161" s="921">
        <v>0</v>
      </c>
      <c r="BH161" s="911" t="s">
        <v>1325</v>
      </c>
      <c r="BI161" s="911" t="s">
        <v>1325</v>
      </c>
      <c r="BJ161" s="911" t="s">
        <v>1325</v>
      </c>
      <c r="BK161" s="911" t="s">
        <v>1325</v>
      </c>
      <c r="BL161" s="911" t="s">
        <v>1325</v>
      </c>
      <c r="BM161" s="911">
        <v>23</v>
      </c>
      <c r="BN161" s="911" t="s">
        <v>1325</v>
      </c>
      <c r="BO161" s="926">
        <v>2.8231130480648203</v>
      </c>
      <c r="BP161" s="926">
        <v>0</v>
      </c>
      <c r="BQ161" s="926">
        <v>0</v>
      </c>
      <c r="BR161" s="926">
        <v>0</v>
      </c>
      <c r="BS161" s="926">
        <v>0.28876642349804255</v>
      </c>
      <c r="BT161" s="927">
        <v>3.5084839345959709</v>
      </c>
      <c r="BU161" s="926">
        <v>0.84659627507629664</v>
      </c>
      <c r="BV161" s="911" t="s">
        <v>1325</v>
      </c>
      <c r="BW161" s="911" t="s">
        <v>1325</v>
      </c>
      <c r="BX161" s="911" t="s">
        <v>1325</v>
      </c>
      <c r="BY161" s="911" t="s">
        <v>1325</v>
      </c>
      <c r="BZ161" s="911" t="s">
        <v>1325</v>
      </c>
      <c r="CA161" s="911" t="s">
        <v>1325</v>
      </c>
      <c r="CB161" s="911" t="s">
        <v>1325</v>
      </c>
      <c r="CC161" s="916">
        <v>8.15</v>
      </c>
      <c r="CD161" s="917">
        <v>0</v>
      </c>
      <c r="CE161" s="917">
        <v>0</v>
      </c>
      <c r="CF161" s="917">
        <v>0</v>
      </c>
      <c r="CG161" s="917">
        <v>1.37</v>
      </c>
      <c r="CH161" s="917">
        <v>0.49</v>
      </c>
      <c r="CI161" s="921">
        <v>3.81</v>
      </c>
      <c r="CJ161" s="911">
        <v>37</v>
      </c>
      <c r="CK161" s="911" t="s">
        <v>1325</v>
      </c>
      <c r="CL161" s="911" t="s">
        <v>1325</v>
      </c>
      <c r="CM161" s="911" t="s">
        <v>1325</v>
      </c>
      <c r="CN161" s="911">
        <v>19</v>
      </c>
      <c r="CO161" s="911">
        <v>46</v>
      </c>
      <c r="CP161" s="911" t="s">
        <v>1325</v>
      </c>
      <c r="CQ161" s="926">
        <v>4.4012157127469518</v>
      </c>
      <c r="CR161" s="926">
        <v>0</v>
      </c>
      <c r="CS161" s="926">
        <v>0</v>
      </c>
      <c r="CT161" s="926">
        <v>0</v>
      </c>
      <c r="CU161" s="926">
        <v>2.4166964335757197</v>
      </c>
      <c r="CV161" s="926">
        <v>0.6609563686412957</v>
      </c>
      <c r="CW161" s="926">
        <v>0.98538978371212249</v>
      </c>
      <c r="CX161" s="922" t="s">
        <v>878</v>
      </c>
      <c r="CY161" s="923" t="s">
        <v>1471</v>
      </c>
      <c r="CZ161" s="1011" t="s">
        <v>1471</v>
      </c>
      <c r="DA161" s="1011" t="s">
        <v>1471</v>
      </c>
      <c r="DB161" s="922" t="s">
        <v>878</v>
      </c>
      <c r="DC161" s="923" t="s">
        <v>1471</v>
      </c>
      <c r="DD161" s="1016" t="s">
        <v>1471</v>
      </c>
      <c r="DE161" s="1016" t="s">
        <v>1471</v>
      </c>
      <c r="DF161" s="922" t="s">
        <v>878</v>
      </c>
      <c r="DG161" s="923" t="s">
        <v>1471</v>
      </c>
      <c r="DH161" s="954" t="s">
        <v>792</v>
      </c>
      <c r="DI161" s="924" t="s">
        <v>2658</v>
      </c>
    </row>
    <row r="162" spans="1:113">
      <c r="A162" s="952" t="s">
        <v>52</v>
      </c>
      <c r="B162" s="910" t="s">
        <v>508</v>
      </c>
      <c r="C162" s="910"/>
      <c r="D162" s="911">
        <v>18</v>
      </c>
      <c r="E162" s="911" t="s">
        <v>1325</v>
      </c>
      <c r="F162" s="911" t="s">
        <v>1325</v>
      </c>
      <c r="G162" s="911" t="s">
        <v>1325</v>
      </c>
      <c r="H162" s="911">
        <v>26</v>
      </c>
      <c r="I162" s="911">
        <v>70</v>
      </c>
      <c r="J162" s="911" t="s">
        <v>1325</v>
      </c>
      <c r="K162" s="926">
        <v>1.3756526509509095</v>
      </c>
      <c r="L162" s="926"/>
      <c r="M162" s="926"/>
      <c r="N162" s="926"/>
      <c r="O162" s="912">
        <v>0.89304318400380978</v>
      </c>
      <c r="P162" s="927">
        <v>0.98673988575875937</v>
      </c>
      <c r="Q162" s="912">
        <v>0.60670552583198745</v>
      </c>
      <c r="R162" s="911" t="s">
        <v>1325</v>
      </c>
      <c r="S162" s="911" t="s">
        <v>1325</v>
      </c>
      <c r="T162" s="911" t="s">
        <v>1325</v>
      </c>
      <c r="U162" s="911" t="s">
        <v>1325</v>
      </c>
      <c r="V162" s="911" t="s">
        <v>1325</v>
      </c>
      <c r="W162" s="911" t="s">
        <v>1325</v>
      </c>
      <c r="X162" s="911" t="s">
        <v>1325</v>
      </c>
      <c r="Y162" s="916">
        <v>2.27</v>
      </c>
      <c r="Z162" s="917"/>
      <c r="AA162" s="917"/>
      <c r="AB162" s="917"/>
      <c r="AC162" s="917">
        <v>0</v>
      </c>
      <c r="AD162" s="917">
        <v>20.79</v>
      </c>
      <c r="AE162" s="918">
        <v>0</v>
      </c>
      <c r="AF162" s="911" t="s">
        <v>1325</v>
      </c>
      <c r="AG162" s="911" t="s">
        <v>1325</v>
      </c>
      <c r="AH162" s="911" t="s">
        <v>1325</v>
      </c>
      <c r="AI162" s="911" t="s">
        <v>1325</v>
      </c>
      <c r="AJ162" s="911" t="s">
        <v>1325</v>
      </c>
      <c r="AK162" s="911" t="s">
        <v>1325</v>
      </c>
      <c r="AL162" s="911" t="s">
        <v>1325</v>
      </c>
      <c r="AM162" s="916">
        <v>2.75</v>
      </c>
      <c r="AN162" s="917"/>
      <c r="AO162" s="917"/>
      <c r="AP162" s="917"/>
      <c r="AQ162" s="917">
        <v>0.36</v>
      </c>
      <c r="AR162" s="917">
        <v>4.9400000000000004</v>
      </c>
      <c r="AS162" s="918">
        <v>0</v>
      </c>
      <c r="AT162" s="911" t="s">
        <v>1325</v>
      </c>
      <c r="AU162" s="911" t="s">
        <v>1325</v>
      </c>
      <c r="AV162" s="911" t="s">
        <v>1325</v>
      </c>
      <c r="AW162" s="911" t="s">
        <v>1325</v>
      </c>
      <c r="AX162" s="911" t="s">
        <v>1325</v>
      </c>
      <c r="AY162" s="911" t="s">
        <v>1325</v>
      </c>
      <c r="AZ162" s="911" t="s">
        <v>1325</v>
      </c>
      <c r="BA162" s="916">
        <v>0</v>
      </c>
      <c r="BB162" s="917"/>
      <c r="BC162" s="917"/>
      <c r="BD162" s="917"/>
      <c r="BE162" s="917">
        <v>0</v>
      </c>
      <c r="BF162" s="917">
        <v>0.39</v>
      </c>
      <c r="BG162" s="921">
        <v>0</v>
      </c>
      <c r="BH162" s="911" t="s">
        <v>1325</v>
      </c>
      <c r="BI162" s="911" t="s">
        <v>1325</v>
      </c>
      <c r="BJ162" s="911" t="s">
        <v>1325</v>
      </c>
      <c r="BK162" s="911" t="s">
        <v>1325</v>
      </c>
      <c r="BL162" s="911" t="s">
        <v>1325</v>
      </c>
      <c r="BM162" s="911">
        <v>17</v>
      </c>
      <c r="BN162" s="911" t="s">
        <v>1325</v>
      </c>
      <c r="BO162" s="926">
        <v>0.85028566243032366</v>
      </c>
      <c r="BP162" s="926"/>
      <c r="BQ162" s="926"/>
      <c r="BR162" s="926"/>
      <c r="BS162" s="926">
        <v>0.33914254419226869</v>
      </c>
      <c r="BT162" s="927">
        <v>2.6605304937334928</v>
      </c>
      <c r="BU162" s="926">
        <v>1.8462780088542401</v>
      </c>
      <c r="BV162" s="911" t="s">
        <v>1325</v>
      </c>
      <c r="BW162" s="911" t="s">
        <v>1325</v>
      </c>
      <c r="BX162" s="911" t="s">
        <v>1325</v>
      </c>
      <c r="BY162" s="911" t="s">
        <v>1325</v>
      </c>
      <c r="BZ162" s="911" t="s">
        <v>1325</v>
      </c>
      <c r="CA162" s="911" t="s">
        <v>1325</v>
      </c>
      <c r="CB162" s="911" t="s">
        <v>1325</v>
      </c>
      <c r="CC162" s="916">
        <v>9.07</v>
      </c>
      <c r="CD162" s="917"/>
      <c r="CE162" s="917"/>
      <c r="CF162" s="917"/>
      <c r="CG162" s="917">
        <v>0</v>
      </c>
      <c r="CH162" s="917">
        <v>5.2</v>
      </c>
      <c r="CI162" s="921">
        <v>0</v>
      </c>
      <c r="CJ162" s="911" t="s">
        <v>1325</v>
      </c>
      <c r="CK162" s="911" t="s">
        <v>1325</v>
      </c>
      <c r="CL162" s="911" t="s">
        <v>1325</v>
      </c>
      <c r="CM162" s="911" t="s">
        <v>1325</v>
      </c>
      <c r="CN162" s="911">
        <v>18</v>
      </c>
      <c r="CO162" s="911">
        <v>33</v>
      </c>
      <c r="CP162" s="911" t="s">
        <v>1325</v>
      </c>
      <c r="CQ162" s="926">
        <v>1.1548478532609885</v>
      </c>
      <c r="CR162" s="926"/>
      <c r="CS162" s="926"/>
      <c r="CT162" s="926"/>
      <c r="CU162" s="926">
        <v>1.0845253996840047</v>
      </c>
      <c r="CV162" s="926">
        <v>0.61139031932288901</v>
      </c>
      <c r="CW162" s="926">
        <v>0.2492091869961145</v>
      </c>
      <c r="CX162" s="922" t="s">
        <v>878</v>
      </c>
      <c r="CY162" s="923" t="s">
        <v>1471</v>
      </c>
      <c r="CZ162" s="1011" t="s">
        <v>1471</v>
      </c>
      <c r="DA162" s="1011" t="s">
        <v>1471</v>
      </c>
      <c r="DB162" s="922" t="s">
        <v>878</v>
      </c>
      <c r="DC162" s="923" t="s">
        <v>1471</v>
      </c>
      <c r="DD162" s="1016" t="s">
        <v>1471</v>
      </c>
      <c r="DE162" s="1016" t="s">
        <v>1471</v>
      </c>
      <c r="DF162" s="922" t="s">
        <v>878</v>
      </c>
      <c r="DG162" s="923" t="s">
        <v>1471</v>
      </c>
      <c r="DH162" s="922" t="s">
        <v>878</v>
      </c>
      <c r="DI162" s="924" t="s">
        <v>1471</v>
      </c>
    </row>
    <row r="163" spans="1:113">
      <c r="A163" s="952" t="s">
        <v>464</v>
      </c>
      <c r="B163" s="910" t="s">
        <v>540</v>
      </c>
      <c r="C163" s="910"/>
      <c r="D163" s="911" t="s">
        <v>1325</v>
      </c>
      <c r="E163" s="911" t="s">
        <v>1325</v>
      </c>
      <c r="F163" s="911" t="s">
        <v>1325</v>
      </c>
      <c r="G163" s="911" t="s">
        <v>1325</v>
      </c>
      <c r="H163" s="911">
        <v>83</v>
      </c>
      <c r="I163" s="911">
        <v>11</v>
      </c>
      <c r="J163" s="911" t="s">
        <v>1325</v>
      </c>
      <c r="K163" s="926"/>
      <c r="L163" s="926"/>
      <c r="M163" s="926"/>
      <c r="N163" s="926"/>
      <c r="O163" s="912">
        <v>0.99324573023746476</v>
      </c>
      <c r="P163" s="951">
        <v>2.7162214024437299</v>
      </c>
      <c r="Q163" s="912">
        <v>0</v>
      </c>
      <c r="R163" s="911" t="s">
        <v>1325</v>
      </c>
      <c r="S163" s="911" t="s">
        <v>1325</v>
      </c>
      <c r="T163" s="911" t="s">
        <v>1325</v>
      </c>
      <c r="U163" s="911" t="s">
        <v>1325</v>
      </c>
      <c r="V163" s="911" t="s">
        <v>1325</v>
      </c>
      <c r="W163" s="911" t="s">
        <v>1325</v>
      </c>
      <c r="X163" s="911" t="s">
        <v>1325</v>
      </c>
      <c r="Y163" s="919"/>
      <c r="Z163" s="919"/>
      <c r="AA163" s="919"/>
      <c r="AB163" s="919"/>
      <c r="AC163" s="919">
        <v>0.11</v>
      </c>
      <c r="AD163" s="919">
        <v>0</v>
      </c>
      <c r="AE163" s="919">
        <v>0</v>
      </c>
      <c r="AF163" s="911" t="s">
        <v>1325</v>
      </c>
      <c r="AG163" s="911" t="s">
        <v>1325</v>
      </c>
      <c r="AH163" s="911" t="s">
        <v>1325</v>
      </c>
      <c r="AI163" s="911" t="s">
        <v>1325</v>
      </c>
      <c r="AJ163" s="911" t="s">
        <v>1325</v>
      </c>
      <c r="AK163" s="911" t="s">
        <v>1325</v>
      </c>
      <c r="AL163" s="911" t="s">
        <v>1325</v>
      </c>
      <c r="AM163" s="919"/>
      <c r="AN163" s="919"/>
      <c r="AO163" s="919"/>
      <c r="AP163" s="919"/>
      <c r="AQ163" s="919">
        <v>0.59</v>
      </c>
      <c r="AR163" s="919">
        <v>4.55</v>
      </c>
      <c r="AS163" s="919">
        <v>0</v>
      </c>
      <c r="AT163" s="911" t="s">
        <v>1325</v>
      </c>
      <c r="AU163" s="911" t="s">
        <v>1325</v>
      </c>
      <c r="AV163" s="911" t="s">
        <v>1325</v>
      </c>
      <c r="AW163" s="911" t="s">
        <v>1325</v>
      </c>
      <c r="AX163" s="911" t="s">
        <v>1325</v>
      </c>
      <c r="AY163" s="911" t="s">
        <v>1325</v>
      </c>
      <c r="AZ163" s="911" t="s">
        <v>1325</v>
      </c>
      <c r="BA163" s="919"/>
      <c r="BB163" s="919"/>
      <c r="BC163" s="919"/>
      <c r="BD163" s="919"/>
      <c r="BE163" s="919">
        <v>0.25</v>
      </c>
      <c r="BF163" s="919">
        <v>0</v>
      </c>
      <c r="BG163" s="929">
        <v>0</v>
      </c>
      <c r="BH163" s="911" t="s">
        <v>1325</v>
      </c>
      <c r="BI163" s="911" t="s">
        <v>1325</v>
      </c>
      <c r="BJ163" s="911" t="s">
        <v>1325</v>
      </c>
      <c r="BK163" s="911" t="s">
        <v>1325</v>
      </c>
      <c r="BL163" s="911" t="s">
        <v>1325</v>
      </c>
      <c r="BM163" s="911" t="s">
        <v>1325</v>
      </c>
      <c r="BN163" s="911" t="s">
        <v>1325</v>
      </c>
      <c r="BO163" s="926"/>
      <c r="BP163" s="926"/>
      <c r="BQ163" s="926"/>
      <c r="BR163" s="926"/>
      <c r="BS163" s="926">
        <v>0.19745246444479725</v>
      </c>
      <c r="BT163" s="927">
        <v>13.663416751686658</v>
      </c>
      <c r="BU163" s="926">
        <v>0</v>
      </c>
      <c r="BV163" s="911" t="s">
        <v>1325</v>
      </c>
      <c r="BW163" s="911" t="s">
        <v>1325</v>
      </c>
      <c r="BX163" s="911" t="s">
        <v>1325</v>
      </c>
      <c r="BY163" s="911" t="s">
        <v>1325</v>
      </c>
      <c r="BZ163" s="911" t="s">
        <v>1325</v>
      </c>
      <c r="CA163" s="911" t="s">
        <v>1325</v>
      </c>
      <c r="CB163" s="911" t="s">
        <v>1325</v>
      </c>
      <c r="CC163" s="919"/>
      <c r="CD163" s="919"/>
      <c r="CE163" s="919"/>
      <c r="CF163" s="919"/>
      <c r="CG163" s="919">
        <v>0.39</v>
      </c>
      <c r="CH163" s="919">
        <v>6.83</v>
      </c>
      <c r="CI163" s="919">
        <v>0</v>
      </c>
      <c r="CJ163" s="911" t="s">
        <v>1325</v>
      </c>
      <c r="CK163" s="911" t="s">
        <v>1325</v>
      </c>
      <c r="CL163" s="911" t="s">
        <v>1325</v>
      </c>
      <c r="CM163" s="911" t="s">
        <v>1325</v>
      </c>
      <c r="CN163" s="911">
        <v>48</v>
      </c>
      <c r="CO163" s="911" t="s">
        <v>1325</v>
      </c>
      <c r="CP163" s="911" t="s">
        <v>1325</v>
      </c>
      <c r="CQ163" s="926"/>
      <c r="CR163" s="926"/>
      <c r="CS163" s="926"/>
      <c r="CT163" s="926"/>
      <c r="CU163" s="926">
        <v>2.1061596207445041</v>
      </c>
      <c r="CV163" s="926">
        <v>1.2809453204706223</v>
      </c>
      <c r="CW163" s="926">
        <v>0</v>
      </c>
      <c r="CX163" s="922" t="s">
        <v>878</v>
      </c>
      <c r="CY163" s="923" t="s">
        <v>1471</v>
      </c>
      <c r="CZ163" s="1011" t="s">
        <v>1471</v>
      </c>
      <c r="DA163" s="1011" t="s">
        <v>1471</v>
      </c>
      <c r="DB163" s="922" t="s">
        <v>878</v>
      </c>
      <c r="DC163" s="923" t="s">
        <v>1471</v>
      </c>
      <c r="DD163" s="1016" t="s">
        <v>1471</v>
      </c>
      <c r="DE163" s="1016" t="s">
        <v>1471</v>
      </c>
      <c r="DF163" s="922" t="s">
        <v>878</v>
      </c>
      <c r="DG163" s="923" t="s">
        <v>1471</v>
      </c>
      <c r="DH163" s="922" t="s">
        <v>878</v>
      </c>
      <c r="DI163" s="924" t="s">
        <v>1471</v>
      </c>
    </row>
    <row r="164" spans="1:113">
      <c r="A164" s="952" t="s">
        <v>76</v>
      </c>
      <c r="B164" s="910" t="s">
        <v>699</v>
      </c>
      <c r="C164" s="910"/>
      <c r="D164" s="911" t="s">
        <v>1325</v>
      </c>
      <c r="E164" s="911" t="s">
        <v>1325</v>
      </c>
      <c r="F164" s="911" t="s">
        <v>1325</v>
      </c>
      <c r="G164" s="911" t="s">
        <v>1325</v>
      </c>
      <c r="H164" s="911">
        <v>14</v>
      </c>
      <c r="I164" s="911">
        <v>10</v>
      </c>
      <c r="J164" s="911" t="s">
        <v>1325</v>
      </c>
      <c r="K164" s="926"/>
      <c r="L164" s="926"/>
      <c r="M164" s="926"/>
      <c r="N164" s="926"/>
      <c r="O164" s="912">
        <v>0.74483257681447756</v>
      </c>
      <c r="P164" s="927">
        <v>0.65837100748272326</v>
      </c>
      <c r="Q164" s="912">
        <v>7.7054117736561185</v>
      </c>
      <c r="R164" s="911" t="s">
        <v>1325</v>
      </c>
      <c r="S164" s="911" t="s">
        <v>1325</v>
      </c>
      <c r="T164" s="911" t="s">
        <v>1325</v>
      </c>
      <c r="U164" s="911" t="s">
        <v>1325</v>
      </c>
      <c r="V164" s="911" t="s">
        <v>1325</v>
      </c>
      <c r="W164" s="911" t="s">
        <v>1325</v>
      </c>
      <c r="X164" s="911" t="s">
        <v>1325</v>
      </c>
      <c r="Y164" s="916"/>
      <c r="Z164" s="917"/>
      <c r="AA164" s="917"/>
      <c r="AB164" s="917"/>
      <c r="AC164" s="917">
        <v>0.56999999999999995</v>
      </c>
      <c r="AD164" s="917">
        <v>0</v>
      </c>
      <c r="AE164" s="918">
        <v>0</v>
      </c>
      <c r="AF164" s="911" t="s">
        <v>1325</v>
      </c>
      <c r="AG164" s="911" t="s">
        <v>1325</v>
      </c>
      <c r="AH164" s="911" t="s">
        <v>1325</v>
      </c>
      <c r="AI164" s="911" t="s">
        <v>1325</v>
      </c>
      <c r="AJ164" s="911" t="s">
        <v>1325</v>
      </c>
      <c r="AK164" s="911" t="s">
        <v>1325</v>
      </c>
      <c r="AL164" s="911" t="s">
        <v>1325</v>
      </c>
      <c r="AM164" s="916"/>
      <c r="AN164" s="917"/>
      <c r="AO164" s="917"/>
      <c r="AP164" s="917"/>
      <c r="AQ164" s="917">
        <v>0.49</v>
      </c>
      <c r="AR164" s="917">
        <v>1.63</v>
      </c>
      <c r="AS164" s="918">
        <v>3.3</v>
      </c>
      <c r="AT164" s="911" t="s">
        <v>1325</v>
      </c>
      <c r="AU164" s="911" t="s">
        <v>1325</v>
      </c>
      <c r="AV164" s="911" t="s">
        <v>1325</v>
      </c>
      <c r="AW164" s="911" t="s">
        <v>1325</v>
      </c>
      <c r="AX164" s="911" t="s">
        <v>1325</v>
      </c>
      <c r="AY164" s="911" t="s">
        <v>1325</v>
      </c>
      <c r="AZ164" s="911" t="s">
        <v>1325</v>
      </c>
      <c r="BA164" s="916"/>
      <c r="BB164" s="917"/>
      <c r="BC164" s="917"/>
      <c r="BD164" s="917"/>
      <c r="BE164" s="917">
        <v>1.27</v>
      </c>
      <c r="BF164" s="917">
        <v>0</v>
      </c>
      <c r="BG164" s="921">
        <v>0</v>
      </c>
      <c r="BH164" s="911" t="s">
        <v>1325</v>
      </c>
      <c r="BI164" s="911" t="s">
        <v>1325</v>
      </c>
      <c r="BJ164" s="911" t="s">
        <v>1325</v>
      </c>
      <c r="BK164" s="911" t="s">
        <v>1325</v>
      </c>
      <c r="BL164" s="911" t="s">
        <v>1325</v>
      </c>
      <c r="BM164" s="911" t="s">
        <v>1325</v>
      </c>
      <c r="BN164" s="911" t="s">
        <v>1325</v>
      </c>
      <c r="BO164" s="926"/>
      <c r="BP164" s="926"/>
      <c r="BQ164" s="926"/>
      <c r="BR164" s="926"/>
      <c r="BS164" s="926">
        <v>0.65689544423809887</v>
      </c>
      <c r="BT164" s="927">
        <v>1.0864750703824628</v>
      </c>
      <c r="BU164" s="926">
        <v>4.6215656895791044</v>
      </c>
      <c r="BV164" s="911" t="s">
        <v>1325</v>
      </c>
      <c r="BW164" s="911" t="s">
        <v>1325</v>
      </c>
      <c r="BX164" s="911" t="s">
        <v>1325</v>
      </c>
      <c r="BY164" s="911" t="s">
        <v>1325</v>
      </c>
      <c r="BZ164" s="911" t="s">
        <v>1325</v>
      </c>
      <c r="CA164" s="911" t="s">
        <v>1325</v>
      </c>
      <c r="CB164" s="911" t="s">
        <v>1325</v>
      </c>
      <c r="CC164" s="916"/>
      <c r="CD164" s="917"/>
      <c r="CE164" s="917"/>
      <c r="CF164" s="917"/>
      <c r="CG164" s="917">
        <v>0</v>
      </c>
      <c r="CH164" s="917">
        <v>0</v>
      </c>
      <c r="CI164" s="921">
        <v>0</v>
      </c>
      <c r="CJ164" s="911" t="s">
        <v>1325</v>
      </c>
      <c r="CK164" s="911" t="s">
        <v>1325</v>
      </c>
      <c r="CL164" s="911" t="s">
        <v>1325</v>
      </c>
      <c r="CM164" s="911" t="s">
        <v>1325</v>
      </c>
      <c r="CN164" s="911" t="s">
        <v>1325</v>
      </c>
      <c r="CO164" s="911" t="s">
        <v>1325</v>
      </c>
      <c r="CP164" s="911" t="s">
        <v>1325</v>
      </c>
      <c r="CQ164" s="926"/>
      <c r="CR164" s="926"/>
      <c r="CS164" s="926"/>
      <c r="CT164" s="926"/>
      <c r="CU164" s="926">
        <v>0.68780285331037316</v>
      </c>
      <c r="CV164" s="926">
        <v>0.46218382152536908</v>
      </c>
      <c r="CW164" s="926">
        <v>11.5599951822938</v>
      </c>
      <c r="CX164" s="922" t="s">
        <v>878</v>
      </c>
      <c r="CY164" s="923" t="s">
        <v>1471</v>
      </c>
      <c r="CZ164" s="1011" t="s">
        <v>1471</v>
      </c>
      <c r="DA164" s="1011" t="s">
        <v>1471</v>
      </c>
      <c r="DB164" s="922" t="s">
        <v>878</v>
      </c>
      <c r="DC164" s="923" t="s">
        <v>1471</v>
      </c>
      <c r="DD164" s="1016" t="s">
        <v>1471</v>
      </c>
      <c r="DE164" s="1016" t="s">
        <v>1471</v>
      </c>
      <c r="DF164" s="922" t="s">
        <v>878</v>
      </c>
      <c r="DG164" s="923" t="s">
        <v>1471</v>
      </c>
      <c r="DH164" s="922" t="s">
        <v>878</v>
      </c>
      <c r="DI164" s="924" t="s">
        <v>1471</v>
      </c>
    </row>
    <row r="165" spans="1:113">
      <c r="A165" s="952" t="s">
        <v>3</v>
      </c>
      <c r="B165" s="910" t="s">
        <v>653</v>
      </c>
      <c r="C165" s="910"/>
      <c r="D165" s="911" t="s">
        <v>1325</v>
      </c>
      <c r="E165" s="911" t="s">
        <v>1325</v>
      </c>
      <c r="F165" s="911" t="s">
        <v>1325</v>
      </c>
      <c r="G165" s="911" t="s">
        <v>1325</v>
      </c>
      <c r="H165" s="911" t="s">
        <v>1325</v>
      </c>
      <c r="I165" s="911">
        <v>48</v>
      </c>
      <c r="J165" s="911" t="s">
        <v>1325</v>
      </c>
      <c r="K165" s="926"/>
      <c r="L165" s="926"/>
      <c r="M165" s="926"/>
      <c r="N165" s="926"/>
      <c r="O165" s="912">
        <v>0.87751817506510932</v>
      </c>
      <c r="P165" s="927">
        <v>0.89263411256253555</v>
      </c>
      <c r="Q165" s="912">
        <v>2.0408327843308363</v>
      </c>
      <c r="R165" s="911" t="s">
        <v>1325</v>
      </c>
      <c r="S165" s="911" t="s">
        <v>1325</v>
      </c>
      <c r="T165" s="911" t="s">
        <v>1325</v>
      </c>
      <c r="U165" s="911" t="s">
        <v>1325</v>
      </c>
      <c r="V165" s="911" t="s">
        <v>1325</v>
      </c>
      <c r="W165" s="911" t="s">
        <v>1325</v>
      </c>
      <c r="X165" s="911" t="s">
        <v>1325</v>
      </c>
      <c r="Y165" s="916"/>
      <c r="Z165" s="917"/>
      <c r="AA165" s="917"/>
      <c r="AB165" s="917"/>
      <c r="AC165" s="917">
        <v>0</v>
      </c>
      <c r="AD165" s="917">
        <v>0</v>
      </c>
      <c r="AE165" s="918">
        <v>0</v>
      </c>
      <c r="AF165" s="911" t="s">
        <v>1325</v>
      </c>
      <c r="AG165" s="911" t="s">
        <v>1325</v>
      </c>
      <c r="AH165" s="911" t="s">
        <v>1325</v>
      </c>
      <c r="AI165" s="911" t="s">
        <v>1325</v>
      </c>
      <c r="AJ165" s="911" t="s">
        <v>1325</v>
      </c>
      <c r="AK165" s="911" t="s">
        <v>1325</v>
      </c>
      <c r="AL165" s="911" t="s">
        <v>1325</v>
      </c>
      <c r="AM165" s="916"/>
      <c r="AN165" s="917"/>
      <c r="AO165" s="917"/>
      <c r="AP165" s="917"/>
      <c r="AQ165" s="917">
        <v>2.1800000000000002</v>
      </c>
      <c r="AR165" s="917">
        <v>0.11</v>
      </c>
      <c r="AS165" s="918">
        <v>1.97</v>
      </c>
      <c r="AT165" s="911" t="s">
        <v>1325</v>
      </c>
      <c r="AU165" s="911" t="s">
        <v>1325</v>
      </c>
      <c r="AV165" s="911" t="s">
        <v>1325</v>
      </c>
      <c r="AW165" s="911" t="s">
        <v>1325</v>
      </c>
      <c r="AX165" s="911" t="s">
        <v>1325</v>
      </c>
      <c r="AY165" s="911" t="s">
        <v>1325</v>
      </c>
      <c r="AZ165" s="911" t="s">
        <v>1325</v>
      </c>
      <c r="BA165" s="916"/>
      <c r="BB165" s="917"/>
      <c r="BC165" s="917"/>
      <c r="BD165" s="917"/>
      <c r="BE165" s="917">
        <v>0</v>
      </c>
      <c r="BF165" s="917">
        <v>1.41</v>
      </c>
      <c r="BG165" s="921">
        <v>0</v>
      </c>
      <c r="BH165" s="911" t="s">
        <v>1325</v>
      </c>
      <c r="BI165" s="911" t="s">
        <v>1325</v>
      </c>
      <c r="BJ165" s="911" t="s">
        <v>1325</v>
      </c>
      <c r="BK165" s="911" t="s">
        <v>1325</v>
      </c>
      <c r="BL165" s="911" t="s">
        <v>1325</v>
      </c>
      <c r="BM165" s="911">
        <v>10</v>
      </c>
      <c r="BN165" s="911" t="s">
        <v>1325</v>
      </c>
      <c r="BO165" s="926"/>
      <c r="BP165" s="926"/>
      <c r="BQ165" s="926"/>
      <c r="BR165" s="926"/>
      <c r="BS165" s="926">
        <v>0</v>
      </c>
      <c r="BT165" s="927">
        <v>1.047032058789189</v>
      </c>
      <c r="BU165" s="926">
        <v>0</v>
      </c>
      <c r="BV165" s="911" t="s">
        <v>1325</v>
      </c>
      <c r="BW165" s="911" t="s">
        <v>1325</v>
      </c>
      <c r="BX165" s="911" t="s">
        <v>1325</v>
      </c>
      <c r="BY165" s="911" t="s">
        <v>1325</v>
      </c>
      <c r="BZ165" s="911" t="s">
        <v>1325</v>
      </c>
      <c r="CA165" s="911" t="s">
        <v>1325</v>
      </c>
      <c r="CB165" s="911" t="s">
        <v>1325</v>
      </c>
      <c r="CC165" s="916"/>
      <c r="CD165" s="917"/>
      <c r="CE165" s="917"/>
      <c r="CF165" s="917"/>
      <c r="CG165" s="917">
        <v>0</v>
      </c>
      <c r="CH165" s="917">
        <v>0.73</v>
      </c>
      <c r="CI165" s="921">
        <v>0</v>
      </c>
      <c r="CJ165" s="911" t="s">
        <v>1325</v>
      </c>
      <c r="CK165" s="911" t="s">
        <v>1325</v>
      </c>
      <c r="CL165" s="911" t="s">
        <v>1325</v>
      </c>
      <c r="CM165" s="911" t="s">
        <v>1325</v>
      </c>
      <c r="CN165" s="911" t="s">
        <v>1325</v>
      </c>
      <c r="CO165" s="911">
        <v>23</v>
      </c>
      <c r="CP165" s="911" t="s">
        <v>1325</v>
      </c>
      <c r="CQ165" s="926"/>
      <c r="CR165" s="926"/>
      <c r="CS165" s="926"/>
      <c r="CT165" s="926"/>
      <c r="CU165" s="926">
        <v>0.76992130149913762</v>
      </c>
      <c r="CV165" s="926">
        <v>1.8028535807529888</v>
      </c>
      <c r="CW165" s="926">
        <v>1.8063255114215191</v>
      </c>
      <c r="CX165" s="930" t="s">
        <v>1386</v>
      </c>
      <c r="CY165" s="923" t="s">
        <v>1386</v>
      </c>
      <c r="CZ165" s="930" t="s">
        <v>1386</v>
      </c>
      <c r="DA165" s="923" t="s">
        <v>1386</v>
      </c>
      <c r="DB165" s="930" t="s">
        <v>1386</v>
      </c>
      <c r="DC165" s="923" t="s">
        <v>1386</v>
      </c>
      <c r="DD165" s="1016" t="s">
        <v>1386</v>
      </c>
      <c r="DE165" s="1016" t="s">
        <v>1386</v>
      </c>
      <c r="DF165" s="930" t="s">
        <v>1386</v>
      </c>
      <c r="DG165" s="931" t="s">
        <v>1386</v>
      </c>
      <c r="DH165" s="930" t="s">
        <v>1386</v>
      </c>
      <c r="DI165" s="932" t="s">
        <v>1386</v>
      </c>
    </row>
    <row r="166" spans="1:113">
      <c r="A166" s="952" t="s">
        <v>208</v>
      </c>
      <c r="B166" s="910" t="s">
        <v>783</v>
      </c>
      <c r="C166" s="910"/>
      <c r="D166" s="911" t="s">
        <v>1325</v>
      </c>
      <c r="E166" s="911" t="s">
        <v>1325</v>
      </c>
      <c r="F166" s="911" t="s">
        <v>1325</v>
      </c>
      <c r="G166" s="911" t="s">
        <v>1325</v>
      </c>
      <c r="H166" s="911">
        <v>42</v>
      </c>
      <c r="I166" s="911">
        <v>47</v>
      </c>
      <c r="J166" s="911" t="s">
        <v>1325</v>
      </c>
      <c r="K166" s="926"/>
      <c r="L166" s="926"/>
      <c r="M166" s="926"/>
      <c r="N166" s="926"/>
      <c r="O166" s="912">
        <v>1.0107737716655647</v>
      </c>
      <c r="P166" s="927">
        <v>0.55687061325403042</v>
      </c>
      <c r="Q166" s="912">
        <v>0.87836892132940902</v>
      </c>
      <c r="R166" s="911" t="s">
        <v>1325</v>
      </c>
      <c r="S166" s="911" t="s">
        <v>1325</v>
      </c>
      <c r="T166" s="911" t="s">
        <v>1325</v>
      </c>
      <c r="U166" s="911" t="s">
        <v>1325</v>
      </c>
      <c r="V166" s="911" t="s">
        <v>1325</v>
      </c>
      <c r="W166" s="911" t="s">
        <v>1325</v>
      </c>
      <c r="X166" s="911" t="s">
        <v>1325</v>
      </c>
      <c r="Y166" s="919"/>
      <c r="Z166" s="919"/>
      <c r="AA166" s="919"/>
      <c r="AB166" s="919"/>
      <c r="AC166" s="919">
        <v>2.04</v>
      </c>
      <c r="AD166" s="919">
        <v>1.32</v>
      </c>
      <c r="AE166" s="919">
        <v>0</v>
      </c>
      <c r="AF166" s="911" t="s">
        <v>1325</v>
      </c>
      <c r="AG166" s="911" t="s">
        <v>1325</v>
      </c>
      <c r="AH166" s="911" t="s">
        <v>1325</v>
      </c>
      <c r="AI166" s="911" t="s">
        <v>1325</v>
      </c>
      <c r="AJ166" s="919">
        <v>10</v>
      </c>
      <c r="AK166" s="919">
        <v>12</v>
      </c>
      <c r="AL166" s="911" t="s">
        <v>1325</v>
      </c>
      <c r="AM166" s="919"/>
      <c r="AN166" s="919"/>
      <c r="AO166" s="919"/>
      <c r="AP166" s="919"/>
      <c r="AQ166" s="919">
        <v>0.47</v>
      </c>
      <c r="AR166" s="919">
        <v>0.23</v>
      </c>
      <c r="AS166" s="919">
        <v>0.63</v>
      </c>
      <c r="AT166" s="911" t="s">
        <v>1325</v>
      </c>
      <c r="AU166" s="911" t="s">
        <v>1325</v>
      </c>
      <c r="AV166" s="911" t="s">
        <v>1325</v>
      </c>
      <c r="AW166" s="911" t="s">
        <v>1325</v>
      </c>
      <c r="AX166" s="911" t="s">
        <v>1325</v>
      </c>
      <c r="AY166" s="911" t="s">
        <v>1325</v>
      </c>
      <c r="AZ166" s="911" t="s">
        <v>1325</v>
      </c>
      <c r="BA166" s="919"/>
      <c r="BB166" s="919"/>
      <c r="BC166" s="919"/>
      <c r="BD166" s="919"/>
      <c r="BE166" s="919">
        <v>0</v>
      </c>
      <c r="BF166" s="919">
        <v>0</v>
      </c>
      <c r="BG166" s="929">
        <v>0</v>
      </c>
      <c r="BH166" s="911" t="s">
        <v>1325</v>
      </c>
      <c r="BI166" s="911" t="s">
        <v>1325</v>
      </c>
      <c r="BJ166" s="911" t="s">
        <v>1325</v>
      </c>
      <c r="BK166" s="911" t="s">
        <v>1325</v>
      </c>
      <c r="BL166" s="911" t="s">
        <v>1325</v>
      </c>
      <c r="BM166" s="911" t="s">
        <v>1325</v>
      </c>
      <c r="BN166" s="911" t="s">
        <v>1325</v>
      </c>
      <c r="BO166" s="926"/>
      <c r="BP166" s="926"/>
      <c r="BQ166" s="926"/>
      <c r="BR166" s="926"/>
      <c r="BS166" s="926">
        <v>0.51090738765155286</v>
      </c>
      <c r="BT166" s="926">
        <v>5.2805564678913015</v>
      </c>
      <c r="BU166" s="926">
        <v>0</v>
      </c>
      <c r="BV166" s="911" t="s">
        <v>1325</v>
      </c>
      <c r="BW166" s="911" t="s">
        <v>1325</v>
      </c>
      <c r="BX166" s="911" t="s">
        <v>1325</v>
      </c>
      <c r="BY166" s="911" t="s">
        <v>1325</v>
      </c>
      <c r="BZ166" s="911" t="s">
        <v>1325</v>
      </c>
      <c r="CA166" s="911" t="s">
        <v>1325</v>
      </c>
      <c r="CB166" s="911" t="s">
        <v>1325</v>
      </c>
      <c r="CC166" s="919"/>
      <c r="CD166" s="919"/>
      <c r="CE166" s="919"/>
      <c r="CF166" s="919"/>
      <c r="CG166" s="919">
        <v>2.04</v>
      </c>
      <c r="CH166" s="919">
        <v>1.32</v>
      </c>
      <c r="CI166" s="919">
        <v>0</v>
      </c>
      <c r="CJ166" s="911" t="s">
        <v>1325</v>
      </c>
      <c r="CK166" s="911" t="s">
        <v>1325</v>
      </c>
      <c r="CL166" s="911" t="s">
        <v>1325</v>
      </c>
      <c r="CM166" s="911" t="s">
        <v>1325</v>
      </c>
      <c r="CN166" s="911">
        <v>26</v>
      </c>
      <c r="CO166" s="911">
        <v>22</v>
      </c>
      <c r="CP166" s="911" t="s">
        <v>1325</v>
      </c>
      <c r="CQ166" s="926"/>
      <c r="CR166" s="926"/>
      <c r="CS166" s="926"/>
      <c r="CT166" s="926"/>
      <c r="CU166" s="926">
        <v>1.8765946018952639</v>
      </c>
      <c r="CV166" s="926">
        <v>0.77323985866814249</v>
      </c>
      <c r="CW166" s="926">
        <v>1.5534380012210376</v>
      </c>
      <c r="CX166" s="922" t="s">
        <v>878</v>
      </c>
      <c r="CY166" s="923" t="s">
        <v>1471</v>
      </c>
      <c r="CZ166" s="1011" t="s">
        <v>1471</v>
      </c>
      <c r="DA166" s="1011" t="s">
        <v>1471</v>
      </c>
      <c r="DB166" s="922" t="s">
        <v>878</v>
      </c>
      <c r="DC166" s="923" t="s">
        <v>1471</v>
      </c>
      <c r="DD166" s="1016" t="s">
        <v>1471</v>
      </c>
      <c r="DE166" s="1016" t="s">
        <v>1471</v>
      </c>
      <c r="DF166" s="922" t="s">
        <v>878</v>
      </c>
      <c r="DG166" s="923" t="s">
        <v>1471</v>
      </c>
      <c r="DH166" s="922" t="s">
        <v>878</v>
      </c>
      <c r="DI166" s="924" t="s">
        <v>1471</v>
      </c>
    </row>
    <row r="167" spans="1:113">
      <c r="A167" s="952" t="s">
        <v>108</v>
      </c>
      <c r="B167" s="910" t="s">
        <v>693</v>
      </c>
      <c r="C167" s="910"/>
      <c r="D167" s="911" t="s">
        <v>1325</v>
      </c>
      <c r="E167" s="911" t="s">
        <v>1325</v>
      </c>
      <c r="F167" s="911" t="s">
        <v>1325</v>
      </c>
      <c r="G167" s="911" t="s">
        <v>1325</v>
      </c>
      <c r="H167" s="911">
        <v>34</v>
      </c>
      <c r="I167" s="911">
        <v>42</v>
      </c>
      <c r="J167" s="911" t="s">
        <v>1325</v>
      </c>
      <c r="K167" s="926">
        <v>0.59338026681796729</v>
      </c>
      <c r="L167" s="926"/>
      <c r="M167" s="926"/>
      <c r="N167" s="926"/>
      <c r="O167" s="912">
        <v>1.6916744089042115</v>
      </c>
      <c r="P167" s="927">
        <v>1.5297487380777905</v>
      </c>
      <c r="Q167" s="912"/>
      <c r="R167" s="911" t="s">
        <v>1325</v>
      </c>
      <c r="S167" s="911" t="s">
        <v>1325</v>
      </c>
      <c r="T167" s="911" t="s">
        <v>1325</v>
      </c>
      <c r="U167" s="911" t="s">
        <v>1325</v>
      </c>
      <c r="V167" s="911" t="s">
        <v>1325</v>
      </c>
      <c r="W167" s="911" t="s">
        <v>1325</v>
      </c>
      <c r="X167" s="911" t="s">
        <v>1325</v>
      </c>
      <c r="Y167" s="916">
        <v>0</v>
      </c>
      <c r="Z167" s="917"/>
      <c r="AA167" s="917"/>
      <c r="AB167" s="917"/>
      <c r="AC167" s="917">
        <v>0</v>
      </c>
      <c r="AD167" s="917">
        <v>0</v>
      </c>
      <c r="AE167" s="918"/>
      <c r="AF167" s="911" t="s">
        <v>1325</v>
      </c>
      <c r="AG167" s="911" t="s">
        <v>1325</v>
      </c>
      <c r="AH167" s="911" t="s">
        <v>1325</v>
      </c>
      <c r="AI167" s="911" t="s">
        <v>1325</v>
      </c>
      <c r="AJ167" s="911" t="s">
        <v>1325</v>
      </c>
      <c r="AK167" s="911" t="s">
        <v>1325</v>
      </c>
      <c r="AL167" s="911" t="s">
        <v>1325</v>
      </c>
      <c r="AM167" s="916">
        <v>0</v>
      </c>
      <c r="AN167" s="917"/>
      <c r="AO167" s="917"/>
      <c r="AP167" s="917"/>
      <c r="AQ167" s="917">
        <v>2.72</v>
      </c>
      <c r="AR167" s="917">
        <v>0.99</v>
      </c>
      <c r="AS167" s="918"/>
      <c r="AT167" s="911" t="s">
        <v>1325</v>
      </c>
      <c r="AU167" s="911" t="s">
        <v>1325</v>
      </c>
      <c r="AV167" s="911" t="s">
        <v>1325</v>
      </c>
      <c r="AW167" s="911" t="s">
        <v>1325</v>
      </c>
      <c r="AX167" s="911" t="s">
        <v>1325</v>
      </c>
      <c r="AY167" s="911" t="s">
        <v>1325</v>
      </c>
      <c r="AZ167" s="911" t="s">
        <v>1325</v>
      </c>
      <c r="BA167" s="916">
        <v>0</v>
      </c>
      <c r="BB167" s="917"/>
      <c r="BC167" s="917"/>
      <c r="BD167" s="917"/>
      <c r="BE167" s="917">
        <v>0.97</v>
      </c>
      <c r="BF167" s="917">
        <v>0</v>
      </c>
      <c r="BG167" s="921"/>
      <c r="BH167" s="911" t="s">
        <v>1325</v>
      </c>
      <c r="BI167" s="911" t="s">
        <v>1325</v>
      </c>
      <c r="BJ167" s="911" t="s">
        <v>1325</v>
      </c>
      <c r="BK167" s="911" t="s">
        <v>1325</v>
      </c>
      <c r="BL167" s="911" t="s">
        <v>1325</v>
      </c>
      <c r="BM167" s="911" t="s">
        <v>1325</v>
      </c>
      <c r="BN167" s="911" t="s">
        <v>1325</v>
      </c>
      <c r="BO167" s="926">
        <v>0</v>
      </c>
      <c r="BP167" s="926"/>
      <c r="BQ167" s="926"/>
      <c r="BR167" s="926"/>
      <c r="BS167" s="926">
        <v>0.70579405306309884</v>
      </c>
      <c r="BT167" s="926">
        <v>3.8224681812608865</v>
      </c>
      <c r="BU167" s="926"/>
      <c r="BV167" s="911" t="s">
        <v>1325</v>
      </c>
      <c r="BW167" s="911" t="s">
        <v>1325</v>
      </c>
      <c r="BX167" s="911" t="s">
        <v>1325</v>
      </c>
      <c r="BY167" s="911" t="s">
        <v>1325</v>
      </c>
      <c r="BZ167" s="911" t="s">
        <v>1325</v>
      </c>
      <c r="CA167" s="911" t="s">
        <v>1325</v>
      </c>
      <c r="CB167" s="911" t="s">
        <v>1325</v>
      </c>
      <c r="CC167" s="916">
        <v>0</v>
      </c>
      <c r="CD167" s="917"/>
      <c r="CE167" s="917"/>
      <c r="CF167" s="917"/>
      <c r="CG167" s="917">
        <v>2.82</v>
      </c>
      <c r="CH167" s="917">
        <v>0.96</v>
      </c>
      <c r="CI167" s="921"/>
      <c r="CJ167" s="911" t="s">
        <v>1325</v>
      </c>
      <c r="CK167" s="911" t="s">
        <v>1325</v>
      </c>
      <c r="CL167" s="911" t="s">
        <v>1325</v>
      </c>
      <c r="CM167" s="911" t="s">
        <v>1325</v>
      </c>
      <c r="CN167" s="911">
        <v>14</v>
      </c>
      <c r="CO167" s="911">
        <v>16</v>
      </c>
      <c r="CP167" s="911" t="s">
        <v>1325</v>
      </c>
      <c r="CQ167" s="926">
        <v>1.5190215577224759</v>
      </c>
      <c r="CR167" s="926"/>
      <c r="CS167" s="926"/>
      <c r="CT167" s="926"/>
      <c r="CU167" s="926">
        <v>1.7904836482395499</v>
      </c>
      <c r="CV167" s="926">
        <v>1.3606801832029549</v>
      </c>
      <c r="CW167" s="926"/>
      <c r="CX167" s="922" t="s">
        <v>878</v>
      </c>
      <c r="CY167" s="923" t="s">
        <v>1471</v>
      </c>
      <c r="CZ167" s="1011" t="s">
        <v>1471</v>
      </c>
      <c r="DA167" s="1011" t="s">
        <v>1471</v>
      </c>
      <c r="DB167" s="922" t="s">
        <v>878</v>
      </c>
      <c r="DC167" s="923" t="s">
        <v>1471</v>
      </c>
      <c r="DD167" s="1016" t="s">
        <v>1471</v>
      </c>
      <c r="DE167" s="1016" t="s">
        <v>1471</v>
      </c>
      <c r="DF167" s="922" t="s">
        <v>878</v>
      </c>
      <c r="DG167" s="923" t="s">
        <v>1471</v>
      </c>
      <c r="DH167" s="922" t="s">
        <v>878</v>
      </c>
      <c r="DI167" s="924" t="s">
        <v>1471</v>
      </c>
    </row>
    <row r="168" spans="1:113">
      <c r="A168" s="952" t="s">
        <v>282</v>
      </c>
      <c r="B168" s="910" t="s">
        <v>683</v>
      </c>
      <c r="C168" s="910"/>
      <c r="D168" s="911" t="s">
        <v>1325</v>
      </c>
      <c r="E168" s="911" t="s">
        <v>1325</v>
      </c>
      <c r="F168" s="911" t="s">
        <v>1325</v>
      </c>
      <c r="G168" s="911" t="s">
        <v>1325</v>
      </c>
      <c r="H168" s="911">
        <v>17</v>
      </c>
      <c r="I168" s="911">
        <v>122</v>
      </c>
      <c r="J168" s="911">
        <v>10</v>
      </c>
      <c r="K168" s="926">
        <v>1.5994040470534316</v>
      </c>
      <c r="L168" s="926"/>
      <c r="M168" s="926"/>
      <c r="N168" s="926"/>
      <c r="O168" s="912">
        <v>0.77233660471442622</v>
      </c>
      <c r="P168" s="927">
        <v>1.8749904636230448</v>
      </c>
      <c r="Q168" s="912">
        <v>1.253852955890034</v>
      </c>
      <c r="R168" s="911" t="s">
        <v>1325</v>
      </c>
      <c r="S168" s="911" t="s">
        <v>1325</v>
      </c>
      <c r="T168" s="911" t="s">
        <v>1325</v>
      </c>
      <c r="U168" s="911" t="s">
        <v>1325</v>
      </c>
      <c r="V168" s="911" t="s">
        <v>1325</v>
      </c>
      <c r="W168" s="914">
        <v>10</v>
      </c>
      <c r="X168" s="911" t="s">
        <v>1325</v>
      </c>
      <c r="Y168" s="916">
        <v>0</v>
      </c>
      <c r="Z168" s="917"/>
      <c r="AA168" s="917"/>
      <c r="AB168" s="917"/>
      <c r="AC168" s="917">
        <v>0</v>
      </c>
      <c r="AD168" s="917">
        <v>1.29</v>
      </c>
      <c r="AE168" s="918">
        <v>7.77</v>
      </c>
      <c r="AF168" s="911" t="s">
        <v>1325</v>
      </c>
      <c r="AG168" s="911" t="s">
        <v>1325</v>
      </c>
      <c r="AH168" s="911" t="s">
        <v>1325</v>
      </c>
      <c r="AI168" s="911" t="s">
        <v>1325</v>
      </c>
      <c r="AJ168" s="911" t="s">
        <v>1325</v>
      </c>
      <c r="AK168" s="914">
        <v>39</v>
      </c>
      <c r="AL168" s="911" t="s">
        <v>1325</v>
      </c>
      <c r="AM168" s="916">
        <v>0</v>
      </c>
      <c r="AN168" s="917"/>
      <c r="AO168" s="917"/>
      <c r="AP168" s="917"/>
      <c r="AQ168" s="917">
        <v>0.28999999999999998</v>
      </c>
      <c r="AR168" s="917">
        <v>3.7</v>
      </c>
      <c r="AS168" s="918">
        <v>1.37</v>
      </c>
      <c r="AT168" s="911" t="s">
        <v>1325</v>
      </c>
      <c r="AU168" s="911" t="s">
        <v>1325</v>
      </c>
      <c r="AV168" s="911" t="s">
        <v>1325</v>
      </c>
      <c r="AW168" s="911" t="s">
        <v>1325</v>
      </c>
      <c r="AX168" s="911" t="s">
        <v>1325</v>
      </c>
      <c r="AY168" s="911" t="s">
        <v>1325</v>
      </c>
      <c r="AZ168" s="911" t="s">
        <v>1325</v>
      </c>
      <c r="BA168" s="916">
        <v>0</v>
      </c>
      <c r="BB168" s="917"/>
      <c r="BC168" s="917"/>
      <c r="BD168" s="917"/>
      <c r="BE168" s="917">
        <v>0.91</v>
      </c>
      <c r="BF168" s="917">
        <v>2.97</v>
      </c>
      <c r="BG168" s="921">
        <v>0</v>
      </c>
      <c r="BH168" s="911" t="s">
        <v>1325</v>
      </c>
      <c r="BI168" s="911" t="s">
        <v>1325</v>
      </c>
      <c r="BJ168" s="911" t="s">
        <v>1325</v>
      </c>
      <c r="BK168" s="911" t="s">
        <v>1325</v>
      </c>
      <c r="BL168" s="911" t="s">
        <v>1325</v>
      </c>
      <c r="BM168" s="911">
        <v>18</v>
      </c>
      <c r="BN168" s="911" t="s">
        <v>1325</v>
      </c>
      <c r="BO168" s="926">
        <v>0</v>
      </c>
      <c r="BP168" s="926"/>
      <c r="BQ168" s="926"/>
      <c r="BR168" s="926"/>
      <c r="BS168" s="926">
        <v>0.32792618816317842</v>
      </c>
      <c r="BT168" s="926">
        <v>4.1893628449081746</v>
      </c>
      <c r="BU168" s="926">
        <v>0.98613070192063745</v>
      </c>
      <c r="BV168" s="911" t="s">
        <v>1325</v>
      </c>
      <c r="BW168" s="911" t="s">
        <v>1325</v>
      </c>
      <c r="BX168" s="911" t="s">
        <v>1325</v>
      </c>
      <c r="BY168" s="911" t="s">
        <v>1325</v>
      </c>
      <c r="BZ168" s="911" t="s">
        <v>1325</v>
      </c>
      <c r="CA168" s="911" t="s">
        <v>1325</v>
      </c>
      <c r="CB168" s="911" t="s">
        <v>1325</v>
      </c>
      <c r="CC168" s="916">
        <v>0</v>
      </c>
      <c r="CD168" s="917"/>
      <c r="CE168" s="917"/>
      <c r="CF168" s="917"/>
      <c r="CG168" s="917">
        <v>6.36</v>
      </c>
      <c r="CH168" s="917">
        <v>0.42</v>
      </c>
      <c r="CI168" s="921">
        <v>0</v>
      </c>
      <c r="CJ168" s="911" t="s">
        <v>1325</v>
      </c>
      <c r="CK168" s="911" t="s">
        <v>1325</v>
      </c>
      <c r="CL168" s="911" t="s">
        <v>1325</v>
      </c>
      <c r="CM168" s="911" t="s">
        <v>1325</v>
      </c>
      <c r="CN168" s="911" t="s">
        <v>1325</v>
      </c>
      <c r="CO168" s="911">
        <v>34</v>
      </c>
      <c r="CP168" s="911" t="s">
        <v>1325</v>
      </c>
      <c r="CQ168" s="926">
        <v>5.9662500912465202</v>
      </c>
      <c r="CR168" s="926"/>
      <c r="CS168" s="926"/>
      <c r="CT168" s="926"/>
      <c r="CU168" s="926">
        <v>1.0034533382123314</v>
      </c>
      <c r="CV168" s="926">
        <v>1.722110556533279</v>
      </c>
      <c r="CW168" s="926">
        <v>0</v>
      </c>
      <c r="CX168" s="930" t="s">
        <v>1386</v>
      </c>
      <c r="CY168" s="923" t="s">
        <v>1386</v>
      </c>
      <c r="CZ168" s="930" t="s">
        <v>1386</v>
      </c>
      <c r="DA168" s="923" t="s">
        <v>1386</v>
      </c>
      <c r="DB168" s="930" t="s">
        <v>1386</v>
      </c>
      <c r="DC168" s="923" t="s">
        <v>1386</v>
      </c>
      <c r="DD168" s="1016" t="s">
        <v>1386</v>
      </c>
      <c r="DE168" s="1016" t="s">
        <v>1386</v>
      </c>
      <c r="DF168" s="930" t="s">
        <v>1386</v>
      </c>
      <c r="DG168" s="931" t="s">
        <v>1386</v>
      </c>
      <c r="DH168" s="930" t="s">
        <v>1386</v>
      </c>
      <c r="DI168" s="932" t="s">
        <v>1386</v>
      </c>
    </row>
    <row r="169" spans="1:113">
      <c r="A169" s="952" t="s">
        <v>317</v>
      </c>
      <c r="B169" s="910" t="s">
        <v>735</v>
      </c>
      <c r="C169" s="910"/>
      <c r="D169" s="911" t="s">
        <v>1325</v>
      </c>
      <c r="E169" s="911" t="s">
        <v>1325</v>
      </c>
      <c r="F169" s="911" t="s">
        <v>1325</v>
      </c>
      <c r="G169" s="911" t="s">
        <v>1325</v>
      </c>
      <c r="H169" s="911">
        <v>17</v>
      </c>
      <c r="I169" s="911">
        <v>44</v>
      </c>
      <c r="J169" s="911" t="s">
        <v>1325</v>
      </c>
      <c r="K169" s="926">
        <v>2.3880090536895366</v>
      </c>
      <c r="L169" s="926">
        <v>0.45347927278414063</v>
      </c>
      <c r="M169" s="926"/>
      <c r="N169" s="926"/>
      <c r="O169" s="912">
        <v>1.1582050591560413</v>
      </c>
      <c r="P169" s="927">
        <v>0.7660651713529123</v>
      </c>
      <c r="Q169" s="912">
        <v>2.7899692275222776</v>
      </c>
      <c r="R169" s="911" t="s">
        <v>1325</v>
      </c>
      <c r="S169" s="911" t="s">
        <v>1325</v>
      </c>
      <c r="T169" s="911" t="s">
        <v>1325</v>
      </c>
      <c r="U169" s="911" t="s">
        <v>1325</v>
      </c>
      <c r="V169" s="911" t="s">
        <v>1325</v>
      </c>
      <c r="W169" s="911" t="s">
        <v>1325</v>
      </c>
      <c r="X169" s="911" t="s">
        <v>1325</v>
      </c>
      <c r="Y169" s="919">
        <v>0</v>
      </c>
      <c r="Z169" s="919">
        <v>0</v>
      </c>
      <c r="AA169" s="919"/>
      <c r="AB169" s="919"/>
      <c r="AC169" s="919">
        <v>0</v>
      </c>
      <c r="AD169" s="919">
        <v>0.31</v>
      </c>
      <c r="AE169" s="919">
        <v>0</v>
      </c>
      <c r="AF169" s="911" t="s">
        <v>1325</v>
      </c>
      <c r="AG169" s="911" t="s">
        <v>1325</v>
      </c>
      <c r="AH169" s="911" t="s">
        <v>1325</v>
      </c>
      <c r="AI169" s="911" t="s">
        <v>1325</v>
      </c>
      <c r="AJ169" s="911" t="s">
        <v>1325</v>
      </c>
      <c r="AK169" s="911" t="s">
        <v>1325</v>
      </c>
      <c r="AL169" s="911" t="s">
        <v>1325</v>
      </c>
      <c r="AM169" s="919">
        <v>0</v>
      </c>
      <c r="AN169" s="919">
        <v>0</v>
      </c>
      <c r="AO169" s="919"/>
      <c r="AP169" s="919"/>
      <c r="AQ169" s="919">
        <v>0</v>
      </c>
      <c r="AR169" s="919">
        <v>1.04</v>
      </c>
      <c r="AS169" s="919">
        <v>0</v>
      </c>
      <c r="AT169" s="911" t="s">
        <v>1325</v>
      </c>
      <c r="AU169" s="911" t="s">
        <v>1325</v>
      </c>
      <c r="AV169" s="911" t="s">
        <v>1325</v>
      </c>
      <c r="AW169" s="911" t="s">
        <v>1325</v>
      </c>
      <c r="AX169" s="911" t="s">
        <v>1325</v>
      </c>
      <c r="AY169" s="911" t="s">
        <v>1325</v>
      </c>
      <c r="AZ169" s="911" t="s">
        <v>1325</v>
      </c>
      <c r="BA169" s="919">
        <v>0</v>
      </c>
      <c r="BB169" s="919">
        <v>0</v>
      </c>
      <c r="BC169" s="919"/>
      <c r="BD169" s="919"/>
      <c r="BE169" s="919">
        <v>0</v>
      </c>
      <c r="BF169" s="919">
        <v>0.57999999999999996</v>
      </c>
      <c r="BG169" s="929">
        <v>0</v>
      </c>
      <c r="BH169" s="911" t="s">
        <v>1325</v>
      </c>
      <c r="BI169" s="911" t="s">
        <v>1325</v>
      </c>
      <c r="BJ169" s="911" t="s">
        <v>1325</v>
      </c>
      <c r="BK169" s="911" t="s">
        <v>1325</v>
      </c>
      <c r="BL169" s="911" t="s">
        <v>1325</v>
      </c>
      <c r="BM169" s="911" t="s">
        <v>1325</v>
      </c>
      <c r="BN169" s="911" t="s">
        <v>1325</v>
      </c>
      <c r="BO169" s="926">
        <v>5.6002942232946618</v>
      </c>
      <c r="BP169" s="926">
        <v>0</v>
      </c>
      <c r="BQ169" s="926"/>
      <c r="BR169" s="926"/>
      <c r="BS169" s="926">
        <v>0</v>
      </c>
      <c r="BT169" s="926">
        <v>0.64416189712793992</v>
      </c>
      <c r="BU169" s="926">
        <v>11.334646223028289</v>
      </c>
      <c r="BV169" s="911" t="s">
        <v>1325</v>
      </c>
      <c r="BW169" s="911" t="s">
        <v>1325</v>
      </c>
      <c r="BX169" s="911" t="s">
        <v>1325</v>
      </c>
      <c r="BY169" s="911" t="s">
        <v>1325</v>
      </c>
      <c r="BZ169" s="911" t="s">
        <v>1325</v>
      </c>
      <c r="CA169" s="911" t="s">
        <v>1325</v>
      </c>
      <c r="CB169" s="911" t="s">
        <v>1325</v>
      </c>
      <c r="CC169" s="919">
        <v>27.61</v>
      </c>
      <c r="CD169" s="919">
        <v>0</v>
      </c>
      <c r="CE169" s="919"/>
      <c r="CF169" s="919"/>
      <c r="CG169" s="919">
        <v>8.85</v>
      </c>
      <c r="CH169" s="919">
        <v>0</v>
      </c>
      <c r="CI169" s="919">
        <v>0</v>
      </c>
      <c r="CJ169" s="911" t="s">
        <v>1325</v>
      </c>
      <c r="CK169" s="911" t="s">
        <v>1325</v>
      </c>
      <c r="CL169" s="911" t="s">
        <v>1325</v>
      </c>
      <c r="CM169" s="911" t="s">
        <v>1325</v>
      </c>
      <c r="CN169" s="911">
        <v>16</v>
      </c>
      <c r="CO169" s="911">
        <v>27</v>
      </c>
      <c r="CP169" s="911" t="s">
        <v>1325</v>
      </c>
      <c r="CQ169" s="926">
        <v>1.7681074806030153</v>
      </c>
      <c r="CR169" s="926">
        <v>0.68963190140122588</v>
      </c>
      <c r="CS169" s="926"/>
      <c r="CT169" s="926"/>
      <c r="CU169" s="926">
        <v>1.8636802110230115</v>
      </c>
      <c r="CV169" s="926">
        <v>0.6456612057303972</v>
      </c>
      <c r="CW169" s="926">
        <v>1.5432261588238287</v>
      </c>
      <c r="CX169" s="922" t="s">
        <v>878</v>
      </c>
      <c r="CY169" s="923" t="s">
        <v>1471</v>
      </c>
      <c r="CZ169" s="1011" t="s">
        <v>1471</v>
      </c>
      <c r="DA169" s="1011" t="s">
        <v>1471</v>
      </c>
      <c r="DB169" s="922" t="s">
        <v>878</v>
      </c>
      <c r="DC169" s="923" t="s">
        <v>1471</v>
      </c>
      <c r="DD169" s="1016" t="s">
        <v>1471</v>
      </c>
      <c r="DE169" s="1016" t="s">
        <v>1471</v>
      </c>
      <c r="DF169" s="922" t="s">
        <v>878</v>
      </c>
      <c r="DG169" s="923" t="s">
        <v>1471</v>
      </c>
      <c r="DH169" s="922" t="s">
        <v>878</v>
      </c>
      <c r="DI169" s="924" t="s">
        <v>1471</v>
      </c>
    </row>
    <row r="170" spans="1:113">
      <c r="A170" s="952" t="s">
        <v>1054</v>
      </c>
      <c r="B170" s="910" t="s">
        <v>686</v>
      </c>
      <c r="C170" s="910"/>
      <c r="D170" s="911" t="s">
        <v>1325</v>
      </c>
      <c r="E170" s="911" t="s">
        <v>1325</v>
      </c>
      <c r="F170" s="911" t="s">
        <v>1325</v>
      </c>
      <c r="G170" s="911" t="s">
        <v>1325</v>
      </c>
      <c r="H170" s="911">
        <v>22</v>
      </c>
      <c r="I170" s="911">
        <v>23</v>
      </c>
      <c r="J170" s="911" t="s">
        <v>1325</v>
      </c>
      <c r="K170" s="926">
        <v>1.5167722805664479</v>
      </c>
      <c r="L170" s="926">
        <v>0.50824717401129882</v>
      </c>
      <c r="M170" s="926"/>
      <c r="N170" s="926"/>
      <c r="O170" s="912">
        <v>1.243192081076538</v>
      </c>
      <c r="P170" s="927">
        <v>1.1509293250955919</v>
      </c>
      <c r="Q170" s="912">
        <v>1.1338700029775031</v>
      </c>
      <c r="R170" s="911" t="s">
        <v>1325</v>
      </c>
      <c r="S170" s="911" t="s">
        <v>1325</v>
      </c>
      <c r="T170" s="911" t="s">
        <v>1325</v>
      </c>
      <c r="U170" s="911" t="s">
        <v>1325</v>
      </c>
      <c r="V170" s="911" t="s">
        <v>1325</v>
      </c>
      <c r="W170" s="911" t="s">
        <v>1325</v>
      </c>
      <c r="X170" s="911" t="s">
        <v>1325</v>
      </c>
      <c r="Y170" s="916">
        <v>0</v>
      </c>
      <c r="Z170" s="917">
        <v>0</v>
      </c>
      <c r="AA170" s="917"/>
      <c r="AB170" s="917"/>
      <c r="AC170" s="917">
        <v>0</v>
      </c>
      <c r="AD170" s="917">
        <v>4.09</v>
      </c>
      <c r="AE170" s="918">
        <v>2.4500000000000002</v>
      </c>
      <c r="AF170" s="911" t="s">
        <v>1325</v>
      </c>
      <c r="AG170" s="911" t="s">
        <v>1325</v>
      </c>
      <c r="AH170" s="911" t="s">
        <v>1325</v>
      </c>
      <c r="AI170" s="911" t="s">
        <v>1325</v>
      </c>
      <c r="AJ170" s="911" t="s">
        <v>1325</v>
      </c>
      <c r="AK170" s="911" t="s">
        <v>1325</v>
      </c>
      <c r="AL170" s="911" t="s">
        <v>1325</v>
      </c>
      <c r="AM170" s="916">
        <v>2.38</v>
      </c>
      <c r="AN170" s="917">
        <v>2.76</v>
      </c>
      <c r="AO170" s="917"/>
      <c r="AP170" s="917"/>
      <c r="AQ170" s="917">
        <v>0</v>
      </c>
      <c r="AR170" s="917">
        <v>2.12</v>
      </c>
      <c r="AS170" s="918">
        <v>0.64</v>
      </c>
      <c r="AT170" s="911" t="s">
        <v>1325</v>
      </c>
      <c r="AU170" s="911" t="s">
        <v>1325</v>
      </c>
      <c r="AV170" s="911" t="s">
        <v>1325</v>
      </c>
      <c r="AW170" s="911" t="s">
        <v>1325</v>
      </c>
      <c r="AX170" s="911" t="s">
        <v>1325</v>
      </c>
      <c r="AY170" s="911" t="s">
        <v>1325</v>
      </c>
      <c r="AZ170" s="911" t="s">
        <v>1325</v>
      </c>
      <c r="BA170" s="916">
        <v>0</v>
      </c>
      <c r="BB170" s="917">
        <v>0</v>
      </c>
      <c r="BC170" s="917"/>
      <c r="BD170" s="917"/>
      <c r="BE170" s="917">
        <v>1.0900000000000001</v>
      </c>
      <c r="BF170" s="917">
        <v>0</v>
      </c>
      <c r="BG170" s="921">
        <v>0</v>
      </c>
      <c r="BH170" s="911" t="s">
        <v>1325</v>
      </c>
      <c r="BI170" s="911" t="s">
        <v>1325</v>
      </c>
      <c r="BJ170" s="911" t="s">
        <v>1325</v>
      </c>
      <c r="BK170" s="911" t="s">
        <v>1325</v>
      </c>
      <c r="BL170" s="911" t="s">
        <v>1325</v>
      </c>
      <c r="BM170" s="911" t="s">
        <v>1325</v>
      </c>
      <c r="BN170" s="911" t="s">
        <v>1325</v>
      </c>
      <c r="BO170" s="926">
        <v>0</v>
      </c>
      <c r="BP170" s="926">
        <v>0</v>
      </c>
      <c r="BQ170" s="926"/>
      <c r="BR170" s="926"/>
      <c r="BS170" s="926">
        <v>0.36453691189564075</v>
      </c>
      <c r="BT170" s="926">
        <v>3.7127110309209699</v>
      </c>
      <c r="BU170" s="926">
        <v>1.108073489510242</v>
      </c>
      <c r="BV170" s="911" t="s">
        <v>1325</v>
      </c>
      <c r="BW170" s="911" t="s">
        <v>1325</v>
      </c>
      <c r="BX170" s="911" t="s">
        <v>1325</v>
      </c>
      <c r="BY170" s="911" t="s">
        <v>1325</v>
      </c>
      <c r="BZ170" s="911" t="s">
        <v>1325</v>
      </c>
      <c r="CA170" s="911" t="s">
        <v>1325</v>
      </c>
      <c r="CB170" s="911" t="s">
        <v>1325</v>
      </c>
      <c r="CC170" s="916">
        <v>0</v>
      </c>
      <c r="CD170" s="917">
        <v>0</v>
      </c>
      <c r="CE170" s="917"/>
      <c r="CF170" s="917"/>
      <c r="CG170" s="917">
        <v>1.59</v>
      </c>
      <c r="CH170" s="917">
        <v>1.7</v>
      </c>
      <c r="CI170" s="921">
        <v>0</v>
      </c>
      <c r="CJ170" s="911" t="s">
        <v>1325</v>
      </c>
      <c r="CK170" s="911" t="s">
        <v>1325</v>
      </c>
      <c r="CL170" s="911" t="s">
        <v>1325</v>
      </c>
      <c r="CM170" s="911" t="s">
        <v>1325</v>
      </c>
      <c r="CN170" s="911">
        <v>17</v>
      </c>
      <c r="CO170" s="911" t="s">
        <v>1325</v>
      </c>
      <c r="CP170" s="911" t="s">
        <v>1325</v>
      </c>
      <c r="CQ170" s="926">
        <v>2.224336956508592</v>
      </c>
      <c r="CR170" s="926">
        <v>0</v>
      </c>
      <c r="CS170" s="926"/>
      <c r="CT170" s="926"/>
      <c r="CU170" s="926">
        <v>2.7037432388196274</v>
      </c>
      <c r="CV170" s="926">
        <v>0.62794529293057122</v>
      </c>
      <c r="CW170" s="926">
        <v>1.2430129911944447</v>
      </c>
      <c r="CX170" s="922" t="s">
        <v>878</v>
      </c>
      <c r="CY170" s="923" t="s">
        <v>1471</v>
      </c>
      <c r="CZ170" s="1011" t="s">
        <v>1471</v>
      </c>
      <c r="DA170" s="1011" t="s">
        <v>1471</v>
      </c>
      <c r="DB170" s="922" t="s">
        <v>878</v>
      </c>
      <c r="DC170" s="923" t="s">
        <v>1471</v>
      </c>
      <c r="DD170" s="1016" t="s">
        <v>1471</v>
      </c>
      <c r="DE170" s="1016" t="s">
        <v>1471</v>
      </c>
      <c r="DF170" s="922" t="s">
        <v>878</v>
      </c>
      <c r="DG170" s="923" t="s">
        <v>1471</v>
      </c>
      <c r="DH170" s="922" t="s">
        <v>878</v>
      </c>
      <c r="DI170" s="924" t="s">
        <v>1471</v>
      </c>
    </row>
    <row r="171" spans="1:113">
      <c r="A171" s="952" t="s">
        <v>40</v>
      </c>
      <c r="B171" s="910" t="s">
        <v>667</v>
      </c>
      <c r="C171" s="910"/>
      <c r="D171" s="911" t="s">
        <v>1325</v>
      </c>
      <c r="E171" s="911" t="s">
        <v>1325</v>
      </c>
      <c r="F171" s="911" t="s">
        <v>1325</v>
      </c>
      <c r="G171" s="911" t="s">
        <v>1325</v>
      </c>
      <c r="H171" s="911" t="s">
        <v>1325</v>
      </c>
      <c r="I171" s="911">
        <v>45</v>
      </c>
      <c r="J171" s="911" t="s">
        <v>1325</v>
      </c>
      <c r="K171" s="926"/>
      <c r="L171" s="926"/>
      <c r="M171" s="926">
        <v>2.3339649059240202</v>
      </c>
      <c r="N171" s="926"/>
      <c r="O171" s="912">
        <v>0.5784950791690685</v>
      </c>
      <c r="P171" s="927">
        <v>0.73280962477197509</v>
      </c>
      <c r="Q171" s="912">
        <v>1.7962634939043176</v>
      </c>
      <c r="R171" s="911" t="s">
        <v>1325</v>
      </c>
      <c r="S171" s="911" t="s">
        <v>1325</v>
      </c>
      <c r="T171" s="911" t="s">
        <v>1325</v>
      </c>
      <c r="U171" s="911" t="s">
        <v>1325</v>
      </c>
      <c r="V171" s="911" t="s">
        <v>1325</v>
      </c>
      <c r="W171" s="911" t="s">
        <v>1325</v>
      </c>
      <c r="X171" s="911" t="s">
        <v>1325</v>
      </c>
      <c r="Y171" s="916"/>
      <c r="Z171" s="917"/>
      <c r="AA171" s="917">
        <v>0</v>
      </c>
      <c r="AB171" s="917"/>
      <c r="AC171" s="917">
        <v>1.27</v>
      </c>
      <c r="AD171" s="917">
        <v>0.15</v>
      </c>
      <c r="AE171" s="918">
        <v>18.98</v>
      </c>
      <c r="AF171" s="911" t="s">
        <v>1325</v>
      </c>
      <c r="AG171" s="911" t="s">
        <v>1325</v>
      </c>
      <c r="AH171" s="911" t="s">
        <v>1325</v>
      </c>
      <c r="AI171" s="911" t="s">
        <v>1325</v>
      </c>
      <c r="AJ171" s="911" t="s">
        <v>1325</v>
      </c>
      <c r="AK171" s="914">
        <v>10</v>
      </c>
      <c r="AL171" s="911" t="s">
        <v>1325</v>
      </c>
      <c r="AM171" s="916"/>
      <c r="AN171" s="917"/>
      <c r="AO171" s="917">
        <v>0</v>
      </c>
      <c r="AP171" s="917"/>
      <c r="AQ171" s="917">
        <v>0</v>
      </c>
      <c r="AR171" s="917">
        <v>0.77</v>
      </c>
      <c r="AS171" s="918">
        <v>0</v>
      </c>
      <c r="AT171" s="911" t="s">
        <v>1325</v>
      </c>
      <c r="AU171" s="911" t="s">
        <v>1325</v>
      </c>
      <c r="AV171" s="911" t="s">
        <v>1325</v>
      </c>
      <c r="AW171" s="911" t="s">
        <v>1325</v>
      </c>
      <c r="AX171" s="911" t="s">
        <v>1325</v>
      </c>
      <c r="AY171" s="911" t="s">
        <v>1325</v>
      </c>
      <c r="AZ171" s="911" t="s">
        <v>1325</v>
      </c>
      <c r="BA171" s="916"/>
      <c r="BB171" s="917"/>
      <c r="BC171" s="917">
        <v>8.5500000000000007</v>
      </c>
      <c r="BD171" s="917"/>
      <c r="BE171" s="917">
        <v>0.9</v>
      </c>
      <c r="BF171" s="917">
        <v>0.78</v>
      </c>
      <c r="BG171" s="921">
        <v>0</v>
      </c>
      <c r="BH171" s="911" t="s">
        <v>1325</v>
      </c>
      <c r="BI171" s="911" t="s">
        <v>1325</v>
      </c>
      <c r="BJ171" s="911" t="s">
        <v>1325</v>
      </c>
      <c r="BK171" s="911" t="s">
        <v>1325</v>
      </c>
      <c r="BL171" s="911" t="s">
        <v>1325</v>
      </c>
      <c r="BM171" s="911">
        <v>11</v>
      </c>
      <c r="BN171" s="911" t="s">
        <v>1325</v>
      </c>
      <c r="BO171" s="926"/>
      <c r="BP171" s="926"/>
      <c r="BQ171" s="926">
        <v>2.5094260963952579</v>
      </c>
      <c r="BR171" s="926"/>
      <c r="BS171" s="926">
        <v>0.62389740660008963</v>
      </c>
      <c r="BT171" s="926">
        <v>0.80013649677430776</v>
      </c>
      <c r="BU171" s="926">
        <v>2.7039778411579394</v>
      </c>
      <c r="BV171" s="911" t="s">
        <v>1325</v>
      </c>
      <c r="BW171" s="911" t="s">
        <v>1325</v>
      </c>
      <c r="BX171" s="911" t="s">
        <v>1325</v>
      </c>
      <c r="BY171" s="911" t="s">
        <v>1325</v>
      </c>
      <c r="BZ171" s="911" t="s">
        <v>1325</v>
      </c>
      <c r="CA171" s="911" t="s">
        <v>1325</v>
      </c>
      <c r="CB171" s="911" t="s">
        <v>1325</v>
      </c>
      <c r="CC171" s="916"/>
      <c r="CD171" s="917"/>
      <c r="CE171" s="917">
        <v>0</v>
      </c>
      <c r="CF171" s="917"/>
      <c r="CG171" s="917">
        <v>0</v>
      </c>
      <c r="CH171" s="917">
        <v>0</v>
      </c>
      <c r="CI171" s="921">
        <v>0</v>
      </c>
      <c r="CJ171" s="911" t="s">
        <v>1325</v>
      </c>
      <c r="CK171" s="911" t="s">
        <v>1325</v>
      </c>
      <c r="CL171" s="911" t="s">
        <v>1325</v>
      </c>
      <c r="CM171" s="911" t="s">
        <v>1325</v>
      </c>
      <c r="CN171" s="911" t="s">
        <v>1325</v>
      </c>
      <c r="CO171" s="911">
        <v>18</v>
      </c>
      <c r="CP171" s="911" t="s">
        <v>1325</v>
      </c>
      <c r="CQ171" s="926"/>
      <c r="CR171" s="926"/>
      <c r="CS171" s="926">
        <v>1.6462454742339674</v>
      </c>
      <c r="CT171" s="926"/>
      <c r="CU171" s="926">
        <v>0.63923159999900325</v>
      </c>
      <c r="CV171" s="926">
        <v>1.0200162006854205</v>
      </c>
      <c r="CW171" s="926">
        <v>1.7328195120844294</v>
      </c>
      <c r="CX171" s="930" t="s">
        <v>1386</v>
      </c>
      <c r="CY171" s="923" t="s">
        <v>1386</v>
      </c>
      <c r="CZ171" s="930" t="s">
        <v>1386</v>
      </c>
      <c r="DA171" s="923" t="s">
        <v>1386</v>
      </c>
      <c r="DB171" s="930" t="s">
        <v>1386</v>
      </c>
      <c r="DC171" s="923" t="s">
        <v>1386</v>
      </c>
      <c r="DD171" s="1016" t="s">
        <v>1386</v>
      </c>
      <c r="DE171" s="1016" t="s">
        <v>1386</v>
      </c>
      <c r="DF171" s="930" t="s">
        <v>1386</v>
      </c>
      <c r="DG171" s="931" t="s">
        <v>1386</v>
      </c>
      <c r="DH171" s="930" t="s">
        <v>1386</v>
      </c>
      <c r="DI171" s="932" t="s">
        <v>1386</v>
      </c>
    </row>
    <row r="172" spans="1:113">
      <c r="A172" s="952" t="s">
        <v>260</v>
      </c>
      <c r="B172" s="910" t="s">
        <v>807</v>
      </c>
      <c r="C172" s="910"/>
      <c r="D172" s="911" t="s">
        <v>1325</v>
      </c>
      <c r="E172" s="911" t="s">
        <v>1325</v>
      </c>
      <c r="F172" s="911" t="s">
        <v>1325</v>
      </c>
      <c r="G172" s="911" t="s">
        <v>1325</v>
      </c>
      <c r="H172" s="911" t="s">
        <v>1325</v>
      </c>
      <c r="I172" s="911">
        <v>25</v>
      </c>
      <c r="J172" s="911" t="s">
        <v>1325</v>
      </c>
      <c r="K172" s="926"/>
      <c r="L172" s="926"/>
      <c r="M172" s="926"/>
      <c r="N172" s="926"/>
      <c r="O172" s="912">
        <v>1.5370284925717308</v>
      </c>
      <c r="P172" s="927">
        <v>0.43272892737338903</v>
      </c>
      <c r="Q172" s="912">
        <v>0.57935625659737044</v>
      </c>
      <c r="R172" s="911" t="s">
        <v>1325</v>
      </c>
      <c r="S172" s="911" t="s">
        <v>1325</v>
      </c>
      <c r="T172" s="911" t="s">
        <v>1325</v>
      </c>
      <c r="U172" s="911" t="s">
        <v>1325</v>
      </c>
      <c r="V172" s="911" t="s">
        <v>1325</v>
      </c>
      <c r="W172" s="911" t="s">
        <v>1325</v>
      </c>
      <c r="X172" s="911" t="s">
        <v>1325</v>
      </c>
      <c r="Y172" s="916"/>
      <c r="Z172" s="917"/>
      <c r="AA172" s="917"/>
      <c r="AB172" s="917"/>
      <c r="AC172" s="917">
        <v>4.54</v>
      </c>
      <c r="AD172" s="917">
        <v>0.59</v>
      </c>
      <c r="AE172" s="918">
        <v>0</v>
      </c>
      <c r="AF172" s="911" t="s">
        <v>1325</v>
      </c>
      <c r="AG172" s="911" t="s">
        <v>1325</v>
      </c>
      <c r="AH172" s="911" t="s">
        <v>1325</v>
      </c>
      <c r="AI172" s="911" t="s">
        <v>1325</v>
      </c>
      <c r="AJ172" s="911" t="s">
        <v>1325</v>
      </c>
      <c r="AK172" s="911" t="s">
        <v>1325</v>
      </c>
      <c r="AL172" s="911" t="s">
        <v>1325</v>
      </c>
      <c r="AM172" s="916"/>
      <c r="AN172" s="917"/>
      <c r="AO172" s="917"/>
      <c r="AP172" s="917"/>
      <c r="AQ172" s="917">
        <v>0</v>
      </c>
      <c r="AR172" s="917">
        <v>0.52</v>
      </c>
      <c r="AS172" s="918">
        <v>0</v>
      </c>
      <c r="AT172" s="911" t="s">
        <v>1325</v>
      </c>
      <c r="AU172" s="911" t="s">
        <v>1325</v>
      </c>
      <c r="AV172" s="911" t="s">
        <v>1325</v>
      </c>
      <c r="AW172" s="911" t="s">
        <v>1325</v>
      </c>
      <c r="AX172" s="911" t="s">
        <v>1325</v>
      </c>
      <c r="AY172" s="911" t="s">
        <v>1325</v>
      </c>
      <c r="AZ172" s="911" t="s">
        <v>1325</v>
      </c>
      <c r="BA172" s="916"/>
      <c r="BB172" s="917"/>
      <c r="BC172" s="917"/>
      <c r="BD172" s="917"/>
      <c r="BE172" s="917">
        <v>2.09</v>
      </c>
      <c r="BF172" s="917">
        <v>0.57999999999999996</v>
      </c>
      <c r="BG172" s="921">
        <v>3.42</v>
      </c>
      <c r="BH172" s="911" t="s">
        <v>1325</v>
      </c>
      <c r="BI172" s="911" t="s">
        <v>1325</v>
      </c>
      <c r="BJ172" s="911" t="s">
        <v>1325</v>
      </c>
      <c r="BK172" s="911" t="s">
        <v>1325</v>
      </c>
      <c r="BL172" s="911" t="s">
        <v>1325</v>
      </c>
      <c r="BM172" s="911" t="s">
        <v>1325</v>
      </c>
      <c r="BN172" s="911" t="s">
        <v>1325</v>
      </c>
      <c r="BO172" s="926"/>
      <c r="BP172" s="926"/>
      <c r="BQ172" s="926"/>
      <c r="BR172" s="926"/>
      <c r="BS172" s="926">
        <v>2.7361739569422823</v>
      </c>
      <c r="BT172" s="926">
        <v>0.38519489984899735</v>
      </c>
      <c r="BU172" s="926">
        <v>0</v>
      </c>
      <c r="BV172" s="911" t="s">
        <v>1325</v>
      </c>
      <c r="BW172" s="911" t="s">
        <v>1325</v>
      </c>
      <c r="BX172" s="911" t="s">
        <v>1325</v>
      </c>
      <c r="BY172" s="911" t="s">
        <v>1325</v>
      </c>
      <c r="BZ172" s="911" t="s">
        <v>1325</v>
      </c>
      <c r="CA172" s="911" t="s">
        <v>1325</v>
      </c>
      <c r="CB172" s="911" t="s">
        <v>1325</v>
      </c>
      <c r="CC172" s="916"/>
      <c r="CD172" s="917"/>
      <c r="CE172" s="917"/>
      <c r="CF172" s="917"/>
      <c r="CG172" s="917">
        <v>0</v>
      </c>
      <c r="CH172" s="917">
        <v>3.14</v>
      </c>
      <c r="CI172" s="921">
        <v>0</v>
      </c>
      <c r="CJ172" s="911" t="s">
        <v>1325</v>
      </c>
      <c r="CK172" s="911" t="s">
        <v>1325</v>
      </c>
      <c r="CL172" s="911" t="s">
        <v>1325</v>
      </c>
      <c r="CM172" s="911" t="s">
        <v>1325</v>
      </c>
      <c r="CN172" s="911" t="s">
        <v>1325</v>
      </c>
      <c r="CO172" s="911" t="s">
        <v>1325</v>
      </c>
      <c r="CP172" s="911" t="s">
        <v>1325</v>
      </c>
      <c r="CQ172" s="926"/>
      <c r="CR172" s="926"/>
      <c r="CS172" s="926"/>
      <c r="CT172" s="926"/>
      <c r="CU172" s="926">
        <v>4.5528622567383747</v>
      </c>
      <c r="CV172" s="926">
        <v>0.26871367224840875</v>
      </c>
      <c r="CW172" s="926">
        <v>0.89261980185804157</v>
      </c>
      <c r="CX172" s="922" t="s">
        <v>878</v>
      </c>
      <c r="CY172" s="923" t="s">
        <v>1471</v>
      </c>
      <c r="CZ172" s="1011" t="s">
        <v>1471</v>
      </c>
      <c r="DA172" s="1011" t="s">
        <v>1471</v>
      </c>
      <c r="DB172" s="922" t="s">
        <v>878</v>
      </c>
      <c r="DC172" s="923" t="s">
        <v>1471</v>
      </c>
      <c r="DD172" s="1016" t="s">
        <v>1471</v>
      </c>
      <c r="DE172" s="1016" t="s">
        <v>1471</v>
      </c>
      <c r="DF172" s="922" t="s">
        <v>878</v>
      </c>
      <c r="DG172" s="923" t="s">
        <v>1471</v>
      </c>
      <c r="DH172" s="922" t="s">
        <v>878</v>
      </c>
      <c r="DI172" s="924" t="s">
        <v>1471</v>
      </c>
    </row>
    <row r="173" spans="1:113">
      <c r="A173" s="952" t="s">
        <v>268</v>
      </c>
      <c r="B173" s="910" t="s">
        <v>676</v>
      </c>
      <c r="C173" s="910"/>
      <c r="D173" s="911" t="s">
        <v>1325</v>
      </c>
      <c r="E173" s="911" t="s">
        <v>1325</v>
      </c>
      <c r="F173" s="911" t="s">
        <v>1325</v>
      </c>
      <c r="G173" s="911" t="s">
        <v>1325</v>
      </c>
      <c r="H173" s="911" t="s">
        <v>1325</v>
      </c>
      <c r="I173" s="911" t="s">
        <v>1325</v>
      </c>
      <c r="J173" s="911" t="s">
        <v>1325</v>
      </c>
      <c r="K173" s="926"/>
      <c r="L173" s="926"/>
      <c r="M173" s="926"/>
      <c r="N173" s="926"/>
      <c r="O173" s="912">
        <v>1.2287459982522924</v>
      </c>
      <c r="P173" s="927">
        <v>2.1956330390448291</v>
      </c>
      <c r="Q173" s="912"/>
      <c r="R173" s="911" t="s">
        <v>1325</v>
      </c>
      <c r="S173" s="911" t="s">
        <v>1325</v>
      </c>
      <c r="T173" s="911" t="s">
        <v>1325</v>
      </c>
      <c r="U173" s="911" t="s">
        <v>1325</v>
      </c>
      <c r="V173" s="911" t="s">
        <v>1325</v>
      </c>
      <c r="W173" s="911" t="s">
        <v>1325</v>
      </c>
      <c r="X173" s="911" t="s">
        <v>1325</v>
      </c>
      <c r="Y173" s="916"/>
      <c r="Z173" s="917"/>
      <c r="AA173" s="917"/>
      <c r="AB173" s="917"/>
      <c r="AC173" s="917">
        <v>0</v>
      </c>
      <c r="AD173" s="917">
        <v>0</v>
      </c>
      <c r="AE173" s="918"/>
      <c r="AF173" s="911" t="s">
        <v>1325</v>
      </c>
      <c r="AG173" s="911" t="s">
        <v>1325</v>
      </c>
      <c r="AH173" s="911" t="s">
        <v>1325</v>
      </c>
      <c r="AI173" s="911" t="s">
        <v>1325</v>
      </c>
      <c r="AJ173" s="911" t="s">
        <v>1325</v>
      </c>
      <c r="AK173" s="911" t="s">
        <v>1325</v>
      </c>
      <c r="AL173" s="911" t="s">
        <v>1325</v>
      </c>
      <c r="AM173" s="916"/>
      <c r="AN173" s="917"/>
      <c r="AO173" s="917"/>
      <c r="AP173" s="917"/>
      <c r="AQ173" s="917">
        <v>0</v>
      </c>
      <c r="AR173" s="917">
        <v>1.74</v>
      </c>
      <c r="AS173" s="918"/>
      <c r="AT173" s="911" t="s">
        <v>1325</v>
      </c>
      <c r="AU173" s="911" t="s">
        <v>1325</v>
      </c>
      <c r="AV173" s="911" t="s">
        <v>1325</v>
      </c>
      <c r="AW173" s="911" t="s">
        <v>1325</v>
      </c>
      <c r="AX173" s="911" t="s">
        <v>1325</v>
      </c>
      <c r="AY173" s="911" t="s">
        <v>1325</v>
      </c>
      <c r="AZ173" s="911" t="s">
        <v>1325</v>
      </c>
      <c r="BA173" s="916"/>
      <c r="BB173" s="917"/>
      <c r="BC173" s="917"/>
      <c r="BD173" s="917"/>
      <c r="BE173" s="917">
        <v>0</v>
      </c>
      <c r="BF173" s="917">
        <v>0</v>
      </c>
      <c r="BG173" s="921"/>
      <c r="BH173" s="911" t="s">
        <v>1325</v>
      </c>
      <c r="BI173" s="911" t="s">
        <v>1325</v>
      </c>
      <c r="BJ173" s="911" t="s">
        <v>1325</v>
      </c>
      <c r="BK173" s="911" t="s">
        <v>1325</v>
      </c>
      <c r="BL173" s="911" t="s">
        <v>1325</v>
      </c>
      <c r="BM173" s="911" t="s">
        <v>1325</v>
      </c>
      <c r="BN173" s="911" t="s">
        <v>1325</v>
      </c>
      <c r="BO173" s="926"/>
      <c r="BP173" s="926"/>
      <c r="BQ173" s="926"/>
      <c r="BR173" s="926"/>
      <c r="BS173" s="926">
        <v>0</v>
      </c>
      <c r="BT173" s="927">
        <v>3.0033288002110945</v>
      </c>
      <c r="BU173" s="926"/>
      <c r="BV173" s="911" t="s">
        <v>1325</v>
      </c>
      <c r="BW173" s="911" t="s">
        <v>1325</v>
      </c>
      <c r="BX173" s="911" t="s">
        <v>1325</v>
      </c>
      <c r="BY173" s="911" t="s">
        <v>1325</v>
      </c>
      <c r="BZ173" s="911" t="s">
        <v>1325</v>
      </c>
      <c r="CA173" s="911" t="s">
        <v>1325</v>
      </c>
      <c r="CB173" s="911" t="s">
        <v>1325</v>
      </c>
      <c r="CC173" s="916"/>
      <c r="CD173" s="917"/>
      <c r="CE173" s="917"/>
      <c r="CF173" s="917"/>
      <c r="CG173" s="917">
        <v>0</v>
      </c>
      <c r="CH173" s="917">
        <v>0</v>
      </c>
      <c r="CI173" s="921"/>
      <c r="CJ173" s="911" t="s">
        <v>1325</v>
      </c>
      <c r="CK173" s="911" t="s">
        <v>1325</v>
      </c>
      <c r="CL173" s="911" t="s">
        <v>1325</v>
      </c>
      <c r="CM173" s="911" t="s">
        <v>1325</v>
      </c>
      <c r="CN173" s="911" t="s">
        <v>1325</v>
      </c>
      <c r="CO173" s="911" t="s">
        <v>1325</v>
      </c>
      <c r="CP173" s="911" t="s">
        <v>1325</v>
      </c>
      <c r="CQ173" s="926"/>
      <c r="CR173" s="926"/>
      <c r="CS173" s="926"/>
      <c r="CT173" s="926"/>
      <c r="CU173" s="926">
        <v>2.1503054969415114</v>
      </c>
      <c r="CV173" s="926">
        <v>1.2546474508827594</v>
      </c>
      <c r="CW173" s="926"/>
      <c r="CX173" s="922" t="s">
        <v>878</v>
      </c>
      <c r="CY173" s="923" t="s">
        <v>1471</v>
      </c>
      <c r="CZ173" s="1011" t="s">
        <v>1471</v>
      </c>
      <c r="DA173" s="1011" t="s">
        <v>1471</v>
      </c>
      <c r="DB173" s="922" t="s">
        <v>878</v>
      </c>
      <c r="DC173" s="923" t="s">
        <v>1471</v>
      </c>
      <c r="DD173" s="1016" t="s">
        <v>1471</v>
      </c>
      <c r="DE173" s="1016" t="s">
        <v>1471</v>
      </c>
      <c r="DF173" s="922" t="s">
        <v>878</v>
      </c>
      <c r="DG173" s="923" t="s">
        <v>1471</v>
      </c>
      <c r="DH173" s="922" t="s">
        <v>878</v>
      </c>
      <c r="DI173" s="924" t="s">
        <v>1471</v>
      </c>
    </row>
    <row r="174" spans="1:113">
      <c r="A174" s="952" t="s">
        <v>43</v>
      </c>
      <c r="B174" s="910" t="s">
        <v>669</v>
      </c>
      <c r="C174" s="910"/>
      <c r="D174" s="911" t="s">
        <v>1325</v>
      </c>
      <c r="E174" s="911" t="s">
        <v>1325</v>
      </c>
      <c r="F174" s="911" t="s">
        <v>1325</v>
      </c>
      <c r="G174" s="911" t="s">
        <v>1325</v>
      </c>
      <c r="H174" s="911">
        <v>11</v>
      </c>
      <c r="I174" s="911">
        <v>115</v>
      </c>
      <c r="J174" s="911">
        <v>12</v>
      </c>
      <c r="K174" s="926"/>
      <c r="L174" s="926"/>
      <c r="M174" s="926"/>
      <c r="N174" s="926"/>
      <c r="O174" s="912">
        <v>1.9577092591661545</v>
      </c>
      <c r="P174" s="927">
        <v>0.76932825280816519</v>
      </c>
      <c r="Q174" s="912">
        <v>1.3199733752748666</v>
      </c>
      <c r="R174" s="911" t="s">
        <v>1325</v>
      </c>
      <c r="S174" s="911" t="s">
        <v>1325</v>
      </c>
      <c r="T174" s="911" t="s">
        <v>1325</v>
      </c>
      <c r="U174" s="911" t="s">
        <v>1325</v>
      </c>
      <c r="V174" s="911" t="s">
        <v>1325</v>
      </c>
      <c r="W174" s="914">
        <v>11</v>
      </c>
      <c r="X174" s="911" t="s">
        <v>1325</v>
      </c>
      <c r="Y174" s="916"/>
      <c r="Z174" s="917"/>
      <c r="AA174" s="917"/>
      <c r="AB174" s="917"/>
      <c r="AC174" s="917">
        <v>0</v>
      </c>
      <c r="AD174" s="917">
        <v>1.66</v>
      </c>
      <c r="AE174" s="918">
        <v>0</v>
      </c>
      <c r="AF174" s="911" t="s">
        <v>1325</v>
      </c>
      <c r="AG174" s="911" t="s">
        <v>1325</v>
      </c>
      <c r="AH174" s="911" t="s">
        <v>1325</v>
      </c>
      <c r="AI174" s="911" t="s">
        <v>1325</v>
      </c>
      <c r="AJ174" s="911" t="s">
        <v>1325</v>
      </c>
      <c r="AK174" s="914">
        <v>26</v>
      </c>
      <c r="AL174" s="911" t="s">
        <v>1325</v>
      </c>
      <c r="AM174" s="916"/>
      <c r="AN174" s="917"/>
      <c r="AO174" s="917"/>
      <c r="AP174" s="917"/>
      <c r="AQ174" s="917">
        <v>1.78</v>
      </c>
      <c r="AR174" s="917">
        <v>1.0900000000000001</v>
      </c>
      <c r="AS174" s="918">
        <v>1.1200000000000001</v>
      </c>
      <c r="AT174" s="911" t="s">
        <v>1325</v>
      </c>
      <c r="AU174" s="911" t="s">
        <v>1325</v>
      </c>
      <c r="AV174" s="911" t="s">
        <v>1325</v>
      </c>
      <c r="AW174" s="911" t="s">
        <v>1325</v>
      </c>
      <c r="AX174" s="911" t="s">
        <v>1325</v>
      </c>
      <c r="AY174" s="911" t="s">
        <v>1325</v>
      </c>
      <c r="AZ174" s="911" t="s">
        <v>1325</v>
      </c>
      <c r="BA174" s="916"/>
      <c r="BB174" s="917"/>
      <c r="BC174" s="917"/>
      <c r="BD174" s="917"/>
      <c r="BE174" s="917">
        <v>0</v>
      </c>
      <c r="BF174" s="917">
        <v>1.34</v>
      </c>
      <c r="BG174" s="921">
        <v>7.46</v>
      </c>
      <c r="BH174" s="911" t="s">
        <v>1325</v>
      </c>
      <c r="BI174" s="911" t="s">
        <v>1325</v>
      </c>
      <c r="BJ174" s="911" t="s">
        <v>1325</v>
      </c>
      <c r="BK174" s="911" t="s">
        <v>1325</v>
      </c>
      <c r="BL174" s="911" t="s">
        <v>1325</v>
      </c>
      <c r="BM174" s="911">
        <v>23</v>
      </c>
      <c r="BN174" s="911" t="s">
        <v>1325</v>
      </c>
      <c r="BO174" s="926"/>
      <c r="BP174" s="926"/>
      <c r="BQ174" s="926"/>
      <c r="BR174" s="926"/>
      <c r="BS174" s="926">
        <v>4.7815581001339442</v>
      </c>
      <c r="BT174" s="926">
        <v>0.32262123705352819</v>
      </c>
      <c r="BU174" s="926">
        <v>2.0740720067041543</v>
      </c>
      <c r="BV174" s="911" t="s">
        <v>1325</v>
      </c>
      <c r="BW174" s="911" t="s">
        <v>1325</v>
      </c>
      <c r="BX174" s="911" t="s">
        <v>1325</v>
      </c>
      <c r="BY174" s="911" t="s">
        <v>1325</v>
      </c>
      <c r="BZ174" s="911" t="s">
        <v>1325</v>
      </c>
      <c r="CA174" s="911" t="s">
        <v>1325</v>
      </c>
      <c r="CB174" s="911" t="s">
        <v>1325</v>
      </c>
      <c r="CC174" s="916"/>
      <c r="CD174" s="917"/>
      <c r="CE174" s="917"/>
      <c r="CF174" s="917"/>
      <c r="CG174" s="917">
        <v>8.68</v>
      </c>
      <c r="CH174" s="917">
        <v>0.31</v>
      </c>
      <c r="CI174" s="921">
        <v>0</v>
      </c>
      <c r="CJ174" s="911" t="s">
        <v>1325</v>
      </c>
      <c r="CK174" s="911" t="s">
        <v>1325</v>
      </c>
      <c r="CL174" s="911" t="s">
        <v>1325</v>
      </c>
      <c r="CM174" s="911" t="s">
        <v>1325</v>
      </c>
      <c r="CN174" s="911" t="s">
        <v>1325</v>
      </c>
      <c r="CO174" s="911">
        <v>35</v>
      </c>
      <c r="CP174" s="911" t="s">
        <v>1325</v>
      </c>
      <c r="CQ174" s="926"/>
      <c r="CR174" s="926"/>
      <c r="CS174" s="926"/>
      <c r="CT174" s="926"/>
      <c r="CU174" s="926">
        <v>1.3620790391541893</v>
      </c>
      <c r="CV174" s="926">
        <v>1.4728360822008899</v>
      </c>
      <c r="CW174" s="926">
        <v>0.91507692228423387</v>
      </c>
      <c r="CX174" s="922" t="s">
        <v>878</v>
      </c>
      <c r="CY174" s="923" t="s">
        <v>1471</v>
      </c>
      <c r="CZ174" s="1011" t="s">
        <v>1471</v>
      </c>
      <c r="DA174" s="1011" t="s">
        <v>1471</v>
      </c>
      <c r="DB174" s="922" t="s">
        <v>878</v>
      </c>
      <c r="DC174" s="923" t="s">
        <v>1471</v>
      </c>
      <c r="DD174" s="1016" t="s">
        <v>1471</v>
      </c>
      <c r="DE174" s="1016" t="s">
        <v>1471</v>
      </c>
      <c r="DF174" s="922" t="s">
        <v>878</v>
      </c>
      <c r="DG174" s="923" t="s">
        <v>1471</v>
      </c>
      <c r="DH174" s="922" t="s">
        <v>878</v>
      </c>
      <c r="DI174" s="924" t="s">
        <v>1471</v>
      </c>
    </row>
    <row r="175" spans="1:113">
      <c r="A175" s="952" t="s">
        <v>344</v>
      </c>
      <c r="B175" s="910" t="s">
        <v>572</v>
      </c>
      <c r="C175" s="910"/>
      <c r="D175" s="911">
        <v>14</v>
      </c>
      <c r="E175" s="911" t="s">
        <v>1325</v>
      </c>
      <c r="F175" s="911" t="s">
        <v>1325</v>
      </c>
      <c r="G175" s="911" t="s">
        <v>1325</v>
      </c>
      <c r="H175" s="911" t="s">
        <v>1325</v>
      </c>
      <c r="I175" s="911">
        <v>20</v>
      </c>
      <c r="J175" s="911" t="s">
        <v>1325</v>
      </c>
      <c r="K175" s="926">
        <v>1.2528609747769122</v>
      </c>
      <c r="L175" s="926"/>
      <c r="M175" s="926"/>
      <c r="N175" s="926"/>
      <c r="O175" s="912"/>
      <c r="P175" s="927">
        <v>1.5378640871520568</v>
      </c>
      <c r="Q175" s="912">
        <v>0.78211592084157588</v>
      </c>
      <c r="R175" s="911" t="s">
        <v>1325</v>
      </c>
      <c r="S175" s="911" t="s">
        <v>1325</v>
      </c>
      <c r="T175" s="911" t="s">
        <v>1325</v>
      </c>
      <c r="U175" s="911" t="s">
        <v>1325</v>
      </c>
      <c r="V175" s="911" t="s">
        <v>1325</v>
      </c>
      <c r="W175" s="911" t="s">
        <v>1325</v>
      </c>
      <c r="X175" s="911" t="s">
        <v>1325</v>
      </c>
      <c r="Y175" s="916">
        <v>0</v>
      </c>
      <c r="Z175" s="917"/>
      <c r="AA175" s="917"/>
      <c r="AB175" s="917"/>
      <c r="AC175" s="917"/>
      <c r="AD175" s="917">
        <v>1.98</v>
      </c>
      <c r="AE175" s="918">
        <v>0</v>
      </c>
      <c r="AF175" s="911" t="s">
        <v>1325</v>
      </c>
      <c r="AG175" s="911" t="s">
        <v>1325</v>
      </c>
      <c r="AH175" s="911" t="s">
        <v>1325</v>
      </c>
      <c r="AI175" s="911" t="s">
        <v>1325</v>
      </c>
      <c r="AJ175" s="911" t="s">
        <v>1325</v>
      </c>
      <c r="AK175" s="911" t="s">
        <v>1325</v>
      </c>
      <c r="AL175" s="911" t="s">
        <v>1325</v>
      </c>
      <c r="AM175" s="916">
        <v>1.4</v>
      </c>
      <c r="AN175" s="917"/>
      <c r="AO175" s="917"/>
      <c r="AP175" s="917"/>
      <c r="AQ175" s="917"/>
      <c r="AR175" s="917">
        <v>5.63</v>
      </c>
      <c r="AS175" s="918">
        <v>1.42</v>
      </c>
      <c r="AT175" s="911" t="s">
        <v>1325</v>
      </c>
      <c r="AU175" s="911" t="s">
        <v>1325</v>
      </c>
      <c r="AV175" s="911" t="s">
        <v>1325</v>
      </c>
      <c r="AW175" s="911" t="s">
        <v>1325</v>
      </c>
      <c r="AX175" s="911" t="s">
        <v>1325</v>
      </c>
      <c r="AY175" s="911" t="s">
        <v>1325</v>
      </c>
      <c r="AZ175" s="911" t="s">
        <v>1325</v>
      </c>
      <c r="BA175" s="916">
        <v>0.86</v>
      </c>
      <c r="BB175" s="917"/>
      <c r="BC175" s="917"/>
      <c r="BD175" s="917"/>
      <c r="BE175" s="917"/>
      <c r="BF175" s="917">
        <v>54.8</v>
      </c>
      <c r="BG175" s="921">
        <v>0</v>
      </c>
      <c r="BH175" s="911" t="s">
        <v>1325</v>
      </c>
      <c r="BI175" s="911" t="s">
        <v>1325</v>
      </c>
      <c r="BJ175" s="911" t="s">
        <v>1325</v>
      </c>
      <c r="BK175" s="911" t="s">
        <v>1325</v>
      </c>
      <c r="BL175" s="911" t="s">
        <v>1325</v>
      </c>
      <c r="BM175" s="911" t="s">
        <v>1325</v>
      </c>
      <c r="BN175" s="911" t="s">
        <v>1325</v>
      </c>
      <c r="BO175" s="926">
        <v>0.55716214725576241</v>
      </c>
      <c r="BP175" s="926"/>
      <c r="BQ175" s="926"/>
      <c r="BR175" s="926"/>
      <c r="BS175" s="926"/>
      <c r="BT175" s="926">
        <v>0.19651552834125108</v>
      </c>
      <c r="BU175" s="926">
        <v>0</v>
      </c>
      <c r="BV175" s="911" t="s">
        <v>1325</v>
      </c>
      <c r="BW175" s="911" t="s">
        <v>1325</v>
      </c>
      <c r="BX175" s="911" t="s">
        <v>1325</v>
      </c>
      <c r="BY175" s="911" t="s">
        <v>1325</v>
      </c>
      <c r="BZ175" s="911" t="s">
        <v>1325</v>
      </c>
      <c r="CA175" s="911" t="s">
        <v>1325</v>
      </c>
      <c r="CB175" s="911" t="s">
        <v>1325</v>
      </c>
      <c r="CC175" s="916">
        <v>1.29</v>
      </c>
      <c r="CD175" s="917"/>
      <c r="CE175" s="917"/>
      <c r="CF175" s="917"/>
      <c r="CG175" s="917"/>
      <c r="CH175" s="917">
        <v>36.54</v>
      </c>
      <c r="CI175" s="921">
        <v>0</v>
      </c>
      <c r="CJ175" s="911" t="s">
        <v>1325</v>
      </c>
      <c r="CK175" s="911" t="s">
        <v>1325</v>
      </c>
      <c r="CL175" s="911" t="s">
        <v>1325</v>
      </c>
      <c r="CM175" s="911" t="s">
        <v>1325</v>
      </c>
      <c r="CN175" s="911" t="s">
        <v>1325</v>
      </c>
      <c r="CO175" s="911" t="s">
        <v>1325</v>
      </c>
      <c r="CP175" s="911" t="s">
        <v>1325</v>
      </c>
      <c r="CQ175" s="926">
        <v>1.831137800569405</v>
      </c>
      <c r="CR175" s="926"/>
      <c r="CS175" s="926"/>
      <c r="CT175" s="926"/>
      <c r="CU175" s="926"/>
      <c r="CV175" s="926">
        <v>3.4864742485101998</v>
      </c>
      <c r="CW175" s="926">
        <v>2.3399591123408534</v>
      </c>
      <c r="CX175" s="922" t="s">
        <v>878</v>
      </c>
      <c r="CY175" s="923" t="s">
        <v>1471</v>
      </c>
      <c r="CZ175" s="1011" t="s">
        <v>1471</v>
      </c>
      <c r="DA175" s="1011" t="s">
        <v>1471</v>
      </c>
      <c r="DB175" s="922" t="s">
        <v>878</v>
      </c>
      <c r="DC175" s="923" t="s">
        <v>1471</v>
      </c>
      <c r="DD175" s="1016" t="s">
        <v>1471</v>
      </c>
      <c r="DE175" s="1016" t="s">
        <v>1471</v>
      </c>
      <c r="DF175" s="922" t="s">
        <v>878</v>
      </c>
      <c r="DG175" s="923" t="s">
        <v>1471</v>
      </c>
      <c r="DH175" s="922" t="s">
        <v>878</v>
      </c>
      <c r="DI175" s="924" t="s">
        <v>1471</v>
      </c>
    </row>
    <row r="176" spans="1:113">
      <c r="A176" s="952" t="s">
        <v>492</v>
      </c>
      <c r="B176" s="910" t="s">
        <v>753</v>
      </c>
      <c r="C176" s="910"/>
      <c r="D176" s="911" t="s">
        <v>1325</v>
      </c>
      <c r="E176" s="911" t="s">
        <v>1325</v>
      </c>
      <c r="F176" s="911" t="s">
        <v>1325</v>
      </c>
      <c r="G176" s="911" t="s">
        <v>1325</v>
      </c>
      <c r="H176" s="911" t="s">
        <v>1325</v>
      </c>
      <c r="I176" s="911">
        <v>29</v>
      </c>
      <c r="J176" s="911" t="s">
        <v>1325</v>
      </c>
      <c r="K176" s="926"/>
      <c r="L176" s="926"/>
      <c r="M176" s="926"/>
      <c r="N176" s="926"/>
      <c r="O176" s="912">
        <v>0.29785675336519424</v>
      </c>
      <c r="P176" s="927">
        <v>1.0711521842726268</v>
      </c>
      <c r="Q176" s="912"/>
      <c r="R176" s="911" t="s">
        <v>1325</v>
      </c>
      <c r="S176" s="911" t="s">
        <v>1325</v>
      </c>
      <c r="T176" s="911" t="s">
        <v>1325</v>
      </c>
      <c r="U176" s="911" t="s">
        <v>1325</v>
      </c>
      <c r="V176" s="911" t="s">
        <v>1325</v>
      </c>
      <c r="W176" s="911" t="s">
        <v>1325</v>
      </c>
      <c r="X176" s="911" t="s">
        <v>1325</v>
      </c>
      <c r="Y176" s="916"/>
      <c r="Z176" s="917"/>
      <c r="AA176" s="917"/>
      <c r="AB176" s="917"/>
      <c r="AC176" s="917">
        <v>0</v>
      </c>
      <c r="AD176" s="917">
        <v>0.67</v>
      </c>
      <c r="AE176" s="918"/>
      <c r="AF176" s="911" t="s">
        <v>1325</v>
      </c>
      <c r="AG176" s="911" t="s">
        <v>1325</v>
      </c>
      <c r="AH176" s="911" t="s">
        <v>1325</v>
      </c>
      <c r="AI176" s="911" t="s">
        <v>1325</v>
      </c>
      <c r="AJ176" s="911" t="s">
        <v>1325</v>
      </c>
      <c r="AK176" s="911" t="s">
        <v>1325</v>
      </c>
      <c r="AL176" s="911" t="s">
        <v>1325</v>
      </c>
      <c r="AM176" s="916"/>
      <c r="AN176" s="917"/>
      <c r="AO176" s="917"/>
      <c r="AP176" s="917"/>
      <c r="AQ176" s="917">
        <v>0</v>
      </c>
      <c r="AR176" s="917">
        <v>1.63</v>
      </c>
      <c r="AS176" s="918"/>
      <c r="AT176" s="911" t="s">
        <v>1325</v>
      </c>
      <c r="AU176" s="911" t="s">
        <v>1325</v>
      </c>
      <c r="AV176" s="911" t="s">
        <v>1325</v>
      </c>
      <c r="AW176" s="911" t="s">
        <v>1325</v>
      </c>
      <c r="AX176" s="911" t="s">
        <v>1325</v>
      </c>
      <c r="AY176" s="911" t="s">
        <v>1325</v>
      </c>
      <c r="AZ176" s="911" t="s">
        <v>1325</v>
      </c>
      <c r="BA176" s="916"/>
      <c r="BB176" s="917"/>
      <c r="BC176" s="917"/>
      <c r="BD176" s="917"/>
      <c r="BE176" s="917">
        <v>0</v>
      </c>
      <c r="BF176" s="917">
        <v>0</v>
      </c>
      <c r="BG176" s="921"/>
      <c r="BH176" s="911" t="s">
        <v>1325</v>
      </c>
      <c r="BI176" s="911" t="s">
        <v>1325</v>
      </c>
      <c r="BJ176" s="911" t="s">
        <v>1325</v>
      </c>
      <c r="BK176" s="911" t="s">
        <v>1325</v>
      </c>
      <c r="BL176" s="911" t="s">
        <v>1325</v>
      </c>
      <c r="BM176" s="911" t="s">
        <v>1325</v>
      </c>
      <c r="BN176" s="911" t="s">
        <v>1325</v>
      </c>
      <c r="BO176" s="926"/>
      <c r="BP176" s="926"/>
      <c r="BQ176" s="926"/>
      <c r="BR176" s="926"/>
      <c r="BS176" s="926">
        <v>1.3861871907527028</v>
      </c>
      <c r="BT176" s="926">
        <v>0.80950335962323194</v>
      </c>
      <c r="BU176" s="926"/>
      <c r="BV176" s="911" t="s">
        <v>1325</v>
      </c>
      <c r="BW176" s="911" t="s">
        <v>1325</v>
      </c>
      <c r="BX176" s="911" t="s">
        <v>1325</v>
      </c>
      <c r="BY176" s="911" t="s">
        <v>1325</v>
      </c>
      <c r="BZ176" s="911" t="s">
        <v>1325</v>
      </c>
      <c r="CA176" s="911" t="s">
        <v>1325</v>
      </c>
      <c r="CB176" s="911" t="s">
        <v>1325</v>
      </c>
      <c r="CC176" s="916"/>
      <c r="CD176" s="917"/>
      <c r="CE176" s="917"/>
      <c r="CF176" s="917"/>
      <c r="CG176" s="917">
        <v>0</v>
      </c>
      <c r="CH176" s="917">
        <v>1.9</v>
      </c>
      <c r="CI176" s="921"/>
      <c r="CJ176" s="911" t="s">
        <v>1325</v>
      </c>
      <c r="CK176" s="911" t="s">
        <v>1325</v>
      </c>
      <c r="CL176" s="911" t="s">
        <v>1325</v>
      </c>
      <c r="CM176" s="911" t="s">
        <v>1325</v>
      </c>
      <c r="CN176" s="911" t="s">
        <v>1325</v>
      </c>
      <c r="CO176" s="911" t="s">
        <v>1325</v>
      </c>
      <c r="CP176" s="911" t="s">
        <v>1325</v>
      </c>
      <c r="CQ176" s="926"/>
      <c r="CR176" s="926"/>
      <c r="CS176" s="926"/>
      <c r="CT176" s="926"/>
      <c r="CU176" s="926">
        <v>0</v>
      </c>
      <c r="CV176" s="926">
        <v>0.63315045464965236</v>
      </c>
      <c r="CW176" s="926"/>
      <c r="CX176" s="922" t="s">
        <v>878</v>
      </c>
      <c r="CY176" s="923" t="s">
        <v>1471</v>
      </c>
      <c r="CZ176" s="1011" t="s">
        <v>1471</v>
      </c>
      <c r="DA176" s="1011" t="s">
        <v>1471</v>
      </c>
      <c r="DB176" s="922" t="s">
        <v>878</v>
      </c>
      <c r="DC176" s="923" t="s">
        <v>1471</v>
      </c>
      <c r="DD176" s="1016" t="s">
        <v>1471</v>
      </c>
      <c r="DE176" s="1016" t="s">
        <v>1471</v>
      </c>
      <c r="DF176" s="922" t="s">
        <v>878</v>
      </c>
      <c r="DG176" s="923" t="s">
        <v>1471</v>
      </c>
      <c r="DH176" s="922" t="s">
        <v>878</v>
      </c>
      <c r="DI176" s="924" t="s">
        <v>1471</v>
      </c>
    </row>
    <row r="177" spans="1:113">
      <c r="A177" s="952" t="s">
        <v>20</v>
      </c>
      <c r="B177" s="910" t="s">
        <v>769</v>
      </c>
      <c r="C177" s="910"/>
      <c r="D177" s="911" t="s">
        <v>1325</v>
      </c>
      <c r="E177" s="911" t="s">
        <v>1325</v>
      </c>
      <c r="F177" s="911">
        <v>33</v>
      </c>
      <c r="G177" s="911" t="s">
        <v>1325</v>
      </c>
      <c r="H177" s="911">
        <v>44</v>
      </c>
      <c r="I177" s="911">
        <v>175</v>
      </c>
      <c r="J177" s="911">
        <v>31</v>
      </c>
      <c r="K177" s="926">
        <v>2.1948362196246349</v>
      </c>
      <c r="L177" s="926">
        <v>0.34105268550019224</v>
      </c>
      <c r="M177" s="926">
        <v>1.4342370723037254</v>
      </c>
      <c r="N177" s="926">
        <v>0.87384389038005406</v>
      </c>
      <c r="O177" s="912">
        <v>1.0533754287906543</v>
      </c>
      <c r="P177" s="927">
        <v>1.0817406945858881</v>
      </c>
      <c r="Q177" s="912">
        <v>0.74403792531744417</v>
      </c>
      <c r="R177" s="911" t="s">
        <v>1325</v>
      </c>
      <c r="S177" s="911" t="s">
        <v>1325</v>
      </c>
      <c r="T177" s="911" t="s">
        <v>1325</v>
      </c>
      <c r="U177" s="911" t="s">
        <v>1325</v>
      </c>
      <c r="V177" s="911" t="s">
        <v>1325</v>
      </c>
      <c r="W177" s="914">
        <v>20</v>
      </c>
      <c r="X177" s="911" t="s">
        <v>1325</v>
      </c>
      <c r="Y177" s="916">
        <v>6.02</v>
      </c>
      <c r="Z177" s="917">
        <v>0.6</v>
      </c>
      <c r="AA177" s="917">
        <v>0.32</v>
      </c>
      <c r="AB177" s="917">
        <v>0</v>
      </c>
      <c r="AC177" s="917">
        <v>1.1399999999999999</v>
      </c>
      <c r="AD177" s="917">
        <v>0.83</v>
      </c>
      <c r="AE177" s="918">
        <v>1.36</v>
      </c>
      <c r="AF177" s="911" t="s">
        <v>1325</v>
      </c>
      <c r="AG177" s="911" t="s">
        <v>1325</v>
      </c>
      <c r="AH177" s="911" t="s">
        <v>1325</v>
      </c>
      <c r="AI177" s="911" t="s">
        <v>1325</v>
      </c>
      <c r="AJ177" s="911" t="s">
        <v>1325</v>
      </c>
      <c r="AK177" s="914">
        <v>36</v>
      </c>
      <c r="AL177" s="911" t="s">
        <v>1325</v>
      </c>
      <c r="AM177" s="916">
        <v>3.72</v>
      </c>
      <c r="AN177" s="917">
        <v>0.19</v>
      </c>
      <c r="AO177" s="917">
        <v>1.75</v>
      </c>
      <c r="AP177" s="917">
        <v>2.95</v>
      </c>
      <c r="AQ177" s="917">
        <v>0.79</v>
      </c>
      <c r="AR177" s="917">
        <v>1.1499999999999999</v>
      </c>
      <c r="AS177" s="918">
        <v>0.59</v>
      </c>
      <c r="AT177" s="911" t="s">
        <v>1325</v>
      </c>
      <c r="AU177" s="911" t="s">
        <v>1325</v>
      </c>
      <c r="AV177" s="911" t="s">
        <v>1325</v>
      </c>
      <c r="AW177" s="911" t="s">
        <v>1325</v>
      </c>
      <c r="AX177" s="911" t="s">
        <v>1325</v>
      </c>
      <c r="AY177" s="911" t="s">
        <v>1325</v>
      </c>
      <c r="AZ177" s="911" t="s">
        <v>1325</v>
      </c>
      <c r="BA177" s="916">
        <v>0</v>
      </c>
      <c r="BB177" s="917">
        <v>0</v>
      </c>
      <c r="BC177" s="917">
        <v>0</v>
      </c>
      <c r="BD177" s="917">
        <v>0</v>
      </c>
      <c r="BE177" s="917">
        <v>0</v>
      </c>
      <c r="BF177" s="917">
        <v>10.56</v>
      </c>
      <c r="BG177" s="921">
        <v>0.95</v>
      </c>
      <c r="BH177" s="911" t="s">
        <v>1325</v>
      </c>
      <c r="BI177" s="911" t="s">
        <v>1325</v>
      </c>
      <c r="BJ177" s="911" t="s">
        <v>1325</v>
      </c>
      <c r="BK177" s="911" t="s">
        <v>1325</v>
      </c>
      <c r="BL177" s="911">
        <v>10</v>
      </c>
      <c r="BM177" s="911">
        <v>27</v>
      </c>
      <c r="BN177" s="911" t="s">
        <v>1325</v>
      </c>
      <c r="BO177" s="926">
        <v>4.2779823149253922</v>
      </c>
      <c r="BP177" s="926">
        <v>0</v>
      </c>
      <c r="BQ177" s="926">
        <v>1.7496260075672925</v>
      </c>
      <c r="BR177" s="926">
        <v>0.825750102032905</v>
      </c>
      <c r="BS177" s="926">
        <v>1.478353204199544</v>
      </c>
      <c r="BT177" s="926">
        <v>0.79738211421756078</v>
      </c>
      <c r="BU177" s="926">
        <v>0.67763513374428241</v>
      </c>
      <c r="BV177" s="911" t="s">
        <v>1325</v>
      </c>
      <c r="BW177" s="911" t="s">
        <v>1325</v>
      </c>
      <c r="BX177" s="911" t="s">
        <v>1325</v>
      </c>
      <c r="BY177" s="911" t="s">
        <v>1325</v>
      </c>
      <c r="BZ177" s="911" t="s">
        <v>1325</v>
      </c>
      <c r="CA177" s="914">
        <v>12</v>
      </c>
      <c r="CB177" s="911" t="s">
        <v>1325</v>
      </c>
      <c r="CC177" s="916">
        <v>0</v>
      </c>
      <c r="CD177" s="917">
        <v>0</v>
      </c>
      <c r="CE177" s="917">
        <v>0</v>
      </c>
      <c r="CF177" s="917">
        <v>3.13</v>
      </c>
      <c r="CG177" s="917">
        <v>0.44</v>
      </c>
      <c r="CH177" s="917">
        <v>4.6399999999999997</v>
      </c>
      <c r="CI177" s="921">
        <v>0</v>
      </c>
      <c r="CJ177" s="911" t="s">
        <v>1325</v>
      </c>
      <c r="CK177" s="911" t="s">
        <v>1325</v>
      </c>
      <c r="CL177" s="911">
        <v>15</v>
      </c>
      <c r="CM177" s="911" t="s">
        <v>1325</v>
      </c>
      <c r="CN177" s="911">
        <v>12</v>
      </c>
      <c r="CO177" s="911">
        <v>52</v>
      </c>
      <c r="CP177" s="911" t="s">
        <v>1325</v>
      </c>
      <c r="CQ177" s="926">
        <v>0</v>
      </c>
      <c r="CR177" s="926">
        <v>0.395693119046785</v>
      </c>
      <c r="CS177" s="926">
        <v>2.3508049160434736</v>
      </c>
      <c r="CT177" s="926">
        <v>0</v>
      </c>
      <c r="CU177" s="926">
        <v>0.98076855405962993</v>
      </c>
      <c r="CV177" s="926">
        <v>1.1667680445607995</v>
      </c>
      <c r="CW177" s="926">
        <v>0.66185049378846061</v>
      </c>
      <c r="CX177" s="922" t="s">
        <v>878</v>
      </c>
      <c r="CY177" s="923" t="s">
        <v>1471</v>
      </c>
      <c r="CZ177" s="1011" t="s">
        <v>1471</v>
      </c>
      <c r="DA177" s="1011" t="s">
        <v>1471</v>
      </c>
      <c r="DB177" s="922" t="s">
        <v>878</v>
      </c>
      <c r="DC177" s="923" t="s">
        <v>1471</v>
      </c>
      <c r="DD177" s="1016" t="s">
        <v>1471</v>
      </c>
      <c r="DE177" s="1016" t="s">
        <v>1471</v>
      </c>
      <c r="DF177" s="922" t="s">
        <v>878</v>
      </c>
      <c r="DG177" s="923" t="s">
        <v>1471</v>
      </c>
      <c r="DH177" s="922" t="s">
        <v>878</v>
      </c>
      <c r="DI177" s="924" t="s">
        <v>1471</v>
      </c>
    </row>
    <row r="178" spans="1:113">
      <c r="A178" s="952" t="s">
        <v>304</v>
      </c>
      <c r="B178" s="910" t="s">
        <v>710</v>
      </c>
      <c r="C178" s="910"/>
      <c r="D178" s="911">
        <v>34</v>
      </c>
      <c r="E178" s="911">
        <v>47</v>
      </c>
      <c r="F178" s="911">
        <v>117</v>
      </c>
      <c r="G178" s="911">
        <v>23</v>
      </c>
      <c r="H178" s="911">
        <v>355</v>
      </c>
      <c r="I178" s="911">
        <v>1384</v>
      </c>
      <c r="J178" s="911">
        <v>222</v>
      </c>
      <c r="K178" s="926">
        <v>0.86112363895246458</v>
      </c>
      <c r="L178" s="926">
        <v>0.44799770985055887</v>
      </c>
      <c r="M178" s="926">
        <v>1.4838901447669226</v>
      </c>
      <c r="N178" s="926">
        <v>0.85647705044499278</v>
      </c>
      <c r="O178" s="912">
        <v>1.1741469747674582</v>
      </c>
      <c r="P178" s="927">
        <v>0.98930994700066688</v>
      </c>
      <c r="Q178" s="912">
        <v>0.93627916170915348</v>
      </c>
      <c r="R178" s="911" t="s">
        <v>1325</v>
      </c>
      <c r="S178" s="911" t="s">
        <v>1325</v>
      </c>
      <c r="T178" s="911" t="s">
        <v>1325</v>
      </c>
      <c r="U178" s="911" t="s">
        <v>1325</v>
      </c>
      <c r="V178" s="914">
        <v>33</v>
      </c>
      <c r="W178" s="914">
        <v>151</v>
      </c>
      <c r="X178" s="915">
        <v>23</v>
      </c>
      <c r="Y178" s="916">
        <v>1.27</v>
      </c>
      <c r="Z178" s="917">
        <v>0.48</v>
      </c>
      <c r="AA178" s="917">
        <v>0.61</v>
      </c>
      <c r="AB178" s="917">
        <v>0</v>
      </c>
      <c r="AC178" s="917">
        <v>1.07</v>
      </c>
      <c r="AD178" s="917">
        <v>1.23</v>
      </c>
      <c r="AE178" s="918">
        <v>0.97</v>
      </c>
      <c r="AF178" s="911" t="s">
        <v>1325</v>
      </c>
      <c r="AG178" s="914">
        <v>12</v>
      </c>
      <c r="AH178" s="914">
        <v>11</v>
      </c>
      <c r="AI178" s="911" t="s">
        <v>1325</v>
      </c>
      <c r="AJ178" s="914">
        <v>53</v>
      </c>
      <c r="AK178" s="914">
        <v>214</v>
      </c>
      <c r="AL178" s="920">
        <v>21</v>
      </c>
      <c r="AM178" s="916">
        <v>0.51</v>
      </c>
      <c r="AN178" s="917">
        <v>0.79</v>
      </c>
      <c r="AO178" s="917">
        <v>0.92</v>
      </c>
      <c r="AP178" s="917">
        <v>0.75</v>
      </c>
      <c r="AQ178" s="917">
        <v>1.19</v>
      </c>
      <c r="AR178" s="917">
        <v>1.1000000000000001</v>
      </c>
      <c r="AS178" s="918">
        <v>0.57999999999999996</v>
      </c>
      <c r="AT178" s="911" t="s">
        <v>1325</v>
      </c>
      <c r="AU178" s="911" t="s">
        <v>1325</v>
      </c>
      <c r="AV178" s="911" t="s">
        <v>1325</v>
      </c>
      <c r="AW178" s="911" t="s">
        <v>1325</v>
      </c>
      <c r="AX178" s="911" t="s">
        <v>1325</v>
      </c>
      <c r="AY178" s="914">
        <v>41</v>
      </c>
      <c r="AZ178" s="911" t="s">
        <v>1325</v>
      </c>
      <c r="BA178" s="916">
        <v>1.91</v>
      </c>
      <c r="BB178" s="917">
        <v>0</v>
      </c>
      <c r="BC178" s="917">
        <v>3.02</v>
      </c>
      <c r="BD178" s="917">
        <v>0</v>
      </c>
      <c r="BE178" s="917">
        <v>0.54</v>
      </c>
      <c r="BF178" s="917">
        <v>1.27</v>
      </c>
      <c r="BG178" s="921">
        <v>1.29</v>
      </c>
      <c r="BH178" s="911" t="s">
        <v>1325</v>
      </c>
      <c r="BI178" s="911" t="s">
        <v>1325</v>
      </c>
      <c r="BJ178" s="911">
        <v>32</v>
      </c>
      <c r="BK178" s="911" t="s">
        <v>1325</v>
      </c>
      <c r="BL178" s="911">
        <v>57</v>
      </c>
      <c r="BM178" s="911">
        <v>364</v>
      </c>
      <c r="BN178" s="911">
        <v>53</v>
      </c>
      <c r="BO178" s="926">
        <v>0.21864369424570765</v>
      </c>
      <c r="BP178" s="926">
        <v>0.24552122323607925</v>
      </c>
      <c r="BQ178" s="926">
        <v>1.7929248280671417</v>
      </c>
      <c r="BR178" s="926">
        <v>0.48518974972668821</v>
      </c>
      <c r="BS178" s="926">
        <v>0.75098235933962554</v>
      </c>
      <c r="BT178" s="926">
        <v>1.4190567552284132</v>
      </c>
      <c r="BU178" s="926">
        <v>0.97695030938750682</v>
      </c>
      <c r="BV178" s="911" t="s">
        <v>1325</v>
      </c>
      <c r="BW178" s="911" t="s">
        <v>1325</v>
      </c>
      <c r="BX178" s="914">
        <v>10</v>
      </c>
      <c r="BY178" s="911" t="s">
        <v>1325</v>
      </c>
      <c r="BZ178" s="914">
        <v>16</v>
      </c>
      <c r="CA178" s="914">
        <v>59</v>
      </c>
      <c r="CB178" s="911" t="s">
        <v>1325</v>
      </c>
      <c r="CC178" s="916">
        <v>3.25</v>
      </c>
      <c r="CD178" s="917">
        <v>0.6</v>
      </c>
      <c r="CE178" s="917">
        <v>2.77</v>
      </c>
      <c r="CF178" s="917">
        <v>1.55</v>
      </c>
      <c r="CG178" s="917">
        <v>1.07</v>
      </c>
      <c r="CH178" s="917">
        <v>0.75</v>
      </c>
      <c r="CI178" s="921">
        <v>0.69</v>
      </c>
      <c r="CJ178" s="911">
        <v>12</v>
      </c>
      <c r="CK178" s="911">
        <v>14</v>
      </c>
      <c r="CL178" s="911">
        <v>37</v>
      </c>
      <c r="CM178" s="911">
        <v>10</v>
      </c>
      <c r="CN178" s="911">
        <v>157</v>
      </c>
      <c r="CO178" s="911">
        <v>415</v>
      </c>
      <c r="CP178" s="911">
        <v>78</v>
      </c>
      <c r="CQ178" s="926">
        <v>0.8945638278947039</v>
      </c>
      <c r="CR178" s="926">
        <v>0.39091373687500475</v>
      </c>
      <c r="CS178" s="926">
        <v>1.3738617016329291</v>
      </c>
      <c r="CT178" s="926">
        <v>1.0980427456230097</v>
      </c>
      <c r="CU178" s="926">
        <v>1.6870112080085793</v>
      </c>
      <c r="CV178" s="926">
        <v>0.75122732160997685</v>
      </c>
      <c r="CW178" s="926">
        <v>0.96996577654919025</v>
      </c>
      <c r="CX178" s="922" t="s">
        <v>878</v>
      </c>
      <c r="CY178" s="923" t="s">
        <v>1471</v>
      </c>
      <c r="CZ178" s="1011" t="s">
        <v>1471</v>
      </c>
      <c r="DA178" s="1011" t="s">
        <v>1471</v>
      </c>
      <c r="DB178" s="922" t="s">
        <v>878</v>
      </c>
      <c r="DC178" s="923" t="s">
        <v>1471</v>
      </c>
      <c r="DD178" s="1016" t="s">
        <v>1471</v>
      </c>
      <c r="DE178" s="1016" t="s">
        <v>1471</v>
      </c>
      <c r="DF178" s="922" t="s">
        <v>878</v>
      </c>
      <c r="DG178" s="923" t="s">
        <v>1471</v>
      </c>
      <c r="DH178" s="922" t="s">
        <v>878</v>
      </c>
      <c r="DI178" s="924" t="s">
        <v>1471</v>
      </c>
    </row>
    <row r="179" spans="1:113" ht="12.75" customHeight="1">
      <c r="A179" s="952" t="s">
        <v>194</v>
      </c>
      <c r="B179" s="910" t="s">
        <v>776</v>
      </c>
      <c r="C179" s="910"/>
      <c r="D179" s="911">
        <v>71</v>
      </c>
      <c r="E179" s="911">
        <v>196</v>
      </c>
      <c r="F179" s="911">
        <v>921</v>
      </c>
      <c r="G179" s="911">
        <v>53</v>
      </c>
      <c r="H179" s="911">
        <v>495</v>
      </c>
      <c r="I179" s="911">
        <v>1558</v>
      </c>
      <c r="J179" s="911">
        <v>98</v>
      </c>
      <c r="K179" s="926">
        <v>1.6927917606902718</v>
      </c>
      <c r="L179" s="926">
        <v>0.57501944934509175</v>
      </c>
      <c r="M179" s="926">
        <v>1.4461683289213858</v>
      </c>
      <c r="N179" s="926">
        <v>0.70678863383620893</v>
      </c>
      <c r="O179" s="912">
        <v>0.86398159039010214</v>
      </c>
      <c r="P179" s="927">
        <v>1.1911483248673913</v>
      </c>
      <c r="Q179" s="912">
        <v>0.75550710338851279</v>
      </c>
      <c r="R179" s="911" t="s">
        <v>1325</v>
      </c>
      <c r="S179" s="914">
        <v>17</v>
      </c>
      <c r="T179" s="914">
        <v>41</v>
      </c>
      <c r="U179" s="911" t="s">
        <v>1325</v>
      </c>
      <c r="V179" s="914">
        <v>27</v>
      </c>
      <c r="W179" s="914">
        <v>148</v>
      </c>
      <c r="X179" s="911" t="s">
        <v>1325</v>
      </c>
      <c r="Y179" s="916">
        <v>0.3</v>
      </c>
      <c r="Z179" s="917">
        <v>0.63</v>
      </c>
      <c r="AA179" s="917">
        <v>0.79</v>
      </c>
      <c r="AB179" s="917">
        <v>0.17</v>
      </c>
      <c r="AC179" s="917">
        <v>0.56000000000000005</v>
      </c>
      <c r="AD179" s="917">
        <v>2.15</v>
      </c>
      <c r="AE179" s="918">
        <v>0.48</v>
      </c>
      <c r="AF179" s="911" t="s">
        <v>1325</v>
      </c>
      <c r="AG179" s="914">
        <v>38</v>
      </c>
      <c r="AH179" s="914">
        <v>88</v>
      </c>
      <c r="AI179" s="911" t="s">
        <v>1325</v>
      </c>
      <c r="AJ179" s="914">
        <v>66</v>
      </c>
      <c r="AK179" s="914">
        <v>186</v>
      </c>
      <c r="AL179" s="920">
        <v>20</v>
      </c>
      <c r="AM179" s="916">
        <v>1.1200000000000001</v>
      </c>
      <c r="AN179" s="917">
        <v>0.9</v>
      </c>
      <c r="AO179" s="917">
        <v>1.07</v>
      </c>
      <c r="AP179" s="917">
        <v>0.52</v>
      </c>
      <c r="AQ179" s="917">
        <v>0.92</v>
      </c>
      <c r="AR179" s="917">
        <v>1.02</v>
      </c>
      <c r="AS179" s="918">
        <v>1.26</v>
      </c>
      <c r="AT179" s="911" t="s">
        <v>1325</v>
      </c>
      <c r="AU179" s="911" t="s">
        <v>1325</v>
      </c>
      <c r="AV179" s="914">
        <v>83</v>
      </c>
      <c r="AW179" s="911" t="s">
        <v>1325</v>
      </c>
      <c r="AX179" s="914">
        <v>21</v>
      </c>
      <c r="AY179" s="914">
        <v>75</v>
      </c>
      <c r="AZ179" s="911" t="s">
        <v>1325</v>
      </c>
      <c r="BA179" s="916">
        <v>3.07</v>
      </c>
      <c r="BB179" s="917">
        <v>0.12</v>
      </c>
      <c r="BC179" s="917">
        <v>2.92</v>
      </c>
      <c r="BD179" s="917">
        <v>0.56000000000000005</v>
      </c>
      <c r="BE179" s="917">
        <v>0.75</v>
      </c>
      <c r="BF179" s="917">
        <v>1.23</v>
      </c>
      <c r="BG179" s="921">
        <v>0.31</v>
      </c>
      <c r="BH179" s="911">
        <v>16</v>
      </c>
      <c r="BI179" s="911">
        <v>22</v>
      </c>
      <c r="BJ179" s="911">
        <v>188</v>
      </c>
      <c r="BK179" s="911" t="s">
        <v>1325</v>
      </c>
      <c r="BL179" s="911">
        <v>85</v>
      </c>
      <c r="BM179" s="911">
        <v>417</v>
      </c>
      <c r="BN179" s="911">
        <v>23</v>
      </c>
      <c r="BO179" s="926">
        <v>1.6200538433584368</v>
      </c>
      <c r="BP179" s="926">
        <v>0.26819228162589398</v>
      </c>
      <c r="BQ179" s="926">
        <v>1.2438840312193169</v>
      </c>
      <c r="BR179" s="926">
        <v>0.33896933153049752</v>
      </c>
      <c r="BS179" s="926">
        <v>0.59373327217058092</v>
      </c>
      <c r="BT179" s="926">
        <v>1.7552589666163065</v>
      </c>
      <c r="BU179" s="926">
        <v>0.75374379886076903</v>
      </c>
      <c r="BV179" s="911" t="s">
        <v>1325</v>
      </c>
      <c r="BW179" s="914">
        <v>16</v>
      </c>
      <c r="BX179" s="914">
        <v>39</v>
      </c>
      <c r="BY179" s="911" t="s">
        <v>1325</v>
      </c>
      <c r="BZ179" s="914">
        <v>14</v>
      </c>
      <c r="CA179" s="914">
        <v>61</v>
      </c>
      <c r="CB179" s="911" t="s">
        <v>1325</v>
      </c>
      <c r="CC179" s="916">
        <v>1.23</v>
      </c>
      <c r="CD179" s="917">
        <v>1.29</v>
      </c>
      <c r="CE179" s="917">
        <v>1.61</v>
      </c>
      <c r="CF179" s="917">
        <v>0.69</v>
      </c>
      <c r="CG179" s="917">
        <v>0.6</v>
      </c>
      <c r="CH179" s="917">
        <v>1.26</v>
      </c>
      <c r="CI179" s="921">
        <v>0.6</v>
      </c>
      <c r="CJ179" s="911">
        <v>38</v>
      </c>
      <c r="CK179" s="911">
        <v>75</v>
      </c>
      <c r="CL179" s="911">
        <v>375</v>
      </c>
      <c r="CM179" s="911">
        <v>22</v>
      </c>
      <c r="CN179" s="911">
        <v>215</v>
      </c>
      <c r="CO179" s="911">
        <v>448</v>
      </c>
      <c r="CP179" s="911">
        <v>32</v>
      </c>
      <c r="CQ179" s="926">
        <v>2.7398283057323476</v>
      </c>
      <c r="CR179" s="926">
        <v>0.65923596270189677</v>
      </c>
      <c r="CS179" s="926">
        <v>1.7788988684769327</v>
      </c>
      <c r="CT179" s="926">
        <v>0.87499079016256431</v>
      </c>
      <c r="CU179" s="926">
        <v>1.1985588422908591</v>
      </c>
      <c r="CV179" s="926">
        <v>0.82409868449630419</v>
      </c>
      <c r="CW179" s="926">
        <v>0.73345398624392222</v>
      </c>
      <c r="CX179" s="922" t="s">
        <v>878</v>
      </c>
      <c r="CY179" s="923" t="s">
        <v>1471</v>
      </c>
      <c r="CZ179" s="1011" t="s">
        <v>1471</v>
      </c>
      <c r="DA179" s="1011" t="s">
        <v>1471</v>
      </c>
      <c r="DB179" s="922" t="s">
        <v>792</v>
      </c>
      <c r="DC179" s="923" t="s">
        <v>2664</v>
      </c>
      <c r="DD179" s="1016" t="s">
        <v>878</v>
      </c>
      <c r="DE179" s="1016" t="s">
        <v>792</v>
      </c>
      <c r="DF179" s="922" t="s">
        <v>878</v>
      </c>
      <c r="DG179" s="923" t="s">
        <v>1471</v>
      </c>
      <c r="DH179" s="922" t="s">
        <v>878</v>
      </c>
      <c r="DI179" s="924" t="s">
        <v>1471</v>
      </c>
    </row>
    <row r="180" spans="1:113">
      <c r="A180" s="952" t="s">
        <v>475</v>
      </c>
      <c r="B180" s="910" t="s">
        <v>816</v>
      </c>
      <c r="C180" s="910"/>
      <c r="D180" s="911" t="s">
        <v>1325</v>
      </c>
      <c r="E180" s="911" t="s">
        <v>1325</v>
      </c>
      <c r="F180" s="911" t="s">
        <v>1325</v>
      </c>
      <c r="G180" s="911" t="s">
        <v>1325</v>
      </c>
      <c r="H180" s="911" t="s">
        <v>1325</v>
      </c>
      <c r="I180" s="911">
        <v>21</v>
      </c>
      <c r="J180" s="911" t="s">
        <v>1325</v>
      </c>
      <c r="K180" s="926"/>
      <c r="L180" s="926"/>
      <c r="M180" s="926"/>
      <c r="N180" s="926"/>
      <c r="O180" s="912">
        <v>4.3913396635970141</v>
      </c>
      <c r="P180" s="927">
        <v>0.43100997227213783</v>
      </c>
      <c r="Q180" s="912"/>
      <c r="R180" s="911" t="s">
        <v>1325</v>
      </c>
      <c r="S180" s="911" t="s">
        <v>1325</v>
      </c>
      <c r="T180" s="911" t="s">
        <v>1325</v>
      </c>
      <c r="U180" s="911" t="s">
        <v>1325</v>
      </c>
      <c r="V180" s="911" t="s">
        <v>1325</v>
      </c>
      <c r="W180" s="911" t="s">
        <v>1325</v>
      </c>
      <c r="X180" s="911" t="s">
        <v>1325</v>
      </c>
      <c r="Y180" s="916"/>
      <c r="Z180" s="917"/>
      <c r="AA180" s="917"/>
      <c r="AB180" s="917"/>
      <c r="AC180" s="917">
        <v>22.68</v>
      </c>
      <c r="AD180" s="917">
        <v>0.12</v>
      </c>
      <c r="AE180" s="918"/>
      <c r="AF180" s="911" t="s">
        <v>1325</v>
      </c>
      <c r="AG180" s="911" t="s">
        <v>1325</v>
      </c>
      <c r="AH180" s="911" t="s">
        <v>1325</v>
      </c>
      <c r="AI180" s="911" t="s">
        <v>1325</v>
      </c>
      <c r="AJ180" s="911" t="s">
        <v>1325</v>
      </c>
      <c r="AK180" s="911" t="s">
        <v>1325</v>
      </c>
      <c r="AL180" s="911" t="s">
        <v>1325</v>
      </c>
      <c r="AM180" s="916"/>
      <c r="AN180" s="917"/>
      <c r="AO180" s="917"/>
      <c r="AP180" s="917"/>
      <c r="AQ180" s="917">
        <v>0</v>
      </c>
      <c r="AR180" s="917">
        <v>2.38</v>
      </c>
      <c r="AS180" s="918"/>
      <c r="AT180" s="911" t="s">
        <v>1325</v>
      </c>
      <c r="AU180" s="911" t="s">
        <v>1325</v>
      </c>
      <c r="AV180" s="911" t="s">
        <v>1325</v>
      </c>
      <c r="AW180" s="911" t="s">
        <v>1325</v>
      </c>
      <c r="AX180" s="911" t="s">
        <v>1325</v>
      </c>
      <c r="AY180" s="911" t="s">
        <v>1325</v>
      </c>
      <c r="AZ180" s="911" t="s">
        <v>1325</v>
      </c>
      <c r="BA180" s="916"/>
      <c r="BB180" s="917"/>
      <c r="BC180" s="917"/>
      <c r="BD180" s="917"/>
      <c r="BE180" s="917">
        <v>0</v>
      </c>
      <c r="BF180" s="917">
        <v>0</v>
      </c>
      <c r="BG180" s="921"/>
      <c r="BH180" s="911" t="s">
        <v>1325</v>
      </c>
      <c r="BI180" s="911" t="s">
        <v>1325</v>
      </c>
      <c r="BJ180" s="911" t="s">
        <v>1325</v>
      </c>
      <c r="BK180" s="911" t="s">
        <v>1325</v>
      </c>
      <c r="BL180" s="911" t="s">
        <v>1325</v>
      </c>
      <c r="BM180" s="911" t="s">
        <v>1325</v>
      </c>
      <c r="BN180" s="911" t="s">
        <v>1325</v>
      </c>
      <c r="BO180" s="926"/>
      <c r="BP180" s="926"/>
      <c r="BQ180" s="926"/>
      <c r="BR180" s="926"/>
      <c r="BS180" s="927">
        <v>0</v>
      </c>
      <c r="BT180" s="927">
        <v>0</v>
      </c>
      <c r="BU180" s="926"/>
      <c r="BV180" s="911" t="s">
        <v>1325</v>
      </c>
      <c r="BW180" s="911" t="s">
        <v>1325</v>
      </c>
      <c r="BX180" s="911" t="s">
        <v>1325</v>
      </c>
      <c r="BY180" s="911" t="s">
        <v>1325</v>
      </c>
      <c r="BZ180" s="911" t="s">
        <v>1325</v>
      </c>
      <c r="CA180" s="911" t="s">
        <v>1325</v>
      </c>
      <c r="CB180" s="911" t="s">
        <v>1325</v>
      </c>
      <c r="CC180" s="916"/>
      <c r="CD180" s="917"/>
      <c r="CE180" s="917"/>
      <c r="CF180" s="917"/>
      <c r="CG180" s="917">
        <v>0</v>
      </c>
      <c r="CH180" s="917">
        <v>1.2</v>
      </c>
      <c r="CI180" s="921"/>
      <c r="CJ180" s="911" t="s">
        <v>1325</v>
      </c>
      <c r="CK180" s="911" t="s">
        <v>1325</v>
      </c>
      <c r="CL180" s="911" t="s">
        <v>1325</v>
      </c>
      <c r="CM180" s="911" t="s">
        <v>1325</v>
      </c>
      <c r="CN180" s="911" t="s">
        <v>1325</v>
      </c>
      <c r="CO180" s="911">
        <v>12</v>
      </c>
      <c r="CP180" s="911" t="s">
        <v>1325</v>
      </c>
      <c r="CQ180" s="926"/>
      <c r="CR180" s="926"/>
      <c r="CS180" s="926"/>
      <c r="CT180" s="926"/>
      <c r="CU180" s="926">
        <v>2.6962156348499065</v>
      </c>
      <c r="CV180" s="926">
        <v>0.51057631087580779</v>
      </c>
      <c r="CW180" s="926"/>
      <c r="CX180" s="922" t="s">
        <v>878</v>
      </c>
      <c r="CY180" s="923" t="s">
        <v>1471</v>
      </c>
      <c r="CZ180" s="1011" t="s">
        <v>1471</v>
      </c>
      <c r="DA180" s="1011" t="s">
        <v>1471</v>
      </c>
      <c r="DB180" s="922" t="s">
        <v>878</v>
      </c>
      <c r="DC180" s="923" t="s">
        <v>1471</v>
      </c>
      <c r="DD180" s="1016" t="s">
        <v>1471</v>
      </c>
      <c r="DE180" s="1016" t="s">
        <v>1471</v>
      </c>
      <c r="DF180" s="922" t="s">
        <v>878</v>
      </c>
      <c r="DG180" s="923" t="s">
        <v>1471</v>
      </c>
      <c r="DH180" s="922" t="s">
        <v>878</v>
      </c>
      <c r="DI180" s="924" t="s">
        <v>1471</v>
      </c>
    </row>
    <row r="181" spans="1:113">
      <c r="A181" s="952" t="s">
        <v>138</v>
      </c>
      <c r="B181" s="910" t="s">
        <v>712</v>
      </c>
      <c r="C181" s="910"/>
      <c r="D181" s="911" t="s">
        <v>1325</v>
      </c>
      <c r="E181" s="911">
        <v>25</v>
      </c>
      <c r="F181" s="911">
        <v>109</v>
      </c>
      <c r="G181" s="911" t="s">
        <v>1325</v>
      </c>
      <c r="H181" s="911">
        <v>99</v>
      </c>
      <c r="I181" s="911">
        <v>268</v>
      </c>
      <c r="J181" s="911">
        <v>94</v>
      </c>
      <c r="K181" s="926">
        <v>1.7301582157169513</v>
      </c>
      <c r="L181" s="926">
        <v>0.43163548535048807</v>
      </c>
      <c r="M181" s="926">
        <v>2.0079220310810735</v>
      </c>
      <c r="N181" s="926">
        <v>1.0462749199841108</v>
      </c>
      <c r="O181" s="912">
        <v>1.4460718424651777</v>
      </c>
      <c r="P181" s="927">
        <v>0.72122192074643732</v>
      </c>
      <c r="Q181" s="912">
        <v>1.000916347564053</v>
      </c>
      <c r="R181" s="911" t="s">
        <v>1325</v>
      </c>
      <c r="S181" s="911" t="s">
        <v>1325</v>
      </c>
      <c r="T181" s="911" t="s">
        <v>1325</v>
      </c>
      <c r="U181" s="911" t="s">
        <v>1325</v>
      </c>
      <c r="V181" s="914">
        <v>13</v>
      </c>
      <c r="W181" s="914">
        <v>32</v>
      </c>
      <c r="X181" s="911" t="s">
        <v>1325</v>
      </c>
      <c r="Y181" s="916">
        <v>0</v>
      </c>
      <c r="Z181" s="917">
        <v>0.64</v>
      </c>
      <c r="AA181" s="917">
        <v>1.47</v>
      </c>
      <c r="AB181" s="917">
        <v>0</v>
      </c>
      <c r="AC181" s="917">
        <v>1.87</v>
      </c>
      <c r="AD181" s="917">
        <v>0.86</v>
      </c>
      <c r="AE181" s="918">
        <v>0.18</v>
      </c>
      <c r="AF181" s="911" t="s">
        <v>1325</v>
      </c>
      <c r="AG181" s="911" t="s">
        <v>1325</v>
      </c>
      <c r="AH181" s="911" t="s">
        <v>1325</v>
      </c>
      <c r="AI181" s="911" t="s">
        <v>1325</v>
      </c>
      <c r="AJ181" s="911" t="s">
        <v>1325</v>
      </c>
      <c r="AK181" s="914">
        <v>40</v>
      </c>
      <c r="AL181" s="920">
        <v>10</v>
      </c>
      <c r="AM181" s="916">
        <v>4.75</v>
      </c>
      <c r="AN181" s="917">
        <v>0.69</v>
      </c>
      <c r="AO181" s="917">
        <v>0.83</v>
      </c>
      <c r="AP181" s="917">
        <v>0</v>
      </c>
      <c r="AQ181" s="917">
        <v>0.93</v>
      </c>
      <c r="AR181" s="917">
        <v>1.03</v>
      </c>
      <c r="AS181" s="918">
        <v>0.83</v>
      </c>
      <c r="AT181" s="911" t="s">
        <v>1325</v>
      </c>
      <c r="AU181" s="911" t="s">
        <v>1325</v>
      </c>
      <c r="AV181" s="911" t="s">
        <v>1325</v>
      </c>
      <c r="AW181" s="911" t="s">
        <v>1325</v>
      </c>
      <c r="AX181" s="911" t="s">
        <v>1325</v>
      </c>
      <c r="AY181" s="911" t="s">
        <v>1325</v>
      </c>
      <c r="AZ181" s="911" t="s">
        <v>1325</v>
      </c>
      <c r="BA181" s="916">
        <v>0</v>
      </c>
      <c r="BB181" s="917">
        <v>0</v>
      </c>
      <c r="BC181" s="917">
        <v>5.07</v>
      </c>
      <c r="BD181" s="917">
        <v>0</v>
      </c>
      <c r="BE181" s="917">
        <v>1.95</v>
      </c>
      <c r="BF181" s="917">
        <v>0.44</v>
      </c>
      <c r="BG181" s="921">
        <v>1.32</v>
      </c>
      <c r="BH181" s="911" t="s">
        <v>1325</v>
      </c>
      <c r="BI181" s="911" t="s">
        <v>1325</v>
      </c>
      <c r="BJ181" s="911">
        <v>18</v>
      </c>
      <c r="BK181" s="911" t="s">
        <v>1325</v>
      </c>
      <c r="BL181" s="911">
        <v>16</v>
      </c>
      <c r="BM181" s="911">
        <v>71</v>
      </c>
      <c r="BN181" s="911">
        <v>28</v>
      </c>
      <c r="BO181" s="926">
        <v>2.6059028231289449</v>
      </c>
      <c r="BP181" s="926">
        <v>0.22751059933181275</v>
      </c>
      <c r="BQ181" s="926">
        <v>1.4431748944002776</v>
      </c>
      <c r="BR181" s="926">
        <v>0</v>
      </c>
      <c r="BS181" s="926">
        <v>0.94089003935374571</v>
      </c>
      <c r="BT181" s="926">
        <v>1.0414254462250083</v>
      </c>
      <c r="BU181" s="926">
        <v>1.3620431045603958</v>
      </c>
      <c r="BV181" s="911" t="s">
        <v>1325</v>
      </c>
      <c r="BW181" s="911" t="s">
        <v>1325</v>
      </c>
      <c r="BX181" s="911" t="s">
        <v>1325</v>
      </c>
      <c r="BY181" s="911" t="s">
        <v>1325</v>
      </c>
      <c r="BZ181" s="911" t="s">
        <v>1325</v>
      </c>
      <c r="CA181" s="911" t="s">
        <v>1325</v>
      </c>
      <c r="CB181" s="911" t="s">
        <v>1325</v>
      </c>
      <c r="CC181" s="916">
        <v>0</v>
      </c>
      <c r="CD181" s="917">
        <v>0.94</v>
      </c>
      <c r="CE181" s="917">
        <v>5.58</v>
      </c>
      <c r="CF181" s="917">
        <v>0</v>
      </c>
      <c r="CG181" s="917">
        <v>1.57</v>
      </c>
      <c r="CH181" s="917">
        <v>0.46</v>
      </c>
      <c r="CI181" s="921">
        <v>0.54</v>
      </c>
      <c r="CJ181" s="911" t="s">
        <v>1325</v>
      </c>
      <c r="CK181" s="911">
        <v>10</v>
      </c>
      <c r="CL181" s="911">
        <v>53</v>
      </c>
      <c r="CM181" s="911" t="s">
        <v>1325</v>
      </c>
      <c r="CN181" s="911">
        <v>39</v>
      </c>
      <c r="CO181" s="911">
        <v>71</v>
      </c>
      <c r="CP181" s="911">
        <v>39</v>
      </c>
      <c r="CQ181" s="926">
        <v>1.6980607906472822</v>
      </c>
      <c r="CR181" s="926">
        <v>0.51162884106554174</v>
      </c>
      <c r="CS181" s="926">
        <v>2.9979898941952254</v>
      </c>
      <c r="CT181" s="926">
        <v>1.8637439705723202</v>
      </c>
      <c r="CU181" s="926">
        <v>1.7890346934359436</v>
      </c>
      <c r="CV181" s="926">
        <v>0.46148386360946686</v>
      </c>
      <c r="CW181" s="926">
        <v>1.243188873008179</v>
      </c>
      <c r="CX181" s="922" t="s">
        <v>878</v>
      </c>
      <c r="CY181" s="923" t="s">
        <v>1471</v>
      </c>
      <c r="CZ181" s="1011" t="s">
        <v>1471</v>
      </c>
      <c r="DA181" s="1011" t="s">
        <v>1471</v>
      </c>
      <c r="DB181" s="922" t="s">
        <v>792</v>
      </c>
      <c r="DC181" s="923" t="s">
        <v>1476</v>
      </c>
      <c r="DD181" s="1016" t="s">
        <v>878</v>
      </c>
      <c r="DE181" s="1016" t="s">
        <v>792</v>
      </c>
      <c r="DF181" s="922" t="s">
        <v>878</v>
      </c>
      <c r="DG181" s="923" t="s">
        <v>1471</v>
      </c>
      <c r="DH181" s="922" t="s">
        <v>878</v>
      </c>
      <c r="DI181" s="924" t="s">
        <v>1471</v>
      </c>
    </row>
    <row r="182" spans="1:113">
      <c r="A182" s="952" t="s">
        <v>190</v>
      </c>
      <c r="B182" s="910" t="s">
        <v>774</v>
      </c>
      <c r="C182" s="910"/>
      <c r="D182" s="911">
        <v>16</v>
      </c>
      <c r="E182" s="911">
        <v>13</v>
      </c>
      <c r="F182" s="911">
        <v>17</v>
      </c>
      <c r="G182" s="911" t="s">
        <v>1325</v>
      </c>
      <c r="H182" s="911">
        <v>118</v>
      </c>
      <c r="I182" s="911">
        <v>710</v>
      </c>
      <c r="J182" s="911">
        <v>77</v>
      </c>
      <c r="K182" s="926">
        <v>1.8263379064053156</v>
      </c>
      <c r="L182" s="926">
        <v>0.69959380952857819</v>
      </c>
      <c r="M182" s="926">
        <v>1.7832014869952599</v>
      </c>
      <c r="N182" s="926">
        <v>1.0310919725501004</v>
      </c>
      <c r="O182" s="912">
        <v>0.95484548969487948</v>
      </c>
      <c r="P182" s="927">
        <v>0.92477172330037827</v>
      </c>
      <c r="Q182" s="912">
        <v>1.0376229619973352</v>
      </c>
      <c r="R182" s="911" t="s">
        <v>1325</v>
      </c>
      <c r="S182" s="911" t="s">
        <v>1325</v>
      </c>
      <c r="T182" s="911" t="s">
        <v>1325</v>
      </c>
      <c r="U182" s="911" t="s">
        <v>1325</v>
      </c>
      <c r="V182" s="911" t="s">
        <v>1325</v>
      </c>
      <c r="W182" s="914">
        <v>60</v>
      </c>
      <c r="X182" s="911" t="s">
        <v>1325</v>
      </c>
      <c r="Y182" s="916">
        <v>1.44</v>
      </c>
      <c r="Z182" s="917">
        <v>1.44</v>
      </c>
      <c r="AA182" s="917">
        <v>0</v>
      </c>
      <c r="AB182" s="917">
        <v>3.34</v>
      </c>
      <c r="AC182" s="917">
        <v>0.68</v>
      </c>
      <c r="AD182" s="917">
        <v>1.0900000000000001</v>
      </c>
      <c r="AE182" s="918">
        <v>1.4</v>
      </c>
      <c r="AF182" s="911" t="s">
        <v>1325</v>
      </c>
      <c r="AG182" s="911" t="s">
        <v>1325</v>
      </c>
      <c r="AH182" s="911" t="s">
        <v>1325</v>
      </c>
      <c r="AI182" s="911" t="s">
        <v>1325</v>
      </c>
      <c r="AJ182" s="914">
        <v>10</v>
      </c>
      <c r="AK182" s="914">
        <v>107</v>
      </c>
      <c r="AL182" s="911" t="s">
        <v>1325</v>
      </c>
      <c r="AM182" s="916">
        <v>0</v>
      </c>
      <c r="AN182" s="917">
        <v>1.43</v>
      </c>
      <c r="AO182" s="917">
        <v>0</v>
      </c>
      <c r="AP182" s="917">
        <v>0</v>
      </c>
      <c r="AQ182" s="917">
        <v>0.63</v>
      </c>
      <c r="AR182" s="917">
        <v>1.77</v>
      </c>
      <c r="AS182" s="918">
        <v>0.66</v>
      </c>
      <c r="AT182" s="911" t="s">
        <v>1325</v>
      </c>
      <c r="AU182" s="911" t="s">
        <v>1325</v>
      </c>
      <c r="AV182" s="911" t="s">
        <v>1325</v>
      </c>
      <c r="AW182" s="911" t="s">
        <v>1325</v>
      </c>
      <c r="AX182" s="911" t="s">
        <v>1325</v>
      </c>
      <c r="AY182" s="914">
        <v>21</v>
      </c>
      <c r="AZ182" s="911" t="s">
        <v>1325</v>
      </c>
      <c r="BA182" s="916">
        <v>2.98</v>
      </c>
      <c r="BB182" s="917">
        <v>1.46</v>
      </c>
      <c r="BC182" s="917">
        <v>6.48</v>
      </c>
      <c r="BD182" s="917">
        <v>6.99</v>
      </c>
      <c r="BE182" s="917">
        <v>0.56999999999999995</v>
      </c>
      <c r="BF182" s="917">
        <v>0.54</v>
      </c>
      <c r="BG182" s="921">
        <v>0</v>
      </c>
      <c r="BH182" s="911" t="s">
        <v>1325</v>
      </c>
      <c r="BI182" s="911" t="s">
        <v>1325</v>
      </c>
      <c r="BJ182" s="911" t="s">
        <v>1325</v>
      </c>
      <c r="BK182" s="911" t="s">
        <v>1325</v>
      </c>
      <c r="BL182" s="911">
        <v>19</v>
      </c>
      <c r="BM182" s="911">
        <v>152</v>
      </c>
      <c r="BN182" s="911">
        <v>16</v>
      </c>
      <c r="BO182" s="926">
        <v>1.7348875764214358</v>
      </c>
      <c r="BP182" s="926">
        <v>0.26433027236374057</v>
      </c>
      <c r="BQ182" s="926">
        <v>2.1636102476828865</v>
      </c>
      <c r="BR182" s="926">
        <v>1.3112448910360026</v>
      </c>
      <c r="BS182" s="926">
        <v>0.74515765052598648</v>
      </c>
      <c r="BT182" s="926">
        <v>1.1290438941279701</v>
      </c>
      <c r="BU182" s="926">
        <v>1.098270975533681</v>
      </c>
      <c r="BV182" s="911" t="s">
        <v>1325</v>
      </c>
      <c r="BW182" s="911" t="s">
        <v>1325</v>
      </c>
      <c r="BX182" s="911" t="s">
        <v>1325</v>
      </c>
      <c r="BY182" s="911" t="s">
        <v>1325</v>
      </c>
      <c r="BZ182" s="911" t="s">
        <v>1325</v>
      </c>
      <c r="CA182" s="914">
        <v>33</v>
      </c>
      <c r="CB182" s="911" t="s">
        <v>1325</v>
      </c>
      <c r="CC182" s="916">
        <v>2.71</v>
      </c>
      <c r="CD182" s="917">
        <v>2.94</v>
      </c>
      <c r="CE182" s="917">
        <v>0</v>
      </c>
      <c r="CF182" s="917">
        <v>0</v>
      </c>
      <c r="CG182" s="917">
        <v>0.52</v>
      </c>
      <c r="CH182" s="917">
        <v>1.1399999999999999</v>
      </c>
      <c r="CI182" s="921">
        <v>0.61</v>
      </c>
      <c r="CJ182" s="911" t="s">
        <v>1325</v>
      </c>
      <c r="CK182" s="911" t="s">
        <v>1325</v>
      </c>
      <c r="CL182" s="911" t="s">
        <v>1325</v>
      </c>
      <c r="CM182" s="911" t="s">
        <v>1325</v>
      </c>
      <c r="CN182" s="911">
        <v>67</v>
      </c>
      <c r="CO182" s="911">
        <v>285</v>
      </c>
      <c r="CP182" s="911">
        <v>32</v>
      </c>
      <c r="CQ182" s="926">
        <v>2.153242047225163</v>
      </c>
      <c r="CR182" s="926">
        <v>0.12094132151779363</v>
      </c>
      <c r="CS182" s="926">
        <v>1.9864409930856939</v>
      </c>
      <c r="CT182" s="926">
        <v>0.60239419635056124</v>
      </c>
      <c r="CU182" s="926">
        <v>1.3901264089485408</v>
      </c>
      <c r="CV182" s="926">
        <v>0.8106990603141514</v>
      </c>
      <c r="CW182" s="926">
        <v>1.010017134297994</v>
      </c>
      <c r="CX182" s="922" t="s">
        <v>878</v>
      </c>
      <c r="CY182" s="923" t="s">
        <v>1471</v>
      </c>
      <c r="CZ182" s="1011" t="s">
        <v>1471</v>
      </c>
      <c r="DA182" s="1011" t="s">
        <v>1471</v>
      </c>
      <c r="DB182" s="922" t="s">
        <v>878</v>
      </c>
      <c r="DC182" s="923" t="s">
        <v>1471</v>
      </c>
      <c r="DD182" s="1016" t="s">
        <v>1471</v>
      </c>
      <c r="DE182" s="1016" t="s">
        <v>1471</v>
      </c>
      <c r="DF182" s="922" t="s">
        <v>878</v>
      </c>
      <c r="DG182" s="923" t="s">
        <v>1471</v>
      </c>
      <c r="DH182" s="922" t="s">
        <v>878</v>
      </c>
      <c r="DI182" s="924" t="s">
        <v>1471</v>
      </c>
    </row>
    <row r="183" spans="1:113">
      <c r="A183" s="952" t="s">
        <v>309</v>
      </c>
      <c r="B183" s="910" t="s">
        <v>578</v>
      </c>
      <c r="C183" s="910"/>
      <c r="D183" s="911" t="s">
        <v>1325</v>
      </c>
      <c r="E183" s="911" t="s">
        <v>1325</v>
      </c>
      <c r="F183" s="911" t="s">
        <v>1325</v>
      </c>
      <c r="G183" s="911" t="s">
        <v>1325</v>
      </c>
      <c r="H183" s="911" t="s">
        <v>1325</v>
      </c>
      <c r="I183" s="911">
        <v>115</v>
      </c>
      <c r="J183" s="911">
        <v>14</v>
      </c>
      <c r="K183" s="926">
        <v>2.0210549448652091</v>
      </c>
      <c r="L183" s="926">
        <v>0.63742267511154471</v>
      </c>
      <c r="M183" s="926">
        <v>0</v>
      </c>
      <c r="N183" s="926">
        <v>1.1965075739975926</v>
      </c>
      <c r="O183" s="912">
        <v>0.68216385550770176</v>
      </c>
      <c r="P183" s="927">
        <v>1.4348851834581084</v>
      </c>
      <c r="Q183" s="912">
        <v>1.4079917114598659</v>
      </c>
      <c r="R183" s="911" t="s">
        <v>1325</v>
      </c>
      <c r="S183" s="911" t="s">
        <v>1325</v>
      </c>
      <c r="T183" s="911" t="s">
        <v>1325</v>
      </c>
      <c r="U183" s="911" t="s">
        <v>1325</v>
      </c>
      <c r="V183" s="911" t="s">
        <v>1325</v>
      </c>
      <c r="W183" s="914">
        <v>15</v>
      </c>
      <c r="X183" s="911" t="s">
        <v>1325</v>
      </c>
      <c r="Y183" s="916">
        <v>0</v>
      </c>
      <c r="Z183" s="917">
        <v>0</v>
      </c>
      <c r="AA183" s="917">
        <v>0</v>
      </c>
      <c r="AB183" s="917">
        <v>0</v>
      </c>
      <c r="AC183" s="917">
        <v>1.03</v>
      </c>
      <c r="AD183" s="917">
        <v>1.94</v>
      </c>
      <c r="AE183" s="918">
        <v>0.81</v>
      </c>
      <c r="AF183" s="911" t="s">
        <v>1325</v>
      </c>
      <c r="AG183" s="911" t="s">
        <v>1325</v>
      </c>
      <c r="AH183" s="911" t="s">
        <v>1325</v>
      </c>
      <c r="AI183" s="911" t="s">
        <v>1325</v>
      </c>
      <c r="AJ183" s="911" t="s">
        <v>1325</v>
      </c>
      <c r="AK183" s="914">
        <v>27</v>
      </c>
      <c r="AL183" s="911" t="s">
        <v>1325</v>
      </c>
      <c r="AM183" s="916">
        <v>0</v>
      </c>
      <c r="AN183" s="917">
        <v>1.07</v>
      </c>
      <c r="AO183" s="917">
        <v>0</v>
      </c>
      <c r="AP183" s="917">
        <v>3.99</v>
      </c>
      <c r="AQ183" s="917">
        <v>1.25</v>
      </c>
      <c r="AR183" s="917">
        <v>0.74</v>
      </c>
      <c r="AS183" s="918">
        <v>2.04</v>
      </c>
      <c r="AT183" s="911" t="s">
        <v>1325</v>
      </c>
      <c r="AU183" s="911" t="s">
        <v>1325</v>
      </c>
      <c r="AV183" s="911" t="s">
        <v>1325</v>
      </c>
      <c r="AW183" s="911" t="s">
        <v>1325</v>
      </c>
      <c r="AX183" s="911" t="s">
        <v>1325</v>
      </c>
      <c r="AY183" s="911" t="s">
        <v>1325</v>
      </c>
      <c r="AZ183" s="911" t="s">
        <v>1325</v>
      </c>
      <c r="BA183" s="916">
        <v>0</v>
      </c>
      <c r="BB183" s="917">
        <v>0</v>
      </c>
      <c r="BC183" s="917">
        <v>0</v>
      </c>
      <c r="BD183" s="917">
        <v>0</v>
      </c>
      <c r="BE183" s="917">
        <v>0</v>
      </c>
      <c r="BF183" s="917">
        <v>0</v>
      </c>
      <c r="BG183" s="921">
        <v>0</v>
      </c>
      <c r="BH183" s="911" t="s">
        <v>1325</v>
      </c>
      <c r="BI183" s="911" t="s">
        <v>1325</v>
      </c>
      <c r="BJ183" s="911" t="s">
        <v>1325</v>
      </c>
      <c r="BK183" s="911" t="s">
        <v>1325</v>
      </c>
      <c r="BL183" s="911" t="s">
        <v>1325</v>
      </c>
      <c r="BM183" s="911">
        <v>31</v>
      </c>
      <c r="BN183" s="911" t="s">
        <v>1325</v>
      </c>
      <c r="BO183" s="926">
        <v>4.6495538292251082</v>
      </c>
      <c r="BP183" s="926">
        <v>0.70941094783291359</v>
      </c>
      <c r="BQ183" s="926">
        <v>0</v>
      </c>
      <c r="BR183" s="926">
        <v>0</v>
      </c>
      <c r="BS183" s="926">
        <v>0</v>
      </c>
      <c r="BT183" s="926">
        <v>2.7874520339594429</v>
      </c>
      <c r="BU183" s="926">
        <v>1.3292099472366836</v>
      </c>
      <c r="BV183" s="911" t="s">
        <v>1325</v>
      </c>
      <c r="BW183" s="911" t="s">
        <v>1325</v>
      </c>
      <c r="BX183" s="911" t="s">
        <v>1325</v>
      </c>
      <c r="BY183" s="911" t="s">
        <v>1325</v>
      </c>
      <c r="BZ183" s="911" t="s">
        <v>1325</v>
      </c>
      <c r="CA183" s="911" t="s">
        <v>1325</v>
      </c>
      <c r="CB183" s="911" t="s">
        <v>1325</v>
      </c>
      <c r="CC183" s="916">
        <v>0</v>
      </c>
      <c r="CD183" s="917">
        <v>0</v>
      </c>
      <c r="CE183" s="917">
        <v>0</v>
      </c>
      <c r="CF183" s="917">
        <v>0</v>
      </c>
      <c r="CG183" s="917">
        <v>0</v>
      </c>
      <c r="CH183" s="917">
        <v>0.33</v>
      </c>
      <c r="CI183" s="921">
        <v>0</v>
      </c>
      <c r="CJ183" s="911" t="s">
        <v>1325</v>
      </c>
      <c r="CK183" s="911" t="s">
        <v>1325</v>
      </c>
      <c r="CL183" s="911" t="s">
        <v>1325</v>
      </c>
      <c r="CM183" s="911" t="s">
        <v>1325</v>
      </c>
      <c r="CN183" s="911" t="s">
        <v>1325</v>
      </c>
      <c r="CO183" s="911">
        <v>26</v>
      </c>
      <c r="CP183" s="911" t="s">
        <v>1325</v>
      </c>
      <c r="CQ183" s="926">
        <v>5.0039817097697794</v>
      </c>
      <c r="CR183" s="926">
        <v>0</v>
      </c>
      <c r="CS183" s="926">
        <v>0</v>
      </c>
      <c r="CT183" s="926">
        <v>0</v>
      </c>
      <c r="CU183" s="926">
        <v>0.51927400573670035</v>
      </c>
      <c r="CV183" s="926">
        <v>1.7959236984877132</v>
      </c>
      <c r="CW183" s="926">
        <v>1.4330325155084602</v>
      </c>
      <c r="CX183" s="922" t="s">
        <v>878</v>
      </c>
      <c r="CY183" s="923" t="s">
        <v>1471</v>
      </c>
      <c r="CZ183" s="1011" t="s">
        <v>1471</v>
      </c>
      <c r="DA183" s="1011" t="s">
        <v>1471</v>
      </c>
      <c r="DB183" s="922" t="s">
        <v>878</v>
      </c>
      <c r="DC183" s="923" t="s">
        <v>1471</v>
      </c>
      <c r="DD183" s="1016" t="s">
        <v>1471</v>
      </c>
      <c r="DE183" s="1016" t="s">
        <v>1471</v>
      </c>
      <c r="DF183" s="922" t="s">
        <v>878</v>
      </c>
      <c r="DG183" s="923" t="s">
        <v>1471</v>
      </c>
      <c r="DH183" s="922" t="s">
        <v>878</v>
      </c>
      <c r="DI183" s="924" t="s">
        <v>1471</v>
      </c>
    </row>
    <row r="184" spans="1:113">
      <c r="A184" s="952" t="s">
        <v>110</v>
      </c>
      <c r="B184" s="910" t="s">
        <v>694</v>
      </c>
      <c r="C184" s="910"/>
      <c r="D184" s="911" t="s">
        <v>1325</v>
      </c>
      <c r="E184" s="911" t="s">
        <v>1325</v>
      </c>
      <c r="F184" s="911" t="s">
        <v>1325</v>
      </c>
      <c r="G184" s="911" t="s">
        <v>1325</v>
      </c>
      <c r="H184" s="911">
        <v>36</v>
      </c>
      <c r="I184" s="911">
        <v>226</v>
      </c>
      <c r="J184" s="911">
        <v>14</v>
      </c>
      <c r="K184" s="926">
        <v>3.2420262541643661</v>
      </c>
      <c r="L184" s="926">
        <v>0</v>
      </c>
      <c r="M184" s="926">
        <v>2.5111532581400935</v>
      </c>
      <c r="N184" s="926"/>
      <c r="O184" s="912">
        <v>1.0433088180462464</v>
      </c>
      <c r="P184" s="927">
        <v>0.88430114306272667</v>
      </c>
      <c r="Q184" s="912">
        <v>0.5931339585259624</v>
      </c>
      <c r="R184" s="911" t="s">
        <v>1325</v>
      </c>
      <c r="S184" s="911" t="s">
        <v>1325</v>
      </c>
      <c r="T184" s="911" t="s">
        <v>1325</v>
      </c>
      <c r="U184" s="911" t="s">
        <v>1325</v>
      </c>
      <c r="V184" s="911" t="s">
        <v>1325</v>
      </c>
      <c r="W184" s="914">
        <v>25</v>
      </c>
      <c r="X184" s="911" t="s">
        <v>1325</v>
      </c>
      <c r="Y184" s="916">
        <v>10.57</v>
      </c>
      <c r="Z184" s="917">
        <v>0</v>
      </c>
      <c r="AA184" s="917">
        <v>0</v>
      </c>
      <c r="AB184" s="917"/>
      <c r="AC184" s="917">
        <v>0.62</v>
      </c>
      <c r="AD184" s="917">
        <v>1.84</v>
      </c>
      <c r="AE184" s="918">
        <v>0</v>
      </c>
      <c r="AF184" s="911" t="s">
        <v>1325</v>
      </c>
      <c r="AG184" s="911" t="s">
        <v>1325</v>
      </c>
      <c r="AH184" s="911" t="s">
        <v>1325</v>
      </c>
      <c r="AI184" s="911" t="s">
        <v>1325</v>
      </c>
      <c r="AJ184" s="911" t="s">
        <v>1325</v>
      </c>
      <c r="AK184" s="914">
        <v>41</v>
      </c>
      <c r="AL184" s="911" t="s">
        <v>1325</v>
      </c>
      <c r="AM184" s="916">
        <v>0</v>
      </c>
      <c r="AN184" s="917">
        <v>0</v>
      </c>
      <c r="AO184" s="917">
        <v>0</v>
      </c>
      <c r="AP184" s="917"/>
      <c r="AQ184" s="917">
        <v>1.76</v>
      </c>
      <c r="AR184" s="917">
        <v>1.4</v>
      </c>
      <c r="AS184" s="918">
        <v>0.27</v>
      </c>
      <c r="AT184" s="911" t="s">
        <v>1325</v>
      </c>
      <c r="AU184" s="911" t="s">
        <v>1325</v>
      </c>
      <c r="AV184" s="911" t="s">
        <v>1325</v>
      </c>
      <c r="AW184" s="911" t="s">
        <v>1325</v>
      </c>
      <c r="AX184" s="911" t="s">
        <v>1325</v>
      </c>
      <c r="AY184" s="911" t="s">
        <v>1325</v>
      </c>
      <c r="AZ184" s="911" t="s">
        <v>1325</v>
      </c>
      <c r="BA184" s="916">
        <v>0</v>
      </c>
      <c r="BB184" s="917">
        <v>0</v>
      </c>
      <c r="BC184" s="917">
        <v>0</v>
      </c>
      <c r="BD184" s="917"/>
      <c r="BE184" s="917">
        <v>2.66</v>
      </c>
      <c r="BF184" s="917">
        <v>1.02</v>
      </c>
      <c r="BG184" s="921">
        <v>0</v>
      </c>
      <c r="BH184" s="911" t="s">
        <v>1325</v>
      </c>
      <c r="BI184" s="911" t="s">
        <v>1325</v>
      </c>
      <c r="BJ184" s="911" t="s">
        <v>1325</v>
      </c>
      <c r="BK184" s="911" t="s">
        <v>1325</v>
      </c>
      <c r="BL184" s="911" t="s">
        <v>1325</v>
      </c>
      <c r="BM184" s="911">
        <v>43</v>
      </c>
      <c r="BN184" s="911" t="s">
        <v>1325</v>
      </c>
      <c r="BO184" s="926">
        <v>0</v>
      </c>
      <c r="BP184" s="926">
        <v>0</v>
      </c>
      <c r="BQ184" s="926">
        <v>5.9583860280925922</v>
      </c>
      <c r="BR184" s="926"/>
      <c r="BS184" s="926">
        <v>0.30484949164992209</v>
      </c>
      <c r="BT184" s="926">
        <v>1.3499299868268788</v>
      </c>
      <c r="BU184" s="926">
        <v>0.80187008490075495</v>
      </c>
      <c r="BV184" s="911" t="s">
        <v>1325</v>
      </c>
      <c r="BW184" s="911" t="s">
        <v>1325</v>
      </c>
      <c r="BX184" s="911" t="s">
        <v>1325</v>
      </c>
      <c r="BY184" s="911" t="s">
        <v>1325</v>
      </c>
      <c r="BZ184" s="911" t="s">
        <v>1325</v>
      </c>
      <c r="CA184" s="911" t="s">
        <v>1325</v>
      </c>
      <c r="CB184" s="911" t="s">
        <v>1325</v>
      </c>
      <c r="CC184" s="916">
        <v>0</v>
      </c>
      <c r="CD184" s="917">
        <v>0</v>
      </c>
      <c r="CE184" s="917">
        <v>0</v>
      </c>
      <c r="CF184" s="917"/>
      <c r="CG184" s="917">
        <v>0</v>
      </c>
      <c r="CH184" s="917">
        <v>0.21</v>
      </c>
      <c r="CI184" s="921">
        <v>0</v>
      </c>
      <c r="CJ184" s="911" t="s">
        <v>1325</v>
      </c>
      <c r="CK184" s="911" t="s">
        <v>1325</v>
      </c>
      <c r="CL184" s="911" t="s">
        <v>1325</v>
      </c>
      <c r="CM184" s="911" t="s">
        <v>1325</v>
      </c>
      <c r="CN184" s="911">
        <v>15</v>
      </c>
      <c r="CO184" s="911">
        <v>86</v>
      </c>
      <c r="CP184" s="911">
        <v>10</v>
      </c>
      <c r="CQ184" s="926">
        <v>1.8386856442130233</v>
      </c>
      <c r="CR184" s="926">
        <v>0</v>
      </c>
      <c r="CS184" s="926">
        <v>2.9629278479004277</v>
      </c>
      <c r="CT184" s="926"/>
      <c r="CU184" s="926">
        <v>0.99703195416770674</v>
      </c>
      <c r="CV184" s="926">
        <v>0.68028527379360448</v>
      </c>
      <c r="CW184" s="926">
        <v>1.0093764797156095</v>
      </c>
      <c r="CX184" s="922" t="s">
        <v>878</v>
      </c>
      <c r="CY184" s="923" t="s">
        <v>1471</v>
      </c>
      <c r="CZ184" s="1011" t="s">
        <v>1471</v>
      </c>
      <c r="DA184" s="1011" t="s">
        <v>1471</v>
      </c>
      <c r="DB184" s="922" t="s">
        <v>878</v>
      </c>
      <c r="DC184" s="923" t="s">
        <v>1471</v>
      </c>
      <c r="DD184" s="1016" t="s">
        <v>1471</v>
      </c>
      <c r="DE184" s="1016" t="s">
        <v>1471</v>
      </c>
      <c r="DF184" s="922" t="s">
        <v>878</v>
      </c>
      <c r="DG184" s="923" t="s">
        <v>1471</v>
      </c>
      <c r="DH184" s="922" t="s">
        <v>878</v>
      </c>
      <c r="DI184" s="924" t="s">
        <v>1471</v>
      </c>
    </row>
    <row r="185" spans="1:113">
      <c r="A185" s="952" t="s">
        <v>1154</v>
      </c>
      <c r="B185" s="910" t="s">
        <v>559</v>
      </c>
      <c r="C185" s="910"/>
      <c r="D185" s="911">
        <v>14</v>
      </c>
      <c r="E185" s="911">
        <v>30</v>
      </c>
      <c r="F185" s="911">
        <v>214</v>
      </c>
      <c r="G185" s="911">
        <v>31</v>
      </c>
      <c r="H185" s="911">
        <v>349</v>
      </c>
      <c r="I185" s="911">
        <v>635</v>
      </c>
      <c r="J185" s="911">
        <v>168</v>
      </c>
      <c r="K185" s="926">
        <v>1.3381056627281094</v>
      </c>
      <c r="L185" s="926">
        <v>0.41010734778313634</v>
      </c>
      <c r="M185" s="926">
        <v>1.1308354341466194</v>
      </c>
      <c r="N185" s="926">
        <v>0.54193358435997618</v>
      </c>
      <c r="O185" s="912">
        <v>0.74298372194355611</v>
      </c>
      <c r="P185" s="927">
        <v>1.4393219817425542</v>
      </c>
      <c r="Q185" s="912">
        <v>0.91630797792164909</v>
      </c>
      <c r="R185" s="911" t="s">
        <v>1325</v>
      </c>
      <c r="S185" s="911" t="s">
        <v>1325</v>
      </c>
      <c r="T185" s="914">
        <v>15</v>
      </c>
      <c r="U185" s="911" t="s">
        <v>1325</v>
      </c>
      <c r="V185" s="914">
        <v>30</v>
      </c>
      <c r="W185" s="914">
        <v>80</v>
      </c>
      <c r="X185" s="915">
        <v>11</v>
      </c>
      <c r="Y185" s="916">
        <v>0.84</v>
      </c>
      <c r="Z185" s="917">
        <v>0.61</v>
      </c>
      <c r="AA185" s="917">
        <v>0.69</v>
      </c>
      <c r="AB185" s="917">
        <v>0.77</v>
      </c>
      <c r="AC185" s="917">
        <v>0.54</v>
      </c>
      <c r="AD185" s="917">
        <v>2.0699999999999998</v>
      </c>
      <c r="AE185" s="918">
        <v>0.52</v>
      </c>
      <c r="AF185" s="911" t="s">
        <v>1325</v>
      </c>
      <c r="AG185" s="911" t="s">
        <v>1325</v>
      </c>
      <c r="AH185" s="914">
        <v>26</v>
      </c>
      <c r="AI185" s="911" t="s">
        <v>1325</v>
      </c>
      <c r="AJ185" s="914">
        <v>54</v>
      </c>
      <c r="AK185" s="914">
        <v>82</v>
      </c>
      <c r="AL185" s="920">
        <v>21</v>
      </c>
      <c r="AM185" s="916">
        <v>0</v>
      </c>
      <c r="AN185" s="917">
        <v>0.63</v>
      </c>
      <c r="AO185" s="917">
        <v>1.03</v>
      </c>
      <c r="AP185" s="917">
        <v>0.66</v>
      </c>
      <c r="AQ185" s="917">
        <v>0.9</v>
      </c>
      <c r="AR185" s="917">
        <v>1.34</v>
      </c>
      <c r="AS185" s="918">
        <v>0.86</v>
      </c>
      <c r="AT185" s="911" t="s">
        <v>1325</v>
      </c>
      <c r="AU185" s="911" t="s">
        <v>1325</v>
      </c>
      <c r="AV185" s="914">
        <v>12</v>
      </c>
      <c r="AW185" s="911" t="s">
        <v>1325</v>
      </c>
      <c r="AX185" s="914">
        <v>13</v>
      </c>
      <c r="AY185" s="914">
        <v>53</v>
      </c>
      <c r="AZ185" s="915">
        <v>18</v>
      </c>
      <c r="BA185" s="916">
        <v>3.92</v>
      </c>
      <c r="BB185" s="917">
        <v>0</v>
      </c>
      <c r="BC185" s="917">
        <v>0.82</v>
      </c>
      <c r="BD185" s="917">
        <v>0.69</v>
      </c>
      <c r="BE185" s="917">
        <v>0.33</v>
      </c>
      <c r="BF185" s="917">
        <v>1.96</v>
      </c>
      <c r="BG185" s="921">
        <v>1.33</v>
      </c>
      <c r="BH185" s="911" t="s">
        <v>1325</v>
      </c>
      <c r="BI185" s="911" t="s">
        <v>1325</v>
      </c>
      <c r="BJ185" s="911">
        <v>55</v>
      </c>
      <c r="BK185" s="911" t="s">
        <v>1325</v>
      </c>
      <c r="BL185" s="911">
        <v>62</v>
      </c>
      <c r="BM185" s="911">
        <v>173</v>
      </c>
      <c r="BN185" s="911">
        <v>48</v>
      </c>
      <c r="BO185" s="926">
        <v>1.1423515103629673</v>
      </c>
      <c r="BP185" s="926">
        <v>0.21531181663660856</v>
      </c>
      <c r="BQ185" s="926">
        <v>1.1629509636984454</v>
      </c>
      <c r="BR185" s="926">
        <v>0.13916101240557874</v>
      </c>
      <c r="BS185" s="926">
        <v>0.49866475010379108</v>
      </c>
      <c r="BT185" s="926">
        <v>1.9034357626474951</v>
      </c>
      <c r="BU185" s="926">
        <v>1.0559444026348914</v>
      </c>
      <c r="BV185" s="911" t="s">
        <v>1325</v>
      </c>
      <c r="BW185" s="911" t="s">
        <v>1325</v>
      </c>
      <c r="BX185" s="914">
        <v>13</v>
      </c>
      <c r="BY185" s="911" t="s">
        <v>1325</v>
      </c>
      <c r="BZ185" s="914">
        <v>15</v>
      </c>
      <c r="CA185" s="914">
        <v>26</v>
      </c>
      <c r="CB185" s="915">
        <v>11</v>
      </c>
      <c r="CC185" s="916">
        <v>4.2699999999999996</v>
      </c>
      <c r="CD185" s="917">
        <v>0.59</v>
      </c>
      <c r="CE185" s="917">
        <v>1.49</v>
      </c>
      <c r="CF185" s="917">
        <v>0.75</v>
      </c>
      <c r="CG185" s="917">
        <v>0.67</v>
      </c>
      <c r="CH185" s="917">
        <v>1.01</v>
      </c>
      <c r="CI185" s="921">
        <v>1.32</v>
      </c>
      <c r="CJ185" s="911" t="s">
        <v>1325</v>
      </c>
      <c r="CK185" s="911" t="s">
        <v>1325</v>
      </c>
      <c r="CL185" s="911">
        <v>74</v>
      </c>
      <c r="CM185" s="911">
        <v>13</v>
      </c>
      <c r="CN185" s="911">
        <v>129</v>
      </c>
      <c r="CO185" s="911">
        <v>155</v>
      </c>
      <c r="CP185" s="911">
        <v>47</v>
      </c>
      <c r="CQ185" s="926">
        <v>1.409154606398985</v>
      </c>
      <c r="CR185" s="926">
        <v>0.24863003731770772</v>
      </c>
      <c r="CS185" s="926">
        <v>1.4609137813939941</v>
      </c>
      <c r="CT185" s="926">
        <v>0.83915886618245772</v>
      </c>
      <c r="CU185" s="926">
        <v>1.0892238331983657</v>
      </c>
      <c r="CV185" s="926">
        <v>1.0760605022286007</v>
      </c>
      <c r="CW185" s="926">
        <v>0.94572650011562975</v>
      </c>
      <c r="CX185" s="922" t="s">
        <v>878</v>
      </c>
      <c r="CY185" s="923" t="s">
        <v>1471</v>
      </c>
      <c r="CZ185" s="1011" t="s">
        <v>1471</v>
      </c>
      <c r="DA185" s="1011" t="s">
        <v>1471</v>
      </c>
      <c r="DB185" s="922" t="s">
        <v>878</v>
      </c>
      <c r="DC185" s="923" t="s">
        <v>1471</v>
      </c>
      <c r="DD185" s="1016" t="s">
        <v>1471</v>
      </c>
      <c r="DE185" s="1016" t="s">
        <v>1471</v>
      </c>
      <c r="DF185" s="922" t="s">
        <v>878</v>
      </c>
      <c r="DG185" s="923" t="s">
        <v>1471</v>
      </c>
      <c r="DH185" s="922" t="s">
        <v>878</v>
      </c>
      <c r="DI185" s="924" t="s">
        <v>1471</v>
      </c>
    </row>
    <row r="186" spans="1:113">
      <c r="A186" s="952" t="s">
        <v>82</v>
      </c>
      <c r="B186" s="910" t="s">
        <v>702</v>
      </c>
      <c r="C186" s="910"/>
      <c r="D186" s="911" t="s">
        <v>1325</v>
      </c>
      <c r="E186" s="911">
        <v>11</v>
      </c>
      <c r="F186" s="911">
        <v>12</v>
      </c>
      <c r="G186" s="911" t="s">
        <v>1325</v>
      </c>
      <c r="H186" s="911">
        <v>61</v>
      </c>
      <c r="I186" s="911">
        <v>753</v>
      </c>
      <c r="J186" s="911">
        <v>71</v>
      </c>
      <c r="K186" s="926">
        <v>1.4648793856834532</v>
      </c>
      <c r="L186" s="926">
        <v>0.66808563848916613</v>
      </c>
      <c r="M186" s="926">
        <v>1.5603405485674422</v>
      </c>
      <c r="N186" s="926">
        <v>1.2773724884729456</v>
      </c>
      <c r="O186" s="912">
        <v>0.98698085088856058</v>
      </c>
      <c r="P186" s="927">
        <v>0.99345248324350444</v>
      </c>
      <c r="Q186" s="912">
        <v>0.8966941114235597</v>
      </c>
      <c r="R186" s="911" t="s">
        <v>1325</v>
      </c>
      <c r="S186" s="911" t="s">
        <v>1325</v>
      </c>
      <c r="T186" s="911" t="s">
        <v>1325</v>
      </c>
      <c r="U186" s="911" t="s">
        <v>1325</v>
      </c>
      <c r="V186" s="911" t="s">
        <v>1325</v>
      </c>
      <c r="W186" s="914">
        <v>73</v>
      </c>
      <c r="X186" s="911" t="s">
        <v>1325</v>
      </c>
      <c r="Y186" s="916">
        <v>2.6</v>
      </c>
      <c r="Z186" s="917">
        <v>0.75</v>
      </c>
      <c r="AA186" s="917">
        <v>0</v>
      </c>
      <c r="AB186" s="917">
        <v>0</v>
      </c>
      <c r="AC186" s="917">
        <v>0.75</v>
      </c>
      <c r="AD186" s="917">
        <v>1.59</v>
      </c>
      <c r="AE186" s="918">
        <v>0.77</v>
      </c>
      <c r="AF186" s="911" t="s">
        <v>1325</v>
      </c>
      <c r="AG186" s="911" t="s">
        <v>1325</v>
      </c>
      <c r="AH186" s="911" t="s">
        <v>1325</v>
      </c>
      <c r="AI186" s="911" t="s">
        <v>1325</v>
      </c>
      <c r="AJ186" s="914">
        <v>14</v>
      </c>
      <c r="AK186" s="914">
        <v>103</v>
      </c>
      <c r="AL186" s="911" t="s">
        <v>1325</v>
      </c>
      <c r="AM186" s="916">
        <v>2.8</v>
      </c>
      <c r="AN186" s="917">
        <v>0.81</v>
      </c>
      <c r="AO186" s="917">
        <v>0.83</v>
      </c>
      <c r="AP186" s="917">
        <v>0</v>
      </c>
      <c r="AQ186" s="917">
        <v>1.72</v>
      </c>
      <c r="AR186" s="917">
        <v>0.78</v>
      </c>
      <c r="AS186" s="918">
        <v>0.4</v>
      </c>
      <c r="AT186" s="911" t="s">
        <v>1325</v>
      </c>
      <c r="AU186" s="911" t="s">
        <v>1325</v>
      </c>
      <c r="AV186" s="911" t="s">
        <v>1325</v>
      </c>
      <c r="AW186" s="911" t="s">
        <v>1325</v>
      </c>
      <c r="AX186" s="911" t="s">
        <v>1325</v>
      </c>
      <c r="AY186" s="914">
        <v>22</v>
      </c>
      <c r="AZ186" s="911" t="s">
        <v>1325</v>
      </c>
      <c r="BA186" s="916">
        <v>0</v>
      </c>
      <c r="BB186" s="917">
        <v>0</v>
      </c>
      <c r="BC186" s="917">
        <v>0</v>
      </c>
      <c r="BD186" s="917">
        <v>0</v>
      </c>
      <c r="BE186" s="917">
        <v>0.72</v>
      </c>
      <c r="BF186" s="917">
        <v>2.86</v>
      </c>
      <c r="BG186" s="921">
        <v>0.57999999999999996</v>
      </c>
      <c r="BH186" s="911" t="s">
        <v>1325</v>
      </c>
      <c r="BI186" s="911" t="s">
        <v>1325</v>
      </c>
      <c r="BJ186" s="911" t="s">
        <v>1325</v>
      </c>
      <c r="BK186" s="911" t="s">
        <v>1325</v>
      </c>
      <c r="BL186" s="911">
        <v>16</v>
      </c>
      <c r="BM186" s="911">
        <v>201</v>
      </c>
      <c r="BN186" s="911">
        <v>21</v>
      </c>
      <c r="BO186" s="926">
        <v>0.73631704718577007</v>
      </c>
      <c r="BP186" s="926">
        <v>1.1156797546706294</v>
      </c>
      <c r="BQ186" s="926">
        <v>2.3972910010431425</v>
      </c>
      <c r="BR186" s="926">
        <v>0</v>
      </c>
      <c r="BS186" s="926">
        <v>0.90494089161112001</v>
      </c>
      <c r="BT186" s="926">
        <v>0.88205138586192988</v>
      </c>
      <c r="BU186" s="926">
        <v>0.9466558280471955</v>
      </c>
      <c r="BV186" s="911" t="s">
        <v>1325</v>
      </c>
      <c r="BW186" s="911" t="s">
        <v>1325</v>
      </c>
      <c r="BX186" s="911" t="s">
        <v>1325</v>
      </c>
      <c r="BY186" s="911" t="s">
        <v>1325</v>
      </c>
      <c r="BZ186" s="911" t="s">
        <v>1325</v>
      </c>
      <c r="CA186" s="914">
        <v>13</v>
      </c>
      <c r="CB186" s="911" t="s">
        <v>1325</v>
      </c>
      <c r="CC186" s="916">
        <v>0</v>
      </c>
      <c r="CD186" s="917">
        <v>0</v>
      </c>
      <c r="CE186" s="917">
        <v>0</v>
      </c>
      <c r="CF186" s="917">
        <v>0</v>
      </c>
      <c r="CG186" s="917">
        <v>0.9</v>
      </c>
      <c r="CH186" s="917">
        <v>0.94</v>
      </c>
      <c r="CI186" s="921">
        <v>4.42</v>
      </c>
      <c r="CJ186" s="911" t="s">
        <v>1325</v>
      </c>
      <c r="CK186" s="911" t="s">
        <v>1325</v>
      </c>
      <c r="CL186" s="911" t="s">
        <v>1325</v>
      </c>
      <c r="CM186" s="911" t="s">
        <v>1325</v>
      </c>
      <c r="CN186" s="911">
        <v>21</v>
      </c>
      <c r="CO186" s="911">
        <v>245</v>
      </c>
      <c r="CP186" s="911">
        <v>26</v>
      </c>
      <c r="CQ186" s="926">
        <v>0.63814722945462232</v>
      </c>
      <c r="CR186" s="926">
        <v>0.36677785167986809</v>
      </c>
      <c r="CS186" s="926">
        <v>1.1846765807576578</v>
      </c>
      <c r="CT186" s="926">
        <v>4.0486714088012388</v>
      </c>
      <c r="CU186" s="926">
        <v>1.0668292518381792</v>
      </c>
      <c r="CV186" s="926">
        <v>1.004399522076671</v>
      </c>
      <c r="CW186" s="926">
        <v>1.0224948626942814</v>
      </c>
      <c r="CX186" s="922" t="s">
        <v>878</v>
      </c>
      <c r="CY186" s="923" t="s">
        <v>1471</v>
      </c>
      <c r="CZ186" s="1011" t="s">
        <v>1471</v>
      </c>
      <c r="DA186" s="1011" t="s">
        <v>1471</v>
      </c>
      <c r="DB186" s="922" t="s">
        <v>878</v>
      </c>
      <c r="DC186" s="923" t="s">
        <v>1471</v>
      </c>
      <c r="DD186" s="1016" t="s">
        <v>1471</v>
      </c>
      <c r="DE186" s="1016" t="s">
        <v>1471</v>
      </c>
      <c r="DF186" s="922" t="s">
        <v>878</v>
      </c>
      <c r="DG186" s="923" t="s">
        <v>1471</v>
      </c>
      <c r="DH186" s="922" t="s">
        <v>878</v>
      </c>
      <c r="DI186" s="924" t="s">
        <v>1471</v>
      </c>
    </row>
    <row r="187" spans="1:113">
      <c r="A187" s="952" t="s">
        <v>366</v>
      </c>
      <c r="B187" s="910" t="s">
        <v>596</v>
      </c>
      <c r="C187" s="910"/>
      <c r="D187" s="911">
        <v>14</v>
      </c>
      <c r="E187" s="911">
        <v>38</v>
      </c>
      <c r="F187" s="911">
        <v>135</v>
      </c>
      <c r="G187" s="911">
        <v>29</v>
      </c>
      <c r="H187" s="911">
        <v>157</v>
      </c>
      <c r="I187" s="911">
        <v>385</v>
      </c>
      <c r="J187" s="911">
        <v>105</v>
      </c>
      <c r="K187" s="926">
        <v>2.2141885411523914</v>
      </c>
      <c r="L187" s="926">
        <v>0.64430034155728033</v>
      </c>
      <c r="M187" s="926">
        <v>1.446832694307389</v>
      </c>
      <c r="N187" s="926">
        <v>0.59605237204258155</v>
      </c>
      <c r="O187" s="912">
        <v>0.73740574080215138</v>
      </c>
      <c r="P187" s="927">
        <v>1.2117464690972355</v>
      </c>
      <c r="Q187" s="912">
        <v>0.87360400231609525</v>
      </c>
      <c r="R187" s="911" t="s">
        <v>1325</v>
      </c>
      <c r="S187" s="911" t="s">
        <v>1325</v>
      </c>
      <c r="T187" s="911" t="s">
        <v>1325</v>
      </c>
      <c r="U187" s="911" t="s">
        <v>1325</v>
      </c>
      <c r="V187" s="911" t="s">
        <v>1325</v>
      </c>
      <c r="W187" s="914">
        <v>29</v>
      </c>
      <c r="X187" s="915">
        <v>11</v>
      </c>
      <c r="Y187" s="916">
        <v>2.2599999999999998</v>
      </c>
      <c r="Z187" s="917">
        <v>0.99</v>
      </c>
      <c r="AA187" s="917">
        <v>0.9</v>
      </c>
      <c r="AB187" s="917">
        <v>0.28999999999999998</v>
      </c>
      <c r="AC187" s="917">
        <v>0.37</v>
      </c>
      <c r="AD187" s="917">
        <v>1.49</v>
      </c>
      <c r="AE187" s="918">
        <v>1.35</v>
      </c>
      <c r="AF187" s="911" t="s">
        <v>1325</v>
      </c>
      <c r="AG187" s="914">
        <v>14</v>
      </c>
      <c r="AH187" s="914">
        <v>20</v>
      </c>
      <c r="AI187" s="911" t="s">
        <v>1325</v>
      </c>
      <c r="AJ187" s="914">
        <v>50</v>
      </c>
      <c r="AK187" s="914">
        <v>63</v>
      </c>
      <c r="AL187" s="920">
        <v>13</v>
      </c>
      <c r="AM187" s="916">
        <v>0.8</v>
      </c>
      <c r="AN187" s="917">
        <v>1.29</v>
      </c>
      <c r="AO187" s="917">
        <v>1.0900000000000001</v>
      </c>
      <c r="AP187" s="917">
        <v>0.85</v>
      </c>
      <c r="AQ187" s="917">
        <v>1.39</v>
      </c>
      <c r="AR187" s="917">
        <v>0.82</v>
      </c>
      <c r="AS187" s="918">
        <v>0.55000000000000004</v>
      </c>
      <c r="AT187" s="911" t="s">
        <v>1325</v>
      </c>
      <c r="AU187" s="911" t="s">
        <v>1325</v>
      </c>
      <c r="AV187" s="914">
        <v>10</v>
      </c>
      <c r="AW187" s="911" t="s">
        <v>1325</v>
      </c>
      <c r="AX187" s="911" t="s">
        <v>1325</v>
      </c>
      <c r="AY187" s="914">
        <v>27</v>
      </c>
      <c r="AZ187" s="911" t="s">
        <v>1325</v>
      </c>
      <c r="BA187" s="916">
        <v>5.49</v>
      </c>
      <c r="BB187" s="917">
        <v>0</v>
      </c>
      <c r="BC187" s="917">
        <v>1.8</v>
      </c>
      <c r="BD187" s="917">
        <v>0</v>
      </c>
      <c r="BE187" s="917">
        <v>0.21</v>
      </c>
      <c r="BF187" s="917">
        <v>1.92</v>
      </c>
      <c r="BG187" s="921">
        <v>0.97</v>
      </c>
      <c r="BH187" s="911" t="s">
        <v>1325</v>
      </c>
      <c r="BI187" s="911" t="s">
        <v>1325</v>
      </c>
      <c r="BJ187" s="911">
        <v>28</v>
      </c>
      <c r="BK187" s="911" t="s">
        <v>1325</v>
      </c>
      <c r="BL187" s="911">
        <v>13</v>
      </c>
      <c r="BM187" s="911">
        <v>108</v>
      </c>
      <c r="BN187" s="911">
        <v>19</v>
      </c>
      <c r="BO187" s="926">
        <v>2.7683252186688647</v>
      </c>
      <c r="BP187" s="926">
        <v>0.43476175728104921</v>
      </c>
      <c r="BQ187" s="926">
        <v>1.2937116096426942</v>
      </c>
      <c r="BR187" s="926">
        <v>8.8773172073063608E-2</v>
      </c>
      <c r="BS187" s="926">
        <v>0.23530774512402491</v>
      </c>
      <c r="BT187" s="926">
        <v>2.325557170050466</v>
      </c>
      <c r="BU187" s="926">
        <v>0.67698978897213502</v>
      </c>
      <c r="BV187" s="911" t="s">
        <v>1325</v>
      </c>
      <c r="BW187" s="911" t="s">
        <v>1325</v>
      </c>
      <c r="BX187" s="911" t="s">
        <v>1325</v>
      </c>
      <c r="BY187" s="911" t="s">
        <v>1325</v>
      </c>
      <c r="BZ187" s="911" t="s">
        <v>1325</v>
      </c>
      <c r="CA187" s="914">
        <v>13</v>
      </c>
      <c r="CB187" s="911" t="s">
        <v>1325</v>
      </c>
      <c r="CC187" s="916">
        <v>4.1399999999999997</v>
      </c>
      <c r="CD187" s="917">
        <v>0.42</v>
      </c>
      <c r="CE187" s="917">
        <v>1.36</v>
      </c>
      <c r="CF187" s="917">
        <v>1.05</v>
      </c>
      <c r="CG187" s="917">
        <v>1.02</v>
      </c>
      <c r="CH187" s="917">
        <v>0.84</v>
      </c>
      <c r="CI187" s="921">
        <v>1.31</v>
      </c>
      <c r="CJ187" s="911" t="s">
        <v>1325</v>
      </c>
      <c r="CK187" s="911" t="s">
        <v>1325</v>
      </c>
      <c r="CL187" s="911">
        <v>51</v>
      </c>
      <c r="CM187" s="911">
        <v>12</v>
      </c>
      <c r="CN187" s="911">
        <v>55</v>
      </c>
      <c r="CO187" s="911">
        <v>100</v>
      </c>
      <c r="CP187" s="911">
        <v>34</v>
      </c>
      <c r="CQ187" s="926">
        <v>2.2271702919559191</v>
      </c>
      <c r="CR187" s="926">
        <v>0.41059690887398587</v>
      </c>
      <c r="CS187" s="926">
        <v>1.9678745198050522</v>
      </c>
      <c r="CT187" s="926">
        <v>0.87043784322857154</v>
      </c>
      <c r="CU187" s="926">
        <v>0.95304811499867281</v>
      </c>
      <c r="CV187" s="926">
        <v>0.96829259494293796</v>
      </c>
      <c r="CW187" s="926">
        <v>1.0045238676737851</v>
      </c>
      <c r="CX187" s="922" t="s">
        <v>878</v>
      </c>
      <c r="CY187" s="923" t="s">
        <v>1471</v>
      </c>
      <c r="CZ187" s="1011" t="s">
        <v>1471</v>
      </c>
      <c r="DA187" s="1011" t="s">
        <v>1471</v>
      </c>
      <c r="DB187" s="922" t="s">
        <v>878</v>
      </c>
      <c r="DC187" s="923" t="s">
        <v>1471</v>
      </c>
      <c r="DD187" s="1016" t="s">
        <v>1471</v>
      </c>
      <c r="DE187" s="1016" t="s">
        <v>1471</v>
      </c>
      <c r="DF187" s="922" t="s">
        <v>878</v>
      </c>
      <c r="DG187" s="923" t="s">
        <v>1471</v>
      </c>
      <c r="DH187" s="922" t="s">
        <v>878</v>
      </c>
      <c r="DI187" s="924" t="s">
        <v>1471</v>
      </c>
    </row>
    <row r="188" spans="1:113">
      <c r="A188" s="952" t="s">
        <v>146</v>
      </c>
      <c r="B188" s="910" t="s">
        <v>535</v>
      </c>
      <c r="C188" s="910"/>
      <c r="D188" s="911">
        <v>48</v>
      </c>
      <c r="E188" s="911">
        <v>72</v>
      </c>
      <c r="F188" s="911">
        <v>245</v>
      </c>
      <c r="G188" s="911">
        <v>39</v>
      </c>
      <c r="H188" s="911">
        <v>281</v>
      </c>
      <c r="I188" s="911">
        <v>1269</v>
      </c>
      <c r="J188" s="911">
        <v>125</v>
      </c>
      <c r="K188" s="926">
        <v>1.4071369950136055</v>
      </c>
      <c r="L188" s="926">
        <v>0.64511145226426303</v>
      </c>
      <c r="M188" s="926">
        <v>1.3910615444777674</v>
      </c>
      <c r="N188" s="926">
        <v>0.66744469411752261</v>
      </c>
      <c r="O188" s="912">
        <v>0.92817809403244445</v>
      </c>
      <c r="P188" s="927">
        <v>1.1353941505307688</v>
      </c>
      <c r="Q188" s="912">
        <v>0.78724770858241122</v>
      </c>
      <c r="R188" s="911" t="s">
        <v>1325</v>
      </c>
      <c r="S188" s="914">
        <v>11</v>
      </c>
      <c r="T188" s="914">
        <v>21</v>
      </c>
      <c r="U188" s="911" t="s">
        <v>1325</v>
      </c>
      <c r="V188" s="914">
        <v>15</v>
      </c>
      <c r="W188" s="914">
        <v>118</v>
      </c>
      <c r="X188" s="911" t="s">
        <v>1325</v>
      </c>
      <c r="Y188" s="916">
        <v>1.04</v>
      </c>
      <c r="Z188" s="917">
        <v>1.23</v>
      </c>
      <c r="AA188" s="917">
        <v>1.43</v>
      </c>
      <c r="AB188" s="917">
        <v>0.41</v>
      </c>
      <c r="AC188" s="917">
        <v>0.54</v>
      </c>
      <c r="AD188" s="917">
        <v>1.53</v>
      </c>
      <c r="AE188" s="918">
        <v>0.37</v>
      </c>
      <c r="AF188" s="911" t="s">
        <v>1325</v>
      </c>
      <c r="AG188" s="911" t="s">
        <v>1325</v>
      </c>
      <c r="AH188" s="914">
        <v>10</v>
      </c>
      <c r="AI188" s="911" t="s">
        <v>1325</v>
      </c>
      <c r="AJ188" s="914">
        <v>10</v>
      </c>
      <c r="AK188" s="914">
        <v>59</v>
      </c>
      <c r="AL188" s="911" t="s">
        <v>1325</v>
      </c>
      <c r="AM188" s="916">
        <v>1.21</v>
      </c>
      <c r="AN188" s="917">
        <v>1.81</v>
      </c>
      <c r="AO188" s="917">
        <v>1.1599999999999999</v>
      </c>
      <c r="AP188" s="917">
        <v>0.35</v>
      </c>
      <c r="AQ188" s="917">
        <v>0.64</v>
      </c>
      <c r="AR188" s="917">
        <v>1.03</v>
      </c>
      <c r="AS188" s="918">
        <v>1.06</v>
      </c>
      <c r="AT188" s="911" t="s">
        <v>1325</v>
      </c>
      <c r="AU188" s="911" t="s">
        <v>1325</v>
      </c>
      <c r="AV188" s="914">
        <v>13</v>
      </c>
      <c r="AW188" s="911" t="s">
        <v>1325</v>
      </c>
      <c r="AX188" s="914">
        <v>10</v>
      </c>
      <c r="AY188" s="914">
        <v>75</v>
      </c>
      <c r="AZ188" s="911" t="s">
        <v>1325</v>
      </c>
      <c r="BA188" s="916">
        <v>0</v>
      </c>
      <c r="BB188" s="917">
        <v>0.17</v>
      </c>
      <c r="BC188" s="917">
        <v>1.45</v>
      </c>
      <c r="BD188" s="917">
        <v>0</v>
      </c>
      <c r="BE188" s="917">
        <v>0.6</v>
      </c>
      <c r="BF188" s="917">
        <v>1.76</v>
      </c>
      <c r="BG188" s="921">
        <v>1.1399999999999999</v>
      </c>
      <c r="BH188" s="911" t="s">
        <v>1325</v>
      </c>
      <c r="BI188" s="911">
        <v>12</v>
      </c>
      <c r="BJ188" s="911">
        <v>57</v>
      </c>
      <c r="BK188" s="911" t="s">
        <v>1325</v>
      </c>
      <c r="BL188" s="911">
        <v>65</v>
      </c>
      <c r="BM188" s="911">
        <v>306</v>
      </c>
      <c r="BN188" s="911">
        <v>33</v>
      </c>
      <c r="BO188" s="926">
        <v>0.99362765036121314</v>
      </c>
      <c r="BP188" s="926">
        <v>0.45187691311464928</v>
      </c>
      <c r="BQ188" s="926">
        <v>1.3789908299492661</v>
      </c>
      <c r="BR188" s="926">
        <v>0.58321037259791209</v>
      </c>
      <c r="BS188" s="926">
        <v>0.91219133110725903</v>
      </c>
      <c r="BT188" s="926">
        <v>1.2210461787915887</v>
      </c>
      <c r="BU188" s="926">
        <v>0.89238187951155556</v>
      </c>
      <c r="BV188" s="911" t="s">
        <v>1325</v>
      </c>
      <c r="BW188" s="911" t="s">
        <v>1325</v>
      </c>
      <c r="BX188" s="914">
        <v>11</v>
      </c>
      <c r="BY188" s="911" t="s">
        <v>1325</v>
      </c>
      <c r="BZ188" s="914">
        <v>15</v>
      </c>
      <c r="CA188" s="914">
        <v>43</v>
      </c>
      <c r="CB188" s="911" t="s">
        <v>1325</v>
      </c>
      <c r="CC188" s="916">
        <v>2.36</v>
      </c>
      <c r="CD188" s="917">
        <v>0.47</v>
      </c>
      <c r="CE188" s="917">
        <v>1.68</v>
      </c>
      <c r="CF188" s="917">
        <v>0.45</v>
      </c>
      <c r="CG188" s="917">
        <v>1.46</v>
      </c>
      <c r="CH188" s="917">
        <v>0.88</v>
      </c>
      <c r="CI188" s="921">
        <v>0.32</v>
      </c>
      <c r="CJ188" s="911">
        <v>28</v>
      </c>
      <c r="CK188" s="911">
        <v>33</v>
      </c>
      <c r="CL188" s="911">
        <v>108</v>
      </c>
      <c r="CM188" s="911">
        <v>23</v>
      </c>
      <c r="CN188" s="911">
        <v>136</v>
      </c>
      <c r="CO188" s="911">
        <v>519</v>
      </c>
      <c r="CP188" s="911">
        <v>43</v>
      </c>
      <c r="CQ188" s="926">
        <v>1.9258547888893467</v>
      </c>
      <c r="CR188" s="926">
        <v>0.69067595911557345</v>
      </c>
      <c r="CS188" s="926">
        <v>1.4300711788860641</v>
      </c>
      <c r="CT188" s="926">
        <v>0.91862129047460839</v>
      </c>
      <c r="CU188" s="926">
        <v>1.0798214590093114</v>
      </c>
      <c r="CV188" s="926">
        <v>1.0053714017055391</v>
      </c>
      <c r="CW188" s="926">
        <v>0.62345796030422074</v>
      </c>
      <c r="CX188" s="922" t="s">
        <v>878</v>
      </c>
      <c r="CY188" s="923" t="s">
        <v>1471</v>
      </c>
      <c r="CZ188" s="1011" t="s">
        <v>1471</v>
      </c>
      <c r="DA188" s="1011" t="s">
        <v>1471</v>
      </c>
      <c r="DB188" s="922" t="s">
        <v>878</v>
      </c>
      <c r="DC188" s="923" t="s">
        <v>1471</v>
      </c>
      <c r="DD188" s="1016" t="s">
        <v>1471</v>
      </c>
      <c r="DE188" s="1016" t="s">
        <v>1471</v>
      </c>
      <c r="DF188" s="922" t="s">
        <v>878</v>
      </c>
      <c r="DG188" s="923" t="s">
        <v>1471</v>
      </c>
      <c r="DH188" s="922" t="s">
        <v>878</v>
      </c>
      <c r="DI188" s="924" t="s">
        <v>1471</v>
      </c>
    </row>
    <row r="189" spans="1:113">
      <c r="A189" s="952" t="s">
        <v>181</v>
      </c>
      <c r="B189" s="910" t="s">
        <v>582</v>
      </c>
      <c r="C189" s="910"/>
      <c r="D189" s="911" t="s">
        <v>1325</v>
      </c>
      <c r="E189" s="911" t="s">
        <v>1325</v>
      </c>
      <c r="F189" s="911" t="s">
        <v>1325</v>
      </c>
      <c r="G189" s="911" t="s">
        <v>1325</v>
      </c>
      <c r="H189" s="911">
        <v>14</v>
      </c>
      <c r="I189" s="911">
        <v>153</v>
      </c>
      <c r="J189" s="911">
        <v>11</v>
      </c>
      <c r="K189" s="926">
        <v>0.90339210661847136</v>
      </c>
      <c r="L189" s="926"/>
      <c r="M189" s="926">
        <v>0</v>
      </c>
      <c r="N189" s="926"/>
      <c r="O189" s="912">
        <v>1.5443925293470278</v>
      </c>
      <c r="P189" s="927">
        <v>0.82009185879820456</v>
      </c>
      <c r="Q189" s="912">
        <v>1.3175487511715804</v>
      </c>
      <c r="R189" s="911" t="s">
        <v>1325</v>
      </c>
      <c r="S189" s="911" t="s">
        <v>1325</v>
      </c>
      <c r="T189" s="911" t="s">
        <v>1325</v>
      </c>
      <c r="U189" s="911" t="s">
        <v>1325</v>
      </c>
      <c r="V189" s="911" t="s">
        <v>1325</v>
      </c>
      <c r="W189" s="911" t="s">
        <v>1325</v>
      </c>
      <c r="X189" s="911" t="s">
        <v>1325</v>
      </c>
      <c r="Y189" s="916">
        <v>0</v>
      </c>
      <c r="Z189" s="917"/>
      <c r="AA189" s="917">
        <v>0</v>
      </c>
      <c r="AB189" s="917"/>
      <c r="AC189" s="917">
        <v>7.48</v>
      </c>
      <c r="AD189" s="917">
        <v>0.36</v>
      </c>
      <c r="AE189" s="918">
        <v>0</v>
      </c>
      <c r="AF189" s="911" t="s">
        <v>1325</v>
      </c>
      <c r="AG189" s="911" t="s">
        <v>1325</v>
      </c>
      <c r="AH189" s="911" t="s">
        <v>1325</v>
      </c>
      <c r="AI189" s="911" t="s">
        <v>1325</v>
      </c>
      <c r="AJ189" s="911" t="s">
        <v>1325</v>
      </c>
      <c r="AK189" s="911" t="s">
        <v>1325</v>
      </c>
      <c r="AL189" s="911" t="s">
        <v>1325</v>
      </c>
      <c r="AM189" s="916">
        <v>0</v>
      </c>
      <c r="AN189" s="917"/>
      <c r="AO189" s="917">
        <v>0</v>
      </c>
      <c r="AP189" s="917"/>
      <c r="AQ189" s="917">
        <v>0</v>
      </c>
      <c r="AR189" s="917">
        <v>2.5499999999999998</v>
      </c>
      <c r="AS189" s="918">
        <v>3.93</v>
      </c>
      <c r="AT189" s="911" t="s">
        <v>1325</v>
      </c>
      <c r="AU189" s="911" t="s">
        <v>1325</v>
      </c>
      <c r="AV189" s="911" t="s">
        <v>1325</v>
      </c>
      <c r="AW189" s="911" t="s">
        <v>1325</v>
      </c>
      <c r="AX189" s="911" t="s">
        <v>1325</v>
      </c>
      <c r="AY189" s="911" t="s">
        <v>1325</v>
      </c>
      <c r="AZ189" s="911" t="s">
        <v>1325</v>
      </c>
      <c r="BA189" s="916">
        <v>0</v>
      </c>
      <c r="BB189" s="917"/>
      <c r="BC189" s="917">
        <v>0</v>
      </c>
      <c r="BD189" s="917"/>
      <c r="BE189" s="917">
        <v>0</v>
      </c>
      <c r="BF189" s="917">
        <v>0.8</v>
      </c>
      <c r="BG189" s="921">
        <v>12.58</v>
      </c>
      <c r="BH189" s="911" t="s">
        <v>1325</v>
      </c>
      <c r="BI189" s="911" t="s">
        <v>1325</v>
      </c>
      <c r="BJ189" s="911" t="s">
        <v>1325</v>
      </c>
      <c r="BK189" s="911" t="s">
        <v>1325</v>
      </c>
      <c r="BL189" s="911" t="s">
        <v>1325</v>
      </c>
      <c r="BM189" s="911">
        <v>25</v>
      </c>
      <c r="BN189" s="911" t="s">
        <v>1325</v>
      </c>
      <c r="BO189" s="926">
        <v>0</v>
      </c>
      <c r="BP189" s="926"/>
      <c r="BQ189" s="926">
        <v>0</v>
      </c>
      <c r="BR189" s="926"/>
      <c r="BS189" s="926">
        <v>0.82347327734865661</v>
      </c>
      <c r="BT189" s="926">
        <v>2.181310548775715</v>
      </c>
      <c r="BU189" s="926">
        <v>1.0147098084606516</v>
      </c>
      <c r="BV189" s="911" t="s">
        <v>1325</v>
      </c>
      <c r="BW189" s="911" t="s">
        <v>1325</v>
      </c>
      <c r="BX189" s="911" t="s">
        <v>1325</v>
      </c>
      <c r="BY189" s="911" t="s">
        <v>1325</v>
      </c>
      <c r="BZ189" s="911" t="s">
        <v>1325</v>
      </c>
      <c r="CA189" s="914">
        <v>10</v>
      </c>
      <c r="CB189" s="911" t="s">
        <v>1325</v>
      </c>
      <c r="CC189" s="916">
        <v>0</v>
      </c>
      <c r="CD189" s="917"/>
      <c r="CE189" s="917">
        <v>0</v>
      </c>
      <c r="CF189" s="917"/>
      <c r="CG189" s="917">
        <v>0</v>
      </c>
      <c r="CH189" s="917">
        <v>1.26</v>
      </c>
      <c r="CI189" s="921">
        <v>0</v>
      </c>
      <c r="CJ189" s="911" t="s">
        <v>1325</v>
      </c>
      <c r="CK189" s="911" t="s">
        <v>1325</v>
      </c>
      <c r="CL189" s="911" t="s">
        <v>1325</v>
      </c>
      <c r="CM189" s="911" t="s">
        <v>1325</v>
      </c>
      <c r="CN189" s="911">
        <v>10</v>
      </c>
      <c r="CO189" s="911">
        <v>78</v>
      </c>
      <c r="CP189" s="911" t="s">
        <v>1325</v>
      </c>
      <c r="CQ189" s="926">
        <v>0.84508159877248656</v>
      </c>
      <c r="CR189" s="926"/>
      <c r="CS189" s="926">
        <v>0</v>
      </c>
      <c r="CT189" s="926"/>
      <c r="CU189" s="926">
        <v>2.4000834210688726</v>
      </c>
      <c r="CV189" s="926">
        <v>0.74447898753856045</v>
      </c>
      <c r="CW189" s="926">
        <v>1.3484716503869343</v>
      </c>
      <c r="CX189" s="922" t="s">
        <v>878</v>
      </c>
      <c r="CY189" s="923" t="s">
        <v>1471</v>
      </c>
      <c r="CZ189" s="1011" t="s">
        <v>1471</v>
      </c>
      <c r="DA189" s="1011" t="s">
        <v>1471</v>
      </c>
      <c r="DB189" s="922" t="s">
        <v>878</v>
      </c>
      <c r="DC189" s="923" t="s">
        <v>1471</v>
      </c>
      <c r="DD189" s="1016" t="s">
        <v>1471</v>
      </c>
      <c r="DE189" s="1016" t="s">
        <v>1471</v>
      </c>
      <c r="DF189" s="922" t="s">
        <v>878</v>
      </c>
      <c r="DG189" s="923" t="s">
        <v>1471</v>
      </c>
      <c r="DH189" s="922" t="s">
        <v>878</v>
      </c>
      <c r="DI189" s="924" t="s">
        <v>1471</v>
      </c>
    </row>
    <row r="190" spans="1:113" ht="12.75" customHeight="1">
      <c r="A190" s="952" t="s">
        <v>254</v>
      </c>
      <c r="B190" s="910" t="s">
        <v>804</v>
      </c>
      <c r="C190" s="910"/>
      <c r="D190" s="911" t="s">
        <v>1325</v>
      </c>
      <c r="E190" s="911" t="s">
        <v>1325</v>
      </c>
      <c r="F190" s="911">
        <v>11</v>
      </c>
      <c r="G190" s="911" t="s">
        <v>1325</v>
      </c>
      <c r="H190" s="911">
        <v>38</v>
      </c>
      <c r="I190" s="911">
        <v>369</v>
      </c>
      <c r="J190" s="911">
        <v>27</v>
      </c>
      <c r="K190" s="926">
        <v>1.3335374773806161</v>
      </c>
      <c r="L190" s="926">
        <v>0.49595849666970643</v>
      </c>
      <c r="M190" s="926">
        <v>4.3365362592036529</v>
      </c>
      <c r="N190" s="926"/>
      <c r="O190" s="912">
        <v>0.94205080018719878</v>
      </c>
      <c r="P190" s="927">
        <v>0.73616429278774853</v>
      </c>
      <c r="Q190" s="912">
        <v>1.0138639398172586</v>
      </c>
      <c r="R190" s="911" t="s">
        <v>1325</v>
      </c>
      <c r="S190" s="911" t="s">
        <v>1325</v>
      </c>
      <c r="T190" s="911" t="s">
        <v>1325</v>
      </c>
      <c r="U190" s="911" t="s">
        <v>1325</v>
      </c>
      <c r="V190" s="911" t="s">
        <v>1325</v>
      </c>
      <c r="W190" s="914">
        <v>17</v>
      </c>
      <c r="X190" s="911" t="s">
        <v>1325</v>
      </c>
      <c r="Y190" s="916">
        <v>0</v>
      </c>
      <c r="Z190" s="917">
        <v>5.77</v>
      </c>
      <c r="AA190" s="917">
        <v>0</v>
      </c>
      <c r="AB190" s="917"/>
      <c r="AC190" s="917">
        <v>0.8</v>
      </c>
      <c r="AD190" s="917">
        <v>0.46</v>
      </c>
      <c r="AE190" s="918">
        <v>2.0099999999999998</v>
      </c>
      <c r="AF190" s="911" t="s">
        <v>1325</v>
      </c>
      <c r="AG190" s="911" t="s">
        <v>1325</v>
      </c>
      <c r="AH190" s="911" t="s">
        <v>1325</v>
      </c>
      <c r="AI190" s="911" t="s">
        <v>1325</v>
      </c>
      <c r="AJ190" s="911" t="s">
        <v>1325</v>
      </c>
      <c r="AK190" s="914">
        <v>50</v>
      </c>
      <c r="AL190" s="911" t="s">
        <v>1325</v>
      </c>
      <c r="AM190" s="916">
        <v>0</v>
      </c>
      <c r="AN190" s="917">
        <v>1.73</v>
      </c>
      <c r="AO190" s="917">
        <v>5.2</v>
      </c>
      <c r="AP190" s="917"/>
      <c r="AQ190" s="917">
        <v>0.76</v>
      </c>
      <c r="AR190" s="917">
        <v>0.56000000000000005</v>
      </c>
      <c r="AS190" s="918">
        <v>1.22</v>
      </c>
      <c r="AT190" s="911" t="s">
        <v>1325</v>
      </c>
      <c r="AU190" s="911" t="s">
        <v>1325</v>
      </c>
      <c r="AV190" s="911" t="s">
        <v>1325</v>
      </c>
      <c r="AW190" s="911" t="s">
        <v>1325</v>
      </c>
      <c r="AX190" s="911" t="s">
        <v>1325</v>
      </c>
      <c r="AY190" s="911" t="s">
        <v>1325</v>
      </c>
      <c r="AZ190" s="911" t="s">
        <v>1325</v>
      </c>
      <c r="BA190" s="916">
        <v>0</v>
      </c>
      <c r="BB190" s="917">
        <v>0</v>
      </c>
      <c r="BC190" s="917">
        <v>0</v>
      </c>
      <c r="BD190" s="917"/>
      <c r="BE190" s="917">
        <v>3.62</v>
      </c>
      <c r="BF190" s="917">
        <v>0.75</v>
      </c>
      <c r="BG190" s="921">
        <v>0</v>
      </c>
      <c r="BH190" s="911" t="s">
        <v>1325</v>
      </c>
      <c r="BI190" s="911" t="s">
        <v>1325</v>
      </c>
      <c r="BJ190" s="911" t="s">
        <v>1325</v>
      </c>
      <c r="BK190" s="911" t="s">
        <v>1325</v>
      </c>
      <c r="BL190" s="911" t="s">
        <v>1325</v>
      </c>
      <c r="BM190" s="911">
        <v>65</v>
      </c>
      <c r="BN190" s="911" t="s">
        <v>1325</v>
      </c>
      <c r="BO190" s="926">
        <v>1.1262113836468788</v>
      </c>
      <c r="BP190" s="926">
        <v>0</v>
      </c>
      <c r="BQ190" s="926">
        <v>12.22419044916759</v>
      </c>
      <c r="BR190" s="926"/>
      <c r="BS190" s="926">
        <v>0.12124871713248903</v>
      </c>
      <c r="BT190" s="926">
        <v>0.80569104959110216</v>
      </c>
      <c r="BU190" s="926">
        <v>0.88289562135080968</v>
      </c>
      <c r="BV190" s="911" t="s">
        <v>1325</v>
      </c>
      <c r="BW190" s="911" t="s">
        <v>1325</v>
      </c>
      <c r="BX190" s="911" t="s">
        <v>1325</v>
      </c>
      <c r="BY190" s="911" t="s">
        <v>1325</v>
      </c>
      <c r="BZ190" s="911" t="s">
        <v>1325</v>
      </c>
      <c r="CA190" s="914">
        <v>16</v>
      </c>
      <c r="CB190" s="911" t="s">
        <v>1325</v>
      </c>
      <c r="CC190" s="916">
        <v>0</v>
      </c>
      <c r="CD190" s="917">
        <v>0</v>
      </c>
      <c r="CE190" s="917">
        <v>0</v>
      </c>
      <c r="CF190" s="917"/>
      <c r="CG190" s="917">
        <v>0.9</v>
      </c>
      <c r="CH190" s="917">
        <v>2.98</v>
      </c>
      <c r="CI190" s="921">
        <v>0</v>
      </c>
      <c r="CJ190" s="911" t="s">
        <v>1325</v>
      </c>
      <c r="CK190" s="911" t="s">
        <v>1325</v>
      </c>
      <c r="CL190" s="911" t="s">
        <v>1325</v>
      </c>
      <c r="CM190" s="911" t="s">
        <v>1325</v>
      </c>
      <c r="CN190" s="911">
        <v>23</v>
      </c>
      <c r="CO190" s="911">
        <v>179</v>
      </c>
      <c r="CP190" s="911">
        <v>14</v>
      </c>
      <c r="CQ190" s="926">
        <v>2.416882183592044</v>
      </c>
      <c r="CR190" s="926">
        <v>0</v>
      </c>
      <c r="CS190" s="926">
        <v>3.1263725300601486</v>
      </c>
      <c r="CT190" s="926"/>
      <c r="CU190" s="926">
        <v>1.2692390170566403</v>
      </c>
      <c r="CV190" s="926">
        <v>0.75014962697533616</v>
      </c>
      <c r="CW190" s="926">
        <v>1.1001402313229793</v>
      </c>
      <c r="CX190" s="922" t="s">
        <v>878</v>
      </c>
      <c r="CY190" s="923" t="s">
        <v>1471</v>
      </c>
      <c r="CZ190" s="1011" t="s">
        <v>1471</v>
      </c>
      <c r="DA190" s="1011" t="s">
        <v>1471</v>
      </c>
      <c r="DB190" s="922" t="s">
        <v>878</v>
      </c>
      <c r="DC190" s="923" t="s">
        <v>1471</v>
      </c>
      <c r="DD190" s="1016" t="s">
        <v>1471</v>
      </c>
      <c r="DE190" s="1016" t="s">
        <v>1471</v>
      </c>
      <c r="DF190" s="922" t="s">
        <v>792</v>
      </c>
      <c r="DG190" s="923" t="s">
        <v>2665</v>
      </c>
      <c r="DH190" s="922" t="s">
        <v>878</v>
      </c>
      <c r="DI190" s="924" t="s">
        <v>1471</v>
      </c>
    </row>
    <row r="191" spans="1:113">
      <c r="A191" s="952" t="s">
        <v>362</v>
      </c>
      <c r="B191" s="910" t="s">
        <v>594</v>
      </c>
      <c r="C191" s="910"/>
      <c r="D191" s="911" t="s">
        <v>1325</v>
      </c>
      <c r="E191" s="911">
        <v>22</v>
      </c>
      <c r="F191" s="911">
        <v>11</v>
      </c>
      <c r="G191" s="911">
        <v>10</v>
      </c>
      <c r="H191" s="911">
        <v>76</v>
      </c>
      <c r="I191" s="911">
        <v>170</v>
      </c>
      <c r="J191" s="911">
        <v>35</v>
      </c>
      <c r="K191" s="926">
        <v>0.93184422767978548</v>
      </c>
      <c r="L191" s="926">
        <v>0.87907134352587746</v>
      </c>
      <c r="M191" s="926">
        <v>0.96383751222936487</v>
      </c>
      <c r="N191" s="926">
        <v>0.91375514524637891</v>
      </c>
      <c r="O191" s="912">
        <v>1.2833163650270532</v>
      </c>
      <c r="P191" s="927">
        <v>0.89293038657207802</v>
      </c>
      <c r="Q191" s="912">
        <v>0.91713172003620347</v>
      </c>
      <c r="R191" s="911" t="s">
        <v>1325</v>
      </c>
      <c r="S191" s="911" t="s">
        <v>1325</v>
      </c>
      <c r="T191" s="911" t="s">
        <v>1325</v>
      </c>
      <c r="U191" s="911" t="s">
        <v>1325</v>
      </c>
      <c r="V191" s="911" t="s">
        <v>1325</v>
      </c>
      <c r="W191" s="914">
        <v>18</v>
      </c>
      <c r="X191" s="911" t="s">
        <v>1325</v>
      </c>
      <c r="Y191" s="916">
        <v>0</v>
      </c>
      <c r="Z191" s="917">
        <v>1.8</v>
      </c>
      <c r="AA191" s="917">
        <v>0.92</v>
      </c>
      <c r="AB191" s="917">
        <v>0</v>
      </c>
      <c r="AC191" s="917">
        <v>0.45</v>
      </c>
      <c r="AD191" s="917">
        <v>1.17</v>
      </c>
      <c r="AE191" s="918">
        <v>1.75</v>
      </c>
      <c r="AF191" s="911" t="s">
        <v>1325</v>
      </c>
      <c r="AG191" s="911" t="s">
        <v>1325</v>
      </c>
      <c r="AH191" s="911" t="s">
        <v>1325</v>
      </c>
      <c r="AI191" s="911" t="s">
        <v>1325</v>
      </c>
      <c r="AJ191" s="914">
        <v>10</v>
      </c>
      <c r="AK191" s="914">
        <v>20</v>
      </c>
      <c r="AL191" s="911" t="s">
        <v>1325</v>
      </c>
      <c r="AM191" s="916">
        <v>0</v>
      </c>
      <c r="AN191" s="917">
        <v>2.2000000000000002</v>
      </c>
      <c r="AO191" s="917">
        <v>1.97</v>
      </c>
      <c r="AP191" s="917">
        <v>0</v>
      </c>
      <c r="AQ191" s="917">
        <v>1.19</v>
      </c>
      <c r="AR191" s="917">
        <v>0.63</v>
      </c>
      <c r="AS191" s="918">
        <v>0.94</v>
      </c>
      <c r="AT191" s="911" t="s">
        <v>1325</v>
      </c>
      <c r="AU191" s="911" t="s">
        <v>1325</v>
      </c>
      <c r="AV191" s="911" t="s">
        <v>1325</v>
      </c>
      <c r="AW191" s="911" t="s">
        <v>1325</v>
      </c>
      <c r="AX191" s="911" t="s">
        <v>1325</v>
      </c>
      <c r="AY191" s="914">
        <v>10</v>
      </c>
      <c r="AZ191" s="911" t="s">
        <v>1325</v>
      </c>
      <c r="BA191" s="916">
        <v>0</v>
      </c>
      <c r="BB191" s="917">
        <v>0</v>
      </c>
      <c r="BC191" s="917">
        <v>0</v>
      </c>
      <c r="BD191" s="917">
        <v>0</v>
      </c>
      <c r="BE191" s="917">
        <v>0.7</v>
      </c>
      <c r="BF191" s="917">
        <v>2.29</v>
      </c>
      <c r="BG191" s="921">
        <v>1.25</v>
      </c>
      <c r="BH191" s="911" t="s">
        <v>1325</v>
      </c>
      <c r="BI191" s="911" t="s">
        <v>1325</v>
      </c>
      <c r="BJ191" s="911" t="s">
        <v>1325</v>
      </c>
      <c r="BK191" s="911" t="s">
        <v>1325</v>
      </c>
      <c r="BL191" s="911" t="s">
        <v>1325</v>
      </c>
      <c r="BM191" s="911">
        <v>35</v>
      </c>
      <c r="BN191" s="911" t="s">
        <v>1325</v>
      </c>
      <c r="BO191" s="926">
        <v>2.1600941495536512</v>
      </c>
      <c r="BP191" s="926">
        <v>0.5319838878942702</v>
      </c>
      <c r="BQ191" s="926">
        <v>0</v>
      </c>
      <c r="BR191" s="926">
        <v>0</v>
      </c>
      <c r="BS191" s="926">
        <v>0.48485607302179767</v>
      </c>
      <c r="BT191" s="926">
        <v>2.5225616412415324</v>
      </c>
      <c r="BU191" s="926">
        <v>0.52243610105945992</v>
      </c>
      <c r="BV191" s="911" t="s">
        <v>1325</v>
      </c>
      <c r="BW191" s="911" t="s">
        <v>1325</v>
      </c>
      <c r="BX191" s="911" t="s">
        <v>1325</v>
      </c>
      <c r="BY191" s="911" t="s">
        <v>1325</v>
      </c>
      <c r="BZ191" s="911" t="s">
        <v>1325</v>
      </c>
      <c r="CA191" s="911" t="s">
        <v>1325</v>
      </c>
      <c r="CB191" s="911" t="s">
        <v>1325</v>
      </c>
      <c r="CC191" s="916">
        <v>0</v>
      </c>
      <c r="CD191" s="917">
        <v>0.95</v>
      </c>
      <c r="CE191" s="917">
        <v>2.1800000000000002</v>
      </c>
      <c r="CF191" s="917">
        <v>2.1800000000000002</v>
      </c>
      <c r="CG191" s="917">
        <v>1.74</v>
      </c>
      <c r="CH191" s="917">
        <v>0.61</v>
      </c>
      <c r="CI191" s="921">
        <v>0.6</v>
      </c>
      <c r="CJ191" s="911" t="s">
        <v>1325</v>
      </c>
      <c r="CK191" s="911" t="s">
        <v>1325</v>
      </c>
      <c r="CL191" s="911" t="s">
        <v>1325</v>
      </c>
      <c r="CM191" s="911" t="s">
        <v>1325</v>
      </c>
      <c r="CN191" s="911">
        <v>35</v>
      </c>
      <c r="CO191" s="911">
        <v>61</v>
      </c>
      <c r="CP191" s="911">
        <v>13</v>
      </c>
      <c r="CQ191" s="926">
        <v>0.83285636018909082</v>
      </c>
      <c r="CR191" s="926">
        <v>0.41482871073723165</v>
      </c>
      <c r="CS191" s="926">
        <v>0.69744646506654773</v>
      </c>
      <c r="CT191" s="926">
        <v>1.480249978000499</v>
      </c>
      <c r="CU191" s="926">
        <v>1.7272378550655298</v>
      </c>
      <c r="CV191" s="926">
        <v>0.82323983969185666</v>
      </c>
      <c r="CW191" s="926">
        <v>0.9145970764128768</v>
      </c>
      <c r="CX191" s="922" t="s">
        <v>878</v>
      </c>
      <c r="CY191" s="923" t="s">
        <v>1471</v>
      </c>
      <c r="CZ191" s="1011" t="s">
        <v>1471</v>
      </c>
      <c r="DA191" s="1011" t="s">
        <v>1471</v>
      </c>
      <c r="DB191" s="922" t="s">
        <v>878</v>
      </c>
      <c r="DC191" s="923" t="s">
        <v>1471</v>
      </c>
      <c r="DD191" s="1016" t="s">
        <v>1471</v>
      </c>
      <c r="DE191" s="1016" t="s">
        <v>1471</v>
      </c>
      <c r="DF191" s="922" t="s">
        <v>878</v>
      </c>
      <c r="DG191" s="923" t="s">
        <v>1471</v>
      </c>
      <c r="DH191" s="922" t="s">
        <v>878</v>
      </c>
      <c r="DI191" s="924" t="s">
        <v>1471</v>
      </c>
    </row>
    <row r="192" spans="1:113">
      <c r="A192" s="952" t="s">
        <v>496</v>
      </c>
      <c r="B192" s="910" t="s">
        <v>755</v>
      </c>
      <c r="C192" s="910"/>
      <c r="D192" s="911" t="s">
        <v>1325</v>
      </c>
      <c r="E192" s="911" t="s">
        <v>1325</v>
      </c>
      <c r="F192" s="911" t="s">
        <v>1325</v>
      </c>
      <c r="G192" s="911" t="s">
        <v>1325</v>
      </c>
      <c r="H192" s="911" t="s">
        <v>1325</v>
      </c>
      <c r="I192" s="911" t="s">
        <v>1325</v>
      </c>
      <c r="J192" s="911" t="s">
        <v>1325</v>
      </c>
      <c r="K192" s="926"/>
      <c r="L192" s="926"/>
      <c r="M192" s="926"/>
      <c r="N192" s="926"/>
      <c r="O192" s="912"/>
      <c r="P192" s="927">
        <v>0</v>
      </c>
      <c r="Q192" s="912"/>
      <c r="R192" s="911" t="s">
        <v>1325</v>
      </c>
      <c r="S192" s="911" t="s">
        <v>1325</v>
      </c>
      <c r="T192" s="911" t="s">
        <v>1325</v>
      </c>
      <c r="U192" s="911" t="s">
        <v>1325</v>
      </c>
      <c r="V192" s="911" t="s">
        <v>1325</v>
      </c>
      <c r="W192" s="911" t="s">
        <v>1325</v>
      </c>
      <c r="X192" s="911" t="s">
        <v>1325</v>
      </c>
      <c r="Y192" s="916"/>
      <c r="Z192" s="917"/>
      <c r="AA192" s="917"/>
      <c r="AB192" s="917"/>
      <c r="AC192" s="917"/>
      <c r="AD192" s="917">
        <v>0</v>
      </c>
      <c r="AE192" s="918"/>
      <c r="AF192" s="911" t="s">
        <v>1325</v>
      </c>
      <c r="AG192" s="911" t="s">
        <v>1325</v>
      </c>
      <c r="AH192" s="911" t="s">
        <v>1325</v>
      </c>
      <c r="AI192" s="911" t="s">
        <v>1325</v>
      </c>
      <c r="AJ192" s="911" t="s">
        <v>1325</v>
      </c>
      <c r="AK192" s="911" t="s">
        <v>1325</v>
      </c>
      <c r="AL192" s="911" t="s">
        <v>1325</v>
      </c>
      <c r="AM192" s="916"/>
      <c r="AN192" s="917"/>
      <c r="AO192" s="917"/>
      <c r="AP192" s="917"/>
      <c r="AQ192" s="917"/>
      <c r="AR192" s="917">
        <v>0</v>
      </c>
      <c r="AS192" s="918"/>
      <c r="AT192" s="911" t="s">
        <v>1325</v>
      </c>
      <c r="AU192" s="911" t="s">
        <v>1325</v>
      </c>
      <c r="AV192" s="911" t="s">
        <v>1325</v>
      </c>
      <c r="AW192" s="911" t="s">
        <v>1325</v>
      </c>
      <c r="AX192" s="911" t="s">
        <v>1325</v>
      </c>
      <c r="AY192" s="911" t="s">
        <v>1325</v>
      </c>
      <c r="AZ192" s="911" t="s">
        <v>1325</v>
      </c>
      <c r="BA192" s="916"/>
      <c r="BB192" s="917"/>
      <c r="BC192" s="917"/>
      <c r="BD192" s="917"/>
      <c r="BE192" s="917"/>
      <c r="BF192" s="917">
        <v>0</v>
      </c>
      <c r="BG192" s="921"/>
      <c r="BH192" s="911" t="s">
        <v>1325</v>
      </c>
      <c r="BI192" s="911" t="s">
        <v>1325</v>
      </c>
      <c r="BJ192" s="911" t="s">
        <v>1325</v>
      </c>
      <c r="BK192" s="911" t="s">
        <v>1325</v>
      </c>
      <c r="BL192" s="911" t="s">
        <v>1325</v>
      </c>
      <c r="BM192" s="911" t="s">
        <v>1325</v>
      </c>
      <c r="BN192" s="911" t="s">
        <v>1325</v>
      </c>
      <c r="BO192" s="926"/>
      <c r="BP192" s="926"/>
      <c r="BQ192" s="926"/>
      <c r="BR192" s="926"/>
      <c r="BS192" s="926"/>
      <c r="BT192" s="927">
        <v>0</v>
      </c>
      <c r="BU192" s="926"/>
      <c r="BV192" s="911" t="s">
        <v>1325</v>
      </c>
      <c r="BW192" s="911" t="s">
        <v>1325</v>
      </c>
      <c r="BX192" s="911" t="s">
        <v>1325</v>
      </c>
      <c r="BY192" s="911" t="s">
        <v>1325</v>
      </c>
      <c r="BZ192" s="911" t="s">
        <v>1325</v>
      </c>
      <c r="CA192" s="911" t="s">
        <v>1325</v>
      </c>
      <c r="CB192" s="911" t="s">
        <v>1325</v>
      </c>
      <c r="CC192" s="916"/>
      <c r="CD192" s="917"/>
      <c r="CE192" s="917"/>
      <c r="CF192" s="917"/>
      <c r="CG192" s="917"/>
      <c r="CH192" s="917">
        <v>0</v>
      </c>
      <c r="CI192" s="921"/>
      <c r="CJ192" s="911" t="s">
        <v>1325</v>
      </c>
      <c r="CK192" s="911" t="s">
        <v>1325</v>
      </c>
      <c r="CL192" s="911" t="s">
        <v>1325</v>
      </c>
      <c r="CM192" s="911" t="s">
        <v>1325</v>
      </c>
      <c r="CN192" s="911" t="s">
        <v>1325</v>
      </c>
      <c r="CO192" s="911" t="s">
        <v>1325</v>
      </c>
      <c r="CP192" s="911" t="s">
        <v>1325</v>
      </c>
      <c r="CQ192" s="926"/>
      <c r="CR192" s="926"/>
      <c r="CS192" s="926"/>
      <c r="CT192" s="926"/>
      <c r="CU192" s="926"/>
      <c r="CV192" s="927">
        <v>0</v>
      </c>
      <c r="CW192" s="926"/>
      <c r="CX192" s="922" t="s">
        <v>878</v>
      </c>
      <c r="CY192" s="923" t="s">
        <v>1471</v>
      </c>
      <c r="CZ192" s="1011" t="s">
        <v>1471</v>
      </c>
      <c r="DA192" s="1011" t="s">
        <v>1471</v>
      </c>
      <c r="DB192" s="922" t="s">
        <v>878</v>
      </c>
      <c r="DC192" s="923" t="s">
        <v>1471</v>
      </c>
      <c r="DD192" s="1016" t="s">
        <v>1471</v>
      </c>
      <c r="DE192" s="1016" t="s">
        <v>1471</v>
      </c>
      <c r="DF192" s="922" t="s">
        <v>878</v>
      </c>
      <c r="DG192" s="923" t="s">
        <v>1471</v>
      </c>
      <c r="DH192" s="922" t="s">
        <v>878</v>
      </c>
      <c r="DI192" s="924" t="s">
        <v>1471</v>
      </c>
    </row>
    <row r="193" spans="1:113">
      <c r="A193" s="952" t="s">
        <v>62</v>
      </c>
      <c r="B193" s="910" t="s">
        <v>513</v>
      </c>
      <c r="C193" s="910"/>
      <c r="D193" s="911" t="s">
        <v>1325</v>
      </c>
      <c r="E193" s="911" t="s">
        <v>1325</v>
      </c>
      <c r="F193" s="911" t="s">
        <v>1325</v>
      </c>
      <c r="G193" s="911" t="s">
        <v>1325</v>
      </c>
      <c r="H193" s="911" t="s">
        <v>1325</v>
      </c>
      <c r="I193" s="911">
        <v>52</v>
      </c>
      <c r="J193" s="911" t="s">
        <v>1325</v>
      </c>
      <c r="K193" s="926"/>
      <c r="L193" s="926">
        <v>1.1730058713387697</v>
      </c>
      <c r="M193" s="926">
        <v>0</v>
      </c>
      <c r="N193" s="926"/>
      <c r="O193" s="912">
        <v>1.6455243819507837</v>
      </c>
      <c r="P193" s="927">
        <v>1.135908624670124</v>
      </c>
      <c r="Q193" s="912">
        <v>0</v>
      </c>
      <c r="R193" s="911" t="s">
        <v>1325</v>
      </c>
      <c r="S193" s="911" t="s">
        <v>1325</v>
      </c>
      <c r="T193" s="911" t="s">
        <v>1325</v>
      </c>
      <c r="U193" s="911" t="s">
        <v>1325</v>
      </c>
      <c r="V193" s="911" t="s">
        <v>1325</v>
      </c>
      <c r="W193" s="911" t="s">
        <v>1325</v>
      </c>
      <c r="X193" s="911" t="s">
        <v>1325</v>
      </c>
      <c r="Y193" s="916"/>
      <c r="Z193" s="917">
        <v>11.43</v>
      </c>
      <c r="AA193" s="917">
        <v>0</v>
      </c>
      <c r="AB193" s="917"/>
      <c r="AC193" s="917">
        <v>0</v>
      </c>
      <c r="AD193" s="917">
        <v>0.82</v>
      </c>
      <c r="AE193" s="918">
        <v>0</v>
      </c>
      <c r="AF193" s="911" t="s">
        <v>1325</v>
      </c>
      <c r="AG193" s="911" t="s">
        <v>1325</v>
      </c>
      <c r="AH193" s="911" t="s">
        <v>1325</v>
      </c>
      <c r="AI193" s="911" t="s">
        <v>1325</v>
      </c>
      <c r="AJ193" s="911" t="s">
        <v>1325</v>
      </c>
      <c r="AK193" s="911" t="s">
        <v>1325</v>
      </c>
      <c r="AL193" s="911" t="s">
        <v>1325</v>
      </c>
      <c r="AM193" s="916"/>
      <c r="AN193" s="917">
        <v>0</v>
      </c>
      <c r="AO193" s="917">
        <v>0</v>
      </c>
      <c r="AP193" s="917"/>
      <c r="AQ193" s="917">
        <v>0</v>
      </c>
      <c r="AR193" s="917">
        <v>0.62</v>
      </c>
      <c r="AS193" s="918">
        <v>0</v>
      </c>
      <c r="AT193" s="911" t="s">
        <v>1325</v>
      </c>
      <c r="AU193" s="911" t="s">
        <v>1325</v>
      </c>
      <c r="AV193" s="911" t="s">
        <v>1325</v>
      </c>
      <c r="AW193" s="911" t="s">
        <v>1325</v>
      </c>
      <c r="AX193" s="911" t="s">
        <v>1325</v>
      </c>
      <c r="AY193" s="911" t="s">
        <v>1325</v>
      </c>
      <c r="AZ193" s="911" t="s">
        <v>1325</v>
      </c>
      <c r="BA193" s="916"/>
      <c r="BB193" s="917">
        <v>0</v>
      </c>
      <c r="BC193" s="917">
        <v>0</v>
      </c>
      <c r="BD193" s="917"/>
      <c r="BE193" s="917">
        <v>0</v>
      </c>
      <c r="BF193" s="917">
        <v>0.69</v>
      </c>
      <c r="BG193" s="921">
        <v>0</v>
      </c>
      <c r="BH193" s="911" t="s">
        <v>1325</v>
      </c>
      <c r="BI193" s="911" t="s">
        <v>1325</v>
      </c>
      <c r="BJ193" s="911" t="s">
        <v>1325</v>
      </c>
      <c r="BK193" s="911" t="s">
        <v>1325</v>
      </c>
      <c r="BL193" s="911" t="s">
        <v>1325</v>
      </c>
      <c r="BM193" s="911" t="s">
        <v>1325</v>
      </c>
      <c r="BN193" s="911" t="s">
        <v>1325</v>
      </c>
      <c r="BO193" s="926"/>
      <c r="BP193" s="926">
        <v>0</v>
      </c>
      <c r="BQ193" s="926">
        <v>0</v>
      </c>
      <c r="BR193" s="926"/>
      <c r="BS193" s="926">
        <v>0</v>
      </c>
      <c r="BT193" s="927">
        <v>0.69028121617755012</v>
      </c>
      <c r="BU193" s="926">
        <v>0</v>
      </c>
      <c r="BV193" s="911" t="s">
        <v>1325</v>
      </c>
      <c r="BW193" s="911" t="s">
        <v>1325</v>
      </c>
      <c r="BX193" s="911" t="s">
        <v>1325</v>
      </c>
      <c r="BY193" s="911" t="s">
        <v>1325</v>
      </c>
      <c r="BZ193" s="911" t="s">
        <v>1325</v>
      </c>
      <c r="CA193" s="911" t="s">
        <v>1325</v>
      </c>
      <c r="CB193" s="911" t="s">
        <v>1325</v>
      </c>
      <c r="CC193" s="916"/>
      <c r="CD193" s="917">
        <v>0</v>
      </c>
      <c r="CE193" s="917">
        <v>0</v>
      </c>
      <c r="CF193" s="917"/>
      <c r="CG193" s="917">
        <v>0</v>
      </c>
      <c r="CH193" s="917">
        <v>0</v>
      </c>
      <c r="CI193" s="921">
        <v>0</v>
      </c>
      <c r="CJ193" s="911" t="s">
        <v>1325</v>
      </c>
      <c r="CK193" s="911" t="s">
        <v>1325</v>
      </c>
      <c r="CL193" s="911" t="s">
        <v>1325</v>
      </c>
      <c r="CM193" s="911" t="s">
        <v>1325</v>
      </c>
      <c r="CN193" s="911" t="s">
        <v>1325</v>
      </c>
      <c r="CO193" s="911">
        <v>26</v>
      </c>
      <c r="CP193" s="911" t="s">
        <v>1325</v>
      </c>
      <c r="CQ193" s="926"/>
      <c r="CR193" s="926">
        <v>0.87994094513123822</v>
      </c>
      <c r="CS193" s="926">
        <v>0</v>
      </c>
      <c r="CT193" s="926"/>
      <c r="CU193" s="926">
        <v>3.2910487639015678</v>
      </c>
      <c r="CV193" s="926">
        <v>0.635773079868728</v>
      </c>
      <c r="CW193" s="926">
        <v>0</v>
      </c>
      <c r="CX193" s="922" t="s">
        <v>878</v>
      </c>
      <c r="CY193" s="923" t="s">
        <v>1471</v>
      </c>
      <c r="CZ193" s="1011" t="s">
        <v>1471</v>
      </c>
      <c r="DA193" s="1011" t="s">
        <v>1471</v>
      </c>
      <c r="DB193" s="922" t="s">
        <v>878</v>
      </c>
      <c r="DC193" s="923" t="s">
        <v>1471</v>
      </c>
      <c r="DD193" s="1016" t="s">
        <v>1471</v>
      </c>
      <c r="DE193" s="1016" t="s">
        <v>1471</v>
      </c>
      <c r="DF193" s="922" t="s">
        <v>878</v>
      </c>
      <c r="DG193" s="923" t="s">
        <v>1471</v>
      </c>
      <c r="DH193" s="922" t="s">
        <v>878</v>
      </c>
      <c r="DI193" s="924" t="s">
        <v>1471</v>
      </c>
    </row>
    <row r="194" spans="1:113">
      <c r="A194" s="952" t="s">
        <v>409</v>
      </c>
      <c r="B194" s="910" t="s">
        <v>639</v>
      </c>
      <c r="C194" s="910"/>
      <c r="D194" s="911" t="s">
        <v>1325</v>
      </c>
      <c r="E194" s="911" t="s">
        <v>1325</v>
      </c>
      <c r="F194" s="911" t="s">
        <v>1325</v>
      </c>
      <c r="G194" s="911" t="s">
        <v>1325</v>
      </c>
      <c r="H194" s="911" t="s">
        <v>1325</v>
      </c>
      <c r="I194" s="911">
        <v>17</v>
      </c>
      <c r="J194" s="911" t="s">
        <v>1325</v>
      </c>
      <c r="K194" s="926"/>
      <c r="L194" s="926">
        <v>2.9103015980354483</v>
      </c>
      <c r="M194" s="926"/>
      <c r="N194" s="926"/>
      <c r="O194" s="912">
        <v>0.95011397768024985</v>
      </c>
      <c r="P194" s="927">
        <v>1.0184176378539342</v>
      </c>
      <c r="Q194" s="912"/>
      <c r="R194" s="911" t="s">
        <v>1325</v>
      </c>
      <c r="S194" s="911" t="s">
        <v>1325</v>
      </c>
      <c r="T194" s="911" t="s">
        <v>1325</v>
      </c>
      <c r="U194" s="911" t="s">
        <v>1325</v>
      </c>
      <c r="V194" s="911" t="s">
        <v>1325</v>
      </c>
      <c r="W194" s="911" t="s">
        <v>1325</v>
      </c>
      <c r="X194" s="911" t="s">
        <v>1325</v>
      </c>
      <c r="Y194" s="916"/>
      <c r="Z194" s="917">
        <v>0</v>
      </c>
      <c r="AA194" s="917"/>
      <c r="AB194" s="917"/>
      <c r="AC194" s="917">
        <v>0</v>
      </c>
      <c r="AD194" s="917">
        <v>0.86</v>
      </c>
      <c r="AE194" s="918"/>
      <c r="AF194" s="911" t="s">
        <v>1325</v>
      </c>
      <c r="AG194" s="911" t="s">
        <v>1325</v>
      </c>
      <c r="AH194" s="911" t="s">
        <v>1325</v>
      </c>
      <c r="AI194" s="911" t="s">
        <v>1325</v>
      </c>
      <c r="AJ194" s="911" t="s">
        <v>1325</v>
      </c>
      <c r="AK194" s="911" t="s">
        <v>1325</v>
      </c>
      <c r="AL194" s="911" t="s">
        <v>1325</v>
      </c>
      <c r="AM194" s="916"/>
      <c r="AN194" s="917">
        <v>8.6300000000000008</v>
      </c>
      <c r="AO194" s="917"/>
      <c r="AP194" s="917"/>
      <c r="AQ194" s="917">
        <v>0</v>
      </c>
      <c r="AR194" s="917">
        <v>1.0900000000000001</v>
      </c>
      <c r="AS194" s="918"/>
      <c r="AT194" s="911" t="s">
        <v>1325</v>
      </c>
      <c r="AU194" s="911" t="s">
        <v>1325</v>
      </c>
      <c r="AV194" s="911" t="s">
        <v>1325</v>
      </c>
      <c r="AW194" s="911" t="s">
        <v>1325</v>
      </c>
      <c r="AX194" s="911" t="s">
        <v>1325</v>
      </c>
      <c r="AY194" s="911" t="s">
        <v>1325</v>
      </c>
      <c r="AZ194" s="911" t="s">
        <v>1325</v>
      </c>
      <c r="BA194" s="916"/>
      <c r="BB194" s="917">
        <v>0</v>
      </c>
      <c r="BC194" s="917"/>
      <c r="BD194" s="917"/>
      <c r="BE194" s="917">
        <v>0</v>
      </c>
      <c r="BF194" s="917">
        <v>0</v>
      </c>
      <c r="BG194" s="921"/>
      <c r="BH194" s="911" t="s">
        <v>1325</v>
      </c>
      <c r="BI194" s="911" t="s">
        <v>1325</v>
      </c>
      <c r="BJ194" s="911" t="s">
        <v>1325</v>
      </c>
      <c r="BK194" s="911" t="s">
        <v>1325</v>
      </c>
      <c r="BL194" s="911" t="s">
        <v>1325</v>
      </c>
      <c r="BM194" s="911" t="s">
        <v>1325</v>
      </c>
      <c r="BN194" s="911" t="s">
        <v>1325</v>
      </c>
      <c r="BO194" s="926"/>
      <c r="BP194" s="926">
        <v>0</v>
      </c>
      <c r="BQ194" s="926"/>
      <c r="BR194" s="926"/>
      <c r="BS194" s="926">
        <v>0</v>
      </c>
      <c r="BT194" s="927">
        <v>1.4089690667656989</v>
      </c>
      <c r="BU194" s="926"/>
      <c r="BV194" s="911" t="s">
        <v>1325</v>
      </c>
      <c r="BW194" s="911" t="s">
        <v>1325</v>
      </c>
      <c r="BX194" s="911" t="s">
        <v>1325</v>
      </c>
      <c r="BY194" s="911" t="s">
        <v>1325</v>
      </c>
      <c r="BZ194" s="911" t="s">
        <v>1325</v>
      </c>
      <c r="CA194" s="911" t="s">
        <v>1325</v>
      </c>
      <c r="CB194" s="911" t="s">
        <v>1325</v>
      </c>
      <c r="CC194" s="916"/>
      <c r="CD194" s="917">
        <v>0</v>
      </c>
      <c r="CE194" s="917"/>
      <c r="CF194" s="917"/>
      <c r="CG194" s="917">
        <v>0</v>
      </c>
      <c r="CH194" s="917">
        <v>0</v>
      </c>
      <c r="CI194" s="921"/>
      <c r="CJ194" s="911" t="s">
        <v>1325</v>
      </c>
      <c r="CK194" s="911" t="s">
        <v>1325</v>
      </c>
      <c r="CL194" s="911" t="s">
        <v>1325</v>
      </c>
      <c r="CM194" s="911" t="s">
        <v>1325</v>
      </c>
      <c r="CN194" s="911" t="s">
        <v>1325</v>
      </c>
      <c r="CO194" s="911" t="s">
        <v>1325</v>
      </c>
      <c r="CP194" s="911" t="s">
        <v>1325</v>
      </c>
      <c r="CQ194" s="926"/>
      <c r="CR194" s="926">
        <v>3.7735574111738313</v>
      </c>
      <c r="CS194" s="926"/>
      <c r="CT194" s="926"/>
      <c r="CU194" s="926">
        <v>1.8601982162074104</v>
      </c>
      <c r="CV194" s="926">
        <v>0.47139524216923329</v>
      </c>
      <c r="CW194" s="926"/>
      <c r="CX194" s="922" t="s">
        <v>878</v>
      </c>
      <c r="CY194" s="923" t="s">
        <v>1471</v>
      </c>
      <c r="CZ194" s="1011" t="s">
        <v>1471</v>
      </c>
      <c r="DA194" s="1011" t="s">
        <v>1471</v>
      </c>
      <c r="DB194" s="922" t="s">
        <v>878</v>
      </c>
      <c r="DC194" s="923" t="s">
        <v>1471</v>
      </c>
      <c r="DD194" s="1016" t="s">
        <v>1471</v>
      </c>
      <c r="DE194" s="1016" t="s">
        <v>1471</v>
      </c>
      <c r="DF194" s="922" t="s">
        <v>878</v>
      </c>
      <c r="DG194" s="923" t="s">
        <v>1471</v>
      </c>
      <c r="DH194" s="922" t="s">
        <v>878</v>
      </c>
      <c r="DI194" s="924" t="s">
        <v>1471</v>
      </c>
    </row>
    <row r="195" spans="1:113">
      <c r="A195" s="952" t="s">
        <v>483</v>
      </c>
      <c r="B195" s="910" t="s">
        <v>748</v>
      </c>
      <c r="C195" s="910"/>
      <c r="D195" s="911" t="s">
        <v>1325</v>
      </c>
      <c r="E195" s="911" t="s">
        <v>1325</v>
      </c>
      <c r="F195" s="911" t="s">
        <v>1325</v>
      </c>
      <c r="G195" s="911" t="s">
        <v>1325</v>
      </c>
      <c r="H195" s="911">
        <v>27</v>
      </c>
      <c r="I195" s="911">
        <v>58</v>
      </c>
      <c r="J195" s="911" t="s">
        <v>1325</v>
      </c>
      <c r="K195" s="926"/>
      <c r="L195" s="926">
        <v>1.7531940516047413</v>
      </c>
      <c r="M195" s="926"/>
      <c r="N195" s="926"/>
      <c r="O195" s="912">
        <v>1.7267290696915869</v>
      </c>
      <c r="P195" s="927">
        <v>0.43354609401990135</v>
      </c>
      <c r="Q195" s="912">
        <v>0.89475404812707826</v>
      </c>
      <c r="R195" s="911" t="s">
        <v>1325</v>
      </c>
      <c r="S195" s="911" t="s">
        <v>1325</v>
      </c>
      <c r="T195" s="911" t="s">
        <v>1325</v>
      </c>
      <c r="U195" s="911" t="s">
        <v>1325</v>
      </c>
      <c r="V195" s="911" t="s">
        <v>1325</v>
      </c>
      <c r="W195" s="911" t="s">
        <v>1325</v>
      </c>
      <c r="X195" s="911" t="s">
        <v>1325</v>
      </c>
      <c r="Y195" s="916"/>
      <c r="Z195" s="917">
        <v>0</v>
      </c>
      <c r="AA195" s="917"/>
      <c r="AB195" s="917"/>
      <c r="AC195" s="917">
        <v>0</v>
      </c>
      <c r="AD195" s="917">
        <v>0.86</v>
      </c>
      <c r="AE195" s="918">
        <v>0</v>
      </c>
      <c r="AF195" s="911" t="s">
        <v>1325</v>
      </c>
      <c r="AG195" s="911" t="s">
        <v>1325</v>
      </c>
      <c r="AH195" s="911" t="s">
        <v>1325</v>
      </c>
      <c r="AI195" s="911" t="s">
        <v>1325</v>
      </c>
      <c r="AJ195" s="911" t="s">
        <v>1325</v>
      </c>
      <c r="AK195" s="914">
        <v>14</v>
      </c>
      <c r="AL195" s="911" t="s">
        <v>1325</v>
      </c>
      <c r="AM195" s="916"/>
      <c r="AN195" s="917">
        <v>4.5</v>
      </c>
      <c r="AO195" s="917"/>
      <c r="AP195" s="917"/>
      <c r="AQ195" s="917">
        <v>0.31</v>
      </c>
      <c r="AR195" s="917">
        <v>1.03</v>
      </c>
      <c r="AS195" s="918">
        <v>1.18</v>
      </c>
      <c r="AT195" s="911" t="s">
        <v>1325</v>
      </c>
      <c r="AU195" s="911" t="s">
        <v>1325</v>
      </c>
      <c r="AV195" s="911" t="s">
        <v>1325</v>
      </c>
      <c r="AW195" s="911" t="s">
        <v>1325</v>
      </c>
      <c r="AX195" s="911" t="s">
        <v>1325</v>
      </c>
      <c r="AY195" s="911" t="s">
        <v>1325</v>
      </c>
      <c r="AZ195" s="911" t="s">
        <v>1325</v>
      </c>
      <c r="BA195" s="916"/>
      <c r="BB195" s="917">
        <v>0</v>
      </c>
      <c r="BC195" s="917"/>
      <c r="BD195" s="917"/>
      <c r="BE195" s="917">
        <v>0</v>
      </c>
      <c r="BF195" s="917">
        <v>1.59</v>
      </c>
      <c r="BG195" s="921">
        <v>0</v>
      </c>
      <c r="BH195" s="911" t="s">
        <v>1325</v>
      </c>
      <c r="BI195" s="911" t="s">
        <v>1325</v>
      </c>
      <c r="BJ195" s="911" t="s">
        <v>1325</v>
      </c>
      <c r="BK195" s="911" t="s">
        <v>1325</v>
      </c>
      <c r="BL195" s="911" t="s">
        <v>1325</v>
      </c>
      <c r="BM195" s="911" t="s">
        <v>1325</v>
      </c>
      <c r="BN195" s="911" t="s">
        <v>1325</v>
      </c>
      <c r="BO195" s="926"/>
      <c r="BP195" s="926">
        <v>0</v>
      </c>
      <c r="BQ195" s="926"/>
      <c r="BR195" s="926"/>
      <c r="BS195" s="926">
        <v>0.84488724080232258</v>
      </c>
      <c r="BT195" s="927">
        <v>3.1931779533028499</v>
      </c>
      <c r="BU195" s="926">
        <v>0</v>
      </c>
      <c r="BV195" s="911" t="s">
        <v>1325</v>
      </c>
      <c r="BW195" s="911" t="s">
        <v>1325</v>
      </c>
      <c r="BX195" s="911" t="s">
        <v>1325</v>
      </c>
      <c r="BY195" s="911" t="s">
        <v>1325</v>
      </c>
      <c r="BZ195" s="911" t="s">
        <v>1325</v>
      </c>
      <c r="CA195" s="911" t="s">
        <v>1325</v>
      </c>
      <c r="CB195" s="911" t="s">
        <v>1325</v>
      </c>
      <c r="CC195" s="916"/>
      <c r="CD195" s="917">
        <v>0</v>
      </c>
      <c r="CE195" s="917"/>
      <c r="CF195" s="917"/>
      <c r="CG195" s="917">
        <v>14.47</v>
      </c>
      <c r="CH195" s="917">
        <v>0</v>
      </c>
      <c r="CI195" s="921">
        <v>3.59</v>
      </c>
      <c r="CJ195" s="911" t="s">
        <v>1325</v>
      </c>
      <c r="CK195" s="911" t="s">
        <v>1325</v>
      </c>
      <c r="CL195" s="911" t="s">
        <v>1325</v>
      </c>
      <c r="CM195" s="911" t="s">
        <v>1325</v>
      </c>
      <c r="CN195" s="911">
        <v>17</v>
      </c>
      <c r="CO195" s="911">
        <v>24</v>
      </c>
      <c r="CP195" s="911" t="s">
        <v>1325</v>
      </c>
      <c r="CQ195" s="926"/>
      <c r="CR195" s="926">
        <v>1.0141717938722197</v>
      </c>
      <c r="CS195" s="926"/>
      <c r="CT195" s="926"/>
      <c r="CU195" s="926">
        <v>2.1344257131620705</v>
      </c>
      <c r="CV195" s="927">
        <v>0.28583127189020407</v>
      </c>
      <c r="CW195" s="926">
        <v>0.6427510004304039</v>
      </c>
      <c r="CX195" s="922" t="s">
        <v>878</v>
      </c>
      <c r="CY195" s="923" t="s">
        <v>1471</v>
      </c>
      <c r="CZ195" s="1011" t="s">
        <v>1471</v>
      </c>
      <c r="DA195" s="1011" t="s">
        <v>1471</v>
      </c>
      <c r="DB195" s="922" t="s">
        <v>792</v>
      </c>
      <c r="DC195" s="923" t="s">
        <v>1472</v>
      </c>
      <c r="DD195" s="1016" t="s">
        <v>878</v>
      </c>
      <c r="DE195" s="1016" t="s">
        <v>792</v>
      </c>
      <c r="DF195" s="922" t="s">
        <v>878</v>
      </c>
      <c r="DG195" s="923" t="s">
        <v>1471</v>
      </c>
      <c r="DH195" s="922" t="s">
        <v>878</v>
      </c>
      <c r="DI195" s="924" t="s">
        <v>1471</v>
      </c>
    </row>
    <row r="196" spans="1:113">
      <c r="A196" s="952" t="s">
        <v>1113</v>
      </c>
      <c r="B196" s="910" t="s">
        <v>564</v>
      </c>
      <c r="C196" s="910"/>
      <c r="D196" s="911" t="s">
        <v>1325</v>
      </c>
      <c r="E196" s="911" t="s">
        <v>1325</v>
      </c>
      <c r="F196" s="911" t="s">
        <v>1325</v>
      </c>
      <c r="G196" s="911" t="s">
        <v>1325</v>
      </c>
      <c r="H196" s="911" t="s">
        <v>1325</v>
      </c>
      <c r="I196" s="911">
        <v>54</v>
      </c>
      <c r="J196" s="911" t="s">
        <v>1325</v>
      </c>
      <c r="K196" s="926"/>
      <c r="L196" s="926"/>
      <c r="M196" s="926"/>
      <c r="N196" s="926"/>
      <c r="O196" s="912">
        <v>3.7080067826441416</v>
      </c>
      <c r="P196" s="927">
        <v>0.6564853425909597</v>
      </c>
      <c r="Q196" s="912"/>
      <c r="R196" s="911" t="s">
        <v>1325</v>
      </c>
      <c r="S196" s="911" t="s">
        <v>1325</v>
      </c>
      <c r="T196" s="911" t="s">
        <v>1325</v>
      </c>
      <c r="U196" s="911" t="s">
        <v>1325</v>
      </c>
      <c r="V196" s="911" t="s">
        <v>1325</v>
      </c>
      <c r="W196" s="911" t="s">
        <v>1325</v>
      </c>
      <c r="X196" s="911" t="s">
        <v>1325</v>
      </c>
      <c r="Y196" s="916"/>
      <c r="Z196" s="917"/>
      <c r="AA196" s="917"/>
      <c r="AB196" s="917"/>
      <c r="AC196" s="917">
        <v>0</v>
      </c>
      <c r="AD196" s="917">
        <v>0.82</v>
      </c>
      <c r="AE196" s="918"/>
      <c r="AF196" s="911" t="s">
        <v>1325</v>
      </c>
      <c r="AG196" s="911" t="s">
        <v>1325</v>
      </c>
      <c r="AH196" s="911" t="s">
        <v>1325</v>
      </c>
      <c r="AI196" s="911" t="s">
        <v>1325</v>
      </c>
      <c r="AJ196" s="911" t="s">
        <v>1325</v>
      </c>
      <c r="AK196" s="911" t="s">
        <v>1325</v>
      </c>
      <c r="AL196" s="911" t="s">
        <v>1325</v>
      </c>
      <c r="AM196" s="916"/>
      <c r="AN196" s="917"/>
      <c r="AO196" s="917"/>
      <c r="AP196" s="917"/>
      <c r="AQ196" s="917">
        <v>5.28</v>
      </c>
      <c r="AR196" s="917">
        <v>0.51</v>
      </c>
      <c r="AS196" s="918"/>
      <c r="AT196" s="911" t="s">
        <v>1325</v>
      </c>
      <c r="AU196" s="911" t="s">
        <v>1325</v>
      </c>
      <c r="AV196" s="911" t="s">
        <v>1325</v>
      </c>
      <c r="AW196" s="911" t="s">
        <v>1325</v>
      </c>
      <c r="AX196" s="911" t="s">
        <v>1325</v>
      </c>
      <c r="AY196" s="911" t="s">
        <v>1325</v>
      </c>
      <c r="AZ196" s="911" t="s">
        <v>1325</v>
      </c>
      <c r="BA196" s="916"/>
      <c r="BB196" s="917"/>
      <c r="BC196" s="917"/>
      <c r="BD196" s="917"/>
      <c r="BE196" s="917">
        <v>8.7899999999999991</v>
      </c>
      <c r="BF196" s="917">
        <v>0.31</v>
      </c>
      <c r="BG196" s="921"/>
      <c r="BH196" s="911" t="s">
        <v>1325</v>
      </c>
      <c r="BI196" s="911" t="s">
        <v>1325</v>
      </c>
      <c r="BJ196" s="911" t="s">
        <v>1325</v>
      </c>
      <c r="BK196" s="911" t="s">
        <v>1325</v>
      </c>
      <c r="BL196" s="911" t="s">
        <v>1325</v>
      </c>
      <c r="BM196" s="911">
        <v>13</v>
      </c>
      <c r="BN196" s="911" t="s">
        <v>1325</v>
      </c>
      <c r="BO196" s="926"/>
      <c r="BP196" s="926"/>
      <c r="BQ196" s="926"/>
      <c r="BR196" s="926"/>
      <c r="BS196" s="926">
        <v>6.0872865048889251</v>
      </c>
      <c r="BT196" s="926">
        <v>0.44319834596089569</v>
      </c>
      <c r="BU196" s="926"/>
      <c r="BV196" s="911" t="s">
        <v>1325</v>
      </c>
      <c r="BW196" s="911" t="s">
        <v>1325</v>
      </c>
      <c r="BX196" s="911" t="s">
        <v>1325</v>
      </c>
      <c r="BY196" s="911" t="s">
        <v>1325</v>
      </c>
      <c r="BZ196" s="911" t="s">
        <v>1325</v>
      </c>
      <c r="CA196" s="911" t="s">
        <v>1325</v>
      </c>
      <c r="CB196" s="911" t="s">
        <v>1325</v>
      </c>
      <c r="CC196" s="916"/>
      <c r="CD196" s="917"/>
      <c r="CE196" s="917"/>
      <c r="CF196" s="917"/>
      <c r="CG196" s="917">
        <v>3.77</v>
      </c>
      <c r="CH196" s="917">
        <v>0.72</v>
      </c>
      <c r="CI196" s="921"/>
      <c r="CJ196" s="911" t="s">
        <v>1325</v>
      </c>
      <c r="CK196" s="911" t="s">
        <v>1325</v>
      </c>
      <c r="CL196" s="911" t="s">
        <v>1325</v>
      </c>
      <c r="CM196" s="911" t="s">
        <v>1325</v>
      </c>
      <c r="CN196" s="911" t="s">
        <v>1325</v>
      </c>
      <c r="CO196" s="911">
        <v>17</v>
      </c>
      <c r="CP196" s="911" t="s">
        <v>1325</v>
      </c>
      <c r="CQ196" s="926"/>
      <c r="CR196" s="926"/>
      <c r="CS196" s="926"/>
      <c r="CT196" s="926"/>
      <c r="CU196" s="926">
        <v>2.6496307953540805</v>
      </c>
      <c r="CV196" s="927">
        <v>0.72059128406240947</v>
      </c>
      <c r="CW196" s="926"/>
      <c r="CX196" s="922" t="s">
        <v>878</v>
      </c>
      <c r="CY196" s="923" t="s">
        <v>1471</v>
      </c>
      <c r="CZ196" s="1011" t="s">
        <v>1471</v>
      </c>
      <c r="DA196" s="1011" t="s">
        <v>1471</v>
      </c>
      <c r="DB196" s="922" t="s">
        <v>878</v>
      </c>
      <c r="DC196" s="923" t="s">
        <v>1471</v>
      </c>
      <c r="DD196" s="1016" t="s">
        <v>1471</v>
      </c>
      <c r="DE196" s="1016" t="s">
        <v>1471</v>
      </c>
      <c r="DF196" s="922" t="s">
        <v>878</v>
      </c>
      <c r="DG196" s="923" t="s">
        <v>1471</v>
      </c>
      <c r="DH196" s="922" t="s">
        <v>878</v>
      </c>
      <c r="DI196" s="924" t="s">
        <v>1471</v>
      </c>
    </row>
    <row r="197" spans="1:113">
      <c r="A197" s="952" t="s">
        <v>470</v>
      </c>
      <c r="B197" s="910" t="s">
        <v>543</v>
      </c>
      <c r="C197" s="910"/>
      <c r="D197" s="911" t="s">
        <v>1325</v>
      </c>
      <c r="E197" s="911" t="s">
        <v>1325</v>
      </c>
      <c r="F197" s="911" t="s">
        <v>1325</v>
      </c>
      <c r="G197" s="911" t="s">
        <v>1325</v>
      </c>
      <c r="H197" s="911">
        <v>210</v>
      </c>
      <c r="I197" s="911">
        <v>235</v>
      </c>
      <c r="J197" s="911" t="s">
        <v>1325</v>
      </c>
      <c r="K197" s="926">
        <v>1.2903163816489536</v>
      </c>
      <c r="L197" s="926">
        <v>0.54110850923984766</v>
      </c>
      <c r="M197" s="926">
        <v>1.3933227786298357</v>
      </c>
      <c r="N197" s="926"/>
      <c r="O197" s="912">
        <v>1.2751321901591994</v>
      </c>
      <c r="P197" s="927">
        <v>0.9200894818515637</v>
      </c>
      <c r="Q197" s="912">
        <v>0.5903244838068572</v>
      </c>
      <c r="R197" s="911" t="s">
        <v>1325</v>
      </c>
      <c r="S197" s="911" t="s">
        <v>1325</v>
      </c>
      <c r="T197" s="911" t="s">
        <v>1325</v>
      </c>
      <c r="U197" s="911" t="s">
        <v>1325</v>
      </c>
      <c r="V197" s="911" t="s">
        <v>1325</v>
      </c>
      <c r="W197" s="914">
        <v>12</v>
      </c>
      <c r="X197" s="911" t="s">
        <v>1325</v>
      </c>
      <c r="Y197" s="916">
        <v>0</v>
      </c>
      <c r="Z197" s="917">
        <v>7.49</v>
      </c>
      <c r="AA197" s="917">
        <v>0</v>
      </c>
      <c r="AB197" s="917"/>
      <c r="AC197" s="917">
        <v>0.47</v>
      </c>
      <c r="AD197" s="917">
        <v>0.79</v>
      </c>
      <c r="AE197" s="918">
        <v>0</v>
      </c>
      <c r="AF197" s="911" t="s">
        <v>1325</v>
      </c>
      <c r="AG197" s="911" t="s">
        <v>1325</v>
      </c>
      <c r="AH197" s="911" t="s">
        <v>1325</v>
      </c>
      <c r="AI197" s="911" t="s">
        <v>1325</v>
      </c>
      <c r="AJ197" s="914">
        <v>31</v>
      </c>
      <c r="AK197" s="914">
        <v>49</v>
      </c>
      <c r="AL197" s="911" t="s">
        <v>1325</v>
      </c>
      <c r="AM197" s="916">
        <v>0</v>
      </c>
      <c r="AN197" s="917">
        <v>0</v>
      </c>
      <c r="AO197" s="917">
        <v>0</v>
      </c>
      <c r="AP197" s="917"/>
      <c r="AQ197" s="917">
        <v>1.2</v>
      </c>
      <c r="AR197" s="917">
        <v>2.25</v>
      </c>
      <c r="AS197" s="918">
        <v>0</v>
      </c>
      <c r="AT197" s="911" t="s">
        <v>1325</v>
      </c>
      <c r="AU197" s="911" t="s">
        <v>1325</v>
      </c>
      <c r="AV197" s="911" t="s">
        <v>1325</v>
      </c>
      <c r="AW197" s="911" t="s">
        <v>1325</v>
      </c>
      <c r="AX197" s="911" t="s">
        <v>1325</v>
      </c>
      <c r="AY197" s="914">
        <v>16</v>
      </c>
      <c r="AZ197" s="911" t="s">
        <v>1325</v>
      </c>
      <c r="BA197" s="916">
        <v>3.68</v>
      </c>
      <c r="BB197" s="917">
        <v>0</v>
      </c>
      <c r="BC197" s="917">
        <v>6.19</v>
      </c>
      <c r="BD197" s="917"/>
      <c r="BE197" s="917">
        <v>0.45</v>
      </c>
      <c r="BF197" s="917">
        <v>0.52</v>
      </c>
      <c r="BG197" s="921">
        <v>0.95</v>
      </c>
      <c r="BH197" s="911" t="s">
        <v>1325</v>
      </c>
      <c r="BI197" s="911" t="s">
        <v>1325</v>
      </c>
      <c r="BJ197" s="911" t="s">
        <v>1325</v>
      </c>
      <c r="BK197" s="911" t="s">
        <v>1325</v>
      </c>
      <c r="BL197" s="911">
        <v>18</v>
      </c>
      <c r="BM197" s="911">
        <v>61</v>
      </c>
      <c r="BN197" s="911" t="s">
        <v>1325</v>
      </c>
      <c r="BO197" s="926">
        <v>0</v>
      </c>
      <c r="BP197" s="926">
        <v>0.59818941051364261</v>
      </c>
      <c r="BQ197" s="926">
        <v>2.1095429218922828</v>
      </c>
      <c r="BR197" s="926"/>
      <c r="BS197" s="926">
        <v>0.39703481185341655</v>
      </c>
      <c r="BT197" s="926">
        <v>1.286401152382449</v>
      </c>
      <c r="BU197" s="926">
        <v>1.1576662022085524</v>
      </c>
      <c r="BV197" s="911" t="s">
        <v>1325</v>
      </c>
      <c r="BW197" s="911" t="s">
        <v>1325</v>
      </c>
      <c r="BX197" s="911" t="s">
        <v>1325</v>
      </c>
      <c r="BY197" s="911" t="s">
        <v>1325</v>
      </c>
      <c r="BZ197" s="911" t="s">
        <v>1325</v>
      </c>
      <c r="CA197" s="911" t="s">
        <v>1325</v>
      </c>
      <c r="CB197" s="911" t="s">
        <v>1325</v>
      </c>
      <c r="CC197" s="916">
        <v>0</v>
      </c>
      <c r="CD197" s="917">
        <v>0</v>
      </c>
      <c r="CE197" s="917">
        <v>0</v>
      </c>
      <c r="CF197" s="917"/>
      <c r="CG197" s="917">
        <v>1.1399999999999999</v>
      </c>
      <c r="CH197" s="917">
        <v>2.37</v>
      </c>
      <c r="CI197" s="921">
        <v>0</v>
      </c>
      <c r="CJ197" s="911" t="s">
        <v>1325</v>
      </c>
      <c r="CK197" s="911" t="s">
        <v>1325</v>
      </c>
      <c r="CL197" s="911" t="s">
        <v>1325</v>
      </c>
      <c r="CM197" s="911" t="s">
        <v>1325</v>
      </c>
      <c r="CN197" s="911">
        <v>117</v>
      </c>
      <c r="CO197" s="911">
        <v>63</v>
      </c>
      <c r="CP197" s="911" t="s">
        <v>1325</v>
      </c>
      <c r="CQ197" s="926">
        <v>3.1262820930854232</v>
      </c>
      <c r="CR197" s="926">
        <v>0</v>
      </c>
      <c r="CS197" s="926">
        <v>0</v>
      </c>
      <c r="CT197" s="926"/>
      <c r="CU197" s="926">
        <v>3.0026466366955877</v>
      </c>
      <c r="CV197" s="927">
        <v>0.64593761846182896</v>
      </c>
      <c r="CW197" s="926">
        <v>0.5279801188246821</v>
      </c>
      <c r="CX197" s="922" t="s">
        <v>878</v>
      </c>
      <c r="CY197" s="923" t="s">
        <v>1471</v>
      </c>
      <c r="CZ197" s="1011" t="s">
        <v>1471</v>
      </c>
      <c r="DA197" s="1011" t="s">
        <v>1471</v>
      </c>
      <c r="DB197" s="922" t="s">
        <v>792</v>
      </c>
      <c r="DC197" s="923" t="s">
        <v>1472</v>
      </c>
      <c r="DD197" s="1016" t="s">
        <v>878</v>
      </c>
      <c r="DE197" s="1016" t="s">
        <v>792</v>
      </c>
      <c r="DF197" s="922" t="s">
        <v>878</v>
      </c>
      <c r="DG197" s="923" t="s">
        <v>1471</v>
      </c>
      <c r="DH197" s="922" t="s">
        <v>878</v>
      </c>
      <c r="DI197" s="924" t="s">
        <v>1471</v>
      </c>
    </row>
    <row r="198" spans="1:113">
      <c r="A198" s="952" t="s">
        <v>488</v>
      </c>
      <c r="B198" s="910" t="s">
        <v>751</v>
      </c>
      <c r="C198" s="910"/>
      <c r="D198" s="911">
        <v>21</v>
      </c>
      <c r="E198" s="911" t="s">
        <v>1325</v>
      </c>
      <c r="F198" s="911" t="s">
        <v>1325</v>
      </c>
      <c r="G198" s="911" t="s">
        <v>1325</v>
      </c>
      <c r="H198" s="911">
        <v>109</v>
      </c>
      <c r="I198" s="911">
        <v>403</v>
      </c>
      <c r="J198" s="911">
        <v>22</v>
      </c>
      <c r="K198" s="926">
        <v>1.7107211041461332</v>
      </c>
      <c r="L198" s="926">
        <v>0.21126220227376202</v>
      </c>
      <c r="M198" s="926">
        <v>0.94593535308550725</v>
      </c>
      <c r="N198" s="926"/>
      <c r="O198" s="912">
        <v>1.0819950256135831</v>
      </c>
      <c r="P198" s="927">
        <v>1.0760358645027484</v>
      </c>
      <c r="Q198" s="912">
        <v>1.0597006515947895</v>
      </c>
      <c r="R198" s="911" t="s">
        <v>1325</v>
      </c>
      <c r="S198" s="911" t="s">
        <v>1325</v>
      </c>
      <c r="T198" s="911" t="s">
        <v>1325</v>
      </c>
      <c r="U198" s="911" t="s">
        <v>1325</v>
      </c>
      <c r="V198" s="911" t="s">
        <v>1325</v>
      </c>
      <c r="W198" s="914">
        <v>22</v>
      </c>
      <c r="X198" s="911" t="s">
        <v>1325</v>
      </c>
      <c r="Y198" s="916">
        <v>1.8</v>
      </c>
      <c r="Z198" s="917">
        <v>0</v>
      </c>
      <c r="AA198" s="917">
        <v>0</v>
      </c>
      <c r="AB198" s="917"/>
      <c r="AC198" s="917">
        <v>0.83</v>
      </c>
      <c r="AD198" s="917">
        <v>1.86</v>
      </c>
      <c r="AE198" s="918">
        <v>1.06</v>
      </c>
      <c r="AF198" s="911" t="s">
        <v>1325</v>
      </c>
      <c r="AG198" s="911" t="s">
        <v>1325</v>
      </c>
      <c r="AH198" s="911" t="s">
        <v>1325</v>
      </c>
      <c r="AI198" s="911" t="s">
        <v>1325</v>
      </c>
      <c r="AJ198" s="914">
        <v>16</v>
      </c>
      <c r="AK198" s="914">
        <v>39</v>
      </c>
      <c r="AL198" s="911" t="s">
        <v>1325</v>
      </c>
      <c r="AM198" s="916">
        <v>0.67</v>
      </c>
      <c r="AN198" s="917">
        <v>0</v>
      </c>
      <c r="AO198" s="917">
        <v>2.0699999999999998</v>
      </c>
      <c r="AP198" s="917"/>
      <c r="AQ198" s="917">
        <v>1.41</v>
      </c>
      <c r="AR198" s="917">
        <v>0.67</v>
      </c>
      <c r="AS198" s="918">
        <v>0.79</v>
      </c>
      <c r="AT198" s="911" t="s">
        <v>1325</v>
      </c>
      <c r="AU198" s="911" t="s">
        <v>1325</v>
      </c>
      <c r="AV198" s="911" t="s">
        <v>1325</v>
      </c>
      <c r="AW198" s="911" t="s">
        <v>1325</v>
      </c>
      <c r="AX198" s="911" t="s">
        <v>1325</v>
      </c>
      <c r="AY198" s="914">
        <v>23</v>
      </c>
      <c r="AZ198" s="911" t="s">
        <v>1325</v>
      </c>
      <c r="BA198" s="916">
        <v>1.1399999999999999</v>
      </c>
      <c r="BB198" s="917">
        <v>0</v>
      </c>
      <c r="BC198" s="917">
        <v>3.78</v>
      </c>
      <c r="BD198" s="917"/>
      <c r="BE198" s="917">
        <v>0.64</v>
      </c>
      <c r="BF198" s="917">
        <v>0.68</v>
      </c>
      <c r="BG198" s="921">
        <v>0.66</v>
      </c>
      <c r="BH198" s="911" t="s">
        <v>1325</v>
      </c>
      <c r="BI198" s="911" t="s">
        <v>1325</v>
      </c>
      <c r="BJ198" s="911" t="s">
        <v>1325</v>
      </c>
      <c r="BK198" s="911" t="s">
        <v>1325</v>
      </c>
      <c r="BL198" s="911">
        <v>20</v>
      </c>
      <c r="BM198" s="911">
        <v>98</v>
      </c>
      <c r="BN198" s="911" t="s">
        <v>1325</v>
      </c>
      <c r="BO198" s="926">
        <v>1.1378173069512718</v>
      </c>
      <c r="BP198" s="926">
        <v>0</v>
      </c>
      <c r="BQ198" s="926">
        <v>0</v>
      </c>
      <c r="BR198" s="926"/>
      <c r="BS198" s="926">
        <v>0.89640996719678201</v>
      </c>
      <c r="BT198" s="926">
        <v>1.5589293072017483</v>
      </c>
      <c r="BU198" s="926">
        <v>1.6453468335519186</v>
      </c>
      <c r="BV198" s="911" t="s">
        <v>1325</v>
      </c>
      <c r="BW198" s="911" t="s">
        <v>1325</v>
      </c>
      <c r="BX198" s="911" t="s">
        <v>1325</v>
      </c>
      <c r="BY198" s="911" t="s">
        <v>1325</v>
      </c>
      <c r="BZ198" s="911" t="s">
        <v>1325</v>
      </c>
      <c r="CA198" s="914">
        <v>17</v>
      </c>
      <c r="CB198" s="911" t="s">
        <v>1325</v>
      </c>
      <c r="CC198" s="916">
        <v>3.44</v>
      </c>
      <c r="CD198" s="917">
        <v>0</v>
      </c>
      <c r="CE198" s="917">
        <v>0</v>
      </c>
      <c r="CF198" s="917"/>
      <c r="CG198" s="917">
        <v>1.58</v>
      </c>
      <c r="CH198" s="917">
        <v>0.78</v>
      </c>
      <c r="CI198" s="921">
        <v>2.13</v>
      </c>
      <c r="CJ198" s="911">
        <v>10</v>
      </c>
      <c r="CK198" s="911" t="s">
        <v>1325</v>
      </c>
      <c r="CL198" s="911" t="s">
        <v>1325</v>
      </c>
      <c r="CM198" s="911" t="s">
        <v>1325</v>
      </c>
      <c r="CN198" s="911">
        <v>47</v>
      </c>
      <c r="CO198" s="911">
        <v>161</v>
      </c>
      <c r="CP198" s="911" t="s">
        <v>1325</v>
      </c>
      <c r="CQ198" s="926">
        <v>1.9899552720675504</v>
      </c>
      <c r="CR198" s="926">
        <v>0.52618929020014515</v>
      </c>
      <c r="CS198" s="926">
        <v>1.1617028473514768</v>
      </c>
      <c r="CT198" s="926"/>
      <c r="CU198" s="926">
        <v>1.1512396016020889</v>
      </c>
      <c r="CV198" s="927">
        <v>1.0035893517283541</v>
      </c>
      <c r="CW198" s="926">
        <v>0.92923203680870414</v>
      </c>
      <c r="CX198" s="922" t="s">
        <v>878</v>
      </c>
      <c r="CY198" s="923" t="s">
        <v>1471</v>
      </c>
      <c r="CZ198" s="1011" t="s">
        <v>1471</v>
      </c>
      <c r="DA198" s="1011" t="s">
        <v>1471</v>
      </c>
      <c r="DB198" s="922" t="s">
        <v>878</v>
      </c>
      <c r="DC198" s="923" t="s">
        <v>1471</v>
      </c>
      <c r="DD198" s="1016" t="s">
        <v>1471</v>
      </c>
      <c r="DE198" s="1016" t="s">
        <v>1471</v>
      </c>
      <c r="DF198" s="922" t="s">
        <v>878</v>
      </c>
      <c r="DG198" s="923" t="s">
        <v>1471</v>
      </c>
      <c r="DH198" s="922" t="s">
        <v>878</v>
      </c>
      <c r="DI198" s="924" t="s">
        <v>1471</v>
      </c>
    </row>
    <row r="199" spans="1:113">
      <c r="A199" s="952" t="s">
        <v>127</v>
      </c>
      <c r="B199" s="910" t="s">
        <v>526</v>
      </c>
      <c r="C199" s="910"/>
      <c r="D199" s="911" t="s">
        <v>1325</v>
      </c>
      <c r="E199" s="911" t="s">
        <v>1325</v>
      </c>
      <c r="F199" s="911">
        <v>12</v>
      </c>
      <c r="G199" s="911" t="s">
        <v>1325</v>
      </c>
      <c r="H199" s="911">
        <v>27</v>
      </c>
      <c r="I199" s="911">
        <v>174</v>
      </c>
      <c r="J199" s="911" t="s">
        <v>1325</v>
      </c>
      <c r="K199" s="926">
        <v>2.1558899798004698</v>
      </c>
      <c r="L199" s="926">
        <v>0.4735256551334765</v>
      </c>
      <c r="M199" s="926">
        <v>2.9795514255451594</v>
      </c>
      <c r="N199" s="926"/>
      <c r="O199" s="912">
        <v>1.3996047907588747</v>
      </c>
      <c r="P199" s="927">
        <v>0.66170048095101586</v>
      </c>
      <c r="Q199" s="912">
        <v>0.88056178857863943</v>
      </c>
      <c r="R199" s="911" t="s">
        <v>1325</v>
      </c>
      <c r="S199" s="911" t="s">
        <v>1325</v>
      </c>
      <c r="T199" s="911" t="s">
        <v>1325</v>
      </c>
      <c r="U199" s="911" t="s">
        <v>1325</v>
      </c>
      <c r="V199" s="911" t="s">
        <v>1325</v>
      </c>
      <c r="W199" s="914">
        <v>29</v>
      </c>
      <c r="X199" s="911" t="s">
        <v>1325</v>
      </c>
      <c r="Y199" s="916">
        <v>0</v>
      </c>
      <c r="Z199" s="917">
        <v>0</v>
      </c>
      <c r="AA199" s="917">
        <v>0</v>
      </c>
      <c r="AB199" s="917"/>
      <c r="AC199" s="917">
        <v>0.95</v>
      </c>
      <c r="AD199" s="917">
        <v>2.85</v>
      </c>
      <c r="AE199" s="918">
        <v>0</v>
      </c>
      <c r="AF199" s="911" t="s">
        <v>1325</v>
      </c>
      <c r="AG199" s="911" t="s">
        <v>1325</v>
      </c>
      <c r="AH199" s="911" t="s">
        <v>1325</v>
      </c>
      <c r="AI199" s="911" t="s">
        <v>1325</v>
      </c>
      <c r="AJ199" s="911" t="s">
        <v>1325</v>
      </c>
      <c r="AK199" s="914">
        <v>36</v>
      </c>
      <c r="AL199" s="911" t="s">
        <v>1325</v>
      </c>
      <c r="AM199" s="916">
        <v>0</v>
      </c>
      <c r="AN199" s="917">
        <v>1.43</v>
      </c>
      <c r="AO199" s="917">
        <v>4.45</v>
      </c>
      <c r="AP199" s="917"/>
      <c r="AQ199" s="917">
        <v>0.77</v>
      </c>
      <c r="AR199" s="917">
        <v>0.91</v>
      </c>
      <c r="AS199" s="918">
        <v>0</v>
      </c>
      <c r="AT199" s="911" t="s">
        <v>1325</v>
      </c>
      <c r="AU199" s="911" t="s">
        <v>1325</v>
      </c>
      <c r="AV199" s="911" t="s">
        <v>1325</v>
      </c>
      <c r="AW199" s="911" t="s">
        <v>1325</v>
      </c>
      <c r="AX199" s="911" t="s">
        <v>1325</v>
      </c>
      <c r="AY199" s="911" t="s">
        <v>1325</v>
      </c>
      <c r="AZ199" s="911" t="s">
        <v>1325</v>
      </c>
      <c r="BA199" s="916">
        <v>0</v>
      </c>
      <c r="BB199" s="917">
        <v>13.84</v>
      </c>
      <c r="BC199" s="917">
        <v>0</v>
      </c>
      <c r="BD199" s="917"/>
      <c r="BE199" s="917">
        <v>0</v>
      </c>
      <c r="BF199" s="917">
        <v>0.68</v>
      </c>
      <c r="BG199" s="921">
        <v>0</v>
      </c>
      <c r="BH199" s="911" t="s">
        <v>1325</v>
      </c>
      <c r="BI199" s="911" t="s">
        <v>1325</v>
      </c>
      <c r="BJ199" s="911" t="s">
        <v>1325</v>
      </c>
      <c r="BK199" s="911" t="s">
        <v>1325</v>
      </c>
      <c r="BL199" s="911" t="s">
        <v>1325</v>
      </c>
      <c r="BM199" s="911">
        <v>39</v>
      </c>
      <c r="BN199" s="911" t="s">
        <v>1325</v>
      </c>
      <c r="BO199" s="926">
        <v>0</v>
      </c>
      <c r="BP199" s="926">
        <v>0.60753487807878614</v>
      </c>
      <c r="BQ199" s="926">
        <v>3.9335823158405301</v>
      </c>
      <c r="BR199" s="926"/>
      <c r="BS199" s="926">
        <v>0.67954226641801041</v>
      </c>
      <c r="BT199" s="926">
        <v>0.86376743348292151</v>
      </c>
      <c r="BU199" s="926">
        <v>1.5600898135604526</v>
      </c>
      <c r="BV199" s="911" t="s">
        <v>1325</v>
      </c>
      <c r="BW199" s="911" t="s">
        <v>1325</v>
      </c>
      <c r="BX199" s="911" t="s">
        <v>1325</v>
      </c>
      <c r="BY199" s="911" t="s">
        <v>1325</v>
      </c>
      <c r="BZ199" s="911" t="s">
        <v>1325</v>
      </c>
      <c r="CA199" s="911" t="s">
        <v>1325</v>
      </c>
      <c r="CB199" s="911" t="s">
        <v>1325</v>
      </c>
      <c r="CC199" s="916">
        <v>0</v>
      </c>
      <c r="CD199" s="917">
        <v>0</v>
      </c>
      <c r="CE199" s="917">
        <v>0</v>
      </c>
      <c r="CF199" s="917"/>
      <c r="CG199" s="917">
        <v>0</v>
      </c>
      <c r="CH199" s="917">
        <v>0.26</v>
      </c>
      <c r="CI199" s="921">
        <v>0</v>
      </c>
      <c r="CJ199" s="911" t="s">
        <v>1325</v>
      </c>
      <c r="CK199" s="911" t="s">
        <v>1325</v>
      </c>
      <c r="CL199" s="911" t="s">
        <v>1325</v>
      </c>
      <c r="CM199" s="911" t="s">
        <v>1325</v>
      </c>
      <c r="CN199" s="911">
        <v>15</v>
      </c>
      <c r="CO199" s="911">
        <v>52</v>
      </c>
      <c r="CP199" s="911" t="s">
        <v>1325</v>
      </c>
      <c r="CQ199" s="926">
        <v>5.8796877840292883</v>
      </c>
      <c r="CR199" s="926">
        <v>0</v>
      </c>
      <c r="CS199" s="926">
        <v>2.5183942339084182</v>
      </c>
      <c r="CT199" s="926"/>
      <c r="CU199" s="926">
        <v>2.4013470776349579</v>
      </c>
      <c r="CV199" s="927">
        <v>0.42282436421144454</v>
      </c>
      <c r="CW199" s="926">
        <v>0.7520632338329909</v>
      </c>
      <c r="CX199" s="922" t="s">
        <v>878</v>
      </c>
      <c r="CY199" s="923" t="s">
        <v>1471</v>
      </c>
      <c r="CZ199" s="1011" t="s">
        <v>1471</v>
      </c>
      <c r="DA199" s="1011" t="s">
        <v>1471</v>
      </c>
      <c r="DB199" s="922" t="s">
        <v>878</v>
      </c>
      <c r="DC199" s="923" t="s">
        <v>1471</v>
      </c>
      <c r="DD199" s="1016" t="s">
        <v>1471</v>
      </c>
      <c r="DE199" s="1016" t="s">
        <v>1471</v>
      </c>
      <c r="DF199" s="922" t="s">
        <v>878</v>
      </c>
      <c r="DG199" s="923" t="s">
        <v>1471</v>
      </c>
      <c r="DH199" s="922" t="s">
        <v>878</v>
      </c>
      <c r="DI199" s="924" t="s">
        <v>1471</v>
      </c>
    </row>
    <row r="200" spans="1:113">
      <c r="A200" s="952" t="s">
        <v>247</v>
      </c>
      <c r="B200" s="910" t="s">
        <v>629</v>
      </c>
      <c r="C200" s="910"/>
      <c r="D200" s="911">
        <v>48</v>
      </c>
      <c r="E200" s="911" t="s">
        <v>1325</v>
      </c>
      <c r="F200" s="911" t="s">
        <v>1325</v>
      </c>
      <c r="G200" s="911" t="s">
        <v>1325</v>
      </c>
      <c r="H200" s="911" t="s">
        <v>1325</v>
      </c>
      <c r="I200" s="911">
        <v>18</v>
      </c>
      <c r="J200" s="911" t="s">
        <v>1325</v>
      </c>
      <c r="K200" s="926">
        <v>4.0020906962728828</v>
      </c>
      <c r="L200" s="926"/>
      <c r="M200" s="926"/>
      <c r="N200" s="926"/>
      <c r="O200" s="912">
        <v>2.8825361222422381</v>
      </c>
      <c r="P200" s="927">
        <v>0.57164084412693339</v>
      </c>
      <c r="Q200" s="912">
        <v>0.96490583376736483</v>
      </c>
      <c r="R200" s="911" t="s">
        <v>1325</v>
      </c>
      <c r="S200" s="911" t="s">
        <v>1325</v>
      </c>
      <c r="T200" s="911" t="s">
        <v>1325</v>
      </c>
      <c r="U200" s="911" t="s">
        <v>1325</v>
      </c>
      <c r="V200" s="911" t="s">
        <v>1325</v>
      </c>
      <c r="W200" s="911" t="s">
        <v>1325</v>
      </c>
      <c r="X200" s="911" t="s">
        <v>1325</v>
      </c>
      <c r="Y200" s="916">
        <v>0.65</v>
      </c>
      <c r="Z200" s="917"/>
      <c r="AA200" s="917"/>
      <c r="AB200" s="917"/>
      <c r="AC200" s="917">
        <v>5.39</v>
      </c>
      <c r="AD200" s="917">
        <v>0.48</v>
      </c>
      <c r="AE200" s="918">
        <v>0</v>
      </c>
      <c r="AF200" s="911" t="s">
        <v>1325</v>
      </c>
      <c r="AG200" s="911" t="s">
        <v>1325</v>
      </c>
      <c r="AH200" s="911" t="s">
        <v>1325</v>
      </c>
      <c r="AI200" s="911" t="s">
        <v>1325</v>
      </c>
      <c r="AJ200" s="911" t="s">
        <v>1325</v>
      </c>
      <c r="AK200" s="911" t="s">
        <v>1325</v>
      </c>
      <c r="AL200" s="911" t="s">
        <v>1325</v>
      </c>
      <c r="AM200" s="916">
        <v>1.84</v>
      </c>
      <c r="AN200" s="917"/>
      <c r="AO200" s="917"/>
      <c r="AP200" s="917"/>
      <c r="AQ200" s="917">
        <v>2.63</v>
      </c>
      <c r="AR200" s="917">
        <v>0.92</v>
      </c>
      <c r="AS200" s="918">
        <v>0</v>
      </c>
      <c r="AT200" s="911" t="s">
        <v>1325</v>
      </c>
      <c r="AU200" s="911" t="s">
        <v>1325</v>
      </c>
      <c r="AV200" s="911" t="s">
        <v>1325</v>
      </c>
      <c r="AW200" s="911" t="s">
        <v>1325</v>
      </c>
      <c r="AX200" s="911" t="s">
        <v>1325</v>
      </c>
      <c r="AY200" s="911" t="s">
        <v>1325</v>
      </c>
      <c r="AZ200" s="911" t="s">
        <v>1325</v>
      </c>
      <c r="BA200" s="916">
        <v>6.4</v>
      </c>
      <c r="BB200" s="917"/>
      <c r="BC200" s="917"/>
      <c r="BD200" s="917"/>
      <c r="BE200" s="917">
        <v>0</v>
      </c>
      <c r="BF200" s="917">
        <v>7.37</v>
      </c>
      <c r="BG200" s="921">
        <v>0</v>
      </c>
      <c r="BH200" s="911" t="s">
        <v>1325</v>
      </c>
      <c r="BI200" s="911" t="s">
        <v>1325</v>
      </c>
      <c r="BJ200" s="911" t="s">
        <v>1325</v>
      </c>
      <c r="BK200" s="911" t="s">
        <v>1325</v>
      </c>
      <c r="BL200" s="911" t="s">
        <v>1325</v>
      </c>
      <c r="BM200" s="911" t="s">
        <v>1325</v>
      </c>
      <c r="BN200" s="911" t="s">
        <v>1325</v>
      </c>
      <c r="BO200" s="926">
        <v>2.2862985261985056</v>
      </c>
      <c r="BP200" s="926"/>
      <c r="BQ200" s="926"/>
      <c r="BR200" s="926"/>
      <c r="BS200" s="926">
        <v>3.8912384655005989</v>
      </c>
      <c r="BT200" s="926">
        <v>0</v>
      </c>
      <c r="BU200" s="926">
        <v>11.66672872391173</v>
      </c>
      <c r="BV200" s="911" t="s">
        <v>1325</v>
      </c>
      <c r="BW200" s="911" t="s">
        <v>1325</v>
      </c>
      <c r="BX200" s="911" t="s">
        <v>1325</v>
      </c>
      <c r="BY200" s="911" t="s">
        <v>1325</v>
      </c>
      <c r="BZ200" s="911" t="s">
        <v>1325</v>
      </c>
      <c r="CA200" s="911" t="s">
        <v>1325</v>
      </c>
      <c r="CB200" s="911" t="s">
        <v>1325</v>
      </c>
      <c r="CC200" s="916">
        <v>5.89</v>
      </c>
      <c r="CD200" s="917"/>
      <c r="CE200" s="917"/>
      <c r="CF200" s="917"/>
      <c r="CG200" s="917">
        <v>0</v>
      </c>
      <c r="CH200" s="917">
        <v>0</v>
      </c>
      <c r="CI200" s="921">
        <v>0</v>
      </c>
      <c r="CJ200" s="911">
        <v>21</v>
      </c>
      <c r="CK200" s="911" t="s">
        <v>1325</v>
      </c>
      <c r="CL200" s="911" t="s">
        <v>1325</v>
      </c>
      <c r="CM200" s="911" t="s">
        <v>1325</v>
      </c>
      <c r="CN200" s="911" t="s">
        <v>1325</v>
      </c>
      <c r="CO200" s="911">
        <v>10</v>
      </c>
      <c r="CP200" s="911" t="s">
        <v>1325</v>
      </c>
      <c r="CQ200" s="926">
        <v>3.5615237655591545</v>
      </c>
      <c r="CR200" s="926"/>
      <c r="CS200" s="926"/>
      <c r="CT200" s="926"/>
      <c r="CU200" s="926">
        <v>3.0049327508230101</v>
      </c>
      <c r="CV200" s="927">
        <v>0.72950465947765886</v>
      </c>
      <c r="CW200" s="926">
        <v>0</v>
      </c>
      <c r="CX200" s="922" t="s">
        <v>792</v>
      </c>
      <c r="CY200" s="931" t="s">
        <v>2657</v>
      </c>
      <c r="CZ200" s="1011" t="s">
        <v>878</v>
      </c>
      <c r="DA200" s="1012" t="s">
        <v>792</v>
      </c>
      <c r="DB200" s="922" t="s">
        <v>792</v>
      </c>
      <c r="DC200" s="923" t="s">
        <v>1477</v>
      </c>
      <c r="DD200" s="1016" t="s">
        <v>878</v>
      </c>
      <c r="DE200" s="1016" t="s">
        <v>792</v>
      </c>
      <c r="DF200" s="922" t="s">
        <v>792</v>
      </c>
      <c r="DG200" s="923" t="s">
        <v>2666</v>
      </c>
      <c r="DH200" s="922" t="s">
        <v>878</v>
      </c>
      <c r="DI200" s="924" t="s">
        <v>1471</v>
      </c>
    </row>
    <row r="201" spans="1:113">
      <c r="A201" s="952" t="s">
        <v>1115</v>
      </c>
      <c r="B201" s="910" t="s">
        <v>565</v>
      </c>
      <c r="C201" s="910"/>
      <c r="D201" s="911" t="s">
        <v>1325</v>
      </c>
      <c r="E201" s="911" t="s">
        <v>1325</v>
      </c>
      <c r="F201" s="911" t="s">
        <v>1325</v>
      </c>
      <c r="G201" s="911" t="s">
        <v>1325</v>
      </c>
      <c r="H201" s="911" t="s">
        <v>1325</v>
      </c>
      <c r="I201" s="911">
        <v>31</v>
      </c>
      <c r="J201" s="911" t="s">
        <v>1325</v>
      </c>
      <c r="K201" s="926"/>
      <c r="L201" s="926"/>
      <c r="M201" s="926"/>
      <c r="N201" s="926"/>
      <c r="O201" s="912">
        <v>0.59270263379270316</v>
      </c>
      <c r="P201" s="927">
        <v>1.3210974971188318</v>
      </c>
      <c r="Q201" s="912"/>
      <c r="R201" s="911" t="s">
        <v>1325</v>
      </c>
      <c r="S201" s="911" t="s">
        <v>1325</v>
      </c>
      <c r="T201" s="911" t="s">
        <v>1325</v>
      </c>
      <c r="U201" s="911" t="s">
        <v>1325</v>
      </c>
      <c r="V201" s="911" t="s">
        <v>1325</v>
      </c>
      <c r="W201" s="911" t="s">
        <v>1325</v>
      </c>
      <c r="X201" s="911" t="s">
        <v>1325</v>
      </c>
      <c r="Y201" s="919"/>
      <c r="Z201" s="919"/>
      <c r="AA201" s="919"/>
      <c r="AB201" s="919"/>
      <c r="AC201" s="919">
        <v>0</v>
      </c>
      <c r="AD201" s="919">
        <v>1.64</v>
      </c>
      <c r="AE201" s="919"/>
      <c r="AF201" s="911" t="s">
        <v>1325</v>
      </c>
      <c r="AG201" s="911" t="s">
        <v>1325</v>
      </c>
      <c r="AH201" s="911" t="s">
        <v>1325</v>
      </c>
      <c r="AI201" s="911" t="s">
        <v>1325</v>
      </c>
      <c r="AJ201" s="911" t="s">
        <v>1325</v>
      </c>
      <c r="AK201" s="911" t="s">
        <v>1325</v>
      </c>
      <c r="AL201" s="911" t="s">
        <v>1325</v>
      </c>
      <c r="AM201" s="919"/>
      <c r="AN201" s="919"/>
      <c r="AO201" s="919"/>
      <c r="AP201" s="919"/>
      <c r="AQ201" s="919">
        <v>0.5</v>
      </c>
      <c r="AR201" s="919">
        <v>0.34</v>
      </c>
      <c r="AS201" s="919"/>
      <c r="AT201" s="911" t="s">
        <v>1325</v>
      </c>
      <c r="AU201" s="911" t="s">
        <v>1325</v>
      </c>
      <c r="AV201" s="911" t="s">
        <v>1325</v>
      </c>
      <c r="AW201" s="911" t="s">
        <v>1325</v>
      </c>
      <c r="AX201" s="911" t="s">
        <v>1325</v>
      </c>
      <c r="AY201" s="911" t="s">
        <v>1325</v>
      </c>
      <c r="AZ201" s="911" t="s">
        <v>1325</v>
      </c>
      <c r="BA201" s="919"/>
      <c r="BB201" s="919"/>
      <c r="BC201" s="919"/>
      <c r="BD201" s="919"/>
      <c r="BE201" s="919">
        <v>0</v>
      </c>
      <c r="BF201" s="919">
        <v>2.29</v>
      </c>
      <c r="BG201" s="929"/>
      <c r="BH201" s="911" t="s">
        <v>1325</v>
      </c>
      <c r="BI201" s="911" t="s">
        <v>1325</v>
      </c>
      <c r="BJ201" s="911" t="s">
        <v>1325</v>
      </c>
      <c r="BK201" s="911" t="s">
        <v>1325</v>
      </c>
      <c r="BL201" s="911" t="s">
        <v>1325</v>
      </c>
      <c r="BM201" s="911" t="s">
        <v>1325</v>
      </c>
      <c r="BN201" s="911" t="s">
        <v>1325</v>
      </c>
      <c r="BO201" s="926"/>
      <c r="BP201" s="926"/>
      <c r="BQ201" s="926"/>
      <c r="BR201" s="926"/>
      <c r="BS201" s="926">
        <v>2.0431944148570187</v>
      </c>
      <c r="BT201" s="926">
        <v>1.3204202648261687</v>
      </c>
      <c r="BU201" s="926"/>
      <c r="BV201" s="911" t="s">
        <v>1325</v>
      </c>
      <c r="BW201" s="911" t="s">
        <v>1325</v>
      </c>
      <c r="BX201" s="911" t="s">
        <v>1325</v>
      </c>
      <c r="BY201" s="911" t="s">
        <v>1325</v>
      </c>
      <c r="BZ201" s="911" t="s">
        <v>1325</v>
      </c>
      <c r="CA201" s="911" t="s">
        <v>1325</v>
      </c>
      <c r="CB201" s="911" t="s">
        <v>1325</v>
      </c>
      <c r="CC201" s="919"/>
      <c r="CD201" s="919"/>
      <c r="CE201" s="919"/>
      <c r="CF201" s="919"/>
      <c r="CG201" s="919">
        <v>0</v>
      </c>
      <c r="CH201" s="919">
        <v>2.96</v>
      </c>
      <c r="CI201" s="919"/>
      <c r="CJ201" s="911" t="s">
        <v>1325</v>
      </c>
      <c r="CK201" s="911" t="s">
        <v>1325</v>
      </c>
      <c r="CL201" s="911" t="s">
        <v>1325</v>
      </c>
      <c r="CM201" s="911" t="s">
        <v>1325</v>
      </c>
      <c r="CN201" s="911" t="s">
        <v>1325</v>
      </c>
      <c r="CO201" s="911" t="s">
        <v>1325</v>
      </c>
      <c r="CP201" s="911" t="s">
        <v>1325</v>
      </c>
      <c r="CQ201" s="926"/>
      <c r="CR201" s="926"/>
      <c r="CS201" s="926"/>
      <c r="CT201" s="926"/>
      <c r="CU201" s="926">
        <v>1.6345555318856146</v>
      </c>
      <c r="CV201" s="927">
        <v>1.650525331032711</v>
      </c>
      <c r="CW201" s="926"/>
      <c r="CX201" s="922" t="s">
        <v>878</v>
      </c>
      <c r="CY201" s="923" t="s">
        <v>1471</v>
      </c>
      <c r="CZ201" s="1011" t="s">
        <v>1471</v>
      </c>
      <c r="DA201" s="1011" t="s">
        <v>1471</v>
      </c>
      <c r="DB201" s="922" t="s">
        <v>878</v>
      </c>
      <c r="DC201" s="923" t="s">
        <v>1471</v>
      </c>
      <c r="DD201" s="1016" t="s">
        <v>1471</v>
      </c>
      <c r="DE201" s="1016" t="s">
        <v>1471</v>
      </c>
      <c r="DF201" s="922" t="s">
        <v>878</v>
      </c>
      <c r="DG201" s="923" t="s">
        <v>1471</v>
      </c>
      <c r="DH201" s="922" t="s">
        <v>878</v>
      </c>
      <c r="DI201" s="924" t="s">
        <v>1471</v>
      </c>
    </row>
    <row r="202" spans="1:113">
      <c r="A202" s="952" t="s">
        <v>1058</v>
      </c>
      <c r="B202" s="910" t="s">
        <v>663</v>
      </c>
      <c r="C202" s="910"/>
      <c r="D202" s="911" t="s">
        <v>1325</v>
      </c>
      <c r="E202" s="911">
        <v>12</v>
      </c>
      <c r="F202" s="911">
        <v>12</v>
      </c>
      <c r="G202" s="911" t="s">
        <v>1325</v>
      </c>
      <c r="H202" s="911">
        <v>414</v>
      </c>
      <c r="I202" s="911">
        <v>246</v>
      </c>
      <c r="J202" s="911">
        <v>18</v>
      </c>
      <c r="K202" s="926">
        <v>1.7611343176425394</v>
      </c>
      <c r="L202" s="926">
        <v>0.94107342123434468</v>
      </c>
      <c r="M202" s="958">
        <v>2.0725679016679805</v>
      </c>
      <c r="N202" s="926">
        <v>1.5270734501779821</v>
      </c>
      <c r="O202" s="912">
        <v>1.0338897281240826</v>
      </c>
      <c r="P202" s="927">
        <v>0.74813740973187548</v>
      </c>
      <c r="Q202" s="912">
        <v>1.1652037814415139</v>
      </c>
      <c r="R202" s="911" t="s">
        <v>1325</v>
      </c>
      <c r="S202" s="911" t="s">
        <v>1325</v>
      </c>
      <c r="T202" s="911" t="s">
        <v>1325</v>
      </c>
      <c r="U202" s="911" t="s">
        <v>1325</v>
      </c>
      <c r="V202" s="919">
        <v>13</v>
      </c>
      <c r="W202" s="919">
        <v>29</v>
      </c>
      <c r="X202" s="911" t="s">
        <v>1325</v>
      </c>
      <c r="Y202" s="919">
        <v>2.11</v>
      </c>
      <c r="Z202" s="919">
        <v>0.83</v>
      </c>
      <c r="AA202" s="919">
        <v>1.83</v>
      </c>
      <c r="AB202" s="919">
        <v>2.35</v>
      </c>
      <c r="AC202" s="919">
        <v>0.28999999999999998</v>
      </c>
      <c r="AD202" s="919">
        <v>1.3</v>
      </c>
      <c r="AE202" s="919">
        <v>1.41</v>
      </c>
      <c r="AF202" s="911" t="s">
        <v>1325</v>
      </c>
      <c r="AG202" s="911" t="s">
        <v>1325</v>
      </c>
      <c r="AH202" s="911" t="s">
        <v>1325</v>
      </c>
      <c r="AI202" s="911" t="s">
        <v>1325</v>
      </c>
      <c r="AJ202" s="919">
        <v>69</v>
      </c>
      <c r="AK202" s="919">
        <v>45</v>
      </c>
      <c r="AL202" s="911" t="s">
        <v>1325</v>
      </c>
      <c r="AM202" s="919">
        <v>3.54</v>
      </c>
      <c r="AN202" s="919">
        <v>0.92</v>
      </c>
      <c r="AO202" s="919">
        <v>2.02</v>
      </c>
      <c r="AP202" s="919">
        <v>1.28</v>
      </c>
      <c r="AQ202" s="919">
        <v>1.01</v>
      </c>
      <c r="AR202" s="919">
        <v>0.87</v>
      </c>
      <c r="AS202" s="919">
        <v>0.36</v>
      </c>
      <c r="AT202" s="911" t="s">
        <v>1325</v>
      </c>
      <c r="AU202" s="911" t="s">
        <v>1325</v>
      </c>
      <c r="AV202" s="911" t="s">
        <v>1325</v>
      </c>
      <c r="AW202" s="911" t="s">
        <v>1325</v>
      </c>
      <c r="AX202" s="911" t="s">
        <v>1325</v>
      </c>
      <c r="AY202" s="919">
        <v>18</v>
      </c>
      <c r="AZ202" s="911" t="s">
        <v>1325</v>
      </c>
      <c r="BA202" s="919">
        <v>6.54</v>
      </c>
      <c r="BB202" s="919">
        <v>1.25</v>
      </c>
      <c r="BC202" s="919">
        <v>0</v>
      </c>
      <c r="BD202" s="919">
        <v>3.47</v>
      </c>
      <c r="BE202" s="919">
        <v>0.3</v>
      </c>
      <c r="BF202" s="919">
        <v>1</v>
      </c>
      <c r="BG202" s="929">
        <v>2.15</v>
      </c>
      <c r="BH202" s="911" t="s">
        <v>1325</v>
      </c>
      <c r="BI202" s="911" t="s">
        <v>1325</v>
      </c>
      <c r="BJ202" s="911" t="s">
        <v>1325</v>
      </c>
      <c r="BK202" s="911" t="s">
        <v>1325</v>
      </c>
      <c r="BL202" s="911">
        <v>40</v>
      </c>
      <c r="BM202" s="911">
        <v>51</v>
      </c>
      <c r="BN202" s="911" t="s">
        <v>1325</v>
      </c>
      <c r="BO202" s="926">
        <v>0</v>
      </c>
      <c r="BP202" s="926">
        <v>0.73953273573069989</v>
      </c>
      <c r="BQ202" s="926">
        <v>4.5727791163406293</v>
      </c>
      <c r="BR202" s="926">
        <v>0</v>
      </c>
      <c r="BS202" s="926">
        <v>0.41608470128281089</v>
      </c>
      <c r="BT202" s="927">
        <v>0.73583366439743669</v>
      </c>
      <c r="BU202" s="926">
        <v>2.7360193469928484</v>
      </c>
      <c r="BV202" s="911" t="s">
        <v>1325</v>
      </c>
      <c r="BW202" s="911" t="s">
        <v>1325</v>
      </c>
      <c r="BX202" s="911" t="s">
        <v>1325</v>
      </c>
      <c r="BY202" s="911" t="s">
        <v>1325</v>
      </c>
      <c r="BZ202" s="919">
        <v>14</v>
      </c>
      <c r="CA202" s="919">
        <v>15</v>
      </c>
      <c r="CB202" s="911" t="s">
        <v>1325</v>
      </c>
      <c r="CC202" s="919">
        <v>0</v>
      </c>
      <c r="CD202" s="919">
        <v>0</v>
      </c>
      <c r="CE202" s="919">
        <v>0</v>
      </c>
      <c r="CF202" s="919">
        <v>0</v>
      </c>
      <c r="CG202" s="919">
        <v>0.77</v>
      </c>
      <c r="CH202" s="919">
        <v>1.93</v>
      </c>
      <c r="CI202" s="919">
        <v>1.56</v>
      </c>
      <c r="CJ202" s="911" t="s">
        <v>1325</v>
      </c>
      <c r="CK202" s="911" t="s">
        <v>1325</v>
      </c>
      <c r="CL202" s="911" t="s">
        <v>1325</v>
      </c>
      <c r="CM202" s="911" t="s">
        <v>1325</v>
      </c>
      <c r="CN202" s="911">
        <v>215</v>
      </c>
      <c r="CO202" s="911">
        <v>50</v>
      </c>
      <c r="CP202" s="911" t="s">
        <v>1325</v>
      </c>
      <c r="CQ202" s="926">
        <v>1.9886839188712606</v>
      </c>
      <c r="CR202" s="926">
        <v>1.3640480619576527</v>
      </c>
      <c r="CS202" s="926">
        <v>1.723233364037718</v>
      </c>
      <c r="CT202" s="926">
        <v>2.9871709930731565</v>
      </c>
      <c r="CU202" s="926">
        <v>2.2893011036593314</v>
      </c>
      <c r="CV202" s="927">
        <v>0.38729261480913529</v>
      </c>
      <c r="CW202" s="926">
        <v>0.63246363031671837</v>
      </c>
      <c r="CX202" s="922" t="s">
        <v>878</v>
      </c>
      <c r="CY202" s="923" t="s">
        <v>1471</v>
      </c>
      <c r="CZ202" s="1011" t="s">
        <v>1471</v>
      </c>
      <c r="DA202" s="1011" t="s">
        <v>1471</v>
      </c>
      <c r="DB202" s="922" t="s">
        <v>792</v>
      </c>
      <c r="DC202" s="923" t="s">
        <v>1472</v>
      </c>
      <c r="DD202" s="1016" t="s">
        <v>878</v>
      </c>
      <c r="DE202" s="1016" t="s">
        <v>792</v>
      </c>
      <c r="DF202" s="922" t="s">
        <v>878</v>
      </c>
      <c r="DG202" s="923" t="s">
        <v>1471</v>
      </c>
      <c r="DH202" s="922" t="s">
        <v>878</v>
      </c>
      <c r="DI202" s="924" t="s">
        <v>1471</v>
      </c>
    </row>
    <row r="203" spans="1:113">
      <c r="A203" s="952" t="s">
        <v>502</v>
      </c>
      <c r="B203" s="910" t="s">
        <v>758</v>
      </c>
      <c r="C203" s="910"/>
      <c r="D203" s="911" t="s">
        <v>1325</v>
      </c>
      <c r="E203" s="911" t="s">
        <v>1325</v>
      </c>
      <c r="F203" s="911" t="s">
        <v>1325</v>
      </c>
      <c r="G203" s="911" t="s">
        <v>1325</v>
      </c>
      <c r="H203" s="911" t="s">
        <v>1325</v>
      </c>
      <c r="I203" s="911">
        <v>11</v>
      </c>
      <c r="J203" s="911" t="s">
        <v>1325</v>
      </c>
      <c r="K203" s="926"/>
      <c r="L203" s="926"/>
      <c r="M203" s="926"/>
      <c r="N203" s="926"/>
      <c r="O203" s="912"/>
      <c r="P203" s="927">
        <v>1.4178411485487643</v>
      </c>
      <c r="Q203" s="912"/>
      <c r="R203" s="911" t="s">
        <v>1325</v>
      </c>
      <c r="S203" s="911" t="s">
        <v>1325</v>
      </c>
      <c r="T203" s="911" t="s">
        <v>1325</v>
      </c>
      <c r="U203" s="911" t="s">
        <v>1325</v>
      </c>
      <c r="V203" s="911" t="s">
        <v>1325</v>
      </c>
      <c r="W203" s="911" t="s">
        <v>1325</v>
      </c>
      <c r="X203" s="911" t="s">
        <v>1325</v>
      </c>
      <c r="Y203" s="919"/>
      <c r="Z203" s="919"/>
      <c r="AA203" s="919"/>
      <c r="AB203" s="919"/>
      <c r="AC203" s="919"/>
      <c r="AD203" s="919">
        <v>2.0099999999999998</v>
      </c>
      <c r="AE203" s="919"/>
      <c r="AF203" s="911" t="s">
        <v>1325</v>
      </c>
      <c r="AG203" s="911" t="s">
        <v>1325</v>
      </c>
      <c r="AH203" s="911" t="s">
        <v>1325</v>
      </c>
      <c r="AI203" s="911" t="s">
        <v>1325</v>
      </c>
      <c r="AJ203" s="911" t="s">
        <v>1325</v>
      </c>
      <c r="AK203" s="911" t="s">
        <v>1325</v>
      </c>
      <c r="AL203" s="911" t="s">
        <v>1325</v>
      </c>
      <c r="AM203" s="919"/>
      <c r="AN203" s="919"/>
      <c r="AO203" s="919"/>
      <c r="AP203" s="919"/>
      <c r="AQ203" s="919"/>
      <c r="AR203" s="919">
        <v>0.96</v>
      </c>
      <c r="AS203" s="919"/>
      <c r="AT203" s="911" t="s">
        <v>1325</v>
      </c>
      <c r="AU203" s="911" t="s">
        <v>1325</v>
      </c>
      <c r="AV203" s="911" t="s">
        <v>1325</v>
      </c>
      <c r="AW203" s="911" t="s">
        <v>1325</v>
      </c>
      <c r="AX203" s="911" t="s">
        <v>1325</v>
      </c>
      <c r="AY203" s="911" t="s">
        <v>1325</v>
      </c>
      <c r="AZ203" s="911" t="s">
        <v>1325</v>
      </c>
      <c r="BA203" s="919"/>
      <c r="BB203" s="919"/>
      <c r="BC203" s="919"/>
      <c r="BD203" s="919"/>
      <c r="BE203" s="919"/>
      <c r="BF203" s="919">
        <v>3.72</v>
      </c>
      <c r="BG203" s="929"/>
      <c r="BH203" s="911" t="s">
        <v>1325</v>
      </c>
      <c r="BI203" s="911" t="s">
        <v>1325</v>
      </c>
      <c r="BJ203" s="911" t="s">
        <v>1325</v>
      </c>
      <c r="BK203" s="911" t="s">
        <v>1325</v>
      </c>
      <c r="BL203" s="911" t="s">
        <v>1325</v>
      </c>
      <c r="BM203" s="911" t="s">
        <v>1325</v>
      </c>
      <c r="BN203" s="911" t="s">
        <v>1325</v>
      </c>
      <c r="BO203" s="926"/>
      <c r="BP203" s="926"/>
      <c r="BQ203" s="926"/>
      <c r="BR203" s="926"/>
      <c r="BS203" s="926"/>
      <c r="BT203" s="927">
        <v>0</v>
      </c>
      <c r="BU203" s="926"/>
      <c r="BV203" s="911" t="s">
        <v>1325</v>
      </c>
      <c r="BW203" s="911" t="s">
        <v>1325</v>
      </c>
      <c r="BX203" s="911" t="s">
        <v>1325</v>
      </c>
      <c r="BY203" s="911" t="s">
        <v>1325</v>
      </c>
      <c r="BZ203" s="911" t="s">
        <v>1325</v>
      </c>
      <c r="CA203" s="911" t="s">
        <v>1325</v>
      </c>
      <c r="CB203" s="911" t="s">
        <v>1325</v>
      </c>
      <c r="CC203" s="919"/>
      <c r="CD203" s="919"/>
      <c r="CE203" s="919"/>
      <c r="CF203" s="919"/>
      <c r="CG203" s="919"/>
      <c r="CH203" s="919">
        <v>5.79</v>
      </c>
      <c r="CI203" s="919"/>
      <c r="CJ203" s="911" t="s">
        <v>1325</v>
      </c>
      <c r="CK203" s="911" t="s">
        <v>1325</v>
      </c>
      <c r="CL203" s="911" t="s">
        <v>1325</v>
      </c>
      <c r="CM203" s="911" t="s">
        <v>1325</v>
      </c>
      <c r="CN203" s="911" t="s">
        <v>1325</v>
      </c>
      <c r="CO203" s="911" t="s">
        <v>1325</v>
      </c>
      <c r="CP203" s="911" t="s">
        <v>1325</v>
      </c>
      <c r="CQ203" s="926"/>
      <c r="CR203" s="926"/>
      <c r="CS203" s="926"/>
      <c r="CT203" s="926"/>
      <c r="CU203" s="926"/>
      <c r="CV203" s="927">
        <v>1.4294229368451357</v>
      </c>
      <c r="CW203" s="926"/>
      <c r="CX203" s="930" t="s">
        <v>1386</v>
      </c>
      <c r="CY203" s="923" t="s">
        <v>1386</v>
      </c>
      <c r="CZ203" s="930" t="s">
        <v>1386</v>
      </c>
      <c r="DA203" s="923" t="s">
        <v>1386</v>
      </c>
      <c r="DB203" s="930" t="s">
        <v>1386</v>
      </c>
      <c r="DC203" s="923" t="s">
        <v>1386</v>
      </c>
      <c r="DD203" s="1016" t="s">
        <v>1386</v>
      </c>
      <c r="DE203" s="1016" t="s">
        <v>1386</v>
      </c>
      <c r="DF203" s="930" t="s">
        <v>1386</v>
      </c>
      <c r="DG203" s="931" t="s">
        <v>1386</v>
      </c>
      <c r="DH203" s="930" t="s">
        <v>1386</v>
      </c>
      <c r="DI203" s="932" t="s">
        <v>1386</v>
      </c>
    </row>
    <row r="204" spans="1:113">
      <c r="A204" s="952" t="s">
        <v>1056</v>
      </c>
      <c r="B204" s="910" t="s">
        <v>662</v>
      </c>
      <c r="C204" s="910"/>
      <c r="D204" s="911" t="s">
        <v>1325</v>
      </c>
      <c r="E204" s="911" t="s">
        <v>1325</v>
      </c>
      <c r="F204" s="911" t="s">
        <v>1325</v>
      </c>
      <c r="G204" s="911" t="s">
        <v>1325</v>
      </c>
      <c r="H204" s="911" t="s">
        <v>1325</v>
      </c>
      <c r="I204" s="911" t="s">
        <v>1325</v>
      </c>
      <c r="J204" s="911" t="s">
        <v>1325</v>
      </c>
      <c r="K204" s="926"/>
      <c r="L204" s="926"/>
      <c r="M204" s="926"/>
      <c r="N204" s="926"/>
      <c r="O204" s="912"/>
      <c r="P204" s="927">
        <v>0.44468654204483982</v>
      </c>
      <c r="Q204" s="912"/>
      <c r="R204" s="911" t="s">
        <v>1325</v>
      </c>
      <c r="S204" s="911" t="s">
        <v>1325</v>
      </c>
      <c r="T204" s="911" t="s">
        <v>1325</v>
      </c>
      <c r="U204" s="911" t="s">
        <v>1325</v>
      </c>
      <c r="V204" s="911" t="s">
        <v>1325</v>
      </c>
      <c r="W204" s="911" t="s">
        <v>1325</v>
      </c>
      <c r="X204" s="911" t="s">
        <v>1325</v>
      </c>
      <c r="Y204" s="919"/>
      <c r="Z204" s="919"/>
      <c r="AA204" s="919"/>
      <c r="AB204" s="919"/>
      <c r="AC204" s="919"/>
      <c r="AD204" s="919">
        <v>0</v>
      </c>
      <c r="AE204" s="919"/>
      <c r="AF204" s="911" t="s">
        <v>1325</v>
      </c>
      <c r="AG204" s="911" t="s">
        <v>1325</v>
      </c>
      <c r="AH204" s="911" t="s">
        <v>1325</v>
      </c>
      <c r="AI204" s="911" t="s">
        <v>1325</v>
      </c>
      <c r="AJ204" s="911" t="s">
        <v>1325</v>
      </c>
      <c r="AK204" s="911" t="s">
        <v>1325</v>
      </c>
      <c r="AL204" s="911" t="s">
        <v>1325</v>
      </c>
      <c r="AM204" s="919"/>
      <c r="AN204" s="919"/>
      <c r="AO204" s="919"/>
      <c r="AP204" s="919"/>
      <c r="AQ204" s="919"/>
      <c r="AR204" s="919">
        <v>0</v>
      </c>
      <c r="AS204" s="919"/>
      <c r="AT204" s="911" t="s">
        <v>1325</v>
      </c>
      <c r="AU204" s="911" t="s">
        <v>1325</v>
      </c>
      <c r="AV204" s="911" t="s">
        <v>1325</v>
      </c>
      <c r="AW204" s="911" t="s">
        <v>1325</v>
      </c>
      <c r="AX204" s="911" t="s">
        <v>1325</v>
      </c>
      <c r="AY204" s="911" t="s">
        <v>1325</v>
      </c>
      <c r="AZ204" s="911" t="s">
        <v>1325</v>
      </c>
      <c r="BA204" s="919"/>
      <c r="BB204" s="919"/>
      <c r="BC204" s="919"/>
      <c r="BD204" s="919"/>
      <c r="BE204" s="919"/>
      <c r="BF204" s="919">
        <v>0</v>
      </c>
      <c r="BG204" s="929"/>
      <c r="BH204" s="911" t="s">
        <v>1325</v>
      </c>
      <c r="BI204" s="911" t="s">
        <v>1325</v>
      </c>
      <c r="BJ204" s="911" t="s">
        <v>1325</v>
      </c>
      <c r="BK204" s="911" t="s">
        <v>1325</v>
      </c>
      <c r="BL204" s="911" t="s">
        <v>1325</v>
      </c>
      <c r="BM204" s="911" t="s">
        <v>1325</v>
      </c>
      <c r="BN204" s="911" t="s">
        <v>1325</v>
      </c>
      <c r="BO204" s="926"/>
      <c r="BP204" s="926"/>
      <c r="BQ204" s="926"/>
      <c r="BR204" s="926"/>
      <c r="BS204" s="926"/>
      <c r="BT204" s="927">
        <v>0.95105412006684675</v>
      </c>
      <c r="BU204" s="926"/>
      <c r="BV204" s="911" t="s">
        <v>1325</v>
      </c>
      <c r="BW204" s="911" t="s">
        <v>1325</v>
      </c>
      <c r="BX204" s="911" t="s">
        <v>1325</v>
      </c>
      <c r="BY204" s="911" t="s">
        <v>1325</v>
      </c>
      <c r="BZ204" s="911" t="s">
        <v>1325</v>
      </c>
      <c r="CA204" s="911" t="s">
        <v>1325</v>
      </c>
      <c r="CB204" s="911" t="s">
        <v>1325</v>
      </c>
      <c r="CC204" s="919"/>
      <c r="CD204" s="919"/>
      <c r="CE204" s="919"/>
      <c r="CF204" s="919"/>
      <c r="CG204" s="919"/>
      <c r="CH204" s="919">
        <v>0</v>
      </c>
      <c r="CI204" s="919"/>
      <c r="CJ204" s="911" t="s">
        <v>1325</v>
      </c>
      <c r="CK204" s="911" t="s">
        <v>1325</v>
      </c>
      <c r="CL204" s="911" t="s">
        <v>1325</v>
      </c>
      <c r="CM204" s="911" t="s">
        <v>1325</v>
      </c>
      <c r="CN204" s="911" t="s">
        <v>1325</v>
      </c>
      <c r="CO204" s="911" t="s">
        <v>1325</v>
      </c>
      <c r="CP204" s="911" t="s">
        <v>1325</v>
      </c>
      <c r="CQ204" s="926"/>
      <c r="CR204" s="926"/>
      <c r="CS204" s="926"/>
      <c r="CT204" s="926"/>
      <c r="CU204" s="926"/>
      <c r="CV204" s="927">
        <v>0.32876727547438123</v>
      </c>
      <c r="CW204" s="926"/>
      <c r="CX204" s="930" t="s">
        <v>1386</v>
      </c>
      <c r="CY204" s="923" t="s">
        <v>1386</v>
      </c>
      <c r="CZ204" s="930" t="s">
        <v>1386</v>
      </c>
      <c r="DA204" s="923" t="s">
        <v>1386</v>
      </c>
      <c r="DB204" s="930" t="s">
        <v>1386</v>
      </c>
      <c r="DC204" s="923" t="s">
        <v>1386</v>
      </c>
      <c r="DD204" s="1016" t="s">
        <v>1386</v>
      </c>
      <c r="DE204" s="1016" t="s">
        <v>1386</v>
      </c>
      <c r="DF204" s="930" t="s">
        <v>1386</v>
      </c>
      <c r="DG204" s="931" t="s">
        <v>1386</v>
      </c>
      <c r="DH204" s="930" t="s">
        <v>1386</v>
      </c>
      <c r="DI204" s="932" t="s">
        <v>1386</v>
      </c>
    </row>
    <row r="205" spans="1:113">
      <c r="A205" s="952" t="s">
        <v>24</v>
      </c>
      <c r="B205" s="910" t="s">
        <v>654</v>
      </c>
      <c r="C205" s="910"/>
      <c r="D205" s="911" t="s">
        <v>1325</v>
      </c>
      <c r="E205" s="911" t="s">
        <v>1325</v>
      </c>
      <c r="F205" s="911" t="s">
        <v>1325</v>
      </c>
      <c r="G205" s="911" t="s">
        <v>1325</v>
      </c>
      <c r="H205" s="911" t="s">
        <v>1325</v>
      </c>
      <c r="I205" s="911" t="s">
        <v>1325</v>
      </c>
      <c r="J205" s="911" t="s">
        <v>1325</v>
      </c>
      <c r="K205" s="926"/>
      <c r="L205" s="926"/>
      <c r="M205" s="926"/>
      <c r="N205" s="926"/>
      <c r="O205" s="912"/>
      <c r="P205" s="927">
        <v>1.3340596261345194</v>
      </c>
      <c r="Q205" s="912"/>
      <c r="R205" s="911" t="s">
        <v>1325</v>
      </c>
      <c r="S205" s="911" t="s">
        <v>1325</v>
      </c>
      <c r="T205" s="911" t="s">
        <v>1325</v>
      </c>
      <c r="U205" s="911" t="s">
        <v>1325</v>
      </c>
      <c r="V205" s="911" t="s">
        <v>1325</v>
      </c>
      <c r="W205" s="911" t="s">
        <v>1325</v>
      </c>
      <c r="X205" s="911" t="s">
        <v>1325</v>
      </c>
      <c r="Y205" s="916"/>
      <c r="Z205" s="917"/>
      <c r="AA205" s="917"/>
      <c r="AB205" s="917"/>
      <c r="AC205" s="917"/>
      <c r="AD205" s="917">
        <v>0</v>
      </c>
      <c r="AE205" s="918"/>
      <c r="AF205" s="911" t="s">
        <v>1325</v>
      </c>
      <c r="AG205" s="911" t="s">
        <v>1325</v>
      </c>
      <c r="AH205" s="911" t="s">
        <v>1325</v>
      </c>
      <c r="AI205" s="911" t="s">
        <v>1325</v>
      </c>
      <c r="AJ205" s="911" t="s">
        <v>1325</v>
      </c>
      <c r="AK205" s="911" t="s">
        <v>1325</v>
      </c>
      <c r="AL205" s="911" t="s">
        <v>1325</v>
      </c>
      <c r="AM205" s="916"/>
      <c r="AN205" s="917"/>
      <c r="AO205" s="917"/>
      <c r="AP205" s="917"/>
      <c r="AQ205" s="917"/>
      <c r="AR205" s="917">
        <v>0</v>
      </c>
      <c r="AS205" s="918"/>
      <c r="AT205" s="911" t="s">
        <v>1325</v>
      </c>
      <c r="AU205" s="911" t="s">
        <v>1325</v>
      </c>
      <c r="AV205" s="911" t="s">
        <v>1325</v>
      </c>
      <c r="AW205" s="911" t="s">
        <v>1325</v>
      </c>
      <c r="AX205" s="911" t="s">
        <v>1325</v>
      </c>
      <c r="AY205" s="911" t="s">
        <v>1325</v>
      </c>
      <c r="AZ205" s="911" t="s">
        <v>1325</v>
      </c>
      <c r="BA205" s="916"/>
      <c r="BB205" s="917"/>
      <c r="BC205" s="917"/>
      <c r="BD205" s="917"/>
      <c r="BE205" s="917"/>
      <c r="BF205" s="917">
        <v>12.84</v>
      </c>
      <c r="BG205" s="921"/>
      <c r="BH205" s="911" t="s">
        <v>1325</v>
      </c>
      <c r="BI205" s="911" t="s">
        <v>1325</v>
      </c>
      <c r="BJ205" s="911" t="s">
        <v>1325</v>
      </c>
      <c r="BK205" s="911" t="s">
        <v>1325</v>
      </c>
      <c r="BL205" s="911" t="s">
        <v>1325</v>
      </c>
      <c r="BM205" s="911" t="s">
        <v>1325</v>
      </c>
      <c r="BN205" s="911" t="s">
        <v>1325</v>
      </c>
      <c r="BO205" s="926"/>
      <c r="BP205" s="926"/>
      <c r="BQ205" s="926"/>
      <c r="BR205" s="926"/>
      <c r="BS205" s="926"/>
      <c r="BT205" s="927">
        <v>2.8531623602005403</v>
      </c>
      <c r="BU205" s="926"/>
      <c r="BV205" s="911" t="s">
        <v>1325</v>
      </c>
      <c r="BW205" s="911" t="s">
        <v>1325</v>
      </c>
      <c r="BX205" s="911" t="s">
        <v>1325</v>
      </c>
      <c r="BY205" s="911" t="s">
        <v>1325</v>
      </c>
      <c r="BZ205" s="911" t="s">
        <v>1325</v>
      </c>
      <c r="CA205" s="911" t="s">
        <v>1325</v>
      </c>
      <c r="CB205" s="911" t="s">
        <v>1325</v>
      </c>
      <c r="CC205" s="916"/>
      <c r="CD205" s="917"/>
      <c r="CE205" s="917"/>
      <c r="CF205" s="917"/>
      <c r="CG205" s="917"/>
      <c r="CH205" s="917">
        <v>0</v>
      </c>
      <c r="CI205" s="921"/>
      <c r="CJ205" s="911" t="s">
        <v>1325</v>
      </c>
      <c r="CK205" s="911" t="s">
        <v>1325</v>
      </c>
      <c r="CL205" s="911" t="s">
        <v>1325</v>
      </c>
      <c r="CM205" s="911" t="s">
        <v>1325</v>
      </c>
      <c r="CN205" s="911" t="s">
        <v>1325</v>
      </c>
      <c r="CO205" s="911" t="s">
        <v>1325</v>
      </c>
      <c r="CP205" s="911" t="s">
        <v>1325</v>
      </c>
      <c r="CQ205" s="926"/>
      <c r="CR205" s="926"/>
      <c r="CS205" s="926"/>
      <c r="CT205" s="926"/>
      <c r="CU205" s="926"/>
      <c r="CV205" s="927">
        <v>0.98630182642314357</v>
      </c>
      <c r="CW205" s="926"/>
      <c r="CX205" s="930" t="s">
        <v>1386</v>
      </c>
      <c r="CY205" s="923" t="s">
        <v>1386</v>
      </c>
      <c r="CZ205" s="930" t="s">
        <v>1386</v>
      </c>
      <c r="DA205" s="923" t="s">
        <v>1386</v>
      </c>
      <c r="DB205" s="930" t="s">
        <v>1386</v>
      </c>
      <c r="DC205" s="923" t="s">
        <v>1386</v>
      </c>
      <c r="DD205" s="1016" t="s">
        <v>1386</v>
      </c>
      <c r="DE205" s="1016" t="s">
        <v>1386</v>
      </c>
      <c r="DF205" s="930" t="s">
        <v>1386</v>
      </c>
      <c r="DG205" s="931" t="s">
        <v>1386</v>
      </c>
      <c r="DH205" s="930" t="s">
        <v>1386</v>
      </c>
      <c r="DI205" s="932" t="s">
        <v>1386</v>
      </c>
    </row>
    <row r="206" spans="1:113">
      <c r="A206" s="952" t="s">
        <v>1134</v>
      </c>
      <c r="B206" s="910" t="s">
        <v>771</v>
      </c>
      <c r="C206" s="910"/>
      <c r="D206" s="911" t="s">
        <v>1325</v>
      </c>
      <c r="E206" s="911" t="s">
        <v>1325</v>
      </c>
      <c r="F206" s="911" t="s">
        <v>1325</v>
      </c>
      <c r="G206" s="911" t="s">
        <v>1325</v>
      </c>
      <c r="H206" s="911">
        <v>15</v>
      </c>
      <c r="I206" s="911">
        <v>102</v>
      </c>
      <c r="J206" s="911">
        <v>10</v>
      </c>
      <c r="K206" s="926">
        <v>1.3684877959872748</v>
      </c>
      <c r="L206" s="926"/>
      <c r="M206" s="926">
        <v>2.3847299651898286</v>
      </c>
      <c r="N206" s="926"/>
      <c r="O206" s="912">
        <v>0.83330309485213794</v>
      </c>
      <c r="P206" s="927">
        <v>1.0372307865456738</v>
      </c>
      <c r="Q206" s="912">
        <v>1.6635140182134216</v>
      </c>
      <c r="R206" s="911" t="s">
        <v>1325</v>
      </c>
      <c r="S206" s="911" t="s">
        <v>1325</v>
      </c>
      <c r="T206" s="911" t="s">
        <v>1325</v>
      </c>
      <c r="U206" s="911" t="s">
        <v>1325</v>
      </c>
      <c r="V206" s="911" t="s">
        <v>1325</v>
      </c>
      <c r="W206" s="911" t="s">
        <v>1325</v>
      </c>
      <c r="X206" s="911" t="s">
        <v>1325</v>
      </c>
      <c r="Y206" s="916">
        <v>5.88</v>
      </c>
      <c r="Z206" s="917"/>
      <c r="AA206" s="917">
        <v>0</v>
      </c>
      <c r="AB206" s="917"/>
      <c r="AC206" s="917">
        <v>0</v>
      </c>
      <c r="AD206" s="917">
        <v>2.11</v>
      </c>
      <c r="AE206" s="918">
        <v>2.89</v>
      </c>
      <c r="AF206" s="911" t="s">
        <v>1325</v>
      </c>
      <c r="AG206" s="911" t="s">
        <v>1325</v>
      </c>
      <c r="AH206" s="911" t="s">
        <v>1325</v>
      </c>
      <c r="AI206" s="911" t="s">
        <v>1325</v>
      </c>
      <c r="AJ206" s="911" t="s">
        <v>1325</v>
      </c>
      <c r="AK206" s="914">
        <v>21</v>
      </c>
      <c r="AL206" s="911" t="s">
        <v>1325</v>
      </c>
      <c r="AM206" s="916">
        <v>1.2</v>
      </c>
      <c r="AN206" s="917"/>
      <c r="AO206" s="917">
        <v>6.56</v>
      </c>
      <c r="AP206" s="917"/>
      <c r="AQ206" s="917">
        <v>0.77</v>
      </c>
      <c r="AR206" s="917">
        <v>0.54</v>
      </c>
      <c r="AS206" s="918">
        <v>2.4500000000000002</v>
      </c>
      <c r="AT206" s="911" t="s">
        <v>1325</v>
      </c>
      <c r="AU206" s="911" t="s">
        <v>1325</v>
      </c>
      <c r="AV206" s="911" t="s">
        <v>1325</v>
      </c>
      <c r="AW206" s="911" t="s">
        <v>1325</v>
      </c>
      <c r="AX206" s="911" t="s">
        <v>1325</v>
      </c>
      <c r="AY206" s="911" t="s">
        <v>1325</v>
      </c>
      <c r="AZ206" s="911" t="s">
        <v>1325</v>
      </c>
      <c r="BA206" s="916">
        <v>0</v>
      </c>
      <c r="BB206" s="917"/>
      <c r="BC206" s="917">
        <v>0</v>
      </c>
      <c r="BD206" s="917"/>
      <c r="BE206" s="917">
        <v>0</v>
      </c>
      <c r="BF206" s="917">
        <v>1.71</v>
      </c>
      <c r="BG206" s="921">
        <v>0</v>
      </c>
      <c r="BH206" s="911" t="s">
        <v>1325</v>
      </c>
      <c r="BI206" s="911" t="s">
        <v>1325</v>
      </c>
      <c r="BJ206" s="911" t="s">
        <v>1325</v>
      </c>
      <c r="BK206" s="911" t="s">
        <v>1325</v>
      </c>
      <c r="BL206" s="911" t="s">
        <v>1325</v>
      </c>
      <c r="BM206" s="911">
        <v>19</v>
      </c>
      <c r="BN206" s="911" t="s">
        <v>1325</v>
      </c>
      <c r="BO206" s="926">
        <v>3.1201606749223605</v>
      </c>
      <c r="BP206" s="926"/>
      <c r="BQ206" s="926">
        <v>3.7327716235433672</v>
      </c>
      <c r="BR206" s="926"/>
      <c r="BS206" s="926">
        <v>1.3823448048168498</v>
      </c>
      <c r="BT206" s="926">
        <v>0.68797129664033052</v>
      </c>
      <c r="BU206" s="926">
        <v>0.69305790289828029</v>
      </c>
      <c r="BV206" s="911" t="s">
        <v>1325</v>
      </c>
      <c r="BW206" s="911" t="s">
        <v>1325</v>
      </c>
      <c r="BX206" s="911" t="s">
        <v>1325</v>
      </c>
      <c r="BY206" s="911" t="s">
        <v>1325</v>
      </c>
      <c r="BZ206" s="911" t="s">
        <v>1325</v>
      </c>
      <c r="CA206" s="911" t="s">
        <v>1325</v>
      </c>
      <c r="CB206" s="911" t="s">
        <v>1325</v>
      </c>
      <c r="CC206" s="916">
        <v>0</v>
      </c>
      <c r="CD206" s="917"/>
      <c r="CE206" s="917">
        <v>0</v>
      </c>
      <c r="CF206" s="917"/>
      <c r="CG206" s="917">
        <v>0</v>
      </c>
      <c r="CH206" s="917">
        <v>0.98</v>
      </c>
      <c r="CI206" s="921">
        <v>10.28</v>
      </c>
      <c r="CJ206" s="911" t="s">
        <v>1325</v>
      </c>
      <c r="CK206" s="911" t="s">
        <v>1325</v>
      </c>
      <c r="CL206" s="911" t="s">
        <v>1325</v>
      </c>
      <c r="CM206" s="911" t="s">
        <v>1325</v>
      </c>
      <c r="CN206" s="911" t="s">
        <v>1325</v>
      </c>
      <c r="CO206" s="911">
        <v>31</v>
      </c>
      <c r="CP206" s="911" t="s">
        <v>1325</v>
      </c>
      <c r="CQ206" s="926">
        <v>0</v>
      </c>
      <c r="CR206" s="926"/>
      <c r="CS206" s="926">
        <v>0</v>
      </c>
      <c r="CT206" s="926"/>
      <c r="CU206" s="926">
        <v>1.3585002453215429</v>
      </c>
      <c r="CV206" s="927">
        <v>1.3717482844811677</v>
      </c>
      <c r="CW206" s="926">
        <v>1.1784208291953251</v>
      </c>
      <c r="CX206" s="930" t="s">
        <v>1386</v>
      </c>
      <c r="CY206" s="923" t="s">
        <v>1386</v>
      </c>
      <c r="CZ206" s="930" t="s">
        <v>1386</v>
      </c>
      <c r="DA206" s="923" t="s">
        <v>1386</v>
      </c>
      <c r="DB206" s="930" t="s">
        <v>1386</v>
      </c>
      <c r="DC206" s="923" t="s">
        <v>1386</v>
      </c>
      <c r="DD206" s="1016" t="s">
        <v>1386</v>
      </c>
      <c r="DE206" s="1016" t="s">
        <v>1386</v>
      </c>
      <c r="DF206" s="930" t="s">
        <v>1386</v>
      </c>
      <c r="DG206" s="931" t="s">
        <v>1386</v>
      </c>
      <c r="DH206" s="930" t="s">
        <v>1386</v>
      </c>
      <c r="DI206" s="932" t="s">
        <v>1386</v>
      </c>
    </row>
    <row r="207" spans="1:113" ht="25.5">
      <c r="A207" s="952" t="s">
        <v>452</v>
      </c>
      <c r="B207" s="910" t="s">
        <v>591</v>
      </c>
      <c r="C207" s="910"/>
      <c r="D207" s="911">
        <v>42</v>
      </c>
      <c r="E207" s="911">
        <v>141</v>
      </c>
      <c r="F207" s="911">
        <v>109</v>
      </c>
      <c r="G207" s="911">
        <v>30</v>
      </c>
      <c r="H207" s="911">
        <v>388</v>
      </c>
      <c r="I207" s="911">
        <v>1208</v>
      </c>
      <c r="J207" s="911">
        <v>118</v>
      </c>
      <c r="K207" s="926">
        <v>2.6983057143538898</v>
      </c>
      <c r="L207" s="926">
        <v>0.51658564374980043</v>
      </c>
      <c r="M207" s="926">
        <v>1.3154533974890015</v>
      </c>
      <c r="N207" s="926">
        <v>1.1056651883603492</v>
      </c>
      <c r="O207" s="912">
        <v>1.1484228351104815</v>
      </c>
      <c r="P207" s="927">
        <v>0.90194953633765673</v>
      </c>
      <c r="Q207" s="912">
        <v>0.93187826763081383</v>
      </c>
      <c r="R207" s="911" t="s">
        <v>1325</v>
      </c>
      <c r="S207" s="914">
        <v>17</v>
      </c>
      <c r="T207" s="911" t="s">
        <v>1325</v>
      </c>
      <c r="U207" s="911" t="s">
        <v>1325</v>
      </c>
      <c r="V207" s="914">
        <v>15</v>
      </c>
      <c r="W207" s="914">
        <v>98</v>
      </c>
      <c r="X207" s="911" t="s">
        <v>1325</v>
      </c>
      <c r="Y207" s="916">
        <v>0.91</v>
      </c>
      <c r="Z207" s="917">
        <v>0.93</v>
      </c>
      <c r="AA207" s="917">
        <v>1.04</v>
      </c>
      <c r="AB207" s="917">
        <v>1.62</v>
      </c>
      <c r="AC207" s="917">
        <v>0.56999999999999995</v>
      </c>
      <c r="AD207" s="917">
        <v>1.37</v>
      </c>
      <c r="AE207" s="918">
        <v>1.04</v>
      </c>
      <c r="AF207" s="911" t="s">
        <v>1325</v>
      </c>
      <c r="AG207" s="914">
        <v>52</v>
      </c>
      <c r="AH207" s="914">
        <v>16</v>
      </c>
      <c r="AI207" s="911" t="s">
        <v>1325</v>
      </c>
      <c r="AJ207" s="914">
        <v>76</v>
      </c>
      <c r="AK207" s="914">
        <v>262</v>
      </c>
      <c r="AL207" s="920">
        <v>41</v>
      </c>
      <c r="AM207" s="916">
        <v>2.3199999999999998</v>
      </c>
      <c r="AN207" s="917">
        <v>0.89</v>
      </c>
      <c r="AO207" s="917">
        <v>0.86</v>
      </c>
      <c r="AP207" s="917">
        <v>0.67</v>
      </c>
      <c r="AQ207" s="917">
        <v>0.99</v>
      </c>
      <c r="AR207" s="917">
        <v>0.87</v>
      </c>
      <c r="AS207" s="918">
        <v>1.53</v>
      </c>
      <c r="AT207" s="911" t="s">
        <v>1325</v>
      </c>
      <c r="AU207" s="911" t="s">
        <v>1325</v>
      </c>
      <c r="AV207" s="911" t="s">
        <v>1325</v>
      </c>
      <c r="AW207" s="911" t="s">
        <v>1325</v>
      </c>
      <c r="AX207" s="911" t="s">
        <v>1325</v>
      </c>
      <c r="AY207" s="914">
        <v>57</v>
      </c>
      <c r="AZ207" s="911" t="s">
        <v>1325</v>
      </c>
      <c r="BA207" s="916">
        <v>3.14</v>
      </c>
      <c r="BB207" s="917">
        <v>0.17</v>
      </c>
      <c r="BC207" s="917">
        <v>2.46</v>
      </c>
      <c r="BD207" s="917">
        <v>1.8</v>
      </c>
      <c r="BE207" s="917">
        <v>0.56999999999999995</v>
      </c>
      <c r="BF207" s="917">
        <v>1.26</v>
      </c>
      <c r="BG207" s="921">
        <v>0.76</v>
      </c>
      <c r="BH207" s="911" t="s">
        <v>1325</v>
      </c>
      <c r="BI207" s="911">
        <v>18</v>
      </c>
      <c r="BJ207" s="911">
        <v>12</v>
      </c>
      <c r="BK207" s="911" t="s">
        <v>1325</v>
      </c>
      <c r="BL207" s="911">
        <v>56</v>
      </c>
      <c r="BM207" s="911">
        <v>244</v>
      </c>
      <c r="BN207" s="911">
        <v>28</v>
      </c>
      <c r="BO207" s="926">
        <v>2.4958558083011151</v>
      </c>
      <c r="BP207" s="926">
        <v>0.3629095265836445</v>
      </c>
      <c r="BQ207" s="926">
        <v>0.78733496322815777</v>
      </c>
      <c r="BR207" s="926">
        <v>0.40755776555866391</v>
      </c>
      <c r="BS207" s="926">
        <v>0.87013003581788451</v>
      </c>
      <c r="BT207" s="926">
        <v>1.2008619634645963</v>
      </c>
      <c r="BU207" s="926">
        <v>1.2579246787601372</v>
      </c>
      <c r="BV207" s="911" t="s">
        <v>1325</v>
      </c>
      <c r="BW207" s="911" t="s">
        <v>1325</v>
      </c>
      <c r="BX207" s="914">
        <v>13</v>
      </c>
      <c r="BY207" s="911" t="s">
        <v>1325</v>
      </c>
      <c r="BZ207" s="914">
        <v>10</v>
      </c>
      <c r="CA207" s="914">
        <v>51</v>
      </c>
      <c r="CB207" s="911" t="s">
        <v>1325</v>
      </c>
      <c r="CC207" s="916">
        <v>6.15</v>
      </c>
      <c r="CD207" s="917">
        <v>0.41</v>
      </c>
      <c r="CE207" s="917">
        <v>4</v>
      </c>
      <c r="CF207" s="917">
        <v>1.69</v>
      </c>
      <c r="CG207" s="917">
        <v>0.6</v>
      </c>
      <c r="CH207" s="917">
        <v>0.83</v>
      </c>
      <c r="CI207" s="921">
        <v>0.53</v>
      </c>
      <c r="CJ207" s="911">
        <v>18</v>
      </c>
      <c r="CK207" s="911">
        <v>33</v>
      </c>
      <c r="CL207" s="911">
        <v>46</v>
      </c>
      <c r="CM207" s="911">
        <v>15</v>
      </c>
      <c r="CN207" s="911">
        <v>181</v>
      </c>
      <c r="CO207" s="911">
        <v>373</v>
      </c>
      <c r="CP207" s="911">
        <v>27</v>
      </c>
      <c r="CQ207" s="926">
        <v>3.3221396387440199</v>
      </c>
      <c r="CR207" s="926">
        <v>0.33966415602244254</v>
      </c>
      <c r="CS207" s="926">
        <v>1.6001906060571356</v>
      </c>
      <c r="CT207" s="926">
        <v>1.5809148443608358</v>
      </c>
      <c r="CU207" s="926">
        <v>1.6957751172777547</v>
      </c>
      <c r="CV207" s="927">
        <v>0.68857221693723891</v>
      </c>
      <c r="CW207" s="926">
        <v>0.59312280669005979</v>
      </c>
      <c r="CX207" s="922" t="s">
        <v>792</v>
      </c>
      <c r="CY207" s="931" t="s">
        <v>2657</v>
      </c>
      <c r="CZ207" s="1011" t="s">
        <v>878</v>
      </c>
      <c r="DA207" s="1012" t="s">
        <v>792</v>
      </c>
      <c r="DB207" s="922" t="s">
        <v>792</v>
      </c>
      <c r="DC207" s="923" t="s">
        <v>2667</v>
      </c>
      <c r="DD207" s="1016" t="s">
        <v>792</v>
      </c>
      <c r="DE207" s="1016" t="s">
        <v>878</v>
      </c>
      <c r="DF207" s="922" t="s">
        <v>878</v>
      </c>
      <c r="DG207" s="923" t="s">
        <v>1471</v>
      </c>
      <c r="DH207" s="954" t="s">
        <v>792</v>
      </c>
      <c r="DI207" s="924" t="s">
        <v>2668</v>
      </c>
    </row>
    <row r="208" spans="1:113">
      <c r="A208" s="952" t="s">
        <v>71</v>
      </c>
      <c r="B208" s="910" t="s">
        <v>631</v>
      </c>
      <c r="C208" s="910"/>
      <c r="D208" s="911" t="s">
        <v>1325</v>
      </c>
      <c r="E208" s="911">
        <v>19</v>
      </c>
      <c r="F208" s="911">
        <v>22</v>
      </c>
      <c r="G208" s="911">
        <v>11</v>
      </c>
      <c r="H208" s="911">
        <v>168</v>
      </c>
      <c r="I208" s="911">
        <v>705</v>
      </c>
      <c r="J208" s="911">
        <v>58</v>
      </c>
      <c r="K208" s="926">
        <v>1.5345822962234186</v>
      </c>
      <c r="L208" s="926">
        <v>0.48231103966182753</v>
      </c>
      <c r="M208" s="926">
        <v>1.1931312772914351</v>
      </c>
      <c r="N208" s="926">
        <v>2.3814051208095721</v>
      </c>
      <c r="O208" s="912">
        <v>1.391807982158217</v>
      </c>
      <c r="P208" s="927">
        <v>0.84256690220080077</v>
      </c>
      <c r="Q208" s="912">
        <v>0.82051052260550972</v>
      </c>
      <c r="R208" s="911" t="s">
        <v>1325</v>
      </c>
      <c r="S208" s="911" t="s">
        <v>1325</v>
      </c>
      <c r="T208" s="911" t="s">
        <v>1325</v>
      </c>
      <c r="U208" s="911" t="s">
        <v>1325</v>
      </c>
      <c r="V208" s="911" t="s">
        <v>1325</v>
      </c>
      <c r="W208" s="914">
        <v>52</v>
      </c>
      <c r="X208" s="911" t="s">
        <v>1325</v>
      </c>
      <c r="Y208" s="916">
        <v>2.57</v>
      </c>
      <c r="Z208" s="917">
        <v>2.11</v>
      </c>
      <c r="AA208" s="917">
        <v>0.79</v>
      </c>
      <c r="AB208" s="917">
        <v>0</v>
      </c>
      <c r="AC208" s="917">
        <v>0.4</v>
      </c>
      <c r="AD208" s="917">
        <v>1.04</v>
      </c>
      <c r="AE208" s="918">
        <v>1.54</v>
      </c>
      <c r="AF208" s="911" t="s">
        <v>1325</v>
      </c>
      <c r="AG208" s="911" t="s">
        <v>1325</v>
      </c>
      <c r="AH208" s="911" t="s">
        <v>1325</v>
      </c>
      <c r="AI208" s="911" t="s">
        <v>1325</v>
      </c>
      <c r="AJ208" s="914">
        <v>29</v>
      </c>
      <c r="AK208" s="914">
        <v>100</v>
      </c>
      <c r="AL208" s="920">
        <v>13</v>
      </c>
      <c r="AM208" s="916">
        <v>3.16</v>
      </c>
      <c r="AN208" s="917">
        <v>0.95</v>
      </c>
      <c r="AO208" s="917">
        <v>0.64</v>
      </c>
      <c r="AP208" s="917">
        <v>3.98</v>
      </c>
      <c r="AQ208" s="917">
        <v>1.47</v>
      </c>
      <c r="AR208" s="917">
        <v>0.62</v>
      </c>
      <c r="AS208" s="918">
        <v>1.1299999999999999</v>
      </c>
      <c r="AT208" s="911" t="s">
        <v>1325</v>
      </c>
      <c r="AU208" s="911" t="s">
        <v>1325</v>
      </c>
      <c r="AV208" s="911" t="s">
        <v>1325</v>
      </c>
      <c r="AW208" s="911" t="s">
        <v>1325</v>
      </c>
      <c r="AX208" s="911" t="s">
        <v>1325</v>
      </c>
      <c r="AY208" s="914">
        <v>23</v>
      </c>
      <c r="AZ208" s="911" t="s">
        <v>1325</v>
      </c>
      <c r="BA208" s="916">
        <v>0</v>
      </c>
      <c r="BB208" s="917">
        <v>0</v>
      </c>
      <c r="BC208" s="917">
        <v>5.74</v>
      </c>
      <c r="BD208" s="917">
        <v>14.13</v>
      </c>
      <c r="BE208" s="917">
        <v>0.39</v>
      </c>
      <c r="BF208" s="917">
        <v>0.77</v>
      </c>
      <c r="BG208" s="921">
        <v>0.83</v>
      </c>
      <c r="BH208" s="911" t="s">
        <v>1325</v>
      </c>
      <c r="BI208" s="911" t="s">
        <v>1325</v>
      </c>
      <c r="BJ208" s="911" t="s">
        <v>1325</v>
      </c>
      <c r="BK208" s="911" t="s">
        <v>1325</v>
      </c>
      <c r="BL208" s="911">
        <v>25</v>
      </c>
      <c r="BM208" s="911">
        <v>170</v>
      </c>
      <c r="BN208" s="911" t="s">
        <v>1325</v>
      </c>
      <c r="BO208" s="926">
        <v>2.5653772349751343</v>
      </c>
      <c r="BP208" s="926">
        <v>0</v>
      </c>
      <c r="BQ208" s="926">
        <v>1.9369055421044237</v>
      </c>
      <c r="BR208" s="926">
        <v>0</v>
      </c>
      <c r="BS208" s="926">
        <v>0.93114135082559024</v>
      </c>
      <c r="BT208" s="926">
        <v>1.2917114264270808</v>
      </c>
      <c r="BU208" s="926">
        <v>0.54864149471565282</v>
      </c>
      <c r="BV208" s="911" t="s">
        <v>1325</v>
      </c>
      <c r="BW208" s="911" t="s">
        <v>1325</v>
      </c>
      <c r="BX208" s="911" t="s">
        <v>1325</v>
      </c>
      <c r="BY208" s="911" t="s">
        <v>1325</v>
      </c>
      <c r="BZ208" s="911" t="s">
        <v>1325</v>
      </c>
      <c r="CA208" s="914">
        <v>20</v>
      </c>
      <c r="CB208" s="911" t="s">
        <v>1325</v>
      </c>
      <c r="CC208" s="916">
        <v>0</v>
      </c>
      <c r="CD208" s="917">
        <v>0</v>
      </c>
      <c r="CE208" s="917">
        <v>2.5499999999999998</v>
      </c>
      <c r="CF208" s="917">
        <v>0</v>
      </c>
      <c r="CG208" s="917">
        <v>1.02</v>
      </c>
      <c r="CH208" s="917">
        <v>1.52</v>
      </c>
      <c r="CI208" s="921">
        <v>0</v>
      </c>
      <c r="CJ208" s="911" t="s">
        <v>1325</v>
      </c>
      <c r="CK208" s="911" t="s">
        <v>1325</v>
      </c>
      <c r="CL208" s="911" t="s">
        <v>1325</v>
      </c>
      <c r="CM208" s="911" t="s">
        <v>1325</v>
      </c>
      <c r="CN208" s="911">
        <v>90</v>
      </c>
      <c r="CO208" s="911">
        <v>282</v>
      </c>
      <c r="CP208" s="911">
        <v>24</v>
      </c>
      <c r="CQ208" s="926">
        <v>0.80076613072804803</v>
      </c>
      <c r="CR208" s="926">
        <v>0.23667879377882436</v>
      </c>
      <c r="CS208" s="926">
        <v>0.75763424951807012</v>
      </c>
      <c r="CT208" s="926">
        <v>2.574684544675419</v>
      </c>
      <c r="CU208" s="926">
        <v>1.9694334604533144</v>
      </c>
      <c r="CV208" s="927">
        <v>0.75573884736637864</v>
      </c>
      <c r="CW208" s="926">
        <v>0.8052600880156725</v>
      </c>
      <c r="CX208" s="922" t="s">
        <v>792</v>
      </c>
      <c r="CY208" s="931" t="s">
        <v>2669</v>
      </c>
      <c r="CZ208" s="1011" t="s">
        <v>878</v>
      </c>
      <c r="DA208" s="1012" t="s">
        <v>792</v>
      </c>
      <c r="DB208" s="922" t="s">
        <v>878</v>
      </c>
      <c r="DC208" s="923" t="s">
        <v>1471</v>
      </c>
      <c r="DD208" s="1016" t="s">
        <v>1471</v>
      </c>
      <c r="DE208" s="1016" t="s">
        <v>1471</v>
      </c>
      <c r="DF208" s="922" t="s">
        <v>878</v>
      </c>
      <c r="DG208" s="923" t="s">
        <v>1471</v>
      </c>
      <c r="DH208" s="922" t="s">
        <v>878</v>
      </c>
      <c r="DI208" s="924" t="s">
        <v>1471</v>
      </c>
    </row>
    <row r="209" spans="1:113">
      <c r="A209" s="952" t="s">
        <v>34</v>
      </c>
      <c r="B209" s="910" t="s">
        <v>664</v>
      </c>
      <c r="C209" s="910"/>
      <c r="D209" s="911">
        <v>16</v>
      </c>
      <c r="E209" s="911">
        <v>145</v>
      </c>
      <c r="F209" s="911">
        <v>107</v>
      </c>
      <c r="G209" s="911">
        <v>16</v>
      </c>
      <c r="H209" s="911">
        <v>562</v>
      </c>
      <c r="I209" s="911">
        <v>770</v>
      </c>
      <c r="J209" s="911">
        <v>152</v>
      </c>
      <c r="K209" s="926">
        <v>1.8047962668193676</v>
      </c>
      <c r="L209" s="926">
        <v>0.49668428815726984</v>
      </c>
      <c r="M209" s="926">
        <v>1.0745001570276578</v>
      </c>
      <c r="N209" s="926">
        <v>0.77914024047898478</v>
      </c>
      <c r="O209" s="912">
        <v>1.1811405610167263</v>
      </c>
      <c r="P209" s="927">
        <v>0.95936400780305497</v>
      </c>
      <c r="Q209" s="912">
        <v>1.0461305793684383</v>
      </c>
      <c r="R209" s="911" t="s">
        <v>1325</v>
      </c>
      <c r="S209" s="914">
        <v>25</v>
      </c>
      <c r="T209" s="911" t="s">
        <v>1325</v>
      </c>
      <c r="U209" s="911" t="s">
        <v>1325</v>
      </c>
      <c r="V209" s="914">
        <v>30</v>
      </c>
      <c r="W209" s="914">
        <v>108</v>
      </c>
      <c r="X209" s="915">
        <v>17</v>
      </c>
      <c r="Y209" s="916">
        <v>1</v>
      </c>
      <c r="Z209" s="917">
        <v>0.78</v>
      </c>
      <c r="AA209" s="917">
        <v>0.53</v>
      </c>
      <c r="AB209" s="917">
        <v>0</v>
      </c>
      <c r="AC209" s="917">
        <v>0.49</v>
      </c>
      <c r="AD209" s="917">
        <v>1.84</v>
      </c>
      <c r="AE209" s="918">
        <v>1.05</v>
      </c>
      <c r="AF209" s="911" t="s">
        <v>1325</v>
      </c>
      <c r="AG209" s="914">
        <v>38</v>
      </c>
      <c r="AH209" s="914">
        <v>11</v>
      </c>
      <c r="AI209" s="911" t="s">
        <v>1325</v>
      </c>
      <c r="AJ209" s="914">
        <v>70</v>
      </c>
      <c r="AK209" s="914">
        <v>108</v>
      </c>
      <c r="AL209" s="920">
        <v>24</v>
      </c>
      <c r="AM209" s="916">
        <v>0.8</v>
      </c>
      <c r="AN209" s="917">
        <v>0.97</v>
      </c>
      <c r="AO209" s="917">
        <v>0.78</v>
      </c>
      <c r="AP209" s="917">
        <v>1.41</v>
      </c>
      <c r="AQ209" s="917">
        <v>1.02</v>
      </c>
      <c r="AR209" s="917">
        <v>0.98</v>
      </c>
      <c r="AS209" s="918">
        <v>1.2</v>
      </c>
      <c r="AT209" s="911" t="s">
        <v>1325</v>
      </c>
      <c r="AU209" s="911" t="s">
        <v>1325</v>
      </c>
      <c r="AV209" s="911" t="s">
        <v>1325</v>
      </c>
      <c r="AW209" s="911" t="s">
        <v>1325</v>
      </c>
      <c r="AX209" s="911" t="s">
        <v>1325</v>
      </c>
      <c r="AY209" s="914">
        <v>37</v>
      </c>
      <c r="AZ209" s="915">
        <v>13</v>
      </c>
      <c r="BA209" s="916">
        <v>2.76</v>
      </c>
      <c r="BB209" s="917">
        <v>0.08</v>
      </c>
      <c r="BC209" s="917">
        <v>1.75</v>
      </c>
      <c r="BD209" s="917">
        <v>0</v>
      </c>
      <c r="BE209" s="917">
        <v>0.28999999999999998</v>
      </c>
      <c r="BF209" s="917">
        <v>1.41</v>
      </c>
      <c r="BG209" s="921">
        <v>2.34</v>
      </c>
      <c r="BH209" s="911" t="s">
        <v>1325</v>
      </c>
      <c r="BI209" s="911">
        <v>10</v>
      </c>
      <c r="BJ209" s="911">
        <v>24</v>
      </c>
      <c r="BK209" s="911" t="s">
        <v>1325</v>
      </c>
      <c r="BL209" s="911">
        <v>70</v>
      </c>
      <c r="BM209" s="911">
        <v>197</v>
      </c>
      <c r="BN209" s="911">
        <v>29</v>
      </c>
      <c r="BO209" s="926">
        <v>2.6903475368298841</v>
      </c>
      <c r="BP209" s="926">
        <v>0.15720953268556523</v>
      </c>
      <c r="BQ209" s="926">
        <v>1.1378929097392425</v>
      </c>
      <c r="BR209" s="926">
        <v>0.68718466508692777</v>
      </c>
      <c r="BS209" s="926">
        <v>0.61264515561760713</v>
      </c>
      <c r="BT209" s="926">
        <v>1.5875919761490396</v>
      </c>
      <c r="BU209" s="926">
        <v>0.93253913052250403</v>
      </c>
      <c r="BV209" s="911" t="s">
        <v>1325</v>
      </c>
      <c r="BW209" s="914">
        <v>14</v>
      </c>
      <c r="BX209" s="911" t="s">
        <v>1325</v>
      </c>
      <c r="BY209" s="911" t="s">
        <v>1325</v>
      </c>
      <c r="BZ209" s="914">
        <v>18</v>
      </c>
      <c r="CA209" s="914">
        <v>32</v>
      </c>
      <c r="CB209" s="911" t="s">
        <v>1325</v>
      </c>
      <c r="CC209" s="916">
        <v>5.25</v>
      </c>
      <c r="CD209" s="917">
        <v>1.1100000000000001</v>
      </c>
      <c r="CE209" s="917">
        <v>1.35</v>
      </c>
      <c r="CF209" s="917">
        <v>1.08</v>
      </c>
      <c r="CG209" s="917">
        <v>0.77</v>
      </c>
      <c r="CH209" s="917">
        <v>0.8</v>
      </c>
      <c r="CI209" s="921">
        <v>1.23</v>
      </c>
      <c r="CJ209" s="911" t="s">
        <v>1325</v>
      </c>
      <c r="CK209" s="911">
        <v>41</v>
      </c>
      <c r="CL209" s="911">
        <v>42</v>
      </c>
      <c r="CM209" s="911" t="s">
        <v>1325</v>
      </c>
      <c r="CN209" s="911">
        <v>327</v>
      </c>
      <c r="CO209" s="911">
        <v>228</v>
      </c>
      <c r="CP209" s="911">
        <v>46</v>
      </c>
      <c r="CQ209" s="926">
        <v>1.8199308121679956</v>
      </c>
      <c r="CR209" s="926">
        <v>0.37413515995409258</v>
      </c>
      <c r="CS209" s="926">
        <v>1.1370508774745647</v>
      </c>
      <c r="CT209" s="926">
        <v>0.78554527440947619</v>
      </c>
      <c r="CU209" s="926">
        <v>2.248054758620766</v>
      </c>
      <c r="CV209" s="927">
        <v>0.60070419507550687</v>
      </c>
      <c r="CW209" s="926">
        <v>0.83935550715097784</v>
      </c>
      <c r="CX209" s="922" t="s">
        <v>878</v>
      </c>
      <c r="CY209" s="923" t="s">
        <v>1471</v>
      </c>
      <c r="CZ209" s="1011" t="s">
        <v>1471</v>
      </c>
      <c r="DA209" s="1011" t="s">
        <v>1471</v>
      </c>
      <c r="DB209" s="922" t="s">
        <v>792</v>
      </c>
      <c r="DC209" s="923" t="s">
        <v>1472</v>
      </c>
      <c r="DD209" s="1016" t="s">
        <v>878</v>
      </c>
      <c r="DE209" s="1016" t="s">
        <v>792</v>
      </c>
      <c r="DF209" s="922" t="s">
        <v>878</v>
      </c>
      <c r="DG209" s="923" t="s">
        <v>1471</v>
      </c>
      <c r="DH209" s="922" t="s">
        <v>878</v>
      </c>
      <c r="DI209" s="924" t="s">
        <v>1471</v>
      </c>
    </row>
    <row r="210" spans="1:113">
      <c r="A210" s="952" t="s">
        <v>183</v>
      </c>
      <c r="B210" s="910" t="s">
        <v>583</v>
      </c>
      <c r="C210" s="910"/>
      <c r="D210" s="911">
        <v>16</v>
      </c>
      <c r="E210" s="911">
        <v>181</v>
      </c>
      <c r="F210" s="911">
        <v>160</v>
      </c>
      <c r="G210" s="911">
        <v>10</v>
      </c>
      <c r="H210" s="911">
        <v>491</v>
      </c>
      <c r="I210" s="911">
        <v>1300</v>
      </c>
      <c r="J210" s="911">
        <v>234</v>
      </c>
      <c r="K210" s="926">
        <v>1.1590545273262483</v>
      </c>
      <c r="L210" s="926">
        <v>0.54348796772668317</v>
      </c>
      <c r="M210" s="926">
        <v>1.0571405247572925</v>
      </c>
      <c r="N210" s="926">
        <v>0.66362359115455216</v>
      </c>
      <c r="O210" s="912">
        <v>1.1698176242522746</v>
      </c>
      <c r="P210" s="927">
        <v>1.0138504135503954</v>
      </c>
      <c r="Q210" s="912">
        <v>0.98586904871856518</v>
      </c>
      <c r="R210" s="911" t="s">
        <v>1325</v>
      </c>
      <c r="S210" s="914">
        <v>35</v>
      </c>
      <c r="T210" s="914">
        <v>18</v>
      </c>
      <c r="U210" s="911" t="s">
        <v>1325</v>
      </c>
      <c r="V210" s="914">
        <v>24</v>
      </c>
      <c r="W210" s="914">
        <v>156</v>
      </c>
      <c r="X210" s="915">
        <v>23</v>
      </c>
      <c r="Y210" s="916">
        <v>0.7</v>
      </c>
      <c r="Z210" s="917">
        <v>1.07</v>
      </c>
      <c r="AA210" s="917">
        <v>1.17</v>
      </c>
      <c r="AB210" s="917">
        <v>0</v>
      </c>
      <c r="AC210" s="917">
        <v>0.48</v>
      </c>
      <c r="AD210" s="917">
        <v>1.56</v>
      </c>
      <c r="AE210" s="918">
        <v>0.94</v>
      </c>
      <c r="AF210" s="911" t="s">
        <v>1325</v>
      </c>
      <c r="AG210" s="914">
        <v>46</v>
      </c>
      <c r="AH210" s="914">
        <v>22</v>
      </c>
      <c r="AI210" s="911" t="s">
        <v>1325</v>
      </c>
      <c r="AJ210" s="914">
        <v>89</v>
      </c>
      <c r="AK210" s="914">
        <v>217</v>
      </c>
      <c r="AL210" s="920">
        <v>60</v>
      </c>
      <c r="AM210" s="916">
        <v>0.41</v>
      </c>
      <c r="AN210" s="917">
        <v>0.8</v>
      </c>
      <c r="AO210" s="917">
        <v>0.81</v>
      </c>
      <c r="AP210" s="917">
        <v>0.75</v>
      </c>
      <c r="AQ210" s="917">
        <v>1.21</v>
      </c>
      <c r="AR210" s="917">
        <v>0.89</v>
      </c>
      <c r="AS210" s="918">
        <v>1.48</v>
      </c>
      <c r="AT210" s="911" t="s">
        <v>1325</v>
      </c>
      <c r="AU210" s="911" t="s">
        <v>1325</v>
      </c>
      <c r="AV210" s="911" t="s">
        <v>1325</v>
      </c>
      <c r="AW210" s="911" t="s">
        <v>1325</v>
      </c>
      <c r="AX210" s="914">
        <v>11</v>
      </c>
      <c r="AY210" s="914">
        <v>57</v>
      </c>
      <c r="AZ210" s="915">
        <v>10</v>
      </c>
      <c r="BA210" s="916">
        <v>5.89</v>
      </c>
      <c r="BB210" s="917">
        <v>0.22</v>
      </c>
      <c r="BC210" s="917">
        <v>1</v>
      </c>
      <c r="BD210" s="917">
        <v>0</v>
      </c>
      <c r="BE210" s="917">
        <v>0.57999999999999996</v>
      </c>
      <c r="BF210" s="917">
        <v>1.33</v>
      </c>
      <c r="BG210" s="921">
        <v>1.07</v>
      </c>
      <c r="BH210" s="911" t="s">
        <v>1325</v>
      </c>
      <c r="BI210" s="911">
        <v>21</v>
      </c>
      <c r="BJ210" s="911">
        <v>23</v>
      </c>
      <c r="BK210" s="911" t="s">
        <v>1325</v>
      </c>
      <c r="BL210" s="911">
        <v>48</v>
      </c>
      <c r="BM210" s="911">
        <v>364</v>
      </c>
      <c r="BN210" s="911">
        <v>56</v>
      </c>
      <c r="BO210" s="926">
        <v>0.99388310248967848</v>
      </c>
      <c r="BP210" s="926">
        <v>0.28354084826842219</v>
      </c>
      <c r="BQ210" s="926">
        <v>0.68513506226474408</v>
      </c>
      <c r="BR210" s="926">
        <v>0.30319495952004011</v>
      </c>
      <c r="BS210" s="926">
        <v>0.44716251441820076</v>
      </c>
      <c r="BT210" s="926">
        <v>2.1652334104988764</v>
      </c>
      <c r="BU210" s="926">
        <v>1.0891967193578656</v>
      </c>
      <c r="BV210" s="911" t="s">
        <v>1325</v>
      </c>
      <c r="BW210" s="914">
        <v>11</v>
      </c>
      <c r="BX210" s="911" t="s">
        <v>1325</v>
      </c>
      <c r="BY210" s="911" t="s">
        <v>1325</v>
      </c>
      <c r="BZ210" s="914">
        <v>16</v>
      </c>
      <c r="CA210" s="914">
        <v>54</v>
      </c>
      <c r="CB210" s="911" t="s">
        <v>1325</v>
      </c>
      <c r="CC210" s="916">
        <v>1.89</v>
      </c>
      <c r="CD210" s="917">
        <v>0.87</v>
      </c>
      <c r="CE210" s="917">
        <v>1.38</v>
      </c>
      <c r="CF210" s="917">
        <v>1.73</v>
      </c>
      <c r="CG210" s="917">
        <v>0.93</v>
      </c>
      <c r="CH210" s="917">
        <v>1.2</v>
      </c>
      <c r="CI210" s="921">
        <v>0.1</v>
      </c>
      <c r="CJ210" s="911" t="s">
        <v>1325</v>
      </c>
      <c r="CK210" s="911">
        <v>38</v>
      </c>
      <c r="CL210" s="911">
        <v>68</v>
      </c>
      <c r="CM210" s="911" t="s">
        <v>1325</v>
      </c>
      <c r="CN210" s="911">
        <v>249</v>
      </c>
      <c r="CO210" s="911">
        <v>344</v>
      </c>
      <c r="CP210" s="911">
        <v>61</v>
      </c>
      <c r="CQ210" s="926">
        <v>0.87597628839746855</v>
      </c>
      <c r="CR210" s="926">
        <v>0.34123599738997512</v>
      </c>
      <c r="CS210" s="926">
        <v>1.3839285715998213</v>
      </c>
      <c r="CT210" s="926">
        <v>1.2152753696031819</v>
      </c>
      <c r="CU210" s="926">
        <v>2.1666615777832425</v>
      </c>
      <c r="CV210" s="926">
        <v>0.6380862564358537</v>
      </c>
      <c r="CW210" s="926">
        <v>0.76887377775866406</v>
      </c>
      <c r="CX210" s="922" t="s">
        <v>878</v>
      </c>
      <c r="CY210" s="923" t="s">
        <v>1471</v>
      </c>
      <c r="CZ210" s="1011" t="s">
        <v>1471</v>
      </c>
      <c r="DA210" s="1011" t="s">
        <v>1471</v>
      </c>
      <c r="DB210" s="922" t="s">
        <v>878</v>
      </c>
      <c r="DC210" s="923" t="s">
        <v>1471</v>
      </c>
      <c r="DD210" s="1016" t="s">
        <v>1471</v>
      </c>
      <c r="DE210" s="1016" t="s">
        <v>1471</v>
      </c>
      <c r="DF210" s="922" t="s">
        <v>878</v>
      </c>
      <c r="DG210" s="923" t="s">
        <v>1471</v>
      </c>
      <c r="DH210" s="922" t="s">
        <v>878</v>
      </c>
      <c r="DI210" s="924" t="s">
        <v>1471</v>
      </c>
    </row>
    <row r="211" spans="1:113">
      <c r="A211" s="952" t="s">
        <v>410</v>
      </c>
      <c r="B211" s="910" t="s">
        <v>527</v>
      </c>
      <c r="C211" s="910"/>
      <c r="D211" s="911" t="s">
        <v>1325</v>
      </c>
      <c r="E211" s="911" t="s">
        <v>1325</v>
      </c>
      <c r="F211" s="911" t="s">
        <v>1325</v>
      </c>
      <c r="G211" s="911" t="s">
        <v>1325</v>
      </c>
      <c r="H211" s="911">
        <v>62</v>
      </c>
      <c r="I211" s="911">
        <v>372</v>
      </c>
      <c r="J211" s="911">
        <v>26</v>
      </c>
      <c r="K211" s="926">
        <v>1.2226854094178174</v>
      </c>
      <c r="L211" s="926">
        <v>0.65240622980884067</v>
      </c>
      <c r="M211" s="926">
        <v>1.019412816554097</v>
      </c>
      <c r="N211" s="926">
        <v>1.2211825743828186</v>
      </c>
      <c r="O211" s="912">
        <v>1.1658582065843033</v>
      </c>
      <c r="P211" s="927">
        <v>0.92292449301936974</v>
      </c>
      <c r="Q211" s="912">
        <v>1.168167533758651</v>
      </c>
      <c r="R211" s="911" t="s">
        <v>1325</v>
      </c>
      <c r="S211" s="911" t="s">
        <v>1325</v>
      </c>
      <c r="T211" s="911" t="s">
        <v>1325</v>
      </c>
      <c r="U211" s="911" t="s">
        <v>1325</v>
      </c>
      <c r="V211" s="911" t="s">
        <v>1325</v>
      </c>
      <c r="W211" s="914">
        <v>45</v>
      </c>
      <c r="X211" s="911" t="s">
        <v>1325</v>
      </c>
      <c r="Y211" s="916">
        <v>0</v>
      </c>
      <c r="Z211" s="917">
        <v>1.17</v>
      </c>
      <c r="AA211" s="917">
        <v>1.49</v>
      </c>
      <c r="AB211" s="917">
        <v>0</v>
      </c>
      <c r="AC211" s="917">
        <v>0.74</v>
      </c>
      <c r="AD211" s="917">
        <v>1.01</v>
      </c>
      <c r="AE211" s="918">
        <v>1.59</v>
      </c>
      <c r="AF211" s="911" t="s">
        <v>1325</v>
      </c>
      <c r="AG211" s="911" t="s">
        <v>1325</v>
      </c>
      <c r="AH211" s="911" t="s">
        <v>1325</v>
      </c>
      <c r="AI211" s="911" t="s">
        <v>1325</v>
      </c>
      <c r="AJ211" s="914">
        <v>11</v>
      </c>
      <c r="AK211" s="914">
        <v>64</v>
      </c>
      <c r="AL211" s="911" t="s">
        <v>1325</v>
      </c>
      <c r="AM211" s="916">
        <v>0</v>
      </c>
      <c r="AN211" s="917">
        <v>0</v>
      </c>
      <c r="AO211" s="917">
        <v>0</v>
      </c>
      <c r="AP211" s="917">
        <v>2.67</v>
      </c>
      <c r="AQ211" s="917">
        <v>1.4</v>
      </c>
      <c r="AR211" s="917">
        <v>1.2</v>
      </c>
      <c r="AS211" s="918">
        <v>1.1599999999999999</v>
      </c>
      <c r="AT211" s="911" t="s">
        <v>1325</v>
      </c>
      <c r="AU211" s="911" t="s">
        <v>1325</v>
      </c>
      <c r="AV211" s="911" t="s">
        <v>1325</v>
      </c>
      <c r="AW211" s="911" t="s">
        <v>1325</v>
      </c>
      <c r="AX211" s="911" t="s">
        <v>1325</v>
      </c>
      <c r="AY211" s="914">
        <v>12</v>
      </c>
      <c r="AZ211" s="911" t="s">
        <v>1325</v>
      </c>
      <c r="BA211" s="916">
        <v>0</v>
      </c>
      <c r="BB211" s="917">
        <v>0</v>
      </c>
      <c r="BC211" s="917">
        <v>0</v>
      </c>
      <c r="BD211" s="917">
        <v>0</v>
      </c>
      <c r="BE211" s="917">
        <v>2.04</v>
      </c>
      <c r="BF211" s="917">
        <v>0.9</v>
      </c>
      <c r="BG211" s="921">
        <v>1.4</v>
      </c>
      <c r="BH211" s="911" t="s">
        <v>1325</v>
      </c>
      <c r="BI211" s="911" t="s">
        <v>1325</v>
      </c>
      <c r="BJ211" s="911" t="s">
        <v>1325</v>
      </c>
      <c r="BK211" s="911" t="s">
        <v>1325</v>
      </c>
      <c r="BL211" s="911">
        <v>11</v>
      </c>
      <c r="BM211" s="911">
        <v>94</v>
      </c>
      <c r="BN211" s="911" t="s">
        <v>1325</v>
      </c>
      <c r="BO211" s="926">
        <v>0.88136585710651416</v>
      </c>
      <c r="BP211" s="926">
        <v>0</v>
      </c>
      <c r="BQ211" s="926">
        <v>1.509639941839714</v>
      </c>
      <c r="BR211" s="926">
        <v>1.7790937594313194</v>
      </c>
      <c r="BS211" s="926">
        <v>0.83941399008866779</v>
      </c>
      <c r="BT211" s="926">
        <v>1.1601593274427051</v>
      </c>
      <c r="BU211" s="926">
        <v>1.6082441653999171</v>
      </c>
      <c r="BV211" s="911" t="s">
        <v>1325</v>
      </c>
      <c r="BW211" s="911" t="s">
        <v>1325</v>
      </c>
      <c r="BX211" s="911" t="s">
        <v>1325</v>
      </c>
      <c r="BY211" s="911" t="s">
        <v>1325</v>
      </c>
      <c r="BZ211" s="911" t="s">
        <v>1325</v>
      </c>
      <c r="CA211" s="914">
        <v>16</v>
      </c>
      <c r="CB211" s="911" t="s">
        <v>1325</v>
      </c>
      <c r="CC211" s="916">
        <v>5.45</v>
      </c>
      <c r="CD211" s="917">
        <v>4.12</v>
      </c>
      <c r="CE211" s="917">
        <v>0</v>
      </c>
      <c r="CF211" s="917">
        <v>0</v>
      </c>
      <c r="CG211" s="917">
        <v>0</v>
      </c>
      <c r="CH211" s="917">
        <v>1.1200000000000001</v>
      </c>
      <c r="CI211" s="921">
        <v>1.1299999999999999</v>
      </c>
      <c r="CJ211" s="911" t="s">
        <v>1325</v>
      </c>
      <c r="CK211" s="911" t="s">
        <v>1325</v>
      </c>
      <c r="CL211" s="911" t="s">
        <v>1325</v>
      </c>
      <c r="CM211" s="911" t="s">
        <v>1325</v>
      </c>
      <c r="CN211" s="911">
        <v>26</v>
      </c>
      <c r="CO211" s="911">
        <v>117</v>
      </c>
      <c r="CP211" s="911" t="s">
        <v>1325</v>
      </c>
      <c r="CQ211" s="926">
        <v>2.3092246217169059</v>
      </c>
      <c r="CR211" s="926">
        <v>1.1292936173360124</v>
      </c>
      <c r="CS211" s="926">
        <v>1.4480347362064339</v>
      </c>
      <c r="CT211" s="926">
        <v>1.1337240409373932</v>
      </c>
      <c r="CU211" s="926">
        <v>1.4385524596454036</v>
      </c>
      <c r="CV211" s="926">
        <v>0.69885139721223288</v>
      </c>
      <c r="CW211" s="926">
        <v>0.60269548431084097</v>
      </c>
      <c r="CX211" s="922" t="s">
        <v>878</v>
      </c>
      <c r="CY211" s="923" t="s">
        <v>1471</v>
      </c>
      <c r="CZ211" s="1011" t="s">
        <v>1471</v>
      </c>
      <c r="DA211" s="1011" t="s">
        <v>1471</v>
      </c>
      <c r="DB211" s="922" t="s">
        <v>878</v>
      </c>
      <c r="DC211" s="923" t="s">
        <v>1471</v>
      </c>
      <c r="DD211" s="1016" t="s">
        <v>1471</v>
      </c>
      <c r="DE211" s="1016" t="s">
        <v>1471</v>
      </c>
      <c r="DF211" s="922" t="s">
        <v>878</v>
      </c>
      <c r="DG211" s="923" t="s">
        <v>1471</v>
      </c>
      <c r="DH211" s="922" t="s">
        <v>878</v>
      </c>
      <c r="DI211" s="924" t="s">
        <v>1471</v>
      </c>
    </row>
    <row r="212" spans="1:113" ht="12.75" customHeight="1">
      <c r="A212" s="952" t="s">
        <v>438</v>
      </c>
      <c r="B212" s="910" t="s">
        <v>647</v>
      </c>
      <c r="C212" s="910"/>
      <c r="D212" s="911">
        <v>141</v>
      </c>
      <c r="E212" s="911">
        <v>31</v>
      </c>
      <c r="F212" s="911">
        <v>24</v>
      </c>
      <c r="G212" s="911" t="s">
        <v>1325</v>
      </c>
      <c r="H212" s="911">
        <v>277</v>
      </c>
      <c r="I212" s="911">
        <v>822</v>
      </c>
      <c r="J212" s="911">
        <v>150</v>
      </c>
      <c r="K212" s="926">
        <v>1.7357303644957274</v>
      </c>
      <c r="L212" s="926">
        <v>0.46245706416794818</v>
      </c>
      <c r="M212" s="926">
        <v>1.1549376426134363</v>
      </c>
      <c r="N212" s="926">
        <v>0.77792794495277817</v>
      </c>
      <c r="O212" s="912">
        <v>0.9823950563589644</v>
      </c>
      <c r="P212" s="927">
        <v>1.0842144592832035</v>
      </c>
      <c r="Q212" s="912">
        <v>1.084176140955355</v>
      </c>
      <c r="R212" s="911" t="s">
        <v>1325</v>
      </c>
      <c r="S212" s="911" t="s">
        <v>1325</v>
      </c>
      <c r="T212" s="911" t="s">
        <v>1325</v>
      </c>
      <c r="U212" s="911" t="s">
        <v>1325</v>
      </c>
      <c r="V212" s="914">
        <v>12</v>
      </c>
      <c r="W212" s="914">
        <v>98</v>
      </c>
      <c r="X212" s="915">
        <v>14</v>
      </c>
      <c r="Y212" s="916">
        <v>0.24</v>
      </c>
      <c r="Z212" s="917">
        <v>1.24</v>
      </c>
      <c r="AA212" s="917">
        <v>0.93</v>
      </c>
      <c r="AB212" s="917">
        <v>1.28</v>
      </c>
      <c r="AC212" s="917">
        <v>0.36</v>
      </c>
      <c r="AD212" s="917">
        <v>1.69</v>
      </c>
      <c r="AE212" s="918">
        <v>0.98</v>
      </c>
      <c r="AF212" s="919">
        <v>13</v>
      </c>
      <c r="AG212" s="911" t="s">
        <v>1325</v>
      </c>
      <c r="AH212" s="911" t="s">
        <v>1325</v>
      </c>
      <c r="AI212" s="911" t="s">
        <v>1325</v>
      </c>
      <c r="AJ212" s="914">
        <v>33</v>
      </c>
      <c r="AK212" s="914">
        <v>99</v>
      </c>
      <c r="AL212" s="920">
        <v>23</v>
      </c>
      <c r="AM212" s="916">
        <v>1.36</v>
      </c>
      <c r="AN212" s="917">
        <v>0.51</v>
      </c>
      <c r="AO212" s="917">
        <v>0.4</v>
      </c>
      <c r="AP212" s="917">
        <v>0</v>
      </c>
      <c r="AQ212" s="917">
        <v>1</v>
      </c>
      <c r="AR212" s="917">
        <v>1.1599999999999999</v>
      </c>
      <c r="AS212" s="918">
        <v>1.45</v>
      </c>
      <c r="AT212" s="911" t="s">
        <v>1325</v>
      </c>
      <c r="AU212" s="911" t="s">
        <v>1325</v>
      </c>
      <c r="AV212" s="911" t="s">
        <v>1325</v>
      </c>
      <c r="AW212" s="911" t="s">
        <v>1325</v>
      </c>
      <c r="AX212" s="911" t="s">
        <v>1325</v>
      </c>
      <c r="AY212" s="914">
        <v>30</v>
      </c>
      <c r="AZ212" s="911" t="s">
        <v>1325</v>
      </c>
      <c r="BA212" s="916">
        <v>3.04</v>
      </c>
      <c r="BB212" s="917">
        <v>0</v>
      </c>
      <c r="BC212" s="917">
        <v>4.46</v>
      </c>
      <c r="BD212" s="917">
        <v>0</v>
      </c>
      <c r="BE212" s="917">
        <v>0.42</v>
      </c>
      <c r="BF212" s="917">
        <v>1.04</v>
      </c>
      <c r="BG212" s="921">
        <v>1.39</v>
      </c>
      <c r="BH212" s="911">
        <v>21</v>
      </c>
      <c r="BI212" s="911" t="s">
        <v>1325</v>
      </c>
      <c r="BJ212" s="911" t="s">
        <v>1325</v>
      </c>
      <c r="BK212" s="911" t="s">
        <v>1325</v>
      </c>
      <c r="BL212" s="911">
        <v>31</v>
      </c>
      <c r="BM212" s="911">
        <v>202</v>
      </c>
      <c r="BN212" s="911">
        <v>27</v>
      </c>
      <c r="BO212" s="926">
        <v>1.3227081919805279</v>
      </c>
      <c r="BP212" s="926">
        <v>0.15003607402101812</v>
      </c>
      <c r="BQ212" s="926">
        <v>0.48064328758681246</v>
      </c>
      <c r="BR212" s="926">
        <v>0</v>
      </c>
      <c r="BS212" s="926">
        <v>0.50933798543627029</v>
      </c>
      <c r="BT212" s="926">
        <v>2.2811872018637165</v>
      </c>
      <c r="BU212" s="926">
        <v>0.99898544991206129</v>
      </c>
      <c r="BV212" s="913">
        <v>10</v>
      </c>
      <c r="BW212" s="911" t="s">
        <v>1325</v>
      </c>
      <c r="BX212" s="911" t="s">
        <v>1325</v>
      </c>
      <c r="BY212" s="911" t="s">
        <v>1325</v>
      </c>
      <c r="BZ212" s="914">
        <v>16</v>
      </c>
      <c r="CA212" s="914">
        <v>32</v>
      </c>
      <c r="CB212" s="911" t="s">
        <v>1325</v>
      </c>
      <c r="CC212" s="916">
        <v>2.81</v>
      </c>
      <c r="CD212" s="917">
        <v>1.44</v>
      </c>
      <c r="CE212" s="917">
        <v>0</v>
      </c>
      <c r="CF212" s="917">
        <v>0</v>
      </c>
      <c r="CG212" s="917">
        <v>1.38</v>
      </c>
      <c r="CH212" s="917">
        <v>0.8</v>
      </c>
      <c r="CI212" s="921">
        <v>0.97</v>
      </c>
      <c r="CJ212" s="911">
        <v>74</v>
      </c>
      <c r="CK212" s="911">
        <v>11</v>
      </c>
      <c r="CL212" s="911">
        <v>16</v>
      </c>
      <c r="CM212" s="911" t="s">
        <v>1325</v>
      </c>
      <c r="CN212" s="911">
        <v>145</v>
      </c>
      <c r="CO212" s="911">
        <v>271</v>
      </c>
      <c r="CP212" s="911">
        <v>56</v>
      </c>
      <c r="CQ212" s="926">
        <v>2.3180922735987592</v>
      </c>
      <c r="CR212" s="926">
        <v>0.41244553814283097</v>
      </c>
      <c r="CS212" s="926">
        <v>2.0168816206102598</v>
      </c>
      <c r="CT212" s="926">
        <v>0.65340100226321796</v>
      </c>
      <c r="CU212" s="926">
        <v>1.4165945628848025</v>
      </c>
      <c r="CV212" s="926">
        <v>0.71967393783795364</v>
      </c>
      <c r="CW212" s="926">
        <v>1.0165125118845408</v>
      </c>
      <c r="CX212" s="922" t="s">
        <v>878</v>
      </c>
      <c r="CY212" s="923" t="s">
        <v>1471</v>
      </c>
      <c r="CZ212" s="1011" t="s">
        <v>1471</v>
      </c>
      <c r="DA212" s="1011" t="s">
        <v>1471</v>
      </c>
      <c r="DB212" s="922" t="s">
        <v>792</v>
      </c>
      <c r="DC212" s="923" t="s">
        <v>1477</v>
      </c>
      <c r="DD212" s="1016" t="s">
        <v>878</v>
      </c>
      <c r="DE212" s="1016" t="s">
        <v>792</v>
      </c>
      <c r="DF212" s="922" t="s">
        <v>878</v>
      </c>
      <c r="DG212" s="923" t="s">
        <v>1471</v>
      </c>
      <c r="DH212" s="922" t="s">
        <v>878</v>
      </c>
      <c r="DI212" s="924" t="s">
        <v>1471</v>
      </c>
    </row>
    <row r="213" spans="1:113">
      <c r="A213" s="952" t="s">
        <v>294</v>
      </c>
      <c r="B213" s="910" t="s">
        <v>616</v>
      </c>
      <c r="C213" s="910"/>
      <c r="D213" s="911" t="s">
        <v>1325</v>
      </c>
      <c r="E213" s="911" t="s">
        <v>1325</v>
      </c>
      <c r="F213" s="911" t="s">
        <v>1325</v>
      </c>
      <c r="G213" s="911" t="s">
        <v>1325</v>
      </c>
      <c r="H213" s="911" t="s">
        <v>1325</v>
      </c>
      <c r="I213" s="911" t="s">
        <v>1325</v>
      </c>
      <c r="J213" s="911" t="s">
        <v>1325</v>
      </c>
      <c r="K213" s="926"/>
      <c r="L213" s="926"/>
      <c r="M213" s="926"/>
      <c r="N213" s="926"/>
      <c r="O213" s="912"/>
      <c r="P213" s="927">
        <v>0.28689454325473535</v>
      </c>
      <c r="Q213" s="912"/>
      <c r="R213" s="911" t="s">
        <v>1325</v>
      </c>
      <c r="S213" s="911" t="s">
        <v>1325</v>
      </c>
      <c r="T213" s="911" t="s">
        <v>1325</v>
      </c>
      <c r="U213" s="911" t="s">
        <v>1325</v>
      </c>
      <c r="V213" s="911" t="s">
        <v>1325</v>
      </c>
      <c r="W213" s="911" t="s">
        <v>1325</v>
      </c>
      <c r="X213" s="911" t="s">
        <v>1325</v>
      </c>
      <c r="Y213" s="916"/>
      <c r="Z213" s="917"/>
      <c r="AA213" s="917"/>
      <c r="AB213" s="917"/>
      <c r="AC213" s="917"/>
      <c r="AD213" s="917">
        <v>0</v>
      </c>
      <c r="AE213" s="918"/>
      <c r="AF213" s="911" t="s">
        <v>1325</v>
      </c>
      <c r="AG213" s="911" t="s">
        <v>1325</v>
      </c>
      <c r="AH213" s="911" t="s">
        <v>1325</v>
      </c>
      <c r="AI213" s="911" t="s">
        <v>1325</v>
      </c>
      <c r="AJ213" s="911" t="s">
        <v>1325</v>
      </c>
      <c r="AK213" s="911" t="s">
        <v>1325</v>
      </c>
      <c r="AL213" s="911" t="s">
        <v>1325</v>
      </c>
      <c r="AM213" s="916"/>
      <c r="AN213" s="917"/>
      <c r="AO213" s="917"/>
      <c r="AP213" s="917"/>
      <c r="AQ213" s="917"/>
      <c r="AR213" s="917">
        <v>0</v>
      </c>
      <c r="AS213" s="918"/>
      <c r="AT213" s="911" t="s">
        <v>1325</v>
      </c>
      <c r="AU213" s="911" t="s">
        <v>1325</v>
      </c>
      <c r="AV213" s="911" t="s">
        <v>1325</v>
      </c>
      <c r="AW213" s="911" t="s">
        <v>1325</v>
      </c>
      <c r="AX213" s="911" t="s">
        <v>1325</v>
      </c>
      <c r="AY213" s="911" t="s">
        <v>1325</v>
      </c>
      <c r="AZ213" s="911" t="s">
        <v>1325</v>
      </c>
      <c r="BA213" s="916"/>
      <c r="BB213" s="917"/>
      <c r="BC213" s="917"/>
      <c r="BD213" s="917"/>
      <c r="BE213" s="917"/>
      <c r="BF213" s="917">
        <v>0</v>
      </c>
      <c r="BG213" s="921"/>
      <c r="BH213" s="911" t="s">
        <v>1325</v>
      </c>
      <c r="BI213" s="911" t="s">
        <v>1325</v>
      </c>
      <c r="BJ213" s="911" t="s">
        <v>1325</v>
      </c>
      <c r="BK213" s="911" t="s">
        <v>1325</v>
      </c>
      <c r="BL213" s="911" t="s">
        <v>1325</v>
      </c>
      <c r="BM213" s="911" t="s">
        <v>1325</v>
      </c>
      <c r="BN213" s="911" t="s">
        <v>1325</v>
      </c>
      <c r="BO213" s="926"/>
      <c r="BP213" s="926"/>
      <c r="BQ213" s="926"/>
      <c r="BR213" s="926"/>
      <c r="BS213" s="926"/>
      <c r="BT213" s="927">
        <v>0</v>
      </c>
      <c r="BU213" s="926"/>
      <c r="BV213" s="911" t="s">
        <v>1325</v>
      </c>
      <c r="BW213" s="911" t="s">
        <v>1325</v>
      </c>
      <c r="BX213" s="911" t="s">
        <v>1325</v>
      </c>
      <c r="BY213" s="911" t="s">
        <v>1325</v>
      </c>
      <c r="BZ213" s="911" t="s">
        <v>1325</v>
      </c>
      <c r="CA213" s="911" t="s">
        <v>1325</v>
      </c>
      <c r="CB213" s="911" t="s">
        <v>1325</v>
      </c>
      <c r="CC213" s="916"/>
      <c r="CD213" s="917"/>
      <c r="CE213" s="917"/>
      <c r="CF213" s="917"/>
      <c r="CG213" s="917"/>
      <c r="CH213" s="917">
        <v>0</v>
      </c>
      <c r="CI213" s="921"/>
      <c r="CJ213" s="911" t="s">
        <v>1325</v>
      </c>
      <c r="CK213" s="911" t="s">
        <v>1325</v>
      </c>
      <c r="CL213" s="911" t="s">
        <v>1325</v>
      </c>
      <c r="CM213" s="911" t="s">
        <v>1325</v>
      </c>
      <c r="CN213" s="911" t="s">
        <v>1325</v>
      </c>
      <c r="CO213" s="911" t="s">
        <v>1325</v>
      </c>
      <c r="CP213" s="911" t="s">
        <v>1325</v>
      </c>
      <c r="CQ213" s="926"/>
      <c r="CR213" s="926"/>
      <c r="CS213" s="926"/>
      <c r="CT213" s="926"/>
      <c r="CU213" s="926"/>
      <c r="CV213" s="927">
        <v>0.63632375898267324</v>
      </c>
      <c r="CW213" s="926"/>
      <c r="CX213" s="922" t="s">
        <v>878</v>
      </c>
      <c r="CY213" s="923" t="s">
        <v>1471</v>
      </c>
      <c r="CZ213" s="1011" t="s">
        <v>1471</v>
      </c>
      <c r="DA213" s="1011" t="s">
        <v>1471</v>
      </c>
      <c r="DB213" s="922" t="s">
        <v>878</v>
      </c>
      <c r="DC213" s="923" t="s">
        <v>1471</v>
      </c>
      <c r="DD213" s="1016" t="s">
        <v>1471</v>
      </c>
      <c r="DE213" s="1016" t="s">
        <v>1471</v>
      </c>
      <c r="DF213" s="922" t="s">
        <v>878</v>
      </c>
      <c r="DG213" s="923" t="s">
        <v>1471</v>
      </c>
      <c r="DH213" s="922" t="s">
        <v>878</v>
      </c>
      <c r="DI213" s="924" t="s">
        <v>1471</v>
      </c>
    </row>
    <row r="214" spans="1:113">
      <c r="A214" s="952" t="s">
        <v>26</v>
      </c>
      <c r="B214" s="910" t="s">
        <v>655</v>
      </c>
      <c r="C214" s="910"/>
      <c r="D214" s="911">
        <v>11</v>
      </c>
      <c r="E214" s="911">
        <v>20</v>
      </c>
      <c r="F214" s="911" t="s">
        <v>1325</v>
      </c>
      <c r="G214" s="911" t="s">
        <v>1325</v>
      </c>
      <c r="H214" s="911">
        <v>165</v>
      </c>
      <c r="I214" s="911">
        <v>501</v>
      </c>
      <c r="J214" s="911">
        <v>31</v>
      </c>
      <c r="K214" s="926">
        <v>1.6960242315904697</v>
      </c>
      <c r="L214" s="926">
        <v>0.9826509190687357</v>
      </c>
      <c r="M214" s="926">
        <v>1.3287115604863491</v>
      </c>
      <c r="N214" s="926">
        <v>0.59784497525347469</v>
      </c>
      <c r="O214" s="912">
        <v>1.2580159788489558</v>
      </c>
      <c r="P214" s="927">
        <v>0.79717145888635621</v>
      </c>
      <c r="Q214" s="912">
        <v>0.9389577926764564</v>
      </c>
      <c r="R214" s="911" t="s">
        <v>1325</v>
      </c>
      <c r="S214" s="911" t="s">
        <v>1325</v>
      </c>
      <c r="T214" s="911" t="s">
        <v>1325</v>
      </c>
      <c r="U214" s="911" t="s">
        <v>1325</v>
      </c>
      <c r="V214" s="911" t="s">
        <v>1325</v>
      </c>
      <c r="W214" s="914">
        <v>38</v>
      </c>
      <c r="X214" s="911" t="s">
        <v>1325</v>
      </c>
      <c r="Y214" s="916">
        <v>5.56</v>
      </c>
      <c r="Z214" s="917">
        <v>0</v>
      </c>
      <c r="AA214" s="917">
        <v>0</v>
      </c>
      <c r="AB214" s="917">
        <v>0</v>
      </c>
      <c r="AC214" s="917">
        <v>0.98</v>
      </c>
      <c r="AD214" s="917">
        <v>1.52</v>
      </c>
      <c r="AE214" s="918">
        <v>0.5</v>
      </c>
      <c r="AF214" s="911" t="s">
        <v>1325</v>
      </c>
      <c r="AG214" s="911" t="s">
        <v>1325</v>
      </c>
      <c r="AH214" s="911" t="s">
        <v>1325</v>
      </c>
      <c r="AI214" s="911" t="s">
        <v>1325</v>
      </c>
      <c r="AJ214" s="911" t="s">
        <v>1325</v>
      </c>
      <c r="AK214" s="914">
        <v>43</v>
      </c>
      <c r="AL214" s="911" t="s">
        <v>1325</v>
      </c>
      <c r="AM214" s="916">
        <v>1.76</v>
      </c>
      <c r="AN214" s="917">
        <v>1.77</v>
      </c>
      <c r="AO214" s="917">
        <v>1.94</v>
      </c>
      <c r="AP214" s="917">
        <v>7.24</v>
      </c>
      <c r="AQ214" s="917">
        <v>0.52</v>
      </c>
      <c r="AR214" s="917">
        <v>0.76</v>
      </c>
      <c r="AS214" s="918">
        <v>1.04</v>
      </c>
      <c r="AT214" s="911" t="s">
        <v>1325</v>
      </c>
      <c r="AU214" s="911" t="s">
        <v>1325</v>
      </c>
      <c r="AV214" s="911" t="s">
        <v>1325</v>
      </c>
      <c r="AW214" s="911" t="s">
        <v>1325</v>
      </c>
      <c r="AX214" s="911" t="s">
        <v>1325</v>
      </c>
      <c r="AY214" s="914">
        <v>18</v>
      </c>
      <c r="AZ214" s="911" t="s">
        <v>1325</v>
      </c>
      <c r="BA214" s="916">
        <v>0</v>
      </c>
      <c r="BB214" s="917">
        <v>1.91</v>
      </c>
      <c r="BC214" s="917">
        <v>0</v>
      </c>
      <c r="BD214" s="917">
        <v>0</v>
      </c>
      <c r="BE214" s="917">
        <v>0.47</v>
      </c>
      <c r="BF214" s="917">
        <v>1.58</v>
      </c>
      <c r="BG214" s="921">
        <v>1.1200000000000001</v>
      </c>
      <c r="BH214" s="911" t="s">
        <v>1325</v>
      </c>
      <c r="BI214" s="911" t="s">
        <v>1325</v>
      </c>
      <c r="BJ214" s="911" t="s">
        <v>1325</v>
      </c>
      <c r="BK214" s="911" t="s">
        <v>1325</v>
      </c>
      <c r="BL214" s="911">
        <v>23</v>
      </c>
      <c r="BM214" s="911">
        <v>149</v>
      </c>
      <c r="BN214" s="911" t="s">
        <v>1325</v>
      </c>
      <c r="BO214" s="926">
        <v>1.2815216445161954</v>
      </c>
      <c r="BP214" s="926">
        <v>0.39358465414606991</v>
      </c>
      <c r="BQ214" s="926">
        <v>2.15999958088954</v>
      </c>
      <c r="BR214" s="926">
        <v>0</v>
      </c>
      <c r="BS214" s="926">
        <v>0.64310600034517307</v>
      </c>
      <c r="BT214" s="926">
        <v>1.3569085826456473</v>
      </c>
      <c r="BU214" s="926">
        <v>0.88328180502825848</v>
      </c>
      <c r="BV214" s="911" t="s">
        <v>1325</v>
      </c>
      <c r="BW214" s="911" t="s">
        <v>1325</v>
      </c>
      <c r="BX214" s="911" t="s">
        <v>1325</v>
      </c>
      <c r="BY214" s="911" t="s">
        <v>1325</v>
      </c>
      <c r="BZ214" s="911" t="s">
        <v>1325</v>
      </c>
      <c r="CA214" s="914">
        <v>11</v>
      </c>
      <c r="CB214" s="911" t="s">
        <v>1325</v>
      </c>
      <c r="CC214" s="916">
        <v>0</v>
      </c>
      <c r="CD214" s="917">
        <v>3.61</v>
      </c>
      <c r="CE214" s="917">
        <v>0</v>
      </c>
      <c r="CF214" s="917">
        <v>0</v>
      </c>
      <c r="CG214" s="917">
        <v>1.1599999999999999</v>
      </c>
      <c r="CH214" s="917">
        <v>0.4</v>
      </c>
      <c r="CI214" s="921">
        <v>3.25</v>
      </c>
      <c r="CJ214" s="911" t="s">
        <v>1325</v>
      </c>
      <c r="CK214" s="911">
        <v>12</v>
      </c>
      <c r="CL214" s="911" t="s">
        <v>1325</v>
      </c>
      <c r="CM214" s="911" t="s">
        <v>1325</v>
      </c>
      <c r="CN214" s="911">
        <v>109</v>
      </c>
      <c r="CO214" s="911">
        <v>204</v>
      </c>
      <c r="CP214" s="911">
        <v>16</v>
      </c>
      <c r="CQ214" s="926">
        <v>1.2802310593222248</v>
      </c>
      <c r="CR214" s="926">
        <v>1.2555802528439388</v>
      </c>
      <c r="CS214" s="926">
        <v>0.67379650784004763</v>
      </c>
      <c r="CT214" s="926">
        <v>0</v>
      </c>
      <c r="CU214" s="926">
        <v>1.9900458575534068</v>
      </c>
      <c r="CV214" s="927">
        <v>0.58185126471340876</v>
      </c>
      <c r="CW214" s="926">
        <v>1.0176352618739302</v>
      </c>
      <c r="CX214" s="922" t="s">
        <v>878</v>
      </c>
      <c r="CY214" s="923" t="s">
        <v>1471</v>
      </c>
      <c r="CZ214" s="1011" t="s">
        <v>1471</v>
      </c>
      <c r="DA214" s="1011" t="s">
        <v>1471</v>
      </c>
      <c r="DB214" s="922" t="s">
        <v>878</v>
      </c>
      <c r="DC214" s="923" t="s">
        <v>1471</v>
      </c>
      <c r="DD214" s="1016" t="s">
        <v>1471</v>
      </c>
      <c r="DE214" s="1016" t="s">
        <v>1471</v>
      </c>
      <c r="DF214" s="922" t="s">
        <v>878</v>
      </c>
      <c r="DG214" s="923" t="s">
        <v>1471</v>
      </c>
      <c r="DH214" s="922" t="s">
        <v>878</v>
      </c>
      <c r="DI214" s="924" t="s">
        <v>1471</v>
      </c>
    </row>
    <row r="215" spans="1:113">
      <c r="A215" s="952" t="s">
        <v>1049</v>
      </c>
      <c r="B215" s="910" t="s">
        <v>760</v>
      </c>
      <c r="C215" s="910"/>
      <c r="D215" s="911">
        <v>12</v>
      </c>
      <c r="E215" s="911">
        <v>36</v>
      </c>
      <c r="F215" s="911">
        <v>21</v>
      </c>
      <c r="G215" s="911" t="s">
        <v>1325</v>
      </c>
      <c r="H215" s="911">
        <v>146</v>
      </c>
      <c r="I215" s="911">
        <v>939</v>
      </c>
      <c r="J215" s="911">
        <v>70</v>
      </c>
      <c r="K215" s="926">
        <v>1.3698253954594979</v>
      </c>
      <c r="L215" s="926">
        <v>0.69615506459969712</v>
      </c>
      <c r="M215" s="926">
        <v>1.3009348569369543</v>
      </c>
      <c r="N215" s="926">
        <v>0.72045793061941943</v>
      </c>
      <c r="O215" s="912">
        <v>1.2924796464504704</v>
      </c>
      <c r="P215" s="927">
        <v>0.8402458351080363</v>
      </c>
      <c r="Q215" s="912">
        <v>1.0343759784367701</v>
      </c>
      <c r="R215" s="911" t="s">
        <v>1325</v>
      </c>
      <c r="S215" s="911" t="s">
        <v>1325</v>
      </c>
      <c r="T215" s="911" t="s">
        <v>1325</v>
      </c>
      <c r="U215" s="911" t="s">
        <v>1325</v>
      </c>
      <c r="V215" s="911" t="s">
        <v>1325</v>
      </c>
      <c r="W215" s="914">
        <v>85</v>
      </c>
      <c r="X215" s="911" t="s">
        <v>1325</v>
      </c>
      <c r="Y215" s="916">
        <v>1.44</v>
      </c>
      <c r="Z215" s="917">
        <v>1.55</v>
      </c>
      <c r="AA215" s="917">
        <v>3.42</v>
      </c>
      <c r="AB215" s="917">
        <v>0</v>
      </c>
      <c r="AC215" s="917">
        <v>0.17</v>
      </c>
      <c r="AD215" s="917">
        <v>1.1499999999999999</v>
      </c>
      <c r="AE215" s="918">
        <v>1.1200000000000001</v>
      </c>
      <c r="AF215" s="911" t="s">
        <v>1325</v>
      </c>
      <c r="AG215" s="914">
        <v>10</v>
      </c>
      <c r="AH215" s="911" t="s">
        <v>1325</v>
      </c>
      <c r="AI215" s="911" t="s">
        <v>1325</v>
      </c>
      <c r="AJ215" s="914">
        <v>14</v>
      </c>
      <c r="AK215" s="914">
        <v>128</v>
      </c>
      <c r="AL215" s="920">
        <v>15</v>
      </c>
      <c r="AM215" s="916">
        <v>1.76</v>
      </c>
      <c r="AN215" s="917">
        <v>1.58</v>
      </c>
      <c r="AO215" s="917">
        <v>0</v>
      </c>
      <c r="AP215" s="917">
        <v>0</v>
      </c>
      <c r="AQ215" s="917">
        <v>0.87</v>
      </c>
      <c r="AR215" s="917">
        <v>0.93</v>
      </c>
      <c r="AS215" s="918">
        <v>1.79</v>
      </c>
      <c r="AT215" s="911" t="s">
        <v>1325</v>
      </c>
      <c r="AU215" s="911" t="s">
        <v>1325</v>
      </c>
      <c r="AV215" s="911" t="s">
        <v>1325</v>
      </c>
      <c r="AW215" s="911" t="s">
        <v>1325</v>
      </c>
      <c r="AX215" s="911" t="s">
        <v>1325</v>
      </c>
      <c r="AY215" s="914">
        <v>30</v>
      </c>
      <c r="AZ215" s="911" t="s">
        <v>1325</v>
      </c>
      <c r="BA215" s="916">
        <v>3.66</v>
      </c>
      <c r="BB215" s="917">
        <v>0.59</v>
      </c>
      <c r="BC215" s="917">
        <v>4.3600000000000003</v>
      </c>
      <c r="BD215" s="917">
        <v>0</v>
      </c>
      <c r="BE215" s="917">
        <v>0.46</v>
      </c>
      <c r="BF215" s="917">
        <v>0.82</v>
      </c>
      <c r="BG215" s="921">
        <v>1.41</v>
      </c>
      <c r="BH215" s="911" t="s">
        <v>1325</v>
      </c>
      <c r="BI215" s="911" t="s">
        <v>1325</v>
      </c>
      <c r="BJ215" s="911" t="s">
        <v>1325</v>
      </c>
      <c r="BK215" s="911" t="s">
        <v>1325</v>
      </c>
      <c r="BL215" s="911">
        <v>27</v>
      </c>
      <c r="BM215" s="911">
        <v>269</v>
      </c>
      <c r="BN215" s="911">
        <v>19</v>
      </c>
      <c r="BO215" s="926">
        <v>1.7778621832528643</v>
      </c>
      <c r="BP215" s="926">
        <v>0.44062986942814236</v>
      </c>
      <c r="BQ215" s="926">
        <v>1.7083909654993117</v>
      </c>
      <c r="BR215" s="926">
        <v>1.4032312521655002</v>
      </c>
      <c r="BS215" s="926">
        <v>0.84227237044381997</v>
      </c>
      <c r="BT215" s="926">
        <v>1.0665663593471353</v>
      </c>
      <c r="BU215" s="926">
        <v>1.0906192590181913</v>
      </c>
      <c r="BV215" s="911" t="s">
        <v>1325</v>
      </c>
      <c r="BW215" s="911" t="s">
        <v>1325</v>
      </c>
      <c r="BX215" s="911" t="s">
        <v>1325</v>
      </c>
      <c r="BY215" s="911" t="s">
        <v>1325</v>
      </c>
      <c r="BZ215" s="911" t="s">
        <v>1325</v>
      </c>
      <c r="CA215" s="914">
        <v>22</v>
      </c>
      <c r="CB215" s="911" t="s">
        <v>1325</v>
      </c>
      <c r="CC215" s="916">
        <v>0</v>
      </c>
      <c r="CD215" s="917">
        <v>0.62</v>
      </c>
      <c r="CE215" s="917">
        <v>0</v>
      </c>
      <c r="CF215" s="917">
        <v>13.09</v>
      </c>
      <c r="CG215" s="917">
        <v>2.4900000000000002</v>
      </c>
      <c r="CH215" s="917">
        <v>0.5</v>
      </c>
      <c r="CI215" s="921">
        <v>0.46</v>
      </c>
      <c r="CJ215" s="911" t="s">
        <v>1325</v>
      </c>
      <c r="CK215" s="911" t="s">
        <v>1325</v>
      </c>
      <c r="CL215" s="911" t="s">
        <v>1325</v>
      </c>
      <c r="CM215" s="911" t="s">
        <v>1325</v>
      </c>
      <c r="CN215" s="911">
        <v>80</v>
      </c>
      <c r="CO215" s="911">
        <v>339</v>
      </c>
      <c r="CP215" s="911">
        <v>20</v>
      </c>
      <c r="CQ215" s="926">
        <v>0.8675331295308617</v>
      </c>
      <c r="CR215" s="926">
        <v>0.43577728867208543</v>
      </c>
      <c r="CS215" s="926">
        <v>1.0968952257189599</v>
      </c>
      <c r="CT215" s="926">
        <v>0</v>
      </c>
      <c r="CU215" s="926">
        <v>2.0963583503751151</v>
      </c>
      <c r="CV215" s="927">
        <v>0.70939953317151128</v>
      </c>
      <c r="CW215" s="926">
        <v>0.73944961451728175</v>
      </c>
      <c r="CX215" s="922" t="s">
        <v>878</v>
      </c>
      <c r="CY215" s="923" t="s">
        <v>1471</v>
      </c>
      <c r="CZ215" s="1011" t="s">
        <v>1471</v>
      </c>
      <c r="DA215" s="1011" t="s">
        <v>1471</v>
      </c>
      <c r="DB215" s="922" t="s">
        <v>878</v>
      </c>
      <c r="DC215" s="923" t="s">
        <v>1471</v>
      </c>
      <c r="DD215" s="1016" t="s">
        <v>1471</v>
      </c>
      <c r="DE215" s="1016" t="s">
        <v>1471</v>
      </c>
      <c r="DF215" s="922" t="s">
        <v>878</v>
      </c>
      <c r="DG215" s="923" t="s">
        <v>1471</v>
      </c>
      <c r="DH215" s="922" t="s">
        <v>878</v>
      </c>
      <c r="DI215" s="924" t="s">
        <v>1471</v>
      </c>
    </row>
    <row r="216" spans="1:113">
      <c r="A216" s="952" t="s">
        <v>1107</v>
      </c>
      <c r="B216" s="910" t="s">
        <v>633</v>
      </c>
      <c r="C216" s="910"/>
      <c r="D216" s="911" t="s">
        <v>1325</v>
      </c>
      <c r="E216" s="911" t="s">
        <v>1325</v>
      </c>
      <c r="F216" s="911">
        <v>15</v>
      </c>
      <c r="G216" s="911" t="s">
        <v>1325</v>
      </c>
      <c r="H216" s="911">
        <v>30</v>
      </c>
      <c r="I216" s="911">
        <v>239</v>
      </c>
      <c r="J216" s="911">
        <v>19</v>
      </c>
      <c r="K216" s="926">
        <v>1.2880099249095374</v>
      </c>
      <c r="L216" s="926">
        <v>0.62398306556338179</v>
      </c>
      <c r="M216" s="926">
        <v>2.7000848108931779</v>
      </c>
      <c r="N216" s="926">
        <v>0</v>
      </c>
      <c r="O216" s="912">
        <v>0.72193416498248764</v>
      </c>
      <c r="P216" s="927">
        <v>1.066472167332615</v>
      </c>
      <c r="Q216" s="912">
        <v>0.95249895953456132</v>
      </c>
      <c r="R216" s="911" t="s">
        <v>1325</v>
      </c>
      <c r="S216" s="911" t="s">
        <v>1325</v>
      </c>
      <c r="T216" s="911" t="s">
        <v>1325</v>
      </c>
      <c r="U216" s="911" t="s">
        <v>1325</v>
      </c>
      <c r="V216" s="911" t="s">
        <v>1325</v>
      </c>
      <c r="W216" s="914">
        <v>21</v>
      </c>
      <c r="X216" s="911" t="s">
        <v>1325</v>
      </c>
      <c r="Y216" s="916">
        <v>0</v>
      </c>
      <c r="Z216" s="917">
        <v>1.73</v>
      </c>
      <c r="AA216" s="917">
        <v>1.77</v>
      </c>
      <c r="AB216" s="917">
        <v>0</v>
      </c>
      <c r="AC216" s="917">
        <v>0.74</v>
      </c>
      <c r="AD216" s="917">
        <v>0.84</v>
      </c>
      <c r="AE216" s="918">
        <v>1.61</v>
      </c>
      <c r="AF216" s="911" t="s">
        <v>1325</v>
      </c>
      <c r="AG216" s="911" t="s">
        <v>1325</v>
      </c>
      <c r="AH216" s="911" t="s">
        <v>1325</v>
      </c>
      <c r="AI216" s="911" t="s">
        <v>1325</v>
      </c>
      <c r="AJ216" s="911" t="s">
        <v>1325</v>
      </c>
      <c r="AK216" s="914">
        <v>44</v>
      </c>
      <c r="AL216" s="911" t="s">
        <v>1325</v>
      </c>
      <c r="AM216" s="916">
        <v>1.1100000000000001</v>
      </c>
      <c r="AN216" s="917">
        <v>1.75</v>
      </c>
      <c r="AO216" s="917">
        <v>0.86</v>
      </c>
      <c r="AP216" s="917">
        <v>0</v>
      </c>
      <c r="AQ216" s="917">
        <v>0.75</v>
      </c>
      <c r="AR216" s="917">
        <v>0.96</v>
      </c>
      <c r="AS216" s="918">
        <v>1.33</v>
      </c>
      <c r="AT216" s="911" t="s">
        <v>1325</v>
      </c>
      <c r="AU216" s="911" t="s">
        <v>1325</v>
      </c>
      <c r="AV216" s="911" t="s">
        <v>1325</v>
      </c>
      <c r="AW216" s="911" t="s">
        <v>1325</v>
      </c>
      <c r="AX216" s="911" t="s">
        <v>1325</v>
      </c>
      <c r="AY216" s="911" t="s">
        <v>1325</v>
      </c>
      <c r="AZ216" s="911" t="s">
        <v>1325</v>
      </c>
      <c r="BA216" s="916">
        <v>0</v>
      </c>
      <c r="BB216" s="917">
        <v>0</v>
      </c>
      <c r="BC216" s="917">
        <v>0</v>
      </c>
      <c r="BD216" s="917">
        <v>0</v>
      </c>
      <c r="BE216" s="917">
        <v>0</v>
      </c>
      <c r="BF216" s="917">
        <v>1</v>
      </c>
      <c r="BG216" s="921">
        <v>0</v>
      </c>
      <c r="BH216" s="911" t="s">
        <v>1325</v>
      </c>
      <c r="BI216" s="911" t="s">
        <v>1325</v>
      </c>
      <c r="BJ216" s="911" t="s">
        <v>1325</v>
      </c>
      <c r="BK216" s="911" t="s">
        <v>1325</v>
      </c>
      <c r="BL216" s="911" t="s">
        <v>1325</v>
      </c>
      <c r="BM216" s="911">
        <v>47</v>
      </c>
      <c r="BN216" s="911" t="s">
        <v>1325</v>
      </c>
      <c r="BO216" s="926">
        <v>2.2763614171545048</v>
      </c>
      <c r="BP216" s="926">
        <v>0.82717590998262103</v>
      </c>
      <c r="BQ216" s="926">
        <v>2.8374739316405542</v>
      </c>
      <c r="BR216" s="926">
        <v>0</v>
      </c>
      <c r="BS216" s="926">
        <v>0.6133359959700545</v>
      </c>
      <c r="BT216" s="926">
        <v>1.1420388098262289</v>
      </c>
      <c r="BU216" s="926">
        <v>0.50815461861802302</v>
      </c>
      <c r="BV216" s="911" t="s">
        <v>1325</v>
      </c>
      <c r="BW216" s="911" t="s">
        <v>1325</v>
      </c>
      <c r="BX216" s="911" t="s">
        <v>1325</v>
      </c>
      <c r="BY216" s="911" t="s">
        <v>1325</v>
      </c>
      <c r="BZ216" s="911" t="s">
        <v>1325</v>
      </c>
      <c r="CA216" s="911" t="s">
        <v>1325</v>
      </c>
      <c r="CB216" s="911" t="s">
        <v>1325</v>
      </c>
      <c r="CC216" s="916">
        <v>0</v>
      </c>
      <c r="CD216" s="917">
        <v>0</v>
      </c>
      <c r="CE216" s="917">
        <v>0</v>
      </c>
      <c r="CF216" s="917">
        <v>0</v>
      </c>
      <c r="CG216" s="917">
        <v>0</v>
      </c>
      <c r="CH216" s="917">
        <v>0.22</v>
      </c>
      <c r="CI216" s="921">
        <v>0</v>
      </c>
      <c r="CJ216" s="911" t="s">
        <v>1325</v>
      </c>
      <c r="CK216" s="911" t="s">
        <v>1325</v>
      </c>
      <c r="CL216" s="911" t="s">
        <v>1325</v>
      </c>
      <c r="CM216" s="911" t="s">
        <v>1325</v>
      </c>
      <c r="CN216" s="911">
        <v>12</v>
      </c>
      <c r="CO216" s="911">
        <v>92</v>
      </c>
      <c r="CP216" s="911" t="s">
        <v>1325</v>
      </c>
      <c r="CQ216" s="926">
        <v>1.1710401490932629</v>
      </c>
      <c r="CR216" s="926">
        <v>0</v>
      </c>
      <c r="CS216" s="926">
        <v>2.9861517944103486</v>
      </c>
      <c r="CT216" s="926">
        <v>0</v>
      </c>
      <c r="CU216" s="926">
        <v>0.80343987232364211</v>
      </c>
      <c r="CV216" s="927">
        <v>1.2147356249515282</v>
      </c>
      <c r="CW216" s="926">
        <v>0.81420790794228415</v>
      </c>
      <c r="CX216" s="922" t="s">
        <v>878</v>
      </c>
      <c r="CY216" s="923" t="s">
        <v>1471</v>
      </c>
      <c r="CZ216" s="1011" t="s">
        <v>1471</v>
      </c>
      <c r="DA216" s="1011" t="s">
        <v>1471</v>
      </c>
      <c r="DB216" s="922" t="s">
        <v>878</v>
      </c>
      <c r="DC216" s="923" t="s">
        <v>1471</v>
      </c>
      <c r="DD216" s="1016" t="s">
        <v>1471</v>
      </c>
      <c r="DE216" s="1016" t="s">
        <v>1471</v>
      </c>
      <c r="DF216" s="922" t="s">
        <v>878</v>
      </c>
      <c r="DG216" s="923" t="s">
        <v>1471</v>
      </c>
      <c r="DH216" s="922" t="s">
        <v>878</v>
      </c>
      <c r="DI216" s="924" t="s">
        <v>1471</v>
      </c>
    </row>
    <row r="217" spans="1:113">
      <c r="A217" s="952" t="s">
        <v>1136</v>
      </c>
      <c r="B217" s="910" t="s">
        <v>772</v>
      </c>
      <c r="C217" s="910"/>
      <c r="D217" s="911" t="s">
        <v>1325</v>
      </c>
      <c r="E217" s="911" t="s">
        <v>1325</v>
      </c>
      <c r="F217" s="911" t="s">
        <v>1325</v>
      </c>
      <c r="G217" s="911" t="s">
        <v>1325</v>
      </c>
      <c r="H217" s="911">
        <v>49</v>
      </c>
      <c r="I217" s="911">
        <v>178</v>
      </c>
      <c r="J217" s="911" t="s">
        <v>1325</v>
      </c>
      <c r="K217" s="926">
        <v>1.9101598984261536</v>
      </c>
      <c r="L217" s="926">
        <v>0</v>
      </c>
      <c r="M217" s="926">
        <v>1.0806367144241278</v>
      </c>
      <c r="N217" s="926"/>
      <c r="O217" s="912">
        <v>1.5044975126007323</v>
      </c>
      <c r="P217" s="927">
        <v>0.84968801017526197</v>
      </c>
      <c r="Q217" s="912">
        <v>1.4700821899586067</v>
      </c>
      <c r="R217" s="911" t="s">
        <v>1325</v>
      </c>
      <c r="S217" s="911" t="s">
        <v>1325</v>
      </c>
      <c r="T217" s="911" t="s">
        <v>1325</v>
      </c>
      <c r="U217" s="911" t="s">
        <v>1325</v>
      </c>
      <c r="V217" s="911" t="s">
        <v>1325</v>
      </c>
      <c r="W217" s="911" t="s">
        <v>1325</v>
      </c>
      <c r="X217" s="911" t="s">
        <v>1325</v>
      </c>
      <c r="Y217" s="916">
        <v>0</v>
      </c>
      <c r="Z217" s="917">
        <v>0</v>
      </c>
      <c r="AA217" s="917">
        <v>14.28</v>
      </c>
      <c r="AB217" s="917"/>
      <c r="AC217" s="917">
        <v>0.9</v>
      </c>
      <c r="AD217" s="917">
        <v>0.49</v>
      </c>
      <c r="AE217" s="918">
        <v>0</v>
      </c>
      <c r="AF217" s="911" t="s">
        <v>1325</v>
      </c>
      <c r="AG217" s="911" t="s">
        <v>1325</v>
      </c>
      <c r="AH217" s="911" t="s">
        <v>1325</v>
      </c>
      <c r="AI217" s="911" t="s">
        <v>1325</v>
      </c>
      <c r="AJ217" s="911" t="s">
        <v>1325</v>
      </c>
      <c r="AK217" s="914">
        <v>24</v>
      </c>
      <c r="AL217" s="911" t="s">
        <v>1325</v>
      </c>
      <c r="AM217" s="916">
        <v>2.93</v>
      </c>
      <c r="AN217" s="917">
        <v>0</v>
      </c>
      <c r="AO217" s="917">
        <v>0</v>
      </c>
      <c r="AP217" s="917"/>
      <c r="AQ217" s="917">
        <v>0.85</v>
      </c>
      <c r="AR217" s="917">
        <v>2.4300000000000002</v>
      </c>
      <c r="AS217" s="918">
        <v>0</v>
      </c>
      <c r="AT217" s="911" t="s">
        <v>1325</v>
      </c>
      <c r="AU217" s="911" t="s">
        <v>1325</v>
      </c>
      <c r="AV217" s="911" t="s">
        <v>1325</v>
      </c>
      <c r="AW217" s="911" t="s">
        <v>1325</v>
      </c>
      <c r="AX217" s="911" t="s">
        <v>1325</v>
      </c>
      <c r="AY217" s="914">
        <v>13</v>
      </c>
      <c r="AZ217" s="911" t="s">
        <v>1325</v>
      </c>
      <c r="BA217" s="916">
        <v>0</v>
      </c>
      <c r="BB217" s="917">
        <v>0</v>
      </c>
      <c r="BC217" s="917">
        <v>0</v>
      </c>
      <c r="BD217" s="917"/>
      <c r="BE217" s="917">
        <v>0.79</v>
      </c>
      <c r="BF217" s="917">
        <v>1.03</v>
      </c>
      <c r="BG217" s="921">
        <v>4.33</v>
      </c>
      <c r="BH217" s="911" t="s">
        <v>1325</v>
      </c>
      <c r="BI217" s="911" t="s">
        <v>1325</v>
      </c>
      <c r="BJ217" s="911" t="s">
        <v>1325</v>
      </c>
      <c r="BK217" s="911" t="s">
        <v>1325</v>
      </c>
      <c r="BL217" s="911" t="s">
        <v>1325</v>
      </c>
      <c r="BM217" s="911">
        <v>37</v>
      </c>
      <c r="BN217" s="911" t="s">
        <v>1325</v>
      </c>
      <c r="BO217" s="926">
        <v>3.3634894973266527</v>
      </c>
      <c r="BP217" s="926">
        <v>0</v>
      </c>
      <c r="BQ217" s="926">
        <v>0</v>
      </c>
      <c r="BR217" s="926"/>
      <c r="BS217" s="926">
        <v>0.80213029073601794</v>
      </c>
      <c r="BT217" s="926">
        <v>1.5205285597878948</v>
      </c>
      <c r="BU217" s="926">
        <v>1.4789196669068128</v>
      </c>
      <c r="BV217" s="911" t="s">
        <v>1325</v>
      </c>
      <c r="BW217" s="911" t="s">
        <v>1325</v>
      </c>
      <c r="BX217" s="911" t="s">
        <v>1325</v>
      </c>
      <c r="BY217" s="911" t="s">
        <v>1325</v>
      </c>
      <c r="BZ217" s="911" t="s">
        <v>1325</v>
      </c>
      <c r="CA217" s="911" t="s">
        <v>1325</v>
      </c>
      <c r="CB217" s="911" t="s">
        <v>1325</v>
      </c>
      <c r="CC217" s="916">
        <v>0</v>
      </c>
      <c r="CD217" s="917">
        <v>0</v>
      </c>
      <c r="CE217" s="917">
        <v>0</v>
      </c>
      <c r="CF217" s="917"/>
      <c r="CG217" s="917">
        <v>1.01</v>
      </c>
      <c r="CH217" s="917">
        <v>0.71</v>
      </c>
      <c r="CI217" s="921">
        <v>5.67</v>
      </c>
      <c r="CJ217" s="911" t="s">
        <v>1325</v>
      </c>
      <c r="CK217" s="911" t="s">
        <v>1325</v>
      </c>
      <c r="CL217" s="911" t="s">
        <v>1325</v>
      </c>
      <c r="CM217" s="911" t="s">
        <v>1325</v>
      </c>
      <c r="CN217" s="911">
        <v>29</v>
      </c>
      <c r="CO217" s="911">
        <v>68</v>
      </c>
      <c r="CP217" s="911" t="s">
        <v>1325</v>
      </c>
      <c r="CQ217" s="926">
        <v>1.9100252433052403</v>
      </c>
      <c r="CR217" s="926">
        <v>0</v>
      </c>
      <c r="CS217" s="926">
        <v>1.2713822306647096</v>
      </c>
      <c r="CT217" s="926"/>
      <c r="CU217" s="926">
        <v>2.4531960924505283</v>
      </c>
      <c r="CV217" s="927">
        <v>0.67137176081259509</v>
      </c>
      <c r="CW217" s="926">
        <v>0.53694509551262348</v>
      </c>
      <c r="CX217" s="922" t="s">
        <v>878</v>
      </c>
      <c r="CY217" s="923" t="s">
        <v>1471</v>
      </c>
      <c r="CZ217" s="1011" t="s">
        <v>1471</v>
      </c>
      <c r="DA217" s="1011" t="s">
        <v>1471</v>
      </c>
      <c r="DB217" s="922" t="s">
        <v>792</v>
      </c>
      <c r="DC217" s="923" t="s">
        <v>1472</v>
      </c>
      <c r="DD217" s="1016" t="s">
        <v>878</v>
      </c>
      <c r="DE217" s="1016" t="s">
        <v>792</v>
      </c>
      <c r="DF217" s="922" t="s">
        <v>878</v>
      </c>
      <c r="DG217" s="923" t="s">
        <v>1471</v>
      </c>
      <c r="DH217" s="922" t="s">
        <v>878</v>
      </c>
      <c r="DI217" s="924" t="s">
        <v>1471</v>
      </c>
    </row>
    <row r="218" spans="1:113">
      <c r="A218" s="952" t="s">
        <v>169</v>
      </c>
      <c r="B218" s="910" t="s">
        <v>574</v>
      </c>
      <c r="C218" s="910"/>
      <c r="D218" s="911" t="s">
        <v>1325</v>
      </c>
      <c r="E218" s="911" t="s">
        <v>1325</v>
      </c>
      <c r="F218" s="911" t="s">
        <v>1325</v>
      </c>
      <c r="G218" s="911" t="s">
        <v>1325</v>
      </c>
      <c r="H218" s="911" t="s">
        <v>1325</v>
      </c>
      <c r="I218" s="911">
        <v>66</v>
      </c>
      <c r="J218" s="911" t="s">
        <v>1325</v>
      </c>
      <c r="K218" s="926">
        <v>0.82215744551107539</v>
      </c>
      <c r="L218" s="926"/>
      <c r="M218" s="926"/>
      <c r="N218" s="926"/>
      <c r="O218" s="912">
        <v>2.1860814671991871</v>
      </c>
      <c r="P218" s="927">
        <v>0.89790889247245753</v>
      </c>
      <c r="Q218" s="912">
        <v>0.95275656705995004</v>
      </c>
      <c r="R218" s="911" t="s">
        <v>1325</v>
      </c>
      <c r="S218" s="911" t="s">
        <v>1325</v>
      </c>
      <c r="T218" s="911" t="s">
        <v>1325</v>
      </c>
      <c r="U218" s="911" t="s">
        <v>1325</v>
      </c>
      <c r="V218" s="911" t="s">
        <v>1325</v>
      </c>
      <c r="W218" s="911" t="s">
        <v>1325</v>
      </c>
      <c r="X218" s="911" t="s">
        <v>1325</v>
      </c>
      <c r="Y218" s="916">
        <v>0</v>
      </c>
      <c r="Z218" s="917"/>
      <c r="AA218" s="917"/>
      <c r="AB218" s="917"/>
      <c r="AC218" s="917">
        <v>7.82</v>
      </c>
      <c r="AD218" s="917">
        <v>0.35</v>
      </c>
      <c r="AE218" s="918">
        <v>0</v>
      </c>
      <c r="AF218" s="911" t="s">
        <v>1325</v>
      </c>
      <c r="AG218" s="911" t="s">
        <v>1325</v>
      </c>
      <c r="AH218" s="911" t="s">
        <v>1325</v>
      </c>
      <c r="AI218" s="911" t="s">
        <v>1325</v>
      </c>
      <c r="AJ218" s="911" t="s">
        <v>1325</v>
      </c>
      <c r="AK218" s="911" t="s">
        <v>1325</v>
      </c>
      <c r="AL218" s="911" t="s">
        <v>1325</v>
      </c>
      <c r="AM218" s="916">
        <v>0</v>
      </c>
      <c r="AN218" s="917"/>
      <c r="AO218" s="917"/>
      <c r="AP218" s="917"/>
      <c r="AQ218" s="917">
        <v>4.6900000000000004</v>
      </c>
      <c r="AR218" s="917">
        <v>0.57999999999999996</v>
      </c>
      <c r="AS218" s="918">
        <v>0</v>
      </c>
      <c r="AT218" s="911" t="s">
        <v>1325</v>
      </c>
      <c r="AU218" s="911" t="s">
        <v>1325</v>
      </c>
      <c r="AV218" s="911" t="s">
        <v>1325</v>
      </c>
      <c r="AW218" s="911" t="s">
        <v>1325</v>
      </c>
      <c r="AX218" s="911" t="s">
        <v>1325</v>
      </c>
      <c r="AY218" s="911" t="s">
        <v>1325</v>
      </c>
      <c r="AZ218" s="911" t="s">
        <v>1325</v>
      </c>
      <c r="BA218" s="916">
        <v>0</v>
      </c>
      <c r="BB218" s="917"/>
      <c r="BC218" s="917"/>
      <c r="BD218" s="917"/>
      <c r="BE218" s="917">
        <v>0</v>
      </c>
      <c r="BF218" s="917">
        <v>0.76</v>
      </c>
      <c r="BG218" s="921">
        <v>13.26</v>
      </c>
      <c r="BH218" s="911" t="s">
        <v>1325</v>
      </c>
      <c r="BI218" s="911" t="s">
        <v>1325</v>
      </c>
      <c r="BJ218" s="911" t="s">
        <v>1325</v>
      </c>
      <c r="BK218" s="911" t="s">
        <v>1325</v>
      </c>
      <c r="BL218" s="911" t="s">
        <v>1325</v>
      </c>
      <c r="BM218" s="911">
        <v>21</v>
      </c>
      <c r="BN218" s="911" t="s">
        <v>1325</v>
      </c>
      <c r="BO218" s="926">
        <v>1.4058943366023695</v>
      </c>
      <c r="BP218" s="926"/>
      <c r="BQ218" s="926"/>
      <c r="BR218" s="926"/>
      <c r="BS218" s="926">
        <v>0</v>
      </c>
      <c r="BT218" s="926">
        <v>6.3048972701958048</v>
      </c>
      <c r="BU218" s="926">
        <v>1.2341861244283481</v>
      </c>
      <c r="BV218" s="911" t="s">
        <v>1325</v>
      </c>
      <c r="BW218" s="911" t="s">
        <v>1325</v>
      </c>
      <c r="BX218" s="911" t="s">
        <v>1325</v>
      </c>
      <c r="BY218" s="911" t="s">
        <v>1325</v>
      </c>
      <c r="BZ218" s="911" t="s">
        <v>1325</v>
      </c>
      <c r="CA218" s="911" t="s">
        <v>1325</v>
      </c>
      <c r="CB218" s="911" t="s">
        <v>1325</v>
      </c>
      <c r="CC218" s="916">
        <v>0</v>
      </c>
      <c r="CD218" s="917"/>
      <c r="CE218" s="917"/>
      <c r="CF218" s="917"/>
      <c r="CG218" s="917">
        <v>0</v>
      </c>
      <c r="CH218" s="917">
        <v>0.76</v>
      </c>
      <c r="CI218" s="921">
        <v>13.26</v>
      </c>
      <c r="CJ218" s="911" t="s">
        <v>1325</v>
      </c>
      <c r="CK218" s="911" t="s">
        <v>1325</v>
      </c>
      <c r="CL218" s="911" t="s">
        <v>1325</v>
      </c>
      <c r="CM218" s="911" t="s">
        <v>1325</v>
      </c>
      <c r="CN218" s="911" t="s">
        <v>1325</v>
      </c>
      <c r="CO218" s="911">
        <v>27</v>
      </c>
      <c r="CP218" s="911" t="s">
        <v>1325</v>
      </c>
      <c r="CQ218" s="926">
        <v>1.1039740274091454</v>
      </c>
      <c r="CR218" s="926"/>
      <c r="CS218" s="926"/>
      <c r="CT218" s="926"/>
      <c r="CU218" s="926">
        <v>4.1910525410104329</v>
      </c>
      <c r="CV218" s="927">
        <v>0.6021183834809799</v>
      </c>
      <c r="CW218" s="926">
        <v>0</v>
      </c>
      <c r="CX218" s="922" t="s">
        <v>878</v>
      </c>
      <c r="CY218" s="923" t="s">
        <v>1471</v>
      </c>
      <c r="CZ218" s="1011" t="s">
        <v>1471</v>
      </c>
      <c r="DA218" s="1011" t="s">
        <v>1471</v>
      </c>
      <c r="DB218" s="922" t="s">
        <v>878</v>
      </c>
      <c r="DC218" s="923" t="s">
        <v>1471</v>
      </c>
      <c r="DD218" s="1016" t="s">
        <v>1471</v>
      </c>
      <c r="DE218" s="1016" t="s">
        <v>1471</v>
      </c>
      <c r="DF218" s="922" t="s">
        <v>878</v>
      </c>
      <c r="DG218" s="923" t="s">
        <v>1471</v>
      </c>
      <c r="DH218" s="922" t="s">
        <v>878</v>
      </c>
      <c r="DI218" s="924" t="s">
        <v>1471</v>
      </c>
    </row>
    <row r="219" spans="1:113">
      <c r="A219" s="952" t="s">
        <v>265</v>
      </c>
      <c r="B219" s="910" t="s">
        <v>604</v>
      </c>
      <c r="C219" s="910"/>
      <c r="D219" s="911" t="s">
        <v>1325</v>
      </c>
      <c r="E219" s="911" t="s">
        <v>1325</v>
      </c>
      <c r="F219" s="911" t="s">
        <v>1325</v>
      </c>
      <c r="G219" s="911" t="s">
        <v>1325</v>
      </c>
      <c r="H219" s="911">
        <v>34</v>
      </c>
      <c r="I219" s="911">
        <v>228</v>
      </c>
      <c r="J219" s="911" t="s">
        <v>1325</v>
      </c>
      <c r="K219" s="926">
        <v>1.2955191245359312</v>
      </c>
      <c r="L219" s="926">
        <v>0.74901701349744476</v>
      </c>
      <c r="M219" s="926">
        <v>1.8732230253684821</v>
      </c>
      <c r="N219" s="926"/>
      <c r="O219" s="912">
        <v>1.33742790843866</v>
      </c>
      <c r="P219" s="927">
        <v>0.72467291469040618</v>
      </c>
      <c r="Q219" s="912">
        <v>0.8808192766201528</v>
      </c>
      <c r="R219" s="911" t="s">
        <v>1325</v>
      </c>
      <c r="S219" s="911" t="s">
        <v>1325</v>
      </c>
      <c r="T219" s="911" t="s">
        <v>1325</v>
      </c>
      <c r="U219" s="911" t="s">
        <v>1325</v>
      </c>
      <c r="V219" s="911" t="s">
        <v>1325</v>
      </c>
      <c r="W219" s="914">
        <v>18</v>
      </c>
      <c r="X219" s="911" t="s">
        <v>1325</v>
      </c>
      <c r="Y219" s="916">
        <v>0</v>
      </c>
      <c r="Z219" s="917">
        <v>0</v>
      </c>
      <c r="AA219" s="917">
        <v>6.07</v>
      </c>
      <c r="AB219" s="917"/>
      <c r="AC219" s="917">
        <v>0.55000000000000004</v>
      </c>
      <c r="AD219" s="917">
        <v>1.35</v>
      </c>
      <c r="AE219" s="918">
        <v>0</v>
      </c>
      <c r="AF219" s="911" t="s">
        <v>1325</v>
      </c>
      <c r="AG219" s="911" t="s">
        <v>1325</v>
      </c>
      <c r="AH219" s="911" t="s">
        <v>1325</v>
      </c>
      <c r="AI219" s="911" t="s">
        <v>1325</v>
      </c>
      <c r="AJ219" s="911" t="s">
        <v>1325</v>
      </c>
      <c r="AK219" s="914">
        <v>52</v>
      </c>
      <c r="AL219" s="911" t="s">
        <v>1325</v>
      </c>
      <c r="AM219" s="916">
        <v>0</v>
      </c>
      <c r="AN219" s="917">
        <v>2.69</v>
      </c>
      <c r="AO219" s="917">
        <v>0</v>
      </c>
      <c r="AP219" s="917"/>
      <c r="AQ219" s="917">
        <v>0.64</v>
      </c>
      <c r="AR219" s="917">
        <v>0.84</v>
      </c>
      <c r="AS219" s="918">
        <v>1.44</v>
      </c>
      <c r="AT219" s="911" t="s">
        <v>1325</v>
      </c>
      <c r="AU219" s="911" t="s">
        <v>1325</v>
      </c>
      <c r="AV219" s="911" t="s">
        <v>1325</v>
      </c>
      <c r="AW219" s="911" t="s">
        <v>1325</v>
      </c>
      <c r="AX219" s="911" t="s">
        <v>1325</v>
      </c>
      <c r="AY219" s="911" t="s">
        <v>1325</v>
      </c>
      <c r="AZ219" s="911" t="s">
        <v>1325</v>
      </c>
      <c r="BA219" s="916">
        <v>8.0299999999999994</v>
      </c>
      <c r="BB219" s="917">
        <v>0</v>
      </c>
      <c r="BC219" s="917">
        <v>0</v>
      </c>
      <c r="BD219" s="917"/>
      <c r="BE219" s="917">
        <v>0</v>
      </c>
      <c r="BF219" s="917">
        <v>5.87</v>
      </c>
      <c r="BG219" s="921">
        <v>0</v>
      </c>
      <c r="BH219" s="911" t="s">
        <v>1325</v>
      </c>
      <c r="BI219" s="911" t="s">
        <v>1325</v>
      </c>
      <c r="BJ219" s="911" t="s">
        <v>1325</v>
      </c>
      <c r="BK219" s="911" t="s">
        <v>1325</v>
      </c>
      <c r="BL219" s="911" t="s">
        <v>1325</v>
      </c>
      <c r="BM219" s="911">
        <v>36</v>
      </c>
      <c r="BN219" s="911" t="s">
        <v>1325</v>
      </c>
      <c r="BO219" s="926">
        <v>3.0186292374863699</v>
      </c>
      <c r="BP219" s="926">
        <v>0</v>
      </c>
      <c r="BQ219" s="926">
        <v>0</v>
      </c>
      <c r="BR219" s="926"/>
      <c r="BS219" s="926">
        <v>0.61278260018912756</v>
      </c>
      <c r="BT219" s="926">
        <v>1.8454763898905284</v>
      </c>
      <c r="BU219" s="926">
        <v>0</v>
      </c>
      <c r="BV219" s="911" t="s">
        <v>1325</v>
      </c>
      <c r="BW219" s="911" t="s">
        <v>1325</v>
      </c>
      <c r="BX219" s="911" t="s">
        <v>1325</v>
      </c>
      <c r="BY219" s="911" t="s">
        <v>1325</v>
      </c>
      <c r="BZ219" s="911" t="s">
        <v>1325</v>
      </c>
      <c r="CA219" s="911" t="s">
        <v>1325</v>
      </c>
      <c r="CB219" s="911" t="s">
        <v>1325</v>
      </c>
      <c r="CC219" s="916">
        <v>2.71</v>
      </c>
      <c r="CD219" s="917">
        <v>0</v>
      </c>
      <c r="CE219" s="917">
        <v>0</v>
      </c>
      <c r="CF219" s="917"/>
      <c r="CG219" s="917">
        <v>6.52</v>
      </c>
      <c r="CH219" s="917">
        <v>0.35</v>
      </c>
      <c r="CI219" s="921">
        <v>0</v>
      </c>
      <c r="CJ219" s="911" t="s">
        <v>1325</v>
      </c>
      <c r="CK219" s="911" t="s">
        <v>1325</v>
      </c>
      <c r="CL219" s="911" t="s">
        <v>1325</v>
      </c>
      <c r="CM219" s="911" t="s">
        <v>1325</v>
      </c>
      <c r="CN219" s="911">
        <v>17</v>
      </c>
      <c r="CO219" s="911">
        <v>83</v>
      </c>
      <c r="CP219" s="911" t="s">
        <v>1325</v>
      </c>
      <c r="CQ219" s="926">
        <v>1.1545569731151375</v>
      </c>
      <c r="CR219" s="926">
        <v>0.58762055736319585</v>
      </c>
      <c r="CS219" s="926">
        <v>3.1359022111253601</v>
      </c>
      <c r="CT219" s="926"/>
      <c r="CU219" s="926">
        <v>1.7091282797113552</v>
      </c>
      <c r="CV219" s="927">
        <v>0.55417626098614836</v>
      </c>
      <c r="CW219" s="926">
        <v>0.93578599360825854</v>
      </c>
      <c r="CX219" s="922" t="s">
        <v>878</v>
      </c>
      <c r="CY219" s="923" t="s">
        <v>1471</v>
      </c>
      <c r="CZ219" s="1011" t="s">
        <v>1471</v>
      </c>
      <c r="DA219" s="1011" t="s">
        <v>1471</v>
      </c>
      <c r="DB219" s="922" t="s">
        <v>878</v>
      </c>
      <c r="DC219" s="923" t="s">
        <v>1471</v>
      </c>
      <c r="DD219" s="1016" t="s">
        <v>1471</v>
      </c>
      <c r="DE219" s="1016" t="s">
        <v>1471</v>
      </c>
      <c r="DF219" s="922" t="s">
        <v>878</v>
      </c>
      <c r="DG219" s="923" t="s">
        <v>1471</v>
      </c>
      <c r="DH219" s="922" t="s">
        <v>878</v>
      </c>
      <c r="DI219" s="924" t="s">
        <v>1471</v>
      </c>
    </row>
    <row r="220" spans="1:113">
      <c r="A220" s="952" t="s">
        <v>13</v>
      </c>
      <c r="B220" s="910" t="s">
        <v>765</v>
      </c>
      <c r="C220" s="910"/>
      <c r="D220" s="911" t="s">
        <v>1325</v>
      </c>
      <c r="E220" s="911" t="s">
        <v>1325</v>
      </c>
      <c r="F220" s="911" t="s">
        <v>1325</v>
      </c>
      <c r="G220" s="911" t="s">
        <v>1325</v>
      </c>
      <c r="H220" s="911">
        <v>51</v>
      </c>
      <c r="I220" s="911">
        <v>485</v>
      </c>
      <c r="J220" s="911">
        <v>23</v>
      </c>
      <c r="K220" s="926">
        <v>1.5387035926536154</v>
      </c>
      <c r="L220" s="926">
        <v>0.47434818784136951</v>
      </c>
      <c r="M220" s="926">
        <v>1.6210358384730617</v>
      </c>
      <c r="N220" s="926"/>
      <c r="O220" s="912">
        <v>1.1367696540641006</v>
      </c>
      <c r="P220" s="927">
        <v>0.97308749307380382</v>
      </c>
      <c r="Q220" s="912">
        <v>0.94618563991221272</v>
      </c>
      <c r="R220" s="911" t="s">
        <v>1325</v>
      </c>
      <c r="S220" s="911" t="s">
        <v>1325</v>
      </c>
      <c r="T220" s="911" t="s">
        <v>1325</v>
      </c>
      <c r="U220" s="911" t="s">
        <v>1325</v>
      </c>
      <c r="V220" s="911" t="s">
        <v>1325</v>
      </c>
      <c r="W220" s="914">
        <v>38</v>
      </c>
      <c r="X220" s="911" t="s">
        <v>1325</v>
      </c>
      <c r="Y220" s="916">
        <v>0</v>
      </c>
      <c r="Z220" s="917">
        <v>0</v>
      </c>
      <c r="AA220" s="917">
        <v>3.14</v>
      </c>
      <c r="AB220" s="917"/>
      <c r="AC220" s="917">
        <v>0</v>
      </c>
      <c r="AD220" s="917">
        <v>2.0099999999999998</v>
      </c>
      <c r="AE220" s="918">
        <v>2.19</v>
      </c>
      <c r="AF220" s="911" t="s">
        <v>1325</v>
      </c>
      <c r="AG220" s="911" t="s">
        <v>1325</v>
      </c>
      <c r="AH220" s="911" t="s">
        <v>1325</v>
      </c>
      <c r="AI220" s="911" t="s">
        <v>1325</v>
      </c>
      <c r="AJ220" s="914">
        <v>10</v>
      </c>
      <c r="AK220" s="914">
        <v>79</v>
      </c>
      <c r="AL220" s="911" t="s">
        <v>1325</v>
      </c>
      <c r="AM220" s="916">
        <v>0</v>
      </c>
      <c r="AN220" s="917">
        <v>1.03</v>
      </c>
      <c r="AO220" s="917">
        <v>0</v>
      </c>
      <c r="AP220" s="917"/>
      <c r="AQ220" s="917">
        <v>1.5</v>
      </c>
      <c r="AR220" s="917">
        <v>1.03</v>
      </c>
      <c r="AS220" s="918">
        <v>0.77</v>
      </c>
      <c r="AT220" s="911" t="s">
        <v>1325</v>
      </c>
      <c r="AU220" s="911" t="s">
        <v>1325</v>
      </c>
      <c r="AV220" s="911" t="s">
        <v>1325</v>
      </c>
      <c r="AW220" s="911" t="s">
        <v>1325</v>
      </c>
      <c r="AX220" s="911" t="s">
        <v>1325</v>
      </c>
      <c r="AY220" s="914">
        <v>18</v>
      </c>
      <c r="AZ220" s="911" t="s">
        <v>1325</v>
      </c>
      <c r="BA220" s="916">
        <v>0</v>
      </c>
      <c r="BB220" s="917">
        <v>0</v>
      </c>
      <c r="BC220" s="917">
        <v>0</v>
      </c>
      <c r="BD220" s="917"/>
      <c r="BE220" s="917">
        <v>0.8</v>
      </c>
      <c r="BF220" s="917">
        <v>3.36</v>
      </c>
      <c r="BG220" s="921">
        <v>0</v>
      </c>
      <c r="BH220" s="911" t="s">
        <v>1325</v>
      </c>
      <c r="BI220" s="911" t="s">
        <v>1325</v>
      </c>
      <c r="BJ220" s="911" t="s">
        <v>1325</v>
      </c>
      <c r="BK220" s="911" t="s">
        <v>1325</v>
      </c>
      <c r="BL220" s="911" t="s">
        <v>1325</v>
      </c>
      <c r="BM220" s="911">
        <v>86</v>
      </c>
      <c r="BN220" s="911" t="s">
        <v>1325</v>
      </c>
      <c r="BO220" s="926">
        <v>1.4293475412152028</v>
      </c>
      <c r="BP220" s="926">
        <v>0</v>
      </c>
      <c r="BQ220" s="926">
        <v>2.0485009023218708</v>
      </c>
      <c r="BR220" s="926"/>
      <c r="BS220" s="926">
        <v>1.1149074988676224</v>
      </c>
      <c r="BT220" s="926">
        <v>0.95035779181696767</v>
      </c>
      <c r="BU220" s="926">
        <v>1.422175984042032</v>
      </c>
      <c r="BV220" s="911" t="s">
        <v>1325</v>
      </c>
      <c r="BW220" s="911" t="s">
        <v>1325</v>
      </c>
      <c r="BX220" s="911" t="s">
        <v>1325</v>
      </c>
      <c r="BY220" s="911" t="s">
        <v>1325</v>
      </c>
      <c r="BZ220" s="911" t="s">
        <v>1325</v>
      </c>
      <c r="CA220" s="914">
        <v>20</v>
      </c>
      <c r="CB220" s="911" t="s">
        <v>1325</v>
      </c>
      <c r="CC220" s="916">
        <v>7.63</v>
      </c>
      <c r="CD220" s="917">
        <v>0</v>
      </c>
      <c r="CE220" s="917">
        <v>0</v>
      </c>
      <c r="CF220" s="917"/>
      <c r="CG220" s="917">
        <v>1.24</v>
      </c>
      <c r="CH220" s="917">
        <v>1.32</v>
      </c>
      <c r="CI220" s="921">
        <v>0</v>
      </c>
      <c r="CJ220" s="911" t="s">
        <v>1325</v>
      </c>
      <c r="CK220" s="911" t="s">
        <v>1325</v>
      </c>
      <c r="CL220" s="911" t="s">
        <v>1325</v>
      </c>
      <c r="CM220" s="911" t="s">
        <v>1325</v>
      </c>
      <c r="CN220" s="911">
        <v>28</v>
      </c>
      <c r="CO220" s="911">
        <v>202</v>
      </c>
      <c r="CP220" s="911">
        <v>10</v>
      </c>
      <c r="CQ220" s="926">
        <v>1.6858925880362314</v>
      </c>
      <c r="CR220" s="926">
        <v>0.34233082733293801</v>
      </c>
      <c r="CS220" s="926">
        <v>2.0017648030862931</v>
      </c>
      <c r="CT220" s="926"/>
      <c r="CU220" s="926">
        <v>1.4531066394278249</v>
      </c>
      <c r="CV220" s="927">
        <v>0.79082197446159275</v>
      </c>
      <c r="CW220" s="926">
        <v>0.89648310847057933</v>
      </c>
      <c r="CX220" s="922" t="s">
        <v>878</v>
      </c>
      <c r="CY220" s="923" t="s">
        <v>1471</v>
      </c>
      <c r="CZ220" s="1011" t="s">
        <v>1471</v>
      </c>
      <c r="DA220" s="1011" t="s">
        <v>1471</v>
      </c>
      <c r="DB220" s="922" t="s">
        <v>878</v>
      </c>
      <c r="DC220" s="923" t="s">
        <v>1471</v>
      </c>
      <c r="DD220" s="1016" t="s">
        <v>1471</v>
      </c>
      <c r="DE220" s="1016" t="s">
        <v>1471</v>
      </c>
      <c r="DF220" s="922" t="s">
        <v>878</v>
      </c>
      <c r="DG220" s="923" t="s">
        <v>1471</v>
      </c>
      <c r="DH220" s="922" t="s">
        <v>878</v>
      </c>
      <c r="DI220" s="924" t="s">
        <v>1471</v>
      </c>
    </row>
    <row r="221" spans="1:113">
      <c r="A221" s="952" t="s">
        <v>230</v>
      </c>
      <c r="B221" s="910" t="s">
        <v>690</v>
      </c>
      <c r="C221" s="910"/>
      <c r="D221" s="911">
        <v>123</v>
      </c>
      <c r="E221" s="911">
        <v>45</v>
      </c>
      <c r="F221" s="911">
        <v>128</v>
      </c>
      <c r="G221" s="911">
        <v>21</v>
      </c>
      <c r="H221" s="911">
        <v>412</v>
      </c>
      <c r="I221" s="911">
        <v>2570</v>
      </c>
      <c r="J221" s="911">
        <v>500</v>
      </c>
      <c r="K221" s="926">
        <v>1.9076541785386205</v>
      </c>
      <c r="L221" s="926">
        <v>0.47038319409604878</v>
      </c>
      <c r="M221" s="926">
        <v>1.3036408009350897</v>
      </c>
      <c r="N221" s="926">
        <v>0.35897513468566422</v>
      </c>
      <c r="O221" s="912">
        <v>1.1952370890891957</v>
      </c>
      <c r="P221" s="927">
        <v>0.91880156311384276</v>
      </c>
      <c r="Q221" s="912">
        <v>1.0982119611645076</v>
      </c>
      <c r="R221" s="911" t="s">
        <v>1325</v>
      </c>
      <c r="S221" s="911" t="s">
        <v>1325</v>
      </c>
      <c r="T221" s="911" t="s">
        <v>1325</v>
      </c>
      <c r="U221" s="911" t="s">
        <v>1325</v>
      </c>
      <c r="V221" s="914">
        <v>26</v>
      </c>
      <c r="W221" s="914">
        <v>234</v>
      </c>
      <c r="X221" s="915">
        <v>34</v>
      </c>
      <c r="Y221" s="916">
        <v>0.8</v>
      </c>
      <c r="Z221" s="917">
        <v>0.69</v>
      </c>
      <c r="AA221" s="917">
        <v>0.13</v>
      </c>
      <c r="AB221" s="917">
        <v>0.22</v>
      </c>
      <c r="AC221" s="917">
        <v>0.93</v>
      </c>
      <c r="AD221" s="917">
        <v>1.43</v>
      </c>
      <c r="AE221" s="918">
        <v>0.97</v>
      </c>
      <c r="AF221" s="919">
        <v>21</v>
      </c>
      <c r="AG221" s="914">
        <v>10</v>
      </c>
      <c r="AH221" s="914">
        <v>14</v>
      </c>
      <c r="AI221" s="911" t="s">
        <v>1325</v>
      </c>
      <c r="AJ221" s="914">
        <v>60</v>
      </c>
      <c r="AK221" s="914">
        <v>447</v>
      </c>
      <c r="AL221" s="920">
        <v>93</v>
      </c>
      <c r="AM221" s="916">
        <v>1.97</v>
      </c>
      <c r="AN221" s="917">
        <v>0.64</v>
      </c>
      <c r="AO221" s="917">
        <v>0.84</v>
      </c>
      <c r="AP221" s="917">
        <v>0.1</v>
      </c>
      <c r="AQ221" s="917">
        <v>1.01</v>
      </c>
      <c r="AR221" s="917">
        <v>1.03</v>
      </c>
      <c r="AS221" s="918">
        <v>1.25</v>
      </c>
      <c r="AT221" s="911" t="s">
        <v>1325</v>
      </c>
      <c r="AU221" s="911" t="s">
        <v>1325</v>
      </c>
      <c r="AV221" s="911" t="s">
        <v>1325</v>
      </c>
      <c r="AW221" s="911" t="s">
        <v>1325</v>
      </c>
      <c r="AX221" s="914">
        <v>10</v>
      </c>
      <c r="AY221" s="914">
        <v>69</v>
      </c>
      <c r="AZ221" s="915">
        <v>11</v>
      </c>
      <c r="BA221" s="916">
        <v>2.97</v>
      </c>
      <c r="BB221" s="917">
        <v>0</v>
      </c>
      <c r="BC221" s="917">
        <v>2.41</v>
      </c>
      <c r="BD221" s="917">
        <v>0.65</v>
      </c>
      <c r="BE221" s="917">
        <v>1.06</v>
      </c>
      <c r="BF221" s="917">
        <v>0.94</v>
      </c>
      <c r="BG221" s="921">
        <v>0.9</v>
      </c>
      <c r="BH221" s="911">
        <v>25</v>
      </c>
      <c r="BI221" s="911" t="s">
        <v>1325</v>
      </c>
      <c r="BJ221" s="911">
        <v>32</v>
      </c>
      <c r="BK221" s="911" t="s">
        <v>1325</v>
      </c>
      <c r="BL221" s="911">
        <v>68</v>
      </c>
      <c r="BM221" s="911">
        <v>635</v>
      </c>
      <c r="BN221" s="911">
        <v>110</v>
      </c>
      <c r="BO221" s="926">
        <v>1.7613204573816474</v>
      </c>
      <c r="BP221" s="926">
        <v>0.28151518724154873</v>
      </c>
      <c r="BQ221" s="926">
        <v>1.4963320989961593</v>
      </c>
      <c r="BR221" s="926">
        <v>0.15533519967066156</v>
      </c>
      <c r="BS221" s="926">
        <v>0.83200212607477697</v>
      </c>
      <c r="BT221" s="926">
        <v>1.2290053721182195</v>
      </c>
      <c r="BU221" s="926">
        <v>1.1000483587132934</v>
      </c>
      <c r="BV221" s="911" t="s">
        <v>1325</v>
      </c>
      <c r="BW221" s="911" t="s">
        <v>1325</v>
      </c>
      <c r="BX221" s="911" t="s">
        <v>1325</v>
      </c>
      <c r="BY221" s="911" t="s">
        <v>1325</v>
      </c>
      <c r="BZ221" s="914">
        <v>21</v>
      </c>
      <c r="CA221" s="914">
        <v>108</v>
      </c>
      <c r="CB221" s="915">
        <v>19</v>
      </c>
      <c r="CC221" s="916">
        <v>1.72</v>
      </c>
      <c r="CD221" s="917">
        <v>0.47</v>
      </c>
      <c r="CE221" s="917">
        <v>1.61</v>
      </c>
      <c r="CF221" s="917">
        <v>0.77</v>
      </c>
      <c r="CG221" s="917">
        <v>1.42</v>
      </c>
      <c r="CH221" s="917">
        <v>0.8</v>
      </c>
      <c r="CI221" s="921">
        <v>0.92</v>
      </c>
      <c r="CJ221" s="911">
        <v>51</v>
      </c>
      <c r="CK221" s="911">
        <v>15</v>
      </c>
      <c r="CL221" s="911">
        <v>62</v>
      </c>
      <c r="CM221" s="911">
        <v>11</v>
      </c>
      <c r="CN221" s="911">
        <v>173</v>
      </c>
      <c r="CO221" s="911">
        <v>784</v>
      </c>
      <c r="CP221" s="911">
        <v>177</v>
      </c>
      <c r="CQ221" s="926">
        <v>2.2613119262306443</v>
      </c>
      <c r="CR221" s="926">
        <v>0.44507286019324138</v>
      </c>
      <c r="CS221" s="926">
        <v>1.8381957730484326</v>
      </c>
      <c r="CT221" s="926">
        <v>0.53566882282796879</v>
      </c>
      <c r="CU221" s="926">
        <v>1.5217094321934153</v>
      </c>
      <c r="CV221" s="927">
        <v>0.6820238539926885</v>
      </c>
      <c r="CW221" s="926">
        <v>1.1062144303729424</v>
      </c>
      <c r="CX221" s="922" t="s">
        <v>878</v>
      </c>
      <c r="CY221" s="923" t="s">
        <v>1471</v>
      </c>
      <c r="CZ221" s="1011" t="s">
        <v>1471</v>
      </c>
      <c r="DA221" s="1011" t="s">
        <v>1471</v>
      </c>
      <c r="DB221" s="922" t="s">
        <v>792</v>
      </c>
      <c r="DC221" s="923" t="s">
        <v>1477</v>
      </c>
      <c r="DD221" s="1016" t="s">
        <v>792</v>
      </c>
      <c r="DE221" s="1016" t="s">
        <v>878</v>
      </c>
      <c r="DF221" s="922" t="s">
        <v>878</v>
      </c>
      <c r="DG221" s="923" t="s">
        <v>1471</v>
      </c>
      <c r="DH221" s="922" t="s">
        <v>878</v>
      </c>
      <c r="DI221" s="924" t="s">
        <v>1471</v>
      </c>
    </row>
    <row r="222" spans="1:113">
      <c r="A222" s="952" t="s">
        <v>64</v>
      </c>
      <c r="B222" s="910" t="s">
        <v>514</v>
      </c>
      <c r="C222" s="910"/>
      <c r="D222" s="911" t="s">
        <v>1325</v>
      </c>
      <c r="E222" s="911" t="s">
        <v>1325</v>
      </c>
      <c r="F222" s="911" t="s">
        <v>1325</v>
      </c>
      <c r="G222" s="911" t="s">
        <v>1325</v>
      </c>
      <c r="H222" s="911" t="s">
        <v>1325</v>
      </c>
      <c r="I222" s="911" t="s">
        <v>1325</v>
      </c>
      <c r="J222" s="911" t="s">
        <v>1325</v>
      </c>
      <c r="K222" s="926"/>
      <c r="L222" s="926"/>
      <c r="M222" s="926"/>
      <c r="N222" s="926"/>
      <c r="O222" s="912"/>
      <c r="P222" s="927">
        <v>0.3176332443177427</v>
      </c>
      <c r="Q222" s="912"/>
      <c r="R222" s="911" t="s">
        <v>1325</v>
      </c>
      <c r="S222" s="911" t="s">
        <v>1325</v>
      </c>
      <c r="T222" s="911" t="s">
        <v>1325</v>
      </c>
      <c r="U222" s="911" t="s">
        <v>1325</v>
      </c>
      <c r="V222" s="911" t="s">
        <v>1325</v>
      </c>
      <c r="W222" s="911" t="s">
        <v>1325</v>
      </c>
      <c r="X222" s="911" t="s">
        <v>1325</v>
      </c>
      <c r="Y222" s="916"/>
      <c r="Z222" s="917"/>
      <c r="AA222" s="917"/>
      <c r="AB222" s="917"/>
      <c r="AC222" s="917"/>
      <c r="AD222" s="917">
        <v>0</v>
      </c>
      <c r="AE222" s="918"/>
      <c r="AF222" s="911" t="s">
        <v>1325</v>
      </c>
      <c r="AG222" s="911" t="s">
        <v>1325</v>
      </c>
      <c r="AH222" s="911" t="s">
        <v>1325</v>
      </c>
      <c r="AI222" s="911" t="s">
        <v>1325</v>
      </c>
      <c r="AJ222" s="911" t="s">
        <v>1325</v>
      </c>
      <c r="AK222" s="911" t="s">
        <v>1325</v>
      </c>
      <c r="AL222" s="911" t="s">
        <v>1325</v>
      </c>
      <c r="AM222" s="916"/>
      <c r="AN222" s="917"/>
      <c r="AO222" s="917"/>
      <c r="AP222" s="917"/>
      <c r="AQ222" s="917"/>
      <c r="AR222" s="917">
        <v>1.18</v>
      </c>
      <c r="AS222" s="918"/>
      <c r="AT222" s="911" t="s">
        <v>1325</v>
      </c>
      <c r="AU222" s="911" t="s">
        <v>1325</v>
      </c>
      <c r="AV222" s="911" t="s">
        <v>1325</v>
      </c>
      <c r="AW222" s="911" t="s">
        <v>1325</v>
      </c>
      <c r="AX222" s="911" t="s">
        <v>1325</v>
      </c>
      <c r="AY222" s="911" t="s">
        <v>1325</v>
      </c>
      <c r="AZ222" s="911" t="s">
        <v>1325</v>
      </c>
      <c r="BA222" s="916"/>
      <c r="BB222" s="917"/>
      <c r="BC222" s="917"/>
      <c r="BD222" s="917"/>
      <c r="BE222" s="917"/>
      <c r="BF222" s="917">
        <v>0</v>
      </c>
      <c r="BG222" s="921"/>
      <c r="BH222" s="911" t="s">
        <v>1325</v>
      </c>
      <c r="BI222" s="911" t="s">
        <v>1325</v>
      </c>
      <c r="BJ222" s="911" t="s">
        <v>1325</v>
      </c>
      <c r="BK222" s="911" t="s">
        <v>1325</v>
      </c>
      <c r="BL222" s="911" t="s">
        <v>1325</v>
      </c>
      <c r="BM222" s="911" t="s">
        <v>1325</v>
      </c>
      <c r="BN222" s="911" t="s">
        <v>1325</v>
      </c>
      <c r="BO222" s="926"/>
      <c r="BP222" s="926"/>
      <c r="BQ222" s="926"/>
      <c r="BR222" s="926"/>
      <c r="BS222" s="926"/>
      <c r="BT222" s="927">
        <v>1.0189865572144785</v>
      </c>
      <c r="BU222" s="926"/>
      <c r="BV222" s="911" t="s">
        <v>1325</v>
      </c>
      <c r="BW222" s="911" t="s">
        <v>1325</v>
      </c>
      <c r="BX222" s="911" t="s">
        <v>1325</v>
      </c>
      <c r="BY222" s="911" t="s">
        <v>1325</v>
      </c>
      <c r="BZ222" s="911" t="s">
        <v>1325</v>
      </c>
      <c r="CA222" s="911" t="s">
        <v>1325</v>
      </c>
      <c r="CB222" s="911" t="s">
        <v>1325</v>
      </c>
      <c r="CC222" s="916"/>
      <c r="CD222" s="917"/>
      <c r="CE222" s="917"/>
      <c r="CF222" s="917"/>
      <c r="CG222" s="917"/>
      <c r="CH222" s="917">
        <v>0</v>
      </c>
      <c r="CI222" s="921"/>
      <c r="CJ222" s="911" t="s">
        <v>1325</v>
      </c>
      <c r="CK222" s="911" t="s">
        <v>1325</v>
      </c>
      <c r="CL222" s="911" t="s">
        <v>1325</v>
      </c>
      <c r="CM222" s="911" t="s">
        <v>1325</v>
      </c>
      <c r="CN222" s="911" t="s">
        <v>1325</v>
      </c>
      <c r="CO222" s="911" t="s">
        <v>1325</v>
      </c>
      <c r="CP222" s="911" t="s">
        <v>1325</v>
      </c>
      <c r="CQ222" s="926"/>
      <c r="CR222" s="926"/>
      <c r="CS222" s="926"/>
      <c r="CT222" s="926"/>
      <c r="CU222" s="926"/>
      <c r="CV222" s="927">
        <v>0</v>
      </c>
      <c r="CW222" s="926"/>
      <c r="CX222" s="922" t="s">
        <v>878</v>
      </c>
      <c r="CY222" s="923" t="s">
        <v>1471</v>
      </c>
      <c r="CZ222" s="1011" t="s">
        <v>1471</v>
      </c>
      <c r="DA222" s="1011" t="s">
        <v>1471</v>
      </c>
      <c r="DB222" s="922" t="s">
        <v>878</v>
      </c>
      <c r="DC222" s="923" t="s">
        <v>1471</v>
      </c>
      <c r="DD222" s="1016" t="s">
        <v>1471</v>
      </c>
      <c r="DE222" s="1016" t="s">
        <v>1471</v>
      </c>
      <c r="DF222" s="922" t="s">
        <v>878</v>
      </c>
      <c r="DG222" s="923" t="s">
        <v>1471</v>
      </c>
      <c r="DH222" s="922" t="s">
        <v>878</v>
      </c>
      <c r="DI222" s="924" t="s">
        <v>1471</v>
      </c>
    </row>
    <row r="223" spans="1:113">
      <c r="A223" s="952" t="s">
        <v>380</v>
      </c>
      <c r="B223" s="910" t="s">
        <v>606</v>
      </c>
      <c r="C223" s="910"/>
      <c r="D223" s="911" t="s">
        <v>1325</v>
      </c>
      <c r="E223" s="911" t="s">
        <v>1325</v>
      </c>
      <c r="F223" s="911" t="s">
        <v>1325</v>
      </c>
      <c r="G223" s="911" t="s">
        <v>1325</v>
      </c>
      <c r="H223" s="911" t="s">
        <v>1325</v>
      </c>
      <c r="I223" s="911" t="s">
        <v>1325</v>
      </c>
      <c r="J223" s="911" t="s">
        <v>1325</v>
      </c>
      <c r="K223" s="926"/>
      <c r="L223" s="926"/>
      <c r="M223" s="926"/>
      <c r="N223" s="926"/>
      <c r="O223" s="912"/>
      <c r="P223" s="927">
        <v>1.7787461681793593</v>
      </c>
      <c r="Q223" s="912"/>
      <c r="R223" s="911" t="s">
        <v>1325</v>
      </c>
      <c r="S223" s="911" t="s">
        <v>1325</v>
      </c>
      <c r="T223" s="911" t="s">
        <v>1325</v>
      </c>
      <c r="U223" s="911" t="s">
        <v>1325</v>
      </c>
      <c r="V223" s="911" t="s">
        <v>1325</v>
      </c>
      <c r="W223" s="911" t="s">
        <v>1325</v>
      </c>
      <c r="X223" s="911" t="s">
        <v>1325</v>
      </c>
      <c r="Y223" s="916"/>
      <c r="Z223" s="917"/>
      <c r="AA223" s="917"/>
      <c r="AB223" s="917"/>
      <c r="AC223" s="917"/>
      <c r="AD223" s="917">
        <v>3.46</v>
      </c>
      <c r="AE223" s="918"/>
      <c r="AF223" s="911" t="s">
        <v>1325</v>
      </c>
      <c r="AG223" s="911" t="s">
        <v>1325</v>
      </c>
      <c r="AH223" s="911" t="s">
        <v>1325</v>
      </c>
      <c r="AI223" s="911" t="s">
        <v>1325</v>
      </c>
      <c r="AJ223" s="911" t="s">
        <v>1325</v>
      </c>
      <c r="AK223" s="911" t="s">
        <v>1325</v>
      </c>
      <c r="AL223" s="911" t="s">
        <v>1325</v>
      </c>
      <c r="AM223" s="916"/>
      <c r="AN223" s="917"/>
      <c r="AO223" s="917"/>
      <c r="AP223" s="917"/>
      <c r="AQ223" s="917"/>
      <c r="AR223" s="917">
        <v>6.61</v>
      </c>
      <c r="AS223" s="918"/>
      <c r="AT223" s="911" t="s">
        <v>1325</v>
      </c>
      <c r="AU223" s="911" t="s">
        <v>1325</v>
      </c>
      <c r="AV223" s="911" t="s">
        <v>1325</v>
      </c>
      <c r="AW223" s="911" t="s">
        <v>1325</v>
      </c>
      <c r="AX223" s="911" t="s">
        <v>1325</v>
      </c>
      <c r="AY223" s="911" t="s">
        <v>1325</v>
      </c>
      <c r="AZ223" s="911" t="s">
        <v>1325</v>
      </c>
      <c r="BA223" s="916"/>
      <c r="BB223" s="917"/>
      <c r="BC223" s="917"/>
      <c r="BD223" s="917"/>
      <c r="BE223" s="917"/>
      <c r="BF223" s="917">
        <v>0</v>
      </c>
      <c r="BG223" s="921"/>
      <c r="BH223" s="911" t="s">
        <v>1325</v>
      </c>
      <c r="BI223" s="911" t="s">
        <v>1325</v>
      </c>
      <c r="BJ223" s="911" t="s">
        <v>1325</v>
      </c>
      <c r="BK223" s="911" t="s">
        <v>1325</v>
      </c>
      <c r="BL223" s="911" t="s">
        <v>1325</v>
      </c>
      <c r="BM223" s="911" t="s">
        <v>1325</v>
      </c>
      <c r="BN223" s="911" t="s">
        <v>1325</v>
      </c>
      <c r="BO223" s="926"/>
      <c r="BP223" s="926"/>
      <c r="BQ223" s="926"/>
      <c r="BR223" s="926"/>
      <c r="BS223" s="926"/>
      <c r="BT223" s="927">
        <v>1.4265811801002701</v>
      </c>
      <c r="BU223" s="926"/>
      <c r="BV223" s="911" t="s">
        <v>1325</v>
      </c>
      <c r="BW223" s="911" t="s">
        <v>1325</v>
      </c>
      <c r="BX223" s="911" t="s">
        <v>1325</v>
      </c>
      <c r="BY223" s="911" t="s">
        <v>1325</v>
      </c>
      <c r="BZ223" s="911" t="s">
        <v>1325</v>
      </c>
      <c r="CA223" s="911" t="s">
        <v>1325</v>
      </c>
      <c r="CB223" s="911" t="s">
        <v>1325</v>
      </c>
      <c r="CC223" s="916"/>
      <c r="CD223" s="917"/>
      <c r="CE223" s="917"/>
      <c r="CF223" s="917"/>
      <c r="CG223" s="917"/>
      <c r="CH223" s="917">
        <v>0</v>
      </c>
      <c r="CI223" s="921"/>
      <c r="CJ223" s="911" t="s">
        <v>1325</v>
      </c>
      <c r="CK223" s="911" t="s">
        <v>1325</v>
      </c>
      <c r="CL223" s="911" t="s">
        <v>1325</v>
      </c>
      <c r="CM223" s="911" t="s">
        <v>1325</v>
      </c>
      <c r="CN223" s="911" t="s">
        <v>1325</v>
      </c>
      <c r="CO223" s="911" t="s">
        <v>1325</v>
      </c>
      <c r="CP223" s="911" t="s">
        <v>1325</v>
      </c>
      <c r="CQ223" s="926"/>
      <c r="CR223" s="926"/>
      <c r="CS223" s="926"/>
      <c r="CT223" s="926"/>
      <c r="CU223" s="926"/>
      <c r="CV223" s="927">
        <v>0</v>
      </c>
      <c r="CW223" s="926"/>
      <c r="CX223" s="922" t="s">
        <v>878</v>
      </c>
      <c r="CY223" s="923" t="s">
        <v>1471</v>
      </c>
      <c r="CZ223" s="1011" t="s">
        <v>1471</v>
      </c>
      <c r="DA223" s="1011" t="s">
        <v>1471</v>
      </c>
      <c r="DB223" s="922" t="s">
        <v>878</v>
      </c>
      <c r="DC223" s="923" t="s">
        <v>1471</v>
      </c>
      <c r="DD223" s="1016" t="s">
        <v>1471</v>
      </c>
      <c r="DE223" s="1016" t="s">
        <v>1471</v>
      </c>
      <c r="DF223" s="922" t="s">
        <v>878</v>
      </c>
      <c r="DG223" s="923" t="s">
        <v>1471</v>
      </c>
      <c r="DH223" s="922" t="s">
        <v>878</v>
      </c>
      <c r="DI223" s="924" t="s">
        <v>1471</v>
      </c>
    </row>
    <row r="224" spans="1:113">
      <c r="A224" s="952" t="s">
        <v>45</v>
      </c>
      <c r="B224" s="910" t="s">
        <v>670</v>
      </c>
      <c r="C224" s="910"/>
      <c r="D224" s="911" t="s">
        <v>1325</v>
      </c>
      <c r="E224" s="911" t="s">
        <v>1325</v>
      </c>
      <c r="F224" s="911" t="s">
        <v>1325</v>
      </c>
      <c r="G224" s="911" t="s">
        <v>1325</v>
      </c>
      <c r="H224" s="911">
        <v>12</v>
      </c>
      <c r="I224" s="911">
        <v>175</v>
      </c>
      <c r="J224" s="911" t="s">
        <v>1325</v>
      </c>
      <c r="K224" s="926">
        <v>1.3249354868281566</v>
      </c>
      <c r="L224" s="926"/>
      <c r="M224" s="926">
        <v>2.2033550538245756</v>
      </c>
      <c r="N224" s="926"/>
      <c r="O224" s="912">
        <v>1.8661542779618372</v>
      </c>
      <c r="P224" s="927">
        <v>0.79051250967541631</v>
      </c>
      <c r="Q224" s="912">
        <v>0.44129727703550864</v>
      </c>
      <c r="R224" s="911" t="s">
        <v>1325</v>
      </c>
      <c r="S224" s="911" t="s">
        <v>1325</v>
      </c>
      <c r="T224" s="911" t="s">
        <v>1325</v>
      </c>
      <c r="U224" s="911" t="s">
        <v>1325</v>
      </c>
      <c r="V224" s="911" t="s">
        <v>1325</v>
      </c>
      <c r="W224" s="914">
        <v>11</v>
      </c>
      <c r="X224" s="911" t="s">
        <v>1325</v>
      </c>
      <c r="Y224" s="916">
        <v>0</v>
      </c>
      <c r="Z224" s="917"/>
      <c r="AA224" s="917">
        <v>0</v>
      </c>
      <c r="AB224" s="917"/>
      <c r="AC224" s="917">
        <v>3.16</v>
      </c>
      <c r="AD224" s="917">
        <v>0.85</v>
      </c>
      <c r="AE224" s="918">
        <v>0</v>
      </c>
      <c r="AF224" s="911" t="s">
        <v>1325</v>
      </c>
      <c r="AG224" s="911" t="s">
        <v>1325</v>
      </c>
      <c r="AH224" s="911" t="s">
        <v>1325</v>
      </c>
      <c r="AI224" s="911" t="s">
        <v>1325</v>
      </c>
      <c r="AJ224" s="911" t="s">
        <v>1325</v>
      </c>
      <c r="AK224" s="914">
        <v>49</v>
      </c>
      <c r="AL224" s="911" t="s">
        <v>1325</v>
      </c>
      <c r="AM224" s="916">
        <v>1.65</v>
      </c>
      <c r="AN224" s="917"/>
      <c r="AO224" s="917">
        <v>4.68</v>
      </c>
      <c r="AP224" s="917"/>
      <c r="AQ224" s="917">
        <v>1.76</v>
      </c>
      <c r="AR224" s="917">
        <v>0.53</v>
      </c>
      <c r="AS224" s="918">
        <v>0.78</v>
      </c>
      <c r="AT224" s="911" t="s">
        <v>1325</v>
      </c>
      <c r="AU224" s="911" t="s">
        <v>1325</v>
      </c>
      <c r="AV224" s="911" t="s">
        <v>1325</v>
      </c>
      <c r="AW224" s="911" t="s">
        <v>1325</v>
      </c>
      <c r="AX224" s="911" t="s">
        <v>1325</v>
      </c>
      <c r="AY224" s="911" t="s">
        <v>1325</v>
      </c>
      <c r="AZ224" s="911" t="s">
        <v>1325</v>
      </c>
      <c r="BA224" s="916">
        <v>0</v>
      </c>
      <c r="BB224" s="917"/>
      <c r="BC224" s="917">
        <v>0</v>
      </c>
      <c r="BD224" s="917"/>
      <c r="BE224" s="917">
        <v>34.72</v>
      </c>
      <c r="BF224" s="917">
        <v>0.08</v>
      </c>
      <c r="BG224" s="921">
        <v>0</v>
      </c>
      <c r="BH224" s="911" t="s">
        <v>1325</v>
      </c>
      <c r="BI224" s="911" t="s">
        <v>1325</v>
      </c>
      <c r="BJ224" s="911" t="s">
        <v>1325</v>
      </c>
      <c r="BK224" s="911" t="s">
        <v>1325</v>
      </c>
      <c r="BL224" s="911" t="s">
        <v>1325</v>
      </c>
      <c r="BM224" s="911">
        <v>20</v>
      </c>
      <c r="BN224" s="911" t="s">
        <v>1325</v>
      </c>
      <c r="BO224" s="926">
        <v>4.2403335747650832</v>
      </c>
      <c r="BP224" s="926"/>
      <c r="BQ224" s="926">
        <v>0</v>
      </c>
      <c r="BR224" s="926"/>
      <c r="BS224" s="926">
        <v>1.585442996898847</v>
      </c>
      <c r="BT224" s="927">
        <v>1.2899507203048064</v>
      </c>
      <c r="BU224" s="926">
        <v>0</v>
      </c>
      <c r="BV224" s="911" t="s">
        <v>1325</v>
      </c>
      <c r="BW224" s="911" t="s">
        <v>1325</v>
      </c>
      <c r="BX224" s="911" t="s">
        <v>1325</v>
      </c>
      <c r="BY224" s="911" t="s">
        <v>1325</v>
      </c>
      <c r="BZ224" s="911" t="s">
        <v>1325</v>
      </c>
      <c r="CA224" s="911" t="s">
        <v>1325</v>
      </c>
      <c r="CB224" s="911" t="s">
        <v>1325</v>
      </c>
      <c r="CC224" s="916">
        <v>0</v>
      </c>
      <c r="CD224" s="917"/>
      <c r="CE224" s="917">
        <v>0</v>
      </c>
      <c r="CF224" s="917"/>
      <c r="CG224" s="917">
        <v>0</v>
      </c>
      <c r="CH224" s="917">
        <v>1.03</v>
      </c>
      <c r="CI224" s="921">
        <v>0</v>
      </c>
      <c r="CJ224" s="911" t="s">
        <v>1325</v>
      </c>
      <c r="CK224" s="911" t="s">
        <v>1325</v>
      </c>
      <c r="CL224" s="911" t="s">
        <v>1325</v>
      </c>
      <c r="CM224" s="911" t="s">
        <v>1325</v>
      </c>
      <c r="CN224" s="911" t="s">
        <v>1325</v>
      </c>
      <c r="CO224" s="911">
        <v>71</v>
      </c>
      <c r="CP224" s="911" t="s">
        <v>1325</v>
      </c>
      <c r="CQ224" s="926">
        <v>0.54743269286655571</v>
      </c>
      <c r="CR224" s="926"/>
      <c r="CS224" s="926">
        <v>2.1438377126048671</v>
      </c>
      <c r="CT224" s="926"/>
      <c r="CU224" s="926">
        <v>1.2040664457706824</v>
      </c>
      <c r="CV224" s="926">
        <v>1.1810144319901497</v>
      </c>
      <c r="CW224" s="926">
        <v>0.51937104011969448</v>
      </c>
      <c r="CX224" s="922" t="s">
        <v>878</v>
      </c>
      <c r="CY224" s="923" t="s">
        <v>1471</v>
      </c>
      <c r="CZ224" s="1011" t="s">
        <v>1471</v>
      </c>
      <c r="DA224" s="1011" t="s">
        <v>1471</v>
      </c>
      <c r="DB224" s="922" t="s">
        <v>878</v>
      </c>
      <c r="DC224" s="923" t="s">
        <v>1471</v>
      </c>
      <c r="DD224" s="1016" t="s">
        <v>1471</v>
      </c>
      <c r="DE224" s="1016" t="s">
        <v>1471</v>
      </c>
      <c r="DF224" s="922" t="s">
        <v>878</v>
      </c>
      <c r="DG224" s="923" t="s">
        <v>1471</v>
      </c>
      <c r="DH224" s="922" t="s">
        <v>878</v>
      </c>
      <c r="DI224" s="924" t="s">
        <v>1471</v>
      </c>
    </row>
    <row r="225" spans="1:113">
      <c r="A225" s="952" t="s">
        <v>1170</v>
      </c>
      <c r="B225" s="910" t="s">
        <v>650</v>
      </c>
      <c r="C225" s="910"/>
      <c r="D225" s="911" t="s">
        <v>1325</v>
      </c>
      <c r="E225" s="911" t="s">
        <v>1325</v>
      </c>
      <c r="F225" s="911" t="s">
        <v>1325</v>
      </c>
      <c r="G225" s="911" t="s">
        <v>1325</v>
      </c>
      <c r="H225" s="911">
        <v>22</v>
      </c>
      <c r="I225" s="911">
        <v>170</v>
      </c>
      <c r="J225" s="911">
        <v>17</v>
      </c>
      <c r="K225" s="926">
        <v>1.6422338439445723</v>
      </c>
      <c r="L225" s="926">
        <v>0.34096758602463662</v>
      </c>
      <c r="M225" s="926">
        <v>1.2410925539669131</v>
      </c>
      <c r="N225" s="926"/>
      <c r="O225" s="912">
        <v>1.097569220938261</v>
      </c>
      <c r="P225" s="927">
        <v>1.1170601435546457</v>
      </c>
      <c r="Q225" s="912">
        <v>0.89342517635916763</v>
      </c>
      <c r="R225" s="911" t="s">
        <v>1325</v>
      </c>
      <c r="S225" s="911" t="s">
        <v>1325</v>
      </c>
      <c r="T225" s="911" t="s">
        <v>1325</v>
      </c>
      <c r="U225" s="911" t="s">
        <v>1325</v>
      </c>
      <c r="V225" s="911" t="s">
        <v>1325</v>
      </c>
      <c r="W225" s="914">
        <v>12</v>
      </c>
      <c r="X225" s="911" t="s">
        <v>1325</v>
      </c>
      <c r="Y225" s="916">
        <v>0</v>
      </c>
      <c r="Z225" s="917">
        <v>0</v>
      </c>
      <c r="AA225" s="917">
        <v>0</v>
      </c>
      <c r="AB225" s="917"/>
      <c r="AC225" s="917">
        <v>0.77</v>
      </c>
      <c r="AD225" s="917">
        <v>1.78</v>
      </c>
      <c r="AE225" s="918">
        <v>1.86</v>
      </c>
      <c r="AF225" s="911" t="s">
        <v>1325</v>
      </c>
      <c r="AG225" s="911" t="s">
        <v>1325</v>
      </c>
      <c r="AH225" s="911" t="s">
        <v>1325</v>
      </c>
      <c r="AI225" s="911" t="s">
        <v>1325</v>
      </c>
      <c r="AJ225" s="911" t="s">
        <v>1325</v>
      </c>
      <c r="AK225" s="914">
        <v>18</v>
      </c>
      <c r="AL225" s="911" t="s">
        <v>1325</v>
      </c>
      <c r="AM225" s="916">
        <v>0</v>
      </c>
      <c r="AN225" s="917">
        <v>0</v>
      </c>
      <c r="AO225" s="917">
        <v>2.97</v>
      </c>
      <c r="AP225" s="917"/>
      <c r="AQ225" s="917">
        <v>1.77</v>
      </c>
      <c r="AR225" s="917">
        <v>0.72</v>
      </c>
      <c r="AS225" s="918">
        <v>0.81</v>
      </c>
      <c r="AT225" s="911" t="s">
        <v>1325</v>
      </c>
      <c r="AU225" s="911" t="s">
        <v>1325</v>
      </c>
      <c r="AV225" s="911" t="s">
        <v>1325</v>
      </c>
      <c r="AW225" s="911" t="s">
        <v>1325</v>
      </c>
      <c r="AX225" s="911" t="s">
        <v>1325</v>
      </c>
      <c r="AY225" s="911" t="s">
        <v>1325</v>
      </c>
      <c r="AZ225" s="911" t="s">
        <v>1325</v>
      </c>
      <c r="BA225" s="916">
        <v>0</v>
      </c>
      <c r="BB225" s="917">
        <v>0</v>
      </c>
      <c r="BC225" s="917">
        <v>0</v>
      </c>
      <c r="BD225" s="917"/>
      <c r="BE225" s="917">
        <v>3.6</v>
      </c>
      <c r="BF225" s="917">
        <v>0.37</v>
      </c>
      <c r="BG225" s="921">
        <v>2.83</v>
      </c>
      <c r="BH225" s="911" t="s">
        <v>1325</v>
      </c>
      <c r="BI225" s="911" t="s">
        <v>1325</v>
      </c>
      <c r="BJ225" s="911" t="s">
        <v>1325</v>
      </c>
      <c r="BK225" s="911" t="s">
        <v>1325</v>
      </c>
      <c r="BL225" s="911" t="s">
        <v>1325</v>
      </c>
      <c r="BM225" s="911">
        <v>44</v>
      </c>
      <c r="BN225" s="911" t="s">
        <v>1325</v>
      </c>
      <c r="BO225" s="926">
        <v>2.9748156618870505</v>
      </c>
      <c r="BP225" s="926">
        <v>1.2981864466997666</v>
      </c>
      <c r="BQ225" s="926">
        <v>0</v>
      </c>
      <c r="BR225" s="926"/>
      <c r="BS225" s="926">
        <v>1.2898180672284656</v>
      </c>
      <c r="BT225" s="926">
        <v>0.9130242613676175</v>
      </c>
      <c r="BU225" s="926">
        <v>0.73894198631860442</v>
      </c>
      <c r="BV225" s="911" t="s">
        <v>1325</v>
      </c>
      <c r="BW225" s="911" t="s">
        <v>1325</v>
      </c>
      <c r="BX225" s="911" t="s">
        <v>1325</v>
      </c>
      <c r="BY225" s="911" t="s">
        <v>1325</v>
      </c>
      <c r="BZ225" s="911" t="s">
        <v>1325</v>
      </c>
      <c r="CA225" s="911" t="s">
        <v>1325</v>
      </c>
      <c r="CB225" s="911" t="s">
        <v>1325</v>
      </c>
      <c r="CC225" s="916">
        <v>0</v>
      </c>
      <c r="CD225" s="917">
        <v>0</v>
      </c>
      <c r="CE225" s="917">
        <v>0</v>
      </c>
      <c r="CF225" s="917"/>
      <c r="CG225" s="917">
        <v>2.7</v>
      </c>
      <c r="CH225" s="917">
        <v>1</v>
      </c>
      <c r="CI225" s="921">
        <v>0</v>
      </c>
      <c r="CJ225" s="911" t="s">
        <v>1325</v>
      </c>
      <c r="CK225" s="911" t="s">
        <v>1325</v>
      </c>
      <c r="CL225" s="911" t="s">
        <v>1325</v>
      </c>
      <c r="CM225" s="911" t="s">
        <v>1325</v>
      </c>
      <c r="CN225" s="911" t="s">
        <v>1325</v>
      </c>
      <c r="CO225" s="911">
        <v>72</v>
      </c>
      <c r="CP225" s="911" t="s">
        <v>1325</v>
      </c>
      <c r="CQ225" s="926">
        <v>2.2819989658177211</v>
      </c>
      <c r="CR225" s="926">
        <v>0</v>
      </c>
      <c r="CS225" s="926">
        <v>2.0196244360312421</v>
      </c>
      <c r="CT225" s="926"/>
      <c r="CU225" s="926">
        <v>0.61874408759302035</v>
      </c>
      <c r="CV225" s="926">
        <v>1.7529575909109494</v>
      </c>
      <c r="CW225" s="926">
        <v>0.42013428614402598</v>
      </c>
      <c r="CX225" s="922" t="s">
        <v>878</v>
      </c>
      <c r="CY225" s="923" t="s">
        <v>1471</v>
      </c>
      <c r="CZ225" s="1011" t="s">
        <v>1471</v>
      </c>
      <c r="DA225" s="1011" t="s">
        <v>1471</v>
      </c>
      <c r="DB225" s="922" t="s">
        <v>878</v>
      </c>
      <c r="DC225" s="923" t="s">
        <v>1471</v>
      </c>
      <c r="DD225" s="1016" t="s">
        <v>1471</v>
      </c>
      <c r="DE225" s="1016" t="s">
        <v>1471</v>
      </c>
      <c r="DF225" s="922" t="s">
        <v>878</v>
      </c>
      <c r="DG225" s="923" t="s">
        <v>1471</v>
      </c>
      <c r="DH225" s="922" t="s">
        <v>878</v>
      </c>
      <c r="DI225" s="924" t="s">
        <v>1471</v>
      </c>
    </row>
    <row r="226" spans="1:113">
      <c r="A226" s="952" t="s">
        <v>1168</v>
      </c>
      <c r="B226" s="910" t="s">
        <v>649</v>
      </c>
      <c r="C226" s="910"/>
      <c r="D226" s="911">
        <v>10</v>
      </c>
      <c r="E226" s="911" t="s">
        <v>1325</v>
      </c>
      <c r="F226" s="911">
        <v>24</v>
      </c>
      <c r="G226" s="911" t="s">
        <v>1325</v>
      </c>
      <c r="H226" s="911">
        <v>74</v>
      </c>
      <c r="I226" s="911">
        <v>855</v>
      </c>
      <c r="J226" s="911">
        <v>106</v>
      </c>
      <c r="K226" s="926">
        <v>2.6840537160682851</v>
      </c>
      <c r="L226" s="926">
        <v>0.67669878878510659</v>
      </c>
      <c r="M226" s="926">
        <v>2.1313989611380797</v>
      </c>
      <c r="N226" s="926">
        <v>0.70361114537748126</v>
      </c>
      <c r="O226" s="912">
        <v>1.1747369531702203</v>
      </c>
      <c r="P226" s="927">
        <v>0.72293780008881081</v>
      </c>
      <c r="Q226" s="912">
        <v>1.1079019889012964</v>
      </c>
      <c r="R226" s="911" t="s">
        <v>1325</v>
      </c>
      <c r="S226" s="911" t="s">
        <v>1325</v>
      </c>
      <c r="T226" s="911" t="s">
        <v>1325</v>
      </c>
      <c r="U226" s="911" t="s">
        <v>1325</v>
      </c>
      <c r="V226" s="911" t="s">
        <v>1325</v>
      </c>
      <c r="W226" s="914">
        <v>81</v>
      </c>
      <c r="X226" s="911" t="s">
        <v>1325</v>
      </c>
      <c r="Y226" s="916">
        <v>0</v>
      </c>
      <c r="Z226" s="917">
        <v>0</v>
      </c>
      <c r="AA226" s="917">
        <v>0</v>
      </c>
      <c r="AB226" s="917">
        <v>0</v>
      </c>
      <c r="AC226" s="917">
        <v>0.24</v>
      </c>
      <c r="AD226" s="917">
        <v>5.0999999999999996</v>
      </c>
      <c r="AE226" s="918">
        <v>0.96</v>
      </c>
      <c r="AF226" s="911" t="s">
        <v>1325</v>
      </c>
      <c r="AG226" s="911" t="s">
        <v>1325</v>
      </c>
      <c r="AH226" s="911" t="s">
        <v>1325</v>
      </c>
      <c r="AI226" s="911" t="s">
        <v>1325</v>
      </c>
      <c r="AJ226" s="911" t="s">
        <v>1325</v>
      </c>
      <c r="AK226" s="914">
        <v>94</v>
      </c>
      <c r="AL226" s="911" t="s">
        <v>1325</v>
      </c>
      <c r="AM226" s="916">
        <v>2.1800000000000002</v>
      </c>
      <c r="AN226" s="917">
        <v>2.72</v>
      </c>
      <c r="AO226" s="917">
        <v>1.41</v>
      </c>
      <c r="AP226" s="917">
        <v>0</v>
      </c>
      <c r="AQ226" s="917">
        <v>1.1599999999999999</v>
      </c>
      <c r="AR226" s="917">
        <v>0.59</v>
      </c>
      <c r="AS226" s="918">
        <v>0.66</v>
      </c>
      <c r="AT226" s="911" t="s">
        <v>1325</v>
      </c>
      <c r="AU226" s="911" t="s">
        <v>1325</v>
      </c>
      <c r="AV226" s="911" t="s">
        <v>1325</v>
      </c>
      <c r="AW226" s="911" t="s">
        <v>1325</v>
      </c>
      <c r="AX226" s="911" t="s">
        <v>1325</v>
      </c>
      <c r="AY226" s="914">
        <v>14</v>
      </c>
      <c r="AZ226" s="911" t="s">
        <v>1325</v>
      </c>
      <c r="BA226" s="916">
        <v>0</v>
      </c>
      <c r="BB226" s="917">
        <v>0</v>
      </c>
      <c r="BC226" s="917">
        <v>18.16</v>
      </c>
      <c r="BD226" s="917">
        <v>0</v>
      </c>
      <c r="BE226" s="917">
        <v>0</v>
      </c>
      <c r="BF226" s="917">
        <v>0.72</v>
      </c>
      <c r="BG226" s="921">
        <v>0.61</v>
      </c>
      <c r="BH226" s="911" t="s">
        <v>1325</v>
      </c>
      <c r="BI226" s="911" t="s">
        <v>1325</v>
      </c>
      <c r="BJ226" s="911" t="s">
        <v>1325</v>
      </c>
      <c r="BK226" s="911" t="s">
        <v>1325</v>
      </c>
      <c r="BL226" s="911">
        <v>18</v>
      </c>
      <c r="BM226" s="911">
        <v>195</v>
      </c>
      <c r="BN226" s="911">
        <v>24</v>
      </c>
      <c r="BO226" s="926">
        <v>0</v>
      </c>
      <c r="BP226" s="926">
        <v>0</v>
      </c>
      <c r="BQ226" s="926">
        <v>1.2814762462688454</v>
      </c>
      <c r="BR226" s="926">
        <v>0</v>
      </c>
      <c r="BS226" s="926">
        <v>1.5287401869955315</v>
      </c>
      <c r="BT226" s="926">
        <v>0.95522252220279202</v>
      </c>
      <c r="BU226" s="926">
        <v>1.2649822679569289</v>
      </c>
      <c r="BV226" s="911" t="s">
        <v>1325</v>
      </c>
      <c r="BW226" s="911" t="s">
        <v>1325</v>
      </c>
      <c r="BX226" s="911" t="s">
        <v>1325</v>
      </c>
      <c r="BY226" s="911" t="s">
        <v>1325</v>
      </c>
      <c r="BZ226" s="911" t="s">
        <v>1325</v>
      </c>
      <c r="CA226" s="914">
        <v>31</v>
      </c>
      <c r="CB226" s="911" t="s">
        <v>1325</v>
      </c>
      <c r="CC226" s="916">
        <v>0</v>
      </c>
      <c r="CD226" s="917">
        <v>0</v>
      </c>
      <c r="CE226" s="917">
        <v>6.87</v>
      </c>
      <c r="CF226" s="917">
        <v>0</v>
      </c>
      <c r="CG226" s="917">
        <v>1.43</v>
      </c>
      <c r="CH226" s="917">
        <v>0.46</v>
      </c>
      <c r="CI226" s="921">
        <v>1.37</v>
      </c>
      <c r="CJ226" s="911" t="s">
        <v>1325</v>
      </c>
      <c r="CK226" s="911" t="s">
        <v>1325</v>
      </c>
      <c r="CL226" s="911">
        <v>13</v>
      </c>
      <c r="CM226" s="911" t="s">
        <v>1325</v>
      </c>
      <c r="CN226" s="911">
        <v>34</v>
      </c>
      <c r="CO226" s="911">
        <v>351</v>
      </c>
      <c r="CP226" s="911">
        <v>52</v>
      </c>
      <c r="CQ226" s="926">
        <v>5.4336220987855395</v>
      </c>
      <c r="CR226" s="926">
        <v>0.62461085091232227</v>
      </c>
      <c r="CS226" s="926">
        <v>2.539401868373965</v>
      </c>
      <c r="CT226" s="926">
        <v>1.1457449900357288</v>
      </c>
      <c r="CU226" s="926">
        <v>1.1644746144347036</v>
      </c>
      <c r="CV226" s="926">
        <v>0.5766277380162449</v>
      </c>
      <c r="CW226" s="926">
        <v>1.1807324092569857</v>
      </c>
      <c r="CX226" s="922" t="s">
        <v>878</v>
      </c>
      <c r="CY226" s="923" t="s">
        <v>1471</v>
      </c>
      <c r="CZ226" s="1011" t="s">
        <v>1471</v>
      </c>
      <c r="DA226" s="1011" t="s">
        <v>1471</v>
      </c>
      <c r="DB226" s="922" t="s">
        <v>878</v>
      </c>
      <c r="DC226" s="923" t="s">
        <v>1471</v>
      </c>
      <c r="DD226" s="1016" t="s">
        <v>1471</v>
      </c>
      <c r="DE226" s="1016" t="s">
        <v>1471</v>
      </c>
      <c r="DF226" s="922" t="s">
        <v>878</v>
      </c>
      <c r="DG226" s="923" t="s">
        <v>1471</v>
      </c>
      <c r="DH226" s="922" t="s">
        <v>878</v>
      </c>
      <c r="DI226" s="924" t="s">
        <v>1471</v>
      </c>
    </row>
    <row r="227" spans="1:113" ht="13.5" customHeight="1">
      <c r="A227" s="952" t="s">
        <v>235</v>
      </c>
      <c r="B227" s="910" t="s">
        <v>551</v>
      </c>
      <c r="C227" s="910"/>
      <c r="D227" s="911">
        <v>23</v>
      </c>
      <c r="E227" s="911">
        <v>17</v>
      </c>
      <c r="F227" s="911">
        <v>43</v>
      </c>
      <c r="G227" s="911" t="s">
        <v>1325</v>
      </c>
      <c r="H227" s="911">
        <v>114</v>
      </c>
      <c r="I227" s="911">
        <v>1333</v>
      </c>
      <c r="J227" s="911">
        <v>81</v>
      </c>
      <c r="K227" s="926">
        <v>1.9994838219182172</v>
      </c>
      <c r="L227" s="926">
        <v>0.73035171835536217</v>
      </c>
      <c r="M227" s="926">
        <v>1.8937370770926927</v>
      </c>
      <c r="N227" s="926">
        <v>0.51729553228205782</v>
      </c>
      <c r="O227" s="912">
        <v>1.1568046755975754</v>
      </c>
      <c r="P227" s="927">
        <v>0.807247558395637</v>
      </c>
      <c r="Q227" s="912">
        <v>0.98530074829311043</v>
      </c>
      <c r="R227" s="911" t="s">
        <v>1325</v>
      </c>
      <c r="S227" s="911" t="s">
        <v>1325</v>
      </c>
      <c r="T227" s="911" t="s">
        <v>1325</v>
      </c>
      <c r="U227" s="911" t="s">
        <v>1325</v>
      </c>
      <c r="V227" s="911" t="s">
        <v>1325</v>
      </c>
      <c r="W227" s="914">
        <v>111</v>
      </c>
      <c r="X227" s="911" t="s">
        <v>1325</v>
      </c>
      <c r="Y227" s="916">
        <v>2.61</v>
      </c>
      <c r="Z227" s="917">
        <v>0</v>
      </c>
      <c r="AA227" s="917">
        <v>0</v>
      </c>
      <c r="AB227" s="917">
        <v>0</v>
      </c>
      <c r="AC227" s="917">
        <v>1.22</v>
      </c>
      <c r="AD227" s="917">
        <v>1.36</v>
      </c>
      <c r="AE227" s="918">
        <v>0.9</v>
      </c>
      <c r="AF227" s="911" t="s">
        <v>1325</v>
      </c>
      <c r="AG227" s="911" t="s">
        <v>1325</v>
      </c>
      <c r="AH227" s="911" t="s">
        <v>1325</v>
      </c>
      <c r="AI227" s="911" t="s">
        <v>1325</v>
      </c>
      <c r="AJ227" s="914">
        <v>18</v>
      </c>
      <c r="AK227" s="914">
        <v>267</v>
      </c>
      <c r="AL227" s="920">
        <v>11</v>
      </c>
      <c r="AM227" s="916">
        <v>1.54</v>
      </c>
      <c r="AN227" s="917">
        <v>0.5</v>
      </c>
      <c r="AO227" s="917">
        <v>0.75</v>
      </c>
      <c r="AP227" s="917">
        <v>0</v>
      </c>
      <c r="AQ227" s="917">
        <v>1.07</v>
      </c>
      <c r="AR227" s="917">
        <v>1.23</v>
      </c>
      <c r="AS227" s="918">
        <v>0.79</v>
      </c>
      <c r="AT227" s="911" t="s">
        <v>1325</v>
      </c>
      <c r="AU227" s="911" t="s">
        <v>1325</v>
      </c>
      <c r="AV227" s="911" t="s">
        <v>1325</v>
      </c>
      <c r="AW227" s="911" t="s">
        <v>1325</v>
      </c>
      <c r="AX227" s="911" t="s">
        <v>1325</v>
      </c>
      <c r="AY227" s="914">
        <v>16</v>
      </c>
      <c r="AZ227" s="911" t="s">
        <v>1325</v>
      </c>
      <c r="BA227" s="916">
        <v>8.74</v>
      </c>
      <c r="BB227" s="917">
        <v>2.17</v>
      </c>
      <c r="BC227" s="917">
        <v>7.49</v>
      </c>
      <c r="BD227" s="917">
        <v>0</v>
      </c>
      <c r="BE227" s="917">
        <v>0.87</v>
      </c>
      <c r="BF227" s="917">
        <v>0.28999999999999998</v>
      </c>
      <c r="BG227" s="921">
        <v>0</v>
      </c>
      <c r="BH227" s="911" t="s">
        <v>1325</v>
      </c>
      <c r="BI227" s="911" t="s">
        <v>1325</v>
      </c>
      <c r="BJ227" s="911">
        <v>11</v>
      </c>
      <c r="BK227" s="911" t="s">
        <v>1325</v>
      </c>
      <c r="BL227" s="911">
        <v>19</v>
      </c>
      <c r="BM227" s="911">
        <v>328</v>
      </c>
      <c r="BN227" s="911">
        <v>27</v>
      </c>
      <c r="BO227" s="926">
        <v>0.38602979745104371</v>
      </c>
      <c r="BP227" s="926">
        <v>0.38095064636145565</v>
      </c>
      <c r="BQ227" s="926">
        <v>2.2364824578621318</v>
      </c>
      <c r="BR227" s="926">
        <v>0</v>
      </c>
      <c r="BS227" s="926">
        <v>0.81613929828681553</v>
      </c>
      <c r="BT227" s="926">
        <v>1.0431749576217706</v>
      </c>
      <c r="BU227" s="926">
        <v>1.550999697159668</v>
      </c>
      <c r="BV227" s="911" t="s">
        <v>1325</v>
      </c>
      <c r="BW227" s="911" t="s">
        <v>1325</v>
      </c>
      <c r="BX227" s="911" t="s">
        <v>1325</v>
      </c>
      <c r="BY227" s="911" t="s">
        <v>1325</v>
      </c>
      <c r="BZ227" s="911" t="s">
        <v>1325</v>
      </c>
      <c r="CA227" s="914">
        <v>50</v>
      </c>
      <c r="CB227" s="911" t="s">
        <v>1325</v>
      </c>
      <c r="CC227" s="916">
        <v>2.0099999999999998</v>
      </c>
      <c r="CD227" s="917">
        <v>1.01</v>
      </c>
      <c r="CE227" s="917">
        <v>2.0499999999999998</v>
      </c>
      <c r="CF227" s="917">
        <v>0</v>
      </c>
      <c r="CG227" s="917">
        <v>1.88</v>
      </c>
      <c r="CH227" s="917">
        <v>0.61</v>
      </c>
      <c r="CI227" s="921">
        <v>0.27</v>
      </c>
      <c r="CJ227" s="911">
        <v>13</v>
      </c>
      <c r="CK227" s="911" t="s">
        <v>1325</v>
      </c>
      <c r="CL227" s="911">
        <v>20</v>
      </c>
      <c r="CM227" s="911" t="s">
        <v>1325</v>
      </c>
      <c r="CN227" s="911">
        <v>51</v>
      </c>
      <c r="CO227" s="911">
        <v>455</v>
      </c>
      <c r="CP227" s="911">
        <v>32</v>
      </c>
      <c r="CQ227" s="926">
        <v>2.9836850870769789</v>
      </c>
      <c r="CR227" s="926">
        <v>0.43761648065441666</v>
      </c>
      <c r="CS227" s="926">
        <v>2.335506209333666</v>
      </c>
      <c r="CT227" s="926">
        <v>1.3569377016522381</v>
      </c>
      <c r="CU227" s="926">
        <v>1.4185858376323717</v>
      </c>
      <c r="CV227" s="926">
        <v>0.63721039394399892</v>
      </c>
      <c r="CW227" s="926">
        <v>1.0148815014909203</v>
      </c>
      <c r="CX227" s="922" t="s">
        <v>878</v>
      </c>
      <c r="CY227" s="923" t="s">
        <v>1471</v>
      </c>
      <c r="CZ227" s="1011" t="s">
        <v>1471</v>
      </c>
      <c r="DA227" s="1011" t="s">
        <v>1471</v>
      </c>
      <c r="DB227" s="922" t="s">
        <v>792</v>
      </c>
      <c r="DC227" s="923" t="s">
        <v>1476</v>
      </c>
      <c r="DD227" s="1016" t="s">
        <v>878</v>
      </c>
      <c r="DE227" s="1016" t="s">
        <v>792</v>
      </c>
      <c r="DF227" s="922" t="s">
        <v>878</v>
      </c>
      <c r="DG227" s="923" t="s">
        <v>1471</v>
      </c>
      <c r="DH227" s="922" t="s">
        <v>878</v>
      </c>
      <c r="DI227" s="924" t="s">
        <v>1471</v>
      </c>
    </row>
    <row r="228" spans="1:113">
      <c r="A228" s="952" t="s">
        <v>368</v>
      </c>
      <c r="B228" s="910" t="s">
        <v>597</v>
      </c>
      <c r="C228" s="910"/>
      <c r="D228" s="911" t="s">
        <v>1325</v>
      </c>
      <c r="E228" s="911" t="s">
        <v>1325</v>
      </c>
      <c r="F228" s="911" t="s">
        <v>1325</v>
      </c>
      <c r="G228" s="911" t="s">
        <v>1325</v>
      </c>
      <c r="H228" s="911" t="s">
        <v>1325</v>
      </c>
      <c r="I228" s="911">
        <v>87</v>
      </c>
      <c r="J228" s="911" t="s">
        <v>1325</v>
      </c>
      <c r="K228" s="926">
        <v>1.6018466416800861</v>
      </c>
      <c r="L228" s="926">
        <v>4.321823717643106</v>
      </c>
      <c r="M228" s="926"/>
      <c r="N228" s="926"/>
      <c r="O228" s="912">
        <v>0.41775380759507258</v>
      </c>
      <c r="P228" s="927">
        <v>0.57480978150411233</v>
      </c>
      <c r="Q228" s="912">
        <v>1.178041957724401</v>
      </c>
      <c r="R228" s="911" t="s">
        <v>1325</v>
      </c>
      <c r="S228" s="911" t="s">
        <v>1325</v>
      </c>
      <c r="T228" s="911" t="s">
        <v>1325</v>
      </c>
      <c r="U228" s="911" t="s">
        <v>1325</v>
      </c>
      <c r="V228" s="911" t="s">
        <v>1325</v>
      </c>
      <c r="W228" s="911" t="s">
        <v>1325</v>
      </c>
      <c r="X228" s="911" t="s">
        <v>1325</v>
      </c>
      <c r="Y228" s="916">
        <v>0</v>
      </c>
      <c r="Z228" s="917">
        <v>0</v>
      </c>
      <c r="AA228" s="917"/>
      <c r="AB228" s="917"/>
      <c r="AC228" s="917">
        <v>0</v>
      </c>
      <c r="AD228" s="917">
        <v>0.52</v>
      </c>
      <c r="AE228" s="918">
        <v>0</v>
      </c>
      <c r="AF228" s="911" t="s">
        <v>1325</v>
      </c>
      <c r="AG228" s="911" t="s">
        <v>1325</v>
      </c>
      <c r="AH228" s="911" t="s">
        <v>1325</v>
      </c>
      <c r="AI228" s="911" t="s">
        <v>1325</v>
      </c>
      <c r="AJ228" s="911" t="s">
        <v>1325</v>
      </c>
      <c r="AK228" s="914">
        <v>14</v>
      </c>
      <c r="AL228" s="911" t="s">
        <v>1325</v>
      </c>
      <c r="AM228" s="916">
        <v>0</v>
      </c>
      <c r="AN228" s="917">
        <v>11.6</v>
      </c>
      <c r="AO228" s="917"/>
      <c r="AP228" s="917"/>
      <c r="AQ228" s="917">
        <v>0.76</v>
      </c>
      <c r="AR228" s="917">
        <v>0.4</v>
      </c>
      <c r="AS228" s="918">
        <v>0</v>
      </c>
      <c r="AT228" s="911" t="s">
        <v>1325</v>
      </c>
      <c r="AU228" s="911" t="s">
        <v>1325</v>
      </c>
      <c r="AV228" s="911" t="s">
        <v>1325</v>
      </c>
      <c r="AW228" s="911" t="s">
        <v>1325</v>
      </c>
      <c r="AX228" s="911" t="s">
        <v>1325</v>
      </c>
      <c r="AY228" s="911" t="s">
        <v>1325</v>
      </c>
      <c r="AZ228" s="911" t="s">
        <v>1325</v>
      </c>
      <c r="BA228" s="916">
        <v>0</v>
      </c>
      <c r="BB228" s="917">
        <v>0</v>
      </c>
      <c r="BC228" s="917"/>
      <c r="BD228" s="917"/>
      <c r="BE228" s="917">
        <v>0</v>
      </c>
      <c r="BF228" s="917">
        <v>0</v>
      </c>
      <c r="BG228" s="921">
        <v>0</v>
      </c>
      <c r="BH228" s="911" t="s">
        <v>1325</v>
      </c>
      <c r="BI228" s="911" t="s">
        <v>1325</v>
      </c>
      <c r="BJ228" s="911" t="s">
        <v>1325</v>
      </c>
      <c r="BK228" s="911" t="s">
        <v>1325</v>
      </c>
      <c r="BL228" s="911" t="s">
        <v>1325</v>
      </c>
      <c r="BM228" s="911">
        <v>25</v>
      </c>
      <c r="BN228" s="911" t="s">
        <v>1325</v>
      </c>
      <c r="BO228" s="926">
        <v>1.3781881077413458</v>
      </c>
      <c r="BP228" s="926">
        <v>2.0219439877907446</v>
      </c>
      <c r="BQ228" s="926"/>
      <c r="BR228" s="926"/>
      <c r="BS228" s="926">
        <v>0.63201107944651946</v>
      </c>
      <c r="BT228" s="926">
        <v>0.88188749262714228</v>
      </c>
      <c r="BU228" s="926">
        <v>0</v>
      </c>
      <c r="BV228" s="911" t="s">
        <v>1325</v>
      </c>
      <c r="BW228" s="911" t="s">
        <v>1325</v>
      </c>
      <c r="BX228" s="911" t="s">
        <v>1325</v>
      </c>
      <c r="BY228" s="911" t="s">
        <v>1325</v>
      </c>
      <c r="BZ228" s="911" t="s">
        <v>1325</v>
      </c>
      <c r="CA228" s="911" t="s">
        <v>1325</v>
      </c>
      <c r="CB228" s="911" t="s">
        <v>1325</v>
      </c>
      <c r="CC228" s="916">
        <v>0</v>
      </c>
      <c r="CD228" s="917">
        <v>0</v>
      </c>
      <c r="CE228" s="917"/>
      <c r="CF228" s="917"/>
      <c r="CG228" s="917">
        <v>0</v>
      </c>
      <c r="CH228" s="917">
        <v>0.75</v>
      </c>
      <c r="CI228" s="921">
        <v>0</v>
      </c>
      <c r="CJ228" s="911" t="s">
        <v>1325</v>
      </c>
      <c r="CK228" s="911" t="s">
        <v>1325</v>
      </c>
      <c r="CL228" s="911" t="s">
        <v>1325</v>
      </c>
      <c r="CM228" s="911" t="s">
        <v>1325</v>
      </c>
      <c r="CN228" s="911" t="s">
        <v>1325</v>
      </c>
      <c r="CO228" s="911">
        <v>30</v>
      </c>
      <c r="CP228" s="911" t="s">
        <v>1325</v>
      </c>
      <c r="CQ228" s="926">
        <v>3.8344689404648489</v>
      </c>
      <c r="CR228" s="926">
        <v>1.2903383029706565</v>
      </c>
      <c r="CS228" s="926"/>
      <c r="CT228" s="926"/>
      <c r="CU228" s="926">
        <v>0.40166560283595537</v>
      </c>
      <c r="CV228" s="926">
        <v>0.57326810773658299</v>
      </c>
      <c r="CW228" s="926">
        <v>1.7729162010263737</v>
      </c>
      <c r="CX228" s="922" t="s">
        <v>878</v>
      </c>
      <c r="CY228" s="923" t="s">
        <v>1471</v>
      </c>
      <c r="CZ228" s="1011" t="s">
        <v>1471</v>
      </c>
      <c r="DA228" s="1011" t="s">
        <v>1471</v>
      </c>
      <c r="DB228" s="922" t="s">
        <v>878</v>
      </c>
      <c r="DC228" s="923" t="s">
        <v>1471</v>
      </c>
      <c r="DD228" s="1016" t="s">
        <v>1471</v>
      </c>
      <c r="DE228" s="1016" t="s">
        <v>1471</v>
      </c>
      <c r="DF228" s="922" t="s">
        <v>878</v>
      </c>
      <c r="DG228" s="923" t="s">
        <v>1471</v>
      </c>
      <c r="DH228" s="922" t="s">
        <v>878</v>
      </c>
      <c r="DI228" s="924" t="s">
        <v>1471</v>
      </c>
    </row>
    <row r="229" spans="1:113">
      <c r="A229" s="952" t="s">
        <v>241</v>
      </c>
      <c r="B229" s="910" t="s">
        <v>554</v>
      </c>
      <c r="C229" s="910"/>
      <c r="D229" s="911">
        <v>20</v>
      </c>
      <c r="E229" s="911" t="s">
        <v>1325</v>
      </c>
      <c r="F229" s="911">
        <v>13</v>
      </c>
      <c r="G229" s="911" t="s">
        <v>1325</v>
      </c>
      <c r="H229" s="911">
        <v>53</v>
      </c>
      <c r="I229" s="911">
        <v>485</v>
      </c>
      <c r="J229" s="911">
        <v>65</v>
      </c>
      <c r="K229" s="926">
        <v>2.1044834569580706</v>
      </c>
      <c r="L229" s="926">
        <v>0.44392570864987513</v>
      </c>
      <c r="M229" s="926">
        <v>1.4125296500892717</v>
      </c>
      <c r="N229" s="926">
        <v>0.69140478833827579</v>
      </c>
      <c r="O229" s="912">
        <v>0.85935156475655583</v>
      </c>
      <c r="P229" s="927">
        <v>1.0301756073759094</v>
      </c>
      <c r="Q229" s="912">
        <v>1.4075374323569179</v>
      </c>
      <c r="R229" s="911" t="s">
        <v>1325</v>
      </c>
      <c r="S229" s="911" t="s">
        <v>1325</v>
      </c>
      <c r="T229" s="911" t="s">
        <v>1325</v>
      </c>
      <c r="U229" s="911" t="s">
        <v>1325</v>
      </c>
      <c r="V229" s="911" t="s">
        <v>1325</v>
      </c>
      <c r="W229" s="914">
        <v>29</v>
      </c>
      <c r="X229" s="911" t="s">
        <v>1325</v>
      </c>
      <c r="Y229" s="916">
        <v>3.41</v>
      </c>
      <c r="Z229" s="917">
        <v>0</v>
      </c>
      <c r="AA229" s="917">
        <v>1.76</v>
      </c>
      <c r="AB229" s="917">
        <v>0</v>
      </c>
      <c r="AC229" s="917">
        <v>1.08</v>
      </c>
      <c r="AD229" s="917">
        <v>0.92</v>
      </c>
      <c r="AE229" s="918">
        <v>1.38</v>
      </c>
      <c r="AF229" s="911" t="s">
        <v>1325</v>
      </c>
      <c r="AG229" s="911" t="s">
        <v>1325</v>
      </c>
      <c r="AH229" s="911" t="s">
        <v>1325</v>
      </c>
      <c r="AI229" s="911" t="s">
        <v>1325</v>
      </c>
      <c r="AJ229" s="911" t="s">
        <v>1325</v>
      </c>
      <c r="AK229" s="914">
        <v>92</v>
      </c>
      <c r="AL229" s="920">
        <v>15</v>
      </c>
      <c r="AM229" s="916">
        <v>0.57999999999999996</v>
      </c>
      <c r="AN229" s="917">
        <v>1.04</v>
      </c>
      <c r="AO229" s="917">
        <v>1.21</v>
      </c>
      <c r="AP229" s="917">
        <v>0</v>
      </c>
      <c r="AQ229" s="917">
        <v>0.5</v>
      </c>
      <c r="AR229" s="917">
        <v>1.21</v>
      </c>
      <c r="AS229" s="918">
        <v>1.88</v>
      </c>
      <c r="AT229" s="911" t="s">
        <v>1325</v>
      </c>
      <c r="AU229" s="911" t="s">
        <v>1325</v>
      </c>
      <c r="AV229" s="911" t="s">
        <v>1325</v>
      </c>
      <c r="AW229" s="911" t="s">
        <v>1325</v>
      </c>
      <c r="AX229" s="911" t="s">
        <v>1325</v>
      </c>
      <c r="AY229" s="914">
        <v>12</v>
      </c>
      <c r="AZ229" s="911" t="s">
        <v>1325</v>
      </c>
      <c r="BA229" s="916">
        <v>0</v>
      </c>
      <c r="BB229" s="917">
        <v>0</v>
      </c>
      <c r="BC229" s="917">
        <v>4.87</v>
      </c>
      <c r="BD229" s="917">
        <v>0</v>
      </c>
      <c r="BE229" s="917">
        <v>0.6</v>
      </c>
      <c r="BF229" s="917">
        <v>0.94</v>
      </c>
      <c r="BG229" s="921">
        <v>1.72</v>
      </c>
      <c r="BH229" s="911" t="s">
        <v>1325</v>
      </c>
      <c r="BI229" s="911" t="s">
        <v>1325</v>
      </c>
      <c r="BJ229" s="911" t="s">
        <v>1325</v>
      </c>
      <c r="BK229" s="911" t="s">
        <v>1325</v>
      </c>
      <c r="BL229" s="911" t="s">
        <v>1325</v>
      </c>
      <c r="BM229" s="911">
        <v>109</v>
      </c>
      <c r="BN229" s="911">
        <v>13</v>
      </c>
      <c r="BO229" s="926">
        <v>1.5263752851462862</v>
      </c>
      <c r="BP229" s="926">
        <v>0.43265140772488492</v>
      </c>
      <c r="BQ229" s="926">
        <v>0.50887985843278871</v>
      </c>
      <c r="BR229" s="926">
        <v>3.4619926132066583</v>
      </c>
      <c r="BS229" s="926">
        <v>0.68468614744290368</v>
      </c>
      <c r="BT229" s="926">
        <v>1.3088557583070737</v>
      </c>
      <c r="BU229" s="926">
        <v>1.3695335745640356</v>
      </c>
      <c r="BV229" s="911" t="s">
        <v>1325</v>
      </c>
      <c r="BW229" s="911" t="s">
        <v>1325</v>
      </c>
      <c r="BX229" s="911" t="s">
        <v>1325</v>
      </c>
      <c r="BY229" s="911" t="s">
        <v>1325</v>
      </c>
      <c r="BZ229" s="911" t="s">
        <v>1325</v>
      </c>
      <c r="CA229" s="914">
        <v>16</v>
      </c>
      <c r="CB229" s="911" t="s">
        <v>1325</v>
      </c>
      <c r="CC229" s="916">
        <v>6.81</v>
      </c>
      <c r="CD229" s="917">
        <v>2</v>
      </c>
      <c r="CE229" s="917">
        <v>2.27</v>
      </c>
      <c r="CF229" s="917">
        <v>0</v>
      </c>
      <c r="CG229" s="917">
        <v>0.62</v>
      </c>
      <c r="CH229" s="917">
        <v>0.46</v>
      </c>
      <c r="CI229" s="921">
        <v>2.31</v>
      </c>
      <c r="CJ229" s="911" t="s">
        <v>1325</v>
      </c>
      <c r="CK229" s="911" t="s">
        <v>1325</v>
      </c>
      <c r="CL229" s="911" t="s">
        <v>1325</v>
      </c>
      <c r="CM229" s="911" t="s">
        <v>1325</v>
      </c>
      <c r="CN229" s="911">
        <v>21</v>
      </c>
      <c r="CO229" s="911">
        <v>155</v>
      </c>
      <c r="CP229" s="911">
        <v>14</v>
      </c>
      <c r="CQ229" s="926">
        <v>2.9377413060781108</v>
      </c>
      <c r="CR229" s="926">
        <v>0.26850615461443456</v>
      </c>
      <c r="CS229" s="926">
        <v>1.6846579426550135</v>
      </c>
      <c r="CT229" s="926">
        <v>0</v>
      </c>
      <c r="CU229" s="926">
        <v>1.0973394119651998</v>
      </c>
      <c r="CV229" s="926">
        <v>0.97986146467152202</v>
      </c>
      <c r="CW229" s="926">
        <v>0.89803558238447667</v>
      </c>
      <c r="CX229" s="922" t="s">
        <v>792</v>
      </c>
      <c r="CY229" s="931" t="s">
        <v>2657</v>
      </c>
      <c r="CZ229" s="1011" t="s">
        <v>878</v>
      </c>
      <c r="DA229" s="1012" t="s">
        <v>792</v>
      </c>
      <c r="DB229" s="922" t="s">
        <v>878</v>
      </c>
      <c r="DC229" s="923" t="s">
        <v>1471</v>
      </c>
      <c r="DD229" s="1016" t="s">
        <v>1471</v>
      </c>
      <c r="DE229" s="1016" t="s">
        <v>1471</v>
      </c>
      <c r="DF229" s="922" t="s">
        <v>878</v>
      </c>
      <c r="DG229" s="923" t="s">
        <v>1471</v>
      </c>
      <c r="DH229" s="922" t="s">
        <v>878</v>
      </c>
      <c r="DI229" s="924" t="s">
        <v>1471</v>
      </c>
    </row>
    <row r="230" spans="1:113">
      <c r="A230" s="952" t="s">
        <v>175</v>
      </c>
      <c r="B230" s="910" t="s">
        <v>821</v>
      </c>
      <c r="C230" s="910"/>
      <c r="D230" s="911">
        <v>10</v>
      </c>
      <c r="E230" s="911">
        <v>11</v>
      </c>
      <c r="F230" s="911" t="s">
        <v>1325</v>
      </c>
      <c r="G230" s="911" t="s">
        <v>1325</v>
      </c>
      <c r="H230" s="911">
        <v>68</v>
      </c>
      <c r="I230" s="911">
        <v>402</v>
      </c>
      <c r="J230" s="911">
        <v>40</v>
      </c>
      <c r="K230" s="926">
        <v>1.3899573012513513</v>
      </c>
      <c r="L230" s="926">
        <v>1.3855766230346247</v>
      </c>
      <c r="M230" s="926">
        <v>1.7452554840127579</v>
      </c>
      <c r="N230" s="926">
        <v>0</v>
      </c>
      <c r="O230" s="912">
        <v>1.2704227092769369</v>
      </c>
      <c r="P230" s="927">
        <v>0.70300920097195296</v>
      </c>
      <c r="Q230" s="912">
        <v>0.8873687237988227</v>
      </c>
      <c r="R230" s="911" t="s">
        <v>1325</v>
      </c>
      <c r="S230" s="911" t="s">
        <v>1325</v>
      </c>
      <c r="T230" s="911" t="s">
        <v>1325</v>
      </c>
      <c r="U230" s="911" t="s">
        <v>1325</v>
      </c>
      <c r="V230" s="911" t="s">
        <v>1325</v>
      </c>
      <c r="W230" s="914">
        <v>28</v>
      </c>
      <c r="X230" s="911" t="s">
        <v>1325</v>
      </c>
      <c r="Y230" s="916">
        <v>1.62</v>
      </c>
      <c r="Z230" s="917">
        <v>0</v>
      </c>
      <c r="AA230" s="917">
        <v>6.01</v>
      </c>
      <c r="AB230" s="917">
        <v>0</v>
      </c>
      <c r="AC230" s="917">
        <v>1.63</v>
      </c>
      <c r="AD230" s="917">
        <v>0.48</v>
      </c>
      <c r="AE230" s="918">
        <v>0.77</v>
      </c>
      <c r="AF230" s="911" t="s">
        <v>1325</v>
      </c>
      <c r="AG230" s="911" t="s">
        <v>1325</v>
      </c>
      <c r="AH230" s="911" t="s">
        <v>1325</v>
      </c>
      <c r="AI230" s="911" t="s">
        <v>1325</v>
      </c>
      <c r="AJ230" s="914">
        <v>19</v>
      </c>
      <c r="AK230" s="914">
        <v>72</v>
      </c>
      <c r="AL230" s="911" t="s">
        <v>1325</v>
      </c>
      <c r="AM230" s="916">
        <v>0.66</v>
      </c>
      <c r="AN230" s="917">
        <v>2.63</v>
      </c>
      <c r="AO230" s="917">
        <v>0</v>
      </c>
      <c r="AP230" s="917">
        <v>0</v>
      </c>
      <c r="AQ230" s="917">
        <v>1.93</v>
      </c>
      <c r="AR230" s="917">
        <v>0.53</v>
      </c>
      <c r="AS230" s="918">
        <v>0.85</v>
      </c>
      <c r="AT230" s="911" t="s">
        <v>1325</v>
      </c>
      <c r="AU230" s="911" t="s">
        <v>1325</v>
      </c>
      <c r="AV230" s="911" t="s">
        <v>1325</v>
      </c>
      <c r="AW230" s="911" t="s">
        <v>1325</v>
      </c>
      <c r="AX230" s="911" t="s">
        <v>1325</v>
      </c>
      <c r="AY230" s="914">
        <v>10</v>
      </c>
      <c r="AZ230" s="911" t="s">
        <v>1325</v>
      </c>
      <c r="BA230" s="916">
        <v>0</v>
      </c>
      <c r="BB230" s="917">
        <v>0</v>
      </c>
      <c r="BC230" s="917">
        <v>0</v>
      </c>
      <c r="BD230" s="917">
        <v>0</v>
      </c>
      <c r="BE230" s="917">
        <v>2.27</v>
      </c>
      <c r="BF230" s="917">
        <v>1.19</v>
      </c>
      <c r="BG230" s="921">
        <v>0</v>
      </c>
      <c r="BH230" s="911" t="s">
        <v>1325</v>
      </c>
      <c r="BI230" s="911" t="s">
        <v>1325</v>
      </c>
      <c r="BJ230" s="911" t="s">
        <v>1325</v>
      </c>
      <c r="BK230" s="911" t="s">
        <v>1325</v>
      </c>
      <c r="BL230" s="911" t="s">
        <v>1325</v>
      </c>
      <c r="BM230" s="911">
        <v>72</v>
      </c>
      <c r="BN230" s="911" t="s">
        <v>1325</v>
      </c>
      <c r="BO230" s="926">
        <v>2.5232706533979643</v>
      </c>
      <c r="BP230" s="926">
        <v>0</v>
      </c>
      <c r="BQ230" s="926">
        <v>0</v>
      </c>
      <c r="BR230" s="926">
        <v>0</v>
      </c>
      <c r="BS230" s="926">
        <v>0.26670737083326207</v>
      </c>
      <c r="BT230" s="926">
        <v>2.6985804366936454</v>
      </c>
      <c r="BU230" s="926">
        <v>1.6675916303397649</v>
      </c>
      <c r="BV230" s="911" t="s">
        <v>1325</v>
      </c>
      <c r="BW230" s="911" t="s">
        <v>1325</v>
      </c>
      <c r="BX230" s="911" t="s">
        <v>1325</v>
      </c>
      <c r="BY230" s="911" t="s">
        <v>1325</v>
      </c>
      <c r="BZ230" s="911" t="s">
        <v>1325</v>
      </c>
      <c r="CA230" s="914">
        <v>13</v>
      </c>
      <c r="CB230" s="911" t="s">
        <v>1325</v>
      </c>
      <c r="CC230" s="916">
        <v>2.3199999999999998</v>
      </c>
      <c r="CD230" s="917">
        <v>5.27</v>
      </c>
      <c r="CE230" s="917">
        <v>3.93</v>
      </c>
      <c r="CF230" s="917">
        <v>0</v>
      </c>
      <c r="CG230" s="917">
        <v>0.84</v>
      </c>
      <c r="CH230" s="917">
        <v>0.26</v>
      </c>
      <c r="CI230" s="921">
        <v>1.1100000000000001</v>
      </c>
      <c r="CJ230" s="911" t="s">
        <v>1325</v>
      </c>
      <c r="CK230" s="911" t="s">
        <v>1325</v>
      </c>
      <c r="CL230" s="911" t="s">
        <v>1325</v>
      </c>
      <c r="CM230" s="911" t="s">
        <v>1325</v>
      </c>
      <c r="CN230" s="911">
        <v>25</v>
      </c>
      <c r="CO230" s="911">
        <v>163</v>
      </c>
      <c r="CP230" s="911">
        <v>10</v>
      </c>
      <c r="CQ230" s="926">
        <v>0.71274230516433768</v>
      </c>
      <c r="CR230" s="926">
        <v>0.94906188237316103</v>
      </c>
      <c r="CS230" s="926">
        <v>2.9759613410643886</v>
      </c>
      <c r="CT230" s="926">
        <v>0</v>
      </c>
      <c r="CU230" s="926">
        <v>1.1904962179886662</v>
      </c>
      <c r="CV230" s="926">
        <v>0.77636795911585099</v>
      </c>
      <c r="CW230" s="926">
        <v>0.56196386328237635</v>
      </c>
      <c r="CX230" s="922" t="s">
        <v>878</v>
      </c>
      <c r="CY230" s="923" t="s">
        <v>1471</v>
      </c>
      <c r="CZ230" s="1011" t="s">
        <v>1471</v>
      </c>
      <c r="DA230" s="1011" t="s">
        <v>1471</v>
      </c>
      <c r="DB230" s="922" t="s">
        <v>878</v>
      </c>
      <c r="DC230" s="923" t="s">
        <v>1471</v>
      </c>
      <c r="DD230" s="1016" t="s">
        <v>1471</v>
      </c>
      <c r="DE230" s="1016" t="s">
        <v>1471</v>
      </c>
      <c r="DF230" s="922" t="s">
        <v>878</v>
      </c>
      <c r="DG230" s="923" t="s">
        <v>1471</v>
      </c>
      <c r="DH230" s="922" t="s">
        <v>878</v>
      </c>
      <c r="DI230" s="924" t="s">
        <v>1471</v>
      </c>
    </row>
    <row r="231" spans="1:113">
      <c r="A231" s="952" t="s">
        <v>401</v>
      </c>
      <c r="B231" s="910" t="s">
        <v>635</v>
      </c>
      <c r="C231" s="910"/>
      <c r="D231" s="911" t="s">
        <v>1325</v>
      </c>
      <c r="E231" s="911" t="s">
        <v>1325</v>
      </c>
      <c r="F231" s="911" t="s">
        <v>1325</v>
      </c>
      <c r="G231" s="911" t="s">
        <v>1325</v>
      </c>
      <c r="H231" s="911" t="s">
        <v>1325</v>
      </c>
      <c r="I231" s="911">
        <v>45</v>
      </c>
      <c r="J231" s="911" t="s">
        <v>1325</v>
      </c>
      <c r="K231" s="926"/>
      <c r="L231" s="926"/>
      <c r="M231" s="926"/>
      <c r="N231" s="926"/>
      <c r="O231" s="912">
        <v>0.90148835002064109</v>
      </c>
      <c r="P231" s="927">
        <v>1.4099707918643247</v>
      </c>
      <c r="Q231" s="912"/>
      <c r="R231" s="911" t="s">
        <v>1325</v>
      </c>
      <c r="S231" s="911" t="s">
        <v>1325</v>
      </c>
      <c r="T231" s="911" t="s">
        <v>1325</v>
      </c>
      <c r="U231" s="911" t="s">
        <v>1325</v>
      </c>
      <c r="V231" s="911" t="s">
        <v>1325</v>
      </c>
      <c r="W231" s="911" t="s">
        <v>1325</v>
      </c>
      <c r="X231" s="911" t="s">
        <v>1325</v>
      </c>
      <c r="Y231" s="916"/>
      <c r="Z231" s="917"/>
      <c r="AA231" s="917"/>
      <c r="AB231" s="917"/>
      <c r="AC231" s="917">
        <v>0</v>
      </c>
      <c r="AD231" s="917">
        <v>1.0900000000000001</v>
      </c>
      <c r="AE231" s="918"/>
      <c r="AF231" s="911" t="s">
        <v>1325</v>
      </c>
      <c r="AG231" s="911" t="s">
        <v>1325</v>
      </c>
      <c r="AH231" s="911" t="s">
        <v>1325</v>
      </c>
      <c r="AI231" s="911" t="s">
        <v>1325</v>
      </c>
      <c r="AJ231" s="911" t="s">
        <v>1325</v>
      </c>
      <c r="AK231" s="911" t="s">
        <v>1325</v>
      </c>
      <c r="AL231" s="911" t="s">
        <v>1325</v>
      </c>
      <c r="AM231" s="916"/>
      <c r="AN231" s="917"/>
      <c r="AO231" s="917"/>
      <c r="AP231" s="917"/>
      <c r="AQ231" s="917">
        <v>0</v>
      </c>
      <c r="AR231" s="917">
        <v>0.44</v>
      </c>
      <c r="AS231" s="918"/>
      <c r="AT231" s="911" t="s">
        <v>1325</v>
      </c>
      <c r="AU231" s="911" t="s">
        <v>1325</v>
      </c>
      <c r="AV231" s="911" t="s">
        <v>1325</v>
      </c>
      <c r="AW231" s="911" t="s">
        <v>1325</v>
      </c>
      <c r="AX231" s="911" t="s">
        <v>1325</v>
      </c>
      <c r="AY231" s="911" t="s">
        <v>1325</v>
      </c>
      <c r="AZ231" s="911" t="s">
        <v>1325</v>
      </c>
      <c r="BA231" s="916"/>
      <c r="BB231" s="917"/>
      <c r="BC231" s="917"/>
      <c r="BD231" s="917"/>
      <c r="BE231" s="917">
        <v>0</v>
      </c>
      <c r="BF231" s="917">
        <v>0.44</v>
      </c>
      <c r="BG231" s="921"/>
      <c r="BH231" s="911" t="s">
        <v>1325</v>
      </c>
      <c r="BI231" s="911" t="s">
        <v>1325</v>
      </c>
      <c r="BJ231" s="911" t="s">
        <v>1325</v>
      </c>
      <c r="BK231" s="911" t="s">
        <v>1325</v>
      </c>
      <c r="BL231" s="911" t="s">
        <v>1325</v>
      </c>
      <c r="BM231" s="911">
        <v>11</v>
      </c>
      <c r="BN231" s="911" t="s">
        <v>1325</v>
      </c>
      <c r="BO231" s="926"/>
      <c r="BP231" s="926"/>
      <c r="BQ231" s="926"/>
      <c r="BR231" s="926"/>
      <c r="BS231" s="926">
        <v>0</v>
      </c>
      <c r="BT231" s="927">
        <v>1.6431825111102587</v>
      </c>
      <c r="BU231" s="926"/>
      <c r="BV231" s="911" t="s">
        <v>1325</v>
      </c>
      <c r="BW231" s="911" t="s">
        <v>1325</v>
      </c>
      <c r="BX231" s="911" t="s">
        <v>1325</v>
      </c>
      <c r="BY231" s="911" t="s">
        <v>1325</v>
      </c>
      <c r="BZ231" s="911" t="s">
        <v>1325</v>
      </c>
      <c r="CA231" s="911" t="s">
        <v>1325</v>
      </c>
      <c r="CB231" s="911" t="s">
        <v>1325</v>
      </c>
      <c r="CC231" s="916"/>
      <c r="CD231" s="917"/>
      <c r="CE231" s="917"/>
      <c r="CF231" s="917"/>
      <c r="CG231" s="917">
        <v>0</v>
      </c>
      <c r="CH231" s="917">
        <v>2.09</v>
      </c>
      <c r="CI231" s="921"/>
      <c r="CJ231" s="911" t="s">
        <v>1325</v>
      </c>
      <c r="CK231" s="911" t="s">
        <v>1325</v>
      </c>
      <c r="CL231" s="911" t="s">
        <v>1325</v>
      </c>
      <c r="CM231" s="911" t="s">
        <v>1325</v>
      </c>
      <c r="CN231" s="911" t="s">
        <v>1325</v>
      </c>
      <c r="CO231" s="911">
        <v>18</v>
      </c>
      <c r="CP231" s="911" t="s">
        <v>1325</v>
      </c>
      <c r="CQ231" s="926"/>
      <c r="CR231" s="926"/>
      <c r="CS231" s="926"/>
      <c r="CT231" s="926"/>
      <c r="CU231" s="926">
        <v>1.3724589805040222</v>
      </c>
      <c r="CV231" s="926">
        <v>1.9657238202966796</v>
      </c>
      <c r="CW231" s="926"/>
      <c r="CX231" s="922" t="s">
        <v>878</v>
      </c>
      <c r="CY231" s="923" t="s">
        <v>1471</v>
      </c>
      <c r="CZ231" s="1011" t="s">
        <v>1471</v>
      </c>
      <c r="DA231" s="1011" t="s">
        <v>1471</v>
      </c>
      <c r="DB231" s="922" t="s">
        <v>878</v>
      </c>
      <c r="DC231" s="923" t="s">
        <v>1471</v>
      </c>
      <c r="DD231" s="1016" t="s">
        <v>1471</v>
      </c>
      <c r="DE231" s="1016" t="s">
        <v>1471</v>
      </c>
      <c r="DF231" s="922" t="s">
        <v>878</v>
      </c>
      <c r="DG231" s="923" t="s">
        <v>1471</v>
      </c>
      <c r="DH231" s="922" t="s">
        <v>878</v>
      </c>
      <c r="DI231" s="924" t="s">
        <v>1471</v>
      </c>
    </row>
    <row r="232" spans="1:113">
      <c r="A232" s="952" t="s">
        <v>250</v>
      </c>
      <c r="B232" s="910" t="s">
        <v>820</v>
      </c>
      <c r="C232" s="910"/>
      <c r="D232" s="911" t="s">
        <v>1325</v>
      </c>
      <c r="E232" s="911" t="s">
        <v>1325</v>
      </c>
      <c r="F232" s="911" t="s">
        <v>1325</v>
      </c>
      <c r="G232" s="911" t="s">
        <v>1325</v>
      </c>
      <c r="H232" s="911">
        <v>38</v>
      </c>
      <c r="I232" s="911">
        <v>308</v>
      </c>
      <c r="J232" s="911">
        <v>31</v>
      </c>
      <c r="K232" s="926">
        <v>0.70746640884894452</v>
      </c>
      <c r="L232" s="926">
        <v>0.98898378217115368</v>
      </c>
      <c r="M232" s="926">
        <v>1.3627448618538276</v>
      </c>
      <c r="N232" s="926">
        <v>0.65767424797739471</v>
      </c>
      <c r="O232" s="912">
        <v>1.1993202686120452</v>
      </c>
      <c r="P232" s="927">
        <v>0.83312995706738446</v>
      </c>
      <c r="Q232" s="912">
        <v>1.10038699308736</v>
      </c>
      <c r="R232" s="911" t="s">
        <v>1325</v>
      </c>
      <c r="S232" s="911" t="s">
        <v>1325</v>
      </c>
      <c r="T232" s="911" t="s">
        <v>1325</v>
      </c>
      <c r="U232" s="911" t="s">
        <v>1325</v>
      </c>
      <c r="V232" s="911" t="s">
        <v>1325</v>
      </c>
      <c r="W232" s="914">
        <v>20</v>
      </c>
      <c r="X232" s="911" t="s">
        <v>1325</v>
      </c>
      <c r="Y232" s="916">
        <v>0</v>
      </c>
      <c r="Z232" s="917">
        <v>4.8899999999999997</v>
      </c>
      <c r="AA232" s="917">
        <v>0</v>
      </c>
      <c r="AB232" s="917">
        <v>8.18</v>
      </c>
      <c r="AC232" s="917">
        <v>1.07</v>
      </c>
      <c r="AD232" s="917">
        <v>0.49</v>
      </c>
      <c r="AE232" s="918">
        <v>0.39</v>
      </c>
      <c r="AF232" s="911" t="s">
        <v>1325</v>
      </c>
      <c r="AG232" s="911" t="s">
        <v>1325</v>
      </c>
      <c r="AH232" s="911" t="s">
        <v>1325</v>
      </c>
      <c r="AI232" s="911" t="s">
        <v>1325</v>
      </c>
      <c r="AJ232" s="911" t="s">
        <v>1325</v>
      </c>
      <c r="AK232" s="914">
        <v>46</v>
      </c>
      <c r="AL232" s="911" t="s">
        <v>1325</v>
      </c>
      <c r="AM232" s="916">
        <v>0</v>
      </c>
      <c r="AN232" s="917">
        <v>1.19</v>
      </c>
      <c r="AO232" s="917">
        <v>2.2400000000000002</v>
      </c>
      <c r="AP232" s="917">
        <v>0</v>
      </c>
      <c r="AQ232" s="917">
        <v>0.83</v>
      </c>
      <c r="AR232" s="917">
        <v>0.96</v>
      </c>
      <c r="AS232" s="918">
        <v>1.01</v>
      </c>
      <c r="AT232" s="911" t="s">
        <v>1325</v>
      </c>
      <c r="AU232" s="911" t="s">
        <v>1325</v>
      </c>
      <c r="AV232" s="911" t="s">
        <v>1325</v>
      </c>
      <c r="AW232" s="911" t="s">
        <v>1325</v>
      </c>
      <c r="AX232" s="911" t="s">
        <v>1325</v>
      </c>
      <c r="AY232" s="911" t="s">
        <v>1325</v>
      </c>
      <c r="AZ232" s="911" t="s">
        <v>1325</v>
      </c>
      <c r="BA232" s="916">
        <v>0</v>
      </c>
      <c r="BB232" s="917">
        <v>0</v>
      </c>
      <c r="BC232" s="917">
        <v>0</v>
      </c>
      <c r="BD232" s="917">
        <v>0</v>
      </c>
      <c r="BE232" s="917">
        <v>2.29</v>
      </c>
      <c r="BF232" s="917">
        <v>1.18</v>
      </c>
      <c r="BG232" s="921">
        <v>0</v>
      </c>
      <c r="BH232" s="911" t="s">
        <v>1325</v>
      </c>
      <c r="BI232" s="911" t="s">
        <v>1325</v>
      </c>
      <c r="BJ232" s="911" t="s">
        <v>1325</v>
      </c>
      <c r="BK232" s="911" t="s">
        <v>1325</v>
      </c>
      <c r="BL232" s="911" t="s">
        <v>1325</v>
      </c>
      <c r="BM232" s="911">
        <v>67</v>
      </c>
      <c r="BN232" s="911" t="s">
        <v>1325</v>
      </c>
      <c r="BO232" s="926">
        <v>1.2708149147600514</v>
      </c>
      <c r="BP232" s="926">
        <v>0.87345971720731996</v>
      </c>
      <c r="BQ232" s="926">
        <v>0.78860002844328159</v>
      </c>
      <c r="BR232" s="926">
        <v>0</v>
      </c>
      <c r="BS232" s="926">
        <v>0.76992009575382214</v>
      </c>
      <c r="BT232" s="927">
        <v>1.1919602166886285</v>
      </c>
      <c r="BU232" s="926">
        <v>1.3497508196764156</v>
      </c>
      <c r="BV232" s="911" t="s">
        <v>1325</v>
      </c>
      <c r="BW232" s="911" t="s">
        <v>1325</v>
      </c>
      <c r="BX232" s="911" t="s">
        <v>1325</v>
      </c>
      <c r="BY232" s="911" t="s">
        <v>1325</v>
      </c>
      <c r="BZ232" s="911" t="s">
        <v>1325</v>
      </c>
      <c r="CA232" s="911" t="s">
        <v>1325</v>
      </c>
      <c r="CB232" s="911" t="s">
        <v>1325</v>
      </c>
      <c r="CC232" s="916">
        <v>0</v>
      </c>
      <c r="CD232" s="917">
        <v>0</v>
      </c>
      <c r="CE232" s="917">
        <v>16.36</v>
      </c>
      <c r="CF232" s="917">
        <v>0</v>
      </c>
      <c r="CG232" s="917">
        <v>0</v>
      </c>
      <c r="CH232" s="917">
        <v>0.94</v>
      </c>
      <c r="CI232" s="921">
        <v>0</v>
      </c>
      <c r="CJ232" s="911" t="s">
        <v>1325</v>
      </c>
      <c r="CK232" s="911" t="s">
        <v>1325</v>
      </c>
      <c r="CL232" s="911" t="s">
        <v>1325</v>
      </c>
      <c r="CM232" s="911" t="s">
        <v>1325</v>
      </c>
      <c r="CN232" s="911">
        <v>19</v>
      </c>
      <c r="CO232" s="911">
        <v>116</v>
      </c>
      <c r="CP232" s="911">
        <v>14</v>
      </c>
      <c r="CQ232" s="926">
        <v>0.56442794660881246</v>
      </c>
      <c r="CR232" s="926">
        <v>0.77884984495708409</v>
      </c>
      <c r="CS232" s="926">
        <v>1.8553714278933293</v>
      </c>
      <c r="CT232" s="926">
        <v>0</v>
      </c>
      <c r="CU232" s="926">
        <v>1.5365411423337541</v>
      </c>
      <c r="CV232" s="926">
        <v>0.67705624761516814</v>
      </c>
      <c r="CW232" s="926">
        <v>1.199913142383644</v>
      </c>
      <c r="CX232" s="922" t="s">
        <v>878</v>
      </c>
      <c r="CY232" s="923" t="s">
        <v>1471</v>
      </c>
      <c r="CZ232" s="1011" t="s">
        <v>1471</v>
      </c>
      <c r="DA232" s="1011" t="s">
        <v>1471</v>
      </c>
      <c r="DB232" s="922" t="s">
        <v>878</v>
      </c>
      <c r="DC232" s="923" t="s">
        <v>1471</v>
      </c>
      <c r="DD232" s="1016" t="s">
        <v>1471</v>
      </c>
      <c r="DE232" s="1016" t="s">
        <v>1471</v>
      </c>
      <c r="DF232" s="922" t="s">
        <v>878</v>
      </c>
      <c r="DG232" s="923" t="s">
        <v>1471</v>
      </c>
      <c r="DH232" s="922" t="s">
        <v>878</v>
      </c>
      <c r="DI232" s="924" t="s">
        <v>1471</v>
      </c>
    </row>
    <row r="233" spans="1:113">
      <c r="A233" s="952" t="s">
        <v>307</v>
      </c>
      <c r="B233" s="910" t="s">
        <v>577</v>
      </c>
      <c r="C233" s="910"/>
      <c r="D233" s="911" t="s">
        <v>1325</v>
      </c>
      <c r="E233" s="911" t="s">
        <v>1325</v>
      </c>
      <c r="F233" s="911" t="s">
        <v>1325</v>
      </c>
      <c r="G233" s="911" t="s">
        <v>1325</v>
      </c>
      <c r="H233" s="911">
        <v>14</v>
      </c>
      <c r="I233" s="911">
        <v>240</v>
      </c>
      <c r="J233" s="911" t="s">
        <v>1325</v>
      </c>
      <c r="K233" s="926">
        <v>0.72544688913053557</v>
      </c>
      <c r="L233" s="926">
        <v>0</v>
      </c>
      <c r="M233" s="926">
        <v>0.71930784169168682</v>
      </c>
      <c r="N233" s="926"/>
      <c r="O233" s="912">
        <v>0.9926474477776206</v>
      </c>
      <c r="P233" s="927">
        <v>0.60926358112802992</v>
      </c>
      <c r="Q233" s="912"/>
      <c r="R233" s="911" t="s">
        <v>1325</v>
      </c>
      <c r="S233" s="911" t="s">
        <v>1325</v>
      </c>
      <c r="T233" s="911" t="s">
        <v>1325</v>
      </c>
      <c r="U233" s="911" t="s">
        <v>1325</v>
      </c>
      <c r="V233" s="911" t="s">
        <v>1325</v>
      </c>
      <c r="W233" s="914">
        <v>20</v>
      </c>
      <c r="X233" s="911" t="s">
        <v>1325</v>
      </c>
      <c r="Y233" s="916">
        <v>0</v>
      </c>
      <c r="Z233" s="917">
        <v>0</v>
      </c>
      <c r="AA233" s="917">
        <v>0</v>
      </c>
      <c r="AB233" s="917"/>
      <c r="AC233" s="917">
        <v>1.47</v>
      </c>
      <c r="AD233" s="917">
        <v>1.84</v>
      </c>
      <c r="AE233" s="918"/>
      <c r="AF233" s="911" t="s">
        <v>1325</v>
      </c>
      <c r="AG233" s="911" t="s">
        <v>1325</v>
      </c>
      <c r="AH233" s="911" t="s">
        <v>1325</v>
      </c>
      <c r="AI233" s="911" t="s">
        <v>1325</v>
      </c>
      <c r="AJ233" s="911" t="s">
        <v>1325</v>
      </c>
      <c r="AK233" s="914">
        <v>25</v>
      </c>
      <c r="AL233" s="911" t="s">
        <v>1325</v>
      </c>
      <c r="AM233" s="916">
        <v>0</v>
      </c>
      <c r="AN233" s="917">
        <v>0</v>
      </c>
      <c r="AO233" s="917">
        <v>0</v>
      </c>
      <c r="AP233" s="917"/>
      <c r="AQ233" s="917">
        <v>0</v>
      </c>
      <c r="AR233" s="917">
        <v>0.72</v>
      </c>
      <c r="AS233" s="918"/>
      <c r="AT233" s="911" t="s">
        <v>1325</v>
      </c>
      <c r="AU233" s="911" t="s">
        <v>1325</v>
      </c>
      <c r="AV233" s="911" t="s">
        <v>1325</v>
      </c>
      <c r="AW233" s="911" t="s">
        <v>1325</v>
      </c>
      <c r="AX233" s="911" t="s">
        <v>1325</v>
      </c>
      <c r="AY233" s="914">
        <v>14</v>
      </c>
      <c r="AZ233" s="911" t="s">
        <v>1325</v>
      </c>
      <c r="BA233" s="916">
        <v>5.74</v>
      </c>
      <c r="BB233" s="917">
        <v>0</v>
      </c>
      <c r="BC233" s="917">
        <v>0</v>
      </c>
      <c r="BD233" s="917"/>
      <c r="BE233" s="917">
        <v>1.84</v>
      </c>
      <c r="BF233" s="917">
        <v>1.03</v>
      </c>
      <c r="BG233" s="921"/>
      <c r="BH233" s="911" t="s">
        <v>1325</v>
      </c>
      <c r="BI233" s="911" t="s">
        <v>1325</v>
      </c>
      <c r="BJ233" s="911" t="s">
        <v>1325</v>
      </c>
      <c r="BK233" s="911" t="s">
        <v>1325</v>
      </c>
      <c r="BL233" s="911" t="s">
        <v>1325</v>
      </c>
      <c r="BM233" s="911">
        <v>62</v>
      </c>
      <c r="BN233" s="911" t="s">
        <v>1325</v>
      </c>
      <c r="BO233" s="926">
        <v>0.97101107283837429</v>
      </c>
      <c r="BP233" s="926">
        <v>0</v>
      </c>
      <c r="BQ233" s="926">
        <v>0.97013684432452219</v>
      </c>
      <c r="BR233" s="926"/>
      <c r="BS233" s="926">
        <v>0.81992898306843853</v>
      </c>
      <c r="BT233" s="927">
        <v>0.64801308847208217</v>
      </c>
      <c r="BU233" s="926"/>
      <c r="BV233" s="911" t="s">
        <v>1325</v>
      </c>
      <c r="BW233" s="911" t="s">
        <v>1325</v>
      </c>
      <c r="BX233" s="911" t="s">
        <v>1325</v>
      </c>
      <c r="BY233" s="911" t="s">
        <v>1325</v>
      </c>
      <c r="BZ233" s="911" t="s">
        <v>1325</v>
      </c>
      <c r="CA233" s="914">
        <v>13</v>
      </c>
      <c r="CB233" s="911" t="s">
        <v>1325</v>
      </c>
      <c r="CC233" s="916">
        <v>0</v>
      </c>
      <c r="CD233" s="917">
        <v>0</v>
      </c>
      <c r="CE233" s="917">
        <v>9.35</v>
      </c>
      <c r="CF233" s="917"/>
      <c r="CG233" s="917">
        <v>0</v>
      </c>
      <c r="CH233" s="917">
        <v>1.65</v>
      </c>
      <c r="CI233" s="921"/>
      <c r="CJ233" s="911" t="s">
        <v>1325</v>
      </c>
      <c r="CK233" s="911" t="s">
        <v>1325</v>
      </c>
      <c r="CL233" s="911" t="s">
        <v>1325</v>
      </c>
      <c r="CM233" s="911" t="s">
        <v>1325</v>
      </c>
      <c r="CN233" s="911" t="s">
        <v>1325</v>
      </c>
      <c r="CO233" s="911">
        <v>77</v>
      </c>
      <c r="CP233" s="911" t="s">
        <v>1325</v>
      </c>
      <c r="CQ233" s="926">
        <v>0.33025042415147027</v>
      </c>
      <c r="CR233" s="926">
        <v>0</v>
      </c>
      <c r="CS233" s="926">
        <v>0.6569905301695077</v>
      </c>
      <c r="CT233" s="926"/>
      <c r="CU233" s="926">
        <v>0.73729376586333395</v>
      </c>
      <c r="CV233" s="926">
        <v>0.4882825628694677</v>
      </c>
      <c r="CW233" s="926"/>
      <c r="CX233" s="922" t="s">
        <v>878</v>
      </c>
      <c r="CY233" s="923" t="s">
        <v>1471</v>
      </c>
      <c r="CZ233" s="1011" t="s">
        <v>1471</v>
      </c>
      <c r="DA233" s="1011" t="s">
        <v>1471</v>
      </c>
      <c r="DB233" s="922" t="s">
        <v>878</v>
      </c>
      <c r="DC233" s="923" t="s">
        <v>1471</v>
      </c>
      <c r="DD233" s="1016" t="s">
        <v>1471</v>
      </c>
      <c r="DE233" s="1016" t="s">
        <v>1471</v>
      </c>
      <c r="DF233" s="922" t="s">
        <v>878</v>
      </c>
      <c r="DG233" s="923" t="s">
        <v>1471</v>
      </c>
      <c r="DH233" s="922" t="s">
        <v>878</v>
      </c>
      <c r="DI233" s="924" t="s">
        <v>1471</v>
      </c>
    </row>
    <row r="234" spans="1:113">
      <c r="A234" s="952" t="s">
        <v>331</v>
      </c>
      <c r="B234" s="910" t="s">
        <v>742</v>
      </c>
      <c r="C234" s="910"/>
      <c r="D234" s="911" t="s">
        <v>1325</v>
      </c>
      <c r="E234" s="911" t="s">
        <v>1325</v>
      </c>
      <c r="F234" s="911" t="s">
        <v>1325</v>
      </c>
      <c r="G234" s="911" t="s">
        <v>1325</v>
      </c>
      <c r="H234" s="911" t="s">
        <v>1325</v>
      </c>
      <c r="I234" s="911">
        <v>215</v>
      </c>
      <c r="J234" s="911" t="s">
        <v>1325</v>
      </c>
      <c r="K234" s="926">
        <v>0.77472210666044339</v>
      </c>
      <c r="L234" s="926"/>
      <c r="M234" s="926"/>
      <c r="N234" s="926"/>
      <c r="O234" s="912">
        <v>0.86268428753261328</v>
      </c>
      <c r="P234" s="927">
        <v>0.75036202365784399</v>
      </c>
      <c r="Q234" s="912"/>
      <c r="R234" s="911" t="s">
        <v>1325</v>
      </c>
      <c r="S234" s="911" t="s">
        <v>1325</v>
      </c>
      <c r="T234" s="911" t="s">
        <v>1325</v>
      </c>
      <c r="U234" s="911" t="s">
        <v>1325</v>
      </c>
      <c r="V234" s="911" t="s">
        <v>1325</v>
      </c>
      <c r="W234" s="914">
        <v>11</v>
      </c>
      <c r="X234" s="911" t="s">
        <v>1325</v>
      </c>
      <c r="Y234" s="916">
        <v>0</v>
      </c>
      <c r="Z234" s="917"/>
      <c r="AA234" s="917"/>
      <c r="AB234" s="917"/>
      <c r="AC234" s="917">
        <v>0</v>
      </c>
      <c r="AD234" s="917">
        <v>1.1399999999999999</v>
      </c>
      <c r="AE234" s="918"/>
      <c r="AF234" s="911" t="s">
        <v>1325</v>
      </c>
      <c r="AG234" s="911" t="s">
        <v>1325</v>
      </c>
      <c r="AH234" s="911" t="s">
        <v>1325</v>
      </c>
      <c r="AI234" s="911" t="s">
        <v>1325</v>
      </c>
      <c r="AJ234" s="911" t="s">
        <v>1325</v>
      </c>
      <c r="AK234" s="914">
        <v>27</v>
      </c>
      <c r="AL234" s="911" t="s">
        <v>1325</v>
      </c>
      <c r="AM234" s="916">
        <v>0</v>
      </c>
      <c r="AN234" s="917"/>
      <c r="AO234" s="917"/>
      <c r="AP234" s="917"/>
      <c r="AQ234" s="917">
        <v>0</v>
      </c>
      <c r="AR234" s="917">
        <v>0.51</v>
      </c>
      <c r="AS234" s="918"/>
      <c r="AT234" s="911" t="s">
        <v>1325</v>
      </c>
      <c r="AU234" s="911" t="s">
        <v>1325</v>
      </c>
      <c r="AV234" s="911" t="s">
        <v>1325</v>
      </c>
      <c r="AW234" s="911" t="s">
        <v>1325</v>
      </c>
      <c r="AX234" s="911" t="s">
        <v>1325</v>
      </c>
      <c r="AY234" s="911" t="s">
        <v>1325</v>
      </c>
      <c r="AZ234" s="911" t="s">
        <v>1325</v>
      </c>
      <c r="BA234" s="916">
        <v>0</v>
      </c>
      <c r="BB234" s="917"/>
      <c r="BC234" s="917"/>
      <c r="BD234" s="917"/>
      <c r="BE234" s="917">
        <v>0</v>
      </c>
      <c r="BF234" s="917">
        <v>1.54</v>
      </c>
      <c r="BG234" s="921"/>
      <c r="BH234" s="911" t="s">
        <v>1325</v>
      </c>
      <c r="BI234" s="911" t="s">
        <v>1325</v>
      </c>
      <c r="BJ234" s="911" t="s">
        <v>1325</v>
      </c>
      <c r="BK234" s="911" t="s">
        <v>1325</v>
      </c>
      <c r="BL234" s="911" t="s">
        <v>1325</v>
      </c>
      <c r="BM234" s="911">
        <v>44</v>
      </c>
      <c r="BN234" s="911" t="s">
        <v>1325</v>
      </c>
      <c r="BO234" s="926">
        <v>2.4076552838558065</v>
      </c>
      <c r="BP234" s="926"/>
      <c r="BQ234" s="926"/>
      <c r="BR234" s="926"/>
      <c r="BS234" s="926">
        <v>1.2855102189114442</v>
      </c>
      <c r="BT234" s="927">
        <v>0.44161204726271952</v>
      </c>
      <c r="BU234" s="926"/>
      <c r="BV234" s="911" t="s">
        <v>1325</v>
      </c>
      <c r="BW234" s="911" t="s">
        <v>1325</v>
      </c>
      <c r="BX234" s="911" t="s">
        <v>1325</v>
      </c>
      <c r="BY234" s="911" t="s">
        <v>1325</v>
      </c>
      <c r="BZ234" s="911" t="s">
        <v>1325</v>
      </c>
      <c r="CA234" s="911" t="s">
        <v>1325</v>
      </c>
      <c r="CB234" s="911" t="s">
        <v>1325</v>
      </c>
      <c r="CC234" s="916">
        <v>0</v>
      </c>
      <c r="CD234" s="917"/>
      <c r="CE234" s="917"/>
      <c r="CF234" s="917"/>
      <c r="CG234" s="917">
        <v>0</v>
      </c>
      <c r="CH234" s="917">
        <v>1.35</v>
      </c>
      <c r="CI234" s="921"/>
      <c r="CJ234" s="911" t="s">
        <v>1325</v>
      </c>
      <c r="CK234" s="911" t="s">
        <v>1325</v>
      </c>
      <c r="CL234" s="911" t="s">
        <v>1325</v>
      </c>
      <c r="CM234" s="911" t="s">
        <v>1325</v>
      </c>
      <c r="CN234" s="911" t="s">
        <v>1325</v>
      </c>
      <c r="CO234" s="911">
        <v>85</v>
      </c>
      <c r="CP234" s="911" t="s">
        <v>1325</v>
      </c>
      <c r="CQ234" s="926">
        <v>0</v>
      </c>
      <c r="CR234" s="926"/>
      <c r="CS234" s="926"/>
      <c r="CT234" s="926"/>
      <c r="CU234" s="926">
        <v>0.94901083232540839</v>
      </c>
      <c r="CV234" s="926">
        <v>0.99797184280970375</v>
      </c>
      <c r="CW234" s="926"/>
      <c r="CX234" s="922" t="s">
        <v>878</v>
      </c>
      <c r="CY234" s="923" t="s">
        <v>1471</v>
      </c>
      <c r="CZ234" s="1011" t="s">
        <v>1471</v>
      </c>
      <c r="DA234" s="1011" t="s">
        <v>1471</v>
      </c>
      <c r="DB234" s="922" t="s">
        <v>878</v>
      </c>
      <c r="DC234" s="923" t="s">
        <v>1471</v>
      </c>
      <c r="DD234" s="1016" t="s">
        <v>1471</v>
      </c>
      <c r="DE234" s="1016" t="s">
        <v>1471</v>
      </c>
      <c r="DF234" s="922" t="s">
        <v>878</v>
      </c>
      <c r="DG234" s="923" t="s">
        <v>1471</v>
      </c>
      <c r="DH234" s="922" t="s">
        <v>878</v>
      </c>
      <c r="DI234" s="924" t="s">
        <v>1471</v>
      </c>
    </row>
    <row r="235" spans="1:113">
      <c r="A235" s="952" t="s">
        <v>60</v>
      </c>
      <c r="B235" s="910" t="s">
        <v>512</v>
      </c>
      <c r="C235" s="910"/>
      <c r="D235" s="911" t="s">
        <v>1325</v>
      </c>
      <c r="E235" s="911" t="s">
        <v>1325</v>
      </c>
      <c r="F235" s="911" t="s">
        <v>1325</v>
      </c>
      <c r="G235" s="911" t="s">
        <v>1325</v>
      </c>
      <c r="H235" s="911" t="s">
        <v>1325</v>
      </c>
      <c r="I235" s="911" t="s">
        <v>1325</v>
      </c>
      <c r="J235" s="911" t="s">
        <v>1325</v>
      </c>
      <c r="K235" s="926"/>
      <c r="L235" s="926"/>
      <c r="M235" s="926"/>
      <c r="N235" s="926"/>
      <c r="O235" s="912"/>
      <c r="P235" s="927">
        <v>1.3896454438901245</v>
      </c>
      <c r="Q235" s="912"/>
      <c r="R235" s="911" t="s">
        <v>1325</v>
      </c>
      <c r="S235" s="911" t="s">
        <v>1325</v>
      </c>
      <c r="T235" s="911" t="s">
        <v>1325</v>
      </c>
      <c r="U235" s="911" t="s">
        <v>1325</v>
      </c>
      <c r="V235" s="911" t="s">
        <v>1325</v>
      </c>
      <c r="W235" s="911" t="s">
        <v>1325</v>
      </c>
      <c r="X235" s="911" t="s">
        <v>1325</v>
      </c>
      <c r="Y235" s="916"/>
      <c r="Z235" s="917"/>
      <c r="AA235" s="917"/>
      <c r="AB235" s="917"/>
      <c r="AC235" s="917"/>
      <c r="AD235" s="917">
        <v>0</v>
      </c>
      <c r="AE235" s="918"/>
      <c r="AF235" s="911" t="s">
        <v>1325</v>
      </c>
      <c r="AG235" s="911" t="s">
        <v>1325</v>
      </c>
      <c r="AH235" s="911" t="s">
        <v>1325</v>
      </c>
      <c r="AI235" s="911" t="s">
        <v>1325</v>
      </c>
      <c r="AJ235" s="911" t="s">
        <v>1325</v>
      </c>
      <c r="AK235" s="911" t="s">
        <v>1325</v>
      </c>
      <c r="AL235" s="911" t="s">
        <v>1325</v>
      </c>
      <c r="AM235" s="916"/>
      <c r="AN235" s="917"/>
      <c r="AO235" s="917"/>
      <c r="AP235" s="917"/>
      <c r="AQ235" s="917"/>
      <c r="AR235" s="917">
        <v>0</v>
      </c>
      <c r="AS235" s="918"/>
      <c r="AT235" s="911" t="s">
        <v>1325</v>
      </c>
      <c r="AU235" s="911" t="s">
        <v>1325</v>
      </c>
      <c r="AV235" s="911" t="s">
        <v>1325</v>
      </c>
      <c r="AW235" s="911" t="s">
        <v>1325</v>
      </c>
      <c r="AX235" s="911" t="s">
        <v>1325</v>
      </c>
      <c r="AY235" s="911" t="s">
        <v>1325</v>
      </c>
      <c r="AZ235" s="911" t="s">
        <v>1325</v>
      </c>
      <c r="BA235" s="916"/>
      <c r="BB235" s="917"/>
      <c r="BC235" s="917"/>
      <c r="BD235" s="917"/>
      <c r="BE235" s="917"/>
      <c r="BF235" s="917">
        <v>0</v>
      </c>
      <c r="BG235" s="921"/>
      <c r="BH235" s="911" t="s">
        <v>1325</v>
      </c>
      <c r="BI235" s="911" t="s">
        <v>1325</v>
      </c>
      <c r="BJ235" s="911" t="s">
        <v>1325</v>
      </c>
      <c r="BK235" s="911" t="s">
        <v>1325</v>
      </c>
      <c r="BL235" s="911" t="s">
        <v>1325</v>
      </c>
      <c r="BM235" s="911" t="s">
        <v>1325</v>
      </c>
      <c r="BN235" s="911" t="s">
        <v>1325</v>
      </c>
      <c r="BO235" s="926"/>
      <c r="BP235" s="926"/>
      <c r="BQ235" s="926"/>
      <c r="BR235" s="926"/>
      <c r="BS235" s="926"/>
      <c r="BT235" s="927">
        <v>0</v>
      </c>
      <c r="BU235" s="926"/>
      <c r="BV235" s="911" t="s">
        <v>1325</v>
      </c>
      <c r="BW235" s="911" t="s">
        <v>1325</v>
      </c>
      <c r="BX235" s="911" t="s">
        <v>1325</v>
      </c>
      <c r="BY235" s="911" t="s">
        <v>1325</v>
      </c>
      <c r="BZ235" s="911" t="s">
        <v>1325</v>
      </c>
      <c r="CA235" s="911" t="s">
        <v>1325</v>
      </c>
      <c r="CB235" s="911" t="s">
        <v>1325</v>
      </c>
      <c r="CC235" s="916"/>
      <c r="CD235" s="917"/>
      <c r="CE235" s="917"/>
      <c r="CF235" s="917"/>
      <c r="CG235" s="917"/>
      <c r="CH235" s="917">
        <v>0</v>
      </c>
      <c r="CI235" s="921"/>
      <c r="CJ235" s="911" t="s">
        <v>1325</v>
      </c>
      <c r="CK235" s="911" t="s">
        <v>1325</v>
      </c>
      <c r="CL235" s="911" t="s">
        <v>1325</v>
      </c>
      <c r="CM235" s="911" t="s">
        <v>1325</v>
      </c>
      <c r="CN235" s="911" t="s">
        <v>1325</v>
      </c>
      <c r="CO235" s="911" t="s">
        <v>1325</v>
      </c>
      <c r="CP235" s="911" t="s">
        <v>1325</v>
      </c>
      <c r="CQ235" s="926"/>
      <c r="CR235" s="926"/>
      <c r="CS235" s="926"/>
      <c r="CT235" s="926"/>
      <c r="CU235" s="926"/>
      <c r="CV235" s="927">
        <v>2.4657545660578588</v>
      </c>
      <c r="CW235" s="926"/>
      <c r="CX235" s="922" t="s">
        <v>878</v>
      </c>
      <c r="CY235" s="923" t="s">
        <v>1471</v>
      </c>
      <c r="CZ235" s="1011" t="s">
        <v>1471</v>
      </c>
      <c r="DA235" s="1011" t="s">
        <v>1471</v>
      </c>
      <c r="DB235" s="922" t="s">
        <v>878</v>
      </c>
      <c r="DC235" s="923" t="s">
        <v>1471</v>
      </c>
      <c r="DD235" s="1016" t="s">
        <v>1471</v>
      </c>
      <c r="DE235" s="1016" t="s">
        <v>1471</v>
      </c>
      <c r="DF235" s="922" t="s">
        <v>878</v>
      </c>
      <c r="DG235" s="923" t="s">
        <v>1471</v>
      </c>
      <c r="DH235" s="922" t="s">
        <v>878</v>
      </c>
      <c r="DI235" s="924" t="s">
        <v>1471</v>
      </c>
    </row>
    <row r="236" spans="1:113">
      <c r="A236" s="952" t="s">
        <v>243</v>
      </c>
      <c r="B236" s="910" t="s">
        <v>555</v>
      </c>
      <c r="C236" s="910"/>
      <c r="D236" s="911" t="s">
        <v>1325</v>
      </c>
      <c r="E236" s="911" t="s">
        <v>1325</v>
      </c>
      <c r="F236" s="911" t="s">
        <v>1325</v>
      </c>
      <c r="G236" s="911" t="s">
        <v>1325</v>
      </c>
      <c r="H236" s="911" t="s">
        <v>1325</v>
      </c>
      <c r="I236" s="911">
        <v>83</v>
      </c>
      <c r="J236" s="911" t="s">
        <v>1325</v>
      </c>
      <c r="K236" s="926"/>
      <c r="L236" s="926"/>
      <c r="M236" s="926"/>
      <c r="N236" s="926"/>
      <c r="O236" s="912">
        <v>0.94205493273936602</v>
      </c>
      <c r="P236" s="927">
        <v>0.92376847532886264</v>
      </c>
      <c r="Q236" s="912">
        <v>1.5675759353001155</v>
      </c>
      <c r="R236" s="911" t="s">
        <v>1325</v>
      </c>
      <c r="S236" s="911" t="s">
        <v>1325</v>
      </c>
      <c r="T236" s="911" t="s">
        <v>1325</v>
      </c>
      <c r="U236" s="911" t="s">
        <v>1325</v>
      </c>
      <c r="V236" s="911" t="s">
        <v>1325</v>
      </c>
      <c r="W236" s="911" t="s">
        <v>1325</v>
      </c>
      <c r="X236" s="911" t="s">
        <v>1325</v>
      </c>
      <c r="Y236" s="916"/>
      <c r="Z236" s="917"/>
      <c r="AA236" s="917"/>
      <c r="AB236" s="917"/>
      <c r="AC236" s="917">
        <v>0</v>
      </c>
      <c r="AD236" s="917">
        <v>0.53</v>
      </c>
      <c r="AE236" s="918">
        <v>0</v>
      </c>
      <c r="AF236" s="911" t="s">
        <v>1325</v>
      </c>
      <c r="AG236" s="911" t="s">
        <v>1325</v>
      </c>
      <c r="AH236" s="911" t="s">
        <v>1325</v>
      </c>
      <c r="AI236" s="911" t="s">
        <v>1325</v>
      </c>
      <c r="AJ236" s="911" t="s">
        <v>1325</v>
      </c>
      <c r="AK236" s="914">
        <v>13</v>
      </c>
      <c r="AL236" s="911" t="s">
        <v>1325</v>
      </c>
      <c r="AM236" s="916"/>
      <c r="AN236" s="917"/>
      <c r="AO236" s="917"/>
      <c r="AP236" s="917"/>
      <c r="AQ236" s="917">
        <v>0</v>
      </c>
      <c r="AR236" s="917">
        <v>1.1000000000000001</v>
      </c>
      <c r="AS236" s="918">
        <v>0</v>
      </c>
      <c r="AT236" s="911" t="s">
        <v>1325</v>
      </c>
      <c r="AU236" s="911" t="s">
        <v>1325</v>
      </c>
      <c r="AV236" s="911" t="s">
        <v>1325</v>
      </c>
      <c r="AW236" s="911" t="s">
        <v>1325</v>
      </c>
      <c r="AX236" s="911" t="s">
        <v>1325</v>
      </c>
      <c r="AY236" s="911" t="s">
        <v>1325</v>
      </c>
      <c r="AZ236" s="911" t="s">
        <v>1325</v>
      </c>
      <c r="BA236" s="916"/>
      <c r="BB236" s="917"/>
      <c r="BC236" s="917"/>
      <c r="BD236" s="917"/>
      <c r="BE236" s="917">
        <v>0</v>
      </c>
      <c r="BF236" s="917">
        <v>0.33</v>
      </c>
      <c r="BG236" s="921">
        <v>0</v>
      </c>
      <c r="BH236" s="911" t="s">
        <v>1325</v>
      </c>
      <c r="BI236" s="911" t="s">
        <v>1325</v>
      </c>
      <c r="BJ236" s="911" t="s">
        <v>1325</v>
      </c>
      <c r="BK236" s="911" t="s">
        <v>1325</v>
      </c>
      <c r="BL236" s="911" t="s">
        <v>1325</v>
      </c>
      <c r="BM236" s="911">
        <v>10</v>
      </c>
      <c r="BN236" s="911" t="s">
        <v>1325</v>
      </c>
      <c r="BO236" s="926"/>
      <c r="BP236" s="926"/>
      <c r="BQ236" s="926"/>
      <c r="BR236" s="926"/>
      <c r="BS236" s="926">
        <v>0</v>
      </c>
      <c r="BT236" s="927">
        <v>0.66433563729908729</v>
      </c>
      <c r="BU236" s="926">
        <v>7.7893477311141037</v>
      </c>
      <c r="BV236" s="911" t="s">
        <v>1325</v>
      </c>
      <c r="BW236" s="911" t="s">
        <v>1325</v>
      </c>
      <c r="BX236" s="911" t="s">
        <v>1325</v>
      </c>
      <c r="BY236" s="911" t="s">
        <v>1325</v>
      </c>
      <c r="BZ236" s="911" t="s">
        <v>1325</v>
      </c>
      <c r="CA236" s="911" t="s">
        <v>1325</v>
      </c>
      <c r="CB236" s="911" t="s">
        <v>1325</v>
      </c>
      <c r="CC236" s="916"/>
      <c r="CD236" s="917"/>
      <c r="CE236" s="917"/>
      <c r="CF236" s="917"/>
      <c r="CG236" s="917">
        <v>3.09</v>
      </c>
      <c r="CH236" s="917">
        <v>0.87</v>
      </c>
      <c r="CI236" s="921">
        <v>0</v>
      </c>
      <c r="CJ236" s="911" t="s">
        <v>1325</v>
      </c>
      <c r="CK236" s="911" t="s">
        <v>1325</v>
      </c>
      <c r="CL236" s="911" t="s">
        <v>1325</v>
      </c>
      <c r="CM236" s="911" t="s">
        <v>1325</v>
      </c>
      <c r="CN236" s="911" t="s">
        <v>1325</v>
      </c>
      <c r="CO236" s="911">
        <v>41</v>
      </c>
      <c r="CP236" s="911" t="s">
        <v>1325</v>
      </c>
      <c r="CQ236" s="926"/>
      <c r="CR236" s="926"/>
      <c r="CS236" s="926"/>
      <c r="CT236" s="926"/>
      <c r="CU236" s="926">
        <v>1.279229536842907</v>
      </c>
      <c r="CV236" s="926">
        <v>0.63575313434389857</v>
      </c>
      <c r="CW236" s="926">
        <v>1.3009647201803074</v>
      </c>
      <c r="CX236" s="922" t="s">
        <v>878</v>
      </c>
      <c r="CY236" s="923" t="s">
        <v>1471</v>
      </c>
      <c r="CZ236" s="1011" t="s">
        <v>1471</v>
      </c>
      <c r="DA236" s="1011" t="s">
        <v>1471</v>
      </c>
      <c r="DB236" s="922" t="s">
        <v>878</v>
      </c>
      <c r="DC236" s="923" t="s">
        <v>1471</v>
      </c>
      <c r="DD236" s="1016" t="s">
        <v>1471</v>
      </c>
      <c r="DE236" s="1016" t="s">
        <v>1471</v>
      </c>
      <c r="DF236" s="922" t="s">
        <v>878</v>
      </c>
      <c r="DG236" s="923" t="s">
        <v>1471</v>
      </c>
      <c r="DH236" s="922" t="s">
        <v>878</v>
      </c>
      <c r="DI236" s="924" t="s">
        <v>1471</v>
      </c>
    </row>
    <row r="237" spans="1:113">
      <c r="A237" s="952" t="s">
        <v>461</v>
      </c>
      <c r="B237" s="910" t="s">
        <v>801</v>
      </c>
      <c r="C237" s="910"/>
      <c r="D237" s="911">
        <v>25</v>
      </c>
      <c r="E237" s="911" t="s">
        <v>1325</v>
      </c>
      <c r="F237" s="911" t="s">
        <v>1325</v>
      </c>
      <c r="G237" s="911" t="s">
        <v>1325</v>
      </c>
      <c r="H237" s="911" t="s">
        <v>1325</v>
      </c>
      <c r="I237" s="911" t="s">
        <v>1325</v>
      </c>
      <c r="J237" s="911" t="s">
        <v>1325</v>
      </c>
      <c r="K237" s="926">
        <v>0.97076917241797545</v>
      </c>
      <c r="L237" s="926"/>
      <c r="M237" s="926">
        <v>0</v>
      </c>
      <c r="N237" s="926"/>
      <c r="O237" s="912">
        <v>0.31295633689579982</v>
      </c>
      <c r="P237" s="927">
        <v>2.5867289255643269</v>
      </c>
      <c r="Q237" s="912">
        <v>2.0063654163654907</v>
      </c>
      <c r="R237" s="911" t="s">
        <v>1325</v>
      </c>
      <c r="S237" s="911" t="s">
        <v>1325</v>
      </c>
      <c r="T237" s="911" t="s">
        <v>1325</v>
      </c>
      <c r="U237" s="911" t="s">
        <v>1325</v>
      </c>
      <c r="V237" s="911" t="s">
        <v>1325</v>
      </c>
      <c r="W237" s="911" t="s">
        <v>1325</v>
      </c>
      <c r="X237" s="911" t="s">
        <v>1325</v>
      </c>
      <c r="Y237" s="916">
        <v>0</v>
      </c>
      <c r="Z237" s="917"/>
      <c r="AA237" s="917">
        <v>0</v>
      </c>
      <c r="AB237" s="917"/>
      <c r="AC237" s="917">
        <v>0</v>
      </c>
      <c r="AD237" s="917">
        <v>0</v>
      </c>
      <c r="AE237" s="918">
        <v>0</v>
      </c>
      <c r="AF237" s="911" t="s">
        <v>1325</v>
      </c>
      <c r="AG237" s="911" t="s">
        <v>1325</v>
      </c>
      <c r="AH237" s="911" t="s">
        <v>1325</v>
      </c>
      <c r="AI237" s="911" t="s">
        <v>1325</v>
      </c>
      <c r="AJ237" s="911" t="s">
        <v>1325</v>
      </c>
      <c r="AK237" s="911" t="s">
        <v>1325</v>
      </c>
      <c r="AL237" s="911" t="s">
        <v>1325</v>
      </c>
      <c r="AM237" s="916">
        <v>0.18</v>
      </c>
      <c r="AN237" s="917"/>
      <c r="AO237" s="917">
        <v>0</v>
      </c>
      <c r="AP237" s="917"/>
      <c r="AQ237" s="917">
        <v>0</v>
      </c>
      <c r="AR237" s="917">
        <v>0</v>
      </c>
      <c r="AS237" s="918">
        <v>0</v>
      </c>
      <c r="AT237" s="911" t="s">
        <v>1325</v>
      </c>
      <c r="AU237" s="911" t="s">
        <v>1325</v>
      </c>
      <c r="AV237" s="911" t="s">
        <v>1325</v>
      </c>
      <c r="AW237" s="911" t="s">
        <v>1325</v>
      </c>
      <c r="AX237" s="911" t="s">
        <v>1325</v>
      </c>
      <c r="AY237" s="911" t="s">
        <v>1325</v>
      </c>
      <c r="AZ237" s="911" t="s">
        <v>1325</v>
      </c>
      <c r="BA237" s="916">
        <v>0</v>
      </c>
      <c r="BB237" s="917"/>
      <c r="BC237" s="917">
        <v>0</v>
      </c>
      <c r="BD237" s="917"/>
      <c r="BE237" s="917">
        <v>0</v>
      </c>
      <c r="BF237" s="917">
        <v>0</v>
      </c>
      <c r="BG237" s="921">
        <v>0</v>
      </c>
      <c r="BH237" s="911" t="s">
        <v>1325</v>
      </c>
      <c r="BI237" s="911" t="s">
        <v>1325</v>
      </c>
      <c r="BJ237" s="911" t="s">
        <v>1325</v>
      </c>
      <c r="BK237" s="911" t="s">
        <v>1325</v>
      </c>
      <c r="BL237" s="911" t="s">
        <v>1325</v>
      </c>
      <c r="BM237" s="911" t="s">
        <v>1325</v>
      </c>
      <c r="BN237" s="911" t="s">
        <v>1325</v>
      </c>
      <c r="BO237" s="926">
        <v>0.63488164861031837</v>
      </c>
      <c r="BP237" s="926"/>
      <c r="BQ237" s="926">
        <v>0</v>
      </c>
      <c r="BR237" s="926"/>
      <c r="BS237" s="926">
        <v>0</v>
      </c>
      <c r="BT237" s="927">
        <v>1.7996150224097478</v>
      </c>
      <c r="BU237" s="926">
        <v>5.3091482050880563</v>
      </c>
      <c r="BV237" s="911" t="s">
        <v>1325</v>
      </c>
      <c r="BW237" s="911" t="s">
        <v>1325</v>
      </c>
      <c r="BX237" s="911" t="s">
        <v>1325</v>
      </c>
      <c r="BY237" s="911" t="s">
        <v>1325</v>
      </c>
      <c r="BZ237" s="911" t="s">
        <v>1325</v>
      </c>
      <c r="CA237" s="911" t="s">
        <v>1325</v>
      </c>
      <c r="CB237" s="911" t="s">
        <v>1325</v>
      </c>
      <c r="CC237" s="916">
        <v>0.37</v>
      </c>
      <c r="CD237" s="917"/>
      <c r="CE237" s="917">
        <v>0</v>
      </c>
      <c r="CF237" s="917"/>
      <c r="CG237" s="917">
        <v>11.19</v>
      </c>
      <c r="CH237" s="917">
        <v>0</v>
      </c>
      <c r="CI237" s="921">
        <v>4.51</v>
      </c>
      <c r="CJ237" s="911">
        <v>14</v>
      </c>
      <c r="CK237" s="911" t="s">
        <v>1325</v>
      </c>
      <c r="CL237" s="911" t="s">
        <v>1325</v>
      </c>
      <c r="CM237" s="911" t="s">
        <v>1325</v>
      </c>
      <c r="CN237" s="911" t="s">
        <v>1325</v>
      </c>
      <c r="CO237" s="911" t="s">
        <v>1325</v>
      </c>
      <c r="CP237" s="911" t="s">
        <v>1325</v>
      </c>
      <c r="CQ237" s="926">
        <v>0.98005868429668885</v>
      </c>
      <c r="CR237" s="926"/>
      <c r="CS237" s="926">
        <v>0</v>
      </c>
      <c r="CT237" s="926"/>
      <c r="CU237" s="926">
        <v>0</v>
      </c>
      <c r="CV237" s="926">
        <v>11.245097493238513</v>
      </c>
      <c r="CW237" s="926">
        <v>0.66217600570162394</v>
      </c>
      <c r="CX237" s="922" t="s">
        <v>878</v>
      </c>
      <c r="CY237" s="923" t="s">
        <v>1471</v>
      </c>
      <c r="CZ237" s="1011" t="s">
        <v>1471</v>
      </c>
      <c r="DA237" s="1011" t="s">
        <v>1471</v>
      </c>
      <c r="DB237" s="922" t="s">
        <v>878</v>
      </c>
      <c r="DC237" s="923" t="s">
        <v>1471</v>
      </c>
      <c r="DD237" s="1016" t="s">
        <v>1471</v>
      </c>
      <c r="DE237" s="1016" t="s">
        <v>1471</v>
      </c>
      <c r="DF237" s="922" t="s">
        <v>878</v>
      </c>
      <c r="DG237" s="923" t="s">
        <v>1471</v>
      </c>
      <c r="DH237" s="922" t="s">
        <v>878</v>
      </c>
      <c r="DI237" s="924" t="s">
        <v>1471</v>
      </c>
    </row>
    <row r="238" spans="1:113">
      <c r="A238" s="952" t="s">
        <v>222</v>
      </c>
      <c r="B238" s="910" t="s">
        <v>833</v>
      </c>
      <c r="C238" s="910"/>
      <c r="D238" s="911" t="s">
        <v>1325</v>
      </c>
      <c r="E238" s="911" t="s">
        <v>1325</v>
      </c>
      <c r="F238" s="911" t="s">
        <v>1325</v>
      </c>
      <c r="G238" s="911" t="s">
        <v>1325</v>
      </c>
      <c r="H238" s="911" t="s">
        <v>1325</v>
      </c>
      <c r="I238" s="911">
        <v>24</v>
      </c>
      <c r="J238" s="911" t="s">
        <v>1325</v>
      </c>
      <c r="K238" s="926">
        <v>3.0434291466743724</v>
      </c>
      <c r="L238" s="926">
        <v>0</v>
      </c>
      <c r="M238" s="926">
        <v>2.5672059378403898</v>
      </c>
      <c r="N238" s="926"/>
      <c r="O238" s="912">
        <v>0</v>
      </c>
      <c r="P238" s="927">
        <v>1.6724696309128977</v>
      </c>
      <c r="Q238" s="912">
        <v>2.4401956753694161</v>
      </c>
      <c r="R238" s="911" t="s">
        <v>1325</v>
      </c>
      <c r="S238" s="911" t="s">
        <v>1325</v>
      </c>
      <c r="T238" s="911" t="s">
        <v>1325</v>
      </c>
      <c r="U238" s="911" t="s">
        <v>1325</v>
      </c>
      <c r="V238" s="911" t="s">
        <v>1325</v>
      </c>
      <c r="W238" s="911" t="s">
        <v>1325</v>
      </c>
      <c r="X238" s="911" t="s">
        <v>1325</v>
      </c>
      <c r="Y238" s="916">
        <v>0</v>
      </c>
      <c r="Z238" s="917">
        <v>0</v>
      </c>
      <c r="AA238" s="917">
        <v>0</v>
      </c>
      <c r="AB238" s="917"/>
      <c r="AC238" s="917">
        <v>0</v>
      </c>
      <c r="AD238" s="917">
        <v>0</v>
      </c>
      <c r="AE238" s="918">
        <v>0</v>
      </c>
      <c r="AF238" s="911" t="s">
        <v>1325</v>
      </c>
      <c r="AG238" s="911" t="s">
        <v>1325</v>
      </c>
      <c r="AH238" s="911" t="s">
        <v>1325</v>
      </c>
      <c r="AI238" s="911" t="s">
        <v>1325</v>
      </c>
      <c r="AJ238" s="911" t="s">
        <v>1325</v>
      </c>
      <c r="AK238" s="911" t="s">
        <v>1325</v>
      </c>
      <c r="AL238" s="911" t="s">
        <v>1325</v>
      </c>
      <c r="AM238" s="916">
        <v>0</v>
      </c>
      <c r="AN238" s="917">
        <v>0</v>
      </c>
      <c r="AO238" s="917">
        <v>26.24</v>
      </c>
      <c r="AP238" s="917"/>
      <c r="AQ238" s="917">
        <v>0</v>
      </c>
      <c r="AR238" s="917">
        <v>0.59</v>
      </c>
      <c r="AS238" s="918">
        <v>0</v>
      </c>
      <c r="AT238" s="911" t="s">
        <v>1325</v>
      </c>
      <c r="AU238" s="911" t="s">
        <v>1325</v>
      </c>
      <c r="AV238" s="911" t="s">
        <v>1325</v>
      </c>
      <c r="AW238" s="911" t="s">
        <v>1325</v>
      </c>
      <c r="AX238" s="911" t="s">
        <v>1325</v>
      </c>
      <c r="AY238" s="911" t="s">
        <v>1325</v>
      </c>
      <c r="AZ238" s="911" t="s">
        <v>1325</v>
      </c>
      <c r="BA238" s="916">
        <v>0</v>
      </c>
      <c r="BB238" s="917">
        <v>0</v>
      </c>
      <c r="BC238" s="917">
        <v>0</v>
      </c>
      <c r="BD238" s="917"/>
      <c r="BE238" s="917">
        <v>0</v>
      </c>
      <c r="BF238" s="917">
        <v>0</v>
      </c>
      <c r="BG238" s="921">
        <v>0</v>
      </c>
      <c r="BH238" s="911" t="s">
        <v>1325</v>
      </c>
      <c r="BI238" s="911" t="s">
        <v>1325</v>
      </c>
      <c r="BJ238" s="911" t="s">
        <v>1325</v>
      </c>
      <c r="BK238" s="911" t="s">
        <v>1325</v>
      </c>
      <c r="BL238" s="911" t="s">
        <v>1325</v>
      </c>
      <c r="BM238" s="911" t="s">
        <v>1325</v>
      </c>
      <c r="BN238" s="911" t="s">
        <v>1325</v>
      </c>
      <c r="BO238" s="926">
        <v>0</v>
      </c>
      <c r="BP238" s="926">
        <v>0</v>
      </c>
      <c r="BQ238" s="926">
        <v>0</v>
      </c>
      <c r="BR238" s="926"/>
      <c r="BS238" s="926">
        <v>0</v>
      </c>
      <c r="BT238" s="927">
        <v>0.29798040315410346</v>
      </c>
      <c r="BU238" s="926">
        <v>0</v>
      </c>
      <c r="BV238" s="911" t="s">
        <v>1325</v>
      </c>
      <c r="BW238" s="911" t="s">
        <v>1325</v>
      </c>
      <c r="BX238" s="911" t="s">
        <v>1325</v>
      </c>
      <c r="BY238" s="911" t="s">
        <v>1325</v>
      </c>
      <c r="BZ238" s="911" t="s">
        <v>1325</v>
      </c>
      <c r="CA238" s="911" t="s">
        <v>1325</v>
      </c>
      <c r="CB238" s="911" t="s">
        <v>1325</v>
      </c>
      <c r="CC238" s="916">
        <v>0</v>
      </c>
      <c r="CD238" s="917">
        <v>0</v>
      </c>
      <c r="CE238" s="917">
        <v>0</v>
      </c>
      <c r="CF238" s="917"/>
      <c r="CG238" s="917">
        <v>0</v>
      </c>
      <c r="CH238" s="917">
        <v>0.52</v>
      </c>
      <c r="CI238" s="921">
        <v>0</v>
      </c>
      <c r="CJ238" s="911" t="s">
        <v>1325</v>
      </c>
      <c r="CK238" s="911" t="s">
        <v>1325</v>
      </c>
      <c r="CL238" s="911" t="s">
        <v>1325</v>
      </c>
      <c r="CM238" s="911" t="s">
        <v>1325</v>
      </c>
      <c r="CN238" s="911" t="s">
        <v>1325</v>
      </c>
      <c r="CO238" s="911">
        <v>12</v>
      </c>
      <c r="CP238" s="911" t="s">
        <v>1325</v>
      </c>
      <c r="CQ238" s="926">
        <v>5.8306726970353653</v>
      </c>
      <c r="CR238" s="926">
        <v>0</v>
      </c>
      <c r="CS238" s="926">
        <v>0</v>
      </c>
      <c r="CT238" s="926"/>
      <c r="CU238" s="926">
        <v>0</v>
      </c>
      <c r="CV238" s="926">
        <v>1.2994438454080206</v>
      </c>
      <c r="CW238" s="926">
        <v>5.2700224676470846</v>
      </c>
      <c r="CX238" s="922" t="s">
        <v>878</v>
      </c>
      <c r="CY238" s="923" t="s">
        <v>1471</v>
      </c>
      <c r="CZ238" s="1011" t="s">
        <v>1471</v>
      </c>
      <c r="DA238" s="1011" t="s">
        <v>1471</v>
      </c>
      <c r="DB238" s="922" t="s">
        <v>878</v>
      </c>
      <c r="DC238" s="923" t="s">
        <v>1471</v>
      </c>
      <c r="DD238" s="1016" t="s">
        <v>1471</v>
      </c>
      <c r="DE238" s="1016" t="s">
        <v>1471</v>
      </c>
      <c r="DF238" s="922" t="s">
        <v>878</v>
      </c>
      <c r="DG238" s="923" t="s">
        <v>1471</v>
      </c>
      <c r="DH238" s="922" t="s">
        <v>878</v>
      </c>
      <c r="DI238" s="924" t="s">
        <v>1471</v>
      </c>
    </row>
    <row r="239" spans="1:113">
      <c r="A239" s="952" t="s">
        <v>1111</v>
      </c>
      <c r="B239" s="910" t="s">
        <v>563</v>
      </c>
      <c r="C239" s="910"/>
      <c r="D239" s="911" t="s">
        <v>1325</v>
      </c>
      <c r="E239" s="911" t="s">
        <v>1325</v>
      </c>
      <c r="F239" s="911" t="s">
        <v>1325</v>
      </c>
      <c r="G239" s="911" t="s">
        <v>1325</v>
      </c>
      <c r="H239" s="911">
        <v>14</v>
      </c>
      <c r="I239" s="911">
        <v>173</v>
      </c>
      <c r="J239" s="911">
        <v>14</v>
      </c>
      <c r="K239" s="926">
        <v>2.0787440075251831</v>
      </c>
      <c r="L239" s="926">
        <v>0</v>
      </c>
      <c r="M239" s="926"/>
      <c r="N239" s="926"/>
      <c r="O239" s="912">
        <v>1.5559731905950525</v>
      </c>
      <c r="P239" s="927">
        <v>0.97790859701559374</v>
      </c>
      <c r="Q239" s="912">
        <v>1.5417277426735692</v>
      </c>
      <c r="R239" s="911" t="s">
        <v>1325</v>
      </c>
      <c r="S239" s="911" t="s">
        <v>1325</v>
      </c>
      <c r="T239" s="911" t="s">
        <v>1325</v>
      </c>
      <c r="U239" s="911" t="s">
        <v>1325</v>
      </c>
      <c r="V239" s="911" t="s">
        <v>1325</v>
      </c>
      <c r="W239" s="914">
        <v>15</v>
      </c>
      <c r="X239" s="911" t="s">
        <v>1325</v>
      </c>
      <c r="Y239" s="916">
        <v>0</v>
      </c>
      <c r="Z239" s="917">
        <v>0</v>
      </c>
      <c r="AA239" s="917"/>
      <c r="AB239" s="917"/>
      <c r="AC239" s="917">
        <v>2.75</v>
      </c>
      <c r="AD239" s="917">
        <v>0.73</v>
      </c>
      <c r="AE239" s="918">
        <v>1.08</v>
      </c>
      <c r="AF239" s="911" t="s">
        <v>1325</v>
      </c>
      <c r="AG239" s="911" t="s">
        <v>1325</v>
      </c>
      <c r="AH239" s="911" t="s">
        <v>1325</v>
      </c>
      <c r="AI239" s="911" t="s">
        <v>1325</v>
      </c>
      <c r="AJ239" s="911" t="s">
        <v>1325</v>
      </c>
      <c r="AK239" s="914">
        <v>25</v>
      </c>
      <c r="AL239" s="911" t="s">
        <v>1325</v>
      </c>
      <c r="AM239" s="916">
        <v>0</v>
      </c>
      <c r="AN239" s="917">
        <v>0</v>
      </c>
      <c r="AO239" s="917"/>
      <c r="AP239" s="917"/>
      <c r="AQ239" s="917">
        <v>0.81</v>
      </c>
      <c r="AR239" s="917">
        <v>1.7</v>
      </c>
      <c r="AS239" s="918">
        <v>1.9</v>
      </c>
      <c r="AT239" s="911" t="s">
        <v>1325</v>
      </c>
      <c r="AU239" s="911" t="s">
        <v>1325</v>
      </c>
      <c r="AV239" s="911" t="s">
        <v>1325</v>
      </c>
      <c r="AW239" s="911" t="s">
        <v>1325</v>
      </c>
      <c r="AX239" s="911" t="s">
        <v>1325</v>
      </c>
      <c r="AY239" s="911" t="s">
        <v>1325</v>
      </c>
      <c r="AZ239" s="911" t="s">
        <v>1325</v>
      </c>
      <c r="BA239" s="916">
        <v>0</v>
      </c>
      <c r="BB239" s="917">
        <v>0</v>
      </c>
      <c r="BC239" s="917"/>
      <c r="BD239" s="917"/>
      <c r="BE239" s="917">
        <v>11.8</v>
      </c>
      <c r="BF239" s="917">
        <v>0.23</v>
      </c>
      <c r="BG239" s="921">
        <v>0</v>
      </c>
      <c r="BH239" s="911" t="s">
        <v>1325</v>
      </c>
      <c r="BI239" s="911" t="s">
        <v>1325</v>
      </c>
      <c r="BJ239" s="911" t="s">
        <v>1325</v>
      </c>
      <c r="BK239" s="911" t="s">
        <v>1325</v>
      </c>
      <c r="BL239" s="911" t="s">
        <v>1325</v>
      </c>
      <c r="BM239" s="911">
        <v>30</v>
      </c>
      <c r="BN239" s="911" t="s">
        <v>1325</v>
      </c>
      <c r="BO239" s="926">
        <v>2.3744135717415649</v>
      </c>
      <c r="BP239" s="926">
        <v>0</v>
      </c>
      <c r="BQ239" s="926"/>
      <c r="BR239" s="926"/>
      <c r="BS239" s="926">
        <v>0</v>
      </c>
      <c r="BT239" s="927">
        <v>2.789203183738779</v>
      </c>
      <c r="BU239" s="926">
        <v>2.8534521220889424</v>
      </c>
      <c r="BV239" s="911" t="s">
        <v>1325</v>
      </c>
      <c r="BW239" s="911" t="s">
        <v>1325</v>
      </c>
      <c r="BX239" s="911" t="s">
        <v>1325</v>
      </c>
      <c r="BY239" s="911" t="s">
        <v>1325</v>
      </c>
      <c r="BZ239" s="911" t="s">
        <v>1325</v>
      </c>
      <c r="CA239" s="911" t="s">
        <v>1325</v>
      </c>
      <c r="CB239" s="911" t="s">
        <v>1325</v>
      </c>
      <c r="CC239" s="916">
        <v>0</v>
      </c>
      <c r="CD239" s="917">
        <v>0</v>
      </c>
      <c r="CE239" s="917"/>
      <c r="CF239" s="917"/>
      <c r="CG239" s="917">
        <v>0</v>
      </c>
      <c r="CH239" s="917">
        <v>3.03</v>
      </c>
      <c r="CI239" s="921">
        <v>3.31</v>
      </c>
      <c r="CJ239" s="911" t="s">
        <v>1325</v>
      </c>
      <c r="CK239" s="911" t="s">
        <v>1325</v>
      </c>
      <c r="CL239" s="911" t="s">
        <v>1325</v>
      </c>
      <c r="CM239" s="911" t="s">
        <v>1325</v>
      </c>
      <c r="CN239" s="911" t="s">
        <v>1325</v>
      </c>
      <c r="CO239" s="911">
        <v>66</v>
      </c>
      <c r="CP239" s="911" t="s">
        <v>1325</v>
      </c>
      <c r="CQ239" s="926">
        <v>2.8130532936097672</v>
      </c>
      <c r="CR239" s="926">
        <v>0</v>
      </c>
      <c r="CS239" s="926"/>
      <c r="CT239" s="926"/>
      <c r="CU239" s="926">
        <v>1.9623918944622591</v>
      </c>
      <c r="CV239" s="926">
        <v>0.76390137232912503</v>
      </c>
      <c r="CW239" s="926">
        <v>1.5485844680055099</v>
      </c>
      <c r="CX239" s="922" t="s">
        <v>878</v>
      </c>
      <c r="CY239" s="923" t="s">
        <v>1471</v>
      </c>
      <c r="CZ239" s="1011" t="s">
        <v>1471</v>
      </c>
      <c r="DA239" s="1011" t="s">
        <v>1471</v>
      </c>
      <c r="DB239" s="922" t="s">
        <v>878</v>
      </c>
      <c r="DC239" s="923" t="s">
        <v>1471</v>
      </c>
      <c r="DD239" s="1016" t="s">
        <v>1471</v>
      </c>
      <c r="DE239" s="1016" t="s">
        <v>1471</v>
      </c>
      <c r="DF239" s="922" t="s">
        <v>878</v>
      </c>
      <c r="DG239" s="923" t="s">
        <v>1471</v>
      </c>
      <c r="DH239" s="922" t="s">
        <v>878</v>
      </c>
      <c r="DI239" s="924" t="s">
        <v>1471</v>
      </c>
    </row>
    <row r="240" spans="1:113">
      <c r="A240" s="952" t="s">
        <v>407</v>
      </c>
      <c r="B240" s="910" t="s">
        <v>638</v>
      </c>
      <c r="C240" s="910"/>
      <c r="D240" s="911" t="s">
        <v>1325</v>
      </c>
      <c r="E240" s="911" t="s">
        <v>1325</v>
      </c>
      <c r="F240" s="911" t="s">
        <v>1325</v>
      </c>
      <c r="G240" s="911" t="s">
        <v>1325</v>
      </c>
      <c r="H240" s="911" t="s">
        <v>1325</v>
      </c>
      <c r="I240" s="911">
        <v>11</v>
      </c>
      <c r="J240" s="911" t="s">
        <v>1325</v>
      </c>
      <c r="K240" s="926"/>
      <c r="L240" s="926"/>
      <c r="M240" s="926"/>
      <c r="N240" s="926"/>
      <c r="O240" s="912">
        <v>0</v>
      </c>
      <c r="P240" s="927">
        <v>3.2013699154047202</v>
      </c>
      <c r="Q240" s="912">
        <v>3.1299735200214247</v>
      </c>
      <c r="R240" s="911" t="s">
        <v>1325</v>
      </c>
      <c r="S240" s="911" t="s">
        <v>1325</v>
      </c>
      <c r="T240" s="911" t="s">
        <v>1325</v>
      </c>
      <c r="U240" s="911" t="s">
        <v>1325</v>
      </c>
      <c r="V240" s="911" t="s">
        <v>1325</v>
      </c>
      <c r="W240" s="911" t="s">
        <v>1325</v>
      </c>
      <c r="X240" s="911" t="s">
        <v>1325</v>
      </c>
      <c r="Y240" s="916"/>
      <c r="Z240" s="917"/>
      <c r="AA240" s="917"/>
      <c r="AB240" s="917"/>
      <c r="AC240" s="917">
        <v>0</v>
      </c>
      <c r="AD240" s="917">
        <v>0.72</v>
      </c>
      <c r="AE240" s="918">
        <v>0</v>
      </c>
      <c r="AF240" s="911" t="s">
        <v>1325</v>
      </c>
      <c r="AG240" s="911" t="s">
        <v>1325</v>
      </c>
      <c r="AH240" s="911" t="s">
        <v>1325</v>
      </c>
      <c r="AI240" s="911" t="s">
        <v>1325</v>
      </c>
      <c r="AJ240" s="911" t="s">
        <v>1325</v>
      </c>
      <c r="AK240" s="911" t="s">
        <v>1325</v>
      </c>
      <c r="AL240" s="911" t="s">
        <v>1325</v>
      </c>
      <c r="AM240" s="916"/>
      <c r="AN240" s="917"/>
      <c r="AO240" s="917"/>
      <c r="AP240" s="917"/>
      <c r="AQ240" s="917">
        <v>0</v>
      </c>
      <c r="AR240" s="917">
        <v>0</v>
      </c>
      <c r="AS240" s="918">
        <v>3.61</v>
      </c>
      <c r="AT240" s="911" t="s">
        <v>1325</v>
      </c>
      <c r="AU240" s="911" t="s">
        <v>1325</v>
      </c>
      <c r="AV240" s="911" t="s">
        <v>1325</v>
      </c>
      <c r="AW240" s="911" t="s">
        <v>1325</v>
      </c>
      <c r="AX240" s="911" t="s">
        <v>1325</v>
      </c>
      <c r="AY240" s="911" t="s">
        <v>1325</v>
      </c>
      <c r="AZ240" s="911" t="s">
        <v>1325</v>
      </c>
      <c r="BA240" s="916"/>
      <c r="BB240" s="917"/>
      <c r="BC240" s="917"/>
      <c r="BD240" s="917"/>
      <c r="BE240" s="917">
        <v>0</v>
      </c>
      <c r="BF240" s="917">
        <v>1.33</v>
      </c>
      <c r="BG240" s="921">
        <v>0</v>
      </c>
      <c r="BH240" s="911" t="s">
        <v>1325</v>
      </c>
      <c r="BI240" s="911" t="s">
        <v>1325</v>
      </c>
      <c r="BJ240" s="911" t="s">
        <v>1325</v>
      </c>
      <c r="BK240" s="911" t="s">
        <v>1325</v>
      </c>
      <c r="BL240" s="911" t="s">
        <v>1325</v>
      </c>
      <c r="BM240" s="911" t="s">
        <v>1325</v>
      </c>
      <c r="BN240" s="911" t="s">
        <v>1325</v>
      </c>
      <c r="BO240" s="926"/>
      <c r="BP240" s="926"/>
      <c r="BQ240" s="926"/>
      <c r="BR240" s="926"/>
      <c r="BS240" s="926">
        <v>0</v>
      </c>
      <c r="BT240" s="927">
        <v>0.29566449328503008</v>
      </c>
      <c r="BU240" s="926">
        <v>0</v>
      </c>
      <c r="BV240" s="911" t="s">
        <v>1325</v>
      </c>
      <c r="BW240" s="911" t="s">
        <v>1325</v>
      </c>
      <c r="BX240" s="911" t="s">
        <v>1325</v>
      </c>
      <c r="BY240" s="911" t="s">
        <v>1325</v>
      </c>
      <c r="BZ240" s="911" t="s">
        <v>1325</v>
      </c>
      <c r="CA240" s="911" t="s">
        <v>1325</v>
      </c>
      <c r="CB240" s="911" t="s">
        <v>1325</v>
      </c>
      <c r="CC240" s="916"/>
      <c r="CD240" s="917"/>
      <c r="CE240" s="917"/>
      <c r="CF240" s="917"/>
      <c r="CG240" s="917">
        <v>0</v>
      </c>
      <c r="CH240" s="917">
        <v>2.0699999999999998</v>
      </c>
      <c r="CI240" s="921">
        <v>0</v>
      </c>
      <c r="CJ240" s="911" t="s">
        <v>1325</v>
      </c>
      <c r="CK240" s="911" t="s">
        <v>1325</v>
      </c>
      <c r="CL240" s="911" t="s">
        <v>1325</v>
      </c>
      <c r="CM240" s="911" t="s">
        <v>1325</v>
      </c>
      <c r="CN240" s="911" t="s">
        <v>1325</v>
      </c>
      <c r="CO240" s="911" t="s">
        <v>1325</v>
      </c>
      <c r="CP240" s="911" t="s">
        <v>1325</v>
      </c>
      <c r="CQ240" s="926"/>
      <c r="CR240" s="926"/>
      <c r="CS240" s="926"/>
      <c r="CT240" s="926"/>
      <c r="CU240" s="926">
        <v>0</v>
      </c>
      <c r="CV240" s="926">
        <v>2.3282690293852504</v>
      </c>
      <c r="CW240" s="926">
        <v>4.3037135900294574</v>
      </c>
      <c r="CX240" s="922" t="s">
        <v>878</v>
      </c>
      <c r="CY240" s="923" t="s">
        <v>1471</v>
      </c>
      <c r="CZ240" s="1011" t="s">
        <v>1471</v>
      </c>
      <c r="DA240" s="1011" t="s">
        <v>1471</v>
      </c>
      <c r="DB240" s="922" t="s">
        <v>878</v>
      </c>
      <c r="DC240" s="923" t="s">
        <v>1471</v>
      </c>
      <c r="DD240" s="1016" t="s">
        <v>1471</v>
      </c>
      <c r="DE240" s="1016" t="s">
        <v>1471</v>
      </c>
      <c r="DF240" s="922" t="s">
        <v>878</v>
      </c>
      <c r="DG240" s="923" t="s">
        <v>1471</v>
      </c>
      <c r="DH240" s="922" t="s">
        <v>878</v>
      </c>
      <c r="DI240" s="924" t="s">
        <v>1471</v>
      </c>
    </row>
    <row r="241" spans="1:113">
      <c r="A241" s="952" t="s">
        <v>1138</v>
      </c>
      <c r="B241" s="910" t="s">
        <v>773</v>
      </c>
      <c r="C241" s="910"/>
      <c r="D241" s="911" t="s">
        <v>1325</v>
      </c>
      <c r="E241" s="911" t="s">
        <v>1325</v>
      </c>
      <c r="F241" s="911" t="s">
        <v>1325</v>
      </c>
      <c r="G241" s="911" t="s">
        <v>1325</v>
      </c>
      <c r="H241" s="911" t="s">
        <v>1325</v>
      </c>
      <c r="I241" s="911">
        <v>10</v>
      </c>
      <c r="J241" s="911" t="s">
        <v>1325</v>
      </c>
      <c r="K241" s="926"/>
      <c r="L241" s="926"/>
      <c r="M241" s="926"/>
      <c r="N241" s="926"/>
      <c r="O241" s="912"/>
      <c r="P241" s="927">
        <v>1.1858307787862394</v>
      </c>
      <c r="Q241" s="912"/>
      <c r="R241" s="911" t="s">
        <v>1325</v>
      </c>
      <c r="S241" s="911" t="s">
        <v>1325</v>
      </c>
      <c r="T241" s="911" t="s">
        <v>1325</v>
      </c>
      <c r="U241" s="911" t="s">
        <v>1325</v>
      </c>
      <c r="V241" s="911" t="s">
        <v>1325</v>
      </c>
      <c r="W241" s="911" t="s">
        <v>1325</v>
      </c>
      <c r="X241" s="911" t="s">
        <v>1325</v>
      </c>
      <c r="Y241" s="916"/>
      <c r="Z241" s="917"/>
      <c r="AA241" s="917"/>
      <c r="AB241" s="917"/>
      <c r="AC241" s="917"/>
      <c r="AD241" s="917">
        <v>0</v>
      </c>
      <c r="AE241" s="918"/>
      <c r="AF241" s="911" t="s">
        <v>1325</v>
      </c>
      <c r="AG241" s="911" t="s">
        <v>1325</v>
      </c>
      <c r="AH241" s="911" t="s">
        <v>1325</v>
      </c>
      <c r="AI241" s="911" t="s">
        <v>1325</v>
      </c>
      <c r="AJ241" s="911" t="s">
        <v>1325</v>
      </c>
      <c r="AK241" s="911" t="s">
        <v>1325</v>
      </c>
      <c r="AL241" s="911" t="s">
        <v>1325</v>
      </c>
      <c r="AM241" s="916"/>
      <c r="AN241" s="917"/>
      <c r="AO241" s="917"/>
      <c r="AP241" s="917"/>
      <c r="AQ241" s="917"/>
      <c r="AR241" s="917">
        <v>4.41</v>
      </c>
      <c r="AS241" s="918"/>
      <c r="AT241" s="911" t="s">
        <v>1325</v>
      </c>
      <c r="AU241" s="911" t="s">
        <v>1325</v>
      </c>
      <c r="AV241" s="911" t="s">
        <v>1325</v>
      </c>
      <c r="AW241" s="911" t="s">
        <v>1325</v>
      </c>
      <c r="AX241" s="911" t="s">
        <v>1325</v>
      </c>
      <c r="AY241" s="911" t="s">
        <v>1325</v>
      </c>
      <c r="AZ241" s="911" t="s">
        <v>1325</v>
      </c>
      <c r="BA241" s="916"/>
      <c r="BB241" s="917"/>
      <c r="BC241" s="917"/>
      <c r="BD241" s="917"/>
      <c r="BE241" s="917"/>
      <c r="BF241" s="917">
        <v>0</v>
      </c>
      <c r="BG241" s="921"/>
      <c r="BH241" s="911" t="s">
        <v>1325</v>
      </c>
      <c r="BI241" s="911" t="s">
        <v>1325</v>
      </c>
      <c r="BJ241" s="911" t="s">
        <v>1325</v>
      </c>
      <c r="BK241" s="911" t="s">
        <v>1325</v>
      </c>
      <c r="BL241" s="911" t="s">
        <v>1325</v>
      </c>
      <c r="BM241" s="911" t="s">
        <v>1325</v>
      </c>
      <c r="BN241" s="911" t="s">
        <v>1325</v>
      </c>
      <c r="BO241" s="926"/>
      <c r="BP241" s="926"/>
      <c r="BQ241" s="926"/>
      <c r="BR241" s="926"/>
      <c r="BS241" s="926"/>
      <c r="BT241" s="927">
        <v>0.76084329605347745</v>
      </c>
      <c r="BU241" s="926"/>
      <c r="BV241" s="911" t="s">
        <v>1325</v>
      </c>
      <c r="BW241" s="911" t="s">
        <v>1325</v>
      </c>
      <c r="BX241" s="911" t="s">
        <v>1325</v>
      </c>
      <c r="BY241" s="911" t="s">
        <v>1325</v>
      </c>
      <c r="BZ241" s="911" t="s">
        <v>1325</v>
      </c>
      <c r="CA241" s="911" t="s">
        <v>1325</v>
      </c>
      <c r="CB241" s="911" t="s">
        <v>1325</v>
      </c>
      <c r="CC241" s="916"/>
      <c r="CD241" s="917"/>
      <c r="CE241" s="917"/>
      <c r="CF241" s="917"/>
      <c r="CG241" s="917"/>
      <c r="CH241" s="917">
        <v>2.66</v>
      </c>
      <c r="CI241" s="921"/>
      <c r="CJ241" s="911" t="s">
        <v>1325</v>
      </c>
      <c r="CK241" s="911" t="s">
        <v>1325</v>
      </c>
      <c r="CL241" s="911" t="s">
        <v>1325</v>
      </c>
      <c r="CM241" s="911" t="s">
        <v>1325</v>
      </c>
      <c r="CN241" s="911" t="s">
        <v>1325</v>
      </c>
      <c r="CO241" s="911" t="s">
        <v>1325</v>
      </c>
      <c r="CP241" s="911" t="s">
        <v>1325</v>
      </c>
      <c r="CQ241" s="926"/>
      <c r="CR241" s="926"/>
      <c r="CS241" s="926"/>
      <c r="CT241" s="926"/>
      <c r="CU241" s="926"/>
      <c r="CV241" s="927">
        <v>0.78904146113851492</v>
      </c>
      <c r="CW241" s="926"/>
      <c r="CX241" s="922" t="s">
        <v>878</v>
      </c>
      <c r="CY241" s="923" t="s">
        <v>1471</v>
      </c>
      <c r="CZ241" s="1011" t="s">
        <v>1471</v>
      </c>
      <c r="DA241" s="1011" t="s">
        <v>1471</v>
      </c>
      <c r="DB241" s="922" t="s">
        <v>878</v>
      </c>
      <c r="DC241" s="923" t="s">
        <v>1471</v>
      </c>
      <c r="DD241" s="1016" t="s">
        <v>1471</v>
      </c>
      <c r="DE241" s="1016" t="s">
        <v>1471</v>
      </c>
      <c r="DF241" s="922" t="s">
        <v>878</v>
      </c>
      <c r="DG241" s="923" t="s">
        <v>1471</v>
      </c>
      <c r="DH241" s="922" t="s">
        <v>878</v>
      </c>
      <c r="DI241" s="924" t="s">
        <v>1471</v>
      </c>
    </row>
    <row r="242" spans="1:113">
      <c r="A242" s="952" t="s">
        <v>455</v>
      </c>
      <c r="B242" s="910" t="s">
        <v>824</v>
      </c>
      <c r="C242" s="910"/>
      <c r="D242" s="911" t="s">
        <v>1325</v>
      </c>
      <c r="E242" s="911" t="s">
        <v>1325</v>
      </c>
      <c r="F242" s="911" t="s">
        <v>1325</v>
      </c>
      <c r="G242" s="911" t="s">
        <v>1325</v>
      </c>
      <c r="H242" s="911" t="s">
        <v>1325</v>
      </c>
      <c r="I242" s="911" t="s">
        <v>1325</v>
      </c>
      <c r="J242" s="911" t="s">
        <v>1325</v>
      </c>
      <c r="K242" s="926"/>
      <c r="L242" s="926"/>
      <c r="M242" s="926"/>
      <c r="N242" s="926"/>
      <c r="O242" s="912"/>
      <c r="P242" s="927">
        <v>1.1600518488126255</v>
      </c>
      <c r="Q242" s="912"/>
      <c r="R242" s="911" t="s">
        <v>1325</v>
      </c>
      <c r="S242" s="911" t="s">
        <v>1325</v>
      </c>
      <c r="T242" s="911" t="s">
        <v>1325</v>
      </c>
      <c r="U242" s="911" t="s">
        <v>1325</v>
      </c>
      <c r="V242" s="911" t="s">
        <v>1325</v>
      </c>
      <c r="W242" s="911" t="s">
        <v>1325</v>
      </c>
      <c r="X242" s="911" t="s">
        <v>1325</v>
      </c>
      <c r="Y242" s="916"/>
      <c r="Z242" s="917"/>
      <c r="AA242" s="917"/>
      <c r="AB242" s="917"/>
      <c r="AC242" s="917"/>
      <c r="AD242" s="917">
        <v>0</v>
      </c>
      <c r="AE242" s="918"/>
      <c r="AF242" s="911" t="s">
        <v>1325</v>
      </c>
      <c r="AG242" s="911" t="s">
        <v>1325</v>
      </c>
      <c r="AH242" s="911" t="s">
        <v>1325</v>
      </c>
      <c r="AI242" s="911" t="s">
        <v>1325</v>
      </c>
      <c r="AJ242" s="911" t="s">
        <v>1325</v>
      </c>
      <c r="AK242" s="911" t="s">
        <v>1325</v>
      </c>
      <c r="AL242" s="911" t="s">
        <v>1325</v>
      </c>
      <c r="AM242" s="916"/>
      <c r="AN242" s="917"/>
      <c r="AO242" s="917"/>
      <c r="AP242" s="917"/>
      <c r="AQ242" s="917"/>
      <c r="AR242" s="917">
        <v>8.6199999999999992</v>
      </c>
      <c r="AS242" s="918"/>
      <c r="AT242" s="911" t="s">
        <v>1325</v>
      </c>
      <c r="AU242" s="911" t="s">
        <v>1325</v>
      </c>
      <c r="AV242" s="911" t="s">
        <v>1325</v>
      </c>
      <c r="AW242" s="911" t="s">
        <v>1325</v>
      </c>
      <c r="AX242" s="911" t="s">
        <v>1325</v>
      </c>
      <c r="AY242" s="911" t="s">
        <v>1325</v>
      </c>
      <c r="AZ242" s="911" t="s">
        <v>1325</v>
      </c>
      <c r="BA242" s="916"/>
      <c r="BB242" s="917"/>
      <c r="BC242" s="917"/>
      <c r="BD242" s="917"/>
      <c r="BE242" s="917"/>
      <c r="BF242" s="917">
        <v>0</v>
      </c>
      <c r="BG242" s="921"/>
      <c r="BH242" s="911" t="s">
        <v>1325</v>
      </c>
      <c r="BI242" s="911" t="s">
        <v>1325</v>
      </c>
      <c r="BJ242" s="911" t="s">
        <v>1325</v>
      </c>
      <c r="BK242" s="911" t="s">
        <v>1325</v>
      </c>
      <c r="BL242" s="911" t="s">
        <v>1325</v>
      </c>
      <c r="BM242" s="911" t="s">
        <v>1325</v>
      </c>
      <c r="BN242" s="911" t="s">
        <v>1325</v>
      </c>
      <c r="BO242" s="926"/>
      <c r="BP242" s="926"/>
      <c r="BQ242" s="926"/>
      <c r="BR242" s="926"/>
      <c r="BS242" s="926"/>
      <c r="BT242" s="927">
        <v>0</v>
      </c>
      <c r="BU242" s="926"/>
      <c r="BV242" s="911" t="s">
        <v>1325</v>
      </c>
      <c r="BW242" s="911" t="s">
        <v>1325</v>
      </c>
      <c r="BX242" s="911" t="s">
        <v>1325</v>
      </c>
      <c r="BY242" s="911" t="s">
        <v>1325</v>
      </c>
      <c r="BZ242" s="911" t="s">
        <v>1325</v>
      </c>
      <c r="CA242" s="911" t="s">
        <v>1325</v>
      </c>
      <c r="CB242" s="911" t="s">
        <v>1325</v>
      </c>
      <c r="CC242" s="916"/>
      <c r="CD242" s="917"/>
      <c r="CE242" s="917"/>
      <c r="CF242" s="917"/>
      <c r="CG242" s="917"/>
      <c r="CH242" s="917">
        <v>0</v>
      </c>
      <c r="CI242" s="921"/>
      <c r="CJ242" s="911" t="s">
        <v>1325</v>
      </c>
      <c r="CK242" s="911" t="s">
        <v>1325</v>
      </c>
      <c r="CL242" s="911" t="s">
        <v>1325</v>
      </c>
      <c r="CM242" s="911" t="s">
        <v>1325</v>
      </c>
      <c r="CN242" s="911" t="s">
        <v>1325</v>
      </c>
      <c r="CO242" s="911" t="s">
        <v>1325</v>
      </c>
      <c r="CP242" s="911" t="s">
        <v>1325</v>
      </c>
      <c r="CQ242" s="926"/>
      <c r="CR242" s="926"/>
      <c r="CS242" s="926"/>
      <c r="CT242" s="926"/>
      <c r="CU242" s="926"/>
      <c r="CV242" s="927">
        <v>0</v>
      </c>
      <c r="CW242" s="926"/>
      <c r="CX242" s="922" t="s">
        <v>878</v>
      </c>
      <c r="CY242" s="923" t="s">
        <v>1471</v>
      </c>
      <c r="CZ242" s="1011" t="s">
        <v>1471</v>
      </c>
      <c r="DA242" s="1011" t="s">
        <v>1471</v>
      </c>
      <c r="DB242" s="922" t="s">
        <v>878</v>
      </c>
      <c r="DC242" s="923" t="s">
        <v>1471</v>
      </c>
      <c r="DD242" s="1016" t="s">
        <v>1471</v>
      </c>
      <c r="DE242" s="1016" t="s">
        <v>1471</v>
      </c>
      <c r="DF242" s="922" t="s">
        <v>878</v>
      </c>
      <c r="DG242" s="923" t="s">
        <v>1471</v>
      </c>
      <c r="DH242" s="922" t="s">
        <v>878</v>
      </c>
      <c r="DI242" s="924" t="s">
        <v>1471</v>
      </c>
    </row>
    <row r="243" spans="1:113">
      <c r="A243" s="952" t="s">
        <v>95</v>
      </c>
      <c r="B243" s="910" t="s">
        <v>823</v>
      </c>
      <c r="C243" s="910"/>
      <c r="D243" s="911">
        <v>14</v>
      </c>
      <c r="E243" s="911" t="s">
        <v>1325</v>
      </c>
      <c r="F243" s="911" t="s">
        <v>1325</v>
      </c>
      <c r="G243" s="911" t="s">
        <v>1325</v>
      </c>
      <c r="H243" s="911" t="s">
        <v>1325</v>
      </c>
      <c r="I243" s="911">
        <v>13</v>
      </c>
      <c r="J243" s="911" t="s">
        <v>1325</v>
      </c>
      <c r="K243" s="926">
        <v>2.8133188460787748</v>
      </c>
      <c r="L243" s="926"/>
      <c r="M243" s="926"/>
      <c r="N243" s="926"/>
      <c r="O243" s="912">
        <v>0.9238226169878333</v>
      </c>
      <c r="P243" s="927">
        <v>1.5458857060204665</v>
      </c>
      <c r="Q243" s="912">
        <v>1.1884839661480893</v>
      </c>
      <c r="R243" s="911" t="s">
        <v>1325</v>
      </c>
      <c r="S243" s="911" t="s">
        <v>1325</v>
      </c>
      <c r="T243" s="911" t="s">
        <v>1325</v>
      </c>
      <c r="U243" s="911" t="s">
        <v>1325</v>
      </c>
      <c r="V243" s="911" t="s">
        <v>1325</v>
      </c>
      <c r="W243" s="911" t="s">
        <v>1325</v>
      </c>
      <c r="X243" s="911" t="s">
        <v>1325</v>
      </c>
      <c r="Y243" s="916">
        <v>0</v>
      </c>
      <c r="Z243" s="917"/>
      <c r="AA243" s="917"/>
      <c r="AB243" s="917"/>
      <c r="AC243" s="917">
        <v>0</v>
      </c>
      <c r="AD243" s="917">
        <v>1.78</v>
      </c>
      <c r="AE243" s="918">
        <v>0</v>
      </c>
      <c r="AF243" s="911" t="s">
        <v>1325</v>
      </c>
      <c r="AG243" s="911" t="s">
        <v>1325</v>
      </c>
      <c r="AH243" s="911" t="s">
        <v>1325</v>
      </c>
      <c r="AI243" s="911" t="s">
        <v>1325</v>
      </c>
      <c r="AJ243" s="911" t="s">
        <v>1325</v>
      </c>
      <c r="AK243" s="911" t="s">
        <v>1325</v>
      </c>
      <c r="AL243" s="911" t="s">
        <v>1325</v>
      </c>
      <c r="AM243" s="916">
        <v>10.68</v>
      </c>
      <c r="AN243" s="917"/>
      <c r="AO243" s="917"/>
      <c r="AP243" s="917"/>
      <c r="AQ243" s="917">
        <v>0</v>
      </c>
      <c r="AR243" s="917">
        <v>1.2</v>
      </c>
      <c r="AS243" s="918">
        <v>4.26</v>
      </c>
      <c r="AT243" s="911" t="s">
        <v>1325</v>
      </c>
      <c r="AU243" s="911" t="s">
        <v>1325</v>
      </c>
      <c r="AV243" s="911" t="s">
        <v>1325</v>
      </c>
      <c r="AW243" s="911" t="s">
        <v>1325</v>
      </c>
      <c r="AX243" s="911" t="s">
        <v>1325</v>
      </c>
      <c r="AY243" s="911" t="s">
        <v>1325</v>
      </c>
      <c r="AZ243" s="911" t="s">
        <v>1325</v>
      </c>
      <c r="BA243" s="916">
        <v>0</v>
      </c>
      <c r="BB243" s="917"/>
      <c r="BC243" s="917"/>
      <c r="BD243" s="917"/>
      <c r="BE243" s="917">
        <v>0</v>
      </c>
      <c r="BF243" s="917">
        <v>3.29</v>
      </c>
      <c r="BG243" s="921">
        <v>0</v>
      </c>
      <c r="BH243" s="911" t="s">
        <v>1325</v>
      </c>
      <c r="BI243" s="911" t="s">
        <v>1325</v>
      </c>
      <c r="BJ243" s="911" t="s">
        <v>1325</v>
      </c>
      <c r="BK243" s="911" t="s">
        <v>1325</v>
      </c>
      <c r="BL243" s="911" t="s">
        <v>1325</v>
      </c>
      <c r="BM243" s="911" t="s">
        <v>1325</v>
      </c>
      <c r="BN243" s="911" t="s">
        <v>1325</v>
      </c>
      <c r="BO243" s="926">
        <v>2.1975283271805037</v>
      </c>
      <c r="BP243" s="926"/>
      <c r="BQ243" s="926"/>
      <c r="BR243" s="926"/>
      <c r="BS243" s="926">
        <v>2.1432145641160898</v>
      </c>
      <c r="BT243" s="927">
        <v>0.45313525481757022</v>
      </c>
      <c r="BU243" s="926">
        <v>3.8593624397548765</v>
      </c>
      <c r="BV243" s="911" t="s">
        <v>1325</v>
      </c>
      <c r="BW243" s="911" t="s">
        <v>1325</v>
      </c>
      <c r="BX243" s="911" t="s">
        <v>1325</v>
      </c>
      <c r="BY243" s="911" t="s">
        <v>1325</v>
      </c>
      <c r="BZ243" s="911" t="s">
        <v>1325</v>
      </c>
      <c r="CA243" s="911" t="s">
        <v>1325</v>
      </c>
      <c r="CB243" s="911" t="s">
        <v>1325</v>
      </c>
      <c r="CC243" s="916">
        <v>52.36</v>
      </c>
      <c r="CD243" s="917"/>
      <c r="CE243" s="917"/>
      <c r="CF243" s="917"/>
      <c r="CG243" s="917">
        <v>0</v>
      </c>
      <c r="CH243" s="917">
        <v>0</v>
      </c>
      <c r="CI243" s="921">
        <v>0</v>
      </c>
      <c r="CJ243" s="911" t="s">
        <v>1325</v>
      </c>
      <c r="CK243" s="911" t="s">
        <v>1325</v>
      </c>
      <c r="CL243" s="911" t="s">
        <v>1325</v>
      </c>
      <c r="CM243" s="911" t="s">
        <v>1325</v>
      </c>
      <c r="CN243" s="911" t="s">
        <v>1325</v>
      </c>
      <c r="CO243" s="911" t="s">
        <v>1325</v>
      </c>
      <c r="CP243" s="911" t="s">
        <v>1325</v>
      </c>
      <c r="CQ243" s="926">
        <v>2.0662624105959382</v>
      </c>
      <c r="CR243" s="926"/>
      <c r="CS243" s="926"/>
      <c r="CT243" s="926"/>
      <c r="CU243" s="926">
        <v>0.96992928179145754</v>
      </c>
      <c r="CV243" s="927">
        <v>2.327639986827895</v>
      </c>
      <c r="CW243" s="926">
        <v>0</v>
      </c>
      <c r="CX243" s="922" t="s">
        <v>878</v>
      </c>
      <c r="CY243" s="923" t="s">
        <v>1471</v>
      </c>
      <c r="CZ243" s="1011" t="s">
        <v>1471</v>
      </c>
      <c r="DA243" s="1011" t="s">
        <v>1471</v>
      </c>
      <c r="DB243" s="922" t="s">
        <v>878</v>
      </c>
      <c r="DC243" s="923" t="s">
        <v>1471</v>
      </c>
      <c r="DD243" s="1016" t="s">
        <v>1471</v>
      </c>
      <c r="DE243" s="1016" t="s">
        <v>1471</v>
      </c>
      <c r="DF243" s="922" t="s">
        <v>878</v>
      </c>
      <c r="DG243" s="923" t="s">
        <v>1471</v>
      </c>
      <c r="DH243" s="922" t="s">
        <v>878</v>
      </c>
      <c r="DI243" s="924" t="s">
        <v>1471</v>
      </c>
    </row>
    <row r="244" spans="1:113">
      <c r="A244" s="952" t="s">
        <v>436</v>
      </c>
      <c r="B244" s="910" t="s">
        <v>646</v>
      </c>
      <c r="C244" s="910"/>
      <c r="D244" s="911">
        <v>13</v>
      </c>
      <c r="E244" s="911" t="s">
        <v>1325</v>
      </c>
      <c r="F244" s="911" t="s">
        <v>1325</v>
      </c>
      <c r="G244" s="911" t="s">
        <v>1325</v>
      </c>
      <c r="H244" s="911" t="s">
        <v>1325</v>
      </c>
      <c r="I244" s="911">
        <v>46</v>
      </c>
      <c r="J244" s="911" t="s">
        <v>1325</v>
      </c>
      <c r="K244" s="926">
        <v>1.8114195903262011</v>
      </c>
      <c r="L244" s="926"/>
      <c r="M244" s="926"/>
      <c r="N244" s="926"/>
      <c r="O244" s="912">
        <v>2.0600579290879897</v>
      </c>
      <c r="P244" s="927">
        <v>0.75595089379176927</v>
      </c>
      <c r="Q244" s="912">
        <v>0.59130246659683361</v>
      </c>
      <c r="R244" s="911" t="s">
        <v>1325</v>
      </c>
      <c r="S244" s="911" t="s">
        <v>1325</v>
      </c>
      <c r="T244" s="911" t="s">
        <v>1325</v>
      </c>
      <c r="U244" s="911" t="s">
        <v>1325</v>
      </c>
      <c r="V244" s="911" t="s">
        <v>1325</v>
      </c>
      <c r="W244" s="911" t="s">
        <v>1325</v>
      </c>
      <c r="X244" s="911" t="s">
        <v>1325</v>
      </c>
      <c r="Y244" s="916">
        <v>0</v>
      </c>
      <c r="Z244" s="917"/>
      <c r="AA244" s="917"/>
      <c r="AB244" s="917"/>
      <c r="AC244" s="917">
        <v>0</v>
      </c>
      <c r="AD244" s="917">
        <v>1.45</v>
      </c>
      <c r="AE244" s="918">
        <v>0</v>
      </c>
      <c r="AF244" s="911" t="s">
        <v>1325</v>
      </c>
      <c r="AG244" s="911" t="s">
        <v>1325</v>
      </c>
      <c r="AH244" s="911" t="s">
        <v>1325</v>
      </c>
      <c r="AI244" s="911" t="s">
        <v>1325</v>
      </c>
      <c r="AJ244" s="911" t="s">
        <v>1325</v>
      </c>
      <c r="AK244" s="911" t="s">
        <v>1325</v>
      </c>
      <c r="AL244" s="911" t="s">
        <v>1325</v>
      </c>
      <c r="AM244" s="916">
        <v>2.46</v>
      </c>
      <c r="AN244" s="917"/>
      <c r="AO244" s="917"/>
      <c r="AP244" s="917"/>
      <c r="AQ244" s="917">
        <v>2.65</v>
      </c>
      <c r="AR244" s="917">
        <v>0.27</v>
      </c>
      <c r="AS244" s="918">
        <v>0.7</v>
      </c>
      <c r="AT244" s="911" t="s">
        <v>1325</v>
      </c>
      <c r="AU244" s="911" t="s">
        <v>1325</v>
      </c>
      <c r="AV244" s="911" t="s">
        <v>1325</v>
      </c>
      <c r="AW244" s="911" t="s">
        <v>1325</v>
      </c>
      <c r="AX244" s="911" t="s">
        <v>1325</v>
      </c>
      <c r="AY244" s="911" t="s">
        <v>1325</v>
      </c>
      <c r="AZ244" s="911" t="s">
        <v>1325</v>
      </c>
      <c r="BA244" s="916">
        <v>3.78</v>
      </c>
      <c r="BB244" s="917"/>
      <c r="BC244" s="917"/>
      <c r="BD244" s="917"/>
      <c r="BE244" s="917">
        <v>0</v>
      </c>
      <c r="BF244" s="917">
        <v>1.02</v>
      </c>
      <c r="BG244" s="921">
        <v>7.77</v>
      </c>
      <c r="BH244" s="911" t="s">
        <v>1325</v>
      </c>
      <c r="BI244" s="911" t="s">
        <v>1325</v>
      </c>
      <c r="BJ244" s="911" t="s">
        <v>1325</v>
      </c>
      <c r="BK244" s="911" t="s">
        <v>1325</v>
      </c>
      <c r="BL244" s="911" t="s">
        <v>1325</v>
      </c>
      <c r="BM244" s="911" t="s">
        <v>1325</v>
      </c>
      <c r="BN244" s="911" t="s">
        <v>1325</v>
      </c>
      <c r="BO244" s="926">
        <v>4.6663987023242619</v>
      </c>
      <c r="BP244" s="926"/>
      <c r="BQ244" s="926"/>
      <c r="BR244" s="926"/>
      <c r="BS244" s="926">
        <v>0</v>
      </c>
      <c r="BT244" s="927">
        <v>1.8075423305130707</v>
      </c>
      <c r="BU244" s="926">
        <v>3.8856951473271377</v>
      </c>
      <c r="BV244" s="911" t="s">
        <v>1325</v>
      </c>
      <c r="BW244" s="911" t="s">
        <v>1325</v>
      </c>
      <c r="BX244" s="911" t="s">
        <v>1325</v>
      </c>
      <c r="BY244" s="911" t="s">
        <v>1325</v>
      </c>
      <c r="BZ244" s="911" t="s">
        <v>1325</v>
      </c>
      <c r="CA244" s="911" t="s">
        <v>1325</v>
      </c>
      <c r="CB244" s="911" t="s">
        <v>1325</v>
      </c>
      <c r="CC244" s="916">
        <v>0</v>
      </c>
      <c r="CD244" s="917"/>
      <c r="CE244" s="917"/>
      <c r="CF244" s="917"/>
      <c r="CG244" s="917">
        <v>0</v>
      </c>
      <c r="CH244" s="917">
        <v>2.1</v>
      </c>
      <c r="CI244" s="921">
        <v>0</v>
      </c>
      <c r="CJ244" s="911" t="s">
        <v>1325</v>
      </c>
      <c r="CK244" s="911" t="s">
        <v>1325</v>
      </c>
      <c r="CL244" s="911" t="s">
        <v>1325</v>
      </c>
      <c r="CM244" s="911" t="s">
        <v>1325</v>
      </c>
      <c r="CN244" s="911" t="s">
        <v>1325</v>
      </c>
      <c r="CO244" s="911">
        <v>17</v>
      </c>
      <c r="CP244" s="911" t="s">
        <v>1325</v>
      </c>
      <c r="CQ244" s="926">
        <v>1.4789807214066943</v>
      </c>
      <c r="CR244" s="926"/>
      <c r="CS244" s="926"/>
      <c r="CT244" s="926"/>
      <c r="CU244" s="926">
        <v>3.3643700121936972</v>
      </c>
      <c r="CV244" s="927">
        <v>0.73388963344202185</v>
      </c>
      <c r="CW244" s="926">
        <v>0</v>
      </c>
      <c r="CX244" s="922" t="s">
        <v>878</v>
      </c>
      <c r="CY244" s="923" t="s">
        <v>1471</v>
      </c>
      <c r="CZ244" s="1011" t="s">
        <v>1471</v>
      </c>
      <c r="DA244" s="1011" t="s">
        <v>1471</v>
      </c>
      <c r="DB244" s="922" t="s">
        <v>878</v>
      </c>
      <c r="DC244" s="923" t="s">
        <v>1471</v>
      </c>
      <c r="DD244" s="1016" t="s">
        <v>1471</v>
      </c>
      <c r="DE244" s="1016" t="s">
        <v>1471</v>
      </c>
      <c r="DF244" s="922" t="s">
        <v>878</v>
      </c>
      <c r="DG244" s="923" t="s">
        <v>1471</v>
      </c>
      <c r="DH244" s="922" t="s">
        <v>878</v>
      </c>
      <c r="DI244" s="924" t="s">
        <v>1471</v>
      </c>
    </row>
    <row r="245" spans="1:113">
      <c r="A245" s="952" t="s">
        <v>272</v>
      </c>
      <c r="B245" s="910" t="s">
        <v>678</v>
      </c>
      <c r="C245" s="910"/>
      <c r="D245" s="911" t="s">
        <v>1325</v>
      </c>
      <c r="E245" s="911" t="s">
        <v>1325</v>
      </c>
      <c r="F245" s="911" t="s">
        <v>1325</v>
      </c>
      <c r="G245" s="911" t="s">
        <v>1325</v>
      </c>
      <c r="H245" s="911" t="s">
        <v>1325</v>
      </c>
      <c r="I245" s="911">
        <v>21</v>
      </c>
      <c r="J245" s="911" t="s">
        <v>1325</v>
      </c>
      <c r="K245" s="926"/>
      <c r="L245" s="926"/>
      <c r="M245" s="926"/>
      <c r="N245" s="926"/>
      <c r="O245" s="912">
        <v>0</v>
      </c>
      <c r="P245" s="927">
        <v>0.89362845769776411</v>
      </c>
      <c r="Q245" s="912"/>
      <c r="R245" s="911" t="s">
        <v>1325</v>
      </c>
      <c r="S245" s="911" t="s">
        <v>1325</v>
      </c>
      <c r="T245" s="911" t="s">
        <v>1325</v>
      </c>
      <c r="U245" s="911" t="s">
        <v>1325</v>
      </c>
      <c r="V245" s="911" t="s">
        <v>1325</v>
      </c>
      <c r="W245" s="911" t="s">
        <v>1325</v>
      </c>
      <c r="X245" s="911" t="s">
        <v>1325</v>
      </c>
      <c r="Y245" s="916"/>
      <c r="Z245" s="917"/>
      <c r="AA245" s="917"/>
      <c r="AB245" s="917"/>
      <c r="AC245" s="917">
        <v>0</v>
      </c>
      <c r="AD245" s="917">
        <v>1.33</v>
      </c>
      <c r="AE245" s="918"/>
      <c r="AF245" s="911" t="s">
        <v>1325</v>
      </c>
      <c r="AG245" s="911" t="s">
        <v>1325</v>
      </c>
      <c r="AH245" s="911" t="s">
        <v>1325</v>
      </c>
      <c r="AI245" s="911" t="s">
        <v>1325</v>
      </c>
      <c r="AJ245" s="911" t="s">
        <v>1325</v>
      </c>
      <c r="AK245" s="911" t="s">
        <v>1325</v>
      </c>
      <c r="AL245" s="911" t="s">
        <v>1325</v>
      </c>
      <c r="AM245" s="916"/>
      <c r="AN245" s="917"/>
      <c r="AO245" s="917"/>
      <c r="AP245" s="917"/>
      <c r="AQ245" s="917">
        <v>0</v>
      </c>
      <c r="AR245" s="917">
        <v>0.63</v>
      </c>
      <c r="AS245" s="918"/>
      <c r="AT245" s="911" t="s">
        <v>1325</v>
      </c>
      <c r="AU245" s="911" t="s">
        <v>1325</v>
      </c>
      <c r="AV245" s="911" t="s">
        <v>1325</v>
      </c>
      <c r="AW245" s="911" t="s">
        <v>1325</v>
      </c>
      <c r="AX245" s="911" t="s">
        <v>1325</v>
      </c>
      <c r="AY245" s="911" t="s">
        <v>1325</v>
      </c>
      <c r="AZ245" s="911" t="s">
        <v>1325</v>
      </c>
      <c r="BA245" s="916"/>
      <c r="BB245" s="917"/>
      <c r="BC245" s="917"/>
      <c r="BD245" s="917"/>
      <c r="BE245" s="917">
        <v>0</v>
      </c>
      <c r="BF245" s="917">
        <v>1.23</v>
      </c>
      <c r="BG245" s="921"/>
      <c r="BH245" s="911" t="s">
        <v>1325</v>
      </c>
      <c r="BI245" s="911" t="s">
        <v>1325</v>
      </c>
      <c r="BJ245" s="911" t="s">
        <v>1325</v>
      </c>
      <c r="BK245" s="911" t="s">
        <v>1325</v>
      </c>
      <c r="BL245" s="911" t="s">
        <v>1325</v>
      </c>
      <c r="BM245" s="911" t="s">
        <v>1325</v>
      </c>
      <c r="BN245" s="911" t="s">
        <v>1325</v>
      </c>
      <c r="BO245" s="926"/>
      <c r="BP245" s="926"/>
      <c r="BQ245" s="926"/>
      <c r="BR245" s="926"/>
      <c r="BS245" s="926">
        <v>0</v>
      </c>
      <c r="BT245" s="927">
        <v>1.0921195637131254</v>
      </c>
      <c r="BU245" s="926"/>
      <c r="BV245" s="911" t="s">
        <v>1325</v>
      </c>
      <c r="BW245" s="911" t="s">
        <v>1325</v>
      </c>
      <c r="BX245" s="911" t="s">
        <v>1325</v>
      </c>
      <c r="BY245" s="911" t="s">
        <v>1325</v>
      </c>
      <c r="BZ245" s="911" t="s">
        <v>1325</v>
      </c>
      <c r="CA245" s="911" t="s">
        <v>1325</v>
      </c>
      <c r="CB245" s="911" t="s">
        <v>1325</v>
      </c>
      <c r="CC245" s="916"/>
      <c r="CD245" s="917"/>
      <c r="CE245" s="917"/>
      <c r="CF245" s="917"/>
      <c r="CG245" s="917">
        <v>0</v>
      </c>
      <c r="CH245" s="917">
        <v>0.96</v>
      </c>
      <c r="CI245" s="921"/>
      <c r="CJ245" s="911" t="s">
        <v>1325</v>
      </c>
      <c r="CK245" s="911" t="s">
        <v>1325</v>
      </c>
      <c r="CL245" s="911" t="s">
        <v>1325</v>
      </c>
      <c r="CM245" s="911" t="s">
        <v>1325</v>
      </c>
      <c r="CN245" s="911" t="s">
        <v>1325</v>
      </c>
      <c r="CO245" s="911" t="s">
        <v>1325</v>
      </c>
      <c r="CP245" s="911" t="s">
        <v>1325</v>
      </c>
      <c r="CQ245" s="926"/>
      <c r="CR245" s="926"/>
      <c r="CS245" s="926"/>
      <c r="CT245" s="926"/>
      <c r="CU245" s="926">
        <v>0</v>
      </c>
      <c r="CV245" s="927">
        <v>0.84944654907256378</v>
      </c>
      <c r="CW245" s="926"/>
      <c r="CX245" s="922" t="s">
        <v>878</v>
      </c>
      <c r="CY245" s="923" t="s">
        <v>1471</v>
      </c>
      <c r="CZ245" s="1011" t="s">
        <v>1471</v>
      </c>
      <c r="DA245" s="1011" t="s">
        <v>1471</v>
      </c>
      <c r="DB245" s="922" t="s">
        <v>878</v>
      </c>
      <c r="DC245" s="923" t="s">
        <v>1471</v>
      </c>
      <c r="DD245" s="1016" t="s">
        <v>1471</v>
      </c>
      <c r="DE245" s="1016" t="s">
        <v>1471</v>
      </c>
      <c r="DF245" s="922" t="s">
        <v>878</v>
      </c>
      <c r="DG245" s="923" t="s">
        <v>1471</v>
      </c>
      <c r="DH245" s="922" t="s">
        <v>878</v>
      </c>
      <c r="DI245" s="924" t="s">
        <v>1471</v>
      </c>
    </row>
    <row r="246" spans="1:113">
      <c r="A246" s="952" t="s">
        <v>418</v>
      </c>
      <c r="B246" s="910" t="s">
        <v>624</v>
      </c>
      <c r="C246" s="910"/>
      <c r="D246" s="911" t="s">
        <v>1325</v>
      </c>
      <c r="E246" s="911" t="s">
        <v>1325</v>
      </c>
      <c r="F246" s="911" t="s">
        <v>1325</v>
      </c>
      <c r="G246" s="911" t="s">
        <v>1325</v>
      </c>
      <c r="H246" s="911" t="s">
        <v>1325</v>
      </c>
      <c r="I246" s="911">
        <v>84</v>
      </c>
      <c r="J246" s="911" t="s">
        <v>1325</v>
      </c>
      <c r="K246" s="926">
        <v>2.3120202787921977</v>
      </c>
      <c r="L246" s="926"/>
      <c r="M246" s="926"/>
      <c r="N246" s="926"/>
      <c r="O246" s="912">
        <v>1.2973539808124053</v>
      </c>
      <c r="P246" s="927">
        <v>0.96895901854344602</v>
      </c>
      <c r="Q246" s="912">
        <v>0.93399019542789929</v>
      </c>
      <c r="R246" s="911" t="s">
        <v>1325</v>
      </c>
      <c r="S246" s="911" t="s">
        <v>1325</v>
      </c>
      <c r="T246" s="911" t="s">
        <v>1325</v>
      </c>
      <c r="U246" s="911" t="s">
        <v>1325</v>
      </c>
      <c r="V246" s="911" t="s">
        <v>1325</v>
      </c>
      <c r="W246" s="911" t="s">
        <v>1325</v>
      </c>
      <c r="X246" s="911" t="s">
        <v>1325</v>
      </c>
      <c r="Y246" s="916">
        <v>0</v>
      </c>
      <c r="Z246" s="917"/>
      <c r="AA246" s="917"/>
      <c r="AB246" s="917"/>
      <c r="AC246" s="917">
        <v>0</v>
      </c>
      <c r="AD246" s="917">
        <v>0.54</v>
      </c>
      <c r="AE246" s="918">
        <v>0</v>
      </c>
      <c r="AF246" s="911" t="s">
        <v>1325</v>
      </c>
      <c r="AG246" s="911" t="s">
        <v>1325</v>
      </c>
      <c r="AH246" s="911" t="s">
        <v>1325</v>
      </c>
      <c r="AI246" s="911" t="s">
        <v>1325</v>
      </c>
      <c r="AJ246" s="911" t="s">
        <v>1325</v>
      </c>
      <c r="AK246" s="914">
        <v>11</v>
      </c>
      <c r="AL246" s="911" t="s">
        <v>1325</v>
      </c>
      <c r="AM246" s="916">
        <v>0</v>
      </c>
      <c r="AN246" s="917"/>
      <c r="AO246" s="917"/>
      <c r="AP246" s="917"/>
      <c r="AQ246" s="917">
        <v>3.67</v>
      </c>
      <c r="AR246" s="917">
        <v>0.74</v>
      </c>
      <c r="AS246" s="918">
        <v>0</v>
      </c>
      <c r="AT246" s="911" t="s">
        <v>1325</v>
      </c>
      <c r="AU246" s="911" t="s">
        <v>1325</v>
      </c>
      <c r="AV246" s="911" t="s">
        <v>1325</v>
      </c>
      <c r="AW246" s="911" t="s">
        <v>1325</v>
      </c>
      <c r="AX246" s="911" t="s">
        <v>1325</v>
      </c>
      <c r="AY246" s="911" t="s">
        <v>1325</v>
      </c>
      <c r="AZ246" s="911" t="s">
        <v>1325</v>
      </c>
      <c r="BA246" s="916">
        <v>0</v>
      </c>
      <c r="BB246" s="917"/>
      <c r="BC246" s="917"/>
      <c r="BD246" s="917"/>
      <c r="BE246" s="917">
        <v>3.97</v>
      </c>
      <c r="BF246" s="917">
        <v>0.17</v>
      </c>
      <c r="BG246" s="921">
        <v>5.78</v>
      </c>
      <c r="BH246" s="911" t="s">
        <v>1325</v>
      </c>
      <c r="BI246" s="911" t="s">
        <v>1325</v>
      </c>
      <c r="BJ246" s="911" t="s">
        <v>1325</v>
      </c>
      <c r="BK246" s="911" t="s">
        <v>1325</v>
      </c>
      <c r="BL246" s="911" t="s">
        <v>1325</v>
      </c>
      <c r="BM246" s="911">
        <v>16</v>
      </c>
      <c r="BN246" s="911" t="s">
        <v>1325</v>
      </c>
      <c r="BO246" s="926">
        <v>5.1118701156090953</v>
      </c>
      <c r="BP246" s="926"/>
      <c r="BQ246" s="926"/>
      <c r="BR246" s="926"/>
      <c r="BS246" s="926">
        <v>0</v>
      </c>
      <c r="BT246" s="926">
        <v>9.2183330391352634</v>
      </c>
      <c r="BU246" s="926">
        <v>0</v>
      </c>
      <c r="BV246" s="911" t="s">
        <v>1325</v>
      </c>
      <c r="BW246" s="911" t="s">
        <v>1325</v>
      </c>
      <c r="BX246" s="911" t="s">
        <v>1325</v>
      </c>
      <c r="BY246" s="911" t="s">
        <v>1325</v>
      </c>
      <c r="BZ246" s="911" t="s">
        <v>1325</v>
      </c>
      <c r="CA246" s="911" t="s">
        <v>1325</v>
      </c>
      <c r="CB246" s="911" t="s">
        <v>1325</v>
      </c>
      <c r="CC246" s="916">
        <v>0</v>
      </c>
      <c r="CD246" s="917"/>
      <c r="CE246" s="917"/>
      <c r="CF246" s="917"/>
      <c r="CG246" s="917">
        <v>2.5</v>
      </c>
      <c r="CH246" s="917">
        <v>0.43</v>
      </c>
      <c r="CI246" s="921">
        <v>4.1100000000000003</v>
      </c>
      <c r="CJ246" s="911" t="s">
        <v>1325</v>
      </c>
      <c r="CK246" s="911" t="s">
        <v>1325</v>
      </c>
      <c r="CL246" s="911" t="s">
        <v>1325</v>
      </c>
      <c r="CM246" s="911" t="s">
        <v>1325</v>
      </c>
      <c r="CN246" s="911" t="s">
        <v>1325</v>
      </c>
      <c r="CO246" s="911">
        <v>38</v>
      </c>
      <c r="CP246" s="911" t="s">
        <v>1325</v>
      </c>
      <c r="CQ246" s="926">
        <v>4.7319967188517849</v>
      </c>
      <c r="CR246" s="926"/>
      <c r="CS246" s="926"/>
      <c r="CT246" s="926"/>
      <c r="CU246" s="926">
        <v>0.89949878958883145</v>
      </c>
      <c r="CV246" s="926">
        <v>1.5561469370154135</v>
      </c>
      <c r="CW246" s="926">
        <v>0.81360121650378281</v>
      </c>
      <c r="CX246" s="922" t="s">
        <v>878</v>
      </c>
      <c r="CY246" s="923" t="s">
        <v>1471</v>
      </c>
      <c r="CZ246" s="1011" t="s">
        <v>1471</v>
      </c>
      <c r="DA246" s="1011" t="s">
        <v>1471</v>
      </c>
      <c r="DB246" s="922" t="s">
        <v>878</v>
      </c>
      <c r="DC246" s="923" t="s">
        <v>1471</v>
      </c>
      <c r="DD246" s="1016" t="s">
        <v>1471</v>
      </c>
      <c r="DE246" s="1016" t="s">
        <v>1471</v>
      </c>
      <c r="DF246" s="922" t="s">
        <v>878</v>
      </c>
      <c r="DG246" s="923" t="s">
        <v>1471</v>
      </c>
      <c r="DH246" s="922" t="s">
        <v>878</v>
      </c>
      <c r="DI246" s="924" t="s">
        <v>1471</v>
      </c>
    </row>
    <row r="247" spans="1:113">
      <c r="A247" s="952" t="s">
        <v>126</v>
      </c>
      <c r="B247" s="910" t="s">
        <v>814</v>
      </c>
      <c r="C247" s="910"/>
      <c r="D247" s="911" t="s">
        <v>1325</v>
      </c>
      <c r="E247" s="911" t="s">
        <v>1325</v>
      </c>
      <c r="F247" s="911">
        <v>11</v>
      </c>
      <c r="G247" s="911" t="s">
        <v>1325</v>
      </c>
      <c r="H247" s="911">
        <v>74</v>
      </c>
      <c r="I247" s="911">
        <v>487</v>
      </c>
      <c r="J247" s="911">
        <v>62</v>
      </c>
      <c r="K247" s="926">
        <v>0.97879095697130736</v>
      </c>
      <c r="L247" s="926">
        <v>0.53900652730116239</v>
      </c>
      <c r="M247" s="926">
        <v>1.2078151996775055</v>
      </c>
      <c r="N247" s="926">
        <v>0.2083932546431998</v>
      </c>
      <c r="O247" s="912">
        <v>0.97446583625037175</v>
      </c>
      <c r="P247" s="927">
        <v>1.1443337679366656</v>
      </c>
      <c r="Q247" s="912">
        <v>1.0415418884921879</v>
      </c>
      <c r="R247" s="911" t="s">
        <v>1325</v>
      </c>
      <c r="S247" s="911" t="s">
        <v>1325</v>
      </c>
      <c r="T247" s="911" t="s">
        <v>1325</v>
      </c>
      <c r="U247" s="911" t="s">
        <v>1325</v>
      </c>
      <c r="V247" s="911" t="s">
        <v>1325</v>
      </c>
      <c r="W247" s="914">
        <v>44</v>
      </c>
      <c r="X247" s="911" t="s">
        <v>1325</v>
      </c>
      <c r="Y247" s="916">
        <v>1.1299999999999999</v>
      </c>
      <c r="Z247" s="917">
        <v>1.17</v>
      </c>
      <c r="AA247" s="917">
        <v>2.39</v>
      </c>
      <c r="AB247" s="917">
        <v>0</v>
      </c>
      <c r="AC247" s="917">
        <v>0.63</v>
      </c>
      <c r="AD247" s="917">
        <v>0.97</v>
      </c>
      <c r="AE247" s="918">
        <v>1.23</v>
      </c>
      <c r="AF247" s="911" t="s">
        <v>1325</v>
      </c>
      <c r="AG247" s="911" t="s">
        <v>1325</v>
      </c>
      <c r="AH247" s="911" t="s">
        <v>1325</v>
      </c>
      <c r="AI247" s="911" t="s">
        <v>1325</v>
      </c>
      <c r="AJ247" s="911" t="s">
        <v>1325</v>
      </c>
      <c r="AK247" s="914">
        <v>94</v>
      </c>
      <c r="AL247" s="920">
        <v>13</v>
      </c>
      <c r="AM247" s="916">
        <v>0</v>
      </c>
      <c r="AN247" s="917">
        <v>0.65</v>
      </c>
      <c r="AO247" s="917">
        <v>0</v>
      </c>
      <c r="AP247" s="917">
        <v>0</v>
      </c>
      <c r="AQ247" s="917">
        <v>0.67</v>
      </c>
      <c r="AR247" s="917">
        <v>1.79</v>
      </c>
      <c r="AS247" s="918">
        <v>1.34</v>
      </c>
      <c r="AT247" s="911" t="s">
        <v>1325</v>
      </c>
      <c r="AU247" s="911" t="s">
        <v>1325</v>
      </c>
      <c r="AV247" s="911" t="s">
        <v>1325</v>
      </c>
      <c r="AW247" s="911" t="s">
        <v>1325</v>
      </c>
      <c r="AX247" s="911" t="s">
        <v>1325</v>
      </c>
      <c r="AY247" s="914">
        <v>17</v>
      </c>
      <c r="AZ247" s="911" t="s">
        <v>1325</v>
      </c>
      <c r="BA247" s="916">
        <v>0</v>
      </c>
      <c r="BB247" s="917">
        <v>0</v>
      </c>
      <c r="BC247" s="917">
        <v>4.1900000000000004</v>
      </c>
      <c r="BD247" s="917">
        <v>0</v>
      </c>
      <c r="BE247" s="917">
        <v>0</v>
      </c>
      <c r="BF247" s="917">
        <v>1.87</v>
      </c>
      <c r="BG247" s="921">
        <v>1.78</v>
      </c>
      <c r="BH247" s="911" t="s">
        <v>1325</v>
      </c>
      <c r="BI247" s="911" t="s">
        <v>1325</v>
      </c>
      <c r="BJ247" s="911" t="s">
        <v>1325</v>
      </c>
      <c r="BK247" s="911" t="s">
        <v>1325</v>
      </c>
      <c r="BL247" s="911">
        <v>12</v>
      </c>
      <c r="BM247" s="911">
        <v>121</v>
      </c>
      <c r="BN247" s="911">
        <v>12</v>
      </c>
      <c r="BO247" s="926">
        <v>1.0001063816223263</v>
      </c>
      <c r="BP247" s="926">
        <v>0.49385688754396506</v>
      </c>
      <c r="BQ247" s="926">
        <v>0.48860481376015291</v>
      </c>
      <c r="BR247" s="926">
        <v>0.96489216147683365</v>
      </c>
      <c r="BS247" s="926">
        <v>0.68117701849972145</v>
      </c>
      <c r="BT247" s="926">
        <v>1.6872557052453676</v>
      </c>
      <c r="BU247" s="926">
        <v>0.91900590813505445</v>
      </c>
      <c r="BV247" s="911" t="s">
        <v>1325</v>
      </c>
      <c r="BW247" s="911" t="s">
        <v>1325</v>
      </c>
      <c r="BX247" s="911" t="s">
        <v>1325</v>
      </c>
      <c r="BY247" s="911" t="s">
        <v>1325</v>
      </c>
      <c r="BZ247" s="911" t="s">
        <v>1325</v>
      </c>
      <c r="CA247" s="914">
        <v>25</v>
      </c>
      <c r="CB247" s="911" t="s">
        <v>1325</v>
      </c>
      <c r="CC247" s="916">
        <v>1.67</v>
      </c>
      <c r="CD247" s="917">
        <v>0</v>
      </c>
      <c r="CE247" s="917">
        <v>3.71</v>
      </c>
      <c r="CF247" s="917">
        <v>0</v>
      </c>
      <c r="CG247" s="917">
        <v>1.58</v>
      </c>
      <c r="CH247" s="917">
        <v>0.66</v>
      </c>
      <c r="CI247" s="921">
        <v>0.75</v>
      </c>
      <c r="CJ247" s="911" t="s">
        <v>1325</v>
      </c>
      <c r="CK247" s="911" t="s">
        <v>1325</v>
      </c>
      <c r="CL247" s="911" t="s">
        <v>1325</v>
      </c>
      <c r="CM247" s="911" t="s">
        <v>1325</v>
      </c>
      <c r="CN247" s="911">
        <v>30</v>
      </c>
      <c r="CO247" s="911">
        <v>143</v>
      </c>
      <c r="CP247" s="911">
        <v>17</v>
      </c>
      <c r="CQ247" s="926">
        <v>1.7815048167607141</v>
      </c>
      <c r="CR247" s="926">
        <v>0.34392191086762991</v>
      </c>
      <c r="CS247" s="926">
        <v>0.69468018210656746</v>
      </c>
      <c r="CT247" s="926">
        <v>0</v>
      </c>
      <c r="CU247" s="926">
        <v>1.3920227348056484</v>
      </c>
      <c r="CV247" s="926">
        <v>1.008469401000927</v>
      </c>
      <c r="CW247" s="926">
        <v>0.91671645203254681</v>
      </c>
      <c r="CX247" s="922" t="s">
        <v>878</v>
      </c>
      <c r="CY247" s="923" t="s">
        <v>1471</v>
      </c>
      <c r="CZ247" s="1011" t="s">
        <v>1471</v>
      </c>
      <c r="DA247" s="1011" t="s">
        <v>1471</v>
      </c>
      <c r="DB247" s="922" t="s">
        <v>878</v>
      </c>
      <c r="DC247" s="923" t="s">
        <v>1471</v>
      </c>
      <c r="DD247" s="1016" t="s">
        <v>1471</v>
      </c>
      <c r="DE247" s="1016" t="s">
        <v>1471</v>
      </c>
      <c r="DF247" s="922" t="s">
        <v>878</v>
      </c>
      <c r="DG247" s="923" t="s">
        <v>1471</v>
      </c>
      <c r="DH247" s="922" t="s">
        <v>878</v>
      </c>
      <c r="DI247" s="924" t="s">
        <v>1471</v>
      </c>
    </row>
    <row r="248" spans="1:113">
      <c r="A248" s="952" t="s">
        <v>270</v>
      </c>
      <c r="B248" s="910" t="s">
        <v>677</v>
      </c>
      <c r="C248" s="910"/>
      <c r="D248" s="911">
        <v>21</v>
      </c>
      <c r="E248" s="911">
        <v>59</v>
      </c>
      <c r="F248" s="911">
        <v>121</v>
      </c>
      <c r="G248" s="911">
        <v>28</v>
      </c>
      <c r="H248" s="911">
        <v>264</v>
      </c>
      <c r="I248" s="911">
        <v>810</v>
      </c>
      <c r="J248" s="911">
        <v>166</v>
      </c>
      <c r="K248" s="926">
        <v>0.69404253727663534</v>
      </c>
      <c r="L248" s="926">
        <v>0.51836139205794773</v>
      </c>
      <c r="M248" s="926">
        <v>1.4999372829453266</v>
      </c>
      <c r="N248" s="926">
        <v>0.92287699504697929</v>
      </c>
      <c r="O248" s="912">
        <v>1.0261279520643969</v>
      </c>
      <c r="P248" s="927">
        <v>1.0782863396347335</v>
      </c>
      <c r="Q248" s="912">
        <v>0.91975177431878208</v>
      </c>
      <c r="R248" s="911" t="s">
        <v>1325</v>
      </c>
      <c r="S248" s="914">
        <v>11</v>
      </c>
      <c r="T248" s="914">
        <v>13</v>
      </c>
      <c r="U248" s="911" t="s">
        <v>1325</v>
      </c>
      <c r="V248" s="914">
        <v>20</v>
      </c>
      <c r="W248" s="914">
        <v>85</v>
      </c>
      <c r="X248" s="915">
        <v>11</v>
      </c>
      <c r="Y248" s="916">
        <v>0</v>
      </c>
      <c r="Z248" s="917">
        <v>1.01</v>
      </c>
      <c r="AA248" s="917">
        <v>1.64</v>
      </c>
      <c r="AB248" s="917">
        <v>1.34</v>
      </c>
      <c r="AC248" s="917">
        <v>0.74</v>
      </c>
      <c r="AD248" s="917">
        <v>1.26</v>
      </c>
      <c r="AE248" s="918">
        <v>0.6</v>
      </c>
      <c r="AF248" s="911" t="s">
        <v>1325</v>
      </c>
      <c r="AG248" s="911" t="s">
        <v>1325</v>
      </c>
      <c r="AH248" s="914">
        <v>12</v>
      </c>
      <c r="AI248" s="911" t="s">
        <v>1325</v>
      </c>
      <c r="AJ248" s="914">
        <v>26</v>
      </c>
      <c r="AK248" s="914">
        <v>81</v>
      </c>
      <c r="AL248" s="920">
        <v>18</v>
      </c>
      <c r="AM248" s="916">
        <v>0.64</v>
      </c>
      <c r="AN248" s="917">
        <v>0.78</v>
      </c>
      <c r="AO248" s="917">
        <v>1.44</v>
      </c>
      <c r="AP248" s="917">
        <v>1.94</v>
      </c>
      <c r="AQ248" s="917">
        <v>0.97</v>
      </c>
      <c r="AR248" s="917">
        <v>1</v>
      </c>
      <c r="AS248" s="918">
        <v>0.97</v>
      </c>
      <c r="AT248" s="911" t="s">
        <v>1325</v>
      </c>
      <c r="AU248" s="911" t="s">
        <v>1325</v>
      </c>
      <c r="AV248" s="911" t="s">
        <v>1325</v>
      </c>
      <c r="AW248" s="911" t="s">
        <v>1325</v>
      </c>
      <c r="AX248" s="914">
        <v>11</v>
      </c>
      <c r="AY248" s="914">
        <v>32</v>
      </c>
      <c r="AZ248" s="911" t="s">
        <v>1325</v>
      </c>
      <c r="BA248" s="916">
        <v>0</v>
      </c>
      <c r="BB248" s="917">
        <v>0</v>
      </c>
      <c r="BC248" s="917">
        <v>2.35</v>
      </c>
      <c r="BD248" s="917">
        <v>0</v>
      </c>
      <c r="BE248" s="917">
        <v>1.1399999999999999</v>
      </c>
      <c r="BF248" s="917">
        <v>1.17</v>
      </c>
      <c r="BG248" s="921">
        <v>0.71</v>
      </c>
      <c r="BH248" s="911" t="s">
        <v>1325</v>
      </c>
      <c r="BI248" s="911" t="s">
        <v>1325</v>
      </c>
      <c r="BJ248" s="911">
        <v>25</v>
      </c>
      <c r="BK248" s="911" t="s">
        <v>1325</v>
      </c>
      <c r="BL248" s="911">
        <v>53</v>
      </c>
      <c r="BM248" s="911">
        <v>220</v>
      </c>
      <c r="BN248" s="911">
        <v>53</v>
      </c>
      <c r="BO248" s="926">
        <v>0.67312925542911251</v>
      </c>
      <c r="BP248" s="926">
        <v>0.13917832838115976</v>
      </c>
      <c r="BQ248" s="926">
        <v>1.2488975352244349</v>
      </c>
      <c r="BR248" s="926">
        <v>0.40088827352345086</v>
      </c>
      <c r="BS248" s="926">
        <v>0.79950754772192778</v>
      </c>
      <c r="BT248" s="926">
        <v>1.4199655700564517</v>
      </c>
      <c r="BU248" s="926">
        <v>1.2208888801897599</v>
      </c>
      <c r="BV248" s="911" t="s">
        <v>1325</v>
      </c>
      <c r="BW248" s="911" t="s">
        <v>1325</v>
      </c>
      <c r="BX248" s="911" t="s">
        <v>1325</v>
      </c>
      <c r="BY248" s="911" t="s">
        <v>1325</v>
      </c>
      <c r="BZ248" s="911" t="s">
        <v>1325</v>
      </c>
      <c r="CA248" s="914">
        <v>56</v>
      </c>
      <c r="CB248" s="911" t="s">
        <v>1325</v>
      </c>
      <c r="CC248" s="916">
        <v>0.62</v>
      </c>
      <c r="CD248" s="917">
        <v>0.84</v>
      </c>
      <c r="CE248" s="917">
        <v>2.14</v>
      </c>
      <c r="CF248" s="917">
        <v>0.61</v>
      </c>
      <c r="CG248" s="917">
        <v>0.18</v>
      </c>
      <c r="CH248" s="917">
        <v>2.46</v>
      </c>
      <c r="CI248" s="921">
        <v>0.2</v>
      </c>
      <c r="CJ248" s="911">
        <v>12</v>
      </c>
      <c r="CK248" s="911">
        <v>20</v>
      </c>
      <c r="CL248" s="911">
        <v>37</v>
      </c>
      <c r="CM248" s="911">
        <v>10</v>
      </c>
      <c r="CN248" s="911">
        <v>128</v>
      </c>
      <c r="CO248" s="911">
        <v>237</v>
      </c>
      <c r="CP248" s="911">
        <v>53</v>
      </c>
      <c r="CQ248" s="926">
        <v>1.16873235427397</v>
      </c>
      <c r="CR248" s="926">
        <v>0.51395574198225502</v>
      </c>
      <c r="CS248" s="926">
        <v>1.3321198142861701</v>
      </c>
      <c r="CT248" s="926">
        <v>0.9647554403619516</v>
      </c>
      <c r="CU248" s="926">
        <v>1.6444694247175093</v>
      </c>
      <c r="CV248" s="926">
        <v>0.75963656333336615</v>
      </c>
      <c r="CW248" s="926">
        <v>0.85547434215342077</v>
      </c>
      <c r="CX248" s="922" t="s">
        <v>878</v>
      </c>
      <c r="CY248" s="923" t="s">
        <v>1471</v>
      </c>
      <c r="CZ248" s="1011" t="s">
        <v>1471</v>
      </c>
      <c r="DA248" s="1011" t="s">
        <v>1471</v>
      </c>
      <c r="DB248" s="922" t="s">
        <v>878</v>
      </c>
      <c r="DC248" s="923" t="s">
        <v>1471</v>
      </c>
      <c r="DD248" s="1016" t="s">
        <v>1471</v>
      </c>
      <c r="DE248" s="1016" t="s">
        <v>1471</v>
      </c>
      <c r="DF248" s="922" t="s">
        <v>878</v>
      </c>
      <c r="DG248" s="923" t="s">
        <v>1471</v>
      </c>
      <c r="DH248" s="922" t="s">
        <v>878</v>
      </c>
      <c r="DI248" s="924" t="s">
        <v>1471</v>
      </c>
    </row>
    <row r="249" spans="1:113">
      <c r="A249" s="952" t="s">
        <v>134</v>
      </c>
      <c r="B249" s="910" t="s">
        <v>789</v>
      </c>
      <c r="C249" s="910"/>
      <c r="D249" s="911">
        <v>12</v>
      </c>
      <c r="E249" s="911">
        <v>13</v>
      </c>
      <c r="F249" s="911">
        <v>22</v>
      </c>
      <c r="G249" s="911" t="s">
        <v>1325</v>
      </c>
      <c r="H249" s="911">
        <v>84</v>
      </c>
      <c r="I249" s="911">
        <v>550</v>
      </c>
      <c r="J249" s="911">
        <v>61</v>
      </c>
      <c r="K249" s="926">
        <v>2.3091422323706041</v>
      </c>
      <c r="L249" s="926">
        <v>0.64128740577994581</v>
      </c>
      <c r="M249" s="926">
        <v>1.4323221727233251</v>
      </c>
      <c r="N249" s="926">
        <v>1.1549136707756977</v>
      </c>
      <c r="O249" s="912">
        <v>1.1712152078521658</v>
      </c>
      <c r="P249" s="927">
        <v>0.86198818560459733</v>
      </c>
      <c r="Q249" s="912">
        <v>0.91744654835547135</v>
      </c>
      <c r="R249" s="911" t="s">
        <v>1325</v>
      </c>
      <c r="S249" s="911" t="s">
        <v>1325</v>
      </c>
      <c r="T249" s="911" t="s">
        <v>1325</v>
      </c>
      <c r="U249" s="911" t="s">
        <v>1325</v>
      </c>
      <c r="V249" s="911" t="s">
        <v>1325</v>
      </c>
      <c r="W249" s="914">
        <v>45</v>
      </c>
      <c r="X249" s="911" t="s">
        <v>1325</v>
      </c>
      <c r="Y249" s="916">
        <v>2.87</v>
      </c>
      <c r="Z249" s="917">
        <v>0</v>
      </c>
      <c r="AA249" s="917">
        <v>0.94</v>
      </c>
      <c r="AB249" s="917">
        <v>0</v>
      </c>
      <c r="AC249" s="917">
        <v>0.75</v>
      </c>
      <c r="AD249" s="917">
        <v>1.39</v>
      </c>
      <c r="AE249" s="918">
        <v>1.37</v>
      </c>
      <c r="AF249" s="911" t="s">
        <v>1325</v>
      </c>
      <c r="AG249" s="911" t="s">
        <v>1325</v>
      </c>
      <c r="AH249" s="911" t="s">
        <v>1325</v>
      </c>
      <c r="AI249" s="911" t="s">
        <v>1325</v>
      </c>
      <c r="AJ249" s="914">
        <v>13</v>
      </c>
      <c r="AK249" s="914">
        <v>70</v>
      </c>
      <c r="AL249" s="911" t="s">
        <v>1325</v>
      </c>
      <c r="AM249" s="916">
        <v>1.26</v>
      </c>
      <c r="AN249" s="917">
        <v>2.19</v>
      </c>
      <c r="AO249" s="917">
        <v>1.29</v>
      </c>
      <c r="AP249" s="917">
        <v>1.54</v>
      </c>
      <c r="AQ249" s="917">
        <v>1.21</v>
      </c>
      <c r="AR249" s="917">
        <v>0.61</v>
      </c>
      <c r="AS249" s="918">
        <v>0.9</v>
      </c>
      <c r="AT249" s="911" t="s">
        <v>1325</v>
      </c>
      <c r="AU249" s="911" t="s">
        <v>1325</v>
      </c>
      <c r="AV249" s="911" t="s">
        <v>1325</v>
      </c>
      <c r="AW249" s="911" t="s">
        <v>1325</v>
      </c>
      <c r="AX249" s="911" t="s">
        <v>1325</v>
      </c>
      <c r="AY249" s="914">
        <v>23</v>
      </c>
      <c r="AZ249" s="911" t="s">
        <v>1325</v>
      </c>
      <c r="BA249" s="916">
        <v>0</v>
      </c>
      <c r="BB249" s="917">
        <v>0</v>
      </c>
      <c r="BC249" s="917">
        <v>2.21</v>
      </c>
      <c r="BD249" s="917">
        <v>0</v>
      </c>
      <c r="BE249" s="917">
        <v>0.38</v>
      </c>
      <c r="BF249" s="917">
        <v>2.12</v>
      </c>
      <c r="BG249" s="921">
        <v>0.99</v>
      </c>
      <c r="BH249" s="911" t="s">
        <v>1325</v>
      </c>
      <c r="BI249" s="911" t="s">
        <v>1325</v>
      </c>
      <c r="BJ249" s="911" t="s">
        <v>1325</v>
      </c>
      <c r="BK249" s="911" t="s">
        <v>1325</v>
      </c>
      <c r="BL249" s="911">
        <v>15</v>
      </c>
      <c r="BM249" s="911">
        <v>138</v>
      </c>
      <c r="BN249" s="911">
        <v>11</v>
      </c>
      <c r="BO249" s="926">
        <v>1.8095827916112153</v>
      </c>
      <c r="BP249" s="926">
        <v>0.22656094857131248</v>
      </c>
      <c r="BQ249" s="926">
        <v>1.2222210889057845</v>
      </c>
      <c r="BR249" s="926">
        <v>0</v>
      </c>
      <c r="BS249" s="926">
        <v>0.94511276630483454</v>
      </c>
      <c r="BT249" s="926">
        <v>1.3226064184348518</v>
      </c>
      <c r="BU249" s="926">
        <v>0.77621254943187523</v>
      </c>
      <c r="BV249" s="911" t="s">
        <v>1325</v>
      </c>
      <c r="BW249" s="911" t="s">
        <v>1325</v>
      </c>
      <c r="BX249" s="911" t="s">
        <v>1325</v>
      </c>
      <c r="BY249" s="911" t="s">
        <v>1325</v>
      </c>
      <c r="BZ249" s="911" t="s">
        <v>1325</v>
      </c>
      <c r="CA249" s="914">
        <v>14</v>
      </c>
      <c r="CB249" s="911" t="s">
        <v>1325</v>
      </c>
      <c r="CC249" s="916">
        <v>0</v>
      </c>
      <c r="CD249" s="917">
        <v>2.41</v>
      </c>
      <c r="CE249" s="917">
        <v>0</v>
      </c>
      <c r="CF249" s="917">
        <v>0</v>
      </c>
      <c r="CG249" s="917">
        <v>1.21</v>
      </c>
      <c r="CH249" s="917">
        <v>1.08</v>
      </c>
      <c r="CI249" s="921">
        <v>0</v>
      </c>
      <c r="CJ249" s="911" t="s">
        <v>1325</v>
      </c>
      <c r="CK249" s="911" t="s">
        <v>1325</v>
      </c>
      <c r="CL249" s="911">
        <v>10</v>
      </c>
      <c r="CM249" s="911" t="s">
        <v>1325</v>
      </c>
      <c r="CN249" s="911">
        <v>41</v>
      </c>
      <c r="CO249" s="911">
        <v>193</v>
      </c>
      <c r="CP249" s="911">
        <v>24</v>
      </c>
      <c r="CQ249" s="926">
        <v>3.4300635199434444</v>
      </c>
      <c r="CR249" s="926">
        <v>0.48874170748588092</v>
      </c>
      <c r="CS249" s="926">
        <v>1.6461767279930812</v>
      </c>
      <c r="CT249" s="926">
        <v>1.157225279473177</v>
      </c>
      <c r="CU249" s="926">
        <v>1.5392743312348496</v>
      </c>
      <c r="CV249" s="926">
        <v>0.66195282481450857</v>
      </c>
      <c r="CW249" s="926">
        <v>0.903331044766849</v>
      </c>
      <c r="CX249" s="922" t="s">
        <v>878</v>
      </c>
      <c r="CY249" s="923" t="s">
        <v>1471</v>
      </c>
      <c r="CZ249" s="1011" t="s">
        <v>1471</v>
      </c>
      <c r="DA249" s="1011" t="s">
        <v>1471</v>
      </c>
      <c r="DB249" s="922" t="s">
        <v>878</v>
      </c>
      <c r="DC249" s="923" t="s">
        <v>1471</v>
      </c>
      <c r="DD249" s="1016" t="s">
        <v>1471</v>
      </c>
      <c r="DE249" s="1016" t="s">
        <v>1471</v>
      </c>
      <c r="DF249" s="922" t="s">
        <v>878</v>
      </c>
      <c r="DG249" s="923" t="s">
        <v>1471</v>
      </c>
      <c r="DH249" s="922" t="s">
        <v>878</v>
      </c>
      <c r="DI249" s="924" t="s">
        <v>1471</v>
      </c>
    </row>
    <row r="250" spans="1:113">
      <c r="A250" s="952" t="s">
        <v>54</v>
      </c>
      <c r="B250" s="910" t="s">
        <v>509</v>
      </c>
      <c r="C250" s="910"/>
      <c r="D250" s="911" t="s">
        <v>1325</v>
      </c>
      <c r="E250" s="911">
        <v>56</v>
      </c>
      <c r="F250" s="911">
        <v>33</v>
      </c>
      <c r="G250" s="911" t="s">
        <v>1325</v>
      </c>
      <c r="H250" s="911">
        <v>128</v>
      </c>
      <c r="I250" s="911">
        <v>712</v>
      </c>
      <c r="J250" s="911">
        <v>86</v>
      </c>
      <c r="K250" s="926">
        <v>0.47277033806754337</v>
      </c>
      <c r="L250" s="926">
        <v>0.69307132506233649</v>
      </c>
      <c r="M250" s="926">
        <v>1.4172630664357264</v>
      </c>
      <c r="N250" s="926">
        <v>1.8463515732850453</v>
      </c>
      <c r="O250" s="912">
        <v>1.2838501079627782</v>
      </c>
      <c r="P250" s="927">
        <v>0.86808728383014766</v>
      </c>
      <c r="Q250" s="912">
        <v>0.89585412933564956</v>
      </c>
      <c r="R250" s="911" t="s">
        <v>1325</v>
      </c>
      <c r="S250" s="911" t="s">
        <v>1325</v>
      </c>
      <c r="T250" s="911" t="s">
        <v>1325</v>
      </c>
      <c r="U250" s="911" t="s">
        <v>1325</v>
      </c>
      <c r="V250" s="911" t="s">
        <v>1325</v>
      </c>
      <c r="W250" s="914">
        <v>74</v>
      </c>
      <c r="X250" s="911" t="s">
        <v>1325</v>
      </c>
      <c r="Y250" s="916">
        <v>0</v>
      </c>
      <c r="Z250" s="917">
        <v>0.6</v>
      </c>
      <c r="AA250" s="917">
        <v>0</v>
      </c>
      <c r="AB250" s="917">
        <v>0</v>
      </c>
      <c r="AC250" s="917">
        <v>1.04</v>
      </c>
      <c r="AD250" s="917">
        <v>1.59</v>
      </c>
      <c r="AE250" s="918">
        <v>0.75</v>
      </c>
      <c r="AF250" s="911" t="s">
        <v>1325</v>
      </c>
      <c r="AG250" s="914">
        <v>20</v>
      </c>
      <c r="AH250" s="911" t="s">
        <v>1325</v>
      </c>
      <c r="AI250" s="911" t="s">
        <v>1325</v>
      </c>
      <c r="AJ250" s="914">
        <v>15</v>
      </c>
      <c r="AK250" s="914">
        <v>103</v>
      </c>
      <c r="AL250" s="920">
        <v>16</v>
      </c>
      <c r="AM250" s="916">
        <v>0</v>
      </c>
      <c r="AN250" s="917">
        <v>1.72</v>
      </c>
      <c r="AO250" s="917">
        <v>1.69</v>
      </c>
      <c r="AP250" s="917">
        <v>3.46</v>
      </c>
      <c r="AQ250" s="917">
        <v>0.9</v>
      </c>
      <c r="AR250" s="917">
        <v>0.75</v>
      </c>
      <c r="AS250" s="918">
        <v>1.0900000000000001</v>
      </c>
      <c r="AT250" s="911" t="s">
        <v>1325</v>
      </c>
      <c r="AU250" s="911" t="s">
        <v>1325</v>
      </c>
      <c r="AV250" s="911" t="s">
        <v>1325</v>
      </c>
      <c r="AW250" s="911" t="s">
        <v>1325</v>
      </c>
      <c r="AX250" s="911" t="s">
        <v>1325</v>
      </c>
      <c r="AY250" s="914">
        <v>32</v>
      </c>
      <c r="AZ250" s="911" t="s">
        <v>1325</v>
      </c>
      <c r="BA250" s="916">
        <v>0</v>
      </c>
      <c r="BB250" s="917">
        <v>0.36</v>
      </c>
      <c r="BC250" s="917">
        <v>0</v>
      </c>
      <c r="BD250" s="917">
        <v>0</v>
      </c>
      <c r="BE250" s="917">
        <v>0.81</v>
      </c>
      <c r="BF250" s="917">
        <v>1.97</v>
      </c>
      <c r="BG250" s="921">
        <v>0.93</v>
      </c>
      <c r="BH250" s="911" t="s">
        <v>1325</v>
      </c>
      <c r="BI250" s="911" t="s">
        <v>1325</v>
      </c>
      <c r="BJ250" s="911" t="s">
        <v>1325</v>
      </c>
      <c r="BK250" s="911" t="s">
        <v>1325</v>
      </c>
      <c r="BL250" s="911">
        <v>15</v>
      </c>
      <c r="BM250" s="911">
        <v>157</v>
      </c>
      <c r="BN250" s="911">
        <v>16</v>
      </c>
      <c r="BO250" s="926">
        <v>0</v>
      </c>
      <c r="BP250" s="926">
        <v>0.27468311121997879</v>
      </c>
      <c r="BQ250" s="926">
        <v>1.218331218527966</v>
      </c>
      <c r="BR250" s="926">
        <v>0</v>
      </c>
      <c r="BS250" s="926">
        <v>0.77371260851735946</v>
      </c>
      <c r="BT250" s="926">
        <v>1.600674345554786</v>
      </c>
      <c r="BU250" s="926">
        <v>0.95796744527767164</v>
      </c>
      <c r="BV250" s="911" t="s">
        <v>1325</v>
      </c>
      <c r="BW250" s="911" t="s">
        <v>1325</v>
      </c>
      <c r="BX250" s="911" t="s">
        <v>1325</v>
      </c>
      <c r="BY250" s="911" t="s">
        <v>1325</v>
      </c>
      <c r="BZ250" s="911" t="s">
        <v>1325</v>
      </c>
      <c r="CA250" s="914">
        <v>21</v>
      </c>
      <c r="CB250" s="911" t="s">
        <v>1325</v>
      </c>
      <c r="CC250" s="916">
        <v>0</v>
      </c>
      <c r="CD250" s="917">
        <v>0.88</v>
      </c>
      <c r="CE250" s="917">
        <v>3.26</v>
      </c>
      <c r="CF250" s="917">
        <v>0</v>
      </c>
      <c r="CG250" s="917">
        <v>0.61</v>
      </c>
      <c r="CH250" s="917">
        <v>0.94</v>
      </c>
      <c r="CI250" s="921">
        <v>1.52</v>
      </c>
      <c r="CJ250" s="911" t="s">
        <v>1325</v>
      </c>
      <c r="CK250" s="911">
        <v>17</v>
      </c>
      <c r="CL250" s="911">
        <v>15</v>
      </c>
      <c r="CM250" s="911" t="s">
        <v>1325</v>
      </c>
      <c r="CN250" s="911">
        <v>58</v>
      </c>
      <c r="CO250" s="911">
        <v>215</v>
      </c>
      <c r="CP250" s="911">
        <v>27</v>
      </c>
      <c r="CQ250" s="926">
        <v>1.318569973873108</v>
      </c>
      <c r="CR250" s="926">
        <v>0.57432899708037477</v>
      </c>
      <c r="CS250" s="926">
        <v>1.8040818573141046</v>
      </c>
      <c r="CT250" s="926">
        <v>3.6955041711379044</v>
      </c>
      <c r="CU250" s="926">
        <v>1.7507514961963055</v>
      </c>
      <c r="CV250" s="926">
        <v>0.60009488367650698</v>
      </c>
      <c r="CW250" s="926">
        <v>0.76777506254156702</v>
      </c>
      <c r="CX250" s="922" t="s">
        <v>878</v>
      </c>
      <c r="CY250" s="923" t="s">
        <v>1471</v>
      </c>
      <c r="CZ250" s="1011" t="s">
        <v>1471</v>
      </c>
      <c r="DA250" s="1011" t="s">
        <v>1471</v>
      </c>
      <c r="DB250" s="922" t="s">
        <v>878</v>
      </c>
      <c r="DC250" s="923" t="s">
        <v>1471</v>
      </c>
      <c r="DD250" s="1016" t="s">
        <v>1471</v>
      </c>
      <c r="DE250" s="1016" t="s">
        <v>1471</v>
      </c>
      <c r="DF250" s="922" t="s">
        <v>878</v>
      </c>
      <c r="DG250" s="923" t="s">
        <v>1471</v>
      </c>
      <c r="DH250" s="922" t="s">
        <v>878</v>
      </c>
      <c r="DI250" s="924" t="s">
        <v>1471</v>
      </c>
    </row>
    <row r="251" spans="1:113">
      <c r="A251" s="952" t="s">
        <v>315</v>
      </c>
      <c r="B251" s="910" t="s">
        <v>734</v>
      </c>
      <c r="C251" s="910"/>
      <c r="D251" s="911" t="s">
        <v>1325</v>
      </c>
      <c r="E251" s="911" t="s">
        <v>1325</v>
      </c>
      <c r="F251" s="911" t="s">
        <v>1325</v>
      </c>
      <c r="G251" s="911" t="s">
        <v>1325</v>
      </c>
      <c r="H251" s="911" t="s">
        <v>1325</v>
      </c>
      <c r="I251" s="911">
        <v>66</v>
      </c>
      <c r="J251" s="911" t="s">
        <v>1325</v>
      </c>
      <c r="K251" s="926">
        <v>1.7519992247162979</v>
      </c>
      <c r="L251" s="926"/>
      <c r="M251" s="926">
        <v>0.78640900147199155</v>
      </c>
      <c r="N251" s="926"/>
      <c r="O251" s="912">
        <v>1.1364988760248007</v>
      </c>
      <c r="P251" s="927">
        <v>0.87351053079284302</v>
      </c>
      <c r="Q251" s="912">
        <v>1.0847816295878019</v>
      </c>
      <c r="R251" s="911" t="s">
        <v>1325</v>
      </c>
      <c r="S251" s="911" t="s">
        <v>1325</v>
      </c>
      <c r="T251" s="911" t="s">
        <v>1325</v>
      </c>
      <c r="U251" s="911" t="s">
        <v>1325</v>
      </c>
      <c r="V251" s="911" t="s">
        <v>1325</v>
      </c>
      <c r="W251" s="911" t="s">
        <v>1325</v>
      </c>
      <c r="X251" s="911" t="s">
        <v>1325</v>
      </c>
      <c r="Y251" s="916">
        <v>0</v>
      </c>
      <c r="Z251" s="917"/>
      <c r="AA251" s="917">
        <v>0</v>
      </c>
      <c r="AB251" s="917"/>
      <c r="AC251" s="917">
        <v>0</v>
      </c>
      <c r="AD251" s="917">
        <v>1.45</v>
      </c>
      <c r="AE251" s="918">
        <v>0</v>
      </c>
      <c r="AF251" s="911" t="s">
        <v>1325</v>
      </c>
      <c r="AG251" s="911" t="s">
        <v>1325</v>
      </c>
      <c r="AH251" s="911" t="s">
        <v>1325</v>
      </c>
      <c r="AI251" s="911" t="s">
        <v>1325</v>
      </c>
      <c r="AJ251" s="911" t="s">
        <v>1325</v>
      </c>
      <c r="AK251" s="914">
        <v>11</v>
      </c>
      <c r="AL251" s="911" t="s">
        <v>1325</v>
      </c>
      <c r="AM251" s="916">
        <v>0</v>
      </c>
      <c r="AN251" s="917"/>
      <c r="AO251" s="917">
        <v>0</v>
      </c>
      <c r="AP251" s="917"/>
      <c r="AQ251" s="917">
        <v>1.71</v>
      </c>
      <c r="AR251" s="917">
        <v>0.7</v>
      </c>
      <c r="AS251" s="918">
        <v>3.36</v>
      </c>
      <c r="AT251" s="911" t="s">
        <v>1325</v>
      </c>
      <c r="AU251" s="911" t="s">
        <v>1325</v>
      </c>
      <c r="AV251" s="911" t="s">
        <v>1325</v>
      </c>
      <c r="AW251" s="911" t="s">
        <v>1325</v>
      </c>
      <c r="AX251" s="911" t="s">
        <v>1325</v>
      </c>
      <c r="AY251" s="911" t="s">
        <v>1325</v>
      </c>
      <c r="AZ251" s="911" t="s">
        <v>1325</v>
      </c>
      <c r="BA251" s="916">
        <v>0</v>
      </c>
      <c r="BB251" s="917"/>
      <c r="BC251" s="917">
        <v>0</v>
      </c>
      <c r="BD251" s="917"/>
      <c r="BE251" s="917">
        <v>13.13</v>
      </c>
      <c r="BF251" s="917">
        <v>0.21</v>
      </c>
      <c r="BG251" s="921">
        <v>0</v>
      </c>
      <c r="BH251" s="911" t="s">
        <v>1325</v>
      </c>
      <c r="BI251" s="911" t="s">
        <v>1325</v>
      </c>
      <c r="BJ251" s="911" t="s">
        <v>1325</v>
      </c>
      <c r="BK251" s="911" t="s">
        <v>1325</v>
      </c>
      <c r="BL251" s="911" t="s">
        <v>1325</v>
      </c>
      <c r="BM251" s="911">
        <v>19</v>
      </c>
      <c r="BN251" s="911" t="s">
        <v>1325</v>
      </c>
      <c r="BO251" s="926">
        <v>4.0440313366146672</v>
      </c>
      <c r="BP251" s="926"/>
      <c r="BQ251" s="926">
        <v>0</v>
      </c>
      <c r="BR251" s="926"/>
      <c r="BS251" s="926">
        <v>0.55910188776268588</v>
      </c>
      <c r="BT251" s="926">
        <v>1.7147549518929008</v>
      </c>
      <c r="BU251" s="926">
        <v>1.6780810136591167</v>
      </c>
      <c r="BV251" s="911" t="s">
        <v>1325</v>
      </c>
      <c r="BW251" s="911" t="s">
        <v>1325</v>
      </c>
      <c r="BX251" s="911" t="s">
        <v>1325</v>
      </c>
      <c r="BY251" s="911" t="s">
        <v>1325</v>
      </c>
      <c r="BZ251" s="911" t="s">
        <v>1325</v>
      </c>
      <c r="CA251" s="911" t="s">
        <v>1325</v>
      </c>
      <c r="CB251" s="911" t="s">
        <v>1325</v>
      </c>
      <c r="CC251" s="916">
        <v>0</v>
      </c>
      <c r="CD251" s="917"/>
      <c r="CE251" s="917">
        <v>0</v>
      </c>
      <c r="CF251" s="917"/>
      <c r="CG251" s="917">
        <v>6.56</v>
      </c>
      <c r="CH251" s="917">
        <v>0.41</v>
      </c>
      <c r="CI251" s="921">
        <v>0</v>
      </c>
      <c r="CJ251" s="911" t="s">
        <v>1325</v>
      </c>
      <c r="CK251" s="911" t="s">
        <v>1325</v>
      </c>
      <c r="CL251" s="911" t="s">
        <v>1325</v>
      </c>
      <c r="CM251" s="911" t="s">
        <v>1325</v>
      </c>
      <c r="CN251" s="911" t="s">
        <v>1325</v>
      </c>
      <c r="CO251" s="911">
        <v>18</v>
      </c>
      <c r="CP251" s="911" t="s">
        <v>1325</v>
      </c>
      <c r="CQ251" s="926">
        <v>3.4592668762581442</v>
      </c>
      <c r="CR251" s="926"/>
      <c r="CS251" s="926">
        <v>0</v>
      </c>
      <c r="CT251" s="926"/>
      <c r="CU251" s="926">
        <v>0</v>
      </c>
      <c r="CV251" s="926">
        <v>0.97689563655047651</v>
      </c>
      <c r="CW251" s="926">
        <v>0.67730438465404597</v>
      </c>
      <c r="CX251" s="922" t="s">
        <v>878</v>
      </c>
      <c r="CY251" s="923" t="s">
        <v>1471</v>
      </c>
      <c r="CZ251" s="1011" t="s">
        <v>1471</v>
      </c>
      <c r="DA251" s="1011" t="s">
        <v>1471</v>
      </c>
      <c r="DB251" s="922" t="s">
        <v>878</v>
      </c>
      <c r="DC251" s="923" t="s">
        <v>1471</v>
      </c>
      <c r="DD251" s="1016" t="s">
        <v>1471</v>
      </c>
      <c r="DE251" s="1016" t="s">
        <v>1471</v>
      </c>
      <c r="DF251" s="922" t="s">
        <v>878</v>
      </c>
      <c r="DG251" s="923" t="s">
        <v>1471</v>
      </c>
      <c r="DH251" s="922" t="s">
        <v>878</v>
      </c>
      <c r="DI251" s="924" t="s">
        <v>1471</v>
      </c>
    </row>
    <row r="252" spans="1:113">
      <c r="A252" s="952" t="s">
        <v>384</v>
      </c>
      <c r="B252" s="910" t="s">
        <v>608</v>
      </c>
      <c r="C252" s="910"/>
      <c r="D252" s="911" t="s">
        <v>1325</v>
      </c>
      <c r="E252" s="911" t="s">
        <v>1325</v>
      </c>
      <c r="F252" s="911" t="s">
        <v>1325</v>
      </c>
      <c r="G252" s="911" t="s">
        <v>1325</v>
      </c>
      <c r="H252" s="911" t="s">
        <v>1325</v>
      </c>
      <c r="I252" s="911">
        <v>57</v>
      </c>
      <c r="J252" s="911" t="s">
        <v>1325</v>
      </c>
      <c r="K252" s="926">
        <v>1.6368627655032</v>
      </c>
      <c r="L252" s="926">
        <v>1.0876400510235138</v>
      </c>
      <c r="M252" s="926">
        <v>0</v>
      </c>
      <c r="N252" s="926"/>
      <c r="O252" s="912">
        <v>1.0446093749026877</v>
      </c>
      <c r="P252" s="927">
        <v>1.2990914267594469</v>
      </c>
      <c r="Q252" s="912">
        <v>0.53338245424641018</v>
      </c>
      <c r="R252" s="911" t="s">
        <v>1325</v>
      </c>
      <c r="S252" s="911" t="s">
        <v>1325</v>
      </c>
      <c r="T252" s="911" t="s">
        <v>1325</v>
      </c>
      <c r="U252" s="911" t="s">
        <v>1325</v>
      </c>
      <c r="V252" s="911" t="s">
        <v>1325</v>
      </c>
      <c r="W252" s="911" t="s">
        <v>1325</v>
      </c>
      <c r="X252" s="911" t="s">
        <v>1325</v>
      </c>
      <c r="Y252" s="916">
        <v>9.69</v>
      </c>
      <c r="Z252" s="917">
        <v>0</v>
      </c>
      <c r="AA252" s="917">
        <v>0</v>
      </c>
      <c r="AB252" s="917"/>
      <c r="AC252" s="917">
        <v>8.41</v>
      </c>
      <c r="AD252" s="917">
        <v>0.16</v>
      </c>
      <c r="AE252" s="918">
        <v>0</v>
      </c>
      <c r="AF252" s="911" t="s">
        <v>1325</v>
      </c>
      <c r="AG252" s="911" t="s">
        <v>1325</v>
      </c>
      <c r="AH252" s="911" t="s">
        <v>1325</v>
      </c>
      <c r="AI252" s="911" t="s">
        <v>1325</v>
      </c>
      <c r="AJ252" s="911" t="s">
        <v>1325</v>
      </c>
      <c r="AK252" s="914">
        <v>12</v>
      </c>
      <c r="AL252" s="911" t="s">
        <v>1325</v>
      </c>
      <c r="AM252" s="916">
        <v>0</v>
      </c>
      <c r="AN252" s="917">
        <v>0</v>
      </c>
      <c r="AO252" s="917">
        <v>0</v>
      </c>
      <c r="AP252" s="917"/>
      <c r="AQ252" s="917">
        <v>1.21</v>
      </c>
      <c r="AR252" s="917">
        <v>2.2400000000000002</v>
      </c>
      <c r="AS252" s="918">
        <v>0</v>
      </c>
      <c r="AT252" s="911" t="s">
        <v>1325</v>
      </c>
      <c r="AU252" s="911" t="s">
        <v>1325</v>
      </c>
      <c r="AV252" s="911" t="s">
        <v>1325</v>
      </c>
      <c r="AW252" s="911" t="s">
        <v>1325</v>
      </c>
      <c r="AX252" s="911" t="s">
        <v>1325</v>
      </c>
      <c r="AY252" s="911" t="s">
        <v>1325</v>
      </c>
      <c r="AZ252" s="911" t="s">
        <v>1325</v>
      </c>
      <c r="BA252" s="916">
        <v>0</v>
      </c>
      <c r="BB252" s="917">
        <v>0</v>
      </c>
      <c r="BC252" s="917">
        <v>0</v>
      </c>
      <c r="BD252" s="917"/>
      <c r="BE252" s="917">
        <v>0</v>
      </c>
      <c r="BF252" s="917">
        <v>0.51</v>
      </c>
      <c r="BG252" s="921">
        <v>0</v>
      </c>
      <c r="BH252" s="911" t="s">
        <v>1325</v>
      </c>
      <c r="BI252" s="911" t="s">
        <v>1325</v>
      </c>
      <c r="BJ252" s="911" t="s">
        <v>1325</v>
      </c>
      <c r="BK252" s="911" t="s">
        <v>1325</v>
      </c>
      <c r="BL252" s="911" t="s">
        <v>1325</v>
      </c>
      <c r="BM252" s="911">
        <v>18</v>
      </c>
      <c r="BN252" s="911" t="s">
        <v>1325</v>
      </c>
      <c r="BO252" s="926">
        <v>2.1574205662182551</v>
      </c>
      <c r="BP252" s="926">
        <v>0</v>
      </c>
      <c r="BQ252" s="926">
        <v>0</v>
      </c>
      <c r="BR252" s="926"/>
      <c r="BS252" s="926">
        <v>0.77324381671316189</v>
      </c>
      <c r="BT252" s="926">
        <v>2.8270000014428507</v>
      </c>
      <c r="BU252" s="926">
        <v>0</v>
      </c>
      <c r="BV252" s="911" t="s">
        <v>1325</v>
      </c>
      <c r="BW252" s="911" t="s">
        <v>1325</v>
      </c>
      <c r="BX252" s="911" t="s">
        <v>1325</v>
      </c>
      <c r="BY252" s="911" t="s">
        <v>1325</v>
      </c>
      <c r="BZ252" s="911" t="s">
        <v>1325</v>
      </c>
      <c r="CA252" s="911" t="s">
        <v>1325</v>
      </c>
      <c r="CB252" s="911" t="s">
        <v>1325</v>
      </c>
      <c r="CC252" s="916">
        <v>0</v>
      </c>
      <c r="CD252" s="917">
        <v>0</v>
      </c>
      <c r="CE252" s="917">
        <v>0</v>
      </c>
      <c r="CF252" s="917"/>
      <c r="CG252" s="917">
        <v>0</v>
      </c>
      <c r="CH252" s="917">
        <v>0.8</v>
      </c>
      <c r="CI252" s="921">
        <v>0</v>
      </c>
      <c r="CJ252" s="911" t="s">
        <v>1325</v>
      </c>
      <c r="CK252" s="911" t="s">
        <v>1325</v>
      </c>
      <c r="CL252" s="911" t="s">
        <v>1325</v>
      </c>
      <c r="CM252" s="911" t="s">
        <v>1325</v>
      </c>
      <c r="CN252" s="911" t="s">
        <v>1325</v>
      </c>
      <c r="CO252" s="911">
        <v>17</v>
      </c>
      <c r="CP252" s="911" t="s">
        <v>1325</v>
      </c>
      <c r="CQ252" s="926">
        <v>0</v>
      </c>
      <c r="CR252" s="926">
        <v>4.3871744918961175</v>
      </c>
      <c r="CS252" s="926">
        <v>0</v>
      </c>
      <c r="CT252" s="926"/>
      <c r="CU252" s="926">
        <v>0</v>
      </c>
      <c r="CV252" s="926">
        <v>1.2105314567918064</v>
      </c>
      <c r="CW252" s="926">
        <v>1.9090473808054345</v>
      </c>
      <c r="CX252" s="922" t="s">
        <v>878</v>
      </c>
      <c r="CY252" s="923" t="s">
        <v>1471</v>
      </c>
      <c r="CZ252" s="1011" t="s">
        <v>1471</v>
      </c>
      <c r="DA252" s="1011" t="s">
        <v>1471</v>
      </c>
      <c r="DB252" s="922" t="s">
        <v>878</v>
      </c>
      <c r="DC252" s="923" t="s">
        <v>1471</v>
      </c>
      <c r="DD252" s="1016" t="s">
        <v>1471</v>
      </c>
      <c r="DE252" s="1016" t="s">
        <v>1471</v>
      </c>
      <c r="DF252" s="922" t="s">
        <v>878</v>
      </c>
      <c r="DG252" s="923" t="s">
        <v>1471</v>
      </c>
      <c r="DH252" s="922" t="s">
        <v>878</v>
      </c>
      <c r="DI252" s="924" t="s">
        <v>1471</v>
      </c>
    </row>
    <row r="253" spans="1:113">
      <c r="A253" s="952" t="s">
        <v>214</v>
      </c>
      <c r="B253" s="910" t="s">
        <v>744</v>
      </c>
      <c r="C253" s="910"/>
      <c r="D253" s="911" t="s">
        <v>1325</v>
      </c>
      <c r="E253" s="911" t="s">
        <v>1325</v>
      </c>
      <c r="F253" s="911" t="s">
        <v>1325</v>
      </c>
      <c r="G253" s="911" t="s">
        <v>1325</v>
      </c>
      <c r="H253" s="911">
        <v>32</v>
      </c>
      <c r="I253" s="911">
        <v>219</v>
      </c>
      <c r="J253" s="911">
        <v>17</v>
      </c>
      <c r="K253" s="926">
        <v>1.0961332553937961</v>
      </c>
      <c r="L253" s="926">
        <v>0</v>
      </c>
      <c r="M253" s="926">
        <v>1.7878601260315938</v>
      </c>
      <c r="N253" s="926"/>
      <c r="O253" s="912">
        <v>0.61466580815430971</v>
      </c>
      <c r="P253" s="927">
        <v>1.667037868661569</v>
      </c>
      <c r="Q253" s="912">
        <v>0.99847586798823285</v>
      </c>
      <c r="R253" s="911" t="s">
        <v>1325</v>
      </c>
      <c r="S253" s="911" t="s">
        <v>1325</v>
      </c>
      <c r="T253" s="911" t="s">
        <v>1325</v>
      </c>
      <c r="U253" s="911" t="s">
        <v>1325</v>
      </c>
      <c r="V253" s="911" t="s">
        <v>1325</v>
      </c>
      <c r="W253" s="914">
        <v>16</v>
      </c>
      <c r="X253" s="911" t="s">
        <v>1325</v>
      </c>
      <c r="Y253" s="916">
        <v>0</v>
      </c>
      <c r="Z253" s="917">
        <v>0</v>
      </c>
      <c r="AA253" s="917">
        <v>0</v>
      </c>
      <c r="AB253" s="917"/>
      <c r="AC253" s="917">
        <v>0.6</v>
      </c>
      <c r="AD253" s="917">
        <v>2.88</v>
      </c>
      <c r="AE253" s="918">
        <v>0.92</v>
      </c>
      <c r="AF253" s="911" t="s">
        <v>1325</v>
      </c>
      <c r="AG253" s="911" t="s">
        <v>1325</v>
      </c>
      <c r="AH253" s="911" t="s">
        <v>1325</v>
      </c>
      <c r="AI253" s="911" t="s">
        <v>1325</v>
      </c>
      <c r="AJ253" s="911" t="s">
        <v>1325</v>
      </c>
      <c r="AK253" s="914">
        <v>28</v>
      </c>
      <c r="AL253" s="911" t="s">
        <v>1325</v>
      </c>
      <c r="AM253" s="916">
        <v>0</v>
      </c>
      <c r="AN253" s="917">
        <v>0</v>
      </c>
      <c r="AO253" s="917">
        <v>0</v>
      </c>
      <c r="AP253" s="917"/>
      <c r="AQ253" s="917">
        <v>0.49</v>
      </c>
      <c r="AR253" s="917">
        <v>2.57</v>
      </c>
      <c r="AS253" s="918">
        <v>1.6</v>
      </c>
      <c r="AT253" s="911" t="s">
        <v>1325</v>
      </c>
      <c r="AU253" s="911" t="s">
        <v>1325</v>
      </c>
      <c r="AV253" s="911" t="s">
        <v>1325</v>
      </c>
      <c r="AW253" s="911" t="s">
        <v>1325</v>
      </c>
      <c r="AX253" s="911" t="s">
        <v>1325</v>
      </c>
      <c r="AY253" s="911" t="s">
        <v>1325</v>
      </c>
      <c r="AZ253" s="911" t="s">
        <v>1325</v>
      </c>
      <c r="BA253" s="916">
        <v>0</v>
      </c>
      <c r="BB253" s="917">
        <v>0</v>
      </c>
      <c r="BC253" s="917">
        <v>0</v>
      </c>
      <c r="BD253" s="917"/>
      <c r="BE253" s="917">
        <v>0</v>
      </c>
      <c r="BF253" s="917">
        <v>1.17</v>
      </c>
      <c r="BG253" s="921">
        <v>8.6</v>
      </c>
      <c r="BH253" s="911" t="s">
        <v>1325</v>
      </c>
      <c r="BI253" s="911" t="s">
        <v>1325</v>
      </c>
      <c r="BJ253" s="911" t="s">
        <v>1325</v>
      </c>
      <c r="BK253" s="911" t="s">
        <v>1325</v>
      </c>
      <c r="BL253" s="911" t="s">
        <v>1325</v>
      </c>
      <c r="BM253" s="911">
        <v>52</v>
      </c>
      <c r="BN253" s="911" t="s">
        <v>1325</v>
      </c>
      <c r="BO253" s="926">
        <v>1.9156958413345944</v>
      </c>
      <c r="BP253" s="926">
        <v>0</v>
      </c>
      <c r="BQ253" s="926">
        <v>3.7699719526794895</v>
      </c>
      <c r="BR253" s="926"/>
      <c r="BS253" s="926">
        <v>0.3504331527353694</v>
      </c>
      <c r="BT253" s="926">
        <v>1.3034522236755643</v>
      </c>
      <c r="BU253" s="926">
        <v>1.4063536949350677</v>
      </c>
      <c r="BV253" s="911" t="s">
        <v>1325</v>
      </c>
      <c r="BW253" s="911" t="s">
        <v>1325</v>
      </c>
      <c r="BX253" s="911" t="s">
        <v>1325</v>
      </c>
      <c r="BY253" s="911" t="s">
        <v>1325</v>
      </c>
      <c r="BZ253" s="911" t="s">
        <v>1325</v>
      </c>
      <c r="CA253" s="911" t="s">
        <v>1325</v>
      </c>
      <c r="CB253" s="911" t="s">
        <v>1325</v>
      </c>
      <c r="CC253" s="916">
        <v>3.23</v>
      </c>
      <c r="CD253" s="917">
        <v>0</v>
      </c>
      <c r="CE253" s="917">
        <v>0</v>
      </c>
      <c r="CF253" s="917"/>
      <c r="CG253" s="917">
        <v>0.48</v>
      </c>
      <c r="CH253" s="917">
        <v>2.0299999999999998</v>
      </c>
      <c r="CI253" s="921">
        <v>1.57</v>
      </c>
      <c r="CJ253" s="911" t="s">
        <v>1325</v>
      </c>
      <c r="CK253" s="911" t="s">
        <v>1325</v>
      </c>
      <c r="CL253" s="911" t="s">
        <v>1325</v>
      </c>
      <c r="CM253" s="911" t="s">
        <v>1325</v>
      </c>
      <c r="CN253" s="911">
        <v>14</v>
      </c>
      <c r="CO253" s="911">
        <v>87</v>
      </c>
      <c r="CP253" s="911" t="s">
        <v>1325</v>
      </c>
      <c r="CQ253" s="926">
        <v>1.2177136971560147</v>
      </c>
      <c r="CR253" s="926">
        <v>0</v>
      </c>
      <c r="CS253" s="926">
        <v>2.2775845514199533</v>
      </c>
      <c r="CT253" s="926"/>
      <c r="CU253" s="926">
        <v>0.68119256425154584</v>
      </c>
      <c r="CV253" s="926">
        <v>1.6192310751508072</v>
      </c>
      <c r="CW253" s="926">
        <v>0.56927331321944352</v>
      </c>
      <c r="CX253" s="922" t="s">
        <v>878</v>
      </c>
      <c r="CY253" s="923" t="s">
        <v>1471</v>
      </c>
      <c r="CZ253" s="1011" t="s">
        <v>1471</v>
      </c>
      <c r="DA253" s="1011" t="s">
        <v>1471</v>
      </c>
      <c r="DB253" s="922" t="s">
        <v>878</v>
      </c>
      <c r="DC253" s="923" t="s">
        <v>1471</v>
      </c>
      <c r="DD253" s="1016" t="s">
        <v>1471</v>
      </c>
      <c r="DE253" s="1016" t="s">
        <v>1471</v>
      </c>
      <c r="DF253" s="922" t="s">
        <v>878</v>
      </c>
      <c r="DG253" s="923" t="s">
        <v>1471</v>
      </c>
      <c r="DH253" s="922" t="s">
        <v>878</v>
      </c>
      <c r="DI253" s="924" t="s">
        <v>1471</v>
      </c>
    </row>
    <row r="254" spans="1:113">
      <c r="A254" s="952" t="s">
        <v>202</v>
      </c>
      <c r="B254" s="910" t="s">
        <v>780</v>
      </c>
      <c r="C254" s="910"/>
      <c r="D254" s="911" t="s">
        <v>1325</v>
      </c>
      <c r="E254" s="911" t="s">
        <v>1325</v>
      </c>
      <c r="F254" s="911" t="s">
        <v>1325</v>
      </c>
      <c r="G254" s="911" t="s">
        <v>1325</v>
      </c>
      <c r="H254" s="911" t="s">
        <v>1325</v>
      </c>
      <c r="I254" s="911">
        <v>134</v>
      </c>
      <c r="J254" s="911" t="s">
        <v>1325</v>
      </c>
      <c r="K254" s="926">
        <v>0</v>
      </c>
      <c r="L254" s="926"/>
      <c r="M254" s="926">
        <v>0.97193675169852234</v>
      </c>
      <c r="N254" s="926"/>
      <c r="O254" s="912">
        <v>1.0818926816069696</v>
      </c>
      <c r="P254" s="927">
        <v>1.0162560523816482</v>
      </c>
      <c r="Q254" s="912">
        <v>1.9078171490234606</v>
      </c>
      <c r="R254" s="911" t="s">
        <v>1325</v>
      </c>
      <c r="S254" s="911" t="s">
        <v>1325</v>
      </c>
      <c r="T254" s="911" t="s">
        <v>1325</v>
      </c>
      <c r="U254" s="911" t="s">
        <v>1325</v>
      </c>
      <c r="V254" s="911" t="s">
        <v>1325</v>
      </c>
      <c r="W254" s="911" t="s">
        <v>1325</v>
      </c>
      <c r="X254" s="911" t="s">
        <v>1325</v>
      </c>
      <c r="Y254" s="916">
        <v>0</v>
      </c>
      <c r="Z254" s="917"/>
      <c r="AA254" s="917">
        <v>0</v>
      </c>
      <c r="AB254" s="917"/>
      <c r="AC254" s="917">
        <v>0</v>
      </c>
      <c r="AD254" s="917">
        <v>0.76</v>
      </c>
      <c r="AE254" s="918">
        <v>0</v>
      </c>
      <c r="AF254" s="911" t="s">
        <v>1325</v>
      </c>
      <c r="AG254" s="911" t="s">
        <v>1325</v>
      </c>
      <c r="AH254" s="911" t="s">
        <v>1325</v>
      </c>
      <c r="AI254" s="911" t="s">
        <v>1325</v>
      </c>
      <c r="AJ254" s="911" t="s">
        <v>1325</v>
      </c>
      <c r="AK254" s="914">
        <v>21</v>
      </c>
      <c r="AL254" s="911" t="s">
        <v>1325</v>
      </c>
      <c r="AM254" s="916">
        <v>0</v>
      </c>
      <c r="AN254" s="917"/>
      <c r="AO254" s="917">
        <v>0</v>
      </c>
      <c r="AP254" s="917"/>
      <c r="AQ254" s="917">
        <v>0</v>
      </c>
      <c r="AR254" s="917">
        <v>0.88</v>
      </c>
      <c r="AS254" s="918">
        <v>5.68</v>
      </c>
      <c r="AT254" s="911" t="s">
        <v>1325</v>
      </c>
      <c r="AU254" s="911" t="s">
        <v>1325</v>
      </c>
      <c r="AV254" s="911" t="s">
        <v>1325</v>
      </c>
      <c r="AW254" s="911" t="s">
        <v>1325</v>
      </c>
      <c r="AX254" s="911" t="s">
        <v>1325</v>
      </c>
      <c r="AY254" s="911" t="s">
        <v>1325</v>
      </c>
      <c r="AZ254" s="911" t="s">
        <v>1325</v>
      </c>
      <c r="BA254" s="916">
        <v>0</v>
      </c>
      <c r="BB254" s="917"/>
      <c r="BC254" s="917">
        <v>0</v>
      </c>
      <c r="BD254" s="917"/>
      <c r="BE254" s="917">
        <v>0</v>
      </c>
      <c r="BF254" s="917">
        <v>1.87</v>
      </c>
      <c r="BG254" s="921">
        <v>0</v>
      </c>
      <c r="BH254" s="911" t="s">
        <v>1325</v>
      </c>
      <c r="BI254" s="911" t="s">
        <v>1325</v>
      </c>
      <c r="BJ254" s="911" t="s">
        <v>1325</v>
      </c>
      <c r="BK254" s="911" t="s">
        <v>1325</v>
      </c>
      <c r="BL254" s="911" t="s">
        <v>1325</v>
      </c>
      <c r="BM254" s="911">
        <v>28</v>
      </c>
      <c r="BN254" s="911" t="s">
        <v>1325</v>
      </c>
      <c r="BO254" s="926">
        <v>0</v>
      </c>
      <c r="BP254" s="926"/>
      <c r="BQ254" s="926">
        <v>0</v>
      </c>
      <c r="BR254" s="926"/>
      <c r="BS254" s="926">
        <v>0.76288496846378218</v>
      </c>
      <c r="BT254" s="926">
        <v>3.5364116765723566</v>
      </c>
      <c r="BU254" s="926">
        <v>0</v>
      </c>
      <c r="BV254" s="911" t="s">
        <v>1325</v>
      </c>
      <c r="BW254" s="911" t="s">
        <v>1325</v>
      </c>
      <c r="BX254" s="911" t="s">
        <v>1325</v>
      </c>
      <c r="BY254" s="911" t="s">
        <v>1325</v>
      </c>
      <c r="BZ254" s="911" t="s">
        <v>1325</v>
      </c>
      <c r="CA254" s="911" t="s">
        <v>1325</v>
      </c>
      <c r="CB254" s="911" t="s">
        <v>1325</v>
      </c>
      <c r="CC254" s="916">
        <v>0</v>
      </c>
      <c r="CD254" s="917"/>
      <c r="CE254" s="917">
        <v>7.77</v>
      </c>
      <c r="CF254" s="917"/>
      <c r="CG254" s="917">
        <v>1.64</v>
      </c>
      <c r="CH254" s="917">
        <v>0.54</v>
      </c>
      <c r="CI254" s="921">
        <v>0</v>
      </c>
      <c r="CJ254" s="911" t="s">
        <v>1325</v>
      </c>
      <c r="CK254" s="911" t="s">
        <v>1325</v>
      </c>
      <c r="CL254" s="911" t="s">
        <v>1325</v>
      </c>
      <c r="CM254" s="911" t="s">
        <v>1325</v>
      </c>
      <c r="CN254" s="911" t="s">
        <v>1325</v>
      </c>
      <c r="CO254" s="911">
        <v>46</v>
      </c>
      <c r="CP254" s="911" t="s">
        <v>1325</v>
      </c>
      <c r="CQ254" s="926">
        <v>0</v>
      </c>
      <c r="CR254" s="926"/>
      <c r="CS254" s="926">
        <v>1.2411730339676641</v>
      </c>
      <c r="CT254" s="926"/>
      <c r="CU254" s="926">
        <v>2.2675829012497672</v>
      </c>
      <c r="CV254" s="927">
        <v>0.74079052678050816</v>
      </c>
      <c r="CW254" s="926">
        <v>0.90159472216966507</v>
      </c>
      <c r="CX254" s="922" t="s">
        <v>878</v>
      </c>
      <c r="CY254" s="923" t="s">
        <v>1471</v>
      </c>
      <c r="CZ254" s="1011" t="s">
        <v>1471</v>
      </c>
      <c r="DA254" s="1011" t="s">
        <v>1471</v>
      </c>
      <c r="DB254" s="922" t="s">
        <v>878</v>
      </c>
      <c r="DC254" s="923" t="s">
        <v>1471</v>
      </c>
      <c r="DD254" s="1016" t="s">
        <v>1471</v>
      </c>
      <c r="DE254" s="1016" t="s">
        <v>1471</v>
      </c>
      <c r="DF254" s="922" t="s">
        <v>878</v>
      </c>
      <c r="DG254" s="923" t="s">
        <v>1471</v>
      </c>
      <c r="DH254" s="922" t="s">
        <v>878</v>
      </c>
      <c r="DI254" s="924" t="s">
        <v>1471</v>
      </c>
    </row>
    <row r="255" spans="1:113">
      <c r="A255" s="952" t="s">
        <v>1448</v>
      </c>
      <c r="B255" s="910" t="s">
        <v>1175</v>
      </c>
      <c r="C255" s="910"/>
      <c r="D255" s="911" t="s">
        <v>1325</v>
      </c>
      <c r="E255" s="911" t="s">
        <v>1325</v>
      </c>
      <c r="F255" s="911" t="s">
        <v>1325</v>
      </c>
      <c r="G255" s="911" t="s">
        <v>1325</v>
      </c>
      <c r="H255" s="911" t="s">
        <v>1325</v>
      </c>
      <c r="I255" s="911">
        <v>39</v>
      </c>
      <c r="J255" s="911" t="s">
        <v>1325</v>
      </c>
      <c r="K255" s="926"/>
      <c r="L255" s="926"/>
      <c r="M255" s="926"/>
      <c r="N255" s="926"/>
      <c r="O255" s="912"/>
      <c r="P255" s="927">
        <v>0.95121951219512246</v>
      </c>
      <c r="Q255" s="912"/>
      <c r="R255" s="911" t="s">
        <v>1325</v>
      </c>
      <c r="S255" s="911" t="s">
        <v>1325</v>
      </c>
      <c r="T255" s="911" t="s">
        <v>1325</v>
      </c>
      <c r="U255" s="911" t="s">
        <v>1325</v>
      </c>
      <c r="V255" s="911" t="s">
        <v>1325</v>
      </c>
      <c r="W255" s="911" t="s">
        <v>1325</v>
      </c>
      <c r="X255" s="911" t="s">
        <v>1325</v>
      </c>
      <c r="Y255" s="919"/>
      <c r="Z255" s="919"/>
      <c r="AA255" s="919"/>
      <c r="AB255" s="919"/>
      <c r="AC255" s="919"/>
      <c r="AD255" s="919">
        <v>0</v>
      </c>
      <c r="AE255" s="919"/>
      <c r="AF255" s="911" t="s">
        <v>1325</v>
      </c>
      <c r="AG255" s="911" t="s">
        <v>1325</v>
      </c>
      <c r="AH255" s="911" t="s">
        <v>1325</v>
      </c>
      <c r="AI255" s="911" t="s">
        <v>1325</v>
      </c>
      <c r="AJ255" s="911" t="s">
        <v>1325</v>
      </c>
      <c r="AK255" s="911" t="s">
        <v>1325</v>
      </c>
      <c r="AL255" s="911" t="s">
        <v>1325</v>
      </c>
      <c r="AM255" s="919"/>
      <c r="AN255" s="919"/>
      <c r="AO255" s="919"/>
      <c r="AP255" s="919"/>
      <c r="AQ255" s="919"/>
      <c r="AR255" s="919">
        <v>0</v>
      </c>
      <c r="AS255" s="919"/>
      <c r="AT255" s="911" t="s">
        <v>1325</v>
      </c>
      <c r="AU255" s="911" t="s">
        <v>1325</v>
      </c>
      <c r="AV255" s="911" t="s">
        <v>1325</v>
      </c>
      <c r="AW255" s="911" t="s">
        <v>1325</v>
      </c>
      <c r="AX255" s="911" t="s">
        <v>1325</v>
      </c>
      <c r="AY255" s="911" t="s">
        <v>1325</v>
      </c>
      <c r="AZ255" s="911" t="s">
        <v>1325</v>
      </c>
      <c r="BA255" s="919"/>
      <c r="BB255" s="919"/>
      <c r="BC255" s="919"/>
      <c r="BD255" s="919"/>
      <c r="BE255" s="919"/>
      <c r="BF255" s="919">
        <v>0</v>
      </c>
      <c r="BG255" s="929"/>
      <c r="BH255" s="911" t="s">
        <v>1325</v>
      </c>
      <c r="BI255" s="911" t="s">
        <v>1325</v>
      </c>
      <c r="BJ255" s="911" t="s">
        <v>1325</v>
      </c>
      <c r="BK255" s="911" t="s">
        <v>1325</v>
      </c>
      <c r="BL255" s="911" t="s">
        <v>1325</v>
      </c>
      <c r="BM255" s="911" t="s">
        <v>1325</v>
      </c>
      <c r="BN255" s="911" t="s">
        <v>1325</v>
      </c>
      <c r="BO255" s="926"/>
      <c r="BP255" s="926"/>
      <c r="BQ255" s="926"/>
      <c r="BR255" s="926"/>
      <c r="BS255" s="926"/>
      <c r="BT255" s="927">
        <v>1.3917865171709951</v>
      </c>
      <c r="BU255" s="926"/>
      <c r="BV255" s="911" t="s">
        <v>1325</v>
      </c>
      <c r="BW255" s="911" t="s">
        <v>1325</v>
      </c>
      <c r="BX255" s="911" t="s">
        <v>1325</v>
      </c>
      <c r="BY255" s="911" t="s">
        <v>1325</v>
      </c>
      <c r="BZ255" s="911" t="s">
        <v>1325</v>
      </c>
      <c r="CA255" s="911" t="s">
        <v>1325</v>
      </c>
      <c r="CB255" s="911" t="s">
        <v>1325</v>
      </c>
      <c r="CC255" s="919"/>
      <c r="CD255" s="919"/>
      <c r="CE255" s="919"/>
      <c r="CF255" s="919"/>
      <c r="CG255" s="919"/>
      <c r="CH255" s="919">
        <v>0</v>
      </c>
      <c r="CI255" s="919"/>
      <c r="CJ255" s="911" t="s">
        <v>1325</v>
      </c>
      <c r="CK255" s="911" t="s">
        <v>1325</v>
      </c>
      <c r="CL255" s="911" t="s">
        <v>1325</v>
      </c>
      <c r="CM255" s="911" t="s">
        <v>1325</v>
      </c>
      <c r="CN255" s="911" t="s">
        <v>1325</v>
      </c>
      <c r="CO255" s="911" t="s">
        <v>1325</v>
      </c>
      <c r="CP255" s="911" t="s">
        <v>1325</v>
      </c>
      <c r="CQ255" s="926"/>
      <c r="CR255" s="926"/>
      <c r="CS255" s="926"/>
      <c r="CT255" s="926"/>
      <c r="CU255" s="926"/>
      <c r="CV255" s="927">
        <v>0</v>
      </c>
      <c r="CW255" s="926"/>
      <c r="CX255" s="922" t="s">
        <v>878</v>
      </c>
      <c r="CY255" s="923" t="s">
        <v>1471</v>
      </c>
      <c r="CZ255" s="1011" t="s">
        <v>1471</v>
      </c>
      <c r="DA255" s="1011" t="s">
        <v>1471</v>
      </c>
      <c r="DB255" s="922" t="s">
        <v>878</v>
      </c>
      <c r="DC255" s="923" t="s">
        <v>1471</v>
      </c>
      <c r="DD255" s="1016" t="s">
        <v>1471</v>
      </c>
      <c r="DE255" s="1016" t="s">
        <v>1471</v>
      </c>
      <c r="DF255" s="922" t="s">
        <v>878</v>
      </c>
      <c r="DG255" s="923" t="s">
        <v>1471</v>
      </c>
      <c r="DH255" s="922" t="s">
        <v>878</v>
      </c>
      <c r="DI255" s="924" t="s">
        <v>1471</v>
      </c>
    </row>
    <row r="256" spans="1:113">
      <c r="A256" s="952" t="s">
        <v>1449</v>
      </c>
      <c r="B256" s="910" t="s">
        <v>1176</v>
      </c>
      <c r="C256" s="910"/>
      <c r="D256" s="911" t="s">
        <v>1325</v>
      </c>
      <c r="E256" s="911" t="s">
        <v>1325</v>
      </c>
      <c r="F256" s="911" t="s">
        <v>1325</v>
      </c>
      <c r="G256" s="911" t="s">
        <v>1325</v>
      </c>
      <c r="H256" s="911">
        <v>15</v>
      </c>
      <c r="I256" s="911">
        <v>12</v>
      </c>
      <c r="J256" s="911" t="s">
        <v>1325</v>
      </c>
      <c r="K256" s="926"/>
      <c r="L256" s="926"/>
      <c r="M256" s="926"/>
      <c r="N256" s="926"/>
      <c r="O256" s="912">
        <v>1.7042232308486209</v>
      </c>
      <c r="P256" s="927">
        <v>0.69298703057718003</v>
      </c>
      <c r="Q256" s="912"/>
      <c r="R256" s="911" t="s">
        <v>1325</v>
      </c>
      <c r="S256" s="911" t="s">
        <v>1325</v>
      </c>
      <c r="T256" s="911" t="s">
        <v>1325</v>
      </c>
      <c r="U256" s="911" t="s">
        <v>1325</v>
      </c>
      <c r="V256" s="911" t="s">
        <v>1325</v>
      </c>
      <c r="W256" s="911" t="s">
        <v>1325</v>
      </c>
      <c r="X256" s="911" t="s">
        <v>1325</v>
      </c>
      <c r="Y256" s="919"/>
      <c r="Z256" s="919"/>
      <c r="AA256" s="919"/>
      <c r="AB256" s="919"/>
      <c r="AC256" s="919">
        <v>0</v>
      </c>
      <c r="AD256" s="919">
        <v>0</v>
      </c>
      <c r="AE256" s="919"/>
      <c r="AF256" s="911" t="s">
        <v>1325</v>
      </c>
      <c r="AG256" s="911" t="s">
        <v>1325</v>
      </c>
      <c r="AH256" s="911" t="s">
        <v>1325</v>
      </c>
      <c r="AI256" s="911" t="s">
        <v>1325</v>
      </c>
      <c r="AJ256" s="911" t="s">
        <v>1325</v>
      </c>
      <c r="AK256" s="911" t="s">
        <v>1325</v>
      </c>
      <c r="AL256" s="911" t="s">
        <v>1325</v>
      </c>
      <c r="AM256" s="919"/>
      <c r="AN256" s="919"/>
      <c r="AO256" s="919"/>
      <c r="AP256" s="919"/>
      <c r="AQ256" s="919">
        <v>0</v>
      </c>
      <c r="AR256" s="919">
        <v>0</v>
      </c>
      <c r="AS256" s="919"/>
      <c r="AT256" s="911" t="s">
        <v>1325</v>
      </c>
      <c r="AU256" s="911" t="s">
        <v>1325</v>
      </c>
      <c r="AV256" s="911" t="s">
        <v>1325</v>
      </c>
      <c r="AW256" s="911" t="s">
        <v>1325</v>
      </c>
      <c r="AX256" s="911" t="s">
        <v>1325</v>
      </c>
      <c r="AY256" s="911" t="s">
        <v>1325</v>
      </c>
      <c r="AZ256" s="911" t="s">
        <v>1325</v>
      </c>
      <c r="BA256" s="919"/>
      <c r="BB256" s="919"/>
      <c r="BC256" s="919"/>
      <c r="BD256" s="919"/>
      <c r="BE256" s="919">
        <v>0</v>
      </c>
      <c r="BF256" s="919">
        <v>0</v>
      </c>
      <c r="BG256" s="929"/>
      <c r="BH256" s="911" t="s">
        <v>1325</v>
      </c>
      <c r="BI256" s="911" t="s">
        <v>1325</v>
      </c>
      <c r="BJ256" s="911" t="s">
        <v>1325</v>
      </c>
      <c r="BK256" s="911" t="s">
        <v>1325</v>
      </c>
      <c r="BL256" s="911" t="s">
        <v>1325</v>
      </c>
      <c r="BM256" s="911" t="s">
        <v>1325</v>
      </c>
      <c r="BN256" s="911" t="s">
        <v>1325</v>
      </c>
      <c r="BO256" s="926"/>
      <c r="BP256" s="926"/>
      <c r="BQ256" s="926"/>
      <c r="BR256" s="926"/>
      <c r="BS256" s="927">
        <v>0</v>
      </c>
      <c r="BT256" s="927">
        <v>0</v>
      </c>
      <c r="BU256" s="926"/>
      <c r="BV256" s="911" t="s">
        <v>1325</v>
      </c>
      <c r="BW256" s="911" t="s">
        <v>1325</v>
      </c>
      <c r="BX256" s="911" t="s">
        <v>1325</v>
      </c>
      <c r="BY256" s="911" t="s">
        <v>1325</v>
      </c>
      <c r="BZ256" s="911" t="s">
        <v>1325</v>
      </c>
      <c r="CA256" s="911" t="s">
        <v>1325</v>
      </c>
      <c r="CB256" s="911" t="s">
        <v>1325</v>
      </c>
      <c r="CC256" s="919"/>
      <c r="CD256" s="919"/>
      <c r="CE256" s="919"/>
      <c r="CF256" s="919"/>
      <c r="CG256" s="919">
        <v>0</v>
      </c>
      <c r="CH256" s="919">
        <v>0</v>
      </c>
      <c r="CI256" s="919"/>
      <c r="CJ256" s="911" t="s">
        <v>1325</v>
      </c>
      <c r="CK256" s="911" t="s">
        <v>1325</v>
      </c>
      <c r="CL256" s="911" t="s">
        <v>1325</v>
      </c>
      <c r="CM256" s="911" t="s">
        <v>1325</v>
      </c>
      <c r="CN256" s="911" t="s">
        <v>1325</v>
      </c>
      <c r="CO256" s="911" t="s">
        <v>1325</v>
      </c>
      <c r="CP256" s="911" t="s">
        <v>1325</v>
      </c>
      <c r="CQ256" s="926"/>
      <c r="CR256" s="926"/>
      <c r="CS256" s="926"/>
      <c r="CT256" s="926"/>
      <c r="CU256" s="927">
        <v>0</v>
      </c>
      <c r="CV256" s="927">
        <v>0</v>
      </c>
      <c r="CW256" s="926"/>
      <c r="CX256" s="922" t="s">
        <v>878</v>
      </c>
      <c r="CY256" s="923" t="s">
        <v>1471</v>
      </c>
      <c r="CZ256" s="1011" t="s">
        <v>1471</v>
      </c>
      <c r="DA256" s="1011" t="s">
        <v>1471</v>
      </c>
      <c r="DB256" s="922" t="s">
        <v>878</v>
      </c>
      <c r="DC256" s="923" t="s">
        <v>1471</v>
      </c>
      <c r="DD256" s="1016" t="s">
        <v>1471</v>
      </c>
      <c r="DE256" s="1016" t="s">
        <v>1471</v>
      </c>
      <c r="DF256" s="922" t="s">
        <v>878</v>
      </c>
      <c r="DG256" s="923" t="s">
        <v>1471</v>
      </c>
      <c r="DH256" s="922" t="s">
        <v>878</v>
      </c>
      <c r="DI256" s="924" t="s">
        <v>1471</v>
      </c>
    </row>
    <row r="257" spans="1:113">
      <c r="A257" s="952" t="s">
        <v>442</v>
      </c>
      <c r="B257" s="910" t="s">
        <v>715</v>
      </c>
      <c r="C257" s="910"/>
      <c r="D257" s="911" t="s">
        <v>1325</v>
      </c>
      <c r="E257" s="911" t="s">
        <v>1325</v>
      </c>
      <c r="F257" s="911" t="s">
        <v>1325</v>
      </c>
      <c r="G257" s="911" t="s">
        <v>1325</v>
      </c>
      <c r="H257" s="911" t="s">
        <v>1325</v>
      </c>
      <c r="I257" s="911">
        <v>73</v>
      </c>
      <c r="J257" s="911" t="s">
        <v>1325</v>
      </c>
      <c r="K257" s="926"/>
      <c r="L257" s="926"/>
      <c r="M257" s="926"/>
      <c r="N257" s="926"/>
      <c r="O257" s="912">
        <v>0.91220902213515198</v>
      </c>
      <c r="P257" s="927">
        <v>1.2146827132990721</v>
      </c>
      <c r="Q257" s="912">
        <v>0.46148212367673141</v>
      </c>
      <c r="R257" s="911" t="s">
        <v>1325</v>
      </c>
      <c r="S257" s="911" t="s">
        <v>1325</v>
      </c>
      <c r="T257" s="911" t="s">
        <v>1325</v>
      </c>
      <c r="U257" s="911" t="s">
        <v>1325</v>
      </c>
      <c r="V257" s="911" t="s">
        <v>1325</v>
      </c>
      <c r="W257" s="911" t="s">
        <v>1325</v>
      </c>
      <c r="X257" s="911" t="s">
        <v>1325</v>
      </c>
      <c r="Y257" s="916"/>
      <c r="Z257" s="917"/>
      <c r="AA257" s="917"/>
      <c r="AB257" s="917"/>
      <c r="AC257" s="917">
        <v>2.84</v>
      </c>
      <c r="AD257" s="917">
        <v>0.95</v>
      </c>
      <c r="AE257" s="918">
        <v>0</v>
      </c>
      <c r="AF257" s="911" t="s">
        <v>1325</v>
      </c>
      <c r="AG257" s="911" t="s">
        <v>1325</v>
      </c>
      <c r="AH257" s="911" t="s">
        <v>1325</v>
      </c>
      <c r="AI257" s="911" t="s">
        <v>1325</v>
      </c>
      <c r="AJ257" s="911" t="s">
        <v>1325</v>
      </c>
      <c r="AK257" s="914">
        <v>10</v>
      </c>
      <c r="AL257" s="911" t="s">
        <v>1325</v>
      </c>
      <c r="AM257" s="916"/>
      <c r="AN257" s="917"/>
      <c r="AO257" s="917"/>
      <c r="AP257" s="917"/>
      <c r="AQ257" s="917">
        <v>0</v>
      </c>
      <c r="AR257" s="917">
        <v>1.86</v>
      </c>
      <c r="AS257" s="918">
        <v>0</v>
      </c>
      <c r="AT257" s="911" t="s">
        <v>1325</v>
      </c>
      <c r="AU257" s="911" t="s">
        <v>1325</v>
      </c>
      <c r="AV257" s="911" t="s">
        <v>1325</v>
      </c>
      <c r="AW257" s="911" t="s">
        <v>1325</v>
      </c>
      <c r="AX257" s="911" t="s">
        <v>1325</v>
      </c>
      <c r="AY257" s="911" t="s">
        <v>1325</v>
      </c>
      <c r="AZ257" s="911" t="s">
        <v>1325</v>
      </c>
      <c r="BA257" s="916"/>
      <c r="BB257" s="917"/>
      <c r="BC257" s="917"/>
      <c r="BD257" s="917"/>
      <c r="BE257" s="917">
        <v>2.37</v>
      </c>
      <c r="BF257" s="917">
        <v>1.1399999999999999</v>
      </c>
      <c r="BG257" s="921">
        <v>0</v>
      </c>
      <c r="BH257" s="911" t="s">
        <v>1325</v>
      </c>
      <c r="BI257" s="911" t="s">
        <v>1325</v>
      </c>
      <c r="BJ257" s="911" t="s">
        <v>1325</v>
      </c>
      <c r="BK257" s="911" t="s">
        <v>1325</v>
      </c>
      <c r="BL257" s="911" t="s">
        <v>1325</v>
      </c>
      <c r="BM257" s="911">
        <v>20</v>
      </c>
      <c r="BN257" s="911" t="s">
        <v>1325</v>
      </c>
      <c r="BO257" s="926"/>
      <c r="BP257" s="926"/>
      <c r="BQ257" s="926"/>
      <c r="BR257" s="926"/>
      <c r="BS257" s="926">
        <v>0</v>
      </c>
      <c r="BT257" s="927">
        <v>3.205800404719708</v>
      </c>
      <c r="BU257" s="926">
        <v>0</v>
      </c>
      <c r="BV257" s="911" t="s">
        <v>1325</v>
      </c>
      <c r="BW257" s="911" t="s">
        <v>1325</v>
      </c>
      <c r="BX257" s="911" t="s">
        <v>1325</v>
      </c>
      <c r="BY257" s="911" t="s">
        <v>1325</v>
      </c>
      <c r="BZ257" s="911" t="s">
        <v>1325</v>
      </c>
      <c r="CA257" s="911" t="s">
        <v>1325</v>
      </c>
      <c r="CB257" s="911" t="s">
        <v>1325</v>
      </c>
      <c r="CC257" s="916"/>
      <c r="CD257" s="917"/>
      <c r="CE257" s="917"/>
      <c r="CF257" s="917"/>
      <c r="CG257" s="917">
        <v>0</v>
      </c>
      <c r="CH257" s="917">
        <v>1.68</v>
      </c>
      <c r="CI257" s="921">
        <v>0</v>
      </c>
      <c r="CJ257" s="911" t="s">
        <v>1325</v>
      </c>
      <c r="CK257" s="911" t="s">
        <v>1325</v>
      </c>
      <c r="CL257" s="911" t="s">
        <v>1325</v>
      </c>
      <c r="CM257" s="911" t="s">
        <v>1325</v>
      </c>
      <c r="CN257" s="911" t="s">
        <v>1325</v>
      </c>
      <c r="CO257" s="911">
        <v>23</v>
      </c>
      <c r="CP257" s="911" t="s">
        <v>1325</v>
      </c>
      <c r="CQ257" s="926"/>
      <c r="CR257" s="926"/>
      <c r="CS257" s="926"/>
      <c r="CT257" s="926"/>
      <c r="CU257" s="926">
        <v>0.97998870680521621</v>
      </c>
      <c r="CV257" s="927">
        <v>0.51935640047005938</v>
      </c>
      <c r="CW257" s="926">
        <v>1.014984698933014</v>
      </c>
      <c r="CX257" s="930" t="s">
        <v>1386</v>
      </c>
      <c r="CY257" s="923" t="s">
        <v>1386</v>
      </c>
      <c r="CZ257" s="930" t="s">
        <v>1386</v>
      </c>
      <c r="DA257" s="923" t="s">
        <v>1386</v>
      </c>
      <c r="DB257" s="930" t="s">
        <v>1386</v>
      </c>
      <c r="DC257" s="923" t="s">
        <v>1386</v>
      </c>
      <c r="DD257" s="1016" t="s">
        <v>1386</v>
      </c>
      <c r="DE257" s="1016" t="s">
        <v>1386</v>
      </c>
      <c r="DF257" s="930" t="s">
        <v>1386</v>
      </c>
      <c r="DG257" s="931" t="s">
        <v>1386</v>
      </c>
      <c r="DH257" s="930" t="s">
        <v>1386</v>
      </c>
      <c r="DI257" s="932" t="s">
        <v>1386</v>
      </c>
    </row>
    <row r="258" spans="1:113">
      <c r="A258" s="952" t="s">
        <v>311</v>
      </c>
      <c r="B258" s="910" t="s">
        <v>579</v>
      </c>
      <c r="C258" s="910"/>
      <c r="D258" s="911" t="s">
        <v>1325</v>
      </c>
      <c r="E258" s="911" t="s">
        <v>1325</v>
      </c>
      <c r="F258" s="911" t="s">
        <v>1325</v>
      </c>
      <c r="G258" s="911" t="s">
        <v>1325</v>
      </c>
      <c r="H258" s="911" t="s">
        <v>1325</v>
      </c>
      <c r="I258" s="911" t="s">
        <v>1325</v>
      </c>
      <c r="J258" s="911" t="s">
        <v>1325</v>
      </c>
      <c r="K258" s="926"/>
      <c r="L258" s="926"/>
      <c r="M258" s="926"/>
      <c r="N258" s="926"/>
      <c r="O258" s="912"/>
      <c r="P258" s="927">
        <v>1.1117163551120994</v>
      </c>
      <c r="Q258" s="912"/>
      <c r="R258" s="911" t="s">
        <v>1325</v>
      </c>
      <c r="S258" s="911" t="s">
        <v>1325</v>
      </c>
      <c r="T258" s="911" t="s">
        <v>1325</v>
      </c>
      <c r="U258" s="911" t="s">
        <v>1325</v>
      </c>
      <c r="V258" s="911" t="s">
        <v>1325</v>
      </c>
      <c r="W258" s="911" t="s">
        <v>1325</v>
      </c>
      <c r="X258" s="911" t="s">
        <v>1325</v>
      </c>
      <c r="Y258" s="916"/>
      <c r="Z258" s="917"/>
      <c r="AA258" s="917"/>
      <c r="AB258" s="917"/>
      <c r="AC258" s="917"/>
      <c r="AD258" s="917">
        <v>0</v>
      </c>
      <c r="AE258" s="918"/>
      <c r="AF258" s="911" t="s">
        <v>1325</v>
      </c>
      <c r="AG258" s="911" t="s">
        <v>1325</v>
      </c>
      <c r="AH258" s="911" t="s">
        <v>1325</v>
      </c>
      <c r="AI258" s="911" t="s">
        <v>1325</v>
      </c>
      <c r="AJ258" s="911" t="s">
        <v>1325</v>
      </c>
      <c r="AK258" s="911" t="s">
        <v>1325</v>
      </c>
      <c r="AL258" s="911" t="s">
        <v>1325</v>
      </c>
      <c r="AM258" s="916"/>
      <c r="AN258" s="917"/>
      <c r="AO258" s="917"/>
      <c r="AP258" s="917"/>
      <c r="AQ258" s="917"/>
      <c r="AR258" s="917">
        <v>2.75</v>
      </c>
      <c r="AS258" s="918"/>
      <c r="AT258" s="911" t="s">
        <v>1325</v>
      </c>
      <c r="AU258" s="911" t="s">
        <v>1325</v>
      </c>
      <c r="AV258" s="911" t="s">
        <v>1325</v>
      </c>
      <c r="AW258" s="911" t="s">
        <v>1325</v>
      </c>
      <c r="AX258" s="911" t="s">
        <v>1325</v>
      </c>
      <c r="AY258" s="911" t="s">
        <v>1325</v>
      </c>
      <c r="AZ258" s="911" t="s">
        <v>1325</v>
      </c>
      <c r="BA258" s="916"/>
      <c r="BB258" s="917"/>
      <c r="BC258" s="917"/>
      <c r="BD258" s="917"/>
      <c r="BE258" s="917"/>
      <c r="BF258" s="917">
        <v>0</v>
      </c>
      <c r="BG258" s="921"/>
      <c r="BH258" s="911" t="s">
        <v>1325</v>
      </c>
      <c r="BI258" s="911" t="s">
        <v>1325</v>
      </c>
      <c r="BJ258" s="911" t="s">
        <v>1325</v>
      </c>
      <c r="BK258" s="911" t="s">
        <v>1325</v>
      </c>
      <c r="BL258" s="911" t="s">
        <v>1325</v>
      </c>
      <c r="BM258" s="911" t="s">
        <v>1325</v>
      </c>
      <c r="BN258" s="911" t="s">
        <v>1325</v>
      </c>
      <c r="BO258" s="926"/>
      <c r="BP258" s="926"/>
      <c r="BQ258" s="926"/>
      <c r="BR258" s="926"/>
      <c r="BS258" s="926"/>
      <c r="BT258" s="927">
        <v>0</v>
      </c>
      <c r="BU258" s="926"/>
      <c r="BV258" s="911" t="s">
        <v>1325</v>
      </c>
      <c r="BW258" s="911" t="s">
        <v>1325</v>
      </c>
      <c r="BX258" s="911" t="s">
        <v>1325</v>
      </c>
      <c r="BY258" s="911" t="s">
        <v>1325</v>
      </c>
      <c r="BZ258" s="911" t="s">
        <v>1325</v>
      </c>
      <c r="CA258" s="911" t="s">
        <v>1325</v>
      </c>
      <c r="CB258" s="911" t="s">
        <v>1325</v>
      </c>
      <c r="CC258" s="916"/>
      <c r="CD258" s="917"/>
      <c r="CE258" s="917"/>
      <c r="CF258" s="917"/>
      <c r="CG258" s="917"/>
      <c r="CH258" s="917">
        <v>0</v>
      </c>
      <c r="CI258" s="921"/>
      <c r="CJ258" s="911" t="s">
        <v>1325</v>
      </c>
      <c r="CK258" s="911" t="s">
        <v>1325</v>
      </c>
      <c r="CL258" s="911" t="s">
        <v>1325</v>
      </c>
      <c r="CM258" s="911" t="s">
        <v>1325</v>
      </c>
      <c r="CN258" s="911" t="s">
        <v>1325</v>
      </c>
      <c r="CO258" s="911" t="s">
        <v>1325</v>
      </c>
      <c r="CP258" s="911" t="s">
        <v>1325</v>
      </c>
      <c r="CQ258" s="926"/>
      <c r="CR258" s="926"/>
      <c r="CS258" s="926"/>
      <c r="CT258" s="926"/>
      <c r="CU258" s="926"/>
      <c r="CV258" s="927">
        <v>0</v>
      </c>
      <c r="CW258" s="926"/>
      <c r="CX258" s="930" t="s">
        <v>1386</v>
      </c>
      <c r="CY258" s="923" t="s">
        <v>1386</v>
      </c>
      <c r="CZ258" s="930" t="s">
        <v>1386</v>
      </c>
      <c r="DA258" s="923" t="s">
        <v>1386</v>
      </c>
      <c r="DB258" s="930" t="s">
        <v>1386</v>
      </c>
      <c r="DC258" s="923" t="s">
        <v>1386</v>
      </c>
      <c r="DD258" s="1016" t="s">
        <v>1386</v>
      </c>
      <c r="DE258" s="1016" t="s">
        <v>1386</v>
      </c>
      <c r="DF258" s="930" t="s">
        <v>1386</v>
      </c>
      <c r="DG258" s="931" t="s">
        <v>1386</v>
      </c>
      <c r="DH258" s="930" t="s">
        <v>1386</v>
      </c>
      <c r="DI258" s="932" t="s">
        <v>1386</v>
      </c>
    </row>
    <row r="259" spans="1:113">
      <c r="A259" s="952" t="s">
        <v>448</v>
      </c>
      <c r="B259" s="910" t="s">
        <v>795</v>
      </c>
      <c r="C259" s="910"/>
      <c r="D259" s="911" t="s">
        <v>1325</v>
      </c>
      <c r="E259" s="911" t="s">
        <v>1325</v>
      </c>
      <c r="F259" s="911" t="s">
        <v>1325</v>
      </c>
      <c r="G259" s="911" t="s">
        <v>1325</v>
      </c>
      <c r="H259" s="911">
        <v>254</v>
      </c>
      <c r="I259" s="911">
        <v>379</v>
      </c>
      <c r="J259" s="911">
        <v>21</v>
      </c>
      <c r="K259" s="926">
        <v>1.1303116192703424</v>
      </c>
      <c r="L259" s="926">
        <v>0.75159154768872682</v>
      </c>
      <c r="M259" s="926">
        <v>1.6518494610864931</v>
      </c>
      <c r="N259" s="926"/>
      <c r="O259" s="912">
        <v>1.0166199014491082</v>
      </c>
      <c r="P259" s="927">
        <v>0.96627682274808624</v>
      </c>
      <c r="Q259" s="912">
        <v>1.0478915764318042</v>
      </c>
      <c r="R259" s="911" t="s">
        <v>1325</v>
      </c>
      <c r="S259" s="911" t="s">
        <v>1325</v>
      </c>
      <c r="T259" s="911" t="s">
        <v>1325</v>
      </c>
      <c r="U259" s="911" t="s">
        <v>1325</v>
      </c>
      <c r="V259" s="914">
        <v>12</v>
      </c>
      <c r="W259" s="914">
        <v>42</v>
      </c>
      <c r="X259" s="911" t="s">
        <v>1325</v>
      </c>
      <c r="Y259" s="916">
        <v>0</v>
      </c>
      <c r="Z259" s="917">
        <v>1.32</v>
      </c>
      <c r="AA259" s="917">
        <v>0</v>
      </c>
      <c r="AB259" s="917"/>
      <c r="AC259" s="917">
        <v>0.51</v>
      </c>
      <c r="AD259" s="917">
        <v>2.15</v>
      </c>
      <c r="AE259" s="918">
        <v>0.56999999999999995</v>
      </c>
      <c r="AF259" s="911" t="s">
        <v>1325</v>
      </c>
      <c r="AG259" s="911" t="s">
        <v>1325</v>
      </c>
      <c r="AH259" s="911" t="s">
        <v>1325</v>
      </c>
      <c r="AI259" s="911" t="s">
        <v>1325</v>
      </c>
      <c r="AJ259" s="914">
        <v>19</v>
      </c>
      <c r="AK259" s="914">
        <v>35</v>
      </c>
      <c r="AL259" s="911" t="s">
        <v>1325</v>
      </c>
      <c r="AM259" s="916">
        <v>0</v>
      </c>
      <c r="AN259" s="917">
        <v>0</v>
      </c>
      <c r="AO259" s="917">
        <v>0</v>
      </c>
      <c r="AP259" s="917"/>
      <c r="AQ259" s="917">
        <v>0.9</v>
      </c>
      <c r="AR259" s="917">
        <v>1.3</v>
      </c>
      <c r="AS259" s="918">
        <v>2.7</v>
      </c>
      <c r="AT259" s="911" t="s">
        <v>1325</v>
      </c>
      <c r="AU259" s="911" t="s">
        <v>1325</v>
      </c>
      <c r="AV259" s="911" t="s">
        <v>1325</v>
      </c>
      <c r="AW259" s="911" t="s">
        <v>1325</v>
      </c>
      <c r="AX259" s="911" t="s">
        <v>1325</v>
      </c>
      <c r="AY259" s="914">
        <v>18</v>
      </c>
      <c r="AZ259" s="911" t="s">
        <v>1325</v>
      </c>
      <c r="BA259" s="916">
        <v>0</v>
      </c>
      <c r="BB259" s="917">
        <v>0</v>
      </c>
      <c r="BC259" s="917">
        <v>0</v>
      </c>
      <c r="BD259" s="917"/>
      <c r="BE259" s="917">
        <v>0.19</v>
      </c>
      <c r="BF259" s="917">
        <v>2.35</v>
      </c>
      <c r="BG259" s="921">
        <v>3.21</v>
      </c>
      <c r="BH259" s="911" t="s">
        <v>1325</v>
      </c>
      <c r="BI259" s="911" t="s">
        <v>1325</v>
      </c>
      <c r="BJ259" s="911" t="s">
        <v>1325</v>
      </c>
      <c r="BK259" s="911" t="s">
        <v>1325</v>
      </c>
      <c r="BL259" s="911">
        <v>33</v>
      </c>
      <c r="BM259" s="911">
        <v>82</v>
      </c>
      <c r="BN259" s="911" t="s">
        <v>1325</v>
      </c>
      <c r="BO259" s="926">
        <v>0</v>
      </c>
      <c r="BP259" s="926">
        <v>0.5273382852353129</v>
      </c>
      <c r="BQ259" s="926">
        <v>3.8767104489698641</v>
      </c>
      <c r="BR259" s="926"/>
      <c r="BS259" s="926">
        <v>0.60199984220226721</v>
      </c>
      <c r="BT259" s="926">
        <v>1.1696238312735117</v>
      </c>
      <c r="BU259" s="926">
        <v>0.73161288502945865</v>
      </c>
      <c r="BV259" s="911" t="s">
        <v>1325</v>
      </c>
      <c r="BW259" s="911" t="s">
        <v>1325</v>
      </c>
      <c r="BX259" s="911" t="s">
        <v>1325</v>
      </c>
      <c r="BY259" s="911" t="s">
        <v>1325</v>
      </c>
      <c r="BZ259" s="914">
        <v>13</v>
      </c>
      <c r="CA259" s="914">
        <v>19</v>
      </c>
      <c r="CB259" s="911" t="s">
        <v>1325</v>
      </c>
      <c r="CC259" s="916">
        <v>0</v>
      </c>
      <c r="CD259" s="917">
        <v>0</v>
      </c>
      <c r="CE259" s="917">
        <v>0</v>
      </c>
      <c r="CF259" s="917"/>
      <c r="CG259" s="917">
        <v>1.28</v>
      </c>
      <c r="CH259" s="917">
        <v>1.45</v>
      </c>
      <c r="CI259" s="921">
        <v>1.17</v>
      </c>
      <c r="CJ259" s="911" t="s">
        <v>1325</v>
      </c>
      <c r="CK259" s="911" t="s">
        <v>1325</v>
      </c>
      <c r="CL259" s="911" t="s">
        <v>1325</v>
      </c>
      <c r="CM259" s="911" t="s">
        <v>1325</v>
      </c>
      <c r="CN259" s="911">
        <v>142</v>
      </c>
      <c r="CO259" s="911">
        <v>138</v>
      </c>
      <c r="CP259" s="911" t="s">
        <v>1325</v>
      </c>
      <c r="CQ259" s="926">
        <v>2.7335534225366014</v>
      </c>
      <c r="CR259" s="926">
        <v>1.0351336062645031</v>
      </c>
      <c r="CS259" s="926">
        <v>1.0871315834829154</v>
      </c>
      <c r="CT259" s="926"/>
      <c r="CU259" s="926">
        <v>1.4700173105878018</v>
      </c>
      <c r="CV259" s="926">
        <v>0.6994755600041116</v>
      </c>
      <c r="CW259" s="926">
        <v>0.93560384697789389</v>
      </c>
      <c r="CX259" s="922" t="s">
        <v>878</v>
      </c>
      <c r="CY259" s="923" t="s">
        <v>1471</v>
      </c>
      <c r="CZ259" s="1011" t="s">
        <v>1471</v>
      </c>
      <c r="DA259" s="1011" t="s">
        <v>1471</v>
      </c>
      <c r="DB259" s="922" t="s">
        <v>878</v>
      </c>
      <c r="DC259" s="923" t="s">
        <v>1471</v>
      </c>
      <c r="DD259" s="1016" t="s">
        <v>1471</v>
      </c>
      <c r="DE259" s="1016" t="s">
        <v>1471</v>
      </c>
      <c r="DF259" s="922" t="s">
        <v>878</v>
      </c>
      <c r="DG259" s="923" t="s">
        <v>1471</v>
      </c>
      <c r="DH259" s="922" t="s">
        <v>878</v>
      </c>
      <c r="DI259" s="924" t="s">
        <v>1471</v>
      </c>
    </row>
    <row r="260" spans="1:113">
      <c r="A260" s="952" t="s">
        <v>1158</v>
      </c>
      <c r="B260" s="910" t="s">
        <v>561</v>
      </c>
      <c r="C260" s="910"/>
      <c r="D260" s="911" t="s">
        <v>1325</v>
      </c>
      <c r="E260" s="911" t="s">
        <v>1325</v>
      </c>
      <c r="F260" s="911" t="s">
        <v>1325</v>
      </c>
      <c r="G260" s="911" t="s">
        <v>1325</v>
      </c>
      <c r="H260" s="911">
        <v>40</v>
      </c>
      <c r="I260" s="911">
        <v>52</v>
      </c>
      <c r="J260" s="911" t="s">
        <v>1325</v>
      </c>
      <c r="K260" s="926"/>
      <c r="L260" s="926"/>
      <c r="M260" s="926"/>
      <c r="N260" s="926"/>
      <c r="O260" s="912">
        <v>0.88980794682139908</v>
      </c>
      <c r="P260" s="927">
        <v>0.99320431752150429</v>
      </c>
      <c r="Q260" s="912">
        <v>0.99935421125562207</v>
      </c>
      <c r="R260" s="911" t="s">
        <v>1325</v>
      </c>
      <c r="S260" s="911" t="s">
        <v>1325</v>
      </c>
      <c r="T260" s="911" t="s">
        <v>1325</v>
      </c>
      <c r="U260" s="911" t="s">
        <v>1325</v>
      </c>
      <c r="V260" s="911" t="s">
        <v>1325</v>
      </c>
      <c r="W260" s="911" t="s">
        <v>1325</v>
      </c>
      <c r="X260" s="911" t="s">
        <v>1325</v>
      </c>
      <c r="Y260" s="916"/>
      <c r="Z260" s="917"/>
      <c r="AA260" s="917"/>
      <c r="AB260" s="917"/>
      <c r="AC260" s="917">
        <v>0.2</v>
      </c>
      <c r="AD260" s="917">
        <v>1.05</v>
      </c>
      <c r="AE260" s="918">
        <v>7.7</v>
      </c>
      <c r="AF260" s="911" t="s">
        <v>1325</v>
      </c>
      <c r="AG260" s="911" t="s">
        <v>1325</v>
      </c>
      <c r="AH260" s="911" t="s">
        <v>1325</v>
      </c>
      <c r="AI260" s="911" t="s">
        <v>1325</v>
      </c>
      <c r="AJ260" s="911" t="s">
        <v>1325</v>
      </c>
      <c r="AK260" s="911" t="s">
        <v>1325</v>
      </c>
      <c r="AL260" s="911" t="s">
        <v>1325</v>
      </c>
      <c r="AM260" s="916"/>
      <c r="AN260" s="917"/>
      <c r="AO260" s="917"/>
      <c r="AP260" s="917"/>
      <c r="AQ260" s="917">
        <v>0.65</v>
      </c>
      <c r="AR260" s="917">
        <v>0.61</v>
      </c>
      <c r="AS260" s="918">
        <v>0</v>
      </c>
      <c r="AT260" s="911" t="s">
        <v>1325</v>
      </c>
      <c r="AU260" s="911" t="s">
        <v>1325</v>
      </c>
      <c r="AV260" s="911" t="s">
        <v>1325</v>
      </c>
      <c r="AW260" s="911" t="s">
        <v>1325</v>
      </c>
      <c r="AX260" s="911" t="s">
        <v>1325</v>
      </c>
      <c r="AY260" s="911" t="s">
        <v>1325</v>
      </c>
      <c r="AZ260" s="911" t="s">
        <v>1325</v>
      </c>
      <c r="BA260" s="916"/>
      <c r="BB260" s="917"/>
      <c r="BC260" s="917"/>
      <c r="BD260" s="917"/>
      <c r="BE260" s="917">
        <v>0</v>
      </c>
      <c r="BF260" s="917">
        <v>2.3199999999999998</v>
      </c>
      <c r="BG260" s="921">
        <v>0</v>
      </c>
      <c r="BH260" s="911" t="s">
        <v>1325</v>
      </c>
      <c r="BI260" s="911" t="s">
        <v>1325</v>
      </c>
      <c r="BJ260" s="911" t="s">
        <v>1325</v>
      </c>
      <c r="BK260" s="911" t="s">
        <v>1325</v>
      </c>
      <c r="BL260" s="911" t="s">
        <v>1325</v>
      </c>
      <c r="BM260" s="911" t="s">
        <v>1325</v>
      </c>
      <c r="BN260" s="911" t="s">
        <v>1325</v>
      </c>
      <c r="BO260" s="926"/>
      <c r="BP260" s="926"/>
      <c r="BQ260" s="926"/>
      <c r="BR260" s="926"/>
      <c r="BS260" s="926">
        <v>0.80575771442324173</v>
      </c>
      <c r="BT260" s="926">
        <v>1.1594114868799152</v>
      </c>
      <c r="BU260" s="926">
        <v>3.6109191420909394</v>
      </c>
      <c r="BV260" s="911" t="s">
        <v>1325</v>
      </c>
      <c r="BW260" s="911" t="s">
        <v>1325</v>
      </c>
      <c r="BX260" s="911" t="s">
        <v>1325</v>
      </c>
      <c r="BY260" s="911" t="s">
        <v>1325</v>
      </c>
      <c r="BZ260" s="911" t="s">
        <v>1325</v>
      </c>
      <c r="CA260" s="911" t="s">
        <v>1325</v>
      </c>
      <c r="CB260" s="911" t="s">
        <v>1325</v>
      </c>
      <c r="CC260" s="916"/>
      <c r="CD260" s="917"/>
      <c r="CE260" s="917"/>
      <c r="CF260" s="917"/>
      <c r="CG260" s="917">
        <v>0.33</v>
      </c>
      <c r="CH260" s="917">
        <v>0.17</v>
      </c>
      <c r="CI260" s="921">
        <v>0</v>
      </c>
      <c r="CJ260" s="911" t="s">
        <v>1325</v>
      </c>
      <c r="CK260" s="911" t="s">
        <v>1325</v>
      </c>
      <c r="CL260" s="911" t="s">
        <v>1325</v>
      </c>
      <c r="CM260" s="911" t="s">
        <v>1325</v>
      </c>
      <c r="CN260" s="911">
        <v>17</v>
      </c>
      <c r="CO260" s="911">
        <v>16</v>
      </c>
      <c r="CP260" s="911" t="s">
        <v>1325</v>
      </c>
      <c r="CQ260" s="926"/>
      <c r="CR260" s="926"/>
      <c r="CS260" s="926"/>
      <c r="CT260" s="926"/>
      <c r="CU260" s="926">
        <v>1.3827487041278337</v>
      </c>
      <c r="CV260" s="926">
        <v>1.0338865306073286</v>
      </c>
      <c r="CW260" s="926">
        <v>0</v>
      </c>
      <c r="CX260" s="922" t="s">
        <v>878</v>
      </c>
      <c r="CY260" s="923" t="s">
        <v>1471</v>
      </c>
      <c r="CZ260" s="1011" t="s">
        <v>1471</v>
      </c>
      <c r="DA260" s="1011" t="s">
        <v>1471</v>
      </c>
      <c r="DB260" s="922" t="s">
        <v>878</v>
      </c>
      <c r="DC260" s="923" t="s">
        <v>1471</v>
      </c>
      <c r="DD260" s="1016" t="s">
        <v>1471</v>
      </c>
      <c r="DE260" s="1016" t="s">
        <v>1471</v>
      </c>
      <c r="DF260" s="922" t="s">
        <v>878</v>
      </c>
      <c r="DG260" s="923" t="s">
        <v>1471</v>
      </c>
      <c r="DH260" s="922" t="s">
        <v>878</v>
      </c>
      <c r="DI260" s="924" t="s">
        <v>1471</v>
      </c>
    </row>
    <row r="261" spans="1:113">
      <c r="A261" s="952" t="s">
        <v>212</v>
      </c>
      <c r="B261" s="910" t="s">
        <v>785</v>
      </c>
      <c r="C261" s="910"/>
      <c r="D261" s="911" t="s">
        <v>1325</v>
      </c>
      <c r="E261" s="911" t="s">
        <v>1325</v>
      </c>
      <c r="F261" s="911" t="s">
        <v>1325</v>
      </c>
      <c r="G261" s="911" t="s">
        <v>1325</v>
      </c>
      <c r="H261" s="911">
        <v>11</v>
      </c>
      <c r="I261" s="911" t="s">
        <v>1325</v>
      </c>
      <c r="J261" s="911" t="s">
        <v>1325</v>
      </c>
      <c r="K261" s="926"/>
      <c r="L261" s="926"/>
      <c r="M261" s="926"/>
      <c r="N261" s="926"/>
      <c r="O261" s="912">
        <v>2.095814324504397</v>
      </c>
      <c r="P261" s="927">
        <v>1.2872682846057111</v>
      </c>
      <c r="Q261" s="912"/>
      <c r="R261" s="911" t="s">
        <v>1325</v>
      </c>
      <c r="S261" s="911" t="s">
        <v>1325</v>
      </c>
      <c r="T261" s="911" t="s">
        <v>1325</v>
      </c>
      <c r="U261" s="911" t="s">
        <v>1325</v>
      </c>
      <c r="V261" s="911" t="s">
        <v>1325</v>
      </c>
      <c r="W261" s="911" t="s">
        <v>1325</v>
      </c>
      <c r="X261" s="911" t="s">
        <v>1325</v>
      </c>
      <c r="Y261" s="916"/>
      <c r="Z261" s="917"/>
      <c r="AA261" s="917"/>
      <c r="AB261" s="917"/>
      <c r="AC261" s="917">
        <v>0</v>
      </c>
      <c r="AD261" s="917">
        <v>0</v>
      </c>
      <c r="AE261" s="918"/>
      <c r="AF261" s="911" t="s">
        <v>1325</v>
      </c>
      <c r="AG261" s="911" t="s">
        <v>1325</v>
      </c>
      <c r="AH261" s="911" t="s">
        <v>1325</v>
      </c>
      <c r="AI261" s="911" t="s">
        <v>1325</v>
      </c>
      <c r="AJ261" s="911" t="s">
        <v>1325</v>
      </c>
      <c r="AK261" s="911" t="s">
        <v>1325</v>
      </c>
      <c r="AL261" s="911" t="s">
        <v>1325</v>
      </c>
      <c r="AM261" s="916"/>
      <c r="AN261" s="917"/>
      <c r="AO261" s="917"/>
      <c r="AP261" s="917"/>
      <c r="AQ261" s="917">
        <v>1.71</v>
      </c>
      <c r="AR261" s="917">
        <v>1.57</v>
      </c>
      <c r="AS261" s="918"/>
      <c r="AT261" s="911" t="s">
        <v>1325</v>
      </c>
      <c r="AU261" s="911" t="s">
        <v>1325</v>
      </c>
      <c r="AV261" s="911" t="s">
        <v>1325</v>
      </c>
      <c r="AW261" s="911" t="s">
        <v>1325</v>
      </c>
      <c r="AX261" s="911" t="s">
        <v>1325</v>
      </c>
      <c r="AY261" s="911" t="s">
        <v>1325</v>
      </c>
      <c r="AZ261" s="911" t="s">
        <v>1325</v>
      </c>
      <c r="BA261" s="916"/>
      <c r="BB261" s="917"/>
      <c r="BC261" s="917"/>
      <c r="BD261" s="917"/>
      <c r="BE261" s="917">
        <v>0</v>
      </c>
      <c r="BF261" s="917">
        <v>0</v>
      </c>
      <c r="BG261" s="921"/>
      <c r="BH261" s="911" t="s">
        <v>1325</v>
      </c>
      <c r="BI261" s="911" t="s">
        <v>1325</v>
      </c>
      <c r="BJ261" s="911" t="s">
        <v>1325</v>
      </c>
      <c r="BK261" s="911" t="s">
        <v>1325</v>
      </c>
      <c r="BL261" s="911" t="s">
        <v>1325</v>
      </c>
      <c r="BM261" s="911" t="s">
        <v>1325</v>
      </c>
      <c r="BN261" s="911" t="s">
        <v>1325</v>
      </c>
      <c r="BO261" s="926"/>
      <c r="BP261" s="926"/>
      <c r="BQ261" s="926"/>
      <c r="BR261" s="926"/>
      <c r="BS261" s="926">
        <v>0.34295143491890134</v>
      </c>
      <c r="BT261" s="926">
        <v>7.8666395170348995</v>
      </c>
      <c r="BU261" s="926"/>
      <c r="BV261" s="911" t="s">
        <v>1325</v>
      </c>
      <c r="BW261" s="911" t="s">
        <v>1325</v>
      </c>
      <c r="BX261" s="911" t="s">
        <v>1325</v>
      </c>
      <c r="BY261" s="911" t="s">
        <v>1325</v>
      </c>
      <c r="BZ261" s="911" t="s">
        <v>1325</v>
      </c>
      <c r="CA261" s="911" t="s">
        <v>1325</v>
      </c>
      <c r="CB261" s="911" t="s">
        <v>1325</v>
      </c>
      <c r="CC261" s="916"/>
      <c r="CD261" s="917"/>
      <c r="CE261" s="917"/>
      <c r="CF261" s="917"/>
      <c r="CG261" s="917">
        <v>2.34</v>
      </c>
      <c r="CH261" s="917">
        <v>0</v>
      </c>
      <c r="CI261" s="921"/>
      <c r="CJ261" s="911" t="s">
        <v>1325</v>
      </c>
      <c r="CK261" s="911" t="s">
        <v>1325</v>
      </c>
      <c r="CL261" s="911" t="s">
        <v>1325</v>
      </c>
      <c r="CM261" s="911" t="s">
        <v>1325</v>
      </c>
      <c r="CN261" s="911" t="s">
        <v>1325</v>
      </c>
      <c r="CO261" s="911" t="s">
        <v>1325</v>
      </c>
      <c r="CP261" s="911" t="s">
        <v>1325</v>
      </c>
      <c r="CQ261" s="926"/>
      <c r="CR261" s="926"/>
      <c r="CS261" s="926"/>
      <c r="CT261" s="926"/>
      <c r="CU261" s="926">
        <v>6.0016501110807718</v>
      </c>
      <c r="CV261" s="926">
        <v>0.44952225811628016</v>
      </c>
      <c r="CW261" s="926"/>
      <c r="CX261" s="922" t="s">
        <v>878</v>
      </c>
      <c r="CY261" s="923" t="s">
        <v>1471</v>
      </c>
      <c r="CZ261" s="1011" t="s">
        <v>1471</v>
      </c>
      <c r="DA261" s="1011" t="s">
        <v>1471</v>
      </c>
      <c r="DB261" s="922" t="s">
        <v>878</v>
      </c>
      <c r="DC261" s="923" t="s">
        <v>1471</v>
      </c>
      <c r="DD261" s="1016" t="s">
        <v>1471</v>
      </c>
      <c r="DE261" s="1016" t="s">
        <v>1471</v>
      </c>
      <c r="DF261" s="922" t="s">
        <v>878</v>
      </c>
      <c r="DG261" s="923" t="s">
        <v>1471</v>
      </c>
      <c r="DH261" s="922" t="s">
        <v>878</v>
      </c>
      <c r="DI261" s="924" t="s">
        <v>1471</v>
      </c>
    </row>
    <row r="262" spans="1:113">
      <c r="A262" s="952" t="s">
        <v>1110</v>
      </c>
      <c r="B262" s="910" t="s">
        <v>817</v>
      </c>
      <c r="C262" s="910"/>
      <c r="D262" s="911" t="s">
        <v>1325</v>
      </c>
      <c r="E262" s="911" t="s">
        <v>1325</v>
      </c>
      <c r="F262" s="911" t="s">
        <v>1325</v>
      </c>
      <c r="G262" s="911" t="s">
        <v>1325</v>
      </c>
      <c r="H262" s="911">
        <v>40</v>
      </c>
      <c r="I262" s="911">
        <v>62</v>
      </c>
      <c r="J262" s="911" t="s">
        <v>1325</v>
      </c>
      <c r="K262" s="926"/>
      <c r="L262" s="926"/>
      <c r="M262" s="926"/>
      <c r="N262" s="926"/>
      <c r="O262" s="912">
        <v>1.7001179802267901</v>
      </c>
      <c r="P262" s="927">
        <v>1.1448592720798676</v>
      </c>
      <c r="Q262" s="912">
        <v>1.1106811033396362</v>
      </c>
      <c r="R262" s="911" t="s">
        <v>1325</v>
      </c>
      <c r="S262" s="911" t="s">
        <v>1325</v>
      </c>
      <c r="T262" s="911" t="s">
        <v>1325</v>
      </c>
      <c r="U262" s="911" t="s">
        <v>1325</v>
      </c>
      <c r="V262" s="911" t="s">
        <v>1325</v>
      </c>
      <c r="W262" s="911" t="s">
        <v>1325</v>
      </c>
      <c r="X262" s="911" t="s">
        <v>1325</v>
      </c>
      <c r="Y262" s="916"/>
      <c r="Z262" s="917"/>
      <c r="AA262" s="917"/>
      <c r="AB262" s="917"/>
      <c r="AC262" s="917">
        <v>1.48</v>
      </c>
      <c r="AD262" s="917">
        <v>1.83</v>
      </c>
      <c r="AE262" s="918">
        <v>0</v>
      </c>
      <c r="AF262" s="911" t="s">
        <v>1325</v>
      </c>
      <c r="AG262" s="911" t="s">
        <v>1325</v>
      </c>
      <c r="AH262" s="911" t="s">
        <v>1325</v>
      </c>
      <c r="AI262" s="911" t="s">
        <v>1325</v>
      </c>
      <c r="AJ262" s="911" t="s">
        <v>1325</v>
      </c>
      <c r="AK262" s="914">
        <v>12</v>
      </c>
      <c r="AL262" s="911" t="s">
        <v>1325</v>
      </c>
      <c r="AM262" s="916"/>
      <c r="AN262" s="917"/>
      <c r="AO262" s="917"/>
      <c r="AP262" s="917"/>
      <c r="AQ262" s="917">
        <v>1.02</v>
      </c>
      <c r="AR262" s="917">
        <v>1.34</v>
      </c>
      <c r="AS262" s="918">
        <v>2.17</v>
      </c>
      <c r="AT262" s="911" t="s">
        <v>1325</v>
      </c>
      <c r="AU262" s="911" t="s">
        <v>1325</v>
      </c>
      <c r="AV262" s="911" t="s">
        <v>1325</v>
      </c>
      <c r="AW262" s="911" t="s">
        <v>1325</v>
      </c>
      <c r="AX262" s="911" t="s">
        <v>1325</v>
      </c>
      <c r="AY262" s="911" t="s">
        <v>1325</v>
      </c>
      <c r="AZ262" s="911" t="s">
        <v>1325</v>
      </c>
      <c r="BA262" s="916"/>
      <c r="BB262" s="917"/>
      <c r="BC262" s="917"/>
      <c r="BD262" s="917"/>
      <c r="BE262" s="917">
        <v>0</v>
      </c>
      <c r="BF262" s="917">
        <v>0.46</v>
      </c>
      <c r="BG262" s="921">
        <v>0</v>
      </c>
      <c r="BH262" s="911" t="s">
        <v>1325</v>
      </c>
      <c r="BI262" s="911" t="s">
        <v>1325</v>
      </c>
      <c r="BJ262" s="911" t="s">
        <v>1325</v>
      </c>
      <c r="BK262" s="911" t="s">
        <v>1325</v>
      </c>
      <c r="BL262" s="911" t="s">
        <v>1325</v>
      </c>
      <c r="BM262" s="911">
        <v>11</v>
      </c>
      <c r="BN262" s="911" t="s">
        <v>1325</v>
      </c>
      <c r="BO262" s="926"/>
      <c r="BP262" s="926"/>
      <c r="BQ262" s="926"/>
      <c r="BR262" s="926"/>
      <c r="BS262" s="926">
        <v>0.43771889547651321</v>
      </c>
      <c r="BT262" s="926">
        <v>1.9481356747952969</v>
      </c>
      <c r="BU262" s="926">
        <v>2.754089053527641</v>
      </c>
      <c r="BV262" s="911" t="s">
        <v>1325</v>
      </c>
      <c r="BW262" s="911" t="s">
        <v>1325</v>
      </c>
      <c r="BX262" s="911" t="s">
        <v>1325</v>
      </c>
      <c r="BY262" s="911" t="s">
        <v>1325</v>
      </c>
      <c r="BZ262" s="911" t="s">
        <v>1325</v>
      </c>
      <c r="CA262" s="911" t="s">
        <v>1325</v>
      </c>
      <c r="CB262" s="911" t="s">
        <v>1325</v>
      </c>
      <c r="CC262" s="916"/>
      <c r="CD262" s="917"/>
      <c r="CE262" s="917"/>
      <c r="CF262" s="917"/>
      <c r="CG262" s="917">
        <v>2.36</v>
      </c>
      <c r="CH262" s="917">
        <v>1.1399999999999999</v>
      </c>
      <c r="CI262" s="921">
        <v>0</v>
      </c>
      <c r="CJ262" s="911" t="s">
        <v>1325</v>
      </c>
      <c r="CK262" s="911" t="s">
        <v>1325</v>
      </c>
      <c r="CL262" s="911" t="s">
        <v>1325</v>
      </c>
      <c r="CM262" s="911" t="s">
        <v>1325</v>
      </c>
      <c r="CN262" s="911">
        <v>24</v>
      </c>
      <c r="CO262" s="911">
        <v>22</v>
      </c>
      <c r="CP262" s="911" t="s">
        <v>1325</v>
      </c>
      <c r="CQ262" s="926"/>
      <c r="CR262" s="926"/>
      <c r="CS262" s="926"/>
      <c r="CT262" s="926"/>
      <c r="CU262" s="926">
        <v>2.893621994778997</v>
      </c>
      <c r="CV262" s="926">
        <v>0.7400611857613888</v>
      </c>
      <c r="CW262" s="926">
        <v>0.84612490244335892</v>
      </c>
      <c r="CX262" s="922" t="s">
        <v>878</v>
      </c>
      <c r="CY262" s="923" t="s">
        <v>1471</v>
      </c>
      <c r="CZ262" s="1011" t="s">
        <v>1471</v>
      </c>
      <c r="DA262" s="1011" t="s">
        <v>1471</v>
      </c>
      <c r="DB262" s="922" t="s">
        <v>878</v>
      </c>
      <c r="DC262" s="923" t="s">
        <v>1471</v>
      </c>
      <c r="DD262" s="1016" t="s">
        <v>1471</v>
      </c>
      <c r="DE262" s="1016" t="s">
        <v>1471</v>
      </c>
      <c r="DF262" s="922" t="s">
        <v>878</v>
      </c>
      <c r="DG262" s="923" t="s">
        <v>1471</v>
      </c>
      <c r="DH262" s="922" t="s">
        <v>878</v>
      </c>
      <c r="DI262" s="924" t="s">
        <v>1471</v>
      </c>
    </row>
    <row r="263" spans="1:113">
      <c r="A263" s="952" t="s">
        <v>446</v>
      </c>
      <c r="B263" s="910" t="s">
        <v>794</v>
      </c>
      <c r="C263" s="910"/>
      <c r="D263" s="911" t="s">
        <v>1325</v>
      </c>
      <c r="E263" s="911" t="s">
        <v>1325</v>
      </c>
      <c r="F263" s="911" t="s">
        <v>1325</v>
      </c>
      <c r="G263" s="911" t="s">
        <v>1325</v>
      </c>
      <c r="H263" s="911" t="s">
        <v>1325</v>
      </c>
      <c r="I263" s="911">
        <v>33</v>
      </c>
      <c r="J263" s="911" t="s">
        <v>1325</v>
      </c>
      <c r="K263" s="926"/>
      <c r="L263" s="926"/>
      <c r="M263" s="926"/>
      <c r="N263" s="926"/>
      <c r="O263" s="912">
        <v>0.6431678116220606</v>
      </c>
      <c r="P263" s="927">
        <v>0.99501522236857587</v>
      </c>
      <c r="Q263" s="912">
        <v>0</v>
      </c>
      <c r="R263" s="911" t="s">
        <v>1325</v>
      </c>
      <c r="S263" s="911" t="s">
        <v>1325</v>
      </c>
      <c r="T263" s="911" t="s">
        <v>1325</v>
      </c>
      <c r="U263" s="911" t="s">
        <v>1325</v>
      </c>
      <c r="V263" s="911" t="s">
        <v>1325</v>
      </c>
      <c r="W263" s="911" t="s">
        <v>1325</v>
      </c>
      <c r="X263" s="911" t="s">
        <v>1325</v>
      </c>
      <c r="Y263" s="916"/>
      <c r="Z263" s="917"/>
      <c r="AA263" s="917"/>
      <c r="AB263" s="917"/>
      <c r="AC263" s="917">
        <v>0</v>
      </c>
      <c r="AD263" s="917">
        <v>1.64</v>
      </c>
      <c r="AE263" s="918">
        <v>0</v>
      </c>
      <c r="AF263" s="911" t="s">
        <v>1325</v>
      </c>
      <c r="AG263" s="911" t="s">
        <v>1325</v>
      </c>
      <c r="AH263" s="911" t="s">
        <v>1325</v>
      </c>
      <c r="AI263" s="911" t="s">
        <v>1325</v>
      </c>
      <c r="AJ263" s="911" t="s">
        <v>1325</v>
      </c>
      <c r="AK263" s="911" t="s">
        <v>1325</v>
      </c>
      <c r="AL263" s="911" t="s">
        <v>1325</v>
      </c>
      <c r="AM263" s="916"/>
      <c r="AN263" s="917"/>
      <c r="AO263" s="917"/>
      <c r="AP263" s="917"/>
      <c r="AQ263" s="917">
        <v>0</v>
      </c>
      <c r="AR263" s="917">
        <v>2.35</v>
      </c>
      <c r="AS263" s="918">
        <v>0</v>
      </c>
      <c r="AT263" s="911" t="s">
        <v>1325</v>
      </c>
      <c r="AU263" s="911" t="s">
        <v>1325</v>
      </c>
      <c r="AV263" s="911" t="s">
        <v>1325</v>
      </c>
      <c r="AW263" s="911" t="s">
        <v>1325</v>
      </c>
      <c r="AX263" s="911" t="s">
        <v>1325</v>
      </c>
      <c r="AY263" s="911" t="s">
        <v>1325</v>
      </c>
      <c r="AZ263" s="911" t="s">
        <v>1325</v>
      </c>
      <c r="BA263" s="916"/>
      <c r="BB263" s="917"/>
      <c r="BC263" s="917"/>
      <c r="BD263" s="917"/>
      <c r="BE263" s="917">
        <v>0</v>
      </c>
      <c r="BF263" s="917">
        <v>0</v>
      </c>
      <c r="BG263" s="921">
        <v>0</v>
      </c>
      <c r="BH263" s="911" t="s">
        <v>1325</v>
      </c>
      <c r="BI263" s="911" t="s">
        <v>1325</v>
      </c>
      <c r="BJ263" s="911" t="s">
        <v>1325</v>
      </c>
      <c r="BK263" s="911" t="s">
        <v>1325</v>
      </c>
      <c r="BL263" s="911" t="s">
        <v>1325</v>
      </c>
      <c r="BM263" s="911" t="s">
        <v>1325</v>
      </c>
      <c r="BN263" s="911" t="s">
        <v>1325</v>
      </c>
      <c r="BO263" s="926"/>
      <c r="BP263" s="926"/>
      <c r="BQ263" s="926"/>
      <c r="BR263" s="926"/>
      <c r="BS263" s="926">
        <v>0</v>
      </c>
      <c r="BT263" s="926">
        <v>0.32426449398416479</v>
      </c>
      <c r="BU263" s="926">
        <v>0</v>
      </c>
      <c r="BV263" s="911" t="s">
        <v>1325</v>
      </c>
      <c r="BW263" s="911" t="s">
        <v>1325</v>
      </c>
      <c r="BX263" s="911" t="s">
        <v>1325</v>
      </c>
      <c r="BY263" s="911" t="s">
        <v>1325</v>
      </c>
      <c r="BZ263" s="911" t="s">
        <v>1325</v>
      </c>
      <c r="CA263" s="911" t="s">
        <v>1325</v>
      </c>
      <c r="CB263" s="911" t="s">
        <v>1325</v>
      </c>
      <c r="CC263" s="916"/>
      <c r="CD263" s="917"/>
      <c r="CE263" s="917"/>
      <c r="CF263" s="917"/>
      <c r="CG263" s="917">
        <v>0</v>
      </c>
      <c r="CH263" s="917">
        <v>0.79</v>
      </c>
      <c r="CI263" s="921">
        <v>0</v>
      </c>
      <c r="CJ263" s="911" t="s">
        <v>1325</v>
      </c>
      <c r="CK263" s="911" t="s">
        <v>1325</v>
      </c>
      <c r="CL263" s="911" t="s">
        <v>1325</v>
      </c>
      <c r="CM263" s="911" t="s">
        <v>1325</v>
      </c>
      <c r="CN263" s="911" t="s">
        <v>1325</v>
      </c>
      <c r="CO263" s="911">
        <v>10</v>
      </c>
      <c r="CP263" s="911" t="s">
        <v>1325</v>
      </c>
      <c r="CQ263" s="926"/>
      <c r="CR263" s="926"/>
      <c r="CS263" s="926"/>
      <c r="CT263" s="926"/>
      <c r="CU263" s="926">
        <v>3.1236016692413533</v>
      </c>
      <c r="CV263" s="926">
        <v>0.86370657850624755</v>
      </c>
      <c r="CW263" s="926">
        <v>0</v>
      </c>
      <c r="CX263" s="922" t="s">
        <v>878</v>
      </c>
      <c r="CY263" s="923" t="s">
        <v>1471</v>
      </c>
      <c r="CZ263" s="1011" t="s">
        <v>1471</v>
      </c>
      <c r="DA263" s="1011" t="s">
        <v>1471</v>
      </c>
      <c r="DB263" s="922" t="s">
        <v>878</v>
      </c>
      <c r="DC263" s="923" t="s">
        <v>1471</v>
      </c>
      <c r="DD263" s="1016" t="s">
        <v>1471</v>
      </c>
      <c r="DE263" s="1016" t="s">
        <v>1471</v>
      </c>
      <c r="DF263" s="922" t="s">
        <v>878</v>
      </c>
      <c r="DG263" s="923" t="s">
        <v>1471</v>
      </c>
      <c r="DH263" s="922" t="s">
        <v>878</v>
      </c>
      <c r="DI263" s="924" t="s">
        <v>1471</v>
      </c>
    </row>
    <row r="264" spans="1:113">
      <c r="A264" s="952" t="s">
        <v>337</v>
      </c>
      <c r="B264" s="910" t="s">
        <v>707</v>
      </c>
      <c r="C264" s="910"/>
      <c r="D264" s="911" t="s">
        <v>1325</v>
      </c>
      <c r="E264" s="911" t="s">
        <v>1325</v>
      </c>
      <c r="F264" s="911" t="s">
        <v>1325</v>
      </c>
      <c r="G264" s="911" t="s">
        <v>1325</v>
      </c>
      <c r="H264" s="911">
        <v>18</v>
      </c>
      <c r="I264" s="911" t="s">
        <v>1325</v>
      </c>
      <c r="J264" s="911" t="s">
        <v>1325</v>
      </c>
      <c r="K264" s="926"/>
      <c r="L264" s="926"/>
      <c r="M264" s="926">
        <v>1.5311577707867663</v>
      </c>
      <c r="N264" s="926"/>
      <c r="O264" s="912">
        <v>0.68550340127888221</v>
      </c>
      <c r="P264" s="927">
        <v>2.5299612691376643</v>
      </c>
      <c r="Q264" s="912"/>
      <c r="R264" s="911" t="s">
        <v>1325</v>
      </c>
      <c r="S264" s="911" t="s">
        <v>1325</v>
      </c>
      <c r="T264" s="911" t="s">
        <v>1325</v>
      </c>
      <c r="U264" s="911" t="s">
        <v>1325</v>
      </c>
      <c r="V264" s="911" t="s">
        <v>1325</v>
      </c>
      <c r="W264" s="911" t="s">
        <v>1325</v>
      </c>
      <c r="X264" s="911" t="s">
        <v>1325</v>
      </c>
      <c r="Y264" s="916"/>
      <c r="Z264" s="917"/>
      <c r="AA264" s="917">
        <v>0</v>
      </c>
      <c r="AB264" s="917"/>
      <c r="AC264" s="917">
        <v>0</v>
      </c>
      <c r="AD264" s="917">
        <v>2.0699999999999998</v>
      </c>
      <c r="AE264" s="918"/>
      <c r="AF264" s="911" t="s">
        <v>1325</v>
      </c>
      <c r="AG264" s="911" t="s">
        <v>1325</v>
      </c>
      <c r="AH264" s="911" t="s">
        <v>1325</v>
      </c>
      <c r="AI264" s="911" t="s">
        <v>1325</v>
      </c>
      <c r="AJ264" s="911" t="s">
        <v>1325</v>
      </c>
      <c r="AK264" s="911" t="s">
        <v>1325</v>
      </c>
      <c r="AL264" s="911" t="s">
        <v>1325</v>
      </c>
      <c r="AM264" s="916"/>
      <c r="AN264" s="917"/>
      <c r="AO264" s="917">
        <v>0</v>
      </c>
      <c r="AP264" s="917"/>
      <c r="AQ264" s="917">
        <v>0.47</v>
      </c>
      <c r="AR264" s="917">
        <v>0</v>
      </c>
      <c r="AS264" s="918"/>
      <c r="AT264" s="911" t="s">
        <v>1325</v>
      </c>
      <c r="AU264" s="911" t="s">
        <v>1325</v>
      </c>
      <c r="AV264" s="911" t="s">
        <v>1325</v>
      </c>
      <c r="AW264" s="911" t="s">
        <v>1325</v>
      </c>
      <c r="AX264" s="911" t="s">
        <v>1325</v>
      </c>
      <c r="AY264" s="911" t="s">
        <v>1325</v>
      </c>
      <c r="AZ264" s="911" t="s">
        <v>1325</v>
      </c>
      <c r="BA264" s="916"/>
      <c r="BB264" s="917"/>
      <c r="BC264" s="917">
        <v>7.34</v>
      </c>
      <c r="BD264" s="917"/>
      <c r="BE264" s="917">
        <v>0</v>
      </c>
      <c r="BF264" s="917">
        <v>2.1</v>
      </c>
      <c r="BG264" s="921"/>
      <c r="BH264" s="911" t="s">
        <v>1325</v>
      </c>
      <c r="BI264" s="911" t="s">
        <v>1325</v>
      </c>
      <c r="BJ264" s="911" t="s">
        <v>1325</v>
      </c>
      <c r="BK264" s="911" t="s">
        <v>1325</v>
      </c>
      <c r="BL264" s="911" t="s">
        <v>1325</v>
      </c>
      <c r="BM264" s="911" t="s">
        <v>1325</v>
      </c>
      <c r="BN264" s="911" t="s">
        <v>1325</v>
      </c>
      <c r="BO264" s="926"/>
      <c r="BP264" s="926"/>
      <c r="BQ264" s="926">
        <v>0</v>
      </c>
      <c r="BR264" s="926"/>
      <c r="BS264" s="926">
        <v>0.33087954440975603</v>
      </c>
      <c r="BT264" s="926">
        <v>8.1536479239582249</v>
      </c>
      <c r="BU264" s="926"/>
      <c r="BV264" s="911" t="s">
        <v>1325</v>
      </c>
      <c r="BW264" s="911" t="s">
        <v>1325</v>
      </c>
      <c r="BX264" s="911" t="s">
        <v>1325</v>
      </c>
      <c r="BY264" s="911" t="s">
        <v>1325</v>
      </c>
      <c r="BZ264" s="911" t="s">
        <v>1325</v>
      </c>
      <c r="CA264" s="911" t="s">
        <v>1325</v>
      </c>
      <c r="CB264" s="911" t="s">
        <v>1325</v>
      </c>
      <c r="CC264" s="916"/>
      <c r="CD264" s="917"/>
      <c r="CE264" s="917">
        <v>7.34</v>
      </c>
      <c r="CF264" s="917"/>
      <c r="CG264" s="917">
        <v>0</v>
      </c>
      <c r="CH264" s="917">
        <v>2.1</v>
      </c>
      <c r="CI264" s="921"/>
      <c r="CJ264" s="911" t="s">
        <v>1325</v>
      </c>
      <c r="CK264" s="911" t="s">
        <v>1325</v>
      </c>
      <c r="CL264" s="911" t="s">
        <v>1325</v>
      </c>
      <c r="CM264" s="911" t="s">
        <v>1325</v>
      </c>
      <c r="CN264" s="911">
        <v>12</v>
      </c>
      <c r="CO264" s="911" t="s">
        <v>1325</v>
      </c>
      <c r="CP264" s="911" t="s">
        <v>1325</v>
      </c>
      <c r="CQ264" s="926"/>
      <c r="CR264" s="926"/>
      <c r="CS264" s="926">
        <v>0</v>
      </c>
      <c r="CT264" s="926"/>
      <c r="CU264" s="926">
        <v>1.9852772664585365</v>
      </c>
      <c r="CV264" s="926">
        <v>1.358941320659705</v>
      </c>
      <c r="CW264" s="926"/>
      <c r="CX264" s="922" t="s">
        <v>878</v>
      </c>
      <c r="CY264" s="923" t="s">
        <v>1471</v>
      </c>
      <c r="CZ264" s="1011" t="s">
        <v>1471</v>
      </c>
      <c r="DA264" s="1011" t="s">
        <v>1471</v>
      </c>
      <c r="DB264" s="922" t="s">
        <v>878</v>
      </c>
      <c r="DC264" s="923" t="s">
        <v>1471</v>
      </c>
      <c r="DD264" s="1016" t="s">
        <v>1471</v>
      </c>
      <c r="DE264" s="1016" t="s">
        <v>1471</v>
      </c>
      <c r="DF264" s="922" t="s">
        <v>878</v>
      </c>
      <c r="DG264" s="923" t="s">
        <v>1471</v>
      </c>
      <c r="DH264" s="922" t="s">
        <v>878</v>
      </c>
      <c r="DI264" s="924" t="s">
        <v>1471</v>
      </c>
    </row>
    <row r="265" spans="1:113">
      <c r="A265" s="952" t="s">
        <v>142</v>
      </c>
      <c r="B265" s="910" t="s">
        <v>533</v>
      </c>
      <c r="C265" s="910"/>
      <c r="D265" s="911">
        <v>33</v>
      </c>
      <c r="E265" s="911">
        <v>39</v>
      </c>
      <c r="F265" s="911">
        <v>29</v>
      </c>
      <c r="G265" s="911" t="s">
        <v>1325</v>
      </c>
      <c r="H265" s="911">
        <v>251</v>
      </c>
      <c r="I265" s="911">
        <v>881</v>
      </c>
      <c r="J265" s="911">
        <v>94</v>
      </c>
      <c r="K265" s="926">
        <v>2.1477630711564579</v>
      </c>
      <c r="L265" s="926">
        <v>0.4925510738759265</v>
      </c>
      <c r="M265" s="926">
        <v>1.4295113543633748</v>
      </c>
      <c r="N265" s="926">
        <v>0.97477407977274533</v>
      </c>
      <c r="O265" s="912">
        <v>1.3138224481717733</v>
      </c>
      <c r="P265" s="927">
        <v>0.82781425844602463</v>
      </c>
      <c r="Q265" s="912">
        <v>0.9684094731548778</v>
      </c>
      <c r="R265" s="911" t="s">
        <v>1325</v>
      </c>
      <c r="S265" s="911" t="s">
        <v>1325</v>
      </c>
      <c r="T265" s="911" t="s">
        <v>1325</v>
      </c>
      <c r="U265" s="911" t="s">
        <v>1325</v>
      </c>
      <c r="V265" s="911" t="s">
        <v>1325</v>
      </c>
      <c r="W265" s="914">
        <v>69</v>
      </c>
      <c r="X265" s="911" t="s">
        <v>1325</v>
      </c>
      <c r="Y265" s="916">
        <v>0</v>
      </c>
      <c r="Z265" s="917">
        <v>0.22</v>
      </c>
      <c r="AA265" s="917">
        <v>0</v>
      </c>
      <c r="AB265" s="917">
        <v>0</v>
      </c>
      <c r="AC265" s="917">
        <v>0.75</v>
      </c>
      <c r="AD265" s="917">
        <v>2.2000000000000002</v>
      </c>
      <c r="AE265" s="918">
        <v>0.92</v>
      </c>
      <c r="AF265" s="911" t="s">
        <v>1325</v>
      </c>
      <c r="AG265" s="911" t="s">
        <v>1325</v>
      </c>
      <c r="AH265" s="911" t="s">
        <v>1325</v>
      </c>
      <c r="AI265" s="911" t="s">
        <v>1325</v>
      </c>
      <c r="AJ265" s="914">
        <v>18</v>
      </c>
      <c r="AK265" s="914">
        <v>108</v>
      </c>
      <c r="AL265" s="920">
        <v>10</v>
      </c>
      <c r="AM265" s="916">
        <v>0.62</v>
      </c>
      <c r="AN265" s="917">
        <v>0.62</v>
      </c>
      <c r="AO265" s="917">
        <v>1.43</v>
      </c>
      <c r="AP265" s="917">
        <v>0</v>
      </c>
      <c r="AQ265" s="917">
        <v>0.82</v>
      </c>
      <c r="AR265" s="917">
        <v>1.25</v>
      </c>
      <c r="AS265" s="918">
        <v>1</v>
      </c>
      <c r="AT265" s="911" t="s">
        <v>1325</v>
      </c>
      <c r="AU265" s="911" t="s">
        <v>1325</v>
      </c>
      <c r="AV265" s="911" t="s">
        <v>1325</v>
      </c>
      <c r="AW265" s="911" t="s">
        <v>1325</v>
      </c>
      <c r="AX265" s="911" t="s">
        <v>1325</v>
      </c>
      <c r="AY265" s="914">
        <v>42</v>
      </c>
      <c r="AZ265" s="911" t="s">
        <v>1325</v>
      </c>
      <c r="BA265" s="916">
        <v>4.5999999999999996</v>
      </c>
      <c r="BB265" s="917">
        <v>0.28000000000000003</v>
      </c>
      <c r="BC265" s="917">
        <v>2.33</v>
      </c>
      <c r="BD265" s="917">
        <v>0</v>
      </c>
      <c r="BE265" s="917">
        <v>0.61</v>
      </c>
      <c r="BF265" s="917">
        <v>0.99</v>
      </c>
      <c r="BG265" s="921">
        <v>1.45</v>
      </c>
      <c r="BH265" s="911" t="s">
        <v>1325</v>
      </c>
      <c r="BI265" s="911" t="s">
        <v>1325</v>
      </c>
      <c r="BJ265" s="911" t="s">
        <v>1325</v>
      </c>
      <c r="BK265" s="911" t="s">
        <v>1325</v>
      </c>
      <c r="BL265" s="911">
        <v>32</v>
      </c>
      <c r="BM265" s="911">
        <v>212</v>
      </c>
      <c r="BN265" s="911">
        <v>14</v>
      </c>
      <c r="BO265" s="926">
        <v>2.2946779516162672</v>
      </c>
      <c r="BP265" s="926">
        <v>0.37759410761502687</v>
      </c>
      <c r="BQ265" s="926">
        <v>1.7593010673233824</v>
      </c>
      <c r="BR265" s="926">
        <v>0</v>
      </c>
      <c r="BS265" s="926">
        <v>0.74751982769520209</v>
      </c>
      <c r="BT265" s="926">
        <v>1.3179819357675289</v>
      </c>
      <c r="BU265" s="926">
        <v>0.71239572592711775</v>
      </c>
      <c r="BV265" s="911" t="s">
        <v>1325</v>
      </c>
      <c r="BW265" s="911" t="s">
        <v>1325</v>
      </c>
      <c r="BX265" s="911" t="s">
        <v>1325</v>
      </c>
      <c r="BY265" s="911" t="s">
        <v>1325</v>
      </c>
      <c r="BZ265" s="914">
        <v>10</v>
      </c>
      <c r="CA265" s="914">
        <v>21</v>
      </c>
      <c r="CB265" s="911" t="s">
        <v>1325</v>
      </c>
      <c r="CC265" s="916">
        <v>2.11</v>
      </c>
      <c r="CD265" s="917">
        <v>0.84</v>
      </c>
      <c r="CE265" s="917">
        <v>1.61</v>
      </c>
      <c r="CF265" s="917">
        <v>0</v>
      </c>
      <c r="CG265" s="917">
        <v>1.89</v>
      </c>
      <c r="CH265" s="917">
        <v>0.51</v>
      </c>
      <c r="CI265" s="921">
        <v>1.37</v>
      </c>
      <c r="CJ265" s="911">
        <v>14</v>
      </c>
      <c r="CK265" s="911">
        <v>17</v>
      </c>
      <c r="CL265" s="911">
        <v>12</v>
      </c>
      <c r="CM265" s="911" t="s">
        <v>1325</v>
      </c>
      <c r="CN265" s="911">
        <v>142</v>
      </c>
      <c r="CO265" s="911">
        <v>327</v>
      </c>
      <c r="CP265" s="911">
        <v>36</v>
      </c>
      <c r="CQ265" s="926">
        <v>2.107951285562935</v>
      </c>
      <c r="CR265" s="926">
        <v>0.49716500079433568</v>
      </c>
      <c r="CS265" s="926">
        <v>1.3654089231475488</v>
      </c>
      <c r="CT265" s="926">
        <v>1.5120401369288849</v>
      </c>
      <c r="CU265" s="926">
        <v>1.9303997203906234</v>
      </c>
      <c r="CV265" s="926">
        <v>0.61226968117442504</v>
      </c>
      <c r="CW265" s="926">
        <v>0.85178341808241964</v>
      </c>
      <c r="CX265" s="922" t="s">
        <v>792</v>
      </c>
      <c r="CY265" s="931" t="s">
        <v>2657</v>
      </c>
      <c r="CZ265" s="1012" t="s">
        <v>792</v>
      </c>
      <c r="DA265" s="1012" t="s">
        <v>878</v>
      </c>
      <c r="DB265" s="922" t="s">
        <v>878</v>
      </c>
      <c r="DC265" s="923" t="s">
        <v>1471</v>
      </c>
      <c r="DD265" s="1016" t="s">
        <v>1471</v>
      </c>
      <c r="DE265" s="1016" t="s">
        <v>1471</v>
      </c>
      <c r="DF265" s="922" t="s">
        <v>878</v>
      </c>
      <c r="DG265" s="923" t="s">
        <v>1471</v>
      </c>
      <c r="DH265" s="922" t="s">
        <v>878</v>
      </c>
      <c r="DI265" s="924" t="s">
        <v>1471</v>
      </c>
    </row>
    <row r="266" spans="1:113">
      <c r="A266" s="952" t="s">
        <v>360</v>
      </c>
      <c r="B266" s="910" t="s">
        <v>593</v>
      </c>
      <c r="C266" s="910"/>
      <c r="D266" s="911">
        <v>113</v>
      </c>
      <c r="E266" s="911">
        <v>10</v>
      </c>
      <c r="F266" s="911" t="s">
        <v>1325</v>
      </c>
      <c r="G266" s="911" t="s">
        <v>1325</v>
      </c>
      <c r="H266" s="911">
        <v>134</v>
      </c>
      <c r="I266" s="911">
        <v>361</v>
      </c>
      <c r="J266" s="911">
        <v>40</v>
      </c>
      <c r="K266" s="926">
        <v>1.3081053036853822</v>
      </c>
      <c r="L266" s="926">
        <v>0.50418635390061683</v>
      </c>
      <c r="M266" s="926">
        <v>1.3654717951910873</v>
      </c>
      <c r="N266" s="926"/>
      <c r="O266" s="912">
        <v>1.2743230816347224</v>
      </c>
      <c r="P266" s="927">
        <v>0.81298013808239422</v>
      </c>
      <c r="Q266" s="912">
        <v>1.1038979276279621</v>
      </c>
      <c r="R266" s="911" t="s">
        <v>1325</v>
      </c>
      <c r="S266" s="911" t="s">
        <v>1325</v>
      </c>
      <c r="T266" s="911" t="s">
        <v>1325</v>
      </c>
      <c r="U266" s="911" t="s">
        <v>1325</v>
      </c>
      <c r="V266" s="911" t="s">
        <v>1325</v>
      </c>
      <c r="W266" s="914">
        <v>21</v>
      </c>
      <c r="X266" s="911" t="s">
        <v>1325</v>
      </c>
      <c r="Y266" s="916">
        <v>0.27</v>
      </c>
      <c r="Z266" s="917">
        <v>1.26</v>
      </c>
      <c r="AA266" s="917">
        <v>0</v>
      </c>
      <c r="AB266" s="917"/>
      <c r="AC266" s="917">
        <v>0.82</v>
      </c>
      <c r="AD266" s="917">
        <v>1.93</v>
      </c>
      <c r="AE266" s="918">
        <v>0</v>
      </c>
      <c r="AF266" s="911" t="s">
        <v>1325</v>
      </c>
      <c r="AG266" s="911" t="s">
        <v>1325</v>
      </c>
      <c r="AH266" s="911" t="s">
        <v>1325</v>
      </c>
      <c r="AI266" s="911" t="s">
        <v>1325</v>
      </c>
      <c r="AJ266" s="914">
        <v>17</v>
      </c>
      <c r="AK266" s="914">
        <v>55</v>
      </c>
      <c r="AL266" s="911" t="s">
        <v>1325</v>
      </c>
      <c r="AM266" s="916">
        <v>0.49</v>
      </c>
      <c r="AN266" s="917">
        <v>0.73</v>
      </c>
      <c r="AO266" s="917">
        <v>1.21</v>
      </c>
      <c r="AP266" s="917"/>
      <c r="AQ266" s="917">
        <v>1.1200000000000001</v>
      </c>
      <c r="AR266" s="917">
        <v>0.98</v>
      </c>
      <c r="AS266" s="918">
        <v>1.19</v>
      </c>
      <c r="AT266" s="911" t="s">
        <v>1325</v>
      </c>
      <c r="AU266" s="911" t="s">
        <v>1325</v>
      </c>
      <c r="AV266" s="911" t="s">
        <v>1325</v>
      </c>
      <c r="AW266" s="911" t="s">
        <v>1325</v>
      </c>
      <c r="AX266" s="911" t="s">
        <v>1325</v>
      </c>
      <c r="AY266" s="914">
        <v>14</v>
      </c>
      <c r="AZ266" s="911" t="s">
        <v>1325</v>
      </c>
      <c r="BA266" s="916">
        <v>1.43</v>
      </c>
      <c r="BB266" s="917">
        <v>1.96</v>
      </c>
      <c r="BC266" s="917">
        <v>0</v>
      </c>
      <c r="BD266" s="917"/>
      <c r="BE266" s="917">
        <v>0.93</v>
      </c>
      <c r="BF266" s="917">
        <v>0.41</v>
      </c>
      <c r="BG266" s="921">
        <v>0.96</v>
      </c>
      <c r="BH266" s="911">
        <v>12</v>
      </c>
      <c r="BI266" s="911" t="s">
        <v>1325</v>
      </c>
      <c r="BJ266" s="911" t="s">
        <v>1325</v>
      </c>
      <c r="BK266" s="911" t="s">
        <v>1325</v>
      </c>
      <c r="BL266" s="911">
        <v>12</v>
      </c>
      <c r="BM266" s="911">
        <v>91</v>
      </c>
      <c r="BN266" s="911" t="s">
        <v>1325</v>
      </c>
      <c r="BO266" s="926">
        <v>0.65847285807259959</v>
      </c>
      <c r="BP266" s="926">
        <v>0.73650010283304268</v>
      </c>
      <c r="BQ266" s="926">
        <v>3.5880473049428225</v>
      </c>
      <c r="BR266" s="926"/>
      <c r="BS266" s="926">
        <v>0.45728042631592869</v>
      </c>
      <c r="BT266" s="926">
        <v>1.2789591296057998</v>
      </c>
      <c r="BU266" s="926">
        <v>0.64009472655085953</v>
      </c>
      <c r="BV266" s="911" t="s">
        <v>1325</v>
      </c>
      <c r="BW266" s="911" t="s">
        <v>1325</v>
      </c>
      <c r="BX266" s="911" t="s">
        <v>1325</v>
      </c>
      <c r="BY266" s="911" t="s">
        <v>1325</v>
      </c>
      <c r="BZ266" s="911" t="s">
        <v>1325</v>
      </c>
      <c r="CA266" s="914">
        <v>16</v>
      </c>
      <c r="CB266" s="911" t="s">
        <v>1325</v>
      </c>
      <c r="CC266" s="916">
        <v>1.83</v>
      </c>
      <c r="CD266" s="917">
        <v>0</v>
      </c>
      <c r="CE266" s="917">
        <v>0</v>
      </c>
      <c r="CF266" s="917"/>
      <c r="CG266" s="917">
        <v>0.51</v>
      </c>
      <c r="CH266" s="917">
        <v>2.0299999999999998</v>
      </c>
      <c r="CI266" s="921">
        <v>1.82</v>
      </c>
      <c r="CJ266" s="911">
        <v>63</v>
      </c>
      <c r="CK266" s="911" t="s">
        <v>1325</v>
      </c>
      <c r="CL266" s="911" t="s">
        <v>1325</v>
      </c>
      <c r="CM266" s="911" t="s">
        <v>1325</v>
      </c>
      <c r="CN266" s="911">
        <v>79</v>
      </c>
      <c r="CO266" s="911">
        <v>132</v>
      </c>
      <c r="CP266" s="911">
        <v>20</v>
      </c>
      <c r="CQ266" s="926">
        <v>1.6902304729164206</v>
      </c>
      <c r="CR266" s="926">
        <v>0.22760593279905927</v>
      </c>
      <c r="CS266" s="926">
        <v>1.1698054694233884</v>
      </c>
      <c r="CT266" s="926"/>
      <c r="CU266" s="926">
        <v>1.9720937678784445</v>
      </c>
      <c r="CV266" s="926">
        <v>0.58178292172343737</v>
      </c>
      <c r="CW266" s="926">
        <v>1.2874798883091669</v>
      </c>
      <c r="CX266" s="922" t="s">
        <v>878</v>
      </c>
      <c r="CY266" s="923" t="s">
        <v>1471</v>
      </c>
      <c r="CZ266" s="1011" t="s">
        <v>1471</v>
      </c>
      <c r="DA266" s="1011" t="s">
        <v>1471</v>
      </c>
      <c r="DB266" s="922" t="s">
        <v>878</v>
      </c>
      <c r="DC266" s="923" t="s">
        <v>1471</v>
      </c>
      <c r="DD266" s="1016" t="s">
        <v>1471</v>
      </c>
      <c r="DE266" s="1016" t="s">
        <v>1471</v>
      </c>
      <c r="DF266" s="922" t="s">
        <v>878</v>
      </c>
      <c r="DG266" s="923" t="s">
        <v>1471</v>
      </c>
      <c r="DH266" s="922" t="s">
        <v>878</v>
      </c>
      <c r="DI266" s="924" t="s">
        <v>1471</v>
      </c>
    </row>
    <row r="267" spans="1:113">
      <c r="A267" s="952" t="s">
        <v>1143</v>
      </c>
      <c r="B267" s="910" t="s">
        <v>537</v>
      </c>
      <c r="C267" s="910"/>
      <c r="D267" s="911" t="s">
        <v>1325</v>
      </c>
      <c r="E267" s="911" t="s">
        <v>1325</v>
      </c>
      <c r="F267" s="911" t="s">
        <v>1325</v>
      </c>
      <c r="G267" s="911" t="s">
        <v>1325</v>
      </c>
      <c r="H267" s="911">
        <v>36</v>
      </c>
      <c r="I267" s="911">
        <v>181</v>
      </c>
      <c r="J267" s="911">
        <v>15</v>
      </c>
      <c r="K267" s="926">
        <v>1.5383296426661721</v>
      </c>
      <c r="L267" s="926">
        <v>0.27272019432784622</v>
      </c>
      <c r="M267" s="926">
        <v>1.4432771358431493</v>
      </c>
      <c r="N267" s="926">
        <v>0.60281096962912928</v>
      </c>
      <c r="O267" s="912">
        <v>1.2564324326574339</v>
      </c>
      <c r="P267" s="927">
        <v>0.93947195058695221</v>
      </c>
      <c r="Q267" s="912">
        <v>1.0479079093384638</v>
      </c>
      <c r="R267" s="911" t="s">
        <v>1325</v>
      </c>
      <c r="S267" s="911" t="s">
        <v>1325</v>
      </c>
      <c r="T267" s="911" t="s">
        <v>1325</v>
      </c>
      <c r="U267" s="911" t="s">
        <v>1325</v>
      </c>
      <c r="V267" s="911" t="s">
        <v>1325</v>
      </c>
      <c r="W267" s="914">
        <v>12</v>
      </c>
      <c r="X267" s="911" t="s">
        <v>1325</v>
      </c>
      <c r="Y267" s="916">
        <v>0</v>
      </c>
      <c r="Z267" s="917">
        <v>2.04</v>
      </c>
      <c r="AA267" s="917">
        <v>0</v>
      </c>
      <c r="AB267" s="917">
        <v>0</v>
      </c>
      <c r="AC267" s="917">
        <v>2.19</v>
      </c>
      <c r="AD267" s="917">
        <v>0.71</v>
      </c>
      <c r="AE267" s="918">
        <v>0</v>
      </c>
      <c r="AF267" s="911" t="s">
        <v>1325</v>
      </c>
      <c r="AG267" s="911" t="s">
        <v>1325</v>
      </c>
      <c r="AH267" s="911" t="s">
        <v>1325</v>
      </c>
      <c r="AI267" s="911" t="s">
        <v>1325</v>
      </c>
      <c r="AJ267" s="911" t="s">
        <v>1325</v>
      </c>
      <c r="AK267" s="914">
        <v>35</v>
      </c>
      <c r="AL267" s="911" t="s">
        <v>1325</v>
      </c>
      <c r="AM267" s="916">
        <v>0</v>
      </c>
      <c r="AN267" s="917">
        <v>0.9</v>
      </c>
      <c r="AO267" s="917">
        <v>1.86</v>
      </c>
      <c r="AP267" s="917">
        <v>0</v>
      </c>
      <c r="AQ267" s="917">
        <v>0.56999999999999995</v>
      </c>
      <c r="AR267" s="917">
        <v>1.62</v>
      </c>
      <c r="AS267" s="918">
        <v>0.42</v>
      </c>
      <c r="AT267" s="911" t="s">
        <v>1325</v>
      </c>
      <c r="AU267" s="911" t="s">
        <v>1325</v>
      </c>
      <c r="AV267" s="911" t="s">
        <v>1325</v>
      </c>
      <c r="AW267" s="911" t="s">
        <v>1325</v>
      </c>
      <c r="AX267" s="911" t="s">
        <v>1325</v>
      </c>
      <c r="AY267" s="911" t="s">
        <v>1325</v>
      </c>
      <c r="AZ267" s="911" t="s">
        <v>1325</v>
      </c>
      <c r="BA267" s="916">
        <v>0</v>
      </c>
      <c r="BB267" s="917">
        <v>0</v>
      </c>
      <c r="BC267" s="917">
        <v>0</v>
      </c>
      <c r="BD267" s="917">
        <v>0</v>
      </c>
      <c r="BE267" s="917">
        <v>2.79</v>
      </c>
      <c r="BF267" s="917">
        <v>0.97</v>
      </c>
      <c r="BG267" s="921">
        <v>0</v>
      </c>
      <c r="BH267" s="911" t="s">
        <v>1325</v>
      </c>
      <c r="BI267" s="911" t="s">
        <v>1325</v>
      </c>
      <c r="BJ267" s="911" t="s">
        <v>1325</v>
      </c>
      <c r="BK267" s="911" t="s">
        <v>1325</v>
      </c>
      <c r="BL267" s="911" t="s">
        <v>1325</v>
      </c>
      <c r="BM267" s="911">
        <v>25</v>
      </c>
      <c r="BN267" s="911" t="s">
        <v>1325</v>
      </c>
      <c r="BO267" s="926">
        <v>0</v>
      </c>
      <c r="BP267" s="926">
        <v>0</v>
      </c>
      <c r="BQ267" s="926">
        <v>2.1668443117711851</v>
      </c>
      <c r="BR267" s="926">
        <v>0</v>
      </c>
      <c r="BS267" s="926">
        <v>0.95430016138641149</v>
      </c>
      <c r="BT267" s="926">
        <v>0.95018022250629186</v>
      </c>
      <c r="BU267" s="926">
        <v>2.1882493868270085</v>
      </c>
      <c r="BV267" s="911" t="s">
        <v>1325</v>
      </c>
      <c r="BW267" s="911" t="s">
        <v>1325</v>
      </c>
      <c r="BX267" s="911" t="s">
        <v>1325</v>
      </c>
      <c r="BY267" s="911" t="s">
        <v>1325</v>
      </c>
      <c r="BZ267" s="911" t="s">
        <v>1325</v>
      </c>
      <c r="CA267" s="911" t="s">
        <v>1325</v>
      </c>
      <c r="CB267" s="911" t="s">
        <v>1325</v>
      </c>
      <c r="CC267" s="916">
        <v>0</v>
      </c>
      <c r="CD267" s="917">
        <v>0</v>
      </c>
      <c r="CE267" s="917">
        <v>0</v>
      </c>
      <c r="CF267" s="917">
        <v>0</v>
      </c>
      <c r="CG267" s="917">
        <v>1.52</v>
      </c>
      <c r="CH267" s="917">
        <v>0.77</v>
      </c>
      <c r="CI267" s="921">
        <v>3.33</v>
      </c>
      <c r="CJ267" s="911" t="s">
        <v>1325</v>
      </c>
      <c r="CK267" s="911" t="s">
        <v>1325</v>
      </c>
      <c r="CL267" s="911" t="s">
        <v>1325</v>
      </c>
      <c r="CM267" s="911" t="s">
        <v>1325</v>
      </c>
      <c r="CN267" s="911">
        <v>20</v>
      </c>
      <c r="CO267" s="911">
        <v>80</v>
      </c>
      <c r="CP267" s="911" t="s">
        <v>1325</v>
      </c>
      <c r="CQ267" s="926">
        <v>3.2435903976821634</v>
      </c>
      <c r="CR267" s="926">
        <v>0</v>
      </c>
      <c r="CS267" s="926">
        <v>1.809101780246811</v>
      </c>
      <c r="CT267" s="926">
        <v>0.61982059883938201</v>
      </c>
      <c r="CU267" s="926">
        <v>1.5072037748803413</v>
      </c>
      <c r="CV267" s="926">
        <v>0.76306799697806604</v>
      </c>
      <c r="CW267" s="926">
        <v>1.0024198185686128</v>
      </c>
      <c r="CX267" s="922" t="s">
        <v>878</v>
      </c>
      <c r="CY267" s="923" t="s">
        <v>1471</v>
      </c>
      <c r="CZ267" s="1011" t="s">
        <v>1471</v>
      </c>
      <c r="DA267" s="1011" t="s">
        <v>1471</v>
      </c>
      <c r="DB267" s="922" t="s">
        <v>878</v>
      </c>
      <c r="DC267" s="923" t="s">
        <v>1471</v>
      </c>
      <c r="DD267" s="1016" t="s">
        <v>1471</v>
      </c>
      <c r="DE267" s="1016" t="s">
        <v>1471</v>
      </c>
      <c r="DF267" s="922" t="s">
        <v>878</v>
      </c>
      <c r="DG267" s="923" t="s">
        <v>1471</v>
      </c>
      <c r="DH267" s="922" t="s">
        <v>878</v>
      </c>
      <c r="DI267" s="924" t="s">
        <v>1471</v>
      </c>
    </row>
    <row r="268" spans="1:113">
      <c r="A268" s="952" t="s">
        <v>427</v>
      </c>
      <c r="B268" s="910" t="s">
        <v>641</v>
      </c>
      <c r="C268" s="910"/>
      <c r="D268" s="911" t="s">
        <v>1325</v>
      </c>
      <c r="E268" s="911" t="s">
        <v>1325</v>
      </c>
      <c r="F268" s="911" t="s">
        <v>1325</v>
      </c>
      <c r="G268" s="911" t="s">
        <v>1325</v>
      </c>
      <c r="H268" s="911">
        <v>85</v>
      </c>
      <c r="I268" s="911">
        <v>204</v>
      </c>
      <c r="J268" s="911">
        <v>12</v>
      </c>
      <c r="K268" s="926"/>
      <c r="L268" s="926">
        <v>0.87739930660857324</v>
      </c>
      <c r="M268" s="926">
        <v>1.5088697228846142</v>
      </c>
      <c r="N268" s="926"/>
      <c r="O268" s="912">
        <v>1.2283881666903651</v>
      </c>
      <c r="P268" s="927">
        <v>0.75441324698534251</v>
      </c>
      <c r="Q268" s="912">
        <v>1.2724942602601448</v>
      </c>
      <c r="R268" s="911" t="s">
        <v>1325</v>
      </c>
      <c r="S268" s="911" t="s">
        <v>1325</v>
      </c>
      <c r="T268" s="911" t="s">
        <v>1325</v>
      </c>
      <c r="U268" s="911" t="s">
        <v>1325</v>
      </c>
      <c r="V268" s="911" t="s">
        <v>1325</v>
      </c>
      <c r="W268" s="914">
        <v>15</v>
      </c>
      <c r="X268" s="911" t="s">
        <v>1325</v>
      </c>
      <c r="Y268" s="916"/>
      <c r="Z268" s="917">
        <v>0</v>
      </c>
      <c r="AA268" s="917">
        <v>0</v>
      </c>
      <c r="AB268" s="917"/>
      <c r="AC268" s="917">
        <v>0.57999999999999996</v>
      </c>
      <c r="AD268" s="917">
        <v>4.66</v>
      </c>
      <c r="AE268" s="918">
        <v>0</v>
      </c>
      <c r="AF268" s="911" t="s">
        <v>1325</v>
      </c>
      <c r="AG268" s="911" t="s">
        <v>1325</v>
      </c>
      <c r="AH268" s="911" t="s">
        <v>1325</v>
      </c>
      <c r="AI268" s="911" t="s">
        <v>1325</v>
      </c>
      <c r="AJ268" s="914">
        <v>12</v>
      </c>
      <c r="AK268" s="914">
        <v>51</v>
      </c>
      <c r="AL268" s="911" t="s">
        <v>1325</v>
      </c>
      <c r="AM268" s="916"/>
      <c r="AN268" s="917">
        <v>1.07</v>
      </c>
      <c r="AO268" s="917">
        <v>0</v>
      </c>
      <c r="AP268" s="917"/>
      <c r="AQ268" s="917">
        <v>0.65</v>
      </c>
      <c r="AR268" s="917">
        <v>0.84</v>
      </c>
      <c r="AS268" s="918">
        <v>1.86</v>
      </c>
      <c r="AT268" s="911" t="s">
        <v>1325</v>
      </c>
      <c r="AU268" s="911" t="s">
        <v>1325</v>
      </c>
      <c r="AV268" s="911" t="s">
        <v>1325</v>
      </c>
      <c r="AW268" s="911" t="s">
        <v>1325</v>
      </c>
      <c r="AX268" s="911" t="s">
        <v>1325</v>
      </c>
      <c r="AY268" s="911" t="s">
        <v>1325</v>
      </c>
      <c r="AZ268" s="911" t="s">
        <v>1325</v>
      </c>
      <c r="BA268" s="916"/>
      <c r="BB268" s="917">
        <v>0</v>
      </c>
      <c r="BC268" s="917">
        <v>0</v>
      </c>
      <c r="BD268" s="917"/>
      <c r="BE268" s="917">
        <v>2.25</v>
      </c>
      <c r="BF268" s="917">
        <v>0.35</v>
      </c>
      <c r="BG268" s="921">
        <v>5.98</v>
      </c>
      <c r="BH268" s="911" t="s">
        <v>1325</v>
      </c>
      <c r="BI268" s="911" t="s">
        <v>1325</v>
      </c>
      <c r="BJ268" s="911" t="s">
        <v>1325</v>
      </c>
      <c r="BK268" s="911" t="s">
        <v>1325</v>
      </c>
      <c r="BL268" s="911" t="s">
        <v>1325</v>
      </c>
      <c r="BM268" s="911">
        <v>50</v>
      </c>
      <c r="BN268" s="911" t="s">
        <v>1325</v>
      </c>
      <c r="BO268" s="926"/>
      <c r="BP268" s="926">
        <v>0</v>
      </c>
      <c r="BQ268" s="926">
        <v>4.6376814912632396</v>
      </c>
      <c r="BR268" s="926"/>
      <c r="BS268" s="926">
        <v>0.39869187377778159</v>
      </c>
      <c r="BT268" s="926">
        <v>1.0500601531313858</v>
      </c>
      <c r="BU268" s="926">
        <v>2.1186413120077332</v>
      </c>
      <c r="BV268" s="911" t="s">
        <v>1325</v>
      </c>
      <c r="BW268" s="911" t="s">
        <v>1325</v>
      </c>
      <c r="BX268" s="911" t="s">
        <v>1325</v>
      </c>
      <c r="BY268" s="911" t="s">
        <v>1325</v>
      </c>
      <c r="BZ268" s="911" t="s">
        <v>1325</v>
      </c>
      <c r="CA268" s="911" t="s">
        <v>1325</v>
      </c>
      <c r="CB268" s="911" t="s">
        <v>1325</v>
      </c>
      <c r="CC268" s="916"/>
      <c r="CD268" s="917">
        <v>5.63</v>
      </c>
      <c r="CE268" s="917">
        <v>0</v>
      </c>
      <c r="CF268" s="917"/>
      <c r="CG268" s="917">
        <v>0.9</v>
      </c>
      <c r="CH268" s="917">
        <v>0.73</v>
      </c>
      <c r="CI268" s="921">
        <v>0</v>
      </c>
      <c r="CJ268" s="911" t="s">
        <v>1325</v>
      </c>
      <c r="CK268" s="911" t="s">
        <v>1325</v>
      </c>
      <c r="CL268" s="911" t="s">
        <v>1325</v>
      </c>
      <c r="CM268" s="911" t="s">
        <v>1325</v>
      </c>
      <c r="CN268" s="911">
        <v>46</v>
      </c>
      <c r="CO268" s="911">
        <v>56</v>
      </c>
      <c r="CP268" s="911" t="s">
        <v>1325</v>
      </c>
      <c r="CQ268" s="926"/>
      <c r="CR268" s="926">
        <v>1.1219042845457987</v>
      </c>
      <c r="CS268" s="926">
        <v>1.2495973260163713</v>
      </c>
      <c r="CT268" s="926"/>
      <c r="CU268" s="926">
        <v>2.413970353854701</v>
      </c>
      <c r="CV268" s="926">
        <v>0.50420892345237833</v>
      </c>
      <c r="CW268" s="926">
        <v>0.91043071001078857</v>
      </c>
      <c r="CX268" s="922" t="s">
        <v>878</v>
      </c>
      <c r="CY268" s="923" t="s">
        <v>1471</v>
      </c>
      <c r="CZ268" s="1011" t="s">
        <v>1471</v>
      </c>
      <c r="DA268" s="1011" t="s">
        <v>1471</v>
      </c>
      <c r="DB268" s="922" t="s">
        <v>878</v>
      </c>
      <c r="DC268" s="923" t="s">
        <v>1471</v>
      </c>
      <c r="DD268" s="1016" t="s">
        <v>1471</v>
      </c>
      <c r="DE268" s="1016" t="s">
        <v>1471</v>
      </c>
      <c r="DF268" s="922" t="s">
        <v>878</v>
      </c>
      <c r="DG268" s="923" t="s">
        <v>1471</v>
      </c>
      <c r="DH268" s="922" t="s">
        <v>878</v>
      </c>
      <c r="DI268" s="924" t="s">
        <v>1471</v>
      </c>
    </row>
    <row r="269" spans="1:113">
      <c r="A269" s="952" t="s">
        <v>1</v>
      </c>
      <c r="B269" s="910" t="s">
        <v>652</v>
      </c>
      <c r="C269" s="910"/>
      <c r="D269" s="911" t="s">
        <v>1325</v>
      </c>
      <c r="E269" s="911" t="s">
        <v>1325</v>
      </c>
      <c r="F269" s="911" t="s">
        <v>1325</v>
      </c>
      <c r="G269" s="911" t="s">
        <v>1325</v>
      </c>
      <c r="H269" s="911">
        <v>37</v>
      </c>
      <c r="I269" s="911">
        <v>102</v>
      </c>
      <c r="J269" s="911" t="s">
        <v>1325</v>
      </c>
      <c r="K269" s="926">
        <v>1.8383008915088641</v>
      </c>
      <c r="L269" s="926">
        <v>0.75074249742706478</v>
      </c>
      <c r="M269" s="926">
        <v>2.0252623996315986</v>
      </c>
      <c r="N269" s="926"/>
      <c r="O269" s="912">
        <v>1.396310210212742</v>
      </c>
      <c r="P269" s="927">
        <v>0.53512127319367442</v>
      </c>
      <c r="Q269" s="912">
        <v>0.58840174528557521</v>
      </c>
      <c r="R269" s="911" t="s">
        <v>1325</v>
      </c>
      <c r="S269" s="911" t="s">
        <v>1325</v>
      </c>
      <c r="T269" s="911" t="s">
        <v>1325</v>
      </c>
      <c r="U269" s="911" t="s">
        <v>1325</v>
      </c>
      <c r="V269" s="911" t="s">
        <v>1325</v>
      </c>
      <c r="W269" s="911" t="s">
        <v>1325</v>
      </c>
      <c r="X269" s="911" t="s">
        <v>1325</v>
      </c>
      <c r="Y269" s="916">
        <v>0</v>
      </c>
      <c r="Z269" s="917">
        <v>0</v>
      </c>
      <c r="AA269" s="917">
        <v>0</v>
      </c>
      <c r="AB269" s="917"/>
      <c r="AC269" s="917">
        <v>1.32</v>
      </c>
      <c r="AD269" s="917">
        <v>2.0499999999999998</v>
      </c>
      <c r="AE269" s="918">
        <v>0</v>
      </c>
      <c r="AF269" s="911" t="s">
        <v>1325</v>
      </c>
      <c r="AG269" s="911" t="s">
        <v>1325</v>
      </c>
      <c r="AH269" s="911" t="s">
        <v>1325</v>
      </c>
      <c r="AI269" s="911" t="s">
        <v>1325</v>
      </c>
      <c r="AJ269" s="911" t="s">
        <v>1325</v>
      </c>
      <c r="AK269" s="911" t="s">
        <v>1325</v>
      </c>
      <c r="AL269" s="911" t="s">
        <v>1325</v>
      </c>
      <c r="AM269" s="916">
        <v>0</v>
      </c>
      <c r="AN269" s="917">
        <v>1.77</v>
      </c>
      <c r="AO269" s="917">
        <v>0</v>
      </c>
      <c r="AP269" s="917"/>
      <c r="AQ269" s="917">
        <v>2.35</v>
      </c>
      <c r="AR269" s="917">
        <v>0.7</v>
      </c>
      <c r="AS269" s="918">
        <v>0</v>
      </c>
      <c r="AT269" s="911" t="s">
        <v>1325</v>
      </c>
      <c r="AU269" s="911" t="s">
        <v>1325</v>
      </c>
      <c r="AV269" s="911" t="s">
        <v>1325</v>
      </c>
      <c r="AW269" s="911" t="s">
        <v>1325</v>
      </c>
      <c r="AX269" s="911" t="s">
        <v>1325</v>
      </c>
      <c r="AY269" s="911" t="s">
        <v>1325</v>
      </c>
      <c r="AZ269" s="911" t="s">
        <v>1325</v>
      </c>
      <c r="BA269" s="916">
        <v>0</v>
      </c>
      <c r="BB269" s="917">
        <v>2.35</v>
      </c>
      <c r="BC269" s="917">
        <v>0</v>
      </c>
      <c r="BD269" s="917"/>
      <c r="BE269" s="917">
        <v>0.53</v>
      </c>
      <c r="BF269" s="917">
        <v>0.19</v>
      </c>
      <c r="BG269" s="921">
        <v>14.61</v>
      </c>
      <c r="BH269" s="911" t="s">
        <v>1325</v>
      </c>
      <c r="BI269" s="911" t="s">
        <v>1325</v>
      </c>
      <c r="BJ269" s="911" t="s">
        <v>1325</v>
      </c>
      <c r="BK269" s="911" t="s">
        <v>1325</v>
      </c>
      <c r="BL269" s="911" t="s">
        <v>1325</v>
      </c>
      <c r="BM269" s="911">
        <v>17</v>
      </c>
      <c r="BN269" s="911" t="s">
        <v>1325</v>
      </c>
      <c r="BO269" s="926">
        <v>0</v>
      </c>
      <c r="BP269" s="926">
        <v>0.96916278052665372</v>
      </c>
      <c r="BQ269" s="926">
        <v>4.223577315701279</v>
      </c>
      <c r="BR269" s="926"/>
      <c r="BS269" s="926">
        <v>1.0800856834345265</v>
      </c>
      <c r="BT269" s="926">
        <v>0.8509740152179992</v>
      </c>
      <c r="BU269" s="926">
        <v>0</v>
      </c>
      <c r="BV269" s="911" t="s">
        <v>1325</v>
      </c>
      <c r="BW269" s="911" t="s">
        <v>1325</v>
      </c>
      <c r="BX269" s="911" t="s">
        <v>1325</v>
      </c>
      <c r="BY269" s="911" t="s">
        <v>1325</v>
      </c>
      <c r="BZ269" s="911" t="s">
        <v>1325</v>
      </c>
      <c r="CA269" s="911" t="s">
        <v>1325</v>
      </c>
      <c r="CB269" s="911" t="s">
        <v>1325</v>
      </c>
      <c r="CC269" s="916">
        <v>0</v>
      </c>
      <c r="CD269" s="917">
        <v>2.98</v>
      </c>
      <c r="CE269" s="917">
        <v>0</v>
      </c>
      <c r="CF269" s="917"/>
      <c r="CG269" s="917">
        <v>1.61</v>
      </c>
      <c r="CH269" s="917">
        <v>0.76</v>
      </c>
      <c r="CI269" s="921">
        <v>0</v>
      </c>
      <c r="CJ269" s="911" t="s">
        <v>1325</v>
      </c>
      <c r="CK269" s="911" t="s">
        <v>1325</v>
      </c>
      <c r="CL269" s="911" t="s">
        <v>1325</v>
      </c>
      <c r="CM269" s="911" t="s">
        <v>1325</v>
      </c>
      <c r="CN269" s="911">
        <v>17</v>
      </c>
      <c r="CO269" s="911">
        <v>49</v>
      </c>
      <c r="CP269" s="911" t="s">
        <v>1325</v>
      </c>
      <c r="CQ269" s="926">
        <v>3.5359538667124877</v>
      </c>
      <c r="CR269" s="926">
        <v>0.45953410608351558</v>
      </c>
      <c r="CS269" s="926">
        <v>2.9641990669746816</v>
      </c>
      <c r="CT269" s="926"/>
      <c r="CU269" s="926">
        <v>1.1446445378334797</v>
      </c>
      <c r="CV269" s="926">
        <v>0.44935419312852615</v>
      </c>
      <c r="CW269" s="926">
        <v>0</v>
      </c>
      <c r="CX269" s="922" t="s">
        <v>878</v>
      </c>
      <c r="CY269" s="923" t="s">
        <v>1471</v>
      </c>
      <c r="CZ269" s="1011" t="s">
        <v>1471</v>
      </c>
      <c r="DA269" s="1011" t="s">
        <v>1471</v>
      </c>
      <c r="DB269" s="922" t="s">
        <v>878</v>
      </c>
      <c r="DC269" s="923" t="s">
        <v>1471</v>
      </c>
      <c r="DD269" s="1016" t="s">
        <v>1471</v>
      </c>
      <c r="DE269" s="1016" t="s">
        <v>1471</v>
      </c>
      <c r="DF269" s="922" t="s">
        <v>878</v>
      </c>
      <c r="DG269" s="923" t="s">
        <v>1471</v>
      </c>
      <c r="DH269" s="922" t="s">
        <v>878</v>
      </c>
      <c r="DI269" s="924" t="s">
        <v>1471</v>
      </c>
    </row>
    <row r="270" spans="1:113">
      <c r="A270" s="952" t="s">
        <v>47</v>
      </c>
      <c r="B270" s="910" t="s">
        <v>671</v>
      </c>
      <c r="C270" s="910"/>
      <c r="D270" s="911">
        <v>18</v>
      </c>
      <c r="E270" s="911" t="s">
        <v>1325</v>
      </c>
      <c r="F270" s="911" t="s">
        <v>1325</v>
      </c>
      <c r="G270" s="911" t="s">
        <v>1325</v>
      </c>
      <c r="H270" s="911">
        <v>93</v>
      </c>
      <c r="I270" s="911">
        <v>136</v>
      </c>
      <c r="J270" s="911">
        <v>16</v>
      </c>
      <c r="K270" s="926">
        <v>1.7260277437055491</v>
      </c>
      <c r="L270" s="926">
        <v>1.8400558431962772</v>
      </c>
      <c r="M270" s="926"/>
      <c r="N270" s="926"/>
      <c r="O270" s="912">
        <v>1.1042837463360611</v>
      </c>
      <c r="P270" s="927">
        <v>0.703268702237414</v>
      </c>
      <c r="Q270" s="912">
        <v>1.1547908253176613</v>
      </c>
      <c r="R270" s="911" t="s">
        <v>1325</v>
      </c>
      <c r="S270" s="911" t="s">
        <v>1325</v>
      </c>
      <c r="T270" s="911" t="s">
        <v>1325</v>
      </c>
      <c r="U270" s="911" t="s">
        <v>1325</v>
      </c>
      <c r="V270" s="911" t="s">
        <v>1325</v>
      </c>
      <c r="W270" s="911" t="s">
        <v>1325</v>
      </c>
      <c r="X270" s="911" t="s">
        <v>1325</v>
      </c>
      <c r="Y270" s="916">
        <v>0</v>
      </c>
      <c r="Z270" s="917">
        <v>0</v>
      </c>
      <c r="AA270" s="917"/>
      <c r="AB270" s="917"/>
      <c r="AC270" s="917">
        <v>0.3</v>
      </c>
      <c r="AD270" s="917">
        <v>2.5299999999999998</v>
      </c>
      <c r="AE270" s="918">
        <v>2.39</v>
      </c>
      <c r="AF270" s="911" t="s">
        <v>1325</v>
      </c>
      <c r="AG270" s="911" t="s">
        <v>1325</v>
      </c>
      <c r="AH270" s="911" t="s">
        <v>1325</v>
      </c>
      <c r="AI270" s="911" t="s">
        <v>1325</v>
      </c>
      <c r="AJ270" s="914">
        <v>11</v>
      </c>
      <c r="AK270" s="914">
        <v>16</v>
      </c>
      <c r="AL270" s="911" t="s">
        <v>1325</v>
      </c>
      <c r="AM270" s="916">
        <v>1.04</v>
      </c>
      <c r="AN270" s="917">
        <v>0</v>
      </c>
      <c r="AO270" s="917"/>
      <c r="AP270" s="917"/>
      <c r="AQ270" s="917">
        <v>1.57</v>
      </c>
      <c r="AR270" s="917">
        <v>1.26</v>
      </c>
      <c r="AS270" s="918">
        <v>0.77</v>
      </c>
      <c r="AT270" s="911" t="s">
        <v>1325</v>
      </c>
      <c r="AU270" s="911" t="s">
        <v>1325</v>
      </c>
      <c r="AV270" s="911" t="s">
        <v>1325</v>
      </c>
      <c r="AW270" s="911" t="s">
        <v>1325</v>
      </c>
      <c r="AX270" s="911" t="s">
        <v>1325</v>
      </c>
      <c r="AY270" s="914">
        <v>10</v>
      </c>
      <c r="AZ270" s="911" t="s">
        <v>1325</v>
      </c>
      <c r="BA270" s="916">
        <v>1.54</v>
      </c>
      <c r="BB270" s="917">
        <v>0</v>
      </c>
      <c r="BC270" s="917"/>
      <c r="BD270" s="917"/>
      <c r="BE270" s="917">
        <v>0.7</v>
      </c>
      <c r="BF270" s="917">
        <v>1.02</v>
      </c>
      <c r="BG270" s="921">
        <v>4.21</v>
      </c>
      <c r="BH270" s="911" t="s">
        <v>1325</v>
      </c>
      <c r="BI270" s="911" t="s">
        <v>1325</v>
      </c>
      <c r="BJ270" s="911" t="s">
        <v>1325</v>
      </c>
      <c r="BK270" s="911" t="s">
        <v>1325</v>
      </c>
      <c r="BL270" s="911" t="s">
        <v>1325</v>
      </c>
      <c r="BM270" s="911">
        <v>38</v>
      </c>
      <c r="BN270" s="911" t="s">
        <v>1325</v>
      </c>
      <c r="BO270" s="926">
        <v>1.6014775358303364</v>
      </c>
      <c r="BP270" s="926">
        <v>0</v>
      </c>
      <c r="BQ270" s="926"/>
      <c r="BR270" s="926"/>
      <c r="BS270" s="926">
        <v>0.3342103247935988</v>
      </c>
      <c r="BT270" s="926">
        <v>0.98396109510131491</v>
      </c>
      <c r="BU270" s="926">
        <v>1.5490911585598017</v>
      </c>
      <c r="BV270" s="911" t="s">
        <v>1325</v>
      </c>
      <c r="BW270" s="911" t="s">
        <v>1325</v>
      </c>
      <c r="BX270" s="911" t="s">
        <v>1325</v>
      </c>
      <c r="BY270" s="911" t="s">
        <v>1325</v>
      </c>
      <c r="BZ270" s="911" t="s">
        <v>1325</v>
      </c>
      <c r="CA270" s="911" t="s">
        <v>1325</v>
      </c>
      <c r="CB270" s="911" t="s">
        <v>1325</v>
      </c>
      <c r="CC270" s="916">
        <v>3.2</v>
      </c>
      <c r="CD270" s="917">
        <v>0</v>
      </c>
      <c r="CE270" s="917"/>
      <c r="CF270" s="917"/>
      <c r="CG270" s="917">
        <v>3.45</v>
      </c>
      <c r="CH270" s="917">
        <v>0.65</v>
      </c>
      <c r="CI270" s="921">
        <v>0</v>
      </c>
      <c r="CJ270" s="911" t="s">
        <v>1325</v>
      </c>
      <c r="CK270" s="911" t="s">
        <v>1325</v>
      </c>
      <c r="CL270" s="911" t="s">
        <v>1325</v>
      </c>
      <c r="CM270" s="911" t="s">
        <v>1325</v>
      </c>
      <c r="CN270" s="911">
        <v>52</v>
      </c>
      <c r="CO270" s="911">
        <v>44</v>
      </c>
      <c r="CP270" s="911" t="s">
        <v>1325</v>
      </c>
      <c r="CQ270" s="926">
        <v>1.7558533408121304</v>
      </c>
      <c r="CR270" s="926">
        <v>5.1494370781973968</v>
      </c>
      <c r="CS270" s="926"/>
      <c r="CT270" s="926"/>
      <c r="CU270" s="926">
        <v>1.5395169561452837</v>
      </c>
      <c r="CV270" s="926">
        <v>0.41531395489416484</v>
      </c>
      <c r="CW270" s="926">
        <v>0.47293367514682039</v>
      </c>
      <c r="CX270" s="922" t="s">
        <v>878</v>
      </c>
      <c r="CY270" s="923" t="s">
        <v>1471</v>
      </c>
      <c r="CZ270" s="1011" t="s">
        <v>1471</v>
      </c>
      <c r="DA270" s="1011" t="s">
        <v>1471</v>
      </c>
      <c r="DB270" s="922" t="s">
        <v>878</v>
      </c>
      <c r="DC270" s="923" t="s">
        <v>1471</v>
      </c>
      <c r="DD270" s="1016" t="s">
        <v>1471</v>
      </c>
      <c r="DE270" s="1016" t="s">
        <v>1471</v>
      </c>
      <c r="DF270" s="922" t="s">
        <v>878</v>
      </c>
      <c r="DG270" s="923" t="s">
        <v>1471</v>
      </c>
      <c r="DH270" s="922" t="s">
        <v>878</v>
      </c>
      <c r="DI270" s="924" t="s">
        <v>1471</v>
      </c>
    </row>
    <row r="271" spans="1:113">
      <c r="A271" s="952" t="s">
        <v>156</v>
      </c>
      <c r="B271" s="910" t="s">
        <v>661</v>
      </c>
      <c r="C271" s="910"/>
      <c r="D271" s="911">
        <v>24</v>
      </c>
      <c r="E271" s="911" t="s">
        <v>1325</v>
      </c>
      <c r="F271" s="911" t="s">
        <v>1325</v>
      </c>
      <c r="G271" s="911" t="s">
        <v>1325</v>
      </c>
      <c r="H271" s="911">
        <v>39</v>
      </c>
      <c r="I271" s="911">
        <v>223</v>
      </c>
      <c r="J271" s="911">
        <v>18</v>
      </c>
      <c r="K271" s="926">
        <v>1.3591803417350941</v>
      </c>
      <c r="L271" s="926">
        <v>0.86165333886225304</v>
      </c>
      <c r="M271" s="926">
        <v>1.8030959757361273</v>
      </c>
      <c r="N271" s="926"/>
      <c r="O271" s="912">
        <v>1.2819367485312403</v>
      </c>
      <c r="P271" s="927">
        <v>0.7653254267950349</v>
      </c>
      <c r="Q271" s="912">
        <v>1.036507973302603</v>
      </c>
      <c r="R271" s="911" t="s">
        <v>1325</v>
      </c>
      <c r="S271" s="911" t="s">
        <v>1325</v>
      </c>
      <c r="T271" s="911" t="s">
        <v>1325</v>
      </c>
      <c r="U271" s="911" t="s">
        <v>1325</v>
      </c>
      <c r="V271" s="911" t="s">
        <v>1325</v>
      </c>
      <c r="W271" s="914">
        <v>16</v>
      </c>
      <c r="X271" s="911" t="s">
        <v>1325</v>
      </c>
      <c r="Y271" s="916">
        <v>0.67</v>
      </c>
      <c r="Z271" s="917">
        <v>4.3099999999999996</v>
      </c>
      <c r="AA271" s="917">
        <v>0</v>
      </c>
      <c r="AB271" s="917"/>
      <c r="AC271" s="917">
        <v>0.7</v>
      </c>
      <c r="AD271" s="917">
        <v>0.57999999999999996</v>
      </c>
      <c r="AE271" s="918">
        <v>2.2400000000000002</v>
      </c>
      <c r="AF271" s="911" t="s">
        <v>1325</v>
      </c>
      <c r="AG271" s="911" t="s">
        <v>1325</v>
      </c>
      <c r="AH271" s="911" t="s">
        <v>1325</v>
      </c>
      <c r="AI271" s="911" t="s">
        <v>1325</v>
      </c>
      <c r="AJ271" s="911" t="s">
        <v>1325</v>
      </c>
      <c r="AK271" s="914">
        <v>35</v>
      </c>
      <c r="AL271" s="911" t="s">
        <v>1325</v>
      </c>
      <c r="AM271" s="916">
        <v>0.37</v>
      </c>
      <c r="AN271" s="917">
        <v>0</v>
      </c>
      <c r="AO271" s="917">
        <v>4.5</v>
      </c>
      <c r="AP271" s="917"/>
      <c r="AQ271" s="917">
        <v>0.8</v>
      </c>
      <c r="AR271" s="917">
        <v>0.85</v>
      </c>
      <c r="AS271" s="918">
        <v>1.6</v>
      </c>
      <c r="AT271" s="911" t="s">
        <v>1325</v>
      </c>
      <c r="AU271" s="911" t="s">
        <v>1325</v>
      </c>
      <c r="AV271" s="911" t="s">
        <v>1325</v>
      </c>
      <c r="AW271" s="911" t="s">
        <v>1325</v>
      </c>
      <c r="AX271" s="911" t="s">
        <v>1325</v>
      </c>
      <c r="AY271" s="914">
        <v>11</v>
      </c>
      <c r="AZ271" s="911" t="s">
        <v>1325</v>
      </c>
      <c r="BA271" s="916">
        <v>0</v>
      </c>
      <c r="BB271" s="917">
        <v>0</v>
      </c>
      <c r="BC271" s="917">
        <v>0</v>
      </c>
      <c r="BD271" s="917"/>
      <c r="BE271" s="917">
        <v>1.48</v>
      </c>
      <c r="BF271" s="917">
        <v>0.88</v>
      </c>
      <c r="BG271" s="921">
        <v>2.78</v>
      </c>
      <c r="BH271" s="911" t="s">
        <v>1325</v>
      </c>
      <c r="BI271" s="911" t="s">
        <v>1325</v>
      </c>
      <c r="BJ271" s="911" t="s">
        <v>1325</v>
      </c>
      <c r="BK271" s="911" t="s">
        <v>1325</v>
      </c>
      <c r="BL271" s="911" t="s">
        <v>1325</v>
      </c>
      <c r="BM271" s="911">
        <v>40</v>
      </c>
      <c r="BN271" s="911" t="s">
        <v>1325</v>
      </c>
      <c r="BO271" s="926">
        <v>0.74790337771121496</v>
      </c>
      <c r="BP271" s="926">
        <v>0</v>
      </c>
      <c r="BQ271" s="926">
        <v>4.4663485269213092</v>
      </c>
      <c r="BR271" s="926"/>
      <c r="BS271" s="926">
        <v>0.79049252935415171</v>
      </c>
      <c r="BT271" s="926">
        <v>1.1541815806926907</v>
      </c>
      <c r="BU271" s="926">
        <v>0.3665320827744703</v>
      </c>
      <c r="BV271" s="911" t="s">
        <v>1325</v>
      </c>
      <c r="BW271" s="911" t="s">
        <v>1325</v>
      </c>
      <c r="BX271" s="911" t="s">
        <v>1325</v>
      </c>
      <c r="BY271" s="911" t="s">
        <v>1325</v>
      </c>
      <c r="BZ271" s="911" t="s">
        <v>1325</v>
      </c>
      <c r="CA271" s="914">
        <v>11</v>
      </c>
      <c r="CB271" s="911" t="s">
        <v>1325</v>
      </c>
      <c r="CC271" s="916">
        <v>1.74</v>
      </c>
      <c r="CD271" s="917">
        <v>0</v>
      </c>
      <c r="CE271" s="917">
        <v>0</v>
      </c>
      <c r="CF271" s="917"/>
      <c r="CG271" s="917">
        <v>0.93</v>
      </c>
      <c r="CH271" s="917">
        <v>2.48</v>
      </c>
      <c r="CI271" s="921">
        <v>0</v>
      </c>
      <c r="CJ271" s="911">
        <v>14</v>
      </c>
      <c r="CK271" s="911" t="s">
        <v>1325</v>
      </c>
      <c r="CL271" s="911" t="s">
        <v>1325</v>
      </c>
      <c r="CM271" s="911" t="s">
        <v>1325</v>
      </c>
      <c r="CN271" s="911">
        <v>19</v>
      </c>
      <c r="CO271" s="911">
        <v>73</v>
      </c>
      <c r="CP271" s="911" t="s">
        <v>1325</v>
      </c>
      <c r="CQ271" s="926">
        <v>2.0670618284984998</v>
      </c>
      <c r="CR271" s="926">
        <v>1.5562173551771572</v>
      </c>
      <c r="CS271" s="926">
        <v>1.5323657185427257</v>
      </c>
      <c r="CT271" s="926"/>
      <c r="CU271" s="926">
        <v>1.7665621364713504</v>
      </c>
      <c r="CV271" s="926">
        <v>0.55474365254897329</v>
      </c>
      <c r="CW271" s="926">
        <v>0.57587469939485769</v>
      </c>
      <c r="CX271" s="922" t="s">
        <v>878</v>
      </c>
      <c r="CY271" s="923" t="s">
        <v>1471</v>
      </c>
      <c r="CZ271" s="1011" t="s">
        <v>1471</v>
      </c>
      <c r="DA271" s="1011" t="s">
        <v>1471</v>
      </c>
      <c r="DB271" s="922" t="s">
        <v>878</v>
      </c>
      <c r="DC271" s="923" t="s">
        <v>1471</v>
      </c>
      <c r="DD271" s="1016" t="s">
        <v>1471</v>
      </c>
      <c r="DE271" s="1016" t="s">
        <v>1471</v>
      </c>
      <c r="DF271" s="922" t="s">
        <v>878</v>
      </c>
      <c r="DG271" s="923" t="s">
        <v>1471</v>
      </c>
      <c r="DH271" s="922" t="s">
        <v>878</v>
      </c>
      <c r="DI271" s="924" t="s">
        <v>1471</v>
      </c>
    </row>
    <row r="272" spans="1:113">
      <c r="A272" s="952" t="s">
        <v>68</v>
      </c>
      <c r="B272" s="910" t="s">
        <v>1906</v>
      </c>
      <c r="C272" s="910"/>
      <c r="D272" s="911" t="s">
        <v>1325</v>
      </c>
      <c r="E272" s="911" t="s">
        <v>1325</v>
      </c>
      <c r="F272" s="911" t="s">
        <v>1325</v>
      </c>
      <c r="G272" s="911" t="s">
        <v>1325</v>
      </c>
      <c r="H272" s="911" t="s">
        <v>1325</v>
      </c>
      <c r="I272" s="911">
        <v>12</v>
      </c>
      <c r="J272" s="911" t="s">
        <v>1325</v>
      </c>
      <c r="K272" s="926"/>
      <c r="L272" s="926"/>
      <c r="M272" s="926"/>
      <c r="N272" s="926"/>
      <c r="O272" s="912"/>
      <c r="P272" s="927">
        <v>1.6170419710721449</v>
      </c>
      <c r="Q272" s="912"/>
      <c r="R272" s="911" t="s">
        <v>1325</v>
      </c>
      <c r="S272" s="911" t="s">
        <v>1325</v>
      </c>
      <c r="T272" s="911" t="s">
        <v>1325</v>
      </c>
      <c r="U272" s="911" t="s">
        <v>1325</v>
      </c>
      <c r="V272" s="911" t="s">
        <v>1325</v>
      </c>
      <c r="W272" s="911" t="s">
        <v>1325</v>
      </c>
      <c r="X272" s="911" t="s">
        <v>1325</v>
      </c>
      <c r="Y272" s="916"/>
      <c r="Z272" s="917"/>
      <c r="AA272" s="917"/>
      <c r="AB272" s="917"/>
      <c r="AC272" s="917"/>
      <c r="AD272" s="917">
        <v>2.1</v>
      </c>
      <c r="AE272" s="918"/>
      <c r="AF272" s="911" t="s">
        <v>1325</v>
      </c>
      <c r="AG272" s="911" t="s">
        <v>1325</v>
      </c>
      <c r="AH272" s="911" t="s">
        <v>1325</v>
      </c>
      <c r="AI272" s="911" t="s">
        <v>1325</v>
      </c>
      <c r="AJ272" s="911" t="s">
        <v>1325</v>
      </c>
      <c r="AK272" s="911" t="s">
        <v>1325</v>
      </c>
      <c r="AL272" s="911" t="s">
        <v>1325</v>
      </c>
      <c r="AM272" s="916"/>
      <c r="AN272" s="917"/>
      <c r="AO272" s="917"/>
      <c r="AP272" s="917"/>
      <c r="AQ272" s="917"/>
      <c r="AR272" s="917">
        <v>3.01</v>
      </c>
      <c r="AS272" s="918"/>
      <c r="AT272" s="911" t="s">
        <v>1325</v>
      </c>
      <c r="AU272" s="911" t="s">
        <v>1325</v>
      </c>
      <c r="AV272" s="911" t="s">
        <v>1325</v>
      </c>
      <c r="AW272" s="911" t="s">
        <v>1325</v>
      </c>
      <c r="AX272" s="911" t="s">
        <v>1325</v>
      </c>
      <c r="AY272" s="911" t="s">
        <v>1325</v>
      </c>
      <c r="AZ272" s="911" t="s">
        <v>1325</v>
      </c>
      <c r="BA272" s="916"/>
      <c r="BB272" s="917"/>
      <c r="BC272" s="917"/>
      <c r="BD272" s="917"/>
      <c r="BE272" s="917"/>
      <c r="BF272" s="917">
        <v>3.89</v>
      </c>
      <c r="BG272" s="921"/>
      <c r="BH272" s="911" t="s">
        <v>1325</v>
      </c>
      <c r="BI272" s="911" t="s">
        <v>1325</v>
      </c>
      <c r="BJ272" s="911" t="s">
        <v>1325</v>
      </c>
      <c r="BK272" s="911" t="s">
        <v>1325</v>
      </c>
      <c r="BL272" s="911" t="s">
        <v>1325</v>
      </c>
      <c r="BM272" s="911" t="s">
        <v>1325</v>
      </c>
      <c r="BN272" s="911" t="s">
        <v>1325</v>
      </c>
      <c r="BO272" s="926"/>
      <c r="BP272" s="926"/>
      <c r="BQ272" s="926"/>
      <c r="BR272" s="926"/>
      <c r="BS272" s="926"/>
      <c r="BT272" s="927">
        <v>0</v>
      </c>
      <c r="BU272" s="926"/>
      <c r="BV272" s="911" t="s">
        <v>1325</v>
      </c>
      <c r="BW272" s="911" t="s">
        <v>1325</v>
      </c>
      <c r="BX272" s="911" t="s">
        <v>1325</v>
      </c>
      <c r="BY272" s="911" t="s">
        <v>1325</v>
      </c>
      <c r="BZ272" s="911" t="s">
        <v>1325</v>
      </c>
      <c r="CA272" s="911" t="s">
        <v>1325</v>
      </c>
      <c r="CB272" s="911" t="s">
        <v>1325</v>
      </c>
      <c r="CC272" s="916"/>
      <c r="CD272" s="917"/>
      <c r="CE272" s="917"/>
      <c r="CF272" s="917"/>
      <c r="CG272" s="917"/>
      <c r="CH272" s="917">
        <v>0</v>
      </c>
      <c r="CI272" s="921"/>
      <c r="CJ272" s="911" t="s">
        <v>1325</v>
      </c>
      <c r="CK272" s="911" t="s">
        <v>1325</v>
      </c>
      <c r="CL272" s="911" t="s">
        <v>1325</v>
      </c>
      <c r="CM272" s="911" t="s">
        <v>1325</v>
      </c>
      <c r="CN272" s="911" t="s">
        <v>1325</v>
      </c>
      <c r="CO272" s="911" t="s">
        <v>1325</v>
      </c>
      <c r="CP272" s="911" t="s">
        <v>1325</v>
      </c>
      <c r="CQ272" s="926"/>
      <c r="CR272" s="926"/>
      <c r="CS272" s="926"/>
      <c r="CT272" s="926"/>
      <c r="CU272" s="926"/>
      <c r="CV272" s="927">
        <v>2.0921553893824258</v>
      </c>
      <c r="CW272" s="926"/>
      <c r="CX272" s="922" t="s">
        <v>878</v>
      </c>
      <c r="CY272" s="923" t="s">
        <v>1471</v>
      </c>
      <c r="CZ272" s="1011" t="s">
        <v>1471</v>
      </c>
      <c r="DA272" s="1011" t="s">
        <v>1471</v>
      </c>
      <c r="DB272" s="922" t="s">
        <v>878</v>
      </c>
      <c r="DC272" s="923" t="s">
        <v>1471</v>
      </c>
      <c r="DD272" s="1016" t="s">
        <v>1471</v>
      </c>
      <c r="DE272" s="1016" t="s">
        <v>1471</v>
      </c>
      <c r="DF272" s="922" t="s">
        <v>878</v>
      </c>
      <c r="DG272" s="923" t="s">
        <v>1471</v>
      </c>
      <c r="DH272" s="922" t="s">
        <v>878</v>
      </c>
      <c r="DI272" s="924" t="s">
        <v>1471</v>
      </c>
    </row>
    <row r="273" spans="1:113">
      <c r="A273" s="952" t="s">
        <v>1109</v>
      </c>
      <c r="B273" s="910" t="s">
        <v>634</v>
      </c>
      <c r="C273" s="910"/>
      <c r="D273" s="911" t="s">
        <v>1325</v>
      </c>
      <c r="E273" s="911" t="s">
        <v>1325</v>
      </c>
      <c r="F273" s="911" t="s">
        <v>1325</v>
      </c>
      <c r="G273" s="911" t="s">
        <v>1325</v>
      </c>
      <c r="H273" s="911" t="s">
        <v>1325</v>
      </c>
      <c r="I273" s="911" t="s">
        <v>1325</v>
      </c>
      <c r="J273" s="911" t="s">
        <v>1325</v>
      </c>
      <c r="K273" s="926"/>
      <c r="L273" s="926"/>
      <c r="M273" s="926"/>
      <c r="N273" s="926"/>
      <c r="O273" s="912"/>
      <c r="P273" s="927">
        <v>1.3175897542069326</v>
      </c>
      <c r="Q273" s="912"/>
      <c r="R273" s="911" t="s">
        <v>1325</v>
      </c>
      <c r="S273" s="911" t="s">
        <v>1325</v>
      </c>
      <c r="T273" s="911" t="s">
        <v>1325</v>
      </c>
      <c r="U273" s="911" t="s">
        <v>1325</v>
      </c>
      <c r="V273" s="911" t="s">
        <v>1325</v>
      </c>
      <c r="W273" s="911" t="s">
        <v>1325</v>
      </c>
      <c r="X273" s="911" t="s">
        <v>1325</v>
      </c>
      <c r="Y273" s="916"/>
      <c r="Z273" s="917"/>
      <c r="AA273" s="917"/>
      <c r="AB273" s="917"/>
      <c r="AC273" s="917"/>
      <c r="AD273" s="917">
        <v>0</v>
      </c>
      <c r="AE273" s="918"/>
      <c r="AF273" s="911" t="s">
        <v>1325</v>
      </c>
      <c r="AG273" s="911" t="s">
        <v>1325</v>
      </c>
      <c r="AH273" s="911" t="s">
        <v>1325</v>
      </c>
      <c r="AI273" s="911" t="s">
        <v>1325</v>
      </c>
      <c r="AJ273" s="911" t="s">
        <v>1325</v>
      </c>
      <c r="AK273" s="911" t="s">
        <v>1325</v>
      </c>
      <c r="AL273" s="911" t="s">
        <v>1325</v>
      </c>
      <c r="AM273" s="916"/>
      <c r="AN273" s="917"/>
      <c r="AO273" s="917"/>
      <c r="AP273" s="917"/>
      <c r="AQ273" s="917"/>
      <c r="AR273" s="917">
        <v>0</v>
      </c>
      <c r="AS273" s="918"/>
      <c r="AT273" s="911" t="s">
        <v>1325</v>
      </c>
      <c r="AU273" s="911" t="s">
        <v>1325</v>
      </c>
      <c r="AV273" s="911" t="s">
        <v>1325</v>
      </c>
      <c r="AW273" s="911" t="s">
        <v>1325</v>
      </c>
      <c r="AX273" s="911" t="s">
        <v>1325</v>
      </c>
      <c r="AY273" s="911" t="s">
        <v>1325</v>
      </c>
      <c r="AZ273" s="911" t="s">
        <v>1325</v>
      </c>
      <c r="BA273" s="916"/>
      <c r="BB273" s="917"/>
      <c r="BC273" s="917"/>
      <c r="BD273" s="917"/>
      <c r="BE273" s="917"/>
      <c r="BF273" s="917">
        <v>9.51</v>
      </c>
      <c r="BG273" s="921"/>
      <c r="BH273" s="911" t="s">
        <v>1325</v>
      </c>
      <c r="BI273" s="911" t="s">
        <v>1325</v>
      </c>
      <c r="BJ273" s="911" t="s">
        <v>1325</v>
      </c>
      <c r="BK273" s="911" t="s">
        <v>1325</v>
      </c>
      <c r="BL273" s="911" t="s">
        <v>1325</v>
      </c>
      <c r="BM273" s="911" t="s">
        <v>1325</v>
      </c>
      <c r="BN273" s="911" t="s">
        <v>1325</v>
      </c>
      <c r="BO273" s="926"/>
      <c r="BP273" s="926"/>
      <c r="BQ273" s="926"/>
      <c r="BR273" s="926"/>
      <c r="BS273" s="926"/>
      <c r="BT273" s="927">
        <v>4.226907200297096</v>
      </c>
      <c r="BU273" s="926"/>
      <c r="BV273" s="911" t="s">
        <v>1325</v>
      </c>
      <c r="BW273" s="911" t="s">
        <v>1325</v>
      </c>
      <c r="BX273" s="911" t="s">
        <v>1325</v>
      </c>
      <c r="BY273" s="911" t="s">
        <v>1325</v>
      </c>
      <c r="BZ273" s="911" t="s">
        <v>1325</v>
      </c>
      <c r="CA273" s="911" t="s">
        <v>1325</v>
      </c>
      <c r="CB273" s="911" t="s">
        <v>1325</v>
      </c>
      <c r="CC273" s="916"/>
      <c r="CD273" s="917"/>
      <c r="CE273" s="917"/>
      <c r="CF273" s="917"/>
      <c r="CG273" s="917"/>
      <c r="CH273" s="917">
        <v>0</v>
      </c>
      <c r="CI273" s="921"/>
      <c r="CJ273" s="911" t="s">
        <v>1325</v>
      </c>
      <c r="CK273" s="911" t="s">
        <v>1325</v>
      </c>
      <c r="CL273" s="911" t="s">
        <v>1325</v>
      </c>
      <c r="CM273" s="911" t="s">
        <v>1325</v>
      </c>
      <c r="CN273" s="911" t="s">
        <v>1325</v>
      </c>
      <c r="CO273" s="911" t="s">
        <v>1325</v>
      </c>
      <c r="CP273" s="911" t="s">
        <v>1325</v>
      </c>
      <c r="CQ273" s="926"/>
      <c r="CR273" s="926"/>
      <c r="CS273" s="926"/>
      <c r="CT273" s="926"/>
      <c r="CU273" s="926"/>
      <c r="CV273" s="927">
        <v>0.73059394549862477</v>
      </c>
      <c r="CW273" s="926"/>
      <c r="CX273" s="922" t="s">
        <v>878</v>
      </c>
      <c r="CY273" s="923" t="s">
        <v>1471</v>
      </c>
      <c r="CZ273" s="1011" t="s">
        <v>1471</v>
      </c>
      <c r="DA273" s="1011" t="s">
        <v>1471</v>
      </c>
      <c r="DB273" s="922" t="s">
        <v>878</v>
      </c>
      <c r="DC273" s="923" t="s">
        <v>1471</v>
      </c>
      <c r="DD273" s="1016" t="s">
        <v>1471</v>
      </c>
      <c r="DE273" s="1016" t="s">
        <v>1471</v>
      </c>
      <c r="DF273" s="922" t="s">
        <v>878</v>
      </c>
      <c r="DG273" s="923" t="s">
        <v>1471</v>
      </c>
      <c r="DH273" s="922" t="s">
        <v>878</v>
      </c>
      <c r="DI273" s="924" t="s">
        <v>1471</v>
      </c>
    </row>
    <row r="274" spans="1:113">
      <c r="A274" s="952" t="s">
        <v>200</v>
      </c>
      <c r="B274" s="910" t="s">
        <v>779</v>
      </c>
      <c r="C274" s="910"/>
      <c r="D274" s="911" t="s">
        <v>1325</v>
      </c>
      <c r="E274" s="911" t="s">
        <v>1325</v>
      </c>
      <c r="F274" s="911" t="s">
        <v>1325</v>
      </c>
      <c r="G274" s="911" t="s">
        <v>1325</v>
      </c>
      <c r="H274" s="911" t="s">
        <v>1325</v>
      </c>
      <c r="I274" s="911">
        <v>32</v>
      </c>
      <c r="J274" s="911" t="s">
        <v>1325</v>
      </c>
      <c r="K274" s="926">
        <v>0.83969439122843814</v>
      </c>
      <c r="L274" s="926"/>
      <c r="M274" s="926"/>
      <c r="N274" s="926"/>
      <c r="O274" s="912">
        <v>1.1602301105815429</v>
      </c>
      <c r="P274" s="927">
        <v>2.170328521045815</v>
      </c>
      <c r="Q274" s="912"/>
      <c r="R274" s="911" t="s">
        <v>1325</v>
      </c>
      <c r="S274" s="911" t="s">
        <v>1325</v>
      </c>
      <c r="T274" s="911" t="s">
        <v>1325</v>
      </c>
      <c r="U274" s="911" t="s">
        <v>1325</v>
      </c>
      <c r="V274" s="911" t="s">
        <v>1325</v>
      </c>
      <c r="W274" s="911" t="s">
        <v>1325</v>
      </c>
      <c r="X274" s="911" t="s">
        <v>1325</v>
      </c>
      <c r="Y274" s="916">
        <v>0</v>
      </c>
      <c r="Z274" s="917"/>
      <c r="AA274" s="917"/>
      <c r="AB274" s="917"/>
      <c r="AC274" s="917">
        <v>0</v>
      </c>
      <c r="AD274" s="917">
        <v>1</v>
      </c>
      <c r="AE274" s="918"/>
      <c r="AF274" s="911" t="s">
        <v>1325</v>
      </c>
      <c r="AG274" s="911" t="s">
        <v>1325</v>
      </c>
      <c r="AH274" s="911" t="s">
        <v>1325</v>
      </c>
      <c r="AI274" s="911" t="s">
        <v>1325</v>
      </c>
      <c r="AJ274" s="911" t="s">
        <v>1325</v>
      </c>
      <c r="AK274" s="911" t="s">
        <v>1325</v>
      </c>
      <c r="AL274" s="911" t="s">
        <v>1325</v>
      </c>
      <c r="AM274" s="916">
        <v>0</v>
      </c>
      <c r="AN274" s="917"/>
      <c r="AO274" s="917"/>
      <c r="AP274" s="917"/>
      <c r="AQ274" s="917">
        <v>0</v>
      </c>
      <c r="AR274" s="917">
        <v>2.85</v>
      </c>
      <c r="AS274" s="918"/>
      <c r="AT274" s="911" t="s">
        <v>1325</v>
      </c>
      <c r="AU274" s="911" t="s">
        <v>1325</v>
      </c>
      <c r="AV274" s="911" t="s">
        <v>1325</v>
      </c>
      <c r="AW274" s="911" t="s">
        <v>1325</v>
      </c>
      <c r="AX274" s="911" t="s">
        <v>1325</v>
      </c>
      <c r="AY274" s="911" t="s">
        <v>1325</v>
      </c>
      <c r="AZ274" s="911" t="s">
        <v>1325</v>
      </c>
      <c r="BA274" s="916">
        <v>0</v>
      </c>
      <c r="BB274" s="917"/>
      <c r="BC274" s="917"/>
      <c r="BD274" s="917"/>
      <c r="BE274" s="917">
        <v>0</v>
      </c>
      <c r="BF274" s="917">
        <v>1.85</v>
      </c>
      <c r="BG274" s="921"/>
      <c r="BH274" s="911" t="s">
        <v>1325</v>
      </c>
      <c r="BI274" s="911" t="s">
        <v>1325</v>
      </c>
      <c r="BJ274" s="911" t="s">
        <v>1325</v>
      </c>
      <c r="BK274" s="911" t="s">
        <v>1325</v>
      </c>
      <c r="BL274" s="911" t="s">
        <v>1325</v>
      </c>
      <c r="BM274" s="911" t="s">
        <v>1325</v>
      </c>
      <c r="BN274" s="911" t="s">
        <v>1325</v>
      </c>
      <c r="BO274" s="926">
        <v>2.945284750547831</v>
      </c>
      <c r="BP274" s="926"/>
      <c r="BQ274" s="926"/>
      <c r="BR274" s="926"/>
      <c r="BS274" s="926">
        <v>0</v>
      </c>
      <c r="BT274" s="926">
        <v>15.999444933031505</v>
      </c>
      <c r="BU274" s="926"/>
      <c r="BV274" s="911" t="s">
        <v>1325</v>
      </c>
      <c r="BW274" s="911" t="s">
        <v>1325</v>
      </c>
      <c r="BX274" s="911" t="s">
        <v>1325</v>
      </c>
      <c r="BY274" s="911" t="s">
        <v>1325</v>
      </c>
      <c r="BZ274" s="911" t="s">
        <v>1325</v>
      </c>
      <c r="CA274" s="911" t="s">
        <v>1325</v>
      </c>
      <c r="CB274" s="911" t="s">
        <v>1325</v>
      </c>
      <c r="CC274" s="916">
        <v>0</v>
      </c>
      <c r="CD274" s="917"/>
      <c r="CE274" s="917"/>
      <c r="CF274" s="917"/>
      <c r="CG274" s="917">
        <v>15.45</v>
      </c>
      <c r="CH274" s="917">
        <v>0</v>
      </c>
      <c r="CI274" s="921"/>
      <c r="CJ274" s="911" t="s">
        <v>1325</v>
      </c>
      <c r="CK274" s="911" t="s">
        <v>1325</v>
      </c>
      <c r="CL274" s="911" t="s">
        <v>1325</v>
      </c>
      <c r="CM274" s="911" t="s">
        <v>1325</v>
      </c>
      <c r="CN274" s="911" t="s">
        <v>1325</v>
      </c>
      <c r="CO274" s="911">
        <v>14</v>
      </c>
      <c r="CP274" s="911" t="s">
        <v>1325</v>
      </c>
      <c r="CQ274" s="926">
        <v>0.67849620816623479</v>
      </c>
      <c r="CR274" s="926"/>
      <c r="CS274" s="926"/>
      <c r="CT274" s="926"/>
      <c r="CU274" s="926">
        <v>0.88749673387308459</v>
      </c>
      <c r="CV274" s="927">
        <v>2.8485561838726294</v>
      </c>
      <c r="CW274" s="926"/>
      <c r="CX274" s="922" t="s">
        <v>878</v>
      </c>
      <c r="CY274" s="923" t="s">
        <v>1471</v>
      </c>
      <c r="CZ274" s="1011" t="s">
        <v>1471</v>
      </c>
      <c r="DA274" s="1011" t="s">
        <v>1471</v>
      </c>
      <c r="DB274" s="922" t="s">
        <v>878</v>
      </c>
      <c r="DC274" s="923" t="s">
        <v>1471</v>
      </c>
      <c r="DD274" s="1016" t="s">
        <v>1471</v>
      </c>
      <c r="DE274" s="1016" t="s">
        <v>1471</v>
      </c>
      <c r="DF274" s="922" t="s">
        <v>878</v>
      </c>
      <c r="DG274" s="923" t="s">
        <v>1471</v>
      </c>
      <c r="DH274" s="922" t="s">
        <v>878</v>
      </c>
      <c r="DI274" s="924" t="s">
        <v>1471</v>
      </c>
    </row>
    <row r="275" spans="1:113">
      <c r="A275" s="952" t="s">
        <v>302</v>
      </c>
      <c r="B275" s="910" t="s">
        <v>709</v>
      </c>
      <c r="C275" s="910"/>
      <c r="D275" s="911" t="s">
        <v>1325</v>
      </c>
      <c r="E275" s="911" t="s">
        <v>1325</v>
      </c>
      <c r="F275" s="911" t="s">
        <v>1325</v>
      </c>
      <c r="G275" s="911" t="s">
        <v>1325</v>
      </c>
      <c r="H275" s="911">
        <v>21</v>
      </c>
      <c r="I275" s="911">
        <v>149</v>
      </c>
      <c r="J275" s="911">
        <v>16</v>
      </c>
      <c r="K275" s="926">
        <v>2.8880231108128247</v>
      </c>
      <c r="L275" s="926">
        <v>0.42201604805666043</v>
      </c>
      <c r="M275" s="926">
        <v>1.6236660512700938</v>
      </c>
      <c r="N275" s="926"/>
      <c r="O275" s="912">
        <v>0.86307465440250108</v>
      </c>
      <c r="P275" s="927">
        <v>0.93857383921876159</v>
      </c>
      <c r="Q275" s="912">
        <v>1.2021312593751536</v>
      </c>
      <c r="R275" s="911" t="s">
        <v>1325</v>
      </c>
      <c r="S275" s="911" t="s">
        <v>1325</v>
      </c>
      <c r="T275" s="911" t="s">
        <v>1325</v>
      </c>
      <c r="U275" s="911" t="s">
        <v>1325</v>
      </c>
      <c r="V275" s="911" t="s">
        <v>1325</v>
      </c>
      <c r="W275" s="914">
        <v>13</v>
      </c>
      <c r="X275" s="911" t="s">
        <v>1325</v>
      </c>
      <c r="Y275" s="916">
        <v>6.62</v>
      </c>
      <c r="Z275" s="917">
        <v>1.3</v>
      </c>
      <c r="AA275" s="917">
        <v>0</v>
      </c>
      <c r="AB275" s="917"/>
      <c r="AC275" s="917">
        <v>2.37</v>
      </c>
      <c r="AD275" s="917">
        <v>0.54</v>
      </c>
      <c r="AE275" s="918">
        <v>0</v>
      </c>
      <c r="AF275" s="911" t="s">
        <v>1325</v>
      </c>
      <c r="AG275" s="911" t="s">
        <v>1325</v>
      </c>
      <c r="AH275" s="911" t="s">
        <v>1325</v>
      </c>
      <c r="AI275" s="911" t="s">
        <v>1325</v>
      </c>
      <c r="AJ275" s="911" t="s">
        <v>1325</v>
      </c>
      <c r="AK275" s="914">
        <v>18</v>
      </c>
      <c r="AL275" s="911" t="s">
        <v>1325</v>
      </c>
      <c r="AM275" s="916">
        <v>0</v>
      </c>
      <c r="AN275" s="917">
        <v>0.33</v>
      </c>
      <c r="AO275" s="917">
        <v>0</v>
      </c>
      <c r="AP275" s="917"/>
      <c r="AQ275" s="917">
        <v>1.76</v>
      </c>
      <c r="AR275" s="917">
        <v>0.69</v>
      </c>
      <c r="AS275" s="918">
        <v>0</v>
      </c>
      <c r="AT275" s="911" t="s">
        <v>1325</v>
      </c>
      <c r="AU275" s="911" t="s">
        <v>1325</v>
      </c>
      <c r="AV275" s="911" t="s">
        <v>1325</v>
      </c>
      <c r="AW275" s="911" t="s">
        <v>1325</v>
      </c>
      <c r="AX275" s="911" t="s">
        <v>1325</v>
      </c>
      <c r="AY275" s="911" t="s">
        <v>1325</v>
      </c>
      <c r="AZ275" s="911" t="s">
        <v>1325</v>
      </c>
      <c r="BA275" s="916">
        <v>0</v>
      </c>
      <c r="BB275" s="917">
        <v>0</v>
      </c>
      <c r="BC275" s="917">
        <v>0</v>
      </c>
      <c r="BD275" s="917"/>
      <c r="BE275" s="917">
        <v>1.76</v>
      </c>
      <c r="BF275" s="917">
        <v>1.53</v>
      </c>
      <c r="BG275" s="921">
        <v>0</v>
      </c>
      <c r="BH275" s="911" t="s">
        <v>1325</v>
      </c>
      <c r="BI275" s="911" t="s">
        <v>1325</v>
      </c>
      <c r="BJ275" s="911" t="s">
        <v>1325</v>
      </c>
      <c r="BK275" s="911" t="s">
        <v>1325</v>
      </c>
      <c r="BL275" s="911" t="s">
        <v>1325</v>
      </c>
      <c r="BM275" s="911">
        <v>25</v>
      </c>
      <c r="BN275" s="911" t="s">
        <v>1325</v>
      </c>
      <c r="BO275" s="926">
        <v>0</v>
      </c>
      <c r="BP275" s="926">
        <v>0.31665049345828938</v>
      </c>
      <c r="BQ275" s="926">
        <v>1.2055735328124295</v>
      </c>
      <c r="BR275" s="926"/>
      <c r="BS275" s="926">
        <v>1.2010841960663368</v>
      </c>
      <c r="BT275" s="926">
        <v>1.3149512011413527</v>
      </c>
      <c r="BU275" s="926">
        <v>0.48717370651257902</v>
      </c>
      <c r="BV275" s="911" t="s">
        <v>1325</v>
      </c>
      <c r="BW275" s="911" t="s">
        <v>1325</v>
      </c>
      <c r="BX275" s="911" t="s">
        <v>1325</v>
      </c>
      <c r="BY275" s="911" t="s">
        <v>1325</v>
      </c>
      <c r="BZ275" s="911" t="s">
        <v>1325</v>
      </c>
      <c r="CA275" s="911" t="s">
        <v>1325</v>
      </c>
      <c r="CB275" s="911" t="s">
        <v>1325</v>
      </c>
      <c r="CC275" s="916">
        <v>0</v>
      </c>
      <c r="CD275" s="917">
        <v>2.38</v>
      </c>
      <c r="CE275" s="917">
        <v>4.49</v>
      </c>
      <c r="CF275" s="917"/>
      <c r="CG275" s="917">
        <v>0</v>
      </c>
      <c r="CH275" s="917">
        <v>1.47</v>
      </c>
      <c r="CI275" s="921">
        <v>0</v>
      </c>
      <c r="CJ275" s="911" t="s">
        <v>1325</v>
      </c>
      <c r="CK275" s="911" t="s">
        <v>1325</v>
      </c>
      <c r="CL275" s="911" t="s">
        <v>1325</v>
      </c>
      <c r="CM275" s="911" t="s">
        <v>1325</v>
      </c>
      <c r="CN275" s="911" t="s">
        <v>1325</v>
      </c>
      <c r="CO275" s="911">
        <v>70</v>
      </c>
      <c r="CP275" s="911">
        <v>12</v>
      </c>
      <c r="CQ275" s="926">
        <v>3.2874182506033884</v>
      </c>
      <c r="CR275" s="926">
        <v>0.10360936226740608</v>
      </c>
      <c r="CS275" s="926">
        <v>2.5486264490125987</v>
      </c>
      <c r="CT275" s="926"/>
      <c r="CU275" s="926">
        <v>0.42038752365871618</v>
      </c>
      <c r="CV275" s="927">
        <v>1.0876338244701182</v>
      </c>
      <c r="CW275" s="926">
        <v>2.1716598686114907</v>
      </c>
      <c r="CX275" s="922" t="s">
        <v>878</v>
      </c>
      <c r="CY275" s="923" t="s">
        <v>1471</v>
      </c>
      <c r="CZ275" s="1011" t="s">
        <v>1471</v>
      </c>
      <c r="DA275" s="1011" t="s">
        <v>1471</v>
      </c>
      <c r="DB275" s="922" t="s">
        <v>878</v>
      </c>
      <c r="DC275" s="923" t="s">
        <v>1471</v>
      </c>
      <c r="DD275" s="1016" t="s">
        <v>1471</v>
      </c>
      <c r="DE275" s="1016" t="s">
        <v>1471</v>
      </c>
      <c r="DF275" s="922" t="s">
        <v>878</v>
      </c>
      <c r="DG275" s="923" t="s">
        <v>1471</v>
      </c>
      <c r="DH275" s="922" t="s">
        <v>878</v>
      </c>
      <c r="DI275" s="924" t="s">
        <v>1471</v>
      </c>
    </row>
    <row r="276" spans="1:113">
      <c r="A276" s="952" t="s">
        <v>1156</v>
      </c>
      <c r="B276" s="910" t="s">
        <v>560</v>
      </c>
      <c r="C276" s="910"/>
      <c r="D276" s="911" t="s">
        <v>1325</v>
      </c>
      <c r="E276" s="911" t="s">
        <v>1325</v>
      </c>
      <c r="F276" s="911" t="s">
        <v>1325</v>
      </c>
      <c r="G276" s="911" t="s">
        <v>1325</v>
      </c>
      <c r="H276" s="911" t="s">
        <v>1325</v>
      </c>
      <c r="I276" s="911">
        <v>63</v>
      </c>
      <c r="J276" s="911" t="s">
        <v>1325</v>
      </c>
      <c r="K276" s="926"/>
      <c r="L276" s="926"/>
      <c r="M276" s="926"/>
      <c r="N276" s="926"/>
      <c r="O276" s="912">
        <v>0.51143625717044816</v>
      </c>
      <c r="P276" s="927">
        <v>1.6392964945616484</v>
      </c>
      <c r="Q276" s="912">
        <v>1.5298528053698344</v>
      </c>
      <c r="R276" s="911" t="s">
        <v>1325</v>
      </c>
      <c r="S276" s="911" t="s">
        <v>1325</v>
      </c>
      <c r="T276" s="911" t="s">
        <v>1325</v>
      </c>
      <c r="U276" s="911" t="s">
        <v>1325</v>
      </c>
      <c r="V276" s="911" t="s">
        <v>1325</v>
      </c>
      <c r="W276" s="911" t="s">
        <v>1325</v>
      </c>
      <c r="X276" s="911" t="s">
        <v>1325</v>
      </c>
      <c r="Y276" s="916"/>
      <c r="Z276" s="917"/>
      <c r="AA276" s="917"/>
      <c r="AB276" s="917"/>
      <c r="AC276" s="917">
        <v>0</v>
      </c>
      <c r="AD276" s="917">
        <v>0.96</v>
      </c>
      <c r="AE276" s="918">
        <v>10.42</v>
      </c>
      <c r="AF276" s="911" t="s">
        <v>1325</v>
      </c>
      <c r="AG276" s="911" t="s">
        <v>1325</v>
      </c>
      <c r="AH276" s="911" t="s">
        <v>1325</v>
      </c>
      <c r="AI276" s="911" t="s">
        <v>1325</v>
      </c>
      <c r="AJ276" s="911" t="s">
        <v>1325</v>
      </c>
      <c r="AK276" s="911" t="s">
        <v>1325</v>
      </c>
      <c r="AL276" s="911" t="s">
        <v>1325</v>
      </c>
      <c r="AM276" s="916"/>
      <c r="AN276" s="917"/>
      <c r="AO276" s="917"/>
      <c r="AP276" s="917"/>
      <c r="AQ276" s="917">
        <v>4.3</v>
      </c>
      <c r="AR276" s="917">
        <v>0.46</v>
      </c>
      <c r="AS276" s="918">
        <v>1.1000000000000001</v>
      </c>
      <c r="AT276" s="911" t="s">
        <v>1325</v>
      </c>
      <c r="AU276" s="911" t="s">
        <v>1325</v>
      </c>
      <c r="AV276" s="911" t="s">
        <v>1325</v>
      </c>
      <c r="AW276" s="911" t="s">
        <v>1325</v>
      </c>
      <c r="AX276" s="911" t="s">
        <v>1325</v>
      </c>
      <c r="AY276" s="911" t="s">
        <v>1325</v>
      </c>
      <c r="AZ276" s="911" t="s">
        <v>1325</v>
      </c>
      <c r="BA276" s="916"/>
      <c r="BB276" s="917"/>
      <c r="BC276" s="917"/>
      <c r="BD276" s="917"/>
      <c r="BE276" s="917">
        <v>0</v>
      </c>
      <c r="BF276" s="917">
        <v>0.45</v>
      </c>
      <c r="BG276" s="921">
        <v>0</v>
      </c>
      <c r="BH276" s="911" t="s">
        <v>1325</v>
      </c>
      <c r="BI276" s="911" t="s">
        <v>1325</v>
      </c>
      <c r="BJ276" s="911" t="s">
        <v>1325</v>
      </c>
      <c r="BK276" s="911" t="s">
        <v>1325</v>
      </c>
      <c r="BL276" s="911" t="s">
        <v>1325</v>
      </c>
      <c r="BM276" s="911">
        <v>14</v>
      </c>
      <c r="BN276" s="911" t="s">
        <v>1325</v>
      </c>
      <c r="BO276" s="926"/>
      <c r="BP276" s="926"/>
      <c r="BQ276" s="926"/>
      <c r="BR276" s="926"/>
      <c r="BS276" s="926">
        <v>0</v>
      </c>
      <c r="BT276" s="926">
        <v>3.3664532054576957</v>
      </c>
      <c r="BU276" s="926">
        <v>2.9764866616191887</v>
      </c>
      <c r="BV276" s="911" t="s">
        <v>1325</v>
      </c>
      <c r="BW276" s="911" t="s">
        <v>1325</v>
      </c>
      <c r="BX276" s="911" t="s">
        <v>1325</v>
      </c>
      <c r="BY276" s="911" t="s">
        <v>1325</v>
      </c>
      <c r="BZ276" s="911" t="s">
        <v>1325</v>
      </c>
      <c r="CA276" s="911" t="s">
        <v>1325</v>
      </c>
      <c r="CB276" s="911" t="s">
        <v>1325</v>
      </c>
      <c r="CC276" s="916"/>
      <c r="CD276" s="917"/>
      <c r="CE276" s="917"/>
      <c r="CF276" s="917"/>
      <c r="CG276" s="917">
        <v>0</v>
      </c>
      <c r="CH276" s="917">
        <v>1.75</v>
      </c>
      <c r="CI276" s="921">
        <v>0</v>
      </c>
      <c r="CJ276" s="911" t="s">
        <v>1325</v>
      </c>
      <c r="CK276" s="911" t="s">
        <v>1325</v>
      </c>
      <c r="CL276" s="911" t="s">
        <v>1325</v>
      </c>
      <c r="CM276" s="911" t="s">
        <v>1325</v>
      </c>
      <c r="CN276" s="911" t="s">
        <v>1325</v>
      </c>
      <c r="CO276" s="911">
        <v>31</v>
      </c>
      <c r="CP276" s="911" t="s">
        <v>1325</v>
      </c>
      <c r="CQ276" s="926"/>
      <c r="CR276" s="926"/>
      <c r="CS276" s="926"/>
      <c r="CT276" s="926"/>
      <c r="CU276" s="926">
        <v>0</v>
      </c>
      <c r="CV276" s="927">
        <v>7.4542892406563324</v>
      </c>
      <c r="CW276" s="926">
        <v>1.3442197826667306</v>
      </c>
      <c r="CX276" s="922" t="s">
        <v>878</v>
      </c>
      <c r="CY276" s="923" t="s">
        <v>1471</v>
      </c>
      <c r="CZ276" s="1011" t="s">
        <v>1471</v>
      </c>
      <c r="DA276" s="1011" t="s">
        <v>1471</v>
      </c>
      <c r="DB276" s="922" t="s">
        <v>878</v>
      </c>
      <c r="DC276" s="923" t="s">
        <v>1471</v>
      </c>
      <c r="DD276" s="1016" t="s">
        <v>1471</v>
      </c>
      <c r="DE276" s="1016" t="s">
        <v>1471</v>
      </c>
      <c r="DF276" s="922" t="s">
        <v>878</v>
      </c>
      <c r="DG276" s="923" t="s">
        <v>1471</v>
      </c>
      <c r="DH276" s="922" t="s">
        <v>878</v>
      </c>
      <c r="DI276" s="924" t="s">
        <v>1471</v>
      </c>
    </row>
    <row r="277" spans="1:113">
      <c r="A277" s="952" t="s">
        <v>1129</v>
      </c>
      <c r="B277" s="910" t="s">
        <v>697</v>
      </c>
      <c r="C277" s="910"/>
      <c r="D277" s="911" t="s">
        <v>1325</v>
      </c>
      <c r="E277" s="911" t="s">
        <v>1325</v>
      </c>
      <c r="F277" s="911" t="s">
        <v>1325</v>
      </c>
      <c r="G277" s="911" t="s">
        <v>1325</v>
      </c>
      <c r="H277" s="911" t="s">
        <v>1325</v>
      </c>
      <c r="I277" s="911">
        <v>20</v>
      </c>
      <c r="J277" s="911" t="s">
        <v>1325</v>
      </c>
      <c r="K277" s="926"/>
      <c r="L277" s="926"/>
      <c r="M277" s="926"/>
      <c r="N277" s="926"/>
      <c r="O277" s="912">
        <v>1.3671808508295875</v>
      </c>
      <c r="P277" s="927">
        <v>0.62345729402285688</v>
      </c>
      <c r="Q277" s="912">
        <v>1.1664500607861672</v>
      </c>
      <c r="R277" s="911" t="s">
        <v>1325</v>
      </c>
      <c r="S277" s="911" t="s">
        <v>1325</v>
      </c>
      <c r="T277" s="911" t="s">
        <v>1325</v>
      </c>
      <c r="U277" s="911" t="s">
        <v>1325</v>
      </c>
      <c r="V277" s="911" t="s">
        <v>1325</v>
      </c>
      <c r="W277" s="911" t="s">
        <v>1325</v>
      </c>
      <c r="X277" s="911" t="s">
        <v>1325</v>
      </c>
      <c r="Y277" s="916"/>
      <c r="Z277" s="917"/>
      <c r="AA277" s="917"/>
      <c r="AB277" s="917"/>
      <c r="AC277" s="917">
        <v>0</v>
      </c>
      <c r="AD277" s="917">
        <v>2.61</v>
      </c>
      <c r="AE277" s="918">
        <v>0</v>
      </c>
      <c r="AF277" s="911" t="s">
        <v>1325</v>
      </c>
      <c r="AG277" s="911" t="s">
        <v>1325</v>
      </c>
      <c r="AH277" s="911" t="s">
        <v>1325</v>
      </c>
      <c r="AI277" s="911" t="s">
        <v>1325</v>
      </c>
      <c r="AJ277" s="911" t="s">
        <v>1325</v>
      </c>
      <c r="AK277" s="911" t="s">
        <v>1325</v>
      </c>
      <c r="AL277" s="911" t="s">
        <v>1325</v>
      </c>
      <c r="AM277" s="916"/>
      <c r="AN277" s="917"/>
      <c r="AO277" s="917"/>
      <c r="AP277" s="917"/>
      <c r="AQ277" s="917">
        <v>0</v>
      </c>
      <c r="AR277" s="917">
        <v>1.66</v>
      </c>
      <c r="AS277" s="918">
        <v>0</v>
      </c>
      <c r="AT277" s="911" t="s">
        <v>1325</v>
      </c>
      <c r="AU277" s="911" t="s">
        <v>1325</v>
      </c>
      <c r="AV277" s="911" t="s">
        <v>1325</v>
      </c>
      <c r="AW277" s="911" t="s">
        <v>1325</v>
      </c>
      <c r="AX277" s="911" t="s">
        <v>1325</v>
      </c>
      <c r="AY277" s="911" t="s">
        <v>1325</v>
      </c>
      <c r="AZ277" s="911" t="s">
        <v>1325</v>
      </c>
      <c r="BA277" s="916"/>
      <c r="BB277" s="917"/>
      <c r="BC277" s="917"/>
      <c r="BD277" s="917"/>
      <c r="BE277" s="917">
        <v>8.52</v>
      </c>
      <c r="BF277" s="917">
        <v>0</v>
      </c>
      <c r="BG277" s="921">
        <v>0</v>
      </c>
      <c r="BH277" s="911" t="s">
        <v>1325</v>
      </c>
      <c r="BI277" s="911" t="s">
        <v>1325</v>
      </c>
      <c r="BJ277" s="911" t="s">
        <v>1325</v>
      </c>
      <c r="BK277" s="911" t="s">
        <v>1325</v>
      </c>
      <c r="BL277" s="911" t="s">
        <v>1325</v>
      </c>
      <c r="BM277" s="911" t="s">
        <v>1325</v>
      </c>
      <c r="BN277" s="911" t="s">
        <v>1325</v>
      </c>
      <c r="BO277" s="926"/>
      <c r="BP277" s="926"/>
      <c r="BQ277" s="926"/>
      <c r="BR277" s="926"/>
      <c r="BS277" s="926">
        <v>2.1593594148233697</v>
      </c>
      <c r="BT277" s="927">
        <v>1.2493868745687859</v>
      </c>
      <c r="BU277" s="926">
        <v>0</v>
      </c>
      <c r="BV277" s="911" t="s">
        <v>1325</v>
      </c>
      <c r="BW277" s="911" t="s">
        <v>1325</v>
      </c>
      <c r="BX277" s="911" t="s">
        <v>1325</v>
      </c>
      <c r="BY277" s="911" t="s">
        <v>1325</v>
      </c>
      <c r="BZ277" s="911" t="s">
        <v>1325</v>
      </c>
      <c r="CA277" s="911" t="s">
        <v>1325</v>
      </c>
      <c r="CB277" s="911" t="s">
        <v>1325</v>
      </c>
      <c r="CC277" s="916"/>
      <c r="CD277" s="917"/>
      <c r="CE277" s="917"/>
      <c r="CF277" s="917"/>
      <c r="CG277" s="917">
        <v>0</v>
      </c>
      <c r="CH277" s="917">
        <v>0</v>
      </c>
      <c r="CI277" s="921">
        <v>0</v>
      </c>
      <c r="CJ277" s="911" t="s">
        <v>1325</v>
      </c>
      <c r="CK277" s="911" t="s">
        <v>1325</v>
      </c>
      <c r="CL277" s="911" t="s">
        <v>1325</v>
      </c>
      <c r="CM277" s="911" t="s">
        <v>1325</v>
      </c>
      <c r="CN277" s="911" t="s">
        <v>1325</v>
      </c>
      <c r="CO277" s="911" t="s">
        <v>1325</v>
      </c>
      <c r="CP277" s="911" t="s">
        <v>1325</v>
      </c>
      <c r="CQ277" s="926"/>
      <c r="CR277" s="926"/>
      <c r="CS277" s="926"/>
      <c r="CT277" s="926"/>
      <c r="CU277" s="926">
        <v>1.3696828417215396</v>
      </c>
      <c r="CV277" s="927">
        <v>0.3852739880051525</v>
      </c>
      <c r="CW277" s="926">
        <v>0.96000352588125404</v>
      </c>
      <c r="CX277" s="922" t="s">
        <v>878</v>
      </c>
      <c r="CY277" s="923" t="s">
        <v>1471</v>
      </c>
      <c r="CZ277" s="1011" t="s">
        <v>1471</v>
      </c>
      <c r="DA277" s="1011" t="s">
        <v>1471</v>
      </c>
      <c r="DB277" s="922" t="s">
        <v>878</v>
      </c>
      <c r="DC277" s="923" t="s">
        <v>1471</v>
      </c>
      <c r="DD277" s="1016" t="s">
        <v>1471</v>
      </c>
      <c r="DE277" s="1016" t="s">
        <v>1471</v>
      </c>
      <c r="DF277" s="922" t="s">
        <v>878</v>
      </c>
      <c r="DG277" s="923" t="s">
        <v>1471</v>
      </c>
      <c r="DH277" s="922" t="s">
        <v>878</v>
      </c>
      <c r="DI277" s="924" t="s">
        <v>1471</v>
      </c>
    </row>
    <row r="278" spans="1:113">
      <c r="A278" s="952" t="s">
        <v>370</v>
      </c>
      <c r="B278" s="910" t="s">
        <v>598</v>
      </c>
      <c r="C278" s="910"/>
      <c r="D278" s="911" t="s">
        <v>1325</v>
      </c>
      <c r="E278" s="911" t="s">
        <v>1325</v>
      </c>
      <c r="F278" s="911" t="s">
        <v>1325</v>
      </c>
      <c r="G278" s="911" t="s">
        <v>1325</v>
      </c>
      <c r="H278" s="911" t="s">
        <v>1325</v>
      </c>
      <c r="I278" s="911">
        <v>11</v>
      </c>
      <c r="J278" s="911" t="s">
        <v>1325</v>
      </c>
      <c r="K278" s="926"/>
      <c r="L278" s="926"/>
      <c r="M278" s="926"/>
      <c r="N278" s="926"/>
      <c r="O278" s="912"/>
      <c r="P278" s="927">
        <v>1.1117163551120994</v>
      </c>
      <c r="Q278" s="912"/>
      <c r="R278" s="911" t="s">
        <v>1325</v>
      </c>
      <c r="S278" s="911" t="s">
        <v>1325</v>
      </c>
      <c r="T278" s="911" t="s">
        <v>1325</v>
      </c>
      <c r="U278" s="911" t="s">
        <v>1325</v>
      </c>
      <c r="V278" s="911" t="s">
        <v>1325</v>
      </c>
      <c r="W278" s="911" t="s">
        <v>1325</v>
      </c>
      <c r="X278" s="911" t="s">
        <v>1325</v>
      </c>
      <c r="Y278" s="916"/>
      <c r="Z278" s="917"/>
      <c r="AA278" s="917"/>
      <c r="AB278" s="917"/>
      <c r="AC278" s="917"/>
      <c r="AD278" s="917">
        <v>0</v>
      </c>
      <c r="AE278" s="918"/>
      <c r="AF278" s="911" t="s">
        <v>1325</v>
      </c>
      <c r="AG278" s="911" t="s">
        <v>1325</v>
      </c>
      <c r="AH278" s="911" t="s">
        <v>1325</v>
      </c>
      <c r="AI278" s="911" t="s">
        <v>1325</v>
      </c>
      <c r="AJ278" s="911" t="s">
        <v>1325</v>
      </c>
      <c r="AK278" s="911" t="s">
        <v>1325</v>
      </c>
      <c r="AL278" s="911" t="s">
        <v>1325</v>
      </c>
      <c r="AM278" s="916"/>
      <c r="AN278" s="917"/>
      <c r="AO278" s="917"/>
      <c r="AP278" s="917"/>
      <c r="AQ278" s="917"/>
      <c r="AR278" s="917">
        <v>2.25</v>
      </c>
      <c r="AS278" s="918"/>
      <c r="AT278" s="911" t="s">
        <v>1325</v>
      </c>
      <c r="AU278" s="911" t="s">
        <v>1325</v>
      </c>
      <c r="AV278" s="911" t="s">
        <v>1325</v>
      </c>
      <c r="AW278" s="911" t="s">
        <v>1325</v>
      </c>
      <c r="AX278" s="911" t="s">
        <v>1325</v>
      </c>
      <c r="AY278" s="911" t="s">
        <v>1325</v>
      </c>
      <c r="AZ278" s="911" t="s">
        <v>1325</v>
      </c>
      <c r="BA278" s="916"/>
      <c r="BB278" s="917"/>
      <c r="BC278" s="917"/>
      <c r="BD278" s="917"/>
      <c r="BE278" s="917"/>
      <c r="BF278" s="917">
        <v>0</v>
      </c>
      <c r="BG278" s="921"/>
      <c r="BH278" s="911" t="s">
        <v>1325</v>
      </c>
      <c r="BI278" s="911" t="s">
        <v>1325</v>
      </c>
      <c r="BJ278" s="911" t="s">
        <v>1325</v>
      </c>
      <c r="BK278" s="911" t="s">
        <v>1325</v>
      </c>
      <c r="BL278" s="911" t="s">
        <v>1325</v>
      </c>
      <c r="BM278" s="911" t="s">
        <v>1325</v>
      </c>
      <c r="BN278" s="911" t="s">
        <v>1325</v>
      </c>
      <c r="BO278" s="926"/>
      <c r="BP278" s="926"/>
      <c r="BQ278" s="926"/>
      <c r="BR278" s="926"/>
      <c r="BS278" s="926"/>
      <c r="BT278" s="927">
        <v>0.64844599095466826</v>
      </c>
      <c r="BU278" s="926"/>
      <c r="BV278" s="911" t="s">
        <v>1325</v>
      </c>
      <c r="BW278" s="911" t="s">
        <v>1325</v>
      </c>
      <c r="BX278" s="911" t="s">
        <v>1325</v>
      </c>
      <c r="BY278" s="911" t="s">
        <v>1325</v>
      </c>
      <c r="BZ278" s="911" t="s">
        <v>1325</v>
      </c>
      <c r="CA278" s="911" t="s">
        <v>1325</v>
      </c>
      <c r="CB278" s="911" t="s">
        <v>1325</v>
      </c>
      <c r="CC278" s="916"/>
      <c r="CD278" s="917"/>
      <c r="CE278" s="917"/>
      <c r="CF278" s="917"/>
      <c r="CG278" s="917"/>
      <c r="CH278" s="917">
        <v>0</v>
      </c>
      <c r="CI278" s="921"/>
      <c r="CJ278" s="911" t="s">
        <v>1325</v>
      </c>
      <c r="CK278" s="911" t="s">
        <v>1325</v>
      </c>
      <c r="CL278" s="911" t="s">
        <v>1325</v>
      </c>
      <c r="CM278" s="911" t="s">
        <v>1325</v>
      </c>
      <c r="CN278" s="911" t="s">
        <v>1325</v>
      </c>
      <c r="CO278" s="911" t="s">
        <v>1325</v>
      </c>
      <c r="CP278" s="911" t="s">
        <v>1325</v>
      </c>
      <c r="CQ278" s="926"/>
      <c r="CR278" s="926"/>
      <c r="CS278" s="926"/>
      <c r="CT278" s="926"/>
      <c r="CU278" s="926"/>
      <c r="CV278" s="927">
        <v>1.3449570360315592</v>
      </c>
      <c r="CW278" s="926"/>
      <c r="CX278" s="922" t="s">
        <v>878</v>
      </c>
      <c r="CY278" s="923" t="s">
        <v>1471</v>
      </c>
      <c r="CZ278" s="1011" t="s">
        <v>1471</v>
      </c>
      <c r="DA278" s="1011" t="s">
        <v>1471</v>
      </c>
      <c r="DB278" s="922" t="s">
        <v>878</v>
      </c>
      <c r="DC278" s="923" t="s">
        <v>1471</v>
      </c>
      <c r="DD278" s="1016" t="s">
        <v>1471</v>
      </c>
      <c r="DE278" s="1016" t="s">
        <v>1471</v>
      </c>
      <c r="DF278" s="922" t="s">
        <v>878</v>
      </c>
      <c r="DG278" s="923" t="s">
        <v>1471</v>
      </c>
      <c r="DH278" s="922" t="s">
        <v>878</v>
      </c>
      <c r="DI278" s="924" t="s">
        <v>1471</v>
      </c>
    </row>
    <row r="279" spans="1:113">
      <c r="A279" s="952" t="s">
        <v>21</v>
      </c>
      <c r="B279" s="910" t="s">
        <v>770</v>
      </c>
      <c r="C279" s="910"/>
      <c r="D279" s="911" t="s">
        <v>1325</v>
      </c>
      <c r="E279" s="911" t="s">
        <v>1325</v>
      </c>
      <c r="F279" s="911" t="s">
        <v>1325</v>
      </c>
      <c r="G279" s="911" t="s">
        <v>1325</v>
      </c>
      <c r="H279" s="911" t="s">
        <v>1325</v>
      </c>
      <c r="I279" s="911" t="s">
        <v>1325</v>
      </c>
      <c r="J279" s="911" t="s">
        <v>1325</v>
      </c>
      <c r="K279" s="926"/>
      <c r="L279" s="926"/>
      <c r="M279" s="926"/>
      <c r="N279" s="926"/>
      <c r="O279" s="912"/>
      <c r="P279" s="927">
        <v>1.3175897542069326</v>
      </c>
      <c r="Q279" s="912"/>
      <c r="R279" s="911" t="s">
        <v>1325</v>
      </c>
      <c r="S279" s="911" t="s">
        <v>1325</v>
      </c>
      <c r="T279" s="911" t="s">
        <v>1325</v>
      </c>
      <c r="U279" s="911" t="s">
        <v>1325</v>
      </c>
      <c r="V279" s="911" t="s">
        <v>1325</v>
      </c>
      <c r="W279" s="911" t="s">
        <v>1325</v>
      </c>
      <c r="X279" s="911" t="s">
        <v>1325</v>
      </c>
      <c r="Y279" s="916"/>
      <c r="Z279" s="917"/>
      <c r="AA279" s="917"/>
      <c r="AB279" s="917"/>
      <c r="AC279" s="917"/>
      <c r="AD279" s="917">
        <v>0</v>
      </c>
      <c r="AE279" s="918"/>
      <c r="AF279" s="911" t="s">
        <v>1325</v>
      </c>
      <c r="AG279" s="911" t="s">
        <v>1325</v>
      </c>
      <c r="AH279" s="911" t="s">
        <v>1325</v>
      </c>
      <c r="AI279" s="911" t="s">
        <v>1325</v>
      </c>
      <c r="AJ279" s="911" t="s">
        <v>1325</v>
      </c>
      <c r="AK279" s="911" t="s">
        <v>1325</v>
      </c>
      <c r="AL279" s="911" t="s">
        <v>1325</v>
      </c>
      <c r="AM279" s="916"/>
      <c r="AN279" s="917"/>
      <c r="AO279" s="917"/>
      <c r="AP279" s="917"/>
      <c r="AQ279" s="917"/>
      <c r="AR279" s="917">
        <v>2.4500000000000002</v>
      </c>
      <c r="AS279" s="918"/>
      <c r="AT279" s="911" t="s">
        <v>1325</v>
      </c>
      <c r="AU279" s="911" t="s">
        <v>1325</v>
      </c>
      <c r="AV279" s="911" t="s">
        <v>1325</v>
      </c>
      <c r="AW279" s="911" t="s">
        <v>1325</v>
      </c>
      <c r="AX279" s="911" t="s">
        <v>1325</v>
      </c>
      <c r="AY279" s="911" t="s">
        <v>1325</v>
      </c>
      <c r="AZ279" s="911" t="s">
        <v>1325</v>
      </c>
      <c r="BA279" s="916"/>
      <c r="BB279" s="917"/>
      <c r="BC279" s="917"/>
      <c r="BD279" s="917"/>
      <c r="BE279" s="917"/>
      <c r="BF279" s="917">
        <v>0</v>
      </c>
      <c r="BG279" s="921"/>
      <c r="BH279" s="911" t="s">
        <v>1325</v>
      </c>
      <c r="BI279" s="911" t="s">
        <v>1325</v>
      </c>
      <c r="BJ279" s="911" t="s">
        <v>1325</v>
      </c>
      <c r="BK279" s="911" t="s">
        <v>1325</v>
      </c>
      <c r="BL279" s="911" t="s">
        <v>1325</v>
      </c>
      <c r="BM279" s="911" t="s">
        <v>1325</v>
      </c>
      <c r="BN279" s="911" t="s">
        <v>1325</v>
      </c>
      <c r="BO279" s="926"/>
      <c r="BP279" s="926"/>
      <c r="BQ279" s="926"/>
      <c r="BR279" s="926"/>
      <c r="BS279" s="926"/>
      <c r="BT279" s="927">
        <v>0</v>
      </c>
      <c r="BU279" s="926"/>
      <c r="BV279" s="911" t="s">
        <v>1325</v>
      </c>
      <c r="BW279" s="911" t="s">
        <v>1325</v>
      </c>
      <c r="BX279" s="911" t="s">
        <v>1325</v>
      </c>
      <c r="BY279" s="911" t="s">
        <v>1325</v>
      </c>
      <c r="BZ279" s="911" t="s">
        <v>1325</v>
      </c>
      <c r="CA279" s="911" t="s">
        <v>1325</v>
      </c>
      <c r="CB279" s="911" t="s">
        <v>1325</v>
      </c>
      <c r="CC279" s="916"/>
      <c r="CD279" s="917"/>
      <c r="CE279" s="917"/>
      <c r="CF279" s="917"/>
      <c r="CG279" s="917"/>
      <c r="CH279" s="917">
        <v>0</v>
      </c>
      <c r="CI279" s="921"/>
      <c r="CJ279" s="911" t="s">
        <v>1325</v>
      </c>
      <c r="CK279" s="911" t="s">
        <v>1325</v>
      </c>
      <c r="CL279" s="911" t="s">
        <v>1325</v>
      </c>
      <c r="CM279" s="911" t="s">
        <v>1325</v>
      </c>
      <c r="CN279" s="911" t="s">
        <v>1325</v>
      </c>
      <c r="CO279" s="911" t="s">
        <v>1325</v>
      </c>
      <c r="CP279" s="911" t="s">
        <v>1325</v>
      </c>
      <c r="CQ279" s="926"/>
      <c r="CR279" s="926"/>
      <c r="CS279" s="926"/>
      <c r="CT279" s="926"/>
      <c r="CU279" s="926"/>
      <c r="CV279" s="927">
        <v>2.1917818364958745</v>
      </c>
      <c r="CW279" s="926"/>
      <c r="CX279" s="922" t="s">
        <v>878</v>
      </c>
      <c r="CY279" s="923" t="s">
        <v>1471</v>
      </c>
      <c r="CZ279" s="1011" t="s">
        <v>1471</v>
      </c>
      <c r="DA279" s="1011" t="s">
        <v>1471</v>
      </c>
      <c r="DB279" s="922" t="s">
        <v>878</v>
      </c>
      <c r="DC279" s="923" t="s">
        <v>1471</v>
      </c>
      <c r="DD279" s="1016" t="s">
        <v>1471</v>
      </c>
      <c r="DE279" s="1016" t="s">
        <v>1471</v>
      </c>
      <c r="DF279" s="922" t="s">
        <v>878</v>
      </c>
      <c r="DG279" s="923" t="s">
        <v>1471</v>
      </c>
      <c r="DH279" s="922" t="s">
        <v>878</v>
      </c>
      <c r="DI279" s="924" t="s">
        <v>1471</v>
      </c>
    </row>
    <row r="280" spans="1:113">
      <c r="A280" s="952" t="s">
        <v>93</v>
      </c>
      <c r="B280" s="910" t="s">
        <v>562</v>
      </c>
      <c r="C280" s="910"/>
      <c r="D280" s="911" t="s">
        <v>1325</v>
      </c>
      <c r="E280" s="911" t="s">
        <v>1325</v>
      </c>
      <c r="F280" s="911" t="s">
        <v>1325</v>
      </c>
      <c r="G280" s="911" t="s">
        <v>1325</v>
      </c>
      <c r="H280" s="911" t="s">
        <v>1325</v>
      </c>
      <c r="I280" s="911">
        <v>17</v>
      </c>
      <c r="J280" s="911" t="s">
        <v>1325</v>
      </c>
      <c r="K280" s="926"/>
      <c r="L280" s="926"/>
      <c r="M280" s="926"/>
      <c r="N280" s="926"/>
      <c r="O280" s="912"/>
      <c r="P280" s="927">
        <v>1.3832701335859747</v>
      </c>
      <c r="Q280" s="912"/>
      <c r="R280" s="911" t="s">
        <v>1325</v>
      </c>
      <c r="S280" s="911" t="s">
        <v>1325</v>
      </c>
      <c r="T280" s="911" t="s">
        <v>1325</v>
      </c>
      <c r="U280" s="911" t="s">
        <v>1325</v>
      </c>
      <c r="V280" s="911" t="s">
        <v>1325</v>
      </c>
      <c r="W280" s="911" t="s">
        <v>1325</v>
      </c>
      <c r="X280" s="911" t="s">
        <v>1325</v>
      </c>
      <c r="Y280" s="916"/>
      <c r="Z280" s="917"/>
      <c r="AA280" s="917"/>
      <c r="AB280" s="917"/>
      <c r="AC280" s="917"/>
      <c r="AD280" s="917">
        <v>1.77</v>
      </c>
      <c r="AE280" s="918"/>
      <c r="AF280" s="911" t="s">
        <v>1325</v>
      </c>
      <c r="AG280" s="911" t="s">
        <v>1325</v>
      </c>
      <c r="AH280" s="911" t="s">
        <v>1325</v>
      </c>
      <c r="AI280" s="911" t="s">
        <v>1325</v>
      </c>
      <c r="AJ280" s="911" t="s">
        <v>1325</v>
      </c>
      <c r="AK280" s="911" t="s">
        <v>1325</v>
      </c>
      <c r="AL280" s="911" t="s">
        <v>1325</v>
      </c>
      <c r="AM280" s="916"/>
      <c r="AN280" s="917"/>
      <c r="AO280" s="917"/>
      <c r="AP280" s="917"/>
      <c r="AQ280" s="917"/>
      <c r="AR280" s="917">
        <v>0.3</v>
      </c>
      <c r="AS280" s="918"/>
      <c r="AT280" s="911" t="s">
        <v>1325</v>
      </c>
      <c r="AU280" s="911" t="s">
        <v>1325</v>
      </c>
      <c r="AV280" s="911" t="s">
        <v>1325</v>
      </c>
      <c r="AW280" s="911" t="s">
        <v>1325</v>
      </c>
      <c r="AX280" s="911" t="s">
        <v>1325</v>
      </c>
      <c r="AY280" s="911" t="s">
        <v>1325</v>
      </c>
      <c r="AZ280" s="911" t="s">
        <v>1325</v>
      </c>
      <c r="BA280" s="916"/>
      <c r="BB280" s="917"/>
      <c r="BC280" s="917"/>
      <c r="BD280" s="917"/>
      <c r="BE280" s="917"/>
      <c r="BF280" s="917">
        <v>0</v>
      </c>
      <c r="BG280" s="921"/>
      <c r="BH280" s="911" t="s">
        <v>1325</v>
      </c>
      <c r="BI280" s="911" t="s">
        <v>1325</v>
      </c>
      <c r="BJ280" s="911" t="s">
        <v>1325</v>
      </c>
      <c r="BK280" s="911" t="s">
        <v>1325</v>
      </c>
      <c r="BL280" s="911" t="s">
        <v>1325</v>
      </c>
      <c r="BM280" s="911" t="s">
        <v>1325</v>
      </c>
      <c r="BN280" s="911" t="s">
        <v>1325</v>
      </c>
      <c r="BO280" s="926"/>
      <c r="BP280" s="926"/>
      <c r="BQ280" s="926"/>
      <c r="BR280" s="926"/>
      <c r="BS280" s="926"/>
      <c r="BT280" s="927">
        <v>1.0903805198218626</v>
      </c>
      <c r="BU280" s="926"/>
      <c r="BV280" s="911" t="s">
        <v>1325</v>
      </c>
      <c r="BW280" s="911" t="s">
        <v>1325</v>
      </c>
      <c r="BX280" s="911" t="s">
        <v>1325</v>
      </c>
      <c r="BY280" s="911" t="s">
        <v>1325</v>
      </c>
      <c r="BZ280" s="911" t="s">
        <v>1325</v>
      </c>
      <c r="CA280" s="911" t="s">
        <v>1325</v>
      </c>
      <c r="CB280" s="911" t="s">
        <v>1325</v>
      </c>
      <c r="CC280" s="916"/>
      <c r="CD280" s="917"/>
      <c r="CE280" s="917"/>
      <c r="CF280" s="917"/>
      <c r="CG280" s="917"/>
      <c r="CH280" s="917">
        <v>1.27</v>
      </c>
      <c r="CI280" s="921"/>
      <c r="CJ280" s="911" t="s">
        <v>1325</v>
      </c>
      <c r="CK280" s="911" t="s">
        <v>1325</v>
      </c>
      <c r="CL280" s="911" t="s">
        <v>1325</v>
      </c>
      <c r="CM280" s="911" t="s">
        <v>1325</v>
      </c>
      <c r="CN280" s="911" t="s">
        <v>1325</v>
      </c>
      <c r="CO280" s="911" t="s">
        <v>1325</v>
      </c>
      <c r="CP280" s="911" t="s">
        <v>1325</v>
      </c>
      <c r="CQ280" s="926"/>
      <c r="CR280" s="926"/>
      <c r="CS280" s="926"/>
      <c r="CT280" s="926"/>
      <c r="CU280" s="926"/>
      <c r="CV280" s="927">
        <v>1.4306976851621191</v>
      </c>
      <c r="CW280" s="926"/>
      <c r="CX280" s="922" t="s">
        <v>878</v>
      </c>
      <c r="CY280" s="923" t="s">
        <v>1471</v>
      </c>
      <c r="CZ280" s="1011" t="s">
        <v>1471</v>
      </c>
      <c r="DA280" s="1011" t="s">
        <v>1471</v>
      </c>
      <c r="DB280" s="922" t="s">
        <v>878</v>
      </c>
      <c r="DC280" s="923" t="s">
        <v>1471</v>
      </c>
      <c r="DD280" s="1016" t="s">
        <v>1471</v>
      </c>
      <c r="DE280" s="1016" t="s">
        <v>1471</v>
      </c>
      <c r="DF280" s="922" t="s">
        <v>878</v>
      </c>
      <c r="DG280" s="923" t="s">
        <v>1471</v>
      </c>
      <c r="DH280" s="922" t="s">
        <v>878</v>
      </c>
      <c r="DI280" s="924" t="s">
        <v>1471</v>
      </c>
    </row>
    <row r="281" spans="1:113">
      <c r="A281" s="952" t="s">
        <v>351</v>
      </c>
      <c r="B281" s="910" t="s">
        <v>586</v>
      </c>
      <c r="C281" s="910"/>
      <c r="D281" s="911" t="s">
        <v>1325</v>
      </c>
      <c r="E281" s="911" t="s">
        <v>1325</v>
      </c>
      <c r="F281" s="911" t="s">
        <v>1325</v>
      </c>
      <c r="G281" s="911" t="s">
        <v>1325</v>
      </c>
      <c r="H281" s="911" t="s">
        <v>1325</v>
      </c>
      <c r="I281" s="911" t="s">
        <v>1325</v>
      </c>
      <c r="J281" s="911" t="s">
        <v>1325</v>
      </c>
      <c r="K281" s="926"/>
      <c r="L281" s="926"/>
      <c r="M281" s="926"/>
      <c r="N281" s="926"/>
      <c r="O281" s="912"/>
      <c r="P281" s="927">
        <v>9.8819231565519958E-2</v>
      </c>
      <c r="Q281" s="912"/>
      <c r="R281" s="911" t="s">
        <v>1325</v>
      </c>
      <c r="S281" s="911" t="s">
        <v>1325</v>
      </c>
      <c r="T281" s="911" t="s">
        <v>1325</v>
      </c>
      <c r="U281" s="911" t="s">
        <v>1325</v>
      </c>
      <c r="V281" s="911" t="s">
        <v>1325</v>
      </c>
      <c r="W281" s="911" t="s">
        <v>1325</v>
      </c>
      <c r="X281" s="911" t="s">
        <v>1325</v>
      </c>
      <c r="Y281" s="916"/>
      <c r="Z281" s="917"/>
      <c r="AA281" s="917"/>
      <c r="AB281" s="917"/>
      <c r="AC281" s="917"/>
      <c r="AD281" s="917">
        <v>0</v>
      </c>
      <c r="AE281" s="918"/>
      <c r="AF281" s="911" t="s">
        <v>1325</v>
      </c>
      <c r="AG281" s="911" t="s">
        <v>1325</v>
      </c>
      <c r="AH281" s="911" t="s">
        <v>1325</v>
      </c>
      <c r="AI281" s="911" t="s">
        <v>1325</v>
      </c>
      <c r="AJ281" s="911" t="s">
        <v>1325</v>
      </c>
      <c r="AK281" s="911" t="s">
        <v>1325</v>
      </c>
      <c r="AL281" s="911" t="s">
        <v>1325</v>
      </c>
      <c r="AM281" s="916"/>
      <c r="AN281" s="917"/>
      <c r="AO281" s="917"/>
      <c r="AP281" s="917"/>
      <c r="AQ281" s="917"/>
      <c r="AR281" s="917">
        <v>0</v>
      </c>
      <c r="AS281" s="918"/>
      <c r="AT281" s="911" t="s">
        <v>1325</v>
      </c>
      <c r="AU281" s="911" t="s">
        <v>1325</v>
      </c>
      <c r="AV281" s="911" t="s">
        <v>1325</v>
      </c>
      <c r="AW281" s="911" t="s">
        <v>1325</v>
      </c>
      <c r="AX281" s="911" t="s">
        <v>1325</v>
      </c>
      <c r="AY281" s="911" t="s">
        <v>1325</v>
      </c>
      <c r="AZ281" s="911" t="s">
        <v>1325</v>
      </c>
      <c r="BA281" s="916"/>
      <c r="BB281" s="917"/>
      <c r="BC281" s="917"/>
      <c r="BD281" s="917"/>
      <c r="BE281" s="917"/>
      <c r="BF281" s="917">
        <v>0</v>
      </c>
      <c r="BG281" s="921"/>
      <c r="BH281" s="911" t="s">
        <v>1325</v>
      </c>
      <c r="BI281" s="911" t="s">
        <v>1325</v>
      </c>
      <c r="BJ281" s="911" t="s">
        <v>1325</v>
      </c>
      <c r="BK281" s="911" t="s">
        <v>1325</v>
      </c>
      <c r="BL281" s="911" t="s">
        <v>1325</v>
      </c>
      <c r="BM281" s="911" t="s">
        <v>1325</v>
      </c>
      <c r="BN281" s="911" t="s">
        <v>1325</v>
      </c>
      <c r="BO281" s="926"/>
      <c r="BP281" s="926"/>
      <c r="BQ281" s="926"/>
      <c r="BR281" s="926"/>
      <c r="BS281" s="926"/>
      <c r="BT281" s="927">
        <v>0</v>
      </c>
      <c r="BU281" s="926"/>
      <c r="BV281" s="911" t="s">
        <v>1325</v>
      </c>
      <c r="BW281" s="911" t="s">
        <v>1325</v>
      </c>
      <c r="BX281" s="911" t="s">
        <v>1325</v>
      </c>
      <c r="BY281" s="911" t="s">
        <v>1325</v>
      </c>
      <c r="BZ281" s="911" t="s">
        <v>1325</v>
      </c>
      <c r="CA281" s="911" t="s">
        <v>1325</v>
      </c>
      <c r="CB281" s="911" t="s">
        <v>1325</v>
      </c>
      <c r="CC281" s="916"/>
      <c r="CD281" s="917"/>
      <c r="CE281" s="917"/>
      <c r="CF281" s="917"/>
      <c r="CG281" s="917"/>
      <c r="CH281" s="917">
        <v>0</v>
      </c>
      <c r="CI281" s="921"/>
      <c r="CJ281" s="911" t="s">
        <v>1325</v>
      </c>
      <c r="CK281" s="911" t="s">
        <v>1325</v>
      </c>
      <c r="CL281" s="911" t="s">
        <v>1325</v>
      </c>
      <c r="CM281" s="911" t="s">
        <v>1325</v>
      </c>
      <c r="CN281" s="911" t="s">
        <v>1325</v>
      </c>
      <c r="CO281" s="911" t="s">
        <v>1325</v>
      </c>
      <c r="CP281" s="911" t="s">
        <v>1325</v>
      </c>
      <c r="CQ281" s="926"/>
      <c r="CR281" s="926"/>
      <c r="CS281" s="926"/>
      <c r="CT281" s="926"/>
      <c r="CU281" s="926"/>
      <c r="CV281" s="927">
        <v>0.21917818364958747</v>
      </c>
      <c r="CW281" s="926"/>
      <c r="CX281" s="922" t="s">
        <v>878</v>
      </c>
      <c r="CY281" s="923" t="s">
        <v>1471</v>
      </c>
      <c r="CZ281" s="1011" t="s">
        <v>1471</v>
      </c>
      <c r="DA281" s="1011" t="s">
        <v>1471</v>
      </c>
      <c r="DB281" s="922" t="s">
        <v>878</v>
      </c>
      <c r="DC281" s="923" t="s">
        <v>1471</v>
      </c>
      <c r="DD281" s="1016" t="s">
        <v>1471</v>
      </c>
      <c r="DE281" s="1016" t="s">
        <v>1471</v>
      </c>
      <c r="DF281" s="922" t="s">
        <v>878</v>
      </c>
      <c r="DG281" s="923" t="s">
        <v>1471</v>
      </c>
      <c r="DH281" s="922" t="s">
        <v>878</v>
      </c>
      <c r="DI281" s="924" t="s">
        <v>1471</v>
      </c>
    </row>
    <row r="282" spans="1:113">
      <c r="A282" s="952" t="s">
        <v>218</v>
      </c>
      <c r="B282" s="910" t="s">
        <v>746</v>
      </c>
      <c r="C282" s="910"/>
      <c r="D282" s="911" t="s">
        <v>1325</v>
      </c>
      <c r="E282" s="911" t="s">
        <v>1325</v>
      </c>
      <c r="F282" s="911" t="s">
        <v>1325</v>
      </c>
      <c r="G282" s="911" t="s">
        <v>1325</v>
      </c>
      <c r="H282" s="911" t="s">
        <v>1325</v>
      </c>
      <c r="I282" s="911">
        <v>18</v>
      </c>
      <c r="J282" s="911" t="s">
        <v>1325</v>
      </c>
      <c r="K282" s="926"/>
      <c r="L282" s="926"/>
      <c r="M282" s="926"/>
      <c r="N282" s="926"/>
      <c r="O282" s="912"/>
      <c r="P282" s="927">
        <v>0.86345395793767354</v>
      </c>
      <c r="Q282" s="912"/>
      <c r="R282" s="911" t="s">
        <v>1325</v>
      </c>
      <c r="S282" s="911" t="s">
        <v>1325</v>
      </c>
      <c r="T282" s="911" t="s">
        <v>1325</v>
      </c>
      <c r="U282" s="911" t="s">
        <v>1325</v>
      </c>
      <c r="V282" s="911" t="s">
        <v>1325</v>
      </c>
      <c r="W282" s="911" t="s">
        <v>1325</v>
      </c>
      <c r="X282" s="911" t="s">
        <v>1325</v>
      </c>
      <c r="Y282" s="916"/>
      <c r="Z282" s="917"/>
      <c r="AA282" s="917"/>
      <c r="AB282" s="917"/>
      <c r="AC282" s="917"/>
      <c r="AD282" s="917">
        <v>0.8</v>
      </c>
      <c r="AE282" s="918"/>
      <c r="AF282" s="911" t="s">
        <v>1325</v>
      </c>
      <c r="AG282" s="911" t="s">
        <v>1325</v>
      </c>
      <c r="AH282" s="911" t="s">
        <v>1325</v>
      </c>
      <c r="AI282" s="911" t="s">
        <v>1325</v>
      </c>
      <c r="AJ282" s="911" t="s">
        <v>1325</v>
      </c>
      <c r="AK282" s="911" t="s">
        <v>1325</v>
      </c>
      <c r="AL282" s="911" t="s">
        <v>1325</v>
      </c>
      <c r="AM282" s="916"/>
      <c r="AN282" s="917"/>
      <c r="AO282" s="917"/>
      <c r="AP282" s="917"/>
      <c r="AQ282" s="917"/>
      <c r="AR282" s="917">
        <v>0.2</v>
      </c>
      <c r="AS282" s="918"/>
      <c r="AT282" s="911" t="s">
        <v>1325</v>
      </c>
      <c r="AU282" s="911" t="s">
        <v>1325</v>
      </c>
      <c r="AV282" s="911" t="s">
        <v>1325</v>
      </c>
      <c r="AW282" s="911" t="s">
        <v>1325</v>
      </c>
      <c r="AX282" s="911" t="s">
        <v>1325</v>
      </c>
      <c r="AY282" s="911" t="s">
        <v>1325</v>
      </c>
      <c r="AZ282" s="911" t="s">
        <v>1325</v>
      </c>
      <c r="BA282" s="916"/>
      <c r="BB282" s="917"/>
      <c r="BC282" s="917"/>
      <c r="BD282" s="917"/>
      <c r="BE282" s="917"/>
      <c r="BF282" s="917">
        <v>0</v>
      </c>
      <c r="BG282" s="921"/>
      <c r="BH282" s="911" t="s">
        <v>1325</v>
      </c>
      <c r="BI282" s="911" t="s">
        <v>1325</v>
      </c>
      <c r="BJ282" s="911" t="s">
        <v>1325</v>
      </c>
      <c r="BK282" s="911" t="s">
        <v>1325</v>
      </c>
      <c r="BL282" s="911" t="s">
        <v>1325</v>
      </c>
      <c r="BM282" s="911" t="s">
        <v>1325</v>
      </c>
      <c r="BN282" s="911" t="s">
        <v>1325</v>
      </c>
      <c r="BO282" s="926"/>
      <c r="BP282" s="926"/>
      <c r="BQ282" s="926"/>
      <c r="BR282" s="926"/>
      <c r="BS282" s="926"/>
      <c r="BT282" s="927">
        <v>0.98384908972432417</v>
      </c>
      <c r="BU282" s="926"/>
      <c r="BV282" s="911" t="s">
        <v>1325</v>
      </c>
      <c r="BW282" s="911" t="s">
        <v>1325</v>
      </c>
      <c r="BX282" s="911" t="s">
        <v>1325</v>
      </c>
      <c r="BY282" s="911" t="s">
        <v>1325</v>
      </c>
      <c r="BZ282" s="911" t="s">
        <v>1325</v>
      </c>
      <c r="CA282" s="911" t="s">
        <v>1325</v>
      </c>
      <c r="CB282" s="911" t="s">
        <v>1325</v>
      </c>
      <c r="CC282" s="916"/>
      <c r="CD282" s="917"/>
      <c r="CE282" s="917"/>
      <c r="CF282" s="917"/>
      <c r="CG282" s="917"/>
      <c r="CH282" s="917">
        <v>1.1499999999999999</v>
      </c>
      <c r="CI282" s="921"/>
      <c r="CJ282" s="911" t="s">
        <v>1325</v>
      </c>
      <c r="CK282" s="911" t="s">
        <v>1325</v>
      </c>
      <c r="CL282" s="911" t="s">
        <v>1325</v>
      </c>
      <c r="CM282" s="911" t="s">
        <v>1325</v>
      </c>
      <c r="CN282" s="911" t="s">
        <v>1325</v>
      </c>
      <c r="CO282" s="911" t="s">
        <v>1325</v>
      </c>
      <c r="CP282" s="911" t="s">
        <v>1325</v>
      </c>
      <c r="CQ282" s="926"/>
      <c r="CR282" s="926"/>
      <c r="CS282" s="926"/>
      <c r="CT282" s="926"/>
      <c r="CU282" s="926"/>
      <c r="CV282" s="927">
        <v>0.822010398854222</v>
      </c>
      <c r="CW282" s="926"/>
      <c r="CX282" s="922" t="s">
        <v>878</v>
      </c>
      <c r="CY282" s="923" t="s">
        <v>1471</v>
      </c>
      <c r="CZ282" s="1011" t="s">
        <v>1471</v>
      </c>
      <c r="DA282" s="1011" t="s">
        <v>1471</v>
      </c>
      <c r="DB282" s="922" t="s">
        <v>878</v>
      </c>
      <c r="DC282" s="923" t="s">
        <v>1471</v>
      </c>
      <c r="DD282" s="1016" t="s">
        <v>1471</v>
      </c>
      <c r="DE282" s="1016" t="s">
        <v>1471</v>
      </c>
      <c r="DF282" s="922" t="s">
        <v>878</v>
      </c>
      <c r="DG282" s="923" t="s">
        <v>1471</v>
      </c>
      <c r="DH282" s="922" t="s">
        <v>878</v>
      </c>
      <c r="DI282" s="924" t="s">
        <v>1471</v>
      </c>
    </row>
    <row r="283" spans="1:113">
      <c r="A283" s="952" t="s">
        <v>480</v>
      </c>
      <c r="B283" s="910" t="s">
        <v>764</v>
      </c>
      <c r="C283" s="910"/>
      <c r="D283" s="911" t="s">
        <v>1325</v>
      </c>
      <c r="E283" s="911" t="s">
        <v>1325</v>
      </c>
      <c r="F283" s="911" t="s">
        <v>1325</v>
      </c>
      <c r="G283" s="911" t="s">
        <v>1325</v>
      </c>
      <c r="H283" s="911" t="s">
        <v>1325</v>
      </c>
      <c r="I283" s="911">
        <v>15</v>
      </c>
      <c r="J283" s="911" t="s">
        <v>1325</v>
      </c>
      <c r="K283" s="926"/>
      <c r="L283" s="926"/>
      <c r="M283" s="926"/>
      <c r="N283" s="926"/>
      <c r="O283" s="912"/>
      <c r="P283" s="927">
        <v>0.53284052865041909</v>
      </c>
      <c r="Q283" s="912"/>
      <c r="R283" s="911" t="s">
        <v>1325</v>
      </c>
      <c r="S283" s="911" t="s">
        <v>1325</v>
      </c>
      <c r="T283" s="911" t="s">
        <v>1325</v>
      </c>
      <c r="U283" s="911" t="s">
        <v>1325</v>
      </c>
      <c r="V283" s="911" t="s">
        <v>1325</v>
      </c>
      <c r="W283" s="911" t="s">
        <v>1325</v>
      </c>
      <c r="X283" s="911" t="s">
        <v>1325</v>
      </c>
      <c r="Y283" s="916"/>
      <c r="Z283" s="917"/>
      <c r="AA283" s="917"/>
      <c r="AB283" s="917"/>
      <c r="AC283" s="917"/>
      <c r="AD283" s="917">
        <v>0</v>
      </c>
      <c r="AE283" s="918"/>
      <c r="AF283" s="911" t="s">
        <v>1325</v>
      </c>
      <c r="AG283" s="911" t="s">
        <v>1325</v>
      </c>
      <c r="AH283" s="911" t="s">
        <v>1325</v>
      </c>
      <c r="AI283" s="911" t="s">
        <v>1325</v>
      </c>
      <c r="AJ283" s="911" t="s">
        <v>1325</v>
      </c>
      <c r="AK283" s="911" t="s">
        <v>1325</v>
      </c>
      <c r="AL283" s="911" t="s">
        <v>1325</v>
      </c>
      <c r="AM283" s="916"/>
      <c r="AN283" s="917"/>
      <c r="AO283" s="917"/>
      <c r="AP283" s="917"/>
      <c r="AQ283" s="917"/>
      <c r="AR283" s="917">
        <v>0.99</v>
      </c>
      <c r="AS283" s="918"/>
      <c r="AT283" s="911" t="s">
        <v>1325</v>
      </c>
      <c r="AU283" s="911" t="s">
        <v>1325</v>
      </c>
      <c r="AV283" s="911" t="s">
        <v>1325</v>
      </c>
      <c r="AW283" s="911" t="s">
        <v>1325</v>
      </c>
      <c r="AX283" s="911" t="s">
        <v>1325</v>
      </c>
      <c r="AY283" s="911" t="s">
        <v>1325</v>
      </c>
      <c r="AZ283" s="911" t="s">
        <v>1325</v>
      </c>
      <c r="BA283" s="916"/>
      <c r="BB283" s="917"/>
      <c r="BC283" s="917"/>
      <c r="BD283" s="917"/>
      <c r="BE283" s="917"/>
      <c r="BF283" s="917">
        <v>1.93</v>
      </c>
      <c r="BG283" s="921"/>
      <c r="BH283" s="911" t="s">
        <v>1325</v>
      </c>
      <c r="BI283" s="911" t="s">
        <v>1325</v>
      </c>
      <c r="BJ283" s="911" t="s">
        <v>1325</v>
      </c>
      <c r="BK283" s="911" t="s">
        <v>1325</v>
      </c>
      <c r="BL283" s="911" t="s">
        <v>1325</v>
      </c>
      <c r="BM283" s="911" t="s">
        <v>1325</v>
      </c>
      <c r="BN283" s="911" t="s">
        <v>1325</v>
      </c>
      <c r="BO283" s="926"/>
      <c r="BP283" s="926"/>
      <c r="BQ283" s="926"/>
      <c r="BR283" s="926"/>
      <c r="BS283" s="926"/>
      <c r="BT283" s="927">
        <v>0.358470700252217</v>
      </c>
      <c r="BU283" s="926"/>
      <c r="BV283" s="911" t="s">
        <v>1325</v>
      </c>
      <c r="BW283" s="911" t="s">
        <v>1325</v>
      </c>
      <c r="BX283" s="911" t="s">
        <v>1325</v>
      </c>
      <c r="BY283" s="911" t="s">
        <v>1325</v>
      </c>
      <c r="BZ283" s="911" t="s">
        <v>1325</v>
      </c>
      <c r="CA283" s="911" t="s">
        <v>1325</v>
      </c>
      <c r="CB283" s="911" t="s">
        <v>1325</v>
      </c>
      <c r="CC283" s="916"/>
      <c r="CD283" s="917"/>
      <c r="CE283" s="917"/>
      <c r="CF283" s="917"/>
      <c r="CG283" s="917"/>
      <c r="CH283" s="917">
        <v>1.5</v>
      </c>
      <c r="CI283" s="921"/>
      <c r="CJ283" s="911" t="s">
        <v>1325</v>
      </c>
      <c r="CK283" s="911" t="s">
        <v>1325</v>
      </c>
      <c r="CL283" s="911" t="s">
        <v>1325</v>
      </c>
      <c r="CM283" s="911" t="s">
        <v>1325</v>
      </c>
      <c r="CN283" s="911" t="s">
        <v>1325</v>
      </c>
      <c r="CO283" s="911" t="s">
        <v>1325</v>
      </c>
      <c r="CP283" s="911" t="s">
        <v>1325</v>
      </c>
      <c r="CQ283" s="926"/>
      <c r="CR283" s="926"/>
      <c r="CS283" s="926"/>
      <c r="CT283" s="926"/>
      <c r="CU283" s="926"/>
      <c r="CV283" s="927">
        <v>1.1865285129902479</v>
      </c>
      <c r="CW283" s="926"/>
      <c r="CX283" s="922" t="s">
        <v>878</v>
      </c>
      <c r="CY283" s="923" t="s">
        <v>1471</v>
      </c>
      <c r="CZ283" s="1011" t="s">
        <v>1471</v>
      </c>
      <c r="DA283" s="1011" t="s">
        <v>1471</v>
      </c>
      <c r="DB283" s="922" t="s">
        <v>878</v>
      </c>
      <c r="DC283" s="923" t="s">
        <v>1471</v>
      </c>
      <c r="DD283" s="1016" t="s">
        <v>1471</v>
      </c>
      <c r="DE283" s="1016" t="s">
        <v>1471</v>
      </c>
      <c r="DF283" s="922" t="s">
        <v>878</v>
      </c>
      <c r="DG283" s="923" t="s">
        <v>1471</v>
      </c>
      <c r="DH283" s="922" t="s">
        <v>878</v>
      </c>
      <c r="DI283" s="924" t="s">
        <v>1471</v>
      </c>
    </row>
    <row r="284" spans="1:113">
      <c r="A284" s="952" t="s">
        <v>278</v>
      </c>
      <c r="B284" s="910" t="s">
        <v>681</v>
      </c>
      <c r="C284" s="910"/>
      <c r="D284" s="911" t="s">
        <v>1325</v>
      </c>
      <c r="E284" s="911" t="s">
        <v>1325</v>
      </c>
      <c r="F284" s="911" t="s">
        <v>1325</v>
      </c>
      <c r="G284" s="911" t="s">
        <v>1325</v>
      </c>
      <c r="H284" s="911" t="s">
        <v>1325</v>
      </c>
      <c r="I284" s="911">
        <v>11</v>
      </c>
      <c r="J284" s="911" t="s">
        <v>1325</v>
      </c>
      <c r="K284" s="926"/>
      <c r="L284" s="926"/>
      <c r="M284" s="926"/>
      <c r="N284" s="926"/>
      <c r="O284" s="912"/>
      <c r="P284" s="927">
        <v>0.95912783578298788</v>
      </c>
      <c r="Q284" s="912"/>
      <c r="R284" s="911" t="s">
        <v>1325</v>
      </c>
      <c r="S284" s="911" t="s">
        <v>1325</v>
      </c>
      <c r="T284" s="911" t="s">
        <v>1325</v>
      </c>
      <c r="U284" s="911" t="s">
        <v>1325</v>
      </c>
      <c r="V284" s="911" t="s">
        <v>1325</v>
      </c>
      <c r="W284" s="911" t="s">
        <v>1325</v>
      </c>
      <c r="X284" s="911" t="s">
        <v>1325</v>
      </c>
      <c r="Y284" s="916"/>
      <c r="Z284" s="917"/>
      <c r="AA284" s="917"/>
      <c r="AB284" s="917"/>
      <c r="AC284" s="917"/>
      <c r="AD284" s="917">
        <v>0</v>
      </c>
      <c r="AE284" s="918"/>
      <c r="AF284" s="911" t="s">
        <v>1325</v>
      </c>
      <c r="AG284" s="911" t="s">
        <v>1325</v>
      </c>
      <c r="AH284" s="911" t="s">
        <v>1325</v>
      </c>
      <c r="AI284" s="911" t="s">
        <v>1325</v>
      </c>
      <c r="AJ284" s="911" t="s">
        <v>1325</v>
      </c>
      <c r="AK284" s="911" t="s">
        <v>1325</v>
      </c>
      <c r="AL284" s="911" t="s">
        <v>1325</v>
      </c>
      <c r="AM284" s="916"/>
      <c r="AN284" s="917"/>
      <c r="AO284" s="917"/>
      <c r="AP284" s="917"/>
      <c r="AQ284" s="917"/>
      <c r="AR284" s="917">
        <v>1.94</v>
      </c>
      <c r="AS284" s="918"/>
      <c r="AT284" s="911" t="s">
        <v>1325</v>
      </c>
      <c r="AU284" s="911" t="s">
        <v>1325</v>
      </c>
      <c r="AV284" s="911" t="s">
        <v>1325</v>
      </c>
      <c r="AW284" s="911" t="s">
        <v>1325</v>
      </c>
      <c r="AX284" s="911" t="s">
        <v>1325</v>
      </c>
      <c r="AY284" s="911" t="s">
        <v>1325</v>
      </c>
      <c r="AZ284" s="911" t="s">
        <v>1325</v>
      </c>
      <c r="BA284" s="916"/>
      <c r="BB284" s="917"/>
      <c r="BC284" s="917"/>
      <c r="BD284" s="917"/>
      <c r="BE284" s="917"/>
      <c r="BF284" s="917">
        <v>0</v>
      </c>
      <c r="BG284" s="921"/>
      <c r="BH284" s="911" t="s">
        <v>1325</v>
      </c>
      <c r="BI284" s="911" t="s">
        <v>1325</v>
      </c>
      <c r="BJ284" s="911" t="s">
        <v>1325</v>
      </c>
      <c r="BK284" s="911" t="s">
        <v>1325</v>
      </c>
      <c r="BL284" s="911" t="s">
        <v>1325</v>
      </c>
      <c r="BM284" s="911" t="s">
        <v>1325</v>
      </c>
      <c r="BN284" s="911" t="s">
        <v>1325</v>
      </c>
      <c r="BO284" s="926"/>
      <c r="BP284" s="926"/>
      <c r="BQ284" s="926"/>
      <c r="BR284" s="926"/>
      <c r="BS284" s="926"/>
      <c r="BT284" s="927">
        <v>1.1188872000786432</v>
      </c>
      <c r="BU284" s="926"/>
      <c r="BV284" s="911" t="s">
        <v>1325</v>
      </c>
      <c r="BW284" s="911" t="s">
        <v>1325</v>
      </c>
      <c r="BX284" s="911" t="s">
        <v>1325</v>
      </c>
      <c r="BY284" s="911" t="s">
        <v>1325</v>
      </c>
      <c r="BZ284" s="911" t="s">
        <v>1325</v>
      </c>
      <c r="CA284" s="911" t="s">
        <v>1325</v>
      </c>
      <c r="CB284" s="911" t="s">
        <v>1325</v>
      </c>
      <c r="CC284" s="916"/>
      <c r="CD284" s="917"/>
      <c r="CE284" s="917"/>
      <c r="CF284" s="917"/>
      <c r="CG284" s="917"/>
      <c r="CH284" s="917">
        <v>0</v>
      </c>
      <c r="CI284" s="921"/>
      <c r="CJ284" s="911" t="s">
        <v>1325</v>
      </c>
      <c r="CK284" s="911" t="s">
        <v>1325</v>
      </c>
      <c r="CL284" s="911" t="s">
        <v>1325</v>
      </c>
      <c r="CM284" s="911" t="s">
        <v>1325</v>
      </c>
      <c r="CN284" s="911" t="s">
        <v>1325</v>
      </c>
      <c r="CO284" s="911" t="s">
        <v>1325</v>
      </c>
      <c r="CP284" s="911" t="s">
        <v>1325</v>
      </c>
      <c r="CQ284" s="926"/>
      <c r="CR284" s="926"/>
      <c r="CS284" s="926"/>
      <c r="CT284" s="926"/>
      <c r="CU284" s="926"/>
      <c r="CV284" s="927">
        <v>0.96696257492465065</v>
      </c>
      <c r="CW284" s="926"/>
      <c r="CX284" s="922" t="s">
        <v>878</v>
      </c>
      <c r="CY284" s="923" t="s">
        <v>1471</v>
      </c>
      <c r="CZ284" s="1011" t="s">
        <v>1471</v>
      </c>
      <c r="DA284" s="1011" t="s">
        <v>1471</v>
      </c>
      <c r="DB284" s="922" t="s">
        <v>878</v>
      </c>
      <c r="DC284" s="923" t="s">
        <v>1471</v>
      </c>
      <c r="DD284" s="1016" t="s">
        <v>1471</v>
      </c>
      <c r="DE284" s="1016" t="s">
        <v>1471</v>
      </c>
      <c r="DF284" s="922" t="s">
        <v>878</v>
      </c>
      <c r="DG284" s="923" t="s">
        <v>1471</v>
      </c>
      <c r="DH284" s="922" t="s">
        <v>878</v>
      </c>
      <c r="DI284" s="924" t="s">
        <v>1471</v>
      </c>
    </row>
    <row r="285" spans="1:113">
      <c r="A285" s="952" t="s">
        <v>136</v>
      </c>
      <c r="B285" s="910" t="s">
        <v>790</v>
      </c>
      <c r="C285" s="910"/>
      <c r="D285" s="911" t="s">
        <v>1325</v>
      </c>
      <c r="E285" s="911" t="s">
        <v>1325</v>
      </c>
      <c r="F285" s="911" t="s">
        <v>1325</v>
      </c>
      <c r="G285" s="911" t="s">
        <v>1325</v>
      </c>
      <c r="H285" s="911">
        <v>54</v>
      </c>
      <c r="I285" s="911">
        <v>14</v>
      </c>
      <c r="J285" s="911" t="s">
        <v>1325</v>
      </c>
      <c r="K285" s="926">
        <v>1.7562713130266754</v>
      </c>
      <c r="L285" s="926"/>
      <c r="M285" s="926"/>
      <c r="N285" s="926"/>
      <c r="O285" s="912">
        <v>1.117327776900837</v>
      </c>
      <c r="P285" s="926">
        <v>1.3896977149542185</v>
      </c>
      <c r="Q285" s="912">
        <v>1.2989759876514915</v>
      </c>
      <c r="R285" s="911" t="s">
        <v>1325</v>
      </c>
      <c r="S285" s="911" t="s">
        <v>1325</v>
      </c>
      <c r="T285" s="911" t="s">
        <v>1325</v>
      </c>
      <c r="U285" s="911" t="s">
        <v>1325</v>
      </c>
      <c r="V285" s="911" t="s">
        <v>1325</v>
      </c>
      <c r="W285" s="911" t="s">
        <v>1325</v>
      </c>
      <c r="X285" s="911" t="s">
        <v>1325</v>
      </c>
      <c r="Y285" s="916">
        <v>0</v>
      </c>
      <c r="Z285" s="917"/>
      <c r="AA285" s="917"/>
      <c r="AB285" s="917"/>
      <c r="AC285" s="917">
        <v>0.34</v>
      </c>
      <c r="AD285" s="917">
        <v>7.96</v>
      </c>
      <c r="AE285" s="918">
        <v>0</v>
      </c>
      <c r="AF285" s="911" t="s">
        <v>1325</v>
      </c>
      <c r="AG285" s="911" t="s">
        <v>1325</v>
      </c>
      <c r="AH285" s="911" t="s">
        <v>1325</v>
      </c>
      <c r="AI285" s="911" t="s">
        <v>1325</v>
      </c>
      <c r="AJ285" s="911" t="s">
        <v>1325</v>
      </c>
      <c r="AK285" s="911" t="s">
        <v>1325</v>
      </c>
      <c r="AL285" s="911" t="s">
        <v>1325</v>
      </c>
      <c r="AM285" s="916">
        <v>0</v>
      </c>
      <c r="AN285" s="917"/>
      <c r="AO285" s="917"/>
      <c r="AP285" s="917"/>
      <c r="AQ285" s="917">
        <v>0.93</v>
      </c>
      <c r="AR285" s="917">
        <v>0.88</v>
      </c>
      <c r="AS285" s="918">
        <v>4.6399999999999997</v>
      </c>
      <c r="AT285" s="911" t="s">
        <v>1325</v>
      </c>
      <c r="AU285" s="911" t="s">
        <v>1325</v>
      </c>
      <c r="AV285" s="911" t="s">
        <v>1325</v>
      </c>
      <c r="AW285" s="911" t="s">
        <v>1325</v>
      </c>
      <c r="AX285" s="911" t="s">
        <v>1325</v>
      </c>
      <c r="AY285" s="911" t="s">
        <v>1325</v>
      </c>
      <c r="AZ285" s="911" t="s">
        <v>1325</v>
      </c>
      <c r="BA285" s="916">
        <v>0</v>
      </c>
      <c r="BB285" s="917"/>
      <c r="BC285" s="917"/>
      <c r="BD285" s="917"/>
      <c r="BE285" s="917">
        <v>0</v>
      </c>
      <c r="BF285" s="917">
        <v>0</v>
      </c>
      <c r="BG285" s="921">
        <v>0</v>
      </c>
      <c r="BH285" s="911" t="s">
        <v>1325</v>
      </c>
      <c r="BI285" s="911" t="s">
        <v>1325</v>
      </c>
      <c r="BJ285" s="911" t="s">
        <v>1325</v>
      </c>
      <c r="BK285" s="911" t="s">
        <v>1325</v>
      </c>
      <c r="BL285" s="911" t="s">
        <v>1325</v>
      </c>
      <c r="BM285" s="911" t="s">
        <v>1325</v>
      </c>
      <c r="BN285" s="911" t="s">
        <v>1325</v>
      </c>
      <c r="BO285" s="926">
        <v>3.8489568755153583</v>
      </c>
      <c r="BP285" s="926"/>
      <c r="BQ285" s="926"/>
      <c r="BR285" s="926"/>
      <c r="BS285" s="926">
        <v>0.63353778731217436</v>
      </c>
      <c r="BT285" s="926">
        <v>2.8765779696035301</v>
      </c>
      <c r="BU285" s="926">
        <v>0</v>
      </c>
      <c r="BV285" s="911" t="s">
        <v>1325</v>
      </c>
      <c r="BW285" s="911" t="s">
        <v>1325</v>
      </c>
      <c r="BX285" s="911" t="s">
        <v>1325</v>
      </c>
      <c r="BY285" s="911" t="s">
        <v>1325</v>
      </c>
      <c r="BZ285" s="911" t="s">
        <v>1325</v>
      </c>
      <c r="CA285" s="911" t="s">
        <v>1325</v>
      </c>
      <c r="CB285" s="911" t="s">
        <v>1325</v>
      </c>
      <c r="CC285" s="916">
        <v>0</v>
      </c>
      <c r="CD285" s="917"/>
      <c r="CE285" s="917"/>
      <c r="CF285" s="917"/>
      <c r="CG285" s="917">
        <v>0.98</v>
      </c>
      <c r="CH285" s="917">
        <v>0</v>
      </c>
      <c r="CI285" s="921">
        <v>0</v>
      </c>
      <c r="CJ285" s="911" t="s">
        <v>1325</v>
      </c>
      <c r="CK285" s="911" t="s">
        <v>1325</v>
      </c>
      <c r="CL285" s="911" t="s">
        <v>1325</v>
      </c>
      <c r="CM285" s="911" t="s">
        <v>1325</v>
      </c>
      <c r="CN285" s="911">
        <v>30</v>
      </c>
      <c r="CO285" s="911" t="s">
        <v>1325</v>
      </c>
      <c r="CP285" s="911" t="s">
        <v>1325</v>
      </c>
      <c r="CQ285" s="926">
        <v>0</v>
      </c>
      <c r="CR285" s="926"/>
      <c r="CS285" s="926"/>
      <c r="CT285" s="926"/>
      <c r="CU285" s="926">
        <v>2.6002627821012694</v>
      </c>
      <c r="CV285" s="926">
        <v>0.59666753784176796</v>
      </c>
      <c r="CW285" s="926">
        <v>2.2093911344407329</v>
      </c>
      <c r="CX285" s="922" t="s">
        <v>878</v>
      </c>
      <c r="CY285" s="923" t="s">
        <v>1471</v>
      </c>
      <c r="CZ285" s="1011" t="s">
        <v>1471</v>
      </c>
      <c r="DA285" s="1011" t="s">
        <v>1471</v>
      </c>
      <c r="DB285" s="922" t="s">
        <v>878</v>
      </c>
      <c r="DC285" s="923" t="s">
        <v>1471</v>
      </c>
      <c r="DD285" s="1016" t="s">
        <v>1471</v>
      </c>
      <c r="DE285" s="1016" t="s">
        <v>1471</v>
      </c>
      <c r="DF285" s="922" t="s">
        <v>878</v>
      </c>
      <c r="DG285" s="923" t="s">
        <v>1471</v>
      </c>
      <c r="DH285" s="922" t="s">
        <v>878</v>
      </c>
      <c r="DI285" s="924" t="s">
        <v>1471</v>
      </c>
    </row>
    <row r="286" spans="1:113">
      <c r="A286" s="952" t="s">
        <v>36</v>
      </c>
      <c r="B286" s="910" t="s">
        <v>665</v>
      </c>
      <c r="C286" s="910"/>
      <c r="D286" s="911" t="s">
        <v>1325</v>
      </c>
      <c r="E286" s="911" t="s">
        <v>1325</v>
      </c>
      <c r="F286" s="911" t="s">
        <v>1325</v>
      </c>
      <c r="G286" s="911" t="s">
        <v>1325</v>
      </c>
      <c r="H286" s="911">
        <v>31</v>
      </c>
      <c r="I286" s="911">
        <v>91</v>
      </c>
      <c r="J286" s="911" t="s">
        <v>1325</v>
      </c>
      <c r="K286" s="926"/>
      <c r="L286" s="926"/>
      <c r="M286" s="926"/>
      <c r="N286" s="926"/>
      <c r="O286" s="912">
        <v>1.2582441950054117</v>
      </c>
      <c r="P286" s="926">
        <v>0.70356758017534138</v>
      </c>
      <c r="Q286" s="912">
        <v>1.5744575398035168</v>
      </c>
      <c r="R286" s="911" t="s">
        <v>1325</v>
      </c>
      <c r="S286" s="911" t="s">
        <v>1325</v>
      </c>
      <c r="T286" s="911" t="s">
        <v>1325</v>
      </c>
      <c r="U286" s="911" t="s">
        <v>1325</v>
      </c>
      <c r="V286" s="911" t="s">
        <v>1325</v>
      </c>
      <c r="W286" s="914">
        <v>13</v>
      </c>
      <c r="X286" s="911" t="s">
        <v>1325</v>
      </c>
      <c r="Y286" s="916"/>
      <c r="Z286" s="917"/>
      <c r="AA286" s="917"/>
      <c r="AB286" s="917"/>
      <c r="AC286" s="917">
        <v>0</v>
      </c>
      <c r="AD286" s="917">
        <v>1.71</v>
      </c>
      <c r="AE286" s="918">
        <v>0</v>
      </c>
      <c r="AF286" s="911" t="s">
        <v>1325</v>
      </c>
      <c r="AG286" s="911" t="s">
        <v>1325</v>
      </c>
      <c r="AH286" s="911" t="s">
        <v>1325</v>
      </c>
      <c r="AI286" s="911" t="s">
        <v>1325</v>
      </c>
      <c r="AJ286" s="911" t="s">
        <v>1325</v>
      </c>
      <c r="AK286" s="914">
        <v>18</v>
      </c>
      <c r="AL286" s="911" t="s">
        <v>1325</v>
      </c>
      <c r="AM286" s="916"/>
      <c r="AN286" s="917"/>
      <c r="AO286" s="917"/>
      <c r="AP286" s="917"/>
      <c r="AQ286" s="917">
        <v>0.99</v>
      </c>
      <c r="AR286" s="917">
        <v>1.22</v>
      </c>
      <c r="AS286" s="918">
        <v>2.72</v>
      </c>
      <c r="AT286" s="911" t="s">
        <v>1325</v>
      </c>
      <c r="AU286" s="911" t="s">
        <v>1325</v>
      </c>
      <c r="AV286" s="911" t="s">
        <v>1325</v>
      </c>
      <c r="AW286" s="911" t="s">
        <v>1325</v>
      </c>
      <c r="AX286" s="911" t="s">
        <v>1325</v>
      </c>
      <c r="AY286" s="911" t="s">
        <v>1325</v>
      </c>
      <c r="AZ286" s="911" t="s">
        <v>1325</v>
      </c>
      <c r="BA286" s="916"/>
      <c r="BB286" s="917"/>
      <c r="BC286" s="917"/>
      <c r="BD286" s="917"/>
      <c r="BE286" s="917">
        <v>0</v>
      </c>
      <c r="BF286" s="917">
        <v>0.24</v>
      </c>
      <c r="BG286" s="921">
        <v>0</v>
      </c>
      <c r="BH286" s="911" t="s">
        <v>1325</v>
      </c>
      <c r="BI286" s="911" t="s">
        <v>1325</v>
      </c>
      <c r="BJ286" s="911" t="s">
        <v>1325</v>
      </c>
      <c r="BK286" s="911" t="s">
        <v>1325</v>
      </c>
      <c r="BL286" s="911" t="s">
        <v>1325</v>
      </c>
      <c r="BM286" s="911">
        <v>20</v>
      </c>
      <c r="BN286" s="911" t="s">
        <v>1325</v>
      </c>
      <c r="BO286" s="926"/>
      <c r="BP286" s="926"/>
      <c r="BQ286" s="926"/>
      <c r="BR286" s="926"/>
      <c r="BS286" s="926">
        <v>0.28803019119124573</v>
      </c>
      <c r="BT286" s="926">
        <v>0.33709211973284681</v>
      </c>
      <c r="BU286" s="926">
        <v>4.0117685757640684</v>
      </c>
      <c r="BV286" s="911" t="s">
        <v>1325</v>
      </c>
      <c r="BW286" s="911" t="s">
        <v>1325</v>
      </c>
      <c r="BX286" s="911" t="s">
        <v>1325</v>
      </c>
      <c r="BY286" s="911" t="s">
        <v>1325</v>
      </c>
      <c r="BZ286" s="911" t="s">
        <v>1325</v>
      </c>
      <c r="CA286" s="911" t="s">
        <v>1325</v>
      </c>
      <c r="CB286" s="911" t="s">
        <v>1325</v>
      </c>
      <c r="CC286" s="916"/>
      <c r="CD286" s="917"/>
      <c r="CE286" s="917"/>
      <c r="CF286" s="917"/>
      <c r="CG286" s="917">
        <v>2.8</v>
      </c>
      <c r="CH286" s="917">
        <v>0.96</v>
      </c>
      <c r="CI286" s="921">
        <v>0</v>
      </c>
      <c r="CJ286" s="911" t="s">
        <v>1325</v>
      </c>
      <c r="CK286" s="911" t="s">
        <v>1325</v>
      </c>
      <c r="CL286" s="911" t="s">
        <v>1325</v>
      </c>
      <c r="CM286" s="911" t="s">
        <v>1325</v>
      </c>
      <c r="CN286" s="911">
        <v>16</v>
      </c>
      <c r="CO286" s="911">
        <v>30</v>
      </c>
      <c r="CP286" s="911" t="s">
        <v>1325</v>
      </c>
      <c r="CQ286" s="926"/>
      <c r="CR286" s="926"/>
      <c r="CS286" s="926"/>
      <c r="CT286" s="926"/>
      <c r="CU286" s="926">
        <v>2.6408354984731135</v>
      </c>
      <c r="CV286" s="926">
        <v>0.77692135896229042</v>
      </c>
      <c r="CW286" s="926">
        <v>0</v>
      </c>
      <c r="CX286" s="922" t="s">
        <v>878</v>
      </c>
      <c r="CY286" s="923" t="s">
        <v>1471</v>
      </c>
      <c r="CZ286" s="1011" t="s">
        <v>1471</v>
      </c>
      <c r="DA286" s="1011" t="s">
        <v>1471</v>
      </c>
      <c r="DB286" s="922" t="s">
        <v>792</v>
      </c>
      <c r="DC286" s="923" t="s">
        <v>1472</v>
      </c>
      <c r="DD286" s="1016" t="s">
        <v>878</v>
      </c>
      <c r="DE286" s="1016" t="s">
        <v>792</v>
      </c>
      <c r="DF286" s="922" t="s">
        <v>878</v>
      </c>
      <c r="DG286" s="923" t="s">
        <v>1471</v>
      </c>
      <c r="DH286" s="922" t="s">
        <v>878</v>
      </c>
      <c r="DI286" s="924" t="s">
        <v>1471</v>
      </c>
    </row>
    <row r="287" spans="1:113" ht="12" customHeight="1">
      <c r="A287" s="952" t="s">
        <v>124</v>
      </c>
      <c r="B287" s="910" t="s">
        <v>813</v>
      </c>
      <c r="C287" s="910"/>
      <c r="D287" s="911">
        <v>23</v>
      </c>
      <c r="E287" s="911" t="s">
        <v>1325</v>
      </c>
      <c r="F287" s="911">
        <v>20</v>
      </c>
      <c r="G287" s="911" t="s">
        <v>1325</v>
      </c>
      <c r="H287" s="911">
        <v>1179</v>
      </c>
      <c r="I287" s="911">
        <v>406</v>
      </c>
      <c r="J287" s="911">
        <v>38</v>
      </c>
      <c r="K287" s="926">
        <v>1.3138726068853208</v>
      </c>
      <c r="L287" s="926">
        <v>0.4797912959329188</v>
      </c>
      <c r="M287" s="926">
        <v>1.0904940443460116</v>
      </c>
      <c r="N287" s="926">
        <v>0</v>
      </c>
      <c r="O287" s="912">
        <v>0.80344993261657982</v>
      </c>
      <c r="P287" s="926">
        <v>1.4430802169351935</v>
      </c>
      <c r="Q287" s="912">
        <v>0.76925183533170738</v>
      </c>
      <c r="R287" s="911" t="s">
        <v>1325</v>
      </c>
      <c r="S287" s="911" t="s">
        <v>1325</v>
      </c>
      <c r="T287" s="911" t="s">
        <v>1325</v>
      </c>
      <c r="U287" s="911" t="s">
        <v>1325</v>
      </c>
      <c r="V287" s="914">
        <v>33</v>
      </c>
      <c r="W287" s="914">
        <v>41</v>
      </c>
      <c r="X287" s="911" t="s">
        <v>1325</v>
      </c>
      <c r="Y287" s="916">
        <v>0.71</v>
      </c>
      <c r="Z287" s="917">
        <v>0</v>
      </c>
      <c r="AA287" s="917">
        <v>0</v>
      </c>
      <c r="AB287" s="917">
        <v>0</v>
      </c>
      <c r="AC287" s="917">
        <v>0.25</v>
      </c>
      <c r="AD287" s="917">
        <v>3.82</v>
      </c>
      <c r="AE287" s="918">
        <v>1.31</v>
      </c>
      <c r="AF287" s="911" t="s">
        <v>1325</v>
      </c>
      <c r="AG287" s="911" t="s">
        <v>1325</v>
      </c>
      <c r="AH287" s="911" t="s">
        <v>1325</v>
      </c>
      <c r="AI287" s="911" t="s">
        <v>1325</v>
      </c>
      <c r="AJ287" s="914">
        <v>237</v>
      </c>
      <c r="AK287" s="914">
        <v>61</v>
      </c>
      <c r="AL287" s="911" t="s">
        <v>1325</v>
      </c>
      <c r="AM287" s="916">
        <v>1.53</v>
      </c>
      <c r="AN287" s="917">
        <v>0</v>
      </c>
      <c r="AO287" s="917">
        <v>0.72</v>
      </c>
      <c r="AP287" s="917">
        <v>0</v>
      </c>
      <c r="AQ287" s="917">
        <v>1.17</v>
      </c>
      <c r="AR287" s="917">
        <v>1.46</v>
      </c>
      <c r="AS287" s="918">
        <v>0.53</v>
      </c>
      <c r="AT287" s="911" t="s">
        <v>1325</v>
      </c>
      <c r="AU287" s="911" t="s">
        <v>1325</v>
      </c>
      <c r="AV287" s="911" t="s">
        <v>1325</v>
      </c>
      <c r="AW287" s="911" t="s">
        <v>1325</v>
      </c>
      <c r="AX287" s="914">
        <v>11</v>
      </c>
      <c r="AY287" s="914">
        <v>13</v>
      </c>
      <c r="AZ287" s="911" t="s">
        <v>1325</v>
      </c>
      <c r="BA287" s="916">
        <v>2.2999999999999998</v>
      </c>
      <c r="BB287" s="917">
        <v>0</v>
      </c>
      <c r="BC287" s="917">
        <v>0</v>
      </c>
      <c r="BD287" s="917">
        <v>0</v>
      </c>
      <c r="BE287" s="917">
        <v>0.26</v>
      </c>
      <c r="BF287" s="917">
        <v>3.96</v>
      </c>
      <c r="BG287" s="921">
        <v>0.8</v>
      </c>
      <c r="BH287" s="911" t="s">
        <v>1325</v>
      </c>
      <c r="BI287" s="911" t="s">
        <v>1325</v>
      </c>
      <c r="BJ287" s="911" t="s">
        <v>1325</v>
      </c>
      <c r="BK287" s="911" t="s">
        <v>1325</v>
      </c>
      <c r="BL287" s="911">
        <v>162</v>
      </c>
      <c r="BM287" s="911">
        <v>91</v>
      </c>
      <c r="BN287" s="911">
        <v>10</v>
      </c>
      <c r="BO287" s="926">
        <v>1.4193119393119142</v>
      </c>
      <c r="BP287" s="926">
        <v>0</v>
      </c>
      <c r="BQ287" s="926">
        <v>1.0816273501190254</v>
      </c>
      <c r="BR287" s="926">
        <v>0</v>
      </c>
      <c r="BS287" s="926">
        <v>0.51267535946610476</v>
      </c>
      <c r="BT287" s="926">
        <v>2.0684338999926406</v>
      </c>
      <c r="BU287" s="926">
        <v>1.0216237250664304</v>
      </c>
      <c r="BV287" s="911" t="s">
        <v>1325</v>
      </c>
      <c r="BW287" s="911" t="s">
        <v>1325</v>
      </c>
      <c r="BX287" s="911" t="s">
        <v>1325</v>
      </c>
      <c r="BY287" s="911" t="s">
        <v>1325</v>
      </c>
      <c r="BZ287" s="914">
        <v>56</v>
      </c>
      <c r="CA287" s="914">
        <v>27</v>
      </c>
      <c r="CB287" s="911" t="s">
        <v>1325</v>
      </c>
      <c r="CC287" s="916">
        <v>2.1800000000000002</v>
      </c>
      <c r="CD287" s="917">
        <v>1.64</v>
      </c>
      <c r="CE287" s="917">
        <v>2.98</v>
      </c>
      <c r="CF287" s="917">
        <v>0</v>
      </c>
      <c r="CG287" s="917">
        <v>0.44</v>
      </c>
      <c r="CH287" s="917">
        <v>0.91</v>
      </c>
      <c r="CI287" s="921">
        <v>1.04</v>
      </c>
      <c r="CJ287" s="911" t="s">
        <v>1325</v>
      </c>
      <c r="CK287" s="911" t="s">
        <v>1325</v>
      </c>
      <c r="CL287" s="911" t="s">
        <v>1325</v>
      </c>
      <c r="CM287" s="911" t="s">
        <v>1325</v>
      </c>
      <c r="CN287" s="911">
        <v>494</v>
      </c>
      <c r="CO287" s="911">
        <v>118</v>
      </c>
      <c r="CP287" s="911" t="s">
        <v>1325</v>
      </c>
      <c r="CQ287" s="926">
        <v>1.3403752083594114</v>
      </c>
      <c r="CR287" s="926">
        <v>0</v>
      </c>
      <c r="CS287" s="926">
        <v>0.90595282500185315</v>
      </c>
      <c r="CT287" s="926">
        <v>0</v>
      </c>
      <c r="CU287" s="926">
        <v>1.235114072546361</v>
      </c>
      <c r="CV287" s="926">
        <v>1.3354028096189043</v>
      </c>
      <c r="CW287" s="926">
        <v>0.60356396305751825</v>
      </c>
      <c r="CX287" s="922" t="s">
        <v>878</v>
      </c>
      <c r="CY287" s="923" t="s">
        <v>1471</v>
      </c>
      <c r="CZ287" s="1011" t="s">
        <v>1471</v>
      </c>
      <c r="DA287" s="1011" t="s">
        <v>1471</v>
      </c>
      <c r="DB287" s="922" t="s">
        <v>792</v>
      </c>
      <c r="DC287" s="923" t="s">
        <v>2670</v>
      </c>
      <c r="DD287" s="1016" t="s">
        <v>878</v>
      </c>
      <c r="DE287" s="1016" t="s">
        <v>792</v>
      </c>
      <c r="DF287" s="922" t="s">
        <v>878</v>
      </c>
      <c r="DG287" s="923" t="s">
        <v>1471</v>
      </c>
      <c r="DH287" s="922" t="s">
        <v>878</v>
      </c>
      <c r="DI287" s="924" t="s">
        <v>1471</v>
      </c>
    </row>
    <row r="288" spans="1:113">
      <c r="A288" s="952" t="s">
        <v>176</v>
      </c>
      <c r="B288" s="910" t="s">
        <v>822</v>
      </c>
      <c r="C288" s="910"/>
      <c r="D288" s="911" t="s">
        <v>1325</v>
      </c>
      <c r="E288" s="911" t="s">
        <v>1325</v>
      </c>
      <c r="F288" s="911" t="s">
        <v>1325</v>
      </c>
      <c r="G288" s="911" t="s">
        <v>1325</v>
      </c>
      <c r="H288" s="911">
        <v>156</v>
      </c>
      <c r="I288" s="911">
        <v>166</v>
      </c>
      <c r="J288" s="911" t="s">
        <v>1325</v>
      </c>
      <c r="K288" s="926">
        <v>2.2449744738079822</v>
      </c>
      <c r="L288" s="926">
        <v>0.40629005323258932</v>
      </c>
      <c r="M288" s="926">
        <v>1.7381722766020191</v>
      </c>
      <c r="N288" s="926"/>
      <c r="O288" s="912">
        <v>1.1883345460277959</v>
      </c>
      <c r="P288" s="926">
        <v>1.0609328315756092</v>
      </c>
      <c r="Q288" s="912">
        <v>0.35224771887522299</v>
      </c>
      <c r="R288" s="911" t="s">
        <v>1325</v>
      </c>
      <c r="S288" s="911" t="s">
        <v>1325</v>
      </c>
      <c r="T288" s="911" t="s">
        <v>1325</v>
      </c>
      <c r="U288" s="911" t="s">
        <v>1325</v>
      </c>
      <c r="V288" s="911" t="s">
        <v>1325</v>
      </c>
      <c r="W288" s="914">
        <v>21</v>
      </c>
      <c r="X288" s="911" t="s">
        <v>1325</v>
      </c>
      <c r="Y288" s="916">
        <v>0</v>
      </c>
      <c r="Z288" s="917">
        <v>0</v>
      </c>
      <c r="AA288" s="917">
        <v>0</v>
      </c>
      <c r="AB288" s="917"/>
      <c r="AC288" s="917">
        <v>0.23</v>
      </c>
      <c r="AD288" s="917">
        <v>11.72</v>
      </c>
      <c r="AE288" s="918">
        <v>0</v>
      </c>
      <c r="AF288" s="911" t="s">
        <v>1325</v>
      </c>
      <c r="AG288" s="911" t="s">
        <v>1325</v>
      </c>
      <c r="AH288" s="911" t="s">
        <v>1325</v>
      </c>
      <c r="AI288" s="911" t="s">
        <v>1325</v>
      </c>
      <c r="AJ288" s="914">
        <v>27</v>
      </c>
      <c r="AK288" s="914">
        <v>24</v>
      </c>
      <c r="AL288" s="911" t="s">
        <v>1325</v>
      </c>
      <c r="AM288" s="916">
        <v>2</v>
      </c>
      <c r="AN288" s="917">
        <v>0</v>
      </c>
      <c r="AO288" s="917">
        <v>2.2200000000000002</v>
      </c>
      <c r="AP288" s="917"/>
      <c r="AQ288" s="917">
        <v>1.32</v>
      </c>
      <c r="AR288" s="917">
        <v>0.84</v>
      </c>
      <c r="AS288" s="918">
        <v>1.1599999999999999</v>
      </c>
      <c r="AT288" s="911" t="s">
        <v>1325</v>
      </c>
      <c r="AU288" s="911" t="s">
        <v>1325</v>
      </c>
      <c r="AV288" s="911" t="s">
        <v>1325</v>
      </c>
      <c r="AW288" s="911" t="s">
        <v>1325</v>
      </c>
      <c r="AX288" s="911" t="s">
        <v>1325</v>
      </c>
      <c r="AY288" s="911" t="s">
        <v>1325</v>
      </c>
      <c r="AZ288" s="911" t="s">
        <v>1325</v>
      </c>
      <c r="BA288" s="916">
        <v>8.8800000000000008</v>
      </c>
      <c r="BB288" s="917">
        <v>0</v>
      </c>
      <c r="BC288" s="917">
        <v>0</v>
      </c>
      <c r="BD288" s="917"/>
      <c r="BE288" s="917">
        <v>0.5</v>
      </c>
      <c r="BF288" s="917">
        <v>0.59</v>
      </c>
      <c r="BG288" s="921">
        <v>6.29</v>
      </c>
      <c r="BH288" s="911" t="s">
        <v>1325</v>
      </c>
      <c r="BI288" s="911" t="s">
        <v>1325</v>
      </c>
      <c r="BJ288" s="911" t="s">
        <v>1325</v>
      </c>
      <c r="BK288" s="911" t="s">
        <v>1325</v>
      </c>
      <c r="BL288" s="911">
        <v>17</v>
      </c>
      <c r="BM288" s="911">
        <v>33</v>
      </c>
      <c r="BN288" s="911" t="s">
        <v>1325</v>
      </c>
      <c r="BO288" s="926">
        <v>0</v>
      </c>
      <c r="BP288" s="926">
        <v>0</v>
      </c>
      <c r="BQ288" s="926">
        <v>4.4453532726444491</v>
      </c>
      <c r="BR288" s="926"/>
      <c r="BS288" s="926">
        <v>0.66191046773399098</v>
      </c>
      <c r="BT288" s="926">
        <v>1.5132447969165672</v>
      </c>
      <c r="BU288" s="926">
        <v>0</v>
      </c>
      <c r="BV288" s="911" t="s">
        <v>1325</v>
      </c>
      <c r="BW288" s="911" t="s">
        <v>1325</v>
      </c>
      <c r="BX288" s="911" t="s">
        <v>1325</v>
      </c>
      <c r="BY288" s="911" t="s">
        <v>1325</v>
      </c>
      <c r="BZ288" s="914">
        <v>15</v>
      </c>
      <c r="CA288" s="914">
        <v>14</v>
      </c>
      <c r="CB288" s="911" t="s">
        <v>1325</v>
      </c>
      <c r="CC288" s="916">
        <v>2.61</v>
      </c>
      <c r="CD288" s="917">
        <v>4.2300000000000004</v>
      </c>
      <c r="CE288" s="917">
        <v>2.96</v>
      </c>
      <c r="CF288" s="917"/>
      <c r="CG288" s="917">
        <v>0.86</v>
      </c>
      <c r="CH288" s="917">
        <v>0.49</v>
      </c>
      <c r="CI288" s="921">
        <v>0</v>
      </c>
      <c r="CJ288" s="911" t="s">
        <v>1325</v>
      </c>
      <c r="CK288" s="911" t="s">
        <v>1325</v>
      </c>
      <c r="CL288" s="911" t="s">
        <v>1325</v>
      </c>
      <c r="CM288" s="911" t="s">
        <v>1325</v>
      </c>
      <c r="CN288" s="911">
        <v>72</v>
      </c>
      <c r="CO288" s="911">
        <v>53</v>
      </c>
      <c r="CP288" s="911" t="s">
        <v>1325</v>
      </c>
      <c r="CQ288" s="926">
        <v>2.9398547825168038</v>
      </c>
      <c r="CR288" s="926">
        <v>0</v>
      </c>
      <c r="CS288" s="926">
        <v>1.018627426103617</v>
      </c>
      <c r="CT288" s="926"/>
      <c r="CU288" s="926">
        <v>1.8973952673763135</v>
      </c>
      <c r="CV288" s="926">
        <v>0.97519003273398697</v>
      </c>
      <c r="CW288" s="926">
        <v>0</v>
      </c>
      <c r="CX288" s="922" t="s">
        <v>878</v>
      </c>
      <c r="CY288" s="923" t="s">
        <v>1471</v>
      </c>
      <c r="CZ288" s="1011" t="s">
        <v>1471</v>
      </c>
      <c r="DA288" s="1011" t="s">
        <v>1471</v>
      </c>
      <c r="DB288" s="922" t="s">
        <v>878</v>
      </c>
      <c r="DC288" s="923" t="s">
        <v>1471</v>
      </c>
      <c r="DD288" s="1016" t="s">
        <v>1471</v>
      </c>
      <c r="DE288" s="1016" t="s">
        <v>1471</v>
      </c>
      <c r="DF288" s="922" t="s">
        <v>878</v>
      </c>
      <c r="DG288" s="923" t="s">
        <v>1471</v>
      </c>
      <c r="DH288" s="922" t="s">
        <v>878</v>
      </c>
      <c r="DI288" s="924" t="s">
        <v>1471</v>
      </c>
    </row>
    <row r="289" spans="1:113">
      <c r="A289" s="952" t="s">
        <v>490</v>
      </c>
      <c r="B289" s="910" t="s">
        <v>752</v>
      </c>
      <c r="C289" s="910"/>
      <c r="D289" s="911" t="s">
        <v>1325</v>
      </c>
      <c r="E289" s="911" t="s">
        <v>1325</v>
      </c>
      <c r="F289" s="911" t="s">
        <v>1325</v>
      </c>
      <c r="G289" s="911" t="s">
        <v>1325</v>
      </c>
      <c r="H289" s="911">
        <v>131</v>
      </c>
      <c r="I289" s="911">
        <v>277</v>
      </c>
      <c r="J289" s="911" t="s">
        <v>1325</v>
      </c>
      <c r="K289" s="926">
        <v>2.1838717517826787</v>
      </c>
      <c r="L289" s="926">
        <v>0.59528726063081716</v>
      </c>
      <c r="M289" s="926">
        <v>0.8104311050773565</v>
      </c>
      <c r="N289" s="926"/>
      <c r="O289" s="912">
        <v>1.3145561690141085</v>
      </c>
      <c r="P289" s="926">
        <v>0.95157436619896207</v>
      </c>
      <c r="Q289" s="912">
        <v>0.86098916643590429</v>
      </c>
      <c r="R289" s="911" t="s">
        <v>1325</v>
      </c>
      <c r="S289" s="911" t="s">
        <v>1325</v>
      </c>
      <c r="T289" s="911" t="s">
        <v>1325</v>
      </c>
      <c r="U289" s="911" t="s">
        <v>1325</v>
      </c>
      <c r="V289" s="911" t="s">
        <v>1325</v>
      </c>
      <c r="W289" s="914">
        <v>16</v>
      </c>
      <c r="X289" s="911" t="s">
        <v>1325</v>
      </c>
      <c r="Y289" s="916">
        <v>0</v>
      </c>
      <c r="Z289" s="917">
        <v>0</v>
      </c>
      <c r="AA289" s="917">
        <v>0</v>
      </c>
      <c r="AB289" s="917"/>
      <c r="AC289" s="917">
        <v>0.68</v>
      </c>
      <c r="AD289" s="917">
        <v>3.98</v>
      </c>
      <c r="AE289" s="918">
        <v>0</v>
      </c>
      <c r="AF289" s="911" t="s">
        <v>1325</v>
      </c>
      <c r="AG289" s="911" t="s">
        <v>1325</v>
      </c>
      <c r="AH289" s="911" t="s">
        <v>1325</v>
      </c>
      <c r="AI289" s="911" t="s">
        <v>1325</v>
      </c>
      <c r="AJ289" s="914">
        <v>19</v>
      </c>
      <c r="AK289" s="914">
        <v>33</v>
      </c>
      <c r="AL289" s="911" t="s">
        <v>1325</v>
      </c>
      <c r="AM289" s="916">
        <v>5.03</v>
      </c>
      <c r="AN289" s="917">
        <v>0</v>
      </c>
      <c r="AO289" s="917">
        <v>0</v>
      </c>
      <c r="AP289" s="917"/>
      <c r="AQ289" s="917">
        <v>1.54</v>
      </c>
      <c r="AR289" s="917">
        <v>0.79</v>
      </c>
      <c r="AS289" s="918">
        <v>1.77</v>
      </c>
      <c r="AT289" s="911" t="s">
        <v>1325</v>
      </c>
      <c r="AU289" s="911" t="s">
        <v>1325</v>
      </c>
      <c r="AV289" s="911" t="s">
        <v>1325</v>
      </c>
      <c r="AW289" s="911" t="s">
        <v>1325</v>
      </c>
      <c r="AX289" s="911" t="s">
        <v>1325</v>
      </c>
      <c r="AY289" s="911" t="s">
        <v>1325</v>
      </c>
      <c r="AZ289" s="911" t="s">
        <v>1325</v>
      </c>
      <c r="BA289" s="916">
        <v>0</v>
      </c>
      <c r="BB289" s="917">
        <v>0</v>
      </c>
      <c r="BC289" s="917">
        <v>0</v>
      </c>
      <c r="BD289" s="917"/>
      <c r="BE289" s="917">
        <v>0</v>
      </c>
      <c r="BF289" s="917">
        <v>0.53</v>
      </c>
      <c r="BG289" s="921">
        <v>0</v>
      </c>
      <c r="BH289" s="911" t="s">
        <v>1325</v>
      </c>
      <c r="BI289" s="911" t="s">
        <v>1325</v>
      </c>
      <c r="BJ289" s="911" t="s">
        <v>1325</v>
      </c>
      <c r="BK289" s="911" t="s">
        <v>1325</v>
      </c>
      <c r="BL289" s="911">
        <v>19</v>
      </c>
      <c r="BM289" s="911">
        <v>69</v>
      </c>
      <c r="BN289" s="911" t="s">
        <v>1325</v>
      </c>
      <c r="BO289" s="926">
        <v>0</v>
      </c>
      <c r="BP289" s="926">
        <v>0</v>
      </c>
      <c r="BQ289" s="926">
        <v>4.024461328293631</v>
      </c>
      <c r="BR289" s="926"/>
      <c r="BS289" s="926">
        <v>0.73145826238207068</v>
      </c>
      <c r="BT289" s="926">
        <v>1.1496276677208661</v>
      </c>
      <c r="BU289" s="926">
        <v>0.93832371817877291</v>
      </c>
      <c r="BV289" s="911" t="s">
        <v>1325</v>
      </c>
      <c r="BW289" s="911" t="s">
        <v>1325</v>
      </c>
      <c r="BX289" s="911" t="s">
        <v>1325</v>
      </c>
      <c r="BY289" s="911" t="s">
        <v>1325</v>
      </c>
      <c r="BZ289" s="914">
        <v>10</v>
      </c>
      <c r="CA289" s="914">
        <v>19</v>
      </c>
      <c r="CB289" s="911" t="s">
        <v>1325</v>
      </c>
      <c r="CC289" s="916">
        <v>0</v>
      </c>
      <c r="CD289" s="917">
        <v>0</v>
      </c>
      <c r="CE289" s="917">
        <v>0</v>
      </c>
      <c r="CF289" s="917"/>
      <c r="CG289" s="917">
        <v>1.9</v>
      </c>
      <c r="CH289" s="917">
        <v>1.42</v>
      </c>
      <c r="CI289" s="921">
        <v>0</v>
      </c>
      <c r="CJ289" s="911" t="s">
        <v>1325</v>
      </c>
      <c r="CK289" s="911" t="s">
        <v>1325</v>
      </c>
      <c r="CL289" s="911" t="s">
        <v>1325</v>
      </c>
      <c r="CM289" s="911" t="s">
        <v>1325</v>
      </c>
      <c r="CN289" s="911">
        <v>64</v>
      </c>
      <c r="CO289" s="911">
        <v>102</v>
      </c>
      <c r="CP289" s="911" t="s">
        <v>1325</v>
      </c>
      <c r="CQ289" s="926">
        <v>3.6860268912503535</v>
      </c>
      <c r="CR289" s="926">
        <v>1.4640624328649481</v>
      </c>
      <c r="CS289" s="926">
        <v>0</v>
      </c>
      <c r="CT289" s="926"/>
      <c r="CU289" s="926">
        <v>1.5552027276379659</v>
      </c>
      <c r="CV289" s="926">
        <v>0.67701539739841965</v>
      </c>
      <c r="CW289" s="926">
        <v>1.0048131247439775</v>
      </c>
      <c r="CX289" s="922" t="s">
        <v>878</v>
      </c>
      <c r="CY289" s="923" t="s">
        <v>1471</v>
      </c>
      <c r="CZ289" s="1011" t="s">
        <v>1471</v>
      </c>
      <c r="DA289" s="1011" t="s">
        <v>1471</v>
      </c>
      <c r="DB289" s="922" t="s">
        <v>878</v>
      </c>
      <c r="DC289" s="923" t="s">
        <v>1471</v>
      </c>
      <c r="DD289" s="1016" t="s">
        <v>1471</v>
      </c>
      <c r="DE289" s="1016" t="s">
        <v>1471</v>
      </c>
      <c r="DF289" s="922" t="s">
        <v>878</v>
      </c>
      <c r="DG289" s="923" t="s">
        <v>1471</v>
      </c>
      <c r="DH289" s="922" t="s">
        <v>878</v>
      </c>
      <c r="DI289" s="924" t="s">
        <v>1471</v>
      </c>
    </row>
    <row r="290" spans="1:113">
      <c r="A290" s="952" t="s">
        <v>429</v>
      </c>
      <c r="B290" s="910" t="s">
        <v>642</v>
      </c>
      <c r="C290" s="910"/>
      <c r="D290" s="911" t="s">
        <v>1325</v>
      </c>
      <c r="E290" s="911" t="s">
        <v>1325</v>
      </c>
      <c r="F290" s="911" t="s">
        <v>1325</v>
      </c>
      <c r="G290" s="911" t="s">
        <v>1325</v>
      </c>
      <c r="H290" s="911">
        <v>80</v>
      </c>
      <c r="I290" s="911" t="s">
        <v>1325</v>
      </c>
      <c r="J290" s="911" t="s">
        <v>1325</v>
      </c>
      <c r="K290" s="926"/>
      <c r="L290" s="926"/>
      <c r="M290" s="926"/>
      <c r="N290" s="926"/>
      <c r="O290" s="912">
        <v>0.39898621174293875</v>
      </c>
      <c r="P290" s="926">
        <v>6.7618259251902595</v>
      </c>
      <c r="Q290" s="912"/>
      <c r="R290" s="911" t="s">
        <v>1325</v>
      </c>
      <c r="S290" s="911" t="s">
        <v>1325</v>
      </c>
      <c r="T290" s="911" t="s">
        <v>1325</v>
      </c>
      <c r="U290" s="911" t="s">
        <v>1325</v>
      </c>
      <c r="V290" s="911" t="s">
        <v>1325</v>
      </c>
      <c r="W290" s="911" t="s">
        <v>1325</v>
      </c>
      <c r="X290" s="911" t="s">
        <v>1325</v>
      </c>
      <c r="Y290" s="916"/>
      <c r="Z290" s="917"/>
      <c r="AA290" s="917"/>
      <c r="AB290" s="917"/>
      <c r="AC290" s="917">
        <v>0</v>
      </c>
      <c r="AD290" s="917">
        <v>0</v>
      </c>
      <c r="AE290" s="918"/>
      <c r="AF290" s="911" t="s">
        <v>1325</v>
      </c>
      <c r="AG290" s="911" t="s">
        <v>1325</v>
      </c>
      <c r="AH290" s="911" t="s">
        <v>1325</v>
      </c>
      <c r="AI290" s="911" t="s">
        <v>1325</v>
      </c>
      <c r="AJ290" s="914">
        <v>13</v>
      </c>
      <c r="AK290" s="911" t="s">
        <v>1325</v>
      </c>
      <c r="AL290" s="911" t="s">
        <v>1325</v>
      </c>
      <c r="AM290" s="916"/>
      <c r="AN290" s="917"/>
      <c r="AO290" s="917"/>
      <c r="AP290" s="917"/>
      <c r="AQ290" s="917">
        <v>0.17</v>
      </c>
      <c r="AR290" s="917">
        <v>15.6</v>
      </c>
      <c r="AS290" s="918"/>
      <c r="AT290" s="911" t="s">
        <v>1325</v>
      </c>
      <c r="AU290" s="911" t="s">
        <v>1325</v>
      </c>
      <c r="AV290" s="911" t="s">
        <v>1325</v>
      </c>
      <c r="AW290" s="911" t="s">
        <v>1325</v>
      </c>
      <c r="AX290" s="911" t="s">
        <v>1325</v>
      </c>
      <c r="AY290" s="911" t="s">
        <v>1325</v>
      </c>
      <c r="AZ290" s="911" t="s">
        <v>1325</v>
      </c>
      <c r="BA290" s="916"/>
      <c r="BB290" s="917"/>
      <c r="BC290" s="917"/>
      <c r="BD290" s="917"/>
      <c r="BE290" s="917">
        <v>0</v>
      </c>
      <c r="BF290" s="917">
        <v>0</v>
      </c>
      <c r="BG290" s="921"/>
      <c r="BH290" s="911" t="s">
        <v>1325</v>
      </c>
      <c r="BI290" s="911" t="s">
        <v>1325</v>
      </c>
      <c r="BJ290" s="911" t="s">
        <v>1325</v>
      </c>
      <c r="BK290" s="911" t="s">
        <v>1325</v>
      </c>
      <c r="BL290" s="911" t="s">
        <v>1325</v>
      </c>
      <c r="BM290" s="911" t="s">
        <v>1325</v>
      </c>
      <c r="BN290" s="911" t="s">
        <v>1325</v>
      </c>
      <c r="BO290" s="926"/>
      <c r="BP290" s="926"/>
      <c r="BQ290" s="926"/>
      <c r="BR290" s="926"/>
      <c r="BS290" s="926">
        <v>0.35908759056864487</v>
      </c>
      <c r="BT290" s="926">
        <v>7.5131399168780684</v>
      </c>
      <c r="BU290" s="926"/>
      <c r="BV290" s="911" t="s">
        <v>1325</v>
      </c>
      <c r="BW290" s="911" t="s">
        <v>1325</v>
      </c>
      <c r="BX290" s="911" t="s">
        <v>1325</v>
      </c>
      <c r="BY290" s="911" t="s">
        <v>1325</v>
      </c>
      <c r="BZ290" s="911" t="s">
        <v>1325</v>
      </c>
      <c r="CA290" s="911" t="s">
        <v>1325</v>
      </c>
      <c r="CB290" s="911" t="s">
        <v>1325</v>
      </c>
      <c r="CC290" s="916"/>
      <c r="CD290" s="917"/>
      <c r="CE290" s="917"/>
      <c r="CF290" s="917"/>
      <c r="CG290" s="917">
        <v>2.09</v>
      </c>
      <c r="CH290" s="917">
        <v>0</v>
      </c>
      <c r="CI290" s="921"/>
      <c r="CJ290" s="911" t="s">
        <v>1325</v>
      </c>
      <c r="CK290" s="911" t="s">
        <v>1325</v>
      </c>
      <c r="CL290" s="911" t="s">
        <v>1325</v>
      </c>
      <c r="CM290" s="911" t="s">
        <v>1325</v>
      </c>
      <c r="CN290" s="911">
        <v>44</v>
      </c>
      <c r="CO290" s="911" t="s">
        <v>1325</v>
      </c>
      <c r="CP290" s="911" t="s">
        <v>1325</v>
      </c>
      <c r="CQ290" s="926"/>
      <c r="CR290" s="926"/>
      <c r="CS290" s="926"/>
      <c r="CT290" s="926"/>
      <c r="CU290" s="926">
        <v>0.58517977722297687</v>
      </c>
      <c r="CV290" s="926">
        <v>4.6103358580842668</v>
      </c>
      <c r="CW290" s="926"/>
      <c r="CX290" s="922" t="s">
        <v>878</v>
      </c>
      <c r="CY290" s="923" t="s">
        <v>1471</v>
      </c>
      <c r="CZ290" s="1011" t="s">
        <v>1471</v>
      </c>
      <c r="DA290" s="1011" t="s">
        <v>1471</v>
      </c>
      <c r="DB290" s="922" t="s">
        <v>878</v>
      </c>
      <c r="DC290" s="923" t="s">
        <v>1471</v>
      </c>
      <c r="DD290" s="1016" t="s">
        <v>1471</v>
      </c>
      <c r="DE290" s="1016" t="s">
        <v>1471</v>
      </c>
      <c r="DF290" s="922" t="s">
        <v>878</v>
      </c>
      <c r="DG290" s="923" t="s">
        <v>1471</v>
      </c>
      <c r="DH290" s="922" t="s">
        <v>878</v>
      </c>
      <c r="DI290" s="924" t="s">
        <v>1471</v>
      </c>
    </row>
    <row r="291" spans="1:113">
      <c r="A291" s="952" t="s">
        <v>164</v>
      </c>
      <c r="B291" s="910" t="s">
        <v>602</v>
      </c>
      <c r="C291" s="910"/>
      <c r="D291" s="911" t="s">
        <v>1325</v>
      </c>
      <c r="E291" s="911" t="s">
        <v>1325</v>
      </c>
      <c r="F291" s="911" t="s">
        <v>1325</v>
      </c>
      <c r="G291" s="911" t="s">
        <v>1325</v>
      </c>
      <c r="H291" s="911">
        <v>315</v>
      </c>
      <c r="I291" s="911">
        <v>36</v>
      </c>
      <c r="J291" s="911" t="s">
        <v>1325</v>
      </c>
      <c r="K291" s="926"/>
      <c r="L291" s="926"/>
      <c r="M291" s="926"/>
      <c r="N291" s="926"/>
      <c r="O291" s="912">
        <v>0.96553026436389122</v>
      </c>
      <c r="P291" s="926">
        <v>2.0731225925259755</v>
      </c>
      <c r="Q291" s="912">
        <v>0.77671144296517813</v>
      </c>
      <c r="R291" s="911" t="s">
        <v>1325</v>
      </c>
      <c r="S291" s="911" t="s">
        <v>1325</v>
      </c>
      <c r="T291" s="911" t="s">
        <v>1325</v>
      </c>
      <c r="U291" s="911" t="s">
        <v>1325</v>
      </c>
      <c r="V291" s="911" t="s">
        <v>1325</v>
      </c>
      <c r="W291" s="911" t="s">
        <v>1325</v>
      </c>
      <c r="X291" s="911" t="s">
        <v>1325</v>
      </c>
      <c r="Y291" s="916"/>
      <c r="Z291" s="917"/>
      <c r="AA291" s="917"/>
      <c r="AB291" s="917"/>
      <c r="AC291" s="917">
        <v>0.09</v>
      </c>
      <c r="AD291" s="917">
        <v>30.43</v>
      </c>
      <c r="AE291" s="918">
        <v>0</v>
      </c>
      <c r="AF291" s="911" t="s">
        <v>1325</v>
      </c>
      <c r="AG291" s="911" t="s">
        <v>1325</v>
      </c>
      <c r="AH291" s="911" t="s">
        <v>1325</v>
      </c>
      <c r="AI291" s="911" t="s">
        <v>1325</v>
      </c>
      <c r="AJ291" s="914">
        <v>75</v>
      </c>
      <c r="AK291" s="914">
        <v>13</v>
      </c>
      <c r="AL291" s="911" t="s">
        <v>1325</v>
      </c>
      <c r="AM291" s="916"/>
      <c r="AN291" s="917"/>
      <c r="AO291" s="917"/>
      <c r="AP291" s="917"/>
      <c r="AQ291" s="917">
        <v>0.68</v>
      </c>
      <c r="AR291" s="917">
        <v>3.96</v>
      </c>
      <c r="AS291" s="918">
        <v>0</v>
      </c>
      <c r="AT291" s="911" t="s">
        <v>1325</v>
      </c>
      <c r="AU291" s="911" t="s">
        <v>1325</v>
      </c>
      <c r="AV291" s="911" t="s">
        <v>1325</v>
      </c>
      <c r="AW291" s="911" t="s">
        <v>1325</v>
      </c>
      <c r="AX291" s="911" t="s">
        <v>1325</v>
      </c>
      <c r="AY291" s="911" t="s">
        <v>1325</v>
      </c>
      <c r="AZ291" s="911" t="s">
        <v>1325</v>
      </c>
      <c r="BA291" s="916"/>
      <c r="BB291" s="917"/>
      <c r="BC291" s="917"/>
      <c r="BD291" s="917"/>
      <c r="BE291" s="917">
        <v>0.38</v>
      </c>
      <c r="BF291" s="917">
        <v>0</v>
      </c>
      <c r="BG291" s="921">
        <v>0</v>
      </c>
      <c r="BH291" s="911" t="s">
        <v>1325</v>
      </c>
      <c r="BI291" s="911" t="s">
        <v>1325</v>
      </c>
      <c r="BJ291" s="911" t="s">
        <v>1325</v>
      </c>
      <c r="BK291" s="911" t="s">
        <v>1325</v>
      </c>
      <c r="BL291" s="911">
        <v>19</v>
      </c>
      <c r="BM291" s="911" t="s">
        <v>1325</v>
      </c>
      <c r="BN291" s="911" t="s">
        <v>1325</v>
      </c>
      <c r="BO291" s="926"/>
      <c r="BP291" s="926"/>
      <c r="BQ291" s="926"/>
      <c r="BR291" s="926"/>
      <c r="BS291" s="926">
        <v>0.56154062224346091</v>
      </c>
      <c r="BT291" s="926">
        <v>4.8044169976133384</v>
      </c>
      <c r="BU291" s="926">
        <v>0</v>
      </c>
      <c r="BV291" s="911" t="s">
        <v>1325</v>
      </c>
      <c r="BW291" s="911" t="s">
        <v>1325</v>
      </c>
      <c r="BX291" s="911" t="s">
        <v>1325</v>
      </c>
      <c r="BY291" s="911" t="s">
        <v>1325</v>
      </c>
      <c r="BZ291" s="914">
        <v>22</v>
      </c>
      <c r="CA291" s="911" t="s">
        <v>1325</v>
      </c>
      <c r="CB291" s="911" t="s">
        <v>1325</v>
      </c>
      <c r="CC291" s="916"/>
      <c r="CD291" s="917"/>
      <c r="CE291" s="917"/>
      <c r="CF291" s="917"/>
      <c r="CG291" s="917">
        <v>2.6</v>
      </c>
      <c r="CH291" s="917">
        <v>1.04</v>
      </c>
      <c r="CI291" s="921">
        <v>0</v>
      </c>
      <c r="CJ291" s="911" t="s">
        <v>1325</v>
      </c>
      <c r="CK291" s="911" t="s">
        <v>1325</v>
      </c>
      <c r="CL291" s="911" t="s">
        <v>1325</v>
      </c>
      <c r="CM291" s="911" t="s">
        <v>1325</v>
      </c>
      <c r="CN291" s="911">
        <v>149</v>
      </c>
      <c r="CO291" s="911" t="s">
        <v>1325</v>
      </c>
      <c r="CP291" s="911" t="s">
        <v>1325</v>
      </c>
      <c r="CQ291" s="926"/>
      <c r="CR291" s="926"/>
      <c r="CS291" s="926"/>
      <c r="CT291" s="926"/>
      <c r="CU291" s="926">
        <v>1.9571825196321797</v>
      </c>
      <c r="CV291" s="926">
        <v>1.3784485009930878</v>
      </c>
      <c r="CW291" s="926">
        <v>0</v>
      </c>
      <c r="CX291" s="922" t="s">
        <v>878</v>
      </c>
      <c r="CY291" s="923" t="s">
        <v>1471</v>
      </c>
      <c r="CZ291" s="1011" t="s">
        <v>1471</v>
      </c>
      <c r="DA291" s="1011" t="s">
        <v>1471</v>
      </c>
      <c r="DB291" s="922" t="s">
        <v>792</v>
      </c>
      <c r="DC291" s="923" t="s">
        <v>1473</v>
      </c>
      <c r="DD291" s="1016" t="s">
        <v>878</v>
      </c>
      <c r="DE291" s="1016" t="s">
        <v>792</v>
      </c>
      <c r="DF291" s="922" t="s">
        <v>878</v>
      </c>
      <c r="DG291" s="923" t="s">
        <v>1471</v>
      </c>
      <c r="DH291" s="922" t="s">
        <v>878</v>
      </c>
      <c r="DI291" s="924" t="s">
        <v>1471</v>
      </c>
    </row>
    <row r="292" spans="1:113">
      <c r="A292" s="952" t="s">
        <v>192</v>
      </c>
      <c r="B292" s="910" t="s">
        <v>775</v>
      </c>
      <c r="C292" s="910"/>
      <c r="D292" s="911" t="s">
        <v>1325</v>
      </c>
      <c r="E292" s="911" t="s">
        <v>1325</v>
      </c>
      <c r="F292" s="911" t="s">
        <v>1325</v>
      </c>
      <c r="G292" s="911" t="s">
        <v>1325</v>
      </c>
      <c r="H292" s="911">
        <v>695</v>
      </c>
      <c r="I292" s="911">
        <v>36</v>
      </c>
      <c r="J292" s="911" t="s">
        <v>1325</v>
      </c>
      <c r="K292" s="926"/>
      <c r="L292" s="926"/>
      <c r="M292" s="926"/>
      <c r="N292" s="926"/>
      <c r="O292" s="912">
        <v>1.6166376872574297</v>
      </c>
      <c r="P292" s="926">
        <v>0.80759744974965897</v>
      </c>
      <c r="Q292" s="912">
        <v>0.47263517766445201</v>
      </c>
      <c r="R292" s="911" t="s">
        <v>1325</v>
      </c>
      <c r="S292" s="911" t="s">
        <v>1325</v>
      </c>
      <c r="T292" s="911" t="s">
        <v>1325</v>
      </c>
      <c r="U292" s="911" t="s">
        <v>1325</v>
      </c>
      <c r="V292" s="914">
        <v>16</v>
      </c>
      <c r="W292" s="911" t="s">
        <v>1325</v>
      </c>
      <c r="X292" s="911" t="s">
        <v>1325</v>
      </c>
      <c r="Y292" s="916"/>
      <c r="Z292" s="917"/>
      <c r="AA292" s="917"/>
      <c r="AB292" s="917"/>
      <c r="AC292" s="917">
        <v>0.59</v>
      </c>
      <c r="AD292" s="917">
        <v>4.57</v>
      </c>
      <c r="AE292" s="918">
        <v>0</v>
      </c>
      <c r="AF292" s="911" t="s">
        <v>1325</v>
      </c>
      <c r="AG292" s="911" t="s">
        <v>1325</v>
      </c>
      <c r="AH292" s="911" t="s">
        <v>1325</v>
      </c>
      <c r="AI292" s="911" t="s">
        <v>1325</v>
      </c>
      <c r="AJ292" s="914">
        <v>121</v>
      </c>
      <c r="AK292" s="911" t="s">
        <v>1325</v>
      </c>
      <c r="AL292" s="911" t="s">
        <v>1325</v>
      </c>
      <c r="AM292" s="916"/>
      <c r="AN292" s="917"/>
      <c r="AO292" s="917"/>
      <c r="AP292" s="917"/>
      <c r="AQ292" s="917">
        <v>1.32</v>
      </c>
      <c r="AR292" s="917">
        <v>1.38</v>
      </c>
      <c r="AS292" s="918">
        <v>1.24</v>
      </c>
      <c r="AT292" s="911" t="s">
        <v>1325</v>
      </c>
      <c r="AU292" s="911" t="s">
        <v>1325</v>
      </c>
      <c r="AV292" s="911" t="s">
        <v>1325</v>
      </c>
      <c r="AW292" s="911" t="s">
        <v>1325</v>
      </c>
      <c r="AX292" s="911" t="s">
        <v>1325</v>
      </c>
      <c r="AY292" s="911" t="s">
        <v>1325</v>
      </c>
      <c r="AZ292" s="911" t="s">
        <v>1325</v>
      </c>
      <c r="BA292" s="916"/>
      <c r="BB292" s="917"/>
      <c r="BC292" s="917"/>
      <c r="BD292" s="917"/>
      <c r="BE292" s="917">
        <v>0.44</v>
      </c>
      <c r="BF292" s="917">
        <v>6.09</v>
      </c>
      <c r="BG292" s="921">
        <v>0</v>
      </c>
      <c r="BH292" s="911" t="s">
        <v>1325</v>
      </c>
      <c r="BI292" s="911" t="s">
        <v>1325</v>
      </c>
      <c r="BJ292" s="911" t="s">
        <v>1325</v>
      </c>
      <c r="BK292" s="911" t="s">
        <v>1325</v>
      </c>
      <c r="BL292" s="911">
        <v>56</v>
      </c>
      <c r="BM292" s="911" t="s">
        <v>1325</v>
      </c>
      <c r="BN292" s="911" t="s">
        <v>1325</v>
      </c>
      <c r="BO292" s="926"/>
      <c r="BP292" s="926"/>
      <c r="BQ292" s="926"/>
      <c r="BR292" s="926"/>
      <c r="BS292" s="926">
        <v>0.37929170294859926</v>
      </c>
      <c r="BT292" s="926">
        <v>0.45893549130307321</v>
      </c>
      <c r="BU292" s="926">
        <v>0</v>
      </c>
      <c r="BV292" s="911" t="s">
        <v>1325</v>
      </c>
      <c r="BW292" s="911" t="s">
        <v>1325</v>
      </c>
      <c r="BX292" s="911" t="s">
        <v>1325</v>
      </c>
      <c r="BY292" s="911" t="s">
        <v>1325</v>
      </c>
      <c r="BZ292" s="914">
        <v>34</v>
      </c>
      <c r="CA292" s="911" t="s">
        <v>1325</v>
      </c>
      <c r="CB292" s="911" t="s">
        <v>1325</v>
      </c>
      <c r="CC292" s="916"/>
      <c r="CD292" s="917"/>
      <c r="CE292" s="917"/>
      <c r="CF292" s="917"/>
      <c r="CG292" s="917">
        <v>1.88</v>
      </c>
      <c r="CH292" s="917">
        <v>1.43</v>
      </c>
      <c r="CI292" s="921">
        <v>0</v>
      </c>
      <c r="CJ292" s="911" t="s">
        <v>1325</v>
      </c>
      <c r="CK292" s="911" t="s">
        <v>1325</v>
      </c>
      <c r="CL292" s="911" t="s">
        <v>1325</v>
      </c>
      <c r="CM292" s="911" t="s">
        <v>1325</v>
      </c>
      <c r="CN292" s="911">
        <v>368</v>
      </c>
      <c r="CO292" s="911">
        <v>11</v>
      </c>
      <c r="CP292" s="911" t="s">
        <v>1325</v>
      </c>
      <c r="CQ292" s="926"/>
      <c r="CR292" s="926"/>
      <c r="CS292" s="926"/>
      <c r="CT292" s="926"/>
      <c r="CU292" s="926">
        <v>3.7028381713253538</v>
      </c>
      <c r="CV292" s="926">
        <v>0.72859660226285383</v>
      </c>
      <c r="CW292" s="926">
        <v>0</v>
      </c>
      <c r="CX292" s="922" t="s">
        <v>878</v>
      </c>
      <c r="CY292" s="923" t="s">
        <v>1471</v>
      </c>
      <c r="CZ292" s="1011" t="s">
        <v>1471</v>
      </c>
      <c r="DA292" s="1011" t="s">
        <v>1471</v>
      </c>
      <c r="DB292" s="922" t="s">
        <v>792</v>
      </c>
      <c r="DC292" s="923" t="s">
        <v>1472</v>
      </c>
      <c r="DD292" s="1016" t="s">
        <v>878</v>
      </c>
      <c r="DE292" s="1016" t="s">
        <v>792</v>
      </c>
      <c r="DF292" s="922" t="s">
        <v>878</v>
      </c>
      <c r="DG292" s="923" t="s">
        <v>1471</v>
      </c>
      <c r="DH292" s="922" t="s">
        <v>878</v>
      </c>
      <c r="DI292" s="924" t="s">
        <v>1471</v>
      </c>
    </row>
    <row r="293" spans="1:113">
      <c r="A293" s="952" t="s">
        <v>210</v>
      </c>
      <c r="B293" s="910" t="s">
        <v>784</v>
      </c>
      <c r="C293" s="910"/>
      <c r="D293" s="911">
        <v>80</v>
      </c>
      <c r="E293" s="911" t="s">
        <v>1325</v>
      </c>
      <c r="F293" s="911" t="s">
        <v>1325</v>
      </c>
      <c r="G293" s="911" t="s">
        <v>1325</v>
      </c>
      <c r="H293" s="911">
        <v>330</v>
      </c>
      <c r="I293" s="911">
        <v>22</v>
      </c>
      <c r="J293" s="911" t="s">
        <v>1325</v>
      </c>
      <c r="K293" s="926">
        <v>1.8985257262097464</v>
      </c>
      <c r="L293" s="926"/>
      <c r="M293" s="926"/>
      <c r="N293" s="926"/>
      <c r="O293" s="912">
        <v>1.1935970687379938</v>
      </c>
      <c r="P293" s="926">
        <v>0.65676683456997187</v>
      </c>
      <c r="Q293" s="912">
        <v>2.0636229918596176</v>
      </c>
      <c r="R293" s="911" t="s">
        <v>1325</v>
      </c>
      <c r="S293" s="911" t="s">
        <v>1325</v>
      </c>
      <c r="T293" s="911" t="s">
        <v>1325</v>
      </c>
      <c r="U293" s="911" t="s">
        <v>1325</v>
      </c>
      <c r="V293" s="911" t="s">
        <v>1325</v>
      </c>
      <c r="W293" s="911" t="s">
        <v>1325</v>
      </c>
      <c r="X293" s="911" t="s">
        <v>1325</v>
      </c>
      <c r="Y293" s="916">
        <v>0</v>
      </c>
      <c r="Z293" s="917"/>
      <c r="AA293" s="917"/>
      <c r="AB293" s="917"/>
      <c r="AC293" s="917">
        <v>0.89</v>
      </c>
      <c r="AD293" s="917">
        <v>3.05</v>
      </c>
      <c r="AE293" s="918">
        <v>0</v>
      </c>
      <c r="AF293" s="919">
        <v>17</v>
      </c>
      <c r="AG293" s="911" t="s">
        <v>1325</v>
      </c>
      <c r="AH293" s="911" t="s">
        <v>1325</v>
      </c>
      <c r="AI293" s="911" t="s">
        <v>1325</v>
      </c>
      <c r="AJ293" s="914">
        <v>60</v>
      </c>
      <c r="AK293" s="911" t="s">
        <v>1325</v>
      </c>
      <c r="AL293" s="911" t="s">
        <v>1325</v>
      </c>
      <c r="AM293" s="916">
        <v>1.9</v>
      </c>
      <c r="AN293" s="917"/>
      <c r="AO293" s="917"/>
      <c r="AP293" s="917"/>
      <c r="AQ293" s="917">
        <v>0.98</v>
      </c>
      <c r="AR293" s="917">
        <v>1.1399999999999999</v>
      </c>
      <c r="AS293" s="918">
        <v>2.5</v>
      </c>
      <c r="AT293" s="911" t="s">
        <v>1325</v>
      </c>
      <c r="AU293" s="911" t="s">
        <v>1325</v>
      </c>
      <c r="AV293" s="911" t="s">
        <v>1325</v>
      </c>
      <c r="AW293" s="911" t="s">
        <v>1325</v>
      </c>
      <c r="AX293" s="911" t="s">
        <v>1325</v>
      </c>
      <c r="AY293" s="911" t="s">
        <v>1325</v>
      </c>
      <c r="AZ293" s="911" t="s">
        <v>1325</v>
      </c>
      <c r="BA293" s="916">
        <v>0</v>
      </c>
      <c r="BB293" s="917"/>
      <c r="BC293" s="917"/>
      <c r="BD293" s="917"/>
      <c r="BE293" s="917">
        <v>0.27</v>
      </c>
      <c r="BF293" s="917">
        <v>0</v>
      </c>
      <c r="BG293" s="921">
        <v>0</v>
      </c>
      <c r="BH293" s="911">
        <v>10</v>
      </c>
      <c r="BI293" s="911" t="s">
        <v>1325</v>
      </c>
      <c r="BJ293" s="911" t="s">
        <v>1325</v>
      </c>
      <c r="BK293" s="911" t="s">
        <v>1325</v>
      </c>
      <c r="BL293" s="911">
        <v>34</v>
      </c>
      <c r="BM293" s="911" t="s">
        <v>1325</v>
      </c>
      <c r="BN293" s="911" t="s">
        <v>1325</v>
      </c>
      <c r="BO293" s="926">
        <v>1.602498758094101</v>
      </c>
      <c r="BP293" s="926"/>
      <c r="BQ293" s="926"/>
      <c r="BR293" s="926"/>
      <c r="BS293" s="926">
        <v>0.76096473981146384</v>
      </c>
      <c r="BT293" s="926">
        <v>1.0282996582376187</v>
      </c>
      <c r="BU293" s="926">
        <v>3.9022046076894528</v>
      </c>
      <c r="BV293" s="911" t="s">
        <v>1325</v>
      </c>
      <c r="BW293" s="911" t="s">
        <v>1325</v>
      </c>
      <c r="BX293" s="911" t="s">
        <v>1325</v>
      </c>
      <c r="BY293" s="911" t="s">
        <v>1325</v>
      </c>
      <c r="BZ293" s="914">
        <v>27</v>
      </c>
      <c r="CA293" s="911" t="s">
        <v>1325</v>
      </c>
      <c r="CB293" s="911" t="s">
        <v>1325</v>
      </c>
      <c r="CC293" s="916">
        <v>5.01</v>
      </c>
      <c r="CD293" s="917"/>
      <c r="CE293" s="917"/>
      <c r="CF293" s="917"/>
      <c r="CG293" s="917">
        <v>2.98</v>
      </c>
      <c r="CH293" s="917">
        <v>0.68</v>
      </c>
      <c r="CI293" s="921">
        <v>0</v>
      </c>
      <c r="CJ293" s="911">
        <v>32</v>
      </c>
      <c r="CK293" s="911" t="s">
        <v>1325</v>
      </c>
      <c r="CL293" s="911" t="s">
        <v>1325</v>
      </c>
      <c r="CM293" s="911" t="s">
        <v>1325</v>
      </c>
      <c r="CN293" s="911">
        <v>166</v>
      </c>
      <c r="CO293" s="911" t="s">
        <v>1325</v>
      </c>
      <c r="CP293" s="911" t="s">
        <v>1325</v>
      </c>
      <c r="CQ293" s="926">
        <v>1.6156338721376056</v>
      </c>
      <c r="CR293" s="926"/>
      <c r="CS293" s="926"/>
      <c r="CT293" s="926"/>
      <c r="CU293" s="926">
        <v>1.3140905003510939</v>
      </c>
      <c r="CV293" s="926">
        <v>0.51493123664565332</v>
      </c>
      <c r="CW293" s="926">
        <v>0.49701300487286948</v>
      </c>
      <c r="CX293" s="922" t="s">
        <v>878</v>
      </c>
      <c r="CY293" s="923" t="s">
        <v>1471</v>
      </c>
      <c r="CZ293" s="1011" t="s">
        <v>1471</v>
      </c>
      <c r="DA293" s="1011" t="s">
        <v>1471</v>
      </c>
      <c r="DB293" s="922" t="s">
        <v>878</v>
      </c>
      <c r="DC293" s="923" t="s">
        <v>1471</v>
      </c>
      <c r="DD293" s="1016" t="s">
        <v>1471</v>
      </c>
      <c r="DE293" s="1016" t="s">
        <v>1471</v>
      </c>
      <c r="DF293" s="922" t="s">
        <v>878</v>
      </c>
      <c r="DG293" s="923" t="s">
        <v>1471</v>
      </c>
      <c r="DH293" s="922" t="s">
        <v>878</v>
      </c>
      <c r="DI293" s="924" t="s">
        <v>1471</v>
      </c>
    </row>
    <row r="294" spans="1:113">
      <c r="A294" s="952" t="s">
        <v>388</v>
      </c>
      <c r="B294" s="910" t="s">
        <v>610</v>
      </c>
      <c r="C294" s="910"/>
      <c r="D294" s="911" t="s">
        <v>1325</v>
      </c>
      <c r="E294" s="911" t="s">
        <v>1325</v>
      </c>
      <c r="F294" s="911" t="s">
        <v>1325</v>
      </c>
      <c r="G294" s="911" t="s">
        <v>1325</v>
      </c>
      <c r="H294" s="911">
        <v>75</v>
      </c>
      <c r="I294" s="911">
        <v>42</v>
      </c>
      <c r="J294" s="911" t="s">
        <v>1325</v>
      </c>
      <c r="K294" s="926"/>
      <c r="L294" s="926"/>
      <c r="M294" s="926"/>
      <c r="N294" s="926"/>
      <c r="O294" s="912">
        <v>0.57179122350827349</v>
      </c>
      <c r="P294" s="926">
        <v>0.71669302375299426</v>
      </c>
      <c r="Q294" s="912">
        <v>0.79742692335870424</v>
      </c>
      <c r="R294" s="911" t="s">
        <v>1325</v>
      </c>
      <c r="S294" s="911" t="s">
        <v>1325</v>
      </c>
      <c r="T294" s="911" t="s">
        <v>1325</v>
      </c>
      <c r="U294" s="911" t="s">
        <v>1325</v>
      </c>
      <c r="V294" s="911" t="s">
        <v>1325</v>
      </c>
      <c r="W294" s="911" t="s">
        <v>1325</v>
      </c>
      <c r="X294" s="911" t="s">
        <v>1325</v>
      </c>
      <c r="Y294" s="916"/>
      <c r="Z294" s="917"/>
      <c r="AA294" s="917"/>
      <c r="AB294" s="917"/>
      <c r="AC294" s="917">
        <v>0.19</v>
      </c>
      <c r="AD294" s="917">
        <v>14.53</v>
      </c>
      <c r="AE294" s="918">
        <v>0</v>
      </c>
      <c r="AF294" s="911" t="s">
        <v>1325</v>
      </c>
      <c r="AG294" s="911" t="s">
        <v>1325</v>
      </c>
      <c r="AH294" s="911" t="s">
        <v>1325</v>
      </c>
      <c r="AI294" s="911" t="s">
        <v>1325</v>
      </c>
      <c r="AJ294" s="911" t="s">
        <v>1325</v>
      </c>
      <c r="AK294" s="911" t="s">
        <v>1325</v>
      </c>
      <c r="AL294" s="911" t="s">
        <v>1325</v>
      </c>
      <c r="AM294" s="916"/>
      <c r="AN294" s="917"/>
      <c r="AO294" s="917"/>
      <c r="AP294" s="917"/>
      <c r="AQ294" s="917">
        <v>0.25</v>
      </c>
      <c r="AR294" s="917">
        <v>1.19</v>
      </c>
      <c r="AS294" s="918">
        <v>6.42</v>
      </c>
      <c r="AT294" s="911" t="s">
        <v>1325</v>
      </c>
      <c r="AU294" s="911" t="s">
        <v>1325</v>
      </c>
      <c r="AV294" s="911" t="s">
        <v>1325</v>
      </c>
      <c r="AW294" s="911" t="s">
        <v>1325</v>
      </c>
      <c r="AX294" s="911" t="s">
        <v>1325</v>
      </c>
      <c r="AY294" s="911" t="s">
        <v>1325</v>
      </c>
      <c r="AZ294" s="911" t="s">
        <v>1325</v>
      </c>
      <c r="BA294" s="916"/>
      <c r="BB294" s="917"/>
      <c r="BC294" s="917"/>
      <c r="BD294" s="917"/>
      <c r="BE294" s="917">
        <v>0.56000000000000005</v>
      </c>
      <c r="BF294" s="917">
        <v>4.84</v>
      </c>
      <c r="BG294" s="921">
        <v>0</v>
      </c>
      <c r="BH294" s="911" t="s">
        <v>1325</v>
      </c>
      <c r="BI294" s="911" t="s">
        <v>1325</v>
      </c>
      <c r="BJ294" s="911" t="s">
        <v>1325</v>
      </c>
      <c r="BK294" s="911" t="s">
        <v>1325</v>
      </c>
      <c r="BL294" s="911" t="s">
        <v>1325</v>
      </c>
      <c r="BM294" s="911" t="s">
        <v>1325</v>
      </c>
      <c r="BN294" s="911" t="s">
        <v>1325</v>
      </c>
      <c r="BO294" s="926"/>
      <c r="BP294" s="926"/>
      <c r="BQ294" s="926"/>
      <c r="BR294" s="926"/>
      <c r="BS294" s="926">
        <v>0.24672746979114205</v>
      </c>
      <c r="BT294" s="926">
        <v>0.51237165488000502</v>
      </c>
      <c r="BU294" s="926">
        <v>0</v>
      </c>
      <c r="BV294" s="911" t="s">
        <v>1325</v>
      </c>
      <c r="BW294" s="911" t="s">
        <v>1325</v>
      </c>
      <c r="BX294" s="911" t="s">
        <v>1325</v>
      </c>
      <c r="BY294" s="911" t="s">
        <v>1325</v>
      </c>
      <c r="BZ294" s="911" t="s">
        <v>1325</v>
      </c>
      <c r="CA294" s="911" t="s">
        <v>1325</v>
      </c>
      <c r="CB294" s="911" t="s">
        <v>1325</v>
      </c>
      <c r="CC294" s="916"/>
      <c r="CD294" s="917"/>
      <c r="CE294" s="917"/>
      <c r="CF294" s="917"/>
      <c r="CG294" s="917">
        <v>0.65</v>
      </c>
      <c r="CH294" s="917">
        <v>4.1500000000000004</v>
      </c>
      <c r="CI294" s="918">
        <v>0</v>
      </c>
      <c r="CJ294" s="911" t="s">
        <v>1325</v>
      </c>
      <c r="CK294" s="911" t="s">
        <v>1325</v>
      </c>
      <c r="CL294" s="911" t="s">
        <v>1325</v>
      </c>
      <c r="CM294" s="911" t="s">
        <v>1325</v>
      </c>
      <c r="CN294" s="911">
        <v>44</v>
      </c>
      <c r="CO294" s="911">
        <v>17</v>
      </c>
      <c r="CP294" s="911" t="s">
        <v>1325</v>
      </c>
      <c r="CQ294" s="926"/>
      <c r="CR294" s="926"/>
      <c r="CS294" s="926"/>
      <c r="CT294" s="926"/>
      <c r="CU294" s="926">
        <v>0.64938974773457592</v>
      </c>
      <c r="CV294" s="926">
        <v>0.44890530819171737</v>
      </c>
      <c r="CW294" s="926">
        <v>1.0267330297193731</v>
      </c>
      <c r="CX294" s="922" t="s">
        <v>878</v>
      </c>
      <c r="CY294" s="923" t="s">
        <v>1471</v>
      </c>
      <c r="CZ294" s="1011" t="s">
        <v>1471</v>
      </c>
      <c r="DA294" s="1011" t="s">
        <v>1471</v>
      </c>
      <c r="DB294" s="922" t="s">
        <v>878</v>
      </c>
      <c r="DC294" s="923" t="s">
        <v>1471</v>
      </c>
      <c r="DD294" s="1016" t="s">
        <v>1471</v>
      </c>
      <c r="DE294" s="1016" t="s">
        <v>1471</v>
      </c>
      <c r="DF294" s="922" t="s">
        <v>878</v>
      </c>
      <c r="DG294" s="923" t="s">
        <v>1471</v>
      </c>
      <c r="DH294" s="922" t="s">
        <v>878</v>
      </c>
      <c r="DI294" s="924" t="s">
        <v>1471</v>
      </c>
    </row>
    <row r="295" spans="1:113">
      <c r="A295" s="952" t="s">
        <v>166</v>
      </c>
      <c r="B295" s="910" t="s">
        <v>603</v>
      </c>
      <c r="C295" s="910"/>
      <c r="D295" s="911" t="s">
        <v>1325</v>
      </c>
      <c r="E295" s="911" t="s">
        <v>1325</v>
      </c>
      <c r="F295" s="911" t="s">
        <v>1325</v>
      </c>
      <c r="G295" s="911" t="s">
        <v>1325</v>
      </c>
      <c r="H295" s="911">
        <v>133</v>
      </c>
      <c r="I295" s="911">
        <v>13</v>
      </c>
      <c r="J295" s="911" t="s">
        <v>1325</v>
      </c>
      <c r="K295" s="926">
        <v>0.87140331660197246</v>
      </c>
      <c r="L295" s="926"/>
      <c r="M295" s="926"/>
      <c r="N295" s="926"/>
      <c r="O295" s="912">
        <v>0.50546694635109024</v>
      </c>
      <c r="P295" s="926">
        <v>3.0254601827678429</v>
      </c>
      <c r="Q295" s="912">
        <v>0.89150003369980935</v>
      </c>
      <c r="R295" s="911" t="s">
        <v>1325</v>
      </c>
      <c r="S295" s="911" t="s">
        <v>1325</v>
      </c>
      <c r="T295" s="911" t="s">
        <v>1325</v>
      </c>
      <c r="U295" s="911" t="s">
        <v>1325</v>
      </c>
      <c r="V295" s="911" t="s">
        <v>1325</v>
      </c>
      <c r="W295" s="911" t="s">
        <v>1325</v>
      </c>
      <c r="X295" s="911" t="s">
        <v>1325</v>
      </c>
      <c r="Y295" s="916">
        <v>0.84</v>
      </c>
      <c r="Z295" s="917"/>
      <c r="AA295" s="917"/>
      <c r="AB295" s="917"/>
      <c r="AC295" s="917">
        <v>7.0000000000000007E-2</v>
      </c>
      <c r="AD295" s="917">
        <v>3.63</v>
      </c>
      <c r="AE295" s="918">
        <v>2.17</v>
      </c>
      <c r="AF295" s="911" t="s">
        <v>1325</v>
      </c>
      <c r="AG295" s="911" t="s">
        <v>1325</v>
      </c>
      <c r="AH295" s="911" t="s">
        <v>1325</v>
      </c>
      <c r="AI295" s="911" t="s">
        <v>1325</v>
      </c>
      <c r="AJ295" s="914">
        <v>17</v>
      </c>
      <c r="AK295" s="911" t="s">
        <v>1325</v>
      </c>
      <c r="AL295" s="911" t="s">
        <v>1325</v>
      </c>
      <c r="AM295" s="916">
        <v>0</v>
      </c>
      <c r="AN295" s="917"/>
      <c r="AO295" s="917"/>
      <c r="AP295" s="917"/>
      <c r="AQ295" s="917">
        <v>0.69</v>
      </c>
      <c r="AR295" s="917">
        <v>1.27</v>
      </c>
      <c r="AS295" s="918">
        <v>3.61</v>
      </c>
      <c r="AT295" s="911" t="s">
        <v>1325</v>
      </c>
      <c r="AU295" s="911" t="s">
        <v>1325</v>
      </c>
      <c r="AV295" s="911" t="s">
        <v>1325</v>
      </c>
      <c r="AW295" s="911" t="s">
        <v>1325</v>
      </c>
      <c r="AX295" s="911" t="s">
        <v>1325</v>
      </c>
      <c r="AY295" s="911" t="s">
        <v>1325</v>
      </c>
      <c r="AZ295" s="911" t="s">
        <v>1325</v>
      </c>
      <c r="BA295" s="959">
        <v>0</v>
      </c>
      <c r="BB295" s="917"/>
      <c r="BC295" s="917"/>
      <c r="BD295" s="917"/>
      <c r="BE295" s="917">
        <v>0.15</v>
      </c>
      <c r="BF295" s="917">
        <v>0</v>
      </c>
      <c r="BG295" s="921">
        <v>0</v>
      </c>
      <c r="BH295" s="911" t="s">
        <v>1325</v>
      </c>
      <c r="BI295" s="911" t="s">
        <v>1325</v>
      </c>
      <c r="BJ295" s="911" t="s">
        <v>1325</v>
      </c>
      <c r="BK295" s="911" t="s">
        <v>1325</v>
      </c>
      <c r="BL295" s="911">
        <v>19</v>
      </c>
      <c r="BM295" s="911" t="s">
        <v>1325</v>
      </c>
      <c r="BN295" s="911" t="s">
        <v>1325</v>
      </c>
      <c r="BO295" s="926">
        <v>0.86978831691894953</v>
      </c>
      <c r="BP295" s="926"/>
      <c r="BQ295" s="926"/>
      <c r="BR295" s="926"/>
      <c r="BS295" s="926">
        <v>0.50441781544251663</v>
      </c>
      <c r="BT295" s="926">
        <v>4.7442500324168071</v>
      </c>
      <c r="BU295" s="926">
        <v>0</v>
      </c>
      <c r="BV295" s="911" t="s">
        <v>1325</v>
      </c>
      <c r="BW295" s="911" t="s">
        <v>1325</v>
      </c>
      <c r="BX295" s="911" t="s">
        <v>1325</v>
      </c>
      <c r="BY295" s="911" t="s">
        <v>1325</v>
      </c>
      <c r="BZ295" s="911" t="s">
        <v>1325</v>
      </c>
      <c r="CA295" s="911" t="s">
        <v>1325</v>
      </c>
      <c r="CB295" s="911" t="s">
        <v>1325</v>
      </c>
      <c r="CC295" s="959">
        <v>3.55</v>
      </c>
      <c r="CD295" s="917"/>
      <c r="CE295" s="917"/>
      <c r="CF295" s="917"/>
      <c r="CG295" s="917">
        <v>0.41</v>
      </c>
      <c r="CH295" s="917">
        <v>4.0999999999999996</v>
      </c>
      <c r="CI295" s="918">
        <v>0</v>
      </c>
      <c r="CJ295" s="911" t="s">
        <v>1325</v>
      </c>
      <c r="CK295" s="911" t="s">
        <v>1325</v>
      </c>
      <c r="CL295" s="911" t="s">
        <v>1325</v>
      </c>
      <c r="CM295" s="911" t="s">
        <v>1325</v>
      </c>
      <c r="CN295" s="911">
        <v>61</v>
      </c>
      <c r="CO295" s="911" t="s">
        <v>1325</v>
      </c>
      <c r="CP295" s="911" t="s">
        <v>1325</v>
      </c>
      <c r="CQ295" s="926">
        <v>0.63771845112365888</v>
      </c>
      <c r="CR295" s="926"/>
      <c r="CS295" s="926"/>
      <c r="CT295" s="926"/>
      <c r="CU295" s="926">
        <v>0.6106771451113957</v>
      </c>
      <c r="CV295" s="926">
        <v>2.8550581336583232</v>
      </c>
      <c r="CW295" s="926">
        <v>0.75690657110522863</v>
      </c>
      <c r="CX295" s="922" t="s">
        <v>878</v>
      </c>
      <c r="CY295" s="923" t="s">
        <v>1471</v>
      </c>
      <c r="CZ295" s="1011" t="s">
        <v>1471</v>
      </c>
      <c r="DA295" s="1011" t="s">
        <v>1471</v>
      </c>
      <c r="DB295" s="922" t="s">
        <v>878</v>
      </c>
      <c r="DC295" s="923" t="s">
        <v>1471</v>
      </c>
      <c r="DD295" s="1016" t="s">
        <v>1471</v>
      </c>
      <c r="DE295" s="1016" t="s">
        <v>1471</v>
      </c>
      <c r="DF295" s="922" t="s">
        <v>878</v>
      </c>
      <c r="DG295" s="923" t="s">
        <v>1471</v>
      </c>
      <c r="DH295" s="922" t="s">
        <v>878</v>
      </c>
      <c r="DI295" s="924" t="s">
        <v>1471</v>
      </c>
    </row>
    <row r="296" spans="1:113">
      <c r="A296" s="952" t="s">
        <v>347</v>
      </c>
      <c r="B296" s="960" t="s">
        <v>815</v>
      </c>
      <c r="C296" s="960"/>
      <c r="D296" s="911" t="s">
        <v>1325</v>
      </c>
      <c r="E296" s="911" t="s">
        <v>1325</v>
      </c>
      <c r="F296" s="911" t="s">
        <v>1325</v>
      </c>
      <c r="G296" s="911" t="s">
        <v>1325</v>
      </c>
      <c r="H296" s="911">
        <v>52</v>
      </c>
      <c r="I296" s="911">
        <v>38</v>
      </c>
      <c r="J296" s="911" t="s">
        <v>1325</v>
      </c>
      <c r="K296" s="926">
        <v>2.293170450574971</v>
      </c>
      <c r="L296" s="926"/>
      <c r="M296" s="926"/>
      <c r="N296" s="926"/>
      <c r="O296" s="912">
        <v>1.6292253198656843</v>
      </c>
      <c r="P296" s="926">
        <v>1.4169935644264189</v>
      </c>
      <c r="Q296" s="912">
        <v>0</v>
      </c>
      <c r="R296" s="911" t="s">
        <v>1325</v>
      </c>
      <c r="S296" s="911" t="s">
        <v>1325</v>
      </c>
      <c r="T296" s="911" t="s">
        <v>1325</v>
      </c>
      <c r="U296" s="911" t="s">
        <v>1325</v>
      </c>
      <c r="V296" s="911" t="s">
        <v>1325</v>
      </c>
      <c r="W296" s="911" t="s">
        <v>1325</v>
      </c>
      <c r="X296" s="911" t="s">
        <v>1325</v>
      </c>
      <c r="Y296" s="961">
        <v>0</v>
      </c>
      <c r="Z296" s="962"/>
      <c r="AA296" s="962"/>
      <c r="AB296" s="962"/>
      <c r="AC296" s="962">
        <v>0</v>
      </c>
      <c r="AD296" s="962">
        <v>0.71</v>
      </c>
      <c r="AE296" s="963">
        <v>0</v>
      </c>
      <c r="AF296" s="911" t="s">
        <v>1325</v>
      </c>
      <c r="AG296" s="911" t="s">
        <v>1325</v>
      </c>
      <c r="AH296" s="911" t="s">
        <v>1325</v>
      </c>
      <c r="AI296" s="911" t="s">
        <v>1325</v>
      </c>
      <c r="AJ296" s="911" t="s">
        <v>1325</v>
      </c>
      <c r="AK296" s="911" t="s">
        <v>1325</v>
      </c>
      <c r="AL296" s="911" t="s">
        <v>1325</v>
      </c>
      <c r="AM296" s="964">
        <v>0</v>
      </c>
      <c r="AN296" s="962"/>
      <c r="AO296" s="962"/>
      <c r="AP296" s="962"/>
      <c r="AQ296" s="962">
        <v>1.5</v>
      </c>
      <c r="AR296" s="962">
        <v>1.8</v>
      </c>
      <c r="AS296" s="963">
        <v>0</v>
      </c>
      <c r="AT296" s="911" t="s">
        <v>1325</v>
      </c>
      <c r="AU296" s="911" t="s">
        <v>1325</v>
      </c>
      <c r="AV296" s="911" t="s">
        <v>1325</v>
      </c>
      <c r="AW296" s="911" t="s">
        <v>1325</v>
      </c>
      <c r="AX296" s="911" t="s">
        <v>1325</v>
      </c>
      <c r="AY296" s="911" t="s">
        <v>1325</v>
      </c>
      <c r="AZ296" s="911" t="s">
        <v>1325</v>
      </c>
      <c r="BA296" s="964">
        <v>0</v>
      </c>
      <c r="BB296" s="962"/>
      <c r="BC296" s="962"/>
      <c r="BD296" s="962"/>
      <c r="BE296" s="962">
        <v>0</v>
      </c>
      <c r="BF296" s="962">
        <v>0.88</v>
      </c>
      <c r="BG296" s="965">
        <v>0</v>
      </c>
      <c r="BH296" s="911" t="s">
        <v>1325</v>
      </c>
      <c r="BI296" s="911" t="s">
        <v>1325</v>
      </c>
      <c r="BJ296" s="911" t="s">
        <v>1325</v>
      </c>
      <c r="BK296" s="911" t="s">
        <v>1325</v>
      </c>
      <c r="BL296" s="911" t="s">
        <v>1325</v>
      </c>
      <c r="BM296" s="911" t="s">
        <v>1325</v>
      </c>
      <c r="BN296" s="911" t="s">
        <v>1325</v>
      </c>
      <c r="BO296" s="926">
        <v>4.2283568336372666</v>
      </c>
      <c r="BP296" s="926"/>
      <c r="BQ296" s="926"/>
      <c r="BR296" s="926"/>
      <c r="BS296" s="926">
        <v>2.2590325299439065</v>
      </c>
      <c r="BT296" s="926">
        <v>0.92806089088197996</v>
      </c>
      <c r="BU296" s="926">
        <v>0</v>
      </c>
      <c r="BV296" s="911" t="s">
        <v>1325</v>
      </c>
      <c r="BW296" s="911" t="s">
        <v>1325</v>
      </c>
      <c r="BX296" s="911" t="s">
        <v>1325</v>
      </c>
      <c r="BY296" s="911" t="s">
        <v>1325</v>
      </c>
      <c r="BZ296" s="911" t="s">
        <v>1325</v>
      </c>
      <c r="CA296" s="911" t="s">
        <v>1325</v>
      </c>
      <c r="CB296" s="911" t="s">
        <v>1325</v>
      </c>
      <c r="CC296" s="964">
        <v>0</v>
      </c>
      <c r="CD296" s="962"/>
      <c r="CE296" s="962"/>
      <c r="CF296" s="962"/>
      <c r="CG296" s="962">
        <v>5.01</v>
      </c>
      <c r="CH296" s="962">
        <v>0.54</v>
      </c>
      <c r="CI296" s="963">
        <v>0</v>
      </c>
      <c r="CJ296" s="911" t="s">
        <v>1325</v>
      </c>
      <c r="CK296" s="911" t="s">
        <v>1325</v>
      </c>
      <c r="CL296" s="911" t="s">
        <v>1325</v>
      </c>
      <c r="CM296" s="911" t="s">
        <v>1325</v>
      </c>
      <c r="CN296" s="911">
        <v>30</v>
      </c>
      <c r="CO296" s="911">
        <v>21</v>
      </c>
      <c r="CP296" s="911" t="s">
        <v>1325</v>
      </c>
      <c r="CQ296" s="926">
        <v>2.0465269575997445</v>
      </c>
      <c r="CR296" s="926"/>
      <c r="CS296" s="926"/>
      <c r="CT296" s="926"/>
      <c r="CU296" s="926">
        <v>1.7087587929690886</v>
      </c>
      <c r="CV296" s="926">
        <v>1.3757693827705013</v>
      </c>
      <c r="CW296" s="926">
        <v>0</v>
      </c>
      <c r="CX296" s="922" t="s">
        <v>878</v>
      </c>
      <c r="CY296" s="923" t="s">
        <v>1471</v>
      </c>
      <c r="CZ296" s="1011" t="s">
        <v>1471</v>
      </c>
      <c r="DA296" s="1011" t="s">
        <v>1471</v>
      </c>
      <c r="DB296" s="922" t="s">
        <v>878</v>
      </c>
      <c r="DC296" s="923" t="s">
        <v>1471</v>
      </c>
      <c r="DD296" s="1016" t="s">
        <v>1471</v>
      </c>
      <c r="DE296" s="1016" t="s">
        <v>1471</v>
      </c>
      <c r="DF296" s="922" t="s">
        <v>878</v>
      </c>
      <c r="DG296" s="923" t="s">
        <v>1471</v>
      </c>
      <c r="DH296" s="922" t="s">
        <v>878</v>
      </c>
      <c r="DI296" s="924" t="s">
        <v>1471</v>
      </c>
    </row>
    <row r="297" spans="1:113" ht="12" customHeight="1">
      <c r="A297" s="952" t="s">
        <v>450</v>
      </c>
      <c r="B297" s="966" t="s">
        <v>796</v>
      </c>
      <c r="C297" s="966"/>
      <c r="D297" s="911">
        <v>126</v>
      </c>
      <c r="E297" s="911" t="s">
        <v>1325</v>
      </c>
      <c r="F297" s="911" t="s">
        <v>1325</v>
      </c>
      <c r="G297" s="911" t="s">
        <v>1325</v>
      </c>
      <c r="H297" s="911">
        <v>199</v>
      </c>
      <c r="I297" s="911">
        <v>17</v>
      </c>
      <c r="J297" s="911">
        <v>14</v>
      </c>
      <c r="K297" s="926">
        <v>1.4608799994937334</v>
      </c>
      <c r="L297" s="926">
        <v>0.52689075584979639</v>
      </c>
      <c r="M297" s="926"/>
      <c r="N297" s="926"/>
      <c r="O297" s="912">
        <v>0.64735999529706367</v>
      </c>
      <c r="P297" s="926">
        <v>1.8105262389966952</v>
      </c>
      <c r="Q297" s="912">
        <v>1.1506708249662185</v>
      </c>
      <c r="R297" s="911" t="s">
        <v>1325</v>
      </c>
      <c r="S297" s="911" t="s">
        <v>1325</v>
      </c>
      <c r="T297" s="911" t="s">
        <v>1325</v>
      </c>
      <c r="U297" s="911" t="s">
        <v>1325</v>
      </c>
      <c r="V297" s="911" t="s">
        <v>1325</v>
      </c>
      <c r="W297" s="911" t="s">
        <v>1325</v>
      </c>
      <c r="X297" s="911" t="s">
        <v>1325</v>
      </c>
      <c r="Y297" s="959">
        <v>6.18</v>
      </c>
      <c r="Z297" s="917">
        <v>0</v>
      </c>
      <c r="AA297" s="917"/>
      <c r="AB297" s="917"/>
      <c r="AC297" s="917">
        <v>2.19</v>
      </c>
      <c r="AD297" s="917">
        <v>0</v>
      </c>
      <c r="AE297" s="918">
        <v>16.600000000000001</v>
      </c>
      <c r="AF297" s="967">
        <v>34</v>
      </c>
      <c r="AG297" s="911" t="s">
        <v>1325</v>
      </c>
      <c r="AH297" s="911" t="s">
        <v>1325</v>
      </c>
      <c r="AI297" s="911" t="s">
        <v>1325</v>
      </c>
      <c r="AJ297" s="968">
        <v>56</v>
      </c>
      <c r="AK297" s="911" t="s">
        <v>1325</v>
      </c>
      <c r="AL297" s="911" t="s">
        <v>1325</v>
      </c>
      <c r="AM297" s="959">
        <v>2.2000000000000002</v>
      </c>
      <c r="AN297" s="917">
        <v>3.55</v>
      </c>
      <c r="AO297" s="917"/>
      <c r="AP297" s="917"/>
      <c r="AQ297" s="917">
        <v>1.1100000000000001</v>
      </c>
      <c r="AR297" s="917">
        <v>0.62</v>
      </c>
      <c r="AS297" s="918">
        <v>0.89</v>
      </c>
      <c r="AT297" s="911" t="s">
        <v>1325</v>
      </c>
      <c r="AU297" s="911" t="s">
        <v>1325</v>
      </c>
      <c r="AV297" s="911" t="s">
        <v>1325</v>
      </c>
      <c r="AW297" s="911" t="s">
        <v>1325</v>
      </c>
      <c r="AX297" s="911" t="s">
        <v>1325</v>
      </c>
      <c r="AY297" s="911" t="s">
        <v>1325</v>
      </c>
      <c r="AZ297" s="911" t="s">
        <v>1325</v>
      </c>
      <c r="BA297" s="959">
        <v>61.2</v>
      </c>
      <c r="BB297" s="917">
        <v>0</v>
      </c>
      <c r="BC297" s="917"/>
      <c r="BD297" s="917"/>
      <c r="BE297" s="917">
        <v>4</v>
      </c>
      <c r="BF297" s="917">
        <v>0</v>
      </c>
      <c r="BG297" s="921">
        <v>0</v>
      </c>
      <c r="BH297" s="911" t="s">
        <v>1325</v>
      </c>
      <c r="BI297" s="911" t="s">
        <v>1325</v>
      </c>
      <c r="BJ297" s="911" t="s">
        <v>1325</v>
      </c>
      <c r="BK297" s="911" t="s">
        <v>1325</v>
      </c>
      <c r="BL297" s="911">
        <v>14</v>
      </c>
      <c r="BM297" s="911" t="s">
        <v>1325</v>
      </c>
      <c r="BN297" s="911" t="s">
        <v>1325</v>
      </c>
      <c r="BO297" s="926">
        <v>0.25365833621125838</v>
      </c>
      <c r="BP297" s="926">
        <v>0</v>
      </c>
      <c r="BQ297" s="926"/>
      <c r="BR297" s="926"/>
      <c r="BS297" s="926">
        <v>0.14995250894220136</v>
      </c>
      <c r="BT297" s="926">
        <v>10.782174592964122</v>
      </c>
      <c r="BU297" s="926">
        <v>0.28770391109248761</v>
      </c>
      <c r="BV297" s="967">
        <v>13</v>
      </c>
      <c r="BW297" s="911" t="s">
        <v>1325</v>
      </c>
      <c r="BX297" s="911" t="s">
        <v>1325</v>
      </c>
      <c r="BY297" s="911" t="s">
        <v>1325</v>
      </c>
      <c r="BZ297" s="968">
        <v>13</v>
      </c>
      <c r="CA297" s="911" t="s">
        <v>1325</v>
      </c>
      <c r="CB297" s="911" t="s">
        <v>1325</v>
      </c>
      <c r="CC297" s="959">
        <v>9.76</v>
      </c>
      <c r="CD297" s="917">
        <v>0</v>
      </c>
      <c r="CE297" s="917"/>
      <c r="CF297" s="917"/>
      <c r="CG297" s="917">
        <v>4.67</v>
      </c>
      <c r="CH297" s="917">
        <v>0</v>
      </c>
      <c r="CI297" s="918">
        <v>6.38</v>
      </c>
      <c r="CJ297" s="911">
        <v>37</v>
      </c>
      <c r="CK297" s="911" t="s">
        <v>1325</v>
      </c>
      <c r="CL297" s="911" t="s">
        <v>1325</v>
      </c>
      <c r="CM297" s="911" t="s">
        <v>1325</v>
      </c>
      <c r="CN297" s="911">
        <v>74</v>
      </c>
      <c r="CO297" s="911" t="s">
        <v>1325</v>
      </c>
      <c r="CP297" s="911" t="s">
        <v>1325</v>
      </c>
      <c r="CQ297" s="926">
        <v>1.0021398373539998</v>
      </c>
      <c r="CR297" s="926">
        <v>0</v>
      </c>
      <c r="CS297" s="926"/>
      <c r="CT297" s="926"/>
      <c r="CU297" s="926">
        <v>0.55422197507110693</v>
      </c>
      <c r="CV297" s="926">
        <v>2.7395826670465699</v>
      </c>
      <c r="CW297" s="926">
        <v>0.9540132767759647</v>
      </c>
      <c r="CX297" s="922" t="s">
        <v>878</v>
      </c>
      <c r="CY297" s="923" t="s">
        <v>1471</v>
      </c>
      <c r="CZ297" s="1011" t="s">
        <v>1471</v>
      </c>
      <c r="DA297" s="1011" t="s">
        <v>1471</v>
      </c>
      <c r="DB297" s="922" t="s">
        <v>792</v>
      </c>
      <c r="DC297" s="923" t="s">
        <v>2671</v>
      </c>
      <c r="DD297" s="1016" t="s">
        <v>878</v>
      </c>
      <c r="DE297" s="1016" t="s">
        <v>792</v>
      </c>
      <c r="DF297" s="922" t="s">
        <v>878</v>
      </c>
      <c r="DG297" s="923" t="s">
        <v>1471</v>
      </c>
      <c r="DH297" s="954" t="s">
        <v>792</v>
      </c>
      <c r="DI297" s="928" t="s">
        <v>2672</v>
      </c>
    </row>
    <row r="298" spans="1:113" ht="13.5" customHeight="1">
      <c r="A298" s="952" t="s">
        <v>251</v>
      </c>
      <c r="B298" s="966" t="s">
        <v>819</v>
      </c>
      <c r="C298" s="966"/>
      <c r="D298" s="911" t="s">
        <v>1325</v>
      </c>
      <c r="E298" s="911">
        <v>13</v>
      </c>
      <c r="F298" s="911" t="s">
        <v>1325</v>
      </c>
      <c r="G298" s="911" t="s">
        <v>1325</v>
      </c>
      <c r="H298" s="911">
        <v>178</v>
      </c>
      <c r="I298" s="911">
        <v>318</v>
      </c>
      <c r="J298" s="911" t="s">
        <v>1325</v>
      </c>
      <c r="K298" s="926">
        <v>1.7326833433666662</v>
      </c>
      <c r="L298" s="926">
        <v>0.97751396459259565</v>
      </c>
      <c r="M298" s="926">
        <v>0.49315791200131254</v>
      </c>
      <c r="N298" s="926"/>
      <c r="O298" s="912">
        <v>1.5924963725184038</v>
      </c>
      <c r="P298" s="926">
        <v>0.92647883940010067</v>
      </c>
      <c r="Q298" s="912">
        <v>0.29354260382333724</v>
      </c>
      <c r="R298" s="911" t="s">
        <v>1325</v>
      </c>
      <c r="S298" s="911" t="s">
        <v>1325</v>
      </c>
      <c r="T298" s="911" t="s">
        <v>1325</v>
      </c>
      <c r="U298" s="911" t="s">
        <v>1325</v>
      </c>
      <c r="V298" s="911" t="s">
        <v>1325</v>
      </c>
      <c r="W298" s="968">
        <v>25</v>
      </c>
      <c r="X298" s="911" t="s">
        <v>1325</v>
      </c>
      <c r="Y298" s="970">
        <v>0</v>
      </c>
      <c r="Z298" s="971">
        <v>6.25</v>
      </c>
      <c r="AA298" s="968">
        <v>0</v>
      </c>
      <c r="AB298" s="968"/>
      <c r="AC298" s="971">
        <v>0.62</v>
      </c>
      <c r="AD298" s="971">
        <v>0.82</v>
      </c>
      <c r="AE298" s="972">
        <v>0</v>
      </c>
      <c r="AF298" s="911" t="s">
        <v>1325</v>
      </c>
      <c r="AG298" s="911" t="s">
        <v>1325</v>
      </c>
      <c r="AH298" s="911" t="s">
        <v>1325</v>
      </c>
      <c r="AI298" s="911" t="s">
        <v>1325</v>
      </c>
      <c r="AJ298" s="968">
        <v>34</v>
      </c>
      <c r="AK298" s="968">
        <v>59</v>
      </c>
      <c r="AL298" s="911" t="s">
        <v>1325</v>
      </c>
      <c r="AM298" s="970">
        <v>1.03</v>
      </c>
      <c r="AN298" s="971">
        <v>1.24</v>
      </c>
      <c r="AO298" s="968">
        <v>0</v>
      </c>
      <c r="AP298" s="968"/>
      <c r="AQ298" s="971">
        <v>1.66</v>
      </c>
      <c r="AR298" s="971">
        <v>0.93</v>
      </c>
      <c r="AS298" s="972">
        <v>0.4</v>
      </c>
      <c r="AT298" s="911" t="s">
        <v>1325</v>
      </c>
      <c r="AU298" s="911" t="s">
        <v>1325</v>
      </c>
      <c r="AV298" s="911" t="s">
        <v>1325</v>
      </c>
      <c r="AW298" s="911" t="s">
        <v>1325</v>
      </c>
      <c r="AX298" s="911" t="s">
        <v>1325</v>
      </c>
      <c r="AY298" s="911" t="s">
        <v>1325</v>
      </c>
      <c r="AZ298" s="911" t="s">
        <v>1325</v>
      </c>
      <c r="BA298" s="970">
        <v>8.9499999999999993</v>
      </c>
      <c r="BB298" s="971">
        <v>0</v>
      </c>
      <c r="BC298" s="968">
        <v>0</v>
      </c>
      <c r="BD298" s="968"/>
      <c r="BE298" s="971">
        <v>1</v>
      </c>
      <c r="BF298" s="971">
        <v>1.45</v>
      </c>
      <c r="BG298" s="973">
        <v>0</v>
      </c>
      <c r="BH298" s="911" t="s">
        <v>1325</v>
      </c>
      <c r="BI298" s="911" t="s">
        <v>1325</v>
      </c>
      <c r="BJ298" s="911" t="s">
        <v>1325</v>
      </c>
      <c r="BK298" s="911" t="s">
        <v>1325</v>
      </c>
      <c r="BL298" s="911">
        <v>24</v>
      </c>
      <c r="BM298" s="911">
        <v>76</v>
      </c>
      <c r="BN298" s="911" t="s">
        <v>1325</v>
      </c>
      <c r="BO298" s="926">
        <v>1.9068071410850935</v>
      </c>
      <c r="BP298" s="926">
        <v>0.72963467520848979</v>
      </c>
      <c r="BQ298" s="926">
        <v>1.2607760483718957</v>
      </c>
      <c r="BR298" s="926"/>
      <c r="BS298" s="926">
        <v>0.9285702438541692</v>
      </c>
      <c r="BT298" s="926">
        <v>1.4238992185875525</v>
      </c>
      <c r="BU298" s="926">
        <v>0</v>
      </c>
      <c r="BV298" s="911" t="s">
        <v>1325</v>
      </c>
      <c r="BW298" s="911" t="s">
        <v>1325</v>
      </c>
      <c r="BX298" s="911" t="s">
        <v>1325</v>
      </c>
      <c r="BY298" s="911" t="s">
        <v>1325</v>
      </c>
      <c r="BZ298" s="914">
        <v>13</v>
      </c>
      <c r="CA298" s="968">
        <v>16</v>
      </c>
      <c r="CB298" s="911" t="s">
        <v>1325</v>
      </c>
      <c r="CC298" s="970">
        <v>7.49</v>
      </c>
      <c r="CD298" s="971">
        <v>0</v>
      </c>
      <c r="CE298" s="968">
        <v>0</v>
      </c>
      <c r="CF298" s="968"/>
      <c r="CG298" s="971">
        <v>2.4</v>
      </c>
      <c r="CH298" s="971">
        <v>0.74</v>
      </c>
      <c r="CI298" s="972">
        <v>0</v>
      </c>
      <c r="CJ298" s="911" t="s">
        <v>1325</v>
      </c>
      <c r="CK298" s="911" t="s">
        <v>1325</v>
      </c>
      <c r="CL298" s="911" t="s">
        <v>1325</v>
      </c>
      <c r="CM298" s="911" t="s">
        <v>1325</v>
      </c>
      <c r="CN298" s="911">
        <v>76</v>
      </c>
      <c r="CO298" s="911">
        <v>99</v>
      </c>
      <c r="CP298" s="911" t="s">
        <v>1325</v>
      </c>
      <c r="CQ298" s="926">
        <v>1.1589414383258145</v>
      </c>
      <c r="CR298" s="926">
        <v>0.43894837614035537</v>
      </c>
      <c r="CS298" s="926">
        <v>0</v>
      </c>
      <c r="CT298" s="926"/>
      <c r="CU298" s="926">
        <v>2.3620302379856644</v>
      </c>
      <c r="CV298" s="926">
        <v>0.81798144829279162</v>
      </c>
      <c r="CW298" s="926">
        <v>0.45050952674675987</v>
      </c>
      <c r="CX298" s="922" t="s">
        <v>878</v>
      </c>
      <c r="CY298" s="923" t="s">
        <v>1471</v>
      </c>
      <c r="CZ298" s="1011" t="s">
        <v>1471</v>
      </c>
      <c r="DA298" s="1011" t="s">
        <v>1471</v>
      </c>
      <c r="DB298" s="922" t="s">
        <v>792</v>
      </c>
      <c r="DC298" s="923" t="s">
        <v>1472</v>
      </c>
      <c r="DD298" s="1016" t="s">
        <v>878</v>
      </c>
      <c r="DE298" s="1016" t="s">
        <v>792</v>
      </c>
      <c r="DF298" s="922" t="s">
        <v>878</v>
      </c>
      <c r="DG298" s="923" t="s">
        <v>1471</v>
      </c>
      <c r="DH298" s="922" t="s">
        <v>878</v>
      </c>
      <c r="DI298" s="924" t="s">
        <v>1471</v>
      </c>
    </row>
    <row r="299" spans="1:113">
      <c r="A299" s="952" t="s">
        <v>154</v>
      </c>
      <c r="B299" s="966" t="s">
        <v>660</v>
      </c>
      <c r="C299" s="966"/>
      <c r="D299" s="911">
        <v>81</v>
      </c>
      <c r="E299" s="911" t="s">
        <v>1325</v>
      </c>
      <c r="F299" s="911" t="s">
        <v>1325</v>
      </c>
      <c r="G299" s="911" t="s">
        <v>1325</v>
      </c>
      <c r="H299" s="911">
        <v>31</v>
      </c>
      <c r="I299" s="911" t="s">
        <v>1325</v>
      </c>
      <c r="J299" s="911">
        <v>14</v>
      </c>
      <c r="K299" s="926">
        <v>1.2481701078421272</v>
      </c>
      <c r="L299" s="926"/>
      <c r="M299" s="926"/>
      <c r="N299" s="926"/>
      <c r="O299" s="912">
        <v>0.68956335945725022</v>
      </c>
      <c r="P299" s="926">
        <v>1.806745944785124</v>
      </c>
      <c r="Q299" s="912">
        <v>1.7331892591533347</v>
      </c>
      <c r="R299" s="911" t="s">
        <v>1325</v>
      </c>
      <c r="S299" s="911" t="s">
        <v>1325</v>
      </c>
      <c r="T299" s="911" t="s">
        <v>1325</v>
      </c>
      <c r="U299" s="911" t="s">
        <v>1325</v>
      </c>
      <c r="V299" s="911" t="s">
        <v>1325</v>
      </c>
      <c r="W299" s="911" t="s">
        <v>1325</v>
      </c>
      <c r="X299" s="911" t="s">
        <v>1325</v>
      </c>
      <c r="Y299" s="967">
        <v>6.02</v>
      </c>
      <c r="Z299" s="968"/>
      <c r="AA299" s="968"/>
      <c r="AB299" s="968"/>
      <c r="AC299" s="968">
        <v>40.590000000000003</v>
      </c>
      <c r="AD299" s="968">
        <v>0</v>
      </c>
      <c r="AE299" s="969">
        <v>0</v>
      </c>
      <c r="AF299" s="911" t="s">
        <v>1325</v>
      </c>
      <c r="AG299" s="911" t="s">
        <v>1325</v>
      </c>
      <c r="AH299" s="911" t="s">
        <v>1325</v>
      </c>
      <c r="AI299" s="911" t="s">
        <v>1325</v>
      </c>
      <c r="AJ299" s="911" t="s">
        <v>1325</v>
      </c>
      <c r="AK299" s="911" t="s">
        <v>1325</v>
      </c>
      <c r="AL299" s="911" t="s">
        <v>1325</v>
      </c>
      <c r="AM299" s="967">
        <v>0.98</v>
      </c>
      <c r="AN299" s="968"/>
      <c r="AO299" s="968"/>
      <c r="AP299" s="968"/>
      <c r="AQ299" s="968">
        <v>0.16</v>
      </c>
      <c r="AR299" s="968">
        <v>3.24</v>
      </c>
      <c r="AS299" s="969">
        <v>2.02</v>
      </c>
      <c r="AT299" s="911" t="s">
        <v>1325</v>
      </c>
      <c r="AU299" s="911" t="s">
        <v>1325</v>
      </c>
      <c r="AV299" s="911" t="s">
        <v>1325</v>
      </c>
      <c r="AW299" s="911" t="s">
        <v>1325</v>
      </c>
      <c r="AX299" s="911" t="s">
        <v>1325</v>
      </c>
      <c r="AY299" s="911" t="s">
        <v>1325</v>
      </c>
      <c r="AZ299" s="911" t="s">
        <v>1325</v>
      </c>
      <c r="BA299" s="967">
        <v>0</v>
      </c>
      <c r="BB299" s="968"/>
      <c r="BC299" s="968"/>
      <c r="BD299" s="968"/>
      <c r="BE299" s="968">
        <v>0</v>
      </c>
      <c r="BF299" s="968">
        <v>0</v>
      </c>
      <c r="BG299" s="974">
        <v>3.45</v>
      </c>
      <c r="BH299" s="911" t="s">
        <v>1325</v>
      </c>
      <c r="BI299" s="911" t="s">
        <v>1325</v>
      </c>
      <c r="BJ299" s="911" t="s">
        <v>1325</v>
      </c>
      <c r="BK299" s="911" t="s">
        <v>1325</v>
      </c>
      <c r="BL299" s="911" t="s">
        <v>1325</v>
      </c>
      <c r="BM299" s="911" t="s">
        <v>1325</v>
      </c>
      <c r="BN299" s="911" t="s">
        <v>1325</v>
      </c>
      <c r="BO299" s="926">
        <v>0.65715066301628833</v>
      </c>
      <c r="BP299" s="926"/>
      <c r="BQ299" s="926"/>
      <c r="BR299" s="926"/>
      <c r="BS299" s="926">
        <v>0.16892989789257767</v>
      </c>
      <c r="BT299" s="926">
        <v>5.2225278822317831</v>
      </c>
      <c r="BU299" s="926">
        <v>1.0165061874591537</v>
      </c>
      <c r="BV299" s="967">
        <v>22</v>
      </c>
      <c r="BW299" s="911" t="s">
        <v>1325</v>
      </c>
      <c r="BX299" s="911" t="s">
        <v>1325</v>
      </c>
      <c r="BY299" s="911" t="s">
        <v>1325</v>
      </c>
      <c r="BZ299" s="911" t="s">
        <v>1325</v>
      </c>
      <c r="CA299" s="911" t="s">
        <v>1325</v>
      </c>
      <c r="CB299" s="911" t="s">
        <v>1325</v>
      </c>
      <c r="CC299" s="967">
        <v>1.46</v>
      </c>
      <c r="CD299" s="968"/>
      <c r="CE299" s="968"/>
      <c r="CF299" s="968"/>
      <c r="CG299" s="968">
        <v>0</v>
      </c>
      <c r="CH299" s="968">
        <v>5.0999999999999996</v>
      </c>
      <c r="CI299" s="969">
        <v>1.58</v>
      </c>
      <c r="CJ299" s="911">
        <v>35</v>
      </c>
      <c r="CK299" s="911" t="s">
        <v>1325</v>
      </c>
      <c r="CL299" s="911" t="s">
        <v>1325</v>
      </c>
      <c r="CM299" s="911" t="s">
        <v>1325</v>
      </c>
      <c r="CN299" s="911">
        <v>16</v>
      </c>
      <c r="CO299" s="911" t="s">
        <v>1325</v>
      </c>
      <c r="CP299" s="911" t="s">
        <v>1325</v>
      </c>
      <c r="CQ299" s="926">
        <v>1.5566387539739965</v>
      </c>
      <c r="CR299" s="926"/>
      <c r="CS299" s="926"/>
      <c r="CT299" s="926"/>
      <c r="CU299" s="926">
        <v>1.1223515984049239</v>
      </c>
      <c r="CV299" s="926">
        <v>1.0235458762601892</v>
      </c>
      <c r="CW299" s="926">
        <v>2.6329919325147277</v>
      </c>
      <c r="CX299" s="922" t="s">
        <v>878</v>
      </c>
      <c r="CY299" s="923" t="s">
        <v>1471</v>
      </c>
      <c r="CZ299" s="1011" t="s">
        <v>1471</v>
      </c>
      <c r="DA299" s="1011" t="s">
        <v>1471</v>
      </c>
      <c r="DB299" s="922" t="s">
        <v>878</v>
      </c>
      <c r="DC299" s="923" t="s">
        <v>1471</v>
      </c>
      <c r="DD299" s="1016" t="s">
        <v>1471</v>
      </c>
      <c r="DE299" s="1016" t="s">
        <v>1471</v>
      </c>
      <c r="DF299" s="922" t="s">
        <v>878</v>
      </c>
      <c r="DG299" s="923" t="s">
        <v>1471</v>
      </c>
      <c r="DH299" s="922" t="s">
        <v>878</v>
      </c>
      <c r="DI299" s="924" t="s">
        <v>1471</v>
      </c>
    </row>
    <row r="300" spans="1:113" ht="13.5" thickBot="1">
      <c r="A300" s="975" t="s">
        <v>825</v>
      </c>
      <c r="B300" s="976" t="s">
        <v>1216</v>
      </c>
      <c r="C300" s="995"/>
      <c r="D300" s="968">
        <v>2760</v>
      </c>
      <c r="E300" s="968">
        <v>4518</v>
      </c>
      <c r="F300" s="968">
        <v>7355</v>
      </c>
      <c r="G300" s="968">
        <v>896</v>
      </c>
      <c r="H300" s="968">
        <v>26371</v>
      </c>
      <c r="I300" s="968">
        <v>67419</v>
      </c>
      <c r="J300" s="968">
        <v>8011</v>
      </c>
      <c r="K300" s="926">
        <v>1.5743274976242092</v>
      </c>
      <c r="L300" s="926">
        <v>0.52010212384530941</v>
      </c>
      <c r="M300" s="926">
        <v>1.427109954774721</v>
      </c>
      <c r="N300" s="926">
        <v>0.79407971781521536</v>
      </c>
      <c r="O300" s="912">
        <v>1.0847446144350592</v>
      </c>
      <c r="P300" s="926">
        <v>0.97400531760000464</v>
      </c>
      <c r="Q300" s="912">
        <v>1.0183388473175945</v>
      </c>
      <c r="R300" s="977">
        <v>105</v>
      </c>
      <c r="S300" s="976">
        <v>793</v>
      </c>
      <c r="T300" s="976">
        <v>430</v>
      </c>
      <c r="U300" s="976">
        <v>41</v>
      </c>
      <c r="V300" s="976">
        <v>1144</v>
      </c>
      <c r="W300" s="976">
        <v>6728</v>
      </c>
      <c r="X300" s="976">
        <v>690</v>
      </c>
      <c r="Y300" s="977">
        <v>0.7</v>
      </c>
      <c r="Z300" s="976">
        <v>1.1299999999999999</v>
      </c>
      <c r="AA300" s="976">
        <v>0.97</v>
      </c>
      <c r="AB300" s="976">
        <v>0.43</v>
      </c>
      <c r="AC300" s="976">
        <v>0.49</v>
      </c>
      <c r="AD300" s="976">
        <v>1.51</v>
      </c>
      <c r="AE300" s="978">
        <v>1.04</v>
      </c>
      <c r="AF300" s="976">
        <v>297</v>
      </c>
      <c r="AG300" s="976">
        <v>883</v>
      </c>
      <c r="AH300" s="976">
        <v>629</v>
      </c>
      <c r="AI300" s="976">
        <v>135</v>
      </c>
      <c r="AJ300" s="976">
        <v>3580</v>
      </c>
      <c r="AK300" s="976">
        <v>9698</v>
      </c>
      <c r="AL300" s="976">
        <v>1190</v>
      </c>
      <c r="AM300" s="977">
        <v>1.2</v>
      </c>
      <c r="AN300" s="976">
        <v>0.74</v>
      </c>
      <c r="AO300" s="976">
        <v>0.85</v>
      </c>
      <c r="AP300" s="976">
        <v>0.86</v>
      </c>
      <c r="AQ300" s="976">
        <v>1.04</v>
      </c>
      <c r="AR300" s="976">
        <v>1.04</v>
      </c>
      <c r="AS300" s="978">
        <v>1.0900000000000001</v>
      </c>
      <c r="AT300" s="976">
        <v>126</v>
      </c>
      <c r="AU300" s="976">
        <v>83</v>
      </c>
      <c r="AV300" s="976">
        <v>505</v>
      </c>
      <c r="AW300" s="976">
        <v>26</v>
      </c>
      <c r="AX300" s="976">
        <v>580</v>
      </c>
      <c r="AY300" s="976">
        <v>2777</v>
      </c>
      <c r="AZ300" s="976">
        <v>408</v>
      </c>
      <c r="BA300" s="977">
        <v>1.88</v>
      </c>
      <c r="BB300" s="976">
        <v>0.24</v>
      </c>
      <c r="BC300" s="976">
        <v>2.69</v>
      </c>
      <c r="BD300" s="976">
        <v>0.6</v>
      </c>
      <c r="BE300" s="976">
        <v>0.55000000000000004</v>
      </c>
      <c r="BF300" s="976">
        <v>1.1599999999999999</v>
      </c>
      <c r="BG300" s="979">
        <v>1.38</v>
      </c>
      <c r="BH300" s="976">
        <v>454</v>
      </c>
      <c r="BI300" s="976">
        <v>585</v>
      </c>
      <c r="BJ300" s="976">
        <v>1472</v>
      </c>
      <c r="BK300" s="976">
        <v>110</v>
      </c>
      <c r="BL300" s="976">
        <v>3406</v>
      </c>
      <c r="BM300" s="976">
        <v>15979</v>
      </c>
      <c r="BN300" s="976">
        <v>1752</v>
      </c>
      <c r="BO300" s="980">
        <v>1.2731579705927474</v>
      </c>
      <c r="BP300" s="980">
        <v>0.32784706783622908</v>
      </c>
      <c r="BQ300" s="980">
        <v>1.4094329261946044</v>
      </c>
      <c r="BR300" s="980">
        <v>0.47999219982033003</v>
      </c>
      <c r="BS300" s="980">
        <v>0.62615828398917306</v>
      </c>
      <c r="BT300" s="980">
        <v>1.4811570770942084</v>
      </c>
      <c r="BU300" s="980">
        <v>1.106354287463061</v>
      </c>
      <c r="BV300" s="977">
        <v>185</v>
      </c>
      <c r="BW300" s="976">
        <v>240</v>
      </c>
      <c r="BX300" s="976">
        <v>367</v>
      </c>
      <c r="BY300" s="976">
        <v>42</v>
      </c>
      <c r="BZ300" s="976">
        <v>1140</v>
      </c>
      <c r="CA300" s="976">
        <v>2525</v>
      </c>
      <c r="CB300" s="976">
        <v>249</v>
      </c>
      <c r="CC300" s="977">
        <v>2.65</v>
      </c>
      <c r="CD300" s="976">
        <v>0.69</v>
      </c>
      <c r="CE300" s="976">
        <v>1.79</v>
      </c>
      <c r="CF300" s="976">
        <v>0.92</v>
      </c>
      <c r="CG300" s="976">
        <v>1.18</v>
      </c>
      <c r="CH300" s="976">
        <v>0.82</v>
      </c>
      <c r="CI300" s="978">
        <v>0.77</v>
      </c>
      <c r="CJ300" s="976">
        <v>1279</v>
      </c>
      <c r="CK300" s="976">
        <v>1353</v>
      </c>
      <c r="CL300" s="976">
        <v>3190</v>
      </c>
      <c r="CM300" s="976">
        <v>419</v>
      </c>
      <c r="CN300" s="976">
        <v>13472</v>
      </c>
      <c r="CO300" s="981">
        <v>22827</v>
      </c>
      <c r="CP300" s="976">
        <v>2790</v>
      </c>
      <c r="CQ300" s="980">
        <v>1.8974558729044655</v>
      </c>
      <c r="CR300" s="980">
        <v>0.39954886049863952</v>
      </c>
      <c r="CS300" s="980">
        <v>1.615343472009414</v>
      </c>
      <c r="CT300" s="980">
        <v>0.96271382630012459</v>
      </c>
      <c r="CU300" s="980">
        <v>1.582195508013009</v>
      </c>
      <c r="CV300" s="980">
        <v>0.73144842884886652</v>
      </c>
      <c r="CW300" s="980">
        <v>0.91139774082162295</v>
      </c>
      <c r="CX300" s="982" t="s">
        <v>878</v>
      </c>
      <c r="CY300" s="983" t="s">
        <v>1471</v>
      </c>
      <c r="CZ300" s="1011" t="s">
        <v>1471</v>
      </c>
      <c r="DA300" s="1011" t="s">
        <v>1471</v>
      </c>
      <c r="DB300" s="922" t="s">
        <v>878</v>
      </c>
      <c r="DC300" s="923" t="s">
        <v>1471</v>
      </c>
      <c r="DD300" s="1017" t="s">
        <v>1471</v>
      </c>
      <c r="DE300" s="1017" t="s">
        <v>1471</v>
      </c>
      <c r="DF300" s="982" t="s">
        <v>878</v>
      </c>
      <c r="DG300" s="983" t="s">
        <v>1471</v>
      </c>
      <c r="DH300" s="982" t="s">
        <v>878</v>
      </c>
      <c r="DI300" s="984" t="s">
        <v>1471</v>
      </c>
    </row>
    <row r="301" spans="1:113" ht="13.5" thickBot="1">
      <c r="A301" s="985">
        <v>1</v>
      </c>
      <c r="B301" s="986">
        <v>2</v>
      </c>
      <c r="C301" s="986">
        <v>3</v>
      </c>
      <c r="D301" s="985">
        <v>4</v>
      </c>
      <c r="E301" s="986">
        <v>5</v>
      </c>
      <c r="F301" s="986">
        <v>6</v>
      </c>
      <c r="G301" s="985">
        <v>7</v>
      </c>
      <c r="H301" s="986">
        <v>8</v>
      </c>
      <c r="I301" s="986">
        <v>9</v>
      </c>
      <c r="J301" s="985">
        <v>10</v>
      </c>
      <c r="K301" s="986">
        <v>11</v>
      </c>
      <c r="L301" s="986">
        <v>12</v>
      </c>
      <c r="M301" s="985">
        <v>13</v>
      </c>
      <c r="N301" s="986">
        <v>14</v>
      </c>
      <c r="O301" s="986">
        <v>15</v>
      </c>
      <c r="P301" s="985">
        <v>16</v>
      </c>
      <c r="Q301" s="986">
        <v>17</v>
      </c>
      <c r="R301" s="986">
        <v>18</v>
      </c>
      <c r="S301" s="985">
        <v>19</v>
      </c>
      <c r="T301" s="986">
        <v>20</v>
      </c>
      <c r="U301" s="986">
        <v>21</v>
      </c>
      <c r="V301" s="985">
        <v>22</v>
      </c>
      <c r="W301" s="986">
        <v>23</v>
      </c>
      <c r="X301" s="986">
        <v>24</v>
      </c>
      <c r="Y301" s="985">
        <v>25</v>
      </c>
      <c r="Z301" s="986">
        <v>26</v>
      </c>
      <c r="AA301" s="986">
        <v>27</v>
      </c>
      <c r="AB301" s="985">
        <v>28</v>
      </c>
      <c r="AC301" s="986">
        <v>29</v>
      </c>
      <c r="AD301" s="986">
        <v>30</v>
      </c>
      <c r="AE301" s="985">
        <v>31</v>
      </c>
      <c r="AF301" s="986">
        <v>32</v>
      </c>
      <c r="AG301" s="986">
        <v>33</v>
      </c>
      <c r="AH301" s="985">
        <v>34</v>
      </c>
      <c r="AI301" s="986">
        <v>35</v>
      </c>
      <c r="AJ301" s="986">
        <v>36</v>
      </c>
      <c r="AK301" s="985">
        <v>37</v>
      </c>
      <c r="AL301" s="986">
        <v>38</v>
      </c>
      <c r="AM301" s="986">
        <v>39</v>
      </c>
      <c r="AN301" s="985">
        <v>40</v>
      </c>
      <c r="AO301" s="986">
        <v>41</v>
      </c>
      <c r="AP301" s="986">
        <v>42</v>
      </c>
      <c r="AQ301" s="985">
        <v>43</v>
      </c>
      <c r="AR301" s="986">
        <v>44</v>
      </c>
      <c r="AS301" s="986">
        <v>45</v>
      </c>
      <c r="AT301" s="985">
        <v>46</v>
      </c>
      <c r="AU301" s="986">
        <v>47</v>
      </c>
      <c r="AV301" s="986">
        <v>48</v>
      </c>
      <c r="AW301" s="985">
        <v>49</v>
      </c>
      <c r="AX301" s="986">
        <v>50</v>
      </c>
      <c r="AY301" s="986">
        <v>51</v>
      </c>
      <c r="AZ301" s="985">
        <v>52</v>
      </c>
      <c r="BA301" s="986">
        <v>53</v>
      </c>
      <c r="BB301" s="986">
        <v>54</v>
      </c>
      <c r="BC301" s="985">
        <v>55</v>
      </c>
      <c r="BD301" s="986">
        <v>56</v>
      </c>
      <c r="BE301" s="986">
        <v>57</v>
      </c>
      <c r="BF301" s="985">
        <v>58</v>
      </c>
      <c r="BG301" s="986">
        <v>59</v>
      </c>
      <c r="BH301" s="986">
        <v>60</v>
      </c>
      <c r="BI301" s="985">
        <v>61</v>
      </c>
      <c r="BJ301" s="986">
        <v>62</v>
      </c>
      <c r="BK301" s="986">
        <v>63</v>
      </c>
      <c r="BL301" s="985">
        <v>64</v>
      </c>
      <c r="BM301" s="986">
        <v>65</v>
      </c>
      <c r="BN301" s="986">
        <v>66</v>
      </c>
      <c r="BO301" s="985">
        <v>67</v>
      </c>
      <c r="BP301" s="986">
        <v>68</v>
      </c>
      <c r="BQ301" s="986">
        <v>69</v>
      </c>
      <c r="BR301" s="985">
        <v>70</v>
      </c>
      <c r="BS301" s="986">
        <v>71</v>
      </c>
      <c r="BT301" s="986">
        <v>72</v>
      </c>
      <c r="BU301" s="985">
        <v>73</v>
      </c>
      <c r="BV301" s="986">
        <v>74</v>
      </c>
      <c r="BW301" s="986">
        <v>75</v>
      </c>
      <c r="BX301" s="985">
        <v>76</v>
      </c>
      <c r="BY301" s="986">
        <v>77</v>
      </c>
      <c r="BZ301" s="986">
        <v>78</v>
      </c>
      <c r="CA301" s="985">
        <v>79</v>
      </c>
      <c r="CB301" s="986">
        <v>80</v>
      </c>
      <c r="CC301" s="986">
        <v>81</v>
      </c>
      <c r="CD301" s="985">
        <v>82</v>
      </c>
      <c r="CE301" s="986">
        <v>83</v>
      </c>
      <c r="CF301" s="986">
        <v>84</v>
      </c>
      <c r="CG301" s="985">
        <v>85</v>
      </c>
      <c r="CH301" s="986">
        <v>86</v>
      </c>
      <c r="CI301" s="986">
        <v>87</v>
      </c>
      <c r="CJ301" s="985">
        <v>88</v>
      </c>
      <c r="CK301" s="986">
        <v>89</v>
      </c>
      <c r="CL301" s="986">
        <v>90</v>
      </c>
      <c r="CM301" s="985">
        <v>91</v>
      </c>
      <c r="CN301" s="986">
        <v>92</v>
      </c>
      <c r="CO301" s="986">
        <v>93</v>
      </c>
      <c r="CP301" s="985">
        <v>94</v>
      </c>
      <c r="CQ301" s="986">
        <v>95</v>
      </c>
      <c r="CR301" s="986">
        <v>96</v>
      </c>
      <c r="CS301" s="985">
        <v>97</v>
      </c>
      <c r="CT301" s="986">
        <v>98</v>
      </c>
      <c r="CU301" s="986">
        <v>99</v>
      </c>
      <c r="CV301" s="985">
        <v>100</v>
      </c>
      <c r="CW301" s="986">
        <v>101</v>
      </c>
      <c r="CX301" s="986">
        <v>102</v>
      </c>
      <c r="CY301" s="985">
        <v>103</v>
      </c>
      <c r="CZ301" s="986">
        <v>104</v>
      </c>
      <c r="DA301" s="986">
        <v>105</v>
      </c>
      <c r="DB301" s="985">
        <v>106</v>
      </c>
      <c r="DC301" s="986">
        <v>107</v>
      </c>
      <c r="DD301" s="986">
        <v>108</v>
      </c>
      <c r="DE301" s="985">
        <v>109</v>
      </c>
      <c r="DF301" s="986">
        <v>110</v>
      </c>
      <c r="DG301" s="986">
        <v>111</v>
      </c>
      <c r="DH301" s="985">
        <v>112</v>
      </c>
      <c r="DI301" s="986">
        <v>113</v>
      </c>
    </row>
    <row r="302" spans="1:113" ht="15.75" customHeight="1" thickBot="1">
      <c r="D302" s="1683"/>
      <c r="E302" s="1684"/>
      <c r="F302" s="1684"/>
      <c r="G302" s="1684"/>
      <c r="H302" s="1684"/>
      <c r="I302" s="1684"/>
      <c r="J302" s="1684"/>
      <c r="K302" s="1685"/>
      <c r="L302" s="1686"/>
      <c r="M302" s="1686"/>
      <c r="N302" s="1686"/>
      <c r="O302" s="1686"/>
      <c r="P302" s="1686"/>
      <c r="Q302" s="1687"/>
      <c r="R302" s="1688"/>
      <c r="S302" s="1689"/>
      <c r="T302" s="1689"/>
      <c r="U302" s="1689"/>
      <c r="V302" s="1689"/>
      <c r="W302" s="1689"/>
      <c r="X302" s="1690"/>
      <c r="Y302" s="1691"/>
      <c r="Z302" s="1692"/>
      <c r="AA302" s="1692"/>
      <c r="AB302" s="1692"/>
      <c r="AC302" s="1692"/>
      <c r="AD302" s="1692"/>
      <c r="AE302" s="1693"/>
      <c r="AF302" s="1694"/>
      <c r="AG302" s="1695"/>
      <c r="AH302" s="1695"/>
      <c r="AI302" s="1695"/>
      <c r="AJ302" s="1695"/>
      <c r="AK302" s="1695"/>
      <c r="AL302" s="1696"/>
      <c r="AM302" s="1680"/>
      <c r="AN302" s="1681"/>
      <c r="AO302" s="1681"/>
      <c r="AP302" s="1681"/>
      <c r="AQ302" s="1681"/>
      <c r="AR302" s="1681"/>
      <c r="AS302" s="1682"/>
      <c r="AT302" s="1697"/>
      <c r="AU302" s="1698"/>
      <c r="AV302" s="1698"/>
      <c r="AW302" s="1698"/>
      <c r="AX302" s="1698"/>
      <c r="AY302" s="1698"/>
      <c r="AZ302" s="1699"/>
      <c r="BA302" s="1700"/>
      <c r="BB302" s="1701"/>
      <c r="BC302" s="1701"/>
      <c r="BD302" s="1701"/>
      <c r="BE302" s="1701"/>
      <c r="BF302" s="1701"/>
      <c r="BG302" s="1702"/>
      <c r="BH302" s="1703"/>
      <c r="BI302" s="1704"/>
      <c r="BJ302" s="1704"/>
      <c r="BK302" s="1704"/>
      <c r="BL302" s="1704"/>
      <c r="BM302" s="1704"/>
      <c r="BN302" s="1705"/>
      <c r="BO302" s="1706"/>
      <c r="BP302" s="1707"/>
      <c r="BQ302" s="1707"/>
      <c r="BR302" s="1707"/>
      <c r="BS302" s="1707"/>
      <c r="BT302" s="1707"/>
      <c r="BU302" s="1708"/>
      <c r="BV302" s="1715"/>
      <c r="BW302" s="1716"/>
      <c r="BX302" s="1716"/>
      <c r="BY302" s="1716"/>
      <c r="BZ302" s="1716"/>
      <c r="CA302" s="1716"/>
      <c r="CB302" s="1717"/>
      <c r="CC302" s="1718"/>
      <c r="CD302" s="1719"/>
      <c r="CE302" s="1719"/>
      <c r="CF302" s="1719"/>
      <c r="CG302" s="1719"/>
      <c r="CH302" s="1719"/>
      <c r="CI302" s="1720"/>
      <c r="CJ302" s="1709"/>
      <c r="CK302" s="1710"/>
      <c r="CL302" s="1710"/>
      <c r="CM302" s="1710"/>
      <c r="CN302" s="1710"/>
      <c r="CO302" s="1710"/>
      <c r="CP302" s="1711"/>
      <c r="CQ302" s="1712"/>
      <c r="CR302" s="1713"/>
      <c r="CS302" s="1713"/>
      <c r="CT302" s="1713"/>
      <c r="CU302" s="1713"/>
      <c r="CV302" s="1713"/>
      <c r="CW302" s="1714"/>
      <c r="CX302" s="1721"/>
      <c r="CY302" s="1721"/>
      <c r="CZ302" s="1721"/>
      <c r="DA302" s="1721"/>
      <c r="DB302" s="1721"/>
      <c r="DC302" s="1721"/>
      <c r="DD302" s="996"/>
      <c r="DE302" s="996"/>
      <c r="DF302" s="1722"/>
      <c r="DG302" s="1723"/>
      <c r="DH302" s="1724"/>
      <c r="DI302" s="1725"/>
    </row>
    <row r="303" spans="1:113">
      <c r="DC303" s="908"/>
      <c r="DD303" s="908"/>
      <c r="DE303" s="908"/>
      <c r="DG303" s="908"/>
    </row>
    <row r="304" spans="1:113">
      <c r="D304" s="988"/>
      <c r="E304" s="989"/>
      <c r="F304" s="989"/>
      <c r="G304" s="989"/>
      <c r="H304" s="989"/>
      <c r="I304" s="989"/>
      <c r="J304" s="989"/>
      <c r="K304" s="989"/>
      <c r="L304" s="989"/>
      <c r="M304" s="989"/>
      <c r="N304" s="989"/>
      <c r="O304" s="989"/>
      <c r="P304" s="989"/>
      <c r="Q304" s="989"/>
      <c r="R304" s="989"/>
      <c r="S304" s="989"/>
    </row>
  </sheetData>
  <sheetProtection algorithmName="SHA-512" hashValue="TRNyKQXD2J1otsPi7LGaWRyJpcarUxgJqwxKkj1Jh9+S1p9/5qvGayO+RblBvcWGuP0Ojn7MtVHTvYX2m1UzLg==" saltValue="HnIehWJfTdhlrSPYpTw3iw==" spinCount="100000" sheet="1" objects="1" scenarios="1"/>
  <autoFilter ref="A1:DI302"/>
  <mergeCells count="16">
    <mergeCell ref="CQ302:CW302"/>
    <mergeCell ref="BV302:CB302"/>
    <mergeCell ref="CC302:CI302"/>
    <mergeCell ref="CX302:DC302"/>
    <mergeCell ref="DF302:DI302"/>
    <mergeCell ref="AT302:AZ302"/>
    <mergeCell ref="BA302:BG302"/>
    <mergeCell ref="BH302:BN302"/>
    <mergeCell ref="BO302:BU302"/>
    <mergeCell ref="CJ302:CP302"/>
    <mergeCell ref="AM302:AS302"/>
    <mergeCell ref="D302:J302"/>
    <mergeCell ref="K302:Q302"/>
    <mergeCell ref="R302:X302"/>
    <mergeCell ref="Y302:AE302"/>
    <mergeCell ref="AF302:AL302"/>
  </mergeCells>
  <conditionalFormatting sqref="K2">
    <cfRule type="expression" dxfId="723" priority="2221">
      <formula>AND(K2&gt;4, D2&gt;9, E2+F2+G2+H2+I2+J2&gt;9)</formula>
    </cfRule>
    <cfRule type="expression" dxfId="722" priority="2222">
      <formula>AND(K2&gt;2,D2&gt;9,E2+F2+G2+H2+I2+J2&gt;9)</formula>
    </cfRule>
    <cfRule type="expression" dxfId="721" priority="2224">
      <formula>"AND(J3&gt;2,C3&gt;9, D3+E3+F3+G3+H3+I3&gt;9)"</formula>
    </cfRule>
  </conditionalFormatting>
  <conditionalFormatting sqref="M2 M78:M119 M205:M254 M257:M297">
    <cfRule type="expression" dxfId="720" priority="2223">
      <formula>AND(M2&gt;2,F2&gt;9, D2+E2+G2+H2+I2+J2&gt;9)</formula>
    </cfRule>
  </conditionalFormatting>
  <conditionalFormatting sqref="K3:K27 K31:K34 K37:K38 K40 K42:K43 K45:K48 K50:K57 K59:K75">
    <cfRule type="expression" dxfId="719" priority="2218">
      <formula>AND(K3&gt;4, D3&gt;9, E3+F3+G3+H3+I3+J3&gt;9)</formula>
    </cfRule>
    <cfRule type="expression" dxfId="718" priority="2219">
      <formula>AND(K3&gt;2,D3&gt;9,E3+F3+G3+H3+I3+J3&gt;9)</formula>
    </cfRule>
    <cfRule type="expression" dxfId="717" priority="2220">
      <formula>"AND(J3&gt;2,C3&gt;9, D3+E3+F3+G3+H3+I3&gt;9)"</formula>
    </cfRule>
  </conditionalFormatting>
  <conditionalFormatting sqref="L2 L78:L119 AN78:AN119 BB78:BB119 CR78:CR119 CD78:CD119 L205:L254 AN205:AN254 BB205:BB254 CR205:CR254 CD205:CD254 L257:L297 AN257:AN298 BB257:BB298 CR257:CR298 CD257:CD298">
    <cfRule type="expression" dxfId="716" priority="2217">
      <formula>AND(L2&gt;2,E2&gt;9,D2+F2+G2+H2+I2+J2&gt;9)</formula>
    </cfRule>
  </conditionalFormatting>
  <conditionalFormatting sqref="L3:L27 L31:L34 L37:L38 L40 L42:L43 L45:L48 L50:L57 L59:L76 L121 L130:L162 L164:L165 L167:L168 L170:L200">
    <cfRule type="expression" dxfId="715" priority="2216">
      <formula>AND(L3&gt;2,E3&gt;9,D3+F3+G3+H3+I3+J3&gt;9)</formula>
    </cfRule>
  </conditionalFormatting>
  <conditionalFormatting sqref="M2 M78:M119 M205:M254 M257:M297">
    <cfRule type="expression" dxfId="714" priority="2215">
      <formula>AND(M2&gt;4,F2&gt;9, D2+E2+G2+H2+I2+J2&gt;9)</formula>
    </cfRule>
  </conditionalFormatting>
  <conditionalFormatting sqref="M3:M27 M31:M34 M37:M38 M40 M42:M43 M45:M48 M50:M57 M59:M76 M121 M130:M162 M164:M165 M167:M168 M170:M200">
    <cfRule type="expression" dxfId="713" priority="2214">
      <formula>AND(M3&gt;2,F3&gt;9, D3+E3+G3+H3+I3+J3&gt;9)</formula>
    </cfRule>
  </conditionalFormatting>
  <conditionalFormatting sqref="M3:M27 M31:M34 M37:M38 M40 M42:M43 M45:M48 M50:M57 M59:M76 M121 M130:M162 M164:M165 M167:M168 M170:M200">
    <cfRule type="expression" dxfId="712" priority="2213">
      <formula>AND(M3&gt;4,F3&gt;9, D3+E3+G3+H3+I3+J3&gt;9)</formula>
    </cfRule>
  </conditionalFormatting>
  <conditionalFormatting sqref="N2 N78:N119 N205:N254 N257:N297">
    <cfRule type="expression" dxfId="711" priority="2212">
      <formula>AND(N2&gt;2,G2&gt;9,D2+E2+F2+H2+I2+J2&gt;9)</formula>
    </cfRule>
  </conditionalFormatting>
  <conditionalFormatting sqref="N3:N27 N31:N34 N37:N38 N40 N42:N43 N45:N48 N50:N57 N59:N76 N121 N130:N162 N164:N165 N167:N168 N170:N200">
    <cfRule type="expression" dxfId="710" priority="2211">
      <formula>AND(N3&gt;2,G3&gt;9,D3+E3+F3+H3+I3+J3&gt;9)</formula>
    </cfRule>
  </conditionalFormatting>
  <conditionalFormatting sqref="O2">
    <cfRule type="expression" dxfId="709" priority="2210">
      <formula>AND(O2&gt;2,H2&gt;9, I2+J2+D2+E2+F2+G2&gt;9)</formula>
    </cfRule>
  </conditionalFormatting>
  <conditionalFormatting sqref="P2 P78:P119 BF78:BF119 P205:P254 BF205:BF254 P257:P297 BF257:BF298">
    <cfRule type="expression" dxfId="708" priority="2208">
      <formula>AND(P2&gt;4,I2&gt;9,J2+D2+E2+F2+G2+H2&gt;9)</formula>
    </cfRule>
    <cfRule type="expression" dxfId="707" priority="2209">
      <formula>AND(P2&gt;2,I2&gt;9,J2+D2+E2+F2+G2+H2&gt;9)</formula>
    </cfRule>
  </conditionalFormatting>
  <conditionalFormatting sqref="P3:P27 P31:P34 P37:P38 P40 P42:P43 P45:P48 P50:P57 P59:P76 P121 P130:P162 P164:P165 P167:P168 P170:P200">
    <cfRule type="expression" dxfId="706" priority="2206">
      <formula>AND(P3&gt;4,I3&gt;9,J3+D3+E3+F3+G3+H3&gt;9)</formula>
    </cfRule>
    <cfRule type="expression" dxfId="705" priority="2207">
      <formula>AND(P3&gt;2,I3&gt;9,J3+D3+E3+F3+G3+H3&gt;9)</formula>
    </cfRule>
  </conditionalFormatting>
  <conditionalFormatting sqref="Q2 AE78:AE119 AS78:AS119 AE205:AE254 AS205:AS254 AE257:AE298 AS257:AS298">
    <cfRule type="expression" dxfId="704" priority="2205">
      <formula>AND(Q2&gt;2,J2&gt;9,I2+H2+G2+F2+E2+D2&gt;9)</formula>
    </cfRule>
  </conditionalFormatting>
  <conditionalFormatting sqref="AD2 AD78:AD119 AR78:AR119 AD205:AD254 AR205:AR254 AD257:AD298 AR257:AR298">
    <cfRule type="expression" dxfId="703" priority="2204">
      <formula>AND(AD2&gt;2,W2&gt;9,X2+V2+U2+T2+S2+R2&gt;9)</formula>
    </cfRule>
  </conditionalFormatting>
  <conditionalFormatting sqref="AD3:AD27 AD31:AD34 AD37:AD38 AD40 AD42:AD43 AD45:AD48 AD50:AD57 AD59:AD76 AD121 AD130:AD162 AD164:AD165 AD167:AD168 AD170:AD200">
    <cfRule type="expression" dxfId="702" priority="2203">
      <formula>AND(AD3&gt;2,W3&gt;9,X3+V3+U3+T3+S3+R3&gt;9)</formula>
    </cfRule>
  </conditionalFormatting>
  <conditionalFormatting sqref="AE2">
    <cfRule type="expression" dxfId="701" priority="2202">
      <formula>AND(AE2&gt;2,X2&gt;9,W2+V2+U2+T2+S2+R2&gt;9)</formula>
    </cfRule>
  </conditionalFormatting>
  <conditionalFormatting sqref="AE3:AE27 AE31:AE34 AE37:AE38 AE40 AE42:AE43 AE45:AE48 AE50:AE57 AE59:AE76 AE121 AE130:AE162 AE164:AE165 AE167:AE168 AE170:AE200">
    <cfRule type="expression" dxfId="700" priority="2201">
      <formula>AND(AE3&gt;2,X3&gt;9,W3+V3+U3+T3+S3+R3&gt;9)</formula>
    </cfRule>
  </conditionalFormatting>
  <conditionalFormatting sqref="AM2 AM78:AM119 BA78:BA119 AM205:AM254 BA205:BA254 AM257:AM298 BA257:BA298">
    <cfRule type="expression" dxfId="699" priority="2200">
      <formula>AND(AM2&gt;2,AF2&gt;9,AG2+AH2+AI2+AJ2+AK2+AL2&gt;9)</formula>
    </cfRule>
  </conditionalFormatting>
  <conditionalFormatting sqref="AN2">
    <cfRule type="expression" dxfId="698" priority="2199">
      <formula>AND(AN2&gt;2,AG2&gt;9,AF2+AH2+AI2+AJ2+AK2+AL2&gt;9)</formula>
    </cfRule>
  </conditionalFormatting>
  <conditionalFormatting sqref="AO2 AO78:AO119 BQ78:BQ119 AO205:AO254 BQ205:BQ254 AO257:AO297 BQ257:BQ297">
    <cfRule type="expression" dxfId="697" priority="2198">
      <formula>AND(AO2&gt;2,AH2&gt;9,AF2+AG2+AI2+AJ2+AK2+AL2&gt;9)</formula>
    </cfRule>
  </conditionalFormatting>
  <conditionalFormatting sqref="AP2 AP78:AP119 AP205:AP254 AP257:AP297">
    <cfRule type="expression" dxfId="696" priority="2197">
      <formula>AND(AP2&gt;2,AI2&gt;9,AJ2+AK2+AL2+AH2+AG2+AF2&gt;9)</formula>
    </cfRule>
  </conditionalFormatting>
  <conditionalFormatting sqref="AQ2 AQ78:AQ119 AQ205:AQ254 AQ257:AQ298">
    <cfRule type="expression" dxfId="695" priority="2196">
      <formula>AND(AQ2&gt;2,AJ2&gt;9,AK2+AL2+AI2+AH2+AG2+AF2&gt;9)</formula>
    </cfRule>
  </conditionalFormatting>
  <conditionalFormatting sqref="AR2">
    <cfRule type="expression" dxfId="694" priority="2195">
      <formula>AND(AR2&gt;2,AK2&gt;9,AL2+AJ2+AI2+AH2+AG2+AF2&gt;9)</formula>
    </cfRule>
  </conditionalFormatting>
  <conditionalFormatting sqref="AS2">
    <cfRule type="expression" dxfId="693" priority="2194">
      <formula>AND(AS2&gt;2,AL2&gt;9,AK2+AJ2+AI2+AH2+AG2+AF2&gt;9)</formula>
    </cfRule>
  </conditionalFormatting>
  <conditionalFormatting sqref="AM3:AM27 AM31:AM34 AM37:AM38 AM40 AM42:AM43 AM45:AM48 AM50:AM57 AM59:AM76 AM121 AM130:AM162 AM164:AM165 AM167:AM168 AM170:AM200">
    <cfRule type="expression" dxfId="692" priority="2193">
      <formula>AND(AM3&gt;2,AF3&gt;9,AG3+AH3+AI3+AJ3+AK3+AL3&gt;9)</formula>
    </cfRule>
  </conditionalFormatting>
  <conditionalFormatting sqref="AN3:AN27 AN31:AN34 AN37:AN38 AN40 AN42:AN43 AN45:AN48 AN50:AN57 AN59:AN76 AN121 AN130:AN162 AN164:AN165 AN167:AN168 AN170:AN200">
    <cfRule type="expression" dxfId="691" priority="2192">
      <formula>AND(AN3&gt;2,AG3&gt;9,AF3+AH3+AI3+AJ3+AK3+AL3&gt;9)</formula>
    </cfRule>
  </conditionalFormatting>
  <conditionalFormatting sqref="AO3:AO27 AO31:AO34 AO37:AO38 AO40 AO42:AO43 AO45:AO48 AO50:AO57 AO59:AO76 AO121 AO130:AO162 AO164:AO165 AO167:AO168 AO170:AO200">
    <cfRule type="expression" dxfId="690" priority="2191">
      <formula>AND(AO3&gt;2,AH3&gt;9,AF3+AG3+AI3+AJ3+AK3+AL3&gt;9)</formula>
    </cfRule>
  </conditionalFormatting>
  <conditionalFormatting sqref="AP3:AP27 AP31:AP34 AP37:AP38 AP40 AP42:AP43 AP45:AP48 AP50:AP57 AP59:AP76 AP121 AP130:AP162 AP164:AP165 AP167:AP168 AP170:AP200">
    <cfRule type="expression" dxfId="689" priority="2190">
      <formula>AND(AP3&gt;2,AI3&gt;9,AJ3+AK3+AL3+AH3+AG3+AF3&gt;9)</formula>
    </cfRule>
  </conditionalFormatting>
  <conditionalFormatting sqref="AQ3:AQ27 AQ31:AQ34 AQ37:AQ38 AQ40 AQ42:AQ43 AQ45:AQ48 AQ50:AQ57 AQ59:AQ76 AQ121 AQ130:AQ162 AQ164:AQ165 AQ167:AQ168 AQ170:AQ200">
    <cfRule type="expression" dxfId="688" priority="2189">
      <formula>AND(AQ3&gt;2,AJ3&gt;9,AK3+AL3+AI3+AH3+AG3+AF3&gt;9)</formula>
    </cfRule>
  </conditionalFormatting>
  <conditionalFormatting sqref="AR3:AR27 AR31:AR34 AR37:AR38 AR40 AR42:AR43 AR45:AR48 AR50:AR57 AR59:AR76 AR121 AR130:AR162 AR164:AR165 AR167:AR168 AR170:AR200">
    <cfRule type="expression" dxfId="687" priority="2188">
      <formula>AND(AR3&gt;2,AK3&gt;9,AL3+AJ3+AI3+AH3+AG3+AF3&gt;9)</formula>
    </cfRule>
  </conditionalFormatting>
  <conditionalFormatting sqref="AS3:AS27 AS31:AS34 AS37:AS38 AS40 AS42:AS43 AS45:AS48 AS50:AS57 AS59:AS76 AS121 AS130:AS162 AS164:AS165 AS167:AS168 AS170:AS200">
    <cfRule type="expression" dxfId="686" priority="2187">
      <formula>AND(AS3&gt;2,AL3&gt;9,AK3+AJ3+AI3+AH3+AG3+AF3&gt;9)</formula>
    </cfRule>
  </conditionalFormatting>
  <conditionalFormatting sqref="BA2">
    <cfRule type="expression" dxfId="685" priority="2186">
      <formula>AND(BA2&gt;2,AT2&gt;9,AU2+AV2+AW2+AX2+AY2+AZ2&gt;9)</formula>
    </cfRule>
  </conditionalFormatting>
  <conditionalFormatting sqref="BA3:BA27 BA31:BA34 BA37:BA38 BA40 BA42:BA43 BA45:BA48 BA50:BA57 BA59:BA76 BA121 BA130:BA162 BA164:BA165 BA167:BA168 BA170:BA200">
    <cfRule type="expression" dxfId="684" priority="2185">
      <formula>AND(BA3&gt;2,AT3&gt;9,AU3+AV3+AW3+AX3+AY3+AZ3&gt;9)</formula>
    </cfRule>
  </conditionalFormatting>
  <conditionalFormatting sqref="BB2">
    <cfRule type="expression" dxfId="683" priority="2184">
      <formula>AND(BB2&gt;2,AU2&gt;9,AT2+AV2+AW2+AX2+AY2+AZ2&gt;9)</formula>
    </cfRule>
  </conditionalFormatting>
  <conditionalFormatting sqref="BB3:BB27 BB31:BB34 BB37:BB38 BB40 BB42:BB43 BB45:BB48 BB50:BB57 BB59:BB76 BB121 BB130:BB162 BB164:BB165 BB167:BB168 BB170:BB200">
    <cfRule type="expression" dxfId="682" priority="2183">
      <formula>AND(BB3&gt;2,AU3&gt;9,AT3+AV3+AW3+AX3+AY3+AZ3&gt;9)</formula>
    </cfRule>
  </conditionalFormatting>
  <conditionalFormatting sqref="BC2 BC78:BC119 BC205:BC254 BC257:BC297">
    <cfRule type="expression" dxfId="681" priority="2182">
      <formula>AND(BC2&gt;2,AV2&gt;9,AU2+AT2+AW2+AX2+AY2+AZ2&gt;9)</formula>
    </cfRule>
  </conditionalFormatting>
  <conditionalFormatting sqref="BC3:BC27 BC31:BC34 BC37:BC38 BC40 BC42:BC43 BC45:BC48 BC50:BC57 BC59:BC76 BC121 BC130:BC162 BC164:BC165 BC167:BC168 BC170:BC200">
    <cfRule type="expression" dxfId="680" priority="2181">
      <formula>AND(BC3&gt;2,AV3&gt;9,AU3+AT3+AW3+AX3+AY3+AZ3&gt;9)</formula>
    </cfRule>
  </conditionalFormatting>
  <conditionalFormatting sqref="BD2 BD78:BD119 BR78:BR119 CT78:CT119 CF78:CF119 BD205:BD254 BR205:BR254 CT205:CT254 CF205:CF254 BD257:BD297 BR257:BR297 CT257:CT297 CF257:CF297">
    <cfRule type="expression" dxfId="679" priority="2180">
      <formula>AND(BD2&gt;2,AW2&gt;9,AX2+AY2+AZ2+AT2+AU2+AV2&gt;9)</formula>
    </cfRule>
  </conditionalFormatting>
  <conditionalFormatting sqref="BD3:BD27 BD31:BD34 BD37:BD38 BD40 BD42:BD43 BD45:BD48 BD50:BD57 BD59:BD76 BD121 BD130:BD162 BD164:BD165 BD167:BD168 BD170:BD200">
    <cfRule type="expression" dxfId="678" priority="2179">
      <formula>AND(BD3&gt;2,AW3&gt;9,AX3+AY3+AZ3+AT3+AU3+AV3&gt;9)</formula>
    </cfRule>
  </conditionalFormatting>
  <conditionalFormatting sqref="BE2 BE78:BE119 BS78:BS119 BE205:BE254 BS205:BS254 BE257:BE298 BS257:BS298">
    <cfRule type="expression" dxfId="677" priority="2178">
      <formula>AND(BE2&gt;2,AX2&gt;9,AY2+AZ2+AT2+AU2+AV2+AW2&gt;9)</formula>
    </cfRule>
  </conditionalFormatting>
  <conditionalFormatting sqref="BE3:BE27 BE31:BE34 BE37:BE38 BE40 BE42:BE43 BE45:BE48 BE50:BE57 BE59:BE76 BE121 BE130:BE162 BE164:BE165 BE167:BE168 BE170:BE200">
    <cfRule type="expression" dxfId="676" priority="2177">
      <formula>AND(BE3&gt;2,AX3&gt;9,AY3+AZ3+AT3+AU3+AV3+AW3&gt;9)</formula>
    </cfRule>
  </conditionalFormatting>
  <conditionalFormatting sqref="BF2">
    <cfRule type="expression" dxfId="675" priority="2175">
      <formula>AND(BF2&gt;4,AY2&gt;9,AZ2+AT2+AU2+AV2+AW2+AX2&gt;9)</formula>
    </cfRule>
    <cfRule type="expression" dxfId="674" priority="2176">
      <formula>AND(BF2&gt;2,AY2&gt;9,AZ2+AT2+AU2+AV2+AW2+AX2&gt;9)</formula>
    </cfRule>
  </conditionalFormatting>
  <conditionalFormatting sqref="BF3:BF27 BF31:BF34 BF37:BF38 BF40 BF42:BF43 BF45:BF48 BF50:BF57 BF59:BF76 BF121 BF130:BF162 BF164:BF165 BF167:BF168 BF170:BF200">
    <cfRule type="expression" dxfId="673" priority="2173">
      <formula>AND(BF3&gt;4,AY3&gt;9,AZ3+AT3+AU3+AV3+AW3+AX3&gt;9)</formula>
    </cfRule>
    <cfRule type="expression" dxfId="672" priority="2174">
      <formula>AND(BF3&gt;2,AY3&gt;9,AZ3+AT3+AU3+AV3+AW3+AX3&gt;9)</formula>
    </cfRule>
  </conditionalFormatting>
  <conditionalFormatting sqref="BG2 BG78:BG119 BG205:BG254 BG257:BG298">
    <cfRule type="expression" dxfId="671" priority="2172">
      <formula>AND(BG2&gt;2,AZ2&gt;9, AT2+AU2+AV2+AW2+AX2+AY2&gt;9)</formula>
    </cfRule>
  </conditionalFormatting>
  <conditionalFormatting sqref="BG3:BG27 BG31:BG34 BG37:BG38 BG40 BG42:BG43 BG45:BG48 BG50:BG57 BG59:BG76 BG121 BG130:BG162 BG164:BG165 BG167:BG168 BG170:BG200">
    <cfRule type="expression" dxfId="670" priority="2171">
      <formula>AND(BG3&gt;2,AZ3&gt;9, AT3+AU3+AV3+AW3+AX3+AY3&gt;9)</formula>
    </cfRule>
  </conditionalFormatting>
  <conditionalFormatting sqref="BO2 BO78:BO119 CQ78:CQ119 CC78:CC119 BO205:BO254 CQ205:CQ254 CC205:CC254 BO257:BO298 CQ257:CQ298 CC257:CC298">
    <cfRule type="expression" dxfId="669" priority="2161">
      <formula>AND(BO2&gt;4,BH2&gt;9,BI2+BJ2+BK2+BL2+BM2+BN2&gt;9)</formula>
    </cfRule>
    <cfRule type="expression" dxfId="668" priority="2170">
      <formula>AND(BO2&gt;2,BH2&gt;9,BI2+BJ2+BK2+BL2+BM2+BN2&gt;9)</formula>
    </cfRule>
  </conditionalFormatting>
  <conditionalFormatting sqref="BP2 BP78:BP119 BP205:BP254 BP257:BP298">
    <cfRule type="expression" dxfId="667" priority="2169">
      <formula>AND(BP2&gt;2, BI2&gt;9, BH2+BJ2+BK2+BL2+BM2+BN2&gt;9)</formula>
    </cfRule>
  </conditionalFormatting>
  <conditionalFormatting sqref="BQ2">
    <cfRule type="expression" dxfId="666" priority="2168">
      <formula>AND(BQ2&gt;2,BJ2&gt;9,BH2+BI2+BK2+BL2+BM2+BN2&gt;9)</formula>
    </cfRule>
  </conditionalFormatting>
  <conditionalFormatting sqref="BP3:BP27 BP31:BP34 BP37:BP38 BP40 BP42:BP43 BP45:BP48 BP50:BP57 BP59:BP76 BP121 BP130:BP162 BP164:BP165 BP167:BP168 BP170:BP200">
    <cfRule type="expression" dxfId="665" priority="2167">
      <formula>AND(BP3&gt;2, BI3&gt;9, BH3+BJ3+BK3+BL3+BM3+BN3&gt;9)</formula>
    </cfRule>
  </conditionalFormatting>
  <conditionalFormatting sqref="BQ3:BQ27 BQ31:BQ34 BQ37:BQ38 BQ40 BQ42:BQ43 BQ45:BQ48 BQ50:BQ57 BQ59:BQ76 BQ121 BQ130:BQ162 BQ164:BQ165 BQ167:BQ168 BQ170:BQ200">
    <cfRule type="expression" dxfId="664" priority="2166">
      <formula>AND(BQ3&gt;2,BJ3&gt;9,BH3+BI3+BK3+BL3+BM3+BN3&gt;9)</formula>
    </cfRule>
  </conditionalFormatting>
  <conditionalFormatting sqref="BR2">
    <cfRule type="expression" dxfId="663" priority="2165">
      <formula>AND(BR2&gt;2,BK2&gt;9,BL2+BM2+BN2+BH2+BI2+BJ2&gt;9)</formula>
    </cfRule>
  </conditionalFormatting>
  <conditionalFormatting sqref="BR3:BR27 BR31:BR34 BR37:BR38 BR40 BR42:BR43 BR45:BR48 BR50:BR57 BR59:BR76 BR121 BR130:BR162 BR164:BR165 BR167:BR168 BR170:BR200">
    <cfRule type="expression" dxfId="662" priority="2164">
      <formula>AND(BR3&gt;2,BK3&gt;9,BL3+BM3+BN3+BH3+BI3+BJ3&gt;9)</formula>
    </cfRule>
  </conditionalFormatting>
  <conditionalFormatting sqref="BS2">
    <cfRule type="expression" dxfId="661" priority="2163">
      <formula>AND(BS2&gt;2,BL2&gt;9,BM2+BN2+BH2+BI2+BJ2+BK2&gt;9)</formula>
    </cfRule>
  </conditionalFormatting>
  <conditionalFormatting sqref="BS3:BS27 BS31:BS34 BS37:BS38 BS40 BS42:BS43 BS45:BS48 BS50:BS57 BS59:BS76 BS121 BS130:BS162 BS164:BS165 BS167:BS168 BS170:BS200">
    <cfRule type="expression" dxfId="660" priority="2162">
      <formula>AND(BS3&gt;2,BL3&gt;9,BM3+BN3+BH3+BI3+BJ3+BK3&gt;9)</formula>
    </cfRule>
  </conditionalFormatting>
  <conditionalFormatting sqref="BO3:BO27 BO31:BO34 BO37:BO38 BO40 BO42:BO43 BO45:BO48 BO50:BO57 BO59:BO76 BO121 BO130:BO162 BO164:BO165 BO167:BO168 BO170:BO200">
    <cfRule type="expression" dxfId="659" priority="2159">
      <formula>AND(BO3&gt;4,BH3&gt;9,BI3+BJ3+BK3+BL3+BM3+BN3&gt;9)</formula>
    </cfRule>
    <cfRule type="expression" dxfId="658" priority="2160">
      <formula>AND(BO3&gt;2,BH3&gt;9,BI3+BJ3+BK3+BL3+BM3+BN3&gt;9)</formula>
    </cfRule>
  </conditionalFormatting>
  <conditionalFormatting sqref="BT2 BT78:BT119 CV78:CV119 CH78:CH119 BT205:BT254 CV205:CV254 CH205:CH254 BT257:BT298 CV257:CV298 CH257:CH298">
    <cfRule type="expression" dxfId="657" priority="2158">
      <formula>AND(BT2&gt;2,BM2&gt;9,BN2+BH2+BI2+BJ2+BK2+BL2&gt;9)</formula>
    </cfRule>
  </conditionalFormatting>
  <conditionalFormatting sqref="BT3:BT27 BT31:BT34 BT37:BT38 BT40 BT42:BT43 BT45:BT48 BT50:BT57 BT59:BT76 BT121 BT130:BT162 BT164:BT165 BT167:BT168 BT170:BT200">
    <cfRule type="expression" dxfId="656" priority="2157">
      <formula>AND(BT3&gt;2,BM3&gt;9,BN3+BH3+BI3+BJ3+BK3+BL3&gt;9)</formula>
    </cfRule>
  </conditionalFormatting>
  <conditionalFormatting sqref="BU2 BU78:BU119 CW78:CW119 CI78:CI119 BU205:BU254 CW205:CW254 CI205:CI254 BU257:BU298 CW257:CW298 CI257:CI298">
    <cfRule type="expression" dxfId="655" priority="2156">
      <formula>AND(BU2&gt;2,BN2&gt;9,BH2+BI2+BJ2+BK2+BL2+BM2&gt;9)</formula>
    </cfRule>
  </conditionalFormatting>
  <conditionalFormatting sqref="BU3:BU27 BU31:BU34 BU37:BU38 BU40 BU42:BU43 BU45:BU48 BU50:BU57 BU59:BU76 BU121 BU130:BU162 BU164:BU165 BU167:BU168 BU170:BU200">
    <cfRule type="expression" dxfId="654" priority="2155">
      <formula>AND(BU3&gt;2,BN3&gt;9,BH3+BI3+BJ3+BK3+BL3+BM3&gt;9)</formula>
    </cfRule>
  </conditionalFormatting>
  <conditionalFormatting sqref="CQ2">
    <cfRule type="expression" dxfId="653" priority="2143">
      <formula>AND(CQ2&gt;4,CJ2&gt;9,CK2+CL2+CM2+CN2+CO2+CP2&gt;9)</formula>
    </cfRule>
    <cfRule type="expression" dxfId="652" priority="2154">
      <formula>AND(CQ2&gt;2,CJ2&gt;9,CK2+CL2+CM2+CN2+CO2+CP2&gt;9)</formula>
    </cfRule>
  </conditionalFormatting>
  <conditionalFormatting sqref="CR2">
    <cfRule type="expression" dxfId="651" priority="2153">
      <formula>AND(CR2&gt;2,CK2&gt;9,CJ2+CL2+CM2+CN2+CO2+CP2&gt;9)</formula>
    </cfRule>
  </conditionalFormatting>
  <conditionalFormatting sqref="CS2 CS78:CS119 CE78:CE119 CS205:CS254 CE208:CE254 CS257:CS297 CE257:CE297">
    <cfRule type="expression" dxfId="650" priority="2152">
      <formula>AND(CE2&gt;2,BX2&gt;9,BY2+BZ2+CA2+CB2+BV2+BW2&gt;9)</formula>
    </cfRule>
  </conditionalFormatting>
  <conditionalFormatting sqref="CT2">
    <cfRule type="expression" dxfId="649" priority="2151">
      <formula>AND(CT2&gt;2,CM2&gt;9,CN2+CO2+CP2+CJ2+CK2+CL2&gt;9)</formula>
    </cfRule>
  </conditionalFormatting>
  <conditionalFormatting sqref="CG78:CG119 CG205:CG254 CU2:CU298 CG257:CG298">
    <cfRule type="expression" dxfId="648" priority="2140">
      <formula>AND(CG2&gt;4,BZ2&gt;9,CA2+CB2+BV2+BW2+BX2+BY2&gt;9)</formula>
    </cfRule>
    <cfRule type="expression" dxfId="647" priority="2150">
      <formula>AND(CG2&gt;2,BZ2&gt;9,CA2+CB2+BV2+BW2+BX2+BY2&gt;9)</formula>
    </cfRule>
  </conditionalFormatting>
  <conditionalFormatting sqref="CV2">
    <cfRule type="expression" dxfId="646" priority="2149">
      <formula>AND(CV2&gt;2,CO2&gt;9,CP2+CJ2+CK2+CL2+CM2+CN2&gt;9)</formula>
    </cfRule>
  </conditionalFormatting>
  <conditionalFormatting sqref="CW2">
    <cfRule type="expression" dxfId="645" priority="2148">
      <formula>AND(CW2&gt;2,CP2&gt;9,CJ2+CK2+CL2+CM2+CN2+CO2&gt;9)</formula>
    </cfRule>
  </conditionalFormatting>
  <conditionalFormatting sqref="CR3:CR27 CR31:CR34 CR37:CR38 CR40 CR42:CR43 CR45:CR48 CR50:CR57 CR59:CR76 CR121 CR130:CR162 CR164:CR165 CR167:CR168 CR170:CR200">
    <cfRule type="expression" dxfId="644" priority="2147">
      <formula>AND(CR3&gt;2,CK3&gt;9,CJ3+CL3+CM3+CN3+CO3+CP3&gt;9)</formula>
    </cfRule>
  </conditionalFormatting>
  <conditionalFormatting sqref="CS3:CS27 CS31:CS34 CS37:CS38 CS40 CS42:CS43 CS45:CS48 CS50:CS57 CS59:CS76 CS121 CS130:CS162 CS164:CS165 CS167:CS168 CS170:CS200">
    <cfRule type="expression" dxfId="643" priority="2146">
      <formula>AND(CS3&gt;2,CL3&gt;9,CM3+CN3+CO3+CP3+CJ3+CK3&gt;9)</formula>
    </cfRule>
  </conditionalFormatting>
  <conditionalFormatting sqref="CT3:CT27 CT31:CT34 CT37:CT38 CT40 CT42:CT43 CT45:CT48 CT50:CT57 CT59:CT76 CT121 CT130:CT162 CT164:CT165 CT167:CT168 CT170:CT200">
    <cfRule type="expression" dxfId="642" priority="2145">
      <formula>AND(CT3&gt;2,CM3&gt;9,CN3+CO3+CP3+CJ3+CK3+CL3&gt;9)</formula>
    </cfRule>
  </conditionalFormatting>
  <conditionalFormatting sqref="CW3:CW27 CW31:CW34 CW37:CW38 CW40 CW42:CW43 CW45:CW48 CW50:CW57 CW59:CW76 CW121 CW130:CW162 CW164:CW165 CW167:CW168 CW170:CW200">
    <cfRule type="expression" dxfId="641" priority="2144">
      <formula>AND(CW3&gt;2,CP3&gt;9,CJ3+CK3+CL3+CM3+CN3+CO3&gt;9)</formula>
    </cfRule>
  </conditionalFormatting>
  <conditionalFormatting sqref="CQ3:CQ27 CQ31:CQ34 CQ37:CQ38 CQ40 CQ42:CQ43 CQ45:CQ48 CQ50:CQ57 CQ59:CQ76 CQ121 CQ130:CQ162 CQ164:CQ165 CQ167:CQ168 CQ170:CQ200">
    <cfRule type="expression" dxfId="640" priority="2141">
      <formula>AND(CQ3&gt;4,CJ3&gt;9,CK3+CL3+CM3+CN3+CO3+CP3&gt;9)</formula>
    </cfRule>
    <cfRule type="expression" dxfId="639" priority="2142">
      <formula>AND(CQ3&gt;2,CJ3&gt;9,CK3+CL3+CM3+CN3+CO3+CP3&gt;9)</formula>
    </cfRule>
  </conditionalFormatting>
  <conditionalFormatting sqref="CV3:CV27 CV31:CV34 CV37:CV38 CV40 CV42:CV43 CV45:CV48 CV50:CV57 CV59:CV76 CV121 CV130:CV162 CV164:CV165 CV167:CV168 CV170:CV200">
    <cfRule type="expression" dxfId="638" priority="2139">
      <formula>AND(CV3&gt;2,CO3&gt;9,CP3+CJ3+CK3+CL3+CM3+CN3&gt;9)</formula>
    </cfRule>
  </conditionalFormatting>
  <conditionalFormatting sqref="CC2">
    <cfRule type="expression" dxfId="637" priority="2131">
      <formula>AND(CC2&gt;4,BV2&gt;9,BW2+BX2+BY2+BZ2+CA2+CB2&gt;9)</formula>
    </cfRule>
    <cfRule type="expression" dxfId="636" priority="2138">
      <formula>AND(CC2&gt;2,BV2&gt;9,BW2+BX2+BY2+BZ2+CA2+CB2&gt;9)</formula>
    </cfRule>
  </conditionalFormatting>
  <conditionalFormatting sqref="CD2">
    <cfRule type="expression" dxfId="635" priority="2137">
      <formula>AND(CD2&gt;2,BW2&gt;9,BV2+BX2+BY2+BZ2+CA2+CB2&gt;9)</formula>
    </cfRule>
  </conditionalFormatting>
  <conditionalFormatting sqref="CD3:CD27 CD31:CD34 CD37:CD38 CD40 CD42:CD43 CD45:CD48 CD50:CD57 CD59:CD76 CD121 CD130:CD162 CD164:CD165 CD167:CD168 CD170:CD200">
    <cfRule type="expression" dxfId="634" priority="2136">
      <formula>AND(CD3&gt;2,BW3&gt;9,BV3+BX3+BY3+BZ3+CA3+CB3&gt;9)</formula>
    </cfRule>
  </conditionalFormatting>
  <conditionalFormatting sqref="CE2">
    <cfRule type="expression" dxfId="633" priority="2135">
      <formula>AND(CE2&gt;2,BX2&gt;9,BY2+BZ2+CA2+CB2+BV2+BW2&gt;9)</formula>
    </cfRule>
  </conditionalFormatting>
  <conditionalFormatting sqref="CE3:CE27 CE31:CE34 CE37:CE38 CE40 CE42:CE43 CE45:CE48 CE50:CE57 CE59:CE76 CE121 CE130:CE162 CE164:CE165 CE167:CE168 CE170:CE200 CE205:CE206">
    <cfRule type="expression" dxfId="632" priority="2134">
      <formula>AND(CE3&gt;2,BX3&gt;9,BY3+BZ3+CA3+CB3+BV3+BW3&gt;9)</formula>
    </cfRule>
  </conditionalFormatting>
  <conditionalFormatting sqref="CF2">
    <cfRule type="expression" dxfId="631" priority="2133">
      <formula>AND(CF2&gt;2,BY2&gt;9,BZ2+CA2+CB2+BV2+BW2+BX2&gt;9)</formula>
    </cfRule>
  </conditionalFormatting>
  <conditionalFormatting sqref="CF3:CF27 CF31:CF34 CF37:CF38 CF40 CF42:CF43 CF45:CF48 CF50:CF57 CF59:CF76 CF121 CF130:CF162 CF164:CF165 CF167:CF168 CF170:CF200">
    <cfRule type="expression" dxfId="630" priority="2132">
      <formula>AND(CF3&gt;2,BY3&gt;9,BZ3+CA3+CB3+BV3+BW3+BX3&gt;9)</formula>
    </cfRule>
  </conditionalFormatting>
  <conditionalFormatting sqref="CC3:CC27 CC31:CC34 CC37:CC38 CC40 CC42:CC43 CC45:CC48 CC50:CC57 CC59:CC76 CC121 CC130:CC162 CC164:CC165 CC167:CC168 CC170:CC200">
    <cfRule type="expression" dxfId="629" priority="2129">
      <formula>AND(CC3&gt;4,BV3&gt;9,BW3+BX3+BY3+BZ3+CA3+CB3&gt;9)</formula>
    </cfRule>
    <cfRule type="expression" dxfId="628" priority="2130">
      <formula>AND(CC3&gt;2,BV3&gt;9,BW3+BX3+BY3+BZ3+CA3+CB3&gt;9)</formula>
    </cfRule>
  </conditionalFormatting>
  <conditionalFormatting sqref="CG2">
    <cfRule type="expression" dxfId="627" priority="2127">
      <formula>AND(CG2&gt;4,BZ2&gt;9,CA2+CB2+BV2+BW2+BX2+BY2&gt;9)</formula>
    </cfRule>
    <cfRule type="expression" dxfId="626" priority="2128">
      <formula>AND(CG2&gt;2,BZ2&gt;9,CA2+CB2+BV2+BW2+BX2+BY2&gt;9)</formula>
    </cfRule>
  </conditionalFormatting>
  <conditionalFormatting sqref="CG3:CG27 CG31:CG34 CG37:CG38 CG40 CG42:CG43 CG45:CG48 CG50:CG57 CG59:CG76 CG121 CG130:CG162 CG164:CG165 CG167:CG168 CG170:CG200">
    <cfRule type="expression" dxfId="625" priority="2125">
      <formula>AND(CG3&gt;4,BZ3&gt;9,CA3+CB3+BV3+BW3+BX3+BY3&gt;9)</formula>
    </cfRule>
    <cfRule type="expression" dxfId="624" priority="2126">
      <formula>AND(CG3&gt;2,BZ3&gt;9,CA3+CB3+BV3+BW3+BX3+BY3&gt;9)</formula>
    </cfRule>
  </conditionalFormatting>
  <conditionalFormatting sqref="CH2">
    <cfRule type="expression" dxfId="623" priority="2124">
      <formula>AND(CH2&gt;2,CA2&gt;9,CB2+BV2+BW2+BX2+BY2+BZ2&gt;9)</formula>
    </cfRule>
  </conditionalFormatting>
  <conditionalFormatting sqref="CH3:CH27 CH31:CH34 CH37:CH38 CH40 CH42:CH43 CH45:CH48 CH50:CH57 CH59:CH76 CH121 CH130:CH162 CH164:CH165 CH167:CH168 CH170:CH200">
    <cfRule type="expression" dxfId="622" priority="2123">
      <formula>AND(CH3&gt;2,CA3&gt;9,CB3+BV3+BW3+BX3+BY3+BZ3&gt;9)</formula>
    </cfRule>
  </conditionalFormatting>
  <conditionalFormatting sqref="CI2">
    <cfRule type="expression" dxfId="621" priority="2122">
      <formula>AND(CI2&gt;2,CB2&gt;9,BV2+BW2+BX2+BY2+BZ2+CA2&gt;9)</formula>
    </cfRule>
  </conditionalFormatting>
  <conditionalFormatting sqref="CI3:CI27 CI31:CI34 CI37:CI38 CI40 CI42:CI43 CI45:CI48 CI50:CI57 CI59:CI76 CI121 CI130:CI162 CI164:CI165 CI167:CI168 CI170:CI200">
    <cfRule type="expression" dxfId="620" priority="2121">
      <formula>AND(CI3&gt;2,CB3&gt;9,BV3+BW3+BX3+BY3+BZ3+CA3&gt;9)</formula>
    </cfRule>
  </conditionalFormatting>
  <conditionalFormatting sqref="BQ298">
    <cfRule type="expression" dxfId="619" priority="13">
      <formula>AND(BQ298&gt;2,BJ298&gt;9,BH298+BI298+BK298+BL298+BM298+BN298&gt;9)</formula>
    </cfRule>
  </conditionalFormatting>
  <conditionalFormatting sqref="K76:K83">
    <cfRule type="expression" dxfId="618" priority="10">
      <formula>AND(K76&gt;4, D76&gt;9, E76+F76+G76+H76+I76+J76&gt;9)</formula>
    </cfRule>
    <cfRule type="expression" dxfId="617" priority="11">
      <formula>AND(K76&gt;2,D76&gt;9,E76+F76+G76+H76+I76+J76&gt;9)</formula>
    </cfRule>
    <cfRule type="expression" dxfId="616" priority="12">
      <formula>"AND(J3&gt;2,C3&gt;9, D3+E3+F3+G3+H3+I3&gt;9)"</formula>
    </cfRule>
  </conditionalFormatting>
  <conditionalFormatting sqref="K84:K300">
    <cfRule type="expression" dxfId="615" priority="7">
      <formula>AND(K84&gt;4, D84&gt;9, E84+F84+G84+H84+I84+J84&gt;9)</formula>
    </cfRule>
    <cfRule type="expression" dxfId="614" priority="8">
      <formula>AND(K84&gt;2,D84&gt;9,E84+F84+G84+H84+I84+J84&gt;9)</formula>
    </cfRule>
    <cfRule type="expression" dxfId="613" priority="9">
      <formula>"AND(J3&gt;2,C3&gt;9, D3+E3+F3+G3+H3+I3&gt;9)"</formula>
    </cfRule>
  </conditionalFormatting>
  <conditionalFormatting sqref="O2">
    <cfRule type="expression" dxfId="612" priority="6">
      <formula>AND(O2&gt;4,H2&gt;9, I2+J2+D2+E2+F2+G2&gt;9)</formula>
    </cfRule>
  </conditionalFormatting>
  <conditionalFormatting sqref="O3:O300">
    <cfRule type="expression" dxfId="611" priority="5">
      <formula>AND(O3&gt;2,H3&gt;9, I3+J3+D3+E3+F3+G3&gt;9)</formula>
    </cfRule>
  </conditionalFormatting>
  <conditionalFormatting sqref="O3:O300">
    <cfRule type="expression" dxfId="610" priority="4">
      <formula>AND(O3&gt;4,H3&gt;9, I3+J3+D3+E3+F3+G3&gt;9)</formula>
    </cfRule>
  </conditionalFormatting>
  <conditionalFormatting sqref="Q2">
    <cfRule type="expression" dxfId="609" priority="3">
      <formula>AND(Q2&gt;4,J2&gt;9,I2+H2+G2+F2+E2+D2&gt;9)</formula>
    </cfRule>
  </conditionalFormatting>
  <conditionalFormatting sqref="Q3:Q300">
    <cfRule type="expression" dxfId="608" priority="2">
      <formula>AND(Q3&gt;2,J3&gt;9,I3+H3+G3+F3+E3+D3&gt;9)</formula>
    </cfRule>
  </conditionalFormatting>
  <conditionalFormatting sqref="Q3:Q300">
    <cfRule type="expression" dxfId="607" priority="1">
      <formula>AND(Q3&gt;4,J3&gt;9,I3+H3+G3+F3+E3+D3&gt;9)</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305"/>
  <sheetViews>
    <sheetView topLeftCell="CK1" zoomScaleNormal="100" workbookViewId="0">
      <pane ySplit="2" topLeftCell="A282" activePane="bottomLeft" state="frozen"/>
      <selection pane="bottomLeft" activeCell="CX2" sqref="CX2"/>
    </sheetView>
  </sheetViews>
  <sheetFormatPr defaultColWidth="9.140625" defaultRowHeight="15"/>
  <cols>
    <col min="1" max="2" width="9.140625" style="508"/>
    <col min="3" max="3" width="28.140625" style="508" bestFit="1" customWidth="1"/>
    <col min="4" max="102" width="9.140625" style="508" customWidth="1"/>
    <col min="103" max="103" width="15.5703125" style="508" customWidth="1"/>
    <col min="104" max="104" width="9.140625" style="508" customWidth="1"/>
    <col min="105" max="105" width="34.42578125" style="554" customWidth="1"/>
    <col min="106" max="106" width="9" style="508" bestFit="1" customWidth="1"/>
    <col min="107" max="107" width="24.7109375" style="508" bestFit="1" customWidth="1"/>
    <col min="108" max="108" width="9.140625" style="508" bestFit="1" customWidth="1"/>
    <col min="109" max="109" width="9" style="508" bestFit="1" customWidth="1"/>
    <col min="110" max="110" width="4.28515625" style="508" bestFit="1" customWidth="1"/>
    <col min="111" max="111" width="9.140625" style="508"/>
    <col min="112" max="120" width="9.140625" style="508" customWidth="1"/>
    <col min="121" max="16384" width="9.140625" style="508"/>
  </cols>
  <sheetData>
    <row r="1" spans="1:125" ht="19.5" thickBot="1">
      <c r="A1" s="506" t="s">
        <v>2063</v>
      </c>
      <c r="C1" s="507"/>
      <c r="D1" s="1749" t="s">
        <v>2219</v>
      </c>
      <c r="E1" s="1727"/>
      <c r="F1" s="1727"/>
      <c r="G1" s="1727"/>
      <c r="H1" s="1727"/>
      <c r="I1" s="1727"/>
      <c r="J1" s="1727"/>
      <c r="K1" s="1728" t="s">
        <v>1452</v>
      </c>
      <c r="L1" s="1728"/>
      <c r="M1" s="1728"/>
      <c r="N1" s="1728"/>
      <c r="O1" s="1728"/>
      <c r="P1" s="1728"/>
      <c r="Q1" s="1729"/>
      <c r="R1" s="1735" t="s">
        <v>1455</v>
      </c>
      <c r="S1" s="1736"/>
      <c r="T1" s="1736"/>
      <c r="U1" s="1736"/>
      <c r="V1" s="1736"/>
      <c r="W1" s="1736"/>
      <c r="X1" s="1736"/>
      <c r="Y1" s="1737" t="s">
        <v>1454</v>
      </c>
      <c r="Z1" s="1737"/>
      <c r="AA1" s="1737"/>
      <c r="AB1" s="1737"/>
      <c r="AC1" s="1737"/>
      <c r="AD1" s="1737"/>
      <c r="AE1" s="1738"/>
      <c r="AF1" s="1750" t="s">
        <v>1457</v>
      </c>
      <c r="AG1" s="1751"/>
      <c r="AH1" s="1751"/>
      <c r="AI1" s="1751"/>
      <c r="AJ1" s="1751"/>
      <c r="AK1" s="1751"/>
      <c r="AL1" s="1751"/>
      <c r="AM1" s="1747" t="s">
        <v>1456</v>
      </c>
      <c r="AN1" s="1747"/>
      <c r="AO1" s="1747"/>
      <c r="AP1" s="1747"/>
      <c r="AQ1" s="1747"/>
      <c r="AR1" s="1747"/>
      <c r="AS1" s="1748"/>
      <c r="AT1" s="1735" t="s">
        <v>1459</v>
      </c>
      <c r="AU1" s="1736"/>
      <c r="AV1" s="1736"/>
      <c r="AW1" s="1736"/>
      <c r="AX1" s="1736"/>
      <c r="AY1" s="1736"/>
      <c r="AZ1" s="1736"/>
      <c r="BA1" s="1737" t="s">
        <v>2221</v>
      </c>
      <c r="BB1" s="1737"/>
      <c r="BC1" s="1737"/>
      <c r="BD1" s="1737"/>
      <c r="BE1" s="1737"/>
      <c r="BF1" s="1737"/>
      <c r="BG1" s="1738"/>
      <c r="BH1" s="1739" t="s">
        <v>1461</v>
      </c>
      <c r="BI1" s="1740"/>
      <c r="BJ1" s="1740"/>
      <c r="BK1" s="1740"/>
      <c r="BL1" s="1740"/>
      <c r="BM1" s="1740"/>
      <c r="BN1" s="1740"/>
      <c r="BO1" s="1741" t="s">
        <v>1460</v>
      </c>
      <c r="BP1" s="1741"/>
      <c r="BQ1" s="1741"/>
      <c r="BR1" s="1741"/>
      <c r="BS1" s="1741"/>
      <c r="BT1" s="1741"/>
      <c r="BU1" s="1742"/>
      <c r="BV1" s="1726" t="s">
        <v>2222</v>
      </c>
      <c r="BW1" s="1727"/>
      <c r="BX1" s="1727"/>
      <c r="BY1" s="1727"/>
      <c r="BZ1" s="1727"/>
      <c r="CA1" s="1727"/>
      <c r="CB1" s="1727"/>
      <c r="CC1" s="1728" t="s">
        <v>2220</v>
      </c>
      <c r="CD1" s="1728"/>
      <c r="CE1" s="1728"/>
      <c r="CF1" s="1728"/>
      <c r="CG1" s="1728"/>
      <c r="CH1" s="1728"/>
      <c r="CI1" s="1729"/>
      <c r="CJ1" s="1743" t="s">
        <v>1463</v>
      </c>
      <c r="CK1" s="1744"/>
      <c r="CL1" s="1744"/>
      <c r="CM1" s="1744"/>
      <c r="CN1" s="1744"/>
      <c r="CO1" s="1744"/>
      <c r="CP1" s="1744"/>
      <c r="CQ1" s="1745" t="s">
        <v>1462</v>
      </c>
      <c r="CR1" s="1745"/>
      <c r="CS1" s="1745"/>
      <c r="CT1" s="1745"/>
      <c r="CU1" s="1745"/>
      <c r="CV1" s="1745"/>
      <c r="CW1" s="1746"/>
      <c r="CX1" s="696"/>
      <c r="CY1" s="696"/>
      <c r="CZ1" s="696"/>
      <c r="DA1" s="696"/>
      <c r="DB1" s="1730"/>
      <c r="DC1" s="1730"/>
      <c r="DD1" s="1730"/>
      <c r="DE1" s="1731"/>
      <c r="DH1" s="1732" t="s">
        <v>2223</v>
      </c>
      <c r="DI1" s="1733"/>
      <c r="DJ1" s="1733"/>
      <c r="DK1" s="1733"/>
      <c r="DL1" s="1733"/>
      <c r="DM1" s="1733"/>
      <c r="DN1" s="1733"/>
      <c r="DO1" s="1733"/>
      <c r="DP1" s="1734"/>
    </row>
    <row r="2" spans="1:125" s="527" customFormat="1" ht="135">
      <c r="A2" s="624" t="s">
        <v>1213</v>
      </c>
      <c r="B2" s="510" t="s">
        <v>1288</v>
      </c>
      <c r="C2" s="625" t="s">
        <v>2064</v>
      </c>
      <c r="D2" s="707" t="s">
        <v>2065</v>
      </c>
      <c r="E2" s="704" t="s">
        <v>2066</v>
      </c>
      <c r="F2" s="704" t="s">
        <v>2067</v>
      </c>
      <c r="G2" s="704" t="s">
        <v>2068</v>
      </c>
      <c r="H2" s="704" t="s">
        <v>2069</v>
      </c>
      <c r="I2" s="704" t="s">
        <v>2070</v>
      </c>
      <c r="J2" s="704" t="s">
        <v>2071</v>
      </c>
      <c r="K2" s="668" t="s">
        <v>2072</v>
      </c>
      <c r="L2" s="626" t="s">
        <v>2073</v>
      </c>
      <c r="M2" s="626" t="s">
        <v>2074</v>
      </c>
      <c r="N2" s="626" t="s">
        <v>2075</v>
      </c>
      <c r="O2" s="626" t="s">
        <v>2076</v>
      </c>
      <c r="P2" s="626" t="s">
        <v>2077</v>
      </c>
      <c r="Q2" s="627" t="s">
        <v>2078</v>
      </c>
      <c r="R2" s="659" t="s">
        <v>2079</v>
      </c>
      <c r="S2" s="626" t="s">
        <v>2080</v>
      </c>
      <c r="T2" s="626" t="s">
        <v>2081</v>
      </c>
      <c r="U2" s="626" t="s">
        <v>2082</v>
      </c>
      <c r="V2" s="626" t="s">
        <v>2083</v>
      </c>
      <c r="W2" s="626" t="s">
        <v>2084</v>
      </c>
      <c r="X2" s="626" t="s">
        <v>2085</v>
      </c>
      <c r="Y2" s="668" t="s">
        <v>2086</v>
      </c>
      <c r="Z2" s="626" t="s">
        <v>2087</v>
      </c>
      <c r="AA2" s="626" t="s">
        <v>2088</v>
      </c>
      <c r="AB2" s="626" t="s">
        <v>2089</v>
      </c>
      <c r="AC2" s="626" t="s">
        <v>2090</v>
      </c>
      <c r="AD2" s="626" t="s">
        <v>2091</v>
      </c>
      <c r="AE2" s="627" t="s">
        <v>2092</v>
      </c>
      <c r="AF2" s="659" t="s">
        <v>2093</v>
      </c>
      <c r="AG2" s="626" t="s">
        <v>2094</v>
      </c>
      <c r="AH2" s="626" t="s">
        <v>2095</v>
      </c>
      <c r="AI2" s="626" t="s">
        <v>2096</v>
      </c>
      <c r="AJ2" s="626" t="s">
        <v>2097</v>
      </c>
      <c r="AK2" s="626" t="s">
        <v>2098</v>
      </c>
      <c r="AL2" s="626" t="s">
        <v>2099</v>
      </c>
      <c r="AM2" s="668" t="s">
        <v>2100</v>
      </c>
      <c r="AN2" s="626" t="s">
        <v>2101</v>
      </c>
      <c r="AO2" s="626" t="s">
        <v>2102</v>
      </c>
      <c r="AP2" s="626" t="s">
        <v>2103</v>
      </c>
      <c r="AQ2" s="626" t="s">
        <v>2104</v>
      </c>
      <c r="AR2" s="626" t="s">
        <v>2105</v>
      </c>
      <c r="AS2" s="627" t="s">
        <v>2106</v>
      </c>
      <c r="AT2" s="659" t="s">
        <v>2107</v>
      </c>
      <c r="AU2" s="626" t="s">
        <v>2108</v>
      </c>
      <c r="AV2" s="626" t="s">
        <v>2109</v>
      </c>
      <c r="AW2" s="626" t="s">
        <v>2110</v>
      </c>
      <c r="AX2" s="626" t="s">
        <v>2111</v>
      </c>
      <c r="AY2" s="626" t="s">
        <v>2112</v>
      </c>
      <c r="AZ2" s="626" t="s">
        <v>2113</v>
      </c>
      <c r="BA2" s="668" t="s">
        <v>2114</v>
      </c>
      <c r="BB2" s="626" t="s">
        <v>2115</v>
      </c>
      <c r="BC2" s="626" t="s">
        <v>2116</v>
      </c>
      <c r="BD2" s="626" t="s">
        <v>2117</v>
      </c>
      <c r="BE2" s="626" t="s">
        <v>2118</v>
      </c>
      <c r="BF2" s="626" t="s">
        <v>2119</v>
      </c>
      <c r="BG2" s="627" t="s">
        <v>2120</v>
      </c>
      <c r="BH2" s="659" t="s">
        <v>2121</v>
      </c>
      <c r="BI2" s="626" t="s">
        <v>2122</v>
      </c>
      <c r="BJ2" s="626" t="s">
        <v>2123</v>
      </c>
      <c r="BK2" s="626" t="s">
        <v>2124</v>
      </c>
      <c r="BL2" s="626" t="s">
        <v>2125</v>
      </c>
      <c r="BM2" s="626" t="s">
        <v>2126</v>
      </c>
      <c r="BN2" s="626" t="s">
        <v>2127</v>
      </c>
      <c r="BO2" s="668" t="s">
        <v>2128</v>
      </c>
      <c r="BP2" s="626" t="s">
        <v>2129</v>
      </c>
      <c r="BQ2" s="626" t="s">
        <v>2130</v>
      </c>
      <c r="BR2" s="626" t="s">
        <v>2131</v>
      </c>
      <c r="BS2" s="626" t="s">
        <v>2132</v>
      </c>
      <c r="BT2" s="626" t="s">
        <v>2133</v>
      </c>
      <c r="BU2" s="627" t="s">
        <v>2134</v>
      </c>
      <c r="BV2" s="659" t="s">
        <v>2149</v>
      </c>
      <c r="BW2" s="626" t="s">
        <v>2150</v>
      </c>
      <c r="BX2" s="626" t="s">
        <v>2151</v>
      </c>
      <c r="BY2" s="626" t="s">
        <v>2152</v>
      </c>
      <c r="BZ2" s="626" t="s">
        <v>2153</v>
      </c>
      <c r="CA2" s="626" t="s">
        <v>2154</v>
      </c>
      <c r="CB2" s="626" t="s">
        <v>2155</v>
      </c>
      <c r="CC2" s="668" t="s">
        <v>2156</v>
      </c>
      <c r="CD2" s="626" t="s">
        <v>2157</v>
      </c>
      <c r="CE2" s="626" t="s">
        <v>2158</v>
      </c>
      <c r="CF2" s="626" t="s">
        <v>2159</v>
      </c>
      <c r="CG2" s="626" t="s">
        <v>2160</v>
      </c>
      <c r="CH2" s="626" t="s">
        <v>2161</v>
      </c>
      <c r="CI2" s="627" t="s">
        <v>2162</v>
      </c>
      <c r="CJ2" s="659" t="s">
        <v>2135</v>
      </c>
      <c r="CK2" s="626" t="s">
        <v>2136</v>
      </c>
      <c r="CL2" s="626" t="s">
        <v>2137</v>
      </c>
      <c r="CM2" s="626" t="s">
        <v>2138</v>
      </c>
      <c r="CN2" s="626" t="s">
        <v>2139</v>
      </c>
      <c r="CO2" s="626" t="s">
        <v>2140</v>
      </c>
      <c r="CP2" s="626" t="s">
        <v>2141</v>
      </c>
      <c r="CQ2" s="668" t="s">
        <v>2142</v>
      </c>
      <c r="CR2" s="626" t="s">
        <v>2143</v>
      </c>
      <c r="CS2" s="626" t="s">
        <v>2144</v>
      </c>
      <c r="CT2" s="626" t="s">
        <v>2145</v>
      </c>
      <c r="CU2" s="626" t="s">
        <v>2146</v>
      </c>
      <c r="CV2" s="626" t="s">
        <v>2147</v>
      </c>
      <c r="CW2" s="627" t="s">
        <v>2148</v>
      </c>
      <c r="CX2" s="701" t="s">
        <v>2163</v>
      </c>
      <c r="CY2" s="698" t="s">
        <v>2164</v>
      </c>
      <c r="CZ2" s="699" t="s">
        <v>2165</v>
      </c>
      <c r="DA2" s="700" t="s">
        <v>2166</v>
      </c>
      <c r="DB2" s="694" t="s">
        <v>2208</v>
      </c>
      <c r="DC2" s="689" t="s">
        <v>2209</v>
      </c>
      <c r="DD2" s="690" t="s">
        <v>2210</v>
      </c>
      <c r="DE2" s="691" t="s">
        <v>2211</v>
      </c>
      <c r="DF2" s="685" t="s">
        <v>1927</v>
      </c>
      <c r="DG2" s="677" t="s">
        <v>1928</v>
      </c>
      <c r="DH2" s="679" t="s">
        <v>2224</v>
      </c>
      <c r="DI2" s="649" t="s">
        <v>2225</v>
      </c>
      <c r="DJ2" s="649" t="s">
        <v>2226</v>
      </c>
      <c r="DK2" s="649" t="s">
        <v>2227</v>
      </c>
      <c r="DL2" s="649" t="s">
        <v>2228</v>
      </c>
      <c r="DM2" s="649" t="s">
        <v>2229</v>
      </c>
      <c r="DN2" s="649" t="s">
        <v>2230</v>
      </c>
      <c r="DO2" s="649" t="s">
        <v>2231</v>
      </c>
      <c r="DP2" s="680" t="s">
        <v>1213</v>
      </c>
      <c r="DQ2" s="515" t="s">
        <v>2238</v>
      </c>
      <c r="DR2" s="674" t="s">
        <v>2234</v>
      </c>
      <c r="DS2" s="669" t="s">
        <v>2235</v>
      </c>
      <c r="DT2" s="669" t="s">
        <v>2236</v>
      </c>
      <c r="DU2" s="670" t="s">
        <v>2237</v>
      </c>
    </row>
    <row r="3" spans="1:125">
      <c r="A3" s="628" t="s">
        <v>1165</v>
      </c>
      <c r="B3" s="529" t="s">
        <v>1289</v>
      </c>
      <c r="C3" s="629" t="s">
        <v>799</v>
      </c>
      <c r="D3" s="658" t="s">
        <v>1325</v>
      </c>
      <c r="E3" s="528" t="s">
        <v>1325</v>
      </c>
      <c r="F3" s="528" t="s">
        <v>1325</v>
      </c>
      <c r="G3" s="528" t="s">
        <v>1325</v>
      </c>
      <c r="H3" s="528" t="s">
        <v>1325</v>
      </c>
      <c r="I3" s="528" t="s">
        <v>1325</v>
      </c>
      <c r="J3" s="528" t="s">
        <v>1325</v>
      </c>
      <c r="K3" s="706"/>
      <c r="L3" s="632"/>
      <c r="M3" s="632"/>
      <c r="N3" s="632"/>
      <c r="O3" s="632"/>
      <c r="P3" s="632">
        <v>0.76698511780154532</v>
      </c>
      <c r="Q3" s="633"/>
      <c r="R3" s="665" t="s">
        <v>1325</v>
      </c>
      <c r="S3" s="663" t="s">
        <v>1325</v>
      </c>
      <c r="T3" s="663" t="s">
        <v>1325</v>
      </c>
      <c r="U3" s="663" t="s">
        <v>1325</v>
      </c>
      <c r="V3" s="663" t="s">
        <v>1325</v>
      </c>
      <c r="W3" s="663" t="s">
        <v>1325</v>
      </c>
      <c r="X3" s="663" t="s">
        <v>1325</v>
      </c>
      <c r="Y3" s="632"/>
      <c r="Z3" s="632"/>
      <c r="AA3" s="632"/>
      <c r="AB3" s="632"/>
      <c r="AC3" s="632"/>
      <c r="AD3" s="632">
        <v>0</v>
      </c>
      <c r="AE3" s="633"/>
      <c r="AF3" s="665" t="s">
        <v>1325</v>
      </c>
      <c r="AG3" s="663" t="s">
        <v>1325</v>
      </c>
      <c r="AH3" s="663" t="s">
        <v>1325</v>
      </c>
      <c r="AI3" s="663" t="s">
        <v>1325</v>
      </c>
      <c r="AJ3" s="663" t="s">
        <v>1325</v>
      </c>
      <c r="AK3" s="663" t="s">
        <v>1325</v>
      </c>
      <c r="AL3" s="663" t="s">
        <v>1325</v>
      </c>
      <c r="AM3" s="632"/>
      <c r="AN3" s="632"/>
      <c r="AO3" s="632"/>
      <c r="AP3" s="632"/>
      <c r="AQ3" s="632"/>
      <c r="AR3" s="632">
        <v>3.0541000880497697</v>
      </c>
      <c r="AS3" s="633"/>
      <c r="AT3" s="665" t="s">
        <v>1325</v>
      </c>
      <c r="AU3" s="663" t="s">
        <v>1325</v>
      </c>
      <c r="AV3" s="663" t="s">
        <v>1325</v>
      </c>
      <c r="AW3" s="663" t="s">
        <v>1325</v>
      </c>
      <c r="AX3" s="663" t="s">
        <v>1325</v>
      </c>
      <c r="AY3" s="663" t="s">
        <v>1325</v>
      </c>
      <c r="AZ3" s="663" t="s">
        <v>1325</v>
      </c>
      <c r="BA3" s="632"/>
      <c r="BB3" s="632"/>
      <c r="BC3" s="632"/>
      <c r="BD3" s="632"/>
      <c r="BE3" s="632"/>
      <c r="BF3" s="632">
        <v>0</v>
      </c>
      <c r="BG3" s="633"/>
      <c r="BH3" s="665" t="s">
        <v>1325</v>
      </c>
      <c r="BI3" s="663" t="s">
        <v>1325</v>
      </c>
      <c r="BJ3" s="663" t="s">
        <v>1325</v>
      </c>
      <c r="BK3" s="663" t="s">
        <v>1325</v>
      </c>
      <c r="BL3" s="663" t="s">
        <v>1325</v>
      </c>
      <c r="BM3" s="663" t="s">
        <v>1325</v>
      </c>
      <c r="BN3" s="663" t="s">
        <v>1325</v>
      </c>
      <c r="BO3" s="632"/>
      <c r="BP3" s="632"/>
      <c r="BQ3" s="632"/>
      <c r="BR3" s="632"/>
      <c r="BS3" s="632"/>
      <c r="BT3" s="632">
        <v>0.90843712834516188</v>
      </c>
      <c r="BU3" s="633"/>
      <c r="BV3" s="665" t="s">
        <v>1325</v>
      </c>
      <c r="BW3" s="663" t="s">
        <v>1325</v>
      </c>
      <c r="BX3" s="663" t="s">
        <v>1325</v>
      </c>
      <c r="BY3" s="663" t="s">
        <v>1325</v>
      </c>
      <c r="BZ3" s="663" t="s">
        <v>1325</v>
      </c>
      <c r="CA3" s="663" t="s">
        <v>1325</v>
      </c>
      <c r="CB3" s="663" t="s">
        <v>1325</v>
      </c>
      <c r="CC3" s="632"/>
      <c r="CD3" s="632"/>
      <c r="CE3" s="632"/>
      <c r="CF3" s="632"/>
      <c r="CG3" s="632"/>
      <c r="CH3" s="632">
        <v>0</v>
      </c>
      <c r="CI3" s="633"/>
      <c r="CJ3" s="665" t="s">
        <v>1325</v>
      </c>
      <c r="CK3" s="663" t="s">
        <v>1325</v>
      </c>
      <c r="CL3" s="663" t="s">
        <v>1325</v>
      </c>
      <c r="CM3" s="663" t="s">
        <v>1325</v>
      </c>
      <c r="CN3" s="663" t="s">
        <v>1325</v>
      </c>
      <c r="CO3" s="663" t="s">
        <v>1325</v>
      </c>
      <c r="CP3" s="663" t="s">
        <v>1325</v>
      </c>
      <c r="CQ3" s="632"/>
      <c r="CR3" s="632"/>
      <c r="CS3" s="632"/>
      <c r="CT3" s="632"/>
      <c r="CU3" s="632"/>
      <c r="CV3" s="632">
        <v>0.63915275444221509</v>
      </c>
      <c r="CW3" s="633"/>
      <c r="CX3" s="644" t="s">
        <v>878</v>
      </c>
      <c r="CY3" s="480" t="s">
        <v>1471</v>
      </c>
      <c r="CZ3" s="480" t="s">
        <v>878</v>
      </c>
      <c r="DA3" s="635" t="s">
        <v>1471</v>
      </c>
      <c r="DB3" s="644" t="s">
        <v>878</v>
      </c>
      <c r="DC3" s="480" t="s">
        <v>878</v>
      </c>
      <c r="DD3" s="480" t="s">
        <v>878</v>
      </c>
      <c r="DE3" s="635" t="s">
        <v>878</v>
      </c>
      <c r="DF3" s="686"/>
      <c r="DG3" s="678" t="s">
        <v>2218</v>
      </c>
      <c r="DH3" s="664" t="s">
        <v>1325</v>
      </c>
      <c r="DI3" s="663" t="s">
        <v>1325</v>
      </c>
      <c r="DJ3" s="663" t="s">
        <v>1325</v>
      </c>
      <c r="DK3" s="663" t="s">
        <v>1325</v>
      </c>
      <c r="DL3" s="663" t="s">
        <v>1325</v>
      </c>
      <c r="DM3" s="650">
        <v>63</v>
      </c>
      <c r="DN3" s="663" t="s">
        <v>1325</v>
      </c>
      <c r="DO3" s="650">
        <v>73</v>
      </c>
      <c r="DP3" s="681" t="s">
        <v>1165</v>
      </c>
      <c r="DQ3" s="534">
        <v>12</v>
      </c>
      <c r="DR3" s="675" t="s">
        <v>878</v>
      </c>
      <c r="DS3" s="648" t="s">
        <v>792</v>
      </c>
      <c r="DT3" s="648" t="s">
        <v>878</v>
      </c>
      <c r="DU3" s="671" t="s">
        <v>792</v>
      </c>
    </row>
    <row r="4" spans="1:125">
      <c r="A4" s="628" t="s">
        <v>144</v>
      </c>
      <c r="B4" s="529" t="s">
        <v>1289</v>
      </c>
      <c r="C4" s="629" t="s">
        <v>534</v>
      </c>
      <c r="D4" s="658" t="s">
        <v>1325</v>
      </c>
      <c r="E4" s="528" t="s">
        <v>1325</v>
      </c>
      <c r="F4" s="528" t="s">
        <v>1325</v>
      </c>
      <c r="G4" s="528" t="s">
        <v>1325</v>
      </c>
      <c r="H4" s="528" t="s">
        <v>1325</v>
      </c>
      <c r="I4" s="528" t="s">
        <v>1325</v>
      </c>
      <c r="J4" s="528" t="s">
        <v>1325</v>
      </c>
      <c r="K4" s="706"/>
      <c r="L4" s="632"/>
      <c r="M4" s="632"/>
      <c r="N4" s="632"/>
      <c r="O4" s="632"/>
      <c r="P4" s="632"/>
      <c r="Q4" s="633"/>
      <c r="R4" s="665" t="s">
        <v>1325</v>
      </c>
      <c r="S4" s="663" t="s">
        <v>1325</v>
      </c>
      <c r="T4" s="663" t="s">
        <v>1325</v>
      </c>
      <c r="U4" s="663" t="s">
        <v>1325</v>
      </c>
      <c r="V4" s="663" t="s">
        <v>1325</v>
      </c>
      <c r="W4" s="663" t="s">
        <v>1325</v>
      </c>
      <c r="X4" s="663" t="s">
        <v>1325</v>
      </c>
      <c r="Y4" s="632"/>
      <c r="Z4" s="632"/>
      <c r="AA4" s="632"/>
      <c r="AB4" s="632"/>
      <c r="AC4" s="632"/>
      <c r="AD4" s="632"/>
      <c r="AE4" s="633"/>
      <c r="AF4" s="665" t="s">
        <v>1325</v>
      </c>
      <c r="AG4" s="663" t="s">
        <v>1325</v>
      </c>
      <c r="AH4" s="663" t="s">
        <v>1325</v>
      </c>
      <c r="AI4" s="663" t="s">
        <v>1325</v>
      </c>
      <c r="AJ4" s="663" t="s">
        <v>1325</v>
      </c>
      <c r="AK4" s="663" t="s">
        <v>1325</v>
      </c>
      <c r="AL4" s="663" t="s">
        <v>1325</v>
      </c>
      <c r="AM4" s="632"/>
      <c r="AN4" s="632"/>
      <c r="AO4" s="632"/>
      <c r="AP4" s="632"/>
      <c r="AQ4" s="632"/>
      <c r="AR4" s="632"/>
      <c r="AS4" s="633"/>
      <c r="AT4" s="665" t="s">
        <v>1325</v>
      </c>
      <c r="AU4" s="663" t="s">
        <v>1325</v>
      </c>
      <c r="AV4" s="663" t="s">
        <v>1325</v>
      </c>
      <c r="AW4" s="663" t="s">
        <v>1325</v>
      </c>
      <c r="AX4" s="663" t="s">
        <v>1325</v>
      </c>
      <c r="AY4" s="663" t="s">
        <v>1325</v>
      </c>
      <c r="AZ4" s="663" t="s">
        <v>1325</v>
      </c>
      <c r="BA4" s="632"/>
      <c r="BB4" s="632"/>
      <c r="BC4" s="632"/>
      <c r="BD4" s="632"/>
      <c r="BE4" s="632"/>
      <c r="BF4" s="632"/>
      <c r="BG4" s="633"/>
      <c r="BH4" s="665" t="s">
        <v>1325</v>
      </c>
      <c r="BI4" s="663" t="s">
        <v>1325</v>
      </c>
      <c r="BJ4" s="663" t="s">
        <v>1325</v>
      </c>
      <c r="BK4" s="663" t="s">
        <v>1325</v>
      </c>
      <c r="BL4" s="663" t="s">
        <v>1325</v>
      </c>
      <c r="BM4" s="663" t="s">
        <v>1325</v>
      </c>
      <c r="BN4" s="663" t="s">
        <v>1325</v>
      </c>
      <c r="BO4" s="632"/>
      <c r="BP4" s="632"/>
      <c r="BQ4" s="632"/>
      <c r="BR4" s="632"/>
      <c r="BS4" s="632"/>
      <c r="BT4" s="632"/>
      <c r="BU4" s="633"/>
      <c r="BV4" s="665" t="s">
        <v>1325</v>
      </c>
      <c r="BW4" s="663" t="s">
        <v>1325</v>
      </c>
      <c r="BX4" s="663" t="s">
        <v>1325</v>
      </c>
      <c r="BY4" s="663" t="s">
        <v>1325</v>
      </c>
      <c r="BZ4" s="663" t="s">
        <v>1325</v>
      </c>
      <c r="CA4" s="663" t="s">
        <v>1325</v>
      </c>
      <c r="CB4" s="663" t="s">
        <v>1325</v>
      </c>
      <c r="CC4" s="632"/>
      <c r="CD4" s="632"/>
      <c r="CE4" s="632"/>
      <c r="CF4" s="632"/>
      <c r="CG4" s="632"/>
      <c r="CH4" s="632"/>
      <c r="CI4" s="633"/>
      <c r="CJ4" s="665" t="s">
        <v>1325</v>
      </c>
      <c r="CK4" s="663" t="s">
        <v>1325</v>
      </c>
      <c r="CL4" s="663" t="s">
        <v>1325</v>
      </c>
      <c r="CM4" s="663" t="s">
        <v>1325</v>
      </c>
      <c r="CN4" s="663" t="s">
        <v>1325</v>
      </c>
      <c r="CO4" s="663" t="s">
        <v>1325</v>
      </c>
      <c r="CP4" s="663" t="s">
        <v>1325</v>
      </c>
      <c r="CQ4" s="632"/>
      <c r="CR4" s="632"/>
      <c r="CS4" s="632"/>
      <c r="CT4" s="632"/>
      <c r="CU4" s="632"/>
      <c r="CV4" s="632"/>
      <c r="CW4" s="633"/>
      <c r="CX4" s="644" t="s">
        <v>878</v>
      </c>
      <c r="CY4" s="480" t="s">
        <v>1471</v>
      </c>
      <c r="CZ4" s="480" t="s">
        <v>878</v>
      </c>
      <c r="DA4" s="635" t="s">
        <v>1471</v>
      </c>
      <c r="DB4" s="644" t="s">
        <v>878</v>
      </c>
      <c r="DC4" s="480" t="s">
        <v>878</v>
      </c>
      <c r="DD4" s="480" t="s">
        <v>878</v>
      </c>
      <c r="DE4" s="635" t="s">
        <v>878</v>
      </c>
      <c r="DF4" s="686"/>
      <c r="DG4" s="678" t="s">
        <v>2218</v>
      </c>
      <c r="DH4" s="664" t="s">
        <v>1325</v>
      </c>
      <c r="DI4" s="663" t="s">
        <v>1325</v>
      </c>
      <c r="DJ4" s="663" t="s">
        <v>1325</v>
      </c>
      <c r="DK4" s="663" t="s">
        <v>1325</v>
      </c>
      <c r="DL4" s="663" t="s">
        <v>1325</v>
      </c>
      <c r="DM4" s="663" t="s">
        <v>1325</v>
      </c>
      <c r="DN4" s="663" t="s">
        <v>1325</v>
      </c>
      <c r="DO4" s="663" t="s">
        <v>1325</v>
      </c>
      <c r="DP4" s="681" t="s">
        <v>144</v>
      </c>
      <c r="DQ4" s="534">
        <v>5</v>
      </c>
      <c r="DR4" s="675" t="s">
        <v>878</v>
      </c>
      <c r="DS4" s="648" t="s">
        <v>792</v>
      </c>
      <c r="DT4" s="648" t="s">
        <v>878</v>
      </c>
      <c r="DU4" s="671" t="s">
        <v>792</v>
      </c>
    </row>
    <row r="5" spans="1:125">
      <c r="A5" s="628" t="s">
        <v>112</v>
      </c>
      <c r="B5" s="529" t="s">
        <v>1290</v>
      </c>
      <c r="C5" s="629" t="s">
        <v>695</v>
      </c>
      <c r="D5" s="658" t="s">
        <v>1325</v>
      </c>
      <c r="E5" s="528" t="s">
        <v>1325</v>
      </c>
      <c r="F5" s="528" t="s">
        <v>1325</v>
      </c>
      <c r="G5" s="528" t="s">
        <v>1325</v>
      </c>
      <c r="H5" s="631">
        <v>315</v>
      </c>
      <c r="I5" s="631">
        <v>40</v>
      </c>
      <c r="J5" s="528" t="s">
        <v>1325</v>
      </c>
      <c r="K5" s="705"/>
      <c r="L5" s="632">
        <v>0</v>
      </c>
      <c r="M5" s="632"/>
      <c r="N5" s="632"/>
      <c r="O5" s="632">
        <v>1.5188109451921157</v>
      </c>
      <c r="P5" s="632">
        <v>1.7842721573454541</v>
      </c>
      <c r="Q5" s="633">
        <v>0</v>
      </c>
      <c r="R5" s="665" t="s">
        <v>1325</v>
      </c>
      <c r="S5" s="663" t="s">
        <v>1325</v>
      </c>
      <c r="T5" s="663" t="s">
        <v>1325</v>
      </c>
      <c r="U5" s="663" t="s">
        <v>1325</v>
      </c>
      <c r="V5" s="663" t="s">
        <v>1325</v>
      </c>
      <c r="W5" s="663" t="s">
        <v>1325</v>
      </c>
      <c r="X5" s="663" t="s">
        <v>1325</v>
      </c>
      <c r="Y5" s="632"/>
      <c r="Z5" s="632">
        <v>0</v>
      </c>
      <c r="AA5" s="632"/>
      <c r="AB5" s="632"/>
      <c r="AC5" s="632">
        <v>0.48216766391447952</v>
      </c>
      <c r="AD5" s="632">
        <v>5.6204440138743195</v>
      </c>
      <c r="AE5" s="633">
        <v>0</v>
      </c>
      <c r="AF5" s="665" t="s">
        <v>1325</v>
      </c>
      <c r="AG5" s="663" t="s">
        <v>1325</v>
      </c>
      <c r="AH5" s="663" t="s">
        <v>1325</v>
      </c>
      <c r="AI5" s="663" t="s">
        <v>1325</v>
      </c>
      <c r="AJ5" s="631">
        <v>58</v>
      </c>
      <c r="AK5" s="631">
        <v>10</v>
      </c>
      <c r="AL5" s="663" t="s">
        <v>1325</v>
      </c>
      <c r="AM5" s="632"/>
      <c r="AN5" s="632">
        <v>0</v>
      </c>
      <c r="AO5" s="632"/>
      <c r="AP5" s="632"/>
      <c r="AQ5" s="632">
        <v>1.1186238412152907</v>
      </c>
      <c r="AR5" s="632">
        <v>2.4226051783941021</v>
      </c>
      <c r="AS5" s="633">
        <v>0</v>
      </c>
      <c r="AT5" s="665" t="s">
        <v>1325</v>
      </c>
      <c r="AU5" s="663" t="s">
        <v>1325</v>
      </c>
      <c r="AV5" s="663" t="s">
        <v>1325</v>
      </c>
      <c r="AW5" s="663" t="s">
        <v>1325</v>
      </c>
      <c r="AX5" s="663" t="s">
        <v>1325</v>
      </c>
      <c r="AY5" s="663" t="s">
        <v>1325</v>
      </c>
      <c r="AZ5" s="663" t="s">
        <v>1325</v>
      </c>
      <c r="BA5" s="632"/>
      <c r="BB5" s="632">
        <v>0</v>
      </c>
      <c r="BC5" s="632"/>
      <c r="BD5" s="632"/>
      <c r="BE5" s="632">
        <v>0.12440821906268701</v>
      </c>
      <c r="BF5" s="632">
        <v>0</v>
      </c>
      <c r="BG5" s="633">
        <v>0</v>
      </c>
      <c r="BH5" s="665" t="s">
        <v>1325</v>
      </c>
      <c r="BI5" s="663" t="s">
        <v>1325</v>
      </c>
      <c r="BJ5" s="663" t="s">
        <v>1325</v>
      </c>
      <c r="BK5" s="663" t="s">
        <v>1325</v>
      </c>
      <c r="BL5" s="631">
        <v>24</v>
      </c>
      <c r="BM5" s="663" t="s">
        <v>1325</v>
      </c>
      <c r="BN5" s="663" t="s">
        <v>1325</v>
      </c>
      <c r="BO5" s="632"/>
      <c r="BP5" s="632">
        <v>0</v>
      </c>
      <c r="BQ5" s="632"/>
      <c r="BR5" s="632"/>
      <c r="BS5" s="632">
        <v>0.92575766169541307</v>
      </c>
      <c r="BT5" s="632">
        <v>2.9273145905595395</v>
      </c>
      <c r="BU5" s="633">
        <v>0</v>
      </c>
      <c r="BV5" s="665" t="s">
        <v>1325</v>
      </c>
      <c r="BW5" s="663" t="s">
        <v>1325</v>
      </c>
      <c r="BX5" s="663" t="s">
        <v>1325</v>
      </c>
      <c r="BY5" s="663" t="s">
        <v>1325</v>
      </c>
      <c r="BZ5" s="631">
        <v>32</v>
      </c>
      <c r="CA5" s="663" t="s">
        <v>1325</v>
      </c>
      <c r="CB5" s="663" t="s">
        <v>1325</v>
      </c>
      <c r="CC5" s="632"/>
      <c r="CD5" s="632">
        <v>0</v>
      </c>
      <c r="CE5" s="632"/>
      <c r="CF5" s="632"/>
      <c r="CG5" s="632">
        <v>3.0858588723180431</v>
      </c>
      <c r="CH5" s="632">
        <v>0.87819437716786164</v>
      </c>
      <c r="CI5" s="633">
        <v>0</v>
      </c>
      <c r="CJ5" s="665" t="s">
        <v>1325</v>
      </c>
      <c r="CK5" s="663" t="s">
        <v>1325</v>
      </c>
      <c r="CL5" s="663" t="s">
        <v>1325</v>
      </c>
      <c r="CM5" s="663" t="s">
        <v>1325</v>
      </c>
      <c r="CN5" s="631">
        <v>159</v>
      </c>
      <c r="CO5" s="631">
        <v>12</v>
      </c>
      <c r="CP5" s="663" t="s">
        <v>1325</v>
      </c>
      <c r="CQ5" s="632"/>
      <c r="CR5" s="632">
        <v>0</v>
      </c>
      <c r="CS5" s="632"/>
      <c r="CT5" s="632"/>
      <c r="CU5" s="632">
        <v>2.5554768786383795</v>
      </c>
      <c r="CV5" s="632">
        <v>1.0604611346932675</v>
      </c>
      <c r="CW5" s="633">
        <v>0</v>
      </c>
      <c r="CX5" s="644" t="s">
        <v>878</v>
      </c>
      <c r="CY5" s="480" t="s">
        <v>1471</v>
      </c>
      <c r="CZ5" s="632" t="s">
        <v>792</v>
      </c>
      <c r="DA5" s="636" t="s">
        <v>2193</v>
      </c>
      <c r="DB5" s="644" t="s">
        <v>878</v>
      </c>
      <c r="DC5" s="480" t="s">
        <v>878</v>
      </c>
      <c r="DD5" s="480" t="s">
        <v>878</v>
      </c>
      <c r="DE5" s="635" t="s">
        <v>878</v>
      </c>
      <c r="DF5" s="686"/>
      <c r="DG5" s="678" t="s">
        <v>2218</v>
      </c>
      <c r="DH5" s="664" t="s">
        <v>1325</v>
      </c>
      <c r="DI5" s="650">
        <v>10</v>
      </c>
      <c r="DJ5" s="663" t="s">
        <v>1325</v>
      </c>
      <c r="DK5" s="663" t="s">
        <v>1325</v>
      </c>
      <c r="DL5" s="650">
        <v>3329</v>
      </c>
      <c r="DM5" s="650">
        <v>477</v>
      </c>
      <c r="DN5" s="650">
        <v>19</v>
      </c>
      <c r="DO5" s="650">
        <v>3842</v>
      </c>
      <c r="DP5" s="681" t="s">
        <v>112</v>
      </c>
      <c r="DQ5" s="534">
        <v>355</v>
      </c>
      <c r="DR5" s="675" t="s">
        <v>878</v>
      </c>
      <c r="DS5" s="648" t="s">
        <v>792</v>
      </c>
      <c r="DT5" s="648" t="s">
        <v>878</v>
      </c>
      <c r="DU5" s="671" t="s">
        <v>792</v>
      </c>
    </row>
    <row r="6" spans="1:125">
      <c r="A6" s="628" t="s">
        <v>403</v>
      </c>
      <c r="B6" s="529" t="s">
        <v>1289</v>
      </c>
      <c r="C6" s="629" t="s">
        <v>636</v>
      </c>
      <c r="D6" s="658" t="s">
        <v>1325</v>
      </c>
      <c r="E6" s="528" t="s">
        <v>1325</v>
      </c>
      <c r="F6" s="528" t="s">
        <v>1325</v>
      </c>
      <c r="G6" s="528" t="s">
        <v>1325</v>
      </c>
      <c r="H6" s="528" t="s">
        <v>1325</v>
      </c>
      <c r="I6" s="528" t="s">
        <v>1325</v>
      </c>
      <c r="J6" s="528" t="s">
        <v>1325</v>
      </c>
      <c r="K6" s="705"/>
      <c r="L6" s="632"/>
      <c r="M6" s="632"/>
      <c r="N6" s="632"/>
      <c r="O6" s="632">
        <v>1.1215799250498035</v>
      </c>
      <c r="P6" s="632">
        <v>0.46270310389872682</v>
      </c>
      <c r="Q6" s="633"/>
      <c r="R6" s="665" t="s">
        <v>1325</v>
      </c>
      <c r="S6" s="663" t="s">
        <v>1325</v>
      </c>
      <c r="T6" s="663" t="s">
        <v>1325</v>
      </c>
      <c r="U6" s="663" t="s">
        <v>1325</v>
      </c>
      <c r="V6" s="663" t="s">
        <v>1325</v>
      </c>
      <c r="W6" s="663" t="s">
        <v>1325</v>
      </c>
      <c r="X6" s="663" t="s">
        <v>1325</v>
      </c>
      <c r="Y6" s="632"/>
      <c r="Z6" s="632"/>
      <c r="AA6" s="632"/>
      <c r="AB6" s="632"/>
      <c r="AC6" s="632">
        <v>0</v>
      </c>
      <c r="AD6" s="632">
        <v>0</v>
      </c>
      <c r="AE6" s="633"/>
      <c r="AF6" s="665" t="s">
        <v>1325</v>
      </c>
      <c r="AG6" s="663" t="s">
        <v>1325</v>
      </c>
      <c r="AH6" s="663" t="s">
        <v>1325</v>
      </c>
      <c r="AI6" s="663" t="s">
        <v>1325</v>
      </c>
      <c r="AJ6" s="663" t="s">
        <v>1325</v>
      </c>
      <c r="AK6" s="663" t="s">
        <v>1325</v>
      </c>
      <c r="AL6" s="663" t="s">
        <v>1325</v>
      </c>
      <c r="AM6" s="632"/>
      <c r="AN6" s="632"/>
      <c r="AO6" s="632"/>
      <c r="AP6" s="632"/>
      <c r="AQ6" s="632">
        <v>0.81889717994964595</v>
      </c>
      <c r="AR6" s="632">
        <v>7.4375604349020366E-2</v>
      </c>
      <c r="AS6" s="633"/>
      <c r="AT6" s="665" t="s">
        <v>1325</v>
      </c>
      <c r="AU6" s="663" t="s">
        <v>1325</v>
      </c>
      <c r="AV6" s="663" t="s">
        <v>1325</v>
      </c>
      <c r="AW6" s="663" t="s">
        <v>1325</v>
      </c>
      <c r="AX6" s="663" t="s">
        <v>1325</v>
      </c>
      <c r="AY6" s="663" t="s">
        <v>1325</v>
      </c>
      <c r="AZ6" s="663" t="s">
        <v>1325</v>
      </c>
      <c r="BA6" s="632"/>
      <c r="BB6" s="632"/>
      <c r="BC6" s="632"/>
      <c r="BD6" s="632"/>
      <c r="BE6" s="632">
        <v>0</v>
      </c>
      <c r="BF6" s="632">
        <v>0</v>
      </c>
      <c r="BG6" s="633"/>
      <c r="BH6" s="665" t="s">
        <v>1325</v>
      </c>
      <c r="BI6" s="663" t="s">
        <v>1325</v>
      </c>
      <c r="BJ6" s="663" t="s">
        <v>1325</v>
      </c>
      <c r="BK6" s="663" t="s">
        <v>1325</v>
      </c>
      <c r="BL6" s="663" t="s">
        <v>1325</v>
      </c>
      <c r="BM6" s="663" t="s">
        <v>1325</v>
      </c>
      <c r="BN6" s="663" t="s">
        <v>1325</v>
      </c>
      <c r="BO6" s="632"/>
      <c r="BP6" s="632"/>
      <c r="BQ6" s="632"/>
      <c r="BR6" s="632"/>
      <c r="BS6" s="632">
        <v>0</v>
      </c>
      <c r="BT6" s="632">
        <v>0.44365534174996285</v>
      </c>
      <c r="BU6" s="633"/>
      <c r="BV6" s="665" t="s">
        <v>1325</v>
      </c>
      <c r="BW6" s="663" t="s">
        <v>1325</v>
      </c>
      <c r="BX6" s="663" t="s">
        <v>1325</v>
      </c>
      <c r="BY6" s="663" t="s">
        <v>1325</v>
      </c>
      <c r="BZ6" s="663" t="s">
        <v>1325</v>
      </c>
      <c r="CA6" s="663" t="s">
        <v>1325</v>
      </c>
      <c r="CB6" s="663" t="s">
        <v>1325</v>
      </c>
      <c r="CC6" s="632"/>
      <c r="CD6" s="632"/>
      <c r="CE6" s="632"/>
      <c r="CF6" s="632"/>
      <c r="CG6" s="632">
        <v>0</v>
      </c>
      <c r="CH6" s="632">
        <v>0</v>
      </c>
      <c r="CI6" s="633"/>
      <c r="CJ6" s="665" t="s">
        <v>1325</v>
      </c>
      <c r="CK6" s="663" t="s">
        <v>1325</v>
      </c>
      <c r="CL6" s="663" t="s">
        <v>1325</v>
      </c>
      <c r="CM6" s="663" t="s">
        <v>1325</v>
      </c>
      <c r="CN6" s="663" t="s">
        <v>1325</v>
      </c>
      <c r="CO6" s="663" t="s">
        <v>1325</v>
      </c>
      <c r="CP6" s="663" t="s">
        <v>1325</v>
      </c>
      <c r="CQ6" s="632"/>
      <c r="CR6" s="632"/>
      <c r="CS6" s="632"/>
      <c r="CT6" s="632"/>
      <c r="CU6" s="632">
        <v>1.7363657232535814</v>
      </c>
      <c r="CV6" s="632">
        <v>1.5607218422426188</v>
      </c>
      <c r="CW6" s="633"/>
      <c r="CX6" s="644" t="s">
        <v>878</v>
      </c>
      <c r="CY6" s="480" t="s">
        <v>1471</v>
      </c>
      <c r="CZ6" s="480" t="s">
        <v>878</v>
      </c>
      <c r="DA6" s="635" t="s">
        <v>1471</v>
      </c>
      <c r="DB6" s="644" t="s">
        <v>878</v>
      </c>
      <c r="DC6" s="480" t="s">
        <v>878</v>
      </c>
      <c r="DD6" s="480" t="s">
        <v>878</v>
      </c>
      <c r="DE6" s="635" t="s">
        <v>878</v>
      </c>
      <c r="DF6" s="686"/>
      <c r="DG6" s="678" t="s">
        <v>2218</v>
      </c>
      <c r="DH6" s="664" t="s">
        <v>1325</v>
      </c>
      <c r="DI6" s="663" t="s">
        <v>1325</v>
      </c>
      <c r="DJ6" s="663" t="s">
        <v>1325</v>
      </c>
      <c r="DK6" s="663" t="s">
        <v>1325</v>
      </c>
      <c r="DL6" s="650">
        <v>50</v>
      </c>
      <c r="DM6" s="650">
        <v>129</v>
      </c>
      <c r="DN6" s="663" t="s">
        <v>1325</v>
      </c>
      <c r="DO6" s="650">
        <v>189</v>
      </c>
      <c r="DP6" s="681" t="s">
        <v>403</v>
      </c>
      <c r="DQ6" s="534">
        <v>15</v>
      </c>
      <c r="DR6" s="675" t="s">
        <v>878</v>
      </c>
      <c r="DS6" s="648" t="s">
        <v>792</v>
      </c>
      <c r="DT6" s="648" t="s">
        <v>878</v>
      </c>
      <c r="DU6" s="671" t="s">
        <v>792</v>
      </c>
    </row>
    <row r="7" spans="1:125">
      <c r="A7" s="628" t="s">
        <v>329</v>
      </c>
      <c r="B7" s="529" t="s">
        <v>1289</v>
      </c>
      <c r="C7" s="629" t="s">
        <v>741</v>
      </c>
      <c r="D7" s="658" t="s">
        <v>1325</v>
      </c>
      <c r="E7" s="528" t="s">
        <v>1325</v>
      </c>
      <c r="F7" s="528" t="s">
        <v>1325</v>
      </c>
      <c r="G7" s="528" t="s">
        <v>1325</v>
      </c>
      <c r="H7" s="528" t="s">
        <v>1325</v>
      </c>
      <c r="I7" s="631">
        <v>23</v>
      </c>
      <c r="J7" s="528" t="s">
        <v>1325</v>
      </c>
      <c r="K7" s="705"/>
      <c r="L7" s="632"/>
      <c r="M7" s="632"/>
      <c r="N7" s="632"/>
      <c r="O7" s="632">
        <v>0.58009023321118669</v>
      </c>
      <c r="P7" s="632">
        <v>2.6865585029536807</v>
      </c>
      <c r="Q7" s="633"/>
      <c r="R7" s="665" t="s">
        <v>1325</v>
      </c>
      <c r="S7" s="663" t="s">
        <v>1325</v>
      </c>
      <c r="T7" s="663" t="s">
        <v>1325</v>
      </c>
      <c r="U7" s="663" t="s">
        <v>1325</v>
      </c>
      <c r="V7" s="663" t="s">
        <v>1325</v>
      </c>
      <c r="W7" s="663" t="s">
        <v>1325</v>
      </c>
      <c r="X7" s="663" t="s">
        <v>1325</v>
      </c>
      <c r="Y7" s="632"/>
      <c r="Z7" s="632"/>
      <c r="AA7" s="632"/>
      <c r="AB7" s="632"/>
      <c r="AC7" s="632">
        <v>0</v>
      </c>
      <c r="AD7" s="632">
        <v>0.50782918832774104</v>
      </c>
      <c r="AE7" s="633"/>
      <c r="AF7" s="665" t="s">
        <v>1325</v>
      </c>
      <c r="AG7" s="663" t="s">
        <v>1325</v>
      </c>
      <c r="AH7" s="663" t="s">
        <v>1325</v>
      </c>
      <c r="AI7" s="663" t="s">
        <v>1325</v>
      </c>
      <c r="AJ7" s="663" t="s">
        <v>1325</v>
      </c>
      <c r="AK7" s="631">
        <v>10</v>
      </c>
      <c r="AL7" s="663" t="s">
        <v>1325</v>
      </c>
      <c r="AM7" s="632"/>
      <c r="AN7" s="632"/>
      <c r="AO7" s="632"/>
      <c r="AP7" s="632"/>
      <c r="AQ7" s="632">
        <v>0</v>
      </c>
      <c r="AR7" s="632">
        <v>2.1889454555988115</v>
      </c>
      <c r="AS7" s="633"/>
      <c r="AT7" s="665" t="s">
        <v>1325</v>
      </c>
      <c r="AU7" s="663" t="s">
        <v>1325</v>
      </c>
      <c r="AV7" s="663" t="s">
        <v>1325</v>
      </c>
      <c r="AW7" s="663" t="s">
        <v>1325</v>
      </c>
      <c r="AX7" s="663" t="s">
        <v>1325</v>
      </c>
      <c r="AY7" s="663" t="s">
        <v>1325</v>
      </c>
      <c r="AZ7" s="663" t="s">
        <v>1325</v>
      </c>
      <c r="BA7" s="632"/>
      <c r="BB7" s="632"/>
      <c r="BC7" s="632"/>
      <c r="BD7" s="632"/>
      <c r="BE7" s="632">
        <v>0</v>
      </c>
      <c r="BF7" s="632">
        <v>0.86173401647022418</v>
      </c>
      <c r="BG7" s="633"/>
      <c r="BH7" s="665" t="s">
        <v>1325</v>
      </c>
      <c r="BI7" s="663" t="s">
        <v>1325</v>
      </c>
      <c r="BJ7" s="663" t="s">
        <v>1325</v>
      </c>
      <c r="BK7" s="663" t="s">
        <v>1325</v>
      </c>
      <c r="BL7" s="663" t="s">
        <v>1325</v>
      </c>
      <c r="BM7" s="663" t="s">
        <v>1325</v>
      </c>
      <c r="BN7" s="663" t="s">
        <v>1325</v>
      </c>
      <c r="BO7" s="632"/>
      <c r="BP7" s="632"/>
      <c r="BQ7" s="632"/>
      <c r="BR7" s="632"/>
      <c r="BS7" s="632">
        <v>0</v>
      </c>
      <c r="BT7" s="632">
        <v>0.58598845480285189</v>
      </c>
      <c r="BU7" s="633"/>
      <c r="BV7" s="665" t="s">
        <v>1325</v>
      </c>
      <c r="BW7" s="663" t="s">
        <v>1325</v>
      </c>
      <c r="BX7" s="663" t="s">
        <v>1325</v>
      </c>
      <c r="BY7" s="663" t="s">
        <v>1325</v>
      </c>
      <c r="BZ7" s="663" t="s">
        <v>1325</v>
      </c>
      <c r="CA7" s="663" t="s">
        <v>1325</v>
      </c>
      <c r="CB7" s="663" t="s">
        <v>1325</v>
      </c>
      <c r="CC7" s="632"/>
      <c r="CD7" s="632"/>
      <c r="CE7" s="632"/>
      <c r="CF7" s="632"/>
      <c r="CG7" s="632">
        <v>7.3034044920083128</v>
      </c>
      <c r="CH7" s="632">
        <v>0.3710576229714021</v>
      </c>
      <c r="CI7" s="633"/>
      <c r="CJ7" s="665" t="s">
        <v>1325</v>
      </c>
      <c r="CK7" s="663" t="s">
        <v>1325</v>
      </c>
      <c r="CL7" s="663" t="s">
        <v>1325</v>
      </c>
      <c r="CM7" s="663" t="s">
        <v>1325</v>
      </c>
      <c r="CN7" s="663" t="s">
        <v>1325</v>
      </c>
      <c r="CO7" s="663" t="s">
        <v>1325</v>
      </c>
      <c r="CP7" s="663" t="s">
        <v>1325</v>
      </c>
      <c r="CQ7" s="632"/>
      <c r="CR7" s="632"/>
      <c r="CS7" s="632"/>
      <c r="CT7" s="632"/>
      <c r="CU7" s="632">
        <v>0</v>
      </c>
      <c r="CV7" s="632">
        <v>1.5767098379957369</v>
      </c>
      <c r="CW7" s="633"/>
      <c r="CX7" s="644" t="s">
        <v>878</v>
      </c>
      <c r="CY7" s="480" t="s">
        <v>1471</v>
      </c>
      <c r="CZ7" s="480" t="s">
        <v>878</v>
      </c>
      <c r="DA7" s="635" t="s">
        <v>1471</v>
      </c>
      <c r="DB7" s="644" t="s">
        <v>878</v>
      </c>
      <c r="DC7" s="480" t="s">
        <v>878</v>
      </c>
      <c r="DD7" s="480" t="s">
        <v>878</v>
      </c>
      <c r="DE7" s="635" t="s">
        <v>878</v>
      </c>
      <c r="DF7" s="686"/>
      <c r="DG7" s="678" t="s">
        <v>2218</v>
      </c>
      <c r="DH7" s="664" t="s">
        <v>1325</v>
      </c>
      <c r="DI7" s="663" t="s">
        <v>1325</v>
      </c>
      <c r="DJ7" s="663" t="s">
        <v>1325</v>
      </c>
      <c r="DK7" s="663" t="s">
        <v>1325</v>
      </c>
      <c r="DL7" s="650">
        <v>27</v>
      </c>
      <c r="DM7" s="650">
        <v>293</v>
      </c>
      <c r="DN7" s="663" t="s">
        <v>1325</v>
      </c>
      <c r="DO7" s="650">
        <v>338</v>
      </c>
      <c r="DP7" s="681" t="s">
        <v>329</v>
      </c>
      <c r="DQ7" s="534">
        <v>26</v>
      </c>
      <c r="DR7" s="675" t="s">
        <v>878</v>
      </c>
      <c r="DS7" s="648" t="s">
        <v>792</v>
      </c>
      <c r="DT7" s="648" t="s">
        <v>878</v>
      </c>
      <c r="DU7" s="671" t="s">
        <v>792</v>
      </c>
    </row>
    <row r="8" spans="1:125">
      <c r="A8" s="628" t="s">
        <v>1150</v>
      </c>
      <c r="B8" s="529" t="s">
        <v>1290</v>
      </c>
      <c r="C8" s="629" t="s">
        <v>557</v>
      </c>
      <c r="D8" s="658" t="s">
        <v>1325</v>
      </c>
      <c r="E8" s="528" t="s">
        <v>1325</v>
      </c>
      <c r="F8" s="631">
        <v>11</v>
      </c>
      <c r="G8" s="528" t="s">
        <v>1325</v>
      </c>
      <c r="H8" s="631">
        <v>22</v>
      </c>
      <c r="I8" s="631">
        <v>352</v>
      </c>
      <c r="J8" s="631">
        <v>12</v>
      </c>
      <c r="K8" s="705">
        <v>1.59132437183266</v>
      </c>
      <c r="L8" s="632">
        <v>0.56070398417832368</v>
      </c>
      <c r="M8" s="632">
        <v>2.3581128513286083</v>
      </c>
      <c r="N8" s="632"/>
      <c r="O8" s="632">
        <v>0.85060893481608157</v>
      </c>
      <c r="P8" s="632">
        <v>1.0265277628454752</v>
      </c>
      <c r="Q8" s="633">
        <v>0.88115438678510594</v>
      </c>
      <c r="R8" s="665" t="s">
        <v>1325</v>
      </c>
      <c r="S8" s="663" t="s">
        <v>1325</v>
      </c>
      <c r="T8" s="663" t="s">
        <v>1325</v>
      </c>
      <c r="U8" s="663" t="s">
        <v>1325</v>
      </c>
      <c r="V8" s="663" t="s">
        <v>1325</v>
      </c>
      <c r="W8" s="631">
        <v>18</v>
      </c>
      <c r="X8" s="663" t="s">
        <v>1325</v>
      </c>
      <c r="Y8" s="632">
        <v>3.0780414934234734</v>
      </c>
      <c r="Z8" s="632">
        <v>7.0786745428160822</v>
      </c>
      <c r="AA8" s="632">
        <v>0</v>
      </c>
      <c r="AB8" s="632"/>
      <c r="AC8" s="632">
        <v>0</v>
      </c>
      <c r="AD8" s="632">
        <v>0.74864198118443737</v>
      </c>
      <c r="AE8" s="633">
        <v>1.2814046061728743</v>
      </c>
      <c r="AF8" s="665" t="s">
        <v>1325</v>
      </c>
      <c r="AG8" s="663" t="s">
        <v>1325</v>
      </c>
      <c r="AH8" s="663" t="s">
        <v>1325</v>
      </c>
      <c r="AI8" s="663" t="s">
        <v>1325</v>
      </c>
      <c r="AJ8" s="663" t="s">
        <v>1325</v>
      </c>
      <c r="AK8" s="631">
        <v>39</v>
      </c>
      <c r="AL8" s="663" t="s">
        <v>1325</v>
      </c>
      <c r="AM8" s="632">
        <v>0</v>
      </c>
      <c r="AN8" s="632">
        <v>0</v>
      </c>
      <c r="AO8" s="632">
        <v>1.8428581873676371</v>
      </c>
      <c r="AP8" s="632"/>
      <c r="AQ8" s="632">
        <v>1.0656458818671728</v>
      </c>
      <c r="AR8" s="632">
        <v>0.96292734416604953</v>
      </c>
      <c r="AS8" s="633">
        <v>2.0837654209024432</v>
      </c>
      <c r="AT8" s="665" t="s">
        <v>1325</v>
      </c>
      <c r="AU8" s="663" t="s">
        <v>1325</v>
      </c>
      <c r="AV8" s="663" t="s">
        <v>1325</v>
      </c>
      <c r="AW8" s="663" t="s">
        <v>1325</v>
      </c>
      <c r="AX8" s="663" t="s">
        <v>1325</v>
      </c>
      <c r="AY8" s="631">
        <v>15</v>
      </c>
      <c r="AZ8" s="663" t="s">
        <v>1325</v>
      </c>
      <c r="BA8" s="632">
        <v>3.7271145732987074</v>
      </c>
      <c r="BB8" s="632">
        <v>0</v>
      </c>
      <c r="BC8" s="632">
        <v>0</v>
      </c>
      <c r="BD8" s="632"/>
      <c r="BE8" s="632">
        <v>1.9359290448279016</v>
      </c>
      <c r="BF8" s="632">
        <v>0.74764122294500079</v>
      </c>
      <c r="BG8" s="633">
        <v>1.5633406107276719</v>
      </c>
      <c r="BH8" s="665" t="s">
        <v>1325</v>
      </c>
      <c r="BI8" s="663" t="s">
        <v>1325</v>
      </c>
      <c r="BJ8" s="663" t="s">
        <v>1325</v>
      </c>
      <c r="BK8" s="663" t="s">
        <v>1325</v>
      </c>
      <c r="BL8" s="663" t="s">
        <v>1325</v>
      </c>
      <c r="BM8" s="631">
        <v>67</v>
      </c>
      <c r="BN8" s="663" t="s">
        <v>1325</v>
      </c>
      <c r="BO8" s="632">
        <v>0</v>
      </c>
      <c r="BP8" s="632">
        <v>0</v>
      </c>
      <c r="BQ8" s="632">
        <v>4.4850948404043507</v>
      </c>
      <c r="BR8" s="632"/>
      <c r="BS8" s="632">
        <v>1.1896067271004072</v>
      </c>
      <c r="BT8" s="632">
        <v>0.82662782889290365</v>
      </c>
      <c r="BU8" s="633">
        <v>0.6950880762604944</v>
      </c>
      <c r="BV8" s="665" t="s">
        <v>1325</v>
      </c>
      <c r="BW8" s="663" t="s">
        <v>1325</v>
      </c>
      <c r="BX8" s="663" t="s">
        <v>1325</v>
      </c>
      <c r="BY8" s="663" t="s">
        <v>1325</v>
      </c>
      <c r="BZ8" s="663" t="s">
        <v>1325</v>
      </c>
      <c r="CA8" s="631">
        <v>21</v>
      </c>
      <c r="CB8" s="663" t="s">
        <v>1325</v>
      </c>
      <c r="CC8" s="632">
        <v>0</v>
      </c>
      <c r="CD8" s="632">
        <v>0</v>
      </c>
      <c r="CE8" s="632">
        <v>0</v>
      </c>
      <c r="CF8" s="632"/>
      <c r="CG8" s="632">
        <v>0</v>
      </c>
      <c r="CH8" s="632">
        <v>1.7765738793218744</v>
      </c>
      <c r="CI8" s="633">
        <v>0</v>
      </c>
      <c r="CJ8" s="665" t="s">
        <v>1325</v>
      </c>
      <c r="CK8" s="663" t="s">
        <v>1325</v>
      </c>
      <c r="CL8" s="663" t="s">
        <v>1325</v>
      </c>
      <c r="CM8" s="663" t="s">
        <v>1325</v>
      </c>
      <c r="CN8" s="631">
        <v>10</v>
      </c>
      <c r="CO8" s="631">
        <v>160</v>
      </c>
      <c r="CP8" s="663" t="s">
        <v>1325</v>
      </c>
      <c r="CQ8" s="632">
        <v>2.9067377007392863</v>
      </c>
      <c r="CR8" s="632">
        <v>0.64968311240150756</v>
      </c>
      <c r="CS8" s="632">
        <v>1.4204547541717505</v>
      </c>
      <c r="CT8" s="632"/>
      <c r="CU8" s="632">
        <v>0.89913251137083783</v>
      </c>
      <c r="CV8" s="632">
        <v>1.1542692438600601</v>
      </c>
      <c r="CW8" s="633">
        <v>0.49479546341141351</v>
      </c>
      <c r="CX8" s="660" t="s">
        <v>792</v>
      </c>
      <c r="CY8" s="697" t="s">
        <v>1620</v>
      </c>
      <c r="CZ8" s="480" t="s">
        <v>878</v>
      </c>
      <c r="DA8" s="635" t="s">
        <v>1471</v>
      </c>
      <c r="DB8" s="644" t="s">
        <v>878</v>
      </c>
      <c r="DC8" s="480" t="s">
        <v>878</v>
      </c>
      <c r="DD8" s="480" t="s">
        <v>878</v>
      </c>
      <c r="DE8" s="635" t="s">
        <v>878</v>
      </c>
      <c r="DF8" s="686"/>
      <c r="DG8" s="678" t="s">
        <v>2218</v>
      </c>
      <c r="DH8" s="682">
        <v>38</v>
      </c>
      <c r="DI8" s="650">
        <v>23</v>
      </c>
      <c r="DJ8" s="650">
        <v>33</v>
      </c>
      <c r="DK8" s="663" t="s">
        <v>1325</v>
      </c>
      <c r="DL8" s="650">
        <v>167</v>
      </c>
      <c r="DM8" s="650">
        <v>2319</v>
      </c>
      <c r="DN8" s="650">
        <v>90</v>
      </c>
      <c r="DO8" s="650">
        <v>2672</v>
      </c>
      <c r="DP8" s="681" t="s">
        <v>1150</v>
      </c>
      <c r="DQ8" s="534">
        <v>408</v>
      </c>
      <c r="DR8" s="675" t="s">
        <v>878</v>
      </c>
      <c r="DS8" s="648" t="s">
        <v>792</v>
      </c>
      <c r="DT8" s="648" t="s">
        <v>878</v>
      </c>
      <c r="DU8" s="671" t="s">
        <v>792</v>
      </c>
    </row>
    <row r="9" spans="1:125">
      <c r="A9" s="628" t="s">
        <v>412</v>
      </c>
      <c r="B9" s="529" t="s">
        <v>1290</v>
      </c>
      <c r="C9" s="629" t="s">
        <v>528</v>
      </c>
      <c r="D9" s="658" t="s">
        <v>1325</v>
      </c>
      <c r="E9" s="528" t="s">
        <v>1325</v>
      </c>
      <c r="F9" s="528" t="s">
        <v>1325</v>
      </c>
      <c r="G9" s="528" t="s">
        <v>1325</v>
      </c>
      <c r="H9" s="528" t="s">
        <v>1325</v>
      </c>
      <c r="I9" s="631">
        <v>58</v>
      </c>
      <c r="J9" s="528" t="s">
        <v>1325</v>
      </c>
      <c r="K9" s="705"/>
      <c r="L9" s="632"/>
      <c r="M9" s="632"/>
      <c r="N9" s="632"/>
      <c r="O9" s="632">
        <v>2.4021177895189356</v>
      </c>
      <c r="P9" s="632">
        <v>0.75571235161311046</v>
      </c>
      <c r="Q9" s="633">
        <v>1.1828956598096958</v>
      </c>
      <c r="R9" s="665" t="s">
        <v>1325</v>
      </c>
      <c r="S9" s="663" t="s">
        <v>1325</v>
      </c>
      <c r="T9" s="663" t="s">
        <v>1325</v>
      </c>
      <c r="U9" s="663" t="s">
        <v>1325</v>
      </c>
      <c r="V9" s="663" t="s">
        <v>1325</v>
      </c>
      <c r="W9" s="663" t="s">
        <v>1325</v>
      </c>
      <c r="X9" s="663" t="s">
        <v>1325</v>
      </c>
      <c r="Y9" s="632"/>
      <c r="Z9" s="632"/>
      <c r="AA9" s="632"/>
      <c r="AB9" s="632"/>
      <c r="AC9" s="632">
        <v>0</v>
      </c>
      <c r="AD9" s="632">
        <v>1.1401835416094108</v>
      </c>
      <c r="AE9" s="633">
        <v>0</v>
      </c>
      <c r="AF9" s="665" t="s">
        <v>1325</v>
      </c>
      <c r="AG9" s="663" t="s">
        <v>1325</v>
      </c>
      <c r="AH9" s="663" t="s">
        <v>1325</v>
      </c>
      <c r="AI9" s="663" t="s">
        <v>1325</v>
      </c>
      <c r="AJ9" s="663" t="s">
        <v>1325</v>
      </c>
      <c r="AK9" s="663" t="s">
        <v>1325</v>
      </c>
      <c r="AL9" s="663" t="s">
        <v>1325</v>
      </c>
      <c r="AM9" s="632"/>
      <c r="AN9" s="632"/>
      <c r="AO9" s="632"/>
      <c r="AP9" s="632"/>
      <c r="AQ9" s="632">
        <v>4.7942090758239946</v>
      </c>
      <c r="AR9" s="632">
        <v>0.39752177482932383</v>
      </c>
      <c r="AS9" s="633">
        <v>1.3890096620357562</v>
      </c>
      <c r="AT9" s="665" t="s">
        <v>1325</v>
      </c>
      <c r="AU9" s="663" t="s">
        <v>1325</v>
      </c>
      <c r="AV9" s="663" t="s">
        <v>1325</v>
      </c>
      <c r="AW9" s="663" t="s">
        <v>1325</v>
      </c>
      <c r="AX9" s="663" t="s">
        <v>1325</v>
      </c>
      <c r="AY9" s="663" t="s">
        <v>1325</v>
      </c>
      <c r="AZ9" s="663" t="s">
        <v>1325</v>
      </c>
      <c r="BA9" s="632"/>
      <c r="BB9" s="632"/>
      <c r="BC9" s="632"/>
      <c r="BD9" s="632"/>
      <c r="BE9" s="632">
        <v>0</v>
      </c>
      <c r="BF9" s="632">
        <v>0.48369361460876559</v>
      </c>
      <c r="BG9" s="633">
        <v>0</v>
      </c>
      <c r="BH9" s="665" t="s">
        <v>1325</v>
      </c>
      <c r="BI9" s="663" t="s">
        <v>1325</v>
      </c>
      <c r="BJ9" s="663" t="s">
        <v>1325</v>
      </c>
      <c r="BK9" s="663" t="s">
        <v>1325</v>
      </c>
      <c r="BL9" s="663" t="s">
        <v>1325</v>
      </c>
      <c r="BM9" s="631">
        <v>16</v>
      </c>
      <c r="BN9" s="663" t="s">
        <v>1325</v>
      </c>
      <c r="BO9" s="632"/>
      <c r="BP9" s="632"/>
      <c r="BQ9" s="632"/>
      <c r="BR9" s="632"/>
      <c r="BS9" s="632">
        <v>3.2219255702391099</v>
      </c>
      <c r="BT9" s="632">
        <v>0.57986655449615832</v>
      </c>
      <c r="BU9" s="633">
        <v>1.5309652901327531</v>
      </c>
      <c r="BV9" s="665" t="s">
        <v>1325</v>
      </c>
      <c r="BW9" s="663" t="s">
        <v>1325</v>
      </c>
      <c r="BX9" s="663" t="s">
        <v>1325</v>
      </c>
      <c r="BY9" s="663" t="s">
        <v>1325</v>
      </c>
      <c r="BZ9" s="663" t="s">
        <v>1325</v>
      </c>
      <c r="CA9" s="663" t="s">
        <v>1325</v>
      </c>
      <c r="CB9" s="663" t="s">
        <v>1325</v>
      </c>
      <c r="CC9" s="632"/>
      <c r="CD9" s="632"/>
      <c r="CE9" s="632"/>
      <c r="CF9" s="632"/>
      <c r="CG9" s="632">
        <v>0</v>
      </c>
      <c r="CH9" s="632">
        <v>0.75166481046294953</v>
      </c>
      <c r="CI9" s="633">
        <v>0</v>
      </c>
      <c r="CJ9" s="665" t="s">
        <v>1325</v>
      </c>
      <c r="CK9" s="663" t="s">
        <v>1325</v>
      </c>
      <c r="CL9" s="663" t="s">
        <v>1325</v>
      </c>
      <c r="CM9" s="663" t="s">
        <v>1325</v>
      </c>
      <c r="CN9" s="663" t="s">
        <v>1325</v>
      </c>
      <c r="CO9" s="631">
        <v>24</v>
      </c>
      <c r="CP9" s="663" t="s">
        <v>1325</v>
      </c>
      <c r="CQ9" s="632"/>
      <c r="CR9" s="632"/>
      <c r="CS9" s="632"/>
      <c r="CT9" s="632"/>
      <c r="CU9" s="632">
        <v>1.3794943816031533</v>
      </c>
      <c r="CV9" s="632">
        <v>1.0032746386381417</v>
      </c>
      <c r="CW9" s="633">
        <v>1.3056116327360037</v>
      </c>
      <c r="CX9" s="644" t="s">
        <v>878</v>
      </c>
      <c r="CY9" s="480" t="s">
        <v>1471</v>
      </c>
      <c r="CZ9" s="480" t="s">
        <v>878</v>
      </c>
      <c r="DA9" s="635" t="s">
        <v>1471</v>
      </c>
      <c r="DB9" s="644" t="s">
        <v>878</v>
      </c>
      <c r="DC9" s="480" t="s">
        <v>878</v>
      </c>
      <c r="DD9" s="480" t="s">
        <v>878</v>
      </c>
      <c r="DE9" s="635" t="s">
        <v>878</v>
      </c>
      <c r="DF9" s="686"/>
      <c r="DG9" s="678" t="s">
        <v>2218</v>
      </c>
      <c r="DH9" s="664" t="s">
        <v>1325</v>
      </c>
      <c r="DI9" s="663" t="s">
        <v>1325</v>
      </c>
      <c r="DJ9" s="663" t="s">
        <v>1325</v>
      </c>
      <c r="DK9" s="663" t="s">
        <v>1325</v>
      </c>
      <c r="DL9" s="650">
        <v>34</v>
      </c>
      <c r="DM9" s="650">
        <v>522</v>
      </c>
      <c r="DN9" s="650">
        <v>34</v>
      </c>
      <c r="DO9" s="650">
        <v>599</v>
      </c>
      <c r="DP9" s="681" t="s">
        <v>412</v>
      </c>
      <c r="DQ9" s="534">
        <v>72</v>
      </c>
      <c r="DR9" s="675" t="s">
        <v>878</v>
      </c>
      <c r="DS9" s="648" t="s">
        <v>792</v>
      </c>
      <c r="DT9" s="648" t="s">
        <v>878</v>
      </c>
      <c r="DU9" s="671" t="s">
        <v>792</v>
      </c>
    </row>
    <row r="10" spans="1:125">
      <c r="A10" s="628" t="s">
        <v>397</v>
      </c>
      <c r="B10" s="529" t="s">
        <v>1290</v>
      </c>
      <c r="C10" s="629" t="s">
        <v>622</v>
      </c>
      <c r="D10" s="630">
        <v>14</v>
      </c>
      <c r="E10" s="631">
        <v>19</v>
      </c>
      <c r="F10" s="631">
        <v>58</v>
      </c>
      <c r="G10" s="528" t="s">
        <v>1325</v>
      </c>
      <c r="H10" s="631">
        <v>563</v>
      </c>
      <c r="I10" s="631">
        <v>944</v>
      </c>
      <c r="J10" s="631">
        <v>21</v>
      </c>
      <c r="K10" s="705">
        <v>1.3988116926859524</v>
      </c>
      <c r="L10" s="632">
        <v>0.50893082030259706</v>
      </c>
      <c r="M10" s="632">
        <v>1.5983571875078899</v>
      </c>
      <c r="N10" s="632">
        <v>0.6592901473160182</v>
      </c>
      <c r="O10" s="632">
        <v>1.4117777485468954</v>
      </c>
      <c r="P10" s="632">
        <v>0.83321761309409337</v>
      </c>
      <c r="Q10" s="633">
        <v>0.81114315897676115</v>
      </c>
      <c r="R10" s="665" t="s">
        <v>1325</v>
      </c>
      <c r="S10" s="663" t="s">
        <v>1325</v>
      </c>
      <c r="T10" s="663" t="s">
        <v>1325</v>
      </c>
      <c r="U10" s="663" t="s">
        <v>1325</v>
      </c>
      <c r="V10" s="631">
        <v>31</v>
      </c>
      <c r="W10" s="631">
        <v>125</v>
      </c>
      <c r="X10" s="663" t="s">
        <v>1325</v>
      </c>
      <c r="Y10" s="632">
        <v>0</v>
      </c>
      <c r="Z10" s="632">
        <v>1.1512470630180534</v>
      </c>
      <c r="AA10" s="632">
        <v>0.53835394712215312</v>
      </c>
      <c r="AB10" s="632">
        <v>0</v>
      </c>
      <c r="AC10" s="632">
        <v>0.68961687801200977</v>
      </c>
      <c r="AD10" s="632">
        <v>1.997924309770752</v>
      </c>
      <c r="AE10" s="633">
        <v>0</v>
      </c>
      <c r="AF10" s="665" t="s">
        <v>1325</v>
      </c>
      <c r="AG10" s="663" t="s">
        <v>1325</v>
      </c>
      <c r="AH10" s="663" t="s">
        <v>1325</v>
      </c>
      <c r="AI10" s="663" t="s">
        <v>1325</v>
      </c>
      <c r="AJ10" s="631">
        <v>61</v>
      </c>
      <c r="AK10" s="631">
        <v>137</v>
      </c>
      <c r="AL10" s="663" t="s">
        <v>1325</v>
      </c>
      <c r="AM10" s="632">
        <v>2.2875853269149298</v>
      </c>
      <c r="AN10" s="632">
        <v>1.5177404203672651</v>
      </c>
      <c r="AO10" s="632">
        <v>1.010098644193639</v>
      </c>
      <c r="AP10" s="632">
        <v>0</v>
      </c>
      <c r="AQ10" s="632">
        <v>1.0803949701251223</v>
      </c>
      <c r="AR10" s="632">
        <v>1.025649565358836</v>
      </c>
      <c r="AS10" s="633">
        <v>0</v>
      </c>
      <c r="AT10" s="665" t="s">
        <v>1325</v>
      </c>
      <c r="AU10" s="663" t="s">
        <v>1325</v>
      </c>
      <c r="AV10" s="663" t="s">
        <v>1325</v>
      </c>
      <c r="AW10" s="663" t="s">
        <v>1325</v>
      </c>
      <c r="AX10" s="631">
        <v>19</v>
      </c>
      <c r="AY10" s="631">
        <v>36</v>
      </c>
      <c r="AZ10" s="663" t="s">
        <v>1325</v>
      </c>
      <c r="BA10" s="632">
        <v>0</v>
      </c>
      <c r="BB10" s="632">
        <v>0</v>
      </c>
      <c r="BC10" s="632">
        <v>2.9504896008173804</v>
      </c>
      <c r="BD10" s="632">
        <v>0</v>
      </c>
      <c r="BE10" s="632">
        <v>1.1418031740565475</v>
      </c>
      <c r="BF10" s="632">
        <v>0.76703879444557288</v>
      </c>
      <c r="BG10" s="633">
        <v>2.109995587379411</v>
      </c>
      <c r="BH10" s="665" t="s">
        <v>1325</v>
      </c>
      <c r="BI10" s="663" t="s">
        <v>1325</v>
      </c>
      <c r="BJ10" s="631">
        <v>16</v>
      </c>
      <c r="BK10" s="663" t="s">
        <v>1325</v>
      </c>
      <c r="BL10" s="631">
        <v>83</v>
      </c>
      <c r="BM10" s="631">
        <v>236</v>
      </c>
      <c r="BN10" s="663" t="s">
        <v>1325</v>
      </c>
      <c r="BO10" s="632">
        <v>1.8043365469674695</v>
      </c>
      <c r="BP10" s="632">
        <v>0.11667209529509373</v>
      </c>
      <c r="BQ10" s="632">
        <v>2.0152769482867017</v>
      </c>
      <c r="BR10" s="632">
        <v>0.98902872628022309</v>
      </c>
      <c r="BS10" s="632">
        <v>0.83285292547397982</v>
      </c>
      <c r="BT10" s="632">
        <v>1.0963065350604611</v>
      </c>
      <c r="BU10" s="633">
        <v>1.2465816893192505</v>
      </c>
      <c r="BV10" s="665" t="s">
        <v>1325</v>
      </c>
      <c r="BW10" s="663" t="s">
        <v>1325</v>
      </c>
      <c r="BX10" s="663" t="s">
        <v>1325</v>
      </c>
      <c r="BY10" s="663" t="s">
        <v>1325</v>
      </c>
      <c r="BZ10" s="631">
        <v>47</v>
      </c>
      <c r="CA10" s="631">
        <v>71</v>
      </c>
      <c r="CB10" s="663" t="s">
        <v>1325</v>
      </c>
      <c r="CC10" s="632">
        <v>1.3190807928923225</v>
      </c>
      <c r="CD10" s="632">
        <v>1.1096847646299961</v>
      </c>
      <c r="CE10" s="632">
        <v>0.69918883871768234</v>
      </c>
      <c r="CF10" s="632">
        <v>0</v>
      </c>
      <c r="CG10" s="632">
        <v>1.6178126711795355</v>
      </c>
      <c r="CH10" s="632">
        <v>0.82253892380143701</v>
      </c>
      <c r="CI10" s="633">
        <v>0.50052221251129492</v>
      </c>
      <c r="CJ10" s="665" t="s">
        <v>1325</v>
      </c>
      <c r="CK10" s="663" t="s">
        <v>1325</v>
      </c>
      <c r="CL10" s="631">
        <v>23</v>
      </c>
      <c r="CM10" s="663" t="s">
        <v>1325</v>
      </c>
      <c r="CN10" s="631">
        <v>250</v>
      </c>
      <c r="CO10" s="631">
        <v>251</v>
      </c>
      <c r="CP10" s="663" t="s">
        <v>1325</v>
      </c>
      <c r="CQ10" s="632">
        <v>1.5673547002844148</v>
      </c>
      <c r="CR10" s="632">
        <v>8.115098621285155E-2</v>
      </c>
      <c r="CS10" s="632">
        <v>2.0209845991534605</v>
      </c>
      <c r="CT10" s="632">
        <v>1.3846149275300836</v>
      </c>
      <c r="CU10" s="632">
        <v>2.279831607870868</v>
      </c>
      <c r="CV10" s="632">
        <v>0.57602178111894142</v>
      </c>
      <c r="CW10" s="633">
        <v>0.72109232088281017</v>
      </c>
      <c r="CX10" s="644" t="s">
        <v>878</v>
      </c>
      <c r="CY10" s="480" t="s">
        <v>1471</v>
      </c>
      <c r="CZ10" s="632" t="s">
        <v>792</v>
      </c>
      <c r="DA10" s="636" t="s">
        <v>2185</v>
      </c>
      <c r="DB10" s="644" t="s">
        <v>878</v>
      </c>
      <c r="DC10" s="480" t="s">
        <v>878</v>
      </c>
      <c r="DD10" s="480" t="s">
        <v>878</v>
      </c>
      <c r="DE10" s="635" t="s">
        <v>878</v>
      </c>
      <c r="DF10" s="686"/>
      <c r="DG10" s="678" t="s">
        <v>2218</v>
      </c>
      <c r="DH10" s="682">
        <v>111</v>
      </c>
      <c r="DI10" s="650">
        <v>397</v>
      </c>
      <c r="DJ10" s="650">
        <v>411</v>
      </c>
      <c r="DK10" s="650">
        <v>50</v>
      </c>
      <c r="DL10" s="650">
        <v>4762</v>
      </c>
      <c r="DM10" s="650">
        <v>11254</v>
      </c>
      <c r="DN10" s="650">
        <v>282</v>
      </c>
      <c r="DO10" s="650">
        <v>17267</v>
      </c>
      <c r="DP10" s="681" t="s">
        <v>397</v>
      </c>
      <c r="DQ10" s="534">
        <v>1622</v>
      </c>
      <c r="DR10" s="675" t="s">
        <v>878</v>
      </c>
      <c r="DS10" s="648" t="s">
        <v>792</v>
      </c>
      <c r="DT10" s="648" t="s">
        <v>878</v>
      </c>
      <c r="DU10" s="671" t="s">
        <v>792</v>
      </c>
    </row>
    <row r="11" spans="1:125">
      <c r="A11" s="628" t="s">
        <v>78</v>
      </c>
      <c r="B11" s="540" t="s">
        <v>1290</v>
      </c>
      <c r="C11" s="629" t="s">
        <v>700</v>
      </c>
      <c r="D11" s="658" t="s">
        <v>1325</v>
      </c>
      <c r="E11" s="528" t="s">
        <v>1325</v>
      </c>
      <c r="F11" s="528" t="s">
        <v>1325</v>
      </c>
      <c r="G11" s="528" t="s">
        <v>1325</v>
      </c>
      <c r="H11" s="528" t="s">
        <v>1325</v>
      </c>
      <c r="I11" s="528" t="s">
        <v>1325</v>
      </c>
      <c r="J11" s="528" t="s">
        <v>1325</v>
      </c>
      <c r="K11" s="705"/>
      <c r="L11" s="632"/>
      <c r="M11" s="632"/>
      <c r="N11" s="632"/>
      <c r="O11" s="632">
        <v>0.83751788373541269</v>
      </c>
      <c r="P11" s="632">
        <v>3.235718465725268</v>
      </c>
      <c r="Q11" s="633"/>
      <c r="R11" s="665" t="s">
        <v>1325</v>
      </c>
      <c r="S11" s="663" t="s">
        <v>1325</v>
      </c>
      <c r="T11" s="663" t="s">
        <v>1325</v>
      </c>
      <c r="U11" s="663" t="s">
        <v>1325</v>
      </c>
      <c r="V11" s="663" t="s">
        <v>1325</v>
      </c>
      <c r="W11" s="663" t="s">
        <v>1325</v>
      </c>
      <c r="X11" s="663" t="s">
        <v>1325</v>
      </c>
      <c r="Y11" s="632"/>
      <c r="Z11" s="632"/>
      <c r="AA11" s="632"/>
      <c r="AB11" s="632"/>
      <c r="AC11" s="632">
        <v>0</v>
      </c>
      <c r="AD11" s="632">
        <v>0</v>
      </c>
      <c r="AE11" s="633"/>
      <c r="AF11" s="665" t="s">
        <v>1325</v>
      </c>
      <c r="AG11" s="663" t="s">
        <v>1325</v>
      </c>
      <c r="AH11" s="663" t="s">
        <v>1325</v>
      </c>
      <c r="AI11" s="663" t="s">
        <v>1325</v>
      </c>
      <c r="AJ11" s="663" t="s">
        <v>1325</v>
      </c>
      <c r="AK11" s="663" t="s">
        <v>1325</v>
      </c>
      <c r="AL11" s="663" t="s">
        <v>1325</v>
      </c>
      <c r="AM11" s="632"/>
      <c r="AN11" s="632"/>
      <c r="AO11" s="632"/>
      <c r="AP11" s="632"/>
      <c r="AQ11" s="632">
        <v>0</v>
      </c>
      <c r="AR11" s="632">
        <v>3.4358625990559908</v>
      </c>
      <c r="AS11" s="633"/>
      <c r="AT11" s="665" t="s">
        <v>1325</v>
      </c>
      <c r="AU11" s="663" t="s">
        <v>1325</v>
      </c>
      <c r="AV11" s="663" t="s">
        <v>1325</v>
      </c>
      <c r="AW11" s="663" t="s">
        <v>1325</v>
      </c>
      <c r="AX11" s="663" t="s">
        <v>1325</v>
      </c>
      <c r="AY11" s="663" t="s">
        <v>1325</v>
      </c>
      <c r="AZ11" s="663" t="s">
        <v>1325</v>
      </c>
      <c r="BA11" s="632"/>
      <c r="BB11" s="632"/>
      <c r="BC11" s="632"/>
      <c r="BD11" s="632"/>
      <c r="BE11" s="632">
        <v>0</v>
      </c>
      <c r="BF11" s="632">
        <v>0</v>
      </c>
      <c r="BG11" s="633"/>
      <c r="BH11" s="665" t="s">
        <v>1325</v>
      </c>
      <c r="BI11" s="663" t="s">
        <v>1325</v>
      </c>
      <c r="BJ11" s="663" t="s">
        <v>1325</v>
      </c>
      <c r="BK11" s="663" t="s">
        <v>1325</v>
      </c>
      <c r="BL11" s="663" t="s">
        <v>1325</v>
      </c>
      <c r="BM11" s="663" t="s">
        <v>1325</v>
      </c>
      <c r="BN11" s="663" t="s">
        <v>1325</v>
      </c>
      <c r="BO11" s="632"/>
      <c r="BP11" s="632"/>
      <c r="BQ11" s="632"/>
      <c r="BR11" s="632"/>
      <c r="BS11" s="632">
        <v>0.69793626544789356</v>
      </c>
      <c r="BT11" s="632">
        <v>3.8828529832364556</v>
      </c>
      <c r="BU11" s="633"/>
      <c r="BV11" s="665" t="s">
        <v>1325</v>
      </c>
      <c r="BW11" s="663" t="s">
        <v>1325</v>
      </c>
      <c r="BX11" s="663" t="s">
        <v>1325</v>
      </c>
      <c r="BY11" s="663" t="s">
        <v>1325</v>
      </c>
      <c r="BZ11" s="663" t="s">
        <v>1325</v>
      </c>
      <c r="CA11" s="663" t="s">
        <v>1325</v>
      </c>
      <c r="CB11" s="663" t="s">
        <v>1325</v>
      </c>
      <c r="CC11" s="632"/>
      <c r="CD11" s="632"/>
      <c r="CE11" s="632"/>
      <c r="CF11" s="632"/>
      <c r="CG11" s="632">
        <v>0</v>
      </c>
      <c r="CH11" s="632">
        <v>0</v>
      </c>
      <c r="CI11" s="633"/>
      <c r="CJ11" s="665" t="s">
        <v>1325</v>
      </c>
      <c r="CK11" s="663" t="s">
        <v>1325</v>
      </c>
      <c r="CL11" s="663" t="s">
        <v>1325</v>
      </c>
      <c r="CM11" s="663" t="s">
        <v>1325</v>
      </c>
      <c r="CN11" s="663" t="s">
        <v>1325</v>
      </c>
      <c r="CO11" s="663" t="s">
        <v>1325</v>
      </c>
      <c r="CP11" s="663" t="s">
        <v>1325</v>
      </c>
      <c r="CQ11" s="632"/>
      <c r="CR11" s="632"/>
      <c r="CS11" s="632"/>
      <c r="CT11" s="632"/>
      <c r="CU11" s="632">
        <v>0.95108525957149803</v>
      </c>
      <c r="CV11" s="632">
        <v>0</v>
      </c>
      <c r="CW11" s="633"/>
      <c r="CX11" s="644" t="s">
        <v>878</v>
      </c>
      <c r="CY11" s="480" t="s">
        <v>1471</v>
      </c>
      <c r="CZ11" s="480" t="s">
        <v>878</v>
      </c>
      <c r="DA11" s="635" t="s">
        <v>1471</v>
      </c>
      <c r="DB11" s="644" t="s">
        <v>878</v>
      </c>
      <c r="DC11" s="480" t="s">
        <v>878</v>
      </c>
      <c r="DD11" s="480" t="s">
        <v>878</v>
      </c>
      <c r="DE11" s="635" t="s">
        <v>878</v>
      </c>
      <c r="DF11" s="686"/>
      <c r="DG11" s="678" t="s">
        <v>2218</v>
      </c>
      <c r="DH11" s="664" t="s">
        <v>1325</v>
      </c>
      <c r="DI11" s="663" t="s">
        <v>1325</v>
      </c>
      <c r="DJ11" s="663" t="s">
        <v>1325</v>
      </c>
      <c r="DK11" s="663" t="s">
        <v>1325</v>
      </c>
      <c r="DL11" s="650">
        <v>54</v>
      </c>
      <c r="DM11" s="650">
        <v>56</v>
      </c>
      <c r="DN11" s="663" t="s">
        <v>1325</v>
      </c>
      <c r="DO11" s="650">
        <v>110</v>
      </c>
      <c r="DP11" s="681" t="s">
        <v>78</v>
      </c>
      <c r="DQ11" s="534">
        <v>8</v>
      </c>
      <c r="DR11" s="675" t="s">
        <v>878</v>
      </c>
      <c r="DS11" s="648" t="s">
        <v>792</v>
      </c>
      <c r="DT11" s="648" t="s">
        <v>878</v>
      </c>
      <c r="DU11" s="671" t="s">
        <v>792</v>
      </c>
    </row>
    <row r="12" spans="1:125">
      <c r="A12" s="628" t="s">
        <v>420</v>
      </c>
      <c r="B12" s="529" t="s">
        <v>1290</v>
      </c>
      <c r="C12" s="629" t="s">
        <v>625</v>
      </c>
      <c r="D12" s="658" t="s">
        <v>1325</v>
      </c>
      <c r="E12" s="528" t="s">
        <v>1325</v>
      </c>
      <c r="F12" s="528" t="s">
        <v>1325</v>
      </c>
      <c r="G12" s="528" t="s">
        <v>1325</v>
      </c>
      <c r="H12" s="631">
        <v>62</v>
      </c>
      <c r="I12" s="631">
        <v>92</v>
      </c>
      <c r="J12" s="528" t="s">
        <v>1325</v>
      </c>
      <c r="K12" s="705"/>
      <c r="L12" s="632"/>
      <c r="M12" s="632"/>
      <c r="N12" s="632"/>
      <c r="O12" s="632">
        <v>0.85690686615907719</v>
      </c>
      <c r="P12" s="632">
        <v>0.73772777707804704</v>
      </c>
      <c r="Q12" s="633">
        <v>1.0692562747976866</v>
      </c>
      <c r="R12" s="665" t="s">
        <v>1325</v>
      </c>
      <c r="S12" s="663" t="s">
        <v>1325</v>
      </c>
      <c r="T12" s="663" t="s">
        <v>1325</v>
      </c>
      <c r="U12" s="663" t="s">
        <v>1325</v>
      </c>
      <c r="V12" s="663" t="s">
        <v>1325</v>
      </c>
      <c r="W12" s="663" t="s">
        <v>1325</v>
      </c>
      <c r="X12" s="663" t="s">
        <v>1325</v>
      </c>
      <c r="Y12" s="632"/>
      <c r="Z12" s="632"/>
      <c r="AA12" s="632"/>
      <c r="AB12" s="632"/>
      <c r="AC12" s="632">
        <v>0</v>
      </c>
      <c r="AD12" s="632">
        <v>1.238475226230912</v>
      </c>
      <c r="AE12" s="633">
        <v>0</v>
      </c>
      <c r="AF12" s="665" t="s">
        <v>1325</v>
      </c>
      <c r="AG12" s="663" t="s">
        <v>1325</v>
      </c>
      <c r="AH12" s="663" t="s">
        <v>1325</v>
      </c>
      <c r="AI12" s="663" t="s">
        <v>1325</v>
      </c>
      <c r="AJ12" s="631">
        <v>13</v>
      </c>
      <c r="AK12" s="631">
        <v>13</v>
      </c>
      <c r="AL12" s="663" t="s">
        <v>1325</v>
      </c>
      <c r="AM12" s="632"/>
      <c r="AN12" s="632"/>
      <c r="AO12" s="632"/>
      <c r="AP12" s="632"/>
      <c r="AQ12" s="632">
        <v>1.7519186367830695</v>
      </c>
      <c r="AR12" s="632">
        <v>1.0358716464132507</v>
      </c>
      <c r="AS12" s="633">
        <v>1.5041767452842527</v>
      </c>
      <c r="AT12" s="665" t="s">
        <v>1325</v>
      </c>
      <c r="AU12" s="663" t="s">
        <v>1325</v>
      </c>
      <c r="AV12" s="663" t="s">
        <v>1325</v>
      </c>
      <c r="AW12" s="663" t="s">
        <v>1325</v>
      </c>
      <c r="AX12" s="663" t="s">
        <v>1325</v>
      </c>
      <c r="AY12" s="663" t="s">
        <v>1325</v>
      </c>
      <c r="AZ12" s="663" t="s">
        <v>1325</v>
      </c>
      <c r="BA12" s="632"/>
      <c r="BB12" s="632"/>
      <c r="BC12" s="632"/>
      <c r="BD12" s="632"/>
      <c r="BE12" s="632">
        <v>0</v>
      </c>
      <c r="BF12" s="632">
        <v>7.4478700722152777E-2</v>
      </c>
      <c r="BG12" s="633">
        <v>3.5802791388059259</v>
      </c>
      <c r="BH12" s="665" t="s">
        <v>1325</v>
      </c>
      <c r="BI12" s="663" t="s">
        <v>1325</v>
      </c>
      <c r="BJ12" s="663" t="s">
        <v>1325</v>
      </c>
      <c r="BK12" s="663" t="s">
        <v>1325</v>
      </c>
      <c r="BL12" s="663" t="s">
        <v>1325</v>
      </c>
      <c r="BM12" s="631">
        <v>19</v>
      </c>
      <c r="BN12" s="663" t="s">
        <v>1325</v>
      </c>
      <c r="BO12" s="632"/>
      <c r="BP12" s="632"/>
      <c r="BQ12" s="632"/>
      <c r="BR12" s="632"/>
      <c r="BS12" s="632">
        <v>0.20042121554910866</v>
      </c>
      <c r="BT12" s="632">
        <v>1.0253331475275491</v>
      </c>
      <c r="BU12" s="633">
        <v>2.1274353487112312</v>
      </c>
      <c r="BV12" s="665" t="s">
        <v>1325</v>
      </c>
      <c r="BW12" s="663" t="s">
        <v>1325</v>
      </c>
      <c r="BX12" s="663" t="s">
        <v>1325</v>
      </c>
      <c r="BY12" s="663" t="s">
        <v>1325</v>
      </c>
      <c r="BZ12" s="663" t="s">
        <v>1325</v>
      </c>
      <c r="CA12" s="663" t="s">
        <v>1325</v>
      </c>
      <c r="CB12" s="663" t="s">
        <v>1325</v>
      </c>
      <c r="CC12" s="632"/>
      <c r="CD12" s="632"/>
      <c r="CE12" s="632"/>
      <c r="CF12" s="632"/>
      <c r="CG12" s="632">
        <v>2.0178302494939286</v>
      </c>
      <c r="CH12" s="632">
        <v>1.343018775282474</v>
      </c>
      <c r="CI12" s="633">
        <v>0</v>
      </c>
      <c r="CJ12" s="665" t="s">
        <v>1325</v>
      </c>
      <c r="CK12" s="663" t="s">
        <v>1325</v>
      </c>
      <c r="CL12" s="663" t="s">
        <v>1325</v>
      </c>
      <c r="CM12" s="663" t="s">
        <v>1325</v>
      </c>
      <c r="CN12" s="631">
        <v>36</v>
      </c>
      <c r="CO12" s="631">
        <v>40</v>
      </c>
      <c r="CP12" s="663" t="s">
        <v>1325</v>
      </c>
      <c r="CQ12" s="632"/>
      <c r="CR12" s="632"/>
      <c r="CS12" s="632"/>
      <c r="CT12" s="632"/>
      <c r="CU12" s="632">
        <v>1.4186804348791915</v>
      </c>
      <c r="CV12" s="632">
        <v>0.92802960854403249</v>
      </c>
      <c r="CW12" s="633">
        <v>0.90016706268374203</v>
      </c>
      <c r="CX12" s="644" t="s">
        <v>878</v>
      </c>
      <c r="CY12" s="480" t="s">
        <v>1471</v>
      </c>
      <c r="CZ12" s="480" t="s">
        <v>878</v>
      </c>
      <c r="DA12" s="635" t="s">
        <v>1471</v>
      </c>
      <c r="DB12" s="644" t="s">
        <v>878</v>
      </c>
      <c r="DC12" s="480" t="s">
        <v>878</v>
      </c>
      <c r="DD12" s="480" t="s">
        <v>878</v>
      </c>
      <c r="DE12" s="635" t="s">
        <v>878</v>
      </c>
      <c r="DF12" s="686"/>
      <c r="DG12" s="678" t="s">
        <v>2218</v>
      </c>
      <c r="DH12" s="664" t="s">
        <v>1325</v>
      </c>
      <c r="DI12" s="663" t="s">
        <v>1325</v>
      </c>
      <c r="DJ12" s="663" t="s">
        <v>1325</v>
      </c>
      <c r="DK12" s="663" t="s">
        <v>1325</v>
      </c>
      <c r="DL12" s="650">
        <v>561</v>
      </c>
      <c r="DM12" s="650">
        <v>841</v>
      </c>
      <c r="DN12" s="650">
        <v>45</v>
      </c>
      <c r="DO12" s="650">
        <v>1468</v>
      </c>
      <c r="DP12" s="681" t="s">
        <v>420</v>
      </c>
      <c r="DQ12" s="534">
        <v>164</v>
      </c>
      <c r="DR12" s="675" t="s">
        <v>878</v>
      </c>
      <c r="DS12" s="648" t="s">
        <v>792</v>
      </c>
      <c r="DT12" s="648" t="s">
        <v>878</v>
      </c>
      <c r="DU12" s="671" t="s">
        <v>792</v>
      </c>
    </row>
    <row r="13" spans="1:125">
      <c r="A13" s="628" t="s">
        <v>364</v>
      </c>
      <c r="B13" s="529" t="s">
        <v>1290</v>
      </c>
      <c r="C13" s="629" t="s">
        <v>595</v>
      </c>
      <c r="D13" s="658" t="s">
        <v>1325</v>
      </c>
      <c r="E13" s="528" t="s">
        <v>1325</v>
      </c>
      <c r="F13" s="528" t="s">
        <v>1325</v>
      </c>
      <c r="G13" s="528" t="s">
        <v>1325</v>
      </c>
      <c r="H13" s="631">
        <v>53</v>
      </c>
      <c r="I13" s="631">
        <v>53</v>
      </c>
      <c r="J13" s="528" t="s">
        <v>1325</v>
      </c>
      <c r="K13" s="705"/>
      <c r="L13" s="632"/>
      <c r="M13" s="632"/>
      <c r="N13" s="632"/>
      <c r="O13" s="632">
        <v>1.1981513036539113</v>
      </c>
      <c r="P13" s="632">
        <v>0.52853798977134625</v>
      </c>
      <c r="Q13" s="633">
        <v>0.8895620635903474</v>
      </c>
      <c r="R13" s="665" t="s">
        <v>1325</v>
      </c>
      <c r="S13" s="663" t="s">
        <v>1325</v>
      </c>
      <c r="T13" s="663" t="s">
        <v>1325</v>
      </c>
      <c r="U13" s="663" t="s">
        <v>1325</v>
      </c>
      <c r="V13" s="663" t="s">
        <v>1325</v>
      </c>
      <c r="W13" s="663" t="s">
        <v>1325</v>
      </c>
      <c r="X13" s="663" t="s">
        <v>1325</v>
      </c>
      <c r="Y13" s="632"/>
      <c r="Z13" s="632"/>
      <c r="AA13" s="632"/>
      <c r="AB13" s="632"/>
      <c r="AC13" s="632">
        <v>2.1140527951497727</v>
      </c>
      <c r="AD13" s="632">
        <v>1.2818962546959034</v>
      </c>
      <c r="AE13" s="633">
        <v>0</v>
      </c>
      <c r="AF13" s="665" t="s">
        <v>1325</v>
      </c>
      <c r="AG13" s="663" t="s">
        <v>1325</v>
      </c>
      <c r="AH13" s="663" t="s">
        <v>1325</v>
      </c>
      <c r="AI13" s="663" t="s">
        <v>1325</v>
      </c>
      <c r="AJ13" s="663" t="s">
        <v>1325</v>
      </c>
      <c r="AK13" s="663" t="s">
        <v>1325</v>
      </c>
      <c r="AL13" s="663" t="s">
        <v>1325</v>
      </c>
      <c r="AM13" s="632"/>
      <c r="AN13" s="632"/>
      <c r="AO13" s="632"/>
      <c r="AP13" s="632"/>
      <c r="AQ13" s="632">
        <v>0.70468102767701191</v>
      </c>
      <c r="AR13" s="632">
        <v>3.8456887640877104</v>
      </c>
      <c r="AS13" s="633">
        <v>0</v>
      </c>
      <c r="AT13" s="665" t="s">
        <v>1325</v>
      </c>
      <c r="AU13" s="663" t="s">
        <v>1325</v>
      </c>
      <c r="AV13" s="663" t="s">
        <v>1325</v>
      </c>
      <c r="AW13" s="663" t="s">
        <v>1325</v>
      </c>
      <c r="AX13" s="663" t="s">
        <v>1325</v>
      </c>
      <c r="AY13" s="663" t="s">
        <v>1325</v>
      </c>
      <c r="AZ13" s="663" t="s">
        <v>1325</v>
      </c>
      <c r="BA13" s="632"/>
      <c r="BB13" s="632"/>
      <c r="BC13" s="632"/>
      <c r="BD13" s="632"/>
      <c r="BE13" s="632">
        <v>0</v>
      </c>
      <c r="BF13" s="632">
        <v>0.94564819035871039</v>
      </c>
      <c r="BG13" s="633">
        <v>0</v>
      </c>
      <c r="BH13" s="665" t="s">
        <v>1325</v>
      </c>
      <c r="BI13" s="663" t="s">
        <v>1325</v>
      </c>
      <c r="BJ13" s="663" t="s">
        <v>1325</v>
      </c>
      <c r="BK13" s="663" t="s">
        <v>1325</v>
      </c>
      <c r="BL13" s="631">
        <v>11</v>
      </c>
      <c r="BM13" s="631">
        <v>17</v>
      </c>
      <c r="BN13" s="663" t="s">
        <v>1325</v>
      </c>
      <c r="BO13" s="632"/>
      <c r="BP13" s="632"/>
      <c r="BQ13" s="632"/>
      <c r="BR13" s="632"/>
      <c r="BS13" s="632">
        <v>1.0510283968148191</v>
      </c>
      <c r="BT13" s="632">
        <v>1.0600904383016125</v>
      </c>
      <c r="BU13" s="633">
        <v>3.3535617249915859</v>
      </c>
      <c r="BV13" s="665" t="s">
        <v>1325</v>
      </c>
      <c r="BW13" s="663" t="s">
        <v>1325</v>
      </c>
      <c r="BX13" s="663" t="s">
        <v>1325</v>
      </c>
      <c r="BY13" s="663" t="s">
        <v>1325</v>
      </c>
      <c r="BZ13" s="663" t="s">
        <v>1325</v>
      </c>
      <c r="CA13" s="663" t="s">
        <v>1325</v>
      </c>
      <c r="CB13" s="663" t="s">
        <v>1325</v>
      </c>
      <c r="CC13" s="632"/>
      <c r="CD13" s="632"/>
      <c r="CE13" s="632"/>
      <c r="CF13" s="632"/>
      <c r="CG13" s="632">
        <v>3.171064624546553</v>
      </c>
      <c r="CH13" s="632">
        <v>0.85459750313060223</v>
      </c>
      <c r="CI13" s="633">
        <v>0</v>
      </c>
      <c r="CJ13" s="665" t="s">
        <v>1325</v>
      </c>
      <c r="CK13" s="663" t="s">
        <v>1325</v>
      </c>
      <c r="CL13" s="663" t="s">
        <v>1325</v>
      </c>
      <c r="CM13" s="663" t="s">
        <v>1325</v>
      </c>
      <c r="CN13" s="631">
        <v>30</v>
      </c>
      <c r="CO13" s="631">
        <v>18</v>
      </c>
      <c r="CP13" s="663" t="s">
        <v>1325</v>
      </c>
      <c r="CQ13" s="632"/>
      <c r="CR13" s="632"/>
      <c r="CS13" s="632"/>
      <c r="CT13" s="632"/>
      <c r="CU13" s="632">
        <v>1.5680726832024481</v>
      </c>
      <c r="CV13" s="632">
        <v>0.3211347561828698</v>
      </c>
      <c r="CW13" s="633">
        <v>0.46689730787789241</v>
      </c>
      <c r="CX13" s="644" t="s">
        <v>878</v>
      </c>
      <c r="CY13" s="480" t="s">
        <v>1471</v>
      </c>
      <c r="CZ13" s="480" t="s">
        <v>878</v>
      </c>
      <c r="DA13" s="635" t="s">
        <v>1471</v>
      </c>
      <c r="DB13" s="644" t="s">
        <v>878</v>
      </c>
      <c r="DC13" s="480" t="s">
        <v>878</v>
      </c>
      <c r="DD13" s="480" t="s">
        <v>878</v>
      </c>
      <c r="DE13" s="635" t="s">
        <v>878</v>
      </c>
      <c r="DF13" s="686"/>
      <c r="DG13" s="678" t="s">
        <v>2218</v>
      </c>
      <c r="DH13" s="664" t="s">
        <v>1325</v>
      </c>
      <c r="DI13" s="663" t="s">
        <v>1325</v>
      </c>
      <c r="DJ13" s="663" t="s">
        <v>1325</v>
      </c>
      <c r="DK13" s="663" t="s">
        <v>1325</v>
      </c>
      <c r="DL13" s="650">
        <v>340</v>
      </c>
      <c r="DM13" s="650">
        <v>534</v>
      </c>
      <c r="DN13" s="650">
        <v>33</v>
      </c>
      <c r="DO13" s="650">
        <v>923</v>
      </c>
      <c r="DP13" s="681" t="s">
        <v>364</v>
      </c>
      <c r="DQ13" s="534">
        <v>112</v>
      </c>
      <c r="DR13" s="675" t="s">
        <v>878</v>
      </c>
      <c r="DS13" s="648" t="s">
        <v>792</v>
      </c>
      <c r="DT13" s="648" t="s">
        <v>878</v>
      </c>
      <c r="DU13" s="671" t="s">
        <v>792</v>
      </c>
    </row>
    <row r="14" spans="1:125">
      <c r="A14" s="628" t="s">
        <v>300</v>
      </c>
      <c r="B14" s="529" t="s">
        <v>1290</v>
      </c>
      <c r="C14" s="629" t="s">
        <v>708</v>
      </c>
      <c r="D14" s="658" t="s">
        <v>1325</v>
      </c>
      <c r="E14" s="528" t="s">
        <v>1325</v>
      </c>
      <c r="F14" s="528" t="s">
        <v>1325</v>
      </c>
      <c r="G14" s="528" t="s">
        <v>1325</v>
      </c>
      <c r="H14" s="631">
        <v>220</v>
      </c>
      <c r="I14" s="631">
        <v>129</v>
      </c>
      <c r="J14" s="528" t="s">
        <v>1325</v>
      </c>
      <c r="K14" s="705"/>
      <c r="L14" s="632">
        <v>0.78167648580718874</v>
      </c>
      <c r="M14" s="632">
        <v>0.51766655806323503</v>
      </c>
      <c r="N14" s="632"/>
      <c r="O14" s="632">
        <v>1.0782085023506924</v>
      </c>
      <c r="P14" s="632">
        <v>0.86780766844761348</v>
      </c>
      <c r="Q14" s="633">
        <v>1.3842001167594344</v>
      </c>
      <c r="R14" s="665" t="s">
        <v>1325</v>
      </c>
      <c r="S14" s="663" t="s">
        <v>1325</v>
      </c>
      <c r="T14" s="663" t="s">
        <v>1325</v>
      </c>
      <c r="U14" s="663" t="s">
        <v>1325</v>
      </c>
      <c r="V14" s="663" t="s">
        <v>1325</v>
      </c>
      <c r="W14" s="631">
        <v>10</v>
      </c>
      <c r="X14" s="663" t="s">
        <v>1325</v>
      </c>
      <c r="Y14" s="632"/>
      <c r="Z14" s="632">
        <v>0</v>
      </c>
      <c r="AA14" s="632">
        <v>0</v>
      </c>
      <c r="AB14" s="632"/>
      <c r="AC14" s="632">
        <v>0.20731400258524096</v>
      </c>
      <c r="AD14" s="632">
        <v>0.85198013773269121</v>
      </c>
      <c r="AE14" s="633">
        <v>2.3436136528633469</v>
      </c>
      <c r="AF14" s="665" t="s">
        <v>1325</v>
      </c>
      <c r="AG14" s="663" t="s">
        <v>1325</v>
      </c>
      <c r="AH14" s="663" t="s">
        <v>1325</v>
      </c>
      <c r="AI14" s="663" t="s">
        <v>1325</v>
      </c>
      <c r="AJ14" s="631">
        <v>24</v>
      </c>
      <c r="AK14" s="631">
        <v>30</v>
      </c>
      <c r="AL14" s="663" t="s">
        <v>1325</v>
      </c>
      <c r="AM14" s="632"/>
      <c r="AN14" s="632">
        <v>1.4093508490436226</v>
      </c>
      <c r="AO14" s="632">
        <v>0</v>
      </c>
      <c r="AP14" s="632"/>
      <c r="AQ14" s="632">
        <v>0.54356396879094449</v>
      </c>
      <c r="AR14" s="632">
        <v>1.4029786851697181</v>
      </c>
      <c r="AS14" s="633">
        <v>1.8395987816842672</v>
      </c>
      <c r="AT14" s="665" t="s">
        <v>1325</v>
      </c>
      <c r="AU14" s="663" t="s">
        <v>1325</v>
      </c>
      <c r="AV14" s="663" t="s">
        <v>1325</v>
      </c>
      <c r="AW14" s="663" t="s">
        <v>1325</v>
      </c>
      <c r="AX14" s="663" t="s">
        <v>1325</v>
      </c>
      <c r="AY14" s="663" t="s">
        <v>1325</v>
      </c>
      <c r="AZ14" s="663" t="s">
        <v>1325</v>
      </c>
      <c r="BA14" s="632"/>
      <c r="BB14" s="632">
        <v>0</v>
      </c>
      <c r="BC14" s="632">
        <v>0</v>
      </c>
      <c r="BD14" s="632"/>
      <c r="BE14" s="632">
        <v>0.12580648883951551</v>
      </c>
      <c r="BF14" s="632">
        <v>0</v>
      </c>
      <c r="BG14" s="633">
        <v>0</v>
      </c>
      <c r="BH14" s="665" t="s">
        <v>1325</v>
      </c>
      <c r="BI14" s="663" t="s">
        <v>1325</v>
      </c>
      <c r="BJ14" s="663" t="s">
        <v>1325</v>
      </c>
      <c r="BK14" s="663" t="s">
        <v>1325</v>
      </c>
      <c r="BL14" s="631">
        <v>27</v>
      </c>
      <c r="BM14" s="631">
        <v>24</v>
      </c>
      <c r="BN14" s="663" t="s">
        <v>1325</v>
      </c>
      <c r="BO14" s="632"/>
      <c r="BP14" s="632">
        <v>1.5177567508939136</v>
      </c>
      <c r="BQ14" s="632">
        <v>0</v>
      </c>
      <c r="BR14" s="632"/>
      <c r="BS14" s="632">
        <v>0.67237218591448933</v>
      </c>
      <c r="BT14" s="632">
        <v>0.92581572906475151</v>
      </c>
      <c r="BU14" s="633">
        <v>3.1852637718365675</v>
      </c>
      <c r="BV14" s="665" t="s">
        <v>1325</v>
      </c>
      <c r="BW14" s="663" t="s">
        <v>1325</v>
      </c>
      <c r="BX14" s="663" t="s">
        <v>1325</v>
      </c>
      <c r="BY14" s="663" t="s">
        <v>1325</v>
      </c>
      <c r="BZ14" s="631">
        <v>20</v>
      </c>
      <c r="CA14" s="663" t="s">
        <v>1325</v>
      </c>
      <c r="CB14" s="663" t="s">
        <v>1325</v>
      </c>
      <c r="CC14" s="632"/>
      <c r="CD14" s="632">
        <v>4.2914551886857817</v>
      </c>
      <c r="CE14" s="632">
        <v>0</v>
      </c>
      <c r="CF14" s="632"/>
      <c r="CG14" s="632">
        <v>1.356496805063901</v>
      </c>
      <c r="CH14" s="632">
        <v>0.20172757955373113</v>
      </c>
      <c r="CI14" s="633">
        <v>0</v>
      </c>
      <c r="CJ14" s="665" t="s">
        <v>1325</v>
      </c>
      <c r="CK14" s="663" t="s">
        <v>1325</v>
      </c>
      <c r="CL14" s="663" t="s">
        <v>1325</v>
      </c>
      <c r="CM14" s="663" t="s">
        <v>1325</v>
      </c>
      <c r="CN14" s="631">
        <v>123</v>
      </c>
      <c r="CO14" s="631">
        <v>47</v>
      </c>
      <c r="CP14" s="663" t="s">
        <v>1325</v>
      </c>
      <c r="CQ14" s="632"/>
      <c r="CR14" s="632">
        <v>0</v>
      </c>
      <c r="CS14" s="632">
        <v>1.3839271591309978</v>
      </c>
      <c r="CT14" s="632"/>
      <c r="CU14" s="632">
        <v>1.7581612483202569</v>
      </c>
      <c r="CV14" s="632">
        <v>0.75133302724802076</v>
      </c>
      <c r="CW14" s="633">
        <v>0.86044035483789993</v>
      </c>
      <c r="CX14" s="644" t="s">
        <v>878</v>
      </c>
      <c r="CY14" s="480" t="s">
        <v>1471</v>
      </c>
      <c r="CZ14" s="480" t="s">
        <v>878</v>
      </c>
      <c r="DA14" s="635" t="s">
        <v>1471</v>
      </c>
      <c r="DB14" s="644" t="s">
        <v>878</v>
      </c>
      <c r="DC14" s="480" t="s">
        <v>878</v>
      </c>
      <c r="DD14" s="480" t="s">
        <v>878</v>
      </c>
      <c r="DE14" s="635" t="s">
        <v>878</v>
      </c>
      <c r="DF14" s="686"/>
      <c r="DG14" s="678" t="s">
        <v>2218</v>
      </c>
      <c r="DH14" s="664" t="s">
        <v>1325</v>
      </c>
      <c r="DI14" s="650">
        <v>30</v>
      </c>
      <c r="DJ14" s="650">
        <v>15</v>
      </c>
      <c r="DK14" s="663" t="s">
        <v>1325</v>
      </c>
      <c r="DL14" s="650">
        <v>1646</v>
      </c>
      <c r="DM14" s="650">
        <v>1088</v>
      </c>
      <c r="DN14" s="650">
        <v>47</v>
      </c>
      <c r="DO14" s="650">
        <v>2834</v>
      </c>
      <c r="DP14" s="681" t="s">
        <v>300</v>
      </c>
      <c r="DQ14" s="534">
        <v>364</v>
      </c>
      <c r="DR14" s="675" t="s">
        <v>878</v>
      </c>
      <c r="DS14" s="648" t="s">
        <v>792</v>
      </c>
      <c r="DT14" s="648" t="s">
        <v>878</v>
      </c>
      <c r="DU14" s="671" t="s">
        <v>792</v>
      </c>
    </row>
    <row r="15" spans="1:125">
      <c r="A15" s="628" t="s">
        <v>325</v>
      </c>
      <c r="B15" s="529" t="s">
        <v>1290</v>
      </c>
      <c r="C15" s="629" t="s">
        <v>739</v>
      </c>
      <c r="D15" s="630">
        <v>16</v>
      </c>
      <c r="E15" s="631">
        <v>26</v>
      </c>
      <c r="F15" s="631">
        <v>29</v>
      </c>
      <c r="G15" s="528" t="s">
        <v>1325</v>
      </c>
      <c r="H15" s="631">
        <v>175</v>
      </c>
      <c r="I15" s="631">
        <v>773</v>
      </c>
      <c r="J15" s="631">
        <v>22</v>
      </c>
      <c r="K15" s="705">
        <v>1.7571898950537017</v>
      </c>
      <c r="L15" s="632">
        <v>0.59306539483350884</v>
      </c>
      <c r="M15" s="632">
        <v>1.1707996104082306</v>
      </c>
      <c r="N15" s="632">
        <v>1.6805519644989912</v>
      </c>
      <c r="O15" s="632">
        <v>1.4062088979784118</v>
      </c>
      <c r="P15" s="632">
        <v>0.82074712303131236</v>
      </c>
      <c r="Q15" s="633">
        <v>0.84464867422987933</v>
      </c>
      <c r="R15" s="665" t="s">
        <v>1325</v>
      </c>
      <c r="S15" s="663" t="s">
        <v>1325</v>
      </c>
      <c r="T15" s="663" t="s">
        <v>1325</v>
      </c>
      <c r="U15" s="663" t="s">
        <v>1325</v>
      </c>
      <c r="V15" s="663" t="s">
        <v>1325</v>
      </c>
      <c r="W15" s="631">
        <v>93</v>
      </c>
      <c r="X15" s="663" t="s">
        <v>1325</v>
      </c>
      <c r="Y15" s="632">
        <v>1.0862392436663946</v>
      </c>
      <c r="Z15" s="632">
        <v>1.1900458830202596</v>
      </c>
      <c r="AA15" s="632">
        <v>0.7929581373999407</v>
      </c>
      <c r="AB15" s="632">
        <v>0</v>
      </c>
      <c r="AC15" s="632">
        <v>0.61588927578048602</v>
      </c>
      <c r="AD15" s="632">
        <v>1.3008628814172138</v>
      </c>
      <c r="AE15" s="633">
        <v>1.1750075341077268</v>
      </c>
      <c r="AF15" s="665" t="s">
        <v>1325</v>
      </c>
      <c r="AG15" s="631">
        <v>11</v>
      </c>
      <c r="AH15" s="663" t="s">
        <v>1325</v>
      </c>
      <c r="AI15" s="663" t="s">
        <v>1325</v>
      </c>
      <c r="AJ15" s="631">
        <v>27</v>
      </c>
      <c r="AK15" s="631">
        <v>156</v>
      </c>
      <c r="AL15" s="663" t="s">
        <v>1325</v>
      </c>
      <c r="AM15" s="632">
        <v>1.6733297667621327</v>
      </c>
      <c r="AN15" s="632">
        <v>1.3471528285232413</v>
      </c>
      <c r="AO15" s="632">
        <v>0.19616855591058913</v>
      </c>
      <c r="AP15" s="632">
        <v>2.1456212408623578</v>
      </c>
      <c r="AQ15" s="632">
        <v>1.0245679470552782</v>
      </c>
      <c r="AR15" s="632">
        <v>0.86958660649932629</v>
      </c>
      <c r="AS15" s="633">
        <v>1.416023266738762</v>
      </c>
      <c r="AT15" s="665" t="s">
        <v>1325</v>
      </c>
      <c r="AU15" s="663" t="s">
        <v>1325</v>
      </c>
      <c r="AV15" s="663" t="s">
        <v>1325</v>
      </c>
      <c r="AW15" s="663" t="s">
        <v>1325</v>
      </c>
      <c r="AX15" s="663" t="s">
        <v>1325</v>
      </c>
      <c r="AY15" s="631">
        <v>24</v>
      </c>
      <c r="AZ15" s="663" t="s">
        <v>1325</v>
      </c>
      <c r="BA15" s="632">
        <v>4.7872093219171195</v>
      </c>
      <c r="BB15" s="632">
        <v>0</v>
      </c>
      <c r="BC15" s="632">
        <v>0</v>
      </c>
      <c r="BD15" s="632">
        <v>0</v>
      </c>
      <c r="BE15" s="632">
        <v>0.56415458283827058</v>
      </c>
      <c r="BF15" s="632">
        <v>1.6345986336645988</v>
      </c>
      <c r="BG15" s="633">
        <v>1.6844846979315609</v>
      </c>
      <c r="BH15" s="665" t="s">
        <v>1325</v>
      </c>
      <c r="BI15" s="663" t="s">
        <v>1325</v>
      </c>
      <c r="BJ15" s="663" t="s">
        <v>1325</v>
      </c>
      <c r="BK15" s="663" t="s">
        <v>1325</v>
      </c>
      <c r="BL15" s="631">
        <v>34</v>
      </c>
      <c r="BM15" s="631">
        <v>191</v>
      </c>
      <c r="BN15" s="663" t="s">
        <v>1325</v>
      </c>
      <c r="BO15" s="632">
        <v>3.5663746788057309</v>
      </c>
      <c r="BP15" s="632">
        <v>0.30228190903631585</v>
      </c>
      <c r="BQ15" s="632">
        <v>1.2823173612864178</v>
      </c>
      <c r="BR15" s="632">
        <v>1.9005170698376295</v>
      </c>
      <c r="BS15" s="632">
        <v>1.1815788886147958</v>
      </c>
      <c r="BT15" s="632">
        <v>1.0619256188441206</v>
      </c>
      <c r="BU15" s="633">
        <v>0.16589165897848654</v>
      </c>
      <c r="BV15" s="665" t="s">
        <v>1325</v>
      </c>
      <c r="BW15" s="663" t="s">
        <v>1325</v>
      </c>
      <c r="BX15" s="663" t="s">
        <v>1325</v>
      </c>
      <c r="BY15" s="663" t="s">
        <v>1325</v>
      </c>
      <c r="BZ15" s="631">
        <v>14</v>
      </c>
      <c r="CA15" s="631">
        <v>37</v>
      </c>
      <c r="CB15" s="663" t="s">
        <v>1325</v>
      </c>
      <c r="CC15" s="632">
        <v>1.9739761330046497</v>
      </c>
      <c r="CD15" s="632">
        <v>0.83170472620923663</v>
      </c>
      <c r="CE15" s="632">
        <v>1.4660193296010604</v>
      </c>
      <c r="CF15" s="632">
        <v>0</v>
      </c>
      <c r="CG15" s="632">
        <v>2.383700426282624</v>
      </c>
      <c r="CH15" s="632">
        <v>0.60146270575559868</v>
      </c>
      <c r="CI15" s="633">
        <v>0</v>
      </c>
      <c r="CJ15" s="665" t="s">
        <v>1325</v>
      </c>
      <c r="CK15" s="663" t="s">
        <v>1325</v>
      </c>
      <c r="CL15" s="631">
        <v>14</v>
      </c>
      <c r="CM15" s="663" t="s">
        <v>1325</v>
      </c>
      <c r="CN15" s="631">
        <v>67</v>
      </c>
      <c r="CO15" s="631">
        <v>195</v>
      </c>
      <c r="CP15" s="663" t="s">
        <v>1325</v>
      </c>
      <c r="CQ15" s="632">
        <v>0.73442678512963289</v>
      </c>
      <c r="CR15" s="632">
        <v>0.22612374686670431</v>
      </c>
      <c r="CS15" s="632">
        <v>1.9918020604324316</v>
      </c>
      <c r="CT15" s="632">
        <v>2.8855714863540065</v>
      </c>
      <c r="CU15" s="632">
        <v>2.0481846451830741</v>
      </c>
      <c r="CV15" s="632">
        <v>0.60061317055180141</v>
      </c>
      <c r="CW15" s="633">
        <v>0.77920930810667743</v>
      </c>
      <c r="CX15" s="644" t="s">
        <v>878</v>
      </c>
      <c r="CY15" s="480" t="s">
        <v>1471</v>
      </c>
      <c r="CZ15" s="632" t="s">
        <v>792</v>
      </c>
      <c r="DA15" s="636" t="s">
        <v>2197</v>
      </c>
      <c r="DB15" s="644" t="s">
        <v>878</v>
      </c>
      <c r="DC15" s="480" t="s">
        <v>878</v>
      </c>
      <c r="DD15" s="480" t="s">
        <v>878</v>
      </c>
      <c r="DE15" s="635" t="s">
        <v>878</v>
      </c>
      <c r="DF15" s="686"/>
      <c r="DG15" s="678" t="s">
        <v>2218</v>
      </c>
      <c r="DH15" s="682">
        <v>100</v>
      </c>
      <c r="DI15" s="650">
        <v>462</v>
      </c>
      <c r="DJ15" s="650">
        <v>271</v>
      </c>
      <c r="DK15" s="650">
        <v>26</v>
      </c>
      <c r="DL15" s="650">
        <v>1462</v>
      </c>
      <c r="DM15" s="650">
        <v>9138</v>
      </c>
      <c r="DN15" s="650">
        <v>280</v>
      </c>
      <c r="DO15" s="650">
        <v>11739</v>
      </c>
      <c r="DP15" s="681" t="s">
        <v>325</v>
      </c>
      <c r="DQ15" s="534">
        <v>1045</v>
      </c>
      <c r="DR15" s="675" t="s">
        <v>878</v>
      </c>
      <c r="DS15" s="648" t="s">
        <v>792</v>
      </c>
      <c r="DT15" s="648" t="s">
        <v>878</v>
      </c>
      <c r="DU15" s="671" t="s">
        <v>792</v>
      </c>
    </row>
    <row r="16" spans="1:125">
      <c r="A16" s="628" t="s">
        <v>433</v>
      </c>
      <c r="B16" s="529" t="s">
        <v>1291</v>
      </c>
      <c r="C16" s="629" t="s">
        <v>644</v>
      </c>
      <c r="D16" s="658" t="s">
        <v>1325</v>
      </c>
      <c r="E16" s="528" t="s">
        <v>1325</v>
      </c>
      <c r="F16" s="528" t="s">
        <v>1325</v>
      </c>
      <c r="G16" s="528" t="s">
        <v>1325</v>
      </c>
      <c r="H16" s="631">
        <v>50</v>
      </c>
      <c r="I16" s="631">
        <v>17</v>
      </c>
      <c r="J16" s="528" t="s">
        <v>1325</v>
      </c>
      <c r="K16" s="705">
        <v>4.6634596560365242</v>
      </c>
      <c r="L16" s="632"/>
      <c r="M16" s="632"/>
      <c r="N16" s="632"/>
      <c r="O16" s="632">
        <v>1.5966954755088256</v>
      </c>
      <c r="P16" s="632">
        <v>1.2414569884044917</v>
      </c>
      <c r="Q16" s="633"/>
      <c r="R16" s="665" t="s">
        <v>1325</v>
      </c>
      <c r="S16" s="663" t="s">
        <v>1325</v>
      </c>
      <c r="T16" s="663" t="s">
        <v>1325</v>
      </c>
      <c r="U16" s="663" t="s">
        <v>1325</v>
      </c>
      <c r="V16" s="663" t="s">
        <v>1325</v>
      </c>
      <c r="W16" s="663" t="s">
        <v>1325</v>
      </c>
      <c r="X16" s="663" t="s">
        <v>1325</v>
      </c>
      <c r="Y16" s="632">
        <v>0</v>
      </c>
      <c r="Z16" s="632"/>
      <c r="AA16" s="632"/>
      <c r="AB16" s="632"/>
      <c r="AC16" s="632">
        <v>0</v>
      </c>
      <c r="AD16" s="632">
        <v>0</v>
      </c>
      <c r="AE16" s="633"/>
      <c r="AF16" s="665" t="s">
        <v>1325</v>
      </c>
      <c r="AG16" s="663" t="s">
        <v>1325</v>
      </c>
      <c r="AH16" s="663" t="s">
        <v>1325</v>
      </c>
      <c r="AI16" s="663" t="s">
        <v>1325</v>
      </c>
      <c r="AJ16" s="631">
        <v>10</v>
      </c>
      <c r="AK16" s="663" t="s">
        <v>1325</v>
      </c>
      <c r="AL16" s="663" t="s">
        <v>1325</v>
      </c>
      <c r="AM16" s="632">
        <v>3.3670963351058987</v>
      </c>
      <c r="AN16" s="632"/>
      <c r="AO16" s="632"/>
      <c r="AP16" s="632"/>
      <c r="AQ16" s="632">
        <v>0.80584101696202015</v>
      </c>
      <c r="AR16" s="632">
        <v>2.4393773046400353</v>
      </c>
      <c r="AS16" s="633"/>
      <c r="AT16" s="665" t="s">
        <v>1325</v>
      </c>
      <c r="AU16" s="663" t="s">
        <v>1325</v>
      </c>
      <c r="AV16" s="663" t="s">
        <v>1325</v>
      </c>
      <c r="AW16" s="663" t="s">
        <v>1325</v>
      </c>
      <c r="AX16" s="663" t="s">
        <v>1325</v>
      </c>
      <c r="AY16" s="663" t="s">
        <v>1325</v>
      </c>
      <c r="AZ16" s="663" t="s">
        <v>1325</v>
      </c>
      <c r="BA16" s="632">
        <v>0</v>
      </c>
      <c r="BB16" s="632"/>
      <c r="BC16" s="632"/>
      <c r="BD16" s="632"/>
      <c r="BE16" s="632">
        <v>0</v>
      </c>
      <c r="BF16" s="632">
        <v>0</v>
      </c>
      <c r="BG16" s="633"/>
      <c r="BH16" s="665" t="s">
        <v>1325</v>
      </c>
      <c r="BI16" s="663" t="s">
        <v>1325</v>
      </c>
      <c r="BJ16" s="663" t="s">
        <v>1325</v>
      </c>
      <c r="BK16" s="663" t="s">
        <v>1325</v>
      </c>
      <c r="BL16" s="663" t="s">
        <v>1325</v>
      </c>
      <c r="BM16" s="663" t="s">
        <v>1325</v>
      </c>
      <c r="BN16" s="663" t="s">
        <v>1325</v>
      </c>
      <c r="BO16" s="632">
        <v>0</v>
      </c>
      <c r="BP16" s="632"/>
      <c r="BQ16" s="632"/>
      <c r="BR16" s="632"/>
      <c r="BS16" s="632">
        <v>0.20011251071695138</v>
      </c>
      <c r="BT16" s="632">
        <v>13.542301281884338</v>
      </c>
      <c r="BU16" s="633"/>
      <c r="BV16" s="665" t="s">
        <v>1325</v>
      </c>
      <c r="BW16" s="663" t="s">
        <v>1325</v>
      </c>
      <c r="BX16" s="663" t="s">
        <v>1325</v>
      </c>
      <c r="BY16" s="663" t="s">
        <v>1325</v>
      </c>
      <c r="BZ16" s="663" t="s">
        <v>1325</v>
      </c>
      <c r="CA16" s="663" t="s">
        <v>1325</v>
      </c>
      <c r="CB16" s="663" t="s">
        <v>1325</v>
      </c>
      <c r="CC16" s="632">
        <v>24.904749691357534</v>
      </c>
      <c r="CD16" s="632"/>
      <c r="CE16" s="632"/>
      <c r="CF16" s="632"/>
      <c r="CG16" s="632">
        <v>0.41407558696345498</v>
      </c>
      <c r="CH16" s="632">
        <v>1.1417713941044778</v>
      </c>
      <c r="CI16" s="633"/>
      <c r="CJ16" s="665" t="s">
        <v>1325</v>
      </c>
      <c r="CK16" s="663" t="s">
        <v>1325</v>
      </c>
      <c r="CL16" s="663" t="s">
        <v>1325</v>
      </c>
      <c r="CM16" s="663" t="s">
        <v>1325</v>
      </c>
      <c r="CN16" s="631">
        <v>34</v>
      </c>
      <c r="CO16" s="663" t="s">
        <v>1325</v>
      </c>
      <c r="CP16" s="663" t="s">
        <v>1325</v>
      </c>
      <c r="CQ16" s="632">
        <v>2.8195453838635061</v>
      </c>
      <c r="CR16" s="632"/>
      <c r="CS16" s="632"/>
      <c r="CT16" s="632"/>
      <c r="CU16" s="632">
        <v>3.7453445802063148</v>
      </c>
      <c r="CV16" s="632">
        <v>0.61077962249287698</v>
      </c>
      <c r="CW16" s="633"/>
      <c r="CX16" s="644" t="s">
        <v>878</v>
      </c>
      <c r="CY16" s="480" t="s">
        <v>1471</v>
      </c>
      <c r="CZ16" s="480" t="s">
        <v>878</v>
      </c>
      <c r="DA16" s="635" t="s">
        <v>1471</v>
      </c>
      <c r="DB16" s="644" t="s">
        <v>878</v>
      </c>
      <c r="DC16" s="480" t="s">
        <v>878</v>
      </c>
      <c r="DD16" s="480" t="s">
        <v>878</v>
      </c>
      <c r="DE16" s="635" t="s">
        <v>878</v>
      </c>
      <c r="DF16" s="686"/>
      <c r="DG16" s="678" t="s">
        <v>2218</v>
      </c>
      <c r="DH16" s="682">
        <v>11</v>
      </c>
      <c r="DI16" s="663" t="s">
        <v>1325</v>
      </c>
      <c r="DJ16" s="663" t="s">
        <v>1325</v>
      </c>
      <c r="DK16" s="663" t="s">
        <v>1325</v>
      </c>
      <c r="DL16" s="650">
        <v>426</v>
      </c>
      <c r="DM16" s="650">
        <v>190</v>
      </c>
      <c r="DN16" s="663" t="s">
        <v>1325</v>
      </c>
      <c r="DO16" s="650">
        <v>635</v>
      </c>
      <c r="DP16" s="681" t="s">
        <v>433</v>
      </c>
      <c r="DQ16" s="534">
        <v>71</v>
      </c>
      <c r="DR16" s="675" t="s">
        <v>878</v>
      </c>
      <c r="DS16" s="648" t="s">
        <v>792</v>
      </c>
      <c r="DT16" s="648" t="s">
        <v>878</v>
      </c>
      <c r="DU16" s="671" t="s">
        <v>792</v>
      </c>
    </row>
    <row r="17" spans="1:125">
      <c r="A17" s="628" t="s">
        <v>18</v>
      </c>
      <c r="B17" s="529" t="s">
        <v>1291</v>
      </c>
      <c r="C17" s="629" t="s">
        <v>768</v>
      </c>
      <c r="D17" s="658" t="s">
        <v>1325</v>
      </c>
      <c r="E17" s="528" t="s">
        <v>1325</v>
      </c>
      <c r="F17" s="528" t="s">
        <v>1325</v>
      </c>
      <c r="G17" s="528" t="s">
        <v>1325</v>
      </c>
      <c r="H17" s="528" t="s">
        <v>1325</v>
      </c>
      <c r="I17" s="528" t="s">
        <v>1325</v>
      </c>
      <c r="J17" s="528" t="s">
        <v>1325</v>
      </c>
      <c r="K17" s="705"/>
      <c r="L17" s="632"/>
      <c r="M17" s="632"/>
      <c r="N17" s="632"/>
      <c r="O17" s="632"/>
      <c r="P17" s="632">
        <v>0</v>
      </c>
      <c r="Q17" s="633"/>
      <c r="R17" s="665" t="s">
        <v>1325</v>
      </c>
      <c r="S17" s="663" t="s">
        <v>1325</v>
      </c>
      <c r="T17" s="663" t="s">
        <v>1325</v>
      </c>
      <c r="U17" s="663" t="s">
        <v>1325</v>
      </c>
      <c r="V17" s="663" t="s">
        <v>1325</v>
      </c>
      <c r="W17" s="663" t="s">
        <v>1325</v>
      </c>
      <c r="X17" s="663" t="s">
        <v>1325</v>
      </c>
      <c r="Y17" s="632"/>
      <c r="Z17" s="632"/>
      <c r="AA17" s="632"/>
      <c r="AB17" s="632"/>
      <c r="AC17" s="632"/>
      <c r="AD17" s="632">
        <v>0</v>
      </c>
      <c r="AE17" s="633"/>
      <c r="AF17" s="665" t="s">
        <v>1325</v>
      </c>
      <c r="AG17" s="663" t="s">
        <v>1325</v>
      </c>
      <c r="AH17" s="663" t="s">
        <v>1325</v>
      </c>
      <c r="AI17" s="663" t="s">
        <v>1325</v>
      </c>
      <c r="AJ17" s="663" t="s">
        <v>1325</v>
      </c>
      <c r="AK17" s="663" t="s">
        <v>1325</v>
      </c>
      <c r="AL17" s="663" t="s">
        <v>1325</v>
      </c>
      <c r="AM17" s="632"/>
      <c r="AN17" s="632"/>
      <c r="AO17" s="632"/>
      <c r="AP17" s="632"/>
      <c r="AQ17" s="632"/>
      <c r="AR17" s="632">
        <v>0</v>
      </c>
      <c r="AS17" s="633"/>
      <c r="AT17" s="665" t="s">
        <v>1325</v>
      </c>
      <c r="AU17" s="663" t="s">
        <v>1325</v>
      </c>
      <c r="AV17" s="663" t="s">
        <v>1325</v>
      </c>
      <c r="AW17" s="663" t="s">
        <v>1325</v>
      </c>
      <c r="AX17" s="663" t="s">
        <v>1325</v>
      </c>
      <c r="AY17" s="663" t="s">
        <v>1325</v>
      </c>
      <c r="AZ17" s="663" t="s">
        <v>1325</v>
      </c>
      <c r="BA17" s="632"/>
      <c r="BB17" s="632"/>
      <c r="BC17" s="632"/>
      <c r="BD17" s="632"/>
      <c r="BE17" s="632"/>
      <c r="BF17" s="632">
        <v>0</v>
      </c>
      <c r="BG17" s="633"/>
      <c r="BH17" s="665" t="s">
        <v>1325</v>
      </c>
      <c r="BI17" s="663" t="s">
        <v>1325</v>
      </c>
      <c r="BJ17" s="663" t="s">
        <v>1325</v>
      </c>
      <c r="BK17" s="663" t="s">
        <v>1325</v>
      </c>
      <c r="BL17" s="663" t="s">
        <v>1325</v>
      </c>
      <c r="BM17" s="663" t="s">
        <v>1325</v>
      </c>
      <c r="BN17" s="663" t="s">
        <v>1325</v>
      </c>
      <c r="BO17" s="632"/>
      <c r="BP17" s="632"/>
      <c r="BQ17" s="632"/>
      <c r="BR17" s="632"/>
      <c r="BS17" s="632"/>
      <c r="BT17" s="632">
        <v>0</v>
      </c>
      <c r="BU17" s="633"/>
      <c r="BV17" s="665" t="s">
        <v>1325</v>
      </c>
      <c r="BW17" s="663" t="s">
        <v>1325</v>
      </c>
      <c r="BX17" s="663" t="s">
        <v>1325</v>
      </c>
      <c r="BY17" s="663" t="s">
        <v>1325</v>
      </c>
      <c r="BZ17" s="663" t="s">
        <v>1325</v>
      </c>
      <c r="CA17" s="663" t="s">
        <v>1325</v>
      </c>
      <c r="CB17" s="663" t="s">
        <v>1325</v>
      </c>
      <c r="CC17" s="632"/>
      <c r="CD17" s="632"/>
      <c r="CE17" s="632"/>
      <c r="CF17" s="632"/>
      <c r="CG17" s="632"/>
      <c r="CH17" s="632">
        <v>0</v>
      </c>
      <c r="CI17" s="633"/>
      <c r="CJ17" s="665" t="s">
        <v>1325</v>
      </c>
      <c r="CK17" s="663" t="s">
        <v>1325</v>
      </c>
      <c r="CL17" s="663" t="s">
        <v>1325</v>
      </c>
      <c r="CM17" s="663" t="s">
        <v>1325</v>
      </c>
      <c r="CN17" s="663" t="s">
        <v>1325</v>
      </c>
      <c r="CO17" s="663" t="s">
        <v>1325</v>
      </c>
      <c r="CP17" s="663" t="s">
        <v>1325</v>
      </c>
      <c r="CQ17" s="632"/>
      <c r="CR17" s="632"/>
      <c r="CS17" s="632"/>
      <c r="CT17" s="632"/>
      <c r="CU17" s="632"/>
      <c r="CV17" s="632">
        <v>0</v>
      </c>
      <c r="CW17" s="633"/>
      <c r="CX17" s="644" t="s">
        <v>878</v>
      </c>
      <c r="CY17" s="480" t="s">
        <v>1471</v>
      </c>
      <c r="CZ17" s="480" t="s">
        <v>878</v>
      </c>
      <c r="DA17" s="635" t="s">
        <v>1471</v>
      </c>
      <c r="DB17" s="644" t="s">
        <v>878</v>
      </c>
      <c r="DC17" s="480" t="s">
        <v>878</v>
      </c>
      <c r="DD17" s="480" t="s">
        <v>878</v>
      </c>
      <c r="DE17" s="635" t="s">
        <v>878</v>
      </c>
      <c r="DF17" s="686"/>
      <c r="DG17" s="678" t="s">
        <v>2218</v>
      </c>
      <c r="DH17" s="664" t="s">
        <v>1325</v>
      </c>
      <c r="DI17" s="663" t="s">
        <v>1325</v>
      </c>
      <c r="DJ17" s="663" t="s">
        <v>1325</v>
      </c>
      <c r="DK17" s="663" t="s">
        <v>1325</v>
      </c>
      <c r="DL17" s="663" t="s">
        <v>1325</v>
      </c>
      <c r="DM17" s="650">
        <v>12</v>
      </c>
      <c r="DN17" s="663" t="s">
        <v>1325</v>
      </c>
      <c r="DO17" s="650">
        <v>12</v>
      </c>
      <c r="DP17" s="681" t="s">
        <v>18</v>
      </c>
      <c r="DQ17" s="534">
        <v>0</v>
      </c>
      <c r="DR17" s="675" t="s">
        <v>878</v>
      </c>
      <c r="DS17" s="648" t="s">
        <v>792</v>
      </c>
      <c r="DT17" s="648" t="s">
        <v>878</v>
      </c>
      <c r="DU17" s="671" t="s">
        <v>792</v>
      </c>
    </row>
    <row r="18" spans="1:125">
      <c r="A18" s="628" t="s">
        <v>353</v>
      </c>
      <c r="B18" s="529" t="s">
        <v>1291</v>
      </c>
      <c r="C18" s="629" t="s">
        <v>587</v>
      </c>
      <c r="D18" s="658" t="s">
        <v>1325</v>
      </c>
      <c r="E18" s="528" t="s">
        <v>1325</v>
      </c>
      <c r="F18" s="528" t="s">
        <v>1325</v>
      </c>
      <c r="G18" s="528" t="s">
        <v>1325</v>
      </c>
      <c r="H18" s="528" t="s">
        <v>1325</v>
      </c>
      <c r="I18" s="631">
        <v>19</v>
      </c>
      <c r="J18" s="528" t="s">
        <v>1325</v>
      </c>
      <c r="K18" s="705"/>
      <c r="L18" s="632"/>
      <c r="M18" s="632"/>
      <c r="N18" s="632"/>
      <c r="O18" s="632">
        <v>0.95059810520639487</v>
      </c>
      <c r="P18" s="632">
        <v>1.2277786328083957</v>
      </c>
      <c r="Q18" s="633">
        <v>2.9532537408179458</v>
      </c>
      <c r="R18" s="665" t="s">
        <v>1325</v>
      </c>
      <c r="S18" s="663" t="s">
        <v>1325</v>
      </c>
      <c r="T18" s="663" t="s">
        <v>1325</v>
      </c>
      <c r="U18" s="663" t="s">
        <v>1325</v>
      </c>
      <c r="V18" s="663" t="s">
        <v>1325</v>
      </c>
      <c r="W18" s="663" t="s">
        <v>1325</v>
      </c>
      <c r="X18" s="663" t="s">
        <v>1325</v>
      </c>
      <c r="Y18" s="632"/>
      <c r="Z18" s="632"/>
      <c r="AA18" s="632"/>
      <c r="AB18" s="632"/>
      <c r="AC18" s="632">
        <v>2.5222831877887768</v>
      </c>
      <c r="AD18" s="632">
        <v>1.0744219259169256</v>
      </c>
      <c r="AE18" s="633">
        <v>0</v>
      </c>
      <c r="AF18" s="665" t="s">
        <v>1325</v>
      </c>
      <c r="AG18" s="663" t="s">
        <v>1325</v>
      </c>
      <c r="AH18" s="663" t="s">
        <v>1325</v>
      </c>
      <c r="AI18" s="663" t="s">
        <v>1325</v>
      </c>
      <c r="AJ18" s="663" t="s">
        <v>1325</v>
      </c>
      <c r="AK18" s="663" t="s">
        <v>1325</v>
      </c>
      <c r="AL18" s="663" t="s">
        <v>1325</v>
      </c>
      <c r="AM18" s="632"/>
      <c r="AN18" s="632"/>
      <c r="AO18" s="632"/>
      <c r="AP18" s="632"/>
      <c r="AQ18" s="632">
        <v>2.0275364773519273</v>
      </c>
      <c r="AR18" s="632">
        <v>0.7778105429054456</v>
      </c>
      <c r="AS18" s="633">
        <v>2.229426168153247</v>
      </c>
      <c r="AT18" s="665" t="s">
        <v>1325</v>
      </c>
      <c r="AU18" s="663" t="s">
        <v>1325</v>
      </c>
      <c r="AV18" s="663" t="s">
        <v>1325</v>
      </c>
      <c r="AW18" s="663" t="s">
        <v>1325</v>
      </c>
      <c r="AX18" s="663" t="s">
        <v>1325</v>
      </c>
      <c r="AY18" s="663" t="s">
        <v>1325</v>
      </c>
      <c r="AZ18" s="663" t="s">
        <v>1325</v>
      </c>
      <c r="BA18" s="632"/>
      <c r="BB18" s="632"/>
      <c r="BC18" s="632"/>
      <c r="BD18" s="632"/>
      <c r="BE18" s="632">
        <v>0</v>
      </c>
      <c r="BF18" s="632">
        <v>0</v>
      </c>
      <c r="BG18" s="633">
        <v>0</v>
      </c>
      <c r="BH18" s="665" t="s">
        <v>1325</v>
      </c>
      <c r="BI18" s="663" t="s">
        <v>1325</v>
      </c>
      <c r="BJ18" s="663" t="s">
        <v>1325</v>
      </c>
      <c r="BK18" s="663" t="s">
        <v>1325</v>
      </c>
      <c r="BL18" s="663" t="s">
        <v>1325</v>
      </c>
      <c r="BM18" s="663" t="s">
        <v>1325</v>
      </c>
      <c r="BN18" s="663" t="s">
        <v>1325</v>
      </c>
      <c r="BO18" s="632"/>
      <c r="BP18" s="632"/>
      <c r="BQ18" s="632"/>
      <c r="BR18" s="632"/>
      <c r="BS18" s="632">
        <v>0</v>
      </c>
      <c r="BT18" s="632">
        <v>1.346019940506652</v>
      </c>
      <c r="BU18" s="633">
        <v>0</v>
      </c>
      <c r="BV18" s="665" t="s">
        <v>1325</v>
      </c>
      <c r="BW18" s="663" t="s">
        <v>1325</v>
      </c>
      <c r="BX18" s="663" t="s">
        <v>1325</v>
      </c>
      <c r="BY18" s="663" t="s">
        <v>1325</v>
      </c>
      <c r="BZ18" s="663" t="s">
        <v>1325</v>
      </c>
      <c r="CA18" s="663" t="s">
        <v>1325</v>
      </c>
      <c r="CB18" s="663" t="s">
        <v>1325</v>
      </c>
      <c r="CC18" s="632"/>
      <c r="CD18" s="632"/>
      <c r="CE18" s="632"/>
      <c r="CF18" s="632"/>
      <c r="CG18" s="632">
        <v>0</v>
      </c>
      <c r="CH18" s="632">
        <v>0.94319478620591268</v>
      </c>
      <c r="CI18" s="633">
        <v>0</v>
      </c>
      <c r="CJ18" s="665" t="s">
        <v>1325</v>
      </c>
      <c r="CK18" s="663" t="s">
        <v>1325</v>
      </c>
      <c r="CL18" s="663" t="s">
        <v>1325</v>
      </c>
      <c r="CM18" s="663" t="s">
        <v>1325</v>
      </c>
      <c r="CN18" s="663" t="s">
        <v>1325</v>
      </c>
      <c r="CO18" s="663" t="s">
        <v>1325</v>
      </c>
      <c r="CP18" s="663" t="s">
        <v>1325</v>
      </c>
      <c r="CQ18" s="632"/>
      <c r="CR18" s="632"/>
      <c r="CS18" s="632"/>
      <c r="CT18" s="632"/>
      <c r="CU18" s="632">
        <v>0.78330442980547177</v>
      </c>
      <c r="CV18" s="632">
        <v>0.73927084806639909</v>
      </c>
      <c r="CW18" s="633">
        <v>6.9245209275793496</v>
      </c>
      <c r="CX18" s="644" t="s">
        <v>878</v>
      </c>
      <c r="CY18" s="480" t="s">
        <v>1471</v>
      </c>
      <c r="CZ18" s="480" t="s">
        <v>878</v>
      </c>
      <c r="DA18" s="635" t="s">
        <v>1471</v>
      </c>
      <c r="DB18" s="644" t="s">
        <v>878</v>
      </c>
      <c r="DC18" s="480" t="s">
        <v>878</v>
      </c>
      <c r="DD18" s="480" t="s">
        <v>878</v>
      </c>
      <c r="DE18" s="635" t="s">
        <v>878</v>
      </c>
      <c r="DF18" s="686"/>
      <c r="DG18" s="678" t="s">
        <v>2218</v>
      </c>
      <c r="DH18" s="664" t="s">
        <v>1325</v>
      </c>
      <c r="DI18" s="663" t="s">
        <v>1325</v>
      </c>
      <c r="DJ18" s="663" t="s">
        <v>1325</v>
      </c>
      <c r="DK18" s="663" t="s">
        <v>1325</v>
      </c>
      <c r="DL18" s="650">
        <v>111</v>
      </c>
      <c r="DM18" s="650">
        <v>208</v>
      </c>
      <c r="DN18" s="650">
        <v>18</v>
      </c>
      <c r="DO18" s="650">
        <v>339</v>
      </c>
      <c r="DP18" s="681" t="s">
        <v>353</v>
      </c>
      <c r="DQ18" s="534">
        <v>34</v>
      </c>
      <c r="DR18" s="675" t="s">
        <v>878</v>
      </c>
      <c r="DS18" s="648" t="s">
        <v>792</v>
      </c>
      <c r="DT18" s="648" t="s">
        <v>878</v>
      </c>
      <c r="DU18" s="671" t="s">
        <v>792</v>
      </c>
    </row>
    <row r="19" spans="1:125">
      <c r="A19" s="628" t="s">
        <v>69</v>
      </c>
      <c r="B19" s="529" t="s">
        <v>1291</v>
      </c>
      <c r="C19" s="629" t="s">
        <v>630</v>
      </c>
      <c r="D19" s="658" t="s">
        <v>1325</v>
      </c>
      <c r="E19" s="528" t="s">
        <v>1325</v>
      </c>
      <c r="F19" s="528" t="s">
        <v>1325</v>
      </c>
      <c r="G19" s="528" t="s">
        <v>1325</v>
      </c>
      <c r="H19" s="631">
        <v>62</v>
      </c>
      <c r="I19" s="631">
        <v>46</v>
      </c>
      <c r="J19" s="528" t="s">
        <v>1325</v>
      </c>
      <c r="K19" s="705"/>
      <c r="L19" s="632"/>
      <c r="M19" s="632"/>
      <c r="N19" s="632"/>
      <c r="O19" s="632">
        <v>1.3234765377892486</v>
      </c>
      <c r="P19" s="632">
        <v>0.98075594792456178</v>
      </c>
      <c r="Q19" s="633">
        <v>0.82035976543072098</v>
      </c>
      <c r="R19" s="665" t="s">
        <v>1325</v>
      </c>
      <c r="S19" s="663" t="s">
        <v>1325</v>
      </c>
      <c r="T19" s="663" t="s">
        <v>1325</v>
      </c>
      <c r="U19" s="663" t="s">
        <v>1325</v>
      </c>
      <c r="V19" s="663" t="s">
        <v>1325</v>
      </c>
      <c r="W19" s="663" t="s">
        <v>1325</v>
      </c>
      <c r="X19" s="663" t="s">
        <v>1325</v>
      </c>
      <c r="Y19" s="632"/>
      <c r="Z19" s="632"/>
      <c r="AA19" s="632"/>
      <c r="AB19" s="632"/>
      <c r="AC19" s="632">
        <v>0.31260691948197539</v>
      </c>
      <c r="AD19" s="632">
        <v>8.6690223134621203</v>
      </c>
      <c r="AE19" s="633">
        <v>0</v>
      </c>
      <c r="AF19" s="665" t="s">
        <v>1325</v>
      </c>
      <c r="AG19" s="663" t="s">
        <v>1325</v>
      </c>
      <c r="AH19" s="663" t="s">
        <v>1325</v>
      </c>
      <c r="AI19" s="663" t="s">
        <v>1325</v>
      </c>
      <c r="AJ19" s="631">
        <v>18</v>
      </c>
      <c r="AK19" s="663" t="s">
        <v>1325</v>
      </c>
      <c r="AL19" s="663" t="s">
        <v>1325</v>
      </c>
      <c r="AM19" s="632"/>
      <c r="AN19" s="632"/>
      <c r="AO19" s="632"/>
      <c r="AP19" s="632"/>
      <c r="AQ19" s="632">
        <v>1.4691931821503597</v>
      </c>
      <c r="AR19" s="632">
        <v>0.34301906505612501</v>
      </c>
      <c r="AS19" s="633">
        <v>3.5866025175266674</v>
      </c>
      <c r="AT19" s="665" t="s">
        <v>1325</v>
      </c>
      <c r="AU19" s="663" t="s">
        <v>1325</v>
      </c>
      <c r="AV19" s="663" t="s">
        <v>1325</v>
      </c>
      <c r="AW19" s="663" t="s">
        <v>1325</v>
      </c>
      <c r="AX19" s="663" t="s">
        <v>1325</v>
      </c>
      <c r="AY19" s="663" t="s">
        <v>1325</v>
      </c>
      <c r="AZ19" s="663" t="s">
        <v>1325</v>
      </c>
      <c r="BA19" s="632"/>
      <c r="BB19" s="632"/>
      <c r="BC19" s="632"/>
      <c r="BD19" s="632"/>
      <c r="BE19" s="632">
        <v>0</v>
      </c>
      <c r="BF19" s="632">
        <v>0</v>
      </c>
      <c r="BG19" s="633">
        <v>0</v>
      </c>
      <c r="BH19" s="665" t="s">
        <v>1325</v>
      </c>
      <c r="BI19" s="663" t="s">
        <v>1325</v>
      </c>
      <c r="BJ19" s="663" t="s">
        <v>1325</v>
      </c>
      <c r="BK19" s="663" t="s">
        <v>1325</v>
      </c>
      <c r="BL19" s="631">
        <v>11</v>
      </c>
      <c r="BM19" s="631">
        <v>12</v>
      </c>
      <c r="BN19" s="663" t="s">
        <v>1325</v>
      </c>
      <c r="BO19" s="632"/>
      <c r="BP19" s="632"/>
      <c r="BQ19" s="632"/>
      <c r="BR19" s="632"/>
      <c r="BS19" s="632">
        <v>1.1462201055876957</v>
      </c>
      <c r="BT19" s="632">
        <v>2.3642788127623957</v>
      </c>
      <c r="BU19" s="633">
        <v>0</v>
      </c>
      <c r="BV19" s="665" t="s">
        <v>1325</v>
      </c>
      <c r="BW19" s="663" t="s">
        <v>1325</v>
      </c>
      <c r="BX19" s="663" t="s">
        <v>1325</v>
      </c>
      <c r="BY19" s="663" t="s">
        <v>1325</v>
      </c>
      <c r="BZ19" s="663" t="s">
        <v>1325</v>
      </c>
      <c r="CA19" s="663" t="s">
        <v>1325</v>
      </c>
      <c r="CB19" s="663" t="s">
        <v>1325</v>
      </c>
      <c r="CC19" s="632"/>
      <c r="CD19" s="632"/>
      <c r="CE19" s="632"/>
      <c r="CF19" s="632"/>
      <c r="CG19" s="632">
        <v>0.65454434851855603</v>
      </c>
      <c r="CH19" s="632">
        <v>0</v>
      </c>
      <c r="CI19" s="633">
        <v>0</v>
      </c>
      <c r="CJ19" s="665" t="s">
        <v>1325</v>
      </c>
      <c r="CK19" s="663" t="s">
        <v>1325</v>
      </c>
      <c r="CL19" s="663" t="s">
        <v>1325</v>
      </c>
      <c r="CM19" s="663" t="s">
        <v>1325</v>
      </c>
      <c r="CN19" s="631">
        <v>18</v>
      </c>
      <c r="CO19" s="631">
        <v>19</v>
      </c>
      <c r="CP19" s="663" t="s">
        <v>1325</v>
      </c>
      <c r="CQ19" s="632"/>
      <c r="CR19" s="632"/>
      <c r="CS19" s="632"/>
      <c r="CT19" s="632"/>
      <c r="CU19" s="632">
        <v>0.96773736669820321</v>
      </c>
      <c r="CV19" s="632">
        <v>1.310440748373318</v>
      </c>
      <c r="CW19" s="633">
        <v>0</v>
      </c>
      <c r="CX19" s="644" t="s">
        <v>878</v>
      </c>
      <c r="CY19" s="480" t="s">
        <v>1471</v>
      </c>
      <c r="CZ19" s="632" t="s">
        <v>792</v>
      </c>
      <c r="DA19" s="636" t="s">
        <v>1479</v>
      </c>
      <c r="DB19" s="644" t="s">
        <v>878</v>
      </c>
      <c r="DC19" s="480" t="s">
        <v>878</v>
      </c>
      <c r="DD19" s="480" t="s">
        <v>878</v>
      </c>
      <c r="DE19" s="635" t="s">
        <v>878</v>
      </c>
      <c r="DF19" s="686"/>
      <c r="DG19" s="678" t="s">
        <v>2218</v>
      </c>
      <c r="DH19" s="664" t="s">
        <v>1325</v>
      </c>
      <c r="DI19" s="663" t="s">
        <v>1325</v>
      </c>
      <c r="DJ19" s="663" t="s">
        <v>1325</v>
      </c>
      <c r="DK19" s="663" t="s">
        <v>1325</v>
      </c>
      <c r="DL19" s="650">
        <v>704</v>
      </c>
      <c r="DM19" s="650">
        <v>654</v>
      </c>
      <c r="DN19" s="650">
        <v>17</v>
      </c>
      <c r="DO19" s="650">
        <v>1383</v>
      </c>
      <c r="DP19" s="681" t="s">
        <v>69</v>
      </c>
      <c r="DQ19" s="534">
        <v>111</v>
      </c>
      <c r="DR19" s="675" t="s">
        <v>878</v>
      </c>
      <c r="DS19" s="648" t="s">
        <v>792</v>
      </c>
      <c r="DT19" s="648" t="s">
        <v>878</v>
      </c>
      <c r="DU19" s="671" t="s">
        <v>792</v>
      </c>
    </row>
    <row r="20" spans="1:125">
      <c r="A20" s="628" t="s">
        <v>98</v>
      </c>
      <c r="B20" s="529" t="s">
        <v>1291</v>
      </c>
      <c r="C20" s="629" t="s">
        <v>547</v>
      </c>
      <c r="D20" s="658" t="s">
        <v>1325</v>
      </c>
      <c r="E20" s="528" t="s">
        <v>1325</v>
      </c>
      <c r="F20" s="528" t="s">
        <v>1325</v>
      </c>
      <c r="G20" s="528" t="s">
        <v>1325</v>
      </c>
      <c r="H20" s="631">
        <v>40</v>
      </c>
      <c r="I20" s="631">
        <v>41</v>
      </c>
      <c r="J20" s="528" t="s">
        <v>1325</v>
      </c>
      <c r="K20" s="705"/>
      <c r="L20" s="632"/>
      <c r="M20" s="632">
        <v>0</v>
      </c>
      <c r="N20" s="632"/>
      <c r="O20" s="632">
        <v>1.4091292368115229</v>
      </c>
      <c r="P20" s="632">
        <v>0.7114181242994051</v>
      </c>
      <c r="Q20" s="633">
        <v>0.95811477754116015</v>
      </c>
      <c r="R20" s="665" t="s">
        <v>1325</v>
      </c>
      <c r="S20" s="663" t="s">
        <v>1325</v>
      </c>
      <c r="T20" s="663" t="s">
        <v>1325</v>
      </c>
      <c r="U20" s="663" t="s">
        <v>1325</v>
      </c>
      <c r="V20" s="663" t="s">
        <v>1325</v>
      </c>
      <c r="W20" s="663" t="s">
        <v>1325</v>
      </c>
      <c r="X20" s="663" t="s">
        <v>1325</v>
      </c>
      <c r="Y20" s="632"/>
      <c r="Z20" s="632"/>
      <c r="AA20" s="632">
        <v>0</v>
      </c>
      <c r="AB20" s="632"/>
      <c r="AC20" s="632">
        <v>0.37936977037088193</v>
      </c>
      <c r="AD20" s="632">
        <v>0.13625297203979367</v>
      </c>
      <c r="AE20" s="633">
        <v>0</v>
      </c>
      <c r="AF20" s="665" t="s">
        <v>1325</v>
      </c>
      <c r="AG20" s="663" t="s">
        <v>1325</v>
      </c>
      <c r="AH20" s="663" t="s">
        <v>1325</v>
      </c>
      <c r="AI20" s="663" t="s">
        <v>1325</v>
      </c>
      <c r="AJ20" s="663" t="s">
        <v>1325</v>
      </c>
      <c r="AK20" s="663" t="s">
        <v>1325</v>
      </c>
      <c r="AL20" s="663" t="s">
        <v>1325</v>
      </c>
      <c r="AM20" s="632"/>
      <c r="AN20" s="632"/>
      <c r="AO20" s="632">
        <v>0</v>
      </c>
      <c r="AP20" s="632"/>
      <c r="AQ20" s="632">
        <v>0.6974030826629829</v>
      </c>
      <c r="AR20" s="632">
        <v>3.8858215252725694</v>
      </c>
      <c r="AS20" s="633">
        <v>0</v>
      </c>
      <c r="AT20" s="665" t="s">
        <v>1325</v>
      </c>
      <c r="AU20" s="663" t="s">
        <v>1325</v>
      </c>
      <c r="AV20" s="663" t="s">
        <v>1325</v>
      </c>
      <c r="AW20" s="663" t="s">
        <v>1325</v>
      </c>
      <c r="AX20" s="663" t="s">
        <v>1325</v>
      </c>
      <c r="AY20" s="663" t="s">
        <v>1325</v>
      </c>
      <c r="AZ20" s="663" t="s">
        <v>1325</v>
      </c>
      <c r="BA20" s="632"/>
      <c r="BB20" s="632"/>
      <c r="BC20" s="632">
        <v>0</v>
      </c>
      <c r="BD20" s="632"/>
      <c r="BE20" s="632">
        <v>0</v>
      </c>
      <c r="BF20" s="632">
        <v>0.28955053535066017</v>
      </c>
      <c r="BG20" s="633">
        <v>0</v>
      </c>
      <c r="BH20" s="665" t="s">
        <v>1325</v>
      </c>
      <c r="BI20" s="663" t="s">
        <v>1325</v>
      </c>
      <c r="BJ20" s="663" t="s">
        <v>1325</v>
      </c>
      <c r="BK20" s="663" t="s">
        <v>1325</v>
      </c>
      <c r="BL20" s="663" t="s">
        <v>1325</v>
      </c>
      <c r="BM20" s="631">
        <v>10</v>
      </c>
      <c r="BN20" s="663" t="s">
        <v>1325</v>
      </c>
      <c r="BO20" s="632"/>
      <c r="BP20" s="632"/>
      <c r="BQ20" s="632">
        <v>0</v>
      </c>
      <c r="BR20" s="632"/>
      <c r="BS20" s="632">
        <v>0.2818628421272717</v>
      </c>
      <c r="BT20" s="632">
        <v>1.1638295975686275</v>
      </c>
      <c r="BU20" s="633">
        <v>6.5633961489665955</v>
      </c>
      <c r="BV20" s="665" t="s">
        <v>1325</v>
      </c>
      <c r="BW20" s="663" t="s">
        <v>1325</v>
      </c>
      <c r="BX20" s="663" t="s">
        <v>1325</v>
      </c>
      <c r="BY20" s="663" t="s">
        <v>1325</v>
      </c>
      <c r="BZ20" s="663" t="s">
        <v>1325</v>
      </c>
      <c r="CA20" s="663" t="s">
        <v>1325</v>
      </c>
      <c r="CB20" s="663" t="s">
        <v>1325</v>
      </c>
      <c r="CC20" s="632"/>
      <c r="CD20" s="632"/>
      <c r="CE20" s="632">
        <v>0</v>
      </c>
      <c r="CF20" s="632"/>
      <c r="CG20" s="632">
        <v>2.0922092479889489</v>
      </c>
      <c r="CH20" s="632">
        <v>1.2952738417575236</v>
      </c>
      <c r="CI20" s="633">
        <v>0</v>
      </c>
      <c r="CJ20" s="665" t="s">
        <v>1325</v>
      </c>
      <c r="CK20" s="663" t="s">
        <v>1325</v>
      </c>
      <c r="CL20" s="663" t="s">
        <v>1325</v>
      </c>
      <c r="CM20" s="663" t="s">
        <v>1325</v>
      </c>
      <c r="CN20" s="631">
        <v>26</v>
      </c>
      <c r="CO20" s="631">
        <v>13</v>
      </c>
      <c r="CP20" s="663" t="s">
        <v>1325</v>
      </c>
      <c r="CQ20" s="632"/>
      <c r="CR20" s="632"/>
      <c r="CS20" s="632">
        <v>0</v>
      </c>
      <c r="CT20" s="632"/>
      <c r="CU20" s="632">
        <v>4.1844184959778996</v>
      </c>
      <c r="CV20" s="632">
        <v>0.64763692087876179</v>
      </c>
      <c r="CW20" s="633">
        <v>0</v>
      </c>
      <c r="CX20" s="644" t="s">
        <v>878</v>
      </c>
      <c r="CY20" s="480" t="s">
        <v>1471</v>
      </c>
      <c r="CZ20" s="632" t="s">
        <v>792</v>
      </c>
      <c r="DA20" s="636" t="s">
        <v>1472</v>
      </c>
      <c r="DB20" s="644" t="s">
        <v>878</v>
      </c>
      <c r="DC20" s="480" t="s">
        <v>878</v>
      </c>
      <c r="DD20" s="7" t="s">
        <v>792</v>
      </c>
      <c r="DE20" s="639" t="s">
        <v>2212</v>
      </c>
      <c r="DF20" s="686"/>
      <c r="DG20" s="678" t="s">
        <v>2218</v>
      </c>
      <c r="DH20" s="664" t="s">
        <v>1325</v>
      </c>
      <c r="DI20" s="663" t="s">
        <v>1325</v>
      </c>
      <c r="DJ20" s="650">
        <v>10</v>
      </c>
      <c r="DK20" s="663" t="s">
        <v>1325</v>
      </c>
      <c r="DL20" s="650">
        <v>561</v>
      </c>
      <c r="DM20" s="650">
        <v>872</v>
      </c>
      <c r="DN20" s="650">
        <v>19</v>
      </c>
      <c r="DO20" s="650">
        <v>1478</v>
      </c>
      <c r="DP20" s="681" t="s">
        <v>98</v>
      </c>
      <c r="DQ20" s="534">
        <v>83</v>
      </c>
      <c r="DR20" s="675" t="s">
        <v>878</v>
      </c>
      <c r="DS20" s="648" t="s">
        <v>792</v>
      </c>
      <c r="DT20" s="648" t="s">
        <v>878</v>
      </c>
      <c r="DU20" s="671" t="s">
        <v>792</v>
      </c>
    </row>
    <row r="21" spans="1:125">
      <c r="A21" s="628" t="s">
        <v>96</v>
      </c>
      <c r="B21" s="529" t="s">
        <v>1291</v>
      </c>
      <c r="C21" s="629" t="s">
        <v>546</v>
      </c>
      <c r="D21" s="658" t="s">
        <v>1325</v>
      </c>
      <c r="E21" s="528" t="s">
        <v>1325</v>
      </c>
      <c r="F21" s="528" t="s">
        <v>1325</v>
      </c>
      <c r="G21" s="528" t="s">
        <v>1325</v>
      </c>
      <c r="H21" s="631">
        <v>26</v>
      </c>
      <c r="I21" s="631">
        <v>70</v>
      </c>
      <c r="J21" s="528" t="s">
        <v>1325</v>
      </c>
      <c r="K21" s="705">
        <v>2.1191466845501115</v>
      </c>
      <c r="L21" s="632"/>
      <c r="M21" s="632">
        <v>1.0436777896533072</v>
      </c>
      <c r="N21" s="632"/>
      <c r="O21" s="632">
        <v>0.62940676813060625</v>
      </c>
      <c r="P21" s="632">
        <v>0.71073630051305137</v>
      </c>
      <c r="Q21" s="633">
        <v>1.4257739134231984</v>
      </c>
      <c r="R21" s="665" t="s">
        <v>1325</v>
      </c>
      <c r="S21" s="663" t="s">
        <v>1325</v>
      </c>
      <c r="T21" s="663" t="s">
        <v>1325</v>
      </c>
      <c r="U21" s="663" t="s">
        <v>1325</v>
      </c>
      <c r="V21" s="663" t="s">
        <v>1325</v>
      </c>
      <c r="W21" s="663" t="s">
        <v>1325</v>
      </c>
      <c r="X21" s="663" t="s">
        <v>1325</v>
      </c>
      <c r="Y21" s="632">
        <v>0</v>
      </c>
      <c r="Z21" s="632"/>
      <c r="AA21" s="632">
        <v>27.367149727060038</v>
      </c>
      <c r="AB21" s="632"/>
      <c r="AC21" s="632">
        <v>0</v>
      </c>
      <c r="AD21" s="632">
        <v>0.52069516255650905</v>
      </c>
      <c r="AE21" s="633">
        <v>0</v>
      </c>
      <c r="AF21" s="665" t="s">
        <v>1325</v>
      </c>
      <c r="AG21" s="663" t="s">
        <v>1325</v>
      </c>
      <c r="AH21" s="663" t="s">
        <v>1325</v>
      </c>
      <c r="AI21" s="663" t="s">
        <v>1325</v>
      </c>
      <c r="AJ21" s="663" t="s">
        <v>1325</v>
      </c>
      <c r="AK21" s="631">
        <v>12</v>
      </c>
      <c r="AL21" s="663" t="s">
        <v>1325</v>
      </c>
      <c r="AM21" s="632">
        <v>0</v>
      </c>
      <c r="AN21" s="632"/>
      <c r="AO21" s="632">
        <v>0</v>
      </c>
      <c r="AP21" s="632"/>
      <c r="AQ21" s="632">
        <v>0.23110785032985309</v>
      </c>
      <c r="AR21" s="632">
        <v>0.57547221838429241</v>
      </c>
      <c r="AS21" s="633">
        <v>0</v>
      </c>
      <c r="AT21" s="665" t="s">
        <v>1325</v>
      </c>
      <c r="AU21" s="663" t="s">
        <v>1325</v>
      </c>
      <c r="AV21" s="663" t="s">
        <v>1325</v>
      </c>
      <c r="AW21" s="663" t="s">
        <v>1325</v>
      </c>
      <c r="AX21" s="663" t="s">
        <v>1325</v>
      </c>
      <c r="AY21" s="663" t="s">
        <v>1325</v>
      </c>
      <c r="AZ21" s="663" t="s">
        <v>1325</v>
      </c>
      <c r="BA21" s="632">
        <v>0</v>
      </c>
      <c r="BB21" s="632"/>
      <c r="BC21" s="632">
        <v>0</v>
      </c>
      <c r="BD21" s="632"/>
      <c r="BE21" s="632">
        <v>0</v>
      </c>
      <c r="BF21" s="632">
        <v>1.7822687070054755</v>
      </c>
      <c r="BG21" s="633">
        <v>0</v>
      </c>
      <c r="BH21" s="665" t="s">
        <v>1325</v>
      </c>
      <c r="BI21" s="663" t="s">
        <v>1325</v>
      </c>
      <c r="BJ21" s="663" t="s">
        <v>1325</v>
      </c>
      <c r="BK21" s="663" t="s">
        <v>1325</v>
      </c>
      <c r="BL21" s="663" t="s">
        <v>1325</v>
      </c>
      <c r="BM21" s="631">
        <v>16</v>
      </c>
      <c r="BN21" s="663" t="s">
        <v>1325</v>
      </c>
      <c r="BO21" s="632">
        <v>9.5990593969659628</v>
      </c>
      <c r="BP21" s="632"/>
      <c r="BQ21" s="632">
        <v>0</v>
      </c>
      <c r="BR21" s="632"/>
      <c r="BS21" s="632">
        <v>0.17748678388700598</v>
      </c>
      <c r="BT21" s="632">
        <v>0.61618225470951482</v>
      </c>
      <c r="BU21" s="633">
        <v>8.1917552386311936</v>
      </c>
      <c r="BV21" s="665" t="s">
        <v>1325</v>
      </c>
      <c r="BW21" s="663" t="s">
        <v>1325</v>
      </c>
      <c r="BX21" s="663" t="s">
        <v>1325</v>
      </c>
      <c r="BY21" s="663" t="s">
        <v>1325</v>
      </c>
      <c r="BZ21" s="663" t="s">
        <v>1325</v>
      </c>
      <c r="CA21" s="663" t="s">
        <v>1325</v>
      </c>
      <c r="CB21" s="663" t="s">
        <v>1325</v>
      </c>
      <c r="CC21" s="632">
        <v>0</v>
      </c>
      <c r="CD21" s="632"/>
      <c r="CE21" s="632">
        <v>0</v>
      </c>
      <c r="CF21" s="632"/>
      <c r="CG21" s="632">
        <v>0</v>
      </c>
      <c r="CH21" s="632">
        <v>0.23080531238921154</v>
      </c>
      <c r="CI21" s="633">
        <v>0</v>
      </c>
      <c r="CJ21" s="665" t="s">
        <v>1325</v>
      </c>
      <c r="CK21" s="663" t="s">
        <v>1325</v>
      </c>
      <c r="CL21" s="663" t="s">
        <v>1325</v>
      </c>
      <c r="CM21" s="663" t="s">
        <v>1325</v>
      </c>
      <c r="CN21" s="631">
        <v>20</v>
      </c>
      <c r="CO21" s="631">
        <v>27</v>
      </c>
      <c r="CP21" s="663" t="s">
        <v>1325</v>
      </c>
      <c r="CQ21" s="632">
        <v>0</v>
      </c>
      <c r="CR21" s="632"/>
      <c r="CS21" s="632">
        <v>0</v>
      </c>
      <c r="CT21" s="632"/>
      <c r="CU21" s="632">
        <v>1.4417566749892929</v>
      </c>
      <c r="CV21" s="632">
        <v>0.67590784465786913</v>
      </c>
      <c r="CW21" s="633">
        <v>0</v>
      </c>
      <c r="CX21" s="644" t="s">
        <v>878</v>
      </c>
      <c r="CY21" s="480" t="s">
        <v>1471</v>
      </c>
      <c r="CZ21" s="480" t="s">
        <v>878</v>
      </c>
      <c r="DA21" s="635" t="s">
        <v>1471</v>
      </c>
      <c r="DB21" s="644" t="s">
        <v>878</v>
      </c>
      <c r="DC21" s="480" t="s">
        <v>878</v>
      </c>
      <c r="DD21" s="480" t="s">
        <v>878</v>
      </c>
      <c r="DE21" s="635" t="s">
        <v>878</v>
      </c>
      <c r="DF21" s="686"/>
      <c r="DG21" s="678" t="s">
        <v>2218</v>
      </c>
      <c r="DH21" s="682">
        <v>10</v>
      </c>
      <c r="DI21" s="663" t="s">
        <v>1325</v>
      </c>
      <c r="DJ21" s="650">
        <v>10</v>
      </c>
      <c r="DK21" s="663" t="s">
        <v>1325</v>
      </c>
      <c r="DL21" s="650">
        <v>398</v>
      </c>
      <c r="DM21" s="650">
        <v>850</v>
      </c>
      <c r="DN21" s="650">
        <v>15</v>
      </c>
      <c r="DO21" s="650">
        <v>1294</v>
      </c>
      <c r="DP21" s="681" t="s">
        <v>96</v>
      </c>
      <c r="DQ21" s="534">
        <v>103</v>
      </c>
      <c r="DR21" s="675" t="s">
        <v>878</v>
      </c>
      <c r="DS21" s="648" t="s">
        <v>792</v>
      </c>
      <c r="DT21" s="648" t="s">
        <v>878</v>
      </c>
      <c r="DU21" s="671" t="s">
        <v>792</v>
      </c>
    </row>
    <row r="22" spans="1:125">
      <c r="A22" s="628" t="s">
        <v>424</v>
      </c>
      <c r="B22" s="529" t="s">
        <v>1291</v>
      </c>
      <c r="C22" s="629" t="s">
        <v>802</v>
      </c>
      <c r="D22" s="658" t="s">
        <v>1325</v>
      </c>
      <c r="E22" s="528" t="s">
        <v>1325</v>
      </c>
      <c r="F22" s="528" t="s">
        <v>1325</v>
      </c>
      <c r="G22" s="528" t="s">
        <v>1325</v>
      </c>
      <c r="H22" s="631">
        <v>363</v>
      </c>
      <c r="I22" s="631">
        <v>307</v>
      </c>
      <c r="J22" s="631">
        <v>25</v>
      </c>
      <c r="K22" s="705">
        <v>2.6199820978660862</v>
      </c>
      <c r="L22" s="632">
        <v>0.71808619468322621</v>
      </c>
      <c r="M22" s="632">
        <v>0.82453244445568408</v>
      </c>
      <c r="N22" s="632"/>
      <c r="O22" s="632">
        <v>1.1976325484405113</v>
      </c>
      <c r="P22" s="632">
        <v>0.81882874897368307</v>
      </c>
      <c r="Q22" s="633">
        <v>1.5369067363967621</v>
      </c>
      <c r="R22" s="665" t="s">
        <v>1325</v>
      </c>
      <c r="S22" s="663" t="s">
        <v>1325</v>
      </c>
      <c r="T22" s="663" t="s">
        <v>1325</v>
      </c>
      <c r="U22" s="663" t="s">
        <v>1325</v>
      </c>
      <c r="V22" s="663" t="s">
        <v>1325</v>
      </c>
      <c r="W22" s="631">
        <v>34</v>
      </c>
      <c r="X22" s="663" t="s">
        <v>1325</v>
      </c>
      <c r="Y22" s="632">
        <v>0</v>
      </c>
      <c r="Z22" s="632">
        <v>0</v>
      </c>
      <c r="AA22" s="632">
        <v>0</v>
      </c>
      <c r="AB22" s="632"/>
      <c r="AC22" s="632">
        <v>0.16812889348715052</v>
      </c>
      <c r="AD22" s="632">
        <v>16.118564180873641</v>
      </c>
      <c r="AE22" s="633">
        <v>0</v>
      </c>
      <c r="AF22" s="665" t="s">
        <v>1325</v>
      </c>
      <c r="AG22" s="663" t="s">
        <v>1325</v>
      </c>
      <c r="AH22" s="663" t="s">
        <v>1325</v>
      </c>
      <c r="AI22" s="663" t="s">
        <v>1325</v>
      </c>
      <c r="AJ22" s="631">
        <v>57</v>
      </c>
      <c r="AK22" s="631">
        <v>31</v>
      </c>
      <c r="AL22" s="663" t="s">
        <v>1325</v>
      </c>
      <c r="AM22" s="632">
        <v>2.1682186006675903</v>
      </c>
      <c r="AN22" s="632">
        <v>3.1780515960689413</v>
      </c>
      <c r="AO22" s="632">
        <v>0</v>
      </c>
      <c r="AP22" s="632"/>
      <c r="AQ22" s="632">
        <v>1.4906873385196395</v>
      </c>
      <c r="AR22" s="632">
        <v>0.48098310325023491</v>
      </c>
      <c r="AS22" s="633">
        <v>1.3690000934723396</v>
      </c>
      <c r="AT22" s="665" t="s">
        <v>1325</v>
      </c>
      <c r="AU22" s="663" t="s">
        <v>1325</v>
      </c>
      <c r="AV22" s="663" t="s">
        <v>1325</v>
      </c>
      <c r="AW22" s="663" t="s">
        <v>1325</v>
      </c>
      <c r="AX22" s="663" t="s">
        <v>1325</v>
      </c>
      <c r="AY22" s="663" t="s">
        <v>1325</v>
      </c>
      <c r="AZ22" s="663" t="s">
        <v>1325</v>
      </c>
      <c r="BA22" s="632">
        <v>0</v>
      </c>
      <c r="BB22" s="632">
        <v>0</v>
      </c>
      <c r="BC22" s="632">
        <v>0</v>
      </c>
      <c r="BD22" s="632"/>
      <c r="BE22" s="632">
        <v>0</v>
      </c>
      <c r="BF22" s="632">
        <v>0.98135063788897736</v>
      </c>
      <c r="BG22" s="633">
        <v>10.496355434686576</v>
      </c>
      <c r="BH22" s="665" t="s">
        <v>1325</v>
      </c>
      <c r="BI22" s="663" t="s">
        <v>1325</v>
      </c>
      <c r="BJ22" s="663" t="s">
        <v>1325</v>
      </c>
      <c r="BK22" s="663" t="s">
        <v>1325</v>
      </c>
      <c r="BL22" s="631">
        <v>22</v>
      </c>
      <c r="BM22" s="631">
        <v>52</v>
      </c>
      <c r="BN22" s="663" t="s">
        <v>1325</v>
      </c>
      <c r="BO22" s="632">
        <v>7.1477788318443096</v>
      </c>
      <c r="BP22" s="632">
        <v>0</v>
      </c>
      <c r="BQ22" s="632">
        <v>0</v>
      </c>
      <c r="BR22" s="632"/>
      <c r="BS22" s="632">
        <v>0.4783124391618801</v>
      </c>
      <c r="BT22" s="632">
        <v>1.6469110467176573</v>
      </c>
      <c r="BU22" s="633">
        <v>1.401550070439513</v>
      </c>
      <c r="BV22" s="665" t="s">
        <v>1325</v>
      </c>
      <c r="BW22" s="663" t="s">
        <v>1325</v>
      </c>
      <c r="BX22" s="663" t="s">
        <v>1325</v>
      </c>
      <c r="BY22" s="663" t="s">
        <v>1325</v>
      </c>
      <c r="BZ22" s="631">
        <v>18</v>
      </c>
      <c r="CA22" s="631">
        <v>19</v>
      </c>
      <c r="CB22" s="663" t="s">
        <v>1325</v>
      </c>
      <c r="CC22" s="632">
        <v>0</v>
      </c>
      <c r="CD22" s="632">
        <v>0</v>
      </c>
      <c r="CE22" s="632">
        <v>5.8482719122922804</v>
      </c>
      <c r="CF22" s="632"/>
      <c r="CG22" s="632">
        <v>0.98173721620822441</v>
      </c>
      <c r="CH22" s="632">
        <v>0.95151443570735794</v>
      </c>
      <c r="CI22" s="633">
        <v>0</v>
      </c>
      <c r="CJ22" s="665" t="s">
        <v>1325</v>
      </c>
      <c r="CK22" s="663" t="s">
        <v>1325</v>
      </c>
      <c r="CL22" s="663" t="s">
        <v>1325</v>
      </c>
      <c r="CM22" s="663" t="s">
        <v>1325</v>
      </c>
      <c r="CN22" s="631">
        <v>231</v>
      </c>
      <c r="CO22" s="631">
        <v>133</v>
      </c>
      <c r="CP22" s="631">
        <v>10</v>
      </c>
      <c r="CQ22" s="632">
        <v>2.3655628550146295</v>
      </c>
      <c r="CR22" s="632">
        <v>0.73300425873147468</v>
      </c>
      <c r="CS22" s="632">
        <v>1.1372557362977003</v>
      </c>
      <c r="CT22" s="632"/>
      <c r="CU22" s="632">
        <v>1.7088125230620477</v>
      </c>
      <c r="CV22" s="632">
        <v>0.6352643169011426</v>
      </c>
      <c r="CW22" s="633">
        <v>1.2304405816790742</v>
      </c>
      <c r="CX22" s="644" t="s">
        <v>878</v>
      </c>
      <c r="CY22" s="480" t="s">
        <v>1471</v>
      </c>
      <c r="CZ22" s="480" t="s">
        <v>878</v>
      </c>
      <c r="DA22" s="635" t="s">
        <v>1471</v>
      </c>
      <c r="DB22" s="644" t="s">
        <v>878</v>
      </c>
      <c r="DC22" s="480" t="s">
        <v>878</v>
      </c>
      <c r="DD22" s="480" t="s">
        <v>878</v>
      </c>
      <c r="DE22" s="635" t="s">
        <v>878</v>
      </c>
      <c r="DF22" s="686"/>
      <c r="DG22" s="678" t="s">
        <v>2218</v>
      </c>
      <c r="DH22" s="682">
        <v>40</v>
      </c>
      <c r="DI22" s="650">
        <v>62</v>
      </c>
      <c r="DJ22" s="650">
        <v>41</v>
      </c>
      <c r="DK22" s="663" t="s">
        <v>1325</v>
      </c>
      <c r="DL22" s="650">
        <v>3581</v>
      </c>
      <c r="DM22" s="650">
        <v>3802</v>
      </c>
      <c r="DN22" s="650">
        <v>191</v>
      </c>
      <c r="DO22" s="650">
        <v>7722</v>
      </c>
      <c r="DP22" s="681" t="s">
        <v>424</v>
      </c>
      <c r="DQ22" s="534">
        <v>711</v>
      </c>
      <c r="DR22" s="675" t="s">
        <v>878</v>
      </c>
      <c r="DS22" s="648" t="s">
        <v>792</v>
      </c>
      <c r="DT22" s="648" t="s">
        <v>878</v>
      </c>
      <c r="DU22" s="671" t="s">
        <v>792</v>
      </c>
    </row>
    <row r="23" spans="1:125">
      <c r="A23" s="628" t="s">
        <v>341</v>
      </c>
      <c r="B23" s="529" t="s">
        <v>1292</v>
      </c>
      <c r="C23" s="629" t="s">
        <v>705</v>
      </c>
      <c r="D23" s="630">
        <v>34</v>
      </c>
      <c r="E23" s="528" t="s">
        <v>1325</v>
      </c>
      <c r="F23" s="631">
        <v>10</v>
      </c>
      <c r="G23" s="528" t="s">
        <v>1325</v>
      </c>
      <c r="H23" s="631">
        <v>34</v>
      </c>
      <c r="I23" s="631">
        <v>305</v>
      </c>
      <c r="J23" s="631">
        <v>44</v>
      </c>
      <c r="K23" s="705">
        <v>1.706216909856199</v>
      </c>
      <c r="L23" s="632">
        <v>0.66855157960717138</v>
      </c>
      <c r="M23" s="632">
        <v>2.4902429480853501</v>
      </c>
      <c r="N23" s="632"/>
      <c r="O23" s="632">
        <v>1.1360179971416366</v>
      </c>
      <c r="P23" s="632">
        <v>0.79293975546538031</v>
      </c>
      <c r="Q23" s="633">
        <v>0.92547992341029428</v>
      </c>
      <c r="R23" s="665" t="s">
        <v>1325</v>
      </c>
      <c r="S23" s="663" t="s">
        <v>1325</v>
      </c>
      <c r="T23" s="663" t="s">
        <v>1325</v>
      </c>
      <c r="U23" s="663" t="s">
        <v>1325</v>
      </c>
      <c r="V23" s="663" t="s">
        <v>1325</v>
      </c>
      <c r="W23" s="631">
        <v>18</v>
      </c>
      <c r="X23" s="663" t="s">
        <v>1325</v>
      </c>
      <c r="Y23" s="632">
        <v>1.613740553381724</v>
      </c>
      <c r="Z23" s="632">
        <v>0</v>
      </c>
      <c r="AA23" s="632">
        <v>0</v>
      </c>
      <c r="AB23" s="632"/>
      <c r="AC23" s="632">
        <v>2.8991125557756443</v>
      </c>
      <c r="AD23" s="632">
        <v>0.71259439854904338</v>
      </c>
      <c r="AE23" s="633">
        <v>0.66630385620381005</v>
      </c>
      <c r="AF23" s="665" t="s">
        <v>1325</v>
      </c>
      <c r="AG23" s="663" t="s">
        <v>1325</v>
      </c>
      <c r="AH23" s="663" t="s">
        <v>1325</v>
      </c>
      <c r="AI23" s="663" t="s">
        <v>1325</v>
      </c>
      <c r="AJ23" s="663" t="s">
        <v>1325</v>
      </c>
      <c r="AK23" s="631">
        <v>20</v>
      </c>
      <c r="AL23" s="663" t="s">
        <v>1325</v>
      </c>
      <c r="AM23" s="632">
        <v>0.78957499111036311</v>
      </c>
      <c r="AN23" s="632">
        <v>3.1549523790776917</v>
      </c>
      <c r="AO23" s="632">
        <v>0</v>
      </c>
      <c r="AP23" s="632"/>
      <c r="AQ23" s="632">
        <v>1.0478156761009303</v>
      </c>
      <c r="AR23" s="632">
        <v>0.87660859357779064</v>
      </c>
      <c r="AS23" s="633">
        <v>0.32292636119750673</v>
      </c>
      <c r="AT23" s="665" t="s">
        <v>1325</v>
      </c>
      <c r="AU23" s="663" t="s">
        <v>1325</v>
      </c>
      <c r="AV23" s="663" t="s">
        <v>1325</v>
      </c>
      <c r="AW23" s="663" t="s">
        <v>1325</v>
      </c>
      <c r="AX23" s="663" t="s">
        <v>1325</v>
      </c>
      <c r="AY23" s="631">
        <v>20</v>
      </c>
      <c r="AZ23" s="663" t="s">
        <v>1325</v>
      </c>
      <c r="BA23" s="632">
        <v>1.9525478557786897</v>
      </c>
      <c r="BB23" s="632">
        <v>4.0437948496904967</v>
      </c>
      <c r="BC23" s="632">
        <v>0</v>
      </c>
      <c r="BD23" s="632"/>
      <c r="BE23" s="632">
        <v>0</v>
      </c>
      <c r="BF23" s="632">
        <v>1.4657725905999321</v>
      </c>
      <c r="BG23" s="633">
        <v>0.80937381337871794</v>
      </c>
      <c r="BH23" s="665" t="s">
        <v>1325</v>
      </c>
      <c r="BI23" s="663" t="s">
        <v>1325</v>
      </c>
      <c r="BJ23" s="663" t="s">
        <v>1325</v>
      </c>
      <c r="BK23" s="663" t="s">
        <v>1325</v>
      </c>
      <c r="BL23" s="663" t="s">
        <v>1325</v>
      </c>
      <c r="BM23" s="631">
        <v>51</v>
      </c>
      <c r="BN23" s="631">
        <v>12</v>
      </c>
      <c r="BO23" s="632">
        <v>1.1823589784413713</v>
      </c>
      <c r="BP23" s="632">
        <v>0.80171528957755733</v>
      </c>
      <c r="BQ23" s="632">
        <v>5.3053685871867007</v>
      </c>
      <c r="BR23" s="632"/>
      <c r="BS23" s="632">
        <v>1.1039985233697103</v>
      </c>
      <c r="BT23" s="632">
        <v>0.50905239398914448</v>
      </c>
      <c r="BU23" s="633">
        <v>1.2212571374657488</v>
      </c>
      <c r="BV23" s="665" t="s">
        <v>1325</v>
      </c>
      <c r="BW23" s="663" t="s">
        <v>1325</v>
      </c>
      <c r="BX23" s="663" t="s">
        <v>1325</v>
      </c>
      <c r="BY23" s="663" t="s">
        <v>1325</v>
      </c>
      <c r="BZ23" s="663" t="s">
        <v>1325</v>
      </c>
      <c r="CA23" s="631">
        <v>18</v>
      </c>
      <c r="CB23" s="663" t="s">
        <v>1325</v>
      </c>
      <c r="CC23" s="632">
        <v>0.70972483983950385</v>
      </c>
      <c r="CD23" s="632">
        <v>0</v>
      </c>
      <c r="CE23" s="632">
        <v>9.2284230084592345</v>
      </c>
      <c r="CF23" s="632"/>
      <c r="CG23" s="632">
        <v>0.91859321686962547</v>
      </c>
      <c r="CH23" s="632">
        <v>0.57155755324634105</v>
      </c>
      <c r="CI23" s="633">
        <v>0.59145347588491526</v>
      </c>
      <c r="CJ23" s="634">
        <v>18</v>
      </c>
      <c r="CK23" s="663" t="s">
        <v>1325</v>
      </c>
      <c r="CL23" s="663" t="s">
        <v>1325</v>
      </c>
      <c r="CM23" s="663" t="s">
        <v>1325</v>
      </c>
      <c r="CN23" s="631">
        <v>15</v>
      </c>
      <c r="CO23" s="631">
        <v>138</v>
      </c>
      <c r="CP23" s="631">
        <v>21</v>
      </c>
      <c r="CQ23" s="632">
        <v>2.1939965444535829</v>
      </c>
      <c r="CR23" s="632">
        <v>0</v>
      </c>
      <c r="CS23" s="632">
        <v>1.7431948776335848</v>
      </c>
      <c r="CT23" s="632"/>
      <c r="CU23" s="632">
        <v>1.2309038739412721</v>
      </c>
      <c r="CV23" s="632">
        <v>0.96622918636194743</v>
      </c>
      <c r="CW23" s="633">
        <v>1.0749306874648838</v>
      </c>
      <c r="CX23" s="660" t="s">
        <v>792</v>
      </c>
      <c r="CY23" s="697" t="s">
        <v>1620</v>
      </c>
      <c r="CZ23" s="632" t="s">
        <v>792</v>
      </c>
      <c r="DA23" s="636" t="s">
        <v>1477</v>
      </c>
      <c r="DB23" s="644" t="s">
        <v>878</v>
      </c>
      <c r="DC23" s="480" t="s">
        <v>878</v>
      </c>
      <c r="DD23" s="480" t="s">
        <v>878</v>
      </c>
      <c r="DE23" s="635" t="s">
        <v>878</v>
      </c>
      <c r="DF23" s="686"/>
      <c r="DG23" s="678" t="s">
        <v>2218</v>
      </c>
      <c r="DH23" s="682">
        <v>169</v>
      </c>
      <c r="DI23" s="650">
        <v>49</v>
      </c>
      <c r="DJ23" s="650">
        <v>36</v>
      </c>
      <c r="DK23" s="663" t="s">
        <v>1325</v>
      </c>
      <c r="DL23" s="650">
        <v>258</v>
      </c>
      <c r="DM23" s="650">
        <v>2831</v>
      </c>
      <c r="DN23" s="650">
        <v>397</v>
      </c>
      <c r="DO23" s="650">
        <v>3746</v>
      </c>
      <c r="DP23" s="681" t="s">
        <v>341</v>
      </c>
      <c r="DQ23" s="534">
        <v>431</v>
      </c>
      <c r="DR23" s="675" t="s">
        <v>878</v>
      </c>
      <c r="DS23" s="648" t="s">
        <v>792</v>
      </c>
      <c r="DT23" s="648" t="s">
        <v>878</v>
      </c>
      <c r="DU23" s="671" t="s">
        <v>792</v>
      </c>
    </row>
    <row r="24" spans="1:125">
      <c r="A24" s="628" t="s">
        <v>1141</v>
      </c>
      <c r="B24" s="540" t="s">
        <v>1292</v>
      </c>
      <c r="C24" s="629" t="s">
        <v>569</v>
      </c>
      <c r="D24" s="658" t="s">
        <v>1325</v>
      </c>
      <c r="E24" s="528" t="s">
        <v>1325</v>
      </c>
      <c r="F24" s="528" t="s">
        <v>1325</v>
      </c>
      <c r="G24" s="528" t="s">
        <v>1325</v>
      </c>
      <c r="H24" s="528" t="s">
        <v>1325</v>
      </c>
      <c r="I24" s="631">
        <v>22</v>
      </c>
      <c r="J24" s="528" t="s">
        <v>1325</v>
      </c>
      <c r="K24" s="705"/>
      <c r="L24" s="632"/>
      <c r="M24" s="632"/>
      <c r="N24" s="632"/>
      <c r="O24" s="632"/>
      <c r="P24" s="632">
        <v>0.64007843701362899</v>
      </c>
      <c r="Q24" s="633">
        <v>1.079129682667801</v>
      </c>
      <c r="R24" s="665" t="s">
        <v>1325</v>
      </c>
      <c r="S24" s="663" t="s">
        <v>1325</v>
      </c>
      <c r="T24" s="663" t="s">
        <v>1325</v>
      </c>
      <c r="U24" s="663" t="s">
        <v>1325</v>
      </c>
      <c r="V24" s="663" t="s">
        <v>1325</v>
      </c>
      <c r="W24" s="663" t="s">
        <v>1325</v>
      </c>
      <c r="X24" s="663" t="s">
        <v>1325</v>
      </c>
      <c r="Y24" s="632"/>
      <c r="Z24" s="632"/>
      <c r="AA24" s="632"/>
      <c r="AB24" s="632"/>
      <c r="AC24" s="632"/>
      <c r="AD24" s="632">
        <v>1.0981103481920895</v>
      </c>
      <c r="AE24" s="633">
        <v>0</v>
      </c>
      <c r="AF24" s="665" t="s">
        <v>1325</v>
      </c>
      <c r="AG24" s="663" t="s">
        <v>1325</v>
      </c>
      <c r="AH24" s="663" t="s">
        <v>1325</v>
      </c>
      <c r="AI24" s="663" t="s">
        <v>1325</v>
      </c>
      <c r="AJ24" s="663" t="s">
        <v>1325</v>
      </c>
      <c r="AK24" s="663" t="s">
        <v>1325</v>
      </c>
      <c r="AL24" s="663" t="s">
        <v>1325</v>
      </c>
      <c r="AM24" s="632"/>
      <c r="AN24" s="632"/>
      <c r="AO24" s="632"/>
      <c r="AP24" s="632"/>
      <c r="AQ24" s="632"/>
      <c r="AR24" s="632">
        <v>0</v>
      </c>
      <c r="AS24" s="633">
        <v>0</v>
      </c>
      <c r="AT24" s="665" t="s">
        <v>1325</v>
      </c>
      <c r="AU24" s="663" t="s">
        <v>1325</v>
      </c>
      <c r="AV24" s="663" t="s">
        <v>1325</v>
      </c>
      <c r="AW24" s="663" t="s">
        <v>1325</v>
      </c>
      <c r="AX24" s="663" t="s">
        <v>1325</v>
      </c>
      <c r="AY24" s="663" t="s">
        <v>1325</v>
      </c>
      <c r="AZ24" s="663" t="s">
        <v>1325</v>
      </c>
      <c r="BA24" s="632"/>
      <c r="BB24" s="632"/>
      <c r="BC24" s="632"/>
      <c r="BD24" s="632"/>
      <c r="BE24" s="632"/>
      <c r="BF24" s="632">
        <v>0</v>
      </c>
      <c r="BG24" s="633">
        <v>0</v>
      </c>
      <c r="BH24" s="665" t="s">
        <v>1325</v>
      </c>
      <c r="BI24" s="663" t="s">
        <v>1325</v>
      </c>
      <c r="BJ24" s="663" t="s">
        <v>1325</v>
      </c>
      <c r="BK24" s="663" t="s">
        <v>1325</v>
      </c>
      <c r="BL24" s="663" t="s">
        <v>1325</v>
      </c>
      <c r="BM24" s="663" t="s">
        <v>1325</v>
      </c>
      <c r="BN24" s="663" t="s">
        <v>1325</v>
      </c>
      <c r="BO24" s="632"/>
      <c r="BP24" s="632"/>
      <c r="BQ24" s="632"/>
      <c r="BR24" s="632"/>
      <c r="BS24" s="632"/>
      <c r="BT24" s="632">
        <v>2.0183277662160499</v>
      </c>
      <c r="BU24" s="633">
        <v>5.1035343583716442</v>
      </c>
      <c r="BV24" s="665" t="s">
        <v>1325</v>
      </c>
      <c r="BW24" s="663" t="s">
        <v>1325</v>
      </c>
      <c r="BX24" s="663" t="s">
        <v>1325</v>
      </c>
      <c r="BY24" s="663" t="s">
        <v>1325</v>
      </c>
      <c r="BZ24" s="663" t="s">
        <v>1325</v>
      </c>
      <c r="CA24" s="663" t="s">
        <v>1325</v>
      </c>
      <c r="CB24" s="663" t="s">
        <v>1325</v>
      </c>
      <c r="CC24" s="632"/>
      <c r="CD24" s="632"/>
      <c r="CE24" s="632"/>
      <c r="CF24" s="632"/>
      <c r="CG24" s="632"/>
      <c r="CH24" s="632">
        <v>0.72392810158977805</v>
      </c>
      <c r="CI24" s="633">
        <v>0</v>
      </c>
      <c r="CJ24" s="665" t="s">
        <v>1325</v>
      </c>
      <c r="CK24" s="663" t="s">
        <v>1325</v>
      </c>
      <c r="CL24" s="663" t="s">
        <v>1325</v>
      </c>
      <c r="CM24" s="663" t="s">
        <v>1325</v>
      </c>
      <c r="CN24" s="663" t="s">
        <v>1325</v>
      </c>
      <c r="CO24" s="631">
        <v>15</v>
      </c>
      <c r="CP24" s="663" t="s">
        <v>1325</v>
      </c>
      <c r="CQ24" s="632"/>
      <c r="CR24" s="632"/>
      <c r="CS24" s="632"/>
      <c r="CT24" s="632"/>
      <c r="CU24" s="632"/>
      <c r="CV24" s="632">
        <v>0.47773574933074242</v>
      </c>
      <c r="CW24" s="633">
        <v>0.43050909364011791</v>
      </c>
      <c r="CX24" s="644" t="s">
        <v>878</v>
      </c>
      <c r="CY24" s="480" t="s">
        <v>1471</v>
      </c>
      <c r="CZ24" s="480" t="s">
        <v>878</v>
      </c>
      <c r="DA24" s="635" t="s">
        <v>1471</v>
      </c>
      <c r="DB24" s="644" t="s">
        <v>878</v>
      </c>
      <c r="DC24" s="480" t="s">
        <v>878</v>
      </c>
      <c r="DD24" s="480" t="s">
        <v>878</v>
      </c>
      <c r="DE24" s="635" t="s">
        <v>878</v>
      </c>
      <c r="DF24" s="686"/>
      <c r="DG24" s="678" t="s">
        <v>2218</v>
      </c>
      <c r="DH24" s="664" t="s">
        <v>1325</v>
      </c>
      <c r="DI24" s="663" t="s">
        <v>1325</v>
      </c>
      <c r="DJ24" s="663" t="s">
        <v>1325</v>
      </c>
      <c r="DK24" s="663" t="s">
        <v>1325</v>
      </c>
      <c r="DL24" s="663" t="s">
        <v>1325</v>
      </c>
      <c r="DM24" s="650">
        <v>271</v>
      </c>
      <c r="DN24" s="650">
        <v>28</v>
      </c>
      <c r="DO24" s="650">
        <v>315</v>
      </c>
      <c r="DP24" s="681" t="s">
        <v>1141</v>
      </c>
      <c r="DQ24" s="534">
        <v>27</v>
      </c>
      <c r="DR24" s="675" t="s">
        <v>878</v>
      </c>
      <c r="DS24" s="648" t="s">
        <v>792</v>
      </c>
      <c r="DT24" s="648" t="s">
        <v>878</v>
      </c>
      <c r="DU24" s="671" t="s">
        <v>792</v>
      </c>
    </row>
    <row r="25" spans="1:125">
      <c r="A25" s="628" t="s">
        <v>494</v>
      </c>
      <c r="B25" s="529" t="s">
        <v>1292</v>
      </c>
      <c r="C25" s="629" t="s">
        <v>754</v>
      </c>
      <c r="D25" s="630">
        <v>14</v>
      </c>
      <c r="E25" s="528" t="s">
        <v>1325</v>
      </c>
      <c r="F25" s="528" t="s">
        <v>1325</v>
      </c>
      <c r="G25" s="528" t="s">
        <v>1325</v>
      </c>
      <c r="H25" s="631">
        <v>32</v>
      </c>
      <c r="I25" s="631">
        <v>264</v>
      </c>
      <c r="J25" s="631">
        <v>17</v>
      </c>
      <c r="K25" s="705">
        <v>1.9067904334219234</v>
      </c>
      <c r="L25" s="632">
        <v>0.50770477604731556</v>
      </c>
      <c r="M25" s="632">
        <v>1.8833582442064034</v>
      </c>
      <c r="N25" s="632"/>
      <c r="O25" s="632">
        <v>0.93238041419203144</v>
      </c>
      <c r="P25" s="632">
        <v>1.1031668186837262</v>
      </c>
      <c r="Q25" s="633">
        <v>0.66549439446596914</v>
      </c>
      <c r="R25" s="665" t="s">
        <v>1325</v>
      </c>
      <c r="S25" s="663" t="s">
        <v>1325</v>
      </c>
      <c r="T25" s="663" t="s">
        <v>1325</v>
      </c>
      <c r="U25" s="663" t="s">
        <v>1325</v>
      </c>
      <c r="V25" s="663" t="s">
        <v>1325</v>
      </c>
      <c r="W25" s="631">
        <v>25</v>
      </c>
      <c r="X25" s="663" t="s">
        <v>1325</v>
      </c>
      <c r="Y25" s="632">
        <v>2.1736421253687319</v>
      </c>
      <c r="Z25" s="632">
        <v>0</v>
      </c>
      <c r="AA25" s="632">
        <v>0</v>
      </c>
      <c r="AB25" s="632"/>
      <c r="AC25" s="632">
        <v>0</v>
      </c>
      <c r="AD25" s="632">
        <v>8.7676138714501732</v>
      </c>
      <c r="AE25" s="633">
        <v>0.62043379974014778</v>
      </c>
      <c r="AF25" s="665" t="s">
        <v>1325</v>
      </c>
      <c r="AG25" s="663" t="s">
        <v>1325</v>
      </c>
      <c r="AH25" s="663" t="s">
        <v>1325</v>
      </c>
      <c r="AI25" s="663" t="s">
        <v>1325</v>
      </c>
      <c r="AJ25" s="663" t="s">
        <v>1325</v>
      </c>
      <c r="AK25" s="631">
        <v>32</v>
      </c>
      <c r="AL25" s="663" t="s">
        <v>1325</v>
      </c>
      <c r="AM25" s="632">
        <v>0.83857725123330884</v>
      </c>
      <c r="AN25" s="632">
        <v>2.4200073704072409</v>
      </c>
      <c r="AO25" s="632">
        <v>0</v>
      </c>
      <c r="AP25" s="632"/>
      <c r="AQ25" s="632">
        <v>1.6837767216323669</v>
      </c>
      <c r="AR25" s="632">
        <v>0.60325679394859322</v>
      </c>
      <c r="AS25" s="633">
        <v>1.0010514859498065</v>
      </c>
      <c r="AT25" s="665" t="s">
        <v>1325</v>
      </c>
      <c r="AU25" s="663" t="s">
        <v>1325</v>
      </c>
      <c r="AV25" s="663" t="s">
        <v>1325</v>
      </c>
      <c r="AW25" s="663" t="s">
        <v>1325</v>
      </c>
      <c r="AX25" s="663" t="s">
        <v>1325</v>
      </c>
      <c r="AY25" s="663" t="s">
        <v>1325</v>
      </c>
      <c r="AZ25" s="663" t="s">
        <v>1325</v>
      </c>
      <c r="BA25" s="632">
        <v>28.082651777101475</v>
      </c>
      <c r="BB25" s="632">
        <v>0</v>
      </c>
      <c r="BC25" s="632">
        <v>0</v>
      </c>
      <c r="BD25" s="632"/>
      <c r="BE25" s="632">
        <v>0</v>
      </c>
      <c r="BF25" s="632">
        <v>1.0404791276722658</v>
      </c>
      <c r="BG25" s="633">
        <v>1.5219939365539585</v>
      </c>
      <c r="BH25" s="665" t="s">
        <v>1325</v>
      </c>
      <c r="BI25" s="663" t="s">
        <v>1325</v>
      </c>
      <c r="BJ25" s="663" t="s">
        <v>1325</v>
      </c>
      <c r="BK25" s="663" t="s">
        <v>1325</v>
      </c>
      <c r="BL25" s="663" t="s">
        <v>1325</v>
      </c>
      <c r="BM25" s="631">
        <v>46</v>
      </c>
      <c r="BN25" s="663" t="s">
        <v>1325</v>
      </c>
      <c r="BO25" s="632">
        <v>1.9963726647980757</v>
      </c>
      <c r="BP25" s="632">
        <v>0</v>
      </c>
      <c r="BQ25" s="632">
        <v>9.0881573624150196</v>
      </c>
      <c r="BR25" s="632"/>
      <c r="BS25" s="632">
        <v>0.52062700865239742</v>
      </c>
      <c r="BT25" s="632">
        <v>0.75610194261120556</v>
      </c>
      <c r="BU25" s="633">
        <v>0.3749200949059413</v>
      </c>
      <c r="BV25" s="665" t="s">
        <v>1325</v>
      </c>
      <c r="BW25" s="663" t="s">
        <v>1325</v>
      </c>
      <c r="BX25" s="663" t="s">
        <v>1325</v>
      </c>
      <c r="BY25" s="663" t="s">
        <v>1325</v>
      </c>
      <c r="BZ25" s="663" t="s">
        <v>1325</v>
      </c>
      <c r="CA25" s="631">
        <v>15</v>
      </c>
      <c r="CB25" s="663" t="s">
        <v>1325</v>
      </c>
      <c r="CC25" s="632">
        <v>0</v>
      </c>
      <c r="CD25" s="632">
        <v>0</v>
      </c>
      <c r="CE25" s="632">
        <v>12.330667371007891</v>
      </c>
      <c r="CF25" s="632"/>
      <c r="CG25" s="632">
        <v>0</v>
      </c>
      <c r="CH25" s="632">
        <v>1.1556427222108503</v>
      </c>
      <c r="CI25" s="633">
        <v>0</v>
      </c>
      <c r="CJ25" s="665" t="s">
        <v>1325</v>
      </c>
      <c r="CK25" s="663" t="s">
        <v>1325</v>
      </c>
      <c r="CL25" s="663" t="s">
        <v>1325</v>
      </c>
      <c r="CM25" s="663" t="s">
        <v>1325</v>
      </c>
      <c r="CN25" s="631">
        <v>18</v>
      </c>
      <c r="CO25" s="631">
        <v>103</v>
      </c>
      <c r="CP25" s="663" t="s">
        <v>1325</v>
      </c>
      <c r="CQ25" s="632">
        <v>1.4084942857360525</v>
      </c>
      <c r="CR25" s="632">
        <v>0.43860760014146483</v>
      </c>
      <c r="CS25" s="632">
        <v>0</v>
      </c>
      <c r="CT25" s="632"/>
      <c r="CU25" s="632">
        <v>1.5352852854854693</v>
      </c>
      <c r="CV25" s="632">
        <v>1.1515251648763207</v>
      </c>
      <c r="CW25" s="633">
        <v>0.60970787393824011</v>
      </c>
      <c r="CX25" s="644" t="s">
        <v>878</v>
      </c>
      <c r="CY25" s="480" t="s">
        <v>1471</v>
      </c>
      <c r="CZ25" s="480" t="s">
        <v>878</v>
      </c>
      <c r="DA25" s="635" t="s">
        <v>1471</v>
      </c>
      <c r="DB25" s="644" t="s">
        <v>878</v>
      </c>
      <c r="DC25" s="480" t="s">
        <v>878</v>
      </c>
      <c r="DD25" s="480" t="s">
        <v>878</v>
      </c>
      <c r="DE25" s="635" t="s">
        <v>878</v>
      </c>
      <c r="DF25" s="686"/>
      <c r="DG25" s="678" t="s">
        <v>2218</v>
      </c>
      <c r="DH25" s="682">
        <v>64</v>
      </c>
      <c r="DI25" s="650">
        <v>49</v>
      </c>
      <c r="DJ25" s="650">
        <v>19</v>
      </c>
      <c r="DK25" s="663" t="s">
        <v>1325</v>
      </c>
      <c r="DL25" s="650">
        <v>291</v>
      </c>
      <c r="DM25" s="650">
        <v>2183</v>
      </c>
      <c r="DN25" s="650">
        <v>215</v>
      </c>
      <c r="DO25" s="650">
        <v>2824</v>
      </c>
      <c r="DP25" s="681" t="s">
        <v>494</v>
      </c>
      <c r="DQ25" s="534">
        <v>334</v>
      </c>
      <c r="DR25" s="675" t="s">
        <v>878</v>
      </c>
      <c r="DS25" s="648" t="s">
        <v>792</v>
      </c>
      <c r="DT25" s="648" t="s">
        <v>878</v>
      </c>
      <c r="DU25" s="671" t="s">
        <v>792</v>
      </c>
    </row>
    <row r="26" spans="1:125">
      <c r="A26" s="628" t="s">
        <v>473</v>
      </c>
      <c r="B26" s="529" t="s">
        <v>1292</v>
      </c>
      <c r="C26" s="629" t="s">
        <v>545</v>
      </c>
      <c r="D26" s="630">
        <v>24</v>
      </c>
      <c r="E26" s="528" t="s">
        <v>1325</v>
      </c>
      <c r="F26" s="528" t="s">
        <v>1325</v>
      </c>
      <c r="G26" s="528" t="s">
        <v>1325</v>
      </c>
      <c r="H26" s="528" t="s">
        <v>1325</v>
      </c>
      <c r="I26" s="631">
        <v>17</v>
      </c>
      <c r="J26" s="528" t="s">
        <v>1325</v>
      </c>
      <c r="K26" s="705">
        <v>0.89932656757640816</v>
      </c>
      <c r="L26" s="632"/>
      <c r="M26" s="632"/>
      <c r="N26" s="632"/>
      <c r="O26" s="632">
        <v>0.91872413552911592</v>
      </c>
      <c r="P26" s="632">
        <v>2.1320960535618867</v>
      </c>
      <c r="Q26" s="633">
        <v>0.63909610198484923</v>
      </c>
      <c r="R26" s="665" t="s">
        <v>1325</v>
      </c>
      <c r="S26" s="663" t="s">
        <v>1325</v>
      </c>
      <c r="T26" s="663" t="s">
        <v>1325</v>
      </c>
      <c r="U26" s="663" t="s">
        <v>1325</v>
      </c>
      <c r="V26" s="663" t="s">
        <v>1325</v>
      </c>
      <c r="W26" s="663" t="s">
        <v>1325</v>
      </c>
      <c r="X26" s="663" t="s">
        <v>1325</v>
      </c>
      <c r="Y26" s="632">
        <v>0</v>
      </c>
      <c r="Z26" s="632"/>
      <c r="AA26" s="632"/>
      <c r="AB26" s="632"/>
      <c r="AC26" s="632">
        <v>2.0938184155041446</v>
      </c>
      <c r="AD26" s="632">
        <v>1.2942843277454861</v>
      </c>
      <c r="AE26" s="633">
        <v>0</v>
      </c>
      <c r="AF26" s="665" t="s">
        <v>1325</v>
      </c>
      <c r="AG26" s="663" t="s">
        <v>1325</v>
      </c>
      <c r="AH26" s="663" t="s">
        <v>1325</v>
      </c>
      <c r="AI26" s="663" t="s">
        <v>1325</v>
      </c>
      <c r="AJ26" s="663" t="s">
        <v>1325</v>
      </c>
      <c r="AK26" s="663" t="s">
        <v>1325</v>
      </c>
      <c r="AL26" s="663" t="s">
        <v>1325</v>
      </c>
      <c r="AM26" s="632">
        <v>0.60075699368349511</v>
      </c>
      <c r="AN26" s="632"/>
      <c r="AO26" s="632"/>
      <c r="AP26" s="632"/>
      <c r="AQ26" s="632">
        <v>0.41444448196128009</v>
      </c>
      <c r="AR26" s="632">
        <v>5.8935210001745491</v>
      </c>
      <c r="AS26" s="633">
        <v>0</v>
      </c>
      <c r="AT26" s="665" t="s">
        <v>1325</v>
      </c>
      <c r="AU26" s="663" t="s">
        <v>1325</v>
      </c>
      <c r="AV26" s="663" t="s">
        <v>1325</v>
      </c>
      <c r="AW26" s="663" t="s">
        <v>1325</v>
      </c>
      <c r="AX26" s="663" t="s">
        <v>1325</v>
      </c>
      <c r="AY26" s="663" t="s">
        <v>1325</v>
      </c>
      <c r="AZ26" s="663" t="s">
        <v>1325</v>
      </c>
      <c r="BA26" s="632">
        <v>1.6614451587328665</v>
      </c>
      <c r="BB26" s="632"/>
      <c r="BC26" s="632"/>
      <c r="BD26" s="632"/>
      <c r="BE26" s="632">
        <v>0</v>
      </c>
      <c r="BF26" s="632">
        <v>26.398627573300111</v>
      </c>
      <c r="BG26" s="633">
        <v>0</v>
      </c>
      <c r="BH26" s="665" t="s">
        <v>1325</v>
      </c>
      <c r="BI26" s="663" t="s">
        <v>1325</v>
      </c>
      <c r="BJ26" s="663" t="s">
        <v>1325</v>
      </c>
      <c r="BK26" s="663" t="s">
        <v>1325</v>
      </c>
      <c r="BL26" s="663" t="s">
        <v>1325</v>
      </c>
      <c r="BM26" s="663" t="s">
        <v>1325</v>
      </c>
      <c r="BN26" s="663" t="s">
        <v>1325</v>
      </c>
      <c r="BO26" s="632">
        <v>1.4901317077215857</v>
      </c>
      <c r="BP26" s="632"/>
      <c r="BQ26" s="632"/>
      <c r="BR26" s="632"/>
      <c r="BS26" s="632">
        <v>0</v>
      </c>
      <c r="BT26" s="632">
        <v>4.8755274898982561</v>
      </c>
      <c r="BU26" s="633">
        <v>1.6788010448185788</v>
      </c>
      <c r="BV26" s="665" t="s">
        <v>1325</v>
      </c>
      <c r="BW26" s="663" t="s">
        <v>1325</v>
      </c>
      <c r="BX26" s="663" t="s">
        <v>1325</v>
      </c>
      <c r="BY26" s="663" t="s">
        <v>1325</v>
      </c>
      <c r="BZ26" s="663" t="s">
        <v>1325</v>
      </c>
      <c r="CA26" s="663" t="s">
        <v>1325</v>
      </c>
      <c r="CB26" s="663" t="s">
        <v>1325</v>
      </c>
      <c r="CC26" s="632">
        <v>0.32819679943152735</v>
      </c>
      <c r="CD26" s="632"/>
      <c r="CE26" s="632"/>
      <c r="CF26" s="632"/>
      <c r="CG26" s="632">
        <v>1.0401324713655584</v>
      </c>
      <c r="CH26" s="632">
        <v>2.5266302474764584</v>
      </c>
      <c r="CI26" s="633">
        <v>0</v>
      </c>
      <c r="CJ26" s="634">
        <v>11</v>
      </c>
      <c r="CK26" s="663" t="s">
        <v>1325</v>
      </c>
      <c r="CL26" s="663" t="s">
        <v>1325</v>
      </c>
      <c r="CM26" s="663" t="s">
        <v>1325</v>
      </c>
      <c r="CN26" s="663" t="s">
        <v>1325</v>
      </c>
      <c r="CO26" s="663" t="s">
        <v>1325</v>
      </c>
      <c r="CP26" s="663" t="s">
        <v>1325</v>
      </c>
      <c r="CQ26" s="632">
        <v>1.0800568926550509</v>
      </c>
      <c r="CR26" s="632"/>
      <c r="CS26" s="632"/>
      <c r="CT26" s="632"/>
      <c r="CU26" s="632">
        <v>1.760097419658778</v>
      </c>
      <c r="CV26" s="632">
        <v>0.95382354329814889</v>
      </c>
      <c r="CW26" s="633">
        <v>1.5460319368521334</v>
      </c>
      <c r="CX26" s="660" t="s">
        <v>792</v>
      </c>
      <c r="CY26" s="697" t="s">
        <v>1621</v>
      </c>
      <c r="CZ26" s="480" t="s">
        <v>878</v>
      </c>
      <c r="DA26" s="635" t="s">
        <v>1471</v>
      </c>
      <c r="DB26" s="644" t="s">
        <v>878</v>
      </c>
      <c r="DC26" s="480" t="s">
        <v>878</v>
      </c>
      <c r="DD26" s="480" t="s">
        <v>878</v>
      </c>
      <c r="DE26" s="635" t="s">
        <v>878</v>
      </c>
      <c r="DF26" s="686"/>
      <c r="DG26" s="678" t="s">
        <v>2218</v>
      </c>
      <c r="DH26" s="682">
        <v>196</v>
      </c>
      <c r="DI26" s="663" t="s">
        <v>1325</v>
      </c>
      <c r="DJ26" s="663" t="s">
        <v>1325</v>
      </c>
      <c r="DK26" s="663" t="s">
        <v>1325</v>
      </c>
      <c r="DL26" s="650">
        <v>63</v>
      </c>
      <c r="DM26" s="650">
        <v>98</v>
      </c>
      <c r="DN26" s="650">
        <v>90</v>
      </c>
      <c r="DO26" s="650">
        <v>447</v>
      </c>
      <c r="DP26" s="681" t="s">
        <v>473</v>
      </c>
      <c r="DQ26" s="534">
        <v>57</v>
      </c>
      <c r="DR26" s="675" t="s">
        <v>878</v>
      </c>
      <c r="DS26" s="648" t="s">
        <v>792</v>
      </c>
      <c r="DT26" s="648" t="s">
        <v>878</v>
      </c>
      <c r="DU26" s="671" t="s">
        <v>792</v>
      </c>
    </row>
    <row r="27" spans="1:125">
      <c r="A27" s="628" t="s">
        <v>188</v>
      </c>
      <c r="B27" s="529" t="s">
        <v>1292</v>
      </c>
      <c r="C27" s="629" t="s">
        <v>731</v>
      </c>
      <c r="D27" s="630">
        <v>14</v>
      </c>
      <c r="E27" s="528" t="s">
        <v>1325</v>
      </c>
      <c r="F27" s="528" t="s">
        <v>1325</v>
      </c>
      <c r="G27" s="528" t="s">
        <v>1325</v>
      </c>
      <c r="H27" s="631">
        <v>69</v>
      </c>
      <c r="I27" s="631">
        <v>240</v>
      </c>
      <c r="J27" s="631">
        <v>38</v>
      </c>
      <c r="K27" s="705">
        <v>0.74438272310113829</v>
      </c>
      <c r="L27" s="632">
        <v>0.22972594738555421</v>
      </c>
      <c r="M27" s="632">
        <v>0.66297336382099015</v>
      </c>
      <c r="N27" s="632">
        <v>0</v>
      </c>
      <c r="O27" s="632">
        <v>1.164479870920768</v>
      </c>
      <c r="P27" s="632">
        <v>1.0491079289744925</v>
      </c>
      <c r="Q27" s="633">
        <v>1.8111496528495632</v>
      </c>
      <c r="R27" s="665" t="s">
        <v>1325</v>
      </c>
      <c r="S27" s="663" t="s">
        <v>1325</v>
      </c>
      <c r="T27" s="663" t="s">
        <v>1325</v>
      </c>
      <c r="U27" s="663" t="s">
        <v>1325</v>
      </c>
      <c r="V27" s="663" t="s">
        <v>1325</v>
      </c>
      <c r="W27" s="631">
        <v>19</v>
      </c>
      <c r="X27" s="663" t="s">
        <v>1325</v>
      </c>
      <c r="Y27" s="632">
        <v>0</v>
      </c>
      <c r="Z27" s="632">
        <v>2.2275675941166067</v>
      </c>
      <c r="AA27" s="632">
        <v>0</v>
      </c>
      <c r="AB27" s="632">
        <v>0</v>
      </c>
      <c r="AC27" s="632">
        <v>0</v>
      </c>
      <c r="AD27" s="632">
        <v>2.8416283023678859</v>
      </c>
      <c r="AE27" s="633">
        <v>0.75182036968830579</v>
      </c>
      <c r="AF27" s="665" t="s">
        <v>1325</v>
      </c>
      <c r="AG27" s="663" t="s">
        <v>1325</v>
      </c>
      <c r="AH27" s="663" t="s">
        <v>1325</v>
      </c>
      <c r="AI27" s="663" t="s">
        <v>1325</v>
      </c>
      <c r="AJ27" s="663" t="s">
        <v>1325</v>
      </c>
      <c r="AK27" s="663" t="s">
        <v>1325</v>
      </c>
      <c r="AL27" s="663" t="s">
        <v>1325</v>
      </c>
      <c r="AM27" s="632">
        <v>1.5458382984230614</v>
      </c>
      <c r="AN27" s="632">
        <v>0</v>
      </c>
      <c r="AO27" s="632">
        <v>0</v>
      </c>
      <c r="AP27" s="632">
        <v>0</v>
      </c>
      <c r="AQ27" s="632">
        <v>2.4122670862740065</v>
      </c>
      <c r="AR27" s="632">
        <v>0.52652866100367146</v>
      </c>
      <c r="AS27" s="633">
        <v>2.9177698123768754</v>
      </c>
      <c r="AT27" s="665" t="s">
        <v>1325</v>
      </c>
      <c r="AU27" s="663" t="s">
        <v>1325</v>
      </c>
      <c r="AV27" s="663" t="s">
        <v>1325</v>
      </c>
      <c r="AW27" s="663" t="s">
        <v>1325</v>
      </c>
      <c r="AX27" s="663" t="s">
        <v>1325</v>
      </c>
      <c r="AY27" s="631">
        <v>19</v>
      </c>
      <c r="AZ27" s="663" t="s">
        <v>1325</v>
      </c>
      <c r="BA27" s="632">
        <v>0.53939351020920068</v>
      </c>
      <c r="BB27" s="632">
        <v>0</v>
      </c>
      <c r="BC27" s="632">
        <v>0</v>
      </c>
      <c r="BD27" s="632">
        <v>0</v>
      </c>
      <c r="BE27" s="632">
        <v>1.7113004963510248</v>
      </c>
      <c r="BF27" s="632">
        <v>0.65192356028266585</v>
      </c>
      <c r="BG27" s="633">
        <v>3.7968388732721676</v>
      </c>
      <c r="BH27" s="665" t="s">
        <v>1325</v>
      </c>
      <c r="BI27" s="663" t="s">
        <v>1325</v>
      </c>
      <c r="BJ27" s="663" t="s">
        <v>1325</v>
      </c>
      <c r="BK27" s="663" t="s">
        <v>1325</v>
      </c>
      <c r="BL27" s="631">
        <v>14</v>
      </c>
      <c r="BM27" s="631">
        <v>75</v>
      </c>
      <c r="BN27" s="663" t="s">
        <v>1325</v>
      </c>
      <c r="BO27" s="632">
        <v>0.75872569025652836</v>
      </c>
      <c r="BP27" s="632">
        <v>0.41546049105754984</v>
      </c>
      <c r="BQ27" s="632">
        <v>0.58910634672133788</v>
      </c>
      <c r="BR27" s="632">
        <v>0</v>
      </c>
      <c r="BS27" s="632">
        <v>0.77909724077654841</v>
      </c>
      <c r="BT27" s="632">
        <v>1.4170795691915037</v>
      </c>
      <c r="BU27" s="633">
        <v>1.5017516110571709</v>
      </c>
      <c r="BV27" s="665" t="s">
        <v>1325</v>
      </c>
      <c r="BW27" s="663" t="s">
        <v>1325</v>
      </c>
      <c r="BX27" s="663" t="s">
        <v>1325</v>
      </c>
      <c r="BY27" s="663" t="s">
        <v>1325</v>
      </c>
      <c r="BZ27" s="663" t="s">
        <v>1325</v>
      </c>
      <c r="CA27" s="663" t="s">
        <v>1325</v>
      </c>
      <c r="CB27" s="663" t="s">
        <v>1325</v>
      </c>
      <c r="CC27" s="632">
        <v>0</v>
      </c>
      <c r="CD27" s="632">
        <v>0</v>
      </c>
      <c r="CE27" s="632">
        <v>0</v>
      </c>
      <c r="CF27" s="632">
        <v>0</v>
      </c>
      <c r="CG27" s="632">
        <v>1.402158215269488</v>
      </c>
      <c r="CH27" s="632">
        <v>0.4576850875027908</v>
      </c>
      <c r="CI27" s="633">
        <v>7.6484293249475579</v>
      </c>
      <c r="CJ27" s="665" t="s">
        <v>1325</v>
      </c>
      <c r="CK27" s="663" t="s">
        <v>1325</v>
      </c>
      <c r="CL27" s="663" t="s">
        <v>1325</v>
      </c>
      <c r="CM27" s="663" t="s">
        <v>1325</v>
      </c>
      <c r="CN27" s="631">
        <v>35</v>
      </c>
      <c r="CO27" s="631">
        <v>102</v>
      </c>
      <c r="CP27" s="631">
        <v>13</v>
      </c>
      <c r="CQ27" s="632">
        <v>0.85819158781844951</v>
      </c>
      <c r="CR27" s="632">
        <v>0</v>
      </c>
      <c r="CS27" s="632">
        <v>0.96730680675283742</v>
      </c>
      <c r="CT27" s="632">
        <v>0</v>
      </c>
      <c r="CU27" s="632">
        <v>1.4303724131993503</v>
      </c>
      <c r="CV27" s="632">
        <v>0.99327507579744245</v>
      </c>
      <c r="CW27" s="633">
        <v>1.3904294977384717</v>
      </c>
      <c r="CX27" s="644" t="s">
        <v>878</v>
      </c>
      <c r="CY27" s="480" t="s">
        <v>1471</v>
      </c>
      <c r="CZ27" s="480" t="s">
        <v>878</v>
      </c>
      <c r="DA27" s="635" t="s">
        <v>1471</v>
      </c>
      <c r="DB27" s="644" t="s">
        <v>878</v>
      </c>
      <c r="DC27" s="480" t="s">
        <v>878</v>
      </c>
      <c r="DD27" s="480" t="s">
        <v>878</v>
      </c>
      <c r="DE27" s="635" t="s">
        <v>878</v>
      </c>
      <c r="DF27" s="686"/>
      <c r="DG27" s="678" t="s">
        <v>2218</v>
      </c>
      <c r="DH27" s="682">
        <v>164</v>
      </c>
      <c r="DI27" s="650">
        <v>72</v>
      </c>
      <c r="DJ27" s="650">
        <v>104</v>
      </c>
      <c r="DK27" s="650">
        <v>27</v>
      </c>
      <c r="DL27" s="650">
        <v>536</v>
      </c>
      <c r="DM27" s="650">
        <v>2061</v>
      </c>
      <c r="DN27" s="650">
        <v>193</v>
      </c>
      <c r="DO27" s="650">
        <v>3157</v>
      </c>
      <c r="DP27" s="681" t="s">
        <v>188</v>
      </c>
      <c r="DQ27" s="534">
        <v>371</v>
      </c>
      <c r="DR27" s="675" t="s">
        <v>878</v>
      </c>
      <c r="DS27" s="648" t="s">
        <v>792</v>
      </c>
      <c r="DT27" s="648" t="s">
        <v>878</v>
      </c>
      <c r="DU27" s="671" t="s">
        <v>792</v>
      </c>
    </row>
    <row r="28" spans="1:125" ht="39">
      <c r="A28" s="628" t="s">
        <v>224</v>
      </c>
      <c r="B28" s="529" t="s">
        <v>1293</v>
      </c>
      <c r="C28" s="629" t="s">
        <v>713</v>
      </c>
      <c r="D28" s="630">
        <v>38</v>
      </c>
      <c r="E28" s="631">
        <v>49</v>
      </c>
      <c r="F28" s="631">
        <v>154</v>
      </c>
      <c r="G28" s="631">
        <v>24</v>
      </c>
      <c r="H28" s="631">
        <v>487</v>
      </c>
      <c r="I28" s="631">
        <v>1590</v>
      </c>
      <c r="J28" s="631">
        <v>165</v>
      </c>
      <c r="K28" s="705">
        <v>2.1263731025848882</v>
      </c>
      <c r="L28" s="632">
        <v>0.52446290723347133</v>
      </c>
      <c r="M28" s="632">
        <v>1.918684667514581</v>
      </c>
      <c r="N28" s="632">
        <v>0.48781319943203055</v>
      </c>
      <c r="O28" s="632">
        <v>0.91393438830738172</v>
      </c>
      <c r="P28" s="632">
        <v>0.95378943179078246</v>
      </c>
      <c r="Q28" s="633">
        <v>1.1306658571512869</v>
      </c>
      <c r="R28" s="665" t="s">
        <v>1325</v>
      </c>
      <c r="S28" s="663" t="s">
        <v>1325</v>
      </c>
      <c r="T28" s="663" t="s">
        <v>1325</v>
      </c>
      <c r="U28" s="663" t="s">
        <v>1325</v>
      </c>
      <c r="V28" s="631">
        <v>19</v>
      </c>
      <c r="W28" s="631">
        <v>161</v>
      </c>
      <c r="X28" s="631">
        <v>13</v>
      </c>
      <c r="Y28" s="632">
        <v>0.66539892246043464</v>
      </c>
      <c r="Z28" s="632">
        <v>1.0846564927855975</v>
      </c>
      <c r="AA28" s="632">
        <v>0.86683860223724651</v>
      </c>
      <c r="AB28" s="632">
        <v>0</v>
      </c>
      <c r="AC28" s="632">
        <v>0.38651125155585747</v>
      </c>
      <c r="AD28" s="632">
        <v>1.7296597641225635</v>
      </c>
      <c r="AE28" s="633">
        <v>1.0798969222570616</v>
      </c>
      <c r="AF28" s="634">
        <v>10</v>
      </c>
      <c r="AG28" s="631">
        <v>20</v>
      </c>
      <c r="AH28" s="631">
        <v>34</v>
      </c>
      <c r="AI28" s="663" t="s">
        <v>1325</v>
      </c>
      <c r="AJ28" s="631">
        <v>129</v>
      </c>
      <c r="AK28" s="631">
        <v>364</v>
      </c>
      <c r="AL28" s="631">
        <v>43</v>
      </c>
      <c r="AM28" s="632">
        <v>2.2819485189692785</v>
      </c>
      <c r="AN28" s="632">
        <v>0.89490341803668738</v>
      </c>
      <c r="AO28" s="632">
        <v>1.7073237074815919</v>
      </c>
      <c r="AP28" s="632">
        <v>0.66261292069769828</v>
      </c>
      <c r="AQ28" s="632">
        <v>1.0029841172803728</v>
      </c>
      <c r="AR28" s="632">
        <v>0.81113615145088436</v>
      </c>
      <c r="AS28" s="633">
        <v>1.2042711353046816</v>
      </c>
      <c r="AT28" s="665" t="s">
        <v>1325</v>
      </c>
      <c r="AU28" s="663" t="s">
        <v>1325</v>
      </c>
      <c r="AV28" s="631">
        <v>13</v>
      </c>
      <c r="AW28" s="663" t="s">
        <v>1325</v>
      </c>
      <c r="AX28" s="631">
        <v>22</v>
      </c>
      <c r="AY28" s="631">
        <v>128</v>
      </c>
      <c r="AZ28" s="631">
        <v>17</v>
      </c>
      <c r="BA28" s="632">
        <v>0.76852651953702833</v>
      </c>
      <c r="BB28" s="632">
        <v>0.14586735813804627</v>
      </c>
      <c r="BC28" s="632">
        <v>2.3105702531268943</v>
      </c>
      <c r="BD28" s="632">
        <v>0</v>
      </c>
      <c r="BE28" s="632">
        <v>0.53361635188275591</v>
      </c>
      <c r="BF28" s="632">
        <v>1.3112096143588243</v>
      </c>
      <c r="BG28" s="633">
        <v>1.690318601374776</v>
      </c>
      <c r="BH28" s="634">
        <v>11</v>
      </c>
      <c r="BI28" s="663" t="s">
        <v>1325</v>
      </c>
      <c r="BJ28" s="631">
        <v>25</v>
      </c>
      <c r="BK28" s="663" t="s">
        <v>1325</v>
      </c>
      <c r="BL28" s="631">
        <v>52</v>
      </c>
      <c r="BM28" s="631">
        <v>312</v>
      </c>
      <c r="BN28" s="631">
        <v>27</v>
      </c>
      <c r="BO28" s="632">
        <v>3.630023289394146</v>
      </c>
      <c r="BP28" s="632">
        <v>0.30350065420899708</v>
      </c>
      <c r="BQ28" s="632">
        <v>1.7853566013990805</v>
      </c>
      <c r="BR28" s="632">
        <v>0.4686964434644727</v>
      </c>
      <c r="BS28" s="632">
        <v>0.51663453597226205</v>
      </c>
      <c r="BT28" s="632">
        <v>1.3197635163491055</v>
      </c>
      <c r="BU28" s="633">
        <v>1.0622650527345847</v>
      </c>
      <c r="BV28" s="665" t="s">
        <v>1325</v>
      </c>
      <c r="BW28" s="663" t="s">
        <v>1325</v>
      </c>
      <c r="BX28" s="663" t="s">
        <v>1325</v>
      </c>
      <c r="BY28" s="663" t="s">
        <v>1325</v>
      </c>
      <c r="BZ28" s="631">
        <v>15</v>
      </c>
      <c r="CA28" s="631">
        <v>59</v>
      </c>
      <c r="CB28" s="663" t="s">
        <v>1325</v>
      </c>
      <c r="CC28" s="632">
        <v>1.5553021447706028</v>
      </c>
      <c r="CD28" s="632">
        <v>0.60372345227270607</v>
      </c>
      <c r="CE28" s="632">
        <v>2.9178368364954936</v>
      </c>
      <c r="CF28" s="632">
        <v>0.57030969492092087</v>
      </c>
      <c r="CG28" s="632">
        <v>0.76505049478958531</v>
      </c>
      <c r="CH28" s="632">
        <v>1.051194567056124</v>
      </c>
      <c r="CI28" s="633">
        <v>0.55581787766045809</v>
      </c>
      <c r="CJ28" s="634">
        <v>11</v>
      </c>
      <c r="CK28" s="663" t="s">
        <v>1325</v>
      </c>
      <c r="CL28" s="631">
        <v>57</v>
      </c>
      <c r="CM28" s="663" t="s">
        <v>1325</v>
      </c>
      <c r="CN28" s="631">
        <v>186</v>
      </c>
      <c r="CO28" s="631">
        <v>431</v>
      </c>
      <c r="CP28" s="631">
        <v>43</v>
      </c>
      <c r="CQ28" s="632">
        <v>2.0920907444705241</v>
      </c>
      <c r="CR28" s="632">
        <v>0.17729124477298064</v>
      </c>
      <c r="CS28" s="632">
        <v>2.4742369763206793</v>
      </c>
      <c r="CT28" s="632">
        <v>0.62285154015584898</v>
      </c>
      <c r="CU28" s="632">
        <v>1.2753701556906598</v>
      </c>
      <c r="CV28" s="632">
        <v>0.79315815152639002</v>
      </c>
      <c r="CW28" s="633">
        <v>0.99349021821783701</v>
      </c>
      <c r="CX28" s="660" t="s">
        <v>792</v>
      </c>
      <c r="CY28" s="697" t="s">
        <v>2168</v>
      </c>
      <c r="CZ28" s="632" t="s">
        <v>792</v>
      </c>
      <c r="DA28" s="636" t="s">
        <v>2201</v>
      </c>
      <c r="DB28" s="644" t="s">
        <v>878</v>
      </c>
      <c r="DC28" s="480" t="s">
        <v>878</v>
      </c>
      <c r="DD28" s="480" t="s">
        <v>878</v>
      </c>
      <c r="DE28" s="635" t="s">
        <v>878</v>
      </c>
      <c r="DF28" s="686"/>
      <c r="DG28" s="678" t="s">
        <v>2218</v>
      </c>
      <c r="DH28" s="682">
        <v>163</v>
      </c>
      <c r="DI28" s="650">
        <v>809</v>
      </c>
      <c r="DJ28" s="650">
        <v>750</v>
      </c>
      <c r="DK28" s="650">
        <v>439</v>
      </c>
      <c r="DL28" s="650">
        <v>4694</v>
      </c>
      <c r="DM28" s="650">
        <v>14536</v>
      </c>
      <c r="DN28" s="650">
        <v>1319</v>
      </c>
      <c r="DO28" s="650">
        <v>22711</v>
      </c>
      <c r="DP28" s="681" t="s">
        <v>224</v>
      </c>
      <c r="DQ28" s="534">
        <v>2507</v>
      </c>
      <c r="DR28" s="675" t="s">
        <v>878</v>
      </c>
      <c r="DS28" s="648" t="s">
        <v>792</v>
      </c>
      <c r="DT28" s="648" t="s">
        <v>878</v>
      </c>
      <c r="DU28" s="671" t="s">
        <v>792</v>
      </c>
    </row>
    <row r="29" spans="1:125">
      <c r="A29" s="628" t="s">
        <v>286</v>
      </c>
      <c r="B29" s="529" t="s">
        <v>1293</v>
      </c>
      <c r="C29" s="629" t="s">
        <v>612</v>
      </c>
      <c r="D29" s="658" t="s">
        <v>1325</v>
      </c>
      <c r="E29" s="528" t="s">
        <v>1325</v>
      </c>
      <c r="F29" s="528" t="s">
        <v>1325</v>
      </c>
      <c r="G29" s="528" t="s">
        <v>1325</v>
      </c>
      <c r="H29" s="631">
        <v>18</v>
      </c>
      <c r="I29" s="631">
        <v>155</v>
      </c>
      <c r="J29" s="528" t="s">
        <v>1325</v>
      </c>
      <c r="K29" s="705"/>
      <c r="L29" s="632">
        <v>0.49534575979620388</v>
      </c>
      <c r="M29" s="632">
        <v>1.029337271461962</v>
      </c>
      <c r="N29" s="632"/>
      <c r="O29" s="632">
        <v>2.8764831562901545</v>
      </c>
      <c r="P29" s="632">
        <v>0.54339930706715311</v>
      </c>
      <c r="Q29" s="633">
        <v>0.5321934821316685</v>
      </c>
      <c r="R29" s="665" t="s">
        <v>1325</v>
      </c>
      <c r="S29" s="663" t="s">
        <v>1325</v>
      </c>
      <c r="T29" s="663" t="s">
        <v>1325</v>
      </c>
      <c r="U29" s="663" t="s">
        <v>1325</v>
      </c>
      <c r="V29" s="663" t="s">
        <v>1325</v>
      </c>
      <c r="W29" s="631">
        <v>14</v>
      </c>
      <c r="X29" s="663" t="s">
        <v>1325</v>
      </c>
      <c r="Y29" s="632"/>
      <c r="Z29" s="632">
        <v>0</v>
      </c>
      <c r="AA29" s="632">
        <v>5.6520782554509896</v>
      </c>
      <c r="AB29" s="632"/>
      <c r="AC29" s="632">
        <v>2.9084494067115112</v>
      </c>
      <c r="AD29" s="632">
        <v>0.388674299263498</v>
      </c>
      <c r="AE29" s="633">
        <v>0</v>
      </c>
      <c r="AF29" s="665" t="s">
        <v>1325</v>
      </c>
      <c r="AG29" s="663" t="s">
        <v>1325</v>
      </c>
      <c r="AH29" s="663" t="s">
        <v>1325</v>
      </c>
      <c r="AI29" s="663" t="s">
        <v>1325</v>
      </c>
      <c r="AJ29" s="663" t="s">
        <v>1325</v>
      </c>
      <c r="AK29" s="631">
        <v>36</v>
      </c>
      <c r="AL29" s="663" t="s">
        <v>1325</v>
      </c>
      <c r="AM29" s="632"/>
      <c r="AN29" s="632">
        <v>0</v>
      </c>
      <c r="AO29" s="632">
        <v>0</v>
      </c>
      <c r="AP29" s="632"/>
      <c r="AQ29" s="632">
        <v>0.77191691329940948</v>
      </c>
      <c r="AR29" s="632">
        <v>1.7367508967412106</v>
      </c>
      <c r="AS29" s="633">
        <v>2.0398758163585757</v>
      </c>
      <c r="AT29" s="665" t="s">
        <v>1325</v>
      </c>
      <c r="AU29" s="663" t="s">
        <v>1325</v>
      </c>
      <c r="AV29" s="663" t="s">
        <v>1325</v>
      </c>
      <c r="AW29" s="663" t="s">
        <v>1325</v>
      </c>
      <c r="AX29" s="663" t="s">
        <v>1325</v>
      </c>
      <c r="AY29" s="631">
        <v>12</v>
      </c>
      <c r="AZ29" s="663" t="s">
        <v>1325</v>
      </c>
      <c r="BA29" s="632"/>
      <c r="BB29" s="632">
        <v>0</v>
      </c>
      <c r="BC29" s="632">
        <v>6.4731688236219247</v>
      </c>
      <c r="BD29" s="632"/>
      <c r="BE29" s="632">
        <v>1.216197624595609</v>
      </c>
      <c r="BF29" s="632">
        <v>0.36025754899957363</v>
      </c>
      <c r="BG29" s="633">
        <v>0</v>
      </c>
      <c r="BH29" s="665" t="s">
        <v>1325</v>
      </c>
      <c r="BI29" s="663" t="s">
        <v>1325</v>
      </c>
      <c r="BJ29" s="663" t="s">
        <v>1325</v>
      </c>
      <c r="BK29" s="663" t="s">
        <v>1325</v>
      </c>
      <c r="BL29" s="663" t="s">
        <v>1325</v>
      </c>
      <c r="BM29" s="631">
        <v>31</v>
      </c>
      <c r="BN29" s="663" t="s">
        <v>1325</v>
      </c>
      <c r="BO29" s="632"/>
      <c r="BP29" s="632">
        <v>0.77388766731937486</v>
      </c>
      <c r="BQ29" s="632">
        <v>0</v>
      </c>
      <c r="BR29" s="632"/>
      <c r="BS29" s="632">
        <v>4.5918749138350616</v>
      </c>
      <c r="BT29" s="632">
        <v>0.4687623284622805</v>
      </c>
      <c r="BU29" s="633">
        <v>0</v>
      </c>
      <c r="BV29" s="665" t="s">
        <v>1325</v>
      </c>
      <c r="BW29" s="663" t="s">
        <v>1325</v>
      </c>
      <c r="BX29" s="663" t="s">
        <v>1325</v>
      </c>
      <c r="BY29" s="663" t="s">
        <v>1325</v>
      </c>
      <c r="BZ29" s="663" t="s">
        <v>1325</v>
      </c>
      <c r="CA29" s="663" t="s">
        <v>1325</v>
      </c>
      <c r="CB29" s="663" t="s">
        <v>1325</v>
      </c>
      <c r="CC29" s="632"/>
      <c r="CD29" s="632">
        <v>0</v>
      </c>
      <c r="CE29" s="632">
        <v>0</v>
      </c>
      <c r="CF29" s="632"/>
      <c r="CG29" s="632">
        <v>0</v>
      </c>
      <c r="CH29" s="632">
        <v>0.80262513659603085</v>
      </c>
      <c r="CI29" s="633">
        <v>0</v>
      </c>
      <c r="CJ29" s="665" t="s">
        <v>1325</v>
      </c>
      <c r="CK29" s="663" t="s">
        <v>1325</v>
      </c>
      <c r="CL29" s="663" t="s">
        <v>1325</v>
      </c>
      <c r="CM29" s="663" t="s">
        <v>1325</v>
      </c>
      <c r="CN29" s="663" t="s">
        <v>1325</v>
      </c>
      <c r="CO29" s="631">
        <v>44</v>
      </c>
      <c r="CP29" s="663" t="s">
        <v>1325</v>
      </c>
      <c r="CQ29" s="632"/>
      <c r="CR29" s="632">
        <v>0.51876707992546722</v>
      </c>
      <c r="CS29" s="632">
        <v>0</v>
      </c>
      <c r="CT29" s="632"/>
      <c r="CU29" s="632">
        <v>4.1783728724626181</v>
      </c>
      <c r="CV29" s="632">
        <v>0.44521134474035917</v>
      </c>
      <c r="CW29" s="633">
        <v>0.85176894785457191</v>
      </c>
      <c r="CX29" s="660" t="s">
        <v>792</v>
      </c>
      <c r="CY29" s="697" t="s">
        <v>1202</v>
      </c>
      <c r="CZ29" s="632" t="s">
        <v>878</v>
      </c>
      <c r="DA29" s="636"/>
      <c r="DB29" s="644" t="s">
        <v>878</v>
      </c>
      <c r="DC29" s="480" t="s">
        <v>1386</v>
      </c>
      <c r="DD29" s="121" t="s">
        <v>878</v>
      </c>
      <c r="DE29" s="639" t="s">
        <v>1386</v>
      </c>
      <c r="DF29" s="687" t="s">
        <v>1934</v>
      </c>
      <c r="DG29" s="678" t="s">
        <v>2218</v>
      </c>
      <c r="DH29" s="664" t="s">
        <v>1325</v>
      </c>
      <c r="DI29" s="650">
        <v>48</v>
      </c>
      <c r="DJ29" s="650">
        <v>16</v>
      </c>
      <c r="DK29" s="663" t="s">
        <v>1325</v>
      </c>
      <c r="DL29" s="650">
        <v>71</v>
      </c>
      <c r="DM29" s="650">
        <v>1711</v>
      </c>
      <c r="DN29" s="650">
        <v>30</v>
      </c>
      <c r="DO29" s="650">
        <v>1884</v>
      </c>
      <c r="DP29" s="681" t="s">
        <v>286</v>
      </c>
      <c r="DQ29" s="534">
        <v>181</v>
      </c>
      <c r="DR29" s="675" t="s">
        <v>878</v>
      </c>
      <c r="DS29" s="648" t="s">
        <v>792</v>
      </c>
      <c r="DT29" s="648" t="s">
        <v>878</v>
      </c>
      <c r="DU29" s="671" t="s">
        <v>792</v>
      </c>
    </row>
    <row r="30" spans="1:125">
      <c r="A30" s="628" t="s">
        <v>66</v>
      </c>
      <c r="B30" s="529" t="s">
        <v>1293</v>
      </c>
      <c r="C30" s="629" t="s">
        <v>628</v>
      </c>
      <c r="D30" s="658" t="s">
        <v>1325</v>
      </c>
      <c r="E30" s="528" t="s">
        <v>1325</v>
      </c>
      <c r="F30" s="528" t="s">
        <v>1325</v>
      </c>
      <c r="G30" s="528" t="s">
        <v>1325</v>
      </c>
      <c r="H30" s="631">
        <v>14</v>
      </c>
      <c r="I30" s="631">
        <v>153</v>
      </c>
      <c r="J30" s="528" t="s">
        <v>1325</v>
      </c>
      <c r="K30" s="705">
        <v>0</v>
      </c>
      <c r="L30" s="632">
        <v>0.96238534136506848</v>
      </c>
      <c r="M30" s="632"/>
      <c r="N30" s="632"/>
      <c r="O30" s="632">
        <v>1.1177116544453827</v>
      </c>
      <c r="P30" s="632">
        <v>0.66551293193299499</v>
      </c>
      <c r="Q30" s="633">
        <v>0.62837005521126865</v>
      </c>
      <c r="R30" s="665" t="s">
        <v>1325</v>
      </c>
      <c r="S30" s="663" t="s">
        <v>1325</v>
      </c>
      <c r="T30" s="663" t="s">
        <v>1325</v>
      </c>
      <c r="U30" s="663" t="s">
        <v>1325</v>
      </c>
      <c r="V30" s="663" t="s">
        <v>1325</v>
      </c>
      <c r="W30" s="631">
        <v>10</v>
      </c>
      <c r="X30" s="663" t="s">
        <v>1325</v>
      </c>
      <c r="Y30" s="632">
        <v>0</v>
      </c>
      <c r="Z30" s="632">
        <v>13.930280971779959</v>
      </c>
      <c r="AA30" s="632"/>
      <c r="AB30" s="632"/>
      <c r="AC30" s="632">
        <v>0</v>
      </c>
      <c r="AD30" s="632">
        <v>0.63780116026584466</v>
      </c>
      <c r="AE30" s="633">
        <v>0</v>
      </c>
      <c r="AF30" s="665" t="s">
        <v>1325</v>
      </c>
      <c r="AG30" s="663" t="s">
        <v>1325</v>
      </c>
      <c r="AH30" s="663" t="s">
        <v>1325</v>
      </c>
      <c r="AI30" s="663" t="s">
        <v>1325</v>
      </c>
      <c r="AJ30" s="663" t="s">
        <v>1325</v>
      </c>
      <c r="AK30" s="631">
        <v>39</v>
      </c>
      <c r="AL30" s="663" t="s">
        <v>1325</v>
      </c>
      <c r="AM30" s="632">
        <v>0</v>
      </c>
      <c r="AN30" s="632">
        <v>0</v>
      </c>
      <c r="AO30" s="632"/>
      <c r="AP30" s="632"/>
      <c r="AQ30" s="632">
        <v>1.3477803644708268</v>
      </c>
      <c r="AR30" s="632">
        <v>0.70460558312013555</v>
      </c>
      <c r="AS30" s="633">
        <v>0</v>
      </c>
      <c r="AT30" s="665" t="s">
        <v>1325</v>
      </c>
      <c r="AU30" s="663" t="s">
        <v>1325</v>
      </c>
      <c r="AV30" s="663" t="s">
        <v>1325</v>
      </c>
      <c r="AW30" s="663" t="s">
        <v>1325</v>
      </c>
      <c r="AX30" s="663" t="s">
        <v>1325</v>
      </c>
      <c r="AY30" s="631">
        <v>12</v>
      </c>
      <c r="AZ30" s="663" t="s">
        <v>1325</v>
      </c>
      <c r="BA30" s="632">
        <v>0</v>
      </c>
      <c r="BB30" s="632">
        <v>0</v>
      </c>
      <c r="BC30" s="632"/>
      <c r="BD30" s="632"/>
      <c r="BE30" s="632">
        <v>0</v>
      </c>
      <c r="BF30" s="632">
        <v>2.1292036555933294</v>
      </c>
      <c r="BG30" s="633">
        <v>0</v>
      </c>
      <c r="BH30" s="665" t="s">
        <v>1325</v>
      </c>
      <c r="BI30" s="663" t="s">
        <v>1325</v>
      </c>
      <c r="BJ30" s="663" t="s">
        <v>1325</v>
      </c>
      <c r="BK30" s="663" t="s">
        <v>1325</v>
      </c>
      <c r="BL30" s="663" t="s">
        <v>1325</v>
      </c>
      <c r="BM30" s="631">
        <v>25</v>
      </c>
      <c r="BN30" s="663" t="s">
        <v>1325</v>
      </c>
      <c r="BO30" s="632">
        <v>0</v>
      </c>
      <c r="BP30" s="632">
        <v>0</v>
      </c>
      <c r="BQ30" s="632"/>
      <c r="BR30" s="632"/>
      <c r="BS30" s="632">
        <v>0</v>
      </c>
      <c r="BT30" s="632">
        <v>0.9330798766824302</v>
      </c>
      <c r="BU30" s="633">
        <v>0</v>
      </c>
      <c r="BV30" s="665" t="s">
        <v>1325</v>
      </c>
      <c r="BW30" s="663" t="s">
        <v>1325</v>
      </c>
      <c r="BX30" s="663" t="s">
        <v>1325</v>
      </c>
      <c r="BY30" s="663" t="s">
        <v>1325</v>
      </c>
      <c r="BZ30" s="663" t="s">
        <v>1325</v>
      </c>
      <c r="CA30" s="663" t="s">
        <v>1325</v>
      </c>
      <c r="CB30" s="663" t="s">
        <v>1325</v>
      </c>
      <c r="CC30" s="632">
        <v>0</v>
      </c>
      <c r="CD30" s="632">
        <v>0</v>
      </c>
      <c r="CE30" s="632"/>
      <c r="CF30" s="632"/>
      <c r="CG30" s="632">
        <v>0</v>
      </c>
      <c r="CH30" s="632">
        <v>0.27573368310728014</v>
      </c>
      <c r="CI30" s="633">
        <v>0</v>
      </c>
      <c r="CJ30" s="665" t="s">
        <v>1325</v>
      </c>
      <c r="CK30" s="663" t="s">
        <v>1325</v>
      </c>
      <c r="CL30" s="663" t="s">
        <v>1325</v>
      </c>
      <c r="CM30" s="663" t="s">
        <v>1325</v>
      </c>
      <c r="CN30" s="663" t="s">
        <v>1325</v>
      </c>
      <c r="CO30" s="631">
        <v>52</v>
      </c>
      <c r="CP30" s="663" t="s">
        <v>1325</v>
      </c>
      <c r="CQ30" s="632">
        <v>0</v>
      </c>
      <c r="CR30" s="632">
        <v>1.42836569447091</v>
      </c>
      <c r="CS30" s="632"/>
      <c r="CT30" s="632"/>
      <c r="CU30" s="632">
        <v>2.2419002196160114</v>
      </c>
      <c r="CV30" s="632">
        <v>0.63493002944947885</v>
      </c>
      <c r="CW30" s="633">
        <v>0.91914839267606518</v>
      </c>
      <c r="CX30" s="644" t="s">
        <v>878</v>
      </c>
      <c r="CY30" s="480" t="s">
        <v>1471</v>
      </c>
      <c r="CZ30" s="632" t="s">
        <v>878</v>
      </c>
      <c r="DA30" s="636"/>
      <c r="DB30" s="644" t="s">
        <v>878</v>
      </c>
      <c r="DC30" s="480" t="s">
        <v>1386</v>
      </c>
      <c r="DD30" s="480" t="s">
        <v>878</v>
      </c>
      <c r="DE30" s="639" t="s">
        <v>1386</v>
      </c>
      <c r="DF30" s="687" t="s">
        <v>1934</v>
      </c>
      <c r="DG30" s="678" t="s">
        <v>2218</v>
      </c>
      <c r="DH30" s="682">
        <v>12</v>
      </c>
      <c r="DI30" s="650">
        <v>16</v>
      </c>
      <c r="DJ30" s="663" t="s">
        <v>1325</v>
      </c>
      <c r="DK30" s="663" t="s">
        <v>1325</v>
      </c>
      <c r="DL30" s="650">
        <v>99</v>
      </c>
      <c r="DM30" s="650">
        <v>1423</v>
      </c>
      <c r="DN30" s="650">
        <v>24</v>
      </c>
      <c r="DO30" s="650">
        <v>1581</v>
      </c>
      <c r="DP30" s="681" t="s">
        <v>66</v>
      </c>
      <c r="DQ30" s="534">
        <v>174</v>
      </c>
      <c r="DR30" s="675" t="s">
        <v>878</v>
      </c>
      <c r="DS30" s="648" t="s">
        <v>792</v>
      </c>
      <c r="DT30" s="648" t="s">
        <v>878</v>
      </c>
      <c r="DU30" s="671" t="s">
        <v>792</v>
      </c>
    </row>
    <row r="31" spans="1:125">
      <c r="A31" s="628" t="s">
        <v>382</v>
      </c>
      <c r="B31" s="529" t="s">
        <v>1293</v>
      </c>
      <c r="C31" s="629" t="s">
        <v>607</v>
      </c>
      <c r="D31" s="658" t="s">
        <v>1325</v>
      </c>
      <c r="E31" s="528" t="s">
        <v>1325</v>
      </c>
      <c r="F31" s="528" t="s">
        <v>1325</v>
      </c>
      <c r="G31" s="528" t="s">
        <v>1325</v>
      </c>
      <c r="H31" s="528" t="s">
        <v>1325</v>
      </c>
      <c r="I31" s="631">
        <v>13</v>
      </c>
      <c r="J31" s="528" t="s">
        <v>1325</v>
      </c>
      <c r="K31" s="705"/>
      <c r="L31" s="632"/>
      <c r="M31" s="632"/>
      <c r="N31" s="632"/>
      <c r="O31" s="632"/>
      <c r="P31" s="632">
        <v>0.30333372519013935</v>
      </c>
      <c r="Q31" s="633"/>
      <c r="R31" s="665" t="s">
        <v>1325</v>
      </c>
      <c r="S31" s="663" t="s">
        <v>1325</v>
      </c>
      <c r="T31" s="663" t="s">
        <v>1325</v>
      </c>
      <c r="U31" s="663" t="s">
        <v>1325</v>
      </c>
      <c r="V31" s="663" t="s">
        <v>1325</v>
      </c>
      <c r="W31" s="663" t="s">
        <v>1325</v>
      </c>
      <c r="X31" s="663" t="s">
        <v>1325</v>
      </c>
      <c r="Y31" s="632"/>
      <c r="Z31" s="632"/>
      <c r="AA31" s="632"/>
      <c r="AB31" s="632"/>
      <c r="AC31" s="632"/>
      <c r="AD31" s="632">
        <v>0</v>
      </c>
      <c r="AE31" s="633"/>
      <c r="AF31" s="665" t="s">
        <v>1325</v>
      </c>
      <c r="AG31" s="663" t="s">
        <v>1325</v>
      </c>
      <c r="AH31" s="663" t="s">
        <v>1325</v>
      </c>
      <c r="AI31" s="663" t="s">
        <v>1325</v>
      </c>
      <c r="AJ31" s="663" t="s">
        <v>1325</v>
      </c>
      <c r="AK31" s="663" t="s">
        <v>1325</v>
      </c>
      <c r="AL31" s="663" t="s">
        <v>1325</v>
      </c>
      <c r="AM31" s="632"/>
      <c r="AN31" s="632"/>
      <c r="AO31" s="632"/>
      <c r="AP31" s="632"/>
      <c r="AQ31" s="632"/>
      <c r="AR31" s="632">
        <v>1.2742271890538777</v>
      </c>
      <c r="AS31" s="633"/>
      <c r="AT31" s="665" t="s">
        <v>1325</v>
      </c>
      <c r="AU31" s="663" t="s">
        <v>1325</v>
      </c>
      <c r="AV31" s="663" t="s">
        <v>1325</v>
      </c>
      <c r="AW31" s="663" t="s">
        <v>1325</v>
      </c>
      <c r="AX31" s="663" t="s">
        <v>1325</v>
      </c>
      <c r="AY31" s="663" t="s">
        <v>1325</v>
      </c>
      <c r="AZ31" s="663" t="s">
        <v>1325</v>
      </c>
      <c r="BA31" s="632"/>
      <c r="BB31" s="632"/>
      <c r="BC31" s="632"/>
      <c r="BD31" s="632"/>
      <c r="BE31" s="632"/>
      <c r="BF31" s="632">
        <v>0</v>
      </c>
      <c r="BG31" s="633"/>
      <c r="BH31" s="665" t="s">
        <v>1325</v>
      </c>
      <c r="BI31" s="663" t="s">
        <v>1325</v>
      </c>
      <c r="BJ31" s="663" t="s">
        <v>1325</v>
      </c>
      <c r="BK31" s="663" t="s">
        <v>1325</v>
      </c>
      <c r="BL31" s="663" t="s">
        <v>1325</v>
      </c>
      <c r="BM31" s="663" t="s">
        <v>1325</v>
      </c>
      <c r="BN31" s="663" t="s">
        <v>1325</v>
      </c>
      <c r="BO31" s="632"/>
      <c r="BP31" s="632"/>
      <c r="BQ31" s="632"/>
      <c r="BR31" s="632"/>
      <c r="BS31" s="632"/>
      <c r="BT31" s="632">
        <v>1.516067260549542</v>
      </c>
      <c r="BU31" s="633"/>
      <c r="BV31" s="665" t="s">
        <v>1325</v>
      </c>
      <c r="BW31" s="663" t="s">
        <v>1325</v>
      </c>
      <c r="BX31" s="663" t="s">
        <v>1325</v>
      </c>
      <c r="BY31" s="663" t="s">
        <v>1325</v>
      </c>
      <c r="BZ31" s="663" t="s">
        <v>1325</v>
      </c>
      <c r="CA31" s="663" t="s">
        <v>1325</v>
      </c>
      <c r="CB31" s="663" t="s">
        <v>1325</v>
      </c>
      <c r="CC31" s="632"/>
      <c r="CD31" s="632"/>
      <c r="CE31" s="632"/>
      <c r="CF31" s="632"/>
      <c r="CG31" s="632"/>
      <c r="CH31" s="632">
        <v>0</v>
      </c>
      <c r="CI31" s="633"/>
      <c r="CJ31" s="665" t="s">
        <v>1325</v>
      </c>
      <c r="CK31" s="663" t="s">
        <v>1325</v>
      </c>
      <c r="CL31" s="663" t="s">
        <v>1325</v>
      </c>
      <c r="CM31" s="663" t="s">
        <v>1325</v>
      </c>
      <c r="CN31" s="663" t="s">
        <v>1325</v>
      </c>
      <c r="CO31" s="663" t="s">
        <v>1325</v>
      </c>
      <c r="CP31" s="663" t="s">
        <v>1325</v>
      </c>
      <c r="CQ31" s="632"/>
      <c r="CR31" s="632"/>
      <c r="CS31" s="632"/>
      <c r="CT31" s="632"/>
      <c r="CU31" s="632"/>
      <c r="CV31" s="632">
        <v>0.12444431112980878</v>
      </c>
      <c r="CW31" s="633"/>
      <c r="CX31" s="644" t="s">
        <v>878</v>
      </c>
      <c r="CY31" s="480" t="s">
        <v>1471</v>
      </c>
      <c r="CZ31" s="480" t="s">
        <v>878</v>
      </c>
      <c r="DA31" s="635" t="s">
        <v>1471</v>
      </c>
      <c r="DB31" s="644" t="s">
        <v>878</v>
      </c>
      <c r="DC31" s="480" t="s">
        <v>1386</v>
      </c>
      <c r="DD31" s="480" t="s">
        <v>878</v>
      </c>
      <c r="DE31" s="639" t="s">
        <v>1386</v>
      </c>
      <c r="DF31" s="687" t="s">
        <v>1934</v>
      </c>
      <c r="DG31" s="678" t="s">
        <v>2218</v>
      </c>
      <c r="DH31" s="664" t="s">
        <v>1325</v>
      </c>
      <c r="DI31" s="663" t="s">
        <v>1325</v>
      </c>
      <c r="DJ31" s="663" t="s">
        <v>1325</v>
      </c>
      <c r="DK31" s="663" t="s">
        <v>1325</v>
      </c>
      <c r="DL31" s="663" t="s">
        <v>1325</v>
      </c>
      <c r="DM31" s="650">
        <v>151</v>
      </c>
      <c r="DN31" s="663" t="s">
        <v>1325</v>
      </c>
      <c r="DO31" s="650">
        <v>161</v>
      </c>
      <c r="DP31" s="681" t="s">
        <v>382</v>
      </c>
      <c r="DQ31" s="534">
        <v>17</v>
      </c>
      <c r="DR31" s="675" t="s">
        <v>878</v>
      </c>
      <c r="DS31" s="648" t="s">
        <v>792</v>
      </c>
      <c r="DT31" s="648" t="s">
        <v>878</v>
      </c>
      <c r="DU31" s="671" t="s">
        <v>792</v>
      </c>
    </row>
    <row r="32" spans="1:125">
      <c r="A32" s="628" t="s">
        <v>1163</v>
      </c>
      <c r="B32" s="529" t="s">
        <v>1293</v>
      </c>
      <c r="C32" s="629" t="s">
        <v>798</v>
      </c>
      <c r="D32" s="658" t="s">
        <v>1325</v>
      </c>
      <c r="E32" s="528" t="s">
        <v>1325</v>
      </c>
      <c r="F32" s="528" t="s">
        <v>1325</v>
      </c>
      <c r="G32" s="528" t="s">
        <v>1325</v>
      </c>
      <c r="H32" s="631">
        <v>36</v>
      </c>
      <c r="I32" s="631">
        <v>331</v>
      </c>
      <c r="J32" s="631">
        <v>25</v>
      </c>
      <c r="K32" s="705">
        <v>1.4100818637760419</v>
      </c>
      <c r="L32" s="632">
        <v>0.48223434889124983</v>
      </c>
      <c r="M32" s="632">
        <v>0.93897113740471916</v>
      </c>
      <c r="N32" s="632"/>
      <c r="O32" s="632">
        <v>1.1219121594584105</v>
      </c>
      <c r="P32" s="632">
        <v>1.0722416307483909</v>
      </c>
      <c r="Q32" s="633">
        <v>1.0964068423962079</v>
      </c>
      <c r="R32" s="665" t="s">
        <v>1325</v>
      </c>
      <c r="S32" s="663" t="s">
        <v>1325</v>
      </c>
      <c r="T32" s="663" t="s">
        <v>1325</v>
      </c>
      <c r="U32" s="663" t="s">
        <v>1325</v>
      </c>
      <c r="V32" s="663" t="s">
        <v>1325</v>
      </c>
      <c r="W32" s="631">
        <v>22</v>
      </c>
      <c r="X32" s="663" t="s">
        <v>1325</v>
      </c>
      <c r="Y32" s="632">
        <v>0</v>
      </c>
      <c r="Z32" s="632">
        <v>0</v>
      </c>
      <c r="AA32" s="632">
        <v>0</v>
      </c>
      <c r="AB32" s="632"/>
      <c r="AC32" s="632">
        <v>1.495011689576885</v>
      </c>
      <c r="AD32" s="632">
        <v>1.0449182846591345</v>
      </c>
      <c r="AE32" s="633">
        <v>2.079274028322823</v>
      </c>
      <c r="AF32" s="665" t="s">
        <v>1325</v>
      </c>
      <c r="AG32" s="663" t="s">
        <v>1325</v>
      </c>
      <c r="AH32" s="663" t="s">
        <v>1325</v>
      </c>
      <c r="AI32" s="663" t="s">
        <v>1325</v>
      </c>
      <c r="AJ32" s="663" t="s">
        <v>1325</v>
      </c>
      <c r="AK32" s="631">
        <v>53</v>
      </c>
      <c r="AL32" s="663" t="s">
        <v>1325</v>
      </c>
      <c r="AM32" s="632">
        <v>1.703841282638799</v>
      </c>
      <c r="AN32" s="632">
        <v>2.1782422685360037</v>
      </c>
      <c r="AO32" s="632">
        <v>1.9722729939856369</v>
      </c>
      <c r="AP32" s="632"/>
      <c r="AQ32" s="632">
        <v>0.31515195644436594</v>
      </c>
      <c r="AR32" s="632">
        <v>0.97636387086318854</v>
      </c>
      <c r="AS32" s="633">
        <v>1.3387556029609615</v>
      </c>
      <c r="AT32" s="665" t="s">
        <v>1325</v>
      </c>
      <c r="AU32" s="663" t="s">
        <v>1325</v>
      </c>
      <c r="AV32" s="663" t="s">
        <v>1325</v>
      </c>
      <c r="AW32" s="663" t="s">
        <v>1325</v>
      </c>
      <c r="AX32" s="663" t="s">
        <v>1325</v>
      </c>
      <c r="AY32" s="631">
        <v>27</v>
      </c>
      <c r="AZ32" s="663" t="s">
        <v>1325</v>
      </c>
      <c r="BA32" s="632">
        <v>0</v>
      </c>
      <c r="BB32" s="632">
        <v>0</v>
      </c>
      <c r="BC32" s="632">
        <v>0</v>
      </c>
      <c r="BD32" s="632"/>
      <c r="BE32" s="632">
        <v>1.7592827132807829</v>
      </c>
      <c r="BF32" s="632">
        <v>1.1362653926424111</v>
      </c>
      <c r="BG32" s="633">
        <v>1.0997213884550427</v>
      </c>
      <c r="BH32" s="665" t="s">
        <v>1325</v>
      </c>
      <c r="BI32" s="663" t="s">
        <v>1325</v>
      </c>
      <c r="BJ32" s="663" t="s">
        <v>1325</v>
      </c>
      <c r="BK32" s="663" t="s">
        <v>1325</v>
      </c>
      <c r="BL32" s="663" t="s">
        <v>1325</v>
      </c>
      <c r="BM32" s="631">
        <v>67</v>
      </c>
      <c r="BN32" s="663" t="s">
        <v>1325</v>
      </c>
      <c r="BO32" s="632">
        <v>3.2166790159476122</v>
      </c>
      <c r="BP32" s="632">
        <v>0.92122408447875614</v>
      </c>
      <c r="BQ32" s="632">
        <v>0</v>
      </c>
      <c r="BR32" s="632"/>
      <c r="BS32" s="632">
        <v>0.81172385248991397</v>
      </c>
      <c r="BT32" s="632">
        <v>1.491060690098436</v>
      </c>
      <c r="BU32" s="633">
        <v>0.46770801769767695</v>
      </c>
      <c r="BV32" s="665" t="s">
        <v>1325</v>
      </c>
      <c r="BW32" s="663" t="s">
        <v>1325</v>
      </c>
      <c r="BX32" s="663" t="s">
        <v>1325</v>
      </c>
      <c r="BY32" s="663" t="s">
        <v>1325</v>
      </c>
      <c r="BZ32" s="663" t="s">
        <v>1325</v>
      </c>
      <c r="CA32" s="663" t="s">
        <v>1325</v>
      </c>
      <c r="CB32" s="663" t="s">
        <v>1325</v>
      </c>
      <c r="CC32" s="632">
        <v>0</v>
      </c>
      <c r="CD32" s="632">
        <v>0</v>
      </c>
      <c r="CE32" s="632">
        <v>0</v>
      </c>
      <c r="CF32" s="632"/>
      <c r="CG32" s="632">
        <v>0</v>
      </c>
      <c r="CH32" s="632">
        <v>3.7120245988771621</v>
      </c>
      <c r="CI32" s="633">
        <v>2.7749291059264274</v>
      </c>
      <c r="CJ32" s="665" t="s">
        <v>1325</v>
      </c>
      <c r="CK32" s="663" t="s">
        <v>1325</v>
      </c>
      <c r="CL32" s="663" t="s">
        <v>1325</v>
      </c>
      <c r="CM32" s="663" t="s">
        <v>1325</v>
      </c>
      <c r="CN32" s="631">
        <v>17</v>
      </c>
      <c r="CO32" s="631">
        <v>126</v>
      </c>
      <c r="CP32" s="631">
        <v>10</v>
      </c>
      <c r="CQ32" s="632">
        <v>1.4587568890982474</v>
      </c>
      <c r="CR32" s="632">
        <v>0</v>
      </c>
      <c r="CS32" s="632">
        <v>0.80383750450719982</v>
      </c>
      <c r="CT32" s="632"/>
      <c r="CU32" s="632">
        <v>1.4608122356792215</v>
      </c>
      <c r="CV32" s="632">
        <v>1.0288162982023448</v>
      </c>
      <c r="CW32" s="633">
        <v>1.1362139060771825</v>
      </c>
      <c r="CX32" s="644" t="s">
        <v>878</v>
      </c>
      <c r="CY32" s="480" t="s">
        <v>1471</v>
      </c>
      <c r="CZ32" s="480" t="s">
        <v>878</v>
      </c>
      <c r="DA32" s="635" t="s">
        <v>1471</v>
      </c>
      <c r="DB32" s="644" t="s">
        <v>878</v>
      </c>
      <c r="DC32" s="480" t="s">
        <v>878</v>
      </c>
      <c r="DD32" s="480" t="s">
        <v>878</v>
      </c>
      <c r="DE32" s="635" t="s">
        <v>878</v>
      </c>
      <c r="DF32" s="687" t="s">
        <v>1934</v>
      </c>
      <c r="DG32" s="678" t="s">
        <v>2218</v>
      </c>
      <c r="DH32" s="682">
        <v>28</v>
      </c>
      <c r="DI32" s="650">
        <v>47</v>
      </c>
      <c r="DJ32" s="650">
        <v>25</v>
      </c>
      <c r="DK32" s="663" t="s">
        <v>1325</v>
      </c>
      <c r="DL32" s="650">
        <v>258</v>
      </c>
      <c r="DM32" s="650">
        <v>2526</v>
      </c>
      <c r="DN32" s="650">
        <v>180</v>
      </c>
      <c r="DO32" s="650">
        <v>3069</v>
      </c>
      <c r="DP32" s="681" t="s">
        <v>1163</v>
      </c>
      <c r="DQ32" s="534">
        <v>403</v>
      </c>
      <c r="DR32" s="675" t="s">
        <v>878</v>
      </c>
      <c r="DS32" s="648" t="s">
        <v>792</v>
      </c>
      <c r="DT32" s="648" t="s">
        <v>878</v>
      </c>
      <c r="DU32" s="671" t="s">
        <v>792</v>
      </c>
    </row>
    <row r="33" spans="1:125">
      <c r="A33" s="628" t="s">
        <v>454</v>
      </c>
      <c r="B33" s="529" t="s">
        <v>1293</v>
      </c>
      <c r="C33" s="629" t="s">
        <v>818</v>
      </c>
      <c r="D33" s="630">
        <v>29</v>
      </c>
      <c r="E33" s="631">
        <v>94</v>
      </c>
      <c r="F33" s="631">
        <v>139</v>
      </c>
      <c r="G33" s="631">
        <v>35</v>
      </c>
      <c r="H33" s="631">
        <v>491</v>
      </c>
      <c r="I33" s="631">
        <v>2070</v>
      </c>
      <c r="J33" s="631">
        <v>211</v>
      </c>
      <c r="K33" s="705">
        <v>1.3654759439370583</v>
      </c>
      <c r="L33" s="632">
        <v>0.43390824001094302</v>
      </c>
      <c r="M33" s="632">
        <v>1.4080886398670911</v>
      </c>
      <c r="N33" s="632">
        <v>0.69002480090265206</v>
      </c>
      <c r="O33" s="632">
        <v>1.0078652509533825</v>
      </c>
      <c r="P33" s="632">
        <v>1.0803475620818943</v>
      </c>
      <c r="Q33" s="633">
        <v>0.98771256816416164</v>
      </c>
      <c r="R33" s="665" t="s">
        <v>1325</v>
      </c>
      <c r="S33" s="631">
        <v>21</v>
      </c>
      <c r="T33" s="631">
        <v>12</v>
      </c>
      <c r="U33" s="663" t="s">
        <v>1325</v>
      </c>
      <c r="V33" s="631">
        <v>28</v>
      </c>
      <c r="W33" s="631">
        <v>244</v>
      </c>
      <c r="X33" s="631">
        <v>22</v>
      </c>
      <c r="Y33" s="632">
        <v>1.3399833450036926</v>
      </c>
      <c r="Z33" s="632">
        <v>0.95586998175541382</v>
      </c>
      <c r="AA33" s="632">
        <v>1.1396172582637143</v>
      </c>
      <c r="AB33" s="632">
        <v>0.37309214429820342</v>
      </c>
      <c r="AC33" s="632">
        <v>0.48816366997092447</v>
      </c>
      <c r="AD33" s="632">
        <v>1.4853574658082953</v>
      </c>
      <c r="AE33" s="633">
        <v>0.97663290000128633</v>
      </c>
      <c r="AF33" s="665" t="s">
        <v>1325</v>
      </c>
      <c r="AG33" s="631">
        <v>18</v>
      </c>
      <c r="AH33" s="631">
        <v>11</v>
      </c>
      <c r="AI33" s="663" t="s">
        <v>1325</v>
      </c>
      <c r="AJ33" s="631">
        <v>76</v>
      </c>
      <c r="AK33" s="631">
        <v>248</v>
      </c>
      <c r="AL33" s="631">
        <v>34</v>
      </c>
      <c r="AM33" s="632">
        <v>1.0885591900251876</v>
      </c>
      <c r="AN33" s="632">
        <v>0.65361496658635299</v>
      </c>
      <c r="AO33" s="632">
        <v>0.84026498732515298</v>
      </c>
      <c r="AP33" s="632">
        <v>0.91738711331283818</v>
      </c>
      <c r="AQ33" s="632">
        <v>1.2716898620612687</v>
      </c>
      <c r="AR33" s="632">
        <v>0.89887598762969612</v>
      </c>
      <c r="AS33" s="633">
        <v>1.2521403549345549</v>
      </c>
      <c r="AT33" s="665" t="s">
        <v>1325</v>
      </c>
      <c r="AU33" s="663" t="s">
        <v>1325</v>
      </c>
      <c r="AV33" s="631">
        <v>14</v>
      </c>
      <c r="AW33" s="663" t="s">
        <v>1325</v>
      </c>
      <c r="AX33" s="631">
        <v>11</v>
      </c>
      <c r="AY33" s="631">
        <v>127</v>
      </c>
      <c r="AZ33" s="631">
        <v>11</v>
      </c>
      <c r="BA33" s="632">
        <v>2.6312319370025063</v>
      </c>
      <c r="BB33" s="632">
        <v>0.16530052269932635</v>
      </c>
      <c r="BC33" s="632">
        <v>2.7483384293732227</v>
      </c>
      <c r="BD33" s="632">
        <v>0.35914082969652439</v>
      </c>
      <c r="BE33" s="632">
        <v>0.35845048011490954</v>
      </c>
      <c r="BF33" s="632">
        <v>1.4956795600819117</v>
      </c>
      <c r="BG33" s="633">
        <v>0.93795573024946455</v>
      </c>
      <c r="BH33" s="665" t="s">
        <v>1325</v>
      </c>
      <c r="BI33" s="663" t="s">
        <v>1325</v>
      </c>
      <c r="BJ33" s="631">
        <v>23</v>
      </c>
      <c r="BK33" s="663" t="s">
        <v>1325</v>
      </c>
      <c r="BL33" s="631">
        <v>58</v>
      </c>
      <c r="BM33" s="631">
        <v>417</v>
      </c>
      <c r="BN33" s="631">
        <v>38</v>
      </c>
      <c r="BO33" s="632">
        <v>0.81164823051984958</v>
      </c>
      <c r="BP33" s="632">
        <v>0.10436340788625663</v>
      </c>
      <c r="BQ33" s="632">
        <v>1.3464807804932104</v>
      </c>
      <c r="BR33" s="632">
        <v>0.11364416357567551</v>
      </c>
      <c r="BS33" s="632">
        <v>0.63845564701265212</v>
      </c>
      <c r="BT33" s="632">
        <v>1.711578318975175</v>
      </c>
      <c r="BU33" s="633">
        <v>1.0338357342920765</v>
      </c>
      <c r="BV33" s="665" t="s">
        <v>1325</v>
      </c>
      <c r="BW33" s="663" t="s">
        <v>1325</v>
      </c>
      <c r="BX33" s="663" t="s">
        <v>1325</v>
      </c>
      <c r="BY33" s="663" t="s">
        <v>1325</v>
      </c>
      <c r="BZ33" s="631">
        <v>24</v>
      </c>
      <c r="CA33" s="631">
        <v>91</v>
      </c>
      <c r="CB33" s="663" t="s">
        <v>1325</v>
      </c>
      <c r="CC33" s="632">
        <v>0</v>
      </c>
      <c r="CD33" s="632">
        <v>0.71215360068527389</v>
      </c>
      <c r="CE33" s="632">
        <v>2.0230704177587495</v>
      </c>
      <c r="CF33" s="632">
        <v>2.1570508691797943</v>
      </c>
      <c r="CG33" s="632">
        <v>1.0788724352398611</v>
      </c>
      <c r="CH33" s="632">
        <v>0.94947320677988856</v>
      </c>
      <c r="CI33" s="633">
        <v>0.69446367588498625</v>
      </c>
      <c r="CJ33" s="634">
        <v>16</v>
      </c>
      <c r="CK33" s="631">
        <v>28</v>
      </c>
      <c r="CL33" s="631">
        <v>62</v>
      </c>
      <c r="CM33" s="631">
        <v>13</v>
      </c>
      <c r="CN33" s="631">
        <v>248</v>
      </c>
      <c r="CO33" s="631">
        <v>756</v>
      </c>
      <c r="CP33" s="631">
        <v>75</v>
      </c>
      <c r="CQ33" s="632">
        <v>1.8988497456528757</v>
      </c>
      <c r="CR33" s="632">
        <v>0.32037981986526232</v>
      </c>
      <c r="CS33" s="632">
        <v>1.5825627647155647</v>
      </c>
      <c r="CT33" s="632">
        <v>0.64045020587319257</v>
      </c>
      <c r="CU33" s="632">
        <v>1.364326169998169</v>
      </c>
      <c r="CV33" s="632">
        <v>0.86783703669535972</v>
      </c>
      <c r="CW33" s="633">
        <v>0.87131828932149658</v>
      </c>
      <c r="CX33" s="644" t="s">
        <v>878</v>
      </c>
      <c r="CY33" s="480" t="s">
        <v>1471</v>
      </c>
      <c r="CZ33" s="632" t="s">
        <v>792</v>
      </c>
      <c r="DA33" s="636" t="s">
        <v>1485</v>
      </c>
      <c r="DB33" s="644" t="s">
        <v>878</v>
      </c>
      <c r="DC33" s="480" t="s">
        <v>878</v>
      </c>
      <c r="DD33" s="480" t="s">
        <v>878</v>
      </c>
      <c r="DE33" s="635" t="s">
        <v>878</v>
      </c>
      <c r="DF33" s="686"/>
      <c r="DG33" s="678" t="s">
        <v>2218</v>
      </c>
      <c r="DH33" s="682">
        <v>182</v>
      </c>
      <c r="DI33" s="650">
        <v>1771</v>
      </c>
      <c r="DJ33" s="650">
        <v>857</v>
      </c>
      <c r="DK33" s="650">
        <v>431</v>
      </c>
      <c r="DL33" s="650">
        <v>4158</v>
      </c>
      <c r="DM33" s="650">
        <v>17105</v>
      </c>
      <c r="DN33" s="650">
        <v>1819</v>
      </c>
      <c r="DO33" s="650">
        <v>26323</v>
      </c>
      <c r="DP33" s="681" t="s">
        <v>454</v>
      </c>
      <c r="DQ33" s="534">
        <v>3069</v>
      </c>
      <c r="DR33" s="675" t="s">
        <v>878</v>
      </c>
      <c r="DS33" s="648" t="s">
        <v>792</v>
      </c>
      <c r="DT33" s="648" t="s">
        <v>878</v>
      </c>
      <c r="DU33" s="671" t="s">
        <v>792</v>
      </c>
    </row>
    <row r="34" spans="1:125">
      <c r="A34" s="628" t="s">
        <v>471</v>
      </c>
      <c r="B34" s="529" t="s">
        <v>1293</v>
      </c>
      <c r="C34" s="629" t="s">
        <v>544</v>
      </c>
      <c r="D34" s="658" t="s">
        <v>1325</v>
      </c>
      <c r="E34" s="631">
        <v>12</v>
      </c>
      <c r="F34" s="631">
        <v>12</v>
      </c>
      <c r="G34" s="528" t="s">
        <v>1325</v>
      </c>
      <c r="H34" s="631">
        <v>56</v>
      </c>
      <c r="I34" s="631">
        <v>585</v>
      </c>
      <c r="J34" s="631">
        <v>31</v>
      </c>
      <c r="K34" s="705">
        <v>2.439626461485036</v>
      </c>
      <c r="L34" s="632">
        <v>0.27229560793013896</v>
      </c>
      <c r="M34" s="632">
        <v>1.7031108403563036</v>
      </c>
      <c r="N34" s="632">
        <v>1.6071027230003925</v>
      </c>
      <c r="O34" s="632">
        <v>1.0834361282779748</v>
      </c>
      <c r="P34" s="632">
        <v>1.0228066942267076</v>
      </c>
      <c r="Q34" s="633">
        <v>0.59619321619820886</v>
      </c>
      <c r="R34" s="665" t="s">
        <v>1325</v>
      </c>
      <c r="S34" s="663" t="s">
        <v>1325</v>
      </c>
      <c r="T34" s="663" t="s">
        <v>1325</v>
      </c>
      <c r="U34" s="663" t="s">
        <v>1325</v>
      </c>
      <c r="V34" s="663" t="s">
        <v>1325</v>
      </c>
      <c r="W34" s="631">
        <v>59</v>
      </c>
      <c r="X34" s="663" t="s">
        <v>1325</v>
      </c>
      <c r="Y34" s="632">
        <v>0</v>
      </c>
      <c r="Z34" s="632">
        <v>0.21739628235590286</v>
      </c>
      <c r="AA34" s="632">
        <v>2.8733057188245898</v>
      </c>
      <c r="AB34" s="632">
        <v>2.6003200221273359</v>
      </c>
      <c r="AC34" s="632">
        <v>1.1263170090293149</v>
      </c>
      <c r="AD34" s="632">
        <v>0.95040155395186243</v>
      </c>
      <c r="AE34" s="633">
        <v>0.55355363236245658</v>
      </c>
      <c r="AF34" s="665" t="s">
        <v>1325</v>
      </c>
      <c r="AG34" s="663" t="s">
        <v>1325</v>
      </c>
      <c r="AH34" s="663" t="s">
        <v>1325</v>
      </c>
      <c r="AI34" s="663" t="s">
        <v>1325</v>
      </c>
      <c r="AJ34" s="631">
        <v>12</v>
      </c>
      <c r="AK34" s="631">
        <v>73</v>
      </c>
      <c r="AL34" s="663" t="s">
        <v>1325</v>
      </c>
      <c r="AM34" s="632">
        <v>2.5121985680604819</v>
      </c>
      <c r="AN34" s="632">
        <v>0.16201959222718046</v>
      </c>
      <c r="AO34" s="632">
        <v>0</v>
      </c>
      <c r="AP34" s="632">
        <v>3.9395825054682492</v>
      </c>
      <c r="AQ34" s="632">
        <v>1.9648778504481608</v>
      </c>
      <c r="AR34" s="632">
        <v>0.79843175333873695</v>
      </c>
      <c r="AS34" s="633">
        <v>0.69685953913146603</v>
      </c>
      <c r="AT34" s="665" t="s">
        <v>1325</v>
      </c>
      <c r="AU34" s="663" t="s">
        <v>1325</v>
      </c>
      <c r="AV34" s="663" t="s">
        <v>1325</v>
      </c>
      <c r="AW34" s="663" t="s">
        <v>1325</v>
      </c>
      <c r="AX34" s="663" t="s">
        <v>1325</v>
      </c>
      <c r="AY34" s="631">
        <v>25</v>
      </c>
      <c r="AZ34" s="663" t="s">
        <v>1325</v>
      </c>
      <c r="BA34" s="632">
        <v>9.0464089217397365</v>
      </c>
      <c r="BB34" s="632">
        <v>0</v>
      </c>
      <c r="BC34" s="632">
        <v>0</v>
      </c>
      <c r="BD34" s="632">
        <v>0</v>
      </c>
      <c r="BE34" s="632">
        <v>1.4772866001903149</v>
      </c>
      <c r="BF34" s="632">
        <v>1.0451182807151671</v>
      </c>
      <c r="BG34" s="633">
        <v>0</v>
      </c>
      <c r="BH34" s="665" t="s">
        <v>1325</v>
      </c>
      <c r="BI34" s="663" t="s">
        <v>1325</v>
      </c>
      <c r="BJ34" s="663" t="s">
        <v>1325</v>
      </c>
      <c r="BK34" s="663" t="s">
        <v>1325</v>
      </c>
      <c r="BL34" s="631">
        <v>11</v>
      </c>
      <c r="BM34" s="631">
        <v>118</v>
      </c>
      <c r="BN34" s="663" t="s">
        <v>1325</v>
      </c>
      <c r="BO34" s="632">
        <v>1.781325565146161</v>
      </c>
      <c r="BP34" s="632">
        <v>0.11575294059416638</v>
      </c>
      <c r="BQ34" s="632">
        <v>1.4487541071235779</v>
      </c>
      <c r="BR34" s="632">
        <v>1.3798882502085952</v>
      </c>
      <c r="BS34" s="632">
        <v>1.1029211503094021</v>
      </c>
      <c r="BT34" s="632">
        <v>1.1348142985130845</v>
      </c>
      <c r="BU34" s="633">
        <v>0.69960362740312476</v>
      </c>
      <c r="BV34" s="665" t="s">
        <v>1325</v>
      </c>
      <c r="BW34" s="663" t="s">
        <v>1325</v>
      </c>
      <c r="BX34" s="663" t="s">
        <v>1325</v>
      </c>
      <c r="BY34" s="663" t="s">
        <v>1325</v>
      </c>
      <c r="BZ34" s="663" t="s">
        <v>1325</v>
      </c>
      <c r="CA34" s="631">
        <v>15</v>
      </c>
      <c r="CB34" s="663" t="s">
        <v>1325</v>
      </c>
      <c r="CC34" s="632">
        <v>0</v>
      </c>
      <c r="CD34" s="632">
        <v>1.8314373657820018</v>
      </c>
      <c r="CE34" s="632">
        <v>0</v>
      </c>
      <c r="CF34" s="632">
        <v>0</v>
      </c>
      <c r="CG34" s="632">
        <v>1.517004139387879</v>
      </c>
      <c r="CH34" s="632">
        <v>0.85197978370127592</v>
      </c>
      <c r="CI34" s="633">
        <v>0.69867190393857015</v>
      </c>
      <c r="CJ34" s="665" t="s">
        <v>1325</v>
      </c>
      <c r="CK34" s="663" t="s">
        <v>1325</v>
      </c>
      <c r="CL34" s="663" t="s">
        <v>1325</v>
      </c>
      <c r="CM34" s="663" t="s">
        <v>1325</v>
      </c>
      <c r="CN34" s="631">
        <v>18</v>
      </c>
      <c r="CO34" s="631">
        <v>245</v>
      </c>
      <c r="CP34" s="631">
        <v>11</v>
      </c>
      <c r="CQ34" s="632">
        <v>0.86203005526715715</v>
      </c>
      <c r="CR34" s="632">
        <v>0.22922677856170331</v>
      </c>
      <c r="CS34" s="632">
        <v>2.6201625680600387</v>
      </c>
      <c r="CT34" s="632">
        <v>1.3541967576640244</v>
      </c>
      <c r="CU34" s="632">
        <v>0.83955378457804586</v>
      </c>
      <c r="CV34" s="632">
        <v>1.1939683747034273</v>
      </c>
      <c r="CW34" s="633">
        <v>0.53387934663629333</v>
      </c>
      <c r="CX34" s="660" t="s">
        <v>878</v>
      </c>
      <c r="CY34" s="480" t="s">
        <v>1471</v>
      </c>
      <c r="CZ34" s="480" t="s">
        <v>878</v>
      </c>
      <c r="DA34" s="635" t="s">
        <v>1471</v>
      </c>
      <c r="DB34" s="644" t="s">
        <v>878</v>
      </c>
      <c r="DC34" s="480" t="s">
        <v>878</v>
      </c>
      <c r="DD34" s="480" t="s">
        <v>878</v>
      </c>
      <c r="DE34" s="635" t="s">
        <v>878</v>
      </c>
      <c r="DF34" s="686"/>
      <c r="DG34" s="678" t="s">
        <v>2218</v>
      </c>
      <c r="DH34" s="682">
        <v>25</v>
      </c>
      <c r="DI34" s="650">
        <v>356</v>
      </c>
      <c r="DJ34" s="650">
        <v>62</v>
      </c>
      <c r="DK34" s="650">
        <v>32</v>
      </c>
      <c r="DL34" s="650">
        <v>448</v>
      </c>
      <c r="DM34" s="650">
        <v>4941</v>
      </c>
      <c r="DN34" s="650">
        <v>432</v>
      </c>
      <c r="DO34" s="650">
        <v>6296</v>
      </c>
      <c r="DP34" s="681" t="s">
        <v>471</v>
      </c>
      <c r="DQ34" s="534">
        <v>709</v>
      </c>
      <c r="DR34" s="675" t="s">
        <v>878</v>
      </c>
      <c r="DS34" s="648" t="s">
        <v>792</v>
      </c>
      <c r="DT34" s="648" t="s">
        <v>878</v>
      </c>
      <c r="DU34" s="671" t="s">
        <v>792</v>
      </c>
    </row>
    <row r="35" spans="1:125" ht="39">
      <c r="A35" s="628" t="s">
        <v>416</v>
      </c>
      <c r="B35" s="529" t="s">
        <v>1293</v>
      </c>
      <c r="C35" s="629" t="s">
        <v>531</v>
      </c>
      <c r="D35" s="630">
        <v>12</v>
      </c>
      <c r="E35" s="631">
        <v>21</v>
      </c>
      <c r="F35" s="631">
        <v>24</v>
      </c>
      <c r="G35" s="528" t="s">
        <v>1325</v>
      </c>
      <c r="H35" s="631">
        <v>122</v>
      </c>
      <c r="I35" s="631">
        <v>1237</v>
      </c>
      <c r="J35" s="631">
        <v>67</v>
      </c>
      <c r="K35" s="705">
        <v>2.3659597654088214</v>
      </c>
      <c r="L35" s="632">
        <v>0.6704728293684471</v>
      </c>
      <c r="M35" s="632">
        <v>2.7288970738674712</v>
      </c>
      <c r="N35" s="632">
        <v>1.3560804168554184</v>
      </c>
      <c r="O35" s="632">
        <v>0.95917328602348051</v>
      </c>
      <c r="P35" s="632">
        <v>0.79995190383095971</v>
      </c>
      <c r="Q35" s="633">
        <v>0.83229432390271174</v>
      </c>
      <c r="R35" s="665" t="s">
        <v>1325</v>
      </c>
      <c r="S35" s="663" t="s">
        <v>1325</v>
      </c>
      <c r="T35" s="663" t="s">
        <v>1325</v>
      </c>
      <c r="U35" s="663" t="s">
        <v>1325</v>
      </c>
      <c r="V35" s="663" t="s">
        <v>1325</v>
      </c>
      <c r="W35" s="631">
        <v>73</v>
      </c>
      <c r="X35" s="663" t="s">
        <v>1325</v>
      </c>
      <c r="Y35" s="632">
        <v>0</v>
      </c>
      <c r="Z35" s="632">
        <v>3.1205512963228053</v>
      </c>
      <c r="AA35" s="632">
        <v>0</v>
      </c>
      <c r="AB35" s="632">
        <v>0</v>
      </c>
      <c r="AC35" s="632">
        <v>0.43620797597005156</v>
      </c>
      <c r="AD35" s="632">
        <v>1.3173215135484815</v>
      </c>
      <c r="AE35" s="633">
        <v>0.76843462058309764</v>
      </c>
      <c r="AF35" s="665" t="s">
        <v>1325</v>
      </c>
      <c r="AG35" s="663" t="s">
        <v>1325</v>
      </c>
      <c r="AH35" s="663" t="s">
        <v>1325</v>
      </c>
      <c r="AI35" s="663" t="s">
        <v>1325</v>
      </c>
      <c r="AJ35" s="631">
        <v>23</v>
      </c>
      <c r="AK35" s="631">
        <v>285</v>
      </c>
      <c r="AL35" s="631">
        <v>15</v>
      </c>
      <c r="AM35" s="632">
        <v>0</v>
      </c>
      <c r="AN35" s="632">
        <v>1.2558645622526028</v>
      </c>
      <c r="AO35" s="632">
        <v>1.5254746194337734</v>
      </c>
      <c r="AP35" s="632">
        <v>3.2518058563602041</v>
      </c>
      <c r="AQ35" s="632">
        <v>0.82992478224733346</v>
      </c>
      <c r="AR35" s="632">
        <v>0.9654905513921741</v>
      </c>
      <c r="AS35" s="633">
        <v>0.88107159568128746</v>
      </c>
      <c r="AT35" s="665" t="s">
        <v>1325</v>
      </c>
      <c r="AU35" s="663" t="s">
        <v>1325</v>
      </c>
      <c r="AV35" s="663" t="s">
        <v>1325</v>
      </c>
      <c r="AW35" s="663" t="s">
        <v>1325</v>
      </c>
      <c r="AX35" s="663" t="s">
        <v>1325</v>
      </c>
      <c r="AY35" s="631">
        <v>60</v>
      </c>
      <c r="AZ35" s="663" t="s">
        <v>1325</v>
      </c>
      <c r="BA35" s="632">
        <v>6.7350075657365061</v>
      </c>
      <c r="BB35" s="632">
        <v>1.0517583263396071</v>
      </c>
      <c r="BC35" s="632">
        <v>6.2964569340248504</v>
      </c>
      <c r="BD35" s="632">
        <v>0</v>
      </c>
      <c r="BE35" s="632">
        <v>0.45168453287174443</v>
      </c>
      <c r="BF35" s="632">
        <v>0.49364760875584379</v>
      </c>
      <c r="BG35" s="633">
        <v>1.2237191650319015</v>
      </c>
      <c r="BH35" s="665" t="s">
        <v>1325</v>
      </c>
      <c r="BI35" s="663" t="s">
        <v>1325</v>
      </c>
      <c r="BJ35" s="663" t="s">
        <v>1325</v>
      </c>
      <c r="BK35" s="663" t="s">
        <v>1325</v>
      </c>
      <c r="BL35" s="631">
        <v>21</v>
      </c>
      <c r="BM35" s="631">
        <v>197</v>
      </c>
      <c r="BN35" s="631">
        <v>13</v>
      </c>
      <c r="BO35" s="632">
        <v>2.5830520442785643</v>
      </c>
      <c r="BP35" s="632">
        <v>0</v>
      </c>
      <c r="BQ35" s="632">
        <v>2.1745258072030902</v>
      </c>
      <c r="BR35" s="632">
        <v>2.2312745131693976</v>
      </c>
      <c r="BS35" s="632">
        <v>1.1114796481776441</v>
      </c>
      <c r="BT35" s="632">
        <v>0.8721887363112647</v>
      </c>
      <c r="BU35" s="633">
        <v>1.0702502221829338</v>
      </c>
      <c r="BV35" s="665" t="s">
        <v>1325</v>
      </c>
      <c r="BW35" s="663" t="s">
        <v>1325</v>
      </c>
      <c r="BX35" s="663" t="s">
        <v>1325</v>
      </c>
      <c r="BY35" s="663" t="s">
        <v>1325</v>
      </c>
      <c r="BZ35" s="663" t="s">
        <v>1325</v>
      </c>
      <c r="CA35" s="631">
        <v>41</v>
      </c>
      <c r="CB35" s="663" t="s">
        <v>1325</v>
      </c>
      <c r="CC35" s="632">
        <v>6.3636101637597635</v>
      </c>
      <c r="CD35" s="632">
        <v>0</v>
      </c>
      <c r="CE35" s="632">
        <v>3.5874671904516813</v>
      </c>
      <c r="CF35" s="632">
        <v>0</v>
      </c>
      <c r="CG35" s="632">
        <v>0.95670313020761255</v>
      </c>
      <c r="CH35" s="632">
        <v>0.81537605438289629</v>
      </c>
      <c r="CI35" s="633">
        <v>0.36697058474173017</v>
      </c>
      <c r="CJ35" s="665" t="s">
        <v>1325</v>
      </c>
      <c r="CK35" s="663" t="s">
        <v>1325</v>
      </c>
      <c r="CL35" s="631">
        <v>13</v>
      </c>
      <c r="CM35" s="663" t="s">
        <v>1325</v>
      </c>
      <c r="CN35" s="631">
        <v>61</v>
      </c>
      <c r="CO35" s="631">
        <v>493</v>
      </c>
      <c r="CP35" s="631">
        <v>25</v>
      </c>
      <c r="CQ35" s="632">
        <v>3.2669256261504707</v>
      </c>
      <c r="CR35" s="632">
        <v>0.28988813884057474</v>
      </c>
      <c r="CS35" s="632">
        <v>3.5766840959600068</v>
      </c>
      <c r="CT35" s="632">
        <v>0.78758105909859688</v>
      </c>
      <c r="CU35" s="632">
        <v>1.1676040533149141</v>
      </c>
      <c r="CV35" s="632">
        <v>0.68898873802359628</v>
      </c>
      <c r="CW35" s="633">
        <v>0.72009697241685733</v>
      </c>
      <c r="CX35" s="660" t="s">
        <v>792</v>
      </c>
      <c r="CY35" s="697" t="s">
        <v>2170</v>
      </c>
      <c r="CZ35" s="632" t="s">
        <v>792</v>
      </c>
      <c r="DA35" s="636" t="s">
        <v>1476</v>
      </c>
      <c r="DB35" s="644" t="s">
        <v>878</v>
      </c>
      <c r="DC35" s="480" t="s">
        <v>878</v>
      </c>
      <c r="DD35" s="480" t="s">
        <v>878</v>
      </c>
      <c r="DE35" s="635" t="s">
        <v>878</v>
      </c>
      <c r="DF35" s="686"/>
      <c r="DG35" s="678" t="s">
        <v>2218</v>
      </c>
      <c r="DH35" s="682">
        <v>42</v>
      </c>
      <c r="DI35" s="650">
        <v>248</v>
      </c>
      <c r="DJ35" s="650">
        <v>77</v>
      </c>
      <c r="DK35" s="650">
        <v>24</v>
      </c>
      <c r="DL35" s="650">
        <v>1023</v>
      </c>
      <c r="DM35" s="650">
        <v>11054</v>
      </c>
      <c r="DN35" s="650">
        <v>646</v>
      </c>
      <c r="DO35" s="650">
        <v>13114</v>
      </c>
      <c r="DP35" s="681" t="s">
        <v>416</v>
      </c>
      <c r="DQ35" s="534">
        <v>1487</v>
      </c>
      <c r="DR35" s="675" t="s">
        <v>878</v>
      </c>
      <c r="DS35" s="648" t="s">
        <v>792</v>
      </c>
      <c r="DT35" s="648" t="s">
        <v>878</v>
      </c>
      <c r="DU35" s="671" t="s">
        <v>792</v>
      </c>
    </row>
    <row r="36" spans="1:125">
      <c r="A36" s="628" t="s">
        <v>327</v>
      </c>
      <c r="B36" s="529" t="s">
        <v>1293</v>
      </c>
      <c r="C36" s="629" t="s">
        <v>740</v>
      </c>
      <c r="D36" s="658" t="s">
        <v>1325</v>
      </c>
      <c r="E36" s="528" t="s">
        <v>1325</v>
      </c>
      <c r="F36" s="528" t="s">
        <v>1325</v>
      </c>
      <c r="G36" s="528" t="s">
        <v>1325</v>
      </c>
      <c r="H36" s="631">
        <v>26</v>
      </c>
      <c r="I36" s="631">
        <v>205</v>
      </c>
      <c r="J36" s="528" t="s">
        <v>1325</v>
      </c>
      <c r="K36" s="705"/>
      <c r="L36" s="632">
        <v>0.18821505866259824</v>
      </c>
      <c r="M36" s="632">
        <v>2.0474143619197824</v>
      </c>
      <c r="N36" s="632"/>
      <c r="O36" s="632">
        <v>1.2226052642406759</v>
      </c>
      <c r="P36" s="632">
        <v>0.95203326239293795</v>
      </c>
      <c r="Q36" s="633">
        <v>0.47218841644778853</v>
      </c>
      <c r="R36" s="665" t="s">
        <v>1325</v>
      </c>
      <c r="S36" s="663" t="s">
        <v>1325</v>
      </c>
      <c r="T36" s="663" t="s">
        <v>1325</v>
      </c>
      <c r="U36" s="663" t="s">
        <v>1325</v>
      </c>
      <c r="V36" s="663" t="s">
        <v>1325</v>
      </c>
      <c r="W36" s="631">
        <v>19</v>
      </c>
      <c r="X36" s="663" t="s">
        <v>1325</v>
      </c>
      <c r="Y36" s="632"/>
      <c r="Z36" s="632">
        <v>0</v>
      </c>
      <c r="AA36" s="632">
        <v>5.1739029377575703</v>
      </c>
      <c r="AB36" s="632"/>
      <c r="AC36" s="632">
        <v>0.99977791114186176</v>
      </c>
      <c r="AD36" s="632">
        <v>1.0223791000895031</v>
      </c>
      <c r="AE36" s="633">
        <v>0</v>
      </c>
      <c r="AF36" s="665" t="s">
        <v>1325</v>
      </c>
      <c r="AG36" s="663" t="s">
        <v>1325</v>
      </c>
      <c r="AH36" s="663" t="s">
        <v>1325</v>
      </c>
      <c r="AI36" s="663" t="s">
        <v>1325</v>
      </c>
      <c r="AJ36" s="663" t="s">
        <v>1325</v>
      </c>
      <c r="AK36" s="631">
        <v>48</v>
      </c>
      <c r="AL36" s="663" t="s">
        <v>1325</v>
      </c>
      <c r="AM36" s="632"/>
      <c r="AN36" s="632">
        <v>0.68554798192657074</v>
      </c>
      <c r="AO36" s="632">
        <v>2.9933301511378283</v>
      </c>
      <c r="AP36" s="632"/>
      <c r="AQ36" s="632">
        <v>1.135675427945902</v>
      </c>
      <c r="AR36" s="632">
        <v>0.62735062178088219</v>
      </c>
      <c r="AS36" s="633">
        <v>0.32832102470938335</v>
      </c>
      <c r="AT36" s="665" t="s">
        <v>1325</v>
      </c>
      <c r="AU36" s="663" t="s">
        <v>1325</v>
      </c>
      <c r="AV36" s="663" t="s">
        <v>1325</v>
      </c>
      <c r="AW36" s="663" t="s">
        <v>1325</v>
      </c>
      <c r="AX36" s="663" t="s">
        <v>1325</v>
      </c>
      <c r="AY36" s="631">
        <v>10</v>
      </c>
      <c r="AZ36" s="663" t="s">
        <v>1325</v>
      </c>
      <c r="BA36" s="632"/>
      <c r="BB36" s="632">
        <v>0</v>
      </c>
      <c r="BC36" s="632">
        <v>0</v>
      </c>
      <c r="BD36" s="632"/>
      <c r="BE36" s="632">
        <v>1.2670910225292984</v>
      </c>
      <c r="BF36" s="632">
        <v>2.1387444644613947</v>
      </c>
      <c r="BG36" s="633">
        <v>0</v>
      </c>
      <c r="BH36" s="665" t="s">
        <v>1325</v>
      </c>
      <c r="BI36" s="663" t="s">
        <v>1325</v>
      </c>
      <c r="BJ36" s="663" t="s">
        <v>1325</v>
      </c>
      <c r="BK36" s="663" t="s">
        <v>1325</v>
      </c>
      <c r="BL36" s="663" t="s">
        <v>1325</v>
      </c>
      <c r="BM36" s="631">
        <v>28</v>
      </c>
      <c r="BN36" s="663" t="s">
        <v>1325</v>
      </c>
      <c r="BO36" s="632"/>
      <c r="BP36" s="632">
        <v>0</v>
      </c>
      <c r="BQ36" s="632">
        <v>7.406169283937035</v>
      </c>
      <c r="BR36" s="632"/>
      <c r="BS36" s="632">
        <v>0.28151757644933095</v>
      </c>
      <c r="BT36" s="632">
        <v>0.95183417909672496</v>
      </c>
      <c r="BU36" s="633">
        <v>1.4721803976001704</v>
      </c>
      <c r="BV36" s="665" t="s">
        <v>1325</v>
      </c>
      <c r="BW36" s="663" t="s">
        <v>1325</v>
      </c>
      <c r="BX36" s="663" t="s">
        <v>1325</v>
      </c>
      <c r="BY36" s="663" t="s">
        <v>1325</v>
      </c>
      <c r="BZ36" s="663" t="s">
        <v>1325</v>
      </c>
      <c r="CA36" s="663" t="s">
        <v>1325</v>
      </c>
      <c r="CB36" s="663" t="s">
        <v>1325</v>
      </c>
      <c r="CC36" s="632"/>
      <c r="CD36" s="632">
        <v>0</v>
      </c>
      <c r="CE36" s="632">
        <v>0</v>
      </c>
      <c r="CF36" s="632"/>
      <c r="CG36" s="632">
        <v>0</v>
      </c>
      <c r="CH36" s="632">
        <v>0.32733790133063939</v>
      </c>
      <c r="CI36" s="633">
        <v>0</v>
      </c>
      <c r="CJ36" s="665" t="s">
        <v>1325</v>
      </c>
      <c r="CK36" s="663" t="s">
        <v>1325</v>
      </c>
      <c r="CL36" s="663" t="s">
        <v>1325</v>
      </c>
      <c r="CM36" s="663" t="s">
        <v>1325</v>
      </c>
      <c r="CN36" s="631">
        <v>13</v>
      </c>
      <c r="CO36" s="631">
        <v>69</v>
      </c>
      <c r="CP36" s="663" t="s">
        <v>1325</v>
      </c>
      <c r="CQ36" s="632"/>
      <c r="CR36" s="632">
        <v>0</v>
      </c>
      <c r="CS36" s="632">
        <v>0</v>
      </c>
      <c r="CT36" s="632"/>
      <c r="CU36" s="632">
        <v>2.0589298797607296</v>
      </c>
      <c r="CV36" s="632">
        <v>0.89856773464518735</v>
      </c>
      <c r="CW36" s="633">
        <v>0.55025649978386471</v>
      </c>
      <c r="CX36" s="644" t="s">
        <v>878</v>
      </c>
      <c r="CY36" s="480" t="s">
        <v>1471</v>
      </c>
      <c r="CZ36" s="632" t="s">
        <v>792</v>
      </c>
      <c r="DA36" s="636" t="s">
        <v>1472</v>
      </c>
      <c r="DB36" s="644" t="s">
        <v>878</v>
      </c>
      <c r="DC36" s="480" t="s">
        <v>1386</v>
      </c>
      <c r="DD36" s="480" t="s">
        <v>878</v>
      </c>
      <c r="DE36" s="639" t="s">
        <v>1386</v>
      </c>
      <c r="DF36" s="687" t="s">
        <v>1934</v>
      </c>
      <c r="DG36" s="678" t="s">
        <v>2218</v>
      </c>
      <c r="DH36" s="664" t="s">
        <v>1325</v>
      </c>
      <c r="DI36" s="650">
        <v>43</v>
      </c>
      <c r="DJ36" s="650">
        <v>22</v>
      </c>
      <c r="DK36" s="663" t="s">
        <v>1325</v>
      </c>
      <c r="DL36" s="650">
        <v>191</v>
      </c>
      <c r="DM36" s="650">
        <v>1798</v>
      </c>
      <c r="DN36" s="650">
        <v>88</v>
      </c>
      <c r="DO36" s="650">
        <v>2157</v>
      </c>
      <c r="DP36" s="681" t="s">
        <v>327</v>
      </c>
      <c r="DQ36" s="534">
        <v>245</v>
      </c>
      <c r="DR36" s="675" t="s">
        <v>878</v>
      </c>
      <c r="DS36" s="648" t="s">
        <v>792</v>
      </c>
      <c r="DT36" s="648" t="s">
        <v>878</v>
      </c>
      <c r="DU36" s="671" t="s">
        <v>792</v>
      </c>
    </row>
    <row r="37" spans="1:125">
      <c r="A37" s="628" t="s">
        <v>1388</v>
      </c>
      <c r="B37" s="539" t="s">
        <v>1293</v>
      </c>
      <c r="C37" s="653" t="s">
        <v>1389</v>
      </c>
      <c r="D37" s="638">
        <v>49</v>
      </c>
      <c r="E37" s="7">
        <v>21</v>
      </c>
      <c r="F37" s="7">
        <v>24</v>
      </c>
      <c r="G37" s="528" t="s">
        <v>1325</v>
      </c>
      <c r="H37" s="7">
        <v>270</v>
      </c>
      <c r="I37" s="7">
        <v>1520</v>
      </c>
      <c r="J37" s="7">
        <v>44</v>
      </c>
      <c r="K37" s="632">
        <v>1.56</v>
      </c>
      <c r="L37" s="632">
        <v>0.83</v>
      </c>
      <c r="M37" s="632">
        <v>1.34</v>
      </c>
      <c r="N37" s="632">
        <v>1.2</v>
      </c>
      <c r="O37" s="632">
        <v>1.17</v>
      </c>
      <c r="P37" s="632">
        <v>0.9</v>
      </c>
      <c r="Q37" s="633">
        <v>0.68</v>
      </c>
      <c r="R37" s="665" t="s">
        <v>1325</v>
      </c>
      <c r="S37" s="663" t="s">
        <v>1325</v>
      </c>
      <c r="T37" s="663" t="s">
        <v>1325</v>
      </c>
      <c r="U37" s="663" t="s">
        <v>1325</v>
      </c>
      <c r="V37" s="663" t="s">
        <v>1325</v>
      </c>
      <c r="W37" s="7">
        <v>104</v>
      </c>
      <c r="X37" s="663" t="s">
        <v>1325</v>
      </c>
      <c r="Y37" s="654">
        <v>1.96</v>
      </c>
      <c r="Z37" s="654">
        <v>0.6</v>
      </c>
      <c r="AA37" s="7">
        <v>1.72</v>
      </c>
      <c r="AB37" s="7">
        <v>0</v>
      </c>
      <c r="AC37" s="654">
        <v>0.49</v>
      </c>
      <c r="AD37" s="654">
        <v>1.1499999999999999</v>
      </c>
      <c r="AE37" s="655">
        <v>1.72</v>
      </c>
      <c r="AF37" s="342">
        <v>10</v>
      </c>
      <c r="AG37" s="663" t="s">
        <v>1325</v>
      </c>
      <c r="AH37" s="663" t="s">
        <v>1325</v>
      </c>
      <c r="AI37" s="663" t="s">
        <v>1325</v>
      </c>
      <c r="AJ37" s="7">
        <v>38</v>
      </c>
      <c r="AK37" s="7">
        <v>347</v>
      </c>
      <c r="AL37" s="7">
        <v>10</v>
      </c>
      <c r="AM37" s="654">
        <v>1.47</v>
      </c>
      <c r="AN37" s="654">
        <v>1.48</v>
      </c>
      <c r="AO37" s="7">
        <v>1.03</v>
      </c>
      <c r="AP37" s="7">
        <v>1.84</v>
      </c>
      <c r="AQ37" s="654">
        <v>0.72</v>
      </c>
      <c r="AR37" s="654">
        <v>1.19</v>
      </c>
      <c r="AS37" s="655">
        <v>0.72</v>
      </c>
      <c r="AT37" s="665" t="s">
        <v>1325</v>
      </c>
      <c r="AU37" s="663" t="s">
        <v>1325</v>
      </c>
      <c r="AV37" s="663" t="s">
        <v>1325</v>
      </c>
      <c r="AW37" s="663" t="s">
        <v>1325</v>
      </c>
      <c r="AX37" s="663" t="s">
        <v>1325</v>
      </c>
      <c r="AY37" s="7">
        <v>89</v>
      </c>
      <c r="AZ37" s="663" t="s">
        <v>1325</v>
      </c>
      <c r="BA37" s="654">
        <v>1.21</v>
      </c>
      <c r="BB37" s="654">
        <v>0</v>
      </c>
      <c r="BC37" s="7">
        <v>2.16</v>
      </c>
      <c r="BD37" s="7">
        <v>0</v>
      </c>
      <c r="BE37" s="654">
        <v>0.45</v>
      </c>
      <c r="BF37" s="654">
        <v>1.8</v>
      </c>
      <c r="BG37" s="655">
        <v>0.59</v>
      </c>
      <c r="BH37" s="665" t="s">
        <v>1325</v>
      </c>
      <c r="BI37" s="663" t="s">
        <v>1325</v>
      </c>
      <c r="BJ37" s="7">
        <v>10</v>
      </c>
      <c r="BK37" s="663" t="s">
        <v>1325</v>
      </c>
      <c r="BL37" s="7">
        <v>20</v>
      </c>
      <c r="BM37" s="7">
        <v>261</v>
      </c>
      <c r="BN37" s="663" t="s">
        <v>1325</v>
      </c>
      <c r="BO37" s="654">
        <v>0.8</v>
      </c>
      <c r="BP37" s="654">
        <v>0.5</v>
      </c>
      <c r="BQ37" s="632">
        <v>3.62</v>
      </c>
      <c r="BR37" s="7">
        <v>2.5299999999999998</v>
      </c>
      <c r="BS37" s="654">
        <v>0.5</v>
      </c>
      <c r="BT37" s="654">
        <v>1.44</v>
      </c>
      <c r="BU37" s="655">
        <v>0.69</v>
      </c>
      <c r="BV37" s="665" t="s">
        <v>1325</v>
      </c>
      <c r="BW37" s="663" t="s">
        <v>1325</v>
      </c>
      <c r="BX37" s="663" t="s">
        <v>1325</v>
      </c>
      <c r="BY37" s="663" t="s">
        <v>1325</v>
      </c>
      <c r="BZ37" s="663" t="s">
        <v>1325</v>
      </c>
      <c r="CA37" s="7">
        <v>43</v>
      </c>
      <c r="CB37" s="663" t="s">
        <v>1325</v>
      </c>
      <c r="CC37" s="654">
        <v>1.1299999999999999</v>
      </c>
      <c r="CD37" s="654">
        <v>1.43</v>
      </c>
      <c r="CE37" s="7">
        <v>0</v>
      </c>
      <c r="CF37" s="7">
        <v>0</v>
      </c>
      <c r="CG37" s="654">
        <v>0.9</v>
      </c>
      <c r="CH37" s="654">
        <v>0.95</v>
      </c>
      <c r="CI37" s="655">
        <v>1.72</v>
      </c>
      <c r="CJ37" s="342">
        <v>20</v>
      </c>
      <c r="CK37" s="663" t="s">
        <v>1325</v>
      </c>
      <c r="CL37" s="663" t="s">
        <v>1325</v>
      </c>
      <c r="CM37" s="663" t="s">
        <v>1325</v>
      </c>
      <c r="CN37" s="7">
        <v>162</v>
      </c>
      <c r="CO37" s="7">
        <v>537</v>
      </c>
      <c r="CP37" s="7">
        <v>12</v>
      </c>
      <c r="CQ37" s="654">
        <v>1.66</v>
      </c>
      <c r="CR37" s="654">
        <v>0.51</v>
      </c>
      <c r="CS37" s="7">
        <v>0.72</v>
      </c>
      <c r="CT37" s="7">
        <v>1.04</v>
      </c>
      <c r="CU37" s="632">
        <v>2.0099999999999998</v>
      </c>
      <c r="CV37" s="654">
        <v>0.64</v>
      </c>
      <c r="CW37" s="655">
        <v>0.48</v>
      </c>
      <c r="CX37" s="656" t="s">
        <v>878</v>
      </c>
      <c r="CY37" s="480" t="s">
        <v>1471</v>
      </c>
      <c r="CZ37" s="688" t="s">
        <v>792</v>
      </c>
      <c r="DA37" s="635" t="s">
        <v>2207</v>
      </c>
      <c r="DB37" s="656" t="s">
        <v>878</v>
      </c>
      <c r="DC37" s="480" t="s">
        <v>878</v>
      </c>
      <c r="DD37" s="688" t="s">
        <v>878</v>
      </c>
      <c r="DE37" s="657" t="s">
        <v>878</v>
      </c>
      <c r="DF37" s="686"/>
      <c r="DG37" s="678" t="s">
        <v>2218</v>
      </c>
      <c r="DH37" s="682"/>
      <c r="DI37" s="650"/>
      <c r="DJ37" s="650"/>
      <c r="DK37" s="650"/>
      <c r="DL37" s="650"/>
      <c r="DM37" s="650"/>
      <c r="DN37" s="650"/>
      <c r="DO37" s="650"/>
      <c r="DP37" s="681" t="s">
        <v>1388</v>
      </c>
      <c r="DQ37" s="534">
        <v>1931</v>
      </c>
      <c r="DR37" s="675" t="s">
        <v>878</v>
      </c>
      <c r="DS37" s="648" t="s">
        <v>792</v>
      </c>
      <c r="DT37" s="648" t="s">
        <v>878</v>
      </c>
      <c r="DU37" s="671" t="s">
        <v>792</v>
      </c>
    </row>
    <row r="38" spans="1:125">
      <c r="A38" s="628" t="s">
        <v>173</v>
      </c>
      <c r="B38" s="545" t="s">
        <v>1290</v>
      </c>
      <c r="C38" s="629" t="s">
        <v>576</v>
      </c>
      <c r="D38" s="658" t="s">
        <v>1325</v>
      </c>
      <c r="E38" s="528" t="s">
        <v>1325</v>
      </c>
      <c r="F38" s="528" t="s">
        <v>1325</v>
      </c>
      <c r="G38" s="528" t="s">
        <v>1325</v>
      </c>
      <c r="H38" s="528" t="s">
        <v>1325</v>
      </c>
      <c r="I38" s="631">
        <v>41</v>
      </c>
      <c r="J38" s="528" t="s">
        <v>1325</v>
      </c>
      <c r="K38" s="705">
        <v>3.3503480195922011</v>
      </c>
      <c r="L38" s="632"/>
      <c r="M38" s="632">
        <v>0.81599623282427536</v>
      </c>
      <c r="N38" s="632"/>
      <c r="O38" s="632">
        <v>1.6446740039598182</v>
      </c>
      <c r="P38" s="632">
        <v>1.1114105099962641</v>
      </c>
      <c r="Q38" s="633"/>
      <c r="R38" s="665" t="s">
        <v>1325</v>
      </c>
      <c r="S38" s="663" t="s">
        <v>1325</v>
      </c>
      <c r="T38" s="663" t="s">
        <v>1325</v>
      </c>
      <c r="U38" s="663" t="s">
        <v>1325</v>
      </c>
      <c r="V38" s="663" t="s">
        <v>1325</v>
      </c>
      <c r="W38" s="663" t="s">
        <v>1325</v>
      </c>
      <c r="X38" s="663" t="s">
        <v>1325</v>
      </c>
      <c r="Y38" s="632">
        <v>0</v>
      </c>
      <c r="Z38" s="632"/>
      <c r="AA38" s="632">
        <v>0</v>
      </c>
      <c r="AB38" s="632"/>
      <c r="AC38" s="632">
        <v>0</v>
      </c>
      <c r="AD38" s="632">
        <v>0.41796053983153969</v>
      </c>
      <c r="AE38" s="633"/>
      <c r="AF38" s="665" t="s">
        <v>1325</v>
      </c>
      <c r="AG38" s="663" t="s">
        <v>1325</v>
      </c>
      <c r="AH38" s="663" t="s">
        <v>1325</v>
      </c>
      <c r="AI38" s="663" t="s">
        <v>1325</v>
      </c>
      <c r="AJ38" s="663" t="s">
        <v>1325</v>
      </c>
      <c r="AK38" s="663" t="s">
        <v>1325</v>
      </c>
      <c r="AL38" s="663" t="s">
        <v>1325</v>
      </c>
      <c r="AM38" s="632">
        <v>5.8224044727831599</v>
      </c>
      <c r="AN38" s="632"/>
      <c r="AO38" s="632">
        <v>0</v>
      </c>
      <c r="AP38" s="632"/>
      <c r="AQ38" s="632">
        <v>2.7530335085140503</v>
      </c>
      <c r="AR38" s="632">
        <v>0.70181095652806424</v>
      </c>
      <c r="AS38" s="633"/>
      <c r="AT38" s="665" t="s">
        <v>1325</v>
      </c>
      <c r="AU38" s="663" t="s">
        <v>1325</v>
      </c>
      <c r="AV38" s="663" t="s">
        <v>1325</v>
      </c>
      <c r="AW38" s="663" t="s">
        <v>1325</v>
      </c>
      <c r="AX38" s="663" t="s">
        <v>1325</v>
      </c>
      <c r="AY38" s="663" t="s">
        <v>1325</v>
      </c>
      <c r="AZ38" s="663" t="s">
        <v>1325</v>
      </c>
      <c r="BA38" s="632">
        <v>0</v>
      </c>
      <c r="BB38" s="632"/>
      <c r="BC38" s="632">
        <v>0</v>
      </c>
      <c r="BD38" s="632"/>
      <c r="BE38" s="632">
        <v>8.5568410503637136</v>
      </c>
      <c r="BF38" s="632">
        <v>0.31670378057192905</v>
      </c>
      <c r="BG38" s="633"/>
      <c r="BH38" s="665" t="s">
        <v>1325</v>
      </c>
      <c r="BI38" s="663" t="s">
        <v>1325</v>
      </c>
      <c r="BJ38" s="663" t="s">
        <v>1325</v>
      </c>
      <c r="BK38" s="663" t="s">
        <v>1325</v>
      </c>
      <c r="BL38" s="663" t="s">
        <v>1325</v>
      </c>
      <c r="BM38" s="631">
        <v>14</v>
      </c>
      <c r="BN38" s="663" t="s">
        <v>1325</v>
      </c>
      <c r="BO38" s="632">
        <v>3.0177269209637774</v>
      </c>
      <c r="BP38" s="632"/>
      <c r="BQ38" s="632">
        <v>0</v>
      </c>
      <c r="BR38" s="632"/>
      <c r="BS38" s="632">
        <v>0</v>
      </c>
      <c r="BT38" s="632">
        <v>14.534075854962936</v>
      </c>
      <c r="BU38" s="633"/>
      <c r="BV38" s="665" t="s">
        <v>1325</v>
      </c>
      <c r="BW38" s="663" t="s">
        <v>1325</v>
      </c>
      <c r="BX38" s="663" t="s">
        <v>1325</v>
      </c>
      <c r="BY38" s="663" t="s">
        <v>1325</v>
      </c>
      <c r="BZ38" s="663" t="s">
        <v>1325</v>
      </c>
      <c r="CA38" s="663" t="s">
        <v>1325</v>
      </c>
      <c r="CB38" s="663" t="s">
        <v>1325</v>
      </c>
      <c r="CC38" s="632">
        <v>0</v>
      </c>
      <c r="CD38" s="632"/>
      <c r="CE38" s="632">
        <v>0</v>
      </c>
      <c r="CF38" s="632"/>
      <c r="CG38" s="632">
        <v>8.5568410503637136</v>
      </c>
      <c r="CH38" s="632">
        <v>0.31670378057192905</v>
      </c>
      <c r="CI38" s="633"/>
      <c r="CJ38" s="665" t="s">
        <v>1325</v>
      </c>
      <c r="CK38" s="663" t="s">
        <v>1325</v>
      </c>
      <c r="CL38" s="663" t="s">
        <v>1325</v>
      </c>
      <c r="CM38" s="663" t="s">
        <v>1325</v>
      </c>
      <c r="CN38" s="663" t="s">
        <v>1325</v>
      </c>
      <c r="CO38" s="631">
        <v>12</v>
      </c>
      <c r="CP38" s="663" t="s">
        <v>1325</v>
      </c>
      <c r="CQ38" s="632">
        <v>4.4813570235756703</v>
      </c>
      <c r="CR38" s="632"/>
      <c r="CS38" s="632">
        <v>2.949154745190778</v>
      </c>
      <c r="CT38" s="632"/>
      <c r="CU38" s="632">
        <v>1.0805447669128572</v>
      </c>
      <c r="CV38" s="632">
        <v>1.0085971547263128</v>
      </c>
      <c r="CW38" s="633"/>
      <c r="CX38" s="644" t="s">
        <v>878</v>
      </c>
      <c r="CY38" s="480" t="s">
        <v>1471</v>
      </c>
      <c r="CZ38" s="480" t="s">
        <v>878</v>
      </c>
      <c r="DA38" s="635" t="s">
        <v>1471</v>
      </c>
      <c r="DB38" s="644" t="s">
        <v>878</v>
      </c>
      <c r="DC38" s="480" t="s">
        <v>1386</v>
      </c>
      <c r="DD38" s="480" t="s">
        <v>878</v>
      </c>
      <c r="DE38" s="639" t="s">
        <v>1386</v>
      </c>
      <c r="DF38" s="687" t="s">
        <v>1934</v>
      </c>
      <c r="DG38" s="678" t="s">
        <v>2218</v>
      </c>
      <c r="DH38" s="682">
        <v>14</v>
      </c>
      <c r="DI38" s="663" t="s">
        <v>1325</v>
      </c>
      <c r="DJ38" s="650">
        <v>11</v>
      </c>
      <c r="DK38" s="663" t="s">
        <v>1325</v>
      </c>
      <c r="DL38" s="650">
        <v>56</v>
      </c>
      <c r="DM38" s="650">
        <v>356</v>
      </c>
      <c r="DN38" s="663" t="s">
        <v>1325</v>
      </c>
      <c r="DO38" s="650">
        <v>454</v>
      </c>
      <c r="DP38" s="681" t="s">
        <v>173</v>
      </c>
      <c r="DQ38" s="534">
        <v>56</v>
      </c>
      <c r="DR38" s="675" t="s">
        <v>878</v>
      </c>
      <c r="DS38" s="648" t="s">
        <v>792</v>
      </c>
      <c r="DT38" s="648" t="s">
        <v>878</v>
      </c>
      <c r="DU38" s="671" t="s">
        <v>792</v>
      </c>
    </row>
    <row r="39" spans="1:125">
      <c r="A39" s="628" t="s">
        <v>16</v>
      </c>
      <c r="B39" s="545" t="s">
        <v>1290</v>
      </c>
      <c r="C39" s="629" t="s">
        <v>767</v>
      </c>
      <c r="D39" s="658" t="s">
        <v>1325</v>
      </c>
      <c r="E39" s="528" t="s">
        <v>1325</v>
      </c>
      <c r="F39" s="528" t="s">
        <v>1325</v>
      </c>
      <c r="G39" s="528" t="s">
        <v>1325</v>
      </c>
      <c r="H39" s="528" t="s">
        <v>1325</v>
      </c>
      <c r="I39" s="528" t="s">
        <v>1325</v>
      </c>
      <c r="J39" s="528" t="s">
        <v>1325</v>
      </c>
      <c r="K39" s="705"/>
      <c r="L39" s="632"/>
      <c r="M39" s="632"/>
      <c r="N39" s="632"/>
      <c r="O39" s="632"/>
      <c r="P39" s="632">
        <v>0.65368173002731833</v>
      </c>
      <c r="Q39" s="633"/>
      <c r="R39" s="665" t="s">
        <v>1325</v>
      </c>
      <c r="S39" s="663" t="s">
        <v>1325</v>
      </c>
      <c r="T39" s="663" t="s">
        <v>1325</v>
      </c>
      <c r="U39" s="663" t="s">
        <v>1325</v>
      </c>
      <c r="V39" s="663" t="s">
        <v>1325</v>
      </c>
      <c r="W39" s="663" t="s">
        <v>1325</v>
      </c>
      <c r="X39" s="663" t="s">
        <v>1325</v>
      </c>
      <c r="Y39" s="632"/>
      <c r="Z39" s="632"/>
      <c r="AA39" s="632"/>
      <c r="AB39" s="632"/>
      <c r="AC39" s="632"/>
      <c r="AD39" s="632">
        <v>0</v>
      </c>
      <c r="AE39" s="633"/>
      <c r="AF39" s="665" t="s">
        <v>1325</v>
      </c>
      <c r="AG39" s="663" t="s">
        <v>1325</v>
      </c>
      <c r="AH39" s="663" t="s">
        <v>1325</v>
      </c>
      <c r="AI39" s="663" t="s">
        <v>1325</v>
      </c>
      <c r="AJ39" s="663" t="s">
        <v>1325</v>
      </c>
      <c r="AK39" s="663" t="s">
        <v>1325</v>
      </c>
      <c r="AL39" s="663" t="s">
        <v>1325</v>
      </c>
      <c r="AM39" s="632"/>
      <c r="AN39" s="632"/>
      <c r="AO39" s="632"/>
      <c r="AP39" s="632"/>
      <c r="AQ39" s="632"/>
      <c r="AR39" s="632">
        <v>2.3754111795942654</v>
      </c>
      <c r="AS39" s="633"/>
      <c r="AT39" s="665" t="s">
        <v>1325</v>
      </c>
      <c r="AU39" s="663" t="s">
        <v>1325</v>
      </c>
      <c r="AV39" s="663" t="s">
        <v>1325</v>
      </c>
      <c r="AW39" s="663" t="s">
        <v>1325</v>
      </c>
      <c r="AX39" s="663" t="s">
        <v>1325</v>
      </c>
      <c r="AY39" s="663" t="s">
        <v>1325</v>
      </c>
      <c r="AZ39" s="663" t="s">
        <v>1325</v>
      </c>
      <c r="BA39" s="632"/>
      <c r="BB39" s="632"/>
      <c r="BC39" s="632"/>
      <c r="BD39" s="632"/>
      <c r="BE39" s="632"/>
      <c r="BF39" s="632">
        <v>9.3514098824361351</v>
      </c>
      <c r="BG39" s="633"/>
      <c r="BH39" s="665" t="s">
        <v>1325</v>
      </c>
      <c r="BI39" s="663" t="s">
        <v>1325</v>
      </c>
      <c r="BJ39" s="663" t="s">
        <v>1325</v>
      </c>
      <c r="BK39" s="663" t="s">
        <v>1325</v>
      </c>
      <c r="BL39" s="663" t="s">
        <v>1325</v>
      </c>
      <c r="BM39" s="663" t="s">
        <v>1325</v>
      </c>
      <c r="BN39" s="663" t="s">
        <v>1325</v>
      </c>
      <c r="BO39" s="632"/>
      <c r="BP39" s="632"/>
      <c r="BQ39" s="632"/>
      <c r="BR39" s="632"/>
      <c r="BS39" s="632"/>
      <c r="BT39" s="632">
        <v>0</v>
      </c>
      <c r="BU39" s="633"/>
      <c r="BV39" s="665" t="s">
        <v>1325</v>
      </c>
      <c r="BW39" s="663" t="s">
        <v>1325</v>
      </c>
      <c r="BX39" s="663" t="s">
        <v>1325</v>
      </c>
      <c r="BY39" s="663" t="s">
        <v>1325</v>
      </c>
      <c r="BZ39" s="663" t="s">
        <v>1325</v>
      </c>
      <c r="CA39" s="663" t="s">
        <v>1325</v>
      </c>
      <c r="CB39" s="663" t="s">
        <v>1325</v>
      </c>
      <c r="CC39" s="632"/>
      <c r="CD39" s="632"/>
      <c r="CE39" s="632"/>
      <c r="CF39" s="632"/>
      <c r="CG39" s="632"/>
      <c r="CH39" s="632">
        <v>0</v>
      </c>
      <c r="CI39" s="633"/>
      <c r="CJ39" s="665" t="s">
        <v>1325</v>
      </c>
      <c r="CK39" s="663" t="s">
        <v>1325</v>
      </c>
      <c r="CL39" s="663" t="s">
        <v>1325</v>
      </c>
      <c r="CM39" s="663" t="s">
        <v>1325</v>
      </c>
      <c r="CN39" s="663" t="s">
        <v>1325</v>
      </c>
      <c r="CO39" s="663" t="s">
        <v>1325</v>
      </c>
      <c r="CP39" s="663" t="s">
        <v>1325</v>
      </c>
      <c r="CQ39" s="632"/>
      <c r="CR39" s="632"/>
      <c r="CS39" s="632"/>
      <c r="CT39" s="632"/>
      <c r="CU39" s="632"/>
      <c r="CV39" s="632">
        <v>0</v>
      </c>
      <c r="CW39" s="633"/>
      <c r="CX39" s="644" t="s">
        <v>878</v>
      </c>
      <c r="CY39" s="480" t="s">
        <v>1471</v>
      </c>
      <c r="CZ39" s="480" t="s">
        <v>878</v>
      </c>
      <c r="DA39" s="635" t="s">
        <v>1471</v>
      </c>
      <c r="DB39" s="644" t="s">
        <v>878</v>
      </c>
      <c r="DC39" s="480" t="s">
        <v>878</v>
      </c>
      <c r="DD39" s="480" t="s">
        <v>878</v>
      </c>
      <c r="DE39" s="635" t="s">
        <v>878</v>
      </c>
      <c r="DF39" s="686"/>
      <c r="DG39" s="678" t="s">
        <v>2218</v>
      </c>
      <c r="DH39" s="664" t="s">
        <v>1325</v>
      </c>
      <c r="DI39" s="663" t="s">
        <v>1325</v>
      </c>
      <c r="DJ39" s="663" t="s">
        <v>1325</v>
      </c>
      <c r="DK39" s="663" t="s">
        <v>1325</v>
      </c>
      <c r="DL39" s="663" t="s">
        <v>1325</v>
      </c>
      <c r="DM39" s="650">
        <v>27</v>
      </c>
      <c r="DN39" s="663" t="s">
        <v>1325</v>
      </c>
      <c r="DO39" s="650">
        <v>28</v>
      </c>
      <c r="DP39" s="681" t="s">
        <v>16</v>
      </c>
      <c r="DQ39" s="534">
        <v>2</v>
      </c>
      <c r="DR39" s="675" t="s">
        <v>878</v>
      </c>
      <c r="DS39" s="648" t="s">
        <v>792</v>
      </c>
      <c r="DT39" s="648" t="s">
        <v>878</v>
      </c>
      <c r="DU39" s="671" t="s">
        <v>792</v>
      </c>
    </row>
    <row r="40" spans="1:125">
      <c r="A40" s="628" t="s">
        <v>405</v>
      </c>
      <c r="B40" s="545" t="s">
        <v>1293</v>
      </c>
      <c r="C40" s="629" t="s">
        <v>637</v>
      </c>
      <c r="D40" s="658" t="s">
        <v>1325</v>
      </c>
      <c r="E40" s="528" t="s">
        <v>1325</v>
      </c>
      <c r="F40" s="631">
        <v>14</v>
      </c>
      <c r="G40" s="528" t="s">
        <v>1325</v>
      </c>
      <c r="H40" s="631">
        <v>136</v>
      </c>
      <c r="I40" s="631">
        <v>617</v>
      </c>
      <c r="J40" s="631">
        <v>64</v>
      </c>
      <c r="K40" s="705">
        <v>0.91101906820030198</v>
      </c>
      <c r="L40" s="632">
        <v>0.4406738079918861</v>
      </c>
      <c r="M40" s="632">
        <v>1.8624093135636448</v>
      </c>
      <c r="N40" s="632">
        <v>1.1161913426821282</v>
      </c>
      <c r="O40" s="632">
        <v>0.83236408872956835</v>
      </c>
      <c r="P40" s="632">
        <v>1.1391700812572489</v>
      </c>
      <c r="Q40" s="633">
        <v>0.99473069513700096</v>
      </c>
      <c r="R40" s="665" t="s">
        <v>1325</v>
      </c>
      <c r="S40" s="663" t="s">
        <v>1325</v>
      </c>
      <c r="T40" s="663" t="s">
        <v>1325</v>
      </c>
      <c r="U40" s="663" t="s">
        <v>1325</v>
      </c>
      <c r="V40" s="631">
        <v>10</v>
      </c>
      <c r="W40" s="631">
        <v>67</v>
      </c>
      <c r="X40" s="663" t="s">
        <v>1325</v>
      </c>
      <c r="Y40" s="632">
        <v>1.0188910389477153</v>
      </c>
      <c r="Z40" s="632">
        <v>0.64215065688797646</v>
      </c>
      <c r="AA40" s="632">
        <v>1.3037410015244213</v>
      </c>
      <c r="AB40" s="632">
        <v>0</v>
      </c>
      <c r="AC40" s="632">
        <v>0.58288742279131123</v>
      </c>
      <c r="AD40" s="632">
        <v>1.4643919927180788</v>
      </c>
      <c r="AE40" s="633">
        <v>1.1005501737488879</v>
      </c>
      <c r="AF40" s="665" t="s">
        <v>1325</v>
      </c>
      <c r="AG40" s="663" t="s">
        <v>1325</v>
      </c>
      <c r="AH40" s="663" t="s">
        <v>1325</v>
      </c>
      <c r="AI40" s="663" t="s">
        <v>1325</v>
      </c>
      <c r="AJ40" s="631">
        <v>10</v>
      </c>
      <c r="AK40" s="631">
        <v>40</v>
      </c>
      <c r="AL40" s="663" t="s">
        <v>1325</v>
      </c>
      <c r="AM40" s="632">
        <v>1.3735768313185888</v>
      </c>
      <c r="AN40" s="632">
        <v>0.87580805473418877</v>
      </c>
      <c r="AO40" s="632">
        <v>3.9095452317157893</v>
      </c>
      <c r="AP40" s="632">
        <v>0</v>
      </c>
      <c r="AQ40" s="632">
        <v>0.82299131665283709</v>
      </c>
      <c r="AR40" s="632">
        <v>0.8225744275912602</v>
      </c>
      <c r="AS40" s="633">
        <v>0.61323364782899814</v>
      </c>
      <c r="AT40" s="665" t="s">
        <v>1325</v>
      </c>
      <c r="AU40" s="663" t="s">
        <v>1325</v>
      </c>
      <c r="AV40" s="663" t="s">
        <v>1325</v>
      </c>
      <c r="AW40" s="663" t="s">
        <v>1325</v>
      </c>
      <c r="AX40" s="663" t="s">
        <v>1325</v>
      </c>
      <c r="AY40" s="631">
        <v>26</v>
      </c>
      <c r="AZ40" s="663" t="s">
        <v>1325</v>
      </c>
      <c r="BA40" s="632">
        <v>0</v>
      </c>
      <c r="BB40" s="632">
        <v>0</v>
      </c>
      <c r="BC40" s="632">
        <v>0</v>
      </c>
      <c r="BD40" s="632">
        <v>0</v>
      </c>
      <c r="BE40" s="632">
        <v>0.31468615429570856</v>
      </c>
      <c r="BF40" s="632">
        <v>2.1506868674980337</v>
      </c>
      <c r="BG40" s="633">
        <v>3.0318805664027035</v>
      </c>
      <c r="BH40" s="665" t="s">
        <v>1325</v>
      </c>
      <c r="BI40" s="663" t="s">
        <v>1325</v>
      </c>
      <c r="BJ40" s="663" t="s">
        <v>1325</v>
      </c>
      <c r="BK40" s="663" t="s">
        <v>1325</v>
      </c>
      <c r="BL40" s="631">
        <v>23</v>
      </c>
      <c r="BM40" s="631">
        <v>119</v>
      </c>
      <c r="BN40" s="631">
        <v>17</v>
      </c>
      <c r="BO40" s="632">
        <v>1.0849597783081657</v>
      </c>
      <c r="BP40" s="632">
        <v>0</v>
      </c>
      <c r="BQ40" s="632">
        <v>2.1612726565821121</v>
      </c>
      <c r="BR40" s="632">
        <v>0</v>
      </c>
      <c r="BS40" s="632">
        <v>0.73741223508391029</v>
      </c>
      <c r="BT40" s="632">
        <v>1.2375669496517299</v>
      </c>
      <c r="BU40" s="633">
        <v>1.4527165467748511</v>
      </c>
      <c r="BV40" s="665" t="s">
        <v>1325</v>
      </c>
      <c r="BW40" s="663" t="s">
        <v>1325</v>
      </c>
      <c r="BX40" s="663" t="s">
        <v>1325</v>
      </c>
      <c r="BY40" s="663" t="s">
        <v>1325</v>
      </c>
      <c r="BZ40" s="663" t="s">
        <v>1325</v>
      </c>
      <c r="CA40" s="631">
        <v>41</v>
      </c>
      <c r="CB40" s="663" t="s">
        <v>1325</v>
      </c>
      <c r="CC40" s="632">
        <v>0</v>
      </c>
      <c r="CD40" s="632">
        <v>1.315998679123906</v>
      </c>
      <c r="CE40" s="632">
        <v>0</v>
      </c>
      <c r="CF40" s="632">
        <v>0</v>
      </c>
      <c r="CG40" s="632">
        <v>0.32169805995115652</v>
      </c>
      <c r="CH40" s="632">
        <v>2.989754817626868</v>
      </c>
      <c r="CI40" s="633">
        <v>0.29151537083633478</v>
      </c>
      <c r="CJ40" s="665" t="s">
        <v>1325</v>
      </c>
      <c r="CK40" s="663" t="s">
        <v>1325</v>
      </c>
      <c r="CL40" s="663" t="s">
        <v>1325</v>
      </c>
      <c r="CM40" s="663" t="s">
        <v>1325</v>
      </c>
      <c r="CN40" s="631">
        <v>62</v>
      </c>
      <c r="CO40" s="631">
        <v>247</v>
      </c>
      <c r="CP40" s="631">
        <v>24</v>
      </c>
      <c r="CQ40" s="632">
        <v>0.96842496834877412</v>
      </c>
      <c r="CR40" s="632">
        <v>0.45168316025835092</v>
      </c>
      <c r="CS40" s="632">
        <v>1.9115146597342747</v>
      </c>
      <c r="CT40" s="632">
        <v>2.7063157824110724</v>
      </c>
      <c r="CU40" s="632">
        <v>0.9242274178707911</v>
      </c>
      <c r="CV40" s="632">
        <v>1.0167192368874101</v>
      </c>
      <c r="CW40" s="633">
        <v>0.88529470464551674</v>
      </c>
      <c r="CX40" s="644" t="s">
        <v>878</v>
      </c>
      <c r="CY40" s="480" t="s">
        <v>1471</v>
      </c>
      <c r="CZ40" s="480" t="s">
        <v>878</v>
      </c>
      <c r="DA40" s="635" t="s">
        <v>1471</v>
      </c>
      <c r="DB40" s="644" t="s">
        <v>878</v>
      </c>
      <c r="DC40" s="480" t="s">
        <v>878</v>
      </c>
      <c r="DD40" s="480" t="s">
        <v>878</v>
      </c>
      <c r="DE40" s="635" t="s">
        <v>878</v>
      </c>
      <c r="DF40" s="686"/>
      <c r="DG40" s="678" t="s">
        <v>2218</v>
      </c>
      <c r="DH40" s="682">
        <v>77</v>
      </c>
      <c r="DI40" s="650">
        <v>119</v>
      </c>
      <c r="DJ40" s="650">
        <v>61</v>
      </c>
      <c r="DK40" s="650">
        <v>21</v>
      </c>
      <c r="DL40" s="650">
        <v>1232</v>
      </c>
      <c r="DM40" s="650">
        <v>4576</v>
      </c>
      <c r="DN40" s="650">
        <v>502</v>
      </c>
      <c r="DO40" s="650">
        <v>6588</v>
      </c>
      <c r="DP40" s="681" t="s">
        <v>405</v>
      </c>
      <c r="DQ40" s="534">
        <v>850</v>
      </c>
      <c r="DR40" s="675" t="s">
        <v>878</v>
      </c>
      <c r="DS40" s="648" t="s">
        <v>792</v>
      </c>
      <c r="DT40" s="648" t="s">
        <v>878</v>
      </c>
      <c r="DU40" s="671" t="s">
        <v>792</v>
      </c>
    </row>
    <row r="41" spans="1:125">
      <c r="A41" s="628" t="s">
        <v>130</v>
      </c>
      <c r="B41" s="545" t="s">
        <v>1293</v>
      </c>
      <c r="C41" s="629" t="s">
        <v>786</v>
      </c>
      <c r="D41" s="658" t="s">
        <v>1325</v>
      </c>
      <c r="E41" s="528" t="s">
        <v>1325</v>
      </c>
      <c r="F41" s="528" t="s">
        <v>1325</v>
      </c>
      <c r="G41" s="528" t="s">
        <v>1325</v>
      </c>
      <c r="H41" s="528" t="s">
        <v>1325</v>
      </c>
      <c r="I41" s="631">
        <v>65</v>
      </c>
      <c r="J41" s="528" t="s">
        <v>1325</v>
      </c>
      <c r="K41" s="705">
        <v>1.0811473963232026</v>
      </c>
      <c r="L41" s="632">
        <v>3.6051450284272044</v>
      </c>
      <c r="M41" s="632"/>
      <c r="N41" s="632"/>
      <c r="O41" s="632">
        <v>0.49583764197429731</v>
      </c>
      <c r="P41" s="632">
        <v>1.0613706618859111</v>
      </c>
      <c r="Q41" s="633">
        <v>0</v>
      </c>
      <c r="R41" s="665" t="s">
        <v>1325</v>
      </c>
      <c r="S41" s="663" t="s">
        <v>1325</v>
      </c>
      <c r="T41" s="663" t="s">
        <v>1325</v>
      </c>
      <c r="U41" s="663" t="s">
        <v>1325</v>
      </c>
      <c r="V41" s="663" t="s">
        <v>1325</v>
      </c>
      <c r="W41" s="663" t="s">
        <v>1325</v>
      </c>
      <c r="X41" s="663" t="s">
        <v>1325</v>
      </c>
      <c r="Y41" s="632">
        <v>0</v>
      </c>
      <c r="Z41" s="632">
        <v>0</v>
      </c>
      <c r="AA41" s="632"/>
      <c r="AB41" s="632"/>
      <c r="AC41" s="632">
        <v>0</v>
      </c>
      <c r="AD41" s="632">
        <v>1.447411986187044</v>
      </c>
      <c r="AE41" s="633">
        <v>0</v>
      </c>
      <c r="AF41" s="665" t="s">
        <v>1325</v>
      </c>
      <c r="AG41" s="663" t="s">
        <v>1325</v>
      </c>
      <c r="AH41" s="663" t="s">
        <v>1325</v>
      </c>
      <c r="AI41" s="663" t="s">
        <v>1325</v>
      </c>
      <c r="AJ41" s="663" t="s">
        <v>1325</v>
      </c>
      <c r="AK41" s="631">
        <v>26</v>
      </c>
      <c r="AL41" s="663" t="s">
        <v>1325</v>
      </c>
      <c r="AM41" s="632">
        <v>0</v>
      </c>
      <c r="AN41" s="632">
        <v>4.4426248411745437</v>
      </c>
      <c r="AO41" s="632"/>
      <c r="AP41" s="632"/>
      <c r="AQ41" s="632">
        <v>0.83459541646634638</v>
      </c>
      <c r="AR41" s="632">
        <v>0.90926581632605852</v>
      </c>
      <c r="AS41" s="633">
        <v>0</v>
      </c>
      <c r="AT41" s="665" t="s">
        <v>1325</v>
      </c>
      <c r="AU41" s="663" t="s">
        <v>1325</v>
      </c>
      <c r="AV41" s="663" t="s">
        <v>1325</v>
      </c>
      <c r="AW41" s="663" t="s">
        <v>1325</v>
      </c>
      <c r="AX41" s="663" t="s">
        <v>1325</v>
      </c>
      <c r="AY41" s="663" t="s">
        <v>1325</v>
      </c>
      <c r="AZ41" s="663" t="s">
        <v>1325</v>
      </c>
      <c r="BA41" s="632">
        <v>0</v>
      </c>
      <c r="BB41" s="632">
        <v>0</v>
      </c>
      <c r="BC41" s="632"/>
      <c r="BD41" s="632"/>
      <c r="BE41" s="632">
        <v>0</v>
      </c>
      <c r="BF41" s="632">
        <v>0</v>
      </c>
      <c r="BG41" s="633">
        <v>0</v>
      </c>
      <c r="BH41" s="665" t="s">
        <v>1325</v>
      </c>
      <c r="BI41" s="663" t="s">
        <v>1325</v>
      </c>
      <c r="BJ41" s="663" t="s">
        <v>1325</v>
      </c>
      <c r="BK41" s="663" t="s">
        <v>1325</v>
      </c>
      <c r="BL41" s="663" t="s">
        <v>1325</v>
      </c>
      <c r="BM41" s="631">
        <v>11</v>
      </c>
      <c r="BN41" s="663" t="s">
        <v>1325</v>
      </c>
      <c r="BO41" s="632">
        <v>0</v>
      </c>
      <c r="BP41" s="632">
        <v>0</v>
      </c>
      <c r="BQ41" s="632"/>
      <c r="BR41" s="632"/>
      <c r="BS41" s="632">
        <v>0</v>
      </c>
      <c r="BT41" s="632">
        <v>1.5154863096975437</v>
      </c>
      <c r="BU41" s="633">
        <v>0</v>
      </c>
      <c r="BV41" s="665" t="s">
        <v>1325</v>
      </c>
      <c r="BW41" s="663" t="s">
        <v>1325</v>
      </c>
      <c r="BX41" s="663" t="s">
        <v>1325</v>
      </c>
      <c r="BY41" s="663" t="s">
        <v>1325</v>
      </c>
      <c r="BZ41" s="663" t="s">
        <v>1325</v>
      </c>
      <c r="CA41" s="663" t="s">
        <v>1325</v>
      </c>
      <c r="CB41" s="663" t="s">
        <v>1325</v>
      </c>
      <c r="CC41" s="632">
        <v>0</v>
      </c>
      <c r="CD41" s="632">
        <v>0</v>
      </c>
      <c r="CE41" s="632"/>
      <c r="CF41" s="632"/>
      <c r="CG41" s="632">
        <v>0</v>
      </c>
      <c r="CH41" s="632">
        <v>0.76336387366081648</v>
      </c>
      <c r="CI41" s="633">
        <v>0</v>
      </c>
      <c r="CJ41" s="665" t="s">
        <v>1325</v>
      </c>
      <c r="CK41" s="663" t="s">
        <v>1325</v>
      </c>
      <c r="CL41" s="663" t="s">
        <v>1325</v>
      </c>
      <c r="CM41" s="663" t="s">
        <v>1325</v>
      </c>
      <c r="CN41" s="663" t="s">
        <v>1325</v>
      </c>
      <c r="CO41" s="631">
        <v>19</v>
      </c>
      <c r="CP41" s="663" t="s">
        <v>1325</v>
      </c>
      <c r="CQ41" s="632">
        <v>3.6997875158538784</v>
      </c>
      <c r="CR41" s="632">
        <v>4.0621277447015993</v>
      </c>
      <c r="CS41" s="632"/>
      <c r="CT41" s="632"/>
      <c r="CU41" s="632">
        <v>0.55033258103684368</v>
      </c>
      <c r="CV41" s="632">
        <v>0.96324385109787303</v>
      </c>
      <c r="CW41" s="633">
        <v>0</v>
      </c>
      <c r="CX41" s="644" t="s">
        <v>878</v>
      </c>
      <c r="CY41" s="480" t="s">
        <v>1471</v>
      </c>
      <c r="CZ41" s="480" t="s">
        <v>878</v>
      </c>
      <c r="DA41" s="635" t="s">
        <v>1471</v>
      </c>
      <c r="DB41" s="644" t="s">
        <v>878</v>
      </c>
      <c r="DC41" s="480" t="s">
        <v>1386</v>
      </c>
      <c r="DD41" s="480" t="s">
        <v>878</v>
      </c>
      <c r="DE41" s="639" t="s">
        <v>1386</v>
      </c>
      <c r="DF41" s="687" t="s">
        <v>1934</v>
      </c>
      <c r="DG41" s="678" t="s">
        <v>2218</v>
      </c>
      <c r="DH41" s="682">
        <v>15</v>
      </c>
      <c r="DI41" s="650">
        <v>16</v>
      </c>
      <c r="DJ41" s="663" t="s">
        <v>1325</v>
      </c>
      <c r="DK41" s="663" t="s">
        <v>1325</v>
      </c>
      <c r="DL41" s="650">
        <v>44</v>
      </c>
      <c r="DM41" s="650">
        <v>514</v>
      </c>
      <c r="DN41" s="650">
        <v>12</v>
      </c>
      <c r="DO41" s="650">
        <v>609</v>
      </c>
      <c r="DP41" s="681" t="s">
        <v>130</v>
      </c>
      <c r="DQ41" s="534">
        <v>77</v>
      </c>
      <c r="DR41" s="675" t="s">
        <v>878</v>
      </c>
      <c r="DS41" s="648" t="s">
        <v>792</v>
      </c>
      <c r="DT41" s="648" t="s">
        <v>878</v>
      </c>
      <c r="DU41" s="671" t="s">
        <v>792</v>
      </c>
    </row>
    <row r="42" spans="1:125">
      <c r="A42" s="628" t="s">
        <v>100</v>
      </c>
      <c r="B42" s="545" t="s">
        <v>1293</v>
      </c>
      <c r="C42" s="629" t="s">
        <v>548</v>
      </c>
      <c r="D42" s="658" t="s">
        <v>1325</v>
      </c>
      <c r="E42" s="528" t="s">
        <v>1325</v>
      </c>
      <c r="F42" s="528" t="s">
        <v>1325</v>
      </c>
      <c r="G42" s="528" t="s">
        <v>1325</v>
      </c>
      <c r="H42" s="631">
        <v>22</v>
      </c>
      <c r="I42" s="631">
        <v>176</v>
      </c>
      <c r="J42" s="528" t="s">
        <v>1325</v>
      </c>
      <c r="K42" s="705">
        <v>1.829325536191269</v>
      </c>
      <c r="L42" s="632">
        <v>0.45808730716419277</v>
      </c>
      <c r="M42" s="632"/>
      <c r="N42" s="632"/>
      <c r="O42" s="632">
        <v>0.98850225154241866</v>
      </c>
      <c r="P42" s="632">
        <v>0.85537643898683913</v>
      </c>
      <c r="Q42" s="633">
        <v>0.95031342216008785</v>
      </c>
      <c r="R42" s="665" t="s">
        <v>1325</v>
      </c>
      <c r="S42" s="663" t="s">
        <v>1325</v>
      </c>
      <c r="T42" s="663" t="s">
        <v>1325</v>
      </c>
      <c r="U42" s="663" t="s">
        <v>1325</v>
      </c>
      <c r="V42" s="663" t="s">
        <v>1325</v>
      </c>
      <c r="W42" s="663" t="s">
        <v>1325</v>
      </c>
      <c r="X42" s="663" t="s">
        <v>1325</v>
      </c>
      <c r="Y42" s="632">
        <v>0</v>
      </c>
      <c r="Z42" s="632">
        <v>0</v>
      </c>
      <c r="AA42" s="632"/>
      <c r="AB42" s="632"/>
      <c r="AC42" s="632">
        <v>0</v>
      </c>
      <c r="AD42" s="632">
        <v>0.69142171087373661</v>
      </c>
      <c r="AE42" s="633">
        <v>0</v>
      </c>
      <c r="AF42" s="665" t="s">
        <v>1325</v>
      </c>
      <c r="AG42" s="663" t="s">
        <v>1325</v>
      </c>
      <c r="AH42" s="663" t="s">
        <v>1325</v>
      </c>
      <c r="AI42" s="663" t="s">
        <v>1325</v>
      </c>
      <c r="AJ42" s="663" t="s">
        <v>1325</v>
      </c>
      <c r="AK42" s="631">
        <v>30</v>
      </c>
      <c r="AL42" s="663" t="s">
        <v>1325</v>
      </c>
      <c r="AM42" s="632">
        <v>0</v>
      </c>
      <c r="AN42" s="632">
        <v>0</v>
      </c>
      <c r="AO42" s="632"/>
      <c r="AP42" s="632"/>
      <c r="AQ42" s="632">
        <v>1.0656756301721235</v>
      </c>
      <c r="AR42" s="632">
        <v>1.9127017389451013</v>
      </c>
      <c r="AS42" s="633">
        <v>0.81493337502203189</v>
      </c>
      <c r="AT42" s="665" t="s">
        <v>1325</v>
      </c>
      <c r="AU42" s="663" t="s">
        <v>1325</v>
      </c>
      <c r="AV42" s="663" t="s">
        <v>1325</v>
      </c>
      <c r="AW42" s="663" t="s">
        <v>1325</v>
      </c>
      <c r="AX42" s="663" t="s">
        <v>1325</v>
      </c>
      <c r="AY42" s="631">
        <v>10</v>
      </c>
      <c r="AZ42" s="663" t="s">
        <v>1325</v>
      </c>
      <c r="BA42" s="632">
        <v>0</v>
      </c>
      <c r="BB42" s="632">
        <v>0</v>
      </c>
      <c r="BC42" s="632"/>
      <c r="BD42" s="632"/>
      <c r="BE42" s="632">
        <v>0</v>
      </c>
      <c r="BF42" s="632">
        <v>1.2622621133851575</v>
      </c>
      <c r="BG42" s="633">
        <v>2.3624154039131695</v>
      </c>
      <c r="BH42" s="665" t="s">
        <v>1325</v>
      </c>
      <c r="BI42" s="663" t="s">
        <v>1325</v>
      </c>
      <c r="BJ42" s="663" t="s">
        <v>1325</v>
      </c>
      <c r="BK42" s="663" t="s">
        <v>1325</v>
      </c>
      <c r="BL42" s="663" t="s">
        <v>1325</v>
      </c>
      <c r="BM42" s="631">
        <v>23</v>
      </c>
      <c r="BN42" s="663" t="s">
        <v>1325</v>
      </c>
      <c r="BO42" s="632">
        <v>0</v>
      </c>
      <c r="BP42" s="632">
        <v>0</v>
      </c>
      <c r="BQ42" s="632"/>
      <c r="BR42" s="632"/>
      <c r="BS42" s="632">
        <v>0.87396495740352698</v>
      </c>
      <c r="BT42" s="632">
        <v>0.6369425428709562</v>
      </c>
      <c r="BU42" s="633">
        <v>1.4453321191984929</v>
      </c>
      <c r="BV42" s="665" t="s">
        <v>1325</v>
      </c>
      <c r="BW42" s="663" t="s">
        <v>1325</v>
      </c>
      <c r="BX42" s="663" t="s">
        <v>1325</v>
      </c>
      <c r="BY42" s="663" t="s">
        <v>1325</v>
      </c>
      <c r="BZ42" s="663" t="s">
        <v>1325</v>
      </c>
      <c r="CA42" s="663" t="s">
        <v>1325</v>
      </c>
      <c r="CB42" s="663" t="s">
        <v>1325</v>
      </c>
      <c r="CC42" s="632">
        <v>0</v>
      </c>
      <c r="CD42" s="632">
        <v>0</v>
      </c>
      <c r="CE42" s="632"/>
      <c r="CF42" s="632"/>
      <c r="CG42" s="632">
        <v>0</v>
      </c>
      <c r="CH42" s="632">
        <v>0.91163808332170004</v>
      </c>
      <c r="CI42" s="633">
        <v>0</v>
      </c>
      <c r="CJ42" s="665" t="s">
        <v>1325</v>
      </c>
      <c r="CK42" s="663" t="s">
        <v>1325</v>
      </c>
      <c r="CL42" s="663" t="s">
        <v>1325</v>
      </c>
      <c r="CM42" s="663" t="s">
        <v>1325</v>
      </c>
      <c r="CN42" s="631">
        <v>12</v>
      </c>
      <c r="CO42" s="631">
        <v>83</v>
      </c>
      <c r="CP42" s="663" t="s">
        <v>1325</v>
      </c>
      <c r="CQ42" s="632">
        <v>2.4742274241293662</v>
      </c>
      <c r="CR42" s="632">
        <v>0</v>
      </c>
      <c r="CS42" s="632"/>
      <c r="CT42" s="632"/>
      <c r="CU42" s="632">
        <v>1.1099297843712368</v>
      </c>
      <c r="CV42" s="632">
        <v>0.76069926958017986</v>
      </c>
      <c r="CW42" s="633">
        <v>1.0685585254842833</v>
      </c>
      <c r="CX42" s="644" t="s">
        <v>878</v>
      </c>
      <c r="CY42" s="480" t="s">
        <v>1471</v>
      </c>
      <c r="CZ42" s="480" t="s">
        <v>878</v>
      </c>
      <c r="DA42" s="635" t="s">
        <v>1471</v>
      </c>
      <c r="DB42" s="644" t="s">
        <v>878</v>
      </c>
      <c r="DC42" s="480" t="s">
        <v>878</v>
      </c>
      <c r="DD42" s="480" t="s">
        <v>878</v>
      </c>
      <c r="DE42" s="635" t="s">
        <v>878</v>
      </c>
      <c r="DF42" s="686"/>
      <c r="DG42" s="678" t="s">
        <v>2218</v>
      </c>
      <c r="DH42" s="682">
        <v>19</v>
      </c>
      <c r="DI42" s="650">
        <v>12</v>
      </c>
      <c r="DJ42" s="663" t="s">
        <v>1325</v>
      </c>
      <c r="DK42" s="663" t="s">
        <v>1325</v>
      </c>
      <c r="DL42" s="650">
        <v>127</v>
      </c>
      <c r="DM42" s="650">
        <v>1076</v>
      </c>
      <c r="DN42" s="650">
        <v>54</v>
      </c>
      <c r="DO42" s="650">
        <v>1300</v>
      </c>
      <c r="DP42" s="681" t="s">
        <v>100</v>
      </c>
      <c r="DQ42" s="534">
        <v>218</v>
      </c>
      <c r="DR42" s="675" t="s">
        <v>878</v>
      </c>
      <c r="DS42" s="648" t="s">
        <v>792</v>
      </c>
      <c r="DT42" s="648" t="s">
        <v>878</v>
      </c>
      <c r="DU42" s="671" t="s">
        <v>792</v>
      </c>
    </row>
    <row r="43" spans="1:125">
      <c r="A43" s="628" t="s">
        <v>391</v>
      </c>
      <c r="B43" s="545" t="s">
        <v>1293</v>
      </c>
      <c r="C43" s="629" t="s">
        <v>619</v>
      </c>
      <c r="D43" s="658" t="s">
        <v>1325</v>
      </c>
      <c r="E43" s="528" t="s">
        <v>1325</v>
      </c>
      <c r="F43" s="528" t="s">
        <v>1325</v>
      </c>
      <c r="G43" s="528" t="s">
        <v>1325</v>
      </c>
      <c r="H43" s="528" t="s">
        <v>1325</v>
      </c>
      <c r="I43" s="631">
        <v>104</v>
      </c>
      <c r="J43" s="528" t="s">
        <v>1325</v>
      </c>
      <c r="K43" s="705"/>
      <c r="L43" s="632">
        <v>0.95865864122718691</v>
      </c>
      <c r="M43" s="632">
        <v>0.49428114024396624</v>
      </c>
      <c r="N43" s="632"/>
      <c r="O43" s="632">
        <v>0.6784554451264837</v>
      </c>
      <c r="P43" s="632">
        <v>1.4791886196254282</v>
      </c>
      <c r="Q43" s="633">
        <v>0.44187531893544951</v>
      </c>
      <c r="R43" s="665" t="s">
        <v>1325</v>
      </c>
      <c r="S43" s="663" t="s">
        <v>1325</v>
      </c>
      <c r="T43" s="663" t="s">
        <v>1325</v>
      </c>
      <c r="U43" s="663" t="s">
        <v>1325</v>
      </c>
      <c r="V43" s="663" t="s">
        <v>1325</v>
      </c>
      <c r="W43" s="631">
        <v>11</v>
      </c>
      <c r="X43" s="663" t="s">
        <v>1325</v>
      </c>
      <c r="Y43" s="632"/>
      <c r="Z43" s="632">
        <v>0</v>
      </c>
      <c r="AA43" s="632">
        <v>0</v>
      </c>
      <c r="AB43" s="632"/>
      <c r="AC43" s="632">
        <v>0</v>
      </c>
      <c r="AD43" s="632">
        <v>2.0072689168638309</v>
      </c>
      <c r="AE43" s="633">
        <v>0</v>
      </c>
      <c r="AF43" s="665" t="s">
        <v>1325</v>
      </c>
      <c r="AG43" s="663" t="s">
        <v>1325</v>
      </c>
      <c r="AH43" s="663" t="s">
        <v>1325</v>
      </c>
      <c r="AI43" s="663" t="s">
        <v>1325</v>
      </c>
      <c r="AJ43" s="663" t="s">
        <v>1325</v>
      </c>
      <c r="AK43" s="631">
        <v>18</v>
      </c>
      <c r="AL43" s="663" t="s">
        <v>1325</v>
      </c>
      <c r="AM43" s="632"/>
      <c r="AN43" s="632">
        <v>0</v>
      </c>
      <c r="AO43" s="632">
        <v>0</v>
      </c>
      <c r="AP43" s="632"/>
      <c r="AQ43" s="632">
        <v>1.2246806167293225</v>
      </c>
      <c r="AR43" s="632">
        <v>2.2128086893713146</v>
      </c>
      <c r="AS43" s="633">
        <v>0</v>
      </c>
      <c r="AT43" s="665" t="s">
        <v>1325</v>
      </c>
      <c r="AU43" s="663" t="s">
        <v>1325</v>
      </c>
      <c r="AV43" s="663" t="s">
        <v>1325</v>
      </c>
      <c r="AW43" s="663" t="s">
        <v>1325</v>
      </c>
      <c r="AX43" s="663" t="s">
        <v>1325</v>
      </c>
      <c r="AY43" s="663" t="s">
        <v>1325</v>
      </c>
      <c r="AZ43" s="663" t="s">
        <v>1325</v>
      </c>
      <c r="BA43" s="632"/>
      <c r="BB43" s="632">
        <v>0</v>
      </c>
      <c r="BC43" s="632">
        <v>8.171491279611276</v>
      </c>
      <c r="BD43" s="632"/>
      <c r="BE43" s="632">
        <v>0</v>
      </c>
      <c r="BF43" s="632">
        <v>1.7438488911886776</v>
      </c>
      <c r="BG43" s="633">
        <v>0</v>
      </c>
      <c r="BH43" s="665" t="s">
        <v>1325</v>
      </c>
      <c r="BI43" s="663" t="s">
        <v>1325</v>
      </c>
      <c r="BJ43" s="663" t="s">
        <v>1325</v>
      </c>
      <c r="BK43" s="663" t="s">
        <v>1325</v>
      </c>
      <c r="BL43" s="663" t="s">
        <v>1325</v>
      </c>
      <c r="BM43" s="631">
        <v>19</v>
      </c>
      <c r="BN43" s="663" t="s">
        <v>1325</v>
      </c>
      <c r="BO43" s="632"/>
      <c r="BP43" s="632">
        <v>0</v>
      </c>
      <c r="BQ43" s="632">
        <v>0</v>
      </c>
      <c r="BR43" s="632"/>
      <c r="BS43" s="632">
        <v>0</v>
      </c>
      <c r="BT43" s="632">
        <v>1.6063826443178972</v>
      </c>
      <c r="BU43" s="633">
        <v>2.8718802095613873</v>
      </c>
      <c r="BV43" s="665" t="s">
        <v>1325</v>
      </c>
      <c r="BW43" s="663" t="s">
        <v>1325</v>
      </c>
      <c r="BX43" s="663" t="s">
        <v>1325</v>
      </c>
      <c r="BY43" s="663" t="s">
        <v>1325</v>
      </c>
      <c r="BZ43" s="663" t="s">
        <v>1325</v>
      </c>
      <c r="CA43" s="663" t="s">
        <v>1325</v>
      </c>
      <c r="CB43" s="663" t="s">
        <v>1325</v>
      </c>
      <c r="CC43" s="632"/>
      <c r="CD43" s="632">
        <v>67.976982475293696</v>
      </c>
      <c r="CE43" s="632">
        <v>0</v>
      </c>
      <c r="CF43" s="632"/>
      <c r="CG43" s="632">
        <v>0</v>
      </c>
      <c r="CH43" s="632">
        <v>0.1307014762468745</v>
      </c>
      <c r="CI43" s="633">
        <v>0</v>
      </c>
      <c r="CJ43" s="665" t="s">
        <v>1325</v>
      </c>
      <c r="CK43" s="663" t="s">
        <v>1325</v>
      </c>
      <c r="CL43" s="663" t="s">
        <v>1325</v>
      </c>
      <c r="CM43" s="663" t="s">
        <v>1325</v>
      </c>
      <c r="CN43" s="663" t="s">
        <v>1325</v>
      </c>
      <c r="CO43" s="631">
        <v>32</v>
      </c>
      <c r="CP43" s="663" t="s">
        <v>1325</v>
      </c>
      <c r="CQ43" s="632"/>
      <c r="CR43" s="632">
        <v>0</v>
      </c>
      <c r="CS43" s="632">
        <v>0</v>
      </c>
      <c r="CT43" s="632"/>
      <c r="CU43" s="632">
        <v>1.3777656938204881</v>
      </c>
      <c r="CV43" s="632">
        <v>1.9669410572189461</v>
      </c>
      <c r="CW43" s="633">
        <v>0</v>
      </c>
      <c r="CX43" s="644" t="s">
        <v>878</v>
      </c>
      <c r="CY43" s="480" t="s">
        <v>1471</v>
      </c>
      <c r="CZ43" s="480" t="s">
        <v>878</v>
      </c>
      <c r="DA43" s="635" t="s">
        <v>1471</v>
      </c>
      <c r="DB43" s="644" t="s">
        <v>878</v>
      </c>
      <c r="DC43" s="480" t="s">
        <v>1386</v>
      </c>
      <c r="DD43" s="480" t="s">
        <v>878</v>
      </c>
      <c r="DE43" s="639" t="s">
        <v>1386</v>
      </c>
      <c r="DF43" s="687" t="s">
        <v>1934</v>
      </c>
      <c r="DG43" s="678" t="s">
        <v>2218</v>
      </c>
      <c r="DH43" s="664" t="s">
        <v>1325</v>
      </c>
      <c r="DI43" s="650">
        <v>10</v>
      </c>
      <c r="DJ43" s="650">
        <v>19</v>
      </c>
      <c r="DK43" s="663" t="s">
        <v>1325</v>
      </c>
      <c r="DL43" s="650">
        <v>53</v>
      </c>
      <c r="DM43" s="650">
        <v>868</v>
      </c>
      <c r="DN43" s="650">
        <v>21</v>
      </c>
      <c r="DO43" s="650">
        <v>980</v>
      </c>
      <c r="DP43" s="681" t="s">
        <v>391</v>
      </c>
      <c r="DQ43" s="534">
        <v>113</v>
      </c>
      <c r="DR43" s="675" t="s">
        <v>878</v>
      </c>
      <c r="DS43" s="648" t="s">
        <v>792</v>
      </c>
      <c r="DT43" s="648" t="s">
        <v>878</v>
      </c>
      <c r="DU43" s="671" t="s">
        <v>792</v>
      </c>
    </row>
    <row r="44" spans="1:125">
      <c r="A44" s="628" t="s">
        <v>122</v>
      </c>
      <c r="B44" s="545" t="s">
        <v>1293</v>
      </c>
      <c r="C44" s="629" t="s">
        <v>812</v>
      </c>
      <c r="D44" s="658" t="s">
        <v>1325</v>
      </c>
      <c r="E44" s="528" t="s">
        <v>1325</v>
      </c>
      <c r="F44" s="528" t="s">
        <v>1325</v>
      </c>
      <c r="G44" s="528" t="s">
        <v>1325</v>
      </c>
      <c r="H44" s="631">
        <v>23</v>
      </c>
      <c r="I44" s="631">
        <v>159</v>
      </c>
      <c r="J44" s="528" t="s">
        <v>1325</v>
      </c>
      <c r="K44" s="705">
        <v>0</v>
      </c>
      <c r="L44" s="632">
        <v>0.84336626188000197</v>
      </c>
      <c r="M44" s="632">
        <v>0</v>
      </c>
      <c r="N44" s="632"/>
      <c r="O44" s="632">
        <v>0.81092637154950276</v>
      </c>
      <c r="P44" s="632">
        <v>1.4553694087588351</v>
      </c>
      <c r="Q44" s="633">
        <v>1.4627624473678007</v>
      </c>
      <c r="R44" s="665" t="s">
        <v>1325</v>
      </c>
      <c r="S44" s="663" t="s">
        <v>1325</v>
      </c>
      <c r="T44" s="663" t="s">
        <v>1325</v>
      </c>
      <c r="U44" s="663" t="s">
        <v>1325</v>
      </c>
      <c r="V44" s="663" t="s">
        <v>1325</v>
      </c>
      <c r="W44" s="631">
        <v>14</v>
      </c>
      <c r="X44" s="663" t="s">
        <v>1325</v>
      </c>
      <c r="Y44" s="632">
        <v>0</v>
      </c>
      <c r="Z44" s="632">
        <v>0</v>
      </c>
      <c r="AA44" s="632">
        <v>0</v>
      </c>
      <c r="AB44" s="632"/>
      <c r="AC44" s="632">
        <v>0</v>
      </c>
      <c r="AD44" s="632">
        <v>1.1735861017016302</v>
      </c>
      <c r="AE44" s="633">
        <v>0</v>
      </c>
      <c r="AF44" s="665" t="s">
        <v>1325</v>
      </c>
      <c r="AG44" s="663" t="s">
        <v>1325</v>
      </c>
      <c r="AH44" s="663" t="s">
        <v>1325</v>
      </c>
      <c r="AI44" s="663" t="s">
        <v>1325</v>
      </c>
      <c r="AJ44" s="663" t="s">
        <v>1325</v>
      </c>
      <c r="AK44" s="631">
        <v>30</v>
      </c>
      <c r="AL44" s="663" t="s">
        <v>1325</v>
      </c>
      <c r="AM44" s="632">
        <v>0</v>
      </c>
      <c r="AN44" s="632">
        <v>0</v>
      </c>
      <c r="AO44" s="632">
        <v>0</v>
      </c>
      <c r="AP44" s="632"/>
      <c r="AQ44" s="632">
        <v>1.4317286003616658</v>
      </c>
      <c r="AR44" s="632">
        <v>1.3197816198857044</v>
      </c>
      <c r="AS44" s="633">
        <v>1.233438750579112</v>
      </c>
      <c r="AT44" s="665" t="s">
        <v>1325</v>
      </c>
      <c r="AU44" s="663" t="s">
        <v>1325</v>
      </c>
      <c r="AV44" s="663" t="s">
        <v>1325</v>
      </c>
      <c r="AW44" s="663" t="s">
        <v>1325</v>
      </c>
      <c r="AX44" s="663" t="s">
        <v>1325</v>
      </c>
      <c r="AY44" s="663" t="s">
        <v>1325</v>
      </c>
      <c r="AZ44" s="663" t="s">
        <v>1325</v>
      </c>
      <c r="BA44" s="632">
        <v>0</v>
      </c>
      <c r="BB44" s="632">
        <v>0</v>
      </c>
      <c r="BC44" s="632">
        <v>0</v>
      </c>
      <c r="BD44" s="632"/>
      <c r="BE44" s="632">
        <v>0.97797191747822643</v>
      </c>
      <c r="BF44" s="632">
        <v>2.7710242615055458</v>
      </c>
      <c r="BG44" s="633">
        <v>0</v>
      </c>
      <c r="BH44" s="665" t="s">
        <v>1325</v>
      </c>
      <c r="BI44" s="663" t="s">
        <v>1325</v>
      </c>
      <c r="BJ44" s="663" t="s">
        <v>1325</v>
      </c>
      <c r="BK44" s="663" t="s">
        <v>1325</v>
      </c>
      <c r="BL44" s="663" t="s">
        <v>1325</v>
      </c>
      <c r="BM44" s="631">
        <v>32</v>
      </c>
      <c r="BN44" s="663" t="s">
        <v>1325</v>
      </c>
      <c r="BO44" s="632">
        <v>0</v>
      </c>
      <c r="BP44" s="632">
        <v>0</v>
      </c>
      <c r="BQ44" s="632">
        <v>0</v>
      </c>
      <c r="BR44" s="632"/>
      <c r="BS44" s="632">
        <v>0</v>
      </c>
      <c r="BT44" s="632">
        <v>6.3390923741501126</v>
      </c>
      <c r="BU44" s="633">
        <v>1.6249337434083557</v>
      </c>
      <c r="BV44" s="665" t="s">
        <v>1325</v>
      </c>
      <c r="BW44" s="663" t="s">
        <v>1325</v>
      </c>
      <c r="BX44" s="663" t="s">
        <v>1325</v>
      </c>
      <c r="BY44" s="663" t="s">
        <v>1325</v>
      </c>
      <c r="BZ44" s="663" t="s">
        <v>1325</v>
      </c>
      <c r="CA44" s="631">
        <v>11</v>
      </c>
      <c r="CB44" s="663" t="s">
        <v>1325</v>
      </c>
      <c r="CC44" s="632">
        <v>0</v>
      </c>
      <c r="CD44" s="632">
        <v>0</v>
      </c>
      <c r="CE44" s="632">
        <v>0</v>
      </c>
      <c r="CF44" s="632"/>
      <c r="CG44" s="632">
        <v>0</v>
      </c>
      <c r="CH44" s="632">
        <v>1.21579136385303</v>
      </c>
      <c r="CI44" s="633">
        <v>0</v>
      </c>
      <c r="CJ44" s="665" t="s">
        <v>1325</v>
      </c>
      <c r="CK44" s="663" t="s">
        <v>1325</v>
      </c>
      <c r="CL44" s="663" t="s">
        <v>1325</v>
      </c>
      <c r="CM44" s="663" t="s">
        <v>1325</v>
      </c>
      <c r="CN44" s="631">
        <v>10</v>
      </c>
      <c r="CO44" s="631">
        <v>45</v>
      </c>
      <c r="CP44" s="663" t="s">
        <v>1325</v>
      </c>
      <c r="CQ44" s="632">
        <v>0</v>
      </c>
      <c r="CR44" s="632">
        <v>0</v>
      </c>
      <c r="CS44" s="632">
        <v>0</v>
      </c>
      <c r="CT44" s="632"/>
      <c r="CU44" s="632">
        <v>1.2354503830714025</v>
      </c>
      <c r="CV44" s="632">
        <v>1.1137086352233452</v>
      </c>
      <c r="CW44" s="633">
        <v>2.5012242778524874</v>
      </c>
      <c r="CX44" s="644" t="s">
        <v>878</v>
      </c>
      <c r="CY44" s="480" t="s">
        <v>1471</v>
      </c>
      <c r="CZ44" s="480" t="s">
        <v>878</v>
      </c>
      <c r="DA44" s="635" t="s">
        <v>1471</v>
      </c>
      <c r="DB44" s="644" t="s">
        <v>878</v>
      </c>
      <c r="DC44" s="480" t="s">
        <v>878</v>
      </c>
      <c r="DD44" s="480" t="s">
        <v>878</v>
      </c>
      <c r="DE44" s="635" t="s">
        <v>878</v>
      </c>
      <c r="DF44" s="686"/>
      <c r="DG44" s="678" t="s">
        <v>2218</v>
      </c>
      <c r="DH44" s="682">
        <v>15</v>
      </c>
      <c r="DI44" s="650">
        <v>15</v>
      </c>
      <c r="DJ44" s="650">
        <v>18</v>
      </c>
      <c r="DK44" s="663" t="s">
        <v>1325</v>
      </c>
      <c r="DL44" s="650">
        <v>349</v>
      </c>
      <c r="DM44" s="650">
        <v>1775</v>
      </c>
      <c r="DN44" s="650">
        <v>54</v>
      </c>
      <c r="DO44" s="650">
        <v>2228</v>
      </c>
      <c r="DP44" s="681" t="s">
        <v>122</v>
      </c>
      <c r="DQ44" s="534">
        <v>189</v>
      </c>
      <c r="DR44" s="675" t="s">
        <v>878</v>
      </c>
      <c r="DS44" s="648" t="s">
        <v>792</v>
      </c>
      <c r="DT44" s="648" t="s">
        <v>878</v>
      </c>
      <c r="DU44" s="671" t="s">
        <v>792</v>
      </c>
    </row>
    <row r="45" spans="1:125">
      <c r="A45" s="628" t="s">
        <v>395</v>
      </c>
      <c r="B45" s="545" t="s">
        <v>1293</v>
      </c>
      <c r="C45" s="629" t="s">
        <v>621</v>
      </c>
      <c r="D45" s="630">
        <v>24</v>
      </c>
      <c r="E45" s="528" t="s">
        <v>1325</v>
      </c>
      <c r="F45" s="528" t="s">
        <v>1325</v>
      </c>
      <c r="G45" s="528" t="s">
        <v>1325</v>
      </c>
      <c r="H45" s="631">
        <v>95</v>
      </c>
      <c r="I45" s="631">
        <v>421</v>
      </c>
      <c r="J45" s="631">
        <v>45</v>
      </c>
      <c r="K45" s="705">
        <v>1.5624902095060098</v>
      </c>
      <c r="L45" s="632">
        <v>0.76124032223881477</v>
      </c>
      <c r="M45" s="632">
        <v>1.838668346018685</v>
      </c>
      <c r="N45" s="632">
        <v>0</v>
      </c>
      <c r="O45" s="632">
        <v>1.0361622468791314</v>
      </c>
      <c r="P45" s="632">
        <v>0.88292961749940291</v>
      </c>
      <c r="Q45" s="633">
        <v>1.1037893763311031</v>
      </c>
      <c r="R45" s="665" t="s">
        <v>1325</v>
      </c>
      <c r="S45" s="663" t="s">
        <v>1325</v>
      </c>
      <c r="T45" s="663" t="s">
        <v>1325</v>
      </c>
      <c r="U45" s="663" t="s">
        <v>1325</v>
      </c>
      <c r="V45" s="663" t="s">
        <v>1325</v>
      </c>
      <c r="W45" s="631">
        <v>30</v>
      </c>
      <c r="X45" s="663" t="s">
        <v>1325</v>
      </c>
      <c r="Y45" s="632">
        <v>0</v>
      </c>
      <c r="Z45" s="632">
        <v>0</v>
      </c>
      <c r="AA45" s="632">
        <v>0</v>
      </c>
      <c r="AB45" s="632">
        <v>0</v>
      </c>
      <c r="AC45" s="632">
        <v>0.96742085570608649</v>
      </c>
      <c r="AD45" s="632">
        <v>1.7736169469129397</v>
      </c>
      <c r="AE45" s="633">
        <v>1.3433697593121114</v>
      </c>
      <c r="AF45" s="665" t="s">
        <v>1325</v>
      </c>
      <c r="AG45" s="663" t="s">
        <v>1325</v>
      </c>
      <c r="AH45" s="663" t="s">
        <v>1325</v>
      </c>
      <c r="AI45" s="663" t="s">
        <v>1325</v>
      </c>
      <c r="AJ45" s="663" t="s">
        <v>1325</v>
      </c>
      <c r="AK45" s="631">
        <v>44</v>
      </c>
      <c r="AL45" s="663" t="s">
        <v>1325</v>
      </c>
      <c r="AM45" s="632">
        <v>0.75447850063317423</v>
      </c>
      <c r="AN45" s="632">
        <v>1.5775237510288669</v>
      </c>
      <c r="AO45" s="632">
        <v>0</v>
      </c>
      <c r="AP45" s="632">
        <v>0</v>
      </c>
      <c r="AQ45" s="632">
        <v>0.71895890384558425</v>
      </c>
      <c r="AR45" s="632">
        <v>1.5265399562721884</v>
      </c>
      <c r="AS45" s="633">
        <v>0.55603423355595971</v>
      </c>
      <c r="AT45" s="665" t="s">
        <v>1325</v>
      </c>
      <c r="AU45" s="663" t="s">
        <v>1325</v>
      </c>
      <c r="AV45" s="663" t="s">
        <v>1325</v>
      </c>
      <c r="AW45" s="663" t="s">
        <v>1325</v>
      </c>
      <c r="AX45" s="663" t="s">
        <v>1325</v>
      </c>
      <c r="AY45" s="631">
        <v>24</v>
      </c>
      <c r="AZ45" s="663" t="s">
        <v>1325</v>
      </c>
      <c r="BA45" s="632">
        <v>0</v>
      </c>
      <c r="BB45" s="632">
        <v>0</v>
      </c>
      <c r="BC45" s="632">
        <v>0</v>
      </c>
      <c r="BD45" s="632">
        <v>0</v>
      </c>
      <c r="BE45" s="632">
        <v>0.47162649458621425</v>
      </c>
      <c r="BF45" s="632">
        <v>2.4602182619517143</v>
      </c>
      <c r="BG45" s="633">
        <v>1.8811775582345429</v>
      </c>
      <c r="BH45" s="665" t="s">
        <v>1325</v>
      </c>
      <c r="BI45" s="663" t="s">
        <v>1325</v>
      </c>
      <c r="BJ45" s="663" t="s">
        <v>1325</v>
      </c>
      <c r="BK45" s="663" t="s">
        <v>1325</v>
      </c>
      <c r="BL45" s="631">
        <v>12</v>
      </c>
      <c r="BM45" s="631">
        <v>88</v>
      </c>
      <c r="BN45" s="631">
        <v>19</v>
      </c>
      <c r="BO45" s="632">
        <v>2.0359812411121392</v>
      </c>
      <c r="BP45" s="632">
        <v>1.1581136123020495</v>
      </c>
      <c r="BQ45" s="632">
        <v>2.8389192778350907</v>
      </c>
      <c r="BR45" s="632">
        <v>0</v>
      </c>
      <c r="BS45" s="632">
        <v>0.52037424846167668</v>
      </c>
      <c r="BT45" s="632">
        <v>0.74852024447083376</v>
      </c>
      <c r="BU45" s="633">
        <v>2.2091369640794984</v>
      </c>
      <c r="BV45" s="665" t="s">
        <v>1325</v>
      </c>
      <c r="BW45" s="663" t="s">
        <v>1325</v>
      </c>
      <c r="BX45" s="663" t="s">
        <v>1325</v>
      </c>
      <c r="BY45" s="663" t="s">
        <v>1325</v>
      </c>
      <c r="BZ45" s="663" t="s">
        <v>1325</v>
      </c>
      <c r="CA45" s="631">
        <v>12</v>
      </c>
      <c r="CB45" s="663" t="s">
        <v>1325</v>
      </c>
      <c r="CC45" s="632">
        <v>3.7878090766686578</v>
      </c>
      <c r="CD45" s="632">
        <v>0</v>
      </c>
      <c r="CE45" s="632">
        <v>0</v>
      </c>
      <c r="CF45" s="632">
        <v>0</v>
      </c>
      <c r="CG45" s="632">
        <v>3.8347858365026326</v>
      </c>
      <c r="CH45" s="632">
        <v>0.56440115515803146</v>
      </c>
      <c r="CI45" s="633">
        <v>0</v>
      </c>
      <c r="CJ45" s="634">
        <v>13</v>
      </c>
      <c r="CK45" s="663" t="s">
        <v>1325</v>
      </c>
      <c r="CL45" s="663" t="s">
        <v>1325</v>
      </c>
      <c r="CM45" s="663" t="s">
        <v>1325</v>
      </c>
      <c r="CN45" s="631">
        <v>45</v>
      </c>
      <c r="CO45" s="631">
        <v>177</v>
      </c>
      <c r="CP45" s="631">
        <v>12</v>
      </c>
      <c r="CQ45" s="632">
        <v>2.0268392550147429</v>
      </c>
      <c r="CR45" s="632">
        <v>0</v>
      </c>
      <c r="CS45" s="632">
        <v>3.0744101144391904</v>
      </c>
      <c r="CT45" s="632">
        <v>0</v>
      </c>
      <c r="CU45" s="632">
        <v>1.2072141332071056</v>
      </c>
      <c r="CV45" s="632">
        <v>0.88240428989041619</v>
      </c>
      <c r="CW45" s="633">
        <v>0.68155176874111789</v>
      </c>
      <c r="CX45" s="644" t="s">
        <v>878</v>
      </c>
      <c r="CY45" s="480" t="s">
        <v>1471</v>
      </c>
      <c r="CZ45" s="632" t="s">
        <v>792</v>
      </c>
      <c r="DA45" s="636" t="s">
        <v>2184</v>
      </c>
      <c r="DB45" s="644" t="s">
        <v>878</v>
      </c>
      <c r="DC45" s="480" t="s">
        <v>878</v>
      </c>
      <c r="DD45" s="480" t="s">
        <v>878</v>
      </c>
      <c r="DE45" s="635" t="s">
        <v>878</v>
      </c>
      <c r="DF45" s="686"/>
      <c r="DG45" s="678" t="s">
        <v>2218</v>
      </c>
      <c r="DH45" s="682">
        <v>128</v>
      </c>
      <c r="DI45" s="650">
        <v>64</v>
      </c>
      <c r="DJ45" s="650">
        <v>28</v>
      </c>
      <c r="DK45" s="650">
        <v>17</v>
      </c>
      <c r="DL45" s="650">
        <v>763</v>
      </c>
      <c r="DM45" s="650">
        <v>3666</v>
      </c>
      <c r="DN45" s="650">
        <v>339</v>
      </c>
      <c r="DO45" s="650">
        <v>5005</v>
      </c>
      <c r="DP45" s="681" t="s">
        <v>395</v>
      </c>
      <c r="DQ45" s="534">
        <v>597</v>
      </c>
      <c r="DR45" s="675" t="s">
        <v>878</v>
      </c>
      <c r="DS45" s="648" t="s">
        <v>792</v>
      </c>
      <c r="DT45" s="648" t="s">
        <v>878</v>
      </c>
      <c r="DU45" s="671" t="s">
        <v>792</v>
      </c>
    </row>
    <row r="46" spans="1:125">
      <c r="A46" s="628" t="s">
        <v>106</v>
      </c>
      <c r="B46" s="545" t="s">
        <v>1291</v>
      </c>
      <c r="C46" s="629" t="s">
        <v>692</v>
      </c>
      <c r="D46" s="658" t="s">
        <v>1325</v>
      </c>
      <c r="E46" s="528" t="s">
        <v>1325</v>
      </c>
      <c r="F46" s="528" t="s">
        <v>1325</v>
      </c>
      <c r="G46" s="528" t="s">
        <v>1325</v>
      </c>
      <c r="H46" s="631">
        <v>13</v>
      </c>
      <c r="I46" s="528" t="s">
        <v>1325</v>
      </c>
      <c r="J46" s="528" t="s">
        <v>1325</v>
      </c>
      <c r="K46" s="705"/>
      <c r="L46" s="632"/>
      <c r="M46" s="632"/>
      <c r="N46" s="632"/>
      <c r="O46" s="632">
        <v>0.56166873948922513</v>
      </c>
      <c r="P46" s="632">
        <v>4.8248583039217028</v>
      </c>
      <c r="Q46" s="633"/>
      <c r="R46" s="665" t="s">
        <v>1325</v>
      </c>
      <c r="S46" s="663" t="s">
        <v>1325</v>
      </c>
      <c r="T46" s="663" t="s">
        <v>1325</v>
      </c>
      <c r="U46" s="663" t="s">
        <v>1325</v>
      </c>
      <c r="V46" s="663" t="s">
        <v>1325</v>
      </c>
      <c r="W46" s="663" t="s">
        <v>1325</v>
      </c>
      <c r="X46" s="663" t="s">
        <v>1325</v>
      </c>
      <c r="Y46" s="632"/>
      <c r="Z46" s="632"/>
      <c r="AA46" s="632"/>
      <c r="AB46" s="632"/>
      <c r="AC46" s="632">
        <v>0</v>
      </c>
      <c r="AD46" s="632">
        <v>5.7228443146164665</v>
      </c>
      <c r="AE46" s="633"/>
      <c r="AF46" s="665" t="s">
        <v>1325</v>
      </c>
      <c r="AG46" s="663" t="s">
        <v>1325</v>
      </c>
      <c r="AH46" s="663" t="s">
        <v>1325</v>
      </c>
      <c r="AI46" s="663" t="s">
        <v>1325</v>
      </c>
      <c r="AJ46" s="663" t="s">
        <v>1325</v>
      </c>
      <c r="AK46" s="663" t="s">
        <v>1325</v>
      </c>
      <c r="AL46" s="663" t="s">
        <v>1325</v>
      </c>
      <c r="AM46" s="632"/>
      <c r="AN46" s="632"/>
      <c r="AO46" s="632"/>
      <c r="AP46" s="632"/>
      <c r="AQ46" s="632">
        <v>0.64808367505875819</v>
      </c>
      <c r="AR46" s="632">
        <v>4.181533981946953</v>
      </c>
      <c r="AS46" s="633"/>
      <c r="AT46" s="665" t="s">
        <v>1325</v>
      </c>
      <c r="AU46" s="663" t="s">
        <v>1325</v>
      </c>
      <c r="AV46" s="663" t="s">
        <v>1325</v>
      </c>
      <c r="AW46" s="663" t="s">
        <v>1325</v>
      </c>
      <c r="AX46" s="663" t="s">
        <v>1325</v>
      </c>
      <c r="AY46" s="663" t="s">
        <v>1325</v>
      </c>
      <c r="AZ46" s="663" t="s">
        <v>1325</v>
      </c>
      <c r="BA46" s="632"/>
      <c r="BB46" s="632"/>
      <c r="BC46" s="632"/>
      <c r="BD46" s="632"/>
      <c r="BE46" s="632">
        <v>0</v>
      </c>
      <c r="BF46" s="632">
        <v>0</v>
      </c>
      <c r="BG46" s="633"/>
      <c r="BH46" s="665" t="s">
        <v>1325</v>
      </c>
      <c r="BI46" s="663" t="s">
        <v>1325</v>
      </c>
      <c r="BJ46" s="663" t="s">
        <v>1325</v>
      </c>
      <c r="BK46" s="663" t="s">
        <v>1325</v>
      </c>
      <c r="BL46" s="663" t="s">
        <v>1325</v>
      </c>
      <c r="BM46" s="663" t="s">
        <v>1325</v>
      </c>
      <c r="BN46" s="663" t="s">
        <v>1325</v>
      </c>
      <c r="BO46" s="632"/>
      <c r="BP46" s="632"/>
      <c r="BQ46" s="632"/>
      <c r="BR46" s="632"/>
      <c r="BS46" s="632">
        <v>0</v>
      </c>
      <c r="BT46" s="632">
        <v>4.4024260835188622</v>
      </c>
      <c r="BU46" s="633"/>
      <c r="BV46" s="665" t="s">
        <v>1325</v>
      </c>
      <c r="BW46" s="663" t="s">
        <v>1325</v>
      </c>
      <c r="BX46" s="663" t="s">
        <v>1325</v>
      </c>
      <c r="BY46" s="663" t="s">
        <v>1325</v>
      </c>
      <c r="BZ46" s="663" t="s">
        <v>1325</v>
      </c>
      <c r="CA46" s="663" t="s">
        <v>1325</v>
      </c>
      <c r="CB46" s="663" t="s">
        <v>1325</v>
      </c>
      <c r="CC46" s="632"/>
      <c r="CD46" s="632"/>
      <c r="CE46" s="632"/>
      <c r="CF46" s="632"/>
      <c r="CG46" s="632">
        <v>0</v>
      </c>
      <c r="CH46" s="632">
        <v>0</v>
      </c>
      <c r="CI46" s="633"/>
      <c r="CJ46" s="665" t="s">
        <v>1325</v>
      </c>
      <c r="CK46" s="663" t="s">
        <v>1325</v>
      </c>
      <c r="CL46" s="663" t="s">
        <v>1325</v>
      </c>
      <c r="CM46" s="663" t="s">
        <v>1325</v>
      </c>
      <c r="CN46" s="663" t="s">
        <v>1325</v>
      </c>
      <c r="CO46" s="663" t="s">
        <v>1325</v>
      </c>
      <c r="CP46" s="663" t="s">
        <v>1325</v>
      </c>
      <c r="CQ46" s="632"/>
      <c r="CR46" s="632"/>
      <c r="CS46" s="632"/>
      <c r="CT46" s="632"/>
      <c r="CU46" s="632">
        <v>0.79257104964291503</v>
      </c>
      <c r="CV46" s="632">
        <v>0</v>
      </c>
      <c r="CW46" s="633"/>
      <c r="CX46" s="644" t="s">
        <v>878</v>
      </c>
      <c r="CY46" s="480" t="s">
        <v>1471</v>
      </c>
      <c r="CZ46" s="480" t="s">
        <v>878</v>
      </c>
      <c r="DA46" s="635" t="s">
        <v>1471</v>
      </c>
      <c r="DB46" s="644" t="s">
        <v>878</v>
      </c>
      <c r="DC46" s="480" t="s">
        <v>1386</v>
      </c>
      <c r="DD46" s="480" t="s">
        <v>878</v>
      </c>
      <c r="DE46" s="639" t="s">
        <v>1386</v>
      </c>
      <c r="DF46" s="687" t="s">
        <v>1934</v>
      </c>
      <c r="DG46" s="678" t="s">
        <v>2218</v>
      </c>
      <c r="DH46" s="664" t="s">
        <v>1325</v>
      </c>
      <c r="DI46" s="663" t="s">
        <v>1325</v>
      </c>
      <c r="DJ46" s="663" t="s">
        <v>1325</v>
      </c>
      <c r="DK46" s="663" t="s">
        <v>1325</v>
      </c>
      <c r="DL46" s="650">
        <v>162</v>
      </c>
      <c r="DM46" s="650">
        <v>26</v>
      </c>
      <c r="DN46" s="663" t="s">
        <v>1325</v>
      </c>
      <c r="DO46" s="650">
        <v>188</v>
      </c>
      <c r="DP46" s="681" t="s">
        <v>106</v>
      </c>
      <c r="DQ46" s="534">
        <v>18</v>
      </c>
      <c r="DR46" s="675" t="s">
        <v>878</v>
      </c>
      <c r="DS46" s="648" t="s">
        <v>792</v>
      </c>
      <c r="DT46" s="648" t="s">
        <v>878</v>
      </c>
      <c r="DU46" s="671" t="s">
        <v>792</v>
      </c>
    </row>
    <row r="47" spans="1:125">
      <c r="A47" s="628" t="s">
        <v>466</v>
      </c>
      <c r="B47" s="545" t="s">
        <v>1291</v>
      </c>
      <c r="C47" s="629" t="s">
        <v>541</v>
      </c>
      <c r="D47" s="658" t="s">
        <v>1325</v>
      </c>
      <c r="E47" s="528" t="s">
        <v>1325</v>
      </c>
      <c r="F47" s="528" t="s">
        <v>1325</v>
      </c>
      <c r="G47" s="528" t="s">
        <v>1325</v>
      </c>
      <c r="H47" s="631">
        <v>65</v>
      </c>
      <c r="I47" s="528" t="s">
        <v>1325</v>
      </c>
      <c r="J47" s="528" t="s">
        <v>1325</v>
      </c>
      <c r="K47" s="705"/>
      <c r="L47" s="632"/>
      <c r="M47" s="632"/>
      <c r="N47" s="632"/>
      <c r="O47" s="632">
        <v>1.0081901604815267</v>
      </c>
      <c r="P47" s="632">
        <v>1.5894074386775678</v>
      </c>
      <c r="Q47" s="633"/>
      <c r="R47" s="665" t="s">
        <v>1325</v>
      </c>
      <c r="S47" s="663" t="s">
        <v>1325</v>
      </c>
      <c r="T47" s="663" t="s">
        <v>1325</v>
      </c>
      <c r="U47" s="663" t="s">
        <v>1325</v>
      </c>
      <c r="V47" s="663" t="s">
        <v>1325</v>
      </c>
      <c r="W47" s="663" t="s">
        <v>1325</v>
      </c>
      <c r="X47" s="663" t="s">
        <v>1325</v>
      </c>
      <c r="Y47" s="632"/>
      <c r="Z47" s="632"/>
      <c r="AA47" s="632"/>
      <c r="AB47" s="632"/>
      <c r="AC47" s="632">
        <v>0.15924816117918847</v>
      </c>
      <c r="AD47" s="632">
        <v>17.017442087023959</v>
      </c>
      <c r="AE47" s="633"/>
      <c r="AF47" s="665" t="s">
        <v>1325</v>
      </c>
      <c r="AG47" s="663" t="s">
        <v>1325</v>
      </c>
      <c r="AH47" s="663" t="s">
        <v>1325</v>
      </c>
      <c r="AI47" s="663" t="s">
        <v>1325</v>
      </c>
      <c r="AJ47" s="631">
        <v>17</v>
      </c>
      <c r="AK47" s="663" t="s">
        <v>1325</v>
      </c>
      <c r="AL47" s="663" t="s">
        <v>1325</v>
      </c>
      <c r="AM47" s="632"/>
      <c r="AN47" s="632"/>
      <c r="AO47" s="632"/>
      <c r="AP47" s="632"/>
      <c r="AQ47" s="632">
        <v>1.3536031514390838</v>
      </c>
      <c r="AR47" s="632">
        <v>2.0020520102381152</v>
      </c>
      <c r="AS47" s="633"/>
      <c r="AT47" s="665" t="s">
        <v>1325</v>
      </c>
      <c r="AU47" s="663" t="s">
        <v>1325</v>
      </c>
      <c r="AV47" s="663" t="s">
        <v>1325</v>
      </c>
      <c r="AW47" s="663" t="s">
        <v>1325</v>
      </c>
      <c r="AX47" s="663" t="s">
        <v>1325</v>
      </c>
      <c r="AY47" s="663" t="s">
        <v>1325</v>
      </c>
      <c r="AZ47" s="663" t="s">
        <v>1325</v>
      </c>
      <c r="BA47" s="632"/>
      <c r="BB47" s="632"/>
      <c r="BC47" s="632"/>
      <c r="BD47" s="632"/>
      <c r="BE47" s="632">
        <v>0</v>
      </c>
      <c r="BF47" s="632">
        <v>3.0058103193544721</v>
      </c>
      <c r="BG47" s="633"/>
      <c r="BH47" s="665" t="s">
        <v>1325</v>
      </c>
      <c r="BI47" s="663" t="s">
        <v>1325</v>
      </c>
      <c r="BJ47" s="663" t="s">
        <v>1325</v>
      </c>
      <c r="BK47" s="663" t="s">
        <v>1325</v>
      </c>
      <c r="BL47" s="631">
        <v>10</v>
      </c>
      <c r="BM47" s="663" t="s">
        <v>1325</v>
      </c>
      <c r="BN47" s="663" t="s">
        <v>1325</v>
      </c>
      <c r="BO47" s="632"/>
      <c r="BP47" s="632"/>
      <c r="BQ47" s="632"/>
      <c r="BR47" s="632"/>
      <c r="BS47" s="632">
        <v>0.39811857395267175</v>
      </c>
      <c r="BT47" s="632">
        <v>6.8069768348095936</v>
      </c>
      <c r="BU47" s="633"/>
      <c r="BV47" s="665" t="s">
        <v>1325</v>
      </c>
      <c r="BW47" s="663" t="s">
        <v>1325</v>
      </c>
      <c r="BX47" s="663" t="s">
        <v>1325</v>
      </c>
      <c r="BY47" s="663" t="s">
        <v>1325</v>
      </c>
      <c r="BZ47" s="663" t="s">
        <v>1325</v>
      </c>
      <c r="CA47" s="663" t="s">
        <v>1325</v>
      </c>
      <c r="CB47" s="663" t="s">
        <v>1325</v>
      </c>
      <c r="CC47" s="632"/>
      <c r="CD47" s="632"/>
      <c r="CE47" s="632"/>
      <c r="CF47" s="632"/>
      <c r="CG47" s="632">
        <v>1.2980259756536996</v>
      </c>
      <c r="CH47" s="632">
        <v>0</v>
      </c>
      <c r="CI47" s="633"/>
      <c r="CJ47" s="665" t="s">
        <v>1325</v>
      </c>
      <c r="CK47" s="663" t="s">
        <v>1325</v>
      </c>
      <c r="CL47" s="663" t="s">
        <v>1325</v>
      </c>
      <c r="CM47" s="663" t="s">
        <v>1325</v>
      </c>
      <c r="CN47" s="631">
        <v>26</v>
      </c>
      <c r="CO47" s="663" t="s">
        <v>1325</v>
      </c>
      <c r="CP47" s="663" t="s">
        <v>1325</v>
      </c>
      <c r="CQ47" s="632"/>
      <c r="CR47" s="632"/>
      <c r="CS47" s="632"/>
      <c r="CT47" s="632"/>
      <c r="CU47" s="632">
        <v>3.2679943079415747</v>
      </c>
      <c r="CV47" s="632">
        <v>0</v>
      </c>
      <c r="CW47" s="633"/>
      <c r="CX47" s="644" t="s">
        <v>878</v>
      </c>
      <c r="CY47" s="480" t="s">
        <v>1471</v>
      </c>
      <c r="CZ47" s="480" t="s">
        <v>878</v>
      </c>
      <c r="DA47" s="635" t="s">
        <v>1471</v>
      </c>
      <c r="DB47" s="644" t="s">
        <v>878</v>
      </c>
      <c r="DC47" s="480" t="s">
        <v>878</v>
      </c>
      <c r="DD47" s="480" t="s">
        <v>878</v>
      </c>
      <c r="DE47" s="635" t="s">
        <v>878</v>
      </c>
      <c r="DF47" s="686"/>
      <c r="DG47" s="678" t="s">
        <v>2218</v>
      </c>
      <c r="DH47" s="664" t="s">
        <v>1325</v>
      </c>
      <c r="DI47" s="663" t="s">
        <v>1325</v>
      </c>
      <c r="DJ47" s="663" t="s">
        <v>1325</v>
      </c>
      <c r="DK47" s="663" t="s">
        <v>1325</v>
      </c>
      <c r="DL47" s="650">
        <v>710</v>
      </c>
      <c r="DM47" s="650">
        <v>84</v>
      </c>
      <c r="DN47" s="663" t="s">
        <v>1325</v>
      </c>
      <c r="DO47" s="650">
        <v>804</v>
      </c>
      <c r="DP47" s="681" t="s">
        <v>466</v>
      </c>
      <c r="DQ47" s="534">
        <v>75</v>
      </c>
      <c r="DR47" s="675" t="s">
        <v>878</v>
      </c>
      <c r="DS47" s="648" t="s">
        <v>792</v>
      </c>
      <c r="DT47" s="648" t="s">
        <v>878</v>
      </c>
      <c r="DU47" s="671" t="s">
        <v>792</v>
      </c>
    </row>
    <row r="48" spans="1:125">
      <c r="A48" s="628" t="s">
        <v>114</v>
      </c>
      <c r="B48" s="545" t="s">
        <v>1291</v>
      </c>
      <c r="C48" s="629" t="s">
        <v>696</v>
      </c>
      <c r="D48" s="658" t="s">
        <v>1325</v>
      </c>
      <c r="E48" s="528" t="s">
        <v>1325</v>
      </c>
      <c r="F48" s="528" t="s">
        <v>1325</v>
      </c>
      <c r="G48" s="528" t="s">
        <v>1325</v>
      </c>
      <c r="H48" s="528" t="s">
        <v>1325</v>
      </c>
      <c r="I48" s="528" t="s">
        <v>1325</v>
      </c>
      <c r="J48" s="528" t="s">
        <v>1325</v>
      </c>
      <c r="K48" s="705"/>
      <c r="L48" s="632"/>
      <c r="M48" s="632"/>
      <c r="N48" s="632"/>
      <c r="O48" s="632">
        <v>1.214828010908771</v>
      </c>
      <c r="P48" s="632"/>
      <c r="Q48" s="633"/>
      <c r="R48" s="665" t="s">
        <v>1325</v>
      </c>
      <c r="S48" s="663" t="s">
        <v>1325</v>
      </c>
      <c r="T48" s="663" t="s">
        <v>1325</v>
      </c>
      <c r="U48" s="663" t="s">
        <v>1325</v>
      </c>
      <c r="V48" s="663" t="s">
        <v>1325</v>
      </c>
      <c r="W48" s="663" t="s">
        <v>1325</v>
      </c>
      <c r="X48" s="663" t="s">
        <v>1325</v>
      </c>
      <c r="Y48" s="632"/>
      <c r="Z48" s="632"/>
      <c r="AA48" s="632"/>
      <c r="AB48" s="632"/>
      <c r="AC48" s="632">
        <v>0</v>
      </c>
      <c r="AD48" s="632"/>
      <c r="AE48" s="633"/>
      <c r="AF48" s="665" t="s">
        <v>1325</v>
      </c>
      <c r="AG48" s="663" t="s">
        <v>1325</v>
      </c>
      <c r="AH48" s="663" t="s">
        <v>1325</v>
      </c>
      <c r="AI48" s="663" t="s">
        <v>1325</v>
      </c>
      <c r="AJ48" s="663" t="s">
        <v>1325</v>
      </c>
      <c r="AK48" s="663" t="s">
        <v>1325</v>
      </c>
      <c r="AL48" s="663" t="s">
        <v>1325</v>
      </c>
      <c r="AM48" s="632"/>
      <c r="AN48" s="632"/>
      <c r="AO48" s="632"/>
      <c r="AP48" s="632"/>
      <c r="AQ48" s="632">
        <v>0</v>
      </c>
      <c r="AR48" s="632"/>
      <c r="AS48" s="633"/>
      <c r="AT48" s="665" t="s">
        <v>1325</v>
      </c>
      <c r="AU48" s="663" t="s">
        <v>1325</v>
      </c>
      <c r="AV48" s="663" t="s">
        <v>1325</v>
      </c>
      <c r="AW48" s="663" t="s">
        <v>1325</v>
      </c>
      <c r="AX48" s="663" t="s">
        <v>1325</v>
      </c>
      <c r="AY48" s="663" t="s">
        <v>1325</v>
      </c>
      <c r="AZ48" s="663" t="s">
        <v>1325</v>
      </c>
      <c r="BA48" s="632"/>
      <c r="BB48" s="632"/>
      <c r="BC48" s="632"/>
      <c r="BD48" s="632"/>
      <c r="BE48" s="632">
        <v>0</v>
      </c>
      <c r="BF48" s="632"/>
      <c r="BG48" s="633"/>
      <c r="BH48" s="665" t="s">
        <v>1325</v>
      </c>
      <c r="BI48" s="663" t="s">
        <v>1325</v>
      </c>
      <c r="BJ48" s="663" t="s">
        <v>1325</v>
      </c>
      <c r="BK48" s="663" t="s">
        <v>1325</v>
      </c>
      <c r="BL48" s="663" t="s">
        <v>1325</v>
      </c>
      <c r="BM48" s="663" t="s">
        <v>1325</v>
      </c>
      <c r="BN48" s="663" t="s">
        <v>1325</v>
      </c>
      <c r="BO48" s="632"/>
      <c r="BP48" s="632"/>
      <c r="BQ48" s="632"/>
      <c r="BR48" s="632"/>
      <c r="BS48" s="632">
        <v>2.735598368910241</v>
      </c>
      <c r="BT48" s="632"/>
      <c r="BU48" s="633"/>
      <c r="BV48" s="665" t="s">
        <v>1325</v>
      </c>
      <c r="BW48" s="663" t="s">
        <v>1325</v>
      </c>
      <c r="BX48" s="663" t="s">
        <v>1325</v>
      </c>
      <c r="BY48" s="663" t="s">
        <v>1325</v>
      </c>
      <c r="BZ48" s="663" t="s">
        <v>1325</v>
      </c>
      <c r="CA48" s="663" t="s">
        <v>1325</v>
      </c>
      <c r="CB48" s="663" t="s">
        <v>1325</v>
      </c>
      <c r="CC48" s="632"/>
      <c r="CD48" s="632"/>
      <c r="CE48" s="632"/>
      <c r="CF48" s="632"/>
      <c r="CG48" s="632">
        <v>0</v>
      </c>
      <c r="CH48" s="632"/>
      <c r="CI48" s="633"/>
      <c r="CJ48" s="665" t="s">
        <v>1325</v>
      </c>
      <c r="CK48" s="663" t="s">
        <v>1325</v>
      </c>
      <c r="CL48" s="663" t="s">
        <v>1325</v>
      </c>
      <c r="CM48" s="663" t="s">
        <v>1325</v>
      </c>
      <c r="CN48" s="663" t="s">
        <v>1325</v>
      </c>
      <c r="CO48" s="663" t="s">
        <v>1325</v>
      </c>
      <c r="CP48" s="663" t="s">
        <v>1325</v>
      </c>
      <c r="CQ48" s="632"/>
      <c r="CR48" s="632"/>
      <c r="CS48" s="632"/>
      <c r="CT48" s="632"/>
      <c r="CU48" s="632">
        <v>1.7119534672286967</v>
      </c>
      <c r="CV48" s="632"/>
      <c r="CW48" s="633"/>
      <c r="CX48" s="644" t="s">
        <v>878</v>
      </c>
      <c r="CY48" s="480" t="s">
        <v>1471</v>
      </c>
      <c r="CZ48" s="480" t="s">
        <v>878</v>
      </c>
      <c r="DA48" s="635" t="s">
        <v>1471</v>
      </c>
      <c r="DB48" s="644" t="s">
        <v>878</v>
      </c>
      <c r="DC48" s="480" t="s">
        <v>878</v>
      </c>
      <c r="DD48" s="480" t="s">
        <v>878</v>
      </c>
      <c r="DE48" s="635" t="s">
        <v>878</v>
      </c>
      <c r="DF48" s="686"/>
      <c r="DG48" s="678" t="s">
        <v>2218</v>
      </c>
      <c r="DH48" s="664" t="s">
        <v>1325</v>
      </c>
      <c r="DI48" s="663" t="s">
        <v>1325</v>
      </c>
      <c r="DJ48" s="663" t="s">
        <v>1325</v>
      </c>
      <c r="DK48" s="663" t="s">
        <v>1325</v>
      </c>
      <c r="DL48" s="650">
        <v>15</v>
      </c>
      <c r="DM48" s="663" t="s">
        <v>1325</v>
      </c>
      <c r="DN48" s="663" t="s">
        <v>1325</v>
      </c>
      <c r="DO48" s="650">
        <v>17</v>
      </c>
      <c r="DP48" s="681" t="s">
        <v>114</v>
      </c>
      <c r="DQ48" s="534">
        <v>2</v>
      </c>
      <c r="DR48" s="675" t="s">
        <v>878</v>
      </c>
      <c r="DS48" s="648" t="s">
        <v>792</v>
      </c>
      <c r="DT48" s="648" t="s">
        <v>878</v>
      </c>
      <c r="DU48" s="671" t="s">
        <v>792</v>
      </c>
    </row>
    <row r="49" spans="1:125">
      <c r="A49" s="628" t="s">
        <v>177</v>
      </c>
      <c r="B49" s="545" t="s">
        <v>1291</v>
      </c>
      <c r="C49" s="629" t="s">
        <v>580</v>
      </c>
      <c r="D49" s="658" t="s">
        <v>1325</v>
      </c>
      <c r="E49" s="528" t="s">
        <v>1325</v>
      </c>
      <c r="F49" s="528" t="s">
        <v>1325</v>
      </c>
      <c r="G49" s="528" t="s">
        <v>1325</v>
      </c>
      <c r="H49" s="631">
        <v>251</v>
      </c>
      <c r="I49" s="631">
        <v>301</v>
      </c>
      <c r="J49" s="631">
        <v>22</v>
      </c>
      <c r="K49" s="705">
        <v>1.4705870541186943</v>
      </c>
      <c r="L49" s="632">
        <v>0.78400094678099885</v>
      </c>
      <c r="M49" s="632">
        <v>2.3233593711398068</v>
      </c>
      <c r="N49" s="632"/>
      <c r="O49" s="632">
        <v>0.94950766816696697</v>
      </c>
      <c r="P49" s="632">
        <v>0.73753638240357755</v>
      </c>
      <c r="Q49" s="633">
        <v>1.3192427942971574</v>
      </c>
      <c r="R49" s="665" t="s">
        <v>1325</v>
      </c>
      <c r="S49" s="663" t="s">
        <v>1325</v>
      </c>
      <c r="T49" s="663" t="s">
        <v>1325</v>
      </c>
      <c r="U49" s="663" t="s">
        <v>1325</v>
      </c>
      <c r="V49" s="663" t="s">
        <v>1325</v>
      </c>
      <c r="W49" s="631">
        <v>24</v>
      </c>
      <c r="X49" s="663" t="s">
        <v>1325</v>
      </c>
      <c r="Y49" s="632">
        <v>8.4425732081031608</v>
      </c>
      <c r="Z49" s="632">
        <v>0</v>
      </c>
      <c r="AA49" s="632">
        <v>0</v>
      </c>
      <c r="AB49" s="632"/>
      <c r="AC49" s="632">
        <v>4.8015350362702755E-2</v>
      </c>
      <c r="AD49" s="632">
        <v>1.2336537518662463</v>
      </c>
      <c r="AE49" s="633">
        <v>4.4489775840415211</v>
      </c>
      <c r="AF49" s="665" t="s">
        <v>1325</v>
      </c>
      <c r="AG49" s="663" t="s">
        <v>1325</v>
      </c>
      <c r="AH49" s="663" t="s">
        <v>1325</v>
      </c>
      <c r="AI49" s="663" t="s">
        <v>1325</v>
      </c>
      <c r="AJ49" s="631">
        <v>39</v>
      </c>
      <c r="AK49" s="631">
        <v>43</v>
      </c>
      <c r="AL49" s="663" t="s">
        <v>1325</v>
      </c>
      <c r="AM49" s="632">
        <v>0</v>
      </c>
      <c r="AN49" s="632">
        <v>1.4799164345438365</v>
      </c>
      <c r="AO49" s="632">
        <v>5.7539527095547118</v>
      </c>
      <c r="AP49" s="632"/>
      <c r="AQ49" s="632">
        <v>0.76513331276633212</v>
      </c>
      <c r="AR49" s="632">
        <v>0.45541605821268921</v>
      </c>
      <c r="AS49" s="633">
        <v>2.0227197056250334</v>
      </c>
      <c r="AT49" s="665" t="s">
        <v>1325</v>
      </c>
      <c r="AU49" s="663" t="s">
        <v>1325</v>
      </c>
      <c r="AV49" s="663" t="s">
        <v>1325</v>
      </c>
      <c r="AW49" s="663" t="s">
        <v>1325</v>
      </c>
      <c r="AX49" s="663" t="s">
        <v>1325</v>
      </c>
      <c r="AY49" s="631">
        <v>10</v>
      </c>
      <c r="AZ49" s="663" t="s">
        <v>1325</v>
      </c>
      <c r="BA49" s="632">
        <v>0</v>
      </c>
      <c r="BB49" s="632">
        <v>0</v>
      </c>
      <c r="BC49" s="632">
        <v>0</v>
      </c>
      <c r="BD49" s="632"/>
      <c r="BE49" s="632">
        <v>0.88648215540784958</v>
      </c>
      <c r="BF49" s="632">
        <v>3.0570089808028524</v>
      </c>
      <c r="BG49" s="633">
        <v>0</v>
      </c>
      <c r="BH49" s="665" t="s">
        <v>1325</v>
      </c>
      <c r="BI49" s="663" t="s">
        <v>1325</v>
      </c>
      <c r="BJ49" s="663" t="s">
        <v>1325</v>
      </c>
      <c r="BK49" s="663" t="s">
        <v>1325</v>
      </c>
      <c r="BL49" s="631">
        <v>19</v>
      </c>
      <c r="BM49" s="631">
        <v>62</v>
      </c>
      <c r="BN49" s="663" t="s">
        <v>1325</v>
      </c>
      <c r="BO49" s="632">
        <v>0</v>
      </c>
      <c r="BP49" s="632">
        <v>0</v>
      </c>
      <c r="BQ49" s="632">
        <v>9.2159577928078171</v>
      </c>
      <c r="BR49" s="632"/>
      <c r="BS49" s="632">
        <v>0.31861262875820129</v>
      </c>
      <c r="BT49" s="632">
        <v>0.81540150655887034</v>
      </c>
      <c r="BU49" s="633">
        <v>1.212755432439399</v>
      </c>
      <c r="BV49" s="665" t="s">
        <v>1325</v>
      </c>
      <c r="BW49" s="663" t="s">
        <v>1325</v>
      </c>
      <c r="BX49" s="663" t="s">
        <v>1325</v>
      </c>
      <c r="BY49" s="663" t="s">
        <v>1325</v>
      </c>
      <c r="BZ49" s="631">
        <v>16</v>
      </c>
      <c r="CA49" s="663" t="s">
        <v>1325</v>
      </c>
      <c r="CB49" s="663" t="s">
        <v>1325</v>
      </c>
      <c r="CC49" s="632">
        <v>0</v>
      </c>
      <c r="CD49" s="632">
        <v>0</v>
      </c>
      <c r="CE49" s="632">
        <v>0</v>
      </c>
      <c r="CF49" s="632"/>
      <c r="CG49" s="632">
        <v>1.5225679829338734</v>
      </c>
      <c r="CH49" s="632">
        <v>9.0348931491248022E-2</v>
      </c>
      <c r="CI49" s="633">
        <v>0</v>
      </c>
      <c r="CJ49" s="665" t="s">
        <v>1325</v>
      </c>
      <c r="CK49" s="663" t="s">
        <v>1325</v>
      </c>
      <c r="CL49" s="663" t="s">
        <v>1325</v>
      </c>
      <c r="CM49" s="663" t="s">
        <v>1325</v>
      </c>
      <c r="CN49" s="631">
        <v>144</v>
      </c>
      <c r="CO49" s="631">
        <v>130</v>
      </c>
      <c r="CP49" s="663" t="s">
        <v>1325</v>
      </c>
      <c r="CQ49" s="632">
        <v>1.2241326357897582</v>
      </c>
      <c r="CR49" s="632">
        <v>1.3657753281227552</v>
      </c>
      <c r="CS49" s="632">
        <v>0</v>
      </c>
      <c r="CT49" s="632"/>
      <c r="CU49" s="632">
        <v>1.5265928613177291</v>
      </c>
      <c r="CV49" s="632">
        <v>0.87614380081454912</v>
      </c>
      <c r="CW49" s="633">
        <v>0.72414236855041803</v>
      </c>
      <c r="CX49" s="644" t="s">
        <v>878</v>
      </c>
      <c r="CY49" s="480" t="s">
        <v>1471</v>
      </c>
      <c r="CZ49" s="480" t="s">
        <v>878</v>
      </c>
      <c r="DA49" s="635" t="s">
        <v>1471</v>
      </c>
      <c r="DB49" s="644" t="s">
        <v>878</v>
      </c>
      <c r="DC49" s="480" t="s">
        <v>878</v>
      </c>
      <c r="DD49" s="480" t="s">
        <v>878</v>
      </c>
      <c r="DE49" s="635" t="s">
        <v>878</v>
      </c>
      <c r="DF49" s="686"/>
      <c r="DG49" s="678" t="s">
        <v>2218</v>
      </c>
      <c r="DH49" s="682">
        <v>18</v>
      </c>
      <c r="DI49" s="650">
        <v>33</v>
      </c>
      <c r="DJ49" s="650">
        <v>20</v>
      </c>
      <c r="DK49" s="663" t="s">
        <v>1325</v>
      </c>
      <c r="DL49" s="650">
        <v>2292</v>
      </c>
      <c r="DM49" s="650">
        <v>3019</v>
      </c>
      <c r="DN49" s="650">
        <v>149</v>
      </c>
      <c r="DO49" s="650">
        <v>5534</v>
      </c>
      <c r="DP49" s="681" t="s">
        <v>177</v>
      </c>
      <c r="DQ49" s="534">
        <v>586</v>
      </c>
      <c r="DR49" s="675" t="s">
        <v>878</v>
      </c>
      <c r="DS49" s="648" t="s">
        <v>792</v>
      </c>
      <c r="DT49" s="648" t="s">
        <v>878</v>
      </c>
      <c r="DU49" s="671" t="s">
        <v>792</v>
      </c>
    </row>
    <row r="50" spans="1:125">
      <c r="A50" s="628" t="s">
        <v>431</v>
      </c>
      <c r="B50" s="545" t="s">
        <v>1291</v>
      </c>
      <c r="C50" s="629" t="s">
        <v>643</v>
      </c>
      <c r="D50" s="658" t="s">
        <v>1325</v>
      </c>
      <c r="E50" s="528" t="s">
        <v>1325</v>
      </c>
      <c r="F50" s="528" t="s">
        <v>1325</v>
      </c>
      <c r="G50" s="528" t="s">
        <v>1325</v>
      </c>
      <c r="H50" s="528" t="s">
        <v>1325</v>
      </c>
      <c r="I50" s="631">
        <v>15</v>
      </c>
      <c r="J50" s="528" t="s">
        <v>1325</v>
      </c>
      <c r="K50" s="705"/>
      <c r="L50" s="632"/>
      <c r="M50" s="632"/>
      <c r="N50" s="632"/>
      <c r="O50" s="632">
        <v>2.3346234242720909</v>
      </c>
      <c r="P50" s="632">
        <v>1.0365916856401403</v>
      </c>
      <c r="Q50" s="633"/>
      <c r="R50" s="665" t="s">
        <v>1325</v>
      </c>
      <c r="S50" s="663" t="s">
        <v>1325</v>
      </c>
      <c r="T50" s="663" t="s">
        <v>1325</v>
      </c>
      <c r="U50" s="663" t="s">
        <v>1325</v>
      </c>
      <c r="V50" s="663" t="s">
        <v>1325</v>
      </c>
      <c r="W50" s="663" t="s">
        <v>1325</v>
      </c>
      <c r="X50" s="663" t="s">
        <v>1325</v>
      </c>
      <c r="Y50" s="632"/>
      <c r="Z50" s="632"/>
      <c r="AA50" s="632"/>
      <c r="AB50" s="632"/>
      <c r="AC50" s="632">
        <v>0</v>
      </c>
      <c r="AD50" s="632">
        <v>0</v>
      </c>
      <c r="AE50" s="633"/>
      <c r="AF50" s="665" t="s">
        <v>1325</v>
      </c>
      <c r="AG50" s="663" t="s">
        <v>1325</v>
      </c>
      <c r="AH50" s="663" t="s">
        <v>1325</v>
      </c>
      <c r="AI50" s="663" t="s">
        <v>1325</v>
      </c>
      <c r="AJ50" s="663" t="s">
        <v>1325</v>
      </c>
      <c r="AK50" s="663" t="s">
        <v>1325</v>
      </c>
      <c r="AL50" s="663" t="s">
        <v>1325</v>
      </c>
      <c r="AM50" s="632"/>
      <c r="AN50" s="632"/>
      <c r="AO50" s="632"/>
      <c r="AP50" s="632"/>
      <c r="AQ50" s="632">
        <v>2.0322261846865133</v>
      </c>
      <c r="AR50" s="632">
        <v>1.3335050649498941</v>
      </c>
      <c r="AS50" s="633"/>
      <c r="AT50" s="665" t="s">
        <v>1325</v>
      </c>
      <c r="AU50" s="663" t="s">
        <v>1325</v>
      </c>
      <c r="AV50" s="663" t="s">
        <v>1325</v>
      </c>
      <c r="AW50" s="663" t="s">
        <v>1325</v>
      </c>
      <c r="AX50" s="663" t="s">
        <v>1325</v>
      </c>
      <c r="AY50" s="663" t="s">
        <v>1325</v>
      </c>
      <c r="AZ50" s="663" t="s">
        <v>1325</v>
      </c>
      <c r="BA50" s="632"/>
      <c r="BB50" s="632"/>
      <c r="BC50" s="632"/>
      <c r="BD50" s="632"/>
      <c r="BE50" s="632">
        <v>0</v>
      </c>
      <c r="BF50" s="632">
        <v>0</v>
      </c>
      <c r="BG50" s="633"/>
      <c r="BH50" s="665" t="s">
        <v>1325</v>
      </c>
      <c r="BI50" s="663" t="s">
        <v>1325</v>
      </c>
      <c r="BJ50" s="663" t="s">
        <v>1325</v>
      </c>
      <c r="BK50" s="663" t="s">
        <v>1325</v>
      </c>
      <c r="BL50" s="663" t="s">
        <v>1325</v>
      </c>
      <c r="BM50" s="663" t="s">
        <v>1325</v>
      </c>
      <c r="BN50" s="663" t="s">
        <v>1325</v>
      </c>
      <c r="BO50" s="632"/>
      <c r="BP50" s="632"/>
      <c r="BQ50" s="632"/>
      <c r="BR50" s="632"/>
      <c r="BS50" s="632">
        <v>0.96249980154052406</v>
      </c>
      <c r="BT50" s="632">
        <v>2.1931053986577727</v>
      </c>
      <c r="BU50" s="633"/>
      <c r="BV50" s="665" t="s">
        <v>1325</v>
      </c>
      <c r="BW50" s="663" t="s">
        <v>1325</v>
      </c>
      <c r="BX50" s="663" t="s">
        <v>1325</v>
      </c>
      <c r="BY50" s="663" t="s">
        <v>1325</v>
      </c>
      <c r="BZ50" s="663" t="s">
        <v>1325</v>
      </c>
      <c r="CA50" s="663" t="s">
        <v>1325</v>
      </c>
      <c r="CB50" s="663" t="s">
        <v>1325</v>
      </c>
      <c r="CC50" s="632"/>
      <c r="CD50" s="632"/>
      <c r="CE50" s="632"/>
      <c r="CF50" s="632"/>
      <c r="CG50" s="632">
        <v>0</v>
      </c>
      <c r="CH50" s="632">
        <v>2.5478508510497382</v>
      </c>
      <c r="CI50" s="633"/>
      <c r="CJ50" s="665" t="s">
        <v>1325</v>
      </c>
      <c r="CK50" s="663" t="s">
        <v>1325</v>
      </c>
      <c r="CL50" s="663" t="s">
        <v>1325</v>
      </c>
      <c r="CM50" s="663" t="s">
        <v>1325</v>
      </c>
      <c r="CN50" s="663" t="s">
        <v>1325</v>
      </c>
      <c r="CO50" s="663" t="s">
        <v>1325</v>
      </c>
      <c r="CP50" s="663" t="s">
        <v>1325</v>
      </c>
      <c r="CQ50" s="632"/>
      <c r="CR50" s="632"/>
      <c r="CS50" s="632"/>
      <c r="CT50" s="632"/>
      <c r="CU50" s="632">
        <v>5.6265613603484903</v>
      </c>
      <c r="CV50" s="632">
        <v>0.42171951021538168</v>
      </c>
      <c r="CW50" s="633"/>
      <c r="CX50" s="644" t="s">
        <v>878</v>
      </c>
      <c r="CY50" s="480" t="s">
        <v>1471</v>
      </c>
      <c r="CZ50" s="480" t="s">
        <v>878</v>
      </c>
      <c r="DA50" s="635" t="s">
        <v>1471</v>
      </c>
      <c r="DB50" s="644" t="s">
        <v>878</v>
      </c>
      <c r="DC50" s="480" t="s">
        <v>878</v>
      </c>
      <c r="DD50" s="480" t="s">
        <v>878</v>
      </c>
      <c r="DE50" s="635" t="s">
        <v>878</v>
      </c>
      <c r="DF50" s="686"/>
      <c r="DG50" s="678" t="s">
        <v>2218</v>
      </c>
      <c r="DH50" s="664" t="s">
        <v>1325</v>
      </c>
      <c r="DI50" s="663" t="s">
        <v>1325</v>
      </c>
      <c r="DJ50" s="663" t="s">
        <v>1325</v>
      </c>
      <c r="DK50" s="663" t="s">
        <v>1325</v>
      </c>
      <c r="DL50" s="650">
        <v>17</v>
      </c>
      <c r="DM50" s="650">
        <v>77</v>
      </c>
      <c r="DN50" s="663" t="s">
        <v>1325</v>
      </c>
      <c r="DO50" s="650">
        <v>101</v>
      </c>
      <c r="DP50" s="681" t="s">
        <v>431</v>
      </c>
      <c r="DQ50" s="534">
        <v>23</v>
      </c>
      <c r="DR50" s="675" t="s">
        <v>878</v>
      </c>
      <c r="DS50" s="648" t="s">
        <v>792</v>
      </c>
      <c r="DT50" s="648" t="s">
        <v>878</v>
      </c>
      <c r="DU50" s="671" t="s">
        <v>792</v>
      </c>
    </row>
    <row r="51" spans="1:125">
      <c r="A51" s="628" t="s">
        <v>459</v>
      </c>
      <c r="B51" s="545" t="s">
        <v>1291</v>
      </c>
      <c r="C51" s="629" t="s">
        <v>800</v>
      </c>
      <c r="D51" s="658" t="s">
        <v>1325</v>
      </c>
      <c r="E51" s="528" t="s">
        <v>1325</v>
      </c>
      <c r="F51" s="528" t="s">
        <v>1325</v>
      </c>
      <c r="G51" s="528" t="s">
        <v>1325</v>
      </c>
      <c r="H51" s="631">
        <v>11</v>
      </c>
      <c r="I51" s="631">
        <v>35</v>
      </c>
      <c r="J51" s="528" t="s">
        <v>1325</v>
      </c>
      <c r="K51" s="705"/>
      <c r="L51" s="632"/>
      <c r="M51" s="632"/>
      <c r="N51" s="632"/>
      <c r="O51" s="632">
        <v>0.81361601128438521</v>
      </c>
      <c r="P51" s="632">
        <v>0.59059198574596361</v>
      </c>
      <c r="Q51" s="633"/>
      <c r="R51" s="665" t="s">
        <v>1325</v>
      </c>
      <c r="S51" s="663" t="s">
        <v>1325</v>
      </c>
      <c r="T51" s="663" t="s">
        <v>1325</v>
      </c>
      <c r="U51" s="663" t="s">
        <v>1325</v>
      </c>
      <c r="V51" s="663" t="s">
        <v>1325</v>
      </c>
      <c r="W51" s="663" t="s">
        <v>1325</v>
      </c>
      <c r="X51" s="663" t="s">
        <v>1325</v>
      </c>
      <c r="Y51" s="632"/>
      <c r="Z51" s="632"/>
      <c r="AA51" s="632"/>
      <c r="AB51" s="632"/>
      <c r="AC51" s="632">
        <v>0</v>
      </c>
      <c r="AD51" s="632">
        <v>0</v>
      </c>
      <c r="AE51" s="633"/>
      <c r="AF51" s="665" t="s">
        <v>1325</v>
      </c>
      <c r="AG51" s="663" t="s">
        <v>1325</v>
      </c>
      <c r="AH51" s="663" t="s">
        <v>1325</v>
      </c>
      <c r="AI51" s="663" t="s">
        <v>1325</v>
      </c>
      <c r="AJ51" s="663" t="s">
        <v>1325</v>
      </c>
      <c r="AK51" s="663" t="s">
        <v>1325</v>
      </c>
      <c r="AL51" s="663" t="s">
        <v>1325</v>
      </c>
      <c r="AM51" s="632"/>
      <c r="AN51" s="632"/>
      <c r="AO51" s="632"/>
      <c r="AP51" s="632"/>
      <c r="AQ51" s="632">
        <v>0.77396146579132508</v>
      </c>
      <c r="AR51" s="632">
        <v>3.5014455243356148</v>
      </c>
      <c r="AS51" s="633"/>
      <c r="AT51" s="665" t="s">
        <v>1325</v>
      </c>
      <c r="AU51" s="663" t="s">
        <v>1325</v>
      </c>
      <c r="AV51" s="663" t="s">
        <v>1325</v>
      </c>
      <c r="AW51" s="663" t="s">
        <v>1325</v>
      </c>
      <c r="AX51" s="663" t="s">
        <v>1325</v>
      </c>
      <c r="AY51" s="663" t="s">
        <v>1325</v>
      </c>
      <c r="AZ51" s="663" t="s">
        <v>1325</v>
      </c>
      <c r="BA51" s="632"/>
      <c r="BB51" s="632"/>
      <c r="BC51" s="632"/>
      <c r="BD51" s="632"/>
      <c r="BE51" s="632">
        <v>0</v>
      </c>
      <c r="BF51" s="632">
        <v>3.6592473453010967</v>
      </c>
      <c r="BG51" s="633"/>
      <c r="BH51" s="665" t="s">
        <v>1325</v>
      </c>
      <c r="BI51" s="663" t="s">
        <v>1325</v>
      </c>
      <c r="BJ51" s="663" t="s">
        <v>1325</v>
      </c>
      <c r="BK51" s="663" t="s">
        <v>1325</v>
      </c>
      <c r="BL51" s="663" t="s">
        <v>1325</v>
      </c>
      <c r="BM51" s="663" t="s">
        <v>1325</v>
      </c>
      <c r="BN51" s="663" t="s">
        <v>1325</v>
      </c>
      <c r="BO51" s="632"/>
      <c r="BP51" s="632"/>
      <c r="BQ51" s="632"/>
      <c r="BR51" s="632"/>
      <c r="BS51" s="632">
        <v>0.49678184879715587</v>
      </c>
      <c r="BT51" s="632">
        <v>2.1775182700727007</v>
      </c>
      <c r="BU51" s="633"/>
      <c r="BV51" s="665" t="s">
        <v>1325</v>
      </c>
      <c r="BW51" s="663" t="s">
        <v>1325</v>
      </c>
      <c r="BX51" s="663" t="s">
        <v>1325</v>
      </c>
      <c r="BY51" s="663" t="s">
        <v>1325</v>
      </c>
      <c r="BZ51" s="663" t="s">
        <v>1325</v>
      </c>
      <c r="CA51" s="663" t="s">
        <v>1325</v>
      </c>
      <c r="CB51" s="663" t="s">
        <v>1325</v>
      </c>
      <c r="CC51" s="632"/>
      <c r="CD51" s="632"/>
      <c r="CE51" s="632"/>
      <c r="CF51" s="632"/>
      <c r="CG51" s="632">
        <v>0</v>
      </c>
      <c r="CH51" s="632">
        <v>0.94775128275763199</v>
      </c>
      <c r="CI51" s="633"/>
      <c r="CJ51" s="665" t="s">
        <v>1325</v>
      </c>
      <c r="CK51" s="663" t="s">
        <v>1325</v>
      </c>
      <c r="CL51" s="663" t="s">
        <v>1325</v>
      </c>
      <c r="CM51" s="663" t="s">
        <v>1325</v>
      </c>
      <c r="CN51" s="663" t="s">
        <v>1325</v>
      </c>
      <c r="CO51" s="631">
        <v>15</v>
      </c>
      <c r="CP51" s="663" t="s">
        <v>1325</v>
      </c>
      <c r="CQ51" s="632"/>
      <c r="CR51" s="632"/>
      <c r="CS51" s="632"/>
      <c r="CT51" s="632"/>
      <c r="CU51" s="632">
        <v>2.272499819254973</v>
      </c>
      <c r="CV51" s="632">
        <v>0.95730709426157323</v>
      </c>
      <c r="CW51" s="633"/>
      <c r="CX51" s="644" t="s">
        <v>878</v>
      </c>
      <c r="CY51" s="480" t="s">
        <v>1471</v>
      </c>
      <c r="CZ51" s="632" t="s">
        <v>878</v>
      </c>
      <c r="DA51" s="636" t="s">
        <v>1471</v>
      </c>
      <c r="DB51" s="644" t="s">
        <v>878</v>
      </c>
      <c r="DC51" s="480" t="s">
        <v>1386</v>
      </c>
      <c r="DD51" s="480" t="s">
        <v>878</v>
      </c>
      <c r="DE51" s="639" t="s">
        <v>1386</v>
      </c>
      <c r="DF51" s="686"/>
      <c r="DG51" s="678" t="s">
        <v>2218</v>
      </c>
      <c r="DH51" s="664" t="s">
        <v>1325</v>
      </c>
      <c r="DI51" s="663" t="s">
        <v>1325</v>
      </c>
      <c r="DJ51" s="663" t="s">
        <v>1325</v>
      </c>
      <c r="DK51" s="663" t="s">
        <v>1325</v>
      </c>
      <c r="DL51" s="650">
        <v>60</v>
      </c>
      <c r="DM51" s="650">
        <v>207</v>
      </c>
      <c r="DN51" s="663" t="s">
        <v>1325</v>
      </c>
      <c r="DO51" s="650">
        <v>282</v>
      </c>
      <c r="DP51" s="681" t="s">
        <v>459</v>
      </c>
      <c r="DQ51" s="534">
        <v>50</v>
      </c>
      <c r="DR51" s="675" t="s">
        <v>878</v>
      </c>
      <c r="DS51" s="648" t="s">
        <v>792</v>
      </c>
      <c r="DT51" s="648" t="s">
        <v>878</v>
      </c>
      <c r="DU51" s="671" t="s">
        <v>792</v>
      </c>
    </row>
    <row r="52" spans="1:125">
      <c r="A52" s="628" t="s">
        <v>393</v>
      </c>
      <c r="B52" s="545" t="s">
        <v>1289</v>
      </c>
      <c r="C52" s="629" t="s">
        <v>620</v>
      </c>
      <c r="D52" s="658" t="s">
        <v>1325</v>
      </c>
      <c r="E52" s="528" t="s">
        <v>1325</v>
      </c>
      <c r="F52" s="528" t="s">
        <v>1325</v>
      </c>
      <c r="G52" s="528" t="s">
        <v>1325</v>
      </c>
      <c r="H52" s="528" t="s">
        <v>1325</v>
      </c>
      <c r="I52" s="528" t="s">
        <v>1325</v>
      </c>
      <c r="J52" s="528" t="s">
        <v>1325</v>
      </c>
      <c r="K52" s="705">
        <v>0.90392437620979493</v>
      </c>
      <c r="L52" s="632"/>
      <c r="M52" s="632"/>
      <c r="N52" s="632"/>
      <c r="O52" s="632"/>
      <c r="P52" s="632"/>
      <c r="Q52" s="633"/>
      <c r="R52" s="665" t="s">
        <v>1325</v>
      </c>
      <c r="S52" s="663" t="s">
        <v>1325</v>
      </c>
      <c r="T52" s="663" t="s">
        <v>1325</v>
      </c>
      <c r="U52" s="663" t="s">
        <v>1325</v>
      </c>
      <c r="V52" s="663" t="s">
        <v>1325</v>
      </c>
      <c r="W52" s="663" t="s">
        <v>1325</v>
      </c>
      <c r="X52" s="663" t="s">
        <v>1325</v>
      </c>
      <c r="Y52" s="632">
        <v>0</v>
      </c>
      <c r="Z52" s="632"/>
      <c r="AA52" s="632"/>
      <c r="AB52" s="632"/>
      <c r="AC52" s="632"/>
      <c r="AD52" s="632"/>
      <c r="AE52" s="633"/>
      <c r="AF52" s="665" t="s">
        <v>1325</v>
      </c>
      <c r="AG52" s="663" t="s">
        <v>1325</v>
      </c>
      <c r="AH52" s="663" t="s">
        <v>1325</v>
      </c>
      <c r="AI52" s="663" t="s">
        <v>1325</v>
      </c>
      <c r="AJ52" s="663" t="s">
        <v>1325</v>
      </c>
      <c r="AK52" s="663" t="s">
        <v>1325</v>
      </c>
      <c r="AL52" s="663" t="s">
        <v>1325</v>
      </c>
      <c r="AM52" s="632">
        <v>0</v>
      </c>
      <c r="AN52" s="632"/>
      <c r="AO52" s="632"/>
      <c r="AP52" s="632"/>
      <c r="AQ52" s="632"/>
      <c r="AR52" s="632"/>
      <c r="AS52" s="633"/>
      <c r="AT52" s="665" t="s">
        <v>1325</v>
      </c>
      <c r="AU52" s="663" t="s">
        <v>1325</v>
      </c>
      <c r="AV52" s="663" t="s">
        <v>1325</v>
      </c>
      <c r="AW52" s="663" t="s">
        <v>1325</v>
      </c>
      <c r="AX52" s="663" t="s">
        <v>1325</v>
      </c>
      <c r="AY52" s="663" t="s">
        <v>1325</v>
      </c>
      <c r="AZ52" s="663" t="s">
        <v>1325</v>
      </c>
      <c r="BA52" s="632">
        <v>0</v>
      </c>
      <c r="BB52" s="632"/>
      <c r="BC52" s="632"/>
      <c r="BD52" s="632"/>
      <c r="BE52" s="632"/>
      <c r="BF52" s="632"/>
      <c r="BG52" s="633"/>
      <c r="BH52" s="665" t="s">
        <v>1325</v>
      </c>
      <c r="BI52" s="663" t="s">
        <v>1325</v>
      </c>
      <c r="BJ52" s="663" t="s">
        <v>1325</v>
      </c>
      <c r="BK52" s="663" t="s">
        <v>1325</v>
      </c>
      <c r="BL52" s="663" t="s">
        <v>1325</v>
      </c>
      <c r="BM52" s="663" t="s">
        <v>1325</v>
      </c>
      <c r="BN52" s="663" t="s">
        <v>1325</v>
      </c>
      <c r="BO52" s="632">
        <v>0</v>
      </c>
      <c r="BP52" s="632"/>
      <c r="BQ52" s="632"/>
      <c r="BR52" s="632"/>
      <c r="BS52" s="632"/>
      <c r="BT52" s="632"/>
      <c r="BU52" s="633"/>
      <c r="BV52" s="665" t="s">
        <v>1325</v>
      </c>
      <c r="BW52" s="663" t="s">
        <v>1325</v>
      </c>
      <c r="BX52" s="663" t="s">
        <v>1325</v>
      </c>
      <c r="BY52" s="663" t="s">
        <v>1325</v>
      </c>
      <c r="BZ52" s="663" t="s">
        <v>1325</v>
      </c>
      <c r="CA52" s="663" t="s">
        <v>1325</v>
      </c>
      <c r="CB52" s="663" t="s">
        <v>1325</v>
      </c>
      <c r="CC52" s="632">
        <v>0</v>
      </c>
      <c r="CD52" s="632"/>
      <c r="CE52" s="632"/>
      <c r="CF52" s="632"/>
      <c r="CG52" s="632"/>
      <c r="CH52" s="632"/>
      <c r="CI52" s="633"/>
      <c r="CJ52" s="665" t="s">
        <v>1325</v>
      </c>
      <c r="CK52" s="663" t="s">
        <v>1325</v>
      </c>
      <c r="CL52" s="663" t="s">
        <v>1325</v>
      </c>
      <c r="CM52" s="663" t="s">
        <v>1325</v>
      </c>
      <c r="CN52" s="663" t="s">
        <v>1325</v>
      </c>
      <c r="CO52" s="663" t="s">
        <v>1325</v>
      </c>
      <c r="CP52" s="663" t="s">
        <v>1325</v>
      </c>
      <c r="CQ52" s="632">
        <v>1.5556534173017542</v>
      </c>
      <c r="CR52" s="632"/>
      <c r="CS52" s="632"/>
      <c r="CT52" s="632"/>
      <c r="CU52" s="632"/>
      <c r="CV52" s="632"/>
      <c r="CW52" s="633"/>
      <c r="CX52" s="644" t="s">
        <v>878</v>
      </c>
      <c r="CY52" s="480" t="s">
        <v>1471</v>
      </c>
      <c r="CZ52" s="480" t="s">
        <v>878</v>
      </c>
      <c r="DA52" s="635" t="s">
        <v>1471</v>
      </c>
      <c r="DB52" s="644" t="s">
        <v>878</v>
      </c>
      <c r="DC52" s="480" t="s">
        <v>878</v>
      </c>
      <c r="DD52" s="480" t="s">
        <v>878</v>
      </c>
      <c r="DE52" s="635" t="s">
        <v>878</v>
      </c>
      <c r="DF52" s="686"/>
      <c r="DG52" s="678" t="s">
        <v>2218</v>
      </c>
      <c r="DH52" s="682">
        <v>30</v>
      </c>
      <c r="DI52" s="663" t="s">
        <v>1325</v>
      </c>
      <c r="DJ52" s="663" t="s">
        <v>1325</v>
      </c>
      <c r="DK52" s="663" t="s">
        <v>1325</v>
      </c>
      <c r="DL52" s="663" t="s">
        <v>1325</v>
      </c>
      <c r="DM52" s="663" t="s">
        <v>1325</v>
      </c>
      <c r="DN52" s="663" t="s">
        <v>1325</v>
      </c>
      <c r="DO52" s="650">
        <v>30</v>
      </c>
      <c r="DP52" s="681" t="s">
        <v>393</v>
      </c>
      <c r="DQ52" s="534">
        <v>3</v>
      </c>
      <c r="DR52" s="675" t="s">
        <v>878</v>
      </c>
      <c r="DS52" s="648" t="s">
        <v>792</v>
      </c>
      <c r="DT52" s="648" t="s">
        <v>878</v>
      </c>
      <c r="DU52" s="671" t="s">
        <v>792</v>
      </c>
    </row>
    <row r="53" spans="1:125">
      <c r="A53" s="628" t="s">
        <v>342</v>
      </c>
      <c r="B53" s="545" t="s">
        <v>1289</v>
      </c>
      <c r="C53" s="629" t="s">
        <v>571</v>
      </c>
      <c r="D53" s="658" t="s">
        <v>1325</v>
      </c>
      <c r="E53" s="528" t="s">
        <v>1325</v>
      </c>
      <c r="F53" s="528" t="s">
        <v>1325</v>
      </c>
      <c r="G53" s="528" t="s">
        <v>1325</v>
      </c>
      <c r="H53" s="528" t="s">
        <v>1325</v>
      </c>
      <c r="I53" s="631">
        <v>24</v>
      </c>
      <c r="J53" s="528" t="s">
        <v>1325</v>
      </c>
      <c r="K53" s="705"/>
      <c r="L53" s="632"/>
      <c r="M53" s="632"/>
      <c r="N53" s="632"/>
      <c r="O53" s="632">
        <v>1.749170428191742</v>
      </c>
      <c r="P53" s="632">
        <v>0.92835688437406017</v>
      </c>
      <c r="Q53" s="633"/>
      <c r="R53" s="665" t="s">
        <v>1325</v>
      </c>
      <c r="S53" s="663" t="s">
        <v>1325</v>
      </c>
      <c r="T53" s="663" t="s">
        <v>1325</v>
      </c>
      <c r="U53" s="663" t="s">
        <v>1325</v>
      </c>
      <c r="V53" s="663" t="s">
        <v>1325</v>
      </c>
      <c r="W53" s="663" t="s">
        <v>1325</v>
      </c>
      <c r="X53" s="663" t="s">
        <v>1325</v>
      </c>
      <c r="Y53" s="632"/>
      <c r="Z53" s="632"/>
      <c r="AA53" s="632"/>
      <c r="AB53" s="632"/>
      <c r="AC53" s="632">
        <v>0</v>
      </c>
      <c r="AD53" s="632">
        <v>0</v>
      </c>
      <c r="AE53" s="633"/>
      <c r="AF53" s="665" t="s">
        <v>1325</v>
      </c>
      <c r="AG53" s="663" t="s">
        <v>1325</v>
      </c>
      <c r="AH53" s="663" t="s">
        <v>1325</v>
      </c>
      <c r="AI53" s="663" t="s">
        <v>1325</v>
      </c>
      <c r="AJ53" s="663" t="s">
        <v>1325</v>
      </c>
      <c r="AK53" s="663" t="s">
        <v>1325</v>
      </c>
      <c r="AL53" s="663" t="s">
        <v>1325</v>
      </c>
      <c r="AM53" s="632"/>
      <c r="AN53" s="632"/>
      <c r="AO53" s="632"/>
      <c r="AP53" s="632"/>
      <c r="AQ53" s="632">
        <v>0</v>
      </c>
      <c r="AR53" s="632">
        <v>0.68229895584090605</v>
      </c>
      <c r="AS53" s="633"/>
      <c r="AT53" s="665" t="s">
        <v>1325</v>
      </c>
      <c r="AU53" s="663" t="s">
        <v>1325</v>
      </c>
      <c r="AV53" s="663" t="s">
        <v>1325</v>
      </c>
      <c r="AW53" s="663" t="s">
        <v>1325</v>
      </c>
      <c r="AX53" s="663" t="s">
        <v>1325</v>
      </c>
      <c r="AY53" s="663" t="s">
        <v>1325</v>
      </c>
      <c r="AZ53" s="663" t="s">
        <v>1325</v>
      </c>
      <c r="BA53" s="632"/>
      <c r="BB53" s="632"/>
      <c r="BC53" s="632"/>
      <c r="BD53" s="632"/>
      <c r="BE53" s="632">
        <v>0</v>
      </c>
      <c r="BF53" s="632">
        <v>1.3430216320519981</v>
      </c>
      <c r="BG53" s="633"/>
      <c r="BH53" s="665" t="s">
        <v>1325</v>
      </c>
      <c r="BI53" s="663" t="s">
        <v>1325</v>
      </c>
      <c r="BJ53" s="663" t="s">
        <v>1325</v>
      </c>
      <c r="BK53" s="663" t="s">
        <v>1325</v>
      </c>
      <c r="BL53" s="663" t="s">
        <v>1325</v>
      </c>
      <c r="BM53" s="663" t="s">
        <v>1325</v>
      </c>
      <c r="BN53" s="663" t="s">
        <v>1325</v>
      </c>
      <c r="BO53" s="632"/>
      <c r="BP53" s="632"/>
      <c r="BQ53" s="632"/>
      <c r="BR53" s="632"/>
      <c r="BS53" s="632">
        <v>0</v>
      </c>
      <c r="BT53" s="632">
        <v>1.8265384814599532</v>
      </c>
      <c r="BU53" s="633"/>
      <c r="BV53" s="665" t="s">
        <v>1325</v>
      </c>
      <c r="BW53" s="663" t="s">
        <v>1325</v>
      </c>
      <c r="BX53" s="663" t="s">
        <v>1325</v>
      </c>
      <c r="BY53" s="663" t="s">
        <v>1325</v>
      </c>
      <c r="BZ53" s="663" t="s">
        <v>1325</v>
      </c>
      <c r="CA53" s="663" t="s">
        <v>1325</v>
      </c>
      <c r="CB53" s="663" t="s">
        <v>1325</v>
      </c>
      <c r="CC53" s="632"/>
      <c r="CD53" s="632"/>
      <c r="CE53" s="632"/>
      <c r="CF53" s="632"/>
      <c r="CG53" s="632">
        <v>0</v>
      </c>
      <c r="CH53" s="632">
        <v>0</v>
      </c>
      <c r="CI53" s="633"/>
      <c r="CJ53" s="665" t="s">
        <v>1325</v>
      </c>
      <c r="CK53" s="663" t="s">
        <v>1325</v>
      </c>
      <c r="CL53" s="663" t="s">
        <v>1325</v>
      </c>
      <c r="CM53" s="663" t="s">
        <v>1325</v>
      </c>
      <c r="CN53" s="663" t="s">
        <v>1325</v>
      </c>
      <c r="CO53" s="631">
        <v>14</v>
      </c>
      <c r="CP53" s="663" t="s">
        <v>1325</v>
      </c>
      <c r="CQ53" s="632"/>
      <c r="CR53" s="632"/>
      <c r="CS53" s="632"/>
      <c r="CT53" s="632"/>
      <c r="CU53" s="632">
        <v>2.6730056135089404</v>
      </c>
      <c r="CV53" s="632">
        <v>0.54154023616221258</v>
      </c>
      <c r="CW53" s="633"/>
      <c r="CX53" s="644" t="s">
        <v>878</v>
      </c>
      <c r="CY53" s="480" t="s">
        <v>1471</v>
      </c>
      <c r="CZ53" s="632" t="s">
        <v>878</v>
      </c>
      <c r="DA53" s="636" t="s">
        <v>1471</v>
      </c>
      <c r="DB53" s="644" t="s">
        <v>878</v>
      </c>
      <c r="DC53" s="480" t="s">
        <v>878</v>
      </c>
      <c r="DD53" s="480" t="s">
        <v>878</v>
      </c>
      <c r="DE53" s="635" t="s">
        <v>878</v>
      </c>
      <c r="DF53" s="686"/>
      <c r="DG53" s="678" t="s">
        <v>2218</v>
      </c>
      <c r="DH53" s="664" t="s">
        <v>1325</v>
      </c>
      <c r="DI53" s="663" t="s">
        <v>1325</v>
      </c>
      <c r="DJ53" s="663" t="s">
        <v>1325</v>
      </c>
      <c r="DK53" s="663" t="s">
        <v>1325</v>
      </c>
      <c r="DL53" s="650">
        <v>10</v>
      </c>
      <c r="DM53" s="650">
        <v>188</v>
      </c>
      <c r="DN53" s="663" t="s">
        <v>1325</v>
      </c>
      <c r="DO53" s="650">
        <v>216</v>
      </c>
      <c r="DP53" s="681" t="s">
        <v>342</v>
      </c>
      <c r="DQ53" s="534">
        <v>30</v>
      </c>
      <c r="DR53" s="675" t="s">
        <v>878</v>
      </c>
      <c r="DS53" s="648" t="s">
        <v>792</v>
      </c>
      <c r="DT53" s="648" t="s">
        <v>878</v>
      </c>
      <c r="DU53" s="671" t="s">
        <v>792</v>
      </c>
    </row>
    <row r="54" spans="1:125">
      <c r="A54" s="628" t="s">
        <v>104</v>
      </c>
      <c r="B54" s="545" t="s">
        <v>1289</v>
      </c>
      <c r="C54" s="629" t="s">
        <v>691</v>
      </c>
      <c r="D54" s="658" t="s">
        <v>1325</v>
      </c>
      <c r="E54" s="528" t="s">
        <v>1325</v>
      </c>
      <c r="F54" s="528" t="s">
        <v>1325</v>
      </c>
      <c r="G54" s="528" t="s">
        <v>1325</v>
      </c>
      <c r="H54" s="528" t="s">
        <v>1325</v>
      </c>
      <c r="I54" s="631">
        <v>14</v>
      </c>
      <c r="J54" s="528" t="s">
        <v>1325</v>
      </c>
      <c r="K54" s="705"/>
      <c r="L54" s="632"/>
      <c r="M54" s="632">
        <v>0</v>
      </c>
      <c r="N54" s="632"/>
      <c r="O54" s="632">
        <v>0</v>
      </c>
      <c r="P54" s="632">
        <v>0.76736550916250412</v>
      </c>
      <c r="Q54" s="633"/>
      <c r="R54" s="665" t="s">
        <v>1325</v>
      </c>
      <c r="S54" s="663" t="s">
        <v>1325</v>
      </c>
      <c r="T54" s="663" t="s">
        <v>1325</v>
      </c>
      <c r="U54" s="663" t="s">
        <v>1325</v>
      </c>
      <c r="V54" s="663" t="s">
        <v>1325</v>
      </c>
      <c r="W54" s="663" t="s">
        <v>1325</v>
      </c>
      <c r="X54" s="663" t="s">
        <v>1325</v>
      </c>
      <c r="Y54" s="632"/>
      <c r="Z54" s="632"/>
      <c r="AA54" s="632">
        <v>0</v>
      </c>
      <c r="AB54" s="632"/>
      <c r="AC54" s="632">
        <v>0</v>
      </c>
      <c r="AD54" s="632">
        <v>0</v>
      </c>
      <c r="AE54" s="633"/>
      <c r="AF54" s="665" t="s">
        <v>1325</v>
      </c>
      <c r="AG54" s="663" t="s">
        <v>1325</v>
      </c>
      <c r="AH54" s="663" t="s">
        <v>1325</v>
      </c>
      <c r="AI54" s="663" t="s">
        <v>1325</v>
      </c>
      <c r="AJ54" s="663" t="s">
        <v>1325</v>
      </c>
      <c r="AK54" s="663" t="s">
        <v>1325</v>
      </c>
      <c r="AL54" s="663" t="s">
        <v>1325</v>
      </c>
      <c r="AM54" s="632"/>
      <c r="AN54" s="632"/>
      <c r="AO54" s="632">
        <v>0</v>
      </c>
      <c r="AP54" s="632"/>
      <c r="AQ54" s="632">
        <v>0</v>
      </c>
      <c r="AR54" s="632">
        <v>1.5934435241998799</v>
      </c>
      <c r="AS54" s="633"/>
      <c r="AT54" s="665" t="s">
        <v>1325</v>
      </c>
      <c r="AU54" s="663" t="s">
        <v>1325</v>
      </c>
      <c r="AV54" s="663" t="s">
        <v>1325</v>
      </c>
      <c r="AW54" s="663" t="s">
        <v>1325</v>
      </c>
      <c r="AX54" s="663" t="s">
        <v>1325</v>
      </c>
      <c r="AY54" s="663" t="s">
        <v>1325</v>
      </c>
      <c r="AZ54" s="663" t="s">
        <v>1325</v>
      </c>
      <c r="BA54" s="632"/>
      <c r="BB54" s="632"/>
      <c r="BC54" s="632">
        <v>0</v>
      </c>
      <c r="BD54" s="632"/>
      <c r="BE54" s="632">
        <v>0</v>
      </c>
      <c r="BF54" s="632">
        <v>0</v>
      </c>
      <c r="BG54" s="633"/>
      <c r="BH54" s="665" t="s">
        <v>1325</v>
      </c>
      <c r="BI54" s="663" t="s">
        <v>1325</v>
      </c>
      <c r="BJ54" s="663" t="s">
        <v>1325</v>
      </c>
      <c r="BK54" s="663" t="s">
        <v>1325</v>
      </c>
      <c r="BL54" s="663" t="s">
        <v>1325</v>
      </c>
      <c r="BM54" s="663" t="s">
        <v>1325</v>
      </c>
      <c r="BN54" s="663" t="s">
        <v>1325</v>
      </c>
      <c r="BO54" s="632"/>
      <c r="BP54" s="632"/>
      <c r="BQ54" s="632">
        <v>0</v>
      </c>
      <c r="BR54" s="632"/>
      <c r="BS54" s="632">
        <v>0</v>
      </c>
      <c r="BT54" s="632">
        <v>0.71095079609621359</v>
      </c>
      <c r="BU54" s="633"/>
      <c r="BV54" s="665" t="s">
        <v>1325</v>
      </c>
      <c r="BW54" s="663" t="s">
        <v>1325</v>
      </c>
      <c r="BX54" s="663" t="s">
        <v>1325</v>
      </c>
      <c r="BY54" s="663" t="s">
        <v>1325</v>
      </c>
      <c r="BZ54" s="663" t="s">
        <v>1325</v>
      </c>
      <c r="CA54" s="663" t="s">
        <v>1325</v>
      </c>
      <c r="CB54" s="663" t="s">
        <v>1325</v>
      </c>
      <c r="CC54" s="632"/>
      <c r="CD54" s="632"/>
      <c r="CE54" s="632">
        <v>0</v>
      </c>
      <c r="CF54" s="632"/>
      <c r="CG54" s="632">
        <v>0</v>
      </c>
      <c r="CH54" s="632">
        <v>0</v>
      </c>
      <c r="CI54" s="633"/>
      <c r="CJ54" s="665" t="s">
        <v>1325</v>
      </c>
      <c r="CK54" s="663" t="s">
        <v>1325</v>
      </c>
      <c r="CL54" s="663" t="s">
        <v>1325</v>
      </c>
      <c r="CM54" s="663" t="s">
        <v>1325</v>
      </c>
      <c r="CN54" s="663" t="s">
        <v>1325</v>
      </c>
      <c r="CO54" s="663" t="s">
        <v>1325</v>
      </c>
      <c r="CP54" s="663" t="s">
        <v>1325</v>
      </c>
      <c r="CQ54" s="632"/>
      <c r="CR54" s="632"/>
      <c r="CS54" s="632">
        <v>0</v>
      </c>
      <c r="CT54" s="632"/>
      <c r="CU54" s="632">
        <v>0</v>
      </c>
      <c r="CV54" s="632">
        <v>0.96547503307505467</v>
      </c>
      <c r="CW54" s="633"/>
      <c r="CX54" s="644" t="s">
        <v>878</v>
      </c>
      <c r="CY54" s="480" t="s">
        <v>1471</v>
      </c>
      <c r="CZ54" s="480" t="s">
        <v>878</v>
      </c>
      <c r="DA54" s="635" t="s">
        <v>1471</v>
      </c>
      <c r="DB54" s="644" t="s">
        <v>878</v>
      </c>
      <c r="DC54" s="480" t="s">
        <v>878</v>
      </c>
      <c r="DD54" s="480" t="s">
        <v>878</v>
      </c>
      <c r="DE54" s="635" t="s">
        <v>878</v>
      </c>
      <c r="DF54" s="686"/>
      <c r="DG54" s="678" t="s">
        <v>2218</v>
      </c>
      <c r="DH54" s="664" t="s">
        <v>1325</v>
      </c>
      <c r="DI54" s="663" t="s">
        <v>1325</v>
      </c>
      <c r="DJ54" s="650">
        <v>10</v>
      </c>
      <c r="DK54" s="663" t="s">
        <v>1325</v>
      </c>
      <c r="DL54" s="650">
        <v>13</v>
      </c>
      <c r="DM54" s="650">
        <v>161</v>
      </c>
      <c r="DN54" s="663" t="s">
        <v>1325</v>
      </c>
      <c r="DO54" s="650">
        <v>195</v>
      </c>
      <c r="DP54" s="681" t="s">
        <v>104</v>
      </c>
      <c r="DQ54" s="534">
        <v>14</v>
      </c>
      <c r="DR54" s="675" t="s">
        <v>878</v>
      </c>
      <c r="DS54" s="648" t="s">
        <v>792</v>
      </c>
      <c r="DT54" s="648" t="s">
        <v>878</v>
      </c>
      <c r="DU54" s="671" t="s">
        <v>792</v>
      </c>
    </row>
    <row r="55" spans="1:125">
      <c r="A55" s="628" t="s">
        <v>292</v>
      </c>
      <c r="B55" s="545" t="s">
        <v>1289</v>
      </c>
      <c r="C55" s="629" t="s">
        <v>615</v>
      </c>
      <c r="D55" s="630">
        <v>17</v>
      </c>
      <c r="E55" s="528" t="s">
        <v>1325</v>
      </c>
      <c r="F55" s="528" t="s">
        <v>1325</v>
      </c>
      <c r="G55" s="528" t="s">
        <v>1325</v>
      </c>
      <c r="H55" s="528" t="s">
        <v>1325</v>
      </c>
      <c r="I55" s="528" t="s">
        <v>1325</v>
      </c>
      <c r="J55" s="528" t="s">
        <v>1325</v>
      </c>
      <c r="K55" s="705">
        <v>1.2582316088836032</v>
      </c>
      <c r="L55" s="632"/>
      <c r="M55" s="632"/>
      <c r="N55" s="632"/>
      <c r="O55" s="632"/>
      <c r="P55" s="632"/>
      <c r="Q55" s="633">
        <v>1.5028953910596292</v>
      </c>
      <c r="R55" s="665" t="s">
        <v>1325</v>
      </c>
      <c r="S55" s="663" t="s">
        <v>1325</v>
      </c>
      <c r="T55" s="663" t="s">
        <v>1325</v>
      </c>
      <c r="U55" s="663" t="s">
        <v>1325</v>
      </c>
      <c r="V55" s="663" t="s">
        <v>1325</v>
      </c>
      <c r="W55" s="663" t="s">
        <v>1325</v>
      </c>
      <c r="X55" s="663" t="s">
        <v>1325</v>
      </c>
      <c r="Y55" s="632">
        <v>0</v>
      </c>
      <c r="Z55" s="632"/>
      <c r="AA55" s="632"/>
      <c r="AB55" s="632"/>
      <c r="AC55" s="632"/>
      <c r="AD55" s="632"/>
      <c r="AE55" s="633">
        <v>0</v>
      </c>
      <c r="AF55" s="665" t="s">
        <v>1325</v>
      </c>
      <c r="AG55" s="663" t="s">
        <v>1325</v>
      </c>
      <c r="AH55" s="663" t="s">
        <v>1325</v>
      </c>
      <c r="AI55" s="663" t="s">
        <v>1325</v>
      </c>
      <c r="AJ55" s="663" t="s">
        <v>1325</v>
      </c>
      <c r="AK55" s="663" t="s">
        <v>1325</v>
      </c>
      <c r="AL55" s="663" t="s">
        <v>1325</v>
      </c>
      <c r="AM55" s="632">
        <v>9.5541852781612437</v>
      </c>
      <c r="AN55" s="632"/>
      <c r="AO55" s="632"/>
      <c r="AP55" s="632"/>
      <c r="AQ55" s="632"/>
      <c r="AR55" s="632"/>
      <c r="AS55" s="633">
        <v>100.04757256614434</v>
      </c>
      <c r="AT55" s="665" t="s">
        <v>1325</v>
      </c>
      <c r="AU55" s="663" t="s">
        <v>1325</v>
      </c>
      <c r="AV55" s="663" t="s">
        <v>1325</v>
      </c>
      <c r="AW55" s="663" t="s">
        <v>1325</v>
      </c>
      <c r="AX55" s="663" t="s">
        <v>1325</v>
      </c>
      <c r="AY55" s="663" t="s">
        <v>1325</v>
      </c>
      <c r="AZ55" s="663" t="s">
        <v>1325</v>
      </c>
      <c r="BA55" s="632">
        <v>1.3815994963577805</v>
      </c>
      <c r="BB55" s="632"/>
      <c r="BC55" s="632"/>
      <c r="BD55" s="632"/>
      <c r="BE55" s="632"/>
      <c r="BF55" s="632"/>
      <c r="BG55" s="633">
        <v>0</v>
      </c>
      <c r="BH55" s="665" t="s">
        <v>1325</v>
      </c>
      <c r="BI55" s="663" t="s">
        <v>1325</v>
      </c>
      <c r="BJ55" s="663" t="s">
        <v>1325</v>
      </c>
      <c r="BK55" s="663" t="s">
        <v>1325</v>
      </c>
      <c r="BL55" s="663" t="s">
        <v>1325</v>
      </c>
      <c r="BM55" s="663" t="s">
        <v>1325</v>
      </c>
      <c r="BN55" s="663" t="s">
        <v>1325</v>
      </c>
      <c r="BO55" s="632">
        <v>0</v>
      </c>
      <c r="BP55" s="632"/>
      <c r="BQ55" s="632"/>
      <c r="BR55" s="632"/>
      <c r="BS55" s="632"/>
      <c r="BT55" s="632"/>
      <c r="BU55" s="633">
        <v>1.3155083898511173</v>
      </c>
      <c r="BV55" s="665" t="s">
        <v>1325</v>
      </c>
      <c r="BW55" s="663" t="s">
        <v>1325</v>
      </c>
      <c r="BX55" s="663" t="s">
        <v>1325</v>
      </c>
      <c r="BY55" s="663" t="s">
        <v>1325</v>
      </c>
      <c r="BZ55" s="663" t="s">
        <v>1325</v>
      </c>
      <c r="CA55" s="663" t="s">
        <v>1325</v>
      </c>
      <c r="CB55" s="663" t="s">
        <v>1325</v>
      </c>
      <c r="CC55" s="632">
        <v>3.1847284260537481</v>
      </c>
      <c r="CD55" s="632"/>
      <c r="CE55" s="632"/>
      <c r="CF55" s="632"/>
      <c r="CG55" s="632"/>
      <c r="CH55" s="632"/>
      <c r="CI55" s="633">
        <v>300.14271769843305</v>
      </c>
      <c r="CJ55" s="634">
        <v>10</v>
      </c>
      <c r="CK55" s="663" t="s">
        <v>1325</v>
      </c>
      <c r="CL55" s="663" t="s">
        <v>1325</v>
      </c>
      <c r="CM55" s="663" t="s">
        <v>1325</v>
      </c>
      <c r="CN55" s="663" t="s">
        <v>1325</v>
      </c>
      <c r="CO55" s="663" t="s">
        <v>1325</v>
      </c>
      <c r="CP55" s="663" t="s">
        <v>1325</v>
      </c>
      <c r="CQ55" s="632">
        <v>1.3889762654479945</v>
      </c>
      <c r="CR55" s="632"/>
      <c r="CS55" s="632"/>
      <c r="CT55" s="632"/>
      <c r="CU55" s="632"/>
      <c r="CV55" s="632"/>
      <c r="CW55" s="633">
        <v>0</v>
      </c>
      <c r="CX55" s="644" t="s">
        <v>878</v>
      </c>
      <c r="CY55" s="480" t="s">
        <v>1471</v>
      </c>
      <c r="CZ55" s="480" t="s">
        <v>878</v>
      </c>
      <c r="DA55" s="635" t="s">
        <v>1471</v>
      </c>
      <c r="DB55" s="644" t="s">
        <v>878</v>
      </c>
      <c r="DC55" s="480" t="s">
        <v>878</v>
      </c>
      <c r="DD55" s="480" t="s">
        <v>878</v>
      </c>
      <c r="DE55" s="635" t="s">
        <v>878</v>
      </c>
      <c r="DF55" s="686"/>
      <c r="DG55" s="678" t="s">
        <v>2218</v>
      </c>
      <c r="DH55" s="682">
        <v>168</v>
      </c>
      <c r="DI55" s="663" t="s">
        <v>1325</v>
      </c>
      <c r="DJ55" s="663" t="s">
        <v>1325</v>
      </c>
      <c r="DK55" s="663" t="s">
        <v>1325</v>
      </c>
      <c r="DL55" s="663" t="s">
        <v>1325</v>
      </c>
      <c r="DM55" s="663" t="s">
        <v>1325</v>
      </c>
      <c r="DN55" s="650">
        <v>34</v>
      </c>
      <c r="DO55" s="650">
        <v>216</v>
      </c>
      <c r="DP55" s="681" t="s">
        <v>292</v>
      </c>
      <c r="DQ55" s="534">
        <v>23</v>
      </c>
      <c r="DR55" s="675" t="s">
        <v>878</v>
      </c>
      <c r="DS55" s="648" t="s">
        <v>792</v>
      </c>
      <c r="DT55" s="648" t="s">
        <v>878</v>
      </c>
      <c r="DU55" s="671" t="s">
        <v>792</v>
      </c>
    </row>
    <row r="56" spans="1:125">
      <c r="A56" s="628" t="s">
        <v>323</v>
      </c>
      <c r="B56" s="545" t="s">
        <v>1289</v>
      </c>
      <c r="C56" s="629" t="s">
        <v>738</v>
      </c>
      <c r="D56" s="658" t="s">
        <v>1325</v>
      </c>
      <c r="E56" s="528" t="s">
        <v>1325</v>
      </c>
      <c r="F56" s="528" t="s">
        <v>1325</v>
      </c>
      <c r="G56" s="528" t="s">
        <v>1325</v>
      </c>
      <c r="H56" s="528" t="s">
        <v>1325</v>
      </c>
      <c r="I56" s="631">
        <v>22</v>
      </c>
      <c r="J56" s="528" t="s">
        <v>1325</v>
      </c>
      <c r="K56" s="705"/>
      <c r="L56" s="632"/>
      <c r="M56" s="632"/>
      <c r="N56" s="632"/>
      <c r="O56" s="632">
        <v>0.70718597463503019</v>
      </c>
      <c r="P56" s="632">
        <v>0.92777175752952157</v>
      </c>
      <c r="Q56" s="633">
        <v>1.137273676802762</v>
      </c>
      <c r="R56" s="665" t="s">
        <v>1325</v>
      </c>
      <c r="S56" s="663" t="s">
        <v>1325</v>
      </c>
      <c r="T56" s="663" t="s">
        <v>1325</v>
      </c>
      <c r="U56" s="663" t="s">
        <v>1325</v>
      </c>
      <c r="V56" s="663" t="s">
        <v>1325</v>
      </c>
      <c r="W56" s="663" t="s">
        <v>1325</v>
      </c>
      <c r="X56" s="663" t="s">
        <v>1325</v>
      </c>
      <c r="Y56" s="632"/>
      <c r="Z56" s="632"/>
      <c r="AA56" s="632"/>
      <c r="AB56" s="632"/>
      <c r="AC56" s="632">
        <v>0</v>
      </c>
      <c r="AD56" s="632">
        <v>0.54503279186823483</v>
      </c>
      <c r="AE56" s="633">
        <v>0</v>
      </c>
      <c r="AF56" s="665" t="s">
        <v>1325</v>
      </c>
      <c r="AG56" s="663" t="s">
        <v>1325</v>
      </c>
      <c r="AH56" s="663" t="s">
        <v>1325</v>
      </c>
      <c r="AI56" s="663" t="s">
        <v>1325</v>
      </c>
      <c r="AJ56" s="663" t="s">
        <v>1325</v>
      </c>
      <c r="AK56" s="663" t="s">
        <v>1325</v>
      </c>
      <c r="AL56" s="663" t="s">
        <v>1325</v>
      </c>
      <c r="AM56" s="632"/>
      <c r="AN56" s="632"/>
      <c r="AO56" s="632"/>
      <c r="AP56" s="632"/>
      <c r="AQ56" s="632">
        <v>0</v>
      </c>
      <c r="AR56" s="632">
        <v>1.4095846560229708</v>
      </c>
      <c r="AS56" s="633">
        <v>0</v>
      </c>
      <c r="AT56" s="665" t="s">
        <v>1325</v>
      </c>
      <c r="AU56" s="663" t="s">
        <v>1325</v>
      </c>
      <c r="AV56" s="663" t="s">
        <v>1325</v>
      </c>
      <c r="AW56" s="663" t="s">
        <v>1325</v>
      </c>
      <c r="AX56" s="663" t="s">
        <v>1325</v>
      </c>
      <c r="AY56" s="663" t="s">
        <v>1325</v>
      </c>
      <c r="AZ56" s="663" t="s">
        <v>1325</v>
      </c>
      <c r="BA56" s="632"/>
      <c r="BB56" s="632"/>
      <c r="BC56" s="632"/>
      <c r="BD56" s="632"/>
      <c r="BE56" s="632">
        <v>0</v>
      </c>
      <c r="BF56" s="632">
        <v>0.92486471364752987</v>
      </c>
      <c r="BG56" s="633">
        <v>0</v>
      </c>
      <c r="BH56" s="665" t="s">
        <v>1325</v>
      </c>
      <c r="BI56" s="663" t="s">
        <v>1325</v>
      </c>
      <c r="BJ56" s="663" t="s">
        <v>1325</v>
      </c>
      <c r="BK56" s="663" t="s">
        <v>1325</v>
      </c>
      <c r="BL56" s="663" t="s">
        <v>1325</v>
      </c>
      <c r="BM56" s="663" t="s">
        <v>1325</v>
      </c>
      <c r="BN56" s="663" t="s">
        <v>1325</v>
      </c>
      <c r="BO56" s="632"/>
      <c r="BP56" s="632"/>
      <c r="BQ56" s="632"/>
      <c r="BR56" s="632"/>
      <c r="BS56" s="632">
        <v>0</v>
      </c>
      <c r="BT56" s="632">
        <v>2.2897616939593921</v>
      </c>
      <c r="BU56" s="633">
        <v>4.4985489662584</v>
      </c>
      <c r="BV56" s="665" t="s">
        <v>1325</v>
      </c>
      <c r="BW56" s="663" t="s">
        <v>1325</v>
      </c>
      <c r="BX56" s="663" t="s">
        <v>1325</v>
      </c>
      <c r="BY56" s="663" t="s">
        <v>1325</v>
      </c>
      <c r="BZ56" s="663" t="s">
        <v>1325</v>
      </c>
      <c r="CA56" s="663" t="s">
        <v>1325</v>
      </c>
      <c r="CB56" s="663" t="s">
        <v>1325</v>
      </c>
      <c r="CC56" s="632"/>
      <c r="CD56" s="632"/>
      <c r="CE56" s="632"/>
      <c r="CF56" s="632"/>
      <c r="CG56" s="632">
        <v>0</v>
      </c>
      <c r="CH56" s="632">
        <v>0.67688788649487319</v>
      </c>
      <c r="CI56" s="633">
        <v>0</v>
      </c>
      <c r="CJ56" s="665" t="s">
        <v>1325</v>
      </c>
      <c r="CK56" s="663" t="s">
        <v>1325</v>
      </c>
      <c r="CL56" s="663" t="s">
        <v>1325</v>
      </c>
      <c r="CM56" s="663" t="s">
        <v>1325</v>
      </c>
      <c r="CN56" s="663" t="s">
        <v>1325</v>
      </c>
      <c r="CO56" s="663" t="s">
        <v>1325</v>
      </c>
      <c r="CP56" s="663" t="s">
        <v>1325</v>
      </c>
      <c r="CQ56" s="632"/>
      <c r="CR56" s="632"/>
      <c r="CS56" s="632"/>
      <c r="CT56" s="632"/>
      <c r="CU56" s="632">
        <v>2.1231579831309926</v>
      </c>
      <c r="CV56" s="632">
        <v>0.63631090942419544</v>
      </c>
      <c r="CW56" s="633">
        <v>1.8185809393551053</v>
      </c>
      <c r="CX56" s="644" t="s">
        <v>878</v>
      </c>
      <c r="CY56" s="480" t="s">
        <v>1471</v>
      </c>
      <c r="CZ56" s="480" t="s">
        <v>878</v>
      </c>
      <c r="DA56" s="635" t="s">
        <v>1471</v>
      </c>
      <c r="DB56" s="644" t="s">
        <v>878</v>
      </c>
      <c r="DC56" s="480" t="s">
        <v>878</v>
      </c>
      <c r="DD56" s="480" t="s">
        <v>878</v>
      </c>
      <c r="DE56" s="635" t="s">
        <v>878</v>
      </c>
      <c r="DF56" s="686"/>
      <c r="DG56" s="678" t="s">
        <v>2218</v>
      </c>
      <c r="DH56" s="664" t="s">
        <v>1325</v>
      </c>
      <c r="DI56" s="663" t="s">
        <v>1325</v>
      </c>
      <c r="DJ56" s="663" t="s">
        <v>1325</v>
      </c>
      <c r="DK56" s="663" t="s">
        <v>1325</v>
      </c>
      <c r="DL56" s="650">
        <v>16</v>
      </c>
      <c r="DM56" s="650">
        <v>273</v>
      </c>
      <c r="DN56" s="650">
        <v>32</v>
      </c>
      <c r="DO56" s="650">
        <v>335</v>
      </c>
      <c r="DP56" s="681" t="s">
        <v>323</v>
      </c>
      <c r="DQ56" s="534">
        <v>30</v>
      </c>
      <c r="DR56" s="675" t="s">
        <v>878</v>
      </c>
      <c r="DS56" s="648" t="s">
        <v>792</v>
      </c>
      <c r="DT56" s="648" t="s">
        <v>878</v>
      </c>
      <c r="DU56" s="671" t="s">
        <v>792</v>
      </c>
    </row>
    <row r="57" spans="1:125">
      <c r="A57" s="628" t="s">
        <v>1131</v>
      </c>
      <c r="B57" s="545" t="s">
        <v>1290</v>
      </c>
      <c r="C57" s="629" t="s">
        <v>698</v>
      </c>
      <c r="D57" s="658" t="s">
        <v>1325</v>
      </c>
      <c r="E57" s="631">
        <v>12</v>
      </c>
      <c r="F57" s="631">
        <v>46</v>
      </c>
      <c r="G57" s="528" t="s">
        <v>1325</v>
      </c>
      <c r="H57" s="631">
        <v>1310</v>
      </c>
      <c r="I57" s="631">
        <v>383</v>
      </c>
      <c r="J57" s="631">
        <v>30</v>
      </c>
      <c r="K57" s="705">
        <v>0.40654920908264203</v>
      </c>
      <c r="L57" s="632">
        <v>0.60426203548969848</v>
      </c>
      <c r="M57" s="632">
        <v>1.5878288708930204</v>
      </c>
      <c r="N57" s="632">
        <v>0.31565604798529923</v>
      </c>
      <c r="O57" s="632">
        <v>1.3265633966897785</v>
      </c>
      <c r="P57" s="632">
        <v>0.87204187050387405</v>
      </c>
      <c r="Q57" s="633">
        <v>1.0237360897127703</v>
      </c>
      <c r="R57" s="665" t="s">
        <v>1325</v>
      </c>
      <c r="S57" s="663" t="s">
        <v>1325</v>
      </c>
      <c r="T57" s="663" t="s">
        <v>1325</v>
      </c>
      <c r="U57" s="663" t="s">
        <v>1325</v>
      </c>
      <c r="V57" s="631">
        <v>40</v>
      </c>
      <c r="W57" s="631">
        <v>48</v>
      </c>
      <c r="X57" s="663" t="s">
        <v>1325</v>
      </c>
      <c r="Y57" s="632">
        <v>0</v>
      </c>
      <c r="Z57" s="632">
        <v>1.7847718130985779</v>
      </c>
      <c r="AA57" s="632">
        <v>0.72102685722293458</v>
      </c>
      <c r="AB57" s="632">
        <v>0</v>
      </c>
      <c r="AC57" s="632">
        <v>0.35934121775112343</v>
      </c>
      <c r="AD57" s="632">
        <v>2.1949901669187661</v>
      </c>
      <c r="AE57" s="633">
        <v>0</v>
      </c>
      <c r="AF57" s="665" t="s">
        <v>1325</v>
      </c>
      <c r="AG57" s="663" t="s">
        <v>1325</v>
      </c>
      <c r="AH57" s="663" t="s">
        <v>1325</v>
      </c>
      <c r="AI57" s="663" t="s">
        <v>1325</v>
      </c>
      <c r="AJ57" s="631">
        <v>104</v>
      </c>
      <c r="AK57" s="631">
        <v>60</v>
      </c>
      <c r="AL57" s="663" t="s">
        <v>1325</v>
      </c>
      <c r="AM57" s="632">
        <v>0</v>
      </c>
      <c r="AN57" s="632">
        <v>1.1951134509373385</v>
      </c>
      <c r="AO57" s="632">
        <v>0.75568417214895844</v>
      </c>
      <c r="AP57" s="632">
        <v>0</v>
      </c>
      <c r="AQ57" s="632">
        <v>0.70396390815636245</v>
      </c>
      <c r="AR57" s="632">
        <v>1.3586645875997032</v>
      </c>
      <c r="AS57" s="633">
        <v>1.0354322227150206</v>
      </c>
      <c r="AT57" s="665" t="s">
        <v>1325</v>
      </c>
      <c r="AU57" s="663" t="s">
        <v>1325</v>
      </c>
      <c r="AV57" s="663" t="s">
        <v>1325</v>
      </c>
      <c r="AW57" s="663" t="s">
        <v>1325</v>
      </c>
      <c r="AX57" s="631">
        <v>24</v>
      </c>
      <c r="AY57" s="631">
        <v>15</v>
      </c>
      <c r="AZ57" s="663" t="s">
        <v>1325</v>
      </c>
      <c r="BA57" s="632">
        <v>0</v>
      </c>
      <c r="BB57" s="632">
        <v>0</v>
      </c>
      <c r="BC57" s="632">
        <v>5.845678561406304</v>
      </c>
      <c r="BD57" s="632">
        <v>0</v>
      </c>
      <c r="BE57" s="632">
        <v>0.48392158656342393</v>
      </c>
      <c r="BF57" s="632">
        <v>0.742036492871746</v>
      </c>
      <c r="BG57" s="633">
        <v>2.6771800936593859</v>
      </c>
      <c r="BH57" s="665" t="s">
        <v>1325</v>
      </c>
      <c r="BI57" s="663" t="s">
        <v>1325</v>
      </c>
      <c r="BJ57" s="663" t="s">
        <v>1325</v>
      </c>
      <c r="BK57" s="663" t="s">
        <v>1325</v>
      </c>
      <c r="BL57" s="631">
        <v>180</v>
      </c>
      <c r="BM57" s="631">
        <v>86</v>
      </c>
      <c r="BN57" s="663" t="s">
        <v>1325</v>
      </c>
      <c r="BO57" s="632">
        <v>0</v>
      </c>
      <c r="BP57" s="632">
        <v>0.25795167245751049</v>
      </c>
      <c r="BQ57" s="632">
        <v>1.0632189374073662</v>
      </c>
      <c r="BR57" s="632">
        <v>0</v>
      </c>
      <c r="BS57" s="632">
        <v>0.87638547438865555</v>
      </c>
      <c r="BT57" s="632">
        <v>1.3350504439514552</v>
      </c>
      <c r="BU57" s="633">
        <v>1.4757320691274893</v>
      </c>
      <c r="BV57" s="665" t="s">
        <v>1325</v>
      </c>
      <c r="BW57" s="663" t="s">
        <v>1325</v>
      </c>
      <c r="BX57" s="663" t="s">
        <v>1325</v>
      </c>
      <c r="BY57" s="663" t="s">
        <v>1325</v>
      </c>
      <c r="BZ57" s="631">
        <v>61</v>
      </c>
      <c r="CA57" s="631">
        <v>21</v>
      </c>
      <c r="CB57" s="663" t="s">
        <v>1325</v>
      </c>
      <c r="CC57" s="632">
        <v>0</v>
      </c>
      <c r="CD57" s="632">
        <v>0</v>
      </c>
      <c r="CE57" s="632">
        <v>1.5129156989979573</v>
      </c>
      <c r="CF57" s="632">
        <v>0</v>
      </c>
      <c r="CG57" s="632">
        <v>1.3692839348270578</v>
      </c>
      <c r="CH57" s="632">
        <v>1.4224130820922369</v>
      </c>
      <c r="CI57" s="633">
        <v>0</v>
      </c>
      <c r="CJ57" s="665" t="s">
        <v>1325</v>
      </c>
      <c r="CK57" s="663" t="s">
        <v>1325</v>
      </c>
      <c r="CL57" s="631">
        <v>22</v>
      </c>
      <c r="CM57" s="663" t="s">
        <v>1325</v>
      </c>
      <c r="CN57" s="631">
        <v>782</v>
      </c>
      <c r="CO57" s="631">
        <v>125</v>
      </c>
      <c r="CP57" s="631">
        <v>13</v>
      </c>
      <c r="CQ57" s="632">
        <v>1.0049252961797341</v>
      </c>
      <c r="CR57" s="632">
        <v>0.23999998683605542</v>
      </c>
      <c r="CS57" s="632">
        <v>1.8845009964090045</v>
      </c>
      <c r="CT57" s="632">
        <v>0</v>
      </c>
      <c r="CU57" s="632">
        <v>2.2963252318335714</v>
      </c>
      <c r="CV57" s="632">
        <v>0.55556944985993084</v>
      </c>
      <c r="CW57" s="633">
        <v>1.0909957933648866</v>
      </c>
      <c r="CX57" s="644" t="s">
        <v>878</v>
      </c>
      <c r="CY57" s="480" t="s">
        <v>1471</v>
      </c>
      <c r="CZ57" s="632" t="s">
        <v>792</v>
      </c>
      <c r="DA57" s="636" t="s">
        <v>2194</v>
      </c>
      <c r="DB57" s="644" t="s">
        <v>878</v>
      </c>
      <c r="DC57" s="480" t="s">
        <v>878</v>
      </c>
      <c r="DD57" s="480" t="s">
        <v>878</v>
      </c>
      <c r="DE57" s="635" t="s">
        <v>878</v>
      </c>
      <c r="DF57" s="686"/>
      <c r="DG57" s="678" t="s">
        <v>2218</v>
      </c>
      <c r="DH57" s="682">
        <v>24</v>
      </c>
      <c r="DI57" s="650">
        <v>190</v>
      </c>
      <c r="DJ57" s="650">
        <v>293</v>
      </c>
      <c r="DK57" s="650">
        <v>31</v>
      </c>
      <c r="DL57" s="650">
        <v>10367</v>
      </c>
      <c r="DM57" s="650">
        <v>3997</v>
      </c>
      <c r="DN57" s="650">
        <v>289</v>
      </c>
      <c r="DO57" s="650">
        <v>15191</v>
      </c>
      <c r="DP57" s="681" t="s">
        <v>1131</v>
      </c>
      <c r="DQ57" s="534">
        <v>1783</v>
      </c>
      <c r="DR57" s="675" t="s">
        <v>878</v>
      </c>
      <c r="DS57" s="648" t="s">
        <v>792</v>
      </c>
      <c r="DT57" s="648" t="s">
        <v>878</v>
      </c>
      <c r="DU57" s="671" t="s">
        <v>792</v>
      </c>
    </row>
    <row r="58" spans="1:125">
      <c r="A58" s="628" t="s">
        <v>161</v>
      </c>
      <c r="B58" s="545" t="s">
        <v>1290</v>
      </c>
      <c r="C58" s="629" t="s">
        <v>673</v>
      </c>
      <c r="D58" s="658" t="s">
        <v>1325</v>
      </c>
      <c r="E58" s="528" t="s">
        <v>1325</v>
      </c>
      <c r="F58" s="528" t="s">
        <v>1325</v>
      </c>
      <c r="G58" s="528" t="s">
        <v>1325</v>
      </c>
      <c r="H58" s="631">
        <v>187</v>
      </c>
      <c r="I58" s="631">
        <v>51</v>
      </c>
      <c r="J58" s="528" t="s">
        <v>1325</v>
      </c>
      <c r="K58" s="705"/>
      <c r="L58" s="632">
        <v>1.7625899669839418</v>
      </c>
      <c r="M58" s="632">
        <v>1.4194368108086644</v>
      </c>
      <c r="N58" s="632"/>
      <c r="O58" s="632">
        <v>1.1404106177989322</v>
      </c>
      <c r="P58" s="632">
        <v>0.50837848584901846</v>
      </c>
      <c r="Q58" s="633">
        <v>1.3103985930441102</v>
      </c>
      <c r="R58" s="665" t="s">
        <v>1325</v>
      </c>
      <c r="S58" s="663" t="s">
        <v>1325</v>
      </c>
      <c r="T58" s="663" t="s">
        <v>1325</v>
      </c>
      <c r="U58" s="663" t="s">
        <v>1325</v>
      </c>
      <c r="V58" s="663" t="s">
        <v>1325</v>
      </c>
      <c r="W58" s="663" t="s">
        <v>1325</v>
      </c>
      <c r="X58" s="663" t="s">
        <v>1325</v>
      </c>
      <c r="Y58" s="632"/>
      <c r="Z58" s="632">
        <v>0</v>
      </c>
      <c r="AA58" s="632">
        <v>0</v>
      </c>
      <c r="AB58" s="632"/>
      <c r="AC58" s="632">
        <v>0.16349701513304793</v>
      </c>
      <c r="AD58" s="632">
        <v>1.9338823387853619</v>
      </c>
      <c r="AE58" s="633">
        <v>4.2862058915107708</v>
      </c>
      <c r="AF58" s="665" t="s">
        <v>1325</v>
      </c>
      <c r="AG58" s="663" t="s">
        <v>1325</v>
      </c>
      <c r="AH58" s="663" t="s">
        <v>1325</v>
      </c>
      <c r="AI58" s="663" t="s">
        <v>1325</v>
      </c>
      <c r="AJ58" s="631">
        <v>35</v>
      </c>
      <c r="AK58" s="631">
        <v>13</v>
      </c>
      <c r="AL58" s="663" t="s">
        <v>1325</v>
      </c>
      <c r="AM58" s="632"/>
      <c r="AN58" s="632">
        <v>1.741814453381487</v>
      </c>
      <c r="AO58" s="632">
        <v>3.0113211828875639</v>
      </c>
      <c r="AP58" s="632"/>
      <c r="AQ58" s="632">
        <v>0.78599455966483578</v>
      </c>
      <c r="AR58" s="632">
        <v>0.51641006626337993</v>
      </c>
      <c r="AS58" s="633">
        <v>2.8364997442943016</v>
      </c>
      <c r="AT58" s="665" t="s">
        <v>1325</v>
      </c>
      <c r="AU58" s="663" t="s">
        <v>1325</v>
      </c>
      <c r="AV58" s="663" t="s">
        <v>1325</v>
      </c>
      <c r="AW58" s="663" t="s">
        <v>1325</v>
      </c>
      <c r="AX58" s="663" t="s">
        <v>1325</v>
      </c>
      <c r="AY58" s="663" t="s">
        <v>1325</v>
      </c>
      <c r="AZ58" s="663" t="s">
        <v>1325</v>
      </c>
      <c r="BA58" s="632"/>
      <c r="BB58" s="632">
        <v>0</v>
      </c>
      <c r="BC58" s="632">
        <v>0</v>
      </c>
      <c r="BD58" s="632"/>
      <c r="BE58" s="632">
        <v>0</v>
      </c>
      <c r="BF58" s="632">
        <v>0.42506408556527886</v>
      </c>
      <c r="BG58" s="633">
        <v>0</v>
      </c>
      <c r="BH58" s="665" t="s">
        <v>1325</v>
      </c>
      <c r="BI58" s="663" t="s">
        <v>1325</v>
      </c>
      <c r="BJ58" s="663" t="s">
        <v>1325</v>
      </c>
      <c r="BK58" s="663" t="s">
        <v>1325</v>
      </c>
      <c r="BL58" s="631">
        <v>15</v>
      </c>
      <c r="BM58" s="631">
        <v>11</v>
      </c>
      <c r="BN58" s="663" t="s">
        <v>1325</v>
      </c>
      <c r="BO58" s="632"/>
      <c r="BP58" s="632">
        <v>0</v>
      </c>
      <c r="BQ58" s="632">
        <v>0</v>
      </c>
      <c r="BR58" s="632"/>
      <c r="BS58" s="632">
        <v>0.7737942880130505</v>
      </c>
      <c r="BT58" s="632">
        <v>3.5022020094797619</v>
      </c>
      <c r="BU58" s="633">
        <v>0</v>
      </c>
      <c r="BV58" s="665" t="s">
        <v>1325</v>
      </c>
      <c r="BW58" s="663" t="s">
        <v>1325</v>
      </c>
      <c r="BX58" s="663" t="s">
        <v>1325</v>
      </c>
      <c r="BY58" s="663" t="s">
        <v>1325</v>
      </c>
      <c r="BZ58" s="631">
        <v>12</v>
      </c>
      <c r="CA58" s="663" t="s">
        <v>1325</v>
      </c>
      <c r="CB58" s="663" t="s">
        <v>1325</v>
      </c>
      <c r="CC58" s="632"/>
      <c r="CD58" s="632">
        <v>0</v>
      </c>
      <c r="CE58" s="632">
        <v>0</v>
      </c>
      <c r="CF58" s="632"/>
      <c r="CG58" s="632">
        <v>1.9622394096113416</v>
      </c>
      <c r="CH58" s="632">
        <v>0</v>
      </c>
      <c r="CI58" s="633">
        <v>0</v>
      </c>
      <c r="CJ58" s="665" t="s">
        <v>1325</v>
      </c>
      <c r="CK58" s="663" t="s">
        <v>1325</v>
      </c>
      <c r="CL58" s="663" t="s">
        <v>1325</v>
      </c>
      <c r="CM58" s="663" t="s">
        <v>1325</v>
      </c>
      <c r="CN58" s="631">
        <v>110</v>
      </c>
      <c r="CO58" s="631">
        <v>11</v>
      </c>
      <c r="CP58" s="663" t="s">
        <v>1325</v>
      </c>
      <c r="CQ58" s="632"/>
      <c r="CR58" s="632">
        <v>3.6487245014126208</v>
      </c>
      <c r="CS58" s="632">
        <v>1.7628805084873163</v>
      </c>
      <c r="CT58" s="632"/>
      <c r="CU58" s="632">
        <v>1.8794382288059643</v>
      </c>
      <c r="CV58" s="632">
        <v>0.19876518187868156</v>
      </c>
      <c r="CW58" s="633">
        <v>0.77497138981575042</v>
      </c>
      <c r="CX58" s="644" t="s">
        <v>878</v>
      </c>
      <c r="CY58" s="480" t="s">
        <v>1471</v>
      </c>
      <c r="CZ58" s="632" t="s">
        <v>792</v>
      </c>
      <c r="DA58" s="636" t="s">
        <v>1479</v>
      </c>
      <c r="DB58" s="644" t="s">
        <v>878</v>
      </c>
      <c r="DC58" s="480" t="s">
        <v>878</v>
      </c>
      <c r="DD58" s="480" t="s">
        <v>878</v>
      </c>
      <c r="DE58" s="635" t="s">
        <v>878</v>
      </c>
      <c r="DF58" s="686"/>
      <c r="DG58" s="678" t="s">
        <v>2218</v>
      </c>
      <c r="DH58" s="664" t="s">
        <v>1325</v>
      </c>
      <c r="DI58" s="650">
        <v>20</v>
      </c>
      <c r="DJ58" s="650">
        <v>12</v>
      </c>
      <c r="DK58" s="663" t="s">
        <v>1325</v>
      </c>
      <c r="DL58" s="650">
        <v>1409</v>
      </c>
      <c r="DM58" s="650">
        <v>594</v>
      </c>
      <c r="DN58" s="650">
        <v>26</v>
      </c>
      <c r="DO58" s="650">
        <v>2066</v>
      </c>
      <c r="DP58" s="681" t="s">
        <v>161</v>
      </c>
      <c r="DQ58" s="534">
        <v>250</v>
      </c>
      <c r="DR58" s="675" t="s">
        <v>878</v>
      </c>
      <c r="DS58" s="648" t="s">
        <v>792</v>
      </c>
      <c r="DT58" s="648" t="s">
        <v>878</v>
      </c>
      <c r="DU58" s="671" t="s">
        <v>792</v>
      </c>
    </row>
    <row r="59" spans="1:125">
      <c r="A59" s="628" t="s">
        <v>14</v>
      </c>
      <c r="B59" s="545" t="s">
        <v>1290</v>
      </c>
      <c r="C59" s="629" t="s">
        <v>766</v>
      </c>
      <c r="D59" s="658" t="s">
        <v>1325</v>
      </c>
      <c r="E59" s="528" t="s">
        <v>1325</v>
      </c>
      <c r="F59" s="528" t="s">
        <v>1325</v>
      </c>
      <c r="G59" s="528" t="s">
        <v>1325</v>
      </c>
      <c r="H59" s="528" t="s">
        <v>1325</v>
      </c>
      <c r="I59" s="528" t="s">
        <v>1325</v>
      </c>
      <c r="J59" s="528" t="s">
        <v>1325</v>
      </c>
      <c r="K59" s="705"/>
      <c r="L59" s="632"/>
      <c r="M59" s="632"/>
      <c r="N59" s="632"/>
      <c r="O59" s="632"/>
      <c r="P59" s="632"/>
      <c r="Q59" s="633"/>
      <c r="R59" s="665" t="s">
        <v>1325</v>
      </c>
      <c r="S59" s="663" t="s">
        <v>1325</v>
      </c>
      <c r="T59" s="663" t="s">
        <v>1325</v>
      </c>
      <c r="U59" s="663" t="s">
        <v>1325</v>
      </c>
      <c r="V59" s="663" t="s">
        <v>1325</v>
      </c>
      <c r="W59" s="663" t="s">
        <v>1325</v>
      </c>
      <c r="X59" s="663" t="s">
        <v>1325</v>
      </c>
      <c r="Y59" s="632"/>
      <c r="Z59" s="632"/>
      <c r="AA59" s="632"/>
      <c r="AB59" s="632"/>
      <c r="AC59" s="632"/>
      <c r="AD59" s="632"/>
      <c r="AE59" s="633"/>
      <c r="AF59" s="665" t="s">
        <v>1325</v>
      </c>
      <c r="AG59" s="663" t="s">
        <v>1325</v>
      </c>
      <c r="AH59" s="663" t="s">
        <v>1325</v>
      </c>
      <c r="AI59" s="663" t="s">
        <v>1325</v>
      </c>
      <c r="AJ59" s="663" t="s">
        <v>1325</v>
      </c>
      <c r="AK59" s="663" t="s">
        <v>1325</v>
      </c>
      <c r="AL59" s="663" t="s">
        <v>1325</v>
      </c>
      <c r="AM59" s="632"/>
      <c r="AN59" s="632"/>
      <c r="AO59" s="632"/>
      <c r="AP59" s="632"/>
      <c r="AQ59" s="632"/>
      <c r="AR59" s="632"/>
      <c r="AS59" s="633"/>
      <c r="AT59" s="665" t="s">
        <v>1325</v>
      </c>
      <c r="AU59" s="663" t="s">
        <v>1325</v>
      </c>
      <c r="AV59" s="663" t="s">
        <v>1325</v>
      </c>
      <c r="AW59" s="663" t="s">
        <v>1325</v>
      </c>
      <c r="AX59" s="663" t="s">
        <v>1325</v>
      </c>
      <c r="AY59" s="663" t="s">
        <v>1325</v>
      </c>
      <c r="AZ59" s="663" t="s">
        <v>1325</v>
      </c>
      <c r="BA59" s="632"/>
      <c r="BB59" s="632"/>
      <c r="BC59" s="632"/>
      <c r="BD59" s="632"/>
      <c r="BE59" s="632"/>
      <c r="BF59" s="632"/>
      <c r="BG59" s="633"/>
      <c r="BH59" s="665" t="s">
        <v>1325</v>
      </c>
      <c r="BI59" s="663" t="s">
        <v>1325</v>
      </c>
      <c r="BJ59" s="663" t="s">
        <v>1325</v>
      </c>
      <c r="BK59" s="663" t="s">
        <v>1325</v>
      </c>
      <c r="BL59" s="663" t="s">
        <v>1325</v>
      </c>
      <c r="BM59" s="663" t="s">
        <v>1325</v>
      </c>
      <c r="BN59" s="663" t="s">
        <v>1325</v>
      </c>
      <c r="BO59" s="632"/>
      <c r="BP59" s="632"/>
      <c r="BQ59" s="632"/>
      <c r="BR59" s="632"/>
      <c r="BS59" s="632"/>
      <c r="BT59" s="632"/>
      <c r="BU59" s="633"/>
      <c r="BV59" s="665" t="s">
        <v>1325</v>
      </c>
      <c r="BW59" s="663" t="s">
        <v>1325</v>
      </c>
      <c r="BX59" s="663" t="s">
        <v>1325</v>
      </c>
      <c r="BY59" s="663" t="s">
        <v>1325</v>
      </c>
      <c r="BZ59" s="663" t="s">
        <v>1325</v>
      </c>
      <c r="CA59" s="663" t="s">
        <v>1325</v>
      </c>
      <c r="CB59" s="663" t="s">
        <v>1325</v>
      </c>
      <c r="CC59" s="632"/>
      <c r="CD59" s="632"/>
      <c r="CE59" s="632"/>
      <c r="CF59" s="632"/>
      <c r="CG59" s="632"/>
      <c r="CH59" s="632"/>
      <c r="CI59" s="633"/>
      <c r="CJ59" s="665" t="s">
        <v>1325</v>
      </c>
      <c r="CK59" s="663" t="s">
        <v>1325</v>
      </c>
      <c r="CL59" s="663" t="s">
        <v>1325</v>
      </c>
      <c r="CM59" s="663" t="s">
        <v>1325</v>
      </c>
      <c r="CN59" s="663" t="s">
        <v>1325</v>
      </c>
      <c r="CO59" s="663" t="s">
        <v>1325</v>
      </c>
      <c r="CP59" s="663" t="s">
        <v>1325</v>
      </c>
      <c r="CQ59" s="632"/>
      <c r="CR59" s="632"/>
      <c r="CS59" s="632"/>
      <c r="CT59" s="632"/>
      <c r="CU59" s="632"/>
      <c r="CV59" s="632"/>
      <c r="CW59" s="633"/>
      <c r="CX59" s="644" t="s">
        <v>878</v>
      </c>
      <c r="CY59" s="480" t="s">
        <v>1471</v>
      </c>
      <c r="CZ59" s="480" t="s">
        <v>878</v>
      </c>
      <c r="DA59" s="635" t="s">
        <v>1471</v>
      </c>
      <c r="DB59" s="644" t="s">
        <v>878</v>
      </c>
      <c r="DC59" s="480" t="s">
        <v>878</v>
      </c>
      <c r="DD59" s="480" t="s">
        <v>878</v>
      </c>
      <c r="DE59" s="635" t="s">
        <v>878</v>
      </c>
      <c r="DF59" s="686"/>
      <c r="DG59" s="678" t="s">
        <v>2218</v>
      </c>
      <c r="DH59" s="664" t="s">
        <v>1325</v>
      </c>
      <c r="DI59" s="663" t="s">
        <v>1325</v>
      </c>
      <c r="DJ59" s="663" t="s">
        <v>1325</v>
      </c>
      <c r="DK59" s="663" t="s">
        <v>1325</v>
      </c>
      <c r="DL59" s="663" t="s">
        <v>1325</v>
      </c>
      <c r="DM59" s="663" t="s">
        <v>1325</v>
      </c>
      <c r="DN59" s="663" t="s">
        <v>1325</v>
      </c>
      <c r="DO59" s="663" t="s">
        <v>1325</v>
      </c>
      <c r="DP59" s="681" t="s">
        <v>14</v>
      </c>
      <c r="DQ59" s="534">
        <v>0</v>
      </c>
      <c r="DR59" s="675" t="s">
        <v>878</v>
      </c>
      <c r="DS59" s="648" t="s">
        <v>792</v>
      </c>
      <c r="DT59" s="648" t="s">
        <v>878</v>
      </c>
      <c r="DU59" s="671" t="s">
        <v>792</v>
      </c>
    </row>
    <row r="60" spans="1:125">
      <c r="A60" s="628" t="s">
        <v>298</v>
      </c>
      <c r="B60" s="545" t="s">
        <v>1290</v>
      </c>
      <c r="C60" s="629" t="s">
        <v>618</v>
      </c>
      <c r="D60" s="658" t="s">
        <v>1325</v>
      </c>
      <c r="E60" s="528" t="s">
        <v>1325</v>
      </c>
      <c r="F60" s="528" t="s">
        <v>1325</v>
      </c>
      <c r="G60" s="528" t="s">
        <v>1325</v>
      </c>
      <c r="H60" s="528" t="s">
        <v>1325</v>
      </c>
      <c r="I60" s="528" t="s">
        <v>1325</v>
      </c>
      <c r="J60" s="528" t="s">
        <v>1325</v>
      </c>
      <c r="K60" s="705"/>
      <c r="L60" s="632"/>
      <c r="M60" s="632"/>
      <c r="N60" s="632"/>
      <c r="O60" s="632">
        <v>0.57769972631560673</v>
      </c>
      <c r="P60" s="632">
        <v>1.0122186000738098</v>
      </c>
      <c r="Q60" s="633"/>
      <c r="R60" s="665" t="s">
        <v>1325</v>
      </c>
      <c r="S60" s="663" t="s">
        <v>1325</v>
      </c>
      <c r="T60" s="663" t="s">
        <v>1325</v>
      </c>
      <c r="U60" s="663" t="s">
        <v>1325</v>
      </c>
      <c r="V60" s="663" t="s">
        <v>1325</v>
      </c>
      <c r="W60" s="663" t="s">
        <v>1325</v>
      </c>
      <c r="X60" s="663" t="s">
        <v>1325</v>
      </c>
      <c r="Y60" s="632"/>
      <c r="Z60" s="632"/>
      <c r="AA60" s="632"/>
      <c r="AB60" s="632"/>
      <c r="AC60" s="632">
        <v>0</v>
      </c>
      <c r="AD60" s="632">
        <v>0</v>
      </c>
      <c r="AE60" s="633"/>
      <c r="AF60" s="665" t="s">
        <v>1325</v>
      </c>
      <c r="AG60" s="663" t="s">
        <v>1325</v>
      </c>
      <c r="AH60" s="663" t="s">
        <v>1325</v>
      </c>
      <c r="AI60" s="663" t="s">
        <v>1325</v>
      </c>
      <c r="AJ60" s="663" t="s">
        <v>1325</v>
      </c>
      <c r="AK60" s="663" t="s">
        <v>1325</v>
      </c>
      <c r="AL60" s="663" t="s">
        <v>1325</v>
      </c>
      <c r="AM60" s="632"/>
      <c r="AN60" s="632"/>
      <c r="AO60" s="632"/>
      <c r="AP60" s="632"/>
      <c r="AQ60" s="632">
        <v>0</v>
      </c>
      <c r="AR60" s="632">
        <v>0.29597771896350095</v>
      </c>
      <c r="AS60" s="633"/>
      <c r="AT60" s="665" t="s">
        <v>1325</v>
      </c>
      <c r="AU60" s="663" t="s">
        <v>1325</v>
      </c>
      <c r="AV60" s="663" t="s">
        <v>1325</v>
      </c>
      <c r="AW60" s="663" t="s">
        <v>1325</v>
      </c>
      <c r="AX60" s="663" t="s">
        <v>1325</v>
      </c>
      <c r="AY60" s="663" t="s">
        <v>1325</v>
      </c>
      <c r="AZ60" s="663" t="s">
        <v>1325</v>
      </c>
      <c r="BA60" s="632"/>
      <c r="BB60" s="632"/>
      <c r="BC60" s="632"/>
      <c r="BD60" s="632"/>
      <c r="BE60" s="632">
        <v>0</v>
      </c>
      <c r="BF60" s="632">
        <v>0</v>
      </c>
      <c r="BG60" s="633"/>
      <c r="BH60" s="665" t="s">
        <v>1325</v>
      </c>
      <c r="BI60" s="663" t="s">
        <v>1325</v>
      </c>
      <c r="BJ60" s="663" t="s">
        <v>1325</v>
      </c>
      <c r="BK60" s="663" t="s">
        <v>1325</v>
      </c>
      <c r="BL60" s="663" t="s">
        <v>1325</v>
      </c>
      <c r="BM60" s="663" t="s">
        <v>1325</v>
      </c>
      <c r="BN60" s="663" t="s">
        <v>1325</v>
      </c>
      <c r="BO60" s="632"/>
      <c r="BP60" s="632"/>
      <c r="BQ60" s="632"/>
      <c r="BR60" s="632"/>
      <c r="BS60" s="632">
        <v>0</v>
      </c>
      <c r="BT60" s="632">
        <v>2.6014335948066005</v>
      </c>
      <c r="BU60" s="633"/>
      <c r="BV60" s="665" t="s">
        <v>1325</v>
      </c>
      <c r="BW60" s="663" t="s">
        <v>1325</v>
      </c>
      <c r="BX60" s="663" t="s">
        <v>1325</v>
      </c>
      <c r="BY60" s="663" t="s">
        <v>1325</v>
      </c>
      <c r="BZ60" s="663" t="s">
        <v>1325</v>
      </c>
      <c r="CA60" s="663" t="s">
        <v>1325</v>
      </c>
      <c r="CB60" s="663" t="s">
        <v>1325</v>
      </c>
      <c r="CC60" s="632"/>
      <c r="CD60" s="632"/>
      <c r="CE60" s="632"/>
      <c r="CF60" s="632"/>
      <c r="CG60" s="632">
        <v>0</v>
      </c>
      <c r="CH60" s="632">
        <v>0</v>
      </c>
      <c r="CI60" s="633"/>
      <c r="CJ60" s="665" t="s">
        <v>1325</v>
      </c>
      <c r="CK60" s="663" t="s">
        <v>1325</v>
      </c>
      <c r="CL60" s="663" t="s">
        <v>1325</v>
      </c>
      <c r="CM60" s="663" t="s">
        <v>1325</v>
      </c>
      <c r="CN60" s="663" t="s">
        <v>1325</v>
      </c>
      <c r="CO60" s="663" t="s">
        <v>1325</v>
      </c>
      <c r="CP60" s="663" t="s">
        <v>1325</v>
      </c>
      <c r="CQ60" s="632"/>
      <c r="CR60" s="632"/>
      <c r="CS60" s="632"/>
      <c r="CT60" s="632"/>
      <c r="CU60" s="632">
        <v>2.115174192224738</v>
      </c>
      <c r="CV60" s="632">
        <v>1.2812107486773494</v>
      </c>
      <c r="CW60" s="633"/>
      <c r="CX60" s="644" t="s">
        <v>878</v>
      </c>
      <c r="CY60" s="480" t="s">
        <v>1471</v>
      </c>
      <c r="CZ60" s="480" t="s">
        <v>878</v>
      </c>
      <c r="DA60" s="635" t="s">
        <v>1471</v>
      </c>
      <c r="DB60" s="644" t="s">
        <v>878</v>
      </c>
      <c r="DC60" s="480" t="s">
        <v>1386</v>
      </c>
      <c r="DD60" s="480" t="s">
        <v>878</v>
      </c>
      <c r="DE60" s="639" t="s">
        <v>1386</v>
      </c>
      <c r="DF60" s="687" t="s">
        <v>1934</v>
      </c>
      <c r="DG60" s="678" t="s">
        <v>2218</v>
      </c>
      <c r="DH60" s="664" t="s">
        <v>1325</v>
      </c>
      <c r="DI60" s="663" t="s">
        <v>1325</v>
      </c>
      <c r="DJ60" s="663" t="s">
        <v>1325</v>
      </c>
      <c r="DK60" s="663" t="s">
        <v>1325</v>
      </c>
      <c r="DL60" s="650">
        <v>14</v>
      </c>
      <c r="DM60" s="650">
        <v>44</v>
      </c>
      <c r="DN60" s="663" t="s">
        <v>1325</v>
      </c>
      <c r="DO60" s="650">
        <v>60</v>
      </c>
      <c r="DP60" s="681" t="s">
        <v>298</v>
      </c>
      <c r="DQ60" s="534">
        <v>7</v>
      </c>
      <c r="DR60" s="675" t="s">
        <v>878</v>
      </c>
      <c r="DS60" s="648" t="s">
        <v>792</v>
      </c>
      <c r="DT60" s="648" t="s">
        <v>878</v>
      </c>
      <c r="DU60" s="671" t="s">
        <v>792</v>
      </c>
    </row>
    <row r="61" spans="1:125">
      <c r="A61" s="628" t="s">
        <v>339</v>
      </c>
      <c r="B61" s="545" t="s">
        <v>1290</v>
      </c>
      <c r="C61" s="629" t="s">
        <v>704</v>
      </c>
      <c r="D61" s="658" t="s">
        <v>1325</v>
      </c>
      <c r="E61" s="528" t="s">
        <v>1325</v>
      </c>
      <c r="F61" s="528" t="s">
        <v>1325</v>
      </c>
      <c r="G61" s="528" t="s">
        <v>1325</v>
      </c>
      <c r="H61" s="528" t="s">
        <v>1325</v>
      </c>
      <c r="I61" s="631">
        <v>49</v>
      </c>
      <c r="J61" s="528" t="s">
        <v>1325</v>
      </c>
      <c r="K61" s="705"/>
      <c r="L61" s="632"/>
      <c r="M61" s="632"/>
      <c r="N61" s="632"/>
      <c r="O61" s="632">
        <v>1.1035335146204535</v>
      </c>
      <c r="P61" s="632">
        <v>1.1984047553061814</v>
      </c>
      <c r="Q61" s="633"/>
      <c r="R61" s="665" t="s">
        <v>1325</v>
      </c>
      <c r="S61" s="663" t="s">
        <v>1325</v>
      </c>
      <c r="T61" s="663" t="s">
        <v>1325</v>
      </c>
      <c r="U61" s="663" t="s">
        <v>1325</v>
      </c>
      <c r="V61" s="663" t="s">
        <v>1325</v>
      </c>
      <c r="W61" s="663" t="s">
        <v>1325</v>
      </c>
      <c r="X61" s="663" t="s">
        <v>1325</v>
      </c>
      <c r="Y61" s="632"/>
      <c r="Z61" s="632"/>
      <c r="AA61" s="632"/>
      <c r="AB61" s="632"/>
      <c r="AC61" s="632">
        <v>0</v>
      </c>
      <c r="AD61" s="632">
        <v>0.52392236683108495</v>
      </c>
      <c r="AE61" s="633"/>
      <c r="AF61" s="665" t="s">
        <v>1325</v>
      </c>
      <c r="AG61" s="663" t="s">
        <v>1325</v>
      </c>
      <c r="AH61" s="663" t="s">
        <v>1325</v>
      </c>
      <c r="AI61" s="663" t="s">
        <v>1325</v>
      </c>
      <c r="AJ61" s="663" t="s">
        <v>1325</v>
      </c>
      <c r="AK61" s="631">
        <v>17</v>
      </c>
      <c r="AL61" s="663" t="s">
        <v>1325</v>
      </c>
      <c r="AM61" s="632"/>
      <c r="AN61" s="632"/>
      <c r="AO61" s="632"/>
      <c r="AP61" s="632"/>
      <c r="AQ61" s="632">
        <v>1.9553435452884358</v>
      </c>
      <c r="AR61" s="632">
        <v>1.3859374824097792</v>
      </c>
      <c r="AS61" s="633"/>
      <c r="AT61" s="665" t="s">
        <v>1325</v>
      </c>
      <c r="AU61" s="663" t="s">
        <v>1325</v>
      </c>
      <c r="AV61" s="663" t="s">
        <v>1325</v>
      </c>
      <c r="AW61" s="663" t="s">
        <v>1325</v>
      </c>
      <c r="AX61" s="663" t="s">
        <v>1325</v>
      </c>
      <c r="AY61" s="663" t="s">
        <v>1325</v>
      </c>
      <c r="AZ61" s="663" t="s">
        <v>1325</v>
      </c>
      <c r="BA61" s="632"/>
      <c r="BB61" s="632"/>
      <c r="BC61" s="632"/>
      <c r="BD61" s="632"/>
      <c r="BE61" s="632">
        <v>0</v>
      </c>
      <c r="BF61" s="632">
        <v>0.88904248882315384</v>
      </c>
      <c r="BG61" s="633"/>
      <c r="BH61" s="665" t="s">
        <v>1325</v>
      </c>
      <c r="BI61" s="663" t="s">
        <v>1325</v>
      </c>
      <c r="BJ61" s="663" t="s">
        <v>1325</v>
      </c>
      <c r="BK61" s="663" t="s">
        <v>1325</v>
      </c>
      <c r="BL61" s="663" t="s">
        <v>1325</v>
      </c>
      <c r="BM61" s="663" t="s">
        <v>1325</v>
      </c>
      <c r="BN61" s="663" t="s">
        <v>1325</v>
      </c>
      <c r="BO61" s="632"/>
      <c r="BP61" s="632"/>
      <c r="BQ61" s="632"/>
      <c r="BR61" s="632"/>
      <c r="BS61" s="632">
        <v>1.0725476092717219</v>
      </c>
      <c r="BT61" s="632">
        <v>0.46957169700742363</v>
      </c>
      <c r="BU61" s="633"/>
      <c r="BV61" s="665" t="s">
        <v>1325</v>
      </c>
      <c r="BW61" s="663" t="s">
        <v>1325</v>
      </c>
      <c r="BX61" s="663" t="s">
        <v>1325</v>
      </c>
      <c r="BY61" s="663" t="s">
        <v>1325</v>
      </c>
      <c r="BZ61" s="663" t="s">
        <v>1325</v>
      </c>
      <c r="CA61" s="663" t="s">
        <v>1325</v>
      </c>
      <c r="CB61" s="663" t="s">
        <v>1325</v>
      </c>
      <c r="CC61" s="632"/>
      <c r="CD61" s="632"/>
      <c r="CE61" s="632"/>
      <c r="CF61" s="632"/>
      <c r="CG61" s="632">
        <v>0</v>
      </c>
      <c r="CH61" s="632">
        <v>2.7631621905750685</v>
      </c>
      <c r="CI61" s="633"/>
      <c r="CJ61" s="665" t="s">
        <v>1325</v>
      </c>
      <c r="CK61" s="663" t="s">
        <v>1325</v>
      </c>
      <c r="CL61" s="663" t="s">
        <v>1325</v>
      </c>
      <c r="CM61" s="663" t="s">
        <v>1325</v>
      </c>
      <c r="CN61" s="663" t="s">
        <v>1325</v>
      </c>
      <c r="CO61" s="631">
        <v>17</v>
      </c>
      <c r="CP61" s="663" t="s">
        <v>1325</v>
      </c>
      <c r="CQ61" s="632"/>
      <c r="CR61" s="632"/>
      <c r="CS61" s="632"/>
      <c r="CT61" s="632"/>
      <c r="CU61" s="632">
        <v>0.97767177264421778</v>
      </c>
      <c r="CV61" s="632">
        <v>2.7718749648195562</v>
      </c>
      <c r="CW61" s="633"/>
      <c r="CX61" s="644" t="s">
        <v>878</v>
      </c>
      <c r="CY61" s="480" t="s">
        <v>1471</v>
      </c>
      <c r="CZ61" s="480" t="s">
        <v>878</v>
      </c>
      <c r="DA61" s="635" t="s">
        <v>1471</v>
      </c>
      <c r="DB61" s="644" t="s">
        <v>878</v>
      </c>
      <c r="DC61" s="480" t="s">
        <v>878</v>
      </c>
      <c r="DD61" s="480" t="s">
        <v>878</v>
      </c>
      <c r="DE61" s="635" t="s">
        <v>878</v>
      </c>
      <c r="DF61" s="686"/>
      <c r="DG61" s="678" t="s">
        <v>2218</v>
      </c>
      <c r="DH61" s="664" t="s">
        <v>1325</v>
      </c>
      <c r="DI61" s="663" t="s">
        <v>1325</v>
      </c>
      <c r="DJ61" s="663" t="s">
        <v>1325</v>
      </c>
      <c r="DK61" s="663" t="s">
        <v>1325</v>
      </c>
      <c r="DL61" s="650">
        <v>23</v>
      </c>
      <c r="DM61" s="650">
        <v>284</v>
      </c>
      <c r="DN61" s="663" t="s">
        <v>1325</v>
      </c>
      <c r="DO61" s="650">
        <v>321</v>
      </c>
      <c r="DP61" s="681" t="s">
        <v>339</v>
      </c>
      <c r="DQ61" s="534">
        <v>56</v>
      </c>
      <c r="DR61" s="675" t="s">
        <v>878</v>
      </c>
      <c r="DS61" s="648" t="s">
        <v>792</v>
      </c>
      <c r="DT61" s="648" t="s">
        <v>878</v>
      </c>
      <c r="DU61" s="671" t="s">
        <v>792</v>
      </c>
    </row>
    <row r="62" spans="1:125">
      <c r="A62" s="628" t="s">
        <v>444</v>
      </c>
      <c r="B62" s="545" t="s">
        <v>1295</v>
      </c>
      <c r="C62" s="629" t="s">
        <v>793</v>
      </c>
      <c r="D62" s="658" t="s">
        <v>1325</v>
      </c>
      <c r="E62" s="528" t="s">
        <v>1325</v>
      </c>
      <c r="F62" s="528" t="s">
        <v>1325</v>
      </c>
      <c r="G62" s="528" t="s">
        <v>1325</v>
      </c>
      <c r="H62" s="631">
        <v>190</v>
      </c>
      <c r="I62" s="631">
        <v>11</v>
      </c>
      <c r="J62" s="528" t="s">
        <v>1325</v>
      </c>
      <c r="K62" s="705">
        <v>1.9622175974420966</v>
      </c>
      <c r="L62" s="632"/>
      <c r="M62" s="632"/>
      <c r="N62" s="632"/>
      <c r="O62" s="632">
        <v>0.79269326336474666</v>
      </c>
      <c r="P62" s="632">
        <v>1.6721218253763601</v>
      </c>
      <c r="Q62" s="633"/>
      <c r="R62" s="665" t="s">
        <v>1325</v>
      </c>
      <c r="S62" s="663" t="s">
        <v>1325</v>
      </c>
      <c r="T62" s="663" t="s">
        <v>1325</v>
      </c>
      <c r="U62" s="663" t="s">
        <v>1325</v>
      </c>
      <c r="V62" s="663" t="s">
        <v>1325</v>
      </c>
      <c r="W62" s="663" t="s">
        <v>1325</v>
      </c>
      <c r="X62" s="663" t="s">
        <v>1325</v>
      </c>
      <c r="Y62" s="632">
        <v>0</v>
      </c>
      <c r="Z62" s="632"/>
      <c r="AA62" s="632"/>
      <c r="AB62" s="632"/>
      <c r="AC62" s="632">
        <v>0.13479750037761962</v>
      </c>
      <c r="AD62" s="632">
        <v>20.104203362378115</v>
      </c>
      <c r="AE62" s="633"/>
      <c r="AF62" s="665" t="s">
        <v>1325</v>
      </c>
      <c r="AG62" s="663" t="s">
        <v>1325</v>
      </c>
      <c r="AH62" s="663" t="s">
        <v>1325</v>
      </c>
      <c r="AI62" s="663" t="s">
        <v>1325</v>
      </c>
      <c r="AJ62" s="631">
        <v>21</v>
      </c>
      <c r="AK62" s="663" t="s">
        <v>1325</v>
      </c>
      <c r="AL62" s="663" t="s">
        <v>1325</v>
      </c>
      <c r="AM62" s="632">
        <v>7.6519789128126465</v>
      </c>
      <c r="AN62" s="632"/>
      <c r="AO62" s="632"/>
      <c r="AP62" s="632"/>
      <c r="AQ62" s="632">
        <v>0.98085460859485363</v>
      </c>
      <c r="AR62" s="632">
        <v>1.5566580422561651</v>
      </c>
      <c r="AS62" s="633"/>
      <c r="AT62" s="665" t="s">
        <v>1325</v>
      </c>
      <c r="AU62" s="663" t="s">
        <v>1325</v>
      </c>
      <c r="AV62" s="663" t="s">
        <v>1325</v>
      </c>
      <c r="AW62" s="663" t="s">
        <v>1325</v>
      </c>
      <c r="AX62" s="663" t="s">
        <v>1325</v>
      </c>
      <c r="AY62" s="663" t="s">
        <v>1325</v>
      </c>
      <c r="AZ62" s="663" t="s">
        <v>1325</v>
      </c>
      <c r="BA62" s="632">
        <v>0</v>
      </c>
      <c r="BB62" s="632"/>
      <c r="BC62" s="632"/>
      <c r="BD62" s="632"/>
      <c r="BE62" s="632">
        <v>0.39976347611938712</v>
      </c>
      <c r="BF62" s="632">
        <v>0</v>
      </c>
      <c r="BG62" s="633"/>
      <c r="BH62" s="665" t="s">
        <v>1325</v>
      </c>
      <c r="BI62" s="663" t="s">
        <v>1325</v>
      </c>
      <c r="BJ62" s="663" t="s">
        <v>1325</v>
      </c>
      <c r="BK62" s="663" t="s">
        <v>1325</v>
      </c>
      <c r="BL62" s="631">
        <v>18</v>
      </c>
      <c r="BM62" s="663" t="s">
        <v>1325</v>
      </c>
      <c r="BN62" s="663" t="s">
        <v>1325</v>
      </c>
      <c r="BO62" s="632">
        <v>0</v>
      </c>
      <c r="BP62" s="632"/>
      <c r="BQ62" s="632"/>
      <c r="BR62" s="632"/>
      <c r="BS62" s="632">
        <v>0.35647276042749276</v>
      </c>
      <c r="BT62" s="632">
        <v>0</v>
      </c>
      <c r="BU62" s="633"/>
      <c r="BV62" s="665" t="s">
        <v>1325</v>
      </c>
      <c r="BW62" s="663" t="s">
        <v>1325</v>
      </c>
      <c r="BX62" s="663" t="s">
        <v>1325</v>
      </c>
      <c r="BY62" s="663" t="s">
        <v>1325</v>
      </c>
      <c r="BZ62" s="631">
        <v>22</v>
      </c>
      <c r="CA62" s="663" t="s">
        <v>1325</v>
      </c>
      <c r="CB62" s="663" t="s">
        <v>1325</v>
      </c>
      <c r="CC62" s="632">
        <v>0</v>
      </c>
      <c r="CD62" s="632"/>
      <c r="CE62" s="632"/>
      <c r="CF62" s="632"/>
      <c r="CG62" s="632">
        <v>0.81218026470226867</v>
      </c>
      <c r="CH62" s="632">
        <v>0</v>
      </c>
      <c r="CI62" s="633"/>
      <c r="CJ62" s="665" t="s">
        <v>1325</v>
      </c>
      <c r="CK62" s="663" t="s">
        <v>1325</v>
      </c>
      <c r="CL62" s="663" t="s">
        <v>1325</v>
      </c>
      <c r="CM62" s="663" t="s">
        <v>1325</v>
      </c>
      <c r="CN62" s="631">
        <v>100</v>
      </c>
      <c r="CO62" s="663" t="s">
        <v>1325</v>
      </c>
      <c r="CP62" s="663" t="s">
        <v>1325</v>
      </c>
      <c r="CQ62" s="632">
        <v>2.1029366735806709</v>
      </c>
      <c r="CR62" s="632"/>
      <c r="CS62" s="632"/>
      <c r="CT62" s="632"/>
      <c r="CU62" s="632">
        <v>0.64893625328027316</v>
      </c>
      <c r="CV62" s="632">
        <v>3.2803135932366305</v>
      </c>
      <c r="CW62" s="633"/>
      <c r="CX62" s="644" t="s">
        <v>878</v>
      </c>
      <c r="CY62" s="480" t="s">
        <v>1471</v>
      </c>
      <c r="CZ62" s="480" t="s">
        <v>878</v>
      </c>
      <c r="DA62" s="635" t="s">
        <v>1471</v>
      </c>
      <c r="DB62" s="644" t="s">
        <v>878</v>
      </c>
      <c r="DC62" s="480" t="s">
        <v>878</v>
      </c>
      <c r="DD62" s="480" t="s">
        <v>878</v>
      </c>
      <c r="DE62" s="635" t="s">
        <v>878</v>
      </c>
      <c r="DF62" s="686"/>
      <c r="DG62" s="678" t="s">
        <v>2218</v>
      </c>
      <c r="DH62" s="682">
        <v>14</v>
      </c>
      <c r="DI62" s="663" t="s">
        <v>1325</v>
      </c>
      <c r="DJ62" s="663" t="s">
        <v>1325</v>
      </c>
      <c r="DK62" s="663" t="s">
        <v>1325</v>
      </c>
      <c r="DL62" s="650">
        <v>2072</v>
      </c>
      <c r="DM62" s="650">
        <v>83</v>
      </c>
      <c r="DN62" s="663" t="s">
        <v>1325</v>
      </c>
      <c r="DO62" s="650">
        <v>2175</v>
      </c>
      <c r="DP62" s="681" t="s">
        <v>444</v>
      </c>
      <c r="DQ62" s="534">
        <v>205</v>
      </c>
      <c r="DR62" s="675" t="s">
        <v>878</v>
      </c>
      <c r="DS62" s="648" t="s">
        <v>792</v>
      </c>
      <c r="DT62" s="648" t="s">
        <v>878</v>
      </c>
      <c r="DU62" s="671" t="s">
        <v>792</v>
      </c>
    </row>
    <row r="63" spans="1:125">
      <c r="A63" s="628" t="s">
        <v>313</v>
      </c>
      <c r="B63" s="545" t="s">
        <v>1291</v>
      </c>
      <c r="C63" s="629" t="s">
        <v>733</v>
      </c>
      <c r="D63" s="658" t="s">
        <v>1325</v>
      </c>
      <c r="E63" s="528" t="s">
        <v>1325</v>
      </c>
      <c r="F63" s="528" t="s">
        <v>1325</v>
      </c>
      <c r="G63" s="528" t="s">
        <v>1325</v>
      </c>
      <c r="H63" s="631">
        <v>191</v>
      </c>
      <c r="I63" s="631">
        <v>32</v>
      </c>
      <c r="J63" s="528" t="s">
        <v>1325</v>
      </c>
      <c r="K63" s="705"/>
      <c r="L63" s="632"/>
      <c r="M63" s="632"/>
      <c r="N63" s="632"/>
      <c r="O63" s="632">
        <v>1.2582537486756371</v>
      </c>
      <c r="P63" s="632">
        <v>2.1537564141018293</v>
      </c>
      <c r="Q63" s="633"/>
      <c r="R63" s="665" t="s">
        <v>1325</v>
      </c>
      <c r="S63" s="663" t="s">
        <v>1325</v>
      </c>
      <c r="T63" s="663" t="s">
        <v>1325</v>
      </c>
      <c r="U63" s="663" t="s">
        <v>1325</v>
      </c>
      <c r="V63" s="663" t="s">
        <v>1325</v>
      </c>
      <c r="W63" s="663" t="s">
        <v>1325</v>
      </c>
      <c r="X63" s="663" t="s">
        <v>1325</v>
      </c>
      <c r="Y63" s="632"/>
      <c r="Z63" s="632"/>
      <c r="AA63" s="632"/>
      <c r="AB63" s="632"/>
      <c r="AC63" s="632">
        <v>0.10540464877553402</v>
      </c>
      <c r="AD63" s="632">
        <v>25.710406436655386</v>
      </c>
      <c r="AE63" s="633"/>
      <c r="AF63" s="665" t="s">
        <v>1325</v>
      </c>
      <c r="AG63" s="663" t="s">
        <v>1325</v>
      </c>
      <c r="AH63" s="663" t="s">
        <v>1325</v>
      </c>
      <c r="AI63" s="663" t="s">
        <v>1325</v>
      </c>
      <c r="AJ63" s="631">
        <v>50</v>
      </c>
      <c r="AK63" s="663" t="s">
        <v>1325</v>
      </c>
      <c r="AL63" s="663" t="s">
        <v>1325</v>
      </c>
      <c r="AM63" s="632"/>
      <c r="AN63" s="632"/>
      <c r="AO63" s="632"/>
      <c r="AP63" s="632"/>
      <c r="AQ63" s="632">
        <v>1.5057737791227188</v>
      </c>
      <c r="AR63" s="632">
        <v>1.7997284505658828</v>
      </c>
      <c r="AS63" s="633"/>
      <c r="AT63" s="665" t="s">
        <v>1325</v>
      </c>
      <c r="AU63" s="663" t="s">
        <v>1325</v>
      </c>
      <c r="AV63" s="663" t="s">
        <v>1325</v>
      </c>
      <c r="AW63" s="663" t="s">
        <v>1325</v>
      </c>
      <c r="AX63" s="663" t="s">
        <v>1325</v>
      </c>
      <c r="AY63" s="663" t="s">
        <v>1325</v>
      </c>
      <c r="AZ63" s="663" t="s">
        <v>1325</v>
      </c>
      <c r="BA63" s="632"/>
      <c r="BB63" s="632"/>
      <c r="BC63" s="632"/>
      <c r="BD63" s="632"/>
      <c r="BE63" s="632">
        <v>0</v>
      </c>
      <c r="BF63" s="632">
        <v>0</v>
      </c>
      <c r="BG63" s="633"/>
      <c r="BH63" s="665" t="s">
        <v>1325</v>
      </c>
      <c r="BI63" s="663" t="s">
        <v>1325</v>
      </c>
      <c r="BJ63" s="663" t="s">
        <v>1325</v>
      </c>
      <c r="BK63" s="663" t="s">
        <v>1325</v>
      </c>
      <c r="BL63" s="631">
        <v>17</v>
      </c>
      <c r="BM63" s="663" t="s">
        <v>1325</v>
      </c>
      <c r="BN63" s="663" t="s">
        <v>1325</v>
      </c>
      <c r="BO63" s="632"/>
      <c r="BP63" s="632"/>
      <c r="BQ63" s="632"/>
      <c r="BR63" s="632"/>
      <c r="BS63" s="632">
        <v>0.44796769928900887</v>
      </c>
      <c r="BT63" s="632">
        <v>6.0495073968601085</v>
      </c>
      <c r="BU63" s="633"/>
      <c r="BV63" s="665" t="s">
        <v>1325</v>
      </c>
      <c r="BW63" s="663" t="s">
        <v>1325</v>
      </c>
      <c r="BX63" s="663" t="s">
        <v>1325</v>
      </c>
      <c r="BY63" s="663" t="s">
        <v>1325</v>
      </c>
      <c r="BZ63" s="631">
        <v>10</v>
      </c>
      <c r="CA63" s="663" t="s">
        <v>1325</v>
      </c>
      <c r="CB63" s="663" t="s">
        <v>1325</v>
      </c>
      <c r="CC63" s="632"/>
      <c r="CD63" s="632"/>
      <c r="CE63" s="632"/>
      <c r="CF63" s="632"/>
      <c r="CG63" s="632">
        <v>1.0540416453859032</v>
      </c>
      <c r="CH63" s="632">
        <v>2.5710406436655466</v>
      </c>
      <c r="CI63" s="633"/>
      <c r="CJ63" s="665" t="s">
        <v>1325</v>
      </c>
      <c r="CK63" s="663" t="s">
        <v>1325</v>
      </c>
      <c r="CL63" s="663" t="s">
        <v>1325</v>
      </c>
      <c r="CM63" s="663" t="s">
        <v>1325</v>
      </c>
      <c r="CN63" s="631">
        <v>78</v>
      </c>
      <c r="CO63" s="663" t="s">
        <v>1325</v>
      </c>
      <c r="CP63" s="663" t="s">
        <v>1325</v>
      </c>
      <c r="CQ63" s="632"/>
      <c r="CR63" s="632"/>
      <c r="CS63" s="632"/>
      <c r="CT63" s="632"/>
      <c r="CU63" s="632">
        <v>2.0553812085025118</v>
      </c>
      <c r="CV63" s="632">
        <v>1.318482381366948</v>
      </c>
      <c r="CW63" s="633"/>
      <c r="CX63" s="644" t="s">
        <v>792</v>
      </c>
      <c r="CY63" s="480" t="s">
        <v>1621</v>
      </c>
      <c r="CZ63" s="480" t="s">
        <v>878</v>
      </c>
      <c r="DA63" s="635" t="s">
        <v>1471</v>
      </c>
      <c r="DB63" s="644" t="s">
        <v>878</v>
      </c>
      <c r="DC63" s="480" t="s">
        <v>878</v>
      </c>
      <c r="DD63" s="480" t="s">
        <v>878</v>
      </c>
      <c r="DE63" s="635" t="s">
        <v>878</v>
      </c>
      <c r="DF63" s="686"/>
      <c r="DG63" s="678" t="s">
        <v>2218</v>
      </c>
      <c r="DH63" s="664" t="s">
        <v>1325</v>
      </c>
      <c r="DI63" s="663" t="s">
        <v>1325</v>
      </c>
      <c r="DJ63" s="663" t="s">
        <v>1325</v>
      </c>
      <c r="DK63" s="663" t="s">
        <v>1325</v>
      </c>
      <c r="DL63" s="650">
        <v>2305</v>
      </c>
      <c r="DM63" s="650">
        <v>361</v>
      </c>
      <c r="DN63" s="663" t="s">
        <v>1325</v>
      </c>
      <c r="DO63" s="650">
        <v>2686</v>
      </c>
      <c r="DP63" s="681" t="s">
        <v>313</v>
      </c>
      <c r="DQ63" s="534">
        <v>223</v>
      </c>
      <c r="DR63" s="675" t="s">
        <v>878</v>
      </c>
      <c r="DS63" s="648" t="s">
        <v>792</v>
      </c>
      <c r="DT63" s="648" t="s">
        <v>878</v>
      </c>
      <c r="DU63" s="671" t="s">
        <v>792</v>
      </c>
    </row>
    <row r="64" spans="1:125">
      <c r="A64" s="628" t="s">
        <v>1161</v>
      </c>
      <c r="B64" s="545" t="s">
        <v>1291</v>
      </c>
      <c r="C64" s="629" t="s">
        <v>797</v>
      </c>
      <c r="D64" s="658" t="s">
        <v>1325</v>
      </c>
      <c r="E64" s="528" t="s">
        <v>1325</v>
      </c>
      <c r="F64" s="528" t="s">
        <v>1325</v>
      </c>
      <c r="G64" s="528" t="s">
        <v>1325</v>
      </c>
      <c r="H64" s="631">
        <v>94</v>
      </c>
      <c r="I64" s="631">
        <v>20</v>
      </c>
      <c r="J64" s="528" t="s">
        <v>1325</v>
      </c>
      <c r="K64" s="705"/>
      <c r="L64" s="632"/>
      <c r="M64" s="632"/>
      <c r="N64" s="632"/>
      <c r="O64" s="632">
        <v>1.3866708737676354</v>
      </c>
      <c r="P64" s="632">
        <v>1.5482549573853701</v>
      </c>
      <c r="Q64" s="633">
        <v>0.74327275808042237</v>
      </c>
      <c r="R64" s="665" t="s">
        <v>1325</v>
      </c>
      <c r="S64" s="663" t="s">
        <v>1325</v>
      </c>
      <c r="T64" s="663" t="s">
        <v>1325</v>
      </c>
      <c r="U64" s="663" t="s">
        <v>1325</v>
      </c>
      <c r="V64" s="663" t="s">
        <v>1325</v>
      </c>
      <c r="W64" s="663" t="s">
        <v>1325</v>
      </c>
      <c r="X64" s="663" t="s">
        <v>1325</v>
      </c>
      <c r="Y64" s="632"/>
      <c r="Z64" s="632"/>
      <c r="AA64" s="632"/>
      <c r="AB64" s="632"/>
      <c r="AC64" s="632">
        <v>0</v>
      </c>
      <c r="AD64" s="632">
        <v>0</v>
      </c>
      <c r="AE64" s="633">
        <v>0</v>
      </c>
      <c r="AF64" s="665" t="s">
        <v>1325</v>
      </c>
      <c r="AG64" s="663" t="s">
        <v>1325</v>
      </c>
      <c r="AH64" s="663" t="s">
        <v>1325</v>
      </c>
      <c r="AI64" s="663" t="s">
        <v>1325</v>
      </c>
      <c r="AJ64" s="663" t="s">
        <v>1325</v>
      </c>
      <c r="AK64" s="663" t="s">
        <v>1325</v>
      </c>
      <c r="AL64" s="663" t="s">
        <v>1325</v>
      </c>
      <c r="AM64" s="632"/>
      <c r="AN64" s="632"/>
      <c r="AO64" s="632"/>
      <c r="AP64" s="632"/>
      <c r="AQ64" s="632">
        <v>0.52529023120246665</v>
      </c>
      <c r="AR64" s="632">
        <v>5.1590220975549315</v>
      </c>
      <c r="AS64" s="633">
        <v>0</v>
      </c>
      <c r="AT64" s="665" t="s">
        <v>1325</v>
      </c>
      <c r="AU64" s="663" t="s">
        <v>1325</v>
      </c>
      <c r="AV64" s="663" t="s">
        <v>1325</v>
      </c>
      <c r="AW64" s="663" t="s">
        <v>1325</v>
      </c>
      <c r="AX64" s="663" t="s">
        <v>1325</v>
      </c>
      <c r="AY64" s="663" t="s">
        <v>1325</v>
      </c>
      <c r="AZ64" s="663" t="s">
        <v>1325</v>
      </c>
      <c r="BA64" s="632"/>
      <c r="BB64" s="632"/>
      <c r="BC64" s="632"/>
      <c r="BD64" s="632"/>
      <c r="BE64" s="632">
        <v>0</v>
      </c>
      <c r="BF64" s="632">
        <v>0</v>
      </c>
      <c r="BG64" s="633">
        <v>0</v>
      </c>
      <c r="BH64" s="665" t="s">
        <v>1325</v>
      </c>
      <c r="BI64" s="663" t="s">
        <v>1325</v>
      </c>
      <c r="BJ64" s="663" t="s">
        <v>1325</v>
      </c>
      <c r="BK64" s="663" t="s">
        <v>1325</v>
      </c>
      <c r="BL64" s="663" t="s">
        <v>1325</v>
      </c>
      <c r="BM64" s="663" t="s">
        <v>1325</v>
      </c>
      <c r="BN64" s="663" t="s">
        <v>1325</v>
      </c>
      <c r="BO64" s="632"/>
      <c r="BP64" s="632"/>
      <c r="BQ64" s="632"/>
      <c r="BR64" s="632"/>
      <c r="BS64" s="632">
        <v>0.93286074401665642</v>
      </c>
      <c r="BT64" s="632">
        <v>0.35719350643438991</v>
      </c>
      <c r="BU64" s="633">
        <v>13.112742780812635</v>
      </c>
      <c r="BV64" s="665" t="s">
        <v>1325</v>
      </c>
      <c r="BW64" s="663" t="s">
        <v>1325</v>
      </c>
      <c r="BX64" s="663" t="s">
        <v>1325</v>
      </c>
      <c r="BY64" s="663" t="s">
        <v>1325</v>
      </c>
      <c r="BZ64" s="663" t="s">
        <v>1325</v>
      </c>
      <c r="CA64" s="663" t="s">
        <v>1325</v>
      </c>
      <c r="CB64" s="663" t="s">
        <v>1325</v>
      </c>
      <c r="CC64" s="632"/>
      <c r="CD64" s="632"/>
      <c r="CE64" s="632"/>
      <c r="CF64" s="632"/>
      <c r="CG64" s="632">
        <v>0.84046436992394646</v>
      </c>
      <c r="CH64" s="632">
        <v>3.2243888109718331</v>
      </c>
      <c r="CI64" s="633">
        <v>0</v>
      </c>
      <c r="CJ64" s="665" t="s">
        <v>1325</v>
      </c>
      <c r="CK64" s="663" t="s">
        <v>1325</v>
      </c>
      <c r="CL64" s="663" t="s">
        <v>1325</v>
      </c>
      <c r="CM64" s="663" t="s">
        <v>1325</v>
      </c>
      <c r="CN64" s="631">
        <v>67</v>
      </c>
      <c r="CO64" s="631">
        <v>10</v>
      </c>
      <c r="CP64" s="663" t="s">
        <v>1325</v>
      </c>
      <c r="CQ64" s="632"/>
      <c r="CR64" s="632"/>
      <c r="CS64" s="632"/>
      <c r="CT64" s="632"/>
      <c r="CU64" s="632">
        <v>2.1116667294339155</v>
      </c>
      <c r="CV64" s="632">
        <v>1.2833388302375457</v>
      </c>
      <c r="CW64" s="633">
        <v>0</v>
      </c>
      <c r="CX64" s="644" t="s">
        <v>878</v>
      </c>
      <c r="CY64" s="480" t="s">
        <v>1471</v>
      </c>
      <c r="CZ64" s="632" t="s">
        <v>792</v>
      </c>
      <c r="DA64" s="636" t="s">
        <v>1472</v>
      </c>
      <c r="DB64" s="644" t="s">
        <v>878</v>
      </c>
      <c r="DC64" s="480" t="s">
        <v>878</v>
      </c>
      <c r="DD64" s="480" t="s">
        <v>878</v>
      </c>
      <c r="DE64" s="635" t="s">
        <v>878</v>
      </c>
      <c r="DF64" s="686"/>
      <c r="DG64" s="678" t="s">
        <v>2218</v>
      </c>
      <c r="DH64" s="664" t="s">
        <v>1325</v>
      </c>
      <c r="DI64" s="663" t="s">
        <v>1325</v>
      </c>
      <c r="DJ64" s="663" t="s">
        <v>1325</v>
      </c>
      <c r="DK64" s="663" t="s">
        <v>1325</v>
      </c>
      <c r="DL64" s="650">
        <v>773</v>
      </c>
      <c r="DM64" s="650">
        <v>181</v>
      </c>
      <c r="DN64" s="650">
        <v>14</v>
      </c>
      <c r="DO64" s="650">
        <v>971</v>
      </c>
      <c r="DP64" s="681" t="s">
        <v>1161</v>
      </c>
      <c r="DQ64" s="534">
        <v>115</v>
      </c>
      <c r="DR64" s="675" t="s">
        <v>878</v>
      </c>
      <c r="DS64" s="648" t="s">
        <v>792</v>
      </c>
      <c r="DT64" s="648" t="s">
        <v>878</v>
      </c>
      <c r="DU64" s="671" t="s">
        <v>792</v>
      </c>
    </row>
    <row r="65" spans="1:125">
      <c r="A65" s="628" t="s">
        <v>87</v>
      </c>
      <c r="B65" s="545" t="s">
        <v>1291</v>
      </c>
      <c r="C65" s="629" t="s">
        <v>567</v>
      </c>
      <c r="D65" s="658" t="s">
        <v>1325</v>
      </c>
      <c r="E65" s="528" t="s">
        <v>1325</v>
      </c>
      <c r="F65" s="528" t="s">
        <v>1325</v>
      </c>
      <c r="G65" s="528" t="s">
        <v>1325</v>
      </c>
      <c r="H65" s="528" t="s">
        <v>1325</v>
      </c>
      <c r="I65" s="631">
        <v>13</v>
      </c>
      <c r="J65" s="528" t="s">
        <v>1325</v>
      </c>
      <c r="K65" s="705"/>
      <c r="L65" s="632"/>
      <c r="M65" s="632"/>
      <c r="N65" s="632"/>
      <c r="O65" s="632"/>
      <c r="P65" s="632">
        <v>0.16945211737870639</v>
      </c>
      <c r="Q65" s="633">
        <v>2.0986019936367972</v>
      </c>
      <c r="R65" s="665" t="s">
        <v>1325</v>
      </c>
      <c r="S65" s="663" t="s">
        <v>1325</v>
      </c>
      <c r="T65" s="663" t="s">
        <v>1325</v>
      </c>
      <c r="U65" s="663" t="s">
        <v>1325</v>
      </c>
      <c r="V65" s="663" t="s">
        <v>1325</v>
      </c>
      <c r="W65" s="663" t="s">
        <v>1325</v>
      </c>
      <c r="X65" s="663" t="s">
        <v>1325</v>
      </c>
      <c r="Y65" s="632"/>
      <c r="Z65" s="632"/>
      <c r="AA65" s="632"/>
      <c r="AB65" s="632"/>
      <c r="AC65" s="632"/>
      <c r="AD65" s="632">
        <v>0</v>
      </c>
      <c r="AE65" s="633">
        <v>0</v>
      </c>
      <c r="AF65" s="665" t="s">
        <v>1325</v>
      </c>
      <c r="AG65" s="663" t="s">
        <v>1325</v>
      </c>
      <c r="AH65" s="663" t="s">
        <v>1325</v>
      </c>
      <c r="AI65" s="663" t="s">
        <v>1325</v>
      </c>
      <c r="AJ65" s="663" t="s">
        <v>1325</v>
      </c>
      <c r="AK65" s="663" t="s">
        <v>1325</v>
      </c>
      <c r="AL65" s="663" t="s">
        <v>1325</v>
      </c>
      <c r="AM65" s="632"/>
      <c r="AN65" s="632"/>
      <c r="AO65" s="632"/>
      <c r="AP65" s="632"/>
      <c r="AQ65" s="632"/>
      <c r="AR65" s="632">
        <v>3.4565511270119371E-2</v>
      </c>
      <c r="AS65" s="633">
        <v>1.0320343540919956</v>
      </c>
      <c r="AT65" s="665" t="s">
        <v>1325</v>
      </c>
      <c r="AU65" s="663" t="s">
        <v>1325</v>
      </c>
      <c r="AV65" s="663" t="s">
        <v>1325</v>
      </c>
      <c r="AW65" s="663" t="s">
        <v>1325</v>
      </c>
      <c r="AX65" s="663" t="s">
        <v>1325</v>
      </c>
      <c r="AY65" s="663" t="s">
        <v>1325</v>
      </c>
      <c r="AZ65" s="663" t="s">
        <v>1325</v>
      </c>
      <c r="BA65" s="632"/>
      <c r="BB65" s="632"/>
      <c r="BC65" s="632"/>
      <c r="BD65" s="632"/>
      <c r="BE65" s="632"/>
      <c r="BF65" s="632">
        <v>0</v>
      </c>
      <c r="BG65" s="633">
        <v>0</v>
      </c>
      <c r="BH65" s="665" t="s">
        <v>1325</v>
      </c>
      <c r="BI65" s="663" t="s">
        <v>1325</v>
      </c>
      <c r="BJ65" s="663" t="s">
        <v>1325</v>
      </c>
      <c r="BK65" s="663" t="s">
        <v>1325</v>
      </c>
      <c r="BL65" s="663" t="s">
        <v>1325</v>
      </c>
      <c r="BM65" s="663" t="s">
        <v>1325</v>
      </c>
      <c r="BN65" s="663" t="s">
        <v>1325</v>
      </c>
      <c r="BO65" s="632"/>
      <c r="BP65" s="632"/>
      <c r="BQ65" s="632"/>
      <c r="BR65" s="632"/>
      <c r="BS65" s="632"/>
      <c r="BT65" s="632">
        <v>0.26184285592300582</v>
      </c>
      <c r="BU65" s="633">
        <v>2.1162759389891042</v>
      </c>
      <c r="BV65" s="665" t="s">
        <v>1325</v>
      </c>
      <c r="BW65" s="663" t="s">
        <v>1325</v>
      </c>
      <c r="BX65" s="663" t="s">
        <v>1325</v>
      </c>
      <c r="BY65" s="663" t="s">
        <v>1325</v>
      </c>
      <c r="BZ65" s="663" t="s">
        <v>1325</v>
      </c>
      <c r="CA65" s="663" t="s">
        <v>1325</v>
      </c>
      <c r="CB65" s="663" t="s">
        <v>1325</v>
      </c>
      <c r="CC65" s="632"/>
      <c r="CD65" s="632"/>
      <c r="CE65" s="632"/>
      <c r="CF65" s="632"/>
      <c r="CG65" s="632"/>
      <c r="CH65" s="632">
        <v>0.510706652329178</v>
      </c>
      <c r="CI65" s="633">
        <v>20.169318442125569</v>
      </c>
      <c r="CJ65" s="665" t="s">
        <v>1325</v>
      </c>
      <c r="CK65" s="663" t="s">
        <v>1325</v>
      </c>
      <c r="CL65" s="663" t="s">
        <v>1325</v>
      </c>
      <c r="CM65" s="663" t="s">
        <v>1325</v>
      </c>
      <c r="CN65" s="663" t="s">
        <v>1325</v>
      </c>
      <c r="CO65" s="663" t="s">
        <v>1325</v>
      </c>
      <c r="CP65" s="663" t="s">
        <v>1325</v>
      </c>
      <c r="CQ65" s="632"/>
      <c r="CR65" s="632"/>
      <c r="CS65" s="632"/>
      <c r="CT65" s="632"/>
      <c r="CU65" s="632"/>
      <c r="CV65" s="632">
        <v>0.21820237993583821</v>
      </c>
      <c r="CW65" s="633">
        <v>2.2334488121237075</v>
      </c>
      <c r="CX65" s="644" t="s">
        <v>878</v>
      </c>
      <c r="CY65" s="480" t="s">
        <v>1471</v>
      </c>
      <c r="CZ65" s="480" t="s">
        <v>878</v>
      </c>
      <c r="DA65" s="635" t="s">
        <v>1471</v>
      </c>
      <c r="DB65" s="644" t="s">
        <v>878</v>
      </c>
      <c r="DC65" s="480" t="s">
        <v>878</v>
      </c>
      <c r="DD65" s="480" t="s">
        <v>878</v>
      </c>
      <c r="DE65" s="635" t="s">
        <v>878</v>
      </c>
      <c r="DF65" s="686"/>
      <c r="DG65" s="678" t="s">
        <v>2218</v>
      </c>
      <c r="DH65" s="664" t="s">
        <v>1325</v>
      </c>
      <c r="DI65" s="663" t="s">
        <v>1325</v>
      </c>
      <c r="DJ65" s="663" t="s">
        <v>1325</v>
      </c>
      <c r="DK65" s="663" t="s">
        <v>1325</v>
      </c>
      <c r="DL65" s="663" t="s">
        <v>1325</v>
      </c>
      <c r="DM65" s="650">
        <v>153</v>
      </c>
      <c r="DN65" s="650">
        <v>12</v>
      </c>
      <c r="DO65" s="650">
        <v>174</v>
      </c>
      <c r="DP65" s="681" t="s">
        <v>87</v>
      </c>
      <c r="DQ65" s="534">
        <v>24</v>
      </c>
      <c r="DR65" s="675" t="s">
        <v>878</v>
      </c>
      <c r="DS65" s="648" t="s">
        <v>792</v>
      </c>
      <c r="DT65" s="648" t="s">
        <v>878</v>
      </c>
      <c r="DU65" s="671" t="s">
        <v>792</v>
      </c>
    </row>
    <row r="66" spans="1:125">
      <c r="A66" s="628" t="s">
        <v>1052</v>
      </c>
      <c r="B66" s="545" t="s">
        <v>1291</v>
      </c>
      <c r="C66" s="629" t="s">
        <v>685</v>
      </c>
      <c r="D66" s="658" t="s">
        <v>1325</v>
      </c>
      <c r="E66" s="528" t="s">
        <v>1325</v>
      </c>
      <c r="F66" s="528" t="s">
        <v>1325</v>
      </c>
      <c r="G66" s="528" t="s">
        <v>1325</v>
      </c>
      <c r="H66" s="631">
        <v>16</v>
      </c>
      <c r="I66" s="631">
        <v>39</v>
      </c>
      <c r="J66" s="528" t="s">
        <v>1325</v>
      </c>
      <c r="K66" s="705"/>
      <c r="L66" s="632"/>
      <c r="M66" s="632"/>
      <c r="N66" s="632"/>
      <c r="O66" s="632">
        <v>0.54862654743075812</v>
      </c>
      <c r="P66" s="632">
        <v>0.41452439378458156</v>
      </c>
      <c r="Q66" s="633"/>
      <c r="R66" s="665" t="s">
        <v>1325</v>
      </c>
      <c r="S66" s="663" t="s">
        <v>1325</v>
      </c>
      <c r="T66" s="663" t="s">
        <v>1325</v>
      </c>
      <c r="U66" s="663" t="s">
        <v>1325</v>
      </c>
      <c r="V66" s="663" t="s">
        <v>1325</v>
      </c>
      <c r="W66" s="663" t="s">
        <v>1325</v>
      </c>
      <c r="X66" s="663" t="s">
        <v>1325</v>
      </c>
      <c r="Y66" s="632"/>
      <c r="Z66" s="632"/>
      <c r="AA66" s="632"/>
      <c r="AB66" s="632"/>
      <c r="AC66" s="632">
        <v>0</v>
      </c>
      <c r="AD66" s="632">
        <v>0.47538003891382785</v>
      </c>
      <c r="AE66" s="633"/>
      <c r="AF66" s="665" t="s">
        <v>1325</v>
      </c>
      <c r="AG66" s="663" t="s">
        <v>1325</v>
      </c>
      <c r="AH66" s="663" t="s">
        <v>1325</v>
      </c>
      <c r="AI66" s="663" t="s">
        <v>1325</v>
      </c>
      <c r="AJ66" s="663" t="s">
        <v>1325</v>
      </c>
      <c r="AK66" s="631">
        <v>10</v>
      </c>
      <c r="AL66" s="663" t="s">
        <v>1325</v>
      </c>
      <c r="AM66" s="632"/>
      <c r="AN66" s="632"/>
      <c r="AO66" s="632"/>
      <c r="AP66" s="632"/>
      <c r="AQ66" s="632">
        <v>0.75413615597031347</v>
      </c>
      <c r="AR66" s="632">
        <v>0.28050017729850474</v>
      </c>
      <c r="AS66" s="633"/>
      <c r="AT66" s="665" t="s">
        <v>1325</v>
      </c>
      <c r="AU66" s="663" t="s">
        <v>1325</v>
      </c>
      <c r="AV66" s="663" t="s">
        <v>1325</v>
      </c>
      <c r="AW66" s="663" t="s">
        <v>1325</v>
      </c>
      <c r="AX66" s="663" t="s">
        <v>1325</v>
      </c>
      <c r="AY66" s="663" t="s">
        <v>1325</v>
      </c>
      <c r="AZ66" s="663" t="s">
        <v>1325</v>
      </c>
      <c r="BA66" s="632"/>
      <c r="BB66" s="632"/>
      <c r="BC66" s="632"/>
      <c r="BD66" s="632"/>
      <c r="BE66" s="632">
        <v>0</v>
      </c>
      <c r="BF66" s="632">
        <v>0</v>
      </c>
      <c r="BG66" s="633"/>
      <c r="BH66" s="665" t="s">
        <v>1325</v>
      </c>
      <c r="BI66" s="663" t="s">
        <v>1325</v>
      </c>
      <c r="BJ66" s="663" t="s">
        <v>1325</v>
      </c>
      <c r="BK66" s="663" t="s">
        <v>1325</v>
      </c>
      <c r="BL66" s="663" t="s">
        <v>1325</v>
      </c>
      <c r="BM66" s="663" t="s">
        <v>1325</v>
      </c>
      <c r="BN66" s="663" t="s">
        <v>1325</v>
      </c>
      <c r="BO66" s="632"/>
      <c r="BP66" s="632"/>
      <c r="BQ66" s="632"/>
      <c r="BR66" s="632"/>
      <c r="BS66" s="632">
        <v>1.0402573861199558</v>
      </c>
      <c r="BT66" s="632">
        <v>2.6051090302864401</v>
      </c>
      <c r="BU66" s="633"/>
      <c r="BV66" s="665" t="s">
        <v>1325</v>
      </c>
      <c r="BW66" s="663" t="s">
        <v>1325</v>
      </c>
      <c r="BX66" s="663" t="s">
        <v>1325</v>
      </c>
      <c r="BY66" s="663" t="s">
        <v>1325</v>
      </c>
      <c r="BZ66" s="663" t="s">
        <v>1325</v>
      </c>
      <c r="CA66" s="663" t="s">
        <v>1325</v>
      </c>
      <c r="CB66" s="663" t="s">
        <v>1325</v>
      </c>
      <c r="CC66" s="632"/>
      <c r="CD66" s="632"/>
      <c r="CE66" s="632"/>
      <c r="CF66" s="632"/>
      <c r="CG66" s="632">
        <v>0</v>
      </c>
      <c r="CH66" s="632">
        <v>0</v>
      </c>
      <c r="CI66" s="633"/>
      <c r="CJ66" s="665" t="s">
        <v>1325</v>
      </c>
      <c r="CK66" s="663" t="s">
        <v>1325</v>
      </c>
      <c r="CL66" s="663" t="s">
        <v>1325</v>
      </c>
      <c r="CM66" s="663" t="s">
        <v>1325</v>
      </c>
      <c r="CN66" s="663" t="s">
        <v>1325</v>
      </c>
      <c r="CO66" s="631">
        <v>20</v>
      </c>
      <c r="CP66" s="663" t="s">
        <v>1325</v>
      </c>
      <c r="CQ66" s="632"/>
      <c r="CR66" s="632"/>
      <c r="CS66" s="632"/>
      <c r="CT66" s="632"/>
      <c r="CU66" s="632">
        <v>0.93623164750796017</v>
      </c>
      <c r="CV66" s="632">
        <v>2.894565589207156</v>
      </c>
      <c r="CW66" s="633"/>
      <c r="CX66" s="644" t="s">
        <v>878</v>
      </c>
      <c r="CY66" s="480" t="s">
        <v>1471</v>
      </c>
      <c r="CZ66" s="480" t="s">
        <v>878</v>
      </c>
      <c r="DA66" s="635" t="s">
        <v>1471</v>
      </c>
      <c r="DB66" s="644" t="s">
        <v>878</v>
      </c>
      <c r="DC66" s="480" t="s">
        <v>878</v>
      </c>
      <c r="DD66" s="480" t="s">
        <v>878</v>
      </c>
      <c r="DE66" s="635" t="s">
        <v>878</v>
      </c>
      <c r="DF66" s="686"/>
      <c r="DG66" s="678" t="s">
        <v>2218</v>
      </c>
      <c r="DH66" s="664" t="s">
        <v>1325</v>
      </c>
      <c r="DI66" s="663" t="s">
        <v>1325</v>
      </c>
      <c r="DJ66" s="663" t="s">
        <v>1325</v>
      </c>
      <c r="DK66" s="663" t="s">
        <v>1325</v>
      </c>
      <c r="DL66" s="650">
        <v>135</v>
      </c>
      <c r="DM66" s="650">
        <v>313</v>
      </c>
      <c r="DN66" s="663" t="s">
        <v>1325</v>
      </c>
      <c r="DO66" s="650">
        <v>458</v>
      </c>
      <c r="DP66" s="681" t="s">
        <v>1052</v>
      </c>
      <c r="DQ66" s="534">
        <v>57</v>
      </c>
      <c r="DR66" s="675" t="s">
        <v>878</v>
      </c>
      <c r="DS66" s="648" t="s">
        <v>792</v>
      </c>
      <c r="DT66" s="648" t="s">
        <v>878</v>
      </c>
      <c r="DU66" s="671" t="s">
        <v>792</v>
      </c>
    </row>
    <row r="67" spans="1:125">
      <c r="A67" s="628" t="s">
        <v>220</v>
      </c>
      <c r="B67" s="545" t="s">
        <v>1295</v>
      </c>
      <c r="C67" s="629" t="s">
        <v>747</v>
      </c>
      <c r="D67" s="658" t="s">
        <v>1325</v>
      </c>
      <c r="E67" s="528" t="s">
        <v>1325</v>
      </c>
      <c r="F67" s="528" t="s">
        <v>1325</v>
      </c>
      <c r="G67" s="528" t="s">
        <v>1325</v>
      </c>
      <c r="H67" s="631">
        <v>116</v>
      </c>
      <c r="I67" s="631">
        <v>12</v>
      </c>
      <c r="J67" s="528" t="s">
        <v>1325</v>
      </c>
      <c r="K67" s="705"/>
      <c r="L67" s="632"/>
      <c r="M67" s="632"/>
      <c r="N67" s="632"/>
      <c r="O67" s="632">
        <v>0.93195657550386246</v>
      </c>
      <c r="P67" s="632">
        <v>0.23255126950371416</v>
      </c>
      <c r="Q67" s="633"/>
      <c r="R67" s="665" t="s">
        <v>1325</v>
      </c>
      <c r="S67" s="663" t="s">
        <v>1325</v>
      </c>
      <c r="T67" s="663" t="s">
        <v>1325</v>
      </c>
      <c r="U67" s="663" t="s">
        <v>1325</v>
      </c>
      <c r="V67" s="663" t="s">
        <v>1325</v>
      </c>
      <c r="W67" s="663" t="s">
        <v>1325</v>
      </c>
      <c r="X67" s="663" t="s">
        <v>1325</v>
      </c>
      <c r="Y67" s="632"/>
      <c r="Z67" s="632"/>
      <c r="AA67" s="632"/>
      <c r="AB67" s="632"/>
      <c r="AC67" s="632">
        <v>0.6169731164298492</v>
      </c>
      <c r="AD67" s="632">
        <v>4.3924059058090723</v>
      </c>
      <c r="AE67" s="633"/>
      <c r="AF67" s="665" t="s">
        <v>1325</v>
      </c>
      <c r="AG67" s="663" t="s">
        <v>1325</v>
      </c>
      <c r="AH67" s="663" t="s">
        <v>1325</v>
      </c>
      <c r="AI67" s="663" t="s">
        <v>1325</v>
      </c>
      <c r="AJ67" s="631">
        <v>26</v>
      </c>
      <c r="AK67" s="663" t="s">
        <v>1325</v>
      </c>
      <c r="AL67" s="663" t="s">
        <v>1325</v>
      </c>
      <c r="AM67" s="632"/>
      <c r="AN67" s="632"/>
      <c r="AO67" s="632"/>
      <c r="AP67" s="632"/>
      <c r="AQ67" s="632">
        <v>2.6735378887039336</v>
      </c>
      <c r="AR67" s="632">
        <v>1.0136321321097861</v>
      </c>
      <c r="AS67" s="633"/>
      <c r="AT67" s="665" t="s">
        <v>1325</v>
      </c>
      <c r="AU67" s="663" t="s">
        <v>1325</v>
      </c>
      <c r="AV67" s="663" t="s">
        <v>1325</v>
      </c>
      <c r="AW67" s="663" t="s">
        <v>1325</v>
      </c>
      <c r="AX67" s="663" t="s">
        <v>1325</v>
      </c>
      <c r="AY67" s="663" t="s">
        <v>1325</v>
      </c>
      <c r="AZ67" s="663" t="s">
        <v>1325</v>
      </c>
      <c r="BA67" s="632"/>
      <c r="BB67" s="632"/>
      <c r="BC67" s="632"/>
      <c r="BD67" s="632"/>
      <c r="BE67" s="632">
        <v>0</v>
      </c>
      <c r="BF67" s="632">
        <v>0</v>
      </c>
      <c r="BG67" s="633"/>
      <c r="BH67" s="665" t="s">
        <v>1325</v>
      </c>
      <c r="BI67" s="663" t="s">
        <v>1325</v>
      </c>
      <c r="BJ67" s="663" t="s">
        <v>1325</v>
      </c>
      <c r="BK67" s="663" t="s">
        <v>1325</v>
      </c>
      <c r="BL67" s="663" t="s">
        <v>1325</v>
      </c>
      <c r="BM67" s="663" t="s">
        <v>1325</v>
      </c>
      <c r="BN67" s="663" t="s">
        <v>1325</v>
      </c>
      <c r="BO67" s="632"/>
      <c r="BP67" s="632"/>
      <c r="BQ67" s="632"/>
      <c r="BR67" s="632"/>
      <c r="BS67" s="632">
        <v>0.13016328480143888</v>
      </c>
      <c r="BT67" s="632">
        <v>0</v>
      </c>
      <c r="BU67" s="633"/>
      <c r="BV67" s="665" t="s">
        <v>1325</v>
      </c>
      <c r="BW67" s="663" t="s">
        <v>1325</v>
      </c>
      <c r="BX67" s="663" t="s">
        <v>1325</v>
      </c>
      <c r="BY67" s="663" t="s">
        <v>1325</v>
      </c>
      <c r="BZ67" s="663" t="s">
        <v>1325</v>
      </c>
      <c r="CA67" s="663" t="s">
        <v>1325</v>
      </c>
      <c r="CB67" s="663" t="s">
        <v>1325</v>
      </c>
      <c r="CC67" s="632"/>
      <c r="CD67" s="632"/>
      <c r="CE67" s="632"/>
      <c r="CF67" s="632"/>
      <c r="CG67" s="632">
        <v>0.21989933342474607</v>
      </c>
      <c r="CH67" s="632">
        <v>0</v>
      </c>
      <c r="CI67" s="633"/>
      <c r="CJ67" s="665" t="s">
        <v>1325</v>
      </c>
      <c r="CK67" s="663" t="s">
        <v>1325</v>
      </c>
      <c r="CL67" s="663" t="s">
        <v>1325</v>
      </c>
      <c r="CM67" s="663" t="s">
        <v>1325</v>
      </c>
      <c r="CN67" s="631">
        <v>58</v>
      </c>
      <c r="CO67" s="663" t="s">
        <v>1325</v>
      </c>
      <c r="CP67" s="663" t="s">
        <v>1325</v>
      </c>
      <c r="CQ67" s="632"/>
      <c r="CR67" s="632"/>
      <c r="CS67" s="632"/>
      <c r="CT67" s="632"/>
      <c r="CU67" s="632">
        <v>2.556019739749916</v>
      </c>
      <c r="CV67" s="632">
        <v>1.060235908298742</v>
      </c>
      <c r="CW67" s="633"/>
      <c r="CX67" s="644" t="s">
        <v>878</v>
      </c>
      <c r="CY67" s="480" t="s">
        <v>1471</v>
      </c>
      <c r="CZ67" s="480" t="s">
        <v>878</v>
      </c>
      <c r="DA67" s="635" t="s">
        <v>1471</v>
      </c>
      <c r="DB67" s="644" t="s">
        <v>878</v>
      </c>
      <c r="DC67" s="480" t="s">
        <v>878</v>
      </c>
      <c r="DD67" s="480" t="s">
        <v>878</v>
      </c>
      <c r="DE67" s="635" t="s">
        <v>878</v>
      </c>
      <c r="DF67" s="686"/>
      <c r="DG67" s="678" t="s">
        <v>2218</v>
      </c>
      <c r="DH67" s="664" t="s">
        <v>1325</v>
      </c>
      <c r="DI67" s="663" t="s">
        <v>1325</v>
      </c>
      <c r="DJ67" s="663" t="s">
        <v>1325</v>
      </c>
      <c r="DK67" s="663" t="s">
        <v>1325</v>
      </c>
      <c r="DL67" s="650">
        <v>1261</v>
      </c>
      <c r="DM67" s="650">
        <v>289</v>
      </c>
      <c r="DN67" s="663" t="s">
        <v>1325</v>
      </c>
      <c r="DO67" s="650">
        <v>1563</v>
      </c>
      <c r="DP67" s="681" t="s">
        <v>220</v>
      </c>
      <c r="DQ67" s="534">
        <v>131</v>
      </c>
      <c r="DR67" s="675" t="s">
        <v>878</v>
      </c>
      <c r="DS67" s="648" t="s">
        <v>792</v>
      </c>
      <c r="DT67" s="648" t="s">
        <v>878</v>
      </c>
      <c r="DU67" s="671" t="s">
        <v>792</v>
      </c>
    </row>
    <row r="68" spans="1:125">
      <c r="A68" s="628" t="s">
        <v>150</v>
      </c>
      <c r="B68" s="545" t="s">
        <v>1291</v>
      </c>
      <c r="C68" s="629" t="s">
        <v>658</v>
      </c>
      <c r="D68" s="630">
        <v>12</v>
      </c>
      <c r="E68" s="528" t="s">
        <v>1325</v>
      </c>
      <c r="F68" s="631">
        <v>17</v>
      </c>
      <c r="G68" s="528" t="s">
        <v>1325</v>
      </c>
      <c r="H68" s="631">
        <v>361</v>
      </c>
      <c r="I68" s="631">
        <v>411</v>
      </c>
      <c r="J68" s="631">
        <v>17</v>
      </c>
      <c r="K68" s="705">
        <v>1.9428908401811418</v>
      </c>
      <c r="L68" s="632">
        <v>0.49204298077612008</v>
      </c>
      <c r="M68" s="632">
        <v>1.3561061735338262</v>
      </c>
      <c r="N68" s="632"/>
      <c r="O68" s="632">
        <v>1.0332090789657253</v>
      </c>
      <c r="P68" s="632">
        <v>0.88242299988001527</v>
      </c>
      <c r="Q68" s="633">
        <v>0.93149093539870187</v>
      </c>
      <c r="R68" s="665" t="s">
        <v>1325</v>
      </c>
      <c r="S68" s="663" t="s">
        <v>1325</v>
      </c>
      <c r="T68" s="663" t="s">
        <v>1325</v>
      </c>
      <c r="U68" s="663" t="s">
        <v>1325</v>
      </c>
      <c r="V68" s="631">
        <v>16</v>
      </c>
      <c r="W68" s="631">
        <v>31</v>
      </c>
      <c r="X68" s="663" t="s">
        <v>1325</v>
      </c>
      <c r="Y68" s="632">
        <v>0</v>
      </c>
      <c r="Z68" s="632">
        <v>2.0202570906942809</v>
      </c>
      <c r="AA68" s="632">
        <v>1.1660089038581416</v>
      </c>
      <c r="AB68" s="632"/>
      <c r="AC68" s="632">
        <v>0.61894928389006576</v>
      </c>
      <c r="AD68" s="632">
        <v>1.146188703050534</v>
      </c>
      <c r="AE68" s="633">
        <v>0.80125841181730095</v>
      </c>
      <c r="AF68" s="665" t="s">
        <v>1325</v>
      </c>
      <c r="AG68" s="663" t="s">
        <v>1325</v>
      </c>
      <c r="AH68" s="663" t="s">
        <v>1325</v>
      </c>
      <c r="AI68" s="663" t="s">
        <v>1325</v>
      </c>
      <c r="AJ68" s="631">
        <v>58</v>
      </c>
      <c r="AK68" s="631">
        <v>62</v>
      </c>
      <c r="AL68" s="663" t="s">
        <v>1325</v>
      </c>
      <c r="AM68" s="632">
        <v>1.0101216762896432</v>
      </c>
      <c r="AN68" s="632">
        <v>0.79614128191286027</v>
      </c>
      <c r="AO68" s="632">
        <v>2.0861332331788076</v>
      </c>
      <c r="AP68" s="632"/>
      <c r="AQ68" s="632">
        <v>1.0552072588096493</v>
      </c>
      <c r="AR68" s="632">
        <v>0.79614093099764671</v>
      </c>
      <c r="AS68" s="633">
        <v>1.4305826784899365</v>
      </c>
      <c r="AT68" s="665" t="s">
        <v>1325</v>
      </c>
      <c r="AU68" s="663" t="s">
        <v>1325</v>
      </c>
      <c r="AV68" s="663" t="s">
        <v>1325</v>
      </c>
      <c r="AW68" s="663" t="s">
        <v>1325</v>
      </c>
      <c r="AX68" s="663" t="s">
        <v>1325</v>
      </c>
      <c r="AY68" s="663" t="s">
        <v>1325</v>
      </c>
      <c r="AZ68" s="663" t="s">
        <v>1325</v>
      </c>
      <c r="BA68" s="632">
        <v>0</v>
      </c>
      <c r="BB68" s="632">
        <v>0</v>
      </c>
      <c r="BC68" s="632">
        <v>16.004888358305475</v>
      </c>
      <c r="BD68" s="632"/>
      <c r="BE68" s="632">
        <v>0.29393034380502892</v>
      </c>
      <c r="BF68" s="632">
        <v>0.67358049077081728</v>
      </c>
      <c r="BG68" s="633">
        <v>0</v>
      </c>
      <c r="BH68" s="665" t="s">
        <v>1325</v>
      </c>
      <c r="BI68" s="663" t="s">
        <v>1325</v>
      </c>
      <c r="BJ68" s="663" t="s">
        <v>1325</v>
      </c>
      <c r="BK68" s="663" t="s">
        <v>1325</v>
      </c>
      <c r="BL68" s="631">
        <v>35</v>
      </c>
      <c r="BM68" s="631">
        <v>92</v>
      </c>
      <c r="BN68" s="663" t="s">
        <v>1325</v>
      </c>
      <c r="BO68" s="632">
        <v>2.82625483663135</v>
      </c>
      <c r="BP68" s="632">
        <v>0</v>
      </c>
      <c r="BQ68" s="632">
        <v>0.43898485133529097</v>
      </c>
      <c r="BR68" s="632"/>
      <c r="BS68" s="632">
        <v>0.5152652277405434</v>
      </c>
      <c r="BT68" s="632">
        <v>1.7890005320082067</v>
      </c>
      <c r="BU68" s="633">
        <v>1.6433490231940167</v>
      </c>
      <c r="BV68" s="665" t="s">
        <v>1325</v>
      </c>
      <c r="BW68" s="663" t="s">
        <v>1325</v>
      </c>
      <c r="BX68" s="663" t="s">
        <v>1325</v>
      </c>
      <c r="BY68" s="663" t="s">
        <v>1325</v>
      </c>
      <c r="BZ68" s="631">
        <v>15</v>
      </c>
      <c r="CA68" s="631">
        <v>22</v>
      </c>
      <c r="CB68" s="663" t="s">
        <v>1325</v>
      </c>
      <c r="CC68" s="632">
        <v>0</v>
      </c>
      <c r="CD68" s="632">
        <v>0</v>
      </c>
      <c r="CE68" s="632">
        <v>1.9338609164209255</v>
      </c>
      <c r="CF68" s="632"/>
      <c r="CG68" s="632">
        <v>1.009370634151832</v>
      </c>
      <c r="CH68" s="632">
        <v>1.6897170959332928</v>
      </c>
      <c r="CI68" s="633">
        <v>0</v>
      </c>
      <c r="CJ68" s="665" t="s">
        <v>1325</v>
      </c>
      <c r="CK68" s="663" t="s">
        <v>1325</v>
      </c>
      <c r="CL68" s="663" t="s">
        <v>1325</v>
      </c>
      <c r="CM68" s="663" t="s">
        <v>1325</v>
      </c>
      <c r="CN68" s="631">
        <v>195</v>
      </c>
      <c r="CO68" s="631">
        <v>146</v>
      </c>
      <c r="CP68" s="663" t="s">
        <v>1325</v>
      </c>
      <c r="CQ68" s="632">
        <v>1.8850572033858901</v>
      </c>
      <c r="CR68" s="632">
        <v>0.57701142975837649</v>
      </c>
      <c r="CS68" s="632">
        <v>1.297979411194822</v>
      </c>
      <c r="CT68" s="632"/>
      <c r="CU68" s="632">
        <v>1.3954246170136595</v>
      </c>
      <c r="CV68" s="632">
        <v>0.59838511526093718</v>
      </c>
      <c r="CW68" s="633">
        <v>0.62626606389133621</v>
      </c>
      <c r="CX68" s="644" t="s">
        <v>878</v>
      </c>
      <c r="CY68" s="480" t="s">
        <v>1471</v>
      </c>
      <c r="CZ68" s="480" t="s">
        <v>878</v>
      </c>
      <c r="DA68" s="635" t="s">
        <v>1471</v>
      </c>
      <c r="DB68" s="644" t="s">
        <v>878</v>
      </c>
      <c r="DC68" s="480" t="s">
        <v>878</v>
      </c>
      <c r="DD68" s="480" t="s">
        <v>878</v>
      </c>
      <c r="DE68" s="635" t="s">
        <v>878</v>
      </c>
      <c r="DF68" s="686"/>
      <c r="DG68" s="678" t="s">
        <v>2218</v>
      </c>
      <c r="DH68" s="682">
        <v>60</v>
      </c>
      <c r="DI68" s="650">
        <v>75</v>
      </c>
      <c r="DJ68" s="650">
        <v>122</v>
      </c>
      <c r="DK68" s="663" t="s">
        <v>1325</v>
      </c>
      <c r="DL68" s="650">
        <v>3368</v>
      </c>
      <c r="DM68" s="650">
        <v>4149</v>
      </c>
      <c r="DN68" s="650">
        <v>174</v>
      </c>
      <c r="DO68" s="650">
        <v>7950</v>
      </c>
      <c r="DP68" s="681" t="s">
        <v>150</v>
      </c>
      <c r="DQ68" s="534">
        <v>823</v>
      </c>
      <c r="DR68" s="675" t="s">
        <v>878</v>
      </c>
      <c r="DS68" s="648" t="s">
        <v>792</v>
      </c>
      <c r="DT68" s="648" t="s">
        <v>878</v>
      </c>
      <c r="DU68" s="671" t="s">
        <v>792</v>
      </c>
    </row>
    <row r="69" spans="1:125">
      <c r="A69" s="628" t="s">
        <v>357</v>
      </c>
      <c r="B69" s="545" t="s">
        <v>1291</v>
      </c>
      <c r="C69" s="629" t="s">
        <v>589</v>
      </c>
      <c r="D69" s="658" t="s">
        <v>1325</v>
      </c>
      <c r="E69" s="528" t="s">
        <v>1325</v>
      </c>
      <c r="F69" s="528" t="s">
        <v>1325</v>
      </c>
      <c r="G69" s="528" t="s">
        <v>1325</v>
      </c>
      <c r="H69" s="631">
        <v>60</v>
      </c>
      <c r="I69" s="631">
        <v>161</v>
      </c>
      <c r="J69" s="528" t="s">
        <v>1325</v>
      </c>
      <c r="K69" s="705"/>
      <c r="L69" s="632">
        <v>1.7576624652829413</v>
      </c>
      <c r="M69" s="632">
        <v>2.4444336239608737</v>
      </c>
      <c r="N69" s="632"/>
      <c r="O69" s="632">
        <v>0.8459474049787199</v>
      </c>
      <c r="P69" s="632">
        <v>0.82010220082826835</v>
      </c>
      <c r="Q69" s="633">
        <v>0.85720113583953905</v>
      </c>
      <c r="R69" s="665" t="s">
        <v>1325</v>
      </c>
      <c r="S69" s="663" t="s">
        <v>1325</v>
      </c>
      <c r="T69" s="663" t="s">
        <v>1325</v>
      </c>
      <c r="U69" s="663" t="s">
        <v>1325</v>
      </c>
      <c r="V69" s="663" t="s">
        <v>1325</v>
      </c>
      <c r="W69" s="631">
        <v>14</v>
      </c>
      <c r="X69" s="663" t="s">
        <v>1325</v>
      </c>
      <c r="Y69" s="632"/>
      <c r="Z69" s="632">
        <v>0</v>
      </c>
      <c r="AA69" s="632">
        <v>0</v>
      </c>
      <c r="AB69" s="632"/>
      <c r="AC69" s="632">
        <v>1.2269898003391637</v>
      </c>
      <c r="AD69" s="632">
        <v>2.2086543503318503</v>
      </c>
      <c r="AE69" s="633">
        <v>0</v>
      </c>
      <c r="AF69" s="665" t="s">
        <v>1325</v>
      </c>
      <c r="AG69" s="663" t="s">
        <v>1325</v>
      </c>
      <c r="AH69" s="663" t="s">
        <v>1325</v>
      </c>
      <c r="AI69" s="663" t="s">
        <v>1325</v>
      </c>
      <c r="AJ69" s="663" t="s">
        <v>1325</v>
      </c>
      <c r="AK69" s="631">
        <v>31</v>
      </c>
      <c r="AL69" s="663" t="s">
        <v>1325</v>
      </c>
      <c r="AM69" s="632"/>
      <c r="AN69" s="632">
        <v>4.9095137726720619</v>
      </c>
      <c r="AO69" s="632">
        <v>3.9987223660611968</v>
      </c>
      <c r="AP69" s="632"/>
      <c r="AQ69" s="632">
        <v>0.34864464500255321</v>
      </c>
      <c r="AR69" s="632">
        <v>0.63897641893955393</v>
      </c>
      <c r="AS69" s="633">
        <v>0</v>
      </c>
      <c r="AT69" s="665" t="s">
        <v>1325</v>
      </c>
      <c r="AU69" s="663" t="s">
        <v>1325</v>
      </c>
      <c r="AV69" s="663" t="s">
        <v>1325</v>
      </c>
      <c r="AW69" s="663" t="s">
        <v>1325</v>
      </c>
      <c r="AX69" s="663" t="s">
        <v>1325</v>
      </c>
      <c r="AY69" s="663" t="s">
        <v>1325</v>
      </c>
      <c r="AZ69" s="663" t="s">
        <v>1325</v>
      </c>
      <c r="BA69" s="632"/>
      <c r="BB69" s="632">
        <v>0</v>
      </c>
      <c r="BC69" s="632">
        <v>0</v>
      </c>
      <c r="BD69" s="632"/>
      <c r="BE69" s="632">
        <v>0</v>
      </c>
      <c r="BF69" s="632">
        <v>0.15701994205583064</v>
      </c>
      <c r="BG69" s="633">
        <v>0</v>
      </c>
      <c r="BH69" s="665" t="s">
        <v>1325</v>
      </c>
      <c r="BI69" s="663" t="s">
        <v>1325</v>
      </c>
      <c r="BJ69" s="663" t="s">
        <v>1325</v>
      </c>
      <c r="BK69" s="663" t="s">
        <v>1325</v>
      </c>
      <c r="BL69" s="663" t="s">
        <v>1325</v>
      </c>
      <c r="BM69" s="631">
        <v>29</v>
      </c>
      <c r="BN69" s="663" t="s">
        <v>1325</v>
      </c>
      <c r="BO69" s="632"/>
      <c r="BP69" s="632">
        <v>6.7448459380852652</v>
      </c>
      <c r="BQ69" s="632">
        <v>0</v>
      </c>
      <c r="BR69" s="632"/>
      <c r="BS69" s="632">
        <v>0.13764194942289498</v>
      </c>
      <c r="BT69" s="632">
        <v>0.87971073525766719</v>
      </c>
      <c r="BU69" s="633">
        <v>0.99039302376917693</v>
      </c>
      <c r="BV69" s="665" t="s">
        <v>1325</v>
      </c>
      <c r="BW69" s="663" t="s">
        <v>1325</v>
      </c>
      <c r="BX69" s="663" t="s">
        <v>1325</v>
      </c>
      <c r="BY69" s="663" t="s">
        <v>1325</v>
      </c>
      <c r="BZ69" s="663" t="s">
        <v>1325</v>
      </c>
      <c r="CA69" s="663" t="s">
        <v>1325</v>
      </c>
      <c r="CB69" s="663" t="s">
        <v>1325</v>
      </c>
      <c r="CC69" s="632"/>
      <c r="CD69" s="632">
        <v>0</v>
      </c>
      <c r="CE69" s="632">
        <v>0</v>
      </c>
      <c r="CF69" s="632"/>
      <c r="CG69" s="632">
        <v>0.98158733076403459</v>
      </c>
      <c r="CH69" s="632">
        <v>2.7608179379148101</v>
      </c>
      <c r="CI69" s="633">
        <v>0</v>
      </c>
      <c r="CJ69" s="665" t="s">
        <v>1325</v>
      </c>
      <c r="CK69" s="663" t="s">
        <v>1325</v>
      </c>
      <c r="CL69" s="663" t="s">
        <v>1325</v>
      </c>
      <c r="CM69" s="663" t="s">
        <v>1325</v>
      </c>
      <c r="CN69" s="631">
        <v>36</v>
      </c>
      <c r="CO69" s="631">
        <v>62</v>
      </c>
      <c r="CP69" s="663" t="s">
        <v>1325</v>
      </c>
      <c r="CQ69" s="632"/>
      <c r="CR69" s="632">
        <v>0</v>
      </c>
      <c r="CS69" s="632">
        <v>0</v>
      </c>
      <c r="CT69" s="632"/>
      <c r="CU69" s="632">
        <v>1.7271377852276901</v>
      </c>
      <c r="CV69" s="632">
        <v>1.0399753129262717</v>
      </c>
      <c r="CW69" s="633">
        <v>1.5419743660844394</v>
      </c>
      <c r="CX69" s="644" t="s">
        <v>878</v>
      </c>
      <c r="CY69" s="480" t="s">
        <v>1471</v>
      </c>
      <c r="CZ69" s="480" t="s">
        <v>878</v>
      </c>
      <c r="DA69" s="635" t="s">
        <v>1471</v>
      </c>
      <c r="DB69" s="644" t="s">
        <v>878</v>
      </c>
      <c r="DC69" s="480" t="s">
        <v>878</v>
      </c>
      <c r="DD69" s="480" t="s">
        <v>878</v>
      </c>
      <c r="DE69" s="635" t="s">
        <v>878</v>
      </c>
      <c r="DF69" s="686"/>
      <c r="DG69" s="678" t="s">
        <v>2218</v>
      </c>
      <c r="DH69" s="664" t="s">
        <v>1325</v>
      </c>
      <c r="DI69" s="650">
        <v>11</v>
      </c>
      <c r="DJ69" s="650">
        <v>12</v>
      </c>
      <c r="DK69" s="663" t="s">
        <v>1325</v>
      </c>
      <c r="DL69" s="650">
        <v>630</v>
      </c>
      <c r="DM69" s="650">
        <v>1608</v>
      </c>
      <c r="DN69" s="650">
        <v>53</v>
      </c>
      <c r="DO69" s="650">
        <v>2321</v>
      </c>
      <c r="DP69" s="681" t="s">
        <v>357</v>
      </c>
      <c r="DQ69" s="534">
        <v>231</v>
      </c>
      <c r="DR69" s="675" t="s">
        <v>878</v>
      </c>
      <c r="DS69" s="648" t="s">
        <v>792</v>
      </c>
      <c r="DT69" s="648" t="s">
        <v>878</v>
      </c>
      <c r="DU69" s="671" t="s">
        <v>792</v>
      </c>
    </row>
    <row r="70" spans="1:125">
      <c r="A70" s="628" t="s">
        <v>262</v>
      </c>
      <c r="B70" s="545" t="s">
        <v>1291</v>
      </c>
      <c r="C70" s="629" t="s">
        <v>808</v>
      </c>
      <c r="D70" s="658" t="s">
        <v>1325</v>
      </c>
      <c r="E70" s="528" t="s">
        <v>1325</v>
      </c>
      <c r="F70" s="528" t="s">
        <v>1325</v>
      </c>
      <c r="G70" s="528" t="s">
        <v>1325</v>
      </c>
      <c r="H70" s="528" t="s">
        <v>1325</v>
      </c>
      <c r="I70" s="528" t="s">
        <v>1325</v>
      </c>
      <c r="J70" s="528" t="s">
        <v>1325</v>
      </c>
      <c r="K70" s="705"/>
      <c r="L70" s="632"/>
      <c r="M70" s="632"/>
      <c r="N70" s="632"/>
      <c r="O70" s="632">
        <v>0.74842846599200608</v>
      </c>
      <c r="P70" s="632">
        <v>3.6208832305514811</v>
      </c>
      <c r="Q70" s="633"/>
      <c r="R70" s="665" t="s">
        <v>1325</v>
      </c>
      <c r="S70" s="663" t="s">
        <v>1325</v>
      </c>
      <c r="T70" s="663" t="s">
        <v>1325</v>
      </c>
      <c r="U70" s="663" t="s">
        <v>1325</v>
      </c>
      <c r="V70" s="663" t="s">
        <v>1325</v>
      </c>
      <c r="W70" s="663" t="s">
        <v>1325</v>
      </c>
      <c r="X70" s="663" t="s">
        <v>1325</v>
      </c>
      <c r="Y70" s="632"/>
      <c r="Z70" s="632"/>
      <c r="AA70" s="632"/>
      <c r="AB70" s="632"/>
      <c r="AC70" s="632">
        <v>0</v>
      </c>
      <c r="AD70" s="632">
        <v>0</v>
      </c>
      <c r="AE70" s="633"/>
      <c r="AF70" s="665" t="s">
        <v>1325</v>
      </c>
      <c r="AG70" s="663" t="s">
        <v>1325</v>
      </c>
      <c r="AH70" s="663" t="s">
        <v>1325</v>
      </c>
      <c r="AI70" s="663" t="s">
        <v>1325</v>
      </c>
      <c r="AJ70" s="663" t="s">
        <v>1325</v>
      </c>
      <c r="AK70" s="663" t="s">
        <v>1325</v>
      </c>
      <c r="AL70" s="663" t="s">
        <v>1325</v>
      </c>
      <c r="AM70" s="632"/>
      <c r="AN70" s="632"/>
      <c r="AO70" s="632"/>
      <c r="AP70" s="632"/>
      <c r="AQ70" s="632">
        <v>0</v>
      </c>
      <c r="AR70" s="632">
        <v>1.4915372523033761</v>
      </c>
      <c r="AS70" s="633"/>
      <c r="AT70" s="665" t="s">
        <v>1325</v>
      </c>
      <c r="AU70" s="663" t="s">
        <v>1325</v>
      </c>
      <c r="AV70" s="663" t="s">
        <v>1325</v>
      </c>
      <c r="AW70" s="663" t="s">
        <v>1325</v>
      </c>
      <c r="AX70" s="663" t="s">
        <v>1325</v>
      </c>
      <c r="AY70" s="663" t="s">
        <v>1325</v>
      </c>
      <c r="AZ70" s="663" t="s">
        <v>1325</v>
      </c>
      <c r="BA70" s="632"/>
      <c r="BB70" s="632"/>
      <c r="BC70" s="632"/>
      <c r="BD70" s="632"/>
      <c r="BE70" s="632">
        <v>0</v>
      </c>
      <c r="BF70" s="632">
        <v>0</v>
      </c>
      <c r="BG70" s="633"/>
      <c r="BH70" s="665" t="s">
        <v>1325</v>
      </c>
      <c r="BI70" s="663" t="s">
        <v>1325</v>
      </c>
      <c r="BJ70" s="663" t="s">
        <v>1325</v>
      </c>
      <c r="BK70" s="663" t="s">
        <v>1325</v>
      </c>
      <c r="BL70" s="663" t="s">
        <v>1325</v>
      </c>
      <c r="BM70" s="663" t="s">
        <v>1325</v>
      </c>
      <c r="BN70" s="663" t="s">
        <v>1325</v>
      </c>
      <c r="BO70" s="632"/>
      <c r="BP70" s="632"/>
      <c r="BQ70" s="632"/>
      <c r="BR70" s="632"/>
      <c r="BS70" s="632">
        <v>5.9874680112192449</v>
      </c>
      <c r="BT70" s="632">
        <v>0.45260933425035937</v>
      </c>
      <c r="BU70" s="633"/>
      <c r="BV70" s="665" t="s">
        <v>1325</v>
      </c>
      <c r="BW70" s="663" t="s">
        <v>1325</v>
      </c>
      <c r="BX70" s="663" t="s">
        <v>1325</v>
      </c>
      <c r="BY70" s="663" t="s">
        <v>1325</v>
      </c>
      <c r="BZ70" s="663" t="s">
        <v>1325</v>
      </c>
      <c r="CA70" s="663" t="s">
        <v>1325</v>
      </c>
      <c r="CB70" s="663" t="s">
        <v>1325</v>
      </c>
      <c r="CC70" s="632"/>
      <c r="CD70" s="632"/>
      <c r="CE70" s="632"/>
      <c r="CF70" s="632"/>
      <c r="CG70" s="632">
        <v>0</v>
      </c>
      <c r="CH70" s="632">
        <v>0</v>
      </c>
      <c r="CI70" s="633"/>
      <c r="CJ70" s="665" t="s">
        <v>1325</v>
      </c>
      <c r="CK70" s="663" t="s">
        <v>1325</v>
      </c>
      <c r="CL70" s="663" t="s">
        <v>1325</v>
      </c>
      <c r="CM70" s="663" t="s">
        <v>1325</v>
      </c>
      <c r="CN70" s="663" t="s">
        <v>1325</v>
      </c>
      <c r="CO70" s="663" t="s">
        <v>1325</v>
      </c>
      <c r="CP70" s="663" t="s">
        <v>1325</v>
      </c>
      <c r="CQ70" s="632"/>
      <c r="CR70" s="632"/>
      <c r="CS70" s="632"/>
      <c r="CT70" s="632"/>
      <c r="CU70" s="632">
        <v>0</v>
      </c>
      <c r="CV70" s="632">
        <v>0.60248635784916205</v>
      </c>
      <c r="CW70" s="633"/>
      <c r="CX70" s="644" t="s">
        <v>878</v>
      </c>
      <c r="CY70" s="480" t="s">
        <v>1471</v>
      </c>
      <c r="CZ70" s="480" t="s">
        <v>878</v>
      </c>
      <c r="DA70" s="635" t="s">
        <v>1471</v>
      </c>
      <c r="DB70" s="644" t="s">
        <v>878</v>
      </c>
      <c r="DC70" s="480" t="s">
        <v>878</v>
      </c>
      <c r="DD70" s="480" t="s">
        <v>878</v>
      </c>
      <c r="DE70" s="635" t="s">
        <v>878</v>
      </c>
      <c r="DF70" s="686"/>
      <c r="DG70" s="678" t="s">
        <v>2218</v>
      </c>
      <c r="DH70" s="664" t="s">
        <v>1325</v>
      </c>
      <c r="DI70" s="663" t="s">
        <v>1325</v>
      </c>
      <c r="DJ70" s="663" t="s">
        <v>1325</v>
      </c>
      <c r="DK70" s="663" t="s">
        <v>1325</v>
      </c>
      <c r="DL70" s="650">
        <v>29</v>
      </c>
      <c r="DM70" s="650">
        <v>129</v>
      </c>
      <c r="DN70" s="663" t="s">
        <v>1325</v>
      </c>
      <c r="DO70" s="650">
        <v>162</v>
      </c>
      <c r="DP70" s="681" t="s">
        <v>262</v>
      </c>
      <c r="DQ70" s="534">
        <v>9</v>
      </c>
      <c r="DR70" s="675" t="s">
        <v>878</v>
      </c>
      <c r="DS70" s="648" t="s">
        <v>792</v>
      </c>
      <c r="DT70" s="648" t="s">
        <v>878</v>
      </c>
      <c r="DU70" s="671" t="s">
        <v>792</v>
      </c>
    </row>
    <row r="71" spans="1:125" ht="26.25">
      <c r="A71" s="628" t="s">
        <v>376</v>
      </c>
      <c r="B71" s="545" t="s">
        <v>1291</v>
      </c>
      <c r="C71" s="629" t="s">
        <v>601</v>
      </c>
      <c r="D71" s="630">
        <v>50</v>
      </c>
      <c r="E71" s="528" t="s">
        <v>1325</v>
      </c>
      <c r="F71" s="528" t="s">
        <v>1325</v>
      </c>
      <c r="G71" s="528" t="s">
        <v>1325</v>
      </c>
      <c r="H71" s="528" t="s">
        <v>1325</v>
      </c>
      <c r="I71" s="631">
        <v>15</v>
      </c>
      <c r="J71" s="631">
        <v>15</v>
      </c>
      <c r="K71" s="705">
        <v>2.9148299693088715</v>
      </c>
      <c r="L71" s="632"/>
      <c r="M71" s="632"/>
      <c r="N71" s="632"/>
      <c r="O71" s="632">
        <v>1.6654143424518351</v>
      </c>
      <c r="P71" s="632">
        <v>0.9040472951478643</v>
      </c>
      <c r="Q71" s="633">
        <v>1.5047294161011402</v>
      </c>
      <c r="R71" s="665" t="s">
        <v>1325</v>
      </c>
      <c r="S71" s="663" t="s">
        <v>1325</v>
      </c>
      <c r="T71" s="663" t="s">
        <v>1325</v>
      </c>
      <c r="U71" s="663" t="s">
        <v>1325</v>
      </c>
      <c r="V71" s="663" t="s">
        <v>1325</v>
      </c>
      <c r="W71" s="663" t="s">
        <v>1325</v>
      </c>
      <c r="X71" s="663" t="s">
        <v>1325</v>
      </c>
      <c r="Y71" s="632">
        <v>0</v>
      </c>
      <c r="Z71" s="632"/>
      <c r="AA71" s="632"/>
      <c r="AB71" s="632"/>
      <c r="AC71" s="632">
        <v>0</v>
      </c>
      <c r="AD71" s="632">
        <v>8.5579843311732304</v>
      </c>
      <c r="AE71" s="633">
        <v>1.2036330539889919</v>
      </c>
      <c r="AF71" s="665" t="s">
        <v>1325</v>
      </c>
      <c r="AG71" s="663" t="s">
        <v>1325</v>
      </c>
      <c r="AH71" s="663" t="s">
        <v>1325</v>
      </c>
      <c r="AI71" s="663" t="s">
        <v>1325</v>
      </c>
      <c r="AJ71" s="663" t="s">
        <v>1325</v>
      </c>
      <c r="AK71" s="663" t="s">
        <v>1325</v>
      </c>
      <c r="AL71" s="663" t="s">
        <v>1325</v>
      </c>
      <c r="AM71" s="632">
        <v>1.115043959196486</v>
      </c>
      <c r="AN71" s="632"/>
      <c r="AO71" s="632"/>
      <c r="AP71" s="632"/>
      <c r="AQ71" s="632">
        <v>1.0384812157022973</v>
      </c>
      <c r="AR71" s="632">
        <v>2.0022801150357807</v>
      </c>
      <c r="AS71" s="633">
        <v>0.46180099163937677</v>
      </c>
      <c r="AT71" s="665" t="s">
        <v>1325</v>
      </c>
      <c r="AU71" s="663" t="s">
        <v>1325</v>
      </c>
      <c r="AV71" s="663" t="s">
        <v>1325</v>
      </c>
      <c r="AW71" s="663" t="s">
        <v>1325</v>
      </c>
      <c r="AX71" s="663" t="s">
        <v>1325</v>
      </c>
      <c r="AY71" s="663" t="s">
        <v>1325</v>
      </c>
      <c r="AZ71" s="663" t="s">
        <v>1325</v>
      </c>
      <c r="BA71" s="632">
        <v>0</v>
      </c>
      <c r="BB71" s="632"/>
      <c r="BC71" s="632"/>
      <c r="BD71" s="632"/>
      <c r="BE71" s="632">
        <v>0</v>
      </c>
      <c r="BF71" s="632">
        <v>4.2789921655866134</v>
      </c>
      <c r="BG71" s="633">
        <v>2.407250282947639</v>
      </c>
      <c r="BH71" s="665" t="s">
        <v>1325</v>
      </c>
      <c r="BI71" s="663" t="s">
        <v>1325</v>
      </c>
      <c r="BJ71" s="663" t="s">
        <v>1325</v>
      </c>
      <c r="BK71" s="663" t="s">
        <v>1325</v>
      </c>
      <c r="BL71" s="663" t="s">
        <v>1325</v>
      </c>
      <c r="BM71" s="663" t="s">
        <v>1325</v>
      </c>
      <c r="BN71" s="663" t="s">
        <v>1325</v>
      </c>
      <c r="BO71" s="632">
        <v>2.6514937763264141</v>
      </c>
      <c r="BP71" s="632"/>
      <c r="BQ71" s="632"/>
      <c r="BR71" s="632"/>
      <c r="BS71" s="632">
        <v>1.2597567649414936</v>
      </c>
      <c r="BT71" s="632">
        <v>1.2681325607984888</v>
      </c>
      <c r="BU71" s="633">
        <v>1.1183387845890058</v>
      </c>
      <c r="BV71" s="665" t="s">
        <v>1325</v>
      </c>
      <c r="BW71" s="663" t="s">
        <v>1325</v>
      </c>
      <c r="BX71" s="663" t="s">
        <v>1325</v>
      </c>
      <c r="BY71" s="663" t="s">
        <v>1325</v>
      </c>
      <c r="BZ71" s="663" t="s">
        <v>1325</v>
      </c>
      <c r="CA71" s="663" t="s">
        <v>1325</v>
      </c>
      <c r="CB71" s="663" t="s">
        <v>1325</v>
      </c>
      <c r="CC71" s="632">
        <v>3.8051433722326045</v>
      </c>
      <c r="CD71" s="632"/>
      <c r="CE71" s="632"/>
      <c r="CF71" s="632"/>
      <c r="CG71" s="632">
        <v>0</v>
      </c>
      <c r="CH71" s="632">
        <v>2.9904702035713591</v>
      </c>
      <c r="CI71" s="633">
        <v>2.2513929979472991</v>
      </c>
      <c r="CJ71" s="634">
        <v>28</v>
      </c>
      <c r="CK71" s="663" t="s">
        <v>1325</v>
      </c>
      <c r="CL71" s="663" t="s">
        <v>1325</v>
      </c>
      <c r="CM71" s="663" t="s">
        <v>1325</v>
      </c>
      <c r="CN71" s="663" t="s">
        <v>1325</v>
      </c>
      <c r="CO71" s="663" t="s">
        <v>1325</v>
      </c>
      <c r="CP71" s="663" t="s">
        <v>1325</v>
      </c>
      <c r="CQ71" s="632">
        <v>4.363933400189496</v>
      </c>
      <c r="CR71" s="632"/>
      <c r="CS71" s="632"/>
      <c r="CT71" s="632"/>
      <c r="CU71" s="632">
        <v>3.1490468829078182</v>
      </c>
      <c r="CV71" s="632">
        <v>0.45141262829430057</v>
      </c>
      <c r="CW71" s="633">
        <v>1.5823494588328406</v>
      </c>
      <c r="CX71" s="644" t="s">
        <v>792</v>
      </c>
      <c r="CY71" s="480" t="s">
        <v>2168</v>
      </c>
      <c r="CZ71" s="632" t="s">
        <v>792</v>
      </c>
      <c r="DA71" s="636" t="s">
        <v>1477</v>
      </c>
      <c r="DB71" s="644" t="s">
        <v>878</v>
      </c>
      <c r="DC71" s="480" t="s">
        <v>878</v>
      </c>
      <c r="DD71" s="7" t="s">
        <v>792</v>
      </c>
      <c r="DE71" s="639" t="s">
        <v>2214</v>
      </c>
      <c r="DF71" s="686"/>
      <c r="DG71" s="678" t="s">
        <v>2218</v>
      </c>
      <c r="DH71" s="682">
        <v>237</v>
      </c>
      <c r="DI71" s="663" t="s">
        <v>1325</v>
      </c>
      <c r="DJ71" s="663" t="s">
        <v>1325</v>
      </c>
      <c r="DK71" s="663" t="s">
        <v>1325</v>
      </c>
      <c r="DL71" s="650">
        <v>64</v>
      </c>
      <c r="DM71" s="650">
        <v>210</v>
      </c>
      <c r="DN71" s="650">
        <v>138</v>
      </c>
      <c r="DO71" s="650">
        <v>654</v>
      </c>
      <c r="DP71" s="681" t="s">
        <v>376</v>
      </c>
      <c r="DQ71" s="534">
        <v>87</v>
      </c>
      <c r="DR71" s="675" t="s">
        <v>878</v>
      </c>
      <c r="DS71" s="648" t="s">
        <v>792</v>
      </c>
      <c r="DT71" s="648" t="s">
        <v>878</v>
      </c>
      <c r="DU71" s="671" t="s">
        <v>792</v>
      </c>
    </row>
    <row r="72" spans="1:125">
      <c r="A72" s="628" t="s">
        <v>7</v>
      </c>
      <c r="B72" s="545" t="s">
        <v>1296</v>
      </c>
      <c r="C72" s="629" t="s">
        <v>523</v>
      </c>
      <c r="D72" s="630">
        <v>24</v>
      </c>
      <c r="E72" s="528" t="s">
        <v>1325</v>
      </c>
      <c r="F72" s="528" t="s">
        <v>1325</v>
      </c>
      <c r="G72" s="528" t="s">
        <v>1325</v>
      </c>
      <c r="H72" s="631">
        <v>118</v>
      </c>
      <c r="I72" s="631">
        <v>251</v>
      </c>
      <c r="J72" s="631">
        <v>11</v>
      </c>
      <c r="K72" s="705">
        <v>1.1651707042023283</v>
      </c>
      <c r="L72" s="632">
        <v>0.51456083410417897</v>
      </c>
      <c r="M72" s="632">
        <v>0.938734259697243</v>
      </c>
      <c r="N72" s="632">
        <v>0.92226974777829651</v>
      </c>
      <c r="O72" s="632">
        <v>1.0478211236514341</v>
      </c>
      <c r="P72" s="632">
        <v>1.0957100542634282</v>
      </c>
      <c r="Q72" s="633">
        <v>1.0843683597161098</v>
      </c>
      <c r="R72" s="665" t="s">
        <v>1325</v>
      </c>
      <c r="S72" s="663" t="s">
        <v>1325</v>
      </c>
      <c r="T72" s="663" t="s">
        <v>1325</v>
      </c>
      <c r="U72" s="663" t="s">
        <v>1325</v>
      </c>
      <c r="V72" s="663" t="s">
        <v>1325</v>
      </c>
      <c r="W72" s="631">
        <v>15</v>
      </c>
      <c r="X72" s="663" t="s">
        <v>1325</v>
      </c>
      <c r="Y72" s="632">
        <v>0.85832653598017006</v>
      </c>
      <c r="Z72" s="632">
        <v>1.3909352661986985</v>
      </c>
      <c r="AA72" s="632">
        <v>3.0500424812599078</v>
      </c>
      <c r="AB72" s="632">
        <v>0</v>
      </c>
      <c r="AC72" s="632">
        <v>0</v>
      </c>
      <c r="AD72" s="632">
        <v>1.2897218967929749</v>
      </c>
      <c r="AE72" s="633">
        <v>1.8326701953187829</v>
      </c>
      <c r="AF72" s="665" t="s">
        <v>1325</v>
      </c>
      <c r="AG72" s="663" t="s">
        <v>1325</v>
      </c>
      <c r="AH72" s="663" t="s">
        <v>1325</v>
      </c>
      <c r="AI72" s="663" t="s">
        <v>1325</v>
      </c>
      <c r="AJ72" s="631">
        <v>15</v>
      </c>
      <c r="AK72" s="631">
        <v>21</v>
      </c>
      <c r="AL72" s="663" t="s">
        <v>1325</v>
      </c>
      <c r="AM72" s="632">
        <v>1.4044496515987723</v>
      </c>
      <c r="AN72" s="632">
        <v>0</v>
      </c>
      <c r="AO72" s="632">
        <v>1.5452230914614322</v>
      </c>
      <c r="AP72" s="632">
        <v>4.5796018371542555</v>
      </c>
      <c r="AQ72" s="632">
        <v>1.3596752162963515</v>
      </c>
      <c r="AR72" s="632">
        <v>0.67095268236949412</v>
      </c>
      <c r="AS72" s="633">
        <v>2.0024224811077094</v>
      </c>
      <c r="AT72" s="665" t="s">
        <v>1325</v>
      </c>
      <c r="AU72" s="663" t="s">
        <v>1325</v>
      </c>
      <c r="AV72" s="663" t="s">
        <v>1325</v>
      </c>
      <c r="AW72" s="663" t="s">
        <v>1325</v>
      </c>
      <c r="AX72" s="663" t="s">
        <v>1325</v>
      </c>
      <c r="AY72" s="631">
        <v>14</v>
      </c>
      <c r="AZ72" s="663" t="s">
        <v>1325</v>
      </c>
      <c r="BA72" s="632">
        <v>2.4072650539755363</v>
      </c>
      <c r="BB72" s="632">
        <v>0</v>
      </c>
      <c r="BC72" s="632">
        <v>0</v>
      </c>
      <c r="BD72" s="632">
        <v>0</v>
      </c>
      <c r="BE72" s="632">
        <v>0.58839123929712767</v>
      </c>
      <c r="BF72" s="632">
        <v>3.4479921198512677</v>
      </c>
      <c r="BG72" s="633">
        <v>0</v>
      </c>
      <c r="BH72" s="665" t="s">
        <v>1325</v>
      </c>
      <c r="BI72" s="663" t="s">
        <v>1325</v>
      </c>
      <c r="BJ72" s="663" t="s">
        <v>1325</v>
      </c>
      <c r="BK72" s="663" t="s">
        <v>1325</v>
      </c>
      <c r="BL72" s="663" t="s">
        <v>1325</v>
      </c>
      <c r="BM72" s="631">
        <v>49</v>
      </c>
      <c r="BN72" s="663" t="s">
        <v>1325</v>
      </c>
      <c r="BO72" s="632">
        <v>0.51517569071947678</v>
      </c>
      <c r="BP72" s="632">
        <v>0.80494799094076064</v>
      </c>
      <c r="BQ72" s="632">
        <v>2.7226321386425467</v>
      </c>
      <c r="BR72" s="632">
        <v>2.5074829903976834</v>
      </c>
      <c r="BS72" s="632">
        <v>0.37014193706883597</v>
      </c>
      <c r="BT72" s="632">
        <v>1.2376221784296833</v>
      </c>
      <c r="BU72" s="633">
        <v>1.0546919771408509</v>
      </c>
      <c r="BV72" s="665" t="s">
        <v>1325</v>
      </c>
      <c r="BW72" s="663" t="s">
        <v>1325</v>
      </c>
      <c r="BX72" s="663" t="s">
        <v>1325</v>
      </c>
      <c r="BY72" s="663" t="s">
        <v>1325</v>
      </c>
      <c r="BZ72" s="663" t="s">
        <v>1325</v>
      </c>
      <c r="CA72" s="631">
        <v>11</v>
      </c>
      <c r="CB72" s="663" t="s">
        <v>1325</v>
      </c>
      <c r="CC72" s="632">
        <v>2.6615788336778232</v>
      </c>
      <c r="CD72" s="632">
        <v>0</v>
      </c>
      <c r="CE72" s="632">
        <v>0</v>
      </c>
      <c r="CF72" s="632">
        <v>0</v>
      </c>
      <c r="CG72" s="632">
        <v>1.2340384577252594</v>
      </c>
      <c r="CH72" s="632">
        <v>1.7813299858202893</v>
      </c>
      <c r="CI72" s="633">
        <v>0</v>
      </c>
      <c r="CJ72" s="634">
        <v>13</v>
      </c>
      <c r="CK72" s="663" t="s">
        <v>1325</v>
      </c>
      <c r="CL72" s="663" t="s">
        <v>1325</v>
      </c>
      <c r="CM72" s="663" t="s">
        <v>1325</v>
      </c>
      <c r="CN72" s="631">
        <v>66</v>
      </c>
      <c r="CO72" s="631">
        <v>107</v>
      </c>
      <c r="CP72" s="663" t="s">
        <v>1325</v>
      </c>
      <c r="CQ72" s="632">
        <v>1.4348998457983333</v>
      </c>
      <c r="CR72" s="632">
        <v>0.67361083128766019</v>
      </c>
      <c r="CS72" s="632">
        <v>0</v>
      </c>
      <c r="CT72" s="632">
        <v>0</v>
      </c>
      <c r="CU72" s="632">
        <v>1.4280515107189666</v>
      </c>
      <c r="CV72" s="632">
        <v>1.001963980198852</v>
      </c>
      <c r="CW72" s="633">
        <v>1.1183345316857831</v>
      </c>
      <c r="CX72" s="644" t="s">
        <v>878</v>
      </c>
      <c r="CY72" s="480" t="s">
        <v>1471</v>
      </c>
      <c r="CZ72" s="480" t="s">
        <v>878</v>
      </c>
      <c r="DA72" s="635" t="s">
        <v>1471</v>
      </c>
      <c r="DB72" s="644" t="s">
        <v>878</v>
      </c>
      <c r="DC72" s="480" t="s">
        <v>878</v>
      </c>
      <c r="DD72" s="480" t="s">
        <v>878</v>
      </c>
      <c r="DE72" s="635" t="s">
        <v>878</v>
      </c>
      <c r="DF72" s="686"/>
      <c r="DG72" s="678" t="s">
        <v>2218</v>
      </c>
      <c r="DH72" s="682">
        <v>162</v>
      </c>
      <c r="DI72" s="650">
        <v>103</v>
      </c>
      <c r="DJ72" s="650">
        <v>50</v>
      </c>
      <c r="DK72" s="650">
        <v>17</v>
      </c>
      <c r="DL72" s="650">
        <v>892</v>
      </c>
      <c r="DM72" s="650">
        <v>1899</v>
      </c>
      <c r="DN72" s="650">
        <v>80</v>
      </c>
      <c r="DO72" s="650">
        <v>3203</v>
      </c>
      <c r="DP72" s="681" t="s">
        <v>7</v>
      </c>
      <c r="DQ72" s="534">
        <v>419</v>
      </c>
      <c r="DR72" s="675" t="s">
        <v>878</v>
      </c>
      <c r="DS72" s="648" t="s">
        <v>792</v>
      </c>
      <c r="DT72" s="648" t="s">
        <v>878</v>
      </c>
      <c r="DU72" s="671" t="s">
        <v>792</v>
      </c>
    </row>
    <row r="73" spans="1:125">
      <c r="A73" s="628" t="s">
        <v>290</v>
      </c>
      <c r="B73" s="545" t="s">
        <v>1296</v>
      </c>
      <c r="C73" s="629" t="s">
        <v>614</v>
      </c>
      <c r="D73" s="658" t="s">
        <v>1325</v>
      </c>
      <c r="E73" s="528" t="s">
        <v>1325</v>
      </c>
      <c r="F73" s="528" t="s">
        <v>1325</v>
      </c>
      <c r="G73" s="528" t="s">
        <v>1325</v>
      </c>
      <c r="H73" s="631">
        <v>20</v>
      </c>
      <c r="I73" s="631">
        <v>158</v>
      </c>
      <c r="J73" s="528" t="s">
        <v>1325</v>
      </c>
      <c r="K73" s="705">
        <v>0.94446966782925157</v>
      </c>
      <c r="L73" s="632">
        <v>0.51971647624655115</v>
      </c>
      <c r="M73" s="632">
        <v>1.415697457670952</v>
      </c>
      <c r="N73" s="632"/>
      <c r="O73" s="632">
        <v>0.64765160847504433</v>
      </c>
      <c r="P73" s="632">
        <v>1.4156914665934019</v>
      </c>
      <c r="Q73" s="633">
        <v>1.103221567935428</v>
      </c>
      <c r="R73" s="665" t="s">
        <v>1325</v>
      </c>
      <c r="S73" s="663" t="s">
        <v>1325</v>
      </c>
      <c r="T73" s="663" t="s">
        <v>1325</v>
      </c>
      <c r="U73" s="663" t="s">
        <v>1325</v>
      </c>
      <c r="V73" s="663" t="s">
        <v>1325</v>
      </c>
      <c r="W73" s="663" t="s">
        <v>1325</v>
      </c>
      <c r="X73" s="663" t="s">
        <v>1325</v>
      </c>
      <c r="Y73" s="632">
        <v>2.6970534707296649</v>
      </c>
      <c r="Z73" s="632">
        <v>0</v>
      </c>
      <c r="AA73" s="632">
        <v>0</v>
      </c>
      <c r="AB73" s="632"/>
      <c r="AC73" s="632">
        <v>0</v>
      </c>
      <c r="AD73" s="632">
        <v>16.26225972378586</v>
      </c>
      <c r="AE73" s="633">
        <v>0</v>
      </c>
      <c r="AF73" s="665" t="s">
        <v>1325</v>
      </c>
      <c r="AG73" s="663" t="s">
        <v>1325</v>
      </c>
      <c r="AH73" s="663" t="s">
        <v>1325</v>
      </c>
      <c r="AI73" s="663" t="s">
        <v>1325</v>
      </c>
      <c r="AJ73" s="663" t="s">
        <v>1325</v>
      </c>
      <c r="AK73" s="631">
        <v>15</v>
      </c>
      <c r="AL73" s="663" t="s">
        <v>1325</v>
      </c>
      <c r="AM73" s="632">
        <v>1.1419695347091197</v>
      </c>
      <c r="AN73" s="632">
        <v>0</v>
      </c>
      <c r="AO73" s="632">
        <v>0</v>
      </c>
      <c r="AP73" s="632"/>
      <c r="AQ73" s="632">
        <v>0.32675117629765726</v>
      </c>
      <c r="AR73" s="632">
        <v>1.5539655975781836</v>
      </c>
      <c r="AS73" s="633">
        <v>4.0450195448490716</v>
      </c>
      <c r="AT73" s="665" t="s">
        <v>1325</v>
      </c>
      <c r="AU73" s="663" t="s">
        <v>1325</v>
      </c>
      <c r="AV73" s="663" t="s">
        <v>1325</v>
      </c>
      <c r="AW73" s="663" t="s">
        <v>1325</v>
      </c>
      <c r="AX73" s="663" t="s">
        <v>1325</v>
      </c>
      <c r="AY73" s="631">
        <v>22</v>
      </c>
      <c r="AZ73" s="663" t="s">
        <v>1325</v>
      </c>
      <c r="BA73" s="632">
        <v>0.88909445201456805</v>
      </c>
      <c r="BB73" s="632">
        <v>0</v>
      </c>
      <c r="BC73" s="632">
        <v>2.5207165523636408</v>
      </c>
      <c r="BD73" s="632"/>
      <c r="BE73" s="632">
        <v>0</v>
      </c>
      <c r="BF73" s="632">
        <v>2.6620387867576603</v>
      </c>
      <c r="BG73" s="633">
        <v>1.357534948611961</v>
      </c>
      <c r="BH73" s="665" t="s">
        <v>1325</v>
      </c>
      <c r="BI73" s="663" t="s">
        <v>1325</v>
      </c>
      <c r="BJ73" s="663" t="s">
        <v>1325</v>
      </c>
      <c r="BK73" s="663" t="s">
        <v>1325</v>
      </c>
      <c r="BL73" s="663" t="s">
        <v>1325</v>
      </c>
      <c r="BM73" s="631">
        <v>34</v>
      </c>
      <c r="BN73" s="663" t="s">
        <v>1325</v>
      </c>
      <c r="BO73" s="632">
        <v>0.6228946200797113</v>
      </c>
      <c r="BP73" s="632">
        <v>0</v>
      </c>
      <c r="BQ73" s="632">
        <v>0</v>
      </c>
      <c r="BR73" s="632"/>
      <c r="BS73" s="632">
        <v>0.56966657207999816</v>
      </c>
      <c r="BT73" s="632">
        <v>4.3698658631833496</v>
      </c>
      <c r="BU73" s="633">
        <v>0</v>
      </c>
      <c r="BV73" s="665" t="s">
        <v>1325</v>
      </c>
      <c r="BW73" s="663" t="s">
        <v>1325</v>
      </c>
      <c r="BX73" s="663" t="s">
        <v>1325</v>
      </c>
      <c r="BY73" s="663" t="s">
        <v>1325</v>
      </c>
      <c r="BZ73" s="663" t="s">
        <v>1325</v>
      </c>
      <c r="CA73" s="631">
        <v>16</v>
      </c>
      <c r="CB73" s="663" t="s">
        <v>1325</v>
      </c>
      <c r="CC73" s="632">
        <v>0.8999642251393184</v>
      </c>
      <c r="CD73" s="632">
        <v>0</v>
      </c>
      <c r="CE73" s="632">
        <v>5.8280665078559108</v>
      </c>
      <c r="CF73" s="632"/>
      <c r="CG73" s="632">
        <v>0.87499984688103094</v>
      </c>
      <c r="CH73" s="632">
        <v>0.96898429447258494</v>
      </c>
      <c r="CI73" s="633">
        <v>0</v>
      </c>
      <c r="CJ73" s="665" t="s">
        <v>1325</v>
      </c>
      <c r="CK73" s="663" t="s">
        <v>1325</v>
      </c>
      <c r="CL73" s="663" t="s">
        <v>1325</v>
      </c>
      <c r="CM73" s="663" t="s">
        <v>1325</v>
      </c>
      <c r="CN73" s="663" t="s">
        <v>1325</v>
      </c>
      <c r="CO73" s="631">
        <v>38</v>
      </c>
      <c r="CP73" s="663" t="s">
        <v>1325</v>
      </c>
      <c r="CQ73" s="632">
        <v>1.0512428577558406</v>
      </c>
      <c r="CR73" s="632">
        <v>1.9119918977953965</v>
      </c>
      <c r="CS73" s="632">
        <v>1.931777053827646</v>
      </c>
      <c r="CT73" s="632"/>
      <c r="CU73" s="632">
        <v>0.77695521365671294</v>
      </c>
      <c r="CV73" s="632">
        <v>0.80602062383804884</v>
      </c>
      <c r="CW73" s="633">
        <v>1.047124313183901</v>
      </c>
      <c r="CX73" s="644" t="s">
        <v>878</v>
      </c>
      <c r="CY73" s="480" t="s">
        <v>1471</v>
      </c>
      <c r="CZ73" s="480" t="s">
        <v>878</v>
      </c>
      <c r="DA73" s="635" t="s">
        <v>1471</v>
      </c>
      <c r="DB73" s="644" t="s">
        <v>878</v>
      </c>
      <c r="DC73" s="480" t="s">
        <v>878</v>
      </c>
      <c r="DD73" s="480" t="s">
        <v>878</v>
      </c>
      <c r="DE73" s="635" t="s">
        <v>878</v>
      </c>
      <c r="DF73" s="686"/>
      <c r="DG73" s="678" t="s">
        <v>2218</v>
      </c>
      <c r="DH73" s="682">
        <v>82</v>
      </c>
      <c r="DI73" s="650">
        <v>16</v>
      </c>
      <c r="DJ73" s="650">
        <v>31</v>
      </c>
      <c r="DK73" s="663" t="s">
        <v>1325</v>
      </c>
      <c r="DL73" s="650">
        <v>247</v>
      </c>
      <c r="DM73" s="650">
        <v>1198</v>
      </c>
      <c r="DN73" s="650">
        <v>55</v>
      </c>
      <c r="DO73" s="650">
        <v>1630</v>
      </c>
      <c r="DP73" s="681" t="s">
        <v>290</v>
      </c>
      <c r="DQ73" s="534">
        <v>200</v>
      </c>
      <c r="DR73" s="675" t="s">
        <v>878</v>
      </c>
      <c r="DS73" s="648" t="s">
        <v>792</v>
      </c>
      <c r="DT73" s="648" t="s">
        <v>878</v>
      </c>
      <c r="DU73" s="671" t="s">
        <v>792</v>
      </c>
    </row>
    <row r="74" spans="1:125">
      <c r="A74" s="628" t="s">
        <v>159</v>
      </c>
      <c r="B74" s="545" t="s">
        <v>1296</v>
      </c>
      <c r="C74" s="629" t="s">
        <v>672</v>
      </c>
      <c r="D74" s="630">
        <v>14</v>
      </c>
      <c r="E74" s="528" t="s">
        <v>1325</v>
      </c>
      <c r="F74" s="528" t="s">
        <v>1325</v>
      </c>
      <c r="G74" s="528" t="s">
        <v>1325</v>
      </c>
      <c r="H74" s="528" t="s">
        <v>1325</v>
      </c>
      <c r="I74" s="631">
        <v>48</v>
      </c>
      <c r="J74" s="528" t="s">
        <v>1325</v>
      </c>
      <c r="K74" s="705">
        <v>1.634350691482602</v>
      </c>
      <c r="L74" s="632">
        <v>0.66062562925136514</v>
      </c>
      <c r="M74" s="632">
        <v>1.1215102027842889</v>
      </c>
      <c r="N74" s="632"/>
      <c r="O74" s="632">
        <v>1.278353375246815</v>
      </c>
      <c r="P74" s="632">
        <v>0.86890562603494448</v>
      </c>
      <c r="Q74" s="633">
        <v>1.1606163642557112</v>
      </c>
      <c r="R74" s="665" t="s">
        <v>1325</v>
      </c>
      <c r="S74" s="663" t="s">
        <v>1325</v>
      </c>
      <c r="T74" s="663" t="s">
        <v>1325</v>
      </c>
      <c r="U74" s="663" t="s">
        <v>1325</v>
      </c>
      <c r="V74" s="663" t="s">
        <v>1325</v>
      </c>
      <c r="W74" s="663" t="s">
        <v>1325</v>
      </c>
      <c r="X74" s="663" t="s">
        <v>1325</v>
      </c>
      <c r="Y74" s="632">
        <v>0</v>
      </c>
      <c r="Z74" s="632">
        <v>0</v>
      </c>
      <c r="AA74" s="632">
        <v>0</v>
      </c>
      <c r="AB74" s="632"/>
      <c r="AC74" s="632">
        <v>0</v>
      </c>
      <c r="AD74" s="632">
        <v>1.5403100639754466</v>
      </c>
      <c r="AE74" s="633">
        <v>0</v>
      </c>
      <c r="AF74" s="665" t="s">
        <v>1325</v>
      </c>
      <c r="AG74" s="663" t="s">
        <v>1325</v>
      </c>
      <c r="AH74" s="663" t="s">
        <v>1325</v>
      </c>
      <c r="AI74" s="663" t="s">
        <v>1325</v>
      </c>
      <c r="AJ74" s="663" t="s">
        <v>1325</v>
      </c>
      <c r="AK74" s="663" t="s">
        <v>1325</v>
      </c>
      <c r="AL74" s="663" t="s">
        <v>1325</v>
      </c>
      <c r="AM74" s="632">
        <v>2.7397912621486729</v>
      </c>
      <c r="AN74" s="632">
        <v>0</v>
      </c>
      <c r="AO74" s="632">
        <v>5.0993700582241761</v>
      </c>
      <c r="AP74" s="632"/>
      <c r="AQ74" s="632">
        <v>1.8042017776470742</v>
      </c>
      <c r="AR74" s="632">
        <v>0.55658429633197759</v>
      </c>
      <c r="AS74" s="633">
        <v>0</v>
      </c>
      <c r="AT74" s="665" t="s">
        <v>1325</v>
      </c>
      <c r="AU74" s="663" t="s">
        <v>1325</v>
      </c>
      <c r="AV74" s="663" t="s">
        <v>1325</v>
      </c>
      <c r="AW74" s="663" t="s">
        <v>1325</v>
      </c>
      <c r="AX74" s="663" t="s">
        <v>1325</v>
      </c>
      <c r="AY74" s="663" t="s">
        <v>1325</v>
      </c>
      <c r="AZ74" s="663" t="s">
        <v>1325</v>
      </c>
      <c r="BA74" s="632">
        <v>3.4502898096207346</v>
      </c>
      <c r="BB74" s="632">
        <v>0</v>
      </c>
      <c r="BC74" s="632">
        <v>0</v>
      </c>
      <c r="BD74" s="632"/>
      <c r="BE74" s="632">
        <v>2.5333367974028103</v>
      </c>
      <c r="BF74" s="632">
        <v>0.86600247206947523</v>
      </c>
      <c r="BG74" s="633">
        <v>0</v>
      </c>
      <c r="BH74" s="665" t="s">
        <v>1325</v>
      </c>
      <c r="BI74" s="663" t="s">
        <v>1325</v>
      </c>
      <c r="BJ74" s="663" t="s">
        <v>1325</v>
      </c>
      <c r="BK74" s="663" t="s">
        <v>1325</v>
      </c>
      <c r="BL74" s="663" t="s">
        <v>1325</v>
      </c>
      <c r="BM74" s="631">
        <v>12</v>
      </c>
      <c r="BN74" s="663" t="s">
        <v>1325</v>
      </c>
      <c r="BO74" s="632">
        <v>1.5437249870970307</v>
      </c>
      <c r="BP74" s="632">
        <v>0</v>
      </c>
      <c r="BQ74" s="632">
        <v>0</v>
      </c>
      <c r="BR74" s="632"/>
      <c r="BS74" s="632">
        <v>2.2202713887340928</v>
      </c>
      <c r="BT74" s="632">
        <v>1.1031510132578792</v>
      </c>
      <c r="BU74" s="633">
        <v>0</v>
      </c>
      <c r="BV74" s="665" t="s">
        <v>1325</v>
      </c>
      <c r="BW74" s="663" t="s">
        <v>1325</v>
      </c>
      <c r="BX74" s="663" t="s">
        <v>1325</v>
      </c>
      <c r="BY74" s="663" t="s">
        <v>1325</v>
      </c>
      <c r="BZ74" s="663" t="s">
        <v>1325</v>
      </c>
      <c r="CA74" s="663" t="s">
        <v>1325</v>
      </c>
      <c r="CB74" s="663" t="s">
        <v>1325</v>
      </c>
      <c r="CC74" s="632">
        <v>0</v>
      </c>
      <c r="CD74" s="632">
        <v>0</v>
      </c>
      <c r="CE74" s="632">
        <v>0</v>
      </c>
      <c r="CF74" s="632"/>
      <c r="CG74" s="632">
        <v>0</v>
      </c>
      <c r="CH74" s="632">
        <v>1.2185373635455268</v>
      </c>
      <c r="CI74" s="633">
        <v>0</v>
      </c>
      <c r="CJ74" s="665" t="s">
        <v>1325</v>
      </c>
      <c r="CK74" s="663" t="s">
        <v>1325</v>
      </c>
      <c r="CL74" s="663" t="s">
        <v>1325</v>
      </c>
      <c r="CM74" s="663" t="s">
        <v>1325</v>
      </c>
      <c r="CN74" s="663" t="s">
        <v>1325</v>
      </c>
      <c r="CO74" s="631">
        <v>15</v>
      </c>
      <c r="CP74" s="663" t="s">
        <v>1325</v>
      </c>
      <c r="CQ74" s="632">
        <v>1.3881545089841771</v>
      </c>
      <c r="CR74" s="632">
        <v>0</v>
      </c>
      <c r="CS74" s="632">
        <v>0</v>
      </c>
      <c r="CT74" s="632"/>
      <c r="CU74" s="632">
        <v>1.269337423055505</v>
      </c>
      <c r="CV74" s="632">
        <v>0.74656098561527517</v>
      </c>
      <c r="CW74" s="633">
        <v>4.0921763942277662</v>
      </c>
      <c r="CX74" s="644" t="s">
        <v>878</v>
      </c>
      <c r="CY74" s="480" t="s">
        <v>1471</v>
      </c>
      <c r="CZ74" s="480" t="s">
        <v>878</v>
      </c>
      <c r="DA74" s="635" t="s">
        <v>1471</v>
      </c>
      <c r="DB74" s="644" t="s">
        <v>878</v>
      </c>
      <c r="DC74" s="480" t="s">
        <v>878</v>
      </c>
      <c r="DD74" s="480" t="s">
        <v>878</v>
      </c>
      <c r="DE74" s="635" t="s">
        <v>878</v>
      </c>
      <c r="DF74" s="686"/>
      <c r="DG74" s="678" t="s">
        <v>2218</v>
      </c>
      <c r="DH74" s="682">
        <v>82</v>
      </c>
      <c r="DI74" s="650">
        <v>14</v>
      </c>
      <c r="DJ74" s="650">
        <v>17</v>
      </c>
      <c r="DK74" s="663" t="s">
        <v>1325</v>
      </c>
      <c r="DL74" s="650">
        <v>47</v>
      </c>
      <c r="DM74" s="650">
        <v>483</v>
      </c>
      <c r="DN74" s="650">
        <v>33</v>
      </c>
      <c r="DO74" s="650">
        <v>678</v>
      </c>
      <c r="DP74" s="681" t="s">
        <v>159</v>
      </c>
      <c r="DQ74" s="534">
        <v>75</v>
      </c>
      <c r="DR74" s="675" t="s">
        <v>878</v>
      </c>
      <c r="DS74" s="648" t="s">
        <v>792</v>
      </c>
      <c r="DT74" s="648" t="s">
        <v>878</v>
      </c>
      <c r="DU74" s="671" t="s">
        <v>792</v>
      </c>
    </row>
    <row r="75" spans="1:125">
      <c r="A75" s="628" t="s">
        <v>1167</v>
      </c>
      <c r="B75" s="545" t="s">
        <v>1296</v>
      </c>
      <c r="C75" s="629" t="s">
        <v>648</v>
      </c>
      <c r="D75" s="658" t="s">
        <v>1325</v>
      </c>
      <c r="E75" s="528" t="s">
        <v>1325</v>
      </c>
      <c r="F75" s="528" t="s">
        <v>1325</v>
      </c>
      <c r="G75" s="528" t="s">
        <v>1325</v>
      </c>
      <c r="H75" s="528" t="s">
        <v>1325</v>
      </c>
      <c r="I75" s="631">
        <v>34</v>
      </c>
      <c r="J75" s="528" t="s">
        <v>1325</v>
      </c>
      <c r="K75" s="705">
        <v>1.346387515642121</v>
      </c>
      <c r="L75" s="632"/>
      <c r="M75" s="632"/>
      <c r="N75" s="632"/>
      <c r="O75" s="632">
        <v>1.7933212134354901</v>
      </c>
      <c r="P75" s="632">
        <v>0.63492463551318545</v>
      </c>
      <c r="Q75" s="633"/>
      <c r="R75" s="665" t="s">
        <v>1325</v>
      </c>
      <c r="S75" s="663" t="s">
        <v>1325</v>
      </c>
      <c r="T75" s="663" t="s">
        <v>1325</v>
      </c>
      <c r="U75" s="663" t="s">
        <v>1325</v>
      </c>
      <c r="V75" s="663" t="s">
        <v>1325</v>
      </c>
      <c r="W75" s="663" t="s">
        <v>1325</v>
      </c>
      <c r="X75" s="663" t="s">
        <v>1325</v>
      </c>
      <c r="Y75" s="632">
        <v>0</v>
      </c>
      <c r="Z75" s="632"/>
      <c r="AA75" s="632"/>
      <c r="AB75" s="632"/>
      <c r="AC75" s="632">
        <v>0</v>
      </c>
      <c r="AD75" s="632">
        <v>1.5885475321711189</v>
      </c>
      <c r="AE75" s="633"/>
      <c r="AF75" s="665" t="s">
        <v>1325</v>
      </c>
      <c r="AG75" s="663" t="s">
        <v>1325</v>
      </c>
      <c r="AH75" s="663" t="s">
        <v>1325</v>
      </c>
      <c r="AI75" s="663" t="s">
        <v>1325</v>
      </c>
      <c r="AJ75" s="663" t="s">
        <v>1325</v>
      </c>
      <c r="AK75" s="663" t="s">
        <v>1325</v>
      </c>
      <c r="AL75" s="663" t="s">
        <v>1325</v>
      </c>
      <c r="AM75" s="632">
        <v>3.3506451923877858</v>
      </c>
      <c r="AN75" s="632"/>
      <c r="AO75" s="632"/>
      <c r="AP75" s="632"/>
      <c r="AQ75" s="632">
        <v>0</v>
      </c>
      <c r="AR75" s="632">
        <v>0.82514036984683936</v>
      </c>
      <c r="AS75" s="633"/>
      <c r="AT75" s="665" t="s">
        <v>1325</v>
      </c>
      <c r="AU75" s="663" t="s">
        <v>1325</v>
      </c>
      <c r="AV75" s="663" t="s">
        <v>1325</v>
      </c>
      <c r="AW75" s="663" t="s">
        <v>1325</v>
      </c>
      <c r="AX75" s="663" t="s">
        <v>1325</v>
      </c>
      <c r="AY75" s="663" t="s">
        <v>1325</v>
      </c>
      <c r="AZ75" s="663" t="s">
        <v>1325</v>
      </c>
      <c r="BA75" s="632">
        <v>0</v>
      </c>
      <c r="BB75" s="632"/>
      <c r="BC75" s="632"/>
      <c r="BD75" s="632"/>
      <c r="BE75" s="632">
        <v>0</v>
      </c>
      <c r="BF75" s="632">
        <v>0</v>
      </c>
      <c r="BG75" s="633"/>
      <c r="BH75" s="665" t="s">
        <v>1325</v>
      </c>
      <c r="BI75" s="663" t="s">
        <v>1325</v>
      </c>
      <c r="BJ75" s="663" t="s">
        <v>1325</v>
      </c>
      <c r="BK75" s="663" t="s">
        <v>1325</v>
      </c>
      <c r="BL75" s="663" t="s">
        <v>1325</v>
      </c>
      <c r="BM75" s="663" t="s">
        <v>1325</v>
      </c>
      <c r="BN75" s="663" t="s">
        <v>1325</v>
      </c>
      <c r="BO75" s="632">
        <v>0</v>
      </c>
      <c r="BP75" s="632"/>
      <c r="BQ75" s="632"/>
      <c r="BR75" s="632"/>
      <c r="BS75" s="632">
        <v>0</v>
      </c>
      <c r="BT75" s="632">
        <v>1.2220257456031005</v>
      </c>
      <c r="BU75" s="633"/>
      <c r="BV75" s="665" t="s">
        <v>1325</v>
      </c>
      <c r="BW75" s="663" t="s">
        <v>1325</v>
      </c>
      <c r="BX75" s="663" t="s">
        <v>1325</v>
      </c>
      <c r="BY75" s="663" t="s">
        <v>1325</v>
      </c>
      <c r="BZ75" s="663" t="s">
        <v>1325</v>
      </c>
      <c r="CA75" s="663" t="s">
        <v>1325</v>
      </c>
      <c r="CB75" s="663" t="s">
        <v>1325</v>
      </c>
      <c r="CC75" s="632">
        <v>0</v>
      </c>
      <c r="CD75" s="632"/>
      <c r="CE75" s="632"/>
      <c r="CF75" s="632"/>
      <c r="CG75" s="632">
        <v>0</v>
      </c>
      <c r="CH75" s="632">
        <v>0</v>
      </c>
      <c r="CI75" s="633"/>
      <c r="CJ75" s="665" t="s">
        <v>1325</v>
      </c>
      <c r="CK75" s="663" t="s">
        <v>1325</v>
      </c>
      <c r="CL75" s="663" t="s">
        <v>1325</v>
      </c>
      <c r="CM75" s="663" t="s">
        <v>1325</v>
      </c>
      <c r="CN75" s="663" t="s">
        <v>1325</v>
      </c>
      <c r="CO75" s="631">
        <v>11</v>
      </c>
      <c r="CP75" s="663" t="s">
        <v>1325</v>
      </c>
      <c r="CQ75" s="632">
        <v>0</v>
      </c>
      <c r="CR75" s="632"/>
      <c r="CS75" s="632"/>
      <c r="CT75" s="632"/>
      <c r="CU75" s="632">
        <v>4.7762217611706781</v>
      </c>
      <c r="CV75" s="632">
        <v>0.25706928995976203</v>
      </c>
      <c r="CW75" s="633"/>
      <c r="CX75" s="644" t="s">
        <v>878</v>
      </c>
      <c r="CY75" s="480" t="s">
        <v>1471</v>
      </c>
      <c r="CZ75" s="632" t="s">
        <v>878</v>
      </c>
      <c r="DA75" s="636" t="s">
        <v>1471</v>
      </c>
      <c r="DB75" s="644" t="s">
        <v>878</v>
      </c>
      <c r="DC75" s="480" t="s">
        <v>878</v>
      </c>
      <c r="DD75" s="7" t="s">
        <v>878</v>
      </c>
      <c r="DE75" s="639" t="s">
        <v>878</v>
      </c>
      <c r="DF75" s="686"/>
      <c r="DG75" s="678" t="s">
        <v>2218</v>
      </c>
      <c r="DH75" s="682">
        <v>10</v>
      </c>
      <c r="DI75" s="663" t="s">
        <v>1325</v>
      </c>
      <c r="DJ75" s="663" t="s">
        <v>1325</v>
      </c>
      <c r="DK75" s="663" t="s">
        <v>1325</v>
      </c>
      <c r="DL75" s="650">
        <v>13</v>
      </c>
      <c r="DM75" s="650">
        <v>281</v>
      </c>
      <c r="DN75" s="663" t="s">
        <v>1325</v>
      </c>
      <c r="DO75" s="650">
        <v>312</v>
      </c>
      <c r="DP75" s="681" t="s">
        <v>1167</v>
      </c>
      <c r="DQ75" s="534">
        <v>41</v>
      </c>
      <c r="DR75" s="675" t="s">
        <v>878</v>
      </c>
      <c r="DS75" s="648" t="s">
        <v>792</v>
      </c>
      <c r="DT75" s="648" t="s">
        <v>878</v>
      </c>
      <c r="DU75" s="671" t="s">
        <v>792</v>
      </c>
    </row>
    <row r="76" spans="1:125">
      <c r="A76" s="628" t="s">
        <v>28</v>
      </c>
      <c r="B76" s="545" t="s">
        <v>1296</v>
      </c>
      <c r="C76" s="629" t="s">
        <v>656</v>
      </c>
      <c r="D76" s="658" t="s">
        <v>1325</v>
      </c>
      <c r="E76" s="528" t="s">
        <v>1325</v>
      </c>
      <c r="F76" s="528" t="s">
        <v>1325</v>
      </c>
      <c r="G76" s="528" t="s">
        <v>1325</v>
      </c>
      <c r="H76" s="631">
        <v>15</v>
      </c>
      <c r="I76" s="631">
        <v>113</v>
      </c>
      <c r="J76" s="631">
        <v>13</v>
      </c>
      <c r="K76" s="705">
        <v>2.1836758175075044</v>
      </c>
      <c r="L76" s="632">
        <v>0</v>
      </c>
      <c r="M76" s="632"/>
      <c r="N76" s="632"/>
      <c r="O76" s="632">
        <v>1.4130978023836713</v>
      </c>
      <c r="P76" s="632">
        <v>1.1917478979343077</v>
      </c>
      <c r="Q76" s="633">
        <v>1.1078970722080275</v>
      </c>
      <c r="R76" s="665" t="s">
        <v>1325</v>
      </c>
      <c r="S76" s="663" t="s">
        <v>1325</v>
      </c>
      <c r="T76" s="663" t="s">
        <v>1325</v>
      </c>
      <c r="U76" s="663" t="s">
        <v>1325</v>
      </c>
      <c r="V76" s="663" t="s">
        <v>1325</v>
      </c>
      <c r="W76" s="631">
        <v>12</v>
      </c>
      <c r="X76" s="663" t="s">
        <v>1325</v>
      </c>
      <c r="Y76" s="632">
        <v>7.2665859926231899</v>
      </c>
      <c r="Z76" s="632">
        <v>0</v>
      </c>
      <c r="AA76" s="632"/>
      <c r="AB76" s="632"/>
      <c r="AC76" s="632">
        <v>0</v>
      </c>
      <c r="AD76" s="632">
        <v>3.4117954557789174</v>
      </c>
      <c r="AE76" s="633">
        <v>1.0494124906254767</v>
      </c>
      <c r="AF76" s="665" t="s">
        <v>1325</v>
      </c>
      <c r="AG76" s="663" t="s">
        <v>1325</v>
      </c>
      <c r="AH76" s="663" t="s">
        <v>1325</v>
      </c>
      <c r="AI76" s="663" t="s">
        <v>1325</v>
      </c>
      <c r="AJ76" s="663" t="s">
        <v>1325</v>
      </c>
      <c r="AK76" s="631">
        <v>15</v>
      </c>
      <c r="AL76" s="663" t="s">
        <v>1325</v>
      </c>
      <c r="AM76" s="632">
        <v>3.902637051423838</v>
      </c>
      <c r="AN76" s="632">
        <v>0</v>
      </c>
      <c r="AO76" s="632"/>
      <c r="AP76" s="632"/>
      <c r="AQ76" s="632">
        <v>1.2801215392642922</v>
      </c>
      <c r="AR76" s="632">
        <v>0.97516073258032809</v>
      </c>
      <c r="AS76" s="633">
        <v>1.8651303237837302</v>
      </c>
      <c r="AT76" s="665" t="s">
        <v>1325</v>
      </c>
      <c r="AU76" s="663" t="s">
        <v>1325</v>
      </c>
      <c r="AV76" s="663" t="s">
        <v>1325</v>
      </c>
      <c r="AW76" s="663" t="s">
        <v>1325</v>
      </c>
      <c r="AX76" s="663" t="s">
        <v>1325</v>
      </c>
      <c r="AY76" s="663" t="s">
        <v>1325</v>
      </c>
      <c r="AZ76" s="663" t="s">
        <v>1325</v>
      </c>
      <c r="BA76" s="632">
        <v>0</v>
      </c>
      <c r="BB76" s="632">
        <v>0</v>
      </c>
      <c r="BC76" s="632"/>
      <c r="BD76" s="632"/>
      <c r="BE76" s="632">
        <v>4.1189018599888234</v>
      </c>
      <c r="BF76" s="632">
        <v>0.65793845119937322</v>
      </c>
      <c r="BG76" s="633">
        <v>0</v>
      </c>
      <c r="BH76" s="665" t="s">
        <v>1325</v>
      </c>
      <c r="BI76" s="663" t="s">
        <v>1325</v>
      </c>
      <c r="BJ76" s="663" t="s">
        <v>1325</v>
      </c>
      <c r="BK76" s="663" t="s">
        <v>1325</v>
      </c>
      <c r="BL76" s="663" t="s">
        <v>1325</v>
      </c>
      <c r="BM76" s="631">
        <v>20</v>
      </c>
      <c r="BN76" s="663" t="s">
        <v>1325</v>
      </c>
      <c r="BO76" s="632">
        <v>3.9062379164360204</v>
      </c>
      <c r="BP76" s="632">
        <v>0</v>
      </c>
      <c r="BQ76" s="632"/>
      <c r="BR76" s="632"/>
      <c r="BS76" s="632">
        <v>0.55119477166826336</v>
      </c>
      <c r="BT76" s="632">
        <v>2.4761954950626097</v>
      </c>
      <c r="BU76" s="633">
        <v>0.57458701913802679</v>
      </c>
      <c r="BV76" s="665" t="s">
        <v>1325</v>
      </c>
      <c r="BW76" s="663" t="s">
        <v>1325</v>
      </c>
      <c r="BX76" s="663" t="s">
        <v>1325</v>
      </c>
      <c r="BY76" s="663" t="s">
        <v>1325</v>
      </c>
      <c r="BZ76" s="663" t="s">
        <v>1325</v>
      </c>
      <c r="CA76" s="663" t="s">
        <v>1325</v>
      </c>
      <c r="CB76" s="663" t="s">
        <v>1325</v>
      </c>
      <c r="CC76" s="632">
        <v>0</v>
      </c>
      <c r="CD76" s="632">
        <v>0</v>
      </c>
      <c r="CE76" s="632"/>
      <c r="CF76" s="632"/>
      <c r="CG76" s="632">
        <v>1.7795460029146082</v>
      </c>
      <c r="CH76" s="632">
        <v>1.0113890916390484</v>
      </c>
      <c r="CI76" s="633">
        <v>1.5479409351337283</v>
      </c>
      <c r="CJ76" s="665" t="s">
        <v>1325</v>
      </c>
      <c r="CK76" s="663" t="s">
        <v>1325</v>
      </c>
      <c r="CL76" s="663" t="s">
        <v>1325</v>
      </c>
      <c r="CM76" s="663" t="s">
        <v>1325</v>
      </c>
      <c r="CN76" s="663" t="s">
        <v>1325</v>
      </c>
      <c r="CO76" s="631">
        <v>34</v>
      </c>
      <c r="CP76" s="663" t="s">
        <v>1325</v>
      </c>
      <c r="CQ76" s="632">
        <v>1.3857262306644684</v>
      </c>
      <c r="CR76" s="632">
        <v>0</v>
      </c>
      <c r="CS76" s="632"/>
      <c r="CT76" s="632"/>
      <c r="CU76" s="632">
        <v>2.7034312447265085</v>
      </c>
      <c r="CV76" s="632">
        <v>0.66124481494607279</v>
      </c>
      <c r="CW76" s="633">
        <v>1.3321446370268282</v>
      </c>
      <c r="CX76" s="644" t="s">
        <v>878</v>
      </c>
      <c r="CY76" s="480" t="s">
        <v>1471</v>
      </c>
      <c r="CZ76" s="632" t="s">
        <v>878</v>
      </c>
      <c r="DA76" s="636" t="s">
        <v>1471</v>
      </c>
      <c r="DB76" s="644" t="s">
        <v>878</v>
      </c>
      <c r="DC76" s="480" t="s">
        <v>878</v>
      </c>
      <c r="DD76" s="480" t="s">
        <v>878</v>
      </c>
      <c r="DE76" s="635" t="s">
        <v>878</v>
      </c>
      <c r="DF76" s="686"/>
      <c r="DG76" s="678" t="s">
        <v>2218</v>
      </c>
      <c r="DH76" s="682">
        <v>18</v>
      </c>
      <c r="DI76" s="650">
        <v>11</v>
      </c>
      <c r="DJ76" s="663" t="s">
        <v>1325</v>
      </c>
      <c r="DK76" s="663" t="s">
        <v>1325</v>
      </c>
      <c r="DL76" s="650">
        <v>111</v>
      </c>
      <c r="DM76" s="650">
        <v>1019</v>
      </c>
      <c r="DN76" s="650">
        <v>114</v>
      </c>
      <c r="DO76" s="650">
        <v>1274</v>
      </c>
      <c r="DP76" s="681" t="s">
        <v>28</v>
      </c>
      <c r="DQ76" s="534">
        <v>145</v>
      </c>
      <c r="DR76" s="675" t="s">
        <v>878</v>
      </c>
      <c r="DS76" s="648" t="s">
        <v>792</v>
      </c>
      <c r="DT76" s="648" t="s">
        <v>878</v>
      </c>
      <c r="DU76" s="671" t="s">
        <v>792</v>
      </c>
    </row>
    <row r="77" spans="1:125">
      <c r="A77" s="628" t="s">
        <v>349</v>
      </c>
      <c r="B77" s="545" t="s">
        <v>1296</v>
      </c>
      <c r="C77" s="629" t="s">
        <v>585</v>
      </c>
      <c r="D77" s="658" t="s">
        <v>1325</v>
      </c>
      <c r="E77" s="528" t="s">
        <v>1325</v>
      </c>
      <c r="F77" s="528" t="s">
        <v>1325</v>
      </c>
      <c r="G77" s="528" t="s">
        <v>1325</v>
      </c>
      <c r="H77" s="631">
        <v>29</v>
      </c>
      <c r="I77" s="631">
        <v>160</v>
      </c>
      <c r="J77" s="631">
        <v>22</v>
      </c>
      <c r="K77" s="705">
        <v>2.1154726414662801</v>
      </c>
      <c r="L77" s="632">
        <v>0</v>
      </c>
      <c r="M77" s="632">
        <v>2.5675438021875228</v>
      </c>
      <c r="N77" s="632"/>
      <c r="O77" s="632">
        <v>0.82633066053918458</v>
      </c>
      <c r="P77" s="632">
        <v>0.90454700121013831</v>
      </c>
      <c r="Q77" s="633">
        <v>1.9702408597177723</v>
      </c>
      <c r="R77" s="665" t="s">
        <v>1325</v>
      </c>
      <c r="S77" s="663" t="s">
        <v>1325</v>
      </c>
      <c r="T77" s="663" t="s">
        <v>1325</v>
      </c>
      <c r="U77" s="663" t="s">
        <v>1325</v>
      </c>
      <c r="V77" s="663" t="s">
        <v>1325</v>
      </c>
      <c r="W77" s="663" t="s">
        <v>1325</v>
      </c>
      <c r="X77" s="663" t="s">
        <v>1325</v>
      </c>
      <c r="Y77" s="632">
        <v>9.9249684558902498</v>
      </c>
      <c r="Z77" s="632">
        <v>0</v>
      </c>
      <c r="AA77" s="632">
        <v>0</v>
      </c>
      <c r="AB77" s="632"/>
      <c r="AC77" s="632">
        <v>0.69780006354832591</v>
      </c>
      <c r="AD77" s="632">
        <v>1.7245422274411872</v>
      </c>
      <c r="AE77" s="633">
        <v>0</v>
      </c>
      <c r="AF77" s="665" t="s">
        <v>1325</v>
      </c>
      <c r="AG77" s="663" t="s">
        <v>1325</v>
      </c>
      <c r="AH77" s="663" t="s">
        <v>1325</v>
      </c>
      <c r="AI77" s="663" t="s">
        <v>1325</v>
      </c>
      <c r="AJ77" s="663" t="s">
        <v>1325</v>
      </c>
      <c r="AK77" s="631">
        <v>30</v>
      </c>
      <c r="AL77" s="663" t="s">
        <v>1325</v>
      </c>
      <c r="AM77" s="632">
        <v>3.5981930287989692</v>
      </c>
      <c r="AN77" s="632">
        <v>0</v>
      </c>
      <c r="AO77" s="632">
        <v>3.3046410940091451</v>
      </c>
      <c r="AP77" s="632"/>
      <c r="AQ77" s="632">
        <v>0.53390799938016198</v>
      </c>
      <c r="AR77" s="632">
        <v>0.7803717636700892</v>
      </c>
      <c r="AS77" s="633">
        <v>2.8151953326068337</v>
      </c>
      <c r="AT77" s="665" t="s">
        <v>1325</v>
      </c>
      <c r="AU77" s="663" t="s">
        <v>1325</v>
      </c>
      <c r="AV77" s="663" t="s">
        <v>1325</v>
      </c>
      <c r="AW77" s="663" t="s">
        <v>1325</v>
      </c>
      <c r="AX77" s="663" t="s">
        <v>1325</v>
      </c>
      <c r="AY77" s="663" t="s">
        <v>1325</v>
      </c>
      <c r="AZ77" s="663" t="s">
        <v>1325</v>
      </c>
      <c r="BA77" s="632">
        <v>0</v>
      </c>
      <c r="BB77" s="632">
        <v>0</v>
      </c>
      <c r="BC77" s="632">
        <v>22.818388718167121</v>
      </c>
      <c r="BD77" s="632"/>
      <c r="BE77" s="632">
        <v>2.0390835944442003</v>
      </c>
      <c r="BF77" s="632">
        <v>0.10735215776057773</v>
      </c>
      <c r="BG77" s="633">
        <v>0</v>
      </c>
      <c r="BH77" s="665" t="s">
        <v>1325</v>
      </c>
      <c r="BI77" s="663" t="s">
        <v>1325</v>
      </c>
      <c r="BJ77" s="663" t="s">
        <v>1325</v>
      </c>
      <c r="BK77" s="663" t="s">
        <v>1325</v>
      </c>
      <c r="BL77" s="663" t="s">
        <v>1325</v>
      </c>
      <c r="BM77" s="631">
        <v>43</v>
      </c>
      <c r="BN77" s="663" t="s">
        <v>1325</v>
      </c>
      <c r="BO77" s="632">
        <v>0</v>
      </c>
      <c r="BP77" s="632">
        <v>0</v>
      </c>
      <c r="BQ77" s="632">
        <v>0</v>
      </c>
      <c r="BR77" s="632"/>
      <c r="BS77" s="632">
        <v>0.89425383615674547</v>
      </c>
      <c r="BT77" s="632">
        <v>1.4277368879286911</v>
      </c>
      <c r="BU77" s="633">
        <v>2.4412618289932908</v>
      </c>
      <c r="BV77" s="665" t="s">
        <v>1325</v>
      </c>
      <c r="BW77" s="663" t="s">
        <v>1325</v>
      </c>
      <c r="BX77" s="663" t="s">
        <v>1325</v>
      </c>
      <c r="BY77" s="663" t="s">
        <v>1325</v>
      </c>
      <c r="BZ77" s="663" t="s">
        <v>1325</v>
      </c>
      <c r="CA77" s="663" t="s">
        <v>1325</v>
      </c>
      <c r="CB77" s="663" t="s">
        <v>1325</v>
      </c>
      <c r="CC77" s="632">
        <v>0</v>
      </c>
      <c r="CD77" s="632">
        <v>0</v>
      </c>
      <c r="CE77" s="632">
        <v>0</v>
      </c>
      <c r="CF77" s="632"/>
      <c r="CG77" s="632">
        <v>0.73705825342143017</v>
      </c>
      <c r="CH77" s="632">
        <v>3.6767567527037359</v>
      </c>
      <c r="CI77" s="633">
        <v>0</v>
      </c>
      <c r="CJ77" s="665" t="s">
        <v>1325</v>
      </c>
      <c r="CK77" s="663" t="s">
        <v>1325</v>
      </c>
      <c r="CL77" s="663" t="s">
        <v>1325</v>
      </c>
      <c r="CM77" s="663" t="s">
        <v>1325</v>
      </c>
      <c r="CN77" s="631">
        <v>10</v>
      </c>
      <c r="CO77" s="631">
        <v>48</v>
      </c>
      <c r="CP77" s="663" t="s">
        <v>1325</v>
      </c>
      <c r="CQ77" s="632">
        <v>1.1578330416542435</v>
      </c>
      <c r="CR77" s="632">
        <v>0</v>
      </c>
      <c r="CS77" s="632">
        <v>2.095636399439365</v>
      </c>
      <c r="CT77" s="632"/>
      <c r="CU77" s="632">
        <v>0.98014329846191162</v>
      </c>
      <c r="CV77" s="632">
        <v>0.90390729135695991</v>
      </c>
      <c r="CW77" s="633">
        <v>2.1057038684651843</v>
      </c>
      <c r="CX77" s="644" t="s">
        <v>878</v>
      </c>
      <c r="CY77" s="480" t="s">
        <v>1471</v>
      </c>
      <c r="CZ77" s="480" t="s">
        <v>878</v>
      </c>
      <c r="DA77" s="635" t="s">
        <v>1471</v>
      </c>
      <c r="DB77" s="644" t="s">
        <v>878</v>
      </c>
      <c r="DC77" s="480" t="s">
        <v>878</v>
      </c>
      <c r="DD77" s="480" t="s">
        <v>878</v>
      </c>
      <c r="DE77" s="635" t="s">
        <v>878</v>
      </c>
      <c r="DF77" s="686"/>
      <c r="DG77" s="678" t="s">
        <v>2218</v>
      </c>
      <c r="DH77" s="682">
        <v>19</v>
      </c>
      <c r="DI77" s="650">
        <v>10</v>
      </c>
      <c r="DJ77" s="650">
        <v>11</v>
      </c>
      <c r="DK77" s="663" t="s">
        <v>1325</v>
      </c>
      <c r="DL77" s="650">
        <v>223</v>
      </c>
      <c r="DM77" s="650">
        <v>1099</v>
      </c>
      <c r="DN77" s="650">
        <v>78</v>
      </c>
      <c r="DO77" s="650">
        <v>1440</v>
      </c>
      <c r="DP77" s="681" t="s">
        <v>349</v>
      </c>
      <c r="DQ77" s="534">
        <v>221</v>
      </c>
      <c r="DR77" s="675" t="s">
        <v>878</v>
      </c>
      <c r="DS77" s="648" t="s">
        <v>792</v>
      </c>
      <c r="DT77" s="648" t="s">
        <v>878</v>
      </c>
      <c r="DU77" s="671" t="s">
        <v>792</v>
      </c>
    </row>
    <row r="78" spans="1:125" ht="26.25">
      <c r="A78" s="628" t="s">
        <v>196</v>
      </c>
      <c r="B78" s="545" t="s">
        <v>1296</v>
      </c>
      <c r="C78" s="629" t="s">
        <v>777</v>
      </c>
      <c r="D78" s="630">
        <v>27</v>
      </c>
      <c r="E78" s="528" t="s">
        <v>1325</v>
      </c>
      <c r="F78" s="528" t="s">
        <v>1325</v>
      </c>
      <c r="G78" s="528" t="s">
        <v>1325</v>
      </c>
      <c r="H78" s="528" t="s">
        <v>1325</v>
      </c>
      <c r="I78" s="528" t="s">
        <v>1325</v>
      </c>
      <c r="J78" s="528" t="s">
        <v>1325</v>
      </c>
      <c r="K78" s="705">
        <v>4.4056040088193082</v>
      </c>
      <c r="L78" s="632"/>
      <c r="M78" s="632"/>
      <c r="N78" s="632"/>
      <c r="O78" s="632">
        <v>11.275083650094686</v>
      </c>
      <c r="P78" s="632"/>
      <c r="Q78" s="633">
        <v>3.616888453751359</v>
      </c>
      <c r="R78" s="665" t="s">
        <v>1325</v>
      </c>
      <c r="S78" s="663" t="s">
        <v>1325</v>
      </c>
      <c r="T78" s="663" t="s">
        <v>1325</v>
      </c>
      <c r="U78" s="663" t="s">
        <v>1325</v>
      </c>
      <c r="V78" s="663" t="s">
        <v>1325</v>
      </c>
      <c r="W78" s="663" t="s">
        <v>1325</v>
      </c>
      <c r="X78" s="663" t="s">
        <v>1325</v>
      </c>
      <c r="Y78" s="632">
        <v>0</v>
      </c>
      <c r="Z78" s="632"/>
      <c r="AA78" s="632"/>
      <c r="AB78" s="632"/>
      <c r="AC78" s="632">
        <v>0</v>
      </c>
      <c r="AD78" s="632"/>
      <c r="AE78" s="633">
        <v>0</v>
      </c>
      <c r="AF78" s="634">
        <v>10</v>
      </c>
      <c r="AG78" s="663" t="s">
        <v>1325</v>
      </c>
      <c r="AH78" s="663" t="s">
        <v>1325</v>
      </c>
      <c r="AI78" s="663" t="s">
        <v>1325</v>
      </c>
      <c r="AJ78" s="663" t="s">
        <v>1325</v>
      </c>
      <c r="AK78" s="663" t="s">
        <v>1325</v>
      </c>
      <c r="AL78" s="663" t="s">
        <v>1325</v>
      </c>
      <c r="AM78" s="632">
        <v>10.29944253224356</v>
      </c>
      <c r="AN78" s="632"/>
      <c r="AO78" s="632"/>
      <c r="AP78" s="632"/>
      <c r="AQ78" s="632">
        <v>24.416896981951954</v>
      </c>
      <c r="AR78" s="632"/>
      <c r="AS78" s="633">
        <v>0</v>
      </c>
      <c r="AT78" s="665" t="s">
        <v>1325</v>
      </c>
      <c r="AU78" s="663" t="s">
        <v>1325</v>
      </c>
      <c r="AV78" s="663" t="s">
        <v>1325</v>
      </c>
      <c r="AW78" s="663" t="s">
        <v>1325</v>
      </c>
      <c r="AX78" s="663" t="s">
        <v>1325</v>
      </c>
      <c r="AY78" s="663" t="s">
        <v>1325</v>
      </c>
      <c r="AZ78" s="663" t="s">
        <v>1325</v>
      </c>
      <c r="BA78" s="632">
        <v>0</v>
      </c>
      <c r="BB78" s="632"/>
      <c r="BC78" s="632"/>
      <c r="BD78" s="632"/>
      <c r="BE78" s="632">
        <v>0</v>
      </c>
      <c r="BF78" s="632"/>
      <c r="BG78" s="633">
        <v>0</v>
      </c>
      <c r="BH78" s="665" t="s">
        <v>1325</v>
      </c>
      <c r="BI78" s="663" t="s">
        <v>1325</v>
      </c>
      <c r="BJ78" s="663" t="s">
        <v>1325</v>
      </c>
      <c r="BK78" s="663" t="s">
        <v>1325</v>
      </c>
      <c r="BL78" s="663" t="s">
        <v>1325</v>
      </c>
      <c r="BM78" s="663" t="s">
        <v>1325</v>
      </c>
      <c r="BN78" s="663" t="s">
        <v>1325</v>
      </c>
      <c r="BO78" s="632">
        <v>1.0299442532243561</v>
      </c>
      <c r="BP78" s="632"/>
      <c r="BQ78" s="632"/>
      <c r="BR78" s="632"/>
      <c r="BS78" s="632">
        <v>244.16896981951891</v>
      </c>
      <c r="BT78" s="632"/>
      <c r="BU78" s="633">
        <v>0</v>
      </c>
      <c r="BV78" s="665" t="s">
        <v>1325</v>
      </c>
      <c r="BW78" s="663" t="s">
        <v>1325</v>
      </c>
      <c r="BX78" s="663" t="s">
        <v>1325</v>
      </c>
      <c r="BY78" s="663" t="s">
        <v>1325</v>
      </c>
      <c r="BZ78" s="663" t="s">
        <v>1325</v>
      </c>
      <c r="CA78" s="663" t="s">
        <v>1325</v>
      </c>
      <c r="CB78" s="663" t="s">
        <v>1325</v>
      </c>
      <c r="CC78" s="632">
        <v>4.1197770128974245</v>
      </c>
      <c r="CD78" s="632"/>
      <c r="CE78" s="632"/>
      <c r="CF78" s="632"/>
      <c r="CG78" s="632">
        <v>61.042242454879911</v>
      </c>
      <c r="CH78" s="632"/>
      <c r="CI78" s="633">
        <v>0</v>
      </c>
      <c r="CJ78" s="665" t="s">
        <v>1325</v>
      </c>
      <c r="CK78" s="663" t="s">
        <v>1325</v>
      </c>
      <c r="CL78" s="663" t="s">
        <v>1325</v>
      </c>
      <c r="CM78" s="663" t="s">
        <v>1325</v>
      </c>
      <c r="CN78" s="663" t="s">
        <v>1325</v>
      </c>
      <c r="CO78" s="663" t="s">
        <v>1325</v>
      </c>
      <c r="CP78" s="663" t="s">
        <v>1325</v>
      </c>
      <c r="CQ78" s="632">
        <v>4.4277577250643745</v>
      </c>
      <c r="CR78" s="632"/>
      <c r="CS78" s="632"/>
      <c r="CT78" s="632"/>
      <c r="CU78" s="632">
        <v>3.1820203310900301</v>
      </c>
      <c r="CV78" s="632"/>
      <c r="CW78" s="633">
        <v>14.305323977272485</v>
      </c>
      <c r="CX78" s="644" t="s">
        <v>792</v>
      </c>
      <c r="CY78" s="480" t="s">
        <v>2168</v>
      </c>
      <c r="CZ78" s="480" t="s">
        <v>878</v>
      </c>
      <c r="DA78" s="635" t="s">
        <v>1471</v>
      </c>
      <c r="DB78" s="644" t="s">
        <v>792</v>
      </c>
      <c r="DC78" s="480" t="s">
        <v>2216</v>
      </c>
      <c r="DD78" s="480" t="s">
        <v>878</v>
      </c>
      <c r="DE78" s="635" t="s">
        <v>878</v>
      </c>
      <c r="DF78" s="686"/>
      <c r="DG78" s="678" t="s">
        <v>2218</v>
      </c>
      <c r="DH78" s="682">
        <v>137</v>
      </c>
      <c r="DI78" s="663" t="s">
        <v>1325</v>
      </c>
      <c r="DJ78" s="663" t="s">
        <v>1325</v>
      </c>
      <c r="DK78" s="663" t="s">
        <v>1325</v>
      </c>
      <c r="DL78" s="650">
        <v>29</v>
      </c>
      <c r="DM78" s="663" t="s">
        <v>1325</v>
      </c>
      <c r="DN78" s="650">
        <v>41</v>
      </c>
      <c r="DO78" s="650">
        <v>209</v>
      </c>
      <c r="DP78" s="681" t="s">
        <v>196</v>
      </c>
      <c r="DQ78" s="534">
        <v>38</v>
      </c>
      <c r="DR78" s="675" t="s">
        <v>878</v>
      </c>
      <c r="DS78" s="648" t="s">
        <v>792</v>
      </c>
      <c r="DT78" s="648" t="s">
        <v>878</v>
      </c>
      <c r="DU78" s="671" t="s">
        <v>792</v>
      </c>
    </row>
    <row r="79" spans="1:125">
      <c r="A79" s="628" t="s">
        <v>189</v>
      </c>
      <c r="B79" s="545" t="s">
        <v>1296</v>
      </c>
      <c r="C79" s="629" t="s">
        <v>826</v>
      </c>
      <c r="D79" s="658" t="s">
        <v>1325</v>
      </c>
      <c r="E79" s="528" t="s">
        <v>1325</v>
      </c>
      <c r="F79" s="528" t="s">
        <v>1325</v>
      </c>
      <c r="G79" s="528" t="s">
        <v>1325</v>
      </c>
      <c r="H79" s="528" t="s">
        <v>1325</v>
      </c>
      <c r="I79" s="631">
        <v>10</v>
      </c>
      <c r="J79" s="528" t="s">
        <v>1325</v>
      </c>
      <c r="K79" s="705">
        <v>1.5815720332909837</v>
      </c>
      <c r="L79" s="632"/>
      <c r="M79" s="632"/>
      <c r="N79" s="632"/>
      <c r="O79" s="632">
        <v>1.0815628852784427</v>
      </c>
      <c r="P79" s="632">
        <v>2.1830814246218435</v>
      </c>
      <c r="Q79" s="633"/>
      <c r="R79" s="665" t="s">
        <v>1325</v>
      </c>
      <c r="S79" s="663" t="s">
        <v>1325</v>
      </c>
      <c r="T79" s="663" t="s">
        <v>1325</v>
      </c>
      <c r="U79" s="663" t="s">
        <v>1325</v>
      </c>
      <c r="V79" s="663" t="s">
        <v>1325</v>
      </c>
      <c r="W79" s="663" t="s">
        <v>1325</v>
      </c>
      <c r="X79" s="663" t="s">
        <v>1325</v>
      </c>
      <c r="Y79" s="632">
        <v>3.9846794052554468</v>
      </c>
      <c r="Z79" s="632"/>
      <c r="AA79" s="632"/>
      <c r="AB79" s="632"/>
      <c r="AC79" s="632">
        <v>0</v>
      </c>
      <c r="AD79" s="632">
        <v>0</v>
      </c>
      <c r="AE79" s="633"/>
      <c r="AF79" s="665" t="s">
        <v>1325</v>
      </c>
      <c r="AG79" s="663" t="s">
        <v>1325</v>
      </c>
      <c r="AH79" s="663" t="s">
        <v>1325</v>
      </c>
      <c r="AI79" s="663" t="s">
        <v>1325</v>
      </c>
      <c r="AJ79" s="663" t="s">
        <v>1325</v>
      </c>
      <c r="AK79" s="663" t="s">
        <v>1325</v>
      </c>
      <c r="AL79" s="663" t="s">
        <v>1325</v>
      </c>
      <c r="AM79" s="632">
        <v>0</v>
      </c>
      <c r="AN79" s="632"/>
      <c r="AO79" s="632"/>
      <c r="AP79" s="632"/>
      <c r="AQ79" s="632">
        <v>2.0924491802421592</v>
      </c>
      <c r="AR79" s="632">
        <v>1.2951253182118572</v>
      </c>
      <c r="AS79" s="633"/>
      <c r="AT79" s="665" t="s">
        <v>1325</v>
      </c>
      <c r="AU79" s="663" t="s">
        <v>1325</v>
      </c>
      <c r="AV79" s="663" t="s">
        <v>1325</v>
      </c>
      <c r="AW79" s="663" t="s">
        <v>1325</v>
      </c>
      <c r="AX79" s="663" t="s">
        <v>1325</v>
      </c>
      <c r="AY79" s="663" t="s">
        <v>1325</v>
      </c>
      <c r="AZ79" s="663" t="s">
        <v>1325</v>
      </c>
      <c r="BA79" s="632">
        <v>1.6911138222816675</v>
      </c>
      <c r="BB79" s="632"/>
      <c r="BC79" s="632"/>
      <c r="BD79" s="632"/>
      <c r="BE79" s="632">
        <v>0</v>
      </c>
      <c r="BF79" s="632">
        <v>25.935493756224584</v>
      </c>
      <c r="BG79" s="633"/>
      <c r="BH79" s="665" t="s">
        <v>1325</v>
      </c>
      <c r="BI79" s="663" t="s">
        <v>1325</v>
      </c>
      <c r="BJ79" s="663" t="s">
        <v>1325</v>
      </c>
      <c r="BK79" s="663" t="s">
        <v>1325</v>
      </c>
      <c r="BL79" s="663" t="s">
        <v>1325</v>
      </c>
      <c r="BM79" s="663" t="s">
        <v>1325</v>
      </c>
      <c r="BN79" s="663" t="s">
        <v>1325</v>
      </c>
      <c r="BO79" s="632">
        <v>0</v>
      </c>
      <c r="BP79" s="632"/>
      <c r="BQ79" s="632"/>
      <c r="BR79" s="632"/>
      <c r="BS79" s="632">
        <v>0.69748306008071959</v>
      </c>
      <c r="BT79" s="632">
        <v>3.8853759546355708</v>
      </c>
      <c r="BU79" s="633"/>
      <c r="BV79" s="665" t="s">
        <v>1325</v>
      </c>
      <c r="BW79" s="663" t="s">
        <v>1325</v>
      </c>
      <c r="BX79" s="663" t="s">
        <v>1325</v>
      </c>
      <c r="BY79" s="663" t="s">
        <v>1325</v>
      </c>
      <c r="BZ79" s="663" t="s">
        <v>1325</v>
      </c>
      <c r="CA79" s="663" t="s">
        <v>1325</v>
      </c>
      <c r="CB79" s="663" t="s">
        <v>1325</v>
      </c>
      <c r="CC79" s="632">
        <v>9.5574260443910379</v>
      </c>
      <c r="CD79" s="632"/>
      <c r="CE79" s="632"/>
      <c r="CF79" s="632"/>
      <c r="CG79" s="632">
        <v>26.312568479555381</v>
      </c>
      <c r="CH79" s="632">
        <v>0</v>
      </c>
      <c r="CI79" s="633"/>
      <c r="CJ79" s="665" t="s">
        <v>1325</v>
      </c>
      <c r="CK79" s="663" t="s">
        <v>1325</v>
      </c>
      <c r="CL79" s="663" t="s">
        <v>1325</v>
      </c>
      <c r="CM79" s="663" t="s">
        <v>1325</v>
      </c>
      <c r="CN79" s="663" t="s">
        <v>1325</v>
      </c>
      <c r="CO79" s="663" t="s">
        <v>1325</v>
      </c>
      <c r="CP79" s="663" t="s">
        <v>1325</v>
      </c>
      <c r="CQ79" s="632">
        <v>2.1553057748843689</v>
      </c>
      <c r="CR79" s="632"/>
      <c r="CS79" s="632"/>
      <c r="CT79" s="632"/>
      <c r="CU79" s="632">
        <v>0.67081068726109594</v>
      </c>
      <c r="CV79" s="632">
        <v>3.172476609871103</v>
      </c>
      <c r="CW79" s="633"/>
      <c r="CX79" s="644" t="s">
        <v>792</v>
      </c>
      <c r="CY79" s="480" t="s">
        <v>1621</v>
      </c>
      <c r="CZ79" s="480" t="s">
        <v>878</v>
      </c>
      <c r="DA79" s="635" t="s">
        <v>1471</v>
      </c>
      <c r="DB79" s="644" t="s">
        <v>878</v>
      </c>
      <c r="DC79" s="480" t="s">
        <v>1386</v>
      </c>
      <c r="DD79" s="480" t="s">
        <v>878</v>
      </c>
      <c r="DE79" s="639" t="s">
        <v>1386</v>
      </c>
      <c r="DF79" s="687" t="s">
        <v>1934</v>
      </c>
      <c r="DG79" s="678" t="s">
        <v>2218</v>
      </c>
      <c r="DH79" s="682">
        <v>28</v>
      </c>
      <c r="DI79" s="663" t="s">
        <v>1325</v>
      </c>
      <c r="DJ79" s="663" t="s">
        <v>1325</v>
      </c>
      <c r="DK79" s="663" t="s">
        <v>1325</v>
      </c>
      <c r="DL79" s="650">
        <v>55</v>
      </c>
      <c r="DM79" s="650">
        <v>57</v>
      </c>
      <c r="DN79" s="663" t="s">
        <v>1325</v>
      </c>
      <c r="DO79" s="650">
        <v>153</v>
      </c>
      <c r="DP79" s="681" t="s">
        <v>189</v>
      </c>
      <c r="DQ79" s="534">
        <v>24</v>
      </c>
      <c r="DR79" s="675" t="s">
        <v>878</v>
      </c>
      <c r="DS79" s="648" t="s">
        <v>792</v>
      </c>
      <c r="DT79" s="648" t="s">
        <v>878</v>
      </c>
      <c r="DU79" s="671" t="s">
        <v>792</v>
      </c>
    </row>
    <row r="80" spans="1:125">
      <c r="A80" s="628" t="s">
        <v>1117</v>
      </c>
      <c r="B80" s="545" t="s">
        <v>1296</v>
      </c>
      <c r="C80" s="629" t="s">
        <v>566</v>
      </c>
      <c r="D80" s="658" t="s">
        <v>1325</v>
      </c>
      <c r="E80" s="528" t="s">
        <v>1325</v>
      </c>
      <c r="F80" s="528" t="s">
        <v>1325</v>
      </c>
      <c r="G80" s="528" t="s">
        <v>1325</v>
      </c>
      <c r="H80" s="528" t="s">
        <v>1325</v>
      </c>
      <c r="I80" s="528" t="s">
        <v>1325</v>
      </c>
      <c r="J80" s="528" t="s">
        <v>1325</v>
      </c>
      <c r="K80" s="705"/>
      <c r="L80" s="632"/>
      <c r="M80" s="632"/>
      <c r="N80" s="632"/>
      <c r="O80" s="632">
        <v>1.6438643089919551</v>
      </c>
      <c r="P80" s="632">
        <v>0.50221325627666202</v>
      </c>
      <c r="Q80" s="633">
        <v>2.6213056235230456</v>
      </c>
      <c r="R80" s="665" t="s">
        <v>1325</v>
      </c>
      <c r="S80" s="663" t="s">
        <v>1325</v>
      </c>
      <c r="T80" s="663" t="s">
        <v>1325</v>
      </c>
      <c r="U80" s="663" t="s">
        <v>1325</v>
      </c>
      <c r="V80" s="663" t="s">
        <v>1325</v>
      </c>
      <c r="W80" s="663" t="s">
        <v>1325</v>
      </c>
      <c r="X80" s="663" t="s">
        <v>1325</v>
      </c>
      <c r="Y80" s="632"/>
      <c r="Z80" s="632"/>
      <c r="AA80" s="632"/>
      <c r="AB80" s="632"/>
      <c r="AC80" s="632">
        <v>0</v>
      </c>
      <c r="AD80" s="632">
        <v>0</v>
      </c>
      <c r="AE80" s="633">
        <v>0</v>
      </c>
      <c r="AF80" s="665" t="s">
        <v>1325</v>
      </c>
      <c r="AG80" s="663" t="s">
        <v>1325</v>
      </c>
      <c r="AH80" s="663" t="s">
        <v>1325</v>
      </c>
      <c r="AI80" s="663" t="s">
        <v>1325</v>
      </c>
      <c r="AJ80" s="663" t="s">
        <v>1325</v>
      </c>
      <c r="AK80" s="663" t="s">
        <v>1325</v>
      </c>
      <c r="AL80" s="663" t="s">
        <v>1325</v>
      </c>
      <c r="AM80" s="632"/>
      <c r="AN80" s="632"/>
      <c r="AO80" s="632"/>
      <c r="AP80" s="632"/>
      <c r="AQ80" s="632">
        <v>2.4920995255246425</v>
      </c>
      <c r="AR80" s="632">
        <v>0.4911104359855451</v>
      </c>
      <c r="AS80" s="633">
        <v>3.651977850686988</v>
      </c>
      <c r="AT80" s="665" t="s">
        <v>1325</v>
      </c>
      <c r="AU80" s="663" t="s">
        <v>1325</v>
      </c>
      <c r="AV80" s="663" t="s">
        <v>1325</v>
      </c>
      <c r="AW80" s="663" t="s">
        <v>1325</v>
      </c>
      <c r="AX80" s="663" t="s">
        <v>1325</v>
      </c>
      <c r="AY80" s="663" t="s">
        <v>1325</v>
      </c>
      <c r="AZ80" s="663" t="s">
        <v>1325</v>
      </c>
      <c r="BA80" s="632"/>
      <c r="BB80" s="632"/>
      <c r="BC80" s="632"/>
      <c r="BD80" s="632"/>
      <c r="BE80" s="632">
        <v>0</v>
      </c>
      <c r="BF80" s="632">
        <v>0</v>
      </c>
      <c r="BG80" s="633">
        <v>0</v>
      </c>
      <c r="BH80" s="665" t="s">
        <v>1325</v>
      </c>
      <c r="BI80" s="663" t="s">
        <v>1325</v>
      </c>
      <c r="BJ80" s="663" t="s">
        <v>1325</v>
      </c>
      <c r="BK80" s="663" t="s">
        <v>1325</v>
      </c>
      <c r="BL80" s="663" t="s">
        <v>1325</v>
      </c>
      <c r="BM80" s="663" t="s">
        <v>1325</v>
      </c>
      <c r="BN80" s="663" t="s">
        <v>1325</v>
      </c>
      <c r="BO80" s="632"/>
      <c r="BP80" s="632"/>
      <c r="BQ80" s="632"/>
      <c r="BR80" s="632"/>
      <c r="BS80" s="632">
        <v>0</v>
      </c>
      <c r="BT80" s="632">
        <v>0.80812125224387932</v>
      </c>
      <c r="BU80" s="633">
        <v>0</v>
      </c>
      <c r="BV80" s="665" t="s">
        <v>1325</v>
      </c>
      <c r="BW80" s="663" t="s">
        <v>1325</v>
      </c>
      <c r="BX80" s="663" t="s">
        <v>1325</v>
      </c>
      <c r="BY80" s="663" t="s">
        <v>1325</v>
      </c>
      <c r="BZ80" s="663" t="s">
        <v>1325</v>
      </c>
      <c r="CA80" s="663" t="s">
        <v>1325</v>
      </c>
      <c r="CB80" s="663" t="s">
        <v>1325</v>
      </c>
      <c r="CC80" s="632"/>
      <c r="CD80" s="632"/>
      <c r="CE80" s="632"/>
      <c r="CF80" s="632"/>
      <c r="CG80" s="632">
        <v>0</v>
      </c>
      <c r="CH80" s="632">
        <v>0</v>
      </c>
      <c r="CI80" s="633">
        <v>0</v>
      </c>
      <c r="CJ80" s="665" t="s">
        <v>1325</v>
      </c>
      <c r="CK80" s="663" t="s">
        <v>1325</v>
      </c>
      <c r="CL80" s="663" t="s">
        <v>1325</v>
      </c>
      <c r="CM80" s="663" t="s">
        <v>1325</v>
      </c>
      <c r="CN80" s="663" t="s">
        <v>1325</v>
      </c>
      <c r="CO80" s="663" t="s">
        <v>1325</v>
      </c>
      <c r="CP80" s="663" t="s">
        <v>1325</v>
      </c>
      <c r="CQ80" s="632"/>
      <c r="CR80" s="632"/>
      <c r="CS80" s="632"/>
      <c r="CT80" s="632"/>
      <c r="CU80" s="632">
        <v>1.8881365147268045</v>
      </c>
      <c r="CV80" s="632">
        <v>0.3676058099889154</v>
      </c>
      <c r="CW80" s="633">
        <v>7.3039557013739769</v>
      </c>
      <c r="CX80" s="644" t="s">
        <v>878</v>
      </c>
      <c r="CY80" s="480" t="s">
        <v>1471</v>
      </c>
      <c r="CZ80" s="480" t="s">
        <v>878</v>
      </c>
      <c r="DA80" s="635" t="s">
        <v>1471</v>
      </c>
      <c r="DB80" s="644" t="s">
        <v>878</v>
      </c>
      <c r="DC80" s="480" t="s">
        <v>878</v>
      </c>
      <c r="DD80" s="480" t="s">
        <v>878</v>
      </c>
      <c r="DE80" s="635" t="s">
        <v>878</v>
      </c>
      <c r="DF80" s="686"/>
      <c r="DG80" s="678" t="s">
        <v>2218</v>
      </c>
      <c r="DH80" s="664" t="s">
        <v>1325</v>
      </c>
      <c r="DI80" s="663" t="s">
        <v>1325</v>
      </c>
      <c r="DJ80" s="663" t="s">
        <v>1325</v>
      </c>
      <c r="DK80" s="663" t="s">
        <v>1325</v>
      </c>
      <c r="DL80" s="650">
        <v>18</v>
      </c>
      <c r="DM80" s="650">
        <v>98</v>
      </c>
      <c r="DN80" s="650">
        <v>11</v>
      </c>
      <c r="DO80" s="650">
        <v>128</v>
      </c>
      <c r="DP80" s="681" t="s">
        <v>1117</v>
      </c>
      <c r="DQ80" s="534">
        <v>15</v>
      </c>
      <c r="DR80" s="675" t="s">
        <v>878</v>
      </c>
      <c r="DS80" s="648" t="s">
        <v>792</v>
      </c>
      <c r="DT80" s="648" t="s">
        <v>878</v>
      </c>
      <c r="DU80" s="671" t="s">
        <v>792</v>
      </c>
    </row>
    <row r="81" spans="1:125">
      <c r="A81" s="628" t="s">
        <v>484</v>
      </c>
      <c r="B81" s="545" t="s">
        <v>1296</v>
      </c>
      <c r="C81" s="629" t="s">
        <v>749</v>
      </c>
      <c r="D81" s="658" t="s">
        <v>1325</v>
      </c>
      <c r="E81" s="528" t="s">
        <v>1325</v>
      </c>
      <c r="F81" s="528" t="s">
        <v>1325</v>
      </c>
      <c r="G81" s="528" t="s">
        <v>1325</v>
      </c>
      <c r="H81" s="528" t="s">
        <v>1325</v>
      </c>
      <c r="I81" s="631">
        <v>14</v>
      </c>
      <c r="J81" s="528" t="s">
        <v>1325</v>
      </c>
      <c r="K81" s="705"/>
      <c r="L81" s="632"/>
      <c r="M81" s="632"/>
      <c r="N81" s="632"/>
      <c r="O81" s="632"/>
      <c r="P81" s="632">
        <v>4.6977838465344677</v>
      </c>
      <c r="Q81" s="633"/>
      <c r="R81" s="665" t="s">
        <v>1325</v>
      </c>
      <c r="S81" s="663" t="s">
        <v>1325</v>
      </c>
      <c r="T81" s="663" t="s">
        <v>1325</v>
      </c>
      <c r="U81" s="663" t="s">
        <v>1325</v>
      </c>
      <c r="V81" s="663" t="s">
        <v>1325</v>
      </c>
      <c r="W81" s="663" t="s">
        <v>1325</v>
      </c>
      <c r="X81" s="663" t="s">
        <v>1325</v>
      </c>
      <c r="Y81" s="632"/>
      <c r="Z81" s="632"/>
      <c r="AA81" s="632"/>
      <c r="AB81" s="632"/>
      <c r="AC81" s="632"/>
      <c r="AD81" s="632">
        <v>0</v>
      </c>
      <c r="AE81" s="633"/>
      <c r="AF81" s="665" t="s">
        <v>1325</v>
      </c>
      <c r="AG81" s="663" t="s">
        <v>1325</v>
      </c>
      <c r="AH81" s="663" t="s">
        <v>1325</v>
      </c>
      <c r="AI81" s="663" t="s">
        <v>1325</v>
      </c>
      <c r="AJ81" s="663" t="s">
        <v>1325</v>
      </c>
      <c r="AK81" s="663" t="s">
        <v>1325</v>
      </c>
      <c r="AL81" s="663" t="s">
        <v>1325</v>
      </c>
      <c r="AM81" s="632"/>
      <c r="AN81" s="632"/>
      <c r="AO81" s="632"/>
      <c r="AP81" s="632"/>
      <c r="AQ81" s="632"/>
      <c r="AR81" s="632">
        <v>5.9385279489856639</v>
      </c>
      <c r="AS81" s="633"/>
      <c r="AT81" s="665" t="s">
        <v>1325</v>
      </c>
      <c r="AU81" s="663" t="s">
        <v>1325</v>
      </c>
      <c r="AV81" s="663" t="s">
        <v>1325</v>
      </c>
      <c r="AW81" s="663" t="s">
        <v>1325</v>
      </c>
      <c r="AX81" s="663" t="s">
        <v>1325</v>
      </c>
      <c r="AY81" s="663" t="s">
        <v>1325</v>
      </c>
      <c r="AZ81" s="663" t="s">
        <v>1325</v>
      </c>
      <c r="BA81" s="632"/>
      <c r="BB81" s="632"/>
      <c r="BC81" s="632"/>
      <c r="BD81" s="632"/>
      <c r="BE81" s="632"/>
      <c r="BF81" s="632">
        <v>4.6757049412180676</v>
      </c>
      <c r="BG81" s="633"/>
      <c r="BH81" s="665" t="s">
        <v>1325</v>
      </c>
      <c r="BI81" s="663" t="s">
        <v>1325</v>
      </c>
      <c r="BJ81" s="663" t="s">
        <v>1325</v>
      </c>
      <c r="BK81" s="663" t="s">
        <v>1325</v>
      </c>
      <c r="BL81" s="663" t="s">
        <v>1325</v>
      </c>
      <c r="BM81" s="663" t="s">
        <v>1325</v>
      </c>
      <c r="BN81" s="663" t="s">
        <v>1325</v>
      </c>
      <c r="BO81" s="632"/>
      <c r="BP81" s="632"/>
      <c r="BQ81" s="632"/>
      <c r="BR81" s="632"/>
      <c r="BS81" s="632"/>
      <c r="BT81" s="632">
        <v>0.33555519608216289</v>
      </c>
      <c r="BU81" s="633"/>
      <c r="BV81" s="665" t="s">
        <v>1325</v>
      </c>
      <c r="BW81" s="663" t="s">
        <v>1325</v>
      </c>
      <c r="BX81" s="663" t="s">
        <v>1325</v>
      </c>
      <c r="BY81" s="663" t="s">
        <v>1325</v>
      </c>
      <c r="BZ81" s="663" t="s">
        <v>1325</v>
      </c>
      <c r="CA81" s="663" t="s">
        <v>1325</v>
      </c>
      <c r="CB81" s="663" t="s">
        <v>1325</v>
      </c>
      <c r="CC81" s="632"/>
      <c r="CD81" s="632"/>
      <c r="CE81" s="632"/>
      <c r="CF81" s="632"/>
      <c r="CG81" s="632"/>
      <c r="CH81" s="632">
        <v>0</v>
      </c>
      <c r="CI81" s="633"/>
      <c r="CJ81" s="665" t="s">
        <v>1325</v>
      </c>
      <c r="CK81" s="663" t="s">
        <v>1325</v>
      </c>
      <c r="CL81" s="663" t="s">
        <v>1325</v>
      </c>
      <c r="CM81" s="663" t="s">
        <v>1325</v>
      </c>
      <c r="CN81" s="663" t="s">
        <v>1325</v>
      </c>
      <c r="CO81" s="663" t="s">
        <v>1325</v>
      </c>
      <c r="CP81" s="663" t="s">
        <v>1325</v>
      </c>
      <c r="CQ81" s="632"/>
      <c r="CR81" s="632"/>
      <c r="CS81" s="632"/>
      <c r="CT81" s="632"/>
      <c r="CU81" s="632"/>
      <c r="CV81" s="632">
        <v>1.0794547244797486</v>
      </c>
      <c r="CW81" s="633"/>
      <c r="CX81" s="644" t="s">
        <v>878</v>
      </c>
      <c r="CY81" s="480" t="s">
        <v>1471</v>
      </c>
      <c r="CZ81" s="480" t="s">
        <v>878</v>
      </c>
      <c r="DA81" s="635" t="s">
        <v>1471</v>
      </c>
      <c r="DB81" s="644" t="s">
        <v>878</v>
      </c>
      <c r="DC81" s="480" t="s">
        <v>878</v>
      </c>
      <c r="DD81" s="480" t="s">
        <v>878</v>
      </c>
      <c r="DE81" s="635" t="s">
        <v>878</v>
      </c>
      <c r="DF81" s="686"/>
      <c r="DG81" s="678" t="s">
        <v>2218</v>
      </c>
      <c r="DH81" s="664" t="s">
        <v>1325</v>
      </c>
      <c r="DI81" s="663" t="s">
        <v>1325</v>
      </c>
      <c r="DJ81" s="663" t="s">
        <v>1325</v>
      </c>
      <c r="DK81" s="663" t="s">
        <v>1325</v>
      </c>
      <c r="DL81" s="663" t="s">
        <v>1325</v>
      </c>
      <c r="DM81" s="650">
        <v>54</v>
      </c>
      <c r="DN81" s="663" t="s">
        <v>1325</v>
      </c>
      <c r="DO81" s="650">
        <v>67</v>
      </c>
      <c r="DP81" s="681" t="s">
        <v>484</v>
      </c>
      <c r="DQ81" s="534">
        <v>15</v>
      </c>
      <c r="DR81" s="675" t="s">
        <v>878</v>
      </c>
      <c r="DS81" s="648" t="s">
        <v>792</v>
      </c>
      <c r="DT81" s="648" t="s">
        <v>878</v>
      </c>
      <c r="DU81" s="671" t="s">
        <v>792</v>
      </c>
    </row>
    <row r="82" spans="1:125">
      <c r="A82" s="628" t="s">
        <v>118</v>
      </c>
      <c r="B82" s="545" t="s">
        <v>1296</v>
      </c>
      <c r="C82" s="629" t="s">
        <v>810</v>
      </c>
      <c r="D82" s="658" t="s">
        <v>1325</v>
      </c>
      <c r="E82" s="528" t="s">
        <v>1325</v>
      </c>
      <c r="F82" s="528" t="s">
        <v>1325</v>
      </c>
      <c r="G82" s="528" t="s">
        <v>1325</v>
      </c>
      <c r="H82" s="528" t="s">
        <v>1325</v>
      </c>
      <c r="I82" s="631">
        <v>10</v>
      </c>
      <c r="J82" s="528" t="s">
        <v>1325</v>
      </c>
      <c r="K82" s="705"/>
      <c r="L82" s="632"/>
      <c r="M82" s="632"/>
      <c r="N82" s="632"/>
      <c r="O82" s="632"/>
      <c r="P82" s="632">
        <v>0.648875246718294</v>
      </c>
      <c r="Q82" s="633"/>
      <c r="R82" s="665" t="s">
        <v>1325</v>
      </c>
      <c r="S82" s="663" t="s">
        <v>1325</v>
      </c>
      <c r="T82" s="663" t="s">
        <v>1325</v>
      </c>
      <c r="U82" s="663" t="s">
        <v>1325</v>
      </c>
      <c r="V82" s="663" t="s">
        <v>1325</v>
      </c>
      <c r="W82" s="663" t="s">
        <v>1325</v>
      </c>
      <c r="X82" s="663" t="s">
        <v>1325</v>
      </c>
      <c r="Y82" s="632"/>
      <c r="Z82" s="632"/>
      <c r="AA82" s="632"/>
      <c r="AB82" s="632"/>
      <c r="AC82" s="632"/>
      <c r="AD82" s="632">
        <v>0</v>
      </c>
      <c r="AE82" s="633"/>
      <c r="AF82" s="665" t="s">
        <v>1325</v>
      </c>
      <c r="AG82" s="663" t="s">
        <v>1325</v>
      </c>
      <c r="AH82" s="663" t="s">
        <v>1325</v>
      </c>
      <c r="AI82" s="663" t="s">
        <v>1325</v>
      </c>
      <c r="AJ82" s="663" t="s">
        <v>1325</v>
      </c>
      <c r="AK82" s="663" t="s">
        <v>1325</v>
      </c>
      <c r="AL82" s="663" t="s">
        <v>1325</v>
      </c>
      <c r="AM82" s="632"/>
      <c r="AN82" s="632"/>
      <c r="AO82" s="632"/>
      <c r="AP82" s="632"/>
      <c r="AQ82" s="632"/>
      <c r="AR82" s="632">
        <v>1.4147669525524671</v>
      </c>
      <c r="AS82" s="633"/>
      <c r="AT82" s="665" t="s">
        <v>1325</v>
      </c>
      <c r="AU82" s="663" t="s">
        <v>1325</v>
      </c>
      <c r="AV82" s="663" t="s">
        <v>1325</v>
      </c>
      <c r="AW82" s="663" t="s">
        <v>1325</v>
      </c>
      <c r="AX82" s="663" t="s">
        <v>1325</v>
      </c>
      <c r="AY82" s="663" t="s">
        <v>1325</v>
      </c>
      <c r="AZ82" s="663" t="s">
        <v>1325</v>
      </c>
      <c r="BA82" s="632"/>
      <c r="BB82" s="632"/>
      <c r="BC82" s="632"/>
      <c r="BD82" s="632"/>
      <c r="BE82" s="632"/>
      <c r="BF82" s="632">
        <v>0</v>
      </c>
      <c r="BG82" s="633"/>
      <c r="BH82" s="665" t="s">
        <v>1325</v>
      </c>
      <c r="BI82" s="663" t="s">
        <v>1325</v>
      </c>
      <c r="BJ82" s="663" t="s">
        <v>1325</v>
      </c>
      <c r="BK82" s="663" t="s">
        <v>1325</v>
      </c>
      <c r="BL82" s="663" t="s">
        <v>1325</v>
      </c>
      <c r="BM82" s="663" t="s">
        <v>1325</v>
      </c>
      <c r="BN82" s="663" t="s">
        <v>1325</v>
      </c>
      <c r="BO82" s="632"/>
      <c r="BP82" s="632"/>
      <c r="BQ82" s="632"/>
      <c r="BR82" s="632"/>
      <c r="BS82" s="632"/>
      <c r="BT82" s="632">
        <v>0</v>
      </c>
      <c r="BU82" s="633"/>
      <c r="BV82" s="665" t="s">
        <v>1325</v>
      </c>
      <c r="BW82" s="663" t="s">
        <v>1325</v>
      </c>
      <c r="BX82" s="663" t="s">
        <v>1325</v>
      </c>
      <c r="BY82" s="663" t="s">
        <v>1325</v>
      </c>
      <c r="BZ82" s="663" t="s">
        <v>1325</v>
      </c>
      <c r="CA82" s="663" t="s">
        <v>1325</v>
      </c>
      <c r="CB82" s="663" t="s">
        <v>1325</v>
      </c>
      <c r="CC82" s="632"/>
      <c r="CD82" s="632"/>
      <c r="CE82" s="632"/>
      <c r="CF82" s="632"/>
      <c r="CG82" s="632"/>
      <c r="CH82" s="632">
        <v>0</v>
      </c>
      <c r="CI82" s="633"/>
      <c r="CJ82" s="665" t="s">
        <v>1325</v>
      </c>
      <c r="CK82" s="663" t="s">
        <v>1325</v>
      </c>
      <c r="CL82" s="663" t="s">
        <v>1325</v>
      </c>
      <c r="CM82" s="663" t="s">
        <v>1325</v>
      </c>
      <c r="CN82" s="663" t="s">
        <v>1325</v>
      </c>
      <c r="CO82" s="663" t="s">
        <v>1325</v>
      </c>
      <c r="CP82" s="663" t="s">
        <v>1325</v>
      </c>
      <c r="CQ82" s="632"/>
      <c r="CR82" s="632"/>
      <c r="CS82" s="632"/>
      <c r="CT82" s="632"/>
      <c r="CU82" s="632"/>
      <c r="CV82" s="632">
        <v>0.42860702295519437</v>
      </c>
      <c r="CW82" s="633"/>
      <c r="CX82" s="644" t="s">
        <v>878</v>
      </c>
      <c r="CY82" s="480" t="s">
        <v>1471</v>
      </c>
      <c r="CZ82" s="480" t="s">
        <v>878</v>
      </c>
      <c r="DA82" s="635" t="s">
        <v>1471</v>
      </c>
      <c r="DB82" s="644" t="s">
        <v>878</v>
      </c>
      <c r="DC82" s="480" t="s">
        <v>878</v>
      </c>
      <c r="DD82" s="480" t="s">
        <v>878</v>
      </c>
      <c r="DE82" s="635" t="s">
        <v>878</v>
      </c>
      <c r="DF82" s="686"/>
      <c r="DG82" s="678" t="s">
        <v>2218</v>
      </c>
      <c r="DH82" s="664" t="s">
        <v>1325</v>
      </c>
      <c r="DI82" s="663" t="s">
        <v>1325</v>
      </c>
      <c r="DJ82" s="663" t="s">
        <v>1325</v>
      </c>
      <c r="DK82" s="663" t="s">
        <v>1325</v>
      </c>
      <c r="DL82" s="663" t="s">
        <v>1325</v>
      </c>
      <c r="DM82" s="650">
        <v>136</v>
      </c>
      <c r="DN82" s="663" t="s">
        <v>1325</v>
      </c>
      <c r="DO82" s="650">
        <v>145</v>
      </c>
      <c r="DP82" s="681" t="s">
        <v>118</v>
      </c>
      <c r="DQ82" s="534">
        <v>12</v>
      </c>
      <c r="DR82" s="675" t="s">
        <v>878</v>
      </c>
      <c r="DS82" s="648" t="s">
        <v>792</v>
      </c>
      <c r="DT82" s="648" t="s">
        <v>878</v>
      </c>
      <c r="DU82" s="671" t="s">
        <v>792</v>
      </c>
    </row>
    <row r="83" spans="1:125" ht="26.25">
      <c r="A83" s="628" t="s">
        <v>48</v>
      </c>
      <c r="B83" s="545" t="s">
        <v>1296</v>
      </c>
      <c r="C83" s="629" t="s">
        <v>506</v>
      </c>
      <c r="D83" s="630">
        <v>10</v>
      </c>
      <c r="E83" s="528" t="s">
        <v>1325</v>
      </c>
      <c r="F83" s="528" t="s">
        <v>1325</v>
      </c>
      <c r="G83" s="528" t="s">
        <v>1325</v>
      </c>
      <c r="H83" s="631">
        <v>16</v>
      </c>
      <c r="I83" s="631">
        <v>61</v>
      </c>
      <c r="J83" s="528" t="s">
        <v>1325</v>
      </c>
      <c r="K83" s="705">
        <v>2.3333001091483769</v>
      </c>
      <c r="L83" s="632"/>
      <c r="M83" s="632"/>
      <c r="N83" s="632"/>
      <c r="O83" s="632">
        <v>1.2001387272026438</v>
      </c>
      <c r="P83" s="632">
        <v>1.3551578119446195</v>
      </c>
      <c r="Q83" s="633">
        <v>1.0911943576586467</v>
      </c>
      <c r="R83" s="665" t="s">
        <v>1325</v>
      </c>
      <c r="S83" s="663" t="s">
        <v>1325</v>
      </c>
      <c r="T83" s="663" t="s">
        <v>1325</v>
      </c>
      <c r="U83" s="663" t="s">
        <v>1325</v>
      </c>
      <c r="V83" s="663" t="s">
        <v>1325</v>
      </c>
      <c r="W83" s="663" t="s">
        <v>1325</v>
      </c>
      <c r="X83" s="663" t="s">
        <v>1325</v>
      </c>
      <c r="Y83" s="632">
        <v>20.697006944186569</v>
      </c>
      <c r="Z83" s="632"/>
      <c r="AA83" s="632"/>
      <c r="AB83" s="632"/>
      <c r="AC83" s="632">
        <v>0</v>
      </c>
      <c r="AD83" s="632">
        <v>2.1191558831777586</v>
      </c>
      <c r="AE83" s="633">
        <v>0</v>
      </c>
      <c r="AF83" s="665" t="s">
        <v>1325</v>
      </c>
      <c r="AG83" s="663" t="s">
        <v>1325</v>
      </c>
      <c r="AH83" s="663" t="s">
        <v>1325</v>
      </c>
      <c r="AI83" s="663" t="s">
        <v>1325</v>
      </c>
      <c r="AJ83" s="663" t="s">
        <v>1325</v>
      </c>
      <c r="AK83" s="663" t="s">
        <v>1325</v>
      </c>
      <c r="AL83" s="663" t="s">
        <v>1325</v>
      </c>
      <c r="AM83" s="632">
        <v>0</v>
      </c>
      <c r="AN83" s="632"/>
      <c r="AO83" s="632"/>
      <c r="AP83" s="632"/>
      <c r="AQ83" s="632">
        <v>0</v>
      </c>
      <c r="AR83" s="632">
        <v>3.5245787083910471</v>
      </c>
      <c r="AS83" s="633">
        <v>2.9225067599756565</v>
      </c>
      <c r="AT83" s="665" t="s">
        <v>1325</v>
      </c>
      <c r="AU83" s="663" t="s">
        <v>1325</v>
      </c>
      <c r="AV83" s="663" t="s">
        <v>1325</v>
      </c>
      <c r="AW83" s="663" t="s">
        <v>1325</v>
      </c>
      <c r="AX83" s="663" t="s">
        <v>1325</v>
      </c>
      <c r="AY83" s="663" t="s">
        <v>1325</v>
      </c>
      <c r="AZ83" s="663" t="s">
        <v>1325</v>
      </c>
      <c r="BA83" s="632">
        <v>8.6593732964849419</v>
      </c>
      <c r="BB83" s="632"/>
      <c r="BC83" s="632"/>
      <c r="BD83" s="632"/>
      <c r="BE83" s="632">
        <v>0</v>
      </c>
      <c r="BF83" s="632">
        <v>1.9243171676601034</v>
      </c>
      <c r="BG83" s="633">
        <v>2.5146161222779324</v>
      </c>
      <c r="BH83" s="665" t="s">
        <v>1325</v>
      </c>
      <c r="BI83" s="663" t="s">
        <v>1325</v>
      </c>
      <c r="BJ83" s="663" t="s">
        <v>1325</v>
      </c>
      <c r="BK83" s="663" t="s">
        <v>1325</v>
      </c>
      <c r="BL83" s="663" t="s">
        <v>1325</v>
      </c>
      <c r="BM83" s="663" t="s">
        <v>1325</v>
      </c>
      <c r="BN83" s="663" t="s">
        <v>1325</v>
      </c>
      <c r="BO83" s="632">
        <v>0</v>
      </c>
      <c r="BP83" s="632"/>
      <c r="BQ83" s="632"/>
      <c r="BR83" s="632"/>
      <c r="BS83" s="632">
        <v>0.58745214620710717</v>
      </c>
      <c r="BT83" s="632">
        <v>4.6131143241203736</v>
      </c>
      <c r="BU83" s="633">
        <v>0</v>
      </c>
      <c r="BV83" s="665" t="s">
        <v>1325</v>
      </c>
      <c r="BW83" s="663" t="s">
        <v>1325</v>
      </c>
      <c r="BX83" s="663" t="s">
        <v>1325</v>
      </c>
      <c r="BY83" s="663" t="s">
        <v>1325</v>
      </c>
      <c r="BZ83" s="663" t="s">
        <v>1325</v>
      </c>
      <c r="CA83" s="663" t="s">
        <v>1325</v>
      </c>
      <c r="CB83" s="663" t="s">
        <v>1325</v>
      </c>
      <c r="CC83" s="632">
        <v>0</v>
      </c>
      <c r="CD83" s="632"/>
      <c r="CE83" s="632"/>
      <c r="CF83" s="632"/>
      <c r="CG83" s="632">
        <v>1.7623564386213215</v>
      </c>
      <c r="CH83" s="632">
        <v>1.5377047747067925</v>
      </c>
      <c r="CI83" s="633">
        <v>0</v>
      </c>
      <c r="CJ83" s="665" t="s">
        <v>1325</v>
      </c>
      <c r="CK83" s="663" t="s">
        <v>1325</v>
      </c>
      <c r="CL83" s="663" t="s">
        <v>1325</v>
      </c>
      <c r="CM83" s="663" t="s">
        <v>1325</v>
      </c>
      <c r="CN83" s="631">
        <v>12</v>
      </c>
      <c r="CO83" s="631">
        <v>32</v>
      </c>
      <c r="CP83" s="663" t="s">
        <v>1325</v>
      </c>
      <c r="CQ83" s="632">
        <v>2.388272097152333</v>
      </c>
      <c r="CR83" s="632"/>
      <c r="CS83" s="632"/>
      <c r="CT83" s="632"/>
      <c r="CU83" s="632">
        <v>1.6763237448431978</v>
      </c>
      <c r="CV83" s="632">
        <v>1.0025920416676064</v>
      </c>
      <c r="CW83" s="633">
        <v>1.1680303276472306</v>
      </c>
      <c r="CX83" s="644" t="s">
        <v>792</v>
      </c>
      <c r="CY83" s="480" t="s">
        <v>2168</v>
      </c>
      <c r="CZ83" s="480" t="s">
        <v>878</v>
      </c>
      <c r="DA83" s="635" t="s">
        <v>1471</v>
      </c>
      <c r="DB83" s="644" t="s">
        <v>878</v>
      </c>
      <c r="DC83" s="480" t="s">
        <v>878</v>
      </c>
      <c r="DD83" s="480" t="s">
        <v>878</v>
      </c>
      <c r="DE83" s="635" t="s">
        <v>878</v>
      </c>
      <c r="DF83" s="686"/>
      <c r="DG83" s="678" t="s">
        <v>2218</v>
      </c>
      <c r="DH83" s="682">
        <v>35</v>
      </c>
      <c r="DI83" s="663" t="s">
        <v>1325</v>
      </c>
      <c r="DJ83" s="663" t="s">
        <v>1325</v>
      </c>
      <c r="DK83" s="663" t="s">
        <v>1325</v>
      </c>
      <c r="DL83" s="650">
        <v>111</v>
      </c>
      <c r="DM83" s="650">
        <v>436</v>
      </c>
      <c r="DN83" s="650">
        <v>59</v>
      </c>
      <c r="DO83" s="650">
        <v>651</v>
      </c>
      <c r="DP83" s="681" t="s">
        <v>48</v>
      </c>
      <c r="DQ83" s="534">
        <v>95</v>
      </c>
      <c r="DR83" s="675" t="s">
        <v>878</v>
      </c>
      <c r="DS83" s="648" t="s">
        <v>792</v>
      </c>
      <c r="DT83" s="648" t="s">
        <v>878</v>
      </c>
      <c r="DU83" s="671" t="s">
        <v>792</v>
      </c>
    </row>
    <row r="84" spans="1:125">
      <c r="A84" s="628" t="s">
        <v>280</v>
      </c>
      <c r="B84" s="545" t="s">
        <v>1296</v>
      </c>
      <c r="C84" s="629" t="s">
        <v>682</v>
      </c>
      <c r="D84" s="630">
        <v>16</v>
      </c>
      <c r="E84" s="528" t="s">
        <v>1325</v>
      </c>
      <c r="F84" s="528" t="s">
        <v>1325</v>
      </c>
      <c r="G84" s="528" t="s">
        <v>1325</v>
      </c>
      <c r="H84" s="528" t="s">
        <v>1325</v>
      </c>
      <c r="I84" s="631">
        <v>20</v>
      </c>
      <c r="J84" s="528" t="s">
        <v>1325</v>
      </c>
      <c r="K84" s="705">
        <v>0.66443070161721862</v>
      </c>
      <c r="L84" s="632"/>
      <c r="M84" s="632"/>
      <c r="N84" s="632"/>
      <c r="O84" s="632">
        <v>0.52652624550439742</v>
      </c>
      <c r="P84" s="632">
        <v>0.34385773678999532</v>
      </c>
      <c r="Q84" s="633"/>
      <c r="R84" s="665" t="s">
        <v>1325</v>
      </c>
      <c r="S84" s="663" t="s">
        <v>1325</v>
      </c>
      <c r="T84" s="663" t="s">
        <v>1325</v>
      </c>
      <c r="U84" s="663" t="s">
        <v>1325</v>
      </c>
      <c r="V84" s="663" t="s">
        <v>1325</v>
      </c>
      <c r="W84" s="663" t="s">
        <v>1325</v>
      </c>
      <c r="X84" s="663" t="s">
        <v>1325</v>
      </c>
      <c r="Y84" s="632">
        <v>0</v>
      </c>
      <c r="Z84" s="632"/>
      <c r="AA84" s="632"/>
      <c r="AB84" s="632"/>
      <c r="AC84" s="632">
        <v>0</v>
      </c>
      <c r="AD84" s="632">
        <v>0.12828721396319789</v>
      </c>
      <c r="AE84" s="633"/>
      <c r="AF84" s="665" t="s">
        <v>1325</v>
      </c>
      <c r="AG84" s="663" t="s">
        <v>1325</v>
      </c>
      <c r="AH84" s="663" t="s">
        <v>1325</v>
      </c>
      <c r="AI84" s="663" t="s">
        <v>1325</v>
      </c>
      <c r="AJ84" s="663" t="s">
        <v>1325</v>
      </c>
      <c r="AK84" s="663" t="s">
        <v>1325</v>
      </c>
      <c r="AL84" s="663" t="s">
        <v>1325</v>
      </c>
      <c r="AM84" s="632">
        <v>0.30712930033871044</v>
      </c>
      <c r="AN84" s="632"/>
      <c r="AO84" s="632"/>
      <c r="AP84" s="632"/>
      <c r="AQ84" s="632">
        <v>0.42522966082533287</v>
      </c>
      <c r="AR84" s="632">
        <v>0.17905792842256862</v>
      </c>
      <c r="AS84" s="633"/>
      <c r="AT84" s="665" t="s">
        <v>1325</v>
      </c>
      <c r="AU84" s="663" t="s">
        <v>1325</v>
      </c>
      <c r="AV84" s="663" t="s">
        <v>1325</v>
      </c>
      <c r="AW84" s="663" t="s">
        <v>1325</v>
      </c>
      <c r="AX84" s="663" t="s">
        <v>1325</v>
      </c>
      <c r="AY84" s="663" t="s">
        <v>1325</v>
      </c>
      <c r="AZ84" s="663" t="s">
        <v>1325</v>
      </c>
      <c r="BA84" s="632">
        <v>4.9307404710781855</v>
      </c>
      <c r="BB84" s="632"/>
      <c r="BC84" s="632"/>
      <c r="BD84" s="632"/>
      <c r="BE84" s="632">
        <v>0</v>
      </c>
      <c r="BF84" s="632">
        <v>8.8951897257858867</v>
      </c>
      <c r="BG84" s="633"/>
      <c r="BH84" s="665" t="s">
        <v>1325</v>
      </c>
      <c r="BI84" s="663" t="s">
        <v>1325</v>
      </c>
      <c r="BJ84" s="663" t="s">
        <v>1325</v>
      </c>
      <c r="BK84" s="663" t="s">
        <v>1325</v>
      </c>
      <c r="BL84" s="663" t="s">
        <v>1325</v>
      </c>
      <c r="BM84" s="663" t="s">
        <v>1325</v>
      </c>
      <c r="BN84" s="663" t="s">
        <v>1325</v>
      </c>
      <c r="BO84" s="632">
        <v>0.82179007851303087</v>
      </c>
      <c r="BP84" s="632"/>
      <c r="BQ84" s="632"/>
      <c r="BR84" s="632"/>
      <c r="BS84" s="632">
        <v>0</v>
      </c>
      <c r="BT84" s="632">
        <v>53.371138354715661</v>
      </c>
      <c r="BU84" s="633"/>
      <c r="BV84" s="665" t="s">
        <v>1325</v>
      </c>
      <c r="BW84" s="663" t="s">
        <v>1325</v>
      </c>
      <c r="BX84" s="663" t="s">
        <v>1325</v>
      </c>
      <c r="BY84" s="663" t="s">
        <v>1325</v>
      </c>
      <c r="BZ84" s="663" t="s">
        <v>1325</v>
      </c>
      <c r="CA84" s="663" t="s">
        <v>1325</v>
      </c>
      <c r="CB84" s="663" t="s">
        <v>1325</v>
      </c>
      <c r="CC84" s="632">
        <v>4.8635393036671379</v>
      </c>
      <c r="CD84" s="632"/>
      <c r="CE84" s="632"/>
      <c r="CF84" s="632"/>
      <c r="CG84" s="632">
        <v>0</v>
      </c>
      <c r="CH84" s="632">
        <v>0</v>
      </c>
      <c r="CI84" s="633"/>
      <c r="CJ84" s="665" t="s">
        <v>1325</v>
      </c>
      <c r="CK84" s="663" t="s">
        <v>1325</v>
      </c>
      <c r="CL84" s="663" t="s">
        <v>1325</v>
      </c>
      <c r="CM84" s="663" t="s">
        <v>1325</v>
      </c>
      <c r="CN84" s="663" t="s">
        <v>1325</v>
      </c>
      <c r="CO84" s="663" t="s">
        <v>1325</v>
      </c>
      <c r="CP84" s="663" t="s">
        <v>1325</v>
      </c>
      <c r="CQ84" s="632">
        <v>0.77563024332908903</v>
      </c>
      <c r="CR84" s="632"/>
      <c r="CS84" s="632"/>
      <c r="CT84" s="632"/>
      <c r="CU84" s="632">
        <v>1.2730645124567397</v>
      </c>
      <c r="CV84" s="632">
        <v>0.60053720009518785</v>
      </c>
      <c r="CW84" s="633"/>
      <c r="CX84" s="644" t="s">
        <v>878</v>
      </c>
      <c r="CY84" s="480" t="s">
        <v>1471</v>
      </c>
      <c r="CZ84" s="480" t="s">
        <v>878</v>
      </c>
      <c r="DA84" s="635" t="s">
        <v>1471</v>
      </c>
      <c r="DB84" s="644" t="s">
        <v>878</v>
      </c>
      <c r="DC84" s="480" t="s">
        <v>878</v>
      </c>
      <c r="DD84" s="480" t="s">
        <v>878</v>
      </c>
      <c r="DE84" s="635" t="s">
        <v>878</v>
      </c>
      <c r="DF84" s="686"/>
      <c r="DG84" s="678" t="s">
        <v>2218</v>
      </c>
      <c r="DH84" s="682">
        <v>93</v>
      </c>
      <c r="DI84" s="663" t="s">
        <v>1325</v>
      </c>
      <c r="DJ84" s="663" t="s">
        <v>1325</v>
      </c>
      <c r="DK84" s="663" t="s">
        <v>1325</v>
      </c>
      <c r="DL84" s="650">
        <v>20</v>
      </c>
      <c r="DM84" s="650">
        <v>138</v>
      </c>
      <c r="DN84" s="663" t="s">
        <v>1325</v>
      </c>
      <c r="DO84" s="650">
        <v>258</v>
      </c>
      <c r="DP84" s="681" t="s">
        <v>280</v>
      </c>
      <c r="DQ84" s="534">
        <v>43</v>
      </c>
      <c r="DR84" s="675" t="s">
        <v>878</v>
      </c>
      <c r="DS84" s="648" t="s">
        <v>792</v>
      </c>
      <c r="DT84" s="648" t="s">
        <v>878</v>
      </c>
      <c r="DU84" s="671" t="s">
        <v>792</v>
      </c>
    </row>
    <row r="85" spans="1:125">
      <c r="A85" s="628" t="s">
        <v>276</v>
      </c>
      <c r="B85" s="545" t="s">
        <v>1297</v>
      </c>
      <c r="C85" s="629" t="s">
        <v>680</v>
      </c>
      <c r="D85" s="658" t="s">
        <v>1325</v>
      </c>
      <c r="E85" s="631">
        <v>37</v>
      </c>
      <c r="F85" s="631">
        <v>42</v>
      </c>
      <c r="G85" s="528" t="s">
        <v>1325</v>
      </c>
      <c r="H85" s="631">
        <v>84</v>
      </c>
      <c r="I85" s="631">
        <v>417</v>
      </c>
      <c r="J85" s="631">
        <v>23</v>
      </c>
      <c r="K85" s="705">
        <v>1.3146544724881359</v>
      </c>
      <c r="L85" s="632">
        <v>0.54578081764417852</v>
      </c>
      <c r="M85" s="632">
        <v>1.0950190896048493</v>
      </c>
      <c r="N85" s="632">
        <v>0.37704337097771223</v>
      </c>
      <c r="O85" s="632">
        <v>1.1835928397081745</v>
      </c>
      <c r="P85" s="632">
        <v>1.1253770806896055</v>
      </c>
      <c r="Q85" s="633">
        <v>0.5261036583870492</v>
      </c>
      <c r="R85" s="665" t="s">
        <v>1325</v>
      </c>
      <c r="S85" s="663" t="s">
        <v>1325</v>
      </c>
      <c r="T85" s="663" t="s">
        <v>1325</v>
      </c>
      <c r="U85" s="663" t="s">
        <v>1325</v>
      </c>
      <c r="V85" s="631">
        <v>11</v>
      </c>
      <c r="W85" s="631">
        <v>60</v>
      </c>
      <c r="X85" s="663" t="s">
        <v>1325</v>
      </c>
      <c r="Y85" s="632">
        <v>1.037170595081772</v>
      </c>
      <c r="Z85" s="632">
        <v>0.63530214038982069</v>
      </c>
      <c r="AA85" s="632">
        <v>1.1165760594737111</v>
      </c>
      <c r="AB85" s="632">
        <v>1.3564923249715171</v>
      </c>
      <c r="AC85" s="632">
        <v>1.0836842888447187</v>
      </c>
      <c r="AD85" s="632">
        <v>1.2059857616955065</v>
      </c>
      <c r="AE85" s="633">
        <v>0.32192394992777301</v>
      </c>
      <c r="AF85" s="665" t="s">
        <v>1325</v>
      </c>
      <c r="AG85" s="663" t="s">
        <v>1325</v>
      </c>
      <c r="AH85" s="663" t="s">
        <v>1325</v>
      </c>
      <c r="AI85" s="663" t="s">
        <v>1325</v>
      </c>
      <c r="AJ85" s="631">
        <v>11</v>
      </c>
      <c r="AK85" s="631">
        <v>78</v>
      </c>
      <c r="AL85" s="663" t="s">
        <v>1325</v>
      </c>
      <c r="AM85" s="632">
        <v>0.8500758174075751</v>
      </c>
      <c r="AN85" s="632">
        <v>0.79238603402658536</v>
      </c>
      <c r="AO85" s="632">
        <v>0.59732589156513094</v>
      </c>
      <c r="AP85" s="632">
        <v>0</v>
      </c>
      <c r="AQ85" s="632">
        <v>0.84920898113373167</v>
      </c>
      <c r="AR85" s="632">
        <v>1.4649180918176046</v>
      </c>
      <c r="AS85" s="633">
        <v>0.67688265636920186</v>
      </c>
      <c r="AT85" s="665" t="s">
        <v>1325</v>
      </c>
      <c r="AU85" s="663" t="s">
        <v>1325</v>
      </c>
      <c r="AV85" s="663" t="s">
        <v>1325</v>
      </c>
      <c r="AW85" s="663" t="s">
        <v>1325</v>
      </c>
      <c r="AX85" s="663" t="s">
        <v>1325</v>
      </c>
      <c r="AY85" s="631">
        <v>33</v>
      </c>
      <c r="AZ85" s="663" t="s">
        <v>1325</v>
      </c>
      <c r="BA85" s="632">
        <v>4.3969085571698239</v>
      </c>
      <c r="BB85" s="632">
        <v>0</v>
      </c>
      <c r="BC85" s="632">
        <v>1.5283895579682005</v>
      </c>
      <c r="BD85" s="632">
        <v>0</v>
      </c>
      <c r="BE85" s="632">
        <v>0.529981001128767</v>
      </c>
      <c r="BF85" s="632">
        <v>1.6504794564397922</v>
      </c>
      <c r="BG85" s="633">
        <v>0.66321981058312385</v>
      </c>
      <c r="BH85" s="665" t="s">
        <v>1325</v>
      </c>
      <c r="BI85" s="663" t="s">
        <v>1325</v>
      </c>
      <c r="BJ85" s="663" t="s">
        <v>1325</v>
      </c>
      <c r="BK85" s="663" t="s">
        <v>1325</v>
      </c>
      <c r="BL85" s="663" t="s">
        <v>1325</v>
      </c>
      <c r="BM85" s="631">
        <v>77</v>
      </c>
      <c r="BN85" s="663" t="s">
        <v>1325</v>
      </c>
      <c r="BO85" s="632">
        <v>1.7856719277751432</v>
      </c>
      <c r="BP85" s="632">
        <v>0.44419188772901663</v>
      </c>
      <c r="BQ85" s="632">
        <v>1.2762208704398459</v>
      </c>
      <c r="BR85" s="632">
        <v>0</v>
      </c>
      <c r="BS85" s="632">
        <v>0.69640404680437307</v>
      </c>
      <c r="BT85" s="632">
        <v>1.5710080879982948</v>
      </c>
      <c r="BU85" s="633">
        <v>0.55631471575495317</v>
      </c>
      <c r="BV85" s="665" t="s">
        <v>1325</v>
      </c>
      <c r="BW85" s="663" t="s">
        <v>1325</v>
      </c>
      <c r="BX85" s="663" t="s">
        <v>1325</v>
      </c>
      <c r="BY85" s="663" t="s">
        <v>1325</v>
      </c>
      <c r="BZ85" s="663" t="s">
        <v>1325</v>
      </c>
      <c r="CA85" s="631">
        <v>17</v>
      </c>
      <c r="CB85" s="663" t="s">
        <v>1325</v>
      </c>
      <c r="CC85" s="632">
        <v>4.5927718198818024</v>
      </c>
      <c r="CD85" s="632">
        <v>1.9504354017190344</v>
      </c>
      <c r="CE85" s="632">
        <v>0</v>
      </c>
      <c r="CF85" s="632">
        <v>0</v>
      </c>
      <c r="CG85" s="632">
        <v>0</v>
      </c>
      <c r="CH85" s="632">
        <v>2.1482459149933453</v>
      </c>
      <c r="CI85" s="633">
        <v>0.69205232725481658</v>
      </c>
      <c r="CJ85" s="665" t="s">
        <v>1325</v>
      </c>
      <c r="CK85" s="631">
        <v>11</v>
      </c>
      <c r="CL85" s="631">
        <v>16</v>
      </c>
      <c r="CM85" s="663" t="s">
        <v>1325</v>
      </c>
      <c r="CN85" s="631">
        <v>40</v>
      </c>
      <c r="CO85" s="631">
        <v>120</v>
      </c>
      <c r="CP85" s="663" t="s">
        <v>1325</v>
      </c>
      <c r="CQ85" s="632">
        <v>0.42940004047871322</v>
      </c>
      <c r="CR85" s="632">
        <v>0.48123936563522379</v>
      </c>
      <c r="CS85" s="632">
        <v>1.2521194621706395</v>
      </c>
      <c r="CT85" s="632">
        <v>0.56278885366928888</v>
      </c>
      <c r="CU85" s="632">
        <v>1.9214687793321197</v>
      </c>
      <c r="CV85" s="632">
        <v>0.78267301055402883</v>
      </c>
      <c r="CW85" s="633">
        <v>0.54604614927667772</v>
      </c>
      <c r="CX85" s="644" t="s">
        <v>878</v>
      </c>
      <c r="CY85" s="480" t="s">
        <v>1471</v>
      </c>
      <c r="CZ85" s="480" t="s">
        <v>878</v>
      </c>
      <c r="DA85" s="635" t="s">
        <v>1471</v>
      </c>
      <c r="DB85" s="644" t="s">
        <v>878</v>
      </c>
      <c r="DC85" s="480" t="s">
        <v>878</v>
      </c>
      <c r="DD85" s="480" t="s">
        <v>878</v>
      </c>
      <c r="DE85" s="635" t="s">
        <v>878</v>
      </c>
      <c r="DF85" s="686"/>
      <c r="DG85" s="678" t="s">
        <v>2218</v>
      </c>
      <c r="DH85" s="682">
        <v>60</v>
      </c>
      <c r="DI85" s="650">
        <v>572</v>
      </c>
      <c r="DJ85" s="650">
        <v>336</v>
      </c>
      <c r="DK85" s="650">
        <v>46</v>
      </c>
      <c r="DL85" s="650">
        <v>642</v>
      </c>
      <c r="DM85" s="650">
        <v>3472</v>
      </c>
      <c r="DN85" s="650">
        <v>370</v>
      </c>
      <c r="DO85" s="650">
        <v>5498</v>
      </c>
      <c r="DP85" s="681" t="s">
        <v>276</v>
      </c>
      <c r="DQ85" s="534">
        <v>614</v>
      </c>
      <c r="DR85" s="675" t="s">
        <v>878</v>
      </c>
      <c r="DS85" s="648" t="s">
        <v>792</v>
      </c>
      <c r="DT85" s="648" t="s">
        <v>878</v>
      </c>
      <c r="DU85" s="671" t="s">
        <v>792</v>
      </c>
    </row>
    <row r="86" spans="1:125">
      <c r="A86" s="628" t="s">
        <v>88</v>
      </c>
      <c r="B86" s="545" t="s">
        <v>1297</v>
      </c>
      <c r="C86" s="629" t="s">
        <v>568</v>
      </c>
      <c r="D86" s="658" t="s">
        <v>1325</v>
      </c>
      <c r="E86" s="528" t="s">
        <v>1325</v>
      </c>
      <c r="F86" s="528" t="s">
        <v>1325</v>
      </c>
      <c r="G86" s="528" t="s">
        <v>1325</v>
      </c>
      <c r="H86" s="631">
        <v>27</v>
      </c>
      <c r="I86" s="631">
        <v>79</v>
      </c>
      <c r="J86" s="631">
        <v>21</v>
      </c>
      <c r="K86" s="705"/>
      <c r="L86" s="632">
        <v>0.96927000334076407</v>
      </c>
      <c r="M86" s="632">
        <v>1.6238726344103338</v>
      </c>
      <c r="N86" s="632"/>
      <c r="O86" s="632">
        <v>1.8500770227700267</v>
      </c>
      <c r="P86" s="632">
        <v>0.46567216631520064</v>
      </c>
      <c r="Q86" s="633">
        <v>1.5793610869287706</v>
      </c>
      <c r="R86" s="665" t="s">
        <v>1325</v>
      </c>
      <c r="S86" s="663" t="s">
        <v>1325</v>
      </c>
      <c r="T86" s="663" t="s">
        <v>1325</v>
      </c>
      <c r="U86" s="663" t="s">
        <v>1325</v>
      </c>
      <c r="V86" s="663" t="s">
        <v>1325</v>
      </c>
      <c r="W86" s="663" t="s">
        <v>1325</v>
      </c>
      <c r="X86" s="663" t="s">
        <v>1325</v>
      </c>
      <c r="Y86" s="632"/>
      <c r="Z86" s="632">
        <v>0</v>
      </c>
      <c r="AA86" s="632">
        <v>0</v>
      </c>
      <c r="AB86" s="632"/>
      <c r="AC86" s="632">
        <v>0</v>
      </c>
      <c r="AD86" s="632">
        <v>2.3217268610497577</v>
      </c>
      <c r="AE86" s="633">
        <v>4.4366428236362712</v>
      </c>
      <c r="AF86" s="665" t="s">
        <v>1325</v>
      </c>
      <c r="AG86" s="663" t="s">
        <v>1325</v>
      </c>
      <c r="AH86" s="663" t="s">
        <v>1325</v>
      </c>
      <c r="AI86" s="663" t="s">
        <v>1325</v>
      </c>
      <c r="AJ86" s="663" t="s">
        <v>1325</v>
      </c>
      <c r="AK86" s="663" t="s">
        <v>1325</v>
      </c>
      <c r="AL86" s="663" t="s">
        <v>1325</v>
      </c>
      <c r="AM86" s="632"/>
      <c r="AN86" s="632">
        <v>6.8189744998805262</v>
      </c>
      <c r="AO86" s="632">
        <v>3.4831799136030628</v>
      </c>
      <c r="AP86" s="632"/>
      <c r="AQ86" s="632">
        <v>0.5230007123605509</v>
      </c>
      <c r="AR86" s="632">
        <v>0.29981999001419646</v>
      </c>
      <c r="AS86" s="633">
        <v>1.4804053707912193</v>
      </c>
      <c r="AT86" s="665" t="s">
        <v>1325</v>
      </c>
      <c r="AU86" s="663" t="s">
        <v>1325</v>
      </c>
      <c r="AV86" s="663" t="s">
        <v>1325</v>
      </c>
      <c r="AW86" s="663" t="s">
        <v>1325</v>
      </c>
      <c r="AX86" s="663" t="s">
        <v>1325</v>
      </c>
      <c r="AY86" s="663" t="s">
        <v>1325</v>
      </c>
      <c r="AZ86" s="663" t="s">
        <v>1325</v>
      </c>
      <c r="BA86" s="632"/>
      <c r="BB86" s="632">
        <v>8.6831110316934073</v>
      </c>
      <c r="BC86" s="632">
        <v>4.1672297400201463</v>
      </c>
      <c r="BD86" s="632"/>
      <c r="BE86" s="632">
        <v>0.62201218815334391</v>
      </c>
      <c r="BF86" s="632">
        <v>0.28689918671472908</v>
      </c>
      <c r="BG86" s="633">
        <v>0</v>
      </c>
      <c r="BH86" s="665" t="s">
        <v>1325</v>
      </c>
      <c r="BI86" s="663" t="s">
        <v>1325</v>
      </c>
      <c r="BJ86" s="663" t="s">
        <v>1325</v>
      </c>
      <c r="BK86" s="663" t="s">
        <v>1325</v>
      </c>
      <c r="BL86" s="663" t="s">
        <v>1325</v>
      </c>
      <c r="BM86" s="631">
        <v>20</v>
      </c>
      <c r="BN86" s="663" t="s">
        <v>1325</v>
      </c>
      <c r="BO86" s="632"/>
      <c r="BP86" s="632">
        <v>0</v>
      </c>
      <c r="BQ86" s="632">
        <v>1.534353470558756</v>
      </c>
      <c r="BR86" s="632"/>
      <c r="BS86" s="632">
        <v>1.1409055015652065</v>
      </c>
      <c r="BT86" s="632">
        <v>0.64726731334896603</v>
      </c>
      <c r="BU86" s="633">
        <v>2.2236939445956758</v>
      </c>
      <c r="BV86" s="665" t="s">
        <v>1325</v>
      </c>
      <c r="BW86" s="663" t="s">
        <v>1325</v>
      </c>
      <c r="BX86" s="663" t="s">
        <v>1325</v>
      </c>
      <c r="BY86" s="663" t="s">
        <v>1325</v>
      </c>
      <c r="BZ86" s="663" t="s">
        <v>1325</v>
      </c>
      <c r="CA86" s="663" t="s">
        <v>1325</v>
      </c>
      <c r="CB86" s="663" t="s">
        <v>1325</v>
      </c>
      <c r="CC86" s="632"/>
      <c r="CD86" s="632">
        <v>0</v>
      </c>
      <c r="CE86" s="632">
        <v>0</v>
      </c>
      <c r="CF86" s="632"/>
      <c r="CG86" s="632">
        <v>2.3462567438790645</v>
      </c>
      <c r="CH86" s="632">
        <v>0.64397151038736888</v>
      </c>
      <c r="CI86" s="633">
        <v>2.5044895549796542</v>
      </c>
      <c r="CJ86" s="665" t="s">
        <v>1325</v>
      </c>
      <c r="CK86" s="663" t="s">
        <v>1325</v>
      </c>
      <c r="CL86" s="663" t="s">
        <v>1325</v>
      </c>
      <c r="CM86" s="663" t="s">
        <v>1325</v>
      </c>
      <c r="CN86" s="631">
        <v>15</v>
      </c>
      <c r="CO86" s="631">
        <v>33</v>
      </c>
      <c r="CP86" s="663" t="s">
        <v>1325</v>
      </c>
      <c r="CQ86" s="632"/>
      <c r="CR86" s="632">
        <v>0</v>
      </c>
      <c r="CS86" s="632">
        <v>1.4985524363619809</v>
      </c>
      <c r="CT86" s="632"/>
      <c r="CU86" s="632">
        <v>2.7587313408869898</v>
      </c>
      <c r="CV86" s="632">
        <v>0.4420682494598252</v>
      </c>
      <c r="CW86" s="633">
        <v>1.3790135588668258</v>
      </c>
      <c r="CX86" s="644" t="s">
        <v>878</v>
      </c>
      <c r="CY86" s="480" t="s">
        <v>1471</v>
      </c>
      <c r="CZ86" s="632" t="s">
        <v>792</v>
      </c>
      <c r="DA86" s="636" t="s">
        <v>1472</v>
      </c>
      <c r="DB86" s="644" t="s">
        <v>878</v>
      </c>
      <c r="DC86" s="480" t="s">
        <v>878</v>
      </c>
      <c r="DD86" s="480" t="s">
        <v>878</v>
      </c>
      <c r="DE86" s="635" t="s">
        <v>878</v>
      </c>
      <c r="DF86" s="686"/>
      <c r="DG86" s="678" t="s">
        <v>2218</v>
      </c>
      <c r="DH86" s="664" t="s">
        <v>1325</v>
      </c>
      <c r="DI86" s="650">
        <v>13</v>
      </c>
      <c r="DJ86" s="650">
        <v>20</v>
      </c>
      <c r="DK86" s="663" t="s">
        <v>1325</v>
      </c>
      <c r="DL86" s="650">
        <v>108</v>
      </c>
      <c r="DM86" s="650">
        <v>732</v>
      </c>
      <c r="DN86" s="650">
        <v>87</v>
      </c>
      <c r="DO86" s="650">
        <v>965</v>
      </c>
      <c r="DP86" s="681" t="s">
        <v>88</v>
      </c>
      <c r="DQ86" s="534">
        <v>136</v>
      </c>
      <c r="DR86" s="675" t="s">
        <v>878</v>
      </c>
      <c r="DS86" s="648" t="s">
        <v>792</v>
      </c>
      <c r="DT86" s="648" t="s">
        <v>878</v>
      </c>
      <c r="DU86" s="671" t="s">
        <v>792</v>
      </c>
    </row>
    <row r="87" spans="1:125">
      <c r="A87" s="628" t="s">
        <v>226</v>
      </c>
      <c r="B87" s="545" t="s">
        <v>1297</v>
      </c>
      <c r="C87" s="629" t="s">
        <v>688</v>
      </c>
      <c r="D87" s="658" t="s">
        <v>1325</v>
      </c>
      <c r="E87" s="528" t="s">
        <v>1325</v>
      </c>
      <c r="F87" s="528" t="s">
        <v>1325</v>
      </c>
      <c r="G87" s="528" t="s">
        <v>1325</v>
      </c>
      <c r="H87" s="528" t="s">
        <v>1325</v>
      </c>
      <c r="I87" s="631">
        <v>168</v>
      </c>
      <c r="J87" s="528" t="s">
        <v>1325</v>
      </c>
      <c r="K87" s="705">
        <v>2.230907746252766</v>
      </c>
      <c r="L87" s="632">
        <v>1.0267572812774099</v>
      </c>
      <c r="M87" s="632">
        <v>1.4926389623205567</v>
      </c>
      <c r="N87" s="632"/>
      <c r="O87" s="632">
        <v>0.48598376347988415</v>
      </c>
      <c r="P87" s="632">
        <v>1.0735067053904672</v>
      </c>
      <c r="Q87" s="633">
        <v>1.3285133859917229</v>
      </c>
      <c r="R87" s="665" t="s">
        <v>1325</v>
      </c>
      <c r="S87" s="663" t="s">
        <v>1325</v>
      </c>
      <c r="T87" s="663" t="s">
        <v>1325</v>
      </c>
      <c r="U87" s="663" t="s">
        <v>1325</v>
      </c>
      <c r="V87" s="663" t="s">
        <v>1325</v>
      </c>
      <c r="W87" s="663" t="s">
        <v>1325</v>
      </c>
      <c r="X87" s="663" t="s">
        <v>1325</v>
      </c>
      <c r="Y87" s="632">
        <v>0</v>
      </c>
      <c r="Z87" s="632">
        <v>0</v>
      </c>
      <c r="AA87" s="632">
        <v>0</v>
      </c>
      <c r="AB87" s="632"/>
      <c r="AC87" s="632">
        <v>0</v>
      </c>
      <c r="AD87" s="632">
        <v>1.6539532945283058</v>
      </c>
      <c r="AE87" s="633">
        <v>6.2279103349515363</v>
      </c>
      <c r="AF87" s="665" t="s">
        <v>1325</v>
      </c>
      <c r="AG87" s="663" t="s">
        <v>1325</v>
      </c>
      <c r="AH87" s="663" t="s">
        <v>1325</v>
      </c>
      <c r="AI87" s="663" t="s">
        <v>1325</v>
      </c>
      <c r="AJ87" s="663" t="s">
        <v>1325</v>
      </c>
      <c r="AK87" s="631">
        <v>29</v>
      </c>
      <c r="AL87" s="663" t="s">
        <v>1325</v>
      </c>
      <c r="AM87" s="632">
        <v>7.2735294617727329</v>
      </c>
      <c r="AN87" s="632">
        <v>2.5947204990821637</v>
      </c>
      <c r="AO87" s="632">
        <v>3.7327819716383939</v>
      </c>
      <c r="AP87" s="632"/>
      <c r="AQ87" s="632">
        <v>0.43669937755148691</v>
      </c>
      <c r="AR87" s="632">
        <v>0.62981694897752782</v>
      </c>
      <c r="AS87" s="633">
        <v>0</v>
      </c>
      <c r="AT87" s="665" t="s">
        <v>1325</v>
      </c>
      <c r="AU87" s="663" t="s">
        <v>1325</v>
      </c>
      <c r="AV87" s="663" t="s">
        <v>1325</v>
      </c>
      <c r="AW87" s="663" t="s">
        <v>1325</v>
      </c>
      <c r="AX87" s="663" t="s">
        <v>1325</v>
      </c>
      <c r="AY87" s="663" t="s">
        <v>1325</v>
      </c>
      <c r="AZ87" s="663" t="s">
        <v>1325</v>
      </c>
      <c r="BA87" s="632">
        <v>0</v>
      </c>
      <c r="BB87" s="632">
        <v>0</v>
      </c>
      <c r="BC87" s="632">
        <v>0</v>
      </c>
      <c r="BD87" s="632"/>
      <c r="BE87" s="632">
        <v>4.7692760594708661</v>
      </c>
      <c r="BF87" s="632">
        <v>0.56821703684393721</v>
      </c>
      <c r="BG87" s="633">
        <v>0</v>
      </c>
      <c r="BH87" s="665" t="s">
        <v>1325</v>
      </c>
      <c r="BI87" s="663" t="s">
        <v>1325</v>
      </c>
      <c r="BJ87" s="663" t="s">
        <v>1325</v>
      </c>
      <c r="BK87" s="663" t="s">
        <v>1325</v>
      </c>
      <c r="BL87" s="663" t="s">
        <v>1325</v>
      </c>
      <c r="BM87" s="631">
        <v>42</v>
      </c>
      <c r="BN87" s="663" t="s">
        <v>1325</v>
      </c>
      <c r="BO87" s="632">
        <v>3.291475599572721</v>
      </c>
      <c r="BP87" s="632">
        <v>0</v>
      </c>
      <c r="BQ87" s="632">
        <v>1.63605874780488</v>
      </c>
      <c r="BR87" s="632"/>
      <c r="BS87" s="632">
        <v>0.41679316542435785</v>
      </c>
      <c r="BT87" s="632">
        <v>1.3579391349297032</v>
      </c>
      <c r="BU87" s="633">
        <v>2.0096556934100787</v>
      </c>
      <c r="BV87" s="665" t="s">
        <v>1325</v>
      </c>
      <c r="BW87" s="663" t="s">
        <v>1325</v>
      </c>
      <c r="BX87" s="663" t="s">
        <v>1325</v>
      </c>
      <c r="BY87" s="663" t="s">
        <v>1325</v>
      </c>
      <c r="BZ87" s="663" t="s">
        <v>1325</v>
      </c>
      <c r="CA87" s="631">
        <v>12</v>
      </c>
      <c r="CB87" s="663" t="s">
        <v>1325</v>
      </c>
      <c r="CC87" s="632">
        <v>0</v>
      </c>
      <c r="CD87" s="632">
        <v>7.2815818564818455</v>
      </c>
      <c r="CE87" s="632">
        <v>0</v>
      </c>
      <c r="CF87" s="632"/>
      <c r="CG87" s="632">
        <v>0</v>
      </c>
      <c r="CH87" s="632">
        <v>1.2201595938140715</v>
      </c>
      <c r="CI87" s="633">
        <v>0</v>
      </c>
      <c r="CJ87" s="665" t="s">
        <v>1325</v>
      </c>
      <c r="CK87" s="663" t="s">
        <v>1325</v>
      </c>
      <c r="CL87" s="663" t="s">
        <v>1325</v>
      </c>
      <c r="CM87" s="663" t="s">
        <v>1325</v>
      </c>
      <c r="CN87" s="663" t="s">
        <v>1325</v>
      </c>
      <c r="CO87" s="631">
        <v>55</v>
      </c>
      <c r="CP87" s="663" t="s">
        <v>1325</v>
      </c>
      <c r="CQ87" s="632">
        <v>0</v>
      </c>
      <c r="CR87" s="632">
        <v>0.65111952676439788</v>
      </c>
      <c r="CS87" s="632">
        <v>0</v>
      </c>
      <c r="CT87" s="632"/>
      <c r="CU87" s="632">
        <v>0.81692760833734024</v>
      </c>
      <c r="CV87" s="632">
        <v>2.4426750081366819</v>
      </c>
      <c r="CW87" s="633">
        <v>0</v>
      </c>
      <c r="CX87" s="644" t="s">
        <v>878</v>
      </c>
      <c r="CY87" s="480" t="s">
        <v>1471</v>
      </c>
      <c r="CZ87" s="480" t="s">
        <v>878</v>
      </c>
      <c r="DA87" s="635" t="s">
        <v>1471</v>
      </c>
      <c r="DB87" s="644" t="s">
        <v>878</v>
      </c>
      <c r="DC87" s="480" t="s">
        <v>878</v>
      </c>
      <c r="DD87" s="480" t="s">
        <v>878</v>
      </c>
      <c r="DE87" s="635" t="s">
        <v>878</v>
      </c>
      <c r="DF87" s="686"/>
      <c r="DG87" s="678" t="s">
        <v>2218</v>
      </c>
      <c r="DH87" s="682">
        <v>11</v>
      </c>
      <c r="DI87" s="650">
        <v>47</v>
      </c>
      <c r="DJ87" s="650">
        <v>22</v>
      </c>
      <c r="DK87" s="663" t="s">
        <v>1325</v>
      </c>
      <c r="DL87" s="650">
        <v>74</v>
      </c>
      <c r="DM87" s="650">
        <v>1311</v>
      </c>
      <c r="DN87" s="650">
        <v>37</v>
      </c>
      <c r="DO87" s="650">
        <v>1505</v>
      </c>
      <c r="DP87" s="681" t="s">
        <v>226</v>
      </c>
      <c r="DQ87" s="534">
        <v>193</v>
      </c>
      <c r="DR87" s="675" t="s">
        <v>878</v>
      </c>
      <c r="DS87" s="648" t="s">
        <v>792</v>
      </c>
      <c r="DT87" s="648" t="s">
        <v>878</v>
      </c>
      <c r="DU87" s="671" t="s">
        <v>792</v>
      </c>
    </row>
    <row r="88" spans="1:125">
      <c r="A88" s="628" t="s">
        <v>306</v>
      </c>
      <c r="B88" s="545" t="s">
        <v>1292</v>
      </c>
      <c r="C88" s="629" t="s">
        <v>711</v>
      </c>
      <c r="D88" s="658" t="s">
        <v>1325</v>
      </c>
      <c r="E88" s="528" t="s">
        <v>1325</v>
      </c>
      <c r="F88" s="528" t="s">
        <v>1325</v>
      </c>
      <c r="G88" s="528" t="s">
        <v>1325</v>
      </c>
      <c r="H88" s="528" t="s">
        <v>1325</v>
      </c>
      <c r="I88" s="528" t="s">
        <v>1325</v>
      </c>
      <c r="J88" s="528" t="s">
        <v>1325</v>
      </c>
      <c r="K88" s="705">
        <v>0.47574967168936572</v>
      </c>
      <c r="L88" s="632"/>
      <c r="M88" s="632"/>
      <c r="N88" s="632"/>
      <c r="O88" s="632"/>
      <c r="P88" s="632"/>
      <c r="Q88" s="633"/>
      <c r="R88" s="665" t="s">
        <v>1325</v>
      </c>
      <c r="S88" s="663" t="s">
        <v>1325</v>
      </c>
      <c r="T88" s="663" t="s">
        <v>1325</v>
      </c>
      <c r="U88" s="663" t="s">
        <v>1325</v>
      </c>
      <c r="V88" s="663" t="s">
        <v>1325</v>
      </c>
      <c r="W88" s="663" t="s">
        <v>1325</v>
      </c>
      <c r="X88" s="663" t="s">
        <v>1325</v>
      </c>
      <c r="Y88" s="632">
        <v>0</v>
      </c>
      <c r="Z88" s="632"/>
      <c r="AA88" s="632"/>
      <c r="AB88" s="632"/>
      <c r="AC88" s="632"/>
      <c r="AD88" s="632"/>
      <c r="AE88" s="633"/>
      <c r="AF88" s="665" t="s">
        <v>1325</v>
      </c>
      <c r="AG88" s="663" t="s">
        <v>1325</v>
      </c>
      <c r="AH88" s="663" t="s">
        <v>1325</v>
      </c>
      <c r="AI88" s="663" t="s">
        <v>1325</v>
      </c>
      <c r="AJ88" s="663" t="s">
        <v>1325</v>
      </c>
      <c r="AK88" s="663" t="s">
        <v>1325</v>
      </c>
      <c r="AL88" s="663" t="s">
        <v>1325</v>
      </c>
      <c r="AM88" s="632">
        <v>0</v>
      </c>
      <c r="AN88" s="632"/>
      <c r="AO88" s="632"/>
      <c r="AP88" s="632"/>
      <c r="AQ88" s="632"/>
      <c r="AR88" s="632"/>
      <c r="AS88" s="633"/>
      <c r="AT88" s="665" t="s">
        <v>1325</v>
      </c>
      <c r="AU88" s="663" t="s">
        <v>1325</v>
      </c>
      <c r="AV88" s="663" t="s">
        <v>1325</v>
      </c>
      <c r="AW88" s="663" t="s">
        <v>1325</v>
      </c>
      <c r="AX88" s="663" t="s">
        <v>1325</v>
      </c>
      <c r="AY88" s="663" t="s">
        <v>1325</v>
      </c>
      <c r="AZ88" s="663" t="s">
        <v>1325</v>
      </c>
      <c r="BA88" s="632">
        <v>0</v>
      </c>
      <c r="BB88" s="632"/>
      <c r="BC88" s="632"/>
      <c r="BD88" s="632"/>
      <c r="BE88" s="632"/>
      <c r="BF88" s="632"/>
      <c r="BG88" s="633"/>
      <c r="BH88" s="665" t="s">
        <v>1325</v>
      </c>
      <c r="BI88" s="663" t="s">
        <v>1325</v>
      </c>
      <c r="BJ88" s="663" t="s">
        <v>1325</v>
      </c>
      <c r="BK88" s="663" t="s">
        <v>1325</v>
      </c>
      <c r="BL88" s="663" t="s">
        <v>1325</v>
      </c>
      <c r="BM88" s="663" t="s">
        <v>1325</v>
      </c>
      <c r="BN88" s="663" t="s">
        <v>1325</v>
      </c>
      <c r="BO88" s="632">
        <v>0</v>
      </c>
      <c r="BP88" s="632"/>
      <c r="BQ88" s="632"/>
      <c r="BR88" s="632"/>
      <c r="BS88" s="632"/>
      <c r="BT88" s="632"/>
      <c r="BU88" s="633"/>
      <c r="BV88" s="665" t="s">
        <v>1325</v>
      </c>
      <c r="BW88" s="663" t="s">
        <v>1325</v>
      </c>
      <c r="BX88" s="663" t="s">
        <v>1325</v>
      </c>
      <c r="BY88" s="663" t="s">
        <v>1325</v>
      </c>
      <c r="BZ88" s="663" t="s">
        <v>1325</v>
      </c>
      <c r="CA88" s="663" t="s">
        <v>1325</v>
      </c>
      <c r="CB88" s="663" t="s">
        <v>1325</v>
      </c>
      <c r="CC88" s="632">
        <v>0</v>
      </c>
      <c r="CD88" s="632"/>
      <c r="CE88" s="632"/>
      <c r="CF88" s="632"/>
      <c r="CG88" s="632"/>
      <c r="CH88" s="632"/>
      <c r="CI88" s="633"/>
      <c r="CJ88" s="665" t="s">
        <v>1325</v>
      </c>
      <c r="CK88" s="663" t="s">
        <v>1325</v>
      </c>
      <c r="CL88" s="663" t="s">
        <v>1325</v>
      </c>
      <c r="CM88" s="663" t="s">
        <v>1325</v>
      </c>
      <c r="CN88" s="663" t="s">
        <v>1325</v>
      </c>
      <c r="CO88" s="663" t="s">
        <v>1325</v>
      </c>
      <c r="CP88" s="663" t="s">
        <v>1325</v>
      </c>
      <c r="CQ88" s="632">
        <v>1.228147434711911</v>
      </c>
      <c r="CR88" s="632"/>
      <c r="CS88" s="632"/>
      <c r="CT88" s="632"/>
      <c r="CU88" s="632"/>
      <c r="CV88" s="632"/>
      <c r="CW88" s="633"/>
      <c r="CX88" s="644" t="s">
        <v>878</v>
      </c>
      <c r="CY88" s="480" t="s">
        <v>1471</v>
      </c>
      <c r="CZ88" s="480" t="s">
        <v>878</v>
      </c>
      <c r="DA88" s="635" t="s">
        <v>1471</v>
      </c>
      <c r="DB88" s="644" t="s">
        <v>878</v>
      </c>
      <c r="DC88" s="480" t="s">
        <v>878</v>
      </c>
      <c r="DD88" s="480" t="s">
        <v>878</v>
      </c>
      <c r="DE88" s="635" t="s">
        <v>878</v>
      </c>
      <c r="DF88" s="686"/>
      <c r="DG88" s="678" t="s">
        <v>2218</v>
      </c>
      <c r="DH88" s="682">
        <v>19</v>
      </c>
      <c r="DI88" s="663" t="s">
        <v>1325</v>
      </c>
      <c r="DJ88" s="663" t="s">
        <v>1325</v>
      </c>
      <c r="DK88" s="663" t="s">
        <v>1325</v>
      </c>
      <c r="DL88" s="663" t="s">
        <v>1325</v>
      </c>
      <c r="DM88" s="663" t="s">
        <v>1325</v>
      </c>
      <c r="DN88" s="663" t="s">
        <v>1325</v>
      </c>
      <c r="DO88" s="650">
        <v>22</v>
      </c>
      <c r="DP88" s="681" t="s">
        <v>306</v>
      </c>
      <c r="DQ88" s="534">
        <v>1</v>
      </c>
      <c r="DR88" s="675" t="s">
        <v>878</v>
      </c>
      <c r="DS88" s="648" t="s">
        <v>792</v>
      </c>
      <c r="DT88" s="648" t="s">
        <v>878</v>
      </c>
      <c r="DU88" s="671" t="s">
        <v>792</v>
      </c>
    </row>
    <row r="89" spans="1:125">
      <c r="A89" s="628" t="s">
        <v>468</v>
      </c>
      <c r="B89" s="545" t="s">
        <v>1292</v>
      </c>
      <c r="C89" s="629" t="s">
        <v>542</v>
      </c>
      <c r="D89" s="658" t="s">
        <v>1325</v>
      </c>
      <c r="E89" s="528" t="s">
        <v>1325</v>
      </c>
      <c r="F89" s="528" t="s">
        <v>1325</v>
      </c>
      <c r="G89" s="528" t="s">
        <v>1325</v>
      </c>
      <c r="H89" s="528" t="s">
        <v>1325</v>
      </c>
      <c r="I89" s="528" t="s">
        <v>1325</v>
      </c>
      <c r="J89" s="528" t="s">
        <v>1325</v>
      </c>
      <c r="K89" s="705"/>
      <c r="L89" s="632"/>
      <c r="M89" s="632"/>
      <c r="N89" s="632"/>
      <c r="O89" s="632"/>
      <c r="P89" s="632">
        <v>2.2061758388421997</v>
      </c>
      <c r="Q89" s="633"/>
      <c r="R89" s="665" t="s">
        <v>1325</v>
      </c>
      <c r="S89" s="663" t="s">
        <v>1325</v>
      </c>
      <c r="T89" s="663" t="s">
        <v>1325</v>
      </c>
      <c r="U89" s="663" t="s">
        <v>1325</v>
      </c>
      <c r="V89" s="663" t="s">
        <v>1325</v>
      </c>
      <c r="W89" s="663" t="s">
        <v>1325</v>
      </c>
      <c r="X89" s="663" t="s">
        <v>1325</v>
      </c>
      <c r="Y89" s="632"/>
      <c r="Z89" s="632"/>
      <c r="AA89" s="632"/>
      <c r="AB89" s="632"/>
      <c r="AC89" s="632"/>
      <c r="AD89" s="632">
        <v>5.31406972071529</v>
      </c>
      <c r="AE89" s="633"/>
      <c r="AF89" s="665" t="s">
        <v>1325</v>
      </c>
      <c r="AG89" s="663" t="s">
        <v>1325</v>
      </c>
      <c r="AH89" s="663" t="s">
        <v>1325</v>
      </c>
      <c r="AI89" s="663" t="s">
        <v>1325</v>
      </c>
      <c r="AJ89" s="663" t="s">
        <v>1325</v>
      </c>
      <c r="AK89" s="663" t="s">
        <v>1325</v>
      </c>
      <c r="AL89" s="663" t="s">
        <v>1325</v>
      </c>
      <c r="AM89" s="632"/>
      <c r="AN89" s="632"/>
      <c r="AO89" s="632"/>
      <c r="AP89" s="632"/>
      <c r="AQ89" s="632"/>
      <c r="AR89" s="632">
        <v>2.2905750660373272</v>
      </c>
      <c r="AS89" s="633"/>
      <c r="AT89" s="665" t="s">
        <v>1325</v>
      </c>
      <c r="AU89" s="663" t="s">
        <v>1325</v>
      </c>
      <c r="AV89" s="663" t="s">
        <v>1325</v>
      </c>
      <c r="AW89" s="663" t="s">
        <v>1325</v>
      </c>
      <c r="AX89" s="663" t="s">
        <v>1325</v>
      </c>
      <c r="AY89" s="663" t="s">
        <v>1325</v>
      </c>
      <c r="AZ89" s="663" t="s">
        <v>1325</v>
      </c>
      <c r="BA89" s="632"/>
      <c r="BB89" s="632"/>
      <c r="BC89" s="632"/>
      <c r="BD89" s="632"/>
      <c r="BE89" s="632"/>
      <c r="BF89" s="632">
        <v>0</v>
      </c>
      <c r="BG89" s="633"/>
      <c r="BH89" s="665" t="s">
        <v>1325</v>
      </c>
      <c r="BI89" s="663" t="s">
        <v>1325</v>
      </c>
      <c r="BJ89" s="663" t="s">
        <v>1325</v>
      </c>
      <c r="BK89" s="663" t="s">
        <v>1325</v>
      </c>
      <c r="BL89" s="663" t="s">
        <v>1325</v>
      </c>
      <c r="BM89" s="663" t="s">
        <v>1325</v>
      </c>
      <c r="BN89" s="663" t="s">
        <v>1325</v>
      </c>
      <c r="BO89" s="632"/>
      <c r="BP89" s="632"/>
      <c r="BQ89" s="632"/>
      <c r="BR89" s="632"/>
      <c r="BS89" s="632"/>
      <c r="BT89" s="632">
        <v>0</v>
      </c>
      <c r="BU89" s="633"/>
      <c r="BV89" s="665" t="s">
        <v>1325</v>
      </c>
      <c r="BW89" s="663" t="s">
        <v>1325</v>
      </c>
      <c r="BX89" s="663" t="s">
        <v>1325</v>
      </c>
      <c r="BY89" s="663" t="s">
        <v>1325</v>
      </c>
      <c r="BZ89" s="663" t="s">
        <v>1325</v>
      </c>
      <c r="CA89" s="663" t="s">
        <v>1325</v>
      </c>
      <c r="CB89" s="663" t="s">
        <v>1325</v>
      </c>
      <c r="CC89" s="632"/>
      <c r="CD89" s="632"/>
      <c r="CE89" s="632"/>
      <c r="CF89" s="632"/>
      <c r="CG89" s="632"/>
      <c r="CH89" s="632">
        <v>0</v>
      </c>
      <c r="CI89" s="633"/>
      <c r="CJ89" s="665" t="s">
        <v>1325</v>
      </c>
      <c r="CK89" s="663" t="s">
        <v>1325</v>
      </c>
      <c r="CL89" s="663" t="s">
        <v>1325</v>
      </c>
      <c r="CM89" s="663" t="s">
        <v>1325</v>
      </c>
      <c r="CN89" s="663" t="s">
        <v>1325</v>
      </c>
      <c r="CO89" s="663" t="s">
        <v>1325</v>
      </c>
      <c r="CP89" s="663" t="s">
        <v>1325</v>
      </c>
      <c r="CQ89" s="632"/>
      <c r="CR89" s="632"/>
      <c r="CS89" s="632"/>
      <c r="CT89" s="632"/>
      <c r="CU89" s="632"/>
      <c r="CV89" s="632">
        <v>3.469675900113478</v>
      </c>
      <c r="CW89" s="633"/>
      <c r="CX89" s="644" t="s">
        <v>878</v>
      </c>
      <c r="CY89" s="480" t="s">
        <v>1471</v>
      </c>
      <c r="CZ89" s="480" t="s">
        <v>878</v>
      </c>
      <c r="DA89" s="635" t="s">
        <v>1471</v>
      </c>
      <c r="DB89" s="644" t="s">
        <v>878</v>
      </c>
      <c r="DC89" s="480" t="s">
        <v>878</v>
      </c>
      <c r="DD89" s="480" t="s">
        <v>878</v>
      </c>
      <c r="DE89" s="635" t="s">
        <v>878</v>
      </c>
      <c r="DF89" s="686"/>
      <c r="DG89" s="678" t="s">
        <v>2218</v>
      </c>
      <c r="DH89" s="664" t="s">
        <v>1325</v>
      </c>
      <c r="DI89" s="663" t="s">
        <v>1325</v>
      </c>
      <c r="DJ89" s="663" t="s">
        <v>1325</v>
      </c>
      <c r="DK89" s="663" t="s">
        <v>1325</v>
      </c>
      <c r="DL89" s="663" t="s">
        <v>1325</v>
      </c>
      <c r="DM89" s="650">
        <v>28</v>
      </c>
      <c r="DN89" s="663" t="s">
        <v>1325</v>
      </c>
      <c r="DO89" s="650">
        <v>34</v>
      </c>
      <c r="DP89" s="681" t="s">
        <v>468</v>
      </c>
      <c r="DQ89" s="534">
        <v>10</v>
      </c>
      <c r="DR89" s="675" t="s">
        <v>878</v>
      </c>
      <c r="DS89" s="648" t="s">
        <v>792</v>
      </c>
      <c r="DT89" s="648" t="s">
        <v>878</v>
      </c>
      <c r="DU89" s="671" t="s">
        <v>792</v>
      </c>
    </row>
    <row r="90" spans="1:125">
      <c r="A90" s="628" t="s">
        <v>22</v>
      </c>
      <c r="B90" s="545" t="s">
        <v>1292</v>
      </c>
      <c r="C90" s="629" t="s">
        <v>730</v>
      </c>
      <c r="D90" s="658" t="s">
        <v>1325</v>
      </c>
      <c r="E90" s="528" t="s">
        <v>1325</v>
      </c>
      <c r="F90" s="528" t="s">
        <v>1325</v>
      </c>
      <c r="G90" s="528" t="s">
        <v>1325</v>
      </c>
      <c r="H90" s="528" t="s">
        <v>1325</v>
      </c>
      <c r="I90" s="631">
        <v>26</v>
      </c>
      <c r="J90" s="528" t="s">
        <v>1325</v>
      </c>
      <c r="K90" s="705"/>
      <c r="L90" s="632">
        <v>0</v>
      </c>
      <c r="M90" s="632"/>
      <c r="N90" s="632"/>
      <c r="O90" s="632">
        <v>0</v>
      </c>
      <c r="P90" s="632">
        <v>0.55961533473070435</v>
      </c>
      <c r="Q90" s="633">
        <v>0</v>
      </c>
      <c r="R90" s="665" t="s">
        <v>1325</v>
      </c>
      <c r="S90" s="663" t="s">
        <v>1325</v>
      </c>
      <c r="T90" s="663" t="s">
        <v>1325</v>
      </c>
      <c r="U90" s="663" t="s">
        <v>1325</v>
      </c>
      <c r="V90" s="663" t="s">
        <v>1325</v>
      </c>
      <c r="W90" s="663" t="s">
        <v>1325</v>
      </c>
      <c r="X90" s="663" t="s">
        <v>1325</v>
      </c>
      <c r="Y90" s="632"/>
      <c r="Z90" s="632">
        <v>0</v>
      </c>
      <c r="AA90" s="632"/>
      <c r="AB90" s="632"/>
      <c r="AC90" s="632">
        <v>0</v>
      </c>
      <c r="AD90" s="632">
        <v>0.36291207848787349</v>
      </c>
      <c r="AE90" s="633">
        <v>0</v>
      </c>
      <c r="AF90" s="665" t="s">
        <v>1325</v>
      </c>
      <c r="AG90" s="663" t="s">
        <v>1325</v>
      </c>
      <c r="AH90" s="663" t="s">
        <v>1325</v>
      </c>
      <c r="AI90" s="663" t="s">
        <v>1325</v>
      </c>
      <c r="AJ90" s="663" t="s">
        <v>1325</v>
      </c>
      <c r="AK90" s="663" t="s">
        <v>1325</v>
      </c>
      <c r="AL90" s="663" t="s">
        <v>1325</v>
      </c>
      <c r="AM90" s="632"/>
      <c r="AN90" s="632">
        <v>0</v>
      </c>
      <c r="AO90" s="632"/>
      <c r="AP90" s="632"/>
      <c r="AQ90" s="632">
        <v>0</v>
      </c>
      <c r="AR90" s="632">
        <v>0.1564295167049882</v>
      </c>
      <c r="AS90" s="633">
        <v>0</v>
      </c>
      <c r="AT90" s="665" t="s">
        <v>1325</v>
      </c>
      <c r="AU90" s="663" t="s">
        <v>1325</v>
      </c>
      <c r="AV90" s="663" t="s">
        <v>1325</v>
      </c>
      <c r="AW90" s="663" t="s">
        <v>1325</v>
      </c>
      <c r="AX90" s="663" t="s">
        <v>1325</v>
      </c>
      <c r="AY90" s="663" t="s">
        <v>1325</v>
      </c>
      <c r="AZ90" s="663" t="s">
        <v>1325</v>
      </c>
      <c r="BA90" s="632"/>
      <c r="BB90" s="632">
        <v>0</v>
      </c>
      <c r="BC90" s="632"/>
      <c r="BD90" s="632"/>
      <c r="BE90" s="632">
        <v>0</v>
      </c>
      <c r="BF90" s="632">
        <v>0.61582455323359919</v>
      </c>
      <c r="BG90" s="633">
        <v>0</v>
      </c>
      <c r="BH90" s="665" t="s">
        <v>1325</v>
      </c>
      <c r="BI90" s="663" t="s">
        <v>1325</v>
      </c>
      <c r="BJ90" s="663" t="s">
        <v>1325</v>
      </c>
      <c r="BK90" s="663" t="s">
        <v>1325</v>
      </c>
      <c r="BL90" s="663" t="s">
        <v>1325</v>
      </c>
      <c r="BM90" s="663" t="s">
        <v>1325</v>
      </c>
      <c r="BN90" s="663" t="s">
        <v>1325</v>
      </c>
      <c r="BO90" s="632"/>
      <c r="BP90" s="632">
        <v>0</v>
      </c>
      <c r="BQ90" s="632"/>
      <c r="BR90" s="632"/>
      <c r="BS90" s="632">
        <v>0</v>
      </c>
      <c r="BT90" s="632">
        <v>0.55835647888531903</v>
      </c>
      <c r="BU90" s="633">
        <v>0</v>
      </c>
      <c r="BV90" s="665" t="s">
        <v>1325</v>
      </c>
      <c r="BW90" s="663" t="s">
        <v>1325</v>
      </c>
      <c r="BX90" s="663" t="s">
        <v>1325</v>
      </c>
      <c r="BY90" s="663" t="s">
        <v>1325</v>
      </c>
      <c r="BZ90" s="663" t="s">
        <v>1325</v>
      </c>
      <c r="CA90" s="663" t="s">
        <v>1325</v>
      </c>
      <c r="CB90" s="663" t="s">
        <v>1325</v>
      </c>
      <c r="CC90" s="632"/>
      <c r="CD90" s="632">
        <v>0</v>
      </c>
      <c r="CE90" s="632"/>
      <c r="CF90" s="632"/>
      <c r="CG90" s="632">
        <v>0</v>
      </c>
      <c r="CH90" s="632">
        <v>0.47849881836787767</v>
      </c>
      <c r="CI90" s="633">
        <v>0</v>
      </c>
      <c r="CJ90" s="665" t="s">
        <v>1325</v>
      </c>
      <c r="CK90" s="663" t="s">
        <v>1325</v>
      </c>
      <c r="CL90" s="663" t="s">
        <v>1325</v>
      </c>
      <c r="CM90" s="663" t="s">
        <v>1325</v>
      </c>
      <c r="CN90" s="663" t="s">
        <v>1325</v>
      </c>
      <c r="CO90" s="631">
        <v>14</v>
      </c>
      <c r="CP90" s="663" t="s">
        <v>1325</v>
      </c>
      <c r="CQ90" s="632"/>
      <c r="CR90" s="632">
        <v>0</v>
      </c>
      <c r="CS90" s="632"/>
      <c r="CT90" s="632"/>
      <c r="CU90" s="632">
        <v>0</v>
      </c>
      <c r="CV90" s="632">
        <v>0.66346973309487001</v>
      </c>
      <c r="CW90" s="633">
        <v>0</v>
      </c>
      <c r="CX90" s="644" t="s">
        <v>878</v>
      </c>
      <c r="CY90" s="480" t="s">
        <v>1471</v>
      </c>
      <c r="CZ90" s="480" t="s">
        <v>878</v>
      </c>
      <c r="DA90" s="635" t="s">
        <v>1471</v>
      </c>
      <c r="DB90" s="644" t="s">
        <v>878</v>
      </c>
      <c r="DC90" s="480" t="s">
        <v>878</v>
      </c>
      <c r="DD90" s="480" t="s">
        <v>878</v>
      </c>
      <c r="DE90" s="635" t="s">
        <v>878</v>
      </c>
      <c r="DF90" s="686"/>
      <c r="DG90" s="678" t="s">
        <v>2218</v>
      </c>
      <c r="DH90" s="664" t="s">
        <v>1325</v>
      </c>
      <c r="DI90" s="650">
        <v>11</v>
      </c>
      <c r="DJ90" s="663" t="s">
        <v>1325</v>
      </c>
      <c r="DK90" s="663" t="s">
        <v>1325</v>
      </c>
      <c r="DL90" s="650">
        <v>20</v>
      </c>
      <c r="DM90" s="650">
        <v>410</v>
      </c>
      <c r="DN90" s="650">
        <v>21</v>
      </c>
      <c r="DO90" s="650">
        <v>465</v>
      </c>
      <c r="DP90" s="681" t="s">
        <v>22</v>
      </c>
      <c r="DQ90" s="534">
        <v>26</v>
      </c>
      <c r="DR90" s="675" t="s">
        <v>878</v>
      </c>
      <c r="DS90" s="648" t="s">
        <v>792</v>
      </c>
      <c r="DT90" s="648" t="s">
        <v>878</v>
      </c>
      <c r="DU90" s="671" t="s">
        <v>792</v>
      </c>
    </row>
    <row r="91" spans="1:125">
      <c r="A91" s="628" t="s">
        <v>1148</v>
      </c>
      <c r="B91" s="545" t="s">
        <v>1292</v>
      </c>
      <c r="C91" s="629" t="s">
        <v>556</v>
      </c>
      <c r="D91" s="658" t="s">
        <v>1325</v>
      </c>
      <c r="E91" s="528" t="s">
        <v>1325</v>
      </c>
      <c r="F91" s="528" t="s">
        <v>1325</v>
      </c>
      <c r="G91" s="528" t="s">
        <v>1325</v>
      </c>
      <c r="H91" s="528" t="s">
        <v>1325</v>
      </c>
      <c r="I91" s="631">
        <v>97</v>
      </c>
      <c r="J91" s="528" t="s">
        <v>1325</v>
      </c>
      <c r="K91" s="705">
        <v>2.852292762561945</v>
      </c>
      <c r="L91" s="632">
        <v>0.47075643993435795</v>
      </c>
      <c r="M91" s="632"/>
      <c r="N91" s="632"/>
      <c r="O91" s="632">
        <v>0.93534307753150114</v>
      </c>
      <c r="P91" s="632">
        <v>0.86105279912690202</v>
      </c>
      <c r="Q91" s="633">
        <v>0.7325245004615587</v>
      </c>
      <c r="R91" s="665" t="s">
        <v>1325</v>
      </c>
      <c r="S91" s="663" t="s">
        <v>1325</v>
      </c>
      <c r="T91" s="663" t="s">
        <v>1325</v>
      </c>
      <c r="U91" s="663" t="s">
        <v>1325</v>
      </c>
      <c r="V91" s="663" t="s">
        <v>1325</v>
      </c>
      <c r="W91" s="663" t="s">
        <v>1325</v>
      </c>
      <c r="X91" s="663" t="s">
        <v>1325</v>
      </c>
      <c r="Y91" s="632">
        <v>0</v>
      </c>
      <c r="Z91" s="632">
        <v>0</v>
      </c>
      <c r="AA91" s="632"/>
      <c r="AB91" s="632"/>
      <c r="AC91" s="632">
        <v>2.9305885236893454</v>
      </c>
      <c r="AD91" s="632">
        <v>0.92472769152875134</v>
      </c>
      <c r="AE91" s="633">
        <v>0</v>
      </c>
      <c r="AF91" s="665" t="s">
        <v>1325</v>
      </c>
      <c r="AG91" s="663" t="s">
        <v>1325</v>
      </c>
      <c r="AH91" s="663" t="s">
        <v>1325</v>
      </c>
      <c r="AI91" s="663" t="s">
        <v>1325</v>
      </c>
      <c r="AJ91" s="663" t="s">
        <v>1325</v>
      </c>
      <c r="AK91" s="663" t="s">
        <v>1325</v>
      </c>
      <c r="AL91" s="663" t="s">
        <v>1325</v>
      </c>
      <c r="AM91" s="632">
        <v>7.4903169459828574</v>
      </c>
      <c r="AN91" s="632">
        <v>0</v>
      </c>
      <c r="AO91" s="632"/>
      <c r="AP91" s="632"/>
      <c r="AQ91" s="632">
        <v>1.3964287230052634</v>
      </c>
      <c r="AR91" s="632">
        <v>1.1875188234198895</v>
      </c>
      <c r="AS91" s="633">
        <v>0</v>
      </c>
      <c r="AT91" s="665" t="s">
        <v>1325</v>
      </c>
      <c r="AU91" s="663" t="s">
        <v>1325</v>
      </c>
      <c r="AV91" s="663" t="s">
        <v>1325</v>
      </c>
      <c r="AW91" s="663" t="s">
        <v>1325</v>
      </c>
      <c r="AX91" s="663" t="s">
        <v>1325</v>
      </c>
      <c r="AY91" s="663" t="s">
        <v>1325</v>
      </c>
      <c r="AZ91" s="663" t="s">
        <v>1325</v>
      </c>
      <c r="BA91" s="632">
        <v>8.5823735525808758</v>
      </c>
      <c r="BB91" s="632">
        <v>0</v>
      </c>
      <c r="BC91" s="632"/>
      <c r="BD91" s="632"/>
      <c r="BE91" s="632">
        <v>0</v>
      </c>
      <c r="BF91" s="632">
        <v>0.21501559582019186</v>
      </c>
      <c r="BG91" s="633">
        <v>0.85211267682230796</v>
      </c>
      <c r="BH91" s="665" t="s">
        <v>1325</v>
      </c>
      <c r="BI91" s="663" t="s">
        <v>1325</v>
      </c>
      <c r="BJ91" s="663" t="s">
        <v>1325</v>
      </c>
      <c r="BK91" s="663" t="s">
        <v>1325</v>
      </c>
      <c r="BL91" s="663" t="s">
        <v>1325</v>
      </c>
      <c r="BM91" s="631">
        <v>28</v>
      </c>
      <c r="BN91" s="663" t="s">
        <v>1325</v>
      </c>
      <c r="BO91" s="632">
        <v>0</v>
      </c>
      <c r="BP91" s="632">
        <v>0</v>
      </c>
      <c r="BQ91" s="632"/>
      <c r="BR91" s="632"/>
      <c r="BS91" s="632">
        <v>1.5699509251840698</v>
      </c>
      <c r="BT91" s="632">
        <v>1.7261583575203359</v>
      </c>
      <c r="BU91" s="633">
        <v>0</v>
      </c>
      <c r="BV91" s="665" t="s">
        <v>1325</v>
      </c>
      <c r="BW91" s="663" t="s">
        <v>1325</v>
      </c>
      <c r="BX91" s="663" t="s">
        <v>1325</v>
      </c>
      <c r="BY91" s="663" t="s">
        <v>1325</v>
      </c>
      <c r="BZ91" s="663" t="s">
        <v>1325</v>
      </c>
      <c r="CA91" s="663" t="s">
        <v>1325</v>
      </c>
      <c r="CB91" s="663" t="s">
        <v>1325</v>
      </c>
      <c r="CC91" s="632">
        <v>0</v>
      </c>
      <c r="CD91" s="632">
        <v>0</v>
      </c>
      <c r="CE91" s="632"/>
      <c r="CF91" s="632"/>
      <c r="CG91" s="632">
        <v>0</v>
      </c>
      <c r="CH91" s="632">
        <v>0.46317651087875511</v>
      </c>
      <c r="CI91" s="633">
        <v>0</v>
      </c>
      <c r="CJ91" s="665" t="s">
        <v>1325</v>
      </c>
      <c r="CK91" s="663" t="s">
        <v>1325</v>
      </c>
      <c r="CL91" s="663" t="s">
        <v>1325</v>
      </c>
      <c r="CM91" s="663" t="s">
        <v>1325</v>
      </c>
      <c r="CN91" s="663" t="s">
        <v>1325</v>
      </c>
      <c r="CO91" s="631">
        <v>37</v>
      </c>
      <c r="CP91" s="663" t="s">
        <v>1325</v>
      </c>
      <c r="CQ91" s="632">
        <v>3.405983896766775</v>
      </c>
      <c r="CR91" s="632">
        <v>0</v>
      </c>
      <c r="CS91" s="632"/>
      <c r="CT91" s="632"/>
      <c r="CU91" s="632">
        <v>1.3305118148979047</v>
      </c>
      <c r="CV91" s="632">
        <v>1.1604056269754641</v>
      </c>
      <c r="CW91" s="633">
        <v>1.1104735586601695</v>
      </c>
      <c r="CX91" s="644" t="s">
        <v>878</v>
      </c>
      <c r="CY91" s="480" t="s">
        <v>1471</v>
      </c>
      <c r="CZ91" s="480" t="s">
        <v>878</v>
      </c>
      <c r="DA91" s="635" t="s">
        <v>1471</v>
      </c>
      <c r="DB91" s="644" t="s">
        <v>878</v>
      </c>
      <c r="DC91" s="480" t="s">
        <v>878</v>
      </c>
      <c r="DD91" s="480" t="s">
        <v>878</v>
      </c>
      <c r="DE91" s="635" t="s">
        <v>878</v>
      </c>
      <c r="DF91" s="686"/>
      <c r="DG91" s="678" t="s">
        <v>2218</v>
      </c>
      <c r="DH91" s="682">
        <v>15</v>
      </c>
      <c r="DI91" s="650">
        <v>17</v>
      </c>
      <c r="DJ91" s="663" t="s">
        <v>1325</v>
      </c>
      <c r="DK91" s="663" t="s">
        <v>1325</v>
      </c>
      <c r="DL91" s="650">
        <v>79</v>
      </c>
      <c r="DM91" s="650">
        <v>860</v>
      </c>
      <c r="DN91" s="650">
        <v>67</v>
      </c>
      <c r="DO91" s="650">
        <v>1051</v>
      </c>
      <c r="DP91" s="681" t="s">
        <v>1148</v>
      </c>
      <c r="DQ91" s="534">
        <v>121</v>
      </c>
      <c r="DR91" s="675" t="s">
        <v>878</v>
      </c>
      <c r="DS91" s="648" t="s">
        <v>792</v>
      </c>
      <c r="DT91" s="648" t="s">
        <v>878</v>
      </c>
      <c r="DU91" s="671" t="s">
        <v>792</v>
      </c>
    </row>
    <row r="92" spans="1:125">
      <c r="A92" s="628" t="s">
        <v>335</v>
      </c>
      <c r="B92" s="545" t="s">
        <v>1292</v>
      </c>
      <c r="C92" s="629" t="s">
        <v>706</v>
      </c>
      <c r="D92" s="658" t="s">
        <v>1325</v>
      </c>
      <c r="E92" s="528" t="s">
        <v>1325</v>
      </c>
      <c r="F92" s="528" t="s">
        <v>1325</v>
      </c>
      <c r="G92" s="528" t="s">
        <v>1325</v>
      </c>
      <c r="H92" s="528" t="s">
        <v>1325</v>
      </c>
      <c r="I92" s="631">
        <v>136</v>
      </c>
      <c r="J92" s="631">
        <v>10</v>
      </c>
      <c r="K92" s="705">
        <v>3.3849834196218405</v>
      </c>
      <c r="L92" s="632">
        <v>0.65497706453485982</v>
      </c>
      <c r="M92" s="632">
        <v>1.3254905001950048</v>
      </c>
      <c r="N92" s="632"/>
      <c r="O92" s="632">
        <v>0.76551650505416335</v>
      </c>
      <c r="P92" s="632">
        <v>0.97013773039378937</v>
      </c>
      <c r="Q92" s="633">
        <v>1.3577907044991302</v>
      </c>
      <c r="R92" s="665" t="s">
        <v>1325</v>
      </c>
      <c r="S92" s="663" t="s">
        <v>1325</v>
      </c>
      <c r="T92" s="663" t="s">
        <v>1325</v>
      </c>
      <c r="U92" s="663" t="s">
        <v>1325</v>
      </c>
      <c r="V92" s="663" t="s">
        <v>1325</v>
      </c>
      <c r="W92" s="663" t="s">
        <v>1325</v>
      </c>
      <c r="X92" s="663" t="s">
        <v>1325</v>
      </c>
      <c r="Y92" s="632">
        <v>0</v>
      </c>
      <c r="Z92" s="632">
        <v>0</v>
      </c>
      <c r="AA92" s="632">
        <v>10.339339830356371</v>
      </c>
      <c r="AB92" s="632"/>
      <c r="AC92" s="632">
        <v>0</v>
      </c>
      <c r="AD92" s="632">
        <v>1.3782255646537447</v>
      </c>
      <c r="AE92" s="633">
        <v>0</v>
      </c>
      <c r="AF92" s="665" t="s">
        <v>1325</v>
      </c>
      <c r="AG92" s="663" t="s">
        <v>1325</v>
      </c>
      <c r="AH92" s="663" t="s">
        <v>1325</v>
      </c>
      <c r="AI92" s="663" t="s">
        <v>1325</v>
      </c>
      <c r="AJ92" s="663" t="s">
        <v>1325</v>
      </c>
      <c r="AK92" s="663" t="s">
        <v>1325</v>
      </c>
      <c r="AL92" s="663" t="s">
        <v>1325</v>
      </c>
      <c r="AM92" s="632">
        <v>0</v>
      </c>
      <c r="AN92" s="632">
        <v>0</v>
      </c>
      <c r="AO92" s="632">
        <v>0</v>
      </c>
      <c r="AP92" s="632"/>
      <c r="AQ92" s="632">
        <v>0</v>
      </c>
      <c r="AR92" s="632">
        <v>0.95370520288866578</v>
      </c>
      <c r="AS92" s="633">
        <v>3.4464064198126176</v>
      </c>
      <c r="AT92" s="665" t="s">
        <v>1325</v>
      </c>
      <c r="AU92" s="663" t="s">
        <v>1325</v>
      </c>
      <c r="AV92" s="663" t="s">
        <v>1325</v>
      </c>
      <c r="AW92" s="663" t="s">
        <v>1325</v>
      </c>
      <c r="AX92" s="663" t="s">
        <v>1325</v>
      </c>
      <c r="AY92" s="631">
        <v>14</v>
      </c>
      <c r="AZ92" s="663" t="s">
        <v>1325</v>
      </c>
      <c r="BA92" s="632">
        <v>4.1619770218871972</v>
      </c>
      <c r="BB92" s="632">
        <v>0</v>
      </c>
      <c r="BC92" s="632">
        <v>0</v>
      </c>
      <c r="BD92" s="632"/>
      <c r="BE92" s="632">
        <v>2.3211933522231183</v>
      </c>
      <c r="BF92" s="632">
        <v>0.39712864135791082</v>
      </c>
      <c r="BG92" s="633">
        <v>3.7925528401842628</v>
      </c>
      <c r="BH92" s="665" t="s">
        <v>1325</v>
      </c>
      <c r="BI92" s="663" t="s">
        <v>1325</v>
      </c>
      <c r="BJ92" s="663" t="s">
        <v>1325</v>
      </c>
      <c r="BK92" s="663" t="s">
        <v>1325</v>
      </c>
      <c r="BL92" s="663" t="s">
        <v>1325</v>
      </c>
      <c r="BM92" s="631">
        <v>19</v>
      </c>
      <c r="BN92" s="663" t="s">
        <v>1325</v>
      </c>
      <c r="BO92" s="632">
        <v>0</v>
      </c>
      <c r="BP92" s="632">
        <v>1.7742347843649859</v>
      </c>
      <c r="BQ92" s="632">
        <v>2.6356485376488998</v>
      </c>
      <c r="BR92" s="632"/>
      <c r="BS92" s="632">
        <v>0.70992339058676224</v>
      </c>
      <c r="BT92" s="632">
        <v>1.0929176826159213</v>
      </c>
      <c r="BU92" s="633">
        <v>0</v>
      </c>
      <c r="BV92" s="665" t="s">
        <v>1325</v>
      </c>
      <c r="BW92" s="663" t="s">
        <v>1325</v>
      </c>
      <c r="BX92" s="663" t="s">
        <v>1325</v>
      </c>
      <c r="BY92" s="663" t="s">
        <v>1325</v>
      </c>
      <c r="BZ92" s="663" t="s">
        <v>1325</v>
      </c>
      <c r="CA92" s="663" t="s">
        <v>1325</v>
      </c>
      <c r="CB92" s="663" t="s">
        <v>1325</v>
      </c>
      <c r="CC92" s="632">
        <v>0</v>
      </c>
      <c r="CD92" s="632">
        <v>0</v>
      </c>
      <c r="CE92" s="632">
        <v>0</v>
      </c>
      <c r="CF92" s="632"/>
      <c r="CG92" s="632">
        <v>0</v>
      </c>
      <c r="CH92" s="632">
        <v>0.71210209307622652</v>
      </c>
      <c r="CI92" s="633">
        <v>14.465067862448322</v>
      </c>
      <c r="CJ92" s="665" t="s">
        <v>1325</v>
      </c>
      <c r="CK92" s="663" t="s">
        <v>1325</v>
      </c>
      <c r="CL92" s="663" t="s">
        <v>1325</v>
      </c>
      <c r="CM92" s="663" t="s">
        <v>1325</v>
      </c>
      <c r="CN92" s="663" t="s">
        <v>1325</v>
      </c>
      <c r="CO92" s="631">
        <v>68</v>
      </c>
      <c r="CP92" s="663" t="s">
        <v>1325</v>
      </c>
      <c r="CQ92" s="632">
        <v>4.334085889177933</v>
      </c>
      <c r="CR92" s="632">
        <v>0.45256288316989879</v>
      </c>
      <c r="CS92" s="632">
        <v>1.3992449621200274</v>
      </c>
      <c r="CT92" s="632"/>
      <c r="CU92" s="632">
        <v>0.81365369881696881</v>
      </c>
      <c r="CV92" s="632">
        <v>1.1017435980274302</v>
      </c>
      <c r="CW92" s="633">
        <v>0.82942396836834398</v>
      </c>
      <c r="CX92" s="644" t="s">
        <v>878</v>
      </c>
      <c r="CY92" s="480" t="s">
        <v>1471</v>
      </c>
      <c r="CZ92" s="480" t="s">
        <v>878</v>
      </c>
      <c r="DA92" s="635" t="s">
        <v>1471</v>
      </c>
      <c r="DB92" s="644" t="s">
        <v>878</v>
      </c>
      <c r="DC92" s="480" t="s">
        <v>878</v>
      </c>
      <c r="DD92" s="480" t="s">
        <v>878</v>
      </c>
      <c r="DE92" s="635" t="s">
        <v>878</v>
      </c>
      <c r="DF92" s="686"/>
      <c r="DG92" s="678" t="s">
        <v>2218</v>
      </c>
      <c r="DH92" s="682">
        <v>12</v>
      </c>
      <c r="DI92" s="650">
        <v>35</v>
      </c>
      <c r="DJ92" s="650">
        <v>24</v>
      </c>
      <c r="DK92" s="663" t="s">
        <v>1325</v>
      </c>
      <c r="DL92" s="650">
        <v>78</v>
      </c>
      <c r="DM92" s="650">
        <v>1079</v>
      </c>
      <c r="DN92" s="650">
        <v>59</v>
      </c>
      <c r="DO92" s="650">
        <v>1294</v>
      </c>
      <c r="DP92" s="681" t="s">
        <v>335</v>
      </c>
      <c r="DQ92" s="534">
        <v>167</v>
      </c>
      <c r="DR92" s="675" t="s">
        <v>878</v>
      </c>
      <c r="DS92" s="648" t="s">
        <v>792</v>
      </c>
      <c r="DT92" s="648" t="s">
        <v>878</v>
      </c>
      <c r="DU92" s="671" t="s">
        <v>792</v>
      </c>
    </row>
    <row r="93" spans="1:125" ht="39">
      <c r="A93" s="628" t="s">
        <v>486</v>
      </c>
      <c r="B93" s="545" t="s">
        <v>1298</v>
      </c>
      <c r="C93" s="629" t="s">
        <v>750</v>
      </c>
      <c r="D93" s="630">
        <v>135</v>
      </c>
      <c r="E93" s="631">
        <v>677</v>
      </c>
      <c r="F93" s="631">
        <v>1401</v>
      </c>
      <c r="G93" s="631">
        <v>31</v>
      </c>
      <c r="H93" s="631">
        <v>1011</v>
      </c>
      <c r="I93" s="631">
        <v>2322</v>
      </c>
      <c r="J93" s="631">
        <v>355</v>
      </c>
      <c r="K93" s="705">
        <v>2.2596613864294732</v>
      </c>
      <c r="L93" s="632">
        <v>0.6237730630123326</v>
      </c>
      <c r="M93" s="632">
        <v>1.3401668500415163</v>
      </c>
      <c r="N93" s="632">
        <v>0.98299143937504185</v>
      </c>
      <c r="O93" s="632">
        <v>1.470656875791194</v>
      </c>
      <c r="P93" s="632">
        <v>0.75039974159308775</v>
      </c>
      <c r="Q93" s="633">
        <v>0.89519022579037333</v>
      </c>
      <c r="R93" s="665" t="s">
        <v>1325</v>
      </c>
      <c r="S93" s="631">
        <v>98</v>
      </c>
      <c r="T93" s="631">
        <v>59</v>
      </c>
      <c r="U93" s="663" t="s">
        <v>1325</v>
      </c>
      <c r="V93" s="631">
        <v>51</v>
      </c>
      <c r="W93" s="631">
        <v>306</v>
      </c>
      <c r="X93" s="631">
        <v>39</v>
      </c>
      <c r="Y93" s="632">
        <v>0.82564217737630929</v>
      </c>
      <c r="Z93" s="632">
        <v>0.93122355660656486</v>
      </c>
      <c r="AA93" s="632">
        <v>0.54872514805809891</v>
      </c>
      <c r="AB93" s="632">
        <v>0</v>
      </c>
      <c r="AC93" s="632">
        <v>0.6322386843911415</v>
      </c>
      <c r="AD93" s="632">
        <v>1.5558266622807975</v>
      </c>
      <c r="AE93" s="633">
        <v>0.99816651827131142</v>
      </c>
      <c r="AF93" s="665" t="s">
        <v>1325</v>
      </c>
      <c r="AG93" s="631">
        <v>101</v>
      </c>
      <c r="AH93" s="631">
        <v>83</v>
      </c>
      <c r="AI93" s="663" t="s">
        <v>1325</v>
      </c>
      <c r="AJ93" s="631">
        <v>91</v>
      </c>
      <c r="AK93" s="631">
        <v>322</v>
      </c>
      <c r="AL93" s="631">
        <v>50</v>
      </c>
      <c r="AM93" s="632">
        <v>0.97213610637231151</v>
      </c>
      <c r="AN93" s="632">
        <v>0.79755892763923164</v>
      </c>
      <c r="AO93" s="632">
        <v>0.65085543009031877</v>
      </c>
      <c r="AP93" s="632">
        <v>1.0741878933962419</v>
      </c>
      <c r="AQ93" s="632">
        <v>1.0286624520515255</v>
      </c>
      <c r="AR93" s="632">
        <v>1.0861833804757108</v>
      </c>
      <c r="AS93" s="633">
        <v>1.079271349896608</v>
      </c>
      <c r="AT93" s="665" t="s">
        <v>1325</v>
      </c>
      <c r="AU93" s="631">
        <v>10</v>
      </c>
      <c r="AV93" s="631">
        <v>103</v>
      </c>
      <c r="AW93" s="663" t="s">
        <v>1325</v>
      </c>
      <c r="AX93" s="631">
        <v>40</v>
      </c>
      <c r="AY93" s="631">
        <v>84</v>
      </c>
      <c r="AZ93" s="631">
        <v>21</v>
      </c>
      <c r="BA93" s="632">
        <v>3.7319346122916528</v>
      </c>
      <c r="BB93" s="632">
        <v>0.21656686807305517</v>
      </c>
      <c r="BC93" s="632">
        <v>2.5147086462782187</v>
      </c>
      <c r="BD93" s="632">
        <v>2.3339190990452177</v>
      </c>
      <c r="BE93" s="632">
        <v>1.3886766184358086</v>
      </c>
      <c r="BF93" s="632">
        <v>0.57977851412764392</v>
      </c>
      <c r="BG93" s="633">
        <v>1.3173814293768595</v>
      </c>
      <c r="BH93" s="634">
        <v>34</v>
      </c>
      <c r="BI93" s="631">
        <v>108</v>
      </c>
      <c r="BJ93" s="631">
        <v>283</v>
      </c>
      <c r="BK93" s="663" t="s">
        <v>1325</v>
      </c>
      <c r="BL93" s="631">
        <v>151</v>
      </c>
      <c r="BM93" s="631">
        <v>608</v>
      </c>
      <c r="BN93" s="631">
        <v>70</v>
      </c>
      <c r="BO93" s="632">
        <v>2.6281865140322807</v>
      </c>
      <c r="BP93" s="632">
        <v>0.45117423037890686</v>
      </c>
      <c r="BQ93" s="632">
        <v>1.2374644694277799</v>
      </c>
      <c r="BR93" s="632">
        <v>0.58034538913802236</v>
      </c>
      <c r="BS93" s="632">
        <v>0.90295784227081588</v>
      </c>
      <c r="BT93" s="632">
        <v>1.1584580818129351</v>
      </c>
      <c r="BU93" s="633">
        <v>0.80610737575287206</v>
      </c>
      <c r="BV93" s="665" t="s">
        <v>1325</v>
      </c>
      <c r="BW93" s="631">
        <v>26</v>
      </c>
      <c r="BX93" s="631">
        <v>61</v>
      </c>
      <c r="BY93" s="663" t="s">
        <v>1325</v>
      </c>
      <c r="BZ93" s="631">
        <v>21</v>
      </c>
      <c r="CA93" s="631">
        <v>33</v>
      </c>
      <c r="CB93" s="663" t="s">
        <v>1325</v>
      </c>
      <c r="CC93" s="632">
        <v>7.0185564151166044</v>
      </c>
      <c r="CD93" s="632">
        <v>1.2230559129168848</v>
      </c>
      <c r="CE93" s="632">
        <v>3.0775053907399297</v>
      </c>
      <c r="CF93" s="632">
        <v>0</v>
      </c>
      <c r="CG93" s="632">
        <v>1.5022584956193494</v>
      </c>
      <c r="CH93" s="632">
        <v>0.3911341576833251</v>
      </c>
      <c r="CI93" s="633">
        <v>0.73213544542434894</v>
      </c>
      <c r="CJ93" s="634">
        <v>65</v>
      </c>
      <c r="CK93" s="631">
        <v>265</v>
      </c>
      <c r="CL93" s="631">
        <v>668</v>
      </c>
      <c r="CM93" s="631">
        <v>15</v>
      </c>
      <c r="CN93" s="631">
        <v>540</v>
      </c>
      <c r="CO93" s="631">
        <v>732</v>
      </c>
      <c r="CP93" s="631">
        <v>135</v>
      </c>
      <c r="CQ93" s="632">
        <v>2.7474862327528671</v>
      </c>
      <c r="CR93" s="632">
        <v>0.6115156824480652</v>
      </c>
      <c r="CS93" s="632">
        <v>1.6223015032727546</v>
      </c>
      <c r="CT93" s="632">
        <v>1.1946528228245896</v>
      </c>
      <c r="CU93" s="632">
        <v>2.2541633977552968</v>
      </c>
      <c r="CV93" s="632">
        <v>0.48253493767691613</v>
      </c>
      <c r="CW93" s="633">
        <v>0.85099532216782214</v>
      </c>
      <c r="CX93" s="660" t="s">
        <v>792</v>
      </c>
      <c r="CY93" s="480" t="s">
        <v>2168</v>
      </c>
      <c r="CZ93" s="632" t="s">
        <v>792</v>
      </c>
      <c r="DA93" s="636" t="s">
        <v>2198</v>
      </c>
      <c r="DB93" s="644" t="s">
        <v>878</v>
      </c>
      <c r="DC93" s="480" t="s">
        <v>878</v>
      </c>
      <c r="DD93" s="480" t="s">
        <v>878</v>
      </c>
      <c r="DE93" s="635" t="s">
        <v>878</v>
      </c>
      <c r="DF93" s="686"/>
      <c r="DG93" s="678" t="s">
        <v>2218</v>
      </c>
      <c r="DH93" s="683">
        <v>508</v>
      </c>
      <c r="DI93" s="651">
        <v>8808</v>
      </c>
      <c r="DJ93" s="651">
        <v>8856</v>
      </c>
      <c r="DK93" s="651">
        <v>263</v>
      </c>
      <c r="DL93" s="651">
        <v>6280</v>
      </c>
      <c r="DM93" s="651">
        <v>21992</v>
      </c>
      <c r="DN93" s="651">
        <v>3286</v>
      </c>
      <c r="DO93" s="651">
        <v>49995</v>
      </c>
      <c r="DP93" s="681" t="s">
        <v>486</v>
      </c>
      <c r="DQ93" s="534">
        <v>5932</v>
      </c>
      <c r="DR93" s="675" t="s">
        <v>878</v>
      </c>
      <c r="DS93" s="648" t="s">
        <v>792</v>
      </c>
      <c r="DT93" s="648" t="s">
        <v>792</v>
      </c>
      <c r="DU93" s="671" t="s">
        <v>878</v>
      </c>
    </row>
    <row r="94" spans="1:125" ht="26.25">
      <c r="A94" s="628" t="s">
        <v>456</v>
      </c>
      <c r="B94" s="545" t="s">
        <v>1298</v>
      </c>
      <c r="C94" s="629" t="s">
        <v>592</v>
      </c>
      <c r="D94" s="630">
        <v>32</v>
      </c>
      <c r="E94" s="631">
        <v>143</v>
      </c>
      <c r="F94" s="631">
        <v>375</v>
      </c>
      <c r="G94" s="631">
        <v>83</v>
      </c>
      <c r="H94" s="631">
        <v>582</v>
      </c>
      <c r="I94" s="631">
        <v>781</v>
      </c>
      <c r="J94" s="631">
        <v>430</v>
      </c>
      <c r="K94" s="705">
        <v>1.7628962220034876</v>
      </c>
      <c r="L94" s="632">
        <v>0.46559537553175795</v>
      </c>
      <c r="M94" s="632">
        <v>1.4291098116350793</v>
      </c>
      <c r="N94" s="632">
        <v>0.85304279677570538</v>
      </c>
      <c r="O94" s="632">
        <v>1.0282890359958796</v>
      </c>
      <c r="P94" s="632">
        <v>0.87345920997849114</v>
      </c>
      <c r="Q94" s="633">
        <v>1.6557249094325126</v>
      </c>
      <c r="R94" s="665" t="s">
        <v>1325</v>
      </c>
      <c r="S94" s="631">
        <v>18</v>
      </c>
      <c r="T94" s="631">
        <v>15</v>
      </c>
      <c r="U94" s="663" t="s">
        <v>1325</v>
      </c>
      <c r="V94" s="631">
        <v>22</v>
      </c>
      <c r="W94" s="631">
        <v>71</v>
      </c>
      <c r="X94" s="631">
        <v>26</v>
      </c>
      <c r="Y94" s="632">
        <v>1.4941341718536376</v>
      </c>
      <c r="Z94" s="632">
        <v>0.81908498590188228</v>
      </c>
      <c r="AA94" s="632">
        <v>0.7546882677870933</v>
      </c>
      <c r="AB94" s="632">
        <v>0.13902463395427489</v>
      </c>
      <c r="AC94" s="632">
        <v>0.46980097141057986</v>
      </c>
      <c r="AD94" s="632">
        <v>1.549502269377468</v>
      </c>
      <c r="AE94" s="633">
        <v>1.3370969996572724</v>
      </c>
      <c r="AF94" s="665" t="s">
        <v>1325</v>
      </c>
      <c r="AG94" s="631">
        <v>34</v>
      </c>
      <c r="AH94" s="631">
        <v>30</v>
      </c>
      <c r="AI94" s="631">
        <v>19</v>
      </c>
      <c r="AJ94" s="631">
        <v>104</v>
      </c>
      <c r="AK94" s="631">
        <v>139</v>
      </c>
      <c r="AL94" s="631">
        <v>73</v>
      </c>
      <c r="AM94" s="632">
        <v>1.5890515066631044</v>
      </c>
      <c r="AN94" s="632">
        <v>0.64909359748177453</v>
      </c>
      <c r="AO94" s="632">
        <v>0.63768058285939344</v>
      </c>
      <c r="AP94" s="632">
        <v>1.1324198362680367</v>
      </c>
      <c r="AQ94" s="632">
        <v>1.0722444655715757</v>
      </c>
      <c r="AR94" s="632">
        <v>0.93415065487739191</v>
      </c>
      <c r="AS94" s="633">
        <v>1.6226423097255431</v>
      </c>
      <c r="AT94" s="665" t="s">
        <v>1325</v>
      </c>
      <c r="AU94" s="663" t="s">
        <v>1325</v>
      </c>
      <c r="AV94" s="631">
        <v>16</v>
      </c>
      <c r="AW94" s="663" t="s">
        <v>1325</v>
      </c>
      <c r="AX94" s="663" t="s">
        <v>1325</v>
      </c>
      <c r="AY94" s="631">
        <v>26</v>
      </c>
      <c r="AZ94" s="631">
        <v>15</v>
      </c>
      <c r="BA94" s="632">
        <v>1.9540471785637681</v>
      </c>
      <c r="BB94" s="632">
        <v>0</v>
      </c>
      <c r="BC94" s="632">
        <v>2.2349238009178785</v>
      </c>
      <c r="BD94" s="632">
        <v>0.36183930089628752</v>
      </c>
      <c r="BE94" s="632">
        <v>0.38038570233754793</v>
      </c>
      <c r="BF94" s="632">
        <v>1.3275793497135764</v>
      </c>
      <c r="BG94" s="633">
        <v>2.0968596532052586</v>
      </c>
      <c r="BH94" s="665" t="s">
        <v>1325</v>
      </c>
      <c r="BI94" s="631">
        <v>26</v>
      </c>
      <c r="BJ94" s="631">
        <v>87</v>
      </c>
      <c r="BK94" s="663" t="s">
        <v>1325</v>
      </c>
      <c r="BL94" s="631">
        <v>78</v>
      </c>
      <c r="BM94" s="631">
        <v>223</v>
      </c>
      <c r="BN94" s="631">
        <v>101</v>
      </c>
      <c r="BO94" s="632">
        <v>1.1508015885583966</v>
      </c>
      <c r="BP94" s="632">
        <v>0.35402933076759563</v>
      </c>
      <c r="BQ94" s="632">
        <v>1.396158574888301</v>
      </c>
      <c r="BR94" s="632">
        <v>0.34512155779214909</v>
      </c>
      <c r="BS94" s="632">
        <v>0.52197949915285413</v>
      </c>
      <c r="BT94" s="632">
        <v>1.4201283269775731</v>
      </c>
      <c r="BU94" s="633">
        <v>1.6383849935874912</v>
      </c>
      <c r="BV94" s="665" t="s">
        <v>1325</v>
      </c>
      <c r="BW94" s="663" t="s">
        <v>1325</v>
      </c>
      <c r="BX94" s="631">
        <v>14</v>
      </c>
      <c r="BY94" s="663" t="s">
        <v>1325</v>
      </c>
      <c r="BZ94" s="631">
        <v>17</v>
      </c>
      <c r="CA94" s="631">
        <v>15</v>
      </c>
      <c r="CB94" s="631">
        <v>15</v>
      </c>
      <c r="CC94" s="632">
        <v>4.4360327386268965</v>
      </c>
      <c r="CD94" s="632">
        <v>0.63786114677411887</v>
      </c>
      <c r="CE94" s="632">
        <v>2.1291345115780356</v>
      </c>
      <c r="CF94" s="632">
        <v>1.1965153206119936</v>
      </c>
      <c r="CG94" s="632">
        <v>1.202679160701545</v>
      </c>
      <c r="CH94" s="632">
        <v>0.48920278193042432</v>
      </c>
      <c r="CI94" s="633">
        <v>2.3240526910624704</v>
      </c>
      <c r="CJ94" s="634">
        <v>13</v>
      </c>
      <c r="CK94" s="631">
        <v>44</v>
      </c>
      <c r="CL94" s="631">
        <v>176</v>
      </c>
      <c r="CM94" s="631">
        <v>38</v>
      </c>
      <c r="CN94" s="631">
        <v>284</v>
      </c>
      <c r="CO94" s="631">
        <v>244</v>
      </c>
      <c r="CP94" s="631">
        <v>158</v>
      </c>
      <c r="CQ94" s="632">
        <v>1.9526171388498703</v>
      </c>
      <c r="CR94" s="632">
        <v>0.38718292563613005</v>
      </c>
      <c r="CS94" s="632">
        <v>1.8587917254516499</v>
      </c>
      <c r="CT94" s="632">
        <v>1.0638026773158993</v>
      </c>
      <c r="CU94" s="632">
        <v>1.4911606144415024</v>
      </c>
      <c r="CV94" s="632">
        <v>0.62267339787174436</v>
      </c>
      <c r="CW94" s="633">
        <v>1.6537400595557328</v>
      </c>
      <c r="CX94" s="644" t="s">
        <v>878</v>
      </c>
      <c r="CY94" s="480" t="s">
        <v>1471</v>
      </c>
      <c r="CZ94" s="632" t="s">
        <v>792</v>
      </c>
      <c r="DA94" s="636" t="s">
        <v>2180</v>
      </c>
      <c r="DB94" s="644" t="s">
        <v>878</v>
      </c>
      <c r="DC94" s="480" t="s">
        <v>878</v>
      </c>
      <c r="DD94" s="480" t="s">
        <v>878</v>
      </c>
      <c r="DE94" s="635" t="s">
        <v>878</v>
      </c>
      <c r="DF94" s="686"/>
      <c r="DG94" s="678" t="s">
        <v>2218</v>
      </c>
      <c r="DH94" s="682">
        <v>172</v>
      </c>
      <c r="DI94" s="650">
        <v>2766</v>
      </c>
      <c r="DJ94" s="650">
        <v>2506</v>
      </c>
      <c r="DK94" s="650">
        <v>910</v>
      </c>
      <c r="DL94" s="650">
        <v>5331</v>
      </c>
      <c r="DM94" s="650">
        <v>7746</v>
      </c>
      <c r="DN94" s="650">
        <v>2532</v>
      </c>
      <c r="DO94" s="650">
        <v>21963</v>
      </c>
      <c r="DP94" s="681" t="s">
        <v>456</v>
      </c>
      <c r="DQ94" s="534">
        <v>2426</v>
      </c>
      <c r="DR94" s="675" t="s">
        <v>878</v>
      </c>
      <c r="DS94" s="648" t="s">
        <v>792</v>
      </c>
      <c r="DT94" s="648" t="s">
        <v>878</v>
      </c>
      <c r="DU94" s="671" t="s">
        <v>792</v>
      </c>
    </row>
    <row r="95" spans="1:125">
      <c r="A95" s="628" t="s">
        <v>355</v>
      </c>
      <c r="B95" s="545" t="s">
        <v>1298</v>
      </c>
      <c r="C95" s="629" t="s">
        <v>588</v>
      </c>
      <c r="D95" s="630">
        <v>17</v>
      </c>
      <c r="E95" s="528" t="s">
        <v>1325</v>
      </c>
      <c r="F95" s="528" t="s">
        <v>1325</v>
      </c>
      <c r="G95" s="528" t="s">
        <v>1325</v>
      </c>
      <c r="H95" s="631">
        <v>79</v>
      </c>
      <c r="I95" s="631">
        <v>392</v>
      </c>
      <c r="J95" s="631">
        <v>20</v>
      </c>
      <c r="K95" s="705">
        <v>0.29137567020922472</v>
      </c>
      <c r="L95" s="632">
        <v>1.8559489584818021</v>
      </c>
      <c r="M95" s="632">
        <v>1.1205893083960727</v>
      </c>
      <c r="N95" s="632"/>
      <c r="O95" s="632">
        <v>1.1849569954813037</v>
      </c>
      <c r="P95" s="632">
        <v>0.67995203280836058</v>
      </c>
      <c r="Q95" s="633">
        <v>1.04519585869011</v>
      </c>
      <c r="R95" s="665" t="s">
        <v>1325</v>
      </c>
      <c r="S95" s="663" t="s">
        <v>1325</v>
      </c>
      <c r="T95" s="663" t="s">
        <v>1325</v>
      </c>
      <c r="U95" s="663" t="s">
        <v>1325</v>
      </c>
      <c r="V95" s="663" t="s">
        <v>1325</v>
      </c>
      <c r="W95" s="631">
        <v>21</v>
      </c>
      <c r="X95" s="663" t="s">
        <v>1325</v>
      </c>
      <c r="Y95" s="632">
        <v>0</v>
      </c>
      <c r="Z95" s="632">
        <v>4.2338426520730206</v>
      </c>
      <c r="AA95" s="632">
        <v>4.438816122765922</v>
      </c>
      <c r="AB95" s="632"/>
      <c r="AC95" s="632">
        <v>0.54125555262131242</v>
      </c>
      <c r="AD95" s="632">
        <v>0.39759755959754628</v>
      </c>
      <c r="AE95" s="633">
        <v>1.4763879875282166</v>
      </c>
      <c r="AF95" s="665" t="s">
        <v>1325</v>
      </c>
      <c r="AG95" s="663" t="s">
        <v>1325</v>
      </c>
      <c r="AH95" s="663" t="s">
        <v>1325</v>
      </c>
      <c r="AI95" s="663" t="s">
        <v>1325</v>
      </c>
      <c r="AJ95" s="631">
        <v>10</v>
      </c>
      <c r="AK95" s="631">
        <v>90</v>
      </c>
      <c r="AL95" s="663" t="s">
        <v>1325</v>
      </c>
      <c r="AM95" s="632">
        <v>9.4326718927858974E-2</v>
      </c>
      <c r="AN95" s="632">
        <v>0</v>
      </c>
      <c r="AO95" s="632">
        <v>1.5789616967228759</v>
      </c>
      <c r="AP95" s="632"/>
      <c r="AQ95" s="632">
        <v>0.75927386257551821</v>
      </c>
      <c r="AR95" s="632">
        <v>1.1717169187486873</v>
      </c>
      <c r="AS95" s="633">
        <v>1.481754157754873</v>
      </c>
      <c r="AT95" s="665" t="s">
        <v>1325</v>
      </c>
      <c r="AU95" s="663" t="s">
        <v>1325</v>
      </c>
      <c r="AV95" s="663" t="s">
        <v>1325</v>
      </c>
      <c r="AW95" s="663" t="s">
        <v>1325</v>
      </c>
      <c r="AX95" s="663" t="s">
        <v>1325</v>
      </c>
      <c r="AY95" s="631">
        <v>16</v>
      </c>
      <c r="AZ95" s="663" t="s">
        <v>1325</v>
      </c>
      <c r="BA95" s="632">
        <v>1.7405505152355027</v>
      </c>
      <c r="BB95" s="632">
        <v>0</v>
      </c>
      <c r="BC95" s="632">
        <v>0</v>
      </c>
      <c r="BD95" s="632"/>
      <c r="BE95" s="632">
        <v>0.94690761081201524</v>
      </c>
      <c r="BF95" s="632">
        <v>1.4073860640599385</v>
      </c>
      <c r="BG95" s="633">
        <v>1.8127257147017182</v>
      </c>
      <c r="BH95" s="665" t="s">
        <v>1325</v>
      </c>
      <c r="BI95" s="663" t="s">
        <v>1325</v>
      </c>
      <c r="BJ95" s="663" t="s">
        <v>1325</v>
      </c>
      <c r="BK95" s="663" t="s">
        <v>1325</v>
      </c>
      <c r="BL95" s="631">
        <v>11</v>
      </c>
      <c r="BM95" s="631">
        <v>86</v>
      </c>
      <c r="BN95" s="663" t="s">
        <v>1325</v>
      </c>
      <c r="BO95" s="632">
        <v>0.52088065208226586</v>
      </c>
      <c r="BP95" s="632">
        <v>3.9218966118692138</v>
      </c>
      <c r="BQ95" s="632">
        <v>1.2172719278841904</v>
      </c>
      <c r="BR95" s="632"/>
      <c r="BS95" s="632">
        <v>0.63754908146241129</v>
      </c>
      <c r="BT95" s="632">
        <v>0.61437166891740447</v>
      </c>
      <c r="BU95" s="633">
        <v>0.89587242830517066</v>
      </c>
      <c r="BV95" s="665" t="s">
        <v>1325</v>
      </c>
      <c r="BW95" s="663" t="s">
        <v>1325</v>
      </c>
      <c r="BX95" s="663" t="s">
        <v>1325</v>
      </c>
      <c r="BY95" s="663" t="s">
        <v>1325</v>
      </c>
      <c r="BZ95" s="663" t="s">
        <v>1325</v>
      </c>
      <c r="CA95" s="631">
        <v>11</v>
      </c>
      <c r="CB95" s="663" t="s">
        <v>1325</v>
      </c>
      <c r="CC95" s="632">
        <v>0</v>
      </c>
      <c r="CD95" s="632">
        <v>0</v>
      </c>
      <c r="CE95" s="632">
        <v>0</v>
      </c>
      <c r="CF95" s="632"/>
      <c r="CG95" s="632">
        <v>3.3498228492947648</v>
      </c>
      <c r="CH95" s="632">
        <v>0.53623929156844719</v>
      </c>
      <c r="CI95" s="633">
        <v>1.7092000529489897</v>
      </c>
      <c r="CJ95" s="665" t="s">
        <v>1325</v>
      </c>
      <c r="CK95" s="663" t="s">
        <v>1325</v>
      </c>
      <c r="CL95" s="663" t="s">
        <v>1325</v>
      </c>
      <c r="CM95" s="663" t="s">
        <v>1325</v>
      </c>
      <c r="CN95" s="631">
        <v>41</v>
      </c>
      <c r="CO95" s="631">
        <v>144</v>
      </c>
      <c r="CP95" s="663" t="s">
        <v>1325</v>
      </c>
      <c r="CQ95" s="632">
        <v>0.25566255667373794</v>
      </c>
      <c r="CR95" s="632">
        <v>1.9974787300381078</v>
      </c>
      <c r="CS95" s="632">
        <v>0.68289087835193207</v>
      </c>
      <c r="CT95" s="632"/>
      <c r="CU95" s="632">
        <v>1.6763431422790029</v>
      </c>
      <c r="CV95" s="632">
        <v>0.57248111639487065</v>
      </c>
      <c r="CW95" s="633">
        <v>0.90181387132153235</v>
      </c>
      <c r="CX95" s="644" t="s">
        <v>878</v>
      </c>
      <c r="CY95" s="480" t="s">
        <v>1471</v>
      </c>
      <c r="CZ95" s="480" t="s">
        <v>878</v>
      </c>
      <c r="DA95" s="635" t="s">
        <v>1471</v>
      </c>
      <c r="DB95" s="644" t="s">
        <v>878</v>
      </c>
      <c r="DC95" s="480" t="s">
        <v>878</v>
      </c>
      <c r="DD95" s="480" t="s">
        <v>878</v>
      </c>
      <c r="DE95" s="635" t="s">
        <v>878</v>
      </c>
      <c r="DF95" s="686"/>
      <c r="DG95" s="678" t="s">
        <v>2218</v>
      </c>
      <c r="DH95" s="682">
        <v>418</v>
      </c>
      <c r="DI95" s="650">
        <v>29</v>
      </c>
      <c r="DJ95" s="650">
        <v>26</v>
      </c>
      <c r="DK95" s="663" t="s">
        <v>1325</v>
      </c>
      <c r="DL95" s="650">
        <v>501</v>
      </c>
      <c r="DM95" s="650">
        <v>3384</v>
      </c>
      <c r="DN95" s="650">
        <v>139</v>
      </c>
      <c r="DO95" s="650">
        <v>4505</v>
      </c>
      <c r="DP95" s="681" t="s">
        <v>355</v>
      </c>
      <c r="DQ95" s="534">
        <v>522</v>
      </c>
      <c r="DR95" s="675" t="s">
        <v>878</v>
      </c>
      <c r="DS95" s="648" t="s">
        <v>792</v>
      </c>
      <c r="DT95" s="648" t="s">
        <v>878</v>
      </c>
      <c r="DU95" s="671" t="s">
        <v>792</v>
      </c>
    </row>
    <row r="96" spans="1:125">
      <c r="A96" s="628" t="s">
        <v>1172</v>
      </c>
      <c r="B96" s="545" t="s">
        <v>1298</v>
      </c>
      <c r="C96" s="629" t="s">
        <v>651</v>
      </c>
      <c r="D96" s="658" t="s">
        <v>1325</v>
      </c>
      <c r="E96" s="631">
        <v>47</v>
      </c>
      <c r="F96" s="528" t="s">
        <v>1325</v>
      </c>
      <c r="G96" s="528" t="s">
        <v>1325</v>
      </c>
      <c r="H96" s="631">
        <v>20</v>
      </c>
      <c r="I96" s="631">
        <v>299</v>
      </c>
      <c r="J96" s="631">
        <v>16</v>
      </c>
      <c r="K96" s="705">
        <v>2.0573702990664953</v>
      </c>
      <c r="L96" s="632">
        <v>0.53513813491695339</v>
      </c>
      <c r="M96" s="632">
        <v>1.6867181075552242</v>
      </c>
      <c r="N96" s="632">
        <v>1.9051226909658934</v>
      </c>
      <c r="O96" s="632">
        <v>1.2796855691820934</v>
      </c>
      <c r="P96" s="632">
        <v>0.82013296944799885</v>
      </c>
      <c r="Q96" s="633">
        <v>0.74363051971389427</v>
      </c>
      <c r="R96" s="665" t="s">
        <v>1325</v>
      </c>
      <c r="S96" s="663" t="s">
        <v>1325</v>
      </c>
      <c r="T96" s="663" t="s">
        <v>1325</v>
      </c>
      <c r="U96" s="663" t="s">
        <v>1325</v>
      </c>
      <c r="V96" s="663" t="s">
        <v>1325</v>
      </c>
      <c r="W96" s="631">
        <v>38</v>
      </c>
      <c r="X96" s="663" t="s">
        <v>1325</v>
      </c>
      <c r="Y96" s="632">
        <v>7.1595954391126719</v>
      </c>
      <c r="Z96" s="632">
        <v>0.32581414587965157</v>
      </c>
      <c r="AA96" s="632">
        <v>0</v>
      </c>
      <c r="AB96" s="632">
        <v>0</v>
      </c>
      <c r="AC96" s="632">
        <v>0.53107457341419151</v>
      </c>
      <c r="AD96" s="632">
        <v>1.3950151290156874</v>
      </c>
      <c r="AE96" s="633">
        <v>1.4080508114211936</v>
      </c>
      <c r="AF96" s="665" t="s">
        <v>1325</v>
      </c>
      <c r="AG96" s="631">
        <v>21</v>
      </c>
      <c r="AH96" s="663" t="s">
        <v>1325</v>
      </c>
      <c r="AI96" s="663" t="s">
        <v>1325</v>
      </c>
      <c r="AJ96" s="663" t="s">
        <v>1325</v>
      </c>
      <c r="AK96" s="631">
        <v>75</v>
      </c>
      <c r="AL96" s="663" t="s">
        <v>1325</v>
      </c>
      <c r="AM96" s="632">
        <v>3.2516667439895977</v>
      </c>
      <c r="AN96" s="632">
        <v>1.1656852631152428</v>
      </c>
      <c r="AO96" s="632">
        <v>1.7505497806319192</v>
      </c>
      <c r="AP96" s="632">
        <v>0</v>
      </c>
      <c r="AQ96" s="632">
        <v>0.50786339892305477</v>
      </c>
      <c r="AR96" s="632">
        <v>1.1984459313070317</v>
      </c>
      <c r="AS96" s="633">
        <v>0.645271951712169</v>
      </c>
      <c r="AT96" s="665" t="s">
        <v>1325</v>
      </c>
      <c r="AU96" s="663" t="s">
        <v>1325</v>
      </c>
      <c r="AV96" s="663" t="s">
        <v>1325</v>
      </c>
      <c r="AW96" s="663" t="s">
        <v>1325</v>
      </c>
      <c r="AX96" s="663" t="s">
        <v>1325</v>
      </c>
      <c r="AY96" s="663" t="s">
        <v>1325</v>
      </c>
      <c r="AZ96" s="663" t="s">
        <v>1325</v>
      </c>
      <c r="BA96" s="632">
        <v>0</v>
      </c>
      <c r="BB96" s="632">
        <v>0</v>
      </c>
      <c r="BC96" s="632">
        <v>0</v>
      </c>
      <c r="BD96" s="632">
        <v>0</v>
      </c>
      <c r="BE96" s="632">
        <v>3.2186106054091201</v>
      </c>
      <c r="BF96" s="632">
        <v>0.34429674971219293</v>
      </c>
      <c r="BG96" s="633">
        <v>4.1477905685130079</v>
      </c>
      <c r="BH96" s="665" t="s">
        <v>1325</v>
      </c>
      <c r="BI96" s="631">
        <v>10</v>
      </c>
      <c r="BJ96" s="663" t="s">
        <v>1325</v>
      </c>
      <c r="BK96" s="663" t="s">
        <v>1325</v>
      </c>
      <c r="BL96" s="663" t="s">
        <v>1325</v>
      </c>
      <c r="BM96" s="631">
        <v>95</v>
      </c>
      <c r="BN96" s="663" t="s">
        <v>1325</v>
      </c>
      <c r="BO96" s="632">
        <v>0</v>
      </c>
      <c r="BP96" s="632">
        <v>0.44456314842918976</v>
      </c>
      <c r="BQ96" s="632">
        <v>0</v>
      </c>
      <c r="BR96" s="632">
        <v>0</v>
      </c>
      <c r="BS96" s="632">
        <v>1.2505906852636006</v>
      </c>
      <c r="BT96" s="632">
        <v>1.4570770596657048</v>
      </c>
      <c r="BU96" s="633">
        <v>0.73016888434699123</v>
      </c>
      <c r="BV96" s="665" t="s">
        <v>1325</v>
      </c>
      <c r="BW96" s="663" t="s">
        <v>1325</v>
      </c>
      <c r="BX96" s="663" t="s">
        <v>1325</v>
      </c>
      <c r="BY96" s="663" t="s">
        <v>1325</v>
      </c>
      <c r="BZ96" s="663" t="s">
        <v>1325</v>
      </c>
      <c r="CA96" s="631">
        <v>11</v>
      </c>
      <c r="CB96" s="663" t="s">
        <v>1325</v>
      </c>
      <c r="CC96" s="632">
        <v>0</v>
      </c>
      <c r="CD96" s="632">
        <v>1.0926035094316922</v>
      </c>
      <c r="CE96" s="632">
        <v>0</v>
      </c>
      <c r="CF96" s="632">
        <v>0</v>
      </c>
      <c r="CG96" s="632">
        <v>0</v>
      </c>
      <c r="CH96" s="632">
        <v>8.1316707146127527</v>
      </c>
      <c r="CI96" s="633">
        <v>0</v>
      </c>
      <c r="CJ96" s="665" t="s">
        <v>1325</v>
      </c>
      <c r="CK96" s="631">
        <v>10</v>
      </c>
      <c r="CL96" s="663" t="s">
        <v>1325</v>
      </c>
      <c r="CM96" s="663" t="s">
        <v>1325</v>
      </c>
      <c r="CN96" s="631">
        <v>10</v>
      </c>
      <c r="CO96" s="631">
        <v>57</v>
      </c>
      <c r="CP96" s="663" t="s">
        <v>1325</v>
      </c>
      <c r="CQ96" s="632">
        <v>2.1175012671731901</v>
      </c>
      <c r="CR96" s="632">
        <v>0.34631199795226075</v>
      </c>
      <c r="CS96" s="632">
        <v>4.5670761330641136</v>
      </c>
      <c r="CT96" s="632">
        <v>2.967007260082275</v>
      </c>
      <c r="CU96" s="632">
        <v>2.395701713305276</v>
      </c>
      <c r="CV96" s="632">
        <v>0.32339487788470056</v>
      </c>
      <c r="CW96" s="633">
        <v>0.56706054954600638</v>
      </c>
      <c r="CX96" s="644" t="s">
        <v>878</v>
      </c>
      <c r="CY96" s="480" t="s">
        <v>1471</v>
      </c>
      <c r="CZ96" s="632" t="s">
        <v>792</v>
      </c>
      <c r="DA96" s="636" t="s">
        <v>1472</v>
      </c>
      <c r="DB96" s="644" t="s">
        <v>878</v>
      </c>
      <c r="DC96" s="480" t="s">
        <v>878</v>
      </c>
      <c r="DD96" s="480" t="s">
        <v>878</v>
      </c>
      <c r="DE96" s="635" t="s">
        <v>878</v>
      </c>
      <c r="DF96" s="686"/>
      <c r="DG96" s="678" t="s">
        <v>2218</v>
      </c>
      <c r="DH96" s="682">
        <v>14</v>
      </c>
      <c r="DI96" s="650">
        <v>802</v>
      </c>
      <c r="DJ96" s="650">
        <v>52</v>
      </c>
      <c r="DK96" s="650">
        <v>10</v>
      </c>
      <c r="DL96" s="650">
        <v>156</v>
      </c>
      <c r="DM96" s="650">
        <v>3077</v>
      </c>
      <c r="DN96" s="650">
        <v>200</v>
      </c>
      <c r="DO96" s="650">
        <v>4311</v>
      </c>
      <c r="DP96" s="681" t="s">
        <v>1172</v>
      </c>
      <c r="DQ96" s="534">
        <v>396</v>
      </c>
      <c r="DR96" s="675" t="s">
        <v>878</v>
      </c>
      <c r="DS96" s="648" t="s">
        <v>792</v>
      </c>
      <c r="DT96" s="648" t="s">
        <v>878</v>
      </c>
      <c r="DU96" s="671" t="s">
        <v>792</v>
      </c>
    </row>
    <row r="97" spans="1:125" ht="26.25">
      <c r="A97" s="628" t="s">
        <v>284</v>
      </c>
      <c r="B97" s="545" t="s">
        <v>1298</v>
      </c>
      <c r="C97" s="629" t="s">
        <v>611</v>
      </c>
      <c r="D97" s="630">
        <v>54</v>
      </c>
      <c r="E97" s="631">
        <v>183</v>
      </c>
      <c r="F97" s="631">
        <v>293</v>
      </c>
      <c r="G97" s="631">
        <v>82</v>
      </c>
      <c r="H97" s="631">
        <v>857</v>
      </c>
      <c r="I97" s="631">
        <v>578</v>
      </c>
      <c r="J97" s="631">
        <v>187</v>
      </c>
      <c r="K97" s="705">
        <v>2.0966870420278196</v>
      </c>
      <c r="L97" s="632">
        <v>0.52072472262978797</v>
      </c>
      <c r="M97" s="632">
        <v>1.1644913348538586</v>
      </c>
      <c r="N97" s="632">
        <v>0.88622238059283143</v>
      </c>
      <c r="O97" s="632">
        <v>1.0231414460057549</v>
      </c>
      <c r="P97" s="632">
        <v>1.0199211868383082</v>
      </c>
      <c r="Q97" s="633">
        <v>1.0359295416622858</v>
      </c>
      <c r="R97" s="665" t="s">
        <v>1325</v>
      </c>
      <c r="S97" s="631">
        <v>26</v>
      </c>
      <c r="T97" s="631">
        <v>20</v>
      </c>
      <c r="U97" s="663" t="s">
        <v>1325</v>
      </c>
      <c r="V97" s="631">
        <v>23</v>
      </c>
      <c r="W97" s="631">
        <v>55</v>
      </c>
      <c r="X97" s="631">
        <v>10</v>
      </c>
      <c r="Y97" s="632">
        <v>0.50014192410941916</v>
      </c>
      <c r="Z97" s="632">
        <v>1.0123572092653381</v>
      </c>
      <c r="AA97" s="632">
        <v>1.0435119895355618</v>
      </c>
      <c r="AB97" s="632">
        <v>0.28375698878110711</v>
      </c>
      <c r="AC97" s="632">
        <v>0.31045102560514293</v>
      </c>
      <c r="AD97" s="632">
        <v>2.0663975186169186</v>
      </c>
      <c r="AE97" s="633">
        <v>0.71672486792578349</v>
      </c>
      <c r="AF97" s="665" t="s">
        <v>1325</v>
      </c>
      <c r="AG97" s="631">
        <v>28</v>
      </c>
      <c r="AH97" s="631">
        <v>22</v>
      </c>
      <c r="AI97" s="663" t="s">
        <v>1325</v>
      </c>
      <c r="AJ97" s="631">
        <v>78</v>
      </c>
      <c r="AK97" s="631">
        <v>71</v>
      </c>
      <c r="AL97" s="631">
        <v>15</v>
      </c>
      <c r="AM97" s="632">
        <v>2.0915941801710813</v>
      </c>
      <c r="AN97" s="632">
        <v>0.72631646181552967</v>
      </c>
      <c r="AO97" s="632">
        <v>0.77096247464959478</v>
      </c>
      <c r="AP97" s="632">
        <v>0.58059740120393999</v>
      </c>
      <c r="AQ97" s="632">
        <v>0.7982486382159929</v>
      </c>
      <c r="AR97" s="632">
        <v>1.3276536407238708</v>
      </c>
      <c r="AS97" s="633">
        <v>0.73194596963933767</v>
      </c>
      <c r="AT97" s="665" t="s">
        <v>1325</v>
      </c>
      <c r="AU97" s="663" t="s">
        <v>1325</v>
      </c>
      <c r="AV97" s="631">
        <v>21</v>
      </c>
      <c r="AW97" s="663" t="s">
        <v>1325</v>
      </c>
      <c r="AX97" s="631">
        <v>19</v>
      </c>
      <c r="AY97" s="631">
        <v>37</v>
      </c>
      <c r="AZ97" s="631">
        <v>21</v>
      </c>
      <c r="BA97" s="632">
        <v>3.3843647031999708</v>
      </c>
      <c r="BB97" s="632">
        <v>0.23815734027705962</v>
      </c>
      <c r="BC97" s="632">
        <v>1.4453978231654989</v>
      </c>
      <c r="BD97" s="632">
        <v>1.1110692981442822</v>
      </c>
      <c r="BE97" s="632">
        <v>0.33402368439344543</v>
      </c>
      <c r="BF97" s="632">
        <v>1.2984973408921172</v>
      </c>
      <c r="BG97" s="633">
        <v>2.1243128678771828</v>
      </c>
      <c r="BH97" s="665" t="s">
        <v>1325</v>
      </c>
      <c r="BI97" s="631">
        <v>19</v>
      </c>
      <c r="BJ97" s="631">
        <v>48</v>
      </c>
      <c r="BK97" s="663" t="s">
        <v>1325</v>
      </c>
      <c r="BL97" s="631">
        <v>83</v>
      </c>
      <c r="BM97" s="631">
        <v>120</v>
      </c>
      <c r="BN97" s="631">
        <v>35</v>
      </c>
      <c r="BO97" s="632">
        <v>0.66686792968193109</v>
      </c>
      <c r="BP97" s="632">
        <v>0.31146084948070096</v>
      </c>
      <c r="BQ97" s="632">
        <v>1.1138052146903452</v>
      </c>
      <c r="BR97" s="632">
        <v>0.18851895942350855</v>
      </c>
      <c r="BS97" s="632">
        <v>0.52126518122211563</v>
      </c>
      <c r="BT97" s="632">
        <v>1.8193251797262295</v>
      </c>
      <c r="BU97" s="633">
        <v>1.1421777320911859</v>
      </c>
      <c r="BV97" s="665" t="s">
        <v>1325</v>
      </c>
      <c r="BW97" s="631">
        <v>14</v>
      </c>
      <c r="BX97" s="663" t="s">
        <v>1325</v>
      </c>
      <c r="BY97" s="663" t="s">
        <v>1325</v>
      </c>
      <c r="BZ97" s="631">
        <v>30</v>
      </c>
      <c r="CA97" s="631">
        <v>27</v>
      </c>
      <c r="CB97" s="663" t="s">
        <v>1325</v>
      </c>
      <c r="CC97" s="632">
        <v>0</v>
      </c>
      <c r="CD97" s="632">
        <v>0.99423666516289366</v>
      </c>
      <c r="CE97" s="632">
        <v>0.65510954186244741</v>
      </c>
      <c r="CF97" s="632">
        <v>1.0437356078125604</v>
      </c>
      <c r="CG97" s="632">
        <v>0.82985697047442475</v>
      </c>
      <c r="CH97" s="632">
        <v>1.41314618599921</v>
      </c>
      <c r="CI97" s="633">
        <v>0.65176065483410239</v>
      </c>
      <c r="CJ97" s="634">
        <v>37</v>
      </c>
      <c r="CK97" s="631">
        <v>63</v>
      </c>
      <c r="CL97" s="631">
        <v>148</v>
      </c>
      <c r="CM97" s="631">
        <v>54</v>
      </c>
      <c r="CN97" s="631">
        <v>539</v>
      </c>
      <c r="CO97" s="631">
        <v>212</v>
      </c>
      <c r="CP97" s="631">
        <v>87</v>
      </c>
      <c r="CQ97" s="632">
        <v>3.2775809516346617</v>
      </c>
      <c r="CR97" s="632">
        <v>0.39812228219316603</v>
      </c>
      <c r="CS97" s="632">
        <v>1.3282004018022382</v>
      </c>
      <c r="CT97" s="632">
        <v>1.3131836012025706</v>
      </c>
      <c r="CU97" s="632">
        <v>1.6138406963081287</v>
      </c>
      <c r="CV97" s="632">
        <v>0.66333520364020671</v>
      </c>
      <c r="CW97" s="633">
        <v>1.0834046236674368</v>
      </c>
      <c r="CX97" s="660" t="s">
        <v>792</v>
      </c>
      <c r="CY97" s="480" t="s">
        <v>2168</v>
      </c>
      <c r="CZ97" s="632" t="s">
        <v>792</v>
      </c>
      <c r="DA97" s="636" t="s">
        <v>2182</v>
      </c>
      <c r="DB97" s="644" t="s">
        <v>878</v>
      </c>
      <c r="DC97" s="480" t="s">
        <v>878</v>
      </c>
      <c r="DD97" s="480" t="s">
        <v>878</v>
      </c>
      <c r="DE97" s="635" t="s">
        <v>878</v>
      </c>
      <c r="DF97" s="686"/>
      <c r="DG97" s="678" t="s">
        <v>2218</v>
      </c>
      <c r="DH97" s="683">
        <v>206</v>
      </c>
      <c r="DI97" s="651">
        <v>2669</v>
      </c>
      <c r="DJ97" s="651">
        <v>1994</v>
      </c>
      <c r="DK97" s="651">
        <v>727</v>
      </c>
      <c r="DL97" s="651">
        <v>6619</v>
      </c>
      <c r="DM97" s="651">
        <v>4510</v>
      </c>
      <c r="DN97" s="651">
        <v>1423</v>
      </c>
      <c r="DO97" s="651">
        <v>18149</v>
      </c>
      <c r="DP97" s="681" t="s">
        <v>284</v>
      </c>
      <c r="DQ97" s="534">
        <v>2234</v>
      </c>
      <c r="DR97" s="675" t="s">
        <v>878</v>
      </c>
      <c r="DS97" s="648" t="s">
        <v>792</v>
      </c>
      <c r="DT97" s="648" t="s">
        <v>878</v>
      </c>
      <c r="DU97" s="671" t="s">
        <v>792</v>
      </c>
    </row>
    <row r="98" spans="1:125">
      <c r="A98" s="628" t="s">
        <v>440</v>
      </c>
      <c r="B98" s="545" t="s">
        <v>1298</v>
      </c>
      <c r="C98" s="629" t="s">
        <v>714</v>
      </c>
      <c r="D98" s="658" t="s">
        <v>1325</v>
      </c>
      <c r="E98" s="528" t="s">
        <v>1325</v>
      </c>
      <c r="F98" s="528" t="s">
        <v>1325</v>
      </c>
      <c r="G98" s="528" t="s">
        <v>1325</v>
      </c>
      <c r="H98" s="631">
        <v>23</v>
      </c>
      <c r="I98" s="631">
        <v>121</v>
      </c>
      <c r="J98" s="631">
        <v>12</v>
      </c>
      <c r="K98" s="705">
        <v>2.8197643762338553</v>
      </c>
      <c r="L98" s="632">
        <v>0.55574514537878428</v>
      </c>
      <c r="M98" s="632">
        <v>1.7956929424277299</v>
      </c>
      <c r="N98" s="632"/>
      <c r="O98" s="632">
        <v>1.5609699760565401</v>
      </c>
      <c r="P98" s="632">
        <v>0.66712605976128825</v>
      </c>
      <c r="Q98" s="633">
        <v>0.96596412396270104</v>
      </c>
      <c r="R98" s="665" t="s">
        <v>1325</v>
      </c>
      <c r="S98" s="663" t="s">
        <v>1325</v>
      </c>
      <c r="T98" s="663" t="s">
        <v>1325</v>
      </c>
      <c r="U98" s="663" t="s">
        <v>1325</v>
      </c>
      <c r="V98" s="663" t="s">
        <v>1325</v>
      </c>
      <c r="W98" s="631">
        <v>15</v>
      </c>
      <c r="X98" s="663" t="s">
        <v>1325</v>
      </c>
      <c r="Y98" s="632">
        <v>10.213548723633153</v>
      </c>
      <c r="Z98" s="632">
        <v>0</v>
      </c>
      <c r="AA98" s="632">
        <v>0</v>
      </c>
      <c r="AB98" s="632"/>
      <c r="AC98" s="632">
        <v>0</v>
      </c>
      <c r="AD98" s="632">
        <v>2.6855219186711206</v>
      </c>
      <c r="AE98" s="633">
        <v>1.0556715566445696</v>
      </c>
      <c r="AF98" s="665" t="s">
        <v>1325</v>
      </c>
      <c r="AG98" s="663" t="s">
        <v>1325</v>
      </c>
      <c r="AH98" s="663" t="s">
        <v>1325</v>
      </c>
      <c r="AI98" s="663" t="s">
        <v>1325</v>
      </c>
      <c r="AJ98" s="663" t="s">
        <v>1325</v>
      </c>
      <c r="AK98" s="631">
        <v>16</v>
      </c>
      <c r="AL98" s="663" t="s">
        <v>1325</v>
      </c>
      <c r="AM98" s="632">
        <v>0</v>
      </c>
      <c r="AN98" s="632">
        <v>0</v>
      </c>
      <c r="AO98" s="632">
        <v>0</v>
      </c>
      <c r="AP98" s="632"/>
      <c r="AQ98" s="632">
        <v>1.4930850821546009</v>
      </c>
      <c r="AR98" s="632">
        <v>1.8150230973392449</v>
      </c>
      <c r="AS98" s="633">
        <v>0</v>
      </c>
      <c r="AT98" s="665" t="s">
        <v>1325</v>
      </c>
      <c r="AU98" s="663" t="s">
        <v>1325</v>
      </c>
      <c r="AV98" s="663" t="s">
        <v>1325</v>
      </c>
      <c r="AW98" s="663" t="s">
        <v>1325</v>
      </c>
      <c r="AX98" s="663" t="s">
        <v>1325</v>
      </c>
      <c r="AY98" s="663" t="s">
        <v>1325</v>
      </c>
      <c r="AZ98" s="663" t="s">
        <v>1325</v>
      </c>
      <c r="BA98" s="632">
        <v>18.429734260759012</v>
      </c>
      <c r="BB98" s="632">
        <v>0</v>
      </c>
      <c r="BC98" s="632">
        <v>0</v>
      </c>
      <c r="BD98" s="632"/>
      <c r="BE98" s="632">
        <v>0</v>
      </c>
      <c r="BF98" s="632">
        <v>2.379842886407685</v>
      </c>
      <c r="BG98" s="633">
        <v>0</v>
      </c>
      <c r="BH98" s="665" t="s">
        <v>1325</v>
      </c>
      <c r="BI98" s="663" t="s">
        <v>1325</v>
      </c>
      <c r="BJ98" s="663" t="s">
        <v>1325</v>
      </c>
      <c r="BK98" s="663" t="s">
        <v>1325</v>
      </c>
      <c r="BL98" s="663" t="s">
        <v>1325</v>
      </c>
      <c r="BM98" s="631">
        <v>22</v>
      </c>
      <c r="BN98" s="663" t="s">
        <v>1325</v>
      </c>
      <c r="BO98" s="632">
        <v>0</v>
      </c>
      <c r="BP98" s="632">
        <v>1.9037015618550654</v>
      </c>
      <c r="BQ98" s="632">
        <v>4.7426996639242534</v>
      </c>
      <c r="BR98" s="632"/>
      <c r="BS98" s="632">
        <v>0.82362741187613964</v>
      </c>
      <c r="BT98" s="632">
        <v>0.49430098563816277</v>
      </c>
      <c r="BU98" s="633">
        <v>1.5600698952577889</v>
      </c>
      <c r="BV98" s="665" t="s">
        <v>1325</v>
      </c>
      <c r="BW98" s="663" t="s">
        <v>1325</v>
      </c>
      <c r="BX98" s="663" t="s">
        <v>1325</v>
      </c>
      <c r="BY98" s="663" t="s">
        <v>1325</v>
      </c>
      <c r="BZ98" s="663" t="s">
        <v>1325</v>
      </c>
      <c r="CA98" s="663" t="s">
        <v>1325</v>
      </c>
      <c r="CB98" s="663" t="s">
        <v>1325</v>
      </c>
      <c r="CC98" s="632">
        <v>0</v>
      </c>
      <c r="CD98" s="632">
        <v>0</v>
      </c>
      <c r="CE98" s="632">
        <v>0</v>
      </c>
      <c r="CF98" s="632"/>
      <c r="CG98" s="632">
        <v>0</v>
      </c>
      <c r="CH98" s="632">
        <v>0.16376002965845562</v>
      </c>
      <c r="CI98" s="633">
        <v>0</v>
      </c>
      <c r="CJ98" s="665" t="s">
        <v>1325</v>
      </c>
      <c r="CK98" s="663" t="s">
        <v>1325</v>
      </c>
      <c r="CL98" s="663" t="s">
        <v>1325</v>
      </c>
      <c r="CM98" s="663" t="s">
        <v>1325</v>
      </c>
      <c r="CN98" s="631">
        <v>13</v>
      </c>
      <c r="CO98" s="631">
        <v>41</v>
      </c>
      <c r="CP98" s="663" t="s">
        <v>1325</v>
      </c>
      <c r="CQ98" s="632">
        <v>1.6421917798171817</v>
      </c>
      <c r="CR98" s="632">
        <v>0.43538694891945556</v>
      </c>
      <c r="CS98" s="632">
        <v>2.164032063038615</v>
      </c>
      <c r="CT98" s="632"/>
      <c r="CU98" s="632">
        <v>2.418291212839327</v>
      </c>
      <c r="CV98" s="632">
        <v>0.45024479309516813</v>
      </c>
      <c r="CW98" s="633">
        <v>1.1592553659981186</v>
      </c>
      <c r="CX98" s="644" t="s">
        <v>878</v>
      </c>
      <c r="CY98" s="480" t="s">
        <v>1471</v>
      </c>
      <c r="CZ98" s="632" t="s">
        <v>792</v>
      </c>
      <c r="DA98" s="636" t="s">
        <v>1472</v>
      </c>
      <c r="DB98" s="644" t="s">
        <v>878</v>
      </c>
      <c r="DC98" s="480" t="s">
        <v>878</v>
      </c>
      <c r="DD98" s="480" t="s">
        <v>878</v>
      </c>
      <c r="DE98" s="635" t="s">
        <v>878</v>
      </c>
      <c r="DF98" s="687" t="s">
        <v>1934</v>
      </c>
      <c r="DG98" s="678" t="s">
        <v>2218</v>
      </c>
      <c r="DH98" s="682">
        <v>12</v>
      </c>
      <c r="DI98" s="650">
        <v>43</v>
      </c>
      <c r="DJ98" s="650">
        <v>19</v>
      </c>
      <c r="DK98" s="663" t="s">
        <v>1325</v>
      </c>
      <c r="DL98" s="650">
        <v>135</v>
      </c>
      <c r="DM98" s="650">
        <v>1198</v>
      </c>
      <c r="DN98" s="650">
        <v>102</v>
      </c>
      <c r="DO98" s="650">
        <v>1510</v>
      </c>
      <c r="DP98" s="681" t="s">
        <v>440</v>
      </c>
      <c r="DQ98" s="534">
        <v>167</v>
      </c>
      <c r="DR98" s="675" t="s">
        <v>878</v>
      </c>
      <c r="DS98" s="648" t="s">
        <v>792</v>
      </c>
      <c r="DT98" s="648" t="s">
        <v>878</v>
      </c>
      <c r="DU98" s="671" t="s">
        <v>792</v>
      </c>
    </row>
    <row r="99" spans="1:125" ht="26.25">
      <c r="A99" s="628" t="s">
        <v>321</v>
      </c>
      <c r="B99" s="545" t="s">
        <v>1298</v>
      </c>
      <c r="C99" s="629" t="s">
        <v>737</v>
      </c>
      <c r="D99" s="630">
        <v>26</v>
      </c>
      <c r="E99" s="631">
        <v>206</v>
      </c>
      <c r="F99" s="631">
        <v>496</v>
      </c>
      <c r="G99" s="631">
        <v>11</v>
      </c>
      <c r="H99" s="631">
        <v>400</v>
      </c>
      <c r="I99" s="631">
        <v>532</v>
      </c>
      <c r="J99" s="631">
        <v>61</v>
      </c>
      <c r="K99" s="705">
        <v>1.8098815809622388</v>
      </c>
      <c r="L99" s="632">
        <v>0.44587435326503472</v>
      </c>
      <c r="M99" s="632">
        <v>1.5523961566957292</v>
      </c>
      <c r="N99" s="632">
        <v>0.78760534958228157</v>
      </c>
      <c r="O99" s="632">
        <v>1.1503666416199776</v>
      </c>
      <c r="P99" s="632">
        <v>1.0113678867753295</v>
      </c>
      <c r="Q99" s="633">
        <v>0.63881662441601972</v>
      </c>
      <c r="R99" s="665" t="s">
        <v>1325</v>
      </c>
      <c r="S99" s="631">
        <v>39</v>
      </c>
      <c r="T99" s="631">
        <v>35</v>
      </c>
      <c r="U99" s="663" t="s">
        <v>1325</v>
      </c>
      <c r="V99" s="663" t="s">
        <v>1325</v>
      </c>
      <c r="W99" s="631">
        <v>55</v>
      </c>
      <c r="X99" s="663" t="s">
        <v>1325</v>
      </c>
      <c r="Y99" s="632">
        <v>0</v>
      </c>
      <c r="Z99" s="632">
        <v>1.0992953371024867</v>
      </c>
      <c r="AA99" s="632">
        <v>1.3475955472928076</v>
      </c>
      <c r="AB99" s="632">
        <v>0</v>
      </c>
      <c r="AC99" s="632">
        <v>0.26552395143280955</v>
      </c>
      <c r="AD99" s="632">
        <v>2.2275510425923066</v>
      </c>
      <c r="AE99" s="633">
        <v>0.51601156346822874</v>
      </c>
      <c r="AF99" s="665" t="s">
        <v>1325</v>
      </c>
      <c r="AG99" s="631">
        <v>34</v>
      </c>
      <c r="AH99" s="631">
        <v>24</v>
      </c>
      <c r="AI99" s="663" t="s">
        <v>1325</v>
      </c>
      <c r="AJ99" s="631">
        <v>40</v>
      </c>
      <c r="AK99" s="631">
        <v>69</v>
      </c>
      <c r="AL99" s="631">
        <v>13</v>
      </c>
      <c r="AM99" s="632">
        <v>1.1467651666990684</v>
      </c>
      <c r="AN99" s="632">
        <v>0.62034681748991582</v>
      </c>
      <c r="AO99" s="632">
        <v>0.59827862528832854</v>
      </c>
      <c r="AP99" s="632">
        <v>0.59473326154024153</v>
      </c>
      <c r="AQ99" s="632">
        <v>0.91251920666422826</v>
      </c>
      <c r="AR99" s="632">
        <v>1.2355268144710465</v>
      </c>
      <c r="AS99" s="633">
        <v>1.1714672771103569</v>
      </c>
      <c r="AT99" s="665" t="s">
        <v>1325</v>
      </c>
      <c r="AU99" s="663" t="s">
        <v>1325</v>
      </c>
      <c r="AV99" s="631">
        <v>44</v>
      </c>
      <c r="AW99" s="663" t="s">
        <v>1325</v>
      </c>
      <c r="AX99" s="631">
        <v>19</v>
      </c>
      <c r="AY99" s="631">
        <v>37</v>
      </c>
      <c r="AZ99" s="663" t="s">
        <v>1325</v>
      </c>
      <c r="BA99" s="632">
        <v>4.3337893300906885</v>
      </c>
      <c r="BB99" s="632">
        <v>0.15871658344055306</v>
      </c>
      <c r="BC99" s="632">
        <v>2.1162393249497224</v>
      </c>
      <c r="BD99" s="632">
        <v>0</v>
      </c>
      <c r="BE99" s="632">
        <v>0.75545598579877227</v>
      </c>
      <c r="BF99" s="632">
        <v>1.1243327006718242</v>
      </c>
      <c r="BG99" s="633">
        <v>0.79251049664900586</v>
      </c>
      <c r="BH99" s="634">
        <v>10</v>
      </c>
      <c r="BI99" s="631">
        <v>26</v>
      </c>
      <c r="BJ99" s="631">
        <v>72</v>
      </c>
      <c r="BK99" s="663" t="s">
        <v>1325</v>
      </c>
      <c r="BL99" s="631">
        <v>30</v>
      </c>
      <c r="BM99" s="631">
        <v>105</v>
      </c>
      <c r="BN99" s="663" t="s">
        <v>1325</v>
      </c>
      <c r="BO99" s="632">
        <v>4.3545339378118983</v>
      </c>
      <c r="BP99" s="632">
        <v>0.33610629048252427</v>
      </c>
      <c r="BQ99" s="632">
        <v>1.3443677873799962</v>
      </c>
      <c r="BR99" s="632">
        <v>0.86295120675610926</v>
      </c>
      <c r="BS99" s="632">
        <v>0.44788673895298636</v>
      </c>
      <c r="BT99" s="632">
        <v>1.6634539400721671</v>
      </c>
      <c r="BU99" s="633">
        <v>0.50003371336220281</v>
      </c>
      <c r="BV99" s="665" t="s">
        <v>1325</v>
      </c>
      <c r="BW99" s="631">
        <v>10</v>
      </c>
      <c r="BX99" s="631">
        <v>28</v>
      </c>
      <c r="BY99" s="663" t="s">
        <v>1325</v>
      </c>
      <c r="BZ99" s="631">
        <v>14</v>
      </c>
      <c r="CA99" s="631">
        <v>17</v>
      </c>
      <c r="CB99" s="663" t="s">
        <v>1325</v>
      </c>
      <c r="CC99" s="632">
        <v>0</v>
      </c>
      <c r="CD99" s="632">
        <v>0.63643230491076719</v>
      </c>
      <c r="CE99" s="632">
        <v>2.6678135848648408</v>
      </c>
      <c r="CF99" s="632">
        <v>0</v>
      </c>
      <c r="CG99" s="632">
        <v>1.1722753644850963</v>
      </c>
      <c r="CH99" s="632">
        <v>0.84539402645958206</v>
      </c>
      <c r="CI99" s="633">
        <v>0.92765060336620941</v>
      </c>
      <c r="CJ99" s="665" t="s">
        <v>1325</v>
      </c>
      <c r="CK99" s="631">
        <v>63</v>
      </c>
      <c r="CL99" s="631">
        <v>239</v>
      </c>
      <c r="CM99" s="663" t="s">
        <v>1325</v>
      </c>
      <c r="CN99" s="631">
        <v>231</v>
      </c>
      <c r="CO99" s="631">
        <v>188</v>
      </c>
      <c r="CP99" s="631">
        <v>18</v>
      </c>
      <c r="CQ99" s="632">
        <v>1.3561154039067933</v>
      </c>
      <c r="CR99" s="632">
        <v>0.33151154708474223</v>
      </c>
      <c r="CS99" s="632">
        <v>1.8595567330347906</v>
      </c>
      <c r="CT99" s="632">
        <v>0.70173933751386264</v>
      </c>
      <c r="CU99" s="632">
        <v>1.85420610401607</v>
      </c>
      <c r="CV99" s="632">
        <v>0.7325688941948626</v>
      </c>
      <c r="CW99" s="633">
        <v>0.45685057181494321</v>
      </c>
      <c r="CX99" s="644" t="s">
        <v>878</v>
      </c>
      <c r="CY99" s="480" t="s">
        <v>1471</v>
      </c>
      <c r="CZ99" s="632" t="s">
        <v>792</v>
      </c>
      <c r="DA99" s="636" t="s">
        <v>2196</v>
      </c>
      <c r="DB99" s="644" t="s">
        <v>878</v>
      </c>
      <c r="DC99" s="480" t="s">
        <v>878</v>
      </c>
      <c r="DD99" s="7" t="s">
        <v>792</v>
      </c>
      <c r="DE99" s="639" t="s">
        <v>2215</v>
      </c>
      <c r="DF99" s="686"/>
      <c r="DG99" s="678" t="s">
        <v>2218</v>
      </c>
      <c r="DH99" s="682">
        <v>120</v>
      </c>
      <c r="DI99" s="650">
        <v>3660</v>
      </c>
      <c r="DJ99" s="650">
        <v>2703</v>
      </c>
      <c r="DK99" s="650">
        <v>115</v>
      </c>
      <c r="DL99" s="650">
        <v>2956</v>
      </c>
      <c r="DM99" s="650">
        <v>4369</v>
      </c>
      <c r="DN99" s="650">
        <v>770</v>
      </c>
      <c r="DO99" s="650">
        <v>14693</v>
      </c>
      <c r="DP99" s="681" t="s">
        <v>321</v>
      </c>
      <c r="DQ99" s="534">
        <v>1732</v>
      </c>
      <c r="DR99" s="675" t="s">
        <v>878</v>
      </c>
      <c r="DS99" s="648" t="s">
        <v>792</v>
      </c>
      <c r="DT99" s="648" t="s">
        <v>878</v>
      </c>
      <c r="DU99" s="671" t="s">
        <v>792</v>
      </c>
    </row>
    <row r="100" spans="1:125">
      <c r="A100" s="628" t="s">
        <v>32</v>
      </c>
      <c r="B100" s="545" t="s">
        <v>1298</v>
      </c>
      <c r="C100" s="629" t="s">
        <v>759</v>
      </c>
      <c r="D100" s="658" t="s">
        <v>1325</v>
      </c>
      <c r="E100" s="528" t="s">
        <v>1325</v>
      </c>
      <c r="F100" s="528" t="s">
        <v>1325</v>
      </c>
      <c r="G100" s="528" t="s">
        <v>1325</v>
      </c>
      <c r="H100" s="528" t="s">
        <v>1325</v>
      </c>
      <c r="I100" s="528" t="s">
        <v>1325</v>
      </c>
      <c r="J100" s="528" t="s">
        <v>1325</v>
      </c>
      <c r="K100" s="705"/>
      <c r="L100" s="632"/>
      <c r="M100" s="632"/>
      <c r="N100" s="632"/>
      <c r="O100" s="632"/>
      <c r="P100" s="632">
        <v>2.1301008099166063</v>
      </c>
      <c r="Q100" s="633"/>
      <c r="R100" s="665" t="s">
        <v>1325</v>
      </c>
      <c r="S100" s="663" t="s">
        <v>1325</v>
      </c>
      <c r="T100" s="663" t="s">
        <v>1325</v>
      </c>
      <c r="U100" s="663" t="s">
        <v>1325</v>
      </c>
      <c r="V100" s="663" t="s">
        <v>1325</v>
      </c>
      <c r="W100" s="663" t="s">
        <v>1325</v>
      </c>
      <c r="X100" s="663" t="s">
        <v>1325</v>
      </c>
      <c r="Y100" s="632"/>
      <c r="Z100" s="632"/>
      <c r="AA100" s="632"/>
      <c r="AB100" s="632"/>
      <c r="AC100" s="632"/>
      <c r="AD100" s="632">
        <v>5.1308259372423484</v>
      </c>
      <c r="AE100" s="633"/>
      <c r="AF100" s="665" t="s">
        <v>1325</v>
      </c>
      <c r="AG100" s="663" t="s">
        <v>1325</v>
      </c>
      <c r="AH100" s="663" t="s">
        <v>1325</v>
      </c>
      <c r="AI100" s="663" t="s">
        <v>1325</v>
      </c>
      <c r="AJ100" s="663" t="s">
        <v>1325</v>
      </c>
      <c r="AK100" s="663" t="s">
        <v>1325</v>
      </c>
      <c r="AL100" s="663" t="s">
        <v>1325</v>
      </c>
      <c r="AM100" s="632"/>
      <c r="AN100" s="632"/>
      <c r="AO100" s="632"/>
      <c r="AP100" s="632"/>
      <c r="AQ100" s="632"/>
      <c r="AR100" s="632">
        <v>4.4231794378651834</v>
      </c>
      <c r="AS100" s="633"/>
      <c r="AT100" s="665" t="s">
        <v>1325</v>
      </c>
      <c r="AU100" s="663" t="s">
        <v>1325</v>
      </c>
      <c r="AV100" s="663" t="s">
        <v>1325</v>
      </c>
      <c r="AW100" s="663" t="s">
        <v>1325</v>
      </c>
      <c r="AX100" s="663" t="s">
        <v>1325</v>
      </c>
      <c r="AY100" s="663" t="s">
        <v>1325</v>
      </c>
      <c r="AZ100" s="663" t="s">
        <v>1325</v>
      </c>
      <c r="BA100" s="632"/>
      <c r="BB100" s="632"/>
      <c r="BC100" s="632"/>
      <c r="BD100" s="632"/>
      <c r="BE100" s="632"/>
      <c r="BF100" s="632">
        <v>0</v>
      </c>
      <c r="BG100" s="633"/>
      <c r="BH100" s="665" t="s">
        <v>1325</v>
      </c>
      <c r="BI100" s="663" t="s">
        <v>1325</v>
      </c>
      <c r="BJ100" s="663" t="s">
        <v>1325</v>
      </c>
      <c r="BK100" s="663" t="s">
        <v>1325</v>
      </c>
      <c r="BL100" s="663" t="s">
        <v>1325</v>
      </c>
      <c r="BM100" s="663" t="s">
        <v>1325</v>
      </c>
      <c r="BN100" s="663" t="s">
        <v>1325</v>
      </c>
      <c r="BO100" s="632"/>
      <c r="BP100" s="632"/>
      <c r="BQ100" s="632"/>
      <c r="BR100" s="632"/>
      <c r="BS100" s="632"/>
      <c r="BT100" s="632">
        <v>0</v>
      </c>
      <c r="BU100" s="633"/>
      <c r="BV100" s="665" t="s">
        <v>1325</v>
      </c>
      <c r="BW100" s="663" t="s">
        <v>1325</v>
      </c>
      <c r="BX100" s="663" t="s">
        <v>1325</v>
      </c>
      <c r="BY100" s="663" t="s">
        <v>1325</v>
      </c>
      <c r="BZ100" s="663" t="s">
        <v>1325</v>
      </c>
      <c r="CA100" s="663" t="s">
        <v>1325</v>
      </c>
      <c r="CB100" s="663" t="s">
        <v>1325</v>
      </c>
      <c r="CC100" s="632"/>
      <c r="CD100" s="632"/>
      <c r="CE100" s="632"/>
      <c r="CF100" s="632"/>
      <c r="CG100" s="632"/>
      <c r="CH100" s="632">
        <v>6.7649832941665453</v>
      </c>
      <c r="CI100" s="633"/>
      <c r="CJ100" s="665" t="s">
        <v>1325</v>
      </c>
      <c r="CK100" s="663" t="s">
        <v>1325</v>
      </c>
      <c r="CL100" s="663" t="s">
        <v>1325</v>
      </c>
      <c r="CM100" s="663" t="s">
        <v>1325</v>
      </c>
      <c r="CN100" s="663" t="s">
        <v>1325</v>
      </c>
      <c r="CO100" s="663" t="s">
        <v>1325</v>
      </c>
      <c r="CP100" s="663" t="s">
        <v>1325</v>
      </c>
      <c r="CQ100" s="632"/>
      <c r="CR100" s="632"/>
      <c r="CS100" s="632"/>
      <c r="CT100" s="632"/>
      <c r="CU100" s="632"/>
      <c r="CV100" s="632">
        <v>1.3400127614231363</v>
      </c>
      <c r="CW100" s="633"/>
      <c r="CX100" s="644" t="s">
        <v>878</v>
      </c>
      <c r="CY100" s="480" t="s">
        <v>1471</v>
      </c>
      <c r="CZ100" s="480" t="s">
        <v>878</v>
      </c>
      <c r="DA100" s="635" t="s">
        <v>1471</v>
      </c>
      <c r="DB100" s="644" t="s">
        <v>878</v>
      </c>
      <c r="DC100" s="480" t="s">
        <v>878</v>
      </c>
      <c r="DD100" s="480" t="s">
        <v>878</v>
      </c>
      <c r="DE100" s="635" t="s">
        <v>878</v>
      </c>
      <c r="DF100" s="686"/>
      <c r="DG100" s="678" t="s">
        <v>2218</v>
      </c>
      <c r="DH100" s="664" t="s">
        <v>1325</v>
      </c>
      <c r="DI100" s="663" t="s">
        <v>1325</v>
      </c>
      <c r="DJ100" s="663" t="s">
        <v>1325</v>
      </c>
      <c r="DK100" s="663" t="s">
        <v>1325</v>
      </c>
      <c r="DL100" s="663" t="s">
        <v>1325</v>
      </c>
      <c r="DM100" s="650">
        <v>29</v>
      </c>
      <c r="DN100" s="663" t="s">
        <v>1325</v>
      </c>
      <c r="DO100" s="650">
        <v>36</v>
      </c>
      <c r="DP100" s="681" t="s">
        <v>32</v>
      </c>
      <c r="DQ100" s="534">
        <v>10</v>
      </c>
      <c r="DR100" s="675" t="s">
        <v>878</v>
      </c>
      <c r="DS100" s="648" t="s">
        <v>792</v>
      </c>
      <c r="DT100" s="648" t="s">
        <v>878</v>
      </c>
      <c r="DU100" s="671" t="s">
        <v>792</v>
      </c>
    </row>
    <row r="101" spans="1:125">
      <c r="A101" s="628" t="s">
        <v>140</v>
      </c>
      <c r="B101" s="545" t="s">
        <v>1298</v>
      </c>
      <c r="C101" s="629" t="s">
        <v>532</v>
      </c>
      <c r="D101" s="658" t="s">
        <v>1325</v>
      </c>
      <c r="E101" s="631">
        <v>209</v>
      </c>
      <c r="F101" s="631">
        <v>93</v>
      </c>
      <c r="G101" s="528" t="s">
        <v>1325</v>
      </c>
      <c r="H101" s="631">
        <v>302</v>
      </c>
      <c r="I101" s="631">
        <v>798</v>
      </c>
      <c r="J101" s="631">
        <v>130</v>
      </c>
      <c r="K101" s="705">
        <v>1.4662802866641407</v>
      </c>
      <c r="L101" s="632">
        <v>0.32787075753341888</v>
      </c>
      <c r="M101" s="632">
        <v>1.752044245227298</v>
      </c>
      <c r="N101" s="632">
        <v>0.80734609320783468</v>
      </c>
      <c r="O101" s="632">
        <v>1.5797777865428082</v>
      </c>
      <c r="P101" s="632">
        <v>0.77823355612617606</v>
      </c>
      <c r="Q101" s="633">
        <v>0.79429812167114155</v>
      </c>
      <c r="R101" s="665" t="s">
        <v>1325</v>
      </c>
      <c r="S101" s="631">
        <v>52</v>
      </c>
      <c r="T101" s="631">
        <v>10</v>
      </c>
      <c r="U101" s="663" t="s">
        <v>1325</v>
      </c>
      <c r="V101" s="631">
        <v>12</v>
      </c>
      <c r="W101" s="631">
        <v>161</v>
      </c>
      <c r="X101" s="631">
        <v>21</v>
      </c>
      <c r="Y101" s="632">
        <v>0</v>
      </c>
      <c r="Z101" s="632">
        <v>0.57348127922658942</v>
      </c>
      <c r="AA101" s="632">
        <v>1.2725737098376941</v>
      </c>
      <c r="AB101" s="632">
        <v>2.8383906042242626</v>
      </c>
      <c r="AC101" s="632">
        <v>0.33564240722694472</v>
      </c>
      <c r="AD101" s="632">
        <v>1.9503599807036622</v>
      </c>
      <c r="AE101" s="633">
        <v>0.89104189201963235</v>
      </c>
      <c r="AF101" s="665" t="s">
        <v>1325</v>
      </c>
      <c r="AG101" s="631">
        <v>25</v>
      </c>
      <c r="AH101" s="663" t="s">
        <v>1325</v>
      </c>
      <c r="AI101" s="663" t="s">
        <v>1325</v>
      </c>
      <c r="AJ101" s="631">
        <v>14</v>
      </c>
      <c r="AK101" s="631">
        <v>34</v>
      </c>
      <c r="AL101" s="663" t="s">
        <v>1325</v>
      </c>
      <c r="AM101" s="632">
        <v>0</v>
      </c>
      <c r="AN101" s="632">
        <v>0.95124675313101159</v>
      </c>
      <c r="AO101" s="632">
        <v>0.41036320534101883</v>
      </c>
      <c r="AP101" s="632">
        <v>0</v>
      </c>
      <c r="AQ101" s="632">
        <v>1.7482482779974839</v>
      </c>
      <c r="AR101" s="632">
        <v>0.75694819939571956</v>
      </c>
      <c r="AS101" s="633">
        <v>1.3159590701392978</v>
      </c>
      <c r="AT101" s="665" t="s">
        <v>1325</v>
      </c>
      <c r="AU101" s="631">
        <v>10</v>
      </c>
      <c r="AV101" s="631">
        <v>11</v>
      </c>
      <c r="AW101" s="663" t="s">
        <v>1325</v>
      </c>
      <c r="AX101" s="631">
        <v>13</v>
      </c>
      <c r="AY101" s="631">
        <v>59</v>
      </c>
      <c r="AZ101" s="631">
        <v>14</v>
      </c>
      <c r="BA101" s="632">
        <v>7.0890968803455259</v>
      </c>
      <c r="BB101" s="632">
        <v>0.20758655264553857</v>
      </c>
      <c r="BC101" s="632">
        <v>2.9098420314066384</v>
      </c>
      <c r="BD101" s="632">
        <v>0</v>
      </c>
      <c r="BE101" s="632">
        <v>0.7758971161233853</v>
      </c>
      <c r="BF101" s="632">
        <v>0.75747461847335851</v>
      </c>
      <c r="BG101" s="633">
        <v>1.1694365301329197</v>
      </c>
      <c r="BH101" s="665" t="s">
        <v>1325</v>
      </c>
      <c r="BI101" s="631">
        <v>35</v>
      </c>
      <c r="BJ101" s="631">
        <v>27</v>
      </c>
      <c r="BK101" s="663" t="s">
        <v>1325</v>
      </c>
      <c r="BL101" s="631">
        <v>61</v>
      </c>
      <c r="BM101" s="631">
        <v>266</v>
      </c>
      <c r="BN101" s="631">
        <v>33</v>
      </c>
      <c r="BO101" s="632">
        <v>0.87082237376918292</v>
      </c>
      <c r="BP101" s="632">
        <v>0.19548257577906708</v>
      </c>
      <c r="BQ101" s="632">
        <v>1.8360776612082221</v>
      </c>
      <c r="BR101" s="632">
        <v>0</v>
      </c>
      <c r="BS101" s="632">
        <v>1.0341320494228063</v>
      </c>
      <c r="BT101" s="632">
        <v>1.2036913416684583</v>
      </c>
      <c r="BU101" s="633">
        <v>0.72176746980284323</v>
      </c>
      <c r="BV101" s="665" t="s">
        <v>1325</v>
      </c>
      <c r="BW101" s="663" t="s">
        <v>1325</v>
      </c>
      <c r="BX101" s="663" t="s">
        <v>1325</v>
      </c>
      <c r="BY101" s="663" t="s">
        <v>1325</v>
      </c>
      <c r="BZ101" s="663" t="s">
        <v>1325</v>
      </c>
      <c r="CA101" s="631">
        <v>11</v>
      </c>
      <c r="CB101" s="663" t="s">
        <v>1325</v>
      </c>
      <c r="CC101" s="632">
        <v>0</v>
      </c>
      <c r="CD101" s="632">
        <v>0.66927363996365741</v>
      </c>
      <c r="CE101" s="632">
        <v>3.799609718845963</v>
      </c>
      <c r="CF101" s="632">
        <v>0</v>
      </c>
      <c r="CG101" s="632">
        <v>2.1248087952226338</v>
      </c>
      <c r="CH101" s="632">
        <v>0.35136768390721451</v>
      </c>
      <c r="CI101" s="633">
        <v>1.8023854046619097</v>
      </c>
      <c r="CJ101" s="665" t="s">
        <v>1325</v>
      </c>
      <c r="CK101" s="631">
        <v>54</v>
      </c>
      <c r="CL101" s="631">
        <v>36</v>
      </c>
      <c r="CM101" s="663" t="s">
        <v>1325</v>
      </c>
      <c r="CN101" s="631">
        <v>167</v>
      </c>
      <c r="CO101" s="631">
        <v>209</v>
      </c>
      <c r="CP101" s="631">
        <v>40</v>
      </c>
      <c r="CQ101" s="632">
        <v>0.67664967422022682</v>
      </c>
      <c r="CR101" s="632">
        <v>0.23577947999027399</v>
      </c>
      <c r="CS101" s="632">
        <v>1.914603610716217</v>
      </c>
      <c r="CT101" s="632">
        <v>1.1348118100129236</v>
      </c>
      <c r="CU101" s="632">
        <v>3.1405298157617523</v>
      </c>
      <c r="CV101" s="632">
        <v>0.43908174836373359</v>
      </c>
      <c r="CW101" s="633">
        <v>0.68002971173685833</v>
      </c>
      <c r="CX101" s="644" t="s">
        <v>878</v>
      </c>
      <c r="CY101" s="480" t="s">
        <v>1471</v>
      </c>
      <c r="CZ101" s="632" t="s">
        <v>792</v>
      </c>
      <c r="DA101" s="636" t="s">
        <v>2171</v>
      </c>
      <c r="DB101" s="644" t="s">
        <v>878</v>
      </c>
      <c r="DC101" s="480" t="s">
        <v>878</v>
      </c>
      <c r="DD101" s="480" t="s">
        <v>878</v>
      </c>
      <c r="DE101" s="635" t="s">
        <v>878</v>
      </c>
      <c r="DF101" s="686"/>
      <c r="DG101" s="678" t="s">
        <v>2218</v>
      </c>
      <c r="DH101" s="682">
        <v>40</v>
      </c>
      <c r="DI101" s="650">
        <v>5888</v>
      </c>
      <c r="DJ101" s="650">
        <v>533</v>
      </c>
      <c r="DK101" s="650">
        <v>24</v>
      </c>
      <c r="DL101" s="650">
        <v>2073</v>
      </c>
      <c r="DM101" s="650">
        <v>8644</v>
      </c>
      <c r="DN101" s="650">
        <v>1568</v>
      </c>
      <c r="DO101" s="650">
        <v>18770</v>
      </c>
      <c r="DP101" s="681" t="s">
        <v>140</v>
      </c>
      <c r="DQ101" s="534">
        <v>1540</v>
      </c>
      <c r="DR101" s="675" t="s">
        <v>878</v>
      </c>
      <c r="DS101" s="648" t="s">
        <v>792</v>
      </c>
      <c r="DT101" s="648" t="s">
        <v>878</v>
      </c>
      <c r="DU101" s="671" t="s">
        <v>792</v>
      </c>
    </row>
    <row r="102" spans="1:125">
      <c r="A102" s="628" t="s">
        <v>503</v>
      </c>
      <c r="B102" s="545" t="s">
        <v>1298</v>
      </c>
      <c r="C102" s="629" t="s">
        <v>788</v>
      </c>
      <c r="D102" s="658" t="s">
        <v>1325</v>
      </c>
      <c r="E102" s="631">
        <v>39</v>
      </c>
      <c r="F102" s="631">
        <v>56</v>
      </c>
      <c r="G102" s="528" t="s">
        <v>1325</v>
      </c>
      <c r="H102" s="631">
        <v>84</v>
      </c>
      <c r="I102" s="631">
        <v>40</v>
      </c>
      <c r="J102" s="631">
        <v>10</v>
      </c>
      <c r="K102" s="705">
        <v>1.6264492399648678</v>
      </c>
      <c r="L102" s="632">
        <v>0.50932946962489145</v>
      </c>
      <c r="M102" s="632">
        <v>1.1074817085572146</v>
      </c>
      <c r="N102" s="632">
        <v>0.83399265459479865</v>
      </c>
      <c r="O102" s="632">
        <v>1.3018853875713838</v>
      </c>
      <c r="P102" s="632">
        <v>0.99483102205933083</v>
      </c>
      <c r="Q102" s="633">
        <v>0.61121355144194722</v>
      </c>
      <c r="R102" s="665" t="s">
        <v>1325</v>
      </c>
      <c r="S102" s="663" t="s">
        <v>1325</v>
      </c>
      <c r="T102" s="663" t="s">
        <v>1325</v>
      </c>
      <c r="U102" s="663" t="s">
        <v>1325</v>
      </c>
      <c r="V102" s="663" t="s">
        <v>1325</v>
      </c>
      <c r="W102" s="663" t="s">
        <v>1325</v>
      </c>
      <c r="X102" s="663" t="s">
        <v>1325</v>
      </c>
      <c r="Y102" s="632">
        <v>0</v>
      </c>
      <c r="Z102" s="632">
        <v>0.39165912056468566</v>
      </c>
      <c r="AA102" s="632">
        <v>0.78603465553062091</v>
      </c>
      <c r="AB102" s="632">
        <v>1.0534752586203346</v>
      </c>
      <c r="AC102" s="632">
        <v>0.12110693952144144</v>
      </c>
      <c r="AD102" s="632">
        <v>5.8320233172014762</v>
      </c>
      <c r="AE102" s="633">
        <v>0</v>
      </c>
      <c r="AF102" s="665" t="s">
        <v>1325</v>
      </c>
      <c r="AG102" s="663" t="s">
        <v>1325</v>
      </c>
      <c r="AH102" s="663" t="s">
        <v>1325</v>
      </c>
      <c r="AI102" s="663" t="s">
        <v>1325</v>
      </c>
      <c r="AJ102" s="663" t="s">
        <v>1325</v>
      </c>
      <c r="AK102" s="663" t="s">
        <v>1325</v>
      </c>
      <c r="AL102" s="663" t="s">
        <v>1325</v>
      </c>
      <c r="AM102" s="632">
        <v>0</v>
      </c>
      <c r="AN102" s="632">
        <v>0.5550407168232131</v>
      </c>
      <c r="AO102" s="632">
        <v>0.16026288298771038</v>
      </c>
      <c r="AP102" s="632">
        <v>0.88351885048312817</v>
      </c>
      <c r="AQ102" s="632">
        <v>0.56409853110868602</v>
      </c>
      <c r="AR102" s="632">
        <v>2.078074181687311</v>
      </c>
      <c r="AS102" s="633">
        <v>1.0657251166555883</v>
      </c>
      <c r="AT102" s="665" t="s">
        <v>1325</v>
      </c>
      <c r="AU102" s="663" t="s">
        <v>1325</v>
      </c>
      <c r="AV102" s="663" t="s">
        <v>1325</v>
      </c>
      <c r="AW102" s="663" t="s">
        <v>1325</v>
      </c>
      <c r="AX102" s="663" t="s">
        <v>1325</v>
      </c>
      <c r="AY102" s="663" t="s">
        <v>1325</v>
      </c>
      <c r="AZ102" s="663" t="s">
        <v>1325</v>
      </c>
      <c r="BA102" s="632">
        <v>12.033031863077504</v>
      </c>
      <c r="BB102" s="632">
        <v>0.24516387637315118</v>
      </c>
      <c r="BC102" s="632">
        <v>1.9681423351506233</v>
      </c>
      <c r="BD102" s="632">
        <v>0</v>
      </c>
      <c r="BE102" s="632">
        <v>0.80618942720439535</v>
      </c>
      <c r="BF102" s="632">
        <v>0.89726523764782429</v>
      </c>
      <c r="BG102" s="633">
        <v>0</v>
      </c>
      <c r="BH102" s="665" t="s">
        <v>1325</v>
      </c>
      <c r="BI102" s="663" t="s">
        <v>1325</v>
      </c>
      <c r="BJ102" s="631">
        <v>13</v>
      </c>
      <c r="BK102" s="663" t="s">
        <v>1325</v>
      </c>
      <c r="BL102" s="631">
        <v>10</v>
      </c>
      <c r="BM102" s="663" t="s">
        <v>1325</v>
      </c>
      <c r="BN102" s="663" t="s">
        <v>1325</v>
      </c>
      <c r="BO102" s="632">
        <v>0</v>
      </c>
      <c r="BP102" s="632">
        <v>0.3305387966847585</v>
      </c>
      <c r="BQ102" s="632">
        <v>1.3325490941004672</v>
      </c>
      <c r="BR102" s="632">
        <v>0</v>
      </c>
      <c r="BS102" s="632">
        <v>0.70454187053694028</v>
      </c>
      <c r="BT102" s="632">
        <v>1.4784556257873858</v>
      </c>
      <c r="BU102" s="633">
        <v>1.3105141486319158</v>
      </c>
      <c r="BV102" s="665" t="s">
        <v>1325</v>
      </c>
      <c r="BW102" s="663" t="s">
        <v>1325</v>
      </c>
      <c r="BX102" s="663" t="s">
        <v>1325</v>
      </c>
      <c r="BY102" s="663" t="s">
        <v>1325</v>
      </c>
      <c r="BZ102" s="663" t="s">
        <v>1325</v>
      </c>
      <c r="CA102" s="663" t="s">
        <v>1325</v>
      </c>
      <c r="CB102" s="663" t="s">
        <v>1325</v>
      </c>
      <c r="CC102" s="632">
        <v>0</v>
      </c>
      <c r="CD102" s="632">
        <v>0.64729244403318498</v>
      </c>
      <c r="CE102" s="632">
        <v>0.47097628998498409</v>
      </c>
      <c r="CF102" s="632">
        <v>1.2839218442166618</v>
      </c>
      <c r="CG102" s="632">
        <v>1.9088519149578433</v>
      </c>
      <c r="CH102" s="632">
        <v>0.82004534969763176</v>
      </c>
      <c r="CI102" s="633">
        <v>0.75664641165786761</v>
      </c>
      <c r="CJ102" s="665" t="s">
        <v>1325</v>
      </c>
      <c r="CK102" s="631">
        <v>14</v>
      </c>
      <c r="CL102" s="631">
        <v>23</v>
      </c>
      <c r="CM102" s="663" t="s">
        <v>1325</v>
      </c>
      <c r="CN102" s="631">
        <v>42</v>
      </c>
      <c r="CO102" s="663" t="s">
        <v>1325</v>
      </c>
      <c r="CP102" s="663" t="s">
        <v>1325</v>
      </c>
      <c r="CQ102" s="632">
        <v>3.4859499196787938</v>
      </c>
      <c r="CR102" s="632">
        <v>0.57432638660918289</v>
      </c>
      <c r="CS102" s="632">
        <v>1.4438284666057177</v>
      </c>
      <c r="CT102" s="632">
        <v>1.3092760730042889</v>
      </c>
      <c r="CU102" s="632">
        <v>2.499747102116904</v>
      </c>
      <c r="CV102" s="632">
        <v>0.48958314771787892</v>
      </c>
      <c r="CW102" s="633">
        <v>0.37638595002854863</v>
      </c>
      <c r="CX102" s="644" t="s">
        <v>878</v>
      </c>
      <c r="CY102" s="480" t="s">
        <v>1471</v>
      </c>
      <c r="CZ102" s="480" t="s">
        <v>792</v>
      </c>
      <c r="DA102" s="635" t="s">
        <v>1472</v>
      </c>
      <c r="DB102" s="644" t="s">
        <v>878</v>
      </c>
      <c r="DC102" s="480" t="s">
        <v>878</v>
      </c>
      <c r="DD102" s="480" t="s">
        <v>878</v>
      </c>
      <c r="DE102" s="635" t="s">
        <v>878</v>
      </c>
      <c r="DF102" s="686"/>
      <c r="DG102" s="678" t="s">
        <v>2218</v>
      </c>
      <c r="DH102" s="682">
        <v>21</v>
      </c>
      <c r="DI102" s="650">
        <v>833</v>
      </c>
      <c r="DJ102" s="650">
        <v>573</v>
      </c>
      <c r="DK102" s="650">
        <v>108</v>
      </c>
      <c r="DL102" s="650">
        <v>772</v>
      </c>
      <c r="DM102" s="650">
        <v>452</v>
      </c>
      <c r="DN102" s="650">
        <v>180</v>
      </c>
      <c r="DO102" s="650">
        <v>2939</v>
      </c>
      <c r="DP102" s="681" t="s">
        <v>503</v>
      </c>
      <c r="DQ102" s="534">
        <v>240</v>
      </c>
      <c r="DR102" s="675" t="s">
        <v>878</v>
      </c>
      <c r="DS102" s="648" t="s">
        <v>792</v>
      </c>
      <c r="DT102" s="648" t="s">
        <v>878</v>
      </c>
      <c r="DU102" s="671" t="s">
        <v>792</v>
      </c>
    </row>
    <row r="103" spans="1:125">
      <c r="A103" s="628" t="s">
        <v>333</v>
      </c>
      <c r="B103" s="545" t="s">
        <v>1298</v>
      </c>
      <c r="C103" s="629" t="s">
        <v>743</v>
      </c>
      <c r="D103" s="658" t="s">
        <v>1325</v>
      </c>
      <c r="E103" s="528" t="s">
        <v>1325</v>
      </c>
      <c r="F103" s="528" t="s">
        <v>1325</v>
      </c>
      <c r="G103" s="528" t="s">
        <v>1325</v>
      </c>
      <c r="H103" s="631">
        <v>50</v>
      </c>
      <c r="I103" s="631">
        <v>199</v>
      </c>
      <c r="J103" s="528" t="s">
        <v>1325</v>
      </c>
      <c r="K103" s="705">
        <v>2.9430897340891264</v>
      </c>
      <c r="L103" s="632">
        <v>0.10901725779021267</v>
      </c>
      <c r="M103" s="632">
        <v>2.2681324581505704</v>
      </c>
      <c r="N103" s="632"/>
      <c r="O103" s="632">
        <v>1.7987057666599418</v>
      </c>
      <c r="P103" s="632">
        <v>0.62525335121839387</v>
      </c>
      <c r="Q103" s="633">
        <v>0.7607099407869814</v>
      </c>
      <c r="R103" s="665" t="s">
        <v>1325</v>
      </c>
      <c r="S103" s="663" t="s">
        <v>1325</v>
      </c>
      <c r="T103" s="663" t="s">
        <v>1325</v>
      </c>
      <c r="U103" s="663" t="s">
        <v>1325</v>
      </c>
      <c r="V103" s="663" t="s">
        <v>1325</v>
      </c>
      <c r="W103" s="631">
        <v>28</v>
      </c>
      <c r="X103" s="663" t="s">
        <v>1325</v>
      </c>
      <c r="Y103" s="632">
        <v>0</v>
      </c>
      <c r="Z103" s="632">
        <v>0</v>
      </c>
      <c r="AA103" s="632">
        <v>0</v>
      </c>
      <c r="AB103" s="632"/>
      <c r="AC103" s="632">
        <v>1.2492296713553046</v>
      </c>
      <c r="AD103" s="632">
        <v>1.2403187284327728</v>
      </c>
      <c r="AE103" s="633">
        <v>1.965486474607129</v>
      </c>
      <c r="AF103" s="665" t="s">
        <v>1325</v>
      </c>
      <c r="AG103" s="663" t="s">
        <v>1325</v>
      </c>
      <c r="AH103" s="663" t="s">
        <v>1325</v>
      </c>
      <c r="AI103" s="663" t="s">
        <v>1325</v>
      </c>
      <c r="AJ103" s="663" t="s">
        <v>1325</v>
      </c>
      <c r="AK103" s="631">
        <v>18</v>
      </c>
      <c r="AL103" s="663" t="s">
        <v>1325</v>
      </c>
      <c r="AM103" s="632">
        <v>0</v>
      </c>
      <c r="AN103" s="632">
        <v>0</v>
      </c>
      <c r="AO103" s="632">
        <v>12.705319745249765</v>
      </c>
      <c r="AP103" s="632"/>
      <c r="AQ103" s="632">
        <v>1.2547048684708317</v>
      </c>
      <c r="AR103" s="632">
        <v>0.34165999736987152</v>
      </c>
      <c r="AS103" s="633">
        <v>0.73137057145830209</v>
      </c>
      <c r="AT103" s="665" t="s">
        <v>1325</v>
      </c>
      <c r="AU103" s="663" t="s">
        <v>1325</v>
      </c>
      <c r="AV103" s="663" t="s">
        <v>1325</v>
      </c>
      <c r="AW103" s="663" t="s">
        <v>1325</v>
      </c>
      <c r="AX103" s="663" t="s">
        <v>1325</v>
      </c>
      <c r="AY103" s="631">
        <v>14</v>
      </c>
      <c r="AZ103" s="663" t="s">
        <v>1325</v>
      </c>
      <c r="BA103" s="632">
        <v>0</v>
      </c>
      <c r="BB103" s="632">
        <v>0</v>
      </c>
      <c r="BC103" s="632">
        <v>0</v>
      </c>
      <c r="BD103" s="632"/>
      <c r="BE103" s="632">
        <v>1.0837212635459199</v>
      </c>
      <c r="BF103" s="632">
        <v>0.9359550473470154</v>
      </c>
      <c r="BG103" s="633">
        <v>3.930966230837726</v>
      </c>
      <c r="BH103" s="665" t="s">
        <v>1325</v>
      </c>
      <c r="BI103" s="663" t="s">
        <v>1325</v>
      </c>
      <c r="BJ103" s="663" t="s">
        <v>1325</v>
      </c>
      <c r="BK103" s="663" t="s">
        <v>1325</v>
      </c>
      <c r="BL103" s="663" t="s">
        <v>1325</v>
      </c>
      <c r="BM103" s="631">
        <v>47</v>
      </c>
      <c r="BN103" s="663" t="s">
        <v>1325</v>
      </c>
      <c r="BO103" s="632">
        <v>2.3106757615879374</v>
      </c>
      <c r="BP103" s="632">
        <v>0.72389711878585117</v>
      </c>
      <c r="BQ103" s="632">
        <v>0</v>
      </c>
      <c r="BR103" s="632"/>
      <c r="BS103" s="632">
        <v>0.97738379086637239</v>
      </c>
      <c r="BT103" s="632">
        <v>1.7105986434938893</v>
      </c>
      <c r="BU103" s="633">
        <v>0</v>
      </c>
      <c r="BV103" s="665" t="s">
        <v>1325</v>
      </c>
      <c r="BW103" s="663" t="s">
        <v>1325</v>
      </c>
      <c r="BX103" s="663" t="s">
        <v>1325</v>
      </c>
      <c r="BY103" s="663" t="s">
        <v>1325</v>
      </c>
      <c r="BZ103" s="663" t="s">
        <v>1325</v>
      </c>
      <c r="CA103" s="663" t="s">
        <v>1325</v>
      </c>
      <c r="CB103" s="663" t="s">
        <v>1325</v>
      </c>
      <c r="CC103" s="632">
        <v>0</v>
      </c>
      <c r="CD103" s="632">
        <v>0</v>
      </c>
      <c r="CE103" s="632">
        <v>0</v>
      </c>
      <c r="CF103" s="632"/>
      <c r="CG103" s="632">
        <v>0</v>
      </c>
      <c r="CH103" s="632">
        <v>0.44368906640971695</v>
      </c>
      <c r="CI103" s="633">
        <v>0</v>
      </c>
      <c r="CJ103" s="665" t="s">
        <v>1325</v>
      </c>
      <c r="CK103" s="663" t="s">
        <v>1325</v>
      </c>
      <c r="CL103" s="663" t="s">
        <v>1325</v>
      </c>
      <c r="CM103" s="663" t="s">
        <v>1325</v>
      </c>
      <c r="CN103" s="631">
        <v>31</v>
      </c>
      <c r="CO103" s="631">
        <v>71</v>
      </c>
      <c r="CP103" s="663" t="s">
        <v>1325</v>
      </c>
      <c r="CQ103" s="632">
        <v>4.9576830000708485</v>
      </c>
      <c r="CR103" s="632">
        <v>0</v>
      </c>
      <c r="CS103" s="632">
        <v>2.4971267347992705</v>
      </c>
      <c r="CT103" s="632"/>
      <c r="CU103" s="632">
        <v>2.8962102240528731</v>
      </c>
      <c r="CV103" s="632">
        <v>0.40462015408126129</v>
      </c>
      <c r="CW103" s="633">
        <v>0.40526570554227587</v>
      </c>
      <c r="CX103" s="644" t="s">
        <v>878</v>
      </c>
      <c r="CY103" s="480" t="s">
        <v>1471</v>
      </c>
      <c r="CZ103" s="632" t="s">
        <v>792</v>
      </c>
      <c r="DA103" s="636" t="s">
        <v>1472</v>
      </c>
      <c r="DB103" s="644" t="s">
        <v>878</v>
      </c>
      <c r="DC103" s="480" t="s">
        <v>878</v>
      </c>
      <c r="DD103" s="480" t="s">
        <v>878</v>
      </c>
      <c r="DE103" s="635" t="s">
        <v>878</v>
      </c>
      <c r="DF103" s="686"/>
      <c r="DG103" s="678" t="s">
        <v>2218</v>
      </c>
      <c r="DH103" s="682">
        <v>30</v>
      </c>
      <c r="DI103" s="650">
        <v>92</v>
      </c>
      <c r="DJ103" s="650">
        <v>30</v>
      </c>
      <c r="DK103" s="663" t="s">
        <v>1325</v>
      </c>
      <c r="DL103" s="650">
        <v>346</v>
      </c>
      <c r="DM103" s="650">
        <v>2653</v>
      </c>
      <c r="DN103" s="650">
        <v>111</v>
      </c>
      <c r="DO103" s="650">
        <v>3271</v>
      </c>
      <c r="DP103" s="681" t="s">
        <v>333</v>
      </c>
      <c r="DQ103" s="534">
        <v>273</v>
      </c>
      <c r="DR103" s="675" t="s">
        <v>878</v>
      </c>
      <c r="DS103" s="648" t="s">
        <v>792</v>
      </c>
      <c r="DT103" s="648" t="s">
        <v>878</v>
      </c>
      <c r="DU103" s="671" t="s">
        <v>792</v>
      </c>
    </row>
    <row r="104" spans="1:125" ht="26.25">
      <c r="A104" s="628" t="s">
        <v>413</v>
      </c>
      <c r="B104" s="545" t="s">
        <v>1298</v>
      </c>
      <c r="C104" s="629" t="s">
        <v>529</v>
      </c>
      <c r="D104" s="630">
        <v>46</v>
      </c>
      <c r="E104" s="631">
        <v>74</v>
      </c>
      <c r="F104" s="631">
        <v>146</v>
      </c>
      <c r="G104" s="631">
        <v>29</v>
      </c>
      <c r="H104" s="631">
        <v>375</v>
      </c>
      <c r="I104" s="631">
        <v>661</v>
      </c>
      <c r="J104" s="631">
        <v>111</v>
      </c>
      <c r="K104" s="705">
        <v>2.2051024569348114</v>
      </c>
      <c r="L104" s="632">
        <v>0.67334703938315499</v>
      </c>
      <c r="M104" s="632">
        <v>1.565855956700926</v>
      </c>
      <c r="N104" s="632">
        <v>0.74613047114894349</v>
      </c>
      <c r="O104" s="632">
        <v>1.1803084094136291</v>
      </c>
      <c r="P104" s="632">
        <v>0.82124317368747024</v>
      </c>
      <c r="Q104" s="633">
        <v>1.0448116061432628</v>
      </c>
      <c r="R104" s="665" t="s">
        <v>1325</v>
      </c>
      <c r="S104" s="663" t="s">
        <v>1325</v>
      </c>
      <c r="T104" s="663" t="s">
        <v>1325</v>
      </c>
      <c r="U104" s="663" t="s">
        <v>1325</v>
      </c>
      <c r="V104" s="631">
        <v>11</v>
      </c>
      <c r="W104" s="631">
        <v>55</v>
      </c>
      <c r="X104" s="663" t="s">
        <v>1325</v>
      </c>
      <c r="Y104" s="632">
        <v>2.1577757553051962</v>
      </c>
      <c r="Z104" s="632">
        <v>1.1296903079596416</v>
      </c>
      <c r="AA104" s="632">
        <v>1.1038973142658177</v>
      </c>
      <c r="AB104" s="632">
        <v>1.1634084641832363</v>
      </c>
      <c r="AC104" s="632">
        <v>0.44525324961680474</v>
      </c>
      <c r="AD104" s="632">
        <v>1.4613070205306817</v>
      </c>
      <c r="AE104" s="633">
        <v>0.6910630723894976</v>
      </c>
      <c r="AF104" s="665" t="s">
        <v>1325</v>
      </c>
      <c r="AG104" s="631">
        <v>14</v>
      </c>
      <c r="AH104" s="663" t="s">
        <v>1325</v>
      </c>
      <c r="AI104" s="663" t="s">
        <v>1325</v>
      </c>
      <c r="AJ104" s="631">
        <v>51</v>
      </c>
      <c r="AK104" s="631">
        <v>87</v>
      </c>
      <c r="AL104" s="631">
        <v>11</v>
      </c>
      <c r="AM104" s="632">
        <v>0</v>
      </c>
      <c r="AN104" s="632">
        <v>1.0643018634404546</v>
      </c>
      <c r="AO104" s="632">
        <v>0.66875919548610863</v>
      </c>
      <c r="AP104" s="632">
        <v>0.41662248457121615</v>
      </c>
      <c r="AQ104" s="632">
        <v>1.3457256603769296</v>
      </c>
      <c r="AR104" s="632">
        <v>0.95655401493488867</v>
      </c>
      <c r="AS104" s="633">
        <v>0.82957237882853052</v>
      </c>
      <c r="AT104" s="665" t="s">
        <v>1325</v>
      </c>
      <c r="AU104" s="663" t="s">
        <v>1325</v>
      </c>
      <c r="AV104" s="663" t="s">
        <v>1325</v>
      </c>
      <c r="AW104" s="663" t="s">
        <v>1325</v>
      </c>
      <c r="AX104" s="663" t="s">
        <v>1325</v>
      </c>
      <c r="AY104" s="631">
        <v>17</v>
      </c>
      <c r="AZ104" s="663" t="s">
        <v>1325</v>
      </c>
      <c r="BA104" s="632">
        <v>0</v>
      </c>
      <c r="BB104" s="632">
        <v>0</v>
      </c>
      <c r="BC104" s="632">
        <v>4.2479932619741421</v>
      </c>
      <c r="BD104" s="632">
        <v>0</v>
      </c>
      <c r="BE104" s="632">
        <v>0.34961887254976765</v>
      </c>
      <c r="BF104" s="632">
        <v>1.1154132254024827</v>
      </c>
      <c r="BG104" s="633">
        <v>2.234242697442514</v>
      </c>
      <c r="BH104" s="665" t="s">
        <v>1325</v>
      </c>
      <c r="BI104" s="663" t="s">
        <v>1325</v>
      </c>
      <c r="BJ104" s="631">
        <v>23</v>
      </c>
      <c r="BK104" s="663" t="s">
        <v>1325</v>
      </c>
      <c r="BL104" s="631">
        <v>31</v>
      </c>
      <c r="BM104" s="631">
        <v>142</v>
      </c>
      <c r="BN104" s="631">
        <v>22</v>
      </c>
      <c r="BO104" s="632">
        <v>2.5254120582520545</v>
      </c>
      <c r="BP104" s="632">
        <v>0.36255946519866405</v>
      </c>
      <c r="BQ104" s="632">
        <v>1.4280738189242199</v>
      </c>
      <c r="BR104" s="632">
        <v>0.29851460452386192</v>
      </c>
      <c r="BS104" s="632">
        <v>0.49200691201748015</v>
      </c>
      <c r="BT104" s="632">
        <v>1.468880959048704</v>
      </c>
      <c r="BU104" s="633">
        <v>1.2194387657637755</v>
      </c>
      <c r="BV104" s="665" t="s">
        <v>1325</v>
      </c>
      <c r="BW104" s="663" t="s">
        <v>1325</v>
      </c>
      <c r="BX104" s="631">
        <v>13</v>
      </c>
      <c r="BY104" s="663" t="s">
        <v>1325</v>
      </c>
      <c r="BZ104" s="631">
        <v>22</v>
      </c>
      <c r="CA104" s="631">
        <v>44</v>
      </c>
      <c r="CB104" s="663" t="s">
        <v>1325</v>
      </c>
      <c r="CC104" s="632">
        <v>2.9147157181905059</v>
      </c>
      <c r="CD104" s="632">
        <v>0.68479981991929073</v>
      </c>
      <c r="CE104" s="632">
        <v>2.1519571694685107</v>
      </c>
      <c r="CF104" s="632">
        <v>1.165292990472639</v>
      </c>
      <c r="CG104" s="632">
        <v>1.0059232224152428</v>
      </c>
      <c r="CH104" s="632">
        <v>0.82320808306615745</v>
      </c>
      <c r="CI104" s="633">
        <v>0.83841321523833801</v>
      </c>
      <c r="CJ104" s="634">
        <v>27</v>
      </c>
      <c r="CK104" s="631">
        <v>26</v>
      </c>
      <c r="CL104" s="631">
        <v>71</v>
      </c>
      <c r="CM104" s="631">
        <v>11</v>
      </c>
      <c r="CN104" s="631">
        <v>226</v>
      </c>
      <c r="CO104" s="631">
        <v>260</v>
      </c>
      <c r="CP104" s="631">
        <v>50</v>
      </c>
      <c r="CQ104" s="632">
        <v>2.8660257137641385</v>
      </c>
      <c r="CR104" s="632">
        <v>0.51254465785089598</v>
      </c>
      <c r="CS104" s="632">
        <v>1.6778444246615982</v>
      </c>
      <c r="CT104" s="632">
        <v>0.61975603839962146</v>
      </c>
      <c r="CU104" s="632">
        <v>1.7255165742973113</v>
      </c>
      <c r="CV104" s="632">
        <v>0.60821160085277504</v>
      </c>
      <c r="CW104" s="633">
        <v>1.030923780739976</v>
      </c>
      <c r="CX104" s="644" t="s">
        <v>792</v>
      </c>
      <c r="CY104" s="480" t="s">
        <v>2168</v>
      </c>
      <c r="CZ104" s="632" t="s">
        <v>792</v>
      </c>
      <c r="DA104" s="636" t="s">
        <v>2169</v>
      </c>
      <c r="DB104" s="644" t="s">
        <v>878</v>
      </c>
      <c r="DC104" s="480" t="s">
        <v>878</v>
      </c>
      <c r="DD104" s="480" t="s">
        <v>878</v>
      </c>
      <c r="DE104" s="635" t="s">
        <v>878</v>
      </c>
      <c r="DF104" s="686"/>
      <c r="DG104" s="678" t="s">
        <v>2218</v>
      </c>
      <c r="DH104" s="682">
        <v>217</v>
      </c>
      <c r="DI104" s="650">
        <v>1096</v>
      </c>
      <c r="DJ104" s="650">
        <v>977</v>
      </c>
      <c r="DK104" s="650">
        <v>396</v>
      </c>
      <c r="DL104" s="650">
        <v>3363</v>
      </c>
      <c r="DM104" s="650">
        <v>7349</v>
      </c>
      <c r="DN104" s="650">
        <v>1088</v>
      </c>
      <c r="DO104" s="650">
        <v>14486</v>
      </c>
      <c r="DP104" s="681" t="s">
        <v>413</v>
      </c>
      <c r="DQ104" s="534">
        <v>1442</v>
      </c>
      <c r="DR104" s="675" t="s">
        <v>878</v>
      </c>
      <c r="DS104" s="648" t="s">
        <v>792</v>
      </c>
      <c r="DT104" s="648" t="s">
        <v>878</v>
      </c>
      <c r="DU104" s="671" t="s">
        <v>792</v>
      </c>
    </row>
    <row r="105" spans="1:125">
      <c r="A105" s="628" t="s">
        <v>198</v>
      </c>
      <c r="B105" s="545" t="s">
        <v>1298</v>
      </c>
      <c r="C105" s="629" t="s">
        <v>778</v>
      </c>
      <c r="D105" s="658" t="s">
        <v>1325</v>
      </c>
      <c r="E105" s="631">
        <v>21</v>
      </c>
      <c r="F105" s="631">
        <v>31</v>
      </c>
      <c r="G105" s="528" t="s">
        <v>1325</v>
      </c>
      <c r="H105" s="631">
        <v>74</v>
      </c>
      <c r="I105" s="631">
        <v>559</v>
      </c>
      <c r="J105" s="631">
        <v>52</v>
      </c>
      <c r="K105" s="705">
        <v>2.1324844131831631</v>
      </c>
      <c r="L105" s="632">
        <v>0.70663462778014996</v>
      </c>
      <c r="M105" s="632">
        <v>2.1051853759681678</v>
      </c>
      <c r="N105" s="632">
        <v>0.26019790935816145</v>
      </c>
      <c r="O105" s="632">
        <v>1.1609126602411963</v>
      </c>
      <c r="P105" s="632">
        <v>0.79695239000784412</v>
      </c>
      <c r="Q105" s="633">
        <v>0.90267360659508389</v>
      </c>
      <c r="R105" s="665" t="s">
        <v>1325</v>
      </c>
      <c r="S105" s="663" t="s">
        <v>1325</v>
      </c>
      <c r="T105" s="663" t="s">
        <v>1325</v>
      </c>
      <c r="U105" s="663" t="s">
        <v>1325</v>
      </c>
      <c r="V105" s="663" t="s">
        <v>1325</v>
      </c>
      <c r="W105" s="631">
        <v>65</v>
      </c>
      <c r="X105" s="663" t="s">
        <v>1325</v>
      </c>
      <c r="Y105" s="632">
        <v>2.601029307087201</v>
      </c>
      <c r="Z105" s="632">
        <v>2.165518413004333</v>
      </c>
      <c r="AA105" s="632">
        <v>0</v>
      </c>
      <c r="AB105" s="632">
        <v>0</v>
      </c>
      <c r="AC105" s="632">
        <v>0.689834921289878</v>
      </c>
      <c r="AD105" s="632">
        <v>1.0523131736946545</v>
      </c>
      <c r="AE105" s="633">
        <v>1.0163640959063225</v>
      </c>
      <c r="AF105" s="665" t="s">
        <v>1325</v>
      </c>
      <c r="AG105" s="663" t="s">
        <v>1325</v>
      </c>
      <c r="AH105" s="663" t="s">
        <v>1325</v>
      </c>
      <c r="AI105" s="663" t="s">
        <v>1325</v>
      </c>
      <c r="AJ105" s="663" t="s">
        <v>1325</v>
      </c>
      <c r="AK105" s="631">
        <v>70</v>
      </c>
      <c r="AL105" s="663" t="s">
        <v>1325</v>
      </c>
      <c r="AM105" s="632">
        <v>0</v>
      </c>
      <c r="AN105" s="632">
        <v>0</v>
      </c>
      <c r="AO105" s="632">
        <v>1.9860632699589422</v>
      </c>
      <c r="AP105" s="632">
        <v>0</v>
      </c>
      <c r="AQ105" s="632">
        <v>1.0535205101139329</v>
      </c>
      <c r="AR105" s="632">
        <v>1.3275805645498453</v>
      </c>
      <c r="AS105" s="633">
        <v>0.67051430106287135</v>
      </c>
      <c r="AT105" s="665" t="s">
        <v>1325</v>
      </c>
      <c r="AU105" s="663" t="s">
        <v>1325</v>
      </c>
      <c r="AV105" s="663" t="s">
        <v>1325</v>
      </c>
      <c r="AW105" s="663" t="s">
        <v>1325</v>
      </c>
      <c r="AX105" s="663" t="s">
        <v>1325</v>
      </c>
      <c r="AY105" s="631">
        <v>23</v>
      </c>
      <c r="AZ105" s="663" t="s">
        <v>1325</v>
      </c>
      <c r="BA105" s="632">
        <v>0</v>
      </c>
      <c r="BB105" s="632">
        <v>1.0674394756942187</v>
      </c>
      <c r="BC105" s="632">
        <v>6.1840300207370289</v>
      </c>
      <c r="BD105" s="632">
        <v>0</v>
      </c>
      <c r="BE105" s="632">
        <v>1.5715301310724683</v>
      </c>
      <c r="BF105" s="632">
        <v>0.35626721013104723</v>
      </c>
      <c r="BG105" s="633">
        <v>1.0852805531993284</v>
      </c>
      <c r="BH105" s="665" t="s">
        <v>1325</v>
      </c>
      <c r="BI105" s="663" t="s">
        <v>1325</v>
      </c>
      <c r="BJ105" s="663" t="s">
        <v>1325</v>
      </c>
      <c r="BK105" s="663" t="s">
        <v>1325</v>
      </c>
      <c r="BL105" s="631">
        <v>16</v>
      </c>
      <c r="BM105" s="631">
        <v>156</v>
      </c>
      <c r="BN105" s="631">
        <v>10</v>
      </c>
      <c r="BO105" s="632">
        <v>1.0566197315290424</v>
      </c>
      <c r="BP105" s="632">
        <v>0.39756078951846086</v>
      </c>
      <c r="BQ105" s="632">
        <v>2.5061053621774931</v>
      </c>
      <c r="BR105" s="632">
        <v>0</v>
      </c>
      <c r="BS105" s="632">
        <v>0.97453308666423222</v>
      </c>
      <c r="BT105" s="632">
        <v>1.0474614668142548</v>
      </c>
      <c r="BU105" s="633">
        <v>0.69015435164841665</v>
      </c>
      <c r="BV105" s="665" t="s">
        <v>1325</v>
      </c>
      <c r="BW105" s="663" t="s">
        <v>1325</v>
      </c>
      <c r="BX105" s="663" t="s">
        <v>1325</v>
      </c>
      <c r="BY105" s="663" t="s">
        <v>1325</v>
      </c>
      <c r="BZ105" s="663" t="s">
        <v>1325</v>
      </c>
      <c r="CA105" s="631">
        <v>14</v>
      </c>
      <c r="CB105" s="663" t="s">
        <v>1325</v>
      </c>
      <c r="CC105" s="632">
        <v>0</v>
      </c>
      <c r="CD105" s="632">
        <v>1.3426923940826294</v>
      </c>
      <c r="CE105" s="632">
        <v>0</v>
      </c>
      <c r="CF105" s="632">
        <v>0</v>
      </c>
      <c r="CG105" s="632">
        <v>2.1377103473854779</v>
      </c>
      <c r="CH105" s="632">
        <v>0.72303601176693899</v>
      </c>
      <c r="CI105" s="633">
        <v>0.65131874582243865</v>
      </c>
      <c r="CJ105" s="665" t="s">
        <v>1325</v>
      </c>
      <c r="CK105" s="663" t="s">
        <v>1325</v>
      </c>
      <c r="CL105" s="631">
        <v>13</v>
      </c>
      <c r="CM105" s="663" t="s">
        <v>1325</v>
      </c>
      <c r="CN105" s="631">
        <v>26</v>
      </c>
      <c r="CO105" s="631">
        <v>185</v>
      </c>
      <c r="CP105" s="631">
        <v>21</v>
      </c>
      <c r="CQ105" s="632">
        <v>3.8053415994511464</v>
      </c>
      <c r="CR105" s="632">
        <v>0.65330604834545691</v>
      </c>
      <c r="CS105" s="632">
        <v>2.5007969128782839</v>
      </c>
      <c r="CT105" s="632">
        <v>0.72765717122252915</v>
      </c>
      <c r="CU105" s="632">
        <v>1.1285603945060738</v>
      </c>
      <c r="CV105" s="632">
        <v>0.67317017812566404</v>
      </c>
      <c r="CW105" s="633">
        <v>1.0227328209734989</v>
      </c>
      <c r="CX105" s="644" t="s">
        <v>792</v>
      </c>
      <c r="CY105" s="480" t="s">
        <v>1620</v>
      </c>
      <c r="CZ105" s="632" t="s">
        <v>792</v>
      </c>
      <c r="DA105" s="636" t="s">
        <v>1476</v>
      </c>
      <c r="DB105" s="644" t="s">
        <v>878</v>
      </c>
      <c r="DC105" s="480" t="s">
        <v>878</v>
      </c>
      <c r="DD105" s="480" t="s">
        <v>878</v>
      </c>
      <c r="DE105" s="635" t="s">
        <v>878</v>
      </c>
      <c r="DF105" s="686"/>
      <c r="DG105" s="678" t="s">
        <v>2218</v>
      </c>
      <c r="DH105" s="682">
        <v>37</v>
      </c>
      <c r="DI105" s="650">
        <v>282</v>
      </c>
      <c r="DJ105" s="650">
        <v>150</v>
      </c>
      <c r="DK105" s="650">
        <v>37</v>
      </c>
      <c r="DL105" s="650">
        <v>638</v>
      </c>
      <c r="DM105" s="650">
        <v>5981</v>
      </c>
      <c r="DN105" s="650">
        <v>555</v>
      </c>
      <c r="DO105" s="650">
        <v>7680</v>
      </c>
      <c r="DP105" s="681" t="s">
        <v>198</v>
      </c>
      <c r="DQ105" s="534">
        <v>746</v>
      </c>
      <c r="DR105" s="675" t="s">
        <v>878</v>
      </c>
      <c r="DS105" s="648" t="s">
        <v>792</v>
      </c>
      <c r="DT105" s="648" t="s">
        <v>878</v>
      </c>
      <c r="DU105" s="671" t="s">
        <v>792</v>
      </c>
    </row>
    <row r="106" spans="1:125">
      <c r="A106" s="628" t="s">
        <v>1051</v>
      </c>
      <c r="B106" s="545" t="s">
        <v>1298</v>
      </c>
      <c r="C106" s="629" t="s">
        <v>684</v>
      </c>
      <c r="D106" s="658" t="s">
        <v>1325</v>
      </c>
      <c r="E106" s="631">
        <v>17</v>
      </c>
      <c r="F106" s="528" t="s">
        <v>1325</v>
      </c>
      <c r="G106" s="528" t="s">
        <v>1325</v>
      </c>
      <c r="H106" s="631">
        <v>38</v>
      </c>
      <c r="I106" s="631">
        <v>445</v>
      </c>
      <c r="J106" s="631">
        <v>14</v>
      </c>
      <c r="K106" s="705">
        <v>1.2737562517025407</v>
      </c>
      <c r="L106" s="632">
        <v>0.65724857196887732</v>
      </c>
      <c r="M106" s="632">
        <v>1.4697991236030732</v>
      </c>
      <c r="N106" s="632">
        <v>1.7187546043738173</v>
      </c>
      <c r="O106" s="632">
        <v>1.3314410408731869</v>
      </c>
      <c r="P106" s="632">
        <v>0.82554951125112286</v>
      </c>
      <c r="Q106" s="633">
        <v>0.82162945987624092</v>
      </c>
      <c r="R106" s="665" t="s">
        <v>1325</v>
      </c>
      <c r="S106" s="663" t="s">
        <v>1325</v>
      </c>
      <c r="T106" s="663" t="s">
        <v>1325</v>
      </c>
      <c r="U106" s="663" t="s">
        <v>1325</v>
      </c>
      <c r="V106" s="663" t="s">
        <v>1325</v>
      </c>
      <c r="W106" s="631">
        <v>57</v>
      </c>
      <c r="X106" s="663" t="s">
        <v>1325</v>
      </c>
      <c r="Y106" s="632">
        <v>0</v>
      </c>
      <c r="Z106" s="632">
        <v>1.9414698558677694</v>
      </c>
      <c r="AA106" s="632">
        <v>0</v>
      </c>
      <c r="AB106" s="632">
        <v>8.3645998087427849</v>
      </c>
      <c r="AC106" s="632">
        <v>0.54739285151771899</v>
      </c>
      <c r="AD106" s="632">
        <v>1.229014673708454</v>
      </c>
      <c r="AE106" s="633">
        <v>0.52851429451140863</v>
      </c>
      <c r="AF106" s="665" t="s">
        <v>1325</v>
      </c>
      <c r="AG106" s="663" t="s">
        <v>1325</v>
      </c>
      <c r="AH106" s="663" t="s">
        <v>1325</v>
      </c>
      <c r="AI106" s="663" t="s">
        <v>1325</v>
      </c>
      <c r="AJ106" s="663" t="s">
        <v>1325</v>
      </c>
      <c r="AK106" s="631">
        <v>44</v>
      </c>
      <c r="AL106" s="663" t="s">
        <v>1325</v>
      </c>
      <c r="AM106" s="632">
        <v>0</v>
      </c>
      <c r="AN106" s="632">
        <v>1.1614443331474356</v>
      </c>
      <c r="AO106" s="632">
        <v>0</v>
      </c>
      <c r="AP106" s="632">
        <v>8.8376784918894398</v>
      </c>
      <c r="AQ106" s="632">
        <v>1.8615485959143949</v>
      </c>
      <c r="AR106" s="632">
        <v>0.74745942261713516</v>
      </c>
      <c r="AS106" s="633">
        <v>0</v>
      </c>
      <c r="AT106" s="665" t="s">
        <v>1325</v>
      </c>
      <c r="AU106" s="663" t="s">
        <v>1325</v>
      </c>
      <c r="AV106" s="663" t="s">
        <v>1325</v>
      </c>
      <c r="AW106" s="663" t="s">
        <v>1325</v>
      </c>
      <c r="AX106" s="663" t="s">
        <v>1325</v>
      </c>
      <c r="AY106" s="631">
        <v>11</v>
      </c>
      <c r="AZ106" s="663" t="s">
        <v>1325</v>
      </c>
      <c r="BA106" s="632">
        <v>0</v>
      </c>
      <c r="BB106" s="632">
        <v>0</v>
      </c>
      <c r="BC106" s="632">
        <v>0</v>
      </c>
      <c r="BD106" s="632">
        <v>0</v>
      </c>
      <c r="BE106" s="632">
        <v>0</v>
      </c>
      <c r="BF106" s="632">
        <v>0.51777940624226926</v>
      </c>
      <c r="BG106" s="633">
        <v>0</v>
      </c>
      <c r="BH106" s="665" t="s">
        <v>1325</v>
      </c>
      <c r="BI106" s="663" t="s">
        <v>1325</v>
      </c>
      <c r="BJ106" s="663" t="s">
        <v>1325</v>
      </c>
      <c r="BK106" s="663" t="s">
        <v>1325</v>
      </c>
      <c r="BL106" s="663" t="s">
        <v>1325</v>
      </c>
      <c r="BM106" s="631">
        <v>101</v>
      </c>
      <c r="BN106" s="663" t="s">
        <v>1325</v>
      </c>
      <c r="BO106" s="632">
        <v>0</v>
      </c>
      <c r="BP106" s="632">
        <v>0.20284484431188013</v>
      </c>
      <c r="BQ106" s="632">
        <v>1.1219234889115035</v>
      </c>
      <c r="BR106" s="632">
        <v>0</v>
      </c>
      <c r="BS106" s="632">
        <v>0.86727448215581882</v>
      </c>
      <c r="BT106" s="632">
        <v>1.4099907458208283</v>
      </c>
      <c r="BU106" s="633">
        <v>1.3139972722335966</v>
      </c>
      <c r="BV106" s="665" t="s">
        <v>1325</v>
      </c>
      <c r="BW106" s="663" t="s">
        <v>1325</v>
      </c>
      <c r="BX106" s="663" t="s">
        <v>1325</v>
      </c>
      <c r="BY106" s="663" t="s">
        <v>1325</v>
      </c>
      <c r="BZ106" s="663" t="s">
        <v>1325</v>
      </c>
      <c r="CA106" s="631">
        <v>13</v>
      </c>
      <c r="CB106" s="663" t="s">
        <v>1325</v>
      </c>
      <c r="CC106" s="632">
        <v>13.824196892772916</v>
      </c>
      <c r="CD106" s="632">
        <v>0</v>
      </c>
      <c r="CE106" s="632">
        <v>0</v>
      </c>
      <c r="CF106" s="632">
        <v>0</v>
      </c>
      <c r="CG106" s="632">
        <v>1.2571853649815325</v>
      </c>
      <c r="CH106" s="632">
        <v>0.94974620926113074</v>
      </c>
      <c r="CI106" s="633">
        <v>0</v>
      </c>
      <c r="CJ106" s="665" t="s">
        <v>1325</v>
      </c>
      <c r="CK106" s="663" t="s">
        <v>1325</v>
      </c>
      <c r="CL106" s="663" t="s">
        <v>1325</v>
      </c>
      <c r="CM106" s="663" t="s">
        <v>1325</v>
      </c>
      <c r="CN106" s="631">
        <v>23</v>
      </c>
      <c r="CO106" s="631">
        <v>177</v>
      </c>
      <c r="CP106" s="663" t="s">
        <v>1325</v>
      </c>
      <c r="CQ106" s="632">
        <v>1.9821650275680294</v>
      </c>
      <c r="CR106" s="632">
        <v>0.55113989187810819</v>
      </c>
      <c r="CS106" s="632">
        <v>2.7329904335848285</v>
      </c>
      <c r="CT106" s="632">
        <v>0</v>
      </c>
      <c r="CU106" s="632">
        <v>1.8015337251774866</v>
      </c>
      <c r="CV106" s="632">
        <v>0.55222968315209708</v>
      </c>
      <c r="CW106" s="633">
        <v>0.84442598632180488</v>
      </c>
      <c r="CX106" s="644" t="s">
        <v>878</v>
      </c>
      <c r="CY106" s="480" t="s">
        <v>1471</v>
      </c>
      <c r="CZ106" s="480" t="s">
        <v>878</v>
      </c>
      <c r="DA106" s="635" t="s">
        <v>1471</v>
      </c>
      <c r="DB106" s="644" t="s">
        <v>878</v>
      </c>
      <c r="DC106" s="480" t="s">
        <v>878</v>
      </c>
      <c r="DD106" s="480" t="s">
        <v>878</v>
      </c>
      <c r="DE106" s="635" t="s">
        <v>878</v>
      </c>
      <c r="DF106" s="686"/>
      <c r="DG106" s="678" t="s">
        <v>2218</v>
      </c>
      <c r="DH106" s="682">
        <v>35</v>
      </c>
      <c r="DI106" s="650">
        <v>280</v>
      </c>
      <c r="DJ106" s="650">
        <v>54</v>
      </c>
      <c r="DK106" s="650">
        <v>13</v>
      </c>
      <c r="DL106" s="650">
        <v>338</v>
      </c>
      <c r="DM106" s="650">
        <v>5364</v>
      </c>
      <c r="DN106" s="650">
        <v>187</v>
      </c>
      <c r="DO106" s="650">
        <v>6271</v>
      </c>
      <c r="DP106" s="681" t="s">
        <v>1051</v>
      </c>
      <c r="DQ106" s="534">
        <v>527</v>
      </c>
      <c r="DR106" s="675" t="s">
        <v>878</v>
      </c>
      <c r="DS106" s="648" t="s">
        <v>792</v>
      </c>
      <c r="DT106" s="648" t="s">
        <v>878</v>
      </c>
      <c r="DU106" s="671" t="s">
        <v>792</v>
      </c>
    </row>
    <row r="107" spans="1:125">
      <c r="A107" s="628" t="s">
        <v>296</v>
      </c>
      <c r="B107" s="545" t="s">
        <v>1298</v>
      </c>
      <c r="C107" s="629" t="s">
        <v>617</v>
      </c>
      <c r="D107" s="630">
        <v>11</v>
      </c>
      <c r="E107" s="631">
        <v>151</v>
      </c>
      <c r="F107" s="631">
        <v>70</v>
      </c>
      <c r="G107" s="528" t="s">
        <v>1325</v>
      </c>
      <c r="H107" s="631">
        <v>193</v>
      </c>
      <c r="I107" s="631">
        <v>927</v>
      </c>
      <c r="J107" s="631">
        <v>68</v>
      </c>
      <c r="K107" s="705">
        <v>1.704406818592624</v>
      </c>
      <c r="L107" s="632">
        <v>0.35942361088178271</v>
      </c>
      <c r="M107" s="632">
        <v>2.0661860673713881</v>
      </c>
      <c r="N107" s="632">
        <v>1.2871109664383571</v>
      </c>
      <c r="O107" s="632">
        <v>1.6982906755395608</v>
      </c>
      <c r="P107" s="632">
        <v>0.66681260666371156</v>
      </c>
      <c r="Q107" s="633">
        <v>0.8049236063263423</v>
      </c>
      <c r="R107" s="665" t="s">
        <v>1325</v>
      </c>
      <c r="S107" s="631">
        <v>38</v>
      </c>
      <c r="T107" s="663" t="s">
        <v>1325</v>
      </c>
      <c r="U107" s="663" t="s">
        <v>1325</v>
      </c>
      <c r="V107" s="631">
        <v>19</v>
      </c>
      <c r="W107" s="631">
        <v>152</v>
      </c>
      <c r="X107" s="663" t="s">
        <v>1325</v>
      </c>
      <c r="Y107" s="632">
        <v>0</v>
      </c>
      <c r="Z107" s="632">
        <v>0.74919068081848494</v>
      </c>
      <c r="AA107" s="632">
        <v>0.44116326270627687</v>
      </c>
      <c r="AB107" s="632">
        <v>0</v>
      </c>
      <c r="AC107" s="632">
        <v>1.2347658123799672</v>
      </c>
      <c r="AD107" s="632">
        <v>1.2747416440323958</v>
      </c>
      <c r="AE107" s="633">
        <v>0.56273231578166738</v>
      </c>
      <c r="AF107" s="665" t="s">
        <v>1325</v>
      </c>
      <c r="AG107" s="631">
        <v>13</v>
      </c>
      <c r="AH107" s="663" t="s">
        <v>1325</v>
      </c>
      <c r="AI107" s="663" t="s">
        <v>1325</v>
      </c>
      <c r="AJ107" s="631">
        <v>13</v>
      </c>
      <c r="AK107" s="631">
        <v>72</v>
      </c>
      <c r="AL107" s="663" t="s">
        <v>1325</v>
      </c>
      <c r="AM107" s="632">
        <v>0</v>
      </c>
      <c r="AN107" s="632">
        <v>0.43193063995450498</v>
      </c>
      <c r="AO107" s="632">
        <v>1.6060211847334349</v>
      </c>
      <c r="AP107" s="632">
        <v>0</v>
      </c>
      <c r="AQ107" s="632">
        <v>1.5449044130017038</v>
      </c>
      <c r="AR107" s="632">
        <v>0.77808516521394322</v>
      </c>
      <c r="AS107" s="633">
        <v>1.3609581961073633</v>
      </c>
      <c r="AT107" s="665" t="s">
        <v>1325</v>
      </c>
      <c r="AU107" s="663" t="s">
        <v>1325</v>
      </c>
      <c r="AV107" s="663" t="s">
        <v>1325</v>
      </c>
      <c r="AW107" s="663" t="s">
        <v>1325</v>
      </c>
      <c r="AX107" s="663" t="s">
        <v>1325</v>
      </c>
      <c r="AY107" s="631">
        <v>41</v>
      </c>
      <c r="AZ107" s="663" t="s">
        <v>1325</v>
      </c>
      <c r="BA107" s="632">
        <v>6.8496404627454801</v>
      </c>
      <c r="BB107" s="632">
        <v>0.14396763883154301</v>
      </c>
      <c r="BC107" s="632">
        <v>3.9254973913572133</v>
      </c>
      <c r="BD107" s="632">
        <v>0</v>
      </c>
      <c r="BE107" s="632">
        <v>1.3547930652760676</v>
      </c>
      <c r="BF107" s="632">
        <v>0.55409958460377884</v>
      </c>
      <c r="BG107" s="633">
        <v>0.47503010738240187</v>
      </c>
      <c r="BH107" s="665" t="s">
        <v>1325</v>
      </c>
      <c r="BI107" s="631">
        <v>30</v>
      </c>
      <c r="BJ107" s="631">
        <v>16</v>
      </c>
      <c r="BK107" s="663" t="s">
        <v>1325</v>
      </c>
      <c r="BL107" s="631">
        <v>36</v>
      </c>
      <c r="BM107" s="631">
        <v>269</v>
      </c>
      <c r="BN107" s="631">
        <v>18</v>
      </c>
      <c r="BO107" s="632">
        <v>3.096343906553789</v>
      </c>
      <c r="BP107" s="632">
        <v>0.27773978853178044</v>
      </c>
      <c r="BQ107" s="632">
        <v>1.829006762209102</v>
      </c>
      <c r="BR107" s="632">
        <v>2.1763899397653299</v>
      </c>
      <c r="BS107" s="632">
        <v>1.1105314710666272</v>
      </c>
      <c r="BT107" s="632">
        <v>0.87197433248333456</v>
      </c>
      <c r="BU107" s="633">
        <v>0.8354558613817753</v>
      </c>
      <c r="BV107" s="665" t="s">
        <v>1325</v>
      </c>
      <c r="BW107" s="663" t="s">
        <v>1325</v>
      </c>
      <c r="BX107" s="663" t="s">
        <v>1325</v>
      </c>
      <c r="BY107" s="663" t="s">
        <v>1325</v>
      </c>
      <c r="BZ107" s="663" t="s">
        <v>1325</v>
      </c>
      <c r="CA107" s="631">
        <v>14</v>
      </c>
      <c r="CB107" s="663" t="s">
        <v>1325</v>
      </c>
      <c r="CC107" s="632">
        <v>6.9533161391476224</v>
      </c>
      <c r="CD107" s="632">
        <v>0.29524394310183205</v>
      </c>
      <c r="CE107" s="632">
        <v>5.6838353050312111</v>
      </c>
      <c r="CF107" s="632">
        <v>0</v>
      </c>
      <c r="CG107" s="632">
        <v>1.8900903263133491</v>
      </c>
      <c r="CH107" s="632">
        <v>0.30734087886163558</v>
      </c>
      <c r="CI107" s="633">
        <v>0.48172194954789566</v>
      </c>
      <c r="CJ107" s="665" t="s">
        <v>1325</v>
      </c>
      <c r="CK107" s="631">
        <v>43</v>
      </c>
      <c r="CL107" s="631">
        <v>37</v>
      </c>
      <c r="CM107" s="663" t="s">
        <v>1325</v>
      </c>
      <c r="CN107" s="631">
        <v>100</v>
      </c>
      <c r="CO107" s="631">
        <v>323</v>
      </c>
      <c r="CP107" s="631">
        <v>23</v>
      </c>
      <c r="CQ107" s="632">
        <v>0.74124903635013795</v>
      </c>
      <c r="CR107" s="632">
        <v>0.24636124287322389</v>
      </c>
      <c r="CS107" s="632">
        <v>2.728328492340852</v>
      </c>
      <c r="CT107" s="632">
        <v>1.7938266523653597</v>
      </c>
      <c r="CU107" s="632">
        <v>2.4031796430882308</v>
      </c>
      <c r="CV107" s="632">
        <v>0.49069647088361773</v>
      </c>
      <c r="CW107" s="633">
        <v>0.65464633680000561</v>
      </c>
      <c r="CX107" s="644" t="s">
        <v>792</v>
      </c>
      <c r="CY107" s="480" t="s">
        <v>1620</v>
      </c>
      <c r="CZ107" s="632" t="s">
        <v>792</v>
      </c>
      <c r="DA107" s="636" t="s">
        <v>2183</v>
      </c>
      <c r="DB107" s="644" t="s">
        <v>878</v>
      </c>
      <c r="DC107" s="480" t="s">
        <v>878</v>
      </c>
      <c r="DD107" s="480" t="s">
        <v>878</v>
      </c>
      <c r="DE107" s="635" t="s">
        <v>878</v>
      </c>
      <c r="DF107" s="686"/>
      <c r="DG107" s="678" t="s">
        <v>2218</v>
      </c>
      <c r="DH107" s="682">
        <v>67</v>
      </c>
      <c r="DI107" s="650">
        <v>4116</v>
      </c>
      <c r="DJ107" s="650">
        <v>365</v>
      </c>
      <c r="DK107" s="650">
        <v>56</v>
      </c>
      <c r="DL107" s="650">
        <v>1332</v>
      </c>
      <c r="DM107" s="650">
        <v>11458</v>
      </c>
      <c r="DN107" s="650">
        <v>857</v>
      </c>
      <c r="DO107" s="650">
        <v>18251</v>
      </c>
      <c r="DP107" s="681" t="s">
        <v>296</v>
      </c>
      <c r="DQ107" s="534">
        <v>1427</v>
      </c>
      <c r="DR107" s="675" t="s">
        <v>878</v>
      </c>
      <c r="DS107" s="648" t="s">
        <v>792</v>
      </c>
      <c r="DT107" s="648" t="s">
        <v>878</v>
      </c>
      <c r="DU107" s="671" t="s">
        <v>792</v>
      </c>
    </row>
    <row r="108" spans="1:125" ht="26.25">
      <c r="A108" s="628" t="s">
        <v>500</v>
      </c>
      <c r="B108" s="545" t="s">
        <v>1298</v>
      </c>
      <c r="C108" s="629" t="s">
        <v>757</v>
      </c>
      <c r="D108" s="630">
        <v>12</v>
      </c>
      <c r="E108" s="631">
        <v>75</v>
      </c>
      <c r="F108" s="631">
        <v>86</v>
      </c>
      <c r="G108" s="528" t="s">
        <v>1325</v>
      </c>
      <c r="H108" s="631">
        <v>157</v>
      </c>
      <c r="I108" s="631">
        <v>537</v>
      </c>
      <c r="J108" s="631">
        <v>98</v>
      </c>
      <c r="K108" s="705">
        <v>2.2270127620390459</v>
      </c>
      <c r="L108" s="632">
        <v>0.46738644948206431</v>
      </c>
      <c r="M108" s="632">
        <v>1.2827868887958276</v>
      </c>
      <c r="N108" s="632">
        <v>0.78389701994505467</v>
      </c>
      <c r="O108" s="632">
        <v>1.4239526984315176</v>
      </c>
      <c r="P108" s="632">
        <v>0.82720152004945846</v>
      </c>
      <c r="Q108" s="633">
        <v>0.86131491558707662</v>
      </c>
      <c r="R108" s="665" t="s">
        <v>1325</v>
      </c>
      <c r="S108" s="663" t="s">
        <v>1325</v>
      </c>
      <c r="T108" s="631">
        <v>11</v>
      </c>
      <c r="U108" s="663" t="s">
        <v>1325</v>
      </c>
      <c r="V108" s="663" t="s">
        <v>1325</v>
      </c>
      <c r="W108" s="631">
        <v>53</v>
      </c>
      <c r="X108" s="663" t="s">
        <v>1325</v>
      </c>
      <c r="Y108" s="632">
        <v>4.1158773669790891</v>
      </c>
      <c r="Z108" s="632">
        <v>0.54038866222840187</v>
      </c>
      <c r="AA108" s="632">
        <v>1.8113190639654684</v>
      </c>
      <c r="AB108" s="632">
        <v>2.8711738805045242</v>
      </c>
      <c r="AC108" s="632">
        <v>0.77328355845963404</v>
      </c>
      <c r="AD108" s="632">
        <v>0.95357920834416432</v>
      </c>
      <c r="AE108" s="633">
        <v>0.75280350622790271</v>
      </c>
      <c r="AF108" s="665" t="s">
        <v>1325</v>
      </c>
      <c r="AG108" s="631">
        <v>20</v>
      </c>
      <c r="AH108" s="663" t="s">
        <v>1325</v>
      </c>
      <c r="AI108" s="663" t="s">
        <v>1325</v>
      </c>
      <c r="AJ108" s="631">
        <v>25</v>
      </c>
      <c r="AK108" s="631">
        <v>89</v>
      </c>
      <c r="AL108" s="631">
        <v>17</v>
      </c>
      <c r="AM108" s="632">
        <v>3.4580269761306996</v>
      </c>
      <c r="AN108" s="632">
        <v>0.77755705305897038</v>
      </c>
      <c r="AO108" s="632">
        <v>0.52695601124213443</v>
      </c>
      <c r="AP108" s="632">
        <v>0</v>
      </c>
      <c r="AQ108" s="632">
        <v>1.3681729571703576</v>
      </c>
      <c r="AR108" s="632">
        <v>0.84668143300978316</v>
      </c>
      <c r="AS108" s="633">
        <v>0.91405128452672368</v>
      </c>
      <c r="AT108" s="665" t="s">
        <v>1325</v>
      </c>
      <c r="AU108" s="663" t="s">
        <v>1325</v>
      </c>
      <c r="AV108" s="663" t="s">
        <v>1325</v>
      </c>
      <c r="AW108" s="663" t="s">
        <v>1325</v>
      </c>
      <c r="AX108" s="663" t="s">
        <v>1325</v>
      </c>
      <c r="AY108" s="631">
        <v>17</v>
      </c>
      <c r="AZ108" s="663" t="s">
        <v>1325</v>
      </c>
      <c r="BA108" s="632">
        <v>0</v>
      </c>
      <c r="BB108" s="632">
        <v>0.22682932375304576</v>
      </c>
      <c r="BC108" s="632">
        <v>1.0963494311595072</v>
      </c>
      <c r="BD108" s="632">
        <v>0</v>
      </c>
      <c r="BE108" s="632">
        <v>1.3181499577670692</v>
      </c>
      <c r="BF108" s="632">
        <v>1.2264353814396938</v>
      </c>
      <c r="BG108" s="633">
        <v>0.64251592082260345</v>
      </c>
      <c r="BH108" s="665" t="s">
        <v>1325</v>
      </c>
      <c r="BI108" s="631">
        <v>18</v>
      </c>
      <c r="BJ108" s="631">
        <v>19</v>
      </c>
      <c r="BK108" s="663" t="s">
        <v>1325</v>
      </c>
      <c r="BL108" s="631">
        <v>29</v>
      </c>
      <c r="BM108" s="631">
        <v>185</v>
      </c>
      <c r="BN108" s="631">
        <v>29</v>
      </c>
      <c r="BO108" s="632">
        <v>1.9427768107905679</v>
      </c>
      <c r="BP108" s="632">
        <v>0.39086992681202204</v>
      </c>
      <c r="BQ108" s="632">
        <v>0.97953101960745459</v>
      </c>
      <c r="BR108" s="632">
        <v>0.9168614946513155</v>
      </c>
      <c r="BS108" s="632">
        <v>0.81762190222946285</v>
      </c>
      <c r="BT108" s="632">
        <v>1.330708340926144</v>
      </c>
      <c r="BU108" s="633">
        <v>0.89514598227759556</v>
      </c>
      <c r="BV108" s="665" t="s">
        <v>1325</v>
      </c>
      <c r="BW108" s="663" t="s">
        <v>1325</v>
      </c>
      <c r="BX108" s="663" t="s">
        <v>1325</v>
      </c>
      <c r="BY108" s="663" t="s">
        <v>1325</v>
      </c>
      <c r="BZ108" s="663" t="s">
        <v>1325</v>
      </c>
      <c r="CA108" s="631">
        <v>14</v>
      </c>
      <c r="CB108" s="663" t="s">
        <v>1325</v>
      </c>
      <c r="CC108" s="632">
        <v>0</v>
      </c>
      <c r="CD108" s="632">
        <v>0.63231746164938718</v>
      </c>
      <c r="CE108" s="632">
        <v>0.98314106694733638</v>
      </c>
      <c r="CF108" s="632">
        <v>0</v>
      </c>
      <c r="CG108" s="632">
        <v>2.5769903273663939</v>
      </c>
      <c r="CH108" s="632">
        <v>0.62373831701589322</v>
      </c>
      <c r="CI108" s="633">
        <v>0.57673633975692207</v>
      </c>
      <c r="CJ108" s="665" t="s">
        <v>1325</v>
      </c>
      <c r="CK108" s="631">
        <v>18</v>
      </c>
      <c r="CL108" s="631">
        <v>34</v>
      </c>
      <c r="CM108" s="663" t="s">
        <v>1325</v>
      </c>
      <c r="CN108" s="631">
        <v>70</v>
      </c>
      <c r="CO108" s="631">
        <v>119</v>
      </c>
      <c r="CP108" s="631">
        <v>33</v>
      </c>
      <c r="CQ108" s="632">
        <v>1.2304639067871062</v>
      </c>
      <c r="CR108" s="632">
        <v>0.37495703142380743</v>
      </c>
      <c r="CS108" s="632">
        <v>1.742682849045224</v>
      </c>
      <c r="CT108" s="632">
        <v>0.88029049936961323</v>
      </c>
      <c r="CU108" s="632">
        <v>2.6088562462610514</v>
      </c>
      <c r="CV108" s="632">
        <v>0.47252744216408288</v>
      </c>
      <c r="CW108" s="633">
        <v>0.98377514361558493</v>
      </c>
      <c r="CX108" s="644" t="s">
        <v>792</v>
      </c>
      <c r="CY108" s="480" t="s">
        <v>2168</v>
      </c>
      <c r="CZ108" s="632" t="s">
        <v>792</v>
      </c>
      <c r="DA108" s="636" t="s">
        <v>1472</v>
      </c>
      <c r="DB108" s="644" t="s">
        <v>878</v>
      </c>
      <c r="DC108" s="480" t="s">
        <v>878</v>
      </c>
      <c r="DD108" s="480" t="s">
        <v>878</v>
      </c>
      <c r="DE108" s="635" t="s">
        <v>878</v>
      </c>
      <c r="DF108" s="686"/>
      <c r="DG108" s="678" t="s">
        <v>2218</v>
      </c>
      <c r="DH108" s="682">
        <v>46</v>
      </c>
      <c r="DI108" s="650">
        <v>1293</v>
      </c>
      <c r="DJ108" s="650">
        <v>569</v>
      </c>
      <c r="DK108" s="650">
        <v>32</v>
      </c>
      <c r="DL108" s="650">
        <v>1003</v>
      </c>
      <c r="DM108" s="650">
        <v>4882</v>
      </c>
      <c r="DN108" s="650">
        <v>945</v>
      </c>
      <c r="DO108" s="650">
        <v>8770</v>
      </c>
      <c r="DP108" s="681" t="s">
        <v>500</v>
      </c>
      <c r="DQ108" s="534">
        <v>968</v>
      </c>
      <c r="DR108" s="675" t="s">
        <v>878</v>
      </c>
      <c r="DS108" s="648" t="s">
        <v>792</v>
      </c>
      <c r="DT108" s="648" t="s">
        <v>878</v>
      </c>
      <c r="DU108" s="671" t="s">
        <v>792</v>
      </c>
    </row>
    <row r="109" spans="1:125">
      <c r="A109" s="628" t="s">
        <v>73</v>
      </c>
      <c r="B109" s="545" t="s">
        <v>1298</v>
      </c>
      <c r="C109" s="629" t="s">
        <v>632</v>
      </c>
      <c r="D109" s="630">
        <v>18</v>
      </c>
      <c r="E109" s="631">
        <v>271</v>
      </c>
      <c r="F109" s="631">
        <v>79</v>
      </c>
      <c r="G109" s="528" t="s">
        <v>1325</v>
      </c>
      <c r="H109" s="631">
        <v>463</v>
      </c>
      <c r="I109" s="631">
        <v>1728</v>
      </c>
      <c r="J109" s="631">
        <v>157</v>
      </c>
      <c r="K109" s="705">
        <v>1.9816508324169062</v>
      </c>
      <c r="L109" s="632">
        <v>0.43197235676728329</v>
      </c>
      <c r="M109" s="632">
        <v>1.5569299009994853</v>
      </c>
      <c r="N109" s="632">
        <v>0.8409759281517335</v>
      </c>
      <c r="O109" s="632">
        <v>1.7266651172962573</v>
      </c>
      <c r="P109" s="632">
        <v>0.69292427395384637</v>
      </c>
      <c r="Q109" s="633">
        <v>0.84417993476383979</v>
      </c>
      <c r="R109" s="665" t="s">
        <v>1325</v>
      </c>
      <c r="S109" s="631">
        <v>85</v>
      </c>
      <c r="T109" s="663" t="s">
        <v>1325</v>
      </c>
      <c r="U109" s="663" t="s">
        <v>1325</v>
      </c>
      <c r="V109" s="631">
        <v>25</v>
      </c>
      <c r="W109" s="631">
        <v>263</v>
      </c>
      <c r="X109" s="631">
        <v>24</v>
      </c>
      <c r="Y109" s="632">
        <v>0.90485886033091012</v>
      </c>
      <c r="Z109" s="632">
        <v>1.1969898395822094</v>
      </c>
      <c r="AA109" s="632">
        <v>0.96167689960974301</v>
      </c>
      <c r="AB109" s="632">
        <v>1.412834260206637</v>
      </c>
      <c r="AC109" s="632">
        <v>0.62805929438653318</v>
      </c>
      <c r="AD109" s="632">
        <v>1.2136825521435259</v>
      </c>
      <c r="AE109" s="633">
        <v>1.095420006769033</v>
      </c>
      <c r="AF109" s="665" t="s">
        <v>1325</v>
      </c>
      <c r="AG109" s="631">
        <v>29</v>
      </c>
      <c r="AH109" s="663" t="s">
        <v>1325</v>
      </c>
      <c r="AI109" s="663" t="s">
        <v>1325</v>
      </c>
      <c r="AJ109" s="631">
        <v>25</v>
      </c>
      <c r="AK109" s="631">
        <v>126</v>
      </c>
      <c r="AL109" s="663" t="s">
        <v>1325</v>
      </c>
      <c r="AM109" s="632">
        <v>5.222386418665601</v>
      </c>
      <c r="AN109" s="632">
        <v>0.71117608076740224</v>
      </c>
      <c r="AO109" s="632">
        <v>0.56761991213787133</v>
      </c>
      <c r="AP109" s="632">
        <v>0</v>
      </c>
      <c r="AQ109" s="632">
        <v>1.2989941557855713</v>
      </c>
      <c r="AR109" s="632">
        <v>0.84566066808200291</v>
      </c>
      <c r="AS109" s="633">
        <v>0.72371325867276382</v>
      </c>
      <c r="AT109" s="665" t="s">
        <v>1325</v>
      </c>
      <c r="AU109" s="663" t="s">
        <v>1325</v>
      </c>
      <c r="AV109" s="663" t="s">
        <v>1325</v>
      </c>
      <c r="AW109" s="663" t="s">
        <v>1325</v>
      </c>
      <c r="AX109" s="631">
        <v>16</v>
      </c>
      <c r="AY109" s="631">
        <v>83</v>
      </c>
      <c r="AZ109" s="663" t="s">
        <v>1325</v>
      </c>
      <c r="BA109" s="632">
        <v>2.3775139900435316</v>
      </c>
      <c r="BB109" s="632">
        <v>0.27042943268427727</v>
      </c>
      <c r="BC109" s="632">
        <v>4.2713587989617769</v>
      </c>
      <c r="BD109" s="632">
        <v>0</v>
      </c>
      <c r="BE109" s="632">
        <v>1.1507504275605498</v>
      </c>
      <c r="BF109" s="632">
        <v>0.73758506740809138</v>
      </c>
      <c r="BG109" s="633">
        <v>0.45020507520342828</v>
      </c>
      <c r="BH109" s="665" t="s">
        <v>1325</v>
      </c>
      <c r="BI109" s="631">
        <v>36</v>
      </c>
      <c r="BJ109" s="631">
        <v>20</v>
      </c>
      <c r="BK109" s="663" t="s">
        <v>1325</v>
      </c>
      <c r="BL109" s="631">
        <v>87</v>
      </c>
      <c r="BM109" s="631">
        <v>665</v>
      </c>
      <c r="BN109" s="631">
        <v>50</v>
      </c>
      <c r="BO109" s="632">
        <v>2.8898460907540078</v>
      </c>
      <c r="BP109" s="632">
        <v>0.18224952411763168</v>
      </c>
      <c r="BQ109" s="632">
        <v>1.2586180734642571</v>
      </c>
      <c r="BR109" s="632">
        <v>2.2048262882060903</v>
      </c>
      <c r="BS109" s="632">
        <v>0.89624695151782707</v>
      </c>
      <c r="BT109" s="632">
        <v>1.1468749656379915</v>
      </c>
      <c r="BU109" s="633">
        <v>0.87163102598245301</v>
      </c>
      <c r="BV109" s="665" t="s">
        <v>1325</v>
      </c>
      <c r="BW109" s="663" t="s">
        <v>1325</v>
      </c>
      <c r="BX109" s="663" t="s">
        <v>1325</v>
      </c>
      <c r="BY109" s="663" t="s">
        <v>1325</v>
      </c>
      <c r="BZ109" s="631">
        <v>11</v>
      </c>
      <c r="CA109" s="631">
        <v>33</v>
      </c>
      <c r="CB109" s="663" t="s">
        <v>1325</v>
      </c>
      <c r="CC109" s="632">
        <v>4.8545344186430093</v>
      </c>
      <c r="CD109" s="632">
        <v>0.54326043732555951</v>
      </c>
      <c r="CE109" s="632">
        <v>3.642345929621766</v>
      </c>
      <c r="CF109" s="632">
        <v>0</v>
      </c>
      <c r="CG109" s="632">
        <v>1.7360771325231874</v>
      </c>
      <c r="CH109" s="632">
        <v>0.46799182714191556</v>
      </c>
      <c r="CI109" s="633">
        <v>0.44283090256405577</v>
      </c>
      <c r="CJ109" s="665" t="s">
        <v>1325</v>
      </c>
      <c r="CK109" s="631">
        <v>66</v>
      </c>
      <c r="CL109" s="631">
        <v>33</v>
      </c>
      <c r="CM109" s="663" t="s">
        <v>1325</v>
      </c>
      <c r="CN109" s="631">
        <v>252</v>
      </c>
      <c r="CO109" s="631">
        <v>424</v>
      </c>
      <c r="CP109" s="631">
        <v>48</v>
      </c>
      <c r="CQ109" s="632">
        <v>0.93572749871256478</v>
      </c>
      <c r="CR109" s="632">
        <v>0.29988042048840186</v>
      </c>
      <c r="CS109" s="632">
        <v>1.901299493914582</v>
      </c>
      <c r="CT109" s="632">
        <v>0</v>
      </c>
      <c r="CU109" s="632">
        <v>3.5995073406428331</v>
      </c>
      <c r="CV109" s="632">
        <v>0.37771868049311103</v>
      </c>
      <c r="CW109" s="633">
        <v>0.73805561980903778</v>
      </c>
      <c r="CX109" s="644" t="s">
        <v>878</v>
      </c>
      <c r="CY109" s="480" t="s">
        <v>1471</v>
      </c>
      <c r="CZ109" s="632" t="s">
        <v>792</v>
      </c>
      <c r="DA109" s="636" t="s">
        <v>1472</v>
      </c>
      <c r="DB109" s="644" t="s">
        <v>878</v>
      </c>
      <c r="DC109" s="480" t="s">
        <v>878</v>
      </c>
      <c r="DD109" s="480" t="s">
        <v>878</v>
      </c>
      <c r="DE109" s="635" t="s">
        <v>878</v>
      </c>
      <c r="DF109" s="686"/>
      <c r="DG109" s="678" t="s">
        <v>2218</v>
      </c>
      <c r="DH109" s="682">
        <v>73</v>
      </c>
      <c r="DI109" s="650">
        <v>4764</v>
      </c>
      <c r="DJ109" s="650">
        <v>412</v>
      </c>
      <c r="DK109" s="650">
        <v>47</v>
      </c>
      <c r="DL109" s="650">
        <v>2435</v>
      </c>
      <c r="DM109" s="650">
        <v>16150</v>
      </c>
      <c r="DN109" s="650">
        <v>1458</v>
      </c>
      <c r="DO109" s="650">
        <v>25339</v>
      </c>
      <c r="DP109" s="681" t="s">
        <v>73</v>
      </c>
      <c r="DQ109" s="534">
        <v>2721</v>
      </c>
      <c r="DR109" s="675" t="s">
        <v>878</v>
      </c>
      <c r="DS109" s="648" t="s">
        <v>792</v>
      </c>
      <c r="DT109" s="648" t="s">
        <v>878</v>
      </c>
      <c r="DU109" s="671" t="s">
        <v>792</v>
      </c>
    </row>
    <row r="110" spans="1:125">
      <c r="A110" s="628" t="s">
        <v>399</v>
      </c>
      <c r="B110" s="545" t="s">
        <v>1298</v>
      </c>
      <c r="C110" s="629" t="s">
        <v>623</v>
      </c>
      <c r="D110" s="630">
        <v>35</v>
      </c>
      <c r="E110" s="631">
        <v>237</v>
      </c>
      <c r="F110" s="631">
        <v>496</v>
      </c>
      <c r="G110" s="631">
        <v>49</v>
      </c>
      <c r="H110" s="631">
        <v>603</v>
      </c>
      <c r="I110" s="631">
        <v>1104</v>
      </c>
      <c r="J110" s="631">
        <v>213</v>
      </c>
      <c r="K110" s="705">
        <v>1.8041874245964733</v>
      </c>
      <c r="L110" s="632">
        <v>0.47188817412442152</v>
      </c>
      <c r="M110" s="632">
        <v>1.508391680988556</v>
      </c>
      <c r="N110" s="632">
        <v>0.74430722855624787</v>
      </c>
      <c r="O110" s="632">
        <v>1.1282174103415565</v>
      </c>
      <c r="P110" s="632">
        <v>0.96737742394222281</v>
      </c>
      <c r="Q110" s="633">
        <v>0.88002679489944358</v>
      </c>
      <c r="R110" s="665" t="s">
        <v>1325</v>
      </c>
      <c r="S110" s="631">
        <v>41</v>
      </c>
      <c r="T110" s="631">
        <v>21</v>
      </c>
      <c r="U110" s="663" t="s">
        <v>1325</v>
      </c>
      <c r="V110" s="631">
        <v>30</v>
      </c>
      <c r="W110" s="631">
        <v>124</v>
      </c>
      <c r="X110" s="631">
        <v>20</v>
      </c>
      <c r="Y110" s="632">
        <v>0.55146744233798672</v>
      </c>
      <c r="Z110" s="632">
        <v>0.92012932721317264</v>
      </c>
      <c r="AA110" s="632">
        <v>0.67026305424780175</v>
      </c>
      <c r="AB110" s="632">
        <v>0</v>
      </c>
      <c r="AC110" s="632">
        <v>0.5413110745861871</v>
      </c>
      <c r="AD110" s="632">
        <v>1.7339707769117629</v>
      </c>
      <c r="AE110" s="633">
        <v>0.90248561253622905</v>
      </c>
      <c r="AF110" s="665" t="s">
        <v>1325</v>
      </c>
      <c r="AG110" s="631">
        <v>41</v>
      </c>
      <c r="AH110" s="631">
        <v>29</v>
      </c>
      <c r="AI110" s="663" t="s">
        <v>1325</v>
      </c>
      <c r="AJ110" s="631">
        <v>54</v>
      </c>
      <c r="AK110" s="631">
        <v>151</v>
      </c>
      <c r="AL110" s="631">
        <v>32</v>
      </c>
      <c r="AM110" s="632">
        <v>1.6893577626148224</v>
      </c>
      <c r="AN110" s="632">
        <v>0.68044479004071512</v>
      </c>
      <c r="AO110" s="632">
        <v>0.69743599208129792</v>
      </c>
      <c r="AP110" s="632">
        <v>0.37273031162642328</v>
      </c>
      <c r="AQ110" s="632">
        <v>0.77077473663356744</v>
      </c>
      <c r="AR110" s="632">
        <v>1.3123076685432087</v>
      </c>
      <c r="AS110" s="633">
        <v>1.1001721963286901</v>
      </c>
      <c r="AT110" s="665" t="s">
        <v>1325</v>
      </c>
      <c r="AU110" s="663" t="s">
        <v>1325</v>
      </c>
      <c r="AV110" s="631">
        <v>28</v>
      </c>
      <c r="AW110" s="663" t="s">
        <v>1325</v>
      </c>
      <c r="AX110" s="631">
        <v>13</v>
      </c>
      <c r="AY110" s="631">
        <v>40</v>
      </c>
      <c r="AZ110" s="631">
        <v>13</v>
      </c>
      <c r="BA110" s="632">
        <v>0</v>
      </c>
      <c r="BB110" s="632">
        <v>0.11574527478619788</v>
      </c>
      <c r="BC110" s="632">
        <v>2.676114467860232</v>
      </c>
      <c r="BD110" s="632">
        <v>0</v>
      </c>
      <c r="BE110" s="632">
        <v>0.65907732207584524</v>
      </c>
      <c r="BF110" s="632">
        <v>1.182851943180917</v>
      </c>
      <c r="BG110" s="633">
        <v>1.6851843208917603</v>
      </c>
      <c r="BH110" s="665" t="s">
        <v>1325</v>
      </c>
      <c r="BI110" s="631">
        <v>19</v>
      </c>
      <c r="BJ110" s="631">
        <v>93</v>
      </c>
      <c r="BK110" s="663" t="s">
        <v>1325</v>
      </c>
      <c r="BL110" s="631">
        <v>74</v>
      </c>
      <c r="BM110" s="631">
        <v>293</v>
      </c>
      <c r="BN110" s="631">
        <v>49</v>
      </c>
      <c r="BO110" s="632">
        <v>2.1308180072903169</v>
      </c>
      <c r="BP110" s="632">
        <v>0.1689834081081148</v>
      </c>
      <c r="BQ110" s="632">
        <v>1.2792332926203351</v>
      </c>
      <c r="BR110" s="632">
        <v>0.48478163180986106</v>
      </c>
      <c r="BS110" s="632">
        <v>0.56211030748382673</v>
      </c>
      <c r="BT110" s="632">
        <v>1.6752635497953752</v>
      </c>
      <c r="BU110" s="633">
        <v>0.92802019885221454</v>
      </c>
      <c r="BV110" s="665" t="s">
        <v>1325</v>
      </c>
      <c r="BW110" s="631">
        <v>15</v>
      </c>
      <c r="BX110" s="631">
        <v>32</v>
      </c>
      <c r="BY110" s="663" t="s">
        <v>1325</v>
      </c>
      <c r="BZ110" s="631">
        <v>15</v>
      </c>
      <c r="CA110" s="631">
        <v>38</v>
      </c>
      <c r="CB110" s="663" t="s">
        <v>1325</v>
      </c>
      <c r="CC110" s="632">
        <v>4.480638177836898</v>
      </c>
      <c r="CD110" s="632">
        <v>0.85521140501473125</v>
      </c>
      <c r="CE110" s="632">
        <v>2.8756523159703118</v>
      </c>
      <c r="CF110" s="632">
        <v>0</v>
      </c>
      <c r="CG110" s="632">
        <v>0.71807629133034989</v>
      </c>
      <c r="CH110" s="632">
        <v>0.87543391993062025</v>
      </c>
      <c r="CI110" s="633">
        <v>0.56360377122399929</v>
      </c>
      <c r="CJ110" s="634">
        <v>15</v>
      </c>
      <c r="CK110" s="631">
        <v>94</v>
      </c>
      <c r="CL110" s="631">
        <v>248</v>
      </c>
      <c r="CM110" s="631">
        <v>37</v>
      </c>
      <c r="CN110" s="631">
        <v>372</v>
      </c>
      <c r="CO110" s="631">
        <v>372</v>
      </c>
      <c r="CP110" s="631">
        <v>77</v>
      </c>
      <c r="CQ110" s="632">
        <v>1.845825963543241</v>
      </c>
      <c r="CR110" s="632">
        <v>0.44563226455966293</v>
      </c>
      <c r="CS110" s="632">
        <v>1.8248712213419116</v>
      </c>
      <c r="CT110" s="632">
        <v>1.3482843687577839</v>
      </c>
      <c r="CU110" s="632">
        <v>1.9196608925261551</v>
      </c>
      <c r="CV110" s="632">
        <v>0.60944618527540095</v>
      </c>
      <c r="CW110" s="633">
        <v>0.75287340505542488</v>
      </c>
      <c r="CX110" s="644" t="s">
        <v>878</v>
      </c>
      <c r="CY110" s="480" t="s">
        <v>1471</v>
      </c>
      <c r="CZ110" s="632" t="s">
        <v>792</v>
      </c>
      <c r="DA110" s="636" t="s">
        <v>2186</v>
      </c>
      <c r="DB110" s="644" t="s">
        <v>878</v>
      </c>
      <c r="DC110" s="480" t="s">
        <v>878</v>
      </c>
      <c r="DD110" s="480" t="s">
        <v>878</v>
      </c>
      <c r="DE110" s="635" t="s">
        <v>878</v>
      </c>
      <c r="DF110" s="686"/>
      <c r="DG110" s="678" t="s">
        <v>2218</v>
      </c>
      <c r="DH110" s="682">
        <v>186</v>
      </c>
      <c r="DI110" s="650">
        <v>4576</v>
      </c>
      <c r="DJ110" s="650">
        <v>3187</v>
      </c>
      <c r="DK110" s="650">
        <v>622</v>
      </c>
      <c r="DL110" s="650">
        <v>5193</v>
      </c>
      <c r="DM110" s="650">
        <v>10599</v>
      </c>
      <c r="DN110" s="650">
        <v>2275</v>
      </c>
      <c r="DO110" s="650">
        <v>26639</v>
      </c>
      <c r="DP110" s="681" t="s">
        <v>399</v>
      </c>
      <c r="DQ110" s="534">
        <v>2737</v>
      </c>
      <c r="DR110" s="675" t="s">
        <v>878</v>
      </c>
      <c r="DS110" s="648" t="s">
        <v>792</v>
      </c>
      <c r="DT110" s="648" t="s">
        <v>878</v>
      </c>
      <c r="DU110" s="671" t="s">
        <v>792</v>
      </c>
    </row>
    <row r="111" spans="1:125" ht="26.25">
      <c r="A111" s="628" t="s">
        <v>274</v>
      </c>
      <c r="B111" s="545" t="s">
        <v>1298</v>
      </c>
      <c r="C111" s="629" t="s">
        <v>679</v>
      </c>
      <c r="D111" s="630">
        <v>29</v>
      </c>
      <c r="E111" s="631">
        <v>145</v>
      </c>
      <c r="F111" s="631">
        <v>63</v>
      </c>
      <c r="G111" s="631">
        <v>12</v>
      </c>
      <c r="H111" s="631">
        <v>364</v>
      </c>
      <c r="I111" s="631">
        <v>1545</v>
      </c>
      <c r="J111" s="631">
        <v>160</v>
      </c>
      <c r="K111" s="705">
        <v>2.3257024580056367</v>
      </c>
      <c r="L111" s="632">
        <v>0.41288439560142104</v>
      </c>
      <c r="M111" s="632">
        <v>1.4589214431983268</v>
      </c>
      <c r="N111" s="632">
        <v>1.2906000933498729</v>
      </c>
      <c r="O111" s="632">
        <v>1.2744127863260903</v>
      </c>
      <c r="P111" s="632">
        <v>0.85509868628605146</v>
      </c>
      <c r="Q111" s="633">
        <v>0.91612049541468965</v>
      </c>
      <c r="R111" s="665" t="s">
        <v>1325</v>
      </c>
      <c r="S111" s="631">
        <v>35</v>
      </c>
      <c r="T111" s="663" t="s">
        <v>1325</v>
      </c>
      <c r="U111" s="663" t="s">
        <v>1325</v>
      </c>
      <c r="V111" s="631">
        <v>20</v>
      </c>
      <c r="W111" s="631">
        <v>188</v>
      </c>
      <c r="X111" s="631">
        <v>20</v>
      </c>
      <c r="Y111" s="632">
        <v>3.1363466674340637</v>
      </c>
      <c r="Z111" s="632">
        <v>1.0053601508972185</v>
      </c>
      <c r="AA111" s="632">
        <v>0.6464360645034074</v>
      </c>
      <c r="AB111" s="632">
        <v>0</v>
      </c>
      <c r="AC111" s="632">
        <v>0.5872252164505225</v>
      </c>
      <c r="AD111" s="632">
        <v>1.2851951299924009</v>
      </c>
      <c r="AE111" s="633">
        <v>1.1202604703314452</v>
      </c>
      <c r="AF111" s="665" t="s">
        <v>1325</v>
      </c>
      <c r="AG111" s="631">
        <v>32</v>
      </c>
      <c r="AH111" s="663" t="s">
        <v>1325</v>
      </c>
      <c r="AI111" s="663" t="s">
        <v>1325</v>
      </c>
      <c r="AJ111" s="631">
        <v>31</v>
      </c>
      <c r="AK111" s="631">
        <v>241</v>
      </c>
      <c r="AL111" s="631">
        <v>29</v>
      </c>
      <c r="AM111" s="632">
        <v>1.2125403805246193</v>
      </c>
      <c r="AN111" s="632">
        <v>0.71659372214076578</v>
      </c>
      <c r="AO111" s="632">
        <v>0.33813655861384223</v>
      </c>
      <c r="AP111" s="632">
        <v>0.82343108353580485</v>
      </c>
      <c r="AQ111" s="632">
        <v>0.7507769627672114</v>
      </c>
      <c r="AR111" s="632">
        <v>1.3639407769456766</v>
      </c>
      <c r="AS111" s="633">
        <v>1.3082647845470199</v>
      </c>
      <c r="AT111" s="665" t="s">
        <v>1325</v>
      </c>
      <c r="AU111" s="663" t="s">
        <v>1325</v>
      </c>
      <c r="AV111" s="663" t="s">
        <v>1325</v>
      </c>
      <c r="AW111" s="663" t="s">
        <v>1325</v>
      </c>
      <c r="AX111" s="663" t="s">
        <v>1325</v>
      </c>
      <c r="AY111" s="631">
        <v>68</v>
      </c>
      <c r="AZ111" s="663" t="s">
        <v>1325</v>
      </c>
      <c r="BA111" s="632">
        <v>0</v>
      </c>
      <c r="BB111" s="632">
        <v>0.32062098615323581</v>
      </c>
      <c r="BC111" s="632">
        <v>1.3036404218110069</v>
      </c>
      <c r="BD111" s="632">
        <v>0</v>
      </c>
      <c r="BE111" s="632">
        <v>0.60562668697499644</v>
      </c>
      <c r="BF111" s="632">
        <v>1.5414812606871131</v>
      </c>
      <c r="BG111" s="633">
        <v>1.5157963581679115</v>
      </c>
      <c r="BH111" s="634">
        <v>11</v>
      </c>
      <c r="BI111" s="631">
        <v>18</v>
      </c>
      <c r="BJ111" s="631">
        <v>21</v>
      </c>
      <c r="BK111" s="663" t="s">
        <v>1325</v>
      </c>
      <c r="BL111" s="631">
        <v>70</v>
      </c>
      <c r="BM111" s="631">
        <v>521</v>
      </c>
      <c r="BN111" s="631">
        <v>48</v>
      </c>
      <c r="BO111" s="632">
        <v>3.008766105736024</v>
      </c>
      <c r="BP111" s="632">
        <v>0.16987219931779332</v>
      </c>
      <c r="BQ111" s="632">
        <v>1.6562772872233915</v>
      </c>
      <c r="BR111" s="632">
        <v>2.1965175994442103</v>
      </c>
      <c r="BS111" s="632">
        <v>0.74306275698528723</v>
      </c>
      <c r="BT111" s="632">
        <v>1.1757927186414192</v>
      </c>
      <c r="BU111" s="633">
        <v>0.9285136540877087</v>
      </c>
      <c r="BV111" s="665" t="s">
        <v>1325</v>
      </c>
      <c r="BW111" s="663" t="s">
        <v>1325</v>
      </c>
      <c r="BX111" s="663" t="s">
        <v>1325</v>
      </c>
      <c r="BY111" s="663" t="s">
        <v>1325</v>
      </c>
      <c r="BZ111" s="663" t="s">
        <v>1325</v>
      </c>
      <c r="CA111" s="631">
        <v>33</v>
      </c>
      <c r="CB111" s="663" t="s">
        <v>1325</v>
      </c>
      <c r="CC111" s="632">
        <v>11.031721769073748</v>
      </c>
      <c r="CD111" s="632">
        <v>0.96092258191176982</v>
      </c>
      <c r="CE111" s="632">
        <v>0.91530539469620265</v>
      </c>
      <c r="CF111" s="632">
        <v>0</v>
      </c>
      <c r="CG111" s="632">
        <v>1.096073084918564</v>
      </c>
      <c r="CH111" s="632">
        <v>0.63392922878805835</v>
      </c>
      <c r="CI111" s="633">
        <v>0.68591098933105166</v>
      </c>
      <c r="CJ111" s="665" t="s">
        <v>1325</v>
      </c>
      <c r="CK111" s="631">
        <v>30</v>
      </c>
      <c r="CL111" s="631">
        <v>30</v>
      </c>
      <c r="CM111" s="663" t="s">
        <v>1325</v>
      </c>
      <c r="CN111" s="631">
        <v>191</v>
      </c>
      <c r="CO111" s="631">
        <v>371</v>
      </c>
      <c r="CP111" s="631">
        <v>40</v>
      </c>
      <c r="CQ111" s="632">
        <v>2.1941504780108301</v>
      </c>
      <c r="CR111" s="632">
        <v>0.25716584811708948</v>
      </c>
      <c r="CS111" s="632">
        <v>2.1854398695722415</v>
      </c>
      <c r="CT111" s="632">
        <v>1.3106381682776866</v>
      </c>
      <c r="CU111" s="632">
        <v>2.5254455875401396</v>
      </c>
      <c r="CV111" s="632">
        <v>0.46884251786662268</v>
      </c>
      <c r="CW111" s="633">
        <v>0.68760277444831619</v>
      </c>
      <c r="CX111" s="644" t="s">
        <v>792</v>
      </c>
      <c r="CY111" s="480" t="s">
        <v>2168</v>
      </c>
      <c r="CZ111" s="632" t="s">
        <v>792</v>
      </c>
      <c r="DA111" s="636" t="s">
        <v>2192</v>
      </c>
      <c r="DB111" s="644" t="s">
        <v>878</v>
      </c>
      <c r="DC111" s="480" t="s">
        <v>878</v>
      </c>
      <c r="DD111" s="480" t="s">
        <v>878</v>
      </c>
      <c r="DE111" s="635" t="s">
        <v>878</v>
      </c>
      <c r="DF111" s="686"/>
      <c r="DG111" s="678" t="s">
        <v>2218</v>
      </c>
      <c r="DH111" s="682">
        <v>101</v>
      </c>
      <c r="DI111" s="650">
        <v>2670</v>
      </c>
      <c r="DJ111" s="650">
        <v>350</v>
      </c>
      <c r="DK111" s="650">
        <v>74</v>
      </c>
      <c r="DL111" s="650">
        <v>2393</v>
      </c>
      <c r="DM111" s="650">
        <v>13110</v>
      </c>
      <c r="DN111" s="650">
        <v>1379</v>
      </c>
      <c r="DO111" s="650">
        <v>20077</v>
      </c>
      <c r="DP111" s="681" t="s">
        <v>274</v>
      </c>
      <c r="DQ111" s="534">
        <v>2318</v>
      </c>
      <c r="DR111" s="675" t="s">
        <v>878</v>
      </c>
      <c r="DS111" s="648" t="s">
        <v>792</v>
      </c>
      <c r="DT111" s="648" t="s">
        <v>878</v>
      </c>
      <c r="DU111" s="671" t="s">
        <v>792</v>
      </c>
    </row>
    <row r="112" spans="1:125">
      <c r="A112" s="628" t="s">
        <v>462</v>
      </c>
      <c r="B112" s="545" t="s">
        <v>1292</v>
      </c>
      <c r="C112" s="629" t="s">
        <v>539</v>
      </c>
      <c r="D112" s="658" t="s">
        <v>1325</v>
      </c>
      <c r="E112" s="631">
        <v>10</v>
      </c>
      <c r="F112" s="631">
        <v>53</v>
      </c>
      <c r="G112" s="528" t="s">
        <v>1325</v>
      </c>
      <c r="H112" s="631">
        <v>88</v>
      </c>
      <c r="I112" s="631">
        <v>363</v>
      </c>
      <c r="J112" s="631">
        <v>92</v>
      </c>
      <c r="K112" s="705">
        <v>0.64370133140137731</v>
      </c>
      <c r="L112" s="632">
        <v>0.37859582358497523</v>
      </c>
      <c r="M112" s="632">
        <v>1.4072961023290831</v>
      </c>
      <c r="N112" s="632">
        <v>0.47462229149161106</v>
      </c>
      <c r="O112" s="632">
        <v>0.87135372987300008</v>
      </c>
      <c r="P112" s="632">
        <v>1.2817154505669039</v>
      </c>
      <c r="Q112" s="633">
        <v>0.98467629895984121</v>
      </c>
      <c r="R112" s="665" t="s">
        <v>1325</v>
      </c>
      <c r="S112" s="663" t="s">
        <v>1325</v>
      </c>
      <c r="T112" s="663" t="s">
        <v>1325</v>
      </c>
      <c r="U112" s="663" t="s">
        <v>1325</v>
      </c>
      <c r="V112" s="631">
        <v>10</v>
      </c>
      <c r="W112" s="631">
        <v>39</v>
      </c>
      <c r="X112" s="663" t="s">
        <v>1325</v>
      </c>
      <c r="Y112" s="632">
        <v>0.92558054798388645</v>
      </c>
      <c r="Z112" s="632">
        <v>1.7997650954142586</v>
      </c>
      <c r="AA112" s="632">
        <v>1.1259246166343408</v>
      </c>
      <c r="AB112" s="632">
        <v>0</v>
      </c>
      <c r="AC112" s="632">
        <v>0.84607794924400603</v>
      </c>
      <c r="AD112" s="632">
        <v>1.0341624042961524</v>
      </c>
      <c r="AE112" s="633">
        <v>0.53612722993491968</v>
      </c>
      <c r="AF112" s="665" t="s">
        <v>1325</v>
      </c>
      <c r="AG112" s="663" t="s">
        <v>1325</v>
      </c>
      <c r="AH112" s="663" t="s">
        <v>1325</v>
      </c>
      <c r="AI112" s="663" t="s">
        <v>1325</v>
      </c>
      <c r="AJ112" s="631">
        <v>16</v>
      </c>
      <c r="AK112" s="631">
        <v>48</v>
      </c>
      <c r="AL112" s="631">
        <v>17</v>
      </c>
      <c r="AM112" s="632">
        <v>0</v>
      </c>
      <c r="AN112" s="632">
        <v>0.78163627226800592</v>
      </c>
      <c r="AO112" s="632">
        <v>1.6109185301146782</v>
      </c>
      <c r="AP112" s="632">
        <v>0</v>
      </c>
      <c r="AQ112" s="632">
        <v>1.1108819738385816</v>
      </c>
      <c r="AR112" s="632">
        <v>0.92968476274805922</v>
      </c>
      <c r="AS112" s="633">
        <v>1.2343463686498195</v>
      </c>
      <c r="AT112" s="665" t="s">
        <v>1325</v>
      </c>
      <c r="AU112" s="663" t="s">
        <v>1325</v>
      </c>
      <c r="AV112" s="663" t="s">
        <v>1325</v>
      </c>
      <c r="AW112" s="663" t="s">
        <v>1325</v>
      </c>
      <c r="AX112" s="663" t="s">
        <v>1325</v>
      </c>
      <c r="AY112" s="631">
        <v>14</v>
      </c>
      <c r="AZ112" s="663" t="s">
        <v>1325</v>
      </c>
      <c r="BA112" s="632">
        <v>0</v>
      </c>
      <c r="BB112" s="632">
        <v>0</v>
      </c>
      <c r="BC112" s="632">
        <v>0.85373290902499765</v>
      </c>
      <c r="BD112" s="632">
        <v>0</v>
      </c>
      <c r="BE112" s="632">
        <v>0</v>
      </c>
      <c r="BF112" s="632">
        <v>3.3052420439799839</v>
      </c>
      <c r="BG112" s="633">
        <v>2.2909674244093705</v>
      </c>
      <c r="BH112" s="665" t="s">
        <v>1325</v>
      </c>
      <c r="BI112" s="663" t="s">
        <v>1325</v>
      </c>
      <c r="BJ112" s="663" t="s">
        <v>1325</v>
      </c>
      <c r="BK112" s="663" t="s">
        <v>1325</v>
      </c>
      <c r="BL112" s="631">
        <v>13</v>
      </c>
      <c r="BM112" s="631">
        <v>81</v>
      </c>
      <c r="BN112" s="631">
        <v>18</v>
      </c>
      <c r="BO112" s="632">
        <v>1.1140825758407567</v>
      </c>
      <c r="BP112" s="632">
        <v>0</v>
      </c>
      <c r="BQ112" s="632">
        <v>0.66128080909220888</v>
      </c>
      <c r="BR112" s="632">
        <v>0.34909305078170033</v>
      </c>
      <c r="BS112" s="632">
        <v>0.63028255875433725</v>
      </c>
      <c r="BT112" s="632">
        <v>2.0476112882585737</v>
      </c>
      <c r="BU112" s="633">
        <v>0.99361198152624264</v>
      </c>
      <c r="BV112" s="665" t="s">
        <v>1325</v>
      </c>
      <c r="BW112" s="663" t="s">
        <v>1325</v>
      </c>
      <c r="BX112" s="663" t="s">
        <v>1325</v>
      </c>
      <c r="BY112" s="663" t="s">
        <v>1325</v>
      </c>
      <c r="BZ112" s="663" t="s">
        <v>1325</v>
      </c>
      <c r="CA112" s="631">
        <v>18</v>
      </c>
      <c r="CB112" s="663" t="s">
        <v>1325</v>
      </c>
      <c r="CC112" s="632">
        <v>2.4834892290249413</v>
      </c>
      <c r="CD112" s="632">
        <v>0</v>
      </c>
      <c r="CE112" s="632">
        <v>1.1831023649199843</v>
      </c>
      <c r="CF112" s="632">
        <v>1.5410498550048042</v>
      </c>
      <c r="CG112" s="632">
        <v>0.40226535412623959</v>
      </c>
      <c r="CH112" s="632">
        <v>1.8251706879621561</v>
      </c>
      <c r="CI112" s="633">
        <v>1.2223517291885171</v>
      </c>
      <c r="CJ112" s="665" t="s">
        <v>1325</v>
      </c>
      <c r="CK112" s="663" t="s">
        <v>1325</v>
      </c>
      <c r="CL112" s="631">
        <v>26</v>
      </c>
      <c r="CM112" s="663" t="s">
        <v>1325</v>
      </c>
      <c r="CN112" s="631">
        <v>35</v>
      </c>
      <c r="CO112" s="631">
        <v>118</v>
      </c>
      <c r="CP112" s="631">
        <v>28</v>
      </c>
      <c r="CQ112" s="632">
        <v>0.31340650765187072</v>
      </c>
      <c r="CR112" s="632">
        <v>0.10891484692742873</v>
      </c>
      <c r="CS112" s="632">
        <v>2.089661127610869</v>
      </c>
      <c r="CT112" s="632">
        <v>0.79876086163679205</v>
      </c>
      <c r="CU112" s="632">
        <v>1.0568366842900847</v>
      </c>
      <c r="CV112" s="632">
        <v>1.1277708542422402</v>
      </c>
      <c r="CW112" s="633">
        <v>0.87386830841507435</v>
      </c>
      <c r="CX112" s="644" t="s">
        <v>878</v>
      </c>
      <c r="CY112" s="480" t="s">
        <v>1471</v>
      </c>
      <c r="CZ112" s="632" t="s">
        <v>792</v>
      </c>
      <c r="DA112" s="636" t="s">
        <v>2173</v>
      </c>
      <c r="DB112" s="644" t="s">
        <v>878</v>
      </c>
      <c r="DC112" s="480" t="s">
        <v>878</v>
      </c>
      <c r="DD112" s="480" t="s">
        <v>878</v>
      </c>
      <c r="DE112" s="635" t="s">
        <v>878</v>
      </c>
      <c r="DF112" s="686"/>
      <c r="DG112" s="678" t="s">
        <v>2218</v>
      </c>
      <c r="DH112" s="682">
        <v>72</v>
      </c>
      <c r="DI112" s="650">
        <v>196</v>
      </c>
      <c r="DJ112" s="650">
        <v>298</v>
      </c>
      <c r="DK112" s="650">
        <v>114</v>
      </c>
      <c r="DL112" s="650">
        <v>764</v>
      </c>
      <c r="DM112" s="650">
        <v>2567</v>
      </c>
      <c r="DN112" s="650">
        <v>725</v>
      </c>
      <c r="DO112" s="650">
        <v>4736</v>
      </c>
      <c r="DP112" s="681" t="s">
        <v>462</v>
      </c>
      <c r="DQ112" s="534">
        <v>619</v>
      </c>
      <c r="DR112" s="675" t="s">
        <v>878</v>
      </c>
      <c r="DS112" s="648" t="s">
        <v>792</v>
      </c>
      <c r="DT112" s="648" t="s">
        <v>878</v>
      </c>
      <c r="DU112" s="671" t="s">
        <v>792</v>
      </c>
    </row>
    <row r="113" spans="1:125">
      <c r="A113" s="628" t="s">
        <v>415</v>
      </c>
      <c r="B113" s="545" t="s">
        <v>1298</v>
      </c>
      <c r="C113" s="629" t="s">
        <v>530</v>
      </c>
      <c r="D113" s="658" t="s">
        <v>1325</v>
      </c>
      <c r="E113" s="631">
        <v>17</v>
      </c>
      <c r="F113" s="528" t="s">
        <v>1325</v>
      </c>
      <c r="G113" s="528" t="s">
        <v>1325</v>
      </c>
      <c r="H113" s="631">
        <v>25</v>
      </c>
      <c r="I113" s="631">
        <v>317</v>
      </c>
      <c r="J113" s="631">
        <v>26</v>
      </c>
      <c r="K113" s="705">
        <v>1.1272147797856553</v>
      </c>
      <c r="L113" s="632">
        <v>1.0364994175334572</v>
      </c>
      <c r="M113" s="632">
        <v>1.9802265135762831</v>
      </c>
      <c r="N113" s="632"/>
      <c r="O113" s="632">
        <v>0.96246727677932287</v>
      </c>
      <c r="P113" s="632">
        <v>0.79322591003964549</v>
      </c>
      <c r="Q113" s="633">
        <v>0.8904092899665641</v>
      </c>
      <c r="R113" s="665" t="s">
        <v>1325</v>
      </c>
      <c r="S113" s="663" t="s">
        <v>1325</v>
      </c>
      <c r="T113" s="663" t="s">
        <v>1325</v>
      </c>
      <c r="U113" s="663" t="s">
        <v>1325</v>
      </c>
      <c r="V113" s="663" t="s">
        <v>1325</v>
      </c>
      <c r="W113" s="631">
        <v>44</v>
      </c>
      <c r="X113" s="663" t="s">
        <v>1325</v>
      </c>
      <c r="Y113" s="632">
        <v>0</v>
      </c>
      <c r="Z113" s="632">
        <v>0.82665590672663836</v>
      </c>
      <c r="AA113" s="632">
        <v>0</v>
      </c>
      <c r="AB113" s="632"/>
      <c r="AC113" s="632">
        <v>1.8907478634365174</v>
      </c>
      <c r="AD113" s="632">
        <v>0.72062895695114981</v>
      </c>
      <c r="AE113" s="633">
        <v>1.7380416741831521</v>
      </c>
      <c r="AF113" s="665" t="s">
        <v>1325</v>
      </c>
      <c r="AG113" s="663" t="s">
        <v>1325</v>
      </c>
      <c r="AH113" s="663" t="s">
        <v>1325</v>
      </c>
      <c r="AI113" s="663" t="s">
        <v>1325</v>
      </c>
      <c r="AJ113" s="663" t="s">
        <v>1325</v>
      </c>
      <c r="AK113" s="631">
        <v>62</v>
      </c>
      <c r="AL113" s="663" t="s">
        <v>1325</v>
      </c>
      <c r="AM113" s="632">
        <v>0</v>
      </c>
      <c r="AN113" s="632">
        <v>1.3998489412722237</v>
      </c>
      <c r="AO113" s="632">
        <v>0</v>
      </c>
      <c r="AP113" s="632"/>
      <c r="AQ113" s="632">
        <v>1.1090393635411213</v>
      </c>
      <c r="AR113" s="632">
        <v>0.97366906557108146</v>
      </c>
      <c r="AS113" s="633">
        <v>1.6013095056142723</v>
      </c>
      <c r="AT113" s="665" t="s">
        <v>1325</v>
      </c>
      <c r="AU113" s="663" t="s">
        <v>1325</v>
      </c>
      <c r="AV113" s="663" t="s">
        <v>1325</v>
      </c>
      <c r="AW113" s="663" t="s">
        <v>1325</v>
      </c>
      <c r="AX113" s="663" t="s">
        <v>1325</v>
      </c>
      <c r="AY113" s="663" t="s">
        <v>1325</v>
      </c>
      <c r="AZ113" s="663" t="s">
        <v>1325</v>
      </c>
      <c r="BA113" s="632">
        <v>0</v>
      </c>
      <c r="BB113" s="632">
        <v>1.9013016643287857</v>
      </c>
      <c r="BC113" s="632">
        <v>0</v>
      </c>
      <c r="BD113" s="632"/>
      <c r="BE113" s="632">
        <v>3.3717496193215881</v>
      </c>
      <c r="BF113" s="632">
        <v>0.3659237322935589</v>
      </c>
      <c r="BG113" s="633">
        <v>1.0134365411405486</v>
      </c>
      <c r="BH113" s="665" t="s">
        <v>1325</v>
      </c>
      <c r="BI113" s="663" t="s">
        <v>1325</v>
      </c>
      <c r="BJ113" s="663" t="s">
        <v>1325</v>
      </c>
      <c r="BK113" s="663" t="s">
        <v>1325</v>
      </c>
      <c r="BL113" s="663" t="s">
        <v>1325</v>
      </c>
      <c r="BM113" s="631">
        <v>72</v>
      </c>
      <c r="BN113" s="663" t="s">
        <v>1325</v>
      </c>
      <c r="BO113" s="632">
        <v>0</v>
      </c>
      <c r="BP113" s="632">
        <v>0.82174830441010183</v>
      </c>
      <c r="BQ113" s="632">
        <v>0</v>
      </c>
      <c r="BR113" s="632"/>
      <c r="BS113" s="632">
        <v>0.47455665109483169</v>
      </c>
      <c r="BT113" s="632">
        <v>3.4233646028442468</v>
      </c>
      <c r="BU113" s="633">
        <v>0</v>
      </c>
      <c r="BV113" s="665" t="s">
        <v>1325</v>
      </c>
      <c r="BW113" s="663" t="s">
        <v>1325</v>
      </c>
      <c r="BX113" s="663" t="s">
        <v>1325</v>
      </c>
      <c r="BY113" s="663" t="s">
        <v>1325</v>
      </c>
      <c r="BZ113" s="663" t="s">
        <v>1325</v>
      </c>
      <c r="CA113" s="663" t="s">
        <v>1325</v>
      </c>
      <c r="CB113" s="663" t="s">
        <v>1325</v>
      </c>
      <c r="CC113" s="632">
        <v>0</v>
      </c>
      <c r="CD113" s="632">
        <v>1.5051142691987762</v>
      </c>
      <c r="CE113" s="632">
        <v>22.518373079349914</v>
      </c>
      <c r="CF113" s="632"/>
      <c r="CG113" s="632">
        <v>2.3648990671724537</v>
      </c>
      <c r="CH113" s="632">
        <v>0</v>
      </c>
      <c r="CI113" s="633">
        <v>0</v>
      </c>
      <c r="CJ113" s="665" t="s">
        <v>1325</v>
      </c>
      <c r="CK113" s="663" t="s">
        <v>1325</v>
      </c>
      <c r="CL113" s="663" t="s">
        <v>1325</v>
      </c>
      <c r="CM113" s="663" t="s">
        <v>1325</v>
      </c>
      <c r="CN113" s="663" t="s">
        <v>1325</v>
      </c>
      <c r="CO113" s="631">
        <v>103</v>
      </c>
      <c r="CP113" s="663" t="s">
        <v>1325</v>
      </c>
      <c r="CQ113" s="632">
        <v>3.4002662284403273</v>
      </c>
      <c r="CR113" s="632">
        <v>0.87842738160321487</v>
      </c>
      <c r="CS113" s="632">
        <v>4.8815520179616296</v>
      </c>
      <c r="CT113" s="632"/>
      <c r="CU113" s="632">
        <v>0.5091642086603404</v>
      </c>
      <c r="CV113" s="632">
        <v>0.70786318629821843</v>
      </c>
      <c r="CW113" s="633">
        <v>0.38657091017991657</v>
      </c>
      <c r="CX113" s="644" t="s">
        <v>878</v>
      </c>
      <c r="CY113" s="480" t="s">
        <v>1471</v>
      </c>
      <c r="CZ113" s="480" t="s">
        <v>878</v>
      </c>
      <c r="DA113" s="635" t="s">
        <v>1471</v>
      </c>
      <c r="DB113" s="644" t="s">
        <v>878</v>
      </c>
      <c r="DC113" s="480" t="s">
        <v>878</v>
      </c>
      <c r="DD113" s="480" t="s">
        <v>878</v>
      </c>
      <c r="DE113" s="635" t="s">
        <v>878</v>
      </c>
      <c r="DF113" s="686"/>
      <c r="DG113" s="678" t="s">
        <v>2218</v>
      </c>
      <c r="DH113" s="682">
        <v>24</v>
      </c>
      <c r="DI113" s="650">
        <v>148</v>
      </c>
      <c r="DJ113" s="650">
        <v>19</v>
      </c>
      <c r="DK113" s="663" t="s">
        <v>1325</v>
      </c>
      <c r="DL113" s="650">
        <v>232</v>
      </c>
      <c r="DM113" s="650">
        <v>3156</v>
      </c>
      <c r="DN113" s="650">
        <v>261</v>
      </c>
      <c r="DO113" s="650">
        <v>3845</v>
      </c>
      <c r="DP113" s="681" t="s">
        <v>415</v>
      </c>
      <c r="DQ113" s="534">
        <v>394</v>
      </c>
      <c r="DR113" s="675" t="s">
        <v>878</v>
      </c>
      <c r="DS113" s="648" t="s">
        <v>792</v>
      </c>
      <c r="DT113" s="648" t="s">
        <v>878</v>
      </c>
      <c r="DU113" s="671" t="s">
        <v>792</v>
      </c>
    </row>
    <row r="114" spans="1:125" ht="26.25">
      <c r="A114" s="628" t="s">
        <v>4</v>
      </c>
      <c r="B114" s="545" t="s">
        <v>1292</v>
      </c>
      <c r="C114" s="629" t="s">
        <v>674</v>
      </c>
      <c r="D114" s="630">
        <v>61</v>
      </c>
      <c r="E114" s="631">
        <v>16</v>
      </c>
      <c r="F114" s="631">
        <v>10</v>
      </c>
      <c r="G114" s="528" t="s">
        <v>1325</v>
      </c>
      <c r="H114" s="631">
        <v>85</v>
      </c>
      <c r="I114" s="631">
        <v>526</v>
      </c>
      <c r="J114" s="631">
        <v>87</v>
      </c>
      <c r="K114" s="705">
        <v>1.885736214442689</v>
      </c>
      <c r="L114" s="632">
        <v>0.66311044334005442</v>
      </c>
      <c r="M114" s="632">
        <v>1.5708062570519208</v>
      </c>
      <c r="N114" s="632">
        <v>0.97321932599195637</v>
      </c>
      <c r="O114" s="632">
        <v>1.0587780774750952</v>
      </c>
      <c r="P114" s="632">
        <v>0.89130044257037377</v>
      </c>
      <c r="Q114" s="633">
        <v>1.072559653267509</v>
      </c>
      <c r="R114" s="665" t="s">
        <v>1325</v>
      </c>
      <c r="S114" s="663" t="s">
        <v>1325</v>
      </c>
      <c r="T114" s="663" t="s">
        <v>1325</v>
      </c>
      <c r="U114" s="663" t="s">
        <v>1325</v>
      </c>
      <c r="V114" s="663" t="s">
        <v>1325</v>
      </c>
      <c r="W114" s="631">
        <v>42</v>
      </c>
      <c r="X114" s="631">
        <v>10</v>
      </c>
      <c r="Y114" s="632">
        <v>0.39846796877426005</v>
      </c>
      <c r="Z114" s="632">
        <v>1.7737923701382767</v>
      </c>
      <c r="AA114" s="632">
        <v>0</v>
      </c>
      <c r="AB114" s="632">
        <v>9.2052916587329197</v>
      </c>
      <c r="AC114" s="632">
        <v>0.43095461418383407</v>
      </c>
      <c r="AD114" s="632">
        <v>1.0079273908168336</v>
      </c>
      <c r="AE114" s="633">
        <v>1.688239102675918</v>
      </c>
      <c r="AF114" s="665" t="s">
        <v>1325</v>
      </c>
      <c r="AG114" s="663" t="s">
        <v>1325</v>
      </c>
      <c r="AH114" s="663" t="s">
        <v>1325</v>
      </c>
      <c r="AI114" s="663" t="s">
        <v>1325</v>
      </c>
      <c r="AJ114" s="663" t="s">
        <v>1325</v>
      </c>
      <c r="AK114" s="631">
        <v>71</v>
      </c>
      <c r="AL114" s="663" t="s">
        <v>1325</v>
      </c>
      <c r="AM114" s="632">
        <v>0.88114708696335242</v>
      </c>
      <c r="AN114" s="632">
        <v>1.2516196213634796</v>
      </c>
      <c r="AO114" s="632">
        <v>0</v>
      </c>
      <c r="AP114" s="632">
        <v>0</v>
      </c>
      <c r="AQ114" s="632">
        <v>0.41926525925242514</v>
      </c>
      <c r="AR114" s="632">
        <v>1.9093840160304301</v>
      </c>
      <c r="AS114" s="633">
        <v>1.0704258759375069</v>
      </c>
      <c r="AT114" s="665" t="s">
        <v>1325</v>
      </c>
      <c r="AU114" s="663" t="s">
        <v>1325</v>
      </c>
      <c r="AV114" s="663" t="s">
        <v>1325</v>
      </c>
      <c r="AW114" s="663" t="s">
        <v>1325</v>
      </c>
      <c r="AX114" s="663" t="s">
        <v>1325</v>
      </c>
      <c r="AY114" s="631">
        <v>17</v>
      </c>
      <c r="AZ114" s="663" t="s">
        <v>1325</v>
      </c>
      <c r="BA114" s="632">
        <v>3.4455117492021228</v>
      </c>
      <c r="BB114" s="632">
        <v>1.1701106819478049</v>
      </c>
      <c r="BC114" s="632">
        <v>4.9169310242019684</v>
      </c>
      <c r="BD114" s="632">
        <v>0</v>
      </c>
      <c r="BE114" s="632">
        <v>0.61833532174660644</v>
      </c>
      <c r="BF114" s="632">
        <v>0.67822260234010501</v>
      </c>
      <c r="BG114" s="633">
        <v>0.65357947067557454</v>
      </c>
      <c r="BH114" s="634">
        <v>18</v>
      </c>
      <c r="BI114" s="663" t="s">
        <v>1325</v>
      </c>
      <c r="BJ114" s="663" t="s">
        <v>1325</v>
      </c>
      <c r="BK114" s="663" t="s">
        <v>1325</v>
      </c>
      <c r="BL114" s="631">
        <v>15</v>
      </c>
      <c r="BM114" s="631">
        <v>100</v>
      </c>
      <c r="BN114" s="631">
        <v>11</v>
      </c>
      <c r="BO114" s="632">
        <v>2.883781638045106</v>
      </c>
      <c r="BP114" s="632">
        <v>0.41542705560639326</v>
      </c>
      <c r="BQ114" s="632">
        <v>3.4825372226557962</v>
      </c>
      <c r="BR114" s="632">
        <v>0</v>
      </c>
      <c r="BS114" s="632">
        <v>0.92908228122725744</v>
      </c>
      <c r="BT114" s="632">
        <v>0.83317825133011258</v>
      </c>
      <c r="BU114" s="633">
        <v>0.675148156472969</v>
      </c>
      <c r="BV114" s="665" t="s">
        <v>1325</v>
      </c>
      <c r="BW114" s="663" t="s">
        <v>1325</v>
      </c>
      <c r="BX114" s="663" t="s">
        <v>1325</v>
      </c>
      <c r="BY114" s="663" t="s">
        <v>1325</v>
      </c>
      <c r="BZ114" s="663" t="s">
        <v>1325</v>
      </c>
      <c r="CA114" s="631">
        <v>14</v>
      </c>
      <c r="CB114" s="663" t="s">
        <v>1325</v>
      </c>
      <c r="CC114" s="632">
        <v>0</v>
      </c>
      <c r="CD114" s="632">
        <v>0</v>
      </c>
      <c r="CE114" s="632">
        <v>5.504731958433994</v>
      </c>
      <c r="CF114" s="632">
        <v>0</v>
      </c>
      <c r="CG114" s="632">
        <v>1.6637782131947942</v>
      </c>
      <c r="CH114" s="632">
        <v>0.55706514042444633</v>
      </c>
      <c r="CI114" s="633">
        <v>0.71827616643008585</v>
      </c>
      <c r="CJ114" s="634">
        <v>30</v>
      </c>
      <c r="CK114" s="663" t="s">
        <v>1325</v>
      </c>
      <c r="CL114" s="663" t="s">
        <v>1325</v>
      </c>
      <c r="CM114" s="663" t="s">
        <v>1325</v>
      </c>
      <c r="CN114" s="631">
        <v>47</v>
      </c>
      <c r="CO114" s="631">
        <v>224</v>
      </c>
      <c r="CP114" s="631">
        <v>43</v>
      </c>
      <c r="CQ114" s="632">
        <v>2.0473608959565199</v>
      </c>
      <c r="CR114" s="632">
        <v>0.54275957346323545</v>
      </c>
      <c r="CS114" s="632">
        <v>1.3713058513639274</v>
      </c>
      <c r="CT114" s="632">
        <v>0.71269064877794197</v>
      </c>
      <c r="CU114" s="632">
        <v>1.3693164941261122</v>
      </c>
      <c r="CV114" s="632">
        <v>0.77351405933889872</v>
      </c>
      <c r="CW114" s="633">
        <v>1.1748528878381075</v>
      </c>
      <c r="CX114" s="644" t="s">
        <v>878</v>
      </c>
      <c r="CY114" s="480" t="s">
        <v>1471</v>
      </c>
      <c r="CZ114" s="632" t="s">
        <v>792</v>
      </c>
      <c r="DA114" s="636" t="s">
        <v>2191</v>
      </c>
      <c r="DB114" s="644" t="s">
        <v>878</v>
      </c>
      <c r="DC114" s="480" t="s">
        <v>878</v>
      </c>
      <c r="DD114" s="480" t="s">
        <v>878</v>
      </c>
      <c r="DE114" s="635" t="s">
        <v>878</v>
      </c>
      <c r="DF114" s="686"/>
      <c r="DG114" s="678" t="s">
        <v>2218</v>
      </c>
      <c r="DH114" s="682">
        <v>266</v>
      </c>
      <c r="DI114" s="650">
        <v>191</v>
      </c>
      <c r="DJ114" s="650">
        <v>53</v>
      </c>
      <c r="DK114" s="650">
        <v>25</v>
      </c>
      <c r="DL114" s="650">
        <v>659</v>
      </c>
      <c r="DM114" s="650">
        <v>4479</v>
      </c>
      <c r="DN114" s="650">
        <v>661</v>
      </c>
      <c r="DO114" s="650">
        <v>6334</v>
      </c>
      <c r="DP114" s="681" t="s">
        <v>4</v>
      </c>
      <c r="DQ114" s="534">
        <v>788</v>
      </c>
      <c r="DR114" s="675" t="s">
        <v>878</v>
      </c>
      <c r="DS114" s="648" t="s">
        <v>792</v>
      </c>
      <c r="DT114" s="648" t="s">
        <v>878</v>
      </c>
      <c r="DU114" s="671" t="s">
        <v>792</v>
      </c>
    </row>
    <row r="115" spans="1:125">
      <c r="A115" s="628" t="s">
        <v>225</v>
      </c>
      <c r="B115" s="545" t="s">
        <v>1292</v>
      </c>
      <c r="C115" s="629" t="s">
        <v>550</v>
      </c>
      <c r="D115" s="630">
        <v>12</v>
      </c>
      <c r="E115" s="631">
        <v>60</v>
      </c>
      <c r="F115" s="631">
        <v>68</v>
      </c>
      <c r="G115" s="631">
        <v>15</v>
      </c>
      <c r="H115" s="631">
        <v>198</v>
      </c>
      <c r="I115" s="631">
        <v>913</v>
      </c>
      <c r="J115" s="631">
        <v>206</v>
      </c>
      <c r="K115" s="705">
        <v>1.3008860934568354</v>
      </c>
      <c r="L115" s="632">
        <v>0.65513765714145844</v>
      </c>
      <c r="M115" s="632">
        <v>1.4921110982861967</v>
      </c>
      <c r="N115" s="632">
        <v>0.73783665040983504</v>
      </c>
      <c r="O115" s="632">
        <v>1.1554625956246996</v>
      </c>
      <c r="P115" s="632">
        <v>0.93825832099441708</v>
      </c>
      <c r="Q115" s="633">
        <v>0.85531422165550375</v>
      </c>
      <c r="R115" s="665" t="s">
        <v>1325</v>
      </c>
      <c r="S115" s="631">
        <v>15</v>
      </c>
      <c r="T115" s="663" t="s">
        <v>1325</v>
      </c>
      <c r="U115" s="663" t="s">
        <v>1325</v>
      </c>
      <c r="V115" s="631">
        <v>16</v>
      </c>
      <c r="W115" s="631">
        <v>144</v>
      </c>
      <c r="X115" s="631">
        <v>29</v>
      </c>
      <c r="Y115" s="632">
        <v>0.78472476027315663</v>
      </c>
      <c r="Z115" s="632">
        <v>1.2471629543979876</v>
      </c>
      <c r="AA115" s="632">
        <v>0.93662301835014405</v>
      </c>
      <c r="AB115" s="632">
        <v>0.35765086284693698</v>
      </c>
      <c r="AC115" s="632">
        <v>0.60812842810468271</v>
      </c>
      <c r="AD115" s="632">
        <v>1.3596270813570392</v>
      </c>
      <c r="AE115" s="633">
        <v>0.87992834144417065</v>
      </c>
      <c r="AF115" s="665" t="s">
        <v>1325</v>
      </c>
      <c r="AG115" s="631">
        <v>12</v>
      </c>
      <c r="AH115" s="631">
        <v>10</v>
      </c>
      <c r="AI115" s="663" t="s">
        <v>1325</v>
      </c>
      <c r="AJ115" s="631">
        <v>27</v>
      </c>
      <c r="AK115" s="631">
        <v>113</v>
      </c>
      <c r="AL115" s="631">
        <v>20</v>
      </c>
      <c r="AM115" s="632">
        <v>0.82405804913597358</v>
      </c>
      <c r="AN115" s="632">
        <v>1.031139783038769</v>
      </c>
      <c r="AO115" s="632">
        <v>1.6956878037076979</v>
      </c>
      <c r="AP115" s="632">
        <v>1.5175209253091275</v>
      </c>
      <c r="AQ115" s="632">
        <v>1.2223996331262623</v>
      </c>
      <c r="AR115" s="632">
        <v>0.8300726380085619</v>
      </c>
      <c r="AS115" s="633">
        <v>0.62671027362769194</v>
      </c>
      <c r="AT115" s="665" t="s">
        <v>1325</v>
      </c>
      <c r="AU115" s="663" t="s">
        <v>1325</v>
      </c>
      <c r="AV115" s="663" t="s">
        <v>1325</v>
      </c>
      <c r="AW115" s="663" t="s">
        <v>1325</v>
      </c>
      <c r="AX115" s="663" t="s">
        <v>1325</v>
      </c>
      <c r="AY115" s="631">
        <v>40</v>
      </c>
      <c r="AZ115" s="663" t="s">
        <v>1325</v>
      </c>
      <c r="BA115" s="632">
        <v>0</v>
      </c>
      <c r="BB115" s="632">
        <v>0</v>
      </c>
      <c r="BC115" s="632">
        <v>2.3240734314054508</v>
      </c>
      <c r="BD115" s="632">
        <v>0</v>
      </c>
      <c r="BE115" s="632">
        <v>1.2025662386210398</v>
      </c>
      <c r="BF115" s="632">
        <v>1.2509846738669452</v>
      </c>
      <c r="BG115" s="633">
        <v>0.3069084107736364</v>
      </c>
      <c r="BH115" s="665" t="s">
        <v>1325</v>
      </c>
      <c r="BI115" s="663" t="s">
        <v>1325</v>
      </c>
      <c r="BJ115" s="631">
        <v>11</v>
      </c>
      <c r="BK115" s="663" t="s">
        <v>1325</v>
      </c>
      <c r="BL115" s="631">
        <v>37</v>
      </c>
      <c r="BM115" s="631">
        <v>204</v>
      </c>
      <c r="BN115" s="631">
        <v>45</v>
      </c>
      <c r="BO115" s="632">
        <v>1.0701686449613803</v>
      </c>
      <c r="BP115" s="632">
        <v>0.20924082594514681</v>
      </c>
      <c r="BQ115" s="632">
        <v>1.1787530857862913</v>
      </c>
      <c r="BR115" s="632">
        <v>0.73091785792694108</v>
      </c>
      <c r="BS115" s="632">
        <v>1.0467294196039769</v>
      </c>
      <c r="BT115" s="632">
        <v>1.2156272450351946</v>
      </c>
      <c r="BU115" s="633">
        <v>0.92985712406191368</v>
      </c>
      <c r="BV115" s="665" t="s">
        <v>1325</v>
      </c>
      <c r="BW115" s="663" t="s">
        <v>1325</v>
      </c>
      <c r="BX115" s="663" t="s">
        <v>1325</v>
      </c>
      <c r="BY115" s="663" t="s">
        <v>1325</v>
      </c>
      <c r="BZ115" s="663" t="s">
        <v>1325</v>
      </c>
      <c r="CA115" s="631">
        <v>36</v>
      </c>
      <c r="CB115" s="631">
        <v>12</v>
      </c>
      <c r="CC115" s="632">
        <v>0</v>
      </c>
      <c r="CD115" s="632">
        <v>0.85633570298758765</v>
      </c>
      <c r="CE115" s="632">
        <v>3.7336937518697244</v>
      </c>
      <c r="CF115" s="632">
        <v>0</v>
      </c>
      <c r="CG115" s="632">
        <v>0.5272046026920002</v>
      </c>
      <c r="CH115" s="632">
        <v>0.97396468212981679</v>
      </c>
      <c r="CI115" s="633">
        <v>1.3212506964778585</v>
      </c>
      <c r="CJ115" s="665" t="s">
        <v>1325</v>
      </c>
      <c r="CK115" s="631">
        <v>21</v>
      </c>
      <c r="CL115" s="631">
        <v>22</v>
      </c>
      <c r="CM115" s="663" t="s">
        <v>1325</v>
      </c>
      <c r="CN115" s="631">
        <v>90</v>
      </c>
      <c r="CO115" s="631">
        <v>300</v>
      </c>
      <c r="CP115" s="631">
        <v>74</v>
      </c>
      <c r="CQ115" s="632">
        <v>1.8037114271739341</v>
      </c>
      <c r="CR115" s="632">
        <v>0.62980430356530381</v>
      </c>
      <c r="CS115" s="632">
        <v>1.317997697908855</v>
      </c>
      <c r="CT115" s="632">
        <v>0.81271116873221727</v>
      </c>
      <c r="CU115" s="632">
        <v>1.5599616235522173</v>
      </c>
      <c r="CV115" s="632">
        <v>0.75028665825663421</v>
      </c>
      <c r="CW115" s="633">
        <v>0.84493132976226526</v>
      </c>
      <c r="CX115" s="644" t="s">
        <v>878</v>
      </c>
      <c r="CY115" s="480" t="s">
        <v>1471</v>
      </c>
      <c r="CZ115" s="480" t="s">
        <v>878</v>
      </c>
      <c r="DA115" s="635" t="s">
        <v>1471</v>
      </c>
      <c r="DB115" s="644" t="s">
        <v>878</v>
      </c>
      <c r="DC115" s="480" t="s">
        <v>878</v>
      </c>
      <c r="DD115" s="480" t="s">
        <v>878</v>
      </c>
      <c r="DE115" s="635" t="s">
        <v>878</v>
      </c>
      <c r="DF115" s="686"/>
      <c r="DG115" s="678" t="s">
        <v>2218</v>
      </c>
      <c r="DH115" s="682">
        <v>69</v>
      </c>
      <c r="DI115" s="650">
        <v>665</v>
      </c>
      <c r="DJ115" s="650">
        <v>347</v>
      </c>
      <c r="DK115" s="650">
        <v>151</v>
      </c>
      <c r="DL115" s="650">
        <v>1316</v>
      </c>
      <c r="DM115" s="650">
        <v>6980</v>
      </c>
      <c r="DN115" s="650">
        <v>1777</v>
      </c>
      <c r="DO115" s="650">
        <v>11305</v>
      </c>
      <c r="DP115" s="681" t="s">
        <v>225</v>
      </c>
      <c r="DQ115" s="534">
        <v>1472</v>
      </c>
      <c r="DR115" s="675" t="s">
        <v>878</v>
      </c>
      <c r="DS115" s="648" t="s">
        <v>792</v>
      </c>
      <c r="DT115" s="648" t="s">
        <v>878</v>
      </c>
      <c r="DU115" s="671" t="s">
        <v>792</v>
      </c>
    </row>
    <row r="116" spans="1:125">
      <c r="A116" s="628" t="s">
        <v>504</v>
      </c>
      <c r="B116" s="545" t="s">
        <v>1292</v>
      </c>
      <c r="C116" s="629" t="s">
        <v>687</v>
      </c>
      <c r="D116" s="630">
        <v>22</v>
      </c>
      <c r="E116" s="631">
        <v>26</v>
      </c>
      <c r="F116" s="631">
        <v>27</v>
      </c>
      <c r="G116" s="631">
        <v>10</v>
      </c>
      <c r="H116" s="631">
        <v>128</v>
      </c>
      <c r="I116" s="631">
        <v>908</v>
      </c>
      <c r="J116" s="631">
        <v>116</v>
      </c>
      <c r="K116" s="705">
        <v>1.6002652452716777</v>
      </c>
      <c r="L116" s="632">
        <v>0.65906772389675516</v>
      </c>
      <c r="M116" s="632">
        <v>1.4850258947260166</v>
      </c>
      <c r="N116" s="632">
        <v>0.55130777449925061</v>
      </c>
      <c r="O116" s="632">
        <v>0.98468517572424763</v>
      </c>
      <c r="P116" s="632">
        <v>1.0404071215048474</v>
      </c>
      <c r="Q116" s="633">
        <v>0.83951723776186438</v>
      </c>
      <c r="R116" s="665" t="s">
        <v>1325</v>
      </c>
      <c r="S116" s="663" t="s">
        <v>1325</v>
      </c>
      <c r="T116" s="663" t="s">
        <v>1325</v>
      </c>
      <c r="U116" s="663" t="s">
        <v>1325</v>
      </c>
      <c r="V116" s="663" t="s">
        <v>1325</v>
      </c>
      <c r="W116" s="631">
        <v>78</v>
      </c>
      <c r="X116" s="631">
        <v>11</v>
      </c>
      <c r="Y116" s="632">
        <v>0</v>
      </c>
      <c r="Z116" s="632">
        <v>1.0092791661332314</v>
      </c>
      <c r="AA116" s="632">
        <v>0.68602185567052387</v>
      </c>
      <c r="AB116" s="632">
        <v>2.1719515960605773</v>
      </c>
      <c r="AC116" s="632">
        <v>0.64929505696994838</v>
      </c>
      <c r="AD116" s="632">
        <v>1.3909212032929648</v>
      </c>
      <c r="AE116" s="633">
        <v>1.0432748594724524</v>
      </c>
      <c r="AF116" s="665" t="s">
        <v>1325</v>
      </c>
      <c r="AG116" s="663" t="s">
        <v>1325</v>
      </c>
      <c r="AH116" s="663" t="s">
        <v>1325</v>
      </c>
      <c r="AI116" s="663" t="s">
        <v>1325</v>
      </c>
      <c r="AJ116" s="631">
        <v>16</v>
      </c>
      <c r="AK116" s="631">
        <v>162</v>
      </c>
      <c r="AL116" s="631">
        <v>13</v>
      </c>
      <c r="AM116" s="632">
        <v>2.622535325106722</v>
      </c>
      <c r="AN116" s="632">
        <v>1.0825637592964958</v>
      </c>
      <c r="AO116" s="632">
        <v>1.2902375598587164</v>
      </c>
      <c r="AP116" s="632">
        <v>0.65297493161532039</v>
      </c>
      <c r="AQ116" s="632">
        <v>0.68375209743027121</v>
      </c>
      <c r="AR116" s="632">
        <v>1.1991088717483551</v>
      </c>
      <c r="AS116" s="633">
        <v>0.54633193641008226</v>
      </c>
      <c r="AT116" s="665" t="s">
        <v>1325</v>
      </c>
      <c r="AU116" s="663" t="s">
        <v>1325</v>
      </c>
      <c r="AV116" s="663" t="s">
        <v>1325</v>
      </c>
      <c r="AW116" s="663" t="s">
        <v>1325</v>
      </c>
      <c r="AX116" s="663" t="s">
        <v>1325</v>
      </c>
      <c r="AY116" s="631">
        <v>30</v>
      </c>
      <c r="AZ116" s="663" t="s">
        <v>1325</v>
      </c>
      <c r="BA116" s="632">
        <v>0</v>
      </c>
      <c r="BB116" s="632">
        <v>0</v>
      </c>
      <c r="BC116" s="632">
        <v>1.9922787262264563</v>
      </c>
      <c r="BD116" s="632">
        <v>0</v>
      </c>
      <c r="BE116" s="632">
        <v>0.4901755994686568</v>
      </c>
      <c r="BF116" s="632">
        <v>1.6392117017832586</v>
      </c>
      <c r="BG116" s="633">
        <v>1.6129579805913099</v>
      </c>
      <c r="BH116" s="665" t="s">
        <v>1325</v>
      </c>
      <c r="BI116" s="663" t="s">
        <v>1325</v>
      </c>
      <c r="BJ116" s="663" t="s">
        <v>1325</v>
      </c>
      <c r="BK116" s="663" t="s">
        <v>1325</v>
      </c>
      <c r="BL116" s="631">
        <v>21</v>
      </c>
      <c r="BM116" s="631">
        <v>177</v>
      </c>
      <c r="BN116" s="631">
        <v>12</v>
      </c>
      <c r="BO116" s="632">
        <v>1.2676210582625687</v>
      </c>
      <c r="BP116" s="632">
        <v>0.14237264877934419</v>
      </c>
      <c r="BQ116" s="632">
        <v>1.2722228047611621</v>
      </c>
      <c r="BR116" s="632">
        <v>0.32120546434517405</v>
      </c>
      <c r="BS116" s="632">
        <v>0.93342050178744129</v>
      </c>
      <c r="BT116" s="632">
        <v>1.4971600235992701</v>
      </c>
      <c r="BU116" s="633">
        <v>0.49606125065862011</v>
      </c>
      <c r="BV116" s="665" t="s">
        <v>1325</v>
      </c>
      <c r="BW116" s="663" t="s">
        <v>1325</v>
      </c>
      <c r="BX116" s="663" t="s">
        <v>1325</v>
      </c>
      <c r="BY116" s="663" t="s">
        <v>1325</v>
      </c>
      <c r="BZ116" s="663" t="s">
        <v>1325</v>
      </c>
      <c r="CA116" s="631">
        <v>32</v>
      </c>
      <c r="CB116" s="663" t="s">
        <v>1325</v>
      </c>
      <c r="CC116" s="632">
        <v>5.9701358716689779</v>
      </c>
      <c r="CD116" s="632">
        <v>0.64961602392967532</v>
      </c>
      <c r="CE116" s="632">
        <v>1.4054458940475458</v>
      </c>
      <c r="CF116" s="632">
        <v>0</v>
      </c>
      <c r="CG116" s="632">
        <v>0.98684850885227215</v>
      </c>
      <c r="CH116" s="632">
        <v>0.82079702982541503</v>
      </c>
      <c r="CI116" s="633">
        <v>0.93350375386556084</v>
      </c>
      <c r="CJ116" s="665" t="s">
        <v>1325</v>
      </c>
      <c r="CK116" s="663" t="s">
        <v>1325</v>
      </c>
      <c r="CL116" s="631">
        <v>12</v>
      </c>
      <c r="CM116" s="663" t="s">
        <v>1325</v>
      </c>
      <c r="CN116" s="631">
        <v>59</v>
      </c>
      <c r="CO116" s="631">
        <v>344</v>
      </c>
      <c r="CP116" s="631">
        <v>57</v>
      </c>
      <c r="CQ116" s="632">
        <v>1.0833487593069981</v>
      </c>
      <c r="CR116" s="632">
        <v>0.50150255779928743</v>
      </c>
      <c r="CS116" s="632">
        <v>1.6647356430278188</v>
      </c>
      <c r="CT116" s="632">
        <v>0.55175967003218662</v>
      </c>
      <c r="CU116" s="632">
        <v>1.1808359762679943</v>
      </c>
      <c r="CV116" s="632">
        <v>0.91414693298373251</v>
      </c>
      <c r="CW116" s="633">
        <v>1.0455869063279088</v>
      </c>
      <c r="CX116" s="644" t="s">
        <v>878</v>
      </c>
      <c r="CY116" s="480" t="s">
        <v>1471</v>
      </c>
      <c r="CZ116" s="480" t="s">
        <v>878</v>
      </c>
      <c r="DA116" s="635" t="s">
        <v>1471</v>
      </c>
      <c r="DB116" s="644" t="s">
        <v>878</v>
      </c>
      <c r="DC116" s="480" t="s">
        <v>878</v>
      </c>
      <c r="DD116" s="480" t="s">
        <v>878</v>
      </c>
      <c r="DE116" s="635" t="s">
        <v>878</v>
      </c>
      <c r="DF116" s="686"/>
      <c r="DG116" s="678" t="s">
        <v>2218</v>
      </c>
      <c r="DH116" s="683">
        <v>106</v>
      </c>
      <c r="DI116" s="651">
        <v>294</v>
      </c>
      <c r="DJ116" s="651">
        <v>142</v>
      </c>
      <c r="DK116" s="651">
        <v>138</v>
      </c>
      <c r="DL116" s="651">
        <v>990</v>
      </c>
      <c r="DM116" s="651">
        <v>6827</v>
      </c>
      <c r="DN116" s="651">
        <v>1045</v>
      </c>
      <c r="DO116" s="651">
        <v>9542</v>
      </c>
      <c r="DP116" s="681" t="s">
        <v>504</v>
      </c>
      <c r="DQ116" s="534">
        <v>1237</v>
      </c>
      <c r="DR116" s="675" t="s">
        <v>878</v>
      </c>
      <c r="DS116" s="648" t="s">
        <v>792</v>
      </c>
      <c r="DT116" s="648" t="s">
        <v>878</v>
      </c>
      <c r="DU116" s="671" t="s">
        <v>792</v>
      </c>
    </row>
    <row r="117" spans="1:125">
      <c r="A117" s="628" t="s">
        <v>346</v>
      </c>
      <c r="B117" s="545" t="s">
        <v>1295</v>
      </c>
      <c r="C117" s="629" t="s">
        <v>573</v>
      </c>
      <c r="D117" s="658" t="s">
        <v>1325</v>
      </c>
      <c r="E117" s="528" t="s">
        <v>1325</v>
      </c>
      <c r="F117" s="528" t="s">
        <v>1325</v>
      </c>
      <c r="G117" s="528" t="s">
        <v>1325</v>
      </c>
      <c r="H117" s="528" t="s">
        <v>1325</v>
      </c>
      <c r="I117" s="528" t="s">
        <v>1325</v>
      </c>
      <c r="J117" s="528" t="s">
        <v>1325</v>
      </c>
      <c r="K117" s="705"/>
      <c r="L117" s="632"/>
      <c r="M117" s="632"/>
      <c r="N117" s="632"/>
      <c r="O117" s="632"/>
      <c r="P117" s="632">
        <v>0.61567697828154411</v>
      </c>
      <c r="Q117" s="633"/>
      <c r="R117" s="665" t="s">
        <v>1325</v>
      </c>
      <c r="S117" s="663" t="s">
        <v>1325</v>
      </c>
      <c r="T117" s="663" t="s">
        <v>1325</v>
      </c>
      <c r="U117" s="663" t="s">
        <v>1325</v>
      </c>
      <c r="V117" s="663" t="s">
        <v>1325</v>
      </c>
      <c r="W117" s="663" t="s">
        <v>1325</v>
      </c>
      <c r="X117" s="663" t="s">
        <v>1325</v>
      </c>
      <c r="Y117" s="632"/>
      <c r="Z117" s="632"/>
      <c r="AA117" s="632"/>
      <c r="AB117" s="632"/>
      <c r="AC117" s="632"/>
      <c r="AD117" s="632">
        <v>0</v>
      </c>
      <c r="AE117" s="633"/>
      <c r="AF117" s="665" t="s">
        <v>1325</v>
      </c>
      <c r="AG117" s="663" t="s">
        <v>1325</v>
      </c>
      <c r="AH117" s="663" t="s">
        <v>1325</v>
      </c>
      <c r="AI117" s="663" t="s">
        <v>1325</v>
      </c>
      <c r="AJ117" s="663" t="s">
        <v>1325</v>
      </c>
      <c r="AK117" s="663" t="s">
        <v>1325</v>
      </c>
      <c r="AL117" s="663" t="s">
        <v>1325</v>
      </c>
      <c r="AM117" s="632"/>
      <c r="AN117" s="632"/>
      <c r="AO117" s="632"/>
      <c r="AP117" s="632"/>
      <c r="AQ117" s="632"/>
      <c r="AR117" s="632">
        <v>4.4746117569101278</v>
      </c>
      <c r="AS117" s="633"/>
      <c r="AT117" s="665" t="s">
        <v>1325</v>
      </c>
      <c r="AU117" s="663" t="s">
        <v>1325</v>
      </c>
      <c r="AV117" s="663" t="s">
        <v>1325</v>
      </c>
      <c r="AW117" s="663" t="s">
        <v>1325</v>
      </c>
      <c r="AX117" s="663" t="s">
        <v>1325</v>
      </c>
      <c r="AY117" s="663" t="s">
        <v>1325</v>
      </c>
      <c r="AZ117" s="663" t="s">
        <v>1325</v>
      </c>
      <c r="BA117" s="632"/>
      <c r="BB117" s="632"/>
      <c r="BC117" s="632"/>
      <c r="BD117" s="632"/>
      <c r="BE117" s="632"/>
      <c r="BF117" s="632">
        <v>0</v>
      </c>
      <c r="BG117" s="633"/>
      <c r="BH117" s="665" t="s">
        <v>1325</v>
      </c>
      <c r="BI117" s="663" t="s">
        <v>1325</v>
      </c>
      <c r="BJ117" s="663" t="s">
        <v>1325</v>
      </c>
      <c r="BK117" s="663" t="s">
        <v>1325</v>
      </c>
      <c r="BL117" s="663" t="s">
        <v>1325</v>
      </c>
      <c r="BM117" s="663" t="s">
        <v>1325</v>
      </c>
      <c r="BN117" s="663" t="s">
        <v>1325</v>
      </c>
      <c r="BO117" s="632"/>
      <c r="BP117" s="632"/>
      <c r="BQ117" s="632"/>
      <c r="BR117" s="632"/>
      <c r="BS117" s="632"/>
      <c r="BT117" s="632">
        <v>0</v>
      </c>
      <c r="BU117" s="633"/>
      <c r="BV117" s="665" t="s">
        <v>1325</v>
      </c>
      <c r="BW117" s="663" t="s">
        <v>1325</v>
      </c>
      <c r="BX117" s="663" t="s">
        <v>1325</v>
      </c>
      <c r="BY117" s="663" t="s">
        <v>1325</v>
      </c>
      <c r="BZ117" s="663" t="s">
        <v>1325</v>
      </c>
      <c r="CA117" s="663" t="s">
        <v>1325</v>
      </c>
      <c r="CB117" s="663" t="s">
        <v>1325</v>
      </c>
      <c r="CC117" s="632"/>
      <c r="CD117" s="632"/>
      <c r="CE117" s="632"/>
      <c r="CF117" s="632"/>
      <c r="CG117" s="632"/>
      <c r="CH117" s="632">
        <v>0</v>
      </c>
      <c r="CI117" s="633"/>
      <c r="CJ117" s="665" t="s">
        <v>1325</v>
      </c>
      <c r="CK117" s="663" t="s">
        <v>1325</v>
      </c>
      <c r="CL117" s="663" t="s">
        <v>1325</v>
      </c>
      <c r="CM117" s="663" t="s">
        <v>1325</v>
      </c>
      <c r="CN117" s="663" t="s">
        <v>1325</v>
      </c>
      <c r="CO117" s="663" t="s">
        <v>1325</v>
      </c>
      <c r="CP117" s="663" t="s">
        <v>1325</v>
      </c>
      <c r="CQ117" s="632"/>
      <c r="CR117" s="632"/>
      <c r="CS117" s="632"/>
      <c r="CT117" s="632"/>
      <c r="CU117" s="632"/>
      <c r="CV117" s="632">
        <v>0</v>
      </c>
      <c r="CW117" s="633"/>
      <c r="CX117" s="644" t="s">
        <v>878</v>
      </c>
      <c r="CY117" s="480" t="s">
        <v>1471</v>
      </c>
      <c r="CZ117" s="480" t="s">
        <v>878</v>
      </c>
      <c r="DA117" s="635" t="s">
        <v>1471</v>
      </c>
      <c r="DB117" s="644" t="s">
        <v>878</v>
      </c>
      <c r="DC117" s="480" t="s">
        <v>878</v>
      </c>
      <c r="DD117" s="480" t="s">
        <v>878</v>
      </c>
      <c r="DE117" s="635" t="s">
        <v>878</v>
      </c>
      <c r="DF117" s="686"/>
      <c r="DG117" s="678" t="s">
        <v>2218</v>
      </c>
      <c r="DH117" s="664" t="s">
        <v>1325</v>
      </c>
      <c r="DI117" s="663" t="s">
        <v>1325</v>
      </c>
      <c r="DJ117" s="663" t="s">
        <v>1325</v>
      </c>
      <c r="DK117" s="663" t="s">
        <v>1325</v>
      </c>
      <c r="DL117" s="663" t="s">
        <v>1325</v>
      </c>
      <c r="DM117" s="650">
        <v>43</v>
      </c>
      <c r="DN117" s="663" t="s">
        <v>1325</v>
      </c>
      <c r="DO117" s="650">
        <v>47</v>
      </c>
      <c r="DP117" s="681" t="s">
        <v>346</v>
      </c>
      <c r="DQ117" s="534">
        <v>3</v>
      </c>
      <c r="DR117" s="675" t="s">
        <v>878</v>
      </c>
      <c r="DS117" s="648" t="s">
        <v>792</v>
      </c>
      <c r="DT117" s="648" t="s">
        <v>878</v>
      </c>
      <c r="DU117" s="671" t="s">
        <v>792</v>
      </c>
    </row>
    <row r="118" spans="1:125">
      <c r="A118" s="628" t="s">
        <v>179</v>
      </c>
      <c r="B118" s="545" t="s">
        <v>1295</v>
      </c>
      <c r="C118" s="629" t="s">
        <v>581</v>
      </c>
      <c r="D118" s="658" t="s">
        <v>1325</v>
      </c>
      <c r="E118" s="528" t="s">
        <v>1325</v>
      </c>
      <c r="F118" s="528" t="s">
        <v>1325</v>
      </c>
      <c r="G118" s="528" t="s">
        <v>1325</v>
      </c>
      <c r="H118" s="528" t="s">
        <v>1325</v>
      </c>
      <c r="I118" s="528" t="s">
        <v>1325</v>
      </c>
      <c r="J118" s="528" t="s">
        <v>1325</v>
      </c>
      <c r="K118" s="705"/>
      <c r="L118" s="632"/>
      <c r="M118" s="632"/>
      <c r="N118" s="632"/>
      <c r="O118" s="632">
        <v>0.65523128388179053</v>
      </c>
      <c r="P118" s="632">
        <v>0.63625866484858484</v>
      </c>
      <c r="Q118" s="633"/>
      <c r="R118" s="665" t="s">
        <v>1325</v>
      </c>
      <c r="S118" s="663" t="s">
        <v>1325</v>
      </c>
      <c r="T118" s="663" t="s">
        <v>1325</v>
      </c>
      <c r="U118" s="663" t="s">
        <v>1325</v>
      </c>
      <c r="V118" s="663" t="s">
        <v>1325</v>
      </c>
      <c r="W118" s="663" t="s">
        <v>1325</v>
      </c>
      <c r="X118" s="663" t="s">
        <v>1325</v>
      </c>
      <c r="Y118" s="632"/>
      <c r="Z118" s="632"/>
      <c r="AA118" s="632"/>
      <c r="AB118" s="632"/>
      <c r="AC118" s="632">
        <v>0</v>
      </c>
      <c r="AD118" s="632">
        <v>2.2544538209095171</v>
      </c>
      <c r="AE118" s="633"/>
      <c r="AF118" s="665" t="s">
        <v>1325</v>
      </c>
      <c r="AG118" s="663" t="s">
        <v>1325</v>
      </c>
      <c r="AH118" s="663" t="s">
        <v>1325</v>
      </c>
      <c r="AI118" s="663" t="s">
        <v>1325</v>
      </c>
      <c r="AJ118" s="663" t="s">
        <v>1325</v>
      </c>
      <c r="AK118" s="663" t="s">
        <v>1325</v>
      </c>
      <c r="AL118" s="663" t="s">
        <v>1325</v>
      </c>
      <c r="AM118" s="632"/>
      <c r="AN118" s="632"/>
      <c r="AO118" s="632"/>
      <c r="AP118" s="632"/>
      <c r="AQ118" s="632">
        <v>4.6756482143915283</v>
      </c>
      <c r="AR118" s="632">
        <v>0.57959533868737245</v>
      </c>
      <c r="AS118" s="633"/>
      <c r="AT118" s="665" t="s">
        <v>1325</v>
      </c>
      <c r="AU118" s="663" t="s">
        <v>1325</v>
      </c>
      <c r="AV118" s="663" t="s">
        <v>1325</v>
      </c>
      <c r="AW118" s="663" t="s">
        <v>1325</v>
      </c>
      <c r="AX118" s="663" t="s">
        <v>1325</v>
      </c>
      <c r="AY118" s="663" t="s">
        <v>1325</v>
      </c>
      <c r="AZ118" s="663" t="s">
        <v>1325</v>
      </c>
      <c r="BA118" s="632"/>
      <c r="BB118" s="632"/>
      <c r="BC118" s="632"/>
      <c r="BD118" s="632"/>
      <c r="BE118" s="632">
        <v>0</v>
      </c>
      <c r="BF118" s="632">
        <v>0</v>
      </c>
      <c r="BG118" s="633"/>
      <c r="BH118" s="665" t="s">
        <v>1325</v>
      </c>
      <c r="BI118" s="663" t="s">
        <v>1325</v>
      </c>
      <c r="BJ118" s="663" t="s">
        <v>1325</v>
      </c>
      <c r="BK118" s="663" t="s">
        <v>1325</v>
      </c>
      <c r="BL118" s="663" t="s">
        <v>1325</v>
      </c>
      <c r="BM118" s="663" t="s">
        <v>1325</v>
      </c>
      <c r="BN118" s="663" t="s">
        <v>1325</v>
      </c>
      <c r="BO118" s="632"/>
      <c r="BP118" s="632"/>
      <c r="BQ118" s="632"/>
      <c r="BR118" s="632"/>
      <c r="BS118" s="632">
        <v>0</v>
      </c>
      <c r="BT118" s="632">
        <v>1.1999376169681846</v>
      </c>
      <c r="BU118" s="633"/>
      <c r="BV118" s="665" t="s">
        <v>1325</v>
      </c>
      <c r="BW118" s="663" t="s">
        <v>1325</v>
      </c>
      <c r="BX118" s="663" t="s">
        <v>1325</v>
      </c>
      <c r="BY118" s="663" t="s">
        <v>1325</v>
      </c>
      <c r="BZ118" s="663" t="s">
        <v>1325</v>
      </c>
      <c r="CA118" s="663" t="s">
        <v>1325</v>
      </c>
      <c r="CB118" s="663" t="s">
        <v>1325</v>
      </c>
      <c r="CC118" s="632"/>
      <c r="CD118" s="632"/>
      <c r="CE118" s="632"/>
      <c r="CF118" s="632"/>
      <c r="CG118" s="632">
        <v>0</v>
      </c>
      <c r="CH118" s="632">
        <v>0</v>
      </c>
      <c r="CI118" s="633"/>
      <c r="CJ118" s="665" t="s">
        <v>1325</v>
      </c>
      <c r="CK118" s="663" t="s">
        <v>1325</v>
      </c>
      <c r="CL118" s="663" t="s">
        <v>1325</v>
      </c>
      <c r="CM118" s="663" t="s">
        <v>1325</v>
      </c>
      <c r="CN118" s="663" t="s">
        <v>1325</v>
      </c>
      <c r="CO118" s="663" t="s">
        <v>1325</v>
      </c>
      <c r="CP118" s="663" t="s">
        <v>1325</v>
      </c>
      <c r="CQ118" s="632"/>
      <c r="CR118" s="632"/>
      <c r="CS118" s="632"/>
      <c r="CT118" s="632"/>
      <c r="CU118" s="632">
        <v>0.46174798997322913</v>
      </c>
      <c r="CV118" s="632">
        <v>0.54457704290336983</v>
      </c>
      <c r="CW118" s="633"/>
      <c r="CX118" s="644" t="s">
        <v>878</v>
      </c>
      <c r="CY118" s="480" t="s">
        <v>1471</v>
      </c>
      <c r="CZ118" s="480" t="s">
        <v>878</v>
      </c>
      <c r="DA118" s="635" t="s">
        <v>1471</v>
      </c>
      <c r="DB118" s="644" t="s">
        <v>878</v>
      </c>
      <c r="DC118" s="480" t="s">
        <v>878</v>
      </c>
      <c r="DD118" s="480" t="s">
        <v>878</v>
      </c>
      <c r="DE118" s="635" t="s">
        <v>878</v>
      </c>
      <c r="DF118" s="686"/>
      <c r="DG118" s="678" t="s">
        <v>2218</v>
      </c>
      <c r="DH118" s="664" t="s">
        <v>1325</v>
      </c>
      <c r="DI118" s="663" t="s">
        <v>1325</v>
      </c>
      <c r="DJ118" s="663" t="s">
        <v>1325</v>
      </c>
      <c r="DK118" s="663" t="s">
        <v>1325</v>
      </c>
      <c r="DL118" s="650">
        <v>19</v>
      </c>
      <c r="DM118" s="650">
        <v>66</v>
      </c>
      <c r="DN118" s="663" t="s">
        <v>1325</v>
      </c>
      <c r="DO118" s="650">
        <v>91</v>
      </c>
      <c r="DP118" s="681" t="s">
        <v>179</v>
      </c>
      <c r="DQ118" s="534">
        <v>13</v>
      </c>
      <c r="DR118" s="675" t="s">
        <v>878</v>
      </c>
      <c r="DS118" s="648" t="s">
        <v>792</v>
      </c>
      <c r="DT118" s="648" t="s">
        <v>878</v>
      </c>
      <c r="DU118" s="671" t="s">
        <v>792</v>
      </c>
    </row>
    <row r="119" spans="1:125">
      <c r="A119" s="628" t="s">
        <v>204</v>
      </c>
      <c r="B119" s="545" t="s">
        <v>1295</v>
      </c>
      <c r="C119" s="629" t="s">
        <v>781</v>
      </c>
      <c r="D119" s="658" t="s">
        <v>1325</v>
      </c>
      <c r="E119" s="528" t="s">
        <v>1325</v>
      </c>
      <c r="F119" s="528" t="s">
        <v>1325</v>
      </c>
      <c r="G119" s="528" t="s">
        <v>1325</v>
      </c>
      <c r="H119" s="528" t="s">
        <v>1325</v>
      </c>
      <c r="I119" s="631">
        <v>15</v>
      </c>
      <c r="J119" s="528" t="s">
        <v>1325</v>
      </c>
      <c r="K119" s="705"/>
      <c r="L119" s="632"/>
      <c r="M119" s="632"/>
      <c r="N119" s="632"/>
      <c r="O119" s="632"/>
      <c r="P119" s="632">
        <v>1.8911491484760086</v>
      </c>
      <c r="Q119" s="633"/>
      <c r="R119" s="665" t="s">
        <v>1325</v>
      </c>
      <c r="S119" s="663" t="s">
        <v>1325</v>
      </c>
      <c r="T119" s="663" t="s">
        <v>1325</v>
      </c>
      <c r="U119" s="663" t="s">
        <v>1325</v>
      </c>
      <c r="V119" s="663" t="s">
        <v>1325</v>
      </c>
      <c r="W119" s="663" t="s">
        <v>1325</v>
      </c>
      <c r="X119" s="663" t="s">
        <v>1325</v>
      </c>
      <c r="Y119" s="632"/>
      <c r="Z119" s="632"/>
      <c r="AA119" s="632"/>
      <c r="AB119" s="632"/>
      <c r="AC119" s="632"/>
      <c r="AD119" s="632">
        <v>4.171793051776489</v>
      </c>
      <c r="AE119" s="633"/>
      <c r="AF119" s="665" t="s">
        <v>1325</v>
      </c>
      <c r="AG119" s="663" t="s">
        <v>1325</v>
      </c>
      <c r="AH119" s="663" t="s">
        <v>1325</v>
      </c>
      <c r="AI119" s="663" t="s">
        <v>1325</v>
      </c>
      <c r="AJ119" s="663" t="s">
        <v>1325</v>
      </c>
      <c r="AK119" s="663" t="s">
        <v>1325</v>
      </c>
      <c r="AL119" s="663" t="s">
        <v>1325</v>
      </c>
      <c r="AM119" s="632"/>
      <c r="AN119" s="632"/>
      <c r="AO119" s="632"/>
      <c r="AP119" s="632"/>
      <c r="AQ119" s="632"/>
      <c r="AR119" s="632">
        <v>1.1988056420382274</v>
      </c>
      <c r="AS119" s="633"/>
      <c r="AT119" s="665" t="s">
        <v>1325</v>
      </c>
      <c r="AU119" s="663" t="s">
        <v>1325</v>
      </c>
      <c r="AV119" s="663" t="s">
        <v>1325</v>
      </c>
      <c r="AW119" s="663" t="s">
        <v>1325</v>
      </c>
      <c r="AX119" s="663" t="s">
        <v>1325</v>
      </c>
      <c r="AY119" s="663" t="s">
        <v>1325</v>
      </c>
      <c r="AZ119" s="663" t="s">
        <v>1325</v>
      </c>
      <c r="BA119" s="632"/>
      <c r="BB119" s="632"/>
      <c r="BC119" s="632"/>
      <c r="BD119" s="632"/>
      <c r="BE119" s="632"/>
      <c r="BF119" s="632">
        <v>0</v>
      </c>
      <c r="BG119" s="633"/>
      <c r="BH119" s="665" t="s">
        <v>1325</v>
      </c>
      <c r="BI119" s="663" t="s">
        <v>1325</v>
      </c>
      <c r="BJ119" s="663" t="s">
        <v>1325</v>
      </c>
      <c r="BK119" s="663" t="s">
        <v>1325</v>
      </c>
      <c r="BL119" s="663" t="s">
        <v>1325</v>
      </c>
      <c r="BM119" s="663" t="s">
        <v>1325</v>
      </c>
      <c r="BN119" s="663" t="s">
        <v>1325</v>
      </c>
      <c r="BO119" s="632"/>
      <c r="BP119" s="632"/>
      <c r="BQ119" s="632"/>
      <c r="BR119" s="632"/>
      <c r="BS119" s="632"/>
      <c r="BT119" s="632">
        <v>0.50803683892813445</v>
      </c>
      <c r="BU119" s="633"/>
      <c r="BV119" s="665" t="s">
        <v>1325</v>
      </c>
      <c r="BW119" s="663" t="s">
        <v>1325</v>
      </c>
      <c r="BX119" s="663" t="s">
        <v>1325</v>
      </c>
      <c r="BY119" s="663" t="s">
        <v>1325</v>
      </c>
      <c r="BZ119" s="663" t="s">
        <v>1325</v>
      </c>
      <c r="CA119" s="663" t="s">
        <v>1325</v>
      </c>
      <c r="CB119" s="663" t="s">
        <v>1325</v>
      </c>
      <c r="CC119" s="632"/>
      <c r="CD119" s="632"/>
      <c r="CE119" s="632"/>
      <c r="CF119" s="632"/>
      <c r="CG119" s="632"/>
      <c r="CH119" s="632">
        <v>0</v>
      </c>
      <c r="CI119" s="633"/>
      <c r="CJ119" s="665" t="s">
        <v>1325</v>
      </c>
      <c r="CK119" s="663" t="s">
        <v>1325</v>
      </c>
      <c r="CL119" s="663" t="s">
        <v>1325</v>
      </c>
      <c r="CM119" s="663" t="s">
        <v>1325</v>
      </c>
      <c r="CN119" s="663" t="s">
        <v>1325</v>
      </c>
      <c r="CO119" s="663" t="s">
        <v>1325</v>
      </c>
      <c r="CP119" s="663" t="s">
        <v>1325</v>
      </c>
      <c r="CQ119" s="632"/>
      <c r="CR119" s="632"/>
      <c r="CS119" s="632"/>
      <c r="CT119" s="632"/>
      <c r="CU119" s="632"/>
      <c r="CV119" s="632">
        <v>1.4802968732691619</v>
      </c>
      <c r="CW119" s="633"/>
      <c r="CX119" s="644" t="s">
        <v>878</v>
      </c>
      <c r="CY119" s="480" t="s">
        <v>1471</v>
      </c>
      <c r="CZ119" s="480" t="s">
        <v>878</v>
      </c>
      <c r="DA119" s="635" t="s">
        <v>1471</v>
      </c>
      <c r="DB119" s="644" t="s">
        <v>878</v>
      </c>
      <c r="DC119" s="480" t="s">
        <v>878</v>
      </c>
      <c r="DD119" s="480" t="s">
        <v>878</v>
      </c>
      <c r="DE119" s="635" t="s">
        <v>878</v>
      </c>
      <c r="DF119" s="686"/>
      <c r="DG119" s="678" t="s">
        <v>2218</v>
      </c>
      <c r="DH119" s="664" t="s">
        <v>1325</v>
      </c>
      <c r="DI119" s="663" t="s">
        <v>1325</v>
      </c>
      <c r="DJ119" s="663" t="s">
        <v>1325</v>
      </c>
      <c r="DK119" s="663" t="s">
        <v>1325</v>
      </c>
      <c r="DL119" s="663" t="s">
        <v>1325</v>
      </c>
      <c r="DM119" s="650">
        <v>107</v>
      </c>
      <c r="DN119" s="663" t="s">
        <v>1325</v>
      </c>
      <c r="DO119" s="650">
        <v>126</v>
      </c>
      <c r="DP119" s="681" t="s">
        <v>204</v>
      </c>
      <c r="DQ119" s="534">
        <v>17</v>
      </c>
      <c r="DR119" s="675" t="s">
        <v>878</v>
      </c>
      <c r="DS119" s="648" t="s">
        <v>792</v>
      </c>
      <c r="DT119" s="648" t="s">
        <v>878</v>
      </c>
      <c r="DU119" s="671" t="s">
        <v>792</v>
      </c>
    </row>
    <row r="120" spans="1:125">
      <c r="A120" s="628" t="s">
        <v>185</v>
      </c>
      <c r="B120" s="545" t="s">
        <v>1295</v>
      </c>
      <c r="C120" s="629" t="s">
        <v>584</v>
      </c>
      <c r="D120" s="658" t="s">
        <v>1325</v>
      </c>
      <c r="E120" s="528" t="s">
        <v>1325</v>
      </c>
      <c r="F120" s="528" t="s">
        <v>1325</v>
      </c>
      <c r="G120" s="528" t="s">
        <v>1325</v>
      </c>
      <c r="H120" s="631">
        <v>79</v>
      </c>
      <c r="I120" s="631">
        <v>247</v>
      </c>
      <c r="J120" s="528" t="s">
        <v>1325</v>
      </c>
      <c r="K120" s="705">
        <v>0.24268637777824159</v>
      </c>
      <c r="L120" s="632">
        <v>0.52595625805193402</v>
      </c>
      <c r="M120" s="632">
        <v>2.4989693571645075</v>
      </c>
      <c r="N120" s="632"/>
      <c r="O120" s="632">
        <v>1.5632769056420903</v>
      </c>
      <c r="P120" s="632">
        <v>0.75081970608563575</v>
      </c>
      <c r="Q120" s="633">
        <v>0.68189579327435745</v>
      </c>
      <c r="R120" s="665" t="s">
        <v>1325</v>
      </c>
      <c r="S120" s="663" t="s">
        <v>1325</v>
      </c>
      <c r="T120" s="663" t="s">
        <v>1325</v>
      </c>
      <c r="U120" s="663" t="s">
        <v>1325</v>
      </c>
      <c r="V120" s="663" t="s">
        <v>1325</v>
      </c>
      <c r="W120" s="631">
        <v>14</v>
      </c>
      <c r="X120" s="663" t="s">
        <v>1325</v>
      </c>
      <c r="Y120" s="632">
        <v>0</v>
      </c>
      <c r="Z120" s="632">
        <v>3.7470879283275917</v>
      </c>
      <c r="AA120" s="632">
        <v>7.4744406918038164</v>
      </c>
      <c r="AB120" s="632"/>
      <c r="AC120" s="632">
        <v>0</v>
      </c>
      <c r="AD120" s="632">
        <v>0.71610192538191397</v>
      </c>
      <c r="AE120" s="633">
        <v>0</v>
      </c>
      <c r="AF120" s="665" t="s">
        <v>1325</v>
      </c>
      <c r="AG120" s="663" t="s">
        <v>1325</v>
      </c>
      <c r="AH120" s="663" t="s">
        <v>1325</v>
      </c>
      <c r="AI120" s="663" t="s">
        <v>1325</v>
      </c>
      <c r="AJ120" s="663" t="s">
        <v>1325</v>
      </c>
      <c r="AK120" s="631">
        <v>42</v>
      </c>
      <c r="AL120" s="663" t="s">
        <v>1325</v>
      </c>
      <c r="AM120" s="632">
        <v>0</v>
      </c>
      <c r="AN120" s="632">
        <v>0</v>
      </c>
      <c r="AO120" s="632">
        <v>0</v>
      </c>
      <c r="AP120" s="632"/>
      <c r="AQ120" s="632">
        <v>0.79813391102484077</v>
      </c>
      <c r="AR120" s="632">
        <v>3.3954000362213912</v>
      </c>
      <c r="AS120" s="633">
        <v>0</v>
      </c>
      <c r="AT120" s="665" t="s">
        <v>1325</v>
      </c>
      <c r="AU120" s="663" t="s">
        <v>1325</v>
      </c>
      <c r="AV120" s="663" t="s">
        <v>1325</v>
      </c>
      <c r="AW120" s="663" t="s">
        <v>1325</v>
      </c>
      <c r="AX120" s="663" t="s">
        <v>1325</v>
      </c>
      <c r="AY120" s="663" t="s">
        <v>1325</v>
      </c>
      <c r="AZ120" s="663" t="s">
        <v>1325</v>
      </c>
      <c r="BA120" s="632">
        <v>0</v>
      </c>
      <c r="BB120" s="632">
        <v>0</v>
      </c>
      <c r="BC120" s="632">
        <v>0</v>
      </c>
      <c r="BD120" s="632"/>
      <c r="BE120" s="632">
        <v>0.95776069322980906</v>
      </c>
      <c r="BF120" s="632">
        <v>2.8295000301844917</v>
      </c>
      <c r="BG120" s="633">
        <v>0</v>
      </c>
      <c r="BH120" s="665" t="s">
        <v>1325</v>
      </c>
      <c r="BI120" s="663" t="s">
        <v>1325</v>
      </c>
      <c r="BJ120" s="663" t="s">
        <v>1325</v>
      </c>
      <c r="BK120" s="663" t="s">
        <v>1325</v>
      </c>
      <c r="BL120" s="663" t="s">
        <v>1325</v>
      </c>
      <c r="BM120" s="631">
        <v>49</v>
      </c>
      <c r="BN120" s="663" t="s">
        <v>1325</v>
      </c>
      <c r="BO120" s="632">
        <v>0</v>
      </c>
      <c r="BP120" s="632">
        <v>0</v>
      </c>
      <c r="BQ120" s="632">
        <v>5.242893639430668</v>
      </c>
      <c r="BR120" s="632"/>
      <c r="BS120" s="632">
        <v>0.52752293495039926</v>
      </c>
      <c r="BT120" s="632">
        <v>1.4615124370494639</v>
      </c>
      <c r="BU120" s="633">
        <v>0</v>
      </c>
      <c r="BV120" s="665" t="s">
        <v>1325</v>
      </c>
      <c r="BW120" s="663" t="s">
        <v>1325</v>
      </c>
      <c r="BX120" s="663" t="s">
        <v>1325</v>
      </c>
      <c r="BY120" s="663" t="s">
        <v>1325</v>
      </c>
      <c r="BZ120" s="663" t="s">
        <v>1325</v>
      </c>
      <c r="CA120" s="631">
        <v>11</v>
      </c>
      <c r="CB120" s="663" t="s">
        <v>1325</v>
      </c>
      <c r="CC120" s="632">
        <v>4.1791757748010552</v>
      </c>
      <c r="CD120" s="632">
        <v>3.4659908873374126</v>
      </c>
      <c r="CE120" s="632">
        <v>0</v>
      </c>
      <c r="CF120" s="632"/>
      <c r="CG120" s="632">
        <v>2.1215076132349693</v>
      </c>
      <c r="CH120" s="632">
        <v>0.41629634028356599</v>
      </c>
      <c r="CI120" s="633">
        <v>0</v>
      </c>
      <c r="CJ120" s="665" t="s">
        <v>1325</v>
      </c>
      <c r="CK120" s="663" t="s">
        <v>1325</v>
      </c>
      <c r="CL120" s="663" t="s">
        <v>1325</v>
      </c>
      <c r="CM120" s="663" t="s">
        <v>1325</v>
      </c>
      <c r="CN120" s="631">
        <v>48</v>
      </c>
      <c r="CO120" s="631">
        <v>103</v>
      </c>
      <c r="CP120" s="663" t="s">
        <v>1325</v>
      </c>
      <c r="CQ120" s="632">
        <v>0</v>
      </c>
      <c r="CR120" s="632">
        <v>0</v>
      </c>
      <c r="CS120" s="632">
        <v>3.265705827921852</v>
      </c>
      <c r="CT120" s="632"/>
      <c r="CU120" s="632">
        <v>2.4362626711431163</v>
      </c>
      <c r="CV120" s="632">
        <v>0.63949985647998808</v>
      </c>
      <c r="CW120" s="633">
        <v>0</v>
      </c>
      <c r="CX120" s="644" t="s">
        <v>878</v>
      </c>
      <c r="CY120" s="480" t="s">
        <v>1471</v>
      </c>
      <c r="CZ120" s="632" t="s">
        <v>792</v>
      </c>
      <c r="DA120" s="636" t="s">
        <v>1472</v>
      </c>
      <c r="DB120" s="644" t="s">
        <v>878</v>
      </c>
      <c r="DC120" s="480" t="s">
        <v>878</v>
      </c>
      <c r="DD120" s="480" t="s">
        <v>878</v>
      </c>
      <c r="DE120" s="635" t="s">
        <v>878</v>
      </c>
      <c r="DF120" s="686"/>
      <c r="DG120" s="678" t="s">
        <v>2218</v>
      </c>
      <c r="DH120" s="682">
        <v>34</v>
      </c>
      <c r="DI120" s="650">
        <v>46</v>
      </c>
      <c r="DJ120" s="650">
        <v>25</v>
      </c>
      <c r="DK120" s="663" t="s">
        <v>1325</v>
      </c>
      <c r="DL120" s="650">
        <v>470</v>
      </c>
      <c r="DM120" s="650">
        <v>2341</v>
      </c>
      <c r="DN120" s="650">
        <v>12</v>
      </c>
      <c r="DO120" s="650">
        <v>2932</v>
      </c>
      <c r="DP120" s="681" t="s">
        <v>185</v>
      </c>
      <c r="DQ120" s="534">
        <v>338</v>
      </c>
      <c r="DR120" s="675" t="s">
        <v>878</v>
      </c>
      <c r="DS120" s="648" t="s">
        <v>792</v>
      </c>
      <c r="DT120" s="648" t="s">
        <v>878</v>
      </c>
      <c r="DU120" s="671" t="s">
        <v>792</v>
      </c>
    </row>
    <row r="121" spans="1:125">
      <c r="A121" s="628" t="s">
        <v>421</v>
      </c>
      <c r="B121" s="545" t="s">
        <v>1295</v>
      </c>
      <c r="C121" s="629" t="s">
        <v>626</v>
      </c>
      <c r="D121" s="658" t="s">
        <v>1325</v>
      </c>
      <c r="E121" s="528" t="s">
        <v>1325</v>
      </c>
      <c r="F121" s="528" t="s">
        <v>1325</v>
      </c>
      <c r="G121" s="528" t="s">
        <v>1325</v>
      </c>
      <c r="H121" s="631">
        <v>23</v>
      </c>
      <c r="I121" s="631">
        <v>64</v>
      </c>
      <c r="J121" s="528" t="s">
        <v>1325</v>
      </c>
      <c r="K121" s="705"/>
      <c r="L121" s="632"/>
      <c r="M121" s="632"/>
      <c r="N121" s="632"/>
      <c r="O121" s="632">
        <v>1.0053168905917347</v>
      </c>
      <c r="P121" s="632">
        <v>0.58378158698396798</v>
      </c>
      <c r="Q121" s="633"/>
      <c r="R121" s="665" t="s">
        <v>1325</v>
      </c>
      <c r="S121" s="663" t="s">
        <v>1325</v>
      </c>
      <c r="T121" s="663" t="s">
        <v>1325</v>
      </c>
      <c r="U121" s="663" t="s">
        <v>1325</v>
      </c>
      <c r="V121" s="663" t="s">
        <v>1325</v>
      </c>
      <c r="W121" s="663" t="s">
        <v>1325</v>
      </c>
      <c r="X121" s="663" t="s">
        <v>1325</v>
      </c>
      <c r="Y121" s="632"/>
      <c r="Z121" s="632"/>
      <c r="AA121" s="632"/>
      <c r="AB121" s="632"/>
      <c r="AC121" s="632">
        <v>0</v>
      </c>
      <c r="AD121" s="632">
        <v>0.93777700953799237</v>
      </c>
      <c r="AE121" s="633"/>
      <c r="AF121" s="665" t="s">
        <v>1325</v>
      </c>
      <c r="AG121" s="663" t="s">
        <v>1325</v>
      </c>
      <c r="AH121" s="663" t="s">
        <v>1325</v>
      </c>
      <c r="AI121" s="663" t="s">
        <v>1325</v>
      </c>
      <c r="AJ121" s="663" t="s">
        <v>1325</v>
      </c>
      <c r="AK121" s="631">
        <v>16</v>
      </c>
      <c r="AL121" s="663" t="s">
        <v>1325</v>
      </c>
      <c r="AM121" s="632"/>
      <c r="AN121" s="632"/>
      <c r="AO121" s="632"/>
      <c r="AP121" s="632"/>
      <c r="AQ121" s="632">
        <v>1.4638065096589479</v>
      </c>
      <c r="AR121" s="632">
        <v>0.69483809306391831</v>
      </c>
      <c r="AS121" s="633"/>
      <c r="AT121" s="665" t="s">
        <v>1325</v>
      </c>
      <c r="AU121" s="663" t="s">
        <v>1325</v>
      </c>
      <c r="AV121" s="663" t="s">
        <v>1325</v>
      </c>
      <c r="AW121" s="663" t="s">
        <v>1325</v>
      </c>
      <c r="AX121" s="663" t="s">
        <v>1325</v>
      </c>
      <c r="AY121" s="663" t="s">
        <v>1325</v>
      </c>
      <c r="AZ121" s="663" t="s">
        <v>1325</v>
      </c>
      <c r="BA121" s="632"/>
      <c r="BB121" s="632"/>
      <c r="BC121" s="632"/>
      <c r="BD121" s="632"/>
      <c r="BE121" s="632">
        <v>0</v>
      </c>
      <c r="BF121" s="632">
        <v>2.1217484607208039</v>
      </c>
      <c r="BG121" s="633"/>
      <c r="BH121" s="665" t="s">
        <v>1325</v>
      </c>
      <c r="BI121" s="663" t="s">
        <v>1325</v>
      </c>
      <c r="BJ121" s="663" t="s">
        <v>1325</v>
      </c>
      <c r="BK121" s="663" t="s">
        <v>1325</v>
      </c>
      <c r="BL121" s="663" t="s">
        <v>1325</v>
      </c>
      <c r="BM121" s="631">
        <v>10</v>
      </c>
      <c r="BN121" s="663" t="s">
        <v>1325</v>
      </c>
      <c r="BO121" s="632"/>
      <c r="BP121" s="632"/>
      <c r="BQ121" s="632"/>
      <c r="BR121" s="632"/>
      <c r="BS121" s="632">
        <v>0.28201462291251866</v>
      </c>
      <c r="BT121" s="632">
        <v>0.81430589931476816</v>
      </c>
      <c r="BU121" s="633"/>
      <c r="BV121" s="665" t="s">
        <v>1325</v>
      </c>
      <c r="BW121" s="663" t="s">
        <v>1325</v>
      </c>
      <c r="BX121" s="663" t="s">
        <v>1325</v>
      </c>
      <c r="BY121" s="663" t="s">
        <v>1325</v>
      </c>
      <c r="BZ121" s="663" t="s">
        <v>1325</v>
      </c>
      <c r="CA121" s="663" t="s">
        <v>1325</v>
      </c>
      <c r="CB121" s="663" t="s">
        <v>1325</v>
      </c>
      <c r="CC121" s="632"/>
      <c r="CD121" s="632"/>
      <c r="CE121" s="632"/>
      <c r="CF121" s="632"/>
      <c r="CG121" s="632">
        <v>4.8538294824330785</v>
      </c>
      <c r="CH121" s="632">
        <v>0.55831872961569962</v>
      </c>
      <c r="CI121" s="633"/>
      <c r="CJ121" s="665" t="s">
        <v>1325</v>
      </c>
      <c r="CK121" s="663" t="s">
        <v>1325</v>
      </c>
      <c r="CL121" s="663" t="s">
        <v>1325</v>
      </c>
      <c r="CM121" s="663" t="s">
        <v>1325</v>
      </c>
      <c r="CN121" s="631">
        <v>12</v>
      </c>
      <c r="CO121" s="631">
        <v>26</v>
      </c>
      <c r="CP121" s="663" t="s">
        <v>1325</v>
      </c>
      <c r="CQ121" s="632"/>
      <c r="CR121" s="632"/>
      <c r="CS121" s="632"/>
      <c r="CT121" s="632"/>
      <c r="CU121" s="632">
        <v>0.99352381707481796</v>
      </c>
      <c r="CV121" s="632">
        <v>0.3770881214743842</v>
      </c>
      <c r="CW121" s="633"/>
      <c r="CX121" s="644" t="s">
        <v>878</v>
      </c>
      <c r="CY121" s="480" t="s">
        <v>1471</v>
      </c>
      <c r="CZ121" s="480" t="s">
        <v>878</v>
      </c>
      <c r="DA121" s="635" t="s">
        <v>1471</v>
      </c>
      <c r="DB121" s="644" t="s">
        <v>878</v>
      </c>
      <c r="DC121" s="480" t="s">
        <v>878</v>
      </c>
      <c r="DD121" s="480" t="s">
        <v>878</v>
      </c>
      <c r="DE121" s="635" t="s">
        <v>878</v>
      </c>
      <c r="DF121" s="686"/>
      <c r="DG121" s="678" t="s">
        <v>2218</v>
      </c>
      <c r="DH121" s="664" t="s">
        <v>1325</v>
      </c>
      <c r="DI121" s="663" t="s">
        <v>1325</v>
      </c>
      <c r="DJ121" s="663" t="s">
        <v>1325</v>
      </c>
      <c r="DK121" s="663" t="s">
        <v>1325</v>
      </c>
      <c r="DL121" s="650">
        <v>132</v>
      </c>
      <c r="DM121" s="650">
        <v>476</v>
      </c>
      <c r="DN121" s="663" t="s">
        <v>1325</v>
      </c>
      <c r="DO121" s="650">
        <v>630</v>
      </c>
      <c r="DP121" s="681" t="s">
        <v>421</v>
      </c>
      <c r="DQ121" s="534">
        <v>94</v>
      </c>
      <c r="DR121" s="675" t="s">
        <v>878</v>
      </c>
      <c r="DS121" s="648" t="s">
        <v>792</v>
      </c>
      <c r="DT121" s="648" t="s">
        <v>878</v>
      </c>
      <c r="DU121" s="671" t="s">
        <v>792</v>
      </c>
    </row>
    <row r="122" spans="1:125">
      <c r="A122" s="628" t="s">
        <v>1152</v>
      </c>
      <c r="B122" s="545" t="s">
        <v>1295</v>
      </c>
      <c r="C122" s="629" t="s">
        <v>558</v>
      </c>
      <c r="D122" s="658" t="s">
        <v>1325</v>
      </c>
      <c r="E122" s="528" t="s">
        <v>1325</v>
      </c>
      <c r="F122" s="528" t="s">
        <v>1325</v>
      </c>
      <c r="G122" s="528" t="s">
        <v>1325</v>
      </c>
      <c r="H122" s="528" t="s">
        <v>1325</v>
      </c>
      <c r="I122" s="631">
        <v>74</v>
      </c>
      <c r="J122" s="528" t="s">
        <v>1325</v>
      </c>
      <c r="K122" s="705">
        <v>0</v>
      </c>
      <c r="L122" s="632">
        <v>0.69493026950805847</v>
      </c>
      <c r="M122" s="632"/>
      <c r="N122" s="632"/>
      <c r="O122" s="632">
        <v>0</v>
      </c>
      <c r="P122" s="632">
        <v>1.4663441440568841</v>
      </c>
      <c r="Q122" s="633">
        <v>0.71916569485786352</v>
      </c>
      <c r="R122" s="665" t="s">
        <v>1325</v>
      </c>
      <c r="S122" s="663" t="s">
        <v>1325</v>
      </c>
      <c r="T122" s="663" t="s">
        <v>1325</v>
      </c>
      <c r="U122" s="663" t="s">
        <v>1325</v>
      </c>
      <c r="V122" s="663" t="s">
        <v>1325</v>
      </c>
      <c r="W122" s="663" t="s">
        <v>1325</v>
      </c>
      <c r="X122" s="663" t="s">
        <v>1325</v>
      </c>
      <c r="Y122" s="632">
        <v>0</v>
      </c>
      <c r="Z122" s="632">
        <v>0</v>
      </c>
      <c r="AA122" s="632"/>
      <c r="AB122" s="632"/>
      <c r="AC122" s="632">
        <v>0</v>
      </c>
      <c r="AD122" s="632">
        <v>0</v>
      </c>
      <c r="AE122" s="633">
        <v>0</v>
      </c>
      <c r="AF122" s="665" t="s">
        <v>1325</v>
      </c>
      <c r="AG122" s="663" t="s">
        <v>1325</v>
      </c>
      <c r="AH122" s="663" t="s">
        <v>1325</v>
      </c>
      <c r="AI122" s="663" t="s">
        <v>1325</v>
      </c>
      <c r="AJ122" s="663" t="s">
        <v>1325</v>
      </c>
      <c r="AK122" s="631">
        <v>16</v>
      </c>
      <c r="AL122" s="663" t="s">
        <v>1325</v>
      </c>
      <c r="AM122" s="632">
        <v>0</v>
      </c>
      <c r="AN122" s="632">
        <v>0</v>
      </c>
      <c r="AO122" s="632"/>
      <c r="AP122" s="632"/>
      <c r="AQ122" s="632">
        <v>0</v>
      </c>
      <c r="AR122" s="632">
        <v>1.0922551481905176</v>
      </c>
      <c r="AS122" s="633">
        <v>0</v>
      </c>
      <c r="AT122" s="665" t="s">
        <v>1325</v>
      </c>
      <c r="AU122" s="663" t="s">
        <v>1325</v>
      </c>
      <c r="AV122" s="663" t="s">
        <v>1325</v>
      </c>
      <c r="AW122" s="663" t="s">
        <v>1325</v>
      </c>
      <c r="AX122" s="663" t="s">
        <v>1325</v>
      </c>
      <c r="AY122" s="663" t="s">
        <v>1325</v>
      </c>
      <c r="AZ122" s="663" t="s">
        <v>1325</v>
      </c>
      <c r="BA122" s="632">
        <v>0</v>
      </c>
      <c r="BB122" s="632">
        <v>0</v>
      </c>
      <c r="BC122" s="632"/>
      <c r="BD122" s="632"/>
      <c r="BE122" s="632">
        <v>0</v>
      </c>
      <c r="BF122" s="632">
        <v>0.51200531077812095</v>
      </c>
      <c r="BG122" s="633">
        <v>0</v>
      </c>
      <c r="BH122" s="665" t="s">
        <v>1325</v>
      </c>
      <c r="BI122" s="663" t="s">
        <v>1325</v>
      </c>
      <c r="BJ122" s="663" t="s">
        <v>1325</v>
      </c>
      <c r="BK122" s="663" t="s">
        <v>1325</v>
      </c>
      <c r="BL122" s="663" t="s">
        <v>1325</v>
      </c>
      <c r="BM122" s="631">
        <v>14</v>
      </c>
      <c r="BN122" s="663" t="s">
        <v>1325</v>
      </c>
      <c r="BO122" s="632">
        <v>0</v>
      </c>
      <c r="BP122" s="632">
        <v>0</v>
      </c>
      <c r="BQ122" s="632"/>
      <c r="BR122" s="632"/>
      <c r="BS122" s="632">
        <v>0</v>
      </c>
      <c r="BT122" s="632">
        <v>1.9333660254145384</v>
      </c>
      <c r="BU122" s="633">
        <v>5.327809098709344</v>
      </c>
      <c r="BV122" s="665" t="s">
        <v>1325</v>
      </c>
      <c r="BW122" s="663" t="s">
        <v>1325</v>
      </c>
      <c r="BX122" s="663" t="s">
        <v>1325</v>
      </c>
      <c r="BY122" s="663" t="s">
        <v>1325</v>
      </c>
      <c r="BZ122" s="663" t="s">
        <v>1325</v>
      </c>
      <c r="CA122" s="663" t="s">
        <v>1325</v>
      </c>
      <c r="CB122" s="663" t="s">
        <v>1325</v>
      </c>
      <c r="CC122" s="632">
        <v>0</v>
      </c>
      <c r="CD122" s="632">
        <v>0</v>
      </c>
      <c r="CE122" s="632"/>
      <c r="CF122" s="632"/>
      <c r="CG122" s="632">
        <v>0</v>
      </c>
      <c r="CH122" s="632">
        <v>2.0173214964609749</v>
      </c>
      <c r="CI122" s="633">
        <v>0</v>
      </c>
      <c r="CJ122" s="665" t="s">
        <v>1325</v>
      </c>
      <c r="CK122" s="663" t="s">
        <v>1325</v>
      </c>
      <c r="CL122" s="663" t="s">
        <v>1325</v>
      </c>
      <c r="CM122" s="663" t="s">
        <v>1325</v>
      </c>
      <c r="CN122" s="663" t="s">
        <v>1325</v>
      </c>
      <c r="CO122" s="631">
        <v>25</v>
      </c>
      <c r="CP122" s="663" t="s">
        <v>1325</v>
      </c>
      <c r="CQ122" s="632">
        <v>0</v>
      </c>
      <c r="CR122" s="632">
        <v>2.0438925443724769</v>
      </c>
      <c r="CS122" s="632"/>
      <c r="CT122" s="632"/>
      <c r="CU122" s="632">
        <v>0</v>
      </c>
      <c r="CV122" s="632">
        <v>1.1005220839924772</v>
      </c>
      <c r="CW122" s="633">
        <v>0</v>
      </c>
      <c r="CX122" s="644" t="s">
        <v>878</v>
      </c>
      <c r="CY122" s="480" t="s">
        <v>1471</v>
      </c>
      <c r="CZ122" s="480" t="s">
        <v>878</v>
      </c>
      <c r="DA122" s="635" t="s">
        <v>1471</v>
      </c>
      <c r="DB122" s="644" t="s">
        <v>878</v>
      </c>
      <c r="DC122" s="480" t="s">
        <v>878</v>
      </c>
      <c r="DD122" s="480" t="s">
        <v>878</v>
      </c>
      <c r="DE122" s="635" t="s">
        <v>878</v>
      </c>
      <c r="DF122" s="686"/>
      <c r="DG122" s="678" t="s">
        <v>2218</v>
      </c>
      <c r="DH122" s="682">
        <v>12</v>
      </c>
      <c r="DI122" s="650">
        <v>17</v>
      </c>
      <c r="DJ122" s="663" t="s">
        <v>1325</v>
      </c>
      <c r="DK122" s="663" t="s">
        <v>1325</v>
      </c>
      <c r="DL122" s="650">
        <v>73</v>
      </c>
      <c r="DM122" s="650">
        <v>778</v>
      </c>
      <c r="DN122" s="650">
        <v>33</v>
      </c>
      <c r="DO122" s="650">
        <v>922</v>
      </c>
      <c r="DP122" s="681" t="s">
        <v>1152</v>
      </c>
      <c r="DQ122" s="534">
        <v>80</v>
      </c>
      <c r="DR122" s="675" t="s">
        <v>878</v>
      </c>
      <c r="DS122" s="648" t="s">
        <v>792</v>
      </c>
      <c r="DT122" s="648" t="s">
        <v>878</v>
      </c>
      <c r="DU122" s="671" t="s">
        <v>792</v>
      </c>
    </row>
    <row r="123" spans="1:125">
      <c r="A123" s="628" t="s">
        <v>120</v>
      </c>
      <c r="B123" s="545" t="s">
        <v>1293</v>
      </c>
      <c r="C123" s="629" t="s">
        <v>811</v>
      </c>
      <c r="D123" s="658" t="s">
        <v>1325</v>
      </c>
      <c r="E123" s="528" t="s">
        <v>1325</v>
      </c>
      <c r="F123" s="528" t="s">
        <v>1325</v>
      </c>
      <c r="G123" s="528" t="s">
        <v>1325</v>
      </c>
      <c r="H123" s="528" t="s">
        <v>1325</v>
      </c>
      <c r="I123" s="631">
        <v>15</v>
      </c>
      <c r="J123" s="528" t="s">
        <v>1325</v>
      </c>
      <c r="K123" s="705">
        <v>0.79502953303779944</v>
      </c>
      <c r="L123" s="632"/>
      <c r="M123" s="632"/>
      <c r="N123" s="632"/>
      <c r="O123" s="632">
        <v>1.4503991105545273</v>
      </c>
      <c r="P123" s="632">
        <v>1.3883437073522022</v>
      </c>
      <c r="Q123" s="633"/>
      <c r="R123" s="665" t="s">
        <v>1325</v>
      </c>
      <c r="S123" s="663" t="s">
        <v>1325</v>
      </c>
      <c r="T123" s="663" t="s">
        <v>1325</v>
      </c>
      <c r="U123" s="663" t="s">
        <v>1325</v>
      </c>
      <c r="V123" s="663" t="s">
        <v>1325</v>
      </c>
      <c r="W123" s="663" t="s">
        <v>1325</v>
      </c>
      <c r="X123" s="663" t="s">
        <v>1325</v>
      </c>
      <c r="Y123" s="632">
        <v>0</v>
      </c>
      <c r="Z123" s="632"/>
      <c r="AA123" s="632"/>
      <c r="AB123" s="632"/>
      <c r="AC123" s="632">
        <v>0</v>
      </c>
      <c r="AD123" s="632">
        <v>5.6148661200010617</v>
      </c>
      <c r="AE123" s="633"/>
      <c r="AF123" s="665" t="s">
        <v>1325</v>
      </c>
      <c r="AG123" s="663" t="s">
        <v>1325</v>
      </c>
      <c r="AH123" s="663" t="s">
        <v>1325</v>
      </c>
      <c r="AI123" s="663" t="s">
        <v>1325</v>
      </c>
      <c r="AJ123" s="663" t="s">
        <v>1325</v>
      </c>
      <c r="AK123" s="663" t="s">
        <v>1325</v>
      </c>
      <c r="AL123" s="663" t="s">
        <v>1325</v>
      </c>
      <c r="AM123" s="632">
        <v>1.439032601856808</v>
      </c>
      <c r="AN123" s="632"/>
      <c r="AO123" s="632"/>
      <c r="AP123" s="632"/>
      <c r="AQ123" s="632">
        <v>0</v>
      </c>
      <c r="AR123" s="632">
        <v>2.7342505180066263</v>
      </c>
      <c r="AS123" s="633"/>
      <c r="AT123" s="665" t="s">
        <v>1325</v>
      </c>
      <c r="AU123" s="663" t="s">
        <v>1325</v>
      </c>
      <c r="AV123" s="663" t="s">
        <v>1325</v>
      </c>
      <c r="AW123" s="663" t="s">
        <v>1325</v>
      </c>
      <c r="AX123" s="663" t="s">
        <v>1325</v>
      </c>
      <c r="AY123" s="663" t="s">
        <v>1325</v>
      </c>
      <c r="AZ123" s="663" t="s">
        <v>1325</v>
      </c>
      <c r="BA123" s="632">
        <v>0</v>
      </c>
      <c r="BB123" s="632"/>
      <c r="BC123" s="632"/>
      <c r="BD123" s="632"/>
      <c r="BE123" s="632">
        <v>0</v>
      </c>
      <c r="BF123" s="632">
        <v>9.5278515783311573</v>
      </c>
      <c r="BG123" s="633"/>
      <c r="BH123" s="665" t="s">
        <v>1325</v>
      </c>
      <c r="BI123" s="663" t="s">
        <v>1325</v>
      </c>
      <c r="BJ123" s="663" t="s">
        <v>1325</v>
      </c>
      <c r="BK123" s="663" t="s">
        <v>1325</v>
      </c>
      <c r="BL123" s="663" t="s">
        <v>1325</v>
      </c>
      <c r="BM123" s="663" t="s">
        <v>1325</v>
      </c>
      <c r="BN123" s="663" t="s">
        <v>1325</v>
      </c>
      <c r="BO123" s="632">
        <v>0</v>
      </c>
      <c r="BP123" s="632"/>
      <c r="BQ123" s="632"/>
      <c r="BR123" s="632"/>
      <c r="BS123" s="632">
        <v>0</v>
      </c>
      <c r="BT123" s="632">
        <v>1.0798403601084001</v>
      </c>
      <c r="BU123" s="633"/>
      <c r="BV123" s="665" t="s">
        <v>1325</v>
      </c>
      <c r="BW123" s="663" t="s">
        <v>1325</v>
      </c>
      <c r="BX123" s="663" t="s">
        <v>1325</v>
      </c>
      <c r="BY123" s="663" t="s">
        <v>1325</v>
      </c>
      <c r="BZ123" s="663" t="s">
        <v>1325</v>
      </c>
      <c r="CA123" s="663" t="s">
        <v>1325</v>
      </c>
      <c r="CB123" s="663" t="s">
        <v>1325</v>
      </c>
      <c r="CC123" s="632">
        <v>0</v>
      </c>
      <c r="CD123" s="632"/>
      <c r="CE123" s="632"/>
      <c r="CF123" s="632"/>
      <c r="CG123" s="632">
        <v>0</v>
      </c>
      <c r="CH123" s="632">
        <v>3.7015946326571667</v>
      </c>
      <c r="CI123" s="633"/>
      <c r="CJ123" s="665" t="s">
        <v>1325</v>
      </c>
      <c r="CK123" s="663" t="s">
        <v>1325</v>
      </c>
      <c r="CL123" s="663" t="s">
        <v>1325</v>
      </c>
      <c r="CM123" s="663" t="s">
        <v>1325</v>
      </c>
      <c r="CN123" s="663" t="s">
        <v>1325</v>
      </c>
      <c r="CO123" s="663" t="s">
        <v>1325</v>
      </c>
      <c r="CP123" s="663" t="s">
        <v>1325</v>
      </c>
      <c r="CQ123" s="632">
        <v>0</v>
      </c>
      <c r="CR123" s="632"/>
      <c r="CS123" s="632"/>
      <c r="CT123" s="632"/>
      <c r="CU123" s="632">
        <v>7.9265618718725053</v>
      </c>
      <c r="CV123" s="632">
        <v>0.34188642619692083</v>
      </c>
      <c r="CW123" s="633"/>
      <c r="CX123" s="644" t="s">
        <v>878</v>
      </c>
      <c r="CY123" s="480" t="s">
        <v>1471</v>
      </c>
      <c r="CZ123" s="480" t="s">
        <v>878</v>
      </c>
      <c r="DA123" s="635" t="s">
        <v>1471</v>
      </c>
      <c r="DB123" s="644" t="s">
        <v>878</v>
      </c>
      <c r="DC123" s="480" t="s">
        <v>1386</v>
      </c>
      <c r="DD123" s="480" t="s">
        <v>878</v>
      </c>
      <c r="DE123" s="639" t="s">
        <v>1386</v>
      </c>
      <c r="DF123" s="686"/>
      <c r="DG123" s="678" t="s">
        <v>2218</v>
      </c>
      <c r="DH123" s="682">
        <v>10</v>
      </c>
      <c r="DI123" s="663" t="s">
        <v>1325</v>
      </c>
      <c r="DJ123" s="663" t="s">
        <v>1325</v>
      </c>
      <c r="DK123" s="663" t="s">
        <v>1325</v>
      </c>
      <c r="DL123" s="650">
        <v>12</v>
      </c>
      <c r="DM123" s="650">
        <v>53</v>
      </c>
      <c r="DN123" s="663" t="s">
        <v>1325</v>
      </c>
      <c r="DO123" s="650">
        <v>80</v>
      </c>
      <c r="DP123" s="681" t="s">
        <v>120</v>
      </c>
      <c r="DQ123" s="534">
        <v>22</v>
      </c>
      <c r="DR123" s="675" t="s">
        <v>878</v>
      </c>
      <c r="DS123" s="648" t="s">
        <v>792</v>
      </c>
      <c r="DT123" s="648" t="s">
        <v>878</v>
      </c>
      <c r="DU123" s="671" t="s">
        <v>792</v>
      </c>
    </row>
    <row r="124" spans="1:125">
      <c r="A124" s="628" t="s">
        <v>148</v>
      </c>
      <c r="B124" s="545" t="s">
        <v>1295</v>
      </c>
      <c r="C124" s="629" t="s">
        <v>536</v>
      </c>
      <c r="D124" s="658" t="s">
        <v>1325</v>
      </c>
      <c r="E124" s="528" t="s">
        <v>1325</v>
      </c>
      <c r="F124" s="528" t="s">
        <v>1325</v>
      </c>
      <c r="G124" s="528" t="s">
        <v>1325</v>
      </c>
      <c r="H124" s="528" t="s">
        <v>1325</v>
      </c>
      <c r="I124" s="631">
        <v>12</v>
      </c>
      <c r="J124" s="528" t="s">
        <v>1325</v>
      </c>
      <c r="K124" s="705"/>
      <c r="L124" s="632"/>
      <c r="M124" s="632"/>
      <c r="N124" s="632"/>
      <c r="O124" s="632">
        <v>0.28041893428641057</v>
      </c>
      <c r="P124" s="632">
        <v>9.6640124842994695</v>
      </c>
      <c r="Q124" s="633"/>
      <c r="R124" s="665" t="s">
        <v>1325</v>
      </c>
      <c r="S124" s="663" t="s">
        <v>1325</v>
      </c>
      <c r="T124" s="663" t="s">
        <v>1325</v>
      </c>
      <c r="U124" s="663" t="s">
        <v>1325</v>
      </c>
      <c r="V124" s="663" t="s">
        <v>1325</v>
      </c>
      <c r="W124" s="663" t="s">
        <v>1325</v>
      </c>
      <c r="X124" s="663" t="s">
        <v>1325</v>
      </c>
      <c r="Y124" s="632"/>
      <c r="Z124" s="632"/>
      <c r="AA124" s="632"/>
      <c r="AB124" s="632"/>
      <c r="AC124" s="632">
        <v>0</v>
      </c>
      <c r="AD124" s="632">
        <v>4.2512557765722319</v>
      </c>
      <c r="AE124" s="633"/>
      <c r="AF124" s="665" t="s">
        <v>1325</v>
      </c>
      <c r="AG124" s="663" t="s">
        <v>1325</v>
      </c>
      <c r="AH124" s="663" t="s">
        <v>1325</v>
      </c>
      <c r="AI124" s="663" t="s">
        <v>1325</v>
      </c>
      <c r="AJ124" s="663" t="s">
        <v>1325</v>
      </c>
      <c r="AK124" s="663" t="s">
        <v>1325</v>
      </c>
      <c r="AL124" s="663" t="s">
        <v>1325</v>
      </c>
      <c r="AM124" s="632"/>
      <c r="AN124" s="632"/>
      <c r="AO124" s="632"/>
      <c r="AP124" s="632"/>
      <c r="AQ124" s="632">
        <v>0</v>
      </c>
      <c r="AR124" s="632">
        <v>3.664920105659724</v>
      </c>
      <c r="AS124" s="633"/>
      <c r="AT124" s="665" t="s">
        <v>1325</v>
      </c>
      <c r="AU124" s="663" t="s">
        <v>1325</v>
      </c>
      <c r="AV124" s="663" t="s">
        <v>1325</v>
      </c>
      <c r="AW124" s="663" t="s">
        <v>1325</v>
      </c>
      <c r="AX124" s="663" t="s">
        <v>1325</v>
      </c>
      <c r="AY124" s="663" t="s">
        <v>1325</v>
      </c>
      <c r="AZ124" s="663" t="s">
        <v>1325</v>
      </c>
      <c r="BA124" s="632"/>
      <c r="BB124" s="632"/>
      <c r="BC124" s="632"/>
      <c r="BD124" s="632"/>
      <c r="BE124" s="632">
        <v>0</v>
      </c>
      <c r="BF124" s="632">
        <v>0</v>
      </c>
      <c r="BG124" s="633"/>
      <c r="BH124" s="665" t="s">
        <v>1325</v>
      </c>
      <c r="BI124" s="663" t="s">
        <v>1325</v>
      </c>
      <c r="BJ124" s="663" t="s">
        <v>1325</v>
      </c>
      <c r="BK124" s="663" t="s">
        <v>1325</v>
      </c>
      <c r="BL124" s="663" t="s">
        <v>1325</v>
      </c>
      <c r="BM124" s="663" t="s">
        <v>1325</v>
      </c>
      <c r="BN124" s="663" t="s">
        <v>1325</v>
      </c>
      <c r="BO124" s="632"/>
      <c r="BP124" s="632"/>
      <c r="BQ124" s="632"/>
      <c r="BR124" s="632"/>
      <c r="BS124" s="632">
        <v>0</v>
      </c>
      <c r="BT124" s="632">
        <v>1.6351868310212916</v>
      </c>
      <c r="BU124" s="633"/>
      <c r="BV124" s="665" t="s">
        <v>1325</v>
      </c>
      <c r="BW124" s="663" t="s">
        <v>1325</v>
      </c>
      <c r="BX124" s="663" t="s">
        <v>1325</v>
      </c>
      <c r="BY124" s="663" t="s">
        <v>1325</v>
      </c>
      <c r="BZ124" s="663" t="s">
        <v>1325</v>
      </c>
      <c r="CA124" s="663" t="s">
        <v>1325</v>
      </c>
      <c r="CB124" s="663" t="s">
        <v>1325</v>
      </c>
      <c r="CC124" s="632"/>
      <c r="CD124" s="632"/>
      <c r="CE124" s="632"/>
      <c r="CF124" s="632"/>
      <c r="CG124" s="632">
        <v>0</v>
      </c>
      <c r="CH124" s="632">
        <v>5.6052718723094239</v>
      </c>
      <c r="CI124" s="633"/>
      <c r="CJ124" s="665" t="s">
        <v>1325</v>
      </c>
      <c r="CK124" s="663" t="s">
        <v>1325</v>
      </c>
      <c r="CL124" s="663" t="s">
        <v>1325</v>
      </c>
      <c r="CM124" s="663" t="s">
        <v>1325</v>
      </c>
      <c r="CN124" s="663" t="s">
        <v>1325</v>
      </c>
      <c r="CO124" s="663" t="s">
        <v>1325</v>
      </c>
      <c r="CP124" s="663" t="s">
        <v>1325</v>
      </c>
      <c r="CQ124" s="632"/>
      <c r="CR124" s="632"/>
      <c r="CS124" s="632"/>
      <c r="CT124" s="632"/>
      <c r="CU124" s="632">
        <v>1.682524925633315</v>
      </c>
      <c r="CV124" s="632">
        <v>1.6106649411943825</v>
      </c>
      <c r="CW124" s="633"/>
      <c r="CX124" s="644" t="s">
        <v>878</v>
      </c>
      <c r="CY124" s="480" t="s">
        <v>1471</v>
      </c>
      <c r="CZ124" s="480" t="s">
        <v>878</v>
      </c>
      <c r="DA124" s="635" t="s">
        <v>1471</v>
      </c>
      <c r="DB124" s="644" t="s">
        <v>878</v>
      </c>
      <c r="DC124" s="480" t="s">
        <v>878</v>
      </c>
      <c r="DD124" s="480" t="s">
        <v>878</v>
      </c>
      <c r="DE124" s="635" t="s">
        <v>878</v>
      </c>
      <c r="DF124" s="686"/>
      <c r="DG124" s="678" t="s">
        <v>2218</v>
      </c>
      <c r="DH124" s="664" t="s">
        <v>1325</v>
      </c>
      <c r="DI124" s="663" t="s">
        <v>1325</v>
      </c>
      <c r="DJ124" s="663" t="s">
        <v>1325</v>
      </c>
      <c r="DK124" s="663" t="s">
        <v>1325</v>
      </c>
      <c r="DL124" s="650">
        <v>28</v>
      </c>
      <c r="DM124" s="650">
        <v>70</v>
      </c>
      <c r="DN124" s="663" t="s">
        <v>1325</v>
      </c>
      <c r="DO124" s="650">
        <v>101</v>
      </c>
      <c r="DP124" s="681" t="s">
        <v>148</v>
      </c>
      <c r="DQ124" s="534">
        <v>13</v>
      </c>
      <c r="DR124" s="675" t="s">
        <v>878</v>
      </c>
      <c r="DS124" s="648" t="s">
        <v>792</v>
      </c>
      <c r="DT124" s="648" t="s">
        <v>878</v>
      </c>
      <c r="DU124" s="671" t="s">
        <v>792</v>
      </c>
    </row>
    <row r="125" spans="1:125">
      <c r="A125" s="628" t="s">
        <v>102</v>
      </c>
      <c r="B125" s="545" t="s">
        <v>1293</v>
      </c>
      <c r="C125" s="629" t="s">
        <v>549</v>
      </c>
      <c r="D125" s="658" t="s">
        <v>1325</v>
      </c>
      <c r="E125" s="528" t="s">
        <v>1325</v>
      </c>
      <c r="F125" s="528" t="s">
        <v>1325</v>
      </c>
      <c r="G125" s="528" t="s">
        <v>1325</v>
      </c>
      <c r="H125" s="528" t="s">
        <v>1325</v>
      </c>
      <c r="I125" s="631">
        <v>10</v>
      </c>
      <c r="J125" s="528" t="s">
        <v>1325</v>
      </c>
      <c r="K125" s="705"/>
      <c r="L125" s="632"/>
      <c r="M125" s="632"/>
      <c r="N125" s="632"/>
      <c r="O125" s="632"/>
      <c r="P125" s="632">
        <v>1.225653243801222</v>
      </c>
      <c r="Q125" s="633"/>
      <c r="R125" s="665" t="s">
        <v>1325</v>
      </c>
      <c r="S125" s="663" t="s">
        <v>1325</v>
      </c>
      <c r="T125" s="663" t="s">
        <v>1325</v>
      </c>
      <c r="U125" s="663" t="s">
        <v>1325</v>
      </c>
      <c r="V125" s="663" t="s">
        <v>1325</v>
      </c>
      <c r="W125" s="663" t="s">
        <v>1325</v>
      </c>
      <c r="X125" s="663" t="s">
        <v>1325</v>
      </c>
      <c r="Y125" s="632"/>
      <c r="Z125" s="632"/>
      <c r="AA125" s="632"/>
      <c r="AB125" s="632"/>
      <c r="AC125" s="632"/>
      <c r="AD125" s="632">
        <v>0</v>
      </c>
      <c r="AE125" s="633"/>
      <c r="AF125" s="665" t="s">
        <v>1325</v>
      </c>
      <c r="AG125" s="663" t="s">
        <v>1325</v>
      </c>
      <c r="AH125" s="663" t="s">
        <v>1325</v>
      </c>
      <c r="AI125" s="663" t="s">
        <v>1325</v>
      </c>
      <c r="AJ125" s="663" t="s">
        <v>1325</v>
      </c>
      <c r="AK125" s="663" t="s">
        <v>1325</v>
      </c>
      <c r="AL125" s="663" t="s">
        <v>1325</v>
      </c>
      <c r="AM125" s="632"/>
      <c r="AN125" s="632"/>
      <c r="AO125" s="632"/>
      <c r="AP125" s="632"/>
      <c r="AQ125" s="632"/>
      <c r="AR125" s="632">
        <v>2.6723375770435482</v>
      </c>
      <c r="AS125" s="633"/>
      <c r="AT125" s="665" t="s">
        <v>1325</v>
      </c>
      <c r="AU125" s="663" t="s">
        <v>1325</v>
      </c>
      <c r="AV125" s="663" t="s">
        <v>1325</v>
      </c>
      <c r="AW125" s="663" t="s">
        <v>1325</v>
      </c>
      <c r="AX125" s="663" t="s">
        <v>1325</v>
      </c>
      <c r="AY125" s="663" t="s">
        <v>1325</v>
      </c>
      <c r="AZ125" s="663" t="s">
        <v>1325</v>
      </c>
      <c r="BA125" s="632"/>
      <c r="BB125" s="632"/>
      <c r="BC125" s="632"/>
      <c r="BD125" s="632"/>
      <c r="BE125" s="632"/>
      <c r="BF125" s="632">
        <v>0</v>
      </c>
      <c r="BG125" s="633"/>
      <c r="BH125" s="665" t="s">
        <v>1325</v>
      </c>
      <c r="BI125" s="663" t="s">
        <v>1325</v>
      </c>
      <c r="BJ125" s="663" t="s">
        <v>1325</v>
      </c>
      <c r="BK125" s="663" t="s">
        <v>1325</v>
      </c>
      <c r="BL125" s="663" t="s">
        <v>1325</v>
      </c>
      <c r="BM125" s="663" t="s">
        <v>1325</v>
      </c>
      <c r="BN125" s="663" t="s">
        <v>1325</v>
      </c>
      <c r="BO125" s="632"/>
      <c r="BP125" s="632"/>
      <c r="BQ125" s="632"/>
      <c r="BR125" s="632"/>
      <c r="BS125" s="632"/>
      <c r="BT125" s="632">
        <v>0</v>
      </c>
      <c r="BU125" s="633"/>
      <c r="BV125" s="665" t="s">
        <v>1325</v>
      </c>
      <c r="BW125" s="663" t="s">
        <v>1325</v>
      </c>
      <c r="BX125" s="663" t="s">
        <v>1325</v>
      </c>
      <c r="BY125" s="663" t="s">
        <v>1325</v>
      </c>
      <c r="BZ125" s="663" t="s">
        <v>1325</v>
      </c>
      <c r="CA125" s="663" t="s">
        <v>1325</v>
      </c>
      <c r="CB125" s="663" t="s">
        <v>1325</v>
      </c>
      <c r="CC125" s="632"/>
      <c r="CD125" s="632"/>
      <c r="CE125" s="632"/>
      <c r="CF125" s="632"/>
      <c r="CG125" s="632"/>
      <c r="CH125" s="632">
        <v>0</v>
      </c>
      <c r="CI125" s="633"/>
      <c r="CJ125" s="665" t="s">
        <v>1325</v>
      </c>
      <c r="CK125" s="663" t="s">
        <v>1325</v>
      </c>
      <c r="CL125" s="663" t="s">
        <v>1325</v>
      </c>
      <c r="CM125" s="663" t="s">
        <v>1325</v>
      </c>
      <c r="CN125" s="663" t="s">
        <v>1325</v>
      </c>
      <c r="CO125" s="663" t="s">
        <v>1325</v>
      </c>
      <c r="CP125" s="663" t="s">
        <v>1325</v>
      </c>
      <c r="CQ125" s="632"/>
      <c r="CR125" s="632"/>
      <c r="CS125" s="632"/>
      <c r="CT125" s="632"/>
      <c r="CU125" s="632"/>
      <c r="CV125" s="632">
        <v>1.6191820867196227</v>
      </c>
      <c r="CW125" s="633"/>
      <c r="CX125" s="644" t="s">
        <v>878</v>
      </c>
      <c r="CY125" s="480" t="s">
        <v>1471</v>
      </c>
      <c r="CZ125" s="480" t="s">
        <v>878</v>
      </c>
      <c r="DA125" s="635" t="s">
        <v>1471</v>
      </c>
      <c r="DB125" s="644" t="s">
        <v>878</v>
      </c>
      <c r="DC125" s="480" t="s">
        <v>1386</v>
      </c>
      <c r="DD125" s="480" t="s">
        <v>878</v>
      </c>
      <c r="DE125" s="639" t="s">
        <v>1386</v>
      </c>
      <c r="DF125" s="687" t="s">
        <v>1934</v>
      </c>
      <c r="DG125" s="678" t="s">
        <v>2218</v>
      </c>
      <c r="DH125" s="664" t="s">
        <v>1325</v>
      </c>
      <c r="DI125" s="663" t="s">
        <v>1325</v>
      </c>
      <c r="DJ125" s="663" t="s">
        <v>1325</v>
      </c>
      <c r="DK125" s="663" t="s">
        <v>1325</v>
      </c>
      <c r="DL125" s="663" t="s">
        <v>1325</v>
      </c>
      <c r="DM125" s="650">
        <v>72</v>
      </c>
      <c r="DN125" s="663" t="s">
        <v>1325</v>
      </c>
      <c r="DO125" s="650">
        <v>80</v>
      </c>
      <c r="DP125" s="681" t="s">
        <v>102</v>
      </c>
      <c r="DQ125" s="534">
        <v>10</v>
      </c>
      <c r="DR125" s="675" t="s">
        <v>878</v>
      </c>
      <c r="DS125" s="648" t="s">
        <v>792</v>
      </c>
      <c r="DT125" s="648" t="s">
        <v>878</v>
      </c>
      <c r="DU125" s="671" t="s">
        <v>792</v>
      </c>
    </row>
    <row r="126" spans="1:125">
      <c r="A126" s="628" t="s">
        <v>132</v>
      </c>
      <c r="B126" s="545" t="s">
        <v>1293</v>
      </c>
      <c r="C126" s="629" t="s">
        <v>787</v>
      </c>
      <c r="D126" s="658" t="s">
        <v>1325</v>
      </c>
      <c r="E126" s="528" t="s">
        <v>1325</v>
      </c>
      <c r="F126" s="528" t="s">
        <v>1325</v>
      </c>
      <c r="G126" s="528" t="s">
        <v>1325</v>
      </c>
      <c r="H126" s="528" t="s">
        <v>1325</v>
      </c>
      <c r="I126" s="631">
        <v>21</v>
      </c>
      <c r="J126" s="528" t="s">
        <v>1325</v>
      </c>
      <c r="K126" s="705"/>
      <c r="L126" s="632"/>
      <c r="M126" s="632"/>
      <c r="N126" s="632"/>
      <c r="O126" s="632">
        <v>1.6150884439500368</v>
      </c>
      <c r="P126" s="632">
        <v>0.91156656548158543</v>
      </c>
      <c r="Q126" s="633">
        <v>2.4247488275209506</v>
      </c>
      <c r="R126" s="665" t="s">
        <v>1325</v>
      </c>
      <c r="S126" s="663" t="s">
        <v>1325</v>
      </c>
      <c r="T126" s="663" t="s">
        <v>1325</v>
      </c>
      <c r="U126" s="663" t="s">
        <v>1325</v>
      </c>
      <c r="V126" s="663" t="s">
        <v>1325</v>
      </c>
      <c r="W126" s="663" t="s">
        <v>1325</v>
      </c>
      <c r="X126" s="663" t="s">
        <v>1325</v>
      </c>
      <c r="Y126" s="632"/>
      <c r="Z126" s="632"/>
      <c r="AA126" s="632"/>
      <c r="AB126" s="632"/>
      <c r="AC126" s="632">
        <v>0</v>
      </c>
      <c r="AD126" s="632">
        <v>1.8369623725929396</v>
      </c>
      <c r="AE126" s="633">
        <v>0</v>
      </c>
      <c r="AF126" s="665" t="s">
        <v>1325</v>
      </c>
      <c r="AG126" s="663" t="s">
        <v>1325</v>
      </c>
      <c r="AH126" s="663" t="s">
        <v>1325</v>
      </c>
      <c r="AI126" s="663" t="s">
        <v>1325</v>
      </c>
      <c r="AJ126" s="663" t="s">
        <v>1325</v>
      </c>
      <c r="AK126" s="663" t="s">
        <v>1325</v>
      </c>
      <c r="AL126" s="663" t="s">
        <v>1325</v>
      </c>
      <c r="AM126" s="632"/>
      <c r="AN126" s="632"/>
      <c r="AO126" s="632"/>
      <c r="AP126" s="632"/>
      <c r="AQ126" s="632">
        <v>0</v>
      </c>
      <c r="AR126" s="632">
        <v>1.1877055897971327</v>
      </c>
      <c r="AS126" s="633">
        <v>0</v>
      </c>
      <c r="AT126" s="665" t="s">
        <v>1325</v>
      </c>
      <c r="AU126" s="663" t="s">
        <v>1325</v>
      </c>
      <c r="AV126" s="663" t="s">
        <v>1325</v>
      </c>
      <c r="AW126" s="663" t="s">
        <v>1325</v>
      </c>
      <c r="AX126" s="663" t="s">
        <v>1325</v>
      </c>
      <c r="AY126" s="663" t="s">
        <v>1325</v>
      </c>
      <c r="AZ126" s="663" t="s">
        <v>1325</v>
      </c>
      <c r="BA126" s="632"/>
      <c r="BB126" s="632"/>
      <c r="BC126" s="632"/>
      <c r="BD126" s="632"/>
      <c r="BE126" s="632">
        <v>0</v>
      </c>
      <c r="BF126" s="632">
        <v>6.2342732549574231</v>
      </c>
      <c r="BG126" s="633">
        <v>0</v>
      </c>
      <c r="BH126" s="665" t="s">
        <v>1325</v>
      </c>
      <c r="BI126" s="663" t="s">
        <v>1325</v>
      </c>
      <c r="BJ126" s="663" t="s">
        <v>1325</v>
      </c>
      <c r="BK126" s="663" t="s">
        <v>1325</v>
      </c>
      <c r="BL126" s="663" t="s">
        <v>1325</v>
      </c>
      <c r="BM126" s="663" t="s">
        <v>1325</v>
      </c>
      <c r="BN126" s="663" t="s">
        <v>1325</v>
      </c>
      <c r="BO126" s="632"/>
      <c r="BP126" s="632"/>
      <c r="BQ126" s="632"/>
      <c r="BR126" s="632"/>
      <c r="BS126" s="632">
        <v>1.8957620327338447</v>
      </c>
      <c r="BT126" s="632">
        <v>0.39342939290985363</v>
      </c>
      <c r="BU126" s="633">
        <v>6.771640797959031</v>
      </c>
      <c r="BV126" s="665" t="s">
        <v>1325</v>
      </c>
      <c r="BW126" s="663" t="s">
        <v>1325</v>
      </c>
      <c r="BX126" s="663" t="s">
        <v>1325</v>
      </c>
      <c r="BY126" s="663" t="s">
        <v>1325</v>
      </c>
      <c r="BZ126" s="663" t="s">
        <v>1325</v>
      </c>
      <c r="CA126" s="663" t="s">
        <v>1325</v>
      </c>
      <c r="CB126" s="663" t="s">
        <v>1325</v>
      </c>
      <c r="CC126" s="632"/>
      <c r="CD126" s="632"/>
      <c r="CE126" s="632"/>
      <c r="CF126" s="632"/>
      <c r="CG126" s="632">
        <v>0</v>
      </c>
      <c r="CH126" s="632">
        <v>1.2110155279680854</v>
      </c>
      <c r="CI126" s="633">
        <v>0</v>
      </c>
      <c r="CJ126" s="665" t="s">
        <v>1325</v>
      </c>
      <c r="CK126" s="663" t="s">
        <v>1325</v>
      </c>
      <c r="CL126" s="663" t="s">
        <v>1325</v>
      </c>
      <c r="CM126" s="663" t="s">
        <v>1325</v>
      </c>
      <c r="CN126" s="663" t="s">
        <v>1325</v>
      </c>
      <c r="CO126" s="663" t="s">
        <v>1325</v>
      </c>
      <c r="CP126" s="663" t="s">
        <v>1325</v>
      </c>
      <c r="CQ126" s="632"/>
      <c r="CR126" s="632"/>
      <c r="CS126" s="632"/>
      <c r="CT126" s="632"/>
      <c r="CU126" s="632">
        <v>2.8315555979542864</v>
      </c>
      <c r="CV126" s="632">
        <v>0.50128622859110883</v>
      </c>
      <c r="CW126" s="633">
        <v>2.8597902717091506</v>
      </c>
      <c r="CX126" s="644" t="s">
        <v>878</v>
      </c>
      <c r="CY126" s="480" t="s">
        <v>1471</v>
      </c>
      <c r="CZ126" s="480" t="s">
        <v>878</v>
      </c>
      <c r="DA126" s="635" t="s">
        <v>1471</v>
      </c>
      <c r="DB126" s="644" t="s">
        <v>878</v>
      </c>
      <c r="DC126" s="480" t="s">
        <v>1386</v>
      </c>
      <c r="DD126" s="480" t="s">
        <v>878</v>
      </c>
      <c r="DE126" s="639" t="s">
        <v>1386</v>
      </c>
      <c r="DF126" s="686"/>
      <c r="DG126" s="678" t="s">
        <v>2218</v>
      </c>
      <c r="DH126" s="664" t="s">
        <v>1325</v>
      </c>
      <c r="DI126" s="663" t="s">
        <v>1325</v>
      </c>
      <c r="DJ126" s="663" t="s">
        <v>1325</v>
      </c>
      <c r="DK126" s="663" t="s">
        <v>1325</v>
      </c>
      <c r="DL126" s="650">
        <v>31</v>
      </c>
      <c r="DM126" s="650">
        <v>162</v>
      </c>
      <c r="DN126" s="650">
        <v>10</v>
      </c>
      <c r="DO126" s="650">
        <v>210</v>
      </c>
      <c r="DP126" s="681" t="s">
        <v>132</v>
      </c>
      <c r="DQ126" s="534">
        <v>30</v>
      </c>
      <c r="DR126" s="675" t="s">
        <v>878</v>
      </c>
      <c r="DS126" s="648" t="s">
        <v>792</v>
      </c>
      <c r="DT126" s="648" t="s">
        <v>878</v>
      </c>
      <c r="DU126" s="671" t="s">
        <v>792</v>
      </c>
    </row>
    <row r="127" spans="1:125">
      <c r="A127" s="628" t="s">
        <v>372</v>
      </c>
      <c r="B127" s="545" t="s">
        <v>1293</v>
      </c>
      <c r="C127" s="629" t="s">
        <v>599</v>
      </c>
      <c r="D127" s="658" t="s">
        <v>1325</v>
      </c>
      <c r="E127" s="528" t="s">
        <v>1325</v>
      </c>
      <c r="F127" s="528" t="s">
        <v>1325</v>
      </c>
      <c r="G127" s="528" t="s">
        <v>1325</v>
      </c>
      <c r="H127" s="528" t="s">
        <v>1325</v>
      </c>
      <c r="I127" s="528" t="s">
        <v>1325</v>
      </c>
      <c r="J127" s="528" t="s">
        <v>1325</v>
      </c>
      <c r="K127" s="705"/>
      <c r="L127" s="632"/>
      <c r="M127" s="632"/>
      <c r="N127" s="632"/>
      <c r="O127" s="632"/>
      <c r="P127" s="632">
        <v>3.1652534607788065</v>
      </c>
      <c r="Q127" s="633"/>
      <c r="R127" s="665" t="s">
        <v>1325</v>
      </c>
      <c r="S127" s="663" t="s">
        <v>1325</v>
      </c>
      <c r="T127" s="663" t="s">
        <v>1325</v>
      </c>
      <c r="U127" s="663" t="s">
        <v>1325</v>
      </c>
      <c r="V127" s="663" t="s">
        <v>1325</v>
      </c>
      <c r="W127" s="663" t="s">
        <v>1325</v>
      </c>
      <c r="X127" s="663" t="s">
        <v>1325</v>
      </c>
      <c r="Y127" s="632"/>
      <c r="Z127" s="632"/>
      <c r="AA127" s="632"/>
      <c r="AB127" s="632"/>
      <c r="AC127" s="632"/>
      <c r="AD127" s="632">
        <v>0</v>
      </c>
      <c r="AE127" s="633"/>
      <c r="AF127" s="665" t="s">
        <v>1325</v>
      </c>
      <c r="AG127" s="663" t="s">
        <v>1325</v>
      </c>
      <c r="AH127" s="663" t="s">
        <v>1325</v>
      </c>
      <c r="AI127" s="663" t="s">
        <v>1325</v>
      </c>
      <c r="AJ127" s="663" t="s">
        <v>1325</v>
      </c>
      <c r="AK127" s="663" t="s">
        <v>1325</v>
      </c>
      <c r="AL127" s="663" t="s">
        <v>1325</v>
      </c>
      <c r="AM127" s="632"/>
      <c r="AN127" s="632"/>
      <c r="AO127" s="632"/>
      <c r="AP127" s="632"/>
      <c r="AQ127" s="632"/>
      <c r="AR127" s="632">
        <v>6.8865984973826198</v>
      </c>
      <c r="AS127" s="633"/>
      <c r="AT127" s="665" t="s">
        <v>1325</v>
      </c>
      <c r="AU127" s="663" t="s">
        <v>1325</v>
      </c>
      <c r="AV127" s="663" t="s">
        <v>1325</v>
      </c>
      <c r="AW127" s="663" t="s">
        <v>1325</v>
      </c>
      <c r="AX127" s="663" t="s">
        <v>1325</v>
      </c>
      <c r="AY127" s="663" t="s">
        <v>1325</v>
      </c>
      <c r="AZ127" s="663" t="s">
        <v>1325</v>
      </c>
      <c r="BA127" s="632"/>
      <c r="BB127" s="632"/>
      <c r="BC127" s="632"/>
      <c r="BD127" s="632"/>
      <c r="BE127" s="632"/>
      <c r="BF127" s="632">
        <v>0</v>
      </c>
      <c r="BG127" s="633"/>
      <c r="BH127" s="665" t="s">
        <v>1325</v>
      </c>
      <c r="BI127" s="663" t="s">
        <v>1325</v>
      </c>
      <c r="BJ127" s="663" t="s">
        <v>1325</v>
      </c>
      <c r="BK127" s="663" t="s">
        <v>1325</v>
      </c>
      <c r="BL127" s="663" t="s">
        <v>1325</v>
      </c>
      <c r="BM127" s="663" t="s">
        <v>1325</v>
      </c>
      <c r="BN127" s="663" t="s">
        <v>1325</v>
      </c>
      <c r="BO127" s="632"/>
      <c r="BP127" s="632"/>
      <c r="BQ127" s="632"/>
      <c r="BR127" s="632"/>
      <c r="BS127" s="632"/>
      <c r="BT127" s="632">
        <v>1.2441638931683738</v>
      </c>
      <c r="BU127" s="633"/>
      <c r="BV127" s="665" t="s">
        <v>1325</v>
      </c>
      <c r="BW127" s="663" t="s">
        <v>1325</v>
      </c>
      <c r="BX127" s="663" t="s">
        <v>1325</v>
      </c>
      <c r="BY127" s="663" t="s">
        <v>1325</v>
      </c>
      <c r="BZ127" s="663" t="s">
        <v>1325</v>
      </c>
      <c r="CA127" s="663" t="s">
        <v>1325</v>
      </c>
      <c r="CB127" s="663" t="s">
        <v>1325</v>
      </c>
      <c r="CC127" s="632"/>
      <c r="CD127" s="632"/>
      <c r="CE127" s="632"/>
      <c r="CF127" s="632"/>
      <c r="CG127" s="632"/>
      <c r="CH127" s="632">
        <v>0</v>
      </c>
      <c r="CI127" s="633"/>
      <c r="CJ127" s="665" t="s">
        <v>1325</v>
      </c>
      <c r="CK127" s="663" t="s">
        <v>1325</v>
      </c>
      <c r="CL127" s="663" t="s">
        <v>1325</v>
      </c>
      <c r="CM127" s="663" t="s">
        <v>1325</v>
      </c>
      <c r="CN127" s="663" t="s">
        <v>1325</v>
      </c>
      <c r="CO127" s="663" t="s">
        <v>1325</v>
      </c>
      <c r="CP127" s="663" t="s">
        <v>1325</v>
      </c>
      <c r="CQ127" s="632"/>
      <c r="CR127" s="632"/>
      <c r="CS127" s="632"/>
      <c r="CT127" s="632"/>
      <c r="CU127" s="632"/>
      <c r="CV127" s="632">
        <v>0.42239532697033644</v>
      </c>
      <c r="CW127" s="633"/>
      <c r="CX127" s="644" t="s">
        <v>878</v>
      </c>
      <c r="CY127" s="480" t="s">
        <v>1471</v>
      </c>
      <c r="CZ127" s="480" t="s">
        <v>878</v>
      </c>
      <c r="DA127" s="635" t="s">
        <v>1471</v>
      </c>
      <c r="DB127" s="644" t="s">
        <v>878</v>
      </c>
      <c r="DC127" s="480" t="s">
        <v>1386</v>
      </c>
      <c r="DD127" s="480" t="s">
        <v>878</v>
      </c>
      <c r="DE127" s="639" t="s">
        <v>1386</v>
      </c>
      <c r="DF127" s="687" t="s">
        <v>1934</v>
      </c>
      <c r="DG127" s="678" t="s">
        <v>2218</v>
      </c>
      <c r="DH127" s="664" t="s">
        <v>1325</v>
      </c>
      <c r="DI127" s="663" t="s">
        <v>1325</v>
      </c>
      <c r="DJ127" s="663" t="s">
        <v>1325</v>
      </c>
      <c r="DK127" s="663" t="s">
        <v>1325</v>
      </c>
      <c r="DL127" s="663" t="s">
        <v>1325</v>
      </c>
      <c r="DM127" s="650">
        <v>46</v>
      </c>
      <c r="DN127" s="663" t="s">
        <v>1325</v>
      </c>
      <c r="DO127" s="650">
        <v>67</v>
      </c>
      <c r="DP127" s="681" t="s">
        <v>372</v>
      </c>
      <c r="DQ127" s="534">
        <v>12</v>
      </c>
      <c r="DR127" s="675" t="s">
        <v>878</v>
      </c>
      <c r="DS127" s="648" t="s">
        <v>792</v>
      </c>
      <c r="DT127" s="648" t="s">
        <v>878</v>
      </c>
      <c r="DU127" s="671" t="s">
        <v>792</v>
      </c>
    </row>
    <row r="128" spans="1:125">
      <c r="A128" s="628" t="s">
        <v>245</v>
      </c>
      <c r="B128" s="545" t="s">
        <v>1293</v>
      </c>
      <c r="C128" s="629" t="s">
        <v>627</v>
      </c>
      <c r="D128" s="658" t="s">
        <v>1325</v>
      </c>
      <c r="E128" s="528" t="s">
        <v>1325</v>
      </c>
      <c r="F128" s="528" t="s">
        <v>1325</v>
      </c>
      <c r="G128" s="528" t="s">
        <v>1325</v>
      </c>
      <c r="H128" s="528" t="s">
        <v>1325</v>
      </c>
      <c r="I128" s="631">
        <v>16</v>
      </c>
      <c r="J128" s="528" t="s">
        <v>1325</v>
      </c>
      <c r="K128" s="705"/>
      <c r="L128" s="632"/>
      <c r="M128" s="632"/>
      <c r="N128" s="632"/>
      <c r="O128" s="632"/>
      <c r="P128" s="632">
        <v>1.5515961943505581</v>
      </c>
      <c r="Q128" s="633"/>
      <c r="R128" s="665" t="s">
        <v>1325</v>
      </c>
      <c r="S128" s="663" t="s">
        <v>1325</v>
      </c>
      <c r="T128" s="663" t="s">
        <v>1325</v>
      </c>
      <c r="U128" s="663" t="s">
        <v>1325</v>
      </c>
      <c r="V128" s="663" t="s">
        <v>1325</v>
      </c>
      <c r="W128" s="663" t="s">
        <v>1325</v>
      </c>
      <c r="X128" s="663" t="s">
        <v>1325</v>
      </c>
      <c r="Y128" s="632"/>
      <c r="Z128" s="632"/>
      <c r="AA128" s="632"/>
      <c r="AB128" s="632"/>
      <c r="AC128" s="632"/>
      <c r="AD128" s="632">
        <v>1.6350983756047048</v>
      </c>
      <c r="AE128" s="633"/>
      <c r="AF128" s="665" t="s">
        <v>1325</v>
      </c>
      <c r="AG128" s="663" t="s">
        <v>1325</v>
      </c>
      <c r="AH128" s="663" t="s">
        <v>1325</v>
      </c>
      <c r="AI128" s="663" t="s">
        <v>1325</v>
      </c>
      <c r="AJ128" s="663" t="s">
        <v>1325</v>
      </c>
      <c r="AK128" s="663" t="s">
        <v>1325</v>
      </c>
      <c r="AL128" s="663" t="s">
        <v>1325</v>
      </c>
      <c r="AM128" s="632"/>
      <c r="AN128" s="632"/>
      <c r="AO128" s="632"/>
      <c r="AP128" s="632"/>
      <c r="AQ128" s="632"/>
      <c r="AR128" s="632">
        <v>1.4095846560229708</v>
      </c>
      <c r="AS128" s="633"/>
      <c r="AT128" s="665" t="s">
        <v>1325</v>
      </c>
      <c r="AU128" s="663" t="s">
        <v>1325</v>
      </c>
      <c r="AV128" s="663" t="s">
        <v>1325</v>
      </c>
      <c r="AW128" s="663" t="s">
        <v>1325</v>
      </c>
      <c r="AX128" s="663" t="s">
        <v>1325</v>
      </c>
      <c r="AY128" s="663" t="s">
        <v>1325</v>
      </c>
      <c r="AZ128" s="663" t="s">
        <v>1325</v>
      </c>
      <c r="BA128" s="632"/>
      <c r="BB128" s="632"/>
      <c r="BC128" s="632"/>
      <c r="BD128" s="632"/>
      <c r="BE128" s="632"/>
      <c r="BF128" s="632">
        <v>0</v>
      </c>
      <c r="BG128" s="633"/>
      <c r="BH128" s="665" t="s">
        <v>1325</v>
      </c>
      <c r="BI128" s="663" t="s">
        <v>1325</v>
      </c>
      <c r="BJ128" s="663" t="s">
        <v>1325</v>
      </c>
      <c r="BK128" s="663" t="s">
        <v>1325</v>
      </c>
      <c r="BL128" s="663" t="s">
        <v>1325</v>
      </c>
      <c r="BM128" s="663" t="s">
        <v>1325</v>
      </c>
      <c r="BN128" s="663" t="s">
        <v>1325</v>
      </c>
      <c r="BO128" s="632"/>
      <c r="BP128" s="632"/>
      <c r="BQ128" s="632"/>
      <c r="BR128" s="632"/>
      <c r="BS128" s="632"/>
      <c r="BT128" s="632">
        <v>0.62891801193126606</v>
      </c>
      <c r="BU128" s="633"/>
      <c r="BV128" s="665" t="s">
        <v>1325</v>
      </c>
      <c r="BW128" s="663" t="s">
        <v>1325</v>
      </c>
      <c r="BX128" s="663" t="s">
        <v>1325</v>
      </c>
      <c r="BY128" s="663" t="s">
        <v>1325</v>
      </c>
      <c r="BZ128" s="663" t="s">
        <v>1325</v>
      </c>
      <c r="CA128" s="663" t="s">
        <v>1325</v>
      </c>
      <c r="CB128" s="663" t="s">
        <v>1325</v>
      </c>
      <c r="CC128" s="632"/>
      <c r="CD128" s="632"/>
      <c r="CE128" s="632"/>
      <c r="CF128" s="632"/>
      <c r="CG128" s="632"/>
      <c r="CH128" s="632">
        <v>2.1558737970420863</v>
      </c>
      <c r="CI128" s="633"/>
      <c r="CJ128" s="665" t="s">
        <v>1325</v>
      </c>
      <c r="CK128" s="663" t="s">
        <v>1325</v>
      </c>
      <c r="CL128" s="663" t="s">
        <v>1325</v>
      </c>
      <c r="CM128" s="663" t="s">
        <v>1325</v>
      </c>
      <c r="CN128" s="663" t="s">
        <v>1325</v>
      </c>
      <c r="CO128" s="631">
        <v>11</v>
      </c>
      <c r="CP128" s="663" t="s">
        <v>1325</v>
      </c>
      <c r="CQ128" s="632"/>
      <c r="CR128" s="632"/>
      <c r="CS128" s="632"/>
      <c r="CT128" s="632"/>
      <c r="CU128" s="632"/>
      <c r="CV128" s="632">
        <v>2.3487036862306621</v>
      </c>
      <c r="CW128" s="633"/>
      <c r="CX128" s="644" t="s">
        <v>878</v>
      </c>
      <c r="CY128" s="480" t="s">
        <v>1471</v>
      </c>
      <c r="CZ128" s="480" t="s">
        <v>878</v>
      </c>
      <c r="DA128" s="635" t="s">
        <v>1471</v>
      </c>
      <c r="DB128" s="644" t="s">
        <v>878</v>
      </c>
      <c r="DC128" s="480" t="s">
        <v>1386</v>
      </c>
      <c r="DD128" s="480" t="s">
        <v>878</v>
      </c>
      <c r="DE128" s="639" t="s">
        <v>1386</v>
      </c>
      <c r="DF128" s="687" t="s">
        <v>1934</v>
      </c>
      <c r="DG128" s="678" t="s">
        <v>2218</v>
      </c>
      <c r="DH128" s="664" t="s">
        <v>1325</v>
      </c>
      <c r="DI128" s="663" t="s">
        <v>1325</v>
      </c>
      <c r="DJ128" s="663" t="s">
        <v>1325</v>
      </c>
      <c r="DK128" s="663" t="s">
        <v>1325</v>
      </c>
      <c r="DL128" s="663" t="s">
        <v>1325</v>
      </c>
      <c r="DM128" s="650">
        <v>91</v>
      </c>
      <c r="DN128" s="663" t="s">
        <v>1325</v>
      </c>
      <c r="DO128" s="650">
        <v>102</v>
      </c>
      <c r="DP128" s="681" t="s">
        <v>245</v>
      </c>
      <c r="DQ128" s="534">
        <v>16</v>
      </c>
      <c r="DR128" s="675" t="s">
        <v>878</v>
      </c>
      <c r="DS128" s="648" t="s">
        <v>792</v>
      </c>
      <c r="DT128" s="648" t="s">
        <v>878</v>
      </c>
      <c r="DU128" s="671" t="s">
        <v>792</v>
      </c>
    </row>
    <row r="129" spans="1:125">
      <c r="A129" s="628" t="s">
        <v>216</v>
      </c>
      <c r="B129" s="545" t="s">
        <v>1293</v>
      </c>
      <c r="C129" s="629" t="s">
        <v>745</v>
      </c>
      <c r="D129" s="658" t="s">
        <v>1325</v>
      </c>
      <c r="E129" s="528" t="s">
        <v>1325</v>
      </c>
      <c r="F129" s="528" t="s">
        <v>1325</v>
      </c>
      <c r="G129" s="528" t="s">
        <v>1325</v>
      </c>
      <c r="H129" s="528" t="s">
        <v>1325</v>
      </c>
      <c r="I129" s="528" t="s">
        <v>1325</v>
      </c>
      <c r="J129" s="528" t="s">
        <v>1325</v>
      </c>
      <c r="K129" s="705"/>
      <c r="L129" s="632"/>
      <c r="M129" s="632"/>
      <c r="N129" s="632"/>
      <c r="O129" s="632">
        <v>0</v>
      </c>
      <c r="P129" s="632"/>
      <c r="Q129" s="633"/>
      <c r="R129" s="665" t="s">
        <v>1325</v>
      </c>
      <c r="S129" s="663" t="s">
        <v>1325</v>
      </c>
      <c r="T129" s="663" t="s">
        <v>1325</v>
      </c>
      <c r="U129" s="663" t="s">
        <v>1325</v>
      </c>
      <c r="V129" s="663" t="s">
        <v>1325</v>
      </c>
      <c r="W129" s="663" t="s">
        <v>1325</v>
      </c>
      <c r="X129" s="663" t="s">
        <v>1325</v>
      </c>
      <c r="Y129" s="632"/>
      <c r="Z129" s="632"/>
      <c r="AA129" s="632"/>
      <c r="AB129" s="632"/>
      <c r="AC129" s="632">
        <v>0</v>
      </c>
      <c r="AD129" s="632"/>
      <c r="AE129" s="633"/>
      <c r="AF129" s="665" t="s">
        <v>1325</v>
      </c>
      <c r="AG129" s="663" t="s">
        <v>1325</v>
      </c>
      <c r="AH129" s="663" t="s">
        <v>1325</v>
      </c>
      <c r="AI129" s="663" t="s">
        <v>1325</v>
      </c>
      <c r="AJ129" s="663" t="s">
        <v>1325</v>
      </c>
      <c r="AK129" s="663" t="s">
        <v>1325</v>
      </c>
      <c r="AL129" s="663" t="s">
        <v>1325</v>
      </c>
      <c r="AM129" s="632"/>
      <c r="AN129" s="632"/>
      <c r="AO129" s="632"/>
      <c r="AP129" s="632"/>
      <c r="AQ129" s="632">
        <v>0</v>
      </c>
      <c r="AR129" s="632"/>
      <c r="AS129" s="633"/>
      <c r="AT129" s="665" t="s">
        <v>1325</v>
      </c>
      <c r="AU129" s="663" t="s">
        <v>1325</v>
      </c>
      <c r="AV129" s="663" t="s">
        <v>1325</v>
      </c>
      <c r="AW129" s="663" t="s">
        <v>1325</v>
      </c>
      <c r="AX129" s="663" t="s">
        <v>1325</v>
      </c>
      <c r="AY129" s="663" t="s">
        <v>1325</v>
      </c>
      <c r="AZ129" s="663" t="s">
        <v>1325</v>
      </c>
      <c r="BA129" s="632"/>
      <c r="BB129" s="632"/>
      <c r="BC129" s="632"/>
      <c r="BD129" s="632"/>
      <c r="BE129" s="632">
        <v>0</v>
      </c>
      <c r="BF129" s="632"/>
      <c r="BG129" s="633"/>
      <c r="BH129" s="665" t="s">
        <v>1325</v>
      </c>
      <c r="BI129" s="663" t="s">
        <v>1325</v>
      </c>
      <c r="BJ129" s="663" t="s">
        <v>1325</v>
      </c>
      <c r="BK129" s="663" t="s">
        <v>1325</v>
      </c>
      <c r="BL129" s="663" t="s">
        <v>1325</v>
      </c>
      <c r="BM129" s="663" t="s">
        <v>1325</v>
      </c>
      <c r="BN129" s="663" t="s">
        <v>1325</v>
      </c>
      <c r="BO129" s="632"/>
      <c r="BP129" s="632"/>
      <c r="BQ129" s="632"/>
      <c r="BR129" s="632"/>
      <c r="BS129" s="632">
        <v>0</v>
      </c>
      <c r="BT129" s="632"/>
      <c r="BU129" s="633"/>
      <c r="BV129" s="665" t="s">
        <v>1325</v>
      </c>
      <c r="BW129" s="663" t="s">
        <v>1325</v>
      </c>
      <c r="BX129" s="663" t="s">
        <v>1325</v>
      </c>
      <c r="BY129" s="663" t="s">
        <v>1325</v>
      </c>
      <c r="BZ129" s="663" t="s">
        <v>1325</v>
      </c>
      <c r="CA129" s="663" t="s">
        <v>1325</v>
      </c>
      <c r="CB129" s="663" t="s">
        <v>1325</v>
      </c>
      <c r="CC129" s="632"/>
      <c r="CD129" s="632"/>
      <c r="CE129" s="632"/>
      <c r="CF129" s="632"/>
      <c r="CG129" s="632">
        <v>0</v>
      </c>
      <c r="CH129" s="632"/>
      <c r="CI129" s="633"/>
      <c r="CJ129" s="665" t="s">
        <v>1325</v>
      </c>
      <c r="CK129" s="663" t="s">
        <v>1325</v>
      </c>
      <c r="CL129" s="663" t="s">
        <v>1325</v>
      </c>
      <c r="CM129" s="663" t="s">
        <v>1325</v>
      </c>
      <c r="CN129" s="663" t="s">
        <v>1325</v>
      </c>
      <c r="CO129" s="663" t="s">
        <v>1325</v>
      </c>
      <c r="CP129" s="663" t="s">
        <v>1325</v>
      </c>
      <c r="CQ129" s="632"/>
      <c r="CR129" s="632"/>
      <c r="CS129" s="632"/>
      <c r="CT129" s="632"/>
      <c r="CU129" s="632">
        <v>0</v>
      </c>
      <c r="CV129" s="632"/>
      <c r="CW129" s="633"/>
      <c r="CX129" s="644" t="s">
        <v>878</v>
      </c>
      <c r="CY129" s="480" t="s">
        <v>1471</v>
      </c>
      <c r="CZ129" s="480" t="s">
        <v>878</v>
      </c>
      <c r="DA129" s="635" t="s">
        <v>1471</v>
      </c>
      <c r="DB129" s="644" t="s">
        <v>878</v>
      </c>
      <c r="DC129" s="480" t="s">
        <v>1386</v>
      </c>
      <c r="DD129" s="480" t="s">
        <v>878</v>
      </c>
      <c r="DE129" s="639" t="s">
        <v>1386</v>
      </c>
      <c r="DF129" s="687" t="s">
        <v>1934</v>
      </c>
      <c r="DG129" s="678" t="s">
        <v>2218</v>
      </c>
      <c r="DH129" s="664" t="s">
        <v>1325</v>
      </c>
      <c r="DI129" s="663" t="s">
        <v>1325</v>
      </c>
      <c r="DJ129" s="663" t="s">
        <v>1325</v>
      </c>
      <c r="DK129" s="663" t="s">
        <v>1325</v>
      </c>
      <c r="DL129" s="650">
        <v>29</v>
      </c>
      <c r="DM129" s="663" t="s">
        <v>1325</v>
      </c>
      <c r="DN129" s="663" t="s">
        <v>1325</v>
      </c>
      <c r="DO129" s="650">
        <v>31</v>
      </c>
      <c r="DP129" s="681" t="s">
        <v>216</v>
      </c>
      <c r="DQ129" s="534">
        <v>1</v>
      </c>
      <c r="DR129" s="675" t="s">
        <v>878</v>
      </c>
      <c r="DS129" s="648" t="s">
        <v>792</v>
      </c>
      <c r="DT129" s="648" t="s">
        <v>878</v>
      </c>
      <c r="DU129" s="671" t="s">
        <v>792</v>
      </c>
    </row>
    <row r="130" spans="1:125">
      <c r="A130" s="628" t="s">
        <v>374</v>
      </c>
      <c r="B130" s="545" t="s">
        <v>1295</v>
      </c>
      <c r="C130" s="629" t="s">
        <v>600</v>
      </c>
      <c r="D130" s="658" t="s">
        <v>1325</v>
      </c>
      <c r="E130" s="528" t="s">
        <v>1325</v>
      </c>
      <c r="F130" s="528" t="s">
        <v>1325</v>
      </c>
      <c r="G130" s="528" t="s">
        <v>1325</v>
      </c>
      <c r="H130" s="631">
        <v>10</v>
      </c>
      <c r="I130" s="631">
        <v>95</v>
      </c>
      <c r="J130" s="528" t="s">
        <v>1325</v>
      </c>
      <c r="K130" s="705">
        <v>0.76392805380975259</v>
      </c>
      <c r="L130" s="632"/>
      <c r="M130" s="632"/>
      <c r="N130" s="632"/>
      <c r="O130" s="632">
        <v>0.69906017806210285</v>
      </c>
      <c r="P130" s="632">
        <v>0.93504231153321515</v>
      </c>
      <c r="Q130" s="633">
        <v>0.38808831684611544</v>
      </c>
      <c r="R130" s="665" t="s">
        <v>1325</v>
      </c>
      <c r="S130" s="663" t="s">
        <v>1325</v>
      </c>
      <c r="T130" s="663" t="s">
        <v>1325</v>
      </c>
      <c r="U130" s="663" t="s">
        <v>1325</v>
      </c>
      <c r="V130" s="663" t="s">
        <v>1325</v>
      </c>
      <c r="W130" s="663" t="s">
        <v>1325</v>
      </c>
      <c r="X130" s="663" t="s">
        <v>1325</v>
      </c>
      <c r="Y130" s="632">
        <v>0</v>
      </c>
      <c r="Z130" s="632"/>
      <c r="AA130" s="632"/>
      <c r="AB130" s="632"/>
      <c r="AC130" s="632">
        <v>1.0426854393059592</v>
      </c>
      <c r="AD130" s="632">
        <v>1.4209928936295708</v>
      </c>
      <c r="AE130" s="633">
        <v>1.9828929243888564</v>
      </c>
      <c r="AF130" s="665" t="s">
        <v>1325</v>
      </c>
      <c r="AG130" s="663" t="s">
        <v>1325</v>
      </c>
      <c r="AH130" s="663" t="s">
        <v>1325</v>
      </c>
      <c r="AI130" s="663" t="s">
        <v>1325</v>
      </c>
      <c r="AJ130" s="663" t="s">
        <v>1325</v>
      </c>
      <c r="AK130" s="631">
        <v>27</v>
      </c>
      <c r="AL130" s="663" t="s">
        <v>1325</v>
      </c>
      <c r="AM130" s="632">
        <v>0.78359699125089743</v>
      </c>
      <c r="AN130" s="632"/>
      <c r="AO130" s="632"/>
      <c r="AP130" s="632"/>
      <c r="AQ130" s="632">
        <v>0</v>
      </c>
      <c r="AR130" s="632">
        <v>0.69817958590016083</v>
      </c>
      <c r="AS130" s="633">
        <v>0</v>
      </c>
      <c r="AT130" s="665" t="s">
        <v>1325</v>
      </c>
      <c r="AU130" s="663" t="s">
        <v>1325</v>
      </c>
      <c r="AV130" s="663" t="s">
        <v>1325</v>
      </c>
      <c r="AW130" s="663" t="s">
        <v>1325</v>
      </c>
      <c r="AX130" s="663" t="s">
        <v>1325</v>
      </c>
      <c r="AY130" s="663" t="s">
        <v>1325</v>
      </c>
      <c r="AZ130" s="663" t="s">
        <v>1325</v>
      </c>
      <c r="BA130" s="632">
        <v>0</v>
      </c>
      <c r="BB130" s="632"/>
      <c r="BC130" s="632"/>
      <c r="BD130" s="632"/>
      <c r="BE130" s="632">
        <v>0</v>
      </c>
      <c r="BF130" s="632">
        <v>0.67420044546268532</v>
      </c>
      <c r="BG130" s="633">
        <v>0</v>
      </c>
      <c r="BH130" s="665" t="s">
        <v>1325</v>
      </c>
      <c r="BI130" s="663" t="s">
        <v>1325</v>
      </c>
      <c r="BJ130" s="663" t="s">
        <v>1325</v>
      </c>
      <c r="BK130" s="663" t="s">
        <v>1325</v>
      </c>
      <c r="BL130" s="663" t="s">
        <v>1325</v>
      </c>
      <c r="BM130" s="663" t="s">
        <v>1325</v>
      </c>
      <c r="BN130" s="663" t="s">
        <v>1325</v>
      </c>
      <c r="BO130" s="632">
        <v>0</v>
      </c>
      <c r="BP130" s="632"/>
      <c r="BQ130" s="632"/>
      <c r="BR130" s="632"/>
      <c r="BS130" s="632">
        <v>0.46680519490523198</v>
      </c>
      <c r="BT130" s="632">
        <v>0.35595155644282106</v>
      </c>
      <c r="BU130" s="633">
        <v>0</v>
      </c>
      <c r="BV130" s="665" t="s">
        <v>1325</v>
      </c>
      <c r="BW130" s="663" t="s">
        <v>1325</v>
      </c>
      <c r="BX130" s="663" t="s">
        <v>1325</v>
      </c>
      <c r="BY130" s="663" t="s">
        <v>1325</v>
      </c>
      <c r="BZ130" s="663" t="s">
        <v>1325</v>
      </c>
      <c r="CA130" s="663" t="s">
        <v>1325</v>
      </c>
      <c r="CB130" s="663" t="s">
        <v>1325</v>
      </c>
      <c r="CC130" s="632">
        <v>0</v>
      </c>
      <c r="CD130" s="632"/>
      <c r="CE130" s="632"/>
      <c r="CF130" s="632"/>
      <c r="CG130" s="632">
        <v>1.3249717811469783</v>
      </c>
      <c r="CH130" s="632">
        <v>1.0657446702221784</v>
      </c>
      <c r="CI130" s="633">
        <v>2.4503796813455381</v>
      </c>
      <c r="CJ130" s="665" t="s">
        <v>1325</v>
      </c>
      <c r="CK130" s="663" t="s">
        <v>1325</v>
      </c>
      <c r="CL130" s="663" t="s">
        <v>1325</v>
      </c>
      <c r="CM130" s="663" t="s">
        <v>1325</v>
      </c>
      <c r="CN130" s="663" t="s">
        <v>1325</v>
      </c>
      <c r="CO130" s="631">
        <v>39</v>
      </c>
      <c r="CP130" s="663" t="s">
        <v>1325</v>
      </c>
      <c r="CQ130" s="632">
        <v>1.1783663562744966</v>
      </c>
      <c r="CR130" s="632"/>
      <c r="CS130" s="632"/>
      <c r="CT130" s="632"/>
      <c r="CU130" s="632">
        <v>1.1831986419615865</v>
      </c>
      <c r="CV130" s="632">
        <v>1.8143003466371732</v>
      </c>
      <c r="CW130" s="633">
        <v>0.3967646735788532</v>
      </c>
      <c r="CX130" s="644" t="s">
        <v>878</v>
      </c>
      <c r="CY130" s="480" t="s">
        <v>1471</v>
      </c>
      <c r="CZ130" s="480" t="s">
        <v>878</v>
      </c>
      <c r="DA130" s="635" t="s">
        <v>1471</v>
      </c>
      <c r="DB130" s="644" t="s">
        <v>878</v>
      </c>
      <c r="DC130" s="480" t="s">
        <v>1386</v>
      </c>
      <c r="DD130" s="480" t="s">
        <v>878</v>
      </c>
      <c r="DE130" s="639" t="s">
        <v>1386</v>
      </c>
      <c r="DF130" s="687" t="s">
        <v>1934</v>
      </c>
      <c r="DG130" s="678" t="s">
        <v>2218</v>
      </c>
      <c r="DH130" s="682">
        <v>60</v>
      </c>
      <c r="DI130" s="663" t="s">
        <v>1325</v>
      </c>
      <c r="DJ130" s="663" t="s">
        <v>1325</v>
      </c>
      <c r="DK130" s="663" t="s">
        <v>1325</v>
      </c>
      <c r="DL130" s="650">
        <v>103</v>
      </c>
      <c r="DM130" s="650">
        <v>749</v>
      </c>
      <c r="DN130" s="650">
        <v>57</v>
      </c>
      <c r="DO130" s="650">
        <v>984</v>
      </c>
      <c r="DP130" s="681" t="s">
        <v>374</v>
      </c>
      <c r="DQ130" s="534">
        <v>117</v>
      </c>
      <c r="DR130" s="675" t="s">
        <v>878</v>
      </c>
      <c r="DS130" s="648" t="s">
        <v>792</v>
      </c>
      <c r="DT130" s="648" t="s">
        <v>878</v>
      </c>
      <c r="DU130" s="671" t="s">
        <v>792</v>
      </c>
    </row>
    <row r="131" spans="1:125">
      <c r="A131" s="628" t="s">
        <v>256</v>
      </c>
      <c r="B131" s="545" t="s">
        <v>1293</v>
      </c>
      <c r="C131" s="629" t="s">
        <v>805</v>
      </c>
      <c r="D131" s="658" t="s">
        <v>1325</v>
      </c>
      <c r="E131" s="528" t="s">
        <v>1325</v>
      </c>
      <c r="F131" s="528" t="s">
        <v>1325</v>
      </c>
      <c r="G131" s="528" t="s">
        <v>1325</v>
      </c>
      <c r="H131" s="631">
        <v>78</v>
      </c>
      <c r="I131" s="631">
        <v>106</v>
      </c>
      <c r="J131" s="528" t="s">
        <v>1325</v>
      </c>
      <c r="K131" s="705">
        <v>2.0024496915639181</v>
      </c>
      <c r="L131" s="632">
        <v>0.48699696926800112</v>
      </c>
      <c r="M131" s="632"/>
      <c r="N131" s="632"/>
      <c r="O131" s="632">
        <v>1.3530309035057391</v>
      </c>
      <c r="P131" s="632">
        <v>0.72209020601332652</v>
      </c>
      <c r="Q131" s="633">
        <v>0.21553558777484735</v>
      </c>
      <c r="R131" s="665" t="s">
        <v>1325</v>
      </c>
      <c r="S131" s="663" t="s">
        <v>1325</v>
      </c>
      <c r="T131" s="663" t="s">
        <v>1325</v>
      </c>
      <c r="U131" s="663" t="s">
        <v>1325</v>
      </c>
      <c r="V131" s="663" t="s">
        <v>1325</v>
      </c>
      <c r="W131" s="663" t="s">
        <v>1325</v>
      </c>
      <c r="X131" s="663" t="s">
        <v>1325</v>
      </c>
      <c r="Y131" s="632">
        <v>0</v>
      </c>
      <c r="Z131" s="632">
        <v>0</v>
      </c>
      <c r="AA131" s="632"/>
      <c r="AB131" s="632"/>
      <c r="AC131" s="632">
        <v>0</v>
      </c>
      <c r="AD131" s="632">
        <v>1.4768630489332817</v>
      </c>
      <c r="AE131" s="633">
        <v>0</v>
      </c>
      <c r="AF131" s="665" t="s">
        <v>1325</v>
      </c>
      <c r="AG131" s="663" t="s">
        <v>1325</v>
      </c>
      <c r="AH131" s="663" t="s">
        <v>1325</v>
      </c>
      <c r="AI131" s="663" t="s">
        <v>1325</v>
      </c>
      <c r="AJ131" s="663" t="s">
        <v>1325</v>
      </c>
      <c r="AK131" s="631">
        <v>16</v>
      </c>
      <c r="AL131" s="663" t="s">
        <v>1325</v>
      </c>
      <c r="AM131" s="632">
        <v>0</v>
      </c>
      <c r="AN131" s="632">
        <v>0</v>
      </c>
      <c r="AO131" s="632"/>
      <c r="AP131" s="632"/>
      <c r="AQ131" s="632">
        <v>0.33401849508878123</v>
      </c>
      <c r="AR131" s="632">
        <v>8.1132750139568195</v>
      </c>
      <c r="AS131" s="633">
        <v>0</v>
      </c>
      <c r="AT131" s="665" t="s">
        <v>1325</v>
      </c>
      <c r="AU131" s="663" t="s">
        <v>1325</v>
      </c>
      <c r="AV131" s="663" t="s">
        <v>1325</v>
      </c>
      <c r="AW131" s="663" t="s">
        <v>1325</v>
      </c>
      <c r="AX131" s="663" t="s">
        <v>1325</v>
      </c>
      <c r="AY131" s="663" t="s">
        <v>1325</v>
      </c>
      <c r="AZ131" s="663" t="s">
        <v>1325</v>
      </c>
      <c r="BA131" s="632">
        <v>0</v>
      </c>
      <c r="BB131" s="632">
        <v>0</v>
      </c>
      <c r="BC131" s="632"/>
      <c r="BD131" s="632"/>
      <c r="BE131" s="632">
        <v>0.53442959214204988</v>
      </c>
      <c r="BF131" s="632">
        <v>5.0707968837230117</v>
      </c>
      <c r="BG131" s="633">
        <v>0</v>
      </c>
      <c r="BH131" s="665" t="s">
        <v>1325</v>
      </c>
      <c r="BI131" s="663" t="s">
        <v>1325</v>
      </c>
      <c r="BJ131" s="663" t="s">
        <v>1325</v>
      </c>
      <c r="BK131" s="663" t="s">
        <v>1325</v>
      </c>
      <c r="BL131" s="663" t="s">
        <v>1325</v>
      </c>
      <c r="BM131" s="631">
        <v>13</v>
      </c>
      <c r="BN131" s="663" t="s">
        <v>1325</v>
      </c>
      <c r="BO131" s="632">
        <v>0</v>
      </c>
      <c r="BP131" s="632">
        <v>0</v>
      </c>
      <c r="BQ131" s="632"/>
      <c r="BR131" s="632"/>
      <c r="BS131" s="632">
        <v>0.41109968626311538</v>
      </c>
      <c r="BT131" s="632">
        <v>6.5920359488399143</v>
      </c>
      <c r="BU131" s="633">
        <v>0</v>
      </c>
      <c r="BV131" s="665" t="s">
        <v>1325</v>
      </c>
      <c r="BW131" s="663" t="s">
        <v>1325</v>
      </c>
      <c r="BX131" s="663" t="s">
        <v>1325</v>
      </c>
      <c r="BY131" s="663" t="s">
        <v>1325</v>
      </c>
      <c r="BZ131" s="663" t="s">
        <v>1325</v>
      </c>
      <c r="CA131" s="663" t="s">
        <v>1325</v>
      </c>
      <c r="CB131" s="663" t="s">
        <v>1325</v>
      </c>
      <c r="CC131" s="632">
        <v>0</v>
      </c>
      <c r="CD131" s="632">
        <v>0</v>
      </c>
      <c r="CE131" s="632"/>
      <c r="CF131" s="632"/>
      <c r="CG131" s="632">
        <v>1.3360739803551251</v>
      </c>
      <c r="CH131" s="632">
        <v>2.028318753489204</v>
      </c>
      <c r="CI131" s="633">
        <v>0</v>
      </c>
      <c r="CJ131" s="665" t="s">
        <v>1325</v>
      </c>
      <c r="CK131" s="663" t="s">
        <v>1325</v>
      </c>
      <c r="CL131" s="663" t="s">
        <v>1325</v>
      </c>
      <c r="CM131" s="663" t="s">
        <v>1325</v>
      </c>
      <c r="CN131" s="631">
        <v>65</v>
      </c>
      <c r="CO131" s="631">
        <v>57</v>
      </c>
      <c r="CP131" s="663" t="s">
        <v>1325</v>
      </c>
      <c r="CQ131" s="632">
        <v>1.9147235033828736</v>
      </c>
      <c r="CR131" s="632">
        <v>0.7111138913295223</v>
      </c>
      <c r="CS131" s="632"/>
      <c r="CT131" s="632"/>
      <c r="CU131" s="632">
        <v>1.7366906881696327</v>
      </c>
      <c r="CV131" s="632">
        <v>0.45003692732849604</v>
      </c>
      <c r="CW131" s="633">
        <v>0</v>
      </c>
      <c r="CX131" s="644" t="s">
        <v>878</v>
      </c>
      <c r="CY131" s="480" t="s">
        <v>1471</v>
      </c>
      <c r="CZ131" s="480" t="s">
        <v>878</v>
      </c>
      <c r="DA131" s="635" t="s">
        <v>1471</v>
      </c>
      <c r="DB131" s="644" t="s">
        <v>878</v>
      </c>
      <c r="DC131" s="480" t="s">
        <v>1386</v>
      </c>
      <c r="DD131" s="480" t="s">
        <v>878</v>
      </c>
      <c r="DE131" s="639" t="s">
        <v>1386</v>
      </c>
      <c r="DF131" s="686"/>
      <c r="DG131" s="678" t="s">
        <v>2218</v>
      </c>
      <c r="DH131" s="682">
        <v>10</v>
      </c>
      <c r="DI131" s="650">
        <v>13</v>
      </c>
      <c r="DJ131" s="663" t="s">
        <v>1325</v>
      </c>
      <c r="DK131" s="663" t="s">
        <v>1325</v>
      </c>
      <c r="DL131" s="650">
        <v>406</v>
      </c>
      <c r="DM131" s="650">
        <v>806</v>
      </c>
      <c r="DN131" s="650">
        <v>29</v>
      </c>
      <c r="DO131" s="650">
        <v>1268</v>
      </c>
      <c r="DP131" s="681" t="s">
        <v>256</v>
      </c>
      <c r="DQ131" s="534">
        <v>191</v>
      </c>
      <c r="DR131" s="675" t="s">
        <v>878</v>
      </c>
      <c r="DS131" s="648" t="s">
        <v>792</v>
      </c>
      <c r="DT131" s="648" t="s">
        <v>878</v>
      </c>
      <c r="DU131" s="671" t="s">
        <v>792</v>
      </c>
    </row>
    <row r="132" spans="1:125">
      <c r="A132" s="628" t="s">
        <v>425</v>
      </c>
      <c r="B132" s="545" t="s">
        <v>1293</v>
      </c>
      <c r="C132" s="629" t="s">
        <v>640</v>
      </c>
      <c r="D132" s="658" t="s">
        <v>1325</v>
      </c>
      <c r="E132" s="528" t="s">
        <v>1325</v>
      </c>
      <c r="F132" s="528" t="s">
        <v>1325</v>
      </c>
      <c r="G132" s="528" t="s">
        <v>1325</v>
      </c>
      <c r="H132" s="631">
        <v>12</v>
      </c>
      <c r="I132" s="631">
        <v>32</v>
      </c>
      <c r="J132" s="528" t="s">
        <v>1325</v>
      </c>
      <c r="K132" s="705">
        <v>1.7657893758027357</v>
      </c>
      <c r="L132" s="632"/>
      <c r="M132" s="632"/>
      <c r="N132" s="632"/>
      <c r="O132" s="632">
        <v>3.0087772641558712</v>
      </c>
      <c r="P132" s="632">
        <v>0.80766548408532812</v>
      </c>
      <c r="Q132" s="633">
        <v>0</v>
      </c>
      <c r="R132" s="665" t="s">
        <v>1325</v>
      </c>
      <c r="S132" s="663" t="s">
        <v>1325</v>
      </c>
      <c r="T132" s="663" t="s">
        <v>1325</v>
      </c>
      <c r="U132" s="663" t="s">
        <v>1325</v>
      </c>
      <c r="V132" s="663" t="s">
        <v>1325</v>
      </c>
      <c r="W132" s="663" t="s">
        <v>1325</v>
      </c>
      <c r="X132" s="663" t="s">
        <v>1325</v>
      </c>
      <c r="Y132" s="632">
        <v>0</v>
      </c>
      <c r="Z132" s="632"/>
      <c r="AA132" s="632"/>
      <c r="AB132" s="632"/>
      <c r="AC132" s="632">
        <v>6.4438818565400835</v>
      </c>
      <c r="AD132" s="632">
        <v>0</v>
      </c>
      <c r="AE132" s="633">
        <v>0</v>
      </c>
      <c r="AF132" s="665" t="s">
        <v>1325</v>
      </c>
      <c r="AG132" s="663" t="s">
        <v>1325</v>
      </c>
      <c r="AH132" s="663" t="s">
        <v>1325</v>
      </c>
      <c r="AI132" s="663" t="s">
        <v>1325</v>
      </c>
      <c r="AJ132" s="663" t="s">
        <v>1325</v>
      </c>
      <c r="AK132" s="663" t="s">
        <v>1325</v>
      </c>
      <c r="AL132" s="663" t="s">
        <v>1325</v>
      </c>
      <c r="AM132" s="632">
        <v>5.5285743277968296</v>
      </c>
      <c r="AN132" s="632"/>
      <c r="AO132" s="632"/>
      <c r="AP132" s="632"/>
      <c r="AQ132" s="632">
        <v>1.8587424786878071</v>
      </c>
      <c r="AR132" s="632">
        <v>1.0304289652622001</v>
      </c>
      <c r="AS132" s="633">
        <v>0</v>
      </c>
      <c r="AT132" s="665" t="s">
        <v>1325</v>
      </c>
      <c r="AU132" s="663" t="s">
        <v>1325</v>
      </c>
      <c r="AV132" s="663" t="s">
        <v>1325</v>
      </c>
      <c r="AW132" s="663" t="s">
        <v>1325</v>
      </c>
      <c r="AX132" s="663" t="s">
        <v>1325</v>
      </c>
      <c r="AY132" s="663" t="s">
        <v>1325</v>
      </c>
      <c r="AZ132" s="663" t="s">
        <v>1325</v>
      </c>
      <c r="BA132" s="632">
        <v>0</v>
      </c>
      <c r="BB132" s="632"/>
      <c r="BC132" s="632"/>
      <c r="BD132" s="632"/>
      <c r="BE132" s="632">
        <v>0</v>
      </c>
      <c r="BF132" s="632">
        <v>0</v>
      </c>
      <c r="BG132" s="633">
        <v>0</v>
      </c>
      <c r="BH132" s="665" t="s">
        <v>1325</v>
      </c>
      <c r="BI132" s="663" t="s">
        <v>1325</v>
      </c>
      <c r="BJ132" s="663" t="s">
        <v>1325</v>
      </c>
      <c r="BK132" s="663" t="s">
        <v>1325</v>
      </c>
      <c r="BL132" s="663" t="s">
        <v>1325</v>
      </c>
      <c r="BM132" s="663" t="s">
        <v>1325</v>
      </c>
      <c r="BN132" s="663" t="s">
        <v>1325</v>
      </c>
      <c r="BO132" s="632">
        <v>0</v>
      </c>
      <c r="BP132" s="632"/>
      <c r="BQ132" s="632"/>
      <c r="BR132" s="632"/>
      <c r="BS132" s="632">
        <v>1.4039132712811317</v>
      </c>
      <c r="BT132" s="632">
        <v>1.9303072104520307</v>
      </c>
      <c r="BU132" s="633">
        <v>0</v>
      </c>
      <c r="BV132" s="665" t="s">
        <v>1325</v>
      </c>
      <c r="BW132" s="663" t="s">
        <v>1325</v>
      </c>
      <c r="BX132" s="663" t="s">
        <v>1325</v>
      </c>
      <c r="BY132" s="663" t="s">
        <v>1325</v>
      </c>
      <c r="BZ132" s="663" t="s">
        <v>1325</v>
      </c>
      <c r="CA132" s="663" t="s">
        <v>1325</v>
      </c>
      <c r="CB132" s="663" t="s">
        <v>1325</v>
      </c>
      <c r="CC132" s="632">
        <v>0</v>
      </c>
      <c r="CD132" s="632"/>
      <c r="CE132" s="632"/>
      <c r="CF132" s="632"/>
      <c r="CG132" s="632">
        <v>8.4234796276867883</v>
      </c>
      <c r="CH132" s="632">
        <v>0.32171786840867167</v>
      </c>
      <c r="CI132" s="633">
        <v>0</v>
      </c>
      <c r="CJ132" s="665" t="s">
        <v>1325</v>
      </c>
      <c r="CK132" s="663" t="s">
        <v>1325</v>
      </c>
      <c r="CL132" s="663" t="s">
        <v>1325</v>
      </c>
      <c r="CM132" s="663" t="s">
        <v>1325</v>
      </c>
      <c r="CN132" s="663" t="s">
        <v>1325</v>
      </c>
      <c r="CO132" s="631">
        <v>18</v>
      </c>
      <c r="CP132" s="663" t="s">
        <v>1325</v>
      </c>
      <c r="CQ132" s="632">
        <v>1.6512039532978586</v>
      </c>
      <c r="CR132" s="632"/>
      <c r="CS132" s="632"/>
      <c r="CT132" s="632"/>
      <c r="CU132" s="632">
        <v>2.6886699792821376</v>
      </c>
      <c r="CV132" s="632">
        <v>0.90862152241750216</v>
      </c>
      <c r="CW132" s="633">
        <v>0</v>
      </c>
      <c r="CX132" s="644" t="s">
        <v>792</v>
      </c>
      <c r="CY132" s="480" t="s">
        <v>1202</v>
      </c>
      <c r="CZ132" s="632" t="s">
        <v>878</v>
      </c>
      <c r="DA132" s="636" t="s">
        <v>1471</v>
      </c>
      <c r="DB132" s="644" t="s">
        <v>878</v>
      </c>
      <c r="DC132" s="480" t="s">
        <v>1386</v>
      </c>
      <c r="DD132" s="480" t="s">
        <v>878</v>
      </c>
      <c r="DE132" s="639" t="s">
        <v>1386</v>
      </c>
      <c r="DF132" s="687" t="s">
        <v>1934</v>
      </c>
      <c r="DG132" s="678" t="s">
        <v>2218</v>
      </c>
      <c r="DH132" s="682">
        <v>19</v>
      </c>
      <c r="DI132" s="663" t="s">
        <v>1325</v>
      </c>
      <c r="DJ132" s="663" t="s">
        <v>1325</v>
      </c>
      <c r="DK132" s="663" t="s">
        <v>1325</v>
      </c>
      <c r="DL132" s="650">
        <v>31</v>
      </c>
      <c r="DM132" s="650">
        <v>194</v>
      </c>
      <c r="DN132" s="650">
        <v>19</v>
      </c>
      <c r="DO132" s="650">
        <v>263</v>
      </c>
      <c r="DP132" s="681" t="s">
        <v>425</v>
      </c>
      <c r="DQ132" s="534">
        <v>50</v>
      </c>
      <c r="DR132" s="675" t="s">
        <v>878</v>
      </c>
      <c r="DS132" s="648" t="s">
        <v>792</v>
      </c>
      <c r="DT132" s="648" t="s">
        <v>878</v>
      </c>
      <c r="DU132" s="671" t="s">
        <v>792</v>
      </c>
    </row>
    <row r="133" spans="1:125">
      <c r="A133" s="628" t="s">
        <v>38</v>
      </c>
      <c r="B133" s="545" t="s">
        <v>1296</v>
      </c>
      <c r="C133" s="629" t="s">
        <v>666</v>
      </c>
      <c r="D133" s="658" t="s">
        <v>1325</v>
      </c>
      <c r="E133" s="528" t="s">
        <v>1325</v>
      </c>
      <c r="F133" s="528" t="s">
        <v>1325</v>
      </c>
      <c r="G133" s="528" t="s">
        <v>1325</v>
      </c>
      <c r="H133" s="528" t="s">
        <v>1325</v>
      </c>
      <c r="I133" s="631">
        <v>76</v>
      </c>
      <c r="J133" s="528" t="s">
        <v>1325</v>
      </c>
      <c r="K133" s="705">
        <v>2.5808188251681101</v>
      </c>
      <c r="L133" s="632"/>
      <c r="M133" s="632"/>
      <c r="N133" s="632"/>
      <c r="O133" s="632">
        <v>0.99351816617017186</v>
      </c>
      <c r="P133" s="632">
        <v>1.1628777511896724</v>
      </c>
      <c r="Q133" s="633">
        <v>2.2657213936739788</v>
      </c>
      <c r="R133" s="665" t="s">
        <v>1325</v>
      </c>
      <c r="S133" s="663" t="s">
        <v>1325</v>
      </c>
      <c r="T133" s="663" t="s">
        <v>1325</v>
      </c>
      <c r="U133" s="663" t="s">
        <v>1325</v>
      </c>
      <c r="V133" s="663" t="s">
        <v>1325</v>
      </c>
      <c r="W133" s="663" t="s">
        <v>1325</v>
      </c>
      <c r="X133" s="663" t="s">
        <v>1325</v>
      </c>
      <c r="Y133" s="632">
        <v>0</v>
      </c>
      <c r="Z133" s="632"/>
      <c r="AA133" s="632"/>
      <c r="AB133" s="632"/>
      <c r="AC133" s="632">
        <v>0</v>
      </c>
      <c r="AD133" s="632">
        <v>0.89905711287026047</v>
      </c>
      <c r="AE133" s="633">
        <v>0</v>
      </c>
      <c r="AF133" s="665" t="s">
        <v>1325</v>
      </c>
      <c r="AG133" s="663" t="s">
        <v>1325</v>
      </c>
      <c r="AH133" s="663" t="s">
        <v>1325</v>
      </c>
      <c r="AI133" s="663" t="s">
        <v>1325</v>
      </c>
      <c r="AJ133" s="663" t="s">
        <v>1325</v>
      </c>
      <c r="AK133" s="631">
        <v>14</v>
      </c>
      <c r="AL133" s="663" t="s">
        <v>1325</v>
      </c>
      <c r="AM133" s="632">
        <v>0</v>
      </c>
      <c r="AN133" s="632"/>
      <c r="AO133" s="632"/>
      <c r="AP133" s="632"/>
      <c r="AQ133" s="632">
        <v>0</v>
      </c>
      <c r="AR133" s="632">
        <v>3.0295242049798818</v>
      </c>
      <c r="AS133" s="633">
        <v>3.4000735443562848</v>
      </c>
      <c r="AT133" s="665" t="s">
        <v>1325</v>
      </c>
      <c r="AU133" s="663" t="s">
        <v>1325</v>
      </c>
      <c r="AV133" s="663" t="s">
        <v>1325</v>
      </c>
      <c r="AW133" s="663" t="s">
        <v>1325</v>
      </c>
      <c r="AX133" s="663" t="s">
        <v>1325</v>
      </c>
      <c r="AY133" s="663" t="s">
        <v>1325</v>
      </c>
      <c r="AZ133" s="663" t="s">
        <v>1325</v>
      </c>
      <c r="BA133" s="632">
        <v>0</v>
      </c>
      <c r="BB133" s="632"/>
      <c r="BC133" s="632"/>
      <c r="BD133" s="632"/>
      <c r="BE133" s="632">
        <v>0</v>
      </c>
      <c r="BF133" s="632">
        <v>0</v>
      </c>
      <c r="BG133" s="633">
        <v>0</v>
      </c>
      <c r="BH133" s="665" t="s">
        <v>1325</v>
      </c>
      <c r="BI133" s="663" t="s">
        <v>1325</v>
      </c>
      <c r="BJ133" s="663" t="s">
        <v>1325</v>
      </c>
      <c r="BK133" s="663" t="s">
        <v>1325</v>
      </c>
      <c r="BL133" s="663" t="s">
        <v>1325</v>
      </c>
      <c r="BM133" s="631">
        <v>15</v>
      </c>
      <c r="BN133" s="663" t="s">
        <v>1325</v>
      </c>
      <c r="BO133" s="632">
        <v>10.822634136776083</v>
      </c>
      <c r="BP133" s="632"/>
      <c r="BQ133" s="632"/>
      <c r="BR133" s="632"/>
      <c r="BS133" s="632">
        <v>0.75594240051850414</v>
      </c>
      <c r="BT133" s="632">
        <v>1.5595668937325462</v>
      </c>
      <c r="BU133" s="633">
        <v>0</v>
      </c>
      <c r="BV133" s="665" t="s">
        <v>1325</v>
      </c>
      <c r="BW133" s="663" t="s">
        <v>1325</v>
      </c>
      <c r="BX133" s="663" t="s">
        <v>1325</v>
      </c>
      <c r="BY133" s="663" t="s">
        <v>1325</v>
      </c>
      <c r="BZ133" s="663" t="s">
        <v>1325</v>
      </c>
      <c r="CA133" s="663" t="s">
        <v>1325</v>
      </c>
      <c r="CB133" s="663" t="s">
        <v>1325</v>
      </c>
      <c r="CC133" s="632">
        <v>0</v>
      </c>
      <c r="CD133" s="632"/>
      <c r="CE133" s="632"/>
      <c r="CF133" s="632"/>
      <c r="CG133" s="632">
        <v>2.7417390788166269</v>
      </c>
      <c r="CH133" s="632">
        <v>0.98841787365591827</v>
      </c>
      <c r="CI133" s="633">
        <v>0</v>
      </c>
      <c r="CJ133" s="665" t="s">
        <v>1325</v>
      </c>
      <c r="CK133" s="663" t="s">
        <v>1325</v>
      </c>
      <c r="CL133" s="663" t="s">
        <v>1325</v>
      </c>
      <c r="CM133" s="663" t="s">
        <v>1325</v>
      </c>
      <c r="CN133" s="663" t="s">
        <v>1325</v>
      </c>
      <c r="CO133" s="631">
        <v>32</v>
      </c>
      <c r="CP133" s="663" t="s">
        <v>1325</v>
      </c>
      <c r="CQ133" s="632">
        <v>1.7057428917047133</v>
      </c>
      <c r="CR133" s="632"/>
      <c r="CS133" s="632"/>
      <c r="CT133" s="632"/>
      <c r="CU133" s="632">
        <v>1.1849679876018151</v>
      </c>
      <c r="CV133" s="632">
        <v>0.78050987758014601</v>
      </c>
      <c r="CW133" s="633">
        <v>4.0103516692114543</v>
      </c>
      <c r="CX133" s="644" t="s">
        <v>878</v>
      </c>
      <c r="CY133" s="480" t="s">
        <v>1471</v>
      </c>
      <c r="CZ133" s="480" t="s">
        <v>878</v>
      </c>
      <c r="DA133" s="635" t="s">
        <v>1471</v>
      </c>
      <c r="DB133" s="644" t="s">
        <v>878</v>
      </c>
      <c r="DC133" s="480" t="s">
        <v>878</v>
      </c>
      <c r="DD133" s="480" t="s">
        <v>878</v>
      </c>
      <c r="DE133" s="635" t="s">
        <v>878</v>
      </c>
      <c r="DF133" s="686"/>
      <c r="DG133" s="678" t="s">
        <v>2218</v>
      </c>
      <c r="DH133" s="682">
        <v>11</v>
      </c>
      <c r="DI133" s="663" t="s">
        <v>1325</v>
      </c>
      <c r="DJ133" s="663" t="s">
        <v>1325</v>
      </c>
      <c r="DK133" s="663" t="s">
        <v>1325</v>
      </c>
      <c r="DL133" s="650">
        <v>65</v>
      </c>
      <c r="DM133" s="650">
        <v>662</v>
      </c>
      <c r="DN133" s="650">
        <v>22</v>
      </c>
      <c r="DO133" s="650">
        <v>776</v>
      </c>
      <c r="DP133" s="681" t="s">
        <v>38</v>
      </c>
      <c r="DQ133" s="534">
        <v>91</v>
      </c>
      <c r="DR133" s="675" t="s">
        <v>878</v>
      </c>
      <c r="DS133" s="648" t="s">
        <v>792</v>
      </c>
      <c r="DT133" s="648" t="s">
        <v>878</v>
      </c>
      <c r="DU133" s="671" t="s">
        <v>792</v>
      </c>
    </row>
    <row r="134" spans="1:125">
      <c r="A134" s="628" t="s">
        <v>359</v>
      </c>
      <c r="B134" s="545" t="s">
        <v>1296</v>
      </c>
      <c r="C134" s="629" t="s">
        <v>590</v>
      </c>
      <c r="D134" s="658" t="s">
        <v>1325</v>
      </c>
      <c r="E134" s="528" t="s">
        <v>1325</v>
      </c>
      <c r="F134" s="528" t="s">
        <v>1325</v>
      </c>
      <c r="G134" s="528" t="s">
        <v>1325</v>
      </c>
      <c r="H134" s="528" t="s">
        <v>1325</v>
      </c>
      <c r="I134" s="528" t="s">
        <v>1325</v>
      </c>
      <c r="J134" s="528" t="s">
        <v>1325</v>
      </c>
      <c r="K134" s="705"/>
      <c r="L134" s="632"/>
      <c r="M134" s="632"/>
      <c r="N134" s="632"/>
      <c r="O134" s="632"/>
      <c r="P134" s="632">
        <v>1.9855582549579796</v>
      </c>
      <c r="Q134" s="633"/>
      <c r="R134" s="665" t="s">
        <v>1325</v>
      </c>
      <c r="S134" s="663" t="s">
        <v>1325</v>
      </c>
      <c r="T134" s="663" t="s">
        <v>1325</v>
      </c>
      <c r="U134" s="663" t="s">
        <v>1325</v>
      </c>
      <c r="V134" s="663" t="s">
        <v>1325</v>
      </c>
      <c r="W134" s="663" t="s">
        <v>1325</v>
      </c>
      <c r="X134" s="663" t="s">
        <v>1325</v>
      </c>
      <c r="Y134" s="632"/>
      <c r="Z134" s="632"/>
      <c r="AA134" s="632"/>
      <c r="AB134" s="632"/>
      <c r="AC134" s="632"/>
      <c r="AD134" s="632">
        <v>3.7198488045007032</v>
      </c>
      <c r="AE134" s="633"/>
      <c r="AF134" s="665" t="s">
        <v>1325</v>
      </c>
      <c r="AG134" s="663" t="s">
        <v>1325</v>
      </c>
      <c r="AH134" s="663" t="s">
        <v>1325</v>
      </c>
      <c r="AI134" s="663" t="s">
        <v>1325</v>
      </c>
      <c r="AJ134" s="663" t="s">
        <v>1325</v>
      </c>
      <c r="AK134" s="663" t="s">
        <v>1325</v>
      </c>
      <c r="AL134" s="663" t="s">
        <v>1325</v>
      </c>
      <c r="AM134" s="632"/>
      <c r="AN134" s="632"/>
      <c r="AO134" s="632"/>
      <c r="AP134" s="632"/>
      <c r="AQ134" s="632"/>
      <c r="AR134" s="632">
        <v>1.6034025462261292</v>
      </c>
      <c r="AS134" s="633"/>
      <c r="AT134" s="665" t="s">
        <v>1325</v>
      </c>
      <c r="AU134" s="663" t="s">
        <v>1325</v>
      </c>
      <c r="AV134" s="663" t="s">
        <v>1325</v>
      </c>
      <c r="AW134" s="663" t="s">
        <v>1325</v>
      </c>
      <c r="AX134" s="663" t="s">
        <v>1325</v>
      </c>
      <c r="AY134" s="663" t="s">
        <v>1325</v>
      </c>
      <c r="AZ134" s="663" t="s">
        <v>1325</v>
      </c>
      <c r="BA134" s="632"/>
      <c r="BB134" s="632"/>
      <c r="BC134" s="632"/>
      <c r="BD134" s="632"/>
      <c r="BE134" s="632"/>
      <c r="BF134" s="632">
        <v>0</v>
      </c>
      <c r="BG134" s="633"/>
      <c r="BH134" s="665" t="s">
        <v>1325</v>
      </c>
      <c r="BI134" s="663" t="s">
        <v>1325</v>
      </c>
      <c r="BJ134" s="663" t="s">
        <v>1325</v>
      </c>
      <c r="BK134" s="663" t="s">
        <v>1325</v>
      </c>
      <c r="BL134" s="663" t="s">
        <v>1325</v>
      </c>
      <c r="BM134" s="663" t="s">
        <v>1325</v>
      </c>
      <c r="BN134" s="663" t="s">
        <v>1325</v>
      </c>
      <c r="BO134" s="632"/>
      <c r="BP134" s="632"/>
      <c r="BQ134" s="632"/>
      <c r="BR134" s="632"/>
      <c r="BS134" s="632"/>
      <c r="BT134" s="632">
        <v>1.4307884771436301</v>
      </c>
      <c r="BU134" s="633"/>
      <c r="BV134" s="665" t="s">
        <v>1325</v>
      </c>
      <c r="BW134" s="663" t="s">
        <v>1325</v>
      </c>
      <c r="BX134" s="663" t="s">
        <v>1325</v>
      </c>
      <c r="BY134" s="663" t="s">
        <v>1325</v>
      </c>
      <c r="BZ134" s="663" t="s">
        <v>1325</v>
      </c>
      <c r="CA134" s="663" t="s">
        <v>1325</v>
      </c>
      <c r="CB134" s="663" t="s">
        <v>1325</v>
      </c>
      <c r="CC134" s="632"/>
      <c r="CD134" s="632"/>
      <c r="CE134" s="632"/>
      <c r="CF134" s="632"/>
      <c r="CG134" s="632"/>
      <c r="CH134" s="632">
        <v>0</v>
      </c>
      <c r="CI134" s="633"/>
      <c r="CJ134" s="665" t="s">
        <v>1325</v>
      </c>
      <c r="CK134" s="663" t="s">
        <v>1325</v>
      </c>
      <c r="CL134" s="663" t="s">
        <v>1325</v>
      </c>
      <c r="CM134" s="663" t="s">
        <v>1325</v>
      </c>
      <c r="CN134" s="663" t="s">
        <v>1325</v>
      </c>
      <c r="CO134" s="663" t="s">
        <v>1325</v>
      </c>
      <c r="CP134" s="663" t="s">
        <v>1325</v>
      </c>
      <c r="CQ134" s="632"/>
      <c r="CR134" s="632"/>
      <c r="CS134" s="632"/>
      <c r="CT134" s="632"/>
      <c r="CU134" s="632"/>
      <c r="CV134" s="632">
        <v>1.9430185040635477</v>
      </c>
      <c r="CW134" s="633"/>
      <c r="CX134" s="644" t="s">
        <v>878</v>
      </c>
      <c r="CY134" s="480" t="s">
        <v>1471</v>
      </c>
      <c r="CZ134" s="480" t="s">
        <v>878</v>
      </c>
      <c r="DA134" s="635" t="s">
        <v>1471</v>
      </c>
      <c r="DB134" s="644" t="s">
        <v>878</v>
      </c>
      <c r="DC134" s="480" t="s">
        <v>878</v>
      </c>
      <c r="DD134" s="480" t="s">
        <v>878</v>
      </c>
      <c r="DE134" s="635" t="s">
        <v>878</v>
      </c>
      <c r="DF134" s="686"/>
      <c r="DG134" s="678" t="s">
        <v>2218</v>
      </c>
      <c r="DH134" s="664" t="s">
        <v>1325</v>
      </c>
      <c r="DI134" s="663" t="s">
        <v>1325</v>
      </c>
      <c r="DJ134" s="663" t="s">
        <v>1325</v>
      </c>
      <c r="DK134" s="663" t="s">
        <v>1325</v>
      </c>
      <c r="DL134" s="663" t="s">
        <v>1325</v>
      </c>
      <c r="DM134" s="650">
        <v>40</v>
      </c>
      <c r="DN134" s="663" t="s">
        <v>1325</v>
      </c>
      <c r="DO134" s="650">
        <v>47</v>
      </c>
      <c r="DP134" s="681" t="s">
        <v>359</v>
      </c>
      <c r="DQ134" s="534">
        <v>10</v>
      </c>
      <c r="DR134" s="675" t="s">
        <v>878</v>
      </c>
      <c r="DS134" s="648" t="s">
        <v>792</v>
      </c>
      <c r="DT134" s="648" t="s">
        <v>878</v>
      </c>
      <c r="DU134" s="671" t="s">
        <v>792</v>
      </c>
    </row>
    <row r="135" spans="1:125">
      <c r="A135" s="628" t="s">
        <v>152</v>
      </c>
      <c r="B135" s="545" t="s">
        <v>1296</v>
      </c>
      <c r="C135" s="629" t="s">
        <v>659</v>
      </c>
      <c r="D135" s="658" t="s">
        <v>1325</v>
      </c>
      <c r="E135" s="528" t="s">
        <v>1325</v>
      </c>
      <c r="F135" s="528" t="s">
        <v>1325</v>
      </c>
      <c r="G135" s="528" t="s">
        <v>1325</v>
      </c>
      <c r="H135" s="528" t="s">
        <v>1325</v>
      </c>
      <c r="I135" s="631">
        <v>73</v>
      </c>
      <c r="J135" s="528" t="s">
        <v>1325</v>
      </c>
      <c r="K135" s="705"/>
      <c r="L135" s="632"/>
      <c r="M135" s="632"/>
      <c r="N135" s="632"/>
      <c r="O135" s="632">
        <v>0.49260704473122069</v>
      </c>
      <c r="P135" s="632">
        <v>1.7435437429493406</v>
      </c>
      <c r="Q135" s="633"/>
      <c r="R135" s="665" t="s">
        <v>1325</v>
      </c>
      <c r="S135" s="663" t="s">
        <v>1325</v>
      </c>
      <c r="T135" s="663" t="s">
        <v>1325</v>
      </c>
      <c r="U135" s="663" t="s">
        <v>1325</v>
      </c>
      <c r="V135" s="663" t="s">
        <v>1325</v>
      </c>
      <c r="W135" s="663" t="s">
        <v>1325</v>
      </c>
      <c r="X135" s="663" t="s">
        <v>1325</v>
      </c>
      <c r="Y135" s="632"/>
      <c r="Z135" s="632"/>
      <c r="AA135" s="632"/>
      <c r="AB135" s="632"/>
      <c r="AC135" s="632">
        <v>0</v>
      </c>
      <c r="AD135" s="632">
        <v>0.35342981515446115</v>
      </c>
      <c r="AE135" s="633"/>
      <c r="AF135" s="665" t="s">
        <v>1325</v>
      </c>
      <c r="AG135" s="663" t="s">
        <v>1325</v>
      </c>
      <c r="AH135" s="663" t="s">
        <v>1325</v>
      </c>
      <c r="AI135" s="663" t="s">
        <v>1325</v>
      </c>
      <c r="AJ135" s="663" t="s">
        <v>1325</v>
      </c>
      <c r="AK135" s="663" t="s">
        <v>1325</v>
      </c>
      <c r="AL135" s="663" t="s">
        <v>1325</v>
      </c>
      <c r="AM135" s="632"/>
      <c r="AN135" s="632"/>
      <c r="AO135" s="632"/>
      <c r="AP135" s="632"/>
      <c r="AQ135" s="632">
        <v>2.1223760110610503</v>
      </c>
      <c r="AR135" s="632">
        <v>1.2768632401986342</v>
      </c>
      <c r="AS135" s="633"/>
      <c r="AT135" s="665" t="s">
        <v>1325</v>
      </c>
      <c r="AU135" s="663" t="s">
        <v>1325</v>
      </c>
      <c r="AV135" s="663" t="s">
        <v>1325</v>
      </c>
      <c r="AW135" s="663" t="s">
        <v>1325</v>
      </c>
      <c r="AX135" s="663" t="s">
        <v>1325</v>
      </c>
      <c r="AY135" s="663" t="s">
        <v>1325</v>
      </c>
      <c r="AZ135" s="663" t="s">
        <v>1325</v>
      </c>
      <c r="BA135" s="632"/>
      <c r="BB135" s="632"/>
      <c r="BC135" s="632"/>
      <c r="BD135" s="632"/>
      <c r="BE135" s="632">
        <v>0</v>
      </c>
      <c r="BF135" s="632">
        <v>0.59973412547690186</v>
      </c>
      <c r="BG135" s="633"/>
      <c r="BH135" s="665" t="s">
        <v>1325</v>
      </c>
      <c r="BI135" s="663" t="s">
        <v>1325</v>
      </c>
      <c r="BJ135" s="663" t="s">
        <v>1325</v>
      </c>
      <c r="BK135" s="663" t="s">
        <v>1325</v>
      </c>
      <c r="BL135" s="663" t="s">
        <v>1325</v>
      </c>
      <c r="BM135" s="631">
        <v>15</v>
      </c>
      <c r="BN135" s="663" t="s">
        <v>1325</v>
      </c>
      <c r="BO135" s="632"/>
      <c r="BP135" s="632"/>
      <c r="BQ135" s="632"/>
      <c r="BR135" s="632"/>
      <c r="BS135" s="632">
        <v>0</v>
      </c>
      <c r="BT135" s="632">
        <v>2.3514216959590302</v>
      </c>
      <c r="BU135" s="633"/>
      <c r="BV135" s="665" t="s">
        <v>1325</v>
      </c>
      <c r="BW135" s="663" t="s">
        <v>1325</v>
      </c>
      <c r="BX135" s="663" t="s">
        <v>1325</v>
      </c>
      <c r="BY135" s="663" t="s">
        <v>1325</v>
      </c>
      <c r="BZ135" s="663" t="s">
        <v>1325</v>
      </c>
      <c r="CA135" s="663" t="s">
        <v>1325</v>
      </c>
      <c r="CB135" s="663" t="s">
        <v>1325</v>
      </c>
      <c r="CC135" s="632"/>
      <c r="CD135" s="632"/>
      <c r="CE135" s="632"/>
      <c r="CF135" s="632"/>
      <c r="CG135" s="632">
        <v>0</v>
      </c>
      <c r="CH135" s="632">
        <v>2.3299823697248199</v>
      </c>
      <c r="CI135" s="633"/>
      <c r="CJ135" s="665" t="s">
        <v>1325</v>
      </c>
      <c r="CK135" s="663" t="s">
        <v>1325</v>
      </c>
      <c r="CL135" s="663" t="s">
        <v>1325</v>
      </c>
      <c r="CM135" s="663" t="s">
        <v>1325</v>
      </c>
      <c r="CN135" s="663" t="s">
        <v>1325</v>
      </c>
      <c r="CO135" s="631">
        <v>38</v>
      </c>
      <c r="CP135" s="663" t="s">
        <v>1325</v>
      </c>
      <c r="CQ135" s="632"/>
      <c r="CR135" s="632"/>
      <c r="CS135" s="632"/>
      <c r="CT135" s="632"/>
      <c r="CU135" s="632">
        <v>0.49848384968448922</v>
      </c>
      <c r="CV135" s="632">
        <v>1.3360895199231868</v>
      </c>
      <c r="CW135" s="633"/>
      <c r="CX135" s="644" t="s">
        <v>878</v>
      </c>
      <c r="CY135" s="480" t="s">
        <v>1471</v>
      </c>
      <c r="CZ135" s="480" t="s">
        <v>878</v>
      </c>
      <c r="DA135" s="635" t="s">
        <v>1471</v>
      </c>
      <c r="DB135" s="644" t="s">
        <v>878</v>
      </c>
      <c r="DC135" s="480" t="s">
        <v>878</v>
      </c>
      <c r="DD135" s="480" t="s">
        <v>878</v>
      </c>
      <c r="DE135" s="635" t="s">
        <v>878</v>
      </c>
      <c r="DF135" s="686"/>
      <c r="DG135" s="678" t="s">
        <v>2218</v>
      </c>
      <c r="DH135" s="664" t="s">
        <v>1325</v>
      </c>
      <c r="DI135" s="663" t="s">
        <v>1325</v>
      </c>
      <c r="DJ135" s="663" t="s">
        <v>1325</v>
      </c>
      <c r="DK135" s="663" t="s">
        <v>1325</v>
      </c>
      <c r="DL135" s="650">
        <v>89</v>
      </c>
      <c r="DM135" s="650">
        <v>421</v>
      </c>
      <c r="DN135" s="663" t="s">
        <v>1325</v>
      </c>
      <c r="DO135" s="650">
        <v>522</v>
      </c>
      <c r="DP135" s="681" t="s">
        <v>152</v>
      </c>
      <c r="DQ135" s="534">
        <v>84</v>
      </c>
      <c r="DR135" s="675" t="s">
        <v>878</v>
      </c>
      <c r="DS135" s="648" t="s">
        <v>792</v>
      </c>
      <c r="DT135" s="648" t="s">
        <v>878</v>
      </c>
      <c r="DU135" s="671" t="s">
        <v>792</v>
      </c>
    </row>
    <row r="136" spans="1:125">
      <c r="A136" s="628" t="s">
        <v>30</v>
      </c>
      <c r="B136" s="545" t="s">
        <v>1296</v>
      </c>
      <c r="C136" s="629" t="s">
        <v>657</v>
      </c>
      <c r="D136" s="658" t="s">
        <v>1325</v>
      </c>
      <c r="E136" s="528" t="s">
        <v>1325</v>
      </c>
      <c r="F136" s="528" t="s">
        <v>1325</v>
      </c>
      <c r="G136" s="528" t="s">
        <v>1325</v>
      </c>
      <c r="H136" s="528" t="s">
        <v>1325</v>
      </c>
      <c r="I136" s="631">
        <v>47</v>
      </c>
      <c r="J136" s="528" t="s">
        <v>1325</v>
      </c>
      <c r="K136" s="705"/>
      <c r="L136" s="632"/>
      <c r="M136" s="632"/>
      <c r="N136" s="632"/>
      <c r="O136" s="632">
        <v>1.5342214439031501</v>
      </c>
      <c r="P136" s="632">
        <v>1.2522708398366984</v>
      </c>
      <c r="Q136" s="633">
        <v>1.2017384360152152</v>
      </c>
      <c r="R136" s="665" t="s">
        <v>1325</v>
      </c>
      <c r="S136" s="663" t="s">
        <v>1325</v>
      </c>
      <c r="T136" s="663" t="s">
        <v>1325</v>
      </c>
      <c r="U136" s="663" t="s">
        <v>1325</v>
      </c>
      <c r="V136" s="663" t="s">
        <v>1325</v>
      </c>
      <c r="W136" s="663" t="s">
        <v>1325</v>
      </c>
      <c r="X136" s="663" t="s">
        <v>1325</v>
      </c>
      <c r="Y136" s="632"/>
      <c r="Z136" s="632"/>
      <c r="AA136" s="632"/>
      <c r="AB136" s="632"/>
      <c r="AC136" s="632">
        <v>0</v>
      </c>
      <c r="AD136" s="632">
        <v>0.38153377835138796</v>
      </c>
      <c r="AE136" s="633">
        <v>26.998062559570229</v>
      </c>
      <c r="AF136" s="665" t="s">
        <v>1325</v>
      </c>
      <c r="AG136" s="663" t="s">
        <v>1325</v>
      </c>
      <c r="AH136" s="663" t="s">
        <v>1325</v>
      </c>
      <c r="AI136" s="663" t="s">
        <v>1325</v>
      </c>
      <c r="AJ136" s="663" t="s">
        <v>1325</v>
      </c>
      <c r="AK136" s="663" t="s">
        <v>1325</v>
      </c>
      <c r="AL136" s="663" t="s">
        <v>1325</v>
      </c>
      <c r="AM136" s="632"/>
      <c r="AN136" s="632"/>
      <c r="AO136" s="632"/>
      <c r="AP136" s="632"/>
      <c r="AQ136" s="632">
        <v>2.2972073651313525</v>
      </c>
      <c r="AR136" s="632">
        <v>1.179686236226354</v>
      </c>
      <c r="AS136" s="633">
        <v>0</v>
      </c>
      <c r="AT136" s="665" t="s">
        <v>1325</v>
      </c>
      <c r="AU136" s="663" t="s">
        <v>1325</v>
      </c>
      <c r="AV136" s="663" t="s">
        <v>1325</v>
      </c>
      <c r="AW136" s="663" t="s">
        <v>1325</v>
      </c>
      <c r="AX136" s="663" t="s">
        <v>1325</v>
      </c>
      <c r="AY136" s="663" t="s">
        <v>1325</v>
      </c>
      <c r="AZ136" s="663" t="s">
        <v>1325</v>
      </c>
      <c r="BA136" s="632"/>
      <c r="BB136" s="632"/>
      <c r="BC136" s="632"/>
      <c r="BD136" s="632"/>
      <c r="BE136" s="632">
        <v>0</v>
      </c>
      <c r="BF136" s="632">
        <v>1.9725630220763724</v>
      </c>
      <c r="BG136" s="633">
        <v>0</v>
      </c>
      <c r="BH136" s="665" t="s">
        <v>1325</v>
      </c>
      <c r="BI136" s="663" t="s">
        <v>1325</v>
      </c>
      <c r="BJ136" s="663" t="s">
        <v>1325</v>
      </c>
      <c r="BK136" s="663" t="s">
        <v>1325</v>
      </c>
      <c r="BL136" s="663" t="s">
        <v>1325</v>
      </c>
      <c r="BM136" s="663" t="s">
        <v>1325</v>
      </c>
      <c r="BN136" s="663" t="s">
        <v>1325</v>
      </c>
      <c r="BO136" s="632"/>
      <c r="BP136" s="632"/>
      <c r="BQ136" s="632"/>
      <c r="BR136" s="632"/>
      <c r="BS136" s="632">
        <v>5.7430184128283805</v>
      </c>
      <c r="BT136" s="632">
        <v>0.47187449449054159</v>
      </c>
      <c r="BU136" s="633">
        <v>0</v>
      </c>
      <c r="BV136" s="665" t="s">
        <v>1325</v>
      </c>
      <c r="BW136" s="663" t="s">
        <v>1325</v>
      </c>
      <c r="BX136" s="663" t="s">
        <v>1325</v>
      </c>
      <c r="BY136" s="663" t="s">
        <v>1325</v>
      </c>
      <c r="BZ136" s="663" t="s">
        <v>1325</v>
      </c>
      <c r="CA136" s="663" t="s">
        <v>1325</v>
      </c>
      <c r="CB136" s="663" t="s">
        <v>1325</v>
      </c>
      <c r="CC136" s="632"/>
      <c r="CD136" s="632"/>
      <c r="CE136" s="632"/>
      <c r="CF136" s="632"/>
      <c r="CG136" s="632">
        <v>0</v>
      </c>
      <c r="CH136" s="632">
        <v>2.2990372913769122</v>
      </c>
      <c r="CI136" s="633">
        <v>0</v>
      </c>
      <c r="CJ136" s="665" t="s">
        <v>1325</v>
      </c>
      <c r="CK136" s="663" t="s">
        <v>1325</v>
      </c>
      <c r="CL136" s="663" t="s">
        <v>1325</v>
      </c>
      <c r="CM136" s="663" t="s">
        <v>1325</v>
      </c>
      <c r="CN136" s="663" t="s">
        <v>1325</v>
      </c>
      <c r="CO136" s="631">
        <v>24</v>
      </c>
      <c r="CP136" s="663" t="s">
        <v>1325</v>
      </c>
      <c r="CQ136" s="632"/>
      <c r="CR136" s="632"/>
      <c r="CS136" s="632"/>
      <c r="CT136" s="632"/>
      <c r="CU136" s="632">
        <v>1.3354870564213233</v>
      </c>
      <c r="CV136" s="632">
        <v>1.5649201936023396</v>
      </c>
      <c r="CW136" s="633">
        <v>0.8245750267011297</v>
      </c>
      <c r="CX136" s="644" t="s">
        <v>878</v>
      </c>
      <c r="CY136" s="480" t="s">
        <v>1471</v>
      </c>
      <c r="CZ136" s="480" t="s">
        <v>878</v>
      </c>
      <c r="DA136" s="635" t="s">
        <v>1471</v>
      </c>
      <c r="DB136" s="644" t="s">
        <v>878</v>
      </c>
      <c r="DC136" s="480" t="s">
        <v>878</v>
      </c>
      <c r="DD136" s="480" t="s">
        <v>878</v>
      </c>
      <c r="DE136" s="635" t="s">
        <v>878</v>
      </c>
      <c r="DF136" s="686"/>
      <c r="DG136" s="678" t="s">
        <v>2218</v>
      </c>
      <c r="DH136" s="664" t="s">
        <v>1325</v>
      </c>
      <c r="DI136" s="663" t="s">
        <v>1325</v>
      </c>
      <c r="DJ136" s="663" t="s">
        <v>1325</v>
      </c>
      <c r="DK136" s="663" t="s">
        <v>1325</v>
      </c>
      <c r="DL136" s="650">
        <v>30</v>
      </c>
      <c r="DM136" s="650">
        <v>256</v>
      </c>
      <c r="DN136" s="650">
        <v>15</v>
      </c>
      <c r="DO136" s="650">
        <v>308</v>
      </c>
      <c r="DP136" s="681" t="s">
        <v>30</v>
      </c>
      <c r="DQ136" s="534">
        <v>57</v>
      </c>
      <c r="DR136" s="675" t="s">
        <v>878</v>
      </c>
      <c r="DS136" s="648" t="s">
        <v>792</v>
      </c>
      <c r="DT136" s="648" t="s">
        <v>878</v>
      </c>
      <c r="DU136" s="671" t="s">
        <v>792</v>
      </c>
    </row>
    <row r="137" spans="1:125">
      <c r="A137" s="628" t="s">
        <v>9</v>
      </c>
      <c r="B137" s="545" t="s">
        <v>1296</v>
      </c>
      <c r="C137" s="629" t="s">
        <v>524</v>
      </c>
      <c r="D137" s="658" t="s">
        <v>1325</v>
      </c>
      <c r="E137" s="528" t="s">
        <v>1325</v>
      </c>
      <c r="F137" s="528" t="s">
        <v>1325</v>
      </c>
      <c r="G137" s="528" t="s">
        <v>1325</v>
      </c>
      <c r="H137" s="528" t="s">
        <v>1325</v>
      </c>
      <c r="I137" s="631">
        <v>43</v>
      </c>
      <c r="J137" s="528" t="s">
        <v>1325</v>
      </c>
      <c r="K137" s="705"/>
      <c r="L137" s="632"/>
      <c r="M137" s="632"/>
      <c r="N137" s="632"/>
      <c r="O137" s="632">
        <v>1.9002910961009587</v>
      </c>
      <c r="P137" s="632">
        <v>0.90723294334441207</v>
      </c>
      <c r="Q137" s="633"/>
      <c r="R137" s="665" t="s">
        <v>1325</v>
      </c>
      <c r="S137" s="663" t="s">
        <v>1325</v>
      </c>
      <c r="T137" s="663" t="s">
        <v>1325</v>
      </c>
      <c r="U137" s="663" t="s">
        <v>1325</v>
      </c>
      <c r="V137" s="663" t="s">
        <v>1325</v>
      </c>
      <c r="W137" s="663" t="s">
        <v>1325</v>
      </c>
      <c r="X137" s="663" t="s">
        <v>1325</v>
      </c>
      <c r="Y137" s="632"/>
      <c r="Z137" s="632"/>
      <c r="AA137" s="632"/>
      <c r="AB137" s="632"/>
      <c r="AC137" s="632">
        <v>0</v>
      </c>
      <c r="AD137" s="632">
        <v>0.84542018284106901</v>
      </c>
      <c r="AE137" s="633"/>
      <c r="AF137" s="665" t="s">
        <v>1325</v>
      </c>
      <c r="AG137" s="663" t="s">
        <v>1325</v>
      </c>
      <c r="AH137" s="663" t="s">
        <v>1325</v>
      </c>
      <c r="AI137" s="663" t="s">
        <v>1325</v>
      </c>
      <c r="AJ137" s="663" t="s">
        <v>1325</v>
      </c>
      <c r="AK137" s="663" t="s">
        <v>1325</v>
      </c>
      <c r="AL137" s="663" t="s">
        <v>1325</v>
      </c>
      <c r="AM137" s="632"/>
      <c r="AN137" s="632"/>
      <c r="AO137" s="632"/>
      <c r="AP137" s="632"/>
      <c r="AQ137" s="632">
        <v>0</v>
      </c>
      <c r="AR137" s="632">
        <v>0.77351510033377535</v>
      </c>
      <c r="AS137" s="633"/>
      <c r="AT137" s="665" t="s">
        <v>1325</v>
      </c>
      <c r="AU137" s="663" t="s">
        <v>1325</v>
      </c>
      <c r="AV137" s="663" t="s">
        <v>1325</v>
      </c>
      <c r="AW137" s="663" t="s">
        <v>1325</v>
      </c>
      <c r="AX137" s="663" t="s">
        <v>1325</v>
      </c>
      <c r="AY137" s="663" t="s">
        <v>1325</v>
      </c>
      <c r="AZ137" s="663" t="s">
        <v>1325</v>
      </c>
      <c r="BA137" s="632"/>
      <c r="BB137" s="632"/>
      <c r="BC137" s="632"/>
      <c r="BD137" s="632"/>
      <c r="BE137" s="632">
        <v>0</v>
      </c>
      <c r="BF137" s="632">
        <v>0.47819709626093876</v>
      </c>
      <c r="BG137" s="633"/>
      <c r="BH137" s="665" t="s">
        <v>1325</v>
      </c>
      <c r="BI137" s="663" t="s">
        <v>1325</v>
      </c>
      <c r="BJ137" s="663" t="s">
        <v>1325</v>
      </c>
      <c r="BK137" s="663" t="s">
        <v>1325</v>
      </c>
      <c r="BL137" s="663" t="s">
        <v>1325</v>
      </c>
      <c r="BM137" s="631">
        <v>10</v>
      </c>
      <c r="BN137" s="663" t="s">
        <v>1325</v>
      </c>
      <c r="BO137" s="632"/>
      <c r="BP137" s="632"/>
      <c r="BQ137" s="632"/>
      <c r="BR137" s="632"/>
      <c r="BS137" s="632">
        <v>6.4608957144319294</v>
      </c>
      <c r="BT137" s="632">
        <v>0.41944399510270364</v>
      </c>
      <c r="BU137" s="633"/>
      <c r="BV137" s="665" t="s">
        <v>1325</v>
      </c>
      <c r="BW137" s="663" t="s">
        <v>1325</v>
      </c>
      <c r="BX137" s="663" t="s">
        <v>1325</v>
      </c>
      <c r="BY137" s="663" t="s">
        <v>1325</v>
      </c>
      <c r="BZ137" s="663" t="s">
        <v>1325</v>
      </c>
      <c r="CA137" s="663" t="s">
        <v>1325</v>
      </c>
      <c r="CB137" s="663" t="s">
        <v>1325</v>
      </c>
      <c r="CC137" s="632"/>
      <c r="CD137" s="632"/>
      <c r="CE137" s="632"/>
      <c r="CF137" s="632"/>
      <c r="CG137" s="632">
        <v>6.4608957144319294</v>
      </c>
      <c r="CH137" s="632">
        <v>0.41944399510270364</v>
      </c>
      <c r="CI137" s="633"/>
      <c r="CJ137" s="665" t="s">
        <v>1325</v>
      </c>
      <c r="CK137" s="663" t="s">
        <v>1325</v>
      </c>
      <c r="CL137" s="663" t="s">
        <v>1325</v>
      </c>
      <c r="CM137" s="663" t="s">
        <v>1325</v>
      </c>
      <c r="CN137" s="663" t="s">
        <v>1325</v>
      </c>
      <c r="CO137" s="631">
        <v>12</v>
      </c>
      <c r="CP137" s="663" t="s">
        <v>1325</v>
      </c>
      <c r="CQ137" s="632"/>
      <c r="CR137" s="632"/>
      <c r="CS137" s="632"/>
      <c r="CT137" s="632"/>
      <c r="CU137" s="632">
        <v>0</v>
      </c>
      <c r="CV137" s="632">
        <v>0.44159511455989725</v>
      </c>
      <c r="CW137" s="633"/>
      <c r="CX137" s="644" t="s">
        <v>878</v>
      </c>
      <c r="CY137" s="480" t="s">
        <v>1471</v>
      </c>
      <c r="CZ137" s="480" t="s">
        <v>878</v>
      </c>
      <c r="DA137" s="635" t="s">
        <v>1471</v>
      </c>
      <c r="DB137" s="644" t="s">
        <v>878</v>
      </c>
      <c r="DC137" s="480" t="s">
        <v>878</v>
      </c>
      <c r="DD137" s="480" t="s">
        <v>878</v>
      </c>
      <c r="DE137" s="635" t="s">
        <v>878</v>
      </c>
      <c r="DF137" s="686"/>
      <c r="DG137" s="678" t="s">
        <v>2218</v>
      </c>
      <c r="DH137" s="664" t="s">
        <v>1325</v>
      </c>
      <c r="DI137" s="663" t="s">
        <v>1325</v>
      </c>
      <c r="DJ137" s="663" t="s">
        <v>1325</v>
      </c>
      <c r="DK137" s="663" t="s">
        <v>1325</v>
      </c>
      <c r="DL137" s="650">
        <v>22</v>
      </c>
      <c r="DM137" s="650">
        <v>528</v>
      </c>
      <c r="DN137" s="663" t="s">
        <v>1325</v>
      </c>
      <c r="DO137" s="650">
        <v>572</v>
      </c>
      <c r="DP137" s="681" t="s">
        <v>9</v>
      </c>
      <c r="DQ137" s="534">
        <v>47</v>
      </c>
      <c r="DR137" s="675" t="s">
        <v>878</v>
      </c>
      <c r="DS137" s="648" t="s">
        <v>792</v>
      </c>
      <c r="DT137" s="648" t="s">
        <v>878</v>
      </c>
      <c r="DU137" s="671" t="s">
        <v>792</v>
      </c>
    </row>
    <row r="138" spans="1:125">
      <c r="A138" s="628" t="s">
        <v>264</v>
      </c>
      <c r="B138" s="545" t="s">
        <v>1296</v>
      </c>
      <c r="C138" s="629" t="s">
        <v>809</v>
      </c>
      <c r="D138" s="658" t="s">
        <v>1325</v>
      </c>
      <c r="E138" s="528" t="s">
        <v>1325</v>
      </c>
      <c r="F138" s="528" t="s">
        <v>1325</v>
      </c>
      <c r="G138" s="528" t="s">
        <v>1325</v>
      </c>
      <c r="H138" s="631">
        <v>19</v>
      </c>
      <c r="I138" s="631">
        <v>86</v>
      </c>
      <c r="J138" s="528" t="s">
        <v>1325</v>
      </c>
      <c r="K138" s="705"/>
      <c r="L138" s="632"/>
      <c r="M138" s="632"/>
      <c r="N138" s="632"/>
      <c r="O138" s="632">
        <v>1.0515993799951009</v>
      </c>
      <c r="P138" s="632">
        <v>1.3489106853812771</v>
      </c>
      <c r="Q138" s="633">
        <v>2.1797427292615743</v>
      </c>
      <c r="R138" s="665" t="s">
        <v>1325</v>
      </c>
      <c r="S138" s="663" t="s">
        <v>1325</v>
      </c>
      <c r="T138" s="663" t="s">
        <v>1325</v>
      </c>
      <c r="U138" s="663" t="s">
        <v>1325</v>
      </c>
      <c r="V138" s="663" t="s">
        <v>1325</v>
      </c>
      <c r="W138" s="663" t="s">
        <v>1325</v>
      </c>
      <c r="X138" s="663" t="s">
        <v>1325</v>
      </c>
      <c r="Y138" s="632"/>
      <c r="Z138" s="632"/>
      <c r="AA138" s="632"/>
      <c r="AB138" s="632"/>
      <c r="AC138" s="632">
        <v>0</v>
      </c>
      <c r="AD138" s="632">
        <v>0.84064379762727759</v>
      </c>
      <c r="AE138" s="633">
        <v>0</v>
      </c>
      <c r="AF138" s="665" t="s">
        <v>1325</v>
      </c>
      <c r="AG138" s="663" t="s">
        <v>1325</v>
      </c>
      <c r="AH138" s="663" t="s">
        <v>1325</v>
      </c>
      <c r="AI138" s="663" t="s">
        <v>1325</v>
      </c>
      <c r="AJ138" s="663" t="s">
        <v>1325</v>
      </c>
      <c r="AK138" s="631">
        <v>10</v>
      </c>
      <c r="AL138" s="663" t="s">
        <v>1325</v>
      </c>
      <c r="AM138" s="632"/>
      <c r="AN138" s="632"/>
      <c r="AO138" s="632"/>
      <c r="AP138" s="632"/>
      <c r="AQ138" s="632">
        <v>1.7017537819262674</v>
      </c>
      <c r="AR138" s="632">
        <v>1.5924653373390785</v>
      </c>
      <c r="AS138" s="633">
        <v>0</v>
      </c>
      <c r="AT138" s="665" t="s">
        <v>1325</v>
      </c>
      <c r="AU138" s="663" t="s">
        <v>1325</v>
      </c>
      <c r="AV138" s="663" t="s">
        <v>1325</v>
      </c>
      <c r="AW138" s="663" t="s">
        <v>1325</v>
      </c>
      <c r="AX138" s="663" t="s">
        <v>1325</v>
      </c>
      <c r="AY138" s="663" t="s">
        <v>1325</v>
      </c>
      <c r="AZ138" s="663" t="s">
        <v>1325</v>
      </c>
      <c r="BA138" s="632"/>
      <c r="BB138" s="632"/>
      <c r="BC138" s="632"/>
      <c r="BD138" s="632"/>
      <c r="BE138" s="632">
        <v>0</v>
      </c>
      <c r="BF138" s="632">
        <v>4.2794587597589091</v>
      </c>
      <c r="BG138" s="633">
        <v>0</v>
      </c>
      <c r="BH138" s="665" t="s">
        <v>1325</v>
      </c>
      <c r="BI138" s="663" t="s">
        <v>1325</v>
      </c>
      <c r="BJ138" s="663" t="s">
        <v>1325</v>
      </c>
      <c r="BK138" s="663" t="s">
        <v>1325</v>
      </c>
      <c r="BL138" s="663" t="s">
        <v>1325</v>
      </c>
      <c r="BM138" s="631">
        <v>31</v>
      </c>
      <c r="BN138" s="663" t="s">
        <v>1325</v>
      </c>
      <c r="BO138" s="632"/>
      <c r="BP138" s="632"/>
      <c r="BQ138" s="632"/>
      <c r="BR138" s="632"/>
      <c r="BS138" s="632">
        <v>0.27742854833229835</v>
      </c>
      <c r="BT138" s="632">
        <v>1.6687132428844624</v>
      </c>
      <c r="BU138" s="633">
        <v>4.3755135444511701</v>
      </c>
      <c r="BV138" s="665" t="s">
        <v>1325</v>
      </c>
      <c r="BW138" s="663" t="s">
        <v>1325</v>
      </c>
      <c r="BX138" s="663" t="s">
        <v>1325</v>
      </c>
      <c r="BY138" s="663" t="s">
        <v>1325</v>
      </c>
      <c r="BZ138" s="663" t="s">
        <v>1325</v>
      </c>
      <c r="CA138" s="663" t="s">
        <v>1325</v>
      </c>
      <c r="CB138" s="663" t="s">
        <v>1325</v>
      </c>
      <c r="CC138" s="632"/>
      <c r="CD138" s="632"/>
      <c r="CE138" s="632"/>
      <c r="CF138" s="632"/>
      <c r="CG138" s="632">
        <v>1.89083753547363</v>
      </c>
      <c r="CH138" s="632">
        <v>1.4332188036051705</v>
      </c>
      <c r="CI138" s="633">
        <v>0</v>
      </c>
      <c r="CJ138" s="665" t="s">
        <v>1325</v>
      </c>
      <c r="CK138" s="663" t="s">
        <v>1325</v>
      </c>
      <c r="CL138" s="663" t="s">
        <v>1325</v>
      </c>
      <c r="CM138" s="663" t="s">
        <v>1325</v>
      </c>
      <c r="CN138" s="631">
        <v>10</v>
      </c>
      <c r="CO138" s="631">
        <v>24</v>
      </c>
      <c r="CP138" s="663" t="s">
        <v>1325</v>
      </c>
      <c r="CQ138" s="632"/>
      <c r="CR138" s="632"/>
      <c r="CS138" s="632"/>
      <c r="CT138" s="632"/>
      <c r="CU138" s="632">
        <v>1.8540247152953213</v>
      </c>
      <c r="CV138" s="632">
        <v>0.78622078425163733</v>
      </c>
      <c r="CW138" s="633">
        <v>2.5741490148401351</v>
      </c>
      <c r="CX138" s="644" t="s">
        <v>878</v>
      </c>
      <c r="CY138" s="480" t="s">
        <v>1471</v>
      </c>
      <c r="CZ138" s="480" t="s">
        <v>878</v>
      </c>
      <c r="DA138" s="635" t="s">
        <v>1471</v>
      </c>
      <c r="DB138" s="644" t="s">
        <v>878</v>
      </c>
      <c r="DC138" s="480" t="s">
        <v>878</v>
      </c>
      <c r="DD138" s="480" t="s">
        <v>878</v>
      </c>
      <c r="DE138" s="635" t="s">
        <v>878</v>
      </c>
      <c r="DF138" s="687" t="s">
        <v>1934</v>
      </c>
      <c r="DG138" s="678" t="s">
        <v>2218</v>
      </c>
      <c r="DH138" s="664" t="s">
        <v>1325</v>
      </c>
      <c r="DI138" s="663" t="s">
        <v>1325</v>
      </c>
      <c r="DJ138" s="663" t="s">
        <v>1325</v>
      </c>
      <c r="DK138" s="663" t="s">
        <v>1325</v>
      </c>
      <c r="DL138" s="650">
        <v>126</v>
      </c>
      <c r="DM138" s="650">
        <v>531</v>
      </c>
      <c r="DN138" s="650">
        <v>17</v>
      </c>
      <c r="DO138" s="650">
        <v>687</v>
      </c>
      <c r="DP138" s="681" t="s">
        <v>264</v>
      </c>
      <c r="DQ138" s="534">
        <v>110</v>
      </c>
      <c r="DR138" s="675" t="s">
        <v>878</v>
      </c>
      <c r="DS138" s="648" t="s">
        <v>792</v>
      </c>
      <c r="DT138" s="648" t="s">
        <v>878</v>
      </c>
      <c r="DU138" s="671" t="s">
        <v>792</v>
      </c>
    </row>
    <row r="139" spans="1:125">
      <c r="A139" s="628" t="s">
        <v>1145</v>
      </c>
      <c r="B139" s="545" t="s">
        <v>1296</v>
      </c>
      <c r="C139" s="629" t="s">
        <v>538</v>
      </c>
      <c r="D139" s="658" t="s">
        <v>1325</v>
      </c>
      <c r="E139" s="528" t="s">
        <v>1325</v>
      </c>
      <c r="F139" s="528" t="s">
        <v>1325</v>
      </c>
      <c r="G139" s="528" t="s">
        <v>1325</v>
      </c>
      <c r="H139" s="528" t="s">
        <v>1325</v>
      </c>
      <c r="I139" s="631">
        <v>16</v>
      </c>
      <c r="J139" s="528" t="s">
        <v>1325</v>
      </c>
      <c r="K139" s="705"/>
      <c r="L139" s="632"/>
      <c r="M139" s="632"/>
      <c r="N139" s="632"/>
      <c r="O139" s="632">
        <v>0.69438577250868105</v>
      </c>
      <c r="P139" s="632">
        <v>0.70359410213226103</v>
      </c>
      <c r="Q139" s="633"/>
      <c r="R139" s="665" t="s">
        <v>1325</v>
      </c>
      <c r="S139" s="663" t="s">
        <v>1325</v>
      </c>
      <c r="T139" s="663" t="s">
        <v>1325</v>
      </c>
      <c r="U139" s="663" t="s">
        <v>1325</v>
      </c>
      <c r="V139" s="663" t="s">
        <v>1325</v>
      </c>
      <c r="W139" s="663" t="s">
        <v>1325</v>
      </c>
      <c r="X139" s="663" t="s">
        <v>1325</v>
      </c>
      <c r="Y139" s="632"/>
      <c r="Z139" s="632"/>
      <c r="AA139" s="632"/>
      <c r="AB139" s="632"/>
      <c r="AC139" s="632">
        <v>0</v>
      </c>
      <c r="AD139" s="632">
        <v>4.0214581670277871</v>
      </c>
      <c r="AE139" s="633"/>
      <c r="AF139" s="665" t="s">
        <v>1325</v>
      </c>
      <c r="AG139" s="663" t="s">
        <v>1325</v>
      </c>
      <c r="AH139" s="663" t="s">
        <v>1325</v>
      </c>
      <c r="AI139" s="663" t="s">
        <v>1325</v>
      </c>
      <c r="AJ139" s="663" t="s">
        <v>1325</v>
      </c>
      <c r="AK139" s="663" t="s">
        <v>1325</v>
      </c>
      <c r="AL139" s="663" t="s">
        <v>1325</v>
      </c>
      <c r="AM139" s="632"/>
      <c r="AN139" s="632"/>
      <c r="AO139" s="632"/>
      <c r="AP139" s="632"/>
      <c r="AQ139" s="632">
        <v>0</v>
      </c>
      <c r="AR139" s="632">
        <v>2.6001122371234531</v>
      </c>
      <c r="AS139" s="633"/>
      <c r="AT139" s="665" t="s">
        <v>1325</v>
      </c>
      <c r="AU139" s="663" t="s">
        <v>1325</v>
      </c>
      <c r="AV139" s="663" t="s">
        <v>1325</v>
      </c>
      <c r="AW139" s="663" t="s">
        <v>1325</v>
      </c>
      <c r="AX139" s="663" t="s">
        <v>1325</v>
      </c>
      <c r="AY139" s="663" t="s">
        <v>1325</v>
      </c>
      <c r="AZ139" s="663" t="s">
        <v>1325</v>
      </c>
      <c r="BA139" s="632"/>
      <c r="BB139" s="632"/>
      <c r="BC139" s="632"/>
      <c r="BD139" s="632"/>
      <c r="BE139" s="632">
        <v>0</v>
      </c>
      <c r="BF139" s="632">
        <v>6.8240018061020447</v>
      </c>
      <c r="BG139" s="633"/>
      <c r="BH139" s="665" t="s">
        <v>1325</v>
      </c>
      <c r="BI139" s="663" t="s">
        <v>1325</v>
      </c>
      <c r="BJ139" s="663" t="s">
        <v>1325</v>
      </c>
      <c r="BK139" s="663" t="s">
        <v>1325</v>
      </c>
      <c r="BL139" s="663" t="s">
        <v>1325</v>
      </c>
      <c r="BM139" s="663" t="s">
        <v>1325</v>
      </c>
      <c r="BN139" s="663" t="s">
        <v>1325</v>
      </c>
      <c r="BO139" s="632"/>
      <c r="BP139" s="632"/>
      <c r="BQ139" s="632"/>
      <c r="BR139" s="632"/>
      <c r="BS139" s="632">
        <v>1.5563355562108163</v>
      </c>
      <c r="BT139" s="632">
        <v>1.7412593958858185</v>
      </c>
      <c r="BU139" s="633"/>
      <c r="BV139" s="665" t="s">
        <v>1325</v>
      </c>
      <c r="BW139" s="663" t="s">
        <v>1325</v>
      </c>
      <c r="BX139" s="663" t="s">
        <v>1325</v>
      </c>
      <c r="BY139" s="663" t="s">
        <v>1325</v>
      </c>
      <c r="BZ139" s="663" t="s">
        <v>1325</v>
      </c>
      <c r="CA139" s="663" t="s">
        <v>1325</v>
      </c>
      <c r="CB139" s="663" t="s">
        <v>1325</v>
      </c>
      <c r="CC139" s="632"/>
      <c r="CD139" s="632"/>
      <c r="CE139" s="632"/>
      <c r="CF139" s="632"/>
      <c r="CG139" s="632">
        <v>0.69412357072961495</v>
      </c>
      <c r="CH139" s="632">
        <v>0</v>
      </c>
      <c r="CI139" s="633"/>
      <c r="CJ139" s="665" t="s">
        <v>1325</v>
      </c>
      <c r="CK139" s="663" t="s">
        <v>1325</v>
      </c>
      <c r="CL139" s="663" t="s">
        <v>1325</v>
      </c>
      <c r="CM139" s="663" t="s">
        <v>1325</v>
      </c>
      <c r="CN139" s="663" t="s">
        <v>1325</v>
      </c>
      <c r="CO139" s="663" t="s">
        <v>1325</v>
      </c>
      <c r="CP139" s="663" t="s">
        <v>1325</v>
      </c>
      <c r="CQ139" s="632"/>
      <c r="CR139" s="632"/>
      <c r="CS139" s="632"/>
      <c r="CT139" s="632"/>
      <c r="CU139" s="632">
        <v>1.5563355562108163</v>
      </c>
      <c r="CV139" s="632">
        <v>1.7412593958858185</v>
      </c>
      <c r="CW139" s="633"/>
      <c r="CX139" s="644" t="s">
        <v>878</v>
      </c>
      <c r="CY139" s="480" t="s">
        <v>1471</v>
      </c>
      <c r="CZ139" s="480" t="s">
        <v>878</v>
      </c>
      <c r="DA139" s="635" t="s">
        <v>1471</v>
      </c>
      <c r="DB139" s="644" t="s">
        <v>878</v>
      </c>
      <c r="DC139" s="480" t="s">
        <v>878</v>
      </c>
      <c r="DD139" s="480" t="s">
        <v>878</v>
      </c>
      <c r="DE139" s="635" t="s">
        <v>878</v>
      </c>
      <c r="DF139" s="686"/>
      <c r="DG139" s="678" t="s">
        <v>2218</v>
      </c>
      <c r="DH139" s="664" t="s">
        <v>1325</v>
      </c>
      <c r="DI139" s="663" t="s">
        <v>1325</v>
      </c>
      <c r="DJ139" s="663" t="s">
        <v>1325</v>
      </c>
      <c r="DK139" s="663" t="s">
        <v>1325</v>
      </c>
      <c r="DL139" s="650">
        <v>16</v>
      </c>
      <c r="DM139" s="650">
        <v>74</v>
      </c>
      <c r="DN139" s="663" t="s">
        <v>1325</v>
      </c>
      <c r="DO139" s="650">
        <v>92</v>
      </c>
      <c r="DP139" s="681" t="s">
        <v>1145</v>
      </c>
      <c r="DQ139" s="534">
        <v>21</v>
      </c>
      <c r="DR139" s="675" t="s">
        <v>878</v>
      </c>
      <c r="DS139" s="648" t="s">
        <v>792</v>
      </c>
      <c r="DT139" s="648" t="s">
        <v>878</v>
      </c>
      <c r="DU139" s="671" t="s">
        <v>792</v>
      </c>
    </row>
    <row r="140" spans="1:125">
      <c r="A140" s="628" t="s">
        <v>206</v>
      </c>
      <c r="B140" s="545" t="s">
        <v>1296</v>
      </c>
      <c r="C140" s="629" t="s">
        <v>782</v>
      </c>
      <c r="D140" s="658" t="s">
        <v>1325</v>
      </c>
      <c r="E140" s="528" t="s">
        <v>1325</v>
      </c>
      <c r="F140" s="528" t="s">
        <v>1325</v>
      </c>
      <c r="G140" s="528" t="s">
        <v>1325</v>
      </c>
      <c r="H140" s="631">
        <v>12</v>
      </c>
      <c r="I140" s="631">
        <v>120</v>
      </c>
      <c r="J140" s="528" t="s">
        <v>1325</v>
      </c>
      <c r="K140" s="705"/>
      <c r="L140" s="632"/>
      <c r="M140" s="632"/>
      <c r="N140" s="632"/>
      <c r="O140" s="632">
        <v>0.73007398794382616</v>
      </c>
      <c r="P140" s="632">
        <v>1.0193586419429446</v>
      </c>
      <c r="Q140" s="633">
        <v>1.0640416106174293</v>
      </c>
      <c r="R140" s="665" t="s">
        <v>1325</v>
      </c>
      <c r="S140" s="663" t="s">
        <v>1325</v>
      </c>
      <c r="T140" s="663" t="s">
        <v>1325</v>
      </c>
      <c r="U140" s="663" t="s">
        <v>1325</v>
      </c>
      <c r="V140" s="663" t="s">
        <v>1325</v>
      </c>
      <c r="W140" s="631">
        <v>10</v>
      </c>
      <c r="X140" s="663" t="s">
        <v>1325</v>
      </c>
      <c r="Y140" s="632"/>
      <c r="Z140" s="632"/>
      <c r="AA140" s="632"/>
      <c r="AB140" s="632"/>
      <c r="AC140" s="632">
        <v>0</v>
      </c>
      <c r="AD140" s="632">
        <v>4.6440206586989401</v>
      </c>
      <c r="AE140" s="633">
        <v>2.2180506017399573</v>
      </c>
      <c r="AF140" s="665" t="s">
        <v>1325</v>
      </c>
      <c r="AG140" s="663" t="s">
        <v>1325</v>
      </c>
      <c r="AH140" s="663" t="s">
        <v>1325</v>
      </c>
      <c r="AI140" s="663" t="s">
        <v>1325</v>
      </c>
      <c r="AJ140" s="663" t="s">
        <v>1325</v>
      </c>
      <c r="AK140" s="631">
        <v>14</v>
      </c>
      <c r="AL140" s="663" t="s">
        <v>1325</v>
      </c>
      <c r="AM140" s="632"/>
      <c r="AN140" s="632"/>
      <c r="AO140" s="632"/>
      <c r="AP140" s="632"/>
      <c r="AQ140" s="632">
        <v>0.5593083110928937</v>
      </c>
      <c r="AR140" s="632">
        <v>1.3637321528910411</v>
      </c>
      <c r="AS140" s="633">
        <v>4.0044952834140117</v>
      </c>
      <c r="AT140" s="665" t="s">
        <v>1325</v>
      </c>
      <c r="AU140" s="663" t="s">
        <v>1325</v>
      </c>
      <c r="AV140" s="663" t="s">
        <v>1325</v>
      </c>
      <c r="AW140" s="663" t="s">
        <v>1325</v>
      </c>
      <c r="AX140" s="663" t="s">
        <v>1325</v>
      </c>
      <c r="AY140" s="663" t="s">
        <v>1325</v>
      </c>
      <c r="AZ140" s="663" t="s">
        <v>1325</v>
      </c>
      <c r="BA140" s="632"/>
      <c r="BB140" s="632"/>
      <c r="BC140" s="632"/>
      <c r="BD140" s="632"/>
      <c r="BE140" s="632">
        <v>0</v>
      </c>
      <c r="BF140" s="632">
        <v>0.76627637883391697</v>
      </c>
      <c r="BG140" s="633">
        <v>0</v>
      </c>
      <c r="BH140" s="665" t="s">
        <v>1325</v>
      </c>
      <c r="BI140" s="663" t="s">
        <v>1325</v>
      </c>
      <c r="BJ140" s="663" t="s">
        <v>1325</v>
      </c>
      <c r="BK140" s="663" t="s">
        <v>1325</v>
      </c>
      <c r="BL140" s="663" t="s">
        <v>1325</v>
      </c>
      <c r="BM140" s="631">
        <v>23</v>
      </c>
      <c r="BN140" s="663" t="s">
        <v>1325</v>
      </c>
      <c r="BO140" s="632"/>
      <c r="BP140" s="632"/>
      <c r="BQ140" s="632"/>
      <c r="BR140" s="632"/>
      <c r="BS140" s="632">
        <v>1.433987156036699</v>
      </c>
      <c r="BT140" s="632">
        <v>0.97382258799517563</v>
      </c>
      <c r="BU140" s="633">
        <v>0.58745190910358758</v>
      </c>
      <c r="BV140" s="665" t="s">
        <v>1325</v>
      </c>
      <c r="BW140" s="663" t="s">
        <v>1325</v>
      </c>
      <c r="BX140" s="663" t="s">
        <v>1325</v>
      </c>
      <c r="BY140" s="663" t="s">
        <v>1325</v>
      </c>
      <c r="BZ140" s="663" t="s">
        <v>1325</v>
      </c>
      <c r="CA140" s="663" t="s">
        <v>1325</v>
      </c>
      <c r="CB140" s="663" t="s">
        <v>1325</v>
      </c>
      <c r="CC140" s="632"/>
      <c r="CD140" s="632"/>
      <c r="CE140" s="632"/>
      <c r="CF140" s="632"/>
      <c r="CG140" s="632">
        <v>0.55383234735444442</v>
      </c>
      <c r="CH140" s="632">
        <v>0.15950948325904035</v>
      </c>
      <c r="CI140" s="633">
        <v>0</v>
      </c>
      <c r="CJ140" s="665" t="s">
        <v>1325</v>
      </c>
      <c r="CK140" s="663" t="s">
        <v>1325</v>
      </c>
      <c r="CL140" s="663" t="s">
        <v>1325</v>
      </c>
      <c r="CM140" s="663" t="s">
        <v>1325</v>
      </c>
      <c r="CN140" s="663" t="s">
        <v>1325</v>
      </c>
      <c r="CO140" s="631">
        <v>50</v>
      </c>
      <c r="CP140" s="663" t="s">
        <v>1325</v>
      </c>
      <c r="CQ140" s="632"/>
      <c r="CR140" s="632"/>
      <c r="CS140" s="632"/>
      <c r="CT140" s="632"/>
      <c r="CU140" s="632">
        <v>0.86267948557001728</v>
      </c>
      <c r="CV140" s="632">
        <v>0.91821528580421197</v>
      </c>
      <c r="CW140" s="633">
        <v>0.80174835554389612</v>
      </c>
      <c r="CX140" s="644" t="s">
        <v>878</v>
      </c>
      <c r="CY140" s="480" t="s">
        <v>1471</v>
      </c>
      <c r="CZ140" s="480" t="s">
        <v>878</v>
      </c>
      <c r="DA140" s="635" t="s">
        <v>1471</v>
      </c>
      <c r="DB140" s="644" t="s">
        <v>878</v>
      </c>
      <c r="DC140" s="480" t="s">
        <v>878</v>
      </c>
      <c r="DD140" s="480" t="s">
        <v>878</v>
      </c>
      <c r="DE140" s="635" t="s">
        <v>878</v>
      </c>
      <c r="DF140" s="686"/>
      <c r="DG140" s="678" t="s">
        <v>2218</v>
      </c>
      <c r="DH140" s="664" t="s">
        <v>1325</v>
      </c>
      <c r="DI140" s="663" t="s">
        <v>1325</v>
      </c>
      <c r="DJ140" s="663" t="s">
        <v>1325</v>
      </c>
      <c r="DK140" s="663" t="s">
        <v>1325</v>
      </c>
      <c r="DL140" s="650">
        <v>86</v>
      </c>
      <c r="DM140" s="650">
        <v>659</v>
      </c>
      <c r="DN140" s="650">
        <v>47</v>
      </c>
      <c r="DO140" s="650">
        <v>818</v>
      </c>
      <c r="DP140" s="681" t="s">
        <v>206</v>
      </c>
      <c r="DQ140" s="534">
        <v>147</v>
      </c>
      <c r="DR140" s="675" t="s">
        <v>878</v>
      </c>
      <c r="DS140" s="648" t="s">
        <v>792</v>
      </c>
      <c r="DT140" s="648" t="s">
        <v>878</v>
      </c>
      <c r="DU140" s="671" t="s">
        <v>792</v>
      </c>
    </row>
    <row r="141" spans="1:125">
      <c r="A141" s="628" t="s">
        <v>58</v>
      </c>
      <c r="B141" s="545" t="s">
        <v>1296</v>
      </c>
      <c r="C141" s="629" t="s">
        <v>511</v>
      </c>
      <c r="D141" s="658" t="s">
        <v>1325</v>
      </c>
      <c r="E141" s="528" t="s">
        <v>1325</v>
      </c>
      <c r="F141" s="528" t="s">
        <v>1325</v>
      </c>
      <c r="G141" s="528" t="s">
        <v>1325</v>
      </c>
      <c r="H141" s="631">
        <v>12</v>
      </c>
      <c r="I141" s="631">
        <v>74</v>
      </c>
      <c r="J141" s="528" t="s">
        <v>1325</v>
      </c>
      <c r="K141" s="705"/>
      <c r="L141" s="632"/>
      <c r="M141" s="632"/>
      <c r="N141" s="632"/>
      <c r="O141" s="632">
        <v>1.4487059451922737</v>
      </c>
      <c r="P141" s="632">
        <v>0.9823550522589416</v>
      </c>
      <c r="Q141" s="633">
        <v>0.57456348090620724</v>
      </c>
      <c r="R141" s="665" t="s">
        <v>1325</v>
      </c>
      <c r="S141" s="663" t="s">
        <v>1325</v>
      </c>
      <c r="T141" s="663" t="s">
        <v>1325</v>
      </c>
      <c r="U141" s="663" t="s">
        <v>1325</v>
      </c>
      <c r="V141" s="663" t="s">
        <v>1325</v>
      </c>
      <c r="W141" s="663" t="s">
        <v>1325</v>
      </c>
      <c r="X141" s="663" t="s">
        <v>1325</v>
      </c>
      <c r="Y141" s="632"/>
      <c r="Z141" s="632"/>
      <c r="AA141" s="632"/>
      <c r="AB141" s="632"/>
      <c r="AC141" s="632">
        <v>0</v>
      </c>
      <c r="AD141" s="632">
        <v>0.45089076418190344</v>
      </c>
      <c r="AE141" s="633">
        <v>0</v>
      </c>
      <c r="AF141" s="665" t="s">
        <v>1325</v>
      </c>
      <c r="AG141" s="663" t="s">
        <v>1325</v>
      </c>
      <c r="AH141" s="663" t="s">
        <v>1325</v>
      </c>
      <c r="AI141" s="663" t="s">
        <v>1325</v>
      </c>
      <c r="AJ141" s="663" t="s">
        <v>1325</v>
      </c>
      <c r="AK141" s="663" t="s">
        <v>1325</v>
      </c>
      <c r="AL141" s="663" t="s">
        <v>1325</v>
      </c>
      <c r="AM141" s="632"/>
      <c r="AN141" s="632"/>
      <c r="AO141" s="632"/>
      <c r="AP141" s="632"/>
      <c r="AQ141" s="632">
        <v>1.1512748927216816</v>
      </c>
      <c r="AR141" s="632">
        <v>0.46061926770277062</v>
      </c>
      <c r="AS141" s="633">
        <v>8.9040489659210014</v>
      </c>
      <c r="AT141" s="665" t="s">
        <v>1325</v>
      </c>
      <c r="AU141" s="663" t="s">
        <v>1325</v>
      </c>
      <c r="AV141" s="663" t="s">
        <v>1325</v>
      </c>
      <c r="AW141" s="663" t="s">
        <v>1325</v>
      </c>
      <c r="AX141" s="663" t="s">
        <v>1325</v>
      </c>
      <c r="AY141" s="663" t="s">
        <v>1325</v>
      </c>
      <c r="AZ141" s="663" t="s">
        <v>1325</v>
      </c>
      <c r="BA141" s="632"/>
      <c r="BB141" s="632"/>
      <c r="BC141" s="632"/>
      <c r="BD141" s="632"/>
      <c r="BE141" s="632">
        <v>0</v>
      </c>
      <c r="BF141" s="632">
        <v>0.76511535401750208</v>
      </c>
      <c r="BG141" s="633">
        <v>0</v>
      </c>
      <c r="BH141" s="665" t="s">
        <v>1325</v>
      </c>
      <c r="BI141" s="663" t="s">
        <v>1325</v>
      </c>
      <c r="BJ141" s="663" t="s">
        <v>1325</v>
      </c>
      <c r="BK141" s="663" t="s">
        <v>1325</v>
      </c>
      <c r="BL141" s="663" t="s">
        <v>1325</v>
      </c>
      <c r="BM141" s="631">
        <v>23</v>
      </c>
      <c r="BN141" s="663" t="s">
        <v>1325</v>
      </c>
      <c r="BO141" s="632"/>
      <c r="BP141" s="632"/>
      <c r="BQ141" s="632"/>
      <c r="BR141" s="632"/>
      <c r="BS141" s="632">
        <v>0.64510955519160529</v>
      </c>
      <c r="BT141" s="632">
        <v>0.92678099869040698</v>
      </c>
      <c r="BU141" s="633">
        <v>0</v>
      </c>
      <c r="BV141" s="665" t="s">
        <v>1325</v>
      </c>
      <c r="BW141" s="663" t="s">
        <v>1325</v>
      </c>
      <c r="BX141" s="663" t="s">
        <v>1325</v>
      </c>
      <c r="BY141" s="663" t="s">
        <v>1325</v>
      </c>
      <c r="BZ141" s="663" t="s">
        <v>1325</v>
      </c>
      <c r="CA141" s="663" t="s">
        <v>1325</v>
      </c>
      <c r="CB141" s="663" t="s">
        <v>1325</v>
      </c>
      <c r="CC141" s="632"/>
      <c r="CD141" s="632"/>
      <c r="CE141" s="632"/>
      <c r="CF141" s="632"/>
      <c r="CG141" s="632">
        <v>0</v>
      </c>
      <c r="CH141" s="632">
        <v>1.4862463297790138</v>
      </c>
      <c r="CI141" s="633">
        <v>0</v>
      </c>
      <c r="CJ141" s="665" t="s">
        <v>1325</v>
      </c>
      <c r="CK141" s="663" t="s">
        <v>1325</v>
      </c>
      <c r="CL141" s="663" t="s">
        <v>1325</v>
      </c>
      <c r="CM141" s="663" t="s">
        <v>1325</v>
      </c>
      <c r="CN141" s="663" t="s">
        <v>1325</v>
      </c>
      <c r="CO141" s="631">
        <v>28</v>
      </c>
      <c r="CP141" s="663" t="s">
        <v>1325</v>
      </c>
      <c r="CQ141" s="632"/>
      <c r="CR141" s="632"/>
      <c r="CS141" s="632"/>
      <c r="CT141" s="632"/>
      <c r="CU141" s="632">
        <v>1.113815792427773</v>
      </c>
      <c r="CV141" s="632">
        <v>1.8578749895075266</v>
      </c>
      <c r="CW141" s="633">
        <v>0</v>
      </c>
      <c r="CX141" s="644" t="s">
        <v>878</v>
      </c>
      <c r="CY141" s="480" t="s">
        <v>1471</v>
      </c>
      <c r="CZ141" s="480" t="s">
        <v>878</v>
      </c>
      <c r="DA141" s="635" t="s">
        <v>1471</v>
      </c>
      <c r="DB141" s="644" t="s">
        <v>878</v>
      </c>
      <c r="DC141" s="480" t="s">
        <v>878</v>
      </c>
      <c r="DD141" s="480" t="s">
        <v>878</v>
      </c>
      <c r="DE141" s="635" t="s">
        <v>878</v>
      </c>
      <c r="DF141" s="686"/>
      <c r="DG141" s="678" t="s">
        <v>2218</v>
      </c>
      <c r="DH141" s="664" t="s">
        <v>1325</v>
      </c>
      <c r="DI141" s="663" t="s">
        <v>1325</v>
      </c>
      <c r="DJ141" s="663" t="s">
        <v>1325</v>
      </c>
      <c r="DK141" s="663" t="s">
        <v>1325</v>
      </c>
      <c r="DL141" s="650">
        <v>80</v>
      </c>
      <c r="DM141" s="650">
        <v>660</v>
      </c>
      <c r="DN141" s="650">
        <v>15</v>
      </c>
      <c r="DO141" s="650">
        <v>775</v>
      </c>
      <c r="DP141" s="681" t="s">
        <v>58</v>
      </c>
      <c r="DQ141" s="534">
        <v>89</v>
      </c>
      <c r="DR141" s="675" t="s">
        <v>878</v>
      </c>
      <c r="DS141" s="648" t="s">
        <v>792</v>
      </c>
      <c r="DT141" s="648" t="s">
        <v>878</v>
      </c>
      <c r="DU141" s="671" t="s">
        <v>792</v>
      </c>
    </row>
    <row r="142" spans="1:125">
      <c r="A142" s="628" t="s">
        <v>80</v>
      </c>
      <c r="B142" s="545" t="s">
        <v>1296</v>
      </c>
      <c r="C142" s="629" t="s">
        <v>701</v>
      </c>
      <c r="D142" s="658" t="s">
        <v>1325</v>
      </c>
      <c r="E142" s="528" t="s">
        <v>1325</v>
      </c>
      <c r="F142" s="528" t="s">
        <v>1325</v>
      </c>
      <c r="G142" s="528" t="s">
        <v>1325</v>
      </c>
      <c r="H142" s="528" t="s">
        <v>1325</v>
      </c>
      <c r="I142" s="631">
        <v>35</v>
      </c>
      <c r="J142" s="528" t="s">
        <v>1325</v>
      </c>
      <c r="K142" s="705"/>
      <c r="L142" s="632"/>
      <c r="M142" s="632"/>
      <c r="N142" s="632"/>
      <c r="O142" s="632">
        <v>0.66565249517147174</v>
      </c>
      <c r="P142" s="632">
        <v>1.6860429178100211</v>
      </c>
      <c r="Q142" s="633">
        <v>2.5445875047607061</v>
      </c>
      <c r="R142" s="665" t="s">
        <v>1325</v>
      </c>
      <c r="S142" s="663" t="s">
        <v>1325</v>
      </c>
      <c r="T142" s="663" t="s">
        <v>1325</v>
      </c>
      <c r="U142" s="663" t="s">
        <v>1325</v>
      </c>
      <c r="V142" s="663" t="s">
        <v>1325</v>
      </c>
      <c r="W142" s="663" t="s">
        <v>1325</v>
      </c>
      <c r="X142" s="663" t="s">
        <v>1325</v>
      </c>
      <c r="Y142" s="632"/>
      <c r="Z142" s="632"/>
      <c r="AA142" s="632"/>
      <c r="AB142" s="632"/>
      <c r="AC142" s="632">
        <v>0</v>
      </c>
      <c r="AD142" s="632">
        <v>2.196220696384179</v>
      </c>
      <c r="AE142" s="633">
        <v>0</v>
      </c>
      <c r="AF142" s="665" t="s">
        <v>1325</v>
      </c>
      <c r="AG142" s="663" t="s">
        <v>1325</v>
      </c>
      <c r="AH142" s="663" t="s">
        <v>1325</v>
      </c>
      <c r="AI142" s="663" t="s">
        <v>1325</v>
      </c>
      <c r="AJ142" s="663" t="s">
        <v>1325</v>
      </c>
      <c r="AK142" s="663" t="s">
        <v>1325</v>
      </c>
      <c r="AL142" s="663" t="s">
        <v>1325</v>
      </c>
      <c r="AM142" s="632"/>
      <c r="AN142" s="632"/>
      <c r="AO142" s="632"/>
      <c r="AP142" s="632"/>
      <c r="AQ142" s="632">
        <v>0</v>
      </c>
      <c r="AR142" s="632">
        <v>2.1299812422192126</v>
      </c>
      <c r="AS142" s="633">
        <v>0</v>
      </c>
      <c r="AT142" s="665" t="s">
        <v>1325</v>
      </c>
      <c r="AU142" s="663" t="s">
        <v>1325</v>
      </c>
      <c r="AV142" s="663" t="s">
        <v>1325</v>
      </c>
      <c r="AW142" s="663" t="s">
        <v>1325</v>
      </c>
      <c r="AX142" s="663" t="s">
        <v>1325</v>
      </c>
      <c r="AY142" s="663" t="s">
        <v>1325</v>
      </c>
      <c r="AZ142" s="663" t="s">
        <v>1325</v>
      </c>
      <c r="BA142" s="632"/>
      <c r="BB142" s="632"/>
      <c r="BC142" s="632"/>
      <c r="BD142" s="632"/>
      <c r="BE142" s="632">
        <v>0</v>
      </c>
      <c r="BF142" s="632">
        <v>0.93169028348994709</v>
      </c>
      <c r="BG142" s="633">
        <v>0</v>
      </c>
      <c r="BH142" s="665" t="s">
        <v>1325</v>
      </c>
      <c r="BI142" s="663" t="s">
        <v>1325</v>
      </c>
      <c r="BJ142" s="663" t="s">
        <v>1325</v>
      </c>
      <c r="BK142" s="663" t="s">
        <v>1325</v>
      </c>
      <c r="BL142" s="663" t="s">
        <v>1325</v>
      </c>
      <c r="BM142" s="663" t="s">
        <v>1325</v>
      </c>
      <c r="BN142" s="663" t="s">
        <v>1325</v>
      </c>
      <c r="BO142" s="632"/>
      <c r="BP142" s="632"/>
      <c r="BQ142" s="632"/>
      <c r="BR142" s="632"/>
      <c r="BS142" s="632">
        <v>0</v>
      </c>
      <c r="BT142" s="632">
        <v>1.0559324554565535</v>
      </c>
      <c r="BU142" s="633">
        <v>0</v>
      </c>
      <c r="BV142" s="665" t="s">
        <v>1325</v>
      </c>
      <c r="BW142" s="663" t="s">
        <v>1325</v>
      </c>
      <c r="BX142" s="663" t="s">
        <v>1325</v>
      </c>
      <c r="BY142" s="663" t="s">
        <v>1325</v>
      </c>
      <c r="BZ142" s="663" t="s">
        <v>1325</v>
      </c>
      <c r="CA142" s="663" t="s">
        <v>1325</v>
      </c>
      <c r="CB142" s="663" t="s">
        <v>1325</v>
      </c>
      <c r="CC142" s="632"/>
      <c r="CD142" s="632"/>
      <c r="CE142" s="632"/>
      <c r="CF142" s="632"/>
      <c r="CG142" s="632">
        <v>14.029669379896253</v>
      </c>
      <c r="CH142" s="632">
        <v>0.19316092468198306</v>
      </c>
      <c r="CI142" s="633">
        <v>0</v>
      </c>
      <c r="CJ142" s="665" t="s">
        <v>1325</v>
      </c>
      <c r="CK142" s="663" t="s">
        <v>1325</v>
      </c>
      <c r="CL142" s="663" t="s">
        <v>1325</v>
      </c>
      <c r="CM142" s="663" t="s">
        <v>1325</v>
      </c>
      <c r="CN142" s="663" t="s">
        <v>1325</v>
      </c>
      <c r="CO142" s="631">
        <v>13</v>
      </c>
      <c r="CP142" s="663" t="s">
        <v>1325</v>
      </c>
      <c r="CQ142" s="632"/>
      <c r="CR142" s="632"/>
      <c r="CS142" s="632"/>
      <c r="CT142" s="632"/>
      <c r="CU142" s="632">
        <v>0</v>
      </c>
      <c r="CV142" s="632">
        <v>1.8741614972006178</v>
      </c>
      <c r="CW142" s="633">
        <v>5.4961139244002322</v>
      </c>
      <c r="CX142" s="644" t="s">
        <v>878</v>
      </c>
      <c r="CY142" s="480" t="s">
        <v>1471</v>
      </c>
      <c r="CZ142" s="480" t="s">
        <v>878</v>
      </c>
      <c r="DA142" s="635" t="s">
        <v>1471</v>
      </c>
      <c r="DB142" s="644" t="s">
        <v>878</v>
      </c>
      <c r="DC142" s="480" t="s">
        <v>878</v>
      </c>
      <c r="DD142" s="480" t="s">
        <v>878</v>
      </c>
      <c r="DE142" s="635" t="s">
        <v>878</v>
      </c>
      <c r="DF142" s="686"/>
      <c r="DG142" s="678" t="s">
        <v>2218</v>
      </c>
      <c r="DH142" s="664" t="s">
        <v>1325</v>
      </c>
      <c r="DI142" s="663" t="s">
        <v>1325</v>
      </c>
      <c r="DJ142" s="663" t="s">
        <v>1325</v>
      </c>
      <c r="DK142" s="663" t="s">
        <v>1325</v>
      </c>
      <c r="DL142" s="650">
        <v>13</v>
      </c>
      <c r="DM142" s="650">
        <v>271</v>
      </c>
      <c r="DN142" s="650">
        <v>12</v>
      </c>
      <c r="DO142" s="650">
        <v>301</v>
      </c>
      <c r="DP142" s="681" t="s">
        <v>80</v>
      </c>
      <c r="DQ142" s="534">
        <v>39</v>
      </c>
      <c r="DR142" s="675" t="s">
        <v>878</v>
      </c>
      <c r="DS142" s="648" t="s">
        <v>792</v>
      </c>
      <c r="DT142" s="648" t="s">
        <v>878</v>
      </c>
      <c r="DU142" s="671" t="s">
        <v>792</v>
      </c>
    </row>
    <row r="143" spans="1:125">
      <c r="A143" s="628" t="s">
        <v>239</v>
      </c>
      <c r="B143" s="545" t="s">
        <v>1296</v>
      </c>
      <c r="C143" s="629" t="s">
        <v>553</v>
      </c>
      <c r="D143" s="658" t="s">
        <v>1325</v>
      </c>
      <c r="E143" s="528" t="s">
        <v>1325</v>
      </c>
      <c r="F143" s="631">
        <v>15</v>
      </c>
      <c r="G143" s="528" t="s">
        <v>1325</v>
      </c>
      <c r="H143" s="631">
        <v>71</v>
      </c>
      <c r="I143" s="631">
        <v>292</v>
      </c>
      <c r="J143" s="631">
        <v>25</v>
      </c>
      <c r="K143" s="705">
        <v>0.66974564017694738</v>
      </c>
      <c r="L143" s="632">
        <v>0.67342088178286041</v>
      </c>
      <c r="M143" s="632">
        <v>1.9406183268791175</v>
      </c>
      <c r="N143" s="632"/>
      <c r="O143" s="632">
        <v>1.1167612369193713</v>
      </c>
      <c r="P143" s="632">
        <v>0.8759851168430477</v>
      </c>
      <c r="Q143" s="633">
        <v>0.96341166542815015</v>
      </c>
      <c r="R143" s="665" t="s">
        <v>1325</v>
      </c>
      <c r="S143" s="663" t="s">
        <v>1325</v>
      </c>
      <c r="T143" s="663" t="s">
        <v>1325</v>
      </c>
      <c r="U143" s="663" t="s">
        <v>1325</v>
      </c>
      <c r="V143" s="663" t="s">
        <v>1325</v>
      </c>
      <c r="W143" s="631">
        <v>18</v>
      </c>
      <c r="X143" s="663" t="s">
        <v>1325</v>
      </c>
      <c r="Y143" s="632">
        <v>0</v>
      </c>
      <c r="Z143" s="632">
        <v>9.2662140518110405</v>
      </c>
      <c r="AA143" s="632">
        <v>0</v>
      </c>
      <c r="AB143" s="632"/>
      <c r="AC143" s="632">
        <v>0</v>
      </c>
      <c r="AD143" s="632">
        <v>0.95883273545725978</v>
      </c>
      <c r="AE143" s="633">
        <v>0</v>
      </c>
      <c r="AF143" s="665" t="s">
        <v>1325</v>
      </c>
      <c r="AG143" s="663" t="s">
        <v>1325</v>
      </c>
      <c r="AH143" s="663" t="s">
        <v>1325</v>
      </c>
      <c r="AI143" s="663" t="s">
        <v>1325</v>
      </c>
      <c r="AJ143" s="663" t="s">
        <v>1325</v>
      </c>
      <c r="AK143" s="631">
        <v>34</v>
      </c>
      <c r="AL143" s="663" t="s">
        <v>1325</v>
      </c>
      <c r="AM143" s="632">
        <v>0</v>
      </c>
      <c r="AN143" s="632">
        <v>0</v>
      </c>
      <c r="AO143" s="632">
        <v>0</v>
      </c>
      <c r="AP143" s="632"/>
      <c r="AQ143" s="632">
        <v>1.2681473751897006</v>
      </c>
      <c r="AR143" s="632">
        <v>1.8547023308595427</v>
      </c>
      <c r="AS143" s="633">
        <v>0.41616877982535438</v>
      </c>
      <c r="AT143" s="665" t="s">
        <v>1325</v>
      </c>
      <c r="AU143" s="663" t="s">
        <v>1325</v>
      </c>
      <c r="AV143" s="663" t="s">
        <v>1325</v>
      </c>
      <c r="AW143" s="663" t="s">
        <v>1325</v>
      </c>
      <c r="AX143" s="663" t="s">
        <v>1325</v>
      </c>
      <c r="AY143" s="631">
        <v>10</v>
      </c>
      <c r="AZ143" s="663" t="s">
        <v>1325</v>
      </c>
      <c r="BA143" s="632">
        <v>2.9680886064755003</v>
      </c>
      <c r="BB143" s="632">
        <v>1.5317784975746556</v>
      </c>
      <c r="BC143" s="632">
        <v>13.29427275688227</v>
      </c>
      <c r="BD143" s="632"/>
      <c r="BE143" s="632">
        <v>0.34198622831188025</v>
      </c>
      <c r="BF143" s="632">
        <v>0.13507551230505602</v>
      </c>
      <c r="BG143" s="633">
        <v>1.7280933958190197</v>
      </c>
      <c r="BH143" s="665" t="s">
        <v>1325</v>
      </c>
      <c r="BI143" s="663" t="s">
        <v>1325</v>
      </c>
      <c r="BJ143" s="663" t="s">
        <v>1325</v>
      </c>
      <c r="BK143" s="663" t="s">
        <v>1325</v>
      </c>
      <c r="BL143" s="631">
        <v>10</v>
      </c>
      <c r="BM143" s="631">
        <v>72</v>
      </c>
      <c r="BN143" s="663" t="s">
        <v>1325</v>
      </c>
      <c r="BO143" s="632">
        <v>0</v>
      </c>
      <c r="BP143" s="632">
        <v>0</v>
      </c>
      <c r="BQ143" s="632">
        <v>1.340533764028857</v>
      </c>
      <c r="BR143" s="632"/>
      <c r="BS143" s="632">
        <v>0.78159170550336865</v>
      </c>
      <c r="BT143" s="632">
        <v>1.9087874515482064</v>
      </c>
      <c r="BU143" s="633">
        <v>0.60126637284448181</v>
      </c>
      <c r="BV143" s="665" t="s">
        <v>1325</v>
      </c>
      <c r="BW143" s="663" t="s">
        <v>1325</v>
      </c>
      <c r="BX143" s="663" t="s">
        <v>1325</v>
      </c>
      <c r="BY143" s="663" t="s">
        <v>1325</v>
      </c>
      <c r="BZ143" s="663" t="s">
        <v>1325</v>
      </c>
      <c r="CA143" s="631">
        <v>18</v>
      </c>
      <c r="CB143" s="663" t="s">
        <v>1325</v>
      </c>
      <c r="CC143" s="632">
        <v>0</v>
      </c>
      <c r="CD143" s="632">
        <v>0</v>
      </c>
      <c r="CE143" s="632">
        <v>2.3619763266231693</v>
      </c>
      <c r="CF143" s="632"/>
      <c r="CG143" s="632">
        <v>1.5227414036053759</v>
      </c>
      <c r="CH143" s="632">
        <v>1.117167998070508</v>
      </c>
      <c r="CI143" s="633">
        <v>0</v>
      </c>
      <c r="CJ143" s="665" t="s">
        <v>1325</v>
      </c>
      <c r="CK143" s="663" t="s">
        <v>1325</v>
      </c>
      <c r="CL143" s="663" t="s">
        <v>1325</v>
      </c>
      <c r="CM143" s="663" t="s">
        <v>1325</v>
      </c>
      <c r="CN143" s="631">
        <v>37</v>
      </c>
      <c r="CO143" s="631">
        <v>116</v>
      </c>
      <c r="CP143" s="631">
        <v>14</v>
      </c>
      <c r="CQ143" s="632">
        <v>0.81490023425964864</v>
      </c>
      <c r="CR143" s="632">
        <v>0.40056259484172263</v>
      </c>
      <c r="CS143" s="632">
        <v>1.21633747575483</v>
      </c>
      <c r="CT143" s="632"/>
      <c r="CU143" s="632">
        <v>1.5278651781254851</v>
      </c>
      <c r="CV143" s="632">
        <v>0.80840988663094282</v>
      </c>
      <c r="CW143" s="633">
        <v>1.3409414340940566</v>
      </c>
      <c r="CX143" s="644" t="s">
        <v>878</v>
      </c>
      <c r="CY143" s="480" t="s">
        <v>1471</v>
      </c>
      <c r="CZ143" s="480" t="s">
        <v>878</v>
      </c>
      <c r="DA143" s="635" t="s">
        <v>1471</v>
      </c>
      <c r="DB143" s="644" t="s">
        <v>878</v>
      </c>
      <c r="DC143" s="480" t="s">
        <v>878</v>
      </c>
      <c r="DD143" s="480" t="s">
        <v>878</v>
      </c>
      <c r="DE143" s="635" t="s">
        <v>878</v>
      </c>
      <c r="DF143" s="686"/>
      <c r="DG143" s="678" t="s">
        <v>2218</v>
      </c>
      <c r="DH143" s="682">
        <v>21</v>
      </c>
      <c r="DI143" s="650">
        <v>41</v>
      </c>
      <c r="DJ143" s="650">
        <v>57</v>
      </c>
      <c r="DK143" s="663" t="s">
        <v>1325</v>
      </c>
      <c r="DL143" s="650">
        <v>460</v>
      </c>
      <c r="DM143" s="650">
        <v>2183</v>
      </c>
      <c r="DN143" s="650">
        <v>183</v>
      </c>
      <c r="DO143" s="650">
        <v>2950</v>
      </c>
      <c r="DP143" s="681" t="s">
        <v>239</v>
      </c>
      <c r="DQ143" s="534">
        <v>410</v>
      </c>
      <c r="DR143" s="675" t="s">
        <v>878</v>
      </c>
      <c r="DS143" s="648" t="s">
        <v>792</v>
      </c>
      <c r="DT143" s="648" t="s">
        <v>878</v>
      </c>
      <c r="DU143" s="671" t="s">
        <v>792</v>
      </c>
    </row>
    <row r="144" spans="1:125">
      <c r="A144" s="628" t="s">
        <v>252</v>
      </c>
      <c r="B144" s="545" t="s">
        <v>1296</v>
      </c>
      <c r="C144" s="629" t="s">
        <v>803</v>
      </c>
      <c r="D144" s="658" t="s">
        <v>1325</v>
      </c>
      <c r="E144" s="528" t="s">
        <v>1325</v>
      </c>
      <c r="F144" s="528" t="s">
        <v>1325</v>
      </c>
      <c r="G144" s="528" t="s">
        <v>1325</v>
      </c>
      <c r="H144" s="528" t="s">
        <v>1325</v>
      </c>
      <c r="I144" s="631">
        <v>43</v>
      </c>
      <c r="J144" s="528" t="s">
        <v>1325</v>
      </c>
      <c r="K144" s="705"/>
      <c r="L144" s="632"/>
      <c r="M144" s="632"/>
      <c r="N144" s="632"/>
      <c r="O144" s="632">
        <v>1.2255468966805265</v>
      </c>
      <c r="P144" s="632">
        <v>0.48248648695617774</v>
      </c>
      <c r="Q144" s="633"/>
      <c r="R144" s="665" t="s">
        <v>1325</v>
      </c>
      <c r="S144" s="663" t="s">
        <v>1325</v>
      </c>
      <c r="T144" s="663" t="s">
        <v>1325</v>
      </c>
      <c r="U144" s="663" t="s">
        <v>1325</v>
      </c>
      <c r="V144" s="663" t="s">
        <v>1325</v>
      </c>
      <c r="W144" s="663" t="s">
        <v>1325</v>
      </c>
      <c r="X144" s="663" t="s">
        <v>1325</v>
      </c>
      <c r="Y144" s="632"/>
      <c r="Z144" s="632"/>
      <c r="AA144" s="632"/>
      <c r="AB144" s="632"/>
      <c r="AC144" s="632">
        <v>0</v>
      </c>
      <c r="AD144" s="632">
        <v>0.4325405586628725</v>
      </c>
      <c r="AE144" s="633"/>
      <c r="AF144" s="665" t="s">
        <v>1325</v>
      </c>
      <c r="AG144" s="663" t="s">
        <v>1325</v>
      </c>
      <c r="AH144" s="663" t="s">
        <v>1325</v>
      </c>
      <c r="AI144" s="663" t="s">
        <v>1325</v>
      </c>
      <c r="AJ144" s="663" t="s">
        <v>1325</v>
      </c>
      <c r="AK144" s="663" t="s">
        <v>1325</v>
      </c>
      <c r="AL144" s="663" t="s">
        <v>1325</v>
      </c>
      <c r="AM144" s="632"/>
      <c r="AN144" s="632"/>
      <c r="AO144" s="632"/>
      <c r="AP144" s="632"/>
      <c r="AQ144" s="632">
        <v>0</v>
      </c>
      <c r="AR144" s="632">
        <v>3.7602696252665786</v>
      </c>
      <c r="AS144" s="633"/>
      <c r="AT144" s="665" t="s">
        <v>1325</v>
      </c>
      <c r="AU144" s="663" t="s">
        <v>1325</v>
      </c>
      <c r="AV144" s="663" t="s">
        <v>1325</v>
      </c>
      <c r="AW144" s="663" t="s">
        <v>1325</v>
      </c>
      <c r="AX144" s="663" t="s">
        <v>1325</v>
      </c>
      <c r="AY144" s="663" t="s">
        <v>1325</v>
      </c>
      <c r="AZ144" s="663" t="s">
        <v>1325</v>
      </c>
      <c r="BA144" s="632"/>
      <c r="BB144" s="632"/>
      <c r="BC144" s="632"/>
      <c r="BD144" s="632"/>
      <c r="BE144" s="632">
        <v>0</v>
      </c>
      <c r="BF144" s="632">
        <v>1.4679538768940446</v>
      </c>
      <c r="BG144" s="633"/>
      <c r="BH144" s="665" t="s">
        <v>1325</v>
      </c>
      <c r="BI144" s="663" t="s">
        <v>1325</v>
      </c>
      <c r="BJ144" s="663" t="s">
        <v>1325</v>
      </c>
      <c r="BK144" s="663" t="s">
        <v>1325</v>
      </c>
      <c r="BL144" s="663" t="s">
        <v>1325</v>
      </c>
      <c r="BM144" s="631">
        <v>10</v>
      </c>
      <c r="BN144" s="663" t="s">
        <v>1325</v>
      </c>
      <c r="BO144" s="632"/>
      <c r="BP144" s="632"/>
      <c r="BQ144" s="632"/>
      <c r="BR144" s="632"/>
      <c r="BS144" s="632">
        <v>1.1082046193802151</v>
      </c>
      <c r="BT144" s="632">
        <v>0.14833854833454579</v>
      </c>
      <c r="BU144" s="633"/>
      <c r="BV144" s="665" t="s">
        <v>1325</v>
      </c>
      <c r="BW144" s="663" t="s">
        <v>1325</v>
      </c>
      <c r="BX144" s="663" t="s">
        <v>1325</v>
      </c>
      <c r="BY144" s="663" t="s">
        <v>1325</v>
      </c>
      <c r="BZ144" s="663" t="s">
        <v>1325</v>
      </c>
      <c r="CA144" s="663" t="s">
        <v>1325</v>
      </c>
      <c r="CB144" s="663" t="s">
        <v>1325</v>
      </c>
      <c r="CC144" s="632"/>
      <c r="CD144" s="632"/>
      <c r="CE144" s="632"/>
      <c r="CF144" s="632"/>
      <c r="CG144" s="632">
        <v>0</v>
      </c>
      <c r="CH144" s="632">
        <v>0.57030382421752868</v>
      </c>
      <c r="CI144" s="633"/>
      <c r="CJ144" s="665" t="s">
        <v>1325</v>
      </c>
      <c r="CK144" s="663" t="s">
        <v>1325</v>
      </c>
      <c r="CL144" s="663" t="s">
        <v>1325</v>
      </c>
      <c r="CM144" s="663" t="s">
        <v>1325</v>
      </c>
      <c r="CN144" s="663" t="s">
        <v>1325</v>
      </c>
      <c r="CO144" s="631">
        <v>17</v>
      </c>
      <c r="CP144" s="663" t="s">
        <v>1325</v>
      </c>
      <c r="CQ144" s="632"/>
      <c r="CR144" s="632"/>
      <c r="CS144" s="632"/>
      <c r="CT144" s="632"/>
      <c r="CU144" s="632">
        <v>2.6663352791497865</v>
      </c>
      <c r="CV144" s="632">
        <v>0.85655484345974298</v>
      </c>
      <c r="CW144" s="633"/>
      <c r="CX144" s="644" t="s">
        <v>878</v>
      </c>
      <c r="CY144" s="480" t="s">
        <v>1471</v>
      </c>
      <c r="CZ144" s="632" t="s">
        <v>878</v>
      </c>
      <c r="DA144" s="636" t="s">
        <v>1471</v>
      </c>
      <c r="DB144" s="644" t="s">
        <v>878</v>
      </c>
      <c r="DC144" s="480" t="s">
        <v>878</v>
      </c>
      <c r="DD144" s="480" t="s">
        <v>878</v>
      </c>
      <c r="DE144" s="635" t="s">
        <v>878</v>
      </c>
      <c r="DF144" s="687" t="s">
        <v>1934</v>
      </c>
      <c r="DG144" s="678" t="s">
        <v>2218</v>
      </c>
      <c r="DH144" s="664" t="s">
        <v>1325</v>
      </c>
      <c r="DI144" s="663" t="s">
        <v>1325</v>
      </c>
      <c r="DJ144" s="663" t="s">
        <v>1325</v>
      </c>
      <c r="DK144" s="663" t="s">
        <v>1325</v>
      </c>
      <c r="DL144" s="650">
        <v>19</v>
      </c>
      <c r="DM144" s="650">
        <v>344</v>
      </c>
      <c r="DN144" s="663" t="s">
        <v>1325</v>
      </c>
      <c r="DO144" s="650">
        <v>378</v>
      </c>
      <c r="DP144" s="681" t="s">
        <v>252</v>
      </c>
      <c r="DQ144" s="534">
        <v>52</v>
      </c>
      <c r="DR144" s="675" t="s">
        <v>878</v>
      </c>
      <c r="DS144" s="648" t="s">
        <v>792</v>
      </c>
      <c r="DT144" s="648" t="s">
        <v>878</v>
      </c>
      <c r="DU144" s="671" t="s">
        <v>792</v>
      </c>
    </row>
    <row r="145" spans="1:125">
      <c r="A145" s="628" t="s">
        <v>237</v>
      </c>
      <c r="B145" s="545" t="s">
        <v>1296</v>
      </c>
      <c r="C145" s="629" t="s">
        <v>552</v>
      </c>
      <c r="D145" s="658" t="s">
        <v>1325</v>
      </c>
      <c r="E145" s="528" t="s">
        <v>1325</v>
      </c>
      <c r="F145" s="631">
        <v>11</v>
      </c>
      <c r="G145" s="528" t="s">
        <v>1325</v>
      </c>
      <c r="H145" s="631">
        <v>129</v>
      </c>
      <c r="I145" s="631">
        <v>309</v>
      </c>
      <c r="J145" s="631">
        <v>10</v>
      </c>
      <c r="K145" s="705">
        <v>2.5707018496213907</v>
      </c>
      <c r="L145" s="632">
        <v>0</v>
      </c>
      <c r="M145" s="632">
        <v>1.2353436717455548</v>
      </c>
      <c r="N145" s="632">
        <v>1.5861399814735433</v>
      </c>
      <c r="O145" s="632">
        <v>0.98731329803809809</v>
      </c>
      <c r="P145" s="632">
        <v>1.1512183778005849</v>
      </c>
      <c r="Q145" s="633">
        <v>1.0261073513014105</v>
      </c>
      <c r="R145" s="665" t="s">
        <v>1325</v>
      </c>
      <c r="S145" s="663" t="s">
        <v>1325</v>
      </c>
      <c r="T145" s="663" t="s">
        <v>1325</v>
      </c>
      <c r="U145" s="663" t="s">
        <v>1325</v>
      </c>
      <c r="V145" s="663" t="s">
        <v>1325</v>
      </c>
      <c r="W145" s="631">
        <v>21</v>
      </c>
      <c r="X145" s="663" t="s">
        <v>1325</v>
      </c>
      <c r="Y145" s="632">
        <v>6.3986439967622264</v>
      </c>
      <c r="Z145" s="632">
        <v>0</v>
      </c>
      <c r="AA145" s="632">
        <v>0</v>
      </c>
      <c r="AB145" s="632">
        <v>0</v>
      </c>
      <c r="AC145" s="632">
        <v>0.44926996501074151</v>
      </c>
      <c r="AD145" s="632">
        <v>1.6113977017312897</v>
      </c>
      <c r="AE145" s="633">
        <v>1.7687506101328641</v>
      </c>
      <c r="AF145" s="665" t="s">
        <v>1325</v>
      </c>
      <c r="AG145" s="663" t="s">
        <v>1325</v>
      </c>
      <c r="AH145" s="663" t="s">
        <v>1325</v>
      </c>
      <c r="AI145" s="663" t="s">
        <v>1325</v>
      </c>
      <c r="AJ145" s="631">
        <v>13</v>
      </c>
      <c r="AK145" s="631">
        <v>29</v>
      </c>
      <c r="AL145" s="663" t="s">
        <v>1325</v>
      </c>
      <c r="AM145" s="632">
        <v>0</v>
      </c>
      <c r="AN145" s="632">
        <v>0</v>
      </c>
      <c r="AO145" s="632">
        <v>0</v>
      </c>
      <c r="AP145" s="632">
        <v>0</v>
      </c>
      <c r="AQ145" s="632">
        <v>1.0202406181960595</v>
      </c>
      <c r="AR145" s="632">
        <v>1.0249449071063697</v>
      </c>
      <c r="AS145" s="633">
        <v>3.6493680038558534</v>
      </c>
      <c r="AT145" s="665" t="s">
        <v>1325</v>
      </c>
      <c r="AU145" s="663" t="s">
        <v>1325</v>
      </c>
      <c r="AV145" s="663" t="s">
        <v>1325</v>
      </c>
      <c r="AW145" s="663" t="s">
        <v>1325</v>
      </c>
      <c r="AX145" s="663" t="s">
        <v>1325</v>
      </c>
      <c r="AY145" s="631">
        <v>11</v>
      </c>
      <c r="AZ145" s="663" t="s">
        <v>1325</v>
      </c>
      <c r="BA145" s="632">
        <v>0</v>
      </c>
      <c r="BB145" s="632">
        <v>0</v>
      </c>
      <c r="BC145" s="632">
        <v>0</v>
      </c>
      <c r="BD145" s="632">
        <v>0</v>
      </c>
      <c r="BE145" s="632">
        <v>0.21327580003798707</v>
      </c>
      <c r="BF145" s="632">
        <v>1.9244580579361577</v>
      </c>
      <c r="BG145" s="633">
        <v>4.0280758517527264</v>
      </c>
      <c r="BH145" s="665" t="s">
        <v>1325</v>
      </c>
      <c r="BI145" s="663" t="s">
        <v>1325</v>
      </c>
      <c r="BJ145" s="663" t="s">
        <v>1325</v>
      </c>
      <c r="BK145" s="663" t="s">
        <v>1325</v>
      </c>
      <c r="BL145" s="631">
        <v>19</v>
      </c>
      <c r="BM145" s="631">
        <v>82</v>
      </c>
      <c r="BN145" s="663" t="s">
        <v>1325</v>
      </c>
      <c r="BO145" s="632">
        <v>1.4708968312951405</v>
      </c>
      <c r="BP145" s="632">
        <v>0</v>
      </c>
      <c r="BQ145" s="632">
        <v>2.9597739925352204</v>
      </c>
      <c r="BR145" s="632">
        <v>3.2800505993251905</v>
      </c>
      <c r="BS145" s="632">
        <v>0.53829919623514055</v>
      </c>
      <c r="BT145" s="632">
        <v>1.4388761169507769</v>
      </c>
      <c r="BU145" s="633">
        <v>0.40160345033637851</v>
      </c>
      <c r="BV145" s="665" t="s">
        <v>1325</v>
      </c>
      <c r="BW145" s="663" t="s">
        <v>1325</v>
      </c>
      <c r="BX145" s="663" t="s">
        <v>1325</v>
      </c>
      <c r="BY145" s="663" t="s">
        <v>1325</v>
      </c>
      <c r="BZ145" s="631">
        <v>12</v>
      </c>
      <c r="CA145" s="631">
        <v>23</v>
      </c>
      <c r="CB145" s="663" t="s">
        <v>1325</v>
      </c>
      <c r="CC145" s="632">
        <v>10.822880447794942</v>
      </c>
      <c r="CD145" s="632">
        <v>0</v>
      </c>
      <c r="CE145" s="632">
        <v>0</v>
      </c>
      <c r="CF145" s="632">
        <v>0</v>
      </c>
      <c r="CG145" s="632">
        <v>1.2735744486801859</v>
      </c>
      <c r="CH145" s="632">
        <v>1.0787764443521026</v>
      </c>
      <c r="CI145" s="633">
        <v>0</v>
      </c>
      <c r="CJ145" s="665" t="s">
        <v>1325</v>
      </c>
      <c r="CK145" s="663" t="s">
        <v>1325</v>
      </c>
      <c r="CL145" s="663" t="s">
        <v>1325</v>
      </c>
      <c r="CM145" s="663" t="s">
        <v>1325</v>
      </c>
      <c r="CN145" s="631">
        <v>73</v>
      </c>
      <c r="CO145" s="631">
        <v>118</v>
      </c>
      <c r="CP145" s="663" t="s">
        <v>1325</v>
      </c>
      <c r="CQ145" s="632">
        <v>1.8696272458687382</v>
      </c>
      <c r="CR145" s="632">
        <v>0</v>
      </c>
      <c r="CS145" s="632">
        <v>0.27630435583732932</v>
      </c>
      <c r="CT145" s="632">
        <v>2.0489486347013584</v>
      </c>
      <c r="CU145" s="632">
        <v>1.6226460940181733</v>
      </c>
      <c r="CV145" s="632">
        <v>1.098698006223997</v>
      </c>
      <c r="CW145" s="633">
        <v>0.51097751934457825</v>
      </c>
      <c r="CX145" s="644" t="s">
        <v>878</v>
      </c>
      <c r="CY145" s="480" t="s">
        <v>1471</v>
      </c>
      <c r="CZ145" s="480" t="s">
        <v>878</v>
      </c>
      <c r="DA145" s="635" t="s">
        <v>1471</v>
      </c>
      <c r="DB145" s="644" t="s">
        <v>878</v>
      </c>
      <c r="DC145" s="480" t="s">
        <v>878</v>
      </c>
      <c r="DD145" s="480" t="s">
        <v>878</v>
      </c>
      <c r="DE145" s="635" t="s">
        <v>878</v>
      </c>
      <c r="DF145" s="686"/>
      <c r="DG145" s="678" t="s">
        <v>2218</v>
      </c>
      <c r="DH145" s="682">
        <v>22</v>
      </c>
      <c r="DI145" s="650">
        <v>27</v>
      </c>
      <c r="DJ145" s="650">
        <v>71</v>
      </c>
      <c r="DK145" s="650">
        <v>10</v>
      </c>
      <c r="DL145" s="650">
        <v>1028</v>
      </c>
      <c r="DM145" s="650">
        <v>2307</v>
      </c>
      <c r="DN145" s="650">
        <v>77</v>
      </c>
      <c r="DO145" s="650">
        <v>3542</v>
      </c>
      <c r="DP145" s="681" t="s">
        <v>237</v>
      </c>
      <c r="DQ145" s="534">
        <v>468</v>
      </c>
      <c r="DR145" s="675" t="s">
        <v>878</v>
      </c>
      <c r="DS145" s="648" t="s">
        <v>792</v>
      </c>
      <c r="DT145" s="648" t="s">
        <v>878</v>
      </c>
      <c r="DU145" s="671" t="s">
        <v>792</v>
      </c>
    </row>
    <row r="146" spans="1:125">
      <c r="A146" s="628" t="s">
        <v>478</v>
      </c>
      <c r="B146" s="545" t="s">
        <v>1289</v>
      </c>
      <c r="C146" s="629" t="s">
        <v>763</v>
      </c>
      <c r="D146" s="658" t="s">
        <v>1325</v>
      </c>
      <c r="E146" s="528" t="s">
        <v>1325</v>
      </c>
      <c r="F146" s="528" t="s">
        <v>1325</v>
      </c>
      <c r="G146" s="528" t="s">
        <v>1325</v>
      </c>
      <c r="H146" s="528" t="s">
        <v>1325</v>
      </c>
      <c r="I146" s="528" t="s">
        <v>1325</v>
      </c>
      <c r="J146" s="528" t="s">
        <v>1325</v>
      </c>
      <c r="K146" s="705"/>
      <c r="L146" s="632"/>
      <c r="M146" s="632"/>
      <c r="N146" s="632"/>
      <c r="O146" s="632"/>
      <c r="P146" s="632">
        <v>0.74574957932694064</v>
      </c>
      <c r="Q146" s="633"/>
      <c r="R146" s="665" t="s">
        <v>1325</v>
      </c>
      <c r="S146" s="663" t="s">
        <v>1325</v>
      </c>
      <c r="T146" s="663" t="s">
        <v>1325</v>
      </c>
      <c r="U146" s="663" t="s">
        <v>1325</v>
      </c>
      <c r="V146" s="663" t="s">
        <v>1325</v>
      </c>
      <c r="W146" s="663" t="s">
        <v>1325</v>
      </c>
      <c r="X146" s="663" t="s">
        <v>1325</v>
      </c>
      <c r="Y146" s="632"/>
      <c r="Z146" s="632"/>
      <c r="AA146" s="632"/>
      <c r="AB146" s="632"/>
      <c r="AC146" s="632"/>
      <c r="AD146" s="632">
        <v>2.0956894673243398</v>
      </c>
      <c r="AE146" s="633"/>
      <c r="AF146" s="665" t="s">
        <v>1325</v>
      </c>
      <c r="AG146" s="663" t="s">
        <v>1325</v>
      </c>
      <c r="AH146" s="663" t="s">
        <v>1325</v>
      </c>
      <c r="AI146" s="663" t="s">
        <v>1325</v>
      </c>
      <c r="AJ146" s="663" t="s">
        <v>1325</v>
      </c>
      <c r="AK146" s="663" t="s">
        <v>1325</v>
      </c>
      <c r="AL146" s="663" t="s">
        <v>1325</v>
      </c>
      <c r="AM146" s="632"/>
      <c r="AN146" s="632"/>
      <c r="AO146" s="632"/>
      <c r="AP146" s="632"/>
      <c r="AQ146" s="632"/>
      <c r="AR146" s="632">
        <v>0.90332537815556579</v>
      </c>
      <c r="AS146" s="633"/>
      <c r="AT146" s="665" t="s">
        <v>1325</v>
      </c>
      <c r="AU146" s="663" t="s">
        <v>1325</v>
      </c>
      <c r="AV146" s="663" t="s">
        <v>1325</v>
      </c>
      <c r="AW146" s="663" t="s">
        <v>1325</v>
      </c>
      <c r="AX146" s="663" t="s">
        <v>1325</v>
      </c>
      <c r="AY146" s="663" t="s">
        <v>1325</v>
      </c>
      <c r="AZ146" s="663" t="s">
        <v>1325</v>
      </c>
      <c r="BA146" s="632"/>
      <c r="BB146" s="632"/>
      <c r="BC146" s="632"/>
      <c r="BD146" s="632"/>
      <c r="BE146" s="632"/>
      <c r="BF146" s="632">
        <v>0</v>
      </c>
      <c r="BG146" s="633"/>
      <c r="BH146" s="665" t="s">
        <v>1325</v>
      </c>
      <c r="BI146" s="663" t="s">
        <v>1325</v>
      </c>
      <c r="BJ146" s="663" t="s">
        <v>1325</v>
      </c>
      <c r="BK146" s="663" t="s">
        <v>1325</v>
      </c>
      <c r="BL146" s="663" t="s">
        <v>1325</v>
      </c>
      <c r="BM146" s="663" t="s">
        <v>1325</v>
      </c>
      <c r="BN146" s="663" t="s">
        <v>1325</v>
      </c>
      <c r="BO146" s="632"/>
      <c r="BP146" s="632"/>
      <c r="BQ146" s="632"/>
      <c r="BR146" s="632"/>
      <c r="BS146" s="632"/>
      <c r="BT146" s="632">
        <v>0</v>
      </c>
      <c r="BU146" s="633"/>
      <c r="BV146" s="665" t="s">
        <v>1325</v>
      </c>
      <c r="BW146" s="663" t="s">
        <v>1325</v>
      </c>
      <c r="BX146" s="663" t="s">
        <v>1325</v>
      </c>
      <c r="BY146" s="663" t="s">
        <v>1325</v>
      </c>
      <c r="BZ146" s="663" t="s">
        <v>1325</v>
      </c>
      <c r="CA146" s="663" t="s">
        <v>1325</v>
      </c>
      <c r="CB146" s="663" t="s">
        <v>1325</v>
      </c>
      <c r="CC146" s="632"/>
      <c r="CD146" s="632"/>
      <c r="CE146" s="632"/>
      <c r="CF146" s="632"/>
      <c r="CG146" s="632"/>
      <c r="CH146" s="632">
        <v>2.7631621905750685</v>
      </c>
      <c r="CI146" s="633"/>
      <c r="CJ146" s="665" t="s">
        <v>1325</v>
      </c>
      <c r="CK146" s="663" t="s">
        <v>1325</v>
      </c>
      <c r="CL146" s="663" t="s">
        <v>1325</v>
      </c>
      <c r="CM146" s="663" t="s">
        <v>1325</v>
      </c>
      <c r="CN146" s="663" t="s">
        <v>1325</v>
      </c>
      <c r="CO146" s="663" t="s">
        <v>1325</v>
      </c>
      <c r="CP146" s="663" t="s">
        <v>1325</v>
      </c>
      <c r="CQ146" s="632"/>
      <c r="CR146" s="632"/>
      <c r="CS146" s="632"/>
      <c r="CT146" s="632"/>
      <c r="CU146" s="632"/>
      <c r="CV146" s="632">
        <v>0.54732915607423882</v>
      </c>
      <c r="CW146" s="633"/>
      <c r="CX146" s="644" t="s">
        <v>878</v>
      </c>
      <c r="CY146" s="480" t="s">
        <v>1471</v>
      </c>
      <c r="CZ146" s="480" t="s">
        <v>878</v>
      </c>
      <c r="DA146" s="635" t="s">
        <v>1471</v>
      </c>
      <c r="DB146" s="644" t="s">
        <v>878</v>
      </c>
      <c r="DC146" s="480" t="s">
        <v>878</v>
      </c>
      <c r="DD146" s="480" t="s">
        <v>878</v>
      </c>
      <c r="DE146" s="635" t="s">
        <v>878</v>
      </c>
      <c r="DF146" s="686"/>
      <c r="DG146" s="678" t="s">
        <v>2218</v>
      </c>
      <c r="DH146" s="664" t="s">
        <v>1325</v>
      </c>
      <c r="DI146" s="663" t="s">
        <v>1325</v>
      </c>
      <c r="DJ146" s="663" t="s">
        <v>1325</v>
      </c>
      <c r="DK146" s="663" t="s">
        <v>1325</v>
      </c>
      <c r="DL146" s="663" t="s">
        <v>1325</v>
      </c>
      <c r="DM146" s="650">
        <v>71</v>
      </c>
      <c r="DN146" s="663" t="s">
        <v>1325</v>
      </c>
      <c r="DO146" s="650">
        <v>79</v>
      </c>
      <c r="DP146" s="681" t="s">
        <v>478</v>
      </c>
      <c r="DQ146" s="534">
        <v>6</v>
      </c>
      <c r="DR146" s="675" t="s">
        <v>878</v>
      </c>
      <c r="DS146" s="648" t="s">
        <v>792</v>
      </c>
      <c r="DT146" s="648" t="s">
        <v>878</v>
      </c>
      <c r="DU146" s="671" t="s">
        <v>792</v>
      </c>
    </row>
    <row r="147" spans="1:125">
      <c r="A147" s="628" t="s">
        <v>319</v>
      </c>
      <c r="B147" s="545" t="s">
        <v>1289</v>
      </c>
      <c r="C147" s="629" t="s">
        <v>736</v>
      </c>
      <c r="D147" s="658" t="s">
        <v>1325</v>
      </c>
      <c r="E147" s="528" t="s">
        <v>1325</v>
      </c>
      <c r="F147" s="528" t="s">
        <v>1325</v>
      </c>
      <c r="G147" s="528" t="s">
        <v>1325</v>
      </c>
      <c r="H147" s="528" t="s">
        <v>1325</v>
      </c>
      <c r="I147" s="631">
        <v>50</v>
      </c>
      <c r="J147" s="528" t="s">
        <v>1325</v>
      </c>
      <c r="K147" s="705">
        <v>1.4397468566491753</v>
      </c>
      <c r="L147" s="632"/>
      <c r="M147" s="632"/>
      <c r="N147" s="632"/>
      <c r="O147" s="632">
        <v>0.62004482682744033</v>
      </c>
      <c r="P147" s="632">
        <v>3.6640361698989041</v>
      </c>
      <c r="Q147" s="633">
        <v>0</v>
      </c>
      <c r="R147" s="665" t="s">
        <v>1325</v>
      </c>
      <c r="S147" s="663" t="s">
        <v>1325</v>
      </c>
      <c r="T147" s="663" t="s">
        <v>1325</v>
      </c>
      <c r="U147" s="663" t="s">
        <v>1325</v>
      </c>
      <c r="V147" s="663" t="s">
        <v>1325</v>
      </c>
      <c r="W147" s="663" t="s">
        <v>1325</v>
      </c>
      <c r="X147" s="663" t="s">
        <v>1325</v>
      </c>
      <c r="Y147" s="632">
        <v>0</v>
      </c>
      <c r="Z147" s="632"/>
      <c r="AA147" s="632"/>
      <c r="AB147" s="632"/>
      <c r="AC147" s="632">
        <v>0</v>
      </c>
      <c r="AD147" s="632">
        <v>0.28614221573082332</v>
      </c>
      <c r="AE147" s="633">
        <v>0</v>
      </c>
      <c r="AF147" s="665" t="s">
        <v>1325</v>
      </c>
      <c r="AG147" s="663" t="s">
        <v>1325</v>
      </c>
      <c r="AH147" s="663" t="s">
        <v>1325</v>
      </c>
      <c r="AI147" s="663" t="s">
        <v>1325</v>
      </c>
      <c r="AJ147" s="663" t="s">
        <v>1325</v>
      </c>
      <c r="AK147" s="663" t="s">
        <v>1325</v>
      </c>
      <c r="AL147" s="663" t="s">
        <v>1325</v>
      </c>
      <c r="AM147" s="632">
        <v>0</v>
      </c>
      <c r="AN147" s="632"/>
      <c r="AO147" s="632"/>
      <c r="AP147" s="632"/>
      <c r="AQ147" s="632">
        <v>0</v>
      </c>
      <c r="AR147" s="632">
        <v>0.37001597220602983</v>
      </c>
      <c r="AS147" s="633">
        <v>0</v>
      </c>
      <c r="AT147" s="665" t="s">
        <v>1325</v>
      </c>
      <c r="AU147" s="663" t="s">
        <v>1325</v>
      </c>
      <c r="AV147" s="663" t="s">
        <v>1325</v>
      </c>
      <c r="AW147" s="663" t="s">
        <v>1325</v>
      </c>
      <c r="AX147" s="663" t="s">
        <v>1325</v>
      </c>
      <c r="AY147" s="663" t="s">
        <v>1325</v>
      </c>
      <c r="AZ147" s="663" t="s">
        <v>1325</v>
      </c>
      <c r="BA147" s="632">
        <v>0</v>
      </c>
      <c r="BB147" s="632"/>
      <c r="BC147" s="632"/>
      <c r="BD147" s="632"/>
      <c r="BE147" s="632">
        <v>0</v>
      </c>
      <c r="BF147" s="632">
        <v>0</v>
      </c>
      <c r="BG147" s="633">
        <v>0</v>
      </c>
      <c r="BH147" s="665" t="s">
        <v>1325</v>
      </c>
      <c r="BI147" s="663" t="s">
        <v>1325</v>
      </c>
      <c r="BJ147" s="663" t="s">
        <v>1325</v>
      </c>
      <c r="BK147" s="663" t="s">
        <v>1325</v>
      </c>
      <c r="BL147" s="663" t="s">
        <v>1325</v>
      </c>
      <c r="BM147" s="631">
        <v>21</v>
      </c>
      <c r="BN147" s="663" t="s">
        <v>1325</v>
      </c>
      <c r="BO147" s="632">
        <v>0.95866494222273646</v>
      </c>
      <c r="BP147" s="632"/>
      <c r="BQ147" s="632"/>
      <c r="BR147" s="632"/>
      <c r="BS147" s="632">
        <v>1.4841279092772925</v>
      </c>
      <c r="BT147" s="632">
        <v>1.6969220539496512</v>
      </c>
      <c r="BU147" s="633">
        <v>0</v>
      </c>
      <c r="BV147" s="665" t="s">
        <v>1325</v>
      </c>
      <c r="BW147" s="663" t="s">
        <v>1325</v>
      </c>
      <c r="BX147" s="663" t="s">
        <v>1325</v>
      </c>
      <c r="BY147" s="663" t="s">
        <v>1325</v>
      </c>
      <c r="BZ147" s="663" t="s">
        <v>1325</v>
      </c>
      <c r="CA147" s="663" t="s">
        <v>1325</v>
      </c>
      <c r="CB147" s="663" t="s">
        <v>1325</v>
      </c>
      <c r="CC147" s="632">
        <v>0</v>
      </c>
      <c r="CD147" s="632"/>
      <c r="CE147" s="632"/>
      <c r="CF147" s="632"/>
      <c r="CG147" s="632">
        <v>0</v>
      </c>
      <c r="CH147" s="632">
        <v>1.8863895724118254</v>
      </c>
      <c r="CI147" s="633">
        <v>0</v>
      </c>
      <c r="CJ147" s="665" t="s">
        <v>1325</v>
      </c>
      <c r="CK147" s="663" t="s">
        <v>1325</v>
      </c>
      <c r="CL147" s="663" t="s">
        <v>1325</v>
      </c>
      <c r="CM147" s="663" t="s">
        <v>1325</v>
      </c>
      <c r="CN147" s="663" t="s">
        <v>1325</v>
      </c>
      <c r="CO147" s="631">
        <v>16</v>
      </c>
      <c r="CP147" s="663" t="s">
        <v>1325</v>
      </c>
      <c r="CQ147" s="632">
        <v>3.4836753328269774</v>
      </c>
      <c r="CR147" s="632"/>
      <c r="CS147" s="632"/>
      <c r="CT147" s="632"/>
      <c r="CU147" s="632">
        <v>0</v>
      </c>
      <c r="CV147" s="632">
        <v>12.590114688804649</v>
      </c>
      <c r="CW147" s="633">
        <v>0</v>
      </c>
      <c r="CX147" s="644" t="s">
        <v>878</v>
      </c>
      <c r="CY147" s="480" t="s">
        <v>1471</v>
      </c>
      <c r="CZ147" s="480" t="s">
        <v>878</v>
      </c>
      <c r="DA147" s="635" t="s">
        <v>1471</v>
      </c>
      <c r="DB147" s="644" t="s">
        <v>878</v>
      </c>
      <c r="DC147" s="480" t="s">
        <v>878</v>
      </c>
      <c r="DD147" s="480" t="s">
        <v>878</v>
      </c>
      <c r="DE147" s="635" t="s">
        <v>878</v>
      </c>
      <c r="DF147" s="686"/>
      <c r="DG147" s="678" t="s">
        <v>2218</v>
      </c>
      <c r="DH147" s="682">
        <v>31</v>
      </c>
      <c r="DI147" s="663" t="s">
        <v>1325</v>
      </c>
      <c r="DJ147" s="663" t="s">
        <v>1325</v>
      </c>
      <c r="DK147" s="663" t="s">
        <v>1325</v>
      </c>
      <c r="DL147" s="650">
        <v>22</v>
      </c>
      <c r="DM147" s="650">
        <v>520</v>
      </c>
      <c r="DN147" s="650">
        <v>29</v>
      </c>
      <c r="DO147" s="650">
        <v>604</v>
      </c>
      <c r="DP147" s="681" t="s">
        <v>319</v>
      </c>
      <c r="DQ147" s="534">
        <v>54</v>
      </c>
      <c r="DR147" s="675" t="s">
        <v>878</v>
      </c>
      <c r="DS147" s="648" t="s">
        <v>792</v>
      </c>
      <c r="DT147" s="648" t="s">
        <v>878</v>
      </c>
      <c r="DU147" s="671" t="s">
        <v>792</v>
      </c>
    </row>
    <row r="148" spans="1:125">
      <c r="A148" s="628" t="s">
        <v>11</v>
      </c>
      <c r="B148" s="545" t="s">
        <v>1289</v>
      </c>
      <c r="C148" s="629" t="s">
        <v>525</v>
      </c>
      <c r="D148" s="658" t="s">
        <v>1325</v>
      </c>
      <c r="E148" s="528" t="s">
        <v>1325</v>
      </c>
      <c r="F148" s="528" t="s">
        <v>1325</v>
      </c>
      <c r="G148" s="528" t="s">
        <v>1325</v>
      </c>
      <c r="H148" s="528" t="s">
        <v>1325</v>
      </c>
      <c r="I148" s="528" t="s">
        <v>1325</v>
      </c>
      <c r="J148" s="528" t="s">
        <v>1325</v>
      </c>
      <c r="K148" s="705"/>
      <c r="L148" s="632"/>
      <c r="M148" s="632"/>
      <c r="N148" s="632"/>
      <c r="O148" s="632"/>
      <c r="P148" s="632">
        <v>0.60860023140474462</v>
      </c>
      <c r="Q148" s="633"/>
      <c r="R148" s="665" t="s">
        <v>1325</v>
      </c>
      <c r="S148" s="663" t="s">
        <v>1325</v>
      </c>
      <c r="T148" s="663" t="s">
        <v>1325</v>
      </c>
      <c r="U148" s="663" t="s">
        <v>1325</v>
      </c>
      <c r="V148" s="663" t="s">
        <v>1325</v>
      </c>
      <c r="W148" s="663" t="s">
        <v>1325</v>
      </c>
      <c r="X148" s="663" t="s">
        <v>1325</v>
      </c>
      <c r="Y148" s="632"/>
      <c r="Z148" s="632"/>
      <c r="AA148" s="632"/>
      <c r="AB148" s="632"/>
      <c r="AC148" s="632"/>
      <c r="AD148" s="632">
        <v>0</v>
      </c>
      <c r="AE148" s="633"/>
      <c r="AF148" s="665" t="s">
        <v>1325</v>
      </c>
      <c r="AG148" s="663" t="s">
        <v>1325</v>
      </c>
      <c r="AH148" s="663" t="s">
        <v>1325</v>
      </c>
      <c r="AI148" s="663" t="s">
        <v>1325</v>
      </c>
      <c r="AJ148" s="663" t="s">
        <v>1325</v>
      </c>
      <c r="AK148" s="663" t="s">
        <v>1325</v>
      </c>
      <c r="AL148" s="663" t="s">
        <v>1325</v>
      </c>
      <c r="AM148" s="632"/>
      <c r="AN148" s="632"/>
      <c r="AO148" s="632"/>
      <c r="AP148" s="632"/>
      <c r="AQ148" s="632"/>
      <c r="AR148" s="632">
        <v>0.73719657297753061</v>
      </c>
      <c r="AS148" s="633"/>
      <c r="AT148" s="665" t="s">
        <v>1325</v>
      </c>
      <c r="AU148" s="663" t="s">
        <v>1325</v>
      </c>
      <c r="AV148" s="663" t="s">
        <v>1325</v>
      </c>
      <c r="AW148" s="663" t="s">
        <v>1325</v>
      </c>
      <c r="AX148" s="663" t="s">
        <v>1325</v>
      </c>
      <c r="AY148" s="663" t="s">
        <v>1325</v>
      </c>
      <c r="AZ148" s="663" t="s">
        <v>1325</v>
      </c>
      <c r="BA148" s="632"/>
      <c r="BB148" s="632"/>
      <c r="BC148" s="632"/>
      <c r="BD148" s="632"/>
      <c r="BE148" s="632"/>
      <c r="BF148" s="632">
        <v>0</v>
      </c>
      <c r="BG148" s="633"/>
      <c r="BH148" s="665" t="s">
        <v>1325</v>
      </c>
      <c r="BI148" s="663" t="s">
        <v>1325</v>
      </c>
      <c r="BJ148" s="663" t="s">
        <v>1325</v>
      </c>
      <c r="BK148" s="663" t="s">
        <v>1325</v>
      </c>
      <c r="BL148" s="663" t="s">
        <v>1325</v>
      </c>
      <c r="BM148" s="663" t="s">
        <v>1325</v>
      </c>
      <c r="BN148" s="663" t="s">
        <v>1325</v>
      </c>
      <c r="BO148" s="632"/>
      <c r="BP148" s="632"/>
      <c r="BQ148" s="632"/>
      <c r="BR148" s="632"/>
      <c r="BS148" s="632"/>
      <c r="BT148" s="632">
        <v>1.3156675651895449</v>
      </c>
      <c r="BU148" s="633"/>
      <c r="BV148" s="665" t="s">
        <v>1325</v>
      </c>
      <c r="BW148" s="663" t="s">
        <v>1325</v>
      </c>
      <c r="BX148" s="663" t="s">
        <v>1325</v>
      </c>
      <c r="BY148" s="663" t="s">
        <v>1325</v>
      </c>
      <c r="BZ148" s="663" t="s">
        <v>1325</v>
      </c>
      <c r="CA148" s="663" t="s">
        <v>1325</v>
      </c>
      <c r="CB148" s="663" t="s">
        <v>1325</v>
      </c>
      <c r="CC148" s="632"/>
      <c r="CD148" s="632"/>
      <c r="CE148" s="632"/>
      <c r="CF148" s="632"/>
      <c r="CG148" s="632"/>
      <c r="CH148" s="632">
        <v>2.2549944313888486</v>
      </c>
      <c r="CI148" s="633"/>
      <c r="CJ148" s="665" t="s">
        <v>1325</v>
      </c>
      <c r="CK148" s="663" t="s">
        <v>1325</v>
      </c>
      <c r="CL148" s="663" t="s">
        <v>1325</v>
      </c>
      <c r="CM148" s="663" t="s">
        <v>1325</v>
      </c>
      <c r="CN148" s="663" t="s">
        <v>1325</v>
      </c>
      <c r="CO148" s="663" t="s">
        <v>1325</v>
      </c>
      <c r="CP148" s="663" t="s">
        <v>1325</v>
      </c>
      <c r="CQ148" s="632"/>
      <c r="CR148" s="632"/>
      <c r="CS148" s="632"/>
      <c r="CT148" s="632"/>
      <c r="CU148" s="632"/>
      <c r="CV148" s="632">
        <v>0.44667092047437873</v>
      </c>
      <c r="CW148" s="633"/>
      <c r="CX148" s="644" t="s">
        <v>878</v>
      </c>
      <c r="CY148" s="480" t="s">
        <v>1471</v>
      </c>
      <c r="CZ148" s="480" t="s">
        <v>878</v>
      </c>
      <c r="DA148" s="635" t="s">
        <v>1471</v>
      </c>
      <c r="DB148" s="644" t="s">
        <v>878</v>
      </c>
      <c r="DC148" s="480" t="s">
        <v>878</v>
      </c>
      <c r="DD148" s="480" t="s">
        <v>878</v>
      </c>
      <c r="DE148" s="635" t="s">
        <v>878</v>
      </c>
      <c r="DF148" s="686"/>
      <c r="DG148" s="678" t="s">
        <v>2218</v>
      </c>
      <c r="DH148" s="664" t="s">
        <v>1325</v>
      </c>
      <c r="DI148" s="663" t="s">
        <v>1325</v>
      </c>
      <c r="DJ148" s="663" t="s">
        <v>1325</v>
      </c>
      <c r="DK148" s="663" t="s">
        <v>1325</v>
      </c>
      <c r="DL148" s="663" t="s">
        <v>1325</v>
      </c>
      <c r="DM148" s="650">
        <v>87</v>
      </c>
      <c r="DN148" s="663" t="s">
        <v>1325</v>
      </c>
      <c r="DO148" s="650">
        <v>96</v>
      </c>
      <c r="DP148" s="681" t="s">
        <v>11</v>
      </c>
      <c r="DQ148" s="534">
        <v>6</v>
      </c>
      <c r="DR148" s="675" t="s">
        <v>878</v>
      </c>
      <c r="DS148" s="648" t="s">
        <v>792</v>
      </c>
      <c r="DT148" s="648" t="s">
        <v>878</v>
      </c>
      <c r="DU148" s="671" t="s">
        <v>792</v>
      </c>
    </row>
    <row r="149" spans="1:125">
      <c r="A149" s="628" t="s">
        <v>90</v>
      </c>
      <c r="B149" s="545" t="s">
        <v>1289</v>
      </c>
      <c r="C149" s="629" t="s">
        <v>570</v>
      </c>
      <c r="D149" s="658" t="s">
        <v>1325</v>
      </c>
      <c r="E149" s="528" t="s">
        <v>1325</v>
      </c>
      <c r="F149" s="528" t="s">
        <v>1325</v>
      </c>
      <c r="G149" s="528" t="s">
        <v>1325</v>
      </c>
      <c r="H149" s="528" t="s">
        <v>1325</v>
      </c>
      <c r="I149" s="631">
        <v>16</v>
      </c>
      <c r="J149" s="528" t="s">
        <v>1325</v>
      </c>
      <c r="K149" s="705"/>
      <c r="L149" s="632"/>
      <c r="M149" s="632"/>
      <c r="N149" s="632"/>
      <c r="O149" s="632"/>
      <c r="P149" s="632">
        <v>0.34638037578134306</v>
      </c>
      <c r="Q149" s="633"/>
      <c r="R149" s="665" t="s">
        <v>1325</v>
      </c>
      <c r="S149" s="663" t="s">
        <v>1325</v>
      </c>
      <c r="T149" s="663" t="s">
        <v>1325</v>
      </c>
      <c r="U149" s="663" t="s">
        <v>1325</v>
      </c>
      <c r="V149" s="663" t="s">
        <v>1325</v>
      </c>
      <c r="W149" s="663" t="s">
        <v>1325</v>
      </c>
      <c r="X149" s="663" t="s">
        <v>1325</v>
      </c>
      <c r="Y149" s="632"/>
      <c r="Z149" s="632"/>
      <c r="AA149" s="632"/>
      <c r="AB149" s="632"/>
      <c r="AC149" s="632"/>
      <c r="AD149" s="632">
        <v>0</v>
      </c>
      <c r="AE149" s="633"/>
      <c r="AF149" s="665" t="s">
        <v>1325</v>
      </c>
      <c r="AG149" s="663" t="s">
        <v>1325</v>
      </c>
      <c r="AH149" s="663" t="s">
        <v>1325</v>
      </c>
      <c r="AI149" s="663" t="s">
        <v>1325</v>
      </c>
      <c r="AJ149" s="663" t="s">
        <v>1325</v>
      </c>
      <c r="AK149" s="663" t="s">
        <v>1325</v>
      </c>
      <c r="AL149" s="663" t="s">
        <v>1325</v>
      </c>
      <c r="AM149" s="632"/>
      <c r="AN149" s="632"/>
      <c r="AO149" s="632"/>
      <c r="AP149" s="632"/>
      <c r="AQ149" s="632"/>
      <c r="AR149" s="632">
        <v>2.1648722327881481E-2</v>
      </c>
      <c r="AS149" s="633"/>
      <c r="AT149" s="665" t="s">
        <v>1325</v>
      </c>
      <c r="AU149" s="663" t="s">
        <v>1325</v>
      </c>
      <c r="AV149" s="663" t="s">
        <v>1325</v>
      </c>
      <c r="AW149" s="663" t="s">
        <v>1325</v>
      </c>
      <c r="AX149" s="663" t="s">
        <v>1325</v>
      </c>
      <c r="AY149" s="663" t="s">
        <v>1325</v>
      </c>
      <c r="AZ149" s="663" t="s">
        <v>1325</v>
      </c>
      <c r="BA149" s="632"/>
      <c r="BB149" s="632"/>
      <c r="BC149" s="632"/>
      <c r="BD149" s="632"/>
      <c r="BE149" s="632"/>
      <c r="BF149" s="632">
        <v>0</v>
      </c>
      <c r="BG149" s="633"/>
      <c r="BH149" s="665" t="s">
        <v>1325</v>
      </c>
      <c r="BI149" s="663" t="s">
        <v>1325</v>
      </c>
      <c r="BJ149" s="663" t="s">
        <v>1325</v>
      </c>
      <c r="BK149" s="663" t="s">
        <v>1325</v>
      </c>
      <c r="BL149" s="663" t="s">
        <v>1325</v>
      </c>
      <c r="BM149" s="663" t="s">
        <v>1325</v>
      </c>
      <c r="BN149" s="663" t="s">
        <v>1325</v>
      </c>
      <c r="BO149" s="632"/>
      <c r="BP149" s="632"/>
      <c r="BQ149" s="632"/>
      <c r="BR149" s="632"/>
      <c r="BS149" s="632"/>
      <c r="BT149" s="632">
        <v>1.846178680185329</v>
      </c>
      <c r="BU149" s="633"/>
      <c r="BV149" s="665" t="s">
        <v>1325</v>
      </c>
      <c r="BW149" s="663" t="s">
        <v>1325</v>
      </c>
      <c r="BX149" s="663" t="s">
        <v>1325</v>
      </c>
      <c r="BY149" s="663" t="s">
        <v>1325</v>
      </c>
      <c r="BZ149" s="663" t="s">
        <v>1325</v>
      </c>
      <c r="CA149" s="663" t="s">
        <v>1325</v>
      </c>
      <c r="CB149" s="663" t="s">
        <v>1325</v>
      </c>
      <c r="CC149" s="632"/>
      <c r="CD149" s="632"/>
      <c r="CE149" s="632"/>
      <c r="CF149" s="632"/>
      <c r="CG149" s="632"/>
      <c r="CH149" s="632">
        <v>0</v>
      </c>
      <c r="CI149" s="633"/>
      <c r="CJ149" s="665" t="s">
        <v>1325</v>
      </c>
      <c r="CK149" s="663" t="s">
        <v>1325</v>
      </c>
      <c r="CL149" s="663" t="s">
        <v>1325</v>
      </c>
      <c r="CM149" s="663" t="s">
        <v>1325</v>
      </c>
      <c r="CN149" s="663" t="s">
        <v>1325</v>
      </c>
      <c r="CO149" s="631">
        <v>10</v>
      </c>
      <c r="CP149" s="663" t="s">
        <v>1325</v>
      </c>
      <c r="CQ149" s="632"/>
      <c r="CR149" s="632"/>
      <c r="CS149" s="632"/>
      <c r="CT149" s="632"/>
      <c r="CU149" s="632"/>
      <c r="CV149" s="632">
        <v>2.0892672086704813</v>
      </c>
      <c r="CW149" s="633"/>
      <c r="CX149" s="644" t="s">
        <v>878</v>
      </c>
      <c r="CY149" s="480" t="s">
        <v>1471</v>
      </c>
      <c r="CZ149" s="480" t="s">
        <v>878</v>
      </c>
      <c r="DA149" s="635" t="s">
        <v>1471</v>
      </c>
      <c r="DB149" s="644" t="s">
        <v>878</v>
      </c>
      <c r="DC149" s="480" t="s">
        <v>878</v>
      </c>
      <c r="DD149" s="480" t="s">
        <v>878</v>
      </c>
      <c r="DE149" s="635" t="s">
        <v>878</v>
      </c>
      <c r="DF149" s="686"/>
      <c r="DG149" s="678" t="s">
        <v>2218</v>
      </c>
      <c r="DH149" s="664" t="s">
        <v>1325</v>
      </c>
      <c r="DI149" s="663" t="s">
        <v>1325</v>
      </c>
      <c r="DJ149" s="663" t="s">
        <v>1325</v>
      </c>
      <c r="DK149" s="663" t="s">
        <v>1325</v>
      </c>
      <c r="DL149" s="663" t="s">
        <v>1325</v>
      </c>
      <c r="DM149" s="650">
        <v>93</v>
      </c>
      <c r="DN149" s="663" t="s">
        <v>1325</v>
      </c>
      <c r="DO149" s="650">
        <v>104</v>
      </c>
      <c r="DP149" s="681" t="s">
        <v>90</v>
      </c>
      <c r="DQ149" s="534">
        <v>17</v>
      </c>
      <c r="DR149" s="675" t="s">
        <v>878</v>
      </c>
      <c r="DS149" s="648" t="s">
        <v>792</v>
      </c>
      <c r="DT149" s="648" t="s">
        <v>878</v>
      </c>
      <c r="DU149" s="671" t="s">
        <v>792</v>
      </c>
    </row>
    <row r="150" spans="1:125">
      <c r="A150" s="628" t="s">
        <v>50</v>
      </c>
      <c r="B150" s="545" t="s">
        <v>1289</v>
      </c>
      <c r="C150" s="629" t="s">
        <v>507</v>
      </c>
      <c r="D150" s="658" t="s">
        <v>1325</v>
      </c>
      <c r="E150" s="528" t="s">
        <v>1325</v>
      </c>
      <c r="F150" s="528" t="s">
        <v>1325</v>
      </c>
      <c r="G150" s="528" t="s">
        <v>1325</v>
      </c>
      <c r="H150" s="528" t="s">
        <v>1325</v>
      </c>
      <c r="I150" s="631">
        <v>15</v>
      </c>
      <c r="J150" s="528" t="s">
        <v>1325</v>
      </c>
      <c r="K150" s="705"/>
      <c r="L150" s="632"/>
      <c r="M150" s="632"/>
      <c r="N150" s="632"/>
      <c r="O150" s="632">
        <v>0.8339666174052679</v>
      </c>
      <c r="P150" s="632">
        <v>0.33106026907301733</v>
      </c>
      <c r="Q150" s="633"/>
      <c r="R150" s="665" t="s">
        <v>1325</v>
      </c>
      <c r="S150" s="663" t="s">
        <v>1325</v>
      </c>
      <c r="T150" s="663" t="s">
        <v>1325</v>
      </c>
      <c r="U150" s="663" t="s">
        <v>1325</v>
      </c>
      <c r="V150" s="663" t="s">
        <v>1325</v>
      </c>
      <c r="W150" s="663" t="s">
        <v>1325</v>
      </c>
      <c r="X150" s="663" t="s">
        <v>1325</v>
      </c>
      <c r="Y150" s="632"/>
      <c r="Z150" s="632"/>
      <c r="AA150" s="632"/>
      <c r="AB150" s="632"/>
      <c r="AC150" s="632">
        <v>0</v>
      </c>
      <c r="AD150" s="632">
        <v>1.6812875952545552</v>
      </c>
      <c r="AE150" s="633"/>
      <c r="AF150" s="665" t="s">
        <v>1325</v>
      </c>
      <c r="AG150" s="663" t="s">
        <v>1325</v>
      </c>
      <c r="AH150" s="663" t="s">
        <v>1325</v>
      </c>
      <c r="AI150" s="663" t="s">
        <v>1325</v>
      </c>
      <c r="AJ150" s="663" t="s">
        <v>1325</v>
      </c>
      <c r="AK150" s="663" t="s">
        <v>1325</v>
      </c>
      <c r="AL150" s="663" t="s">
        <v>1325</v>
      </c>
      <c r="AM150" s="632"/>
      <c r="AN150" s="632"/>
      <c r="AO150" s="632"/>
      <c r="AP150" s="632"/>
      <c r="AQ150" s="632">
        <v>0</v>
      </c>
      <c r="AR150" s="632">
        <v>0.36235085790421001</v>
      </c>
      <c r="AS150" s="633"/>
      <c r="AT150" s="665" t="s">
        <v>1325</v>
      </c>
      <c r="AU150" s="663" t="s">
        <v>1325</v>
      </c>
      <c r="AV150" s="663" t="s">
        <v>1325</v>
      </c>
      <c r="AW150" s="663" t="s">
        <v>1325</v>
      </c>
      <c r="AX150" s="663" t="s">
        <v>1325</v>
      </c>
      <c r="AY150" s="663" t="s">
        <v>1325</v>
      </c>
      <c r="AZ150" s="663" t="s">
        <v>1325</v>
      </c>
      <c r="BA150" s="632"/>
      <c r="BB150" s="632"/>
      <c r="BC150" s="632"/>
      <c r="BD150" s="632"/>
      <c r="BE150" s="632">
        <v>0</v>
      </c>
      <c r="BF150" s="632">
        <v>0</v>
      </c>
      <c r="BG150" s="633"/>
      <c r="BH150" s="665" t="s">
        <v>1325</v>
      </c>
      <c r="BI150" s="663" t="s">
        <v>1325</v>
      </c>
      <c r="BJ150" s="663" t="s">
        <v>1325</v>
      </c>
      <c r="BK150" s="663" t="s">
        <v>1325</v>
      </c>
      <c r="BL150" s="663" t="s">
        <v>1325</v>
      </c>
      <c r="BM150" s="663" t="s">
        <v>1325</v>
      </c>
      <c r="BN150" s="663" t="s">
        <v>1325</v>
      </c>
      <c r="BO150" s="632"/>
      <c r="BP150" s="632"/>
      <c r="BQ150" s="632"/>
      <c r="BR150" s="632"/>
      <c r="BS150" s="632">
        <v>0</v>
      </c>
      <c r="BT150" s="632">
        <v>0.22072914634566168</v>
      </c>
      <c r="BU150" s="633"/>
      <c r="BV150" s="665" t="s">
        <v>1325</v>
      </c>
      <c r="BW150" s="663" t="s">
        <v>1325</v>
      </c>
      <c r="BX150" s="663" t="s">
        <v>1325</v>
      </c>
      <c r="BY150" s="663" t="s">
        <v>1325</v>
      </c>
      <c r="BZ150" s="663" t="s">
        <v>1325</v>
      </c>
      <c r="CA150" s="663" t="s">
        <v>1325</v>
      </c>
      <c r="CB150" s="663" t="s">
        <v>1325</v>
      </c>
      <c r="CC150" s="632"/>
      <c r="CD150" s="632"/>
      <c r="CE150" s="632"/>
      <c r="CF150" s="632"/>
      <c r="CG150" s="632">
        <v>0</v>
      </c>
      <c r="CH150" s="632">
        <v>5.0010269850060185E-2</v>
      </c>
      <c r="CI150" s="633"/>
      <c r="CJ150" s="665" t="s">
        <v>1325</v>
      </c>
      <c r="CK150" s="663" t="s">
        <v>1325</v>
      </c>
      <c r="CL150" s="663" t="s">
        <v>1325</v>
      </c>
      <c r="CM150" s="663" t="s">
        <v>1325</v>
      </c>
      <c r="CN150" s="663" t="s">
        <v>1325</v>
      </c>
      <c r="CO150" s="663" t="s">
        <v>1325</v>
      </c>
      <c r="CP150" s="663" t="s">
        <v>1325</v>
      </c>
      <c r="CQ150" s="632"/>
      <c r="CR150" s="632"/>
      <c r="CS150" s="632"/>
      <c r="CT150" s="632"/>
      <c r="CU150" s="632">
        <v>2.647172549663082</v>
      </c>
      <c r="CV150" s="632">
        <v>1.0237277168608361</v>
      </c>
      <c r="CW150" s="633"/>
      <c r="CX150" s="644" t="s">
        <v>878</v>
      </c>
      <c r="CY150" s="480" t="s">
        <v>1471</v>
      </c>
      <c r="CZ150" s="480" t="s">
        <v>878</v>
      </c>
      <c r="DA150" s="635" t="s">
        <v>1471</v>
      </c>
      <c r="DB150" s="644" t="s">
        <v>878</v>
      </c>
      <c r="DC150" s="480" t="s">
        <v>878</v>
      </c>
      <c r="DD150" s="480" t="s">
        <v>878</v>
      </c>
      <c r="DE150" s="635" t="s">
        <v>878</v>
      </c>
      <c r="DF150" s="686"/>
      <c r="DG150" s="678" t="s">
        <v>2218</v>
      </c>
      <c r="DH150" s="664" t="s">
        <v>1325</v>
      </c>
      <c r="DI150" s="663" t="s">
        <v>1325</v>
      </c>
      <c r="DJ150" s="663" t="s">
        <v>1325</v>
      </c>
      <c r="DK150" s="663" t="s">
        <v>1325</v>
      </c>
      <c r="DL150" s="650">
        <v>15</v>
      </c>
      <c r="DM150" s="650">
        <v>177</v>
      </c>
      <c r="DN150" s="663" t="s">
        <v>1325</v>
      </c>
      <c r="DO150" s="650">
        <v>198</v>
      </c>
      <c r="DP150" s="681" t="s">
        <v>50</v>
      </c>
      <c r="DQ150" s="534">
        <v>19</v>
      </c>
      <c r="DR150" s="675" t="s">
        <v>878</v>
      </c>
      <c r="DS150" s="648" t="s">
        <v>792</v>
      </c>
      <c r="DT150" s="648" t="s">
        <v>878</v>
      </c>
      <c r="DU150" s="671" t="s">
        <v>792</v>
      </c>
    </row>
    <row r="151" spans="1:125">
      <c r="A151" s="628" t="s">
        <v>258</v>
      </c>
      <c r="B151" s="545" t="s">
        <v>1289</v>
      </c>
      <c r="C151" s="629" t="s">
        <v>806</v>
      </c>
      <c r="D151" s="658" t="s">
        <v>1325</v>
      </c>
      <c r="E151" s="528" t="s">
        <v>1325</v>
      </c>
      <c r="F151" s="528" t="s">
        <v>1325</v>
      </c>
      <c r="G151" s="528" t="s">
        <v>1325</v>
      </c>
      <c r="H151" s="528" t="s">
        <v>1325</v>
      </c>
      <c r="I151" s="631">
        <v>12</v>
      </c>
      <c r="J151" s="528" t="s">
        <v>1325</v>
      </c>
      <c r="K151" s="705">
        <v>1.1901740764011597</v>
      </c>
      <c r="L151" s="632"/>
      <c r="M151" s="632"/>
      <c r="N151" s="632"/>
      <c r="O151" s="632">
        <v>3.6423971596972455</v>
      </c>
      <c r="P151" s="632">
        <v>0.36499731437179966</v>
      </c>
      <c r="Q151" s="633">
        <v>1.4655036171385303</v>
      </c>
      <c r="R151" s="665" t="s">
        <v>1325</v>
      </c>
      <c r="S151" s="663" t="s">
        <v>1325</v>
      </c>
      <c r="T151" s="663" t="s">
        <v>1325</v>
      </c>
      <c r="U151" s="663" t="s">
        <v>1325</v>
      </c>
      <c r="V151" s="663" t="s">
        <v>1325</v>
      </c>
      <c r="W151" s="663" t="s">
        <v>1325</v>
      </c>
      <c r="X151" s="663" t="s">
        <v>1325</v>
      </c>
      <c r="Y151" s="632">
        <v>0</v>
      </c>
      <c r="Z151" s="632"/>
      <c r="AA151" s="632"/>
      <c r="AB151" s="632"/>
      <c r="AC151" s="632">
        <v>0</v>
      </c>
      <c r="AD151" s="632">
        <v>0</v>
      </c>
      <c r="AE151" s="633">
        <v>0</v>
      </c>
      <c r="AF151" s="665" t="s">
        <v>1325</v>
      </c>
      <c r="AG151" s="663" t="s">
        <v>1325</v>
      </c>
      <c r="AH151" s="663" t="s">
        <v>1325</v>
      </c>
      <c r="AI151" s="663" t="s">
        <v>1325</v>
      </c>
      <c r="AJ151" s="663" t="s">
        <v>1325</v>
      </c>
      <c r="AK151" s="663" t="s">
        <v>1325</v>
      </c>
      <c r="AL151" s="663" t="s">
        <v>1325</v>
      </c>
      <c r="AM151" s="632">
        <v>0</v>
      </c>
      <c r="AN151" s="632"/>
      <c r="AO151" s="632"/>
      <c r="AP151" s="632"/>
      <c r="AQ151" s="632">
        <v>0</v>
      </c>
      <c r="AR151" s="632">
        <v>0</v>
      </c>
      <c r="AS151" s="633">
        <v>0</v>
      </c>
      <c r="AT151" s="665" t="s">
        <v>1325</v>
      </c>
      <c r="AU151" s="663" t="s">
        <v>1325</v>
      </c>
      <c r="AV151" s="663" t="s">
        <v>1325</v>
      </c>
      <c r="AW151" s="663" t="s">
        <v>1325</v>
      </c>
      <c r="AX151" s="663" t="s">
        <v>1325</v>
      </c>
      <c r="AY151" s="663" t="s">
        <v>1325</v>
      </c>
      <c r="AZ151" s="663" t="s">
        <v>1325</v>
      </c>
      <c r="BA151" s="632">
        <v>0</v>
      </c>
      <c r="BB151" s="632"/>
      <c r="BC151" s="632"/>
      <c r="BD151" s="632"/>
      <c r="BE151" s="632">
        <v>0</v>
      </c>
      <c r="BF151" s="632">
        <v>0</v>
      </c>
      <c r="BG151" s="633">
        <v>0</v>
      </c>
      <c r="BH151" s="665" t="s">
        <v>1325</v>
      </c>
      <c r="BI151" s="663" t="s">
        <v>1325</v>
      </c>
      <c r="BJ151" s="663" t="s">
        <v>1325</v>
      </c>
      <c r="BK151" s="663" t="s">
        <v>1325</v>
      </c>
      <c r="BL151" s="663" t="s">
        <v>1325</v>
      </c>
      <c r="BM151" s="663" t="s">
        <v>1325</v>
      </c>
      <c r="BN151" s="663" t="s">
        <v>1325</v>
      </c>
      <c r="BO151" s="632">
        <v>0</v>
      </c>
      <c r="BP151" s="632"/>
      <c r="BQ151" s="632"/>
      <c r="BR151" s="632"/>
      <c r="BS151" s="632">
        <v>0</v>
      </c>
      <c r="BT151" s="632">
        <v>0.6063015704495861</v>
      </c>
      <c r="BU151" s="633">
        <v>0</v>
      </c>
      <c r="BV151" s="665" t="s">
        <v>1325</v>
      </c>
      <c r="BW151" s="663" t="s">
        <v>1325</v>
      </c>
      <c r="BX151" s="663" t="s">
        <v>1325</v>
      </c>
      <c r="BY151" s="663" t="s">
        <v>1325</v>
      </c>
      <c r="BZ151" s="663" t="s">
        <v>1325</v>
      </c>
      <c r="CA151" s="663" t="s">
        <v>1325</v>
      </c>
      <c r="CB151" s="663" t="s">
        <v>1325</v>
      </c>
      <c r="CC151" s="632">
        <v>0</v>
      </c>
      <c r="CD151" s="632"/>
      <c r="CE151" s="632"/>
      <c r="CF151" s="632"/>
      <c r="CG151" s="632">
        <v>0</v>
      </c>
      <c r="CH151" s="632">
        <v>0.8958197056202275</v>
      </c>
      <c r="CI151" s="633">
        <v>0</v>
      </c>
      <c r="CJ151" s="665" t="s">
        <v>1325</v>
      </c>
      <c r="CK151" s="663" t="s">
        <v>1325</v>
      </c>
      <c r="CL151" s="663" t="s">
        <v>1325</v>
      </c>
      <c r="CM151" s="663" t="s">
        <v>1325</v>
      </c>
      <c r="CN151" s="663" t="s">
        <v>1325</v>
      </c>
      <c r="CO151" s="663" t="s">
        <v>1325</v>
      </c>
      <c r="CP151" s="663" t="s">
        <v>1325</v>
      </c>
      <c r="CQ151" s="632">
        <v>1.6380795337679879</v>
      </c>
      <c r="CR151" s="632"/>
      <c r="CS151" s="632"/>
      <c r="CT151" s="632"/>
      <c r="CU151" s="632">
        <v>3.8231604989482011</v>
      </c>
      <c r="CV151" s="632">
        <v>0.3176539999389093</v>
      </c>
      <c r="CW151" s="633">
        <v>2.077788692135166</v>
      </c>
      <c r="CX151" s="644" t="s">
        <v>878</v>
      </c>
      <c r="CY151" s="480" t="s">
        <v>1471</v>
      </c>
      <c r="CZ151" s="480" t="s">
        <v>878</v>
      </c>
      <c r="DA151" s="635" t="s">
        <v>1471</v>
      </c>
      <c r="DB151" s="644" t="s">
        <v>878</v>
      </c>
      <c r="DC151" s="480" t="s">
        <v>878</v>
      </c>
      <c r="DD151" s="480" t="s">
        <v>878</v>
      </c>
      <c r="DE151" s="635" t="s">
        <v>878</v>
      </c>
      <c r="DF151" s="686"/>
      <c r="DG151" s="678" t="s">
        <v>2218</v>
      </c>
      <c r="DH151" s="682">
        <v>18</v>
      </c>
      <c r="DI151" s="663" t="s">
        <v>1325</v>
      </c>
      <c r="DJ151" s="663" t="s">
        <v>1325</v>
      </c>
      <c r="DK151" s="663" t="s">
        <v>1325</v>
      </c>
      <c r="DL151" s="650">
        <v>18</v>
      </c>
      <c r="DM151" s="650">
        <v>219</v>
      </c>
      <c r="DN151" s="650">
        <v>15</v>
      </c>
      <c r="DO151" s="650">
        <v>273</v>
      </c>
      <c r="DP151" s="681" t="s">
        <v>258</v>
      </c>
      <c r="DQ151" s="534">
        <v>22</v>
      </c>
      <c r="DR151" s="675" t="s">
        <v>878</v>
      </c>
      <c r="DS151" s="648" t="s">
        <v>792</v>
      </c>
      <c r="DT151" s="648" t="s">
        <v>878</v>
      </c>
      <c r="DU151" s="671" t="s">
        <v>792</v>
      </c>
    </row>
    <row r="152" spans="1:125">
      <c r="A152" s="628" t="s">
        <v>386</v>
      </c>
      <c r="B152" s="545" t="s">
        <v>1289</v>
      </c>
      <c r="C152" s="629" t="s">
        <v>609</v>
      </c>
      <c r="D152" s="658" t="s">
        <v>1325</v>
      </c>
      <c r="E152" s="528" t="s">
        <v>1325</v>
      </c>
      <c r="F152" s="528" t="s">
        <v>1325</v>
      </c>
      <c r="G152" s="528" t="s">
        <v>1325</v>
      </c>
      <c r="H152" s="528" t="s">
        <v>1325</v>
      </c>
      <c r="I152" s="528" t="s">
        <v>1325</v>
      </c>
      <c r="J152" s="528" t="s">
        <v>1325</v>
      </c>
      <c r="K152" s="705"/>
      <c r="L152" s="632"/>
      <c r="M152" s="632"/>
      <c r="N152" s="632"/>
      <c r="O152" s="632"/>
      <c r="P152" s="632">
        <v>0.8169644427652395</v>
      </c>
      <c r="Q152" s="633"/>
      <c r="R152" s="665" t="s">
        <v>1325</v>
      </c>
      <c r="S152" s="663" t="s">
        <v>1325</v>
      </c>
      <c r="T152" s="663" t="s">
        <v>1325</v>
      </c>
      <c r="U152" s="663" t="s">
        <v>1325</v>
      </c>
      <c r="V152" s="663" t="s">
        <v>1325</v>
      </c>
      <c r="W152" s="663" t="s">
        <v>1325</v>
      </c>
      <c r="X152" s="663" t="s">
        <v>1325</v>
      </c>
      <c r="Y152" s="632"/>
      <c r="Z152" s="632"/>
      <c r="AA152" s="632"/>
      <c r="AB152" s="632"/>
      <c r="AC152" s="632"/>
      <c r="AD152" s="632">
        <v>3.8152295430776437</v>
      </c>
      <c r="AE152" s="633"/>
      <c r="AF152" s="665" t="s">
        <v>1325</v>
      </c>
      <c r="AG152" s="663" t="s">
        <v>1325</v>
      </c>
      <c r="AH152" s="663" t="s">
        <v>1325</v>
      </c>
      <c r="AI152" s="663" t="s">
        <v>1325</v>
      </c>
      <c r="AJ152" s="663" t="s">
        <v>1325</v>
      </c>
      <c r="AK152" s="663" t="s">
        <v>1325</v>
      </c>
      <c r="AL152" s="663" t="s">
        <v>1325</v>
      </c>
      <c r="AM152" s="632"/>
      <c r="AN152" s="632"/>
      <c r="AO152" s="632"/>
      <c r="AP152" s="632"/>
      <c r="AQ152" s="632"/>
      <c r="AR152" s="632">
        <v>1.644515432026799</v>
      </c>
      <c r="AS152" s="633"/>
      <c r="AT152" s="665" t="s">
        <v>1325</v>
      </c>
      <c r="AU152" s="663" t="s">
        <v>1325</v>
      </c>
      <c r="AV152" s="663" t="s">
        <v>1325</v>
      </c>
      <c r="AW152" s="663" t="s">
        <v>1325</v>
      </c>
      <c r="AX152" s="663" t="s">
        <v>1325</v>
      </c>
      <c r="AY152" s="663" t="s">
        <v>1325</v>
      </c>
      <c r="AZ152" s="663" t="s">
        <v>1325</v>
      </c>
      <c r="BA152" s="632"/>
      <c r="BB152" s="632"/>
      <c r="BC152" s="632"/>
      <c r="BD152" s="632"/>
      <c r="BE152" s="632"/>
      <c r="BF152" s="632">
        <v>0</v>
      </c>
      <c r="BG152" s="633"/>
      <c r="BH152" s="665" t="s">
        <v>1325</v>
      </c>
      <c r="BI152" s="663" t="s">
        <v>1325</v>
      </c>
      <c r="BJ152" s="663" t="s">
        <v>1325</v>
      </c>
      <c r="BK152" s="663" t="s">
        <v>1325</v>
      </c>
      <c r="BL152" s="663" t="s">
        <v>1325</v>
      </c>
      <c r="BM152" s="663" t="s">
        <v>1325</v>
      </c>
      <c r="BN152" s="663" t="s">
        <v>1325</v>
      </c>
      <c r="BO152" s="632"/>
      <c r="BP152" s="632"/>
      <c r="BQ152" s="632"/>
      <c r="BR152" s="632"/>
      <c r="BS152" s="632"/>
      <c r="BT152" s="632">
        <v>1.5026561116608506</v>
      </c>
      <c r="BU152" s="633"/>
      <c r="BV152" s="665" t="s">
        <v>1325</v>
      </c>
      <c r="BW152" s="663" t="s">
        <v>1325</v>
      </c>
      <c r="BX152" s="663" t="s">
        <v>1325</v>
      </c>
      <c r="BY152" s="663" t="s">
        <v>1325</v>
      </c>
      <c r="BZ152" s="663" t="s">
        <v>1325</v>
      </c>
      <c r="CA152" s="663" t="s">
        <v>1325</v>
      </c>
      <c r="CB152" s="663" t="s">
        <v>1325</v>
      </c>
      <c r="CC152" s="632"/>
      <c r="CD152" s="632"/>
      <c r="CE152" s="632"/>
      <c r="CF152" s="632"/>
      <c r="CG152" s="632"/>
      <c r="CH152" s="632">
        <v>0</v>
      </c>
      <c r="CI152" s="633"/>
      <c r="CJ152" s="665" t="s">
        <v>1325</v>
      </c>
      <c r="CK152" s="663" t="s">
        <v>1325</v>
      </c>
      <c r="CL152" s="663" t="s">
        <v>1325</v>
      </c>
      <c r="CM152" s="663" t="s">
        <v>1325</v>
      </c>
      <c r="CN152" s="663" t="s">
        <v>1325</v>
      </c>
      <c r="CO152" s="663" t="s">
        <v>1325</v>
      </c>
      <c r="CP152" s="663" t="s">
        <v>1325</v>
      </c>
      <c r="CQ152" s="632"/>
      <c r="CR152" s="632"/>
      <c r="CS152" s="632"/>
      <c r="CT152" s="632"/>
      <c r="CU152" s="632"/>
      <c r="CV152" s="632">
        <v>0.10324775264066552</v>
      </c>
      <c r="CW152" s="633"/>
      <c r="CX152" s="644" t="s">
        <v>878</v>
      </c>
      <c r="CY152" s="480" t="s">
        <v>1471</v>
      </c>
      <c r="CZ152" s="480" t="s">
        <v>878</v>
      </c>
      <c r="DA152" s="635" t="s">
        <v>1471</v>
      </c>
      <c r="DB152" s="644" t="s">
        <v>878</v>
      </c>
      <c r="DC152" s="480" t="s">
        <v>878</v>
      </c>
      <c r="DD152" s="480" t="s">
        <v>878</v>
      </c>
      <c r="DE152" s="635" t="s">
        <v>878</v>
      </c>
      <c r="DF152" s="686"/>
      <c r="DG152" s="678" t="s">
        <v>2218</v>
      </c>
      <c r="DH152" s="664" t="s">
        <v>1325</v>
      </c>
      <c r="DI152" s="663" t="s">
        <v>1325</v>
      </c>
      <c r="DJ152" s="663" t="s">
        <v>1325</v>
      </c>
      <c r="DK152" s="663" t="s">
        <v>1325</v>
      </c>
      <c r="DL152" s="663" t="s">
        <v>1325</v>
      </c>
      <c r="DM152" s="650">
        <v>78</v>
      </c>
      <c r="DN152" s="663" t="s">
        <v>1325</v>
      </c>
      <c r="DO152" s="650">
        <v>98</v>
      </c>
      <c r="DP152" s="681" t="s">
        <v>386</v>
      </c>
      <c r="DQ152" s="534">
        <v>11</v>
      </c>
      <c r="DR152" s="675" t="s">
        <v>878</v>
      </c>
      <c r="DS152" s="648" t="s">
        <v>792</v>
      </c>
      <c r="DT152" s="648" t="s">
        <v>878</v>
      </c>
      <c r="DU152" s="671" t="s">
        <v>792</v>
      </c>
    </row>
    <row r="153" spans="1:125">
      <c r="A153" s="628" t="s">
        <v>171</v>
      </c>
      <c r="B153" s="545" t="s">
        <v>1289</v>
      </c>
      <c r="C153" s="629" t="s">
        <v>575</v>
      </c>
      <c r="D153" s="658" t="s">
        <v>1325</v>
      </c>
      <c r="E153" s="528" t="s">
        <v>1325</v>
      </c>
      <c r="F153" s="528" t="s">
        <v>1325</v>
      </c>
      <c r="G153" s="528" t="s">
        <v>1325</v>
      </c>
      <c r="H153" s="528" t="s">
        <v>1325</v>
      </c>
      <c r="I153" s="631">
        <v>51</v>
      </c>
      <c r="J153" s="528" t="s">
        <v>1325</v>
      </c>
      <c r="K153" s="705"/>
      <c r="L153" s="632"/>
      <c r="M153" s="632"/>
      <c r="N153" s="632"/>
      <c r="O153" s="632">
        <v>1.177042439941834</v>
      </c>
      <c r="P153" s="632">
        <v>0.39890781626052857</v>
      </c>
      <c r="Q153" s="633"/>
      <c r="R153" s="665" t="s">
        <v>1325</v>
      </c>
      <c r="S153" s="663" t="s">
        <v>1325</v>
      </c>
      <c r="T153" s="663" t="s">
        <v>1325</v>
      </c>
      <c r="U153" s="663" t="s">
        <v>1325</v>
      </c>
      <c r="V153" s="663" t="s">
        <v>1325</v>
      </c>
      <c r="W153" s="663" t="s">
        <v>1325</v>
      </c>
      <c r="X153" s="663" t="s">
        <v>1325</v>
      </c>
      <c r="Y153" s="632"/>
      <c r="Z153" s="632"/>
      <c r="AA153" s="632"/>
      <c r="AB153" s="632"/>
      <c r="AC153" s="632">
        <v>0</v>
      </c>
      <c r="AD153" s="632">
        <v>0</v>
      </c>
      <c r="AE153" s="633"/>
      <c r="AF153" s="665" t="s">
        <v>1325</v>
      </c>
      <c r="AG153" s="663" t="s">
        <v>1325</v>
      </c>
      <c r="AH153" s="663" t="s">
        <v>1325</v>
      </c>
      <c r="AI153" s="663" t="s">
        <v>1325</v>
      </c>
      <c r="AJ153" s="663" t="s">
        <v>1325</v>
      </c>
      <c r="AK153" s="663" t="s">
        <v>1325</v>
      </c>
      <c r="AL153" s="663" t="s">
        <v>1325</v>
      </c>
      <c r="AM153" s="632"/>
      <c r="AN153" s="632"/>
      <c r="AO153" s="632"/>
      <c r="AP153" s="632"/>
      <c r="AQ153" s="632">
        <v>0</v>
      </c>
      <c r="AR153" s="632">
        <v>1.0891036163045407</v>
      </c>
      <c r="AS153" s="633"/>
      <c r="AT153" s="665" t="s">
        <v>1325</v>
      </c>
      <c r="AU153" s="663" t="s">
        <v>1325</v>
      </c>
      <c r="AV153" s="663" t="s">
        <v>1325</v>
      </c>
      <c r="AW153" s="663" t="s">
        <v>1325</v>
      </c>
      <c r="AX153" s="663" t="s">
        <v>1325</v>
      </c>
      <c r="AY153" s="663" t="s">
        <v>1325</v>
      </c>
      <c r="AZ153" s="663" t="s">
        <v>1325</v>
      </c>
      <c r="BA153" s="632"/>
      <c r="BB153" s="632"/>
      <c r="BC153" s="632"/>
      <c r="BD153" s="632"/>
      <c r="BE153" s="632">
        <v>0</v>
      </c>
      <c r="BF153" s="632">
        <v>1.228586757961702E-2</v>
      </c>
      <c r="BG153" s="633"/>
      <c r="BH153" s="665" t="s">
        <v>1325</v>
      </c>
      <c r="BI153" s="663" t="s">
        <v>1325</v>
      </c>
      <c r="BJ153" s="663" t="s">
        <v>1325</v>
      </c>
      <c r="BK153" s="663" t="s">
        <v>1325</v>
      </c>
      <c r="BL153" s="663" t="s">
        <v>1325</v>
      </c>
      <c r="BM153" s="663" t="s">
        <v>1325</v>
      </c>
      <c r="BN153" s="663" t="s">
        <v>1325</v>
      </c>
      <c r="BO153" s="632"/>
      <c r="BP153" s="632"/>
      <c r="BQ153" s="632"/>
      <c r="BR153" s="632"/>
      <c r="BS153" s="632">
        <v>0</v>
      </c>
      <c r="BT153" s="632">
        <v>0.97185632409756006</v>
      </c>
      <c r="BU153" s="633"/>
      <c r="BV153" s="665" t="s">
        <v>1325</v>
      </c>
      <c r="BW153" s="663" t="s">
        <v>1325</v>
      </c>
      <c r="BX153" s="663" t="s">
        <v>1325</v>
      </c>
      <c r="BY153" s="663" t="s">
        <v>1325</v>
      </c>
      <c r="BZ153" s="663" t="s">
        <v>1325</v>
      </c>
      <c r="CA153" s="663" t="s">
        <v>1325</v>
      </c>
      <c r="CB153" s="663" t="s">
        <v>1325</v>
      </c>
      <c r="CC153" s="632"/>
      <c r="CD153" s="632"/>
      <c r="CE153" s="632"/>
      <c r="CF153" s="632"/>
      <c r="CG153" s="632">
        <v>0</v>
      </c>
      <c r="CH153" s="632">
        <v>0.37015946326571669</v>
      </c>
      <c r="CI153" s="633"/>
      <c r="CJ153" s="665" t="s">
        <v>1325</v>
      </c>
      <c r="CK153" s="663" t="s">
        <v>1325</v>
      </c>
      <c r="CL153" s="663" t="s">
        <v>1325</v>
      </c>
      <c r="CM153" s="663" t="s">
        <v>1325</v>
      </c>
      <c r="CN153" s="663" t="s">
        <v>1325</v>
      </c>
      <c r="CO153" s="631">
        <v>20</v>
      </c>
      <c r="CP153" s="663" t="s">
        <v>1325</v>
      </c>
      <c r="CQ153" s="632"/>
      <c r="CR153" s="632"/>
      <c r="CS153" s="632"/>
      <c r="CT153" s="632"/>
      <c r="CU153" s="632">
        <v>4.1964151086383845</v>
      </c>
      <c r="CV153" s="632">
        <v>0.64578547170529477</v>
      </c>
      <c r="CW153" s="633"/>
      <c r="CX153" s="644" t="s">
        <v>878</v>
      </c>
      <c r="CY153" s="480" t="s">
        <v>1471</v>
      </c>
      <c r="CZ153" s="632" t="s">
        <v>878</v>
      </c>
      <c r="DA153" s="636" t="s">
        <v>1471</v>
      </c>
      <c r="DB153" s="644" t="s">
        <v>878</v>
      </c>
      <c r="DC153" s="480" t="s">
        <v>878</v>
      </c>
      <c r="DD153" s="7" t="s">
        <v>792</v>
      </c>
      <c r="DE153" s="639" t="s">
        <v>2212</v>
      </c>
      <c r="DF153" s="686"/>
      <c r="DG153" s="678" t="s">
        <v>2218</v>
      </c>
      <c r="DH153" s="664" t="s">
        <v>1325</v>
      </c>
      <c r="DI153" s="663" t="s">
        <v>1325</v>
      </c>
      <c r="DJ153" s="663" t="s">
        <v>1325</v>
      </c>
      <c r="DK153" s="663" t="s">
        <v>1325</v>
      </c>
      <c r="DL153" s="650">
        <v>17</v>
      </c>
      <c r="DM153" s="650">
        <v>530</v>
      </c>
      <c r="DN153" s="663" t="s">
        <v>1325</v>
      </c>
      <c r="DO153" s="650">
        <v>554</v>
      </c>
      <c r="DP153" s="681" t="s">
        <v>171</v>
      </c>
      <c r="DQ153" s="534">
        <v>55</v>
      </c>
      <c r="DR153" s="675" t="s">
        <v>878</v>
      </c>
      <c r="DS153" s="648" t="s">
        <v>792</v>
      </c>
      <c r="DT153" s="648" t="s">
        <v>878</v>
      </c>
      <c r="DU153" s="671" t="s">
        <v>792</v>
      </c>
    </row>
    <row r="154" spans="1:125">
      <c r="A154" s="628" t="s">
        <v>228</v>
      </c>
      <c r="B154" s="545" t="s">
        <v>1296</v>
      </c>
      <c r="C154" s="629" t="s">
        <v>689</v>
      </c>
      <c r="D154" s="658" t="s">
        <v>1325</v>
      </c>
      <c r="E154" s="528" t="s">
        <v>1325</v>
      </c>
      <c r="F154" s="528" t="s">
        <v>1325</v>
      </c>
      <c r="G154" s="528" t="s">
        <v>1325</v>
      </c>
      <c r="H154" s="528" t="s">
        <v>1325</v>
      </c>
      <c r="I154" s="631">
        <v>11</v>
      </c>
      <c r="J154" s="528" t="s">
        <v>1325</v>
      </c>
      <c r="K154" s="705"/>
      <c r="L154" s="632"/>
      <c r="M154" s="632"/>
      <c r="N154" s="632"/>
      <c r="O154" s="632">
        <v>0</v>
      </c>
      <c r="P154" s="632">
        <v>2.2471145804293289</v>
      </c>
      <c r="Q154" s="633">
        <v>4.5838886694087346</v>
      </c>
      <c r="R154" s="665" t="s">
        <v>1325</v>
      </c>
      <c r="S154" s="663" t="s">
        <v>1325</v>
      </c>
      <c r="T154" s="663" t="s">
        <v>1325</v>
      </c>
      <c r="U154" s="663" t="s">
        <v>1325</v>
      </c>
      <c r="V154" s="663" t="s">
        <v>1325</v>
      </c>
      <c r="W154" s="663" t="s">
        <v>1325</v>
      </c>
      <c r="X154" s="663" t="s">
        <v>1325</v>
      </c>
      <c r="Y154" s="632"/>
      <c r="Z154" s="632"/>
      <c r="AA154" s="632"/>
      <c r="AB154" s="632"/>
      <c r="AC154" s="632">
        <v>0</v>
      </c>
      <c r="AD154" s="632">
        <v>0</v>
      </c>
      <c r="AE154" s="633">
        <v>0</v>
      </c>
      <c r="AF154" s="665" t="s">
        <v>1325</v>
      </c>
      <c r="AG154" s="663" t="s">
        <v>1325</v>
      </c>
      <c r="AH154" s="663" t="s">
        <v>1325</v>
      </c>
      <c r="AI154" s="663" t="s">
        <v>1325</v>
      </c>
      <c r="AJ154" s="663" t="s">
        <v>1325</v>
      </c>
      <c r="AK154" s="663" t="s">
        <v>1325</v>
      </c>
      <c r="AL154" s="663" t="s">
        <v>1325</v>
      </c>
      <c r="AM154" s="632"/>
      <c r="AN154" s="632"/>
      <c r="AO154" s="632"/>
      <c r="AP154" s="632"/>
      <c r="AQ154" s="632">
        <v>0</v>
      </c>
      <c r="AR154" s="632">
        <v>1.2575706244910816</v>
      </c>
      <c r="AS154" s="633">
        <v>0</v>
      </c>
      <c r="AT154" s="665" t="s">
        <v>1325</v>
      </c>
      <c r="AU154" s="663" t="s">
        <v>1325</v>
      </c>
      <c r="AV154" s="663" t="s">
        <v>1325</v>
      </c>
      <c r="AW154" s="663" t="s">
        <v>1325</v>
      </c>
      <c r="AX154" s="663" t="s">
        <v>1325</v>
      </c>
      <c r="AY154" s="663" t="s">
        <v>1325</v>
      </c>
      <c r="AZ154" s="663" t="s">
        <v>1325</v>
      </c>
      <c r="BA154" s="632"/>
      <c r="BB154" s="632"/>
      <c r="BC154" s="632"/>
      <c r="BD154" s="632"/>
      <c r="BE154" s="632">
        <v>0</v>
      </c>
      <c r="BF154" s="632">
        <v>0</v>
      </c>
      <c r="BG154" s="633">
        <v>9.6759778201764828</v>
      </c>
      <c r="BH154" s="665" t="s">
        <v>1325</v>
      </c>
      <c r="BI154" s="663" t="s">
        <v>1325</v>
      </c>
      <c r="BJ154" s="663" t="s">
        <v>1325</v>
      </c>
      <c r="BK154" s="663" t="s">
        <v>1325</v>
      </c>
      <c r="BL154" s="663" t="s">
        <v>1325</v>
      </c>
      <c r="BM154" s="663" t="s">
        <v>1325</v>
      </c>
      <c r="BN154" s="663" t="s">
        <v>1325</v>
      </c>
      <c r="BO154" s="632"/>
      <c r="BP154" s="632"/>
      <c r="BQ154" s="632"/>
      <c r="BR154" s="632"/>
      <c r="BS154" s="632">
        <v>0</v>
      </c>
      <c r="BT154" s="632">
        <v>0</v>
      </c>
      <c r="BU154" s="633">
        <v>1.8636368856224159</v>
      </c>
      <c r="BV154" s="665" t="s">
        <v>1325</v>
      </c>
      <c r="BW154" s="663" t="s">
        <v>1325</v>
      </c>
      <c r="BX154" s="663" t="s">
        <v>1325</v>
      </c>
      <c r="BY154" s="663" t="s">
        <v>1325</v>
      </c>
      <c r="BZ154" s="663" t="s">
        <v>1325</v>
      </c>
      <c r="CA154" s="663" t="s">
        <v>1325</v>
      </c>
      <c r="CB154" s="663" t="s">
        <v>1325</v>
      </c>
      <c r="CC154" s="632"/>
      <c r="CD154" s="632"/>
      <c r="CE154" s="632"/>
      <c r="CF154" s="632"/>
      <c r="CG154" s="632">
        <v>0</v>
      </c>
      <c r="CH154" s="632">
        <v>0</v>
      </c>
      <c r="CI154" s="633">
        <v>0</v>
      </c>
      <c r="CJ154" s="665" t="s">
        <v>1325</v>
      </c>
      <c r="CK154" s="663" t="s">
        <v>1325</v>
      </c>
      <c r="CL154" s="663" t="s">
        <v>1325</v>
      </c>
      <c r="CM154" s="663" t="s">
        <v>1325</v>
      </c>
      <c r="CN154" s="663" t="s">
        <v>1325</v>
      </c>
      <c r="CO154" s="663" t="s">
        <v>1325</v>
      </c>
      <c r="CP154" s="663" t="s">
        <v>1325</v>
      </c>
      <c r="CQ154" s="632"/>
      <c r="CR154" s="632"/>
      <c r="CS154" s="632"/>
      <c r="CT154" s="632"/>
      <c r="CU154" s="632">
        <v>0</v>
      </c>
      <c r="CV154" s="632">
        <v>6.1284798279501347</v>
      </c>
      <c r="CW154" s="633">
        <v>1.6807765368437979</v>
      </c>
      <c r="CX154" s="644" t="s">
        <v>878</v>
      </c>
      <c r="CY154" s="480" t="s">
        <v>1471</v>
      </c>
      <c r="CZ154" s="480" t="s">
        <v>878</v>
      </c>
      <c r="DA154" s="635" t="s">
        <v>1471</v>
      </c>
      <c r="DB154" s="644" t="s">
        <v>878</v>
      </c>
      <c r="DC154" s="480" t="s">
        <v>878</v>
      </c>
      <c r="DD154" s="480" t="s">
        <v>878</v>
      </c>
      <c r="DE154" s="635" t="s">
        <v>878</v>
      </c>
      <c r="DF154" s="686"/>
      <c r="DG154" s="678" t="s">
        <v>2218</v>
      </c>
      <c r="DH154" s="664" t="s">
        <v>1325</v>
      </c>
      <c r="DI154" s="663" t="s">
        <v>1325</v>
      </c>
      <c r="DJ154" s="663" t="s">
        <v>1325</v>
      </c>
      <c r="DK154" s="663" t="s">
        <v>1325</v>
      </c>
      <c r="DL154" s="650">
        <v>16</v>
      </c>
      <c r="DM154" s="650">
        <v>153</v>
      </c>
      <c r="DN154" s="650">
        <v>24</v>
      </c>
      <c r="DO154" s="650">
        <v>199</v>
      </c>
      <c r="DP154" s="681" t="s">
        <v>228</v>
      </c>
      <c r="DQ154" s="534">
        <v>16</v>
      </c>
      <c r="DR154" s="675" t="s">
        <v>878</v>
      </c>
      <c r="DS154" s="648" t="s">
        <v>792</v>
      </c>
      <c r="DT154" s="648" t="s">
        <v>878</v>
      </c>
      <c r="DU154" s="671" t="s">
        <v>792</v>
      </c>
    </row>
    <row r="155" spans="1:125">
      <c r="A155" s="628" t="s">
        <v>378</v>
      </c>
      <c r="B155" s="545" t="s">
        <v>1296</v>
      </c>
      <c r="C155" s="629" t="s">
        <v>605</v>
      </c>
      <c r="D155" s="658" t="s">
        <v>1325</v>
      </c>
      <c r="E155" s="528" t="s">
        <v>1325</v>
      </c>
      <c r="F155" s="528" t="s">
        <v>1325</v>
      </c>
      <c r="G155" s="528" t="s">
        <v>1325</v>
      </c>
      <c r="H155" s="528" t="s">
        <v>1325</v>
      </c>
      <c r="I155" s="631">
        <v>10</v>
      </c>
      <c r="J155" s="528" t="s">
        <v>1325</v>
      </c>
      <c r="K155" s="705"/>
      <c r="L155" s="632"/>
      <c r="M155" s="632"/>
      <c r="N155" s="632"/>
      <c r="O155" s="632">
        <v>0</v>
      </c>
      <c r="P155" s="632">
        <v>1.3598331300995432</v>
      </c>
      <c r="Q155" s="633">
        <v>5.1733615043680956</v>
      </c>
      <c r="R155" s="665" t="s">
        <v>1325</v>
      </c>
      <c r="S155" s="663" t="s">
        <v>1325</v>
      </c>
      <c r="T155" s="663" t="s">
        <v>1325</v>
      </c>
      <c r="U155" s="663" t="s">
        <v>1325</v>
      </c>
      <c r="V155" s="663" t="s">
        <v>1325</v>
      </c>
      <c r="W155" s="663" t="s">
        <v>1325</v>
      </c>
      <c r="X155" s="663" t="s">
        <v>1325</v>
      </c>
      <c r="Y155" s="632"/>
      <c r="Z155" s="632"/>
      <c r="AA155" s="632"/>
      <c r="AB155" s="632"/>
      <c r="AC155" s="632">
        <v>0</v>
      </c>
      <c r="AD155" s="632">
        <v>0</v>
      </c>
      <c r="AE155" s="633">
        <v>0</v>
      </c>
      <c r="AF155" s="665" t="s">
        <v>1325</v>
      </c>
      <c r="AG155" s="663" t="s">
        <v>1325</v>
      </c>
      <c r="AH155" s="663" t="s">
        <v>1325</v>
      </c>
      <c r="AI155" s="663" t="s">
        <v>1325</v>
      </c>
      <c r="AJ155" s="663" t="s">
        <v>1325</v>
      </c>
      <c r="AK155" s="663" t="s">
        <v>1325</v>
      </c>
      <c r="AL155" s="663" t="s">
        <v>1325</v>
      </c>
      <c r="AM155" s="632"/>
      <c r="AN155" s="632"/>
      <c r="AO155" s="632"/>
      <c r="AP155" s="632"/>
      <c r="AQ155" s="632">
        <v>0</v>
      </c>
      <c r="AR155" s="632">
        <v>1.7791010429500052</v>
      </c>
      <c r="AS155" s="633">
        <v>5.7897808233866366</v>
      </c>
      <c r="AT155" s="665" t="s">
        <v>1325</v>
      </c>
      <c r="AU155" s="663" t="s">
        <v>1325</v>
      </c>
      <c r="AV155" s="663" t="s">
        <v>1325</v>
      </c>
      <c r="AW155" s="663" t="s">
        <v>1325</v>
      </c>
      <c r="AX155" s="663" t="s">
        <v>1325</v>
      </c>
      <c r="AY155" s="663" t="s">
        <v>1325</v>
      </c>
      <c r="AZ155" s="663" t="s">
        <v>1325</v>
      </c>
      <c r="BA155" s="632"/>
      <c r="BB155" s="632"/>
      <c r="BC155" s="632"/>
      <c r="BD155" s="632"/>
      <c r="BE155" s="632">
        <v>0</v>
      </c>
      <c r="BF155" s="632">
        <v>0</v>
      </c>
      <c r="BG155" s="633">
        <v>0</v>
      </c>
      <c r="BH155" s="665" t="s">
        <v>1325</v>
      </c>
      <c r="BI155" s="663" t="s">
        <v>1325</v>
      </c>
      <c r="BJ155" s="663" t="s">
        <v>1325</v>
      </c>
      <c r="BK155" s="663" t="s">
        <v>1325</v>
      </c>
      <c r="BL155" s="663" t="s">
        <v>1325</v>
      </c>
      <c r="BM155" s="663" t="s">
        <v>1325</v>
      </c>
      <c r="BN155" s="663" t="s">
        <v>1325</v>
      </c>
      <c r="BO155" s="632"/>
      <c r="BP155" s="632"/>
      <c r="BQ155" s="632"/>
      <c r="BR155" s="632"/>
      <c r="BS155" s="632">
        <v>0</v>
      </c>
      <c r="BT155" s="632">
        <v>0.31274065074177709</v>
      </c>
      <c r="BU155" s="633">
        <v>0</v>
      </c>
      <c r="BV155" s="665" t="s">
        <v>1325</v>
      </c>
      <c r="BW155" s="663" t="s">
        <v>1325</v>
      </c>
      <c r="BX155" s="663" t="s">
        <v>1325</v>
      </c>
      <c r="BY155" s="663" t="s">
        <v>1325</v>
      </c>
      <c r="BZ155" s="663" t="s">
        <v>1325</v>
      </c>
      <c r="CA155" s="663" t="s">
        <v>1325</v>
      </c>
      <c r="CB155" s="663" t="s">
        <v>1325</v>
      </c>
      <c r="CC155" s="632"/>
      <c r="CD155" s="632"/>
      <c r="CE155" s="632"/>
      <c r="CF155" s="632"/>
      <c r="CG155" s="632">
        <v>0</v>
      </c>
      <c r="CH155" s="632">
        <v>0</v>
      </c>
      <c r="CI155" s="633">
        <v>0</v>
      </c>
      <c r="CJ155" s="665" t="s">
        <v>1325</v>
      </c>
      <c r="CK155" s="663" t="s">
        <v>1325</v>
      </c>
      <c r="CL155" s="663" t="s">
        <v>1325</v>
      </c>
      <c r="CM155" s="663" t="s">
        <v>1325</v>
      </c>
      <c r="CN155" s="663" t="s">
        <v>1325</v>
      </c>
      <c r="CO155" s="663" t="s">
        <v>1325</v>
      </c>
      <c r="CP155" s="663" t="s">
        <v>1325</v>
      </c>
      <c r="CQ155" s="632"/>
      <c r="CR155" s="632"/>
      <c r="CS155" s="632"/>
      <c r="CT155" s="632"/>
      <c r="CU155" s="632">
        <v>0</v>
      </c>
      <c r="CV155" s="632">
        <v>0.66029078883661207</v>
      </c>
      <c r="CW155" s="633">
        <v>6.9066613100058882</v>
      </c>
      <c r="CX155" s="644" t="s">
        <v>878</v>
      </c>
      <c r="CY155" s="480" t="s">
        <v>1471</v>
      </c>
      <c r="CZ155" s="480" t="s">
        <v>878</v>
      </c>
      <c r="DA155" s="635" t="s">
        <v>1471</v>
      </c>
      <c r="DB155" s="644" t="s">
        <v>878</v>
      </c>
      <c r="DC155" s="480" t="s">
        <v>878</v>
      </c>
      <c r="DD155" s="480" t="s">
        <v>878</v>
      </c>
      <c r="DE155" s="635" t="s">
        <v>878</v>
      </c>
      <c r="DF155" s="686"/>
      <c r="DG155" s="678" t="s">
        <v>2218</v>
      </c>
      <c r="DH155" s="664" t="s">
        <v>1325</v>
      </c>
      <c r="DI155" s="663" t="s">
        <v>1325</v>
      </c>
      <c r="DJ155" s="663" t="s">
        <v>1325</v>
      </c>
      <c r="DK155" s="663" t="s">
        <v>1325</v>
      </c>
      <c r="DL155" s="650">
        <v>11</v>
      </c>
      <c r="DM155" s="650">
        <v>183</v>
      </c>
      <c r="DN155" s="650">
        <v>10</v>
      </c>
      <c r="DO155" s="650">
        <v>211</v>
      </c>
      <c r="DP155" s="681" t="s">
        <v>378</v>
      </c>
      <c r="DQ155" s="534">
        <v>13</v>
      </c>
      <c r="DR155" s="675" t="s">
        <v>878</v>
      </c>
      <c r="DS155" s="648" t="s">
        <v>792</v>
      </c>
      <c r="DT155" s="648" t="s">
        <v>878</v>
      </c>
      <c r="DU155" s="671" t="s">
        <v>792</v>
      </c>
    </row>
    <row r="156" spans="1:125">
      <c r="A156" s="628" t="s">
        <v>498</v>
      </c>
      <c r="B156" s="545" t="s">
        <v>1296</v>
      </c>
      <c r="C156" s="629" t="s">
        <v>756</v>
      </c>
      <c r="D156" s="630">
        <v>25</v>
      </c>
      <c r="E156" s="528" t="s">
        <v>1325</v>
      </c>
      <c r="F156" s="528" t="s">
        <v>1325</v>
      </c>
      <c r="G156" s="528" t="s">
        <v>1325</v>
      </c>
      <c r="H156" s="631">
        <v>126</v>
      </c>
      <c r="I156" s="631">
        <v>378</v>
      </c>
      <c r="J156" s="631">
        <v>32</v>
      </c>
      <c r="K156" s="705">
        <v>1.1378677127833949</v>
      </c>
      <c r="L156" s="632">
        <v>0.59532342642583447</v>
      </c>
      <c r="M156" s="632">
        <v>1.094789155869782</v>
      </c>
      <c r="N156" s="632">
        <v>2.1239565783680541</v>
      </c>
      <c r="O156" s="632">
        <v>0.96612753572791543</v>
      </c>
      <c r="P156" s="632">
        <v>1.0896498196784421</v>
      </c>
      <c r="Q156" s="633">
        <v>0.93814447229729037</v>
      </c>
      <c r="R156" s="665" t="s">
        <v>1325</v>
      </c>
      <c r="S156" s="663" t="s">
        <v>1325</v>
      </c>
      <c r="T156" s="663" t="s">
        <v>1325</v>
      </c>
      <c r="U156" s="663" t="s">
        <v>1325</v>
      </c>
      <c r="V156" s="663" t="s">
        <v>1325</v>
      </c>
      <c r="W156" s="631">
        <v>23</v>
      </c>
      <c r="X156" s="663" t="s">
        <v>1325</v>
      </c>
      <c r="Y156" s="632">
        <v>0.97897676980171477</v>
      </c>
      <c r="Z156" s="632">
        <v>0</v>
      </c>
      <c r="AA156" s="632">
        <v>0</v>
      </c>
      <c r="AB156" s="632">
        <v>0</v>
      </c>
      <c r="AC156" s="632">
        <v>0.44313360415473257</v>
      </c>
      <c r="AD156" s="632">
        <v>2.8276942873116679</v>
      </c>
      <c r="AE156" s="633">
        <v>1.2923833166347267</v>
      </c>
      <c r="AF156" s="665" t="s">
        <v>1325</v>
      </c>
      <c r="AG156" s="663" t="s">
        <v>1325</v>
      </c>
      <c r="AH156" s="663" t="s">
        <v>1325</v>
      </c>
      <c r="AI156" s="663" t="s">
        <v>1325</v>
      </c>
      <c r="AJ156" s="631">
        <v>21</v>
      </c>
      <c r="AK156" s="631">
        <v>50</v>
      </c>
      <c r="AL156" s="663" t="s">
        <v>1325</v>
      </c>
      <c r="AM156" s="632">
        <v>0.30424165013766119</v>
      </c>
      <c r="AN156" s="632">
        <v>2.2644444141317015</v>
      </c>
      <c r="AO156" s="632">
        <v>0</v>
      </c>
      <c r="AP156" s="632">
        <v>0</v>
      </c>
      <c r="AQ156" s="632">
        <v>1.1258142853043827</v>
      </c>
      <c r="AR156" s="632">
        <v>0.83751611014606964</v>
      </c>
      <c r="AS156" s="633">
        <v>1.2115578809830383</v>
      </c>
      <c r="AT156" s="665" t="s">
        <v>1325</v>
      </c>
      <c r="AU156" s="663" t="s">
        <v>1325</v>
      </c>
      <c r="AV156" s="663" t="s">
        <v>1325</v>
      </c>
      <c r="AW156" s="663" t="s">
        <v>1325</v>
      </c>
      <c r="AX156" s="663" t="s">
        <v>1325</v>
      </c>
      <c r="AY156" s="663" t="s">
        <v>1325</v>
      </c>
      <c r="AZ156" s="663" t="s">
        <v>1325</v>
      </c>
      <c r="BA156" s="632">
        <v>5.0461309683134195</v>
      </c>
      <c r="BB156" s="632">
        <v>0</v>
      </c>
      <c r="BC156" s="632">
        <v>0</v>
      </c>
      <c r="BD156" s="632">
        <v>0</v>
      </c>
      <c r="BE156" s="632">
        <v>0.76975903416773506</v>
      </c>
      <c r="BF156" s="632">
        <v>2.2173111108981058</v>
      </c>
      <c r="BG156" s="633">
        <v>0</v>
      </c>
      <c r="BH156" s="665" t="s">
        <v>1325</v>
      </c>
      <c r="BI156" s="663" t="s">
        <v>1325</v>
      </c>
      <c r="BJ156" s="663" t="s">
        <v>1325</v>
      </c>
      <c r="BK156" s="663" t="s">
        <v>1325</v>
      </c>
      <c r="BL156" s="631">
        <v>12</v>
      </c>
      <c r="BM156" s="631">
        <v>97</v>
      </c>
      <c r="BN156" s="663" t="s">
        <v>1325</v>
      </c>
      <c r="BO156" s="632">
        <v>0.41422954098388348</v>
      </c>
      <c r="BP156" s="632">
        <v>0</v>
      </c>
      <c r="BQ156" s="632">
        <v>2.7048445812806747</v>
      </c>
      <c r="BR156" s="632">
        <v>0</v>
      </c>
      <c r="BS156" s="632">
        <v>0.37217914699941179</v>
      </c>
      <c r="BT156" s="632">
        <v>1.8039103922304838</v>
      </c>
      <c r="BU156" s="633">
        <v>1.0895480748212525</v>
      </c>
      <c r="BV156" s="665" t="s">
        <v>1325</v>
      </c>
      <c r="BW156" s="663" t="s">
        <v>1325</v>
      </c>
      <c r="BX156" s="663" t="s">
        <v>1325</v>
      </c>
      <c r="BY156" s="663" t="s">
        <v>1325</v>
      </c>
      <c r="BZ156" s="663" t="s">
        <v>1325</v>
      </c>
      <c r="CA156" s="631">
        <v>11</v>
      </c>
      <c r="CB156" s="663" t="s">
        <v>1325</v>
      </c>
      <c r="CC156" s="632">
        <v>7.518458900124485</v>
      </c>
      <c r="CD156" s="632">
        <v>0</v>
      </c>
      <c r="CE156" s="632">
        <v>0</v>
      </c>
      <c r="CF156" s="632">
        <v>0</v>
      </c>
      <c r="CG156" s="632">
        <v>0</v>
      </c>
      <c r="CH156" s="632">
        <v>5.8336252896355063</v>
      </c>
      <c r="CI156" s="633">
        <v>0</v>
      </c>
      <c r="CJ156" s="634">
        <v>15</v>
      </c>
      <c r="CK156" s="663" t="s">
        <v>1325</v>
      </c>
      <c r="CL156" s="663" t="s">
        <v>1325</v>
      </c>
      <c r="CM156" s="663" t="s">
        <v>1325</v>
      </c>
      <c r="CN156" s="631">
        <v>63</v>
      </c>
      <c r="CO156" s="631">
        <v>146</v>
      </c>
      <c r="CP156" s="631">
        <v>14</v>
      </c>
      <c r="CQ156" s="632">
        <v>1.6551131741050447</v>
      </c>
      <c r="CR156" s="632">
        <v>0.72265899689268231</v>
      </c>
      <c r="CS156" s="632">
        <v>0.64470108466828946</v>
      </c>
      <c r="CT156" s="632">
        <v>2.5644489921983356</v>
      </c>
      <c r="CU156" s="632">
        <v>1.2225277733521298</v>
      </c>
      <c r="CV156" s="632">
        <v>0.9098140631608127</v>
      </c>
      <c r="CW156" s="633">
        <v>0.99039796114302214</v>
      </c>
      <c r="CX156" s="644" t="s">
        <v>878</v>
      </c>
      <c r="CY156" s="480" t="s">
        <v>1471</v>
      </c>
      <c r="CZ156" s="480" t="s">
        <v>878</v>
      </c>
      <c r="DA156" s="635" t="s">
        <v>1471</v>
      </c>
      <c r="DB156" s="644" t="s">
        <v>878</v>
      </c>
      <c r="DC156" s="480" t="s">
        <v>878</v>
      </c>
      <c r="DD156" s="480" t="s">
        <v>878</v>
      </c>
      <c r="DE156" s="635" t="s">
        <v>878</v>
      </c>
      <c r="DF156" s="686"/>
      <c r="DG156" s="678" t="s">
        <v>2218</v>
      </c>
      <c r="DH156" s="682">
        <v>162</v>
      </c>
      <c r="DI156" s="650">
        <v>24</v>
      </c>
      <c r="DJ156" s="650">
        <v>27</v>
      </c>
      <c r="DK156" s="650">
        <v>14</v>
      </c>
      <c r="DL156" s="650">
        <v>953</v>
      </c>
      <c r="DM156" s="650">
        <v>2688</v>
      </c>
      <c r="DN156" s="650">
        <v>250</v>
      </c>
      <c r="DO156" s="650">
        <v>4118</v>
      </c>
      <c r="DP156" s="681" t="s">
        <v>498</v>
      </c>
      <c r="DQ156" s="534">
        <v>571</v>
      </c>
      <c r="DR156" s="675" t="s">
        <v>878</v>
      </c>
      <c r="DS156" s="648" t="s">
        <v>792</v>
      </c>
      <c r="DT156" s="648" t="s">
        <v>878</v>
      </c>
      <c r="DU156" s="671" t="s">
        <v>792</v>
      </c>
    </row>
    <row r="157" spans="1:125">
      <c r="A157" s="628" t="s">
        <v>435</v>
      </c>
      <c r="B157" s="545" t="s">
        <v>1296</v>
      </c>
      <c r="C157" s="629" t="s">
        <v>645</v>
      </c>
      <c r="D157" s="658" t="s">
        <v>1325</v>
      </c>
      <c r="E157" s="528" t="s">
        <v>1325</v>
      </c>
      <c r="F157" s="528" t="s">
        <v>1325</v>
      </c>
      <c r="G157" s="528" t="s">
        <v>1325</v>
      </c>
      <c r="H157" s="528" t="s">
        <v>1325</v>
      </c>
      <c r="I157" s="631">
        <v>22</v>
      </c>
      <c r="J157" s="528" t="s">
        <v>1325</v>
      </c>
      <c r="K157" s="705"/>
      <c r="L157" s="632"/>
      <c r="M157" s="632"/>
      <c r="N157" s="632"/>
      <c r="O157" s="632"/>
      <c r="P157" s="632">
        <v>0.97885945973567379</v>
      </c>
      <c r="Q157" s="633"/>
      <c r="R157" s="665" t="s">
        <v>1325</v>
      </c>
      <c r="S157" s="663" t="s">
        <v>1325</v>
      </c>
      <c r="T157" s="663" t="s">
        <v>1325</v>
      </c>
      <c r="U157" s="663" t="s">
        <v>1325</v>
      </c>
      <c r="V157" s="663" t="s">
        <v>1325</v>
      </c>
      <c r="W157" s="663" t="s">
        <v>1325</v>
      </c>
      <c r="X157" s="663" t="s">
        <v>1325</v>
      </c>
      <c r="Y157" s="632"/>
      <c r="Z157" s="632"/>
      <c r="AA157" s="632"/>
      <c r="AB157" s="632"/>
      <c r="AC157" s="632"/>
      <c r="AD157" s="632">
        <v>0.82206603414380164</v>
      </c>
      <c r="AE157" s="633"/>
      <c r="AF157" s="665" t="s">
        <v>1325</v>
      </c>
      <c r="AG157" s="663" t="s">
        <v>1325</v>
      </c>
      <c r="AH157" s="663" t="s">
        <v>1325</v>
      </c>
      <c r="AI157" s="663" t="s">
        <v>1325</v>
      </c>
      <c r="AJ157" s="663" t="s">
        <v>1325</v>
      </c>
      <c r="AK157" s="631">
        <v>11</v>
      </c>
      <c r="AL157" s="663" t="s">
        <v>1325</v>
      </c>
      <c r="AM157" s="632"/>
      <c r="AN157" s="632"/>
      <c r="AO157" s="632"/>
      <c r="AP157" s="632"/>
      <c r="AQ157" s="632"/>
      <c r="AR157" s="632">
        <v>3.897774145522082</v>
      </c>
      <c r="AS157" s="633"/>
      <c r="AT157" s="665" t="s">
        <v>1325</v>
      </c>
      <c r="AU157" s="663" t="s">
        <v>1325</v>
      </c>
      <c r="AV157" s="663" t="s">
        <v>1325</v>
      </c>
      <c r="AW157" s="663" t="s">
        <v>1325</v>
      </c>
      <c r="AX157" s="663" t="s">
        <v>1325</v>
      </c>
      <c r="AY157" s="663" t="s">
        <v>1325</v>
      </c>
      <c r="AZ157" s="663" t="s">
        <v>1325</v>
      </c>
      <c r="BA157" s="632"/>
      <c r="BB157" s="632"/>
      <c r="BC157" s="632"/>
      <c r="BD157" s="632"/>
      <c r="BE157" s="632"/>
      <c r="BF157" s="632">
        <v>0</v>
      </c>
      <c r="BG157" s="633"/>
      <c r="BH157" s="665" t="s">
        <v>1325</v>
      </c>
      <c r="BI157" s="663" t="s">
        <v>1325</v>
      </c>
      <c r="BJ157" s="663" t="s">
        <v>1325</v>
      </c>
      <c r="BK157" s="663" t="s">
        <v>1325</v>
      </c>
      <c r="BL157" s="663" t="s">
        <v>1325</v>
      </c>
      <c r="BM157" s="663" t="s">
        <v>1325</v>
      </c>
      <c r="BN157" s="663" t="s">
        <v>1325</v>
      </c>
      <c r="BO157" s="632"/>
      <c r="BP157" s="632"/>
      <c r="BQ157" s="632"/>
      <c r="BR157" s="632"/>
      <c r="BS157" s="632"/>
      <c r="BT157" s="632">
        <v>0.17797402665131293</v>
      </c>
      <c r="BU157" s="633"/>
      <c r="BV157" s="665" t="s">
        <v>1325</v>
      </c>
      <c r="BW157" s="663" t="s">
        <v>1325</v>
      </c>
      <c r="BX157" s="663" t="s">
        <v>1325</v>
      </c>
      <c r="BY157" s="663" t="s">
        <v>1325</v>
      </c>
      <c r="BZ157" s="663" t="s">
        <v>1325</v>
      </c>
      <c r="CA157" s="663" t="s">
        <v>1325</v>
      </c>
      <c r="CB157" s="663" t="s">
        <v>1325</v>
      </c>
      <c r="CC157" s="632"/>
      <c r="CD157" s="632"/>
      <c r="CE157" s="632"/>
      <c r="CF157" s="632"/>
      <c r="CG157" s="632"/>
      <c r="CH157" s="632">
        <v>1.0838923509990597</v>
      </c>
      <c r="CI157" s="633"/>
      <c r="CJ157" s="665" t="s">
        <v>1325</v>
      </c>
      <c r="CK157" s="663" t="s">
        <v>1325</v>
      </c>
      <c r="CL157" s="663" t="s">
        <v>1325</v>
      </c>
      <c r="CM157" s="663" t="s">
        <v>1325</v>
      </c>
      <c r="CN157" s="663" t="s">
        <v>1325</v>
      </c>
      <c r="CO157" s="663" t="s">
        <v>1325</v>
      </c>
      <c r="CP157" s="663" t="s">
        <v>1325</v>
      </c>
      <c r="CQ157" s="632"/>
      <c r="CR157" s="632"/>
      <c r="CS157" s="632"/>
      <c r="CT157" s="632"/>
      <c r="CU157" s="632"/>
      <c r="CV157" s="632">
        <v>0.42939635448918173</v>
      </c>
      <c r="CW157" s="633"/>
      <c r="CX157" s="644" t="s">
        <v>878</v>
      </c>
      <c r="CY157" s="480" t="s">
        <v>1471</v>
      </c>
      <c r="CZ157" s="480" t="s">
        <v>878</v>
      </c>
      <c r="DA157" s="635" t="s">
        <v>1471</v>
      </c>
      <c r="DB157" s="644" t="s">
        <v>878</v>
      </c>
      <c r="DC157" s="480" t="s">
        <v>878</v>
      </c>
      <c r="DD157" s="480" t="s">
        <v>878</v>
      </c>
      <c r="DE157" s="635" t="s">
        <v>878</v>
      </c>
      <c r="DF157" s="686"/>
      <c r="DG157" s="678" t="s">
        <v>2218</v>
      </c>
      <c r="DH157" s="664" t="s">
        <v>1325</v>
      </c>
      <c r="DI157" s="663" t="s">
        <v>1325</v>
      </c>
      <c r="DJ157" s="663" t="s">
        <v>1325</v>
      </c>
      <c r="DK157" s="663" t="s">
        <v>1325</v>
      </c>
      <c r="DL157" s="663" t="s">
        <v>1325</v>
      </c>
      <c r="DM157" s="650">
        <v>181</v>
      </c>
      <c r="DN157" s="663" t="s">
        <v>1325</v>
      </c>
      <c r="DO157" s="650">
        <v>194</v>
      </c>
      <c r="DP157" s="681" t="s">
        <v>435</v>
      </c>
      <c r="DQ157" s="534">
        <v>24</v>
      </c>
      <c r="DR157" s="675" t="s">
        <v>878</v>
      </c>
      <c r="DS157" s="648" t="s">
        <v>792</v>
      </c>
      <c r="DT157" s="648" t="s">
        <v>878</v>
      </c>
      <c r="DU157" s="671" t="s">
        <v>792</v>
      </c>
    </row>
    <row r="158" spans="1:125">
      <c r="A158" s="628" t="s">
        <v>84</v>
      </c>
      <c r="B158" s="545" t="s">
        <v>1296</v>
      </c>
      <c r="C158" s="629" t="s">
        <v>703</v>
      </c>
      <c r="D158" s="658" t="s">
        <v>1325</v>
      </c>
      <c r="E158" s="528" t="s">
        <v>1325</v>
      </c>
      <c r="F158" s="528" t="s">
        <v>1325</v>
      </c>
      <c r="G158" s="528" t="s">
        <v>1325</v>
      </c>
      <c r="H158" s="631">
        <v>11</v>
      </c>
      <c r="I158" s="631">
        <v>100</v>
      </c>
      <c r="J158" s="528" t="s">
        <v>1325</v>
      </c>
      <c r="K158" s="705">
        <v>1.3042153341848646</v>
      </c>
      <c r="L158" s="632"/>
      <c r="M158" s="632"/>
      <c r="N158" s="632"/>
      <c r="O158" s="632">
        <v>1.0521986935570036</v>
      </c>
      <c r="P158" s="632">
        <v>1.2786938144392763</v>
      </c>
      <c r="Q158" s="633">
        <v>1.0103002760025916</v>
      </c>
      <c r="R158" s="665" t="s">
        <v>1325</v>
      </c>
      <c r="S158" s="663" t="s">
        <v>1325</v>
      </c>
      <c r="T158" s="663" t="s">
        <v>1325</v>
      </c>
      <c r="U158" s="663" t="s">
        <v>1325</v>
      </c>
      <c r="V158" s="663" t="s">
        <v>1325</v>
      </c>
      <c r="W158" s="663" t="s">
        <v>1325</v>
      </c>
      <c r="X158" s="663" t="s">
        <v>1325</v>
      </c>
      <c r="Y158" s="632">
        <v>5.0199015487764242</v>
      </c>
      <c r="Z158" s="632"/>
      <c r="AA158" s="632"/>
      <c r="AB158" s="632"/>
      <c r="AC158" s="632">
        <v>6.6453333145275728</v>
      </c>
      <c r="AD158" s="632">
        <v>0.18620214132975887</v>
      </c>
      <c r="AE158" s="633">
        <v>1.4143508913794436</v>
      </c>
      <c r="AF158" s="665" t="s">
        <v>1325</v>
      </c>
      <c r="AG158" s="663" t="s">
        <v>1325</v>
      </c>
      <c r="AH158" s="663" t="s">
        <v>1325</v>
      </c>
      <c r="AI158" s="663" t="s">
        <v>1325</v>
      </c>
      <c r="AJ158" s="663" t="s">
        <v>1325</v>
      </c>
      <c r="AK158" s="631">
        <v>23</v>
      </c>
      <c r="AL158" s="663" t="s">
        <v>1325</v>
      </c>
      <c r="AM158" s="632">
        <v>1.4308349644495217</v>
      </c>
      <c r="AN158" s="632"/>
      <c r="AO158" s="632"/>
      <c r="AP158" s="632"/>
      <c r="AQ158" s="632">
        <v>1.3256727324394504</v>
      </c>
      <c r="AR158" s="632">
        <v>0.66409525985667572</v>
      </c>
      <c r="AS158" s="633">
        <v>0.81979225022517255</v>
      </c>
      <c r="AT158" s="665" t="s">
        <v>1325</v>
      </c>
      <c r="AU158" s="663" t="s">
        <v>1325</v>
      </c>
      <c r="AV158" s="663" t="s">
        <v>1325</v>
      </c>
      <c r="AW158" s="663" t="s">
        <v>1325</v>
      </c>
      <c r="AX158" s="663" t="s">
        <v>1325</v>
      </c>
      <c r="AY158" s="663" t="s">
        <v>1325</v>
      </c>
      <c r="AZ158" s="663" t="s">
        <v>1325</v>
      </c>
      <c r="BA158" s="632">
        <v>0</v>
      </c>
      <c r="BB158" s="632"/>
      <c r="BC158" s="632"/>
      <c r="BD158" s="632"/>
      <c r="BE158" s="632">
        <v>0</v>
      </c>
      <c r="BF158" s="632">
        <v>2.2648729798946161</v>
      </c>
      <c r="BG158" s="633">
        <v>4.5479835702832183</v>
      </c>
      <c r="BH158" s="665" t="s">
        <v>1325</v>
      </c>
      <c r="BI158" s="663" t="s">
        <v>1325</v>
      </c>
      <c r="BJ158" s="663" t="s">
        <v>1325</v>
      </c>
      <c r="BK158" s="663" t="s">
        <v>1325</v>
      </c>
      <c r="BL158" s="663" t="s">
        <v>1325</v>
      </c>
      <c r="BM158" s="631">
        <v>16</v>
      </c>
      <c r="BN158" s="663" t="s">
        <v>1325</v>
      </c>
      <c r="BO158" s="632">
        <v>0</v>
      </c>
      <c r="BP158" s="632"/>
      <c r="BQ158" s="632"/>
      <c r="BR158" s="632"/>
      <c r="BS158" s="632">
        <v>0</v>
      </c>
      <c r="BT158" s="632">
        <v>1.6588851908911653</v>
      </c>
      <c r="BU158" s="633">
        <v>0</v>
      </c>
      <c r="BV158" s="665" t="s">
        <v>1325</v>
      </c>
      <c r="BW158" s="663" t="s">
        <v>1325</v>
      </c>
      <c r="BX158" s="663" t="s">
        <v>1325</v>
      </c>
      <c r="BY158" s="663" t="s">
        <v>1325</v>
      </c>
      <c r="BZ158" s="663" t="s">
        <v>1325</v>
      </c>
      <c r="CA158" s="663" t="s">
        <v>1325</v>
      </c>
      <c r="CB158" s="663" t="s">
        <v>1325</v>
      </c>
      <c r="CC158" s="632">
        <v>20.381099588070384</v>
      </c>
      <c r="CD158" s="632"/>
      <c r="CE158" s="632"/>
      <c r="CF158" s="632"/>
      <c r="CG158" s="632">
        <v>0</v>
      </c>
      <c r="CH158" s="632">
        <v>0.61355572922179291</v>
      </c>
      <c r="CI158" s="633">
        <v>6.0102450107401504</v>
      </c>
      <c r="CJ158" s="665" t="s">
        <v>1325</v>
      </c>
      <c r="CK158" s="663" t="s">
        <v>1325</v>
      </c>
      <c r="CL158" s="663" t="s">
        <v>1325</v>
      </c>
      <c r="CM158" s="663" t="s">
        <v>1325</v>
      </c>
      <c r="CN158" s="663" t="s">
        <v>1325</v>
      </c>
      <c r="CO158" s="631">
        <v>28</v>
      </c>
      <c r="CP158" s="663" t="s">
        <v>1325</v>
      </c>
      <c r="CQ158" s="632">
        <v>0</v>
      </c>
      <c r="CR158" s="632"/>
      <c r="CS158" s="632"/>
      <c r="CT158" s="632"/>
      <c r="CU158" s="632">
        <v>0.79478008289294477</v>
      </c>
      <c r="CV158" s="632">
        <v>2.709504335203277</v>
      </c>
      <c r="CW158" s="633">
        <v>0.53678852160217105</v>
      </c>
      <c r="CX158" s="644" t="s">
        <v>878</v>
      </c>
      <c r="CY158" s="480" t="s">
        <v>1471</v>
      </c>
      <c r="CZ158" s="480" t="s">
        <v>878</v>
      </c>
      <c r="DA158" s="635" t="s">
        <v>1471</v>
      </c>
      <c r="DB158" s="644" t="s">
        <v>878</v>
      </c>
      <c r="DC158" s="480" t="s">
        <v>878</v>
      </c>
      <c r="DD158" s="480" t="s">
        <v>878</v>
      </c>
      <c r="DE158" s="635" t="s">
        <v>878</v>
      </c>
      <c r="DF158" s="686"/>
      <c r="DG158" s="678" t="s">
        <v>2218</v>
      </c>
      <c r="DH158" s="682">
        <v>14</v>
      </c>
      <c r="DI158" s="663" t="s">
        <v>1325</v>
      </c>
      <c r="DJ158" s="663" t="s">
        <v>1325</v>
      </c>
      <c r="DK158" s="663" t="s">
        <v>1325</v>
      </c>
      <c r="DL158" s="650">
        <v>64</v>
      </c>
      <c r="DM158" s="650">
        <v>552</v>
      </c>
      <c r="DN158" s="650">
        <v>48</v>
      </c>
      <c r="DO158" s="650">
        <v>683</v>
      </c>
      <c r="DP158" s="681" t="s">
        <v>84</v>
      </c>
      <c r="DQ158" s="534">
        <v>123</v>
      </c>
      <c r="DR158" s="675" t="s">
        <v>878</v>
      </c>
      <c r="DS158" s="648" t="s">
        <v>792</v>
      </c>
      <c r="DT158" s="648" t="s">
        <v>878</v>
      </c>
      <c r="DU158" s="671" t="s">
        <v>792</v>
      </c>
    </row>
    <row r="159" spans="1:125">
      <c r="A159" s="628" t="s">
        <v>6</v>
      </c>
      <c r="B159" s="545" t="s">
        <v>1292</v>
      </c>
      <c r="C159" s="629" t="s">
        <v>675</v>
      </c>
      <c r="D159" s="658" t="s">
        <v>1325</v>
      </c>
      <c r="E159" s="528" t="s">
        <v>1325</v>
      </c>
      <c r="F159" s="528" t="s">
        <v>1325</v>
      </c>
      <c r="G159" s="528" t="s">
        <v>1325</v>
      </c>
      <c r="H159" s="631">
        <v>48</v>
      </c>
      <c r="I159" s="631">
        <v>233</v>
      </c>
      <c r="J159" s="631">
        <v>19</v>
      </c>
      <c r="K159" s="705">
        <v>0.80925846162394843</v>
      </c>
      <c r="L159" s="632">
        <v>0.92242947071692827</v>
      </c>
      <c r="M159" s="632">
        <v>1.5878205435855151</v>
      </c>
      <c r="N159" s="632">
        <v>1.7836409974104543</v>
      </c>
      <c r="O159" s="632">
        <v>1.0361462460122381</v>
      </c>
      <c r="P159" s="632">
        <v>0.98389508808061144</v>
      </c>
      <c r="Q159" s="633">
        <v>0.56892459374991666</v>
      </c>
      <c r="R159" s="665" t="s">
        <v>1325</v>
      </c>
      <c r="S159" s="663" t="s">
        <v>1325</v>
      </c>
      <c r="T159" s="663" t="s">
        <v>1325</v>
      </c>
      <c r="U159" s="663" t="s">
        <v>1325</v>
      </c>
      <c r="V159" s="663" t="s">
        <v>1325</v>
      </c>
      <c r="W159" s="631">
        <v>15</v>
      </c>
      <c r="X159" s="663" t="s">
        <v>1325</v>
      </c>
      <c r="Y159" s="632">
        <v>0</v>
      </c>
      <c r="Z159" s="632">
        <v>0</v>
      </c>
      <c r="AA159" s="632">
        <v>0</v>
      </c>
      <c r="AB159" s="632">
        <v>0</v>
      </c>
      <c r="AC159" s="632">
        <v>0</v>
      </c>
      <c r="AD159" s="632">
        <v>13.531798142763346</v>
      </c>
      <c r="AE159" s="633">
        <v>0.76121981039368825</v>
      </c>
      <c r="AF159" s="665" t="s">
        <v>1325</v>
      </c>
      <c r="AG159" s="663" t="s">
        <v>1325</v>
      </c>
      <c r="AH159" s="663" t="s">
        <v>1325</v>
      </c>
      <c r="AI159" s="663" t="s">
        <v>1325</v>
      </c>
      <c r="AJ159" s="663" t="s">
        <v>1325</v>
      </c>
      <c r="AK159" s="631">
        <v>24</v>
      </c>
      <c r="AL159" s="663" t="s">
        <v>1325</v>
      </c>
      <c r="AM159" s="632">
        <v>3.6065918408015216</v>
      </c>
      <c r="AN159" s="632">
        <v>3.025997206784067</v>
      </c>
      <c r="AO159" s="632">
        <v>0</v>
      </c>
      <c r="AP159" s="632">
        <v>0</v>
      </c>
      <c r="AQ159" s="632">
        <v>1.1266445929723325</v>
      </c>
      <c r="AR159" s="632">
        <v>0.73894081404711032</v>
      </c>
      <c r="AS159" s="633">
        <v>0.25058216617194884</v>
      </c>
      <c r="AT159" s="665" t="s">
        <v>1325</v>
      </c>
      <c r="AU159" s="663" t="s">
        <v>1325</v>
      </c>
      <c r="AV159" s="663" t="s">
        <v>1325</v>
      </c>
      <c r="AW159" s="663" t="s">
        <v>1325</v>
      </c>
      <c r="AX159" s="663" t="s">
        <v>1325</v>
      </c>
      <c r="AY159" s="663" t="s">
        <v>1325</v>
      </c>
      <c r="AZ159" s="663" t="s">
        <v>1325</v>
      </c>
      <c r="BA159" s="632">
        <v>0</v>
      </c>
      <c r="BB159" s="632">
        <v>0</v>
      </c>
      <c r="BC159" s="632">
        <v>23.350076677891195</v>
      </c>
      <c r="BD159" s="632">
        <v>0</v>
      </c>
      <c r="BE159" s="632">
        <v>0</v>
      </c>
      <c r="BF159" s="632">
        <v>0.61026977358067547</v>
      </c>
      <c r="BG159" s="633">
        <v>0</v>
      </c>
      <c r="BH159" s="665" t="s">
        <v>1325</v>
      </c>
      <c r="BI159" s="663" t="s">
        <v>1325</v>
      </c>
      <c r="BJ159" s="663" t="s">
        <v>1325</v>
      </c>
      <c r="BK159" s="663" t="s">
        <v>1325</v>
      </c>
      <c r="BL159" s="663" t="s">
        <v>1325</v>
      </c>
      <c r="BM159" s="631">
        <v>50</v>
      </c>
      <c r="BN159" s="663" t="s">
        <v>1325</v>
      </c>
      <c r="BO159" s="632">
        <v>0</v>
      </c>
      <c r="BP159" s="632">
        <v>1.5958813180922331</v>
      </c>
      <c r="BQ159" s="632">
        <v>3.3986752721963227</v>
      </c>
      <c r="BR159" s="632">
        <v>0</v>
      </c>
      <c r="BS159" s="632">
        <v>0.37019576927601722</v>
      </c>
      <c r="BT159" s="632">
        <v>1.1470067740964316</v>
      </c>
      <c r="BU159" s="633">
        <v>0.59376780933896289</v>
      </c>
      <c r="BV159" s="665" t="s">
        <v>1325</v>
      </c>
      <c r="BW159" s="663" t="s">
        <v>1325</v>
      </c>
      <c r="BX159" s="663" t="s">
        <v>1325</v>
      </c>
      <c r="BY159" s="663" t="s">
        <v>1325</v>
      </c>
      <c r="BZ159" s="663" t="s">
        <v>1325</v>
      </c>
      <c r="CA159" s="663" t="s">
        <v>1325</v>
      </c>
      <c r="CB159" s="663" t="s">
        <v>1325</v>
      </c>
      <c r="CC159" s="632">
        <v>13.777907411646728</v>
      </c>
      <c r="CD159" s="632">
        <v>0</v>
      </c>
      <c r="CE159" s="632">
        <v>0</v>
      </c>
      <c r="CF159" s="632">
        <v>0</v>
      </c>
      <c r="CG159" s="632">
        <v>0.55270279403481115</v>
      </c>
      <c r="CH159" s="632">
        <v>1.2481217539647895</v>
      </c>
      <c r="CI159" s="633">
        <v>0.86532622963479378</v>
      </c>
      <c r="CJ159" s="665" t="s">
        <v>1325</v>
      </c>
      <c r="CK159" s="663" t="s">
        <v>1325</v>
      </c>
      <c r="CL159" s="663" t="s">
        <v>1325</v>
      </c>
      <c r="CM159" s="663" t="s">
        <v>1325</v>
      </c>
      <c r="CN159" s="631">
        <v>29</v>
      </c>
      <c r="CO159" s="631">
        <v>107</v>
      </c>
      <c r="CP159" s="631">
        <v>10</v>
      </c>
      <c r="CQ159" s="632">
        <v>0</v>
      </c>
      <c r="CR159" s="632">
        <v>0.62375452107085327</v>
      </c>
      <c r="CS159" s="632">
        <v>1.2998505673766492</v>
      </c>
      <c r="CT159" s="632">
        <v>3.7650787593280417</v>
      </c>
      <c r="CU159" s="632">
        <v>1.3902556049830401</v>
      </c>
      <c r="CV159" s="632">
        <v>0.87675198829420431</v>
      </c>
      <c r="CW159" s="633">
        <v>0.62298950955285959</v>
      </c>
      <c r="CX159" s="644" t="s">
        <v>878</v>
      </c>
      <c r="CY159" s="480" t="s">
        <v>1471</v>
      </c>
      <c r="CZ159" s="480" t="s">
        <v>878</v>
      </c>
      <c r="DA159" s="635" t="s">
        <v>1471</v>
      </c>
      <c r="DB159" s="644" t="s">
        <v>878</v>
      </c>
      <c r="DC159" s="480" t="s">
        <v>878</v>
      </c>
      <c r="DD159" s="480" t="s">
        <v>878</v>
      </c>
      <c r="DE159" s="635" t="s">
        <v>878</v>
      </c>
      <c r="DF159" s="686"/>
      <c r="DG159" s="678" t="s">
        <v>2218</v>
      </c>
      <c r="DH159" s="682">
        <v>16</v>
      </c>
      <c r="DI159" s="650">
        <v>21</v>
      </c>
      <c r="DJ159" s="650">
        <v>21</v>
      </c>
      <c r="DK159" s="650">
        <v>11</v>
      </c>
      <c r="DL159" s="650">
        <v>303</v>
      </c>
      <c r="DM159" s="650">
        <v>1523</v>
      </c>
      <c r="DN159" s="650">
        <v>211</v>
      </c>
      <c r="DO159" s="650">
        <v>2106</v>
      </c>
      <c r="DP159" s="681" t="s">
        <v>6</v>
      </c>
      <c r="DQ159" s="534">
        <v>313</v>
      </c>
      <c r="DR159" s="675" t="s">
        <v>878</v>
      </c>
      <c r="DS159" s="648" t="s">
        <v>792</v>
      </c>
      <c r="DT159" s="648" t="s">
        <v>878</v>
      </c>
      <c r="DU159" s="671" t="s">
        <v>792</v>
      </c>
    </row>
    <row r="160" spans="1:125">
      <c r="A160" s="628" t="s">
        <v>288</v>
      </c>
      <c r="B160" s="545" t="s">
        <v>1296</v>
      </c>
      <c r="C160" s="629" t="s">
        <v>613</v>
      </c>
      <c r="D160" s="630">
        <v>15</v>
      </c>
      <c r="E160" s="528" t="s">
        <v>1325</v>
      </c>
      <c r="F160" s="528" t="s">
        <v>1325</v>
      </c>
      <c r="G160" s="528" t="s">
        <v>1325</v>
      </c>
      <c r="H160" s="528" t="s">
        <v>1325</v>
      </c>
      <c r="I160" s="631">
        <v>26</v>
      </c>
      <c r="J160" s="528" t="s">
        <v>1325</v>
      </c>
      <c r="K160" s="705">
        <v>1.1428698397344574</v>
      </c>
      <c r="L160" s="632"/>
      <c r="M160" s="632"/>
      <c r="N160" s="632"/>
      <c r="O160" s="632">
        <v>2.2567888161846938</v>
      </c>
      <c r="P160" s="632">
        <v>0.8554594199163692</v>
      </c>
      <c r="Q160" s="633">
        <v>1.0226290440991987</v>
      </c>
      <c r="R160" s="665" t="s">
        <v>1325</v>
      </c>
      <c r="S160" s="663" t="s">
        <v>1325</v>
      </c>
      <c r="T160" s="663" t="s">
        <v>1325</v>
      </c>
      <c r="U160" s="663" t="s">
        <v>1325</v>
      </c>
      <c r="V160" s="663" t="s">
        <v>1325</v>
      </c>
      <c r="W160" s="663" t="s">
        <v>1325</v>
      </c>
      <c r="X160" s="663" t="s">
        <v>1325</v>
      </c>
      <c r="Y160" s="632">
        <v>0</v>
      </c>
      <c r="Z160" s="632"/>
      <c r="AA160" s="632"/>
      <c r="AB160" s="632"/>
      <c r="AC160" s="632">
        <v>2.1712722752385933</v>
      </c>
      <c r="AD160" s="632">
        <v>0.95914551089551958</v>
      </c>
      <c r="AE160" s="633">
        <v>0.99597472670552878</v>
      </c>
      <c r="AF160" s="665" t="s">
        <v>1325</v>
      </c>
      <c r="AG160" s="663" t="s">
        <v>1325</v>
      </c>
      <c r="AH160" s="663" t="s">
        <v>1325</v>
      </c>
      <c r="AI160" s="663" t="s">
        <v>1325</v>
      </c>
      <c r="AJ160" s="663" t="s">
        <v>1325</v>
      </c>
      <c r="AK160" s="663" t="s">
        <v>1325</v>
      </c>
      <c r="AL160" s="663" t="s">
        <v>1325</v>
      </c>
      <c r="AM160" s="632">
        <v>1.568847856938598</v>
      </c>
      <c r="AN160" s="632"/>
      <c r="AO160" s="632"/>
      <c r="AP160" s="632"/>
      <c r="AQ160" s="632">
        <v>0</v>
      </c>
      <c r="AR160" s="632">
        <v>1.8311785513570042</v>
      </c>
      <c r="AS160" s="633">
        <v>4.9665558552835902</v>
      </c>
      <c r="AT160" s="665" t="s">
        <v>1325</v>
      </c>
      <c r="AU160" s="663" t="s">
        <v>1325</v>
      </c>
      <c r="AV160" s="663" t="s">
        <v>1325</v>
      </c>
      <c r="AW160" s="663" t="s">
        <v>1325</v>
      </c>
      <c r="AX160" s="663" t="s">
        <v>1325</v>
      </c>
      <c r="AY160" s="663" t="s">
        <v>1325</v>
      </c>
      <c r="AZ160" s="663" t="s">
        <v>1325</v>
      </c>
      <c r="BA160" s="632">
        <v>0</v>
      </c>
      <c r="BB160" s="632"/>
      <c r="BC160" s="632"/>
      <c r="BD160" s="632"/>
      <c r="BE160" s="632">
        <v>0</v>
      </c>
      <c r="BF160" s="632">
        <v>0</v>
      </c>
      <c r="BG160" s="633">
        <v>0</v>
      </c>
      <c r="BH160" s="665" t="s">
        <v>1325</v>
      </c>
      <c r="BI160" s="663" t="s">
        <v>1325</v>
      </c>
      <c r="BJ160" s="663" t="s">
        <v>1325</v>
      </c>
      <c r="BK160" s="663" t="s">
        <v>1325</v>
      </c>
      <c r="BL160" s="663" t="s">
        <v>1325</v>
      </c>
      <c r="BM160" s="663" t="s">
        <v>1325</v>
      </c>
      <c r="BN160" s="663" t="s">
        <v>1325</v>
      </c>
      <c r="BO160" s="632">
        <v>0.70201908115473233</v>
      </c>
      <c r="BP160" s="632"/>
      <c r="BQ160" s="632"/>
      <c r="BR160" s="632"/>
      <c r="BS160" s="632">
        <v>0</v>
      </c>
      <c r="BT160" s="632">
        <v>62.47675192347706</v>
      </c>
      <c r="BU160" s="633">
        <v>0</v>
      </c>
      <c r="BV160" s="665" t="s">
        <v>1325</v>
      </c>
      <c r="BW160" s="663" t="s">
        <v>1325</v>
      </c>
      <c r="BX160" s="663" t="s">
        <v>1325</v>
      </c>
      <c r="BY160" s="663" t="s">
        <v>1325</v>
      </c>
      <c r="BZ160" s="663" t="s">
        <v>1325</v>
      </c>
      <c r="CA160" s="663" t="s">
        <v>1325</v>
      </c>
      <c r="CB160" s="663" t="s">
        <v>1325</v>
      </c>
      <c r="CC160" s="632">
        <v>0</v>
      </c>
      <c r="CD160" s="632"/>
      <c r="CE160" s="632"/>
      <c r="CF160" s="632"/>
      <c r="CG160" s="632">
        <v>0</v>
      </c>
      <c r="CH160" s="632">
        <v>0</v>
      </c>
      <c r="CI160" s="633">
        <v>0</v>
      </c>
      <c r="CJ160" s="665" t="s">
        <v>1325</v>
      </c>
      <c r="CK160" s="663" t="s">
        <v>1325</v>
      </c>
      <c r="CL160" s="663" t="s">
        <v>1325</v>
      </c>
      <c r="CM160" s="663" t="s">
        <v>1325</v>
      </c>
      <c r="CN160" s="663" t="s">
        <v>1325</v>
      </c>
      <c r="CO160" s="631">
        <v>11</v>
      </c>
      <c r="CP160" s="663" t="s">
        <v>1325</v>
      </c>
      <c r="CQ160" s="632">
        <v>1.4645822536242805</v>
      </c>
      <c r="CR160" s="632"/>
      <c r="CS160" s="632"/>
      <c r="CT160" s="632"/>
      <c r="CU160" s="632">
        <v>2.3457046776458435</v>
      </c>
      <c r="CV160" s="632">
        <v>0.8779788184687517</v>
      </c>
      <c r="CW160" s="633">
        <v>0.68380098943089362</v>
      </c>
      <c r="CX160" s="644" t="s">
        <v>878</v>
      </c>
      <c r="CY160" s="480" t="s">
        <v>1471</v>
      </c>
      <c r="CZ160" s="632" t="s">
        <v>878</v>
      </c>
      <c r="DA160" s="636" t="s">
        <v>1471</v>
      </c>
      <c r="DB160" s="644" t="s">
        <v>878</v>
      </c>
      <c r="DC160" s="480" t="s">
        <v>878</v>
      </c>
      <c r="DD160" s="480" t="s">
        <v>878</v>
      </c>
      <c r="DE160" s="635" t="s">
        <v>878</v>
      </c>
      <c r="DF160" s="686"/>
      <c r="DG160" s="678" t="s">
        <v>2218</v>
      </c>
      <c r="DH160" s="682">
        <v>71</v>
      </c>
      <c r="DI160" s="663" t="s">
        <v>1325</v>
      </c>
      <c r="DJ160" s="663" t="s">
        <v>1325</v>
      </c>
      <c r="DK160" s="663" t="s">
        <v>1325</v>
      </c>
      <c r="DL160" s="650">
        <v>21</v>
      </c>
      <c r="DM160" s="650">
        <v>150</v>
      </c>
      <c r="DN160" s="650">
        <v>37</v>
      </c>
      <c r="DO160" s="650">
        <v>279</v>
      </c>
      <c r="DP160" s="681" t="s">
        <v>288</v>
      </c>
      <c r="DQ160" s="534">
        <v>55</v>
      </c>
      <c r="DR160" s="675" t="s">
        <v>878</v>
      </c>
      <c r="DS160" s="648" t="s">
        <v>792</v>
      </c>
      <c r="DT160" s="648" t="s">
        <v>878</v>
      </c>
      <c r="DU160" s="671" t="s">
        <v>792</v>
      </c>
    </row>
    <row r="161" spans="1:125">
      <c r="A161" s="628" t="s">
        <v>41</v>
      </c>
      <c r="B161" s="545" t="s">
        <v>1291</v>
      </c>
      <c r="C161" s="629" t="s">
        <v>668</v>
      </c>
      <c r="D161" s="630">
        <v>15</v>
      </c>
      <c r="E161" s="528" t="s">
        <v>1325</v>
      </c>
      <c r="F161" s="528" t="s">
        <v>1325</v>
      </c>
      <c r="G161" s="528" t="s">
        <v>1325</v>
      </c>
      <c r="H161" s="528" t="s">
        <v>1325</v>
      </c>
      <c r="I161" s="528" t="s">
        <v>1325</v>
      </c>
      <c r="J161" s="528" t="s">
        <v>1325</v>
      </c>
      <c r="K161" s="705">
        <v>1.0429896648574557</v>
      </c>
      <c r="L161" s="632"/>
      <c r="M161" s="632"/>
      <c r="N161" s="632"/>
      <c r="O161" s="632"/>
      <c r="P161" s="632"/>
      <c r="Q161" s="633"/>
      <c r="R161" s="665" t="s">
        <v>1325</v>
      </c>
      <c r="S161" s="663" t="s">
        <v>1325</v>
      </c>
      <c r="T161" s="663" t="s">
        <v>1325</v>
      </c>
      <c r="U161" s="663" t="s">
        <v>1325</v>
      </c>
      <c r="V161" s="663" t="s">
        <v>1325</v>
      </c>
      <c r="W161" s="663" t="s">
        <v>1325</v>
      </c>
      <c r="X161" s="663" t="s">
        <v>1325</v>
      </c>
      <c r="Y161" s="632">
        <v>0</v>
      </c>
      <c r="Z161" s="632"/>
      <c r="AA161" s="632"/>
      <c r="AB161" s="632"/>
      <c r="AC161" s="632"/>
      <c r="AD161" s="632"/>
      <c r="AE161" s="633"/>
      <c r="AF161" s="665" t="s">
        <v>1325</v>
      </c>
      <c r="AG161" s="663" t="s">
        <v>1325</v>
      </c>
      <c r="AH161" s="663" t="s">
        <v>1325</v>
      </c>
      <c r="AI161" s="663" t="s">
        <v>1325</v>
      </c>
      <c r="AJ161" s="663" t="s">
        <v>1325</v>
      </c>
      <c r="AK161" s="663" t="s">
        <v>1325</v>
      </c>
      <c r="AL161" s="663" t="s">
        <v>1325</v>
      </c>
      <c r="AM161" s="632">
        <v>1.4438727439583972</v>
      </c>
      <c r="AN161" s="632"/>
      <c r="AO161" s="632"/>
      <c r="AP161" s="632"/>
      <c r="AQ161" s="632"/>
      <c r="AR161" s="632"/>
      <c r="AS161" s="633"/>
      <c r="AT161" s="665" t="s">
        <v>1325</v>
      </c>
      <c r="AU161" s="663" t="s">
        <v>1325</v>
      </c>
      <c r="AV161" s="663" t="s">
        <v>1325</v>
      </c>
      <c r="AW161" s="663" t="s">
        <v>1325</v>
      </c>
      <c r="AX161" s="663" t="s">
        <v>1325</v>
      </c>
      <c r="AY161" s="663" t="s">
        <v>1325</v>
      </c>
      <c r="AZ161" s="663" t="s">
        <v>1325</v>
      </c>
      <c r="BA161" s="632">
        <v>1.7854516568315935</v>
      </c>
      <c r="BB161" s="632"/>
      <c r="BC161" s="632"/>
      <c r="BD161" s="632"/>
      <c r="BE161" s="632"/>
      <c r="BF161" s="632"/>
      <c r="BG161" s="633"/>
      <c r="BH161" s="665" t="s">
        <v>1325</v>
      </c>
      <c r="BI161" s="663" t="s">
        <v>1325</v>
      </c>
      <c r="BJ161" s="663" t="s">
        <v>1325</v>
      </c>
      <c r="BK161" s="663" t="s">
        <v>1325</v>
      </c>
      <c r="BL161" s="663" t="s">
        <v>1325</v>
      </c>
      <c r="BM161" s="663" t="s">
        <v>1325</v>
      </c>
      <c r="BN161" s="663" t="s">
        <v>1325</v>
      </c>
      <c r="BO161" s="632">
        <v>0.34417027606422546</v>
      </c>
      <c r="BP161" s="632"/>
      <c r="BQ161" s="632"/>
      <c r="BR161" s="632"/>
      <c r="BS161" s="632"/>
      <c r="BT161" s="632"/>
      <c r="BU161" s="633"/>
      <c r="BV161" s="665" t="s">
        <v>1325</v>
      </c>
      <c r="BW161" s="663" t="s">
        <v>1325</v>
      </c>
      <c r="BX161" s="663" t="s">
        <v>1325</v>
      </c>
      <c r="BY161" s="663" t="s">
        <v>1325</v>
      </c>
      <c r="BZ161" s="663" t="s">
        <v>1325</v>
      </c>
      <c r="CA161" s="663" t="s">
        <v>1325</v>
      </c>
      <c r="CB161" s="663" t="s">
        <v>1325</v>
      </c>
      <c r="CC161" s="632">
        <v>1.7396505970809377</v>
      </c>
      <c r="CD161" s="632"/>
      <c r="CE161" s="632"/>
      <c r="CF161" s="632"/>
      <c r="CG161" s="632"/>
      <c r="CH161" s="632"/>
      <c r="CI161" s="633"/>
      <c r="CJ161" s="665" t="s">
        <v>1325</v>
      </c>
      <c r="CK161" s="663" t="s">
        <v>1325</v>
      </c>
      <c r="CL161" s="663" t="s">
        <v>1325</v>
      </c>
      <c r="CM161" s="663" t="s">
        <v>1325</v>
      </c>
      <c r="CN161" s="663" t="s">
        <v>1325</v>
      </c>
      <c r="CO161" s="663" t="s">
        <v>1325</v>
      </c>
      <c r="CP161" s="663" t="s">
        <v>1325</v>
      </c>
      <c r="CQ161" s="632">
        <v>1.4359877698170038</v>
      </c>
      <c r="CR161" s="632"/>
      <c r="CS161" s="632"/>
      <c r="CT161" s="632"/>
      <c r="CU161" s="632"/>
      <c r="CV161" s="632"/>
      <c r="CW161" s="633"/>
      <c r="CX161" s="644" t="s">
        <v>878</v>
      </c>
      <c r="CY161" s="480" t="s">
        <v>1471</v>
      </c>
      <c r="CZ161" s="480" t="s">
        <v>878</v>
      </c>
      <c r="DA161" s="635" t="s">
        <v>1471</v>
      </c>
      <c r="DB161" s="644" t="s">
        <v>878</v>
      </c>
      <c r="DC161" s="480" t="s">
        <v>878</v>
      </c>
      <c r="DD161" s="480" t="s">
        <v>878</v>
      </c>
      <c r="DE161" s="635" t="s">
        <v>878</v>
      </c>
      <c r="DF161" s="686"/>
      <c r="DG161" s="678" t="s">
        <v>2218</v>
      </c>
      <c r="DH161" s="682">
        <v>130</v>
      </c>
      <c r="DI161" s="663" t="s">
        <v>1325</v>
      </c>
      <c r="DJ161" s="663" t="s">
        <v>1325</v>
      </c>
      <c r="DK161" s="663" t="s">
        <v>1325</v>
      </c>
      <c r="DL161" s="663" t="s">
        <v>1325</v>
      </c>
      <c r="DM161" s="663" t="s">
        <v>1325</v>
      </c>
      <c r="DN161" s="663" t="s">
        <v>1325</v>
      </c>
      <c r="DO161" s="650">
        <v>144</v>
      </c>
      <c r="DP161" s="681" t="s">
        <v>41</v>
      </c>
      <c r="DQ161" s="534">
        <v>15</v>
      </c>
      <c r="DR161" s="675" t="s">
        <v>878</v>
      </c>
      <c r="DS161" s="648" t="s">
        <v>792</v>
      </c>
      <c r="DT161" s="648" t="s">
        <v>878</v>
      </c>
      <c r="DU161" s="671" t="s">
        <v>792</v>
      </c>
    </row>
    <row r="162" spans="1:125">
      <c r="A162" s="628" t="s">
        <v>56</v>
      </c>
      <c r="B162" s="545" t="s">
        <v>1291</v>
      </c>
      <c r="C162" s="629" t="s">
        <v>510</v>
      </c>
      <c r="D162" s="630">
        <v>59</v>
      </c>
      <c r="E162" s="528" t="s">
        <v>1325</v>
      </c>
      <c r="F162" s="528" t="s">
        <v>1325</v>
      </c>
      <c r="G162" s="528" t="s">
        <v>1325</v>
      </c>
      <c r="H162" s="631">
        <v>67</v>
      </c>
      <c r="I162" s="631">
        <v>330</v>
      </c>
      <c r="J162" s="631">
        <v>35</v>
      </c>
      <c r="K162" s="705">
        <v>1.0984177530209338</v>
      </c>
      <c r="L162" s="632">
        <v>0.26904700818777111</v>
      </c>
      <c r="M162" s="632">
        <v>0.5077368036250629</v>
      </c>
      <c r="N162" s="632">
        <v>0.75184888169998831</v>
      </c>
      <c r="O162" s="632">
        <v>1.0302243157339317</v>
      </c>
      <c r="P162" s="632">
        <v>1.2516732269050699</v>
      </c>
      <c r="Q162" s="633">
        <v>1.2880184676888016</v>
      </c>
      <c r="R162" s="665" t="s">
        <v>1325</v>
      </c>
      <c r="S162" s="663" t="s">
        <v>1325</v>
      </c>
      <c r="T162" s="663" t="s">
        <v>1325</v>
      </c>
      <c r="U162" s="663" t="s">
        <v>1325</v>
      </c>
      <c r="V162" s="663" t="s">
        <v>1325</v>
      </c>
      <c r="W162" s="631">
        <v>37</v>
      </c>
      <c r="X162" s="663" t="s">
        <v>1325</v>
      </c>
      <c r="Y162" s="632">
        <v>0.17702921518613812</v>
      </c>
      <c r="Z162" s="632">
        <v>1.4097933903016699</v>
      </c>
      <c r="AA162" s="632">
        <v>0</v>
      </c>
      <c r="AB162" s="632">
        <v>0</v>
      </c>
      <c r="AC162" s="632">
        <v>0.85932606368426145</v>
      </c>
      <c r="AD162" s="632">
        <v>1.5895403687975964</v>
      </c>
      <c r="AE162" s="633">
        <v>0.33416215702522367</v>
      </c>
      <c r="AF162" s="665" t="s">
        <v>1325</v>
      </c>
      <c r="AG162" s="663" t="s">
        <v>1325</v>
      </c>
      <c r="AH162" s="663" t="s">
        <v>1325</v>
      </c>
      <c r="AI162" s="663" t="s">
        <v>1325</v>
      </c>
      <c r="AJ162" s="663" t="s">
        <v>1325</v>
      </c>
      <c r="AK162" s="631">
        <v>35</v>
      </c>
      <c r="AL162" s="663" t="s">
        <v>1325</v>
      </c>
      <c r="AM162" s="632">
        <v>0.92766577488048196</v>
      </c>
      <c r="AN162" s="632">
        <v>0</v>
      </c>
      <c r="AO162" s="632">
        <v>0.73242247768473034</v>
      </c>
      <c r="AP162" s="632">
        <v>0</v>
      </c>
      <c r="AQ162" s="632">
        <v>0.72032461659912528</v>
      </c>
      <c r="AR162" s="632">
        <v>1.4883736650963333</v>
      </c>
      <c r="AS162" s="633">
        <v>1.9086770842470668</v>
      </c>
      <c r="AT162" s="665" t="s">
        <v>1325</v>
      </c>
      <c r="AU162" s="663" t="s">
        <v>1325</v>
      </c>
      <c r="AV162" s="663" t="s">
        <v>1325</v>
      </c>
      <c r="AW162" s="663" t="s">
        <v>1325</v>
      </c>
      <c r="AX162" s="663" t="s">
        <v>1325</v>
      </c>
      <c r="AY162" s="631">
        <v>17</v>
      </c>
      <c r="AZ162" s="663" t="s">
        <v>1325</v>
      </c>
      <c r="BA162" s="632">
        <v>0</v>
      </c>
      <c r="BB162" s="632">
        <v>0</v>
      </c>
      <c r="BC162" s="632">
        <v>1.7952723484014452</v>
      </c>
      <c r="BD162" s="632">
        <v>0</v>
      </c>
      <c r="BE162" s="632">
        <v>0.66492315884151321</v>
      </c>
      <c r="BF162" s="632">
        <v>2.3810373383523156</v>
      </c>
      <c r="BG162" s="633">
        <v>0</v>
      </c>
      <c r="BH162" s="665" t="s">
        <v>1325</v>
      </c>
      <c r="BI162" s="663" t="s">
        <v>1325</v>
      </c>
      <c r="BJ162" s="663" t="s">
        <v>1325</v>
      </c>
      <c r="BK162" s="663" t="s">
        <v>1325</v>
      </c>
      <c r="BL162" s="663" t="s">
        <v>1325</v>
      </c>
      <c r="BM162" s="631">
        <v>81</v>
      </c>
      <c r="BN162" s="663" t="s">
        <v>1325</v>
      </c>
      <c r="BO162" s="632">
        <v>0.68409997842767478</v>
      </c>
      <c r="BP162" s="632">
        <v>0.3119417180414239</v>
      </c>
      <c r="BQ162" s="632">
        <v>0.67591488019655332</v>
      </c>
      <c r="BR162" s="632">
        <v>0</v>
      </c>
      <c r="BS162" s="632">
        <v>0.58206600190665214</v>
      </c>
      <c r="BT162" s="632">
        <v>1.8815155995845074</v>
      </c>
      <c r="BU162" s="633">
        <v>1.1831497426606767</v>
      </c>
      <c r="BV162" s="665" t="s">
        <v>1325</v>
      </c>
      <c r="BW162" s="663" t="s">
        <v>1325</v>
      </c>
      <c r="BX162" s="663" t="s">
        <v>1325</v>
      </c>
      <c r="BY162" s="663" t="s">
        <v>1325</v>
      </c>
      <c r="BZ162" s="663" t="s">
        <v>1325</v>
      </c>
      <c r="CA162" s="663" t="s">
        <v>1325</v>
      </c>
      <c r="CB162" s="663" t="s">
        <v>1325</v>
      </c>
      <c r="CC162" s="632">
        <v>2.0644803029601868</v>
      </c>
      <c r="CD162" s="632">
        <v>0</v>
      </c>
      <c r="CE162" s="632">
        <v>4.7553078407627911</v>
      </c>
      <c r="CF162" s="632">
        <v>0</v>
      </c>
      <c r="CG162" s="632">
        <v>2.0117684105541307</v>
      </c>
      <c r="CH162" s="632">
        <v>0.32438133799661623</v>
      </c>
      <c r="CI162" s="633">
        <v>2.1123466501993038</v>
      </c>
      <c r="CJ162" s="634">
        <v>39</v>
      </c>
      <c r="CK162" s="663" t="s">
        <v>1325</v>
      </c>
      <c r="CL162" s="663" t="s">
        <v>1325</v>
      </c>
      <c r="CM162" s="663" t="s">
        <v>1325</v>
      </c>
      <c r="CN162" s="631">
        <v>36</v>
      </c>
      <c r="CO162" s="631">
        <v>145</v>
      </c>
      <c r="CP162" s="631">
        <v>13</v>
      </c>
      <c r="CQ162" s="632">
        <v>1.6292019582663815</v>
      </c>
      <c r="CR162" s="632">
        <v>0</v>
      </c>
      <c r="CS162" s="632">
        <v>0.32001566392704883</v>
      </c>
      <c r="CT162" s="632">
        <v>1.6878026618393964</v>
      </c>
      <c r="CU162" s="632">
        <v>1.2984893378036568</v>
      </c>
      <c r="CV162" s="632">
        <v>1.176784607708717</v>
      </c>
      <c r="CW162" s="633">
        <v>1.0491347200296448</v>
      </c>
      <c r="CX162" s="644" t="s">
        <v>878</v>
      </c>
      <c r="CY162" s="480" t="s">
        <v>1471</v>
      </c>
      <c r="CZ162" s="480" t="s">
        <v>878</v>
      </c>
      <c r="DA162" s="635" t="s">
        <v>1471</v>
      </c>
      <c r="DB162" s="644" t="s">
        <v>878</v>
      </c>
      <c r="DC162" s="480" t="s">
        <v>878</v>
      </c>
      <c r="DD162" s="480" t="s">
        <v>878</v>
      </c>
      <c r="DE162" s="635" t="s">
        <v>878</v>
      </c>
      <c r="DF162" s="686"/>
      <c r="DG162" s="678" t="s">
        <v>2218</v>
      </c>
      <c r="DH162" s="682">
        <v>527</v>
      </c>
      <c r="DI162" s="650">
        <v>138</v>
      </c>
      <c r="DJ162" s="650">
        <v>132</v>
      </c>
      <c r="DK162" s="650">
        <v>13</v>
      </c>
      <c r="DL162" s="650">
        <v>641</v>
      </c>
      <c r="DM162" s="650">
        <v>2968</v>
      </c>
      <c r="DN162" s="650">
        <v>271</v>
      </c>
      <c r="DO162" s="650">
        <v>4690</v>
      </c>
      <c r="DP162" s="681" t="s">
        <v>56</v>
      </c>
      <c r="DQ162" s="534">
        <v>503</v>
      </c>
      <c r="DR162" s="675" t="s">
        <v>878</v>
      </c>
      <c r="DS162" s="648" t="s">
        <v>792</v>
      </c>
      <c r="DT162" s="648" t="s">
        <v>878</v>
      </c>
      <c r="DU162" s="671" t="s">
        <v>792</v>
      </c>
    </row>
    <row r="163" spans="1:125">
      <c r="A163" s="628" t="s">
        <v>52</v>
      </c>
      <c r="B163" s="545" t="s">
        <v>1291</v>
      </c>
      <c r="C163" s="629" t="s">
        <v>508</v>
      </c>
      <c r="D163" s="630">
        <v>12</v>
      </c>
      <c r="E163" s="528" t="s">
        <v>1325</v>
      </c>
      <c r="F163" s="528" t="s">
        <v>1325</v>
      </c>
      <c r="G163" s="528" t="s">
        <v>1325</v>
      </c>
      <c r="H163" s="631">
        <v>23</v>
      </c>
      <c r="I163" s="631">
        <v>60</v>
      </c>
      <c r="J163" s="528" t="s">
        <v>1325</v>
      </c>
      <c r="K163" s="705">
        <v>1.2276054715158933</v>
      </c>
      <c r="L163" s="632"/>
      <c r="M163" s="632"/>
      <c r="N163" s="632"/>
      <c r="O163" s="632">
        <v>0.95038639744368447</v>
      </c>
      <c r="P163" s="632">
        <v>0.99279962363714513</v>
      </c>
      <c r="Q163" s="633">
        <v>1.1121230324496965</v>
      </c>
      <c r="R163" s="665" t="s">
        <v>1325</v>
      </c>
      <c r="S163" s="663" t="s">
        <v>1325</v>
      </c>
      <c r="T163" s="663" t="s">
        <v>1325</v>
      </c>
      <c r="U163" s="663" t="s">
        <v>1325</v>
      </c>
      <c r="V163" s="663" t="s">
        <v>1325</v>
      </c>
      <c r="W163" s="663" t="s">
        <v>1325</v>
      </c>
      <c r="X163" s="663" t="s">
        <v>1325</v>
      </c>
      <c r="Y163" s="632">
        <v>5.0961997735498201</v>
      </c>
      <c r="Z163" s="632"/>
      <c r="AA163" s="632"/>
      <c r="AB163" s="632"/>
      <c r="AC163" s="632">
        <v>0</v>
      </c>
      <c r="AD163" s="632">
        <v>8.6064491148062885</v>
      </c>
      <c r="AE163" s="633">
        <v>0</v>
      </c>
      <c r="AF163" s="665" t="s">
        <v>1325</v>
      </c>
      <c r="AG163" s="663" t="s">
        <v>1325</v>
      </c>
      <c r="AH163" s="663" t="s">
        <v>1325</v>
      </c>
      <c r="AI163" s="663" t="s">
        <v>1325</v>
      </c>
      <c r="AJ163" s="663" t="s">
        <v>1325</v>
      </c>
      <c r="AK163" s="663" t="s">
        <v>1325</v>
      </c>
      <c r="AL163" s="663" t="s">
        <v>1325</v>
      </c>
      <c r="AM163" s="632">
        <v>3.620385115525226</v>
      </c>
      <c r="AN163" s="632"/>
      <c r="AO163" s="632"/>
      <c r="AP163" s="632"/>
      <c r="AQ163" s="632">
        <v>0.3061791612097795</v>
      </c>
      <c r="AR163" s="632">
        <v>2.133519261308602</v>
      </c>
      <c r="AS163" s="633">
        <v>2.0031144318623184</v>
      </c>
      <c r="AT163" s="665" t="s">
        <v>1325</v>
      </c>
      <c r="AU163" s="663" t="s">
        <v>1325</v>
      </c>
      <c r="AV163" s="663" t="s">
        <v>1325</v>
      </c>
      <c r="AW163" s="663" t="s">
        <v>1325</v>
      </c>
      <c r="AX163" s="663" t="s">
        <v>1325</v>
      </c>
      <c r="AY163" s="663" t="s">
        <v>1325</v>
      </c>
      <c r="AZ163" s="663" t="s">
        <v>1325</v>
      </c>
      <c r="BA163" s="632">
        <v>0</v>
      </c>
      <c r="BB163" s="632"/>
      <c r="BC163" s="632"/>
      <c r="BD163" s="632"/>
      <c r="BE163" s="632">
        <v>0</v>
      </c>
      <c r="BF163" s="632">
        <v>0</v>
      </c>
      <c r="BG163" s="633">
        <v>0</v>
      </c>
      <c r="BH163" s="665" t="s">
        <v>1325</v>
      </c>
      <c r="BI163" s="663" t="s">
        <v>1325</v>
      </c>
      <c r="BJ163" s="663" t="s">
        <v>1325</v>
      </c>
      <c r="BK163" s="663" t="s">
        <v>1325</v>
      </c>
      <c r="BL163" s="663" t="s">
        <v>1325</v>
      </c>
      <c r="BM163" s="631">
        <v>19</v>
      </c>
      <c r="BN163" s="663" t="s">
        <v>1325</v>
      </c>
      <c r="BO163" s="632">
        <v>0.40891290297411081</v>
      </c>
      <c r="BP163" s="632"/>
      <c r="BQ163" s="632"/>
      <c r="BR163" s="632"/>
      <c r="BS163" s="632">
        <v>0.28934357804962518</v>
      </c>
      <c r="BT163" s="632">
        <v>2.1465688915778487</v>
      </c>
      <c r="BU163" s="633">
        <v>3.0217031304895436</v>
      </c>
      <c r="BV163" s="665" t="s">
        <v>1325</v>
      </c>
      <c r="BW163" s="663" t="s">
        <v>1325</v>
      </c>
      <c r="BX163" s="663" t="s">
        <v>1325</v>
      </c>
      <c r="BY163" s="663" t="s">
        <v>1325</v>
      </c>
      <c r="BZ163" s="663" t="s">
        <v>1325</v>
      </c>
      <c r="CA163" s="663" t="s">
        <v>1325</v>
      </c>
      <c r="CB163" s="663" t="s">
        <v>1325</v>
      </c>
      <c r="CC163" s="632">
        <v>10.192327031457392</v>
      </c>
      <c r="CD163" s="632"/>
      <c r="CE163" s="632"/>
      <c r="CF163" s="632"/>
      <c r="CG163" s="632">
        <v>0</v>
      </c>
      <c r="CH163" s="632">
        <v>4.3032245574031442</v>
      </c>
      <c r="CI163" s="633">
        <v>0</v>
      </c>
      <c r="CJ163" s="665" t="s">
        <v>1325</v>
      </c>
      <c r="CK163" s="663" t="s">
        <v>1325</v>
      </c>
      <c r="CL163" s="663" t="s">
        <v>1325</v>
      </c>
      <c r="CM163" s="663" t="s">
        <v>1325</v>
      </c>
      <c r="CN163" s="631">
        <v>17</v>
      </c>
      <c r="CO163" s="631">
        <v>21</v>
      </c>
      <c r="CP163" s="663" t="s">
        <v>1325</v>
      </c>
      <c r="CQ163" s="632">
        <v>0.63086544885235374</v>
      </c>
      <c r="CR163" s="632"/>
      <c r="CS163" s="632"/>
      <c r="CT163" s="632"/>
      <c r="CU163" s="632">
        <v>1.6724386420268429</v>
      </c>
      <c r="CV163" s="632">
        <v>0.51658268953558351</v>
      </c>
      <c r="CW163" s="633">
        <v>0</v>
      </c>
      <c r="CX163" s="644" t="s">
        <v>878</v>
      </c>
      <c r="CY163" s="480" t="s">
        <v>1471</v>
      </c>
      <c r="CZ163" s="480" t="s">
        <v>878</v>
      </c>
      <c r="DA163" s="635" t="s">
        <v>1471</v>
      </c>
      <c r="DB163" s="644" t="s">
        <v>878</v>
      </c>
      <c r="DC163" s="480" t="s">
        <v>878</v>
      </c>
      <c r="DD163" s="480" t="s">
        <v>878</v>
      </c>
      <c r="DE163" s="635" t="s">
        <v>878</v>
      </c>
      <c r="DF163" s="686"/>
      <c r="DG163" s="678" t="s">
        <v>2218</v>
      </c>
      <c r="DH163" s="682">
        <v>104</v>
      </c>
      <c r="DI163" s="663" t="s">
        <v>1325</v>
      </c>
      <c r="DJ163" s="663" t="s">
        <v>1325</v>
      </c>
      <c r="DK163" s="663" t="s">
        <v>1325</v>
      </c>
      <c r="DL163" s="650">
        <v>254</v>
      </c>
      <c r="DM163" s="650">
        <v>638</v>
      </c>
      <c r="DN163" s="650">
        <v>48</v>
      </c>
      <c r="DO163" s="650">
        <v>1057</v>
      </c>
      <c r="DP163" s="681" t="s">
        <v>52</v>
      </c>
      <c r="DQ163" s="534">
        <v>101</v>
      </c>
      <c r="DR163" s="675" t="s">
        <v>878</v>
      </c>
      <c r="DS163" s="648" t="s">
        <v>792</v>
      </c>
      <c r="DT163" s="648" t="s">
        <v>878</v>
      </c>
      <c r="DU163" s="671" t="s">
        <v>792</v>
      </c>
    </row>
    <row r="164" spans="1:125">
      <c r="A164" s="628" t="s">
        <v>464</v>
      </c>
      <c r="B164" s="545" t="s">
        <v>1291</v>
      </c>
      <c r="C164" s="629" t="s">
        <v>540</v>
      </c>
      <c r="D164" s="658" t="s">
        <v>1325</v>
      </c>
      <c r="E164" s="528" t="s">
        <v>1325</v>
      </c>
      <c r="F164" s="528" t="s">
        <v>1325</v>
      </c>
      <c r="G164" s="528" t="s">
        <v>1325</v>
      </c>
      <c r="H164" s="631">
        <v>88</v>
      </c>
      <c r="I164" s="528" t="s">
        <v>1325</v>
      </c>
      <c r="J164" s="528" t="s">
        <v>1325</v>
      </c>
      <c r="K164" s="705"/>
      <c r="L164" s="632"/>
      <c r="M164" s="632"/>
      <c r="N164" s="632"/>
      <c r="O164" s="632">
        <v>1.4384630228858239</v>
      </c>
      <c r="P164" s="632">
        <v>1.4899969563257742</v>
      </c>
      <c r="Q164" s="633"/>
      <c r="R164" s="665" t="s">
        <v>1325</v>
      </c>
      <c r="S164" s="663" t="s">
        <v>1325</v>
      </c>
      <c r="T164" s="663" t="s">
        <v>1325</v>
      </c>
      <c r="U164" s="663" t="s">
        <v>1325</v>
      </c>
      <c r="V164" s="663" t="s">
        <v>1325</v>
      </c>
      <c r="W164" s="663" t="s">
        <v>1325</v>
      </c>
      <c r="X164" s="663" t="s">
        <v>1325</v>
      </c>
      <c r="Y164" s="632"/>
      <c r="Z164" s="632"/>
      <c r="AA164" s="632"/>
      <c r="AB164" s="632"/>
      <c r="AC164" s="632">
        <v>0.23923393718891331</v>
      </c>
      <c r="AD164" s="632">
        <v>0</v>
      </c>
      <c r="AE164" s="633"/>
      <c r="AF164" s="665" t="s">
        <v>1325</v>
      </c>
      <c r="AG164" s="663" t="s">
        <v>1325</v>
      </c>
      <c r="AH164" s="663" t="s">
        <v>1325</v>
      </c>
      <c r="AI164" s="663" t="s">
        <v>1325</v>
      </c>
      <c r="AJ164" s="631">
        <v>18</v>
      </c>
      <c r="AK164" s="663" t="s">
        <v>1325</v>
      </c>
      <c r="AL164" s="663" t="s">
        <v>1325</v>
      </c>
      <c r="AM164" s="632"/>
      <c r="AN164" s="632"/>
      <c r="AO164" s="632"/>
      <c r="AP164" s="632"/>
      <c r="AQ164" s="632">
        <v>1.1026079512653293</v>
      </c>
      <c r="AR164" s="632">
        <v>2.457794637970228</v>
      </c>
      <c r="AS164" s="633"/>
      <c r="AT164" s="665" t="s">
        <v>1325</v>
      </c>
      <c r="AU164" s="663" t="s">
        <v>1325</v>
      </c>
      <c r="AV164" s="663" t="s">
        <v>1325</v>
      </c>
      <c r="AW164" s="663" t="s">
        <v>1325</v>
      </c>
      <c r="AX164" s="663" t="s">
        <v>1325</v>
      </c>
      <c r="AY164" s="663" t="s">
        <v>1325</v>
      </c>
      <c r="AZ164" s="663" t="s">
        <v>1325</v>
      </c>
      <c r="BA164" s="632"/>
      <c r="BB164" s="632"/>
      <c r="BC164" s="632"/>
      <c r="BD164" s="632"/>
      <c r="BE164" s="632">
        <v>0.24799698279023058</v>
      </c>
      <c r="BF164" s="632">
        <v>0</v>
      </c>
      <c r="BG164" s="633"/>
      <c r="BH164" s="665" t="s">
        <v>1325</v>
      </c>
      <c r="BI164" s="663" t="s">
        <v>1325</v>
      </c>
      <c r="BJ164" s="663" t="s">
        <v>1325</v>
      </c>
      <c r="BK164" s="663" t="s">
        <v>1325</v>
      </c>
      <c r="BL164" s="663" t="s">
        <v>1325</v>
      </c>
      <c r="BM164" s="663" t="s">
        <v>1325</v>
      </c>
      <c r="BN164" s="663" t="s">
        <v>1325</v>
      </c>
      <c r="BO164" s="632"/>
      <c r="BP164" s="632"/>
      <c r="BQ164" s="632"/>
      <c r="BR164" s="632"/>
      <c r="BS164" s="632">
        <v>0.49004797834014618</v>
      </c>
      <c r="BT164" s="632">
        <v>5.5300379354330094</v>
      </c>
      <c r="BU164" s="633"/>
      <c r="BV164" s="665" t="s">
        <v>1325</v>
      </c>
      <c r="BW164" s="663" t="s">
        <v>1325</v>
      </c>
      <c r="BX164" s="663" t="s">
        <v>1325</v>
      </c>
      <c r="BY164" s="663" t="s">
        <v>1325</v>
      </c>
      <c r="BZ164" s="663" t="s">
        <v>1325</v>
      </c>
      <c r="CA164" s="663" t="s">
        <v>1325</v>
      </c>
      <c r="CB164" s="663" t="s">
        <v>1325</v>
      </c>
      <c r="CC164" s="632"/>
      <c r="CD164" s="632"/>
      <c r="CE164" s="632"/>
      <c r="CF164" s="632"/>
      <c r="CG164" s="632">
        <v>0.49004797834014618</v>
      </c>
      <c r="CH164" s="632">
        <v>5.5300379354330094</v>
      </c>
      <c r="CI164" s="633"/>
      <c r="CJ164" s="665" t="s">
        <v>1325</v>
      </c>
      <c r="CK164" s="663" t="s">
        <v>1325</v>
      </c>
      <c r="CL164" s="663" t="s">
        <v>1325</v>
      </c>
      <c r="CM164" s="663" t="s">
        <v>1325</v>
      </c>
      <c r="CN164" s="631">
        <v>48</v>
      </c>
      <c r="CO164" s="663" t="s">
        <v>1325</v>
      </c>
      <c r="CP164" s="663" t="s">
        <v>1325</v>
      </c>
      <c r="CQ164" s="632"/>
      <c r="CR164" s="632"/>
      <c r="CS164" s="632"/>
      <c r="CT164" s="632"/>
      <c r="CU164" s="632">
        <v>5.8805757400817553</v>
      </c>
      <c r="CV164" s="632">
        <v>0.46083649461941784</v>
      </c>
      <c r="CW164" s="633"/>
      <c r="CX164" s="644" t="s">
        <v>878</v>
      </c>
      <c r="CY164" s="480" t="s">
        <v>1471</v>
      </c>
      <c r="CZ164" s="480" t="s">
        <v>878</v>
      </c>
      <c r="DA164" s="635" t="s">
        <v>1471</v>
      </c>
      <c r="DB164" s="644" t="s">
        <v>878</v>
      </c>
      <c r="DC164" s="480" t="s">
        <v>878</v>
      </c>
      <c r="DD164" s="480" t="s">
        <v>878</v>
      </c>
      <c r="DE164" s="635" t="s">
        <v>878</v>
      </c>
      <c r="DF164" s="686"/>
      <c r="DG164" s="678" t="s">
        <v>2218</v>
      </c>
      <c r="DH164" s="664" t="s">
        <v>1325</v>
      </c>
      <c r="DI164" s="663" t="s">
        <v>1325</v>
      </c>
      <c r="DJ164" s="663" t="s">
        <v>1325</v>
      </c>
      <c r="DK164" s="663" t="s">
        <v>1325</v>
      </c>
      <c r="DL164" s="650">
        <v>835</v>
      </c>
      <c r="DM164" s="650">
        <v>76</v>
      </c>
      <c r="DN164" s="663" t="s">
        <v>1325</v>
      </c>
      <c r="DO164" s="650">
        <v>923</v>
      </c>
      <c r="DP164" s="681" t="s">
        <v>464</v>
      </c>
      <c r="DQ164" s="534">
        <v>96</v>
      </c>
      <c r="DR164" s="675" t="s">
        <v>878</v>
      </c>
      <c r="DS164" s="648" t="s">
        <v>792</v>
      </c>
      <c r="DT164" s="648" t="s">
        <v>878</v>
      </c>
      <c r="DU164" s="671" t="s">
        <v>792</v>
      </c>
    </row>
    <row r="165" spans="1:125">
      <c r="A165" s="628" t="s">
        <v>76</v>
      </c>
      <c r="B165" s="545" t="s">
        <v>1291</v>
      </c>
      <c r="C165" s="629" t="s">
        <v>699</v>
      </c>
      <c r="D165" s="658" t="s">
        <v>1325</v>
      </c>
      <c r="E165" s="528" t="s">
        <v>1325</v>
      </c>
      <c r="F165" s="528" t="s">
        <v>1325</v>
      </c>
      <c r="G165" s="528" t="s">
        <v>1325</v>
      </c>
      <c r="H165" s="631">
        <v>13</v>
      </c>
      <c r="I165" s="528" t="s">
        <v>1325</v>
      </c>
      <c r="J165" s="528" t="s">
        <v>1325</v>
      </c>
      <c r="K165" s="705"/>
      <c r="L165" s="632"/>
      <c r="M165" s="632"/>
      <c r="N165" s="632"/>
      <c r="O165" s="632">
        <v>1.0169941106029341</v>
      </c>
      <c r="P165" s="632">
        <v>0.59547115417376473</v>
      </c>
      <c r="Q165" s="633">
        <v>7.4056060125111722</v>
      </c>
      <c r="R165" s="665" t="s">
        <v>1325</v>
      </c>
      <c r="S165" s="663" t="s">
        <v>1325</v>
      </c>
      <c r="T165" s="663" t="s">
        <v>1325</v>
      </c>
      <c r="U165" s="663" t="s">
        <v>1325</v>
      </c>
      <c r="V165" s="663" t="s">
        <v>1325</v>
      </c>
      <c r="W165" s="663" t="s">
        <v>1325</v>
      </c>
      <c r="X165" s="663" t="s">
        <v>1325</v>
      </c>
      <c r="Y165" s="632"/>
      <c r="Z165" s="632"/>
      <c r="AA165" s="632"/>
      <c r="AB165" s="632"/>
      <c r="AC165" s="632">
        <v>1.2887763713080167</v>
      </c>
      <c r="AD165" s="632">
        <v>0</v>
      </c>
      <c r="AE165" s="633">
        <v>0</v>
      </c>
      <c r="AF165" s="665" t="s">
        <v>1325</v>
      </c>
      <c r="AG165" s="663" t="s">
        <v>1325</v>
      </c>
      <c r="AH165" s="663" t="s">
        <v>1325</v>
      </c>
      <c r="AI165" s="663" t="s">
        <v>1325</v>
      </c>
      <c r="AJ165" s="663" t="s">
        <v>1325</v>
      </c>
      <c r="AK165" s="663" t="s">
        <v>1325</v>
      </c>
      <c r="AL165" s="663" t="s">
        <v>1325</v>
      </c>
      <c r="AM165" s="632"/>
      <c r="AN165" s="632"/>
      <c r="AO165" s="632"/>
      <c r="AP165" s="632"/>
      <c r="AQ165" s="632">
        <v>0.54760886408283915</v>
      </c>
      <c r="AR165" s="632">
        <v>0.72321943186995807</v>
      </c>
      <c r="AS165" s="633">
        <v>8.6256165977957426</v>
      </c>
      <c r="AT165" s="665" t="s">
        <v>1325</v>
      </c>
      <c r="AU165" s="663" t="s">
        <v>1325</v>
      </c>
      <c r="AV165" s="663" t="s">
        <v>1325</v>
      </c>
      <c r="AW165" s="663" t="s">
        <v>1325</v>
      </c>
      <c r="AX165" s="663" t="s">
        <v>1325</v>
      </c>
      <c r="AY165" s="663" t="s">
        <v>1325</v>
      </c>
      <c r="AZ165" s="663" t="s">
        <v>1325</v>
      </c>
      <c r="BA165" s="632"/>
      <c r="BB165" s="632"/>
      <c r="BC165" s="632"/>
      <c r="BD165" s="632"/>
      <c r="BE165" s="632">
        <v>1.3359837459989841</v>
      </c>
      <c r="BF165" s="632">
        <v>0</v>
      </c>
      <c r="BG165" s="633">
        <v>0</v>
      </c>
      <c r="BH165" s="665" t="s">
        <v>1325</v>
      </c>
      <c r="BI165" s="663" t="s">
        <v>1325</v>
      </c>
      <c r="BJ165" s="663" t="s">
        <v>1325</v>
      </c>
      <c r="BK165" s="663" t="s">
        <v>1325</v>
      </c>
      <c r="BL165" s="663" t="s">
        <v>1325</v>
      </c>
      <c r="BM165" s="663" t="s">
        <v>1325</v>
      </c>
      <c r="BN165" s="663" t="s">
        <v>1325</v>
      </c>
      <c r="BO165" s="632"/>
      <c r="BP165" s="632"/>
      <c r="BQ165" s="632"/>
      <c r="BR165" s="632"/>
      <c r="BS165" s="632">
        <v>0.3457378850342534</v>
      </c>
      <c r="BT165" s="632">
        <v>1.4464388637399161</v>
      </c>
      <c r="BU165" s="633">
        <v>4.7713261260189359</v>
      </c>
      <c r="BV165" s="665" t="s">
        <v>1325</v>
      </c>
      <c r="BW165" s="663" t="s">
        <v>1325</v>
      </c>
      <c r="BX165" s="663" t="s">
        <v>1325</v>
      </c>
      <c r="BY165" s="663" t="s">
        <v>1325</v>
      </c>
      <c r="BZ165" s="663" t="s">
        <v>1325</v>
      </c>
      <c r="CA165" s="663" t="s">
        <v>1325</v>
      </c>
      <c r="CB165" s="663" t="s">
        <v>1325</v>
      </c>
      <c r="CC165" s="632"/>
      <c r="CD165" s="632"/>
      <c r="CE165" s="632"/>
      <c r="CF165" s="632"/>
      <c r="CG165" s="632">
        <v>0</v>
      </c>
      <c r="CH165" s="632">
        <v>0</v>
      </c>
      <c r="CI165" s="633">
        <v>0</v>
      </c>
      <c r="CJ165" s="665" t="s">
        <v>1325</v>
      </c>
      <c r="CK165" s="663" t="s">
        <v>1325</v>
      </c>
      <c r="CL165" s="663" t="s">
        <v>1325</v>
      </c>
      <c r="CM165" s="663" t="s">
        <v>1325</v>
      </c>
      <c r="CN165" s="663" t="s">
        <v>1325</v>
      </c>
      <c r="CO165" s="663" t="s">
        <v>1325</v>
      </c>
      <c r="CP165" s="663" t="s">
        <v>1325</v>
      </c>
      <c r="CQ165" s="632"/>
      <c r="CR165" s="632"/>
      <c r="CS165" s="632"/>
      <c r="CT165" s="632"/>
      <c r="CU165" s="632">
        <v>1.2777540161932912</v>
      </c>
      <c r="CV165" s="632">
        <v>0.54225624865952637</v>
      </c>
      <c r="CW165" s="633">
        <v>6.8660915757608825</v>
      </c>
      <c r="CX165" s="644" t="s">
        <v>878</v>
      </c>
      <c r="CY165" s="480" t="s">
        <v>1471</v>
      </c>
      <c r="CZ165" s="480" t="s">
        <v>878</v>
      </c>
      <c r="DA165" s="635" t="s">
        <v>1471</v>
      </c>
      <c r="DB165" s="644" t="s">
        <v>878</v>
      </c>
      <c r="DC165" s="480" t="s">
        <v>878</v>
      </c>
      <c r="DD165" s="480" t="s">
        <v>878</v>
      </c>
      <c r="DE165" s="635" t="s">
        <v>878</v>
      </c>
      <c r="DF165" s="686"/>
      <c r="DG165" s="678" t="s">
        <v>2218</v>
      </c>
      <c r="DH165" s="664" t="s">
        <v>1325</v>
      </c>
      <c r="DI165" s="663" t="s">
        <v>1325</v>
      </c>
      <c r="DJ165" s="663" t="s">
        <v>1325</v>
      </c>
      <c r="DK165" s="663" t="s">
        <v>1325</v>
      </c>
      <c r="DL165" s="650">
        <v>155</v>
      </c>
      <c r="DM165" s="650">
        <v>108</v>
      </c>
      <c r="DN165" s="650">
        <v>16</v>
      </c>
      <c r="DO165" s="650">
        <v>281</v>
      </c>
      <c r="DP165" s="681" t="s">
        <v>76</v>
      </c>
      <c r="DQ165" s="534">
        <v>27</v>
      </c>
      <c r="DR165" s="675" t="s">
        <v>878</v>
      </c>
      <c r="DS165" s="648" t="s">
        <v>792</v>
      </c>
      <c r="DT165" s="648" t="s">
        <v>878</v>
      </c>
      <c r="DU165" s="671" t="s">
        <v>792</v>
      </c>
    </row>
    <row r="166" spans="1:125">
      <c r="A166" s="628" t="s">
        <v>3</v>
      </c>
      <c r="B166" s="545" t="s">
        <v>1291</v>
      </c>
      <c r="C166" s="629" t="s">
        <v>653</v>
      </c>
      <c r="D166" s="658" t="s">
        <v>1325</v>
      </c>
      <c r="E166" s="528" t="s">
        <v>1325</v>
      </c>
      <c r="F166" s="528" t="s">
        <v>1325</v>
      </c>
      <c r="G166" s="528" t="s">
        <v>1325</v>
      </c>
      <c r="H166" s="528" t="s">
        <v>1325</v>
      </c>
      <c r="I166" s="631">
        <v>51</v>
      </c>
      <c r="J166" s="528" t="s">
        <v>1325</v>
      </c>
      <c r="K166" s="705"/>
      <c r="L166" s="632"/>
      <c r="M166" s="632"/>
      <c r="N166" s="632"/>
      <c r="O166" s="632">
        <v>1.3233300941756041</v>
      </c>
      <c r="P166" s="632">
        <v>1.1149055590076302</v>
      </c>
      <c r="Q166" s="633">
        <v>0</v>
      </c>
      <c r="R166" s="665" t="s">
        <v>1325</v>
      </c>
      <c r="S166" s="663" t="s">
        <v>1325</v>
      </c>
      <c r="T166" s="663" t="s">
        <v>1325</v>
      </c>
      <c r="U166" s="663" t="s">
        <v>1325</v>
      </c>
      <c r="V166" s="663" t="s">
        <v>1325</v>
      </c>
      <c r="W166" s="663" t="s">
        <v>1325</v>
      </c>
      <c r="X166" s="663" t="s">
        <v>1325</v>
      </c>
      <c r="Y166" s="632"/>
      <c r="Z166" s="632"/>
      <c r="AA166" s="632"/>
      <c r="AB166" s="632"/>
      <c r="AC166" s="632">
        <v>0</v>
      </c>
      <c r="AD166" s="632">
        <v>0</v>
      </c>
      <c r="AE166" s="633">
        <v>0</v>
      </c>
      <c r="AF166" s="665" t="s">
        <v>1325</v>
      </c>
      <c r="AG166" s="663" t="s">
        <v>1325</v>
      </c>
      <c r="AH166" s="663" t="s">
        <v>1325</v>
      </c>
      <c r="AI166" s="663" t="s">
        <v>1325</v>
      </c>
      <c r="AJ166" s="663" t="s">
        <v>1325</v>
      </c>
      <c r="AK166" s="663" t="s">
        <v>1325</v>
      </c>
      <c r="AL166" s="663" t="s">
        <v>1325</v>
      </c>
      <c r="AM166" s="632"/>
      <c r="AN166" s="632"/>
      <c r="AO166" s="632"/>
      <c r="AP166" s="632"/>
      <c r="AQ166" s="632">
        <v>3.662747718127481</v>
      </c>
      <c r="AR166" s="632">
        <v>0.15703436228747525</v>
      </c>
      <c r="AS166" s="633">
        <v>0</v>
      </c>
      <c r="AT166" s="665" t="s">
        <v>1325</v>
      </c>
      <c r="AU166" s="663" t="s">
        <v>1325</v>
      </c>
      <c r="AV166" s="663" t="s">
        <v>1325</v>
      </c>
      <c r="AW166" s="663" t="s">
        <v>1325</v>
      </c>
      <c r="AX166" s="663" t="s">
        <v>1325</v>
      </c>
      <c r="AY166" s="663" t="s">
        <v>1325</v>
      </c>
      <c r="AZ166" s="663" t="s">
        <v>1325</v>
      </c>
      <c r="BA166" s="632"/>
      <c r="BB166" s="632"/>
      <c r="BC166" s="632"/>
      <c r="BD166" s="632"/>
      <c r="BE166" s="632">
        <v>0</v>
      </c>
      <c r="BF166" s="632">
        <v>1.9019816710039597</v>
      </c>
      <c r="BG166" s="633">
        <v>0</v>
      </c>
      <c r="BH166" s="665" t="s">
        <v>1325</v>
      </c>
      <c r="BI166" s="663" t="s">
        <v>1325</v>
      </c>
      <c r="BJ166" s="663" t="s">
        <v>1325</v>
      </c>
      <c r="BK166" s="663" t="s">
        <v>1325</v>
      </c>
      <c r="BL166" s="663" t="s">
        <v>1325</v>
      </c>
      <c r="BM166" s="631">
        <v>11</v>
      </c>
      <c r="BN166" s="663" t="s">
        <v>1325</v>
      </c>
      <c r="BO166" s="632"/>
      <c r="BP166" s="632"/>
      <c r="BQ166" s="632"/>
      <c r="BR166" s="632"/>
      <c r="BS166" s="632">
        <v>0</v>
      </c>
      <c r="BT166" s="632">
        <v>1.1855874386877538</v>
      </c>
      <c r="BU166" s="633">
        <v>0</v>
      </c>
      <c r="BV166" s="665" t="s">
        <v>1325</v>
      </c>
      <c r="BW166" s="663" t="s">
        <v>1325</v>
      </c>
      <c r="BX166" s="663" t="s">
        <v>1325</v>
      </c>
      <c r="BY166" s="663" t="s">
        <v>1325</v>
      </c>
      <c r="BZ166" s="663" t="s">
        <v>1325</v>
      </c>
      <c r="CA166" s="663" t="s">
        <v>1325</v>
      </c>
      <c r="CB166" s="663" t="s">
        <v>1325</v>
      </c>
      <c r="CC166" s="632"/>
      <c r="CD166" s="632"/>
      <c r="CE166" s="632"/>
      <c r="CF166" s="632"/>
      <c r="CG166" s="632">
        <v>0</v>
      </c>
      <c r="CH166" s="632">
        <v>0.3694623644648396</v>
      </c>
      <c r="CI166" s="633">
        <v>0</v>
      </c>
      <c r="CJ166" s="665" t="s">
        <v>1325</v>
      </c>
      <c r="CK166" s="663" t="s">
        <v>1325</v>
      </c>
      <c r="CL166" s="663" t="s">
        <v>1325</v>
      </c>
      <c r="CM166" s="663" t="s">
        <v>1325</v>
      </c>
      <c r="CN166" s="663" t="s">
        <v>1325</v>
      </c>
      <c r="CO166" s="631">
        <v>24</v>
      </c>
      <c r="CP166" s="663" t="s">
        <v>1325</v>
      </c>
      <c r="CQ166" s="632"/>
      <c r="CR166" s="632"/>
      <c r="CS166" s="632"/>
      <c r="CT166" s="632"/>
      <c r="CU166" s="632">
        <v>0.85087689096313357</v>
      </c>
      <c r="CV166" s="632">
        <v>3.1849306746781556</v>
      </c>
      <c r="CW166" s="633">
        <v>0</v>
      </c>
      <c r="CX166" s="644" t="s">
        <v>878</v>
      </c>
      <c r="CY166" s="480" t="s">
        <v>1471</v>
      </c>
      <c r="CZ166" s="480" t="s">
        <v>878</v>
      </c>
      <c r="DA166" s="635" t="s">
        <v>1471</v>
      </c>
      <c r="DB166" s="644" t="s">
        <v>878</v>
      </c>
      <c r="DC166" s="480" t="s">
        <v>1386</v>
      </c>
      <c r="DD166" s="480" t="s">
        <v>878</v>
      </c>
      <c r="DE166" s="639" t="s">
        <v>1386</v>
      </c>
      <c r="DF166" s="687" t="s">
        <v>1934</v>
      </c>
      <c r="DG166" s="678" t="s">
        <v>2218</v>
      </c>
      <c r="DH166" s="664" t="s">
        <v>1325</v>
      </c>
      <c r="DI166" s="663" t="s">
        <v>1325</v>
      </c>
      <c r="DJ166" s="663" t="s">
        <v>1325</v>
      </c>
      <c r="DK166" s="663" t="s">
        <v>1325</v>
      </c>
      <c r="DL166" s="650">
        <v>35</v>
      </c>
      <c r="DM166" s="650">
        <v>531</v>
      </c>
      <c r="DN166" s="650">
        <v>17</v>
      </c>
      <c r="DO166" s="650">
        <v>594</v>
      </c>
      <c r="DP166" s="681" t="s">
        <v>3</v>
      </c>
      <c r="DQ166" s="534">
        <v>56</v>
      </c>
      <c r="DR166" s="675" t="s">
        <v>878</v>
      </c>
      <c r="DS166" s="648" t="s">
        <v>792</v>
      </c>
      <c r="DT166" s="648" t="s">
        <v>878</v>
      </c>
      <c r="DU166" s="671" t="s">
        <v>792</v>
      </c>
    </row>
    <row r="167" spans="1:125">
      <c r="A167" s="628" t="s">
        <v>208</v>
      </c>
      <c r="B167" s="545" t="s">
        <v>1291</v>
      </c>
      <c r="C167" s="629" t="s">
        <v>783</v>
      </c>
      <c r="D167" s="658" t="s">
        <v>1325</v>
      </c>
      <c r="E167" s="528" t="s">
        <v>1325</v>
      </c>
      <c r="F167" s="528" t="s">
        <v>1325</v>
      </c>
      <c r="G167" s="528" t="s">
        <v>1325</v>
      </c>
      <c r="H167" s="631">
        <v>36</v>
      </c>
      <c r="I167" s="631">
        <v>51</v>
      </c>
      <c r="J167" s="528" t="s">
        <v>1325</v>
      </c>
      <c r="K167" s="705"/>
      <c r="L167" s="632"/>
      <c r="M167" s="632">
        <v>1.3363517985579527</v>
      </c>
      <c r="N167" s="632"/>
      <c r="O167" s="632">
        <v>1.2343817563278439</v>
      </c>
      <c r="P167" s="632">
        <v>1.1621507658798351</v>
      </c>
      <c r="Q167" s="633">
        <v>1.1737840700904034</v>
      </c>
      <c r="R167" s="665" t="s">
        <v>1325</v>
      </c>
      <c r="S167" s="663" t="s">
        <v>1325</v>
      </c>
      <c r="T167" s="663" t="s">
        <v>1325</v>
      </c>
      <c r="U167" s="663" t="s">
        <v>1325</v>
      </c>
      <c r="V167" s="663" t="s">
        <v>1325</v>
      </c>
      <c r="W167" s="663" t="s">
        <v>1325</v>
      </c>
      <c r="X167" s="663" t="s">
        <v>1325</v>
      </c>
      <c r="Y167" s="632"/>
      <c r="Z167" s="632"/>
      <c r="AA167" s="632">
        <v>0</v>
      </c>
      <c r="AB167" s="632"/>
      <c r="AC167" s="632">
        <v>0.70649629904804034</v>
      </c>
      <c r="AD167" s="632">
        <v>3.8358252746453911</v>
      </c>
      <c r="AE167" s="633">
        <v>0</v>
      </c>
      <c r="AF167" s="665" t="s">
        <v>1325</v>
      </c>
      <c r="AG167" s="663" t="s">
        <v>1325</v>
      </c>
      <c r="AH167" s="663" t="s">
        <v>1325</v>
      </c>
      <c r="AI167" s="663" t="s">
        <v>1325</v>
      </c>
      <c r="AJ167" s="631">
        <v>10</v>
      </c>
      <c r="AK167" s="631">
        <v>20</v>
      </c>
      <c r="AL167" s="663" t="s">
        <v>1325</v>
      </c>
      <c r="AM167" s="632"/>
      <c r="AN167" s="632"/>
      <c r="AO167" s="632">
        <v>4.0155387287284841</v>
      </c>
      <c r="AP167" s="632"/>
      <c r="AQ167" s="632">
        <v>0.85064045154216661</v>
      </c>
      <c r="AR167" s="632">
        <v>1.3358200685257688</v>
      </c>
      <c r="AS167" s="633">
        <v>0</v>
      </c>
      <c r="AT167" s="665" t="s">
        <v>1325</v>
      </c>
      <c r="AU167" s="663" t="s">
        <v>1325</v>
      </c>
      <c r="AV167" s="663" t="s">
        <v>1325</v>
      </c>
      <c r="AW167" s="663" t="s">
        <v>1325</v>
      </c>
      <c r="AX167" s="663" t="s">
        <v>1325</v>
      </c>
      <c r="AY167" s="663" t="s">
        <v>1325</v>
      </c>
      <c r="AZ167" s="663" t="s">
        <v>1325</v>
      </c>
      <c r="BA167" s="632"/>
      <c r="BB167" s="632"/>
      <c r="BC167" s="632">
        <v>0</v>
      </c>
      <c r="BD167" s="632"/>
      <c r="BE167" s="632">
        <v>0</v>
      </c>
      <c r="BF167" s="632">
        <v>0</v>
      </c>
      <c r="BG167" s="633">
        <v>0</v>
      </c>
      <c r="BH167" s="665" t="s">
        <v>1325</v>
      </c>
      <c r="BI167" s="663" t="s">
        <v>1325</v>
      </c>
      <c r="BJ167" s="663" t="s">
        <v>1325</v>
      </c>
      <c r="BK167" s="663" t="s">
        <v>1325</v>
      </c>
      <c r="BL167" s="663" t="s">
        <v>1325</v>
      </c>
      <c r="BM167" s="663" t="s">
        <v>1325</v>
      </c>
      <c r="BN167" s="663" t="s">
        <v>1325</v>
      </c>
      <c r="BO167" s="632"/>
      <c r="BP167" s="632"/>
      <c r="BQ167" s="632">
        <v>0</v>
      </c>
      <c r="BR167" s="632"/>
      <c r="BS167" s="632">
        <v>1.0597395800257594</v>
      </c>
      <c r="BT167" s="632">
        <v>2.5572168497635928</v>
      </c>
      <c r="BU167" s="633">
        <v>0</v>
      </c>
      <c r="BV167" s="665" t="s">
        <v>1325</v>
      </c>
      <c r="BW167" s="663" t="s">
        <v>1325</v>
      </c>
      <c r="BX167" s="663" t="s">
        <v>1325</v>
      </c>
      <c r="BY167" s="663" t="s">
        <v>1325</v>
      </c>
      <c r="BZ167" s="663" t="s">
        <v>1325</v>
      </c>
      <c r="CA167" s="663" t="s">
        <v>1325</v>
      </c>
      <c r="CB167" s="663" t="s">
        <v>1325</v>
      </c>
      <c r="CC167" s="632"/>
      <c r="CD167" s="632"/>
      <c r="CE167" s="632">
        <v>0</v>
      </c>
      <c r="CF167" s="632"/>
      <c r="CG167" s="632">
        <v>0</v>
      </c>
      <c r="CH167" s="632">
        <v>0.6198562891969347</v>
      </c>
      <c r="CI167" s="633">
        <v>0</v>
      </c>
      <c r="CJ167" s="665" t="s">
        <v>1325</v>
      </c>
      <c r="CK167" s="663" t="s">
        <v>1325</v>
      </c>
      <c r="CL167" s="663" t="s">
        <v>1325</v>
      </c>
      <c r="CM167" s="663" t="s">
        <v>1325</v>
      </c>
      <c r="CN167" s="631">
        <v>22</v>
      </c>
      <c r="CO167" s="631">
        <v>16</v>
      </c>
      <c r="CP167" s="663" t="s">
        <v>1325</v>
      </c>
      <c r="CQ167" s="632"/>
      <c r="CR167" s="632"/>
      <c r="CS167" s="632">
        <v>0</v>
      </c>
      <c r="CT167" s="632"/>
      <c r="CU167" s="632">
        <v>2.3394611727898345</v>
      </c>
      <c r="CV167" s="632">
        <v>0.69794059815553167</v>
      </c>
      <c r="CW167" s="633">
        <v>2.1165930398621948</v>
      </c>
      <c r="CX167" s="644" t="s">
        <v>878</v>
      </c>
      <c r="CY167" s="480" t="s">
        <v>1471</v>
      </c>
      <c r="CZ167" s="632" t="s">
        <v>792</v>
      </c>
      <c r="DA167" s="636" t="s">
        <v>1472</v>
      </c>
      <c r="DB167" s="644" t="s">
        <v>878</v>
      </c>
      <c r="DC167" s="480" t="s">
        <v>878</v>
      </c>
      <c r="DD167" s="480" t="s">
        <v>878</v>
      </c>
      <c r="DE167" s="635" t="s">
        <v>878</v>
      </c>
      <c r="DF167" s="686"/>
      <c r="DG167" s="678" t="s">
        <v>2218</v>
      </c>
      <c r="DH167" s="664" t="s">
        <v>1325</v>
      </c>
      <c r="DI167" s="663" t="s">
        <v>1325</v>
      </c>
      <c r="DJ167" s="650">
        <v>10</v>
      </c>
      <c r="DK167" s="663" t="s">
        <v>1325</v>
      </c>
      <c r="DL167" s="650">
        <v>402</v>
      </c>
      <c r="DM167" s="650">
        <v>633</v>
      </c>
      <c r="DN167" s="650">
        <v>34</v>
      </c>
      <c r="DO167" s="650">
        <v>1092</v>
      </c>
      <c r="DP167" s="681" t="s">
        <v>208</v>
      </c>
      <c r="DQ167" s="534">
        <v>91</v>
      </c>
      <c r="DR167" s="675" t="s">
        <v>878</v>
      </c>
      <c r="DS167" s="648" t="s">
        <v>792</v>
      </c>
      <c r="DT167" s="648" t="s">
        <v>878</v>
      </c>
      <c r="DU167" s="671" t="s">
        <v>792</v>
      </c>
    </row>
    <row r="168" spans="1:125">
      <c r="A168" s="628" t="s">
        <v>108</v>
      </c>
      <c r="B168" s="545" t="s">
        <v>1291</v>
      </c>
      <c r="C168" s="629" t="s">
        <v>693</v>
      </c>
      <c r="D168" s="658" t="s">
        <v>1325</v>
      </c>
      <c r="E168" s="528" t="s">
        <v>1325</v>
      </c>
      <c r="F168" s="528" t="s">
        <v>1325</v>
      </c>
      <c r="G168" s="528" t="s">
        <v>1325</v>
      </c>
      <c r="H168" s="631">
        <v>29</v>
      </c>
      <c r="I168" s="631">
        <v>44</v>
      </c>
      <c r="J168" s="528" t="s">
        <v>1325</v>
      </c>
      <c r="K168" s="705">
        <v>1.7729722498304177</v>
      </c>
      <c r="L168" s="632"/>
      <c r="M168" s="632"/>
      <c r="N168" s="632"/>
      <c r="O168" s="632">
        <v>1.1540518051916553</v>
      </c>
      <c r="P168" s="632">
        <v>1.2308861133114397</v>
      </c>
      <c r="Q168" s="633"/>
      <c r="R168" s="665" t="s">
        <v>1325</v>
      </c>
      <c r="S168" s="663" t="s">
        <v>1325</v>
      </c>
      <c r="T168" s="663" t="s">
        <v>1325</v>
      </c>
      <c r="U168" s="663" t="s">
        <v>1325</v>
      </c>
      <c r="V168" s="663" t="s">
        <v>1325</v>
      </c>
      <c r="W168" s="663" t="s">
        <v>1325</v>
      </c>
      <c r="X168" s="663" t="s">
        <v>1325</v>
      </c>
      <c r="Y168" s="632">
        <v>0</v>
      </c>
      <c r="Z168" s="632"/>
      <c r="AA168" s="632"/>
      <c r="AB168" s="632"/>
      <c r="AC168" s="632">
        <v>0</v>
      </c>
      <c r="AD168" s="632">
        <v>0</v>
      </c>
      <c r="AE168" s="633"/>
      <c r="AF168" s="665" t="s">
        <v>1325</v>
      </c>
      <c r="AG168" s="663" t="s">
        <v>1325</v>
      </c>
      <c r="AH168" s="663" t="s">
        <v>1325</v>
      </c>
      <c r="AI168" s="663" t="s">
        <v>1325</v>
      </c>
      <c r="AJ168" s="663" t="s">
        <v>1325</v>
      </c>
      <c r="AK168" s="663" t="s">
        <v>1325</v>
      </c>
      <c r="AL168" s="663" t="s">
        <v>1325</v>
      </c>
      <c r="AM168" s="632">
        <v>7.7758540439930908</v>
      </c>
      <c r="AN168" s="632"/>
      <c r="AO168" s="632"/>
      <c r="AP168" s="632"/>
      <c r="AQ168" s="632">
        <v>0.91420689828687984</v>
      </c>
      <c r="AR168" s="632">
        <v>1.6280451814577597</v>
      </c>
      <c r="AS168" s="633"/>
      <c r="AT168" s="665" t="s">
        <v>1325</v>
      </c>
      <c r="AU168" s="663" t="s">
        <v>1325</v>
      </c>
      <c r="AV168" s="663" t="s">
        <v>1325</v>
      </c>
      <c r="AW168" s="663" t="s">
        <v>1325</v>
      </c>
      <c r="AX168" s="663" t="s">
        <v>1325</v>
      </c>
      <c r="AY168" s="663" t="s">
        <v>1325</v>
      </c>
      <c r="AZ168" s="663" t="s">
        <v>1325</v>
      </c>
      <c r="BA168" s="632">
        <v>0</v>
      </c>
      <c r="BB168" s="632"/>
      <c r="BC168" s="632"/>
      <c r="BD168" s="632"/>
      <c r="BE168" s="632">
        <v>0</v>
      </c>
      <c r="BF168" s="632">
        <v>0</v>
      </c>
      <c r="BG168" s="633"/>
      <c r="BH168" s="665" t="s">
        <v>1325</v>
      </c>
      <c r="BI168" s="663" t="s">
        <v>1325</v>
      </c>
      <c r="BJ168" s="663" t="s">
        <v>1325</v>
      </c>
      <c r="BK168" s="663" t="s">
        <v>1325</v>
      </c>
      <c r="BL168" s="663" t="s">
        <v>1325</v>
      </c>
      <c r="BM168" s="663" t="s">
        <v>1325</v>
      </c>
      <c r="BN168" s="663" t="s">
        <v>1325</v>
      </c>
      <c r="BO168" s="632">
        <v>0</v>
      </c>
      <c r="BP168" s="632"/>
      <c r="BQ168" s="632"/>
      <c r="BR168" s="632"/>
      <c r="BS168" s="632">
        <v>0.84437550452928301</v>
      </c>
      <c r="BT168" s="632">
        <v>3.2094534906173156</v>
      </c>
      <c r="BU168" s="633"/>
      <c r="BV168" s="665" t="s">
        <v>1325</v>
      </c>
      <c r="BW168" s="663" t="s">
        <v>1325</v>
      </c>
      <c r="BX168" s="663" t="s">
        <v>1325</v>
      </c>
      <c r="BY168" s="663" t="s">
        <v>1325</v>
      </c>
      <c r="BZ168" s="663" t="s">
        <v>1325</v>
      </c>
      <c r="CA168" s="663" t="s">
        <v>1325</v>
      </c>
      <c r="CB168" s="663" t="s">
        <v>1325</v>
      </c>
      <c r="CC168" s="632">
        <v>0</v>
      </c>
      <c r="CD168" s="632"/>
      <c r="CE168" s="632"/>
      <c r="CF168" s="632"/>
      <c r="CG168" s="632">
        <v>1.5832040709924058</v>
      </c>
      <c r="CH168" s="632">
        <v>1.7117085283292361</v>
      </c>
      <c r="CI168" s="633"/>
      <c r="CJ168" s="665" t="s">
        <v>1325</v>
      </c>
      <c r="CK168" s="663" t="s">
        <v>1325</v>
      </c>
      <c r="CL168" s="663" t="s">
        <v>1325</v>
      </c>
      <c r="CM168" s="663" t="s">
        <v>1325</v>
      </c>
      <c r="CN168" s="631">
        <v>17</v>
      </c>
      <c r="CO168" s="631">
        <v>17</v>
      </c>
      <c r="CP168" s="663" t="s">
        <v>1325</v>
      </c>
      <c r="CQ168" s="632">
        <v>1.510570466475968</v>
      </c>
      <c r="CR168" s="632"/>
      <c r="CS168" s="632"/>
      <c r="CT168" s="632"/>
      <c r="CU168" s="632">
        <v>2.0368828943328574</v>
      </c>
      <c r="CV168" s="632">
        <v>1.2021639069185426</v>
      </c>
      <c r="CW168" s="633"/>
      <c r="CX168" s="644" t="s">
        <v>878</v>
      </c>
      <c r="CY168" s="480" t="s">
        <v>1471</v>
      </c>
      <c r="CZ168" s="632" t="s">
        <v>792</v>
      </c>
      <c r="DA168" s="636" t="s">
        <v>1472</v>
      </c>
      <c r="DB168" s="644" t="s">
        <v>878</v>
      </c>
      <c r="DC168" s="480" t="s">
        <v>878</v>
      </c>
      <c r="DD168" s="480" t="s">
        <v>878</v>
      </c>
      <c r="DE168" s="635" t="s">
        <v>878</v>
      </c>
      <c r="DF168" s="686"/>
      <c r="DG168" s="678" t="s">
        <v>2218</v>
      </c>
      <c r="DH168" s="682">
        <v>15</v>
      </c>
      <c r="DI168" s="663" t="s">
        <v>1325</v>
      </c>
      <c r="DJ168" s="663" t="s">
        <v>1325</v>
      </c>
      <c r="DK168" s="663" t="s">
        <v>1325</v>
      </c>
      <c r="DL168" s="650">
        <v>227</v>
      </c>
      <c r="DM168" s="650">
        <v>356</v>
      </c>
      <c r="DN168" s="663" t="s">
        <v>1325</v>
      </c>
      <c r="DO168" s="650">
        <v>615</v>
      </c>
      <c r="DP168" s="681" t="s">
        <v>108</v>
      </c>
      <c r="DQ168" s="534">
        <v>77</v>
      </c>
      <c r="DR168" s="675" t="s">
        <v>878</v>
      </c>
      <c r="DS168" s="648" t="s">
        <v>792</v>
      </c>
      <c r="DT168" s="648" t="s">
        <v>878</v>
      </c>
      <c r="DU168" s="671" t="s">
        <v>792</v>
      </c>
    </row>
    <row r="169" spans="1:125">
      <c r="A169" s="628" t="s">
        <v>282</v>
      </c>
      <c r="B169" s="545" t="s">
        <v>1293</v>
      </c>
      <c r="C169" s="629" t="s">
        <v>683</v>
      </c>
      <c r="D169" s="658" t="s">
        <v>1325</v>
      </c>
      <c r="E169" s="528" t="s">
        <v>1325</v>
      </c>
      <c r="F169" s="528" t="s">
        <v>1325</v>
      </c>
      <c r="G169" s="528" t="s">
        <v>1325</v>
      </c>
      <c r="H169" s="631">
        <v>13</v>
      </c>
      <c r="I169" s="631">
        <v>132</v>
      </c>
      <c r="J169" s="631">
        <v>10</v>
      </c>
      <c r="K169" s="705">
        <v>1.509633767369051</v>
      </c>
      <c r="L169" s="632"/>
      <c r="M169" s="632"/>
      <c r="N169" s="632"/>
      <c r="O169" s="632">
        <v>0.53448109424182899</v>
      </c>
      <c r="P169" s="632">
        <v>2.3461533473190492</v>
      </c>
      <c r="Q169" s="633">
        <v>1.3758359324299723</v>
      </c>
      <c r="R169" s="665" t="s">
        <v>1325</v>
      </c>
      <c r="S169" s="663" t="s">
        <v>1325</v>
      </c>
      <c r="T169" s="663" t="s">
        <v>1325</v>
      </c>
      <c r="U169" s="663" t="s">
        <v>1325</v>
      </c>
      <c r="V169" s="663" t="s">
        <v>1325</v>
      </c>
      <c r="W169" s="631">
        <v>10</v>
      </c>
      <c r="X169" s="663" t="s">
        <v>1325</v>
      </c>
      <c r="Y169" s="632">
        <v>0</v>
      </c>
      <c r="Z169" s="632"/>
      <c r="AA169" s="632"/>
      <c r="AB169" s="632"/>
      <c r="AC169" s="632">
        <v>0</v>
      </c>
      <c r="AD169" s="632">
        <v>1.5964097618776292</v>
      </c>
      <c r="AE169" s="633">
        <v>6.452399040960989</v>
      </c>
      <c r="AF169" s="665" t="s">
        <v>1325</v>
      </c>
      <c r="AG169" s="663" t="s">
        <v>1325</v>
      </c>
      <c r="AH169" s="663" t="s">
        <v>1325</v>
      </c>
      <c r="AI169" s="663" t="s">
        <v>1325</v>
      </c>
      <c r="AJ169" s="663" t="s">
        <v>1325</v>
      </c>
      <c r="AK169" s="631">
        <v>42</v>
      </c>
      <c r="AL169" s="663" t="s">
        <v>1325</v>
      </c>
      <c r="AM169" s="632">
        <v>0</v>
      </c>
      <c r="AN169" s="632"/>
      <c r="AO169" s="632"/>
      <c r="AP169" s="632"/>
      <c r="AQ169" s="632">
        <v>0.26689386252022229</v>
      </c>
      <c r="AR169" s="632">
        <v>3.8800629984245187</v>
      </c>
      <c r="AS169" s="633">
        <v>1.429558978706247</v>
      </c>
      <c r="AT169" s="665" t="s">
        <v>1325</v>
      </c>
      <c r="AU169" s="663" t="s">
        <v>1325</v>
      </c>
      <c r="AV169" s="663" t="s">
        <v>1325</v>
      </c>
      <c r="AW169" s="663" t="s">
        <v>1325</v>
      </c>
      <c r="AX169" s="663" t="s">
        <v>1325</v>
      </c>
      <c r="AY169" s="663" t="s">
        <v>1325</v>
      </c>
      <c r="AZ169" s="663" t="s">
        <v>1325</v>
      </c>
      <c r="BA169" s="632">
        <v>0</v>
      </c>
      <c r="BB169" s="632"/>
      <c r="BC169" s="632"/>
      <c r="BD169" s="632"/>
      <c r="BE169" s="632">
        <v>0.73255463084854788</v>
      </c>
      <c r="BF169" s="632">
        <v>1.6024636043191773</v>
      </c>
      <c r="BG169" s="633">
        <v>2.5103571780049148</v>
      </c>
      <c r="BH169" s="665" t="s">
        <v>1325</v>
      </c>
      <c r="BI169" s="663" t="s">
        <v>1325</v>
      </c>
      <c r="BJ169" s="663" t="s">
        <v>1325</v>
      </c>
      <c r="BK169" s="663" t="s">
        <v>1325</v>
      </c>
      <c r="BL169" s="663" t="s">
        <v>1325</v>
      </c>
      <c r="BM169" s="631">
        <v>23</v>
      </c>
      <c r="BN169" s="663" t="s">
        <v>1325</v>
      </c>
      <c r="BO169" s="632">
        <v>0</v>
      </c>
      <c r="BP169" s="632"/>
      <c r="BQ169" s="632"/>
      <c r="BR169" s="632"/>
      <c r="BS169" s="632">
        <v>0</v>
      </c>
      <c r="BT169" s="632">
        <v>11.015227356955631</v>
      </c>
      <c r="BU169" s="633">
        <v>0.9351241483758137</v>
      </c>
      <c r="BV169" s="665" t="s">
        <v>1325</v>
      </c>
      <c r="BW169" s="663" t="s">
        <v>1325</v>
      </c>
      <c r="BX169" s="663" t="s">
        <v>1325</v>
      </c>
      <c r="BY169" s="663" t="s">
        <v>1325</v>
      </c>
      <c r="BZ169" s="663" t="s">
        <v>1325</v>
      </c>
      <c r="CA169" s="663" t="s">
        <v>1325</v>
      </c>
      <c r="CB169" s="663" t="s">
        <v>1325</v>
      </c>
      <c r="CC169" s="632">
        <v>0</v>
      </c>
      <c r="CD169" s="632"/>
      <c r="CE169" s="632"/>
      <c r="CF169" s="632"/>
      <c r="CG169" s="632">
        <v>0</v>
      </c>
      <c r="CH169" s="632">
        <v>1.1099548261998859</v>
      </c>
      <c r="CI169" s="633">
        <v>0</v>
      </c>
      <c r="CJ169" s="665" t="s">
        <v>1325</v>
      </c>
      <c r="CK169" s="663" t="s">
        <v>1325</v>
      </c>
      <c r="CL169" s="663" t="s">
        <v>1325</v>
      </c>
      <c r="CM169" s="663" t="s">
        <v>1325</v>
      </c>
      <c r="CN169" s="663" t="s">
        <v>1325</v>
      </c>
      <c r="CO169" s="631">
        <v>32</v>
      </c>
      <c r="CP169" s="663" t="s">
        <v>1325</v>
      </c>
      <c r="CQ169" s="632">
        <v>3.649806983818416</v>
      </c>
      <c r="CR169" s="632"/>
      <c r="CS169" s="632"/>
      <c r="CT169" s="632"/>
      <c r="CU169" s="632">
        <v>1.3707074763821241</v>
      </c>
      <c r="CV169" s="632">
        <v>1.3247216749915125</v>
      </c>
      <c r="CW169" s="633">
        <v>0.45595042334029023</v>
      </c>
      <c r="CX169" s="644" t="s">
        <v>792</v>
      </c>
      <c r="CY169" s="480" t="s">
        <v>1621</v>
      </c>
      <c r="CZ169" s="480" t="s">
        <v>878</v>
      </c>
      <c r="DA169" s="635" t="s">
        <v>1471</v>
      </c>
      <c r="DB169" s="644" t="s">
        <v>878</v>
      </c>
      <c r="DC169" s="480" t="s">
        <v>1386</v>
      </c>
      <c r="DD169" s="480" t="s">
        <v>878</v>
      </c>
      <c r="DE169" s="639" t="s">
        <v>1386</v>
      </c>
      <c r="DF169" s="687" t="s">
        <v>1934</v>
      </c>
      <c r="DG169" s="678" t="s">
        <v>2218</v>
      </c>
      <c r="DH169" s="682">
        <v>14</v>
      </c>
      <c r="DI169" s="663" t="s">
        <v>1325</v>
      </c>
      <c r="DJ169" s="663" t="s">
        <v>1325</v>
      </c>
      <c r="DK169" s="663" t="s">
        <v>1325</v>
      </c>
      <c r="DL169" s="650">
        <v>154</v>
      </c>
      <c r="DM169" s="650">
        <v>707</v>
      </c>
      <c r="DN169" s="650">
        <v>52</v>
      </c>
      <c r="DO169" s="650">
        <v>936</v>
      </c>
      <c r="DP169" s="681" t="s">
        <v>282</v>
      </c>
      <c r="DQ169" s="534">
        <v>158</v>
      </c>
      <c r="DR169" s="675" t="s">
        <v>878</v>
      </c>
      <c r="DS169" s="648" t="s">
        <v>792</v>
      </c>
      <c r="DT169" s="648" t="s">
        <v>878</v>
      </c>
      <c r="DU169" s="671" t="s">
        <v>792</v>
      </c>
    </row>
    <row r="170" spans="1:125">
      <c r="A170" s="628" t="s">
        <v>317</v>
      </c>
      <c r="B170" s="545" t="s">
        <v>1296</v>
      </c>
      <c r="C170" s="629" t="s">
        <v>735</v>
      </c>
      <c r="D170" s="658" t="s">
        <v>1325</v>
      </c>
      <c r="E170" s="528" t="s">
        <v>1325</v>
      </c>
      <c r="F170" s="528" t="s">
        <v>1325</v>
      </c>
      <c r="G170" s="528" t="s">
        <v>1325</v>
      </c>
      <c r="H170" s="631">
        <v>22</v>
      </c>
      <c r="I170" s="631">
        <v>47</v>
      </c>
      <c r="J170" s="528" t="s">
        <v>1325</v>
      </c>
      <c r="K170" s="705">
        <v>1.3695869343076279</v>
      </c>
      <c r="L170" s="632">
        <v>0.37442488938502105</v>
      </c>
      <c r="M170" s="632">
        <v>0.77599442413331776</v>
      </c>
      <c r="N170" s="632"/>
      <c r="O170" s="632">
        <v>1.7081644378106866</v>
      </c>
      <c r="P170" s="632">
        <v>0.58817279127600797</v>
      </c>
      <c r="Q170" s="633">
        <v>1.1616085948153687</v>
      </c>
      <c r="R170" s="665" t="s">
        <v>1325</v>
      </c>
      <c r="S170" s="663" t="s">
        <v>1325</v>
      </c>
      <c r="T170" s="663" t="s">
        <v>1325</v>
      </c>
      <c r="U170" s="663" t="s">
        <v>1325</v>
      </c>
      <c r="V170" s="663" t="s">
        <v>1325</v>
      </c>
      <c r="W170" s="663" t="s">
        <v>1325</v>
      </c>
      <c r="X170" s="663" t="s">
        <v>1325</v>
      </c>
      <c r="Y170" s="632">
        <v>0</v>
      </c>
      <c r="Z170" s="632">
        <v>0</v>
      </c>
      <c r="AA170" s="632">
        <v>0</v>
      </c>
      <c r="AB170" s="632"/>
      <c r="AC170" s="632">
        <v>0</v>
      </c>
      <c r="AD170" s="632">
        <v>0.5711859968523153</v>
      </c>
      <c r="AE170" s="633">
        <v>0</v>
      </c>
      <c r="AF170" s="665" t="s">
        <v>1325</v>
      </c>
      <c r="AG170" s="663" t="s">
        <v>1325</v>
      </c>
      <c r="AH170" s="663" t="s">
        <v>1325</v>
      </c>
      <c r="AI170" s="663" t="s">
        <v>1325</v>
      </c>
      <c r="AJ170" s="663" t="s">
        <v>1325</v>
      </c>
      <c r="AK170" s="663" t="s">
        <v>1325</v>
      </c>
      <c r="AL170" s="663" t="s">
        <v>1325</v>
      </c>
      <c r="AM170" s="632">
        <v>0</v>
      </c>
      <c r="AN170" s="632">
        <v>0</v>
      </c>
      <c r="AO170" s="632">
        <v>0</v>
      </c>
      <c r="AP170" s="632"/>
      <c r="AQ170" s="632">
        <v>0</v>
      </c>
      <c r="AR170" s="632">
        <v>0.98481538347862063</v>
      </c>
      <c r="AS170" s="633">
        <v>0</v>
      </c>
      <c r="AT170" s="665" t="s">
        <v>1325</v>
      </c>
      <c r="AU170" s="663" t="s">
        <v>1325</v>
      </c>
      <c r="AV170" s="663" t="s">
        <v>1325</v>
      </c>
      <c r="AW170" s="663" t="s">
        <v>1325</v>
      </c>
      <c r="AX170" s="663" t="s">
        <v>1325</v>
      </c>
      <c r="AY170" s="663" t="s">
        <v>1325</v>
      </c>
      <c r="AZ170" s="663" t="s">
        <v>1325</v>
      </c>
      <c r="BA170" s="632">
        <v>0</v>
      </c>
      <c r="BB170" s="632">
        <v>0</v>
      </c>
      <c r="BC170" s="632">
        <v>76.246997234169299</v>
      </c>
      <c r="BD170" s="632"/>
      <c r="BE170" s="632">
        <v>0</v>
      </c>
      <c r="BF170" s="632">
        <v>0.18689058617671242</v>
      </c>
      <c r="BG170" s="633">
        <v>0</v>
      </c>
      <c r="BH170" s="665" t="s">
        <v>1325</v>
      </c>
      <c r="BI170" s="663" t="s">
        <v>1325</v>
      </c>
      <c r="BJ170" s="663" t="s">
        <v>1325</v>
      </c>
      <c r="BK170" s="663" t="s">
        <v>1325</v>
      </c>
      <c r="BL170" s="663" t="s">
        <v>1325</v>
      </c>
      <c r="BM170" s="663" t="s">
        <v>1325</v>
      </c>
      <c r="BN170" s="663" t="s">
        <v>1325</v>
      </c>
      <c r="BO170" s="632">
        <v>0</v>
      </c>
      <c r="BP170" s="632">
        <v>0</v>
      </c>
      <c r="BQ170" s="632">
        <v>0</v>
      </c>
      <c r="BR170" s="632"/>
      <c r="BS170" s="632">
        <v>1.1043722661479773</v>
      </c>
      <c r="BT170" s="632">
        <v>2.4538681325778122</v>
      </c>
      <c r="BU170" s="633">
        <v>0</v>
      </c>
      <c r="BV170" s="665" t="s">
        <v>1325</v>
      </c>
      <c r="BW170" s="663" t="s">
        <v>1325</v>
      </c>
      <c r="BX170" s="663" t="s">
        <v>1325</v>
      </c>
      <c r="BY170" s="663" t="s">
        <v>1325</v>
      </c>
      <c r="BZ170" s="663" t="s">
        <v>1325</v>
      </c>
      <c r="CA170" s="663" t="s">
        <v>1325</v>
      </c>
      <c r="CB170" s="663" t="s">
        <v>1325</v>
      </c>
      <c r="CC170" s="632">
        <v>32.522686137659839</v>
      </c>
      <c r="CD170" s="632">
        <v>0</v>
      </c>
      <c r="CE170" s="632">
        <v>0</v>
      </c>
      <c r="CF170" s="632"/>
      <c r="CG170" s="632">
        <v>7.7324617719728268</v>
      </c>
      <c r="CH170" s="632">
        <v>0</v>
      </c>
      <c r="CI170" s="633">
        <v>0</v>
      </c>
      <c r="CJ170" s="665" t="s">
        <v>1325</v>
      </c>
      <c r="CK170" s="663" t="s">
        <v>1325</v>
      </c>
      <c r="CL170" s="663" t="s">
        <v>1325</v>
      </c>
      <c r="CM170" s="663" t="s">
        <v>1325</v>
      </c>
      <c r="CN170" s="631">
        <v>20</v>
      </c>
      <c r="CO170" s="631">
        <v>24</v>
      </c>
      <c r="CP170" s="663" t="s">
        <v>1325</v>
      </c>
      <c r="CQ170" s="632">
        <v>0.77806307656929752</v>
      </c>
      <c r="CR170" s="632">
        <v>0.6576961794030437</v>
      </c>
      <c r="CS170" s="632">
        <v>0</v>
      </c>
      <c r="CT170" s="632"/>
      <c r="CU170" s="632">
        <v>3.5338264758753679</v>
      </c>
      <c r="CV170" s="632">
        <v>0.46783855007374642</v>
      </c>
      <c r="CW170" s="633">
        <v>0.98820387910620255</v>
      </c>
      <c r="CX170" s="644" t="s">
        <v>878</v>
      </c>
      <c r="CY170" s="480" t="s">
        <v>1471</v>
      </c>
      <c r="CZ170" s="632" t="s">
        <v>792</v>
      </c>
      <c r="DA170" s="636" t="s">
        <v>1472</v>
      </c>
      <c r="DB170" s="644" t="s">
        <v>878</v>
      </c>
      <c r="DC170" s="480" t="s">
        <v>878</v>
      </c>
      <c r="DD170" s="480" t="s">
        <v>878</v>
      </c>
      <c r="DE170" s="635" t="s">
        <v>878</v>
      </c>
      <c r="DF170" s="686"/>
      <c r="DG170" s="678" t="s">
        <v>2218</v>
      </c>
      <c r="DH170" s="682">
        <v>19</v>
      </c>
      <c r="DI170" s="650">
        <v>44</v>
      </c>
      <c r="DJ170" s="650">
        <v>11</v>
      </c>
      <c r="DK170" s="663" t="s">
        <v>1325</v>
      </c>
      <c r="DL170" s="650">
        <v>127</v>
      </c>
      <c r="DM170" s="650">
        <v>521</v>
      </c>
      <c r="DN170" s="650">
        <v>15</v>
      </c>
      <c r="DO170" s="650">
        <v>738</v>
      </c>
      <c r="DP170" s="681" t="s">
        <v>317</v>
      </c>
      <c r="DQ170" s="534">
        <v>78</v>
      </c>
      <c r="DR170" s="675" t="s">
        <v>878</v>
      </c>
      <c r="DS170" s="648" t="s">
        <v>792</v>
      </c>
      <c r="DT170" s="648" t="s">
        <v>878</v>
      </c>
      <c r="DU170" s="671" t="s">
        <v>792</v>
      </c>
    </row>
    <row r="171" spans="1:125">
      <c r="A171" s="628" t="s">
        <v>1054</v>
      </c>
      <c r="B171" s="545" t="s">
        <v>1296</v>
      </c>
      <c r="C171" s="629" t="s">
        <v>686</v>
      </c>
      <c r="D171" s="658" t="s">
        <v>1325</v>
      </c>
      <c r="E171" s="528" t="s">
        <v>1325</v>
      </c>
      <c r="F171" s="528" t="s">
        <v>1325</v>
      </c>
      <c r="G171" s="528" t="s">
        <v>1325</v>
      </c>
      <c r="H171" s="631">
        <v>18</v>
      </c>
      <c r="I171" s="631">
        <v>24</v>
      </c>
      <c r="J171" s="631">
        <v>12</v>
      </c>
      <c r="K171" s="705">
        <v>1.9644073656263847</v>
      </c>
      <c r="L171" s="632">
        <v>0.51625484289268886</v>
      </c>
      <c r="M171" s="632"/>
      <c r="N171" s="632"/>
      <c r="O171" s="632">
        <v>1.0422477309490266</v>
      </c>
      <c r="P171" s="632">
        <v>1.1903086628219328</v>
      </c>
      <c r="Q171" s="633">
        <v>1.4586256812655713</v>
      </c>
      <c r="R171" s="665" t="s">
        <v>1325</v>
      </c>
      <c r="S171" s="663" t="s">
        <v>1325</v>
      </c>
      <c r="T171" s="663" t="s">
        <v>1325</v>
      </c>
      <c r="U171" s="663" t="s">
        <v>1325</v>
      </c>
      <c r="V171" s="663" t="s">
        <v>1325</v>
      </c>
      <c r="W171" s="663" t="s">
        <v>1325</v>
      </c>
      <c r="X171" s="663" t="s">
        <v>1325</v>
      </c>
      <c r="Y171" s="632">
        <v>0</v>
      </c>
      <c r="Z171" s="632">
        <v>0</v>
      </c>
      <c r="AA171" s="632"/>
      <c r="AB171" s="632"/>
      <c r="AC171" s="632">
        <v>0</v>
      </c>
      <c r="AD171" s="632">
        <v>4.9121916164819623</v>
      </c>
      <c r="AE171" s="633">
        <v>2.0969607093416194</v>
      </c>
      <c r="AF171" s="665" t="s">
        <v>1325</v>
      </c>
      <c r="AG171" s="663" t="s">
        <v>1325</v>
      </c>
      <c r="AH171" s="663" t="s">
        <v>1325</v>
      </c>
      <c r="AI171" s="663" t="s">
        <v>1325</v>
      </c>
      <c r="AJ171" s="663" t="s">
        <v>1325</v>
      </c>
      <c r="AK171" s="663" t="s">
        <v>1325</v>
      </c>
      <c r="AL171" s="663" t="s">
        <v>1325</v>
      </c>
      <c r="AM171" s="632">
        <v>10.488944922455353</v>
      </c>
      <c r="AN171" s="632">
        <v>0</v>
      </c>
      <c r="AO171" s="632"/>
      <c r="AP171" s="632"/>
      <c r="AQ171" s="632">
        <v>1.1095553901267565</v>
      </c>
      <c r="AR171" s="632">
        <v>0.68576279926860273</v>
      </c>
      <c r="AS171" s="633">
        <v>2.4346237138165905</v>
      </c>
      <c r="AT171" s="665" t="s">
        <v>1325</v>
      </c>
      <c r="AU171" s="663" t="s">
        <v>1325</v>
      </c>
      <c r="AV171" s="663" t="s">
        <v>1325</v>
      </c>
      <c r="AW171" s="663" t="s">
        <v>1325</v>
      </c>
      <c r="AX171" s="663" t="s">
        <v>1325</v>
      </c>
      <c r="AY171" s="663" t="s">
        <v>1325</v>
      </c>
      <c r="AZ171" s="663" t="s">
        <v>1325</v>
      </c>
      <c r="BA171" s="632">
        <v>0</v>
      </c>
      <c r="BB171" s="632">
        <v>0</v>
      </c>
      <c r="BC171" s="632"/>
      <c r="BD171" s="632"/>
      <c r="BE171" s="632">
        <v>1.7338561945509412</v>
      </c>
      <c r="BF171" s="632">
        <v>1.562980781751127</v>
      </c>
      <c r="BG171" s="633">
        <v>0</v>
      </c>
      <c r="BH171" s="665" t="s">
        <v>1325</v>
      </c>
      <c r="BI171" s="663" t="s">
        <v>1325</v>
      </c>
      <c r="BJ171" s="663" t="s">
        <v>1325</v>
      </c>
      <c r="BK171" s="663" t="s">
        <v>1325</v>
      </c>
      <c r="BL171" s="663" t="s">
        <v>1325</v>
      </c>
      <c r="BM171" s="663" t="s">
        <v>1325</v>
      </c>
      <c r="BN171" s="663" t="s">
        <v>1325</v>
      </c>
      <c r="BO171" s="632">
        <v>0</v>
      </c>
      <c r="BP171" s="632">
        <v>0</v>
      </c>
      <c r="BQ171" s="632"/>
      <c r="BR171" s="632"/>
      <c r="BS171" s="632">
        <v>0.90311304526391856</v>
      </c>
      <c r="BT171" s="632">
        <v>1.1994928604432193</v>
      </c>
      <c r="BU171" s="633">
        <v>3.242940817082193</v>
      </c>
      <c r="BV171" s="665" t="s">
        <v>1325</v>
      </c>
      <c r="BW171" s="663" t="s">
        <v>1325</v>
      </c>
      <c r="BX171" s="663" t="s">
        <v>1325</v>
      </c>
      <c r="BY171" s="663" t="s">
        <v>1325</v>
      </c>
      <c r="BZ171" s="663" t="s">
        <v>1325</v>
      </c>
      <c r="CA171" s="663" t="s">
        <v>1325</v>
      </c>
      <c r="CB171" s="663" t="s">
        <v>1325</v>
      </c>
      <c r="CC171" s="632">
        <v>0</v>
      </c>
      <c r="CD171" s="632">
        <v>0</v>
      </c>
      <c r="CE171" s="632"/>
      <c r="CF171" s="632"/>
      <c r="CG171" s="632">
        <v>1.7338561945509412</v>
      </c>
      <c r="CH171" s="632">
        <v>1.562980781751127</v>
      </c>
      <c r="CI171" s="633">
        <v>0</v>
      </c>
      <c r="CJ171" s="665" t="s">
        <v>1325</v>
      </c>
      <c r="CK171" s="663" t="s">
        <v>1325</v>
      </c>
      <c r="CL171" s="663" t="s">
        <v>1325</v>
      </c>
      <c r="CM171" s="663" t="s">
        <v>1325</v>
      </c>
      <c r="CN171" s="631">
        <v>13</v>
      </c>
      <c r="CO171" s="631">
        <v>13</v>
      </c>
      <c r="CP171" s="663" t="s">
        <v>1325</v>
      </c>
      <c r="CQ171" s="632">
        <v>2.5085980565261528</v>
      </c>
      <c r="CR171" s="632">
        <v>0.89647700435274946</v>
      </c>
      <c r="CS171" s="632"/>
      <c r="CT171" s="632"/>
      <c r="CU171" s="632">
        <v>1.3495329993390706</v>
      </c>
      <c r="CV171" s="632">
        <v>0.94873111571082025</v>
      </c>
      <c r="CW171" s="633">
        <v>0.9975602289721428</v>
      </c>
      <c r="CX171" s="644" t="s">
        <v>878</v>
      </c>
      <c r="CY171" s="480" t="s">
        <v>1471</v>
      </c>
      <c r="CZ171" s="480" t="s">
        <v>878</v>
      </c>
      <c r="DA171" s="635" t="s">
        <v>1471</v>
      </c>
      <c r="DB171" s="644" t="s">
        <v>878</v>
      </c>
      <c r="DC171" s="480" t="s">
        <v>878</v>
      </c>
      <c r="DD171" s="480" t="s">
        <v>878</v>
      </c>
      <c r="DE171" s="635" t="s">
        <v>878</v>
      </c>
      <c r="DF171" s="686"/>
      <c r="DG171" s="678" t="s">
        <v>2218</v>
      </c>
      <c r="DH171" s="682">
        <v>21</v>
      </c>
      <c r="DI171" s="650">
        <v>19</v>
      </c>
      <c r="DJ171" s="663" t="s">
        <v>1325</v>
      </c>
      <c r="DK171" s="663" t="s">
        <v>1325</v>
      </c>
      <c r="DL171" s="650">
        <v>177</v>
      </c>
      <c r="DM171" s="650">
        <v>228</v>
      </c>
      <c r="DN171" s="650">
        <v>86</v>
      </c>
      <c r="DO171" s="650">
        <v>533</v>
      </c>
      <c r="DP171" s="681" t="s">
        <v>1054</v>
      </c>
      <c r="DQ171" s="534">
        <v>59</v>
      </c>
      <c r="DR171" s="675" t="s">
        <v>878</v>
      </c>
      <c r="DS171" s="648" t="s">
        <v>792</v>
      </c>
      <c r="DT171" s="648" t="s">
        <v>878</v>
      </c>
      <c r="DU171" s="671" t="s">
        <v>792</v>
      </c>
    </row>
    <row r="172" spans="1:125">
      <c r="A172" s="628" t="s">
        <v>40</v>
      </c>
      <c r="B172" s="545" t="s">
        <v>1293</v>
      </c>
      <c r="C172" s="629" t="s">
        <v>667</v>
      </c>
      <c r="D172" s="658" t="s">
        <v>1325</v>
      </c>
      <c r="E172" s="528" t="s">
        <v>1325</v>
      </c>
      <c r="F172" s="528" t="s">
        <v>1325</v>
      </c>
      <c r="G172" s="528" t="s">
        <v>1325</v>
      </c>
      <c r="H172" s="528" t="s">
        <v>1325</v>
      </c>
      <c r="I172" s="631">
        <v>44</v>
      </c>
      <c r="J172" s="528" t="s">
        <v>1325</v>
      </c>
      <c r="K172" s="705"/>
      <c r="L172" s="632">
        <v>0.9125808773136157</v>
      </c>
      <c r="M172" s="632">
        <v>2.5686441143810814</v>
      </c>
      <c r="N172" s="632"/>
      <c r="O172" s="632">
        <v>0.85313877207028455</v>
      </c>
      <c r="P172" s="632">
        <v>0.64671311952158739</v>
      </c>
      <c r="Q172" s="633">
        <v>1.2430848064486713</v>
      </c>
      <c r="R172" s="665" t="s">
        <v>1325</v>
      </c>
      <c r="S172" s="663" t="s">
        <v>1325</v>
      </c>
      <c r="T172" s="663" t="s">
        <v>1325</v>
      </c>
      <c r="U172" s="663" t="s">
        <v>1325</v>
      </c>
      <c r="V172" s="663" t="s">
        <v>1325</v>
      </c>
      <c r="W172" s="663" t="s">
        <v>1325</v>
      </c>
      <c r="X172" s="663" t="s">
        <v>1325</v>
      </c>
      <c r="Y172" s="632"/>
      <c r="Z172" s="632">
        <v>0</v>
      </c>
      <c r="AA172" s="632">
        <v>0</v>
      </c>
      <c r="AB172" s="632"/>
      <c r="AC172" s="632">
        <v>0</v>
      </c>
      <c r="AD172" s="632">
        <v>0</v>
      </c>
      <c r="AE172" s="633">
        <v>7.4810956167646268</v>
      </c>
      <c r="AF172" s="665" t="s">
        <v>1325</v>
      </c>
      <c r="AG172" s="663" t="s">
        <v>1325</v>
      </c>
      <c r="AH172" s="663" t="s">
        <v>1325</v>
      </c>
      <c r="AI172" s="663" t="s">
        <v>1325</v>
      </c>
      <c r="AJ172" s="663" t="s">
        <v>1325</v>
      </c>
      <c r="AK172" s="631">
        <v>10</v>
      </c>
      <c r="AL172" s="663" t="s">
        <v>1325</v>
      </c>
      <c r="AM172" s="632"/>
      <c r="AN172" s="632">
        <v>5.6939046285972665</v>
      </c>
      <c r="AO172" s="632">
        <v>0</v>
      </c>
      <c r="AP172" s="632"/>
      <c r="AQ172" s="632">
        <v>0.88493008979090204</v>
      </c>
      <c r="AR172" s="632">
        <v>0.71791171143250587</v>
      </c>
      <c r="AS172" s="633">
        <v>0</v>
      </c>
      <c r="AT172" s="665" t="s">
        <v>1325</v>
      </c>
      <c r="AU172" s="663" t="s">
        <v>1325</v>
      </c>
      <c r="AV172" s="663" t="s">
        <v>1325</v>
      </c>
      <c r="AW172" s="663" t="s">
        <v>1325</v>
      </c>
      <c r="AX172" s="663" t="s">
        <v>1325</v>
      </c>
      <c r="AY172" s="663" t="s">
        <v>1325</v>
      </c>
      <c r="AZ172" s="663" t="s">
        <v>1325</v>
      </c>
      <c r="BA172" s="632"/>
      <c r="BB172" s="632">
        <v>0</v>
      </c>
      <c r="BC172" s="632">
        <v>0</v>
      </c>
      <c r="BD172" s="632"/>
      <c r="BE172" s="632">
        <v>0</v>
      </c>
      <c r="BF172" s="632">
        <v>2.5555472350787012</v>
      </c>
      <c r="BG172" s="633">
        <v>0</v>
      </c>
      <c r="BH172" s="665" t="s">
        <v>1325</v>
      </c>
      <c r="BI172" s="663" t="s">
        <v>1325</v>
      </c>
      <c r="BJ172" s="663" t="s">
        <v>1325</v>
      </c>
      <c r="BK172" s="663" t="s">
        <v>1325</v>
      </c>
      <c r="BL172" s="663" t="s">
        <v>1325</v>
      </c>
      <c r="BM172" s="663" t="s">
        <v>1325</v>
      </c>
      <c r="BN172" s="663" t="s">
        <v>1325</v>
      </c>
      <c r="BO172" s="632"/>
      <c r="BP172" s="632">
        <v>0</v>
      </c>
      <c r="BQ172" s="632">
        <v>14.989997210731437</v>
      </c>
      <c r="BR172" s="632"/>
      <c r="BS172" s="632">
        <v>0.39126448487269749</v>
      </c>
      <c r="BT172" s="632">
        <v>0.4631979180467366</v>
      </c>
      <c r="BU172" s="633">
        <v>1.4363631999189106</v>
      </c>
      <c r="BV172" s="665" t="s">
        <v>1325</v>
      </c>
      <c r="BW172" s="663" t="s">
        <v>1325</v>
      </c>
      <c r="BX172" s="663" t="s">
        <v>1325</v>
      </c>
      <c r="BY172" s="663" t="s">
        <v>1325</v>
      </c>
      <c r="BZ172" s="663" t="s">
        <v>1325</v>
      </c>
      <c r="CA172" s="663" t="s">
        <v>1325</v>
      </c>
      <c r="CB172" s="663" t="s">
        <v>1325</v>
      </c>
      <c r="CC172" s="632"/>
      <c r="CD172" s="632">
        <v>0</v>
      </c>
      <c r="CE172" s="632">
        <v>0</v>
      </c>
      <c r="CF172" s="632"/>
      <c r="CG172" s="632">
        <v>2.4510596880694862</v>
      </c>
      <c r="CH172" s="632">
        <v>0</v>
      </c>
      <c r="CI172" s="633">
        <v>0</v>
      </c>
      <c r="CJ172" s="665" t="s">
        <v>1325</v>
      </c>
      <c r="CK172" s="663" t="s">
        <v>1325</v>
      </c>
      <c r="CL172" s="663" t="s">
        <v>1325</v>
      </c>
      <c r="CM172" s="663" t="s">
        <v>1325</v>
      </c>
      <c r="CN172" s="663" t="s">
        <v>1325</v>
      </c>
      <c r="CO172" s="631">
        <v>20</v>
      </c>
      <c r="CP172" s="663" t="s">
        <v>1325</v>
      </c>
      <c r="CQ172" s="632"/>
      <c r="CR172" s="632">
        <v>0</v>
      </c>
      <c r="CS172" s="632">
        <v>0.9007860792276845</v>
      </c>
      <c r="CT172" s="632"/>
      <c r="CU172" s="632">
        <v>1.1379944088202316</v>
      </c>
      <c r="CV172" s="632">
        <v>0.68568533382731389</v>
      </c>
      <c r="CW172" s="633">
        <v>0.67987499959118369</v>
      </c>
      <c r="CX172" s="644" t="s">
        <v>878</v>
      </c>
      <c r="CY172" s="480" t="s">
        <v>1471</v>
      </c>
      <c r="CZ172" s="480" t="s">
        <v>878</v>
      </c>
      <c r="DA172" s="635" t="s">
        <v>1471</v>
      </c>
      <c r="DB172" s="644" t="s">
        <v>878</v>
      </c>
      <c r="DC172" s="480" t="s">
        <v>1386</v>
      </c>
      <c r="DD172" s="480" t="s">
        <v>878</v>
      </c>
      <c r="DE172" s="639" t="s">
        <v>1386</v>
      </c>
      <c r="DF172" s="687" t="s">
        <v>1934</v>
      </c>
      <c r="DG172" s="678" t="s">
        <v>2218</v>
      </c>
      <c r="DH172" s="664" t="s">
        <v>1325</v>
      </c>
      <c r="DI172" s="650">
        <v>10</v>
      </c>
      <c r="DJ172" s="650">
        <v>23</v>
      </c>
      <c r="DK172" s="663" t="s">
        <v>1325</v>
      </c>
      <c r="DL172" s="650">
        <v>94</v>
      </c>
      <c r="DM172" s="650">
        <v>494</v>
      </c>
      <c r="DN172" s="650">
        <v>30</v>
      </c>
      <c r="DO172" s="650">
        <v>661</v>
      </c>
      <c r="DP172" s="681" t="s">
        <v>40</v>
      </c>
      <c r="DQ172" s="534">
        <v>65</v>
      </c>
      <c r="DR172" s="675" t="s">
        <v>878</v>
      </c>
      <c r="DS172" s="648" t="s">
        <v>792</v>
      </c>
      <c r="DT172" s="648" t="s">
        <v>878</v>
      </c>
      <c r="DU172" s="671" t="s">
        <v>792</v>
      </c>
    </row>
    <row r="173" spans="1:125">
      <c r="A173" s="628" t="s">
        <v>260</v>
      </c>
      <c r="B173" s="545" t="s">
        <v>1296</v>
      </c>
      <c r="C173" s="629" t="s">
        <v>807</v>
      </c>
      <c r="D173" s="658" t="s">
        <v>1325</v>
      </c>
      <c r="E173" s="528" t="s">
        <v>1325</v>
      </c>
      <c r="F173" s="528" t="s">
        <v>1325</v>
      </c>
      <c r="G173" s="528" t="s">
        <v>1325</v>
      </c>
      <c r="H173" s="528" t="s">
        <v>1325</v>
      </c>
      <c r="I173" s="631">
        <v>28</v>
      </c>
      <c r="J173" s="528" t="s">
        <v>1325</v>
      </c>
      <c r="K173" s="705"/>
      <c r="L173" s="632"/>
      <c r="M173" s="632"/>
      <c r="N173" s="632"/>
      <c r="O173" s="632">
        <v>1.2732328090229281</v>
      </c>
      <c r="P173" s="632">
        <v>0.49764981653667834</v>
      </c>
      <c r="Q173" s="633">
        <v>0.75347870951065987</v>
      </c>
      <c r="R173" s="665" t="s">
        <v>1325</v>
      </c>
      <c r="S173" s="663" t="s">
        <v>1325</v>
      </c>
      <c r="T173" s="663" t="s">
        <v>1325</v>
      </c>
      <c r="U173" s="663" t="s">
        <v>1325</v>
      </c>
      <c r="V173" s="663" t="s">
        <v>1325</v>
      </c>
      <c r="W173" s="663" t="s">
        <v>1325</v>
      </c>
      <c r="X173" s="663" t="s">
        <v>1325</v>
      </c>
      <c r="Y173" s="632"/>
      <c r="Z173" s="632"/>
      <c r="AA173" s="632"/>
      <c r="AB173" s="632"/>
      <c r="AC173" s="632">
        <v>9.1675292786938201</v>
      </c>
      <c r="AD173" s="632">
        <v>0.29560814892952447</v>
      </c>
      <c r="AE173" s="633">
        <v>0</v>
      </c>
      <c r="AF173" s="665" t="s">
        <v>1325</v>
      </c>
      <c r="AG173" s="663" t="s">
        <v>1325</v>
      </c>
      <c r="AH173" s="663" t="s">
        <v>1325</v>
      </c>
      <c r="AI173" s="663" t="s">
        <v>1325</v>
      </c>
      <c r="AJ173" s="663" t="s">
        <v>1325</v>
      </c>
      <c r="AK173" s="663" t="s">
        <v>1325</v>
      </c>
      <c r="AL173" s="663" t="s">
        <v>1325</v>
      </c>
      <c r="AM173" s="632"/>
      <c r="AN173" s="632"/>
      <c r="AO173" s="632"/>
      <c r="AP173" s="632"/>
      <c r="AQ173" s="632">
        <v>0</v>
      </c>
      <c r="AR173" s="632">
        <v>0.76352502201244243</v>
      </c>
      <c r="AS173" s="633">
        <v>0</v>
      </c>
      <c r="AT173" s="665" t="s">
        <v>1325</v>
      </c>
      <c r="AU173" s="663" t="s">
        <v>1325</v>
      </c>
      <c r="AV173" s="663" t="s">
        <v>1325</v>
      </c>
      <c r="AW173" s="663" t="s">
        <v>1325</v>
      </c>
      <c r="AX173" s="663" t="s">
        <v>1325</v>
      </c>
      <c r="AY173" s="663" t="s">
        <v>1325</v>
      </c>
      <c r="AZ173" s="663" t="s">
        <v>1325</v>
      </c>
      <c r="BA173" s="632"/>
      <c r="BB173" s="632"/>
      <c r="BC173" s="632"/>
      <c r="BD173" s="632"/>
      <c r="BE173" s="632">
        <v>2.2556404078212191</v>
      </c>
      <c r="BF173" s="632">
        <v>0.60841008305552713</v>
      </c>
      <c r="BG173" s="633">
        <v>2.9941056583506604</v>
      </c>
      <c r="BH173" s="665" t="s">
        <v>1325</v>
      </c>
      <c r="BI173" s="663" t="s">
        <v>1325</v>
      </c>
      <c r="BJ173" s="663" t="s">
        <v>1325</v>
      </c>
      <c r="BK173" s="663" t="s">
        <v>1325</v>
      </c>
      <c r="BL173" s="663" t="s">
        <v>1325</v>
      </c>
      <c r="BM173" s="663" t="s">
        <v>1325</v>
      </c>
      <c r="BN173" s="663" t="s">
        <v>1325</v>
      </c>
      <c r="BO173" s="632"/>
      <c r="BP173" s="632"/>
      <c r="BQ173" s="632"/>
      <c r="BR173" s="632"/>
      <c r="BS173" s="632">
        <v>0</v>
      </c>
      <c r="BT173" s="632">
        <v>1.0475645862420653</v>
      </c>
      <c r="BU173" s="633">
        <v>0</v>
      </c>
      <c r="BV173" s="665" t="s">
        <v>1325</v>
      </c>
      <c r="BW173" s="663" t="s">
        <v>1325</v>
      </c>
      <c r="BX173" s="663" t="s">
        <v>1325</v>
      </c>
      <c r="BY173" s="663" t="s">
        <v>1325</v>
      </c>
      <c r="BZ173" s="663" t="s">
        <v>1325</v>
      </c>
      <c r="CA173" s="663" t="s">
        <v>1325</v>
      </c>
      <c r="CB173" s="663" t="s">
        <v>1325</v>
      </c>
      <c r="CC173" s="632"/>
      <c r="CD173" s="632"/>
      <c r="CE173" s="632"/>
      <c r="CF173" s="632"/>
      <c r="CG173" s="632">
        <v>0</v>
      </c>
      <c r="CH173" s="632">
        <v>1.446249458916713</v>
      </c>
      <c r="CI173" s="633">
        <v>2.5260218238419254</v>
      </c>
      <c r="CJ173" s="665" t="s">
        <v>1325</v>
      </c>
      <c r="CK173" s="663" t="s">
        <v>1325</v>
      </c>
      <c r="CL173" s="663" t="s">
        <v>1325</v>
      </c>
      <c r="CM173" s="663" t="s">
        <v>1325</v>
      </c>
      <c r="CN173" s="663" t="s">
        <v>1325</v>
      </c>
      <c r="CO173" s="663" t="s">
        <v>1325</v>
      </c>
      <c r="CP173" s="663" t="s">
        <v>1325</v>
      </c>
      <c r="CQ173" s="632"/>
      <c r="CR173" s="632"/>
      <c r="CS173" s="632"/>
      <c r="CT173" s="632"/>
      <c r="CU173" s="632">
        <v>3.5338414643335723</v>
      </c>
      <c r="CV173" s="632">
        <v>0.47090277240100797</v>
      </c>
      <c r="CW173" s="633">
        <v>0.85659012087762287</v>
      </c>
      <c r="CX173" s="644" t="s">
        <v>878</v>
      </c>
      <c r="CY173" s="480" t="s">
        <v>1471</v>
      </c>
      <c r="CZ173" s="480" t="s">
        <v>878</v>
      </c>
      <c r="DA173" s="635" t="s">
        <v>1471</v>
      </c>
      <c r="DB173" s="644" t="s">
        <v>878</v>
      </c>
      <c r="DC173" s="480" t="s">
        <v>878</v>
      </c>
      <c r="DD173" s="480" t="s">
        <v>878</v>
      </c>
      <c r="DE173" s="635" t="s">
        <v>878</v>
      </c>
      <c r="DF173" s="686"/>
      <c r="DG173" s="678" t="s">
        <v>2218</v>
      </c>
      <c r="DH173" s="664" t="s">
        <v>1325</v>
      </c>
      <c r="DI173" s="663" t="s">
        <v>1325</v>
      </c>
      <c r="DJ173" s="663" t="s">
        <v>1325</v>
      </c>
      <c r="DK173" s="663" t="s">
        <v>1325</v>
      </c>
      <c r="DL173" s="650">
        <v>37</v>
      </c>
      <c r="DM173" s="650">
        <v>252</v>
      </c>
      <c r="DN173" s="650">
        <v>25</v>
      </c>
      <c r="DO173" s="650">
        <v>321</v>
      </c>
      <c r="DP173" s="681" t="s">
        <v>260</v>
      </c>
      <c r="DQ173" s="534">
        <v>42</v>
      </c>
      <c r="DR173" s="675" t="s">
        <v>878</v>
      </c>
      <c r="DS173" s="648" t="s">
        <v>792</v>
      </c>
      <c r="DT173" s="648" t="s">
        <v>878</v>
      </c>
      <c r="DU173" s="671" t="s">
        <v>792</v>
      </c>
    </row>
    <row r="174" spans="1:125">
      <c r="A174" s="628" t="s">
        <v>268</v>
      </c>
      <c r="B174" s="545" t="s">
        <v>1296</v>
      </c>
      <c r="C174" s="629" t="s">
        <v>676</v>
      </c>
      <c r="D174" s="658" t="s">
        <v>1325</v>
      </c>
      <c r="E174" s="528" t="s">
        <v>1325</v>
      </c>
      <c r="F174" s="528" t="s">
        <v>1325</v>
      </c>
      <c r="G174" s="528" t="s">
        <v>1325</v>
      </c>
      <c r="H174" s="528" t="s">
        <v>1325</v>
      </c>
      <c r="I174" s="528" t="s">
        <v>1325</v>
      </c>
      <c r="J174" s="528" t="s">
        <v>1325</v>
      </c>
      <c r="K174" s="705"/>
      <c r="L174" s="632"/>
      <c r="M174" s="632"/>
      <c r="N174" s="632"/>
      <c r="O174" s="632">
        <v>1.2498672499622869</v>
      </c>
      <c r="P174" s="632">
        <v>2.1682079291697529</v>
      </c>
      <c r="Q174" s="633"/>
      <c r="R174" s="665" t="s">
        <v>1325</v>
      </c>
      <c r="S174" s="663" t="s">
        <v>1325</v>
      </c>
      <c r="T174" s="663" t="s">
        <v>1325</v>
      </c>
      <c r="U174" s="663" t="s">
        <v>1325</v>
      </c>
      <c r="V174" s="663" t="s">
        <v>1325</v>
      </c>
      <c r="W174" s="663" t="s">
        <v>1325</v>
      </c>
      <c r="X174" s="663" t="s">
        <v>1325</v>
      </c>
      <c r="Y174" s="632"/>
      <c r="Z174" s="632"/>
      <c r="AA174" s="632"/>
      <c r="AB174" s="632"/>
      <c r="AC174" s="632">
        <v>0</v>
      </c>
      <c r="AD174" s="632">
        <v>0</v>
      </c>
      <c r="AE174" s="633"/>
      <c r="AF174" s="665" t="s">
        <v>1325</v>
      </c>
      <c r="AG174" s="663" t="s">
        <v>1325</v>
      </c>
      <c r="AH174" s="663" t="s">
        <v>1325</v>
      </c>
      <c r="AI174" s="663" t="s">
        <v>1325</v>
      </c>
      <c r="AJ174" s="663" t="s">
        <v>1325</v>
      </c>
      <c r="AK174" s="663" t="s">
        <v>1325</v>
      </c>
      <c r="AL174" s="663" t="s">
        <v>1325</v>
      </c>
      <c r="AM174" s="632"/>
      <c r="AN174" s="632"/>
      <c r="AO174" s="632"/>
      <c r="AP174" s="632"/>
      <c r="AQ174" s="632">
        <v>4.3745648066466192</v>
      </c>
      <c r="AR174" s="632">
        <v>0.61948651584399317</v>
      </c>
      <c r="AS174" s="633"/>
      <c r="AT174" s="665" t="s">
        <v>1325</v>
      </c>
      <c r="AU174" s="663" t="s">
        <v>1325</v>
      </c>
      <c r="AV174" s="663" t="s">
        <v>1325</v>
      </c>
      <c r="AW174" s="663" t="s">
        <v>1325</v>
      </c>
      <c r="AX174" s="663" t="s">
        <v>1325</v>
      </c>
      <c r="AY174" s="663" t="s">
        <v>1325</v>
      </c>
      <c r="AZ174" s="663" t="s">
        <v>1325</v>
      </c>
      <c r="BA174" s="632"/>
      <c r="BB174" s="632"/>
      <c r="BC174" s="632"/>
      <c r="BD174" s="632"/>
      <c r="BE174" s="632">
        <v>0</v>
      </c>
      <c r="BF174" s="632">
        <v>0</v>
      </c>
      <c r="BG174" s="633"/>
      <c r="BH174" s="665" t="s">
        <v>1325</v>
      </c>
      <c r="BI174" s="663" t="s">
        <v>1325</v>
      </c>
      <c r="BJ174" s="663" t="s">
        <v>1325</v>
      </c>
      <c r="BK174" s="663" t="s">
        <v>1325</v>
      </c>
      <c r="BL174" s="663" t="s">
        <v>1325</v>
      </c>
      <c r="BM174" s="663" t="s">
        <v>1325</v>
      </c>
      <c r="BN174" s="663" t="s">
        <v>1325</v>
      </c>
      <c r="BO174" s="632"/>
      <c r="BP174" s="632"/>
      <c r="BQ174" s="632"/>
      <c r="BR174" s="632"/>
      <c r="BS174" s="632">
        <v>0</v>
      </c>
      <c r="BT174" s="632">
        <v>4.4024260835188622</v>
      </c>
      <c r="BU174" s="633"/>
      <c r="BV174" s="665" t="s">
        <v>1325</v>
      </c>
      <c r="BW174" s="663" t="s">
        <v>1325</v>
      </c>
      <c r="BX174" s="663" t="s">
        <v>1325</v>
      </c>
      <c r="BY174" s="663" t="s">
        <v>1325</v>
      </c>
      <c r="BZ174" s="663" t="s">
        <v>1325</v>
      </c>
      <c r="CA174" s="663" t="s">
        <v>1325</v>
      </c>
      <c r="CB174" s="663" t="s">
        <v>1325</v>
      </c>
      <c r="CC174" s="632"/>
      <c r="CD174" s="632"/>
      <c r="CE174" s="632"/>
      <c r="CF174" s="632"/>
      <c r="CG174" s="632">
        <v>0</v>
      </c>
      <c r="CH174" s="632">
        <v>0</v>
      </c>
      <c r="CI174" s="633"/>
      <c r="CJ174" s="665" t="s">
        <v>1325</v>
      </c>
      <c r="CK174" s="663" t="s">
        <v>1325</v>
      </c>
      <c r="CL174" s="663" t="s">
        <v>1325</v>
      </c>
      <c r="CM174" s="663" t="s">
        <v>1325</v>
      </c>
      <c r="CN174" s="663" t="s">
        <v>1325</v>
      </c>
      <c r="CO174" s="663" t="s">
        <v>1325</v>
      </c>
      <c r="CP174" s="663" t="s">
        <v>1325</v>
      </c>
      <c r="CQ174" s="632"/>
      <c r="CR174" s="632"/>
      <c r="CS174" s="632"/>
      <c r="CT174" s="632"/>
      <c r="CU174" s="632">
        <v>1.4581882688822059</v>
      </c>
      <c r="CV174" s="632">
        <v>1.8584595475319792</v>
      </c>
      <c r="CW174" s="633"/>
      <c r="CX174" s="644" t="s">
        <v>878</v>
      </c>
      <c r="CY174" s="480" t="s">
        <v>1471</v>
      </c>
      <c r="CZ174" s="480" t="s">
        <v>878</v>
      </c>
      <c r="DA174" s="635" t="s">
        <v>1471</v>
      </c>
      <c r="DB174" s="644" t="s">
        <v>878</v>
      </c>
      <c r="DC174" s="480" t="s">
        <v>878</v>
      </c>
      <c r="DD174" s="480" t="s">
        <v>878</v>
      </c>
      <c r="DE174" s="635" t="s">
        <v>878</v>
      </c>
      <c r="DF174" s="686"/>
      <c r="DG174" s="678" t="s">
        <v>2218</v>
      </c>
      <c r="DH174" s="664" t="s">
        <v>1325</v>
      </c>
      <c r="DI174" s="663" t="s">
        <v>1325</v>
      </c>
      <c r="DJ174" s="663" t="s">
        <v>1325</v>
      </c>
      <c r="DK174" s="663" t="s">
        <v>1325</v>
      </c>
      <c r="DL174" s="650">
        <v>12</v>
      </c>
      <c r="DM174" s="650">
        <v>39</v>
      </c>
      <c r="DN174" s="663" t="s">
        <v>1325</v>
      </c>
      <c r="DO174" s="650">
        <v>53</v>
      </c>
      <c r="DP174" s="681" t="s">
        <v>268</v>
      </c>
      <c r="DQ174" s="534">
        <v>9</v>
      </c>
      <c r="DR174" s="675" t="s">
        <v>878</v>
      </c>
      <c r="DS174" s="648" t="s">
        <v>792</v>
      </c>
      <c r="DT174" s="648" t="s">
        <v>878</v>
      </c>
      <c r="DU174" s="671" t="s">
        <v>792</v>
      </c>
    </row>
    <row r="175" spans="1:125">
      <c r="A175" s="628" t="s">
        <v>43</v>
      </c>
      <c r="B175" s="545" t="s">
        <v>1289</v>
      </c>
      <c r="C175" s="629" t="s">
        <v>669</v>
      </c>
      <c r="D175" s="658" t="s">
        <v>1325</v>
      </c>
      <c r="E175" s="528" t="s">
        <v>1325</v>
      </c>
      <c r="F175" s="528" t="s">
        <v>1325</v>
      </c>
      <c r="G175" s="528" t="s">
        <v>1325</v>
      </c>
      <c r="H175" s="528" t="s">
        <v>1325</v>
      </c>
      <c r="I175" s="631">
        <v>118</v>
      </c>
      <c r="J175" s="631">
        <v>11</v>
      </c>
      <c r="K175" s="705"/>
      <c r="L175" s="632"/>
      <c r="M175" s="632"/>
      <c r="N175" s="632"/>
      <c r="O175" s="632">
        <v>1.3956897894867446</v>
      </c>
      <c r="P175" s="632">
        <v>1.0450622372836706</v>
      </c>
      <c r="Q175" s="633">
        <v>1.5352791572113751</v>
      </c>
      <c r="R175" s="665" t="s">
        <v>1325</v>
      </c>
      <c r="S175" s="663" t="s">
        <v>1325</v>
      </c>
      <c r="T175" s="663" t="s">
        <v>1325</v>
      </c>
      <c r="U175" s="663" t="s">
        <v>1325</v>
      </c>
      <c r="V175" s="663" t="s">
        <v>1325</v>
      </c>
      <c r="W175" s="631">
        <v>11</v>
      </c>
      <c r="X175" s="663" t="s">
        <v>1325</v>
      </c>
      <c r="Y175" s="632"/>
      <c r="Z175" s="632"/>
      <c r="AA175" s="632"/>
      <c r="AB175" s="632"/>
      <c r="AC175" s="632">
        <v>0</v>
      </c>
      <c r="AD175" s="632">
        <v>1.7138570408170777</v>
      </c>
      <c r="AE175" s="633">
        <v>0</v>
      </c>
      <c r="AF175" s="665" t="s">
        <v>1325</v>
      </c>
      <c r="AG175" s="663" t="s">
        <v>1325</v>
      </c>
      <c r="AH175" s="663" t="s">
        <v>1325</v>
      </c>
      <c r="AI175" s="663" t="s">
        <v>1325</v>
      </c>
      <c r="AJ175" s="663" t="s">
        <v>1325</v>
      </c>
      <c r="AK175" s="631">
        <v>23</v>
      </c>
      <c r="AL175" s="663" t="s">
        <v>1325</v>
      </c>
      <c r="AM175" s="632"/>
      <c r="AN175" s="632"/>
      <c r="AO175" s="632"/>
      <c r="AP175" s="632"/>
      <c r="AQ175" s="632">
        <v>0</v>
      </c>
      <c r="AR175" s="632">
        <v>9.5661238466255671</v>
      </c>
      <c r="AS175" s="633">
        <v>1.0767794005690847</v>
      </c>
      <c r="AT175" s="665" t="s">
        <v>1325</v>
      </c>
      <c r="AU175" s="663" t="s">
        <v>1325</v>
      </c>
      <c r="AV175" s="663" t="s">
        <v>1325</v>
      </c>
      <c r="AW175" s="663" t="s">
        <v>1325</v>
      </c>
      <c r="AX175" s="663" t="s">
        <v>1325</v>
      </c>
      <c r="AY175" s="663" t="s">
        <v>1325</v>
      </c>
      <c r="AZ175" s="663" t="s">
        <v>1325</v>
      </c>
      <c r="BA175" s="632"/>
      <c r="BB175" s="632"/>
      <c r="BC175" s="632"/>
      <c r="BD175" s="632"/>
      <c r="BE175" s="632">
        <v>0</v>
      </c>
      <c r="BF175" s="632">
        <v>2.0795921405707749</v>
      </c>
      <c r="BG175" s="633">
        <v>4.9531852426177885</v>
      </c>
      <c r="BH175" s="665" t="s">
        <v>1325</v>
      </c>
      <c r="BI175" s="663" t="s">
        <v>1325</v>
      </c>
      <c r="BJ175" s="663" t="s">
        <v>1325</v>
      </c>
      <c r="BK175" s="663" t="s">
        <v>1325</v>
      </c>
      <c r="BL175" s="663" t="s">
        <v>1325</v>
      </c>
      <c r="BM175" s="631">
        <v>22</v>
      </c>
      <c r="BN175" s="663" t="s">
        <v>1325</v>
      </c>
      <c r="BO175" s="632"/>
      <c r="BP175" s="632"/>
      <c r="BQ175" s="632"/>
      <c r="BR175" s="632"/>
      <c r="BS175" s="632">
        <v>3.7611887532094035</v>
      </c>
      <c r="BT175" s="632">
        <v>0.26735006496084501</v>
      </c>
      <c r="BU175" s="633">
        <v>2.164376857445915</v>
      </c>
      <c r="BV175" s="665" t="s">
        <v>1325</v>
      </c>
      <c r="BW175" s="663" t="s">
        <v>1325</v>
      </c>
      <c r="BX175" s="663" t="s">
        <v>1325</v>
      </c>
      <c r="BY175" s="663" t="s">
        <v>1325</v>
      </c>
      <c r="BZ175" s="663" t="s">
        <v>1325</v>
      </c>
      <c r="CA175" s="663" t="s">
        <v>1325</v>
      </c>
      <c r="CB175" s="663" t="s">
        <v>1325</v>
      </c>
      <c r="CC175" s="632"/>
      <c r="CD175" s="632"/>
      <c r="CE175" s="632"/>
      <c r="CF175" s="632"/>
      <c r="CG175" s="632">
        <v>8.4016277332277962</v>
      </c>
      <c r="CH175" s="632">
        <v>0.32255462827583836</v>
      </c>
      <c r="CI175" s="633">
        <v>0</v>
      </c>
      <c r="CJ175" s="665" t="s">
        <v>1325</v>
      </c>
      <c r="CK175" s="663" t="s">
        <v>1325</v>
      </c>
      <c r="CL175" s="663" t="s">
        <v>1325</v>
      </c>
      <c r="CM175" s="663" t="s">
        <v>1325</v>
      </c>
      <c r="CN175" s="663" t="s">
        <v>1325</v>
      </c>
      <c r="CO175" s="631">
        <v>35</v>
      </c>
      <c r="CP175" s="663" t="s">
        <v>1325</v>
      </c>
      <c r="CQ175" s="632"/>
      <c r="CR175" s="632"/>
      <c r="CS175" s="632"/>
      <c r="CT175" s="632"/>
      <c r="CU175" s="632">
        <v>0.65798996808387611</v>
      </c>
      <c r="CV175" s="632">
        <v>2.4806183367205485</v>
      </c>
      <c r="CW175" s="633">
        <v>1.1965905979576259</v>
      </c>
      <c r="CX175" s="644" t="s">
        <v>878</v>
      </c>
      <c r="CY175" s="480" t="s">
        <v>1471</v>
      </c>
      <c r="CZ175" s="480" t="s">
        <v>878</v>
      </c>
      <c r="DA175" s="635" t="s">
        <v>1471</v>
      </c>
      <c r="DB175" s="644" t="s">
        <v>878</v>
      </c>
      <c r="DC175" s="480" t="s">
        <v>878</v>
      </c>
      <c r="DD175" s="480" t="s">
        <v>878</v>
      </c>
      <c r="DE175" s="635" t="s">
        <v>878</v>
      </c>
      <c r="DF175" s="686"/>
      <c r="DG175" s="678" t="s">
        <v>2218</v>
      </c>
      <c r="DH175" s="664" t="s">
        <v>1325</v>
      </c>
      <c r="DI175" s="663" t="s">
        <v>1325</v>
      </c>
      <c r="DJ175" s="663" t="s">
        <v>1325</v>
      </c>
      <c r="DK175" s="663" t="s">
        <v>1325</v>
      </c>
      <c r="DL175" s="650">
        <v>51</v>
      </c>
      <c r="DM175" s="650">
        <v>955</v>
      </c>
      <c r="DN175" s="650">
        <v>61</v>
      </c>
      <c r="DO175" s="650">
        <v>1083</v>
      </c>
      <c r="DP175" s="681" t="s">
        <v>43</v>
      </c>
      <c r="DQ175" s="534">
        <v>138</v>
      </c>
      <c r="DR175" s="675" t="s">
        <v>878</v>
      </c>
      <c r="DS175" s="648" t="s">
        <v>792</v>
      </c>
      <c r="DT175" s="648" t="s">
        <v>878</v>
      </c>
      <c r="DU175" s="671" t="s">
        <v>792</v>
      </c>
    </row>
    <row r="176" spans="1:125">
      <c r="A176" s="628" t="s">
        <v>344</v>
      </c>
      <c r="B176" s="545" t="s">
        <v>1289</v>
      </c>
      <c r="C176" s="629" t="s">
        <v>572</v>
      </c>
      <c r="D176" s="630">
        <v>12</v>
      </c>
      <c r="E176" s="528" t="s">
        <v>1325</v>
      </c>
      <c r="F176" s="528" t="s">
        <v>1325</v>
      </c>
      <c r="G176" s="528" t="s">
        <v>1325</v>
      </c>
      <c r="H176" s="528" t="s">
        <v>1325</v>
      </c>
      <c r="I176" s="631">
        <v>22</v>
      </c>
      <c r="J176" s="528" t="s">
        <v>1325</v>
      </c>
      <c r="K176" s="705">
        <v>1.1069868527058186</v>
      </c>
      <c r="L176" s="632"/>
      <c r="M176" s="632"/>
      <c r="N176" s="632"/>
      <c r="O176" s="632">
        <v>1.0871665616939583</v>
      </c>
      <c r="P176" s="632">
        <v>1.420923514452531</v>
      </c>
      <c r="Q176" s="633">
        <v>1.5332896419982418</v>
      </c>
      <c r="R176" s="665" t="s">
        <v>1325</v>
      </c>
      <c r="S176" s="663" t="s">
        <v>1325</v>
      </c>
      <c r="T176" s="663" t="s">
        <v>1325</v>
      </c>
      <c r="U176" s="663" t="s">
        <v>1325</v>
      </c>
      <c r="V176" s="663" t="s">
        <v>1325</v>
      </c>
      <c r="W176" s="663" t="s">
        <v>1325</v>
      </c>
      <c r="X176" s="663" t="s">
        <v>1325</v>
      </c>
      <c r="Y176" s="632">
        <v>0</v>
      </c>
      <c r="Z176" s="632"/>
      <c r="AA176" s="632"/>
      <c r="AB176" s="632"/>
      <c r="AC176" s="632">
        <v>0</v>
      </c>
      <c r="AD176" s="632">
        <v>1.9199219636132661</v>
      </c>
      <c r="AE176" s="633">
        <v>0</v>
      </c>
      <c r="AF176" s="665" t="s">
        <v>1325</v>
      </c>
      <c r="AG176" s="663" t="s">
        <v>1325</v>
      </c>
      <c r="AH176" s="663" t="s">
        <v>1325</v>
      </c>
      <c r="AI176" s="663" t="s">
        <v>1325</v>
      </c>
      <c r="AJ176" s="663" t="s">
        <v>1325</v>
      </c>
      <c r="AK176" s="663" t="s">
        <v>1325</v>
      </c>
      <c r="AL176" s="663" t="s">
        <v>1325</v>
      </c>
      <c r="AM176" s="632">
        <v>0.89615405848027374</v>
      </c>
      <c r="AN176" s="632"/>
      <c r="AO176" s="632"/>
      <c r="AP176" s="632"/>
      <c r="AQ176" s="632">
        <v>0</v>
      </c>
      <c r="AR176" s="632">
        <v>5.9019848193571391</v>
      </c>
      <c r="AS176" s="633">
        <v>1.4905013850594759</v>
      </c>
      <c r="AT176" s="665" t="s">
        <v>1325</v>
      </c>
      <c r="AU176" s="663" t="s">
        <v>1325</v>
      </c>
      <c r="AV176" s="663" t="s">
        <v>1325</v>
      </c>
      <c r="AW176" s="663" t="s">
        <v>1325</v>
      </c>
      <c r="AX176" s="663" t="s">
        <v>1325</v>
      </c>
      <c r="AY176" s="663" t="s">
        <v>1325</v>
      </c>
      <c r="AZ176" s="663" t="s">
        <v>1325</v>
      </c>
      <c r="BA176" s="632">
        <v>0</v>
      </c>
      <c r="BB176" s="632"/>
      <c r="BC176" s="632"/>
      <c r="BD176" s="632"/>
      <c r="BE176" s="632">
        <v>0</v>
      </c>
      <c r="BF176" s="632">
        <v>3.2579105396874279</v>
      </c>
      <c r="BG176" s="633">
        <v>0</v>
      </c>
      <c r="BH176" s="665" t="s">
        <v>1325</v>
      </c>
      <c r="BI176" s="663" t="s">
        <v>1325</v>
      </c>
      <c r="BJ176" s="663" t="s">
        <v>1325</v>
      </c>
      <c r="BK176" s="663" t="s">
        <v>1325</v>
      </c>
      <c r="BL176" s="663" t="s">
        <v>1325</v>
      </c>
      <c r="BM176" s="663" t="s">
        <v>1325</v>
      </c>
      <c r="BN176" s="663" t="s">
        <v>1325</v>
      </c>
      <c r="BO176" s="632">
        <v>0.90680732948050158</v>
      </c>
      <c r="BP176" s="632"/>
      <c r="BQ176" s="632"/>
      <c r="BR176" s="632"/>
      <c r="BS176" s="632">
        <v>4.4971850117022765</v>
      </c>
      <c r="BT176" s="632">
        <v>0.56953735592940091</v>
      </c>
      <c r="BU176" s="633">
        <v>0</v>
      </c>
      <c r="BV176" s="665" t="s">
        <v>1325</v>
      </c>
      <c r="BW176" s="663" t="s">
        <v>1325</v>
      </c>
      <c r="BX176" s="663" t="s">
        <v>1325</v>
      </c>
      <c r="BY176" s="663" t="s">
        <v>1325</v>
      </c>
      <c r="BZ176" s="663" t="s">
        <v>1325</v>
      </c>
      <c r="CA176" s="663" t="s">
        <v>1325</v>
      </c>
      <c r="CB176" s="663" t="s">
        <v>1325</v>
      </c>
      <c r="CC176" s="632">
        <v>1.4800229862275533</v>
      </c>
      <c r="CD176" s="632"/>
      <c r="CE176" s="632"/>
      <c r="CF176" s="632"/>
      <c r="CG176" s="632">
        <v>0</v>
      </c>
      <c r="CH176" s="632">
        <v>29.634588372607727</v>
      </c>
      <c r="CI176" s="633">
        <v>0</v>
      </c>
      <c r="CJ176" s="665" t="s">
        <v>1325</v>
      </c>
      <c r="CK176" s="663" t="s">
        <v>1325</v>
      </c>
      <c r="CL176" s="663" t="s">
        <v>1325</v>
      </c>
      <c r="CM176" s="663" t="s">
        <v>1325</v>
      </c>
      <c r="CN176" s="663" t="s">
        <v>1325</v>
      </c>
      <c r="CO176" s="663" t="s">
        <v>1325</v>
      </c>
      <c r="CP176" s="663" t="s">
        <v>1325</v>
      </c>
      <c r="CQ176" s="632">
        <v>1.2382084535198281</v>
      </c>
      <c r="CR176" s="632"/>
      <c r="CS176" s="632"/>
      <c r="CT176" s="632"/>
      <c r="CU176" s="632">
        <v>1.6067683721879342</v>
      </c>
      <c r="CV176" s="632">
        <v>0.66693208071204624</v>
      </c>
      <c r="CW176" s="633">
        <v>3.721666084468644</v>
      </c>
      <c r="CX176" s="644" t="s">
        <v>878</v>
      </c>
      <c r="CY176" s="480" t="s">
        <v>1471</v>
      </c>
      <c r="CZ176" s="480" t="s">
        <v>878</v>
      </c>
      <c r="DA176" s="635" t="s">
        <v>1471</v>
      </c>
      <c r="DB176" s="644" t="s">
        <v>878</v>
      </c>
      <c r="DC176" s="480" t="s">
        <v>878</v>
      </c>
      <c r="DD176" s="480" t="s">
        <v>878</v>
      </c>
      <c r="DE176" s="635" t="s">
        <v>878</v>
      </c>
      <c r="DF176" s="686"/>
      <c r="DG176" s="678" t="s">
        <v>2218</v>
      </c>
      <c r="DH176" s="682">
        <v>87</v>
      </c>
      <c r="DI176" s="663" t="s">
        <v>1325</v>
      </c>
      <c r="DJ176" s="663" t="s">
        <v>1325</v>
      </c>
      <c r="DK176" s="663" t="s">
        <v>1325</v>
      </c>
      <c r="DL176" s="650">
        <v>15</v>
      </c>
      <c r="DM176" s="650">
        <v>155</v>
      </c>
      <c r="DN176" s="650">
        <v>27</v>
      </c>
      <c r="DO176" s="650">
        <v>290</v>
      </c>
      <c r="DP176" s="681" t="s">
        <v>344</v>
      </c>
      <c r="DQ176" s="534">
        <v>41</v>
      </c>
      <c r="DR176" s="675" t="s">
        <v>878</v>
      </c>
      <c r="DS176" s="648" t="s">
        <v>792</v>
      </c>
      <c r="DT176" s="648" t="s">
        <v>878</v>
      </c>
      <c r="DU176" s="671" t="s">
        <v>792</v>
      </c>
    </row>
    <row r="177" spans="1:125">
      <c r="A177" s="628" t="s">
        <v>492</v>
      </c>
      <c r="B177" s="545" t="s">
        <v>1289</v>
      </c>
      <c r="C177" s="629" t="s">
        <v>753</v>
      </c>
      <c r="D177" s="658" t="s">
        <v>1325</v>
      </c>
      <c r="E177" s="528" t="s">
        <v>1325</v>
      </c>
      <c r="F177" s="528" t="s">
        <v>1325</v>
      </c>
      <c r="G177" s="528" t="s">
        <v>1325</v>
      </c>
      <c r="H177" s="528" t="s">
        <v>1325</v>
      </c>
      <c r="I177" s="631">
        <v>26</v>
      </c>
      <c r="J177" s="528" t="s">
        <v>1325</v>
      </c>
      <c r="K177" s="705"/>
      <c r="L177" s="632"/>
      <c r="M177" s="632"/>
      <c r="N177" s="632"/>
      <c r="O177" s="632">
        <v>0.28271694042943235</v>
      </c>
      <c r="P177" s="632">
        <v>0.88688389324955241</v>
      </c>
      <c r="Q177" s="633"/>
      <c r="R177" s="665" t="s">
        <v>1325</v>
      </c>
      <c r="S177" s="663" t="s">
        <v>1325</v>
      </c>
      <c r="T177" s="663" t="s">
        <v>1325</v>
      </c>
      <c r="U177" s="663" t="s">
        <v>1325</v>
      </c>
      <c r="V177" s="663" t="s">
        <v>1325</v>
      </c>
      <c r="W177" s="663" t="s">
        <v>1325</v>
      </c>
      <c r="X177" s="663" t="s">
        <v>1325</v>
      </c>
      <c r="Y177" s="632"/>
      <c r="Z177" s="632"/>
      <c r="AA177" s="632"/>
      <c r="AB177" s="632"/>
      <c r="AC177" s="632">
        <v>0</v>
      </c>
      <c r="AD177" s="632">
        <v>0.74770830241220154</v>
      </c>
      <c r="AE177" s="633"/>
      <c r="AF177" s="665" t="s">
        <v>1325</v>
      </c>
      <c r="AG177" s="663" t="s">
        <v>1325</v>
      </c>
      <c r="AH177" s="663" t="s">
        <v>1325</v>
      </c>
      <c r="AI177" s="663" t="s">
        <v>1325</v>
      </c>
      <c r="AJ177" s="663" t="s">
        <v>1325</v>
      </c>
      <c r="AK177" s="663" t="s">
        <v>1325</v>
      </c>
      <c r="AL177" s="663" t="s">
        <v>1325</v>
      </c>
      <c r="AM177" s="632"/>
      <c r="AN177" s="632"/>
      <c r="AO177" s="632"/>
      <c r="AP177" s="632"/>
      <c r="AQ177" s="632">
        <v>0</v>
      </c>
      <c r="AR177" s="632">
        <v>1.6114598454533964</v>
      </c>
      <c r="AS177" s="633"/>
      <c r="AT177" s="665" t="s">
        <v>1325</v>
      </c>
      <c r="AU177" s="663" t="s">
        <v>1325</v>
      </c>
      <c r="AV177" s="663" t="s">
        <v>1325</v>
      </c>
      <c r="AW177" s="663" t="s">
        <v>1325</v>
      </c>
      <c r="AX177" s="663" t="s">
        <v>1325</v>
      </c>
      <c r="AY177" s="663" t="s">
        <v>1325</v>
      </c>
      <c r="AZ177" s="663" t="s">
        <v>1325</v>
      </c>
      <c r="BA177" s="632"/>
      <c r="BB177" s="632"/>
      <c r="BC177" s="632"/>
      <c r="BD177" s="632"/>
      <c r="BE177" s="632">
        <v>0</v>
      </c>
      <c r="BF177" s="632">
        <v>0</v>
      </c>
      <c r="BG177" s="633"/>
      <c r="BH177" s="665" t="s">
        <v>1325</v>
      </c>
      <c r="BI177" s="663" t="s">
        <v>1325</v>
      </c>
      <c r="BJ177" s="663" t="s">
        <v>1325</v>
      </c>
      <c r="BK177" s="663" t="s">
        <v>1325</v>
      </c>
      <c r="BL177" s="663" t="s">
        <v>1325</v>
      </c>
      <c r="BM177" s="663" t="s">
        <v>1325</v>
      </c>
      <c r="BN177" s="663" t="s">
        <v>1325</v>
      </c>
      <c r="BO177" s="632"/>
      <c r="BP177" s="632"/>
      <c r="BQ177" s="632"/>
      <c r="BR177" s="632"/>
      <c r="BS177" s="632">
        <v>0.71358295597473753</v>
      </c>
      <c r="BT177" s="632">
        <v>0.36593451195633897</v>
      </c>
      <c r="BU177" s="633"/>
      <c r="BV177" s="665" t="s">
        <v>1325</v>
      </c>
      <c r="BW177" s="663" t="s">
        <v>1325</v>
      </c>
      <c r="BX177" s="663" t="s">
        <v>1325</v>
      </c>
      <c r="BY177" s="663" t="s">
        <v>1325</v>
      </c>
      <c r="BZ177" s="663" t="s">
        <v>1325</v>
      </c>
      <c r="CA177" s="663" t="s">
        <v>1325</v>
      </c>
      <c r="CB177" s="663" t="s">
        <v>1325</v>
      </c>
      <c r="CC177" s="632"/>
      <c r="CD177" s="632"/>
      <c r="CE177" s="632"/>
      <c r="CF177" s="632"/>
      <c r="CG177" s="632">
        <v>0</v>
      </c>
      <c r="CH177" s="632">
        <v>1.7669423624554723</v>
      </c>
      <c r="CI177" s="633"/>
      <c r="CJ177" s="665" t="s">
        <v>1325</v>
      </c>
      <c r="CK177" s="663" t="s">
        <v>1325</v>
      </c>
      <c r="CL177" s="663" t="s">
        <v>1325</v>
      </c>
      <c r="CM177" s="663" t="s">
        <v>1325</v>
      </c>
      <c r="CN177" s="663" t="s">
        <v>1325</v>
      </c>
      <c r="CO177" s="663" t="s">
        <v>1325</v>
      </c>
      <c r="CP177" s="663" t="s">
        <v>1325</v>
      </c>
      <c r="CQ177" s="632"/>
      <c r="CR177" s="632"/>
      <c r="CS177" s="632"/>
      <c r="CT177" s="632"/>
      <c r="CU177" s="632">
        <v>0</v>
      </c>
      <c r="CV177" s="632">
        <v>0.73622598435644715</v>
      </c>
      <c r="CW177" s="633"/>
      <c r="CX177" s="644" t="s">
        <v>878</v>
      </c>
      <c r="CY177" s="480" t="s">
        <v>1471</v>
      </c>
      <c r="CZ177" s="480" t="s">
        <v>878</v>
      </c>
      <c r="DA177" s="635" t="s">
        <v>1471</v>
      </c>
      <c r="DB177" s="644" t="s">
        <v>878</v>
      </c>
      <c r="DC177" s="480" t="s">
        <v>878</v>
      </c>
      <c r="DD177" s="480" t="s">
        <v>878</v>
      </c>
      <c r="DE177" s="635" t="s">
        <v>878</v>
      </c>
      <c r="DF177" s="686"/>
      <c r="DG177" s="678" t="s">
        <v>2218</v>
      </c>
      <c r="DH177" s="664" t="s">
        <v>1325</v>
      </c>
      <c r="DI177" s="663" t="s">
        <v>1325</v>
      </c>
      <c r="DJ177" s="663" t="s">
        <v>1325</v>
      </c>
      <c r="DK177" s="663" t="s">
        <v>1325</v>
      </c>
      <c r="DL177" s="650">
        <v>22</v>
      </c>
      <c r="DM177" s="650">
        <v>199</v>
      </c>
      <c r="DN177" s="663" t="s">
        <v>1325</v>
      </c>
      <c r="DO177" s="650">
        <v>236</v>
      </c>
      <c r="DP177" s="681" t="s">
        <v>492</v>
      </c>
      <c r="DQ177" s="534">
        <v>32</v>
      </c>
      <c r="DR177" s="675" t="s">
        <v>878</v>
      </c>
      <c r="DS177" s="648" t="s">
        <v>792</v>
      </c>
      <c r="DT177" s="648" t="s">
        <v>878</v>
      </c>
      <c r="DU177" s="671" t="s">
        <v>792</v>
      </c>
    </row>
    <row r="178" spans="1:125">
      <c r="A178" s="628" t="s">
        <v>20</v>
      </c>
      <c r="B178" s="545" t="s">
        <v>1298</v>
      </c>
      <c r="C178" s="629" t="s">
        <v>769</v>
      </c>
      <c r="D178" s="658" t="s">
        <v>1325</v>
      </c>
      <c r="E178" s="528" t="s">
        <v>1325</v>
      </c>
      <c r="F178" s="631">
        <v>27</v>
      </c>
      <c r="G178" s="528" t="s">
        <v>1325</v>
      </c>
      <c r="H178" s="631">
        <v>39</v>
      </c>
      <c r="I178" s="631">
        <v>153</v>
      </c>
      <c r="J178" s="631">
        <v>28</v>
      </c>
      <c r="K178" s="705">
        <v>2.7327873557661344</v>
      </c>
      <c r="L178" s="632">
        <v>0.3686309470012058</v>
      </c>
      <c r="M178" s="632">
        <v>1.3523898984103693</v>
      </c>
      <c r="N178" s="632">
        <v>1.1305256908501962</v>
      </c>
      <c r="O178" s="632">
        <v>1.0448340239668052</v>
      </c>
      <c r="P178" s="632">
        <v>1.0229797340866538</v>
      </c>
      <c r="Q178" s="633">
        <v>0.82106799749920145</v>
      </c>
      <c r="R178" s="665" t="s">
        <v>1325</v>
      </c>
      <c r="S178" s="663" t="s">
        <v>1325</v>
      </c>
      <c r="T178" s="663" t="s">
        <v>1325</v>
      </c>
      <c r="U178" s="663" t="s">
        <v>1325</v>
      </c>
      <c r="V178" s="663" t="s">
        <v>1325</v>
      </c>
      <c r="W178" s="631">
        <v>18</v>
      </c>
      <c r="X178" s="663" t="s">
        <v>1325</v>
      </c>
      <c r="Y178" s="632">
        <v>5.5146287223543711</v>
      </c>
      <c r="Z178" s="632">
        <v>1.3108008612440873</v>
      </c>
      <c r="AA178" s="632">
        <v>0.37082514996898036</v>
      </c>
      <c r="AB178" s="632">
        <v>0</v>
      </c>
      <c r="AC178" s="632">
        <v>1.0360091624580512</v>
      </c>
      <c r="AD178" s="632">
        <v>0.82396257634142456</v>
      </c>
      <c r="AE178" s="633">
        <v>0.91413641491187225</v>
      </c>
      <c r="AF178" s="665" t="s">
        <v>1325</v>
      </c>
      <c r="AG178" s="663" t="s">
        <v>1325</v>
      </c>
      <c r="AH178" s="663" t="s">
        <v>1325</v>
      </c>
      <c r="AI178" s="663" t="s">
        <v>1325</v>
      </c>
      <c r="AJ178" s="631">
        <v>10</v>
      </c>
      <c r="AK178" s="631">
        <v>31</v>
      </c>
      <c r="AL178" s="663" t="s">
        <v>1325</v>
      </c>
      <c r="AM178" s="632">
        <v>0</v>
      </c>
      <c r="AN178" s="632">
        <v>0.48308031520230621</v>
      </c>
      <c r="AO178" s="632">
        <v>1.8644812222847014</v>
      </c>
      <c r="AP178" s="632">
        <v>2.9879149247814438</v>
      </c>
      <c r="AQ178" s="632">
        <v>1.2743836489248517</v>
      </c>
      <c r="AR178" s="632">
        <v>0.84385183507324191</v>
      </c>
      <c r="AS178" s="633">
        <v>0.94050501089420901</v>
      </c>
      <c r="AT178" s="665" t="s">
        <v>1325</v>
      </c>
      <c r="AU178" s="663" t="s">
        <v>1325</v>
      </c>
      <c r="AV178" s="663" t="s">
        <v>1325</v>
      </c>
      <c r="AW178" s="663" t="s">
        <v>1325</v>
      </c>
      <c r="AX178" s="663" t="s">
        <v>1325</v>
      </c>
      <c r="AY178" s="631">
        <v>10</v>
      </c>
      <c r="AZ178" s="663" t="s">
        <v>1325</v>
      </c>
      <c r="BA178" s="632">
        <v>0</v>
      </c>
      <c r="BB178" s="632">
        <v>0</v>
      </c>
      <c r="BC178" s="632">
        <v>1.1483839444783841</v>
      </c>
      <c r="BD178" s="632">
        <v>0</v>
      </c>
      <c r="BE178" s="632">
        <v>0</v>
      </c>
      <c r="BF178" s="632">
        <v>6.5164078726366501</v>
      </c>
      <c r="BG178" s="633">
        <v>0.67218761994193332</v>
      </c>
      <c r="BH178" s="665" t="s">
        <v>1325</v>
      </c>
      <c r="BI178" s="663" t="s">
        <v>1325</v>
      </c>
      <c r="BJ178" s="663" t="s">
        <v>1325</v>
      </c>
      <c r="BK178" s="663" t="s">
        <v>1325</v>
      </c>
      <c r="BL178" s="631">
        <v>10</v>
      </c>
      <c r="BM178" s="631">
        <v>25</v>
      </c>
      <c r="BN178" s="663" t="s">
        <v>1325</v>
      </c>
      <c r="BO178" s="632">
        <v>0</v>
      </c>
      <c r="BP178" s="632">
        <v>0</v>
      </c>
      <c r="BQ178" s="632">
        <v>1.48330674348812</v>
      </c>
      <c r="BR178" s="632">
        <v>0.94932197885606517</v>
      </c>
      <c r="BS178" s="632">
        <v>1.8237818743389784</v>
      </c>
      <c r="BT178" s="632">
        <v>0.93158415853503429</v>
      </c>
      <c r="BU178" s="633">
        <v>0.50769089341899443</v>
      </c>
      <c r="BV178" s="665" t="s">
        <v>1325</v>
      </c>
      <c r="BW178" s="663" t="s">
        <v>1325</v>
      </c>
      <c r="BX178" s="663" t="s">
        <v>1325</v>
      </c>
      <c r="BY178" s="663" t="s">
        <v>1325</v>
      </c>
      <c r="BZ178" s="663" t="s">
        <v>1325</v>
      </c>
      <c r="CA178" s="631">
        <v>10</v>
      </c>
      <c r="CB178" s="663" t="s">
        <v>1325</v>
      </c>
      <c r="CC178" s="632">
        <v>0</v>
      </c>
      <c r="CD178" s="632">
        <v>0</v>
      </c>
      <c r="CE178" s="632">
        <v>0</v>
      </c>
      <c r="CF178" s="632">
        <v>0</v>
      </c>
      <c r="CG178" s="632">
        <v>0</v>
      </c>
      <c r="CH178" s="632">
        <v>1.2155174444289334</v>
      </c>
      <c r="CI178" s="633">
        <v>0</v>
      </c>
      <c r="CJ178" s="665" t="s">
        <v>1325</v>
      </c>
      <c r="CK178" s="663" t="s">
        <v>1325</v>
      </c>
      <c r="CL178" s="631">
        <v>12</v>
      </c>
      <c r="CM178" s="663" t="s">
        <v>1325</v>
      </c>
      <c r="CN178" s="663" t="s">
        <v>1325</v>
      </c>
      <c r="CO178" s="631">
        <v>44</v>
      </c>
      <c r="CP178" s="631">
        <v>10</v>
      </c>
      <c r="CQ178" s="632">
        <v>4.8948728145526212</v>
      </c>
      <c r="CR178" s="632">
        <v>0.18012190402069816</v>
      </c>
      <c r="CS178" s="632">
        <v>2.1618872851252302</v>
      </c>
      <c r="CT178" s="632">
        <v>1.120595683083538</v>
      </c>
      <c r="CU178" s="632">
        <v>0.69082685864493043</v>
      </c>
      <c r="CV178" s="632">
        <v>1.0173630287444089</v>
      </c>
      <c r="CW178" s="633">
        <v>1.0309225492773644</v>
      </c>
      <c r="CX178" s="644" t="s">
        <v>878</v>
      </c>
      <c r="CY178" s="480" t="s">
        <v>1471</v>
      </c>
      <c r="CZ178" s="632" t="s">
        <v>792</v>
      </c>
      <c r="DA178" s="636" t="s">
        <v>1476</v>
      </c>
      <c r="DB178" s="644" t="s">
        <v>878</v>
      </c>
      <c r="DC178" s="480" t="s">
        <v>878</v>
      </c>
      <c r="DD178" s="480" t="s">
        <v>878</v>
      </c>
      <c r="DE178" s="635" t="s">
        <v>878</v>
      </c>
      <c r="DF178" s="686"/>
      <c r="DG178" s="678" t="s">
        <v>2218</v>
      </c>
      <c r="DH178" s="682">
        <v>16</v>
      </c>
      <c r="DI178" s="650">
        <v>193</v>
      </c>
      <c r="DJ178" s="650">
        <v>216</v>
      </c>
      <c r="DK178" s="650">
        <v>66</v>
      </c>
      <c r="DL178" s="650">
        <v>401</v>
      </c>
      <c r="DM178" s="650">
        <v>1614</v>
      </c>
      <c r="DN178" s="650">
        <v>359</v>
      </c>
      <c r="DO178" s="650">
        <v>2865</v>
      </c>
      <c r="DP178" s="681" t="s">
        <v>20</v>
      </c>
      <c r="DQ178" s="534">
        <v>265</v>
      </c>
      <c r="DR178" s="675" t="s">
        <v>878</v>
      </c>
      <c r="DS178" s="648" t="s">
        <v>792</v>
      </c>
      <c r="DT178" s="648" t="s">
        <v>878</v>
      </c>
      <c r="DU178" s="671" t="s">
        <v>792</v>
      </c>
    </row>
    <row r="179" spans="1:125">
      <c r="A179" s="628" t="s">
        <v>304</v>
      </c>
      <c r="B179" s="545" t="s">
        <v>1298</v>
      </c>
      <c r="C179" s="629" t="s">
        <v>710</v>
      </c>
      <c r="D179" s="630">
        <v>43</v>
      </c>
      <c r="E179" s="631">
        <v>53</v>
      </c>
      <c r="F179" s="631">
        <v>130</v>
      </c>
      <c r="G179" s="631">
        <v>26</v>
      </c>
      <c r="H179" s="631">
        <v>313</v>
      </c>
      <c r="I179" s="631">
        <v>1419</v>
      </c>
      <c r="J179" s="631">
        <v>206</v>
      </c>
      <c r="K179" s="705">
        <v>1.9681551422278845</v>
      </c>
      <c r="L179" s="632">
        <v>0.49605823247078445</v>
      </c>
      <c r="M179" s="632">
        <v>1.547926470048183</v>
      </c>
      <c r="N179" s="632">
        <v>0.95343383144003002</v>
      </c>
      <c r="O179" s="632">
        <v>1.0839012313283944</v>
      </c>
      <c r="P179" s="632">
        <v>0.9687441760554546</v>
      </c>
      <c r="Q179" s="633">
        <v>0.85962226980927203</v>
      </c>
      <c r="R179" s="665" t="s">
        <v>1325</v>
      </c>
      <c r="S179" s="663" t="s">
        <v>1325</v>
      </c>
      <c r="T179" s="663" t="s">
        <v>1325</v>
      </c>
      <c r="U179" s="663" t="s">
        <v>1325</v>
      </c>
      <c r="V179" s="631">
        <v>25</v>
      </c>
      <c r="W179" s="631">
        <v>146</v>
      </c>
      <c r="X179" s="631">
        <v>22</v>
      </c>
      <c r="Y179" s="632">
        <v>2.9459895563021727</v>
      </c>
      <c r="Z179" s="632">
        <v>0.49460504418493639</v>
      </c>
      <c r="AA179" s="632">
        <v>0.85355360309131334</v>
      </c>
      <c r="AB179" s="632">
        <v>0</v>
      </c>
      <c r="AC179" s="632">
        <v>0.87751200632135806</v>
      </c>
      <c r="AD179" s="632">
        <v>1.2018237737535131</v>
      </c>
      <c r="AE179" s="633">
        <v>0.97760729803534596</v>
      </c>
      <c r="AF179" s="665" t="s">
        <v>1325</v>
      </c>
      <c r="AG179" s="631">
        <v>15</v>
      </c>
      <c r="AH179" s="631">
        <v>11</v>
      </c>
      <c r="AI179" s="663" t="s">
        <v>1325</v>
      </c>
      <c r="AJ179" s="631">
        <v>48</v>
      </c>
      <c r="AK179" s="631">
        <v>230</v>
      </c>
      <c r="AL179" s="631">
        <v>39</v>
      </c>
      <c r="AM179" s="632">
        <v>1.142104637809058</v>
      </c>
      <c r="AN179" s="632">
        <v>0.91459890829392165</v>
      </c>
      <c r="AO179" s="632">
        <v>0.79965920095006571</v>
      </c>
      <c r="AP179" s="632">
        <v>0.69333228595394236</v>
      </c>
      <c r="AQ179" s="632">
        <v>1.041173605949876</v>
      </c>
      <c r="AR179" s="632">
        <v>1.0266572466993471</v>
      </c>
      <c r="AS179" s="633">
        <v>1.039828023850532</v>
      </c>
      <c r="AT179" s="665" t="s">
        <v>1325</v>
      </c>
      <c r="AU179" s="663" t="s">
        <v>1325</v>
      </c>
      <c r="AV179" s="663" t="s">
        <v>1325</v>
      </c>
      <c r="AW179" s="663" t="s">
        <v>1325</v>
      </c>
      <c r="AX179" s="663" t="s">
        <v>1325</v>
      </c>
      <c r="AY179" s="631">
        <v>42</v>
      </c>
      <c r="AZ179" s="663" t="s">
        <v>1325</v>
      </c>
      <c r="BA179" s="632">
        <v>5.3011690082362817</v>
      </c>
      <c r="BB179" s="632">
        <v>0</v>
      </c>
      <c r="BC179" s="632">
        <v>3.304079017560889</v>
      </c>
      <c r="BD179" s="632">
        <v>0</v>
      </c>
      <c r="BE179" s="632">
        <v>0.44418695879794934</v>
      </c>
      <c r="BF179" s="632">
        <v>1.2018734833433158</v>
      </c>
      <c r="BG179" s="633">
        <v>0.7619258786604961</v>
      </c>
      <c r="BH179" s="665" t="s">
        <v>1325</v>
      </c>
      <c r="BI179" s="663" t="s">
        <v>1325</v>
      </c>
      <c r="BJ179" s="631">
        <v>35</v>
      </c>
      <c r="BK179" s="663" t="s">
        <v>1325</v>
      </c>
      <c r="BL179" s="631">
        <v>61</v>
      </c>
      <c r="BM179" s="631">
        <v>390</v>
      </c>
      <c r="BN179" s="631">
        <v>43</v>
      </c>
      <c r="BO179" s="632">
        <v>1.4836503576829974</v>
      </c>
      <c r="BP179" s="632">
        <v>0.30120087291992959</v>
      </c>
      <c r="BQ179" s="632">
        <v>1.7137958328720708</v>
      </c>
      <c r="BR179" s="632">
        <v>0.44696151936236972</v>
      </c>
      <c r="BS179" s="632">
        <v>0.81635606137415018</v>
      </c>
      <c r="BT179" s="632">
        <v>1.3121504044863259</v>
      </c>
      <c r="BU179" s="633">
        <v>0.72627277988931316</v>
      </c>
      <c r="BV179" s="665" t="s">
        <v>1325</v>
      </c>
      <c r="BW179" s="663" t="s">
        <v>1325</v>
      </c>
      <c r="BX179" s="663" t="s">
        <v>1325</v>
      </c>
      <c r="BY179" s="663" t="s">
        <v>1325</v>
      </c>
      <c r="BZ179" s="631">
        <v>10</v>
      </c>
      <c r="CA179" s="631">
        <v>55</v>
      </c>
      <c r="CB179" s="631">
        <v>11</v>
      </c>
      <c r="CC179" s="632">
        <v>8.7200754066938089</v>
      </c>
      <c r="CD179" s="632">
        <v>0.82859521808027026</v>
      </c>
      <c r="CE179" s="632">
        <v>2.4033086931963479</v>
      </c>
      <c r="CF179" s="632">
        <v>1.5932857378204925</v>
      </c>
      <c r="CG179" s="632">
        <v>0.68915126165687024</v>
      </c>
      <c r="CH179" s="632">
        <v>0.659536317981127</v>
      </c>
      <c r="CI179" s="633">
        <v>1.000145689639738</v>
      </c>
      <c r="CJ179" s="634">
        <v>13</v>
      </c>
      <c r="CK179" s="631">
        <v>16</v>
      </c>
      <c r="CL179" s="631">
        <v>47</v>
      </c>
      <c r="CM179" s="631">
        <v>15</v>
      </c>
      <c r="CN179" s="631">
        <v>145</v>
      </c>
      <c r="CO179" s="631">
        <v>427</v>
      </c>
      <c r="CP179" s="631">
        <v>64</v>
      </c>
      <c r="CQ179" s="632">
        <v>1.7275480845588058</v>
      </c>
      <c r="CR179" s="632">
        <v>0.43437355601600086</v>
      </c>
      <c r="CS179" s="632">
        <v>1.6373137338298867</v>
      </c>
      <c r="CT179" s="632">
        <v>1.6125911160356359</v>
      </c>
      <c r="CU179" s="632">
        <v>1.6189702004397295</v>
      </c>
      <c r="CV179" s="632">
        <v>0.72386200061147266</v>
      </c>
      <c r="CW179" s="633">
        <v>0.77402519327212604</v>
      </c>
      <c r="CX179" s="644" t="s">
        <v>878</v>
      </c>
      <c r="CY179" s="480" t="s">
        <v>1471</v>
      </c>
      <c r="CZ179" s="480" t="s">
        <v>878</v>
      </c>
      <c r="DA179" s="635" t="s">
        <v>1471</v>
      </c>
      <c r="DB179" s="644" t="s">
        <v>878</v>
      </c>
      <c r="DC179" s="480" t="s">
        <v>878</v>
      </c>
      <c r="DD179" s="480" t="s">
        <v>878</v>
      </c>
      <c r="DE179" s="635" t="s">
        <v>878</v>
      </c>
      <c r="DF179" s="686"/>
      <c r="DG179" s="678" t="s">
        <v>2218</v>
      </c>
      <c r="DH179" s="682">
        <v>205</v>
      </c>
      <c r="DI179" s="650">
        <v>952</v>
      </c>
      <c r="DJ179" s="650">
        <v>796</v>
      </c>
      <c r="DK179" s="650">
        <v>252</v>
      </c>
      <c r="DL179" s="650">
        <v>2715</v>
      </c>
      <c r="DM179" s="650">
        <v>13291</v>
      </c>
      <c r="DN179" s="650">
        <v>2196</v>
      </c>
      <c r="DO179" s="650">
        <v>20407</v>
      </c>
      <c r="DP179" s="681" t="s">
        <v>304</v>
      </c>
      <c r="DQ179" s="534">
        <v>2190</v>
      </c>
      <c r="DR179" s="675" t="s">
        <v>878</v>
      </c>
      <c r="DS179" s="648" t="s">
        <v>792</v>
      </c>
      <c r="DT179" s="648" t="s">
        <v>878</v>
      </c>
      <c r="DU179" s="671" t="s">
        <v>792</v>
      </c>
    </row>
    <row r="180" spans="1:125" ht="26.25">
      <c r="A180" s="628" t="s">
        <v>194</v>
      </c>
      <c r="B180" s="545" t="s">
        <v>1298</v>
      </c>
      <c r="C180" s="629" t="s">
        <v>776</v>
      </c>
      <c r="D180" s="630">
        <v>76</v>
      </c>
      <c r="E180" s="631">
        <v>186</v>
      </c>
      <c r="F180" s="631">
        <v>874</v>
      </c>
      <c r="G180" s="631">
        <v>38</v>
      </c>
      <c r="H180" s="631">
        <v>449</v>
      </c>
      <c r="I180" s="631">
        <v>1407</v>
      </c>
      <c r="J180" s="631">
        <v>31</v>
      </c>
      <c r="K180" s="705">
        <v>1.8271232962290638</v>
      </c>
      <c r="L180" s="632">
        <v>0.60051999320579252</v>
      </c>
      <c r="M180" s="632">
        <v>1.4060662775746045</v>
      </c>
      <c r="N180" s="632">
        <v>0.59674774497637828</v>
      </c>
      <c r="O180" s="632">
        <v>0.93896517408847768</v>
      </c>
      <c r="P180" s="632">
        <v>1.1241394469664634</v>
      </c>
      <c r="Q180" s="633">
        <v>0.71951622161622431</v>
      </c>
      <c r="R180" s="665" t="s">
        <v>1325</v>
      </c>
      <c r="S180" s="631">
        <v>17</v>
      </c>
      <c r="T180" s="631">
        <v>39</v>
      </c>
      <c r="U180" s="663" t="s">
        <v>1325</v>
      </c>
      <c r="V180" s="631">
        <v>26</v>
      </c>
      <c r="W180" s="631">
        <v>136</v>
      </c>
      <c r="X180" s="663" t="s">
        <v>1325</v>
      </c>
      <c r="Y180" s="632">
        <v>0.58804586458363994</v>
      </c>
      <c r="Z180" s="632">
        <v>0.68863494427745431</v>
      </c>
      <c r="AA180" s="632">
        <v>0.75924798161546247</v>
      </c>
      <c r="AB180" s="632">
        <v>0</v>
      </c>
      <c r="AC180" s="632">
        <v>0.63564894747057088</v>
      </c>
      <c r="AD180" s="632">
        <v>2.0368844231740559</v>
      </c>
      <c r="AE180" s="633">
        <v>0.2812483650620391</v>
      </c>
      <c r="AF180" s="665" t="s">
        <v>1325</v>
      </c>
      <c r="AG180" s="631">
        <v>35</v>
      </c>
      <c r="AH180" s="631">
        <v>87</v>
      </c>
      <c r="AI180" s="663" t="s">
        <v>1325</v>
      </c>
      <c r="AJ180" s="631">
        <v>67</v>
      </c>
      <c r="AK180" s="631">
        <v>173</v>
      </c>
      <c r="AL180" s="663" t="s">
        <v>1325</v>
      </c>
      <c r="AM180" s="632">
        <v>0.74007983317438608</v>
      </c>
      <c r="AN180" s="632">
        <v>0.9041567265327658</v>
      </c>
      <c r="AO180" s="632">
        <v>1.0791182741558978</v>
      </c>
      <c r="AP180" s="632">
        <v>0.61456386775428529</v>
      </c>
      <c r="AQ180" s="632">
        <v>1.1421032011736856</v>
      </c>
      <c r="AR180" s="632">
        <v>1.0187111071510155</v>
      </c>
      <c r="AS180" s="633">
        <v>0.7268765161946894</v>
      </c>
      <c r="AT180" s="665" t="s">
        <v>1325</v>
      </c>
      <c r="AU180" s="663" t="s">
        <v>1325</v>
      </c>
      <c r="AV180" s="631">
        <v>70</v>
      </c>
      <c r="AW180" s="663" t="s">
        <v>1325</v>
      </c>
      <c r="AX180" s="631">
        <v>13</v>
      </c>
      <c r="AY180" s="631">
        <v>70</v>
      </c>
      <c r="AZ180" s="663" t="s">
        <v>1325</v>
      </c>
      <c r="BA180" s="632">
        <v>3.1087705602342219</v>
      </c>
      <c r="BB180" s="632">
        <v>0.13176720844376463</v>
      </c>
      <c r="BC180" s="632">
        <v>2.4979800243925192</v>
      </c>
      <c r="BD180" s="632">
        <v>0.33114878839405365</v>
      </c>
      <c r="BE180" s="632">
        <v>0.52606867717912231</v>
      </c>
      <c r="BF180" s="632">
        <v>1.2913859768753948</v>
      </c>
      <c r="BG180" s="633">
        <v>0.99872566198128554</v>
      </c>
      <c r="BH180" s="634">
        <v>17</v>
      </c>
      <c r="BI180" s="631">
        <v>19</v>
      </c>
      <c r="BJ180" s="631">
        <v>165</v>
      </c>
      <c r="BK180" s="663" t="s">
        <v>1325</v>
      </c>
      <c r="BL180" s="631">
        <v>69</v>
      </c>
      <c r="BM180" s="631">
        <v>385</v>
      </c>
      <c r="BN180" s="631">
        <v>12</v>
      </c>
      <c r="BO180" s="632">
        <v>1.6964785396679671</v>
      </c>
      <c r="BP180" s="632">
        <v>0.24849885791491083</v>
      </c>
      <c r="BQ180" s="632">
        <v>1.0881947349001211</v>
      </c>
      <c r="BR180" s="632">
        <v>0.26045110343017847</v>
      </c>
      <c r="BS180" s="632">
        <v>0.55265236208083968</v>
      </c>
      <c r="BT180" s="632">
        <v>1.65250380127271</v>
      </c>
      <c r="BU180" s="633">
        <v>1.1933915342918886</v>
      </c>
      <c r="BV180" s="665" t="s">
        <v>1325</v>
      </c>
      <c r="BW180" s="631">
        <v>16</v>
      </c>
      <c r="BX180" s="631">
        <v>33</v>
      </c>
      <c r="BY180" s="663" t="s">
        <v>1325</v>
      </c>
      <c r="BZ180" s="631">
        <v>14</v>
      </c>
      <c r="CA180" s="631">
        <v>48</v>
      </c>
      <c r="CB180" s="663" t="s">
        <v>1325</v>
      </c>
      <c r="CC180" s="632">
        <v>2.0027859393529246</v>
      </c>
      <c r="CD180" s="632">
        <v>1.5288513387791545</v>
      </c>
      <c r="CE180" s="632">
        <v>1.4748722077945582</v>
      </c>
      <c r="CF180" s="632">
        <v>0.43426282460952281</v>
      </c>
      <c r="CG180" s="632">
        <v>0.78530106880717121</v>
      </c>
      <c r="CH180" s="632">
        <v>0.97418586432201693</v>
      </c>
      <c r="CI180" s="633">
        <v>0.63952675516127999</v>
      </c>
      <c r="CJ180" s="634">
        <v>38</v>
      </c>
      <c r="CK180" s="631">
        <v>75</v>
      </c>
      <c r="CL180" s="631">
        <v>354</v>
      </c>
      <c r="CM180" s="631">
        <v>13</v>
      </c>
      <c r="CN180" s="631">
        <v>184</v>
      </c>
      <c r="CO180" s="631">
        <v>416</v>
      </c>
      <c r="CP180" s="663" t="s">
        <v>1325</v>
      </c>
      <c r="CQ180" s="632">
        <v>2.7784620083868328</v>
      </c>
      <c r="CR180" s="632">
        <v>0.73303785491562434</v>
      </c>
      <c r="CS180" s="632">
        <v>1.7324946623531476</v>
      </c>
      <c r="CT180" s="632">
        <v>0.61210791121635921</v>
      </c>
      <c r="CU180" s="632">
        <v>1.2199625868737241</v>
      </c>
      <c r="CV180" s="632">
        <v>0.84027745020579891</v>
      </c>
      <c r="CW180" s="633">
        <v>0.55066734939315809</v>
      </c>
      <c r="CX180" s="644" t="s">
        <v>878</v>
      </c>
      <c r="CY180" s="480" t="s">
        <v>1471</v>
      </c>
      <c r="CZ180" s="632" t="s">
        <v>792</v>
      </c>
      <c r="DA180" s="636" t="s">
        <v>2199</v>
      </c>
      <c r="DB180" s="644" t="s">
        <v>878</v>
      </c>
      <c r="DC180" s="480" t="s">
        <v>878</v>
      </c>
      <c r="DD180" s="480" t="s">
        <v>878</v>
      </c>
      <c r="DE180" s="635" t="s">
        <v>878</v>
      </c>
      <c r="DF180" s="686"/>
      <c r="DG180" s="678" t="s">
        <v>2218</v>
      </c>
      <c r="DH180" s="682">
        <v>417</v>
      </c>
      <c r="DI180" s="650">
        <v>2978</v>
      </c>
      <c r="DJ180" s="650">
        <v>6268</v>
      </c>
      <c r="DK180" s="650">
        <v>628</v>
      </c>
      <c r="DL180" s="650">
        <v>4675</v>
      </c>
      <c r="DM180" s="650">
        <v>13301</v>
      </c>
      <c r="DN180" s="650">
        <v>419</v>
      </c>
      <c r="DO180" s="650">
        <v>28686</v>
      </c>
      <c r="DP180" s="681" t="s">
        <v>194</v>
      </c>
      <c r="DQ180" s="534">
        <v>3061</v>
      </c>
      <c r="DR180" s="675" t="s">
        <v>878</v>
      </c>
      <c r="DS180" s="648" t="s">
        <v>792</v>
      </c>
      <c r="DT180" s="648" t="s">
        <v>878</v>
      </c>
      <c r="DU180" s="671" t="s">
        <v>792</v>
      </c>
    </row>
    <row r="181" spans="1:125">
      <c r="A181" s="628" t="s">
        <v>475</v>
      </c>
      <c r="B181" s="545" t="s">
        <v>1298</v>
      </c>
      <c r="C181" s="629" t="s">
        <v>816</v>
      </c>
      <c r="D181" s="658" t="s">
        <v>1325</v>
      </c>
      <c r="E181" s="528" t="s">
        <v>1325</v>
      </c>
      <c r="F181" s="528" t="s">
        <v>1325</v>
      </c>
      <c r="G181" s="528" t="s">
        <v>1325</v>
      </c>
      <c r="H181" s="528" t="s">
        <v>1325</v>
      </c>
      <c r="I181" s="631">
        <v>15</v>
      </c>
      <c r="J181" s="528" t="s">
        <v>1325</v>
      </c>
      <c r="K181" s="705"/>
      <c r="L181" s="632"/>
      <c r="M181" s="632"/>
      <c r="N181" s="632"/>
      <c r="O181" s="632">
        <v>4.4452872290571914</v>
      </c>
      <c r="P181" s="632">
        <v>0.60962811673084794</v>
      </c>
      <c r="Q181" s="633"/>
      <c r="R181" s="665" t="s">
        <v>1325</v>
      </c>
      <c r="S181" s="663" t="s">
        <v>1325</v>
      </c>
      <c r="T181" s="663" t="s">
        <v>1325</v>
      </c>
      <c r="U181" s="663" t="s">
        <v>1325</v>
      </c>
      <c r="V181" s="663" t="s">
        <v>1325</v>
      </c>
      <c r="W181" s="663" t="s">
        <v>1325</v>
      </c>
      <c r="X181" s="663" t="s">
        <v>1325</v>
      </c>
      <c r="Y181" s="632"/>
      <c r="Z181" s="632"/>
      <c r="AA181" s="632"/>
      <c r="AB181" s="632"/>
      <c r="AC181" s="632">
        <v>0</v>
      </c>
      <c r="AD181" s="632">
        <v>0</v>
      </c>
      <c r="AE181" s="633"/>
      <c r="AF181" s="665" t="s">
        <v>1325</v>
      </c>
      <c r="AG181" s="663" t="s">
        <v>1325</v>
      </c>
      <c r="AH181" s="663" t="s">
        <v>1325</v>
      </c>
      <c r="AI181" s="663" t="s">
        <v>1325</v>
      </c>
      <c r="AJ181" s="663" t="s">
        <v>1325</v>
      </c>
      <c r="AK181" s="663" t="s">
        <v>1325</v>
      </c>
      <c r="AL181" s="663" t="s">
        <v>1325</v>
      </c>
      <c r="AM181" s="632"/>
      <c r="AN181" s="632"/>
      <c r="AO181" s="632"/>
      <c r="AP181" s="632"/>
      <c r="AQ181" s="632">
        <v>0</v>
      </c>
      <c r="AR181" s="632">
        <v>1.99180440524985</v>
      </c>
      <c r="AS181" s="633"/>
      <c r="AT181" s="665" t="s">
        <v>1325</v>
      </c>
      <c r="AU181" s="663" t="s">
        <v>1325</v>
      </c>
      <c r="AV181" s="663" t="s">
        <v>1325</v>
      </c>
      <c r="AW181" s="663" t="s">
        <v>1325</v>
      </c>
      <c r="AX181" s="663" t="s">
        <v>1325</v>
      </c>
      <c r="AY181" s="663" t="s">
        <v>1325</v>
      </c>
      <c r="AZ181" s="663" t="s">
        <v>1325</v>
      </c>
      <c r="BA181" s="632"/>
      <c r="BB181" s="632"/>
      <c r="BC181" s="632"/>
      <c r="BD181" s="632"/>
      <c r="BE181" s="632">
        <v>0</v>
      </c>
      <c r="BF181" s="632">
        <v>0</v>
      </c>
      <c r="BG181" s="633"/>
      <c r="BH181" s="665" t="s">
        <v>1325</v>
      </c>
      <c r="BI181" s="663" t="s">
        <v>1325</v>
      </c>
      <c r="BJ181" s="663" t="s">
        <v>1325</v>
      </c>
      <c r="BK181" s="663" t="s">
        <v>1325</v>
      </c>
      <c r="BL181" s="663" t="s">
        <v>1325</v>
      </c>
      <c r="BM181" s="663" t="s">
        <v>1325</v>
      </c>
      <c r="BN181" s="663" t="s">
        <v>1325</v>
      </c>
      <c r="BO181" s="632"/>
      <c r="BP181" s="632"/>
      <c r="BQ181" s="632"/>
      <c r="BR181" s="632"/>
      <c r="BS181" s="632">
        <v>0</v>
      </c>
      <c r="BT181" s="632">
        <v>0</v>
      </c>
      <c r="BU181" s="633"/>
      <c r="BV181" s="665" t="s">
        <v>1325</v>
      </c>
      <c r="BW181" s="663" t="s">
        <v>1325</v>
      </c>
      <c r="BX181" s="663" t="s">
        <v>1325</v>
      </c>
      <c r="BY181" s="663" t="s">
        <v>1325</v>
      </c>
      <c r="BZ181" s="663" t="s">
        <v>1325</v>
      </c>
      <c r="CA181" s="663" t="s">
        <v>1325</v>
      </c>
      <c r="CB181" s="663" t="s">
        <v>1325</v>
      </c>
      <c r="CC181" s="632"/>
      <c r="CD181" s="632"/>
      <c r="CE181" s="632"/>
      <c r="CF181" s="632"/>
      <c r="CG181" s="632">
        <v>0</v>
      </c>
      <c r="CH181" s="632">
        <v>1.2185373635455268</v>
      </c>
      <c r="CI181" s="633"/>
      <c r="CJ181" s="665" t="s">
        <v>1325</v>
      </c>
      <c r="CK181" s="663" t="s">
        <v>1325</v>
      </c>
      <c r="CL181" s="663" t="s">
        <v>1325</v>
      </c>
      <c r="CM181" s="663" t="s">
        <v>1325</v>
      </c>
      <c r="CN181" s="663" t="s">
        <v>1325</v>
      </c>
      <c r="CO181" s="663" t="s">
        <v>1325</v>
      </c>
      <c r="CP181" s="663" t="s">
        <v>1325</v>
      </c>
      <c r="CQ181" s="632"/>
      <c r="CR181" s="632"/>
      <c r="CS181" s="632"/>
      <c r="CT181" s="632"/>
      <c r="CU181" s="632">
        <v>3.7044309473772801</v>
      </c>
      <c r="CV181" s="632">
        <v>0.73155201133440484</v>
      </c>
      <c r="CW181" s="633"/>
      <c r="CX181" s="644" t="s">
        <v>878</v>
      </c>
      <c r="CY181" s="480" t="s">
        <v>1471</v>
      </c>
      <c r="CZ181" s="480" t="s">
        <v>878</v>
      </c>
      <c r="DA181" s="635" t="s">
        <v>1471</v>
      </c>
      <c r="DB181" s="644" t="s">
        <v>878</v>
      </c>
      <c r="DC181" s="480" t="s">
        <v>878</v>
      </c>
      <c r="DD181" s="480" t="s">
        <v>878</v>
      </c>
      <c r="DE181" s="635" t="s">
        <v>878</v>
      </c>
      <c r="DF181" s="686"/>
      <c r="DG181" s="678" t="s">
        <v>2218</v>
      </c>
      <c r="DH181" s="664" t="s">
        <v>1325</v>
      </c>
      <c r="DI181" s="663" t="s">
        <v>1325</v>
      </c>
      <c r="DJ181" s="663" t="s">
        <v>1325</v>
      </c>
      <c r="DK181" s="663" t="s">
        <v>1325</v>
      </c>
      <c r="DL181" s="650">
        <v>13</v>
      </c>
      <c r="DM181" s="650">
        <v>161</v>
      </c>
      <c r="DN181" s="663" t="s">
        <v>1325</v>
      </c>
      <c r="DO181" s="650">
        <v>181</v>
      </c>
      <c r="DP181" s="681" t="s">
        <v>475</v>
      </c>
      <c r="DQ181" s="534">
        <v>19</v>
      </c>
      <c r="DR181" s="675" t="s">
        <v>878</v>
      </c>
      <c r="DS181" s="648" t="s">
        <v>792</v>
      </c>
      <c r="DT181" s="648" t="s">
        <v>878</v>
      </c>
      <c r="DU181" s="671" t="s">
        <v>792</v>
      </c>
    </row>
    <row r="182" spans="1:125">
      <c r="A182" s="628" t="s">
        <v>138</v>
      </c>
      <c r="B182" s="545" t="s">
        <v>1298</v>
      </c>
      <c r="C182" s="629" t="s">
        <v>712</v>
      </c>
      <c r="D182" s="658" t="s">
        <v>1325</v>
      </c>
      <c r="E182" s="631">
        <v>25</v>
      </c>
      <c r="F182" s="631">
        <v>99</v>
      </c>
      <c r="G182" s="528" t="s">
        <v>1325</v>
      </c>
      <c r="H182" s="631">
        <v>94</v>
      </c>
      <c r="I182" s="631">
        <v>294</v>
      </c>
      <c r="J182" s="631">
        <v>87</v>
      </c>
      <c r="K182" s="705">
        <v>1.8461253568754576</v>
      </c>
      <c r="L182" s="632">
        <v>0.40766447847133219</v>
      </c>
      <c r="M182" s="632">
        <v>1.7947152605055705</v>
      </c>
      <c r="N182" s="632">
        <v>1.1905605660184488</v>
      </c>
      <c r="O182" s="632">
        <v>1.3810371979142761</v>
      </c>
      <c r="P182" s="632">
        <v>0.77591814492061095</v>
      </c>
      <c r="Q182" s="633">
        <v>0.97342618240965006</v>
      </c>
      <c r="R182" s="665" t="s">
        <v>1325</v>
      </c>
      <c r="S182" s="663" t="s">
        <v>1325</v>
      </c>
      <c r="T182" s="663" t="s">
        <v>1325</v>
      </c>
      <c r="U182" s="663" t="s">
        <v>1325</v>
      </c>
      <c r="V182" s="663" t="s">
        <v>1325</v>
      </c>
      <c r="W182" s="631">
        <v>35</v>
      </c>
      <c r="X182" s="663" t="s">
        <v>1325</v>
      </c>
      <c r="Y182" s="632">
        <v>0</v>
      </c>
      <c r="Z182" s="632">
        <v>0.53971217410592032</v>
      </c>
      <c r="AA182" s="632">
        <v>0.9532148984505221</v>
      </c>
      <c r="AB182" s="632">
        <v>0</v>
      </c>
      <c r="AC182" s="632">
        <v>1.0546016833004941</v>
      </c>
      <c r="AD182" s="632">
        <v>1.527043360637083</v>
      </c>
      <c r="AE182" s="633">
        <v>0.23311998726761324</v>
      </c>
      <c r="AF182" s="665" t="s">
        <v>1325</v>
      </c>
      <c r="AG182" s="663" t="s">
        <v>1325</v>
      </c>
      <c r="AH182" s="663" t="s">
        <v>1325</v>
      </c>
      <c r="AI182" s="663" t="s">
        <v>1325</v>
      </c>
      <c r="AJ182" s="631">
        <v>15</v>
      </c>
      <c r="AK182" s="631">
        <v>37</v>
      </c>
      <c r="AL182" s="663" t="s">
        <v>1325</v>
      </c>
      <c r="AM182" s="632">
        <v>4.8360410156098101</v>
      </c>
      <c r="AN182" s="632">
        <v>0.49341621012468134</v>
      </c>
      <c r="AO182" s="632">
        <v>1.0542364266834161</v>
      </c>
      <c r="AP182" s="632">
        <v>0</v>
      </c>
      <c r="AQ182" s="632">
        <v>1.7808601466606848</v>
      </c>
      <c r="AR182" s="632">
        <v>0.6917572706555003</v>
      </c>
      <c r="AS182" s="633">
        <v>0.48928260361247383</v>
      </c>
      <c r="AT182" s="665" t="s">
        <v>1325</v>
      </c>
      <c r="AU182" s="663" t="s">
        <v>1325</v>
      </c>
      <c r="AV182" s="663" t="s">
        <v>1325</v>
      </c>
      <c r="AW182" s="663" t="s">
        <v>1325</v>
      </c>
      <c r="AX182" s="663" t="s">
        <v>1325</v>
      </c>
      <c r="AY182" s="663" t="s">
        <v>1325</v>
      </c>
      <c r="AZ182" s="663" t="s">
        <v>1325</v>
      </c>
      <c r="BA182" s="632">
        <v>0</v>
      </c>
      <c r="BB182" s="632">
        <v>1.0333837449534888</v>
      </c>
      <c r="BC182" s="632">
        <v>5.01740868661091</v>
      </c>
      <c r="BD182" s="632">
        <v>0</v>
      </c>
      <c r="BE182" s="632">
        <v>0.79068441452574356</v>
      </c>
      <c r="BF182" s="632">
        <v>0.53288920137234119</v>
      </c>
      <c r="BG182" s="633">
        <v>2.1862461652234328</v>
      </c>
      <c r="BH182" s="665" t="s">
        <v>1325</v>
      </c>
      <c r="BI182" s="663" t="s">
        <v>1325</v>
      </c>
      <c r="BJ182" s="631">
        <v>17</v>
      </c>
      <c r="BK182" s="663" t="s">
        <v>1325</v>
      </c>
      <c r="BL182" s="631">
        <v>16</v>
      </c>
      <c r="BM182" s="631">
        <v>79</v>
      </c>
      <c r="BN182" s="631">
        <v>30</v>
      </c>
      <c r="BO182" s="632">
        <v>2.6577960284793849</v>
      </c>
      <c r="BP182" s="632">
        <v>0.20553858190226815</v>
      </c>
      <c r="BQ182" s="632">
        <v>1.285029009055928</v>
      </c>
      <c r="BR182" s="632">
        <v>0</v>
      </c>
      <c r="BS182" s="632">
        <v>0.91507557437492604</v>
      </c>
      <c r="BT182" s="632">
        <v>1.0655101599384071</v>
      </c>
      <c r="BU182" s="633">
        <v>1.4772365281923501</v>
      </c>
      <c r="BV182" s="665" t="s">
        <v>1325</v>
      </c>
      <c r="BW182" s="663" t="s">
        <v>1325</v>
      </c>
      <c r="BX182" s="663" t="s">
        <v>1325</v>
      </c>
      <c r="BY182" s="663" t="s">
        <v>1325</v>
      </c>
      <c r="BZ182" s="663" t="s">
        <v>1325</v>
      </c>
      <c r="CA182" s="663" t="s">
        <v>1325</v>
      </c>
      <c r="CB182" s="663" t="s">
        <v>1325</v>
      </c>
      <c r="CC182" s="632">
        <v>0</v>
      </c>
      <c r="CD182" s="632">
        <v>0.90860474901064081</v>
      </c>
      <c r="CE182" s="632">
        <v>3.0883699307250314</v>
      </c>
      <c r="CF182" s="632">
        <v>0</v>
      </c>
      <c r="CG182" s="632">
        <v>0.6859595341700101</v>
      </c>
      <c r="CH182" s="632">
        <v>0.95366991222809838</v>
      </c>
      <c r="CI182" s="633">
        <v>1.2203211977925075</v>
      </c>
      <c r="CJ182" s="665" t="s">
        <v>1325</v>
      </c>
      <c r="CK182" s="631">
        <v>10</v>
      </c>
      <c r="CL182" s="631">
        <v>51</v>
      </c>
      <c r="CM182" s="663" t="s">
        <v>1325</v>
      </c>
      <c r="CN182" s="631">
        <v>37</v>
      </c>
      <c r="CO182" s="631">
        <v>89</v>
      </c>
      <c r="CP182" s="631">
        <v>32</v>
      </c>
      <c r="CQ182" s="632">
        <v>1.7394649292443851</v>
      </c>
      <c r="CR182" s="632">
        <v>0.4636217021792518</v>
      </c>
      <c r="CS182" s="632">
        <v>2.7258826119821999</v>
      </c>
      <c r="CT182" s="632">
        <v>1.6931854639479369</v>
      </c>
      <c r="CU182" s="632">
        <v>1.6033670503822264</v>
      </c>
      <c r="CV182" s="632">
        <v>0.572662527410564</v>
      </c>
      <c r="CW182" s="633">
        <v>1.0164475387278804</v>
      </c>
      <c r="CX182" s="644" t="s">
        <v>878</v>
      </c>
      <c r="CY182" s="480" t="s">
        <v>1471</v>
      </c>
      <c r="CZ182" s="632" t="s">
        <v>792</v>
      </c>
      <c r="DA182" s="636" t="s">
        <v>1476</v>
      </c>
      <c r="DB182" s="644" t="s">
        <v>878</v>
      </c>
      <c r="DC182" s="480" t="s">
        <v>878</v>
      </c>
      <c r="DD182" s="480" t="s">
        <v>878</v>
      </c>
      <c r="DE182" s="635" t="s">
        <v>878</v>
      </c>
      <c r="DF182" s="686"/>
      <c r="DG182" s="678" t="s">
        <v>2218</v>
      </c>
      <c r="DH182" s="682">
        <v>30</v>
      </c>
      <c r="DI182" s="650">
        <v>535</v>
      </c>
      <c r="DJ182" s="650">
        <v>521</v>
      </c>
      <c r="DK182" s="650">
        <v>46</v>
      </c>
      <c r="DL182" s="650">
        <v>668</v>
      </c>
      <c r="DM182" s="650">
        <v>2994</v>
      </c>
      <c r="DN182" s="650">
        <v>813</v>
      </c>
      <c r="DO182" s="650">
        <v>5607</v>
      </c>
      <c r="DP182" s="681" t="s">
        <v>138</v>
      </c>
      <c r="DQ182" s="534">
        <v>611</v>
      </c>
      <c r="DR182" s="675" t="s">
        <v>878</v>
      </c>
      <c r="DS182" s="648" t="s">
        <v>792</v>
      </c>
      <c r="DT182" s="648" t="s">
        <v>878</v>
      </c>
      <c r="DU182" s="671" t="s">
        <v>792</v>
      </c>
    </row>
    <row r="183" spans="1:125">
      <c r="A183" s="628" t="s">
        <v>190</v>
      </c>
      <c r="B183" s="545" t="s">
        <v>1298</v>
      </c>
      <c r="C183" s="629" t="s">
        <v>774</v>
      </c>
      <c r="D183" s="630">
        <v>18</v>
      </c>
      <c r="E183" s="631">
        <v>14</v>
      </c>
      <c r="F183" s="631">
        <v>14</v>
      </c>
      <c r="G183" s="528" t="s">
        <v>1325</v>
      </c>
      <c r="H183" s="631">
        <v>119</v>
      </c>
      <c r="I183" s="631">
        <v>751</v>
      </c>
      <c r="J183" s="631">
        <v>79</v>
      </c>
      <c r="K183" s="705">
        <v>1.6645421390985966</v>
      </c>
      <c r="L183" s="632">
        <v>0.68594557415689994</v>
      </c>
      <c r="M183" s="632">
        <v>1.3143264792780522</v>
      </c>
      <c r="N183" s="632">
        <v>1.1769786407787668</v>
      </c>
      <c r="O183" s="632">
        <v>0.99271518376773116</v>
      </c>
      <c r="P183" s="632">
        <v>0.96458167911015646</v>
      </c>
      <c r="Q183" s="633">
        <v>1.1050404030425394</v>
      </c>
      <c r="R183" s="665" t="s">
        <v>1325</v>
      </c>
      <c r="S183" s="663" t="s">
        <v>1325</v>
      </c>
      <c r="T183" s="663" t="s">
        <v>1325</v>
      </c>
      <c r="U183" s="663" t="s">
        <v>1325</v>
      </c>
      <c r="V183" s="663" t="s">
        <v>1325</v>
      </c>
      <c r="W183" s="631">
        <v>64</v>
      </c>
      <c r="X183" s="663" t="s">
        <v>1325</v>
      </c>
      <c r="Y183" s="632">
        <v>1.0988110999082128</v>
      </c>
      <c r="Z183" s="632">
        <v>1.9217688965462314</v>
      </c>
      <c r="AA183" s="632">
        <v>0</v>
      </c>
      <c r="AB183" s="632">
        <v>2.3771207742779601</v>
      </c>
      <c r="AC183" s="632">
        <v>0.65152083006202399</v>
      </c>
      <c r="AD183" s="632">
        <v>1.0158049288724949</v>
      </c>
      <c r="AE183" s="633">
        <v>1.55071234006526</v>
      </c>
      <c r="AF183" s="665" t="s">
        <v>1325</v>
      </c>
      <c r="AG183" s="663" t="s">
        <v>1325</v>
      </c>
      <c r="AH183" s="663" t="s">
        <v>1325</v>
      </c>
      <c r="AI183" s="663" t="s">
        <v>1325</v>
      </c>
      <c r="AJ183" s="631">
        <v>14</v>
      </c>
      <c r="AK183" s="631">
        <v>93</v>
      </c>
      <c r="AL183" s="663" t="s">
        <v>1325</v>
      </c>
      <c r="AM183" s="632">
        <v>0</v>
      </c>
      <c r="AN183" s="632">
        <v>1.234179317599494</v>
      </c>
      <c r="AO183" s="632">
        <v>2.38347784558256</v>
      </c>
      <c r="AP183" s="632">
        <v>0</v>
      </c>
      <c r="AQ183" s="632">
        <v>0.93082491449609761</v>
      </c>
      <c r="AR183" s="632">
        <v>0.96344498496870523</v>
      </c>
      <c r="AS183" s="633">
        <v>0.5448448295626136</v>
      </c>
      <c r="AT183" s="665" t="s">
        <v>1325</v>
      </c>
      <c r="AU183" s="663" t="s">
        <v>1325</v>
      </c>
      <c r="AV183" s="663" t="s">
        <v>1325</v>
      </c>
      <c r="AW183" s="663" t="s">
        <v>1325</v>
      </c>
      <c r="AX183" s="663" t="s">
        <v>1325</v>
      </c>
      <c r="AY183" s="631">
        <v>19</v>
      </c>
      <c r="AZ183" s="663" t="s">
        <v>1325</v>
      </c>
      <c r="BA183" s="632">
        <v>2.9670485552070178</v>
      </c>
      <c r="BB183" s="632">
        <v>1.6506304070581064</v>
      </c>
      <c r="BC183" s="632">
        <v>3.2069929734393519</v>
      </c>
      <c r="BD183" s="632">
        <v>6.4713601300197654</v>
      </c>
      <c r="BE183" s="632">
        <v>0.74831435300733118</v>
      </c>
      <c r="BF183" s="632">
        <v>0.59681000563654951</v>
      </c>
      <c r="BG183" s="633">
        <v>0.42134421421587953</v>
      </c>
      <c r="BH183" s="665" t="s">
        <v>1325</v>
      </c>
      <c r="BI183" s="663" t="s">
        <v>1325</v>
      </c>
      <c r="BJ183" s="663" t="s">
        <v>1325</v>
      </c>
      <c r="BK183" s="663" t="s">
        <v>1325</v>
      </c>
      <c r="BL183" s="631">
        <v>15</v>
      </c>
      <c r="BM183" s="631">
        <v>168</v>
      </c>
      <c r="BN183" s="631">
        <v>18</v>
      </c>
      <c r="BO183" s="632">
        <v>1.817745730131797</v>
      </c>
      <c r="BP183" s="632">
        <v>0.23220454074152411</v>
      </c>
      <c r="BQ183" s="632">
        <v>2.4164069214804798</v>
      </c>
      <c r="BR183" s="632">
        <v>0.95981005855488266</v>
      </c>
      <c r="BS183" s="632">
        <v>0.55964483437213774</v>
      </c>
      <c r="BT183" s="632">
        <v>1.2240456416835095</v>
      </c>
      <c r="BU183" s="633">
        <v>1.2451604976041184</v>
      </c>
      <c r="BV183" s="665" t="s">
        <v>1325</v>
      </c>
      <c r="BW183" s="663" t="s">
        <v>1325</v>
      </c>
      <c r="BX183" s="663" t="s">
        <v>1325</v>
      </c>
      <c r="BY183" s="663" t="s">
        <v>1325</v>
      </c>
      <c r="BZ183" s="663" t="s">
        <v>1325</v>
      </c>
      <c r="CA183" s="631">
        <v>35</v>
      </c>
      <c r="CB183" s="663" t="s">
        <v>1325</v>
      </c>
      <c r="CC183" s="632">
        <v>2.2307453140728262</v>
      </c>
      <c r="CD183" s="632">
        <v>2.6884054541908475</v>
      </c>
      <c r="CE183" s="632">
        <v>0</v>
      </c>
      <c r="CF183" s="632">
        <v>0</v>
      </c>
      <c r="CG183" s="632">
        <v>0.34678949831969702</v>
      </c>
      <c r="CH183" s="632">
        <v>1.2810837518982761</v>
      </c>
      <c r="CI183" s="633">
        <v>0.9968487862638592</v>
      </c>
      <c r="CJ183" s="634">
        <v>10</v>
      </c>
      <c r="CK183" s="663" t="s">
        <v>1325</v>
      </c>
      <c r="CL183" s="663" t="s">
        <v>1325</v>
      </c>
      <c r="CM183" s="663" t="s">
        <v>1325</v>
      </c>
      <c r="CN183" s="631">
        <v>69</v>
      </c>
      <c r="CO183" s="631">
        <v>298</v>
      </c>
      <c r="CP183" s="631">
        <v>34</v>
      </c>
      <c r="CQ183" s="632">
        <v>2.1981771854905565</v>
      </c>
      <c r="CR183" s="632">
        <v>0.22319371088301335</v>
      </c>
      <c r="CS183" s="632">
        <v>1.0958033188839515</v>
      </c>
      <c r="CT183" s="632">
        <v>0.92288249681157386</v>
      </c>
      <c r="CU183" s="632">
        <v>1.4954668055981144</v>
      </c>
      <c r="CV183" s="632">
        <v>0.82767906492842169</v>
      </c>
      <c r="CW183" s="633">
        <v>1.1225809207062627</v>
      </c>
      <c r="CX183" s="644" t="s">
        <v>878</v>
      </c>
      <c r="CY183" s="480" t="s">
        <v>1471</v>
      </c>
      <c r="CZ183" s="632" t="s">
        <v>792</v>
      </c>
      <c r="DA183" s="636" t="s">
        <v>1477</v>
      </c>
      <c r="DB183" s="644" t="s">
        <v>878</v>
      </c>
      <c r="DC183" s="480" t="s">
        <v>878</v>
      </c>
      <c r="DD183" s="480" t="s">
        <v>878</v>
      </c>
      <c r="DE183" s="635" t="s">
        <v>878</v>
      </c>
      <c r="DF183" s="686"/>
      <c r="DG183" s="678" t="s">
        <v>2218</v>
      </c>
      <c r="DH183" s="682">
        <v>92</v>
      </c>
      <c r="DI183" s="650">
        <v>168</v>
      </c>
      <c r="DJ183" s="650">
        <v>91</v>
      </c>
      <c r="DK183" s="650">
        <v>43</v>
      </c>
      <c r="DL183" s="650">
        <v>1008</v>
      </c>
      <c r="DM183" s="650">
        <v>6419</v>
      </c>
      <c r="DN183" s="650">
        <v>606</v>
      </c>
      <c r="DO183" s="650">
        <v>8427</v>
      </c>
      <c r="DP183" s="681" t="s">
        <v>190</v>
      </c>
      <c r="DQ183" s="534">
        <v>1001</v>
      </c>
      <c r="DR183" s="675" t="s">
        <v>878</v>
      </c>
      <c r="DS183" s="648" t="s">
        <v>792</v>
      </c>
      <c r="DT183" s="648" t="s">
        <v>878</v>
      </c>
      <c r="DU183" s="671" t="s">
        <v>792</v>
      </c>
    </row>
    <row r="184" spans="1:125">
      <c r="A184" s="628" t="s">
        <v>309</v>
      </c>
      <c r="B184" s="545" t="s">
        <v>1298</v>
      </c>
      <c r="C184" s="629" t="s">
        <v>578</v>
      </c>
      <c r="D184" s="658" t="s">
        <v>1325</v>
      </c>
      <c r="E184" s="528" t="s">
        <v>1325</v>
      </c>
      <c r="F184" s="528" t="s">
        <v>1325</v>
      </c>
      <c r="G184" s="528" t="s">
        <v>1325</v>
      </c>
      <c r="H184" s="528" t="s">
        <v>1325</v>
      </c>
      <c r="I184" s="631">
        <v>106</v>
      </c>
      <c r="J184" s="631">
        <v>11</v>
      </c>
      <c r="K184" s="705">
        <v>1.1179315231289715</v>
      </c>
      <c r="L184" s="632">
        <v>0.48160693989214537</v>
      </c>
      <c r="M184" s="632">
        <v>0</v>
      </c>
      <c r="N184" s="632"/>
      <c r="O184" s="632">
        <v>0.46788139965180675</v>
      </c>
      <c r="P184" s="632">
        <v>2.1399314004433228</v>
      </c>
      <c r="Q184" s="633">
        <v>1.372181268593865</v>
      </c>
      <c r="R184" s="665" t="s">
        <v>1325</v>
      </c>
      <c r="S184" s="663" t="s">
        <v>1325</v>
      </c>
      <c r="T184" s="663" t="s">
        <v>1325</v>
      </c>
      <c r="U184" s="663" t="s">
        <v>1325</v>
      </c>
      <c r="V184" s="663" t="s">
        <v>1325</v>
      </c>
      <c r="W184" s="631">
        <v>10</v>
      </c>
      <c r="X184" s="663" t="s">
        <v>1325</v>
      </c>
      <c r="Y184" s="632">
        <v>0</v>
      </c>
      <c r="Z184" s="632">
        <v>0</v>
      </c>
      <c r="AA184" s="632">
        <v>0</v>
      </c>
      <c r="AB184" s="632"/>
      <c r="AC184" s="632">
        <v>1.6088251287428146</v>
      </c>
      <c r="AD184" s="632">
        <v>0.96968700654018658</v>
      </c>
      <c r="AE184" s="633">
        <v>2.1406843915855505</v>
      </c>
      <c r="AF184" s="665" t="s">
        <v>1325</v>
      </c>
      <c r="AG184" s="663" t="s">
        <v>1325</v>
      </c>
      <c r="AH184" s="663" t="s">
        <v>1325</v>
      </c>
      <c r="AI184" s="663" t="s">
        <v>1325</v>
      </c>
      <c r="AJ184" s="663" t="s">
        <v>1325</v>
      </c>
      <c r="AK184" s="631">
        <v>29</v>
      </c>
      <c r="AL184" s="663" t="s">
        <v>1325</v>
      </c>
      <c r="AM184" s="632">
        <v>0</v>
      </c>
      <c r="AN184" s="632">
        <v>0.97719219037061678</v>
      </c>
      <c r="AO184" s="632">
        <v>0</v>
      </c>
      <c r="AP184" s="632"/>
      <c r="AQ184" s="632">
        <v>0</v>
      </c>
      <c r="AR184" s="632">
        <v>2.9367702130414859</v>
      </c>
      <c r="AS184" s="633">
        <v>2.031378512017239</v>
      </c>
      <c r="AT184" s="665" t="s">
        <v>1325</v>
      </c>
      <c r="AU184" s="663" t="s">
        <v>1325</v>
      </c>
      <c r="AV184" s="663" t="s">
        <v>1325</v>
      </c>
      <c r="AW184" s="663" t="s">
        <v>1325</v>
      </c>
      <c r="AX184" s="663" t="s">
        <v>1325</v>
      </c>
      <c r="AY184" s="663" t="s">
        <v>1325</v>
      </c>
      <c r="AZ184" s="663" t="s">
        <v>1325</v>
      </c>
      <c r="BA184" s="632">
        <v>0</v>
      </c>
      <c r="BB184" s="632">
        <v>0</v>
      </c>
      <c r="BC184" s="632">
        <v>0</v>
      </c>
      <c r="BD184" s="632"/>
      <c r="BE184" s="632">
        <v>0</v>
      </c>
      <c r="BF184" s="632">
        <v>0</v>
      </c>
      <c r="BG184" s="633">
        <v>0</v>
      </c>
      <c r="BH184" s="665" t="s">
        <v>1325</v>
      </c>
      <c r="BI184" s="663" t="s">
        <v>1325</v>
      </c>
      <c r="BJ184" s="663" t="s">
        <v>1325</v>
      </c>
      <c r="BK184" s="663" t="s">
        <v>1325</v>
      </c>
      <c r="BL184" s="663" t="s">
        <v>1325</v>
      </c>
      <c r="BM184" s="631">
        <v>27</v>
      </c>
      <c r="BN184" s="663" t="s">
        <v>1325</v>
      </c>
      <c r="BO184" s="632">
        <v>0</v>
      </c>
      <c r="BP184" s="632">
        <v>0</v>
      </c>
      <c r="BQ184" s="632">
        <v>0</v>
      </c>
      <c r="BR184" s="632"/>
      <c r="BS184" s="632">
        <v>0</v>
      </c>
      <c r="BT184" s="632">
        <v>8.6883226921320684</v>
      </c>
      <c r="BU184" s="633">
        <v>1.1855688912967146</v>
      </c>
      <c r="BV184" s="665" t="s">
        <v>1325</v>
      </c>
      <c r="BW184" s="663" t="s">
        <v>1325</v>
      </c>
      <c r="BX184" s="663" t="s">
        <v>1325</v>
      </c>
      <c r="BY184" s="663" t="s">
        <v>1325</v>
      </c>
      <c r="BZ184" s="663" t="s">
        <v>1325</v>
      </c>
      <c r="CA184" s="663" t="s">
        <v>1325</v>
      </c>
      <c r="CB184" s="663" t="s">
        <v>1325</v>
      </c>
      <c r="CC184" s="632">
        <v>0</v>
      </c>
      <c r="CD184" s="632">
        <v>0</v>
      </c>
      <c r="CE184" s="632">
        <v>0</v>
      </c>
      <c r="CF184" s="632"/>
      <c r="CG184" s="632">
        <v>0</v>
      </c>
      <c r="CH184" s="632">
        <v>0.32588789955287351</v>
      </c>
      <c r="CI184" s="633">
        <v>0</v>
      </c>
      <c r="CJ184" s="665" t="s">
        <v>1325</v>
      </c>
      <c r="CK184" s="663" t="s">
        <v>1325</v>
      </c>
      <c r="CL184" s="663" t="s">
        <v>1325</v>
      </c>
      <c r="CM184" s="663" t="s">
        <v>1325</v>
      </c>
      <c r="CN184" s="663" t="s">
        <v>1325</v>
      </c>
      <c r="CO184" s="631">
        <v>26</v>
      </c>
      <c r="CP184" s="663" t="s">
        <v>1325</v>
      </c>
      <c r="CQ184" s="632">
        <v>3.9342892497132591</v>
      </c>
      <c r="CR184" s="632">
        <v>0</v>
      </c>
      <c r="CS184" s="632">
        <v>0</v>
      </c>
      <c r="CT184" s="632"/>
      <c r="CU184" s="632">
        <v>1.2351351831435005</v>
      </c>
      <c r="CV184" s="632">
        <v>1.1514745702710054</v>
      </c>
      <c r="CW184" s="633">
        <v>1.2530602393784558</v>
      </c>
      <c r="CX184" s="644" t="s">
        <v>792</v>
      </c>
      <c r="CY184" s="480" t="s">
        <v>1621</v>
      </c>
      <c r="CZ184" s="480" t="s">
        <v>878</v>
      </c>
      <c r="DA184" s="635" t="s">
        <v>1471</v>
      </c>
      <c r="DB184" s="644" t="s">
        <v>878</v>
      </c>
      <c r="DC184" s="480" t="s">
        <v>878</v>
      </c>
      <c r="DD184" s="480" t="s">
        <v>878</v>
      </c>
      <c r="DE184" s="635" t="s">
        <v>878</v>
      </c>
      <c r="DF184" s="686"/>
      <c r="DG184" s="678" t="s">
        <v>2218</v>
      </c>
      <c r="DH184" s="682">
        <v>13</v>
      </c>
      <c r="DI184" s="650">
        <v>58</v>
      </c>
      <c r="DJ184" s="650">
        <v>13</v>
      </c>
      <c r="DK184" s="663" t="s">
        <v>1325</v>
      </c>
      <c r="DL184" s="650">
        <v>83</v>
      </c>
      <c r="DM184" s="650">
        <v>1204</v>
      </c>
      <c r="DN184" s="650">
        <v>119</v>
      </c>
      <c r="DO184" s="650">
        <v>1497</v>
      </c>
      <c r="DP184" s="681" t="s">
        <v>309</v>
      </c>
      <c r="DQ184" s="534">
        <v>123</v>
      </c>
      <c r="DR184" s="675" t="s">
        <v>878</v>
      </c>
      <c r="DS184" s="648" t="s">
        <v>792</v>
      </c>
      <c r="DT184" s="648" t="s">
        <v>878</v>
      </c>
      <c r="DU184" s="671" t="s">
        <v>792</v>
      </c>
    </row>
    <row r="185" spans="1:125">
      <c r="A185" s="628" t="s">
        <v>110</v>
      </c>
      <c r="B185" s="545" t="s">
        <v>1298</v>
      </c>
      <c r="C185" s="629" t="s">
        <v>694</v>
      </c>
      <c r="D185" s="658" t="s">
        <v>1325</v>
      </c>
      <c r="E185" s="528" t="s">
        <v>1325</v>
      </c>
      <c r="F185" s="528" t="s">
        <v>1325</v>
      </c>
      <c r="G185" s="528" t="s">
        <v>1325</v>
      </c>
      <c r="H185" s="631">
        <v>34</v>
      </c>
      <c r="I185" s="631">
        <v>234</v>
      </c>
      <c r="J185" s="631">
        <v>17</v>
      </c>
      <c r="K185" s="705"/>
      <c r="L185" s="632">
        <v>0</v>
      </c>
      <c r="M185" s="632">
        <v>2.8537121332069111</v>
      </c>
      <c r="N185" s="632">
        <v>0.71522553937426203</v>
      </c>
      <c r="O185" s="632">
        <v>0.92317526086358614</v>
      </c>
      <c r="P185" s="632">
        <v>1.0051177695388867</v>
      </c>
      <c r="Q185" s="633">
        <v>0.75906463674222857</v>
      </c>
      <c r="R185" s="665" t="s">
        <v>1325</v>
      </c>
      <c r="S185" s="663" t="s">
        <v>1325</v>
      </c>
      <c r="T185" s="663" t="s">
        <v>1325</v>
      </c>
      <c r="U185" s="663" t="s">
        <v>1325</v>
      </c>
      <c r="V185" s="663" t="s">
        <v>1325</v>
      </c>
      <c r="W185" s="631">
        <v>21</v>
      </c>
      <c r="X185" s="663" t="s">
        <v>1325</v>
      </c>
      <c r="Y185" s="632"/>
      <c r="Z185" s="632">
        <v>0</v>
      </c>
      <c r="AA185" s="632">
        <v>0</v>
      </c>
      <c r="AB185" s="632">
        <v>0</v>
      </c>
      <c r="AC185" s="632">
        <v>0.32924860458312616</v>
      </c>
      <c r="AD185" s="632">
        <v>1.9174781175874767</v>
      </c>
      <c r="AE185" s="633">
        <v>0</v>
      </c>
      <c r="AF185" s="665" t="s">
        <v>1325</v>
      </c>
      <c r="AG185" s="663" t="s">
        <v>1325</v>
      </c>
      <c r="AH185" s="663" t="s">
        <v>1325</v>
      </c>
      <c r="AI185" s="663" t="s">
        <v>1325</v>
      </c>
      <c r="AJ185" s="663" t="s">
        <v>1325</v>
      </c>
      <c r="AK185" s="631">
        <v>48</v>
      </c>
      <c r="AL185" s="663" t="s">
        <v>1325</v>
      </c>
      <c r="AM185" s="632"/>
      <c r="AN185" s="632">
        <v>0</v>
      </c>
      <c r="AO185" s="632">
        <v>0</v>
      </c>
      <c r="AP185" s="632">
        <v>0</v>
      </c>
      <c r="AQ185" s="632">
        <v>1.3505122085018582</v>
      </c>
      <c r="AR185" s="632">
        <v>1.5753737816387225</v>
      </c>
      <c r="AS185" s="633">
        <v>0.76591204533924051</v>
      </c>
      <c r="AT185" s="665" t="s">
        <v>1325</v>
      </c>
      <c r="AU185" s="663" t="s">
        <v>1325</v>
      </c>
      <c r="AV185" s="663" t="s">
        <v>1325</v>
      </c>
      <c r="AW185" s="663" t="s">
        <v>1325</v>
      </c>
      <c r="AX185" s="663" t="s">
        <v>1325</v>
      </c>
      <c r="AY185" s="663" t="s">
        <v>1325</v>
      </c>
      <c r="AZ185" s="663" t="s">
        <v>1325</v>
      </c>
      <c r="BA185" s="632"/>
      <c r="BB185" s="632">
        <v>0</v>
      </c>
      <c r="BC185" s="632">
        <v>0</v>
      </c>
      <c r="BD185" s="632">
        <v>0</v>
      </c>
      <c r="BE185" s="632">
        <v>0.9632357150012637</v>
      </c>
      <c r="BF185" s="632">
        <v>2.8134171814836719</v>
      </c>
      <c r="BG185" s="633">
        <v>0</v>
      </c>
      <c r="BH185" s="665" t="s">
        <v>1325</v>
      </c>
      <c r="BI185" s="663" t="s">
        <v>1325</v>
      </c>
      <c r="BJ185" s="663" t="s">
        <v>1325</v>
      </c>
      <c r="BK185" s="663" t="s">
        <v>1325</v>
      </c>
      <c r="BL185" s="663" t="s">
        <v>1325</v>
      </c>
      <c r="BM185" s="631">
        <v>39</v>
      </c>
      <c r="BN185" s="663" t="s">
        <v>1325</v>
      </c>
      <c r="BO185" s="632"/>
      <c r="BP185" s="632">
        <v>0</v>
      </c>
      <c r="BQ185" s="632">
        <v>6.7307718663703504</v>
      </c>
      <c r="BR185" s="632">
        <v>0</v>
      </c>
      <c r="BS185" s="632">
        <v>0.44648766982128002</v>
      </c>
      <c r="BT185" s="632">
        <v>1.0373553378991096</v>
      </c>
      <c r="BU185" s="633">
        <v>0.81698477965455374</v>
      </c>
      <c r="BV185" s="665" t="s">
        <v>1325</v>
      </c>
      <c r="BW185" s="663" t="s">
        <v>1325</v>
      </c>
      <c r="BX185" s="663" t="s">
        <v>1325</v>
      </c>
      <c r="BY185" s="663" t="s">
        <v>1325</v>
      </c>
      <c r="BZ185" s="663" t="s">
        <v>1325</v>
      </c>
      <c r="CA185" s="663" t="s">
        <v>1325</v>
      </c>
      <c r="CB185" s="663" t="s">
        <v>1325</v>
      </c>
      <c r="CC185" s="632"/>
      <c r="CD185" s="632">
        <v>0</v>
      </c>
      <c r="CE185" s="632">
        <v>0</v>
      </c>
      <c r="CF185" s="632">
        <v>0</v>
      </c>
      <c r="CG185" s="632">
        <v>0</v>
      </c>
      <c r="CH185" s="632">
        <v>0.31951875493620496</v>
      </c>
      <c r="CI185" s="633">
        <v>0</v>
      </c>
      <c r="CJ185" s="665" t="s">
        <v>1325</v>
      </c>
      <c r="CK185" s="663" t="s">
        <v>1325</v>
      </c>
      <c r="CL185" s="663" t="s">
        <v>1325</v>
      </c>
      <c r="CM185" s="663" t="s">
        <v>1325</v>
      </c>
      <c r="CN185" s="631">
        <v>15</v>
      </c>
      <c r="CO185" s="631">
        <v>94</v>
      </c>
      <c r="CP185" s="663" t="s">
        <v>1325</v>
      </c>
      <c r="CQ185" s="632"/>
      <c r="CR185" s="632">
        <v>0</v>
      </c>
      <c r="CS185" s="632">
        <v>3.4353582785599901</v>
      </c>
      <c r="CT185" s="632">
        <v>1.6957599670423984</v>
      </c>
      <c r="CU185" s="632">
        <v>0.96526480479604315</v>
      </c>
      <c r="CV185" s="632">
        <v>0.87679208862476798</v>
      </c>
      <c r="CW185" s="633">
        <v>0.84384227900526554</v>
      </c>
      <c r="CX185" s="644" t="s">
        <v>878</v>
      </c>
      <c r="CY185" s="480" t="s">
        <v>1471</v>
      </c>
      <c r="CZ185" s="480" t="s">
        <v>878</v>
      </c>
      <c r="DA185" s="635" t="s">
        <v>1471</v>
      </c>
      <c r="DB185" s="644" t="s">
        <v>878</v>
      </c>
      <c r="DC185" s="480" t="s">
        <v>878</v>
      </c>
      <c r="DD185" s="480" t="s">
        <v>878</v>
      </c>
      <c r="DE185" s="635" t="s">
        <v>878</v>
      </c>
      <c r="DF185" s="686"/>
      <c r="DG185" s="678" t="s">
        <v>2218</v>
      </c>
      <c r="DH185" s="664" t="s">
        <v>1325</v>
      </c>
      <c r="DI185" s="650">
        <v>24</v>
      </c>
      <c r="DJ185" s="650">
        <v>18</v>
      </c>
      <c r="DK185" s="650">
        <v>11</v>
      </c>
      <c r="DL185" s="650">
        <v>286</v>
      </c>
      <c r="DM185" s="650">
        <v>1842</v>
      </c>
      <c r="DN185" s="650">
        <v>174</v>
      </c>
      <c r="DO185" s="650">
        <v>2364</v>
      </c>
      <c r="DP185" s="681" t="s">
        <v>110</v>
      </c>
      <c r="DQ185" s="534">
        <v>295</v>
      </c>
      <c r="DR185" s="675" t="s">
        <v>878</v>
      </c>
      <c r="DS185" s="648" t="s">
        <v>792</v>
      </c>
      <c r="DT185" s="648" t="s">
        <v>878</v>
      </c>
      <c r="DU185" s="671" t="s">
        <v>792</v>
      </c>
    </row>
    <row r="186" spans="1:125">
      <c r="A186" s="628" t="s">
        <v>1154</v>
      </c>
      <c r="B186" s="545" t="s">
        <v>1298</v>
      </c>
      <c r="C186" s="629" t="s">
        <v>559</v>
      </c>
      <c r="D186" s="630">
        <v>14</v>
      </c>
      <c r="E186" s="631">
        <v>32</v>
      </c>
      <c r="F186" s="631">
        <v>203</v>
      </c>
      <c r="G186" s="631">
        <v>25</v>
      </c>
      <c r="H186" s="631">
        <v>315</v>
      </c>
      <c r="I186" s="631">
        <v>677</v>
      </c>
      <c r="J186" s="631">
        <v>144</v>
      </c>
      <c r="K186" s="705">
        <v>1.431003600736136</v>
      </c>
      <c r="L186" s="632">
        <v>0.41894706182871233</v>
      </c>
      <c r="M186" s="632">
        <v>1.0659959835722399</v>
      </c>
      <c r="N186" s="632">
        <v>0.4516090672296163</v>
      </c>
      <c r="O186" s="632">
        <v>0.69585818553352763</v>
      </c>
      <c r="P186" s="632">
        <v>1.5210836343383694</v>
      </c>
      <c r="Q186" s="633">
        <v>0.86881042665422104</v>
      </c>
      <c r="R186" s="665" t="s">
        <v>1325</v>
      </c>
      <c r="S186" s="663" t="s">
        <v>1325</v>
      </c>
      <c r="T186" s="631">
        <v>14</v>
      </c>
      <c r="U186" s="663" t="s">
        <v>1325</v>
      </c>
      <c r="V186" s="631">
        <v>30</v>
      </c>
      <c r="W186" s="631">
        <v>77</v>
      </c>
      <c r="X186" s="631">
        <v>11</v>
      </c>
      <c r="Y186" s="632">
        <v>0</v>
      </c>
      <c r="Z186" s="632">
        <v>0.37722094282302804</v>
      </c>
      <c r="AA186" s="632">
        <v>0.69627798928325746</v>
      </c>
      <c r="AB186" s="632">
        <v>0.69774447373599102</v>
      </c>
      <c r="AC186" s="632">
        <v>0.62933507800642396</v>
      </c>
      <c r="AD186" s="632">
        <v>2.1150124223304685</v>
      </c>
      <c r="AE186" s="633">
        <v>0.62977024168856477</v>
      </c>
      <c r="AF186" s="665" t="s">
        <v>1325</v>
      </c>
      <c r="AG186" s="663" t="s">
        <v>1325</v>
      </c>
      <c r="AH186" s="631">
        <v>24</v>
      </c>
      <c r="AI186" s="663" t="s">
        <v>1325</v>
      </c>
      <c r="AJ186" s="631">
        <v>41</v>
      </c>
      <c r="AK186" s="631">
        <v>89</v>
      </c>
      <c r="AL186" s="631">
        <v>15</v>
      </c>
      <c r="AM186" s="632">
        <v>0.78840995319654117</v>
      </c>
      <c r="AN186" s="632">
        <v>0.51355466127979132</v>
      </c>
      <c r="AO186" s="632">
        <v>0.97779680572729666</v>
      </c>
      <c r="AP186" s="632">
        <v>0.28099951326853473</v>
      </c>
      <c r="AQ186" s="632">
        <v>0.7072980223086861</v>
      </c>
      <c r="AR186" s="632">
        <v>1.6454404729597056</v>
      </c>
      <c r="AS186" s="633">
        <v>0.69738156973866916</v>
      </c>
      <c r="AT186" s="665" t="s">
        <v>1325</v>
      </c>
      <c r="AU186" s="663" t="s">
        <v>1325</v>
      </c>
      <c r="AV186" s="631">
        <v>18</v>
      </c>
      <c r="AW186" s="663" t="s">
        <v>1325</v>
      </c>
      <c r="AX186" s="631">
        <v>13</v>
      </c>
      <c r="AY186" s="631">
        <v>63</v>
      </c>
      <c r="AZ186" s="631">
        <v>12</v>
      </c>
      <c r="BA186" s="632">
        <v>4.9674004738654176</v>
      </c>
      <c r="BB186" s="632">
        <v>0.1478154342140558</v>
      </c>
      <c r="BC186" s="632">
        <v>1.0905565598365687</v>
      </c>
      <c r="BD186" s="632">
        <v>0.41623386609059909</v>
      </c>
      <c r="BE186" s="632">
        <v>0.30292217094320439</v>
      </c>
      <c r="BF186" s="632">
        <v>1.9427055900773706</v>
      </c>
      <c r="BG186" s="633">
        <v>0.83248076274103688</v>
      </c>
      <c r="BH186" s="665" t="s">
        <v>1325</v>
      </c>
      <c r="BI186" s="663" t="s">
        <v>1325</v>
      </c>
      <c r="BJ186" s="631">
        <v>51</v>
      </c>
      <c r="BK186" s="663" t="s">
        <v>1325</v>
      </c>
      <c r="BL186" s="631">
        <v>59</v>
      </c>
      <c r="BM186" s="631">
        <v>169</v>
      </c>
      <c r="BN186" s="631">
        <v>35</v>
      </c>
      <c r="BO186" s="632">
        <v>0.87969594565557641</v>
      </c>
      <c r="BP186" s="632">
        <v>5.5269189857290346E-2</v>
      </c>
      <c r="BQ186" s="632">
        <v>1.1676902424686184</v>
      </c>
      <c r="BR186" s="632">
        <v>0.31318587245037899</v>
      </c>
      <c r="BS186" s="632">
        <v>0.54754840455892106</v>
      </c>
      <c r="BT186" s="632">
        <v>2.0205445746854043</v>
      </c>
      <c r="BU186" s="633">
        <v>0.91936833213580005</v>
      </c>
      <c r="BV186" s="665" t="s">
        <v>1325</v>
      </c>
      <c r="BW186" s="663" t="s">
        <v>1325</v>
      </c>
      <c r="BX186" s="631">
        <v>18</v>
      </c>
      <c r="BY186" s="663" t="s">
        <v>1325</v>
      </c>
      <c r="BZ186" s="631">
        <v>21</v>
      </c>
      <c r="CA186" s="631">
        <v>35</v>
      </c>
      <c r="CB186" s="663" t="s">
        <v>1325</v>
      </c>
      <c r="CC186" s="632">
        <v>1.8137089699941822</v>
      </c>
      <c r="CD186" s="632">
        <v>0.46344619059666192</v>
      </c>
      <c r="CE186" s="632">
        <v>1.7172528907710636</v>
      </c>
      <c r="CF186" s="632">
        <v>0.31827371341390936</v>
      </c>
      <c r="CG186" s="632">
        <v>0.84460505959004628</v>
      </c>
      <c r="CH186" s="632">
        <v>1.1611323928895854</v>
      </c>
      <c r="CI186" s="633">
        <v>0.85048015438442615</v>
      </c>
      <c r="CJ186" s="665" t="s">
        <v>1325</v>
      </c>
      <c r="CK186" s="663" t="s">
        <v>1325</v>
      </c>
      <c r="CL186" s="631">
        <v>63</v>
      </c>
      <c r="CM186" s="663" t="s">
        <v>1325</v>
      </c>
      <c r="CN186" s="631">
        <v>112</v>
      </c>
      <c r="CO186" s="631">
        <v>150</v>
      </c>
      <c r="CP186" s="631">
        <v>46</v>
      </c>
      <c r="CQ186" s="632">
        <v>1.6136262899857345</v>
      </c>
      <c r="CR186" s="632">
        <v>0.41199182963246317</v>
      </c>
      <c r="CS186" s="632">
        <v>1.3170119566263028</v>
      </c>
      <c r="CT186" s="632">
        <v>0.56937910231260158</v>
      </c>
      <c r="CU186" s="632">
        <v>1.0475918647074958</v>
      </c>
      <c r="CV186" s="632">
        <v>1.0336570371774696</v>
      </c>
      <c r="CW186" s="633">
        <v>1.1088242840891491</v>
      </c>
      <c r="CX186" s="644" t="s">
        <v>878</v>
      </c>
      <c r="CY186" s="480" t="s">
        <v>1471</v>
      </c>
      <c r="CZ186" s="632" t="s">
        <v>792</v>
      </c>
      <c r="DA186" s="636" t="s">
        <v>2175</v>
      </c>
      <c r="DB186" s="644" t="s">
        <v>878</v>
      </c>
      <c r="DC186" s="480" t="s">
        <v>878</v>
      </c>
      <c r="DD186" s="480" t="s">
        <v>878</v>
      </c>
      <c r="DE186" s="635" t="s">
        <v>878</v>
      </c>
      <c r="DF186" s="686"/>
      <c r="DG186" s="678" t="s">
        <v>2218</v>
      </c>
      <c r="DH186" s="682">
        <v>81</v>
      </c>
      <c r="DI186" s="650">
        <v>602</v>
      </c>
      <c r="DJ186" s="650">
        <v>1571</v>
      </c>
      <c r="DK186" s="650">
        <v>453</v>
      </c>
      <c r="DL186" s="650">
        <v>3494</v>
      </c>
      <c r="DM186" s="650">
        <v>4791</v>
      </c>
      <c r="DN186" s="650">
        <v>1352</v>
      </c>
      <c r="DO186" s="650">
        <v>12344</v>
      </c>
      <c r="DP186" s="681" t="s">
        <v>1154</v>
      </c>
      <c r="DQ186" s="534">
        <v>1410</v>
      </c>
      <c r="DR186" s="675" t="s">
        <v>878</v>
      </c>
      <c r="DS186" s="648" t="s">
        <v>792</v>
      </c>
      <c r="DT186" s="648" t="s">
        <v>878</v>
      </c>
      <c r="DU186" s="671" t="s">
        <v>792</v>
      </c>
    </row>
    <row r="187" spans="1:125">
      <c r="A187" s="628" t="s">
        <v>82</v>
      </c>
      <c r="B187" s="545" t="s">
        <v>1298</v>
      </c>
      <c r="C187" s="629" t="s">
        <v>702</v>
      </c>
      <c r="D187" s="658" t="s">
        <v>1325</v>
      </c>
      <c r="E187" s="631">
        <v>12</v>
      </c>
      <c r="F187" s="631">
        <v>12</v>
      </c>
      <c r="G187" s="528" t="s">
        <v>1325</v>
      </c>
      <c r="H187" s="631">
        <v>58</v>
      </c>
      <c r="I187" s="631">
        <v>746</v>
      </c>
      <c r="J187" s="631">
        <v>68</v>
      </c>
      <c r="K187" s="705">
        <v>1.5124640527412405</v>
      </c>
      <c r="L187" s="632">
        <v>0.70370756391963674</v>
      </c>
      <c r="M187" s="632">
        <v>1.8506515592195212</v>
      </c>
      <c r="N187" s="632">
        <v>0.64098757072212187</v>
      </c>
      <c r="O187" s="632">
        <v>1.0457095572400568</v>
      </c>
      <c r="P187" s="632">
        <v>0.91809021118974277</v>
      </c>
      <c r="Q187" s="633">
        <v>0.88612438647293834</v>
      </c>
      <c r="R187" s="665" t="s">
        <v>1325</v>
      </c>
      <c r="S187" s="663" t="s">
        <v>1325</v>
      </c>
      <c r="T187" s="663" t="s">
        <v>1325</v>
      </c>
      <c r="U187" s="663" t="s">
        <v>1325</v>
      </c>
      <c r="V187" s="663" t="s">
        <v>1325</v>
      </c>
      <c r="W187" s="631">
        <v>61</v>
      </c>
      <c r="X187" s="663" t="s">
        <v>1325</v>
      </c>
      <c r="Y187" s="632">
        <v>0</v>
      </c>
      <c r="Z187" s="632">
        <v>0</v>
      </c>
      <c r="AA187" s="632">
        <v>0</v>
      </c>
      <c r="AB187" s="632">
        <v>0</v>
      </c>
      <c r="AC187" s="632">
        <v>0.54278220757792317</v>
      </c>
      <c r="AD187" s="632">
        <v>2.4768738650023092</v>
      </c>
      <c r="AE187" s="633">
        <v>1.5953107955393131</v>
      </c>
      <c r="AF187" s="665" t="s">
        <v>1325</v>
      </c>
      <c r="AG187" s="663" t="s">
        <v>1325</v>
      </c>
      <c r="AH187" s="663" t="s">
        <v>1325</v>
      </c>
      <c r="AI187" s="663" t="s">
        <v>1325</v>
      </c>
      <c r="AJ187" s="631">
        <v>12</v>
      </c>
      <c r="AK187" s="631">
        <v>101</v>
      </c>
      <c r="AL187" s="663" t="s">
        <v>1325</v>
      </c>
      <c r="AM187" s="632">
        <v>2.8598890248321163</v>
      </c>
      <c r="AN187" s="632">
        <v>1.1806925924787008</v>
      </c>
      <c r="AO187" s="632">
        <v>0.96059403746157213</v>
      </c>
      <c r="AP187" s="632">
        <v>2.1063014363622474</v>
      </c>
      <c r="AQ187" s="632">
        <v>1.5426947236026469</v>
      </c>
      <c r="AR187" s="632">
        <v>0.69299776852511863</v>
      </c>
      <c r="AS187" s="633">
        <v>0.40981126478232577</v>
      </c>
      <c r="AT187" s="665" t="s">
        <v>1325</v>
      </c>
      <c r="AU187" s="663" t="s">
        <v>1325</v>
      </c>
      <c r="AV187" s="663" t="s">
        <v>1325</v>
      </c>
      <c r="AW187" s="663" t="s">
        <v>1325</v>
      </c>
      <c r="AX187" s="663" t="s">
        <v>1325</v>
      </c>
      <c r="AY187" s="631">
        <v>23</v>
      </c>
      <c r="AZ187" s="663" t="s">
        <v>1325</v>
      </c>
      <c r="BA187" s="632">
        <v>0</v>
      </c>
      <c r="BB187" s="632">
        <v>0</v>
      </c>
      <c r="BC187" s="632">
        <v>0</v>
      </c>
      <c r="BD187" s="632">
        <v>0</v>
      </c>
      <c r="BE187" s="632">
        <v>0</v>
      </c>
      <c r="BF187" s="632">
        <v>4.9198656234788434</v>
      </c>
      <c r="BG187" s="633">
        <v>2.0936761061485121</v>
      </c>
      <c r="BH187" s="665" t="s">
        <v>1325</v>
      </c>
      <c r="BI187" s="663" t="s">
        <v>1325</v>
      </c>
      <c r="BJ187" s="663" t="s">
        <v>1325</v>
      </c>
      <c r="BK187" s="663" t="s">
        <v>1325</v>
      </c>
      <c r="BL187" s="631">
        <v>14</v>
      </c>
      <c r="BM187" s="631">
        <v>194</v>
      </c>
      <c r="BN187" s="631">
        <v>20</v>
      </c>
      <c r="BO187" s="632">
        <v>0.78498055319035265</v>
      </c>
      <c r="BP187" s="632">
        <v>1.3544322247816145</v>
      </c>
      <c r="BQ187" s="632">
        <v>2.3128116219597308</v>
      </c>
      <c r="BR187" s="632">
        <v>0</v>
      </c>
      <c r="BS187" s="632">
        <v>0.90032718979137127</v>
      </c>
      <c r="BT187" s="632">
        <v>0.82789812934308826</v>
      </c>
      <c r="BU187" s="633">
        <v>0.96211492765450801</v>
      </c>
      <c r="BV187" s="665" t="s">
        <v>1325</v>
      </c>
      <c r="BW187" s="663" t="s">
        <v>1325</v>
      </c>
      <c r="BX187" s="663" t="s">
        <v>1325</v>
      </c>
      <c r="BY187" s="663" t="s">
        <v>1325</v>
      </c>
      <c r="BZ187" s="663" t="s">
        <v>1325</v>
      </c>
      <c r="CA187" s="631">
        <v>12</v>
      </c>
      <c r="CB187" s="663" t="s">
        <v>1325</v>
      </c>
      <c r="CC187" s="632">
        <v>0</v>
      </c>
      <c r="CD187" s="632">
        <v>0</v>
      </c>
      <c r="CE187" s="632">
        <v>0</v>
      </c>
      <c r="CF187" s="632">
        <v>0</v>
      </c>
      <c r="CG187" s="632">
        <v>1.0710647970477449</v>
      </c>
      <c r="CH187" s="632">
        <v>0.81903595355643255</v>
      </c>
      <c r="CI187" s="633">
        <v>4.8012291868177988</v>
      </c>
      <c r="CJ187" s="665" t="s">
        <v>1325</v>
      </c>
      <c r="CK187" s="663" t="s">
        <v>1325</v>
      </c>
      <c r="CL187" s="663" t="s">
        <v>1325</v>
      </c>
      <c r="CM187" s="663" t="s">
        <v>1325</v>
      </c>
      <c r="CN187" s="631">
        <v>22</v>
      </c>
      <c r="CO187" s="631">
        <v>243</v>
      </c>
      <c r="CP187" s="631">
        <v>23</v>
      </c>
      <c r="CQ187" s="632">
        <v>1.9832942521750685</v>
      </c>
      <c r="CR187" s="632">
        <v>0.171181974795343</v>
      </c>
      <c r="CS187" s="632">
        <v>1.8760816276163341</v>
      </c>
      <c r="CT187" s="632">
        <v>0.97661362229999016</v>
      </c>
      <c r="CU187" s="632">
        <v>1.2556603865427027</v>
      </c>
      <c r="CV187" s="632">
        <v>0.89594057914258862</v>
      </c>
      <c r="CW187" s="633">
        <v>0.91196751451542046</v>
      </c>
      <c r="CX187" s="644" t="s">
        <v>878</v>
      </c>
      <c r="CY187" s="480" t="s">
        <v>1471</v>
      </c>
      <c r="CZ187" s="480" t="s">
        <v>878</v>
      </c>
      <c r="DA187" s="635" t="s">
        <v>1471</v>
      </c>
      <c r="DB187" s="644" t="s">
        <v>878</v>
      </c>
      <c r="DC187" s="480" t="s">
        <v>878</v>
      </c>
      <c r="DD187" s="480" t="s">
        <v>878</v>
      </c>
      <c r="DE187" s="635" t="s">
        <v>878</v>
      </c>
      <c r="DF187" s="686"/>
      <c r="DG187" s="678" t="s">
        <v>2218</v>
      </c>
      <c r="DH187" s="682">
        <v>45</v>
      </c>
      <c r="DI187" s="650">
        <v>161</v>
      </c>
      <c r="DJ187" s="650">
        <v>65</v>
      </c>
      <c r="DK187" s="650">
        <v>30</v>
      </c>
      <c r="DL187" s="650">
        <v>540</v>
      </c>
      <c r="DM187" s="650">
        <v>7458</v>
      </c>
      <c r="DN187" s="650">
        <v>735</v>
      </c>
      <c r="DO187" s="650">
        <v>9034</v>
      </c>
      <c r="DP187" s="681" t="s">
        <v>82</v>
      </c>
      <c r="DQ187" s="534">
        <v>905</v>
      </c>
      <c r="DR187" s="675" t="s">
        <v>878</v>
      </c>
      <c r="DS187" s="648" t="s">
        <v>792</v>
      </c>
      <c r="DT187" s="648" t="s">
        <v>878</v>
      </c>
      <c r="DU187" s="671" t="s">
        <v>792</v>
      </c>
    </row>
    <row r="188" spans="1:125" ht="26.25">
      <c r="A188" s="628" t="s">
        <v>366</v>
      </c>
      <c r="B188" s="545" t="s">
        <v>1298</v>
      </c>
      <c r="C188" s="629" t="s">
        <v>596</v>
      </c>
      <c r="D188" s="630">
        <v>14</v>
      </c>
      <c r="E188" s="631">
        <v>38</v>
      </c>
      <c r="F188" s="631">
        <v>115</v>
      </c>
      <c r="G188" s="631">
        <v>33</v>
      </c>
      <c r="H188" s="631">
        <v>148</v>
      </c>
      <c r="I188" s="631">
        <v>376</v>
      </c>
      <c r="J188" s="631">
        <v>91</v>
      </c>
      <c r="K188" s="705">
        <v>2.1751254300313874</v>
      </c>
      <c r="L188" s="632">
        <v>0.68482148150613831</v>
      </c>
      <c r="M188" s="632">
        <v>1.2657003483887097</v>
      </c>
      <c r="N188" s="632">
        <v>0.68040828513297602</v>
      </c>
      <c r="O188" s="632">
        <v>0.74902706878888492</v>
      </c>
      <c r="P188" s="632">
        <v>1.2138731764376245</v>
      </c>
      <c r="Q188" s="633">
        <v>0.86823503545422243</v>
      </c>
      <c r="R188" s="665" t="s">
        <v>1325</v>
      </c>
      <c r="S188" s="663" t="s">
        <v>1325</v>
      </c>
      <c r="T188" s="663" t="s">
        <v>1325</v>
      </c>
      <c r="U188" s="663" t="s">
        <v>1325</v>
      </c>
      <c r="V188" s="663" t="s">
        <v>1325</v>
      </c>
      <c r="W188" s="631">
        <v>22</v>
      </c>
      <c r="X188" s="663" t="s">
        <v>1325</v>
      </c>
      <c r="Y188" s="632">
        <v>2.5628105225215116</v>
      </c>
      <c r="Z188" s="632">
        <v>1.5742570347200753</v>
      </c>
      <c r="AA188" s="632">
        <v>0.88689687698106467</v>
      </c>
      <c r="AB188" s="632">
        <v>0.67621393388297801</v>
      </c>
      <c r="AC188" s="632">
        <v>0.55720582747908654</v>
      </c>
      <c r="AD188" s="632">
        <v>1.0870106357251454</v>
      </c>
      <c r="AE188" s="633">
        <v>1.112088958332107</v>
      </c>
      <c r="AF188" s="665" t="s">
        <v>1325</v>
      </c>
      <c r="AG188" s="631">
        <v>13</v>
      </c>
      <c r="AH188" s="631">
        <v>12</v>
      </c>
      <c r="AI188" s="663" t="s">
        <v>1325</v>
      </c>
      <c r="AJ188" s="631">
        <v>46</v>
      </c>
      <c r="AK188" s="631">
        <v>66</v>
      </c>
      <c r="AL188" s="631">
        <v>19</v>
      </c>
      <c r="AM188" s="632">
        <v>0.76002387073305833</v>
      </c>
      <c r="AN188" s="632">
        <v>1.2169832561615435</v>
      </c>
      <c r="AO188" s="632">
        <v>0.64150184343666661</v>
      </c>
      <c r="AP188" s="632">
        <v>0.72178403344013142</v>
      </c>
      <c r="AQ188" s="632">
        <v>1.3006687936686869</v>
      </c>
      <c r="AR188" s="632">
        <v>0.87573579765365384</v>
      </c>
      <c r="AS188" s="633">
        <v>0.90853116538414025</v>
      </c>
      <c r="AT188" s="665" t="s">
        <v>1325</v>
      </c>
      <c r="AU188" s="663" t="s">
        <v>1325</v>
      </c>
      <c r="AV188" s="663" t="s">
        <v>1325</v>
      </c>
      <c r="AW188" s="663" t="s">
        <v>1325</v>
      </c>
      <c r="AX188" s="663" t="s">
        <v>1325</v>
      </c>
      <c r="AY188" s="631">
        <v>29</v>
      </c>
      <c r="AZ188" s="663" t="s">
        <v>1325</v>
      </c>
      <c r="BA188" s="632">
        <v>5.2146413783155934</v>
      </c>
      <c r="BB188" s="632">
        <v>0</v>
      </c>
      <c r="BC188" s="632">
        <v>1.2341982628984405</v>
      </c>
      <c r="BD188" s="632">
        <v>0.32970344390448142</v>
      </c>
      <c r="BE188" s="632">
        <v>6.9428957654249127E-2</v>
      </c>
      <c r="BF188" s="632">
        <v>2.5853418483879036</v>
      </c>
      <c r="BG188" s="633">
        <v>0.92146602790566923</v>
      </c>
      <c r="BH188" s="665" t="s">
        <v>1325</v>
      </c>
      <c r="BI188" s="663" t="s">
        <v>1325</v>
      </c>
      <c r="BJ188" s="631">
        <v>27</v>
      </c>
      <c r="BK188" s="663" t="s">
        <v>1325</v>
      </c>
      <c r="BL188" s="631">
        <v>13</v>
      </c>
      <c r="BM188" s="631">
        <v>85</v>
      </c>
      <c r="BN188" s="631">
        <v>17</v>
      </c>
      <c r="BO188" s="632">
        <v>2.3836049342766219</v>
      </c>
      <c r="BP188" s="632">
        <v>0.4514801023656439</v>
      </c>
      <c r="BQ188" s="632">
        <v>1.5333322194736956</v>
      </c>
      <c r="BR188" s="632">
        <v>0.20930472212823567</v>
      </c>
      <c r="BS188" s="632">
        <v>0.30354964520837485</v>
      </c>
      <c r="BT188" s="632">
        <v>1.9140912151420084</v>
      </c>
      <c r="BU188" s="633">
        <v>0.82458120507077948</v>
      </c>
      <c r="BV188" s="665" t="s">
        <v>1325</v>
      </c>
      <c r="BW188" s="663" t="s">
        <v>1325</v>
      </c>
      <c r="BX188" s="663" t="s">
        <v>1325</v>
      </c>
      <c r="BY188" s="663" t="s">
        <v>1325</v>
      </c>
      <c r="BZ188" s="663" t="s">
        <v>1325</v>
      </c>
      <c r="CA188" s="631">
        <v>16</v>
      </c>
      <c r="CB188" s="663" t="s">
        <v>1325</v>
      </c>
      <c r="CC188" s="632">
        <v>0</v>
      </c>
      <c r="CD188" s="632">
        <v>0.86557342109698276</v>
      </c>
      <c r="CE188" s="632">
        <v>0.76470980483927253</v>
      </c>
      <c r="CF188" s="632">
        <v>0.48778933381847484</v>
      </c>
      <c r="CG188" s="632">
        <v>0.71435539423375838</v>
      </c>
      <c r="CH188" s="632">
        <v>1.2428865416623489</v>
      </c>
      <c r="CI188" s="633">
        <v>1.6621413379872858</v>
      </c>
      <c r="CJ188" s="665" t="s">
        <v>1325</v>
      </c>
      <c r="CK188" s="663" t="s">
        <v>1325</v>
      </c>
      <c r="CL188" s="631">
        <v>47</v>
      </c>
      <c r="CM188" s="631">
        <v>17</v>
      </c>
      <c r="CN188" s="631">
        <v>52</v>
      </c>
      <c r="CO188" s="631">
        <v>104</v>
      </c>
      <c r="CP188" s="631">
        <v>23</v>
      </c>
      <c r="CQ188" s="632">
        <v>3.1754776730594974</v>
      </c>
      <c r="CR188" s="632">
        <v>0.47637093550434062</v>
      </c>
      <c r="CS188" s="632">
        <v>1.7760677854201907</v>
      </c>
      <c r="CT188" s="632">
        <v>1.181612194228475</v>
      </c>
      <c r="CU188" s="632">
        <v>0.91417941484299658</v>
      </c>
      <c r="CV188" s="632">
        <v>0.99977306175964897</v>
      </c>
      <c r="CW188" s="633">
        <v>0.72993363906677644</v>
      </c>
      <c r="CX188" s="660" t="s">
        <v>792</v>
      </c>
      <c r="CY188" s="697" t="s">
        <v>2168</v>
      </c>
      <c r="CZ188" s="632" t="s">
        <v>792</v>
      </c>
      <c r="DA188" s="636" t="s">
        <v>2181</v>
      </c>
      <c r="DB188" s="644" t="s">
        <v>878</v>
      </c>
      <c r="DC188" s="480" t="s">
        <v>878</v>
      </c>
      <c r="DD188" s="480" t="s">
        <v>878</v>
      </c>
      <c r="DE188" s="635" t="s">
        <v>878</v>
      </c>
      <c r="DF188" s="686"/>
      <c r="DG188" s="678" t="s">
        <v>2218</v>
      </c>
      <c r="DH188" s="682">
        <v>58</v>
      </c>
      <c r="DI188" s="650">
        <v>480</v>
      </c>
      <c r="DJ188" s="650">
        <v>814</v>
      </c>
      <c r="DK188" s="650">
        <v>428</v>
      </c>
      <c r="DL188" s="650">
        <v>1660</v>
      </c>
      <c r="DM188" s="650">
        <v>3089</v>
      </c>
      <c r="DN188" s="650">
        <v>920</v>
      </c>
      <c r="DO188" s="650">
        <v>7450</v>
      </c>
      <c r="DP188" s="681" t="s">
        <v>366</v>
      </c>
      <c r="DQ188" s="534">
        <v>815</v>
      </c>
      <c r="DR188" s="675" t="s">
        <v>878</v>
      </c>
      <c r="DS188" s="648" t="s">
        <v>792</v>
      </c>
      <c r="DT188" s="648" t="s">
        <v>878</v>
      </c>
      <c r="DU188" s="671" t="s">
        <v>792</v>
      </c>
    </row>
    <row r="189" spans="1:125">
      <c r="A189" s="628" t="s">
        <v>146</v>
      </c>
      <c r="B189" s="545" t="s">
        <v>1298</v>
      </c>
      <c r="C189" s="629" t="s">
        <v>535</v>
      </c>
      <c r="D189" s="630">
        <v>53</v>
      </c>
      <c r="E189" s="631">
        <v>82</v>
      </c>
      <c r="F189" s="631">
        <v>270</v>
      </c>
      <c r="G189" s="631">
        <v>33</v>
      </c>
      <c r="H189" s="631">
        <v>261</v>
      </c>
      <c r="I189" s="631">
        <v>1378</v>
      </c>
      <c r="J189" s="631">
        <v>82</v>
      </c>
      <c r="K189" s="705">
        <v>1.399203330604508</v>
      </c>
      <c r="L189" s="632">
        <v>0.63444823096183545</v>
      </c>
      <c r="M189" s="632">
        <v>1.3867985204442292</v>
      </c>
      <c r="N189" s="632">
        <v>0.64276008601984769</v>
      </c>
      <c r="O189" s="632">
        <v>0.88909775133455948</v>
      </c>
      <c r="P189" s="632">
        <v>1.2117449715581172</v>
      </c>
      <c r="Q189" s="633">
        <v>0.64116040187428425</v>
      </c>
      <c r="R189" s="665" t="s">
        <v>1325</v>
      </c>
      <c r="S189" s="631">
        <v>13</v>
      </c>
      <c r="T189" s="631">
        <v>22</v>
      </c>
      <c r="U189" s="663" t="s">
        <v>1325</v>
      </c>
      <c r="V189" s="631">
        <v>14</v>
      </c>
      <c r="W189" s="631">
        <v>114</v>
      </c>
      <c r="X189" s="663" t="s">
        <v>1325</v>
      </c>
      <c r="Y189" s="632">
        <v>0.660495471459702</v>
      </c>
      <c r="Z189" s="632">
        <v>1.3387641671005419</v>
      </c>
      <c r="AA189" s="632">
        <v>1.4327052486689724</v>
      </c>
      <c r="AB189" s="632">
        <v>0.73999657554047915</v>
      </c>
      <c r="AC189" s="632">
        <v>0.5626442913395493</v>
      </c>
      <c r="AD189" s="632">
        <v>1.3822496945016074</v>
      </c>
      <c r="AE189" s="633">
        <v>0.48986947709597106</v>
      </c>
      <c r="AF189" s="665" t="s">
        <v>1325</v>
      </c>
      <c r="AG189" s="631">
        <v>11</v>
      </c>
      <c r="AH189" s="631">
        <v>16</v>
      </c>
      <c r="AI189" s="663" t="s">
        <v>1325</v>
      </c>
      <c r="AJ189" s="631">
        <v>15</v>
      </c>
      <c r="AK189" s="631">
        <v>98</v>
      </c>
      <c r="AL189" s="663" t="s">
        <v>1325</v>
      </c>
      <c r="AM189" s="632">
        <v>0.37102163752095529</v>
      </c>
      <c r="AN189" s="632">
        <v>1.2724586345900839</v>
      </c>
      <c r="AO189" s="632">
        <v>1.161503121557228</v>
      </c>
      <c r="AP189" s="632">
        <v>0.27718137737689486</v>
      </c>
      <c r="AQ189" s="632">
        <v>0.70125151673151942</v>
      </c>
      <c r="AR189" s="632">
        <v>1.2650411837882172</v>
      </c>
      <c r="AS189" s="633">
        <v>0.78892660734533293</v>
      </c>
      <c r="AT189" s="665" t="s">
        <v>1325</v>
      </c>
      <c r="AU189" s="663" t="s">
        <v>1325</v>
      </c>
      <c r="AV189" s="631">
        <v>15</v>
      </c>
      <c r="AW189" s="663" t="s">
        <v>1325</v>
      </c>
      <c r="AX189" s="631">
        <v>10</v>
      </c>
      <c r="AY189" s="631">
        <v>94</v>
      </c>
      <c r="AZ189" s="663" t="s">
        <v>1325</v>
      </c>
      <c r="BA189" s="632">
        <v>0.90947137801636813</v>
      </c>
      <c r="BB189" s="632">
        <v>0.12927653469018185</v>
      </c>
      <c r="BC189" s="632">
        <v>1.3339203872643832</v>
      </c>
      <c r="BD189" s="632">
        <v>0.33708218206502788</v>
      </c>
      <c r="BE189" s="632">
        <v>0.54966492298828518</v>
      </c>
      <c r="BF189" s="632">
        <v>2.1224290285525536</v>
      </c>
      <c r="BG189" s="633">
        <v>0.53926166109174545</v>
      </c>
      <c r="BH189" s="665" t="s">
        <v>1325</v>
      </c>
      <c r="BI189" s="631">
        <v>11</v>
      </c>
      <c r="BJ189" s="631">
        <v>61</v>
      </c>
      <c r="BK189" s="663" t="s">
        <v>1325</v>
      </c>
      <c r="BL189" s="631">
        <v>60</v>
      </c>
      <c r="BM189" s="631">
        <v>321</v>
      </c>
      <c r="BN189" s="631">
        <v>25</v>
      </c>
      <c r="BO189" s="632">
        <v>0.91792063919681621</v>
      </c>
      <c r="BP189" s="632">
        <v>0.36525245680065482</v>
      </c>
      <c r="BQ189" s="632">
        <v>1.3708645789679972</v>
      </c>
      <c r="BR189" s="632">
        <v>0.59672785625030478</v>
      </c>
      <c r="BS189" s="632">
        <v>0.8962535345767132</v>
      </c>
      <c r="BT189" s="632">
        <v>1.280999026427861</v>
      </c>
      <c r="BU189" s="633">
        <v>0.86834033520033871</v>
      </c>
      <c r="BV189" s="665" t="s">
        <v>1325</v>
      </c>
      <c r="BW189" s="663" t="s">
        <v>1325</v>
      </c>
      <c r="BX189" s="631">
        <v>10</v>
      </c>
      <c r="BY189" s="663" t="s">
        <v>1325</v>
      </c>
      <c r="BZ189" s="631">
        <v>13</v>
      </c>
      <c r="CA189" s="631">
        <v>41</v>
      </c>
      <c r="CB189" s="663" t="s">
        <v>1325</v>
      </c>
      <c r="CC189" s="632">
        <v>2.3762372330966364</v>
      </c>
      <c r="CD189" s="632">
        <v>0.4512394646768304</v>
      </c>
      <c r="CE189" s="632">
        <v>1.5279776403149414</v>
      </c>
      <c r="CF189" s="632">
        <v>0</v>
      </c>
      <c r="CG189" s="632">
        <v>1.4651381737900595</v>
      </c>
      <c r="CH189" s="632">
        <v>0.87904026589974327</v>
      </c>
      <c r="CI189" s="633">
        <v>0.45680542414194197</v>
      </c>
      <c r="CJ189" s="634">
        <v>34</v>
      </c>
      <c r="CK189" s="631">
        <v>37</v>
      </c>
      <c r="CL189" s="631">
        <v>118</v>
      </c>
      <c r="CM189" s="631">
        <v>18</v>
      </c>
      <c r="CN189" s="631">
        <v>124</v>
      </c>
      <c r="CO189" s="631">
        <v>551</v>
      </c>
      <c r="CP189" s="631">
        <v>29</v>
      </c>
      <c r="CQ189" s="632">
        <v>2.1484495136651534</v>
      </c>
      <c r="CR189" s="632">
        <v>0.679687751899825</v>
      </c>
      <c r="CS189" s="632">
        <v>1.4374900806302962</v>
      </c>
      <c r="CT189" s="632">
        <v>0.83107610183650771</v>
      </c>
      <c r="CU189" s="632">
        <v>1.0283791158041304</v>
      </c>
      <c r="CV189" s="632">
        <v>1.0472319962657017</v>
      </c>
      <c r="CW189" s="633">
        <v>0.53285415872979758</v>
      </c>
      <c r="CX189" s="644" t="s">
        <v>878</v>
      </c>
      <c r="CY189" s="480" t="s">
        <v>1471</v>
      </c>
      <c r="CZ189" s="632" t="s">
        <v>792</v>
      </c>
      <c r="DA189" s="636" t="s">
        <v>2172</v>
      </c>
      <c r="DB189" s="644" t="s">
        <v>878</v>
      </c>
      <c r="DC189" s="480" t="s">
        <v>878</v>
      </c>
      <c r="DD189" s="480" t="s">
        <v>878</v>
      </c>
      <c r="DE189" s="635" t="s">
        <v>878</v>
      </c>
      <c r="DF189" s="686"/>
      <c r="DG189" s="678" t="s">
        <v>2218</v>
      </c>
      <c r="DH189" s="682">
        <v>321</v>
      </c>
      <c r="DI189" s="650">
        <v>1060</v>
      </c>
      <c r="DJ189" s="650">
        <v>1669</v>
      </c>
      <c r="DK189" s="650">
        <v>431</v>
      </c>
      <c r="DL189" s="650">
        <v>2417</v>
      </c>
      <c r="DM189" s="650">
        <v>10780</v>
      </c>
      <c r="DN189" s="650">
        <v>1053</v>
      </c>
      <c r="DO189" s="650">
        <v>17732</v>
      </c>
      <c r="DP189" s="681" t="s">
        <v>146</v>
      </c>
      <c r="DQ189" s="534">
        <v>2159</v>
      </c>
      <c r="DR189" s="675" t="s">
        <v>878</v>
      </c>
      <c r="DS189" s="648" t="s">
        <v>792</v>
      </c>
      <c r="DT189" s="648" t="s">
        <v>878</v>
      </c>
      <c r="DU189" s="671" t="s">
        <v>792</v>
      </c>
    </row>
    <row r="190" spans="1:125">
      <c r="A190" s="628" t="s">
        <v>181</v>
      </c>
      <c r="B190" s="545" t="s">
        <v>1298</v>
      </c>
      <c r="C190" s="629" t="s">
        <v>582</v>
      </c>
      <c r="D190" s="658" t="s">
        <v>1325</v>
      </c>
      <c r="E190" s="528" t="s">
        <v>1325</v>
      </c>
      <c r="F190" s="528" t="s">
        <v>1325</v>
      </c>
      <c r="G190" s="528" t="s">
        <v>1325</v>
      </c>
      <c r="H190" s="631">
        <v>12</v>
      </c>
      <c r="I190" s="631">
        <v>143</v>
      </c>
      <c r="J190" s="631">
        <v>14</v>
      </c>
      <c r="K190" s="705">
        <v>1.2200059630884208</v>
      </c>
      <c r="L190" s="632"/>
      <c r="M190" s="632">
        <v>0.68470517456322</v>
      </c>
      <c r="N190" s="632"/>
      <c r="O190" s="632">
        <v>1.0655093010692127</v>
      </c>
      <c r="P190" s="632">
        <v>0.80871409992287868</v>
      </c>
      <c r="Q190" s="633">
        <v>2.0110013087748841</v>
      </c>
      <c r="R190" s="665" t="s">
        <v>1325</v>
      </c>
      <c r="S190" s="663" t="s">
        <v>1325</v>
      </c>
      <c r="T190" s="663" t="s">
        <v>1325</v>
      </c>
      <c r="U190" s="663" t="s">
        <v>1325</v>
      </c>
      <c r="V190" s="663" t="s">
        <v>1325</v>
      </c>
      <c r="W190" s="663" t="s">
        <v>1325</v>
      </c>
      <c r="X190" s="663" t="s">
        <v>1325</v>
      </c>
      <c r="Y190" s="632">
        <v>0</v>
      </c>
      <c r="Z190" s="632"/>
      <c r="AA190" s="632">
        <v>0</v>
      </c>
      <c r="AB190" s="632"/>
      <c r="AC190" s="632">
        <v>3.6985402513248897</v>
      </c>
      <c r="AD190" s="632">
        <v>0.73272052652695252</v>
      </c>
      <c r="AE190" s="633">
        <v>0</v>
      </c>
      <c r="AF190" s="665" t="s">
        <v>1325</v>
      </c>
      <c r="AG190" s="663" t="s">
        <v>1325</v>
      </c>
      <c r="AH190" s="663" t="s">
        <v>1325</v>
      </c>
      <c r="AI190" s="663" t="s">
        <v>1325</v>
      </c>
      <c r="AJ190" s="663" t="s">
        <v>1325</v>
      </c>
      <c r="AK190" s="631">
        <v>11</v>
      </c>
      <c r="AL190" s="663" t="s">
        <v>1325</v>
      </c>
      <c r="AM190" s="632">
        <v>0</v>
      </c>
      <c r="AN190" s="632"/>
      <c r="AO190" s="632">
        <v>0</v>
      </c>
      <c r="AP190" s="632"/>
      <c r="AQ190" s="632">
        <v>1.3971188672919093</v>
      </c>
      <c r="AR190" s="632">
        <v>1.0916303249079422</v>
      </c>
      <c r="AS190" s="633">
        <v>2.1352977807958919</v>
      </c>
      <c r="AT190" s="665" t="s">
        <v>1325</v>
      </c>
      <c r="AU190" s="663" t="s">
        <v>1325</v>
      </c>
      <c r="AV190" s="663" t="s">
        <v>1325</v>
      </c>
      <c r="AW190" s="663" t="s">
        <v>1325</v>
      </c>
      <c r="AX190" s="663" t="s">
        <v>1325</v>
      </c>
      <c r="AY190" s="663" t="s">
        <v>1325</v>
      </c>
      <c r="AZ190" s="663" t="s">
        <v>1325</v>
      </c>
      <c r="BA190" s="632">
        <v>0</v>
      </c>
      <c r="BB190" s="632"/>
      <c r="BC190" s="632">
        <v>0</v>
      </c>
      <c r="BD190" s="632"/>
      <c r="BE190" s="632">
        <v>0</v>
      </c>
      <c r="BF190" s="632">
        <v>0.82782972729762505</v>
      </c>
      <c r="BG190" s="633">
        <v>0</v>
      </c>
      <c r="BH190" s="665" t="s">
        <v>1325</v>
      </c>
      <c r="BI190" s="663" t="s">
        <v>1325</v>
      </c>
      <c r="BJ190" s="663" t="s">
        <v>1325</v>
      </c>
      <c r="BK190" s="663" t="s">
        <v>1325</v>
      </c>
      <c r="BL190" s="663" t="s">
        <v>1325</v>
      </c>
      <c r="BM190" s="631">
        <v>26</v>
      </c>
      <c r="BN190" s="663" t="s">
        <v>1325</v>
      </c>
      <c r="BO190" s="632">
        <v>0</v>
      </c>
      <c r="BP190" s="632"/>
      <c r="BQ190" s="632">
        <v>0</v>
      </c>
      <c r="BR190" s="632"/>
      <c r="BS190" s="632">
        <v>0.60686241133376151</v>
      </c>
      <c r="BT190" s="632">
        <v>1.9505668596276489</v>
      </c>
      <c r="BU190" s="633">
        <v>2.183396349200883</v>
      </c>
      <c r="BV190" s="665" t="s">
        <v>1325</v>
      </c>
      <c r="BW190" s="663" t="s">
        <v>1325</v>
      </c>
      <c r="BX190" s="663" t="s">
        <v>1325</v>
      </c>
      <c r="BY190" s="663" t="s">
        <v>1325</v>
      </c>
      <c r="BZ190" s="663" t="s">
        <v>1325</v>
      </c>
      <c r="CA190" s="663" t="s">
        <v>1325</v>
      </c>
      <c r="CB190" s="663" t="s">
        <v>1325</v>
      </c>
      <c r="CC190" s="632">
        <v>0</v>
      </c>
      <c r="CD190" s="632"/>
      <c r="CE190" s="632">
        <v>0</v>
      </c>
      <c r="CF190" s="632"/>
      <c r="CG190" s="632">
        <v>0</v>
      </c>
      <c r="CH190" s="632">
        <v>1.0291646716371401</v>
      </c>
      <c r="CI190" s="633">
        <v>0</v>
      </c>
      <c r="CJ190" s="665" t="s">
        <v>1325</v>
      </c>
      <c r="CK190" s="663" t="s">
        <v>1325</v>
      </c>
      <c r="CL190" s="663" t="s">
        <v>1325</v>
      </c>
      <c r="CM190" s="663" t="s">
        <v>1325</v>
      </c>
      <c r="CN190" s="663" t="s">
        <v>1325</v>
      </c>
      <c r="CO190" s="631">
        <v>64</v>
      </c>
      <c r="CP190" s="663" t="s">
        <v>1325</v>
      </c>
      <c r="CQ190" s="632">
        <v>1.6804710385752817</v>
      </c>
      <c r="CR190" s="632"/>
      <c r="CS190" s="632">
        <v>1.455304933105332</v>
      </c>
      <c r="CT190" s="632"/>
      <c r="CU190" s="632">
        <v>1.6181952856135333</v>
      </c>
      <c r="CV190" s="632">
        <v>0.67738930210988157</v>
      </c>
      <c r="CW190" s="633">
        <v>2.0700708008296718</v>
      </c>
      <c r="CX190" s="644" t="s">
        <v>792</v>
      </c>
      <c r="CY190" s="480" t="s">
        <v>2177</v>
      </c>
      <c r="CZ190" s="480" t="s">
        <v>878</v>
      </c>
      <c r="DA190" s="635" t="s">
        <v>1471</v>
      </c>
      <c r="DB190" s="644" t="s">
        <v>878</v>
      </c>
      <c r="DC190" s="480" t="s">
        <v>878</v>
      </c>
      <c r="DD190" s="480" t="s">
        <v>878</v>
      </c>
      <c r="DE190" s="635" t="s">
        <v>878</v>
      </c>
      <c r="DF190" s="686"/>
      <c r="DG190" s="678" t="s">
        <v>2218</v>
      </c>
      <c r="DH190" s="683">
        <v>24</v>
      </c>
      <c r="DI190" s="663" t="s">
        <v>1325</v>
      </c>
      <c r="DJ190" s="651">
        <v>14</v>
      </c>
      <c r="DK190" s="663" t="s">
        <v>1325</v>
      </c>
      <c r="DL190" s="651">
        <v>111</v>
      </c>
      <c r="DM190" s="651">
        <v>1525</v>
      </c>
      <c r="DN190" s="651">
        <v>72</v>
      </c>
      <c r="DO190" s="651">
        <f>SUM(DH190:DN190)</f>
        <v>1746</v>
      </c>
      <c r="DP190" s="681" t="s">
        <v>181</v>
      </c>
      <c r="DQ190" s="534">
        <v>174</v>
      </c>
      <c r="DR190" s="675" t="s">
        <v>878</v>
      </c>
      <c r="DS190" s="648" t="s">
        <v>792</v>
      </c>
      <c r="DT190" s="648" t="s">
        <v>878</v>
      </c>
      <c r="DU190" s="671" t="s">
        <v>792</v>
      </c>
    </row>
    <row r="191" spans="1:125" ht="26.25">
      <c r="A191" s="628" t="s">
        <v>254</v>
      </c>
      <c r="B191" s="545" t="s">
        <v>1298</v>
      </c>
      <c r="C191" s="629" t="s">
        <v>804</v>
      </c>
      <c r="D191" s="630">
        <v>12</v>
      </c>
      <c r="E191" s="528" t="s">
        <v>1325</v>
      </c>
      <c r="F191" s="528" t="s">
        <v>1325</v>
      </c>
      <c r="G191" s="528" t="s">
        <v>1325</v>
      </c>
      <c r="H191" s="631">
        <v>33</v>
      </c>
      <c r="I191" s="631">
        <v>327</v>
      </c>
      <c r="J191" s="631">
        <v>27</v>
      </c>
      <c r="K191" s="705">
        <v>2.2932220884382235</v>
      </c>
      <c r="L191" s="632">
        <v>0.8145715801077843</v>
      </c>
      <c r="M191" s="632">
        <v>1.7520867993082423</v>
      </c>
      <c r="N191" s="632"/>
      <c r="O191" s="632">
        <v>1.024754016355798</v>
      </c>
      <c r="P191" s="632">
        <v>0.8223514086181164</v>
      </c>
      <c r="Q191" s="633">
        <v>1.2513024490686409</v>
      </c>
      <c r="R191" s="665" t="s">
        <v>1325</v>
      </c>
      <c r="S191" s="663" t="s">
        <v>1325</v>
      </c>
      <c r="T191" s="663" t="s">
        <v>1325</v>
      </c>
      <c r="U191" s="663" t="s">
        <v>1325</v>
      </c>
      <c r="V191" s="663" t="s">
        <v>1325</v>
      </c>
      <c r="W191" s="631">
        <v>14</v>
      </c>
      <c r="X191" s="663" t="s">
        <v>1325</v>
      </c>
      <c r="Y191" s="632">
        <v>0</v>
      </c>
      <c r="Z191" s="632">
        <v>7.2397719250088102</v>
      </c>
      <c r="AA191" s="632">
        <v>0</v>
      </c>
      <c r="AB191" s="632"/>
      <c r="AC191" s="632">
        <v>0.50511334163595867</v>
      </c>
      <c r="AD191" s="632">
        <v>0.5053045701746175</v>
      </c>
      <c r="AE191" s="633">
        <v>1.7339285088228915</v>
      </c>
      <c r="AF191" s="665" t="s">
        <v>1325</v>
      </c>
      <c r="AG191" s="663" t="s">
        <v>1325</v>
      </c>
      <c r="AH191" s="663" t="s">
        <v>1325</v>
      </c>
      <c r="AI191" s="663" t="s">
        <v>1325</v>
      </c>
      <c r="AJ191" s="663" t="s">
        <v>1325</v>
      </c>
      <c r="AK191" s="631">
        <v>35</v>
      </c>
      <c r="AL191" s="663" t="s">
        <v>1325</v>
      </c>
      <c r="AM191" s="632">
        <v>0</v>
      </c>
      <c r="AN191" s="632">
        <v>2.5237849088938913</v>
      </c>
      <c r="AO191" s="632">
        <v>3.0660125264276497</v>
      </c>
      <c r="AP191" s="632"/>
      <c r="AQ191" s="632">
        <v>0.72336385292329464</v>
      </c>
      <c r="AR191" s="632">
        <v>0.63947645130469777</v>
      </c>
      <c r="AS191" s="633">
        <v>1.1415405256205988</v>
      </c>
      <c r="AT191" s="665" t="s">
        <v>1325</v>
      </c>
      <c r="AU191" s="663" t="s">
        <v>1325</v>
      </c>
      <c r="AV191" s="663" t="s">
        <v>1325</v>
      </c>
      <c r="AW191" s="663" t="s">
        <v>1325</v>
      </c>
      <c r="AX191" s="663" t="s">
        <v>1325</v>
      </c>
      <c r="AY191" s="663" t="s">
        <v>1325</v>
      </c>
      <c r="AZ191" s="663" t="s">
        <v>1325</v>
      </c>
      <c r="BA191" s="632">
        <v>23.297658679403121</v>
      </c>
      <c r="BB191" s="632">
        <v>0</v>
      </c>
      <c r="BC191" s="632">
        <v>0</v>
      </c>
      <c r="BD191" s="632"/>
      <c r="BE191" s="632">
        <v>5.4082058618704565</v>
      </c>
      <c r="BF191" s="632">
        <v>0.12523149629358291</v>
      </c>
      <c r="BG191" s="633">
        <v>0</v>
      </c>
      <c r="BH191" s="665" t="s">
        <v>1325</v>
      </c>
      <c r="BI191" s="663" t="s">
        <v>1325</v>
      </c>
      <c r="BJ191" s="663" t="s">
        <v>1325</v>
      </c>
      <c r="BK191" s="663" t="s">
        <v>1325</v>
      </c>
      <c r="BL191" s="663" t="s">
        <v>1325</v>
      </c>
      <c r="BM191" s="631">
        <v>61</v>
      </c>
      <c r="BN191" s="663" t="s">
        <v>1325</v>
      </c>
      <c r="BO191" s="632">
        <v>2.2532893876121984</v>
      </c>
      <c r="BP191" s="632">
        <v>1.7056319805060758</v>
      </c>
      <c r="BQ191" s="632">
        <v>2.0990474087617761</v>
      </c>
      <c r="BR191" s="632"/>
      <c r="BS191" s="632">
        <v>0.31393561112133489</v>
      </c>
      <c r="BT191" s="632">
        <v>1.0285221493889434</v>
      </c>
      <c r="BU191" s="633">
        <v>1.377584614831205</v>
      </c>
      <c r="BV191" s="665" t="s">
        <v>1325</v>
      </c>
      <c r="BW191" s="663" t="s">
        <v>1325</v>
      </c>
      <c r="BX191" s="663" t="s">
        <v>1325</v>
      </c>
      <c r="BY191" s="663" t="s">
        <v>1325</v>
      </c>
      <c r="BZ191" s="663" t="s">
        <v>1325</v>
      </c>
      <c r="CA191" s="631">
        <v>11</v>
      </c>
      <c r="CB191" s="663" t="s">
        <v>1325</v>
      </c>
      <c r="CC191" s="632">
        <v>0</v>
      </c>
      <c r="CD191" s="632">
        <v>0</v>
      </c>
      <c r="CE191" s="632">
        <v>0</v>
      </c>
      <c r="CF191" s="632"/>
      <c r="CG191" s="632">
        <v>2.6903224712008544</v>
      </c>
      <c r="CH191" s="632">
        <v>1.007308209113547</v>
      </c>
      <c r="CI191" s="633">
        <v>0</v>
      </c>
      <c r="CJ191" s="665" t="s">
        <v>1325</v>
      </c>
      <c r="CK191" s="663" t="s">
        <v>1325</v>
      </c>
      <c r="CL191" s="663" t="s">
        <v>1325</v>
      </c>
      <c r="CM191" s="663" t="s">
        <v>1325</v>
      </c>
      <c r="CN191" s="631">
        <v>20</v>
      </c>
      <c r="CO191" s="631">
        <v>161</v>
      </c>
      <c r="CP191" s="631">
        <v>17</v>
      </c>
      <c r="CQ191" s="632">
        <v>2.7304672139160231</v>
      </c>
      <c r="CR191" s="632">
        <v>0</v>
      </c>
      <c r="CS191" s="632">
        <v>1.3987685064209732</v>
      </c>
      <c r="CT191" s="632"/>
      <c r="CU191" s="632">
        <v>1.3390392168041894</v>
      </c>
      <c r="CV191" s="632">
        <v>0.81940224519578098</v>
      </c>
      <c r="CW191" s="633">
        <v>1.635355359533909</v>
      </c>
      <c r="CX191" s="644" t="s">
        <v>792</v>
      </c>
      <c r="CY191" s="480" t="s">
        <v>2168</v>
      </c>
      <c r="CZ191" s="480" t="s">
        <v>878</v>
      </c>
      <c r="DA191" s="635" t="s">
        <v>1471</v>
      </c>
      <c r="DB191" s="644" t="s">
        <v>878</v>
      </c>
      <c r="DC191" s="480" t="s">
        <v>878</v>
      </c>
      <c r="DD191" s="480" t="s">
        <v>878</v>
      </c>
      <c r="DE191" s="635" t="s">
        <v>878</v>
      </c>
      <c r="DF191" s="686"/>
      <c r="DG191" s="678" t="s">
        <v>2218</v>
      </c>
      <c r="DH191" s="682">
        <v>47</v>
      </c>
      <c r="DI191" s="650">
        <v>32</v>
      </c>
      <c r="DJ191" s="650">
        <v>26</v>
      </c>
      <c r="DK191" s="663" t="s">
        <v>1325</v>
      </c>
      <c r="DL191" s="650">
        <v>285</v>
      </c>
      <c r="DM191" s="650">
        <v>3133</v>
      </c>
      <c r="DN191" s="650">
        <v>193</v>
      </c>
      <c r="DO191" s="650">
        <v>3721</v>
      </c>
      <c r="DP191" s="681" t="s">
        <v>254</v>
      </c>
      <c r="DQ191" s="534">
        <v>407</v>
      </c>
      <c r="DR191" s="675" t="s">
        <v>878</v>
      </c>
      <c r="DS191" s="648" t="s">
        <v>792</v>
      </c>
      <c r="DT191" s="648" t="s">
        <v>878</v>
      </c>
      <c r="DU191" s="671" t="s">
        <v>792</v>
      </c>
    </row>
    <row r="192" spans="1:125">
      <c r="A192" s="628" t="s">
        <v>362</v>
      </c>
      <c r="B192" s="545" t="s">
        <v>1298</v>
      </c>
      <c r="C192" s="629" t="s">
        <v>594</v>
      </c>
      <c r="D192" s="658" t="s">
        <v>1325</v>
      </c>
      <c r="E192" s="631">
        <v>17</v>
      </c>
      <c r="F192" s="631">
        <v>12</v>
      </c>
      <c r="G192" s="528" t="s">
        <v>1325</v>
      </c>
      <c r="H192" s="631">
        <v>74</v>
      </c>
      <c r="I192" s="631">
        <v>176</v>
      </c>
      <c r="J192" s="631">
        <v>28</v>
      </c>
      <c r="K192" s="705">
        <v>1.2750990025768496</v>
      </c>
      <c r="L192" s="632">
        <v>0.69844033598788169</v>
      </c>
      <c r="M192" s="632">
        <v>1.064721697973855</v>
      </c>
      <c r="N192" s="632">
        <v>0.65484907920716573</v>
      </c>
      <c r="O192" s="632">
        <v>1.3070337827783989</v>
      </c>
      <c r="P192" s="632">
        <v>0.9467601449226718</v>
      </c>
      <c r="Q192" s="633">
        <v>0.72065317212944424</v>
      </c>
      <c r="R192" s="665" t="s">
        <v>1325</v>
      </c>
      <c r="S192" s="663" t="s">
        <v>1325</v>
      </c>
      <c r="T192" s="663" t="s">
        <v>1325</v>
      </c>
      <c r="U192" s="663" t="s">
        <v>1325</v>
      </c>
      <c r="V192" s="663" t="s">
        <v>1325</v>
      </c>
      <c r="W192" s="631">
        <v>16</v>
      </c>
      <c r="X192" s="663" t="s">
        <v>1325</v>
      </c>
      <c r="Y192" s="632">
        <v>0</v>
      </c>
      <c r="Z192" s="632">
        <v>2.1756634497786447</v>
      </c>
      <c r="AA192" s="632">
        <v>1.0594659632607786</v>
      </c>
      <c r="AB192" s="632">
        <v>0</v>
      </c>
      <c r="AC192" s="632">
        <v>0.34454612596711942</v>
      </c>
      <c r="AD192" s="632">
        <v>1.1656907532896972</v>
      </c>
      <c r="AE192" s="633">
        <v>1.6255745169917597</v>
      </c>
      <c r="AF192" s="665" t="s">
        <v>1325</v>
      </c>
      <c r="AG192" s="663" t="s">
        <v>1325</v>
      </c>
      <c r="AH192" s="663" t="s">
        <v>1325</v>
      </c>
      <c r="AI192" s="663" t="s">
        <v>1325</v>
      </c>
      <c r="AJ192" s="631">
        <v>12</v>
      </c>
      <c r="AK192" s="631">
        <v>28</v>
      </c>
      <c r="AL192" s="663" t="s">
        <v>1325</v>
      </c>
      <c r="AM192" s="632">
        <v>0</v>
      </c>
      <c r="AN192" s="632">
        <v>1.0085309746358904</v>
      </c>
      <c r="AO192" s="632">
        <v>1.6392734696964995</v>
      </c>
      <c r="AP192" s="632">
        <v>0</v>
      </c>
      <c r="AQ192" s="632">
        <v>1.2604999979917917</v>
      </c>
      <c r="AR192" s="632">
        <v>0.85058551925503934</v>
      </c>
      <c r="AS192" s="633">
        <v>0.93951508997706068</v>
      </c>
      <c r="AT192" s="665" t="s">
        <v>1325</v>
      </c>
      <c r="AU192" s="663" t="s">
        <v>1325</v>
      </c>
      <c r="AV192" s="663" t="s">
        <v>1325</v>
      </c>
      <c r="AW192" s="663" t="s">
        <v>1325</v>
      </c>
      <c r="AX192" s="663" t="s">
        <v>1325</v>
      </c>
      <c r="AY192" s="663" t="s">
        <v>1325</v>
      </c>
      <c r="AZ192" s="663" t="s">
        <v>1325</v>
      </c>
      <c r="BA192" s="632">
        <v>0</v>
      </c>
      <c r="BB192" s="632">
        <v>0</v>
      </c>
      <c r="BC192" s="632">
        <v>2.3213508447918922</v>
      </c>
      <c r="BD192" s="632">
        <v>0</v>
      </c>
      <c r="BE192" s="632">
        <v>0.78729921872857855</v>
      </c>
      <c r="BF192" s="632">
        <v>1.8855206041927113</v>
      </c>
      <c r="BG192" s="633">
        <v>0</v>
      </c>
      <c r="BH192" s="665" t="s">
        <v>1325</v>
      </c>
      <c r="BI192" s="663" t="s">
        <v>1325</v>
      </c>
      <c r="BJ192" s="663" t="s">
        <v>1325</v>
      </c>
      <c r="BK192" s="663" t="s">
        <v>1325</v>
      </c>
      <c r="BL192" s="663" t="s">
        <v>1325</v>
      </c>
      <c r="BM192" s="631">
        <v>33</v>
      </c>
      <c r="BN192" s="663" t="s">
        <v>1325</v>
      </c>
      <c r="BO192" s="632">
        <v>6.3808525631965338</v>
      </c>
      <c r="BP192" s="632">
        <v>0.76635477952021647</v>
      </c>
      <c r="BQ192" s="632">
        <v>0.53560980311528072</v>
      </c>
      <c r="BR192" s="632">
        <v>0</v>
      </c>
      <c r="BS192" s="632">
        <v>0.67245193551683513</v>
      </c>
      <c r="BT192" s="632">
        <v>1.4087349736620081</v>
      </c>
      <c r="BU192" s="633">
        <v>0.15348317526527014</v>
      </c>
      <c r="BV192" s="665" t="s">
        <v>1325</v>
      </c>
      <c r="BW192" s="663" t="s">
        <v>1325</v>
      </c>
      <c r="BX192" s="663" t="s">
        <v>1325</v>
      </c>
      <c r="BY192" s="663" t="s">
        <v>1325</v>
      </c>
      <c r="BZ192" s="663" t="s">
        <v>1325</v>
      </c>
      <c r="CA192" s="663" t="s">
        <v>1325</v>
      </c>
      <c r="CB192" s="663" t="s">
        <v>1325</v>
      </c>
      <c r="CC192" s="632">
        <v>0</v>
      </c>
      <c r="CD192" s="632">
        <v>0.90487554392152825</v>
      </c>
      <c r="CE192" s="632">
        <v>2.0083577215398254</v>
      </c>
      <c r="CF192" s="632">
        <v>2.055900392075992</v>
      </c>
      <c r="CG192" s="632">
        <v>1.6259567182819512</v>
      </c>
      <c r="CH192" s="632">
        <v>0.68721507803387183</v>
      </c>
      <c r="CI192" s="633">
        <v>0.55241645014821927</v>
      </c>
      <c r="CJ192" s="665" t="s">
        <v>1325</v>
      </c>
      <c r="CK192" s="663" t="s">
        <v>1325</v>
      </c>
      <c r="CL192" s="663" t="s">
        <v>1325</v>
      </c>
      <c r="CM192" s="663" t="s">
        <v>1325</v>
      </c>
      <c r="CN192" s="631">
        <v>33</v>
      </c>
      <c r="CO192" s="631">
        <v>63</v>
      </c>
      <c r="CP192" s="631">
        <v>11</v>
      </c>
      <c r="CQ192" s="632">
        <v>0.87052326630799715</v>
      </c>
      <c r="CR192" s="632">
        <v>0.21782892891528358</v>
      </c>
      <c r="CS192" s="632">
        <v>0.71986928005286732</v>
      </c>
      <c r="CT192" s="632">
        <v>1.2929135900120974</v>
      </c>
      <c r="CU192" s="632">
        <v>1.7310671753846161</v>
      </c>
      <c r="CV192" s="632">
        <v>0.91073679248490758</v>
      </c>
      <c r="CW192" s="633">
        <v>0.78096313615577528</v>
      </c>
      <c r="CX192" s="644" t="s">
        <v>878</v>
      </c>
      <c r="CY192" s="480" t="s">
        <v>1471</v>
      </c>
      <c r="CZ192" s="480" t="s">
        <v>878</v>
      </c>
      <c r="DA192" s="635" t="s">
        <v>1471</v>
      </c>
      <c r="DB192" s="644" t="s">
        <v>878</v>
      </c>
      <c r="DC192" s="480" t="s">
        <v>878</v>
      </c>
      <c r="DD192" s="480" t="s">
        <v>878</v>
      </c>
      <c r="DE192" s="635" t="s">
        <v>878</v>
      </c>
      <c r="DF192" s="686"/>
      <c r="DG192" s="678" t="s">
        <v>2218</v>
      </c>
      <c r="DH192" s="682">
        <v>34</v>
      </c>
      <c r="DI192" s="650">
        <v>257</v>
      </c>
      <c r="DJ192" s="650">
        <v>122</v>
      </c>
      <c r="DK192" s="650">
        <v>115</v>
      </c>
      <c r="DL192" s="650">
        <v>649</v>
      </c>
      <c r="DM192" s="650">
        <v>1943</v>
      </c>
      <c r="DN192" s="650">
        <v>412</v>
      </c>
      <c r="DO192" s="650">
        <v>3539</v>
      </c>
      <c r="DP192" s="681" t="s">
        <v>362</v>
      </c>
      <c r="DQ192" s="534">
        <v>318</v>
      </c>
      <c r="DR192" s="675" t="s">
        <v>878</v>
      </c>
      <c r="DS192" s="648" t="s">
        <v>792</v>
      </c>
      <c r="DT192" s="648" t="s">
        <v>878</v>
      </c>
      <c r="DU192" s="671" t="s">
        <v>792</v>
      </c>
    </row>
    <row r="193" spans="1:125">
      <c r="A193" s="628" t="s">
        <v>496</v>
      </c>
      <c r="B193" s="545" t="s">
        <v>1297</v>
      </c>
      <c r="C193" s="629" t="s">
        <v>755</v>
      </c>
      <c r="D193" s="658" t="s">
        <v>1325</v>
      </c>
      <c r="E193" s="528" t="s">
        <v>1325</v>
      </c>
      <c r="F193" s="528" t="s">
        <v>1325</v>
      </c>
      <c r="G193" s="528" t="s">
        <v>1325</v>
      </c>
      <c r="H193" s="528" t="s">
        <v>1325</v>
      </c>
      <c r="I193" s="528" t="s">
        <v>1325</v>
      </c>
      <c r="J193" s="528" t="s">
        <v>1325</v>
      </c>
      <c r="K193" s="705"/>
      <c r="L193" s="632"/>
      <c r="M193" s="632"/>
      <c r="N193" s="632"/>
      <c r="O193" s="632"/>
      <c r="P193" s="632">
        <v>0</v>
      </c>
      <c r="Q193" s="633"/>
      <c r="R193" s="665" t="s">
        <v>1325</v>
      </c>
      <c r="S193" s="663" t="s">
        <v>1325</v>
      </c>
      <c r="T193" s="663" t="s">
        <v>1325</v>
      </c>
      <c r="U193" s="663" t="s">
        <v>1325</v>
      </c>
      <c r="V193" s="663" t="s">
        <v>1325</v>
      </c>
      <c r="W193" s="663" t="s">
        <v>1325</v>
      </c>
      <c r="X193" s="663" t="s">
        <v>1325</v>
      </c>
      <c r="Y193" s="632">
        <v>0</v>
      </c>
      <c r="Z193" s="632">
        <v>0</v>
      </c>
      <c r="AA193" s="632">
        <v>0</v>
      </c>
      <c r="AB193" s="632">
        <v>0</v>
      </c>
      <c r="AC193" s="632">
        <v>0</v>
      </c>
      <c r="AD193" s="632">
        <v>0</v>
      </c>
      <c r="AE193" s="633">
        <v>0</v>
      </c>
      <c r="AF193" s="665" t="s">
        <v>1325</v>
      </c>
      <c r="AG193" s="663" t="s">
        <v>1325</v>
      </c>
      <c r="AH193" s="663" t="s">
        <v>1325</v>
      </c>
      <c r="AI193" s="663" t="s">
        <v>1325</v>
      </c>
      <c r="AJ193" s="663" t="s">
        <v>1325</v>
      </c>
      <c r="AK193" s="663" t="s">
        <v>1325</v>
      </c>
      <c r="AL193" s="663" t="s">
        <v>1325</v>
      </c>
      <c r="AM193" s="632">
        <v>0</v>
      </c>
      <c r="AN193" s="632">
        <v>0</v>
      </c>
      <c r="AO193" s="632">
        <v>0</v>
      </c>
      <c r="AP193" s="632">
        <v>0</v>
      </c>
      <c r="AQ193" s="632">
        <v>0</v>
      </c>
      <c r="AR193" s="632">
        <v>0</v>
      </c>
      <c r="AS193" s="633">
        <v>0</v>
      </c>
      <c r="AT193" s="665" t="s">
        <v>1325</v>
      </c>
      <c r="AU193" s="663" t="s">
        <v>1325</v>
      </c>
      <c r="AV193" s="663" t="s">
        <v>1325</v>
      </c>
      <c r="AW193" s="663" t="s">
        <v>1325</v>
      </c>
      <c r="AX193" s="663" t="s">
        <v>1325</v>
      </c>
      <c r="AY193" s="663" t="s">
        <v>1325</v>
      </c>
      <c r="AZ193" s="663" t="s">
        <v>1325</v>
      </c>
      <c r="BA193" s="632">
        <v>0</v>
      </c>
      <c r="BB193" s="632">
        <v>0</v>
      </c>
      <c r="BC193" s="632">
        <v>0</v>
      </c>
      <c r="BD193" s="632">
        <v>0</v>
      </c>
      <c r="BE193" s="632">
        <v>0</v>
      </c>
      <c r="BF193" s="632">
        <v>0</v>
      </c>
      <c r="BG193" s="633">
        <v>0</v>
      </c>
      <c r="BH193" s="665" t="s">
        <v>1325</v>
      </c>
      <c r="BI193" s="663" t="s">
        <v>1325</v>
      </c>
      <c r="BJ193" s="663" t="s">
        <v>1325</v>
      </c>
      <c r="BK193" s="663" t="s">
        <v>1325</v>
      </c>
      <c r="BL193" s="663" t="s">
        <v>1325</v>
      </c>
      <c r="BM193" s="663" t="s">
        <v>1325</v>
      </c>
      <c r="BN193" s="663" t="s">
        <v>1325</v>
      </c>
      <c r="BO193" s="632">
        <v>0</v>
      </c>
      <c r="BP193" s="632">
        <v>0</v>
      </c>
      <c r="BQ193" s="632">
        <v>0</v>
      </c>
      <c r="BR193" s="632">
        <v>0</v>
      </c>
      <c r="BS193" s="632">
        <v>0</v>
      </c>
      <c r="BT193" s="632">
        <v>0</v>
      </c>
      <c r="BU193" s="633">
        <v>0</v>
      </c>
      <c r="BV193" s="665" t="s">
        <v>1325</v>
      </c>
      <c r="BW193" s="663" t="s">
        <v>1325</v>
      </c>
      <c r="BX193" s="663" t="s">
        <v>1325</v>
      </c>
      <c r="BY193" s="663" t="s">
        <v>1325</v>
      </c>
      <c r="BZ193" s="663" t="s">
        <v>1325</v>
      </c>
      <c r="CA193" s="663" t="s">
        <v>1325</v>
      </c>
      <c r="CB193" s="663" t="s">
        <v>1325</v>
      </c>
      <c r="CC193" s="632">
        <v>0</v>
      </c>
      <c r="CD193" s="632">
        <v>0</v>
      </c>
      <c r="CE193" s="632">
        <v>0</v>
      </c>
      <c r="CF193" s="632">
        <v>0</v>
      </c>
      <c r="CG193" s="632">
        <v>0</v>
      </c>
      <c r="CH193" s="632">
        <v>0</v>
      </c>
      <c r="CI193" s="633">
        <v>0</v>
      </c>
      <c r="CJ193" s="665" t="s">
        <v>1325</v>
      </c>
      <c r="CK193" s="663" t="s">
        <v>1325</v>
      </c>
      <c r="CL193" s="663" t="s">
        <v>1325</v>
      </c>
      <c r="CM193" s="663" t="s">
        <v>1325</v>
      </c>
      <c r="CN193" s="663" t="s">
        <v>1325</v>
      </c>
      <c r="CO193" s="663" t="s">
        <v>1325</v>
      </c>
      <c r="CP193" s="663" t="s">
        <v>1325</v>
      </c>
      <c r="CQ193" s="632">
        <v>0</v>
      </c>
      <c r="CR193" s="632">
        <v>0</v>
      </c>
      <c r="CS193" s="632">
        <v>0</v>
      </c>
      <c r="CT193" s="632">
        <v>0</v>
      </c>
      <c r="CU193" s="632">
        <v>0</v>
      </c>
      <c r="CV193" s="632">
        <v>0</v>
      </c>
      <c r="CW193" s="633">
        <v>0</v>
      </c>
      <c r="CX193" s="644" t="s">
        <v>878</v>
      </c>
      <c r="CY193" s="480" t="s">
        <v>1471</v>
      </c>
      <c r="CZ193" s="480" t="s">
        <v>878</v>
      </c>
      <c r="DA193" s="635" t="s">
        <v>1471</v>
      </c>
      <c r="DB193" s="644" t="s">
        <v>878</v>
      </c>
      <c r="DC193" s="480" t="s">
        <v>878</v>
      </c>
      <c r="DD193" s="480" t="s">
        <v>878</v>
      </c>
      <c r="DE193" s="635" t="s">
        <v>878</v>
      </c>
      <c r="DF193" s="686"/>
      <c r="DG193" s="678" t="s">
        <v>2218</v>
      </c>
      <c r="DH193" s="664" t="s">
        <v>1325</v>
      </c>
      <c r="DI193" s="663" t="s">
        <v>1325</v>
      </c>
      <c r="DJ193" s="663" t="s">
        <v>1325</v>
      </c>
      <c r="DK193" s="663" t="s">
        <v>1325</v>
      </c>
      <c r="DL193" s="663" t="s">
        <v>1325</v>
      </c>
      <c r="DM193" s="650">
        <v>19</v>
      </c>
      <c r="DN193" s="663" t="s">
        <v>1325</v>
      </c>
      <c r="DO193" s="650">
        <v>20</v>
      </c>
      <c r="DP193" s="681" t="s">
        <v>496</v>
      </c>
      <c r="DQ193" s="534">
        <v>0</v>
      </c>
      <c r="DR193" s="675" t="s">
        <v>878</v>
      </c>
      <c r="DS193" s="648" t="s">
        <v>792</v>
      </c>
      <c r="DT193" s="648" t="s">
        <v>878</v>
      </c>
      <c r="DU193" s="671" t="s">
        <v>792</v>
      </c>
    </row>
    <row r="194" spans="1:125">
      <c r="A194" s="628" t="s">
        <v>62</v>
      </c>
      <c r="B194" s="545" t="s">
        <v>1297</v>
      </c>
      <c r="C194" s="629" t="s">
        <v>513</v>
      </c>
      <c r="D194" s="658" t="s">
        <v>1325</v>
      </c>
      <c r="E194" s="528" t="s">
        <v>1325</v>
      </c>
      <c r="F194" s="528" t="s">
        <v>1325</v>
      </c>
      <c r="G194" s="528" t="s">
        <v>1325</v>
      </c>
      <c r="H194" s="528" t="s">
        <v>1325</v>
      </c>
      <c r="I194" s="631">
        <v>50</v>
      </c>
      <c r="J194" s="528" t="s">
        <v>1325</v>
      </c>
      <c r="K194" s="705"/>
      <c r="L194" s="632">
        <v>0.52006535312202185</v>
      </c>
      <c r="M194" s="632">
        <v>0</v>
      </c>
      <c r="N194" s="632"/>
      <c r="O194" s="632">
        <v>1.8668729765776193</v>
      </c>
      <c r="P194" s="632">
        <v>1.0178537851460716</v>
      </c>
      <c r="Q194" s="633">
        <v>0.67422338491065004</v>
      </c>
      <c r="R194" s="665" t="s">
        <v>1325</v>
      </c>
      <c r="S194" s="663" t="s">
        <v>1325</v>
      </c>
      <c r="T194" s="663" t="s">
        <v>1325</v>
      </c>
      <c r="U194" s="663" t="s">
        <v>1325</v>
      </c>
      <c r="V194" s="663" t="s">
        <v>1325</v>
      </c>
      <c r="W194" s="663" t="s">
        <v>1325</v>
      </c>
      <c r="X194" s="663" t="s">
        <v>1325</v>
      </c>
      <c r="Y194" s="632"/>
      <c r="Z194" s="632">
        <v>0</v>
      </c>
      <c r="AA194" s="632">
        <v>0</v>
      </c>
      <c r="AB194" s="632"/>
      <c r="AC194" s="632">
        <v>0</v>
      </c>
      <c r="AD194" s="632">
        <v>0.72582415697574698</v>
      </c>
      <c r="AE194" s="633">
        <v>0</v>
      </c>
      <c r="AF194" s="665" t="s">
        <v>1325</v>
      </c>
      <c r="AG194" s="663" t="s">
        <v>1325</v>
      </c>
      <c r="AH194" s="663" t="s">
        <v>1325</v>
      </c>
      <c r="AI194" s="663" t="s">
        <v>1325</v>
      </c>
      <c r="AJ194" s="663" t="s">
        <v>1325</v>
      </c>
      <c r="AK194" s="663" t="s">
        <v>1325</v>
      </c>
      <c r="AL194" s="663" t="s">
        <v>1325</v>
      </c>
      <c r="AM194" s="632"/>
      <c r="AN194" s="632">
        <v>6.9802050728487295</v>
      </c>
      <c r="AO194" s="632">
        <v>0</v>
      </c>
      <c r="AP194" s="632"/>
      <c r="AQ194" s="632">
        <v>0</v>
      </c>
      <c r="AR194" s="632">
        <v>1.2728411081915134</v>
      </c>
      <c r="AS194" s="633">
        <v>0</v>
      </c>
      <c r="AT194" s="665" t="s">
        <v>1325</v>
      </c>
      <c r="AU194" s="663" t="s">
        <v>1325</v>
      </c>
      <c r="AV194" s="663" t="s">
        <v>1325</v>
      </c>
      <c r="AW194" s="663" t="s">
        <v>1325</v>
      </c>
      <c r="AX194" s="663" t="s">
        <v>1325</v>
      </c>
      <c r="AY194" s="663" t="s">
        <v>1325</v>
      </c>
      <c r="AZ194" s="663" t="s">
        <v>1325</v>
      </c>
      <c r="BA194" s="632"/>
      <c r="BB194" s="632">
        <v>0</v>
      </c>
      <c r="BC194" s="632">
        <v>0</v>
      </c>
      <c r="BD194" s="632"/>
      <c r="BE194" s="632">
        <v>0</v>
      </c>
      <c r="BF194" s="632">
        <v>0.41054970215573278</v>
      </c>
      <c r="BG194" s="633">
        <v>0</v>
      </c>
      <c r="BH194" s="665" t="s">
        <v>1325</v>
      </c>
      <c r="BI194" s="663" t="s">
        <v>1325</v>
      </c>
      <c r="BJ194" s="663" t="s">
        <v>1325</v>
      </c>
      <c r="BK194" s="663" t="s">
        <v>1325</v>
      </c>
      <c r="BL194" s="663" t="s">
        <v>1325</v>
      </c>
      <c r="BM194" s="663" t="s">
        <v>1325</v>
      </c>
      <c r="BN194" s="663" t="s">
        <v>1325</v>
      </c>
      <c r="BO194" s="632"/>
      <c r="BP194" s="632">
        <v>0</v>
      </c>
      <c r="BQ194" s="632">
        <v>0</v>
      </c>
      <c r="BR194" s="632"/>
      <c r="BS194" s="632">
        <v>0</v>
      </c>
      <c r="BT194" s="632">
        <v>0.55835647888531903</v>
      </c>
      <c r="BU194" s="633">
        <v>0</v>
      </c>
      <c r="BV194" s="665" t="s">
        <v>1325</v>
      </c>
      <c r="BW194" s="663" t="s">
        <v>1325</v>
      </c>
      <c r="BX194" s="663" t="s">
        <v>1325</v>
      </c>
      <c r="BY194" s="663" t="s">
        <v>1325</v>
      </c>
      <c r="BZ194" s="663" t="s">
        <v>1325</v>
      </c>
      <c r="CA194" s="663" t="s">
        <v>1325</v>
      </c>
      <c r="CB194" s="663" t="s">
        <v>1325</v>
      </c>
      <c r="CC194" s="632"/>
      <c r="CD194" s="632">
        <v>0</v>
      </c>
      <c r="CE194" s="632">
        <v>0</v>
      </c>
      <c r="CF194" s="632"/>
      <c r="CG194" s="632">
        <v>0</v>
      </c>
      <c r="CH194" s="632">
        <v>0.31899921224525174</v>
      </c>
      <c r="CI194" s="633">
        <v>0</v>
      </c>
      <c r="CJ194" s="665" t="s">
        <v>1325</v>
      </c>
      <c r="CK194" s="663" t="s">
        <v>1325</v>
      </c>
      <c r="CL194" s="663" t="s">
        <v>1325</v>
      </c>
      <c r="CM194" s="663" t="s">
        <v>1325</v>
      </c>
      <c r="CN194" s="663" t="s">
        <v>1325</v>
      </c>
      <c r="CO194" s="631">
        <v>27</v>
      </c>
      <c r="CP194" s="663" t="s">
        <v>1325</v>
      </c>
      <c r="CQ194" s="632"/>
      <c r="CR194" s="632">
        <v>0</v>
      </c>
      <c r="CS194" s="632">
        <v>0</v>
      </c>
      <c r="CT194" s="632"/>
      <c r="CU194" s="632">
        <v>2.7739367248986984</v>
      </c>
      <c r="CV194" s="632">
        <v>0.73817383823036942</v>
      </c>
      <c r="CW194" s="633">
        <v>1.1135127184545408</v>
      </c>
      <c r="CX194" s="644" t="s">
        <v>878</v>
      </c>
      <c r="CY194" s="480" t="s">
        <v>1471</v>
      </c>
      <c r="CZ194" s="632" t="s">
        <v>878</v>
      </c>
      <c r="DA194" s="636" t="s">
        <v>1471</v>
      </c>
      <c r="DB194" s="644" t="s">
        <v>878</v>
      </c>
      <c r="DC194" s="480" t="s">
        <v>878</v>
      </c>
      <c r="DD194" s="480" t="s">
        <v>878</v>
      </c>
      <c r="DE194" s="635" t="s">
        <v>878</v>
      </c>
      <c r="DF194" s="686"/>
      <c r="DG194" s="678" t="s">
        <v>2218</v>
      </c>
      <c r="DH194" s="664" t="s">
        <v>1325</v>
      </c>
      <c r="DI194" s="650">
        <v>23</v>
      </c>
      <c r="DJ194" s="650">
        <v>13</v>
      </c>
      <c r="DK194" s="663" t="s">
        <v>1325</v>
      </c>
      <c r="DL194" s="650">
        <v>39</v>
      </c>
      <c r="DM194" s="650">
        <v>615</v>
      </c>
      <c r="DN194" s="650">
        <v>18</v>
      </c>
      <c r="DO194" s="650">
        <v>718</v>
      </c>
      <c r="DP194" s="681" t="s">
        <v>62</v>
      </c>
      <c r="DQ194" s="534">
        <v>57</v>
      </c>
      <c r="DR194" s="675" t="s">
        <v>878</v>
      </c>
      <c r="DS194" s="648" t="s">
        <v>792</v>
      </c>
      <c r="DT194" s="648" t="s">
        <v>878</v>
      </c>
      <c r="DU194" s="671" t="s">
        <v>792</v>
      </c>
    </row>
    <row r="195" spans="1:125">
      <c r="A195" s="628" t="s">
        <v>409</v>
      </c>
      <c r="B195" s="545" t="s">
        <v>1297</v>
      </c>
      <c r="C195" s="629" t="s">
        <v>639</v>
      </c>
      <c r="D195" s="658" t="s">
        <v>1325</v>
      </c>
      <c r="E195" s="528" t="s">
        <v>1325</v>
      </c>
      <c r="F195" s="528" t="s">
        <v>1325</v>
      </c>
      <c r="G195" s="528" t="s">
        <v>1325</v>
      </c>
      <c r="H195" s="528" t="s">
        <v>1325</v>
      </c>
      <c r="I195" s="631">
        <v>22</v>
      </c>
      <c r="J195" s="528" t="s">
        <v>1325</v>
      </c>
      <c r="K195" s="705"/>
      <c r="L195" s="632">
        <v>1.732517239858324</v>
      </c>
      <c r="M195" s="632"/>
      <c r="N195" s="632"/>
      <c r="O195" s="632">
        <v>0.95784578070914383</v>
      </c>
      <c r="P195" s="632">
        <v>0.942453260355408</v>
      </c>
      <c r="Q195" s="633"/>
      <c r="R195" s="665" t="s">
        <v>1325</v>
      </c>
      <c r="S195" s="663" t="s">
        <v>1325</v>
      </c>
      <c r="T195" s="663" t="s">
        <v>1325</v>
      </c>
      <c r="U195" s="663" t="s">
        <v>1325</v>
      </c>
      <c r="V195" s="663" t="s">
        <v>1325</v>
      </c>
      <c r="W195" s="663" t="s">
        <v>1325</v>
      </c>
      <c r="X195" s="663" t="s">
        <v>1325</v>
      </c>
      <c r="Y195" s="632"/>
      <c r="Z195" s="632">
        <v>0</v>
      </c>
      <c r="AA195" s="632"/>
      <c r="AB195" s="632"/>
      <c r="AC195" s="632">
        <v>0</v>
      </c>
      <c r="AD195" s="632">
        <v>0.89098174958100684</v>
      </c>
      <c r="AE195" s="633"/>
      <c r="AF195" s="665" t="s">
        <v>1325</v>
      </c>
      <c r="AG195" s="663" t="s">
        <v>1325</v>
      </c>
      <c r="AH195" s="663" t="s">
        <v>1325</v>
      </c>
      <c r="AI195" s="663" t="s">
        <v>1325</v>
      </c>
      <c r="AJ195" s="663" t="s">
        <v>1325</v>
      </c>
      <c r="AK195" s="663" t="s">
        <v>1325</v>
      </c>
      <c r="AL195" s="663" t="s">
        <v>1325</v>
      </c>
      <c r="AM195" s="632"/>
      <c r="AN195" s="632">
        <v>2.4219483003443516</v>
      </c>
      <c r="AO195" s="632"/>
      <c r="AP195" s="632"/>
      <c r="AQ195" s="632">
        <v>0</v>
      </c>
      <c r="AR195" s="632">
        <v>3.6684069429003006</v>
      </c>
      <c r="AS195" s="633"/>
      <c r="AT195" s="665" t="s">
        <v>1325</v>
      </c>
      <c r="AU195" s="663" t="s">
        <v>1325</v>
      </c>
      <c r="AV195" s="663" t="s">
        <v>1325</v>
      </c>
      <c r="AW195" s="663" t="s">
        <v>1325</v>
      </c>
      <c r="AX195" s="663" t="s">
        <v>1325</v>
      </c>
      <c r="AY195" s="663" t="s">
        <v>1325</v>
      </c>
      <c r="AZ195" s="663" t="s">
        <v>1325</v>
      </c>
      <c r="BA195" s="632"/>
      <c r="BB195" s="632">
        <v>0</v>
      </c>
      <c r="BC195" s="632"/>
      <c r="BD195" s="632"/>
      <c r="BE195" s="632">
        <v>0</v>
      </c>
      <c r="BF195" s="632">
        <v>0</v>
      </c>
      <c r="BG195" s="633"/>
      <c r="BH195" s="665" t="s">
        <v>1325</v>
      </c>
      <c r="BI195" s="663" t="s">
        <v>1325</v>
      </c>
      <c r="BJ195" s="663" t="s">
        <v>1325</v>
      </c>
      <c r="BK195" s="663" t="s">
        <v>1325</v>
      </c>
      <c r="BL195" s="663" t="s">
        <v>1325</v>
      </c>
      <c r="BM195" s="663" t="s">
        <v>1325</v>
      </c>
      <c r="BN195" s="663" t="s">
        <v>1325</v>
      </c>
      <c r="BO195" s="632"/>
      <c r="BP195" s="632">
        <v>0</v>
      </c>
      <c r="BQ195" s="632"/>
      <c r="BR195" s="632"/>
      <c r="BS195" s="632">
        <v>0</v>
      </c>
      <c r="BT195" s="632">
        <v>2.3989267880252481</v>
      </c>
      <c r="BU195" s="633"/>
      <c r="BV195" s="665" t="s">
        <v>1325</v>
      </c>
      <c r="BW195" s="663" t="s">
        <v>1325</v>
      </c>
      <c r="BX195" s="663" t="s">
        <v>1325</v>
      </c>
      <c r="BY195" s="663" t="s">
        <v>1325</v>
      </c>
      <c r="BZ195" s="663" t="s">
        <v>1325</v>
      </c>
      <c r="CA195" s="663" t="s">
        <v>1325</v>
      </c>
      <c r="CB195" s="663" t="s">
        <v>1325</v>
      </c>
      <c r="CC195" s="632"/>
      <c r="CD195" s="632">
        <v>0</v>
      </c>
      <c r="CE195" s="632"/>
      <c r="CF195" s="632"/>
      <c r="CG195" s="632">
        <v>0</v>
      </c>
      <c r="CH195" s="632">
        <v>0</v>
      </c>
      <c r="CI195" s="633"/>
      <c r="CJ195" s="665" t="s">
        <v>1325</v>
      </c>
      <c r="CK195" s="663" t="s">
        <v>1325</v>
      </c>
      <c r="CL195" s="663" t="s">
        <v>1325</v>
      </c>
      <c r="CM195" s="663" t="s">
        <v>1325</v>
      </c>
      <c r="CN195" s="663" t="s">
        <v>1325</v>
      </c>
      <c r="CO195" s="663" t="s">
        <v>1325</v>
      </c>
      <c r="CP195" s="663" t="s">
        <v>1325</v>
      </c>
      <c r="CQ195" s="632"/>
      <c r="CR195" s="632">
        <v>3.0469271970580314</v>
      </c>
      <c r="CS195" s="632"/>
      <c r="CT195" s="632"/>
      <c r="CU195" s="632">
        <v>2.8623809199622121</v>
      </c>
      <c r="CV195" s="632">
        <v>0.35312464671826937</v>
      </c>
      <c r="CW195" s="633"/>
      <c r="CX195" s="644" t="s">
        <v>878</v>
      </c>
      <c r="CY195" s="480" t="s">
        <v>1471</v>
      </c>
      <c r="CZ195" s="480" t="s">
        <v>878</v>
      </c>
      <c r="DA195" s="635" t="s">
        <v>1471</v>
      </c>
      <c r="DB195" s="644" t="s">
        <v>878</v>
      </c>
      <c r="DC195" s="480" t="s">
        <v>878</v>
      </c>
      <c r="DD195" s="480" t="s">
        <v>878</v>
      </c>
      <c r="DE195" s="635" t="s">
        <v>878</v>
      </c>
      <c r="DF195" s="686"/>
      <c r="DG195" s="678" t="s">
        <v>2218</v>
      </c>
      <c r="DH195" s="664" t="s">
        <v>1325</v>
      </c>
      <c r="DI195" s="650">
        <v>18</v>
      </c>
      <c r="DJ195" s="663" t="s">
        <v>1325</v>
      </c>
      <c r="DK195" s="663" t="s">
        <v>1325</v>
      </c>
      <c r="DL195" s="650">
        <v>23</v>
      </c>
      <c r="DM195" s="650">
        <v>167</v>
      </c>
      <c r="DN195" s="663" t="s">
        <v>1325</v>
      </c>
      <c r="DO195" s="650">
        <v>219</v>
      </c>
      <c r="DP195" s="681" t="s">
        <v>409</v>
      </c>
      <c r="DQ195" s="534">
        <v>31</v>
      </c>
      <c r="DR195" s="675" t="s">
        <v>878</v>
      </c>
      <c r="DS195" s="648" t="s">
        <v>792</v>
      </c>
      <c r="DT195" s="648" t="s">
        <v>878</v>
      </c>
      <c r="DU195" s="671" t="s">
        <v>792</v>
      </c>
    </row>
    <row r="196" spans="1:125">
      <c r="A196" s="628" t="s">
        <v>483</v>
      </c>
      <c r="B196" s="545" t="s">
        <v>1297</v>
      </c>
      <c r="C196" s="629" t="s">
        <v>748</v>
      </c>
      <c r="D196" s="658" t="s">
        <v>1325</v>
      </c>
      <c r="E196" s="528" t="s">
        <v>1325</v>
      </c>
      <c r="F196" s="528" t="s">
        <v>1325</v>
      </c>
      <c r="G196" s="528" t="s">
        <v>1325</v>
      </c>
      <c r="H196" s="631">
        <v>26</v>
      </c>
      <c r="I196" s="631">
        <v>56</v>
      </c>
      <c r="J196" s="528" t="s">
        <v>1325</v>
      </c>
      <c r="K196" s="705"/>
      <c r="L196" s="632">
        <v>1.886754800358492</v>
      </c>
      <c r="M196" s="632"/>
      <c r="N196" s="632"/>
      <c r="O196" s="632">
        <v>1.8851170154981494</v>
      </c>
      <c r="P196" s="632">
        <v>0.43739158205066325</v>
      </c>
      <c r="Q196" s="633">
        <v>0.75695260351804305</v>
      </c>
      <c r="R196" s="665" t="s">
        <v>1325</v>
      </c>
      <c r="S196" s="663" t="s">
        <v>1325</v>
      </c>
      <c r="T196" s="663" t="s">
        <v>1325</v>
      </c>
      <c r="U196" s="663" t="s">
        <v>1325</v>
      </c>
      <c r="V196" s="663" t="s">
        <v>1325</v>
      </c>
      <c r="W196" s="663" t="s">
        <v>1325</v>
      </c>
      <c r="X196" s="663" t="s">
        <v>1325</v>
      </c>
      <c r="Y196" s="632"/>
      <c r="Z196" s="632">
        <v>0</v>
      </c>
      <c r="AA196" s="632"/>
      <c r="AB196" s="632"/>
      <c r="AC196" s="632">
        <v>0</v>
      </c>
      <c r="AD196" s="632">
        <v>0.9072801962196837</v>
      </c>
      <c r="AE196" s="633">
        <v>0</v>
      </c>
      <c r="AF196" s="665" t="s">
        <v>1325</v>
      </c>
      <c r="AG196" s="663" t="s">
        <v>1325</v>
      </c>
      <c r="AH196" s="663" t="s">
        <v>1325</v>
      </c>
      <c r="AI196" s="663" t="s">
        <v>1325</v>
      </c>
      <c r="AJ196" s="663" t="s">
        <v>1325</v>
      </c>
      <c r="AK196" s="631">
        <v>15</v>
      </c>
      <c r="AL196" s="663" t="s">
        <v>1325</v>
      </c>
      <c r="AM196" s="632"/>
      <c r="AN196" s="632">
        <v>3.8789327047554094</v>
      </c>
      <c r="AO196" s="632"/>
      <c r="AP196" s="632"/>
      <c r="AQ196" s="632">
        <v>1.003594969073244</v>
      </c>
      <c r="AR196" s="632">
        <v>0.89735548148669253</v>
      </c>
      <c r="AS196" s="633">
        <v>0</v>
      </c>
      <c r="AT196" s="665" t="s">
        <v>1325</v>
      </c>
      <c r="AU196" s="663" t="s">
        <v>1325</v>
      </c>
      <c r="AV196" s="663" t="s">
        <v>1325</v>
      </c>
      <c r="AW196" s="663" t="s">
        <v>1325</v>
      </c>
      <c r="AX196" s="663" t="s">
        <v>1325</v>
      </c>
      <c r="AY196" s="663" t="s">
        <v>1325</v>
      </c>
      <c r="AZ196" s="663" t="s">
        <v>1325</v>
      </c>
      <c r="BA196" s="632"/>
      <c r="BB196" s="632">
        <v>0</v>
      </c>
      <c r="BC196" s="632"/>
      <c r="BD196" s="632"/>
      <c r="BE196" s="632">
        <v>0</v>
      </c>
      <c r="BF196" s="632">
        <v>1.1546710373129982</v>
      </c>
      <c r="BG196" s="633">
        <v>0</v>
      </c>
      <c r="BH196" s="665" t="s">
        <v>1325</v>
      </c>
      <c r="BI196" s="663" t="s">
        <v>1325</v>
      </c>
      <c r="BJ196" s="663" t="s">
        <v>1325</v>
      </c>
      <c r="BK196" s="663" t="s">
        <v>1325</v>
      </c>
      <c r="BL196" s="663" t="s">
        <v>1325</v>
      </c>
      <c r="BM196" s="663" t="s">
        <v>1325</v>
      </c>
      <c r="BN196" s="663" t="s">
        <v>1325</v>
      </c>
      <c r="BO196" s="632"/>
      <c r="BP196" s="632">
        <v>0</v>
      </c>
      <c r="BQ196" s="632"/>
      <c r="BR196" s="632"/>
      <c r="BS196" s="632">
        <v>1.0091303782541299</v>
      </c>
      <c r="BT196" s="632">
        <v>2.6854646027917015</v>
      </c>
      <c r="BU196" s="633">
        <v>0</v>
      </c>
      <c r="BV196" s="665" t="s">
        <v>1325</v>
      </c>
      <c r="BW196" s="663" t="s">
        <v>1325</v>
      </c>
      <c r="BX196" s="663" t="s">
        <v>1325</v>
      </c>
      <c r="BY196" s="663" t="s">
        <v>1325</v>
      </c>
      <c r="BZ196" s="663" t="s">
        <v>1325</v>
      </c>
      <c r="CA196" s="663" t="s">
        <v>1325</v>
      </c>
      <c r="CB196" s="663" t="s">
        <v>1325</v>
      </c>
      <c r="CC196" s="632"/>
      <c r="CD196" s="632">
        <v>0</v>
      </c>
      <c r="CE196" s="632"/>
      <c r="CF196" s="632"/>
      <c r="CG196" s="632">
        <v>4.0796060811226686</v>
      </c>
      <c r="CH196" s="632">
        <v>0</v>
      </c>
      <c r="CI196" s="633">
        <v>14.47709209549728</v>
      </c>
      <c r="CJ196" s="665" t="s">
        <v>1325</v>
      </c>
      <c r="CK196" s="663" t="s">
        <v>1325</v>
      </c>
      <c r="CL196" s="663" t="s">
        <v>1325</v>
      </c>
      <c r="CM196" s="663" t="s">
        <v>1325</v>
      </c>
      <c r="CN196" s="631">
        <v>16</v>
      </c>
      <c r="CO196" s="631">
        <v>24</v>
      </c>
      <c r="CP196" s="663" t="s">
        <v>1325</v>
      </c>
      <c r="CQ196" s="632"/>
      <c r="CR196" s="632">
        <v>1.0933461734202317</v>
      </c>
      <c r="CS196" s="632"/>
      <c r="CT196" s="632"/>
      <c r="CU196" s="632">
        <v>2.2725914955312749</v>
      </c>
      <c r="CV196" s="632">
        <v>0.3032739556320328</v>
      </c>
      <c r="CW196" s="633">
        <v>0.6923539587969324</v>
      </c>
      <c r="CX196" s="644" t="s">
        <v>878</v>
      </c>
      <c r="CY196" s="480" t="s">
        <v>1471</v>
      </c>
      <c r="CZ196" s="632" t="s">
        <v>792</v>
      </c>
      <c r="DA196" s="636" t="s">
        <v>1472</v>
      </c>
      <c r="DB196" s="644" t="s">
        <v>878</v>
      </c>
      <c r="DC196" s="480" t="s">
        <v>878</v>
      </c>
      <c r="DD196" s="480" t="s">
        <v>878</v>
      </c>
      <c r="DE196" s="635" t="s">
        <v>878</v>
      </c>
      <c r="DF196" s="686"/>
      <c r="DG196" s="678" t="s">
        <v>2218</v>
      </c>
      <c r="DH196" s="664" t="s">
        <v>1325</v>
      </c>
      <c r="DI196" s="650">
        <v>13</v>
      </c>
      <c r="DJ196" s="663" t="s">
        <v>1325</v>
      </c>
      <c r="DK196" s="663" t="s">
        <v>1325</v>
      </c>
      <c r="DL196" s="650">
        <v>125</v>
      </c>
      <c r="DM196" s="650">
        <v>656</v>
      </c>
      <c r="DN196" s="650">
        <v>40</v>
      </c>
      <c r="DO196" s="650">
        <v>843</v>
      </c>
      <c r="DP196" s="681" t="s">
        <v>483</v>
      </c>
      <c r="DQ196" s="534">
        <v>91</v>
      </c>
      <c r="DR196" s="675" t="s">
        <v>878</v>
      </c>
      <c r="DS196" s="648" t="s">
        <v>792</v>
      </c>
      <c r="DT196" s="648" t="s">
        <v>878</v>
      </c>
      <c r="DU196" s="671" t="s">
        <v>792</v>
      </c>
    </row>
    <row r="197" spans="1:125">
      <c r="A197" s="628" t="s">
        <v>1113</v>
      </c>
      <c r="B197" s="545" t="s">
        <v>1297</v>
      </c>
      <c r="C197" s="629" t="s">
        <v>564</v>
      </c>
      <c r="D197" s="658" t="s">
        <v>1325</v>
      </c>
      <c r="E197" s="528" t="s">
        <v>1325</v>
      </c>
      <c r="F197" s="528" t="s">
        <v>1325</v>
      </c>
      <c r="G197" s="528" t="s">
        <v>1325</v>
      </c>
      <c r="H197" s="528" t="s">
        <v>1325</v>
      </c>
      <c r="I197" s="631">
        <v>61</v>
      </c>
      <c r="J197" s="528" t="s">
        <v>1325</v>
      </c>
      <c r="K197" s="705"/>
      <c r="L197" s="632"/>
      <c r="M197" s="632"/>
      <c r="N197" s="632"/>
      <c r="O197" s="632">
        <v>1.4821842230267412</v>
      </c>
      <c r="P197" s="632">
        <v>1.2212360111534966</v>
      </c>
      <c r="Q197" s="633"/>
      <c r="R197" s="665" t="s">
        <v>1325</v>
      </c>
      <c r="S197" s="663" t="s">
        <v>1325</v>
      </c>
      <c r="T197" s="663" t="s">
        <v>1325</v>
      </c>
      <c r="U197" s="663" t="s">
        <v>1325</v>
      </c>
      <c r="V197" s="663" t="s">
        <v>1325</v>
      </c>
      <c r="W197" s="663" t="s">
        <v>1325</v>
      </c>
      <c r="X197" s="663" t="s">
        <v>1325</v>
      </c>
      <c r="Y197" s="632"/>
      <c r="Z197" s="632"/>
      <c r="AA197" s="632"/>
      <c r="AB197" s="632"/>
      <c r="AC197" s="632">
        <v>0</v>
      </c>
      <c r="AD197" s="632">
        <v>1.1556811819808011</v>
      </c>
      <c r="AE197" s="633"/>
      <c r="AF197" s="665" t="s">
        <v>1325</v>
      </c>
      <c r="AG197" s="663" t="s">
        <v>1325</v>
      </c>
      <c r="AH197" s="663" t="s">
        <v>1325</v>
      </c>
      <c r="AI197" s="663" t="s">
        <v>1325</v>
      </c>
      <c r="AJ197" s="663" t="s">
        <v>1325</v>
      </c>
      <c r="AK197" s="631">
        <v>11</v>
      </c>
      <c r="AL197" s="663" t="s">
        <v>1325</v>
      </c>
      <c r="AM197" s="632"/>
      <c r="AN197" s="632"/>
      <c r="AO197" s="632"/>
      <c r="AP197" s="632"/>
      <c r="AQ197" s="632">
        <v>0</v>
      </c>
      <c r="AR197" s="632">
        <v>1.3698973210475667</v>
      </c>
      <c r="AS197" s="633"/>
      <c r="AT197" s="665" t="s">
        <v>1325</v>
      </c>
      <c r="AU197" s="663" t="s">
        <v>1325</v>
      </c>
      <c r="AV197" s="663" t="s">
        <v>1325</v>
      </c>
      <c r="AW197" s="663" t="s">
        <v>1325</v>
      </c>
      <c r="AX197" s="663" t="s">
        <v>1325</v>
      </c>
      <c r="AY197" s="663" t="s">
        <v>1325</v>
      </c>
      <c r="AZ197" s="663" t="s">
        <v>1325</v>
      </c>
      <c r="BA197" s="632"/>
      <c r="BB197" s="632"/>
      <c r="BC197" s="632"/>
      <c r="BD197" s="632"/>
      <c r="BE197" s="632">
        <v>0</v>
      </c>
      <c r="BF197" s="632">
        <v>0.49026809092383622</v>
      </c>
      <c r="BG197" s="633"/>
      <c r="BH197" s="665" t="s">
        <v>1325</v>
      </c>
      <c r="BI197" s="663" t="s">
        <v>1325</v>
      </c>
      <c r="BJ197" s="663" t="s">
        <v>1325</v>
      </c>
      <c r="BK197" s="663" t="s">
        <v>1325</v>
      </c>
      <c r="BL197" s="663" t="s">
        <v>1325</v>
      </c>
      <c r="BM197" s="663" t="s">
        <v>1325</v>
      </c>
      <c r="BN197" s="663" t="s">
        <v>1325</v>
      </c>
      <c r="BO197" s="632"/>
      <c r="BP197" s="632"/>
      <c r="BQ197" s="632"/>
      <c r="BR197" s="632"/>
      <c r="BS197" s="632">
        <v>7.3354525858299002</v>
      </c>
      <c r="BT197" s="632">
        <v>0.36943649743414841</v>
      </c>
      <c r="BU197" s="633"/>
      <c r="BV197" s="665" t="s">
        <v>1325</v>
      </c>
      <c r="BW197" s="663" t="s">
        <v>1325</v>
      </c>
      <c r="BX197" s="663" t="s">
        <v>1325</v>
      </c>
      <c r="BY197" s="663" t="s">
        <v>1325</v>
      </c>
      <c r="BZ197" s="663" t="s">
        <v>1325</v>
      </c>
      <c r="CA197" s="663" t="s">
        <v>1325</v>
      </c>
      <c r="CB197" s="663" t="s">
        <v>1325</v>
      </c>
      <c r="CC197" s="632"/>
      <c r="CD197" s="632"/>
      <c r="CE197" s="632"/>
      <c r="CF197" s="632"/>
      <c r="CG197" s="632">
        <v>3.6677262929149501</v>
      </c>
      <c r="CH197" s="632">
        <v>0.73887299486829683</v>
      </c>
      <c r="CI197" s="633"/>
      <c r="CJ197" s="665" t="s">
        <v>1325</v>
      </c>
      <c r="CK197" s="663" t="s">
        <v>1325</v>
      </c>
      <c r="CL197" s="663" t="s">
        <v>1325</v>
      </c>
      <c r="CM197" s="663" t="s">
        <v>1325</v>
      </c>
      <c r="CN197" s="663" t="s">
        <v>1325</v>
      </c>
      <c r="CO197" s="631">
        <v>23</v>
      </c>
      <c r="CP197" s="663" t="s">
        <v>1325</v>
      </c>
      <c r="CQ197" s="632"/>
      <c r="CR197" s="632"/>
      <c r="CS197" s="632"/>
      <c r="CT197" s="632"/>
      <c r="CU197" s="632">
        <v>0.8206004073495865</v>
      </c>
      <c r="CV197" s="632">
        <v>1.0683835567439961</v>
      </c>
      <c r="CW197" s="633"/>
      <c r="CX197" s="644" t="s">
        <v>878</v>
      </c>
      <c r="CY197" s="480" t="s">
        <v>1471</v>
      </c>
      <c r="CZ197" s="480" t="s">
        <v>878</v>
      </c>
      <c r="DA197" s="635" t="s">
        <v>1471</v>
      </c>
      <c r="DB197" s="644" t="s">
        <v>878</v>
      </c>
      <c r="DC197" s="480" t="s">
        <v>878</v>
      </c>
      <c r="DD197" s="480" t="s">
        <v>878</v>
      </c>
      <c r="DE197" s="635" t="s">
        <v>878</v>
      </c>
      <c r="DF197" s="686"/>
      <c r="DG197" s="678" t="s">
        <v>2218</v>
      </c>
      <c r="DH197" s="664" t="s">
        <v>1325</v>
      </c>
      <c r="DI197" s="663" t="s">
        <v>1325</v>
      </c>
      <c r="DJ197" s="663" t="s">
        <v>1325</v>
      </c>
      <c r="DK197" s="663" t="s">
        <v>1325</v>
      </c>
      <c r="DL197" s="650">
        <v>27</v>
      </c>
      <c r="DM197" s="650">
        <v>515</v>
      </c>
      <c r="DN197" s="663" t="s">
        <v>1325</v>
      </c>
      <c r="DO197" s="650">
        <v>561</v>
      </c>
      <c r="DP197" s="681" t="s">
        <v>1113</v>
      </c>
      <c r="DQ197" s="534">
        <v>67</v>
      </c>
      <c r="DR197" s="675" t="s">
        <v>878</v>
      </c>
      <c r="DS197" s="648" t="s">
        <v>792</v>
      </c>
      <c r="DT197" s="648" t="s">
        <v>878</v>
      </c>
      <c r="DU197" s="671" t="s">
        <v>792</v>
      </c>
    </row>
    <row r="198" spans="1:125">
      <c r="A198" s="628" t="s">
        <v>470</v>
      </c>
      <c r="B198" s="545" t="s">
        <v>1297</v>
      </c>
      <c r="C198" s="629" t="s">
        <v>543</v>
      </c>
      <c r="D198" s="658" t="s">
        <v>1325</v>
      </c>
      <c r="E198" s="528" t="s">
        <v>1325</v>
      </c>
      <c r="F198" s="528" t="s">
        <v>1325</v>
      </c>
      <c r="G198" s="528" t="s">
        <v>1325</v>
      </c>
      <c r="H198" s="631">
        <v>194</v>
      </c>
      <c r="I198" s="631">
        <v>245</v>
      </c>
      <c r="J198" s="528" t="s">
        <v>1325</v>
      </c>
      <c r="K198" s="705">
        <v>1.3597802643356014</v>
      </c>
      <c r="L198" s="632">
        <v>0.65960624486639741</v>
      </c>
      <c r="M198" s="632">
        <v>0.47655637656634819</v>
      </c>
      <c r="N198" s="632"/>
      <c r="O198" s="632">
        <v>1.2748156934671633</v>
      </c>
      <c r="P198" s="632">
        <v>0.9653326996744469</v>
      </c>
      <c r="Q198" s="633">
        <v>0.74399863924549559</v>
      </c>
      <c r="R198" s="665" t="s">
        <v>1325</v>
      </c>
      <c r="S198" s="663" t="s">
        <v>1325</v>
      </c>
      <c r="T198" s="663" t="s">
        <v>1325</v>
      </c>
      <c r="U198" s="663" t="s">
        <v>1325</v>
      </c>
      <c r="V198" s="663" t="s">
        <v>1325</v>
      </c>
      <c r="W198" s="631">
        <v>11</v>
      </c>
      <c r="X198" s="663" t="s">
        <v>1325</v>
      </c>
      <c r="Y198" s="632">
        <v>0</v>
      </c>
      <c r="Z198" s="632">
        <v>8.7339355191054864</v>
      </c>
      <c r="AA198" s="632">
        <v>0</v>
      </c>
      <c r="AB198" s="632"/>
      <c r="AC198" s="632">
        <v>0.21755471267444126</v>
      </c>
      <c r="AD198" s="632">
        <v>0.82154701718967049</v>
      </c>
      <c r="AE198" s="633">
        <v>0</v>
      </c>
      <c r="AF198" s="665" t="s">
        <v>1325</v>
      </c>
      <c r="AG198" s="663" t="s">
        <v>1325</v>
      </c>
      <c r="AH198" s="663" t="s">
        <v>1325</v>
      </c>
      <c r="AI198" s="663" t="s">
        <v>1325</v>
      </c>
      <c r="AJ198" s="631">
        <v>31</v>
      </c>
      <c r="AK198" s="631">
        <v>51</v>
      </c>
      <c r="AL198" s="663" t="s">
        <v>1325</v>
      </c>
      <c r="AM198" s="632">
        <v>0</v>
      </c>
      <c r="AN198" s="632">
        <v>0</v>
      </c>
      <c r="AO198" s="632">
        <v>0</v>
      </c>
      <c r="AP198" s="632"/>
      <c r="AQ198" s="632">
        <v>1.2073519652172022</v>
      </c>
      <c r="AR198" s="632">
        <v>1.8589507476286937</v>
      </c>
      <c r="AS198" s="633">
        <v>0.55158831411308318</v>
      </c>
      <c r="AT198" s="665" t="s">
        <v>1325</v>
      </c>
      <c r="AU198" s="663" t="s">
        <v>1325</v>
      </c>
      <c r="AV198" s="663" t="s">
        <v>1325</v>
      </c>
      <c r="AW198" s="663" t="s">
        <v>1325</v>
      </c>
      <c r="AX198" s="663" t="s">
        <v>1325</v>
      </c>
      <c r="AY198" s="631">
        <v>19</v>
      </c>
      <c r="AZ198" s="663" t="s">
        <v>1325</v>
      </c>
      <c r="BA198" s="632">
        <v>10.384072032742669</v>
      </c>
      <c r="BB198" s="632">
        <v>0</v>
      </c>
      <c r="BC198" s="632">
        <v>5.2143592028912771</v>
      </c>
      <c r="BD198" s="632"/>
      <c r="BE198" s="632">
        <v>0.23529195393266039</v>
      </c>
      <c r="BF198" s="632">
        <v>0.46811388402506332</v>
      </c>
      <c r="BG198" s="633">
        <v>0.836637076549678</v>
      </c>
      <c r="BH198" s="665" t="s">
        <v>1325</v>
      </c>
      <c r="BI198" s="663" t="s">
        <v>1325</v>
      </c>
      <c r="BJ198" s="663" t="s">
        <v>1325</v>
      </c>
      <c r="BK198" s="663" t="s">
        <v>1325</v>
      </c>
      <c r="BL198" s="631">
        <v>14</v>
      </c>
      <c r="BM198" s="631">
        <v>62</v>
      </c>
      <c r="BN198" s="663" t="s">
        <v>1325</v>
      </c>
      <c r="BO198" s="632">
        <v>1.7801874881284518</v>
      </c>
      <c r="BP198" s="632">
        <v>0.68782807552580072</v>
      </c>
      <c r="BQ198" s="632">
        <v>0</v>
      </c>
      <c r="BR198" s="632"/>
      <c r="BS198" s="632">
        <v>0.39823904278794731</v>
      </c>
      <c r="BT198" s="632">
        <v>2.2889808444581163</v>
      </c>
      <c r="BU198" s="633">
        <v>0.98245164876800672</v>
      </c>
      <c r="BV198" s="665" t="s">
        <v>1325</v>
      </c>
      <c r="BW198" s="663" t="s">
        <v>1325</v>
      </c>
      <c r="BX198" s="663" t="s">
        <v>1325</v>
      </c>
      <c r="BY198" s="663" t="s">
        <v>1325</v>
      </c>
      <c r="BZ198" s="663" t="s">
        <v>1325</v>
      </c>
      <c r="CA198" s="663" t="s">
        <v>1325</v>
      </c>
      <c r="CB198" s="663" t="s">
        <v>1325</v>
      </c>
      <c r="CC198" s="632">
        <v>0</v>
      </c>
      <c r="CD198" s="632">
        <v>0</v>
      </c>
      <c r="CE198" s="632">
        <v>0</v>
      </c>
      <c r="CF198" s="632"/>
      <c r="CG198" s="632">
        <v>1.2497394773400996</v>
      </c>
      <c r="CH198" s="632">
        <v>2.1684390703341596</v>
      </c>
      <c r="CI198" s="633">
        <v>0</v>
      </c>
      <c r="CJ198" s="665" t="s">
        <v>1325</v>
      </c>
      <c r="CK198" s="663" t="s">
        <v>1325</v>
      </c>
      <c r="CL198" s="663" t="s">
        <v>1325</v>
      </c>
      <c r="CM198" s="663" t="s">
        <v>1325</v>
      </c>
      <c r="CN198" s="631">
        <v>118</v>
      </c>
      <c r="CO198" s="631">
        <v>65</v>
      </c>
      <c r="CP198" s="663" t="s">
        <v>1325</v>
      </c>
      <c r="CQ198" s="632">
        <v>0</v>
      </c>
      <c r="CR198" s="632">
        <v>0</v>
      </c>
      <c r="CS198" s="632">
        <v>0</v>
      </c>
      <c r="CT198" s="632"/>
      <c r="CU198" s="632">
        <v>3.3928255259630182</v>
      </c>
      <c r="CV198" s="632">
        <v>0.64027080125666702</v>
      </c>
      <c r="CW198" s="633">
        <v>0.87551976117587216</v>
      </c>
      <c r="CX198" s="644" t="s">
        <v>878</v>
      </c>
      <c r="CY198" s="480" t="s">
        <v>1471</v>
      </c>
      <c r="CZ198" s="632" t="s">
        <v>792</v>
      </c>
      <c r="DA198" s="636" t="s">
        <v>2174</v>
      </c>
      <c r="DB198" s="644" t="s">
        <v>878</v>
      </c>
      <c r="DC198" s="480" t="s">
        <v>878</v>
      </c>
      <c r="DD198" s="480" t="s">
        <v>878</v>
      </c>
      <c r="DE198" s="635" t="s">
        <v>878</v>
      </c>
      <c r="DF198" s="686"/>
      <c r="DG198" s="678" t="s">
        <v>2218</v>
      </c>
      <c r="DH198" s="682">
        <v>26</v>
      </c>
      <c r="DI198" s="650">
        <v>65</v>
      </c>
      <c r="DJ198" s="650">
        <v>18</v>
      </c>
      <c r="DK198" s="663" t="s">
        <v>1325</v>
      </c>
      <c r="DL198" s="650">
        <v>1412</v>
      </c>
      <c r="DM198" s="650">
        <v>2185</v>
      </c>
      <c r="DN198" s="650">
        <v>93</v>
      </c>
      <c r="DO198" s="650">
        <v>3804</v>
      </c>
      <c r="DP198" s="681" t="s">
        <v>470</v>
      </c>
      <c r="DQ198" s="534">
        <v>459</v>
      </c>
      <c r="DR198" s="675" t="s">
        <v>878</v>
      </c>
      <c r="DS198" s="648" t="s">
        <v>792</v>
      </c>
      <c r="DT198" s="648" t="s">
        <v>878</v>
      </c>
      <c r="DU198" s="671" t="s">
        <v>792</v>
      </c>
    </row>
    <row r="199" spans="1:125">
      <c r="A199" s="628" t="s">
        <v>488</v>
      </c>
      <c r="B199" s="545" t="s">
        <v>1297</v>
      </c>
      <c r="C199" s="629" t="s">
        <v>751</v>
      </c>
      <c r="D199" s="630">
        <v>24</v>
      </c>
      <c r="E199" s="528" t="s">
        <v>1325</v>
      </c>
      <c r="F199" s="528" t="s">
        <v>1325</v>
      </c>
      <c r="G199" s="528" t="s">
        <v>1325</v>
      </c>
      <c r="H199" s="631">
        <v>103</v>
      </c>
      <c r="I199" s="631">
        <v>387</v>
      </c>
      <c r="J199" s="631">
        <v>28</v>
      </c>
      <c r="K199" s="705">
        <v>1.9634360638850823</v>
      </c>
      <c r="L199" s="632">
        <v>0.17759985458102961</v>
      </c>
      <c r="M199" s="632">
        <v>1.6696439095666833</v>
      </c>
      <c r="N199" s="632"/>
      <c r="O199" s="632">
        <v>1.0276130125698328</v>
      </c>
      <c r="P199" s="632">
        <v>0.88913708603906527</v>
      </c>
      <c r="Q199" s="633">
        <v>1.5453549144526597</v>
      </c>
      <c r="R199" s="665" t="s">
        <v>1325</v>
      </c>
      <c r="S199" s="663" t="s">
        <v>1325</v>
      </c>
      <c r="T199" s="663" t="s">
        <v>1325</v>
      </c>
      <c r="U199" s="663" t="s">
        <v>1325</v>
      </c>
      <c r="V199" s="663" t="s">
        <v>1325</v>
      </c>
      <c r="W199" s="631">
        <v>24</v>
      </c>
      <c r="X199" s="663" t="s">
        <v>1325</v>
      </c>
      <c r="Y199" s="632">
        <v>2.035647849587205</v>
      </c>
      <c r="Z199" s="632">
        <v>0</v>
      </c>
      <c r="AA199" s="632">
        <v>0</v>
      </c>
      <c r="AB199" s="632"/>
      <c r="AC199" s="632">
        <v>0.43701281775221973</v>
      </c>
      <c r="AD199" s="632">
        <v>4.5717081500279804</v>
      </c>
      <c r="AE199" s="633">
        <v>0</v>
      </c>
      <c r="AF199" s="665" t="s">
        <v>1325</v>
      </c>
      <c r="AG199" s="663" t="s">
        <v>1325</v>
      </c>
      <c r="AH199" s="663" t="s">
        <v>1325</v>
      </c>
      <c r="AI199" s="663" t="s">
        <v>1325</v>
      </c>
      <c r="AJ199" s="631">
        <v>18</v>
      </c>
      <c r="AK199" s="631">
        <v>41</v>
      </c>
      <c r="AL199" s="663" t="s">
        <v>1325</v>
      </c>
      <c r="AM199" s="632">
        <v>0.65667189808988435</v>
      </c>
      <c r="AN199" s="632">
        <v>0</v>
      </c>
      <c r="AO199" s="632">
        <v>1.5083511886821046</v>
      </c>
      <c r="AP199" s="632"/>
      <c r="AQ199" s="632">
        <v>1.6569533873053384</v>
      </c>
      <c r="AR199" s="632">
        <v>0.65867428615625667</v>
      </c>
      <c r="AS199" s="633">
        <v>2.3731428410457216</v>
      </c>
      <c r="AT199" s="665" t="s">
        <v>1325</v>
      </c>
      <c r="AU199" s="663" t="s">
        <v>1325</v>
      </c>
      <c r="AV199" s="663" t="s">
        <v>1325</v>
      </c>
      <c r="AW199" s="663" t="s">
        <v>1325</v>
      </c>
      <c r="AX199" s="663" t="s">
        <v>1325</v>
      </c>
      <c r="AY199" s="631">
        <v>21</v>
      </c>
      <c r="AZ199" s="663" t="s">
        <v>1325</v>
      </c>
      <c r="BA199" s="632">
        <v>1.3737964532396905</v>
      </c>
      <c r="BB199" s="632">
        <v>0</v>
      </c>
      <c r="BC199" s="632">
        <v>0</v>
      </c>
      <c r="BD199" s="632"/>
      <c r="BE199" s="632">
        <v>0.44800509447356407</v>
      </c>
      <c r="BF199" s="632">
        <v>0.74041800804457525</v>
      </c>
      <c r="BG199" s="633">
        <v>0.89859350460400056</v>
      </c>
      <c r="BH199" s="665" t="s">
        <v>1325</v>
      </c>
      <c r="BI199" s="663" t="s">
        <v>1325</v>
      </c>
      <c r="BJ199" s="663" t="s">
        <v>1325</v>
      </c>
      <c r="BK199" s="663" t="s">
        <v>1325</v>
      </c>
      <c r="BL199" s="631">
        <v>13</v>
      </c>
      <c r="BM199" s="631">
        <v>76</v>
      </c>
      <c r="BN199" s="663" t="s">
        <v>1325</v>
      </c>
      <c r="BO199" s="632">
        <v>1.7957461704588145</v>
      </c>
      <c r="BP199" s="632">
        <v>0</v>
      </c>
      <c r="BQ199" s="632">
        <v>2.0785329161714881</v>
      </c>
      <c r="BR199" s="632"/>
      <c r="BS199" s="632">
        <v>0.66089329327680735</v>
      </c>
      <c r="BT199" s="632">
        <v>1.0721452180593267</v>
      </c>
      <c r="BU199" s="633">
        <v>2.2110893003208614</v>
      </c>
      <c r="BV199" s="665" t="s">
        <v>1325</v>
      </c>
      <c r="BW199" s="663" t="s">
        <v>1325</v>
      </c>
      <c r="BX199" s="663" t="s">
        <v>1325</v>
      </c>
      <c r="BY199" s="663" t="s">
        <v>1325</v>
      </c>
      <c r="BZ199" s="663" t="s">
        <v>1325</v>
      </c>
      <c r="CA199" s="631">
        <v>10</v>
      </c>
      <c r="CB199" s="663" t="s">
        <v>1325</v>
      </c>
      <c r="CC199" s="632">
        <v>3.8536734075363923</v>
      </c>
      <c r="CD199" s="632">
        <v>0</v>
      </c>
      <c r="CE199" s="632">
        <v>0</v>
      </c>
      <c r="CF199" s="632"/>
      <c r="CG199" s="632">
        <v>1.5010555853375991</v>
      </c>
      <c r="CH199" s="632">
        <v>1.3786202500124418</v>
      </c>
      <c r="CI199" s="633">
        <v>0</v>
      </c>
      <c r="CJ199" s="634">
        <v>13</v>
      </c>
      <c r="CK199" s="663" t="s">
        <v>1325</v>
      </c>
      <c r="CL199" s="663" t="s">
        <v>1325</v>
      </c>
      <c r="CM199" s="663" t="s">
        <v>1325</v>
      </c>
      <c r="CN199" s="631">
        <v>50</v>
      </c>
      <c r="CO199" s="631">
        <v>168</v>
      </c>
      <c r="CP199" s="631">
        <v>13</v>
      </c>
      <c r="CQ199" s="632">
        <v>2.3260285513284824</v>
      </c>
      <c r="CR199" s="632">
        <v>0.39263678404545838</v>
      </c>
      <c r="CS199" s="632">
        <v>2.0520198499733748</v>
      </c>
      <c r="CT199" s="632"/>
      <c r="CU199" s="632">
        <v>1.1010638097773688</v>
      </c>
      <c r="CV199" s="632">
        <v>0.78306434506931499</v>
      </c>
      <c r="CW199" s="633">
        <v>1.5621904542706997</v>
      </c>
      <c r="CX199" s="644" t="s">
        <v>878</v>
      </c>
      <c r="CY199" s="480" t="s">
        <v>1471</v>
      </c>
      <c r="CZ199" s="632" t="s">
        <v>792</v>
      </c>
      <c r="DA199" s="636" t="s">
        <v>1477</v>
      </c>
      <c r="DB199" s="644" t="s">
        <v>878</v>
      </c>
      <c r="DC199" s="480" t="s">
        <v>878</v>
      </c>
      <c r="DD199" s="480" t="s">
        <v>878</v>
      </c>
      <c r="DE199" s="635" t="s">
        <v>878</v>
      </c>
      <c r="DF199" s="686"/>
      <c r="DG199" s="678" t="s">
        <v>2218</v>
      </c>
      <c r="DH199" s="682">
        <v>96</v>
      </c>
      <c r="DI199" s="650">
        <v>41</v>
      </c>
      <c r="DJ199" s="650">
        <v>43</v>
      </c>
      <c r="DK199" s="663" t="s">
        <v>1325</v>
      </c>
      <c r="DL199" s="650">
        <v>780</v>
      </c>
      <c r="DM199" s="650">
        <v>3147</v>
      </c>
      <c r="DN199" s="650">
        <v>145</v>
      </c>
      <c r="DO199" s="650">
        <v>4256</v>
      </c>
      <c r="DP199" s="681" t="s">
        <v>488</v>
      </c>
      <c r="DQ199" s="534">
        <v>553</v>
      </c>
      <c r="DR199" s="675" t="s">
        <v>878</v>
      </c>
      <c r="DS199" s="648" t="s">
        <v>792</v>
      </c>
      <c r="DT199" s="648" t="s">
        <v>878</v>
      </c>
      <c r="DU199" s="671" t="s">
        <v>792</v>
      </c>
    </row>
    <row r="200" spans="1:125">
      <c r="A200" s="628" t="s">
        <v>127</v>
      </c>
      <c r="B200" s="545" t="s">
        <v>1297</v>
      </c>
      <c r="C200" s="629" t="s">
        <v>526</v>
      </c>
      <c r="D200" s="658" t="s">
        <v>1325</v>
      </c>
      <c r="E200" s="528" t="s">
        <v>1325</v>
      </c>
      <c r="F200" s="528" t="s">
        <v>1325</v>
      </c>
      <c r="G200" s="528" t="s">
        <v>1325</v>
      </c>
      <c r="H200" s="631">
        <v>22</v>
      </c>
      <c r="I200" s="631">
        <v>176</v>
      </c>
      <c r="J200" s="528" t="s">
        <v>1325</v>
      </c>
      <c r="K200" s="705">
        <v>2.3762804130824331</v>
      </c>
      <c r="L200" s="632">
        <v>1.0689767356832147</v>
      </c>
      <c r="M200" s="632">
        <v>2.0757536387729258</v>
      </c>
      <c r="N200" s="632"/>
      <c r="O200" s="632">
        <v>1.2116319885340952</v>
      </c>
      <c r="P200" s="632">
        <v>0.74466155454133631</v>
      </c>
      <c r="Q200" s="633">
        <v>0.65027011552192471</v>
      </c>
      <c r="R200" s="665" t="s">
        <v>1325</v>
      </c>
      <c r="S200" s="663" t="s">
        <v>1325</v>
      </c>
      <c r="T200" s="663" t="s">
        <v>1325</v>
      </c>
      <c r="U200" s="663" t="s">
        <v>1325</v>
      </c>
      <c r="V200" s="663" t="s">
        <v>1325</v>
      </c>
      <c r="W200" s="631">
        <v>24</v>
      </c>
      <c r="X200" s="663" t="s">
        <v>1325</v>
      </c>
      <c r="Y200" s="632">
        <v>0</v>
      </c>
      <c r="Z200" s="632">
        <v>1.2053510468138646</v>
      </c>
      <c r="AA200" s="632">
        <v>0</v>
      </c>
      <c r="AB200" s="632"/>
      <c r="AC200" s="632">
        <v>0.41605202150925535</v>
      </c>
      <c r="AD200" s="632">
        <v>1.187929201455493</v>
      </c>
      <c r="AE200" s="633">
        <v>3.4190326717871029</v>
      </c>
      <c r="AF200" s="665" t="s">
        <v>1325</v>
      </c>
      <c r="AG200" s="663" t="s">
        <v>1325</v>
      </c>
      <c r="AH200" s="663" t="s">
        <v>1325</v>
      </c>
      <c r="AI200" s="663" t="s">
        <v>1325</v>
      </c>
      <c r="AJ200" s="663" t="s">
        <v>1325</v>
      </c>
      <c r="AK200" s="631">
        <v>43</v>
      </c>
      <c r="AL200" s="663" t="s">
        <v>1325</v>
      </c>
      <c r="AM200" s="632">
        <v>0</v>
      </c>
      <c r="AN200" s="632">
        <v>2.1227237203377225</v>
      </c>
      <c r="AO200" s="632">
        <v>3.044676787888819</v>
      </c>
      <c r="AP200" s="632"/>
      <c r="AQ200" s="632">
        <v>0.46370205831597355</v>
      </c>
      <c r="AR200" s="632">
        <v>1.1486903372439672</v>
      </c>
      <c r="AS200" s="633">
        <v>0</v>
      </c>
      <c r="AT200" s="665" t="s">
        <v>1325</v>
      </c>
      <c r="AU200" s="663" t="s">
        <v>1325</v>
      </c>
      <c r="AV200" s="663" t="s">
        <v>1325</v>
      </c>
      <c r="AW200" s="663" t="s">
        <v>1325</v>
      </c>
      <c r="AX200" s="663" t="s">
        <v>1325</v>
      </c>
      <c r="AY200" s="663" t="s">
        <v>1325</v>
      </c>
      <c r="AZ200" s="663" t="s">
        <v>1325</v>
      </c>
      <c r="BA200" s="632">
        <v>0</v>
      </c>
      <c r="BB200" s="632">
        <v>13.924624493674056</v>
      </c>
      <c r="BC200" s="632">
        <v>0</v>
      </c>
      <c r="BD200" s="632"/>
      <c r="BE200" s="632">
        <v>0</v>
      </c>
      <c r="BF200" s="632">
        <v>0.63805612599213068</v>
      </c>
      <c r="BG200" s="633">
        <v>0</v>
      </c>
      <c r="BH200" s="665" t="s">
        <v>1325</v>
      </c>
      <c r="BI200" s="663" t="s">
        <v>1325</v>
      </c>
      <c r="BJ200" s="663" t="s">
        <v>1325</v>
      </c>
      <c r="BK200" s="663" t="s">
        <v>1325</v>
      </c>
      <c r="BL200" s="663" t="s">
        <v>1325</v>
      </c>
      <c r="BM200" s="631">
        <v>28</v>
      </c>
      <c r="BN200" s="663" t="s">
        <v>1325</v>
      </c>
      <c r="BO200" s="632">
        <v>0</v>
      </c>
      <c r="BP200" s="632">
        <v>0.97015906263662688</v>
      </c>
      <c r="BQ200" s="632">
        <v>2.1780326529322109</v>
      </c>
      <c r="BR200" s="632"/>
      <c r="BS200" s="632">
        <v>0.33413895356982215</v>
      </c>
      <c r="BT200" s="632">
        <v>1.052399579158884</v>
      </c>
      <c r="BU200" s="633">
        <v>2.6871854310227925</v>
      </c>
      <c r="BV200" s="665" t="s">
        <v>1325</v>
      </c>
      <c r="BW200" s="663" t="s">
        <v>1325</v>
      </c>
      <c r="BX200" s="663" t="s">
        <v>1325</v>
      </c>
      <c r="BY200" s="663" t="s">
        <v>1325</v>
      </c>
      <c r="BZ200" s="663" t="s">
        <v>1325</v>
      </c>
      <c r="CA200" s="663" t="s">
        <v>1325</v>
      </c>
      <c r="CB200" s="663" t="s">
        <v>1325</v>
      </c>
      <c r="CC200" s="632">
        <v>0</v>
      </c>
      <c r="CD200" s="632">
        <v>0</v>
      </c>
      <c r="CE200" s="632">
        <v>0</v>
      </c>
      <c r="CF200" s="632"/>
      <c r="CG200" s="632">
        <v>0</v>
      </c>
      <c r="CH200" s="632">
        <v>0.34615706313335654</v>
      </c>
      <c r="CI200" s="633">
        <v>0</v>
      </c>
      <c r="CJ200" s="665" t="s">
        <v>1325</v>
      </c>
      <c r="CK200" s="663" t="s">
        <v>1325</v>
      </c>
      <c r="CL200" s="663" t="s">
        <v>1325</v>
      </c>
      <c r="CM200" s="663" t="s">
        <v>1325</v>
      </c>
      <c r="CN200" s="631">
        <v>14</v>
      </c>
      <c r="CO200" s="631">
        <v>56</v>
      </c>
      <c r="CP200" s="663" t="s">
        <v>1325</v>
      </c>
      <c r="CQ200" s="632">
        <v>6.1391752753738427</v>
      </c>
      <c r="CR200" s="632">
        <v>0.63292438214501312</v>
      </c>
      <c r="CS200" s="632">
        <v>2.1850929508692958</v>
      </c>
      <c r="CT200" s="632"/>
      <c r="CU200" s="632">
        <v>2.2729977914654955</v>
      </c>
      <c r="CV200" s="632">
        <v>0.46684187235230024</v>
      </c>
      <c r="CW200" s="633">
        <v>0</v>
      </c>
      <c r="CX200" s="644" t="s">
        <v>878</v>
      </c>
      <c r="CY200" s="480" t="s">
        <v>1471</v>
      </c>
      <c r="CZ200" s="632" t="s">
        <v>792</v>
      </c>
      <c r="DA200" s="636" t="s">
        <v>1472</v>
      </c>
      <c r="DB200" s="644" t="s">
        <v>878</v>
      </c>
      <c r="DC200" s="480" t="s">
        <v>878</v>
      </c>
      <c r="DD200" s="480" t="s">
        <v>878</v>
      </c>
      <c r="DE200" s="635" t="s">
        <v>878</v>
      </c>
      <c r="DF200" s="686"/>
      <c r="DG200" s="678" t="s">
        <v>2218</v>
      </c>
      <c r="DH200" s="682">
        <v>34</v>
      </c>
      <c r="DI200" s="650">
        <v>85</v>
      </c>
      <c r="DJ200" s="650">
        <v>40</v>
      </c>
      <c r="DK200" s="663" t="s">
        <v>1325</v>
      </c>
      <c r="DL200" s="650">
        <v>214</v>
      </c>
      <c r="DM200" s="650">
        <v>2267</v>
      </c>
      <c r="DN200" s="650">
        <v>34</v>
      </c>
      <c r="DO200" s="650">
        <v>2675</v>
      </c>
      <c r="DP200" s="681" t="s">
        <v>127</v>
      </c>
      <c r="DQ200" s="534">
        <v>222</v>
      </c>
      <c r="DR200" s="675" t="s">
        <v>878</v>
      </c>
      <c r="DS200" s="648" t="s">
        <v>792</v>
      </c>
      <c r="DT200" s="648" t="s">
        <v>878</v>
      </c>
      <c r="DU200" s="671" t="s">
        <v>792</v>
      </c>
    </row>
    <row r="201" spans="1:125" ht="26.25">
      <c r="A201" s="628" t="s">
        <v>247</v>
      </c>
      <c r="B201" s="545" t="s">
        <v>1297</v>
      </c>
      <c r="C201" s="629" t="s">
        <v>629</v>
      </c>
      <c r="D201" s="630">
        <v>44</v>
      </c>
      <c r="E201" s="528" t="s">
        <v>1325</v>
      </c>
      <c r="F201" s="528" t="s">
        <v>1325</v>
      </c>
      <c r="G201" s="528" t="s">
        <v>1325</v>
      </c>
      <c r="H201" s="528" t="s">
        <v>1325</v>
      </c>
      <c r="I201" s="631">
        <v>20</v>
      </c>
      <c r="J201" s="528" t="s">
        <v>1325</v>
      </c>
      <c r="K201" s="705">
        <v>2.7571182320956789</v>
      </c>
      <c r="L201" s="632"/>
      <c r="M201" s="632"/>
      <c r="N201" s="632"/>
      <c r="O201" s="632">
        <v>5.6386056388077899</v>
      </c>
      <c r="P201" s="632">
        <v>0.40379974212774877</v>
      </c>
      <c r="Q201" s="633">
        <v>0</v>
      </c>
      <c r="R201" s="665" t="s">
        <v>1325</v>
      </c>
      <c r="S201" s="663" t="s">
        <v>1325</v>
      </c>
      <c r="T201" s="663" t="s">
        <v>1325</v>
      </c>
      <c r="U201" s="663" t="s">
        <v>1325</v>
      </c>
      <c r="V201" s="663" t="s">
        <v>1325</v>
      </c>
      <c r="W201" s="663" t="s">
        <v>1325</v>
      </c>
      <c r="X201" s="663" t="s">
        <v>1325</v>
      </c>
      <c r="Y201" s="632">
        <v>0.81165564175371219</v>
      </c>
      <c r="Z201" s="632"/>
      <c r="AA201" s="632"/>
      <c r="AB201" s="632"/>
      <c r="AC201" s="632">
        <v>0</v>
      </c>
      <c r="AD201" s="632">
        <v>54.037921716624489</v>
      </c>
      <c r="AE201" s="633">
        <v>0</v>
      </c>
      <c r="AF201" s="665" t="s">
        <v>1325</v>
      </c>
      <c r="AG201" s="663" t="s">
        <v>1325</v>
      </c>
      <c r="AH201" s="663" t="s">
        <v>1325</v>
      </c>
      <c r="AI201" s="663" t="s">
        <v>1325</v>
      </c>
      <c r="AJ201" s="663" t="s">
        <v>1325</v>
      </c>
      <c r="AK201" s="663" t="s">
        <v>1325</v>
      </c>
      <c r="AL201" s="663" t="s">
        <v>1325</v>
      </c>
      <c r="AM201" s="632">
        <v>1.1731899104332608</v>
      </c>
      <c r="AN201" s="632"/>
      <c r="AO201" s="632"/>
      <c r="AP201" s="632"/>
      <c r="AQ201" s="632">
        <v>6.6292070978790854</v>
      </c>
      <c r="AR201" s="632">
        <v>0.37811119086157868</v>
      </c>
      <c r="AS201" s="633">
        <v>0</v>
      </c>
      <c r="AT201" s="665" t="s">
        <v>1325</v>
      </c>
      <c r="AU201" s="663" t="s">
        <v>1325</v>
      </c>
      <c r="AV201" s="663" t="s">
        <v>1325</v>
      </c>
      <c r="AW201" s="663" t="s">
        <v>1325</v>
      </c>
      <c r="AX201" s="663" t="s">
        <v>1325</v>
      </c>
      <c r="AY201" s="663" t="s">
        <v>1325</v>
      </c>
      <c r="AZ201" s="663" t="s">
        <v>1325</v>
      </c>
      <c r="BA201" s="632">
        <v>1.6232997341701219</v>
      </c>
      <c r="BB201" s="632"/>
      <c r="BC201" s="632"/>
      <c r="BD201" s="632"/>
      <c r="BE201" s="632">
        <v>0</v>
      </c>
      <c r="BF201" s="632">
        <v>27.018960858312386</v>
      </c>
      <c r="BG201" s="633">
        <v>0</v>
      </c>
      <c r="BH201" s="665" t="s">
        <v>1325</v>
      </c>
      <c r="BI201" s="663" t="s">
        <v>1325</v>
      </c>
      <c r="BJ201" s="663" t="s">
        <v>1325</v>
      </c>
      <c r="BK201" s="663" t="s">
        <v>1325</v>
      </c>
      <c r="BL201" s="663" t="s">
        <v>1325</v>
      </c>
      <c r="BM201" s="663" t="s">
        <v>1325</v>
      </c>
      <c r="BN201" s="663" t="s">
        <v>1325</v>
      </c>
      <c r="BO201" s="632">
        <v>1.3777588193862407</v>
      </c>
      <c r="BP201" s="632"/>
      <c r="BQ201" s="632"/>
      <c r="BR201" s="632"/>
      <c r="BS201" s="632">
        <v>182.52862819151036</v>
      </c>
      <c r="BT201" s="632">
        <v>0</v>
      </c>
      <c r="BU201" s="633">
        <v>0</v>
      </c>
      <c r="BV201" s="665" t="s">
        <v>1325</v>
      </c>
      <c r="BW201" s="663" t="s">
        <v>1325</v>
      </c>
      <c r="BX201" s="663" t="s">
        <v>1325</v>
      </c>
      <c r="BY201" s="663" t="s">
        <v>1325</v>
      </c>
      <c r="BZ201" s="663" t="s">
        <v>1325</v>
      </c>
      <c r="CA201" s="663" t="s">
        <v>1325</v>
      </c>
      <c r="CB201" s="663" t="s">
        <v>1325</v>
      </c>
      <c r="CC201" s="632">
        <v>4.6153995432759567</v>
      </c>
      <c r="CD201" s="632"/>
      <c r="CE201" s="632"/>
      <c r="CF201" s="632"/>
      <c r="CG201" s="632">
        <v>0</v>
      </c>
      <c r="CH201" s="632">
        <v>0</v>
      </c>
      <c r="CI201" s="633">
        <v>0</v>
      </c>
      <c r="CJ201" s="634">
        <v>20</v>
      </c>
      <c r="CK201" s="663" t="s">
        <v>1325</v>
      </c>
      <c r="CL201" s="663" t="s">
        <v>1325</v>
      </c>
      <c r="CM201" s="663" t="s">
        <v>1325</v>
      </c>
      <c r="CN201" s="663" t="s">
        <v>1325</v>
      </c>
      <c r="CO201" s="663" t="s">
        <v>1325</v>
      </c>
      <c r="CP201" s="663" t="s">
        <v>1325</v>
      </c>
      <c r="CQ201" s="632">
        <v>2.4343472993925324</v>
      </c>
      <c r="CR201" s="632"/>
      <c r="CS201" s="632"/>
      <c r="CT201" s="632"/>
      <c r="CU201" s="632">
        <v>6.9541942322567092</v>
      </c>
      <c r="CV201" s="632">
        <v>0.33103487526691899</v>
      </c>
      <c r="CW201" s="633">
        <v>0</v>
      </c>
      <c r="CX201" s="644" t="s">
        <v>792</v>
      </c>
      <c r="CY201" s="480" t="s">
        <v>2168</v>
      </c>
      <c r="CZ201" s="632" t="s">
        <v>792</v>
      </c>
      <c r="DA201" s="636" t="s">
        <v>1477</v>
      </c>
      <c r="DB201" s="644" t="s">
        <v>878</v>
      </c>
      <c r="DC201" s="480" t="s">
        <v>878</v>
      </c>
      <c r="DD201" s="480" t="s">
        <v>878</v>
      </c>
      <c r="DE201" s="635" t="s">
        <v>878</v>
      </c>
      <c r="DF201" s="686"/>
      <c r="DG201" s="678" t="s">
        <v>2218</v>
      </c>
      <c r="DH201" s="682">
        <v>196</v>
      </c>
      <c r="DI201" s="663" t="s">
        <v>1325</v>
      </c>
      <c r="DJ201" s="663" t="s">
        <v>1325</v>
      </c>
      <c r="DK201" s="663" t="s">
        <v>1325</v>
      </c>
      <c r="DL201" s="650">
        <v>37</v>
      </c>
      <c r="DM201" s="650">
        <v>383</v>
      </c>
      <c r="DN201" s="650">
        <v>10</v>
      </c>
      <c r="DO201" s="650">
        <v>638</v>
      </c>
      <c r="DP201" s="681" t="s">
        <v>247</v>
      </c>
      <c r="DQ201" s="534">
        <v>73</v>
      </c>
      <c r="DR201" s="675" t="s">
        <v>878</v>
      </c>
      <c r="DS201" s="648" t="s">
        <v>792</v>
      </c>
      <c r="DT201" s="648" t="s">
        <v>878</v>
      </c>
      <c r="DU201" s="671" t="s">
        <v>792</v>
      </c>
    </row>
    <row r="202" spans="1:125">
      <c r="A202" s="628" t="s">
        <v>1115</v>
      </c>
      <c r="B202" s="545" t="s">
        <v>1297</v>
      </c>
      <c r="C202" s="629" t="s">
        <v>565</v>
      </c>
      <c r="D202" s="658" t="s">
        <v>1325</v>
      </c>
      <c r="E202" s="528" t="s">
        <v>1325</v>
      </c>
      <c r="F202" s="528" t="s">
        <v>1325</v>
      </c>
      <c r="G202" s="528" t="s">
        <v>1325</v>
      </c>
      <c r="H202" s="528" t="s">
        <v>1325</v>
      </c>
      <c r="I202" s="631">
        <v>26</v>
      </c>
      <c r="J202" s="528" t="s">
        <v>1325</v>
      </c>
      <c r="K202" s="705"/>
      <c r="L202" s="632"/>
      <c r="M202" s="632"/>
      <c r="N202" s="632"/>
      <c r="O202" s="632">
        <v>1.293712300849744</v>
      </c>
      <c r="P202" s="632">
        <v>0.91308672946554359</v>
      </c>
      <c r="Q202" s="633"/>
      <c r="R202" s="665" t="s">
        <v>1325</v>
      </c>
      <c r="S202" s="663" t="s">
        <v>1325</v>
      </c>
      <c r="T202" s="663" t="s">
        <v>1325</v>
      </c>
      <c r="U202" s="663" t="s">
        <v>1325</v>
      </c>
      <c r="V202" s="663" t="s">
        <v>1325</v>
      </c>
      <c r="W202" s="663" t="s">
        <v>1325</v>
      </c>
      <c r="X202" s="663" t="s">
        <v>1325</v>
      </c>
      <c r="Y202" s="632"/>
      <c r="Z202" s="632"/>
      <c r="AA202" s="632"/>
      <c r="AB202" s="632"/>
      <c r="AC202" s="632">
        <v>0</v>
      </c>
      <c r="AD202" s="632">
        <v>1.3014048295629281</v>
      </c>
      <c r="AE202" s="633"/>
      <c r="AF202" s="665" t="s">
        <v>1325</v>
      </c>
      <c r="AG202" s="663" t="s">
        <v>1325</v>
      </c>
      <c r="AH202" s="663" t="s">
        <v>1325</v>
      </c>
      <c r="AI202" s="663" t="s">
        <v>1325</v>
      </c>
      <c r="AJ202" s="663" t="s">
        <v>1325</v>
      </c>
      <c r="AK202" s="663" t="s">
        <v>1325</v>
      </c>
      <c r="AL202" s="663" t="s">
        <v>1325</v>
      </c>
      <c r="AM202" s="632"/>
      <c r="AN202" s="632"/>
      <c r="AO202" s="632"/>
      <c r="AP202" s="632"/>
      <c r="AQ202" s="632">
        <v>0.86081145553916971</v>
      </c>
      <c r="AR202" s="632">
        <v>0.13012538401932852</v>
      </c>
      <c r="AS202" s="633"/>
      <c r="AT202" s="665" t="s">
        <v>1325</v>
      </c>
      <c r="AU202" s="663" t="s">
        <v>1325</v>
      </c>
      <c r="AV202" s="663" t="s">
        <v>1325</v>
      </c>
      <c r="AW202" s="663" t="s">
        <v>1325</v>
      </c>
      <c r="AX202" s="663" t="s">
        <v>1325</v>
      </c>
      <c r="AY202" s="663" t="s">
        <v>1325</v>
      </c>
      <c r="AZ202" s="663" t="s">
        <v>1325</v>
      </c>
      <c r="BA202" s="632"/>
      <c r="BB202" s="632"/>
      <c r="BC202" s="632"/>
      <c r="BD202" s="632"/>
      <c r="BE202" s="632">
        <v>0</v>
      </c>
      <c r="BF202" s="632">
        <v>1.4722336258062723</v>
      </c>
      <c r="BG202" s="633"/>
      <c r="BH202" s="665" t="s">
        <v>1325</v>
      </c>
      <c r="BI202" s="663" t="s">
        <v>1325</v>
      </c>
      <c r="BJ202" s="663" t="s">
        <v>1325</v>
      </c>
      <c r="BK202" s="663" t="s">
        <v>1325</v>
      </c>
      <c r="BL202" s="663" t="s">
        <v>1325</v>
      </c>
      <c r="BM202" s="663" t="s">
        <v>1325</v>
      </c>
      <c r="BN202" s="663" t="s">
        <v>1325</v>
      </c>
      <c r="BO202" s="632"/>
      <c r="BP202" s="632"/>
      <c r="BQ202" s="632"/>
      <c r="BR202" s="632"/>
      <c r="BS202" s="632">
        <v>2.219638651893181</v>
      </c>
      <c r="BT202" s="632">
        <v>1.2209122003222721</v>
      </c>
      <c r="BU202" s="633"/>
      <c r="BV202" s="665" t="s">
        <v>1325</v>
      </c>
      <c r="BW202" s="663" t="s">
        <v>1325</v>
      </c>
      <c r="BX202" s="663" t="s">
        <v>1325</v>
      </c>
      <c r="BY202" s="663" t="s">
        <v>1325</v>
      </c>
      <c r="BZ202" s="663" t="s">
        <v>1325</v>
      </c>
      <c r="CA202" s="663" t="s">
        <v>1325</v>
      </c>
      <c r="CB202" s="663" t="s">
        <v>1325</v>
      </c>
      <c r="CC202" s="632"/>
      <c r="CD202" s="632"/>
      <c r="CE202" s="632"/>
      <c r="CF202" s="632"/>
      <c r="CG202" s="632">
        <v>0</v>
      </c>
      <c r="CH202" s="632">
        <v>2.2878660703303773</v>
      </c>
      <c r="CI202" s="633"/>
      <c r="CJ202" s="665" t="s">
        <v>1325</v>
      </c>
      <c r="CK202" s="663" t="s">
        <v>1325</v>
      </c>
      <c r="CL202" s="663" t="s">
        <v>1325</v>
      </c>
      <c r="CM202" s="663" t="s">
        <v>1325</v>
      </c>
      <c r="CN202" s="663" t="s">
        <v>1325</v>
      </c>
      <c r="CO202" s="663" t="s">
        <v>1325</v>
      </c>
      <c r="CP202" s="663" t="s">
        <v>1325</v>
      </c>
      <c r="CQ202" s="632"/>
      <c r="CR202" s="632"/>
      <c r="CS202" s="632"/>
      <c r="CT202" s="632"/>
      <c r="CU202" s="632">
        <v>2.5367298878779208</v>
      </c>
      <c r="CV202" s="632">
        <v>1.068298175281988</v>
      </c>
      <c r="CW202" s="633"/>
      <c r="CX202" s="644" t="s">
        <v>878</v>
      </c>
      <c r="CY202" s="480" t="s">
        <v>1471</v>
      </c>
      <c r="CZ202" s="480" t="s">
        <v>878</v>
      </c>
      <c r="DA202" s="635" t="s">
        <v>1471</v>
      </c>
      <c r="DB202" s="644" t="s">
        <v>878</v>
      </c>
      <c r="DC202" s="480" t="s">
        <v>878</v>
      </c>
      <c r="DD202" s="480" t="s">
        <v>878</v>
      </c>
      <c r="DE202" s="635" t="s">
        <v>878</v>
      </c>
      <c r="DF202" s="686"/>
      <c r="DG202" s="678" t="s">
        <v>2218</v>
      </c>
      <c r="DH202" s="664" t="s">
        <v>1325</v>
      </c>
      <c r="DI202" s="663" t="s">
        <v>1325</v>
      </c>
      <c r="DJ202" s="663" t="s">
        <v>1325</v>
      </c>
      <c r="DK202" s="663" t="s">
        <v>1325</v>
      </c>
      <c r="DL202" s="650">
        <v>52</v>
      </c>
      <c r="DM202" s="650">
        <v>343</v>
      </c>
      <c r="DN202" s="663" t="s">
        <v>1325</v>
      </c>
      <c r="DO202" s="650">
        <v>405</v>
      </c>
      <c r="DP202" s="681" t="s">
        <v>1115</v>
      </c>
      <c r="DQ202" s="534">
        <v>32</v>
      </c>
      <c r="DR202" s="675" t="s">
        <v>878</v>
      </c>
      <c r="DS202" s="648" t="s">
        <v>792</v>
      </c>
      <c r="DT202" s="648" t="s">
        <v>878</v>
      </c>
      <c r="DU202" s="671" t="s">
        <v>792</v>
      </c>
    </row>
    <row r="203" spans="1:125" ht="39">
      <c r="A203" s="628" t="s">
        <v>1058</v>
      </c>
      <c r="B203" s="545" t="s">
        <v>1297</v>
      </c>
      <c r="C203" s="629" t="s">
        <v>663</v>
      </c>
      <c r="D203" s="630">
        <v>10</v>
      </c>
      <c r="E203" s="631">
        <v>12</v>
      </c>
      <c r="F203" s="631">
        <v>12</v>
      </c>
      <c r="G203" s="528" t="s">
        <v>1325</v>
      </c>
      <c r="H203" s="631">
        <v>418</v>
      </c>
      <c r="I203" s="631">
        <v>249</v>
      </c>
      <c r="J203" s="631">
        <v>14</v>
      </c>
      <c r="K203" s="705">
        <v>2.159505543153569</v>
      </c>
      <c r="L203" s="632">
        <v>0.9162277557285039</v>
      </c>
      <c r="M203" s="632">
        <v>2.0368796517232974</v>
      </c>
      <c r="N203" s="632">
        <v>1.036449846819588</v>
      </c>
      <c r="O203" s="632">
        <v>1.112146263627787</v>
      </c>
      <c r="P203" s="632">
        <v>0.75062733405702686</v>
      </c>
      <c r="Q203" s="633">
        <v>0.95700900761630558</v>
      </c>
      <c r="R203" s="665" t="s">
        <v>1325</v>
      </c>
      <c r="S203" s="663" t="s">
        <v>1325</v>
      </c>
      <c r="T203" s="663" t="s">
        <v>1325</v>
      </c>
      <c r="U203" s="663" t="s">
        <v>1325</v>
      </c>
      <c r="V203" s="631">
        <v>13</v>
      </c>
      <c r="W203" s="631">
        <v>18</v>
      </c>
      <c r="X203" s="663" t="s">
        <v>1325</v>
      </c>
      <c r="Y203" s="632">
        <v>3.2768333175552331</v>
      </c>
      <c r="Z203" s="632">
        <v>1.1592772442976771</v>
      </c>
      <c r="AA203" s="632">
        <v>2.5948053396124946</v>
      </c>
      <c r="AB203" s="632">
        <v>3.1532660885269737</v>
      </c>
      <c r="AC203" s="632">
        <v>0.44831006752524788</v>
      </c>
      <c r="AD203" s="632">
        <v>0.88571483242639071</v>
      </c>
      <c r="AE203" s="633">
        <v>1.0242863866077576</v>
      </c>
      <c r="AF203" s="665" t="s">
        <v>1325</v>
      </c>
      <c r="AG203" s="663" t="s">
        <v>1325</v>
      </c>
      <c r="AH203" s="663" t="s">
        <v>1325</v>
      </c>
      <c r="AI203" s="663" t="s">
        <v>1325</v>
      </c>
      <c r="AJ203" s="631">
        <v>64</v>
      </c>
      <c r="AK203" s="631">
        <v>47</v>
      </c>
      <c r="AL203" s="663" t="s">
        <v>1325</v>
      </c>
      <c r="AM203" s="632">
        <v>3.9938931448709791</v>
      </c>
      <c r="AN203" s="632">
        <v>0.91590200828198354</v>
      </c>
      <c r="AO203" s="632">
        <v>0.97040603365411504</v>
      </c>
      <c r="AP203" s="632">
        <v>1.2457211538947661</v>
      </c>
      <c r="AQ203" s="632">
        <v>0.99834902887885546</v>
      </c>
      <c r="AR203" s="632">
        <v>0.99313011716534938</v>
      </c>
      <c r="AS203" s="633">
        <v>0.3955690958597024</v>
      </c>
      <c r="AT203" s="665" t="s">
        <v>1325</v>
      </c>
      <c r="AU203" s="663" t="s">
        <v>1325</v>
      </c>
      <c r="AV203" s="663" t="s">
        <v>1325</v>
      </c>
      <c r="AW203" s="663" t="s">
        <v>1325</v>
      </c>
      <c r="AX203" s="663" t="s">
        <v>1325</v>
      </c>
      <c r="AY203" s="631">
        <v>21</v>
      </c>
      <c r="AZ203" s="663" t="s">
        <v>1325</v>
      </c>
      <c r="BA203" s="632">
        <v>3.1110948191040908</v>
      </c>
      <c r="BB203" s="632">
        <v>1.098616235591904</v>
      </c>
      <c r="BC203" s="632">
        <v>0</v>
      </c>
      <c r="BD203" s="632">
        <v>0</v>
      </c>
      <c r="BE203" s="632">
        <v>0.28436983474917671</v>
      </c>
      <c r="BF203" s="632">
        <v>1.1465824800887443</v>
      </c>
      <c r="BG203" s="633">
        <v>3.349502578567491</v>
      </c>
      <c r="BH203" s="665" t="s">
        <v>1325</v>
      </c>
      <c r="BI203" s="663" t="s">
        <v>1325</v>
      </c>
      <c r="BJ203" s="663" t="s">
        <v>1325</v>
      </c>
      <c r="BK203" s="663" t="s">
        <v>1325</v>
      </c>
      <c r="BL203" s="631">
        <v>34</v>
      </c>
      <c r="BM203" s="631">
        <v>44</v>
      </c>
      <c r="BN203" s="663" t="s">
        <v>1325</v>
      </c>
      <c r="BO203" s="632">
        <v>1.266116385123341</v>
      </c>
      <c r="BP203" s="632">
        <v>0.90699358658904583</v>
      </c>
      <c r="BQ203" s="632">
        <v>3.1783026500960663</v>
      </c>
      <c r="BR203" s="632">
        <v>0</v>
      </c>
      <c r="BS203" s="632">
        <v>0.46926757037732164</v>
      </c>
      <c r="BT203" s="632">
        <v>0.83412434598397966</v>
      </c>
      <c r="BU203" s="633">
        <v>2.188344454088635</v>
      </c>
      <c r="BV203" s="665" t="s">
        <v>1325</v>
      </c>
      <c r="BW203" s="663" t="s">
        <v>1325</v>
      </c>
      <c r="BX203" s="663" t="s">
        <v>1325</v>
      </c>
      <c r="BY203" s="663" t="s">
        <v>1325</v>
      </c>
      <c r="BZ203" s="631">
        <v>12</v>
      </c>
      <c r="CA203" s="631">
        <v>22</v>
      </c>
      <c r="CB203" s="663" t="s">
        <v>1325</v>
      </c>
      <c r="CC203" s="632">
        <v>3.6825182971095218</v>
      </c>
      <c r="CD203" s="632">
        <v>0</v>
      </c>
      <c r="CE203" s="632">
        <v>0</v>
      </c>
      <c r="CF203" s="632">
        <v>0</v>
      </c>
      <c r="CG203" s="632">
        <v>0.46390473386426079</v>
      </c>
      <c r="CH203" s="632">
        <v>2.2842033909723098</v>
      </c>
      <c r="CI203" s="633">
        <v>1.1534065061778023</v>
      </c>
      <c r="CJ203" s="665" t="s">
        <v>1325</v>
      </c>
      <c r="CK203" s="663" t="s">
        <v>1325</v>
      </c>
      <c r="CL203" s="663" t="s">
        <v>1325</v>
      </c>
      <c r="CM203" s="663" t="s">
        <v>1325</v>
      </c>
      <c r="CN203" s="631">
        <v>244</v>
      </c>
      <c r="CO203" s="631">
        <v>57</v>
      </c>
      <c r="CP203" s="663" t="s">
        <v>1325</v>
      </c>
      <c r="CQ203" s="632">
        <v>1.9044494463159747</v>
      </c>
      <c r="CR203" s="632">
        <v>0.90023618202152011</v>
      </c>
      <c r="CS203" s="632">
        <v>3.1527980492476591</v>
      </c>
      <c r="CT203" s="632">
        <v>1.8488878497278995</v>
      </c>
      <c r="CU203" s="632">
        <v>2.4064273035442971</v>
      </c>
      <c r="CV203" s="632">
        <v>0.37443500507179978</v>
      </c>
      <c r="CW203" s="633">
        <v>0.38907953886582186</v>
      </c>
      <c r="CX203" s="644" t="s">
        <v>792</v>
      </c>
      <c r="CY203" s="480" t="s">
        <v>2170</v>
      </c>
      <c r="CZ203" s="632" t="s">
        <v>792</v>
      </c>
      <c r="DA203" s="636" t="s">
        <v>2189</v>
      </c>
      <c r="DB203" s="644" t="s">
        <v>878</v>
      </c>
      <c r="DC203" s="480" t="s">
        <v>878</v>
      </c>
      <c r="DD203" s="480" t="s">
        <v>878</v>
      </c>
      <c r="DE203" s="635" t="s">
        <v>878</v>
      </c>
      <c r="DF203" s="686"/>
      <c r="DG203" s="678" t="s">
        <v>2218</v>
      </c>
      <c r="DH203" s="682">
        <v>42</v>
      </c>
      <c r="DI203" s="650">
        <v>116</v>
      </c>
      <c r="DJ203" s="650">
        <v>55</v>
      </c>
      <c r="DK203" s="650">
        <v>43</v>
      </c>
      <c r="DL203" s="650">
        <v>3425</v>
      </c>
      <c r="DM203" s="650">
        <v>2519</v>
      </c>
      <c r="DN203" s="650">
        <v>130</v>
      </c>
      <c r="DO203" s="650">
        <v>6330</v>
      </c>
      <c r="DP203" s="681" t="s">
        <v>1058</v>
      </c>
      <c r="DQ203" s="534">
        <v>720</v>
      </c>
      <c r="DR203" s="675" t="s">
        <v>878</v>
      </c>
      <c r="DS203" s="648" t="s">
        <v>792</v>
      </c>
      <c r="DT203" s="648" t="s">
        <v>878</v>
      </c>
      <c r="DU203" s="671" t="s">
        <v>792</v>
      </c>
    </row>
    <row r="204" spans="1:125">
      <c r="A204" s="628" t="s">
        <v>502</v>
      </c>
      <c r="B204" s="545" t="s">
        <v>1293</v>
      </c>
      <c r="C204" s="629" t="s">
        <v>758</v>
      </c>
      <c r="D204" s="658" t="s">
        <v>1325</v>
      </c>
      <c r="E204" s="528" t="s">
        <v>1325</v>
      </c>
      <c r="F204" s="528" t="s">
        <v>1325</v>
      </c>
      <c r="G204" s="528" t="s">
        <v>1325</v>
      </c>
      <c r="H204" s="528" t="s">
        <v>1325</v>
      </c>
      <c r="I204" s="528" t="s">
        <v>1325</v>
      </c>
      <c r="J204" s="528" t="s">
        <v>1325</v>
      </c>
      <c r="K204" s="705"/>
      <c r="L204" s="632"/>
      <c r="M204" s="632"/>
      <c r="N204" s="632"/>
      <c r="O204" s="632"/>
      <c r="P204" s="632">
        <v>0.90842534540561148</v>
      </c>
      <c r="Q204" s="633"/>
      <c r="R204" s="665" t="s">
        <v>1325</v>
      </c>
      <c r="S204" s="663" t="s">
        <v>1325</v>
      </c>
      <c r="T204" s="663" t="s">
        <v>1325</v>
      </c>
      <c r="U204" s="663" t="s">
        <v>1325</v>
      </c>
      <c r="V204" s="663" t="s">
        <v>1325</v>
      </c>
      <c r="W204" s="663" t="s">
        <v>1325</v>
      </c>
      <c r="X204" s="663" t="s">
        <v>1325</v>
      </c>
      <c r="Y204" s="632"/>
      <c r="Z204" s="632"/>
      <c r="AA204" s="632"/>
      <c r="AB204" s="632"/>
      <c r="AC204" s="632"/>
      <c r="AD204" s="632">
        <v>0</v>
      </c>
      <c r="AE204" s="633"/>
      <c r="AF204" s="665" t="s">
        <v>1325</v>
      </c>
      <c r="AG204" s="663" t="s">
        <v>1325</v>
      </c>
      <c r="AH204" s="663" t="s">
        <v>1325</v>
      </c>
      <c r="AI204" s="663" t="s">
        <v>1325</v>
      </c>
      <c r="AJ204" s="663" t="s">
        <v>1325</v>
      </c>
      <c r="AK204" s="663" t="s">
        <v>1325</v>
      </c>
      <c r="AL204" s="663" t="s">
        <v>1325</v>
      </c>
      <c r="AM204" s="632"/>
      <c r="AN204" s="632"/>
      <c r="AO204" s="632"/>
      <c r="AP204" s="632"/>
      <c r="AQ204" s="632"/>
      <c r="AR204" s="632">
        <v>1.8863559367366225</v>
      </c>
      <c r="AS204" s="633"/>
      <c r="AT204" s="665" t="s">
        <v>1325</v>
      </c>
      <c r="AU204" s="663" t="s">
        <v>1325</v>
      </c>
      <c r="AV204" s="663" t="s">
        <v>1325</v>
      </c>
      <c r="AW204" s="663" t="s">
        <v>1325</v>
      </c>
      <c r="AX204" s="663" t="s">
        <v>1325</v>
      </c>
      <c r="AY204" s="663" t="s">
        <v>1325</v>
      </c>
      <c r="AZ204" s="663" t="s">
        <v>1325</v>
      </c>
      <c r="BA204" s="632"/>
      <c r="BB204" s="632"/>
      <c r="BC204" s="632"/>
      <c r="BD204" s="632"/>
      <c r="BE204" s="632"/>
      <c r="BF204" s="632">
        <v>0</v>
      </c>
      <c r="BG204" s="633"/>
      <c r="BH204" s="665" t="s">
        <v>1325</v>
      </c>
      <c r="BI204" s="663" t="s">
        <v>1325</v>
      </c>
      <c r="BJ204" s="663" t="s">
        <v>1325</v>
      </c>
      <c r="BK204" s="663" t="s">
        <v>1325</v>
      </c>
      <c r="BL204" s="663" t="s">
        <v>1325</v>
      </c>
      <c r="BM204" s="663" t="s">
        <v>1325</v>
      </c>
      <c r="BN204" s="663" t="s">
        <v>1325</v>
      </c>
      <c r="BO204" s="632"/>
      <c r="BP204" s="632"/>
      <c r="BQ204" s="632"/>
      <c r="BR204" s="632"/>
      <c r="BS204" s="632"/>
      <c r="BT204" s="632">
        <v>0.84164028067272345</v>
      </c>
      <c r="BU204" s="633"/>
      <c r="BV204" s="665" t="s">
        <v>1325</v>
      </c>
      <c r="BW204" s="663" t="s">
        <v>1325</v>
      </c>
      <c r="BX204" s="663" t="s">
        <v>1325</v>
      </c>
      <c r="BY204" s="663" t="s">
        <v>1325</v>
      </c>
      <c r="BZ204" s="663" t="s">
        <v>1325</v>
      </c>
      <c r="CA204" s="663" t="s">
        <v>1325</v>
      </c>
      <c r="CB204" s="663" t="s">
        <v>1325</v>
      </c>
      <c r="CC204" s="632"/>
      <c r="CD204" s="632"/>
      <c r="CE204" s="632"/>
      <c r="CF204" s="632"/>
      <c r="CG204" s="632"/>
      <c r="CH204" s="632">
        <v>0</v>
      </c>
      <c r="CI204" s="633"/>
      <c r="CJ204" s="665" t="s">
        <v>1325</v>
      </c>
      <c r="CK204" s="663" t="s">
        <v>1325</v>
      </c>
      <c r="CL204" s="663" t="s">
        <v>1325</v>
      </c>
      <c r="CM204" s="663" t="s">
        <v>1325</v>
      </c>
      <c r="CN204" s="663" t="s">
        <v>1325</v>
      </c>
      <c r="CO204" s="663" t="s">
        <v>1325</v>
      </c>
      <c r="CP204" s="663" t="s">
        <v>1325</v>
      </c>
      <c r="CQ204" s="632"/>
      <c r="CR204" s="632"/>
      <c r="CS204" s="632"/>
      <c r="CT204" s="632"/>
      <c r="CU204" s="632"/>
      <c r="CV204" s="632">
        <v>0.85721404591038874</v>
      </c>
      <c r="CW204" s="633"/>
      <c r="CX204" s="644" t="s">
        <v>878</v>
      </c>
      <c r="CY204" s="480" t="s">
        <v>1471</v>
      </c>
      <c r="CZ204" s="480" t="s">
        <v>878</v>
      </c>
      <c r="DA204" s="635" t="s">
        <v>1471</v>
      </c>
      <c r="DB204" s="644" t="s">
        <v>878</v>
      </c>
      <c r="DC204" s="480" t="s">
        <v>1386</v>
      </c>
      <c r="DD204" s="480" t="s">
        <v>878</v>
      </c>
      <c r="DE204" s="639" t="s">
        <v>1386</v>
      </c>
      <c r="DF204" s="687" t="s">
        <v>1934</v>
      </c>
      <c r="DG204" s="678" t="s">
        <v>2218</v>
      </c>
      <c r="DH204" s="664" t="s">
        <v>1325</v>
      </c>
      <c r="DI204" s="663" t="s">
        <v>1325</v>
      </c>
      <c r="DJ204" s="663" t="s">
        <v>1325</v>
      </c>
      <c r="DK204" s="663" t="s">
        <v>1325</v>
      </c>
      <c r="DL204" s="663" t="s">
        <v>1325</v>
      </c>
      <c r="DM204" s="650">
        <v>68</v>
      </c>
      <c r="DN204" s="663" t="s">
        <v>1325</v>
      </c>
      <c r="DO204" s="650">
        <v>74</v>
      </c>
      <c r="DP204" s="681" t="s">
        <v>502</v>
      </c>
      <c r="DQ204" s="534">
        <v>7</v>
      </c>
      <c r="DR204" s="675" t="s">
        <v>878</v>
      </c>
      <c r="DS204" s="648" t="s">
        <v>792</v>
      </c>
      <c r="DT204" s="648" t="s">
        <v>878</v>
      </c>
      <c r="DU204" s="671" t="s">
        <v>792</v>
      </c>
    </row>
    <row r="205" spans="1:125">
      <c r="A205" s="628" t="s">
        <v>1056</v>
      </c>
      <c r="B205" s="545" t="s">
        <v>1293</v>
      </c>
      <c r="C205" s="629" t="s">
        <v>662</v>
      </c>
      <c r="D205" s="658" t="s">
        <v>1325</v>
      </c>
      <c r="E205" s="528" t="s">
        <v>1325</v>
      </c>
      <c r="F205" s="528" t="s">
        <v>1325</v>
      </c>
      <c r="G205" s="528" t="s">
        <v>1325</v>
      </c>
      <c r="H205" s="528" t="s">
        <v>1325</v>
      </c>
      <c r="I205" s="528" t="s">
        <v>1325</v>
      </c>
      <c r="J205" s="528" t="s">
        <v>1325</v>
      </c>
      <c r="K205" s="705"/>
      <c r="L205" s="632"/>
      <c r="M205" s="632"/>
      <c r="N205" s="632"/>
      <c r="O205" s="632"/>
      <c r="P205" s="632">
        <v>0.22061758388421995</v>
      </c>
      <c r="Q205" s="633"/>
      <c r="R205" s="665" t="s">
        <v>1325</v>
      </c>
      <c r="S205" s="663" t="s">
        <v>1325</v>
      </c>
      <c r="T205" s="663" t="s">
        <v>1325</v>
      </c>
      <c r="U205" s="663" t="s">
        <v>1325</v>
      </c>
      <c r="V205" s="663" t="s">
        <v>1325</v>
      </c>
      <c r="W205" s="663" t="s">
        <v>1325</v>
      </c>
      <c r="X205" s="663" t="s">
        <v>1325</v>
      </c>
      <c r="Y205" s="632"/>
      <c r="Z205" s="632"/>
      <c r="AA205" s="632"/>
      <c r="AB205" s="632"/>
      <c r="AC205" s="632"/>
      <c r="AD205" s="632">
        <v>0</v>
      </c>
      <c r="AE205" s="633"/>
      <c r="AF205" s="665" t="s">
        <v>1325</v>
      </c>
      <c r="AG205" s="663" t="s">
        <v>1325</v>
      </c>
      <c r="AH205" s="663" t="s">
        <v>1325</v>
      </c>
      <c r="AI205" s="663" t="s">
        <v>1325</v>
      </c>
      <c r="AJ205" s="663" t="s">
        <v>1325</v>
      </c>
      <c r="AK205" s="663" t="s">
        <v>1325</v>
      </c>
      <c r="AL205" s="663" t="s">
        <v>1325</v>
      </c>
      <c r="AM205" s="632"/>
      <c r="AN205" s="632"/>
      <c r="AO205" s="632"/>
      <c r="AP205" s="632"/>
      <c r="AQ205" s="632"/>
      <c r="AR205" s="632">
        <v>0</v>
      </c>
      <c r="AS205" s="633"/>
      <c r="AT205" s="665" t="s">
        <v>1325</v>
      </c>
      <c r="AU205" s="663" t="s">
        <v>1325</v>
      </c>
      <c r="AV205" s="663" t="s">
        <v>1325</v>
      </c>
      <c r="AW205" s="663" t="s">
        <v>1325</v>
      </c>
      <c r="AX205" s="663" t="s">
        <v>1325</v>
      </c>
      <c r="AY205" s="663" t="s">
        <v>1325</v>
      </c>
      <c r="AZ205" s="663" t="s">
        <v>1325</v>
      </c>
      <c r="BA205" s="632"/>
      <c r="BB205" s="632"/>
      <c r="BC205" s="632"/>
      <c r="BD205" s="632"/>
      <c r="BE205" s="632"/>
      <c r="BF205" s="632">
        <v>0</v>
      </c>
      <c r="BG205" s="633"/>
      <c r="BH205" s="665" t="s">
        <v>1325</v>
      </c>
      <c r="BI205" s="663" t="s">
        <v>1325</v>
      </c>
      <c r="BJ205" s="663" t="s">
        <v>1325</v>
      </c>
      <c r="BK205" s="663" t="s">
        <v>1325</v>
      </c>
      <c r="BL205" s="663" t="s">
        <v>1325</v>
      </c>
      <c r="BM205" s="663" t="s">
        <v>1325</v>
      </c>
      <c r="BN205" s="663" t="s">
        <v>1325</v>
      </c>
      <c r="BO205" s="632"/>
      <c r="BP205" s="632"/>
      <c r="BQ205" s="632"/>
      <c r="BR205" s="632"/>
      <c r="BS205" s="632"/>
      <c r="BT205" s="632">
        <v>0</v>
      </c>
      <c r="BU205" s="633"/>
      <c r="BV205" s="665" t="s">
        <v>1325</v>
      </c>
      <c r="BW205" s="663" t="s">
        <v>1325</v>
      </c>
      <c r="BX205" s="663" t="s">
        <v>1325</v>
      </c>
      <c r="BY205" s="663" t="s">
        <v>1325</v>
      </c>
      <c r="BZ205" s="663" t="s">
        <v>1325</v>
      </c>
      <c r="CA205" s="663" t="s">
        <v>1325</v>
      </c>
      <c r="CB205" s="663" t="s">
        <v>1325</v>
      </c>
      <c r="CC205" s="632"/>
      <c r="CD205" s="632"/>
      <c r="CE205" s="632"/>
      <c r="CF205" s="632"/>
      <c r="CG205" s="632"/>
      <c r="CH205" s="632">
        <v>0</v>
      </c>
      <c r="CI205" s="633"/>
      <c r="CJ205" s="665" t="s">
        <v>1325</v>
      </c>
      <c r="CK205" s="663" t="s">
        <v>1325</v>
      </c>
      <c r="CL205" s="663" t="s">
        <v>1325</v>
      </c>
      <c r="CM205" s="663" t="s">
        <v>1325</v>
      </c>
      <c r="CN205" s="663" t="s">
        <v>1325</v>
      </c>
      <c r="CO205" s="663" t="s">
        <v>1325</v>
      </c>
      <c r="CP205" s="663" t="s">
        <v>1325</v>
      </c>
      <c r="CQ205" s="632"/>
      <c r="CR205" s="632"/>
      <c r="CS205" s="632"/>
      <c r="CT205" s="632"/>
      <c r="CU205" s="632"/>
      <c r="CV205" s="632">
        <v>0.48575462601588693</v>
      </c>
      <c r="CW205" s="633"/>
      <c r="CX205" s="644" t="s">
        <v>878</v>
      </c>
      <c r="CY205" s="480" t="s">
        <v>1471</v>
      </c>
      <c r="CZ205" s="480" t="s">
        <v>878</v>
      </c>
      <c r="DA205" s="635" t="s">
        <v>1471</v>
      </c>
      <c r="DB205" s="644" t="s">
        <v>878</v>
      </c>
      <c r="DC205" s="480" t="s">
        <v>1386</v>
      </c>
      <c r="DD205" s="480" t="s">
        <v>878</v>
      </c>
      <c r="DE205" s="639" t="s">
        <v>1386</v>
      </c>
      <c r="DF205" s="687" t="s">
        <v>1934</v>
      </c>
      <c r="DG205" s="678" t="s">
        <v>2218</v>
      </c>
      <c r="DH205" s="664" t="s">
        <v>1325</v>
      </c>
      <c r="DI205" s="663" t="s">
        <v>1325</v>
      </c>
      <c r="DJ205" s="663" t="s">
        <v>1325</v>
      </c>
      <c r="DK205" s="663" t="s">
        <v>1325</v>
      </c>
      <c r="DL205" s="663" t="s">
        <v>1325</v>
      </c>
      <c r="DM205" s="650">
        <v>40</v>
      </c>
      <c r="DN205" s="663" t="s">
        <v>1325</v>
      </c>
      <c r="DO205" s="650">
        <v>41</v>
      </c>
      <c r="DP205" s="681" t="s">
        <v>1056</v>
      </c>
      <c r="DQ205" s="534">
        <v>1</v>
      </c>
      <c r="DR205" s="675" t="s">
        <v>878</v>
      </c>
      <c r="DS205" s="648" t="s">
        <v>792</v>
      </c>
      <c r="DT205" s="648" t="s">
        <v>878</v>
      </c>
      <c r="DU205" s="671" t="s">
        <v>792</v>
      </c>
    </row>
    <row r="206" spans="1:125">
      <c r="A206" s="628" t="s">
        <v>24</v>
      </c>
      <c r="B206" s="545" t="s">
        <v>1293</v>
      </c>
      <c r="C206" s="629" t="s">
        <v>654</v>
      </c>
      <c r="D206" s="658" t="s">
        <v>1325</v>
      </c>
      <c r="E206" s="528" t="s">
        <v>1325</v>
      </c>
      <c r="F206" s="528" t="s">
        <v>1325</v>
      </c>
      <c r="G206" s="528" t="s">
        <v>1325</v>
      </c>
      <c r="H206" s="528" t="s">
        <v>1325</v>
      </c>
      <c r="I206" s="528" t="s">
        <v>1325</v>
      </c>
      <c r="J206" s="528" t="s">
        <v>1325</v>
      </c>
      <c r="K206" s="705"/>
      <c r="L206" s="632"/>
      <c r="M206" s="632"/>
      <c r="N206" s="632"/>
      <c r="O206" s="632"/>
      <c r="P206" s="632">
        <v>0.76736550916250412</v>
      </c>
      <c r="Q206" s="633"/>
      <c r="R206" s="665" t="s">
        <v>1325</v>
      </c>
      <c r="S206" s="663" t="s">
        <v>1325</v>
      </c>
      <c r="T206" s="663" t="s">
        <v>1325</v>
      </c>
      <c r="U206" s="663" t="s">
        <v>1325</v>
      </c>
      <c r="V206" s="663" t="s">
        <v>1325</v>
      </c>
      <c r="W206" s="663" t="s">
        <v>1325</v>
      </c>
      <c r="X206" s="663" t="s">
        <v>1325</v>
      </c>
      <c r="Y206" s="632"/>
      <c r="Z206" s="632"/>
      <c r="AA206" s="632"/>
      <c r="AB206" s="632"/>
      <c r="AC206" s="632"/>
      <c r="AD206" s="632">
        <v>0</v>
      </c>
      <c r="AE206" s="633"/>
      <c r="AF206" s="665" t="s">
        <v>1325</v>
      </c>
      <c r="AG206" s="663" t="s">
        <v>1325</v>
      </c>
      <c r="AH206" s="663" t="s">
        <v>1325</v>
      </c>
      <c r="AI206" s="663" t="s">
        <v>1325</v>
      </c>
      <c r="AJ206" s="663" t="s">
        <v>1325</v>
      </c>
      <c r="AK206" s="663" t="s">
        <v>1325</v>
      </c>
      <c r="AL206" s="663" t="s">
        <v>1325</v>
      </c>
      <c r="AM206" s="632"/>
      <c r="AN206" s="632"/>
      <c r="AO206" s="632"/>
      <c r="AP206" s="632"/>
      <c r="AQ206" s="632"/>
      <c r="AR206" s="632">
        <v>2.7885261673497896</v>
      </c>
      <c r="AS206" s="633"/>
      <c r="AT206" s="665" t="s">
        <v>1325</v>
      </c>
      <c r="AU206" s="663" t="s">
        <v>1325</v>
      </c>
      <c r="AV206" s="663" t="s">
        <v>1325</v>
      </c>
      <c r="AW206" s="663" t="s">
        <v>1325</v>
      </c>
      <c r="AX206" s="663" t="s">
        <v>1325</v>
      </c>
      <c r="AY206" s="663" t="s">
        <v>1325</v>
      </c>
      <c r="AZ206" s="663" t="s">
        <v>1325</v>
      </c>
      <c r="BA206" s="632"/>
      <c r="BB206" s="632"/>
      <c r="BC206" s="632"/>
      <c r="BD206" s="632"/>
      <c r="BE206" s="632"/>
      <c r="BF206" s="632">
        <v>0</v>
      </c>
      <c r="BG206" s="633"/>
      <c r="BH206" s="665" t="s">
        <v>1325</v>
      </c>
      <c r="BI206" s="663" t="s">
        <v>1325</v>
      </c>
      <c r="BJ206" s="663" t="s">
        <v>1325</v>
      </c>
      <c r="BK206" s="663" t="s">
        <v>1325</v>
      </c>
      <c r="BL206" s="663" t="s">
        <v>1325</v>
      </c>
      <c r="BM206" s="663" t="s">
        <v>1325</v>
      </c>
      <c r="BN206" s="663" t="s">
        <v>1325</v>
      </c>
      <c r="BO206" s="632"/>
      <c r="BP206" s="632"/>
      <c r="BQ206" s="632"/>
      <c r="BR206" s="632"/>
      <c r="BS206" s="632"/>
      <c r="BT206" s="632">
        <v>0</v>
      </c>
      <c r="BU206" s="633"/>
      <c r="BV206" s="665" t="s">
        <v>1325</v>
      </c>
      <c r="BW206" s="663" t="s">
        <v>1325</v>
      </c>
      <c r="BX206" s="663" t="s">
        <v>1325</v>
      </c>
      <c r="BY206" s="663" t="s">
        <v>1325</v>
      </c>
      <c r="BZ206" s="663" t="s">
        <v>1325</v>
      </c>
      <c r="CA206" s="663" t="s">
        <v>1325</v>
      </c>
      <c r="CB206" s="663" t="s">
        <v>1325</v>
      </c>
      <c r="CC206" s="632"/>
      <c r="CD206" s="632"/>
      <c r="CE206" s="632"/>
      <c r="CF206" s="632"/>
      <c r="CG206" s="632"/>
      <c r="CH206" s="632">
        <v>0</v>
      </c>
      <c r="CI206" s="633"/>
      <c r="CJ206" s="665" t="s">
        <v>1325</v>
      </c>
      <c r="CK206" s="663" t="s">
        <v>1325</v>
      </c>
      <c r="CL206" s="663" t="s">
        <v>1325</v>
      </c>
      <c r="CM206" s="663" t="s">
        <v>1325</v>
      </c>
      <c r="CN206" s="663" t="s">
        <v>1325</v>
      </c>
      <c r="CO206" s="663" t="s">
        <v>1325</v>
      </c>
      <c r="CP206" s="663" t="s">
        <v>1325</v>
      </c>
      <c r="CQ206" s="632"/>
      <c r="CR206" s="632"/>
      <c r="CS206" s="632"/>
      <c r="CT206" s="632"/>
      <c r="CU206" s="632"/>
      <c r="CV206" s="632">
        <v>0</v>
      </c>
      <c r="CW206" s="633"/>
      <c r="CX206" s="644" t="s">
        <v>878</v>
      </c>
      <c r="CY206" s="480" t="s">
        <v>1471</v>
      </c>
      <c r="CZ206" s="480" t="s">
        <v>878</v>
      </c>
      <c r="DA206" s="635" t="s">
        <v>1471</v>
      </c>
      <c r="DB206" s="644" t="s">
        <v>878</v>
      </c>
      <c r="DC206" s="480" t="s">
        <v>1386</v>
      </c>
      <c r="DD206" s="480" t="s">
        <v>878</v>
      </c>
      <c r="DE206" s="639" t="s">
        <v>1386</v>
      </c>
      <c r="DF206" s="687" t="s">
        <v>1934</v>
      </c>
      <c r="DG206" s="678" t="s">
        <v>2218</v>
      </c>
      <c r="DH206" s="664" t="s">
        <v>1325</v>
      </c>
      <c r="DI206" s="663" t="s">
        <v>1325</v>
      </c>
      <c r="DJ206" s="663" t="s">
        <v>1325</v>
      </c>
      <c r="DK206" s="663" t="s">
        <v>1325</v>
      </c>
      <c r="DL206" s="663" t="s">
        <v>1325</v>
      </c>
      <c r="DM206" s="650">
        <v>23</v>
      </c>
      <c r="DN206" s="663" t="s">
        <v>1325</v>
      </c>
      <c r="DO206" s="650">
        <v>28</v>
      </c>
      <c r="DP206" s="681" t="s">
        <v>24</v>
      </c>
      <c r="DQ206" s="534">
        <v>3</v>
      </c>
      <c r="DR206" s="675" t="s">
        <v>878</v>
      </c>
      <c r="DS206" s="648" t="s">
        <v>792</v>
      </c>
      <c r="DT206" s="648" t="s">
        <v>878</v>
      </c>
      <c r="DU206" s="671" t="s">
        <v>792</v>
      </c>
    </row>
    <row r="207" spans="1:125">
      <c r="A207" s="628" t="s">
        <v>1134</v>
      </c>
      <c r="B207" s="545" t="s">
        <v>1293</v>
      </c>
      <c r="C207" s="629" t="s">
        <v>771</v>
      </c>
      <c r="D207" s="658" t="s">
        <v>1325</v>
      </c>
      <c r="E207" s="528" t="s">
        <v>1325</v>
      </c>
      <c r="F207" s="528" t="s">
        <v>1325</v>
      </c>
      <c r="G207" s="528" t="s">
        <v>1325</v>
      </c>
      <c r="H207" s="631">
        <v>15</v>
      </c>
      <c r="I207" s="631">
        <v>104</v>
      </c>
      <c r="J207" s="528" t="s">
        <v>1325</v>
      </c>
      <c r="K207" s="705">
        <v>2.0460538974909843</v>
      </c>
      <c r="L207" s="632"/>
      <c r="M207" s="632">
        <v>1.3649104001830801</v>
      </c>
      <c r="N207" s="632"/>
      <c r="O207" s="632">
        <v>1.0300675715220942</v>
      </c>
      <c r="P207" s="632">
        <v>1.1427809335731778</v>
      </c>
      <c r="Q207" s="633">
        <v>1.2251475592735837</v>
      </c>
      <c r="R207" s="665" t="s">
        <v>1325</v>
      </c>
      <c r="S207" s="663" t="s">
        <v>1325</v>
      </c>
      <c r="T207" s="663" t="s">
        <v>1325</v>
      </c>
      <c r="U207" s="663" t="s">
        <v>1325</v>
      </c>
      <c r="V207" s="663" t="s">
        <v>1325</v>
      </c>
      <c r="W207" s="663" t="s">
        <v>1325</v>
      </c>
      <c r="X207" s="663" t="s">
        <v>1325</v>
      </c>
      <c r="Y207" s="632">
        <v>13.105367571349456</v>
      </c>
      <c r="Z207" s="632"/>
      <c r="AA207" s="632">
        <v>0</v>
      </c>
      <c r="AB207" s="632"/>
      <c r="AC207" s="632">
        <v>0</v>
      </c>
      <c r="AD207" s="632">
        <v>1.5403375369232204</v>
      </c>
      <c r="AE207" s="633">
        <v>2.4022428477864088</v>
      </c>
      <c r="AF207" s="665" t="s">
        <v>1325</v>
      </c>
      <c r="AG207" s="663" t="s">
        <v>1325</v>
      </c>
      <c r="AH207" s="663" t="s">
        <v>1325</v>
      </c>
      <c r="AI207" s="663" t="s">
        <v>1325</v>
      </c>
      <c r="AJ207" s="663" t="s">
        <v>1325</v>
      </c>
      <c r="AK207" s="631">
        <v>22</v>
      </c>
      <c r="AL207" s="663" t="s">
        <v>1325</v>
      </c>
      <c r="AM207" s="632">
        <v>1.4390622955100281</v>
      </c>
      <c r="AN207" s="632"/>
      <c r="AO207" s="632">
        <v>3.1403699588342295</v>
      </c>
      <c r="AP207" s="632"/>
      <c r="AQ207" s="632">
        <v>0.84476577480734694</v>
      </c>
      <c r="AR207" s="632">
        <v>0.8841473664583559</v>
      </c>
      <c r="AS207" s="633">
        <v>1.8012393402321072</v>
      </c>
      <c r="AT207" s="665" t="s">
        <v>1325</v>
      </c>
      <c r="AU207" s="663" t="s">
        <v>1325</v>
      </c>
      <c r="AV207" s="663" t="s">
        <v>1325</v>
      </c>
      <c r="AW207" s="663" t="s">
        <v>1325</v>
      </c>
      <c r="AX207" s="663" t="s">
        <v>1325</v>
      </c>
      <c r="AY207" s="663" t="s">
        <v>1325</v>
      </c>
      <c r="AZ207" s="663" t="s">
        <v>1325</v>
      </c>
      <c r="BA207" s="632">
        <v>0</v>
      </c>
      <c r="BB207" s="632"/>
      <c r="BC207" s="632">
        <v>0</v>
      </c>
      <c r="BD207" s="632"/>
      <c r="BE207" s="632">
        <v>0</v>
      </c>
      <c r="BF207" s="632">
        <v>1.5879752630551931</v>
      </c>
      <c r="BG207" s="633">
        <v>0</v>
      </c>
      <c r="BH207" s="665" t="s">
        <v>1325</v>
      </c>
      <c r="BI207" s="663" t="s">
        <v>1325</v>
      </c>
      <c r="BJ207" s="663" t="s">
        <v>1325</v>
      </c>
      <c r="BK207" s="663" t="s">
        <v>1325</v>
      </c>
      <c r="BL207" s="663" t="s">
        <v>1325</v>
      </c>
      <c r="BM207" s="631">
        <v>19</v>
      </c>
      <c r="BN207" s="663" t="s">
        <v>1325</v>
      </c>
      <c r="BO207" s="632">
        <v>1.4855487943144408</v>
      </c>
      <c r="BP207" s="632"/>
      <c r="BQ207" s="632">
        <v>3.2550744357726282</v>
      </c>
      <c r="BR207" s="632"/>
      <c r="BS207" s="632">
        <v>1.7170688546091355</v>
      </c>
      <c r="BT207" s="632">
        <v>0.69076614967044525</v>
      </c>
      <c r="BU207" s="633">
        <v>0.57408283949279149</v>
      </c>
      <c r="BV207" s="665" t="s">
        <v>1325</v>
      </c>
      <c r="BW207" s="663" t="s">
        <v>1325</v>
      </c>
      <c r="BX207" s="663" t="s">
        <v>1325</v>
      </c>
      <c r="BY207" s="663" t="s">
        <v>1325</v>
      </c>
      <c r="BZ207" s="663" t="s">
        <v>1325</v>
      </c>
      <c r="CA207" s="663" t="s">
        <v>1325</v>
      </c>
      <c r="CB207" s="663" t="s">
        <v>1325</v>
      </c>
      <c r="CC207" s="632">
        <v>0</v>
      </c>
      <c r="CD207" s="632"/>
      <c r="CE207" s="632">
        <v>0</v>
      </c>
      <c r="CF207" s="632"/>
      <c r="CG207" s="632">
        <v>0</v>
      </c>
      <c r="CH207" s="632">
        <v>1.228586757961702</v>
      </c>
      <c r="CI207" s="633">
        <v>8.3841088426090611</v>
      </c>
      <c r="CJ207" s="665" t="s">
        <v>1325</v>
      </c>
      <c r="CK207" s="663" t="s">
        <v>1325</v>
      </c>
      <c r="CL207" s="663" t="s">
        <v>1325</v>
      </c>
      <c r="CM207" s="663" t="s">
        <v>1325</v>
      </c>
      <c r="CN207" s="663" t="s">
        <v>1325</v>
      </c>
      <c r="CO207" s="631">
        <v>30</v>
      </c>
      <c r="CP207" s="663" t="s">
        <v>1325</v>
      </c>
      <c r="CQ207" s="632">
        <v>1.1809840813857182</v>
      </c>
      <c r="CR207" s="632"/>
      <c r="CS207" s="632">
        <v>0</v>
      </c>
      <c r="CT207" s="632"/>
      <c r="CU207" s="632">
        <v>1.6164667978213165</v>
      </c>
      <c r="CV207" s="632">
        <v>1.1809838336478364</v>
      </c>
      <c r="CW207" s="633">
        <v>0.93853238733685418</v>
      </c>
      <c r="CX207" s="644" t="s">
        <v>878</v>
      </c>
      <c r="CY207" s="480" t="s">
        <v>1471</v>
      </c>
      <c r="CZ207" s="480" t="s">
        <v>878</v>
      </c>
      <c r="DA207" s="635" t="s">
        <v>1471</v>
      </c>
      <c r="DB207" s="644" t="s">
        <v>878</v>
      </c>
      <c r="DC207" s="480" t="s">
        <v>1386</v>
      </c>
      <c r="DD207" s="480" t="s">
        <v>878</v>
      </c>
      <c r="DE207" s="639" t="s">
        <v>1386</v>
      </c>
      <c r="DF207" s="686"/>
      <c r="DG207" s="678" t="s">
        <v>2218</v>
      </c>
      <c r="DH207" s="682">
        <v>24</v>
      </c>
      <c r="DI207" s="663" t="s">
        <v>1325</v>
      </c>
      <c r="DJ207" s="650">
        <v>12</v>
      </c>
      <c r="DK207" s="663" t="s">
        <v>1325</v>
      </c>
      <c r="DL207" s="650">
        <v>118</v>
      </c>
      <c r="DM207" s="650">
        <v>795</v>
      </c>
      <c r="DN207" s="650">
        <v>60</v>
      </c>
      <c r="DO207" s="650">
        <v>1017</v>
      </c>
      <c r="DP207" s="681" t="s">
        <v>1134</v>
      </c>
      <c r="DQ207" s="534">
        <v>136</v>
      </c>
      <c r="DR207" s="675" t="s">
        <v>878</v>
      </c>
      <c r="DS207" s="648" t="s">
        <v>792</v>
      </c>
      <c r="DT207" s="648" t="s">
        <v>878</v>
      </c>
      <c r="DU207" s="671" t="s">
        <v>792</v>
      </c>
    </row>
    <row r="208" spans="1:125" ht="26.25">
      <c r="A208" s="628" t="s">
        <v>452</v>
      </c>
      <c r="B208" s="545" t="s">
        <v>1297</v>
      </c>
      <c r="C208" s="629" t="s">
        <v>591</v>
      </c>
      <c r="D208" s="630">
        <v>35</v>
      </c>
      <c r="E208" s="631">
        <v>133</v>
      </c>
      <c r="F208" s="631">
        <v>106</v>
      </c>
      <c r="G208" s="631">
        <v>26</v>
      </c>
      <c r="H208" s="631">
        <v>368</v>
      </c>
      <c r="I208" s="631">
        <v>1197</v>
      </c>
      <c r="J208" s="631">
        <v>116</v>
      </c>
      <c r="K208" s="705">
        <v>2.2180253196095205</v>
      </c>
      <c r="L208" s="632">
        <v>0.51491859356732472</v>
      </c>
      <c r="M208" s="632">
        <v>1.3238488906033656</v>
      </c>
      <c r="N208" s="632">
        <v>1.0890126033858361</v>
      </c>
      <c r="O208" s="632">
        <v>1.1657547194326483</v>
      </c>
      <c r="P208" s="632">
        <v>0.90400166462684151</v>
      </c>
      <c r="Q208" s="633">
        <v>0.98648333174254466</v>
      </c>
      <c r="R208" s="665" t="s">
        <v>1325</v>
      </c>
      <c r="S208" s="631">
        <v>16</v>
      </c>
      <c r="T208" s="663" t="s">
        <v>1325</v>
      </c>
      <c r="U208" s="663" t="s">
        <v>1325</v>
      </c>
      <c r="V208" s="663" t="s">
        <v>1325</v>
      </c>
      <c r="W208" s="631">
        <v>86</v>
      </c>
      <c r="X208" s="663" t="s">
        <v>1325</v>
      </c>
      <c r="Y208" s="632">
        <v>0</v>
      </c>
      <c r="Z208" s="632">
        <v>1.1785241109303353</v>
      </c>
      <c r="AA208" s="632">
        <v>0.43459441909569496</v>
      </c>
      <c r="AB208" s="632">
        <v>2.3035811463734901</v>
      </c>
      <c r="AC208" s="632">
        <v>0.2851853106030805</v>
      </c>
      <c r="AD208" s="632">
        <v>1.9555770353054709</v>
      </c>
      <c r="AE208" s="633">
        <v>1.0859897130070375</v>
      </c>
      <c r="AF208" s="665" t="s">
        <v>1325</v>
      </c>
      <c r="AG208" s="631">
        <v>52</v>
      </c>
      <c r="AH208" s="631">
        <v>13</v>
      </c>
      <c r="AI208" s="663" t="s">
        <v>1325</v>
      </c>
      <c r="AJ208" s="631">
        <v>61</v>
      </c>
      <c r="AK208" s="631">
        <v>262</v>
      </c>
      <c r="AL208" s="631">
        <v>43</v>
      </c>
      <c r="AM208" s="632">
        <v>1.7553919381620164</v>
      </c>
      <c r="AN208" s="632">
        <v>0.96750746859097214</v>
      </c>
      <c r="AO208" s="632">
        <v>0.73467108922036484</v>
      </c>
      <c r="AP208" s="632">
        <v>0.97261930525737883</v>
      </c>
      <c r="AQ208" s="632">
        <v>0.84133259378412584</v>
      </c>
      <c r="AR208" s="632">
        <v>0.9417511944588286</v>
      </c>
      <c r="AS208" s="633">
        <v>1.7851421853353187</v>
      </c>
      <c r="AT208" s="665" t="s">
        <v>1325</v>
      </c>
      <c r="AU208" s="663" t="s">
        <v>1325</v>
      </c>
      <c r="AV208" s="631">
        <v>10</v>
      </c>
      <c r="AW208" s="663" t="s">
        <v>1325</v>
      </c>
      <c r="AX208" s="631">
        <v>10</v>
      </c>
      <c r="AY208" s="631">
        <v>53</v>
      </c>
      <c r="AZ208" s="663" t="s">
        <v>1325</v>
      </c>
      <c r="BA208" s="632">
        <v>0</v>
      </c>
      <c r="BB208" s="632">
        <v>0.1883662833864731</v>
      </c>
      <c r="BC208" s="632">
        <v>3.4082230916064873</v>
      </c>
      <c r="BD208" s="632">
        <v>1.0438769101063945</v>
      </c>
      <c r="BE208" s="632">
        <v>0.72105638135115013</v>
      </c>
      <c r="BF208" s="632">
        <v>1.1559998022490985</v>
      </c>
      <c r="BG208" s="633">
        <v>0.84036870317035506</v>
      </c>
      <c r="BH208" s="665" t="s">
        <v>1325</v>
      </c>
      <c r="BI208" s="631">
        <v>14</v>
      </c>
      <c r="BJ208" s="631">
        <v>15</v>
      </c>
      <c r="BK208" s="663" t="s">
        <v>1325</v>
      </c>
      <c r="BL208" s="631">
        <v>45</v>
      </c>
      <c r="BM208" s="631">
        <v>208</v>
      </c>
      <c r="BN208" s="631">
        <v>20</v>
      </c>
      <c r="BO208" s="632">
        <v>2.0442515470553424</v>
      </c>
      <c r="BP208" s="632">
        <v>0.3462091287563121</v>
      </c>
      <c r="BQ208" s="632">
        <v>1.20529447167973</v>
      </c>
      <c r="BR208" s="632">
        <v>0</v>
      </c>
      <c r="BS208" s="632">
        <v>0.86843224659283846</v>
      </c>
      <c r="BT208" s="632">
        <v>1.2141565308962678</v>
      </c>
      <c r="BU208" s="633">
        <v>1.1086155694731867</v>
      </c>
      <c r="BV208" s="665" t="s">
        <v>1325</v>
      </c>
      <c r="BW208" s="663" t="s">
        <v>1325</v>
      </c>
      <c r="BX208" s="631">
        <v>12</v>
      </c>
      <c r="BY208" s="663" t="s">
        <v>1325</v>
      </c>
      <c r="BZ208" s="663" t="s">
        <v>1325</v>
      </c>
      <c r="CA208" s="631">
        <v>55</v>
      </c>
      <c r="CB208" s="663" t="s">
        <v>1325</v>
      </c>
      <c r="CC208" s="632">
        <v>2.8805886187626837</v>
      </c>
      <c r="CD208" s="632">
        <v>0.80072744159759968</v>
      </c>
      <c r="CE208" s="632">
        <v>3.7421606503149341</v>
      </c>
      <c r="CF208" s="632">
        <v>0.94120524864380795</v>
      </c>
      <c r="CG208" s="632">
        <v>0.56622901742892018</v>
      </c>
      <c r="CH208" s="632">
        <v>0.97828632807294302</v>
      </c>
      <c r="CI208" s="633">
        <v>0.36789172715358853</v>
      </c>
      <c r="CJ208" s="634">
        <v>18</v>
      </c>
      <c r="CK208" s="631">
        <v>27</v>
      </c>
      <c r="CL208" s="631">
        <v>44</v>
      </c>
      <c r="CM208" s="631">
        <v>12</v>
      </c>
      <c r="CN208" s="631">
        <v>202</v>
      </c>
      <c r="CO208" s="631">
        <v>390</v>
      </c>
      <c r="CP208" s="631">
        <v>32</v>
      </c>
      <c r="CQ208" s="632">
        <v>3.0225552601239207</v>
      </c>
      <c r="CR208" s="632">
        <v>0.26863326835341339</v>
      </c>
      <c r="CS208" s="632">
        <v>1.4465647685354148</v>
      </c>
      <c r="CT208" s="632">
        <v>1.3185575536529637</v>
      </c>
      <c r="CU208" s="632">
        <v>1.9237482980535558</v>
      </c>
      <c r="CV208" s="632">
        <v>0.64610134177245859</v>
      </c>
      <c r="CW208" s="633">
        <v>0.6996025117375464</v>
      </c>
      <c r="CX208" s="644" t="s">
        <v>792</v>
      </c>
      <c r="CY208" s="480" t="s">
        <v>2168</v>
      </c>
      <c r="CZ208" s="632" t="s">
        <v>792</v>
      </c>
      <c r="DA208" s="636" t="s">
        <v>2179</v>
      </c>
      <c r="DB208" s="644" t="s">
        <v>878</v>
      </c>
      <c r="DC208" s="480" t="s">
        <v>878</v>
      </c>
      <c r="DD208" s="480" t="s">
        <v>878</v>
      </c>
      <c r="DE208" s="635" t="s">
        <v>878</v>
      </c>
      <c r="DF208" s="686"/>
      <c r="DG208" s="678" t="s">
        <v>2218</v>
      </c>
      <c r="DH208" s="682">
        <v>146</v>
      </c>
      <c r="DI208" s="650">
        <v>2264</v>
      </c>
      <c r="DJ208" s="650">
        <v>738</v>
      </c>
      <c r="DK208" s="650">
        <v>217</v>
      </c>
      <c r="DL208" s="650">
        <v>2963</v>
      </c>
      <c r="DM208" s="650">
        <v>11341</v>
      </c>
      <c r="DN208" s="650">
        <v>1067</v>
      </c>
      <c r="DO208" s="650">
        <v>18736</v>
      </c>
      <c r="DP208" s="681" t="s">
        <v>452</v>
      </c>
      <c r="DQ208" s="534">
        <v>1981</v>
      </c>
      <c r="DR208" s="675" t="s">
        <v>878</v>
      </c>
      <c r="DS208" s="648" t="s">
        <v>792</v>
      </c>
      <c r="DT208" s="648" t="s">
        <v>878</v>
      </c>
      <c r="DU208" s="671" t="s">
        <v>792</v>
      </c>
    </row>
    <row r="209" spans="1:125">
      <c r="A209" s="628" t="s">
        <v>71</v>
      </c>
      <c r="B209" s="545" t="s">
        <v>1297</v>
      </c>
      <c r="C209" s="629" t="s">
        <v>631</v>
      </c>
      <c r="D209" s="630">
        <v>12</v>
      </c>
      <c r="E209" s="631">
        <v>22</v>
      </c>
      <c r="F209" s="631">
        <v>23</v>
      </c>
      <c r="G209" s="631">
        <v>11</v>
      </c>
      <c r="H209" s="631">
        <v>148</v>
      </c>
      <c r="I209" s="631">
        <v>704</v>
      </c>
      <c r="J209" s="631">
        <v>51</v>
      </c>
      <c r="K209" s="705">
        <v>1.731553248377022</v>
      </c>
      <c r="L209" s="632">
        <v>0.54783754922481598</v>
      </c>
      <c r="M209" s="632">
        <v>1.0921737981900921</v>
      </c>
      <c r="N209" s="632">
        <v>2.1016470659257429</v>
      </c>
      <c r="O209" s="632">
        <v>1.3290163602509943</v>
      </c>
      <c r="P209" s="632">
        <v>0.88392070742838957</v>
      </c>
      <c r="Q209" s="633">
        <v>0.7729563671566746</v>
      </c>
      <c r="R209" s="665" t="s">
        <v>1325</v>
      </c>
      <c r="S209" s="663" t="s">
        <v>1325</v>
      </c>
      <c r="T209" s="663" t="s">
        <v>1325</v>
      </c>
      <c r="U209" s="663" t="s">
        <v>1325</v>
      </c>
      <c r="V209" s="663" t="s">
        <v>1325</v>
      </c>
      <c r="W209" s="631">
        <v>48</v>
      </c>
      <c r="X209" s="663" t="s">
        <v>1325</v>
      </c>
      <c r="Y209" s="632">
        <v>2.4286840706528938</v>
      </c>
      <c r="Z209" s="632">
        <v>1.8148847230272023</v>
      </c>
      <c r="AA209" s="632">
        <v>0.77949947717644485</v>
      </c>
      <c r="AB209" s="632">
        <v>0</v>
      </c>
      <c r="AC209" s="632">
        <v>0.36674484699849752</v>
      </c>
      <c r="AD209" s="632">
        <v>1.215455231358445</v>
      </c>
      <c r="AE209" s="633">
        <v>1.3046330799990939</v>
      </c>
      <c r="AF209" s="665" t="s">
        <v>1325</v>
      </c>
      <c r="AG209" s="663" t="s">
        <v>1325</v>
      </c>
      <c r="AH209" s="663" t="s">
        <v>1325</v>
      </c>
      <c r="AI209" s="663" t="s">
        <v>1325</v>
      </c>
      <c r="AJ209" s="631">
        <v>26</v>
      </c>
      <c r="AK209" s="631">
        <v>101</v>
      </c>
      <c r="AL209" s="631">
        <v>11</v>
      </c>
      <c r="AM209" s="632">
        <v>0.86655711648875466</v>
      </c>
      <c r="AN209" s="632">
        <v>1.2780816578432843</v>
      </c>
      <c r="AO209" s="632">
        <v>0.85764047830277867</v>
      </c>
      <c r="AP209" s="632">
        <v>3.5337238279678256</v>
      </c>
      <c r="AQ209" s="632">
        <v>1.4547764389972961</v>
      </c>
      <c r="AR209" s="632">
        <v>0.66349173204051526</v>
      </c>
      <c r="AS209" s="633">
        <v>1.0312213474450842</v>
      </c>
      <c r="AT209" s="665" t="s">
        <v>1325</v>
      </c>
      <c r="AU209" s="663" t="s">
        <v>1325</v>
      </c>
      <c r="AV209" s="663" t="s">
        <v>1325</v>
      </c>
      <c r="AW209" s="663" t="s">
        <v>1325</v>
      </c>
      <c r="AX209" s="663" t="s">
        <v>1325</v>
      </c>
      <c r="AY209" s="631">
        <v>28</v>
      </c>
      <c r="AZ209" s="663" t="s">
        <v>1325</v>
      </c>
      <c r="BA209" s="632">
        <v>0</v>
      </c>
      <c r="BB209" s="632">
        <v>0</v>
      </c>
      <c r="BC209" s="632">
        <v>2.9813388348122625</v>
      </c>
      <c r="BD209" s="632">
        <v>19.128653912851384</v>
      </c>
      <c r="BE209" s="632">
        <v>0.20406231610966682</v>
      </c>
      <c r="BF209" s="632">
        <v>1.2564691532477772</v>
      </c>
      <c r="BG209" s="633">
        <v>0.42828612550607453</v>
      </c>
      <c r="BH209" s="665" t="s">
        <v>1325</v>
      </c>
      <c r="BI209" s="663" t="s">
        <v>1325</v>
      </c>
      <c r="BJ209" s="663" t="s">
        <v>1325</v>
      </c>
      <c r="BK209" s="663" t="s">
        <v>1325</v>
      </c>
      <c r="BL209" s="631">
        <v>23</v>
      </c>
      <c r="BM209" s="631">
        <v>173</v>
      </c>
      <c r="BN209" s="663" t="s">
        <v>1325</v>
      </c>
      <c r="BO209" s="632">
        <v>2.0622162904346135</v>
      </c>
      <c r="BP209" s="632">
        <v>0.1142332698266959</v>
      </c>
      <c r="BQ209" s="632">
        <v>1.8643611424253075</v>
      </c>
      <c r="BR209" s="632">
        <v>0</v>
      </c>
      <c r="BS209" s="632">
        <v>0.8991253411529927</v>
      </c>
      <c r="BT209" s="632">
        <v>1.3063552074197999</v>
      </c>
      <c r="BU209" s="633">
        <v>0.56720262429303214</v>
      </c>
      <c r="BV209" s="665" t="s">
        <v>1325</v>
      </c>
      <c r="BW209" s="663" t="s">
        <v>1325</v>
      </c>
      <c r="BX209" s="663" t="s">
        <v>1325</v>
      </c>
      <c r="BY209" s="663" t="s">
        <v>1325</v>
      </c>
      <c r="BZ209" s="663" t="s">
        <v>1325</v>
      </c>
      <c r="CA209" s="631">
        <v>18</v>
      </c>
      <c r="CB209" s="663" t="s">
        <v>1325</v>
      </c>
      <c r="CC209" s="632">
        <v>6.8734842549158071</v>
      </c>
      <c r="CD209" s="632">
        <v>0</v>
      </c>
      <c r="CE209" s="632">
        <v>4.9332087334093604</v>
      </c>
      <c r="CF209" s="632">
        <v>0</v>
      </c>
      <c r="CG209" s="632">
        <v>0.32075818616551127</v>
      </c>
      <c r="CH209" s="632">
        <v>1.1972910738146221</v>
      </c>
      <c r="CI209" s="633">
        <v>0</v>
      </c>
      <c r="CJ209" s="665" t="s">
        <v>1325</v>
      </c>
      <c r="CK209" s="663" t="s">
        <v>1325</v>
      </c>
      <c r="CL209" s="663" t="s">
        <v>1325</v>
      </c>
      <c r="CM209" s="663" t="s">
        <v>1325</v>
      </c>
      <c r="CN209" s="631">
        <v>85</v>
      </c>
      <c r="CO209" s="631">
        <v>272</v>
      </c>
      <c r="CP209" s="631">
        <v>23</v>
      </c>
      <c r="CQ209" s="632">
        <v>2.0207562642424106</v>
      </c>
      <c r="CR209" s="632">
        <v>0.34188890613567635</v>
      </c>
      <c r="CS209" s="632">
        <v>0.64862147776180379</v>
      </c>
      <c r="CT209" s="632">
        <v>2.222337701275551</v>
      </c>
      <c r="CU209" s="632">
        <v>1.9992581253856458</v>
      </c>
      <c r="CV209" s="632">
        <v>0.70145783392066763</v>
      </c>
      <c r="CW209" s="633">
        <v>0.81205292929307682</v>
      </c>
      <c r="CX209" s="660" t="s">
        <v>792</v>
      </c>
      <c r="CY209" s="697" t="s">
        <v>1946</v>
      </c>
      <c r="CZ209" s="480" t="s">
        <v>878</v>
      </c>
      <c r="DA209" s="635" t="s">
        <v>1471</v>
      </c>
      <c r="DB209" s="644" t="s">
        <v>878</v>
      </c>
      <c r="DC209" s="480" t="s">
        <v>878</v>
      </c>
      <c r="DD209" s="480" t="s">
        <v>878</v>
      </c>
      <c r="DE209" s="635" t="s">
        <v>878</v>
      </c>
      <c r="DF209" s="686"/>
      <c r="DG209" s="678" t="s">
        <v>2218</v>
      </c>
      <c r="DH209" s="682">
        <v>57</v>
      </c>
      <c r="DI209" s="650">
        <v>316</v>
      </c>
      <c r="DJ209" s="650">
        <v>172</v>
      </c>
      <c r="DK209" s="650">
        <v>43</v>
      </c>
      <c r="DL209" s="650">
        <v>966</v>
      </c>
      <c r="DM209" s="650">
        <v>6032</v>
      </c>
      <c r="DN209" s="650">
        <v>529</v>
      </c>
      <c r="DO209" s="650">
        <v>8115</v>
      </c>
      <c r="DP209" s="681" t="s">
        <v>71</v>
      </c>
      <c r="DQ209" s="534">
        <v>971</v>
      </c>
      <c r="DR209" s="675" t="s">
        <v>878</v>
      </c>
      <c r="DS209" s="648" t="s">
        <v>792</v>
      </c>
      <c r="DT209" s="648" t="s">
        <v>878</v>
      </c>
      <c r="DU209" s="671" t="s">
        <v>792</v>
      </c>
    </row>
    <row r="210" spans="1:125" ht="26.25">
      <c r="A210" s="628" t="s">
        <v>34</v>
      </c>
      <c r="B210" s="545" t="s">
        <v>1297</v>
      </c>
      <c r="C210" s="629" t="s">
        <v>664</v>
      </c>
      <c r="D210" s="630">
        <v>20</v>
      </c>
      <c r="E210" s="631">
        <v>152</v>
      </c>
      <c r="F210" s="631">
        <v>102</v>
      </c>
      <c r="G210" s="631">
        <v>13</v>
      </c>
      <c r="H210" s="631">
        <v>478</v>
      </c>
      <c r="I210" s="631">
        <v>769</v>
      </c>
      <c r="J210" s="631">
        <v>112</v>
      </c>
      <c r="K210" s="705">
        <v>2.044499955055127</v>
      </c>
      <c r="L210" s="632">
        <v>0.55978383867159187</v>
      </c>
      <c r="M210" s="632">
        <v>1.1638031536490681</v>
      </c>
      <c r="N210" s="632">
        <v>0.67965394599479401</v>
      </c>
      <c r="O210" s="632">
        <v>1.1013642365421441</v>
      </c>
      <c r="P210" s="632">
        <v>1.0023304999814955</v>
      </c>
      <c r="Q210" s="633">
        <v>0.89639702849341329</v>
      </c>
      <c r="R210" s="665" t="s">
        <v>1325</v>
      </c>
      <c r="S210" s="631">
        <v>24</v>
      </c>
      <c r="T210" s="663" t="s">
        <v>1325</v>
      </c>
      <c r="U210" s="663" t="s">
        <v>1325</v>
      </c>
      <c r="V210" s="631">
        <v>25</v>
      </c>
      <c r="W210" s="631">
        <v>102</v>
      </c>
      <c r="X210" s="631">
        <v>14</v>
      </c>
      <c r="Y210" s="632">
        <v>0.92712157203231405</v>
      </c>
      <c r="Z210" s="632">
        <v>0.8319149014204994</v>
      </c>
      <c r="AA210" s="632">
        <v>0.61579091865207103</v>
      </c>
      <c r="AB210" s="632">
        <v>0</v>
      </c>
      <c r="AC210" s="632">
        <v>0.46431078078940818</v>
      </c>
      <c r="AD210" s="632">
        <v>1.8203690311408394</v>
      </c>
      <c r="AE210" s="633">
        <v>1.0433344457186544</v>
      </c>
      <c r="AF210" s="665" t="s">
        <v>1325</v>
      </c>
      <c r="AG210" s="631">
        <v>44</v>
      </c>
      <c r="AH210" s="631">
        <v>15</v>
      </c>
      <c r="AI210" s="663" t="s">
        <v>1325</v>
      </c>
      <c r="AJ210" s="631">
        <v>66</v>
      </c>
      <c r="AK210" s="631">
        <v>134</v>
      </c>
      <c r="AL210" s="631">
        <v>25</v>
      </c>
      <c r="AM210" s="632">
        <v>2.9585491949008049</v>
      </c>
      <c r="AN210" s="632">
        <v>0.95202205645522708</v>
      </c>
      <c r="AO210" s="632">
        <v>0.96836699711834384</v>
      </c>
      <c r="AP210" s="632">
        <v>0.89722443589703582</v>
      </c>
      <c r="AQ210" s="632">
        <v>0.81969355060043214</v>
      </c>
      <c r="AR210" s="632">
        <v>0.98965237149457497</v>
      </c>
      <c r="AS210" s="633">
        <v>1.1613779714471613</v>
      </c>
      <c r="AT210" s="665" t="s">
        <v>1325</v>
      </c>
      <c r="AU210" s="663" t="s">
        <v>1325</v>
      </c>
      <c r="AV210" s="663" t="s">
        <v>1325</v>
      </c>
      <c r="AW210" s="663" t="s">
        <v>1325</v>
      </c>
      <c r="AX210" s="663" t="s">
        <v>1325</v>
      </c>
      <c r="AY210" s="631">
        <v>46</v>
      </c>
      <c r="AZ210" s="631">
        <v>10</v>
      </c>
      <c r="BA210" s="632">
        <v>0</v>
      </c>
      <c r="BB210" s="632">
        <v>7.5985847851952323E-2</v>
      </c>
      <c r="BC210" s="632">
        <v>1.7554339751758574</v>
      </c>
      <c r="BD210" s="632">
        <v>0</v>
      </c>
      <c r="BE210" s="632">
        <v>0.20260941894225634</v>
      </c>
      <c r="BF210" s="632">
        <v>2.1690182428599321</v>
      </c>
      <c r="BG210" s="633">
        <v>1.8115128171164843</v>
      </c>
      <c r="BH210" s="665" t="s">
        <v>1325</v>
      </c>
      <c r="BI210" s="631">
        <v>13</v>
      </c>
      <c r="BJ210" s="631">
        <v>21</v>
      </c>
      <c r="BK210" s="663" t="s">
        <v>1325</v>
      </c>
      <c r="BL210" s="631">
        <v>49</v>
      </c>
      <c r="BM210" s="631">
        <v>191</v>
      </c>
      <c r="BN210" s="631">
        <v>17</v>
      </c>
      <c r="BO210" s="632">
        <v>1.5337521496911415</v>
      </c>
      <c r="BP210" s="632">
        <v>0.23550828258195777</v>
      </c>
      <c r="BQ210" s="632">
        <v>1.2102583293089006</v>
      </c>
      <c r="BR210" s="632">
        <v>0.52628115765122541</v>
      </c>
      <c r="BS210" s="632">
        <v>0.50135735596665898</v>
      </c>
      <c r="BT210" s="632">
        <v>1.9830812048335691</v>
      </c>
      <c r="BU210" s="633">
        <v>0.67628196359160375</v>
      </c>
      <c r="BV210" s="665" t="s">
        <v>1325</v>
      </c>
      <c r="BW210" s="631">
        <v>15</v>
      </c>
      <c r="BX210" s="663" t="s">
        <v>1325</v>
      </c>
      <c r="BY210" s="663" t="s">
        <v>1325</v>
      </c>
      <c r="BZ210" s="631">
        <v>18</v>
      </c>
      <c r="CA210" s="631">
        <v>31</v>
      </c>
      <c r="CB210" s="663" t="s">
        <v>1325</v>
      </c>
      <c r="CC210" s="632">
        <v>2.458163965200264</v>
      </c>
      <c r="CD210" s="632">
        <v>1.4026005927889613</v>
      </c>
      <c r="CE210" s="632">
        <v>0.80454033058457464</v>
      </c>
      <c r="CF210" s="632">
        <v>1.2559798266274413</v>
      </c>
      <c r="CG210" s="632">
        <v>0.96410829507886364</v>
      </c>
      <c r="CH210" s="632">
        <v>0.9165417327666382</v>
      </c>
      <c r="CI210" s="633">
        <v>0.7583760376474753</v>
      </c>
      <c r="CJ210" s="634">
        <v>10</v>
      </c>
      <c r="CK210" s="631">
        <v>39</v>
      </c>
      <c r="CL210" s="631">
        <v>40</v>
      </c>
      <c r="CM210" s="663" t="s">
        <v>1325</v>
      </c>
      <c r="CN210" s="631">
        <v>275</v>
      </c>
      <c r="CO210" s="631">
        <v>210</v>
      </c>
      <c r="CP210" s="631">
        <v>30</v>
      </c>
      <c r="CQ210" s="632">
        <v>2.9422011152839542</v>
      </c>
      <c r="CR210" s="632">
        <v>0.40308660319512085</v>
      </c>
      <c r="CS210" s="632">
        <v>1.304217473905152</v>
      </c>
      <c r="CT210" s="632">
        <v>0.7426786544090852</v>
      </c>
      <c r="CU210" s="632">
        <v>2.1861573493573423</v>
      </c>
      <c r="CV210" s="632">
        <v>0.58548770207852208</v>
      </c>
      <c r="CW210" s="633">
        <v>0.67214102378042251</v>
      </c>
      <c r="CX210" s="644" t="s">
        <v>792</v>
      </c>
      <c r="CY210" s="480" t="s">
        <v>2168</v>
      </c>
      <c r="CZ210" s="632" t="s">
        <v>792</v>
      </c>
      <c r="DA210" s="636" t="s">
        <v>2190</v>
      </c>
      <c r="DB210" s="644" t="s">
        <v>878</v>
      </c>
      <c r="DC210" s="480" t="s">
        <v>878</v>
      </c>
      <c r="DD210" s="480" t="s">
        <v>878</v>
      </c>
      <c r="DE210" s="635" t="s">
        <v>878</v>
      </c>
      <c r="DF210" s="686"/>
      <c r="DG210" s="678" t="s">
        <v>2218</v>
      </c>
      <c r="DH210" s="682">
        <v>86</v>
      </c>
      <c r="DI210" s="650">
        <v>2275</v>
      </c>
      <c r="DJ210" s="650">
        <v>764</v>
      </c>
      <c r="DK210" s="650">
        <v>165</v>
      </c>
      <c r="DL210" s="650">
        <v>3832</v>
      </c>
      <c r="DM210" s="650">
        <v>6647</v>
      </c>
      <c r="DN210" s="650">
        <v>1074</v>
      </c>
      <c r="DO210" s="650">
        <v>14843</v>
      </c>
      <c r="DP210" s="681" t="s">
        <v>34</v>
      </c>
      <c r="DQ210" s="534">
        <v>1646</v>
      </c>
      <c r="DR210" s="675" t="s">
        <v>878</v>
      </c>
      <c r="DS210" s="648" t="s">
        <v>792</v>
      </c>
      <c r="DT210" s="648" t="s">
        <v>878</v>
      </c>
      <c r="DU210" s="671" t="s">
        <v>792</v>
      </c>
    </row>
    <row r="211" spans="1:125">
      <c r="A211" s="628" t="s">
        <v>183</v>
      </c>
      <c r="B211" s="545" t="s">
        <v>1297</v>
      </c>
      <c r="C211" s="629" t="s">
        <v>583</v>
      </c>
      <c r="D211" s="630">
        <v>20</v>
      </c>
      <c r="E211" s="631">
        <v>176</v>
      </c>
      <c r="F211" s="631">
        <v>146</v>
      </c>
      <c r="G211" s="631">
        <v>12</v>
      </c>
      <c r="H211" s="631">
        <v>446</v>
      </c>
      <c r="I211" s="631">
        <v>1264</v>
      </c>
      <c r="J211" s="631">
        <v>217</v>
      </c>
      <c r="K211" s="705">
        <v>1.4250829624394417</v>
      </c>
      <c r="L211" s="632">
        <v>0.53790325806567874</v>
      </c>
      <c r="M211" s="632">
        <v>1.0788428368949656</v>
      </c>
      <c r="N211" s="632">
        <v>0.8625423961726717</v>
      </c>
      <c r="O211" s="632">
        <v>1.184613808668068</v>
      </c>
      <c r="P211" s="632">
        <v>0.98002342821912858</v>
      </c>
      <c r="Q211" s="633">
        <v>0.98990739050749976</v>
      </c>
      <c r="R211" s="665" t="s">
        <v>1325</v>
      </c>
      <c r="S211" s="631">
        <v>29</v>
      </c>
      <c r="T211" s="631">
        <v>20</v>
      </c>
      <c r="U211" s="663" t="s">
        <v>1325</v>
      </c>
      <c r="V211" s="631">
        <v>21</v>
      </c>
      <c r="W211" s="631">
        <v>150</v>
      </c>
      <c r="X211" s="631">
        <v>27</v>
      </c>
      <c r="Y211" s="632">
        <v>0</v>
      </c>
      <c r="Z211" s="632">
        <v>0.89461810419421761</v>
      </c>
      <c r="AA211" s="632">
        <v>1.4799279556784333</v>
      </c>
      <c r="AB211" s="632">
        <v>0</v>
      </c>
      <c r="AC211" s="632">
        <v>0.47225384605531423</v>
      </c>
      <c r="AD211" s="632">
        <v>1.5006075659023439</v>
      </c>
      <c r="AE211" s="633">
        <v>1.2292727827642442</v>
      </c>
      <c r="AF211" s="665" t="s">
        <v>1325</v>
      </c>
      <c r="AG211" s="631">
        <v>48</v>
      </c>
      <c r="AH211" s="631">
        <v>18</v>
      </c>
      <c r="AI211" s="663" t="s">
        <v>1325</v>
      </c>
      <c r="AJ211" s="631">
        <v>73</v>
      </c>
      <c r="AK211" s="631">
        <v>199</v>
      </c>
      <c r="AL211" s="631">
        <v>52</v>
      </c>
      <c r="AM211" s="632">
        <v>0.4279551574521705</v>
      </c>
      <c r="AN211" s="632">
        <v>0.92018008328503342</v>
      </c>
      <c r="AO211" s="632">
        <v>0.80091406993979553</v>
      </c>
      <c r="AP211" s="632">
        <v>0.43668690871674931</v>
      </c>
      <c r="AQ211" s="632">
        <v>1.1820177203898616</v>
      </c>
      <c r="AR211" s="632">
        <v>0.89060519702936869</v>
      </c>
      <c r="AS211" s="633">
        <v>1.4923389099508877</v>
      </c>
      <c r="AT211" s="665" t="s">
        <v>1325</v>
      </c>
      <c r="AU211" s="663" t="s">
        <v>1325</v>
      </c>
      <c r="AV211" s="663" t="s">
        <v>1325</v>
      </c>
      <c r="AW211" s="663" t="s">
        <v>1325</v>
      </c>
      <c r="AX211" s="663" t="s">
        <v>1325</v>
      </c>
      <c r="AY211" s="631">
        <v>59</v>
      </c>
      <c r="AZ211" s="631">
        <v>10</v>
      </c>
      <c r="BA211" s="632">
        <v>1.9077158794191724</v>
      </c>
      <c r="BB211" s="632">
        <v>7.8453300963143832E-2</v>
      </c>
      <c r="BC211" s="632">
        <v>0.77457687355281923</v>
      </c>
      <c r="BD211" s="632">
        <v>0</v>
      </c>
      <c r="BE211" s="632">
        <v>0.55760779373758229</v>
      </c>
      <c r="BF211" s="632">
        <v>1.8501031088419846</v>
      </c>
      <c r="BG211" s="633">
        <v>1.2306461106126501</v>
      </c>
      <c r="BH211" s="665" t="s">
        <v>1325</v>
      </c>
      <c r="BI211" s="631">
        <v>21</v>
      </c>
      <c r="BJ211" s="631">
        <v>24</v>
      </c>
      <c r="BK211" s="663" t="s">
        <v>1325</v>
      </c>
      <c r="BL211" s="631">
        <v>40</v>
      </c>
      <c r="BM211" s="631">
        <v>342</v>
      </c>
      <c r="BN211" s="631">
        <v>52</v>
      </c>
      <c r="BO211" s="632">
        <v>1.6688434625107409</v>
      </c>
      <c r="BP211" s="632">
        <v>0.29409529568927145</v>
      </c>
      <c r="BQ211" s="632">
        <v>0.81771090274167624</v>
      </c>
      <c r="BR211" s="632">
        <v>0.66968699786622821</v>
      </c>
      <c r="BS211" s="632">
        <v>0.42206154945156849</v>
      </c>
      <c r="BT211" s="632">
        <v>1.9782207380243626</v>
      </c>
      <c r="BU211" s="633">
        <v>1.1157355375818163</v>
      </c>
      <c r="BV211" s="665" t="s">
        <v>1325</v>
      </c>
      <c r="BW211" s="663" t="s">
        <v>1325</v>
      </c>
      <c r="BX211" s="663" t="s">
        <v>1325</v>
      </c>
      <c r="BY211" s="663" t="s">
        <v>1325</v>
      </c>
      <c r="BZ211" s="631">
        <v>15</v>
      </c>
      <c r="CA211" s="631">
        <v>52</v>
      </c>
      <c r="CB211" s="663" t="s">
        <v>1325</v>
      </c>
      <c r="CC211" s="632">
        <v>3.7933140533390919</v>
      </c>
      <c r="CD211" s="632">
        <v>0.6324251378640281</v>
      </c>
      <c r="CE211" s="632">
        <v>1.1420982135737296</v>
      </c>
      <c r="CF211" s="632">
        <v>1.8632676930919412</v>
      </c>
      <c r="CG211" s="632">
        <v>0.98312446661676134</v>
      </c>
      <c r="CH211" s="632">
        <v>1.1266099289500242</v>
      </c>
      <c r="CI211" s="633">
        <v>0.11072253851836991</v>
      </c>
      <c r="CJ211" s="634">
        <v>10</v>
      </c>
      <c r="CK211" s="631">
        <v>43</v>
      </c>
      <c r="CL211" s="631">
        <v>62</v>
      </c>
      <c r="CM211" s="663" t="s">
        <v>1325</v>
      </c>
      <c r="CN211" s="631">
        <v>235</v>
      </c>
      <c r="CO211" s="631">
        <v>348</v>
      </c>
      <c r="CP211" s="631">
        <v>57</v>
      </c>
      <c r="CQ211" s="632">
        <v>2.0748484455532092</v>
      </c>
      <c r="CR211" s="632">
        <v>0.37430043146357722</v>
      </c>
      <c r="CS211" s="632">
        <v>1.3365017134729362</v>
      </c>
      <c r="CT211" s="632">
        <v>1.6702488303738043</v>
      </c>
      <c r="CU211" s="632">
        <v>2.1323016046336072</v>
      </c>
      <c r="CV211" s="632">
        <v>0.6011991383920694</v>
      </c>
      <c r="CW211" s="633">
        <v>0.737858280314313</v>
      </c>
      <c r="CX211" s="644" t="s">
        <v>878</v>
      </c>
      <c r="CY211" s="480" t="s">
        <v>1471</v>
      </c>
      <c r="CZ211" s="632" t="s">
        <v>792</v>
      </c>
      <c r="DA211" s="636" t="s">
        <v>2178</v>
      </c>
      <c r="DB211" s="644" t="s">
        <v>878</v>
      </c>
      <c r="DC211" s="480" t="s">
        <v>878</v>
      </c>
      <c r="DD211" s="480" t="s">
        <v>878</v>
      </c>
      <c r="DE211" s="635" t="s">
        <v>878</v>
      </c>
      <c r="DF211" s="686"/>
      <c r="DG211" s="678" t="s">
        <v>2218</v>
      </c>
      <c r="DH211" s="682">
        <v>122</v>
      </c>
      <c r="DI211" s="650">
        <v>2732</v>
      </c>
      <c r="DJ211" s="650">
        <v>1173</v>
      </c>
      <c r="DK211" s="650">
        <v>120</v>
      </c>
      <c r="DL211" s="650">
        <v>3373</v>
      </c>
      <c r="DM211" s="650">
        <v>11007</v>
      </c>
      <c r="DN211" s="650">
        <v>1892</v>
      </c>
      <c r="DO211" s="650">
        <v>20424</v>
      </c>
      <c r="DP211" s="681" t="s">
        <v>183</v>
      </c>
      <c r="DQ211" s="534">
        <v>2281</v>
      </c>
      <c r="DR211" s="675" t="s">
        <v>878</v>
      </c>
      <c r="DS211" s="648" t="s">
        <v>792</v>
      </c>
      <c r="DT211" s="648" t="s">
        <v>878</v>
      </c>
      <c r="DU211" s="671" t="s">
        <v>792</v>
      </c>
    </row>
    <row r="212" spans="1:125">
      <c r="A212" s="628" t="s">
        <v>410</v>
      </c>
      <c r="B212" s="545" t="s">
        <v>1297</v>
      </c>
      <c r="C212" s="629" t="s">
        <v>527</v>
      </c>
      <c r="D212" s="658" t="s">
        <v>1325</v>
      </c>
      <c r="E212" s="528" t="s">
        <v>1325</v>
      </c>
      <c r="F212" s="631">
        <v>10</v>
      </c>
      <c r="G212" s="528" t="s">
        <v>1325</v>
      </c>
      <c r="H212" s="631">
        <v>64</v>
      </c>
      <c r="I212" s="631">
        <v>374</v>
      </c>
      <c r="J212" s="631">
        <v>29</v>
      </c>
      <c r="K212" s="705">
        <v>1.0853609416904189</v>
      </c>
      <c r="L212" s="632">
        <v>0.51865396905102434</v>
      </c>
      <c r="M212" s="632">
        <v>1.5417385610213388</v>
      </c>
      <c r="N212" s="632">
        <v>2.0443959962074478</v>
      </c>
      <c r="O212" s="632">
        <v>1.2482287050562462</v>
      </c>
      <c r="P212" s="632">
        <v>0.76863806045688754</v>
      </c>
      <c r="Q212" s="633">
        <v>1.4538428857054448</v>
      </c>
      <c r="R212" s="665" t="s">
        <v>1325</v>
      </c>
      <c r="S212" s="663" t="s">
        <v>1325</v>
      </c>
      <c r="T212" s="663" t="s">
        <v>1325</v>
      </c>
      <c r="U212" s="663" t="s">
        <v>1325</v>
      </c>
      <c r="V212" s="663" t="s">
        <v>1325</v>
      </c>
      <c r="W212" s="631">
        <v>38</v>
      </c>
      <c r="X212" s="663" t="s">
        <v>1325</v>
      </c>
      <c r="Y212" s="632">
        <v>0</v>
      </c>
      <c r="Z212" s="632">
        <v>0</v>
      </c>
      <c r="AA212" s="632">
        <v>1.6822888928339217</v>
      </c>
      <c r="AB212" s="632">
        <v>4.5341983620120665</v>
      </c>
      <c r="AC212" s="632">
        <v>1.0085811243482734</v>
      </c>
      <c r="AD212" s="632">
        <v>0.95548209089602087</v>
      </c>
      <c r="AE212" s="633">
        <v>1.6502804364472314</v>
      </c>
      <c r="AF212" s="665" t="s">
        <v>1325</v>
      </c>
      <c r="AG212" s="663" t="s">
        <v>1325</v>
      </c>
      <c r="AH212" s="663" t="s">
        <v>1325</v>
      </c>
      <c r="AI212" s="663" t="s">
        <v>1325</v>
      </c>
      <c r="AJ212" s="663" t="s">
        <v>1325</v>
      </c>
      <c r="AK212" s="631">
        <v>56</v>
      </c>
      <c r="AL212" s="663" t="s">
        <v>1325</v>
      </c>
      <c r="AM212" s="632">
        <v>1.1969530515554325</v>
      </c>
      <c r="AN212" s="632">
        <v>0</v>
      </c>
      <c r="AO212" s="632">
        <v>0</v>
      </c>
      <c r="AP212" s="632">
        <v>3.1837410232195564</v>
      </c>
      <c r="AQ212" s="632">
        <v>1.0022632715054747</v>
      </c>
      <c r="AR212" s="632">
        <v>1.0712822866443927</v>
      </c>
      <c r="AS212" s="633">
        <v>2.4599560348082181</v>
      </c>
      <c r="AT212" s="665" t="s">
        <v>1325</v>
      </c>
      <c r="AU212" s="663" t="s">
        <v>1325</v>
      </c>
      <c r="AV212" s="663" t="s">
        <v>1325</v>
      </c>
      <c r="AW212" s="663" t="s">
        <v>1325</v>
      </c>
      <c r="AX212" s="663" t="s">
        <v>1325</v>
      </c>
      <c r="AY212" s="631">
        <v>15</v>
      </c>
      <c r="AZ212" s="663" t="s">
        <v>1325</v>
      </c>
      <c r="BA212" s="632">
        <v>0</v>
      </c>
      <c r="BB212" s="632">
        <v>0</v>
      </c>
      <c r="BC212" s="632">
        <v>0</v>
      </c>
      <c r="BD212" s="632">
        <v>0</v>
      </c>
      <c r="BE212" s="632">
        <v>1.3993542991134409</v>
      </c>
      <c r="BF212" s="632">
        <v>1.936595980103232</v>
      </c>
      <c r="BG212" s="633">
        <v>0</v>
      </c>
      <c r="BH212" s="665" t="s">
        <v>1325</v>
      </c>
      <c r="BI212" s="663" t="s">
        <v>1325</v>
      </c>
      <c r="BJ212" s="663" t="s">
        <v>1325</v>
      </c>
      <c r="BK212" s="663" t="s">
        <v>1325</v>
      </c>
      <c r="BL212" s="631">
        <v>10</v>
      </c>
      <c r="BM212" s="631">
        <v>92</v>
      </c>
      <c r="BN212" s="631">
        <v>10</v>
      </c>
      <c r="BO212" s="632">
        <v>0.68543336193474924</v>
      </c>
      <c r="BP212" s="632">
        <v>0</v>
      </c>
      <c r="BQ212" s="632">
        <v>2.1098247611117</v>
      </c>
      <c r="BR212" s="632">
        <v>1.8149299340621157</v>
      </c>
      <c r="BS212" s="632">
        <v>0.79113411043976423</v>
      </c>
      <c r="BT212" s="632">
        <v>0.94002142028349445</v>
      </c>
      <c r="BU212" s="633">
        <v>2.3517629917048617</v>
      </c>
      <c r="BV212" s="665" t="s">
        <v>1325</v>
      </c>
      <c r="BW212" s="663" t="s">
        <v>1325</v>
      </c>
      <c r="BX212" s="663" t="s">
        <v>1325</v>
      </c>
      <c r="BY212" s="663" t="s">
        <v>1325</v>
      </c>
      <c r="BZ212" s="663" t="s">
        <v>1325</v>
      </c>
      <c r="CA212" s="631">
        <v>16</v>
      </c>
      <c r="CB212" s="663" t="s">
        <v>1325</v>
      </c>
      <c r="CC212" s="632">
        <v>4.1085735853000553</v>
      </c>
      <c r="CD212" s="632">
        <v>3.138076871561331</v>
      </c>
      <c r="CE212" s="632">
        <v>0</v>
      </c>
      <c r="CF212" s="632">
        <v>0</v>
      </c>
      <c r="CG212" s="632">
        <v>0.4144739991418257</v>
      </c>
      <c r="CH212" s="632">
        <v>0.9178653065562421</v>
      </c>
      <c r="CI212" s="633">
        <v>1.2538303366046668</v>
      </c>
      <c r="CJ212" s="665" t="s">
        <v>1325</v>
      </c>
      <c r="CK212" s="663" t="s">
        <v>1325</v>
      </c>
      <c r="CL212" s="663" t="s">
        <v>1325</v>
      </c>
      <c r="CM212" s="663" t="s">
        <v>1325</v>
      </c>
      <c r="CN212" s="631">
        <v>30</v>
      </c>
      <c r="CO212" s="631">
        <v>137</v>
      </c>
      <c r="CP212" s="663" t="s">
        <v>1325</v>
      </c>
      <c r="CQ212" s="632">
        <v>1.6396382989081439</v>
      </c>
      <c r="CR212" s="632">
        <v>0.54488107869479718</v>
      </c>
      <c r="CS212" s="632">
        <v>1.6224032215064943</v>
      </c>
      <c r="CT212" s="632">
        <v>2.1455720428347793</v>
      </c>
      <c r="CU212" s="632">
        <v>1.6535132638381058</v>
      </c>
      <c r="CV212" s="632">
        <v>0.70662248408367245</v>
      </c>
      <c r="CW212" s="633">
        <v>0.62388579771848318</v>
      </c>
      <c r="CX212" s="644" t="s">
        <v>878</v>
      </c>
      <c r="CY212" s="480" t="s">
        <v>1471</v>
      </c>
      <c r="CZ212" s="632" t="s">
        <v>792</v>
      </c>
      <c r="DA212" s="636" t="s">
        <v>2167</v>
      </c>
      <c r="DB212" s="644" t="s">
        <v>878</v>
      </c>
      <c r="DC212" s="480" t="s">
        <v>878</v>
      </c>
      <c r="DD212" s="480" t="s">
        <v>878</v>
      </c>
      <c r="DE212" s="635" t="s">
        <v>878</v>
      </c>
      <c r="DF212" s="686"/>
      <c r="DG212" s="678" t="s">
        <v>2218</v>
      </c>
      <c r="DH212" s="682">
        <v>68</v>
      </c>
      <c r="DI212" s="650">
        <v>98</v>
      </c>
      <c r="DJ212" s="650">
        <v>70</v>
      </c>
      <c r="DK212" s="650">
        <v>26</v>
      </c>
      <c r="DL212" s="650">
        <v>567</v>
      </c>
      <c r="DM212" s="650">
        <v>4421</v>
      </c>
      <c r="DN212" s="650">
        <v>216</v>
      </c>
      <c r="DO212" s="650">
        <v>5466</v>
      </c>
      <c r="DP212" s="681" t="s">
        <v>410</v>
      </c>
      <c r="DQ212" s="534">
        <v>494</v>
      </c>
      <c r="DR212" s="675" t="s">
        <v>878</v>
      </c>
      <c r="DS212" s="648" t="s">
        <v>792</v>
      </c>
      <c r="DT212" s="648" t="s">
        <v>878</v>
      </c>
      <c r="DU212" s="671" t="s">
        <v>792</v>
      </c>
    </row>
    <row r="213" spans="1:125">
      <c r="A213" s="628" t="s">
        <v>438</v>
      </c>
      <c r="B213" s="545" t="s">
        <v>1297</v>
      </c>
      <c r="C213" s="629" t="s">
        <v>647</v>
      </c>
      <c r="D213" s="630">
        <v>148</v>
      </c>
      <c r="E213" s="631">
        <v>30</v>
      </c>
      <c r="F213" s="631">
        <v>18</v>
      </c>
      <c r="G213" s="631">
        <v>10</v>
      </c>
      <c r="H213" s="631">
        <v>276</v>
      </c>
      <c r="I213" s="631">
        <v>834</v>
      </c>
      <c r="J213" s="631">
        <v>137</v>
      </c>
      <c r="K213" s="705">
        <v>1.8126409834378836</v>
      </c>
      <c r="L213" s="632">
        <v>0.45080849510592358</v>
      </c>
      <c r="M213" s="632">
        <v>0.8238033645856363</v>
      </c>
      <c r="N213" s="632">
        <v>1.1751923330159983</v>
      </c>
      <c r="O213" s="632">
        <v>1.0735114123229756</v>
      </c>
      <c r="P213" s="632">
        <v>1.1008854960815371</v>
      </c>
      <c r="Q213" s="633">
        <v>0.95664344493092546</v>
      </c>
      <c r="R213" s="665" t="s">
        <v>1325</v>
      </c>
      <c r="S213" s="663" t="s">
        <v>1325</v>
      </c>
      <c r="T213" s="663" t="s">
        <v>1325</v>
      </c>
      <c r="U213" s="663" t="s">
        <v>1325</v>
      </c>
      <c r="V213" s="631">
        <v>13</v>
      </c>
      <c r="W213" s="631">
        <v>93</v>
      </c>
      <c r="X213" s="631">
        <v>14</v>
      </c>
      <c r="Y213" s="632">
        <v>0.24281148859903837</v>
      </c>
      <c r="Z213" s="632">
        <v>1.2982204467321132</v>
      </c>
      <c r="AA213" s="632">
        <v>0.93435014354564172</v>
      </c>
      <c r="AB213" s="632">
        <v>0</v>
      </c>
      <c r="AC213" s="632">
        <v>0.44963084883015042</v>
      </c>
      <c r="AD213" s="632">
        <v>1.5823346614231215</v>
      </c>
      <c r="AE213" s="633">
        <v>0.99520757981142549</v>
      </c>
      <c r="AF213" s="634">
        <v>19</v>
      </c>
      <c r="AG213" s="663" t="s">
        <v>1325</v>
      </c>
      <c r="AH213" s="663" t="s">
        <v>1325</v>
      </c>
      <c r="AI213" s="663" t="s">
        <v>1325</v>
      </c>
      <c r="AJ213" s="631">
        <v>45</v>
      </c>
      <c r="AK213" s="631">
        <v>93</v>
      </c>
      <c r="AL213" s="631">
        <v>14</v>
      </c>
      <c r="AM213" s="632">
        <v>1.9436633870359195</v>
      </c>
      <c r="AN213" s="632">
        <v>0.76948412566633273</v>
      </c>
      <c r="AO213" s="632">
        <v>0</v>
      </c>
      <c r="AP213" s="632">
        <v>0</v>
      </c>
      <c r="AQ213" s="632">
        <v>1.6171766701189787</v>
      </c>
      <c r="AR213" s="632">
        <v>0.91956079520745271</v>
      </c>
      <c r="AS213" s="633">
        <v>0.80727103887129092</v>
      </c>
      <c r="AT213" s="665" t="s">
        <v>1325</v>
      </c>
      <c r="AU213" s="663" t="s">
        <v>1325</v>
      </c>
      <c r="AV213" s="663" t="s">
        <v>1325</v>
      </c>
      <c r="AW213" s="663" t="s">
        <v>1325</v>
      </c>
      <c r="AX213" s="663" t="s">
        <v>1325</v>
      </c>
      <c r="AY213" s="631">
        <v>39</v>
      </c>
      <c r="AZ213" s="663" t="s">
        <v>1325</v>
      </c>
      <c r="BA213" s="632">
        <v>2.7341198412303611</v>
      </c>
      <c r="BB213" s="632">
        <v>0</v>
      </c>
      <c r="BC213" s="632">
        <v>2.4030402296796951</v>
      </c>
      <c r="BD213" s="632">
        <v>0</v>
      </c>
      <c r="BE213" s="632">
        <v>0.32366430683957076</v>
      </c>
      <c r="BF213" s="632">
        <v>1.636089865224515</v>
      </c>
      <c r="BG213" s="633">
        <v>1.2150054136080077</v>
      </c>
      <c r="BH213" s="634">
        <v>21</v>
      </c>
      <c r="BI213" s="663" t="s">
        <v>1325</v>
      </c>
      <c r="BJ213" s="663" t="s">
        <v>1325</v>
      </c>
      <c r="BK213" s="663" t="s">
        <v>1325</v>
      </c>
      <c r="BL213" s="631">
        <v>25</v>
      </c>
      <c r="BM213" s="631">
        <v>201</v>
      </c>
      <c r="BN213" s="631">
        <v>26</v>
      </c>
      <c r="BO213" s="632">
        <v>1.3320191170464843</v>
      </c>
      <c r="BP213" s="632">
        <v>0.15330812473244571</v>
      </c>
      <c r="BQ213" s="632">
        <v>0.71262337251116181</v>
      </c>
      <c r="BR213" s="632">
        <v>0</v>
      </c>
      <c r="BS213" s="632">
        <v>0.44359134607599093</v>
      </c>
      <c r="BT213" s="632">
        <v>2.3546575169539743</v>
      </c>
      <c r="BU213" s="633">
        <v>0.94659238459823447</v>
      </c>
      <c r="BV213" s="665" t="s">
        <v>1325</v>
      </c>
      <c r="BW213" s="663" t="s">
        <v>1325</v>
      </c>
      <c r="BX213" s="663" t="s">
        <v>1325</v>
      </c>
      <c r="BY213" s="663" t="s">
        <v>1325</v>
      </c>
      <c r="BZ213" s="631">
        <v>16</v>
      </c>
      <c r="CA213" s="631">
        <v>33</v>
      </c>
      <c r="CB213" s="663" t="s">
        <v>1325</v>
      </c>
      <c r="CC213" s="632">
        <v>1.8538386727370222</v>
      </c>
      <c r="CD213" s="632">
        <v>1.3901478277797465</v>
      </c>
      <c r="CE213" s="632">
        <v>0</v>
      </c>
      <c r="CF213" s="632">
        <v>2.5721726939301433</v>
      </c>
      <c r="CG213" s="632">
        <v>1.444243178133678</v>
      </c>
      <c r="CH213" s="632">
        <v>0.76401004089971147</v>
      </c>
      <c r="CI213" s="633">
        <v>0.90229497156978056</v>
      </c>
      <c r="CJ213" s="634">
        <v>72</v>
      </c>
      <c r="CK213" s="663" t="s">
        <v>1325</v>
      </c>
      <c r="CL213" s="663" t="s">
        <v>1325</v>
      </c>
      <c r="CM213" s="663" t="s">
        <v>1325</v>
      </c>
      <c r="CN213" s="631">
        <v>145</v>
      </c>
      <c r="CO213" s="631">
        <v>281</v>
      </c>
      <c r="CP213" s="631">
        <v>54</v>
      </c>
      <c r="CQ213" s="632">
        <v>2.2613882083842913</v>
      </c>
      <c r="CR213" s="632">
        <v>0.30280285286656583</v>
      </c>
      <c r="CS213" s="632">
        <v>1.060650978802669</v>
      </c>
      <c r="CT213" s="632">
        <v>2.1133301215772518</v>
      </c>
      <c r="CU213" s="632">
        <v>1.5821577265753737</v>
      </c>
      <c r="CV213" s="632">
        <v>0.76988838768951984</v>
      </c>
      <c r="CW213" s="633">
        <v>0.96064853817396167</v>
      </c>
      <c r="CX213" s="644" t="s">
        <v>878</v>
      </c>
      <c r="CY213" s="480" t="s">
        <v>1471</v>
      </c>
      <c r="CZ213" s="632" t="s">
        <v>792</v>
      </c>
      <c r="DA213" s="636" t="s">
        <v>2187</v>
      </c>
      <c r="DB213" s="644" t="s">
        <v>878</v>
      </c>
      <c r="DC213" s="480" t="s">
        <v>878</v>
      </c>
      <c r="DD213" s="480" t="s">
        <v>878</v>
      </c>
      <c r="DE213" s="635" t="s">
        <v>878</v>
      </c>
      <c r="DF213" s="686"/>
      <c r="DG213" s="678" t="s">
        <v>2218</v>
      </c>
      <c r="DH213" s="682">
        <v>679</v>
      </c>
      <c r="DI213" s="650">
        <v>525</v>
      </c>
      <c r="DJ213" s="650">
        <v>178</v>
      </c>
      <c r="DK213" s="650">
        <v>70</v>
      </c>
      <c r="DL213" s="650">
        <v>2143</v>
      </c>
      <c r="DM213" s="650">
        <v>6594</v>
      </c>
      <c r="DN213" s="650">
        <v>1173</v>
      </c>
      <c r="DO213" s="650">
        <v>11362</v>
      </c>
      <c r="DP213" s="681" t="s">
        <v>438</v>
      </c>
      <c r="DQ213" s="534">
        <v>1453</v>
      </c>
      <c r="DR213" s="675" t="s">
        <v>878</v>
      </c>
      <c r="DS213" s="648" t="s">
        <v>792</v>
      </c>
      <c r="DT213" s="648" t="s">
        <v>878</v>
      </c>
      <c r="DU213" s="671" t="s">
        <v>792</v>
      </c>
    </row>
    <row r="214" spans="1:125">
      <c r="A214" s="628" t="s">
        <v>294</v>
      </c>
      <c r="B214" s="545" t="s">
        <v>1297</v>
      </c>
      <c r="C214" s="629" t="s">
        <v>616</v>
      </c>
      <c r="D214" s="658" t="s">
        <v>1325</v>
      </c>
      <c r="E214" s="528" t="s">
        <v>1325</v>
      </c>
      <c r="F214" s="528" t="s">
        <v>1325</v>
      </c>
      <c r="G214" s="528" t="s">
        <v>1325</v>
      </c>
      <c r="H214" s="528" t="s">
        <v>1325</v>
      </c>
      <c r="I214" s="528" t="s">
        <v>1325</v>
      </c>
      <c r="J214" s="528" t="s">
        <v>1325</v>
      </c>
      <c r="K214" s="705"/>
      <c r="L214" s="632"/>
      <c r="M214" s="632"/>
      <c r="N214" s="632"/>
      <c r="O214" s="632"/>
      <c r="P214" s="632">
        <v>0.38368275458125206</v>
      </c>
      <c r="Q214" s="633"/>
      <c r="R214" s="665" t="s">
        <v>1325</v>
      </c>
      <c r="S214" s="663" t="s">
        <v>1325</v>
      </c>
      <c r="T214" s="663" t="s">
        <v>1325</v>
      </c>
      <c r="U214" s="663" t="s">
        <v>1325</v>
      </c>
      <c r="V214" s="663" t="s">
        <v>1325</v>
      </c>
      <c r="W214" s="663" t="s">
        <v>1325</v>
      </c>
      <c r="X214" s="663" t="s">
        <v>1325</v>
      </c>
      <c r="Y214" s="632"/>
      <c r="Z214" s="632"/>
      <c r="AA214" s="632"/>
      <c r="AB214" s="632"/>
      <c r="AC214" s="632"/>
      <c r="AD214" s="632">
        <v>0</v>
      </c>
      <c r="AE214" s="633"/>
      <c r="AF214" s="665" t="s">
        <v>1325</v>
      </c>
      <c r="AG214" s="663" t="s">
        <v>1325</v>
      </c>
      <c r="AH214" s="663" t="s">
        <v>1325</v>
      </c>
      <c r="AI214" s="663" t="s">
        <v>1325</v>
      </c>
      <c r="AJ214" s="663" t="s">
        <v>1325</v>
      </c>
      <c r="AK214" s="663" t="s">
        <v>1325</v>
      </c>
      <c r="AL214" s="663" t="s">
        <v>1325</v>
      </c>
      <c r="AM214" s="632"/>
      <c r="AN214" s="632"/>
      <c r="AO214" s="632"/>
      <c r="AP214" s="632"/>
      <c r="AQ214" s="632"/>
      <c r="AR214" s="632">
        <v>0</v>
      </c>
      <c r="AS214" s="633"/>
      <c r="AT214" s="665" t="s">
        <v>1325</v>
      </c>
      <c r="AU214" s="663" t="s">
        <v>1325</v>
      </c>
      <c r="AV214" s="663" t="s">
        <v>1325</v>
      </c>
      <c r="AW214" s="663" t="s">
        <v>1325</v>
      </c>
      <c r="AX214" s="663" t="s">
        <v>1325</v>
      </c>
      <c r="AY214" s="663" t="s">
        <v>1325</v>
      </c>
      <c r="AZ214" s="663" t="s">
        <v>1325</v>
      </c>
      <c r="BA214" s="632"/>
      <c r="BB214" s="632"/>
      <c r="BC214" s="632"/>
      <c r="BD214" s="632"/>
      <c r="BE214" s="632"/>
      <c r="BF214" s="632">
        <v>0</v>
      </c>
      <c r="BG214" s="633"/>
      <c r="BH214" s="665" t="s">
        <v>1325</v>
      </c>
      <c r="BI214" s="663" t="s">
        <v>1325</v>
      </c>
      <c r="BJ214" s="663" t="s">
        <v>1325</v>
      </c>
      <c r="BK214" s="663" t="s">
        <v>1325</v>
      </c>
      <c r="BL214" s="663" t="s">
        <v>1325</v>
      </c>
      <c r="BM214" s="663" t="s">
        <v>1325</v>
      </c>
      <c r="BN214" s="663" t="s">
        <v>1325</v>
      </c>
      <c r="BO214" s="632"/>
      <c r="BP214" s="632"/>
      <c r="BQ214" s="632"/>
      <c r="BR214" s="632"/>
      <c r="BS214" s="632"/>
      <c r="BT214" s="632">
        <v>2.4883277863367477</v>
      </c>
      <c r="BU214" s="633"/>
      <c r="BV214" s="665" t="s">
        <v>1325</v>
      </c>
      <c r="BW214" s="663" t="s">
        <v>1325</v>
      </c>
      <c r="BX214" s="663" t="s">
        <v>1325</v>
      </c>
      <c r="BY214" s="663" t="s">
        <v>1325</v>
      </c>
      <c r="BZ214" s="663" t="s">
        <v>1325</v>
      </c>
      <c r="CA214" s="663" t="s">
        <v>1325</v>
      </c>
      <c r="CB214" s="663" t="s">
        <v>1325</v>
      </c>
      <c r="CC214" s="632"/>
      <c r="CD214" s="632"/>
      <c r="CE214" s="632"/>
      <c r="CF214" s="632"/>
      <c r="CG214" s="632"/>
      <c r="CH214" s="632">
        <v>0</v>
      </c>
      <c r="CI214" s="633"/>
      <c r="CJ214" s="665" t="s">
        <v>1325</v>
      </c>
      <c r="CK214" s="663" t="s">
        <v>1325</v>
      </c>
      <c r="CL214" s="663" t="s">
        <v>1325</v>
      </c>
      <c r="CM214" s="663" t="s">
        <v>1325</v>
      </c>
      <c r="CN214" s="663" t="s">
        <v>1325</v>
      </c>
      <c r="CO214" s="663" t="s">
        <v>1325</v>
      </c>
      <c r="CP214" s="663" t="s">
        <v>1325</v>
      </c>
      <c r="CQ214" s="632"/>
      <c r="CR214" s="632"/>
      <c r="CS214" s="632"/>
      <c r="CT214" s="632"/>
      <c r="CU214" s="632"/>
      <c r="CV214" s="632">
        <v>0</v>
      </c>
      <c r="CW214" s="633"/>
      <c r="CX214" s="644" t="s">
        <v>878</v>
      </c>
      <c r="CY214" s="480" t="s">
        <v>1471</v>
      </c>
      <c r="CZ214" s="480" t="s">
        <v>878</v>
      </c>
      <c r="DA214" s="635" t="s">
        <v>1471</v>
      </c>
      <c r="DB214" s="644" t="s">
        <v>878</v>
      </c>
      <c r="DC214" s="480" t="s">
        <v>878</v>
      </c>
      <c r="DD214" s="480" t="s">
        <v>878</v>
      </c>
      <c r="DE214" s="635" t="s">
        <v>878</v>
      </c>
      <c r="DF214" s="686"/>
      <c r="DG214" s="678" t="s">
        <v>2218</v>
      </c>
      <c r="DH214" s="664" t="s">
        <v>1325</v>
      </c>
      <c r="DI214" s="663" t="s">
        <v>1325</v>
      </c>
      <c r="DJ214" s="663" t="s">
        <v>1325</v>
      </c>
      <c r="DK214" s="663" t="s">
        <v>1325</v>
      </c>
      <c r="DL214" s="663" t="s">
        <v>1325</v>
      </c>
      <c r="DM214" s="650">
        <v>23</v>
      </c>
      <c r="DN214" s="663" t="s">
        <v>1325</v>
      </c>
      <c r="DO214" s="650">
        <v>23</v>
      </c>
      <c r="DP214" s="681" t="s">
        <v>294</v>
      </c>
      <c r="DQ214" s="534">
        <v>1</v>
      </c>
      <c r="DR214" s="675" t="s">
        <v>878</v>
      </c>
      <c r="DS214" s="648" t="s">
        <v>792</v>
      </c>
      <c r="DT214" s="648" t="s">
        <v>878</v>
      </c>
      <c r="DU214" s="671" t="s">
        <v>792</v>
      </c>
    </row>
    <row r="215" spans="1:125">
      <c r="A215" s="628" t="s">
        <v>26</v>
      </c>
      <c r="B215" s="545" t="s">
        <v>1297</v>
      </c>
      <c r="C215" s="629" t="s">
        <v>655</v>
      </c>
      <c r="D215" s="630">
        <v>14</v>
      </c>
      <c r="E215" s="631">
        <v>20</v>
      </c>
      <c r="F215" s="631">
        <v>11</v>
      </c>
      <c r="G215" s="528" t="s">
        <v>1325</v>
      </c>
      <c r="H215" s="631">
        <v>161</v>
      </c>
      <c r="I215" s="631">
        <v>550</v>
      </c>
      <c r="J215" s="631">
        <v>37</v>
      </c>
      <c r="K215" s="705">
        <v>1.9370327268763474</v>
      </c>
      <c r="L215" s="632">
        <v>0.90813128139534816</v>
      </c>
      <c r="M215" s="632">
        <v>1.3502194972910546</v>
      </c>
      <c r="N215" s="632">
        <v>0.56145829943128689</v>
      </c>
      <c r="O215" s="632">
        <v>1.2360988633969912</v>
      </c>
      <c r="P215" s="632">
        <v>0.78818075404589616</v>
      </c>
      <c r="Q215" s="633">
        <v>1.053415800738374</v>
      </c>
      <c r="R215" s="665" t="s">
        <v>1325</v>
      </c>
      <c r="S215" s="663" t="s">
        <v>1325</v>
      </c>
      <c r="T215" s="663" t="s">
        <v>1325</v>
      </c>
      <c r="U215" s="663" t="s">
        <v>1325</v>
      </c>
      <c r="V215" s="663" t="s">
        <v>1325</v>
      </c>
      <c r="W215" s="631">
        <v>47</v>
      </c>
      <c r="X215" s="663" t="s">
        <v>1325</v>
      </c>
      <c r="Y215" s="632">
        <v>4.530438255750302</v>
      </c>
      <c r="Z215" s="632">
        <v>0</v>
      </c>
      <c r="AA215" s="632">
        <v>0</v>
      </c>
      <c r="AB215" s="632">
        <v>0</v>
      </c>
      <c r="AC215" s="632">
        <v>0.90568468423569237</v>
      </c>
      <c r="AD215" s="632">
        <v>1.7582118883646252</v>
      </c>
      <c r="AE215" s="633">
        <v>0.43102538188647582</v>
      </c>
      <c r="AF215" s="665" t="s">
        <v>1325</v>
      </c>
      <c r="AG215" s="663" t="s">
        <v>1325</v>
      </c>
      <c r="AH215" s="663" t="s">
        <v>1325</v>
      </c>
      <c r="AI215" s="663" t="s">
        <v>1325</v>
      </c>
      <c r="AJ215" s="663" t="s">
        <v>1325</v>
      </c>
      <c r="AK215" s="631">
        <v>39</v>
      </c>
      <c r="AL215" s="663" t="s">
        <v>1325</v>
      </c>
      <c r="AM215" s="632">
        <v>1.8746229628840885</v>
      </c>
      <c r="AN215" s="632">
        <v>3.7005897446745837</v>
      </c>
      <c r="AO215" s="632">
        <v>0</v>
      </c>
      <c r="AP215" s="632">
        <v>8.1482920809843797</v>
      </c>
      <c r="AQ215" s="632">
        <v>0.64576160275534455</v>
      </c>
      <c r="AR215" s="632">
        <v>0.72604297601879975</v>
      </c>
      <c r="AS215" s="633">
        <v>0.36965073055714487</v>
      </c>
      <c r="AT215" s="665" t="s">
        <v>1325</v>
      </c>
      <c r="AU215" s="663" t="s">
        <v>1325</v>
      </c>
      <c r="AV215" s="663" t="s">
        <v>1325</v>
      </c>
      <c r="AW215" s="663" t="s">
        <v>1325</v>
      </c>
      <c r="AX215" s="663" t="s">
        <v>1325</v>
      </c>
      <c r="AY215" s="631">
        <v>22</v>
      </c>
      <c r="AZ215" s="663" t="s">
        <v>1325</v>
      </c>
      <c r="BA215" s="632">
        <v>0</v>
      </c>
      <c r="BB215" s="632">
        <v>1.2148050312684575</v>
      </c>
      <c r="BC215" s="632">
        <v>3.5299338761018939</v>
      </c>
      <c r="BD215" s="632">
        <v>0</v>
      </c>
      <c r="BE215" s="632">
        <v>0.51941352288829445</v>
      </c>
      <c r="BF215" s="632">
        <v>0.87212379060502643</v>
      </c>
      <c r="BG215" s="633">
        <v>1.535132052985984</v>
      </c>
      <c r="BH215" s="665" t="s">
        <v>1325</v>
      </c>
      <c r="BI215" s="663" t="s">
        <v>1325</v>
      </c>
      <c r="BJ215" s="663" t="s">
        <v>1325</v>
      </c>
      <c r="BK215" s="663" t="s">
        <v>1325</v>
      </c>
      <c r="BL215" s="631">
        <v>17</v>
      </c>
      <c r="BM215" s="631">
        <v>161</v>
      </c>
      <c r="BN215" s="631">
        <v>13</v>
      </c>
      <c r="BO215" s="632">
        <v>3.4513581267227873</v>
      </c>
      <c r="BP215" s="632">
        <v>0.35427355850715014</v>
      </c>
      <c r="BQ215" s="632">
        <v>2.0594029299833325</v>
      </c>
      <c r="BR215" s="632">
        <v>0</v>
      </c>
      <c r="BS215" s="632">
        <v>0.44987587163854248</v>
      </c>
      <c r="BT215" s="632">
        <v>1.1980469053604195</v>
      </c>
      <c r="BU215" s="633">
        <v>1.5507584809351913</v>
      </c>
      <c r="BV215" s="665" t="s">
        <v>1325</v>
      </c>
      <c r="BW215" s="663" t="s">
        <v>1325</v>
      </c>
      <c r="BX215" s="663" t="s">
        <v>1325</v>
      </c>
      <c r="BY215" s="663" t="s">
        <v>1325</v>
      </c>
      <c r="BZ215" s="663" t="s">
        <v>1325</v>
      </c>
      <c r="CA215" s="631">
        <v>14</v>
      </c>
      <c r="CB215" s="663" t="s">
        <v>1325</v>
      </c>
      <c r="CC215" s="632">
        <v>0</v>
      </c>
      <c r="CD215" s="632">
        <v>4.5546970266921569</v>
      </c>
      <c r="CE215" s="632">
        <v>0</v>
      </c>
      <c r="CF215" s="632">
        <v>0</v>
      </c>
      <c r="CG215" s="632">
        <v>0.24648999991591958</v>
      </c>
      <c r="CH215" s="632">
        <v>0.80582597837970737</v>
      </c>
      <c r="CI215" s="633">
        <v>2.457983629338873</v>
      </c>
      <c r="CJ215" s="665" t="s">
        <v>1325</v>
      </c>
      <c r="CK215" s="631">
        <v>10</v>
      </c>
      <c r="CL215" s="663" t="s">
        <v>1325</v>
      </c>
      <c r="CM215" s="663" t="s">
        <v>1325</v>
      </c>
      <c r="CN215" s="631">
        <v>108</v>
      </c>
      <c r="CO215" s="631">
        <v>235</v>
      </c>
      <c r="CP215" s="631">
        <v>18</v>
      </c>
      <c r="CQ215" s="632">
        <v>0.84742865722352889</v>
      </c>
      <c r="CR215" s="632">
        <v>0.94517490968009488</v>
      </c>
      <c r="CS215" s="632">
        <v>1.0032866047759539</v>
      </c>
      <c r="CT215" s="632">
        <v>0</v>
      </c>
      <c r="CU215" s="632">
        <v>1.963095562880822</v>
      </c>
      <c r="CV215" s="632">
        <v>0.61897182035129905</v>
      </c>
      <c r="CW215" s="633">
        <v>1.0646497492107652</v>
      </c>
      <c r="CX215" s="644" t="s">
        <v>878</v>
      </c>
      <c r="CY215" s="480" t="s">
        <v>1471</v>
      </c>
      <c r="CZ215" s="480" t="s">
        <v>878</v>
      </c>
      <c r="DA215" s="635" t="s">
        <v>1471</v>
      </c>
      <c r="DB215" s="644" t="s">
        <v>878</v>
      </c>
      <c r="DC215" s="480" t="s">
        <v>878</v>
      </c>
      <c r="DD215" s="480" t="s">
        <v>878</v>
      </c>
      <c r="DE215" s="635" t="s">
        <v>878</v>
      </c>
      <c r="DF215" s="686"/>
      <c r="DG215" s="678" t="s">
        <v>2218</v>
      </c>
      <c r="DH215" s="682">
        <v>62</v>
      </c>
      <c r="DI215" s="650">
        <v>185</v>
      </c>
      <c r="DJ215" s="650">
        <v>70</v>
      </c>
      <c r="DK215" s="650">
        <v>15</v>
      </c>
      <c r="DL215" s="650">
        <v>1154</v>
      </c>
      <c r="DM215" s="650">
        <v>5160</v>
      </c>
      <c r="DN215" s="650">
        <v>298</v>
      </c>
      <c r="DO215" s="650">
        <v>6944</v>
      </c>
      <c r="DP215" s="681" t="s">
        <v>26</v>
      </c>
      <c r="DQ215" s="534">
        <v>794</v>
      </c>
      <c r="DR215" s="675" t="s">
        <v>878</v>
      </c>
      <c r="DS215" s="648" t="s">
        <v>792</v>
      </c>
      <c r="DT215" s="648" t="s">
        <v>878</v>
      </c>
      <c r="DU215" s="671" t="s">
        <v>792</v>
      </c>
    </row>
    <row r="216" spans="1:125">
      <c r="A216" s="628" t="s">
        <v>1049</v>
      </c>
      <c r="B216" s="545" t="s">
        <v>1297</v>
      </c>
      <c r="C216" s="629" t="s">
        <v>760</v>
      </c>
      <c r="D216" s="630">
        <v>12</v>
      </c>
      <c r="E216" s="631">
        <v>39</v>
      </c>
      <c r="F216" s="631">
        <v>20</v>
      </c>
      <c r="G216" s="528" t="s">
        <v>1325</v>
      </c>
      <c r="H216" s="631">
        <v>140</v>
      </c>
      <c r="I216" s="631">
        <v>941</v>
      </c>
      <c r="J216" s="631">
        <v>63</v>
      </c>
      <c r="K216" s="705">
        <v>1.5391913713332053</v>
      </c>
      <c r="L216" s="632">
        <v>0.73289117722017239</v>
      </c>
      <c r="M216" s="632">
        <v>1.266932914579654</v>
      </c>
      <c r="N216" s="632">
        <v>1.1959461167753656</v>
      </c>
      <c r="O216" s="632">
        <v>1.3185615145177418</v>
      </c>
      <c r="P216" s="632">
        <v>0.82473472781071677</v>
      </c>
      <c r="Q216" s="633">
        <v>0.92502887973226278</v>
      </c>
      <c r="R216" s="665" t="s">
        <v>1325</v>
      </c>
      <c r="S216" s="663" t="s">
        <v>1325</v>
      </c>
      <c r="T216" s="663" t="s">
        <v>1325</v>
      </c>
      <c r="U216" s="663" t="s">
        <v>1325</v>
      </c>
      <c r="V216" s="663" t="s">
        <v>1325</v>
      </c>
      <c r="W216" s="631">
        <v>82</v>
      </c>
      <c r="X216" s="663" t="s">
        <v>1325</v>
      </c>
      <c r="Y216" s="632">
        <v>1.7247075031361094</v>
      </c>
      <c r="Z216" s="632">
        <v>1.6087806562842515</v>
      </c>
      <c r="AA216" s="632">
        <v>2.7159851704568565</v>
      </c>
      <c r="AB216" s="632">
        <v>0</v>
      </c>
      <c r="AC216" s="632">
        <v>0.19880351355056863</v>
      </c>
      <c r="AD216" s="632">
        <v>1.2076142176204925</v>
      </c>
      <c r="AE216" s="633">
        <v>0.98828151993662461</v>
      </c>
      <c r="AF216" s="665" t="s">
        <v>1325</v>
      </c>
      <c r="AG216" s="631">
        <v>12</v>
      </c>
      <c r="AH216" s="663" t="s">
        <v>1325</v>
      </c>
      <c r="AI216" s="663" t="s">
        <v>1325</v>
      </c>
      <c r="AJ216" s="631">
        <v>17</v>
      </c>
      <c r="AK216" s="631">
        <v>122</v>
      </c>
      <c r="AL216" s="631">
        <v>14</v>
      </c>
      <c r="AM216" s="632">
        <v>1.9182787190270918</v>
      </c>
      <c r="AN216" s="632">
        <v>1.8086009325765449</v>
      </c>
      <c r="AO216" s="632">
        <v>0</v>
      </c>
      <c r="AP216" s="632">
        <v>0</v>
      </c>
      <c r="AQ216" s="632">
        <v>1.1528694311569481</v>
      </c>
      <c r="AR216" s="632">
        <v>0.76195082053603491</v>
      </c>
      <c r="AS216" s="633">
        <v>1.5923837611977234</v>
      </c>
      <c r="AT216" s="665" t="s">
        <v>1325</v>
      </c>
      <c r="AU216" s="663" t="s">
        <v>1325</v>
      </c>
      <c r="AV216" s="663" t="s">
        <v>1325</v>
      </c>
      <c r="AW216" s="663" t="s">
        <v>1325</v>
      </c>
      <c r="AX216" s="663" t="s">
        <v>1325</v>
      </c>
      <c r="AY216" s="631">
        <v>29</v>
      </c>
      <c r="AZ216" s="663" t="s">
        <v>1325</v>
      </c>
      <c r="BA216" s="632">
        <v>8.2838378618179469</v>
      </c>
      <c r="BB216" s="632">
        <v>0.54237253399051499</v>
      </c>
      <c r="BC216" s="632">
        <v>4.2034315914068294</v>
      </c>
      <c r="BD216" s="632">
        <v>0</v>
      </c>
      <c r="BE216" s="632">
        <v>0.73533139524430158</v>
      </c>
      <c r="BF216" s="632">
        <v>0.66573436162692368</v>
      </c>
      <c r="BG216" s="633">
        <v>0.41602148871412237</v>
      </c>
      <c r="BH216" s="665" t="s">
        <v>1325</v>
      </c>
      <c r="BI216" s="663" t="s">
        <v>1325</v>
      </c>
      <c r="BJ216" s="663" t="s">
        <v>1325</v>
      </c>
      <c r="BK216" s="663" t="s">
        <v>1325</v>
      </c>
      <c r="BL216" s="631">
        <v>19</v>
      </c>
      <c r="BM216" s="631">
        <v>263</v>
      </c>
      <c r="BN216" s="631">
        <v>18</v>
      </c>
      <c r="BO216" s="632">
        <v>1.6455614508979015</v>
      </c>
      <c r="BP216" s="632">
        <v>0.47220502067956382</v>
      </c>
      <c r="BQ216" s="632">
        <v>1.0722534460825726</v>
      </c>
      <c r="BR216" s="632">
        <v>2.5856327722915955</v>
      </c>
      <c r="BS216" s="632">
        <v>0.66978747123335813</v>
      </c>
      <c r="BT216" s="632">
        <v>1.2812012651192288</v>
      </c>
      <c r="BU216" s="633">
        <v>1.1439244343525032</v>
      </c>
      <c r="BV216" s="665" t="s">
        <v>1325</v>
      </c>
      <c r="BW216" s="663" t="s">
        <v>1325</v>
      </c>
      <c r="BX216" s="663" t="s">
        <v>1325</v>
      </c>
      <c r="BY216" s="663" t="s">
        <v>1325</v>
      </c>
      <c r="BZ216" s="663" t="s">
        <v>1325</v>
      </c>
      <c r="CA216" s="631">
        <v>21</v>
      </c>
      <c r="CB216" s="663" t="s">
        <v>1325</v>
      </c>
      <c r="CC216" s="632">
        <v>0</v>
      </c>
      <c r="CD216" s="632">
        <v>0.49686215080902651</v>
      </c>
      <c r="CE216" s="632">
        <v>1.7410831516416116</v>
      </c>
      <c r="CF216" s="632">
        <v>18.671809968410894</v>
      </c>
      <c r="CG216" s="632">
        <v>2.4715006541100863</v>
      </c>
      <c r="CH216" s="632">
        <v>0.33474198794819654</v>
      </c>
      <c r="CI216" s="633">
        <v>0.3815495700488461</v>
      </c>
      <c r="CJ216" s="665" t="s">
        <v>1325</v>
      </c>
      <c r="CK216" s="631">
        <v>10</v>
      </c>
      <c r="CL216" s="663" t="s">
        <v>1325</v>
      </c>
      <c r="CM216" s="663" t="s">
        <v>1325</v>
      </c>
      <c r="CN216" s="631">
        <v>76</v>
      </c>
      <c r="CO216" s="631">
        <v>355</v>
      </c>
      <c r="CP216" s="631">
        <v>21</v>
      </c>
      <c r="CQ216" s="632">
        <v>0.93725878331261492</v>
      </c>
      <c r="CR216" s="632">
        <v>0.45249239505024791</v>
      </c>
      <c r="CS216" s="632">
        <v>1.410726203131492</v>
      </c>
      <c r="CT216" s="632">
        <v>0</v>
      </c>
      <c r="CU216" s="632">
        <v>1.9814064399700226</v>
      </c>
      <c r="CV216" s="632">
        <v>0.70364274370638857</v>
      </c>
      <c r="CW216" s="633">
        <v>0.74966339276446081</v>
      </c>
      <c r="CX216" s="644" t="s">
        <v>878</v>
      </c>
      <c r="CY216" s="480" t="s">
        <v>1471</v>
      </c>
      <c r="CZ216" s="480" t="s">
        <v>878</v>
      </c>
      <c r="DA216" s="635" t="s">
        <v>1471</v>
      </c>
      <c r="DB216" s="644" t="s">
        <v>878</v>
      </c>
      <c r="DC216" s="480" t="s">
        <v>878</v>
      </c>
      <c r="DD216" s="480" t="s">
        <v>878</v>
      </c>
      <c r="DE216" s="635" t="s">
        <v>878</v>
      </c>
      <c r="DF216" s="686"/>
      <c r="DG216" s="678" t="s">
        <v>2218</v>
      </c>
      <c r="DH216" s="682">
        <v>61</v>
      </c>
      <c r="DI216" s="650">
        <v>405</v>
      </c>
      <c r="DJ216" s="650">
        <v>124</v>
      </c>
      <c r="DK216" s="650">
        <v>13</v>
      </c>
      <c r="DL216" s="650">
        <v>877</v>
      </c>
      <c r="DM216" s="650">
        <v>7934</v>
      </c>
      <c r="DN216" s="650">
        <v>526</v>
      </c>
      <c r="DO216" s="650">
        <v>9940</v>
      </c>
      <c r="DP216" s="681" t="s">
        <v>1049</v>
      </c>
      <c r="DQ216" s="534">
        <v>1217</v>
      </c>
      <c r="DR216" s="675" t="s">
        <v>878</v>
      </c>
      <c r="DS216" s="648" t="s">
        <v>792</v>
      </c>
      <c r="DT216" s="648" t="s">
        <v>878</v>
      </c>
      <c r="DU216" s="671" t="s">
        <v>792</v>
      </c>
    </row>
    <row r="217" spans="1:125">
      <c r="A217" s="628" t="s">
        <v>1107</v>
      </c>
      <c r="B217" s="545" t="s">
        <v>1297</v>
      </c>
      <c r="C217" s="629" t="s">
        <v>633</v>
      </c>
      <c r="D217" s="658" t="s">
        <v>1325</v>
      </c>
      <c r="E217" s="528" t="s">
        <v>1325</v>
      </c>
      <c r="F217" s="631">
        <v>14</v>
      </c>
      <c r="G217" s="528" t="s">
        <v>1325</v>
      </c>
      <c r="H217" s="631">
        <v>28</v>
      </c>
      <c r="I217" s="631">
        <v>225</v>
      </c>
      <c r="J217" s="631">
        <v>14</v>
      </c>
      <c r="K217" s="705">
        <v>1.6059008033609645</v>
      </c>
      <c r="L217" s="632">
        <v>0.76619108014638326</v>
      </c>
      <c r="M217" s="632">
        <v>1.9968193484152206</v>
      </c>
      <c r="N217" s="632"/>
      <c r="O217" s="632">
        <v>0.74396489013659794</v>
      </c>
      <c r="P217" s="632">
        <v>1.131286629578927</v>
      </c>
      <c r="Q217" s="633">
        <v>0.80239328362877727</v>
      </c>
      <c r="R217" s="665" t="s">
        <v>1325</v>
      </c>
      <c r="S217" s="663" t="s">
        <v>1325</v>
      </c>
      <c r="T217" s="663" t="s">
        <v>1325</v>
      </c>
      <c r="U217" s="663" t="s">
        <v>1325</v>
      </c>
      <c r="V217" s="663" t="s">
        <v>1325</v>
      </c>
      <c r="W217" s="631">
        <v>22</v>
      </c>
      <c r="X217" s="663" t="s">
        <v>1325</v>
      </c>
      <c r="Y217" s="632">
        <v>2.2585254463196103</v>
      </c>
      <c r="Z217" s="632">
        <v>2.0409737751678496</v>
      </c>
      <c r="AA217" s="632">
        <v>0</v>
      </c>
      <c r="AB217" s="632"/>
      <c r="AC217" s="632">
        <v>0.78353647404374749</v>
      </c>
      <c r="AD217" s="632">
        <v>1.0009404914526785</v>
      </c>
      <c r="AE217" s="633">
        <v>1.1413194401376339</v>
      </c>
      <c r="AF217" s="665" t="s">
        <v>1325</v>
      </c>
      <c r="AG217" s="663" t="s">
        <v>1325</v>
      </c>
      <c r="AH217" s="663" t="s">
        <v>1325</v>
      </c>
      <c r="AI217" s="663" t="s">
        <v>1325</v>
      </c>
      <c r="AJ217" s="663" t="s">
        <v>1325</v>
      </c>
      <c r="AK217" s="631">
        <v>42</v>
      </c>
      <c r="AL217" s="663" t="s">
        <v>1325</v>
      </c>
      <c r="AM217" s="632">
        <v>0.98464558226643939</v>
      </c>
      <c r="AN217" s="632">
        <v>2.8732785781442178</v>
      </c>
      <c r="AO217" s="632">
        <v>0</v>
      </c>
      <c r="AP217" s="632"/>
      <c r="AQ217" s="632">
        <v>1.1191614677254338</v>
      </c>
      <c r="AR217" s="632">
        <v>0.69609840438485482</v>
      </c>
      <c r="AS217" s="633">
        <v>1.279260154016689</v>
      </c>
      <c r="AT217" s="665" t="s">
        <v>1325</v>
      </c>
      <c r="AU217" s="663" t="s">
        <v>1325</v>
      </c>
      <c r="AV217" s="663" t="s">
        <v>1325</v>
      </c>
      <c r="AW217" s="663" t="s">
        <v>1325</v>
      </c>
      <c r="AX217" s="663" t="s">
        <v>1325</v>
      </c>
      <c r="AY217" s="631">
        <v>12</v>
      </c>
      <c r="AZ217" s="663" t="s">
        <v>1325</v>
      </c>
      <c r="BA217" s="632">
        <v>0</v>
      </c>
      <c r="BB217" s="632">
        <v>0</v>
      </c>
      <c r="BC217" s="632">
        <v>3.921703893783488</v>
      </c>
      <c r="BD217" s="632"/>
      <c r="BE217" s="632">
        <v>0</v>
      </c>
      <c r="BF217" s="632">
        <v>3.6335853989120128</v>
      </c>
      <c r="BG217" s="633">
        <v>0</v>
      </c>
      <c r="BH217" s="665" t="s">
        <v>1325</v>
      </c>
      <c r="BI217" s="663" t="s">
        <v>1325</v>
      </c>
      <c r="BJ217" s="663" t="s">
        <v>1325</v>
      </c>
      <c r="BK217" s="663" t="s">
        <v>1325</v>
      </c>
      <c r="BL217" s="663" t="s">
        <v>1325</v>
      </c>
      <c r="BM217" s="631">
        <v>44</v>
      </c>
      <c r="BN217" s="663" t="s">
        <v>1325</v>
      </c>
      <c r="BO217" s="632">
        <v>0</v>
      </c>
      <c r="BP217" s="632">
        <v>0</v>
      </c>
      <c r="BQ217" s="632">
        <v>1.7586782559950247</v>
      </c>
      <c r="BR217" s="632"/>
      <c r="BS217" s="632">
        <v>0.64871776226522959</v>
      </c>
      <c r="BT217" s="632">
        <v>2.1516295912362158</v>
      </c>
      <c r="BU217" s="633">
        <v>0.34678500999002076</v>
      </c>
      <c r="BV217" s="665" t="s">
        <v>1325</v>
      </c>
      <c r="BW217" s="663" t="s">
        <v>1325</v>
      </c>
      <c r="BX217" s="663" t="s">
        <v>1325</v>
      </c>
      <c r="BY217" s="663" t="s">
        <v>1325</v>
      </c>
      <c r="BZ217" s="663" t="s">
        <v>1325</v>
      </c>
      <c r="CA217" s="663" t="s">
        <v>1325</v>
      </c>
      <c r="CB217" s="663" t="s">
        <v>1325</v>
      </c>
      <c r="CC217" s="632">
        <v>0</v>
      </c>
      <c r="CD217" s="632">
        <v>0</v>
      </c>
      <c r="CE217" s="632">
        <v>23.530223362700934</v>
      </c>
      <c r="CF217" s="632"/>
      <c r="CG217" s="632">
        <v>0</v>
      </c>
      <c r="CH217" s="632">
        <v>0.60559756648533558</v>
      </c>
      <c r="CI217" s="633">
        <v>0</v>
      </c>
      <c r="CJ217" s="665" t="s">
        <v>1325</v>
      </c>
      <c r="CK217" s="663" t="s">
        <v>1325</v>
      </c>
      <c r="CL217" s="663" t="s">
        <v>1325</v>
      </c>
      <c r="CM217" s="663" t="s">
        <v>1325</v>
      </c>
      <c r="CN217" s="663" t="s">
        <v>1325</v>
      </c>
      <c r="CO217" s="631">
        <v>80</v>
      </c>
      <c r="CP217" s="663" t="s">
        <v>1325</v>
      </c>
      <c r="CQ217" s="632">
        <v>2.7372337447331914</v>
      </c>
      <c r="CR217" s="632">
        <v>0</v>
      </c>
      <c r="CS217" s="632">
        <v>3.0650887915375109</v>
      </c>
      <c r="CT217" s="632"/>
      <c r="CU217" s="632">
        <v>0.69363229220402134</v>
      </c>
      <c r="CV217" s="632">
        <v>1.2681645049842361</v>
      </c>
      <c r="CW217" s="633">
        <v>0.49431480565813063</v>
      </c>
      <c r="CX217" s="644" t="s">
        <v>878</v>
      </c>
      <c r="CY217" s="480" t="s">
        <v>1471</v>
      </c>
      <c r="CZ217" s="480" t="s">
        <v>878</v>
      </c>
      <c r="DA217" s="635" t="s">
        <v>1471</v>
      </c>
      <c r="DB217" s="644" t="s">
        <v>878</v>
      </c>
      <c r="DC217" s="480" t="s">
        <v>878</v>
      </c>
      <c r="DD217" s="480" t="s">
        <v>878</v>
      </c>
      <c r="DE217" s="635" t="s">
        <v>878</v>
      </c>
      <c r="DF217" s="686"/>
      <c r="DG217" s="678" t="s">
        <v>2218</v>
      </c>
      <c r="DH217" s="682">
        <v>36</v>
      </c>
      <c r="DI217" s="650">
        <v>42</v>
      </c>
      <c r="DJ217" s="650">
        <v>60</v>
      </c>
      <c r="DK217" s="663" t="s">
        <v>1325</v>
      </c>
      <c r="DL217" s="650">
        <v>292</v>
      </c>
      <c r="DM217" s="650">
        <v>1754</v>
      </c>
      <c r="DN217" s="650">
        <v>141</v>
      </c>
      <c r="DO217" s="650">
        <v>2332</v>
      </c>
      <c r="DP217" s="681" t="s">
        <v>1107</v>
      </c>
      <c r="DQ217" s="534">
        <v>292</v>
      </c>
      <c r="DR217" s="675" t="s">
        <v>878</v>
      </c>
      <c r="DS217" s="648" t="s">
        <v>792</v>
      </c>
      <c r="DT217" s="648" t="s">
        <v>878</v>
      </c>
      <c r="DU217" s="671" t="s">
        <v>792</v>
      </c>
    </row>
    <row r="218" spans="1:125">
      <c r="A218" s="628" t="s">
        <v>1136</v>
      </c>
      <c r="B218" s="545" t="s">
        <v>1297</v>
      </c>
      <c r="C218" s="629" t="s">
        <v>772</v>
      </c>
      <c r="D218" s="658" t="s">
        <v>1325</v>
      </c>
      <c r="E218" s="528" t="s">
        <v>1325</v>
      </c>
      <c r="F218" s="528" t="s">
        <v>1325</v>
      </c>
      <c r="G218" s="528" t="s">
        <v>1325</v>
      </c>
      <c r="H218" s="631">
        <v>47</v>
      </c>
      <c r="I218" s="631">
        <v>185</v>
      </c>
      <c r="J218" s="528" t="s">
        <v>1325</v>
      </c>
      <c r="K218" s="705">
        <v>2.1334178234560293</v>
      </c>
      <c r="L218" s="632">
        <v>0.28413435627003525</v>
      </c>
      <c r="M218" s="632">
        <v>1.9477383597289717</v>
      </c>
      <c r="N218" s="632"/>
      <c r="O218" s="632">
        <v>1.3902580089615355</v>
      </c>
      <c r="P218" s="632">
        <v>0.8177738165414371</v>
      </c>
      <c r="Q218" s="633">
        <v>0.89256385388567949</v>
      </c>
      <c r="R218" s="665" t="s">
        <v>1325</v>
      </c>
      <c r="S218" s="663" t="s">
        <v>1325</v>
      </c>
      <c r="T218" s="663" t="s">
        <v>1325</v>
      </c>
      <c r="U218" s="663" t="s">
        <v>1325</v>
      </c>
      <c r="V218" s="663" t="s">
        <v>1325</v>
      </c>
      <c r="W218" s="663" t="s">
        <v>1325</v>
      </c>
      <c r="X218" s="663" t="s">
        <v>1325</v>
      </c>
      <c r="Y218" s="632">
        <v>5.142531286850514</v>
      </c>
      <c r="Z218" s="632">
        <v>0</v>
      </c>
      <c r="AA218" s="632">
        <v>17.802099592492496</v>
      </c>
      <c r="AB218" s="632"/>
      <c r="AC218" s="632">
        <v>0.85965174083255469</v>
      </c>
      <c r="AD218" s="632">
        <v>0.27313104234804403</v>
      </c>
      <c r="AE218" s="633">
        <v>0</v>
      </c>
      <c r="AF218" s="665" t="s">
        <v>1325</v>
      </c>
      <c r="AG218" s="663" t="s">
        <v>1325</v>
      </c>
      <c r="AH218" s="663" t="s">
        <v>1325</v>
      </c>
      <c r="AI218" s="663" t="s">
        <v>1325</v>
      </c>
      <c r="AJ218" s="663" t="s">
        <v>1325</v>
      </c>
      <c r="AK218" s="631">
        <v>20</v>
      </c>
      <c r="AL218" s="663" t="s">
        <v>1325</v>
      </c>
      <c r="AM218" s="632">
        <v>7.2887299480362504</v>
      </c>
      <c r="AN218" s="632">
        <v>0</v>
      </c>
      <c r="AO218" s="632">
        <v>0</v>
      </c>
      <c r="AP218" s="632"/>
      <c r="AQ218" s="632">
        <v>1.2867416398702278</v>
      </c>
      <c r="AR218" s="632">
        <v>1.2844796914942678</v>
      </c>
      <c r="AS218" s="633">
        <v>0</v>
      </c>
      <c r="AT218" s="665" t="s">
        <v>1325</v>
      </c>
      <c r="AU218" s="663" t="s">
        <v>1325</v>
      </c>
      <c r="AV218" s="663" t="s">
        <v>1325</v>
      </c>
      <c r="AW218" s="663" t="s">
        <v>1325</v>
      </c>
      <c r="AX218" s="663" t="s">
        <v>1325</v>
      </c>
      <c r="AY218" s="631">
        <v>11</v>
      </c>
      <c r="AZ218" s="663" t="s">
        <v>1325</v>
      </c>
      <c r="BA218" s="632">
        <v>7.7914958981550226</v>
      </c>
      <c r="BB218" s="632">
        <v>0</v>
      </c>
      <c r="BC218" s="632">
        <v>0</v>
      </c>
      <c r="BD218" s="632"/>
      <c r="BE218" s="632">
        <v>0.59220458149958899</v>
      </c>
      <c r="BF218" s="632">
        <v>2.1836369579870194</v>
      </c>
      <c r="BG218" s="633">
        <v>0</v>
      </c>
      <c r="BH218" s="665" t="s">
        <v>1325</v>
      </c>
      <c r="BI218" s="663" t="s">
        <v>1325</v>
      </c>
      <c r="BJ218" s="663" t="s">
        <v>1325</v>
      </c>
      <c r="BK218" s="663" t="s">
        <v>1325</v>
      </c>
      <c r="BL218" s="663" t="s">
        <v>1325</v>
      </c>
      <c r="BM218" s="631">
        <v>48</v>
      </c>
      <c r="BN218" s="663" t="s">
        <v>1325</v>
      </c>
      <c r="BO218" s="632">
        <v>1.6723876243019982</v>
      </c>
      <c r="BP218" s="632">
        <v>0</v>
      </c>
      <c r="BQ218" s="632">
        <v>0</v>
      </c>
      <c r="BR218" s="632"/>
      <c r="BS218" s="632">
        <v>0.3992318596552305</v>
      </c>
      <c r="BT218" s="632">
        <v>2.422315875690602</v>
      </c>
      <c r="BU218" s="633">
        <v>1.730905111879953</v>
      </c>
      <c r="BV218" s="665" t="s">
        <v>1325</v>
      </c>
      <c r="BW218" s="663" t="s">
        <v>1325</v>
      </c>
      <c r="BX218" s="663" t="s">
        <v>1325</v>
      </c>
      <c r="BY218" s="663" t="s">
        <v>1325</v>
      </c>
      <c r="BZ218" s="663" t="s">
        <v>1325</v>
      </c>
      <c r="CA218" s="663" t="s">
        <v>1325</v>
      </c>
      <c r="CB218" s="663" t="s">
        <v>1325</v>
      </c>
      <c r="CC218" s="632">
        <v>0</v>
      </c>
      <c r="CD218" s="632">
        <v>0</v>
      </c>
      <c r="CE218" s="632">
        <v>0</v>
      </c>
      <c r="CF218" s="632"/>
      <c r="CG218" s="632">
        <v>0.96821976454487546</v>
      </c>
      <c r="CH218" s="632">
        <v>0.6090018514485418</v>
      </c>
      <c r="CI218" s="633">
        <v>7.4828982953956231</v>
      </c>
      <c r="CJ218" s="665" t="s">
        <v>1325</v>
      </c>
      <c r="CK218" s="663" t="s">
        <v>1325</v>
      </c>
      <c r="CL218" s="663" t="s">
        <v>1325</v>
      </c>
      <c r="CM218" s="663" t="s">
        <v>1325</v>
      </c>
      <c r="CN218" s="631">
        <v>27</v>
      </c>
      <c r="CO218" s="631">
        <v>73</v>
      </c>
      <c r="CP218" s="663" t="s">
        <v>1325</v>
      </c>
      <c r="CQ218" s="632">
        <v>1.5016283553966743</v>
      </c>
      <c r="CR218" s="632">
        <v>0</v>
      </c>
      <c r="CS218" s="632">
        <v>1.5893790229723437</v>
      </c>
      <c r="CT218" s="632"/>
      <c r="CU218" s="632">
        <v>2.3406071258919043</v>
      </c>
      <c r="CV218" s="632">
        <v>0.78535317762966594</v>
      </c>
      <c r="CW218" s="633">
        <v>0</v>
      </c>
      <c r="CX218" s="644" t="s">
        <v>878</v>
      </c>
      <c r="CY218" s="480" t="s">
        <v>1471</v>
      </c>
      <c r="CZ218" s="632" t="s">
        <v>792</v>
      </c>
      <c r="DA218" s="636" t="s">
        <v>1472</v>
      </c>
      <c r="DB218" s="644" t="s">
        <v>878</v>
      </c>
      <c r="DC218" s="480" t="s">
        <v>878</v>
      </c>
      <c r="DD218" s="480" t="s">
        <v>878</v>
      </c>
      <c r="DE218" s="635" t="s">
        <v>878</v>
      </c>
      <c r="DF218" s="686"/>
      <c r="DG218" s="678" t="s">
        <v>2218</v>
      </c>
      <c r="DH218" s="682">
        <v>27</v>
      </c>
      <c r="DI218" s="650">
        <v>27</v>
      </c>
      <c r="DJ218" s="650">
        <v>13</v>
      </c>
      <c r="DK218" s="663" t="s">
        <v>1325</v>
      </c>
      <c r="DL218" s="650">
        <v>295</v>
      </c>
      <c r="DM218" s="650">
        <v>1632</v>
      </c>
      <c r="DN218" s="650">
        <v>27</v>
      </c>
      <c r="DO218" s="650">
        <v>2022</v>
      </c>
      <c r="DP218" s="681" t="s">
        <v>1136</v>
      </c>
      <c r="DQ218" s="534">
        <v>246</v>
      </c>
      <c r="DR218" s="675" t="s">
        <v>878</v>
      </c>
      <c r="DS218" s="648" t="s">
        <v>792</v>
      </c>
      <c r="DT218" s="648" t="s">
        <v>878</v>
      </c>
      <c r="DU218" s="671" t="s">
        <v>792</v>
      </c>
    </row>
    <row r="219" spans="1:125">
      <c r="A219" s="628" t="s">
        <v>169</v>
      </c>
      <c r="B219" s="545" t="s">
        <v>1297</v>
      </c>
      <c r="C219" s="629" t="s">
        <v>574</v>
      </c>
      <c r="D219" s="658" t="s">
        <v>1325</v>
      </c>
      <c r="E219" s="528" t="s">
        <v>1325</v>
      </c>
      <c r="F219" s="528" t="s">
        <v>1325</v>
      </c>
      <c r="G219" s="528" t="s">
        <v>1325</v>
      </c>
      <c r="H219" s="528" t="s">
        <v>1325</v>
      </c>
      <c r="I219" s="631">
        <v>56</v>
      </c>
      <c r="J219" s="528" t="s">
        <v>1325</v>
      </c>
      <c r="K219" s="705">
        <v>1.1665212344382436</v>
      </c>
      <c r="L219" s="632"/>
      <c r="M219" s="632"/>
      <c r="N219" s="632"/>
      <c r="O219" s="632">
        <v>1.6530687089573994</v>
      </c>
      <c r="P219" s="632">
        <v>0.82278821327317264</v>
      </c>
      <c r="Q219" s="633">
        <v>0.73218232919908499</v>
      </c>
      <c r="R219" s="665" t="s">
        <v>1325</v>
      </c>
      <c r="S219" s="663" t="s">
        <v>1325</v>
      </c>
      <c r="T219" s="663" t="s">
        <v>1325</v>
      </c>
      <c r="U219" s="663" t="s">
        <v>1325</v>
      </c>
      <c r="V219" s="663" t="s">
        <v>1325</v>
      </c>
      <c r="W219" s="663" t="s">
        <v>1325</v>
      </c>
      <c r="X219" s="663" t="s">
        <v>1325</v>
      </c>
      <c r="Y219" s="632">
        <v>0</v>
      </c>
      <c r="Z219" s="632"/>
      <c r="AA219" s="632"/>
      <c r="AB219" s="632"/>
      <c r="AC219" s="632">
        <v>0</v>
      </c>
      <c r="AD219" s="632">
        <v>0</v>
      </c>
      <c r="AE219" s="633">
        <v>0</v>
      </c>
      <c r="AF219" s="665" t="s">
        <v>1325</v>
      </c>
      <c r="AG219" s="663" t="s">
        <v>1325</v>
      </c>
      <c r="AH219" s="663" t="s">
        <v>1325</v>
      </c>
      <c r="AI219" s="663" t="s">
        <v>1325</v>
      </c>
      <c r="AJ219" s="663" t="s">
        <v>1325</v>
      </c>
      <c r="AK219" s="663" t="s">
        <v>1325</v>
      </c>
      <c r="AL219" s="663" t="s">
        <v>1325</v>
      </c>
      <c r="AM219" s="632">
        <v>0</v>
      </c>
      <c r="AN219" s="632"/>
      <c r="AO219" s="632"/>
      <c r="AP219" s="632"/>
      <c r="AQ219" s="632">
        <v>0</v>
      </c>
      <c r="AR219" s="632">
        <v>0.67868890845550434</v>
      </c>
      <c r="AS219" s="633">
        <v>0</v>
      </c>
      <c r="AT219" s="665" t="s">
        <v>1325</v>
      </c>
      <c r="AU219" s="663" t="s">
        <v>1325</v>
      </c>
      <c r="AV219" s="663" t="s">
        <v>1325</v>
      </c>
      <c r="AW219" s="663" t="s">
        <v>1325</v>
      </c>
      <c r="AX219" s="663" t="s">
        <v>1325</v>
      </c>
      <c r="AY219" s="663" t="s">
        <v>1325</v>
      </c>
      <c r="AZ219" s="663" t="s">
        <v>1325</v>
      </c>
      <c r="BA219" s="632">
        <v>0</v>
      </c>
      <c r="BB219" s="632"/>
      <c r="BC219" s="632"/>
      <c r="BD219" s="632"/>
      <c r="BE219" s="632">
        <v>0</v>
      </c>
      <c r="BF219" s="632">
        <v>1.7226216447611165</v>
      </c>
      <c r="BG219" s="633">
        <v>5.9796097028419357</v>
      </c>
      <c r="BH219" s="665" t="s">
        <v>1325</v>
      </c>
      <c r="BI219" s="663" t="s">
        <v>1325</v>
      </c>
      <c r="BJ219" s="663" t="s">
        <v>1325</v>
      </c>
      <c r="BK219" s="663" t="s">
        <v>1325</v>
      </c>
      <c r="BL219" s="663" t="s">
        <v>1325</v>
      </c>
      <c r="BM219" s="631">
        <v>18</v>
      </c>
      <c r="BN219" s="663" t="s">
        <v>1325</v>
      </c>
      <c r="BO219" s="632">
        <v>2.0030052001659642</v>
      </c>
      <c r="BP219" s="632"/>
      <c r="BQ219" s="632"/>
      <c r="BR219" s="632"/>
      <c r="BS219" s="632">
        <v>0</v>
      </c>
      <c r="BT219" s="632">
        <v>5.5953185865344857</v>
      </c>
      <c r="BU219" s="633">
        <v>1.2848837333971126</v>
      </c>
      <c r="BV219" s="665" t="s">
        <v>1325</v>
      </c>
      <c r="BW219" s="663" t="s">
        <v>1325</v>
      </c>
      <c r="BX219" s="663" t="s">
        <v>1325</v>
      </c>
      <c r="BY219" s="663" t="s">
        <v>1325</v>
      </c>
      <c r="BZ219" s="663" t="s">
        <v>1325</v>
      </c>
      <c r="CA219" s="663" t="s">
        <v>1325</v>
      </c>
      <c r="CB219" s="663" t="s">
        <v>1325</v>
      </c>
      <c r="CC219" s="632">
        <v>0</v>
      </c>
      <c r="CD219" s="632"/>
      <c r="CE219" s="632"/>
      <c r="CF219" s="632"/>
      <c r="CG219" s="632">
        <v>0</v>
      </c>
      <c r="CH219" s="632">
        <v>0.43065541119027911</v>
      </c>
      <c r="CI219" s="633">
        <v>23.91843881136775</v>
      </c>
      <c r="CJ219" s="665" t="s">
        <v>1325</v>
      </c>
      <c r="CK219" s="663" t="s">
        <v>1325</v>
      </c>
      <c r="CL219" s="663" t="s">
        <v>1325</v>
      </c>
      <c r="CM219" s="663" t="s">
        <v>1325</v>
      </c>
      <c r="CN219" s="663" t="s">
        <v>1325</v>
      </c>
      <c r="CO219" s="631">
        <v>24</v>
      </c>
      <c r="CP219" s="663" t="s">
        <v>1325</v>
      </c>
      <c r="CQ219" s="632">
        <v>1.603049266109231</v>
      </c>
      <c r="CR219" s="632"/>
      <c r="CS219" s="632"/>
      <c r="CT219" s="632"/>
      <c r="CU219" s="632">
        <v>1.7094331106891967</v>
      </c>
      <c r="CV219" s="632">
        <v>0.62971805773410872</v>
      </c>
      <c r="CW219" s="633">
        <v>0</v>
      </c>
      <c r="CX219" s="644" t="s">
        <v>878</v>
      </c>
      <c r="CY219" s="480" t="s">
        <v>1471</v>
      </c>
      <c r="CZ219" s="480" t="s">
        <v>878</v>
      </c>
      <c r="DA219" s="635" t="s">
        <v>1471</v>
      </c>
      <c r="DB219" s="644" t="s">
        <v>878</v>
      </c>
      <c r="DC219" s="480" t="s">
        <v>878</v>
      </c>
      <c r="DD219" s="480" t="s">
        <v>878</v>
      </c>
      <c r="DE219" s="635" t="s">
        <v>878</v>
      </c>
      <c r="DF219" s="686"/>
      <c r="DG219" s="678" t="s">
        <v>2218</v>
      </c>
      <c r="DH219" s="682">
        <v>16</v>
      </c>
      <c r="DI219" s="663" t="s">
        <v>1325</v>
      </c>
      <c r="DJ219" s="663" t="s">
        <v>1325</v>
      </c>
      <c r="DK219" s="663" t="s">
        <v>1325</v>
      </c>
      <c r="DL219" s="650">
        <v>17</v>
      </c>
      <c r="DM219" s="650">
        <v>378</v>
      </c>
      <c r="DN219" s="650">
        <v>25</v>
      </c>
      <c r="DO219" s="650">
        <v>441</v>
      </c>
      <c r="DP219" s="681" t="s">
        <v>169</v>
      </c>
      <c r="DQ219" s="534">
        <v>67</v>
      </c>
      <c r="DR219" s="675" t="s">
        <v>878</v>
      </c>
      <c r="DS219" s="648" t="s">
        <v>792</v>
      </c>
      <c r="DT219" s="648" t="s">
        <v>878</v>
      </c>
      <c r="DU219" s="671" t="s">
        <v>792</v>
      </c>
    </row>
    <row r="220" spans="1:125">
      <c r="A220" s="628" t="s">
        <v>265</v>
      </c>
      <c r="B220" s="545" t="s">
        <v>1297</v>
      </c>
      <c r="C220" s="629" t="s">
        <v>604</v>
      </c>
      <c r="D220" s="658" t="s">
        <v>1325</v>
      </c>
      <c r="E220" s="528" t="s">
        <v>1325</v>
      </c>
      <c r="F220" s="528" t="s">
        <v>1325</v>
      </c>
      <c r="G220" s="528" t="s">
        <v>1325</v>
      </c>
      <c r="H220" s="631">
        <v>26</v>
      </c>
      <c r="I220" s="631">
        <v>204</v>
      </c>
      <c r="J220" s="528" t="s">
        <v>1325</v>
      </c>
      <c r="K220" s="705">
        <v>1.430191191811319</v>
      </c>
      <c r="L220" s="632">
        <v>0.95122871710684631</v>
      </c>
      <c r="M220" s="632">
        <v>1.1535837791119823</v>
      </c>
      <c r="N220" s="632"/>
      <c r="O220" s="632">
        <v>1.3673787032472557</v>
      </c>
      <c r="P220" s="632">
        <v>0.7338846877942945</v>
      </c>
      <c r="Q220" s="633">
        <v>1.1997993803766578</v>
      </c>
      <c r="R220" s="665" t="s">
        <v>1325</v>
      </c>
      <c r="S220" s="663" t="s">
        <v>1325</v>
      </c>
      <c r="T220" s="663" t="s">
        <v>1325</v>
      </c>
      <c r="U220" s="663" t="s">
        <v>1325</v>
      </c>
      <c r="V220" s="663" t="s">
        <v>1325</v>
      </c>
      <c r="W220" s="631">
        <v>11</v>
      </c>
      <c r="X220" s="663" t="s">
        <v>1325</v>
      </c>
      <c r="Y220" s="632">
        <v>0</v>
      </c>
      <c r="Z220" s="632">
        <v>0</v>
      </c>
      <c r="AA220" s="632">
        <v>0</v>
      </c>
      <c r="AB220" s="632"/>
      <c r="AC220" s="632">
        <v>1.4025027448506782</v>
      </c>
      <c r="AD220" s="632">
        <v>1.9322574378422539</v>
      </c>
      <c r="AE220" s="633">
        <v>0</v>
      </c>
      <c r="AF220" s="665" t="s">
        <v>1325</v>
      </c>
      <c r="AG220" s="663" t="s">
        <v>1325</v>
      </c>
      <c r="AH220" s="663" t="s">
        <v>1325</v>
      </c>
      <c r="AI220" s="663" t="s">
        <v>1325</v>
      </c>
      <c r="AJ220" s="663" t="s">
        <v>1325</v>
      </c>
      <c r="AK220" s="631">
        <v>39</v>
      </c>
      <c r="AL220" s="663" t="s">
        <v>1325</v>
      </c>
      <c r="AM220" s="632">
        <v>0</v>
      </c>
      <c r="AN220" s="632">
        <v>3.8155623845936075</v>
      </c>
      <c r="AO220" s="632">
        <v>0</v>
      </c>
      <c r="AP220" s="632"/>
      <c r="AQ220" s="632">
        <v>0.97076815966871799</v>
      </c>
      <c r="AR220" s="632">
        <v>0.66658377683287173</v>
      </c>
      <c r="AS220" s="633">
        <v>1.3413304096122083</v>
      </c>
      <c r="AT220" s="665" t="s">
        <v>1325</v>
      </c>
      <c r="AU220" s="663" t="s">
        <v>1325</v>
      </c>
      <c r="AV220" s="663" t="s">
        <v>1325</v>
      </c>
      <c r="AW220" s="663" t="s">
        <v>1325</v>
      </c>
      <c r="AX220" s="663" t="s">
        <v>1325</v>
      </c>
      <c r="AY220" s="663" t="s">
        <v>1325</v>
      </c>
      <c r="AZ220" s="663" t="s">
        <v>1325</v>
      </c>
      <c r="BA220" s="632">
        <v>6.1382946887148693</v>
      </c>
      <c r="BB220" s="632">
        <v>0</v>
      </c>
      <c r="BC220" s="632">
        <v>0</v>
      </c>
      <c r="BD220" s="632"/>
      <c r="BE220" s="632">
        <v>0</v>
      </c>
      <c r="BF220" s="632">
        <v>1.2679379440388716</v>
      </c>
      <c r="BG220" s="633">
        <v>5.3690408233118063</v>
      </c>
      <c r="BH220" s="665" t="s">
        <v>1325</v>
      </c>
      <c r="BI220" s="663" t="s">
        <v>1325</v>
      </c>
      <c r="BJ220" s="663" t="s">
        <v>1325</v>
      </c>
      <c r="BK220" s="663" t="s">
        <v>1325</v>
      </c>
      <c r="BL220" s="663" t="s">
        <v>1325</v>
      </c>
      <c r="BM220" s="631">
        <v>39</v>
      </c>
      <c r="BN220" s="663" t="s">
        <v>1325</v>
      </c>
      <c r="BO220" s="632">
        <v>2.5800257483528206</v>
      </c>
      <c r="BP220" s="632">
        <v>0</v>
      </c>
      <c r="BQ220" s="632">
        <v>0</v>
      </c>
      <c r="BR220" s="632"/>
      <c r="BS220" s="632">
        <v>0.64425810576483789</v>
      </c>
      <c r="BT220" s="632">
        <v>1.6036221907631367</v>
      </c>
      <c r="BU220" s="633">
        <v>0.92950542562628036</v>
      </c>
      <c r="BV220" s="665" t="s">
        <v>1325</v>
      </c>
      <c r="BW220" s="663" t="s">
        <v>1325</v>
      </c>
      <c r="BX220" s="663" t="s">
        <v>1325</v>
      </c>
      <c r="BY220" s="663" t="s">
        <v>1325</v>
      </c>
      <c r="BZ220" s="663" t="s">
        <v>1325</v>
      </c>
      <c r="CA220" s="631">
        <v>12</v>
      </c>
      <c r="CB220" s="663" t="s">
        <v>1325</v>
      </c>
      <c r="CC220" s="632">
        <v>2.9099244041722812</v>
      </c>
      <c r="CD220" s="632">
        <v>0</v>
      </c>
      <c r="CE220" s="632">
        <v>0</v>
      </c>
      <c r="CF220" s="632"/>
      <c r="CG220" s="632">
        <v>3.5376276098687502</v>
      </c>
      <c r="CH220" s="632">
        <v>0.64330730686508486</v>
      </c>
      <c r="CI220" s="633">
        <v>0</v>
      </c>
      <c r="CJ220" s="665" t="s">
        <v>1325</v>
      </c>
      <c r="CK220" s="663" t="s">
        <v>1325</v>
      </c>
      <c r="CL220" s="663" t="s">
        <v>1325</v>
      </c>
      <c r="CM220" s="663" t="s">
        <v>1325</v>
      </c>
      <c r="CN220" s="631">
        <v>11</v>
      </c>
      <c r="CO220" s="631">
        <v>73</v>
      </c>
      <c r="CP220" s="663" t="s">
        <v>1325</v>
      </c>
      <c r="CQ220" s="632">
        <v>0.8693807649329135</v>
      </c>
      <c r="CR220" s="632">
        <v>0.76735381474356723</v>
      </c>
      <c r="CS220" s="632">
        <v>3.0781234067403309</v>
      </c>
      <c r="CT220" s="632"/>
      <c r="CU220" s="632">
        <v>1.4376138093091351</v>
      </c>
      <c r="CV220" s="632">
        <v>0.56968431603582792</v>
      </c>
      <c r="CW220" s="633">
        <v>1.3173311801293026</v>
      </c>
      <c r="CX220" s="644" t="s">
        <v>878</v>
      </c>
      <c r="CY220" s="480" t="s">
        <v>1471</v>
      </c>
      <c r="CZ220" s="480" t="s">
        <v>878</v>
      </c>
      <c r="DA220" s="635" t="s">
        <v>1471</v>
      </c>
      <c r="DB220" s="644" t="s">
        <v>878</v>
      </c>
      <c r="DC220" s="480" t="s">
        <v>878</v>
      </c>
      <c r="DD220" s="480" t="s">
        <v>878</v>
      </c>
      <c r="DE220" s="635" t="s">
        <v>878</v>
      </c>
      <c r="DF220" s="686"/>
      <c r="DG220" s="678" t="s">
        <v>2218</v>
      </c>
      <c r="DH220" s="682">
        <v>43</v>
      </c>
      <c r="DI220" s="650">
        <v>24</v>
      </c>
      <c r="DJ220" s="650">
        <v>20</v>
      </c>
      <c r="DK220" s="663" t="s">
        <v>1325</v>
      </c>
      <c r="DL220" s="650">
        <v>156</v>
      </c>
      <c r="DM220" s="650">
        <v>1788</v>
      </c>
      <c r="DN220" s="650">
        <v>58</v>
      </c>
      <c r="DO220" s="650">
        <v>2097</v>
      </c>
      <c r="DP220" s="681" t="s">
        <v>265</v>
      </c>
      <c r="DQ220" s="534">
        <v>254</v>
      </c>
      <c r="DR220" s="675" t="s">
        <v>878</v>
      </c>
      <c r="DS220" s="648" t="s">
        <v>792</v>
      </c>
      <c r="DT220" s="648" t="s">
        <v>878</v>
      </c>
      <c r="DU220" s="671" t="s">
        <v>792</v>
      </c>
    </row>
    <row r="221" spans="1:125">
      <c r="A221" s="628" t="s">
        <v>13</v>
      </c>
      <c r="B221" s="545" t="s">
        <v>1297</v>
      </c>
      <c r="C221" s="629" t="s">
        <v>765</v>
      </c>
      <c r="D221" s="658" t="s">
        <v>1325</v>
      </c>
      <c r="E221" s="528" t="s">
        <v>1325</v>
      </c>
      <c r="F221" s="528" t="s">
        <v>1325</v>
      </c>
      <c r="G221" s="528" t="s">
        <v>1325</v>
      </c>
      <c r="H221" s="631">
        <v>47</v>
      </c>
      <c r="I221" s="631">
        <v>480</v>
      </c>
      <c r="J221" s="631">
        <v>21</v>
      </c>
      <c r="K221" s="705">
        <v>1.0438487515628996</v>
      </c>
      <c r="L221" s="632">
        <v>0.47787760336812612</v>
      </c>
      <c r="M221" s="632">
        <v>0.99265614021377035</v>
      </c>
      <c r="N221" s="632">
        <v>0</v>
      </c>
      <c r="O221" s="632">
        <v>1.1394245393222202</v>
      </c>
      <c r="P221" s="632">
        <v>1.115941979059385</v>
      </c>
      <c r="Q221" s="633">
        <v>0.9480925155698664</v>
      </c>
      <c r="R221" s="665" t="s">
        <v>1325</v>
      </c>
      <c r="S221" s="663" t="s">
        <v>1325</v>
      </c>
      <c r="T221" s="663" t="s">
        <v>1325</v>
      </c>
      <c r="U221" s="663" t="s">
        <v>1325</v>
      </c>
      <c r="V221" s="663" t="s">
        <v>1325</v>
      </c>
      <c r="W221" s="631">
        <v>42</v>
      </c>
      <c r="X221" s="663" t="s">
        <v>1325</v>
      </c>
      <c r="Y221" s="632">
        <v>0</v>
      </c>
      <c r="Z221" s="632">
        <v>0</v>
      </c>
      <c r="AA221" s="632">
        <v>2.4446457828187569</v>
      </c>
      <c r="AB221" s="632">
        <v>0</v>
      </c>
      <c r="AC221" s="632">
        <v>0.27891412261983795</v>
      </c>
      <c r="AD221" s="632">
        <v>2.0615575149722369</v>
      </c>
      <c r="AE221" s="633">
        <v>1.2763946176795369</v>
      </c>
      <c r="AF221" s="665" t="s">
        <v>1325</v>
      </c>
      <c r="AG221" s="663" t="s">
        <v>1325</v>
      </c>
      <c r="AH221" s="663" t="s">
        <v>1325</v>
      </c>
      <c r="AI221" s="663" t="s">
        <v>1325</v>
      </c>
      <c r="AJ221" s="631">
        <v>12</v>
      </c>
      <c r="AK221" s="631">
        <v>90</v>
      </c>
      <c r="AL221" s="663" t="s">
        <v>1325</v>
      </c>
      <c r="AM221" s="632">
        <v>0</v>
      </c>
      <c r="AN221" s="632">
        <v>0.87225525775904256</v>
      </c>
      <c r="AO221" s="632">
        <v>0</v>
      </c>
      <c r="AP221" s="632">
        <v>0</v>
      </c>
      <c r="AQ221" s="632">
        <v>1.7261492051432146</v>
      </c>
      <c r="AR221" s="632">
        <v>1.1082544766615949</v>
      </c>
      <c r="AS221" s="633">
        <v>0.22931542870648849</v>
      </c>
      <c r="AT221" s="665" t="s">
        <v>1325</v>
      </c>
      <c r="AU221" s="663" t="s">
        <v>1325</v>
      </c>
      <c r="AV221" s="663" t="s">
        <v>1325</v>
      </c>
      <c r="AW221" s="663" t="s">
        <v>1325</v>
      </c>
      <c r="AX221" s="663" t="s">
        <v>1325</v>
      </c>
      <c r="AY221" s="631">
        <v>17</v>
      </c>
      <c r="AZ221" s="663" t="s">
        <v>1325</v>
      </c>
      <c r="BA221" s="632">
        <v>0</v>
      </c>
      <c r="BB221" s="632">
        <v>0</v>
      </c>
      <c r="BC221" s="632">
        <v>0</v>
      </c>
      <c r="BD221" s="632">
        <v>0</v>
      </c>
      <c r="BE221" s="632">
        <v>0.68182097495879801</v>
      </c>
      <c r="BF221" s="632">
        <v>1.4433139926887146</v>
      </c>
      <c r="BG221" s="633">
        <v>3.1821705565449485</v>
      </c>
      <c r="BH221" s="665" t="s">
        <v>1325</v>
      </c>
      <c r="BI221" s="663" t="s">
        <v>1325</v>
      </c>
      <c r="BJ221" s="663" t="s">
        <v>1325</v>
      </c>
      <c r="BK221" s="663" t="s">
        <v>1325</v>
      </c>
      <c r="BL221" s="663" t="s">
        <v>1325</v>
      </c>
      <c r="BM221" s="631">
        <v>81</v>
      </c>
      <c r="BN221" s="663" t="s">
        <v>1325</v>
      </c>
      <c r="BO221" s="632">
        <v>0</v>
      </c>
      <c r="BP221" s="632">
        <v>0</v>
      </c>
      <c r="BQ221" s="632">
        <v>1.0585172652859791</v>
      </c>
      <c r="BR221" s="632">
        <v>0</v>
      </c>
      <c r="BS221" s="632">
        <v>1.0670699509741595</v>
      </c>
      <c r="BT221" s="632">
        <v>1.3713038655607712</v>
      </c>
      <c r="BU221" s="633">
        <v>1.1678199110784717</v>
      </c>
      <c r="BV221" s="665" t="s">
        <v>1325</v>
      </c>
      <c r="BW221" s="663" t="s">
        <v>1325</v>
      </c>
      <c r="BX221" s="663" t="s">
        <v>1325</v>
      </c>
      <c r="BY221" s="663" t="s">
        <v>1325</v>
      </c>
      <c r="BZ221" s="663" t="s">
        <v>1325</v>
      </c>
      <c r="CA221" s="631">
        <v>17</v>
      </c>
      <c r="CB221" s="663" t="s">
        <v>1325</v>
      </c>
      <c r="CC221" s="632">
        <v>16.324306093195563</v>
      </c>
      <c r="CD221" s="632">
        <v>0</v>
      </c>
      <c r="CE221" s="632">
        <v>0</v>
      </c>
      <c r="CF221" s="632">
        <v>0</v>
      </c>
      <c r="CG221" s="632">
        <v>1.2552664219417085</v>
      </c>
      <c r="CH221" s="632">
        <v>0.85647542503454965</v>
      </c>
      <c r="CI221" s="633">
        <v>0</v>
      </c>
      <c r="CJ221" s="665" t="s">
        <v>1325</v>
      </c>
      <c r="CK221" s="663" t="s">
        <v>1325</v>
      </c>
      <c r="CL221" s="663" t="s">
        <v>1325</v>
      </c>
      <c r="CM221" s="663" t="s">
        <v>1325</v>
      </c>
      <c r="CN221" s="631">
        <v>24</v>
      </c>
      <c r="CO221" s="631">
        <v>191</v>
      </c>
      <c r="CP221" s="631">
        <v>11</v>
      </c>
      <c r="CQ221" s="632">
        <v>0.61275857935780753</v>
      </c>
      <c r="CR221" s="632">
        <v>0.37360419670578016</v>
      </c>
      <c r="CS221" s="632">
        <v>0.7742796386011872</v>
      </c>
      <c r="CT221" s="632">
        <v>0</v>
      </c>
      <c r="CU221" s="632">
        <v>1.462882585343606</v>
      </c>
      <c r="CV221" s="632">
        <v>0.95732539127520466</v>
      </c>
      <c r="CW221" s="633">
        <v>1.1918678123171909</v>
      </c>
      <c r="CX221" s="644" t="s">
        <v>878</v>
      </c>
      <c r="CY221" s="480" t="s">
        <v>1471</v>
      </c>
      <c r="CZ221" s="480" t="s">
        <v>878</v>
      </c>
      <c r="DA221" s="635" t="s">
        <v>1471</v>
      </c>
      <c r="DB221" s="644" t="s">
        <v>878</v>
      </c>
      <c r="DC221" s="480" t="s">
        <v>878</v>
      </c>
      <c r="DD221" s="480" t="s">
        <v>878</v>
      </c>
      <c r="DE221" s="635" t="s">
        <v>878</v>
      </c>
      <c r="DF221" s="686"/>
      <c r="DG221" s="678" t="s">
        <v>2218</v>
      </c>
      <c r="DH221" s="682">
        <v>33</v>
      </c>
      <c r="DI221" s="650">
        <v>52</v>
      </c>
      <c r="DJ221" s="650">
        <v>52</v>
      </c>
      <c r="DK221" s="650">
        <v>12</v>
      </c>
      <c r="DL221" s="650">
        <v>365</v>
      </c>
      <c r="DM221" s="650">
        <v>3956</v>
      </c>
      <c r="DN221" s="650">
        <v>190</v>
      </c>
      <c r="DO221" s="650">
        <v>4660</v>
      </c>
      <c r="DP221" s="681" t="s">
        <v>13</v>
      </c>
      <c r="DQ221" s="534">
        <v>561</v>
      </c>
      <c r="DR221" s="675" t="s">
        <v>878</v>
      </c>
      <c r="DS221" s="648" t="s">
        <v>792</v>
      </c>
      <c r="DT221" s="648" t="s">
        <v>878</v>
      </c>
      <c r="DU221" s="671" t="s">
        <v>792</v>
      </c>
    </row>
    <row r="222" spans="1:125">
      <c r="A222" s="628" t="s">
        <v>230</v>
      </c>
      <c r="B222" s="545" t="s">
        <v>1289</v>
      </c>
      <c r="C222" s="629" t="s">
        <v>690</v>
      </c>
      <c r="D222" s="630">
        <v>128</v>
      </c>
      <c r="E222" s="631">
        <v>41</v>
      </c>
      <c r="F222" s="631">
        <v>139</v>
      </c>
      <c r="G222" s="631">
        <v>20</v>
      </c>
      <c r="H222" s="631">
        <v>358</v>
      </c>
      <c r="I222" s="631">
        <v>2592</v>
      </c>
      <c r="J222" s="631">
        <v>410</v>
      </c>
      <c r="K222" s="705">
        <v>1.7645178170100042</v>
      </c>
      <c r="L222" s="632">
        <v>0.42332618687759338</v>
      </c>
      <c r="M222" s="632">
        <v>1.3579933148672554</v>
      </c>
      <c r="N222" s="632">
        <v>0.36942185826715307</v>
      </c>
      <c r="O222" s="632">
        <v>1.1762071224690833</v>
      </c>
      <c r="P222" s="632">
        <v>0.95766214812377859</v>
      </c>
      <c r="Q222" s="633">
        <v>1.0336094062781762</v>
      </c>
      <c r="R222" s="665" t="s">
        <v>1325</v>
      </c>
      <c r="S222" s="663" t="s">
        <v>1325</v>
      </c>
      <c r="T222" s="663" t="s">
        <v>1325</v>
      </c>
      <c r="U222" s="663" t="s">
        <v>1325</v>
      </c>
      <c r="V222" s="631">
        <v>19</v>
      </c>
      <c r="W222" s="631">
        <v>248</v>
      </c>
      <c r="X222" s="631">
        <v>19</v>
      </c>
      <c r="Y222" s="632">
        <v>0.71828134383251641</v>
      </c>
      <c r="Z222" s="632">
        <v>0.40960993416581104</v>
      </c>
      <c r="AA222" s="632">
        <v>0.37063443857271522</v>
      </c>
      <c r="AB222" s="632">
        <v>0.24422697523130552</v>
      </c>
      <c r="AC222" s="632">
        <v>0.75897674933987502</v>
      </c>
      <c r="AD222" s="632">
        <v>1.9292337908403707</v>
      </c>
      <c r="AE222" s="633">
        <v>0.61759158426033167</v>
      </c>
      <c r="AF222" s="634">
        <v>20</v>
      </c>
      <c r="AG222" s="631">
        <v>12</v>
      </c>
      <c r="AH222" s="631">
        <v>16</v>
      </c>
      <c r="AI222" s="663" t="s">
        <v>1325</v>
      </c>
      <c r="AJ222" s="631">
        <v>54</v>
      </c>
      <c r="AK222" s="631">
        <v>440</v>
      </c>
      <c r="AL222" s="631">
        <v>85</v>
      </c>
      <c r="AM222" s="632">
        <v>1.6419844831316857</v>
      </c>
      <c r="AN222" s="632">
        <v>0.75780472962465018</v>
      </c>
      <c r="AO222" s="632">
        <v>0.91393913016549766</v>
      </c>
      <c r="AP222" s="632">
        <v>0.10994697454092918</v>
      </c>
      <c r="AQ222" s="632">
        <v>1.027926061850778</v>
      </c>
      <c r="AR222" s="632">
        <v>0.98769120424467116</v>
      </c>
      <c r="AS222" s="633">
        <v>1.2998287764653922</v>
      </c>
      <c r="AT222" s="665" t="s">
        <v>1325</v>
      </c>
      <c r="AU222" s="663" t="s">
        <v>1325</v>
      </c>
      <c r="AV222" s="663" t="s">
        <v>1325</v>
      </c>
      <c r="AW222" s="663" t="s">
        <v>1325</v>
      </c>
      <c r="AX222" s="631">
        <v>15</v>
      </c>
      <c r="AY222" s="631">
        <v>72</v>
      </c>
      <c r="AZ222" s="663" t="s">
        <v>1325</v>
      </c>
      <c r="BA222" s="632">
        <v>3.1724773823610808</v>
      </c>
      <c r="BB222" s="632">
        <v>0</v>
      </c>
      <c r="BC222" s="632">
        <v>1.5886239322737081</v>
      </c>
      <c r="BD222" s="632">
        <v>0.59574177953589535</v>
      </c>
      <c r="BE222" s="632">
        <v>1.7702778417394456</v>
      </c>
      <c r="BF222" s="632">
        <v>0.74605761748861454</v>
      </c>
      <c r="BG222" s="633">
        <v>0.71575809738148288</v>
      </c>
      <c r="BH222" s="634">
        <v>24</v>
      </c>
      <c r="BI222" s="663" t="s">
        <v>1325</v>
      </c>
      <c r="BJ222" s="631">
        <v>35</v>
      </c>
      <c r="BK222" s="663" t="s">
        <v>1325</v>
      </c>
      <c r="BL222" s="631">
        <v>63</v>
      </c>
      <c r="BM222" s="631">
        <v>616</v>
      </c>
      <c r="BN222" s="631">
        <v>95</v>
      </c>
      <c r="BO222" s="632">
        <v>1.5005836818980092</v>
      </c>
      <c r="BP222" s="632">
        <v>0.27906631967406892</v>
      </c>
      <c r="BQ222" s="632">
        <v>1.5722772467562962</v>
      </c>
      <c r="BR222" s="632">
        <v>0.33635993346382881</v>
      </c>
      <c r="BS222" s="632">
        <v>0.88986105550857864</v>
      </c>
      <c r="BT222" s="632">
        <v>1.1705641266032227</v>
      </c>
      <c r="BU222" s="633">
        <v>1.0948058246285686</v>
      </c>
      <c r="BV222" s="665" t="s">
        <v>1325</v>
      </c>
      <c r="BW222" s="663" t="s">
        <v>1325</v>
      </c>
      <c r="BX222" s="663" t="s">
        <v>1325</v>
      </c>
      <c r="BY222" s="663" t="s">
        <v>1325</v>
      </c>
      <c r="BZ222" s="631">
        <v>19</v>
      </c>
      <c r="CA222" s="631">
        <v>123</v>
      </c>
      <c r="CB222" s="631">
        <v>15</v>
      </c>
      <c r="CC222" s="632">
        <v>1.459627495413762</v>
      </c>
      <c r="CD222" s="632">
        <v>0.21626231673027335</v>
      </c>
      <c r="CE222" s="632">
        <v>1.2405032567155467</v>
      </c>
      <c r="CF222" s="632">
        <v>0.78901752678327575</v>
      </c>
      <c r="CG222" s="632">
        <v>1.3813446730299355</v>
      </c>
      <c r="CH222" s="632">
        <v>0.97996654607424716</v>
      </c>
      <c r="CI222" s="633">
        <v>0.7924180714936776</v>
      </c>
      <c r="CJ222" s="634">
        <v>56</v>
      </c>
      <c r="CK222" s="631">
        <v>12</v>
      </c>
      <c r="CL222" s="631">
        <v>64</v>
      </c>
      <c r="CM222" s="631">
        <v>10</v>
      </c>
      <c r="CN222" s="631">
        <v>137</v>
      </c>
      <c r="CO222" s="631">
        <v>815</v>
      </c>
      <c r="CP222" s="631">
        <v>139</v>
      </c>
      <c r="CQ222" s="632">
        <v>2.2615474820890897</v>
      </c>
      <c r="CR222" s="632">
        <v>0.35849169894420002</v>
      </c>
      <c r="CS222" s="632">
        <v>1.8592188825326557</v>
      </c>
      <c r="CT222" s="632">
        <v>0.53788682011026323</v>
      </c>
      <c r="CU222" s="632">
        <v>1.3542302940940139</v>
      </c>
      <c r="CV222" s="632">
        <v>0.78203967136953456</v>
      </c>
      <c r="CW222" s="633">
        <v>1.0178440033484875</v>
      </c>
      <c r="CX222" s="644" t="s">
        <v>878</v>
      </c>
      <c r="CY222" s="480" t="s">
        <v>1471</v>
      </c>
      <c r="CZ222" s="632" t="s">
        <v>792</v>
      </c>
      <c r="DA222" s="636" t="s">
        <v>1477</v>
      </c>
      <c r="DB222" s="644" t="s">
        <v>878</v>
      </c>
      <c r="DC222" s="480" t="s">
        <v>878</v>
      </c>
      <c r="DD222" s="480" t="s">
        <v>878</v>
      </c>
      <c r="DE222" s="635" t="s">
        <v>878</v>
      </c>
      <c r="DF222" s="686"/>
      <c r="DG222" s="678" t="s">
        <v>2218</v>
      </c>
      <c r="DH222" s="682">
        <v>570</v>
      </c>
      <c r="DI222" s="650">
        <v>721</v>
      </c>
      <c r="DJ222" s="650">
        <v>808</v>
      </c>
      <c r="DK222" s="650">
        <v>418</v>
      </c>
      <c r="DL222" s="650">
        <v>2448</v>
      </c>
      <c r="DM222" s="650">
        <v>20492</v>
      </c>
      <c r="DN222" s="650">
        <v>3087</v>
      </c>
      <c r="DO222" s="650">
        <v>28544</v>
      </c>
      <c r="DP222" s="681" t="s">
        <v>230</v>
      </c>
      <c r="DQ222" s="534">
        <v>3688</v>
      </c>
      <c r="DR222" s="675" t="s">
        <v>878</v>
      </c>
      <c r="DS222" s="648" t="s">
        <v>792</v>
      </c>
      <c r="DT222" s="648" t="s">
        <v>878</v>
      </c>
      <c r="DU222" s="671" t="s">
        <v>792</v>
      </c>
    </row>
    <row r="223" spans="1:125">
      <c r="A223" s="628" t="s">
        <v>64</v>
      </c>
      <c r="B223" s="545" t="s">
        <v>1289</v>
      </c>
      <c r="C223" s="629" t="s">
        <v>514</v>
      </c>
      <c r="D223" s="658" t="s">
        <v>1325</v>
      </c>
      <c r="E223" s="528" t="s">
        <v>1325</v>
      </c>
      <c r="F223" s="528" t="s">
        <v>1325</v>
      </c>
      <c r="G223" s="528" t="s">
        <v>1325</v>
      </c>
      <c r="H223" s="528" t="s">
        <v>1325</v>
      </c>
      <c r="I223" s="528" t="s">
        <v>1325</v>
      </c>
      <c r="J223" s="528" t="s">
        <v>1325</v>
      </c>
      <c r="K223" s="705"/>
      <c r="L223" s="632"/>
      <c r="M223" s="632"/>
      <c r="N223" s="632"/>
      <c r="O223" s="632"/>
      <c r="P223" s="632">
        <v>0.88247033553687981</v>
      </c>
      <c r="Q223" s="633"/>
      <c r="R223" s="665" t="s">
        <v>1325</v>
      </c>
      <c r="S223" s="663" t="s">
        <v>1325</v>
      </c>
      <c r="T223" s="663" t="s">
        <v>1325</v>
      </c>
      <c r="U223" s="663" t="s">
        <v>1325</v>
      </c>
      <c r="V223" s="663" t="s">
        <v>1325</v>
      </c>
      <c r="W223" s="663" t="s">
        <v>1325</v>
      </c>
      <c r="X223" s="663" t="s">
        <v>1325</v>
      </c>
      <c r="Y223" s="632"/>
      <c r="Z223" s="632"/>
      <c r="AA223" s="632"/>
      <c r="AB223" s="632"/>
      <c r="AC223" s="632"/>
      <c r="AD223" s="632">
        <v>0</v>
      </c>
      <c r="AE223" s="633"/>
      <c r="AF223" s="665" t="s">
        <v>1325</v>
      </c>
      <c r="AG223" s="663" t="s">
        <v>1325</v>
      </c>
      <c r="AH223" s="663" t="s">
        <v>1325</v>
      </c>
      <c r="AI223" s="663" t="s">
        <v>1325</v>
      </c>
      <c r="AJ223" s="663" t="s">
        <v>1325</v>
      </c>
      <c r="AK223" s="663" t="s">
        <v>1325</v>
      </c>
      <c r="AL223" s="663" t="s">
        <v>1325</v>
      </c>
      <c r="AM223" s="632"/>
      <c r="AN223" s="632"/>
      <c r="AO223" s="632"/>
      <c r="AP223" s="632"/>
      <c r="AQ223" s="632"/>
      <c r="AR223" s="632">
        <v>4.8102076386783876</v>
      </c>
      <c r="AS223" s="633"/>
      <c r="AT223" s="665" t="s">
        <v>1325</v>
      </c>
      <c r="AU223" s="663" t="s">
        <v>1325</v>
      </c>
      <c r="AV223" s="663" t="s">
        <v>1325</v>
      </c>
      <c r="AW223" s="663" t="s">
        <v>1325</v>
      </c>
      <c r="AX223" s="663" t="s">
        <v>1325</v>
      </c>
      <c r="AY223" s="663" t="s">
        <v>1325</v>
      </c>
      <c r="AZ223" s="663" t="s">
        <v>1325</v>
      </c>
      <c r="BA223" s="632"/>
      <c r="BB223" s="632"/>
      <c r="BC223" s="632"/>
      <c r="BD223" s="632"/>
      <c r="BE223" s="632"/>
      <c r="BF223" s="632">
        <v>0</v>
      </c>
      <c r="BG223" s="633"/>
      <c r="BH223" s="665" t="s">
        <v>1325</v>
      </c>
      <c r="BI223" s="663" t="s">
        <v>1325</v>
      </c>
      <c r="BJ223" s="663" t="s">
        <v>1325</v>
      </c>
      <c r="BK223" s="663" t="s">
        <v>1325</v>
      </c>
      <c r="BL223" s="663" t="s">
        <v>1325</v>
      </c>
      <c r="BM223" s="663" t="s">
        <v>1325</v>
      </c>
      <c r="BN223" s="663" t="s">
        <v>1325</v>
      </c>
      <c r="BO223" s="632"/>
      <c r="BP223" s="632"/>
      <c r="BQ223" s="632"/>
      <c r="BR223" s="632"/>
      <c r="BS223" s="632"/>
      <c r="BT223" s="632">
        <v>0.71539423857181506</v>
      </c>
      <c r="BU223" s="633"/>
      <c r="BV223" s="665" t="s">
        <v>1325</v>
      </c>
      <c r="BW223" s="663" t="s">
        <v>1325</v>
      </c>
      <c r="BX223" s="663" t="s">
        <v>1325</v>
      </c>
      <c r="BY223" s="663" t="s">
        <v>1325</v>
      </c>
      <c r="BZ223" s="663" t="s">
        <v>1325</v>
      </c>
      <c r="CA223" s="663" t="s">
        <v>1325</v>
      </c>
      <c r="CB223" s="663" t="s">
        <v>1325</v>
      </c>
      <c r="CC223" s="632"/>
      <c r="CD223" s="632"/>
      <c r="CE223" s="632"/>
      <c r="CF223" s="632"/>
      <c r="CG223" s="632"/>
      <c r="CH223" s="632">
        <v>0</v>
      </c>
      <c r="CI223" s="633"/>
      <c r="CJ223" s="665" t="s">
        <v>1325</v>
      </c>
      <c r="CK223" s="663" t="s">
        <v>1325</v>
      </c>
      <c r="CL223" s="663" t="s">
        <v>1325</v>
      </c>
      <c r="CM223" s="663" t="s">
        <v>1325</v>
      </c>
      <c r="CN223" s="663" t="s">
        <v>1325</v>
      </c>
      <c r="CO223" s="663" t="s">
        <v>1325</v>
      </c>
      <c r="CP223" s="663" t="s">
        <v>1325</v>
      </c>
      <c r="CQ223" s="632"/>
      <c r="CR223" s="632"/>
      <c r="CS223" s="632"/>
      <c r="CT223" s="632"/>
      <c r="CU223" s="632"/>
      <c r="CV223" s="632">
        <v>0.24287731300794346</v>
      </c>
      <c r="CW223" s="633"/>
      <c r="CX223" s="644" t="s">
        <v>878</v>
      </c>
      <c r="CY223" s="480" t="s">
        <v>1471</v>
      </c>
      <c r="CZ223" s="480" t="s">
        <v>878</v>
      </c>
      <c r="DA223" s="635" t="s">
        <v>1471</v>
      </c>
      <c r="DB223" s="644" t="s">
        <v>878</v>
      </c>
      <c r="DC223" s="480" t="s">
        <v>878</v>
      </c>
      <c r="DD223" s="480" t="s">
        <v>878</v>
      </c>
      <c r="DE223" s="635" t="s">
        <v>878</v>
      </c>
      <c r="DF223" s="686"/>
      <c r="DG223" s="678" t="s">
        <v>2218</v>
      </c>
      <c r="DH223" s="664" t="s">
        <v>1325</v>
      </c>
      <c r="DI223" s="663" t="s">
        <v>1325</v>
      </c>
      <c r="DJ223" s="663" t="s">
        <v>1325</v>
      </c>
      <c r="DK223" s="663" t="s">
        <v>1325</v>
      </c>
      <c r="DL223" s="663" t="s">
        <v>1325</v>
      </c>
      <c r="DM223" s="650">
        <v>80</v>
      </c>
      <c r="DN223" s="663" t="s">
        <v>1325</v>
      </c>
      <c r="DO223" s="650">
        <v>85</v>
      </c>
      <c r="DP223" s="681" t="s">
        <v>64</v>
      </c>
      <c r="DQ223" s="534">
        <v>9</v>
      </c>
      <c r="DR223" s="675" t="s">
        <v>878</v>
      </c>
      <c r="DS223" s="648" t="s">
        <v>792</v>
      </c>
      <c r="DT223" s="648" t="s">
        <v>878</v>
      </c>
      <c r="DU223" s="671" t="s">
        <v>792</v>
      </c>
    </row>
    <row r="224" spans="1:125">
      <c r="A224" s="628" t="s">
        <v>380</v>
      </c>
      <c r="B224" s="545" t="s">
        <v>1289</v>
      </c>
      <c r="C224" s="629" t="s">
        <v>606</v>
      </c>
      <c r="D224" s="658" t="s">
        <v>1325</v>
      </c>
      <c r="E224" s="528" t="s">
        <v>1325</v>
      </c>
      <c r="F224" s="528" t="s">
        <v>1325</v>
      </c>
      <c r="G224" s="528" t="s">
        <v>1325</v>
      </c>
      <c r="H224" s="528" t="s">
        <v>1325</v>
      </c>
      <c r="I224" s="528" t="s">
        <v>1325</v>
      </c>
      <c r="J224" s="528" t="s">
        <v>1325</v>
      </c>
      <c r="K224" s="705"/>
      <c r="L224" s="632"/>
      <c r="M224" s="632"/>
      <c r="N224" s="632"/>
      <c r="O224" s="632"/>
      <c r="P224" s="632">
        <v>1.2914200032247021</v>
      </c>
      <c r="Q224" s="633"/>
      <c r="R224" s="665" t="s">
        <v>1325</v>
      </c>
      <c r="S224" s="663" t="s">
        <v>1325</v>
      </c>
      <c r="T224" s="663" t="s">
        <v>1325</v>
      </c>
      <c r="U224" s="663" t="s">
        <v>1325</v>
      </c>
      <c r="V224" s="663" t="s">
        <v>1325</v>
      </c>
      <c r="W224" s="663" t="s">
        <v>1325</v>
      </c>
      <c r="X224" s="663" t="s">
        <v>1325</v>
      </c>
      <c r="Y224" s="632"/>
      <c r="Z224" s="632"/>
      <c r="AA224" s="632"/>
      <c r="AB224" s="632"/>
      <c r="AC224" s="632"/>
      <c r="AD224" s="632">
        <v>0</v>
      </c>
      <c r="AE224" s="633"/>
      <c r="AF224" s="665" t="s">
        <v>1325</v>
      </c>
      <c r="AG224" s="663" t="s">
        <v>1325</v>
      </c>
      <c r="AH224" s="663" t="s">
        <v>1325</v>
      </c>
      <c r="AI224" s="663" t="s">
        <v>1325</v>
      </c>
      <c r="AJ224" s="663" t="s">
        <v>1325</v>
      </c>
      <c r="AK224" s="663" t="s">
        <v>1325</v>
      </c>
      <c r="AL224" s="663" t="s">
        <v>1325</v>
      </c>
      <c r="AM224" s="632"/>
      <c r="AN224" s="632"/>
      <c r="AO224" s="632"/>
      <c r="AP224" s="632"/>
      <c r="AQ224" s="632"/>
      <c r="AR224" s="632">
        <v>6.2571806681995286</v>
      </c>
      <c r="AS224" s="633"/>
      <c r="AT224" s="665" t="s">
        <v>1325</v>
      </c>
      <c r="AU224" s="663" t="s">
        <v>1325</v>
      </c>
      <c r="AV224" s="663" t="s">
        <v>1325</v>
      </c>
      <c r="AW224" s="663" t="s">
        <v>1325</v>
      </c>
      <c r="AX224" s="663" t="s">
        <v>1325</v>
      </c>
      <c r="AY224" s="663" t="s">
        <v>1325</v>
      </c>
      <c r="AZ224" s="663" t="s">
        <v>1325</v>
      </c>
      <c r="BA224" s="632"/>
      <c r="BB224" s="632"/>
      <c r="BC224" s="632"/>
      <c r="BD224" s="632"/>
      <c r="BE224" s="632"/>
      <c r="BF224" s="632">
        <v>0</v>
      </c>
      <c r="BG224" s="633"/>
      <c r="BH224" s="665" t="s">
        <v>1325</v>
      </c>
      <c r="BI224" s="663" t="s">
        <v>1325</v>
      </c>
      <c r="BJ224" s="663" t="s">
        <v>1325</v>
      </c>
      <c r="BK224" s="663" t="s">
        <v>1325</v>
      </c>
      <c r="BL224" s="663" t="s">
        <v>1325</v>
      </c>
      <c r="BM224" s="663" t="s">
        <v>1325</v>
      </c>
      <c r="BN224" s="663" t="s">
        <v>1325</v>
      </c>
      <c r="BO224" s="632"/>
      <c r="BP224" s="632"/>
      <c r="BQ224" s="632"/>
      <c r="BR224" s="632"/>
      <c r="BS224" s="632"/>
      <c r="BT224" s="632">
        <v>1.3958911972132977</v>
      </c>
      <c r="BU224" s="633"/>
      <c r="BV224" s="665" t="s">
        <v>1325</v>
      </c>
      <c r="BW224" s="663" t="s">
        <v>1325</v>
      </c>
      <c r="BX224" s="663" t="s">
        <v>1325</v>
      </c>
      <c r="BY224" s="663" t="s">
        <v>1325</v>
      </c>
      <c r="BZ224" s="663" t="s">
        <v>1325</v>
      </c>
      <c r="CA224" s="663" t="s">
        <v>1325</v>
      </c>
      <c r="CB224" s="663" t="s">
        <v>1325</v>
      </c>
      <c r="CC224" s="632"/>
      <c r="CD224" s="632"/>
      <c r="CE224" s="632"/>
      <c r="CF224" s="632"/>
      <c r="CG224" s="632"/>
      <c r="CH224" s="632">
        <v>0</v>
      </c>
      <c r="CI224" s="633"/>
      <c r="CJ224" s="665" t="s">
        <v>1325</v>
      </c>
      <c r="CK224" s="663" t="s">
        <v>1325</v>
      </c>
      <c r="CL224" s="663" t="s">
        <v>1325</v>
      </c>
      <c r="CM224" s="663" t="s">
        <v>1325</v>
      </c>
      <c r="CN224" s="663" t="s">
        <v>1325</v>
      </c>
      <c r="CO224" s="663" t="s">
        <v>1325</v>
      </c>
      <c r="CP224" s="663" t="s">
        <v>1325</v>
      </c>
      <c r="CQ224" s="632"/>
      <c r="CR224" s="632"/>
      <c r="CS224" s="632"/>
      <c r="CT224" s="632"/>
      <c r="CU224" s="632"/>
      <c r="CV224" s="632">
        <v>0.47390695221062135</v>
      </c>
      <c r="CW224" s="633"/>
      <c r="CX224" s="644" t="s">
        <v>878</v>
      </c>
      <c r="CY224" s="480" t="s">
        <v>1471</v>
      </c>
      <c r="CZ224" s="480" t="s">
        <v>878</v>
      </c>
      <c r="DA224" s="635" t="s">
        <v>1471</v>
      </c>
      <c r="DB224" s="644" t="s">
        <v>878</v>
      </c>
      <c r="DC224" s="480" t="s">
        <v>878</v>
      </c>
      <c r="DD224" s="480" t="s">
        <v>878</v>
      </c>
      <c r="DE224" s="635" t="s">
        <v>878</v>
      </c>
      <c r="DF224" s="686"/>
      <c r="DG224" s="678" t="s">
        <v>2218</v>
      </c>
      <c r="DH224" s="664" t="s">
        <v>1325</v>
      </c>
      <c r="DI224" s="663" t="s">
        <v>1325</v>
      </c>
      <c r="DJ224" s="663" t="s">
        <v>1325</v>
      </c>
      <c r="DK224" s="663" t="s">
        <v>1325</v>
      </c>
      <c r="DL224" s="663" t="s">
        <v>1325</v>
      </c>
      <c r="DM224" s="650">
        <v>41</v>
      </c>
      <c r="DN224" s="663" t="s">
        <v>1325</v>
      </c>
      <c r="DO224" s="650">
        <v>50</v>
      </c>
      <c r="DP224" s="681" t="s">
        <v>380</v>
      </c>
      <c r="DQ224" s="534">
        <v>6</v>
      </c>
      <c r="DR224" s="675" t="s">
        <v>878</v>
      </c>
      <c r="DS224" s="648" t="s">
        <v>792</v>
      </c>
      <c r="DT224" s="648" t="s">
        <v>878</v>
      </c>
      <c r="DU224" s="671" t="s">
        <v>792</v>
      </c>
    </row>
    <row r="225" spans="1:125">
      <c r="A225" s="628" t="s">
        <v>45</v>
      </c>
      <c r="B225" s="545" t="s">
        <v>1289</v>
      </c>
      <c r="C225" s="629" t="s">
        <v>670</v>
      </c>
      <c r="D225" s="658" t="s">
        <v>1325</v>
      </c>
      <c r="E225" s="528" t="s">
        <v>1325</v>
      </c>
      <c r="F225" s="528" t="s">
        <v>1325</v>
      </c>
      <c r="G225" s="528" t="s">
        <v>1325</v>
      </c>
      <c r="H225" s="528" t="s">
        <v>1325</v>
      </c>
      <c r="I225" s="631">
        <v>152</v>
      </c>
      <c r="J225" s="528" t="s">
        <v>1325</v>
      </c>
      <c r="K225" s="705">
        <v>1.2751401857751896</v>
      </c>
      <c r="L225" s="632"/>
      <c r="M225" s="632">
        <v>3.2627990958799491</v>
      </c>
      <c r="N225" s="632"/>
      <c r="O225" s="632">
        <v>1.5321641783061639</v>
      </c>
      <c r="P225" s="632">
        <v>0.79622370846556467</v>
      </c>
      <c r="Q225" s="633">
        <v>0.42938484438685615</v>
      </c>
      <c r="R225" s="665" t="s">
        <v>1325</v>
      </c>
      <c r="S225" s="663" t="s">
        <v>1325</v>
      </c>
      <c r="T225" s="663" t="s">
        <v>1325</v>
      </c>
      <c r="U225" s="663" t="s">
        <v>1325</v>
      </c>
      <c r="V225" s="663" t="s">
        <v>1325</v>
      </c>
      <c r="W225" s="663" t="s">
        <v>1325</v>
      </c>
      <c r="X225" s="663" t="s">
        <v>1325</v>
      </c>
      <c r="Y225" s="632">
        <v>0</v>
      </c>
      <c r="Z225" s="632"/>
      <c r="AA225" s="632">
        <v>0</v>
      </c>
      <c r="AB225" s="632"/>
      <c r="AC225" s="632">
        <v>6.5105660761724611</v>
      </c>
      <c r="AD225" s="632">
        <v>0.41624588839517584</v>
      </c>
      <c r="AE225" s="633">
        <v>0</v>
      </c>
      <c r="AF225" s="665" t="s">
        <v>1325</v>
      </c>
      <c r="AG225" s="663" t="s">
        <v>1325</v>
      </c>
      <c r="AH225" s="663" t="s">
        <v>1325</v>
      </c>
      <c r="AI225" s="663" t="s">
        <v>1325</v>
      </c>
      <c r="AJ225" s="663" t="s">
        <v>1325</v>
      </c>
      <c r="AK225" s="631">
        <v>48</v>
      </c>
      <c r="AL225" s="663" t="s">
        <v>1325</v>
      </c>
      <c r="AM225" s="632">
        <v>0.7016220424893177</v>
      </c>
      <c r="AN225" s="632"/>
      <c r="AO225" s="632">
        <v>4.8225563618221958</v>
      </c>
      <c r="AP225" s="632"/>
      <c r="AQ225" s="632">
        <v>1.6205032718331958</v>
      </c>
      <c r="AR225" s="632">
        <v>0.61057648768064221</v>
      </c>
      <c r="AS225" s="633">
        <v>0.60260125148729748</v>
      </c>
      <c r="AT225" s="665" t="s">
        <v>1325</v>
      </c>
      <c r="AU225" s="663" t="s">
        <v>1325</v>
      </c>
      <c r="AV225" s="663" t="s">
        <v>1325</v>
      </c>
      <c r="AW225" s="663" t="s">
        <v>1325</v>
      </c>
      <c r="AX225" s="663" t="s">
        <v>1325</v>
      </c>
      <c r="AY225" s="663" t="s">
        <v>1325</v>
      </c>
      <c r="AZ225" s="663" t="s">
        <v>1325</v>
      </c>
      <c r="BA225" s="632">
        <v>0</v>
      </c>
      <c r="BB225" s="632"/>
      <c r="BC225" s="632">
        <v>0</v>
      </c>
      <c r="BD225" s="632"/>
      <c r="BE225" s="632">
        <v>0</v>
      </c>
      <c r="BF225" s="632">
        <v>0.37021710678266229</v>
      </c>
      <c r="BG225" s="633">
        <v>0</v>
      </c>
      <c r="BH225" s="665" t="s">
        <v>1325</v>
      </c>
      <c r="BI225" s="663" t="s">
        <v>1325</v>
      </c>
      <c r="BJ225" s="663" t="s">
        <v>1325</v>
      </c>
      <c r="BK225" s="663" t="s">
        <v>1325</v>
      </c>
      <c r="BL225" s="663" t="s">
        <v>1325</v>
      </c>
      <c r="BM225" s="631">
        <v>17</v>
      </c>
      <c r="BN225" s="663" t="s">
        <v>1325</v>
      </c>
      <c r="BO225" s="632">
        <v>1.9381015336759269</v>
      </c>
      <c r="BP225" s="632"/>
      <c r="BQ225" s="632">
        <v>7.1241473663963051</v>
      </c>
      <c r="BR225" s="632"/>
      <c r="BS225" s="632">
        <v>1.4081563299697324</v>
      </c>
      <c r="BT225" s="632">
        <v>0.56595646265744404</v>
      </c>
      <c r="BU225" s="633">
        <v>0</v>
      </c>
      <c r="BV225" s="665" t="s">
        <v>1325</v>
      </c>
      <c r="BW225" s="663" t="s">
        <v>1325</v>
      </c>
      <c r="BX225" s="663" t="s">
        <v>1325</v>
      </c>
      <c r="BY225" s="663" t="s">
        <v>1325</v>
      </c>
      <c r="BZ225" s="663" t="s">
        <v>1325</v>
      </c>
      <c r="CA225" s="663" t="s">
        <v>1325</v>
      </c>
      <c r="CB225" s="663" t="s">
        <v>1325</v>
      </c>
      <c r="CC225" s="632">
        <v>0</v>
      </c>
      <c r="CD225" s="632"/>
      <c r="CE225" s="632">
        <v>0</v>
      </c>
      <c r="CF225" s="632"/>
      <c r="CG225" s="632">
        <v>0</v>
      </c>
      <c r="CH225" s="632">
        <v>0.71915144989307123</v>
      </c>
      <c r="CI225" s="633">
        <v>0</v>
      </c>
      <c r="CJ225" s="665" t="s">
        <v>1325</v>
      </c>
      <c r="CK225" s="663" t="s">
        <v>1325</v>
      </c>
      <c r="CL225" s="663" t="s">
        <v>1325</v>
      </c>
      <c r="CM225" s="663" t="s">
        <v>1325</v>
      </c>
      <c r="CN225" s="663" t="s">
        <v>1325</v>
      </c>
      <c r="CO225" s="631">
        <v>62</v>
      </c>
      <c r="CP225" s="663" t="s">
        <v>1325</v>
      </c>
      <c r="CQ225" s="632">
        <v>0.67251007095126369</v>
      </c>
      <c r="CR225" s="632"/>
      <c r="CS225" s="632">
        <v>2.0624858428179826</v>
      </c>
      <c r="CT225" s="632"/>
      <c r="CU225" s="632">
        <v>1.5281711829771158</v>
      </c>
      <c r="CV225" s="632">
        <v>0.95966605394185311</v>
      </c>
      <c r="CW225" s="633">
        <v>0.57690601857148804</v>
      </c>
      <c r="CX225" s="644" t="s">
        <v>878</v>
      </c>
      <c r="CY225" s="480" t="s">
        <v>1471</v>
      </c>
      <c r="CZ225" s="480" t="s">
        <v>878</v>
      </c>
      <c r="DA225" s="635" t="s">
        <v>1471</v>
      </c>
      <c r="DB225" s="644" t="s">
        <v>878</v>
      </c>
      <c r="DC225" s="480" t="s">
        <v>878</v>
      </c>
      <c r="DD225" s="480" t="s">
        <v>878</v>
      </c>
      <c r="DE225" s="635" t="s">
        <v>878</v>
      </c>
      <c r="DF225" s="686"/>
      <c r="DG225" s="678" t="s">
        <v>2218</v>
      </c>
      <c r="DH225" s="682">
        <v>32</v>
      </c>
      <c r="DI225" s="663" t="s">
        <v>1325</v>
      </c>
      <c r="DJ225" s="650">
        <v>11</v>
      </c>
      <c r="DK225" s="663" t="s">
        <v>1325</v>
      </c>
      <c r="DL225" s="650">
        <v>47</v>
      </c>
      <c r="DM225" s="650">
        <v>1364</v>
      </c>
      <c r="DN225" s="650">
        <v>73</v>
      </c>
      <c r="DO225" s="650">
        <v>1535</v>
      </c>
      <c r="DP225" s="681" t="s">
        <v>45</v>
      </c>
      <c r="DQ225" s="534">
        <v>173</v>
      </c>
      <c r="DR225" s="675" t="s">
        <v>878</v>
      </c>
      <c r="DS225" s="648" t="s">
        <v>792</v>
      </c>
      <c r="DT225" s="648" t="s">
        <v>878</v>
      </c>
      <c r="DU225" s="671" t="s">
        <v>792</v>
      </c>
    </row>
    <row r="226" spans="1:125">
      <c r="A226" s="628" t="s">
        <v>1170</v>
      </c>
      <c r="B226" s="545" t="s">
        <v>1289</v>
      </c>
      <c r="C226" s="629" t="s">
        <v>650</v>
      </c>
      <c r="D226" s="658" t="s">
        <v>1325</v>
      </c>
      <c r="E226" s="528" t="s">
        <v>1325</v>
      </c>
      <c r="F226" s="528" t="s">
        <v>1325</v>
      </c>
      <c r="G226" s="528" t="s">
        <v>1325</v>
      </c>
      <c r="H226" s="631">
        <v>22</v>
      </c>
      <c r="I226" s="631">
        <v>168</v>
      </c>
      <c r="J226" s="631">
        <v>16</v>
      </c>
      <c r="K226" s="705"/>
      <c r="L226" s="632">
        <v>0.32272432893342468</v>
      </c>
      <c r="M226" s="632">
        <v>1.5850331852345472</v>
      </c>
      <c r="N226" s="632">
        <v>0.62783139952400746</v>
      </c>
      <c r="O226" s="632">
        <v>1.0693449711488736</v>
      </c>
      <c r="P226" s="632">
        <v>1.1159794484642986</v>
      </c>
      <c r="Q226" s="633">
        <v>0.68839017613273445</v>
      </c>
      <c r="R226" s="665" t="s">
        <v>1325</v>
      </c>
      <c r="S226" s="663" t="s">
        <v>1325</v>
      </c>
      <c r="T226" s="663" t="s">
        <v>1325</v>
      </c>
      <c r="U226" s="663" t="s">
        <v>1325</v>
      </c>
      <c r="V226" s="663" t="s">
        <v>1325</v>
      </c>
      <c r="W226" s="631">
        <v>12</v>
      </c>
      <c r="X226" s="663" t="s">
        <v>1325</v>
      </c>
      <c r="Y226" s="632"/>
      <c r="Z226" s="632">
        <v>0</v>
      </c>
      <c r="AA226" s="632">
        <v>0</v>
      </c>
      <c r="AB226" s="632">
        <v>0</v>
      </c>
      <c r="AC226" s="632">
        <v>0</v>
      </c>
      <c r="AD226" s="632">
        <v>5.5340950243408109</v>
      </c>
      <c r="AE226" s="633">
        <v>1.8613111576895871</v>
      </c>
      <c r="AF226" s="665" t="s">
        <v>1325</v>
      </c>
      <c r="AG226" s="663" t="s">
        <v>1325</v>
      </c>
      <c r="AH226" s="663" t="s">
        <v>1325</v>
      </c>
      <c r="AI226" s="663" t="s">
        <v>1325</v>
      </c>
      <c r="AJ226" s="663" t="s">
        <v>1325</v>
      </c>
      <c r="AK226" s="631">
        <v>17</v>
      </c>
      <c r="AL226" s="663" t="s">
        <v>1325</v>
      </c>
      <c r="AM226" s="632"/>
      <c r="AN226" s="632">
        <v>0</v>
      </c>
      <c r="AO226" s="632">
        <v>2.1045063927764485</v>
      </c>
      <c r="AP226" s="632">
        <v>0</v>
      </c>
      <c r="AQ226" s="632">
        <v>1.416074941731057</v>
      </c>
      <c r="AR226" s="632">
        <v>0.90659152901126083</v>
      </c>
      <c r="AS226" s="633">
        <v>1.2114604388764647</v>
      </c>
      <c r="AT226" s="665" t="s">
        <v>1325</v>
      </c>
      <c r="AU226" s="663" t="s">
        <v>1325</v>
      </c>
      <c r="AV226" s="663" t="s">
        <v>1325</v>
      </c>
      <c r="AW226" s="663" t="s">
        <v>1325</v>
      </c>
      <c r="AX226" s="663" t="s">
        <v>1325</v>
      </c>
      <c r="AY226" s="663" t="s">
        <v>1325</v>
      </c>
      <c r="AZ226" s="663" t="s">
        <v>1325</v>
      </c>
      <c r="BA226" s="632"/>
      <c r="BB226" s="632">
        <v>0</v>
      </c>
      <c r="BC226" s="632">
        <v>0</v>
      </c>
      <c r="BD226" s="632">
        <v>0</v>
      </c>
      <c r="BE226" s="632">
        <v>0</v>
      </c>
      <c r="BF226" s="632">
        <v>0.92234917072346789</v>
      </c>
      <c r="BG226" s="633">
        <v>11.167793530143868</v>
      </c>
      <c r="BH226" s="665" t="s">
        <v>1325</v>
      </c>
      <c r="BI226" s="663" t="s">
        <v>1325</v>
      </c>
      <c r="BJ226" s="663" t="s">
        <v>1325</v>
      </c>
      <c r="BK226" s="663" t="s">
        <v>1325</v>
      </c>
      <c r="BL226" s="663" t="s">
        <v>1325</v>
      </c>
      <c r="BM226" s="631">
        <v>53</v>
      </c>
      <c r="BN226" s="663" t="s">
        <v>1325</v>
      </c>
      <c r="BO226" s="632"/>
      <c r="BP226" s="632">
        <v>1.0863821383006138</v>
      </c>
      <c r="BQ226" s="632">
        <v>0</v>
      </c>
      <c r="BR226" s="632">
        <v>0</v>
      </c>
      <c r="BS226" s="632">
        <v>0.89614731127277925</v>
      </c>
      <c r="BT226" s="632">
        <v>1.1280477095782009</v>
      </c>
      <c r="BU226" s="633">
        <v>0.68451939258064942</v>
      </c>
      <c r="BV226" s="665" t="s">
        <v>1325</v>
      </c>
      <c r="BW226" s="663" t="s">
        <v>1325</v>
      </c>
      <c r="BX226" s="663" t="s">
        <v>1325</v>
      </c>
      <c r="BY226" s="663" t="s">
        <v>1325</v>
      </c>
      <c r="BZ226" s="663" t="s">
        <v>1325</v>
      </c>
      <c r="CA226" s="663" t="s">
        <v>1325</v>
      </c>
      <c r="CB226" s="663" t="s">
        <v>1325</v>
      </c>
      <c r="CC226" s="632"/>
      <c r="CD226" s="632">
        <v>0</v>
      </c>
      <c r="CE226" s="632">
        <v>0</v>
      </c>
      <c r="CF226" s="632">
        <v>0</v>
      </c>
      <c r="CG226" s="632">
        <v>3.4601490861937294</v>
      </c>
      <c r="CH226" s="632">
        <v>0.78319859719811402</v>
      </c>
      <c r="CI226" s="633">
        <v>0</v>
      </c>
      <c r="CJ226" s="665" t="s">
        <v>1325</v>
      </c>
      <c r="CK226" s="663" t="s">
        <v>1325</v>
      </c>
      <c r="CL226" s="663" t="s">
        <v>1325</v>
      </c>
      <c r="CM226" s="663" t="s">
        <v>1325</v>
      </c>
      <c r="CN226" s="663" t="s">
        <v>1325</v>
      </c>
      <c r="CO226" s="631">
        <v>64</v>
      </c>
      <c r="CP226" s="663" t="s">
        <v>1325</v>
      </c>
      <c r="CQ226" s="632"/>
      <c r="CR226" s="632">
        <v>0</v>
      </c>
      <c r="CS226" s="632">
        <v>3.2675647138378081</v>
      </c>
      <c r="CT226" s="632">
        <v>1.701647904863822</v>
      </c>
      <c r="CU226" s="632">
        <v>1.036803219196869</v>
      </c>
      <c r="CV226" s="632">
        <v>1.1839562279921105</v>
      </c>
      <c r="CW226" s="633">
        <v>0.1112136118646863</v>
      </c>
      <c r="CX226" s="644" t="s">
        <v>878</v>
      </c>
      <c r="CY226" s="480" t="s">
        <v>1471</v>
      </c>
      <c r="CZ226" s="480" t="s">
        <v>878</v>
      </c>
      <c r="DA226" s="635" t="s">
        <v>1471</v>
      </c>
      <c r="DB226" s="644" t="s">
        <v>878</v>
      </c>
      <c r="DC226" s="480" t="s">
        <v>878</v>
      </c>
      <c r="DD226" s="480" t="s">
        <v>878</v>
      </c>
      <c r="DE226" s="635" t="s">
        <v>878</v>
      </c>
      <c r="DF226" s="686"/>
      <c r="DG226" s="678" t="s">
        <v>2218</v>
      </c>
      <c r="DH226" s="664" t="s">
        <v>1325</v>
      </c>
      <c r="DI226" s="650">
        <v>26</v>
      </c>
      <c r="DJ226" s="650">
        <v>40</v>
      </c>
      <c r="DK226" s="650">
        <v>14</v>
      </c>
      <c r="DL226" s="650">
        <v>184</v>
      </c>
      <c r="DM226" s="650">
        <v>1419</v>
      </c>
      <c r="DN226" s="650">
        <v>201</v>
      </c>
      <c r="DO226" s="650">
        <v>1890</v>
      </c>
      <c r="DP226" s="681" t="s">
        <v>1170</v>
      </c>
      <c r="DQ226" s="534">
        <v>216</v>
      </c>
      <c r="DR226" s="675" t="s">
        <v>878</v>
      </c>
      <c r="DS226" s="648" t="s">
        <v>792</v>
      </c>
      <c r="DT226" s="648" t="s">
        <v>878</v>
      </c>
      <c r="DU226" s="671" t="s">
        <v>792</v>
      </c>
    </row>
    <row r="227" spans="1:125">
      <c r="A227" s="628" t="s">
        <v>1168</v>
      </c>
      <c r="B227" s="545" t="s">
        <v>1289</v>
      </c>
      <c r="C227" s="629" t="s">
        <v>649</v>
      </c>
      <c r="D227" s="658" t="s">
        <v>1325</v>
      </c>
      <c r="E227" s="528" t="s">
        <v>1325</v>
      </c>
      <c r="F227" s="631">
        <v>22</v>
      </c>
      <c r="G227" s="528" t="s">
        <v>1325</v>
      </c>
      <c r="H227" s="631">
        <v>85</v>
      </c>
      <c r="I227" s="631">
        <v>837</v>
      </c>
      <c r="J227" s="631">
        <v>99</v>
      </c>
      <c r="K227" s="705">
        <v>1.4110936413612281</v>
      </c>
      <c r="L227" s="632">
        <v>0.64527983581773973</v>
      </c>
      <c r="M227" s="632">
        <v>2.167015804613464</v>
      </c>
      <c r="N227" s="632">
        <v>0.49430012976569621</v>
      </c>
      <c r="O227" s="632">
        <v>1.4507839760639567</v>
      </c>
      <c r="P227" s="632">
        <v>0.66886276570315573</v>
      </c>
      <c r="Q227" s="633">
        <v>1.117664257304926</v>
      </c>
      <c r="R227" s="665" t="s">
        <v>1325</v>
      </c>
      <c r="S227" s="663" t="s">
        <v>1325</v>
      </c>
      <c r="T227" s="663" t="s">
        <v>1325</v>
      </c>
      <c r="U227" s="663" t="s">
        <v>1325</v>
      </c>
      <c r="V227" s="663" t="s">
        <v>1325</v>
      </c>
      <c r="W227" s="631">
        <v>77</v>
      </c>
      <c r="X227" s="663" t="s">
        <v>1325</v>
      </c>
      <c r="Y227" s="632">
        <v>0</v>
      </c>
      <c r="Z227" s="632">
        <v>0</v>
      </c>
      <c r="AA227" s="632">
        <v>0</v>
      </c>
      <c r="AB227" s="632">
        <v>0</v>
      </c>
      <c r="AC227" s="632">
        <v>0.25900089623911304</v>
      </c>
      <c r="AD227" s="632">
        <v>5.2243972620906627</v>
      </c>
      <c r="AE227" s="633">
        <v>0.86590979031360504</v>
      </c>
      <c r="AF227" s="665" t="s">
        <v>1325</v>
      </c>
      <c r="AG227" s="663" t="s">
        <v>1325</v>
      </c>
      <c r="AH227" s="663" t="s">
        <v>1325</v>
      </c>
      <c r="AI227" s="663" t="s">
        <v>1325</v>
      </c>
      <c r="AJ227" s="631">
        <v>15</v>
      </c>
      <c r="AK227" s="631">
        <v>84</v>
      </c>
      <c r="AL227" s="663" t="s">
        <v>1325</v>
      </c>
      <c r="AM227" s="632">
        <v>1.2231215230117338</v>
      </c>
      <c r="AN227" s="632">
        <v>2.0955115092898846</v>
      </c>
      <c r="AO227" s="632">
        <v>0.72199687634234821</v>
      </c>
      <c r="AP227" s="632">
        <v>0</v>
      </c>
      <c r="AQ227" s="632">
        <v>2.3293544426364998</v>
      </c>
      <c r="AR227" s="632">
        <v>0.43438315686258488</v>
      </c>
      <c r="AS227" s="633">
        <v>0.77816782386168859</v>
      </c>
      <c r="AT227" s="665" t="s">
        <v>1325</v>
      </c>
      <c r="AU227" s="663" t="s">
        <v>1325</v>
      </c>
      <c r="AV227" s="663" t="s">
        <v>1325</v>
      </c>
      <c r="AW227" s="663" t="s">
        <v>1325</v>
      </c>
      <c r="AX227" s="663" t="s">
        <v>1325</v>
      </c>
      <c r="AY227" s="631">
        <v>19</v>
      </c>
      <c r="AZ227" s="663" t="s">
        <v>1325</v>
      </c>
      <c r="BA227" s="632">
        <v>0</v>
      </c>
      <c r="BB227" s="632">
        <v>0</v>
      </c>
      <c r="BC227" s="632">
        <v>11.315737013268972</v>
      </c>
      <c r="BD227" s="632">
        <v>0</v>
      </c>
      <c r="BE227" s="632">
        <v>0.58846382375921258</v>
      </c>
      <c r="BF227" s="632">
        <v>0.58425240794492261</v>
      </c>
      <c r="BG227" s="633">
        <v>0.91498096802897577</v>
      </c>
      <c r="BH227" s="665" t="s">
        <v>1325</v>
      </c>
      <c r="BI227" s="663" t="s">
        <v>1325</v>
      </c>
      <c r="BJ227" s="663" t="s">
        <v>1325</v>
      </c>
      <c r="BK227" s="663" t="s">
        <v>1325</v>
      </c>
      <c r="BL227" s="631">
        <v>22</v>
      </c>
      <c r="BM227" s="631">
        <v>187</v>
      </c>
      <c r="BN227" s="631">
        <v>21</v>
      </c>
      <c r="BO227" s="632">
        <v>0.72444898768650068</v>
      </c>
      <c r="BP227" s="632">
        <v>0</v>
      </c>
      <c r="BQ227" s="632">
        <v>1.8113024127021424</v>
      </c>
      <c r="BR227" s="632">
        <v>0</v>
      </c>
      <c r="BS227" s="632">
        <v>1.8993178753774624</v>
      </c>
      <c r="BT227" s="632">
        <v>0.72851452787417603</v>
      </c>
      <c r="BU227" s="633">
        <v>1.1063212476928657</v>
      </c>
      <c r="BV227" s="665" t="s">
        <v>1325</v>
      </c>
      <c r="BW227" s="663" t="s">
        <v>1325</v>
      </c>
      <c r="BX227" s="663" t="s">
        <v>1325</v>
      </c>
      <c r="BY227" s="663" t="s">
        <v>1325</v>
      </c>
      <c r="BZ227" s="663" t="s">
        <v>1325</v>
      </c>
      <c r="CA227" s="631">
        <v>36</v>
      </c>
      <c r="CB227" s="663" t="s">
        <v>1325</v>
      </c>
      <c r="CC227" s="632">
        <v>0</v>
      </c>
      <c r="CD227" s="632">
        <v>0</v>
      </c>
      <c r="CE227" s="632">
        <v>7.2946546415524507</v>
      </c>
      <c r="CF227" s="632">
        <v>0</v>
      </c>
      <c r="CG227" s="632">
        <v>1.3516315115886335</v>
      </c>
      <c r="CH227" s="632">
        <v>0.5139439463720209</v>
      </c>
      <c r="CI227" s="633">
        <v>0.89836660282566694</v>
      </c>
      <c r="CJ227" s="665" t="s">
        <v>1325</v>
      </c>
      <c r="CK227" s="663" t="s">
        <v>1325</v>
      </c>
      <c r="CL227" s="631">
        <v>12</v>
      </c>
      <c r="CM227" s="663" t="s">
        <v>1325</v>
      </c>
      <c r="CN227" s="631">
        <v>35</v>
      </c>
      <c r="CO227" s="631">
        <v>360</v>
      </c>
      <c r="CP227" s="631">
        <v>48</v>
      </c>
      <c r="CQ227" s="632">
        <v>2.1674965197777905</v>
      </c>
      <c r="CR227" s="632">
        <v>0.35969533098329837</v>
      </c>
      <c r="CS227" s="632">
        <v>2.7621787489017779</v>
      </c>
      <c r="CT227" s="632">
        <v>1.1324820354069263</v>
      </c>
      <c r="CU227" s="632">
        <v>1.3301970730416397</v>
      </c>
      <c r="CV227" s="632">
        <v>0.64250836423435942</v>
      </c>
      <c r="CW227" s="633">
        <v>1.2439273843750294</v>
      </c>
      <c r="CX227" s="644" t="s">
        <v>792</v>
      </c>
      <c r="CY227" s="480" t="s">
        <v>1620</v>
      </c>
      <c r="CZ227" s="632" t="s">
        <v>792</v>
      </c>
      <c r="DA227" s="636" t="s">
        <v>2188</v>
      </c>
      <c r="DB227" s="644" t="s">
        <v>878</v>
      </c>
      <c r="DC227" s="480" t="s">
        <v>878</v>
      </c>
      <c r="DD227" s="480" t="s">
        <v>878</v>
      </c>
      <c r="DE227" s="635" t="s">
        <v>878</v>
      </c>
      <c r="DF227" s="686"/>
      <c r="DG227" s="678" t="s">
        <v>2218</v>
      </c>
      <c r="DH227" s="682">
        <v>51</v>
      </c>
      <c r="DI227" s="650">
        <v>96</v>
      </c>
      <c r="DJ227" s="650">
        <v>85</v>
      </c>
      <c r="DK227" s="650">
        <v>48</v>
      </c>
      <c r="DL227" s="650">
        <v>508</v>
      </c>
      <c r="DM227" s="650">
        <v>7992</v>
      </c>
      <c r="DN227" s="650">
        <v>709</v>
      </c>
      <c r="DO227" s="650">
        <v>9489</v>
      </c>
      <c r="DP227" s="681" t="s">
        <v>1168</v>
      </c>
      <c r="DQ227" s="534">
        <v>1063</v>
      </c>
      <c r="DR227" s="675" t="s">
        <v>878</v>
      </c>
      <c r="DS227" s="648" t="s">
        <v>792</v>
      </c>
      <c r="DT227" s="648" t="s">
        <v>878</v>
      </c>
      <c r="DU227" s="671" t="s">
        <v>792</v>
      </c>
    </row>
    <row r="228" spans="1:125">
      <c r="A228" s="628" t="s">
        <v>235</v>
      </c>
      <c r="B228" s="545" t="s">
        <v>1289</v>
      </c>
      <c r="C228" s="629" t="s">
        <v>551</v>
      </c>
      <c r="D228" s="630">
        <v>18</v>
      </c>
      <c r="E228" s="528" t="s">
        <v>1325</v>
      </c>
      <c r="F228" s="631">
        <v>30</v>
      </c>
      <c r="G228" s="528" t="s">
        <v>1325</v>
      </c>
      <c r="H228" s="631">
        <v>101</v>
      </c>
      <c r="I228" s="631">
        <v>1220</v>
      </c>
      <c r="J228" s="631">
        <v>84</v>
      </c>
      <c r="K228" s="705">
        <v>1.6143536405754479</v>
      </c>
      <c r="L228" s="632">
        <v>0.44884410215318427</v>
      </c>
      <c r="M228" s="632">
        <v>1.9036594641068418</v>
      </c>
      <c r="N228" s="632">
        <v>0.26472810185570489</v>
      </c>
      <c r="O228" s="632">
        <v>1.1593265047772086</v>
      </c>
      <c r="P228" s="632">
        <v>0.87572243563657781</v>
      </c>
      <c r="Q228" s="633">
        <v>1.0882048564787761</v>
      </c>
      <c r="R228" s="665" t="s">
        <v>1325</v>
      </c>
      <c r="S228" s="663" t="s">
        <v>1325</v>
      </c>
      <c r="T228" s="663" t="s">
        <v>1325</v>
      </c>
      <c r="U228" s="663" t="s">
        <v>1325</v>
      </c>
      <c r="V228" s="663" t="s">
        <v>1325</v>
      </c>
      <c r="W228" s="631">
        <v>90</v>
      </c>
      <c r="X228" s="663" t="s">
        <v>1325</v>
      </c>
      <c r="Y228" s="632">
        <v>2.8628796889817179</v>
      </c>
      <c r="Z228" s="632">
        <v>0</v>
      </c>
      <c r="AA228" s="632">
        <v>0</v>
      </c>
      <c r="AB228" s="632">
        <v>0</v>
      </c>
      <c r="AC228" s="632">
        <v>1.2908420895077972</v>
      </c>
      <c r="AD228" s="632">
        <v>1.2614093024987241</v>
      </c>
      <c r="AE228" s="633">
        <v>1.0094960160101238</v>
      </c>
      <c r="AF228" s="665" t="s">
        <v>1325</v>
      </c>
      <c r="AG228" s="663" t="s">
        <v>1325</v>
      </c>
      <c r="AH228" s="663" t="s">
        <v>1325</v>
      </c>
      <c r="AI228" s="663" t="s">
        <v>1325</v>
      </c>
      <c r="AJ228" s="631">
        <v>15</v>
      </c>
      <c r="AK228" s="631">
        <v>246</v>
      </c>
      <c r="AL228" s="631">
        <v>16</v>
      </c>
      <c r="AM228" s="632">
        <v>0.52944027080350686</v>
      </c>
      <c r="AN228" s="632">
        <v>0</v>
      </c>
      <c r="AO228" s="632">
        <v>0.72204425910769321</v>
      </c>
      <c r="AP228" s="632">
        <v>0</v>
      </c>
      <c r="AQ228" s="632">
        <v>1.001587665459825</v>
      </c>
      <c r="AR228" s="632">
        <v>1.4480787769376413</v>
      </c>
      <c r="AS228" s="633">
        <v>1.2573389431676696</v>
      </c>
      <c r="AT228" s="665" t="s">
        <v>1325</v>
      </c>
      <c r="AU228" s="663" t="s">
        <v>1325</v>
      </c>
      <c r="AV228" s="663" t="s">
        <v>1325</v>
      </c>
      <c r="AW228" s="663" t="s">
        <v>1325</v>
      </c>
      <c r="AX228" s="663" t="s">
        <v>1325</v>
      </c>
      <c r="AY228" s="631">
        <v>12</v>
      </c>
      <c r="AZ228" s="663" t="s">
        <v>1325</v>
      </c>
      <c r="BA228" s="632">
        <v>8.4842255319196127</v>
      </c>
      <c r="BB228" s="632">
        <v>2.8289889826829913</v>
      </c>
      <c r="BC228" s="632">
        <v>6.546802450918527</v>
      </c>
      <c r="BD228" s="632">
        <v>0</v>
      </c>
      <c r="BE228" s="632">
        <v>0.94049531272050235</v>
      </c>
      <c r="BF228" s="632">
        <v>0.21220071895107839</v>
      </c>
      <c r="BG228" s="633">
        <v>0.53544509130803053</v>
      </c>
      <c r="BH228" s="665" t="s">
        <v>1325</v>
      </c>
      <c r="BI228" s="663" t="s">
        <v>1325</v>
      </c>
      <c r="BJ228" s="663" t="s">
        <v>1325</v>
      </c>
      <c r="BK228" s="663" t="s">
        <v>1325</v>
      </c>
      <c r="BL228" s="631">
        <v>20</v>
      </c>
      <c r="BM228" s="631">
        <v>284</v>
      </c>
      <c r="BN228" s="631">
        <v>21</v>
      </c>
      <c r="BO228" s="632">
        <v>0.40997925172713606</v>
      </c>
      <c r="BP228" s="632">
        <v>0.25754563872793584</v>
      </c>
      <c r="BQ228" s="632">
        <v>1.7619698895172595</v>
      </c>
      <c r="BR228" s="632">
        <v>0</v>
      </c>
      <c r="BS228" s="632">
        <v>1.0451851867729274</v>
      </c>
      <c r="BT228" s="632">
        <v>1.0632512651598891</v>
      </c>
      <c r="BU228" s="633">
        <v>1.2822397753719945</v>
      </c>
      <c r="BV228" s="665" t="s">
        <v>1325</v>
      </c>
      <c r="BW228" s="663" t="s">
        <v>1325</v>
      </c>
      <c r="BX228" s="663" t="s">
        <v>1325</v>
      </c>
      <c r="BY228" s="663" t="s">
        <v>1325</v>
      </c>
      <c r="BZ228" s="663" t="s">
        <v>1325</v>
      </c>
      <c r="CA228" s="631">
        <v>53</v>
      </c>
      <c r="CB228" s="663" t="s">
        <v>1325</v>
      </c>
      <c r="CC228" s="632">
        <v>1.7651705895344212</v>
      </c>
      <c r="CD228" s="632">
        <v>1.1603227891280934</v>
      </c>
      <c r="CE228" s="632">
        <v>5.8541516909388438</v>
      </c>
      <c r="CF228" s="632">
        <v>0</v>
      </c>
      <c r="CG228" s="632">
        <v>0.84624800717797299</v>
      </c>
      <c r="CH228" s="632">
        <v>0.62925513537425637</v>
      </c>
      <c r="CI228" s="633">
        <v>0.24097457982048376</v>
      </c>
      <c r="CJ228" s="665" t="s">
        <v>1325</v>
      </c>
      <c r="CK228" s="663" t="s">
        <v>1325</v>
      </c>
      <c r="CL228" s="631">
        <v>14</v>
      </c>
      <c r="CM228" s="663" t="s">
        <v>1325</v>
      </c>
      <c r="CN228" s="631">
        <v>43</v>
      </c>
      <c r="CO228" s="631">
        <v>433</v>
      </c>
      <c r="CP228" s="631">
        <v>33</v>
      </c>
      <c r="CQ228" s="632">
        <v>1.8796964042120416</v>
      </c>
      <c r="CR228" s="632">
        <v>0.28929155368155091</v>
      </c>
      <c r="CS228" s="632">
        <v>2.3652592522573328</v>
      </c>
      <c r="CT228" s="632">
        <v>0.69348256557512389</v>
      </c>
      <c r="CU228" s="632">
        <v>1.3312599243096706</v>
      </c>
      <c r="CV228" s="632">
        <v>0.74117444599849736</v>
      </c>
      <c r="CW228" s="633">
        <v>1.1175057353879436</v>
      </c>
      <c r="CX228" s="644" t="s">
        <v>878</v>
      </c>
      <c r="CY228" s="480" t="s">
        <v>1471</v>
      </c>
      <c r="CZ228" s="632" t="s">
        <v>792</v>
      </c>
      <c r="DA228" s="636" t="s">
        <v>1476</v>
      </c>
      <c r="DB228" s="644" t="s">
        <v>878</v>
      </c>
      <c r="DC228" s="480" t="s">
        <v>878</v>
      </c>
      <c r="DD228" s="480" t="s">
        <v>878</v>
      </c>
      <c r="DE228" s="635" t="s">
        <v>878</v>
      </c>
      <c r="DF228" s="686"/>
      <c r="DG228" s="678" t="s">
        <v>2218</v>
      </c>
      <c r="DH228" s="682">
        <v>96</v>
      </c>
      <c r="DI228" s="650">
        <v>146</v>
      </c>
      <c r="DJ228" s="650">
        <v>140</v>
      </c>
      <c r="DK228" s="650">
        <v>32</v>
      </c>
      <c r="DL228" s="650">
        <v>767</v>
      </c>
      <c r="DM228" s="650">
        <v>11007</v>
      </c>
      <c r="DN228" s="650">
        <v>662</v>
      </c>
      <c r="DO228" s="650">
        <v>12850</v>
      </c>
      <c r="DP228" s="681" t="s">
        <v>235</v>
      </c>
      <c r="DQ228" s="534">
        <v>1462</v>
      </c>
      <c r="DR228" s="675" t="s">
        <v>878</v>
      </c>
      <c r="DS228" s="648" t="s">
        <v>792</v>
      </c>
      <c r="DT228" s="648" t="s">
        <v>878</v>
      </c>
      <c r="DU228" s="671" t="s">
        <v>792</v>
      </c>
    </row>
    <row r="229" spans="1:125">
      <c r="A229" s="628" t="s">
        <v>368</v>
      </c>
      <c r="B229" s="545" t="s">
        <v>1289</v>
      </c>
      <c r="C229" s="629" t="s">
        <v>597</v>
      </c>
      <c r="D229" s="658" t="s">
        <v>1325</v>
      </c>
      <c r="E229" s="528" t="s">
        <v>1325</v>
      </c>
      <c r="F229" s="528" t="s">
        <v>1325</v>
      </c>
      <c r="G229" s="528" t="s">
        <v>1325</v>
      </c>
      <c r="H229" s="528" t="s">
        <v>1325</v>
      </c>
      <c r="I229" s="631">
        <v>80</v>
      </c>
      <c r="J229" s="528" t="s">
        <v>1325</v>
      </c>
      <c r="K229" s="705">
        <v>2.0720414170309649</v>
      </c>
      <c r="L229" s="632">
        <v>5.3503777461408673</v>
      </c>
      <c r="M229" s="632"/>
      <c r="N229" s="632"/>
      <c r="O229" s="632">
        <v>0.90234024531712931</v>
      </c>
      <c r="P229" s="632">
        <v>0.49075769445408257</v>
      </c>
      <c r="Q229" s="633">
        <v>0</v>
      </c>
      <c r="R229" s="665" t="s">
        <v>1325</v>
      </c>
      <c r="S229" s="663" t="s">
        <v>1325</v>
      </c>
      <c r="T229" s="663" t="s">
        <v>1325</v>
      </c>
      <c r="U229" s="663" t="s">
        <v>1325</v>
      </c>
      <c r="V229" s="663" t="s">
        <v>1325</v>
      </c>
      <c r="W229" s="663" t="s">
        <v>1325</v>
      </c>
      <c r="X229" s="663" t="s">
        <v>1325</v>
      </c>
      <c r="Y229" s="632">
        <v>21.414334401987123</v>
      </c>
      <c r="Z229" s="632">
        <v>0</v>
      </c>
      <c r="AA229" s="632"/>
      <c r="AB229" s="632"/>
      <c r="AC229" s="632">
        <v>0</v>
      </c>
      <c r="AD229" s="632">
        <v>2.048169380687074</v>
      </c>
      <c r="AE229" s="633">
        <v>0</v>
      </c>
      <c r="AF229" s="665" t="s">
        <v>1325</v>
      </c>
      <c r="AG229" s="663" t="s">
        <v>1325</v>
      </c>
      <c r="AH229" s="663" t="s">
        <v>1325</v>
      </c>
      <c r="AI229" s="663" t="s">
        <v>1325</v>
      </c>
      <c r="AJ229" s="663" t="s">
        <v>1325</v>
      </c>
      <c r="AK229" s="631">
        <v>13</v>
      </c>
      <c r="AL229" s="663" t="s">
        <v>1325</v>
      </c>
      <c r="AM229" s="632">
        <v>0</v>
      </c>
      <c r="AN229" s="632">
        <v>9.1226236902676483</v>
      </c>
      <c r="AO229" s="632"/>
      <c r="AP229" s="632"/>
      <c r="AQ229" s="632">
        <v>2.5723868441069975</v>
      </c>
      <c r="AR229" s="632">
        <v>0.16264304184672965</v>
      </c>
      <c r="AS229" s="633">
        <v>0</v>
      </c>
      <c r="AT229" s="665" t="s">
        <v>1325</v>
      </c>
      <c r="AU229" s="663" t="s">
        <v>1325</v>
      </c>
      <c r="AV229" s="663" t="s">
        <v>1325</v>
      </c>
      <c r="AW229" s="663" t="s">
        <v>1325</v>
      </c>
      <c r="AX229" s="663" t="s">
        <v>1325</v>
      </c>
      <c r="AY229" s="663" t="s">
        <v>1325</v>
      </c>
      <c r="AZ229" s="663" t="s">
        <v>1325</v>
      </c>
      <c r="BA229" s="632">
        <v>11.052795970862244</v>
      </c>
      <c r="BB229" s="632">
        <v>0</v>
      </c>
      <c r="BC229" s="632"/>
      <c r="BD229" s="632"/>
      <c r="BE229" s="632">
        <v>0</v>
      </c>
      <c r="BF229" s="632">
        <v>0</v>
      </c>
      <c r="BG229" s="633">
        <v>0</v>
      </c>
      <c r="BH229" s="665" t="s">
        <v>1325</v>
      </c>
      <c r="BI229" s="663" t="s">
        <v>1325</v>
      </c>
      <c r="BJ229" s="663" t="s">
        <v>1325</v>
      </c>
      <c r="BK229" s="663" t="s">
        <v>1325</v>
      </c>
      <c r="BL229" s="663" t="s">
        <v>1325</v>
      </c>
      <c r="BM229" s="631">
        <v>23</v>
      </c>
      <c r="BN229" s="663" t="s">
        <v>1325</v>
      </c>
      <c r="BO229" s="632">
        <v>0</v>
      </c>
      <c r="BP229" s="632">
        <v>2.8438547710622513</v>
      </c>
      <c r="BQ229" s="632"/>
      <c r="BR229" s="632"/>
      <c r="BS229" s="632">
        <v>1.1740811928839843</v>
      </c>
      <c r="BT229" s="632">
        <v>0.9898891872778558</v>
      </c>
      <c r="BU229" s="633">
        <v>0</v>
      </c>
      <c r="BV229" s="665" t="s">
        <v>1325</v>
      </c>
      <c r="BW229" s="663" t="s">
        <v>1325</v>
      </c>
      <c r="BX229" s="663" t="s">
        <v>1325</v>
      </c>
      <c r="BY229" s="663" t="s">
        <v>1325</v>
      </c>
      <c r="BZ229" s="663" t="s">
        <v>1325</v>
      </c>
      <c r="CA229" s="663" t="s">
        <v>1325</v>
      </c>
      <c r="CB229" s="663" t="s">
        <v>1325</v>
      </c>
      <c r="CC229" s="632">
        <v>0</v>
      </c>
      <c r="CD229" s="632">
        <v>0</v>
      </c>
      <c r="CE229" s="632"/>
      <c r="CF229" s="632"/>
      <c r="CG229" s="632">
        <v>0</v>
      </c>
      <c r="CH229" s="632">
        <v>0.72481963866070132</v>
      </c>
      <c r="CI229" s="633">
        <v>0</v>
      </c>
      <c r="CJ229" s="665" t="s">
        <v>1325</v>
      </c>
      <c r="CK229" s="663" t="s">
        <v>1325</v>
      </c>
      <c r="CL229" s="663" t="s">
        <v>1325</v>
      </c>
      <c r="CM229" s="663" t="s">
        <v>1325</v>
      </c>
      <c r="CN229" s="663" t="s">
        <v>1325</v>
      </c>
      <c r="CO229" s="631">
        <v>28</v>
      </c>
      <c r="CP229" s="663" t="s">
        <v>1325</v>
      </c>
      <c r="CQ229" s="632">
        <v>5.2395930961327544</v>
      </c>
      <c r="CR229" s="632">
        <v>1.9730702172622083</v>
      </c>
      <c r="CS229" s="632"/>
      <c r="CT229" s="632"/>
      <c r="CU229" s="632">
        <v>0</v>
      </c>
      <c r="CV229" s="632">
        <v>0.76778009479076981</v>
      </c>
      <c r="CW229" s="633">
        <v>0</v>
      </c>
      <c r="CX229" s="644" t="s">
        <v>878</v>
      </c>
      <c r="CY229" s="480" t="s">
        <v>1471</v>
      </c>
      <c r="CZ229" s="480" t="s">
        <v>878</v>
      </c>
      <c r="DA229" s="635" t="s">
        <v>1471</v>
      </c>
      <c r="DB229" s="644" t="s">
        <v>878</v>
      </c>
      <c r="DC229" s="480" t="s">
        <v>878</v>
      </c>
      <c r="DD229" s="480" t="s">
        <v>878</v>
      </c>
      <c r="DE229" s="635" t="s">
        <v>878</v>
      </c>
      <c r="DF229" s="686"/>
      <c r="DG229" s="678" t="s">
        <v>2218</v>
      </c>
      <c r="DH229" s="682">
        <v>21</v>
      </c>
      <c r="DI229" s="650">
        <v>14</v>
      </c>
      <c r="DJ229" s="663" t="s">
        <v>1325</v>
      </c>
      <c r="DK229" s="663" t="s">
        <v>1325</v>
      </c>
      <c r="DL229" s="650">
        <v>31</v>
      </c>
      <c r="DM229" s="650">
        <v>812</v>
      </c>
      <c r="DN229" s="650">
        <v>12</v>
      </c>
      <c r="DO229" s="650">
        <v>900</v>
      </c>
      <c r="DP229" s="681" t="s">
        <v>368</v>
      </c>
      <c r="DQ229" s="534">
        <v>100</v>
      </c>
      <c r="DR229" s="675" t="s">
        <v>878</v>
      </c>
      <c r="DS229" s="648" t="s">
        <v>792</v>
      </c>
      <c r="DT229" s="648" t="s">
        <v>878</v>
      </c>
      <c r="DU229" s="671" t="s">
        <v>792</v>
      </c>
    </row>
    <row r="230" spans="1:125" ht="39">
      <c r="A230" s="628" t="s">
        <v>241</v>
      </c>
      <c r="B230" s="545" t="s">
        <v>1289</v>
      </c>
      <c r="C230" s="629" t="s">
        <v>554</v>
      </c>
      <c r="D230" s="630">
        <v>22</v>
      </c>
      <c r="E230" s="528" t="s">
        <v>1325</v>
      </c>
      <c r="F230" s="631">
        <v>17</v>
      </c>
      <c r="G230" s="528" t="s">
        <v>1325</v>
      </c>
      <c r="H230" s="631">
        <v>55</v>
      </c>
      <c r="I230" s="631">
        <v>437</v>
      </c>
      <c r="J230" s="631">
        <v>55</v>
      </c>
      <c r="K230" s="705">
        <v>2.405349711565079</v>
      </c>
      <c r="L230" s="632">
        <v>0.6049568447101743</v>
      </c>
      <c r="M230" s="632">
        <v>2.0706341748616786</v>
      </c>
      <c r="N230" s="632">
        <v>0</v>
      </c>
      <c r="O230" s="632">
        <v>0.98584670733405788</v>
      </c>
      <c r="P230" s="632">
        <v>0.86087289135352463</v>
      </c>
      <c r="Q230" s="633">
        <v>1.1637477677920722</v>
      </c>
      <c r="R230" s="665" t="s">
        <v>1325</v>
      </c>
      <c r="S230" s="663" t="s">
        <v>1325</v>
      </c>
      <c r="T230" s="663" t="s">
        <v>1325</v>
      </c>
      <c r="U230" s="663" t="s">
        <v>1325</v>
      </c>
      <c r="V230" s="663" t="s">
        <v>1325</v>
      </c>
      <c r="W230" s="631">
        <v>24</v>
      </c>
      <c r="X230" s="663" t="s">
        <v>1325</v>
      </c>
      <c r="Y230" s="632">
        <v>1.8926351401160619</v>
      </c>
      <c r="Z230" s="632">
        <v>0</v>
      </c>
      <c r="AA230" s="632">
        <v>2.1305006285507</v>
      </c>
      <c r="AB230" s="632">
        <v>0</v>
      </c>
      <c r="AC230" s="632">
        <v>1.3409588585715522</v>
      </c>
      <c r="AD230" s="632">
        <v>0.78371365393916204</v>
      </c>
      <c r="AE230" s="633">
        <v>1.5080177661065208</v>
      </c>
      <c r="AF230" s="665" t="s">
        <v>1325</v>
      </c>
      <c r="AG230" s="663" t="s">
        <v>1325</v>
      </c>
      <c r="AH230" s="663" t="s">
        <v>1325</v>
      </c>
      <c r="AI230" s="663" t="s">
        <v>1325</v>
      </c>
      <c r="AJ230" s="631">
        <v>13</v>
      </c>
      <c r="AK230" s="631">
        <v>87</v>
      </c>
      <c r="AL230" s="631">
        <v>10</v>
      </c>
      <c r="AM230" s="632">
        <v>1.4032728231219411</v>
      </c>
      <c r="AN230" s="632">
        <v>1.015369342487815</v>
      </c>
      <c r="AO230" s="632">
        <v>4.0205314015599614</v>
      </c>
      <c r="AP230" s="632">
        <v>0</v>
      </c>
      <c r="AQ230" s="632">
        <v>1.0190503686765164</v>
      </c>
      <c r="AR230" s="632">
        <v>0.63672537903422144</v>
      </c>
      <c r="AS230" s="633">
        <v>0.90438355307817375</v>
      </c>
      <c r="AT230" s="665" t="s">
        <v>1325</v>
      </c>
      <c r="AU230" s="663" t="s">
        <v>1325</v>
      </c>
      <c r="AV230" s="663" t="s">
        <v>1325</v>
      </c>
      <c r="AW230" s="663" t="s">
        <v>1325</v>
      </c>
      <c r="AX230" s="663" t="s">
        <v>1325</v>
      </c>
      <c r="AY230" s="663" t="s">
        <v>1325</v>
      </c>
      <c r="AZ230" s="663" t="s">
        <v>1325</v>
      </c>
      <c r="BA230" s="632">
        <v>0</v>
      </c>
      <c r="BB230" s="632">
        <v>0</v>
      </c>
      <c r="BC230" s="632">
        <v>9.6070642148980916</v>
      </c>
      <c r="BD230" s="632">
        <v>0</v>
      </c>
      <c r="BE230" s="632">
        <v>0</v>
      </c>
      <c r="BF230" s="632">
        <v>0.76885547559142242</v>
      </c>
      <c r="BG230" s="633">
        <v>2.7559113480002333</v>
      </c>
      <c r="BH230" s="665" t="s">
        <v>1325</v>
      </c>
      <c r="BI230" s="663" t="s">
        <v>1325</v>
      </c>
      <c r="BJ230" s="663" t="s">
        <v>1325</v>
      </c>
      <c r="BK230" s="663" t="s">
        <v>1325</v>
      </c>
      <c r="BL230" s="663" t="s">
        <v>1325</v>
      </c>
      <c r="BM230" s="631">
        <v>97</v>
      </c>
      <c r="BN230" s="663" t="s">
        <v>1325</v>
      </c>
      <c r="BO230" s="632">
        <v>3.2453579716371994</v>
      </c>
      <c r="BP230" s="632">
        <v>0.43782087399177777</v>
      </c>
      <c r="BQ230" s="632">
        <v>0</v>
      </c>
      <c r="BR230" s="632">
        <v>0</v>
      </c>
      <c r="BS230" s="632">
        <v>0.69162126032856819</v>
      </c>
      <c r="BT230" s="632">
        <v>1.7986083417722187</v>
      </c>
      <c r="BU230" s="633">
        <v>0.72396177470734657</v>
      </c>
      <c r="BV230" s="665" t="s">
        <v>1325</v>
      </c>
      <c r="BW230" s="663" t="s">
        <v>1325</v>
      </c>
      <c r="BX230" s="663" t="s">
        <v>1325</v>
      </c>
      <c r="BY230" s="663" t="s">
        <v>1325</v>
      </c>
      <c r="BZ230" s="663" t="s">
        <v>1325</v>
      </c>
      <c r="CA230" s="631">
        <v>16</v>
      </c>
      <c r="CB230" s="663" t="s">
        <v>1325</v>
      </c>
      <c r="CC230" s="632">
        <v>4.8104136417948178</v>
      </c>
      <c r="CD230" s="632">
        <v>1.7398809082128766</v>
      </c>
      <c r="CE230" s="632">
        <v>2.6514243478091264</v>
      </c>
      <c r="CF230" s="632">
        <v>0</v>
      </c>
      <c r="CG230" s="632">
        <v>0.71991709008508498</v>
      </c>
      <c r="CH230" s="632">
        <v>0.52313519375347572</v>
      </c>
      <c r="CI230" s="633">
        <v>1.8758509553579672</v>
      </c>
      <c r="CJ230" s="665" t="s">
        <v>1325</v>
      </c>
      <c r="CK230" s="663" t="s">
        <v>1325</v>
      </c>
      <c r="CL230" s="663" t="s">
        <v>1325</v>
      </c>
      <c r="CM230" s="663" t="s">
        <v>1325</v>
      </c>
      <c r="CN230" s="631">
        <v>19</v>
      </c>
      <c r="CO230" s="631">
        <v>152</v>
      </c>
      <c r="CP230" s="631">
        <v>12</v>
      </c>
      <c r="CQ230" s="632">
        <v>2.9996868503340406</v>
      </c>
      <c r="CR230" s="632">
        <v>0.45176719625188894</v>
      </c>
      <c r="CS230" s="632">
        <v>1.8197662720943772</v>
      </c>
      <c r="CT230" s="632">
        <v>0</v>
      </c>
      <c r="CU230" s="632">
        <v>1.0403323369259458</v>
      </c>
      <c r="CV230" s="632">
        <v>0.96626516782311012</v>
      </c>
      <c r="CW230" s="633">
        <v>0.74735533150543798</v>
      </c>
      <c r="CX230" s="644" t="s">
        <v>792</v>
      </c>
      <c r="CY230" s="480" t="s">
        <v>2170</v>
      </c>
      <c r="CZ230" s="480" t="s">
        <v>878</v>
      </c>
      <c r="DA230" s="635" t="s">
        <v>1471</v>
      </c>
      <c r="DB230" s="644" t="s">
        <v>878</v>
      </c>
      <c r="DC230" s="480" t="s">
        <v>878</v>
      </c>
      <c r="DD230" s="480" t="s">
        <v>878</v>
      </c>
      <c r="DE230" s="635" t="s">
        <v>878</v>
      </c>
      <c r="DF230" s="686"/>
      <c r="DG230" s="678" t="s">
        <v>2218</v>
      </c>
      <c r="DH230" s="682">
        <v>64</v>
      </c>
      <c r="DI230" s="650">
        <v>88</v>
      </c>
      <c r="DJ230" s="650">
        <v>59</v>
      </c>
      <c r="DK230" s="650">
        <v>12</v>
      </c>
      <c r="DL230" s="650">
        <v>381</v>
      </c>
      <c r="DM230" s="650">
        <v>3190</v>
      </c>
      <c r="DN230" s="650">
        <v>327</v>
      </c>
      <c r="DO230" s="650">
        <v>4121</v>
      </c>
      <c r="DP230" s="681" t="s">
        <v>241</v>
      </c>
      <c r="DQ230" s="534">
        <v>594</v>
      </c>
      <c r="DR230" s="675" t="s">
        <v>878</v>
      </c>
      <c r="DS230" s="648" t="s">
        <v>792</v>
      </c>
      <c r="DT230" s="648" t="s">
        <v>878</v>
      </c>
      <c r="DU230" s="671" t="s">
        <v>792</v>
      </c>
    </row>
    <row r="231" spans="1:125">
      <c r="A231" s="628" t="s">
        <v>175</v>
      </c>
      <c r="B231" s="545" t="s">
        <v>1289</v>
      </c>
      <c r="C231" s="629" t="s">
        <v>821</v>
      </c>
      <c r="D231" s="630">
        <v>12</v>
      </c>
      <c r="E231" s="528" t="s">
        <v>1325</v>
      </c>
      <c r="F231" s="528" t="s">
        <v>1325</v>
      </c>
      <c r="G231" s="528" t="s">
        <v>1325</v>
      </c>
      <c r="H231" s="631">
        <v>64</v>
      </c>
      <c r="I231" s="631">
        <v>440</v>
      </c>
      <c r="J231" s="631">
        <v>47</v>
      </c>
      <c r="K231" s="705">
        <v>1.6895338065921759</v>
      </c>
      <c r="L231" s="632">
        <v>0.82538982175643749</v>
      </c>
      <c r="M231" s="632">
        <v>1.677262556274955</v>
      </c>
      <c r="N231" s="632">
        <v>0</v>
      </c>
      <c r="O231" s="632">
        <v>1.1582210503703134</v>
      </c>
      <c r="P231" s="632">
        <v>0.82404224224111244</v>
      </c>
      <c r="Q231" s="633">
        <v>1.0765690117994036</v>
      </c>
      <c r="R231" s="665" t="s">
        <v>1325</v>
      </c>
      <c r="S231" s="663" t="s">
        <v>1325</v>
      </c>
      <c r="T231" s="663" t="s">
        <v>1325</v>
      </c>
      <c r="U231" s="663" t="s">
        <v>1325</v>
      </c>
      <c r="V231" s="663" t="s">
        <v>1325</v>
      </c>
      <c r="W231" s="631">
        <v>33</v>
      </c>
      <c r="X231" s="663" t="s">
        <v>1325</v>
      </c>
      <c r="Y231" s="632">
        <v>1.7757576927697372</v>
      </c>
      <c r="Z231" s="632">
        <v>0</v>
      </c>
      <c r="AA231" s="632">
        <v>2.7695644757266131</v>
      </c>
      <c r="AB231" s="632">
        <v>0</v>
      </c>
      <c r="AC231" s="632">
        <v>1.4444571787977301</v>
      </c>
      <c r="AD231" s="632">
        <v>0.73006270810096863</v>
      </c>
      <c r="AE231" s="633">
        <v>1.1600660481481992</v>
      </c>
      <c r="AF231" s="665" t="s">
        <v>1325</v>
      </c>
      <c r="AG231" s="663" t="s">
        <v>1325</v>
      </c>
      <c r="AH231" s="663" t="s">
        <v>1325</v>
      </c>
      <c r="AI231" s="663" t="s">
        <v>1325</v>
      </c>
      <c r="AJ231" s="631">
        <v>13</v>
      </c>
      <c r="AK231" s="631">
        <v>66</v>
      </c>
      <c r="AL231" s="631">
        <v>11</v>
      </c>
      <c r="AM231" s="632">
        <v>1.7296296333199086</v>
      </c>
      <c r="AN231" s="632">
        <v>1.3114743396915729</v>
      </c>
      <c r="AO231" s="632">
        <v>0</v>
      </c>
      <c r="AP231" s="632">
        <v>0</v>
      </c>
      <c r="AQ231" s="632">
        <v>1.5571680509729162</v>
      </c>
      <c r="AR231" s="632">
        <v>0.69298539567382589</v>
      </c>
      <c r="AS231" s="633">
        <v>1.5968130858035756</v>
      </c>
      <c r="AT231" s="665" t="s">
        <v>1325</v>
      </c>
      <c r="AU231" s="663" t="s">
        <v>1325</v>
      </c>
      <c r="AV231" s="663" t="s">
        <v>1325</v>
      </c>
      <c r="AW231" s="663" t="s">
        <v>1325</v>
      </c>
      <c r="AX231" s="663" t="s">
        <v>1325</v>
      </c>
      <c r="AY231" s="663" t="s">
        <v>1325</v>
      </c>
      <c r="AZ231" s="663" t="s">
        <v>1325</v>
      </c>
      <c r="BA231" s="632">
        <v>0</v>
      </c>
      <c r="BB231" s="632">
        <v>0</v>
      </c>
      <c r="BC231" s="632">
        <v>0</v>
      </c>
      <c r="BD231" s="632">
        <v>0</v>
      </c>
      <c r="BE231" s="632">
        <v>3.2254277362257291</v>
      </c>
      <c r="BF231" s="632">
        <v>0.84019365244697197</v>
      </c>
      <c r="BG231" s="633">
        <v>0</v>
      </c>
      <c r="BH231" s="665" t="s">
        <v>1325</v>
      </c>
      <c r="BI231" s="663" t="s">
        <v>1325</v>
      </c>
      <c r="BJ231" s="663" t="s">
        <v>1325</v>
      </c>
      <c r="BK231" s="663" t="s">
        <v>1325</v>
      </c>
      <c r="BL231" s="663" t="s">
        <v>1325</v>
      </c>
      <c r="BM231" s="631">
        <v>78</v>
      </c>
      <c r="BN231" s="631">
        <v>14</v>
      </c>
      <c r="BO231" s="632">
        <v>2.0080045838880998</v>
      </c>
      <c r="BP231" s="632">
        <v>0</v>
      </c>
      <c r="BQ231" s="632">
        <v>1.4743557962600731</v>
      </c>
      <c r="BR231" s="632">
        <v>0</v>
      </c>
      <c r="BS231" s="632">
        <v>0.32211642027008686</v>
      </c>
      <c r="BT231" s="632">
        <v>1.5007878701007331</v>
      </c>
      <c r="BU231" s="633">
        <v>2.4736699088512872</v>
      </c>
      <c r="BV231" s="665" t="s">
        <v>1325</v>
      </c>
      <c r="BW231" s="663" t="s">
        <v>1325</v>
      </c>
      <c r="BX231" s="663" t="s">
        <v>1325</v>
      </c>
      <c r="BY231" s="663" t="s">
        <v>1325</v>
      </c>
      <c r="BZ231" s="663" t="s">
        <v>1325</v>
      </c>
      <c r="CA231" s="631">
        <v>23</v>
      </c>
      <c r="CB231" s="663" t="s">
        <v>1325</v>
      </c>
      <c r="CC231" s="632">
        <v>1.9934363360088756</v>
      </c>
      <c r="CD231" s="632">
        <v>1.5283818572500449</v>
      </c>
      <c r="CE231" s="632">
        <v>3.148790877509394</v>
      </c>
      <c r="CF231" s="632">
        <v>0</v>
      </c>
      <c r="CG231" s="632">
        <v>1.3142378999435325</v>
      </c>
      <c r="CH231" s="632">
        <v>0.46142547334482326</v>
      </c>
      <c r="CI231" s="633">
        <v>1.3100191101895926</v>
      </c>
      <c r="CJ231" s="665" t="s">
        <v>1325</v>
      </c>
      <c r="CK231" s="663" t="s">
        <v>1325</v>
      </c>
      <c r="CL231" s="663" t="s">
        <v>1325</v>
      </c>
      <c r="CM231" s="663" t="s">
        <v>1325</v>
      </c>
      <c r="CN231" s="631">
        <v>25</v>
      </c>
      <c r="CO231" s="631">
        <v>193</v>
      </c>
      <c r="CP231" s="631">
        <v>11</v>
      </c>
      <c r="CQ231" s="632">
        <v>1.3289828818029357</v>
      </c>
      <c r="CR231" s="632">
        <v>0.72931699301491837</v>
      </c>
      <c r="CS231" s="632">
        <v>2.5886225880752103</v>
      </c>
      <c r="CT231" s="632">
        <v>0</v>
      </c>
      <c r="CU231" s="632">
        <v>1.0509776885909439</v>
      </c>
      <c r="CV231" s="632">
        <v>0.90180768144355905</v>
      </c>
      <c r="CW231" s="633">
        <v>0.57936158738975629</v>
      </c>
      <c r="CX231" s="644" t="s">
        <v>878</v>
      </c>
      <c r="CY231" s="480" t="s">
        <v>1471</v>
      </c>
      <c r="CZ231" s="632" t="s">
        <v>792</v>
      </c>
      <c r="DA231" s="636" t="s">
        <v>2167</v>
      </c>
      <c r="DB231" s="644" t="s">
        <v>878</v>
      </c>
      <c r="DC231" s="480" t="s">
        <v>878</v>
      </c>
      <c r="DD231" s="480" t="s">
        <v>878</v>
      </c>
      <c r="DE231" s="635" t="s">
        <v>878</v>
      </c>
      <c r="DF231" s="686"/>
      <c r="DG231" s="678" t="s">
        <v>2218</v>
      </c>
      <c r="DH231" s="682">
        <v>54</v>
      </c>
      <c r="DI231" s="650">
        <v>72</v>
      </c>
      <c r="DJ231" s="650">
        <v>37</v>
      </c>
      <c r="DK231" s="650">
        <v>15</v>
      </c>
      <c r="DL231" s="650">
        <v>429</v>
      </c>
      <c r="DM231" s="650">
        <v>3598</v>
      </c>
      <c r="DN231" s="650">
        <v>330</v>
      </c>
      <c r="DO231" s="650">
        <v>4535</v>
      </c>
      <c r="DP231" s="681" t="s">
        <v>175</v>
      </c>
      <c r="DQ231" s="534">
        <v>579</v>
      </c>
      <c r="DR231" s="675" t="s">
        <v>878</v>
      </c>
      <c r="DS231" s="648" t="s">
        <v>792</v>
      </c>
      <c r="DT231" s="648" t="s">
        <v>878</v>
      </c>
      <c r="DU231" s="671" t="s">
        <v>792</v>
      </c>
    </row>
    <row r="232" spans="1:125">
      <c r="A232" s="628" t="s">
        <v>401</v>
      </c>
      <c r="B232" s="545" t="s">
        <v>1289</v>
      </c>
      <c r="C232" s="629" t="s">
        <v>635</v>
      </c>
      <c r="D232" s="658" t="s">
        <v>1325</v>
      </c>
      <c r="E232" s="528" t="s">
        <v>1325</v>
      </c>
      <c r="F232" s="528" t="s">
        <v>1325</v>
      </c>
      <c r="G232" s="528" t="s">
        <v>1325</v>
      </c>
      <c r="H232" s="528" t="s">
        <v>1325</v>
      </c>
      <c r="I232" s="631">
        <v>53</v>
      </c>
      <c r="J232" s="528" t="s">
        <v>1325</v>
      </c>
      <c r="K232" s="705"/>
      <c r="L232" s="632"/>
      <c r="M232" s="632"/>
      <c r="N232" s="632"/>
      <c r="O232" s="632">
        <v>0.39211050280088922</v>
      </c>
      <c r="P232" s="632">
        <v>1.5923977202019202</v>
      </c>
      <c r="Q232" s="633"/>
      <c r="R232" s="665" t="s">
        <v>1325</v>
      </c>
      <c r="S232" s="663" t="s">
        <v>1325</v>
      </c>
      <c r="T232" s="663" t="s">
        <v>1325</v>
      </c>
      <c r="U232" s="663" t="s">
        <v>1325</v>
      </c>
      <c r="V232" s="663" t="s">
        <v>1325</v>
      </c>
      <c r="W232" s="663" t="s">
        <v>1325</v>
      </c>
      <c r="X232" s="663" t="s">
        <v>1325</v>
      </c>
      <c r="Y232" s="632"/>
      <c r="Z232" s="632"/>
      <c r="AA232" s="632"/>
      <c r="AB232" s="632"/>
      <c r="AC232" s="632">
        <v>0</v>
      </c>
      <c r="AD232" s="632">
        <v>0.77902592764412626</v>
      </c>
      <c r="AE232" s="633"/>
      <c r="AF232" s="665" t="s">
        <v>1325</v>
      </c>
      <c r="AG232" s="663" t="s">
        <v>1325</v>
      </c>
      <c r="AH232" s="663" t="s">
        <v>1325</v>
      </c>
      <c r="AI232" s="663" t="s">
        <v>1325</v>
      </c>
      <c r="AJ232" s="663" t="s">
        <v>1325</v>
      </c>
      <c r="AK232" s="663" t="s">
        <v>1325</v>
      </c>
      <c r="AL232" s="663" t="s">
        <v>1325</v>
      </c>
      <c r="AM232" s="632"/>
      <c r="AN232" s="632"/>
      <c r="AO232" s="632"/>
      <c r="AP232" s="632"/>
      <c r="AQ232" s="632">
        <v>0</v>
      </c>
      <c r="AR232" s="632">
        <v>0.27273339548469194</v>
      </c>
      <c r="AS232" s="633"/>
      <c r="AT232" s="665" t="s">
        <v>1325</v>
      </c>
      <c r="AU232" s="663" t="s">
        <v>1325</v>
      </c>
      <c r="AV232" s="663" t="s">
        <v>1325</v>
      </c>
      <c r="AW232" s="663" t="s">
        <v>1325</v>
      </c>
      <c r="AX232" s="663" t="s">
        <v>1325</v>
      </c>
      <c r="AY232" s="663" t="s">
        <v>1325</v>
      </c>
      <c r="AZ232" s="663" t="s">
        <v>1325</v>
      </c>
      <c r="BA232" s="632"/>
      <c r="BB232" s="632"/>
      <c r="BC232" s="632"/>
      <c r="BD232" s="632"/>
      <c r="BE232" s="632">
        <v>0</v>
      </c>
      <c r="BF232" s="632">
        <v>2.6438541028877034</v>
      </c>
      <c r="BG232" s="633"/>
      <c r="BH232" s="665" t="s">
        <v>1325</v>
      </c>
      <c r="BI232" s="663" t="s">
        <v>1325</v>
      </c>
      <c r="BJ232" s="663" t="s">
        <v>1325</v>
      </c>
      <c r="BK232" s="663" t="s">
        <v>1325</v>
      </c>
      <c r="BL232" s="663" t="s">
        <v>1325</v>
      </c>
      <c r="BM232" s="631">
        <v>14</v>
      </c>
      <c r="BN232" s="663" t="s">
        <v>1325</v>
      </c>
      <c r="BO232" s="632"/>
      <c r="BP232" s="632"/>
      <c r="BQ232" s="632"/>
      <c r="BR232" s="632"/>
      <c r="BS232" s="632">
        <v>0</v>
      </c>
      <c r="BT232" s="632">
        <v>2.0974909612576775</v>
      </c>
      <c r="BU232" s="633"/>
      <c r="BV232" s="665" t="s">
        <v>1325</v>
      </c>
      <c r="BW232" s="663" t="s">
        <v>1325</v>
      </c>
      <c r="BX232" s="663" t="s">
        <v>1325</v>
      </c>
      <c r="BY232" s="663" t="s">
        <v>1325</v>
      </c>
      <c r="BZ232" s="663" t="s">
        <v>1325</v>
      </c>
      <c r="CA232" s="663" t="s">
        <v>1325</v>
      </c>
      <c r="CB232" s="663" t="s">
        <v>1325</v>
      </c>
      <c r="CC232" s="632"/>
      <c r="CD232" s="632"/>
      <c r="CE232" s="632"/>
      <c r="CF232" s="632"/>
      <c r="CG232" s="632">
        <v>0</v>
      </c>
      <c r="CH232" s="632">
        <v>2.0542881207416737</v>
      </c>
      <c r="CI232" s="633"/>
      <c r="CJ232" s="665" t="s">
        <v>1325</v>
      </c>
      <c r="CK232" s="663" t="s">
        <v>1325</v>
      </c>
      <c r="CL232" s="663" t="s">
        <v>1325</v>
      </c>
      <c r="CM232" s="663" t="s">
        <v>1325</v>
      </c>
      <c r="CN232" s="663" t="s">
        <v>1325</v>
      </c>
      <c r="CO232" s="631">
        <v>21</v>
      </c>
      <c r="CP232" s="663" t="s">
        <v>1325</v>
      </c>
      <c r="CQ232" s="632"/>
      <c r="CR232" s="632"/>
      <c r="CS232" s="632"/>
      <c r="CT232" s="632"/>
      <c r="CU232" s="632">
        <v>0</v>
      </c>
      <c r="CV232" s="632">
        <v>2.4331421662283126</v>
      </c>
      <c r="CW232" s="633"/>
      <c r="CX232" s="644" t="s">
        <v>878</v>
      </c>
      <c r="CY232" s="480" t="s">
        <v>1471</v>
      </c>
      <c r="CZ232" s="480" t="s">
        <v>878</v>
      </c>
      <c r="DA232" s="635" t="s">
        <v>1471</v>
      </c>
      <c r="DB232" s="644" t="s">
        <v>878</v>
      </c>
      <c r="DC232" s="480" t="s">
        <v>878</v>
      </c>
      <c r="DD232" s="480" t="s">
        <v>878</v>
      </c>
      <c r="DE232" s="635" t="s">
        <v>878</v>
      </c>
      <c r="DF232" s="686"/>
      <c r="DG232" s="678" t="s">
        <v>2218</v>
      </c>
      <c r="DH232" s="664" t="s">
        <v>1325</v>
      </c>
      <c r="DI232" s="663" t="s">
        <v>1325</v>
      </c>
      <c r="DJ232" s="663" t="s">
        <v>1325</v>
      </c>
      <c r="DK232" s="663" t="s">
        <v>1325</v>
      </c>
      <c r="DL232" s="650">
        <v>19</v>
      </c>
      <c r="DM232" s="650">
        <v>382</v>
      </c>
      <c r="DN232" s="663" t="s">
        <v>1325</v>
      </c>
      <c r="DO232" s="650">
        <v>413</v>
      </c>
      <c r="DP232" s="681" t="s">
        <v>401</v>
      </c>
      <c r="DQ232" s="534">
        <v>56</v>
      </c>
      <c r="DR232" s="675" t="s">
        <v>878</v>
      </c>
      <c r="DS232" s="648" t="s">
        <v>792</v>
      </c>
      <c r="DT232" s="648" t="s">
        <v>878</v>
      </c>
      <c r="DU232" s="671" t="s">
        <v>792</v>
      </c>
    </row>
    <row r="233" spans="1:125">
      <c r="A233" s="628" t="s">
        <v>250</v>
      </c>
      <c r="B233" s="545" t="s">
        <v>1289</v>
      </c>
      <c r="C233" s="629" t="s">
        <v>820</v>
      </c>
      <c r="D233" s="658" t="s">
        <v>1325</v>
      </c>
      <c r="E233" s="528" t="s">
        <v>1325</v>
      </c>
      <c r="F233" s="631">
        <v>11</v>
      </c>
      <c r="G233" s="528" t="s">
        <v>1325</v>
      </c>
      <c r="H233" s="631">
        <v>47</v>
      </c>
      <c r="I233" s="631">
        <v>359</v>
      </c>
      <c r="J233" s="631">
        <v>31</v>
      </c>
      <c r="K233" s="705">
        <v>1.2447787397831838</v>
      </c>
      <c r="L233" s="632">
        <v>1.1602928998489366</v>
      </c>
      <c r="M233" s="632">
        <v>1.3346122441445258</v>
      </c>
      <c r="N233" s="632">
        <v>0.50750541639852054</v>
      </c>
      <c r="O233" s="632">
        <v>1.2840515099468646</v>
      </c>
      <c r="P233" s="632">
        <v>0.7909337963887374</v>
      </c>
      <c r="Q233" s="633">
        <v>0.83180872945043693</v>
      </c>
      <c r="R233" s="665" t="s">
        <v>1325</v>
      </c>
      <c r="S233" s="663" t="s">
        <v>1325</v>
      </c>
      <c r="T233" s="663" t="s">
        <v>1325</v>
      </c>
      <c r="U233" s="663" t="s">
        <v>1325</v>
      </c>
      <c r="V233" s="663" t="s">
        <v>1325</v>
      </c>
      <c r="W233" s="631">
        <v>24</v>
      </c>
      <c r="X233" s="663" t="s">
        <v>1325</v>
      </c>
      <c r="Y233" s="632">
        <v>3.1535217297389475</v>
      </c>
      <c r="Z233" s="632">
        <v>4.7884753127423059</v>
      </c>
      <c r="AA233" s="632">
        <v>0</v>
      </c>
      <c r="AB233" s="632">
        <v>0</v>
      </c>
      <c r="AC233" s="632">
        <v>0.71975052306295417</v>
      </c>
      <c r="AD233" s="632">
        <v>0.76950140292228142</v>
      </c>
      <c r="AE233" s="633">
        <v>0</v>
      </c>
      <c r="AF233" s="665" t="s">
        <v>1325</v>
      </c>
      <c r="AG233" s="663" t="s">
        <v>1325</v>
      </c>
      <c r="AH233" s="663" t="s">
        <v>1325</v>
      </c>
      <c r="AI233" s="663" t="s">
        <v>1325</v>
      </c>
      <c r="AJ233" s="663" t="s">
        <v>1325</v>
      </c>
      <c r="AK233" s="631">
        <v>51</v>
      </c>
      <c r="AL233" s="663" t="s">
        <v>1325</v>
      </c>
      <c r="AM233" s="632">
        <v>1.4962253771834486</v>
      </c>
      <c r="AN233" s="632">
        <v>0.9097231133589333</v>
      </c>
      <c r="AO233" s="632">
        <v>1.7783679314190919</v>
      </c>
      <c r="AP233" s="632">
        <v>0</v>
      </c>
      <c r="AQ233" s="632">
        <v>1.1466990070472491</v>
      </c>
      <c r="AR233" s="632">
        <v>0.82682767882528596</v>
      </c>
      <c r="AS233" s="633">
        <v>0.97242592891779656</v>
      </c>
      <c r="AT233" s="665" t="s">
        <v>1325</v>
      </c>
      <c r="AU233" s="663" t="s">
        <v>1325</v>
      </c>
      <c r="AV233" s="663" t="s">
        <v>1325</v>
      </c>
      <c r="AW233" s="663" t="s">
        <v>1325</v>
      </c>
      <c r="AX233" s="663" t="s">
        <v>1325</v>
      </c>
      <c r="AY233" s="663" t="s">
        <v>1325</v>
      </c>
      <c r="AZ233" s="663" t="s">
        <v>1325</v>
      </c>
      <c r="BA233" s="632">
        <v>0</v>
      </c>
      <c r="BB233" s="632">
        <v>0</v>
      </c>
      <c r="BC233" s="632">
        <v>10.187859614685403</v>
      </c>
      <c r="BD233" s="632">
        <v>0</v>
      </c>
      <c r="BE233" s="632">
        <v>1.7981645927851695</v>
      </c>
      <c r="BF233" s="632">
        <v>0.38201818577155089</v>
      </c>
      <c r="BG233" s="633">
        <v>0</v>
      </c>
      <c r="BH233" s="665" t="s">
        <v>1325</v>
      </c>
      <c r="BI233" s="663" t="s">
        <v>1325</v>
      </c>
      <c r="BJ233" s="663" t="s">
        <v>1325</v>
      </c>
      <c r="BK233" s="663" t="s">
        <v>1325</v>
      </c>
      <c r="BL233" s="663" t="s">
        <v>1325</v>
      </c>
      <c r="BM233" s="631">
        <v>82</v>
      </c>
      <c r="BN233" s="663" t="s">
        <v>1325</v>
      </c>
      <c r="BO233" s="632">
        <v>2.1328033097810519</v>
      </c>
      <c r="BP233" s="632">
        <v>0.62909830912462061</v>
      </c>
      <c r="BQ233" s="632">
        <v>1.2243545100407345</v>
      </c>
      <c r="BR233" s="632">
        <v>0</v>
      </c>
      <c r="BS233" s="632">
        <v>0.89817279152142326</v>
      </c>
      <c r="BT233" s="632">
        <v>1.1200666801602561</v>
      </c>
      <c r="BU233" s="633">
        <v>0.96020026474732612</v>
      </c>
      <c r="BV233" s="665" t="s">
        <v>1325</v>
      </c>
      <c r="BW233" s="663" t="s">
        <v>1325</v>
      </c>
      <c r="BX233" s="663" t="s">
        <v>1325</v>
      </c>
      <c r="BY233" s="663" t="s">
        <v>1325</v>
      </c>
      <c r="BZ233" s="663" t="s">
        <v>1325</v>
      </c>
      <c r="CA233" s="663" t="s">
        <v>1325</v>
      </c>
      <c r="CB233" s="663" t="s">
        <v>1325</v>
      </c>
      <c r="CC233" s="632">
        <v>0</v>
      </c>
      <c r="CD233" s="632">
        <v>0</v>
      </c>
      <c r="CE233" s="632">
        <v>10.511296733094767</v>
      </c>
      <c r="CF233" s="632">
        <v>0</v>
      </c>
      <c r="CG233" s="632">
        <v>0</v>
      </c>
      <c r="CH233" s="632">
        <v>0.57603106500689893</v>
      </c>
      <c r="CI233" s="633">
        <v>3.9259114327617399</v>
      </c>
      <c r="CJ233" s="665" t="s">
        <v>1325</v>
      </c>
      <c r="CK233" s="663" t="s">
        <v>1325</v>
      </c>
      <c r="CL233" s="663" t="s">
        <v>1325</v>
      </c>
      <c r="CM233" s="663" t="s">
        <v>1325</v>
      </c>
      <c r="CN233" s="631">
        <v>27</v>
      </c>
      <c r="CO233" s="631">
        <v>150</v>
      </c>
      <c r="CP233" s="631">
        <v>14</v>
      </c>
      <c r="CQ233" s="632">
        <v>0.45894123439638207</v>
      </c>
      <c r="CR233" s="632">
        <v>0.8467678080780463</v>
      </c>
      <c r="CS233" s="632">
        <v>1.3599611159372202</v>
      </c>
      <c r="CT233" s="632">
        <v>0</v>
      </c>
      <c r="CU233" s="632">
        <v>1.821674886059935</v>
      </c>
      <c r="CV233" s="632">
        <v>0.68896103280645016</v>
      </c>
      <c r="CW233" s="633">
        <v>0.84169830548708635</v>
      </c>
      <c r="CX233" s="644" t="s">
        <v>878</v>
      </c>
      <c r="CY233" s="480" t="s">
        <v>1471</v>
      </c>
      <c r="CZ233" s="480" t="s">
        <v>878</v>
      </c>
      <c r="DA233" s="635" t="s">
        <v>1471</v>
      </c>
      <c r="DB233" s="644" t="s">
        <v>878</v>
      </c>
      <c r="DC233" s="480" t="s">
        <v>878</v>
      </c>
      <c r="DD233" s="480" t="s">
        <v>878</v>
      </c>
      <c r="DE233" s="635" t="s">
        <v>878</v>
      </c>
      <c r="DF233" s="686"/>
      <c r="DG233" s="678" t="s">
        <v>2218</v>
      </c>
      <c r="DH233" s="682">
        <v>37</v>
      </c>
      <c r="DI233" s="650">
        <v>60</v>
      </c>
      <c r="DJ233" s="650">
        <v>64</v>
      </c>
      <c r="DK233" s="650">
        <v>15</v>
      </c>
      <c r="DL233" s="650">
        <v>296</v>
      </c>
      <c r="DM233" s="650">
        <v>3041</v>
      </c>
      <c r="DN233" s="650">
        <v>282</v>
      </c>
      <c r="DO233" s="650">
        <v>3795</v>
      </c>
      <c r="DP233" s="681" t="s">
        <v>250</v>
      </c>
      <c r="DQ233" s="534">
        <v>464</v>
      </c>
      <c r="DR233" s="675" t="s">
        <v>878</v>
      </c>
      <c r="DS233" s="648" t="s">
        <v>792</v>
      </c>
      <c r="DT233" s="648" t="s">
        <v>878</v>
      </c>
      <c r="DU233" s="671" t="s">
        <v>792</v>
      </c>
    </row>
    <row r="234" spans="1:125">
      <c r="A234" s="628" t="s">
        <v>307</v>
      </c>
      <c r="B234" s="545" t="s">
        <v>1289</v>
      </c>
      <c r="C234" s="629" t="s">
        <v>577</v>
      </c>
      <c r="D234" s="658" t="s">
        <v>1325</v>
      </c>
      <c r="E234" s="528" t="s">
        <v>1325</v>
      </c>
      <c r="F234" s="528" t="s">
        <v>1325</v>
      </c>
      <c r="G234" s="528" t="s">
        <v>1325</v>
      </c>
      <c r="H234" s="631">
        <v>11</v>
      </c>
      <c r="I234" s="631">
        <v>271</v>
      </c>
      <c r="J234" s="528" t="s">
        <v>1325</v>
      </c>
      <c r="K234" s="705">
        <v>1.316918300029144</v>
      </c>
      <c r="L234" s="632">
        <v>0</v>
      </c>
      <c r="M234" s="632">
        <v>0.81198029645591363</v>
      </c>
      <c r="N234" s="632"/>
      <c r="O234" s="632">
        <v>1.1039004486802309</v>
      </c>
      <c r="P234" s="632">
        <v>1.4343608205275566</v>
      </c>
      <c r="Q234" s="633">
        <v>0.7439507972463334</v>
      </c>
      <c r="R234" s="665" t="s">
        <v>1325</v>
      </c>
      <c r="S234" s="663" t="s">
        <v>1325</v>
      </c>
      <c r="T234" s="663" t="s">
        <v>1325</v>
      </c>
      <c r="U234" s="663" t="s">
        <v>1325</v>
      </c>
      <c r="V234" s="663" t="s">
        <v>1325</v>
      </c>
      <c r="W234" s="631">
        <v>20</v>
      </c>
      <c r="X234" s="663" t="s">
        <v>1325</v>
      </c>
      <c r="Y234" s="632">
        <v>0</v>
      </c>
      <c r="Z234" s="632">
        <v>0</v>
      </c>
      <c r="AA234" s="632">
        <v>0</v>
      </c>
      <c r="AB234" s="632"/>
      <c r="AC234" s="632">
        <v>1.5714855000649857</v>
      </c>
      <c r="AD234" s="632">
        <v>1.7244806650903448</v>
      </c>
      <c r="AE234" s="633">
        <v>0</v>
      </c>
      <c r="AF234" s="665" t="s">
        <v>1325</v>
      </c>
      <c r="AG234" s="663" t="s">
        <v>1325</v>
      </c>
      <c r="AH234" s="663" t="s">
        <v>1325</v>
      </c>
      <c r="AI234" s="663" t="s">
        <v>1325</v>
      </c>
      <c r="AJ234" s="663" t="s">
        <v>1325</v>
      </c>
      <c r="AK234" s="631">
        <v>27</v>
      </c>
      <c r="AL234" s="663" t="s">
        <v>1325</v>
      </c>
      <c r="AM234" s="632">
        <v>3.6975611826390842</v>
      </c>
      <c r="AN234" s="632">
        <v>0</v>
      </c>
      <c r="AO234" s="632">
        <v>0</v>
      </c>
      <c r="AP234" s="632"/>
      <c r="AQ234" s="632">
        <v>1.0827708163218399</v>
      </c>
      <c r="AR234" s="632">
        <v>1.8561701666695711</v>
      </c>
      <c r="AS234" s="633">
        <v>0</v>
      </c>
      <c r="AT234" s="665" t="s">
        <v>1325</v>
      </c>
      <c r="AU234" s="663" t="s">
        <v>1325</v>
      </c>
      <c r="AV234" s="663" t="s">
        <v>1325</v>
      </c>
      <c r="AW234" s="663" t="s">
        <v>1325</v>
      </c>
      <c r="AX234" s="663" t="s">
        <v>1325</v>
      </c>
      <c r="AY234" s="631">
        <v>15</v>
      </c>
      <c r="AZ234" s="663" t="s">
        <v>1325</v>
      </c>
      <c r="BA234" s="632">
        <v>1.5417817407202601</v>
      </c>
      <c r="BB234" s="632">
        <v>0</v>
      </c>
      <c r="BC234" s="632">
        <v>0</v>
      </c>
      <c r="BD234" s="632"/>
      <c r="BE234" s="632">
        <v>0.89856906811101822</v>
      </c>
      <c r="BF234" s="632">
        <v>0.36894761001615062</v>
      </c>
      <c r="BG234" s="633">
        <v>11.845487687779919</v>
      </c>
      <c r="BH234" s="665" t="s">
        <v>1325</v>
      </c>
      <c r="BI234" s="663" t="s">
        <v>1325</v>
      </c>
      <c r="BJ234" s="663" t="s">
        <v>1325</v>
      </c>
      <c r="BK234" s="663" t="s">
        <v>1325</v>
      </c>
      <c r="BL234" s="663" t="s">
        <v>1325</v>
      </c>
      <c r="BM234" s="631">
        <v>62</v>
      </c>
      <c r="BN234" s="663" t="s">
        <v>1325</v>
      </c>
      <c r="BO234" s="632">
        <v>1.4691375096698169</v>
      </c>
      <c r="BP234" s="632">
        <v>0</v>
      </c>
      <c r="BQ234" s="632">
        <v>2.6112343717717112</v>
      </c>
      <c r="BR234" s="632"/>
      <c r="BS234" s="632">
        <v>0.84827823381859713</v>
      </c>
      <c r="BT234" s="632">
        <v>1.5196583927877259</v>
      </c>
      <c r="BU234" s="633">
        <v>0</v>
      </c>
      <c r="BV234" s="665" t="s">
        <v>1325</v>
      </c>
      <c r="BW234" s="663" t="s">
        <v>1325</v>
      </c>
      <c r="BX234" s="663" t="s">
        <v>1325</v>
      </c>
      <c r="BY234" s="663" t="s">
        <v>1325</v>
      </c>
      <c r="BZ234" s="663" t="s">
        <v>1325</v>
      </c>
      <c r="CA234" s="631">
        <v>15</v>
      </c>
      <c r="CB234" s="663" t="s">
        <v>1325</v>
      </c>
      <c r="CC234" s="632">
        <v>0</v>
      </c>
      <c r="CD234" s="632">
        <v>0</v>
      </c>
      <c r="CE234" s="632">
        <v>0</v>
      </c>
      <c r="CF234" s="632"/>
      <c r="CG234" s="632">
        <v>2.0953043740553552</v>
      </c>
      <c r="CH234" s="632">
        <v>1.2933604988177585</v>
      </c>
      <c r="CI234" s="633">
        <v>0</v>
      </c>
      <c r="CJ234" s="665" t="s">
        <v>1325</v>
      </c>
      <c r="CK234" s="663" t="s">
        <v>1325</v>
      </c>
      <c r="CL234" s="663" t="s">
        <v>1325</v>
      </c>
      <c r="CM234" s="663" t="s">
        <v>1325</v>
      </c>
      <c r="CN234" s="663" t="s">
        <v>1325</v>
      </c>
      <c r="CO234" s="631">
        <v>91</v>
      </c>
      <c r="CP234" s="663" t="s">
        <v>1325</v>
      </c>
      <c r="CQ234" s="632">
        <v>1.1547697772546506</v>
      </c>
      <c r="CR234" s="632">
        <v>0</v>
      </c>
      <c r="CS234" s="632">
        <v>0.95816674986046357</v>
      </c>
      <c r="CT234" s="632"/>
      <c r="CU234" s="632">
        <v>0.64099782659142901</v>
      </c>
      <c r="CV234" s="632">
        <v>2.7187545168024645</v>
      </c>
      <c r="CW234" s="633">
        <v>0</v>
      </c>
      <c r="CX234" s="644" t="s">
        <v>878</v>
      </c>
      <c r="CY234" s="480" t="s">
        <v>1471</v>
      </c>
      <c r="CZ234" s="480" t="s">
        <v>878</v>
      </c>
      <c r="DA234" s="635" t="s">
        <v>1471</v>
      </c>
      <c r="DB234" s="644" t="s">
        <v>878</v>
      </c>
      <c r="DC234" s="480" t="s">
        <v>878</v>
      </c>
      <c r="DD234" s="480" t="s">
        <v>878</v>
      </c>
      <c r="DE234" s="635" t="s">
        <v>878</v>
      </c>
      <c r="DF234" s="686"/>
      <c r="DG234" s="678" t="s">
        <v>2218</v>
      </c>
      <c r="DH234" s="682">
        <v>60</v>
      </c>
      <c r="DI234" s="650">
        <v>13</v>
      </c>
      <c r="DJ234" s="650">
        <v>36</v>
      </c>
      <c r="DK234" s="663" t="s">
        <v>1325</v>
      </c>
      <c r="DL234" s="650">
        <v>100</v>
      </c>
      <c r="DM234" s="650">
        <v>2335</v>
      </c>
      <c r="DN234" s="650">
        <v>13</v>
      </c>
      <c r="DO234" s="650">
        <v>2559</v>
      </c>
      <c r="DP234" s="681" t="s">
        <v>307</v>
      </c>
      <c r="DQ234" s="534">
        <v>294</v>
      </c>
      <c r="DR234" s="675" t="s">
        <v>878</v>
      </c>
      <c r="DS234" s="648" t="s">
        <v>792</v>
      </c>
      <c r="DT234" s="648" t="s">
        <v>878</v>
      </c>
      <c r="DU234" s="671" t="s">
        <v>792</v>
      </c>
    </row>
    <row r="235" spans="1:125">
      <c r="A235" s="628" t="s">
        <v>331</v>
      </c>
      <c r="B235" s="545" t="s">
        <v>1289</v>
      </c>
      <c r="C235" s="629" t="s">
        <v>742</v>
      </c>
      <c r="D235" s="658" t="s">
        <v>1325</v>
      </c>
      <c r="E235" s="528" t="s">
        <v>1325</v>
      </c>
      <c r="F235" s="528" t="s">
        <v>1325</v>
      </c>
      <c r="G235" s="528" t="s">
        <v>1325</v>
      </c>
      <c r="H235" s="528" t="s">
        <v>1325</v>
      </c>
      <c r="I235" s="631">
        <v>210</v>
      </c>
      <c r="J235" s="528" t="s">
        <v>1325</v>
      </c>
      <c r="K235" s="705">
        <v>0.86901079098912248</v>
      </c>
      <c r="L235" s="632"/>
      <c r="M235" s="632"/>
      <c r="N235" s="632"/>
      <c r="O235" s="632">
        <v>1.1643574278039621</v>
      </c>
      <c r="P235" s="632">
        <v>0.93334891542905973</v>
      </c>
      <c r="Q235" s="633">
        <v>0.51602466334738828</v>
      </c>
      <c r="R235" s="665" t="s">
        <v>1325</v>
      </c>
      <c r="S235" s="663" t="s">
        <v>1325</v>
      </c>
      <c r="T235" s="663" t="s">
        <v>1325</v>
      </c>
      <c r="U235" s="663" t="s">
        <v>1325</v>
      </c>
      <c r="V235" s="663" t="s">
        <v>1325</v>
      </c>
      <c r="W235" s="631">
        <v>13</v>
      </c>
      <c r="X235" s="663" t="s">
        <v>1325</v>
      </c>
      <c r="Y235" s="632">
        <v>0</v>
      </c>
      <c r="Z235" s="632"/>
      <c r="AA235" s="632"/>
      <c r="AB235" s="632"/>
      <c r="AC235" s="632">
        <v>0</v>
      </c>
      <c r="AD235" s="632">
        <v>1.4016821582176564</v>
      </c>
      <c r="AE235" s="633">
        <v>0</v>
      </c>
      <c r="AF235" s="665" t="s">
        <v>1325</v>
      </c>
      <c r="AG235" s="663" t="s">
        <v>1325</v>
      </c>
      <c r="AH235" s="663" t="s">
        <v>1325</v>
      </c>
      <c r="AI235" s="663" t="s">
        <v>1325</v>
      </c>
      <c r="AJ235" s="663" t="s">
        <v>1325</v>
      </c>
      <c r="AK235" s="631">
        <v>18</v>
      </c>
      <c r="AL235" s="663" t="s">
        <v>1325</v>
      </c>
      <c r="AM235" s="632">
        <v>0</v>
      </c>
      <c r="AN235" s="632"/>
      <c r="AO235" s="632"/>
      <c r="AP235" s="632"/>
      <c r="AQ235" s="632">
        <v>0</v>
      </c>
      <c r="AR235" s="632">
        <v>0.60239651803794436</v>
      </c>
      <c r="AS235" s="633">
        <v>0</v>
      </c>
      <c r="AT235" s="665" t="s">
        <v>1325</v>
      </c>
      <c r="AU235" s="663" t="s">
        <v>1325</v>
      </c>
      <c r="AV235" s="663" t="s">
        <v>1325</v>
      </c>
      <c r="AW235" s="663" t="s">
        <v>1325</v>
      </c>
      <c r="AX235" s="663" t="s">
        <v>1325</v>
      </c>
      <c r="AY235" s="631">
        <v>13</v>
      </c>
      <c r="AZ235" s="663" t="s">
        <v>1325</v>
      </c>
      <c r="BA235" s="632">
        <v>0</v>
      </c>
      <c r="BB235" s="632"/>
      <c r="BC235" s="632"/>
      <c r="BD235" s="632"/>
      <c r="BE235" s="632">
        <v>4.2025056966044776</v>
      </c>
      <c r="BF235" s="632">
        <v>0.64484955073180883</v>
      </c>
      <c r="BG235" s="633">
        <v>0</v>
      </c>
      <c r="BH235" s="665" t="s">
        <v>1325</v>
      </c>
      <c r="BI235" s="663" t="s">
        <v>1325</v>
      </c>
      <c r="BJ235" s="663" t="s">
        <v>1325</v>
      </c>
      <c r="BK235" s="663" t="s">
        <v>1325</v>
      </c>
      <c r="BL235" s="663" t="s">
        <v>1325</v>
      </c>
      <c r="BM235" s="631">
        <v>40</v>
      </c>
      <c r="BN235" s="663" t="s">
        <v>1325</v>
      </c>
      <c r="BO235" s="632">
        <v>3.2119796641058413</v>
      </c>
      <c r="BP235" s="632"/>
      <c r="BQ235" s="632"/>
      <c r="BR235" s="632"/>
      <c r="BS235" s="632">
        <v>1.9008790457381344</v>
      </c>
      <c r="BT235" s="632">
        <v>0.60838910998708839</v>
      </c>
      <c r="BU235" s="633">
        <v>0</v>
      </c>
      <c r="BV235" s="665" t="s">
        <v>1325</v>
      </c>
      <c r="BW235" s="663" t="s">
        <v>1325</v>
      </c>
      <c r="BX235" s="663" t="s">
        <v>1325</v>
      </c>
      <c r="BY235" s="663" t="s">
        <v>1325</v>
      </c>
      <c r="BZ235" s="663" t="s">
        <v>1325</v>
      </c>
      <c r="CA235" s="663" t="s">
        <v>1325</v>
      </c>
      <c r="CB235" s="663" t="s">
        <v>1325</v>
      </c>
      <c r="CC235" s="632">
        <v>0</v>
      </c>
      <c r="CD235" s="632"/>
      <c r="CE235" s="632"/>
      <c r="CF235" s="632"/>
      <c r="CG235" s="632">
        <v>0</v>
      </c>
      <c r="CH235" s="632">
        <v>0.85297615448186881</v>
      </c>
      <c r="CI235" s="633">
        <v>0</v>
      </c>
      <c r="CJ235" s="665" t="s">
        <v>1325</v>
      </c>
      <c r="CK235" s="663" t="s">
        <v>1325</v>
      </c>
      <c r="CL235" s="663" t="s">
        <v>1325</v>
      </c>
      <c r="CM235" s="663" t="s">
        <v>1325</v>
      </c>
      <c r="CN235" s="663" t="s">
        <v>1325</v>
      </c>
      <c r="CO235" s="631">
        <v>82</v>
      </c>
      <c r="CP235" s="663" t="s">
        <v>1325</v>
      </c>
      <c r="CQ235" s="632">
        <v>0</v>
      </c>
      <c r="CR235" s="632"/>
      <c r="CS235" s="632"/>
      <c r="CT235" s="632"/>
      <c r="CU235" s="632">
        <v>1.0787688891757083</v>
      </c>
      <c r="CV235" s="632">
        <v>1.1992925076841054</v>
      </c>
      <c r="CW235" s="633">
        <v>1.5566716974010817</v>
      </c>
      <c r="CX235" s="644" t="s">
        <v>878</v>
      </c>
      <c r="CY235" s="480" t="s">
        <v>1471</v>
      </c>
      <c r="CZ235" s="480" t="s">
        <v>878</v>
      </c>
      <c r="DA235" s="635" t="s">
        <v>1471</v>
      </c>
      <c r="DB235" s="644" t="s">
        <v>878</v>
      </c>
      <c r="DC235" s="480" t="s">
        <v>878</v>
      </c>
      <c r="DD235" s="480" t="s">
        <v>878</v>
      </c>
      <c r="DE235" s="635" t="s">
        <v>878</v>
      </c>
      <c r="DF235" s="686"/>
      <c r="DG235" s="678" t="s">
        <v>2218</v>
      </c>
      <c r="DH235" s="682">
        <v>44</v>
      </c>
      <c r="DI235" s="663" t="s">
        <v>1325</v>
      </c>
      <c r="DJ235" s="663" t="s">
        <v>1325</v>
      </c>
      <c r="DK235" s="663" t="s">
        <v>1325</v>
      </c>
      <c r="DL235" s="650">
        <v>34</v>
      </c>
      <c r="DM235" s="650">
        <v>1380</v>
      </c>
      <c r="DN235" s="650">
        <v>12</v>
      </c>
      <c r="DO235" s="650">
        <v>1488</v>
      </c>
      <c r="DP235" s="681" t="s">
        <v>331</v>
      </c>
      <c r="DQ235" s="534">
        <v>228</v>
      </c>
      <c r="DR235" s="675" t="s">
        <v>878</v>
      </c>
      <c r="DS235" s="648" t="s">
        <v>792</v>
      </c>
      <c r="DT235" s="648" t="s">
        <v>878</v>
      </c>
      <c r="DU235" s="671" t="s">
        <v>792</v>
      </c>
    </row>
    <row r="236" spans="1:125">
      <c r="A236" s="628" t="s">
        <v>60</v>
      </c>
      <c r="B236" s="545" t="s">
        <v>1289</v>
      </c>
      <c r="C236" s="629" t="s">
        <v>512</v>
      </c>
      <c r="D236" s="658" t="s">
        <v>1325</v>
      </c>
      <c r="E236" s="528" t="s">
        <v>1325</v>
      </c>
      <c r="F236" s="528" t="s">
        <v>1325</v>
      </c>
      <c r="G236" s="528" t="s">
        <v>1325</v>
      </c>
      <c r="H236" s="528" t="s">
        <v>1325</v>
      </c>
      <c r="I236" s="528" t="s">
        <v>1325</v>
      </c>
      <c r="J236" s="528" t="s">
        <v>1325</v>
      </c>
      <c r="K236" s="705"/>
      <c r="L236" s="632"/>
      <c r="M236" s="632"/>
      <c r="N236" s="632"/>
      <c r="O236" s="632"/>
      <c r="P236" s="632">
        <v>1.4707838925614662</v>
      </c>
      <c r="Q236" s="633"/>
      <c r="R236" s="665" t="s">
        <v>1325</v>
      </c>
      <c r="S236" s="663" t="s">
        <v>1325</v>
      </c>
      <c r="T236" s="663" t="s">
        <v>1325</v>
      </c>
      <c r="U236" s="663" t="s">
        <v>1325</v>
      </c>
      <c r="V236" s="663" t="s">
        <v>1325</v>
      </c>
      <c r="W236" s="663" t="s">
        <v>1325</v>
      </c>
      <c r="X236" s="663" t="s">
        <v>1325</v>
      </c>
      <c r="Y236" s="632"/>
      <c r="Z236" s="632"/>
      <c r="AA236" s="632"/>
      <c r="AB236" s="632"/>
      <c r="AC236" s="632"/>
      <c r="AD236" s="632">
        <v>0</v>
      </c>
      <c r="AE236" s="633"/>
      <c r="AF236" s="665" t="s">
        <v>1325</v>
      </c>
      <c r="AG236" s="663" t="s">
        <v>1325</v>
      </c>
      <c r="AH236" s="663" t="s">
        <v>1325</v>
      </c>
      <c r="AI236" s="663" t="s">
        <v>1325</v>
      </c>
      <c r="AJ236" s="663" t="s">
        <v>1325</v>
      </c>
      <c r="AK236" s="663" t="s">
        <v>1325</v>
      </c>
      <c r="AL236" s="663" t="s">
        <v>1325</v>
      </c>
      <c r="AM236" s="632"/>
      <c r="AN236" s="632"/>
      <c r="AO236" s="632"/>
      <c r="AP236" s="632"/>
      <c r="AQ236" s="632"/>
      <c r="AR236" s="632">
        <v>0</v>
      </c>
      <c r="AS236" s="633"/>
      <c r="AT236" s="665" t="s">
        <v>1325</v>
      </c>
      <c r="AU236" s="663" t="s">
        <v>1325</v>
      </c>
      <c r="AV236" s="663" t="s">
        <v>1325</v>
      </c>
      <c r="AW236" s="663" t="s">
        <v>1325</v>
      </c>
      <c r="AX236" s="663" t="s">
        <v>1325</v>
      </c>
      <c r="AY236" s="663" t="s">
        <v>1325</v>
      </c>
      <c r="AZ236" s="663" t="s">
        <v>1325</v>
      </c>
      <c r="BA236" s="632"/>
      <c r="BB236" s="632"/>
      <c r="BC236" s="632"/>
      <c r="BD236" s="632"/>
      <c r="BE236" s="632"/>
      <c r="BF236" s="632">
        <v>0</v>
      </c>
      <c r="BG236" s="633"/>
      <c r="BH236" s="665" t="s">
        <v>1325</v>
      </c>
      <c r="BI236" s="663" t="s">
        <v>1325</v>
      </c>
      <c r="BJ236" s="663" t="s">
        <v>1325</v>
      </c>
      <c r="BK236" s="663" t="s">
        <v>1325</v>
      </c>
      <c r="BL236" s="663" t="s">
        <v>1325</v>
      </c>
      <c r="BM236" s="663" t="s">
        <v>1325</v>
      </c>
      <c r="BN236" s="663" t="s">
        <v>1325</v>
      </c>
      <c r="BO236" s="632"/>
      <c r="BP236" s="632"/>
      <c r="BQ236" s="632"/>
      <c r="BR236" s="632"/>
      <c r="BS236" s="632"/>
      <c r="BT236" s="632">
        <v>1.9077179695248401</v>
      </c>
      <c r="BU236" s="633"/>
      <c r="BV236" s="665" t="s">
        <v>1325</v>
      </c>
      <c r="BW236" s="663" t="s">
        <v>1325</v>
      </c>
      <c r="BX236" s="663" t="s">
        <v>1325</v>
      </c>
      <c r="BY236" s="663" t="s">
        <v>1325</v>
      </c>
      <c r="BZ236" s="663" t="s">
        <v>1325</v>
      </c>
      <c r="CA236" s="663" t="s">
        <v>1325</v>
      </c>
      <c r="CB236" s="663" t="s">
        <v>1325</v>
      </c>
      <c r="CC236" s="632"/>
      <c r="CD236" s="632"/>
      <c r="CE236" s="632"/>
      <c r="CF236" s="632"/>
      <c r="CG236" s="632"/>
      <c r="CH236" s="632">
        <v>0</v>
      </c>
      <c r="CI236" s="633"/>
      <c r="CJ236" s="665" t="s">
        <v>1325</v>
      </c>
      <c r="CK236" s="663" t="s">
        <v>1325</v>
      </c>
      <c r="CL236" s="663" t="s">
        <v>1325</v>
      </c>
      <c r="CM236" s="663" t="s">
        <v>1325</v>
      </c>
      <c r="CN236" s="663" t="s">
        <v>1325</v>
      </c>
      <c r="CO236" s="663" t="s">
        <v>1325</v>
      </c>
      <c r="CP236" s="663" t="s">
        <v>1325</v>
      </c>
      <c r="CQ236" s="632"/>
      <c r="CR236" s="632"/>
      <c r="CS236" s="632"/>
      <c r="CT236" s="632"/>
      <c r="CU236" s="632"/>
      <c r="CV236" s="632">
        <v>1.9430185040635477</v>
      </c>
      <c r="CW236" s="633"/>
      <c r="CX236" s="644" t="s">
        <v>878</v>
      </c>
      <c r="CY236" s="480" t="s">
        <v>1471</v>
      </c>
      <c r="CZ236" s="480" t="s">
        <v>878</v>
      </c>
      <c r="DA236" s="635" t="s">
        <v>1471</v>
      </c>
      <c r="DB236" s="644" t="s">
        <v>878</v>
      </c>
      <c r="DC236" s="480" t="s">
        <v>878</v>
      </c>
      <c r="DD236" s="480" t="s">
        <v>878</v>
      </c>
      <c r="DE236" s="635" t="s">
        <v>878</v>
      </c>
      <c r="DF236" s="686"/>
      <c r="DG236" s="678" t="s">
        <v>2218</v>
      </c>
      <c r="DH236" s="664" t="s">
        <v>1325</v>
      </c>
      <c r="DI236" s="663" t="s">
        <v>1325</v>
      </c>
      <c r="DJ236" s="663" t="s">
        <v>1325</v>
      </c>
      <c r="DK236" s="663" t="s">
        <v>1325</v>
      </c>
      <c r="DL236" s="663" t="s">
        <v>1325</v>
      </c>
      <c r="DM236" s="650">
        <v>30</v>
      </c>
      <c r="DN236" s="663" t="s">
        <v>1325</v>
      </c>
      <c r="DO236" s="650">
        <v>34</v>
      </c>
      <c r="DP236" s="681" t="s">
        <v>60</v>
      </c>
      <c r="DQ236" s="534">
        <v>6</v>
      </c>
      <c r="DR236" s="675" t="s">
        <v>878</v>
      </c>
      <c r="DS236" s="648" t="s">
        <v>792</v>
      </c>
      <c r="DT236" s="648" t="s">
        <v>878</v>
      </c>
      <c r="DU236" s="671" t="s">
        <v>792</v>
      </c>
    </row>
    <row r="237" spans="1:125">
      <c r="A237" s="628" t="s">
        <v>243</v>
      </c>
      <c r="B237" s="545" t="s">
        <v>1289</v>
      </c>
      <c r="C237" s="629" t="s">
        <v>555</v>
      </c>
      <c r="D237" s="658" t="s">
        <v>1325</v>
      </c>
      <c r="E237" s="528" t="s">
        <v>1325</v>
      </c>
      <c r="F237" s="528" t="s">
        <v>1325</v>
      </c>
      <c r="G237" s="528" t="s">
        <v>1325</v>
      </c>
      <c r="H237" s="528" t="s">
        <v>1325</v>
      </c>
      <c r="I237" s="631">
        <v>82</v>
      </c>
      <c r="J237" s="528" t="s">
        <v>1325</v>
      </c>
      <c r="K237" s="705"/>
      <c r="L237" s="632"/>
      <c r="M237" s="632"/>
      <c r="N237" s="632"/>
      <c r="O237" s="632">
        <v>1.7439299510432065</v>
      </c>
      <c r="P237" s="632">
        <v>0.84201165645495302</v>
      </c>
      <c r="Q237" s="633">
        <v>1.3851108698832659</v>
      </c>
      <c r="R237" s="665" t="s">
        <v>1325</v>
      </c>
      <c r="S237" s="663" t="s">
        <v>1325</v>
      </c>
      <c r="T237" s="663" t="s">
        <v>1325</v>
      </c>
      <c r="U237" s="663" t="s">
        <v>1325</v>
      </c>
      <c r="V237" s="663" t="s">
        <v>1325</v>
      </c>
      <c r="W237" s="663" t="s">
        <v>1325</v>
      </c>
      <c r="X237" s="663" t="s">
        <v>1325</v>
      </c>
      <c r="Y237" s="632"/>
      <c r="Z237" s="632"/>
      <c r="AA237" s="632"/>
      <c r="AB237" s="632"/>
      <c r="AC237" s="632">
        <v>0</v>
      </c>
      <c r="AD237" s="632">
        <v>0.76697913494859848</v>
      </c>
      <c r="AE237" s="633">
        <v>0</v>
      </c>
      <c r="AF237" s="665" t="s">
        <v>1325</v>
      </c>
      <c r="AG237" s="663" t="s">
        <v>1325</v>
      </c>
      <c r="AH237" s="663" t="s">
        <v>1325</v>
      </c>
      <c r="AI237" s="663" t="s">
        <v>1325</v>
      </c>
      <c r="AJ237" s="663" t="s">
        <v>1325</v>
      </c>
      <c r="AK237" s="631">
        <v>23</v>
      </c>
      <c r="AL237" s="663" t="s">
        <v>1325</v>
      </c>
      <c r="AM237" s="632"/>
      <c r="AN237" s="632"/>
      <c r="AO237" s="632"/>
      <c r="AP237" s="632"/>
      <c r="AQ237" s="632">
        <v>1.5659842186404227</v>
      </c>
      <c r="AR237" s="632">
        <v>1.7305307921660003</v>
      </c>
      <c r="AS237" s="633">
        <v>0</v>
      </c>
      <c r="AT237" s="665" t="s">
        <v>1325</v>
      </c>
      <c r="AU237" s="663" t="s">
        <v>1325</v>
      </c>
      <c r="AV237" s="663" t="s">
        <v>1325</v>
      </c>
      <c r="AW237" s="663" t="s">
        <v>1325</v>
      </c>
      <c r="AX237" s="663" t="s">
        <v>1325</v>
      </c>
      <c r="AY237" s="663" t="s">
        <v>1325</v>
      </c>
      <c r="AZ237" s="663" t="s">
        <v>1325</v>
      </c>
      <c r="BA237" s="632"/>
      <c r="BB237" s="632"/>
      <c r="BC237" s="632"/>
      <c r="BD237" s="632"/>
      <c r="BE237" s="632">
        <v>0</v>
      </c>
      <c r="BF237" s="632">
        <v>0.32537122013630881</v>
      </c>
      <c r="BG237" s="633">
        <v>0</v>
      </c>
      <c r="BH237" s="665" t="s">
        <v>1325</v>
      </c>
      <c r="BI237" s="663" t="s">
        <v>1325</v>
      </c>
      <c r="BJ237" s="663" t="s">
        <v>1325</v>
      </c>
      <c r="BK237" s="663" t="s">
        <v>1325</v>
      </c>
      <c r="BL237" s="663" t="s">
        <v>1325</v>
      </c>
      <c r="BM237" s="631">
        <v>11</v>
      </c>
      <c r="BN237" s="663" t="s">
        <v>1325</v>
      </c>
      <c r="BO237" s="632"/>
      <c r="BP237" s="632"/>
      <c r="BQ237" s="632"/>
      <c r="BR237" s="632"/>
      <c r="BS237" s="632">
        <v>1.5608034816575977</v>
      </c>
      <c r="BT237" s="632">
        <v>0.35648747451666046</v>
      </c>
      <c r="BU237" s="633">
        <v>3.6442793521869721</v>
      </c>
      <c r="BV237" s="665" t="s">
        <v>1325</v>
      </c>
      <c r="BW237" s="663" t="s">
        <v>1325</v>
      </c>
      <c r="BX237" s="663" t="s">
        <v>1325</v>
      </c>
      <c r="BY237" s="663" t="s">
        <v>1325</v>
      </c>
      <c r="BZ237" s="663" t="s">
        <v>1325</v>
      </c>
      <c r="CA237" s="663" t="s">
        <v>1325</v>
      </c>
      <c r="CB237" s="663" t="s">
        <v>1325</v>
      </c>
      <c r="CC237" s="632"/>
      <c r="CD237" s="632"/>
      <c r="CE237" s="632"/>
      <c r="CF237" s="632"/>
      <c r="CG237" s="632">
        <v>5.1453767183899606</v>
      </c>
      <c r="CH237" s="632">
        <v>0.52668328457226088</v>
      </c>
      <c r="CI237" s="633">
        <v>0</v>
      </c>
      <c r="CJ237" s="665" t="s">
        <v>1325</v>
      </c>
      <c r="CK237" s="663" t="s">
        <v>1325</v>
      </c>
      <c r="CL237" s="663" t="s">
        <v>1325</v>
      </c>
      <c r="CM237" s="663" t="s">
        <v>1325</v>
      </c>
      <c r="CN237" s="663" t="s">
        <v>1325</v>
      </c>
      <c r="CO237" s="631">
        <v>32</v>
      </c>
      <c r="CP237" s="663" t="s">
        <v>1325</v>
      </c>
      <c r="CQ237" s="632"/>
      <c r="CR237" s="632"/>
      <c r="CS237" s="632"/>
      <c r="CT237" s="632"/>
      <c r="CU237" s="632">
        <v>1.8807018061096474</v>
      </c>
      <c r="CV237" s="632">
        <v>0.89513897364888162</v>
      </c>
      <c r="CW237" s="633">
        <v>1.8782456702556165</v>
      </c>
      <c r="CX237" s="644" t="s">
        <v>878</v>
      </c>
      <c r="CY237" s="480" t="s">
        <v>1471</v>
      </c>
      <c r="CZ237" s="480" t="s">
        <v>878</v>
      </c>
      <c r="DA237" s="635" t="s">
        <v>1471</v>
      </c>
      <c r="DB237" s="644" t="s">
        <v>878</v>
      </c>
      <c r="DC237" s="480" t="s">
        <v>878</v>
      </c>
      <c r="DD237" s="480" t="s">
        <v>878</v>
      </c>
      <c r="DE237" s="635" t="s">
        <v>878</v>
      </c>
      <c r="DF237" s="686"/>
      <c r="DG237" s="678" t="s">
        <v>2218</v>
      </c>
      <c r="DH237" s="664" t="s">
        <v>1325</v>
      </c>
      <c r="DI237" s="663" t="s">
        <v>1325</v>
      </c>
      <c r="DJ237" s="663" t="s">
        <v>1325</v>
      </c>
      <c r="DK237" s="663" t="s">
        <v>1325</v>
      </c>
      <c r="DL237" s="650">
        <v>29</v>
      </c>
      <c r="DM237" s="650">
        <v>776</v>
      </c>
      <c r="DN237" s="650">
        <v>13</v>
      </c>
      <c r="DO237" s="650">
        <v>829</v>
      </c>
      <c r="DP237" s="681" t="s">
        <v>243</v>
      </c>
      <c r="DQ237" s="534">
        <v>92</v>
      </c>
      <c r="DR237" s="675" t="s">
        <v>878</v>
      </c>
      <c r="DS237" s="648" t="s">
        <v>792</v>
      </c>
      <c r="DT237" s="648" t="s">
        <v>878</v>
      </c>
      <c r="DU237" s="671" t="s">
        <v>792</v>
      </c>
    </row>
    <row r="238" spans="1:125">
      <c r="A238" s="628" t="s">
        <v>461</v>
      </c>
      <c r="B238" s="545" t="s">
        <v>1289</v>
      </c>
      <c r="C238" s="629" t="s">
        <v>801</v>
      </c>
      <c r="D238" s="630">
        <v>32</v>
      </c>
      <c r="E238" s="528" t="s">
        <v>1325</v>
      </c>
      <c r="F238" s="528" t="s">
        <v>1325</v>
      </c>
      <c r="G238" s="528" t="s">
        <v>1325</v>
      </c>
      <c r="H238" s="528" t="s">
        <v>1325</v>
      </c>
      <c r="I238" s="528" t="s">
        <v>1325</v>
      </c>
      <c r="J238" s="528" t="s">
        <v>1325</v>
      </c>
      <c r="K238" s="705">
        <v>2.9700579972310583</v>
      </c>
      <c r="L238" s="632"/>
      <c r="M238" s="632">
        <v>0</v>
      </c>
      <c r="N238" s="632"/>
      <c r="O238" s="632">
        <v>15.809786961634655</v>
      </c>
      <c r="P238" s="632">
        <v>0</v>
      </c>
      <c r="Q238" s="633">
        <v>2.7503510316151791</v>
      </c>
      <c r="R238" s="665" t="s">
        <v>1325</v>
      </c>
      <c r="S238" s="663" t="s">
        <v>1325</v>
      </c>
      <c r="T238" s="663" t="s">
        <v>1325</v>
      </c>
      <c r="U238" s="663" t="s">
        <v>1325</v>
      </c>
      <c r="V238" s="663" t="s">
        <v>1325</v>
      </c>
      <c r="W238" s="663" t="s">
        <v>1325</v>
      </c>
      <c r="X238" s="663" t="s">
        <v>1325</v>
      </c>
      <c r="Y238" s="632">
        <v>0</v>
      </c>
      <c r="Z238" s="632"/>
      <c r="AA238" s="632">
        <v>0</v>
      </c>
      <c r="AB238" s="632"/>
      <c r="AC238" s="632">
        <v>0</v>
      </c>
      <c r="AD238" s="632">
        <v>0</v>
      </c>
      <c r="AE238" s="633">
        <v>0</v>
      </c>
      <c r="AF238" s="665" t="s">
        <v>1325</v>
      </c>
      <c r="AG238" s="663" t="s">
        <v>1325</v>
      </c>
      <c r="AH238" s="663" t="s">
        <v>1325</v>
      </c>
      <c r="AI238" s="663" t="s">
        <v>1325</v>
      </c>
      <c r="AJ238" s="663" t="s">
        <v>1325</v>
      </c>
      <c r="AK238" s="663" t="s">
        <v>1325</v>
      </c>
      <c r="AL238" s="663" t="s">
        <v>1325</v>
      </c>
      <c r="AM238" s="632">
        <v>3.3238828420767992</v>
      </c>
      <c r="AN238" s="632"/>
      <c r="AO238" s="632">
        <v>0</v>
      </c>
      <c r="AP238" s="632"/>
      <c r="AQ238" s="632">
        <v>75.658631555195726</v>
      </c>
      <c r="AR238" s="632">
        <v>0</v>
      </c>
      <c r="AS238" s="633">
        <v>0</v>
      </c>
      <c r="AT238" s="665" t="s">
        <v>1325</v>
      </c>
      <c r="AU238" s="663" t="s">
        <v>1325</v>
      </c>
      <c r="AV238" s="663" t="s">
        <v>1325</v>
      </c>
      <c r="AW238" s="663" t="s">
        <v>1325</v>
      </c>
      <c r="AX238" s="663" t="s">
        <v>1325</v>
      </c>
      <c r="AY238" s="663" t="s">
        <v>1325</v>
      </c>
      <c r="AZ238" s="663" t="s">
        <v>1325</v>
      </c>
      <c r="BA238" s="632">
        <v>0</v>
      </c>
      <c r="BB238" s="632"/>
      <c r="BC238" s="632">
        <v>0</v>
      </c>
      <c r="BD238" s="632"/>
      <c r="BE238" s="632">
        <v>0</v>
      </c>
      <c r="BF238" s="632">
        <v>0</v>
      </c>
      <c r="BG238" s="633">
        <v>0</v>
      </c>
      <c r="BH238" s="665" t="s">
        <v>1325</v>
      </c>
      <c r="BI238" s="663" t="s">
        <v>1325</v>
      </c>
      <c r="BJ238" s="663" t="s">
        <v>1325</v>
      </c>
      <c r="BK238" s="663" t="s">
        <v>1325</v>
      </c>
      <c r="BL238" s="663" t="s">
        <v>1325</v>
      </c>
      <c r="BM238" s="663" t="s">
        <v>1325</v>
      </c>
      <c r="BN238" s="663" t="s">
        <v>1325</v>
      </c>
      <c r="BO238" s="632">
        <v>5.7181341439063527</v>
      </c>
      <c r="BP238" s="632"/>
      <c r="BQ238" s="632">
        <v>0</v>
      </c>
      <c r="BR238" s="632"/>
      <c r="BS238" s="632">
        <v>0</v>
      </c>
      <c r="BT238" s="632">
        <v>0</v>
      </c>
      <c r="BU238" s="633">
        <v>167.16520124766066</v>
      </c>
      <c r="BV238" s="665" t="s">
        <v>1325</v>
      </c>
      <c r="BW238" s="663" t="s">
        <v>1325</v>
      </c>
      <c r="BX238" s="663" t="s">
        <v>1325</v>
      </c>
      <c r="BY238" s="663" t="s">
        <v>1325</v>
      </c>
      <c r="BZ238" s="663" t="s">
        <v>1325</v>
      </c>
      <c r="CA238" s="663" t="s">
        <v>1325</v>
      </c>
      <c r="CB238" s="663" t="s">
        <v>1325</v>
      </c>
      <c r="CC238" s="632">
        <v>1.3295531368307199</v>
      </c>
      <c r="CD238" s="632"/>
      <c r="CE238" s="632">
        <v>0</v>
      </c>
      <c r="CF238" s="632"/>
      <c r="CG238" s="632">
        <v>189.14657888798962</v>
      </c>
      <c r="CH238" s="632">
        <v>0</v>
      </c>
      <c r="CI238" s="633">
        <v>0</v>
      </c>
      <c r="CJ238" s="634">
        <v>15</v>
      </c>
      <c r="CK238" s="663" t="s">
        <v>1325</v>
      </c>
      <c r="CL238" s="663" t="s">
        <v>1325</v>
      </c>
      <c r="CM238" s="663" t="s">
        <v>1325</v>
      </c>
      <c r="CN238" s="663" t="s">
        <v>1325</v>
      </c>
      <c r="CO238" s="663" t="s">
        <v>1325</v>
      </c>
      <c r="CP238" s="663" t="s">
        <v>1325</v>
      </c>
      <c r="CQ238" s="632">
        <v>2.1766037182295532</v>
      </c>
      <c r="CR238" s="632"/>
      <c r="CS238" s="632">
        <v>0</v>
      </c>
      <c r="CT238" s="632"/>
      <c r="CU238" s="632">
        <v>21.376998763388602</v>
      </c>
      <c r="CV238" s="632">
        <v>0</v>
      </c>
      <c r="CW238" s="633">
        <v>2.0954729945094734</v>
      </c>
      <c r="CX238" s="644" t="s">
        <v>878</v>
      </c>
      <c r="CY238" s="480" t="s">
        <v>1471</v>
      </c>
      <c r="CZ238" s="480" t="s">
        <v>878</v>
      </c>
      <c r="DA238" s="635" t="s">
        <v>1471</v>
      </c>
      <c r="DB238" s="644" t="s">
        <v>878</v>
      </c>
      <c r="DC238" s="480" t="s">
        <v>878</v>
      </c>
      <c r="DD238" s="480" t="s">
        <v>878</v>
      </c>
      <c r="DE238" s="635" t="s">
        <v>878</v>
      </c>
      <c r="DF238" s="686"/>
      <c r="DG238" s="678" t="s">
        <v>2218</v>
      </c>
      <c r="DH238" s="682">
        <v>344</v>
      </c>
      <c r="DI238" s="663" t="s">
        <v>1325</v>
      </c>
      <c r="DJ238" s="650">
        <v>16</v>
      </c>
      <c r="DK238" s="663" t="s">
        <v>1325</v>
      </c>
      <c r="DL238" s="650">
        <v>47</v>
      </c>
      <c r="DM238" s="650">
        <v>66</v>
      </c>
      <c r="DN238" s="650">
        <v>25</v>
      </c>
      <c r="DO238" s="650">
        <v>499</v>
      </c>
      <c r="DP238" s="681" t="s">
        <v>461</v>
      </c>
      <c r="DQ238" s="534">
        <v>40</v>
      </c>
      <c r="DR238" s="675" t="s">
        <v>878</v>
      </c>
      <c r="DS238" s="648" t="s">
        <v>792</v>
      </c>
      <c r="DT238" s="648" t="s">
        <v>878</v>
      </c>
      <c r="DU238" s="671" t="s">
        <v>792</v>
      </c>
    </row>
    <row r="239" spans="1:125">
      <c r="A239" s="628" t="s">
        <v>222</v>
      </c>
      <c r="B239" s="545" t="s">
        <v>1289</v>
      </c>
      <c r="C239" s="629" t="s">
        <v>833</v>
      </c>
      <c r="D239" s="658" t="s">
        <v>1325</v>
      </c>
      <c r="E239" s="528" t="s">
        <v>1325</v>
      </c>
      <c r="F239" s="528" t="s">
        <v>1325</v>
      </c>
      <c r="G239" s="528" t="s">
        <v>1325</v>
      </c>
      <c r="H239" s="528" t="s">
        <v>1325</v>
      </c>
      <c r="I239" s="631">
        <v>75</v>
      </c>
      <c r="J239" s="528" t="s">
        <v>1325</v>
      </c>
      <c r="K239" s="705"/>
      <c r="L239" s="632">
        <v>4.8741700534422998</v>
      </c>
      <c r="M239" s="632">
        <v>0</v>
      </c>
      <c r="N239" s="632"/>
      <c r="O239" s="632">
        <v>0.53096374119090362</v>
      </c>
      <c r="P239" s="632">
        <v>0.67221600960690076</v>
      </c>
      <c r="Q239" s="633">
        <v>1.1451797533465231</v>
      </c>
      <c r="R239" s="665" t="s">
        <v>1325</v>
      </c>
      <c r="S239" s="663" t="s">
        <v>1325</v>
      </c>
      <c r="T239" s="663" t="s">
        <v>1325</v>
      </c>
      <c r="U239" s="663" t="s">
        <v>1325</v>
      </c>
      <c r="V239" s="663" t="s">
        <v>1325</v>
      </c>
      <c r="W239" s="663" t="s">
        <v>1325</v>
      </c>
      <c r="X239" s="663" t="s">
        <v>1325</v>
      </c>
      <c r="Y239" s="632"/>
      <c r="Z239" s="632">
        <v>0</v>
      </c>
      <c r="AA239" s="632">
        <v>0</v>
      </c>
      <c r="AB239" s="632"/>
      <c r="AC239" s="632">
        <v>4.4367091864789758</v>
      </c>
      <c r="AD239" s="632">
        <v>0.61081225891268864</v>
      </c>
      <c r="AE239" s="633">
        <v>0</v>
      </c>
      <c r="AF239" s="665" t="s">
        <v>1325</v>
      </c>
      <c r="AG239" s="663" t="s">
        <v>1325</v>
      </c>
      <c r="AH239" s="663" t="s">
        <v>1325</v>
      </c>
      <c r="AI239" s="663" t="s">
        <v>1325</v>
      </c>
      <c r="AJ239" s="663" t="s">
        <v>1325</v>
      </c>
      <c r="AK239" s="631">
        <v>11</v>
      </c>
      <c r="AL239" s="663" t="s">
        <v>1325</v>
      </c>
      <c r="AM239" s="632"/>
      <c r="AN239" s="632">
        <v>5.8363457634202245</v>
      </c>
      <c r="AO239" s="632">
        <v>0</v>
      </c>
      <c r="AP239" s="632"/>
      <c r="AQ239" s="632">
        <v>0.61442134888780908</v>
      </c>
      <c r="AR239" s="632">
        <v>0.33781957108963334</v>
      </c>
      <c r="AS239" s="633">
        <v>2.2201948968660821</v>
      </c>
      <c r="AT239" s="665" t="s">
        <v>1325</v>
      </c>
      <c r="AU239" s="663" t="s">
        <v>1325</v>
      </c>
      <c r="AV239" s="663" t="s">
        <v>1325</v>
      </c>
      <c r="AW239" s="663" t="s">
        <v>1325</v>
      </c>
      <c r="AX239" s="663" t="s">
        <v>1325</v>
      </c>
      <c r="AY239" s="663" t="s">
        <v>1325</v>
      </c>
      <c r="AZ239" s="663" t="s">
        <v>1325</v>
      </c>
      <c r="BA239" s="632"/>
      <c r="BB239" s="632">
        <v>0</v>
      </c>
      <c r="BC239" s="632">
        <v>0</v>
      </c>
      <c r="BD239" s="632"/>
      <c r="BE239" s="632">
        <v>0</v>
      </c>
      <c r="BF239" s="632">
        <v>0.29461851438246867</v>
      </c>
      <c r="BG239" s="633">
        <v>0</v>
      </c>
      <c r="BH239" s="665" t="s">
        <v>1325</v>
      </c>
      <c r="BI239" s="663" t="s">
        <v>1325</v>
      </c>
      <c r="BJ239" s="663" t="s">
        <v>1325</v>
      </c>
      <c r="BK239" s="663" t="s">
        <v>1325</v>
      </c>
      <c r="BL239" s="663" t="s">
        <v>1325</v>
      </c>
      <c r="BM239" s="631">
        <v>16</v>
      </c>
      <c r="BN239" s="663" t="s">
        <v>1325</v>
      </c>
      <c r="BO239" s="632"/>
      <c r="BP239" s="632">
        <v>0</v>
      </c>
      <c r="BQ239" s="632">
        <v>0</v>
      </c>
      <c r="BR239" s="632"/>
      <c r="BS239" s="632">
        <v>1.9550975309839862</v>
      </c>
      <c r="BT239" s="632">
        <v>0.98577044390360991</v>
      </c>
      <c r="BU239" s="633">
        <v>1.2909186262703769</v>
      </c>
      <c r="BV239" s="665" t="s">
        <v>1325</v>
      </c>
      <c r="BW239" s="663" t="s">
        <v>1325</v>
      </c>
      <c r="BX239" s="663" t="s">
        <v>1325</v>
      </c>
      <c r="BY239" s="663" t="s">
        <v>1325</v>
      </c>
      <c r="BZ239" s="663" t="s">
        <v>1325</v>
      </c>
      <c r="CA239" s="663" t="s">
        <v>1325</v>
      </c>
      <c r="CB239" s="663" t="s">
        <v>1325</v>
      </c>
      <c r="CC239" s="632"/>
      <c r="CD239" s="632">
        <v>0</v>
      </c>
      <c r="CE239" s="632">
        <v>0</v>
      </c>
      <c r="CF239" s="632"/>
      <c r="CG239" s="632">
        <v>0</v>
      </c>
      <c r="CH239" s="632">
        <v>0.68676026440197147</v>
      </c>
      <c r="CI239" s="633">
        <v>0</v>
      </c>
      <c r="CJ239" s="665" t="s">
        <v>1325</v>
      </c>
      <c r="CK239" s="663" t="s">
        <v>1325</v>
      </c>
      <c r="CL239" s="663" t="s">
        <v>1325</v>
      </c>
      <c r="CM239" s="663" t="s">
        <v>1325</v>
      </c>
      <c r="CN239" s="663" t="s">
        <v>1325</v>
      </c>
      <c r="CO239" s="631">
        <v>38</v>
      </c>
      <c r="CP239" s="663" t="s">
        <v>1325</v>
      </c>
      <c r="CQ239" s="632"/>
      <c r="CR239" s="632">
        <v>0</v>
      </c>
      <c r="CS239" s="632">
        <v>0</v>
      </c>
      <c r="CT239" s="632"/>
      <c r="CU239" s="632">
        <v>0</v>
      </c>
      <c r="CV239" s="632">
        <v>3.4846472596243614</v>
      </c>
      <c r="CW239" s="633">
        <v>1.5673577693216381</v>
      </c>
      <c r="CX239" s="644" t="s">
        <v>878</v>
      </c>
      <c r="CY239" s="480" t="s">
        <v>1471</v>
      </c>
      <c r="CZ239" s="480" t="s">
        <v>878</v>
      </c>
      <c r="DA239" s="635" t="s">
        <v>1471</v>
      </c>
      <c r="DB239" s="644" t="s">
        <v>878</v>
      </c>
      <c r="DC239" s="480" t="s">
        <v>878</v>
      </c>
      <c r="DD239" s="480" t="s">
        <v>878</v>
      </c>
      <c r="DE239" s="635" t="s">
        <v>878</v>
      </c>
      <c r="DF239" s="686"/>
      <c r="DG239" s="678" t="s">
        <v>2218</v>
      </c>
      <c r="DH239" s="664" t="s">
        <v>1325</v>
      </c>
      <c r="DI239" s="650">
        <v>10</v>
      </c>
      <c r="DJ239" s="650">
        <v>14</v>
      </c>
      <c r="DK239" s="663" t="s">
        <v>1325</v>
      </c>
      <c r="DL239" s="650">
        <v>65</v>
      </c>
      <c r="DM239" s="650">
        <v>857</v>
      </c>
      <c r="DN239" s="650">
        <v>42</v>
      </c>
      <c r="DO239" s="650">
        <v>1001</v>
      </c>
      <c r="DP239" s="681" t="s">
        <v>222</v>
      </c>
      <c r="DQ239" s="534">
        <v>90</v>
      </c>
      <c r="DR239" s="675" t="s">
        <v>878</v>
      </c>
      <c r="DS239" s="648" t="s">
        <v>792</v>
      </c>
      <c r="DT239" s="648" t="s">
        <v>878</v>
      </c>
      <c r="DU239" s="671" t="s">
        <v>792</v>
      </c>
    </row>
    <row r="240" spans="1:125">
      <c r="A240" s="628" t="s">
        <v>1111</v>
      </c>
      <c r="B240" s="545" t="s">
        <v>1289</v>
      </c>
      <c r="C240" s="629" t="s">
        <v>563</v>
      </c>
      <c r="D240" s="658" t="s">
        <v>1325</v>
      </c>
      <c r="E240" s="528" t="s">
        <v>1325</v>
      </c>
      <c r="F240" s="528" t="s">
        <v>1325</v>
      </c>
      <c r="G240" s="528" t="s">
        <v>1325</v>
      </c>
      <c r="H240" s="631">
        <v>12</v>
      </c>
      <c r="I240" s="631">
        <v>191</v>
      </c>
      <c r="J240" s="631">
        <v>12</v>
      </c>
      <c r="K240" s="705">
        <v>2.2215784207031413</v>
      </c>
      <c r="L240" s="632">
        <v>0</v>
      </c>
      <c r="M240" s="632"/>
      <c r="N240" s="632"/>
      <c r="O240" s="632">
        <v>1.1639521533637367</v>
      </c>
      <c r="P240" s="632">
        <v>0.98328264402416055</v>
      </c>
      <c r="Q240" s="633">
        <v>1.1640038814161875</v>
      </c>
      <c r="R240" s="665" t="s">
        <v>1325</v>
      </c>
      <c r="S240" s="663" t="s">
        <v>1325</v>
      </c>
      <c r="T240" s="663" t="s">
        <v>1325</v>
      </c>
      <c r="U240" s="663" t="s">
        <v>1325</v>
      </c>
      <c r="V240" s="663" t="s">
        <v>1325</v>
      </c>
      <c r="W240" s="631">
        <v>15</v>
      </c>
      <c r="X240" s="663" t="s">
        <v>1325</v>
      </c>
      <c r="Y240" s="632">
        <v>0</v>
      </c>
      <c r="Z240" s="632">
        <v>0</v>
      </c>
      <c r="AA240" s="632"/>
      <c r="AB240" s="632"/>
      <c r="AC240" s="632">
        <v>3.2404332620897476</v>
      </c>
      <c r="AD240" s="632">
        <v>0.83630679638939054</v>
      </c>
      <c r="AE240" s="633">
        <v>0</v>
      </c>
      <c r="AF240" s="665" t="s">
        <v>1325</v>
      </c>
      <c r="AG240" s="663" t="s">
        <v>1325</v>
      </c>
      <c r="AH240" s="663" t="s">
        <v>1325</v>
      </c>
      <c r="AI240" s="663" t="s">
        <v>1325</v>
      </c>
      <c r="AJ240" s="663" t="s">
        <v>1325</v>
      </c>
      <c r="AK240" s="631">
        <v>28</v>
      </c>
      <c r="AL240" s="663" t="s">
        <v>1325</v>
      </c>
      <c r="AM240" s="632">
        <v>0</v>
      </c>
      <c r="AN240" s="632">
        <v>0</v>
      </c>
      <c r="AO240" s="632"/>
      <c r="AP240" s="632"/>
      <c r="AQ240" s="632">
        <v>0</v>
      </c>
      <c r="AR240" s="632">
        <v>4.936726212176449</v>
      </c>
      <c r="AS240" s="633">
        <v>2.0865254945539897</v>
      </c>
      <c r="AT240" s="665" t="s">
        <v>1325</v>
      </c>
      <c r="AU240" s="663" t="s">
        <v>1325</v>
      </c>
      <c r="AV240" s="663" t="s">
        <v>1325</v>
      </c>
      <c r="AW240" s="663" t="s">
        <v>1325</v>
      </c>
      <c r="AX240" s="663" t="s">
        <v>1325</v>
      </c>
      <c r="AY240" s="663" t="s">
        <v>1325</v>
      </c>
      <c r="AZ240" s="663" t="s">
        <v>1325</v>
      </c>
      <c r="BA240" s="632">
        <v>0</v>
      </c>
      <c r="BB240" s="632">
        <v>0</v>
      </c>
      <c r="BC240" s="632"/>
      <c r="BD240" s="632"/>
      <c r="BE240" s="632">
        <v>3.4718768306719205</v>
      </c>
      <c r="BF240" s="632">
        <v>0.78055300996343135</v>
      </c>
      <c r="BG240" s="633">
        <v>0</v>
      </c>
      <c r="BH240" s="665" t="s">
        <v>1325</v>
      </c>
      <c r="BI240" s="663" t="s">
        <v>1325</v>
      </c>
      <c r="BJ240" s="663" t="s">
        <v>1325</v>
      </c>
      <c r="BK240" s="663" t="s">
        <v>1325</v>
      </c>
      <c r="BL240" s="663" t="s">
        <v>1325</v>
      </c>
      <c r="BM240" s="631">
        <v>27</v>
      </c>
      <c r="BN240" s="663" t="s">
        <v>1325</v>
      </c>
      <c r="BO240" s="632">
        <v>1.6071229266937039</v>
      </c>
      <c r="BP240" s="632">
        <v>0</v>
      </c>
      <c r="BQ240" s="632"/>
      <c r="BR240" s="632"/>
      <c r="BS240" s="632">
        <v>0</v>
      </c>
      <c r="BT240" s="632">
        <v>0.6500198214379892</v>
      </c>
      <c r="BU240" s="633">
        <v>0.54492015815377071</v>
      </c>
      <c r="BV240" s="665" t="s">
        <v>1325</v>
      </c>
      <c r="BW240" s="663" t="s">
        <v>1325</v>
      </c>
      <c r="BX240" s="663" t="s">
        <v>1325</v>
      </c>
      <c r="BY240" s="663" t="s">
        <v>1325</v>
      </c>
      <c r="BZ240" s="663" t="s">
        <v>1325</v>
      </c>
      <c r="CA240" s="631">
        <v>11</v>
      </c>
      <c r="CB240" s="663" t="s">
        <v>1325</v>
      </c>
      <c r="CC240" s="632">
        <v>0</v>
      </c>
      <c r="CD240" s="632">
        <v>0</v>
      </c>
      <c r="CE240" s="632"/>
      <c r="CF240" s="632"/>
      <c r="CG240" s="632">
        <v>0</v>
      </c>
      <c r="CH240" s="632">
        <v>3.8788563095672104</v>
      </c>
      <c r="CI240" s="633">
        <v>2.6555779021596231</v>
      </c>
      <c r="CJ240" s="665" t="s">
        <v>1325</v>
      </c>
      <c r="CK240" s="663" t="s">
        <v>1325</v>
      </c>
      <c r="CL240" s="663" t="s">
        <v>1325</v>
      </c>
      <c r="CM240" s="663" t="s">
        <v>1325</v>
      </c>
      <c r="CN240" s="663" t="s">
        <v>1325</v>
      </c>
      <c r="CO240" s="631">
        <v>77</v>
      </c>
      <c r="CP240" s="663" t="s">
        <v>1325</v>
      </c>
      <c r="CQ240" s="632">
        <v>3.2544282757799698</v>
      </c>
      <c r="CR240" s="632">
        <v>0</v>
      </c>
      <c r="CS240" s="632"/>
      <c r="CT240" s="632"/>
      <c r="CU240" s="632">
        <v>1.7453215804928053</v>
      </c>
      <c r="CV240" s="632">
        <v>0.83193199637426252</v>
      </c>
      <c r="CW240" s="633">
        <v>1.610285241963588</v>
      </c>
      <c r="CX240" s="644" t="s">
        <v>878</v>
      </c>
      <c r="CY240" s="480" t="s">
        <v>1471</v>
      </c>
      <c r="CZ240" s="480" t="s">
        <v>878</v>
      </c>
      <c r="DA240" s="635" t="s">
        <v>1471</v>
      </c>
      <c r="DB240" s="644" t="s">
        <v>878</v>
      </c>
      <c r="DC240" s="480" t="s">
        <v>878</v>
      </c>
      <c r="DD240" s="480" t="s">
        <v>878</v>
      </c>
      <c r="DE240" s="635" t="s">
        <v>878</v>
      </c>
      <c r="DF240" s="686"/>
      <c r="DG240" s="678" t="s">
        <v>2218</v>
      </c>
      <c r="DH240" s="682">
        <v>31</v>
      </c>
      <c r="DI240" s="650">
        <v>10</v>
      </c>
      <c r="DJ240" s="663" t="s">
        <v>1325</v>
      </c>
      <c r="DK240" s="663" t="s">
        <v>1325</v>
      </c>
      <c r="DL240" s="650">
        <v>90</v>
      </c>
      <c r="DM240" s="650">
        <v>1625</v>
      </c>
      <c r="DN240" s="650">
        <v>88</v>
      </c>
      <c r="DO240" s="650">
        <v>1853</v>
      </c>
      <c r="DP240" s="681" t="s">
        <v>1111</v>
      </c>
      <c r="DQ240" s="534">
        <v>224</v>
      </c>
      <c r="DR240" s="675" t="s">
        <v>878</v>
      </c>
      <c r="DS240" s="648" t="s">
        <v>792</v>
      </c>
      <c r="DT240" s="648" t="s">
        <v>878</v>
      </c>
      <c r="DU240" s="671" t="s">
        <v>792</v>
      </c>
    </row>
    <row r="241" spans="1:125">
      <c r="A241" s="628" t="s">
        <v>407</v>
      </c>
      <c r="B241" s="545" t="s">
        <v>1289</v>
      </c>
      <c r="C241" s="629" t="s">
        <v>638</v>
      </c>
      <c r="D241" s="658" t="s">
        <v>1325</v>
      </c>
      <c r="E241" s="528" t="s">
        <v>1325</v>
      </c>
      <c r="F241" s="528" t="s">
        <v>1325</v>
      </c>
      <c r="G241" s="528" t="s">
        <v>1325</v>
      </c>
      <c r="H241" s="528" t="s">
        <v>1325</v>
      </c>
      <c r="I241" s="528" t="s">
        <v>1325</v>
      </c>
      <c r="J241" s="528" t="s">
        <v>1325</v>
      </c>
      <c r="K241" s="705"/>
      <c r="L241" s="632"/>
      <c r="M241" s="632"/>
      <c r="N241" s="632"/>
      <c r="O241" s="632">
        <v>0</v>
      </c>
      <c r="P241" s="632">
        <v>1.8991948513571737</v>
      </c>
      <c r="Q241" s="633">
        <v>5.4236262575861307</v>
      </c>
      <c r="R241" s="665" t="s">
        <v>1325</v>
      </c>
      <c r="S241" s="663" t="s">
        <v>1325</v>
      </c>
      <c r="T241" s="663" t="s">
        <v>1325</v>
      </c>
      <c r="U241" s="663" t="s">
        <v>1325</v>
      </c>
      <c r="V241" s="663" t="s">
        <v>1325</v>
      </c>
      <c r="W241" s="663" t="s">
        <v>1325</v>
      </c>
      <c r="X241" s="663" t="s">
        <v>1325</v>
      </c>
      <c r="Y241" s="632"/>
      <c r="Z241" s="632"/>
      <c r="AA241" s="632"/>
      <c r="AB241" s="632"/>
      <c r="AC241" s="632">
        <v>0</v>
      </c>
      <c r="AD241" s="632">
        <v>0.77496850093764635</v>
      </c>
      <c r="AE241" s="633">
        <v>0</v>
      </c>
      <c r="AF241" s="665" t="s">
        <v>1325</v>
      </c>
      <c r="AG241" s="663" t="s">
        <v>1325</v>
      </c>
      <c r="AH241" s="663" t="s">
        <v>1325</v>
      </c>
      <c r="AI241" s="663" t="s">
        <v>1325</v>
      </c>
      <c r="AJ241" s="663" t="s">
        <v>1325</v>
      </c>
      <c r="AK241" s="663" t="s">
        <v>1325</v>
      </c>
      <c r="AL241" s="663" t="s">
        <v>1325</v>
      </c>
      <c r="AM241" s="632"/>
      <c r="AN241" s="632"/>
      <c r="AO241" s="632"/>
      <c r="AP241" s="632"/>
      <c r="AQ241" s="632">
        <v>0</v>
      </c>
      <c r="AR241" s="632">
        <v>0.47479759083728268</v>
      </c>
      <c r="AS241" s="633">
        <v>21.694729080605669</v>
      </c>
      <c r="AT241" s="665" t="s">
        <v>1325</v>
      </c>
      <c r="AU241" s="663" t="s">
        <v>1325</v>
      </c>
      <c r="AV241" s="663" t="s">
        <v>1325</v>
      </c>
      <c r="AW241" s="663" t="s">
        <v>1325</v>
      </c>
      <c r="AX241" s="663" t="s">
        <v>1325</v>
      </c>
      <c r="AY241" s="663" t="s">
        <v>1325</v>
      </c>
      <c r="AZ241" s="663" t="s">
        <v>1325</v>
      </c>
      <c r="BA241" s="632"/>
      <c r="BB241" s="632"/>
      <c r="BC241" s="632"/>
      <c r="BD241" s="632"/>
      <c r="BE241" s="632">
        <v>0</v>
      </c>
      <c r="BF241" s="632">
        <v>1.3150420147175814</v>
      </c>
      <c r="BG241" s="633">
        <v>0</v>
      </c>
      <c r="BH241" s="665" t="s">
        <v>1325</v>
      </c>
      <c r="BI241" s="663" t="s">
        <v>1325</v>
      </c>
      <c r="BJ241" s="663" t="s">
        <v>1325</v>
      </c>
      <c r="BK241" s="663" t="s">
        <v>1325</v>
      </c>
      <c r="BL241" s="663" t="s">
        <v>1325</v>
      </c>
      <c r="BM241" s="663" t="s">
        <v>1325</v>
      </c>
      <c r="BN241" s="663" t="s">
        <v>1325</v>
      </c>
      <c r="BO241" s="632"/>
      <c r="BP241" s="632"/>
      <c r="BQ241" s="632"/>
      <c r="BR241" s="632"/>
      <c r="BS241" s="632">
        <v>0</v>
      </c>
      <c r="BT241" s="632">
        <v>0</v>
      </c>
      <c r="BU241" s="633">
        <v>0</v>
      </c>
      <c r="BV241" s="665" t="s">
        <v>1325</v>
      </c>
      <c r="BW241" s="663" t="s">
        <v>1325</v>
      </c>
      <c r="BX241" s="663" t="s">
        <v>1325</v>
      </c>
      <c r="BY241" s="663" t="s">
        <v>1325</v>
      </c>
      <c r="BZ241" s="663" t="s">
        <v>1325</v>
      </c>
      <c r="CA241" s="663" t="s">
        <v>1325</v>
      </c>
      <c r="CB241" s="663" t="s">
        <v>1325</v>
      </c>
      <c r="CC241" s="632"/>
      <c r="CD241" s="632"/>
      <c r="CE241" s="632"/>
      <c r="CF241" s="632"/>
      <c r="CG241" s="632">
        <v>0</v>
      </c>
      <c r="CH241" s="632">
        <v>0</v>
      </c>
      <c r="CI241" s="633">
        <v>0</v>
      </c>
      <c r="CJ241" s="665" t="s">
        <v>1325</v>
      </c>
      <c r="CK241" s="663" t="s">
        <v>1325</v>
      </c>
      <c r="CL241" s="663" t="s">
        <v>1325</v>
      </c>
      <c r="CM241" s="663" t="s">
        <v>1325</v>
      </c>
      <c r="CN241" s="663" t="s">
        <v>1325</v>
      </c>
      <c r="CO241" s="663" t="s">
        <v>1325</v>
      </c>
      <c r="CP241" s="663" t="s">
        <v>1325</v>
      </c>
      <c r="CQ241" s="632"/>
      <c r="CR241" s="632"/>
      <c r="CS241" s="632"/>
      <c r="CT241" s="632"/>
      <c r="CU241" s="632">
        <v>0</v>
      </c>
      <c r="CV241" s="632">
        <v>2.3739879541864135</v>
      </c>
      <c r="CW241" s="633">
        <v>4.3389458161211323</v>
      </c>
      <c r="CX241" s="644" t="s">
        <v>878</v>
      </c>
      <c r="CY241" s="480" t="s">
        <v>1471</v>
      </c>
      <c r="CZ241" s="480" t="s">
        <v>878</v>
      </c>
      <c r="DA241" s="635" t="s">
        <v>1471</v>
      </c>
      <c r="DB241" s="644" t="s">
        <v>878</v>
      </c>
      <c r="DC241" s="480" t="s">
        <v>878</v>
      </c>
      <c r="DD241" s="480" t="s">
        <v>878</v>
      </c>
      <c r="DE241" s="635" t="s">
        <v>878</v>
      </c>
      <c r="DF241" s="686"/>
      <c r="DG241" s="678" t="s">
        <v>2218</v>
      </c>
      <c r="DH241" s="664" t="s">
        <v>1325</v>
      </c>
      <c r="DI241" s="663" t="s">
        <v>1325</v>
      </c>
      <c r="DJ241" s="663" t="s">
        <v>1325</v>
      </c>
      <c r="DK241" s="663" t="s">
        <v>1325</v>
      </c>
      <c r="DL241" s="650">
        <v>18</v>
      </c>
      <c r="DM241" s="650">
        <v>192</v>
      </c>
      <c r="DN241" s="650">
        <v>14</v>
      </c>
      <c r="DO241" s="650">
        <v>233</v>
      </c>
      <c r="DP241" s="681" t="s">
        <v>407</v>
      </c>
      <c r="DQ241" s="534">
        <v>10</v>
      </c>
      <c r="DR241" s="675" t="s">
        <v>878</v>
      </c>
      <c r="DS241" s="648" t="s">
        <v>792</v>
      </c>
      <c r="DT241" s="648" t="s">
        <v>878</v>
      </c>
      <c r="DU241" s="671" t="s">
        <v>792</v>
      </c>
    </row>
    <row r="242" spans="1:125">
      <c r="A242" s="628" t="s">
        <v>1138</v>
      </c>
      <c r="B242" s="545" t="s">
        <v>1289</v>
      </c>
      <c r="C242" s="629" t="s">
        <v>773</v>
      </c>
      <c r="D242" s="658" t="s">
        <v>1325</v>
      </c>
      <c r="E242" s="528" t="s">
        <v>1325</v>
      </c>
      <c r="F242" s="528" t="s">
        <v>1325</v>
      </c>
      <c r="G242" s="528" t="s">
        <v>1325</v>
      </c>
      <c r="H242" s="528" t="s">
        <v>1325</v>
      </c>
      <c r="I242" s="528" t="s">
        <v>1325</v>
      </c>
      <c r="J242" s="528" t="s">
        <v>1325</v>
      </c>
      <c r="K242" s="705"/>
      <c r="L242" s="632"/>
      <c r="M242" s="632"/>
      <c r="N242" s="632"/>
      <c r="O242" s="632"/>
      <c r="P242" s="632">
        <v>0.75640314474589698</v>
      </c>
      <c r="Q242" s="633"/>
      <c r="R242" s="665" t="s">
        <v>1325</v>
      </c>
      <c r="S242" s="663" t="s">
        <v>1325</v>
      </c>
      <c r="T242" s="663" t="s">
        <v>1325</v>
      </c>
      <c r="U242" s="663" t="s">
        <v>1325</v>
      </c>
      <c r="V242" s="663" t="s">
        <v>1325</v>
      </c>
      <c r="W242" s="663" t="s">
        <v>1325</v>
      </c>
      <c r="X242" s="663" t="s">
        <v>1325</v>
      </c>
      <c r="Y242" s="632"/>
      <c r="Z242" s="632"/>
      <c r="AA242" s="632"/>
      <c r="AB242" s="632"/>
      <c r="AC242" s="632"/>
      <c r="AD242" s="632">
        <v>0</v>
      </c>
      <c r="AE242" s="633"/>
      <c r="AF242" s="665" t="s">
        <v>1325</v>
      </c>
      <c r="AG242" s="663" t="s">
        <v>1325</v>
      </c>
      <c r="AH242" s="663" t="s">
        <v>1325</v>
      </c>
      <c r="AI242" s="663" t="s">
        <v>1325</v>
      </c>
      <c r="AJ242" s="663" t="s">
        <v>1325</v>
      </c>
      <c r="AK242" s="663" t="s">
        <v>1325</v>
      </c>
      <c r="AL242" s="663" t="s">
        <v>1325</v>
      </c>
      <c r="AM242" s="632"/>
      <c r="AN242" s="632"/>
      <c r="AO242" s="632"/>
      <c r="AP242" s="632"/>
      <c r="AQ242" s="632"/>
      <c r="AR242" s="632">
        <v>2.7486900792447928</v>
      </c>
      <c r="AS242" s="633"/>
      <c r="AT242" s="665" t="s">
        <v>1325</v>
      </c>
      <c r="AU242" s="663" t="s">
        <v>1325</v>
      </c>
      <c r="AV242" s="663" t="s">
        <v>1325</v>
      </c>
      <c r="AW242" s="663" t="s">
        <v>1325</v>
      </c>
      <c r="AX242" s="663" t="s">
        <v>1325</v>
      </c>
      <c r="AY242" s="663" t="s">
        <v>1325</v>
      </c>
      <c r="AZ242" s="663" t="s">
        <v>1325</v>
      </c>
      <c r="BA242" s="632"/>
      <c r="BB242" s="632"/>
      <c r="BC242" s="632"/>
      <c r="BD242" s="632"/>
      <c r="BE242" s="632"/>
      <c r="BF242" s="632">
        <v>0</v>
      </c>
      <c r="BG242" s="633"/>
      <c r="BH242" s="665" t="s">
        <v>1325</v>
      </c>
      <c r="BI242" s="663" t="s">
        <v>1325</v>
      </c>
      <c r="BJ242" s="663" t="s">
        <v>1325</v>
      </c>
      <c r="BK242" s="663" t="s">
        <v>1325</v>
      </c>
      <c r="BL242" s="663" t="s">
        <v>1325</v>
      </c>
      <c r="BM242" s="663" t="s">
        <v>1325</v>
      </c>
      <c r="BN242" s="663" t="s">
        <v>1325</v>
      </c>
      <c r="BO242" s="632"/>
      <c r="BP242" s="632"/>
      <c r="BQ242" s="632"/>
      <c r="BR242" s="632"/>
      <c r="BS242" s="632"/>
      <c r="BT242" s="632">
        <v>0.81759341551064579</v>
      </c>
      <c r="BU242" s="633"/>
      <c r="BV242" s="665" t="s">
        <v>1325</v>
      </c>
      <c r="BW242" s="663" t="s">
        <v>1325</v>
      </c>
      <c r="BX242" s="663" t="s">
        <v>1325</v>
      </c>
      <c r="BY242" s="663" t="s">
        <v>1325</v>
      </c>
      <c r="BZ242" s="663" t="s">
        <v>1325</v>
      </c>
      <c r="CA242" s="663" t="s">
        <v>1325</v>
      </c>
      <c r="CB242" s="663" t="s">
        <v>1325</v>
      </c>
      <c r="CC242" s="632"/>
      <c r="CD242" s="632"/>
      <c r="CE242" s="632"/>
      <c r="CF242" s="632"/>
      <c r="CG242" s="632"/>
      <c r="CH242" s="632">
        <v>2.802635936154712</v>
      </c>
      <c r="CI242" s="633"/>
      <c r="CJ242" s="665" t="s">
        <v>1325</v>
      </c>
      <c r="CK242" s="663" t="s">
        <v>1325</v>
      </c>
      <c r="CL242" s="663" t="s">
        <v>1325</v>
      </c>
      <c r="CM242" s="663" t="s">
        <v>1325</v>
      </c>
      <c r="CN242" s="663" t="s">
        <v>1325</v>
      </c>
      <c r="CO242" s="663" t="s">
        <v>1325</v>
      </c>
      <c r="CP242" s="663" t="s">
        <v>1325</v>
      </c>
      <c r="CQ242" s="632"/>
      <c r="CR242" s="632"/>
      <c r="CS242" s="632"/>
      <c r="CT242" s="632"/>
      <c r="CU242" s="632"/>
      <c r="CV242" s="632">
        <v>0.27757407200907824</v>
      </c>
      <c r="CW242" s="633"/>
      <c r="CX242" s="644" t="s">
        <v>878</v>
      </c>
      <c r="CY242" s="480" t="s">
        <v>1471</v>
      </c>
      <c r="CZ242" s="480" t="s">
        <v>878</v>
      </c>
      <c r="DA242" s="635" t="s">
        <v>1471</v>
      </c>
      <c r="DB242" s="644" t="s">
        <v>878</v>
      </c>
      <c r="DC242" s="480" t="s">
        <v>878</v>
      </c>
      <c r="DD242" s="480" t="s">
        <v>878</v>
      </c>
      <c r="DE242" s="635" t="s">
        <v>878</v>
      </c>
      <c r="DF242" s="686"/>
      <c r="DG242" s="678" t="s">
        <v>2218</v>
      </c>
      <c r="DH242" s="664" t="s">
        <v>1325</v>
      </c>
      <c r="DI242" s="663" t="s">
        <v>1325</v>
      </c>
      <c r="DJ242" s="663" t="s">
        <v>1325</v>
      </c>
      <c r="DK242" s="663" t="s">
        <v>1325</v>
      </c>
      <c r="DL242" s="663" t="s">
        <v>1325</v>
      </c>
      <c r="DM242" s="650">
        <v>70</v>
      </c>
      <c r="DN242" s="663" t="s">
        <v>1325</v>
      </c>
      <c r="DO242" s="650">
        <v>73</v>
      </c>
      <c r="DP242" s="681" t="s">
        <v>1138</v>
      </c>
      <c r="DQ242" s="534">
        <v>8</v>
      </c>
      <c r="DR242" s="675" t="s">
        <v>878</v>
      </c>
      <c r="DS242" s="648" t="s">
        <v>792</v>
      </c>
      <c r="DT242" s="648" t="s">
        <v>878</v>
      </c>
      <c r="DU242" s="671" t="s">
        <v>792</v>
      </c>
    </row>
    <row r="243" spans="1:125">
      <c r="A243" s="628" t="s">
        <v>455</v>
      </c>
      <c r="B243" s="545" t="s">
        <v>1289</v>
      </c>
      <c r="C243" s="629" t="s">
        <v>824</v>
      </c>
      <c r="D243" s="658" t="s">
        <v>1325</v>
      </c>
      <c r="E243" s="528" t="s">
        <v>1325</v>
      </c>
      <c r="F243" s="528" t="s">
        <v>1325</v>
      </c>
      <c r="G243" s="528" t="s">
        <v>1325</v>
      </c>
      <c r="H243" s="528" t="s">
        <v>1325</v>
      </c>
      <c r="I243" s="528" t="s">
        <v>1325</v>
      </c>
      <c r="J243" s="528" t="s">
        <v>1325</v>
      </c>
      <c r="K243" s="705"/>
      <c r="L243" s="632"/>
      <c r="M243" s="632"/>
      <c r="N243" s="632"/>
      <c r="O243" s="632"/>
      <c r="P243" s="632">
        <v>0.73539194628073312</v>
      </c>
      <c r="Q243" s="633"/>
      <c r="R243" s="665" t="s">
        <v>1325</v>
      </c>
      <c r="S243" s="663" t="s">
        <v>1325</v>
      </c>
      <c r="T243" s="663" t="s">
        <v>1325</v>
      </c>
      <c r="U243" s="663" t="s">
        <v>1325</v>
      </c>
      <c r="V243" s="663" t="s">
        <v>1325</v>
      </c>
      <c r="W243" s="663" t="s">
        <v>1325</v>
      </c>
      <c r="X243" s="663" t="s">
        <v>1325</v>
      </c>
      <c r="Y243" s="632"/>
      <c r="Z243" s="632"/>
      <c r="AA243" s="632"/>
      <c r="AB243" s="632"/>
      <c r="AC243" s="632"/>
      <c r="AD243" s="632"/>
      <c r="AE243" s="633"/>
      <c r="AF243" s="665" t="s">
        <v>1325</v>
      </c>
      <c r="AG243" s="663" t="s">
        <v>1325</v>
      </c>
      <c r="AH243" s="663" t="s">
        <v>1325</v>
      </c>
      <c r="AI243" s="663" t="s">
        <v>1325</v>
      </c>
      <c r="AJ243" s="663" t="s">
        <v>1325</v>
      </c>
      <c r="AK243" s="663" t="s">
        <v>1325</v>
      </c>
      <c r="AL243" s="663" t="s">
        <v>1325</v>
      </c>
      <c r="AM243" s="632"/>
      <c r="AN243" s="632"/>
      <c r="AO243" s="632"/>
      <c r="AP243" s="632"/>
      <c r="AQ243" s="632"/>
      <c r="AR243" s="632">
        <v>0</v>
      </c>
      <c r="AS243" s="633"/>
      <c r="AT243" s="665" t="s">
        <v>1325</v>
      </c>
      <c r="AU243" s="663" t="s">
        <v>1325</v>
      </c>
      <c r="AV243" s="663" t="s">
        <v>1325</v>
      </c>
      <c r="AW243" s="663" t="s">
        <v>1325</v>
      </c>
      <c r="AX243" s="663" t="s">
        <v>1325</v>
      </c>
      <c r="AY243" s="663" t="s">
        <v>1325</v>
      </c>
      <c r="AZ243" s="663" t="s">
        <v>1325</v>
      </c>
      <c r="BA243" s="632"/>
      <c r="BB243" s="632"/>
      <c r="BC243" s="632"/>
      <c r="BD243" s="632"/>
      <c r="BE243" s="632"/>
      <c r="BF243" s="632">
        <v>0</v>
      </c>
      <c r="BG243" s="633"/>
      <c r="BH243" s="665" t="s">
        <v>1325</v>
      </c>
      <c r="BI243" s="663" t="s">
        <v>1325</v>
      </c>
      <c r="BJ243" s="663" t="s">
        <v>1325</v>
      </c>
      <c r="BK243" s="663" t="s">
        <v>1325</v>
      </c>
      <c r="BL243" s="663" t="s">
        <v>1325</v>
      </c>
      <c r="BM243" s="663" t="s">
        <v>1325</v>
      </c>
      <c r="BN243" s="663" t="s">
        <v>1325</v>
      </c>
      <c r="BO243" s="632"/>
      <c r="BP243" s="632"/>
      <c r="BQ243" s="632"/>
      <c r="BR243" s="632"/>
      <c r="BS243" s="632"/>
      <c r="BT243" s="632">
        <v>0</v>
      </c>
      <c r="BU243" s="633"/>
      <c r="BV243" s="665" t="s">
        <v>1325</v>
      </c>
      <c r="BW243" s="663" t="s">
        <v>1325</v>
      </c>
      <c r="BX243" s="663" t="s">
        <v>1325</v>
      </c>
      <c r="BY243" s="663" t="s">
        <v>1325</v>
      </c>
      <c r="BZ243" s="663" t="s">
        <v>1325</v>
      </c>
      <c r="CA243" s="663" t="s">
        <v>1325</v>
      </c>
      <c r="CB243" s="663" t="s">
        <v>1325</v>
      </c>
      <c r="CC243" s="632"/>
      <c r="CD243" s="632"/>
      <c r="CE243" s="632"/>
      <c r="CF243" s="632"/>
      <c r="CG243" s="632"/>
      <c r="CH243" s="632">
        <v>0</v>
      </c>
      <c r="CI243" s="633"/>
      <c r="CJ243" s="665" t="s">
        <v>1325</v>
      </c>
      <c r="CK243" s="663" t="s">
        <v>1325</v>
      </c>
      <c r="CL243" s="663" t="s">
        <v>1325</v>
      </c>
      <c r="CM243" s="663" t="s">
        <v>1325</v>
      </c>
      <c r="CN243" s="663" t="s">
        <v>1325</v>
      </c>
      <c r="CO243" s="663" t="s">
        <v>1325</v>
      </c>
      <c r="CP243" s="663" t="s">
        <v>1325</v>
      </c>
      <c r="CQ243" s="632"/>
      <c r="CR243" s="632"/>
      <c r="CS243" s="632"/>
      <c r="CT243" s="632"/>
      <c r="CU243" s="632"/>
      <c r="CV243" s="632">
        <v>1.6191820867196227</v>
      </c>
      <c r="CW243" s="633"/>
      <c r="CX243" s="644" t="s">
        <v>878</v>
      </c>
      <c r="CY243" s="480" t="s">
        <v>1471</v>
      </c>
      <c r="CZ243" s="480" t="s">
        <v>878</v>
      </c>
      <c r="DA243" s="635" t="s">
        <v>1471</v>
      </c>
      <c r="DB243" s="644" t="s">
        <v>878</v>
      </c>
      <c r="DC243" s="480" t="s">
        <v>878</v>
      </c>
      <c r="DD243" s="480" t="s">
        <v>878</v>
      </c>
      <c r="DE243" s="635" t="s">
        <v>878</v>
      </c>
      <c r="DF243" s="686"/>
      <c r="DG243" s="678" t="s">
        <v>2218</v>
      </c>
      <c r="DH243" s="664" t="s">
        <v>1325</v>
      </c>
      <c r="DI243" s="663" t="s">
        <v>1325</v>
      </c>
      <c r="DJ243" s="663" t="s">
        <v>1325</v>
      </c>
      <c r="DK243" s="663" t="s">
        <v>1325</v>
      </c>
      <c r="DL243" s="663" t="s">
        <v>1325</v>
      </c>
      <c r="DM243" s="650">
        <v>12</v>
      </c>
      <c r="DN243" s="663" t="s">
        <v>1325</v>
      </c>
      <c r="DO243" s="650">
        <v>18</v>
      </c>
      <c r="DP243" s="681" t="s">
        <v>455</v>
      </c>
      <c r="DQ243" s="534">
        <v>1</v>
      </c>
      <c r="DR243" s="675" t="s">
        <v>878</v>
      </c>
      <c r="DS243" s="648" t="s">
        <v>792</v>
      </c>
      <c r="DT243" s="648" t="s">
        <v>878</v>
      </c>
      <c r="DU243" s="671" t="s">
        <v>792</v>
      </c>
    </row>
    <row r="244" spans="1:125" ht="39">
      <c r="A244" s="628" t="s">
        <v>95</v>
      </c>
      <c r="B244" s="545" t="s">
        <v>1289</v>
      </c>
      <c r="C244" s="629" t="s">
        <v>823</v>
      </c>
      <c r="D244" s="630">
        <v>10</v>
      </c>
      <c r="E244" s="528" t="s">
        <v>1325</v>
      </c>
      <c r="F244" s="528" t="s">
        <v>1325</v>
      </c>
      <c r="G244" s="528" t="s">
        <v>1325</v>
      </c>
      <c r="H244" s="528" t="s">
        <v>1325</v>
      </c>
      <c r="I244" s="631">
        <v>11</v>
      </c>
      <c r="J244" s="528" t="s">
        <v>1325</v>
      </c>
      <c r="K244" s="705">
        <v>2.2236513910743447</v>
      </c>
      <c r="L244" s="632"/>
      <c r="M244" s="632"/>
      <c r="N244" s="632"/>
      <c r="O244" s="632">
        <v>0</v>
      </c>
      <c r="P244" s="632">
        <v>6.0868130828742091</v>
      </c>
      <c r="Q244" s="633">
        <v>1.0897808378104898</v>
      </c>
      <c r="R244" s="665" t="s">
        <v>1325</v>
      </c>
      <c r="S244" s="663" t="s">
        <v>1325</v>
      </c>
      <c r="T244" s="663" t="s">
        <v>1325</v>
      </c>
      <c r="U244" s="663" t="s">
        <v>1325</v>
      </c>
      <c r="V244" s="663" t="s">
        <v>1325</v>
      </c>
      <c r="W244" s="663" t="s">
        <v>1325</v>
      </c>
      <c r="X244" s="663" t="s">
        <v>1325</v>
      </c>
      <c r="Y244" s="632">
        <v>0</v>
      </c>
      <c r="Z244" s="632"/>
      <c r="AA244" s="632"/>
      <c r="AB244" s="632"/>
      <c r="AC244" s="632">
        <v>0</v>
      </c>
      <c r="AD244" s="632">
        <v>1.9578151602635279</v>
      </c>
      <c r="AE244" s="633">
        <v>0</v>
      </c>
      <c r="AF244" s="665" t="s">
        <v>1325</v>
      </c>
      <c r="AG244" s="663" t="s">
        <v>1325</v>
      </c>
      <c r="AH244" s="663" t="s">
        <v>1325</v>
      </c>
      <c r="AI244" s="663" t="s">
        <v>1325</v>
      </c>
      <c r="AJ244" s="663" t="s">
        <v>1325</v>
      </c>
      <c r="AK244" s="663" t="s">
        <v>1325</v>
      </c>
      <c r="AL244" s="663" t="s">
        <v>1325</v>
      </c>
      <c r="AM244" s="632">
        <v>3.2113123344614691</v>
      </c>
      <c r="AN244" s="632"/>
      <c r="AO244" s="632"/>
      <c r="AP244" s="632"/>
      <c r="AQ244" s="632">
        <v>0</v>
      </c>
      <c r="AR244" s="632">
        <v>4.6701197481889256</v>
      </c>
      <c r="AS244" s="633">
        <v>1.3098804945804381</v>
      </c>
      <c r="AT244" s="665" t="s">
        <v>1325</v>
      </c>
      <c r="AU244" s="663" t="s">
        <v>1325</v>
      </c>
      <c r="AV244" s="663" t="s">
        <v>1325</v>
      </c>
      <c r="AW244" s="663" t="s">
        <v>1325</v>
      </c>
      <c r="AX244" s="663" t="s">
        <v>1325</v>
      </c>
      <c r="AY244" s="663" t="s">
        <v>1325</v>
      </c>
      <c r="AZ244" s="663" t="s">
        <v>1325</v>
      </c>
      <c r="BA244" s="632">
        <v>4.8355982372522313</v>
      </c>
      <c r="BB244" s="632"/>
      <c r="BC244" s="632"/>
      <c r="BD244" s="632"/>
      <c r="BE244" s="632">
        <v>0</v>
      </c>
      <c r="BF244" s="632">
        <v>0</v>
      </c>
      <c r="BG244" s="633">
        <v>0</v>
      </c>
      <c r="BH244" s="665" t="s">
        <v>1325</v>
      </c>
      <c r="BI244" s="663" t="s">
        <v>1325</v>
      </c>
      <c r="BJ244" s="663" t="s">
        <v>1325</v>
      </c>
      <c r="BK244" s="663" t="s">
        <v>1325</v>
      </c>
      <c r="BL244" s="663" t="s">
        <v>1325</v>
      </c>
      <c r="BM244" s="663" t="s">
        <v>1325</v>
      </c>
      <c r="BN244" s="663" t="s">
        <v>1325</v>
      </c>
      <c r="BO244" s="632">
        <v>9.5073510366016265</v>
      </c>
      <c r="BP244" s="632"/>
      <c r="BQ244" s="632"/>
      <c r="BR244" s="632"/>
      <c r="BS244" s="632">
        <v>0</v>
      </c>
      <c r="BT244" s="632">
        <v>0</v>
      </c>
      <c r="BU244" s="633">
        <v>100.5404177511992</v>
      </c>
      <c r="BV244" s="665" t="s">
        <v>1325</v>
      </c>
      <c r="BW244" s="663" t="s">
        <v>1325</v>
      </c>
      <c r="BX244" s="663" t="s">
        <v>1325</v>
      </c>
      <c r="BY244" s="663" t="s">
        <v>1325</v>
      </c>
      <c r="BZ244" s="663" t="s">
        <v>1325</v>
      </c>
      <c r="CA244" s="663" t="s">
        <v>1325</v>
      </c>
      <c r="CB244" s="663" t="s">
        <v>1325</v>
      </c>
      <c r="CC244" s="632">
        <v>0</v>
      </c>
      <c r="CD244" s="632"/>
      <c r="CE244" s="632"/>
      <c r="CF244" s="632"/>
      <c r="CG244" s="632">
        <v>0</v>
      </c>
      <c r="CH244" s="632">
        <v>0</v>
      </c>
      <c r="CI244" s="633">
        <v>0</v>
      </c>
      <c r="CJ244" s="665" t="s">
        <v>1325</v>
      </c>
      <c r="CK244" s="663" t="s">
        <v>1325</v>
      </c>
      <c r="CL244" s="663" t="s">
        <v>1325</v>
      </c>
      <c r="CM244" s="663" t="s">
        <v>1325</v>
      </c>
      <c r="CN244" s="663" t="s">
        <v>1325</v>
      </c>
      <c r="CO244" s="663" t="s">
        <v>1325</v>
      </c>
      <c r="CP244" s="663" t="s">
        <v>1325</v>
      </c>
      <c r="CQ244" s="632">
        <v>1.1274092148544452</v>
      </c>
      <c r="CR244" s="632"/>
      <c r="CS244" s="632"/>
      <c r="CT244" s="632"/>
      <c r="CU244" s="632">
        <v>0</v>
      </c>
      <c r="CV244" s="632">
        <v>38.903240634336932</v>
      </c>
      <c r="CW244" s="633">
        <v>0</v>
      </c>
      <c r="CX244" s="644" t="s">
        <v>792</v>
      </c>
      <c r="CY244" s="480" t="s">
        <v>2176</v>
      </c>
      <c r="CZ244" s="480" t="s">
        <v>878</v>
      </c>
      <c r="DA244" s="635" t="s">
        <v>1471</v>
      </c>
      <c r="DB244" s="644" t="s">
        <v>792</v>
      </c>
      <c r="DC244" s="480" t="s">
        <v>2213</v>
      </c>
      <c r="DD244" s="480" t="s">
        <v>878</v>
      </c>
      <c r="DE244" s="635" t="s">
        <v>878</v>
      </c>
      <c r="DF244" s="686"/>
      <c r="DG244" s="678" t="s">
        <v>2218</v>
      </c>
      <c r="DH244" s="682">
        <v>48</v>
      </c>
      <c r="DI244" s="663" t="s">
        <v>1325</v>
      </c>
      <c r="DJ244" s="663" t="s">
        <v>1325</v>
      </c>
      <c r="DK244" s="663" t="s">
        <v>1325</v>
      </c>
      <c r="DL244" s="650">
        <v>13</v>
      </c>
      <c r="DM244" s="650">
        <v>76</v>
      </c>
      <c r="DN244" s="650">
        <v>29</v>
      </c>
      <c r="DO244" s="650">
        <v>167</v>
      </c>
      <c r="DP244" s="681" t="s">
        <v>95</v>
      </c>
      <c r="DQ244" s="534">
        <v>24</v>
      </c>
      <c r="DR244" s="675" t="s">
        <v>878</v>
      </c>
      <c r="DS244" s="648" t="s">
        <v>792</v>
      </c>
      <c r="DT244" s="648" t="s">
        <v>878</v>
      </c>
      <c r="DU244" s="671" t="s">
        <v>792</v>
      </c>
    </row>
    <row r="245" spans="1:125">
      <c r="A245" s="628" t="s">
        <v>436</v>
      </c>
      <c r="B245" s="545" t="s">
        <v>1289</v>
      </c>
      <c r="C245" s="629" t="s">
        <v>646</v>
      </c>
      <c r="D245" s="630">
        <v>15</v>
      </c>
      <c r="E245" s="528" t="s">
        <v>1325</v>
      </c>
      <c r="F245" s="528" t="s">
        <v>1325</v>
      </c>
      <c r="G245" s="528" t="s">
        <v>1325</v>
      </c>
      <c r="H245" s="528" t="s">
        <v>1325</v>
      </c>
      <c r="I245" s="631">
        <v>62</v>
      </c>
      <c r="J245" s="528" t="s">
        <v>1325</v>
      </c>
      <c r="K245" s="705">
        <v>1.9444547082429156</v>
      </c>
      <c r="L245" s="632"/>
      <c r="M245" s="632"/>
      <c r="N245" s="632"/>
      <c r="O245" s="632">
        <v>0.72375691129100705</v>
      </c>
      <c r="P245" s="632">
        <v>1.1135277565848132</v>
      </c>
      <c r="Q245" s="633">
        <v>1.1277783777433663</v>
      </c>
      <c r="R245" s="665" t="s">
        <v>1325</v>
      </c>
      <c r="S245" s="663" t="s">
        <v>1325</v>
      </c>
      <c r="T245" s="663" t="s">
        <v>1325</v>
      </c>
      <c r="U245" s="663" t="s">
        <v>1325</v>
      </c>
      <c r="V245" s="663" t="s">
        <v>1325</v>
      </c>
      <c r="W245" s="663" t="s">
        <v>1325</v>
      </c>
      <c r="X245" s="663" t="s">
        <v>1325</v>
      </c>
      <c r="Y245" s="632">
        <v>0</v>
      </c>
      <c r="Z245" s="632"/>
      <c r="AA245" s="632"/>
      <c r="AB245" s="632"/>
      <c r="AC245" s="632">
        <v>0</v>
      </c>
      <c r="AD245" s="632">
        <v>0.72582415697574698</v>
      </c>
      <c r="AE245" s="633">
        <v>0</v>
      </c>
      <c r="AF245" s="665" t="s">
        <v>1325</v>
      </c>
      <c r="AG245" s="663" t="s">
        <v>1325</v>
      </c>
      <c r="AH245" s="663" t="s">
        <v>1325</v>
      </c>
      <c r="AI245" s="663" t="s">
        <v>1325</v>
      </c>
      <c r="AJ245" s="663" t="s">
        <v>1325</v>
      </c>
      <c r="AK245" s="663" t="s">
        <v>1325</v>
      </c>
      <c r="AL245" s="663" t="s">
        <v>1325</v>
      </c>
      <c r="AM245" s="632">
        <v>2.2882272879838594</v>
      </c>
      <c r="AN245" s="632"/>
      <c r="AO245" s="632"/>
      <c r="AP245" s="632"/>
      <c r="AQ245" s="632">
        <v>0</v>
      </c>
      <c r="AR245" s="632">
        <v>0.76089077020401696</v>
      </c>
      <c r="AS245" s="633">
        <v>1.0981978671699275</v>
      </c>
      <c r="AT245" s="665" t="s">
        <v>1325</v>
      </c>
      <c r="AU245" s="663" t="s">
        <v>1325</v>
      </c>
      <c r="AV245" s="663" t="s">
        <v>1325</v>
      </c>
      <c r="AW245" s="663" t="s">
        <v>1325</v>
      </c>
      <c r="AX245" s="663" t="s">
        <v>1325</v>
      </c>
      <c r="AY245" s="663" t="s">
        <v>1325</v>
      </c>
      <c r="AZ245" s="663" t="s">
        <v>1325</v>
      </c>
      <c r="BA245" s="632">
        <v>2.2218332478853733</v>
      </c>
      <c r="BB245" s="632"/>
      <c r="BC245" s="632"/>
      <c r="BD245" s="632"/>
      <c r="BE245" s="632">
        <v>3.1132214198863215</v>
      </c>
      <c r="BF245" s="632">
        <v>0.50920058091627807</v>
      </c>
      <c r="BG245" s="633">
        <v>1.6567167425010658</v>
      </c>
      <c r="BH245" s="665" t="s">
        <v>1325</v>
      </c>
      <c r="BI245" s="663" t="s">
        <v>1325</v>
      </c>
      <c r="BJ245" s="663" t="s">
        <v>1325</v>
      </c>
      <c r="BK245" s="663" t="s">
        <v>1325</v>
      </c>
      <c r="BL245" s="663" t="s">
        <v>1325</v>
      </c>
      <c r="BM245" s="631">
        <v>10</v>
      </c>
      <c r="BN245" s="663" t="s">
        <v>1325</v>
      </c>
      <c r="BO245" s="632">
        <v>2.1577590647657185</v>
      </c>
      <c r="BP245" s="632"/>
      <c r="BQ245" s="632"/>
      <c r="BR245" s="632"/>
      <c r="BS245" s="632">
        <v>0</v>
      </c>
      <c r="BT245" s="632">
        <v>0.84543418911557422</v>
      </c>
      <c r="BU245" s="633">
        <v>1.0334526056013282</v>
      </c>
      <c r="BV245" s="665" t="s">
        <v>1325</v>
      </c>
      <c r="BW245" s="663" t="s">
        <v>1325</v>
      </c>
      <c r="BX245" s="663" t="s">
        <v>1325</v>
      </c>
      <c r="BY245" s="663" t="s">
        <v>1325</v>
      </c>
      <c r="BZ245" s="663" t="s">
        <v>1325</v>
      </c>
      <c r="CA245" s="663" t="s">
        <v>1325</v>
      </c>
      <c r="CB245" s="663" t="s">
        <v>1325</v>
      </c>
      <c r="CC245" s="632">
        <v>4.089072625053789</v>
      </c>
      <c r="CD245" s="632"/>
      <c r="CE245" s="632"/>
      <c r="CF245" s="632"/>
      <c r="CG245" s="632">
        <v>0</v>
      </c>
      <c r="CH245" s="632">
        <v>2.195876943785108</v>
      </c>
      <c r="CI245" s="633">
        <v>3.2488870368385783</v>
      </c>
      <c r="CJ245" s="665" t="s">
        <v>1325</v>
      </c>
      <c r="CK245" s="663" t="s">
        <v>1325</v>
      </c>
      <c r="CL245" s="663" t="s">
        <v>1325</v>
      </c>
      <c r="CM245" s="663" t="s">
        <v>1325</v>
      </c>
      <c r="CN245" s="663" t="s">
        <v>1325</v>
      </c>
      <c r="CO245" s="631">
        <v>23</v>
      </c>
      <c r="CP245" s="663" t="s">
        <v>1325</v>
      </c>
      <c r="CQ245" s="632">
        <v>1.2891764845554472</v>
      </c>
      <c r="CR245" s="632"/>
      <c r="CS245" s="632"/>
      <c r="CT245" s="632"/>
      <c r="CU245" s="632">
        <v>0.82540279947308393</v>
      </c>
      <c r="CV245" s="632">
        <v>2.275667114362411</v>
      </c>
      <c r="CW245" s="633">
        <v>0.60911020898583867</v>
      </c>
      <c r="CX245" s="644" t="s">
        <v>878</v>
      </c>
      <c r="CY245" s="480" t="s">
        <v>1471</v>
      </c>
      <c r="CZ245" s="480" t="s">
        <v>878</v>
      </c>
      <c r="DA245" s="635" t="s">
        <v>1471</v>
      </c>
      <c r="DB245" s="644" t="s">
        <v>878</v>
      </c>
      <c r="DC245" s="480" t="s">
        <v>878</v>
      </c>
      <c r="DD245" s="480" t="s">
        <v>878</v>
      </c>
      <c r="DE245" s="635" t="s">
        <v>878</v>
      </c>
      <c r="DF245" s="686"/>
      <c r="DG245" s="678" t="s">
        <v>2218</v>
      </c>
      <c r="DH245" s="682">
        <v>54</v>
      </c>
      <c r="DI245" s="663" t="s">
        <v>1325</v>
      </c>
      <c r="DJ245" s="663" t="s">
        <v>1325</v>
      </c>
      <c r="DK245" s="663" t="s">
        <v>1325</v>
      </c>
      <c r="DL245" s="650">
        <v>27</v>
      </c>
      <c r="DM245" s="650">
        <v>410</v>
      </c>
      <c r="DN245" s="650">
        <v>37</v>
      </c>
      <c r="DO245" s="650">
        <v>539</v>
      </c>
      <c r="DP245" s="681" t="s">
        <v>436</v>
      </c>
      <c r="DQ245" s="534">
        <v>88</v>
      </c>
      <c r="DR245" s="675" t="s">
        <v>878</v>
      </c>
      <c r="DS245" s="648" t="s">
        <v>792</v>
      </c>
      <c r="DT245" s="648" t="s">
        <v>878</v>
      </c>
      <c r="DU245" s="671" t="s">
        <v>792</v>
      </c>
    </row>
    <row r="246" spans="1:125">
      <c r="A246" s="628" t="s">
        <v>272</v>
      </c>
      <c r="B246" s="545" t="s">
        <v>1289</v>
      </c>
      <c r="C246" s="629" t="s">
        <v>678</v>
      </c>
      <c r="D246" s="658" t="s">
        <v>1325</v>
      </c>
      <c r="E246" s="528" t="s">
        <v>1325</v>
      </c>
      <c r="F246" s="528" t="s">
        <v>1325</v>
      </c>
      <c r="G246" s="528" t="s">
        <v>1325</v>
      </c>
      <c r="H246" s="528" t="s">
        <v>1325</v>
      </c>
      <c r="I246" s="631">
        <v>16</v>
      </c>
      <c r="J246" s="528" t="s">
        <v>1325</v>
      </c>
      <c r="K246" s="705"/>
      <c r="L246" s="632"/>
      <c r="M246" s="632"/>
      <c r="N246" s="632"/>
      <c r="O246" s="632">
        <v>0</v>
      </c>
      <c r="P246" s="632">
        <v>3.230524132541106</v>
      </c>
      <c r="Q246" s="633"/>
      <c r="R246" s="665" t="s">
        <v>1325</v>
      </c>
      <c r="S246" s="663" t="s">
        <v>1325</v>
      </c>
      <c r="T246" s="663" t="s">
        <v>1325</v>
      </c>
      <c r="U246" s="663" t="s">
        <v>1325</v>
      </c>
      <c r="V246" s="663" t="s">
        <v>1325</v>
      </c>
      <c r="W246" s="663" t="s">
        <v>1325</v>
      </c>
      <c r="X246" s="663" t="s">
        <v>1325</v>
      </c>
      <c r="Y246" s="632"/>
      <c r="Z246" s="632"/>
      <c r="AA246" s="632"/>
      <c r="AB246" s="632"/>
      <c r="AC246" s="632">
        <v>0</v>
      </c>
      <c r="AD246" s="632">
        <v>1.1534414897676599</v>
      </c>
      <c r="AE246" s="633"/>
      <c r="AF246" s="665" t="s">
        <v>1325</v>
      </c>
      <c r="AG246" s="663" t="s">
        <v>1325</v>
      </c>
      <c r="AH246" s="663" t="s">
        <v>1325</v>
      </c>
      <c r="AI246" s="663" t="s">
        <v>1325</v>
      </c>
      <c r="AJ246" s="663" t="s">
        <v>1325</v>
      </c>
      <c r="AK246" s="663" t="s">
        <v>1325</v>
      </c>
      <c r="AL246" s="663" t="s">
        <v>1325</v>
      </c>
      <c r="AM246" s="632"/>
      <c r="AN246" s="632"/>
      <c r="AO246" s="632"/>
      <c r="AP246" s="632"/>
      <c r="AQ246" s="632">
        <v>0</v>
      </c>
      <c r="AR246" s="632">
        <v>0.40381456230679202</v>
      </c>
      <c r="AS246" s="633"/>
      <c r="AT246" s="665" t="s">
        <v>1325</v>
      </c>
      <c r="AU246" s="663" t="s">
        <v>1325</v>
      </c>
      <c r="AV246" s="663" t="s">
        <v>1325</v>
      </c>
      <c r="AW246" s="663" t="s">
        <v>1325</v>
      </c>
      <c r="AX246" s="663" t="s">
        <v>1325</v>
      </c>
      <c r="AY246" s="663" t="s">
        <v>1325</v>
      </c>
      <c r="AZ246" s="663" t="s">
        <v>1325</v>
      </c>
      <c r="BA246" s="632"/>
      <c r="BB246" s="632"/>
      <c r="BC246" s="632"/>
      <c r="BD246" s="632"/>
      <c r="BE246" s="632">
        <v>0</v>
      </c>
      <c r="BF246" s="632">
        <v>0</v>
      </c>
      <c r="BG246" s="633"/>
      <c r="BH246" s="665" t="s">
        <v>1325</v>
      </c>
      <c r="BI246" s="663" t="s">
        <v>1325</v>
      </c>
      <c r="BJ246" s="663" t="s">
        <v>1325</v>
      </c>
      <c r="BK246" s="663" t="s">
        <v>1325</v>
      </c>
      <c r="BL246" s="663" t="s">
        <v>1325</v>
      </c>
      <c r="BM246" s="663" t="s">
        <v>1325</v>
      </c>
      <c r="BN246" s="663" t="s">
        <v>1325</v>
      </c>
      <c r="BO246" s="632"/>
      <c r="BP246" s="632"/>
      <c r="BQ246" s="632"/>
      <c r="BR246" s="632"/>
      <c r="BS246" s="632">
        <v>0</v>
      </c>
      <c r="BT246" s="632">
        <v>0.22182767087498143</v>
      </c>
      <c r="BU246" s="633"/>
      <c r="BV246" s="665" t="s">
        <v>1325</v>
      </c>
      <c r="BW246" s="663" t="s">
        <v>1325</v>
      </c>
      <c r="BX246" s="663" t="s">
        <v>1325</v>
      </c>
      <c r="BY246" s="663" t="s">
        <v>1325</v>
      </c>
      <c r="BZ246" s="663" t="s">
        <v>1325</v>
      </c>
      <c r="CA246" s="663" t="s">
        <v>1325</v>
      </c>
      <c r="CB246" s="663" t="s">
        <v>1325</v>
      </c>
      <c r="CC246" s="632"/>
      <c r="CD246" s="632"/>
      <c r="CE246" s="632"/>
      <c r="CF246" s="632"/>
      <c r="CG246" s="632">
        <v>0</v>
      </c>
      <c r="CH246" s="632">
        <v>0</v>
      </c>
      <c r="CI246" s="633"/>
      <c r="CJ246" s="665" t="s">
        <v>1325</v>
      </c>
      <c r="CK246" s="663" t="s">
        <v>1325</v>
      </c>
      <c r="CL246" s="663" t="s">
        <v>1325</v>
      </c>
      <c r="CM246" s="663" t="s">
        <v>1325</v>
      </c>
      <c r="CN246" s="663" t="s">
        <v>1325</v>
      </c>
      <c r="CO246" s="663" t="s">
        <v>1325</v>
      </c>
      <c r="CP246" s="663" t="s">
        <v>1325</v>
      </c>
      <c r="CQ246" s="632"/>
      <c r="CR246" s="632"/>
      <c r="CS246" s="632"/>
      <c r="CT246" s="632"/>
      <c r="CU246" s="632">
        <v>0</v>
      </c>
      <c r="CV246" s="632">
        <v>0.67779715258030726</v>
      </c>
      <c r="CW246" s="633"/>
      <c r="CX246" s="644" t="s">
        <v>878</v>
      </c>
      <c r="CY246" s="480" t="s">
        <v>1471</v>
      </c>
      <c r="CZ246" s="480" t="s">
        <v>878</v>
      </c>
      <c r="DA246" s="635" t="s">
        <v>1471</v>
      </c>
      <c r="DB246" s="644" t="s">
        <v>878</v>
      </c>
      <c r="DC246" s="480" t="s">
        <v>878</v>
      </c>
      <c r="DD246" s="480" t="s">
        <v>878</v>
      </c>
      <c r="DE246" s="635" t="s">
        <v>878</v>
      </c>
      <c r="DF246" s="686"/>
      <c r="DG246" s="678" t="s">
        <v>2218</v>
      </c>
      <c r="DH246" s="664" t="s">
        <v>1325</v>
      </c>
      <c r="DI246" s="663" t="s">
        <v>1325</v>
      </c>
      <c r="DJ246" s="663" t="s">
        <v>1325</v>
      </c>
      <c r="DK246" s="663" t="s">
        <v>1325</v>
      </c>
      <c r="DL246" s="650">
        <v>22</v>
      </c>
      <c r="DM246" s="650">
        <v>258</v>
      </c>
      <c r="DN246" s="663" t="s">
        <v>1325</v>
      </c>
      <c r="DO246" s="650">
        <v>294</v>
      </c>
      <c r="DP246" s="681" t="s">
        <v>272</v>
      </c>
      <c r="DQ246" s="534">
        <v>17</v>
      </c>
      <c r="DR246" s="675" t="s">
        <v>878</v>
      </c>
      <c r="DS246" s="648" t="s">
        <v>792</v>
      </c>
      <c r="DT246" s="648" t="s">
        <v>878</v>
      </c>
      <c r="DU246" s="671" t="s">
        <v>792</v>
      </c>
    </row>
    <row r="247" spans="1:125">
      <c r="A247" s="628" t="s">
        <v>418</v>
      </c>
      <c r="B247" s="545" t="s">
        <v>1289</v>
      </c>
      <c r="C247" s="629" t="s">
        <v>624</v>
      </c>
      <c r="D247" s="658" t="s">
        <v>1325</v>
      </c>
      <c r="E247" s="528" t="s">
        <v>1325</v>
      </c>
      <c r="F247" s="528" t="s">
        <v>1325</v>
      </c>
      <c r="G247" s="528" t="s">
        <v>1325</v>
      </c>
      <c r="H247" s="528" t="s">
        <v>1325</v>
      </c>
      <c r="I247" s="631">
        <v>71</v>
      </c>
      <c r="J247" s="528" t="s">
        <v>1325</v>
      </c>
      <c r="K247" s="705">
        <v>1.7283521465946667</v>
      </c>
      <c r="L247" s="632"/>
      <c r="M247" s="632"/>
      <c r="N247" s="632"/>
      <c r="O247" s="632">
        <v>2.3546986280671014</v>
      </c>
      <c r="P247" s="632">
        <v>0.91668686006880173</v>
      </c>
      <c r="Q247" s="633">
        <v>0.43508220420749832</v>
      </c>
      <c r="R247" s="665" t="s">
        <v>1325</v>
      </c>
      <c r="S247" s="663" t="s">
        <v>1325</v>
      </c>
      <c r="T247" s="663" t="s">
        <v>1325</v>
      </c>
      <c r="U247" s="663" t="s">
        <v>1325</v>
      </c>
      <c r="V247" s="663" t="s">
        <v>1325</v>
      </c>
      <c r="W247" s="663" t="s">
        <v>1325</v>
      </c>
      <c r="X247" s="663" t="s">
        <v>1325</v>
      </c>
      <c r="Y247" s="632">
        <v>0</v>
      </c>
      <c r="Z247" s="632"/>
      <c r="AA247" s="632"/>
      <c r="AB247" s="632"/>
      <c r="AC247" s="632">
        <v>0</v>
      </c>
      <c r="AD247" s="632">
        <v>0.37338507447936786</v>
      </c>
      <c r="AE247" s="633">
        <v>0</v>
      </c>
      <c r="AF247" s="665" t="s">
        <v>1325</v>
      </c>
      <c r="AG247" s="663" t="s">
        <v>1325</v>
      </c>
      <c r="AH247" s="663" t="s">
        <v>1325</v>
      </c>
      <c r="AI247" s="663" t="s">
        <v>1325</v>
      </c>
      <c r="AJ247" s="663" t="s">
        <v>1325</v>
      </c>
      <c r="AK247" s="631">
        <v>11</v>
      </c>
      <c r="AL247" s="663" t="s">
        <v>1325</v>
      </c>
      <c r="AM247" s="632">
        <v>0</v>
      </c>
      <c r="AN247" s="632"/>
      <c r="AO247" s="632"/>
      <c r="AP247" s="632"/>
      <c r="AQ247" s="632">
        <v>4.7573299005933549</v>
      </c>
      <c r="AR247" s="632">
        <v>0.56964388996131299</v>
      </c>
      <c r="AS247" s="633">
        <v>0</v>
      </c>
      <c r="AT247" s="665" t="s">
        <v>1325</v>
      </c>
      <c r="AU247" s="663" t="s">
        <v>1325</v>
      </c>
      <c r="AV247" s="663" t="s">
        <v>1325</v>
      </c>
      <c r="AW247" s="663" t="s">
        <v>1325</v>
      </c>
      <c r="AX247" s="663" t="s">
        <v>1325</v>
      </c>
      <c r="AY247" s="663" t="s">
        <v>1325</v>
      </c>
      <c r="AZ247" s="663" t="s">
        <v>1325</v>
      </c>
      <c r="BA247" s="632">
        <v>0</v>
      </c>
      <c r="BB247" s="632"/>
      <c r="BC247" s="632"/>
      <c r="BD247" s="632"/>
      <c r="BE247" s="632">
        <v>0</v>
      </c>
      <c r="BF247" s="632">
        <v>0.95039422895524084</v>
      </c>
      <c r="BG247" s="633">
        <v>0</v>
      </c>
      <c r="BH247" s="665" t="s">
        <v>1325</v>
      </c>
      <c r="BI247" s="663" t="s">
        <v>1325</v>
      </c>
      <c r="BJ247" s="663" t="s">
        <v>1325</v>
      </c>
      <c r="BK247" s="663" t="s">
        <v>1325</v>
      </c>
      <c r="BL247" s="663" t="s">
        <v>1325</v>
      </c>
      <c r="BM247" s="663" t="s">
        <v>1325</v>
      </c>
      <c r="BN247" s="663" t="s">
        <v>1325</v>
      </c>
      <c r="BO247" s="632">
        <v>5.572719011928128</v>
      </c>
      <c r="BP247" s="632"/>
      <c r="BQ247" s="632"/>
      <c r="BR247" s="632"/>
      <c r="BS247" s="632">
        <v>0</v>
      </c>
      <c r="BT247" s="632">
        <v>1.3455043158800712</v>
      </c>
      <c r="BU247" s="633">
        <v>5.20514636634387</v>
      </c>
      <c r="BV247" s="665" t="s">
        <v>1325</v>
      </c>
      <c r="BW247" s="663" t="s">
        <v>1325</v>
      </c>
      <c r="BX247" s="663" t="s">
        <v>1325</v>
      </c>
      <c r="BY247" s="663" t="s">
        <v>1325</v>
      </c>
      <c r="BZ247" s="663" t="s">
        <v>1325</v>
      </c>
      <c r="CA247" s="663" t="s">
        <v>1325</v>
      </c>
      <c r="CB247" s="663" t="s">
        <v>1325</v>
      </c>
      <c r="CC247" s="632">
        <v>0</v>
      </c>
      <c r="CD247" s="632"/>
      <c r="CE247" s="632"/>
      <c r="CF247" s="632"/>
      <c r="CG247" s="632">
        <v>3.270664306657932</v>
      </c>
      <c r="CH247" s="632">
        <v>0.82857293085281869</v>
      </c>
      <c r="CI247" s="633">
        <v>0</v>
      </c>
      <c r="CJ247" s="665" t="s">
        <v>1325</v>
      </c>
      <c r="CK247" s="663" t="s">
        <v>1325</v>
      </c>
      <c r="CL247" s="663" t="s">
        <v>1325</v>
      </c>
      <c r="CM247" s="663" t="s">
        <v>1325</v>
      </c>
      <c r="CN247" s="663" t="s">
        <v>1325</v>
      </c>
      <c r="CO247" s="631">
        <v>27</v>
      </c>
      <c r="CP247" s="663" t="s">
        <v>1325</v>
      </c>
      <c r="CQ247" s="632">
        <v>2.9711447268717723</v>
      </c>
      <c r="CR247" s="632"/>
      <c r="CS247" s="632"/>
      <c r="CT247" s="632"/>
      <c r="CU247" s="632">
        <v>2.6896142434137293</v>
      </c>
      <c r="CV247" s="632">
        <v>0.8399842227369303</v>
      </c>
      <c r="CW247" s="633">
        <v>0</v>
      </c>
      <c r="CX247" s="644" t="s">
        <v>878</v>
      </c>
      <c r="CY247" s="480" t="s">
        <v>1471</v>
      </c>
      <c r="CZ247" s="632" t="s">
        <v>878</v>
      </c>
      <c r="DA247" s="636" t="s">
        <v>1471</v>
      </c>
      <c r="DB247" s="644" t="s">
        <v>878</v>
      </c>
      <c r="DC247" s="480" t="s">
        <v>878</v>
      </c>
      <c r="DD247" s="480" t="s">
        <v>878</v>
      </c>
      <c r="DE247" s="635" t="s">
        <v>878</v>
      </c>
      <c r="DF247" s="686"/>
      <c r="DG247" s="678" t="s">
        <v>2218</v>
      </c>
      <c r="DH247" s="682">
        <v>19</v>
      </c>
      <c r="DI247" s="663" t="s">
        <v>1325</v>
      </c>
      <c r="DJ247" s="663" t="s">
        <v>1325</v>
      </c>
      <c r="DK247" s="663" t="s">
        <v>1325</v>
      </c>
      <c r="DL247" s="650">
        <v>41</v>
      </c>
      <c r="DM247" s="650">
        <v>797</v>
      </c>
      <c r="DN247" s="650">
        <v>24</v>
      </c>
      <c r="DO247" s="650">
        <v>893</v>
      </c>
      <c r="DP247" s="681" t="s">
        <v>418</v>
      </c>
      <c r="DQ247" s="534">
        <v>82</v>
      </c>
      <c r="DR247" s="675" t="s">
        <v>878</v>
      </c>
      <c r="DS247" s="648" t="s">
        <v>792</v>
      </c>
      <c r="DT247" s="648" t="s">
        <v>878</v>
      </c>
      <c r="DU247" s="671" t="s">
        <v>792</v>
      </c>
    </row>
    <row r="248" spans="1:125">
      <c r="A248" s="628" t="s">
        <v>126</v>
      </c>
      <c r="B248" s="545" t="s">
        <v>1296</v>
      </c>
      <c r="C248" s="629" t="s">
        <v>814</v>
      </c>
      <c r="D248" s="658" t="s">
        <v>1325</v>
      </c>
      <c r="E248" s="528" t="s">
        <v>1325</v>
      </c>
      <c r="F248" s="528" t="s">
        <v>1325</v>
      </c>
      <c r="G248" s="528" t="s">
        <v>1325</v>
      </c>
      <c r="H248" s="631">
        <v>60</v>
      </c>
      <c r="I248" s="631">
        <v>468</v>
      </c>
      <c r="J248" s="631">
        <v>60</v>
      </c>
      <c r="K248" s="705">
        <v>0.9469539858742505</v>
      </c>
      <c r="L248" s="632">
        <v>0.58583527171948457</v>
      </c>
      <c r="M248" s="632">
        <v>1.1795195614406875</v>
      </c>
      <c r="N248" s="632">
        <v>0.60158132689648824</v>
      </c>
      <c r="O248" s="632">
        <v>0.91713320099584295</v>
      </c>
      <c r="P248" s="632">
        <v>1.1018462614631868</v>
      </c>
      <c r="Q248" s="633">
        <v>1.2688325318709475</v>
      </c>
      <c r="R248" s="665" t="s">
        <v>1325</v>
      </c>
      <c r="S248" s="663" t="s">
        <v>1325</v>
      </c>
      <c r="T248" s="663" t="s">
        <v>1325</v>
      </c>
      <c r="U248" s="663" t="s">
        <v>1325</v>
      </c>
      <c r="V248" s="663" t="s">
        <v>1325</v>
      </c>
      <c r="W248" s="631">
        <v>41</v>
      </c>
      <c r="X248" s="663" t="s">
        <v>1325</v>
      </c>
      <c r="Y248" s="632">
        <v>1.5874538021098763</v>
      </c>
      <c r="Z248" s="632">
        <v>0</v>
      </c>
      <c r="AA248" s="632">
        <v>2.0343551291121273</v>
      </c>
      <c r="AB248" s="632">
        <v>0</v>
      </c>
      <c r="AC248" s="632">
        <v>0.35937167934152192</v>
      </c>
      <c r="AD248" s="632">
        <v>1.736625302844881</v>
      </c>
      <c r="AE248" s="633">
        <v>1.4169353345078781</v>
      </c>
      <c r="AF248" s="665" t="s">
        <v>1325</v>
      </c>
      <c r="AG248" s="663" t="s">
        <v>1325</v>
      </c>
      <c r="AH248" s="663" t="s">
        <v>1325</v>
      </c>
      <c r="AI248" s="663" t="s">
        <v>1325</v>
      </c>
      <c r="AJ248" s="631">
        <v>12</v>
      </c>
      <c r="AK248" s="631">
        <v>88</v>
      </c>
      <c r="AL248" s="631">
        <v>13</v>
      </c>
      <c r="AM248" s="632">
        <v>0</v>
      </c>
      <c r="AN248" s="632">
        <v>0.80877919049448033</v>
      </c>
      <c r="AO248" s="632">
        <v>0</v>
      </c>
      <c r="AP248" s="632">
        <v>1.6498940524178309</v>
      </c>
      <c r="AQ248" s="632">
        <v>1.0169490301576631</v>
      </c>
      <c r="AR248" s="632">
        <v>1.165733118632637</v>
      </c>
      <c r="AS248" s="633">
        <v>1.516224798560095</v>
      </c>
      <c r="AT248" s="665" t="s">
        <v>1325</v>
      </c>
      <c r="AU248" s="663" t="s">
        <v>1325</v>
      </c>
      <c r="AV248" s="663" t="s">
        <v>1325</v>
      </c>
      <c r="AW248" s="663" t="s">
        <v>1325</v>
      </c>
      <c r="AX248" s="663" t="s">
        <v>1325</v>
      </c>
      <c r="AY248" s="631">
        <v>11</v>
      </c>
      <c r="AZ248" s="663" t="s">
        <v>1325</v>
      </c>
      <c r="BA248" s="632">
        <v>0</v>
      </c>
      <c r="BB248" s="632">
        <v>0</v>
      </c>
      <c r="BC248" s="632">
        <v>6.2610267968493369</v>
      </c>
      <c r="BD248" s="632">
        <v>0</v>
      </c>
      <c r="BE248" s="632">
        <v>0</v>
      </c>
      <c r="BF248" s="632">
        <v>0.68445929386819693</v>
      </c>
      <c r="BG248" s="633">
        <v>5.5167795926619254</v>
      </c>
      <c r="BH248" s="665" t="s">
        <v>1325</v>
      </c>
      <c r="BI248" s="663" t="s">
        <v>1325</v>
      </c>
      <c r="BJ248" s="663" t="s">
        <v>1325</v>
      </c>
      <c r="BK248" s="663" t="s">
        <v>1325</v>
      </c>
      <c r="BL248" s="631">
        <v>12</v>
      </c>
      <c r="BM248" s="631">
        <v>120</v>
      </c>
      <c r="BN248" s="663" t="s">
        <v>1325</v>
      </c>
      <c r="BO248" s="632">
        <v>1.4760900072347822</v>
      </c>
      <c r="BP248" s="632">
        <v>0</v>
      </c>
      <c r="BQ248" s="632">
        <v>2.587934638935375</v>
      </c>
      <c r="BR248" s="632">
        <v>1.2475739432879853</v>
      </c>
      <c r="BS248" s="632">
        <v>0.72662380002587612</v>
      </c>
      <c r="BT248" s="632">
        <v>1.2824036266400152</v>
      </c>
      <c r="BU248" s="633">
        <v>0.76015631671679507</v>
      </c>
      <c r="BV248" s="665" t="s">
        <v>1325</v>
      </c>
      <c r="BW248" s="663" t="s">
        <v>1325</v>
      </c>
      <c r="BX248" s="663" t="s">
        <v>1325</v>
      </c>
      <c r="BY248" s="663" t="s">
        <v>1325</v>
      </c>
      <c r="BZ248" s="663" t="s">
        <v>1325</v>
      </c>
      <c r="CA248" s="631">
        <v>23</v>
      </c>
      <c r="CB248" s="663" t="s">
        <v>1325</v>
      </c>
      <c r="CC248" s="632">
        <v>0</v>
      </c>
      <c r="CD248" s="632">
        <v>0</v>
      </c>
      <c r="CE248" s="632">
        <v>2.9839941045192622</v>
      </c>
      <c r="CF248" s="632">
        <v>0</v>
      </c>
      <c r="CG248" s="632">
        <v>1.2128457107204744</v>
      </c>
      <c r="CH248" s="632">
        <v>0.89611863818185611</v>
      </c>
      <c r="CI248" s="633">
        <v>1.1797627729196576</v>
      </c>
      <c r="CJ248" s="665" t="s">
        <v>1325</v>
      </c>
      <c r="CK248" s="663" t="s">
        <v>1325</v>
      </c>
      <c r="CL248" s="663" t="s">
        <v>1325</v>
      </c>
      <c r="CM248" s="663" t="s">
        <v>1325</v>
      </c>
      <c r="CN248" s="631">
        <v>21</v>
      </c>
      <c r="CO248" s="631">
        <v>139</v>
      </c>
      <c r="CP248" s="631">
        <v>18</v>
      </c>
      <c r="CQ248" s="632">
        <v>1.2354881453684816</v>
      </c>
      <c r="CR248" s="632">
        <v>0.50423322438318252</v>
      </c>
      <c r="CS248" s="632">
        <v>0</v>
      </c>
      <c r="CT248" s="632">
        <v>0</v>
      </c>
      <c r="CU248" s="632">
        <v>1.1696311260263932</v>
      </c>
      <c r="CV248" s="632">
        <v>1.1883234964012332</v>
      </c>
      <c r="CW248" s="633">
        <v>1.3228616253964358</v>
      </c>
      <c r="CX248" s="644" t="s">
        <v>878</v>
      </c>
      <c r="CY248" s="480" t="s">
        <v>1471</v>
      </c>
      <c r="CZ248" s="480" t="s">
        <v>878</v>
      </c>
      <c r="DA248" s="635" t="s">
        <v>1471</v>
      </c>
      <c r="DB248" s="644" t="s">
        <v>878</v>
      </c>
      <c r="DC248" s="480" t="s">
        <v>878</v>
      </c>
      <c r="DD248" s="480" t="s">
        <v>878</v>
      </c>
      <c r="DE248" s="635" t="s">
        <v>878</v>
      </c>
      <c r="DF248" s="686"/>
      <c r="DG248" s="678" t="s">
        <v>2218</v>
      </c>
      <c r="DH248" s="682">
        <v>79</v>
      </c>
      <c r="DI248" s="650">
        <v>62</v>
      </c>
      <c r="DJ248" s="650">
        <v>64</v>
      </c>
      <c r="DK248" s="650">
        <v>31</v>
      </c>
      <c r="DL248" s="650">
        <v>602</v>
      </c>
      <c r="DM248" s="650">
        <v>4215</v>
      </c>
      <c r="DN248" s="650">
        <v>450</v>
      </c>
      <c r="DO248" s="650">
        <v>5503</v>
      </c>
      <c r="DP248" s="681" t="s">
        <v>126</v>
      </c>
      <c r="DQ248" s="534">
        <v>610</v>
      </c>
      <c r="DR248" s="675" t="s">
        <v>878</v>
      </c>
      <c r="DS248" s="648" t="s">
        <v>792</v>
      </c>
      <c r="DT248" s="648" t="s">
        <v>878</v>
      </c>
      <c r="DU248" s="671" t="s">
        <v>792</v>
      </c>
    </row>
    <row r="249" spans="1:125">
      <c r="A249" s="628" t="s">
        <v>270</v>
      </c>
      <c r="B249" s="545" t="s">
        <v>1296</v>
      </c>
      <c r="C249" s="629" t="s">
        <v>677</v>
      </c>
      <c r="D249" s="630">
        <v>28</v>
      </c>
      <c r="E249" s="631">
        <v>63</v>
      </c>
      <c r="F249" s="631">
        <v>118</v>
      </c>
      <c r="G249" s="631">
        <v>26</v>
      </c>
      <c r="H249" s="631">
        <v>261</v>
      </c>
      <c r="I249" s="631">
        <v>815</v>
      </c>
      <c r="J249" s="631">
        <v>149</v>
      </c>
      <c r="K249" s="705">
        <v>0.88013915574466972</v>
      </c>
      <c r="L249" s="632">
        <v>0.53220535151694115</v>
      </c>
      <c r="M249" s="632">
        <v>1.4405346535607937</v>
      </c>
      <c r="N249" s="632">
        <v>0.9553773665116958</v>
      </c>
      <c r="O249" s="632">
        <v>1.0984187209297915</v>
      </c>
      <c r="P249" s="632">
        <v>1.0376269583759159</v>
      </c>
      <c r="Q249" s="633">
        <v>0.84937730720007842</v>
      </c>
      <c r="R249" s="665" t="s">
        <v>1325</v>
      </c>
      <c r="S249" s="631">
        <v>12</v>
      </c>
      <c r="T249" s="663" t="s">
        <v>1325</v>
      </c>
      <c r="U249" s="663" t="s">
        <v>1325</v>
      </c>
      <c r="V249" s="631">
        <v>14</v>
      </c>
      <c r="W249" s="631">
        <v>80</v>
      </c>
      <c r="X249" s="663" t="s">
        <v>1325</v>
      </c>
      <c r="Y249" s="632">
        <v>0.35808646150947232</v>
      </c>
      <c r="Z249" s="632">
        <v>1.2240808493436235</v>
      </c>
      <c r="AA249" s="632">
        <v>1.1046253883826742</v>
      </c>
      <c r="AB249" s="632">
        <v>0.84313440410700691</v>
      </c>
      <c r="AC249" s="632">
        <v>0.61125704349120091</v>
      </c>
      <c r="AD249" s="632">
        <v>1.4479765902412458</v>
      </c>
      <c r="AE249" s="633">
        <v>0.57915473935375505</v>
      </c>
      <c r="AF249" s="665" t="s">
        <v>1325</v>
      </c>
      <c r="AG249" s="663" t="s">
        <v>1325</v>
      </c>
      <c r="AH249" s="631">
        <v>11</v>
      </c>
      <c r="AI249" s="663" t="s">
        <v>1325</v>
      </c>
      <c r="AJ249" s="631">
        <v>24</v>
      </c>
      <c r="AK249" s="631">
        <v>88</v>
      </c>
      <c r="AL249" s="631">
        <v>18</v>
      </c>
      <c r="AM249" s="632">
        <v>0.88416150519153303</v>
      </c>
      <c r="AN249" s="632">
        <v>0.72290807309327254</v>
      </c>
      <c r="AO249" s="632">
        <v>1.2480657255445036</v>
      </c>
      <c r="AP249" s="632">
        <v>2.0885810917706804</v>
      </c>
      <c r="AQ249" s="632">
        <v>0.91191399973588794</v>
      </c>
      <c r="AR249" s="632">
        <v>1.0702947968210554</v>
      </c>
      <c r="AS249" s="633">
        <v>0.9692900824532803</v>
      </c>
      <c r="AT249" s="665" t="s">
        <v>1325</v>
      </c>
      <c r="AU249" s="663" t="s">
        <v>1325</v>
      </c>
      <c r="AV249" s="663" t="s">
        <v>1325</v>
      </c>
      <c r="AW249" s="663" t="s">
        <v>1325</v>
      </c>
      <c r="AX249" s="631">
        <v>15</v>
      </c>
      <c r="AY249" s="631">
        <v>41</v>
      </c>
      <c r="AZ249" s="663" t="s">
        <v>1325</v>
      </c>
      <c r="BA249" s="632">
        <v>1.3248197022663675</v>
      </c>
      <c r="BB249" s="632">
        <v>0</v>
      </c>
      <c r="BC249" s="632">
        <v>1.5399026742708619</v>
      </c>
      <c r="BD249" s="632">
        <v>0</v>
      </c>
      <c r="BE249" s="632">
        <v>1.4003779614672274</v>
      </c>
      <c r="BF249" s="632">
        <v>1.1872912192772711</v>
      </c>
      <c r="BG249" s="633">
        <v>0.2292714482850258</v>
      </c>
      <c r="BH249" s="665" t="s">
        <v>1325</v>
      </c>
      <c r="BI249" s="663" t="s">
        <v>1325</v>
      </c>
      <c r="BJ249" s="631">
        <v>30</v>
      </c>
      <c r="BK249" s="663" t="s">
        <v>1325</v>
      </c>
      <c r="BL249" s="631">
        <v>56</v>
      </c>
      <c r="BM249" s="631">
        <v>220</v>
      </c>
      <c r="BN249" s="631">
        <v>38</v>
      </c>
      <c r="BO249" s="632">
        <v>0.3821107633712848</v>
      </c>
      <c r="BP249" s="632">
        <v>0.20189591820684716</v>
      </c>
      <c r="BQ249" s="632">
        <v>1.4995078725155666</v>
      </c>
      <c r="BR249" s="632">
        <v>0.14893481490306984</v>
      </c>
      <c r="BS249" s="632">
        <v>0.93027723912127125</v>
      </c>
      <c r="BT249" s="632">
        <v>1.3525954492368983</v>
      </c>
      <c r="BU249" s="633">
        <v>0.8866472197405878</v>
      </c>
      <c r="BV249" s="665" t="s">
        <v>1325</v>
      </c>
      <c r="BW249" s="663" t="s">
        <v>1325</v>
      </c>
      <c r="BX249" s="631">
        <v>12</v>
      </c>
      <c r="BY249" s="663" t="s">
        <v>1325</v>
      </c>
      <c r="BZ249" s="663" t="s">
        <v>1325</v>
      </c>
      <c r="CA249" s="631">
        <v>50</v>
      </c>
      <c r="CB249" s="663" t="s">
        <v>1325</v>
      </c>
      <c r="CC249" s="632">
        <v>0</v>
      </c>
      <c r="CD249" s="632">
        <v>0.63470840801443851</v>
      </c>
      <c r="CE249" s="632">
        <v>2.9121739174895143</v>
      </c>
      <c r="CF249" s="632">
        <v>0.68326915291194668</v>
      </c>
      <c r="CG249" s="632">
        <v>0.48200656708613193</v>
      </c>
      <c r="CH249" s="632">
        <v>1.515181390444182</v>
      </c>
      <c r="CI249" s="633">
        <v>0.41335760629607748</v>
      </c>
      <c r="CJ249" s="634">
        <v>15</v>
      </c>
      <c r="CK249" s="631">
        <v>25</v>
      </c>
      <c r="CL249" s="631">
        <v>38</v>
      </c>
      <c r="CM249" s="631">
        <v>12</v>
      </c>
      <c r="CN249" s="631">
        <v>119</v>
      </c>
      <c r="CO249" s="631">
        <v>241</v>
      </c>
      <c r="CP249" s="631">
        <v>57</v>
      </c>
      <c r="CQ249" s="632">
        <v>1.3742509662331797</v>
      </c>
      <c r="CR249" s="632">
        <v>0.61462012350165229</v>
      </c>
      <c r="CS249" s="632">
        <v>1.3354842750711975</v>
      </c>
      <c r="CT249" s="632">
        <v>1.2792410137829615</v>
      </c>
      <c r="CU249" s="632">
        <v>1.5898472273066016</v>
      </c>
      <c r="CV249" s="632">
        <v>0.72846126246105247</v>
      </c>
      <c r="CW249" s="633">
        <v>0.94557554651714593</v>
      </c>
      <c r="CX249" s="644" t="s">
        <v>878</v>
      </c>
      <c r="CY249" s="480" t="s">
        <v>1471</v>
      </c>
      <c r="CZ249" s="632" t="s">
        <v>792</v>
      </c>
      <c r="DA249" s="636" t="s">
        <v>1480</v>
      </c>
      <c r="DB249" s="644" t="s">
        <v>878</v>
      </c>
      <c r="DC249" s="480" t="s">
        <v>878</v>
      </c>
      <c r="DD249" s="480" t="s">
        <v>878</v>
      </c>
      <c r="DE249" s="635" t="s">
        <v>878</v>
      </c>
      <c r="DF249" s="686"/>
      <c r="DG249" s="678" t="s">
        <v>2218</v>
      </c>
      <c r="DH249" s="682">
        <v>307</v>
      </c>
      <c r="DI249" s="650">
        <v>1106</v>
      </c>
      <c r="DJ249" s="650">
        <v>808</v>
      </c>
      <c r="DK249" s="650">
        <v>263</v>
      </c>
      <c r="DL249" s="650">
        <v>2343</v>
      </c>
      <c r="DM249" s="650">
        <v>7763</v>
      </c>
      <c r="DN249" s="650">
        <v>1680</v>
      </c>
      <c r="DO249" s="650">
        <v>14271</v>
      </c>
      <c r="DP249" s="681" t="s">
        <v>270</v>
      </c>
      <c r="DQ249" s="534">
        <v>1460</v>
      </c>
      <c r="DR249" s="675" t="s">
        <v>878</v>
      </c>
      <c r="DS249" s="648" t="s">
        <v>792</v>
      </c>
      <c r="DT249" s="648" t="s">
        <v>878</v>
      </c>
      <c r="DU249" s="671" t="s">
        <v>792</v>
      </c>
    </row>
    <row r="250" spans="1:125">
      <c r="A250" s="628" t="s">
        <v>134</v>
      </c>
      <c r="B250" s="545" t="s">
        <v>1296</v>
      </c>
      <c r="C250" s="629" t="s">
        <v>789</v>
      </c>
      <c r="D250" s="630">
        <v>12</v>
      </c>
      <c r="E250" s="631">
        <v>15</v>
      </c>
      <c r="F250" s="631">
        <v>21</v>
      </c>
      <c r="G250" s="528" t="s">
        <v>1325</v>
      </c>
      <c r="H250" s="631">
        <v>94</v>
      </c>
      <c r="I250" s="631">
        <v>526</v>
      </c>
      <c r="J250" s="631">
        <v>62</v>
      </c>
      <c r="K250" s="705">
        <v>1.8765669365197435</v>
      </c>
      <c r="L250" s="632">
        <v>0.70988680032994156</v>
      </c>
      <c r="M250" s="632">
        <v>1.6195580564524581</v>
      </c>
      <c r="N250" s="632">
        <v>1.550755510527366</v>
      </c>
      <c r="O250" s="632">
        <v>1.2734723396847658</v>
      </c>
      <c r="P250" s="632">
        <v>0.75538238772876554</v>
      </c>
      <c r="Q250" s="633">
        <v>1.0411760186918091</v>
      </c>
      <c r="R250" s="665" t="s">
        <v>1325</v>
      </c>
      <c r="S250" s="663" t="s">
        <v>1325</v>
      </c>
      <c r="T250" s="663" t="s">
        <v>1325</v>
      </c>
      <c r="U250" s="663" t="s">
        <v>1325</v>
      </c>
      <c r="V250" s="663" t="s">
        <v>1325</v>
      </c>
      <c r="W250" s="631">
        <v>30</v>
      </c>
      <c r="X250" s="663" t="s">
        <v>1325</v>
      </c>
      <c r="Y250" s="632">
        <v>3.5008025414788926</v>
      </c>
      <c r="Z250" s="632">
        <v>0</v>
      </c>
      <c r="AA250" s="632">
        <v>0</v>
      </c>
      <c r="AB250" s="632">
        <v>0</v>
      </c>
      <c r="AC250" s="632">
        <v>1.1575317909144405</v>
      </c>
      <c r="AD250" s="632">
        <v>1.2897770127178378</v>
      </c>
      <c r="AE250" s="633">
        <v>1.1049785280057951</v>
      </c>
      <c r="AF250" s="665" t="s">
        <v>1325</v>
      </c>
      <c r="AG250" s="663" t="s">
        <v>1325</v>
      </c>
      <c r="AH250" s="663" t="s">
        <v>1325</v>
      </c>
      <c r="AI250" s="663" t="s">
        <v>1325</v>
      </c>
      <c r="AJ250" s="631">
        <v>15</v>
      </c>
      <c r="AK250" s="631">
        <v>68</v>
      </c>
      <c r="AL250" s="631">
        <v>12</v>
      </c>
      <c r="AM250" s="632">
        <v>1.0141557917046118</v>
      </c>
      <c r="AN250" s="632">
        <v>2.0493303703516084</v>
      </c>
      <c r="AO250" s="632">
        <v>0.98481758097069738</v>
      </c>
      <c r="AP250" s="632">
        <v>2.047419766310401</v>
      </c>
      <c r="AQ250" s="632">
        <v>1.3567334108035209</v>
      </c>
      <c r="AR250" s="632">
        <v>0.55069455969381198</v>
      </c>
      <c r="AS250" s="633">
        <v>1.3497723039286573</v>
      </c>
      <c r="AT250" s="665" t="s">
        <v>1325</v>
      </c>
      <c r="AU250" s="663" t="s">
        <v>1325</v>
      </c>
      <c r="AV250" s="663" t="s">
        <v>1325</v>
      </c>
      <c r="AW250" s="663" t="s">
        <v>1325</v>
      </c>
      <c r="AX250" s="663" t="s">
        <v>1325</v>
      </c>
      <c r="AY250" s="631">
        <v>19</v>
      </c>
      <c r="AZ250" s="663" t="s">
        <v>1325</v>
      </c>
      <c r="BA250" s="632">
        <v>0</v>
      </c>
      <c r="BB250" s="632">
        <v>0</v>
      </c>
      <c r="BC250" s="632">
        <v>2.4838006364081804</v>
      </c>
      <c r="BD250" s="632">
        <v>0</v>
      </c>
      <c r="BE250" s="632">
        <v>1.2559862932207775</v>
      </c>
      <c r="BF250" s="632">
        <v>0.97457809609469137</v>
      </c>
      <c r="BG250" s="633">
        <v>1.0414284144784636</v>
      </c>
      <c r="BH250" s="665" t="s">
        <v>1325</v>
      </c>
      <c r="BI250" s="663" t="s">
        <v>1325</v>
      </c>
      <c r="BJ250" s="663" t="s">
        <v>1325</v>
      </c>
      <c r="BK250" s="663" t="s">
        <v>1325</v>
      </c>
      <c r="BL250" s="631">
        <v>23</v>
      </c>
      <c r="BM250" s="631">
        <v>131</v>
      </c>
      <c r="BN250" s="631">
        <v>16</v>
      </c>
      <c r="BO250" s="632">
        <v>1.914870607241606</v>
      </c>
      <c r="BP250" s="632">
        <v>0.37667191971829816</v>
      </c>
      <c r="BQ250" s="632">
        <v>2.2658980788010905</v>
      </c>
      <c r="BR250" s="632">
        <v>0</v>
      </c>
      <c r="BS250" s="632">
        <v>1.2703054846226562</v>
      </c>
      <c r="BT250" s="632">
        <v>0.78110502499681222</v>
      </c>
      <c r="BU250" s="633">
        <v>1.1000901934389336</v>
      </c>
      <c r="BV250" s="665" t="s">
        <v>1325</v>
      </c>
      <c r="BW250" s="663" t="s">
        <v>1325</v>
      </c>
      <c r="BX250" s="663" t="s">
        <v>1325</v>
      </c>
      <c r="BY250" s="663" t="s">
        <v>1325</v>
      </c>
      <c r="BZ250" s="663" t="s">
        <v>1325</v>
      </c>
      <c r="CA250" s="631">
        <v>13</v>
      </c>
      <c r="CB250" s="663" t="s">
        <v>1325</v>
      </c>
      <c r="CC250" s="632">
        <v>0</v>
      </c>
      <c r="CD250" s="632">
        <v>0</v>
      </c>
      <c r="CE250" s="632">
        <v>0</v>
      </c>
      <c r="CF250" s="632">
        <v>0</v>
      </c>
      <c r="CG250" s="632">
        <v>1.5827537860431442</v>
      </c>
      <c r="CH250" s="632">
        <v>1.7121955002099056</v>
      </c>
      <c r="CI250" s="633">
        <v>0</v>
      </c>
      <c r="CJ250" s="665" t="s">
        <v>1325</v>
      </c>
      <c r="CK250" s="663" t="s">
        <v>1325</v>
      </c>
      <c r="CL250" s="663" t="s">
        <v>1325</v>
      </c>
      <c r="CM250" s="663" t="s">
        <v>1325</v>
      </c>
      <c r="CN250" s="631">
        <v>38</v>
      </c>
      <c r="CO250" s="631">
        <v>201</v>
      </c>
      <c r="CP250" s="631">
        <v>22</v>
      </c>
      <c r="CQ250" s="632">
        <v>2.8335132110672108</v>
      </c>
      <c r="CR250" s="632">
        <v>0.47463536183094884</v>
      </c>
      <c r="CS250" s="632">
        <v>1.7838704397101866</v>
      </c>
      <c r="CT250" s="632">
        <v>2.3921596677086203</v>
      </c>
      <c r="CU250" s="632">
        <v>1.3268823577557549</v>
      </c>
      <c r="CV250" s="632">
        <v>0.71670103066132917</v>
      </c>
      <c r="CW250" s="633">
        <v>0.93641488934399997</v>
      </c>
      <c r="CX250" s="644" t="s">
        <v>878</v>
      </c>
      <c r="CY250" s="480" t="s">
        <v>1471</v>
      </c>
      <c r="CZ250" s="480" t="s">
        <v>878</v>
      </c>
      <c r="DA250" s="635" t="s">
        <v>1471</v>
      </c>
      <c r="DB250" s="644" t="s">
        <v>878</v>
      </c>
      <c r="DC250" s="480" t="s">
        <v>878</v>
      </c>
      <c r="DD250" s="480" t="s">
        <v>878</v>
      </c>
      <c r="DE250" s="635" t="s">
        <v>878</v>
      </c>
      <c r="DF250" s="686"/>
      <c r="DG250" s="678" t="s">
        <v>2218</v>
      </c>
      <c r="DH250" s="682">
        <v>52</v>
      </c>
      <c r="DI250" s="650">
        <v>166</v>
      </c>
      <c r="DJ250" s="650">
        <v>107</v>
      </c>
      <c r="DK250" s="650">
        <v>26</v>
      </c>
      <c r="DL250" s="650">
        <v>625</v>
      </c>
      <c r="DM250" s="650">
        <v>4777</v>
      </c>
      <c r="DN250" s="650">
        <v>479</v>
      </c>
      <c r="DO250" s="650">
        <v>6232</v>
      </c>
      <c r="DP250" s="681" t="s">
        <v>134</v>
      </c>
      <c r="DQ250" s="534">
        <v>735</v>
      </c>
      <c r="DR250" s="675" t="s">
        <v>878</v>
      </c>
      <c r="DS250" s="648" t="s">
        <v>792</v>
      </c>
      <c r="DT250" s="648" t="s">
        <v>878</v>
      </c>
      <c r="DU250" s="671" t="s">
        <v>792</v>
      </c>
    </row>
    <row r="251" spans="1:125">
      <c r="A251" s="628" t="s">
        <v>54</v>
      </c>
      <c r="B251" s="545" t="s">
        <v>1296</v>
      </c>
      <c r="C251" s="629" t="s">
        <v>509</v>
      </c>
      <c r="D251" s="658" t="s">
        <v>1325</v>
      </c>
      <c r="E251" s="631">
        <v>52</v>
      </c>
      <c r="F251" s="631">
        <v>32</v>
      </c>
      <c r="G251" s="528" t="s">
        <v>1325</v>
      </c>
      <c r="H251" s="631">
        <v>117</v>
      </c>
      <c r="I251" s="631">
        <v>681</v>
      </c>
      <c r="J251" s="631">
        <v>73</v>
      </c>
      <c r="K251" s="705">
        <v>0.87428617593050728</v>
      </c>
      <c r="L251" s="632">
        <v>0.67031269930724779</v>
      </c>
      <c r="M251" s="632">
        <v>1.6695052789381493</v>
      </c>
      <c r="N251" s="632">
        <v>1.2009342539273529</v>
      </c>
      <c r="O251" s="632">
        <v>1.309401256789211</v>
      </c>
      <c r="P251" s="632">
        <v>0.83791505330475458</v>
      </c>
      <c r="Q251" s="633">
        <v>0.83751590639511964</v>
      </c>
      <c r="R251" s="665" t="s">
        <v>1325</v>
      </c>
      <c r="S251" s="663" t="s">
        <v>1325</v>
      </c>
      <c r="T251" s="663" t="s">
        <v>1325</v>
      </c>
      <c r="U251" s="663" t="s">
        <v>1325</v>
      </c>
      <c r="V251" s="631">
        <v>11</v>
      </c>
      <c r="W251" s="631">
        <v>71</v>
      </c>
      <c r="X251" s="663" t="s">
        <v>1325</v>
      </c>
      <c r="Y251" s="632">
        <v>0</v>
      </c>
      <c r="Z251" s="632">
        <v>0.58016633014282071</v>
      </c>
      <c r="AA251" s="632">
        <v>0.56171473105271086</v>
      </c>
      <c r="AB251" s="632">
        <v>0</v>
      </c>
      <c r="AC251" s="632">
        <v>1.425135960599959</v>
      </c>
      <c r="AD251" s="632">
        <v>1.269420334932533</v>
      </c>
      <c r="AE251" s="633">
        <v>0.25025347087892458</v>
      </c>
      <c r="AF251" s="665" t="s">
        <v>1325</v>
      </c>
      <c r="AG251" s="631">
        <v>14</v>
      </c>
      <c r="AH251" s="663" t="s">
        <v>1325</v>
      </c>
      <c r="AI251" s="663" t="s">
        <v>1325</v>
      </c>
      <c r="AJ251" s="631">
        <v>13</v>
      </c>
      <c r="AK251" s="631">
        <v>89</v>
      </c>
      <c r="AL251" s="631">
        <v>16</v>
      </c>
      <c r="AM251" s="632">
        <v>1.2704311626399465</v>
      </c>
      <c r="AN251" s="632">
        <v>1.3703291850908892</v>
      </c>
      <c r="AO251" s="632">
        <v>1.1015909980482017</v>
      </c>
      <c r="AP251" s="632">
        <v>3.5435870818387829</v>
      </c>
      <c r="AQ251" s="632">
        <v>0.98589778081117863</v>
      </c>
      <c r="AR251" s="632">
        <v>0.74005289519241824</v>
      </c>
      <c r="AS251" s="633">
        <v>1.3702126430453914</v>
      </c>
      <c r="AT251" s="665" t="s">
        <v>1325</v>
      </c>
      <c r="AU251" s="663" t="s">
        <v>1325</v>
      </c>
      <c r="AV251" s="663" t="s">
        <v>1325</v>
      </c>
      <c r="AW251" s="663" t="s">
        <v>1325</v>
      </c>
      <c r="AX251" s="663" t="s">
        <v>1325</v>
      </c>
      <c r="AY251" s="631">
        <v>25</v>
      </c>
      <c r="AZ251" s="663" t="s">
        <v>1325</v>
      </c>
      <c r="BA251" s="632">
        <v>0</v>
      </c>
      <c r="BB251" s="632">
        <v>0</v>
      </c>
      <c r="BC251" s="632">
        <v>1.9729720861446836</v>
      </c>
      <c r="BD251" s="632">
        <v>0</v>
      </c>
      <c r="BE251" s="632">
        <v>0.34052370447742003</v>
      </c>
      <c r="BF251" s="632">
        <v>2.0890801634292395</v>
      </c>
      <c r="BG251" s="633">
        <v>1.3236508609762012</v>
      </c>
      <c r="BH251" s="665" t="s">
        <v>1325</v>
      </c>
      <c r="BI251" s="663" t="s">
        <v>1325</v>
      </c>
      <c r="BJ251" s="663" t="s">
        <v>1325</v>
      </c>
      <c r="BK251" s="663" t="s">
        <v>1325</v>
      </c>
      <c r="BL251" s="631">
        <v>14</v>
      </c>
      <c r="BM251" s="631">
        <v>155</v>
      </c>
      <c r="BN251" s="631">
        <v>17</v>
      </c>
      <c r="BO251" s="632">
        <v>0</v>
      </c>
      <c r="BP251" s="632">
        <v>0.20557668358018064</v>
      </c>
      <c r="BQ251" s="632">
        <v>1.4197911490255337</v>
      </c>
      <c r="BR251" s="632">
        <v>0</v>
      </c>
      <c r="BS251" s="632">
        <v>0.7745493250546559</v>
      </c>
      <c r="BT251" s="632">
        <v>1.5170944695779707</v>
      </c>
      <c r="BU251" s="633">
        <v>1.0906857329011272</v>
      </c>
      <c r="BV251" s="665" t="s">
        <v>1325</v>
      </c>
      <c r="BW251" s="663" t="s">
        <v>1325</v>
      </c>
      <c r="BX251" s="663" t="s">
        <v>1325</v>
      </c>
      <c r="BY251" s="663" t="s">
        <v>1325</v>
      </c>
      <c r="BZ251" s="663" t="s">
        <v>1325</v>
      </c>
      <c r="CA251" s="631">
        <v>14</v>
      </c>
      <c r="CB251" s="663" t="s">
        <v>1325</v>
      </c>
      <c r="CC251" s="632">
        <v>0</v>
      </c>
      <c r="CD251" s="632">
        <v>0.91963367519017936</v>
      </c>
      <c r="CE251" s="632">
        <v>4.0421873362410139</v>
      </c>
      <c r="CF251" s="632">
        <v>0</v>
      </c>
      <c r="CG251" s="632">
        <v>1.6781923312155247</v>
      </c>
      <c r="CH251" s="632">
        <v>0.44991219047428022</v>
      </c>
      <c r="CI251" s="633">
        <v>1.2359815395161711</v>
      </c>
      <c r="CJ251" s="665" t="s">
        <v>1325</v>
      </c>
      <c r="CK251" s="631">
        <v>15</v>
      </c>
      <c r="CL251" s="631">
        <v>15</v>
      </c>
      <c r="CM251" s="663" t="s">
        <v>1325</v>
      </c>
      <c r="CN251" s="631">
        <v>49</v>
      </c>
      <c r="CO251" s="631">
        <v>223</v>
      </c>
      <c r="CP251" s="631">
        <v>25</v>
      </c>
      <c r="CQ251" s="632">
        <v>1.4445854976257391</v>
      </c>
      <c r="CR251" s="632">
        <v>0.52206985790671734</v>
      </c>
      <c r="CS251" s="632">
        <v>2.1854775802590112</v>
      </c>
      <c r="CT251" s="632">
        <v>1.9810601783115265</v>
      </c>
      <c r="CU251" s="632">
        <v>1.571738903681174</v>
      </c>
      <c r="CV251" s="632">
        <v>0.6632287936235528</v>
      </c>
      <c r="CW251" s="633">
        <v>0.78011181044624012</v>
      </c>
      <c r="CX251" s="644" t="s">
        <v>878</v>
      </c>
      <c r="CY251" s="480" t="s">
        <v>1471</v>
      </c>
      <c r="CZ251" s="632" t="s">
        <v>792</v>
      </c>
      <c r="DA251" s="636" t="s">
        <v>1476</v>
      </c>
      <c r="DB251" s="644" t="s">
        <v>878</v>
      </c>
      <c r="DC251" s="480" t="s">
        <v>878</v>
      </c>
      <c r="DD251" s="480" t="s">
        <v>878</v>
      </c>
      <c r="DE251" s="635" t="s">
        <v>878</v>
      </c>
      <c r="DF251" s="686"/>
      <c r="DG251" s="678" t="s">
        <v>2218</v>
      </c>
      <c r="DH251" s="682">
        <v>52</v>
      </c>
      <c r="DI251" s="650">
        <v>690</v>
      </c>
      <c r="DJ251" s="650">
        <v>180</v>
      </c>
      <c r="DK251" s="650">
        <v>38</v>
      </c>
      <c r="DL251" s="650">
        <v>865</v>
      </c>
      <c r="DM251" s="650">
        <v>6693</v>
      </c>
      <c r="DN251" s="650">
        <v>786</v>
      </c>
      <c r="DO251" s="650">
        <v>9304</v>
      </c>
      <c r="DP251" s="681" t="s">
        <v>54</v>
      </c>
      <c r="DQ251" s="534">
        <v>965</v>
      </c>
      <c r="DR251" s="675" t="s">
        <v>878</v>
      </c>
      <c r="DS251" s="648" t="s">
        <v>792</v>
      </c>
      <c r="DT251" s="648" t="s">
        <v>878</v>
      </c>
      <c r="DU251" s="671" t="s">
        <v>792</v>
      </c>
    </row>
    <row r="252" spans="1:125">
      <c r="A252" s="628" t="s">
        <v>315</v>
      </c>
      <c r="B252" s="545" t="s">
        <v>1296</v>
      </c>
      <c r="C252" s="629" t="s">
        <v>734</v>
      </c>
      <c r="D252" s="658" t="s">
        <v>1325</v>
      </c>
      <c r="E252" s="528" t="s">
        <v>1325</v>
      </c>
      <c r="F252" s="528" t="s">
        <v>1325</v>
      </c>
      <c r="G252" s="528" t="s">
        <v>1325</v>
      </c>
      <c r="H252" s="528" t="s">
        <v>1325</v>
      </c>
      <c r="I252" s="631">
        <v>56</v>
      </c>
      <c r="J252" s="528" t="s">
        <v>1325</v>
      </c>
      <c r="K252" s="705">
        <v>1.7130181879508266</v>
      </c>
      <c r="L252" s="632"/>
      <c r="M252" s="632">
        <v>2.1399202679596105</v>
      </c>
      <c r="N252" s="632"/>
      <c r="O252" s="632">
        <v>1.0396282413257418</v>
      </c>
      <c r="P252" s="632">
        <v>0.71889851645650205</v>
      </c>
      <c r="Q252" s="633">
        <v>1.1128269455894324</v>
      </c>
      <c r="R252" s="665" t="s">
        <v>1325</v>
      </c>
      <c r="S252" s="663" t="s">
        <v>1325</v>
      </c>
      <c r="T252" s="663" t="s">
        <v>1325</v>
      </c>
      <c r="U252" s="663" t="s">
        <v>1325</v>
      </c>
      <c r="V252" s="663" t="s">
        <v>1325</v>
      </c>
      <c r="W252" s="663" t="s">
        <v>1325</v>
      </c>
      <c r="X252" s="663" t="s">
        <v>1325</v>
      </c>
      <c r="Y252" s="632">
        <v>0</v>
      </c>
      <c r="Z252" s="632"/>
      <c r="AA252" s="632">
        <v>0</v>
      </c>
      <c r="AB252" s="632"/>
      <c r="AC252" s="632">
        <v>0</v>
      </c>
      <c r="AD252" s="632">
        <v>2.0290084388185652</v>
      </c>
      <c r="AE252" s="633">
        <v>0</v>
      </c>
      <c r="AF252" s="665" t="s">
        <v>1325</v>
      </c>
      <c r="AG252" s="663" t="s">
        <v>1325</v>
      </c>
      <c r="AH252" s="663" t="s">
        <v>1325</v>
      </c>
      <c r="AI252" s="663" t="s">
        <v>1325</v>
      </c>
      <c r="AJ252" s="663" t="s">
        <v>1325</v>
      </c>
      <c r="AK252" s="663" t="s">
        <v>1325</v>
      </c>
      <c r="AL252" s="663" t="s">
        <v>1325</v>
      </c>
      <c r="AM252" s="632">
        <v>0</v>
      </c>
      <c r="AN252" s="632"/>
      <c r="AO252" s="632">
        <v>0</v>
      </c>
      <c r="AP252" s="632"/>
      <c r="AQ252" s="632">
        <v>1.1152428357335953</v>
      </c>
      <c r="AR252" s="632">
        <v>0.61612617631259581</v>
      </c>
      <c r="AS252" s="633">
        <v>6.6325129340163809</v>
      </c>
      <c r="AT252" s="665" t="s">
        <v>1325</v>
      </c>
      <c r="AU252" s="663" t="s">
        <v>1325</v>
      </c>
      <c r="AV252" s="663" t="s">
        <v>1325</v>
      </c>
      <c r="AW252" s="663" t="s">
        <v>1325</v>
      </c>
      <c r="AX252" s="663" t="s">
        <v>1325</v>
      </c>
      <c r="AY252" s="663" t="s">
        <v>1325</v>
      </c>
      <c r="AZ252" s="663" t="s">
        <v>1325</v>
      </c>
      <c r="BA252" s="632">
        <v>0</v>
      </c>
      <c r="BB252" s="632"/>
      <c r="BC252" s="632">
        <v>0</v>
      </c>
      <c r="BD252" s="632"/>
      <c r="BE252" s="632">
        <v>12.874973343976675</v>
      </c>
      <c r="BF252" s="632">
        <v>0.21048462299699314</v>
      </c>
      <c r="BG252" s="633">
        <v>0</v>
      </c>
      <c r="BH252" s="665" t="s">
        <v>1325</v>
      </c>
      <c r="BI252" s="663" t="s">
        <v>1325</v>
      </c>
      <c r="BJ252" s="663" t="s">
        <v>1325</v>
      </c>
      <c r="BK252" s="663" t="s">
        <v>1325</v>
      </c>
      <c r="BL252" s="663" t="s">
        <v>1325</v>
      </c>
      <c r="BM252" s="631">
        <v>16</v>
      </c>
      <c r="BN252" s="663" t="s">
        <v>1325</v>
      </c>
      <c r="BO252" s="632">
        <v>5.2172578658275937</v>
      </c>
      <c r="BP252" s="632"/>
      <c r="BQ252" s="632">
        <v>0</v>
      </c>
      <c r="BR252" s="632"/>
      <c r="BS252" s="632">
        <v>0</v>
      </c>
      <c r="BT252" s="632">
        <v>3.7323026872549798</v>
      </c>
      <c r="BU252" s="633">
        <v>1.3020013690968131</v>
      </c>
      <c r="BV252" s="665" t="s">
        <v>1325</v>
      </c>
      <c r="BW252" s="663" t="s">
        <v>1325</v>
      </c>
      <c r="BX252" s="663" t="s">
        <v>1325</v>
      </c>
      <c r="BY252" s="663" t="s">
        <v>1325</v>
      </c>
      <c r="BZ252" s="663" t="s">
        <v>1325</v>
      </c>
      <c r="CA252" s="663" t="s">
        <v>1325</v>
      </c>
      <c r="CB252" s="663" t="s">
        <v>1325</v>
      </c>
      <c r="CC252" s="632">
        <v>0</v>
      </c>
      <c r="CD252" s="632"/>
      <c r="CE252" s="632">
        <v>0</v>
      </c>
      <c r="CF252" s="632"/>
      <c r="CG252" s="632">
        <v>6.4374866719883359</v>
      </c>
      <c r="CH252" s="632">
        <v>0.42096924599398627</v>
      </c>
      <c r="CI252" s="633">
        <v>0</v>
      </c>
      <c r="CJ252" s="665" t="s">
        <v>1325</v>
      </c>
      <c r="CK252" s="663" t="s">
        <v>1325</v>
      </c>
      <c r="CL252" s="663" t="s">
        <v>1325</v>
      </c>
      <c r="CM252" s="663" t="s">
        <v>1325</v>
      </c>
      <c r="CN252" s="663" t="s">
        <v>1325</v>
      </c>
      <c r="CO252" s="631">
        <v>11</v>
      </c>
      <c r="CP252" s="663" t="s">
        <v>1325</v>
      </c>
      <c r="CQ252" s="632">
        <v>3.1090968627832543</v>
      </c>
      <c r="CR252" s="632"/>
      <c r="CS252" s="632">
        <v>4.1345945609344277</v>
      </c>
      <c r="CT252" s="632"/>
      <c r="CU252" s="632">
        <v>0.46721019362363658</v>
      </c>
      <c r="CV252" s="632">
        <v>0.38148780482977124</v>
      </c>
      <c r="CW252" s="633">
        <v>0</v>
      </c>
      <c r="CX252" s="644" t="s">
        <v>878</v>
      </c>
      <c r="CY252" s="480" t="s">
        <v>1471</v>
      </c>
      <c r="CZ252" s="480" t="s">
        <v>878</v>
      </c>
      <c r="DA252" s="635" t="s">
        <v>1471</v>
      </c>
      <c r="DB252" s="644" t="s">
        <v>878</v>
      </c>
      <c r="DC252" s="480" t="s">
        <v>878</v>
      </c>
      <c r="DD252" s="480" t="s">
        <v>878</v>
      </c>
      <c r="DE252" s="635" t="s">
        <v>878</v>
      </c>
      <c r="DF252" s="686"/>
      <c r="DG252" s="678" t="s">
        <v>2218</v>
      </c>
      <c r="DH252" s="682">
        <v>12</v>
      </c>
      <c r="DI252" s="663" t="s">
        <v>1325</v>
      </c>
      <c r="DJ252" s="650">
        <v>10</v>
      </c>
      <c r="DK252" s="663" t="s">
        <v>1325</v>
      </c>
      <c r="DL252" s="650">
        <v>69</v>
      </c>
      <c r="DM252" s="650">
        <v>660</v>
      </c>
      <c r="DN252" s="650">
        <v>46</v>
      </c>
      <c r="DO252" s="650">
        <v>805</v>
      </c>
      <c r="DP252" s="681" t="s">
        <v>315</v>
      </c>
      <c r="DQ252" s="534">
        <v>73</v>
      </c>
      <c r="DR252" s="675" t="s">
        <v>878</v>
      </c>
      <c r="DS252" s="648" t="s">
        <v>792</v>
      </c>
      <c r="DT252" s="648" t="s">
        <v>878</v>
      </c>
      <c r="DU252" s="671" t="s">
        <v>792</v>
      </c>
    </row>
    <row r="253" spans="1:125">
      <c r="A253" s="628" t="s">
        <v>384</v>
      </c>
      <c r="B253" s="545" t="s">
        <v>1296</v>
      </c>
      <c r="C253" s="629" t="s">
        <v>608</v>
      </c>
      <c r="D253" s="658" t="s">
        <v>1325</v>
      </c>
      <c r="E253" s="528" t="s">
        <v>1325</v>
      </c>
      <c r="F253" s="528" t="s">
        <v>1325</v>
      </c>
      <c r="G253" s="528" t="s">
        <v>1325</v>
      </c>
      <c r="H253" s="528" t="s">
        <v>1325</v>
      </c>
      <c r="I253" s="631">
        <v>52</v>
      </c>
      <c r="J253" s="528" t="s">
        <v>1325</v>
      </c>
      <c r="K253" s="705">
        <v>1.258914939469173</v>
      </c>
      <c r="L253" s="632">
        <v>0.47896097748630134</v>
      </c>
      <c r="M253" s="632">
        <v>0</v>
      </c>
      <c r="N253" s="632"/>
      <c r="O253" s="632">
        <v>1.5193959033353666</v>
      </c>
      <c r="P253" s="632">
        <v>1.1774366037334647</v>
      </c>
      <c r="Q253" s="633">
        <v>0.54888013301354432</v>
      </c>
      <c r="R253" s="665" t="s">
        <v>1325</v>
      </c>
      <c r="S253" s="663" t="s">
        <v>1325</v>
      </c>
      <c r="T253" s="663" t="s">
        <v>1325</v>
      </c>
      <c r="U253" s="663" t="s">
        <v>1325</v>
      </c>
      <c r="V253" s="663" t="s">
        <v>1325</v>
      </c>
      <c r="W253" s="663" t="s">
        <v>1325</v>
      </c>
      <c r="X253" s="663" t="s">
        <v>1325</v>
      </c>
      <c r="Y253" s="632">
        <v>11.297907460358722</v>
      </c>
      <c r="Z253" s="632">
        <v>0</v>
      </c>
      <c r="AA253" s="632">
        <v>0</v>
      </c>
      <c r="AB253" s="632"/>
      <c r="AC253" s="632">
        <v>0</v>
      </c>
      <c r="AD253" s="632">
        <v>3.8821511137205968</v>
      </c>
      <c r="AE253" s="633">
        <v>0</v>
      </c>
      <c r="AF253" s="665" t="s">
        <v>1325</v>
      </c>
      <c r="AG253" s="663" t="s">
        <v>1325</v>
      </c>
      <c r="AH253" s="663" t="s">
        <v>1325</v>
      </c>
      <c r="AI253" s="663" t="s">
        <v>1325</v>
      </c>
      <c r="AJ253" s="663" t="s">
        <v>1325</v>
      </c>
      <c r="AK253" s="663" t="s">
        <v>1325</v>
      </c>
      <c r="AL253" s="663" t="s">
        <v>1325</v>
      </c>
      <c r="AM253" s="632">
        <v>0</v>
      </c>
      <c r="AN253" s="632">
        <v>0</v>
      </c>
      <c r="AO253" s="632">
        <v>0</v>
      </c>
      <c r="AP253" s="632"/>
      <c r="AQ253" s="632">
        <v>2.2581255580868165</v>
      </c>
      <c r="AR253" s="632">
        <v>1.2001032895173827</v>
      </c>
      <c r="AS253" s="633">
        <v>0</v>
      </c>
      <c r="AT253" s="665" t="s">
        <v>1325</v>
      </c>
      <c r="AU253" s="663" t="s">
        <v>1325</v>
      </c>
      <c r="AV253" s="663" t="s">
        <v>1325</v>
      </c>
      <c r="AW253" s="663" t="s">
        <v>1325</v>
      </c>
      <c r="AX253" s="663" t="s">
        <v>1325</v>
      </c>
      <c r="AY253" s="663" t="s">
        <v>1325</v>
      </c>
      <c r="AZ253" s="663" t="s">
        <v>1325</v>
      </c>
      <c r="BA253" s="632">
        <v>0</v>
      </c>
      <c r="BB253" s="632">
        <v>0</v>
      </c>
      <c r="BC253" s="632">
        <v>0</v>
      </c>
      <c r="BD253" s="632"/>
      <c r="BE253" s="632">
        <v>0</v>
      </c>
      <c r="BF253" s="632">
        <v>0.49507464083485425</v>
      </c>
      <c r="BG253" s="633">
        <v>0</v>
      </c>
      <c r="BH253" s="665" t="s">
        <v>1325</v>
      </c>
      <c r="BI253" s="663" t="s">
        <v>1325</v>
      </c>
      <c r="BJ253" s="663" t="s">
        <v>1325</v>
      </c>
      <c r="BK253" s="663" t="s">
        <v>1325</v>
      </c>
      <c r="BL253" s="663" t="s">
        <v>1325</v>
      </c>
      <c r="BM253" s="631">
        <v>16</v>
      </c>
      <c r="BN253" s="663" t="s">
        <v>1325</v>
      </c>
      <c r="BO253" s="632">
        <v>1.6466849722096792</v>
      </c>
      <c r="BP253" s="632">
        <v>0</v>
      </c>
      <c r="BQ253" s="632">
        <v>0</v>
      </c>
      <c r="BR253" s="632"/>
      <c r="BS253" s="632">
        <v>1.092777899949358</v>
      </c>
      <c r="BT253" s="632">
        <v>2.1508671070334087</v>
      </c>
      <c r="BU253" s="633">
        <v>0</v>
      </c>
      <c r="BV253" s="665" t="s">
        <v>1325</v>
      </c>
      <c r="BW253" s="663" t="s">
        <v>1325</v>
      </c>
      <c r="BX253" s="663" t="s">
        <v>1325</v>
      </c>
      <c r="BY253" s="663" t="s">
        <v>1325</v>
      </c>
      <c r="BZ253" s="663" t="s">
        <v>1325</v>
      </c>
      <c r="CA253" s="663" t="s">
        <v>1325</v>
      </c>
      <c r="CB253" s="663" t="s">
        <v>1325</v>
      </c>
      <c r="CC253" s="632">
        <v>0</v>
      </c>
      <c r="CD253" s="632">
        <v>0</v>
      </c>
      <c r="CE253" s="632">
        <v>0</v>
      </c>
      <c r="CF253" s="632"/>
      <c r="CG253" s="632">
        <v>0</v>
      </c>
      <c r="CH253" s="632">
        <v>1.1540265619460579</v>
      </c>
      <c r="CI253" s="633">
        <v>0</v>
      </c>
      <c r="CJ253" s="665" t="s">
        <v>1325</v>
      </c>
      <c r="CK253" s="663" t="s">
        <v>1325</v>
      </c>
      <c r="CL253" s="663" t="s">
        <v>1325</v>
      </c>
      <c r="CM253" s="663" t="s">
        <v>1325</v>
      </c>
      <c r="CN253" s="663" t="s">
        <v>1325</v>
      </c>
      <c r="CO253" s="631">
        <v>15</v>
      </c>
      <c r="CP253" s="663" t="s">
        <v>1325</v>
      </c>
      <c r="CQ253" s="632">
        <v>0</v>
      </c>
      <c r="CR253" s="632">
        <v>1.6910908358184296</v>
      </c>
      <c r="CS253" s="632">
        <v>0</v>
      </c>
      <c r="CT253" s="632"/>
      <c r="CU253" s="632">
        <v>0.86626215368533055</v>
      </c>
      <c r="CV253" s="632">
        <v>0.98807006382251017</v>
      </c>
      <c r="CW253" s="633">
        <v>1.9359357218805133</v>
      </c>
      <c r="CX253" s="644" t="s">
        <v>878</v>
      </c>
      <c r="CY253" s="480" t="s">
        <v>1471</v>
      </c>
      <c r="CZ253" s="480" t="s">
        <v>878</v>
      </c>
      <c r="DA253" s="635" t="s">
        <v>1471</v>
      </c>
      <c r="DB253" s="644" t="s">
        <v>878</v>
      </c>
      <c r="DC253" s="480" t="s">
        <v>878</v>
      </c>
      <c r="DD253" s="480" t="s">
        <v>878</v>
      </c>
      <c r="DE253" s="635" t="s">
        <v>878</v>
      </c>
      <c r="DF253" s="686"/>
      <c r="DG253" s="678" t="s">
        <v>2218</v>
      </c>
      <c r="DH253" s="682">
        <v>25</v>
      </c>
      <c r="DI253" s="650">
        <v>21</v>
      </c>
      <c r="DJ253" s="650">
        <v>15</v>
      </c>
      <c r="DK253" s="663" t="s">
        <v>1325</v>
      </c>
      <c r="DL253" s="650">
        <v>38</v>
      </c>
      <c r="DM253" s="650">
        <v>510</v>
      </c>
      <c r="DN253" s="650">
        <v>37</v>
      </c>
      <c r="DO253" s="650">
        <v>648</v>
      </c>
      <c r="DP253" s="681" t="s">
        <v>384</v>
      </c>
      <c r="DQ253" s="534">
        <v>63</v>
      </c>
      <c r="DR253" s="675" t="s">
        <v>878</v>
      </c>
      <c r="DS253" s="648" t="s">
        <v>792</v>
      </c>
      <c r="DT253" s="648" t="s">
        <v>878</v>
      </c>
      <c r="DU253" s="671" t="s">
        <v>792</v>
      </c>
    </row>
    <row r="254" spans="1:125">
      <c r="A254" s="628" t="s">
        <v>214</v>
      </c>
      <c r="B254" s="545" t="s">
        <v>1296</v>
      </c>
      <c r="C254" s="629" t="s">
        <v>744</v>
      </c>
      <c r="D254" s="658" t="s">
        <v>1325</v>
      </c>
      <c r="E254" s="528" t="s">
        <v>1325</v>
      </c>
      <c r="F254" s="528" t="s">
        <v>1325</v>
      </c>
      <c r="G254" s="528" t="s">
        <v>1325</v>
      </c>
      <c r="H254" s="631">
        <v>34</v>
      </c>
      <c r="I254" s="631">
        <v>215</v>
      </c>
      <c r="J254" s="631">
        <v>17</v>
      </c>
      <c r="K254" s="705">
        <v>1.2838863092881916</v>
      </c>
      <c r="L254" s="632">
        <v>0</v>
      </c>
      <c r="M254" s="632">
        <v>1.1815532223051772</v>
      </c>
      <c r="N254" s="632"/>
      <c r="O254" s="632">
        <v>0.69579858577207399</v>
      </c>
      <c r="P254" s="632">
        <v>1.6832933377144583</v>
      </c>
      <c r="Q254" s="633">
        <v>1.0638018100096647</v>
      </c>
      <c r="R254" s="665" t="s">
        <v>1325</v>
      </c>
      <c r="S254" s="663" t="s">
        <v>1325</v>
      </c>
      <c r="T254" s="663" t="s">
        <v>1325</v>
      </c>
      <c r="U254" s="663" t="s">
        <v>1325</v>
      </c>
      <c r="V254" s="663" t="s">
        <v>1325</v>
      </c>
      <c r="W254" s="631">
        <v>14</v>
      </c>
      <c r="X254" s="663" t="s">
        <v>1325</v>
      </c>
      <c r="Y254" s="632">
        <v>0</v>
      </c>
      <c r="Z254" s="632">
        <v>0</v>
      </c>
      <c r="AA254" s="632">
        <v>0</v>
      </c>
      <c r="AB254" s="632"/>
      <c r="AC254" s="632">
        <v>0.37622885465197664</v>
      </c>
      <c r="AD254" s="632">
        <v>7.2030529472247151</v>
      </c>
      <c r="AE254" s="633">
        <v>0</v>
      </c>
      <c r="AF254" s="665" t="s">
        <v>1325</v>
      </c>
      <c r="AG254" s="663" t="s">
        <v>1325</v>
      </c>
      <c r="AH254" s="663" t="s">
        <v>1325</v>
      </c>
      <c r="AI254" s="663" t="s">
        <v>1325</v>
      </c>
      <c r="AJ254" s="663" t="s">
        <v>1325</v>
      </c>
      <c r="AK254" s="631">
        <v>36</v>
      </c>
      <c r="AL254" s="663" t="s">
        <v>1325</v>
      </c>
      <c r="AM254" s="632">
        <v>0</v>
      </c>
      <c r="AN254" s="632">
        <v>0</v>
      </c>
      <c r="AO254" s="632">
        <v>0</v>
      </c>
      <c r="AP254" s="632"/>
      <c r="AQ254" s="632">
        <v>0.93241963638338499</v>
      </c>
      <c r="AR254" s="632">
        <v>1.9191558613896122</v>
      </c>
      <c r="AS254" s="633">
        <v>1.1703183433975204</v>
      </c>
      <c r="AT254" s="665" t="s">
        <v>1325</v>
      </c>
      <c r="AU254" s="663" t="s">
        <v>1325</v>
      </c>
      <c r="AV254" s="663" t="s">
        <v>1325</v>
      </c>
      <c r="AW254" s="663" t="s">
        <v>1325</v>
      </c>
      <c r="AX254" s="663" t="s">
        <v>1325</v>
      </c>
      <c r="AY254" s="663" t="s">
        <v>1325</v>
      </c>
      <c r="AZ254" s="663" t="s">
        <v>1325</v>
      </c>
      <c r="BA254" s="632">
        <v>0</v>
      </c>
      <c r="BB254" s="632">
        <v>0</v>
      </c>
      <c r="BC254" s="632">
        <v>0</v>
      </c>
      <c r="BD254" s="632"/>
      <c r="BE254" s="632">
        <v>0</v>
      </c>
      <c r="BF254" s="632">
        <v>2.328783472986125</v>
      </c>
      <c r="BG254" s="633">
        <v>4.4231699601212684</v>
      </c>
      <c r="BH254" s="665" t="s">
        <v>1325</v>
      </c>
      <c r="BI254" s="663" t="s">
        <v>1325</v>
      </c>
      <c r="BJ254" s="663" t="s">
        <v>1325</v>
      </c>
      <c r="BK254" s="663" t="s">
        <v>1325</v>
      </c>
      <c r="BL254" s="663" t="s">
        <v>1325</v>
      </c>
      <c r="BM254" s="631">
        <v>42</v>
      </c>
      <c r="BN254" s="663" t="s">
        <v>1325</v>
      </c>
      <c r="BO254" s="632">
        <v>0.7298885571981254</v>
      </c>
      <c r="BP254" s="632">
        <v>0</v>
      </c>
      <c r="BQ254" s="632">
        <v>2.9256433955732848</v>
      </c>
      <c r="BR254" s="632"/>
      <c r="BS254" s="632">
        <v>0.54490750481778005</v>
      </c>
      <c r="BT254" s="632">
        <v>1.2023803812635028</v>
      </c>
      <c r="BU254" s="633">
        <v>1.8014137325369199</v>
      </c>
      <c r="BV254" s="665" t="s">
        <v>1325</v>
      </c>
      <c r="BW254" s="663" t="s">
        <v>1325</v>
      </c>
      <c r="BX254" s="663" t="s">
        <v>1325</v>
      </c>
      <c r="BY254" s="663" t="s">
        <v>1325</v>
      </c>
      <c r="BZ254" s="663" t="s">
        <v>1325</v>
      </c>
      <c r="CA254" s="631">
        <v>10</v>
      </c>
      <c r="CB254" s="663" t="s">
        <v>1325</v>
      </c>
      <c r="CC254" s="632">
        <v>8.4045977541535883</v>
      </c>
      <c r="CD254" s="632">
        <v>0</v>
      </c>
      <c r="CE254" s="632">
        <v>0</v>
      </c>
      <c r="CF254" s="632"/>
      <c r="CG254" s="632">
        <v>0.45827776038119339</v>
      </c>
      <c r="CH254" s="632">
        <v>2.4295966388212853</v>
      </c>
      <c r="CI254" s="633">
        <v>0</v>
      </c>
      <c r="CJ254" s="665" t="s">
        <v>1325</v>
      </c>
      <c r="CK254" s="663" t="s">
        <v>1325</v>
      </c>
      <c r="CL254" s="663" t="s">
        <v>1325</v>
      </c>
      <c r="CM254" s="663" t="s">
        <v>1325</v>
      </c>
      <c r="CN254" s="631">
        <v>13</v>
      </c>
      <c r="CO254" s="631">
        <v>82</v>
      </c>
      <c r="CP254" s="663" t="s">
        <v>1325</v>
      </c>
      <c r="CQ254" s="632">
        <v>1.25982033647614</v>
      </c>
      <c r="CR254" s="632">
        <v>0</v>
      </c>
      <c r="CS254" s="632">
        <v>1.5741579160792953</v>
      </c>
      <c r="CT254" s="632"/>
      <c r="CU254" s="632">
        <v>0.69650632964588555</v>
      </c>
      <c r="CV254" s="632">
        <v>1.6737868584622897</v>
      </c>
      <c r="CW254" s="633">
        <v>0.80585194215592426</v>
      </c>
      <c r="CX254" s="644" t="s">
        <v>878</v>
      </c>
      <c r="CY254" s="480" t="s">
        <v>1471</v>
      </c>
      <c r="CZ254" s="480" t="s">
        <v>878</v>
      </c>
      <c r="DA254" s="635" t="s">
        <v>1471</v>
      </c>
      <c r="DB254" s="644" t="s">
        <v>878</v>
      </c>
      <c r="DC254" s="480" t="s">
        <v>878</v>
      </c>
      <c r="DD254" s="480" t="s">
        <v>878</v>
      </c>
      <c r="DE254" s="635" t="s">
        <v>878</v>
      </c>
      <c r="DF254" s="686"/>
      <c r="DG254" s="678" t="s">
        <v>2218</v>
      </c>
      <c r="DH254" s="682">
        <v>55</v>
      </c>
      <c r="DI254" s="650">
        <v>12</v>
      </c>
      <c r="DJ254" s="650">
        <v>15</v>
      </c>
      <c r="DK254" s="663" t="s">
        <v>1325</v>
      </c>
      <c r="DL254" s="650">
        <v>403</v>
      </c>
      <c r="DM254" s="650">
        <v>1577</v>
      </c>
      <c r="DN254" s="650">
        <v>141</v>
      </c>
      <c r="DO254" s="650">
        <v>2205</v>
      </c>
      <c r="DP254" s="681" t="s">
        <v>214</v>
      </c>
      <c r="DQ254" s="534">
        <v>276</v>
      </c>
      <c r="DR254" s="675" t="s">
        <v>878</v>
      </c>
      <c r="DS254" s="648" t="s">
        <v>792</v>
      </c>
      <c r="DT254" s="648" t="s">
        <v>878</v>
      </c>
      <c r="DU254" s="671" t="s">
        <v>792</v>
      </c>
    </row>
    <row r="255" spans="1:125">
      <c r="A255" s="628" t="s">
        <v>202</v>
      </c>
      <c r="B255" s="545" t="s">
        <v>1296</v>
      </c>
      <c r="C255" s="629" t="s">
        <v>780</v>
      </c>
      <c r="D255" s="658" t="s">
        <v>1325</v>
      </c>
      <c r="E255" s="528" t="s">
        <v>1325</v>
      </c>
      <c r="F255" s="528" t="s">
        <v>1325</v>
      </c>
      <c r="G255" s="528" t="s">
        <v>1325</v>
      </c>
      <c r="H255" s="631">
        <v>13</v>
      </c>
      <c r="I255" s="631">
        <v>126</v>
      </c>
      <c r="J255" s="528" t="s">
        <v>1325</v>
      </c>
      <c r="K255" s="705">
        <v>0</v>
      </c>
      <c r="L255" s="632"/>
      <c r="M255" s="632">
        <v>0.96428121186643145</v>
      </c>
      <c r="N255" s="632"/>
      <c r="O255" s="632">
        <v>1.7542670277064711</v>
      </c>
      <c r="P255" s="632">
        <v>0.79960616584324673</v>
      </c>
      <c r="Q255" s="633">
        <v>1.8494577079087469</v>
      </c>
      <c r="R255" s="665" t="s">
        <v>1325</v>
      </c>
      <c r="S255" s="663" t="s">
        <v>1325</v>
      </c>
      <c r="T255" s="663" t="s">
        <v>1325</v>
      </c>
      <c r="U255" s="663" t="s">
        <v>1325</v>
      </c>
      <c r="V255" s="663" t="s">
        <v>1325</v>
      </c>
      <c r="W255" s="663" t="s">
        <v>1325</v>
      </c>
      <c r="X255" s="663" t="s">
        <v>1325</v>
      </c>
      <c r="Y255" s="632">
        <v>0</v>
      </c>
      <c r="Z255" s="632"/>
      <c r="AA255" s="632">
        <v>0</v>
      </c>
      <c r="AB255" s="632"/>
      <c r="AC255" s="632">
        <v>0</v>
      </c>
      <c r="AD255" s="632">
        <v>0.69335485638410121</v>
      </c>
      <c r="AE255" s="633">
        <v>0</v>
      </c>
      <c r="AF255" s="665" t="s">
        <v>1325</v>
      </c>
      <c r="AG255" s="663" t="s">
        <v>1325</v>
      </c>
      <c r="AH255" s="663" t="s">
        <v>1325</v>
      </c>
      <c r="AI255" s="663" t="s">
        <v>1325</v>
      </c>
      <c r="AJ255" s="663" t="s">
        <v>1325</v>
      </c>
      <c r="AK255" s="631">
        <v>27</v>
      </c>
      <c r="AL255" s="663" t="s">
        <v>1325</v>
      </c>
      <c r="AM255" s="632">
        <v>0</v>
      </c>
      <c r="AN255" s="632"/>
      <c r="AO255" s="632">
        <v>0</v>
      </c>
      <c r="AP255" s="632"/>
      <c r="AQ255" s="632">
        <v>0.68066563181149431</v>
      </c>
      <c r="AR255" s="632">
        <v>1.734639173335905</v>
      </c>
      <c r="AS255" s="633">
        <v>2.3702158490827054</v>
      </c>
      <c r="AT255" s="665" t="s">
        <v>1325</v>
      </c>
      <c r="AU255" s="663" t="s">
        <v>1325</v>
      </c>
      <c r="AV255" s="663" t="s">
        <v>1325</v>
      </c>
      <c r="AW255" s="663" t="s">
        <v>1325</v>
      </c>
      <c r="AX255" s="663" t="s">
        <v>1325</v>
      </c>
      <c r="AY255" s="663" t="s">
        <v>1325</v>
      </c>
      <c r="AZ255" s="663" t="s">
        <v>1325</v>
      </c>
      <c r="BA255" s="632">
        <v>0</v>
      </c>
      <c r="BB255" s="632"/>
      <c r="BC255" s="632">
        <v>0</v>
      </c>
      <c r="BD255" s="632"/>
      <c r="BE255" s="632">
        <v>0</v>
      </c>
      <c r="BF255" s="632">
        <v>0.70593122132090125</v>
      </c>
      <c r="BG255" s="633">
        <v>0</v>
      </c>
      <c r="BH255" s="665" t="s">
        <v>1325</v>
      </c>
      <c r="BI255" s="663" t="s">
        <v>1325</v>
      </c>
      <c r="BJ255" s="663" t="s">
        <v>1325</v>
      </c>
      <c r="BK255" s="663" t="s">
        <v>1325</v>
      </c>
      <c r="BL255" s="663" t="s">
        <v>1325</v>
      </c>
      <c r="BM255" s="631">
        <v>25</v>
      </c>
      <c r="BN255" s="663" t="s">
        <v>1325</v>
      </c>
      <c r="BO255" s="632">
        <v>0</v>
      </c>
      <c r="BP255" s="632"/>
      <c r="BQ255" s="632">
        <v>0</v>
      </c>
      <c r="BR255" s="632"/>
      <c r="BS255" s="632">
        <v>2.6259625384793419</v>
      </c>
      <c r="BT255" s="632">
        <v>1.031996409199569</v>
      </c>
      <c r="BU255" s="633">
        <v>0</v>
      </c>
      <c r="BV255" s="665" t="s">
        <v>1325</v>
      </c>
      <c r="BW255" s="663" t="s">
        <v>1325</v>
      </c>
      <c r="BX255" s="663" t="s">
        <v>1325</v>
      </c>
      <c r="BY255" s="663" t="s">
        <v>1325</v>
      </c>
      <c r="BZ255" s="663" t="s">
        <v>1325</v>
      </c>
      <c r="CA255" s="663" t="s">
        <v>1325</v>
      </c>
      <c r="CB255" s="663" t="s">
        <v>1325</v>
      </c>
      <c r="CC255" s="632">
        <v>0</v>
      </c>
      <c r="CD255" s="632"/>
      <c r="CE255" s="632">
        <v>13.494831279314118</v>
      </c>
      <c r="CF255" s="632"/>
      <c r="CG255" s="632">
        <v>0</v>
      </c>
      <c r="CH255" s="632">
        <v>1.0559484377660424</v>
      </c>
      <c r="CI255" s="633">
        <v>0</v>
      </c>
      <c r="CJ255" s="665" t="s">
        <v>1325</v>
      </c>
      <c r="CK255" s="663" t="s">
        <v>1325</v>
      </c>
      <c r="CL255" s="663" t="s">
        <v>1325</v>
      </c>
      <c r="CM255" s="663" t="s">
        <v>1325</v>
      </c>
      <c r="CN255" s="663" t="s">
        <v>1325</v>
      </c>
      <c r="CO255" s="631">
        <v>43</v>
      </c>
      <c r="CP255" s="663" t="s">
        <v>1325</v>
      </c>
      <c r="CQ255" s="632">
        <v>0</v>
      </c>
      <c r="CR255" s="632"/>
      <c r="CS255" s="632">
        <v>1.0495705119221042</v>
      </c>
      <c r="CT255" s="632"/>
      <c r="CU255" s="632">
        <v>2.7501241297613048</v>
      </c>
      <c r="CV255" s="632">
        <v>0.4543219665735882</v>
      </c>
      <c r="CW255" s="633">
        <v>2.4990477632508683</v>
      </c>
      <c r="CX255" s="644" t="s">
        <v>878</v>
      </c>
      <c r="CY255" s="480" t="s">
        <v>1471</v>
      </c>
      <c r="CZ255" s="632" t="s">
        <v>878</v>
      </c>
      <c r="DA255" s="636" t="s">
        <v>1471</v>
      </c>
      <c r="DB255" s="644" t="s">
        <v>878</v>
      </c>
      <c r="DC255" s="480" t="s">
        <v>878</v>
      </c>
      <c r="DD255" s="480" t="s">
        <v>878</v>
      </c>
      <c r="DE255" s="635" t="s">
        <v>878</v>
      </c>
      <c r="DF255" s="686"/>
      <c r="DG255" s="678" t="s">
        <v>2218</v>
      </c>
      <c r="DH255" s="682">
        <v>12</v>
      </c>
      <c r="DI255" s="663" t="s">
        <v>1325</v>
      </c>
      <c r="DJ255" s="650">
        <v>16</v>
      </c>
      <c r="DK255" s="663" t="s">
        <v>1325</v>
      </c>
      <c r="DL255" s="650">
        <v>66</v>
      </c>
      <c r="DM255" s="650">
        <v>1073</v>
      </c>
      <c r="DN255" s="650">
        <v>22</v>
      </c>
      <c r="DO255" s="650">
        <v>1193</v>
      </c>
      <c r="DP255" s="681" t="s">
        <v>202</v>
      </c>
      <c r="DQ255" s="534">
        <v>146</v>
      </c>
      <c r="DR255" s="675" t="s">
        <v>878</v>
      </c>
      <c r="DS255" s="648" t="s">
        <v>792</v>
      </c>
      <c r="DT255" s="648" t="s">
        <v>878</v>
      </c>
      <c r="DU255" s="671" t="s">
        <v>792</v>
      </c>
    </row>
    <row r="256" spans="1:125">
      <c r="A256" s="628" t="s">
        <v>1448</v>
      </c>
      <c r="B256" s="545" t="s">
        <v>1294</v>
      </c>
      <c r="C256" s="629" t="s">
        <v>1175</v>
      </c>
      <c r="D256" s="658" t="s">
        <v>1325</v>
      </c>
      <c r="E256" s="528" t="s">
        <v>1325</v>
      </c>
      <c r="F256" s="528" t="s">
        <v>1325</v>
      </c>
      <c r="G256" s="528" t="s">
        <v>1325</v>
      </c>
      <c r="H256" s="631">
        <v>11</v>
      </c>
      <c r="I256" s="631">
        <v>28</v>
      </c>
      <c r="J256" s="528" t="s">
        <v>1325</v>
      </c>
      <c r="K256" s="705"/>
      <c r="L256" s="632"/>
      <c r="M256" s="632"/>
      <c r="N256" s="632"/>
      <c r="O256" s="632">
        <v>1.1780683650903716</v>
      </c>
      <c r="P256" s="632">
        <v>1.1395771880436989</v>
      </c>
      <c r="Q256" s="633"/>
      <c r="R256" s="665" t="s">
        <v>1325</v>
      </c>
      <c r="S256" s="663" t="s">
        <v>1325</v>
      </c>
      <c r="T256" s="663" t="s">
        <v>1325</v>
      </c>
      <c r="U256" s="663" t="s">
        <v>1325</v>
      </c>
      <c r="V256" s="663" t="s">
        <v>1325</v>
      </c>
      <c r="W256" s="663" t="s">
        <v>1325</v>
      </c>
      <c r="X256" s="663" t="s">
        <v>1325</v>
      </c>
      <c r="Y256" s="632"/>
      <c r="Z256" s="632"/>
      <c r="AA256" s="632"/>
      <c r="AB256" s="632"/>
      <c r="AC256" s="632">
        <v>0</v>
      </c>
      <c r="AD256" s="632">
        <v>0</v>
      </c>
      <c r="AE256" s="633"/>
      <c r="AF256" s="665" t="s">
        <v>1325</v>
      </c>
      <c r="AG256" s="663" t="s">
        <v>1325</v>
      </c>
      <c r="AH256" s="663" t="s">
        <v>1325</v>
      </c>
      <c r="AI256" s="663" t="s">
        <v>1325</v>
      </c>
      <c r="AJ256" s="663" t="s">
        <v>1325</v>
      </c>
      <c r="AK256" s="663" t="s">
        <v>1325</v>
      </c>
      <c r="AL256" s="663" t="s">
        <v>1325</v>
      </c>
      <c r="AM256" s="632"/>
      <c r="AN256" s="632"/>
      <c r="AO256" s="632"/>
      <c r="AP256" s="632"/>
      <c r="AQ256" s="632">
        <v>0</v>
      </c>
      <c r="AR256" s="632">
        <v>0</v>
      </c>
      <c r="AS256" s="633"/>
      <c r="AT256" s="665" t="s">
        <v>1325</v>
      </c>
      <c r="AU256" s="663" t="s">
        <v>1325</v>
      </c>
      <c r="AV256" s="663" t="s">
        <v>1325</v>
      </c>
      <c r="AW256" s="663" t="s">
        <v>1325</v>
      </c>
      <c r="AX256" s="663" t="s">
        <v>1325</v>
      </c>
      <c r="AY256" s="663" t="s">
        <v>1325</v>
      </c>
      <c r="AZ256" s="663" t="s">
        <v>1325</v>
      </c>
      <c r="BA256" s="632"/>
      <c r="BB256" s="632"/>
      <c r="BC256" s="632"/>
      <c r="BD256" s="632"/>
      <c r="BE256" s="632">
        <v>0</v>
      </c>
      <c r="BF256" s="632">
        <v>0</v>
      </c>
      <c r="BG256" s="633"/>
      <c r="BH256" s="665" t="s">
        <v>1325</v>
      </c>
      <c r="BI256" s="663" t="s">
        <v>1325</v>
      </c>
      <c r="BJ256" s="663" t="s">
        <v>1325</v>
      </c>
      <c r="BK256" s="663" t="s">
        <v>1325</v>
      </c>
      <c r="BL256" s="663" t="s">
        <v>1325</v>
      </c>
      <c r="BM256" s="663" t="s">
        <v>1325</v>
      </c>
      <c r="BN256" s="663" t="s">
        <v>1325</v>
      </c>
      <c r="BO256" s="632"/>
      <c r="BP256" s="632"/>
      <c r="BQ256" s="632"/>
      <c r="BR256" s="632"/>
      <c r="BS256" s="632">
        <v>0</v>
      </c>
      <c r="BT256" s="632">
        <v>1.7342890632044001</v>
      </c>
      <c r="BU256" s="633"/>
      <c r="BV256" s="665" t="s">
        <v>1325</v>
      </c>
      <c r="BW256" s="663" t="s">
        <v>1325</v>
      </c>
      <c r="BX256" s="663" t="s">
        <v>1325</v>
      </c>
      <c r="BY256" s="663" t="s">
        <v>1325</v>
      </c>
      <c r="BZ256" s="663" t="s">
        <v>1325</v>
      </c>
      <c r="CA256" s="663" t="s">
        <v>1325</v>
      </c>
      <c r="CB256" s="663" t="s">
        <v>1325</v>
      </c>
      <c r="CC256" s="632"/>
      <c r="CD256" s="632"/>
      <c r="CE256" s="632"/>
      <c r="CF256" s="632"/>
      <c r="CG256" s="632">
        <v>0</v>
      </c>
      <c r="CH256" s="632">
        <v>0</v>
      </c>
      <c r="CI256" s="633"/>
      <c r="CJ256" s="665" t="s">
        <v>1325</v>
      </c>
      <c r="CK256" s="663" t="s">
        <v>1325</v>
      </c>
      <c r="CL256" s="663" t="s">
        <v>1325</v>
      </c>
      <c r="CM256" s="663" t="s">
        <v>1325</v>
      </c>
      <c r="CN256" s="663" t="s">
        <v>1325</v>
      </c>
      <c r="CO256" s="663" t="s">
        <v>1325</v>
      </c>
      <c r="CP256" s="663" t="s">
        <v>1325</v>
      </c>
      <c r="CQ256" s="632"/>
      <c r="CR256" s="632"/>
      <c r="CS256" s="632"/>
      <c r="CT256" s="632"/>
      <c r="CU256" s="632">
        <v>0</v>
      </c>
      <c r="CV256" s="632">
        <v>0</v>
      </c>
      <c r="CW256" s="633"/>
      <c r="CX256" s="644" t="s">
        <v>878</v>
      </c>
      <c r="CY256" s="480" t="s">
        <v>1471</v>
      </c>
      <c r="CZ256" s="480" t="s">
        <v>878</v>
      </c>
      <c r="DA256" s="635" t="s">
        <v>1471</v>
      </c>
      <c r="DB256" s="644" t="s">
        <v>878</v>
      </c>
      <c r="DC256" s="480" t="s">
        <v>878</v>
      </c>
      <c r="DD256" s="480" t="s">
        <v>878</v>
      </c>
      <c r="DE256" s="635" t="s">
        <v>878</v>
      </c>
      <c r="DF256" s="686"/>
      <c r="DG256" s="678" t="s">
        <v>2218</v>
      </c>
      <c r="DH256" s="664" t="s">
        <v>1325</v>
      </c>
      <c r="DI256" s="663" t="s">
        <v>1325</v>
      </c>
      <c r="DJ256" s="663" t="s">
        <v>1325</v>
      </c>
      <c r="DK256" s="663" t="s">
        <v>1325</v>
      </c>
      <c r="DL256" s="650">
        <v>12</v>
      </c>
      <c r="DM256" s="650">
        <v>33</v>
      </c>
      <c r="DN256" s="663" t="s">
        <v>1325</v>
      </c>
      <c r="DO256" s="650">
        <v>50</v>
      </c>
      <c r="DP256" s="681" t="s">
        <v>1448</v>
      </c>
      <c r="DQ256" s="534">
        <v>43</v>
      </c>
      <c r="DR256" s="675" t="s">
        <v>878</v>
      </c>
      <c r="DS256" s="648" t="s">
        <v>792</v>
      </c>
      <c r="DT256" s="648" t="s">
        <v>878</v>
      </c>
      <c r="DU256" s="671" t="s">
        <v>792</v>
      </c>
    </row>
    <row r="257" spans="1:125">
      <c r="A257" s="628" t="s">
        <v>1449</v>
      </c>
      <c r="B257" s="545" t="s">
        <v>1294</v>
      </c>
      <c r="C257" s="629" t="s">
        <v>1176</v>
      </c>
      <c r="D257" s="658" t="s">
        <v>1325</v>
      </c>
      <c r="E257" s="528" t="s">
        <v>1325</v>
      </c>
      <c r="F257" s="528" t="s">
        <v>1325</v>
      </c>
      <c r="G257" s="528" t="s">
        <v>1325</v>
      </c>
      <c r="H257" s="528" t="s">
        <v>1325</v>
      </c>
      <c r="I257" s="528" t="s">
        <v>1325</v>
      </c>
      <c r="J257" s="528" t="s">
        <v>1325</v>
      </c>
      <c r="K257" s="705"/>
      <c r="L257" s="632"/>
      <c r="M257" s="632"/>
      <c r="N257" s="632"/>
      <c r="O257" s="632">
        <v>1.0247767568005293</v>
      </c>
      <c r="P257" s="632">
        <v>0.86059253032852945</v>
      </c>
      <c r="Q257" s="633"/>
      <c r="R257" s="665" t="s">
        <v>1325</v>
      </c>
      <c r="S257" s="663" t="s">
        <v>1325</v>
      </c>
      <c r="T257" s="663" t="s">
        <v>1325</v>
      </c>
      <c r="U257" s="663" t="s">
        <v>1325</v>
      </c>
      <c r="V257" s="663" t="s">
        <v>1325</v>
      </c>
      <c r="W257" s="663" t="s">
        <v>1325</v>
      </c>
      <c r="X257" s="663" t="s">
        <v>1325</v>
      </c>
      <c r="Y257" s="632"/>
      <c r="Z257" s="632"/>
      <c r="AA257" s="632"/>
      <c r="AB257" s="632"/>
      <c r="AC257" s="632">
        <v>0</v>
      </c>
      <c r="AD257" s="632">
        <v>0</v>
      </c>
      <c r="AE257" s="633"/>
      <c r="AF257" s="665" t="s">
        <v>1325</v>
      </c>
      <c r="AG257" s="663" t="s">
        <v>1325</v>
      </c>
      <c r="AH257" s="663" t="s">
        <v>1325</v>
      </c>
      <c r="AI257" s="663" t="s">
        <v>1325</v>
      </c>
      <c r="AJ257" s="663" t="s">
        <v>1325</v>
      </c>
      <c r="AK257" s="663" t="s">
        <v>1325</v>
      </c>
      <c r="AL257" s="663" t="s">
        <v>1325</v>
      </c>
      <c r="AM257" s="632"/>
      <c r="AN257" s="632"/>
      <c r="AO257" s="632"/>
      <c r="AP257" s="632"/>
      <c r="AQ257" s="632">
        <v>0</v>
      </c>
      <c r="AR257" s="632">
        <v>0</v>
      </c>
      <c r="AS257" s="633"/>
      <c r="AT257" s="665" t="s">
        <v>1325</v>
      </c>
      <c r="AU257" s="663" t="s">
        <v>1325</v>
      </c>
      <c r="AV257" s="663" t="s">
        <v>1325</v>
      </c>
      <c r="AW257" s="663" t="s">
        <v>1325</v>
      </c>
      <c r="AX257" s="663" t="s">
        <v>1325</v>
      </c>
      <c r="AY257" s="663" t="s">
        <v>1325</v>
      </c>
      <c r="AZ257" s="663" t="s">
        <v>1325</v>
      </c>
      <c r="BA257" s="632"/>
      <c r="BB257" s="632"/>
      <c r="BC257" s="632"/>
      <c r="BD257" s="632"/>
      <c r="BE257" s="632">
        <v>0</v>
      </c>
      <c r="BF257" s="632">
        <v>0</v>
      </c>
      <c r="BG257" s="633"/>
      <c r="BH257" s="665" t="s">
        <v>1325</v>
      </c>
      <c r="BI257" s="663" t="s">
        <v>1325</v>
      </c>
      <c r="BJ257" s="663" t="s">
        <v>1325</v>
      </c>
      <c r="BK257" s="663" t="s">
        <v>1325</v>
      </c>
      <c r="BL257" s="663" t="s">
        <v>1325</v>
      </c>
      <c r="BM257" s="663" t="s">
        <v>1325</v>
      </c>
      <c r="BN257" s="663" t="s">
        <v>1325</v>
      </c>
      <c r="BO257" s="632"/>
      <c r="BP257" s="632"/>
      <c r="BQ257" s="632"/>
      <c r="BR257" s="632"/>
      <c r="BS257" s="632">
        <v>0</v>
      </c>
      <c r="BT257" s="632">
        <v>0</v>
      </c>
      <c r="BU257" s="633"/>
      <c r="BV257" s="665" t="s">
        <v>1325</v>
      </c>
      <c r="BW257" s="663" t="s">
        <v>1325</v>
      </c>
      <c r="BX257" s="663" t="s">
        <v>1325</v>
      </c>
      <c r="BY257" s="663" t="s">
        <v>1325</v>
      </c>
      <c r="BZ257" s="663" t="s">
        <v>1325</v>
      </c>
      <c r="CA257" s="663" t="s">
        <v>1325</v>
      </c>
      <c r="CB257" s="663" t="s">
        <v>1325</v>
      </c>
      <c r="CC257" s="632"/>
      <c r="CD257" s="632"/>
      <c r="CE257" s="632"/>
      <c r="CF257" s="632"/>
      <c r="CG257" s="632">
        <v>0</v>
      </c>
      <c r="CH257" s="632">
        <v>0</v>
      </c>
      <c r="CI257" s="633"/>
      <c r="CJ257" s="665" t="s">
        <v>1325</v>
      </c>
      <c r="CK257" s="663" t="s">
        <v>1325</v>
      </c>
      <c r="CL257" s="663" t="s">
        <v>1325</v>
      </c>
      <c r="CM257" s="663" t="s">
        <v>1325</v>
      </c>
      <c r="CN257" s="663" t="s">
        <v>1325</v>
      </c>
      <c r="CO257" s="663" t="s">
        <v>1325</v>
      </c>
      <c r="CP257" s="663" t="s">
        <v>1325</v>
      </c>
      <c r="CQ257" s="632"/>
      <c r="CR257" s="632"/>
      <c r="CS257" s="632"/>
      <c r="CT257" s="632"/>
      <c r="CU257" s="632">
        <v>0</v>
      </c>
      <c r="CV257" s="632">
        <v>0</v>
      </c>
      <c r="CW257" s="633"/>
      <c r="CX257" s="644" t="s">
        <v>878</v>
      </c>
      <c r="CY257" s="480" t="s">
        <v>1471</v>
      </c>
      <c r="CZ257" s="480" t="s">
        <v>878</v>
      </c>
      <c r="DA257" s="635" t="s">
        <v>1471</v>
      </c>
      <c r="DB257" s="644" t="s">
        <v>878</v>
      </c>
      <c r="DC257" s="480" t="s">
        <v>878</v>
      </c>
      <c r="DD257" s="480" t="s">
        <v>878</v>
      </c>
      <c r="DE257" s="635" t="s">
        <v>878</v>
      </c>
      <c r="DF257" s="686"/>
      <c r="DG257" s="678" t="s">
        <v>2218</v>
      </c>
      <c r="DH257" s="664" t="s">
        <v>1325</v>
      </c>
      <c r="DI257" s="663" t="s">
        <v>1325</v>
      </c>
      <c r="DJ257" s="663" t="s">
        <v>1325</v>
      </c>
      <c r="DK257" s="663" t="s">
        <v>1325</v>
      </c>
      <c r="DL257" s="650">
        <v>23</v>
      </c>
      <c r="DM257" s="650">
        <v>45</v>
      </c>
      <c r="DN257" s="663" t="s">
        <v>1325</v>
      </c>
      <c r="DO257" s="650">
        <v>89</v>
      </c>
      <c r="DP257" s="681" t="s">
        <v>1449</v>
      </c>
      <c r="DQ257" s="534">
        <v>22</v>
      </c>
      <c r="DR257" s="675" t="s">
        <v>878</v>
      </c>
      <c r="DS257" s="648" t="s">
        <v>792</v>
      </c>
      <c r="DT257" s="648" t="s">
        <v>878</v>
      </c>
      <c r="DU257" s="671" t="s">
        <v>792</v>
      </c>
    </row>
    <row r="258" spans="1:125">
      <c r="A258" s="628" t="s">
        <v>2204</v>
      </c>
      <c r="B258" s="652" t="s">
        <v>1294</v>
      </c>
      <c r="C258" s="629" t="s">
        <v>2205</v>
      </c>
      <c r="D258" s="658" t="s">
        <v>1325</v>
      </c>
      <c r="E258" s="528" t="s">
        <v>1325</v>
      </c>
      <c r="F258" s="528" t="s">
        <v>1325</v>
      </c>
      <c r="G258" s="528" t="s">
        <v>1325</v>
      </c>
      <c r="H258" s="528" t="s">
        <v>1325</v>
      </c>
      <c r="I258" s="528" t="s">
        <v>1325</v>
      </c>
      <c r="J258" s="528" t="s">
        <v>1325</v>
      </c>
      <c r="K258" s="705"/>
      <c r="L258" s="632"/>
      <c r="M258" s="632">
        <v>1.7723907111122896</v>
      </c>
      <c r="N258" s="632"/>
      <c r="O258" s="632">
        <v>0.3664917838434012</v>
      </c>
      <c r="P258" s="632">
        <v>2.3616206980328407</v>
      </c>
      <c r="Q258" s="633">
        <v>0</v>
      </c>
      <c r="R258" s="665" t="s">
        <v>1325</v>
      </c>
      <c r="S258" s="663" t="s">
        <v>1325</v>
      </c>
      <c r="T258" s="663" t="s">
        <v>1325</v>
      </c>
      <c r="U258" s="663" t="s">
        <v>1325</v>
      </c>
      <c r="V258" s="663" t="s">
        <v>1325</v>
      </c>
      <c r="W258" s="663" t="s">
        <v>1325</v>
      </c>
      <c r="X258" s="663" t="s">
        <v>1325</v>
      </c>
      <c r="Y258" s="632"/>
      <c r="Z258" s="632"/>
      <c r="AA258" s="632">
        <v>0</v>
      </c>
      <c r="AB258" s="632"/>
      <c r="AC258" s="632">
        <v>0</v>
      </c>
      <c r="AD258" s="632">
        <v>0</v>
      </c>
      <c r="AE258" s="633">
        <v>0</v>
      </c>
      <c r="AF258" s="665" t="s">
        <v>1325</v>
      </c>
      <c r="AG258" s="663" t="s">
        <v>1325</v>
      </c>
      <c r="AH258" s="663" t="s">
        <v>1325</v>
      </c>
      <c r="AI258" s="663" t="s">
        <v>1325</v>
      </c>
      <c r="AJ258" s="663" t="s">
        <v>1325</v>
      </c>
      <c r="AK258" s="663" t="s">
        <v>1325</v>
      </c>
      <c r="AL258" s="663" t="s">
        <v>1325</v>
      </c>
      <c r="AM258" s="632"/>
      <c r="AN258" s="632"/>
      <c r="AO258" s="632">
        <v>0</v>
      </c>
      <c r="AP258" s="632"/>
      <c r="AQ258" s="632">
        <v>0</v>
      </c>
      <c r="AR258" s="632">
        <v>0</v>
      </c>
      <c r="AS258" s="633">
        <v>0</v>
      </c>
      <c r="AT258" s="665" t="s">
        <v>1325</v>
      </c>
      <c r="AU258" s="663" t="s">
        <v>1325</v>
      </c>
      <c r="AV258" s="663" t="s">
        <v>1325</v>
      </c>
      <c r="AW258" s="663" t="s">
        <v>1325</v>
      </c>
      <c r="AX258" s="663" t="s">
        <v>1325</v>
      </c>
      <c r="AY258" s="663" t="s">
        <v>1325</v>
      </c>
      <c r="AZ258" s="663" t="s">
        <v>1325</v>
      </c>
      <c r="BA258" s="632"/>
      <c r="BB258" s="632"/>
      <c r="BC258" s="632">
        <v>0</v>
      </c>
      <c r="BD258" s="632"/>
      <c r="BE258" s="632">
        <v>0</v>
      </c>
      <c r="BF258" s="632">
        <v>0</v>
      </c>
      <c r="BG258" s="633">
        <v>0</v>
      </c>
      <c r="BH258" s="665" t="s">
        <v>1325</v>
      </c>
      <c r="BI258" s="663" t="s">
        <v>1325</v>
      </c>
      <c r="BJ258" s="663" t="s">
        <v>1325</v>
      </c>
      <c r="BK258" s="663" t="s">
        <v>1325</v>
      </c>
      <c r="BL258" s="663" t="s">
        <v>1325</v>
      </c>
      <c r="BM258" s="663" t="s">
        <v>1325</v>
      </c>
      <c r="BN258" s="663" t="s">
        <v>1325</v>
      </c>
      <c r="BO258" s="632"/>
      <c r="BP258" s="632"/>
      <c r="BQ258" s="632">
        <v>2.1080995030926064</v>
      </c>
      <c r="BR258" s="632"/>
      <c r="BS258" s="632">
        <v>0</v>
      </c>
      <c r="BT258" s="632">
        <v>6.7595699284608592</v>
      </c>
      <c r="BU258" s="633">
        <v>0</v>
      </c>
      <c r="BV258" s="665" t="s">
        <v>1325</v>
      </c>
      <c r="BW258" s="663" t="s">
        <v>1325</v>
      </c>
      <c r="BX258" s="663" t="s">
        <v>1325</v>
      </c>
      <c r="BY258" s="663" t="s">
        <v>1325</v>
      </c>
      <c r="BZ258" s="663" t="s">
        <v>1325</v>
      </c>
      <c r="CA258" s="663" t="s">
        <v>1325</v>
      </c>
      <c r="CB258" s="663" t="s">
        <v>1325</v>
      </c>
      <c r="CC258" s="632"/>
      <c r="CD258" s="632"/>
      <c r="CE258" s="632">
        <v>0</v>
      </c>
      <c r="CF258" s="632"/>
      <c r="CG258" s="632">
        <v>0</v>
      </c>
      <c r="CH258" s="632">
        <v>0</v>
      </c>
      <c r="CI258" s="633">
        <v>0</v>
      </c>
      <c r="CJ258" s="665" t="s">
        <v>1325</v>
      </c>
      <c r="CK258" s="663" t="s">
        <v>1325</v>
      </c>
      <c r="CL258" s="663" t="s">
        <v>1325</v>
      </c>
      <c r="CM258" s="663" t="s">
        <v>1325</v>
      </c>
      <c r="CN258" s="663" t="s">
        <v>1325</v>
      </c>
      <c r="CO258" s="663" t="s">
        <v>1325</v>
      </c>
      <c r="CP258" s="663" t="s">
        <v>1325</v>
      </c>
      <c r="CQ258" s="632"/>
      <c r="CR258" s="632"/>
      <c r="CS258" s="632">
        <v>1.3442712888488306</v>
      </c>
      <c r="CT258" s="632"/>
      <c r="CU258" s="632">
        <v>0.96893675100160681</v>
      </c>
      <c r="CV258" s="632">
        <v>1.0262301767710531</v>
      </c>
      <c r="CW258" s="633">
        <v>0</v>
      </c>
      <c r="CX258" s="644" t="s">
        <v>878</v>
      </c>
      <c r="CY258" s="480" t="s">
        <v>1471</v>
      </c>
      <c r="CZ258" s="480" t="s">
        <v>878</v>
      </c>
      <c r="DA258" s="635" t="s">
        <v>1471</v>
      </c>
      <c r="DB258" s="644" t="s">
        <v>878</v>
      </c>
      <c r="DC258" s="480" t="s">
        <v>878</v>
      </c>
      <c r="DD258" s="480" t="s">
        <v>878</v>
      </c>
      <c r="DE258" s="635" t="s">
        <v>878</v>
      </c>
      <c r="DF258" s="686"/>
      <c r="DG258" s="678" t="s">
        <v>2218</v>
      </c>
      <c r="DH258" s="664" t="s">
        <v>1325</v>
      </c>
      <c r="DI258" s="663" t="s">
        <v>1325</v>
      </c>
      <c r="DJ258" s="650">
        <v>14</v>
      </c>
      <c r="DK258" s="663" t="s">
        <v>1325</v>
      </c>
      <c r="DL258" s="650">
        <v>38</v>
      </c>
      <c r="DM258" s="650">
        <v>55</v>
      </c>
      <c r="DN258" s="650">
        <v>11</v>
      </c>
      <c r="DO258" s="650">
        <v>128</v>
      </c>
      <c r="DP258" s="681" t="s">
        <v>2204</v>
      </c>
      <c r="DQ258" s="534">
        <v>15</v>
      </c>
      <c r="DR258" s="675" t="s">
        <v>878</v>
      </c>
      <c r="DS258" s="648" t="s">
        <v>792</v>
      </c>
      <c r="DT258" s="648" t="s">
        <v>878</v>
      </c>
      <c r="DU258" s="671" t="s">
        <v>792</v>
      </c>
    </row>
    <row r="259" spans="1:125">
      <c r="A259" s="628" t="s">
        <v>442</v>
      </c>
      <c r="B259" s="545" t="s">
        <v>1293</v>
      </c>
      <c r="C259" s="629" t="s">
        <v>715</v>
      </c>
      <c r="D259" s="658" t="s">
        <v>1325</v>
      </c>
      <c r="E259" s="528" t="s">
        <v>1325</v>
      </c>
      <c r="F259" s="528" t="s">
        <v>1325</v>
      </c>
      <c r="G259" s="528" t="s">
        <v>1325</v>
      </c>
      <c r="H259" s="528" t="s">
        <v>1325</v>
      </c>
      <c r="I259" s="631">
        <v>77</v>
      </c>
      <c r="J259" s="528" t="s">
        <v>1325</v>
      </c>
      <c r="K259" s="705"/>
      <c r="L259" s="632"/>
      <c r="M259" s="632"/>
      <c r="N259" s="632"/>
      <c r="O259" s="632">
        <v>1.2824015991011397</v>
      </c>
      <c r="P259" s="632">
        <v>1.2890196903324265</v>
      </c>
      <c r="Q259" s="633"/>
      <c r="R259" s="665" t="s">
        <v>1325</v>
      </c>
      <c r="S259" s="663" t="s">
        <v>1325</v>
      </c>
      <c r="T259" s="663" t="s">
        <v>1325</v>
      </c>
      <c r="U259" s="663" t="s">
        <v>1325</v>
      </c>
      <c r="V259" s="663" t="s">
        <v>1325</v>
      </c>
      <c r="W259" s="663" t="s">
        <v>1325</v>
      </c>
      <c r="X259" s="663" t="s">
        <v>1325</v>
      </c>
      <c r="Y259" s="632"/>
      <c r="Z259" s="632"/>
      <c r="AA259" s="632"/>
      <c r="AB259" s="632"/>
      <c r="AC259" s="632">
        <v>3.2641133513127119</v>
      </c>
      <c r="AD259" s="632">
        <v>0.83023966040947528</v>
      </c>
      <c r="AE259" s="633"/>
      <c r="AF259" s="665" t="s">
        <v>1325</v>
      </c>
      <c r="AG259" s="663" t="s">
        <v>1325</v>
      </c>
      <c r="AH259" s="663" t="s">
        <v>1325</v>
      </c>
      <c r="AI259" s="663" t="s">
        <v>1325</v>
      </c>
      <c r="AJ259" s="663" t="s">
        <v>1325</v>
      </c>
      <c r="AK259" s="663" t="s">
        <v>1325</v>
      </c>
      <c r="AL259" s="663" t="s">
        <v>1325</v>
      </c>
      <c r="AM259" s="632"/>
      <c r="AN259" s="632"/>
      <c r="AO259" s="632"/>
      <c r="AP259" s="632"/>
      <c r="AQ259" s="632">
        <v>0</v>
      </c>
      <c r="AR259" s="632">
        <v>1.4876930841273366</v>
      </c>
      <c r="AS259" s="633"/>
      <c r="AT259" s="665" t="s">
        <v>1325</v>
      </c>
      <c r="AU259" s="663" t="s">
        <v>1325</v>
      </c>
      <c r="AV259" s="663" t="s">
        <v>1325</v>
      </c>
      <c r="AW259" s="663" t="s">
        <v>1325</v>
      </c>
      <c r="AX259" s="663" t="s">
        <v>1325</v>
      </c>
      <c r="AY259" s="663" t="s">
        <v>1325</v>
      </c>
      <c r="AZ259" s="663" t="s">
        <v>1325</v>
      </c>
      <c r="BA259" s="632"/>
      <c r="BB259" s="632"/>
      <c r="BC259" s="632"/>
      <c r="BD259" s="632"/>
      <c r="BE259" s="632">
        <v>3.2640983557286307</v>
      </c>
      <c r="BF259" s="632">
        <v>0.83023966040947506</v>
      </c>
      <c r="BG259" s="633"/>
      <c r="BH259" s="665" t="s">
        <v>1325</v>
      </c>
      <c r="BI259" s="663" t="s">
        <v>1325</v>
      </c>
      <c r="BJ259" s="663" t="s">
        <v>1325</v>
      </c>
      <c r="BK259" s="663" t="s">
        <v>1325</v>
      </c>
      <c r="BL259" s="663" t="s">
        <v>1325</v>
      </c>
      <c r="BM259" s="631">
        <v>20</v>
      </c>
      <c r="BN259" s="663" t="s">
        <v>1325</v>
      </c>
      <c r="BO259" s="632"/>
      <c r="BP259" s="632"/>
      <c r="BQ259" s="632"/>
      <c r="BR259" s="632"/>
      <c r="BS259" s="632">
        <v>0.81602458893215779</v>
      </c>
      <c r="BT259" s="632">
        <v>3.3209586416379011</v>
      </c>
      <c r="BU259" s="633"/>
      <c r="BV259" s="665" t="s">
        <v>1325</v>
      </c>
      <c r="BW259" s="663" t="s">
        <v>1325</v>
      </c>
      <c r="BX259" s="663" t="s">
        <v>1325</v>
      </c>
      <c r="BY259" s="663" t="s">
        <v>1325</v>
      </c>
      <c r="BZ259" s="663" t="s">
        <v>1325</v>
      </c>
      <c r="CA259" s="663" t="s">
        <v>1325</v>
      </c>
      <c r="CB259" s="663" t="s">
        <v>1325</v>
      </c>
      <c r="CC259" s="632"/>
      <c r="CD259" s="632"/>
      <c r="CE259" s="632"/>
      <c r="CF259" s="632"/>
      <c r="CG259" s="632">
        <v>0</v>
      </c>
      <c r="CH259" s="632">
        <v>1.5168905840012616</v>
      </c>
      <c r="CI259" s="633"/>
      <c r="CJ259" s="665" t="s">
        <v>1325</v>
      </c>
      <c r="CK259" s="663" t="s">
        <v>1325</v>
      </c>
      <c r="CL259" s="663" t="s">
        <v>1325</v>
      </c>
      <c r="CM259" s="663" t="s">
        <v>1325</v>
      </c>
      <c r="CN259" s="663" t="s">
        <v>1325</v>
      </c>
      <c r="CO259" s="631">
        <v>29</v>
      </c>
      <c r="CP259" s="663" t="s">
        <v>1325</v>
      </c>
      <c r="CQ259" s="632"/>
      <c r="CR259" s="632"/>
      <c r="CS259" s="632"/>
      <c r="CT259" s="632"/>
      <c r="CU259" s="632">
        <v>1.5889367013583744</v>
      </c>
      <c r="CV259" s="632">
        <v>0.69597128202248304</v>
      </c>
      <c r="CW259" s="633"/>
      <c r="CX259" s="644" t="s">
        <v>878</v>
      </c>
      <c r="CY259" s="480" t="s">
        <v>1471</v>
      </c>
      <c r="CZ259" s="480" t="s">
        <v>878</v>
      </c>
      <c r="DA259" s="635" t="s">
        <v>1471</v>
      </c>
      <c r="DB259" s="644" t="s">
        <v>878</v>
      </c>
      <c r="DC259" s="480" t="s">
        <v>1386</v>
      </c>
      <c r="DD259" s="480" t="s">
        <v>878</v>
      </c>
      <c r="DE259" s="639" t="s">
        <v>1386</v>
      </c>
      <c r="DF259" s="686"/>
      <c r="DG259" s="678" t="s">
        <v>2218</v>
      </c>
      <c r="DH259" s="664" t="s">
        <v>1325</v>
      </c>
      <c r="DI259" s="663" t="s">
        <v>1325</v>
      </c>
      <c r="DJ259" s="663" t="s">
        <v>1325</v>
      </c>
      <c r="DK259" s="663" t="s">
        <v>1325</v>
      </c>
      <c r="DL259" s="650">
        <v>32</v>
      </c>
      <c r="DM259" s="650">
        <v>388</v>
      </c>
      <c r="DN259" s="663" t="s">
        <v>1325</v>
      </c>
      <c r="DO259" s="650">
        <v>437</v>
      </c>
      <c r="DP259" s="681" t="s">
        <v>442</v>
      </c>
      <c r="DQ259" s="534">
        <v>86</v>
      </c>
      <c r="DR259" s="675" t="s">
        <v>878</v>
      </c>
      <c r="DS259" s="648" t="s">
        <v>792</v>
      </c>
      <c r="DT259" s="648" t="s">
        <v>878</v>
      </c>
      <c r="DU259" s="671" t="s">
        <v>792</v>
      </c>
    </row>
    <row r="260" spans="1:125">
      <c r="A260" s="628" t="s">
        <v>311</v>
      </c>
      <c r="B260" s="545" t="s">
        <v>1290</v>
      </c>
      <c r="C260" s="629" t="s">
        <v>579</v>
      </c>
      <c r="D260" s="658" t="s">
        <v>1325</v>
      </c>
      <c r="E260" s="528" t="s">
        <v>1325</v>
      </c>
      <c r="F260" s="528" t="s">
        <v>1325</v>
      </c>
      <c r="G260" s="528" t="s">
        <v>1325</v>
      </c>
      <c r="H260" s="528" t="s">
        <v>1325</v>
      </c>
      <c r="I260" s="528" t="s">
        <v>1325</v>
      </c>
      <c r="J260" s="528" t="s">
        <v>1325</v>
      </c>
      <c r="K260" s="705"/>
      <c r="L260" s="632"/>
      <c r="M260" s="632"/>
      <c r="N260" s="632"/>
      <c r="O260" s="632"/>
      <c r="P260" s="632">
        <v>3.8608077179738491</v>
      </c>
      <c r="Q260" s="633"/>
      <c r="R260" s="665" t="s">
        <v>1325</v>
      </c>
      <c r="S260" s="663" t="s">
        <v>1325</v>
      </c>
      <c r="T260" s="663" t="s">
        <v>1325</v>
      </c>
      <c r="U260" s="663" t="s">
        <v>1325</v>
      </c>
      <c r="V260" s="663" t="s">
        <v>1325</v>
      </c>
      <c r="W260" s="663" t="s">
        <v>1325</v>
      </c>
      <c r="X260" s="663" t="s">
        <v>1325</v>
      </c>
      <c r="Y260" s="632"/>
      <c r="Z260" s="632"/>
      <c r="AA260" s="632"/>
      <c r="AB260" s="632"/>
      <c r="AC260" s="632"/>
      <c r="AD260" s="632">
        <v>0</v>
      </c>
      <c r="AE260" s="633"/>
      <c r="AF260" s="665" t="s">
        <v>1325</v>
      </c>
      <c r="AG260" s="663" t="s">
        <v>1325</v>
      </c>
      <c r="AH260" s="663" t="s">
        <v>1325</v>
      </c>
      <c r="AI260" s="663" t="s">
        <v>1325</v>
      </c>
      <c r="AJ260" s="663" t="s">
        <v>1325</v>
      </c>
      <c r="AK260" s="663" t="s">
        <v>1325</v>
      </c>
      <c r="AL260" s="663" t="s">
        <v>1325</v>
      </c>
      <c r="AM260" s="632"/>
      <c r="AN260" s="632"/>
      <c r="AO260" s="632"/>
      <c r="AP260" s="632"/>
      <c r="AQ260" s="632"/>
      <c r="AR260" s="632">
        <v>12.02551909669597</v>
      </c>
      <c r="AS260" s="633"/>
      <c r="AT260" s="665" t="s">
        <v>1325</v>
      </c>
      <c r="AU260" s="663" t="s">
        <v>1325</v>
      </c>
      <c r="AV260" s="663" t="s">
        <v>1325</v>
      </c>
      <c r="AW260" s="663" t="s">
        <v>1325</v>
      </c>
      <c r="AX260" s="663" t="s">
        <v>1325</v>
      </c>
      <c r="AY260" s="663" t="s">
        <v>1325</v>
      </c>
      <c r="AZ260" s="663" t="s">
        <v>1325</v>
      </c>
      <c r="BA260" s="632"/>
      <c r="BB260" s="632"/>
      <c r="BC260" s="632"/>
      <c r="BD260" s="632"/>
      <c r="BE260" s="632"/>
      <c r="BF260" s="632">
        <v>15.780504176610979</v>
      </c>
      <c r="BG260" s="633"/>
      <c r="BH260" s="665" t="s">
        <v>1325</v>
      </c>
      <c r="BI260" s="663" t="s">
        <v>1325</v>
      </c>
      <c r="BJ260" s="663" t="s">
        <v>1325</v>
      </c>
      <c r="BK260" s="663" t="s">
        <v>1325</v>
      </c>
      <c r="BL260" s="663" t="s">
        <v>1325</v>
      </c>
      <c r="BM260" s="663" t="s">
        <v>1325</v>
      </c>
      <c r="BN260" s="663" t="s">
        <v>1325</v>
      </c>
      <c r="BO260" s="632"/>
      <c r="BP260" s="632"/>
      <c r="BQ260" s="632"/>
      <c r="BR260" s="632"/>
      <c r="BS260" s="632"/>
      <c r="BT260" s="632">
        <v>3.5769711928590753</v>
      </c>
      <c r="BU260" s="633"/>
      <c r="BV260" s="665" t="s">
        <v>1325</v>
      </c>
      <c r="BW260" s="663" t="s">
        <v>1325</v>
      </c>
      <c r="BX260" s="663" t="s">
        <v>1325</v>
      </c>
      <c r="BY260" s="663" t="s">
        <v>1325</v>
      </c>
      <c r="BZ260" s="663" t="s">
        <v>1325</v>
      </c>
      <c r="CA260" s="663" t="s">
        <v>1325</v>
      </c>
      <c r="CB260" s="663" t="s">
        <v>1325</v>
      </c>
      <c r="CC260" s="632"/>
      <c r="CD260" s="632"/>
      <c r="CE260" s="632"/>
      <c r="CF260" s="632"/>
      <c r="CG260" s="632"/>
      <c r="CH260" s="632">
        <v>0</v>
      </c>
      <c r="CI260" s="633"/>
      <c r="CJ260" s="665" t="s">
        <v>1325</v>
      </c>
      <c r="CK260" s="663" t="s">
        <v>1325</v>
      </c>
      <c r="CL260" s="663" t="s">
        <v>1325</v>
      </c>
      <c r="CM260" s="663" t="s">
        <v>1325</v>
      </c>
      <c r="CN260" s="663" t="s">
        <v>1325</v>
      </c>
      <c r="CO260" s="663" t="s">
        <v>1325</v>
      </c>
      <c r="CP260" s="663" t="s">
        <v>1325</v>
      </c>
      <c r="CQ260" s="632"/>
      <c r="CR260" s="632"/>
      <c r="CS260" s="632"/>
      <c r="CT260" s="632"/>
      <c r="CU260" s="632"/>
      <c r="CV260" s="632">
        <v>0</v>
      </c>
      <c r="CW260" s="633"/>
      <c r="CX260" s="644" t="s">
        <v>878</v>
      </c>
      <c r="CY260" s="480" t="s">
        <v>1471</v>
      </c>
      <c r="CZ260" s="480" t="s">
        <v>878</v>
      </c>
      <c r="DA260" s="635" t="s">
        <v>1471</v>
      </c>
      <c r="DB260" s="644" t="s">
        <v>878</v>
      </c>
      <c r="DC260" s="480" t="s">
        <v>1386</v>
      </c>
      <c r="DD260" s="480" t="s">
        <v>878</v>
      </c>
      <c r="DE260" s="639" t="s">
        <v>1386</v>
      </c>
      <c r="DF260" s="687" t="s">
        <v>1934</v>
      </c>
      <c r="DG260" s="678" t="s">
        <v>2218</v>
      </c>
      <c r="DH260" s="664" t="s">
        <v>1325</v>
      </c>
      <c r="DI260" s="663" t="s">
        <v>1325</v>
      </c>
      <c r="DJ260" s="663" t="s">
        <v>1325</v>
      </c>
      <c r="DK260" s="663" t="s">
        <v>1325</v>
      </c>
      <c r="DL260" s="663" t="s">
        <v>1325</v>
      </c>
      <c r="DM260" s="650">
        <v>16</v>
      </c>
      <c r="DN260" s="663" t="s">
        <v>1325</v>
      </c>
      <c r="DO260" s="650">
        <v>19</v>
      </c>
      <c r="DP260" s="681" t="s">
        <v>311</v>
      </c>
      <c r="DQ260" s="534">
        <v>8</v>
      </c>
      <c r="DR260" s="675" t="s">
        <v>878</v>
      </c>
      <c r="DS260" s="648" t="s">
        <v>792</v>
      </c>
      <c r="DT260" s="648" t="s">
        <v>878</v>
      </c>
      <c r="DU260" s="671" t="s">
        <v>792</v>
      </c>
    </row>
    <row r="261" spans="1:125">
      <c r="A261" s="628" t="s">
        <v>448</v>
      </c>
      <c r="B261" s="545" t="s">
        <v>1290</v>
      </c>
      <c r="C261" s="629" t="s">
        <v>795</v>
      </c>
      <c r="D261" s="658" t="s">
        <v>1325</v>
      </c>
      <c r="E261" s="528" t="s">
        <v>1325</v>
      </c>
      <c r="F261" s="528" t="s">
        <v>1325</v>
      </c>
      <c r="G261" s="528" t="s">
        <v>1325</v>
      </c>
      <c r="H261" s="631">
        <v>264</v>
      </c>
      <c r="I261" s="631">
        <v>378</v>
      </c>
      <c r="J261" s="631">
        <v>19</v>
      </c>
      <c r="K261" s="705">
        <v>1.3145661413972367</v>
      </c>
      <c r="L261" s="632">
        <v>0.47086714212838782</v>
      </c>
      <c r="M261" s="632">
        <v>1.5424450835498793</v>
      </c>
      <c r="N261" s="632">
        <v>0</v>
      </c>
      <c r="O261" s="632">
        <v>1.1189165207354921</v>
      </c>
      <c r="P261" s="632">
        <v>1.0016088377007968</v>
      </c>
      <c r="Q261" s="633">
        <v>0.97868223321742165</v>
      </c>
      <c r="R261" s="665" t="s">
        <v>1325</v>
      </c>
      <c r="S261" s="663" t="s">
        <v>1325</v>
      </c>
      <c r="T261" s="663" t="s">
        <v>1325</v>
      </c>
      <c r="U261" s="663" t="s">
        <v>1325</v>
      </c>
      <c r="V261" s="631">
        <v>11</v>
      </c>
      <c r="W261" s="631">
        <v>41</v>
      </c>
      <c r="X261" s="663" t="s">
        <v>1325</v>
      </c>
      <c r="Y261" s="632">
        <v>0</v>
      </c>
      <c r="Z261" s="632">
        <v>1.183762894182774</v>
      </c>
      <c r="AA261" s="632">
        <v>0</v>
      </c>
      <c r="AB261" s="632">
        <v>0</v>
      </c>
      <c r="AC261" s="632">
        <v>0.48693410207853977</v>
      </c>
      <c r="AD261" s="632">
        <v>2.2710605486132924</v>
      </c>
      <c r="AE261" s="633">
        <v>0.60017934998553724</v>
      </c>
      <c r="AF261" s="665" t="s">
        <v>1325</v>
      </c>
      <c r="AG261" s="663" t="s">
        <v>1325</v>
      </c>
      <c r="AH261" s="663" t="s">
        <v>1325</v>
      </c>
      <c r="AI261" s="663" t="s">
        <v>1325</v>
      </c>
      <c r="AJ261" s="631">
        <v>27</v>
      </c>
      <c r="AK261" s="631">
        <v>39</v>
      </c>
      <c r="AL261" s="663" t="s">
        <v>1325</v>
      </c>
      <c r="AM261" s="632">
        <v>0</v>
      </c>
      <c r="AN261" s="632">
        <v>0.939622578159369</v>
      </c>
      <c r="AO261" s="632">
        <v>0</v>
      </c>
      <c r="AP261" s="632">
        <v>0</v>
      </c>
      <c r="AQ261" s="632">
        <v>1.0987855247600509</v>
      </c>
      <c r="AR261" s="632">
        <v>0.98848247640186948</v>
      </c>
      <c r="AS261" s="633">
        <v>2.1294524633839522</v>
      </c>
      <c r="AT261" s="665" t="s">
        <v>1325</v>
      </c>
      <c r="AU261" s="663" t="s">
        <v>1325</v>
      </c>
      <c r="AV261" s="663" t="s">
        <v>1325</v>
      </c>
      <c r="AW261" s="663" t="s">
        <v>1325</v>
      </c>
      <c r="AX261" s="663" t="s">
        <v>1325</v>
      </c>
      <c r="AY261" s="631">
        <v>18</v>
      </c>
      <c r="AZ261" s="663" t="s">
        <v>1325</v>
      </c>
      <c r="BA261" s="632">
        <v>0</v>
      </c>
      <c r="BB261" s="632">
        <v>0</v>
      </c>
      <c r="BC261" s="632">
        <v>5.1545256121983787</v>
      </c>
      <c r="BD261" s="632">
        <v>0</v>
      </c>
      <c r="BE261" s="632">
        <v>0.32911964842704111</v>
      </c>
      <c r="BF261" s="632">
        <v>1.2742509229330068</v>
      </c>
      <c r="BG261" s="633">
        <v>1.2014234820028529</v>
      </c>
      <c r="BH261" s="665" t="s">
        <v>1325</v>
      </c>
      <c r="BI261" s="663" t="s">
        <v>1325</v>
      </c>
      <c r="BJ261" s="663" t="s">
        <v>1325</v>
      </c>
      <c r="BK261" s="663" t="s">
        <v>1325</v>
      </c>
      <c r="BL261" s="631">
        <v>31</v>
      </c>
      <c r="BM261" s="631">
        <v>91</v>
      </c>
      <c r="BN261" s="663" t="s">
        <v>1325</v>
      </c>
      <c r="BO261" s="632">
        <v>2.0003828438850753</v>
      </c>
      <c r="BP261" s="632">
        <v>0.42394110128591006</v>
      </c>
      <c r="BQ261" s="632">
        <v>2.7553326465658108</v>
      </c>
      <c r="BR261" s="632">
        <v>0</v>
      </c>
      <c r="BS261" s="632">
        <v>0.5237455502887477</v>
      </c>
      <c r="BT261" s="632">
        <v>1.2485708229138108</v>
      </c>
      <c r="BU261" s="633">
        <v>0.92781929726311008</v>
      </c>
      <c r="BV261" s="665" t="s">
        <v>1325</v>
      </c>
      <c r="BW261" s="663" t="s">
        <v>1325</v>
      </c>
      <c r="BX261" s="663" t="s">
        <v>1325</v>
      </c>
      <c r="BY261" s="663" t="s">
        <v>1325</v>
      </c>
      <c r="BZ261" s="631">
        <v>11</v>
      </c>
      <c r="CA261" s="631">
        <v>15</v>
      </c>
      <c r="CB261" s="663" t="s">
        <v>1325</v>
      </c>
      <c r="CC261" s="632">
        <v>0</v>
      </c>
      <c r="CD261" s="632">
        <v>0</v>
      </c>
      <c r="CE261" s="632">
        <v>0</v>
      </c>
      <c r="CF261" s="632">
        <v>0</v>
      </c>
      <c r="CG261" s="632">
        <v>1.357104745058026</v>
      </c>
      <c r="CH261" s="632">
        <v>1.3004943219518017</v>
      </c>
      <c r="CI261" s="633">
        <v>1.4766700343270265</v>
      </c>
      <c r="CJ261" s="665" t="s">
        <v>1325</v>
      </c>
      <c r="CK261" s="663" t="s">
        <v>1325</v>
      </c>
      <c r="CL261" s="663" t="s">
        <v>1325</v>
      </c>
      <c r="CM261" s="663" t="s">
        <v>1325</v>
      </c>
      <c r="CN261" s="631">
        <v>144</v>
      </c>
      <c r="CO261" s="631">
        <v>128</v>
      </c>
      <c r="CP261" s="663" t="s">
        <v>1325</v>
      </c>
      <c r="CQ261" s="632">
        <v>2.2681071971225784</v>
      </c>
      <c r="CR261" s="632">
        <v>0.48077030815823607</v>
      </c>
      <c r="CS261" s="632">
        <v>0.95775320317721768</v>
      </c>
      <c r="CT261" s="632">
        <v>0</v>
      </c>
      <c r="CU261" s="632">
        <v>1.7512444480667826</v>
      </c>
      <c r="CV261" s="632">
        <v>0.72181024491452184</v>
      </c>
      <c r="CW261" s="633">
        <v>1.0561852753449557</v>
      </c>
      <c r="CX261" s="644" t="s">
        <v>878</v>
      </c>
      <c r="CY261" s="480" t="s">
        <v>1471</v>
      </c>
      <c r="CZ261" s="632" t="s">
        <v>792</v>
      </c>
      <c r="DA261" s="636" t="s">
        <v>2202</v>
      </c>
      <c r="DB261" s="644" t="s">
        <v>878</v>
      </c>
      <c r="DC261" s="480" t="s">
        <v>878</v>
      </c>
      <c r="DD261" s="480" t="s">
        <v>878</v>
      </c>
      <c r="DE261" s="635" t="s">
        <v>878</v>
      </c>
      <c r="DF261" s="686"/>
      <c r="DG261" s="678" t="s">
        <v>2218</v>
      </c>
      <c r="DH261" s="682">
        <v>22</v>
      </c>
      <c r="DI261" s="650">
        <v>98</v>
      </c>
      <c r="DJ261" s="650">
        <v>51</v>
      </c>
      <c r="DK261" s="650">
        <v>10</v>
      </c>
      <c r="DL261" s="650">
        <v>2318</v>
      </c>
      <c r="DM261" s="650">
        <v>3624</v>
      </c>
      <c r="DN261" s="650">
        <v>186</v>
      </c>
      <c r="DO261" s="650">
        <v>6309</v>
      </c>
      <c r="DP261" s="681" t="s">
        <v>448</v>
      </c>
      <c r="DQ261" s="534">
        <v>677</v>
      </c>
      <c r="DR261" s="675" t="s">
        <v>878</v>
      </c>
      <c r="DS261" s="648" t="s">
        <v>792</v>
      </c>
      <c r="DT261" s="648" t="s">
        <v>878</v>
      </c>
      <c r="DU261" s="671" t="s">
        <v>792</v>
      </c>
    </row>
    <row r="262" spans="1:125">
      <c r="A262" s="628" t="s">
        <v>1158</v>
      </c>
      <c r="B262" s="545" t="s">
        <v>1290</v>
      </c>
      <c r="C262" s="629" t="s">
        <v>561</v>
      </c>
      <c r="D262" s="658" t="s">
        <v>1325</v>
      </c>
      <c r="E262" s="528" t="s">
        <v>1325</v>
      </c>
      <c r="F262" s="528" t="s">
        <v>1325</v>
      </c>
      <c r="G262" s="528" t="s">
        <v>1325</v>
      </c>
      <c r="H262" s="631">
        <v>34</v>
      </c>
      <c r="I262" s="631">
        <v>40</v>
      </c>
      <c r="J262" s="528" t="s">
        <v>1325</v>
      </c>
      <c r="K262" s="705"/>
      <c r="L262" s="632"/>
      <c r="M262" s="632"/>
      <c r="N262" s="632"/>
      <c r="O262" s="632">
        <v>0.85273848584814538</v>
      </c>
      <c r="P262" s="632">
        <v>0.97913562504054041</v>
      </c>
      <c r="Q262" s="633">
        <v>2.8633691219333879</v>
      </c>
      <c r="R262" s="665" t="s">
        <v>1325</v>
      </c>
      <c r="S262" s="663" t="s">
        <v>1325</v>
      </c>
      <c r="T262" s="663" t="s">
        <v>1325</v>
      </c>
      <c r="U262" s="663" t="s">
        <v>1325</v>
      </c>
      <c r="V262" s="663" t="s">
        <v>1325</v>
      </c>
      <c r="W262" s="663" t="s">
        <v>1325</v>
      </c>
      <c r="X262" s="663" t="s">
        <v>1325</v>
      </c>
      <c r="Y262" s="632"/>
      <c r="Z262" s="632"/>
      <c r="AA262" s="632"/>
      <c r="AB262" s="632"/>
      <c r="AC262" s="632">
        <v>0.20857330377052025</v>
      </c>
      <c r="AD262" s="632">
        <v>0.89076836123624281</v>
      </c>
      <c r="AE262" s="633">
        <v>9.3933487029470282</v>
      </c>
      <c r="AF262" s="665" t="s">
        <v>1325</v>
      </c>
      <c r="AG262" s="663" t="s">
        <v>1325</v>
      </c>
      <c r="AH262" s="663" t="s">
        <v>1325</v>
      </c>
      <c r="AI262" s="663" t="s">
        <v>1325</v>
      </c>
      <c r="AJ262" s="663" t="s">
        <v>1325</v>
      </c>
      <c r="AK262" s="663" t="s">
        <v>1325</v>
      </c>
      <c r="AL262" s="663" t="s">
        <v>1325</v>
      </c>
      <c r="AM262" s="632"/>
      <c r="AN262" s="632"/>
      <c r="AO262" s="632"/>
      <c r="AP262" s="632"/>
      <c r="AQ262" s="632">
        <v>1.0529349534608488</v>
      </c>
      <c r="AR262" s="632">
        <v>2.5737429472693738</v>
      </c>
      <c r="AS262" s="633">
        <v>0</v>
      </c>
      <c r="AT262" s="665" t="s">
        <v>1325</v>
      </c>
      <c r="AU262" s="663" t="s">
        <v>1325</v>
      </c>
      <c r="AV262" s="663" t="s">
        <v>1325</v>
      </c>
      <c r="AW262" s="663" t="s">
        <v>1325</v>
      </c>
      <c r="AX262" s="663" t="s">
        <v>1325</v>
      </c>
      <c r="AY262" s="663" t="s">
        <v>1325</v>
      </c>
      <c r="AZ262" s="663" t="s">
        <v>1325</v>
      </c>
      <c r="BA262" s="632"/>
      <c r="BB262" s="632"/>
      <c r="BC262" s="632"/>
      <c r="BD262" s="632"/>
      <c r="BE262" s="632">
        <v>0.46797109042704388</v>
      </c>
      <c r="BF262" s="632">
        <v>5.7909216313560874</v>
      </c>
      <c r="BG262" s="633">
        <v>0</v>
      </c>
      <c r="BH262" s="665" t="s">
        <v>1325</v>
      </c>
      <c r="BI262" s="663" t="s">
        <v>1325</v>
      </c>
      <c r="BJ262" s="663" t="s">
        <v>1325</v>
      </c>
      <c r="BK262" s="663" t="s">
        <v>1325</v>
      </c>
      <c r="BL262" s="663" t="s">
        <v>1325</v>
      </c>
      <c r="BM262" s="663" t="s">
        <v>1325</v>
      </c>
      <c r="BN262" s="663" t="s">
        <v>1325</v>
      </c>
      <c r="BO262" s="632"/>
      <c r="BP262" s="632"/>
      <c r="BQ262" s="632"/>
      <c r="BR262" s="632"/>
      <c r="BS262" s="632">
        <v>0.28854412692473597</v>
      </c>
      <c r="BT262" s="632">
        <v>1.3976079938232189</v>
      </c>
      <c r="BU262" s="633">
        <v>5.3056314188376419</v>
      </c>
      <c r="BV262" s="665" t="s">
        <v>1325</v>
      </c>
      <c r="BW262" s="663" t="s">
        <v>1325</v>
      </c>
      <c r="BX262" s="663" t="s">
        <v>1325</v>
      </c>
      <c r="BY262" s="663" t="s">
        <v>1325</v>
      </c>
      <c r="BZ262" s="663" t="s">
        <v>1325</v>
      </c>
      <c r="CA262" s="663" t="s">
        <v>1325</v>
      </c>
      <c r="CB262" s="663" t="s">
        <v>1325</v>
      </c>
      <c r="CC262" s="632"/>
      <c r="CD262" s="632"/>
      <c r="CE262" s="632"/>
      <c r="CF262" s="632"/>
      <c r="CG262" s="632">
        <v>0.39814587901027781</v>
      </c>
      <c r="CH262" s="632">
        <v>0.23852198253568213</v>
      </c>
      <c r="CI262" s="633">
        <v>0</v>
      </c>
      <c r="CJ262" s="665" t="s">
        <v>1325</v>
      </c>
      <c r="CK262" s="663" t="s">
        <v>1325</v>
      </c>
      <c r="CL262" s="663" t="s">
        <v>1325</v>
      </c>
      <c r="CM262" s="663" t="s">
        <v>1325</v>
      </c>
      <c r="CN262" s="631">
        <v>15</v>
      </c>
      <c r="CO262" s="663" t="s">
        <v>1325</v>
      </c>
      <c r="CP262" s="663" t="s">
        <v>1325</v>
      </c>
      <c r="CQ262" s="632"/>
      <c r="CR262" s="632"/>
      <c r="CS262" s="632"/>
      <c r="CT262" s="632"/>
      <c r="CU262" s="632">
        <v>1.3171439462481813</v>
      </c>
      <c r="CV262" s="632">
        <v>0.41258118398915872</v>
      </c>
      <c r="CW262" s="633">
        <v>5.1572370679021136</v>
      </c>
      <c r="CX262" s="644" t="s">
        <v>878</v>
      </c>
      <c r="CY262" s="480" t="s">
        <v>1471</v>
      </c>
      <c r="CZ262" s="480" t="s">
        <v>878</v>
      </c>
      <c r="DA262" s="635" t="s">
        <v>1471</v>
      </c>
      <c r="DB262" s="644" t="s">
        <v>878</v>
      </c>
      <c r="DC262" s="480" t="s">
        <v>878</v>
      </c>
      <c r="DD262" s="480" t="s">
        <v>878</v>
      </c>
      <c r="DE262" s="635" t="s">
        <v>878</v>
      </c>
      <c r="DF262" s="686"/>
      <c r="DG262" s="678" t="s">
        <v>2218</v>
      </c>
      <c r="DH262" s="664" t="s">
        <v>1325</v>
      </c>
      <c r="DI262" s="663" t="s">
        <v>1325</v>
      </c>
      <c r="DJ262" s="663" t="s">
        <v>1325</v>
      </c>
      <c r="DK262" s="663" t="s">
        <v>1325</v>
      </c>
      <c r="DL262" s="650">
        <v>372</v>
      </c>
      <c r="DM262" s="650">
        <v>388</v>
      </c>
      <c r="DN262" s="650">
        <v>15</v>
      </c>
      <c r="DO262" s="650">
        <v>791</v>
      </c>
      <c r="DP262" s="681" t="s">
        <v>1158</v>
      </c>
      <c r="DQ262" s="534">
        <v>80</v>
      </c>
      <c r="DR262" s="675" t="s">
        <v>878</v>
      </c>
      <c r="DS262" s="648" t="s">
        <v>792</v>
      </c>
      <c r="DT262" s="648" t="s">
        <v>878</v>
      </c>
      <c r="DU262" s="671" t="s">
        <v>792</v>
      </c>
    </row>
    <row r="263" spans="1:125">
      <c r="A263" s="628" t="s">
        <v>212</v>
      </c>
      <c r="B263" s="545" t="s">
        <v>1290</v>
      </c>
      <c r="C263" s="629" t="s">
        <v>785</v>
      </c>
      <c r="D263" s="658" t="s">
        <v>1325</v>
      </c>
      <c r="E263" s="528" t="s">
        <v>1325</v>
      </c>
      <c r="F263" s="528" t="s">
        <v>1325</v>
      </c>
      <c r="G263" s="528" t="s">
        <v>1325</v>
      </c>
      <c r="H263" s="631">
        <v>10</v>
      </c>
      <c r="I263" s="631">
        <v>12</v>
      </c>
      <c r="J263" s="528" t="s">
        <v>1325</v>
      </c>
      <c r="K263" s="705"/>
      <c r="L263" s="632"/>
      <c r="M263" s="632"/>
      <c r="N263" s="632"/>
      <c r="O263" s="632">
        <v>0.84293325177107603</v>
      </c>
      <c r="P263" s="632">
        <v>0.52965480618765559</v>
      </c>
      <c r="Q263" s="633">
        <v>0</v>
      </c>
      <c r="R263" s="665" t="s">
        <v>1325</v>
      </c>
      <c r="S263" s="663" t="s">
        <v>1325</v>
      </c>
      <c r="T263" s="663" t="s">
        <v>1325</v>
      </c>
      <c r="U263" s="663" t="s">
        <v>1325</v>
      </c>
      <c r="V263" s="663" t="s">
        <v>1325</v>
      </c>
      <c r="W263" s="663" t="s">
        <v>1325</v>
      </c>
      <c r="X263" s="663" t="s">
        <v>1325</v>
      </c>
      <c r="Y263" s="632"/>
      <c r="Z263" s="632"/>
      <c r="AA263" s="632"/>
      <c r="AB263" s="632"/>
      <c r="AC263" s="632">
        <v>0</v>
      </c>
      <c r="AD263" s="632">
        <v>0</v>
      </c>
      <c r="AE263" s="633">
        <v>0</v>
      </c>
      <c r="AF263" s="665" t="s">
        <v>1325</v>
      </c>
      <c r="AG263" s="663" t="s">
        <v>1325</v>
      </c>
      <c r="AH263" s="663" t="s">
        <v>1325</v>
      </c>
      <c r="AI263" s="663" t="s">
        <v>1325</v>
      </c>
      <c r="AJ263" s="663" t="s">
        <v>1325</v>
      </c>
      <c r="AK263" s="663" t="s">
        <v>1325</v>
      </c>
      <c r="AL263" s="663" t="s">
        <v>1325</v>
      </c>
      <c r="AM263" s="632"/>
      <c r="AN263" s="632"/>
      <c r="AO263" s="632"/>
      <c r="AP263" s="632"/>
      <c r="AQ263" s="632">
        <v>0.12183247148482258</v>
      </c>
      <c r="AR263" s="632">
        <v>0.30681155467747323</v>
      </c>
      <c r="AS263" s="633">
        <v>0</v>
      </c>
      <c r="AT263" s="665" t="s">
        <v>1325</v>
      </c>
      <c r="AU263" s="663" t="s">
        <v>1325</v>
      </c>
      <c r="AV263" s="663" t="s">
        <v>1325</v>
      </c>
      <c r="AW263" s="663" t="s">
        <v>1325</v>
      </c>
      <c r="AX263" s="663" t="s">
        <v>1325</v>
      </c>
      <c r="AY263" s="663" t="s">
        <v>1325</v>
      </c>
      <c r="AZ263" s="663" t="s">
        <v>1325</v>
      </c>
      <c r="BA263" s="632"/>
      <c r="BB263" s="632"/>
      <c r="BC263" s="632"/>
      <c r="BD263" s="632"/>
      <c r="BE263" s="632">
        <v>0</v>
      </c>
      <c r="BF263" s="632">
        <v>0</v>
      </c>
      <c r="BG263" s="633">
        <v>0</v>
      </c>
      <c r="BH263" s="665" t="s">
        <v>1325</v>
      </c>
      <c r="BI263" s="663" t="s">
        <v>1325</v>
      </c>
      <c r="BJ263" s="663" t="s">
        <v>1325</v>
      </c>
      <c r="BK263" s="663" t="s">
        <v>1325</v>
      </c>
      <c r="BL263" s="663" t="s">
        <v>1325</v>
      </c>
      <c r="BM263" s="663" t="s">
        <v>1325</v>
      </c>
      <c r="BN263" s="663" t="s">
        <v>1325</v>
      </c>
      <c r="BO263" s="632"/>
      <c r="BP263" s="632"/>
      <c r="BQ263" s="632"/>
      <c r="BR263" s="632"/>
      <c r="BS263" s="632">
        <v>0.47873905100494318</v>
      </c>
      <c r="BT263" s="632">
        <v>5.6606702643425741</v>
      </c>
      <c r="BU263" s="633">
        <v>0</v>
      </c>
      <c r="BV263" s="665" t="s">
        <v>1325</v>
      </c>
      <c r="BW263" s="663" t="s">
        <v>1325</v>
      </c>
      <c r="BX263" s="663" t="s">
        <v>1325</v>
      </c>
      <c r="BY263" s="663" t="s">
        <v>1325</v>
      </c>
      <c r="BZ263" s="663" t="s">
        <v>1325</v>
      </c>
      <c r="CA263" s="663" t="s">
        <v>1325</v>
      </c>
      <c r="CB263" s="663" t="s">
        <v>1325</v>
      </c>
      <c r="CC263" s="632"/>
      <c r="CD263" s="632"/>
      <c r="CE263" s="632"/>
      <c r="CF263" s="632"/>
      <c r="CG263" s="632">
        <v>2.3752537183353781</v>
      </c>
      <c r="CH263" s="632">
        <v>0</v>
      </c>
      <c r="CI263" s="633">
        <v>0</v>
      </c>
      <c r="CJ263" s="665" t="s">
        <v>1325</v>
      </c>
      <c r="CK263" s="663" t="s">
        <v>1325</v>
      </c>
      <c r="CL263" s="663" t="s">
        <v>1325</v>
      </c>
      <c r="CM263" s="663" t="s">
        <v>1325</v>
      </c>
      <c r="CN263" s="663" t="s">
        <v>1325</v>
      </c>
      <c r="CO263" s="663" t="s">
        <v>1325</v>
      </c>
      <c r="CP263" s="663" t="s">
        <v>1325</v>
      </c>
      <c r="CQ263" s="632"/>
      <c r="CR263" s="632"/>
      <c r="CS263" s="632"/>
      <c r="CT263" s="632"/>
      <c r="CU263" s="632">
        <v>4.7873905100494323</v>
      </c>
      <c r="CV263" s="632">
        <v>0.56606702643425744</v>
      </c>
      <c r="CW263" s="633">
        <v>0</v>
      </c>
      <c r="CX263" s="644" t="s">
        <v>878</v>
      </c>
      <c r="CY263" s="480" t="s">
        <v>1471</v>
      </c>
      <c r="CZ263" s="480" t="s">
        <v>878</v>
      </c>
      <c r="DA263" s="635" t="s">
        <v>1471</v>
      </c>
      <c r="DB263" s="644" t="s">
        <v>878</v>
      </c>
      <c r="DC263" s="480" t="s">
        <v>878</v>
      </c>
      <c r="DD263" s="480" t="s">
        <v>878</v>
      </c>
      <c r="DE263" s="635" t="s">
        <v>878</v>
      </c>
      <c r="DF263" s="687" t="s">
        <v>1934</v>
      </c>
      <c r="DG263" s="678" t="s">
        <v>2218</v>
      </c>
      <c r="DH263" s="664" t="s">
        <v>1325</v>
      </c>
      <c r="DI263" s="663" t="s">
        <v>1325</v>
      </c>
      <c r="DJ263" s="663" t="s">
        <v>1325</v>
      </c>
      <c r="DK263" s="663" t="s">
        <v>1325</v>
      </c>
      <c r="DL263" s="650">
        <v>97</v>
      </c>
      <c r="DM263" s="650">
        <v>138</v>
      </c>
      <c r="DN263" s="650">
        <v>10</v>
      </c>
      <c r="DO263" s="650">
        <v>250</v>
      </c>
      <c r="DP263" s="681" t="s">
        <v>212</v>
      </c>
      <c r="DQ263" s="534">
        <v>23</v>
      </c>
      <c r="DR263" s="675" t="s">
        <v>878</v>
      </c>
      <c r="DS263" s="648" t="s">
        <v>792</v>
      </c>
      <c r="DT263" s="648" t="s">
        <v>878</v>
      </c>
      <c r="DU263" s="671" t="s">
        <v>792</v>
      </c>
    </row>
    <row r="264" spans="1:125">
      <c r="A264" s="628" t="s">
        <v>1110</v>
      </c>
      <c r="B264" s="545" t="s">
        <v>1290</v>
      </c>
      <c r="C264" s="629" t="s">
        <v>817</v>
      </c>
      <c r="D264" s="658" t="s">
        <v>1325</v>
      </c>
      <c r="E264" s="528" t="s">
        <v>1325</v>
      </c>
      <c r="F264" s="528" t="s">
        <v>1325</v>
      </c>
      <c r="G264" s="528" t="s">
        <v>1325</v>
      </c>
      <c r="H264" s="631">
        <v>36</v>
      </c>
      <c r="I264" s="631">
        <v>71</v>
      </c>
      <c r="J264" s="528" t="s">
        <v>1325</v>
      </c>
      <c r="K264" s="705"/>
      <c r="L264" s="632"/>
      <c r="M264" s="632">
        <v>0</v>
      </c>
      <c r="N264" s="632"/>
      <c r="O264" s="632">
        <v>1.3992309627699184</v>
      </c>
      <c r="P264" s="632">
        <v>1.4134687354687561</v>
      </c>
      <c r="Q264" s="633">
        <v>1.0459032528266923</v>
      </c>
      <c r="R264" s="665" t="s">
        <v>1325</v>
      </c>
      <c r="S264" s="663" t="s">
        <v>1325</v>
      </c>
      <c r="T264" s="663" t="s">
        <v>1325</v>
      </c>
      <c r="U264" s="663" t="s">
        <v>1325</v>
      </c>
      <c r="V264" s="663" t="s">
        <v>1325</v>
      </c>
      <c r="W264" s="663" t="s">
        <v>1325</v>
      </c>
      <c r="X264" s="663" t="s">
        <v>1325</v>
      </c>
      <c r="Y264" s="632"/>
      <c r="Z264" s="632"/>
      <c r="AA264" s="632">
        <v>0</v>
      </c>
      <c r="AB264" s="632"/>
      <c r="AC264" s="632">
        <v>1.009089827504871</v>
      </c>
      <c r="AD264" s="632">
        <v>2.6855848572299861</v>
      </c>
      <c r="AE264" s="633">
        <v>0</v>
      </c>
      <c r="AF264" s="665" t="s">
        <v>1325</v>
      </c>
      <c r="AG264" s="663" t="s">
        <v>1325</v>
      </c>
      <c r="AH264" s="663" t="s">
        <v>1325</v>
      </c>
      <c r="AI264" s="663" t="s">
        <v>1325</v>
      </c>
      <c r="AJ264" s="663" t="s">
        <v>1325</v>
      </c>
      <c r="AK264" s="631">
        <v>16</v>
      </c>
      <c r="AL264" s="663" t="s">
        <v>1325</v>
      </c>
      <c r="AM264" s="632"/>
      <c r="AN264" s="632"/>
      <c r="AO264" s="632">
        <v>0</v>
      </c>
      <c r="AP264" s="632"/>
      <c r="AQ264" s="632">
        <v>1.135220840628455</v>
      </c>
      <c r="AR264" s="632">
        <v>2.3871865397599863</v>
      </c>
      <c r="AS264" s="633">
        <v>0</v>
      </c>
      <c r="AT264" s="665" t="s">
        <v>1325</v>
      </c>
      <c r="AU264" s="663" t="s">
        <v>1325</v>
      </c>
      <c r="AV264" s="663" t="s">
        <v>1325</v>
      </c>
      <c r="AW264" s="663" t="s">
        <v>1325</v>
      </c>
      <c r="AX264" s="663" t="s">
        <v>1325</v>
      </c>
      <c r="AY264" s="663" t="s">
        <v>1325</v>
      </c>
      <c r="AZ264" s="663" t="s">
        <v>1325</v>
      </c>
      <c r="BA264" s="632"/>
      <c r="BB264" s="632"/>
      <c r="BC264" s="632">
        <v>0</v>
      </c>
      <c r="BD264" s="632"/>
      <c r="BE264" s="632">
        <v>0</v>
      </c>
      <c r="BF264" s="632">
        <v>0</v>
      </c>
      <c r="BG264" s="633">
        <v>12.901303760235312</v>
      </c>
      <c r="BH264" s="665" t="s">
        <v>1325</v>
      </c>
      <c r="BI264" s="663" t="s">
        <v>1325</v>
      </c>
      <c r="BJ264" s="663" t="s">
        <v>1325</v>
      </c>
      <c r="BK264" s="663" t="s">
        <v>1325</v>
      </c>
      <c r="BL264" s="663" t="s">
        <v>1325</v>
      </c>
      <c r="BM264" s="631">
        <v>11</v>
      </c>
      <c r="BN264" s="663" t="s">
        <v>1325</v>
      </c>
      <c r="BO264" s="632"/>
      <c r="BP264" s="632"/>
      <c r="BQ264" s="632">
        <v>0</v>
      </c>
      <c r="BR264" s="632"/>
      <c r="BS264" s="632">
        <v>0.82561515682069453</v>
      </c>
      <c r="BT264" s="632">
        <v>3.2823814921699834</v>
      </c>
      <c r="BU264" s="633">
        <v>0</v>
      </c>
      <c r="BV264" s="665" t="s">
        <v>1325</v>
      </c>
      <c r="BW264" s="663" t="s">
        <v>1325</v>
      </c>
      <c r="BX264" s="663" t="s">
        <v>1325</v>
      </c>
      <c r="BY264" s="663" t="s">
        <v>1325</v>
      </c>
      <c r="BZ264" s="663" t="s">
        <v>1325</v>
      </c>
      <c r="CA264" s="663" t="s">
        <v>1325</v>
      </c>
      <c r="CB264" s="663" t="s">
        <v>1325</v>
      </c>
      <c r="CC264" s="632"/>
      <c r="CD264" s="632"/>
      <c r="CE264" s="632">
        <v>0</v>
      </c>
      <c r="CF264" s="632"/>
      <c r="CG264" s="632">
        <v>3.0272555750092134</v>
      </c>
      <c r="CH264" s="632">
        <v>0.89519495240999525</v>
      </c>
      <c r="CI264" s="633">
        <v>0</v>
      </c>
      <c r="CJ264" s="665" t="s">
        <v>1325</v>
      </c>
      <c r="CK264" s="663" t="s">
        <v>1325</v>
      </c>
      <c r="CL264" s="663" t="s">
        <v>1325</v>
      </c>
      <c r="CM264" s="663" t="s">
        <v>1325</v>
      </c>
      <c r="CN264" s="631">
        <v>20</v>
      </c>
      <c r="CO264" s="631">
        <v>28</v>
      </c>
      <c r="CP264" s="663" t="s">
        <v>1325</v>
      </c>
      <c r="CQ264" s="632"/>
      <c r="CR264" s="632"/>
      <c r="CS264" s="632">
        <v>0</v>
      </c>
      <c r="CT264" s="632"/>
      <c r="CU264" s="632">
        <v>1.9255456265986228</v>
      </c>
      <c r="CV264" s="632">
        <v>1.0237761799278096</v>
      </c>
      <c r="CW264" s="633">
        <v>1.1897680052634207</v>
      </c>
      <c r="CX264" s="644" t="s">
        <v>878</v>
      </c>
      <c r="CY264" s="480" t="s">
        <v>1471</v>
      </c>
      <c r="CZ264" s="480" t="s">
        <v>878</v>
      </c>
      <c r="DA264" s="635" t="s">
        <v>1471</v>
      </c>
      <c r="DB264" s="644" t="s">
        <v>878</v>
      </c>
      <c r="DC264" s="480" t="s">
        <v>878</v>
      </c>
      <c r="DD264" s="480" t="s">
        <v>878</v>
      </c>
      <c r="DE264" s="635" t="s">
        <v>878</v>
      </c>
      <c r="DF264" s="686"/>
      <c r="DG264" s="678" t="s">
        <v>2218</v>
      </c>
      <c r="DH264" s="664" t="s">
        <v>1325</v>
      </c>
      <c r="DI264" s="663" t="s">
        <v>1325</v>
      </c>
      <c r="DJ264" s="650">
        <v>11</v>
      </c>
      <c r="DK264" s="663" t="s">
        <v>1325</v>
      </c>
      <c r="DL264" s="650">
        <v>261</v>
      </c>
      <c r="DM264" s="650">
        <v>587</v>
      </c>
      <c r="DN264" s="650">
        <v>18</v>
      </c>
      <c r="DO264" s="650">
        <v>882</v>
      </c>
      <c r="DP264" s="681" t="s">
        <v>1110</v>
      </c>
      <c r="DQ264" s="534">
        <v>109</v>
      </c>
      <c r="DR264" s="675" t="s">
        <v>878</v>
      </c>
      <c r="DS264" s="648" t="s">
        <v>792</v>
      </c>
      <c r="DT264" s="648" t="s">
        <v>878</v>
      </c>
      <c r="DU264" s="671" t="s">
        <v>792</v>
      </c>
    </row>
    <row r="265" spans="1:125">
      <c r="A265" s="628" t="s">
        <v>446</v>
      </c>
      <c r="B265" s="545" t="s">
        <v>1290</v>
      </c>
      <c r="C265" s="629" t="s">
        <v>794</v>
      </c>
      <c r="D265" s="658" t="s">
        <v>1325</v>
      </c>
      <c r="E265" s="528" t="s">
        <v>1325</v>
      </c>
      <c r="F265" s="528" t="s">
        <v>1325</v>
      </c>
      <c r="G265" s="528" t="s">
        <v>1325</v>
      </c>
      <c r="H265" s="528" t="s">
        <v>1325</v>
      </c>
      <c r="I265" s="631">
        <v>29</v>
      </c>
      <c r="J265" s="528" t="s">
        <v>1325</v>
      </c>
      <c r="K265" s="705"/>
      <c r="L265" s="632"/>
      <c r="M265" s="632"/>
      <c r="N265" s="632"/>
      <c r="O265" s="632">
        <v>0.32982499952561994</v>
      </c>
      <c r="P265" s="632">
        <v>0.76783563292847079</v>
      </c>
      <c r="Q265" s="633">
        <v>1.8033663426100901</v>
      </c>
      <c r="R265" s="665" t="s">
        <v>1325</v>
      </c>
      <c r="S265" s="663" t="s">
        <v>1325</v>
      </c>
      <c r="T265" s="663" t="s">
        <v>1325</v>
      </c>
      <c r="U265" s="663" t="s">
        <v>1325</v>
      </c>
      <c r="V265" s="663" t="s">
        <v>1325</v>
      </c>
      <c r="W265" s="663" t="s">
        <v>1325</v>
      </c>
      <c r="X265" s="663" t="s">
        <v>1325</v>
      </c>
      <c r="Y265" s="632"/>
      <c r="Z265" s="632"/>
      <c r="AA265" s="632"/>
      <c r="AB265" s="632"/>
      <c r="AC265" s="632">
        <v>0</v>
      </c>
      <c r="AD265" s="632">
        <v>1.1401835416094108</v>
      </c>
      <c r="AE265" s="633">
        <v>0</v>
      </c>
      <c r="AF265" s="665" t="s">
        <v>1325</v>
      </c>
      <c r="AG265" s="663" t="s">
        <v>1325</v>
      </c>
      <c r="AH265" s="663" t="s">
        <v>1325</v>
      </c>
      <c r="AI265" s="663" t="s">
        <v>1325</v>
      </c>
      <c r="AJ265" s="663" t="s">
        <v>1325</v>
      </c>
      <c r="AK265" s="663" t="s">
        <v>1325</v>
      </c>
      <c r="AL265" s="663" t="s">
        <v>1325</v>
      </c>
      <c r="AM265" s="632"/>
      <c r="AN265" s="632"/>
      <c r="AO265" s="632"/>
      <c r="AP265" s="632"/>
      <c r="AQ265" s="632">
        <v>0</v>
      </c>
      <c r="AR265" s="632">
        <v>0.26080202616617726</v>
      </c>
      <c r="AS265" s="633">
        <v>0</v>
      </c>
      <c r="AT265" s="665" t="s">
        <v>1325</v>
      </c>
      <c r="AU265" s="663" t="s">
        <v>1325</v>
      </c>
      <c r="AV265" s="663" t="s">
        <v>1325</v>
      </c>
      <c r="AW265" s="663" t="s">
        <v>1325</v>
      </c>
      <c r="AX265" s="663" t="s">
        <v>1325</v>
      </c>
      <c r="AY265" s="663" t="s">
        <v>1325</v>
      </c>
      <c r="AZ265" s="663" t="s">
        <v>1325</v>
      </c>
      <c r="BA265" s="632"/>
      <c r="BB265" s="632"/>
      <c r="BC265" s="632"/>
      <c r="BD265" s="632"/>
      <c r="BE265" s="632">
        <v>0</v>
      </c>
      <c r="BF265" s="632">
        <v>0</v>
      </c>
      <c r="BG265" s="633">
        <v>0</v>
      </c>
      <c r="BH265" s="665" t="s">
        <v>1325</v>
      </c>
      <c r="BI265" s="663" t="s">
        <v>1325</v>
      </c>
      <c r="BJ265" s="663" t="s">
        <v>1325</v>
      </c>
      <c r="BK265" s="663" t="s">
        <v>1325</v>
      </c>
      <c r="BL265" s="663" t="s">
        <v>1325</v>
      </c>
      <c r="BM265" s="663" t="s">
        <v>1325</v>
      </c>
      <c r="BN265" s="663" t="s">
        <v>1325</v>
      </c>
      <c r="BO265" s="632"/>
      <c r="BP265" s="632"/>
      <c r="BQ265" s="632"/>
      <c r="BR265" s="632"/>
      <c r="BS265" s="632">
        <v>5.5763683249561291</v>
      </c>
      <c r="BT265" s="632">
        <v>0.48597649087761524</v>
      </c>
      <c r="BU265" s="633">
        <v>0</v>
      </c>
      <c r="BV265" s="665" t="s">
        <v>1325</v>
      </c>
      <c r="BW265" s="663" t="s">
        <v>1325</v>
      </c>
      <c r="BX265" s="663" t="s">
        <v>1325</v>
      </c>
      <c r="BY265" s="663" t="s">
        <v>1325</v>
      </c>
      <c r="BZ265" s="663" t="s">
        <v>1325</v>
      </c>
      <c r="CA265" s="663" t="s">
        <v>1325</v>
      </c>
      <c r="CB265" s="663" t="s">
        <v>1325</v>
      </c>
      <c r="CC265" s="632"/>
      <c r="CD265" s="632"/>
      <c r="CE265" s="632"/>
      <c r="CF265" s="632"/>
      <c r="CG265" s="632">
        <v>0</v>
      </c>
      <c r="CH265" s="632">
        <v>0.75166481046294953</v>
      </c>
      <c r="CI265" s="633">
        <v>0</v>
      </c>
      <c r="CJ265" s="665" t="s">
        <v>1325</v>
      </c>
      <c r="CK265" s="663" t="s">
        <v>1325</v>
      </c>
      <c r="CL265" s="663" t="s">
        <v>1325</v>
      </c>
      <c r="CM265" s="663" t="s">
        <v>1325</v>
      </c>
      <c r="CN265" s="663" t="s">
        <v>1325</v>
      </c>
      <c r="CO265" s="631">
        <v>14</v>
      </c>
      <c r="CP265" s="663" t="s">
        <v>1325</v>
      </c>
      <c r="CQ265" s="632"/>
      <c r="CR265" s="632"/>
      <c r="CS265" s="632"/>
      <c r="CT265" s="632"/>
      <c r="CU265" s="632">
        <v>0</v>
      </c>
      <c r="CV265" s="632">
        <v>1.6299564804222426</v>
      </c>
      <c r="CW265" s="633">
        <v>6.3195583594174973</v>
      </c>
      <c r="CX265" s="644" t="s">
        <v>878</v>
      </c>
      <c r="CY265" s="480" t="s">
        <v>1471</v>
      </c>
      <c r="CZ265" s="480" t="s">
        <v>878</v>
      </c>
      <c r="DA265" s="635" t="s">
        <v>1471</v>
      </c>
      <c r="DB265" s="644" t="s">
        <v>878</v>
      </c>
      <c r="DC265" s="480" t="s">
        <v>878</v>
      </c>
      <c r="DD265" s="480" t="s">
        <v>878</v>
      </c>
      <c r="DE265" s="635" t="s">
        <v>878</v>
      </c>
      <c r="DF265" s="686"/>
      <c r="DG265" s="678" t="s">
        <v>2218</v>
      </c>
      <c r="DH265" s="664" t="s">
        <v>1325</v>
      </c>
      <c r="DI265" s="663" t="s">
        <v>1325</v>
      </c>
      <c r="DJ265" s="663" t="s">
        <v>1325</v>
      </c>
      <c r="DK265" s="663" t="s">
        <v>1325</v>
      </c>
      <c r="DL265" s="650">
        <v>21</v>
      </c>
      <c r="DM265" s="650">
        <v>261</v>
      </c>
      <c r="DN265" s="650">
        <v>14</v>
      </c>
      <c r="DO265" s="650">
        <v>299</v>
      </c>
      <c r="DP265" s="681" t="s">
        <v>446</v>
      </c>
      <c r="DQ265" s="534">
        <v>34</v>
      </c>
      <c r="DR265" s="675" t="s">
        <v>878</v>
      </c>
      <c r="DS265" s="648" t="s">
        <v>792</v>
      </c>
      <c r="DT265" s="648" t="s">
        <v>878</v>
      </c>
      <c r="DU265" s="671" t="s">
        <v>792</v>
      </c>
    </row>
    <row r="266" spans="1:125">
      <c r="A266" s="628" t="s">
        <v>337</v>
      </c>
      <c r="B266" s="545" t="s">
        <v>1290</v>
      </c>
      <c r="C266" s="629" t="s">
        <v>707</v>
      </c>
      <c r="D266" s="658" t="s">
        <v>1325</v>
      </c>
      <c r="E266" s="528" t="s">
        <v>1325</v>
      </c>
      <c r="F266" s="528" t="s">
        <v>1325</v>
      </c>
      <c r="G266" s="528" t="s">
        <v>1325</v>
      </c>
      <c r="H266" s="631">
        <v>17</v>
      </c>
      <c r="I266" s="528" t="s">
        <v>1325</v>
      </c>
      <c r="J266" s="528" t="s">
        <v>1325</v>
      </c>
      <c r="K266" s="705"/>
      <c r="L266" s="632"/>
      <c r="M266" s="632">
        <v>0</v>
      </c>
      <c r="N266" s="632"/>
      <c r="O266" s="632">
        <v>0.96000670100048713</v>
      </c>
      <c r="P266" s="632">
        <v>2.8228678809778947</v>
      </c>
      <c r="Q266" s="633"/>
      <c r="R266" s="665" t="s">
        <v>1325</v>
      </c>
      <c r="S266" s="663" t="s">
        <v>1325</v>
      </c>
      <c r="T266" s="663" t="s">
        <v>1325</v>
      </c>
      <c r="U266" s="663" t="s">
        <v>1325</v>
      </c>
      <c r="V266" s="663" t="s">
        <v>1325</v>
      </c>
      <c r="W266" s="663" t="s">
        <v>1325</v>
      </c>
      <c r="X266" s="663" t="s">
        <v>1325</v>
      </c>
      <c r="Y266" s="632"/>
      <c r="Z266" s="632"/>
      <c r="AA266" s="632">
        <v>0</v>
      </c>
      <c r="AB266" s="632"/>
      <c r="AC266" s="632">
        <v>0</v>
      </c>
      <c r="AD266" s="632">
        <v>0</v>
      </c>
      <c r="AE266" s="633"/>
      <c r="AF266" s="665" t="s">
        <v>1325</v>
      </c>
      <c r="AG266" s="663" t="s">
        <v>1325</v>
      </c>
      <c r="AH266" s="663" t="s">
        <v>1325</v>
      </c>
      <c r="AI266" s="663" t="s">
        <v>1325</v>
      </c>
      <c r="AJ266" s="663" t="s">
        <v>1325</v>
      </c>
      <c r="AK266" s="663" t="s">
        <v>1325</v>
      </c>
      <c r="AL266" s="663" t="s">
        <v>1325</v>
      </c>
      <c r="AM266" s="632"/>
      <c r="AN266" s="632"/>
      <c r="AO266" s="632">
        <v>0</v>
      </c>
      <c r="AP266" s="632"/>
      <c r="AQ266" s="632">
        <v>0.93311788156741438</v>
      </c>
      <c r="AR266" s="632">
        <v>0</v>
      </c>
      <c r="AS266" s="633"/>
      <c r="AT266" s="665" t="s">
        <v>1325</v>
      </c>
      <c r="AU266" s="663" t="s">
        <v>1325</v>
      </c>
      <c r="AV266" s="663" t="s">
        <v>1325</v>
      </c>
      <c r="AW266" s="663" t="s">
        <v>1325</v>
      </c>
      <c r="AX266" s="663" t="s">
        <v>1325</v>
      </c>
      <c r="AY266" s="663" t="s">
        <v>1325</v>
      </c>
      <c r="AZ266" s="663" t="s">
        <v>1325</v>
      </c>
      <c r="BA266" s="632"/>
      <c r="BB266" s="632"/>
      <c r="BC266" s="632">
        <v>0</v>
      </c>
      <c r="BD266" s="632"/>
      <c r="BE266" s="632">
        <v>0</v>
      </c>
      <c r="BF266" s="632">
        <v>0</v>
      </c>
      <c r="BG266" s="633"/>
      <c r="BH266" s="665" t="s">
        <v>1325</v>
      </c>
      <c r="BI266" s="663" t="s">
        <v>1325</v>
      </c>
      <c r="BJ266" s="663" t="s">
        <v>1325</v>
      </c>
      <c r="BK266" s="663" t="s">
        <v>1325</v>
      </c>
      <c r="BL266" s="663" t="s">
        <v>1325</v>
      </c>
      <c r="BM266" s="663" t="s">
        <v>1325</v>
      </c>
      <c r="BN266" s="663" t="s">
        <v>1325</v>
      </c>
      <c r="BO266" s="632"/>
      <c r="BP266" s="632"/>
      <c r="BQ266" s="632">
        <v>0</v>
      </c>
      <c r="BR266" s="632"/>
      <c r="BS266" s="632">
        <v>0.39529953643132149</v>
      </c>
      <c r="BT266" s="632">
        <v>6.8555200819824176</v>
      </c>
      <c r="BU266" s="633"/>
      <c r="BV266" s="665" t="s">
        <v>1325</v>
      </c>
      <c r="BW266" s="663" t="s">
        <v>1325</v>
      </c>
      <c r="BX266" s="663" t="s">
        <v>1325</v>
      </c>
      <c r="BY266" s="663" t="s">
        <v>1325</v>
      </c>
      <c r="BZ266" s="663" t="s">
        <v>1325</v>
      </c>
      <c r="CA266" s="663" t="s">
        <v>1325</v>
      </c>
      <c r="CB266" s="663" t="s">
        <v>1325</v>
      </c>
      <c r="CC266" s="632"/>
      <c r="CD266" s="632"/>
      <c r="CE266" s="632">
        <v>0</v>
      </c>
      <c r="CF266" s="632"/>
      <c r="CG266" s="632">
        <v>0</v>
      </c>
      <c r="CH266" s="632">
        <v>2.4833482978586057</v>
      </c>
      <c r="CI266" s="633"/>
      <c r="CJ266" s="665" t="s">
        <v>1325</v>
      </c>
      <c r="CK266" s="663" t="s">
        <v>1325</v>
      </c>
      <c r="CL266" s="663" t="s">
        <v>1325</v>
      </c>
      <c r="CM266" s="663" t="s">
        <v>1325</v>
      </c>
      <c r="CN266" s="663" t="s">
        <v>1325</v>
      </c>
      <c r="CO266" s="663" t="s">
        <v>1325</v>
      </c>
      <c r="CP266" s="663" t="s">
        <v>1325</v>
      </c>
      <c r="CQ266" s="632"/>
      <c r="CR266" s="632"/>
      <c r="CS266" s="632">
        <v>0</v>
      </c>
      <c r="CT266" s="632"/>
      <c r="CU266" s="632">
        <v>1.1858986092939643</v>
      </c>
      <c r="CV266" s="632">
        <v>2.285173360660806</v>
      </c>
      <c r="CW266" s="633"/>
      <c r="CX266" s="644" t="s">
        <v>878</v>
      </c>
      <c r="CY266" s="480" t="s">
        <v>1471</v>
      </c>
      <c r="CZ266" s="480" t="s">
        <v>878</v>
      </c>
      <c r="DA266" s="635" t="s">
        <v>1471</v>
      </c>
      <c r="DB266" s="644" t="s">
        <v>878</v>
      </c>
      <c r="DC266" s="480" t="s">
        <v>878</v>
      </c>
      <c r="DD266" s="480" t="s">
        <v>878</v>
      </c>
      <c r="DE266" s="635" t="s">
        <v>878</v>
      </c>
      <c r="DF266" s="686"/>
      <c r="DG266" s="678" t="s">
        <v>2218</v>
      </c>
      <c r="DH266" s="664" t="s">
        <v>1325</v>
      </c>
      <c r="DI266" s="663" t="s">
        <v>1325</v>
      </c>
      <c r="DJ266" s="650">
        <v>13</v>
      </c>
      <c r="DK266" s="663" t="s">
        <v>1325</v>
      </c>
      <c r="DL266" s="650">
        <v>269</v>
      </c>
      <c r="DM266" s="650">
        <v>79</v>
      </c>
      <c r="DN266" s="663" t="s">
        <v>1325</v>
      </c>
      <c r="DO266" s="650">
        <v>363</v>
      </c>
      <c r="DP266" s="681" t="s">
        <v>337</v>
      </c>
      <c r="DQ266" s="534">
        <v>24</v>
      </c>
      <c r="DR266" s="675" t="s">
        <v>878</v>
      </c>
      <c r="DS266" s="648" t="s">
        <v>792</v>
      </c>
      <c r="DT266" s="648" t="s">
        <v>878</v>
      </c>
      <c r="DU266" s="671" t="s">
        <v>792</v>
      </c>
    </row>
    <row r="267" spans="1:125" ht="26.25">
      <c r="A267" s="628" t="s">
        <v>142</v>
      </c>
      <c r="B267" s="545" t="s">
        <v>1297</v>
      </c>
      <c r="C267" s="629" t="s">
        <v>533</v>
      </c>
      <c r="D267" s="630">
        <v>33</v>
      </c>
      <c r="E267" s="631">
        <v>39</v>
      </c>
      <c r="F267" s="631">
        <v>28</v>
      </c>
      <c r="G267" s="528" t="s">
        <v>1325</v>
      </c>
      <c r="H267" s="631">
        <v>247</v>
      </c>
      <c r="I267" s="631">
        <v>864</v>
      </c>
      <c r="J267" s="631">
        <v>93</v>
      </c>
      <c r="K267" s="705">
        <v>2.456349012623805</v>
      </c>
      <c r="L267" s="632">
        <v>0.49096015721205066</v>
      </c>
      <c r="M267" s="632">
        <v>1.5177721088521832</v>
      </c>
      <c r="N267" s="632">
        <v>0.87255925656679945</v>
      </c>
      <c r="O267" s="632">
        <v>1.322689022944874</v>
      </c>
      <c r="P267" s="632">
        <v>0.79381866700653481</v>
      </c>
      <c r="Q267" s="633">
        <v>1.0060446753314787</v>
      </c>
      <c r="R267" s="665" t="s">
        <v>1325</v>
      </c>
      <c r="S267" s="663" t="s">
        <v>1325</v>
      </c>
      <c r="T267" s="663" t="s">
        <v>1325</v>
      </c>
      <c r="U267" s="663" t="s">
        <v>1325</v>
      </c>
      <c r="V267" s="631">
        <v>10</v>
      </c>
      <c r="W267" s="631">
        <v>60</v>
      </c>
      <c r="X267" s="663" t="s">
        <v>1325</v>
      </c>
      <c r="Y267" s="632">
        <v>1.4117824567057213</v>
      </c>
      <c r="Z267" s="632">
        <v>0</v>
      </c>
      <c r="AA267" s="632">
        <v>0</v>
      </c>
      <c r="AB267" s="632">
        <v>0</v>
      </c>
      <c r="AC267" s="632">
        <v>0.9610533393730889</v>
      </c>
      <c r="AD267" s="632">
        <v>1.7430403710668998</v>
      </c>
      <c r="AE267" s="633">
        <v>1.044840458370675</v>
      </c>
      <c r="AF267" s="665" t="s">
        <v>1325</v>
      </c>
      <c r="AG267" s="663" t="s">
        <v>1325</v>
      </c>
      <c r="AH267" s="663" t="s">
        <v>1325</v>
      </c>
      <c r="AI267" s="663" t="s">
        <v>1325</v>
      </c>
      <c r="AJ267" s="631">
        <v>21</v>
      </c>
      <c r="AK267" s="631">
        <v>100</v>
      </c>
      <c r="AL267" s="663" t="s">
        <v>1325</v>
      </c>
      <c r="AM267" s="632">
        <v>2.1918606881452072</v>
      </c>
      <c r="AN267" s="632">
        <v>0.49644560031237461</v>
      </c>
      <c r="AO267" s="632">
        <v>1.0457219956135169</v>
      </c>
      <c r="AP267" s="632">
        <v>0</v>
      </c>
      <c r="AQ267" s="632">
        <v>1.0510573148437445</v>
      </c>
      <c r="AR267" s="632">
        <v>1.0809506907223227</v>
      </c>
      <c r="AS267" s="633">
        <v>0.95649204338857208</v>
      </c>
      <c r="AT267" s="665" t="s">
        <v>1325</v>
      </c>
      <c r="AU267" s="663" t="s">
        <v>1325</v>
      </c>
      <c r="AV267" s="663" t="s">
        <v>1325</v>
      </c>
      <c r="AW267" s="663" t="s">
        <v>1325</v>
      </c>
      <c r="AX267" s="663" t="s">
        <v>1325</v>
      </c>
      <c r="AY267" s="631">
        <v>48</v>
      </c>
      <c r="AZ267" s="663" t="s">
        <v>1325</v>
      </c>
      <c r="BA267" s="632">
        <v>6.0871418918868443</v>
      </c>
      <c r="BB267" s="632">
        <v>0.23942366936408588</v>
      </c>
      <c r="BC267" s="632">
        <v>2.1621544215693862</v>
      </c>
      <c r="BD267" s="632">
        <v>0</v>
      </c>
      <c r="BE267" s="632">
        <v>0.52885259058097356</v>
      </c>
      <c r="BF267" s="632">
        <v>0.93795857096755919</v>
      </c>
      <c r="BG267" s="633">
        <v>1.7560598768959712</v>
      </c>
      <c r="BH267" s="665" t="s">
        <v>1325</v>
      </c>
      <c r="BI267" s="663" t="s">
        <v>1325</v>
      </c>
      <c r="BJ267" s="663" t="s">
        <v>1325</v>
      </c>
      <c r="BK267" s="663" t="s">
        <v>1325</v>
      </c>
      <c r="BL267" s="631">
        <v>29</v>
      </c>
      <c r="BM267" s="631">
        <v>222</v>
      </c>
      <c r="BN267" s="631">
        <v>15</v>
      </c>
      <c r="BO267" s="632">
        <v>1.4226372939585046</v>
      </c>
      <c r="BP267" s="632">
        <v>0.30119750064267709</v>
      </c>
      <c r="BQ267" s="632">
        <v>2.1662318450517648</v>
      </c>
      <c r="BR267" s="632">
        <v>0</v>
      </c>
      <c r="BS267" s="632">
        <v>0.65871510723099724</v>
      </c>
      <c r="BT267" s="632">
        <v>1.3854408394064106</v>
      </c>
      <c r="BU267" s="633">
        <v>0.77629566063074562</v>
      </c>
      <c r="BV267" s="665" t="s">
        <v>1325</v>
      </c>
      <c r="BW267" s="663" t="s">
        <v>1325</v>
      </c>
      <c r="BX267" s="663" t="s">
        <v>1325</v>
      </c>
      <c r="BY267" s="663" t="s">
        <v>1325</v>
      </c>
      <c r="BZ267" s="631">
        <v>11</v>
      </c>
      <c r="CA267" s="631">
        <v>24</v>
      </c>
      <c r="CB267" s="663" t="s">
        <v>1325</v>
      </c>
      <c r="CC267" s="632">
        <v>3.9306316584730303</v>
      </c>
      <c r="CD267" s="632">
        <v>1.0134327368996061</v>
      </c>
      <c r="CE267" s="632">
        <v>2.9847809194027635</v>
      </c>
      <c r="CF267" s="632">
        <v>0</v>
      </c>
      <c r="CG267" s="632">
        <v>1.6022104743553902</v>
      </c>
      <c r="CH267" s="632">
        <v>0.42943231180860669</v>
      </c>
      <c r="CI267" s="633">
        <v>1.1260000586891217</v>
      </c>
      <c r="CJ267" s="634">
        <v>10</v>
      </c>
      <c r="CK267" s="631">
        <v>18</v>
      </c>
      <c r="CL267" s="631">
        <v>13</v>
      </c>
      <c r="CM267" s="663" t="s">
        <v>1325</v>
      </c>
      <c r="CN267" s="631">
        <v>137</v>
      </c>
      <c r="CO267" s="631">
        <v>324</v>
      </c>
      <c r="CP267" s="631">
        <v>38</v>
      </c>
      <c r="CQ267" s="632">
        <v>1.7067386468913945</v>
      </c>
      <c r="CR267" s="632">
        <v>0.52692561864967591</v>
      </c>
      <c r="CS267" s="632">
        <v>1.6435101619335197</v>
      </c>
      <c r="CT267" s="632">
        <v>1.3550738513392986</v>
      </c>
      <c r="CU267" s="632">
        <v>1.8822842732930389</v>
      </c>
      <c r="CV267" s="632">
        <v>0.60008449731422142</v>
      </c>
      <c r="CW267" s="633">
        <v>0.95000413707138875</v>
      </c>
      <c r="CX267" s="660" t="s">
        <v>792</v>
      </c>
      <c r="CY267" s="697" t="s">
        <v>2168</v>
      </c>
      <c r="CZ267" s="480" t="s">
        <v>878</v>
      </c>
      <c r="DA267" s="635" t="s">
        <v>1471</v>
      </c>
      <c r="DB267" s="644" t="s">
        <v>878</v>
      </c>
      <c r="DC267" s="480" t="s">
        <v>878</v>
      </c>
      <c r="DD267" s="480" t="s">
        <v>878</v>
      </c>
      <c r="DE267" s="635" t="s">
        <v>878</v>
      </c>
      <c r="DF267" s="686"/>
      <c r="DG267" s="678" t="s">
        <v>2218</v>
      </c>
      <c r="DH267" s="682">
        <v>112</v>
      </c>
      <c r="DI267" s="650">
        <v>624</v>
      </c>
      <c r="DJ267" s="650">
        <v>154</v>
      </c>
      <c r="DK267" s="650">
        <v>28</v>
      </c>
      <c r="DL267" s="650">
        <v>1622</v>
      </c>
      <c r="DM267" s="650">
        <v>7790</v>
      </c>
      <c r="DN267" s="650">
        <v>754</v>
      </c>
      <c r="DO267" s="650">
        <v>11084</v>
      </c>
      <c r="DP267" s="681" t="s">
        <v>142</v>
      </c>
      <c r="DQ267" s="534">
        <v>1307</v>
      </c>
      <c r="DR267" s="675" t="s">
        <v>878</v>
      </c>
      <c r="DS267" s="648" t="s">
        <v>792</v>
      </c>
      <c r="DT267" s="648" t="s">
        <v>878</v>
      </c>
      <c r="DU267" s="671" t="s">
        <v>792</v>
      </c>
    </row>
    <row r="268" spans="1:125">
      <c r="A268" s="628" t="s">
        <v>360</v>
      </c>
      <c r="B268" s="545" t="s">
        <v>1297</v>
      </c>
      <c r="C268" s="629" t="s">
        <v>593</v>
      </c>
      <c r="D268" s="630">
        <v>111</v>
      </c>
      <c r="E268" s="631">
        <v>10</v>
      </c>
      <c r="F268" s="528" t="s">
        <v>1325</v>
      </c>
      <c r="G268" s="528" t="s">
        <v>1325</v>
      </c>
      <c r="H268" s="631">
        <v>126</v>
      </c>
      <c r="I268" s="631">
        <v>352</v>
      </c>
      <c r="J268" s="631">
        <v>32</v>
      </c>
      <c r="K268" s="705">
        <v>1.4068765544080293</v>
      </c>
      <c r="L268" s="632">
        <v>0.55010733947369084</v>
      </c>
      <c r="M268" s="632">
        <v>1.3165100649384636</v>
      </c>
      <c r="N268" s="632"/>
      <c r="O268" s="632">
        <v>1.3399339975425324</v>
      </c>
      <c r="P268" s="632">
        <v>0.89109433568409602</v>
      </c>
      <c r="Q268" s="633">
        <v>0.95117046790211124</v>
      </c>
      <c r="R268" s="665" t="s">
        <v>1325</v>
      </c>
      <c r="S268" s="663" t="s">
        <v>1325</v>
      </c>
      <c r="T268" s="663" t="s">
        <v>1325</v>
      </c>
      <c r="U268" s="663" t="s">
        <v>1325</v>
      </c>
      <c r="V268" s="663" t="s">
        <v>1325</v>
      </c>
      <c r="W268" s="631">
        <v>12</v>
      </c>
      <c r="X268" s="663" t="s">
        <v>1325</v>
      </c>
      <c r="Y268" s="632">
        <v>0</v>
      </c>
      <c r="Z268" s="632">
        <v>0</v>
      </c>
      <c r="AA268" s="632">
        <v>0</v>
      </c>
      <c r="AB268" s="632"/>
      <c r="AC268" s="632">
        <v>1.237260302660486</v>
      </c>
      <c r="AD268" s="632">
        <v>2.1903203024493583</v>
      </c>
      <c r="AE268" s="633">
        <v>0</v>
      </c>
      <c r="AF268" s="665" t="s">
        <v>1325</v>
      </c>
      <c r="AG268" s="663" t="s">
        <v>1325</v>
      </c>
      <c r="AH268" s="663" t="s">
        <v>1325</v>
      </c>
      <c r="AI268" s="663" t="s">
        <v>1325</v>
      </c>
      <c r="AJ268" s="631">
        <v>21</v>
      </c>
      <c r="AK268" s="631">
        <v>63</v>
      </c>
      <c r="AL268" s="663" t="s">
        <v>1325</v>
      </c>
      <c r="AM268" s="632">
        <v>0.4244877371916812</v>
      </c>
      <c r="AN268" s="632">
        <v>0.96401357940610866</v>
      </c>
      <c r="AO268" s="632">
        <v>1.0531247805006594</v>
      </c>
      <c r="AP268" s="632"/>
      <c r="AQ268" s="632">
        <v>1.2422135151802534</v>
      </c>
      <c r="AR268" s="632">
        <v>0.92093415975791992</v>
      </c>
      <c r="AS268" s="633">
        <v>1.0147596033287059</v>
      </c>
      <c r="AT268" s="665" t="s">
        <v>1325</v>
      </c>
      <c r="AU268" s="663" t="s">
        <v>1325</v>
      </c>
      <c r="AV268" s="663" t="s">
        <v>1325</v>
      </c>
      <c r="AW268" s="663" t="s">
        <v>1325</v>
      </c>
      <c r="AX268" s="663" t="s">
        <v>1325</v>
      </c>
      <c r="AY268" s="631">
        <v>12</v>
      </c>
      <c r="AZ268" s="663" t="s">
        <v>1325</v>
      </c>
      <c r="BA268" s="632">
        <v>2.6345269879562112</v>
      </c>
      <c r="BB268" s="632">
        <v>1.7455688971786314</v>
      </c>
      <c r="BC268" s="632">
        <v>0</v>
      </c>
      <c r="BD268" s="632"/>
      <c r="BE268" s="632">
        <v>0.52414573733603942</v>
      </c>
      <c r="BF268" s="632">
        <v>0.87809837696771265</v>
      </c>
      <c r="BG268" s="633">
        <v>2.9201123002868026</v>
      </c>
      <c r="BH268" s="634">
        <v>16</v>
      </c>
      <c r="BI268" s="663" t="s">
        <v>1325</v>
      </c>
      <c r="BJ268" s="663" t="s">
        <v>1325</v>
      </c>
      <c r="BK268" s="663" t="s">
        <v>1325</v>
      </c>
      <c r="BL268" s="631">
        <v>11</v>
      </c>
      <c r="BM268" s="631">
        <v>80</v>
      </c>
      <c r="BN268" s="663" t="s">
        <v>1325</v>
      </c>
      <c r="BO268" s="632">
        <v>1.0352386343748297</v>
      </c>
      <c r="BP268" s="632">
        <v>0.56551416379155328</v>
      </c>
      <c r="BQ268" s="632">
        <v>3.1358747665467965</v>
      </c>
      <c r="BR268" s="632"/>
      <c r="BS268" s="632">
        <v>0.50573071505662415</v>
      </c>
      <c r="BT268" s="632">
        <v>1.3267108952225979</v>
      </c>
      <c r="BU268" s="633">
        <v>0.5968596438380751</v>
      </c>
      <c r="BV268" s="665" t="s">
        <v>1325</v>
      </c>
      <c r="BW268" s="663" t="s">
        <v>1325</v>
      </c>
      <c r="BX268" s="663" t="s">
        <v>1325</v>
      </c>
      <c r="BY268" s="663" t="s">
        <v>1325</v>
      </c>
      <c r="BZ268" s="663" t="s">
        <v>1325</v>
      </c>
      <c r="CA268" s="631">
        <v>15</v>
      </c>
      <c r="CB268" s="663" t="s">
        <v>1325</v>
      </c>
      <c r="CC268" s="632">
        <v>2.484587019740303</v>
      </c>
      <c r="CD268" s="632">
        <v>0</v>
      </c>
      <c r="CE268" s="632">
        <v>0</v>
      </c>
      <c r="CF268" s="632"/>
      <c r="CG268" s="632">
        <v>0.58601213683096598</v>
      </c>
      <c r="CH268" s="632">
        <v>2.3429085426157159</v>
      </c>
      <c r="CI268" s="633">
        <v>0.95560789763701337</v>
      </c>
      <c r="CJ268" s="634">
        <v>59</v>
      </c>
      <c r="CK268" s="663" t="s">
        <v>1325</v>
      </c>
      <c r="CL268" s="663" t="s">
        <v>1325</v>
      </c>
      <c r="CM268" s="663" t="s">
        <v>1325</v>
      </c>
      <c r="CN268" s="631">
        <v>74</v>
      </c>
      <c r="CO268" s="631">
        <v>127</v>
      </c>
      <c r="CP268" s="631">
        <v>13</v>
      </c>
      <c r="CQ268" s="632">
        <v>1.8194377899393683</v>
      </c>
      <c r="CR268" s="632">
        <v>0.26028334395438474</v>
      </c>
      <c r="CS268" s="632">
        <v>0.89191288305528016</v>
      </c>
      <c r="CT268" s="632"/>
      <c r="CU268" s="632">
        <v>2.2194836125340922</v>
      </c>
      <c r="CV268" s="632">
        <v>0.66693972381182021</v>
      </c>
      <c r="CW268" s="633">
        <v>0.9331995835933885</v>
      </c>
      <c r="CX268" s="644" t="s">
        <v>878</v>
      </c>
      <c r="CY268" s="480" t="s">
        <v>1471</v>
      </c>
      <c r="CZ268" s="632" t="s">
        <v>792</v>
      </c>
      <c r="DA268" s="636" t="s">
        <v>1472</v>
      </c>
      <c r="DB268" s="644" t="s">
        <v>878</v>
      </c>
      <c r="DC268" s="480" t="s">
        <v>878</v>
      </c>
      <c r="DD268" s="480" t="s">
        <v>878</v>
      </c>
      <c r="DE268" s="635" t="s">
        <v>878</v>
      </c>
      <c r="DF268" s="686"/>
      <c r="DG268" s="678" t="s">
        <v>2218</v>
      </c>
      <c r="DH268" s="682">
        <v>677</v>
      </c>
      <c r="DI268" s="650">
        <v>150</v>
      </c>
      <c r="DJ268" s="650">
        <v>46</v>
      </c>
      <c r="DK268" s="663" t="s">
        <v>1325</v>
      </c>
      <c r="DL268" s="650">
        <v>857</v>
      </c>
      <c r="DM268" s="650">
        <v>3151</v>
      </c>
      <c r="DN268" s="650">
        <v>286</v>
      </c>
      <c r="DO268" s="650">
        <v>5174</v>
      </c>
      <c r="DP268" s="681" t="s">
        <v>360</v>
      </c>
      <c r="DQ268" s="534">
        <v>638</v>
      </c>
      <c r="DR268" s="675" t="s">
        <v>878</v>
      </c>
      <c r="DS268" s="648" t="s">
        <v>792</v>
      </c>
      <c r="DT268" s="648" t="s">
        <v>878</v>
      </c>
      <c r="DU268" s="671" t="s">
        <v>792</v>
      </c>
    </row>
    <row r="269" spans="1:125">
      <c r="A269" s="628" t="s">
        <v>1143</v>
      </c>
      <c r="B269" s="545" t="s">
        <v>1297</v>
      </c>
      <c r="C269" s="629" t="s">
        <v>537</v>
      </c>
      <c r="D269" s="658" t="s">
        <v>1325</v>
      </c>
      <c r="E269" s="528" t="s">
        <v>1325</v>
      </c>
      <c r="F269" s="528" t="s">
        <v>1325</v>
      </c>
      <c r="G269" s="528" t="s">
        <v>1325</v>
      </c>
      <c r="H269" s="631">
        <v>35</v>
      </c>
      <c r="I269" s="631">
        <v>183</v>
      </c>
      <c r="J269" s="631">
        <v>14</v>
      </c>
      <c r="K269" s="705">
        <v>1.8609518753024477</v>
      </c>
      <c r="L269" s="632">
        <v>0.64143069651123064</v>
      </c>
      <c r="M269" s="632">
        <v>1.0603445271066267</v>
      </c>
      <c r="N269" s="632">
        <v>0.34684671590171567</v>
      </c>
      <c r="O269" s="632">
        <v>1.1810054704702229</v>
      </c>
      <c r="P269" s="632">
        <v>0.9467525566536904</v>
      </c>
      <c r="Q269" s="633">
        <v>1.0011420250020111</v>
      </c>
      <c r="R269" s="665" t="s">
        <v>1325</v>
      </c>
      <c r="S269" s="663" t="s">
        <v>1325</v>
      </c>
      <c r="T269" s="663" t="s">
        <v>1325</v>
      </c>
      <c r="U269" s="663" t="s">
        <v>1325</v>
      </c>
      <c r="V269" s="663" t="s">
        <v>1325</v>
      </c>
      <c r="W269" s="631">
        <v>10</v>
      </c>
      <c r="X269" s="663" t="s">
        <v>1325</v>
      </c>
      <c r="Y269" s="632">
        <v>0</v>
      </c>
      <c r="Z269" s="632">
        <v>2.9712782341948811</v>
      </c>
      <c r="AA269" s="632">
        <v>0</v>
      </c>
      <c r="AB269" s="632">
        <v>0</v>
      </c>
      <c r="AC269" s="632">
        <v>1.7915074915172668</v>
      </c>
      <c r="AD269" s="632">
        <v>0.68912479387129988</v>
      </c>
      <c r="AE269" s="633">
        <v>0</v>
      </c>
      <c r="AF269" s="665" t="s">
        <v>1325</v>
      </c>
      <c r="AG269" s="663" t="s">
        <v>1325</v>
      </c>
      <c r="AH269" s="663" t="s">
        <v>1325</v>
      </c>
      <c r="AI269" s="663" t="s">
        <v>1325</v>
      </c>
      <c r="AJ269" s="663" t="s">
        <v>1325</v>
      </c>
      <c r="AK269" s="631">
        <v>41</v>
      </c>
      <c r="AL269" s="663" t="s">
        <v>1325</v>
      </c>
      <c r="AM269" s="632">
        <v>0</v>
      </c>
      <c r="AN269" s="632">
        <v>1.6620262669767296</v>
      </c>
      <c r="AO269" s="632">
        <v>1.2911508517321861</v>
      </c>
      <c r="AP269" s="632">
        <v>0</v>
      </c>
      <c r="AQ269" s="632">
        <v>0.74373761279253436</v>
      </c>
      <c r="AR269" s="632">
        <v>1.1485408344880566</v>
      </c>
      <c r="AS269" s="633">
        <v>0.67525070607949322</v>
      </c>
      <c r="AT269" s="665" t="s">
        <v>1325</v>
      </c>
      <c r="AU269" s="663" t="s">
        <v>1325</v>
      </c>
      <c r="AV269" s="663" t="s">
        <v>1325</v>
      </c>
      <c r="AW269" s="663" t="s">
        <v>1325</v>
      </c>
      <c r="AX269" s="663" t="s">
        <v>1325</v>
      </c>
      <c r="AY269" s="663" t="s">
        <v>1325</v>
      </c>
      <c r="AZ269" s="663" t="s">
        <v>1325</v>
      </c>
      <c r="BA269" s="632">
        <v>0</v>
      </c>
      <c r="BB269" s="632">
        <v>0</v>
      </c>
      <c r="BC269" s="632">
        <v>0</v>
      </c>
      <c r="BD269" s="632">
        <v>0</v>
      </c>
      <c r="BE269" s="632">
        <v>2.0504203011635846</v>
      </c>
      <c r="BF269" s="632">
        <v>1.3216723951013303</v>
      </c>
      <c r="BG269" s="633">
        <v>0</v>
      </c>
      <c r="BH269" s="665" t="s">
        <v>1325</v>
      </c>
      <c r="BI269" s="663" t="s">
        <v>1325</v>
      </c>
      <c r="BJ269" s="663" t="s">
        <v>1325</v>
      </c>
      <c r="BK269" s="663" t="s">
        <v>1325</v>
      </c>
      <c r="BL269" s="663" t="s">
        <v>1325</v>
      </c>
      <c r="BM269" s="631">
        <v>25</v>
      </c>
      <c r="BN269" s="663" t="s">
        <v>1325</v>
      </c>
      <c r="BO269" s="632">
        <v>0</v>
      </c>
      <c r="BP269" s="632">
        <v>1.3080267610461866</v>
      </c>
      <c r="BQ269" s="632">
        <v>0</v>
      </c>
      <c r="BR269" s="632">
        <v>0</v>
      </c>
      <c r="BS269" s="632">
        <v>0.71553035008376276</v>
      </c>
      <c r="BT269" s="632">
        <v>1.0996902536451674</v>
      </c>
      <c r="BU269" s="633">
        <v>2.4215543037630476</v>
      </c>
      <c r="BV269" s="665" t="s">
        <v>1325</v>
      </c>
      <c r="BW269" s="663" t="s">
        <v>1325</v>
      </c>
      <c r="BX269" s="663" t="s">
        <v>1325</v>
      </c>
      <c r="BY269" s="663" t="s">
        <v>1325</v>
      </c>
      <c r="BZ269" s="663" t="s">
        <v>1325</v>
      </c>
      <c r="CA269" s="663" t="s">
        <v>1325</v>
      </c>
      <c r="CB269" s="663" t="s">
        <v>1325</v>
      </c>
      <c r="CC269" s="632">
        <v>0</v>
      </c>
      <c r="CD269" s="632">
        <v>0</v>
      </c>
      <c r="CE269" s="632">
        <v>0</v>
      </c>
      <c r="CF269" s="632">
        <v>0</v>
      </c>
      <c r="CG269" s="632">
        <v>0</v>
      </c>
      <c r="CH269" s="632">
        <v>2.4323459819290765</v>
      </c>
      <c r="CI269" s="633">
        <v>4.234843717903062</v>
      </c>
      <c r="CJ269" s="665" t="s">
        <v>1325</v>
      </c>
      <c r="CK269" s="663" t="s">
        <v>1325</v>
      </c>
      <c r="CL269" s="663" t="s">
        <v>1325</v>
      </c>
      <c r="CM269" s="663" t="s">
        <v>1325</v>
      </c>
      <c r="CN269" s="631">
        <v>18</v>
      </c>
      <c r="CO269" s="631">
        <v>73</v>
      </c>
      <c r="CP269" s="663" t="s">
        <v>1325</v>
      </c>
      <c r="CQ269" s="632">
        <v>4.2982310263361434</v>
      </c>
      <c r="CR269" s="632">
        <v>0</v>
      </c>
      <c r="CS269" s="632">
        <v>1.8339444921997059</v>
      </c>
      <c r="CT269" s="632">
        <v>0.77550264934090607</v>
      </c>
      <c r="CU269" s="632">
        <v>1.4142155178312454</v>
      </c>
      <c r="CV269" s="632">
        <v>0.72901040497013103</v>
      </c>
      <c r="CW269" s="633">
        <v>1.123304479664899</v>
      </c>
      <c r="CX269" s="644" t="s">
        <v>878</v>
      </c>
      <c r="CY269" s="480" t="s">
        <v>1471</v>
      </c>
      <c r="CZ269" s="480" t="s">
        <v>878</v>
      </c>
      <c r="DA269" s="635" t="s">
        <v>1471</v>
      </c>
      <c r="DB269" s="644" t="s">
        <v>878</v>
      </c>
      <c r="DC269" s="480" t="s">
        <v>878</v>
      </c>
      <c r="DD269" s="480" t="s">
        <v>878</v>
      </c>
      <c r="DE269" s="635" t="s">
        <v>878</v>
      </c>
      <c r="DF269" s="686"/>
      <c r="DG269" s="678" t="s">
        <v>2218</v>
      </c>
      <c r="DH269" s="682">
        <v>19</v>
      </c>
      <c r="DI269" s="650">
        <v>53</v>
      </c>
      <c r="DJ269" s="650">
        <v>33</v>
      </c>
      <c r="DK269" s="650">
        <v>25</v>
      </c>
      <c r="DL269" s="650">
        <v>268</v>
      </c>
      <c r="DM269" s="650">
        <v>1633</v>
      </c>
      <c r="DN269" s="650">
        <v>122</v>
      </c>
      <c r="DO269" s="650">
        <v>2153</v>
      </c>
      <c r="DP269" s="681" t="s">
        <v>1143</v>
      </c>
      <c r="DQ269" s="534">
        <v>245</v>
      </c>
      <c r="DR269" s="675" t="s">
        <v>878</v>
      </c>
      <c r="DS269" s="648" t="s">
        <v>792</v>
      </c>
      <c r="DT269" s="648" t="s">
        <v>878</v>
      </c>
      <c r="DU269" s="671" t="s">
        <v>792</v>
      </c>
    </row>
    <row r="270" spans="1:125">
      <c r="A270" s="628" t="s">
        <v>427</v>
      </c>
      <c r="B270" s="545" t="s">
        <v>1297</v>
      </c>
      <c r="C270" s="629" t="s">
        <v>641</v>
      </c>
      <c r="D270" s="658" t="s">
        <v>1325</v>
      </c>
      <c r="E270" s="528" t="s">
        <v>1325</v>
      </c>
      <c r="F270" s="528" t="s">
        <v>1325</v>
      </c>
      <c r="G270" s="528" t="s">
        <v>1325</v>
      </c>
      <c r="H270" s="631">
        <v>69</v>
      </c>
      <c r="I270" s="631">
        <v>224</v>
      </c>
      <c r="J270" s="528" t="s">
        <v>1325</v>
      </c>
      <c r="K270" s="705">
        <v>0.6733665224937091</v>
      </c>
      <c r="L270" s="632">
        <v>1.0059267362765383</v>
      </c>
      <c r="M270" s="632">
        <v>1.6473139228128681</v>
      </c>
      <c r="N270" s="632"/>
      <c r="O270" s="632">
        <v>0.97792604728364918</v>
      </c>
      <c r="P270" s="632">
        <v>1.0047271522636863</v>
      </c>
      <c r="Q270" s="633">
        <v>0.80863003303423076</v>
      </c>
      <c r="R270" s="665" t="s">
        <v>1325</v>
      </c>
      <c r="S270" s="663" t="s">
        <v>1325</v>
      </c>
      <c r="T270" s="663" t="s">
        <v>1325</v>
      </c>
      <c r="U270" s="663" t="s">
        <v>1325</v>
      </c>
      <c r="V270" s="663" t="s">
        <v>1325</v>
      </c>
      <c r="W270" s="631">
        <v>16</v>
      </c>
      <c r="X270" s="663" t="s">
        <v>1325</v>
      </c>
      <c r="Y270" s="632">
        <v>0</v>
      </c>
      <c r="Z270" s="632">
        <v>0</v>
      </c>
      <c r="AA270" s="632">
        <v>0</v>
      </c>
      <c r="AB270" s="632"/>
      <c r="AC270" s="632">
        <v>0.23264852461229615</v>
      </c>
      <c r="AD270" s="632">
        <v>3.1412892341958809</v>
      </c>
      <c r="AE270" s="633">
        <v>2.117520169749711</v>
      </c>
      <c r="AF270" s="665" t="s">
        <v>1325</v>
      </c>
      <c r="AG270" s="663" t="s">
        <v>1325</v>
      </c>
      <c r="AH270" s="663" t="s">
        <v>1325</v>
      </c>
      <c r="AI270" s="663" t="s">
        <v>1325</v>
      </c>
      <c r="AJ270" s="631">
        <v>10</v>
      </c>
      <c r="AK270" s="631">
        <v>59</v>
      </c>
      <c r="AL270" s="663" t="s">
        <v>1325</v>
      </c>
      <c r="AM270" s="632">
        <v>0</v>
      </c>
      <c r="AN270" s="632">
        <v>2.3568338913006177</v>
      </c>
      <c r="AO270" s="632">
        <v>0</v>
      </c>
      <c r="AP270" s="632"/>
      <c r="AQ270" s="632">
        <v>0.55313729582393778</v>
      </c>
      <c r="AR270" s="632">
        <v>1.3833826056092764</v>
      </c>
      <c r="AS270" s="633">
        <v>0.86671659718059724</v>
      </c>
      <c r="AT270" s="665" t="s">
        <v>1325</v>
      </c>
      <c r="AU270" s="663" t="s">
        <v>1325</v>
      </c>
      <c r="AV270" s="663" t="s">
        <v>1325</v>
      </c>
      <c r="AW270" s="663" t="s">
        <v>1325</v>
      </c>
      <c r="AX270" s="663" t="s">
        <v>1325</v>
      </c>
      <c r="AY270" s="663" t="s">
        <v>1325</v>
      </c>
      <c r="AZ270" s="663" t="s">
        <v>1325</v>
      </c>
      <c r="BA270" s="632">
        <v>0</v>
      </c>
      <c r="BB270" s="632">
        <v>0</v>
      </c>
      <c r="BC270" s="632">
        <v>0</v>
      </c>
      <c r="BD270" s="632"/>
      <c r="BE270" s="632">
        <v>0.66785357159754855</v>
      </c>
      <c r="BF270" s="632">
        <v>0.78532230854896989</v>
      </c>
      <c r="BG270" s="633">
        <v>7.1127717190438418</v>
      </c>
      <c r="BH270" s="665" t="s">
        <v>1325</v>
      </c>
      <c r="BI270" s="663" t="s">
        <v>1325</v>
      </c>
      <c r="BJ270" s="663" t="s">
        <v>1325</v>
      </c>
      <c r="BK270" s="663" t="s">
        <v>1325</v>
      </c>
      <c r="BL270" s="663" t="s">
        <v>1325</v>
      </c>
      <c r="BM270" s="631">
        <v>52</v>
      </c>
      <c r="BN270" s="663" t="s">
        <v>1325</v>
      </c>
      <c r="BO270" s="632">
        <v>0</v>
      </c>
      <c r="BP270" s="632">
        <v>0</v>
      </c>
      <c r="BQ270" s="632">
        <v>4.5439941846541823</v>
      </c>
      <c r="BR270" s="632"/>
      <c r="BS270" s="632">
        <v>0.36348768189543323</v>
      </c>
      <c r="BT270" s="632">
        <v>1.4164405934736879</v>
      </c>
      <c r="BU270" s="633">
        <v>0.99936307999988994</v>
      </c>
      <c r="BV270" s="665" t="s">
        <v>1325</v>
      </c>
      <c r="BW270" s="663" t="s">
        <v>1325</v>
      </c>
      <c r="BX270" s="663" t="s">
        <v>1325</v>
      </c>
      <c r="BY270" s="663" t="s">
        <v>1325</v>
      </c>
      <c r="BZ270" s="663" t="s">
        <v>1325</v>
      </c>
      <c r="CA270" s="663" t="s">
        <v>1325</v>
      </c>
      <c r="CB270" s="663" t="s">
        <v>1325</v>
      </c>
      <c r="CC270" s="632">
        <v>0</v>
      </c>
      <c r="CD270" s="632">
        <v>4.3261383152676887</v>
      </c>
      <c r="CE270" s="632">
        <v>0</v>
      </c>
      <c r="CF270" s="632"/>
      <c r="CG270" s="632">
        <v>0.75123710014535405</v>
      </c>
      <c r="CH270" s="632">
        <v>0.98576241503690165</v>
      </c>
      <c r="CI270" s="633">
        <v>0</v>
      </c>
      <c r="CJ270" s="665" t="s">
        <v>1325</v>
      </c>
      <c r="CK270" s="663" t="s">
        <v>1325</v>
      </c>
      <c r="CL270" s="663" t="s">
        <v>1325</v>
      </c>
      <c r="CM270" s="663" t="s">
        <v>1325</v>
      </c>
      <c r="CN270" s="631">
        <v>40</v>
      </c>
      <c r="CO270" s="631">
        <v>59</v>
      </c>
      <c r="CP270" s="663" t="s">
        <v>1325</v>
      </c>
      <c r="CQ270" s="632">
        <v>1.9828945324056957</v>
      </c>
      <c r="CR270" s="632">
        <v>1.0957304022085477</v>
      </c>
      <c r="CS270" s="632">
        <v>1.5800191058579531</v>
      </c>
      <c r="CT270" s="632"/>
      <c r="CU270" s="632">
        <v>1.9641856142233063</v>
      </c>
      <c r="CV270" s="632">
        <v>0.56556161539256822</v>
      </c>
      <c r="CW270" s="633">
        <v>0.57481287768545719</v>
      </c>
      <c r="CX270" s="644" t="s">
        <v>878</v>
      </c>
      <c r="CY270" s="480" t="s">
        <v>1471</v>
      </c>
      <c r="CZ270" s="480" t="s">
        <v>878</v>
      </c>
      <c r="DA270" s="635" t="s">
        <v>1471</v>
      </c>
      <c r="DB270" s="644" t="s">
        <v>878</v>
      </c>
      <c r="DC270" s="480" t="s">
        <v>878</v>
      </c>
      <c r="DD270" s="480" t="s">
        <v>878</v>
      </c>
      <c r="DE270" s="635" t="s">
        <v>878</v>
      </c>
      <c r="DF270" s="686"/>
      <c r="DG270" s="678" t="s">
        <v>2218</v>
      </c>
      <c r="DH270" s="682">
        <v>13</v>
      </c>
      <c r="DI270" s="650">
        <v>70</v>
      </c>
      <c r="DJ270" s="650">
        <v>33</v>
      </c>
      <c r="DK270" s="663" t="s">
        <v>1325</v>
      </c>
      <c r="DL270" s="650">
        <v>618</v>
      </c>
      <c r="DM270" s="650">
        <v>1967</v>
      </c>
      <c r="DN270" s="650">
        <v>86</v>
      </c>
      <c r="DO270" s="650">
        <v>2789</v>
      </c>
      <c r="DP270" s="681" t="s">
        <v>427</v>
      </c>
      <c r="DQ270" s="534">
        <v>316</v>
      </c>
      <c r="DR270" s="675" t="s">
        <v>878</v>
      </c>
      <c r="DS270" s="648" t="s">
        <v>792</v>
      </c>
      <c r="DT270" s="648" t="s">
        <v>878</v>
      </c>
      <c r="DU270" s="671" t="s">
        <v>792</v>
      </c>
    </row>
    <row r="271" spans="1:125">
      <c r="A271" s="628" t="s">
        <v>1</v>
      </c>
      <c r="B271" s="545" t="s">
        <v>1297</v>
      </c>
      <c r="C271" s="629" t="s">
        <v>652</v>
      </c>
      <c r="D271" s="658" t="s">
        <v>1325</v>
      </c>
      <c r="E271" s="528" t="s">
        <v>1325</v>
      </c>
      <c r="F271" s="528" t="s">
        <v>1325</v>
      </c>
      <c r="G271" s="528" t="s">
        <v>1325</v>
      </c>
      <c r="H271" s="631">
        <v>40</v>
      </c>
      <c r="I271" s="631">
        <v>111</v>
      </c>
      <c r="J271" s="528" t="s">
        <v>1325</v>
      </c>
      <c r="K271" s="705">
        <v>1.5034531587644078</v>
      </c>
      <c r="L271" s="632">
        <v>0.50250981540012751</v>
      </c>
      <c r="M271" s="632">
        <v>1.0596360749555942</v>
      </c>
      <c r="N271" s="632"/>
      <c r="O271" s="632">
        <v>2.0092925170821232</v>
      </c>
      <c r="P271" s="632">
        <v>0.55198515100322265</v>
      </c>
      <c r="Q271" s="633">
        <v>0.46544514993243291</v>
      </c>
      <c r="R271" s="665" t="s">
        <v>1325</v>
      </c>
      <c r="S271" s="663" t="s">
        <v>1325</v>
      </c>
      <c r="T271" s="663" t="s">
        <v>1325</v>
      </c>
      <c r="U271" s="663" t="s">
        <v>1325</v>
      </c>
      <c r="V271" s="663" t="s">
        <v>1325</v>
      </c>
      <c r="W271" s="663" t="s">
        <v>1325</v>
      </c>
      <c r="X271" s="663" t="s">
        <v>1325</v>
      </c>
      <c r="Y271" s="632">
        <v>0</v>
      </c>
      <c r="Z271" s="632">
        <v>0</v>
      </c>
      <c r="AA271" s="632">
        <v>0</v>
      </c>
      <c r="AB271" s="632"/>
      <c r="AC271" s="632">
        <v>0</v>
      </c>
      <c r="AD271" s="632">
        <v>0.31776604843572476</v>
      </c>
      <c r="AE271" s="633">
        <v>0</v>
      </c>
      <c r="AF271" s="665" t="s">
        <v>1325</v>
      </c>
      <c r="AG271" s="663" t="s">
        <v>1325</v>
      </c>
      <c r="AH271" s="663" t="s">
        <v>1325</v>
      </c>
      <c r="AI271" s="663" t="s">
        <v>1325</v>
      </c>
      <c r="AJ271" s="663" t="s">
        <v>1325</v>
      </c>
      <c r="AK271" s="663" t="s">
        <v>1325</v>
      </c>
      <c r="AL271" s="663" t="s">
        <v>1325</v>
      </c>
      <c r="AM271" s="632">
        <v>0</v>
      </c>
      <c r="AN271" s="632">
        <v>0</v>
      </c>
      <c r="AO271" s="632">
        <v>0</v>
      </c>
      <c r="AP271" s="632"/>
      <c r="AQ271" s="632">
        <v>1.5791538175531736</v>
      </c>
      <c r="AR271" s="632">
        <v>0.81954971334872528</v>
      </c>
      <c r="AS271" s="633">
        <v>3.0722614473261118</v>
      </c>
      <c r="AT271" s="665" t="s">
        <v>1325</v>
      </c>
      <c r="AU271" s="663" t="s">
        <v>1325</v>
      </c>
      <c r="AV271" s="663" t="s">
        <v>1325</v>
      </c>
      <c r="AW271" s="663" t="s">
        <v>1325</v>
      </c>
      <c r="AX271" s="663" t="s">
        <v>1325</v>
      </c>
      <c r="AY271" s="663" t="s">
        <v>1325</v>
      </c>
      <c r="AZ271" s="663" t="s">
        <v>1325</v>
      </c>
      <c r="BA271" s="632">
        <v>0</v>
      </c>
      <c r="BB271" s="632">
        <v>3.4623081631740598</v>
      </c>
      <c r="BC271" s="632">
        <v>0</v>
      </c>
      <c r="BD271" s="632"/>
      <c r="BE271" s="632">
        <v>0.65751132999585993</v>
      </c>
      <c r="BF271" s="632">
        <v>0.62363844460749029</v>
      </c>
      <c r="BG271" s="633">
        <v>3.0708048096601663</v>
      </c>
      <c r="BH271" s="665" t="s">
        <v>1325</v>
      </c>
      <c r="BI271" s="663" t="s">
        <v>1325</v>
      </c>
      <c r="BJ271" s="663" t="s">
        <v>1325</v>
      </c>
      <c r="BK271" s="663" t="s">
        <v>1325</v>
      </c>
      <c r="BL271" s="663" t="s">
        <v>1325</v>
      </c>
      <c r="BM271" s="631">
        <v>23</v>
      </c>
      <c r="BN271" s="663" t="s">
        <v>1325</v>
      </c>
      <c r="BO271" s="632">
        <v>0</v>
      </c>
      <c r="BP271" s="632">
        <v>0</v>
      </c>
      <c r="BQ271" s="632">
        <v>0</v>
      </c>
      <c r="BR271" s="632"/>
      <c r="BS271" s="632">
        <v>2.8845484537402268</v>
      </c>
      <c r="BT271" s="632">
        <v>0.93948288748257458</v>
      </c>
      <c r="BU271" s="633">
        <v>0</v>
      </c>
      <c r="BV271" s="665" t="s">
        <v>1325</v>
      </c>
      <c r="BW271" s="663" t="s">
        <v>1325</v>
      </c>
      <c r="BX271" s="663" t="s">
        <v>1325</v>
      </c>
      <c r="BY271" s="663" t="s">
        <v>1325</v>
      </c>
      <c r="BZ271" s="663" t="s">
        <v>1325</v>
      </c>
      <c r="CA271" s="663" t="s">
        <v>1325</v>
      </c>
      <c r="CB271" s="663" t="s">
        <v>1325</v>
      </c>
      <c r="CC271" s="632">
        <v>0</v>
      </c>
      <c r="CD271" s="632">
        <v>4.8351026434636344</v>
      </c>
      <c r="CE271" s="632">
        <v>0</v>
      </c>
      <c r="CF271" s="632"/>
      <c r="CG271" s="632">
        <v>4.8690802242037572</v>
      </c>
      <c r="CH271" s="632">
        <v>0.14594523012809571</v>
      </c>
      <c r="CI271" s="633">
        <v>0</v>
      </c>
      <c r="CJ271" s="665" t="s">
        <v>1325</v>
      </c>
      <c r="CK271" s="663" t="s">
        <v>1325</v>
      </c>
      <c r="CL271" s="663" t="s">
        <v>1325</v>
      </c>
      <c r="CM271" s="663" t="s">
        <v>1325</v>
      </c>
      <c r="CN271" s="631">
        <v>20</v>
      </c>
      <c r="CO271" s="631">
        <v>57</v>
      </c>
      <c r="CP271" s="663" t="s">
        <v>1325</v>
      </c>
      <c r="CQ271" s="632">
        <v>1.3690809026576753</v>
      </c>
      <c r="CR271" s="632">
        <v>0.30110831425405543</v>
      </c>
      <c r="CS271" s="632">
        <v>2.0189932248925215</v>
      </c>
      <c r="CT271" s="632"/>
      <c r="CU271" s="632">
        <v>1.7552084011554334</v>
      </c>
      <c r="CV271" s="632">
        <v>0.49245922747045512</v>
      </c>
      <c r="CW271" s="633">
        <v>0</v>
      </c>
      <c r="CX271" s="644" t="s">
        <v>792</v>
      </c>
      <c r="CY271" s="480" t="s">
        <v>1202</v>
      </c>
      <c r="CZ271" s="480" t="s">
        <v>878</v>
      </c>
      <c r="DA271" s="635" t="s">
        <v>1471</v>
      </c>
      <c r="DB271" s="644" t="s">
        <v>878</v>
      </c>
      <c r="DC271" s="480" t="s">
        <v>878</v>
      </c>
      <c r="DD271" s="480" t="s">
        <v>878</v>
      </c>
      <c r="DE271" s="635" t="s">
        <v>878</v>
      </c>
      <c r="DF271" s="686"/>
      <c r="DG271" s="678" t="s">
        <v>2218</v>
      </c>
      <c r="DH271" s="682">
        <v>17</v>
      </c>
      <c r="DI271" s="650">
        <v>73</v>
      </c>
      <c r="DJ271" s="650">
        <v>24</v>
      </c>
      <c r="DK271" s="663" t="s">
        <v>1325</v>
      </c>
      <c r="DL271" s="650">
        <v>304</v>
      </c>
      <c r="DM271" s="650">
        <v>1873</v>
      </c>
      <c r="DN271" s="650">
        <v>79</v>
      </c>
      <c r="DO271" s="650">
        <v>2373</v>
      </c>
      <c r="DP271" s="681" t="s">
        <v>1</v>
      </c>
      <c r="DQ271" s="534">
        <v>163</v>
      </c>
      <c r="DR271" s="675" t="s">
        <v>878</v>
      </c>
      <c r="DS271" s="648" t="s">
        <v>792</v>
      </c>
      <c r="DT271" s="648" t="s">
        <v>878</v>
      </c>
      <c r="DU271" s="671" t="s">
        <v>792</v>
      </c>
    </row>
    <row r="272" spans="1:125" ht="26.25">
      <c r="A272" s="628" t="s">
        <v>47</v>
      </c>
      <c r="B272" s="545" t="s">
        <v>1297</v>
      </c>
      <c r="C272" s="629" t="s">
        <v>671</v>
      </c>
      <c r="D272" s="630">
        <v>21</v>
      </c>
      <c r="E272" s="528" t="s">
        <v>1325</v>
      </c>
      <c r="F272" s="528" t="s">
        <v>1325</v>
      </c>
      <c r="G272" s="528" t="s">
        <v>1325</v>
      </c>
      <c r="H272" s="631">
        <v>84</v>
      </c>
      <c r="I272" s="631">
        <v>129</v>
      </c>
      <c r="J272" s="631">
        <v>17</v>
      </c>
      <c r="K272" s="705">
        <v>2.0931042306761292</v>
      </c>
      <c r="L272" s="632">
        <v>2.004830115966552</v>
      </c>
      <c r="M272" s="632"/>
      <c r="N272" s="632"/>
      <c r="O272" s="632">
        <v>1.0611887668167173</v>
      </c>
      <c r="P272" s="632">
        <v>0.68180662425384775</v>
      </c>
      <c r="Q272" s="633">
        <v>1.3730152564159031</v>
      </c>
      <c r="R272" s="665" t="s">
        <v>1325</v>
      </c>
      <c r="S272" s="663" t="s">
        <v>1325</v>
      </c>
      <c r="T272" s="663" t="s">
        <v>1325</v>
      </c>
      <c r="U272" s="663" t="s">
        <v>1325</v>
      </c>
      <c r="V272" s="663" t="s">
        <v>1325</v>
      </c>
      <c r="W272" s="663" t="s">
        <v>1325</v>
      </c>
      <c r="X272" s="663" t="s">
        <v>1325</v>
      </c>
      <c r="Y272" s="632">
        <v>0</v>
      </c>
      <c r="Z272" s="632">
        <v>0</v>
      </c>
      <c r="AA272" s="632"/>
      <c r="AB272" s="632"/>
      <c r="AC272" s="632">
        <v>0.2508657921977141</v>
      </c>
      <c r="AD272" s="632">
        <v>3.2001096684081909</v>
      </c>
      <c r="AE272" s="633">
        <v>1.9854481291754411</v>
      </c>
      <c r="AF272" s="665" t="s">
        <v>1325</v>
      </c>
      <c r="AG272" s="663" t="s">
        <v>1325</v>
      </c>
      <c r="AH272" s="663" t="s">
        <v>1325</v>
      </c>
      <c r="AI272" s="663" t="s">
        <v>1325</v>
      </c>
      <c r="AJ272" s="631">
        <v>11</v>
      </c>
      <c r="AK272" s="631">
        <v>19</v>
      </c>
      <c r="AL272" s="663" t="s">
        <v>1325</v>
      </c>
      <c r="AM272" s="632">
        <v>0.52300384976245218</v>
      </c>
      <c r="AN272" s="632">
        <v>2.8459755946478396</v>
      </c>
      <c r="AO272" s="632"/>
      <c r="AP272" s="632"/>
      <c r="AQ272" s="632">
        <v>0.69184179438812821</v>
      </c>
      <c r="AR272" s="632">
        <v>0.44738920000703863</v>
      </c>
      <c r="AS272" s="633">
        <v>0.83999162649694825</v>
      </c>
      <c r="AT272" s="665" t="s">
        <v>1325</v>
      </c>
      <c r="AU272" s="663" t="s">
        <v>1325</v>
      </c>
      <c r="AV272" s="663" t="s">
        <v>1325</v>
      </c>
      <c r="AW272" s="663" t="s">
        <v>1325</v>
      </c>
      <c r="AX272" s="663" t="s">
        <v>1325</v>
      </c>
      <c r="AY272" s="631">
        <v>13</v>
      </c>
      <c r="AZ272" s="663" t="s">
        <v>1325</v>
      </c>
      <c r="BA272" s="632">
        <v>1.3278103342742955</v>
      </c>
      <c r="BB272" s="632">
        <v>0</v>
      </c>
      <c r="BC272" s="632"/>
      <c r="BD272" s="632"/>
      <c r="BE272" s="632">
        <v>0.80835036550003359</v>
      </c>
      <c r="BF272" s="632">
        <v>1.4365371086520309</v>
      </c>
      <c r="BG272" s="633">
        <v>2.3006629656473545</v>
      </c>
      <c r="BH272" s="665" t="s">
        <v>1325</v>
      </c>
      <c r="BI272" s="663" t="s">
        <v>1325</v>
      </c>
      <c r="BJ272" s="663" t="s">
        <v>1325</v>
      </c>
      <c r="BK272" s="663" t="s">
        <v>1325</v>
      </c>
      <c r="BL272" s="663" t="s">
        <v>1325</v>
      </c>
      <c r="BM272" s="631">
        <v>32</v>
      </c>
      <c r="BN272" s="663" t="s">
        <v>1325</v>
      </c>
      <c r="BO272" s="632">
        <v>3.4882625665119593</v>
      </c>
      <c r="BP272" s="632">
        <v>0</v>
      </c>
      <c r="BQ272" s="632"/>
      <c r="BR272" s="632"/>
      <c r="BS272" s="632">
        <v>0.58802371034806677</v>
      </c>
      <c r="BT272" s="632">
        <v>1.6471331827165911</v>
      </c>
      <c r="BU272" s="633">
        <v>1.9053900838583127</v>
      </c>
      <c r="BV272" s="665" t="s">
        <v>1325</v>
      </c>
      <c r="BW272" s="663" t="s">
        <v>1325</v>
      </c>
      <c r="BX272" s="663" t="s">
        <v>1325</v>
      </c>
      <c r="BY272" s="663" t="s">
        <v>1325</v>
      </c>
      <c r="BZ272" s="663" t="s">
        <v>1325</v>
      </c>
      <c r="CA272" s="663" t="s">
        <v>1325</v>
      </c>
      <c r="CB272" s="663" t="s">
        <v>1325</v>
      </c>
      <c r="CC272" s="632">
        <v>3.456426774450009</v>
      </c>
      <c r="CD272" s="632">
        <v>0</v>
      </c>
      <c r="CE272" s="632"/>
      <c r="CF272" s="632"/>
      <c r="CG272" s="632">
        <v>8.6248475189375942</v>
      </c>
      <c r="CH272" s="632">
        <v>0.24442267651512084</v>
      </c>
      <c r="CI272" s="633">
        <v>0</v>
      </c>
      <c r="CJ272" s="634">
        <v>11</v>
      </c>
      <c r="CK272" s="663" t="s">
        <v>1325</v>
      </c>
      <c r="CL272" s="663" t="s">
        <v>1325</v>
      </c>
      <c r="CM272" s="663" t="s">
        <v>1325</v>
      </c>
      <c r="CN272" s="631">
        <v>43</v>
      </c>
      <c r="CO272" s="631">
        <v>38</v>
      </c>
      <c r="CP272" s="663" t="s">
        <v>1325</v>
      </c>
      <c r="CQ272" s="632">
        <v>2.7886718551532965</v>
      </c>
      <c r="CR272" s="632">
        <v>4.3889291944876048</v>
      </c>
      <c r="CS272" s="632"/>
      <c r="CT272" s="632"/>
      <c r="CU272" s="632">
        <v>1.4823750859215852</v>
      </c>
      <c r="CV272" s="632">
        <v>0.40233494435145961</v>
      </c>
      <c r="CW272" s="633">
        <v>0.9927815091205916</v>
      </c>
      <c r="CX272" s="660" t="s">
        <v>792</v>
      </c>
      <c r="CY272" s="697" t="s">
        <v>2168</v>
      </c>
      <c r="CZ272" s="632" t="s">
        <v>792</v>
      </c>
      <c r="DA272" s="636" t="s">
        <v>1477</v>
      </c>
      <c r="DB272" s="644" t="s">
        <v>878</v>
      </c>
      <c r="DC272" s="480" t="s">
        <v>878</v>
      </c>
      <c r="DD272" s="480" t="s">
        <v>878</v>
      </c>
      <c r="DE272" s="635" t="s">
        <v>878</v>
      </c>
      <c r="DF272" s="686"/>
      <c r="DG272" s="678" t="s">
        <v>2218</v>
      </c>
      <c r="DH272" s="682">
        <v>62</v>
      </c>
      <c r="DI272" s="650">
        <v>13</v>
      </c>
      <c r="DJ272" s="663" t="s">
        <v>1325</v>
      </c>
      <c r="DK272" s="663" t="s">
        <v>1325</v>
      </c>
      <c r="DL272" s="650">
        <v>487</v>
      </c>
      <c r="DM272" s="650">
        <v>933</v>
      </c>
      <c r="DN272" s="650">
        <v>77</v>
      </c>
      <c r="DO272" s="650">
        <v>1581</v>
      </c>
      <c r="DP272" s="681" t="s">
        <v>47</v>
      </c>
      <c r="DQ272" s="534">
        <v>256</v>
      </c>
      <c r="DR272" s="675" t="s">
        <v>878</v>
      </c>
      <c r="DS272" s="648" t="s">
        <v>792</v>
      </c>
      <c r="DT272" s="648" t="s">
        <v>878</v>
      </c>
      <c r="DU272" s="671" t="s">
        <v>792</v>
      </c>
    </row>
    <row r="273" spans="1:125">
      <c r="A273" s="628" t="s">
        <v>156</v>
      </c>
      <c r="B273" s="545" t="s">
        <v>1297</v>
      </c>
      <c r="C273" s="629" t="s">
        <v>661</v>
      </c>
      <c r="D273" s="630">
        <v>18</v>
      </c>
      <c r="E273" s="528" t="s">
        <v>1325</v>
      </c>
      <c r="F273" s="528" t="s">
        <v>1325</v>
      </c>
      <c r="G273" s="528" t="s">
        <v>1325</v>
      </c>
      <c r="H273" s="631">
        <v>30</v>
      </c>
      <c r="I273" s="631">
        <v>208</v>
      </c>
      <c r="J273" s="528" t="s">
        <v>1325</v>
      </c>
      <c r="K273" s="705">
        <v>1.3271174961131784</v>
      </c>
      <c r="L273" s="632">
        <v>0.8238980287897848</v>
      </c>
      <c r="M273" s="632">
        <v>2.3649985306251531</v>
      </c>
      <c r="N273" s="632"/>
      <c r="O273" s="632">
        <v>1.1453189188784809</v>
      </c>
      <c r="P273" s="632">
        <v>0.85045270719252997</v>
      </c>
      <c r="Q273" s="633">
        <v>0.6105913890340664</v>
      </c>
      <c r="R273" s="665" t="s">
        <v>1325</v>
      </c>
      <c r="S273" s="663" t="s">
        <v>1325</v>
      </c>
      <c r="T273" s="663" t="s">
        <v>1325</v>
      </c>
      <c r="U273" s="663" t="s">
        <v>1325</v>
      </c>
      <c r="V273" s="663" t="s">
        <v>1325</v>
      </c>
      <c r="W273" s="631">
        <v>12</v>
      </c>
      <c r="X273" s="663" t="s">
        <v>1325</v>
      </c>
      <c r="Y273" s="632">
        <v>0.84396602665161791</v>
      </c>
      <c r="Z273" s="632">
        <v>6.8244856411871462</v>
      </c>
      <c r="AA273" s="632">
        <v>0</v>
      </c>
      <c r="AB273" s="632"/>
      <c r="AC273" s="632">
        <v>0.8251350278062759</v>
      </c>
      <c r="AD273" s="632">
        <v>0.40017084571291489</v>
      </c>
      <c r="AE273" s="633">
        <v>1.671240457533431</v>
      </c>
      <c r="AF273" s="665" t="s">
        <v>1325</v>
      </c>
      <c r="AG273" s="663" t="s">
        <v>1325</v>
      </c>
      <c r="AH273" s="663" t="s">
        <v>1325</v>
      </c>
      <c r="AI273" s="663" t="s">
        <v>1325</v>
      </c>
      <c r="AJ273" s="663" t="s">
        <v>1325</v>
      </c>
      <c r="AK273" s="631">
        <v>30</v>
      </c>
      <c r="AL273" s="663" t="s">
        <v>1325</v>
      </c>
      <c r="AM273" s="632">
        <v>0.5168995034751247</v>
      </c>
      <c r="AN273" s="632">
        <v>0</v>
      </c>
      <c r="AO273" s="632">
        <v>4.6044193426919025</v>
      </c>
      <c r="AP273" s="632"/>
      <c r="AQ273" s="632">
        <v>1.0675279566986482</v>
      </c>
      <c r="AR273" s="632">
        <v>0.89734134092455986</v>
      </c>
      <c r="AS273" s="633">
        <v>0.47752058455197388</v>
      </c>
      <c r="AT273" s="665" t="s">
        <v>1325</v>
      </c>
      <c r="AU273" s="663" t="s">
        <v>1325</v>
      </c>
      <c r="AV273" s="663" t="s">
        <v>1325</v>
      </c>
      <c r="AW273" s="663" t="s">
        <v>1325</v>
      </c>
      <c r="AX273" s="663" t="s">
        <v>1325</v>
      </c>
      <c r="AY273" s="631">
        <v>12</v>
      </c>
      <c r="AZ273" s="663" t="s">
        <v>1325</v>
      </c>
      <c r="BA273" s="632">
        <v>1.2987186899721268</v>
      </c>
      <c r="BB273" s="632">
        <v>0</v>
      </c>
      <c r="BC273" s="632">
        <v>0</v>
      </c>
      <c r="BD273" s="632"/>
      <c r="BE273" s="632">
        <v>1.4175703183949036</v>
      </c>
      <c r="BF273" s="632">
        <v>0.88286300417548003</v>
      </c>
      <c r="BG273" s="633">
        <v>2.7136259922252797</v>
      </c>
      <c r="BH273" s="665" t="s">
        <v>1325</v>
      </c>
      <c r="BI273" s="663" t="s">
        <v>1325</v>
      </c>
      <c r="BJ273" s="663" t="s">
        <v>1325</v>
      </c>
      <c r="BK273" s="663" t="s">
        <v>1325</v>
      </c>
      <c r="BL273" s="663" t="s">
        <v>1325</v>
      </c>
      <c r="BM273" s="631">
        <v>39</v>
      </c>
      <c r="BN273" s="663" t="s">
        <v>1325</v>
      </c>
      <c r="BO273" s="632">
        <v>1.0559985263715594</v>
      </c>
      <c r="BP273" s="632">
        <v>0</v>
      </c>
      <c r="BQ273" s="632">
        <v>4.6776872106038994</v>
      </c>
      <c r="BR273" s="632"/>
      <c r="BS273" s="632">
        <v>0.22487029061674882</v>
      </c>
      <c r="BT273" s="632">
        <v>2.0151693213244379</v>
      </c>
      <c r="BU273" s="633">
        <v>0</v>
      </c>
      <c r="BV273" s="665" t="s">
        <v>1325</v>
      </c>
      <c r="BW273" s="663" t="s">
        <v>1325</v>
      </c>
      <c r="BX273" s="663" t="s">
        <v>1325</v>
      </c>
      <c r="BY273" s="663" t="s">
        <v>1325</v>
      </c>
      <c r="BZ273" s="663" t="s">
        <v>1325</v>
      </c>
      <c r="CA273" s="663" t="s">
        <v>1325</v>
      </c>
      <c r="CB273" s="663" t="s">
        <v>1325</v>
      </c>
      <c r="CC273" s="632">
        <v>2.2978792159505068</v>
      </c>
      <c r="CD273" s="632">
        <v>0</v>
      </c>
      <c r="CE273" s="632">
        <v>0</v>
      </c>
      <c r="CF273" s="632"/>
      <c r="CG273" s="632">
        <v>1.1804889224959405</v>
      </c>
      <c r="CH273" s="632">
        <v>1.9046097441309171</v>
      </c>
      <c r="CI273" s="633">
        <v>0</v>
      </c>
      <c r="CJ273" s="665" t="s">
        <v>1325</v>
      </c>
      <c r="CK273" s="663" t="s">
        <v>1325</v>
      </c>
      <c r="CL273" s="663" t="s">
        <v>1325</v>
      </c>
      <c r="CM273" s="663" t="s">
        <v>1325</v>
      </c>
      <c r="CN273" s="631">
        <v>16</v>
      </c>
      <c r="CO273" s="631">
        <v>71</v>
      </c>
      <c r="CP273" s="663" t="s">
        <v>1325</v>
      </c>
      <c r="CQ273" s="632">
        <v>1.7221627419737511</v>
      </c>
      <c r="CR273" s="632">
        <v>1.0827093365659823</v>
      </c>
      <c r="CS273" s="632">
        <v>1.4658572855639278</v>
      </c>
      <c r="CT273" s="632"/>
      <c r="CU273" s="632">
        <v>1.7689428440295007</v>
      </c>
      <c r="CV273" s="632">
        <v>0.65248463826779779</v>
      </c>
      <c r="CW273" s="633">
        <v>0.52206545078103983</v>
      </c>
      <c r="CX273" s="644" t="s">
        <v>878</v>
      </c>
      <c r="CY273" s="480" t="s">
        <v>1471</v>
      </c>
      <c r="CZ273" s="480" t="s">
        <v>878</v>
      </c>
      <c r="DA273" s="635" t="s">
        <v>1471</v>
      </c>
      <c r="DB273" s="644" t="s">
        <v>878</v>
      </c>
      <c r="DC273" s="480" t="s">
        <v>878</v>
      </c>
      <c r="DD273" s="480" t="s">
        <v>878</v>
      </c>
      <c r="DE273" s="635" t="s">
        <v>878</v>
      </c>
      <c r="DF273" s="686"/>
      <c r="DG273" s="678" t="s">
        <v>2218</v>
      </c>
      <c r="DH273" s="682">
        <v>91</v>
      </c>
      <c r="DI273" s="650">
        <v>16</v>
      </c>
      <c r="DJ273" s="650">
        <v>12</v>
      </c>
      <c r="DK273" s="663" t="s">
        <v>1325</v>
      </c>
      <c r="DL273" s="650">
        <v>180</v>
      </c>
      <c r="DM273" s="650">
        <v>1488</v>
      </c>
      <c r="DN273" s="650">
        <v>96</v>
      </c>
      <c r="DO273" s="650">
        <v>1886</v>
      </c>
      <c r="DP273" s="681" t="s">
        <v>156</v>
      </c>
      <c r="DQ273" s="534">
        <v>271</v>
      </c>
      <c r="DR273" s="675" t="s">
        <v>878</v>
      </c>
      <c r="DS273" s="648" t="s">
        <v>792</v>
      </c>
      <c r="DT273" s="648" t="s">
        <v>878</v>
      </c>
      <c r="DU273" s="671" t="s">
        <v>792</v>
      </c>
    </row>
    <row r="274" spans="1:125">
      <c r="A274" s="628" t="s">
        <v>68</v>
      </c>
      <c r="B274" s="545" t="s">
        <v>1289</v>
      </c>
      <c r="C274" s="629" t="s">
        <v>1906</v>
      </c>
      <c r="D274" s="658" t="s">
        <v>1325</v>
      </c>
      <c r="E274" s="528" t="s">
        <v>1325</v>
      </c>
      <c r="F274" s="528" t="s">
        <v>1325</v>
      </c>
      <c r="G274" s="528" t="s">
        <v>1325</v>
      </c>
      <c r="H274" s="528" t="s">
        <v>1325</v>
      </c>
      <c r="I274" s="631">
        <v>13</v>
      </c>
      <c r="J274" s="528" t="s">
        <v>1325</v>
      </c>
      <c r="K274" s="705"/>
      <c r="L274" s="632"/>
      <c r="M274" s="632"/>
      <c r="N274" s="632"/>
      <c r="O274" s="632"/>
      <c r="P274" s="632">
        <v>1.5933492169415884</v>
      </c>
      <c r="Q274" s="633"/>
      <c r="R274" s="665" t="s">
        <v>1325</v>
      </c>
      <c r="S274" s="663" t="s">
        <v>1325</v>
      </c>
      <c r="T274" s="663" t="s">
        <v>1325</v>
      </c>
      <c r="U274" s="663" t="s">
        <v>1325</v>
      </c>
      <c r="V274" s="663" t="s">
        <v>1325</v>
      </c>
      <c r="W274" s="663" t="s">
        <v>1325</v>
      </c>
      <c r="X274" s="663" t="s">
        <v>1325</v>
      </c>
      <c r="Y274" s="632"/>
      <c r="Z274" s="632"/>
      <c r="AA274" s="632"/>
      <c r="AB274" s="632"/>
      <c r="AC274" s="632"/>
      <c r="AD274" s="632">
        <v>2.0665826691670572</v>
      </c>
      <c r="AE274" s="633"/>
      <c r="AF274" s="665" t="s">
        <v>1325</v>
      </c>
      <c r="AG274" s="663" t="s">
        <v>1325</v>
      </c>
      <c r="AH274" s="663" t="s">
        <v>1325</v>
      </c>
      <c r="AI274" s="663" t="s">
        <v>1325</v>
      </c>
      <c r="AJ274" s="663" t="s">
        <v>1325</v>
      </c>
      <c r="AK274" s="663" t="s">
        <v>1325</v>
      </c>
      <c r="AL274" s="663" t="s">
        <v>1325</v>
      </c>
      <c r="AM274" s="632"/>
      <c r="AN274" s="632"/>
      <c r="AO274" s="632"/>
      <c r="AP274" s="632"/>
      <c r="AQ274" s="632"/>
      <c r="AR274" s="632">
        <v>2.6723375770435482</v>
      </c>
      <c r="AS274" s="633"/>
      <c r="AT274" s="665" t="s">
        <v>1325</v>
      </c>
      <c r="AU274" s="663" t="s">
        <v>1325</v>
      </c>
      <c r="AV274" s="663" t="s">
        <v>1325</v>
      </c>
      <c r="AW274" s="663" t="s">
        <v>1325</v>
      </c>
      <c r="AX274" s="663" t="s">
        <v>1325</v>
      </c>
      <c r="AY274" s="663" t="s">
        <v>1325</v>
      </c>
      <c r="AZ274" s="663" t="s">
        <v>1325</v>
      </c>
      <c r="BA274" s="632"/>
      <c r="BB274" s="632"/>
      <c r="BC274" s="632"/>
      <c r="BD274" s="632"/>
      <c r="BE274" s="632"/>
      <c r="BF274" s="632">
        <v>0</v>
      </c>
      <c r="BG274" s="633"/>
      <c r="BH274" s="665" t="s">
        <v>1325</v>
      </c>
      <c r="BI274" s="663" t="s">
        <v>1325</v>
      </c>
      <c r="BJ274" s="663" t="s">
        <v>1325</v>
      </c>
      <c r="BK274" s="663" t="s">
        <v>1325</v>
      </c>
      <c r="BL274" s="663" t="s">
        <v>1325</v>
      </c>
      <c r="BM274" s="663" t="s">
        <v>1325</v>
      </c>
      <c r="BN274" s="663" t="s">
        <v>1325</v>
      </c>
      <c r="BO274" s="632"/>
      <c r="BP274" s="632"/>
      <c r="BQ274" s="632"/>
      <c r="BR274" s="632"/>
      <c r="BS274" s="632"/>
      <c r="BT274" s="632">
        <v>0.79488248730201672</v>
      </c>
      <c r="BU274" s="633"/>
      <c r="BV274" s="665" t="s">
        <v>1325</v>
      </c>
      <c r="BW274" s="663" t="s">
        <v>1325</v>
      </c>
      <c r="BX274" s="663" t="s">
        <v>1325</v>
      </c>
      <c r="BY274" s="663" t="s">
        <v>1325</v>
      </c>
      <c r="BZ274" s="663" t="s">
        <v>1325</v>
      </c>
      <c r="CA274" s="663" t="s">
        <v>1325</v>
      </c>
      <c r="CB274" s="663" t="s">
        <v>1325</v>
      </c>
      <c r="CC274" s="632"/>
      <c r="CD274" s="632"/>
      <c r="CE274" s="632"/>
      <c r="CF274" s="632"/>
      <c r="CG274" s="632"/>
      <c r="CH274" s="632">
        <v>0</v>
      </c>
      <c r="CI274" s="633"/>
      <c r="CJ274" s="665" t="s">
        <v>1325</v>
      </c>
      <c r="CK274" s="663" t="s">
        <v>1325</v>
      </c>
      <c r="CL274" s="663" t="s">
        <v>1325</v>
      </c>
      <c r="CM274" s="663" t="s">
        <v>1325</v>
      </c>
      <c r="CN274" s="663" t="s">
        <v>1325</v>
      </c>
      <c r="CO274" s="663" t="s">
        <v>1325</v>
      </c>
      <c r="CP274" s="663" t="s">
        <v>1325</v>
      </c>
      <c r="CQ274" s="632"/>
      <c r="CR274" s="632"/>
      <c r="CS274" s="632"/>
      <c r="CT274" s="632"/>
      <c r="CU274" s="632"/>
      <c r="CV274" s="632">
        <v>2.1589094489594971</v>
      </c>
      <c r="CW274" s="633"/>
      <c r="CX274" s="644" t="s">
        <v>878</v>
      </c>
      <c r="CY274" s="480" t="s">
        <v>1471</v>
      </c>
      <c r="CZ274" s="480" t="s">
        <v>878</v>
      </c>
      <c r="DA274" s="635" t="s">
        <v>1471</v>
      </c>
      <c r="DB274" s="644" t="s">
        <v>878</v>
      </c>
      <c r="DC274" s="480" t="s">
        <v>878</v>
      </c>
      <c r="DD274" s="480" t="s">
        <v>878</v>
      </c>
      <c r="DE274" s="635" t="s">
        <v>878</v>
      </c>
      <c r="DF274" s="686"/>
      <c r="DG274" s="678" t="s">
        <v>2218</v>
      </c>
      <c r="DH274" s="664" t="s">
        <v>1325</v>
      </c>
      <c r="DI274" s="663" t="s">
        <v>1325</v>
      </c>
      <c r="DJ274" s="663" t="s">
        <v>1325</v>
      </c>
      <c r="DK274" s="663" t="s">
        <v>1325</v>
      </c>
      <c r="DL274" s="663" t="s">
        <v>1325</v>
      </c>
      <c r="DM274" s="650">
        <v>72</v>
      </c>
      <c r="DN274" s="663" t="s">
        <v>1325</v>
      </c>
      <c r="DO274" s="650">
        <v>76</v>
      </c>
      <c r="DP274" s="681" t="s">
        <v>68</v>
      </c>
      <c r="DQ274" s="534">
        <v>14</v>
      </c>
      <c r="DR274" s="675" t="s">
        <v>878</v>
      </c>
      <c r="DS274" s="648" t="s">
        <v>792</v>
      </c>
      <c r="DT274" s="648" t="s">
        <v>878</v>
      </c>
      <c r="DU274" s="671" t="s">
        <v>792</v>
      </c>
    </row>
    <row r="275" spans="1:125">
      <c r="A275" s="628" t="s">
        <v>1109</v>
      </c>
      <c r="B275" s="545" t="s">
        <v>1289</v>
      </c>
      <c r="C275" s="629" t="s">
        <v>634</v>
      </c>
      <c r="D275" s="658" t="s">
        <v>1325</v>
      </c>
      <c r="E275" s="528" t="s">
        <v>1325</v>
      </c>
      <c r="F275" s="528" t="s">
        <v>1325</v>
      </c>
      <c r="G275" s="528" t="s">
        <v>1325</v>
      </c>
      <c r="H275" s="528" t="s">
        <v>1325</v>
      </c>
      <c r="I275" s="528" t="s">
        <v>1325</v>
      </c>
      <c r="J275" s="528" t="s">
        <v>1325</v>
      </c>
      <c r="K275" s="705"/>
      <c r="L275" s="632"/>
      <c r="M275" s="632"/>
      <c r="N275" s="632"/>
      <c r="O275" s="632"/>
      <c r="P275" s="632">
        <v>1.6970583375709229</v>
      </c>
      <c r="Q275" s="633"/>
      <c r="R275" s="665" t="s">
        <v>1325</v>
      </c>
      <c r="S275" s="663" t="s">
        <v>1325</v>
      </c>
      <c r="T275" s="663" t="s">
        <v>1325</v>
      </c>
      <c r="U275" s="663" t="s">
        <v>1325</v>
      </c>
      <c r="V275" s="663" t="s">
        <v>1325</v>
      </c>
      <c r="W275" s="663" t="s">
        <v>1325</v>
      </c>
      <c r="X275" s="663" t="s">
        <v>1325</v>
      </c>
      <c r="Y275" s="632"/>
      <c r="Z275" s="632"/>
      <c r="AA275" s="632"/>
      <c r="AB275" s="632"/>
      <c r="AC275" s="632"/>
      <c r="AD275" s="632">
        <v>0</v>
      </c>
      <c r="AE275" s="633"/>
      <c r="AF275" s="665" t="s">
        <v>1325</v>
      </c>
      <c r="AG275" s="663" t="s">
        <v>1325</v>
      </c>
      <c r="AH275" s="663" t="s">
        <v>1325</v>
      </c>
      <c r="AI275" s="663" t="s">
        <v>1325</v>
      </c>
      <c r="AJ275" s="663" t="s">
        <v>1325</v>
      </c>
      <c r="AK275" s="663" t="s">
        <v>1325</v>
      </c>
      <c r="AL275" s="663" t="s">
        <v>1325</v>
      </c>
      <c r="AM275" s="632"/>
      <c r="AN275" s="632"/>
      <c r="AO275" s="632"/>
      <c r="AP275" s="632"/>
      <c r="AQ275" s="632"/>
      <c r="AR275" s="632">
        <v>0</v>
      </c>
      <c r="AS275" s="633"/>
      <c r="AT275" s="665" t="s">
        <v>1325</v>
      </c>
      <c r="AU275" s="663" t="s">
        <v>1325</v>
      </c>
      <c r="AV275" s="663" t="s">
        <v>1325</v>
      </c>
      <c r="AW275" s="663" t="s">
        <v>1325</v>
      </c>
      <c r="AX275" s="663" t="s">
        <v>1325</v>
      </c>
      <c r="AY275" s="663" t="s">
        <v>1325</v>
      </c>
      <c r="AZ275" s="663" t="s">
        <v>1325</v>
      </c>
      <c r="BA275" s="632"/>
      <c r="BB275" s="632"/>
      <c r="BC275" s="632"/>
      <c r="BD275" s="632"/>
      <c r="BE275" s="632"/>
      <c r="BF275" s="632">
        <v>9.7110794932990636</v>
      </c>
      <c r="BG275" s="633"/>
      <c r="BH275" s="665" t="s">
        <v>1325</v>
      </c>
      <c r="BI275" s="663" t="s">
        <v>1325</v>
      </c>
      <c r="BJ275" s="663" t="s">
        <v>1325</v>
      </c>
      <c r="BK275" s="663" t="s">
        <v>1325</v>
      </c>
      <c r="BL275" s="663" t="s">
        <v>1325</v>
      </c>
      <c r="BM275" s="663" t="s">
        <v>1325</v>
      </c>
      <c r="BN275" s="663" t="s">
        <v>1325</v>
      </c>
      <c r="BO275" s="632"/>
      <c r="BP275" s="632"/>
      <c r="BQ275" s="632"/>
      <c r="BR275" s="632"/>
      <c r="BS275" s="632"/>
      <c r="BT275" s="632">
        <v>4.4024260835188622</v>
      </c>
      <c r="BU275" s="633"/>
      <c r="BV275" s="665" t="s">
        <v>1325</v>
      </c>
      <c r="BW275" s="663" t="s">
        <v>1325</v>
      </c>
      <c r="BX275" s="663" t="s">
        <v>1325</v>
      </c>
      <c r="BY275" s="663" t="s">
        <v>1325</v>
      </c>
      <c r="BZ275" s="663" t="s">
        <v>1325</v>
      </c>
      <c r="CA275" s="663" t="s">
        <v>1325</v>
      </c>
      <c r="CB275" s="663" t="s">
        <v>1325</v>
      </c>
      <c r="CC275" s="632"/>
      <c r="CD275" s="632"/>
      <c r="CE275" s="632"/>
      <c r="CF275" s="632"/>
      <c r="CG275" s="632"/>
      <c r="CH275" s="632">
        <v>0</v>
      </c>
      <c r="CI275" s="633"/>
      <c r="CJ275" s="665" t="s">
        <v>1325</v>
      </c>
      <c r="CK275" s="663" t="s">
        <v>1325</v>
      </c>
      <c r="CL275" s="663" t="s">
        <v>1325</v>
      </c>
      <c r="CM275" s="663" t="s">
        <v>1325</v>
      </c>
      <c r="CN275" s="663" t="s">
        <v>1325</v>
      </c>
      <c r="CO275" s="663" t="s">
        <v>1325</v>
      </c>
      <c r="CP275" s="663" t="s">
        <v>1325</v>
      </c>
      <c r="CQ275" s="632"/>
      <c r="CR275" s="632"/>
      <c r="CS275" s="632"/>
      <c r="CT275" s="632"/>
      <c r="CU275" s="632"/>
      <c r="CV275" s="632">
        <v>1.4946296185104213</v>
      </c>
      <c r="CW275" s="633"/>
      <c r="CX275" s="644" t="s">
        <v>878</v>
      </c>
      <c r="CY275" s="480" t="s">
        <v>1471</v>
      </c>
      <c r="CZ275" s="480" t="s">
        <v>878</v>
      </c>
      <c r="DA275" s="635" t="s">
        <v>1471</v>
      </c>
      <c r="DB275" s="644" t="s">
        <v>878</v>
      </c>
      <c r="DC275" s="480" t="s">
        <v>878</v>
      </c>
      <c r="DD275" s="480" t="s">
        <v>878</v>
      </c>
      <c r="DE275" s="635" t="s">
        <v>878</v>
      </c>
      <c r="DF275" s="686"/>
      <c r="DG275" s="678" t="s">
        <v>2218</v>
      </c>
      <c r="DH275" s="664" t="s">
        <v>1325</v>
      </c>
      <c r="DI275" s="663" t="s">
        <v>1325</v>
      </c>
      <c r="DJ275" s="663" t="s">
        <v>1325</v>
      </c>
      <c r="DK275" s="663" t="s">
        <v>1325</v>
      </c>
      <c r="DL275" s="663" t="s">
        <v>1325</v>
      </c>
      <c r="DM275" s="650">
        <v>26</v>
      </c>
      <c r="DN275" s="663" t="s">
        <v>1325</v>
      </c>
      <c r="DO275" s="650">
        <v>27</v>
      </c>
      <c r="DP275" s="681" t="s">
        <v>1109</v>
      </c>
      <c r="DQ275" s="534">
        <v>5</v>
      </c>
      <c r="DR275" s="675" t="s">
        <v>878</v>
      </c>
      <c r="DS275" s="648" t="s">
        <v>792</v>
      </c>
      <c r="DT275" s="648" t="s">
        <v>878</v>
      </c>
      <c r="DU275" s="671" t="s">
        <v>792</v>
      </c>
    </row>
    <row r="276" spans="1:125">
      <c r="A276" s="628" t="s">
        <v>200</v>
      </c>
      <c r="B276" s="545" t="s">
        <v>1289</v>
      </c>
      <c r="C276" s="629" t="s">
        <v>779</v>
      </c>
      <c r="D276" s="658" t="s">
        <v>1325</v>
      </c>
      <c r="E276" s="528" t="s">
        <v>1325</v>
      </c>
      <c r="F276" s="528" t="s">
        <v>1325</v>
      </c>
      <c r="G276" s="528" t="s">
        <v>1325</v>
      </c>
      <c r="H276" s="528" t="s">
        <v>1325</v>
      </c>
      <c r="I276" s="631">
        <v>22</v>
      </c>
      <c r="J276" s="528" t="s">
        <v>1325</v>
      </c>
      <c r="K276" s="705">
        <v>0.90883784742428941</v>
      </c>
      <c r="L276" s="632"/>
      <c r="M276" s="632"/>
      <c r="N276" s="632"/>
      <c r="O276" s="632">
        <v>2.4767272936411429</v>
      </c>
      <c r="P276" s="632">
        <v>1.031600621295979</v>
      </c>
      <c r="Q276" s="633"/>
      <c r="R276" s="665" t="s">
        <v>1325</v>
      </c>
      <c r="S276" s="663" t="s">
        <v>1325</v>
      </c>
      <c r="T276" s="663" t="s">
        <v>1325</v>
      </c>
      <c r="U276" s="663" t="s">
        <v>1325</v>
      </c>
      <c r="V276" s="663" t="s">
        <v>1325</v>
      </c>
      <c r="W276" s="663" t="s">
        <v>1325</v>
      </c>
      <c r="X276" s="663" t="s">
        <v>1325</v>
      </c>
      <c r="Y276" s="632">
        <v>0</v>
      </c>
      <c r="Z276" s="632"/>
      <c r="AA276" s="632"/>
      <c r="AB276" s="632"/>
      <c r="AC276" s="632">
        <v>0</v>
      </c>
      <c r="AD276" s="632">
        <v>1.0261651874484699</v>
      </c>
      <c r="AE276" s="633"/>
      <c r="AF276" s="665" t="s">
        <v>1325</v>
      </c>
      <c r="AG276" s="663" t="s">
        <v>1325</v>
      </c>
      <c r="AH276" s="663" t="s">
        <v>1325</v>
      </c>
      <c r="AI276" s="663" t="s">
        <v>1325</v>
      </c>
      <c r="AJ276" s="663" t="s">
        <v>1325</v>
      </c>
      <c r="AK276" s="663" t="s">
        <v>1325</v>
      </c>
      <c r="AL276" s="663" t="s">
        <v>1325</v>
      </c>
      <c r="AM276" s="632">
        <v>0</v>
      </c>
      <c r="AN276" s="632"/>
      <c r="AO276" s="632"/>
      <c r="AP276" s="632"/>
      <c r="AQ276" s="632">
        <v>0</v>
      </c>
      <c r="AR276" s="632">
        <v>1.3269538313595552</v>
      </c>
      <c r="AS276" s="633"/>
      <c r="AT276" s="665" t="s">
        <v>1325</v>
      </c>
      <c r="AU276" s="663" t="s">
        <v>1325</v>
      </c>
      <c r="AV276" s="663" t="s">
        <v>1325</v>
      </c>
      <c r="AW276" s="663" t="s">
        <v>1325</v>
      </c>
      <c r="AX276" s="663" t="s">
        <v>1325</v>
      </c>
      <c r="AY276" s="663" t="s">
        <v>1325</v>
      </c>
      <c r="AZ276" s="663" t="s">
        <v>1325</v>
      </c>
      <c r="BA276" s="632">
        <v>0</v>
      </c>
      <c r="BB276" s="632"/>
      <c r="BC276" s="632"/>
      <c r="BD276" s="632"/>
      <c r="BE276" s="632">
        <v>0</v>
      </c>
      <c r="BF276" s="632">
        <v>1.7412970125915563</v>
      </c>
      <c r="BG276" s="633"/>
      <c r="BH276" s="665" t="s">
        <v>1325</v>
      </c>
      <c r="BI276" s="663" t="s">
        <v>1325</v>
      </c>
      <c r="BJ276" s="663" t="s">
        <v>1325</v>
      </c>
      <c r="BK276" s="663" t="s">
        <v>1325</v>
      </c>
      <c r="BL276" s="663" t="s">
        <v>1325</v>
      </c>
      <c r="BM276" s="663" t="s">
        <v>1325</v>
      </c>
      <c r="BN276" s="663" t="s">
        <v>1325</v>
      </c>
      <c r="BO276" s="632">
        <v>2.7376085001848365</v>
      </c>
      <c r="BP276" s="632"/>
      <c r="BQ276" s="632"/>
      <c r="BR276" s="632"/>
      <c r="BS276" s="632">
        <v>0</v>
      </c>
      <c r="BT276" s="632">
        <v>16.021236044485551</v>
      </c>
      <c r="BU276" s="633"/>
      <c r="BV276" s="665" t="s">
        <v>1325</v>
      </c>
      <c r="BW276" s="663" t="s">
        <v>1325</v>
      </c>
      <c r="BX276" s="663" t="s">
        <v>1325</v>
      </c>
      <c r="BY276" s="663" t="s">
        <v>1325</v>
      </c>
      <c r="BZ276" s="663" t="s">
        <v>1325</v>
      </c>
      <c r="CA276" s="663" t="s">
        <v>1325</v>
      </c>
      <c r="CB276" s="663" t="s">
        <v>1325</v>
      </c>
      <c r="CC276" s="632">
        <v>0</v>
      </c>
      <c r="CD276" s="632"/>
      <c r="CE276" s="632"/>
      <c r="CF276" s="632"/>
      <c r="CG276" s="632">
        <v>16.457115048466548</v>
      </c>
      <c r="CH276" s="632">
        <v>0</v>
      </c>
      <c r="CI276" s="633"/>
      <c r="CJ276" s="665" t="s">
        <v>1325</v>
      </c>
      <c r="CK276" s="663" t="s">
        <v>1325</v>
      </c>
      <c r="CL276" s="663" t="s">
        <v>1325</v>
      </c>
      <c r="CM276" s="663" t="s">
        <v>1325</v>
      </c>
      <c r="CN276" s="663" t="s">
        <v>1325</v>
      </c>
      <c r="CO276" s="663" t="s">
        <v>1325</v>
      </c>
      <c r="CP276" s="663" t="s">
        <v>1325</v>
      </c>
      <c r="CQ276" s="632">
        <v>0.72648075201507112</v>
      </c>
      <c r="CR276" s="632"/>
      <c r="CS276" s="632"/>
      <c r="CT276" s="632"/>
      <c r="CU276" s="632">
        <v>3.4120234848786248</v>
      </c>
      <c r="CV276" s="632">
        <v>0.75914061123854515</v>
      </c>
      <c r="CW276" s="633"/>
      <c r="CX276" s="644" t="s">
        <v>878</v>
      </c>
      <c r="CY276" s="480" t="s">
        <v>1471</v>
      </c>
      <c r="CZ276" s="480" t="s">
        <v>878</v>
      </c>
      <c r="DA276" s="635" t="s">
        <v>1471</v>
      </c>
      <c r="DB276" s="644" t="s">
        <v>878</v>
      </c>
      <c r="DC276" s="480" t="s">
        <v>878</v>
      </c>
      <c r="DD276" s="480" t="s">
        <v>878</v>
      </c>
      <c r="DE276" s="635" t="s">
        <v>878</v>
      </c>
      <c r="DF276" s="686"/>
      <c r="DG276" s="678" t="s">
        <v>2218</v>
      </c>
      <c r="DH276" s="682">
        <v>22</v>
      </c>
      <c r="DI276" s="663" t="s">
        <v>1325</v>
      </c>
      <c r="DJ276" s="663" t="s">
        <v>1325</v>
      </c>
      <c r="DK276" s="663" t="s">
        <v>1325</v>
      </c>
      <c r="DL276" s="650">
        <v>14</v>
      </c>
      <c r="DM276" s="650">
        <v>145</v>
      </c>
      <c r="DN276" s="663" t="s">
        <v>1325</v>
      </c>
      <c r="DO276" s="650">
        <v>182</v>
      </c>
      <c r="DP276" s="681" t="s">
        <v>200</v>
      </c>
      <c r="DQ276" s="534">
        <v>29</v>
      </c>
      <c r="DR276" s="675" t="s">
        <v>878</v>
      </c>
      <c r="DS276" s="648" t="s">
        <v>792</v>
      </c>
      <c r="DT276" s="648" t="s">
        <v>878</v>
      </c>
      <c r="DU276" s="671" t="s">
        <v>792</v>
      </c>
    </row>
    <row r="277" spans="1:125">
      <c r="A277" s="628" t="s">
        <v>302</v>
      </c>
      <c r="B277" s="545" t="s">
        <v>1289</v>
      </c>
      <c r="C277" s="629" t="s">
        <v>709</v>
      </c>
      <c r="D277" s="658" t="s">
        <v>1325</v>
      </c>
      <c r="E277" s="631">
        <v>10</v>
      </c>
      <c r="F277" s="631">
        <v>11</v>
      </c>
      <c r="G277" s="528" t="s">
        <v>1325</v>
      </c>
      <c r="H277" s="631">
        <v>21</v>
      </c>
      <c r="I277" s="631">
        <v>151</v>
      </c>
      <c r="J277" s="631">
        <v>18</v>
      </c>
      <c r="K277" s="705">
        <v>2.2446786228329629</v>
      </c>
      <c r="L277" s="632">
        <v>0.44615376742770213</v>
      </c>
      <c r="M277" s="632">
        <v>2.0479485092451633</v>
      </c>
      <c r="N277" s="632"/>
      <c r="O277" s="632">
        <v>0.89887925800784907</v>
      </c>
      <c r="P277" s="632">
        <v>0.83877710438428299</v>
      </c>
      <c r="Q277" s="633">
        <v>1.3406504482164605</v>
      </c>
      <c r="R277" s="665" t="s">
        <v>1325</v>
      </c>
      <c r="S277" s="663" t="s">
        <v>1325</v>
      </c>
      <c r="T277" s="663" t="s">
        <v>1325</v>
      </c>
      <c r="U277" s="663" t="s">
        <v>1325</v>
      </c>
      <c r="V277" s="663" t="s">
        <v>1325</v>
      </c>
      <c r="W277" s="631">
        <v>15</v>
      </c>
      <c r="X277" s="663" t="s">
        <v>1325</v>
      </c>
      <c r="Y277" s="632">
        <v>0</v>
      </c>
      <c r="Z277" s="632">
        <v>0.83985968271399425</v>
      </c>
      <c r="AA277" s="632">
        <v>1.6742895985271293</v>
      </c>
      <c r="AB277" s="632"/>
      <c r="AC277" s="632">
        <v>1.8839866170616273</v>
      </c>
      <c r="AD277" s="632">
        <v>0.68511997231911947</v>
      </c>
      <c r="AE277" s="633">
        <v>0.65225705066824269</v>
      </c>
      <c r="AF277" s="665" t="s">
        <v>1325</v>
      </c>
      <c r="AG277" s="663" t="s">
        <v>1325</v>
      </c>
      <c r="AH277" s="663" t="s">
        <v>1325</v>
      </c>
      <c r="AI277" s="663" t="s">
        <v>1325</v>
      </c>
      <c r="AJ277" s="663" t="s">
        <v>1325</v>
      </c>
      <c r="AK277" s="631">
        <v>13</v>
      </c>
      <c r="AL277" s="663" t="s">
        <v>1325</v>
      </c>
      <c r="AM277" s="632">
        <v>0</v>
      </c>
      <c r="AN277" s="632">
        <v>0.52918461687441509</v>
      </c>
      <c r="AO277" s="632">
        <v>0</v>
      </c>
      <c r="AP277" s="632"/>
      <c r="AQ277" s="632">
        <v>0.45868041316989255</v>
      </c>
      <c r="AR277" s="632">
        <v>0.86693564888343821</v>
      </c>
      <c r="AS277" s="633">
        <v>0</v>
      </c>
      <c r="AT277" s="665" t="s">
        <v>1325</v>
      </c>
      <c r="AU277" s="663" t="s">
        <v>1325</v>
      </c>
      <c r="AV277" s="663" t="s">
        <v>1325</v>
      </c>
      <c r="AW277" s="663" t="s">
        <v>1325</v>
      </c>
      <c r="AX277" s="663" t="s">
        <v>1325</v>
      </c>
      <c r="AY277" s="663" t="s">
        <v>1325</v>
      </c>
      <c r="AZ277" s="663" t="s">
        <v>1325</v>
      </c>
      <c r="BA277" s="632">
        <v>0</v>
      </c>
      <c r="BB277" s="632">
        <v>0</v>
      </c>
      <c r="BC277" s="632">
        <v>0</v>
      </c>
      <c r="BD277" s="632"/>
      <c r="BE277" s="632">
        <v>4.7885193518421172</v>
      </c>
      <c r="BF277" s="632">
        <v>0.56593358223784762</v>
      </c>
      <c r="BG277" s="633">
        <v>0</v>
      </c>
      <c r="BH277" s="665" t="s">
        <v>1325</v>
      </c>
      <c r="BI277" s="663" t="s">
        <v>1325</v>
      </c>
      <c r="BJ277" s="663" t="s">
        <v>1325</v>
      </c>
      <c r="BK277" s="663" t="s">
        <v>1325</v>
      </c>
      <c r="BL277" s="663" t="s">
        <v>1325</v>
      </c>
      <c r="BM277" s="631">
        <v>29</v>
      </c>
      <c r="BN277" s="663" t="s">
        <v>1325</v>
      </c>
      <c r="BO277" s="632">
        <v>0</v>
      </c>
      <c r="BP277" s="632">
        <v>0.25170615752578224</v>
      </c>
      <c r="BQ277" s="632">
        <v>1.0176398048226314</v>
      </c>
      <c r="BR277" s="632"/>
      <c r="BS277" s="632">
        <v>1.7195689997746131</v>
      </c>
      <c r="BT277" s="632">
        <v>1.0496509548409667</v>
      </c>
      <c r="BU277" s="633">
        <v>0.4018759765447289</v>
      </c>
      <c r="BV277" s="665" t="s">
        <v>1325</v>
      </c>
      <c r="BW277" s="663" t="s">
        <v>1325</v>
      </c>
      <c r="BX277" s="663" t="s">
        <v>1325</v>
      </c>
      <c r="BY277" s="663" t="s">
        <v>1325</v>
      </c>
      <c r="BZ277" s="663" t="s">
        <v>1325</v>
      </c>
      <c r="CA277" s="663" t="s">
        <v>1325</v>
      </c>
      <c r="CB277" s="663" t="s">
        <v>1325</v>
      </c>
      <c r="CC277" s="632">
        <v>0</v>
      </c>
      <c r="CD277" s="632">
        <v>3.8415889117967752</v>
      </c>
      <c r="CE277" s="632">
        <v>0</v>
      </c>
      <c r="CF277" s="632"/>
      <c r="CG277" s="632">
        <v>0</v>
      </c>
      <c r="CH277" s="632">
        <v>1.3734614011025845</v>
      </c>
      <c r="CI277" s="633">
        <v>1.747215353908147</v>
      </c>
      <c r="CJ277" s="665" t="s">
        <v>1325</v>
      </c>
      <c r="CK277" s="663" t="s">
        <v>1325</v>
      </c>
      <c r="CL277" s="663" t="s">
        <v>1325</v>
      </c>
      <c r="CM277" s="663" t="s">
        <v>1325</v>
      </c>
      <c r="CN277" s="663" t="s">
        <v>1325</v>
      </c>
      <c r="CO277" s="631">
        <v>73</v>
      </c>
      <c r="CP277" s="631">
        <v>13</v>
      </c>
      <c r="CQ277" s="632">
        <v>4.8101820305162297</v>
      </c>
      <c r="CR277" s="632">
        <v>0.18040592269640257</v>
      </c>
      <c r="CS277" s="632">
        <v>2.7740202150723774</v>
      </c>
      <c r="CT277" s="632"/>
      <c r="CU277" s="632">
        <v>0.57696516780140616</v>
      </c>
      <c r="CV277" s="632">
        <v>0.83366563982048569</v>
      </c>
      <c r="CW277" s="633">
        <v>2.0888414938369624</v>
      </c>
      <c r="CX277" s="644" t="s">
        <v>792</v>
      </c>
      <c r="CY277" s="480" t="s">
        <v>1620</v>
      </c>
      <c r="CZ277" s="632" t="s">
        <v>792</v>
      </c>
      <c r="DA277" s="636" t="s">
        <v>2195</v>
      </c>
      <c r="DB277" s="644" t="s">
        <v>878</v>
      </c>
      <c r="DC277" s="480" t="s">
        <v>878</v>
      </c>
      <c r="DD277" s="480" t="s">
        <v>878</v>
      </c>
      <c r="DE277" s="635" t="s">
        <v>878</v>
      </c>
      <c r="DF277" s="686"/>
      <c r="DG277" s="678" t="s">
        <v>2218</v>
      </c>
      <c r="DH277" s="682">
        <v>15</v>
      </c>
      <c r="DI277" s="650">
        <v>237</v>
      </c>
      <c r="DJ277" s="650">
        <v>62</v>
      </c>
      <c r="DK277" s="663" t="s">
        <v>1325</v>
      </c>
      <c r="DL277" s="650">
        <v>252</v>
      </c>
      <c r="DM277" s="650">
        <v>1793</v>
      </c>
      <c r="DN277" s="650">
        <v>151</v>
      </c>
      <c r="DO277" s="650">
        <v>2514</v>
      </c>
      <c r="DP277" s="681" t="s">
        <v>302</v>
      </c>
      <c r="DQ277" s="534">
        <v>215</v>
      </c>
      <c r="DR277" s="675" t="s">
        <v>878</v>
      </c>
      <c r="DS277" s="648" t="s">
        <v>792</v>
      </c>
      <c r="DT277" s="648" t="s">
        <v>878</v>
      </c>
      <c r="DU277" s="671" t="s">
        <v>792</v>
      </c>
    </row>
    <row r="278" spans="1:125">
      <c r="A278" s="628" t="s">
        <v>1156</v>
      </c>
      <c r="B278" s="545" t="s">
        <v>1289</v>
      </c>
      <c r="C278" s="629" t="s">
        <v>560</v>
      </c>
      <c r="D278" s="658" t="s">
        <v>1325</v>
      </c>
      <c r="E278" s="528" t="s">
        <v>1325</v>
      </c>
      <c r="F278" s="528" t="s">
        <v>1325</v>
      </c>
      <c r="G278" s="528" t="s">
        <v>1325</v>
      </c>
      <c r="H278" s="528" t="s">
        <v>1325</v>
      </c>
      <c r="I278" s="631">
        <v>52</v>
      </c>
      <c r="J278" s="528" t="s">
        <v>1325</v>
      </c>
      <c r="K278" s="705"/>
      <c r="L278" s="632"/>
      <c r="M278" s="632"/>
      <c r="N278" s="632"/>
      <c r="O278" s="632">
        <v>0</v>
      </c>
      <c r="P278" s="632">
        <v>1.9427931899881967</v>
      </c>
      <c r="Q278" s="633">
        <v>1.0969007140747826</v>
      </c>
      <c r="R278" s="665" t="s">
        <v>1325</v>
      </c>
      <c r="S278" s="663" t="s">
        <v>1325</v>
      </c>
      <c r="T278" s="663" t="s">
        <v>1325</v>
      </c>
      <c r="U278" s="663" t="s">
        <v>1325</v>
      </c>
      <c r="V278" s="663" t="s">
        <v>1325</v>
      </c>
      <c r="W278" s="663" t="s">
        <v>1325</v>
      </c>
      <c r="X278" s="663" t="s">
        <v>1325</v>
      </c>
      <c r="Y278" s="632"/>
      <c r="Z278" s="632"/>
      <c r="AA278" s="632"/>
      <c r="AB278" s="632"/>
      <c r="AC278" s="632">
        <v>0</v>
      </c>
      <c r="AD278" s="632">
        <v>0.42945786673135433</v>
      </c>
      <c r="AE278" s="633">
        <v>23.985293120648592</v>
      </c>
      <c r="AF278" s="665" t="s">
        <v>1325</v>
      </c>
      <c r="AG278" s="663" t="s">
        <v>1325</v>
      </c>
      <c r="AH278" s="663" t="s">
        <v>1325</v>
      </c>
      <c r="AI278" s="663" t="s">
        <v>1325</v>
      </c>
      <c r="AJ278" s="663" t="s">
        <v>1325</v>
      </c>
      <c r="AK278" s="663" t="s">
        <v>1325</v>
      </c>
      <c r="AL278" s="663" t="s">
        <v>1325</v>
      </c>
      <c r="AM278" s="632"/>
      <c r="AN278" s="632"/>
      <c r="AO278" s="632"/>
      <c r="AP278" s="632"/>
      <c r="AQ278" s="632">
        <v>0</v>
      </c>
      <c r="AR278" s="632">
        <v>1.028921420038158</v>
      </c>
      <c r="AS278" s="633">
        <v>0</v>
      </c>
      <c r="AT278" s="665" t="s">
        <v>1325</v>
      </c>
      <c r="AU278" s="663" t="s">
        <v>1325</v>
      </c>
      <c r="AV278" s="663" t="s">
        <v>1325</v>
      </c>
      <c r="AW278" s="663" t="s">
        <v>1325</v>
      </c>
      <c r="AX278" s="663" t="s">
        <v>1325</v>
      </c>
      <c r="AY278" s="663" t="s">
        <v>1325</v>
      </c>
      <c r="AZ278" s="663" t="s">
        <v>1325</v>
      </c>
      <c r="BA278" s="632"/>
      <c r="BB278" s="632"/>
      <c r="BC278" s="632"/>
      <c r="BD278" s="632"/>
      <c r="BE278" s="632">
        <v>0</v>
      </c>
      <c r="BF278" s="632">
        <v>0</v>
      </c>
      <c r="BG278" s="633">
        <v>0</v>
      </c>
      <c r="BH278" s="665" t="s">
        <v>1325</v>
      </c>
      <c r="BI278" s="663" t="s">
        <v>1325</v>
      </c>
      <c r="BJ278" s="663" t="s">
        <v>1325</v>
      </c>
      <c r="BK278" s="663" t="s">
        <v>1325</v>
      </c>
      <c r="BL278" s="663" t="s">
        <v>1325</v>
      </c>
      <c r="BM278" s="631">
        <v>10</v>
      </c>
      <c r="BN278" s="663" t="s">
        <v>1325</v>
      </c>
      <c r="BO278" s="632"/>
      <c r="BP278" s="632"/>
      <c r="BQ278" s="632"/>
      <c r="BR278" s="632"/>
      <c r="BS278" s="632">
        <v>0</v>
      </c>
      <c r="BT278" s="632">
        <v>4.2945786673135435</v>
      </c>
      <c r="BU278" s="633">
        <v>2.3985135444689871</v>
      </c>
      <c r="BV278" s="665" t="s">
        <v>1325</v>
      </c>
      <c r="BW278" s="663" t="s">
        <v>1325</v>
      </c>
      <c r="BX278" s="663" t="s">
        <v>1325</v>
      </c>
      <c r="BY278" s="663" t="s">
        <v>1325</v>
      </c>
      <c r="BZ278" s="663" t="s">
        <v>1325</v>
      </c>
      <c r="CA278" s="663" t="s">
        <v>1325</v>
      </c>
      <c r="CB278" s="663" t="s">
        <v>1325</v>
      </c>
      <c r="CC278" s="632"/>
      <c r="CD278" s="632"/>
      <c r="CE278" s="632"/>
      <c r="CF278" s="632"/>
      <c r="CG278" s="632">
        <v>0</v>
      </c>
      <c r="CH278" s="632">
        <v>1.7485250938576635</v>
      </c>
      <c r="CI278" s="633">
        <v>0</v>
      </c>
      <c r="CJ278" s="665" t="s">
        <v>1325</v>
      </c>
      <c r="CK278" s="663" t="s">
        <v>1325</v>
      </c>
      <c r="CL278" s="663" t="s">
        <v>1325</v>
      </c>
      <c r="CM278" s="663" t="s">
        <v>1325</v>
      </c>
      <c r="CN278" s="663" t="s">
        <v>1325</v>
      </c>
      <c r="CO278" s="631">
        <v>27</v>
      </c>
      <c r="CP278" s="663" t="s">
        <v>1325</v>
      </c>
      <c r="CQ278" s="632"/>
      <c r="CR278" s="632"/>
      <c r="CS278" s="632"/>
      <c r="CT278" s="632"/>
      <c r="CU278" s="632">
        <v>0</v>
      </c>
      <c r="CV278" s="632">
        <v>11.595362401746565</v>
      </c>
      <c r="CW278" s="633">
        <v>0.88833834980332871</v>
      </c>
      <c r="CX278" s="644" t="s">
        <v>878</v>
      </c>
      <c r="CY278" s="480" t="s">
        <v>1471</v>
      </c>
      <c r="CZ278" s="480" t="s">
        <v>878</v>
      </c>
      <c r="DA278" s="635" t="s">
        <v>1471</v>
      </c>
      <c r="DB278" s="644" t="s">
        <v>878</v>
      </c>
      <c r="DC278" s="480" t="s">
        <v>878</v>
      </c>
      <c r="DD278" s="480" t="s">
        <v>878</v>
      </c>
      <c r="DE278" s="635" t="s">
        <v>878</v>
      </c>
      <c r="DF278" s="686"/>
      <c r="DG278" s="678" t="s">
        <v>2218</v>
      </c>
      <c r="DH278" s="664" t="s">
        <v>1325</v>
      </c>
      <c r="DI278" s="663" t="s">
        <v>1325</v>
      </c>
      <c r="DJ278" s="663" t="s">
        <v>1325</v>
      </c>
      <c r="DK278" s="663" t="s">
        <v>1325</v>
      </c>
      <c r="DL278" s="650">
        <v>15</v>
      </c>
      <c r="DM278" s="650">
        <v>561</v>
      </c>
      <c r="DN278" s="650">
        <v>37</v>
      </c>
      <c r="DO278" s="650">
        <v>620</v>
      </c>
      <c r="DP278" s="681" t="s">
        <v>1156</v>
      </c>
      <c r="DQ278" s="534">
        <v>56</v>
      </c>
      <c r="DR278" s="675" t="s">
        <v>878</v>
      </c>
      <c r="DS278" s="648" t="s">
        <v>792</v>
      </c>
      <c r="DT278" s="648" t="s">
        <v>878</v>
      </c>
      <c r="DU278" s="671" t="s">
        <v>792</v>
      </c>
    </row>
    <row r="279" spans="1:125">
      <c r="A279" s="628" t="s">
        <v>1129</v>
      </c>
      <c r="B279" s="545" t="s">
        <v>1289</v>
      </c>
      <c r="C279" s="629" t="s">
        <v>697</v>
      </c>
      <c r="D279" s="658" t="s">
        <v>1325</v>
      </c>
      <c r="E279" s="528" t="s">
        <v>1325</v>
      </c>
      <c r="F279" s="528" t="s">
        <v>1325</v>
      </c>
      <c r="G279" s="528" t="s">
        <v>1325</v>
      </c>
      <c r="H279" s="528" t="s">
        <v>1325</v>
      </c>
      <c r="I279" s="631">
        <v>22</v>
      </c>
      <c r="J279" s="528" t="s">
        <v>1325</v>
      </c>
      <c r="K279" s="705"/>
      <c r="L279" s="632"/>
      <c r="M279" s="632"/>
      <c r="N279" s="632"/>
      <c r="O279" s="632">
        <v>1.2114021498818912</v>
      </c>
      <c r="P279" s="632">
        <v>0.8063043446310979</v>
      </c>
      <c r="Q279" s="633">
        <v>2.1123453352611889</v>
      </c>
      <c r="R279" s="665" t="s">
        <v>1325</v>
      </c>
      <c r="S279" s="663" t="s">
        <v>1325</v>
      </c>
      <c r="T279" s="663" t="s">
        <v>1325</v>
      </c>
      <c r="U279" s="663" t="s">
        <v>1325</v>
      </c>
      <c r="V279" s="663" t="s">
        <v>1325</v>
      </c>
      <c r="W279" s="663" t="s">
        <v>1325</v>
      </c>
      <c r="X279" s="663" t="s">
        <v>1325</v>
      </c>
      <c r="Y279" s="632"/>
      <c r="Z279" s="632"/>
      <c r="AA279" s="632"/>
      <c r="AB279" s="632"/>
      <c r="AC279" s="632">
        <v>0</v>
      </c>
      <c r="AD279" s="632">
        <v>1.871622040000354</v>
      </c>
      <c r="AE279" s="633">
        <v>0</v>
      </c>
      <c r="AF279" s="665" t="s">
        <v>1325</v>
      </c>
      <c r="AG279" s="663" t="s">
        <v>1325</v>
      </c>
      <c r="AH279" s="663" t="s">
        <v>1325</v>
      </c>
      <c r="AI279" s="663" t="s">
        <v>1325</v>
      </c>
      <c r="AJ279" s="663" t="s">
        <v>1325</v>
      </c>
      <c r="AK279" s="663" t="s">
        <v>1325</v>
      </c>
      <c r="AL279" s="663" t="s">
        <v>1325</v>
      </c>
      <c r="AM279" s="632"/>
      <c r="AN279" s="632"/>
      <c r="AO279" s="632"/>
      <c r="AP279" s="632"/>
      <c r="AQ279" s="632">
        <v>0</v>
      </c>
      <c r="AR279" s="632">
        <v>2.4202302584545348</v>
      </c>
      <c r="AS279" s="633">
        <v>0</v>
      </c>
      <c r="AT279" s="665" t="s">
        <v>1325</v>
      </c>
      <c r="AU279" s="663" t="s">
        <v>1325</v>
      </c>
      <c r="AV279" s="663" t="s">
        <v>1325</v>
      </c>
      <c r="AW279" s="663" t="s">
        <v>1325</v>
      </c>
      <c r="AX279" s="663" t="s">
        <v>1325</v>
      </c>
      <c r="AY279" s="663" t="s">
        <v>1325</v>
      </c>
      <c r="AZ279" s="663" t="s">
        <v>1325</v>
      </c>
      <c r="BA279" s="632"/>
      <c r="BB279" s="632"/>
      <c r="BC279" s="632"/>
      <c r="BD279" s="632"/>
      <c r="BE279" s="632">
        <v>0</v>
      </c>
      <c r="BF279" s="632">
        <v>0</v>
      </c>
      <c r="BG279" s="633">
        <v>0</v>
      </c>
      <c r="BH279" s="665" t="s">
        <v>1325</v>
      </c>
      <c r="BI279" s="663" t="s">
        <v>1325</v>
      </c>
      <c r="BJ279" s="663" t="s">
        <v>1325</v>
      </c>
      <c r="BK279" s="663" t="s">
        <v>1325</v>
      </c>
      <c r="BL279" s="663" t="s">
        <v>1325</v>
      </c>
      <c r="BM279" s="663" t="s">
        <v>1325</v>
      </c>
      <c r="BN279" s="663" t="s">
        <v>1325</v>
      </c>
      <c r="BO279" s="632"/>
      <c r="BP279" s="632"/>
      <c r="BQ279" s="632"/>
      <c r="BR279" s="632"/>
      <c r="BS279" s="632">
        <v>4.1964151086383845</v>
      </c>
      <c r="BT279" s="632">
        <v>0.64578547170529477</v>
      </c>
      <c r="BU279" s="633">
        <v>0</v>
      </c>
      <c r="BV279" s="665" t="s">
        <v>1325</v>
      </c>
      <c r="BW279" s="663" t="s">
        <v>1325</v>
      </c>
      <c r="BX279" s="663" t="s">
        <v>1325</v>
      </c>
      <c r="BY279" s="663" t="s">
        <v>1325</v>
      </c>
      <c r="BZ279" s="663" t="s">
        <v>1325</v>
      </c>
      <c r="CA279" s="663" t="s">
        <v>1325</v>
      </c>
      <c r="CB279" s="663" t="s">
        <v>1325</v>
      </c>
      <c r="CC279" s="632"/>
      <c r="CD279" s="632"/>
      <c r="CE279" s="632"/>
      <c r="CF279" s="632"/>
      <c r="CG279" s="632">
        <v>0</v>
      </c>
      <c r="CH279" s="632">
        <v>0</v>
      </c>
      <c r="CI279" s="633">
        <v>0</v>
      </c>
      <c r="CJ279" s="665" t="s">
        <v>1325</v>
      </c>
      <c r="CK279" s="663" t="s">
        <v>1325</v>
      </c>
      <c r="CL279" s="663" t="s">
        <v>1325</v>
      </c>
      <c r="CM279" s="663" t="s">
        <v>1325</v>
      </c>
      <c r="CN279" s="663" t="s">
        <v>1325</v>
      </c>
      <c r="CO279" s="631">
        <v>11</v>
      </c>
      <c r="CP279" s="663" t="s">
        <v>1325</v>
      </c>
      <c r="CQ279" s="632"/>
      <c r="CR279" s="632"/>
      <c r="CS279" s="632"/>
      <c r="CT279" s="632"/>
      <c r="CU279" s="632">
        <v>1.3611302728023171</v>
      </c>
      <c r="CV279" s="632">
        <v>0.54461615607753111</v>
      </c>
      <c r="CW279" s="633">
        <v>2.3366840255561567</v>
      </c>
      <c r="CX279" s="644" t="s">
        <v>878</v>
      </c>
      <c r="CY279" s="480" t="s">
        <v>1471</v>
      </c>
      <c r="CZ279" s="480" t="s">
        <v>878</v>
      </c>
      <c r="DA279" s="635" t="s">
        <v>1471</v>
      </c>
      <c r="DB279" s="644" t="s">
        <v>878</v>
      </c>
      <c r="DC279" s="480" t="s">
        <v>878</v>
      </c>
      <c r="DD279" s="480" t="s">
        <v>878</v>
      </c>
      <c r="DE279" s="635" t="s">
        <v>878</v>
      </c>
      <c r="DF279" s="686"/>
      <c r="DG279" s="678" t="s">
        <v>2218</v>
      </c>
      <c r="DH279" s="664" t="s">
        <v>1325</v>
      </c>
      <c r="DI279" s="663" t="s">
        <v>1325</v>
      </c>
      <c r="DJ279" s="663" t="s">
        <v>1325</v>
      </c>
      <c r="DK279" s="663" t="s">
        <v>1325</v>
      </c>
      <c r="DL279" s="650">
        <v>17</v>
      </c>
      <c r="DM279" s="650">
        <v>159</v>
      </c>
      <c r="DN279" s="650">
        <v>10</v>
      </c>
      <c r="DO279" s="650">
        <v>187</v>
      </c>
      <c r="DP279" s="681" t="s">
        <v>1129</v>
      </c>
      <c r="DQ279" s="534">
        <v>29</v>
      </c>
      <c r="DR279" s="675" t="s">
        <v>878</v>
      </c>
      <c r="DS279" s="648" t="s">
        <v>792</v>
      </c>
      <c r="DT279" s="648" t="s">
        <v>878</v>
      </c>
      <c r="DU279" s="671" t="s">
        <v>792</v>
      </c>
    </row>
    <row r="280" spans="1:125">
      <c r="A280" s="628" t="s">
        <v>370</v>
      </c>
      <c r="B280" s="545" t="s">
        <v>1289</v>
      </c>
      <c r="C280" s="629" t="s">
        <v>598</v>
      </c>
      <c r="D280" s="658" t="s">
        <v>1325</v>
      </c>
      <c r="E280" s="528" t="s">
        <v>1325</v>
      </c>
      <c r="F280" s="528" t="s">
        <v>1325</v>
      </c>
      <c r="G280" s="528" t="s">
        <v>1325</v>
      </c>
      <c r="H280" s="528" t="s">
        <v>1325</v>
      </c>
      <c r="I280" s="631">
        <v>13</v>
      </c>
      <c r="J280" s="528" t="s">
        <v>1325</v>
      </c>
      <c r="K280" s="705"/>
      <c r="L280" s="632"/>
      <c r="M280" s="632"/>
      <c r="N280" s="632"/>
      <c r="O280" s="632"/>
      <c r="P280" s="632">
        <v>0.51828449792035114</v>
      </c>
      <c r="Q280" s="633"/>
      <c r="R280" s="665" t="s">
        <v>1325</v>
      </c>
      <c r="S280" s="663" t="s">
        <v>1325</v>
      </c>
      <c r="T280" s="663" t="s">
        <v>1325</v>
      </c>
      <c r="U280" s="663" t="s">
        <v>1325</v>
      </c>
      <c r="V280" s="663" t="s">
        <v>1325</v>
      </c>
      <c r="W280" s="663" t="s">
        <v>1325</v>
      </c>
      <c r="X280" s="663" t="s">
        <v>1325</v>
      </c>
      <c r="Y280" s="632"/>
      <c r="Z280" s="632"/>
      <c r="AA280" s="632"/>
      <c r="AB280" s="632"/>
      <c r="AC280" s="632"/>
      <c r="AD280" s="632">
        <v>0</v>
      </c>
      <c r="AE280" s="633"/>
      <c r="AF280" s="665" t="s">
        <v>1325</v>
      </c>
      <c r="AG280" s="663" t="s">
        <v>1325</v>
      </c>
      <c r="AH280" s="663" t="s">
        <v>1325</v>
      </c>
      <c r="AI280" s="663" t="s">
        <v>1325</v>
      </c>
      <c r="AJ280" s="663" t="s">
        <v>1325</v>
      </c>
      <c r="AK280" s="663" t="s">
        <v>1325</v>
      </c>
      <c r="AL280" s="663" t="s">
        <v>1325</v>
      </c>
      <c r="AM280" s="632"/>
      <c r="AN280" s="632"/>
      <c r="AO280" s="632"/>
      <c r="AP280" s="632"/>
      <c r="AQ280" s="632"/>
      <c r="AR280" s="632">
        <v>1.9050327281894603</v>
      </c>
      <c r="AS280" s="633"/>
      <c r="AT280" s="665" t="s">
        <v>1325</v>
      </c>
      <c r="AU280" s="663" t="s">
        <v>1325</v>
      </c>
      <c r="AV280" s="663" t="s">
        <v>1325</v>
      </c>
      <c r="AW280" s="663" t="s">
        <v>1325</v>
      </c>
      <c r="AX280" s="663" t="s">
        <v>1325</v>
      </c>
      <c r="AY280" s="663" t="s">
        <v>1325</v>
      </c>
      <c r="AZ280" s="663" t="s">
        <v>1325</v>
      </c>
      <c r="BA280" s="632"/>
      <c r="BB280" s="632"/>
      <c r="BC280" s="632"/>
      <c r="BD280" s="632"/>
      <c r="BE280" s="632"/>
      <c r="BF280" s="632">
        <v>2.4998818497601549</v>
      </c>
      <c r="BG280" s="633"/>
      <c r="BH280" s="665" t="s">
        <v>1325</v>
      </c>
      <c r="BI280" s="663" t="s">
        <v>1325</v>
      </c>
      <c r="BJ280" s="663" t="s">
        <v>1325</v>
      </c>
      <c r="BK280" s="663" t="s">
        <v>1325</v>
      </c>
      <c r="BL280" s="663" t="s">
        <v>1325</v>
      </c>
      <c r="BM280" s="663" t="s">
        <v>1325</v>
      </c>
      <c r="BN280" s="663" t="s">
        <v>1325</v>
      </c>
      <c r="BO280" s="632"/>
      <c r="BP280" s="632"/>
      <c r="BQ280" s="632"/>
      <c r="BR280" s="632"/>
      <c r="BS280" s="632"/>
      <c r="BT280" s="632">
        <v>0.15947177635587942</v>
      </c>
      <c r="BU280" s="633"/>
      <c r="BV280" s="665" t="s">
        <v>1325</v>
      </c>
      <c r="BW280" s="663" t="s">
        <v>1325</v>
      </c>
      <c r="BX280" s="663" t="s">
        <v>1325</v>
      </c>
      <c r="BY280" s="663" t="s">
        <v>1325</v>
      </c>
      <c r="BZ280" s="663" t="s">
        <v>1325</v>
      </c>
      <c r="CA280" s="663" t="s">
        <v>1325</v>
      </c>
      <c r="CB280" s="663" t="s">
        <v>1325</v>
      </c>
      <c r="CC280" s="632"/>
      <c r="CD280" s="632"/>
      <c r="CE280" s="632"/>
      <c r="CF280" s="632"/>
      <c r="CG280" s="632"/>
      <c r="CH280" s="632">
        <v>0</v>
      </c>
      <c r="CI280" s="633"/>
      <c r="CJ280" s="665" t="s">
        <v>1325</v>
      </c>
      <c r="CK280" s="663" t="s">
        <v>1325</v>
      </c>
      <c r="CL280" s="663" t="s">
        <v>1325</v>
      </c>
      <c r="CM280" s="663" t="s">
        <v>1325</v>
      </c>
      <c r="CN280" s="663" t="s">
        <v>1325</v>
      </c>
      <c r="CO280" s="663" t="s">
        <v>1325</v>
      </c>
      <c r="CP280" s="663" t="s">
        <v>1325</v>
      </c>
      <c r="CQ280" s="632"/>
      <c r="CR280" s="632"/>
      <c r="CS280" s="632"/>
      <c r="CT280" s="632"/>
      <c r="CU280" s="632"/>
      <c r="CV280" s="632">
        <v>1.1542684182555729</v>
      </c>
      <c r="CW280" s="633"/>
      <c r="CX280" s="644" t="s">
        <v>878</v>
      </c>
      <c r="CY280" s="480" t="s">
        <v>1471</v>
      </c>
      <c r="CZ280" s="480" t="s">
        <v>878</v>
      </c>
      <c r="DA280" s="635" t="s">
        <v>1471</v>
      </c>
      <c r="DB280" s="644" t="s">
        <v>878</v>
      </c>
      <c r="DC280" s="480" t="s">
        <v>878</v>
      </c>
      <c r="DD280" s="480" t="s">
        <v>878</v>
      </c>
      <c r="DE280" s="635" t="s">
        <v>878</v>
      </c>
      <c r="DF280" s="686"/>
      <c r="DG280" s="678" t="s">
        <v>2218</v>
      </c>
      <c r="DH280" s="664" t="s">
        <v>1325</v>
      </c>
      <c r="DI280" s="663" t="s">
        <v>1325</v>
      </c>
      <c r="DJ280" s="663" t="s">
        <v>1325</v>
      </c>
      <c r="DK280" s="663" t="s">
        <v>1325</v>
      </c>
      <c r="DL280" s="663" t="s">
        <v>1325</v>
      </c>
      <c r="DM280" s="650">
        <v>101</v>
      </c>
      <c r="DN280" s="663" t="s">
        <v>1325</v>
      </c>
      <c r="DO280" s="650">
        <v>111</v>
      </c>
      <c r="DP280" s="681" t="s">
        <v>370</v>
      </c>
      <c r="DQ280" s="534">
        <v>15</v>
      </c>
      <c r="DR280" s="675" t="s">
        <v>878</v>
      </c>
      <c r="DS280" s="648" t="s">
        <v>792</v>
      </c>
      <c r="DT280" s="648" t="s">
        <v>878</v>
      </c>
      <c r="DU280" s="671" t="s">
        <v>792</v>
      </c>
    </row>
    <row r="281" spans="1:125">
      <c r="A281" s="628" t="s">
        <v>21</v>
      </c>
      <c r="B281" s="545" t="s">
        <v>1289</v>
      </c>
      <c r="C281" s="629" t="s">
        <v>770</v>
      </c>
      <c r="D281" s="658" t="s">
        <v>1325</v>
      </c>
      <c r="E281" s="528" t="s">
        <v>1325</v>
      </c>
      <c r="F281" s="528" t="s">
        <v>1325</v>
      </c>
      <c r="G281" s="528" t="s">
        <v>1325</v>
      </c>
      <c r="H281" s="528" t="s">
        <v>1325</v>
      </c>
      <c r="I281" s="528" t="s">
        <v>1325</v>
      </c>
      <c r="J281" s="528" t="s">
        <v>1325</v>
      </c>
      <c r="K281" s="705"/>
      <c r="L281" s="632"/>
      <c r="M281" s="632"/>
      <c r="N281" s="632"/>
      <c r="O281" s="632"/>
      <c r="P281" s="632">
        <v>1.4233392508659353</v>
      </c>
      <c r="Q281" s="633"/>
      <c r="R281" s="665" t="s">
        <v>1325</v>
      </c>
      <c r="S281" s="663" t="s">
        <v>1325</v>
      </c>
      <c r="T281" s="663" t="s">
        <v>1325</v>
      </c>
      <c r="U281" s="663" t="s">
        <v>1325</v>
      </c>
      <c r="V281" s="663" t="s">
        <v>1325</v>
      </c>
      <c r="W281" s="663" t="s">
        <v>1325</v>
      </c>
      <c r="X281" s="663" t="s">
        <v>1325</v>
      </c>
      <c r="Y281" s="632"/>
      <c r="Z281" s="632"/>
      <c r="AA281" s="632"/>
      <c r="AB281" s="632"/>
      <c r="AC281" s="632"/>
      <c r="AD281" s="632">
        <v>0</v>
      </c>
      <c r="AE281" s="633"/>
      <c r="AF281" s="665" t="s">
        <v>1325</v>
      </c>
      <c r="AG281" s="663" t="s">
        <v>1325</v>
      </c>
      <c r="AH281" s="663" t="s">
        <v>1325</v>
      </c>
      <c r="AI281" s="663" t="s">
        <v>1325</v>
      </c>
      <c r="AJ281" s="663" t="s">
        <v>1325</v>
      </c>
      <c r="AK281" s="663" t="s">
        <v>1325</v>
      </c>
      <c r="AL281" s="663" t="s">
        <v>1325</v>
      </c>
      <c r="AM281" s="632"/>
      <c r="AN281" s="632"/>
      <c r="AO281" s="632"/>
      <c r="AP281" s="632"/>
      <c r="AQ281" s="632"/>
      <c r="AR281" s="632">
        <v>4.137813022519043</v>
      </c>
      <c r="AS281" s="633"/>
      <c r="AT281" s="665" t="s">
        <v>1325</v>
      </c>
      <c r="AU281" s="663" t="s">
        <v>1325</v>
      </c>
      <c r="AV281" s="663" t="s">
        <v>1325</v>
      </c>
      <c r="AW281" s="663" t="s">
        <v>1325</v>
      </c>
      <c r="AX281" s="663" t="s">
        <v>1325</v>
      </c>
      <c r="AY281" s="663" t="s">
        <v>1325</v>
      </c>
      <c r="AZ281" s="663" t="s">
        <v>1325</v>
      </c>
      <c r="BA281" s="632"/>
      <c r="BB281" s="632"/>
      <c r="BC281" s="632"/>
      <c r="BD281" s="632"/>
      <c r="BE281" s="632"/>
      <c r="BF281" s="632">
        <v>0</v>
      </c>
      <c r="BG281" s="633"/>
      <c r="BH281" s="665" t="s">
        <v>1325</v>
      </c>
      <c r="BI281" s="663" t="s">
        <v>1325</v>
      </c>
      <c r="BJ281" s="663" t="s">
        <v>1325</v>
      </c>
      <c r="BK281" s="663" t="s">
        <v>1325</v>
      </c>
      <c r="BL281" s="663" t="s">
        <v>1325</v>
      </c>
      <c r="BM281" s="663" t="s">
        <v>1325</v>
      </c>
      <c r="BN281" s="663" t="s">
        <v>1325</v>
      </c>
      <c r="BO281" s="632"/>
      <c r="BP281" s="632"/>
      <c r="BQ281" s="632"/>
      <c r="BR281" s="632"/>
      <c r="BS281" s="632"/>
      <c r="BT281" s="632">
        <v>0</v>
      </c>
      <c r="BU281" s="633"/>
      <c r="BV281" s="665" t="s">
        <v>1325</v>
      </c>
      <c r="BW281" s="663" t="s">
        <v>1325</v>
      </c>
      <c r="BX281" s="663" t="s">
        <v>1325</v>
      </c>
      <c r="BY281" s="663" t="s">
        <v>1325</v>
      </c>
      <c r="BZ281" s="663" t="s">
        <v>1325</v>
      </c>
      <c r="CA281" s="663" t="s">
        <v>1325</v>
      </c>
      <c r="CB281" s="663" t="s">
        <v>1325</v>
      </c>
      <c r="CC281" s="632"/>
      <c r="CD281" s="632"/>
      <c r="CE281" s="632"/>
      <c r="CF281" s="632"/>
      <c r="CG281" s="632"/>
      <c r="CH281" s="632">
        <v>0</v>
      </c>
      <c r="CI281" s="633"/>
      <c r="CJ281" s="665" t="s">
        <v>1325</v>
      </c>
      <c r="CK281" s="663" t="s">
        <v>1325</v>
      </c>
      <c r="CL281" s="663" t="s">
        <v>1325</v>
      </c>
      <c r="CM281" s="663" t="s">
        <v>1325</v>
      </c>
      <c r="CN281" s="663" t="s">
        <v>1325</v>
      </c>
      <c r="CO281" s="663" t="s">
        <v>1325</v>
      </c>
      <c r="CP281" s="663" t="s">
        <v>1325</v>
      </c>
      <c r="CQ281" s="632"/>
      <c r="CR281" s="632"/>
      <c r="CS281" s="632"/>
      <c r="CT281" s="632"/>
      <c r="CU281" s="632"/>
      <c r="CV281" s="632">
        <v>1.8803404878034333</v>
      </c>
      <c r="CW281" s="633"/>
      <c r="CX281" s="644" t="s">
        <v>878</v>
      </c>
      <c r="CY281" s="480" t="s">
        <v>1471</v>
      </c>
      <c r="CZ281" s="480" t="s">
        <v>878</v>
      </c>
      <c r="DA281" s="635" t="s">
        <v>1471</v>
      </c>
      <c r="DB281" s="644" t="s">
        <v>878</v>
      </c>
      <c r="DC281" s="480" t="s">
        <v>878</v>
      </c>
      <c r="DD281" s="480" t="s">
        <v>878</v>
      </c>
      <c r="DE281" s="635" t="s">
        <v>878</v>
      </c>
      <c r="DF281" s="687" t="s">
        <v>1934</v>
      </c>
      <c r="DG281" s="678" t="s">
        <v>2218</v>
      </c>
      <c r="DH281" s="664" t="s">
        <v>1325</v>
      </c>
      <c r="DI281" s="663" t="s">
        <v>1325</v>
      </c>
      <c r="DJ281" s="663" t="s">
        <v>1325</v>
      </c>
      <c r="DK281" s="663" t="s">
        <v>1325</v>
      </c>
      <c r="DL281" s="663" t="s">
        <v>1325</v>
      </c>
      <c r="DM281" s="650">
        <v>31</v>
      </c>
      <c r="DN281" s="663" t="s">
        <v>1325</v>
      </c>
      <c r="DO281" s="650">
        <v>33</v>
      </c>
      <c r="DP281" s="681" t="s">
        <v>21</v>
      </c>
      <c r="DQ281" s="534">
        <v>6</v>
      </c>
      <c r="DR281" s="675" t="s">
        <v>878</v>
      </c>
      <c r="DS281" s="648" t="s">
        <v>792</v>
      </c>
      <c r="DT281" s="648" t="s">
        <v>878</v>
      </c>
      <c r="DU281" s="671" t="s">
        <v>792</v>
      </c>
    </row>
    <row r="282" spans="1:125">
      <c r="A282" s="628" t="s">
        <v>93</v>
      </c>
      <c r="B282" s="545" t="s">
        <v>1289</v>
      </c>
      <c r="C282" s="629" t="s">
        <v>562</v>
      </c>
      <c r="D282" s="658" t="s">
        <v>1325</v>
      </c>
      <c r="E282" s="528" t="s">
        <v>1325</v>
      </c>
      <c r="F282" s="528" t="s">
        <v>1325</v>
      </c>
      <c r="G282" s="528" t="s">
        <v>1325</v>
      </c>
      <c r="H282" s="528" t="s">
        <v>1325</v>
      </c>
      <c r="I282" s="631">
        <v>15</v>
      </c>
      <c r="J282" s="528" t="s">
        <v>1325</v>
      </c>
      <c r="K282" s="705"/>
      <c r="L282" s="632"/>
      <c r="M282" s="632"/>
      <c r="N282" s="632"/>
      <c r="O282" s="632"/>
      <c r="P282" s="632">
        <v>0.89439561034143222</v>
      </c>
      <c r="Q282" s="633"/>
      <c r="R282" s="665" t="s">
        <v>1325</v>
      </c>
      <c r="S282" s="663" t="s">
        <v>1325</v>
      </c>
      <c r="T282" s="663" t="s">
        <v>1325</v>
      </c>
      <c r="U282" s="663" t="s">
        <v>1325</v>
      </c>
      <c r="V282" s="663" t="s">
        <v>1325</v>
      </c>
      <c r="W282" s="663" t="s">
        <v>1325</v>
      </c>
      <c r="X282" s="663" t="s">
        <v>1325</v>
      </c>
      <c r="Y282" s="632"/>
      <c r="Z282" s="632"/>
      <c r="AA282" s="632"/>
      <c r="AB282" s="632"/>
      <c r="AC282" s="632"/>
      <c r="AD282" s="632">
        <v>3.0160936252708406</v>
      </c>
      <c r="AE282" s="633"/>
      <c r="AF282" s="665" t="s">
        <v>1325</v>
      </c>
      <c r="AG282" s="663" t="s">
        <v>1325</v>
      </c>
      <c r="AH282" s="663" t="s">
        <v>1325</v>
      </c>
      <c r="AI282" s="663" t="s">
        <v>1325</v>
      </c>
      <c r="AJ282" s="663" t="s">
        <v>1325</v>
      </c>
      <c r="AK282" s="663" t="s">
        <v>1325</v>
      </c>
      <c r="AL282" s="663" t="s">
        <v>1325</v>
      </c>
      <c r="AM282" s="632"/>
      <c r="AN282" s="632"/>
      <c r="AO282" s="632"/>
      <c r="AP282" s="632"/>
      <c r="AQ282" s="632"/>
      <c r="AR282" s="632">
        <v>0.43335203952057544</v>
      </c>
      <c r="AS282" s="633"/>
      <c r="AT282" s="665" t="s">
        <v>1325</v>
      </c>
      <c r="AU282" s="663" t="s">
        <v>1325</v>
      </c>
      <c r="AV282" s="663" t="s">
        <v>1325</v>
      </c>
      <c r="AW282" s="663" t="s">
        <v>1325</v>
      </c>
      <c r="AX282" s="663" t="s">
        <v>1325</v>
      </c>
      <c r="AY282" s="663" t="s">
        <v>1325</v>
      </c>
      <c r="AZ282" s="663" t="s">
        <v>1325</v>
      </c>
      <c r="BA282" s="632"/>
      <c r="BB282" s="632"/>
      <c r="BC282" s="632"/>
      <c r="BD282" s="632"/>
      <c r="BE282" s="632"/>
      <c r="BF282" s="632">
        <v>0</v>
      </c>
      <c r="BG282" s="633"/>
      <c r="BH282" s="665" t="s">
        <v>1325</v>
      </c>
      <c r="BI282" s="663" t="s">
        <v>1325</v>
      </c>
      <c r="BJ282" s="663" t="s">
        <v>1325</v>
      </c>
      <c r="BK282" s="663" t="s">
        <v>1325</v>
      </c>
      <c r="BL282" s="663" t="s">
        <v>1325</v>
      </c>
      <c r="BM282" s="663" t="s">
        <v>1325</v>
      </c>
      <c r="BN282" s="663" t="s">
        <v>1325</v>
      </c>
      <c r="BO282" s="632"/>
      <c r="BP282" s="632"/>
      <c r="BQ282" s="632"/>
      <c r="BR282" s="632"/>
      <c r="BS282" s="632"/>
      <c r="BT282" s="632">
        <v>0.77339917683439463</v>
      </c>
      <c r="BU282" s="633"/>
      <c r="BV282" s="665" t="s">
        <v>1325</v>
      </c>
      <c r="BW282" s="663" t="s">
        <v>1325</v>
      </c>
      <c r="BX282" s="663" t="s">
        <v>1325</v>
      </c>
      <c r="BY282" s="663" t="s">
        <v>1325</v>
      </c>
      <c r="BZ282" s="663" t="s">
        <v>1325</v>
      </c>
      <c r="CA282" s="663" t="s">
        <v>1325</v>
      </c>
      <c r="CB282" s="663" t="s">
        <v>1325</v>
      </c>
      <c r="CC282" s="632"/>
      <c r="CD282" s="632"/>
      <c r="CE282" s="632"/>
      <c r="CF282" s="632"/>
      <c r="CG282" s="632"/>
      <c r="CH282" s="632">
        <v>1.3255710508839853</v>
      </c>
      <c r="CI282" s="633"/>
      <c r="CJ282" s="665" t="s">
        <v>1325</v>
      </c>
      <c r="CK282" s="663" t="s">
        <v>1325</v>
      </c>
      <c r="CL282" s="663" t="s">
        <v>1325</v>
      </c>
      <c r="CM282" s="663" t="s">
        <v>1325</v>
      </c>
      <c r="CN282" s="663" t="s">
        <v>1325</v>
      </c>
      <c r="CO282" s="663" t="s">
        <v>1325</v>
      </c>
      <c r="CP282" s="663" t="s">
        <v>1325</v>
      </c>
      <c r="CQ282" s="632"/>
      <c r="CR282" s="632"/>
      <c r="CS282" s="632"/>
      <c r="CT282" s="632"/>
      <c r="CU282" s="632"/>
      <c r="CV282" s="632">
        <v>0.91899523840843467</v>
      </c>
      <c r="CW282" s="633"/>
      <c r="CX282" s="644" t="s">
        <v>878</v>
      </c>
      <c r="CY282" s="480" t="s">
        <v>1471</v>
      </c>
      <c r="CZ282" s="480" t="s">
        <v>878</v>
      </c>
      <c r="DA282" s="635" t="s">
        <v>1471</v>
      </c>
      <c r="DB282" s="644" t="s">
        <v>878</v>
      </c>
      <c r="DC282" s="480" t="s">
        <v>878</v>
      </c>
      <c r="DD282" s="480" t="s">
        <v>878</v>
      </c>
      <c r="DE282" s="635" t="s">
        <v>878</v>
      </c>
      <c r="DF282" s="686"/>
      <c r="DG282" s="678" t="s">
        <v>2218</v>
      </c>
      <c r="DH282" s="664" t="s">
        <v>1325</v>
      </c>
      <c r="DI282" s="663" t="s">
        <v>1325</v>
      </c>
      <c r="DJ282" s="663" t="s">
        <v>1325</v>
      </c>
      <c r="DK282" s="663" t="s">
        <v>1325</v>
      </c>
      <c r="DL282" s="663" t="s">
        <v>1325</v>
      </c>
      <c r="DM282" s="650">
        <v>148</v>
      </c>
      <c r="DN282" s="663" t="s">
        <v>1325</v>
      </c>
      <c r="DO282" s="650">
        <v>165</v>
      </c>
      <c r="DP282" s="681" t="s">
        <v>93</v>
      </c>
      <c r="DQ282" s="534">
        <v>15</v>
      </c>
      <c r="DR282" s="675" t="s">
        <v>878</v>
      </c>
      <c r="DS282" s="648" t="s">
        <v>792</v>
      </c>
      <c r="DT282" s="648" t="s">
        <v>878</v>
      </c>
      <c r="DU282" s="671" t="s">
        <v>792</v>
      </c>
    </row>
    <row r="283" spans="1:125">
      <c r="A283" s="628" t="s">
        <v>351</v>
      </c>
      <c r="B283" s="545" t="s">
        <v>1289</v>
      </c>
      <c r="C283" s="629" t="s">
        <v>586</v>
      </c>
      <c r="D283" s="658" t="s">
        <v>1325</v>
      </c>
      <c r="E283" s="528" t="s">
        <v>1325</v>
      </c>
      <c r="F283" s="528" t="s">
        <v>1325</v>
      </c>
      <c r="G283" s="528" t="s">
        <v>1325</v>
      </c>
      <c r="H283" s="528" t="s">
        <v>1325</v>
      </c>
      <c r="I283" s="528" t="s">
        <v>1325</v>
      </c>
      <c r="J283" s="528" t="s">
        <v>1325</v>
      </c>
      <c r="K283" s="705"/>
      <c r="L283" s="632"/>
      <c r="M283" s="632"/>
      <c r="N283" s="632"/>
      <c r="O283" s="632"/>
      <c r="P283" s="632">
        <v>0.71828980799513475</v>
      </c>
      <c r="Q283" s="633"/>
      <c r="R283" s="665" t="s">
        <v>1325</v>
      </c>
      <c r="S283" s="663" t="s">
        <v>1325</v>
      </c>
      <c r="T283" s="663" t="s">
        <v>1325</v>
      </c>
      <c r="U283" s="663" t="s">
        <v>1325</v>
      </c>
      <c r="V283" s="663" t="s">
        <v>1325</v>
      </c>
      <c r="W283" s="663" t="s">
        <v>1325</v>
      </c>
      <c r="X283" s="663" t="s">
        <v>1325</v>
      </c>
      <c r="Y283" s="632"/>
      <c r="Z283" s="632"/>
      <c r="AA283" s="632"/>
      <c r="AB283" s="632"/>
      <c r="AC283" s="632"/>
      <c r="AD283" s="632">
        <v>0</v>
      </c>
      <c r="AE283" s="633"/>
      <c r="AF283" s="665" t="s">
        <v>1325</v>
      </c>
      <c r="AG283" s="663" t="s">
        <v>1325</v>
      </c>
      <c r="AH283" s="663" t="s">
        <v>1325</v>
      </c>
      <c r="AI283" s="663" t="s">
        <v>1325</v>
      </c>
      <c r="AJ283" s="663" t="s">
        <v>1325</v>
      </c>
      <c r="AK283" s="663" t="s">
        <v>1325</v>
      </c>
      <c r="AL283" s="663" t="s">
        <v>1325</v>
      </c>
      <c r="AM283" s="632"/>
      <c r="AN283" s="632"/>
      <c r="AO283" s="632"/>
      <c r="AP283" s="632"/>
      <c r="AQ283" s="632"/>
      <c r="AR283" s="632">
        <v>1.4915372523033761</v>
      </c>
      <c r="AS283" s="633"/>
      <c r="AT283" s="665" t="s">
        <v>1325</v>
      </c>
      <c r="AU283" s="663" t="s">
        <v>1325</v>
      </c>
      <c r="AV283" s="663" t="s">
        <v>1325</v>
      </c>
      <c r="AW283" s="663" t="s">
        <v>1325</v>
      </c>
      <c r="AX283" s="663" t="s">
        <v>1325</v>
      </c>
      <c r="AY283" s="663" t="s">
        <v>1325</v>
      </c>
      <c r="AZ283" s="663" t="s">
        <v>1325</v>
      </c>
      <c r="BA283" s="632"/>
      <c r="BB283" s="632"/>
      <c r="BC283" s="632"/>
      <c r="BD283" s="632"/>
      <c r="BE283" s="632"/>
      <c r="BF283" s="632">
        <v>2.9359077537880891</v>
      </c>
      <c r="BG283" s="633"/>
      <c r="BH283" s="665" t="s">
        <v>1325</v>
      </c>
      <c r="BI283" s="663" t="s">
        <v>1325</v>
      </c>
      <c r="BJ283" s="663" t="s">
        <v>1325</v>
      </c>
      <c r="BK283" s="663" t="s">
        <v>1325</v>
      </c>
      <c r="BL283" s="663" t="s">
        <v>1325</v>
      </c>
      <c r="BM283" s="663" t="s">
        <v>1325</v>
      </c>
      <c r="BN283" s="663" t="s">
        <v>1325</v>
      </c>
      <c r="BO283" s="632"/>
      <c r="BP283" s="632"/>
      <c r="BQ283" s="632"/>
      <c r="BR283" s="632"/>
      <c r="BS283" s="632"/>
      <c r="BT283" s="632">
        <v>0.66548301262494425</v>
      </c>
      <c r="BU283" s="633"/>
      <c r="BV283" s="665" t="s">
        <v>1325</v>
      </c>
      <c r="BW283" s="663" t="s">
        <v>1325</v>
      </c>
      <c r="BX283" s="663" t="s">
        <v>1325</v>
      </c>
      <c r="BY283" s="663" t="s">
        <v>1325</v>
      </c>
      <c r="BZ283" s="663" t="s">
        <v>1325</v>
      </c>
      <c r="CA283" s="663" t="s">
        <v>1325</v>
      </c>
      <c r="CB283" s="663" t="s">
        <v>1325</v>
      </c>
      <c r="CC283" s="632"/>
      <c r="CD283" s="632"/>
      <c r="CE283" s="632"/>
      <c r="CF283" s="632"/>
      <c r="CG283" s="632"/>
      <c r="CH283" s="632">
        <v>0</v>
      </c>
      <c r="CI283" s="633"/>
      <c r="CJ283" s="665" t="s">
        <v>1325</v>
      </c>
      <c r="CK283" s="663" t="s">
        <v>1325</v>
      </c>
      <c r="CL283" s="663" t="s">
        <v>1325</v>
      </c>
      <c r="CM283" s="663" t="s">
        <v>1325</v>
      </c>
      <c r="CN283" s="663" t="s">
        <v>1325</v>
      </c>
      <c r="CO283" s="663" t="s">
        <v>1325</v>
      </c>
      <c r="CP283" s="663" t="s">
        <v>1325</v>
      </c>
      <c r="CQ283" s="632"/>
      <c r="CR283" s="632"/>
      <c r="CS283" s="632"/>
      <c r="CT283" s="632"/>
      <c r="CU283" s="632"/>
      <c r="CV283" s="632">
        <v>0.45186476838687156</v>
      </c>
      <c r="CW283" s="633"/>
      <c r="CX283" s="644" t="s">
        <v>878</v>
      </c>
      <c r="CY283" s="480" t="s">
        <v>1471</v>
      </c>
      <c r="CZ283" s="480" t="s">
        <v>878</v>
      </c>
      <c r="DA283" s="635" t="s">
        <v>1471</v>
      </c>
      <c r="DB283" s="644" t="s">
        <v>878</v>
      </c>
      <c r="DC283" s="480" t="s">
        <v>878</v>
      </c>
      <c r="DD283" s="480" t="s">
        <v>878</v>
      </c>
      <c r="DE283" s="635" t="s">
        <v>878</v>
      </c>
      <c r="DF283" s="686"/>
      <c r="DG283" s="678" t="s">
        <v>2218</v>
      </c>
      <c r="DH283" s="664" t="s">
        <v>1325</v>
      </c>
      <c r="DI283" s="663" t="s">
        <v>1325</v>
      </c>
      <c r="DJ283" s="663" t="s">
        <v>1325</v>
      </c>
      <c r="DK283" s="663" t="s">
        <v>1325</v>
      </c>
      <c r="DL283" s="663" t="s">
        <v>1325</v>
      </c>
      <c r="DM283" s="650">
        <v>86</v>
      </c>
      <c r="DN283" s="663" t="s">
        <v>1325</v>
      </c>
      <c r="DO283" s="650">
        <v>95</v>
      </c>
      <c r="DP283" s="681" t="s">
        <v>351</v>
      </c>
      <c r="DQ283" s="534">
        <v>8</v>
      </c>
      <c r="DR283" s="675" t="s">
        <v>878</v>
      </c>
      <c r="DS283" s="648" t="s">
        <v>792</v>
      </c>
      <c r="DT283" s="648" t="s">
        <v>878</v>
      </c>
      <c r="DU283" s="671" t="s">
        <v>792</v>
      </c>
    </row>
    <row r="284" spans="1:125">
      <c r="A284" s="628" t="s">
        <v>218</v>
      </c>
      <c r="B284" s="545" t="s">
        <v>1289</v>
      </c>
      <c r="C284" s="629" t="s">
        <v>746</v>
      </c>
      <c r="D284" s="658" t="s">
        <v>1325</v>
      </c>
      <c r="E284" s="528" t="s">
        <v>1325</v>
      </c>
      <c r="F284" s="528" t="s">
        <v>1325</v>
      </c>
      <c r="G284" s="528" t="s">
        <v>1325</v>
      </c>
      <c r="H284" s="528" t="s">
        <v>1325</v>
      </c>
      <c r="I284" s="631">
        <v>20</v>
      </c>
      <c r="J284" s="528" t="s">
        <v>1325</v>
      </c>
      <c r="K284" s="705"/>
      <c r="L284" s="632"/>
      <c r="M284" s="632"/>
      <c r="N284" s="632"/>
      <c r="O284" s="632">
        <v>0.77538677723590677</v>
      </c>
      <c r="P284" s="632">
        <v>0.81989753329749337</v>
      </c>
      <c r="Q284" s="633"/>
      <c r="R284" s="665" t="s">
        <v>1325</v>
      </c>
      <c r="S284" s="663" t="s">
        <v>1325</v>
      </c>
      <c r="T284" s="663" t="s">
        <v>1325</v>
      </c>
      <c r="U284" s="663" t="s">
        <v>1325</v>
      </c>
      <c r="V284" s="663" t="s">
        <v>1325</v>
      </c>
      <c r="W284" s="663" t="s">
        <v>1325</v>
      </c>
      <c r="X284" s="663" t="s">
        <v>1325</v>
      </c>
      <c r="Y284" s="632"/>
      <c r="Z284" s="632"/>
      <c r="AA284" s="632"/>
      <c r="AB284" s="632"/>
      <c r="AC284" s="632">
        <v>0</v>
      </c>
      <c r="AD284" s="632">
        <v>0.84064379762727759</v>
      </c>
      <c r="AE284" s="633"/>
      <c r="AF284" s="665" t="s">
        <v>1325</v>
      </c>
      <c r="AG284" s="663" t="s">
        <v>1325</v>
      </c>
      <c r="AH284" s="663" t="s">
        <v>1325</v>
      </c>
      <c r="AI284" s="663" t="s">
        <v>1325</v>
      </c>
      <c r="AJ284" s="663" t="s">
        <v>1325</v>
      </c>
      <c r="AK284" s="663" t="s">
        <v>1325</v>
      </c>
      <c r="AL284" s="663" t="s">
        <v>1325</v>
      </c>
      <c r="AM284" s="632"/>
      <c r="AN284" s="632"/>
      <c r="AO284" s="632"/>
      <c r="AP284" s="632"/>
      <c r="AQ284" s="632">
        <v>0</v>
      </c>
      <c r="AR284" s="632">
        <v>0.32047706605165849</v>
      </c>
      <c r="AS284" s="633"/>
      <c r="AT284" s="665" t="s">
        <v>1325</v>
      </c>
      <c r="AU284" s="663" t="s">
        <v>1325</v>
      </c>
      <c r="AV284" s="663" t="s">
        <v>1325</v>
      </c>
      <c r="AW284" s="663" t="s">
        <v>1325</v>
      </c>
      <c r="AX284" s="663" t="s">
        <v>1325</v>
      </c>
      <c r="AY284" s="663" t="s">
        <v>1325</v>
      </c>
      <c r="AZ284" s="663" t="s">
        <v>1325</v>
      </c>
      <c r="BA284" s="632"/>
      <c r="BB284" s="632"/>
      <c r="BC284" s="632"/>
      <c r="BD284" s="632"/>
      <c r="BE284" s="632">
        <v>0</v>
      </c>
      <c r="BF284" s="632">
        <v>1.4264862532529698</v>
      </c>
      <c r="BG284" s="633"/>
      <c r="BH284" s="665" t="s">
        <v>1325</v>
      </c>
      <c r="BI284" s="663" t="s">
        <v>1325</v>
      </c>
      <c r="BJ284" s="663" t="s">
        <v>1325</v>
      </c>
      <c r="BK284" s="663" t="s">
        <v>1325</v>
      </c>
      <c r="BL284" s="663" t="s">
        <v>1325</v>
      </c>
      <c r="BM284" s="663" t="s">
        <v>1325</v>
      </c>
      <c r="BN284" s="663" t="s">
        <v>1325</v>
      </c>
      <c r="BO284" s="632"/>
      <c r="BP284" s="632"/>
      <c r="BQ284" s="632"/>
      <c r="BR284" s="632"/>
      <c r="BS284" s="632">
        <v>0</v>
      </c>
      <c r="BT284" s="632">
        <v>0.97002608619907116</v>
      </c>
      <c r="BU284" s="633"/>
      <c r="BV284" s="665" t="s">
        <v>1325</v>
      </c>
      <c r="BW284" s="663" t="s">
        <v>1325</v>
      </c>
      <c r="BX284" s="663" t="s">
        <v>1325</v>
      </c>
      <c r="BY284" s="663" t="s">
        <v>1325</v>
      </c>
      <c r="BZ284" s="663" t="s">
        <v>1325</v>
      </c>
      <c r="CA284" s="663" t="s">
        <v>1325</v>
      </c>
      <c r="CB284" s="663" t="s">
        <v>1325</v>
      </c>
      <c r="CC284" s="632"/>
      <c r="CD284" s="632"/>
      <c r="CE284" s="632"/>
      <c r="CF284" s="632"/>
      <c r="CG284" s="632">
        <v>0</v>
      </c>
      <c r="CH284" s="632">
        <v>0</v>
      </c>
      <c r="CI284" s="633"/>
      <c r="CJ284" s="665" t="s">
        <v>1325</v>
      </c>
      <c r="CK284" s="663" t="s">
        <v>1325</v>
      </c>
      <c r="CL284" s="663" t="s">
        <v>1325</v>
      </c>
      <c r="CM284" s="663" t="s">
        <v>1325</v>
      </c>
      <c r="CN284" s="663" t="s">
        <v>1325</v>
      </c>
      <c r="CO284" s="663" t="s">
        <v>1325</v>
      </c>
      <c r="CP284" s="663" t="s">
        <v>1325</v>
      </c>
      <c r="CQ284" s="632"/>
      <c r="CR284" s="632"/>
      <c r="CS284" s="632"/>
      <c r="CT284" s="632"/>
      <c r="CU284" s="632">
        <v>2.6471725496630811</v>
      </c>
      <c r="CV284" s="632">
        <v>1.0237277168608361</v>
      </c>
      <c r="CW284" s="633"/>
      <c r="CX284" s="644" t="s">
        <v>878</v>
      </c>
      <c r="CY284" s="480" t="s">
        <v>1471</v>
      </c>
      <c r="CZ284" s="480" t="s">
        <v>878</v>
      </c>
      <c r="DA284" s="635" t="s">
        <v>1471</v>
      </c>
      <c r="DB284" s="644" t="s">
        <v>878</v>
      </c>
      <c r="DC284" s="480" t="s">
        <v>878</v>
      </c>
      <c r="DD284" s="480" t="s">
        <v>878</v>
      </c>
      <c r="DE284" s="635" t="s">
        <v>878</v>
      </c>
      <c r="DF284" s="686"/>
      <c r="DG284" s="678" t="s">
        <v>2218</v>
      </c>
      <c r="DH284" s="664" t="s">
        <v>1325</v>
      </c>
      <c r="DI284" s="663" t="s">
        <v>1325</v>
      </c>
      <c r="DJ284" s="663" t="s">
        <v>1325</v>
      </c>
      <c r="DK284" s="663" t="s">
        <v>1325</v>
      </c>
      <c r="DL284" s="650">
        <v>10</v>
      </c>
      <c r="DM284" s="650">
        <v>177</v>
      </c>
      <c r="DN284" s="663" t="s">
        <v>1325</v>
      </c>
      <c r="DO284" s="650">
        <v>200</v>
      </c>
      <c r="DP284" s="681" t="s">
        <v>218</v>
      </c>
      <c r="DQ284" s="534">
        <v>22</v>
      </c>
      <c r="DR284" s="675" t="s">
        <v>878</v>
      </c>
      <c r="DS284" s="648" t="s">
        <v>792</v>
      </c>
      <c r="DT284" s="648" t="s">
        <v>878</v>
      </c>
      <c r="DU284" s="671" t="s">
        <v>792</v>
      </c>
    </row>
    <row r="285" spans="1:125">
      <c r="A285" s="628" t="s">
        <v>480</v>
      </c>
      <c r="B285" s="545" t="s">
        <v>1289</v>
      </c>
      <c r="C285" s="629" t="s">
        <v>764</v>
      </c>
      <c r="D285" s="658" t="s">
        <v>1325</v>
      </c>
      <c r="E285" s="528" t="s">
        <v>1325</v>
      </c>
      <c r="F285" s="528" t="s">
        <v>1325</v>
      </c>
      <c r="G285" s="528" t="s">
        <v>1325</v>
      </c>
      <c r="H285" s="528" t="s">
        <v>1325</v>
      </c>
      <c r="I285" s="631">
        <v>11</v>
      </c>
      <c r="J285" s="528" t="s">
        <v>1325</v>
      </c>
      <c r="K285" s="705"/>
      <c r="L285" s="632"/>
      <c r="M285" s="632"/>
      <c r="N285" s="632"/>
      <c r="O285" s="632"/>
      <c r="P285" s="632">
        <v>0.88347772801045865</v>
      </c>
      <c r="Q285" s="633"/>
      <c r="R285" s="665" t="s">
        <v>1325</v>
      </c>
      <c r="S285" s="663" t="s">
        <v>1325</v>
      </c>
      <c r="T285" s="663" t="s">
        <v>1325</v>
      </c>
      <c r="U285" s="663" t="s">
        <v>1325</v>
      </c>
      <c r="V285" s="663" t="s">
        <v>1325</v>
      </c>
      <c r="W285" s="663" t="s">
        <v>1325</v>
      </c>
      <c r="X285" s="663" t="s">
        <v>1325</v>
      </c>
      <c r="Y285" s="632"/>
      <c r="Z285" s="632"/>
      <c r="AA285" s="632"/>
      <c r="AB285" s="632"/>
      <c r="AC285" s="632"/>
      <c r="AD285" s="632">
        <v>0</v>
      </c>
      <c r="AE285" s="633"/>
      <c r="AF285" s="665" t="s">
        <v>1325</v>
      </c>
      <c r="AG285" s="663" t="s">
        <v>1325</v>
      </c>
      <c r="AH285" s="663" t="s">
        <v>1325</v>
      </c>
      <c r="AI285" s="663" t="s">
        <v>1325</v>
      </c>
      <c r="AJ285" s="663" t="s">
        <v>1325</v>
      </c>
      <c r="AK285" s="663" t="s">
        <v>1325</v>
      </c>
      <c r="AL285" s="663" t="s">
        <v>1325</v>
      </c>
      <c r="AM285" s="632"/>
      <c r="AN285" s="632"/>
      <c r="AO285" s="632"/>
      <c r="AP285" s="632"/>
      <c r="AQ285" s="632"/>
      <c r="AR285" s="632">
        <v>0.4516626890777829</v>
      </c>
      <c r="AS285" s="633"/>
      <c r="AT285" s="665" t="s">
        <v>1325</v>
      </c>
      <c r="AU285" s="663" t="s">
        <v>1325</v>
      </c>
      <c r="AV285" s="663" t="s">
        <v>1325</v>
      </c>
      <c r="AW285" s="663" t="s">
        <v>1325</v>
      </c>
      <c r="AX285" s="663" t="s">
        <v>1325</v>
      </c>
      <c r="AY285" s="663" t="s">
        <v>1325</v>
      </c>
      <c r="AZ285" s="663" t="s">
        <v>1325</v>
      </c>
      <c r="BA285" s="632"/>
      <c r="BB285" s="632"/>
      <c r="BC285" s="632"/>
      <c r="BD285" s="632"/>
      <c r="BE285" s="632"/>
      <c r="BF285" s="632">
        <v>0</v>
      </c>
      <c r="BG285" s="633"/>
      <c r="BH285" s="665" t="s">
        <v>1325</v>
      </c>
      <c r="BI285" s="663" t="s">
        <v>1325</v>
      </c>
      <c r="BJ285" s="663" t="s">
        <v>1325</v>
      </c>
      <c r="BK285" s="663" t="s">
        <v>1325</v>
      </c>
      <c r="BL285" s="663" t="s">
        <v>1325</v>
      </c>
      <c r="BM285" s="663" t="s">
        <v>1325</v>
      </c>
      <c r="BN285" s="663" t="s">
        <v>1325</v>
      </c>
      <c r="BO285" s="632"/>
      <c r="BP285" s="632"/>
      <c r="BQ285" s="632"/>
      <c r="BR285" s="632"/>
      <c r="BS285" s="632"/>
      <c r="BT285" s="632">
        <v>0.80607801529218603</v>
      </c>
      <c r="BU285" s="633"/>
      <c r="BV285" s="665" t="s">
        <v>1325</v>
      </c>
      <c r="BW285" s="663" t="s">
        <v>1325</v>
      </c>
      <c r="BX285" s="663" t="s">
        <v>1325</v>
      </c>
      <c r="BY285" s="663" t="s">
        <v>1325</v>
      </c>
      <c r="BZ285" s="663" t="s">
        <v>1325</v>
      </c>
      <c r="CA285" s="663" t="s">
        <v>1325</v>
      </c>
      <c r="CB285" s="663" t="s">
        <v>1325</v>
      </c>
      <c r="CC285" s="632"/>
      <c r="CD285" s="632"/>
      <c r="CE285" s="632"/>
      <c r="CF285" s="632"/>
      <c r="CG285" s="632"/>
      <c r="CH285" s="632">
        <v>1.3815810952875343</v>
      </c>
      <c r="CI285" s="633"/>
      <c r="CJ285" s="665" t="s">
        <v>1325</v>
      </c>
      <c r="CK285" s="663" t="s">
        <v>1325</v>
      </c>
      <c r="CL285" s="663" t="s">
        <v>1325</v>
      </c>
      <c r="CM285" s="663" t="s">
        <v>1325</v>
      </c>
      <c r="CN285" s="663" t="s">
        <v>1325</v>
      </c>
      <c r="CO285" s="663" t="s">
        <v>1325</v>
      </c>
      <c r="CP285" s="663" t="s">
        <v>1325</v>
      </c>
      <c r="CQ285" s="632"/>
      <c r="CR285" s="632"/>
      <c r="CS285" s="632"/>
      <c r="CT285" s="632"/>
      <c r="CU285" s="632"/>
      <c r="CV285" s="632">
        <v>0.95782602312991783</v>
      </c>
      <c r="CW285" s="633"/>
      <c r="CX285" s="644" t="s">
        <v>878</v>
      </c>
      <c r="CY285" s="480" t="s">
        <v>1471</v>
      </c>
      <c r="CZ285" s="480" t="s">
        <v>878</v>
      </c>
      <c r="DA285" s="635" t="s">
        <v>1471</v>
      </c>
      <c r="DB285" s="644" t="s">
        <v>878</v>
      </c>
      <c r="DC285" s="480" t="s">
        <v>878</v>
      </c>
      <c r="DD285" s="480" t="s">
        <v>878</v>
      </c>
      <c r="DE285" s="635" t="s">
        <v>878</v>
      </c>
      <c r="DF285" s="686"/>
      <c r="DG285" s="678" t="s">
        <v>2218</v>
      </c>
      <c r="DH285" s="664" t="s">
        <v>1325</v>
      </c>
      <c r="DI285" s="663" t="s">
        <v>1325</v>
      </c>
      <c r="DJ285" s="663" t="s">
        <v>1325</v>
      </c>
      <c r="DK285" s="663" t="s">
        <v>1325</v>
      </c>
      <c r="DL285" s="663" t="s">
        <v>1325</v>
      </c>
      <c r="DM285" s="650">
        <v>142</v>
      </c>
      <c r="DN285" s="663" t="s">
        <v>1325</v>
      </c>
      <c r="DO285" s="650">
        <v>165</v>
      </c>
      <c r="DP285" s="681" t="s">
        <v>480</v>
      </c>
      <c r="DQ285" s="534">
        <v>13</v>
      </c>
      <c r="DR285" s="675" t="s">
        <v>878</v>
      </c>
      <c r="DS285" s="648" t="s">
        <v>792</v>
      </c>
      <c r="DT285" s="648" t="s">
        <v>878</v>
      </c>
      <c r="DU285" s="671" t="s">
        <v>792</v>
      </c>
    </row>
    <row r="286" spans="1:125">
      <c r="A286" s="628" t="s">
        <v>278</v>
      </c>
      <c r="B286" s="545" t="s">
        <v>1289</v>
      </c>
      <c r="C286" s="629" t="s">
        <v>681</v>
      </c>
      <c r="D286" s="658" t="s">
        <v>1325</v>
      </c>
      <c r="E286" s="528" t="s">
        <v>1325</v>
      </c>
      <c r="F286" s="528" t="s">
        <v>1325</v>
      </c>
      <c r="G286" s="528" t="s">
        <v>1325</v>
      </c>
      <c r="H286" s="528" t="s">
        <v>1325</v>
      </c>
      <c r="I286" s="528" t="s">
        <v>1325</v>
      </c>
      <c r="J286" s="528" t="s">
        <v>1325</v>
      </c>
      <c r="K286" s="705"/>
      <c r="L286" s="632"/>
      <c r="M286" s="632"/>
      <c r="N286" s="632"/>
      <c r="O286" s="632"/>
      <c r="P286" s="632">
        <v>0.82090263770872551</v>
      </c>
      <c r="Q286" s="633"/>
      <c r="R286" s="665" t="s">
        <v>1325</v>
      </c>
      <c r="S286" s="663" t="s">
        <v>1325</v>
      </c>
      <c r="T286" s="663" t="s">
        <v>1325</v>
      </c>
      <c r="U286" s="663" t="s">
        <v>1325</v>
      </c>
      <c r="V286" s="663" t="s">
        <v>1325</v>
      </c>
      <c r="W286" s="663" t="s">
        <v>1325</v>
      </c>
      <c r="X286" s="663" t="s">
        <v>1325</v>
      </c>
      <c r="Y286" s="632"/>
      <c r="Z286" s="632"/>
      <c r="AA286" s="632"/>
      <c r="AB286" s="632"/>
      <c r="AC286" s="632"/>
      <c r="AD286" s="632">
        <v>0</v>
      </c>
      <c r="AE286" s="633"/>
      <c r="AF286" s="665" t="s">
        <v>1325</v>
      </c>
      <c r="AG286" s="663" t="s">
        <v>1325</v>
      </c>
      <c r="AH286" s="663" t="s">
        <v>1325</v>
      </c>
      <c r="AI286" s="663" t="s">
        <v>1325</v>
      </c>
      <c r="AJ286" s="663" t="s">
        <v>1325</v>
      </c>
      <c r="AK286" s="663" t="s">
        <v>1325</v>
      </c>
      <c r="AL286" s="663" t="s">
        <v>1325</v>
      </c>
      <c r="AM286" s="632"/>
      <c r="AN286" s="632"/>
      <c r="AO286" s="632"/>
      <c r="AP286" s="632"/>
      <c r="AQ286" s="632"/>
      <c r="AR286" s="632">
        <v>1.4915372523033761</v>
      </c>
      <c r="AS286" s="633"/>
      <c r="AT286" s="665" t="s">
        <v>1325</v>
      </c>
      <c r="AU286" s="663" t="s">
        <v>1325</v>
      </c>
      <c r="AV286" s="663" t="s">
        <v>1325</v>
      </c>
      <c r="AW286" s="663" t="s">
        <v>1325</v>
      </c>
      <c r="AX286" s="663" t="s">
        <v>1325</v>
      </c>
      <c r="AY286" s="663" t="s">
        <v>1325</v>
      </c>
      <c r="AZ286" s="663" t="s">
        <v>1325</v>
      </c>
      <c r="BA286" s="632"/>
      <c r="BB286" s="632"/>
      <c r="BC286" s="632"/>
      <c r="BD286" s="632"/>
      <c r="BE286" s="632"/>
      <c r="BF286" s="632">
        <v>0</v>
      </c>
      <c r="BG286" s="633"/>
      <c r="BH286" s="665" t="s">
        <v>1325</v>
      </c>
      <c r="BI286" s="663" t="s">
        <v>1325</v>
      </c>
      <c r="BJ286" s="663" t="s">
        <v>1325</v>
      </c>
      <c r="BK286" s="663" t="s">
        <v>1325</v>
      </c>
      <c r="BL286" s="663" t="s">
        <v>1325</v>
      </c>
      <c r="BM286" s="663" t="s">
        <v>1325</v>
      </c>
      <c r="BN286" s="663" t="s">
        <v>1325</v>
      </c>
      <c r="BO286" s="632"/>
      <c r="BP286" s="632"/>
      <c r="BQ286" s="632"/>
      <c r="BR286" s="632"/>
      <c r="BS286" s="632"/>
      <c r="BT286" s="632">
        <v>0</v>
      </c>
      <c r="BU286" s="633"/>
      <c r="BV286" s="665" t="s">
        <v>1325</v>
      </c>
      <c r="BW286" s="663" t="s">
        <v>1325</v>
      </c>
      <c r="BX286" s="663" t="s">
        <v>1325</v>
      </c>
      <c r="BY286" s="663" t="s">
        <v>1325</v>
      </c>
      <c r="BZ286" s="663" t="s">
        <v>1325</v>
      </c>
      <c r="CA286" s="663" t="s">
        <v>1325</v>
      </c>
      <c r="CB286" s="663" t="s">
        <v>1325</v>
      </c>
      <c r="CC286" s="632"/>
      <c r="CD286" s="632"/>
      <c r="CE286" s="632"/>
      <c r="CF286" s="632"/>
      <c r="CG286" s="632"/>
      <c r="CH286" s="632">
        <v>0</v>
      </c>
      <c r="CI286" s="633"/>
      <c r="CJ286" s="665" t="s">
        <v>1325</v>
      </c>
      <c r="CK286" s="663" t="s">
        <v>1325</v>
      </c>
      <c r="CL286" s="663" t="s">
        <v>1325</v>
      </c>
      <c r="CM286" s="663" t="s">
        <v>1325</v>
      </c>
      <c r="CN286" s="663" t="s">
        <v>1325</v>
      </c>
      <c r="CO286" s="663" t="s">
        <v>1325</v>
      </c>
      <c r="CP286" s="663" t="s">
        <v>1325</v>
      </c>
      <c r="CQ286" s="632"/>
      <c r="CR286" s="632"/>
      <c r="CS286" s="632"/>
      <c r="CT286" s="632"/>
      <c r="CU286" s="632"/>
      <c r="CV286" s="632">
        <v>1.1296619209671788</v>
      </c>
      <c r="CW286" s="633"/>
      <c r="CX286" s="644" t="s">
        <v>878</v>
      </c>
      <c r="CY286" s="480" t="s">
        <v>1471</v>
      </c>
      <c r="CZ286" s="480" t="s">
        <v>878</v>
      </c>
      <c r="DA286" s="635" t="s">
        <v>1471</v>
      </c>
      <c r="DB286" s="644" t="s">
        <v>878</v>
      </c>
      <c r="DC286" s="480" t="s">
        <v>878</v>
      </c>
      <c r="DD286" s="480" t="s">
        <v>878</v>
      </c>
      <c r="DE286" s="635" t="s">
        <v>878</v>
      </c>
      <c r="DF286" s="686"/>
      <c r="DG286" s="678" t="s">
        <v>2218</v>
      </c>
      <c r="DH286" s="664" t="s">
        <v>1325</v>
      </c>
      <c r="DI286" s="663" t="s">
        <v>1325</v>
      </c>
      <c r="DJ286" s="663" t="s">
        <v>1325</v>
      </c>
      <c r="DK286" s="663" t="s">
        <v>1325</v>
      </c>
      <c r="DL286" s="663" t="s">
        <v>1325</v>
      </c>
      <c r="DM286" s="650">
        <v>86</v>
      </c>
      <c r="DN286" s="663" t="s">
        <v>1325</v>
      </c>
      <c r="DO286" s="650">
        <v>89</v>
      </c>
      <c r="DP286" s="681" t="s">
        <v>278</v>
      </c>
      <c r="DQ286" s="534">
        <v>9</v>
      </c>
      <c r="DR286" s="675" t="s">
        <v>878</v>
      </c>
      <c r="DS286" s="648" t="s">
        <v>792</v>
      </c>
      <c r="DT286" s="648" t="s">
        <v>878</v>
      </c>
      <c r="DU286" s="671" t="s">
        <v>792</v>
      </c>
    </row>
    <row r="287" spans="1:125">
      <c r="A287" s="628" t="s">
        <v>136</v>
      </c>
      <c r="B287" s="545" t="s">
        <v>1295</v>
      </c>
      <c r="C287" s="629" t="s">
        <v>790</v>
      </c>
      <c r="D287" s="658" t="s">
        <v>1325</v>
      </c>
      <c r="E287" s="528" t="s">
        <v>1325</v>
      </c>
      <c r="F287" s="528" t="s">
        <v>1325</v>
      </c>
      <c r="G287" s="528" t="s">
        <v>1325</v>
      </c>
      <c r="H287" s="631">
        <v>46</v>
      </c>
      <c r="I287" s="631">
        <v>11</v>
      </c>
      <c r="J287" s="528" t="s">
        <v>1325</v>
      </c>
      <c r="K287" s="705">
        <v>2.2130722105625726</v>
      </c>
      <c r="L287" s="632"/>
      <c r="M287" s="632"/>
      <c r="N287" s="632"/>
      <c r="O287" s="632">
        <v>1.1104854736568117</v>
      </c>
      <c r="P287" s="632">
        <v>1.344865068448448</v>
      </c>
      <c r="Q287" s="633">
        <v>1.3909638261667596</v>
      </c>
      <c r="R287" s="665" t="s">
        <v>1325</v>
      </c>
      <c r="S287" s="663" t="s">
        <v>1325</v>
      </c>
      <c r="T287" s="663" t="s">
        <v>1325</v>
      </c>
      <c r="U287" s="663" t="s">
        <v>1325</v>
      </c>
      <c r="V287" s="663" t="s">
        <v>1325</v>
      </c>
      <c r="W287" s="663" t="s">
        <v>1325</v>
      </c>
      <c r="X287" s="663" t="s">
        <v>1325</v>
      </c>
      <c r="Y287" s="632">
        <v>0</v>
      </c>
      <c r="Z287" s="632"/>
      <c r="AA287" s="632"/>
      <c r="AB287" s="632"/>
      <c r="AC287" s="632">
        <v>0.62619476215232661</v>
      </c>
      <c r="AD287" s="632">
        <v>4.3277212204989244</v>
      </c>
      <c r="AE287" s="633">
        <v>0</v>
      </c>
      <c r="AF287" s="665" t="s">
        <v>1325</v>
      </c>
      <c r="AG287" s="663" t="s">
        <v>1325</v>
      </c>
      <c r="AH287" s="663" t="s">
        <v>1325</v>
      </c>
      <c r="AI287" s="663" t="s">
        <v>1325</v>
      </c>
      <c r="AJ287" s="663" t="s">
        <v>1325</v>
      </c>
      <c r="AK287" s="663" t="s">
        <v>1325</v>
      </c>
      <c r="AL287" s="663" t="s">
        <v>1325</v>
      </c>
      <c r="AM287" s="632">
        <v>9.1431209024785591</v>
      </c>
      <c r="AN287" s="632"/>
      <c r="AO287" s="632"/>
      <c r="AP287" s="632"/>
      <c r="AQ287" s="632">
        <v>0.4732586243561423</v>
      </c>
      <c r="AR287" s="632">
        <v>0.56212795948589123</v>
      </c>
      <c r="AS287" s="633">
        <v>6.9739093527612646</v>
      </c>
      <c r="AT287" s="665" t="s">
        <v>1325</v>
      </c>
      <c r="AU287" s="663" t="s">
        <v>1325</v>
      </c>
      <c r="AV287" s="663" t="s">
        <v>1325</v>
      </c>
      <c r="AW287" s="663" t="s">
        <v>1325</v>
      </c>
      <c r="AX287" s="663" t="s">
        <v>1325</v>
      </c>
      <c r="AY287" s="663" t="s">
        <v>1325</v>
      </c>
      <c r="AZ287" s="663" t="s">
        <v>1325</v>
      </c>
      <c r="BA287" s="632">
        <v>0</v>
      </c>
      <c r="BB287" s="632"/>
      <c r="BC287" s="632"/>
      <c r="BD287" s="632"/>
      <c r="BE287" s="632">
        <v>0</v>
      </c>
      <c r="BF287" s="632">
        <v>0</v>
      </c>
      <c r="BG287" s="633">
        <v>0</v>
      </c>
      <c r="BH287" s="665" t="s">
        <v>1325</v>
      </c>
      <c r="BI287" s="663" t="s">
        <v>1325</v>
      </c>
      <c r="BJ287" s="663" t="s">
        <v>1325</v>
      </c>
      <c r="BK287" s="663" t="s">
        <v>1325</v>
      </c>
      <c r="BL287" s="663" t="s">
        <v>1325</v>
      </c>
      <c r="BM287" s="663" t="s">
        <v>1325</v>
      </c>
      <c r="BN287" s="663" t="s">
        <v>1325</v>
      </c>
      <c r="BO287" s="632">
        <v>4.0429587529405424</v>
      </c>
      <c r="BP287" s="632"/>
      <c r="BQ287" s="632"/>
      <c r="BR287" s="632"/>
      <c r="BS287" s="632">
        <v>0.36588123816165846</v>
      </c>
      <c r="BT287" s="632">
        <v>4.0691953565256194</v>
      </c>
      <c r="BU287" s="633">
        <v>0</v>
      </c>
      <c r="BV287" s="665" t="s">
        <v>1325</v>
      </c>
      <c r="BW287" s="663" t="s">
        <v>1325</v>
      </c>
      <c r="BX287" s="663" t="s">
        <v>1325</v>
      </c>
      <c r="BY287" s="663" t="s">
        <v>1325</v>
      </c>
      <c r="BZ287" s="663" t="s">
        <v>1325</v>
      </c>
      <c r="CA287" s="663" t="s">
        <v>1325</v>
      </c>
      <c r="CB287" s="663" t="s">
        <v>1325</v>
      </c>
      <c r="CC287" s="632">
        <v>0</v>
      </c>
      <c r="CD287" s="632"/>
      <c r="CE287" s="632"/>
      <c r="CF287" s="632"/>
      <c r="CG287" s="632">
        <v>1.0017374377327464</v>
      </c>
      <c r="CH287" s="632">
        <v>0</v>
      </c>
      <c r="CI287" s="633">
        <v>0</v>
      </c>
      <c r="CJ287" s="665" t="s">
        <v>1325</v>
      </c>
      <c r="CK287" s="663" t="s">
        <v>1325</v>
      </c>
      <c r="CL287" s="663" t="s">
        <v>1325</v>
      </c>
      <c r="CM287" s="663" t="s">
        <v>1325</v>
      </c>
      <c r="CN287" s="631">
        <v>30</v>
      </c>
      <c r="CO287" s="663" t="s">
        <v>1325</v>
      </c>
      <c r="CP287" s="663" t="s">
        <v>1325</v>
      </c>
      <c r="CQ287" s="632">
        <v>0</v>
      </c>
      <c r="CR287" s="632"/>
      <c r="CS287" s="632"/>
      <c r="CT287" s="632"/>
      <c r="CU287" s="632">
        <v>1.9959075460899476</v>
      </c>
      <c r="CV287" s="632">
        <v>0.89026288546503252</v>
      </c>
      <c r="CW287" s="633">
        <v>1.6574106035305185</v>
      </c>
      <c r="CX287" s="644" t="s">
        <v>878</v>
      </c>
      <c r="CY287" s="480" t="s">
        <v>1471</v>
      </c>
      <c r="CZ287" s="480" t="s">
        <v>878</v>
      </c>
      <c r="DA287" s="635" t="s">
        <v>1471</v>
      </c>
      <c r="DB287" s="644" t="s">
        <v>878</v>
      </c>
      <c r="DC287" s="480" t="s">
        <v>878</v>
      </c>
      <c r="DD287" s="480" t="s">
        <v>878</v>
      </c>
      <c r="DE287" s="635" t="s">
        <v>878</v>
      </c>
      <c r="DF287" s="686"/>
      <c r="DG287" s="678" t="s">
        <v>2218</v>
      </c>
      <c r="DH287" s="682">
        <v>10</v>
      </c>
      <c r="DI287" s="663" t="s">
        <v>1325</v>
      </c>
      <c r="DJ287" s="663" t="s">
        <v>1325</v>
      </c>
      <c r="DK287" s="663" t="s">
        <v>1325</v>
      </c>
      <c r="DL287" s="650">
        <v>460</v>
      </c>
      <c r="DM287" s="650">
        <v>107</v>
      </c>
      <c r="DN287" s="650">
        <v>16</v>
      </c>
      <c r="DO287" s="650">
        <v>595</v>
      </c>
      <c r="DP287" s="681" t="s">
        <v>136</v>
      </c>
      <c r="DQ287" s="534">
        <v>61</v>
      </c>
      <c r="DR287" s="675" t="s">
        <v>878</v>
      </c>
      <c r="DS287" s="648" t="s">
        <v>792</v>
      </c>
      <c r="DT287" s="648" t="s">
        <v>878</v>
      </c>
      <c r="DU287" s="671" t="s">
        <v>792</v>
      </c>
    </row>
    <row r="288" spans="1:125">
      <c r="A288" s="628" t="s">
        <v>36</v>
      </c>
      <c r="B288" s="545" t="s">
        <v>1295</v>
      </c>
      <c r="C288" s="629" t="s">
        <v>665</v>
      </c>
      <c r="D288" s="658" t="s">
        <v>1325</v>
      </c>
      <c r="E288" s="528" t="s">
        <v>1325</v>
      </c>
      <c r="F288" s="528" t="s">
        <v>1325</v>
      </c>
      <c r="G288" s="528" t="s">
        <v>1325</v>
      </c>
      <c r="H288" s="631">
        <v>32</v>
      </c>
      <c r="I288" s="631">
        <v>97</v>
      </c>
      <c r="J288" s="528" t="s">
        <v>1325</v>
      </c>
      <c r="K288" s="705"/>
      <c r="L288" s="632"/>
      <c r="M288" s="632"/>
      <c r="N288" s="632"/>
      <c r="O288" s="632">
        <v>1.3316515103324149</v>
      </c>
      <c r="P288" s="632">
        <v>0.75329934256593534</v>
      </c>
      <c r="Q288" s="633">
        <v>1.0759245282579522</v>
      </c>
      <c r="R288" s="665" t="s">
        <v>1325</v>
      </c>
      <c r="S288" s="663" t="s">
        <v>1325</v>
      </c>
      <c r="T288" s="663" t="s">
        <v>1325</v>
      </c>
      <c r="U288" s="663" t="s">
        <v>1325</v>
      </c>
      <c r="V288" s="663" t="s">
        <v>1325</v>
      </c>
      <c r="W288" s="631">
        <v>11</v>
      </c>
      <c r="X288" s="663" t="s">
        <v>1325</v>
      </c>
      <c r="Y288" s="632"/>
      <c r="Z288" s="632"/>
      <c r="AA288" s="632"/>
      <c r="AB288" s="632"/>
      <c r="AC288" s="632">
        <v>0</v>
      </c>
      <c r="AD288" s="632">
        <v>1.5029692139396782</v>
      </c>
      <c r="AE288" s="633">
        <v>0</v>
      </c>
      <c r="AF288" s="665" t="s">
        <v>1325</v>
      </c>
      <c r="AG288" s="663" t="s">
        <v>1325</v>
      </c>
      <c r="AH288" s="663" t="s">
        <v>1325</v>
      </c>
      <c r="AI288" s="663" t="s">
        <v>1325</v>
      </c>
      <c r="AJ288" s="663" t="s">
        <v>1325</v>
      </c>
      <c r="AK288" s="631">
        <v>19</v>
      </c>
      <c r="AL288" s="663" t="s">
        <v>1325</v>
      </c>
      <c r="AM288" s="632"/>
      <c r="AN288" s="632"/>
      <c r="AO288" s="632"/>
      <c r="AP288" s="632"/>
      <c r="AQ288" s="632">
        <v>1.2149322131883495</v>
      </c>
      <c r="AR288" s="632">
        <v>2.230563879190798</v>
      </c>
      <c r="AS288" s="633">
        <v>0</v>
      </c>
      <c r="AT288" s="665" t="s">
        <v>1325</v>
      </c>
      <c r="AU288" s="663" t="s">
        <v>1325</v>
      </c>
      <c r="AV288" s="663" t="s">
        <v>1325</v>
      </c>
      <c r="AW288" s="663" t="s">
        <v>1325</v>
      </c>
      <c r="AX288" s="663" t="s">
        <v>1325</v>
      </c>
      <c r="AY288" s="663" t="s">
        <v>1325</v>
      </c>
      <c r="AZ288" s="663" t="s">
        <v>1325</v>
      </c>
      <c r="BA288" s="632"/>
      <c r="BB288" s="632"/>
      <c r="BC288" s="632"/>
      <c r="BD288" s="632"/>
      <c r="BE288" s="632">
        <v>0</v>
      </c>
      <c r="BF288" s="632">
        <v>0.23185313758106119</v>
      </c>
      <c r="BG288" s="633">
        <v>0</v>
      </c>
      <c r="BH288" s="665" t="s">
        <v>1325</v>
      </c>
      <c r="BI288" s="663" t="s">
        <v>1325</v>
      </c>
      <c r="BJ288" s="663" t="s">
        <v>1325</v>
      </c>
      <c r="BK288" s="663" t="s">
        <v>1325</v>
      </c>
      <c r="BL288" s="663" t="s">
        <v>1325</v>
      </c>
      <c r="BM288" s="631">
        <v>23</v>
      </c>
      <c r="BN288" s="663" t="s">
        <v>1325</v>
      </c>
      <c r="BO288" s="632"/>
      <c r="BP288" s="632"/>
      <c r="BQ288" s="632"/>
      <c r="BR288" s="632"/>
      <c r="BS288" s="632">
        <v>0.19037776676266394</v>
      </c>
      <c r="BT288" s="632">
        <v>0.38990438203296762</v>
      </c>
      <c r="BU288" s="633">
        <v>3.6428490108128435</v>
      </c>
      <c r="BV288" s="665" t="s">
        <v>1325</v>
      </c>
      <c r="BW288" s="663" t="s">
        <v>1325</v>
      </c>
      <c r="BX288" s="663" t="s">
        <v>1325</v>
      </c>
      <c r="BY288" s="663" t="s">
        <v>1325</v>
      </c>
      <c r="BZ288" s="663" t="s">
        <v>1325</v>
      </c>
      <c r="CA288" s="663" t="s">
        <v>1325</v>
      </c>
      <c r="CB288" s="663" t="s">
        <v>1325</v>
      </c>
      <c r="CC288" s="632"/>
      <c r="CD288" s="632"/>
      <c r="CE288" s="632"/>
      <c r="CF288" s="632"/>
      <c r="CG288" s="632">
        <v>5.77092801264466</v>
      </c>
      <c r="CH288" s="632">
        <v>0.46959239561911503</v>
      </c>
      <c r="CI288" s="633">
        <v>0</v>
      </c>
      <c r="CJ288" s="665" t="s">
        <v>1325</v>
      </c>
      <c r="CK288" s="663" t="s">
        <v>1325</v>
      </c>
      <c r="CL288" s="663" t="s">
        <v>1325</v>
      </c>
      <c r="CM288" s="663" t="s">
        <v>1325</v>
      </c>
      <c r="CN288" s="631">
        <v>17</v>
      </c>
      <c r="CO288" s="631">
        <v>32</v>
      </c>
      <c r="CP288" s="663" t="s">
        <v>1325</v>
      </c>
      <c r="CQ288" s="632"/>
      <c r="CR288" s="632"/>
      <c r="CS288" s="632"/>
      <c r="CT288" s="632"/>
      <c r="CU288" s="632">
        <v>2.7212692240402165</v>
      </c>
      <c r="CV288" s="632">
        <v>0.76018941485964098</v>
      </c>
      <c r="CW288" s="633">
        <v>0</v>
      </c>
      <c r="CX288" s="644" t="s">
        <v>878</v>
      </c>
      <c r="CY288" s="480" t="s">
        <v>1471</v>
      </c>
      <c r="CZ288" s="632" t="s">
        <v>792</v>
      </c>
      <c r="DA288" s="636" t="s">
        <v>1472</v>
      </c>
      <c r="DB288" s="644" t="s">
        <v>878</v>
      </c>
      <c r="DC288" s="480" t="s">
        <v>878</v>
      </c>
      <c r="DD288" s="480" t="s">
        <v>878</v>
      </c>
      <c r="DE288" s="635" t="s">
        <v>878</v>
      </c>
      <c r="DF288" s="686"/>
      <c r="DG288" s="678" t="s">
        <v>2218</v>
      </c>
      <c r="DH288" s="664" t="s">
        <v>1325</v>
      </c>
      <c r="DI288" s="663" t="s">
        <v>1325</v>
      </c>
      <c r="DJ288" s="663" t="s">
        <v>1325</v>
      </c>
      <c r="DK288" s="663" t="s">
        <v>1325</v>
      </c>
      <c r="DL288" s="650">
        <v>254</v>
      </c>
      <c r="DM288" s="650">
        <v>1089</v>
      </c>
      <c r="DN288" s="650">
        <v>37</v>
      </c>
      <c r="DO288" s="650">
        <v>1398</v>
      </c>
      <c r="DP288" s="681" t="s">
        <v>36</v>
      </c>
      <c r="DQ288" s="534">
        <v>136</v>
      </c>
      <c r="DR288" s="675" t="s">
        <v>878</v>
      </c>
      <c r="DS288" s="648" t="s">
        <v>792</v>
      </c>
      <c r="DT288" s="648" t="s">
        <v>878</v>
      </c>
      <c r="DU288" s="671" t="s">
        <v>792</v>
      </c>
    </row>
    <row r="289" spans="1:125">
      <c r="A289" s="628" t="s">
        <v>124</v>
      </c>
      <c r="B289" s="545" t="s">
        <v>1295</v>
      </c>
      <c r="C289" s="629" t="s">
        <v>813</v>
      </c>
      <c r="D289" s="630">
        <v>27</v>
      </c>
      <c r="E289" s="528" t="s">
        <v>1325</v>
      </c>
      <c r="F289" s="631">
        <v>18</v>
      </c>
      <c r="G289" s="528" t="s">
        <v>1325</v>
      </c>
      <c r="H289" s="631">
        <v>1169</v>
      </c>
      <c r="I289" s="631">
        <v>407</v>
      </c>
      <c r="J289" s="631">
        <v>40</v>
      </c>
      <c r="K289" s="705">
        <v>1.4789510802228447</v>
      </c>
      <c r="L289" s="632">
        <v>0.33472101979430446</v>
      </c>
      <c r="M289" s="632">
        <v>0.9844679835261072</v>
      </c>
      <c r="N289" s="632"/>
      <c r="O289" s="632">
        <v>0.82576148411976569</v>
      </c>
      <c r="P289" s="632">
        <v>1.3870615308527698</v>
      </c>
      <c r="Q289" s="633">
        <v>0.82486993773379258</v>
      </c>
      <c r="R289" s="665" t="s">
        <v>1325</v>
      </c>
      <c r="S289" s="663" t="s">
        <v>1325</v>
      </c>
      <c r="T289" s="663" t="s">
        <v>1325</v>
      </c>
      <c r="U289" s="663" t="s">
        <v>1325</v>
      </c>
      <c r="V289" s="631">
        <v>32</v>
      </c>
      <c r="W289" s="631">
        <v>34</v>
      </c>
      <c r="X289" s="663" t="s">
        <v>1325</v>
      </c>
      <c r="Y289" s="632">
        <v>0.78241980637576281</v>
      </c>
      <c r="Z289" s="632">
        <v>0</v>
      </c>
      <c r="AA289" s="632">
        <v>0</v>
      </c>
      <c r="AB289" s="632"/>
      <c r="AC289" s="632">
        <v>0.2896628403880192</v>
      </c>
      <c r="AD289" s="632">
        <v>2.8639993409475659</v>
      </c>
      <c r="AE289" s="633">
        <v>1.9089382127941035</v>
      </c>
      <c r="AF289" s="665" t="s">
        <v>1325</v>
      </c>
      <c r="AG289" s="663" t="s">
        <v>1325</v>
      </c>
      <c r="AH289" s="663" t="s">
        <v>1325</v>
      </c>
      <c r="AI289" s="663" t="s">
        <v>1325</v>
      </c>
      <c r="AJ289" s="631">
        <v>226</v>
      </c>
      <c r="AK289" s="631">
        <v>72</v>
      </c>
      <c r="AL289" s="663" t="s">
        <v>1325</v>
      </c>
      <c r="AM289" s="632">
        <v>1.31112835372557</v>
      </c>
      <c r="AN289" s="632">
        <v>0</v>
      </c>
      <c r="AO289" s="632">
        <v>0.64602469061008017</v>
      </c>
      <c r="AP289" s="632"/>
      <c r="AQ289" s="632">
        <v>0.99095631059312195</v>
      </c>
      <c r="AR289" s="632">
        <v>1.6800090692887231</v>
      </c>
      <c r="AS289" s="633">
        <v>0.6101973375882962</v>
      </c>
      <c r="AT289" s="665" t="s">
        <v>1325</v>
      </c>
      <c r="AU289" s="663" t="s">
        <v>1325</v>
      </c>
      <c r="AV289" s="663" t="s">
        <v>1325</v>
      </c>
      <c r="AW289" s="663" t="s">
        <v>1325</v>
      </c>
      <c r="AX289" s="631">
        <v>16</v>
      </c>
      <c r="AY289" s="631">
        <v>13</v>
      </c>
      <c r="AZ289" s="663" t="s">
        <v>1325</v>
      </c>
      <c r="BA289" s="632">
        <v>0</v>
      </c>
      <c r="BB289" s="632">
        <v>0</v>
      </c>
      <c r="BC289" s="632">
        <v>0</v>
      </c>
      <c r="BD289" s="632"/>
      <c r="BE289" s="632">
        <v>0.43756173387247238</v>
      </c>
      <c r="BF289" s="632">
        <v>6.1933750157254215</v>
      </c>
      <c r="BG289" s="633">
        <v>0</v>
      </c>
      <c r="BH289" s="665" t="s">
        <v>1325</v>
      </c>
      <c r="BI289" s="663" t="s">
        <v>1325</v>
      </c>
      <c r="BJ289" s="663" t="s">
        <v>1325</v>
      </c>
      <c r="BK289" s="663" t="s">
        <v>1325</v>
      </c>
      <c r="BL289" s="631">
        <v>147</v>
      </c>
      <c r="BM289" s="631">
        <v>101</v>
      </c>
      <c r="BN289" s="663" t="s">
        <v>1325</v>
      </c>
      <c r="BO289" s="632">
        <v>1.4917580978983143</v>
      </c>
      <c r="BP289" s="632">
        <v>0.51314374015709674</v>
      </c>
      <c r="BQ289" s="632">
        <v>0.99319722656971454</v>
      </c>
      <c r="BR289" s="632"/>
      <c r="BS289" s="632">
        <v>0.43234053190372307</v>
      </c>
      <c r="BT289" s="632">
        <v>2.0953725543210022</v>
      </c>
      <c r="BU289" s="633">
        <v>0.64774114880786582</v>
      </c>
      <c r="BV289" s="665" t="s">
        <v>1325</v>
      </c>
      <c r="BW289" s="663" t="s">
        <v>1325</v>
      </c>
      <c r="BX289" s="663" t="s">
        <v>1325</v>
      </c>
      <c r="BY289" s="663" t="s">
        <v>1325</v>
      </c>
      <c r="BZ289" s="631">
        <v>61</v>
      </c>
      <c r="CA289" s="631">
        <v>20</v>
      </c>
      <c r="CB289" s="663" t="s">
        <v>1325</v>
      </c>
      <c r="CC289" s="632">
        <v>2.1545491998311421</v>
      </c>
      <c r="CD289" s="632">
        <v>1.5843573257692998</v>
      </c>
      <c r="CE289" s="632">
        <v>2.2537064482040399</v>
      </c>
      <c r="CF289" s="632"/>
      <c r="CG289" s="632">
        <v>0.52374719045541507</v>
      </c>
      <c r="CH289" s="632">
        <v>0.51098480843210325</v>
      </c>
      <c r="CI289" s="633">
        <v>0.80164364961634604</v>
      </c>
      <c r="CJ289" s="665" t="s">
        <v>1325</v>
      </c>
      <c r="CK289" s="663" t="s">
        <v>1325</v>
      </c>
      <c r="CL289" s="663" t="s">
        <v>1325</v>
      </c>
      <c r="CM289" s="663" t="s">
        <v>1325</v>
      </c>
      <c r="CN289" s="631">
        <v>502</v>
      </c>
      <c r="CO289" s="631">
        <v>113</v>
      </c>
      <c r="CP289" s="631">
        <v>13</v>
      </c>
      <c r="CQ289" s="632">
        <v>1.4790474442542705</v>
      </c>
      <c r="CR289" s="632">
        <v>0</v>
      </c>
      <c r="CS289" s="632">
        <v>0.92026815608720669</v>
      </c>
      <c r="CT289" s="632"/>
      <c r="CU289" s="632">
        <v>1.3212521424804553</v>
      </c>
      <c r="CV289" s="632">
        <v>1.153426990159488</v>
      </c>
      <c r="CW289" s="633">
        <v>0.90969168422243962</v>
      </c>
      <c r="CX289" s="644" t="s">
        <v>878</v>
      </c>
      <c r="CY289" s="480" t="s">
        <v>1471</v>
      </c>
      <c r="CZ289" s="632" t="s">
        <v>792</v>
      </c>
      <c r="DA289" s="636" t="s">
        <v>2206</v>
      </c>
      <c r="DB289" s="644" t="s">
        <v>878</v>
      </c>
      <c r="DC289" s="480" t="s">
        <v>878</v>
      </c>
      <c r="DD289" s="7" t="s">
        <v>792</v>
      </c>
      <c r="DE289" s="639" t="s">
        <v>2217</v>
      </c>
      <c r="DF289" s="686"/>
      <c r="DG289" s="678" t="s">
        <v>2218</v>
      </c>
      <c r="DH289" s="682">
        <v>153</v>
      </c>
      <c r="DI289" s="650">
        <v>71</v>
      </c>
      <c r="DJ289" s="650">
        <v>152</v>
      </c>
      <c r="DK289" s="663" t="s">
        <v>1325</v>
      </c>
      <c r="DL289" s="650">
        <v>11362</v>
      </c>
      <c r="DM289" s="650">
        <v>3001</v>
      </c>
      <c r="DN289" s="650">
        <v>399</v>
      </c>
      <c r="DO289" s="650">
        <v>15144</v>
      </c>
      <c r="DP289" s="681" t="s">
        <v>124</v>
      </c>
      <c r="DQ289" s="534">
        <v>1665</v>
      </c>
      <c r="DR289" s="675" t="s">
        <v>878</v>
      </c>
      <c r="DS289" s="648" t="s">
        <v>792</v>
      </c>
      <c r="DT289" s="648" t="s">
        <v>878</v>
      </c>
      <c r="DU289" s="671" t="s">
        <v>792</v>
      </c>
    </row>
    <row r="290" spans="1:125">
      <c r="A290" s="628" t="s">
        <v>176</v>
      </c>
      <c r="B290" s="545" t="s">
        <v>1295</v>
      </c>
      <c r="C290" s="629" t="s">
        <v>822</v>
      </c>
      <c r="D290" s="658" t="s">
        <v>1325</v>
      </c>
      <c r="E290" s="528" t="s">
        <v>1325</v>
      </c>
      <c r="F290" s="528" t="s">
        <v>1325</v>
      </c>
      <c r="G290" s="528" t="s">
        <v>1325</v>
      </c>
      <c r="H290" s="631">
        <v>155</v>
      </c>
      <c r="I290" s="631">
        <v>189</v>
      </c>
      <c r="J290" s="528" t="s">
        <v>1325</v>
      </c>
      <c r="K290" s="705">
        <v>1.768830733572486</v>
      </c>
      <c r="L290" s="632">
        <v>0.74355364597027707</v>
      </c>
      <c r="M290" s="632">
        <v>1.0408163079291342</v>
      </c>
      <c r="N290" s="632"/>
      <c r="O290" s="632">
        <v>1.1273553423934497</v>
      </c>
      <c r="P290" s="632">
        <v>1.202825194450422</v>
      </c>
      <c r="Q290" s="633">
        <v>0.18352592777372459</v>
      </c>
      <c r="R290" s="665" t="s">
        <v>1325</v>
      </c>
      <c r="S290" s="663" t="s">
        <v>1325</v>
      </c>
      <c r="T290" s="663" t="s">
        <v>1325</v>
      </c>
      <c r="U290" s="663" t="s">
        <v>1325</v>
      </c>
      <c r="V290" s="663" t="s">
        <v>1325</v>
      </c>
      <c r="W290" s="631">
        <v>18</v>
      </c>
      <c r="X290" s="663" t="s">
        <v>1325</v>
      </c>
      <c r="Y290" s="632">
        <v>0</v>
      </c>
      <c r="Z290" s="632">
        <v>0</v>
      </c>
      <c r="AA290" s="632">
        <v>0</v>
      </c>
      <c r="AB290" s="632"/>
      <c r="AC290" s="632">
        <v>0.27998463322988348</v>
      </c>
      <c r="AD290" s="632">
        <v>9.6790896309899974</v>
      </c>
      <c r="AE290" s="633">
        <v>0</v>
      </c>
      <c r="AF290" s="665" t="s">
        <v>1325</v>
      </c>
      <c r="AG290" s="663" t="s">
        <v>1325</v>
      </c>
      <c r="AH290" s="663" t="s">
        <v>1325</v>
      </c>
      <c r="AI290" s="663" t="s">
        <v>1325</v>
      </c>
      <c r="AJ290" s="631">
        <v>34</v>
      </c>
      <c r="AK290" s="631">
        <v>32</v>
      </c>
      <c r="AL290" s="663" t="s">
        <v>1325</v>
      </c>
      <c r="AM290" s="632">
        <v>1.7591653217139578</v>
      </c>
      <c r="AN290" s="632">
        <v>2.0219525878946079</v>
      </c>
      <c r="AO290" s="632">
        <v>1.31011107929735</v>
      </c>
      <c r="AP290" s="632"/>
      <c r="AQ290" s="632">
        <v>1.2627217093027661</v>
      </c>
      <c r="AR290" s="632">
        <v>0.7935601681585126</v>
      </c>
      <c r="AS290" s="633">
        <v>0</v>
      </c>
      <c r="AT290" s="665" t="s">
        <v>1325</v>
      </c>
      <c r="AU290" s="663" t="s">
        <v>1325</v>
      </c>
      <c r="AV290" s="663" t="s">
        <v>1325</v>
      </c>
      <c r="AW290" s="663" t="s">
        <v>1325</v>
      </c>
      <c r="AX290" s="663" t="s">
        <v>1325</v>
      </c>
      <c r="AY290" s="663" t="s">
        <v>1325</v>
      </c>
      <c r="AZ290" s="663" t="s">
        <v>1325</v>
      </c>
      <c r="BA290" s="632">
        <v>0</v>
      </c>
      <c r="BB290" s="632">
        <v>0</v>
      </c>
      <c r="BC290" s="632">
        <v>0</v>
      </c>
      <c r="BD290" s="632"/>
      <c r="BE290" s="632">
        <v>0.71995717789524505</v>
      </c>
      <c r="BF290" s="632">
        <v>3.7640904120516625</v>
      </c>
      <c r="BG290" s="633">
        <v>0</v>
      </c>
      <c r="BH290" s="665" t="s">
        <v>1325</v>
      </c>
      <c r="BI290" s="663" t="s">
        <v>1325</v>
      </c>
      <c r="BJ290" s="663" t="s">
        <v>1325</v>
      </c>
      <c r="BK290" s="663" t="s">
        <v>1325</v>
      </c>
      <c r="BL290" s="631">
        <v>18</v>
      </c>
      <c r="BM290" s="631">
        <v>40</v>
      </c>
      <c r="BN290" s="663" t="s">
        <v>1325</v>
      </c>
      <c r="BO290" s="632">
        <v>1.9960911843637921</v>
      </c>
      <c r="BP290" s="632">
        <v>0</v>
      </c>
      <c r="BQ290" s="632">
        <v>1.4935330694943814</v>
      </c>
      <c r="BR290" s="632"/>
      <c r="BS290" s="632">
        <v>0.6696819670879951</v>
      </c>
      <c r="BT290" s="632">
        <v>2.1443590042674101</v>
      </c>
      <c r="BU290" s="633">
        <v>0</v>
      </c>
      <c r="BV290" s="665" t="s">
        <v>1325</v>
      </c>
      <c r="BW290" s="663" t="s">
        <v>1325</v>
      </c>
      <c r="BX290" s="663" t="s">
        <v>1325</v>
      </c>
      <c r="BY290" s="663" t="s">
        <v>1325</v>
      </c>
      <c r="BZ290" s="631">
        <v>15</v>
      </c>
      <c r="CA290" s="631">
        <v>11</v>
      </c>
      <c r="CB290" s="663" t="s">
        <v>1325</v>
      </c>
      <c r="CC290" s="632">
        <v>3.5228380789230065</v>
      </c>
      <c r="CD290" s="632">
        <v>4.6314706185857899</v>
      </c>
      <c r="CE290" s="632">
        <v>2.7180729743900449</v>
      </c>
      <c r="CF290" s="632"/>
      <c r="CG290" s="632">
        <v>1.0398454148750238</v>
      </c>
      <c r="CH290" s="632">
        <v>0.38533435099423591</v>
      </c>
      <c r="CI290" s="633">
        <v>0</v>
      </c>
      <c r="CJ290" s="665" t="s">
        <v>1325</v>
      </c>
      <c r="CK290" s="663" t="s">
        <v>1325</v>
      </c>
      <c r="CL290" s="663" t="s">
        <v>1325</v>
      </c>
      <c r="CM290" s="663" t="s">
        <v>1325</v>
      </c>
      <c r="CN290" s="631">
        <v>63</v>
      </c>
      <c r="CO290" s="631">
        <v>60</v>
      </c>
      <c r="CP290" s="663" t="s">
        <v>1325</v>
      </c>
      <c r="CQ290" s="632">
        <v>2.3545051142410158</v>
      </c>
      <c r="CR290" s="632">
        <v>0</v>
      </c>
      <c r="CS290" s="632">
        <v>0</v>
      </c>
      <c r="CT290" s="632"/>
      <c r="CU290" s="632">
        <v>1.6744451764774304</v>
      </c>
      <c r="CV290" s="632">
        <v>1.3725106862195586</v>
      </c>
      <c r="CW290" s="633">
        <v>0</v>
      </c>
      <c r="CX290" s="644" t="s">
        <v>878</v>
      </c>
      <c r="CY290" s="480" t="s">
        <v>1471</v>
      </c>
      <c r="CZ290" s="632" t="s">
        <v>792</v>
      </c>
      <c r="DA290" s="636" t="s">
        <v>1479</v>
      </c>
      <c r="DB290" s="644" t="s">
        <v>878</v>
      </c>
      <c r="DC290" s="480" t="s">
        <v>878</v>
      </c>
      <c r="DD290" s="480" t="s">
        <v>878</v>
      </c>
      <c r="DE290" s="635" t="s">
        <v>878</v>
      </c>
      <c r="DF290" s="686"/>
      <c r="DG290" s="678" t="s">
        <v>2218</v>
      </c>
      <c r="DH290" s="682">
        <v>26</v>
      </c>
      <c r="DI290" s="650">
        <v>24</v>
      </c>
      <c r="DJ290" s="650">
        <v>35</v>
      </c>
      <c r="DK290" s="663" t="s">
        <v>1325</v>
      </c>
      <c r="DL290" s="650">
        <v>1282</v>
      </c>
      <c r="DM290" s="650">
        <v>1600</v>
      </c>
      <c r="DN290" s="650">
        <v>47</v>
      </c>
      <c r="DO290" s="650">
        <v>3020</v>
      </c>
      <c r="DP290" s="681" t="s">
        <v>176</v>
      </c>
      <c r="DQ290" s="534">
        <v>356</v>
      </c>
      <c r="DR290" s="675" t="s">
        <v>878</v>
      </c>
      <c r="DS290" s="648" t="s">
        <v>792</v>
      </c>
      <c r="DT290" s="648" t="s">
        <v>878</v>
      </c>
      <c r="DU290" s="671" t="s">
        <v>792</v>
      </c>
    </row>
    <row r="291" spans="1:125">
      <c r="A291" s="628" t="s">
        <v>490</v>
      </c>
      <c r="B291" s="545" t="s">
        <v>1295</v>
      </c>
      <c r="C291" s="629" t="s">
        <v>752</v>
      </c>
      <c r="D291" s="658" t="s">
        <v>1325</v>
      </c>
      <c r="E291" s="528" t="s">
        <v>1325</v>
      </c>
      <c r="F291" s="528" t="s">
        <v>1325</v>
      </c>
      <c r="G291" s="528" t="s">
        <v>1325</v>
      </c>
      <c r="H291" s="631">
        <v>123</v>
      </c>
      <c r="I291" s="631">
        <v>297</v>
      </c>
      <c r="J291" s="631">
        <v>10</v>
      </c>
      <c r="K291" s="705">
        <v>1.8029342427971593</v>
      </c>
      <c r="L291" s="632">
        <v>0.63590947918561203</v>
      </c>
      <c r="M291" s="632">
        <v>1.4544948975287413</v>
      </c>
      <c r="N291" s="632"/>
      <c r="O291" s="632">
        <v>1.173755113361201</v>
      </c>
      <c r="P291" s="632">
        <v>0.91704679008243284</v>
      </c>
      <c r="Q291" s="633">
        <v>0.94056342191457643</v>
      </c>
      <c r="R291" s="665" t="s">
        <v>1325</v>
      </c>
      <c r="S291" s="663" t="s">
        <v>1325</v>
      </c>
      <c r="T291" s="663" t="s">
        <v>1325</v>
      </c>
      <c r="U291" s="663" t="s">
        <v>1325</v>
      </c>
      <c r="V291" s="663" t="s">
        <v>1325</v>
      </c>
      <c r="W291" s="631">
        <v>21</v>
      </c>
      <c r="X291" s="663" t="s">
        <v>1325</v>
      </c>
      <c r="Y291" s="632">
        <v>0</v>
      </c>
      <c r="Z291" s="632">
        <v>0</v>
      </c>
      <c r="AA291" s="632">
        <v>0</v>
      </c>
      <c r="AB291" s="632"/>
      <c r="AC291" s="632">
        <v>0.36391720311727493</v>
      </c>
      <c r="AD291" s="632">
        <v>7.4467388106920103</v>
      </c>
      <c r="AE291" s="633">
        <v>0</v>
      </c>
      <c r="AF291" s="665" t="s">
        <v>1325</v>
      </c>
      <c r="AG291" s="663" t="s">
        <v>1325</v>
      </c>
      <c r="AH291" s="663" t="s">
        <v>1325</v>
      </c>
      <c r="AI291" s="663" t="s">
        <v>1325</v>
      </c>
      <c r="AJ291" s="631">
        <v>12</v>
      </c>
      <c r="AK291" s="631">
        <v>41</v>
      </c>
      <c r="AL291" s="663" t="s">
        <v>1325</v>
      </c>
      <c r="AM291" s="632">
        <v>0</v>
      </c>
      <c r="AN291" s="632">
        <v>0</v>
      </c>
      <c r="AO291" s="632">
        <v>0</v>
      </c>
      <c r="AP291" s="632"/>
      <c r="AQ291" s="632">
        <v>0.91326084197246538</v>
      </c>
      <c r="AR291" s="632">
        <v>1.3524916431881076</v>
      </c>
      <c r="AS291" s="633">
        <v>2.6213700921568921</v>
      </c>
      <c r="AT291" s="665" t="s">
        <v>1325</v>
      </c>
      <c r="AU291" s="663" t="s">
        <v>1325</v>
      </c>
      <c r="AV291" s="663" t="s">
        <v>1325</v>
      </c>
      <c r="AW291" s="663" t="s">
        <v>1325</v>
      </c>
      <c r="AX291" s="663" t="s">
        <v>1325</v>
      </c>
      <c r="AY291" s="663" t="s">
        <v>1325</v>
      </c>
      <c r="AZ291" s="663" t="s">
        <v>1325</v>
      </c>
      <c r="BA291" s="632">
        <v>0</v>
      </c>
      <c r="BB291" s="632">
        <v>0</v>
      </c>
      <c r="BC291" s="632">
        <v>0</v>
      </c>
      <c r="BD291" s="632"/>
      <c r="BE291" s="632">
        <v>0.42456811979641185</v>
      </c>
      <c r="BF291" s="632">
        <v>6.3829189805931508</v>
      </c>
      <c r="BG291" s="633">
        <v>0</v>
      </c>
      <c r="BH291" s="665" t="s">
        <v>1325</v>
      </c>
      <c r="BI291" s="663" t="s">
        <v>1325</v>
      </c>
      <c r="BJ291" s="663" t="s">
        <v>1325</v>
      </c>
      <c r="BK291" s="663" t="s">
        <v>1325</v>
      </c>
      <c r="BL291" s="631">
        <v>16</v>
      </c>
      <c r="BM291" s="631">
        <v>53</v>
      </c>
      <c r="BN291" s="663" t="s">
        <v>1325</v>
      </c>
      <c r="BO291" s="632">
        <v>0</v>
      </c>
      <c r="BP291" s="632">
        <v>0</v>
      </c>
      <c r="BQ291" s="632">
        <v>9.4612722116321937</v>
      </c>
      <c r="BR291" s="632"/>
      <c r="BS291" s="632">
        <v>0.6558919014515916</v>
      </c>
      <c r="BT291" s="632">
        <v>0.65389117945370789</v>
      </c>
      <c r="BU291" s="633">
        <v>0.89662298424790987</v>
      </c>
      <c r="BV291" s="665" t="s">
        <v>1325</v>
      </c>
      <c r="BW291" s="663" t="s">
        <v>1325</v>
      </c>
      <c r="BX291" s="663" t="s">
        <v>1325</v>
      </c>
      <c r="BY291" s="663" t="s">
        <v>1325</v>
      </c>
      <c r="BZ291" s="663" t="s">
        <v>1325</v>
      </c>
      <c r="CA291" s="631">
        <v>20</v>
      </c>
      <c r="CB291" s="663" t="s">
        <v>1325</v>
      </c>
      <c r="CC291" s="632">
        <v>0</v>
      </c>
      <c r="CD291" s="632">
        <v>0</v>
      </c>
      <c r="CE291" s="632">
        <v>0</v>
      </c>
      <c r="CF291" s="632"/>
      <c r="CG291" s="632">
        <v>1.7195008851754685</v>
      </c>
      <c r="CH291" s="632">
        <v>1.5760293779242356</v>
      </c>
      <c r="CI291" s="633">
        <v>0</v>
      </c>
      <c r="CJ291" s="665" t="s">
        <v>1325</v>
      </c>
      <c r="CK291" s="663" t="s">
        <v>1325</v>
      </c>
      <c r="CL291" s="663" t="s">
        <v>1325</v>
      </c>
      <c r="CM291" s="663" t="s">
        <v>1325</v>
      </c>
      <c r="CN291" s="631">
        <v>65</v>
      </c>
      <c r="CO291" s="631">
        <v>116</v>
      </c>
      <c r="CP291" s="663" t="s">
        <v>1325</v>
      </c>
      <c r="CQ291" s="632">
        <v>3.3799943739771026</v>
      </c>
      <c r="CR291" s="632">
        <v>1.5537036558047366</v>
      </c>
      <c r="CS291" s="632">
        <v>0</v>
      </c>
      <c r="CT291" s="632"/>
      <c r="CU291" s="632">
        <v>1.5137798278017929</v>
      </c>
      <c r="CV291" s="632">
        <v>0.7179179764577438</v>
      </c>
      <c r="CW291" s="633">
        <v>0.85639735582802756</v>
      </c>
      <c r="CX291" s="644" t="s">
        <v>878</v>
      </c>
      <c r="CY291" s="480" t="s">
        <v>1471</v>
      </c>
      <c r="CZ291" s="480" t="s">
        <v>878</v>
      </c>
      <c r="DA291" s="635" t="s">
        <v>1471</v>
      </c>
      <c r="DB291" s="644" t="s">
        <v>878</v>
      </c>
      <c r="DC291" s="480" t="s">
        <v>878</v>
      </c>
      <c r="DD291" s="480" t="s">
        <v>878</v>
      </c>
      <c r="DE291" s="635" t="s">
        <v>878</v>
      </c>
      <c r="DF291" s="686"/>
      <c r="DG291" s="678" t="s">
        <v>2218</v>
      </c>
      <c r="DH291" s="682">
        <v>22</v>
      </c>
      <c r="DI291" s="650">
        <v>12</v>
      </c>
      <c r="DJ291" s="650">
        <v>11</v>
      </c>
      <c r="DK291" s="663" t="s">
        <v>1325</v>
      </c>
      <c r="DL291" s="650">
        <v>850</v>
      </c>
      <c r="DM291" s="650">
        <v>2413</v>
      </c>
      <c r="DN291" s="650">
        <v>83</v>
      </c>
      <c r="DO291" s="650">
        <v>3395</v>
      </c>
      <c r="DP291" s="681" t="s">
        <v>490</v>
      </c>
      <c r="DQ291" s="534">
        <v>438</v>
      </c>
      <c r="DR291" s="675" t="s">
        <v>878</v>
      </c>
      <c r="DS291" s="648" t="s">
        <v>792</v>
      </c>
      <c r="DT291" s="648" t="s">
        <v>878</v>
      </c>
      <c r="DU291" s="671" t="s">
        <v>792</v>
      </c>
    </row>
    <row r="292" spans="1:125">
      <c r="A292" s="628" t="s">
        <v>429</v>
      </c>
      <c r="B292" s="545" t="s">
        <v>1295</v>
      </c>
      <c r="C292" s="629" t="s">
        <v>642</v>
      </c>
      <c r="D292" s="658" t="s">
        <v>1325</v>
      </c>
      <c r="E292" s="528" t="s">
        <v>1325</v>
      </c>
      <c r="F292" s="528" t="s">
        <v>1325</v>
      </c>
      <c r="G292" s="528" t="s">
        <v>1325</v>
      </c>
      <c r="H292" s="631">
        <v>82</v>
      </c>
      <c r="I292" s="528" t="s">
        <v>1325</v>
      </c>
      <c r="J292" s="528" t="s">
        <v>1325</v>
      </c>
      <c r="K292" s="705"/>
      <c r="L292" s="632"/>
      <c r="M292" s="632"/>
      <c r="N292" s="632"/>
      <c r="O292" s="632">
        <v>0.39284201500260252</v>
      </c>
      <c r="P292" s="632">
        <v>6.8983763912316567</v>
      </c>
      <c r="Q292" s="633"/>
      <c r="R292" s="665" t="s">
        <v>1325</v>
      </c>
      <c r="S292" s="663" t="s">
        <v>1325</v>
      </c>
      <c r="T292" s="663" t="s">
        <v>1325</v>
      </c>
      <c r="U292" s="663" t="s">
        <v>1325</v>
      </c>
      <c r="V292" s="663" t="s">
        <v>1325</v>
      </c>
      <c r="W292" s="663" t="s">
        <v>1325</v>
      </c>
      <c r="X292" s="663" t="s">
        <v>1325</v>
      </c>
      <c r="Y292" s="632"/>
      <c r="Z292" s="632"/>
      <c r="AA292" s="632"/>
      <c r="AB292" s="632"/>
      <c r="AC292" s="632">
        <v>0</v>
      </c>
      <c r="AD292" s="632">
        <v>5.9517580872011253</v>
      </c>
      <c r="AE292" s="633"/>
      <c r="AF292" s="665" t="s">
        <v>1325</v>
      </c>
      <c r="AG292" s="663" t="s">
        <v>1325</v>
      </c>
      <c r="AH292" s="663" t="s">
        <v>1325</v>
      </c>
      <c r="AI292" s="663" t="s">
        <v>1325</v>
      </c>
      <c r="AJ292" s="631">
        <v>20</v>
      </c>
      <c r="AK292" s="663" t="s">
        <v>1325</v>
      </c>
      <c r="AL292" s="663" t="s">
        <v>1325</v>
      </c>
      <c r="AM292" s="632"/>
      <c r="AN292" s="632"/>
      <c r="AO292" s="632"/>
      <c r="AP292" s="632"/>
      <c r="AQ292" s="632">
        <v>0.38326308100986672</v>
      </c>
      <c r="AR292" s="632">
        <v>7.0708190918433429</v>
      </c>
      <c r="AS292" s="633"/>
      <c r="AT292" s="665" t="s">
        <v>1325</v>
      </c>
      <c r="AU292" s="663" t="s">
        <v>1325</v>
      </c>
      <c r="AV292" s="663" t="s">
        <v>1325</v>
      </c>
      <c r="AW292" s="663" t="s">
        <v>1325</v>
      </c>
      <c r="AX292" s="663" t="s">
        <v>1325</v>
      </c>
      <c r="AY292" s="663" t="s">
        <v>1325</v>
      </c>
      <c r="AZ292" s="663" t="s">
        <v>1325</v>
      </c>
      <c r="BA292" s="632"/>
      <c r="BB292" s="632"/>
      <c r="BC292" s="632"/>
      <c r="BD292" s="632"/>
      <c r="BE292" s="632">
        <v>0</v>
      </c>
      <c r="BF292" s="632">
        <v>0</v>
      </c>
      <c r="BG292" s="633"/>
      <c r="BH292" s="665" t="s">
        <v>1325</v>
      </c>
      <c r="BI292" s="663" t="s">
        <v>1325</v>
      </c>
      <c r="BJ292" s="663" t="s">
        <v>1325</v>
      </c>
      <c r="BK292" s="663" t="s">
        <v>1325</v>
      </c>
      <c r="BL292" s="663" t="s">
        <v>1325</v>
      </c>
      <c r="BM292" s="663" t="s">
        <v>1325</v>
      </c>
      <c r="BN292" s="663" t="s">
        <v>1325</v>
      </c>
      <c r="BO292" s="632"/>
      <c r="BP292" s="632"/>
      <c r="BQ292" s="632"/>
      <c r="BR292" s="632"/>
      <c r="BS292" s="632">
        <v>0.30661046480789339</v>
      </c>
      <c r="BT292" s="632">
        <v>8.8385238648041735</v>
      </c>
      <c r="BU292" s="633"/>
      <c r="BV292" s="665" t="s">
        <v>1325</v>
      </c>
      <c r="BW292" s="663" t="s">
        <v>1325</v>
      </c>
      <c r="BX292" s="663" t="s">
        <v>1325</v>
      </c>
      <c r="BY292" s="663" t="s">
        <v>1325</v>
      </c>
      <c r="BZ292" s="663" t="s">
        <v>1325</v>
      </c>
      <c r="CA292" s="663" t="s">
        <v>1325</v>
      </c>
      <c r="CB292" s="663" t="s">
        <v>1325</v>
      </c>
      <c r="CC292" s="632"/>
      <c r="CD292" s="632"/>
      <c r="CE292" s="632"/>
      <c r="CF292" s="632"/>
      <c r="CG292" s="632">
        <v>1.8368989461841936</v>
      </c>
      <c r="CH292" s="632">
        <v>0</v>
      </c>
      <c r="CI292" s="633"/>
      <c r="CJ292" s="665" t="s">
        <v>1325</v>
      </c>
      <c r="CK292" s="663" t="s">
        <v>1325</v>
      </c>
      <c r="CL292" s="663" t="s">
        <v>1325</v>
      </c>
      <c r="CM292" s="663" t="s">
        <v>1325</v>
      </c>
      <c r="CN292" s="631">
        <v>38</v>
      </c>
      <c r="CO292" s="663" t="s">
        <v>1325</v>
      </c>
      <c r="CP292" s="663" t="s">
        <v>1325</v>
      </c>
      <c r="CQ292" s="632"/>
      <c r="CR292" s="632"/>
      <c r="CS292" s="632"/>
      <c r="CT292" s="632"/>
      <c r="CU292" s="632">
        <v>0.48546656927916443</v>
      </c>
      <c r="CV292" s="632">
        <v>5.5822255988236851</v>
      </c>
      <c r="CW292" s="633"/>
      <c r="CX292" s="644" t="s">
        <v>878</v>
      </c>
      <c r="CY292" s="480" t="s">
        <v>1471</v>
      </c>
      <c r="CZ292" s="480" t="s">
        <v>878</v>
      </c>
      <c r="DA292" s="635" t="s">
        <v>1471</v>
      </c>
      <c r="DB292" s="644" t="s">
        <v>878</v>
      </c>
      <c r="DC292" s="480" t="s">
        <v>878</v>
      </c>
      <c r="DD292" s="480" t="s">
        <v>878</v>
      </c>
      <c r="DE292" s="635" t="s">
        <v>878</v>
      </c>
      <c r="DF292" s="686"/>
      <c r="DG292" s="678" t="s">
        <v>2218</v>
      </c>
      <c r="DH292" s="664" t="s">
        <v>1325</v>
      </c>
      <c r="DI292" s="663" t="s">
        <v>1325</v>
      </c>
      <c r="DJ292" s="663" t="s">
        <v>1325</v>
      </c>
      <c r="DK292" s="663" t="s">
        <v>1325</v>
      </c>
      <c r="DL292" s="650">
        <v>878</v>
      </c>
      <c r="DM292" s="650">
        <v>25</v>
      </c>
      <c r="DN292" s="663" t="s">
        <v>1325</v>
      </c>
      <c r="DO292" s="650">
        <v>907</v>
      </c>
      <c r="DP292" s="681" t="s">
        <v>429</v>
      </c>
      <c r="DQ292" s="534">
        <v>90</v>
      </c>
      <c r="DR292" s="675" t="s">
        <v>878</v>
      </c>
      <c r="DS292" s="648" t="s">
        <v>792</v>
      </c>
      <c r="DT292" s="648" t="s">
        <v>878</v>
      </c>
      <c r="DU292" s="671" t="s">
        <v>792</v>
      </c>
    </row>
    <row r="293" spans="1:125">
      <c r="A293" s="628" t="s">
        <v>164</v>
      </c>
      <c r="B293" s="545" t="s">
        <v>1295</v>
      </c>
      <c r="C293" s="629" t="s">
        <v>602</v>
      </c>
      <c r="D293" s="658" t="s">
        <v>1325</v>
      </c>
      <c r="E293" s="528" t="s">
        <v>1325</v>
      </c>
      <c r="F293" s="528" t="s">
        <v>1325</v>
      </c>
      <c r="G293" s="528" t="s">
        <v>1325</v>
      </c>
      <c r="H293" s="631">
        <v>298</v>
      </c>
      <c r="I293" s="631">
        <v>32</v>
      </c>
      <c r="J293" s="528" t="s">
        <v>1325</v>
      </c>
      <c r="K293" s="705"/>
      <c r="L293" s="632"/>
      <c r="M293" s="632"/>
      <c r="N293" s="632"/>
      <c r="O293" s="632">
        <v>0.95150505326516233</v>
      </c>
      <c r="P293" s="632">
        <v>1.1297174366692264</v>
      </c>
      <c r="Q293" s="633">
        <v>0</v>
      </c>
      <c r="R293" s="665" t="s">
        <v>1325</v>
      </c>
      <c r="S293" s="663" t="s">
        <v>1325</v>
      </c>
      <c r="T293" s="663" t="s">
        <v>1325</v>
      </c>
      <c r="U293" s="663" t="s">
        <v>1325</v>
      </c>
      <c r="V293" s="663" t="s">
        <v>1325</v>
      </c>
      <c r="W293" s="663" t="s">
        <v>1325</v>
      </c>
      <c r="X293" s="663" t="s">
        <v>1325</v>
      </c>
      <c r="Y293" s="632"/>
      <c r="Z293" s="632"/>
      <c r="AA293" s="632"/>
      <c r="AB293" s="632"/>
      <c r="AC293" s="632">
        <v>0.13239601222157357</v>
      </c>
      <c r="AD293" s="632">
        <v>20.46886696101194</v>
      </c>
      <c r="AE293" s="633">
        <v>0</v>
      </c>
      <c r="AF293" s="665" t="s">
        <v>1325</v>
      </c>
      <c r="AG293" s="663" t="s">
        <v>1325</v>
      </c>
      <c r="AH293" s="663" t="s">
        <v>1325</v>
      </c>
      <c r="AI293" s="663" t="s">
        <v>1325</v>
      </c>
      <c r="AJ293" s="631">
        <v>74</v>
      </c>
      <c r="AK293" s="631">
        <v>10</v>
      </c>
      <c r="AL293" s="663" t="s">
        <v>1325</v>
      </c>
      <c r="AM293" s="632"/>
      <c r="AN293" s="632"/>
      <c r="AO293" s="632"/>
      <c r="AP293" s="632"/>
      <c r="AQ293" s="632">
        <v>0.9797259894835304</v>
      </c>
      <c r="AR293" s="632">
        <v>2.7660631028394511</v>
      </c>
      <c r="AS293" s="633">
        <v>0</v>
      </c>
      <c r="AT293" s="665" t="s">
        <v>1325</v>
      </c>
      <c r="AU293" s="663" t="s">
        <v>1325</v>
      </c>
      <c r="AV293" s="663" t="s">
        <v>1325</v>
      </c>
      <c r="AW293" s="663" t="s">
        <v>1325</v>
      </c>
      <c r="AX293" s="631">
        <v>10</v>
      </c>
      <c r="AY293" s="663" t="s">
        <v>1325</v>
      </c>
      <c r="AZ293" s="663" t="s">
        <v>1325</v>
      </c>
      <c r="BA293" s="632"/>
      <c r="BB293" s="632"/>
      <c r="BC293" s="632"/>
      <c r="BD293" s="632"/>
      <c r="BE293" s="632">
        <v>1.3239540398426086</v>
      </c>
      <c r="BF293" s="632">
        <v>2.0468866961011933</v>
      </c>
      <c r="BG293" s="633">
        <v>0</v>
      </c>
      <c r="BH293" s="665" t="s">
        <v>1325</v>
      </c>
      <c r="BI293" s="663" t="s">
        <v>1325</v>
      </c>
      <c r="BJ293" s="663" t="s">
        <v>1325</v>
      </c>
      <c r="BK293" s="663" t="s">
        <v>1325</v>
      </c>
      <c r="BL293" s="631">
        <v>16</v>
      </c>
      <c r="BM293" s="663" t="s">
        <v>1325</v>
      </c>
      <c r="BN293" s="663" t="s">
        <v>1325</v>
      </c>
      <c r="BO293" s="632"/>
      <c r="BP293" s="632"/>
      <c r="BQ293" s="632"/>
      <c r="BR293" s="632"/>
      <c r="BS293" s="632">
        <v>0.52958161593704345</v>
      </c>
      <c r="BT293" s="632">
        <v>5.1172167402529833</v>
      </c>
      <c r="BU293" s="633">
        <v>0</v>
      </c>
      <c r="BV293" s="665" t="s">
        <v>1325</v>
      </c>
      <c r="BW293" s="663" t="s">
        <v>1325</v>
      </c>
      <c r="BX293" s="663" t="s">
        <v>1325</v>
      </c>
      <c r="BY293" s="663" t="s">
        <v>1325</v>
      </c>
      <c r="BZ293" s="631">
        <v>13</v>
      </c>
      <c r="CA293" s="663" t="s">
        <v>1325</v>
      </c>
      <c r="CB293" s="663" t="s">
        <v>1325</v>
      </c>
      <c r="CC293" s="632"/>
      <c r="CD293" s="632"/>
      <c r="CE293" s="632"/>
      <c r="CF293" s="632"/>
      <c r="CG293" s="632">
        <v>0.26884587792158637</v>
      </c>
      <c r="CH293" s="632">
        <v>0.11774893230186456</v>
      </c>
      <c r="CI293" s="633">
        <v>0</v>
      </c>
      <c r="CJ293" s="665" t="s">
        <v>1325</v>
      </c>
      <c r="CK293" s="663" t="s">
        <v>1325</v>
      </c>
      <c r="CL293" s="663" t="s">
        <v>1325</v>
      </c>
      <c r="CM293" s="663" t="s">
        <v>1325</v>
      </c>
      <c r="CN293" s="631">
        <v>138</v>
      </c>
      <c r="CO293" s="663" t="s">
        <v>1325</v>
      </c>
      <c r="CP293" s="663" t="s">
        <v>1325</v>
      </c>
      <c r="CQ293" s="632"/>
      <c r="CR293" s="632"/>
      <c r="CS293" s="632"/>
      <c r="CT293" s="632"/>
      <c r="CU293" s="632">
        <v>2.2838207187284998</v>
      </c>
      <c r="CV293" s="632">
        <v>1.1866009832470688</v>
      </c>
      <c r="CW293" s="633">
        <v>0</v>
      </c>
      <c r="CX293" s="644" t="s">
        <v>878</v>
      </c>
      <c r="CY293" s="480" t="s">
        <v>1471</v>
      </c>
      <c r="CZ293" s="632" t="s">
        <v>792</v>
      </c>
      <c r="DA293" s="636" t="s">
        <v>1473</v>
      </c>
      <c r="DB293" s="644" t="s">
        <v>878</v>
      </c>
      <c r="DC293" s="480" t="s">
        <v>878</v>
      </c>
      <c r="DD293" s="480" t="s">
        <v>878</v>
      </c>
      <c r="DE293" s="635" t="s">
        <v>878</v>
      </c>
      <c r="DF293" s="686"/>
      <c r="DG293" s="678" t="s">
        <v>2218</v>
      </c>
      <c r="DH293" s="664" t="s">
        <v>1325</v>
      </c>
      <c r="DI293" s="663" t="s">
        <v>1325</v>
      </c>
      <c r="DJ293" s="663" t="s">
        <v>1325</v>
      </c>
      <c r="DK293" s="663" t="s">
        <v>1325</v>
      </c>
      <c r="DL293" s="650">
        <v>3172</v>
      </c>
      <c r="DM293" s="650">
        <v>312</v>
      </c>
      <c r="DN293" s="650">
        <v>12</v>
      </c>
      <c r="DO293" s="650">
        <v>3510</v>
      </c>
      <c r="DP293" s="681" t="s">
        <v>164</v>
      </c>
      <c r="DQ293" s="534">
        <v>332</v>
      </c>
      <c r="DR293" s="675" t="s">
        <v>878</v>
      </c>
      <c r="DS293" s="648" t="s">
        <v>792</v>
      </c>
      <c r="DT293" s="648" t="s">
        <v>878</v>
      </c>
      <c r="DU293" s="671" t="s">
        <v>792</v>
      </c>
    </row>
    <row r="294" spans="1:125">
      <c r="A294" s="628" t="s">
        <v>192</v>
      </c>
      <c r="B294" s="545" t="s">
        <v>1295</v>
      </c>
      <c r="C294" s="629" t="s">
        <v>775</v>
      </c>
      <c r="D294" s="658" t="s">
        <v>1325</v>
      </c>
      <c r="E294" s="528" t="s">
        <v>1325</v>
      </c>
      <c r="F294" s="528" t="s">
        <v>1325</v>
      </c>
      <c r="G294" s="528" t="s">
        <v>1325</v>
      </c>
      <c r="H294" s="631">
        <v>644</v>
      </c>
      <c r="I294" s="631">
        <v>49</v>
      </c>
      <c r="J294" s="528" t="s">
        <v>1325</v>
      </c>
      <c r="K294" s="705">
        <v>0.83461035011376183</v>
      </c>
      <c r="L294" s="632">
        <v>0.66342171997665822</v>
      </c>
      <c r="M294" s="632"/>
      <c r="N294" s="632"/>
      <c r="O294" s="632">
        <v>1.2654825641404619</v>
      </c>
      <c r="P294" s="632">
        <v>0.84776646712135428</v>
      </c>
      <c r="Q294" s="633">
        <v>0</v>
      </c>
      <c r="R294" s="665" t="s">
        <v>1325</v>
      </c>
      <c r="S294" s="663" t="s">
        <v>1325</v>
      </c>
      <c r="T294" s="663" t="s">
        <v>1325</v>
      </c>
      <c r="U294" s="663" t="s">
        <v>1325</v>
      </c>
      <c r="V294" s="631">
        <v>14</v>
      </c>
      <c r="W294" s="663" t="s">
        <v>1325</v>
      </c>
      <c r="X294" s="663" t="s">
        <v>1325</v>
      </c>
      <c r="Y294" s="632">
        <v>0</v>
      </c>
      <c r="Z294" s="632">
        <v>0</v>
      </c>
      <c r="AA294" s="632"/>
      <c r="AB294" s="632"/>
      <c r="AC294" s="632">
        <v>0.92396512969444</v>
      </c>
      <c r="AD294" s="632">
        <v>2.9330071809399452</v>
      </c>
      <c r="AE294" s="633">
        <v>0</v>
      </c>
      <c r="AF294" s="665" t="s">
        <v>1325</v>
      </c>
      <c r="AG294" s="663" t="s">
        <v>1325</v>
      </c>
      <c r="AH294" s="663" t="s">
        <v>1325</v>
      </c>
      <c r="AI294" s="663" t="s">
        <v>1325</v>
      </c>
      <c r="AJ294" s="631">
        <v>98</v>
      </c>
      <c r="AK294" s="631">
        <v>14</v>
      </c>
      <c r="AL294" s="663" t="s">
        <v>1325</v>
      </c>
      <c r="AM294" s="632">
        <v>3.3821740784066194</v>
      </c>
      <c r="AN294" s="632">
        <v>3.0386694549779181</v>
      </c>
      <c r="AO294" s="632"/>
      <c r="AP294" s="632"/>
      <c r="AQ294" s="632">
        <v>0.66408213276305417</v>
      </c>
      <c r="AR294" s="632">
        <v>1.0986933225436033</v>
      </c>
      <c r="AS294" s="633">
        <v>0</v>
      </c>
      <c r="AT294" s="665" t="s">
        <v>1325</v>
      </c>
      <c r="AU294" s="663" t="s">
        <v>1325</v>
      </c>
      <c r="AV294" s="663" t="s">
        <v>1325</v>
      </c>
      <c r="AW294" s="663" t="s">
        <v>1325</v>
      </c>
      <c r="AX294" s="663" t="s">
        <v>1325</v>
      </c>
      <c r="AY294" s="663" t="s">
        <v>1325</v>
      </c>
      <c r="AZ294" s="663" t="s">
        <v>1325</v>
      </c>
      <c r="BA294" s="632">
        <v>0</v>
      </c>
      <c r="BB294" s="632">
        <v>0</v>
      </c>
      <c r="BC294" s="632"/>
      <c r="BD294" s="632"/>
      <c r="BE294" s="632">
        <v>0.3959832363979795</v>
      </c>
      <c r="BF294" s="632">
        <v>6.8436834221931999</v>
      </c>
      <c r="BG294" s="633">
        <v>0</v>
      </c>
      <c r="BH294" s="665" t="s">
        <v>1325</v>
      </c>
      <c r="BI294" s="663" t="s">
        <v>1325</v>
      </c>
      <c r="BJ294" s="663" t="s">
        <v>1325</v>
      </c>
      <c r="BK294" s="663" t="s">
        <v>1325</v>
      </c>
      <c r="BL294" s="631">
        <v>55</v>
      </c>
      <c r="BM294" s="631">
        <v>11</v>
      </c>
      <c r="BN294" s="663" t="s">
        <v>1325</v>
      </c>
      <c r="BO294" s="632">
        <v>0</v>
      </c>
      <c r="BP294" s="632">
        <v>0</v>
      </c>
      <c r="BQ294" s="632"/>
      <c r="BR294" s="632"/>
      <c r="BS294" s="632">
        <v>0.30640808949661336</v>
      </c>
      <c r="BT294" s="632">
        <v>0.52030164152503466</v>
      </c>
      <c r="BU294" s="633">
        <v>0</v>
      </c>
      <c r="BV294" s="665" t="s">
        <v>1325</v>
      </c>
      <c r="BW294" s="663" t="s">
        <v>1325</v>
      </c>
      <c r="BX294" s="663" t="s">
        <v>1325</v>
      </c>
      <c r="BY294" s="663" t="s">
        <v>1325</v>
      </c>
      <c r="BZ294" s="631">
        <v>38</v>
      </c>
      <c r="CA294" s="663" t="s">
        <v>1325</v>
      </c>
      <c r="CB294" s="663" t="s">
        <v>1325</v>
      </c>
      <c r="CC294" s="632">
        <v>0</v>
      </c>
      <c r="CD294" s="632">
        <v>0</v>
      </c>
      <c r="CE294" s="632"/>
      <c r="CF294" s="632"/>
      <c r="CG294" s="632">
        <v>2.5078938305205374</v>
      </c>
      <c r="CH294" s="632">
        <v>1.0805815929778742</v>
      </c>
      <c r="CI294" s="633">
        <v>0</v>
      </c>
      <c r="CJ294" s="665" t="s">
        <v>1325</v>
      </c>
      <c r="CK294" s="663" t="s">
        <v>1325</v>
      </c>
      <c r="CL294" s="663" t="s">
        <v>1325</v>
      </c>
      <c r="CM294" s="663" t="s">
        <v>1325</v>
      </c>
      <c r="CN294" s="631">
        <v>335</v>
      </c>
      <c r="CO294" s="631">
        <v>14</v>
      </c>
      <c r="CP294" s="663" t="s">
        <v>1325</v>
      </c>
      <c r="CQ294" s="632">
        <v>0</v>
      </c>
      <c r="CR294" s="632">
        <v>0</v>
      </c>
      <c r="CS294" s="632"/>
      <c r="CT294" s="632"/>
      <c r="CU294" s="632">
        <v>3.1584377188886457</v>
      </c>
      <c r="CV294" s="632">
        <v>0.85801404099138656</v>
      </c>
      <c r="CW294" s="633">
        <v>0</v>
      </c>
      <c r="CX294" s="644" t="s">
        <v>878</v>
      </c>
      <c r="CY294" s="480" t="s">
        <v>1471</v>
      </c>
      <c r="CZ294" s="632" t="s">
        <v>792</v>
      </c>
      <c r="DA294" s="636" t="s">
        <v>1472</v>
      </c>
      <c r="DB294" s="644" t="s">
        <v>878</v>
      </c>
      <c r="DC294" s="480" t="s">
        <v>878</v>
      </c>
      <c r="DD294" s="480" t="s">
        <v>878</v>
      </c>
      <c r="DE294" s="635" t="s">
        <v>878</v>
      </c>
      <c r="DF294" s="686"/>
      <c r="DG294" s="678" t="s">
        <v>2218</v>
      </c>
      <c r="DH294" s="682">
        <v>13</v>
      </c>
      <c r="DI294" s="650">
        <v>16</v>
      </c>
      <c r="DJ294" s="663" t="s">
        <v>1325</v>
      </c>
      <c r="DK294" s="663" t="s">
        <v>1325</v>
      </c>
      <c r="DL294" s="650">
        <v>5833</v>
      </c>
      <c r="DM294" s="650">
        <v>572</v>
      </c>
      <c r="DN294" s="650">
        <v>22</v>
      </c>
      <c r="DO294" s="650">
        <v>6464</v>
      </c>
      <c r="DP294" s="681" t="s">
        <v>192</v>
      </c>
      <c r="DQ294" s="534">
        <v>697</v>
      </c>
      <c r="DR294" s="675" t="s">
        <v>878</v>
      </c>
      <c r="DS294" s="648" t="s">
        <v>792</v>
      </c>
      <c r="DT294" s="648" t="s">
        <v>878</v>
      </c>
      <c r="DU294" s="671" t="s">
        <v>792</v>
      </c>
    </row>
    <row r="295" spans="1:125" ht="27" thickBot="1">
      <c r="A295" s="628" t="s">
        <v>210</v>
      </c>
      <c r="B295" s="545" t="s">
        <v>1295</v>
      </c>
      <c r="C295" s="629" t="s">
        <v>784</v>
      </c>
      <c r="D295" s="630">
        <v>78</v>
      </c>
      <c r="E295" s="528" t="s">
        <v>1325</v>
      </c>
      <c r="F295" s="528" t="s">
        <v>1325</v>
      </c>
      <c r="G295" s="528" t="s">
        <v>1325</v>
      </c>
      <c r="H295" s="631">
        <v>277</v>
      </c>
      <c r="I295" s="631">
        <v>16</v>
      </c>
      <c r="J295" s="528" t="s">
        <v>1325</v>
      </c>
      <c r="K295" s="705">
        <v>2.5996345817847946</v>
      </c>
      <c r="L295" s="632"/>
      <c r="M295" s="632"/>
      <c r="N295" s="632"/>
      <c r="O295" s="632">
        <v>1.5413476887151136</v>
      </c>
      <c r="P295" s="632">
        <v>0.82491573425741893</v>
      </c>
      <c r="Q295" s="633">
        <v>2.3246029090226297</v>
      </c>
      <c r="R295" s="665" t="s">
        <v>1325</v>
      </c>
      <c r="S295" s="663" t="s">
        <v>1325</v>
      </c>
      <c r="T295" s="663" t="s">
        <v>1325</v>
      </c>
      <c r="U295" s="663" t="s">
        <v>1325</v>
      </c>
      <c r="V295" s="663" t="s">
        <v>1325</v>
      </c>
      <c r="W295" s="663" t="s">
        <v>1325</v>
      </c>
      <c r="X295" s="663" t="s">
        <v>1325</v>
      </c>
      <c r="Y295" s="632">
        <v>0</v>
      </c>
      <c r="Z295" s="632"/>
      <c r="AA295" s="632"/>
      <c r="AB295" s="632"/>
      <c r="AC295" s="632">
        <v>0.82142107069778003</v>
      </c>
      <c r="AD295" s="632">
        <v>3.2991561295473169</v>
      </c>
      <c r="AE295" s="633">
        <v>0</v>
      </c>
      <c r="AF295" s="634">
        <v>16</v>
      </c>
      <c r="AG295" s="663" t="s">
        <v>1325</v>
      </c>
      <c r="AH295" s="663" t="s">
        <v>1325</v>
      </c>
      <c r="AI295" s="663" t="s">
        <v>1325</v>
      </c>
      <c r="AJ295" s="631">
        <v>55</v>
      </c>
      <c r="AK295" s="663" t="s">
        <v>1325</v>
      </c>
      <c r="AL295" s="663" t="s">
        <v>1325</v>
      </c>
      <c r="AM295" s="632">
        <v>2.3880650785909898</v>
      </c>
      <c r="AN295" s="632"/>
      <c r="AO295" s="632"/>
      <c r="AP295" s="632"/>
      <c r="AQ295" s="632">
        <v>1.3192268632832973</v>
      </c>
      <c r="AR295" s="632">
        <v>1.0871311871165175</v>
      </c>
      <c r="AS295" s="633">
        <v>1.6752726904954318</v>
      </c>
      <c r="AT295" s="665" t="s">
        <v>1325</v>
      </c>
      <c r="AU295" s="663" t="s">
        <v>1325</v>
      </c>
      <c r="AV295" s="663" t="s">
        <v>1325</v>
      </c>
      <c r="AW295" s="663" t="s">
        <v>1325</v>
      </c>
      <c r="AX295" s="663" t="s">
        <v>1325</v>
      </c>
      <c r="AY295" s="663" t="s">
        <v>1325</v>
      </c>
      <c r="AZ295" s="663" t="s">
        <v>1325</v>
      </c>
      <c r="BA295" s="632">
        <v>0</v>
      </c>
      <c r="BB295" s="632"/>
      <c r="BC295" s="632"/>
      <c r="BD295" s="632"/>
      <c r="BE295" s="632">
        <v>0.21238715962035129</v>
      </c>
      <c r="BF295" s="632">
        <v>0</v>
      </c>
      <c r="BG295" s="633">
        <v>0</v>
      </c>
      <c r="BH295" s="665" t="s">
        <v>1325</v>
      </c>
      <c r="BI295" s="663" t="s">
        <v>1325</v>
      </c>
      <c r="BJ295" s="663" t="s">
        <v>1325</v>
      </c>
      <c r="BK295" s="663" t="s">
        <v>1325</v>
      </c>
      <c r="BL295" s="631">
        <v>24</v>
      </c>
      <c r="BM295" s="663" t="s">
        <v>1325</v>
      </c>
      <c r="BN295" s="663" t="s">
        <v>1325</v>
      </c>
      <c r="BO295" s="632">
        <v>3.1146511280467672</v>
      </c>
      <c r="BP295" s="632"/>
      <c r="BQ295" s="632"/>
      <c r="BR295" s="632"/>
      <c r="BS295" s="632">
        <v>1.320636864162547</v>
      </c>
      <c r="BT295" s="632">
        <v>1.6233894228717534</v>
      </c>
      <c r="BU295" s="633">
        <v>0</v>
      </c>
      <c r="BV295" s="665" t="s">
        <v>1325</v>
      </c>
      <c r="BW295" s="663" t="s">
        <v>1325</v>
      </c>
      <c r="BX295" s="663" t="s">
        <v>1325</v>
      </c>
      <c r="BY295" s="663" t="s">
        <v>1325</v>
      </c>
      <c r="BZ295" s="631">
        <v>23</v>
      </c>
      <c r="CA295" s="663" t="s">
        <v>1325</v>
      </c>
      <c r="CB295" s="663" t="s">
        <v>1325</v>
      </c>
      <c r="CC295" s="632">
        <v>5.0184895102284051</v>
      </c>
      <c r="CD295" s="632"/>
      <c r="CE295" s="632"/>
      <c r="CF295" s="632"/>
      <c r="CG295" s="632">
        <v>2.3831248033464822</v>
      </c>
      <c r="CH295" s="632">
        <v>0.84126281711263118</v>
      </c>
      <c r="CI295" s="633">
        <v>0</v>
      </c>
      <c r="CJ295" s="634">
        <v>32</v>
      </c>
      <c r="CK295" s="663" t="s">
        <v>1325</v>
      </c>
      <c r="CL295" s="663" t="s">
        <v>1325</v>
      </c>
      <c r="CM295" s="663" t="s">
        <v>1325</v>
      </c>
      <c r="CN295" s="631">
        <v>127</v>
      </c>
      <c r="CO295" s="663" t="s">
        <v>1325</v>
      </c>
      <c r="CP295" s="663" t="s">
        <v>1325</v>
      </c>
      <c r="CQ295" s="642">
        <v>2.4169787481337712</v>
      </c>
      <c r="CR295" s="632"/>
      <c r="CS295" s="632"/>
      <c r="CT295" s="632"/>
      <c r="CU295" s="632">
        <v>1.6326798872943891</v>
      </c>
      <c r="CV295" s="632">
        <v>1.1204827390932497</v>
      </c>
      <c r="CW295" s="633">
        <v>0.80303709310604743</v>
      </c>
      <c r="CX295" s="660" t="s">
        <v>792</v>
      </c>
      <c r="CY295" s="697" t="s">
        <v>2168</v>
      </c>
      <c r="CZ295" s="632" t="s">
        <v>792</v>
      </c>
      <c r="DA295" s="636" t="s">
        <v>2200</v>
      </c>
      <c r="DB295" s="644" t="s">
        <v>878</v>
      </c>
      <c r="DC295" s="480" t="s">
        <v>878</v>
      </c>
      <c r="DD295" s="480" t="s">
        <v>878</v>
      </c>
      <c r="DE295" s="635" t="s">
        <v>878</v>
      </c>
      <c r="DF295" s="686"/>
      <c r="DG295" s="678" t="s">
        <v>2218</v>
      </c>
      <c r="DH295" s="682">
        <v>451</v>
      </c>
      <c r="DI295" s="663" t="s">
        <v>1325</v>
      </c>
      <c r="DJ295" s="663" t="s">
        <v>1325</v>
      </c>
      <c r="DK295" s="663" t="s">
        <v>1325</v>
      </c>
      <c r="DL295" s="650">
        <v>2925</v>
      </c>
      <c r="DM295" s="650">
        <v>255</v>
      </c>
      <c r="DN295" s="650">
        <v>41</v>
      </c>
      <c r="DO295" s="650">
        <v>3676</v>
      </c>
      <c r="DP295" s="681" t="s">
        <v>210</v>
      </c>
      <c r="DQ295" s="534">
        <v>377</v>
      </c>
      <c r="DR295" s="675" t="s">
        <v>878</v>
      </c>
      <c r="DS295" s="648" t="s">
        <v>792</v>
      </c>
      <c r="DT295" s="648" t="s">
        <v>878</v>
      </c>
      <c r="DU295" s="671" t="s">
        <v>792</v>
      </c>
    </row>
    <row r="296" spans="1:125">
      <c r="A296" s="628" t="s">
        <v>388</v>
      </c>
      <c r="B296" s="545" t="s">
        <v>1295</v>
      </c>
      <c r="C296" s="629" t="s">
        <v>610</v>
      </c>
      <c r="D296" s="658" t="s">
        <v>1325</v>
      </c>
      <c r="E296" s="528" t="s">
        <v>1325</v>
      </c>
      <c r="F296" s="528" t="s">
        <v>1325</v>
      </c>
      <c r="G296" s="528" t="s">
        <v>1325</v>
      </c>
      <c r="H296" s="631">
        <v>72</v>
      </c>
      <c r="I296" s="631">
        <v>46</v>
      </c>
      <c r="J296" s="528" t="s">
        <v>1325</v>
      </c>
      <c r="K296" s="705"/>
      <c r="L296" s="632"/>
      <c r="M296" s="632"/>
      <c r="N296" s="632"/>
      <c r="O296" s="632">
        <v>0.61340566636293847</v>
      </c>
      <c r="P296" s="632">
        <v>0.78183285700425331</v>
      </c>
      <c r="Q296" s="633">
        <v>1.0362332468975854</v>
      </c>
      <c r="R296" s="665" t="s">
        <v>1325</v>
      </c>
      <c r="S296" s="663" t="s">
        <v>1325</v>
      </c>
      <c r="T296" s="663" t="s">
        <v>1325</v>
      </c>
      <c r="U296" s="663" t="s">
        <v>1325</v>
      </c>
      <c r="V296" s="663" t="s">
        <v>1325</v>
      </c>
      <c r="W296" s="663" t="s">
        <v>1325</v>
      </c>
      <c r="X296" s="663" t="s">
        <v>1325</v>
      </c>
      <c r="Y296" s="632"/>
      <c r="Z296" s="632"/>
      <c r="AA296" s="632"/>
      <c r="AB296" s="632"/>
      <c r="AC296" s="632">
        <v>0.15933231557121555</v>
      </c>
      <c r="AD296" s="632">
        <v>17.008454001414648</v>
      </c>
      <c r="AE296" s="633">
        <v>0</v>
      </c>
      <c r="AF296" s="665" t="s">
        <v>1325</v>
      </c>
      <c r="AG296" s="663" t="s">
        <v>1325</v>
      </c>
      <c r="AH296" s="663" t="s">
        <v>1325</v>
      </c>
      <c r="AI296" s="663" t="s">
        <v>1325</v>
      </c>
      <c r="AJ296" s="663" t="s">
        <v>1325</v>
      </c>
      <c r="AK296" s="663" t="s">
        <v>1325</v>
      </c>
      <c r="AL296" s="663" t="s">
        <v>1325</v>
      </c>
      <c r="AM296" s="632"/>
      <c r="AN296" s="632"/>
      <c r="AO296" s="632"/>
      <c r="AP296" s="632"/>
      <c r="AQ296" s="632">
        <v>0.34459246079689287</v>
      </c>
      <c r="AR296" s="632">
        <v>2.0173199850675756</v>
      </c>
      <c r="AS296" s="633">
        <v>3.1514216301727958</v>
      </c>
      <c r="AT296" s="665" t="s">
        <v>1325</v>
      </c>
      <c r="AU296" s="663" t="s">
        <v>1325</v>
      </c>
      <c r="AV296" s="663" t="s">
        <v>1325</v>
      </c>
      <c r="AW296" s="663" t="s">
        <v>1325</v>
      </c>
      <c r="AX296" s="663" t="s">
        <v>1325</v>
      </c>
      <c r="AY296" s="663" t="s">
        <v>1325</v>
      </c>
      <c r="AZ296" s="663" t="s">
        <v>1325</v>
      </c>
      <c r="BA296" s="632"/>
      <c r="BB296" s="632"/>
      <c r="BC296" s="632"/>
      <c r="BD296" s="632"/>
      <c r="BE296" s="632">
        <v>0.31866316717296816</v>
      </c>
      <c r="BF296" s="632">
        <v>8.5042270007073064</v>
      </c>
      <c r="BG296" s="633">
        <v>0</v>
      </c>
      <c r="BH296" s="665" t="s">
        <v>1325</v>
      </c>
      <c r="BI296" s="663" t="s">
        <v>1325</v>
      </c>
      <c r="BJ296" s="663" t="s">
        <v>1325</v>
      </c>
      <c r="BK296" s="663" t="s">
        <v>1325</v>
      </c>
      <c r="BL296" s="663" t="s">
        <v>1325</v>
      </c>
      <c r="BM296" s="631">
        <v>11</v>
      </c>
      <c r="BN296" s="663" t="s">
        <v>1325</v>
      </c>
      <c r="BO296" s="632"/>
      <c r="BP296" s="632"/>
      <c r="BQ296" s="632"/>
      <c r="BR296" s="632"/>
      <c r="BS296" s="632">
        <v>0.18260380543083651</v>
      </c>
      <c r="BT296" s="632">
        <v>0.69307187663219161</v>
      </c>
      <c r="BU296" s="633">
        <v>0</v>
      </c>
      <c r="BV296" s="665" t="s">
        <v>1325</v>
      </c>
      <c r="BW296" s="663" t="s">
        <v>1325</v>
      </c>
      <c r="BX296" s="663" t="s">
        <v>1325</v>
      </c>
      <c r="BY296" s="663" t="s">
        <v>1325</v>
      </c>
      <c r="BZ296" s="663" t="s">
        <v>1325</v>
      </c>
      <c r="CA296" s="663" t="s">
        <v>1325</v>
      </c>
      <c r="CB296" s="663" t="s">
        <v>1325</v>
      </c>
      <c r="CC296" s="632"/>
      <c r="CD296" s="632"/>
      <c r="CE296" s="632"/>
      <c r="CF296" s="632"/>
      <c r="CG296" s="632">
        <v>0.63732633434593633</v>
      </c>
      <c r="CH296" s="632">
        <v>4.2521135003536585</v>
      </c>
      <c r="CI296" s="633">
        <v>0</v>
      </c>
      <c r="CJ296" s="665" t="s">
        <v>1325</v>
      </c>
      <c r="CK296" s="663" t="s">
        <v>1325</v>
      </c>
      <c r="CL296" s="663" t="s">
        <v>1325</v>
      </c>
      <c r="CM296" s="663" t="s">
        <v>1325</v>
      </c>
      <c r="CN296" s="631">
        <v>43</v>
      </c>
      <c r="CO296" s="631">
        <v>16</v>
      </c>
      <c r="CP296" s="663" t="s">
        <v>1325</v>
      </c>
      <c r="CQ296" s="632"/>
      <c r="CR296" s="632"/>
      <c r="CS296" s="632"/>
      <c r="CT296" s="632"/>
      <c r="CU296" s="632">
        <v>0.81882278292806665</v>
      </c>
      <c r="CV296" s="632">
        <v>0.45042172838275896</v>
      </c>
      <c r="CW296" s="633">
        <v>1.7346137185902475</v>
      </c>
      <c r="CX296" s="644" t="s">
        <v>878</v>
      </c>
      <c r="CY296" s="480" t="s">
        <v>1471</v>
      </c>
      <c r="CZ296" s="480" t="s">
        <v>878</v>
      </c>
      <c r="DA296" s="635" t="s">
        <v>1471</v>
      </c>
      <c r="DB296" s="644" t="s">
        <v>878</v>
      </c>
      <c r="DC296" s="480" t="s">
        <v>878</v>
      </c>
      <c r="DD296" s="480" t="s">
        <v>878</v>
      </c>
      <c r="DE296" s="635" t="s">
        <v>878</v>
      </c>
      <c r="DF296" s="686"/>
      <c r="DG296" s="678" t="s">
        <v>2218</v>
      </c>
      <c r="DH296" s="664" t="s">
        <v>1325</v>
      </c>
      <c r="DI296" s="663" t="s">
        <v>1325</v>
      </c>
      <c r="DJ296" s="663" t="s">
        <v>1325</v>
      </c>
      <c r="DK296" s="663" t="s">
        <v>1325</v>
      </c>
      <c r="DL296" s="650">
        <v>811</v>
      </c>
      <c r="DM296" s="650">
        <v>384</v>
      </c>
      <c r="DN296" s="650">
        <v>29</v>
      </c>
      <c r="DO296" s="650">
        <v>1233</v>
      </c>
      <c r="DP296" s="681" t="s">
        <v>388</v>
      </c>
      <c r="DQ296" s="534">
        <v>125</v>
      </c>
      <c r="DR296" s="675" t="s">
        <v>878</v>
      </c>
      <c r="DS296" s="648" t="s">
        <v>792</v>
      </c>
      <c r="DT296" s="648" t="s">
        <v>878</v>
      </c>
      <c r="DU296" s="671" t="s">
        <v>792</v>
      </c>
    </row>
    <row r="297" spans="1:125">
      <c r="A297" s="628" t="s">
        <v>166</v>
      </c>
      <c r="B297" s="545" t="s">
        <v>1295</v>
      </c>
      <c r="C297" s="629" t="s">
        <v>603</v>
      </c>
      <c r="D297" s="658" t="s">
        <v>1325</v>
      </c>
      <c r="E297" s="528" t="s">
        <v>1325</v>
      </c>
      <c r="F297" s="528" t="s">
        <v>1325</v>
      </c>
      <c r="G297" s="528" t="s">
        <v>1325</v>
      </c>
      <c r="H297" s="631">
        <v>121</v>
      </c>
      <c r="I297" s="631">
        <v>11</v>
      </c>
      <c r="J297" s="528" t="s">
        <v>1325</v>
      </c>
      <c r="K297" s="705">
        <v>1.1033211014427724</v>
      </c>
      <c r="L297" s="632"/>
      <c r="M297" s="632"/>
      <c r="N297" s="632"/>
      <c r="O297" s="632">
        <v>0.63112832854731249</v>
      </c>
      <c r="P297" s="632">
        <v>3.2189417137644925</v>
      </c>
      <c r="Q297" s="633">
        <v>0.32101672588911789</v>
      </c>
      <c r="R297" s="665" t="s">
        <v>1325</v>
      </c>
      <c r="S297" s="663" t="s">
        <v>1325</v>
      </c>
      <c r="T297" s="663" t="s">
        <v>1325</v>
      </c>
      <c r="U297" s="663" t="s">
        <v>1325</v>
      </c>
      <c r="V297" s="663" t="s">
        <v>1325</v>
      </c>
      <c r="W297" s="663" t="s">
        <v>1325</v>
      </c>
      <c r="X297" s="663" t="s">
        <v>1325</v>
      </c>
      <c r="Y297" s="632">
        <v>5.5566144117580247</v>
      </c>
      <c r="Z297" s="632"/>
      <c r="AA297" s="632"/>
      <c r="AB297" s="632"/>
      <c r="AC297" s="632">
        <v>0.58387114782803817</v>
      </c>
      <c r="AD297" s="632">
        <v>0</v>
      </c>
      <c r="AE297" s="633">
        <v>56.65954589990173</v>
      </c>
      <c r="AF297" s="665" t="s">
        <v>1325</v>
      </c>
      <c r="AG297" s="663" t="s">
        <v>1325</v>
      </c>
      <c r="AH297" s="663" t="s">
        <v>1325</v>
      </c>
      <c r="AI297" s="663" t="s">
        <v>1325</v>
      </c>
      <c r="AJ297" s="631">
        <v>19</v>
      </c>
      <c r="AK297" s="663" t="s">
        <v>1325</v>
      </c>
      <c r="AL297" s="663" t="s">
        <v>1325</v>
      </c>
      <c r="AM297" s="632">
        <v>0</v>
      </c>
      <c r="AN297" s="632"/>
      <c r="AO297" s="632"/>
      <c r="AP297" s="632"/>
      <c r="AQ297" s="632">
        <v>0.87155802132511973</v>
      </c>
      <c r="AR297" s="632">
        <v>0</v>
      </c>
      <c r="AS297" s="633">
        <v>0</v>
      </c>
      <c r="AT297" s="665" t="s">
        <v>1325</v>
      </c>
      <c r="AU297" s="663" t="s">
        <v>1325</v>
      </c>
      <c r="AV297" s="663" t="s">
        <v>1325</v>
      </c>
      <c r="AW297" s="663" t="s">
        <v>1325</v>
      </c>
      <c r="AX297" s="663" t="s">
        <v>1325</v>
      </c>
      <c r="AY297" s="663" t="s">
        <v>1325</v>
      </c>
      <c r="AZ297" s="663" t="s">
        <v>1325</v>
      </c>
      <c r="BA297" s="632">
        <v>0</v>
      </c>
      <c r="BB297" s="632"/>
      <c r="BC297" s="632"/>
      <c r="BD297" s="632"/>
      <c r="BE297" s="632">
        <v>6.0019895007972043E-2</v>
      </c>
      <c r="BF297" s="632">
        <v>45.151427040039266</v>
      </c>
      <c r="BG297" s="633">
        <v>0</v>
      </c>
      <c r="BH297" s="665" t="s">
        <v>1325</v>
      </c>
      <c r="BI297" s="663" t="s">
        <v>1325</v>
      </c>
      <c r="BJ297" s="663" t="s">
        <v>1325</v>
      </c>
      <c r="BK297" s="663" t="s">
        <v>1325</v>
      </c>
      <c r="BL297" s="631">
        <v>11</v>
      </c>
      <c r="BM297" s="663" t="s">
        <v>1325</v>
      </c>
      <c r="BN297" s="663" t="s">
        <v>1325</v>
      </c>
      <c r="BO297" s="632">
        <v>0.58688016883247918</v>
      </c>
      <c r="BP297" s="632"/>
      <c r="BQ297" s="632"/>
      <c r="BR297" s="632"/>
      <c r="BS297" s="632">
        <v>0.10900572393096192</v>
      </c>
      <c r="BT297" s="632">
        <v>18.39641110760444</v>
      </c>
      <c r="BU297" s="633">
        <v>0</v>
      </c>
      <c r="BV297" s="665" t="s">
        <v>1325</v>
      </c>
      <c r="BW297" s="663" t="s">
        <v>1325</v>
      </c>
      <c r="BX297" s="663" t="s">
        <v>1325</v>
      </c>
      <c r="BY297" s="663" t="s">
        <v>1325</v>
      </c>
      <c r="BZ297" s="631">
        <v>10</v>
      </c>
      <c r="CA297" s="663" t="s">
        <v>1325</v>
      </c>
      <c r="CB297" s="663" t="s">
        <v>1325</v>
      </c>
      <c r="CC297" s="632">
        <v>11.885962571569944</v>
      </c>
      <c r="CD297" s="632"/>
      <c r="CE297" s="632"/>
      <c r="CF297" s="632"/>
      <c r="CG297" s="632">
        <v>21.157767052274046</v>
      </c>
      <c r="CH297" s="632">
        <v>0</v>
      </c>
      <c r="CI297" s="633">
        <v>0</v>
      </c>
      <c r="CJ297" s="665" t="s">
        <v>1325</v>
      </c>
      <c r="CK297" s="663" t="s">
        <v>1325</v>
      </c>
      <c r="CL297" s="663" t="s">
        <v>1325</v>
      </c>
      <c r="CM297" s="663" t="s">
        <v>1325</v>
      </c>
      <c r="CN297" s="631">
        <v>57</v>
      </c>
      <c r="CO297" s="663" t="s">
        <v>1325</v>
      </c>
      <c r="CP297" s="663" t="s">
        <v>1325</v>
      </c>
      <c r="CQ297" s="632">
        <v>1.8931520003588798</v>
      </c>
      <c r="CR297" s="632"/>
      <c r="CS297" s="632"/>
      <c r="CT297" s="632"/>
      <c r="CU297" s="632">
        <v>1.6407503329740787</v>
      </c>
      <c r="CV297" s="632">
        <v>1.4427854688951911</v>
      </c>
      <c r="CW297" s="633">
        <v>0</v>
      </c>
      <c r="CX297" s="644" t="s">
        <v>792</v>
      </c>
      <c r="CY297" s="480" t="s">
        <v>1621</v>
      </c>
      <c r="CZ297" s="480" t="s">
        <v>878</v>
      </c>
      <c r="DA297" s="635" t="s">
        <v>1471</v>
      </c>
      <c r="DB297" s="644" t="s">
        <v>878</v>
      </c>
      <c r="DC297" s="480" t="s">
        <v>878</v>
      </c>
      <c r="DD297" s="480" t="s">
        <v>878</v>
      </c>
      <c r="DE297" s="635" t="s">
        <v>878</v>
      </c>
      <c r="DF297" s="686"/>
      <c r="DG297" s="678" t="s">
        <v>2218</v>
      </c>
      <c r="DH297" s="682">
        <v>56</v>
      </c>
      <c r="DI297" s="663" t="s">
        <v>1325</v>
      </c>
      <c r="DJ297" s="663" t="s">
        <v>1325</v>
      </c>
      <c r="DK297" s="663" t="s">
        <v>1325</v>
      </c>
      <c r="DL297" s="650">
        <v>1368</v>
      </c>
      <c r="DM297" s="650">
        <v>61</v>
      </c>
      <c r="DN297" s="650">
        <v>23</v>
      </c>
      <c r="DO297" s="650">
        <v>1508</v>
      </c>
      <c r="DP297" s="681" t="s">
        <v>166</v>
      </c>
      <c r="DQ297" s="534">
        <v>141</v>
      </c>
      <c r="DR297" s="675" t="s">
        <v>878</v>
      </c>
      <c r="DS297" s="648" t="s">
        <v>792</v>
      </c>
      <c r="DT297" s="648" t="s">
        <v>878</v>
      </c>
      <c r="DU297" s="671" t="s">
        <v>792</v>
      </c>
    </row>
    <row r="298" spans="1:125">
      <c r="A298" s="628" t="s">
        <v>347</v>
      </c>
      <c r="B298" s="545" t="s">
        <v>1295</v>
      </c>
      <c r="C298" s="629" t="s">
        <v>815</v>
      </c>
      <c r="D298" s="658" t="s">
        <v>1325</v>
      </c>
      <c r="E298" s="528" t="s">
        <v>1325</v>
      </c>
      <c r="F298" s="528" t="s">
        <v>1325</v>
      </c>
      <c r="G298" s="528" t="s">
        <v>1325</v>
      </c>
      <c r="H298" s="631">
        <v>69</v>
      </c>
      <c r="I298" s="631">
        <v>44</v>
      </c>
      <c r="J298" s="528" t="s">
        <v>1325</v>
      </c>
      <c r="K298" s="705">
        <v>1.5334333582415276</v>
      </c>
      <c r="L298" s="632"/>
      <c r="M298" s="632"/>
      <c r="N298" s="632"/>
      <c r="O298" s="632">
        <v>1.6451198519008121</v>
      </c>
      <c r="P298" s="632">
        <v>0.89849896834574094</v>
      </c>
      <c r="Q298" s="633">
        <v>1.9574539915464217</v>
      </c>
      <c r="R298" s="665" t="s">
        <v>1325</v>
      </c>
      <c r="S298" s="663" t="s">
        <v>1325</v>
      </c>
      <c r="T298" s="663" t="s">
        <v>1325</v>
      </c>
      <c r="U298" s="663" t="s">
        <v>1325</v>
      </c>
      <c r="V298" s="663" t="s">
        <v>1325</v>
      </c>
      <c r="W298" s="663" t="s">
        <v>1325</v>
      </c>
      <c r="X298" s="663" t="s">
        <v>1325</v>
      </c>
      <c r="Y298" s="632">
        <v>0</v>
      </c>
      <c r="Z298" s="632"/>
      <c r="AA298" s="632"/>
      <c r="AB298" s="632"/>
      <c r="AC298" s="632">
        <v>0</v>
      </c>
      <c r="AD298" s="632">
        <v>1.0002954768405252</v>
      </c>
      <c r="AE298" s="633">
        <v>0</v>
      </c>
      <c r="AF298" s="665" t="s">
        <v>1325</v>
      </c>
      <c r="AG298" s="663" t="s">
        <v>1325</v>
      </c>
      <c r="AH298" s="663" t="s">
        <v>1325</v>
      </c>
      <c r="AI298" s="663" t="s">
        <v>1325</v>
      </c>
      <c r="AJ298" s="663" t="s">
        <v>1325</v>
      </c>
      <c r="AK298" s="663" t="s">
        <v>1325</v>
      </c>
      <c r="AL298" s="663" t="s">
        <v>1325</v>
      </c>
      <c r="AM298" s="632">
        <v>0</v>
      </c>
      <c r="AN298" s="632"/>
      <c r="AO298" s="632"/>
      <c r="AP298" s="632"/>
      <c r="AQ298" s="632">
        <v>1.8832873629419371</v>
      </c>
      <c r="AR298" s="632">
        <v>0.5261500928366305</v>
      </c>
      <c r="AS298" s="633">
        <v>4.8139310502493684</v>
      </c>
      <c r="AT298" s="665" t="s">
        <v>1325</v>
      </c>
      <c r="AU298" s="663" t="s">
        <v>1325</v>
      </c>
      <c r="AV298" s="663" t="s">
        <v>1325</v>
      </c>
      <c r="AW298" s="663" t="s">
        <v>1325</v>
      </c>
      <c r="AX298" s="663" t="s">
        <v>1325</v>
      </c>
      <c r="AY298" s="663" t="s">
        <v>1325</v>
      </c>
      <c r="AZ298" s="663" t="s">
        <v>1325</v>
      </c>
      <c r="BA298" s="632">
        <v>0</v>
      </c>
      <c r="BB298" s="632"/>
      <c r="BC298" s="632"/>
      <c r="BD298" s="632"/>
      <c r="BE298" s="632">
        <v>0</v>
      </c>
      <c r="BF298" s="632">
        <v>1.2730490764324822</v>
      </c>
      <c r="BG298" s="633">
        <v>0</v>
      </c>
      <c r="BH298" s="665" t="s">
        <v>1325</v>
      </c>
      <c r="BI298" s="663" t="s">
        <v>1325</v>
      </c>
      <c r="BJ298" s="663" t="s">
        <v>1325</v>
      </c>
      <c r="BK298" s="663" t="s">
        <v>1325</v>
      </c>
      <c r="BL298" s="663" t="s">
        <v>1325</v>
      </c>
      <c r="BM298" s="663" t="s">
        <v>1325</v>
      </c>
      <c r="BN298" s="663" t="s">
        <v>1325</v>
      </c>
      <c r="BO298" s="632">
        <v>2.1008418649173981</v>
      </c>
      <c r="BP298" s="632"/>
      <c r="BQ298" s="632"/>
      <c r="BR298" s="632"/>
      <c r="BS298" s="632">
        <v>1.7958942441678072</v>
      </c>
      <c r="BT298" s="632">
        <v>0.49724429822911076</v>
      </c>
      <c r="BU298" s="633">
        <v>4.6132097435696728</v>
      </c>
      <c r="BV298" s="665" t="s">
        <v>1325</v>
      </c>
      <c r="BW298" s="663" t="s">
        <v>1325</v>
      </c>
      <c r="BX298" s="663" t="s">
        <v>1325</v>
      </c>
      <c r="BY298" s="663" t="s">
        <v>1325</v>
      </c>
      <c r="BZ298" s="663" t="s">
        <v>1325</v>
      </c>
      <c r="CA298" s="663" t="s">
        <v>1325</v>
      </c>
      <c r="CB298" s="663" t="s">
        <v>1325</v>
      </c>
      <c r="CC298" s="632">
        <v>7.2947052708539832</v>
      </c>
      <c r="CD298" s="632"/>
      <c r="CE298" s="632"/>
      <c r="CF298" s="632"/>
      <c r="CG298" s="632">
        <v>5.01022330898037</v>
      </c>
      <c r="CH298" s="632">
        <v>0.35057395864616431</v>
      </c>
      <c r="CI298" s="633">
        <v>0</v>
      </c>
      <c r="CJ298" s="665" t="s">
        <v>1325</v>
      </c>
      <c r="CK298" s="663" t="s">
        <v>1325</v>
      </c>
      <c r="CL298" s="663" t="s">
        <v>1325</v>
      </c>
      <c r="CM298" s="663" t="s">
        <v>1325</v>
      </c>
      <c r="CN298" s="631">
        <v>42</v>
      </c>
      <c r="CO298" s="631">
        <v>26</v>
      </c>
      <c r="CP298" s="663" t="s">
        <v>1325</v>
      </c>
      <c r="CQ298" s="632">
        <v>0.87298068421572161</v>
      </c>
      <c r="CR298" s="632"/>
      <c r="CS298" s="632"/>
      <c r="CT298" s="632"/>
      <c r="CU298" s="632">
        <v>1.7646929254706829</v>
      </c>
      <c r="CV298" s="632">
        <v>0.94001335554887022</v>
      </c>
      <c r="CW298" s="633">
        <v>1.6588719177555109</v>
      </c>
      <c r="CX298" s="644" t="s">
        <v>878</v>
      </c>
      <c r="CY298" s="480" t="s">
        <v>1471</v>
      </c>
      <c r="CZ298" s="480" t="s">
        <v>878</v>
      </c>
      <c r="DA298" s="635" t="s">
        <v>1471</v>
      </c>
      <c r="DB298" s="644" t="s">
        <v>878</v>
      </c>
      <c r="DC298" s="480" t="s">
        <v>878</v>
      </c>
      <c r="DD298" s="480" t="s">
        <v>878</v>
      </c>
      <c r="DE298" s="635" t="s">
        <v>878</v>
      </c>
      <c r="DF298" s="555"/>
      <c r="DG298" s="678" t="s">
        <v>2218</v>
      </c>
      <c r="DH298" s="682">
        <v>51</v>
      </c>
      <c r="DI298" s="663" t="s">
        <v>1325</v>
      </c>
      <c r="DJ298" s="663" t="s">
        <v>1325</v>
      </c>
      <c r="DK298" s="663" t="s">
        <v>1325</v>
      </c>
      <c r="DL298" s="650">
        <v>613</v>
      </c>
      <c r="DM298" s="650">
        <v>595</v>
      </c>
      <c r="DN298" s="650">
        <v>28</v>
      </c>
      <c r="DO298" s="650">
        <v>1297</v>
      </c>
      <c r="DP298" s="681" t="s">
        <v>347</v>
      </c>
      <c r="DQ298" s="534">
        <v>123</v>
      </c>
      <c r="DR298" s="675" t="s">
        <v>878</v>
      </c>
      <c r="DS298" s="648" t="s">
        <v>792</v>
      </c>
      <c r="DT298" s="648" t="s">
        <v>878</v>
      </c>
      <c r="DU298" s="671" t="s">
        <v>792</v>
      </c>
    </row>
    <row r="299" spans="1:125" ht="26.25">
      <c r="A299" s="628" t="s">
        <v>450</v>
      </c>
      <c r="B299" s="646" t="s">
        <v>1295</v>
      </c>
      <c r="C299" s="645" t="s">
        <v>796</v>
      </c>
      <c r="D299" s="640">
        <v>122</v>
      </c>
      <c r="E299" s="528" t="s">
        <v>1325</v>
      </c>
      <c r="F299" s="528" t="s">
        <v>1325</v>
      </c>
      <c r="G299" s="528" t="s">
        <v>1325</v>
      </c>
      <c r="H299" s="641">
        <v>187</v>
      </c>
      <c r="I299" s="641">
        <v>15</v>
      </c>
      <c r="J299" s="641">
        <v>12</v>
      </c>
      <c r="K299" s="705">
        <v>1.6581007642574626</v>
      </c>
      <c r="L299" s="632">
        <v>0.55083925083565188</v>
      </c>
      <c r="M299" s="632"/>
      <c r="N299" s="632"/>
      <c r="O299" s="632">
        <v>0.66759758692574078</v>
      </c>
      <c r="P299" s="632">
        <v>1.811710071043259</v>
      </c>
      <c r="Q299" s="633">
        <v>1.0251268258153821</v>
      </c>
      <c r="R299" s="665" t="s">
        <v>1325</v>
      </c>
      <c r="S299" s="663" t="s">
        <v>1325</v>
      </c>
      <c r="T299" s="663" t="s">
        <v>1325</v>
      </c>
      <c r="U299" s="663" t="s">
        <v>1325</v>
      </c>
      <c r="V299" s="663" t="s">
        <v>1325</v>
      </c>
      <c r="W299" s="663" t="s">
        <v>1325</v>
      </c>
      <c r="X299" s="663" t="s">
        <v>1325</v>
      </c>
      <c r="Y299" s="632">
        <v>1.183009299257467</v>
      </c>
      <c r="Z299" s="632">
        <v>0</v>
      </c>
      <c r="AA299" s="632"/>
      <c r="AB299" s="632"/>
      <c r="AC299" s="632">
        <v>0.16743293458571487</v>
      </c>
      <c r="AD299" s="632">
        <v>3.8197153789848075</v>
      </c>
      <c r="AE299" s="633">
        <v>1.5468791600167229</v>
      </c>
      <c r="AF299" s="634">
        <v>35</v>
      </c>
      <c r="AG299" s="663" t="s">
        <v>1325</v>
      </c>
      <c r="AH299" s="663" t="s">
        <v>1325</v>
      </c>
      <c r="AI299" s="663" t="s">
        <v>1325</v>
      </c>
      <c r="AJ299" s="631">
        <v>53</v>
      </c>
      <c r="AK299" s="663" t="s">
        <v>1325</v>
      </c>
      <c r="AL299" s="663" t="s">
        <v>1325</v>
      </c>
      <c r="AM299" s="632">
        <v>2.3189784041784174</v>
      </c>
      <c r="AN299" s="632">
        <v>3.1765850349745475</v>
      </c>
      <c r="AO299" s="632"/>
      <c r="AP299" s="632"/>
      <c r="AQ299" s="632">
        <v>0.97387048197863268</v>
      </c>
      <c r="AR299" s="632">
        <v>0.60111816736453683</v>
      </c>
      <c r="AS299" s="633">
        <v>1.7208677525716924</v>
      </c>
      <c r="AT299" s="665" t="s">
        <v>1325</v>
      </c>
      <c r="AU299" s="663" t="s">
        <v>1325</v>
      </c>
      <c r="AV299" s="663" t="s">
        <v>1325</v>
      </c>
      <c r="AW299" s="663" t="s">
        <v>1325</v>
      </c>
      <c r="AX299" s="663" t="s">
        <v>1325</v>
      </c>
      <c r="AY299" s="663" t="s">
        <v>1325</v>
      </c>
      <c r="AZ299" s="663" t="s">
        <v>1325</v>
      </c>
      <c r="BA299" s="632">
        <v>6.5030431223791876</v>
      </c>
      <c r="BB299" s="632">
        <v>0</v>
      </c>
      <c r="BC299" s="632"/>
      <c r="BD299" s="632"/>
      <c r="BE299" s="632">
        <v>0.51229527614985082</v>
      </c>
      <c r="BF299" s="632">
        <v>0</v>
      </c>
      <c r="BG299" s="633">
        <v>57.217593871714584</v>
      </c>
      <c r="BH299" s="665" t="s">
        <v>1325</v>
      </c>
      <c r="BI299" s="663" t="s">
        <v>1325</v>
      </c>
      <c r="BJ299" s="663" t="s">
        <v>1325</v>
      </c>
      <c r="BK299" s="663" t="s">
        <v>1325</v>
      </c>
      <c r="BL299" s="631">
        <v>12</v>
      </c>
      <c r="BM299" s="663" t="s">
        <v>1325</v>
      </c>
      <c r="BN299" s="663" t="s">
        <v>1325</v>
      </c>
      <c r="BO299" s="632">
        <v>0.15244185884781972</v>
      </c>
      <c r="BP299" s="632">
        <v>0</v>
      </c>
      <c r="BQ299" s="632"/>
      <c r="BR299" s="632"/>
      <c r="BS299" s="632">
        <v>0.10803067730051898</v>
      </c>
      <c r="BT299" s="632">
        <v>22.971095080462199</v>
      </c>
      <c r="BU299" s="633">
        <v>0</v>
      </c>
      <c r="BV299" s="634">
        <v>13</v>
      </c>
      <c r="BW299" s="663" t="s">
        <v>1325</v>
      </c>
      <c r="BX299" s="663" t="s">
        <v>1325</v>
      </c>
      <c r="BY299" s="663" t="s">
        <v>1325</v>
      </c>
      <c r="BZ299" s="631">
        <v>15</v>
      </c>
      <c r="CA299" s="663" t="s">
        <v>1325</v>
      </c>
      <c r="CB299" s="663" t="s">
        <v>1325</v>
      </c>
      <c r="CC299" s="632">
        <v>10.157305758770333</v>
      </c>
      <c r="CD299" s="632">
        <v>0</v>
      </c>
      <c r="CE299" s="632"/>
      <c r="CF299" s="632"/>
      <c r="CG299" s="632">
        <v>5.6988434186402346</v>
      </c>
      <c r="CH299" s="632">
        <v>0</v>
      </c>
      <c r="CI299" s="633">
        <v>5.5848095822108661</v>
      </c>
      <c r="CJ299" s="634">
        <v>38</v>
      </c>
      <c r="CK299" s="663" t="s">
        <v>1325</v>
      </c>
      <c r="CL299" s="663" t="s">
        <v>1325</v>
      </c>
      <c r="CM299" s="663" t="s">
        <v>1325</v>
      </c>
      <c r="CN299" s="631">
        <v>67</v>
      </c>
      <c r="CO299" s="663" t="s">
        <v>1325</v>
      </c>
      <c r="CP299" s="663" t="s">
        <v>1325</v>
      </c>
      <c r="CQ299" s="632">
        <v>1.9270781251346651</v>
      </c>
      <c r="CR299" s="632">
        <v>0</v>
      </c>
      <c r="CS299" s="632"/>
      <c r="CT299" s="632"/>
      <c r="CU299" s="632">
        <v>0.94171346216377882</v>
      </c>
      <c r="CV299" s="632">
        <v>1.7534791001382268</v>
      </c>
      <c r="CW299" s="633">
        <v>0.94775715099666447</v>
      </c>
      <c r="CX299" s="644" t="s">
        <v>878</v>
      </c>
      <c r="CY299" s="480" t="s">
        <v>1471</v>
      </c>
      <c r="CZ299" s="632" t="s">
        <v>792</v>
      </c>
      <c r="DA299" s="636" t="s">
        <v>2203</v>
      </c>
      <c r="DB299" s="644" t="s">
        <v>878</v>
      </c>
      <c r="DC299" s="480" t="s">
        <v>878</v>
      </c>
      <c r="DD299" s="480" t="s">
        <v>878</v>
      </c>
      <c r="DE299" s="635" t="s">
        <v>878</v>
      </c>
      <c r="DF299" s="555"/>
      <c r="DG299" s="678" t="s">
        <v>2218</v>
      </c>
      <c r="DH299" s="682">
        <v>691</v>
      </c>
      <c r="DI299" s="650">
        <v>49</v>
      </c>
      <c r="DJ299" s="663" t="s">
        <v>1325</v>
      </c>
      <c r="DK299" s="663" t="s">
        <v>1325</v>
      </c>
      <c r="DL299" s="650">
        <v>2429</v>
      </c>
      <c r="DM299" s="650">
        <v>114</v>
      </c>
      <c r="DN299" s="650">
        <v>109</v>
      </c>
      <c r="DO299" s="650">
        <v>3396</v>
      </c>
      <c r="DP299" s="681" t="s">
        <v>450</v>
      </c>
      <c r="DQ299" s="534">
        <v>339</v>
      </c>
      <c r="DR299" s="675" t="s">
        <v>878</v>
      </c>
      <c r="DS299" s="648" t="s">
        <v>792</v>
      </c>
      <c r="DT299" s="648" t="s">
        <v>878</v>
      </c>
      <c r="DU299" s="671" t="s">
        <v>792</v>
      </c>
    </row>
    <row r="300" spans="1:125">
      <c r="A300" s="628" t="s">
        <v>251</v>
      </c>
      <c r="B300" s="545" t="s">
        <v>1295</v>
      </c>
      <c r="C300" s="629" t="s">
        <v>819</v>
      </c>
      <c r="D300" s="658" t="s">
        <v>1325</v>
      </c>
      <c r="E300" s="631">
        <v>13</v>
      </c>
      <c r="F300" s="528" t="s">
        <v>1325</v>
      </c>
      <c r="G300" s="528" t="s">
        <v>1325</v>
      </c>
      <c r="H300" s="631">
        <v>169</v>
      </c>
      <c r="I300" s="631">
        <v>348</v>
      </c>
      <c r="J300" s="528" t="s">
        <v>1325</v>
      </c>
      <c r="K300" s="705">
        <v>1.1715741469247265</v>
      </c>
      <c r="L300" s="632">
        <v>0.91500064080027899</v>
      </c>
      <c r="M300" s="632">
        <v>0.99418512629402322</v>
      </c>
      <c r="N300" s="632"/>
      <c r="O300" s="632">
        <v>1.4478580128326823</v>
      </c>
      <c r="P300" s="632">
        <v>0.9195472236039226</v>
      </c>
      <c r="Q300" s="633">
        <v>0.45134809962798611</v>
      </c>
      <c r="R300" s="665" t="s">
        <v>1325</v>
      </c>
      <c r="S300" s="663" t="s">
        <v>1325</v>
      </c>
      <c r="T300" s="663" t="s">
        <v>1325</v>
      </c>
      <c r="U300" s="663" t="s">
        <v>1325</v>
      </c>
      <c r="V300" s="663" t="s">
        <v>1325</v>
      </c>
      <c r="W300" s="631">
        <v>28</v>
      </c>
      <c r="X300" s="663" t="s">
        <v>1325</v>
      </c>
      <c r="Y300" s="632">
        <v>0</v>
      </c>
      <c r="Z300" s="632">
        <v>4.2379785370464145</v>
      </c>
      <c r="AA300" s="632">
        <v>0</v>
      </c>
      <c r="AB300" s="632"/>
      <c r="AC300" s="632">
        <v>0.61551743071601273</v>
      </c>
      <c r="AD300" s="632">
        <v>0.87084979768556181</v>
      </c>
      <c r="AE300" s="633">
        <v>0.94212459311411423</v>
      </c>
      <c r="AF300" s="665" t="s">
        <v>1325</v>
      </c>
      <c r="AG300" s="663" t="s">
        <v>1325</v>
      </c>
      <c r="AH300" s="663" t="s">
        <v>1325</v>
      </c>
      <c r="AI300" s="663" t="s">
        <v>1325</v>
      </c>
      <c r="AJ300" s="631">
        <v>32</v>
      </c>
      <c r="AK300" s="631">
        <v>68</v>
      </c>
      <c r="AL300" s="663" t="s">
        <v>1325</v>
      </c>
      <c r="AM300" s="632">
        <v>1.0248750732027041</v>
      </c>
      <c r="AN300" s="632">
        <v>1.1278813800850891</v>
      </c>
      <c r="AO300" s="632">
        <v>1.0486205830584998</v>
      </c>
      <c r="AP300" s="632"/>
      <c r="AQ300" s="632">
        <v>1.4401264177297839</v>
      </c>
      <c r="AR300" s="632">
        <v>0.98191489667691378</v>
      </c>
      <c r="AS300" s="633">
        <v>0</v>
      </c>
      <c r="AT300" s="665" t="s">
        <v>1325</v>
      </c>
      <c r="AU300" s="663" t="s">
        <v>1325</v>
      </c>
      <c r="AV300" s="663" t="s">
        <v>1325</v>
      </c>
      <c r="AW300" s="663" t="s">
        <v>1325</v>
      </c>
      <c r="AX300" s="663" t="s">
        <v>1325</v>
      </c>
      <c r="AY300" s="631">
        <v>12</v>
      </c>
      <c r="AZ300" s="663" t="s">
        <v>1325</v>
      </c>
      <c r="BA300" s="632">
        <v>8.36925897296363</v>
      </c>
      <c r="BB300" s="632">
        <v>0</v>
      </c>
      <c r="BC300" s="632">
        <v>0</v>
      </c>
      <c r="BD300" s="632"/>
      <c r="BE300" s="632">
        <v>0.5511635736938314</v>
      </c>
      <c r="BF300" s="632">
        <v>2.1933423473905451</v>
      </c>
      <c r="BG300" s="633">
        <v>0</v>
      </c>
      <c r="BH300" s="665" t="s">
        <v>1325</v>
      </c>
      <c r="BI300" s="663" t="s">
        <v>1325</v>
      </c>
      <c r="BJ300" s="663" t="s">
        <v>1325</v>
      </c>
      <c r="BK300" s="663" t="s">
        <v>1325</v>
      </c>
      <c r="BL300" s="631">
        <v>18</v>
      </c>
      <c r="BM300" s="631">
        <v>75</v>
      </c>
      <c r="BN300" s="663" t="s">
        <v>1325</v>
      </c>
      <c r="BO300" s="632">
        <v>0</v>
      </c>
      <c r="BP300" s="632">
        <v>0.34861823116046237</v>
      </c>
      <c r="BQ300" s="632">
        <v>4.8335145717894221</v>
      </c>
      <c r="BR300" s="632"/>
      <c r="BS300" s="632">
        <v>0.68345288443259145</v>
      </c>
      <c r="BT300" s="632">
        <v>1.2057487505938755</v>
      </c>
      <c r="BU300" s="633">
        <v>0</v>
      </c>
      <c r="BV300" s="665" t="s">
        <v>1325</v>
      </c>
      <c r="BW300" s="663" t="s">
        <v>1325</v>
      </c>
      <c r="BX300" s="663" t="s">
        <v>1325</v>
      </c>
      <c r="BY300" s="663" t="s">
        <v>1325</v>
      </c>
      <c r="BZ300" s="631">
        <v>11</v>
      </c>
      <c r="CA300" s="631">
        <v>19</v>
      </c>
      <c r="CB300" s="663" t="s">
        <v>1325</v>
      </c>
      <c r="CC300" s="632">
        <v>3.5631630342983058</v>
      </c>
      <c r="CD300" s="632">
        <v>1.2706176389814474</v>
      </c>
      <c r="CE300" s="632">
        <v>0</v>
      </c>
      <c r="CF300" s="632"/>
      <c r="CG300" s="632">
        <v>1.7523303811629118</v>
      </c>
      <c r="CH300" s="632">
        <v>0.839738746290845</v>
      </c>
      <c r="CI300" s="633">
        <v>0</v>
      </c>
      <c r="CJ300" s="665" t="s">
        <v>1325</v>
      </c>
      <c r="CK300" s="663" t="s">
        <v>1325</v>
      </c>
      <c r="CL300" s="663" t="s">
        <v>1325</v>
      </c>
      <c r="CM300" s="663" t="s">
        <v>1325</v>
      </c>
      <c r="CN300" s="631">
        <v>76</v>
      </c>
      <c r="CO300" s="631">
        <v>113</v>
      </c>
      <c r="CP300" s="663" t="s">
        <v>1325</v>
      </c>
      <c r="CQ300" s="632">
        <v>1.7105780966830268</v>
      </c>
      <c r="CR300" s="632">
        <v>0.39228394921565773</v>
      </c>
      <c r="CS300" s="632">
        <v>0</v>
      </c>
      <c r="CT300" s="632"/>
      <c r="CU300" s="632">
        <v>2.1212948417999535</v>
      </c>
      <c r="CV300" s="632">
        <v>0.80090344995778151</v>
      </c>
      <c r="CW300" s="633">
        <v>0.89657272046245562</v>
      </c>
      <c r="CX300" s="644" t="s">
        <v>878</v>
      </c>
      <c r="CY300" s="480" t="s">
        <v>1471</v>
      </c>
      <c r="CZ300" s="632" t="s">
        <v>792</v>
      </c>
      <c r="DA300" s="636" t="s">
        <v>1472</v>
      </c>
      <c r="DB300" s="644" t="s">
        <v>878</v>
      </c>
      <c r="DC300" s="480" t="s">
        <v>878</v>
      </c>
      <c r="DD300" s="480" t="s">
        <v>878</v>
      </c>
      <c r="DE300" s="635" t="s">
        <v>878</v>
      </c>
      <c r="DF300" s="686"/>
      <c r="DG300" s="678" t="s">
        <v>2218</v>
      </c>
      <c r="DH300" s="682">
        <v>48</v>
      </c>
      <c r="DI300" s="650">
        <v>132</v>
      </c>
      <c r="DJ300" s="650">
        <v>47</v>
      </c>
      <c r="DK300" s="663" t="s">
        <v>1325</v>
      </c>
      <c r="DL300" s="650">
        <v>1190</v>
      </c>
      <c r="DM300" s="650">
        <v>3369</v>
      </c>
      <c r="DN300" s="650">
        <v>120</v>
      </c>
      <c r="DO300" s="650">
        <v>4907</v>
      </c>
      <c r="DP300" s="681" t="s">
        <v>251</v>
      </c>
      <c r="DQ300" s="534">
        <v>547</v>
      </c>
      <c r="DR300" s="675" t="s">
        <v>878</v>
      </c>
      <c r="DS300" s="648" t="s">
        <v>792</v>
      </c>
      <c r="DT300" s="648" t="s">
        <v>878</v>
      </c>
      <c r="DU300" s="671" t="s">
        <v>792</v>
      </c>
    </row>
    <row r="301" spans="1:125">
      <c r="A301" s="628" t="s">
        <v>154</v>
      </c>
      <c r="B301" s="646" t="s">
        <v>1295</v>
      </c>
      <c r="C301" s="629" t="s">
        <v>660</v>
      </c>
      <c r="D301" s="630">
        <v>86</v>
      </c>
      <c r="E301" s="528" t="s">
        <v>1325</v>
      </c>
      <c r="F301" s="528" t="s">
        <v>1325</v>
      </c>
      <c r="G301" s="528" t="s">
        <v>1325</v>
      </c>
      <c r="H301" s="631">
        <v>27</v>
      </c>
      <c r="I301" s="528" t="s">
        <v>1325</v>
      </c>
      <c r="J301" s="631">
        <v>13</v>
      </c>
      <c r="K301" s="705">
        <v>1.5234228761956194</v>
      </c>
      <c r="L301" s="632"/>
      <c r="M301" s="632"/>
      <c r="N301" s="632"/>
      <c r="O301" s="632">
        <v>0.67469491166088946</v>
      </c>
      <c r="P301" s="632">
        <v>1.701866887409442</v>
      </c>
      <c r="Q301" s="633">
        <v>2.0095397335185425</v>
      </c>
      <c r="R301" s="665" t="s">
        <v>1325</v>
      </c>
      <c r="S301" s="663" t="s">
        <v>1325</v>
      </c>
      <c r="T301" s="663" t="s">
        <v>1325</v>
      </c>
      <c r="U301" s="663" t="s">
        <v>1325</v>
      </c>
      <c r="V301" s="663" t="s">
        <v>1325</v>
      </c>
      <c r="W301" s="663" t="s">
        <v>1325</v>
      </c>
      <c r="X301" s="663" t="s">
        <v>1325</v>
      </c>
      <c r="Y301" s="632">
        <v>6.3925502125715656</v>
      </c>
      <c r="Z301" s="632"/>
      <c r="AA301" s="632"/>
      <c r="AB301" s="632"/>
      <c r="AC301" s="632">
        <v>39.338663781374301</v>
      </c>
      <c r="AD301" s="632">
        <v>0</v>
      </c>
      <c r="AE301" s="633">
        <v>0</v>
      </c>
      <c r="AF301" s="665" t="s">
        <v>1325</v>
      </c>
      <c r="AG301" s="663" t="s">
        <v>1325</v>
      </c>
      <c r="AH301" s="663" t="s">
        <v>1325</v>
      </c>
      <c r="AI301" s="663" t="s">
        <v>1325</v>
      </c>
      <c r="AJ301" s="663" t="s">
        <v>1325</v>
      </c>
      <c r="AK301" s="663" t="s">
        <v>1325</v>
      </c>
      <c r="AL301" s="663" t="s">
        <v>1325</v>
      </c>
      <c r="AM301" s="632">
        <v>4.3973232262074351</v>
      </c>
      <c r="AN301" s="632"/>
      <c r="AO301" s="632"/>
      <c r="AP301" s="632"/>
      <c r="AQ301" s="632">
        <v>1.0764644012629769</v>
      </c>
      <c r="AR301" s="632">
        <v>0</v>
      </c>
      <c r="AS301" s="633">
        <v>38.72164212649988</v>
      </c>
      <c r="AT301" s="665" t="s">
        <v>1325</v>
      </c>
      <c r="AU301" s="663" t="s">
        <v>1325</v>
      </c>
      <c r="AV301" s="663" t="s">
        <v>1325</v>
      </c>
      <c r="AW301" s="663" t="s">
        <v>1325</v>
      </c>
      <c r="AX301" s="663" t="s">
        <v>1325</v>
      </c>
      <c r="AY301" s="663" t="s">
        <v>1325</v>
      </c>
      <c r="AZ301" s="663" t="s">
        <v>1325</v>
      </c>
      <c r="BA301" s="632">
        <v>0.13536746907555952</v>
      </c>
      <c r="BB301" s="632"/>
      <c r="BC301" s="632"/>
      <c r="BD301" s="632"/>
      <c r="BE301" s="632">
        <v>0</v>
      </c>
      <c r="BF301" s="632">
        <v>8.7117098612448327</v>
      </c>
      <c r="BG301" s="633">
        <v>1.1455416300879699</v>
      </c>
      <c r="BH301" s="665" t="s">
        <v>1325</v>
      </c>
      <c r="BI301" s="663" t="s">
        <v>1325</v>
      </c>
      <c r="BJ301" s="663" t="s">
        <v>1325</v>
      </c>
      <c r="BK301" s="663" t="s">
        <v>1325</v>
      </c>
      <c r="BL301" s="663" t="s">
        <v>1325</v>
      </c>
      <c r="BM301" s="663" t="s">
        <v>1325</v>
      </c>
      <c r="BN301" s="663" t="s">
        <v>1325</v>
      </c>
      <c r="BO301" s="632">
        <v>0.48784858162306355</v>
      </c>
      <c r="BP301" s="632"/>
      <c r="BQ301" s="632"/>
      <c r="BR301" s="632"/>
      <c r="BS301" s="632">
        <v>0.17830991960225043</v>
      </c>
      <c r="BT301" s="632">
        <v>12.828152058500693</v>
      </c>
      <c r="BU301" s="633">
        <v>0</v>
      </c>
      <c r="BV301" s="634">
        <v>19</v>
      </c>
      <c r="BW301" s="663" t="s">
        <v>1325</v>
      </c>
      <c r="BX301" s="663" t="s">
        <v>1325</v>
      </c>
      <c r="BY301" s="663" t="s">
        <v>1325</v>
      </c>
      <c r="BZ301" s="663" t="s">
        <v>1325</v>
      </c>
      <c r="CA301" s="663" t="s">
        <v>1325</v>
      </c>
      <c r="CB301" s="663" t="s">
        <v>1325</v>
      </c>
      <c r="CC301" s="632">
        <v>18.067609632775508</v>
      </c>
      <c r="CD301" s="632"/>
      <c r="CE301" s="632"/>
      <c r="CF301" s="632"/>
      <c r="CG301" s="632">
        <v>0</v>
      </c>
      <c r="CH301" s="632">
        <v>0</v>
      </c>
      <c r="CI301" s="633">
        <v>52.905340792465751</v>
      </c>
      <c r="CJ301" s="634">
        <v>38</v>
      </c>
      <c r="CK301" s="663" t="s">
        <v>1325</v>
      </c>
      <c r="CL301" s="663" t="s">
        <v>1325</v>
      </c>
      <c r="CM301" s="663" t="s">
        <v>1325</v>
      </c>
      <c r="CN301" s="631">
        <v>14</v>
      </c>
      <c r="CO301" s="663" t="s">
        <v>1325</v>
      </c>
      <c r="CP301" s="663" t="s">
        <v>1325</v>
      </c>
      <c r="CQ301" s="632">
        <v>2.5465469294205887</v>
      </c>
      <c r="CR301" s="632"/>
      <c r="CS301" s="632"/>
      <c r="CT301" s="632"/>
      <c r="CU301" s="632">
        <v>1.5501846147138352</v>
      </c>
      <c r="CV301" s="632">
        <v>0.54494303648368836</v>
      </c>
      <c r="CW301" s="633">
        <v>4.65875999590713</v>
      </c>
      <c r="CX301" s="660" t="s">
        <v>792</v>
      </c>
      <c r="CY301" s="697" t="s">
        <v>2177</v>
      </c>
      <c r="CZ301" s="632" t="s">
        <v>792</v>
      </c>
      <c r="DA301" s="636" t="s">
        <v>1477</v>
      </c>
      <c r="DB301" s="644" t="s">
        <v>878</v>
      </c>
      <c r="DC301" s="480" t="s">
        <v>878</v>
      </c>
      <c r="DD301" s="480" t="s">
        <v>878</v>
      </c>
      <c r="DE301" s="635" t="s">
        <v>878</v>
      </c>
      <c r="DF301" s="686"/>
      <c r="DG301" s="678" t="s">
        <v>2218</v>
      </c>
      <c r="DH301" s="682">
        <v>513</v>
      </c>
      <c r="DI301" s="663" t="s">
        <v>1325</v>
      </c>
      <c r="DJ301" s="663" t="s">
        <v>1325</v>
      </c>
      <c r="DK301" s="663" t="s">
        <v>1325</v>
      </c>
      <c r="DL301" s="650">
        <v>337</v>
      </c>
      <c r="DM301" s="650">
        <v>45</v>
      </c>
      <c r="DN301" s="650">
        <v>62</v>
      </c>
      <c r="DO301" s="650">
        <v>958</v>
      </c>
      <c r="DP301" s="681" t="s">
        <v>154</v>
      </c>
      <c r="DQ301" s="534">
        <v>132</v>
      </c>
      <c r="DR301" s="675" t="s">
        <v>878</v>
      </c>
      <c r="DS301" s="648" t="s">
        <v>792</v>
      </c>
      <c r="DT301" s="648" t="s">
        <v>878</v>
      </c>
      <c r="DU301" s="671" t="s">
        <v>792</v>
      </c>
    </row>
    <row r="302" spans="1:125" ht="27" thickBot="1">
      <c r="A302" s="637" t="s">
        <v>825</v>
      </c>
      <c r="B302" s="652" t="s">
        <v>1322</v>
      </c>
      <c r="C302" s="343" t="s">
        <v>1216</v>
      </c>
      <c r="D302" s="661">
        <v>2872</v>
      </c>
      <c r="E302" s="662">
        <v>4482</v>
      </c>
      <c r="F302" s="662">
        <v>7415</v>
      </c>
      <c r="G302" s="662">
        <v>829</v>
      </c>
      <c r="H302" s="662">
        <v>25075</v>
      </c>
      <c r="I302" s="662">
        <v>68058</v>
      </c>
      <c r="J302" s="662">
        <v>7280</v>
      </c>
      <c r="K302" s="708">
        <v>1.619507678399583</v>
      </c>
      <c r="L302" s="642">
        <v>0.51935487796158286</v>
      </c>
      <c r="M302" s="642">
        <v>1.4153091747041824</v>
      </c>
      <c r="N302" s="642">
        <v>0.77472843344883757</v>
      </c>
      <c r="O302" s="642">
        <v>1.0869694781787897</v>
      </c>
      <c r="P302" s="642">
        <v>0.97569922989146241</v>
      </c>
      <c r="Q302" s="643">
        <v>1.0031935098549125</v>
      </c>
      <c r="R302" s="703">
        <v>104</v>
      </c>
      <c r="S302" s="702">
        <v>736</v>
      </c>
      <c r="T302" s="702">
        <v>395</v>
      </c>
      <c r="U302" s="702">
        <v>41</v>
      </c>
      <c r="V302" s="702">
        <v>975</v>
      </c>
      <c r="W302" s="702">
        <v>6426</v>
      </c>
      <c r="X302" s="702">
        <v>593</v>
      </c>
      <c r="Y302" s="642">
        <v>0.72385442471015993</v>
      </c>
      <c r="Z302" s="642">
        <v>1.1145451194307312</v>
      </c>
      <c r="AA302" s="642">
        <v>0.92250587910174475</v>
      </c>
      <c r="AB302" s="642">
        <v>0.47818473595683075</v>
      </c>
      <c r="AC302" s="642">
        <v>0.46332339548663076</v>
      </c>
      <c r="AD302" s="642">
        <v>1.5534018987341769</v>
      </c>
      <c r="AE302" s="643">
        <v>1.0239481983000145</v>
      </c>
      <c r="AF302" s="703">
        <v>336</v>
      </c>
      <c r="AG302" s="702">
        <v>910</v>
      </c>
      <c r="AH302" s="702">
        <v>618</v>
      </c>
      <c r="AI302" s="702">
        <v>118</v>
      </c>
      <c r="AJ302" s="702">
        <v>3478</v>
      </c>
      <c r="AK302" s="702">
        <v>10083</v>
      </c>
      <c r="AL302" s="702">
        <v>1138</v>
      </c>
      <c r="AM302" s="642">
        <v>1.3114651997526052</v>
      </c>
      <c r="AN302" s="642">
        <v>0.74569218971366469</v>
      </c>
      <c r="AO302" s="642">
        <v>0.79745657948004256</v>
      </c>
      <c r="AP302" s="642">
        <v>0.76685657522769324</v>
      </c>
      <c r="AQ302" s="642">
        <v>1.0383857642263499</v>
      </c>
      <c r="AR302" s="642">
        <v>1.050612097431197</v>
      </c>
      <c r="AS302" s="643">
        <v>1.0969964232079452</v>
      </c>
      <c r="AT302" s="703">
        <v>147</v>
      </c>
      <c r="AU302" s="702">
        <v>79</v>
      </c>
      <c r="AV302" s="702">
        <v>511</v>
      </c>
      <c r="AW302" s="702">
        <v>27</v>
      </c>
      <c r="AX302" s="702">
        <v>552</v>
      </c>
      <c r="AY302" s="702">
        <v>2877</v>
      </c>
      <c r="AZ302" s="702">
        <v>360</v>
      </c>
      <c r="BA302" s="642">
        <v>2.1285078703712874</v>
      </c>
      <c r="BB302" s="642">
        <v>0.2281962720858397</v>
      </c>
      <c r="BC302" s="642">
        <v>2.6204134554379781</v>
      </c>
      <c r="BD302" s="642">
        <v>0.64212614741643337</v>
      </c>
      <c r="BE302" s="642">
        <v>0.54384144039352711</v>
      </c>
      <c r="BF302" s="642">
        <v>1.1801325493886685</v>
      </c>
      <c r="BG302" s="643">
        <v>1.2863982330018591</v>
      </c>
      <c r="BH302" s="703">
        <v>489</v>
      </c>
      <c r="BI302" s="702">
        <v>568</v>
      </c>
      <c r="BJ302" s="702">
        <v>1510</v>
      </c>
      <c r="BK302" s="702">
        <v>96</v>
      </c>
      <c r="BL302" s="702">
        <v>3155</v>
      </c>
      <c r="BM302" s="702">
        <v>15952</v>
      </c>
      <c r="BN302" s="702">
        <v>1576</v>
      </c>
      <c r="BO302" s="642">
        <v>1.3648723923520152</v>
      </c>
      <c r="BP302" s="642">
        <v>0.32226280349640191</v>
      </c>
      <c r="BQ302" s="642">
        <v>1.4333395731881087</v>
      </c>
      <c r="BR302" s="642">
        <v>0.444446423811789</v>
      </c>
      <c r="BS302" s="642">
        <v>0.61594694557472074</v>
      </c>
      <c r="BT302" s="642">
        <v>1.4832031392339411</v>
      </c>
      <c r="BU302" s="643">
        <v>1.0846648852370016</v>
      </c>
      <c r="BV302" s="703">
        <v>1293</v>
      </c>
      <c r="BW302" s="702">
        <v>1370</v>
      </c>
      <c r="BX302" s="702">
        <v>3264</v>
      </c>
      <c r="BY302" s="702">
        <v>402</v>
      </c>
      <c r="BZ302" s="702">
        <v>12855</v>
      </c>
      <c r="CA302" s="702">
        <v>23340</v>
      </c>
      <c r="CB302" s="702">
        <v>2595</v>
      </c>
      <c r="CC302" s="642">
        <v>1.8822144746455096</v>
      </c>
      <c r="CD302" s="642">
        <v>0.40469689323748859</v>
      </c>
      <c r="CE302" s="642">
        <v>1.6163969923177299</v>
      </c>
      <c r="CF302" s="642">
        <v>0.96766388718610163</v>
      </c>
      <c r="CG302" s="642">
        <v>1.5705640168536783</v>
      </c>
      <c r="CH302" s="642">
        <v>0.73676308560971249</v>
      </c>
      <c r="CI302" s="643">
        <v>0.91432595694880714</v>
      </c>
      <c r="CJ302" s="703">
        <v>182</v>
      </c>
      <c r="CK302" s="702">
        <v>237</v>
      </c>
      <c r="CL302" s="702">
        <v>361</v>
      </c>
      <c r="CM302" s="702">
        <v>34</v>
      </c>
      <c r="CN302" s="702">
        <v>1108</v>
      </c>
      <c r="CO302" s="702">
        <v>2547</v>
      </c>
      <c r="CP302" s="702">
        <v>235</v>
      </c>
      <c r="CQ302" s="642">
        <v>2.5676938943814713</v>
      </c>
      <c r="CR302" s="642">
        <v>0.68566159926933978</v>
      </c>
      <c r="CS302" s="642">
        <v>1.7229100423714394</v>
      </c>
      <c r="CT302" s="642">
        <v>0.7836699188597861</v>
      </c>
      <c r="CU302" s="642">
        <v>1.214568038631928</v>
      </c>
      <c r="CV302" s="642">
        <v>0.81179008215187165</v>
      </c>
      <c r="CW302" s="643">
        <v>0.78787134263167691</v>
      </c>
      <c r="CX302" s="695" t="s">
        <v>1471</v>
      </c>
      <c r="CY302" s="692" t="s">
        <v>1471</v>
      </c>
      <c r="CZ302" s="642" t="s">
        <v>878</v>
      </c>
      <c r="DA302" s="636" t="s">
        <v>3079</v>
      </c>
      <c r="DB302" s="695" t="s">
        <v>1471</v>
      </c>
      <c r="DC302" s="692" t="s">
        <v>1471</v>
      </c>
      <c r="DD302" s="692" t="s">
        <v>1471</v>
      </c>
      <c r="DE302" s="693" t="s">
        <v>1471</v>
      </c>
      <c r="DF302" s="686"/>
      <c r="DG302" s="678" t="s">
        <v>2218</v>
      </c>
      <c r="DH302" s="666">
        <v>16046</v>
      </c>
      <c r="DI302" s="667">
        <v>74603</v>
      </c>
      <c r="DJ302" s="667">
        <v>47824</v>
      </c>
      <c r="DK302" s="667">
        <v>9562</v>
      </c>
      <c r="DL302" s="667">
        <v>210195</v>
      </c>
      <c r="DM302" s="667">
        <v>615666</v>
      </c>
      <c r="DN302" s="667">
        <v>65000</v>
      </c>
      <c r="DO302" s="667">
        <v>1038963</v>
      </c>
      <c r="DP302" s="684" t="s">
        <v>825</v>
      </c>
      <c r="DQ302" s="534">
        <v>116011</v>
      </c>
      <c r="DR302" s="676" t="s">
        <v>878</v>
      </c>
      <c r="DS302" s="672" t="s">
        <v>792</v>
      </c>
      <c r="DT302" s="672" t="s">
        <v>878</v>
      </c>
      <c r="DU302" s="673" t="s">
        <v>792</v>
      </c>
    </row>
    <row r="303" spans="1:125">
      <c r="A303" s="508">
        <v>1</v>
      </c>
      <c r="B303" s="508">
        <v>2</v>
      </c>
      <c r="C303" s="508">
        <v>3</v>
      </c>
      <c r="D303" s="508">
        <v>4</v>
      </c>
      <c r="E303" s="508">
        <v>5</v>
      </c>
      <c r="F303" s="508">
        <v>6</v>
      </c>
      <c r="G303" s="508">
        <v>7</v>
      </c>
      <c r="H303" s="508">
        <v>8</v>
      </c>
      <c r="I303" s="508">
        <v>9</v>
      </c>
      <c r="J303" s="508">
        <v>10</v>
      </c>
      <c r="K303" s="508">
        <v>11</v>
      </c>
      <c r="L303" s="508">
        <v>12</v>
      </c>
      <c r="M303" s="508">
        <v>13</v>
      </c>
      <c r="N303" s="508">
        <v>14</v>
      </c>
      <c r="O303" s="508">
        <v>15</v>
      </c>
      <c r="P303" s="508">
        <v>16</v>
      </c>
      <c r="Q303" s="508">
        <v>17</v>
      </c>
      <c r="R303" s="508">
        <v>18</v>
      </c>
      <c r="S303" s="508">
        <v>19</v>
      </c>
      <c r="T303" s="508">
        <v>20</v>
      </c>
      <c r="U303" s="508">
        <v>21</v>
      </c>
      <c r="V303" s="508">
        <v>22</v>
      </c>
      <c r="W303" s="508">
        <v>23</v>
      </c>
      <c r="X303" s="508">
        <v>24</v>
      </c>
      <c r="Y303" s="508">
        <v>25</v>
      </c>
      <c r="Z303" s="508">
        <v>26</v>
      </c>
      <c r="AA303" s="508">
        <v>27</v>
      </c>
      <c r="AB303" s="508">
        <v>28</v>
      </c>
      <c r="AC303" s="508">
        <v>29</v>
      </c>
      <c r="AD303" s="508">
        <v>30</v>
      </c>
      <c r="AE303" s="508">
        <v>31</v>
      </c>
      <c r="AF303" s="508">
        <v>32</v>
      </c>
      <c r="AG303" s="508">
        <v>33</v>
      </c>
      <c r="AH303" s="508">
        <v>34</v>
      </c>
      <c r="AI303" s="508">
        <v>35</v>
      </c>
      <c r="AJ303" s="508">
        <v>36</v>
      </c>
      <c r="AK303" s="508">
        <v>37</v>
      </c>
      <c r="AL303" s="508">
        <v>38</v>
      </c>
      <c r="AM303" s="508">
        <v>39</v>
      </c>
      <c r="AN303" s="508">
        <v>40</v>
      </c>
      <c r="AO303" s="508">
        <v>41</v>
      </c>
      <c r="AP303" s="508">
        <v>42</v>
      </c>
      <c r="AQ303" s="508">
        <v>43</v>
      </c>
      <c r="AR303" s="508">
        <v>44</v>
      </c>
      <c r="AS303" s="508">
        <v>45</v>
      </c>
      <c r="AT303" s="508">
        <v>46</v>
      </c>
      <c r="AU303" s="508">
        <v>47</v>
      </c>
      <c r="AV303" s="508">
        <v>48</v>
      </c>
      <c r="AW303" s="508">
        <v>49</v>
      </c>
      <c r="AX303" s="508">
        <v>50</v>
      </c>
      <c r="AY303" s="508">
        <v>51</v>
      </c>
      <c r="AZ303" s="508">
        <v>52</v>
      </c>
      <c r="BA303" s="508">
        <v>53</v>
      </c>
      <c r="BB303" s="508">
        <v>54</v>
      </c>
      <c r="BC303" s="508">
        <v>55</v>
      </c>
      <c r="BD303" s="508">
        <v>56</v>
      </c>
      <c r="BE303" s="508">
        <v>57</v>
      </c>
      <c r="BF303" s="508">
        <v>58</v>
      </c>
      <c r="BG303" s="508">
        <v>59</v>
      </c>
      <c r="BH303" s="508">
        <v>60</v>
      </c>
      <c r="BI303" s="508">
        <v>61</v>
      </c>
      <c r="BJ303" s="508">
        <v>62</v>
      </c>
      <c r="BK303" s="508">
        <v>63</v>
      </c>
      <c r="BL303" s="508">
        <v>64</v>
      </c>
      <c r="BM303" s="508">
        <v>65</v>
      </c>
      <c r="BN303" s="508">
        <v>66</v>
      </c>
      <c r="BO303" s="508">
        <v>67</v>
      </c>
      <c r="BP303" s="508">
        <v>68</v>
      </c>
      <c r="BQ303" s="508">
        <v>69</v>
      </c>
      <c r="BR303" s="508">
        <v>70</v>
      </c>
      <c r="BS303" s="508">
        <v>71</v>
      </c>
      <c r="BT303" s="508">
        <v>72</v>
      </c>
      <c r="BU303" s="508">
        <v>73</v>
      </c>
      <c r="BV303" s="508">
        <v>74</v>
      </c>
      <c r="BW303" s="508">
        <v>75</v>
      </c>
      <c r="BX303" s="508">
        <v>76</v>
      </c>
      <c r="BY303" s="508">
        <v>77</v>
      </c>
      <c r="BZ303" s="508">
        <v>78</v>
      </c>
      <c r="CA303" s="508">
        <v>79</v>
      </c>
      <c r="CB303" s="508">
        <v>80</v>
      </c>
      <c r="CC303" s="508">
        <v>81</v>
      </c>
      <c r="CD303" s="508">
        <v>82</v>
      </c>
      <c r="CE303" s="508">
        <v>83</v>
      </c>
      <c r="CF303" s="508">
        <v>84</v>
      </c>
      <c r="CG303" s="508">
        <v>85</v>
      </c>
      <c r="CH303" s="508">
        <v>86</v>
      </c>
      <c r="CI303" s="508">
        <v>87</v>
      </c>
      <c r="CJ303" s="508">
        <v>88</v>
      </c>
      <c r="CK303" s="508">
        <v>89</v>
      </c>
      <c r="CL303" s="508">
        <v>90</v>
      </c>
      <c r="CM303" s="508">
        <v>91</v>
      </c>
      <c r="CN303" s="508">
        <v>92</v>
      </c>
      <c r="CO303" s="508">
        <v>93</v>
      </c>
      <c r="CP303" s="508">
        <v>94</v>
      </c>
      <c r="CQ303" s="508">
        <v>95</v>
      </c>
      <c r="CR303" s="508">
        <v>96</v>
      </c>
      <c r="CS303" s="508">
        <v>97</v>
      </c>
      <c r="CT303" s="508">
        <v>98</v>
      </c>
      <c r="CU303" s="508">
        <v>99</v>
      </c>
      <c r="CV303" s="508">
        <v>100</v>
      </c>
      <c r="CW303" s="508">
        <v>101</v>
      </c>
      <c r="CX303" s="508">
        <v>102</v>
      </c>
      <c r="CY303" s="508">
        <v>103</v>
      </c>
      <c r="CZ303" s="508">
        <v>104</v>
      </c>
      <c r="DA303" s="508">
        <v>105</v>
      </c>
      <c r="DB303" s="508">
        <v>106</v>
      </c>
      <c r="DC303" s="508">
        <v>107</v>
      </c>
      <c r="DD303" s="508">
        <v>108</v>
      </c>
      <c r="DE303" s="508">
        <v>109</v>
      </c>
      <c r="DF303" s="508">
        <v>110</v>
      </c>
      <c r="DG303" s="508">
        <v>111</v>
      </c>
      <c r="DH303" s="508">
        <v>112</v>
      </c>
      <c r="DI303" s="508">
        <v>113</v>
      </c>
      <c r="DJ303" s="508">
        <v>114</v>
      </c>
      <c r="DK303" s="508">
        <v>115</v>
      </c>
      <c r="DL303" s="508">
        <v>116</v>
      </c>
      <c r="DM303" s="508">
        <v>117</v>
      </c>
      <c r="DN303" s="508">
        <v>118</v>
      </c>
      <c r="DO303" s="508">
        <v>119</v>
      </c>
      <c r="DP303" s="508">
        <v>120</v>
      </c>
      <c r="DQ303" s="508">
        <v>121</v>
      </c>
      <c r="DR303" s="508">
        <v>122</v>
      </c>
      <c r="DS303" s="508">
        <v>123</v>
      </c>
      <c r="DT303" s="508">
        <v>124</v>
      </c>
      <c r="DU303" s="508">
        <v>125</v>
      </c>
    </row>
    <row r="305" spans="102:112">
      <c r="CX305" s="508">
        <f>COUNTIF(CX3:CX301, "yes")</f>
        <v>39</v>
      </c>
      <c r="CZ305" s="508">
        <f>COUNTIF(CZ3:CZ301, "yes")</f>
        <v>77</v>
      </c>
      <c r="DH305" s="647" t="s">
        <v>2232</v>
      </c>
    </row>
  </sheetData>
  <sheetProtection algorithmName="SHA-512" hashValue="17IVXKWkrokygBtnS0Qtoe0UYerIYmeGMOv+LyC5CPzoZKpuaYeEYs0JmZzDJ+xbNIq4YfAXej7qqEFuX4tSoA==" saltValue="GGz/5Oj0qFfYCR+4Yy1VCw==" spinCount="100000" sheet="1" objects="1" scenarios="1"/>
  <sortState ref="A3:DV302">
    <sortCondition ref="A3:A302"/>
  </sortState>
  <mergeCells count="16">
    <mergeCell ref="AM1:AS1"/>
    <mergeCell ref="D1:J1"/>
    <mergeCell ref="K1:Q1"/>
    <mergeCell ref="R1:X1"/>
    <mergeCell ref="Y1:AE1"/>
    <mergeCell ref="AF1:AL1"/>
    <mergeCell ref="BV1:CB1"/>
    <mergeCell ref="CC1:CI1"/>
    <mergeCell ref="DB1:DE1"/>
    <mergeCell ref="DH1:DP1"/>
    <mergeCell ref="AT1:AZ1"/>
    <mergeCell ref="BA1:BG1"/>
    <mergeCell ref="BH1:BN1"/>
    <mergeCell ref="BO1:BU1"/>
    <mergeCell ref="CJ1:CP1"/>
    <mergeCell ref="CQ1:CW1"/>
  </mergeCells>
  <conditionalFormatting sqref="K3:K298 K300:K302">
    <cfRule type="expression" dxfId="606" priority="112">
      <formula>AND(K3&gt;4, D3&gt;9, E3+F3+G3+H3+I3+J3&gt;9)</formula>
    </cfRule>
    <cfRule type="expression" dxfId="605" priority="113">
      <formula>AND(K3&gt;2,D3&gt;9,E3+F3+G3+H3+I3+J3&gt;9)</formula>
    </cfRule>
    <cfRule type="expression" dxfId="604" priority="115">
      <formula>"AND(J3&gt;2,C3&gt;9, D3+E3+F3+G3+H3+I3&gt;9)"</formula>
    </cfRule>
  </conditionalFormatting>
  <conditionalFormatting sqref="M3:M298 M300:M302">
    <cfRule type="expression" dxfId="603" priority="114">
      <formula>AND(M3&gt;2,F3&gt;9, D3+E3+G3+H3+I3+J3&gt;9)</formula>
    </cfRule>
  </conditionalFormatting>
  <conditionalFormatting sqref="L3:L298 L300:L302 AN4:AN302 BB4:BB302 CR4:CR302 CD4:CD302">
    <cfRule type="expression" dxfId="602" priority="108">
      <formula>AND(L3&gt;2,E3&gt;9,D3+F3+G3+H3+I3+J3&gt;9)</formula>
    </cfRule>
  </conditionalFormatting>
  <conditionalFormatting sqref="M3:M298 M300:M302">
    <cfRule type="expression" dxfId="601" priority="106">
      <formula>AND(M3&gt;4,F3&gt;9, D3+E3+G3+H3+I3+J3&gt;9)</formula>
    </cfRule>
  </conditionalFormatting>
  <conditionalFormatting sqref="N3:N298 N300:N302">
    <cfRule type="expression" dxfId="600" priority="103">
      <formula>AND(N3&gt;2,G3&gt;9,D3+E3+F3+H3+I3+J3&gt;9)</formula>
    </cfRule>
  </conditionalFormatting>
  <conditionalFormatting sqref="O3:O298 O300:O302">
    <cfRule type="expression" dxfId="599" priority="101">
      <formula>AND(O3&gt;2,H3&gt;9, I3+J3+D3+E3+F3+G3&gt;9)</formula>
    </cfRule>
  </conditionalFormatting>
  <conditionalFormatting sqref="P3:P298 P300:P302 BF4:BF302">
    <cfRule type="expression" dxfId="598" priority="98">
      <formula>AND(P3&gt;4,I3&gt;9,J3+D3+E3+F3+G3+H3&gt;9)</formula>
    </cfRule>
    <cfRule type="expression" dxfId="597" priority="99">
      <formula>AND(P3&gt;2,I3&gt;9,J3+D3+E3+F3+G3+H3&gt;9)</formula>
    </cfRule>
  </conditionalFormatting>
  <conditionalFormatting sqref="Q3:Q298 Q300:Q302 AE4:AE302 AS4:AS302">
    <cfRule type="expression" dxfId="596" priority="95">
      <formula>AND(Q3&gt;2,J3&gt;9,I3+H3+G3+F3+E3+D3&gt;9)</formula>
    </cfRule>
  </conditionalFormatting>
  <conditionalFormatting sqref="AD3:AD302 AR4:AR302">
    <cfRule type="expression" dxfId="595" priority="93">
      <formula>AND(AD3&gt;2,W3&gt;9,X3+V3+U3+T3+S3+R3&gt;9)</formula>
    </cfRule>
  </conditionalFormatting>
  <conditionalFormatting sqref="AE3">
    <cfRule type="expression" dxfId="594" priority="91">
      <formula>AND(AE3&gt;2,X3&gt;9,W3+V3+U3+T3+S3+R3&gt;9)</formula>
    </cfRule>
  </conditionalFormatting>
  <conditionalFormatting sqref="AM3:AM302 BA4:BA302">
    <cfRule type="expression" dxfId="593" priority="89">
      <formula>AND(AM3&gt;2,AF3&gt;9,AG3+AH3+AI3+AJ3+AK3+AL3&gt;9)</formula>
    </cfRule>
  </conditionalFormatting>
  <conditionalFormatting sqref="AN3">
    <cfRule type="expression" dxfId="592" priority="88">
      <formula>AND(AN3&gt;2,AG3&gt;9,AF3+AH3+AI3+AJ3+AK3+AL3&gt;9)</formula>
    </cfRule>
  </conditionalFormatting>
  <conditionalFormatting sqref="BQ4:BQ298 BQ300:BQ302 AO3:AO298 AO300:AO302">
    <cfRule type="expression" dxfId="591" priority="87">
      <formula>AND(AO3&gt;2,AH3&gt;9,AF3+AG3+AI3+AJ3+AK3+AL3&gt;9)</formula>
    </cfRule>
  </conditionalFormatting>
  <conditionalFormatting sqref="AP3:AP298 AP300:AP302">
    <cfRule type="expression" dxfId="590" priority="86">
      <formula>AND(AP3&gt;2,AI3&gt;9,AJ3+AK3+AL3+AH3+AG3+AF3&gt;9)</formula>
    </cfRule>
  </conditionalFormatting>
  <conditionalFormatting sqref="AQ3:AQ302">
    <cfRule type="expression" dxfId="589" priority="85">
      <formula>AND(AQ3&gt;2,AJ3&gt;9,AK3+AL3+AI3+AH3+AG3+AF3&gt;9)</formula>
    </cfRule>
  </conditionalFormatting>
  <conditionalFormatting sqref="AR3">
    <cfRule type="expression" dxfId="588" priority="84">
      <formula>AND(AR3&gt;2,AK3&gt;9,AL3+AJ3+AI3+AH3+AG3+AF3&gt;9)</formula>
    </cfRule>
  </conditionalFormatting>
  <conditionalFormatting sqref="AS3">
    <cfRule type="expression" dxfId="587" priority="83">
      <formula>AND(AS3&gt;2,AL3&gt;9,AK3+AJ3+AI3+AH3+AG3+AF3&gt;9)</formula>
    </cfRule>
  </conditionalFormatting>
  <conditionalFormatting sqref="BA3">
    <cfRule type="expression" dxfId="586" priority="75">
      <formula>AND(BA3&gt;2,AT3&gt;9,AU3+AV3+AW3+AX3+AY3+AZ3&gt;9)</formula>
    </cfRule>
  </conditionalFormatting>
  <conditionalFormatting sqref="BB3">
    <cfRule type="expression" dxfId="585" priority="73">
      <formula>AND(BB3&gt;2,AU3&gt;9,AT3+AV3+AW3+AX3+AY3+AZ3&gt;9)</formula>
    </cfRule>
  </conditionalFormatting>
  <conditionalFormatting sqref="BC3:BC298 BC300:BC302">
    <cfRule type="expression" dxfId="584" priority="71">
      <formula>AND(BC3&gt;2,AV3&gt;9,AU3+AT3+AW3+AX3+AY3+AZ3&gt;9)</formula>
    </cfRule>
  </conditionalFormatting>
  <conditionalFormatting sqref="CF4:CF298 CF300:CF302 CT4:CT298 CT300:CT302 BR4:BR298 BR300:BR302 BD3:BD298 BD300:BD302">
    <cfRule type="expression" dxfId="583" priority="69">
      <formula>AND(BD3&gt;2,AW3&gt;9,AX3+AY3+AZ3+AT3+AU3+AV3&gt;9)</formula>
    </cfRule>
  </conditionalFormatting>
  <conditionalFormatting sqref="BE3:BE302 BS4:BS302">
    <cfRule type="expression" dxfId="582" priority="67">
      <formula>AND(BE3&gt;2,AX3&gt;9,AY3+AZ3+AT3+AU3+AV3+AW3&gt;9)</formula>
    </cfRule>
  </conditionalFormatting>
  <conditionalFormatting sqref="BF3">
    <cfRule type="expression" dxfId="581" priority="64">
      <formula>AND(BF3&gt;4,AY3&gt;9,AZ3+AT3+AU3+AV3+AW3+AX3&gt;9)</formula>
    </cfRule>
    <cfRule type="expression" dxfId="580" priority="65">
      <formula>AND(BF3&gt;2,AY3&gt;9,AZ3+AT3+AU3+AV3+AW3+AX3&gt;9)</formula>
    </cfRule>
  </conditionalFormatting>
  <conditionalFormatting sqref="BG3:BG302">
    <cfRule type="expression" dxfId="579" priority="61">
      <formula>AND(BG3&gt;2,AZ3&gt;9, AT3+AU3+AV3+AW3+AX3+AY3&gt;9)</formula>
    </cfRule>
  </conditionalFormatting>
  <conditionalFormatting sqref="BO3:BO302 CC4:CC302 CQ4:CQ302">
    <cfRule type="expression" dxfId="578" priority="50">
      <formula>AND(BO3&gt;4,BH3&gt;9,BI3+BJ3+BK3+BL3+BM3+BN3&gt;9)</formula>
    </cfRule>
    <cfRule type="expression" dxfId="577" priority="59">
      <formula>AND(BO3&gt;2,BH3&gt;9,BI3+BJ3+BK3+BL3+BM3+BN3&gt;9)</formula>
    </cfRule>
  </conditionalFormatting>
  <conditionalFormatting sqref="BP3:BP302">
    <cfRule type="expression" dxfId="576" priority="58">
      <formula>AND(BP3&gt;2, BI3&gt;9, BH3+BJ3+BK3+BL3+BM3+BN3&gt;9)</formula>
    </cfRule>
  </conditionalFormatting>
  <conditionalFormatting sqref="BQ3">
    <cfRule type="expression" dxfId="575" priority="57">
      <formula>AND(BQ3&gt;2,BJ3&gt;9,BH3+BI3+BK3+BL3+BM3+BN3&gt;9)</formula>
    </cfRule>
  </conditionalFormatting>
  <conditionalFormatting sqref="BR3">
    <cfRule type="expression" dxfId="574" priority="54">
      <formula>AND(BR3&gt;2,BK3&gt;9,BL3+BM3+BN3+BH3+BI3+BJ3&gt;9)</formula>
    </cfRule>
  </conditionalFormatting>
  <conditionalFormatting sqref="BS3">
    <cfRule type="expression" dxfId="573" priority="52">
      <formula>AND(BS3&gt;2,BL3&gt;9,BM3+BN3+BH3+BI3+BJ3+BK3&gt;9)</formula>
    </cfRule>
  </conditionalFormatting>
  <conditionalFormatting sqref="BT3:BT302 CV4:CV302 CH4:CH302">
    <cfRule type="expression" dxfId="572" priority="47">
      <formula>AND(BT3&gt;2,BM3&gt;9,BN3+BH3+BI3+BJ3+BK3+BL3&gt;9)</formula>
    </cfRule>
  </conditionalFormatting>
  <conditionalFormatting sqref="BU3:BU302 CW4:CW302 CI4:CI302">
    <cfRule type="expression" dxfId="571" priority="45">
      <formula>AND(BU3&gt;2,BN3&gt;9,BH3+BI3+BJ3+BK3+BL3+BM3&gt;9)</formula>
    </cfRule>
  </conditionalFormatting>
  <conditionalFormatting sqref="CQ3">
    <cfRule type="expression" dxfId="570" priority="32">
      <formula>AND(CQ3&gt;4,CJ3&gt;9,CK3+CL3+CM3+CN3+CO3+CP3&gt;9)</formula>
    </cfRule>
    <cfRule type="expression" dxfId="569" priority="43">
      <formula>AND(CQ3&gt;2,CJ3&gt;9,CK3+CL3+CM3+CN3+CO3+CP3&gt;9)</formula>
    </cfRule>
  </conditionalFormatting>
  <conditionalFormatting sqref="CR3">
    <cfRule type="expression" dxfId="568" priority="42">
      <formula>AND(CR3&gt;2,CK3&gt;9,CJ3+CL3+CM3+CN3+CO3+CP3&gt;9)</formula>
    </cfRule>
  </conditionalFormatting>
  <conditionalFormatting sqref="CE4:CE298 CE300:CE302 CS3:CS298 CS300:CS302">
    <cfRule type="expression" dxfId="567" priority="41">
      <formula>AND(CE3&gt;2,BX3&gt;9,BY3+BZ3+CA3+CB3+BV3+BW3&gt;9)</formula>
    </cfRule>
  </conditionalFormatting>
  <conditionalFormatting sqref="CT3">
    <cfRule type="expression" dxfId="566" priority="40">
      <formula>AND(CT3&gt;2,CM3&gt;9,CN3+CO3+CP3+CJ3+CK3+CL3&gt;9)</formula>
    </cfRule>
  </conditionalFormatting>
  <conditionalFormatting sqref="CG4:CG302 CU3:CU302">
    <cfRule type="expression" dxfId="565" priority="29">
      <formula>AND(CG3&gt;4,BZ3&gt;9,CA3+CB3+BV3+BW3+BX3+BY3&gt;9)</formula>
    </cfRule>
    <cfRule type="expression" dxfId="564" priority="39">
      <formula>AND(CG3&gt;2,BZ3&gt;9,CA3+CB3+BV3+BW3+BX3+BY3&gt;9)</formula>
    </cfRule>
  </conditionalFormatting>
  <conditionalFormatting sqref="CV3">
    <cfRule type="expression" dxfId="563" priority="38">
      <formula>AND(CV3&gt;2,CO3&gt;9,CP3+CJ3+CK3+CL3+CM3+CN3&gt;9)</formula>
    </cfRule>
  </conditionalFormatting>
  <conditionalFormatting sqref="CW3">
    <cfRule type="expression" dxfId="562" priority="37">
      <formula>AND(CW3&gt;2,CP3&gt;9,CJ3+CK3+CL3+CM3+CN3+CO3&gt;9)</formula>
    </cfRule>
  </conditionalFormatting>
  <conditionalFormatting sqref="CC3">
    <cfRule type="expression" dxfId="561" priority="20">
      <formula>AND(CC3&gt;4,BV3&gt;9,BW3+BX3+BY3+BZ3+CA3+CB3&gt;9)</formula>
    </cfRule>
    <cfRule type="expression" dxfId="560" priority="27">
      <formula>AND(CC3&gt;2,BV3&gt;9,BW3+BX3+BY3+BZ3+CA3+CB3&gt;9)</formula>
    </cfRule>
  </conditionalFormatting>
  <conditionalFormatting sqref="CD3">
    <cfRule type="expression" dxfId="559" priority="26">
      <formula>AND(CD3&gt;2,BW3&gt;9,BV3+BX3+BY3+BZ3+CA3+CB3&gt;9)</formula>
    </cfRule>
  </conditionalFormatting>
  <conditionalFormatting sqref="CE3">
    <cfRule type="expression" dxfId="558" priority="24">
      <formula>AND(CE3&gt;2,BX3&gt;9,BY3+BZ3+CA3+CB3+BV3+BW3&gt;9)</formula>
    </cfRule>
  </conditionalFormatting>
  <conditionalFormatting sqref="CF3">
    <cfRule type="expression" dxfId="557" priority="22">
      <formula>AND(CF3&gt;2,BY3&gt;9,BZ3+CA3+CB3+BV3+BW3+BX3&gt;9)</formula>
    </cfRule>
  </conditionalFormatting>
  <conditionalFormatting sqref="CG3">
    <cfRule type="expression" dxfId="556" priority="16">
      <formula>AND(CG3&gt;4,BZ3&gt;9,CA3+CB3+BV3+BW3+BX3+BY3&gt;9)</formula>
    </cfRule>
    <cfRule type="expression" dxfId="555" priority="17">
      <formula>AND(CG3&gt;2,BZ3&gt;9,CA3+CB3+BV3+BW3+BX3+BY3&gt;9)</formula>
    </cfRule>
  </conditionalFormatting>
  <conditionalFormatting sqref="CH3">
    <cfRule type="expression" dxfId="554" priority="13">
      <formula>AND(CH3&gt;2,CA3&gt;9,CB3+BV3+BW3+BX3+BY3+BZ3&gt;9)</formula>
    </cfRule>
  </conditionalFormatting>
  <conditionalFormatting sqref="CI3">
    <cfRule type="expression" dxfId="553" priority="11">
      <formula>AND(CI3&gt;2,CB3&gt;9,BV3+BW3+BX3+BY3+BZ3+CA3&gt;9)</formula>
    </cfRule>
  </conditionalFormatting>
  <conditionalFormatting sqref="BQ299">
    <cfRule type="expression" dxfId="552" priority="9">
      <formula>AND(BQ299&gt;2,BJ299&gt;9,BH299+BI299+BK299+BL299+BM299+BN299&gt;9)</formula>
    </cfRule>
  </conditionalFormatting>
  <conditionalFormatting sqref="DR3:DR302">
    <cfRule type="cellIs" dxfId="551" priority="6" operator="equal">
      <formula>"Yes"</formula>
    </cfRule>
  </conditionalFormatting>
  <conditionalFormatting sqref="DT3:DT302">
    <cfRule type="cellIs" dxfId="550" priority="5" operator="equal">
      <formula>"Yes"</formula>
    </cfRule>
  </conditionalFormatting>
  <conditionalFormatting sqref="DU3:DU302">
    <cfRule type="cellIs" dxfId="549" priority="4" operator="equal">
      <formula>"No"</formula>
    </cfRule>
  </conditionalFormatting>
  <conditionalFormatting sqref="CX3:CX302">
    <cfRule type="cellIs" dxfId="548" priority="3" operator="equal">
      <formula>"Yes"</formula>
    </cfRule>
  </conditionalFormatting>
  <conditionalFormatting sqref="CZ3:CZ302">
    <cfRule type="cellIs" dxfId="547" priority="2" operator="equal">
      <formula>"Yes"</formula>
    </cfRule>
  </conditionalFormatting>
  <conditionalFormatting sqref="K3:Q302">
    <cfRule type="cellIs" dxfId="546" priority="1" operator="greaterThanOrEqual">
      <formula>2</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
  <sheetViews>
    <sheetView zoomScaleNormal="100" workbookViewId="0">
      <selection activeCell="V27" sqref="V27"/>
    </sheetView>
  </sheetViews>
  <sheetFormatPr defaultRowHeight="12.75"/>
  <cols>
    <col min="1" max="1" width="13.42578125" customWidth="1"/>
    <col min="2" max="2" width="7.42578125" customWidth="1"/>
    <col min="3" max="3" width="6" customWidth="1"/>
    <col min="4" max="4" width="6" style="1185" customWidth="1"/>
    <col min="5" max="5" width="6.85546875" customWidth="1"/>
    <col min="6" max="6" width="1.28515625" customWidth="1"/>
    <col min="7" max="8" width="6" customWidth="1"/>
    <col min="9" max="9" width="6" style="1185" customWidth="1"/>
    <col min="10" max="10" width="6.85546875" customWidth="1"/>
    <col min="11" max="11" width="1.140625" customWidth="1"/>
    <col min="12" max="13" width="6" customWidth="1"/>
    <col min="14" max="14" width="6" style="1185" customWidth="1"/>
    <col min="15" max="15" width="6.7109375" customWidth="1"/>
    <col min="16" max="16" width="1.28515625" customWidth="1"/>
    <col min="17" max="17" width="7" customWidth="1"/>
    <col min="18" max="18" width="6.42578125" customWidth="1"/>
    <col min="19" max="19" width="6.42578125" style="1185" customWidth="1"/>
    <col min="20" max="20" width="7.7109375" customWidth="1"/>
    <col min="21" max="21" width="11.5703125" customWidth="1"/>
    <col min="22" max="24" width="6" customWidth="1"/>
    <col min="25" max="25" width="6.5703125" customWidth="1"/>
    <col min="26" max="26" width="6" style="75" customWidth="1"/>
  </cols>
  <sheetData>
    <row r="1" spans="1:26" ht="19.5">
      <c r="A1" s="47" t="s">
        <v>883</v>
      </c>
      <c r="G1" s="46" t="str">
        <f>VLOOKUP(Profile!F7,District_List!$A$1:$F$312,2,FALSE)</f>
        <v>State Totals</v>
      </c>
      <c r="L1" s="46" t="s">
        <v>1286</v>
      </c>
      <c r="O1" s="113" t="str">
        <f>Profile!F7</f>
        <v>99999</v>
      </c>
    </row>
    <row r="2" spans="1:26" ht="11.25" customHeight="1">
      <c r="A2" s="47"/>
      <c r="G2" s="46"/>
      <c r="L2" s="46"/>
      <c r="O2" s="113"/>
    </row>
    <row r="3" spans="1:26" ht="27" customHeight="1">
      <c r="B3" s="1752" t="s">
        <v>1200</v>
      </c>
      <c r="C3" s="1752"/>
      <c r="D3" s="1752"/>
      <c r="E3" s="1752"/>
      <c r="F3" s="270"/>
      <c r="G3" s="1752" t="s">
        <v>1466</v>
      </c>
      <c r="H3" s="1752"/>
      <c r="I3" s="1752"/>
      <c r="J3" s="1752"/>
      <c r="K3" s="270"/>
      <c r="L3" s="1752" t="s">
        <v>1496</v>
      </c>
      <c r="M3" s="1752"/>
      <c r="N3" s="1752"/>
      <c r="O3" s="1752"/>
      <c r="P3" s="270"/>
      <c r="Q3" s="1758" t="s">
        <v>1497</v>
      </c>
      <c r="R3" s="1759"/>
      <c r="S3" s="1759"/>
      <c r="T3" s="1760"/>
      <c r="V3" s="75"/>
      <c r="Z3"/>
    </row>
    <row r="4" spans="1:26" ht="24.75" customHeight="1">
      <c r="B4" s="1754" t="s">
        <v>1355</v>
      </c>
      <c r="C4" s="1754"/>
      <c r="D4" s="1754"/>
      <c r="E4" s="1753" t="s">
        <v>2996</v>
      </c>
      <c r="G4" s="1755" t="s">
        <v>1355</v>
      </c>
      <c r="H4" s="1756"/>
      <c r="I4" s="1757"/>
      <c r="J4" s="1753" t="s">
        <v>2996</v>
      </c>
      <c r="L4" s="1755" t="s">
        <v>1355</v>
      </c>
      <c r="M4" s="1756"/>
      <c r="N4" s="1757"/>
      <c r="O4" s="1753" t="s">
        <v>2996</v>
      </c>
      <c r="Q4" s="1755" t="s">
        <v>1355</v>
      </c>
      <c r="R4" s="1756"/>
      <c r="S4" s="1757"/>
      <c r="T4" s="1753" t="s">
        <v>2996</v>
      </c>
      <c r="V4" s="75"/>
      <c r="Z4"/>
    </row>
    <row r="5" spans="1:26">
      <c r="A5" s="130" t="s">
        <v>1198</v>
      </c>
      <c r="B5" s="302" t="s">
        <v>2998</v>
      </c>
      <c r="C5" s="302" t="s">
        <v>2999</v>
      </c>
      <c r="D5" s="302" t="s">
        <v>2997</v>
      </c>
      <c r="E5" s="1753"/>
      <c r="F5" s="243"/>
      <c r="G5" s="302" t="s">
        <v>2998</v>
      </c>
      <c r="H5" s="302" t="s">
        <v>2999</v>
      </c>
      <c r="I5" s="302" t="s">
        <v>2997</v>
      </c>
      <c r="J5" s="1753"/>
      <c r="K5" s="243"/>
      <c r="L5" s="302" t="s">
        <v>2998</v>
      </c>
      <c r="M5" s="302" t="s">
        <v>2999</v>
      </c>
      <c r="N5" s="302" t="s">
        <v>2997</v>
      </c>
      <c r="O5" s="1753"/>
      <c r="P5" s="243"/>
      <c r="Q5" s="302" t="s">
        <v>2998</v>
      </c>
      <c r="R5" s="302" t="s">
        <v>2999</v>
      </c>
      <c r="S5" s="302" t="s">
        <v>2997</v>
      </c>
      <c r="T5" s="1753"/>
      <c r="U5" s="43"/>
      <c r="Z5"/>
    </row>
    <row r="6" spans="1:26">
      <c r="A6" s="358" t="s">
        <v>1193</v>
      </c>
      <c r="B6" s="483">
        <f>IF(ISERROR(VLOOKUP(Profile!$F$7,Ind_9_10_2012_13!$A$1:$DU$326,11,FALSE)=TRUE),0,(VLOOKUP(Profile!$F$7,Ind_9_10_2012_13!$A$1:$DU$326,11,FALSE)))</f>
        <v>1.619507678399583</v>
      </c>
      <c r="C6" s="245">
        <f>IF(ISERROR(VLOOKUP(Profile!$F$7,Ind_9_10_2013_14!$A$1:$DV$326,11,FALSE)=TRUE),0,(VLOOKUP(Profile!$F$7,Ind_9_10_2013_14!$A$1:$DV$326,11,FALSE)))</f>
        <v>1.5743274976242092</v>
      </c>
      <c r="D6" s="245">
        <f>IF(ISERROR(VLOOKUP(Profile!$F$7,Ind_9_10_2014_15!$A$1:$DJ$303,11,FALSE)=TRUE),0,(VLOOKUP(Profile!$F$7,Ind_9_10_2014_15!$A$1:$DJ$303,11,FALSE)))</f>
        <v>1.6428578268413063</v>
      </c>
      <c r="E6" s="1018">
        <f>IF(ISERROR(VLOOKUP(Profile!$F$7,Ind_9_10_2014_15!$A$1:$DJ$303,4,FALSE)=TRUE),0,(VLOOKUP(Profile!$F$7,Ind_9_10_2014_15!$A$1:$DJ$303,4,FALSE)))</f>
        <v>2655</v>
      </c>
      <c r="F6" s="243"/>
      <c r="G6" s="483">
        <f>IF(ISERROR(VLOOKUP(Profile!$F$7,Ind_9_10_2012_13!$A$1:$DU$326,12,FALSE)=TRUE),0,(VLOOKUP(Profile!$F$7,Ind_9_10_2012_13!$A$1:$DU$326,12,FALSE)))</f>
        <v>0.51935487796158286</v>
      </c>
      <c r="H6" s="245">
        <f>IF(ISERROR(VLOOKUP(Profile!$F$7,Ind_9_10_2013_14!$A$1:$DV$326,12,FALSE)=TRUE),0,(VLOOKUP(Profile!$F$7,Ind_9_10_2013_14!$A$1:$DV$326,12,FALSE)))</f>
        <v>0.52010212384530941</v>
      </c>
      <c r="I6" s="245">
        <f>IF(ISERROR(VLOOKUP(Profile!$F$7,Ind_9_10_2014_15!$A$1:$DJ$303,12,FALSE)=TRUE),0,(VLOOKUP(Profile!$F$7,Ind_9_10_2014_15!$A$1:$DJ$303,12,FALSE)))</f>
        <v>0.50517498432370611</v>
      </c>
      <c r="J6" s="1018">
        <f>IF(ISERROR(VLOOKUP(Profile!$F$7,Ind_9_10_2014_15!$A$1:$DJ$303,5,FALSE)=TRUE),0,(VLOOKUP(Profile!$F$7,Ind_9_10_2014_15!$A$1:$DJ$303,5,FALSE)))</f>
        <v>4481</v>
      </c>
      <c r="K6" s="243"/>
      <c r="L6" s="483">
        <f>IF(ISERROR(VLOOKUP(Profile!$F$7,Ind_9_10_2012_13!$A$1:$DU$326,13,FALSE)=TRUE),0,(VLOOKUP(Profile!$F$7,Ind_9_10_2012_13!$A$1:$DU$326,13,FALSE)))</f>
        <v>1.4153091747041824</v>
      </c>
      <c r="M6" s="245">
        <f>IF(ISERROR(VLOOKUP(Profile!$F$7,Ind_9_10_2013_14!$A$1:$DV$326,13,FALSE)=TRUE),0,(VLOOKUP(Profile!$F$7,Ind_9_10_2013_14!$A$1:$DV$326,13,FALSE)))</f>
        <v>1.427109954774721</v>
      </c>
      <c r="N6" s="245">
        <f>IF(ISERROR(VLOOKUP(Profile!$F$7,Ind_9_10_2014_15!$A$1:$DJ$303,13,FALSE)=TRUE),0,(VLOOKUP(Profile!$F$7,Ind_9_10_2014_15!$A$1:$DJ$303,13,FALSE)))</f>
        <v>1.3967752777348821</v>
      </c>
      <c r="O6" s="1018">
        <f>IF(ISERROR(VLOOKUP(Profile!$F$7,Ind_9_10_2014_15!$A$1:$DJ$303,6,FALSE)=TRUE),0,(VLOOKUP(Profile!$F$7,Ind_9_10_2014_15!$A$1:$DJ$303,6,FALSE)))</f>
        <v>7293</v>
      </c>
      <c r="P6" s="243"/>
      <c r="Q6" s="483">
        <f>IF(ISERROR(VLOOKUP(Profile!$F$7,Ind_9_10_2012_13!$A$1:$DU$326,14,FALSE)=TRUE),0,(VLOOKUP(Profile!$F$7,Ind_9_10_2012_13!$A$1:$DU$326,14,FALSE)))</f>
        <v>0.77472843344883757</v>
      </c>
      <c r="R6" s="245">
        <f>IF(ISERROR(VLOOKUP(Profile!$F$7,Ind_9_10_2013_14!$A$1:$DV$326,14,FALSE)=TRUE),0,(VLOOKUP(Profile!$F$7,Ind_9_10_2013_14!$A$1:$DV$326,14,FALSE)))</f>
        <v>0.79407971781521536</v>
      </c>
      <c r="S6" s="245">
        <f>IF(ISERROR(VLOOKUP(Profile!$F$7,Ind_9_10_2014_15!$A$1:$DJ$303,14,FALSE)=TRUE),0,(VLOOKUP(Profile!$F$7,Ind_9_10_2014_15!$A$1:$DJ$303,14,FALSE)))</f>
        <v>0.78336057540709025</v>
      </c>
      <c r="T6" s="1018">
        <f>IF(ISERROR(VLOOKUP(Profile!$F$7,Ind_9_10_2014_15!$A$1:$DJ$303,7,FALSE)=TRUE),0,(VLOOKUP(Profile!$F$7,Ind_9_10_2014_15!$A$1:$DJ$303,7,FALSE)))</f>
        <v>923</v>
      </c>
      <c r="U6" s="43"/>
      <c r="Z6"/>
    </row>
    <row r="7" spans="1:26">
      <c r="A7" s="11"/>
      <c r="B7" s="68"/>
      <c r="C7" s="68"/>
      <c r="D7" s="68"/>
      <c r="E7" s="68"/>
      <c r="G7" s="68"/>
      <c r="H7" s="68"/>
      <c r="I7" s="68"/>
      <c r="J7" s="68"/>
      <c r="L7" s="68"/>
      <c r="M7" s="68"/>
      <c r="N7" s="68"/>
      <c r="O7" s="68"/>
      <c r="Q7" s="68"/>
      <c r="R7" s="68"/>
      <c r="S7" s="68"/>
      <c r="T7" s="68"/>
      <c r="U7" s="43"/>
      <c r="Z7"/>
    </row>
    <row r="8" spans="1:26">
      <c r="A8" s="130" t="s">
        <v>1199</v>
      </c>
      <c r="B8" s="68"/>
      <c r="C8" s="68"/>
      <c r="D8" s="68"/>
      <c r="E8" s="68"/>
      <c r="G8" s="68"/>
      <c r="H8" s="68"/>
      <c r="I8" s="68"/>
      <c r="J8" s="68"/>
      <c r="L8" s="68"/>
      <c r="M8" s="68"/>
      <c r="N8" s="68"/>
      <c r="O8" s="68"/>
      <c r="Q8" s="68"/>
      <c r="R8" s="68"/>
      <c r="S8" s="68"/>
      <c r="T8" s="68"/>
    </row>
    <row r="9" spans="1:26">
      <c r="A9" s="357" t="s">
        <v>1194</v>
      </c>
      <c r="B9" s="245">
        <f>IF(ISERROR(VLOOKUP(Profile!$F$7,Ind_9_10_2012_13!$A$1:$DU$326,25,FALSE)=TRUE),0,(VLOOKUP(Profile!$F$7,Ind_9_10_2012_13!$A$1:$DU$326,25,FALSE)))</f>
        <v>0.72385442471015993</v>
      </c>
      <c r="C9" s="245">
        <f>IF(ISERROR(VLOOKUP(Profile!$F$7,Ind_9_10_2013_14!$A$1:$DV$326,25,FALSE)=TRUE),0,(VLOOKUP(Profile!$F$7,Ind_9_10_2013_14!$A$1:$DV$326,25,FALSE)))</f>
        <v>0.7</v>
      </c>
      <c r="D9" s="245">
        <f>IF(ISERROR(VLOOKUP(Profile!$F$7,Ind_9_10_2014_15!$A$1:$DJ$303,25,FALSE)=TRUE),0,(VLOOKUP(Profile!$F$7,Ind_9_10_2014_15!$A$1:$DJ$303,25,FALSE)))</f>
        <v>0.76872989786559431</v>
      </c>
      <c r="E9" s="1018">
        <f>IF(ISERROR(VLOOKUP(Profile!$F$7,Ind_9_10_2014_15!$A$1:$DJ$303,18,FALSE)=TRUE),0,(VLOOKUP(Profile!$F$7,Ind_9_10_2014_15!$A$1:$DJ$303,18,FALSE)))</f>
        <v>113</v>
      </c>
      <c r="F9" s="243"/>
      <c r="G9" s="245">
        <f>IF(ISERROR(VLOOKUP(Profile!$F$7,Ind_9_10_2012_13!$A$1:$DU$326,26,FALSE)=TRUE),0,(VLOOKUP(Profile!$F$7,Ind_9_10_2012_13!$A$1:$DU$326,26,FALSE)))</f>
        <v>1.1145451194307312</v>
      </c>
      <c r="H9" s="245">
        <f>IF(ISERROR(VLOOKUP(Profile!$F$7,Ind_9_10_2013_14!$A$1:$DV$326,26,FALSE)=TRUE),0,(VLOOKUP(Profile!$F$7,Ind_9_10_2013_14!$A$1:$DV$326,26,FALSE)))</f>
        <v>1.1299999999999999</v>
      </c>
      <c r="I9" s="245">
        <f>IF(ISERROR(VLOOKUP(Profile!$F$7,Ind_9_10_2014_15!$A$1:$DJ$303,26,FALSE)=TRUE),0,(VLOOKUP(Profile!$F$7,Ind_9_10_2014_15!$A$1:$DJ$303,26,FALSE)))</f>
        <v>1.1156256141473786</v>
      </c>
      <c r="J9" s="1018">
        <f>IF(ISERROR(VLOOKUP(Profile!$F$7,Ind_9_10_2014_15!$A$1:$DJ$303,19,FALSE)=TRUE),0,(VLOOKUP(Profile!$F$7,Ind_9_10_2014_15!$A$1:$DJ$303,19,FALSE)))</f>
        <v>843</v>
      </c>
      <c r="K9" s="243"/>
      <c r="L9" s="245">
        <f>IF(ISERROR(VLOOKUP(Profile!$F$7,Ind_9_10_2012_13!$A$1:$DU$326,27,FALSE)=TRUE),0,(VLOOKUP(Profile!$F$7,Ind_9_10_2012_13!$A$1:$DU$326,27,FALSE)))</f>
        <v>0.92250587910174475</v>
      </c>
      <c r="M9" s="245">
        <f>IF(ISERROR(VLOOKUP(Profile!$F$7,Ind_9_10_2013_14!$A$1:$DV$326,27,FALSE)=TRUE),0,(VLOOKUP(Profile!$F$7,Ind_9_10_2013_14!$A$1:$DV$326,27,FALSE)))</f>
        <v>0.97</v>
      </c>
      <c r="N9" s="245">
        <f>IF(ISERROR(VLOOKUP(Profile!$F$7,Ind_9_10_2014_15!$A$1:$DJ$303,27,FALSE)=TRUE),0,(VLOOKUP(Profile!$F$7,Ind_9_10_2014_15!$A$1:$DJ$303,27,FALSE)))</f>
        <v>0.99252773675457562</v>
      </c>
      <c r="O9" s="1018">
        <f>IF(ISERROR(VLOOKUP(Profile!$F$7,Ind_9_10_2014_15!$A$1:$DJ$303,20,FALSE)=TRUE),0,(VLOOKUP(Profile!$F$7,Ind_9_10_2014_15!$A$1:$DJ$303,20,FALSE)))</f>
        <v>470</v>
      </c>
      <c r="P9" s="243"/>
      <c r="Q9" s="245">
        <f>IF(ISERROR(VLOOKUP(Profile!$F$7,Ind_9_10_2012_13!$A$1:$DU$326,28,FALSE)=TRUE),0,(VLOOKUP(Profile!$F$7,Ind_9_10_2012_13!$A$1:$DU$326,28,FALSE)))</f>
        <v>0.47818473595683075</v>
      </c>
      <c r="R9" s="245">
        <f>IF(ISERROR(VLOOKUP(Profile!$F$7,Ind_9_10_2013_14!$A$1:$DV$326,28,FALSE)=TRUE),0,(VLOOKUP(Profile!$F$7,Ind_9_10_2013_14!$A$1:$DV$326,28,FALSE)))</f>
        <v>0.43</v>
      </c>
      <c r="S9" s="245">
        <f>IF(ISERROR(VLOOKUP(Profile!$F$7,Ind_9_10_2014_15!$A$1:$DJ$303,28,FALSE)=TRUE),0,(VLOOKUP(Profile!$F$7,Ind_9_10_2014_15!$A$1:$DJ$303,28,FALSE)))</f>
        <v>0.52266399869355884</v>
      </c>
      <c r="T9" s="1018">
        <f>IF(ISERROR(VLOOKUP(Profile!$F$7,Ind_9_10_2014_15!$A$1:$DJ$303,21,FALSE)=TRUE),0,(VLOOKUP(Profile!$F$7,Ind_9_10_2014_15!$A$1:$DJ$303,21,FALSE)))</f>
        <v>55</v>
      </c>
      <c r="U9" s="43"/>
      <c r="Z9"/>
    </row>
    <row r="10" spans="1:26">
      <c r="A10" s="358" t="s">
        <v>1195</v>
      </c>
      <c r="B10" s="245">
        <f>IF(ISERROR(VLOOKUP(Profile!$F$7,Ind_9_10_2012_13!$A$1:$DU$326,39,FALSE)=TRUE),0,(VLOOKUP(Profile!$F$7,Ind_9_10_2012_13!$A$1:$DU$326,39,FALSE)))</f>
        <v>1.3114651997526052</v>
      </c>
      <c r="C10" s="245">
        <f>IF(ISERROR(VLOOKUP(Profile!$F$7,Ind_9_10_2013_14!$A$1:$DV$326,39,FALSE)=TRUE),0,(VLOOKUP(Profile!$F$7,Ind_9_10_2013_14!$A$1:$DV$326,39,FALSE)))</f>
        <v>1.2</v>
      </c>
      <c r="D10" s="245">
        <f>IF(ISERROR(VLOOKUP(Profile!$F$7,Ind_9_10_2014_15!$A$1:$DJ$303,39,FALSE)=TRUE),0,(VLOOKUP(Profile!$F$7,Ind_9_10_2014_15!$A$1:$DJ$303,39,FALSE)))</f>
        <v>1.3619821595989685</v>
      </c>
      <c r="E10" s="1018">
        <f>IF(ISERROR(VLOOKUP(Profile!$F$7,Ind_9_10_2014_15!$A$1:$DJ$303,32,FALSE)=TRUE),0,(VLOOKUP(Profile!$F$7,Ind_9_10_2014_15!$A$1:$DJ$303,32,FALSE)))</f>
        <v>311</v>
      </c>
      <c r="F10" s="244"/>
      <c r="G10" s="245">
        <f>IF(ISERROR(VLOOKUP(Profile!$F$7,Ind_9_10_2012_13!$A$1:$DU$326,40,FALSE)=TRUE),0,(VLOOKUP(Profile!$F$7,Ind_9_10_2012_13!$A$1:$DU$326,40,FALSE)))</f>
        <v>0.74569218971366469</v>
      </c>
      <c r="H10" s="245">
        <f>IF(ISERROR(VLOOKUP(Profile!$F$7,Ind_9_10_2013_14!$A$1:$DV$326,40,FALSE)=TRUE),0,(VLOOKUP(Profile!$F$7,Ind_9_10_2013_14!$A$1:$DV$326,40,FALSE)))</f>
        <v>0.74</v>
      </c>
      <c r="I10" s="245">
        <f>IF(ISERROR(VLOOKUP(Profile!$F$7,Ind_9_10_2014_15!$A$1:$DJ$303,40,FALSE)=TRUE),0,(VLOOKUP(Profile!$F$7,Ind_9_10_2014_15!$A$1:$DJ$303,40,FALSE)))</f>
        <v>0.70311499573839098</v>
      </c>
      <c r="J10" s="1018">
        <f>IF(ISERROR(VLOOKUP(Profile!$F$7,Ind_9_10_2014_15!$A$1:$DJ$303,33,FALSE)=TRUE),0,(VLOOKUP(Profile!$F$7,Ind_9_10_2014_15!$A$1:$DJ$303,33,FALSE)))</f>
        <v>845</v>
      </c>
      <c r="K10" s="244"/>
      <c r="L10" s="245">
        <f>IF(ISERROR(VLOOKUP(Profile!$F$7,Ind_9_10_2012_13!$A$1:$DU$326,41,FALSE)=TRUE),0,(VLOOKUP(Profile!$F$7,Ind_9_10_2012_13!$A$1:$DU$326,41,FALSE)))</f>
        <v>0.79745657948004256</v>
      </c>
      <c r="M10" s="245">
        <f>IF(ISERROR(VLOOKUP(Profile!$F$7,Ind_9_10_2013_14!$A$1:$DV$326,41,FALSE)=TRUE),0,(VLOOKUP(Profile!$F$7,Ind_9_10_2013_14!$A$1:$DV$326,41,FALSE)))</f>
        <v>0.85</v>
      </c>
      <c r="N10" s="245">
        <f>IF(ISERROR(VLOOKUP(Profile!$F$7,Ind_9_10_2014_15!$A$1:$DJ$303,41,FALSE)=TRUE),0,(VLOOKUP(Profile!$F$7,Ind_9_10_2014_15!$A$1:$DJ$303,41,FALSE)))</f>
        <v>0.79811671821035701</v>
      </c>
      <c r="O10" s="1018">
        <f>IF(ISERROR(VLOOKUP(Profile!$F$7,Ind_9_10_2014_15!$A$1:$DJ$303,34,FALSE)=TRUE),0,(VLOOKUP(Profile!$F$7,Ind_9_10_2014_15!$A$1:$DJ$303,34,FALSE)))</f>
        <v>587</v>
      </c>
      <c r="P10" s="244"/>
      <c r="Q10" s="245">
        <f>IF(ISERROR(VLOOKUP(Profile!$F$7,Ind_9_10_2012_13!$A$1:$DU$326,42,FALSE)=TRUE),0,(VLOOKUP(Profile!$F$7,Ind_9_10_2012_13!$A$1:$DU$326,42,FALSE)))</f>
        <v>0.76685657522769324</v>
      </c>
      <c r="R10" s="245">
        <f>IF(ISERROR(VLOOKUP(Profile!$F$7,Ind_9_10_2013_14!$A$1:$DV$326,42,FALSE)=TRUE),0,(VLOOKUP(Profile!$F$7,Ind_9_10_2013_14!$A$1:$DV$326,42,FALSE)))</f>
        <v>0.86</v>
      </c>
      <c r="S10" s="245">
        <f>IF(ISERROR(VLOOKUP(Profile!$F$7,Ind_9_10_2014_15!$A$1:$DJ$303,42,FALSE)=TRUE),0,(VLOOKUP(Profile!$F$7,Ind_9_10_2014_15!$A$1:$DJ$303,42,FALSE)))</f>
        <v>0.73234698181880209</v>
      </c>
      <c r="T10" s="1018">
        <f>IF(ISERROR(VLOOKUP(Profile!$F$7,Ind_9_10_2014_15!$A$1:$DJ$303,35,FALSE)=TRUE),0,(VLOOKUP(Profile!$F$7,Ind_9_10_2014_15!$A$1:$DJ$303,35,FALSE)))</f>
        <v>119</v>
      </c>
      <c r="U10" s="354"/>
      <c r="Z10"/>
    </row>
    <row r="11" spans="1:26">
      <c r="A11" s="357" t="s">
        <v>1196</v>
      </c>
      <c r="B11" s="245">
        <f>IF(ISERROR(VLOOKUP(Profile!$F$7,Ind_9_10_2012_13!$A$1:$DU$326,53,FALSE)=TRUE),0,(VLOOKUP(Profile!$F$7,Ind_9_10_2012_13!$A$1:$DU$326,53,FALSE)))</f>
        <v>2.1285078703712874</v>
      </c>
      <c r="C11" s="245">
        <f>IF(ISERROR(VLOOKUP(Profile!$F$7,Ind_9_10_2013_14!$A$1:$DV$326,53,FALSE)=TRUE),0,(VLOOKUP(Profile!$F$7,Ind_9_10_2013_14!$A$1:$DV$326,53,FALSE)))</f>
        <v>1.88</v>
      </c>
      <c r="D11" s="245">
        <f>IF(ISERROR(VLOOKUP(Profile!$F$7,Ind_9_10_2014_15!$A$1:$DJ$303,53,FALSE)=TRUE),0,(VLOOKUP(Profile!$F$7,Ind_9_10_2014_15!$A$1:$DJ$303,53,FALSE)))</f>
        <v>2.0544909548686214</v>
      </c>
      <c r="E11" s="1018">
        <f>IF(ISERROR(VLOOKUP(Profile!$F$7,Ind_9_10_2014_15!$A$1:$DJ$303,46,FALSE)=TRUE),0,(VLOOKUP(Profile!$F$7,Ind_9_10_2014_15!$A$1:$DJ$303,46,FALSE)))</f>
        <v>127</v>
      </c>
      <c r="F11" s="243"/>
      <c r="G11" s="245">
        <f>IF(ISERROR(VLOOKUP(Profile!$F$7,Ind_9_10_2012_13!$A$1:$DU$326,54,FALSE)=TRUE),0,(VLOOKUP(Profile!$F$7,Ind_9_10_2012_13!$A$1:$DU$326,54,FALSE)))</f>
        <v>0.2281962720858397</v>
      </c>
      <c r="H11" s="245">
        <f>IF(ISERROR(VLOOKUP(Profile!$F$7,Ind_9_10_2013_14!$A$1:$DV$326,54,FALSE)=TRUE),0,(VLOOKUP(Profile!$F$7,Ind_9_10_2013_14!$A$1:$DV$326,54,FALSE)))</f>
        <v>0.24</v>
      </c>
      <c r="I11" s="245">
        <f>IF(ISERROR(VLOOKUP(Profile!$F$7,Ind_9_10_2014_15!$A$1:$DJ$303,54,FALSE)=TRUE),0,(VLOOKUP(Profile!$F$7,Ind_9_10_2014_15!$A$1:$DJ$303,54,FALSE)))</f>
        <v>0.24328729007947983</v>
      </c>
      <c r="J11" s="1018">
        <f>IF(ISERROR(VLOOKUP(Profile!$F$7,Ind_9_10_2014_15!$A$1:$DJ$303,47,FALSE)=TRUE),0,(VLOOKUP(Profile!$F$7,Ind_9_10_2014_15!$A$1:$DJ$303,47,FALSE)))</f>
        <v>84</v>
      </c>
      <c r="K11" s="243"/>
      <c r="L11" s="245">
        <f>IF(ISERROR(VLOOKUP(Profile!$F$7,Ind_9_10_2012_13!$A$1:$DU$326,55,FALSE)=TRUE),0,(VLOOKUP(Profile!$F$7,Ind_9_10_2012_13!$A$1:$DU$326,55,FALSE)))</f>
        <v>2.6204134554379781</v>
      </c>
      <c r="M11" s="245">
        <f>IF(ISERROR(VLOOKUP(Profile!$F$7,Ind_9_10_2013_14!$A$1:$DV$326,55,FALSE)=TRUE),0,(VLOOKUP(Profile!$F$7,Ind_9_10_2013_14!$A$1:$DV$326,55,FALSE)))</f>
        <v>2.69</v>
      </c>
      <c r="N11" s="245">
        <f>IF(ISERROR(VLOOKUP(Profile!$F$7,Ind_9_10_2014_15!$A$1:$DJ$303,55,FALSE)=TRUE),0,(VLOOKUP(Profile!$F$7,Ind_9_10_2014_15!$A$1:$DJ$303,55,FALSE)))</f>
        <v>2.4879111018570592</v>
      </c>
      <c r="O11" s="1018">
        <f>IF(ISERROR(VLOOKUP(Profile!$F$7,Ind_9_10_2014_15!$A$1:$DJ$303,48,FALSE)=TRUE),0,(VLOOKUP(Profile!$F$7,Ind_9_10_2014_15!$A$1:$DJ$303,48,FALSE)))</f>
        <v>475</v>
      </c>
      <c r="P11" s="243"/>
      <c r="Q11" s="245">
        <f>IF(ISERROR(VLOOKUP(Profile!$F$7,Ind_9_10_2012_13!$A$1:$DU$326,56,FALSE)=TRUE),0,(VLOOKUP(Profile!$F$7,Ind_9_10_2012_13!$A$1:$DU$326,56,FALSE)))</f>
        <v>0.64212614741643337</v>
      </c>
      <c r="R11" s="245">
        <f>IF(ISERROR(VLOOKUP(Profile!$F$7,Ind_9_10_2013_14!$A$1:$DV$326,56,FALSE)=TRUE),0,(VLOOKUP(Profile!$F$7,Ind_9_10_2013_14!$A$1:$DV$326,56,FALSE)))</f>
        <v>0.6</v>
      </c>
      <c r="S11" s="245">
        <f>IF(ISERROR(VLOOKUP(Profile!$F$7,Ind_9_10_2014_15!$A$1:$DJ$303,56,FALSE)=TRUE),0,(VLOOKUP(Profile!$F$7,Ind_9_10_2014_15!$A$1:$DJ$303,56,FALSE)))</f>
        <v>0.46555747252051183</v>
      </c>
      <c r="T11" s="1018">
        <f>IF(ISERROR(VLOOKUP(Profile!$F$7,Ind_9_10_2014_15!$A$1:$DJ$303,49,FALSE)=TRUE),0,(VLOOKUP(Profile!$F$7,Ind_9_10_2014_15!$A$1:$DJ$303,49,FALSE)))</f>
        <v>21</v>
      </c>
      <c r="U11" s="43"/>
      <c r="Z11"/>
    </row>
    <row r="12" spans="1:26">
      <c r="A12" s="357" t="s">
        <v>1338</v>
      </c>
      <c r="B12" s="245">
        <f>IF(ISERROR(VLOOKUP(Profile!$F$7,Ind_9_10_2012_13!$A$1:$DU$326,67,FALSE)=TRUE),0,(VLOOKUP(Profile!$F$7,Ind_9_10_2012_13!$A$1:$DU$326,67,FALSE)))</f>
        <v>1.3648723923520152</v>
      </c>
      <c r="C12" s="245">
        <f>IF(ISERROR(VLOOKUP(Profile!$F$7,Ind_9_10_2013_14!$A$1:$DV$326,67,FALSE)=TRUE),0,(VLOOKUP(Profile!$F$7,Ind_9_10_2013_14!$A$1:$DV$326,67,FALSE)))</f>
        <v>1.2731579705927474</v>
      </c>
      <c r="D12" s="245">
        <f>IF(ISERROR(VLOOKUP(Profile!$F$7,Ind_9_10_2014_15!$A$1:$DJ$303,67,FALSE)=TRUE),0,(VLOOKUP(Profile!$F$7,Ind_9_10_2014_15!$A$1:$DJ$303,67,FALSE)))</f>
        <v>1.3287147678016289</v>
      </c>
      <c r="E12" s="1018">
        <f>IF(ISERROR(VLOOKUP(Profile!$F$7,Ind_9_10_2014_15!$A$1:$DJ$303,60,FALSE)=TRUE),0,(VLOOKUP(Profile!$F$7,Ind_9_10_2014_15!$A$1:$DJ$303,60,FALSE)))</f>
        <v>451</v>
      </c>
      <c r="F12" s="243"/>
      <c r="G12" s="245">
        <f>IF(ISERROR(VLOOKUP(Profile!$F$7,Ind_9_10_2012_13!$A$1:$DU$326,68,FALSE)=TRUE),0,(VLOOKUP(Profile!$F$7,Ind_9_10_2012_13!$A$1:$DU$326,68,FALSE)))</f>
        <v>0.32226280349640191</v>
      </c>
      <c r="H12" s="245">
        <f>IF(ISERROR(VLOOKUP(Profile!$F$7,Ind_9_10_2013_14!$A$1:$DV$326,68,FALSE)=TRUE),0,(VLOOKUP(Profile!$F$7,Ind_9_10_2013_14!$A$1:$DV$326,68,FALSE)))</f>
        <v>0.32784706783622908</v>
      </c>
      <c r="I12" s="245">
        <f>IF(ISERROR(VLOOKUP(Profile!$F$7,Ind_9_10_2014_15!$A$1:$DJ$303,68,FALSE)=TRUE),0,(VLOOKUP(Profile!$F$7,Ind_9_10_2014_15!$A$1:$DJ$303,68,FALSE)))</f>
        <v>0.32448473294825997</v>
      </c>
      <c r="J12" s="1018">
        <f>IF(ISERROR(VLOOKUP(Profile!$F$7,Ind_9_10_2014_15!$A$1:$DJ$303,61,FALSE)=TRUE),0,(VLOOKUP(Profile!$F$7,Ind_9_10_2014_15!$A$1:$DJ$303,61,FALSE)))</f>
        <v>600</v>
      </c>
      <c r="K12" s="243"/>
      <c r="L12" s="245">
        <f>IF(ISERROR(VLOOKUP(Profile!$F$7,Ind_9_10_2012_13!$A$1:$DU$326,69,FALSE)=TRUE),0,(VLOOKUP(Profile!$F$7,Ind_9_10_2012_13!$A$1:$DU$326,69,FALSE)))</f>
        <v>1.4333395731881087</v>
      </c>
      <c r="M12" s="245">
        <f>IF(ISERROR(VLOOKUP(Profile!$F$7,Ind_9_10_2013_14!$A$1:$DV$326,69,FALSE)=TRUE),0,(VLOOKUP(Profile!$F$7,Ind_9_10_2013_14!$A$1:$DV$326,69,FALSE)))</f>
        <v>1.4094329261946044</v>
      </c>
      <c r="N12" s="245">
        <f>IF(ISERROR(VLOOKUP(Profile!$F$7,Ind_9_10_2014_15!$A$1:$DJ$303,69,FALSE)=TRUE),0,(VLOOKUP(Profile!$F$7,Ind_9_10_2014_15!$A$1:$DJ$303,69,FALSE)))</f>
        <v>1.3980208852658655</v>
      </c>
      <c r="O12" s="1018">
        <f>IF(ISERROR(VLOOKUP(Profile!$F$7,Ind_9_10_2014_15!$A$1:$DJ$303,62,FALSE)=TRUE),0,(VLOOKUP(Profile!$F$7,Ind_9_10_2014_15!$A$1:$DJ$303,62,FALSE)))</f>
        <v>1499</v>
      </c>
      <c r="P12" s="243"/>
      <c r="Q12" s="245">
        <f>IF(ISERROR(VLOOKUP(Profile!$F$7,Ind_9_10_2012_13!$A$1:$DU$326,70,FALSE)=TRUE),0,(VLOOKUP(Profile!$F$7,Ind_9_10_2012_13!$A$1:$DU$326,70,FALSE)))</f>
        <v>0.444446423811789</v>
      </c>
      <c r="R12" s="245">
        <f>IF(ISERROR(VLOOKUP(Profile!$F$7,Ind_9_10_2013_14!$A$1:$DV$326,70,FALSE)=TRUE),0,(VLOOKUP(Profile!$F$7,Ind_9_10_2013_14!$A$1:$DV$326,70,FALSE)))</f>
        <v>0.47999219982033003</v>
      </c>
      <c r="S12" s="245">
        <f>IF(ISERROR(VLOOKUP(Profile!$F$7,Ind_9_10_2014_15!$A$1:$DJ$303,70,FALSE)=TRUE),0,(VLOOKUP(Profile!$F$7,Ind_9_10_2014_15!$A$1:$DJ$303,70,FALSE)))</f>
        <v>0.42914056421480817</v>
      </c>
      <c r="T12" s="1018">
        <f>IF(ISERROR(VLOOKUP(Profile!$F$7,Ind_9_10_2014_15!$A$1:$DJ$303,63,FALSE)=TRUE),0,(VLOOKUP(Profile!$F$7,Ind_9_10_2014_15!$A$1:$DJ$303,63,FALSE)))</f>
        <v>105</v>
      </c>
      <c r="U12" s="43"/>
      <c r="Z12"/>
    </row>
    <row r="13" spans="1:26" ht="25.5">
      <c r="A13" s="359" t="s">
        <v>1504</v>
      </c>
      <c r="B13" s="245">
        <f>IF(ISERROR(VLOOKUP(Profile!$F$7,Ind_9_10_2012_13!$A$1:$DU$330,81,FALSE)=TRUE),0,(VLOOKUP(Profile!$F$7,Ind_9_10_2012_13!$A$1:$DU$330,81,FALSE)))</f>
        <v>1.8822144746455096</v>
      </c>
      <c r="C13" s="245">
        <f>IF(ISERROR(VLOOKUP(Profile!$F$7,Ind_9_10_2013_14!$A$1:$DV$326,81,FALSE)=TRUE),0,(VLOOKUP(Profile!$F$7,Ind_9_10_2013_14!$A$1:$DV$326,81,FALSE)))</f>
        <v>2.65</v>
      </c>
      <c r="D13" s="245">
        <f>IF(ISERROR(VLOOKUP(Profile!$F$7,Ind_9_10_2014_15!$A$1:$DJ$303,95,FALSE)=TRUE),0,(VLOOKUP(Profile!$F$7,Ind_9_10_2014_15!$A$1:$DJ$303,95,FALSE)))</f>
        <v>2.6812389339583906</v>
      </c>
      <c r="E13" s="1018">
        <f>IF(ISERROR(VLOOKUP(Profile!$F$7,Ind_9_10_2014_15!$A$1:$DJ$303,88,FALSE)=TRUE),0,(VLOOKUP(Profile!$F$7,Ind_9_10_2014_15!$A$1:$DJ$303,88,FALSE)))</f>
        <v>174</v>
      </c>
      <c r="F13" s="244"/>
      <c r="G13" s="245">
        <f>IF(ISERROR(VLOOKUP(Profile!$F$7,Ind_9_10_2012_13!$A$1:$DU$326,82,FALSE)=TRUE),0,(VLOOKUP(Profile!$F$7,Ind_9_10_2012_13!$A$1:$DU$326,82,FALSE)))</f>
        <v>0.40469689323748859</v>
      </c>
      <c r="H13" s="245">
        <f>IF(ISERROR(VLOOKUP(Profile!$F$7,Ind_9_10_2013_14!$A$1:$DV$326,82,FALSE)=TRUE),0,(VLOOKUP(Profile!$F$7,Ind_9_10_2013_14!$A$1:$DV$326,82,FALSE)))</f>
        <v>0.69</v>
      </c>
      <c r="I13" s="245">
        <f>IF(ISERROR(VLOOKUP(Profile!$F$7,Ind_9_10_2014_15!$A$1:$DJ$303,96,FALSE)=TRUE),0,(VLOOKUP(Profile!$F$7,Ind_9_10_2014_15!$A$1:$DJ$303,96,FALSE)))</f>
        <v>0.6619881042844864</v>
      </c>
      <c r="J13" s="1018">
        <f>IF(ISERROR(VLOOKUP(Profile!$F$7,Ind_9_10_2014_15!$A$1:$DJ$303,89,FALSE)=TRUE),0,(VLOOKUP(Profile!$F$7,Ind_9_10_2014_15!$A$1:$DJ$303,89,FALSE)))</f>
        <v>236</v>
      </c>
      <c r="K13" s="244"/>
      <c r="L13" s="245">
        <f>IF(ISERROR(VLOOKUP(Profile!$F$7,Ind_9_10_2012_13!$A$1:$DU$326,83,FALSE)=TRUE),0,(VLOOKUP(Profile!$F$7,Ind_9_10_2012_13!$A$1:$DU$326,83,FALSE)))</f>
        <v>1.6163969923177299</v>
      </c>
      <c r="M13" s="245">
        <f>IF(ISERROR(VLOOKUP(Profile!$F$7,Ind_9_10_2013_14!$A$1:$DV$326,83,FALSE)=TRUE),0,(VLOOKUP(Profile!$F$7,Ind_9_10_2013_14!$A$1:$DV$326,83,FALSE)))</f>
        <v>1.79</v>
      </c>
      <c r="N13" s="245">
        <f>IF(ISERROR(VLOOKUP(Profile!$F$7,Ind_9_10_2014_15!$A$1:$DJ$303,97,FALSE)=TRUE),0,(VLOOKUP(Profile!$F$7,Ind_9_10_2014_15!$A$1:$DJ$303,97,FALSE)))</f>
        <v>1.7276489126832091</v>
      </c>
      <c r="O13" s="1018">
        <f>IF(ISERROR(VLOOKUP(Profile!$F$7,Ind_9_10_2014_15!$A$1:$DJ$303,90,FALSE)=TRUE),0,(VLOOKUP(Profile!$F$7,Ind_9_10_2014_15!$A$1:$DJ$303,90,FALSE)))</f>
        <v>360</v>
      </c>
      <c r="P13" s="244"/>
      <c r="Q13" s="245">
        <f>IF(ISERROR(VLOOKUP(Profile!$F$7,Ind_9_10_2012_13!$A$1:$DU$326,84,FALSE)=TRUE),0,(VLOOKUP(Profile!$F$7,Ind_9_10_2012_13!$A$1:$DU$326,84,FALSE)))</f>
        <v>0.96766388718610163</v>
      </c>
      <c r="R13" s="245">
        <f>IF(ISERROR(VLOOKUP(Profile!$F$7,Ind_9_10_2013_14!$A$1:$DV$326,84,FALSE)=TRUE),0,(VLOOKUP(Profile!$F$7,Ind_9_10_2013_14!$A$1:$DV$326,84,FALSE)))</f>
        <v>0.92</v>
      </c>
      <c r="S13" s="245">
        <f>IF(ISERROR(VLOOKUP(Profile!$F$7,Ind_9_10_2014_15!$A$1:$DJ$303,98,FALSE)=TRUE),0,(VLOOKUP(Profile!$F$7,Ind_9_10_2014_15!$A$1:$DJ$303,98,FALSE)))</f>
        <v>0.98715647302168685</v>
      </c>
      <c r="T13" s="1018">
        <f>IF(ISERROR(VLOOKUP(Profile!$F$7,Ind_9_10_2014_15!$A$1:$DJ$303,91,FALSE)=TRUE),0,(VLOOKUP(Profile!$F$7,Ind_9_10_2014_15!$A$1:$DJ$303,91,FALSE)))</f>
        <v>47</v>
      </c>
      <c r="U13" s="354"/>
      <c r="Z13"/>
    </row>
    <row r="14" spans="1:26">
      <c r="A14" s="357" t="s">
        <v>1197</v>
      </c>
      <c r="B14" s="245">
        <f>IF(ISERROR(VLOOKUP(Profile!$F$7,Ind_9_10_2012_13!$A$1:$DU$326,95,FALSE)=TRUE),0,(VLOOKUP(Profile!$F$7,Ind_9_10_2012_13!$A$1:$DU$326,95,FALSE)))</f>
        <v>2.5676938943814713</v>
      </c>
      <c r="C14" s="245">
        <f>IF(ISERROR(VLOOKUP(Profile!$F$7,Ind_9_10_2013_14!$A$1:$DV$326,95,FALSE)=TRUE),0,(VLOOKUP(Profile!$F$7,Ind_9_10_2013_14!$A$1:$DV$326,95,FALSE)))</f>
        <v>1.8974558729044655</v>
      </c>
      <c r="D14" s="245">
        <f>IF(ISERROR(VLOOKUP(Profile!$F$7,Ind_9_10_2014_15!$A$1:$DJ$303,81,FALSE)=TRUE),0,(VLOOKUP(Profile!$F$7,Ind_9_10_2014_15!$A$1:$DJ$303,81,FALSE)))</f>
        <v>1.9413077199581417</v>
      </c>
      <c r="E14" s="1018">
        <f>IF(ISERROR(VLOOKUP(Profile!$F$7,Ind_9_10_2014_15!$A$1:$DJ$303,74,FALSE)=TRUE),0,(VLOOKUP(Profile!$F$7,Ind_9_10_2014_15!$A$1:$DJ$303,74,FALSE)))</f>
        <v>1217</v>
      </c>
      <c r="F14" s="243"/>
      <c r="G14" s="245">
        <f>IF(ISERROR(VLOOKUP(Profile!$F$7,Ind_9_10_2012_13!$A$1:$DU$326,96,FALSE)=TRUE),0,(VLOOKUP(Profile!$F$7,Ind_9_10_2012_13!$A$1:$DU$326,96,FALSE)))</f>
        <v>0.68566159926933978</v>
      </c>
      <c r="H14" s="245">
        <f>IF(ISERROR(VLOOKUP(Profile!$F$7,Ind_9_10_2013_14!$A$1:$DV$326,96,FALSE)=TRUE),0,(VLOOKUP(Profile!$F$7,Ind_9_10_2013_14!$A$1:$DV$326,96,FALSE)))</f>
        <v>0.39954886049863952</v>
      </c>
      <c r="I14" s="245">
        <f>IF(ISERROR(VLOOKUP(Profile!$F$7,Ind_9_10_2014_15!$A$1:$DJ$303,82,FALSE)=TRUE),0,(VLOOKUP(Profile!$F$7,Ind_9_10_2014_15!$A$1:$DJ$303,82,FALSE)))</f>
        <v>0.38739853525497187</v>
      </c>
      <c r="J14" s="1018">
        <f>IF(ISERROR(VLOOKUP(Profile!$F$7,Ind_9_10_2014_15!$A$1:$DJ$303,75,FALSE)=TRUE),0,(VLOOKUP(Profile!$F$7,Ind_9_10_2014_15!$A$1:$DJ$303,75,FALSE)))</f>
        <v>1333</v>
      </c>
      <c r="K14" s="243"/>
      <c r="L14" s="245">
        <f>IF(ISERROR(VLOOKUP(Profile!$F$7,Ind_9_10_2012_13!$A$1:$DU$326,97,FALSE)=TRUE),0,(VLOOKUP(Profile!$F$7,Ind_9_10_2012_13!$A$1:$DU$326,97,FALSE)))</f>
        <v>1.7229100423714394</v>
      </c>
      <c r="M14" s="245">
        <f>IF(ISERROR(VLOOKUP(Profile!$F$7,Ind_9_10_2013_14!$A$1:$DV$326,97,FALSE)=TRUE),0,(VLOOKUP(Profile!$F$7,Ind_9_10_2013_14!$A$1:$DV$326,97,FALSE)))</f>
        <v>1.615343472009414</v>
      </c>
      <c r="N14" s="245">
        <f>IF(ISERROR(VLOOKUP(Profile!$F$7,Ind_9_10_2014_15!$A$1:$DJ$303,83,FALSE)=TRUE),0,(VLOOKUP(Profile!$F$7,Ind_9_10_2014_15!$A$1:$DJ$303,83,FALSE)))</f>
        <v>1.5792239206818299</v>
      </c>
      <c r="O14" s="1018">
        <f>IF(ISERROR(VLOOKUP(Profile!$F$7,Ind_9_10_2014_15!$A$1:$DJ$303,76,FALSE)=TRUE),0,(VLOOKUP(Profile!$F$7,Ind_9_10_2014_15!$A$1:$DJ$303,76,FALSE)))</f>
        <v>3138</v>
      </c>
      <c r="P14" s="243"/>
      <c r="Q14" s="245">
        <f>IF(ISERROR(VLOOKUP(Profile!$F$7,Ind_9_10_2012_13!$A$1:$DU$326,98,FALSE)=TRUE),0,(VLOOKUP(Profile!$F$7,Ind_9_10_2012_13!$A$1:$DU$326,98,FALSE)))</f>
        <v>0.7836699188597861</v>
      </c>
      <c r="R14" s="245">
        <f>IF(ISERROR(VLOOKUP(Profile!$F$7,Ind_9_10_2013_14!$A$1:$DV$326,98,FALSE)=TRUE),0,(VLOOKUP(Profile!$F$7,Ind_9_10_2013_14!$A$1:$DV$326,98,FALSE)))</f>
        <v>0.96271382630012459</v>
      </c>
      <c r="S14" s="245">
        <f>IF(ISERROR(VLOOKUP(Profile!$F$7,Ind_9_10_2014_15!$A$1:$DJ$303,84,FALSE)=TRUE),0,(VLOOKUP(Profile!$F$7,Ind_9_10_2014_15!$A$1:$DJ$303,84,FALSE)))</f>
        <v>0.99768829131615566</v>
      </c>
      <c r="T14" s="1018">
        <f>IF(ISERROR(VLOOKUP(Profile!$F$7,Ind_9_10_2014_15!$A$1:$DJ$303,77,FALSE)=TRUE),0,(VLOOKUP(Profile!$F$7,Ind_9_10_2014_15!$A$1:$DJ$303,77,FALSE)))</f>
        <v>450</v>
      </c>
      <c r="U14" s="43"/>
      <c r="Z14"/>
    </row>
    <row r="15" spans="1:26">
      <c r="Z15"/>
    </row>
    <row r="16" spans="1:26" ht="27" customHeight="1">
      <c r="B16" s="1752" t="s">
        <v>1500</v>
      </c>
      <c r="C16" s="1752"/>
      <c r="D16" s="1752"/>
      <c r="E16" s="1752"/>
      <c r="F16" s="270"/>
      <c r="G16" s="1752" t="s">
        <v>1499</v>
      </c>
      <c r="H16" s="1752"/>
      <c r="I16" s="1752"/>
      <c r="J16" s="1752"/>
      <c r="K16" s="270"/>
      <c r="L16" s="1758" t="s">
        <v>1498</v>
      </c>
      <c r="M16" s="1759"/>
      <c r="N16" s="1759"/>
      <c r="O16" s="1760"/>
      <c r="P16" s="270"/>
      <c r="Q16" s="1752" t="s">
        <v>3000</v>
      </c>
      <c r="R16" s="1761"/>
      <c r="S16" s="1761"/>
      <c r="T16" s="1761"/>
      <c r="Z16"/>
    </row>
    <row r="17" spans="1:26" ht="22.5" customHeight="1">
      <c r="B17" s="1754" t="s">
        <v>1355</v>
      </c>
      <c r="C17" s="1754"/>
      <c r="D17" s="1754"/>
      <c r="E17" s="1753" t="s">
        <v>2996</v>
      </c>
      <c r="G17" s="1754" t="s">
        <v>1355</v>
      </c>
      <c r="H17" s="1754"/>
      <c r="I17" s="1754"/>
      <c r="J17" s="1753" t="s">
        <v>2996</v>
      </c>
      <c r="L17" s="1754" t="s">
        <v>1355</v>
      </c>
      <c r="M17" s="1754"/>
      <c r="N17" s="1754"/>
      <c r="O17" s="1753" t="s">
        <v>2996</v>
      </c>
      <c r="P17" s="14"/>
      <c r="Q17" s="1780" t="s">
        <v>1501</v>
      </c>
      <c r="R17" s="1781"/>
      <c r="S17" s="1781"/>
      <c r="T17" s="1782"/>
    </row>
    <row r="18" spans="1:26">
      <c r="A18" s="130" t="s">
        <v>1198</v>
      </c>
      <c r="B18" s="302" t="s">
        <v>2998</v>
      </c>
      <c r="C18" s="302" t="s">
        <v>2999</v>
      </c>
      <c r="D18" s="302" t="s">
        <v>2997</v>
      </c>
      <c r="E18" s="1753"/>
      <c r="F18" s="243"/>
      <c r="G18" s="302" t="s">
        <v>2998</v>
      </c>
      <c r="H18" s="302" t="s">
        <v>2999</v>
      </c>
      <c r="I18" s="302" t="s">
        <v>2997</v>
      </c>
      <c r="J18" s="1753"/>
      <c r="K18" s="243"/>
      <c r="L18" s="302" t="s">
        <v>2998</v>
      </c>
      <c r="M18" s="302" t="s">
        <v>2999</v>
      </c>
      <c r="N18" s="302" t="s">
        <v>2997</v>
      </c>
      <c r="O18" s="1753"/>
      <c r="P18" s="1337"/>
      <c r="Q18" s="1783" t="str">
        <f>IF(ISERROR(VLOOKUP(Profile!$F$7,Ind_9_10_2014_15!$A$1:$DJ$303,104,FALSE)=TRUE),0,(VLOOKUP(Profile!$F$7,Ind_9_10_2014_15!$A$1:$DJ$303,104,FALSE)))</f>
        <v>No</v>
      </c>
      <c r="R18" s="1784"/>
      <c r="S18" s="1784"/>
      <c r="T18" s="1785"/>
      <c r="U18" s="43"/>
      <c r="Z18"/>
    </row>
    <row r="19" spans="1:26" ht="12.75" customHeight="1">
      <c r="A19" s="358" t="s">
        <v>1193</v>
      </c>
      <c r="B19" s="483">
        <f>IF(ISERROR(VLOOKUP(Profile!$F$7,Ind_9_10_2012_13!$A$1:$DU$326,15,FALSE)=TRUE),0,(VLOOKUP(Profile!$F$7,Ind_9_10_2012_13!$A$1:$DU$326,15,FALSE)))</f>
        <v>1.0869694781787897</v>
      </c>
      <c r="C19" s="245">
        <f>IF(ISERROR(VLOOKUP(Profile!$F$7,Ind_9_10_2013_14!$A$1:$DV$326,15,FALSE)=TRUE),0,(VLOOKUP(Profile!$F$7,Ind_9_10_2013_14!$A$1:$DV$326,15,FALSE)))</f>
        <v>1.0847446144350592</v>
      </c>
      <c r="D19" s="245">
        <f>IF(ISERROR(VLOOKUP(Profile!$F$7,Ind_9_10_2014_15!$A$1:$DJ$303,10,FALSE)=TRUE),0,(VLOOKUP(Profile!$F$7,Ind_9_10_2014_15!$A$1:$DJ$303,10,FALSE)))</f>
        <v>1.1099880334587713</v>
      </c>
      <c r="E19" s="1018">
        <f>IF(ISERROR(VLOOKUP(Profile!$F$7,Ind_9_10_2014_15!$A$1:$DJ$303,3,FALSE)=TRUE),0,(VLOOKUP(Profile!$F$7,Ind_9_10_2014_15!$A$1:$DJ$303,3,FALSE)))</f>
        <v>27877</v>
      </c>
      <c r="F19" s="1349"/>
      <c r="G19" s="245">
        <f>IF(ISERROR(VLOOKUP(Profile!$F$7,Ind_9_10_2012_13!$A$1:$DU$326,16,FALSE)=TRUE),0,(VLOOKUP(Profile!$F$7,Ind_9_10_2012_13!$A$1:$DU$326,16,FALSE)))</f>
        <v>0.97569922989146241</v>
      </c>
      <c r="H19" s="245">
        <f>IF(ISERROR(VLOOKUP(Profile!$F$7,Ind_9_10_2013_14!$A$1:$DV$326,16,FALSE)=TRUE),0,(VLOOKUP(Profile!$F$7,Ind_9_10_2013_14!$A$1:$DV$326,16,FALSE)))</f>
        <v>0.97400531760000464</v>
      </c>
      <c r="I19" s="245">
        <f>IF(ISERROR(VLOOKUP(Profile!$F$7,Ind_9_10_2014_15!$A$1:$DJ$303,15,FALSE)=TRUE),0,(VLOOKUP(Profile!$F$7,Ind_9_10_2014_15!$A$1:$DJ$303,15,FALSE)))</f>
        <v>0.97032408514722157</v>
      </c>
      <c r="J19" s="1018">
        <f>IF(ISERROR(VLOOKUP(Profile!$F$7,Ind_9_10_2014_15!$A$1:$DJ$303,8,FALSE)=TRUE),0,(VLOOKUP(Profile!$F$7,Ind_9_10_2014_15!$A$1:$DJ$303,8,FALSE)))</f>
        <v>66919</v>
      </c>
      <c r="K19" s="1350"/>
      <c r="L19" s="245">
        <f>IF(ISERROR(VLOOKUP(Profile!$F$7,Ind_9_10_2012_13!$A$1:$DU$326,17,FALSE)=TRUE),0,(VLOOKUP(Profile!$F$7,Ind_9_10_2012_13!$A$1:$DU$326,17,FALSE)))</f>
        <v>1.0031935098549125</v>
      </c>
      <c r="M19" s="245">
        <f>IF(ISERROR(VLOOKUP(Profile!$F$7,Ind_9_10_2013_14!$A$1:$DV$326,17,FALSE)=TRUE),0,(VLOOKUP(Profile!$F$7,Ind_9_10_2013_14!$A$1:$DV$326,17,FALSE)))</f>
        <v>1.0183388473175945</v>
      </c>
      <c r="N19" s="245">
        <f>IF(ISERROR(VLOOKUP(Profile!$F$7,Ind_9_10_2014_15!$A$1:$DJ$303,16,FALSE)=TRUE),0,(VLOOKUP(Profile!$F$7,Ind_9_10_2014_15!$A$1:$DJ$303,16,FALSE)))</f>
        <v>1.0044811552710948</v>
      </c>
      <c r="O19" s="1018">
        <f>IF(ISERROR(VLOOKUP(Profile!$F$7,Ind_9_10_2014_15!$A$1:$DJ$303,9,FALSE)=TRUE),0,(VLOOKUP(Profile!$F$7,Ind_9_10_2014_15!$A$1:$DJ$303,9,FALSE)))</f>
        <v>8399</v>
      </c>
      <c r="P19" s="1338"/>
      <c r="Q19" s="1765" t="s">
        <v>1502</v>
      </c>
      <c r="R19" s="1766"/>
      <c r="S19" s="1766"/>
      <c r="T19" s="1767"/>
      <c r="U19" s="362"/>
      <c r="Z19"/>
    </row>
    <row r="20" spans="1:26" s="68" customFormat="1">
      <c r="A20" s="11"/>
      <c r="Q20" s="1768" t="str">
        <f>IF(ISERROR(VLOOKUP(Profile!$F$7,Ind_9_10_2014_15!$A$1:$DJ$303,105,FALSE)=TRUE),0,(VLOOKUP(Profile!$F$7,Ind_9_10_2014_15!$A$1:$DJ$303,105,FALSE)))</f>
        <v>n/a</v>
      </c>
      <c r="R20" s="1769"/>
      <c r="S20" s="1769"/>
      <c r="T20" s="1770"/>
      <c r="U20" s="43"/>
    </row>
    <row r="21" spans="1:26">
      <c r="A21" s="130" t="s">
        <v>1199</v>
      </c>
      <c r="B21" s="68"/>
      <c r="C21" s="68"/>
      <c r="D21" s="68"/>
      <c r="E21" s="68"/>
      <c r="F21" s="68"/>
      <c r="G21" s="68"/>
      <c r="H21" s="68"/>
      <c r="I21" s="68"/>
      <c r="J21" s="68"/>
      <c r="K21" s="68"/>
      <c r="L21" s="68"/>
      <c r="M21" s="68"/>
      <c r="N21" s="68"/>
      <c r="O21" s="68"/>
      <c r="Q21" s="1771"/>
      <c r="R21" s="1772"/>
      <c r="S21" s="1772"/>
      <c r="T21" s="1773"/>
      <c r="U21" s="43"/>
      <c r="Z21"/>
    </row>
    <row r="22" spans="1:26" s="68" customFormat="1" ht="12.75" customHeight="1">
      <c r="A22" s="357" t="s">
        <v>1194</v>
      </c>
      <c r="B22" s="245">
        <f>IF(ISERROR(VLOOKUP(Profile!$F$7,Ind_9_10_2012_13!$A$1:$DU$326,29,FALSE)=TRUE),0,(VLOOKUP(Profile!$F$7,Ind_9_10_2012_13!$A$1:$DU$326,29,FALSE)))</f>
        <v>0.46332339548663076</v>
      </c>
      <c r="C22" s="245">
        <f>IF(ISERROR(VLOOKUP(Profile!$F$7,Ind_9_10_2013_14!$A$1:$DV$326,29,FALSE)=TRUE),0,(VLOOKUP(Profile!$F$7,Ind_9_10_2013_14!$A$1:$DV$326,29,FALSE)))</f>
        <v>0.49</v>
      </c>
      <c r="D22" s="245">
        <f>IF(ISERROR(VLOOKUP(Profile!$F$7,Ind_9_10_2014_15!$A$1:$DJ$303,24,FALSE)=TRUE),0,(VLOOKUP(Profile!$F$7,Ind_9_10_2014_15!$A$1:$DJ$303,24,FALSE)))</f>
        <v>0.5300871279290913</v>
      </c>
      <c r="E22" s="1018">
        <f>IF(ISERROR(VLOOKUP(Profile!$F$7,Ind_9_10_2014_15!$A$1:$DJ$303,17,FALSE)=TRUE),0,(VLOOKUP(Profile!$F$7,Ind_9_10_2014_15!$A$1:$DJ$303,17,FALSE)))</f>
        <v>1358</v>
      </c>
      <c r="F22" s="243"/>
      <c r="G22" s="245">
        <f>IF(ISERROR(VLOOKUP(Profile!$F$7,Ind_9_10_2012_13!$A$1:$DU$326,30,FALSE)=TRUE),0,(VLOOKUP(Profile!$F$7,Ind_9_10_2012_13!$A$1:$DU$326,30,FALSE)))</f>
        <v>1.5534018987341769</v>
      </c>
      <c r="H22" s="245">
        <f>IF(ISERROR(VLOOKUP(Profile!$F$7,Ind_9_10_2013_14!$A$1:$DV$326,30,FALSE)=TRUE),0,(VLOOKUP(Profile!$F$7,Ind_9_10_2013_14!$A$1:$DV$326,30,FALSE)))</f>
        <v>1.51</v>
      </c>
      <c r="I22" s="245">
        <f>IF(ISERROR(VLOOKUP(Profile!$F$7,Ind_9_10_2014_15!$A$1:$DJ$303,29,FALSE)=TRUE),0,(VLOOKUP(Profile!$F$7,Ind_9_10_2014_15!$A$1:$DJ$303,29,FALSE)))</f>
        <v>1.4626588211083098</v>
      </c>
      <c r="J22" s="1018">
        <f>IF(ISERROR(VLOOKUP(Profile!$F$7,Ind_9_10_2014_15!$A$1:$DJ$303,22,FALSE)=TRUE),0,(VLOOKUP(Profile!$F$7,Ind_9_10_2014_15!$A$1:$DJ$303,22,FALSE)))</f>
        <v>7083</v>
      </c>
      <c r="K22" s="243"/>
      <c r="L22" s="245">
        <f>IF(ISERROR(VLOOKUP(Profile!$F$7,Ind_9_10_2012_13!$A$1:$DU$326,31,FALSE)=TRUE),0,(VLOOKUP(Profile!$F$7,Ind_9_10_2012_13!$A$1:$DU$326,31,FALSE)))</f>
        <v>1.0239481983000145</v>
      </c>
      <c r="M22" s="245">
        <f>IF(ISERROR(VLOOKUP(Profile!$F$7,Ind_9_10_2013_14!$A$1:$DV$326,31,FALSE)=TRUE),0,(VLOOKUP(Profile!$F$7,Ind_9_10_2013_14!$A$1:$DV$326,31,FALSE)))</f>
        <v>1.04</v>
      </c>
      <c r="N22" s="245">
        <f>IF(ISERROR(VLOOKUP(Profile!$F$7,Ind_9_10_2014_15!$A$1:$DJ$303,30,FALSE)=TRUE),0,(VLOOKUP(Profile!$F$7,Ind_9_10_2014_15!$A$1:$DJ$303,30,FALSE)))</f>
        <v>0.9970130684788544</v>
      </c>
      <c r="O22" s="1018">
        <f>IF(ISERROR(VLOOKUP(Profile!$F$7,Ind_9_10_2014_15!$A$1:$DJ$303,23,FALSE)=TRUE),0,(VLOOKUP(Profile!$F$7,Ind_9_10_2014_15!$A$1:$DJ$303,23,FALSE)))</f>
        <v>753</v>
      </c>
      <c r="P22" s="243"/>
      <c r="Q22" s="1780" t="s">
        <v>1503</v>
      </c>
      <c r="R22" s="1781"/>
      <c r="S22" s="1781"/>
      <c r="T22" s="1782"/>
      <c r="U22" s="43"/>
    </row>
    <row r="23" spans="1:26" s="68" customFormat="1" ht="12.75" customHeight="1">
      <c r="A23" s="358" t="s">
        <v>1195</v>
      </c>
      <c r="B23" s="245">
        <f>IF(ISERROR(VLOOKUP(Profile!$F$7,Ind_9_10_2012_13!$A$1:$DU$326,43,FALSE)=TRUE),0,(VLOOKUP(Profile!$F$7,Ind_9_10_2012_13!$A$1:$DU$326,43,FALSE)))</f>
        <v>1.0383857642263499</v>
      </c>
      <c r="C23" s="245">
        <f>IF(ISERROR(VLOOKUP(Profile!$F$7,Ind_9_10_2013_14!$A$1:$DV$326,43,FALSE)=TRUE),0,(VLOOKUP(Profile!$F$7,Ind_9_10_2013_14!$A$1:$DV$326,43,FALSE)))</f>
        <v>1.04</v>
      </c>
      <c r="D23" s="245">
        <f>IF(ISERROR(VLOOKUP(Profile!$F$7,Ind_9_10_2014_15!$A$1:$DJ$303,38,FALSE)=TRUE),0,(VLOOKUP(Profile!$F$7,Ind_9_10_2014_15!$A$1:$DJ$303,38,FALSE)))</f>
        <v>1.0627678852265405</v>
      </c>
      <c r="E23" s="1018">
        <f>IF(ISERROR(VLOOKUP(Profile!$F$7,Ind_9_10_2014_15!$A$1:$DJ$303,31,FALSE)=TRUE),0,(VLOOKUP(Profile!$F$7,Ind_9_10_2014_15!$A$1:$DJ$303,31,FALSE)))</f>
        <v>3722</v>
      </c>
      <c r="F23" s="244"/>
      <c r="G23" s="245">
        <f>IF(ISERROR(VLOOKUP(Profile!$F$7,Ind_9_10_2012_13!$A$1:$DU$326,44,FALSE)=TRUE),0,(VLOOKUP(Profile!$F$7,Ind_9_10_2012_13!$A$1:$DU$326,44,FALSE)))</f>
        <v>1.050612097431197</v>
      </c>
      <c r="H23" s="245">
        <f>IF(ISERROR(VLOOKUP(Profile!$F$7,Ind_9_10_2013_14!$A$1:$DV$326,44,FALSE)=TRUE),0,(VLOOKUP(Profile!$F$7,Ind_9_10_2013_14!$A$1:$DV$326,44,FALSE)))</f>
        <v>1.04</v>
      </c>
      <c r="I23" s="245">
        <f>IF(ISERROR(VLOOKUP(Profile!$F$7,Ind_9_10_2014_15!$A$1:$DJ$303,43,FALSE)=TRUE),0,(VLOOKUP(Profile!$F$7,Ind_9_10_2014_15!$A$1:$DJ$303,43,FALSE)))</f>
        <v>1.0446602203987385</v>
      </c>
      <c r="J23" s="1018">
        <f>IF(ISERROR(VLOOKUP(Profile!$F$7,Ind_9_10_2014_15!$A$1:$DJ$303,36,FALSE)=TRUE),0,(VLOOKUP(Profile!$F$7,Ind_9_10_2014_15!$A$1:$DJ$303,36,FALSE)))</f>
        <v>9665</v>
      </c>
      <c r="K23" s="244"/>
      <c r="L23" s="245">
        <f>IF(ISERROR(VLOOKUP(Profile!$F$7,Ind_9_10_2012_13!$A$1:$DU$326,45,FALSE)=TRUE),0,(VLOOKUP(Profile!$F$7,Ind_9_10_2012_13!$A$1:$DU$326,45,FALSE)))</f>
        <v>1.0969964232079452</v>
      </c>
      <c r="M23" s="245">
        <f>IF(ISERROR(VLOOKUP(Profile!$F$7,Ind_9_10_2013_14!$A$1:$DV$326,45,FALSE)=TRUE),0,(VLOOKUP(Profile!$F$7,Ind_9_10_2013_14!$A$1:$DV$326,45,FALSE)))</f>
        <v>1.0900000000000001</v>
      </c>
      <c r="N23" s="245">
        <f>IF(ISERROR(VLOOKUP(Profile!$F$7,Ind_9_10_2014_15!$A$1:$DJ$303,44,FALSE)=TRUE),0,(VLOOKUP(Profile!$F$7,Ind_9_10_2014_15!$A$1:$DJ$303,44,FALSE)))</f>
        <v>1.0859584262279356</v>
      </c>
      <c r="O23" s="1018">
        <f>IF(ISERROR(VLOOKUP(Profile!$F$7,Ind_9_10_2014_15!$A$1:$DJ$303,37,FALSE)=TRUE),0,(VLOOKUP(Profile!$F$7,Ind_9_10_2014_15!$A$1:$DJ$303,37,FALSE)))</f>
        <v>1245</v>
      </c>
      <c r="P23" s="244"/>
      <c r="Q23" s="1786"/>
      <c r="R23" s="1787"/>
      <c r="S23" s="1787"/>
      <c r="T23" s="1788"/>
      <c r="U23" s="354"/>
    </row>
    <row r="24" spans="1:26" s="68" customFormat="1">
      <c r="A24" s="357" t="s">
        <v>1196</v>
      </c>
      <c r="B24" s="245">
        <f>IF(ISERROR(VLOOKUP(Profile!$F$7,Ind_9_10_2012_13!$A$1:$DU$326,57,FALSE)=TRUE),0,(VLOOKUP(Profile!$F$7,Ind_9_10_2012_13!$A$1:$DU$326,57,FALSE)))</f>
        <v>0.54384144039352711</v>
      </c>
      <c r="C24" s="245">
        <f>IF(ISERROR(VLOOKUP(Profile!$F$7,Ind_9_10_2013_14!$A$1:$DV$326,57,FALSE)=TRUE),0,(VLOOKUP(Profile!$F$7,Ind_9_10_2013_14!$A$1:$DV$326,57,FALSE)))</f>
        <v>0.55000000000000004</v>
      </c>
      <c r="D24" s="245">
        <f>IF(ISERROR(VLOOKUP(Profile!$F$7,Ind_9_10_2014_15!$A$1:$DJ$303,52,FALSE)=TRUE),0,(VLOOKUP(Profile!$F$7,Ind_9_10_2014_15!$A$1:$DJ$303,52,FALSE)))</f>
        <v>0.5562714220577466</v>
      </c>
      <c r="E24" s="1018">
        <f>IF(ISERROR(VLOOKUP(Profile!$F$7,Ind_9_10_2014_15!$A$1:$DJ$303,45,FALSE)=TRUE),0,(VLOOKUP(Profile!$F$7,Ind_9_10_2014_15!$A$1:$DJ$303,45,FALSE)))</f>
        <v>614</v>
      </c>
      <c r="F24" s="243"/>
      <c r="G24" s="245">
        <f>IF(ISERROR(VLOOKUP(Profile!$F$7,Ind_9_10_2012_13!$A$1:$DU$326,58,FALSE)=TRUE),0,(VLOOKUP(Profile!$F$7,Ind_9_10_2012_13!$A$1:$DU$326,58,FALSE)))</f>
        <v>1.1801325493886685</v>
      </c>
      <c r="H24" s="245">
        <f>IF(ISERROR(VLOOKUP(Profile!$F$7,Ind_9_10_2013_14!$A$1:$DV$326,58,FALSE)=TRUE),0,(VLOOKUP(Profile!$F$7,Ind_9_10_2013_14!$A$1:$DV$326,58,FALSE)))</f>
        <v>1.1599999999999999</v>
      </c>
      <c r="I24" s="245">
        <f>IF(ISERROR(VLOOKUP(Profile!$F$7,Ind_9_10_2014_15!$A$1:$DJ$303,57,FALSE)=TRUE),0,(VLOOKUP(Profile!$F$7,Ind_9_10_2014_15!$A$1:$DJ$303,57,FALSE)))</f>
        <v>1.1921908541881177</v>
      </c>
      <c r="J24" s="1018">
        <f>IF(ISERROR(VLOOKUP(Profile!$F$7,Ind_9_10_2014_15!$A$1:$DJ$303,50,FALSE)=TRUE),0,(VLOOKUP(Profile!$F$7,Ind_9_10_2014_15!$A$1:$DJ$303,50,FALSE)))</f>
        <v>2855</v>
      </c>
      <c r="K24" s="243"/>
      <c r="L24" s="245">
        <f>IF(ISERROR(VLOOKUP(Profile!$F$7,Ind_9_10_2012_13!$A$1:$DU$326,59,FALSE)=TRUE),0,(VLOOKUP(Profile!$F$7,Ind_9_10_2012_13!$A$1:$DU$326,59,FALSE)))</f>
        <v>1.2863982330018591</v>
      </c>
      <c r="M24" s="245">
        <f>IF(ISERROR(VLOOKUP(Profile!$F$7,Ind_9_10_2013_14!$A$1:$DV$326,59,FALSE)=TRUE),0,(VLOOKUP(Profile!$F$7,Ind_9_10_2013_14!$A$1:$DV$326,59,FALSE)))</f>
        <v>1.38</v>
      </c>
      <c r="N24" s="245">
        <f>IF(ISERROR(VLOOKUP(Profile!$F$7,Ind_9_10_2014_15!$A$1:$DJ$303,58,FALSE)=TRUE),0,(VLOOKUP(Profile!$F$7,Ind_9_10_2014_15!$A$1:$DJ$303,58,FALSE)))</f>
        <v>1.4085349493579487</v>
      </c>
      <c r="O24" s="1018">
        <f>IF(ISERROR(VLOOKUP(Profile!$F$7,Ind_9_10_2014_15!$A$1:$DJ$303,51,FALSE)=TRUE),0,(VLOOKUP(Profile!$F$7,Ind_9_10_2014_15!$A$1:$DJ$303,51,FALSE)))</f>
        <v>442</v>
      </c>
      <c r="P24" s="243"/>
      <c r="Q24" s="1774" t="str">
        <f>IF(ISERROR(VLOOKUP(Profile!$F$7,Ind_9_10_2014_15!$A$1:$DJ$303,109,FALSE)=TRUE),0,(VLOOKUP(Profile!$F$7,Ind_9_10_2014_15!$A$1:$DJ$303,109,FALSE)))</f>
        <v>No</v>
      </c>
      <c r="R24" s="1775"/>
      <c r="S24" s="1775"/>
      <c r="T24" s="1776"/>
      <c r="U24" s="43"/>
    </row>
    <row r="25" spans="1:26" s="68" customFormat="1" ht="12.75" customHeight="1">
      <c r="A25" s="357" t="s">
        <v>1338</v>
      </c>
      <c r="B25" s="245">
        <f>IF(ISERROR(VLOOKUP(Profile!$F$7,Ind_9_10_2012_13!$A$1:$DU$326,71,FALSE)=TRUE),0,(VLOOKUP(Profile!$F$7,Ind_9_10_2012_13!$A$1:$DU$326,71,FALSE)))</f>
        <v>0.61594694557472074</v>
      </c>
      <c r="C25" s="245">
        <f>IF(ISERROR(VLOOKUP(Profile!$F$7,Ind_9_10_2013_14!$A$1:$DV$326,71,FALSE)=TRUE),0,(VLOOKUP(Profile!$F$7,Ind_9_10_2013_14!$A$1:$DV$326,71,FALSE)))</f>
        <v>0.62615828398917306</v>
      </c>
      <c r="D25" s="245">
        <f>IF(ISERROR(VLOOKUP(Profile!$F$7,Ind_9_10_2014_15!$A$1:$DJ$303,66,FALSE)=TRUE),0,(VLOOKUP(Profile!$F$7,Ind_9_10_2014_15!$A$1:$DJ$303,66,FALSE)))</f>
        <v>0.66389122457956784</v>
      </c>
      <c r="E25" s="1018">
        <f>IF(ISERROR(VLOOKUP(Profile!$F$7,Ind_9_10_2014_15!$A$1:$DJ$303,59,FALSE)=TRUE),0,(VLOOKUP(Profile!$F$7,Ind_9_10_2014_15!$A$1:$DJ$303,59,FALSE)))</f>
        <v>3802</v>
      </c>
      <c r="F25" s="243"/>
      <c r="G25" s="245">
        <f>IF(ISERROR(VLOOKUP(Profile!$F$7,Ind_9_10_2012_13!$A$1:$DU$326,72,FALSE)=TRUE),0,(VLOOKUP(Profile!$F$7,Ind_9_10_2012_13!$A$1:$DU$326,72,FALSE)))</f>
        <v>1.4832031392339411</v>
      </c>
      <c r="H25" s="245">
        <f>IF(ISERROR(VLOOKUP(Profile!$F$7,Ind_9_10_2013_14!$A$1:$DV$326,72,FALSE)=TRUE),0,(VLOOKUP(Profile!$F$7,Ind_9_10_2013_14!$A$1:$DV$326,72,FALSE)))</f>
        <v>1.4811570770942084</v>
      </c>
      <c r="I25" s="245">
        <f>IF(ISERROR(VLOOKUP(Profile!$F$7,Ind_9_10_2014_15!$A$1:$DJ$303,71,FALSE)=TRUE),0,(VLOOKUP(Profile!$F$7,Ind_9_10_2014_15!$A$1:$DJ$303,71,FALSE)))</f>
        <v>1.4579768531015418</v>
      </c>
      <c r="J25" s="1018">
        <f>IF(ISERROR(VLOOKUP(Profile!$F$7,Ind_9_10_2014_15!$A$1:$DJ$303,64,FALSE)=TRUE),0,(VLOOKUP(Profile!$F$7,Ind_9_10_2014_15!$A$1:$DJ$303,64,FALSE)))</f>
        <v>16319</v>
      </c>
      <c r="K25" s="243"/>
      <c r="L25" s="245">
        <f>IF(ISERROR(VLOOKUP(Profile!$F$7,Ind_9_10_2012_13!$A$1:$DU$326,73,FALSE)=TRUE),0,(VLOOKUP(Profile!$F$7,Ind_9_10_2012_13!$A$1:$DU$326,73,FALSE)))</f>
        <v>1.0846648852370016</v>
      </c>
      <c r="M25" s="245">
        <f>IF(ISERROR(VLOOKUP(Profile!$F$7,Ind_9_10_2013_14!$A$1:$DV$326,73,FALSE)=TRUE),0,(VLOOKUP(Profile!$F$7,Ind_9_10_2013_14!$A$1:$DV$326,73,FALSE)))</f>
        <v>1.106354287463061</v>
      </c>
      <c r="N25" s="245">
        <f>IF(ISERROR(VLOOKUP(Profile!$F$7,Ind_9_10_2014_15!$A$1:$DJ$303,72,FALSE)=TRUE),0,(VLOOKUP(Profile!$F$7,Ind_9_10_2014_15!$A$1:$DJ$303,72,FALSE)))</f>
        <v>1.0723587959982384</v>
      </c>
      <c r="O25" s="1018">
        <f>IF(ISERROR(VLOOKUP(Profile!$F$7,Ind_9_10_2014_15!$A$1:$DJ$303,65,FALSE)=TRUE),0,(VLOOKUP(Profile!$F$7,Ind_9_10_2014_15!$A$1:$DJ$303,65,FALSE)))</f>
        <v>1846</v>
      </c>
      <c r="P25" s="243"/>
      <c r="Q25" s="1777" t="s">
        <v>1502</v>
      </c>
      <c r="R25" s="1778"/>
      <c r="S25" s="1778"/>
      <c r="T25" s="1779"/>
      <c r="U25" s="43"/>
    </row>
    <row r="26" spans="1:26" ht="25.5" customHeight="1">
      <c r="A26" s="359" t="s">
        <v>1504</v>
      </c>
      <c r="B26" s="245">
        <f>IF(ISERROR(VLOOKUP(Profile!$F$7,Ind_9_10_2012_13!$A$1:$DU$326,85,FALSE)=TRUE),0,(VLOOKUP(Profile!$F$7,Ind_9_10_2012_13!$A$1:$DU$326,85,FALSE)))</f>
        <v>1.5705640168536783</v>
      </c>
      <c r="C26" s="245">
        <f>IF(ISERROR(VLOOKUP(Profile!$F$7,Ind_9_10_2013_14!$A$1:$DV$326,85,FALSE)=TRUE),0,(VLOOKUP(Profile!$F$7,Ind_9_10_2013_14!$A$1:$DV$326,85,FALSE)))</f>
        <v>1.18</v>
      </c>
      <c r="D26" s="245">
        <f>IF(ISERROR(VLOOKUP(Profile!$F$7,Ind_9_10_2014_15!$A$1:$DJ$303,94,FALSE)=TRUE),0,(VLOOKUP(Profile!$F$7,Ind_9_10_2014_15!$A$1:$DJ$303,94,FALSE)))</f>
        <v>1.2222056272009663</v>
      </c>
      <c r="E26" s="1018">
        <f>IF(ISERROR(VLOOKUP(Profile!$F$7,Ind_9_10_2014_15!$A$1:$DJ$303,87,FALSE)=TRUE),0,(VLOOKUP(Profile!$F$7,Ind_9_10_2014_15!$A$1:$DJ$303,87,FALSE)))</f>
        <v>1220</v>
      </c>
      <c r="F26" s="244"/>
      <c r="G26" s="245">
        <f>IF(ISERROR(VLOOKUP(Profile!$F$7,Ind_9_10_2012_13!$A$1:$DU$326,86,FALSE)=TRUE),0,(VLOOKUP(Profile!$F$7,Ind_9_10_2012_13!$A$1:$DU$326,86,FALSE)))</f>
        <v>0.73676308560971249</v>
      </c>
      <c r="H26" s="245">
        <f>IF(ISERROR(VLOOKUP(Profile!$F$7,Ind_9_10_2013_14!$A$1:$DV$326,86,FALSE)=TRUE),0,(VLOOKUP(Profile!$F$7,Ind_9_10_2013_14!$A$1:$DV$326,86,FALSE)))</f>
        <v>0.82</v>
      </c>
      <c r="I26" s="245">
        <f>IF(ISERROR(VLOOKUP(Profile!$F$7,Ind_9_10_2014_15!$A$1:$DJ$303,99,FALSE)=TRUE),0,(VLOOKUP(Profile!$F$7,Ind_9_10_2014_15!$A$1:$DJ$303,99,FALSE)))</f>
        <v>0.80693775844967097</v>
      </c>
      <c r="J26" s="1018">
        <f>IF(ISERROR(VLOOKUP(Profile!$F$7,Ind_9_10_2014_15!$A$1:$DJ$303,92,FALSE)=TRUE),0,(VLOOKUP(Profile!$F$7,Ind_9_10_2014_15!$A$1:$DJ$303,92,FALSE)))</f>
        <v>2536</v>
      </c>
      <c r="K26" s="244"/>
      <c r="L26" s="245">
        <f>IF(ISERROR(VLOOKUP(Profile!$F$7,Ind_9_10_2012_13!$A$1:$DU$326,87,FALSE)=TRUE),0,(VLOOKUP(Profile!$F$7,Ind_9_10_2012_13!$A$1:$DU$326,87,FALSE)))</f>
        <v>0.91432595694880714</v>
      </c>
      <c r="M26" s="245">
        <f>IF(ISERROR(VLOOKUP(Profile!$F$7,Ind_9_10_2013_14!$A$1:$DV$326,87,FALSE)=TRUE),0,(VLOOKUP(Profile!$F$7,Ind_9_10_2013_14!$A$1:$DV$326,87,FALSE)))</f>
        <v>0.77</v>
      </c>
      <c r="N26" s="245">
        <f>IF(ISERROR(VLOOKUP(Profile!$F$7,Ind_9_10_2014_15!$A$1:$DJ$303,100,FALSE)=TRUE),0,(VLOOKUP(Profile!$F$7,Ind_9_10_2014_15!$A$1:$DJ$303,100,FALSE)))</f>
        <v>0.81913372472357382</v>
      </c>
      <c r="O26" s="1018">
        <f>IF(ISERROR(VLOOKUP(Profile!$F$7,Ind_9_10_2014_15!$A$1:$DJ$303,93,FALSE)=TRUE),0,(VLOOKUP(Profile!$F$7,Ind_9_10_2014_15!$A$1:$DJ$303,93,FALSE)))</f>
        <v>283</v>
      </c>
      <c r="P26" s="244"/>
      <c r="Q26" s="1768" t="str">
        <f>IF(ISERROR(VLOOKUP(Profile!$F$7,Ind_9_10_2014_15!$A$1:$DJ$303,110,FALSE)=TRUE),0,(VLOOKUP(Profile!$F$7,Ind_9_10_2014_15!$A$1:$DJ$303,110,FALSE)))</f>
        <v>Black/EBD</v>
      </c>
      <c r="R26" s="1769"/>
      <c r="S26" s="1769"/>
      <c r="T26" s="1770"/>
      <c r="U26" s="354"/>
      <c r="V26" s="75"/>
      <c r="Z26"/>
    </row>
    <row r="27" spans="1:26">
      <c r="A27" s="357" t="s">
        <v>1197</v>
      </c>
      <c r="B27" s="245">
        <f>IF(ISERROR(VLOOKUP(Profile!$F$7,Ind_9_10_2012_13!$A$1:$DU$326,99,FALSE)=TRUE),0,(VLOOKUP(Profile!$F$7,Ind_9_10_2012_13!$A$1:$DU$326,99,FALSE)))</f>
        <v>1.214568038631928</v>
      </c>
      <c r="C27" s="245">
        <f>IF(ISERROR(VLOOKUP(Profile!$F$7,Ind_9_10_2013_14!$A$1:$DV$326,99,FALSE)=TRUE),0,(VLOOKUP(Profile!$F$7,Ind_9_10_2013_14!$A$1:$DV$326,99,FALSE)))</f>
        <v>1.582195508013009</v>
      </c>
      <c r="D27" s="245">
        <f>IF(ISERROR(VLOOKUP(Profile!$F$7,Ind_9_10_2014_15!$A$1:$DJ$303,80,FALSE)=TRUE),0,(VLOOKUP(Profile!$F$7,Ind_9_10_2014_15!$A$1:$DJ$303,80,FALSE)))</f>
        <v>1.6234019690786023</v>
      </c>
      <c r="E27" s="1018">
        <f>IF(ISERROR(VLOOKUP(Profile!$F$7,Ind_9_10_2014_15!$A$1:$DJ$303,73,FALSE)=TRUE),0,(VLOOKUP(Profile!$F$7,Ind_9_10_2014_15!$A$1:$DJ$303,73,FALSE)))</f>
        <v>14207</v>
      </c>
      <c r="F27" s="243"/>
      <c r="G27" s="245">
        <f>IF(ISERROR(VLOOKUP(Profile!$F$7,Ind_9_10_2012_13!$A$1:$DU$326,100,FALSE)=TRUE),0,(VLOOKUP(Profile!$F$7,Ind_9_10_2012_13!$A$1:$DU$326,100,FALSE)))</f>
        <v>0.81179008215187165</v>
      </c>
      <c r="H27" s="245">
        <f>IF(ISERROR(VLOOKUP(Profile!$F$7,Ind_9_10_2013_14!$A$1:$DV$326,100,FALSE)=TRUE),0,(VLOOKUP(Profile!$F$7,Ind_9_10_2013_14!$A$1:$DV$326,100,FALSE)))</f>
        <v>0.73144842884886652</v>
      </c>
      <c r="I27" s="245">
        <f>IF(ISERROR(VLOOKUP(Profile!$F$7,Ind_9_10_2014_15!$A$1:$DJ$303,85,FALSE)=TRUE),0,(VLOOKUP(Profile!$F$7,Ind_9_10_2014_15!$A$1:$DJ$303,85,FALSE)))</f>
        <v>0.72260200071161118</v>
      </c>
      <c r="J27" s="1018">
        <f>IF(ISERROR(VLOOKUP(Profile!$F$7,Ind_9_10_2014_15!$A$1:$DJ$303,78,FALSE)=TRUE),0,(VLOOKUP(Profile!$F$7,Ind_9_10_2014_15!$A$1:$DJ$303,78,FALSE)))</f>
        <v>22758</v>
      </c>
      <c r="K27" s="243"/>
      <c r="L27" s="245">
        <f>IF(ISERROR(VLOOKUP(Profile!$F$7,Ind_9_10_2012_13!$A$1:$DU$326,101,FALSE)=TRUE),0,(VLOOKUP(Profile!$F$7,Ind_9_10_2012_13!$A$1:$DU$326,101,FALSE)))</f>
        <v>0.78787134263167691</v>
      </c>
      <c r="M27" s="245">
        <f>IF(ISERROR(VLOOKUP(Profile!$F$7,Ind_9_10_2013_14!$A$1:$DV$326,101,FALSE)=TRUE),0,(VLOOKUP(Profile!$F$7,Ind_9_10_2013_14!$A$1:$DV$326,101,FALSE)))</f>
        <v>0.91139774082162295</v>
      </c>
      <c r="N27" s="245">
        <f>IF(ISERROR(VLOOKUP(Profile!$F$7,Ind_9_10_2014_15!$A$1:$DJ$303,86,FALSE)=TRUE),0,(VLOOKUP(Profile!$F$7,Ind_9_10_2014_15!$A$1:$DJ$303,86,FALSE)))</f>
        <v>0.9030294317486659</v>
      </c>
      <c r="O27" s="1018">
        <f>IF(ISERROR(VLOOKUP(Profile!$F$7,Ind_9_10_2014_15!$A$1:$DJ$303,79,FALSE)=TRUE),0,(VLOOKUP(Profile!$F$7,Ind_9_10_2014_15!$A$1:$DJ$303,79,FALSE)))</f>
        <v>2937</v>
      </c>
      <c r="P27" s="243"/>
      <c r="Q27" s="1771"/>
      <c r="R27" s="1772"/>
      <c r="S27" s="1772"/>
      <c r="T27" s="1773"/>
      <c r="U27" s="43"/>
      <c r="V27" s="75"/>
      <c r="Z27"/>
    </row>
    <row r="28" spans="1:26">
      <c r="Q28" s="360"/>
      <c r="R28" s="360"/>
      <c r="S28" s="360"/>
      <c r="T28" s="360"/>
    </row>
    <row r="29" spans="1:26" ht="21" customHeight="1">
      <c r="A29" s="1762" t="s">
        <v>1635</v>
      </c>
      <c r="B29" s="1762"/>
      <c r="C29" s="1762"/>
      <c r="D29" s="1762"/>
      <c r="E29" s="1762"/>
      <c r="F29" s="1762"/>
      <c r="G29" s="1762"/>
      <c r="H29" s="1762"/>
      <c r="I29" s="1762"/>
      <c r="J29" s="1762"/>
      <c r="K29" s="1762"/>
      <c r="L29" s="1762"/>
      <c r="M29" s="1762"/>
      <c r="N29" s="1762"/>
      <c r="O29" s="1762"/>
      <c r="P29" s="1762"/>
      <c r="Q29" s="1762"/>
      <c r="R29" s="1762"/>
      <c r="S29" s="1762"/>
      <c r="T29" s="1762"/>
      <c r="U29" s="360"/>
      <c r="V29" s="360"/>
      <c r="W29" s="360"/>
      <c r="X29" s="360"/>
      <c r="Y29" s="360"/>
      <c r="Z29" s="360"/>
    </row>
    <row r="30" spans="1:26" ht="157.5" customHeight="1">
      <c r="A30" s="1763" t="s">
        <v>1636</v>
      </c>
      <c r="B30" s="1764"/>
      <c r="C30" s="1764"/>
      <c r="D30" s="1764"/>
      <c r="E30" s="1764"/>
      <c r="F30" s="1764"/>
      <c r="G30" s="1764"/>
      <c r="H30" s="1764"/>
      <c r="I30" s="1764"/>
      <c r="J30" s="1764"/>
      <c r="K30" s="1764"/>
      <c r="L30" s="1764"/>
      <c r="M30" s="1764"/>
      <c r="N30" s="1764"/>
      <c r="O30" s="1764"/>
      <c r="P30" s="1764"/>
      <c r="Q30" s="1764"/>
      <c r="R30" s="1764"/>
      <c r="S30" s="1764"/>
      <c r="T30" s="1764"/>
      <c r="U30" s="361"/>
      <c r="V30" s="361"/>
      <c r="W30" s="361"/>
      <c r="X30" s="361"/>
      <c r="Y30" s="361"/>
      <c r="Z30" s="361"/>
    </row>
    <row r="31" spans="1:26">
      <c r="A31" s="44"/>
      <c r="B31" s="14"/>
      <c r="C31" s="14"/>
      <c r="D31" s="14"/>
      <c r="E31" s="14"/>
      <c r="F31" s="14"/>
    </row>
    <row r="32" spans="1:26">
      <c r="A32" t="s">
        <v>1495</v>
      </c>
      <c r="B32" s="14"/>
      <c r="C32" s="14"/>
      <c r="D32" s="14"/>
      <c r="E32" s="14"/>
      <c r="F32" s="14"/>
    </row>
    <row r="33" spans="1:6">
      <c r="A33" s="45"/>
      <c r="B33" s="14"/>
      <c r="C33" s="14"/>
      <c r="D33" s="14"/>
      <c r="E33" s="14"/>
      <c r="F33" s="14"/>
    </row>
    <row r="34" spans="1:6">
      <c r="A34" s="45"/>
      <c r="B34" s="14"/>
      <c r="C34" s="14"/>
      <c r="D34" s="14"/>
      <c r="E34" s="14"/>
      <c r="F34" s="14"/>
    </row>
    <row r="35" spans="1:6">
      <c r="A35" s="45"/>
      <c r="B35" s="14"/>
      <c r="C35" s="14"/>
      <c r="D35" s="14"/>
      <c r="E35" s="14"/>
      <c r="F35" s="14"/>
    </row>
    <row r="36" spans="1:6">
      <c r="A36" s="45"/>
      <c r="B36" s="14"/>
      <c r="C36" s="14"/>
      <c r="D36" s="14"/>
      <c r="E36" s="14"/>
      <c r="F36" s="14"/>
    </row>
    <row r="37" spans="1:6">
      <c r="A37" s="45"/>
      <c r="B37" s="14"/>
      <c r="C37" s="14"/>
      <c r="D37" s="14"/>
      <c r="E37" s="14"/>
      <c r="F37" s="14"/>
    </row>
    <row r="38" spans="1:6">
      <c r="A38" s="45"/>
      <c r="B38" s="14"/>
      <c r="C38" s="14"/>
      <c r="D38" s="14"/>
      <c r="E38" s="14"/>
      <c r="F38" s="14"/>
    </row>
    <row r="39" spans="1:6">
      <c r="A39" s="44"/>
      <c r="B39" s="14"/>
      <c r="C39" s="14"/>
      <c r="D39" s="14"/>
      <c r="E39" s="14"/>
      <c r="F39" s="14"/>
    </row>
    <row r="40" spans="1:6">
      <c r="A40" s="44"/>
      <c r="B40" s="14"/>
      <c r="C40" s="14"/>
      <c r="D40" s="14"/>
      <c r="E40" s="14"/>
      <c r="F40" s="14"/>
    </row>
    <row r="41" spans="1:6">
      <c r="A41" s="44"/>
      <c r="B41" s="14"/>
      <c r="C41" s="14"/>
      <c r="D41" s="14"/>
      <c r="E41" s="14"/>
      <c r="F41" s="14"/>
    </row>
    <row r="42" spans="1:6">
      <c r="A42" s="44"/>
      <c r="B42" s="14"/>
      <c r="C42" s="14"/>
      <c r="D42" s="14"/>
      <c r="E42" s="14"/>
      <c r="F42" s="14"/>
    </row>
    <row r="43" spans="1:6">
      <c r="A43" s="44"/>
      <c r="B43" s="14"/>
      <c r="C43" s="14"/>
      <c r="D43" s="14"/>
      <c r="E43" s="14"/>
      <c r="F43" s="14"/>
    </row>
    <row r="44" spans="1:6">
      <c r="A44" s="44"/>
      <c r="B44" s="14"/>
      <c r="C44" s="14"/>
      <c r="D44" s="14"/>
      <c r="E44" s="14"/>
      <c r="F44" s="14"/>
    </row>
  </sheetData>
  <sheetProtection algorithmName="SHA-512" hashValue="v+RSQeaIvDdzlHDALYTeuzvz1jfPGcU/L9LG8rr/8SEhhRHrH7qdZlHNRSEn+a2nJDefOiPpsn4z7XMhcjnWOg==" saltValue="UhTkQhUsIHrRCdOMpBkB7w==" spinCount="100000" sheet="1" objects="1" scenarios="1"/>
  <mergeCells count="32">
    <mergeCell ref="A29:T29"/>
    <mergeCell ref="A30:T30"/>
    <mergeCell ref="E17:E18"/>
    <mergeCell ref="Q19:T19"/>
    <mergeCell ref="Q20:T21"/>
    <mergeCell ref="Q24:T24"/>
    <mergeCell ref="Q25:T25"/>
    <mergeCell ref="Q26:T27"/>
    <mergeCell ref="Q17:T17"/>
    <mergeCell ref="Q18:T18"/>
    <mergeCell ref="Q22:T23"/>
    <mergeCell ref="B17:D17"/>
    <mergeCell ref="Q3:T3"/>
    <mergeCell ref="O17:O18"/>
    <mergeCell ref="J17:J18"/>
    <mergeCell ref="O4:O5"/>
    <mergeCell ref="G16:J16"/>
    <mergeCell ref="L16:O16"/>
    <mergeCell ref="Q16:T16"/>
    <mergeCell ref="Q4:S4"/>
    <mergeCell ref="G17:I17"/>
    <mergeCell ref="L17:N17"/>
    <mergeCell ref="T4:T5"/>
    <mergeCell ref="B16:E16"/>
    <mergeCell ref="B3:E3"/>
    <mergeCell ref="G3:J3"/>
    <mergeCell ref="L3:O3"/>
    <mergeCell ref="E4:E5"/>
    <mergeCell ref="J4:J5"/>
    <mergeCell ref="B4:D4"/>
    <mergeCell ref="L4:N4"/>
    <mergeCell ref="G4:I4"/>
  </mergeCells>
  <hyperlinks>
    <hyperlink ref="A1" location="Profile!A1" display="Return to Main District Profile Page"/>
  </hyperlink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65511"/>
  <sheetViews>
    <sheetView zoomScaleNormal="100" workbookViewId="0">
      <pane ySplit="1" topLeftCell="A237" activePane="bottomLeft" state="frozen"/>
      <selection pane="bottomLeft" activeCell="Q261" sqref="Q261"/>
    </sheetView>
  </sheetViews>
  <sheetFormatPr defaultColWidth="8.85546875" defaultRowHeight="12.75"/>
  <cols>
    <col min="1" max="1" width="8.28515625" style="24" customWidth="1"/>
    <col min="2" max="2" width="16.7109375" style="10" customWidth="1"/>
    <col min="3" max="3" width="8.7109375" style="266" bestFit="1" customWidth="1"/>
    <col min="4" max="4" width="5.140625" style="266" bestFit="1" customWidth="1"/>
    <col min="5" max="5" width="5.140625" style="16" bestFit="1" customWidth="1"/>
    <col min="6" max="7" width="8.85546875" style="15"/>
    <col min="8" max="8" width="18.5703125" style="15" customWidth="1"/>
    <col min="9" max="16384" width="8.85546875" style="15"/>
  </cols>
  <sheetData>
    <row r="1" spans="1:9" ht="89.25" customHeight="1">
      <c r="A1" s="48" t="s">
        <v>522</v>
      </c>
      <c r="B1" s="34" t="s">
        <v>116</v>
      </c>
      <c r="C1" s="20" t="s">
        <v>1178</v>
      </c>
      <c r="D1" s="10" t="s">
        <v>1288</v>
      </c>
      <c r="E1" s="10" t="s">
        <v>1319</v>
      </c>
      <c r="F1" s="1002" t="s">
        <v>2674</v>
      </c>
      <c r="G1" s="1002" t="s">
        <v>2772</v>
      </c>
      <c r="H1" s="1002" t="s">
        <v>2770</v>
      </c>
      <c r="I1" s="1002" t="s">
        <v>2771</v>
      </c>
    </row>
    <row r="2" spans="1:9" ht="15.75">
      <c r="A2" s="998" t="s">
        <v>1165</v>
      </c>
      <c r="B2" s="999" t="s">
        <v>1068</v>
      </c>
      <c r="C2" s="1000" t="s">
        <v>1179</v>
      </c>
      <c r="D2" s="1001">
        <v>101</v>
      </c>
      <c r="E2" s="1003">
        <v>1</v>
      </c>
      <c r="F2" s="10" t="s">
        <v>1471</v>
      </c>
      <c r="G2" s="10" t="s">
        <v>792</v>
      </c>
      <c r="H2" s="10">
        <v>100</v>
      </c>
      <c r="I2" s="10" t="s">
        <v>792</v>
      </c>
    </row>
    <row r="3" spans="1:9" ht="15.75">
      <c r="A3" s="6" t="s">
        <v>144</v>
      </c>
      <c r="B3" s="8" t="s">
        <v>534</v>
      </c>
      <c r="C3" s="600" t="s">
        <v>1180</v>
      </c>
      <c r="D3" s="92">
        <v>101</v>
      </c>
      <c r="E3" s="1004">
        <v>1</v>
      </c>
      <c r="F3" s="867" t="s">
        <v>1174</v>
      </c>
      <c r="G3" s="10" t="s">
        <v>792</v>
      </c>
      <c r="H3" s="867" t="s">
        <v>1174</v>
      </c>
      <c r="I3" s="10" t="s">
        <v>792</v>
      </c>
    </row>
    <row r="4" spans="1:9" ht="15.75">
      <c r="A4" s="5" t="s">
        <v>112</v>
      </c>
      <c r="B4" s="13" t="s">
        <v>850</v>
      </c>
      <c r="C4" s="600" t="s">
        <v>1181</v>
      </c>
      <c r="D4" s="92">
        <v>123</v>
      </c>
      <c r="E4" s="1004"/>
      <c r="F4" s="10">
        <v>50</v>
      </c>
      <c r="G4" s="10" t="s">
        <v>878</v>
      </c>
      <c r="H4" s="10">
        <v>45.454545454545453</v>
      </c>
      <c r="I4" s="10" t="s">
        <v>878</v>
      </c>
    </row>
    <row r="5" spans="1:9" ht="15.75">
      <c r="A5" s="5" t="s">
        <v>403</v>
      </c>
      <c r="B5" s="13" t="s">
        <v>1093</v>
      </c>
      <c r="C5" s="600" t="s">
        <v>1179</v>
      </c>
      <c r="D5" s="92">
        <v>101</v>
      </c>
      <c r="E5" s="1004">
        <v>1</v>
      </c>
      <c r="F5" s="10">
        <v>100</v>
      </c>
      <c r="G5" s="10" t="s">
        <v>792</v>
      </c>
      <c r="H5" s="10">
        <v>100</v>
      </c>
      <c r="I5" s="10" t="s">
        <v>792</v>
      </c>
    </row>
    <row r="6" spans="1:9" ht="15.75">
      <c r="A6" s="5" t="s">
        <v>329</v>
      </c>
      <c r="B6" s="13" t="s">
        <v>1016</v>
      </c>
      <c r="C6" s="600" t="s">
        <v>1179</v>
      </c>
      <c r="D6" s="92">
        <v>101</v>
      </c>
      <c r="E6" s="1004">
        <v>1</v>
      </c>
      <c r="F6" s="10">
        <v>100</v>
      </c>
      <c r="G6" s="10" t="s">
        <v>792</v>
      </c>
      <c r="H6" s="10">
        <v>80</v>
      </c>
      <c r="I6" s="10" t="s">
        <v>878</v>
      </c>
    </row>
    <row r="7" spans="1:9" ht="15.75">
      <c r="A7" s="5" t="s">
        <v>1150</v>
      </c>
      <c r="B7" s="13" t="s">
        <v>863</v>
      </c>
      <c r="C7" s="600" t="s">
        <v>1181</v>
      </c>
      <c r="D7" s="92">
        <v>123</v>
      </c>
      <c r="E7" s="1004"/>
      <c r="F7" s="10">
        <v>50</v>
      </c>
      <c r="G7" s="10" t="s">
        <v>878</v>
      </c>
      <c r="H7" s="10">
        <v>51.063829787234042</v>
      </c>
      <c r="I7" s="10" t="s">
        <v>878</v>
      </c>
    </row>
    <row r="8" spans="1:9" ht="15.75">
      <c r="A8" s="5" t="s">
        <v>412</v>
      </c>
      <c r="B8" s="13" t="s">
        <v>925</v>
      </c>
      <c r="C8" s="600" t="s">
        <v>882</v>
      </c>
      <c r="D8" s="92">
        <v>123</v>
      </c>
      <c r="E8" s="1004"/>
      <c r="F8" s="10">
        <v>100</v>
      </c>
      <c r="G8" s="10" t="s">
        <v>792</v>
      </c>
      <c r="H8" s="10">
        <v>83.333333333333343</v>
      </c>
      <c r="I8" s="10" t="s">
        <v>878</v>
      </c>
    </row>
    <row r="9" spans="1:9" ht="15.75">
      <c r="A9" s="5" t="s">
        <v>397</v>
      </c>
      <c r="B9" s="13" t="s">
        <v>927</v>
      </c>
      <c r="C9" s="600" t="s">
        <v>1182</v>
      </c>
      <c r="D9" s="92">
        <v>123</v>
      </c>
      <c r="E9" s="1004"/>
      <c r="F9" s="10">
        <v>69.911504424778755</v>
      </c>
      <c r="G9" s="10" t="s">
        <v>878</v>
      </c>
      <c r="H9" s="10">
        <v>69.026548672566364</v>
      </c>
      <c r="I9" s="10" t="s">
        <v>878</v>
      </c>
    </row>
    <row r="10" spans="1:9" ht="15.75">
      <c r="A10" s="18" t="s">
        <v>78</v>
      </c>
      <c r="B10" s="8" t="s">
        <v>700</v>
      </c>
      <c r="C10" s="600" t="s">
        <v>1180</v>
      </c>
      <c r="D10" s="92">
        <v>123</v>
      </c>
      <c r="E10" s="1004">
        <v>7</v>
      </c>
      <c r="F10" s="867" t="s">
        <v>1174</v>
      </c>
      <c r="G10" s="10" t="s">
        <v>792</v>
      </c>
      <c r="H10" s="867" t="s">
        <v>1174</v>
      </c>
      <c r="I10" s="10" t="s">
        <v>792</v>
      </c>
    </row>
    <row r="11" spans="1:9" ht="15.75">
      <c r="A11" s="5" t="s">
        <v>420</v>
      </c>
      <c r="B11" s="13" t="s">
        <v>1085</v>
      </c>
      <c r="C11" s="600" t="s">
        <v>882</v>
      </c>
      <c r="D11" s="92">
        <v>123</v>
      </c>
      <c r="E11" s="1004"/>
      <c r="F11" s="10">
        <v>76.470588235294116</v>
      </c>
      <c r="G11" s="10" t="s">
        <v>878</v>
      </c>
      <c r="H11" s="10">
        <v>73.333333333333329</v>
      </c>
      <c r="I11" s="10" t="s">
        <v>878</v>
      </c>
    </row>
    <row r="12" spans="1:9" ht="15.75">
      <c r="A12" s="5" t="s">
        <v>364</v>
      </c>
      <c r="B12" s="13" t="s">
        <v>979</v>
      </c>
      <c r="C12" s="600" t="s">
        <v>882</v>
      </c>
      <c r="D12" s="92">
        <v>123</v>
      </c>
      <c r="E12" s="1004"/>
      <c r="F12" s="10">
        <v>88.235294117647058</v>
      </c>
      <c r="G12" s="10" t="s">
        <v>792</v>
      </c>
      <c r="H12" s="10">
        <v>100</v>
      </c>
      <c r="I12" s="10" t="s">
        <v>792</v>
      </c>
    </row>
    <row r="13" spans="1:9" ht="15.75">
      <c r="A13" s="5" t="s">
        <v>300</v>
      </c>
      <c r="B13" s="13" t="s">
        <v>1030</v>
      </c>
      <c r="C13" s="600" t="s">
        <v>1181</v>
      </c>
      <c r="D13" s="92">
        <v>123</v>
      </c>
      <c r="E13" s="1004">
        <v>7</v>
      </c>
      <c r="F13" s="10">
        <v>41.935483870967744</v>
      </c>
      <c r="G13" s="10" t="s">
        <v>878</v>
      </c>
      <c r="H13" s="10">
        <v>75.862068965517238</v>
      </c>
      <c r="I13" s="10" t="s">
        <v>878</v>
      </c>
    </row>
    <row r="14" spans="1:9" ht="15.75">
      <c r="A14" s="5" t="s">
        <v>325</v>
      </c>
      <c r="B14" s="13" t="s">
        <v>953</v>
      </c>
      <c r="C14" s="600" t="s">
        <v>1181</v>
      </c>
      <c r="D14" s="92">
        <v>123</v>
      </c>
      <c r="E14" s="1004"/>
      <c r="F14" s="10">
        <v>65.789473684210535</v>
      </c>
      <c r="G14" s="10" t="s">
        <v>878</v>
      </c>
      <c r="H14" s="10">
        <v>65.753424657534239</v>
      </c>
      <c r="I14" s="10" t="s">
        <v>878</v>
      </c>
    </row>
    <row r="15" spans="1:9" ht="15.75">
      <c r="A15" s="5" t="s">
        <v>433</v>
      </c>
      <c r="B15" s="13" t="s">
        <v>1039</v>
      </c>
      <c r="C15" s="600" t="s">
        <v>882</v>
      </c>
      <c r="D15" s="92">
        <v>171</v>
      </c>
      <c r="E15" s="1004"/>
      <c r="F15" s="10">
        <v>66.666666666666657</v>
      </c>
      <c r="G15" s="10" t="s">
        <v>878</v>
      </c>
      <c r="H15" s="10">
        <v>85.714285714285708</v>
      </c>
      <c r="I15" s="10" t="s">
        <v>878</v>
      </c>
    </row>
    <row r="16" spans="1:9" ht="15.75">
      <c r="A16" s="18" t="s">
        <v>18</v>
      </c>
      <c r="B16" s="8" t="s">
        <v>768</v>
      </c>
      <c r="C16" s="600" t="s">
        <v>1180</v>
      </c>
      <c r="D16" s="94">
        <v>171</v>
      </c>
      <c r="E16" s="1004"/>
      <c r="F16" s="10" t="s">
        <v>1471</v>
      </c>
      <c r="G16" s="10" t="s">
        <v>792</v>
      </c>
      <c r="H16" s="10" t="s">
        <v>1471</v>
      </c>
      <c r="I16" s="10" t="s">
        <v>792</v>
      </c>
    </row>
    <row r="17" spans="1:9" ht="15.75">
      <c r="A17" s="5" t="s">
        <v>353</v>
      </c>
      <c r="B17" s="13" t="s">
        <v>1066</v>
      </c>
      <c r="C17" s="600" t="s">
        <v>1179</v>
      </c>
      <c r="D17" s="92">
        <v>171</v>
      </c>
      <c r="E17" s="1004"/>
      <c r="F17" s="10">
        <v>66.666666666666657</v>
      </c>
      <c r="G17" s="10" t="s">
        <v>878</v>
      </c>
      <c r="H17" s="10">
        <v>50</v>
      </c>
      <c r="I17" s="10" t="s">
        <v>878</v>
      </c>
    </row>
    <row r="18" spans="1:9" ht="15.75">
      <c r="A18" s="5" t="s">
        <v>69</v>
      </c>
      <c r="B18" s="13" t="s">
        <v>1045</v>
      </c>
      <c r="C18" s="600" t="s">
        <v>882</v>
      </c>
      <c r="D18" s="92">
        <v>171</v>
      </c>
      <c r="E18" s="1004"/>
      <c r="F18" s="10">
        <v>50</v>
      </c>
      <c r="G18" s="10" t="s">
        <v>878</v>
      </c>
      <c r="H18" s="10">
        <v>81.818181818181827</v>
      </c>
      <c r="I18" s="10" t="s">
        <v>878</v>
      </c>
    </row>
    <row r="19" spans="1:9" ht="15.75">
      <c r="A19" s="5" t="s">
        <v>98</v>
      </c>
      <c r="B19" s="13" t="s">
        <v>914</v>
      </c>
      <c r="C19" s="600" t="s">
        <v>882</v>
      </c>
      <c r="D19" s="92">
        <v>171</v>
      </c>
      <c r="E19" s="1004"/>
      <c r="F19" s="10">
        <v>100</v>
      </c>
      <c r="G19" s="10" t="s">
        <v>792</v>
      </c>
      <c r="H19" s="10">
        <v>100</v>
      </c>
      <c r="I19" s="10" t="s">
        <v>792</v>
      </c>
    </row>
    <row r="20" spans="1:9" ht="15.75">
      <c r="A20" s="5" t="s">
        <v>96</v>
      </c>
      <c r="B20" s="13" t="s">
        <v>959</v>
      </c>
      <c r="C20" s="600" t="s">
        <v>882</v>
      </c>
      <c r="D20" s="92">
        <v>171</v>
      </c>
      <c r="E20" s="1004"/>
      <c r="F20" s="10">
        <v>75</v>
      </c>
      <c r="G20" s="10" t="s">
        <v>878</v>
      </c>
      <c r="H20" s="10">
        <v>100</v>
      </c>
      <c r="I20" s="10" t="s">
        <v>792</v>
      </c>
    </row>
    <row r="21" spans="1:9" ht="15.75">
      <c r="A21" s="5" t="s">
        <v>424</v>
      </c>
      <c r="B21" s="13" t="s">
        <v>900</v>
      </c>
      <c r="C21" s="600" t="s">
        <v>1181</v>
      </c>
      <c r="D21" s="92">
        <v>171</v>
      </c>
      <c r="E21" s="1004"/>
      <c r="F21" s="10">
        <v>45.283018867924532</v>
      </c>
      <c r="G21" s="10" t="s">
        <v>878</v>
      </c>
      <c r="H21" s="10">
        <v>57.142857142857139</v>
      </c>
      <c r="I21" s="10" t="s">
        <v>878</v>
      </c>
    </row>
    <row r="22" spans="1:9" ht="15.75">
      <c r="A22" s="5" t="s">
        <v>341</v>
      </c>
      <c r="B22" s="13" t="s">
        <v>980</v>
      </c>
      <c r="C22" s="600" t="s">
        <v>1181</v>
      </c>
      <c r="D22" s="92">
        <v>114</v>
      </c>
      <c r="E22" s="1004"/>
      <c r="F22" s="10">
        <v>56.09756097560976</v>
      </c>
      <c r="G22" s="10" t="s">
        <v>878</v>
      </c>
      <c r="H22" s="10">
        <v>55.000000000000007</v>
      </c>
      <c r="I22" s="10" t="s">
        <v>878</v>
      </c>
    </row>
    <row r="23" spans="1:9" ht="15.75">
      <c r="A23" s="5" t="s">
        <v>1141</v>
      </c>
      <c r="B23" s="13" t="s">
        <v>1102</v>
      </c>
      <c r="C23" s="600" t="s">
        <v>1179</v>
      </c>
      <c r="D23" s="92">
        <v>114</v>
      </c>
      <c r="E23" s="1004"/>
      <c r="F23" s="10">
        <v>66.666666666666657</v>
      </c>
      <c r="G23" s="10" t="s">
        <v>878</v>
      </c>
      <c r="H23" s="10">
        <v>75</v>
      </c>
      <c r="I23" s="10" t="s">
        <v>878</v>
      </c>
    </row>
    <row r="24" spans="1:9" ht="15.75">
      <c r="A24" s="5" t="s">
        <v>494</v>
      </c>
      <c r="B24" s="13" t="s">
        <v>887</v>
      </c>
      <c r="C24" s="600" t="s">
        <v>1181</v>
      </c>
      <c r="D24" s="92">
        <v>114</v>
      </c>
      <c r="E24" s="1004"/>
      <c r="F24" s="10">
        <v>59.090909090909093</v>
      </c>
      <c r="G24" s="10" t="s">
        <v>878</v>
      </c>
      <c r="H24" s="10">
        <v>62.962962962962962</v>
      </c>
      <c r="I24" s="10" t="s">
        <v>878</v>
      </c>
    </row>
    <row r="25" spans="1:9" ht="15.75">
      <c r="A25" s="5" t="s">
        <v>473</v>
      </c>
      <c r="B25" s="13" t="s">
        <v>873</v>
      </c>
      <c r="C25" s="600" t="s">
        <v>1179</v>
      </c>
      <c r="D25" s="92">
        <v>114</v>
      </c>
      <c r="E25" s="1004"/>
      <c r="F25" s="10">
        <v>71.428571428571431</v>
      </c>
      <c r="G25" s="10" t="s">
        <v>878</v>
      </c>
      <c r="H25" s="10">
        <v>100</v>
      </c>
      <c r="I25" s="10" t="s">
        <v>792</v>
      </c>
    </row>
    <row r="26" spans="1:9" ht="15.75">
      <c r="A26" s="5" t="s">
        <v>188</v>
      </c>
      <c r="B26" s="13" t="s">
        <v>941</v>
      </c>
      <c r="C26" s="600" t="s">
        <v>882</v>
      </c>
      <c r="D26" s="92">
        <v>114</v>
      </c>
      <c r="E26" s="1004"/>
      <c r="F26" s="10">
        <v>68.75</v>
      </c>
      <c r="G26" s="10" t="s">
        <v>878</v>
      </c>
      <c r="H26" s="10">
        <v>70.588235294117652</v>
      </c>
      <c r="I26" s="10" t="s">
        <v>878</v>
      </c>
    </row>
    <row r="27" spans="1:9" ht="15.75">
      <c r="A27" s="5" t="s">
        <v>224</v>
      </c>
      <c r="B27" s="13" t="s">
        <v>924</v>
      </c>
      <c r="C27" s="600" t="s">
        <v>1182</v>
      </c>
      <c r="D27" s="92">
        <v>112</v>
      </c>
      <c r="E27" s="1004"/>
      <c r="F27" s="10">
        <v>52.657004830917877</v>
      </c>
      <c r="G27" s="10" t="s">
        <v>878</v>
      </c>
      <c r="H27" s="10">
        <v>51.578947368421055</v>
      </c>
      <c r="I27" s="10" t="s">
        <v>878</v>
      </c>
    </row>
    <row r="28" spans="1:9" ht="15.75">
      <c r="A28" s="5" t="s">
        <v>286</v>
      </c>
      <c r="B28" s="8" t="s">
        <v>612</v>
      </c>
      <c r="C28" s="600" t="s">
        <v>1181</v>
      </c>
      <c r="D28" s="92">
        <v>112</v>
      </c>
      <c r="E28" s="1004">
        <v>2</v>
      </c>
      <c r="F28" s="10">
        <v>88.888888888888886</v>
      </c>
      <c r="G28" s="10" t="s">
        <v>792</v>
      </c>
      <c r="H28" s="10">
        <v>87.5</v>
      </c>
      <c r="I28" s="10" t="s">
        <v>878</v>
      </c>
    </row>
    <row r="29" spans="1:9" ht="15.75">
      <c r="A29" s="5" t="s">
        <v>66</v>
      </c>
      <c r="B29" s="13" t="s">
        <v>986</v>
      </c>
      <c r="C29" s="600" t="s">
        <v>882</v>
      </c>
      <c r="D29" s="94">
        <v>112</v>
      </c>
      <c r="E29" s="1004">
        <v>2</v>
      </c>
      <c r="F29" s="10">
        <v>69.230769230769226</v>
      </c>
      <c r="G29" s="10" t="s">
        <v>878</v>
      </c>
      <c r="H29" s="10">
        <v>85.714285714285708</v>
      </c>
      <c r="I29" s="10" t="s">
        <v>878</v>
      </c>
    </row>
    <row r="30" spans="1:9" ht="15.75">
      <c r="A30" s="19" t="s">
        <v>382</v>
      </c>
      <c r="B30" s="8" t="s">
        <v>607</v>
      </c>
      <c r="C30" s="600" t="s">
        <v>1180</v>
      </c>
      <c r="D30" s="94">
        <v>112</v>
      </c>
      <c r="E30" s="1004">
        <v>2</v>
      </c>
      <c r="F30" s="867" t="s">
        <v>1174</v>
      </c>
      <c r="G30" s="10" t="s">
        <v>792</v>
      </c>
      <c r="H30" s="867" t="s">
        <v>1174</v>
      </c>
      <c r="I30" s="10" t="s">
        <v>792</v>
      </c>
    </row>
    <row r="31" spans="1:9" ht="15.75">
      <c r="A31" s="5" t="s">
        <v>1163</v>
      </c>
      <c r="B31" s="13" t="s">
        <v>847</v>
      </c>
      <c r="C31" s="600" t="s">
        <v>1181</v>
      </c>
      <c r="D31" s="92">
        <v>112</v>
      </c>
      <c r="E31" s="1004"/>
      <c r="F31" s="10">
        <v>65.517241379310349</v>
      </c>
      <c r="G31" s="10" t="s">
        <v>878</v>
      </c>
      <c r="H31" s="10">
        <v>69.230769230769226</v>
      </c>
      <c r="I31" s="10" t="s">
        <v>878</v>
      </c>
    </row>
    <row r="32" spans="1:9" ht="15.75">
      <c r="A32" s="5" t="s">
        <v>454</v>
      </c>
      <c r="B32" s="13" t="s">
        <v>908</v>
      </c>
      <c r="C32" s="600" t="s">
        <v>1182</v>
      </c>
      <c r="D32" s="92">
        <v>112</v>
      </c>
      <c r="E32" s="1004"/>
      <c r="F32" s="10">
        <v>71.951219512195124</v>
      </c>
      <c r="G32" s="10" t="s">
        <v>878</v>
      </c>
      <c r="H32" s="10">
        <v>67.622950819672127</v>
      </c>
      <c r="I32" s="10" t="s">
        <v>878</v>
      </c>
    </row>
    <row r="33" spans="1:9" ht="15.75">
      <c r="A33" s="5" t="s">
        <v>471</v>
      </c>
      <c r="B33" s="13" t="s">
        <v>950</v>
      </c>
      <c r="C33" s="600" t="s">
        <v>1181</v>
      </c>
      <c r="D33" s="92">
        <v>112</v>
      </c>
      <c r="E33" s="1004"/>
      <c r="F33" s="10">
        <v>80.851063829787222</v>
      </c>
      <c r="G33" s="10" t="s">
        <v>878</v>
      </c>
      <c r="H33" s="10">
        <v>71.428571428571431</v>
      </c>
      <c r="I33" s="10" t="s">
        <v>878</v>
      </c>
    </row>
    <row r="34" spans="1:9" ht="15.75">
      <c r="A34" s="5" t="s">
        <v>416</v>
      </c>
      <c r="B34" s="13" t="s">
        <v>892</v>
      </c>
      <c r="C34" s="600" t="s">
        <v>1182</v>
      </c>
      <c r="D34" s="92">
        <v>112</v>
      </c>
      <c r="E34" s="1004"/>
      <c r="F34" s="10">
        <v>74.418604651162795</v>
      </c>
      <c r="G34" s="10" t="s">
        <v>878</v>
      </c>
      <c r="H34" s="10">
        <v>67.307692307692307</v>
      </c>
      <c r="I34" s="10" t="s">
        <v>878</v>
      </c>
    </row>
    <row r="35" spans="1:9" ht="15.75">
      <c r="A35" s="5" t="s">
        <v>327</v>
      </c>
      <c r="B35" s="13" t="s">
        <v>987</v>
      </c>
      <c r="C35" s="600" t="s">
        <v>882</v>
      </c>
      <c r="D35" s="92">
        <v>112</v>
      </c>
      <c r="E35" s="1004">
        <v>2</v>
      </c>
      <c r="F35" s="10">
        <v>72.727272727272734</v>
      </c>
      <c r="G35" s="10" t="s">
        <v>878</v>
      </c>
      <c r="H35" s="10">
        <v>94.444444444444443</v>
      </c>
      <c r="I35" s="10" t="s">
        <v>878</v>
      </c>
    </row>
    <row r="36" spans="1:9" ht="15.75">
      <c r="A36" s="196" t="s">
        <v>1388</v>
      </c>
      <c r="B36" s="13" t="s">
        <v>1389</v>
      </c>
      <c r="C36" s="600" t="s">
        <v>1181</v>
      </c>
      <c r="D36" s="92">
        <v>112</v>
      </c>
      <c r="E36" s="1004"/>
      <c r="F36" s="10" t="s">
        <v>2487</v>
      </c>
      <c r="G36" s="10" t="s">
        <v>1060</v>
      </c>
      <c r="H36" s="10" t="s">
        <v>2487</v>
      </c>
      <c r="I36" s="10" t="s">
        <v>792</v>
      </c>
    </row>
    <row r="37" spans="1:9" ht="15.75">
      <c r="A37" s="5" t="s">
        <v>173</v>
      </c>
      <c r="B37" s="13" t="s">
        <v>854</v>
      </c>
      <c r="C37" s="600" t="s">
        <v>882</v>
      </c>
      <c r="D37" s="92">
        <v>123</v>
      </c>
      <c r="E37" s="1004">
        <v>2</v>
      </c>
      <c r="F37" s="10">
        <v>100</v>
      </c>
      <c r="G37" s="10" t="s">
        <v>792</v>
      </c>
      <c r="H37" s="10">
        <v>0</v>
      </c>
      <c r="I37" s="10" t="s">
        <v>878</v>
      </c>
    </row>
    <row r="38" spans="1:9" ht="15.75">
      <c r="A38" s="18" t="s">
        <v>16</v>
      </c>
      <c r="B38" s="8" t="s">
        <v>767</v>
      </c>
      <c r="C38" s="600" t="s">
        <v>1180</v>
      </c>
      <c r="D38" s="92">
        <v>123</v>
      </c>
      <c r="E38" s="1004"/>
      <c r="F38" s="867" t="s">
        <v>1174</v>
      </c>
      <c r="G38" s="10" t="s">
        <v>792</v>
      </c>
      <c r="H38" s="867" t="s">
        <v>1174</v>
      </c>
      <c r="I38" s="10" t="s">
        <v>792</v>
      </c>
    </row>
    <row r="39" spans="1:9" ht="15.75">
      <c r="A39" s="5" t="s">
        <v>405</v>
      </c>
      <c r="B39" s="13" t="s">
        <v>859</v>
      </c>
      <c r="C39" s="600" t="s">
        <v>1181</v>
      </c>
      <c r="D39" s="92">
        <v>112</v>
      </c>
      <c r="E39" s="1004"/>
      <c r="F39" s="10">
        <v>47.457627118644069</v>
      </c>
      <c r="G39" s="10" t="s">
        <v>878</v>
      </c>
      <c r="H39" s="10">
        <v>57.142857142857139</v>
      </c>
      <c r="I39" s="10" t="s">
        <v>878</v>
      </c>
    </row>
    <row r="40" spans="1:9" ht="15.75">
      <c r="A40" s="5" t="s">
        <v>130</v>
      </c>
      <c r="B40" s="13" t="s">
        <v>936</v>
      </c>
      <c r="C40" s="600" t="s">
        <v>882</v>
      </c>
      <c r="D40" s="92">
        <v>112</v>
      </c>
      <c r="E40" s="1004">
        <v>2</v>
      </c>
      <c r="F40" s="10">
        <v>37.5</v>
      </c>
      <c r="G40" s="10" t="s">
        <v>878</v>
      </c>
      <c r="H40" s="10">
        <v>33.333333333333329</v>
      </c>
      <c r="I40" s="10" t="s">
        <v>878</v>
      </c>
    </row>
    <row r="41" spans="1:9" ht="15.75">
      <c r="A41" s="5" t="s">
        <v>100</v>
      </c>
      <c r="B41" s="13" t="s">
        <v>921</v>
      </c>
      <c r="C41" s="600" t="s">
        <v>882</v>
      </c>
      <c r="D41" s="92">
        <v>112</v>
      </c>
      <c r="E41" s="1004"/>
      <c r="F41" s="10">
        <v>80</v>
      </c>
      <c r="G41" s="10" t="s">
        <v>878</v>
      </c>
      <c r="H41" s="10">
        <v>77.777777777777786</v>
      </c>
      <c r="I41" s="10" t="s">
        <v>878</v>
      </c>
    </row>
    <row r="42" spans="1:9" ht="15.75">
      <c r="A42" s="5" t="s">
        <v>391</v>
      </c>
      <c r="B42" s="13" t="s">
        <v>1025</v>
      </c>
      <c r="C42" s="600" t="s">
        <v>882</v>
      </c>
      <c r="D42" s="94">
        <v>112</v>
      </c>
      <c r="E42" s="1004">
        <v>2</v>
      </c>
      <c r="F42" s="10">
        <v>84.615384615384613</v>
      </c>
      <c r="G42" s="10" t="s">
        <v>878</v>
      </c>
      <c r="H42" s="10">
        <v>80</v>
      </c>
      <c r="I42" s="10" t="s">
        <v>878</v>
      </c>
    </row>
    <row r="43" spans="1:9" ht="15.75">
      <c r="A43" s="5" t="s">
        <v>122</v>
      </c>
      <c r="B43" s="13" t="s">
        <v>1022</v>
      </c>
      <c r="C43" s="600" t="s">
        <v>1181</v>
      </c>
      <c r="D43" s="92">
        <v>112</v>
      </c>
      <c r="E43" s="1004"/>
      <c r="F43" s="10">
        <v>75</v>
      </c>
      <c r="G43" s="10" t="s">
        <v>878</v>
      </c>
      <c r="H43" s="10">
        <v>50</v>
      </c>
      <c r="I43" s="10" t="s">
        <v>878</v>
      </c>
    </row>
    <row r="44" spans="1:9" ht="15.75">
      <c r="A44" s="5" t="s">
        <v>395</v>
      </c>
      <c r="B44" s="13" t="s">
        <v>905</v>
      </c>
      <c r="C44" s="600" t="s">
        <v>1181</v>
      </c>
      <c r="D44" s="92">
        <v>112</v>
      </c>
      <c r="E44" s="1004"/>
      <c r="F44" s="10">
        <v>75</v>
      </c>
      <c r="G44" s="10" t="s">
        <v>878</v>
      </c>
      <c r="H44" s="10">
        <v>90</v>
      </c>
      <c r="I44" s="10" t="s">
        <v>878</v>
      </c>
    </row>
    <row r="45" spans="1:9" ht="15.75">
      <c r="A45" s="18" t="s">
        <v>106</v>
      </c>
      <c r="B45" s="8" t="s">
        <v>692</v>
      </c>
      <c r="C45" s="600" t="s">
        <v>1180</v>
      </c>
      <c r="D45" s="92">
        <v>171</v>
      </c>
      <c r="E45" s="1004">
        <v>2</v>
      </c>
      <c r="F45" s="867" t="s">
        <v>1174</v>
      </c>
      <c r="G45" s="10" t="s">
        <v>792</v>
      </c>
      <c r="H45" s="867" t="s">
        <v>1174</v>
      </c>
      <c r="I45" s="10" t="s">
        <v>792</v>
      </c>
    </row>
    <row r="46" spans="1:9" ht="15.75">
      <c r="A46" s="5" t="s">
        <v>466</v>
      </c>
      <c r="B46" s="13" t="s">
        <v>898</v>
      </c>
      <c r="C46" s="600" t="s">
        <v>882</v>
      </c>
      <c r="D46" s="92">
        <v>171</v>
      </c>
      <c r="E46" s="1004"/>
      <c r="F46" s="10">
        <v>50</v>
      </c>
      <c r="G46" s="10" t="s">
        <v>878</v>
      </c>
      <c r="H46" s="10">
        <v>57.142857142857139</v>
      </c>
      <c r="I46" s="10" t="s">
        <v>878</v>
      </c>
    </row>
    <row r="47" spans="1:9" ht="15.75">
      <c r="A47" s="18" t="s">
        <v>114</v>
      </c>
      <c r="B47" s="8" t="s">
        <v>696</v>
      </c>
      <c r="C47" s="600" t="s">
        <v>1180</v>
      </c>
      <c r="D47" s="92">
        <v>171</v>
      </c>
      <c r="E47" s="1004"/>
      <c r="F47" s="867" t="s">
        <v>1174</v>
      </c>
      <c r="G47" s="10" t="s">
        <v>792</v>
      </c>
      <c r="H47" s="867" t="s">
        <v>1174</v>
      </c>
      <c r="I47" s="10" t="s">
        <v>792</v>
      </c>
    </row>
    <row r="48" spans="1:9" ht="15.75">
      <c r="A48" s="5" t="s">
        <v>177</v>
      </c>
      <c r="B48" s="13" t="s">
        <v>939</v>
      </c>
      <c r="C48" s="600" t="s">
        <v>1181</v>
      </c>
      <c r="D48" s="92">
        <v>171</v>
      </c>
      <c r="E48" s="1004"/>
      <c r="F48" s="10">
        <v>80.645161290322577</v>
      </c>
      <c r="G48" s="10" t="s">
        <v>878</v>
      </c>
      <c r="H48" s="10">
        <v>74</v>
      </c>
      <c r="I48" s="10" t="s">
        <v>878</v>
      </c>
    </row>
    <row r="49" spans="1:9" ht="15.75">
      <c r="A49" s="5" t="s">
        <v>431</v>
      </c>
      <c r="B49" s="13" t="s">
        <v>997</v>
      </c>
      <c r="C49" s="600" t="s">
        <v>1179</v>
      </c>
      <c r="D49" s="92">
        <v>171</v>
      </c>
      <c r="E49" s="1004"/>
      <c r="F49" s="10">
        <v>100</v>
      </c>
      <c r="G49" s="10" t="s">
        <v>792</v>
      </c>
      <c r="H49" s="10" t="s">
        <v>1471</v>
      </c>
      <c r="I49" s="10" t="s">
        <v>792</v>
      </c>
    </row>
    <row r="50" spans="1:9" ht="15.75">
      <c r="A50" s="5" t="s">
        <v>459</v>
      </c>
      <c r="B50" s="13" t="s">
        <v>1088</v>
      </c>
      <c r="C50" s="600" t="s">
        <v>1179</v>
      </c>
      <c r="D50" s="92">
        <v>171</v>
      </c>
      <c r="E50" s="1004">
        <v>2</v>
      </c>
      <c r="F50" s="10">
        <v>50</v>
      </c>
      <c r="G50" s="10" t="s">
        <v>878</v>
      </c>
      <c r="H50" s="10">
        <v>100</v>
      </c>
      <c r="I50" s="10" t="s">
        <v>792</v>
      </c>
    </row>
    <row r="51" spans="1:9" ht="15.75">
      <c r="A51" s="19" t="s">
        <v>393</v>
      </c>
      <c r="B51" s="8" t="s">
        <v>620</v>
      </c>
      <c r="C51" s="600" t="s">
        <v>1180</v>
      </c>
      <c r="D51" s="94">
        <v>101</v>
      </c>
      <c r="E51" s="1004">
        <v>1</v>
      </c>
      <c r="F51" s="867" t="s">
        <v>1174</v>
      </c>
      <c r="G51" s="10" t="s">
        <v>792</v>
      </c>
      <c r="H51" s="867" t="s">
        <v>1174</v>
      </c>
      <c r="I51" s="10" t="s">
        <v>792</v>
      </c>
    </row>
    <row r="52" spans="1:9" ht="15.75">
      <c r="A52" s="5" t="s">
        <v>342</v>
      </c>
      <c r="B52" s="13" t="s">
        <v>1031</v>
      </c>
      <c r="C52" s="600" t="s">
        <v>1179</v>
      </c>
      <c r="D52" s="92">
        <v>101</v>
      </c>
      <c r="E52" s="1004">
        <v>1</v>
      </c>
      <c r="F52" s="10">
        <v>75</v>
      </c>
      <c r="G52" s="10" t="s">
        <v>878</v>
      </c>
      <c r="H52" s="10">
        <v>75</v>
      </c>
      <c r="I52" s="10" t="s">
        <v>878</v>
      </c>
    </row>
    <row r="53" spans="1:9" ht="15.75">
      <c r="A53" s="18" t="s">
        <v>104</v>
      </c>
      <c r="B53" s="8" t="s">
        <v>691</v>
      </c>
      <c r="C53" s="600" t="s">
        <v>1180</v>
      </c>
      <c r="D53" s="92">
        <v>101</v>
      </c>
      <c r="E53" s="1004">
        <v>1</v>
      </c>
      <c r="F53" s="10" t="s">
        <v>1471</v>
      </c>
      <c r="G53" s="10" t="s">
        <v>792</v>
      </c>
      <c r="H53" s="867" t="s">
        <v>1174</v>
      </c>
      <c r="I53" s="10" t="s">
        <v>792</v>
      </c>
    </row>
    <row r="54" spans="1:9" ht="15.75">
      <c r="A54" s="5" t="s">
        <v>292</v>
      </c>
      <c r="B54" s="13" t="s">
        <v>886</v>
      </c>
      <c r="C54" s="600" t="s">
        <v>1179</v>
      </c>
      <c r="D54" s="92">
        <v>101</v>
      </c>
      <c r="E54" s="1004">
        <v>1</v>
      </c>
      <c r="F54" s="10" t="s">
        <v>1471</v>
      </c>
      <c r="G54" s="10" t="s">
        <v>792</v>
      </c>
      <c r="H54" s="10">
        <v>0</v>
      </c>
      <c r="I54" s="10" t="s">
        <v>878</v>
      </c>
    </row>
    <row r="55" spans="1:9" ht="15.75">
      <c r="A55" s="5" t="s">
        <v>323</v>
      </c>
      <c r="B55" s="13" t="s">
        <v>1047</v>
      </c>
      <c r="C55" s="600" t="s">
        <v>1179</v>
      </c>
      <c r="D55" s="92">
        <v>101</v>
      </c>
      <c r="E55" s="1004">
        <v>1</v>
      </c>
      <c r="F55" s="10">
        <v>100</v>
      </c>
      <c r="G55" s="10" t="s">
        <v>792</v>
      </c>
      <c r="H55" s="10">
        <v>25</v>
      </c>
      <c r="I55" s="10" t="s">
        <v>878</v>
      </c>
    </row>
    <row r="56" spans="1:9" ht="15.75">
      <c r="A56" s="5" t="s">
        <v>1131</v>
      </c>
      <c r="B56" s="13" t="s">
        <v>934</v>
      </c>
      <c r="C56" s="600" t="s">
        <v>1182</v>
      </c>
      <c r="D56" s="92">
        <v>123</v>
      </c>
      <c r="E56" s="1004"/>
      <c r="F56" s="10">
        <v>53.535353535353536</v>
      </c>
      <c r="G56" s="10" t="s">
        <v>878</v>
      </c>
      <c r="H56" s="10">
        <v>63.793103448275865</v>
      </c>
      <c r="I56" s="10" t="s">
        <v>878</v>
      </c>
    </row>
    <row r="57" spans="1:9" ht="15.75">
      <c r="A57" s="5" t="s">
        <v>161</v>
      </c>
      <c r="B57" s="13" t="s">
        <v>931</v>
      </c>
      <c r="C57" s="600" t="s">
        <v>882</v>
      </c>
      <c r="D57" s="92">
        <v>123</v>
      </c>
      <c r="E57" s="1004"/>
      <c r="F57" s="10">
        <v>88.888888888888886</v>
      </c>
      <c r="G57" s="10" t="s">
        <v>792</v>
      </c>
      <c r="H57" s="10">
        <v>78.260869565217391</v>
      </c>
      <c r="I57" s="10" t="s">
        <v>878</v>
      </c>
    </row>
    <row r="58" spans="1:9" ht="15.75">
      <c r="A58" s="18" t="s">
        <v>14</v>
      </c>
      <c r="B58" s="8" t="s">
        <v>766</v>
      </c>
      <c r="C58" s="600" t="s">
        <v>1180</v>
      </c>
      <c r="D58" s="92">
        <v>123</v>
      </c>
      <c r="E58" s="1004"/>
      <c r="F58" s="867" t="s">
        <v>1174</v>
      </c>
      <c r="G58" s="10" t="s">
        <v>792</v>
      </c>
      <c r="H58" s="867" t="s">
        <v>1174</v>
      </c>
      <c r="I58" s="10" t="s">
        <v>792</v>
      </c>
    </row>
    <row r="59" spans="1:9" ht="15.75">
      <c r="A59" s="5" t="s">
        <v>298</v>
      </c>
      <c r="B59" s="13" t="s">
        <v>1064</v>
      </c>
      <c r="C59" s="600" t="s">
        <v>1179</v>
      </c>
      <c r="D59" s="92">
        <v>123</v>
      </c>
      <c r="E59" s="1004">
        <v>2</v>
      </c>
      <c r="F59" s="10" t="s">
        <v>1471</v>
      </c>
      <c r="G59" s="10" t="s">
        <v>792</v>
      </c>
      <c r="H59" s="10" t="s">
        <v>1471</v>
      </c>
      <c r="I59" s="10" t="s">
        <v>792</v>
      </c>
    </row>
    <row r="60" spans="1:9" ht="15.75">
      <c r="A60" s="5" t="s">
        <v>339</v>
      </c>
      <c r="B60" s="13" t="s">
        <v>874</v>
      </c>
      <c r="C60" s="600" t="s">
        <v>1179</v>
      </c>
      <c r="D60" s="92">
        <v>123</v>
      </c>
      <c r="E60" s="1004"/>
      <c r="F60" s="10">
        <v>100</v>
      </c>
      <c r="G60" s="10" t="s">
        <v>792</v>
      </c>
      <c r="H60" s="10">
        <v>83.333333333333343</v>
      </c>
      <c r="I60" s="10" t="s">
        <v>878</v>
      </c>
    </row>
    <row r="61" spans="1:9" ht="15.75">
      <c r="A61" s="5" t="s">
        <v>444</v>
      </c>
      <c r="B61" s="13" t="s">
        <v>1048</v>
      </c>
      <c r="C61" s="600" t="s">
        <v>882</v>
      </c>
      <c r="D61" s="92">
        <v>105</v>
      </c>
      <c r="E61" s="1004"/>
      <c r="F61" s="10">
        <v>60.869565217391312</v>
      </c>
      <c r="G61" s="10" t="s">
        <v>878</v>
      </c>
      <c r="H61" s="10">
        <v>70.588235294117652</v>
      </c>
      <c r="I61" s="10" t="s">
        <v>878</v>
      </c>
    </row>
    <row r="62" spans="1:9" ht="15.75">
      <c r="A62" s="5" t="s">
        <v>313</v>
      </c>
      <c r="B62" s="13" t="s">
        <v>951</v>
      </c>
      <c r="C62" s="600" t="s">
        <v>1181</v>
      </c>
      <c r="D62" s="92">
        <v>171</v>
      </c>
      <c r="E62" s="1004"/>
      <c r="F62" s="10">
        <v>72.222222222222214</v>
      </c>
      <c r="G62" s="10" t="s">
        <v>878</v>
      </c>
      <c r="H62" s="10">
        <v>38.461538461538467</v>
      </c>
      <c r="I62" s="10" t="s">
        <v>878</v>
      </c>
    </row>
    <row r="63" spans="1:9" ht="15.75">
      <c r="A63" s="5" t="s">
        <v>1161</v>
      </c>
      <c r="B63" s="13" t="s">
        <v>1020</v>
      </c>
      <c r="C63" s="600" t="s">
        <v>882</v>
      </c>
      <c r="D63" s="92">
        <v>171</v>
      </c>
      <c r="E63" s="1004"/>
      <c r="F63" s="10">
        <v>66.666666666666657</v>
      </c>
      <c r="G63" s="10" t="s">
        <v>878</v>
      </c>
      <c r="H63" s="10">
        <v>66.666666666666657</v>
      </c>
      <c r="I63" s="10" t="s">
        <v>878</v>
      </c>
    </row>
    <row r="64" spans="1:9" ht="15.75">
      <c r="A64" s="5" t="s">
        <v>87</v>
      </c>
      <c r="B64" s="13" t="s">
        <v>1010</v>
      </c>
      <c r="C64" s="600" t="s">
        <v>1179</v>
      </c>
      <c r="D64" s="94">
        <v>171</v>
      </c>
      <c r="E64" s="1004"/>
      <c r="F64" s="10">
        <v>50</v>
      </c>
      <c r="G64" s="10" t="s">
        <v>878</v>
      </c>
      <c r="H64" s="10">
        <v>100</v>
      </c>
      <c r="I64" s="10" t="s">
        <v>792</v>
      </c>
    </row>
    <row r="65" spans="1:9" ht="15.75">
      <c r="A65" s="5" t="s">
        <v>1052</v>
      </c>
      <c r="B65" s="13" t="s">
        <v>1041</v>
      </c>
      <c r="C65" s="600" t="s">
        <v>1179</v>
      </c>
      <c r="D65" s="92">
        <v>171</v>
      </c>
      <c r="E65" s="1004"/>
      <c r="F65" s="10">
        <v>88.888888888888886</v>
      </c>
      <c r="G65" s="10" t="s">
        <v>792</v>
      </c>
      <c r="H65" s="10">
        <v>0</v>
      </c>
      <c r="I65" s="10" t="s">
        <v>878</v>
      </c>
    </row>
    <row r="66" spans="1:9" ht="15.75">
      <c r="A66" s="5" t="s">
        <v>220</v>
      </c>
      <c r="B66" s="13" t="s">
        <v>968</v>
      </c>
      <c r="C66" s="600" t="s">
        <v>882</v>
      </c>
      <c r="D66" s="92">
        <v>105</v>
      </c>
      <c r="E66" s="1004"/>
      <c r="F66" s="10">
        <v>40</v>
      </c>
      <c r="G66" s="10" t="s">
        <v>878</v>
      </c>
      <c r="H66" s="10">
        <v>80</v>
      </c>
      <c r="I66" s="10" t="s">
        <v>878</v>
      </c>
    </row>
    <row r="67" spans="1:9" ht="15.75">
      <c r="A67" s="5" t="s">
        <v>150</v>
      </c>
      <c r="B67" s="13" t="s">
        <v>952</v>
      </c>
      <c r="C67" s="600" t="s">
        <v>1181</v>
      </c>
      <c r="D67" s="92">
        <v>171</v>
      </c>
      <c r="E67" s="1004"/>
      <c r="F67" s="10">
        <v>42.592592592592595</v>
      </c>
      <c r="G67" s="10" t="s">
        <v>878</v>
      </c>
      <c r="H67" s="10">
        <v>54.901960784313729</v>
      </c>
      <c r="I67" s="10" t="s">
        <v>878</v>
      </c>
    </row>
    <row r="68" spans="1:9" ht="15.75">
      <c r="A68" s="5" t="s">
        <v>357</v>
      </c>
      <c r="B68" s="13" t="s">
        <v>983</v>
      </c>
      <c r="C68" s="600" t="s">
        <v>1181</v>
      </c>
      <c r="D68" s="92">
        <v>171</v>
      </c>
      <c r="E68" s="1004"/>
      <c r="F68" s="10">
        <v>64.285714285714292</v>
      </c>
      <c r="G68" s="10" t="s">
        <v>878</v>
      </c>
      <c r="H68" s="10">
        <v>89.473684210526315</v>
      </c>
      <c r="I68" s="10" t="s">
        <v>878</v>
      </c>
    </row>
    <row r="69" spans="1:9" ht="15.75">
      <c r="A69" s="5" t="s">
        <v>262</v>
      </c>
      <c r="B69" s="13" t="s">
        <v>1098</v>
      </c>
      <c r="C69" s="600" t="s">
        <v>1179</v>
      </c>
      <c r="D69" s="92">
        <v>171</v>
      </c>
      <c r="E69" s="1004"/>
      <c r="F69" s="10">
        <v>100</v>
      </c>
      <c r="G69" s="10" t="s">
        <v>792</v>
      </c>
      <c r="H69" s="10">
        <v>100</v>
      </c>
      <c r="I69" s="10" t="s">
        <v>792</v>
      </c>
    </row>
    <row r="70" spans="1:9" ht="15.75">
      <c r="A70" s="5" t="s">
        <v>376</v>
      </c>
      <c r="B70" s="13" t="s">
        <v>1100</v>
      </c>
      <c r="C70" s="600" t="s">
        <v>882</v>
      </c>
      <c r="D70" s="92">
        <v>171</v>
      </c>
      <c r="E70" s="1004"/>
      <c r="F70" s="10">
        <v>58.333333333333336</v>
      </c>
      <c r="G70" s="10" t="s">
        <v>878</v>
      </c>
      <c r="H70" s="10">
        <v>42.857142857142854</v>
      </c>
      <c r="I70" s="10" t="s">
        <v>878</v>
      </c>
    </row>
    <row r="71" spans="1:9" ht="15.75">
      <c r="A71" s="5" t="s">
        <v>7</v>
      </c>
      <c r="B71" s="13" t="s">
        <v>897</v>
      </c>
      <c r="C71" s="600" t="s">
        <v>1181</v>
      </c>
      <c r="D71" s="92">
        <v>113</v>
      </c>
      <c r="E71" s="1004">
        <v>5</v>
      </c>
      <c r="F71" s="10">
        <v>51.282051282051277</v>
      </c>
      <c r="G71" s="10" t="s">
        <v>878</v>
      </c>
      <c r="H71" s="10">
        <v>57.142857142857139</v>
      </c>
      <c r="I71" s="10" t="s">
        <v>878</v>
      </c>
    </row>
    <row r="72" spans="1:9" ht="15.75">
      <c r="A72" s="5" t="s">
        <v>290</v>
      </c>
      <c r="B72" s="13" t="s">
        <v>948</v>
      </c>
      <c r="C72" s="600" t="s">
        <v>882</v>
      </c>
      <c r="D72" s="92">
        <v>113</v>
      </c>
      <c r="E72" s="1004"/>
      <c r="F72" s="10">
        <v>69.230769230769226</v>
      </c>
      <c r="G72" s="10" t="s">
        <v>878</v>
      </c>
      <c r="H72" s="10">
        <v>50</v>
      </c>
      <c r="I72" s="10" t="s">
        <v>878</v>
      </c>
    </row>
    <row r="73" spans="1:9" ht="15.75">
      <c r="A73" s="5" t="s">
        <v>159</v>
      </c>
      <c r="B73" s="13" t="s">
        <v>894</v>
      </c>
      <c r="C73" s="600" t="s">
        <v>882</v>
      </c>
      <c r="D73" s="94">
        <v>113</v>
      </c>
      <c r="E73" s="1004"/>
      <c r="F73" s="10">
        <v>37.5</v>
      </c>
      <c r="G73" s="10" t="s">
        <v>878</v>
      </c>
      <c r="H73" s="10">
        <v>100</v>
      </c>
      <c r="I73" s="10" t="s">
        <v>792</v>
      </c>
    </row>
    <row r="74" spans="1:9" ht="15.75">
      <c r="A74" s="19" t="s">
        <v>1167</v>
      </c>
      <c r="B74" s="8" t="s">
        <v>648</v>
      </c>
      <c r="C74" s="600" t="s">
        <v>1180</v>
      </c>
      <c r="D74" s="92">
        <v>113</v>
      </c>
      <c r="E74" s="1004"/>
      <c r="F74" s="867" t="s">
        <v>1174</v>
      </c>
      <c r="G74" s="10" t="s">
        <v>792</v>
      </c>
      <c r="H74" s="867" t="s">
        <v>1174</v>
      </c>
      <c r="I74" s="10" t="s">
        <v>792</v>
      </c>
    </row>
    <row r="75" spans="1:9" ht="15.75">
      <c r="A75" s="5" t="s">
        <v>28</v>
      </c>
      <c r="B75" s="13" t="s">
        <v>943</v>
      </c>
      <c r="C75" s="600" t="s">
        <v>882</v>
      </c>
      <c r="D75" s="94">
        <v>113</v>
      </c>
      <c r="E75" s="1004"/>
      <c r="F75" s="10">
        <v>88.888888888888886</v>
      </c>
      <c r="G75" s="10" t="s">
        <v>792</v>
      </c>
      <c r="H75" s="10">
        <v>70</v>
      </c>
      <c r="I75" s="10" t="s">
        <v>878</v>
      </c>
    </row>
    <row r="76" spans="1:9" ht="15.75">
      <c r="A76" s="5" t="s">
        <v>349</v>
      </c>
      <c r="B76" s="13" t="s">
        <v>858</v>
      </c>
      <c r="C76" s="600" t="s">
        <v>882</v>
      </c>
      <c r="D76" s="92">
        <v>113</v>
      </c>
      <c r="E76" s="1004"/>
      <c r="F76" s="10">
        <v>63.636363636363633</v>
      </c>
      <c r="G76" s="10" t="s">
        <v>878</v>
      </c>
      <c r="H76" s="10">
        <v>80</v>
      </c>
      <c r="I76" s="10" t="s">
        <v>878</v>
      </c>
    </row>
    <row r="77" spans="1:9" ht="15.75">
      <c r="A77" s="5" t="s">
        <v>196</v>
      </c>
      <c r="B77" s="13" t="s">
        <v>1059</v>
      </c>
      <c r="C77" s="600" t="s">
        <v>1179</v>
      </c>
      <c r="D77" s="92">
        <v>113</v>
      </c>
      <c r="E77" s="1004"/>
      <c r="F77" s="10">
        <v>33.333333333333329</v>
      </c>
      <c r="G77" s="10" t="s">
        <v>878</v>
      </c>
      <c r="H77" s="10">
        <v>50</v>
      </c>
      <c r="I77" s="10" t="s">
        <v>878</v>
      </c>
    </row>
    <row r="78" spans="1:9" ht="15.75">
      <c r="A78" s="5" t="s">
        <v>189</v>
      </c>
      <c r="B78" s="13" t="s">
        <v>826</v>
      </c>
      <c r="C78" s="600" t="s">
        <v>1179</v>
      </c>
      <c r="D78" s="92">
        <v>113</v>
      </c>
      <c r="E78" s="1004">
        <v>2</v>
      </c>
      <c r="F78" s="10">
        <v>40</v>
      </c>
      <c r="G78" s="10" t="s">
        <v>878</v>
      </c>
      <c r="H78" s="10">
        <v>66.666666666666657</v>
      </c>
      <c r="I78" s="10" t="s">
        <v>878</v>
      </c>
    </row>
    <row r="79" spans="1:9" ht="15.75">
      <c r="A79" s="18" t="s">
        <v>1117</v>
      </c>
      <c r="B79" s="8" t="s">
        <v>566</v>
      </c>
      <c r="C79" s="600" t="s">
        <v>1180</v>
      </c>
      <c r="D79" s="92">
        <v>113</v>
      </c>
      <c r="E79" s="1004">
        <v>5</v>
      </c>
      <c r="F79" s="867" t="s">
        <v>1174</v>
      </c>
      <c r="G79" s="10" t="s">
        <v>792</v>
      </c>
      <c r="H79" s="867" t="s">
        <v>1174</v>
      </c>
      <c r="I79" s="10" t="s">
        <v>792</v>
      </c>
    </row>
    <row r="80" spans="1:9" ht="15.75">
      <c r="A80" s="18" t="s">
        <v>484</v>
      </c>
      <c r="B80" s="8" t="s">
        <v>749</v>
      </c>
      <c r="C80" s="600" t="s">
        <v>1180</v>
      </c>
      <c r="D80" s="94">
        <v>113</v>
      </c>
      <c r="E80" s="1004"/>
      <c r="F80" s="867" t="s">
        <v>1174</v>
      </c>
      <c r="G80" s="10" t="s">
        <v>792</v>
      </c>
      <c r="H80" s="867" t="s">
        <v>1174</v>
      </c>
      <c r="I80" s="10" t="s">
        <v>792</v>
      </c>
    </row>
    <row r="81" spans="1:9" ht="15.75">
      <c r="A81" s="5" t="s">
        <v>118</v>
      </c>
      <c r="B81" s="13" t="s">
        <v>761</v>
      </c>
      <c r="C81" s="600" t="s">
        <v>1179</v>
      </c>
      <c r="D81" s="92">
        <v>113</v>
      </c>
      <c r="E81" s="1004"/>
      <c r="F81" s="10">
        <v>100</v>
      </c>
      <c r="G81" s="10" t="s">
        <v>792</v>
      </c>
      <c r="H81" s="10">
        <v>50</v>
      </c>
      <c r="I81" s="10" t="s">
        <v>878</v>
      </c>
    </row>
    <row r="82" spans="1:9" ht="15.75">
      <c r="A82" s="5" t="s">
        <v>48</v>
      </c>
      <c r="B82" s="13" t="s">
        <v>865</v>
      </c>
      <c r="C82" s="600" t="s">
        <v>882</v>
      </c>
      <c r="D82" s="92">
        <v>113</v>
      </c>
      <c r="E82" s="1004"/>
      <c r="F82" s="10">
        <v>40</v>
      </c>
      <c r="G82" s="10" t="s">
        <v>878</v>
      </c>
      <c r="H82" s="10">
        <v>80</v>
      </c>
      <c r="I82" s="10" t="s">
        <v>878</v>
      </c>
    </row>
    <row r="83" spans="1:9" ht="15.75">
      <c r="A83" s="5" t="s">
        <v>280</v>
      </c>
      <c r="B83" s="13" t="s">
        <v>857</v>
      </c>
      <c r="C83" s="600" t="s">
        <v>1179</v>
      </c>
      <c r="D83" s="92">
        <v>113</v>
      </c>
      <c r="E83" s="1004">
        <v>3</v>
      </c>
      <c r="F83" s="10">
        <v>66.666666666666657</v>
      </c>
      <c r="G83" s="10" t="s">
        <v>878</v>
      </c>
      <c r="H83" s="10">
        <v>75</v>
      </c>
      <c r="I83" s="10" t="s">
        <v>878</v>
      </c>
    </row>
    <row r="84" spans="1:9" ht="15.75">
      <c r="A84" s="5" t="s">
        <v>276</v>
      </c>
      <c r="B84" s="13" t="s">
        <v>1026</v>
      </c>
      <c r="C84" s="600" t="s">
        <v>1181</v>
      </c>
      <c r="D84" s="92">
        <v>189</v>
      </c>
      <c r="E84" s="1004"/>
      <c r="F84" s="10">
        <v>62.790697674418603</v>
      </c>
      <c r="G84" s="10" t="s">
        <v>878</v>
      </c>
      <c r="H84" s="10">
        <v>62.790697674418603</v>
      </c>
      <c r="I84" s="10" t="s">
        <v>878</v>
      </c>
    </row>
    <row r="85" spans="1:9" ht="15.75">
      <c r="A85" s="5" t="s">
        <v>88</v>
      </c>
      <c r="B85" s="13" t="s">
        <v>964</v>
      </c>
      <c r="C85" s="600" t="s">
        <v>882</v>
      </c>
      <c r="D85" s="92">
        <v>189</v>
      </c>
      <c r="E85" s="1004"/>
      <c r="F85" s="10">
        <v>84.615384615384613</v>
      </c>
      <c r="G85" s="10" t="s">
        <v>878</v>
      </c>
      <c r="H85" s="10">
        <v>40</v>
      </c>
      <c r="I85" s="10" t="s">
        <v>878</v>
      </c>
    </row>
    <row r="86" spans="1:9" ht="15.75">
      <c r="A86" s="5" t="s">
        <v>226</v>
      </c>
      <c r="B86" s="13" t="s">
        <v>946</v>
      </c>
      <c r="C86" s="600" t="s">
        <v>882</v>
      </c>
      <c r="D86" s="92">
        <v>189</v>
      </c>
      <c r="E86" s="1004"/>
      <c r="F86" s="10">
        <v>83.333333333333343</v>
      </c>
      <c r="G86" s="10" t="s">
        <v>878</v>
      </c>
      <c r="H86" s="10">
        <v>75</v>
      </c>
      <c r="I86" s="10" t="s">
        <v>878</v>
      </c>
    </row>
    <row r="87" spans="1:9" ht="15.75">
      <c r="A87" s="18" t="s">
        <v>306</v>
      </c>
      <c r="B87" s="8" t="s">
        <v>711</v>
      </c>
      <c r="C87" s="600" t="s">
        <v>1180</v>
      </c>
      <c r="D87" s="92">
        <v>114</v>
      </c>
      <c r="E87" s="1004"/>
      <c r="F87" s="867" t="s">
        <v>1174</v>
      </c>
      <c r="G87" s="10" t="s">
        <v>792</v>
      </c>
      <c r="H87" s="867" t="s">
        <v>1174</v>
      </c>
      <c r="I87" s="10" t="s">
        <v>792</v>
      </c>
    </row>
    <row r="88" spans="1:9" ht="15.75">
      <c r="A88" s="18" t="s">
        <v>468</v>
      </c>
      <c r="B88" s="8" t="s">
        <v>542</v>
      </c>
      <c r="C88" s="600" t="s">
        <v>1180</v>
      </c>
      <c r="D88" s="92">
        <v>114</v>
      </c>
      <c r="E88" s="1004"/>
      <c r="F88" s="867" t="s">
        <v>1174</v>
      </c>
      <c r="G88" s="10" t="s">
        <v>792</v>
      </c>
      <c r="H88" s="867" t="s">
        <v>1174</v>
      </c>
      <c r="I88" s="10" t="s">
        <v>792</v>
      </c>
    </row>
    <row r="89" spans="1:9" ht="15.75">
      <c r="A89" s="5" t="s">
        <v>22</v>
      </c>
      <c r="B89" s="13" t="s">
        <v>877</v>
      </c>
      <c r="C89" s="600" t="s">
        <v>1179</v>
      </c>
      <c r="D89" s="92">
        <v>114</v>
      </c>
      <c r="E89" s="1004"/>
      <c r="F89" s="10">
        <v>100</v>
      </c>
      <c r="G89" s="10" t="s">
        <v>792</v>
      </c>
      <c r="H89" s="10">
        <v>50</v>
      </c>
      <c r="I89" s="10" t="s">
        <v>878</v>
      </c>
    </row>
    <row r="90" spans="1:9" ht="15.75">
      <c r="A90" s="5" t="s">
        <v>1148</v>
      </c>
      <c r="B90" s="13" t="s">
        <v>904</v>
      </c>
      <c r="C90" s="600" t="s">
        <v>882</v>
      </c>
      <c r="D90" s="92">
        <v>114</v>
      </c>
      <c r="E90" s="1004"/>
      <c r="F90" s="10">
        <v>76.470588235294116</v>
      </c>
      <c r="G90" s="10" t="s">
        <v>878</v>
      </c>
      <c r="H90" s="10">
        <v>55.555555555555557</v>
      </c>
      <c r="I90" s="10" t="s">
        <v>878</v>
      </c>
    </row>
    <row r="91" spans="1:9" ht="15.75">
      <c r="A91" s="5" t="s">
        <v>335</v>
      </c>
      <c r="B91" s="13" t="s">
        <v>928</v>
      </c>
      <c r="C91" s="600" t="s">
        <v>882</v>
      </c>
      <c r="D91" s="92">
        <v>114</v>
      </c>
      <c r="E91" s="1004"/>
      <c r="F91" s="10">
        <v>72.727272727272734</v>
      </c>
      <c r="G91" s="10" t="s">
        <v>878</v>
      </c>
      <c r="H91" s="10">
        <v>66.666666666666657</v>
      </c>
      <c r="I91" s="10" t="s">
        <v>878</v>
      </c>
    </row>
    <row r="92" spans="1:9" ht="15.75">
      <c r="A92" s="5" t="s">
        <v>486</v>
      </c>
      <c r="B92" s="13" t="s">
        <v>843</v>
      </c>
      <c r="C92" s="600" t="s">
        <v>1182</v>
      </c>
      <c r="D92" s="92">
        <v>121</v>
      </c>
      <c r="E92" s="1004"/>
      <c r="F92" s="10">
        <v>58.571428571428577</v>
      </c>
      <c r="G92" s="10" t="s">
        <v>878</v>
      </c>
      <c r="H92" s="10">
        <v>56.756756756756758</v>
      </c>
      <c r="I92" s="10" t="s">
        <v>878</v>
      </c>
    </row>
    <row r="93" spans="1:9" ht="15.75">
      <c r="A93" s="5" t="s">
        <v>456</v>
      </c>
      <c r="B93" s="13" t="s">
        <v>947</v>
      </c>
      <c r="C93" s="600" t="s">
        <v>1182</v>
      </c>
      <c r="D93" s="92">
        <v>121</v>
      </c>
      <c r="E93" s="1004"/>
      <c r="F93" s="10">
        <v>60.655737704918032</v>
      </c>
      <c r="G93" s="10" t="s">
        <v>878</v>
      </c>
      <c r="H93" s="10">
        <v>67.724867724867721</v>
      </c>
      <c r="I93" s="10" t="s">
        <v>878</v>
      </c>
    </row>
    <row r="94" spans="1:9" ht="15.75">
      <c r="A94" s="5" t="s">
        <v>355</v>
      </c>
      <c r="B94" s="13" t="s">
        <v>852</v>
      </c>
      <c r="C94" s="600" t="s">
        <v>1181</v>
      </c>
      <c r="D94" s="92">
        <v>121</v>
      </c>
      <c r="E94" s="1004"/>
      <c r="F94" s="10">
        <v>85.714285714285708</v>
      </c>
      <c r="G94" s="10" t="s">
        <v>792</v>
      </c>
      <c r="H94" s="10">
        <v>59.45945945945946</v>
      </c>
      <c r="I94" s="10" t="s">
        <v>878</v>
      </c>
    </row>
    <row r="95" spans="1:9" ht="15.75">
      <c r="A95" s="5" t="s">
        <v>1172</v>
      </c>
      <c r="B95" s="13" t="s">
        <v>875</v>
      </c>
      <c r="C95" s="600" t="s">
        <v>1181</v>
      </c>
      <c r="D95" s="92">
        <v>121</v>
      </c>
      <c r="E95" s="1004"/>
      <c r="F95" s="10">
        <v>85</v>
      </c>
      <c r="G95" s="10" t="s">
        <v>792</v>
      </c>
      <c r="H95" s="10">
        <v>84.375</v>
      </c>
      <c r="I95" s="10" t="s">
        <v>878</v>
      </c>
    </row>
    <row r="96" spans="1:9" ht="15.75">
      <c r="A96" s="5" t="s">
        <v>284</v>
      </c>
      <c r="B96" s="13" t="s">
        <v>762</v>
      </c>
      <c r="C96" s="600" t="s">
        <v>1182</v>
      </c>
      <c r="D96" s="92">
        <v>121</v>
      </c>
      <c r="E96" s="1004"/>
      <c r="F96" s="10">
        <v>43.386243386243386</v>
      </c>
      <c r="G96" s="10" t="s">
        <v>878</v>
      </c>
      <c r="H96" s="10">
        <v>41.566265060240966</v>
      </c>
      <c r="I96" s="10" t="s">
        <v>878</v>
      </c>
    </row>
    <row r="97" spans="1:9" ht="15.75">
      <c r="A97" s="5" t="s">
        <v>440</v>
      </c>
      <c r="B97" s="13" t="s">
        <v>856</v>
      </c>
      <c r="C97" s="600" t="s">
        <v>882</v>
      </c>
      <c r="D97" s="92">
        <v>121</v>
      </c>
      <c r="E97" s="1004"/>
      <c r="F97" s="10">
        <v>88.888888888888886</v>
      </c>
      <c r="G97" s="10" t="s">
        <v>792</v>
      </c>
      <c r="H97" s="10">
        <v>66.666666666666657</v>
      </c>
      <c r="I97" s="10" t="s">
        <v>878</v>
      </c>
    </row>
    <row r="98" spans="1:9" ht="15.75">
      <c r="A98" s="5" t="s">
        <v>321</v>
      </c>
      <c r="B98" s="13" t="s">
        <v>871</v>
      </c>
      <c r="C98" s="600" t="s">
        <v>1182</v>
      </c>
      <c r="D98" s="92">
        <v>121</v>
      </c>
      <c r="E98" s="1004"/>
      <c r="F98" s="10">
        <v>50.442477876106196</v>
      </c>
      <c r="G98" s="10" t="s">
        <v>878</v>
      </c>
      <c r="H98" s="10">
        <v>59.183673469387756</v>
      </c>
      <c r="I98" s="10" t="s">
        <v>878</v>
      </c>
    </row>
    <row r="99" spans="1:9" ht="15.75">
      <c r="A99" s="5" t="s">
        <v>32</v>
      </c>
      <c r="B99" s="13" t="s">
        <v>1106</v>
      </c>
      <c r="C99" s="600" t="s">
        <v>1179</v>
      </c>
      <c r="D99" s="92">
        <v>121</v>
      </c>
      <c r="E99" s="1004"/>
      <c r="F99" s="10">
        <v>50</v>
      </c>
      <c r="G99" s="10" t="s">
        <v>878</v>
      </c>
      <c r="H99" s="10" t="s">
        <v>1471</v>
      </c>
      <c r="I99" s="10" t="s">
        <v>792</v>
      </c>
    </row>
    <row r="100" spans="1:9" ht="15.75">
      <c r="A100" s="5" t="s">
        <v>140</v>
      </c>
      <c r="B100" s="13" t="s">
        <v>888</v>
      </c>
      <c r="C100" s="600" t="s">
        <v>1182</v>
      </c>
      <c r="D100" s="92">
        <v>121</v>
      </c>
      <c r="E100" s="1004"/>
      <c r="F100" s="10">
        <v>79.591836734693871</v>
      </c>
      <c r="G100" s="10" t="s">
        <v>878</v>
      </c>
      <c r="H100" s="10">
        <v>78.807947019867555</v>
      </c>
      <c r="I100" s="10" t="s">
        <v>878</v>
      </c>
    </row>
    <row r="101" spans="1:9" ht="15.75">
      <c r="A101" s="5" t="s">
        <v>503</v>
      </c>
      <c r="B101" s="13" t="s">
        <v>938</v>
      </c>
      <c r="C101" s="600" t="s">
        <v>1181</v>
      </c>
      <c r="D101" s="92">
        <v>121</v>
      </c>
      <c r="E101" s="1004"/>
      <c r="F101" s="10">
        <v>18.75</v>
      </c>
      <c r="G101" s="10" t="s">
        <v>878</v>
      </c>
      <c r="H101" s="10">
        <v>26.923076923076923</v>
      </c>
      <c r="I101" s="10" t="s">
        <v>878</v>
      </c>
    </row>
    <row r="102" spans="1:9" ht="15.75">
      <c r="A102" s="5" t="s">
        <v>333</v>
      </c>
      <c r="B102" s="13" t="s">
        <v>1005</v>
      </c>
      <c r="C102" s="600" t="s">
        <v>1181</v>
      </c>
      <c r="D102" s="92">
        <v>121</v>
      </c>
      <c r="E102" s="1004"/>
      <c r="F102" s="10">
        <v>75</v>
      </c>
      <c r="G102" s="10" t="s">
        <v>878</v>
      </c>
      <c r="H102" s="10">
        <v>80.952380952380949</v>
      </c>
      <c r="I102" s="10" t="s">
        <v>878</v>
      </c>
    </row>
    <row r="103" spans="1:9" ht="15.75">
      <c r="A103" s="5" t="s">
        <v>413</v>
      </c>
      <c r="B103" s="13" t="s">
        <v>869</v>
      </c>
      <c r="C103" s="600" t="s">
        <v>1182</v>
      </c>
      <c r="D103" s="92">
        <v>121</v>
      </c>
      <c r="E103" s="1004"/>
      <c r="F103" s="10">
        <v>53.398058252427184</v>
      </c>
      <c r="G103" s="10" t="s">
        <v>878</v>
      </c>
      <c r="H103" s="10">
        <v>45.945945945945951</v>
      </c>
      <c r="I103" s="10" t="s">
        <v>878</v>
      </c>
    </row>
    <row r="104" spans="1:9" ht="15.75">
      <c r="A104" s="5" t="s">
        <v>198</v>
      </c>
      <c r="B104" s="13" t="s">
        <v>916</v>
      </c>
      <c r="C104" s="600" t="s">
        <v>1181</v>
      </c>
      <c r="D104" s="92">
        <v>121</v>
      </c>
      <c r="E104" s="1004"/>
      <c r="F104" s="10">
        <v>70.689655172413794</v>
      </c>
      <c r="G104" s="10" t="s">
        <v>878</v>
      </c>
      <c r="H104" s="10">
        <v>67.857142857142861</v>
      </c>
      <c r="I104" s="10" t="s">
        <v>878</v>
      </c>
    </row>
    <row r="105" spans="1:9" ht="15.75">
      <c r="A105" s="5" t="s">
        <v>1051</v>
      </c>
      <c r="B105" s="13" t="s">
        <v>937</v>
      </c>
      <c r="C105" s="600" t="s">
        <v>1181</v>
      </c>
      <c r="D105" s="92">
        <v>121</v>
      </c>
      <c r="E105" s="1004"/>
      <c r="F105" s="10">
        <v>72.972972972972968</v>
      </c>
      <c r="G105" s="10" t="s">
        <v>878</v>
      </c>
      <c r="H105" s="10">
        <v>64.102564102564102</v>
      </c>
      <c r="I105" s="10" t="s">
        <v>878</v>
      </c>
    </row>
    <row r="106" spans="1:9" ht="15.75">
      <c r="A106" s="5" t="s">
        <v>296</v>
      </c>
      <c r="B106" s="13" t="s">
        <v>919</v>
      </c>
      <c r="C106" s="600" t="s">
        <v>1182</v>
      </c>
      <c r="D106" s="92">
        <v>121</v>
      </c>
      <c r="E106" s="1004"/>
      <c r="F106" s="10">
        <v>85.576923076923066</v>
      </c>
      <c r="G106" s="10" t="s">
        <v>792</v>
      </c>
      <c r="H106" s="10">
        <v>78.125</v>
      </c>
      <c r="I106" s="10" t="s">
        <v>878</v>
      </c>
    </row>
    <row r="107" spans="1:9" ht="15.75">
      <c r="A107" s="5" t="s">
        <v>500</v>
      </c>
      <c r="B107" s="13" t="s">
        <v>899</v>
      </c>
      <c r="C107" s="600" t="s">
        <v>1181</v>
      </c>
      <c r="D107" s="92">
        <v>121</v>
      </c>
      <c r="E107" s="1004"/>
      <c r="F107" s="10">
        <v>65.116279069767444</v>
      </c>
      <c r="G107" s="10" t="s">
        <v>878</v>
      </c>
      <c r="H107" s="10">
        <v>65.517241379310349</v>
      </c>
      <c r="I107" s="10" t="s">
        <v>878</v>
      </c>
    </row>
    <row r="108" spans="1:9" ht="15.75">
      <c r="A108" s="5" t="s">
        <v>73</v>
      </c>
      <c r="B108" s="13" t="s">
        <v>903</v>
      </c>
      <c r="C108" s="600" t="s">
        <v>1182</v>
      </c>
      <c r="D108" s="92">
        <v>121</v>
      </c>
      <c r="E108" s="1004"/>
      <c r="F108" s="10">
        <v>77.884615384615387</v>
      </c>
      <c r="G108" s="10" t="s">
        <v>878</v>
      </c>
      <c r="H108" s="10">
        <v>79.234972677595621</v>
      </c>
      <c r="I108" s="10" t="s">
        <v>878</v>
      </c>
    </row>
    <row r="109" spans="1:9" ht="15.75">
      <c r="A109" s="5" t="s">
        <v>399</v>
      </c>
      <c r="B109" s="13" t="s">
        <v>1035</v>
      </c>
      <c r="C109" s="600" t="s">
        <v>1182</v>
      </c>
      <c r="D109" s="92">
        <v>121</v>
      </c>
      <c r="E109" s="1004"/>
      <c r="F109" s="10">
        <v>60.975609756097562</v>
      </c>
      <c r="G109" s="10" t="s">
        <v>878</v>
      </c>
      <c r="H109" s="10">
        <v>70.440251572327043</v>
      </c>
      <c r="I109" s="10" t="s">
        <v>878</v>
      </c>
    </row>
    <row r="110" spans="1:9" ht="15.75">
      <c r="A110" s="5" t="s">
        <v>274</v>
      </c>
      <c r="B110" s="13" t="s">
        <v>907</v>
      </c>
      <c r="C110" s="600" t="s">
        <v>1182</v>
      </c>
      <c r="D110" s="92">
        <v>121</v>
      </c>
      <c r="E110" s="1004"/>
      <c r="F110" s="10">
        <v>73.40425531914893</v>
      </c>
      <c r="G110" s="10" t="s">
        <v>878</v>
      </c>
      <c r="H110" s="10">
        <v>75.147928994082832</v>
      </c>
      <c r="I110" s="10" t="s">
        <v>878</v>
      </c>
    </row>
    <row r="111" spans="1:9" ht="15.75">
      <c r="A111" s="5" t="s">
        <v>462</v>
      </c>
      <c r="B111" s="13" t="s">
        <v>960</v>
      </c>
      <c r="C111" s="600" t="s">
        <v>1181</v>
      </c>
      <c r="D111" s="92">
        <v>114</v>
      </c>
      <c r="E111" s="1004"/>
      <c r="F111" s="10">
        <v>46.031746031746032</v>
      </c>
      <c r="G111" s="10" t="s">
        <v>878</v>
      </c>
      <c r="H111" s="10">
        <v>62.962962962962962</v>
      </c>
      <c r="I111" s="10" t="s">
        <v>878</v>
      </c>
    </row>
    <row r="112" spans="1:9" ht="15.75">
      <c r="A112" s="5" t="s">
        <v>415</v>
      </c>
      <c r="B112" s="13" t="s">
        <v>944</v>
      </c>
      <c r="C112" s="600" t="s">
        <v>1181</v>
      </c>
      <c r="D112" s="94">
        <v>121</v>
      </c>
      <c r="E112" s="1004"/>
      <c r="F112" s="10">
        <v>81.081081081081081</v>
      </c>
      <c r="G112" s="10" t="s">
        <v>878</v>
      </c>
      <c r="H112" s="10">
        <v>78.787878787878782</v>
      </c>
      <c r="I112" s="10" t="s">
        <v>878</v>
      </c>
    </row>
    <row r="113" spans="1:9" ht="15.75">
      <c r="A113" s="5" t="s">
        <v>4</v>
      </c>
      <c r="B113" s="13" t="s">
        <v>932</v>
      </c>
      <c r="C113" s="600" t="s">
        <v>1181</v>
      </c>
      <c r="D113" s="92">
        <v>114</v>
      </c>
      <c r="E113" s="1004"/>
      <c r="F113" s="10">
        <v>59.322033898305079</v>
      </c>
      <c r="G113" s="10" t="s">
        <v>878</v>
      </c>
      <c r="H113" s="10">
        <v>57.142857142857139</v>
      </c>
      <c r="I113" s="10" t="s">
        <v>878</v>
      </c>
    </row>
    <row r="114" spans="1:9" ht="15.75">
      <c r="A114" s="5" t="s">
        <v>225</v>
      </c>
      <c r="B114" s="13" t="s">
        <v>895</v>
      </c>
      <c r="C114" s="600" t="s">
        <v>1182</v>
      </c>
      <c r="D114" s="92">
        <v>114</v>
      </c>
      <c r="E114" s="1004"/>
      <c r="F114" s="10">
        <v>65.26315789473685</v>
      </c>
      <c r="G114" s="10" t="s">
        <v>878</v>
      </c>
      <c r="H114" s="10">
        <v>85</v>
      </c>
      <c r="I114" s="10" t="s">
        <v>878</v>
      </c>
    </row>
    <row r="115" spans="1:9" ht="15.75">
      <c r="A115" s="5" t="s">
        <v>504</v>
      </c>
      <c r="B115" s="13" t="s">
        <v>891</v>
      </c>
      <c r="C115" s="600" t="s">
        <v>1182</v>
      </c>
      <c r="D115" s="92">
        <v>114</v>
      </c>
      <c r="E115" s="1004"/>
      <c r="F115" s="10">
        <v>63.855421686746979</v>
      </c>
      <c r="G115" s="10" t="s">
        <v>878</v>
      </c>
      <c r="H115" s="10">
        <v>66.964285714285708</v>
      </c>
      <c r="I115" s="10" t="s">
        <v>878</v>
      </c>
    </row>
    <row r="116" spans="1:9" ht="15.75">
      <c r="A116" s="18" t="s">
        <v>346</v>
      </c>
      <c r="B116" s="8" t="s">
        <v>573</v>
      </c>
      <c r="C116" s="600" t="s">
        <v>1180</v>
      </c>
      <c r="D116" s="94">
        <v>105</v>
      </c>
      <c r="E116" s="1004"/>
      <c r="F116" s="867" t="s">
        <v>1174</v>
      </c>
      <c r="G116" s="10" t="s">
        <v>792</v>
      </c>
      <c r="H116" s="867" t="s">
        <v>1174</v>
      </c>
      <c r="I116" s="10" t="s">
        <v>792</v>
      </c>
    </row>
    <row r="117" spans="1:9" ht="15.75">
      <c r="A117" s="5" t="s">
        <v>179</v>
      </c>
      <c r="B117" s="13" t="s">
        <v>1103</v>
      </c>
      <c r="C117" s="600" t="s">
        <v>1179</v>
      </c>
      <c r="D117" s="92">
        <v>105</v>
      </c>
      <c r="E117" s="1004"/>
      <c r="F117" s="10">
        <v>100</v>
      </c>
      <c r="G117" s="10" t="s">
        <v>792</v>
      </c>
      <c r="H117" s="10">
        <v>100</v>
      </c>
      <c r="I117" s="10" t="s">
        <v>792</v>
      </c>
    </row>
    <row r="118" spans="1:9" ht="15.75">
      <c r="A118" s="5" t="s">
        <v>204</v>
      </c>
      <c r="B118" s="13" t="s">
        <v>1067</v>
      </c>
      <c r="C118" s="600" t="s">
        <v>1179</v>
      </c>
      <c r="D118" s="92">
        <v>105</v>
      </c>
      <c r="E118" s="1004"/>
      <c r="F118" s="10">
        <v>100</v>
      </c>
      <c r="G118" s="10" t="s">
        <v>792</v>
      </c>
      <c r="H118" s="10" t="s">
        <v>1471</v>
      </c>
      <c r="I118" s="10" t="s">
        <v>792</v>
      </c>
    </row>
    <row r="119" spans="1:9" ht="15.75">
      <c r="A119" s="5" t="s">
        <v>185</v>
      </c>
      <c r="B119" s="13" t="s">
        <v>949</v>
      </c>
      <c r="C119" s="600" t="s">
        <v>1181</v>
      </c>
      <c r="D119" s="92">
        <v>105</v>
      </c>
      <c r="E119" s="1004"/>
      <c r="F119" s="10">
        <v>54.54545454545454</v>
      </c>
      <c r="G119" s="10" t="s">
        <v>878</v>
      </c>
      <c r="H119" s="10">
        <v>67.741935483870961</v>
      </c>
      <c r="I119" s="10" t="s">
        <v>878</v>
      </c>
    </row>
    <row r="120" spans="1:9" ht="15.75">
      <c r="A120" s="5" t="s">
        <v>421</v>
      </c>
      <c r="B120" s="13" t="s">
        <v>1044</v>
      </c>
      <c r="C120" s="600" t="s">
        <v>882</v>
      </c>
      <c r="D120" s="92">
        <v>105</v>
      </c>
      <c r="E120" s="1004"/>
      <c r="F120" s="10">
        <v>66.666666666666657</v>
      </c>
      <c r="G120" s="10" t="s">
        <v>878</v>
      </c>
      <c r="H120" s="10">
        <v>57.142857142857139</v>
      </c>
      <c r="I120" s="10" t="s">
        <v>878</v>
      </c>
    </row>
    <row r="121" spans="1:9" ht="15.75">
      <c r="A121" s="5" t="s">
        <v>1152</v>
      </c>
      <c r="B121" s="13" t="s">
        <v>1097</v>
      </c>
      <c r="C121" s="600" t="s">
        <v>882</v>
      </c>
      <c r="D121" s="92">
        <v>105</v>
      </c>
      <c r="E121" s="1004"/>
      <c r="F121" s="10">
        <v>57.142857142857139</v>
      </c>
      <c r="G121" s="10" t="s">
        <v>878</v>
      </c>
      <c r="H121" s="10">
        <v>90.909090909090907</v>
      </c>
      <c r="I121" s="10" t="s">
        <v>878</v>
      </c>
    </row>
    <row r="122" spans="1:9" ht="15.75">
      <c r="A122" s="5" t="s">
        <v>120</v>
      </c>
      <c r="B122" s="13" t="s">
        <v>989</v>
      </c>
      <c r="C122" s="600" t="s">
        <v>1179</v>
      </c>
      <c r="D122" s="94">
        <v>112</v>
      </c>
      <c r="E122" s="1004">
        <v>2</v>
      </c>
      <c r="F122" s="10">
        <v>100</v>
      </c>
      <c r="G122" s="10" t="s">
        <v>792</v>
      </c>
      <c r="H122" s="10">
        <v>100</v>
      </c>
      <c r="I122" s="10" t="s">
        <v>792</v>
      </c>
    </row>
    <row r="123" spans="1:9" ht="15.75">
      <c r="A123" s="5" t="s">
        <v>148</v>
      </c>
      <c r="B123" s="13" t="s">
        <v>1061</v>
      </c>
      <c r="C123" s="600" t="s">
        <v>1179</v>
      </c>
      <c r="D123" s="92">
        <v>105</v>
      </c>
      <c r="E123" s="1004"/>
      <c r="F123" s="10" t="s">
        <v>1471</v>
      </c>
      <c r="G123" s="10" t="s">
        <v>792</v>
      </c>
      <c r="H123" s="10" t="s">
        <v>1471</v>
      </c>
      <c r="I123" s="10" t="s">
        <v>792</v>
      </c>
    </row>
    <row r="124" spans="1:9" ht="15.75">
      <c r="A124" s="18" t="s">
        <v>102</v>
      </c>
      <c r="B124" s="8" t="s">
        <v>549</v>
      </c>
      <c r="C124" s="600" t="s">
        <v>1180</v>
      </c>
      <c r="D124" s="92">
        <v>112</v>
      </c>
      <c r="E124" s="1004">
        <v>2</v>
      </c>
      <c r="F124" s="867" t="s">
        <v>1174</v>
      </c>
      <c r="G124" s="10" t="s">
        <v>792</v>
      </c>
      <c r="H124" s="867" t="s">
        <v>1174</v>
      </c>
      <c r="I124" s="10" t="s">
        <v>792</v>
      </c>
    </row>
    <row r="125" spans="1:9" ht="15.75">
      <c r="A125" s="5" t="s">
        <v>132</v>
      </c>
      <c r="B125" s="13" t="s">
        <v>999</v>
      </c>
      <c r="C125" s="600" t="s">
        <v>1179</v>
      </c>
      <c r="D125" s="92">
        <v>112</v>
      </c>
      <c r="E125" s="1004">
        <v>2</v>
      </c>
      <c r="F125" s="10">
        <v>100</v>
      </c>
      <c r="G125" s="10" t="s">
        <v>792</v>
      </c>
      <c r="H125" s="10">
        <v>100</v>
      </c>
      <c r="I125" s="10" t="s">
        <v>792</v>
      </c>
    </row>
    <row r="126" spans="1:9" ht="15.75">
      <c r="A126" s="5" t="s">
        <v>372</v>
      </c>
      <c r="B126" s="13" t="s">
        <v>1063</v>
      </c>
      <c r="C126" s="600" t="s">
        <v>1179</v>
      </c>
      <c r="D126" s="92">
        <v>112</v>
      </c>
      <c r="E126" s="1004">
        <v>2</v>
      </c>
      <c r="F126" s="10" t="s">
        <v>1471</v>
      </c>
      <c r="G126" s="10" t="s">
        <v>792</v>
      </c>
      <c r="H126" s="10" t="s">
        <v>1471</v>
      </c>
      <c r="I126" s="10" t="s">
        <v>792</v>
      </c>
    </row>
    <row r="127" spans="1:9" ht="15.75">
      <c r="A127" s="5" t="s">
        <v>245</v>
      </c>
      <c r="B127" s="13" t="s">
        <v>839</v>
      </c>
      <c r="C127" s="600" t="s">
        <v>1179</v>
      </c>
      <c r="D127" s="92">
        <v>112</v>
      </c>
      <c r="E127" s="1004">
        <v>2</v>
      </c>
      <c r="F127" s="10">
        <v>50</v>
      </c>
      <c r="G127" s="10" t="s">
        <v>878</v>
      </c>
      <c r="H127" s="10">
        <v>0</v>
      </c>
      <c r="I127" s="10" t="s">
        <v>878</v>
      </c>
    </row>
    <row r="128" spans="1:9" ht="15.75">
      <c r="A128" s="18" t="s">
        <v>216</v>
      </c>
      <c r="B128" s="8" t="s">
        <v>745</v>
      </c>
      <c r="C128" s="600" t="s">
        <v>1180</v>
      </c>
      <c r="D128" s="92">
        <v>112</v>
      </c>
      <c r="E128" s="1004">
        <v>2</v>
      </c>
      <c r="F128" s="867" t="s">
        <v>1174</v>
      </c>
      <c r="G128" s="10" t="s">
        <v>792</v>
      </c>
      <c r="H128" s="867" t="s">
        <v>1174</v>
      </c>
      <c r="I128" s="10" t="s">
        <v>792</v>
      </c>
    </row>
    <row r="129" spans="1:9" ht="15.75">
      <c r="A129" s="5" t="s">
        <v>374</v>
      </c>
      <c r="B129" s="13" t="s">
        <v>994</v>
      </c>
      <c r="C129" s="600" t="s">
        <v>882</v>
      </c>
      <c r="D129" s="92">
        <v>105</v>
      </c>
      <c r="E129" s="1004">
        <v>2</v>
      </c>
      <c r="F129" s="10">
        <v>66.666666666666657</v>
      </c>
      <c r="G129" s="10" t="s">
        <v>878</v>
      </c>
      <c r="H129" s="10">
        <v>68.421052631578945</v>
      </c>
      <c r="I129" s="10" t="s">
        <v>878</v>
      </c>
    </row>
    <row r="130" spans="1:9" ht="15.75">
      <c r="A130" s="5" t="s">
        <v>256</v>
      </c>
      <c r="B130" s="13" t="s">
        <v>966</v>
      </c>
      <c r="C130" s="600" t="s">
        <v>882</v>
      </c>
      <c r="D130" s="92">
        <v>112</v>
      </c>
      <c r="E130" s="1004">
        <v>2</v>
      </c>
      <c r="F130" s="10">
        <v>83.333333333333343</v>
      </c>
      <c r="G130" s="10" t="s">
        <v>878</v>
      </c>
      <c r="H130" s="10">
        <v>77.777777777777786</v>
      </c>
      <c r="I130" s="10" t="s">
        <v>878</v>
      </c>
    </row>
    <row r="131" spans="1:9" ht="15.75">
      <c r="A131" s="5" t="s">
        <v>425</v>
      </c>
      <c r="B131" s="13" t="s">
        <v>1042</v>
      </c>
      <c r="C131" s="600" t="s">
        <v>1179</v>
      </c>
      <c r="D131" s="94">
        <v>112</v>
      </c>
      <c r="E131" s="1004">
        <v>2</v>
      </c>
      <c r="F131" s="10">
        <v>80</v>
      </c>
      <c r="G131" s="10" t="s">
        <v>878</v>
      </c>
      <c r="H131" s="10">
        <v>80</v>
      </c>
      <c r="I131" s="10" t="s">
        <v>878</v>
      </c>
    </row>
    <row r="132" spans="1:9" ht="15.75">
      <c r="A132" s="5" t="s">
        <v>38</v>
      </c>
      <c r="B132" s="13" t="s">
        <v>837</v>
      </c>
      <c r="C132" s="600" t="s">
        <v>882</v>
      </c>
      <c r="D132" s="92">
        <v>113</v>
      </c>
      <c r="E132" s="1004">
        <v>3</v>
      </c>
      <c r="F132" s="10">
        <v>66.666666666666657</v>
      </c>
      <c r="G132" s="10" t="s">
        <v>878</v>
      </c>
      <c r="H132" s="10">
        <v>80</v>
      </c>
      <c r="I132" s="10" t="s">
        <v>878</v>
      </c>
    </row>
    <row r="133" spans="1:9" ht="15.75">
      <c r="A133" s="18" t="s">
        <v>359</v>
      </c>
      <c r="B133" s="8" t="s">
        <v>590</v>
      </c>
      <c r="C133" s="600" t="s">
        <v>1180</v>
      </c>
      <c r="D133" s="92">
        <v>113</v>
      </c>
      <c r="E133" s="1004">
        <v>3</v>
      </c>
      <c r="F133" s="867" t="s">
        <v>1174</v>
      </c>
      <c r="G133" s="10" t="s">
        <v>792</v>
      </c>
      <c r="H133" s="867" t="s">
        <v>1174</v>
      </c>
      <c r="I133" s="10" t="s">
        <v>792</v>
      </c>
    </row>
    <row r="134" spans="1:9" ht="15.75">
      <c r="A134" s="5" t="s">
        <v>152</v>
      </c>
      <c r="B134" s="13" t="s">
        <v>974</v>
      </c>
      <c r="C134" s="600" t="s">
        <v>882</v>
      </c>
      <c r="D134" s="92">
        <v>113</v>
      </c>
      <c r="E134" s="1004">
        <v>3</v>
      </c>
      <c r="F134" s="10">
        <v>75</v>
      </c>
      <c r="G134" s="10" t="s">
        <v>878</v>
      </c>
      <c r="H134" s="10">
        <v>71.428571428571431</v>
      </c>
      <c r="I134" s="10" t="s">
        <v>878</v>
      </c>
    </row>
    <row r="135" spans="1:9" ht="15.75">
      <c r="A135" s="5" t="s">
        <v>30</v>
      </c>
      <c r="B135" s="13" t="s">
        <v>1036</v>
      </c>
      <c r="C135" s="600" t="s">
        <v>1179</v>
      </c>
      <c r="D135" s="92">
        <v>113</v>
      </c>
      <c r="E135" s="1004">
        <v>3</v>
      </c>
      <c r="F135" s="10">
        <v>60</v>
      </c>
      <c r="G135" s="10" t="s">
        <v>878</v>
      </c>
      <c r="H135" s="10">
        <v>50</v>
      </c>
      <c r="I135" s="10" t="s">
        <v>878</v>
      </c>
    </row>
    <row r="136" spans="1:9" ht="15.75">
      <c r="A136" s="5" t="s">
        <v>9</v>
      </c>
      <c r="B136" s="13" t="s">
        <v>1033</v>
      </c>
      <c r="C136" s="600" t="s">
        <v>882</v>
      </c>
      <c r="D136" s="92">
        <v>113</v>
      </c>
      <c r="E136" s="1004">
        <v>3</v>
      </c>
      <c r="F136" s="10">
        <v>100</v>
      </c>
      <c r="G136" s="10" t="s">
        <v>792</v>
      </c>
      <c r="H136" s="10">
        <v>100</v>
      </c>
      <c r="I136" s="10" t="s">
        <v>792</v>
      </c>
    </row>
    <row r="137" spans="1:9" ht="15.75">
      <c r="A137" s="5" t="s">
        <v>264</v>
      </c>
      <c r="B137" s="13" t="s">
        <v>975</v>
      </c>
      <c r="C137" s="600" t="s">
        <v>882</v>
      </c>
      <c r="D137" s="92">
        <v>113</v>
      </c>
      <c r="E137" s="1004">
        <v>3</v>
      </c>
      <c r="F137" s="10">
        <v>100</v>
      </c>
      <c r="G137" s="10" t="s">
        <v>792</v>
      </c>
      <c r="H137" s="10">
        <v>60</v>
      </c>
      <c r="I137" s="10" t="s">
        <v>878</v>
      </c>
    </row>
    <row r="138" spans="1:9" ht="15.75">
      <c r="A138" s="18" t="s">
        <v>1145</v>
      </c>
      <c r="B138" s="8" t="s">
        <v>538</v>
      </c>
      <c r="C138" s="600" t="s">
        <v>1180</v>
      </c>
      <c r="D138" s="92">
        <v>113</v>
      </c>
      <c r="E138" s="1004">
        <v>3</v>
      </c>
      <c r="F138" s="867" t="s">
        <v>1174</v>
      </c>
      <c r="G138" s="10" t="s">
        <v>792</v>
      </c>
      <c r="H138" s="867" t="s">
        <v>1174</v>
      </c>
      <c r="I138" s="10" t="s">
        <v>792</v>
      </c>
    </row>
    <row r="139" spans="1:9" ht="15.75">
      <c r="A139" s="5" t="s">
        <v>206</v>
      </c>
      <c r="B139" s="13" t="s">
        <v>1091</v>
      </c>
      <c r="C139" s="600" t="s">
        <v>882</v>
      </c>
      <c r="D139" s="92">
        <v>113</v>
      </c>
      <c r="E139" s="1004">
        <v>3</v>
      </c>
      <c r="F139" s="10">
        <v>66.666666666666657</v>
      </c>
      <c r="G139" s="10" t="s">
        <v>878</v>
      </c>
      <c r="H139" s="10">
        <v>85.714285714285708</v>
      </c>
      <c r="I139" s="10" t="s">
        <v>878</v>
      </c>
    </row>
    <row r="140" spans="1:9" ht="15.75">
      <c r="A140" s="5" t="s">
        <v>58</v>
      </c>
      <c r="B140" s="13" t="s">
        <v>992</v>
      </c>
      <c r="C140" s="600" t="s">
        <v>882</v>
      </c>
      <c r="D140" s="92">
        <v>113</v>
      </c>
      <c r="E140" s="1004">
        <v>3</v>
      </c>
      <c r="F140" s="10">
        <v>33.333333333333329</v>
      </c>
      <c r="G140" s="10" t="s">
        <v>878</v>
      </c>
      <c r="H140" s="10">
        <v>63.636363636363633</v>
      </c>
      <c r="I140" s="10" t="s">
        <v>878</v>
      </c>
    </row>
    <row r="141" spans="1:9" ht="15.75">
      <c r="A141" s="5" t="s">
        <v>80</v>
      </c>
      <c r="B141" s="13" t="s">
        <v>1065</v>
      </c>
      <c r="C141" s="600" t="s">
        <v>1179</v>
      </c>
      <c r="D141" s="92">
        <v>113</v>
      </c>
      <c r="E141" s="1004">
        <v>3</v>
      </c>
      <c r="F141" s="10">
        <v>100</v>
      </c>
      <c r="G141" s="10" t="s">
        <v>792</v>
      </c>
      <c r="H141" s="10">
        <v>100</v>
      </c>
      <c r="I141" s="10" t="s">
        <v>792</v>
      </c>
    </row>
    <row r="142" spans="1:9" ht="15.75">
      <c r="A142" s="5" t="s">
        <v>239</v>
      </c>
      <c r="B142" s="13" t="s">
        <v>838</v>
      </c>
      <c r="C142" s="600" t="s">
        <v>1181</v>
      </c>
      <c r="D142" s="92">
        <v>113</v>
      </c>
      <c r="E142" s="1004"/>
      <c r="F142" s="10">
        <v>68.181818181818173</v>
      </c>
      <c r="G142" s="10" t="s">
        <v>878</v>
      </c>
      <c r="H142" s="10">
        <v>39.130434782608695</v>
      </c>
      <c r="I142" s="10" t="s">
        <v>878</v>
      </c>
    </row>
    <row r="143" spans="1:9" ht="15.75">
      <c r="A143" s="5" t="s">
        <v>252</v>
      </c>
      <c r="B143" s="13" t="s">
        <v>1032</v>
      </c>
      <c r="C143" s="600" t="s">
        <v>882</v>
      </c>
      <c r="D143" s="92">
        <v>113</v>
      </c>
      <c r="E143" s="1004">
        <v>3</v>
      </c>
      <c r="F143" s="10">
        <v>40</v>
      </c>
      <c r="G143" s="10" t="s">
        <v>878</v>
      </c>
      <c r="H143" s="10">
        <v>100</v>
      </c>
      <c r="I143" s="10" t="s">
        <v>792</v>
      </c>
    </row>
    <row r="144" spans="1:9" ht="15.75">
      <c r="A144" s="5" t="s">
        <v>237</v>
      </c>
      <c r="B144" s="13" t="s">
        <v>1012</v>
      </c>
      <c r="C144" s="600" t="s">
        <v>1181</v>
      </c>
      <c r="D144" s="92">
        <v>113</v>
      </c>
      <c r="E144" s="1004"/>
      <c r="F144" s="10">
        <v>56.000000000000007</v>
      </c>
      <c r="G144" s="10" t="s">
        <v>878</v>
      </c>
      <c r="H144" s="10">
        <v>59.090909090909093</v>
      </c>
      <c r="I144" s="10" t="s">
        <v>878</v>
      </c>
    </row>
    <row r="145" spans="1:9" ht="15.75">
      <c r="A145" s="5" t="s">
        <v>478</v>
      </c>
      <c r="B145" s="13" t="s">
        <v>998</v>
      </c>
      <c r="C145" s="600" t="s">
        <v>1179</v>
      </c>
      <c r="D145" s="92">
        <v>101</v>
      </c>
      <c r="E145" s="1004">
        <v>1</v>
      </c>
      <c r="F145" s="10">
        <v>100</v>
      </c>
      <c r="G145" s="10" t="s">
        <v>792</v>
      </c>
      <c r="H145" s="10" t="s">
        <v>1471</v>
      </c>
      <c r="I145" s="10" t="s">
        <v>792</v>
      </c>
    </row>
    <row r="146" spans="1:9" ht="15.75">
      <c r="A146" s="5" t="s">
        <v>319</v>
      </c>
      <c r="B146" s="13" t="s">
        <v>835</v>
      </c>
      <c r="C146" s="600" t="s">
        <v>882</v>
      </c>
      <c r="D146" s="92">
        <v>101</v>
      </c>
      <c r="E146" s="1004"/>
      <c r="F146" s="10">
        <v>80</v>
      </c>
      <c r="G146" s="10" t="s">
        <v>878</v>
      </c>
      <c r="H146" s="10">
        <v>75</v>
      </c>
      <c r="I146" s="10" t="s">
        <v>878</v>
      </c>
    </row>
    <row r="147" spans="1:9" ht="15.75">
      <c r="A147" s="18" t="s">
        <v>11</v>
      </c>
      <c r="B147" s="10" t="s">
        <v>525</v>
      </c>
      <c r="C147" s="600" t="s">
        <v>1180</v>
      </c>
      <c r="D147" s="92">
        <v>101</v>
      </c>
      <c r="E147" s="1004">
        <v>1</v>
      </c>
      <c r="F147" s="867" t="s">
        <v>1174</v>
      </c>
      <c r="G147" s="10" t="s">
        <v>792</v>
      </c>
      <c r="H147" s="867" t="s">
        <v>1174</v>
      </c>
      <c r="I147" s="10" t="s">
        <v>792</v>
      </c>
    </row>
    <row r="148" spans="1:9" ht="15.75">
      <c r="A148" s="5" t="s">
        <v>90</v>
      </c>
      <c r="B148" s="13" t="s">
        <v>991</v>
      </c>
      <c r="C148" s="600" t="s">
        <v>1179</v>
      </c>
      <c r="D148" s="92">
        <v>101</v>
      </c>
      <c r="E148" s="1004">
        <v>1</v>
      </c>
      <c r="F148" s="10" t="s">
        <v>1471</v>
      </c>
      <c r="G148" s="10" t="s">
        <v>792</v>
      </c>
      <c r="H148" s="10" t="s">
        <v>1471</v>
      </c>
      <c r="I148" s="10" t="s">
        <v>792</v>
      </c>
    </row>
    <row r="149" spans="1:9" ht="15.75">
      <c r="A149" s="5" t="s">
        <v>50</v>
      </c>
      <c r="B149" s="13" t="s">
        <v>1046</v>
      </c>
      <c r="C149" s="600" t="s">
        <v>1179</v>
      </c>
      <c r="D149" s="92">
        <v>101</v>
      </c>
      <c r="E149" s="1004">
        <v>1</v>
      </c>
      <c r="F149" s="10">
        <v>0</v>
      </c>
      <c r="G149" s="10" t="s">
        <v>878</v>
      </c>
      <c r="H149" s="10">
        <v>100</v>
      </c>
      <c r="I149" s="10" t="s">
        <v>792</v>
      </c>
    </row>
    <row r="150" spans="1:9" ht="15.75">
      <c r="A150" s="5" t="s">
        <v>258</v>
      </c>
      <c r="B150" s="13" t="s">
        <v>1029</v>
      </c>
      <c r="C150" s="600" t="s">
        <v>1179</v>
      </c>
      <c r="D150" s="92">
        <v>101</v>
      </c>
      <c r="E150" s="1004">
        <v>1</v>
      </c>
      <c r="F150" s="10">
        <v>100</v>
      </c>
      <c r="G150" s="10" t="s">
        <v>792</v>
      </c>
      <c r="H150" s="10">
        <v>75</v>
      </c>
      <c r="I150" s="10" t="s">
        <v>878</v>
      </c>
    </row>
    <row r="151" spans="1:9" ht="15.75">
      <c r="A151" s="5" t="s">
        <v>386</v>
      </c>
      <c r="B151" s="13" t="s">
        <v>996</v>
      </c>
      <c r="C151" s="600" t="s">
        <v>1179</v>
      </c>
      <c r="D151" s="92">
        <v>101</v>
      </c>
      <c r="E151" s="1004">
        <v>1</v>
      </c>
      <c r="F151" s="10" t="s">
        <v>1471</v>
      </c>
      <c r="G151" s="10" t="s">
        <v>792</v>
      </c>
      <c r="H151" s="10">
        <v>100</v>
      </c>
      <c r="I151" s="10" t="s">
        <v>792</v>
      </c>
    </row>
    <row r="152" spans="1:9" ht="15.75">
      <c r="A152" s="5" t="s">
        <v>171</v>
      </c>
      <c r="B152" s="13" t="s">
        <v>1070</v>
      </c>
      <c r="C152" s="600" t="s">
        <v>882</v>
      </c>
      <c r="D152" s="92">
        <v>101</v>
      </c>
      <c r="E152" s="1004"/>
      <c r="F152" s="10">
        <v>100</v>
      </c>
      <c r="G152" s="10" t="s">
        <v>792</v>
      </c>
      <c r="H152" s="10">
        <v>100</v>
      </c>
      <c r="I152" s="10" t="s">
        <v>792</v>
      </c>
    </row>
    <row r="153" spans="1:9" ht="15.75">
      <c r="A153" s="18" t="s">
        <v>228</v>
      </c>
      <c r="B153" s="8" t="s">
        <v>689</v>
      </c>
      <c r="C153" s="600" t="s">
        <v>1180</v>
      </c>
      <c r="D153" s="92">
        <v>113</v>
      </c>
      <c r="E153" s="1004">
        <v>4</v>
      </c>
      <c r="F153" s="867" t="s">
        <v>1174</v>
      </c>
      <c r="G153" s="10" t="s">
        <v>792</v>
      </c>
      <c r="H153" s="867" t="s">
        <v>1174</v>
      </c>
      <c r="I153" s="10" t="s">
        <v>792</v>
      </c>
    </row>
    <row r="154" spans="1:9" ht="15.75">
      <c r="A154" s="5" t="s">
        <v>378</v>
      </c>
      <c r="B154" s="9" t="s">
        <v>605</v>
      </c>
      <c r="C154" s="600" t="s">
        <v>1180</v>
      </c>
      <c r="D154" s="94">
        <v>113</v>
      </c>
      <c r="E154" s="1004">
        <v>4</v>
      </c>
      <c r="F154" s="867" t="s">
        <v>1174</v>
      </c>
      <c r="G154" s="10" t="s">
        <v>792</v>
      </c>
      <c r="H154" s="867" t="s">
        <v>1174</v>
      </c>
      <c r="I154" s="10" t="s">
        <v>792</v>
      </c>
    </row>
    <row r="155" spans="1:9" ht="15.75">
      <c r="A155" s="5" t="s">
        <v>498</v>
      </c>
      <c r="B155" s="13" t="s">
        <v>957</v>
      </c>
      <c r="C155" s="600" t="s">
        <v>1181</v>
      </c>
      <c r="D155" s="92">
        <v>113</v>
      </c>
      <c r="E155" s="1004">
        <v>4</v>
      </c>
      <c r="F155" s="10">
        <v>58.620689655172406</v>
      </c>
      <c r="G155" s="10" t="s">
        <v>878</v>
      </c>
      <c r="H155" s="10">
        <v>55.000000000000007</v>
      </c>
      <c r="I155" s="10" t="s">
        <v>878</v>
      </c>
    </row>
    <row r="156" spans="1:9" ht="15.75">
      <c r="A156" s="5" t="s">
        <v>435</v>
      </c>
      <c r="B156" s="13" t="s">
        <v>1028</v>
      </c>
      <c r="C156" s="600" t="s">
        <v>1179</v>
      </c>
      <c r="D156" s="92">
        <v>113</v>
      </c>
      <c r="E156" s="1004">
        <v>4</v>
      </c>
      <c r="F156" s="10">
        <v>100</v>
      </c>
      <c r="G156" s="10" t="s">
        <v>792</v>
      </c>
      <c r="H156" s="10" t="s">
        <v>1471</v>
      </c>
      <c r="I156" s="10" t="s">
        <v>792</v>
      </c>
    </row>
    <row r="157" spans="1:9" ht="15.75">
      <c r="A157" s="18" t="s">
        <v>84</v>
      </c>
      <c r="B157" s="8" t="s">
        <v>703</v>
      </c>
      <c r="C157" s="600" t="s">
        <v>1180</v>
      </c>
      <c r="D157" s="92">
        <v>113</v>
      </c>
      <c r="E157" s="1004"/>
      <c r="F157" s="867" t="s">
        <v>1174</v>
      </c>
      <c r="G157" s="10" t="s">
        <v>792</v>
      </c>
      <c r="H157" s="867" t="s">
        <v>1174</v>
      </c>
      <c r="I157" s="10" t="s">
        <v>792</v>
      </c>
    </row>
    <row r="158" spans="1:9" ht="15.75">
      <c r="A158" s="5" t="s">
        <v>6</v>
      </c>
      <c r="B158" s="13" t="s">
        <v>845</v>
      </c>
      <c r="C158" s="600" t="s">
        <v>1181</v>
      </c>
      <c r="D158" s="92">
        <v>114</v>
      </c>
      <c r="E158" s="1004"/>
      <c r="F158" s="10">
        <v>88.888888888888886</v>
      </c>
      <c r="G158" s="10" t="s">
        <v>792</v>
      </c>
      <c r="H158" s="10">
        <v>76.470588235294116</v>
      </c>
      <c r="I158" s="10" t="s">
        <v>878</v>
      </c>
    </row>
    <row r="159" spans="1:9" ht="15.75">
      <c r="A159" s="19" t="s">
        <v>288</v>
      </c>
      <c r="B159" s="8" t="s">
        <v>613</v>
      </c>
      <c r="C159" s="600" t="s">
        <v>1180</v>
      </c>
      <c r="D159" s="92">
        <v>113</v>
      </c>
      <c r="E159" s="1004"/>
      <c r="F159" s="867" t="s">
        <v>1174</v>
      </c>
      <c r="G159" s="10" t="s">
        <v>792</v>
      </c>
      <c r="H159" s="867" t="s">
        <v>1174</v>
      </c>
      <c r="I159" s="10" t="s">
        <v>792</v>
      </c>
    </row>
    <row r="160" spans="1:9" ht="15.75">
      <c r="A160" s="18" t="s">
        <v>41</v>
      </c>
      <c r="B160" s="8" t="s">
        <v>668</v>
      </c>
      <c r="C160" s="600" t="s">
        <v>1180</v>
      </c>
      <c r="D160" s="92">
        <v>171</v>
      </c>
      <c r="E160" s="1004"/>
      <c r="F160" s="867" t="s">
        <v>1174</v>
      </c>
      <c r="G160" s="10" t="s">
        <v>792</v>
      </c>
      <c r="H160" s="867" t="s">
        <v>1174</v>
      </c>
      <c r="I160" s="10" t="s">
        <v>792</v>
      </c>
    </row>
    <row r="161" spans="1:9" ht="15.75">
      <c r="A161" s="5" t="s">
        <v>56</v>
      </c>
      <c r="B161" s="13" t="s">
        <v>851</v>
      </c>
      <c r="C161" s="600" t="s">
        <v>882</v>
      </c>
      <c r="D161" s="92">
        <v>171</v>
      </c>
      <c r="E161" s="1004"/>
      <c r="F161" s="10">
        <v>64.705882352941174</v>
      </c>
      <c r="G161" s="10" t="s">
        <v>878</v>
      </c>
      <c r="H161" s="10">
        <v>60</v>
      </c>
      <c r="I161" s="10" t="s">
        <v>878</v>
      </c>
    </row>
    <row r="162" spans="1:9" ht="15.75">
      <c r="A162" s="5" t="s">
        <v>52</v>
      </c>
      <c r="B162" s="13" t="s">
        <v>1099</v>
      </c>
      <c r="C162" s="600" t="s">
        <v>882</v>
      </c>
      <c r="D162" s="92">
        <v>171</v>
      </c>
      <c r="E162" s="1004"/>
      <c r="F162" s="10">
        <v>60</v>
      </c>
      <c r="G162" s="10" t="s">
        <v>878</v>
      </c>
      <c r="H162" s="10">
        <v>100</v>
      </c>
      <c r="I162" s="10" t="s">
        <v>792</v>
      </c>
    </row>
    <row r="163" spans="1:9" ht="15.75">
      <c r="A163" s="5" t="s">
        <v>464</v>
      </c>
      <c r="B163" s="13" t="s">
        <v>993</v>
      </c>
      <c r="C163" s="600" t="s">
        <v>882</v>
      </c>
      <c r="D163" s="92">
        <v>171</v>
      </c>
      <c r="E163" s="1004"/>
      <c r="F163" s="10">
        <v>50</v>
      </c>
      <c r="G163" s="10" t="s">
        <v>878</v>
      </c>
      <c r="H163" s="10">
        <v>100</v>
      </c>
      <c r="I163" s="10" t="s">
        <v>792</v>
      </c>
    </row>
    <row r="164" spans="1:9" ht="15.75">
      <c r="A164" s="5" t="s">
        <v>76</v>
      </c>
      <c r="B164" s="13" t="s">
        <v>1009</v>
      </c>
      <c r="C164" s="600" t="s">
        <v>1179</v>
      </c>
      <c r="D164" s="92">
        <v>171</v>
      </c>
      <c r="E164" s="1004"/>
      <c r="F164" s="10" t="s">
        <v>1471</v>
      </c>
      <c r="G164" s="10" t="s">
        <v>792</v>
      </c>
      <c r="H164" s="10">
        <v>66.666666666666657</v>
      </c>
      <c r="I164" s="10" t="s">
        <v>878</v>
      </c>
    </row>
    <row r="165" spans="1:9" ht="15.75">
      <c r="A165" s="5" t="s">
        <v>3</v>
      </c>
      <c r="B165" s="13" t="s">
        <v>967</v>
      </c>
      <c r="C165" s="600" t="s">
        <v>882</v>
      </c>
      <c r="D165" s="92">
        <v>171</v>
      </c>
      <c r="E165" s="1004">
        <v>2</v>
      </c>
      <c r="F165" s="10">
        <v>100</v>
      </c>
      <c r="G165" s="10" t="s">
        <v>792</v>
      </c>
      <c r="H165" s="10">
        <v>100</v>
      </c>
      <c r="I165" s="10" t="s">
        <v>792</v>
      </c>
    </row>
    <row r="166" spans="1:9" ht="15.75">
      <c r="A166" s="5" t="s">
        <v>208</v>
      </c>
      <c r="B166" s="13" t="s">
        <v>1004</v>
      </c>
      <c r="C166" s="600" t="s">
        <v>882</v>
      </c>
      <c r="D166" s="92">
        <v>171</v>
      </c>
      <c r="E166" s="1004"/>
      <c r="F166" s="10">
        <v>75</v>
      </c>
      <c r="G166" s="10" t="s">
        <v>878</v>
      </c>
      <c r="H166" s="10">
        <v>66.666666666666657</v>
      </c>
      <c r="I166" s="10" t="s">
        <v>878</v>
      </c>
    </row>
    <row r="167" spans="1:9" ht="15.75">
      <c r="A167" s="5" t="s">
        <v>108</v>
      </c>
      <c r="B167" s="13" t="s">
        <v>1080</v>
      </c>
      <c r="C167" s="600" t="s">
        <v>882</v>
      </c>
      <c r="D167" s="92">
        <v>171</v>
      </c>
      <c r="E167" s="1004"/>
      <c r="F167" s="10">
        <v>54.54545454545454</v>
      </c>
      <c r="G167" s="10" t="s">
        <v>878</v>
      </c>
      <c r="H167" s="10">
        <v>71.428571428571431</v>
      </c>
      <c r="I167" s="10" t="s">
        <v>878</v>
      </c>
    </row>
    <row r="168" spans="1:9" ht="15.75">
      <c r="A168" s="5" t="s">
        <v>282</v>
      </c>
      <c r="B168" s="13" t="s">
        <v>889</v>
      </c>
      <c r="C168" s="600" t="s">
        <v>882</v>
      </c>
      <c r="D168" s="92">
        <v>112</v>
      </c>
      <c r="E168" s="1004">
        <v>2</v>
      </c>
      <c r="F168" s="10">
        <v>50</v>
      </c>
      <c r="G168" s="10" t="s">
        <v>878</v>
      </c>
      <c r="H168" s="10">
        <v>66.666666666666657</v>
      </c>
      <c r="I168" s="10" t="s">
        <v>878</v>
      </c>
    </row>
    <row r="169" spans="1:9" ht="15.75">
      <c r="A169" s="5" t="s">
        <v>317</v>
      </c>
      <c r="B169" s="13" t="s">
        <v>955</v>
      </c>
      <c r="C169" s="600" t="s">
        <v>882</v>
      </c>
      <c r="D169" s="92">
        <v>113</v>
      </c>
      <c r="E169" s="1004"/>
      <c r="F169" s="10">
        <v>38.461538461538467</v>
      </c>
      <c r="G169" s="10" t="s">
        <v>878</v>
      </c>
      <c r="H169" s="10">
        <v>100</v>
      </c>
      <c r="I169" s="10" t="s">
        <v>792</v>
      </c>
    </row>
    <row r="170" spans="1:9" ht="15.75">
      <c r="A170" s="5" t="s">
        <v>1054</v>
      </c>
      <c r="B170" s="13" t="s">
        <v>1014</v>
      </c>
      <c r="C170" s="600" t="s">
        <v>882</v>
      </c>
      <c r="D170" s="92">
        <v>113</v>
      </c>
      <c r="E170" s="1004"/>
      <c r="F170" s="10">
        <v>100</v>
      </c>
      <c r="G170" s="10" t="s">
        <v>792</v>
      </c>
      <c r="H170" s="10">
        <v>100</v>
      </c>
      <c r="I170" s="10" t="s">
        <v>792</v>
      </c>
    </row>
    <row r="171" spans="1:9" ht="15.75">
      <c r="A171" s="5" t="s">
        <v>40</v>
      </c>
      <c r="B171" s="13" t="s">
        <v>1040</v>
      </c>
      <c r="C171" s="600" t="s">
        <v>1179</v>
      </c>
      <c r="D171" s="94">
        <v>112</v>
      </c>
      <c r="E171" s="1004">
        <v>2</v>
      </c>
      <c r="F171" s="10" t="s">
        <v>1471</v>
      </c>
      <c r="G171" s="10" t="s">
        <v>792</v>
      </c>
      <c r="H171" s="10" t="s">
        <v>1471</v>
      </c>
      <c r="I171" s="10" t="s">
        <v>792</v>
      </c>
    </row>
    <row r="172" spans="1:9" ht="15.75">
      <c r="A172" s="5" t="s">
        <v>260</v>
      </c>
      <c r="B172" s="13" t="s">
        <v>1015</v>
      </c>
      <c r="C172" s="600" t="s">
        <v>1179</v>
      </c>
      <c r="D172" s="94">
        <v>113</v>
      </c>
      <c r="E172" s="1004"/>
      <c r="F172" s="10">
        <v>100</v>
      </c>
      <c r="G172" s="10" t="s">
        <v>792</v>
      </c>
      <c r="H172" s="10">
        <v>100</v>
      </c>
      <c r="I172" s="10" t="s">
        <v>792</v>
      </c>
    </row>
    <row r="173" spans="1:9" ht="15.75">
      <c r="A173" s="5" t="s">
        <v>268</v>
      </c>
      <c r="B173" s="13" t="s">
        <v>1086</v>
      </c>
      <c r="C173" s="600" t="s">
        <v>1179</v>
      </c>
      <c r="D173" s="94">
        <v>113</v>
      </c>
      <c r="E173" s="1004"/>
      <c r="F173" s="10">
        <v>0</v>
      </c>
      <c r="G173" s="10" t="s">
        <v>878</v>
      </c>
      <c r="H173" s="10" t="s">
        <v>1471</v>
      </c>
      <c r="I173" s="10" t="s">
        <v>792</v>
      </c>
    </row>
    <row r="174" spans="1:9" ht="15.75">
      <c r="A174" s="5" t="s">
        <v>43</v>
      </c>
      <c r="B174" s="13" t="s">
        <v>841</v>
      </c>
      <c r="C174" s="600" t="s">
        <v>882</v>
      </c>
      <c r="D174" s="92">
        <v>101</v>
      </c>
      <c r="E174" s="1004"/>
      <c r="F174" s="10">
        <v>66.666666666666657</v>
      </c>
      <c r="G174" s="10" t="s">
        <v>878</v>
      </c>
      <c r="H174" s="10">
        <v>90</v>
      </c>
      <c r="I174" s="10" t="s">
        <v>878</v>
      </c>
    </row>
    <row r="175" spans="1:9" ht="15.75">
      <c r="A175" s="5" t="s">
        <v>344</v>
      </c>
      <c r="B175" s="13" t="s">
        <v>1089</v>
      </c>
      <c r="C175" s="600" t="s">
        <v>1179</v>
      </c>
      <c r="D175" s="92">
        <v>101</v>
      </c>
      <c r="E175" s="1004"/>
      <c r="F175" s="10">
        <v>100</v>
      </c>
      <c r="G175" s="10" t="s">
        <v>792</v>
      </c>
      <c r="H175" s="10">
        <v>75</v>
      </c>
      <c r="I175" s="10" t="s">
        <v>878</v>
      </c>
    </row>
    <row r="176" spans="1:9" ht="15.75">
      <c r="A176" s="5" t="s">
        <v>492</v>
      </c>
      <c r="B176" s="13" t="s">
        <v>1081</v>
      </c>
      <c r="C176" s="600" t="s">
        <v>1179</v>
      </c>
      <c r="D176" s="92">
        <v>101</v>
      </c>
      <c r="E176" s="1004"/>
      <c r="F176" s="10">
        <v>100</v>
      </c>
      <c r="G176" s="10" t="s">
        <v>792</v>
      </c>
      <c r="H176" s="10">
        <v>100</v>
      </c>
      <c r="I176" s="10" t="s">
        <v>792</v>
      </c>
    </row>
    <row r="177" spans="1:9" ht="15.75">
      <c r="A177" s="5" t="s">
        <v>20</v>
      </c>
      <c r="B177" s="13" t="s">
        <v>945</v>
      </c>
      <c r="C177" s="600" t="s">
        <v>1181</v>
      </c>
      <c r="D177" s="92">
        <v>121</v>
      </c>
      <c r="E177" s="1004"/>
      <c r="F177" s="10">
        <v>50</v>
      </c>
      <c r="G177" s="10" t="s">
        <v>878</v>
      </c>
      <c r="H177" s="10">
        <v>66.666666666666657</v>
      </c>
      <c r="I177" s="10" t="s">
        <v>878</v>
      </c>
    </row>
    <row r="178" spans="1:9" ht="15.75">
      <c r="A178" s="5" t="s">
        <v>304</v>
      </c>
      <c r="B178" s="13" t="s">
        <v>917</v>
      </c>
      <c r="C178" s="600" t="s">
        <v>1182</v>
      </c>
      <c r="D178" s="92">
        <v>121</v>
      </c>
      <c r="E178" s="1004"/>
      <c r="F178" s="10">
        <v>76.63551401869158</v>
      </c>
      <c r="G178" s="10" t="s">
        <v>878</v>
      </c>
      <c r="H178" s="10">
        <v>71.859296482412063</v>
      </c>
      <c r="I178" s="10" t="s">
        <v>878</v>
      </c>
    </row>
    <row r="179" spans="1:9" ht="15.75">
      <c r="A179" s="5" t="s">
        <v>194</v>
      </c>
      <c r="B179" s="13" t="s">
        <v>915</v>
      </c>
      <c r="C179" s="600" t="s">
        <v>1182</v>
      </c>
      <c r="D179" s="92">
        <v>121</v>
      </c>
      <c r="E179" s="1004"/>
      <c r="F179" s="10">
        <v>52.595155709342556</v>
      </c>
      <c r="G179" s="10" t="s">
        <v>878</v>
      </c>
      <c r="H179" s="10">
        <v>59.203980099502488</v>
      </c>
      <c r="I179" s="10" t="s">
        <v>878</v>
      </c>
    </row>
    <row r="180" spans="1:9" ht="15.75">
      <c r="A180" s="18" t="s">
        <v>475</v>
      </c>
      <c r="B180" s="8" t="s">
        <v>1127</v>
      </c>
      <c r="C180" s="600" t="s">
        <v>1180</v>
      </c>
      <c r="D180" s="94">
        <v>121</v>
      </c>
      <c r="E180" s="1004"/>
      <c r="F180" s="867" t="s">
        <v>1174</v>
      </c>
      <c r="G180" s="10" t="s">
        <v>792</v>
      </c>
      <c r="H180" s="867" t="s">
        <v>1174</v>
      </c>
      <c r="I180" s="10" t="s">
        <v>792</v>
      </c>
    </row>
    <row r="181" spans="1:9" ht="15.75">
      <c r="A181" s="5" t="s">
        <v>138</v>
      </c>
      <c r="B181" s="13" t="s">
        <v>930</v>
      </c>
      <c r="C181" s="600" t="s">
        <v>1181</v>
      </c>
      <c r="D181" s="92">
        <v>121</v>
      </c>
      <c r="E181" s="1004"/>
      <c r="F181" s="10">
        <v>75</v>
      </c>
      <c r="G181" s="10" t="s">
        <v>878</v>
      </c>
      <c r="H181" s="10">
        <v>51.612903225806448</v>
      </c>
      <c r="I181" s="10" t="s">
        <v>878</v>
      </c>
    </row>
    <row r="182" spans="1:9" ht="15.75">
      <c r="A182" s="5" t="s">
        <v>190</v>
      </c>
      <c r="B182" s="13" t="s">
        <v>864</v>
      </c>
      <c r="C182" s="600" t="s">
        <v>1181</v>
      </c>
      <c r="D182" s="92">
        <v>121</v>
      </c>
      <c r="E182" s="1004"/>
      <c r="F182" s="10">
        <v>80.459770114942529</v>
      </c>
      <c r="G182" s="10" t="s">
        <v>878</v>
      </c>
      <c r="H182" s="10">
        <v>69.135802469135797</v>
      </c>
      <c r="I182" s="10" t="s">
        <v>878</v>
      </c>
    </row>
    <row r="183" spans="1:9" ht="15.75">
      <c r="A183" s="18" t="s">
        <v>309</v>
      </c>
      <c r="B183" s="8" t="s">
        <v>578</v>
      </c>
      <c r="C183" s="600" t="s">
        <v>1180</v>
      </c>
      <c r="D183" s="92">
        <v>121</v>
      </c>
      <c r="E183" s="1004"/>
      <c r="F183" s="867" t="s">
        <v>1174</v>
      </c>
      <c r="G183" s="10" t="s">
        <v>792</v>
      </c>
      <c r="H183" s="867" t="s">
        <v>1174</v>
      </c>
      <c r="I183" s="10" t="s">
        <v>792</v>
      </c>
    </row>
    <row r="184" spans="1:9" ht="15.75">
      <c r="A184" s="5" t="s">
        <v>110</v>
      </c>
      <c r="B184" s="13" t="s">
        <v>971</v>
      </c>
      <c r="C184" s="600" t="s">
        <v>1181</v>
      </c>
      <c r="D184" s="92">
        <v>121</v>
      </c>
      <c r="E184" s="1004"/>
      <c r="F184" s="10">
        <v>81.818181818181827</v>
      </c>
      <c r="G184" s="10" t="s">
        <v>878</v>
      </c>
      <c r="H184" s="10">
        <v>87.5</v>
      </c>
      <c r="I184" s="10" t="s">
        <v>878</v>
      </c>
    </row>
    <row r="185" spans="1:9" ht="15.75">
      <c r="A185" s="5" t="s">
        <v>1154</v>
      </c>
      <c r="B185" s="13" t="s">
        <v>913</v>
      </c>
      <c r="C185" s="600" t="s">
        <v>1182</v>
      </c>
      <c r="D185" s="92">
        <v>121</v>
      </c>
      <c r="E185" s="1004"/>
      <c r="F185" s="10">
        <v>64.615384615384613</v>
      </c>
      <c r="G185" s="10" t="s">
        <v>878</v>
      </c>
      <c r="H185" s="10">
        <v>78.94736842105263</v>
      </c>
      <c r="I185" s="10" t="s">
        <v>878</v>
      </c>
    </row>
    <row r="186" spans="1:9" ht="15.75">
      <c r="A186" s="5" t="s">
        <v>82</v>
      </c>
      <c r="B186" s="13" t="s">
        <v>929</v>
      </c>
      <c r="C186" s="600" t="s">
        <v>1181</v>
      </c>
      <c r="D186" s="92">
        <v>121</v>
      </c>
      <c r="E186" s="1004"/>
      <c r="F186" s="10">
        <v>53.246753246753244</v>
      </c>
      <c r="G186" s="10" t="s">
        <v>878</v>
      </c>
      <c r="H186" s="10">
        <v>72.727272727272734</v>
      </c>
      <c r="I186" s="10" t="s">
        <v>878</v>
      </c>
    </row>
    <row r="187" spans="1:9" ht="15.75">
      <c r="A187" s="5" t="s">
        <v>366</v>
      </c>
      <c r="B187" s="13" t="s">
        <v>861</v>
      </c>
      <c r="C187" s="600" t="s">
        <v>1181</v>
      </c>
      <c r="D187" s="92">
        <v>121</v>
      </c>
      <c r="E187" s="1004"/>
      <c r="F187" s="10">
        <v>57.894736842105267</v>
      </c>
      <c r="G187" s="10" t="s">
        <v>878</v>
      </c>
      <c r="H187" s="10">
        <v>72.41379310344827</v>
      </c>
      <c r="I187" s="10" t="s">
        <v>878</v>
      </c>
    </row>
    <row r="188" spans="1:9" ht="15.75">
      <c r="A188" s="5" t="s">
        <v>146</v>
      </c>
      <c r="B188" s="13" t="s">
        <v>940</v>
      </c>
      <c r="C188" s="600" t="s">
        <v>1182</v>
      </c>
      <c r="D188" s="92">
        <v>121</v>
      </c>
      <c r="E188" s="1004"/>
      <c r="F188" s="10">
        <v>61.809045226130657</v>
      </c>
      <c r="G188" s="10" t="s">
        <v>878</v>
      </c>
      <c r="H188" s="10">
        <v>61.375661375661373</v>
      </c>
      <c r="I188" s="10" t="s">
        <v>878</v>
      </c>
    </row>
    <row r="189" spans="1:9" ht="15.75">
      <c r="A189" s="5" t="s">
        <v>181</v>
      </c>
      <c r="B189" s="13" t="s">
        <v>844</v>
      </c>
      <c r="C189" s="600" t="s">
        <v>1181</v>
      </c>
      <c r="D189" s="92">
        <v>121</v>
      </c>
      <c r="E189" s="1004"/>
      <c r="F189" s="10">
        <v>71.428571428571431</v>
      </c>
      <c r="G189" s="10" t="s">
        <v>878</v>
      </c>
      <c r="H189" s="10">
        <v>42.857142857142854</v>
      </c>
      <c r="I189" s="10" t="s">
        <v>878</v>
      </c>
    </row>
    <row r="190" spans="1:9" ht="15.75">
      <c r="A190" s="5" t="s">
        <v>254</v>
      </c>
      <c r="B190" s="13" t="s">
        <v>985</v>
      </c>
      <c r="C190" s="600" t="s">
        <v>1181</v>
      </c>
      <c r="D190" s="92">
        <v>121</v>
      </c>
      <c r="E190" s="1004"/>
      <c r="F190" s="10">
        <v>72.340425531914903</v>
      </c>
      <c r="G190" s="10" t="s">
        <v>878</v>
      </c>
      <c r="H190" s="10">
        <v>80</v>
      </c>
      <c r="I190" s="10" t="s">
        <v>878</v>
      </c>
    </row>
    <row r="191" spans="1:9" ht="15.75">
      <c r="A191" s="5" t="s">
        <v>362</v>
      </c>
      <c r="B191" s="13" t="s">
        <v>896</v>
      </c>
      <c r="C191" s="600" t="s">
        <v>1181</v>
      </c>
      <c r="D191" s="92">
        <v>121</v>
      </c>
      <c r="E191" s="1004"/>
      <c r="F191" s="10">
        <v>69.565217391304344</v>
      </c>
      <c r="G191" s="10" t="s">
        <v>878</v>
      </c>
      <c r="H191" s="10">
        <v>80</v>
      </c>
      <c r="I191" s="10" t="s">
        <v>878</v>
      </c>
    </row>
    <row r="192" spans="1:9" ht="15.75">
      <c r="A192" s="18" t="s">
        <v>496</v>
      </c>
      <c r="B192" s="8" t="s">
        <v>755</v>
      </c>
      <c r="C192" s="600" t="s">
        <v>1180</v>
      </c>
      <c r="D192" s="92">
        <v>189</v>
      </c>
      <c r="E192" s="1004"/>
      <c r="F192" s="867" t="s">
        <v>1174</v>
      </c>
      <c r="G192" s="10" t="s">
        <v>792</v>
      </c>
      <c r="H192" s="867" t="s">
        <v>1174</v>
      </c>
      <c r="I192" s="10" t="s">
        <v>792</v>
      </c>
    </row>
    <row r="193" spans="1:9" ht="15.75">
      <c r="A193" s="5" t="s">
        <v>62</v>
      </c>
      <c r="B193" s="13" t="s">
        <v>1082</v>
      </c>
      <c r="C193" s="600" t="s">
        <v>1179</v>
      </c>
      <c r="D193" s="92">
        <v>189</v>
      </c>
      <c r="E193" s="1004"/>
      <c r="F193" s="10">
        <v>75</v>
      </c>
      <c r="G193" s="10" t="s">
        <v>878</v>
      </c>
      <c r="H193" s="10">
        <v>100</v>
      </c>
      <c r="I193" s="10" t="s">
        <v>792</v>
      </c>
    </row>
    <row r="194" spans="1:9" ht="15.75">
      <c r="A194" s="5" t="s">
        <v>409</v>
      </c>
      <c r="B194" s="13" t="s">
        <v>1101</v>
      </c>
      <c r="C194" s="600" t="s">
        <v>1179</v>
      </c>
      <c r="D194" s="92">
        <v>189</v>
      </c>
      <c r="E194" s="1004"/>
      <c r="F194" s="10">
        <v>100</v>
      </c>
      <c r="G194" s="10" t="s">
        <v>792</v>
      </c>
      <c r="H194" s="10">
        <v>100</v>
      </c>
      <c r="I194" s="10" t="s">
        <v>792</v>
      </c>
    </row>
    <row r="195" spans="1:9" ht="15.75">
      <c r="A195" s="5" t="s">
        <v>483</v>
      </c>
      <c r="B195" s="13" t="s">
        <v>1024</v>
      </c>
      <c r="C195" s="600" t="s">
        <v>882</v>
      </c>
      <c r="D195" s="92">
        <v>189</v>
      </c>
      <c r="E195" s="1004"/>
      <c r="F195" s="10">
        <v>91.666666666666657</v>
      </c>
      <c r="G195" s="10" t="s">
        <v>792</v>
      </c>
      <c r="H195" s="10">
        <v>60</v>
      </c>
      <c r="I195" s="10" t="s">
        <v>878</v>
      </c>
    </row>
    <row r="196" spans="1:9" ht="15.75">
      <c r="A196" s="5" t="s">
        <v>1113</v>
      </c>
      <c r="B196" s="13" t="s">
        <v>1105</v>
      </c>
      <c r="C196" s="600" t="s">
        <v>882</v>
      </c>
      <c r="D196" s="92">
        <v>189</v>
      </c>
      <c r="E196" s="1004"/>
      <c r="F196" s="10">
        <v>57.142857142857139</v>
      </c>
      <c r="G196" s="10" t="s">
        <v>878</v>
      </c>
      <c r="H196" s="10">
        <v>22.222222222222221</v>
      </c>
      <c r="I196" s="10" t="s">
        <v>878</v>
      </c>
    </row>
    <row r="197" spans="1:9" ht="15.75">
      <c r="A197" s="5" t="s">
        <v>470</v>
      </c>
      <c r="B197" s="13" t="s">
        <v>868</v>
      </c>
      <c r="C197" s="600" t="s">
        <v>1181</v>
      </c>
      <c r="D197" s="92">
        <v>189</v>
      </c>
      <c r="E197" s="1004"/>
      <c r="F197" s="10">
        <v>82.758620689655174</v>
      </c>
      <c r="G197" s="10" t="s">
        <v>878</v>
      </c>
      <c r="H197" s="10">
        <v>69.444444444444443</v>
      </c>
      <c r="I197" s="10" t="s">
        <v>878</v>
      </c>
    </row>
    <row r="198" spans="1:9" ht="15.75">
      <c r="A198" s="5" t="s">
        <v>488</v>
      </c>
      <c r="B198" s="13" t="s">
        <v>1001</v>
      </c>
      <c r="C198" s="600" t="s">
        <v>1181</v>
      </c>
      <c r="D198" s="92">
        <v>189</v>
      </c>
      <c r="E198" s="1004"/>
      <c r="F198" s="10">
        <v>84.615384615384613</v>
      </c>
      <c r="G198" s="10" t="s">
        <v>878</v>
      </c>
      <c r="H198" s="10">
        <v>73.333333333333329</v>
      </c>
      <c r="I198" s="10" t="s">
        <v>878</v>
      </c>
    </row>
    <row r="199" spans="1:9" ht="15.75">
      <c r="A199" s="5" t="s">
        <v>127</v>
      </c>
      <c r="B199" s="13" t="s">
        <v>962</v>
      </c>
      <c r="C199" s="600" t="s">
        <v>1181</v>
      </c>
      <c r="D199" s="92">
        <v>189</v>
      </c>
      <c r="E199" s="1004"/>
      <c r="F199" s="10">
        <v>70.588235294117652</v>
      </c>
      <c r="G199" s="10" t="s">
        <v>878</v>
      </c>
      <c r="H199" s="10">
        <v>57.142857142857139</v>
      </c>
      <c r="I199" s="10" t="s">
        <v>878</v>
      </c>
    </row>
    <row r="200" spans="1:9" ht="15.75">
      <c r="A200" s="5" t="s">
        <v>247</v>
      </c>
      <c r="B200" s="13" t="s">
        <v>1095</v>
      </c>
      <c r="C200" s="600" t="s">
        <v>882</v>
      </c>
      <c r="D200" s="94">
        <v>189</v>
      </c>
      <c r="E200" s="1004"/>
      <c r="F200" s="10">
        <v>83.333333333333343</v>
      </c>
      <c r="G200" s="10" t="s">
        <v>878</v>
      </c>
      <c r="H200" s="10">
        <v>87.5</v>
      </c>
      <c r="I200" s="10" t="s">
        <v>878</v>
      </c>
    </row>
    <row r="201" spans="1:9" ht="15.75">
      <c r="A201" s="18" t="s">
        <v>1115</v>
      </c>
      <c r="B201" s="8" t="s">
        <v>565</v>
      </c>
      <c r="C201" s="600" t="s">
        <v>1180</v>
      </c>
      <c r="D201" s="92">
        <v>189</v>
      </c>
      <c r="E201" s="1004"/>
      <c r="F201" s="10" t="s">
        <v>1471</v>
      </c>
      <c r="G201" s="10" t="s">
        <v>792</v>
      </c>
      <c r="H201" s="867" t="s">
        <v>1174</v>
      </c>
      <c r="I201" s="10" t="s">
        <v>792</v>
      </c>
    </row>
    <row r="202" spans="1:9" ht="15.75">
      <c r="A202" s="5" t="s">
        <v>1058</v>
      </c>
      <c r="B202" s="13" t="s">
        <v>910</v>
      </c>
      <c r="C202" s="600" t="s">
        <v>1181</v>
      </c>
      <c r="D202" s="92">
        <v>189</v>
      </c>
      <c r="E202" s="1004"/>
      <c r="F202" s="10">
        <v>60</v>
      </c>
      <c r="G202" s="10" t="s">
        <v>878</v>
      </c>
      <c r="H202" s="10">
        <v>57.575757575757578</v>
      </c>
      <c r="I202" s="10" t="s">
        <v>878</v>
      </c>
    </row>
    <row r="203" spans="1:9" ht="15.75">
      <c r="A203" s="18" t="s">
        <v>502</v>
      </c>
      <c r="B203" s="8" t="s">
        <v>758</v>
      </c>
      <c r="C203" s="600" t="s">
        <v>1180</v>
      </c>
      <c r="D203" s="92">
        <v>112</v>
      </c>
      <c r="E203" s="1004">
        <v>2</v>
      </c>
      <c r="F203" s="867" t="s">
        <v>1174</v>
      </c>
      <c r="G203" s="10" t="s">
        <v>792</v>
      </c>
      <c r="H203" s="867" t="s">
        <v>1174</v>
      </c>
      <c r="I203" s="10" t="s">
        <v>792</v>
      </c>
    </row>
    <row r="204" spans="1:9" ht="15.75">
      <c r="A204" s="18" t="s">
        <v>1056</v>
      </c>
      <c r="B204" s="8" t="s">
        <v>662</v>
      </c>
      <c r="C204" s="600" t="s">
        <v>1180</v>
      </c>
      <c r="D204" s="92">
        <v>112</v>
      </c>
      <c r="E204" s="1004">
        <v>2</v>
      </c>
      <c r="F204" s="867" t="s">
        <v>1174</v>
      </c>
      <c r="G204" s="10" t="s">
        <v>792</v>
      </c>
      <c r="H204" s="867" t="s">
        <v>1174</v>
      </c>
      <c r="I204" s="10" t="s">
        <v>792</v>
      </c>
    </row>
    <row r="205" spans="1:9" ht="15.75">
      <c r="A205" s="18" t="s">
        <v>24</v>
      </c>
      <c r="B205" s="8" t="s">
        <v>654</v>
      </c>
      <c r="C205" s="600" t="s">
        <v>1180</v>
      </c>
      <c r="D205" s="94">
        <v>112</v>
      </c>
      <c r="E205" s="1004">
        <v>2</v>
      </c>
      <c r="F205" s="867" t="s">
        <v>1174</v>
      </c>
      <c r="G205" s="10" t="s">
        <v>792</v>
      </c>
      <c r="H205" s="10" t="s">
        <v>1471</v>
      </c>
      <c r="I205" s="10" t="s">
        <v>792</v>
      </c>
    </row>
    <row r="206" spans="1:9" ht="15.75">
      <c r="A206" s="5" t="s">
        <v>1134</v>
      </c>
      <c r="B206" s="13" t="s">
        <v>872</v>
      </c>
      <c r="C206" s="600" t="s">
        <v>882</v>
      </c>
      <c r="D206" s="92">
        <v>112</v>
      </c>
      <c r="E206" s="1004">
        <v>2</v>
      </c>
      <c r="F206" s="10">
        <v>30</v>
      </c>
      <c r="G206" s="10" t="s">
        <v>878</v>
      </c>
      <c r="H206" s="10">
        <v>57.142857142857139</v>
      </c>
      <c r="I206" s="10" t="s">
        <v>878</v>
      </c>
    </row>
    <row r="207" spans="1:9" ht="15.75">
      <c r="A207" s="5" t="s">
        <v>452</v>
      </c>
      <c r="B207" s="13" t="s">
        <v>909</v>
      </c>
      <c r="C207" s="600" t="s">
        <v>1182</v>
      </c>
      <c r="D207" s="92">
        <v>189</v>
      </c>
      <c r="E207" s="1004"/>
      <c r="F207" s="10">
        <v>70</v>
      </c>
      <c r="G207" s="10" t="s">
        <v>878</v>
      </c>
      <c r="H207" s="10">
        <v>65.573770491803273</v>
      </c>
      <c r="I207" s="10" t="s">
        <v>878</v>
      </c>
    </row>
    <row r="208" spans="1:9" ht="15.75">
      <c r="A208" s="5" t="s">
        <v>71</v>
      </c>
      <c r="B208" s="13" t="s">
        <v>963</v>
      </c>
      <c r="C208" s="600" t="s">
        <v>1181</v>
      </c>
      <c r="D208" s="92">
        <v>189</v>
      </c>
      <c r="E208" s="1004"/>
      <c r="F208" s="10">
        <v>64.912280701754383</v>
      </c>
      <c r="G208" s="10" t="s">
        <v>878</v>
      </c>
      <c r="H208" s="10">
        <v>83.333333333333343</v>
      </c>
      <c r="I208" s="10" t="s">
        <v>878</v>
      </c>
    </row>
    <row r="209" spans="1:9" ht="15.75">
      <c r="A209" s="5" t="s">
        <v>34</v>
      </c>
      <c r="B209" s="13" t="s">
        <v>870</v>
      </c>
      <c r="C209" s="600" t="s">
        <v>1182</v>
      </c>
      <c r="D209" s="92">
        <v>189</v>
      </c>
      <c r="E209" s="1004"/>
      <c r="F209" s="10">
        <v>66.666666666666657</v>
      </c>
      <c r="G209" s="10" t="s">
        <v>878</v>
      </c>
      <c r="H209" s="10">
        <v>70</v>
      </c>
      <c r="I209" s="10" t="s">
        <v>878</v>
      </c>
    </row>
    <row r="210" spans="1:9" ht="15.75">
      <c r="A210" s="5" t="s">
        <v>183</v>
      </c>
      <c r="B210" s="13" t="s">
        <v>893</v>
      </c>
      <c r="C210" s="600" t="s">
        <v>1182</v>
      </c>
      <c r="D210" s="92">
        <v>189</v>
      </c>
      <c r="E210" s="1004"/>
      <c r="F210" s="10">
        <v>60.818713450292393</v>
      </c>
      <c r="G210" s="10" t="s">
        <v>878</v>
      </c>
      <c r="H210" s="10">
        <v>65.745856353591165</v>
      </c>
      <c r="I210" s="10" t="s">
        <v>878</v>
      </c>
    </row>
    <row r="211" spans="1:9" ht="15.75">
      <c r="A211" s="5" t="s">
        <v>410</v>
      </c>
      <c r="B211" s="13" t="s">
        <v>965</v>
      </c>
      <c r="C211" s="600" t="s">
        <v>1181</v>
      </c>
      <c r="D211" s="92">
        <v>189</v>
      </c>
      <c r="E211" s="1004"/>
      <c r="F211" s="10">
        <v>57.142857142857139</v>
      </c>
      <c r="G211" s="10" t="s">
        <v>878</v>
      </c>
      <c r="H211" s="10">
        <v>50</v>
      </c>
      <c r="I211" s="10" t="s">
        <v>878</v>
      </c>
    </row>
    <row r="212" spans="1:9" ht="15.75">
      <c r="A212" s="5" t="s">
        <v>438</v>
      </c>
      <c r="B212" s="13" t="s">
        <v>862</v>
      </c>
      <c r="C212" s="600" t="s">
        <v>1182</v>
      </c>
      <c r="D212" s="92">
        <v>189</v>
      </c>
      <c r="E212" s="1004"/>
      <c r="F212" s="10">
        <v>56.701030927835049</v>
      </c>
      <c r="G212" s="10" t="s">
        <v>878</v>
      </c>
      <c r="H212" s="10">
        <v>50.526315789473685</v>
      </c>
      <c r="I212" s="10" t="s">
        <v>878</v>
      </c>
    </row>
    <row r="213" spans="1:9" ht="15.75">
      <c r="A213" s="19" t="s">
        <v>294</v>
      </c>
      <c r="B213" s="8" t="s">
        <v>616</v>
      </c>
      <c r="C213" s="600" t="s">
        <v>1180</v>
      </c>
      <c r="D213" s="94">
        <v>189</v>
      </c>
      <c r="E213" s="1004"/>
      <c r="F213" s="867" t="s">
        <v>1174</v>
      </c>
      <c r="G213" s="10" t="s">
        <v>792</v>
      </c>
      <c r="H213" s="867" t="s">
        <v>1174</v>
      </c>
      <c r="I213" s="10" t="s">
        <v>792</v>
      </c>
    </row>
    <row r="214" spans="1:9" ht="15.75">
      <c r="A214" s="5" t="s">
        <v>26</v>
      </c>
      <c r="B214" s="13" t="s">
        <v>906</v>
      </c>
      <c r="C214" s="600" t="s">
        <v>1181</v>
      </c>
      <c r="D214" s="92">
        <v>189</v>
      </c>
      <c r="E214" s="1004"/>
      <c r="F214" s="10">
        <v>51.724137931034484</v>
      </c>
      <c r="G214" s="10" t="s">
        <v>878</v>
      </c>
      <c r="H214" s="10">
        <v>67.213114754098356</v>
      </c>
      <c r="I214" s="10" t="s">
        <v>878</v>
      </c>
    </row>
    <row r="215" spans="1:9" ht="15.75">
      <c r="A215" s="5" t="s">
        <v>1049</v>
      </c>
      <c r="B215" s="13" t="s">
        <v>860</v>
      </c>
      <c r="C215" s="600" t="s">
        <v>1181</v>
      </c>
      <c r="D215" s="92">
        <v>189</v>
      </c>
      <c r="E215" s="1004"/>
      <c r="F215" s="10">
        <v>75.590551181102356</v>
      </c>
      <c r="G215" s="10" t="s">
        <v>878</v>
      </c>
      <c r="H215" s="10">
        <v>76</v>
      </c>
      <c r="I215" s="10" t="s">
        <v>878</v>
      </c>
    </row>
    <row r="216" spans="1:9" ht="15.75">
      <c r="A216" s="5" t="s">
        <v>1107</v>
      </c>
      <c r="B216" s="13" t="s">
        <v>848</v>
      </c>
      <c r="C216" s="600" t="s">
        <v>1181</v>
      </c>
      <c r="D216" s="92">
        <v>189</v>
      </c>
      <c r="E216" s="1004"/>
      <c r="F216" s="10">
        <v>68.75</v>
      </c>
      <c r="G216" s="10" t="s">
        <v>878</v>
      </c>
      <c r="H216" s="10">
        <v>38.888888888888893</v>
      </c>
      <c r="I216" s="10" t="s">
        <v>878</v>
      </c>
    </row>
    <row r="217" spans="1:9" ht="15.75">
      <c r="A217" s="5" t="s">
        <v>1136</v>
      </c>
      <c r="B217" s="13" t="s">
        <v>981</v>
      </c>
      <c r="C217" s="600" t="s">
        <v>1181</v>
      </c>
      <c r="D217" s="92">
        <v>189</v>
      </c>
      <c r="E217" s="1004"/>
      <c r="F217" s="10">
        <v>0</v>
      </c>
      <c r="G217" s="10" t="s">
        <v>878</v>
      </c>
      <c r="H217" s="10">
        <v>60</v>
      </c>
      <c r="I217" s="10" t="s">
        <v>878</v>
      </c>
    </row>
    <row r="218" spans="1:9" ht="15.75">
      <c r="A218" s="5" t="s">
        <v>169</v>
      </c>
      <c r="B218" s="13" t="s">
        <v>876</v>
      </c>
      <c r="C218" s="600" t="s">
        <v>882</v>
      </c>
      <c r="D218" s="94">
        <v>189</v>
      </c>
      <c r="E218" s="1004"/>
      <c r="F218" s="10">
        <v>83.333333333333343</v>
      </c>
      <c r="G218" s="10" t="s">
        <v>878</v>
      </c>
      <c r="H218" s="10">
        <v>100</v>
      </c>
      <c r="I218" s="10" t="s">
        <v>792</v>
      </c>
    </row>
    <row r="219" spans="1:9" ht="15.75">
      <c r="A219" s="5" t="s">
        <v>265</v>
      </c>
      <c r="B219" s="13" t="s">
        <v>867</v>
      </c>
      <c r="C219" s="600" t="s">
        <v>1181</v>
      </c>
      <c r="D219" s="92">
        <v>189</v>
      </c>
      <c r="E219" s="1004"/>
      <c r="F219" s="10">
        <v>56.521739130434781</v>
      </c>
      <c r="G219" s="10" t="s">
        <v>878</v>
      </c>
      <c r="H219" s="10">
        <v>62.5</v>
      </c>
      <c r="I219" s="10" t="s">
        <v>878</v>
      </c>
    </row>
    <row r="220" spans="1:9" ht="15.75">
      <c r="A220" s="5" t="s">
        <v>13</v>
      </c>
      <c r="B220" s="13" t="s">
        <v>972</v>
      </c>
      <c r="C220" s="600" t="s">
        <v>1181</v>
      </c>
      <c r="D220" s="92">
        <v>189</v>
      </c>
      <c r="E220" s="1004"/>
      <c r="F220" s="10">
        <v>75.471698113207552</v>
      </c>
      <c r="G220" s="10" t="s">
        <v>878</v>
      </c>
      <c r="H220" s="10">
        <v>73.584905660377359</v>
      </c>
      <c r="I220" s="10" t="s">
        <v>878</v>
      </c>
    </row>
    <row r="221" spans="1:9" ht="15.75">
      <c r="A221" s="5" t="s">
        <v>230</v>
      </c>
      <c r="B221" s="13" t="s">
        <v>973</v>
      </c>
      <c r="C221" s="600" t="s">
        <v>1182</v>
      </c>
      <c r="D221" s="92">
        <v>101</v>
      </c>
      <c r="E221" s="1004"/>
      <c r="F221" s="10">
        <v>66.030534351145036</v>
      </c>
      <c r="G221" s="10" t="s">
        <v>878</v>
      </c>
      <c r="H221" s="10">
        <v>66.932270916334659</v>
      </c>
      <c r="I221" s="10" t="s">
        <v>878</v>
      </c>
    </row>
    <row r="222" spans="1:9" ht="15.75">
      <c r="A222" s="18" t="s">
        <v>64</v>
      </c>
      <c r="B222" s="8" t="s">
        <v>514</v>
      </c>
      <c r="C222" s="600" t="s">
        <v>1180</v>
      </c>
      <c r="D222" s="92">
        <v>101</v>
      </c>
      <c r="E222" s="1004">
        <v>6</v>
      </c>
      <c r="F222" s="867" t="s">
        <v>1174</v>
      </c>
      <c r="G222" s="10" t="s">
        <v>792</v>
      </c>
      <c r="H222" s="867" t="s">
        <v>1174</v>
      </c>
      <c r="I222" s="10" t="s">
        <v>792</v>
      </c>
    </row>
    <row r="223" spans="1:9" ht="15.75">
      <c r="A223" s="19" t="s">
        <v>380</v>
      </c>
      <c r="B223" s="8" t="s">
        <v>606</v>
      </c>
      <c r="C223" s="600" t="s">
        <v>1180</v>
      </c>
      <c r="D223" s="92">
        <v>101</v>
      </c>
      <c r="E223" s="1004">
        <v>1</v>
      </c>
      <c r="F223" s="867" t="s">
        <v>1174</v>
      </c>
      <c r="G223" s="10" t="s">
        <v>792</v>
      </c>
      <c r="H223" s="867" t="s">
        <v>1174</v>
      </c>
      <c r="I223" s="10" t="s">
        <v>792</v>
      </c>
    </row>
    <row r="224" spans="1:9" ht="15.75">
      <c r="A224" s="5" t="s">
        <v>45</v>
      </c>
      <c r="B224" s="13" t="s">
        <v>1038</v>
      </c>
      <c r="C224" s="600" t="s">
        <v>882</v>
      </c>
      <c r="D224" s="92">
        <v>101</v>
      </c>
      <c r="E224" s="1004"/>
      <c r="F224" s="10">
        <v>81.25</v>
      </c>
      <c r="G224" s="10" t="s">
        <v>878</v>
      </c>
      <c r="H224" s="10">
        <v>100</v>
      </c>
      <c r="I224" s="10" t="s">
        <v>792</v>
      </c>
    </row>
    <row r="225" spans="1:9" ht="15.75">
      <c r="A225" s="5" t="s">
        <v>1170</v>
      </c>
      <c r="B225" s="13" t="s">
        <v>855</v>
      </c>
      <c r="C225" s="600" t="s">
        <v>1181</v>
      </c>
      <c r="D225" s="92">
        <v>101</v>
      </c>
      <c r="E225" s="1004"/>
      <c r="F225" s="10">
        <v>70</v>
      </c>
      <c r="G225" s="10" t="s">
        <v>878</v>
      </c>
      <c r="H225" s="10">
        <v>86.666666666666671</v>
      </c>
      <c r="I225" s="10" t="s">
        <v>878</v>
      </c>
    </row>
    <row r="226" spans="1:9" ht="15.75">
      <c r="A226" s="5" t="s">
        <v>1168</v>
      </c>
      <c r="B226" s="13" t="s">
        <v>866</v>
      </c>
      <c r="C226" s="600" t="s">
        <v>1181</v>
      </c>
      <c r="D226" s="92">
        <v>101</v>
      </c>
      <c r="E226" s="1004"/>
      <c r="F226" s="10">
        <v>71.666666666666671</v>
      </c>
      <c r="G226" s="10" t="s">
        <v>878</v>
      </c>
      <c r="H226" s="10">
        <v>73.239436619718319</v>
      </c>
      <c r="I226" s="10" t="s">
        <v>878</v>
      </c>
    </row>
    <row r="227" spans="1:9" ht="15.75">
      <c r="A227" s="5" t="s">
        <v>235</v>
      </c>
      <c r="B227" s="13" t="s">
        <v>988</v>
      </c>
      <c r="C227" s="600" t="s">
        <v>1182</v>
      </c>
      <c r="D227" s="92">
        <v>101</v>
      </c>
      <c r="E227" s="1004"/>
      <c r="F227" s="10">
        <v>75.308641975308646</v>
      </c>
      <c r="G227" s="10" t="s">
        <v>878</v>
      </c>
      <c r="H227" s="10">
        <v>64.044943820224717</v>
      </c>
      <c r="I227" s="10" t="s">
        <v>878</v>
      </c>
    </row>
    <row r="228" spans="1:9" ht="15.75">
      <c r="A228" s="5" t="s">
        <v>368</v>
      </c>
      <c r="B228" s="13" t="s">
        <v>995</v>
      </c>
      <c r="C228" s="600" t="s">
        <v>882</v>
      </c>
      <c r="D228" s="92">
        <v>101</v>
      </c>
      <c r="E228" s="1004"/>
      <c r="F228" s="10">
        <v>83.333333333333343</v>
      </c>
      <c r="G228" s="10" t="s">
        <v>878</v>
      </c>
      <c r="H228" s="10">
        <v>100</v>
      </c>
      <c r="I228" s="10" t="s">
        <v>792</v>
      </c>
    </row>
    <row r="229" spans="1:9" ht="15.75">
      <c r="A229" s="5" t="s">
        <v>241</v>
      </c>
      <c r="B229" s="13" t="s">
        <v>1090</v>
      </c>
      <c r="C229" s="600" t="s">
        <v>1181</v>
      </c>
      <c r="D229" s="92">
        <v>101</v>
      </c>
      <c r="E229" s="1004"/>
      <c r="F229" s="10">
        <v>66.666666666666657</v>
      </c>
      <c r="G229" s="10" t="s">
        <v>878</v>
      </c>
      <c r="H229" s="10">
        <v>78.571428571428569</v>
      </c>
      <c r="I229" s="10" t="s">
        <v>878</v>
      </c>
    </row>
    <row r="230" spans="1:9" ht="15.75">
      <c r="A230" s="5" t="s">
        <v>175</v>
      </c>
      <c r="B230" s="13" t="s">
        <v>853</v>
      </c>
      <c r="C230" s="600" t="s">
        <v>1181</v>
      </c>
      <c r="D230" s="92">
        <v>101</v>
      </c>
      <c r="E230" s="1004"/>
      <c r="F230" s="10">
        <v>77.777777777777786</v>
      </c>
      <c r="G230" s="10" t="s">
        <v>878</v>
      </c>
      <c r="H230" s="10">
        <v>76.923076923076934</v>
      </c>
      <c r="I230" s="10" t="s">
        <v>878</v>
      </c>
    </row>
    <row r="231" spans="1:9" ht="15.75">
      <c r="A231" s="5" t="s">
        <v>401</v>
      </c>
      <c r="B231" s="13" t="s">
        <v>849</v>
      </c>
      <c r="C231" s="600" t="s">
        <v>1179</v>
      </c>
      <c r="D231" s="92">
        <v>101</v>
      </c>
      <c r="E231" s="1004"/>
      <c r="F231" s="10">
        <v>88.888888888888886</v>
      </c>
      <c r="G231" s="10" t="s">
        <v>792</v>
      </c>
      <c r="H231" s="10">
        <v>66.666666666666657</v>
      </c>
      <c r="I231" s="10" t="s">
        <v>878</v>
      </c>
    </row>
    <row r="232" spans="1:9" ht="15.75">
      <c r="A232" s="5" t="s">
        <v>250</v>
      </c>
      <c r="B232" s="13" t="s">
        <v>978</v>
      </c>
      <c r="C232" s="600" t="s">
        <v>1181</v>
      </c>
      <c r="D232" s="92">
        <v>101</v>
      </c>
      <c r="E232" s="1004">
        <v>6</v>
      </c>
      <c r="F232" s="10">
        <v>82.758620689655174</v>
      </c>
      <c r="G232" s="10" t="s">
        <v>878</v>
      </c>
      <c r="H232" s="10">
        <v>73.333333333333329</v>
      </c>
      <c r="I232" s="10" t="s">
        <v>878</v>
      </c>
    </row>
    <row r="233" spans="1:9" ht="15.75">
      <c r="A233" s="5" t="s">
        <v>307</v>
      </c>
      <c r="B233" s="13" t="s">
        <v>1023</v>
      </c>
      <c r="C233" s="600" t="s">
        <v>1181</v>
      </c>
      <c r="D233" s="92">
        <v>101</v>
      </c>
      <c r="E233" s="1004"/>
      <c r="F233" s="10">
        <v>74.074074074074076</v>
      </c>
      <c r="G233" s="10" t="s">
        <v>878</v>
      </c>
      <c r="H233" s="10">
        <v>83.720930232558146</v>
      </c>
      <c r="I233" s="10" t="s">
        <v>878</v>
      </c>
    </row>
    <row r="234" spans="1:9" ht="15.75">
      <c r="A234" s="5" t="s">
        <v>331</v>
      </c>
      <c r="B234" s="13" t="s">
        <v>984</v>
      </c>
      <c r="C234" s="600" t="s">
        <v>882</v>
      </c>
      <c r="D234" s="92">
        <v>101</v>
      </c>
      <c r="E234" s="1004"/>
      <c r="F234" s="10">
        <v>70.833333333333343</v>
      </c>
      <c r="G234" s="10" t="s">
        <v>878</v>
      </c>
      <c r="H234" s="10">
        <v>60.869565217391312</v>
      </c>
      <c r="I234" s="10" t="s">
        <v>878</v>
      </c>
    </row>
    <row r="235" spans="1:9" ht="15.75">
      <c r="A235" s="18" t="s">
        <v>60</v>
      </c>
      <c r="B235" s="8" t="s">
        <v>512</v>
      </c>
      <c r="C235" s="600" t="s">
        <v>1180</v>
      </c>
      <c r="D235" s="92">
        <v>101</v>
      </c>
      <c r="E235" s="1004">
        <v>1</v>
      </c>
      <c r="F235" s="867" t="s">
        <v>1174</v>
      </c>
      <c r="G235" s="10" t="s">
        <v>792</v>
      </c>
      <c r="H235" s="867" t="s">
        <v>1174</v>
      </c>
      <c r="I235" s="10" t="s">
        <v>792</v>
      </c>
    </row>
    <row r="236" spans="1:9" ht="15.75">
      <c r="A236" s="5" t="s">
        <v>243</v>
      </c>
      <c r="B236" s="13" t="s">
        <v>846</v>
      </c>
      <c r="C236" s="600" t="s">
        <v>882</v>
      </c>
      <c r="D236" s="92">
        <v>101</v>
      </c>
      <c r="E236" s="1004"/>
      <c r="F236" s="10">
        <v>100</v>
      </c>
      <c r="G236" s="10" t="s">
        <v>792</v>
      </c>
      <c r="H236" s="10">
        <v>60</v>
      </c>
      <c r="I236" s="10" t="s">
        <v>878</v>
      </c>
    </row>
    <row r="237" spans="1:9" ht="15.75">
      <c r="A237" s="5" t="s">
        <v>461</v>
      </c>
      <c r="B237" s="13" t="s">
        <v>890</v>
      </c>
      <c r="C237" s="600" t="s">
        <v>882</v>
      </c>
      <c r="D237" s="92">
        <v>101</v>
      </c>
      <c r="E237" s="1004">
        <v>1</v>
      </c>
      <c r="F237" s="10">
        <v>100</v>
      </c>
      <c r="G237" s="10" t="s">
        <v>792</v>
      </c>
      <c r="H237" s="10" t="s">
        <v>1471</v>
      </c>
      <c r="I237" s="10" t="s">
        <v>792</v>
      </c>
    </row>
    <row r="238" spans="1:9" ht="15.75">
      <c r="A238" s="18" t="s">
        <v>222</v>
      </c>
      <c r="B238" s="8" t="s">
        <v>1122</v>
      </c>
      <c r="C238" s="600" t="s">
        <v>1180</v>
      </c>
      <c r="D238" s="92">
        <v>101</v>
      </c>
      <c r="E238" s="1004"/>
      <c r="F238" s="10" t="s">
        <v>1471</v>
      </c>
      <c r="G238" s="10" t="s">
        <v>792</v>
      </c>
      <c r="H238" s="10" t="s">
        <v>1471</v>
      </c>
      <c r="I238" s="10" t="s">
        <v>792</v>
      </c>
    </row>
    <row r="239" spans="1:9" ht="15.75">
      <c r="A239" s="5" t="s">
        <v>1111</v>
      </c>
      <c r="B239" s="13" t="s">
        <v>933</v>
      </c>
      <c r="C239" s="600" t="s">
        <v>1181</v>
      </c>
      <c r="D239" s="92">
        <v>101</v>
      </c>
      <c r="E239" s="1004"/>
      <c r="F239" s="10">
        <v>66.666666666666657</v>
      </c>
      <c r="G239" s="10" t="s">
        <v>878</v>
      </c>
      <c r="H239" s="10">
        <v>68.181818181818173</v>
      </c>
      <c r="I239" s="10" t="s">
        <v>878</v>
      </c>
    </row>
    <row r="240" spans="1:9" ht="15.75">
      <c r="A240" s="19" t="s">
        <v>407</v>
      </c>
      <c r="B240" s="8" t="s">
        <v>638</v>
      </c>
      <c r="C240" s="600" t="s">
        <v>1180</v>
      </c>
      <c r="D240" s="92">
        <v>101</v>
      </c>
      <c r="E240" s="1004"/>
      <c r="F240" s="867" t="s">
        <v>1174</v>
      </c>
      <c r="G240" s="10" t="s">
        <v>792</v>
      </c>
      <c r="H240" s="867" t="s">
        <v>1174</v>
      </c>
      <c r="I240" s="10" t="s">
        <v>792</v>
      </c>
    </row>
    <row r="241" spans="1:9" ht="15.75">
      <c r="A241" s="18" t="s">
        <v>1138</v>
      </c>
      <c r="B241" s="8" t="s">
        <v>773</v>
      </c>
      <c r="C241" s="600" t="s">
        <v>1180</v>
      </c>
      <c r="D241" s="92">
        <v>101</v>
      </c>
      <c r="E241" s="1004">
        <v>1</v>
      </c>
      <c r="F241" s="867" t="s">
        <v>1174</v>
      </c>
      <c r="G241" s="10" t="s">
        <v>792</v>
      </c>
      <c r="H241" s="867" t="s">
        <v>1174</v>
      </c>
      <c r="I241" s="10" t="s">
        <v>792</v>
      </c>
    </row>
    <row r="242" spans="1:9" ht="15.75">
      <c r="A242" s="18" t="s">
        <v>455</v>
      </c>
      <c r="B242" s="8" t="s">
        <v>879</v>
      </c>
      <c r="C242" s="600" t="s">
        <v>1180</v>
      </c>
      <c r="D242" s="92">
        <v>101</v>
      </c>
      <c r="E242" s="1004">
        <v>1</v>
      </c>
      <c r="F242" s="867" t="s">
        <v>1174</v>
      </c>
      <c r="G242" s="10" t="s">
        <v>792</v>
      </c>
      <c r="H242" s="867" t="s">
        <v>1174</v>
      </c>
      <c r="I242" s="10" t="s">
        <v>792</v>
      </c>
    </row>
    <row r="243" spans="1:9" ht="15.75">
      <c r="A243" s="5" t="s">
        <v>95</v>
      </c>
      <c r="B243" s="13" t="s">
        <v>990</v>
      </c>
      <c r="C243" s="600" t="s">
        <v>1179</v>
      </c>
      <c r="D243" s="92">
        <v>101</v>
      </c>
      <c r="E243" s="1004">
        <v>1</v>
      </c>
      <c r="F243" s="10">
        <v>100</v>
      </c>
      <c r="G243" s="10" t="s">
        <v>792</v>
      </c>
      <c r="H243" s="10" t="s">
        <v>1471</v>
      </c>
      <c r="I243" s="10" t="s">
        <v>792</v>
      </c>
    </row>
    <row r="244" spans="1:9" ht="15.75">
      <c r="A244" s="5" t="s">
        <v>436</v>
      </c>
      <c r="B244" s="13" t="s">
        <v>970</v>
      </c>
      <c r="C244" s="600" t="s">
        <v>882</v>
      </c>
      <c r="D244" s="92">
        <v>101</v>
      </c>
      <c r="E244" s="1004"/>
      <c r="F244" s="10">
        <v>71.428571428571431</v>
      </c>
      <c r="G244" s="10" t="s">
        <v>878</v>
      </c>
      <c r="H244" s="10">
        <v>100</v>
      </c>
      <c r="I244" s="10" t="s">
        <v>792</v>
      </c>
    </row>
    <row r="245" spans="1:9" ht="15.75">
      <c r="A245" s="5" t="s">
        <v>272</v>
      </c>
      <c r="B245" s="13" t="s">
        <v>1094</v>
      </c>
      <c r="C245" s="600" t="s">
        <v>1179</v>
      </c>
      <c r="D245" s="94">
        <v>101</v>
      </c>
      <c r="E245" s="1004"/>
      <c r="F245" s="10">
        <v>66.666666666666657</v>
      </c>
      <c r="G245" s="10" t="s">
        <v>878</v>
      </c>
      <c r="H245" s="10">
        <v>100</v>
      </c>
      <c r="I245" s="10" t="s">
        <v>792</v>
      </c>
    </row>
    <row r="246" spans="1:9" ht="15.75">
      <c r="A246" s="5" t="s">
        <v>418</v>
      </c>
      <c r="B246" s="13" t="s">
        <v>1034</v>
      </c>
      <c r="C246" s="600" t="s">
        <v>882</v>
      </c>
      <c r="D246" s="92">
        <v>101</v>
      </c>
      <c r="E246" s="1004"/>
      <c r="F246" s="10">
        <v>80</v>
      </c>
      <c r="G246" s="10" t="s">
        <v>878</v>
      </c>
      <c r="H246" s="10">
        <v>71.428571428571431</v>
      </c>
      <c r="I246" s="10" t="s">
        <v>878</v>
      </c>
    </row>
    <row r="247" spans="1:9" ht="15.75">
      <c r="A247" s="5" t="s">
        <v>126</v>
      </c>
      <c r="B247" s="13" t="s">
        <v>1000</v>
      </c>
      <c r="C247" s="600" t="s">
        <v>1181</v>
      </c>
      <c r="D247" s="92">
        <v>113</v>
      </c>
      <c r="E247" s="1004"/>
      <c r="F247" s="10">
        <v>70.967741935483872</v>
      </c>
      <c r="G247" s="10" t="s">
        <v>878</v>
      </c>
      <c r="H247" s="10">
        <v>62.5</v>
      </c>
      <c r="I247" s="10" t="s">
        <v>878</v>
      </c>
    </row>
    <row r="248" spans="1:9" ht="15.75">
      <c r="A248" s="5" t="s">
        <v>270</v>
      </c>
      <c r="B248" s="13" t="s">
        <v>958</v>
      </c>
      <c r="C248" s="600" t="s">
        <v>1182</v>
      </c>
      <c r="D248" s="92">
        <v>113</v>
      </c>
      <c r="E248" s="1004"/>
      <c r="F248" s="10">
        <v>62.5</v>
      </c>
      <c r="G248" s="10" t="s">
        <v>878</v>
      </c>
      <c r="H248" s="10">
        <v>65.040650406504056</v>
      </c>
      <c r="I248" s="10" t="s">
        <v>878</v>
      </c>
    </row>
    <row r="249" spans="1:9" ht="15.75">
      <c r="A249" s="5" t="s">
        <v>134</v>
      </c>
      <c r="B249" s="13" t="s">
        <v>920</v>
      </c>
      <c r="C249" s="600" t="s">
        <v>1181</v>
      </c>
      <c r="D249" s="92">
        <v>113</v>
      </c>
      <c r="E249" s="1004"/>
      <c r="F249" s="10">
        <v>60.377358490566039</v>
      </c>
      <c r="G249" s="10" t="s">
        <v>878</v>
      </c>
      <c r="H249" s="10">
        <v>70</v>
      </c>
      <c r="I249" s="10" t="s">
        <v>878</v>
      </c>
    </row>
    <row r="250" spans="1:9" ht="15.75">
      <c r="A250" s="5" t="s">
        <v>54</v>
      </c>
      <c r="B250" s="13" t="s">
        <v>902</v>
      </c>
      <c r="C250" s="600" t="s">
        <v>1181</v>
      </c>
      <c r="D250" s="92">
        <v>113</v>
      </c>
      <c r="E250" s="1004"/>
      <c r="F250" s="10">
        <v>68.055555555555557</v>
      </c>
      <c r="G250" s="10" t="s">
        <v>878</v>
      </c>
      <c r="H250" s="10">
        <v>69.230769230769226</v>
      </c>
      <c r="I250" s="10" t="s">
        <v>878</v>
      </c>
    </row>
    <row r="251" spans="1:9" ht="15.75">
      <c r="A251" s="5" t="s">
        <v>315</v>
      </c>
      <c r="B251" s="13" t="s">
        <v>912</v>
      </c>
      <c r="C251" s="600" t="s">
        <v>882</v>
      </c>
      <c r="D251" s="94">
        <v>113</v>
      </c>
      <c r="E251" s="1004"/>
      <c r="F251" s="10">
        <v>66.666666666666657</v>
      </c>
      <c r="G251" s="10" t="s">
        <v>878</v>
      </c>
      <c r="H251" s="10">
        <v>100</v>
      </c>
      <c r="I251" s="10" t="s">
        <v>792</v>
      </c>
    </row>
    <row r="252" spans="1:9" ht="15.75">
      <c r="A252" s="19" t="s">
        <v>384</v>
      </c>
      <c r="B252" s="8" t="s">
        <v>608</v>
      </c>
      <c r="C252" s="600" t="s">
        <v>1180</v>
      </c>
      <c r="D252" s="94">
        <v>113</v>
      </c>
      <c r="E252" s="1004"/>
      <c r="F252" s="867" t="s">
        <v>1174</v>
      </c>
      <c r="G252" s="10" t="s">
        <v>792</v>
      </c>
      <c r="H252" s="867" t="s">
        <v>1174</v>
      </c>
      <c r="I252" s="10" t="s">
        <v>792</v>
      </c>
    </row>
    <row r="253" spans="1:9" ht="15.75">
      <c r="A253" s="5" t="s">
        <v>214</v>
      </c>
      <c r="B253" s="13" t="s">
        <v>961</v>
      </c>
      <c r="C253" s="600" t="s">
        <v>882</v>
      </c>
      <c r="D253" s="92">
        <v>113</v>
      </c>
      <c r="E253" s="1004"/>
      <c r="F253" s="10">
        <v>63.636363636363633</v>
      </c>
      <c r="G253" s="10" t="s">
        <v>878</v>
      </c>
      <c r="H253" s="10">
        <v>71.428571428571431</v>
      </c>
      <c r="I253" s="10" t="s">
        <v>878</v>
      </c>
    </row>
    <row r="254" spans="1:9" ht="15.75">
      <c r="A254" s="5" t="s">
        <v>202</v>
      </c>
      <c r="B254" s="13" t="s">
        <v>982</v>
      </c>
      <c r="C254" s="600" t="s">
        <v>882</v>
      </c>
      <c r="D254" s="92">
        <v>113</v>
      </c>
      <c r="E254" s="1004"/>
      <c r="F254" s="10">
        <v>50</v>
      </c>
      <c r="G254" s="10" t="s">
        <v>878</v>
      </c>
      <c r="H254" s="10">
        <v>92.307692307692307</v>
      </c>
      <c r="I254" s="10" t="s">
        <v>878</v>
      </c>
    </row>
    <row r="255" spans="1:9" ht="14.25">
      <c r="A255" s="196" t="s">
        <v>1448</v>
      </c>
      <c r="B255" s="13" t="s">
        <v>1175</v>
      </c>
      <c r="C255" s="600"/>
      <c r="D255" s="83">
        <v>900</v>
      </c>
      <c r="E255" s="1175"/>
      <c r="F255" s="10">
        <v>100</v>
      </c>
      <c r="G255" s="10" t="s">
        <v>792</v>
      </c>
      <c r="H255" s="10">
        <v>88.9</v>
      </c>
      <c r="I255" s="10" t="s">
        <v>878</v>
      </c>
    </row>
    <row r="256" spans="1:9" ht="14.25">
      <c r="A256" s="196" t="s">
        <v>1449</v>
      </c>
      <c r="B256" s="13" t="s">
        <v>1176</v>
      </c>
      <c r="C256" s="600"/>
      <c r="D256" s="83">
        <v>900</v>
      </c>
      <c r="E256" s="366"/>
      <c r="F256" s="10">
        <v>92.307692307692307</v>
      </c>
      <c r="G256" s="10" t="s">
        <v>792</v>
      </c>
      <c r="H256" s="10">
        <v>81.3</v>
      </c>
      <c r="I256" s="10" t="s">
        <v>878</v>
      </c>
    </row>
    <row r="257" spans="1:9" ht="15.75">
      <c r="A257" s="5" t="s">
        <v>442</v>
      </c>
      <c r="B257" s="13" t="s">
        <v>1043</v>
      </c>
      <c r="C257" s="600" t="s">
        <v>1179</v>
      </c>
      <c r="D257" s="92">
        <v>112</v>
      </c>
      <c r="E257" s="1004">
        <v>2</v>
      </c>
      <c r="F257" s="10">
        <v>66.666666666666657</v>
      </c>
      <c r="G257" s="10" t="s">
        <v>878</v>
      </c>
      <c r="H257" s="10">
        <v>72.727272727272734</v>
      </c>
      <c r="I257" s="10" t="s">
        <v>878</v>
      </c>
    </row>
    <row r="258" spans="1:9" ht="15.75">
      <c r="A258" s="18" t="s">
        <v>311</v>
      </c>
      <c r="B258" s="8" t="s">
        <v>579</v>
      </c>
      <c r="C258" s="600" t="s">
        <v>1180</v>
      </c>
      <c r="D258" s="94">
        <v>123</v>
      </c>
      <c r="E258" s="1004">
        <v>2</v>
      </c>
      <c r="F258" s="867" t="s">
        <v>1174</v>
      </c>
      <c r="G258" s="10" t="s">
        <v>792</v>
      </c>
      <c r="H258" s="867" t="s">
        <v>1174</v>
      </c>
      <c r="I258" s="10" t="s">
        <v>792</v>
      </c>
    </row>
    <row r="259" spans="1:9" ht="15.75">
      <c r="A259" s="5" t="s">
        <v>448</v>
      </c>
      <c r="B259" s="13" t="s">
        <v>1096</v>
      </c>
      <c r="C259" s="600" t="s">
        <v>1181</v>
      </c>
      <c r="D259" s="92">
        <v>123</v>
      </c>
      <c r="E259" s="1004"/>
      <c r="F259" s="10">
        <v>69.014084507042256</v>
      </c>
      <c r="G259" s="10" t="s">
        <v>878</v>
      </c>
      <c r="H259" s="10">
        <v>58.208955223880601</v>
      </c>
      <c r="I259" s="10" t="s">
        <v>878</v>
      </c>
    </row>
    <row r="260" spans="1:9" ht="15.75">
      <c r="A260" s="18" t="s">
        <v>1158</v>
      </c>
      <c r="B260" s="8" t="s">
        <v>561</v>
      </c>
      <c r="C260" s="600" t="s">
        <v>1180</v>
      </c>
      <c r="D260" s="92">
        <v>123</v>
      </c>
      <c r="E260" s="1004"/>
      <c r="F260" s="867" t="s">
        <v>1174</v>
      </c>
      <c r="G260" s="10" t="s">
        <v>792</v>
      </c>
      <c r="H260" s="867" t="s">
        <v>1174</v>
      </c>
      <c r="I260" s="10" t="s">
        <v>792</v>
      </c>
    </row>
    <row r="261" spans="1:9" ht="15.75">
      <c r="A261" s="5" t="s">
        <v>212</v>
      </c>
      <c r="B261" s="13" t="s">
        <v>1087</v>
      </c>
      <c r="C261" s="600" t="s">
        <v>1179</v>
      </c>
      <c r="D261" s="92">
        <v>123</v>
      </c>
      <c r="E261" s="1004"/>
      <c r="F261" s="10">
        <v>100</v>
      </c>
      <c r="G261" s="10" t="s">
        <v>792</v>
      </c>
      <c r="H261" s="10">
        <v>100</v>
      </c>
      <c r="I261" s="10" t="s">
        <v>792</v>
      </c>
    </row>
    <row r="262" spans="1:9" ht="15.75">
      <c r="A262" s="5" t="s">
        <v>1110</v>
      </c>
      <c r="B262" s="13" t="s">
        <v>1003</v>
      </c>
      <c r="C262" s="600" t="s">
        <v>882</v>
      </c>
      <c r="D262" s="92">
        <v>123</v>
      </c>
      <c r="E262" s="1004"/>
      <c r="F262" s="10">
        <v>83.333333333333343</v>
      </c>
      <c r="G262" s="10" t="s">
        <v>878</v>
      </c>
      <c r="H262" s="10">
        <v>100</v>
      </c>
      <c r="I262" s="10" t="s">
        <v>792</v>
      </c>
    </row>
    <row r="263" spans="1:9" ht="15.75">
      <c r="A263" s="5" t="s">
        <v>446</v>
      </c>
      <c r="B263" s="13" t="s">
        <v>1027</v>
      </c>
      <c r="C263" s="600" t="s">
        <v>1179</v>
      </c>
      <c r="D263" s="92">
        <v>123</v>
      </c>
      <c r="E263" s="1004"/>
      <c r="F263" s="10">
        <v>100</v>
      </c>
      <c r="G263" s="10" t="s">
        <v>792</v>
      </c>
      <c r="H263" s="10">
        <v>100</v>
      </c>
      <c r="I263" s="10" t="s">
        <v>792</v>
      </c>
    </row>
    <row r="264" spans="1:9" ht="15.75">
      <c r="A264" s="5" t="s">
        <v>337</v>
      </c>
      <c r="B264" s="13" t="s">
        <v>911</v>
      </c>
      <c r="C264" s="600" t="s">
        <v>1179</v>
      </c>
      <c r="D264" s="94">
        <v>123</v>
      </c>
      <c r="E264" s="1004"/>
      <c r="F264" s="10">
        <v>0</v>
      </c>
      <c r="G264" s="10" t="s">
        <v>878</v>
      </c>
      <c r="H264" s="10">
        <v>100</v>
      </c>
      <c r="I264" s="10" t="s">
        <v>792</v>
      </c>
    </row>
    <row r="265" spans="1:9" ht="15.75">
      <c r="A265" s="5" t="s">
        <v>142</v>
      </c>
      <c r="B265" s="13" t="s">
        <v>842</v>
      </c>
      <c r="C265" s="600" t="s">
        <v>1182</v>
      </c>
      <c r="D265" s="92">
        <v>189</v>
      </c>
      <c r="E265" s="1004"/>
      <c r="F265" s="10">
        <v>47.777777777777779</v>
      </c>
      <c r="G265" s="10" t="s">
        <v>878</v>
      </c>
      <c r="H265" s="10">
        <v>55.357142857142861</v>
      </c>
      <c r="I265" s="10" t="s">
        <v>878</v>
      </c>
    </row>
    <row r="266" spans="1:9" ht="15.75">
      <c r="A266" s="5" t="s">
        <v>360</v>
      </c>
      <c r="B266" s="13" t="s">
        <v>956</v>
      </c>
      <c r="C266" s="600" t="s">
        <v>1181</v>
      </c>
      <c r="D266" s="94">
        <v>189</v>
      </c>
      <c r="E266" s="1004"/>
      <c r="F266" s="10">
        <v>51.020408163265309</v>
      </c>
      <c r="G266" s="10" t="s">
        <v>878</v>
      </c>
      <c r="H266" s="10">
        <v>46.511627906976742</v>
      </c>
      <c r="I266" s="10" t="s">
        <v>878</v>
      </c>
    </row>
    <row r="267" spans="1:9" ht="15.75">
      <c r="A267" s="5" t="s">
        <v>1143</v>
      </c>
      <c r="B267" s="13" t="s">
        <v>935</v>
      </c>
      <c r="C267" s="600" t="s">
        <v>1181</v>
      </c>
      <c r="D267" s="92">
        <v>189</v>
      </c>
      <c r="E267" s="1004"/>
      <c r="F267" s="10">
        <v>53.846153846153847</v>
      </c>
      <c r="G267" s="10" t="s">
        <v>878</v>
      </c>
      <c r="H267" s="10">
        <v>63.636363636363633</v>
      </c>
      <c r="I267" s="10" t="s">
        <v>878</v>
      </c>
    </row>
    <row r="268" spans="1:9" ht="15.75">
      <c r="A268" s="5" t="s">
        <v>427</v>
      </c>
      <c r="B268" s="13" t="s">
        <v>918</v>
      </c>
      <c r="C268" s="600" t="s">
        <v>1181</v>
      </c>
      <c r="D268" s="92">
        <v>189</v>
      </c>
      <c r="E268" s="1004"/>
      <c r="F268" s="10">
        <v>70.833333333333343</v>
      </c>
      <c r="G268" s="10" t="s">
        <v>878</v>
      </c>
      <c r="H268" s="10">
        <v>52.941176470588239</v>
      </c>
      <c r="I268" s="10" t="s">
        <v>878</v>
      </c>
    </row>
    <row r="269" spans="1:9" ht="15.75">
      <c r="A269" s="5" t="s">
        <v>1</v>
      </c>
      <c r="B269" s="13" t="s">
        <v>885</v>
      </c>
      <c r="C269" s="600" t="s">
        <v>882</v>
      </c>
      <c r="D269" s="92">
        <v>189</v>
      </c>
      <c r="E269" s="1004"/>
      <c r="F269" s="10">
        <v>68.421052631578945</v>
      </c>
      <c r="G269" s="10" t="s">
        <v>878</v>
      </c>
      <c r="H269" s="10">
        <v>79.166666666666657</v>
      </c>
      <c r="I269" s="10" t="s">
        <v>878</v>
      </c>
    </row>
    <row r="270" spans="1:9" ht="15.75">
      <c r="A270" s="5" t="s">
        <v>47</v>
      </c>
      <c r="B270" s="13" t="s">
        <v>1021</v>
      </c>
      <c r="C270" s="600" t="s">
        <v>882</v>
      </c>
      <c r="D270" s="92">
        <v>189</v>
      </c>
      <c r="E270" s="1004"/>
      <c r="F270" s="10">
        <v>58.333333333333336</v>
      </c>
      <c r="G270" s="10" t="s">
        <v>878</v>
      </c>
      <c r="H270" s="10">
        <v>76.923076923076934</v>
      </c>
      <c r="I270" s="10" t="s">
        <v>878</v>
      </c>
    </row>
    <row r="271" spans="1:9" ht="15.75">
      <c r="A271" s="5" t="s">
        <v>156</v>
      </c>
      <c r="B271" s="13" t="s">
        <v>926</v>
      </c>
      <c r="C271" s="600" t="s">
        <v>1181</v>
      </c>
      <c r="D271" s="92">
        <v>189</v>
      </c>
      <c r="E271" s="1004"/>
      <c r="F271" s="10">
        <v>58.333333333333336</v>
      </c>
      <c r="G271" s="10" t="s">
        <v>878</v>
      </c>
      <c r="H271" s="10">
        <v>50</v>
      </c>
      <c r="I271" s="10" t="s">
        <v>878</v>
      </c>
    </row>
    <row r="272" spans="1:9" ht="15.75">
      <c r="A272" s="5" t="s">
        <v>68</v>
      </c>
      <c r="B272" s="13" t="s">
        <v>836</v>
      </c>
      <c r="C272" s="600" t="s">
        <v>1179</v>
      </c>
      <c r="D272" s="92">
        <v>101</v>
      </c>
      <c r="E272" s="1004"/>
      <c r="F272" s="10">
        <v>0</v>
      </c>
      <c r="G272" s="10" t="s">
        <v>878</v>
      </c>
      <c r="H272" s="10">
        <v>0</v>
      </c>
      <c r="I272" s="10" t="s">
        <v>878</v>
      </c>
    </row>
    <row r="273" spans="1:9" ht="15.75">
      <c r="A273" s="19" t="s">
        <v>1109</v>
      </c>
      <c r="B273" s="8" t="s">
        <v>634</v>
      </c>
      <c r="C273" s="600" t="s">
        <v>1180</v>
      </c>
      <c r="D273" s="92">
        <v>101</v>
      </c>
      <c r="E273" s="1004">
        <v>1</v>
      </c>
      <c r="F273" s="867" t="s">
        <v>1174</v>
      </c>
      <c r="G273" s="10" t="s">
        <v>792</v>
      </c>
      <c r="H273" s="867" t="s">
        <v>1174</v>
      </c>
      <c r="I273" s="10" t="s">
        <v>792</v>
      </c>
    </row>
    <row r="274" spans="1:9" ht="15.75">
      <c r="A274" s="5" t="s">
        <v>200</v>
      </c>
      <c r="B274" s="13" t="s">
        <v>1078</v>
      </c>
      <c r="C274" s="600" t="s">
        <v>1179</v>
      </c>
      <c r="D274" s="92">
        <v>101</v>
      </c>
      <c r="E274" s="1004">
        <v>1</v>
      </c>
      <c r="F274" s="10">
        <v>85.714285714285708</v>
      </c>
      <c r="G274" s="10" t="s">
        <v>792</v>
      </c>
      <c r="H274" s="10">
        <v>50</v>
      </c>
      <c r="I274" s="10" t="s">
        <v>878</v>
      </c>
    </row>
    <row r="275" spans="1:9" ht="15.75">
      <c r="A275" s="5" t="s">
        <v>302</v>
      </c>
      <c r="B275" s="13" t="s">
        <v>977</v>
      </c>
      <c r="C275" s="600" t="s">
        <v>1181</v>
      </c>
      <c r="D275" s="92">
        <v>101</v>
      </c>
      <c r="E275" s="1004"/>
      <c r="F275" s="10">
        <v>87.5</v>
      </c>
      <c r="G275" s="10" t="s">
        <v>792</v>
      </c>
      <c r="H275" s="10">
        <v>93.75</v>
      </c>
      <c r="I275" s="10" t="s">
        <v>878</v>
      </c>
    </row>
    <row r="276" spans="1:9" ht="15.75">
      <c r="A276" s="5" t="s">
        <v>1156</v>
      </c>
      <c r="B276" s="13" t="s">
        <v>954</v>
      </c>
      <c r="C276" s="600" t="s">
        <v>882</v>
      </c>
      <c r="D276" s="92">
        <v>101</v>
      </c>
      <c r="E276" s="1004"/>
      <c r="F276" s="10">
        <v>57.142857142857139</v>
      </c>
      <c r="G276" s="10" t="s">
        <v>878</v>
      </c>
      <c r="H276" s="10">
        <v>100</v>
      </c>
      <c r="I276" s="10" t="s">
        <v>792</v>
      </c>
    </row>
    <row r="277" spans="1:9" ht="15.75">
      <c r="A277" s="5" t="s">
        <v>1129</v>
      </c>
      <c r="B277" s="13" t="s">
        <v>1084</v>
      </c>
      <c r="C277" s="600" t="s">
        <v>1179</v>
      </c>
      <c r="D277" s="92">
        <v>101</v>
      </c>
      <c r="E277" s="1004"/>
      <c r="F277" s="10">
        <v>100</v>
      </c>
      <c r="G277" s="10" t="s">
        <v>792</v>
      </c>
      <c r="H277" s="10">
        <v>100</v>
      </c>
      <c r="I277" s="10" t="s">
        <v>792</v>
      </c>
    </row>
    <row r="278" spans="1:9" ht="15.75">
      <c r="A278" s="5" t="s">
        <v>370</v>
      </c>
      <c r="B278" s="13" t="s">
        <v>1062</v>
      </c>
      <c r="C278" s="600" t="s">
        <v>1179</v>
      </c>
      <c r="D278" s="92">
        <v>101</v>
      </c>
      <c r="E278" s="1004"/>
      <c r="F278" s="10">
        <v>100</v>
      </c>
      <c r="G278" s="10" t="s">
        <v>792</v>
      </c>
      <c r="H278" s="10" t="s">
        <v>1471</v>
      </c>
      <c r="I278" s="10" t="s">
        <v>792</v>
      </c>
    </row>
    <row r="279" spans="1:9" ht="15.75">
      <c r="A279" s="18" t="s">
        <v>21</v>
      </c>
      <c r="B279" s="8" t="s">
        <v>770</v>
      </c>
      <c r="C279" s="600" t="s">
        <v>1180</v>
      </c>
      <c r="D279" s="92">
        <v>101</v>
      </c>
      <c r="E279" s="1004">
        <v>1</v>
      </c>
      <c r="F279" s="867" t="s">
        <v>1174</v>
      </c>
      <c r="G279" s="10" t="s">
        <v>792</v>
      </c>
      <c r="H279" s="867" t="s">
        <v>1174</v>
      </c>
      <c r="I279" s="10" t="s">
        <v>792</v>
      </c>
    </row>
    <row r="280" spans="1:9" ht="15.75">
      <c r="A280" s="5" t="s">
        <v>93</v>
      </c>
      <c r="B280" s="13" t="s">
        <v>1079</v>
      </c>
      <c r="C280" s="600" t="s">
        <v>1179</v>
      </c>
      <c r="D280" s="92">
        <v>101</v>
      </c>
      <c r="E280" s="1004">
        <v>1</v>
      </c>
      <c r="F280" s="10" t="s">
        <v>1471</v>
      </c>
      <c r="G280" s="10" t="s">
        <v>792</v>
      </c>
      <c r="H280" s="10">
        <v>100</v>
      </c>
      <c r="I280" s="10" t="s">
        <v>792</v>
      </c>
    </row>
    <row r="281" spans="1:9" ht="15.75">
      <c r="A281" s="27" t="s">
        <v>351</v>
      </c>
      <c r="B281" s="8" t="s">
        <v>586</v>
      </c>
      <c r="C281" s="600" t="s">
        <v>1180</v>
      </c>
      <c r="D281" s="92">
        <v>101</v>
      </c>
      <c r="E281" s="1004">
        <v>1</v>
      </c>
      <c r="F281" s="867" t="s">
        <v>1174</v>
      </c>
      <c r="G281" s="10" t="s">
        <v>792</v>
      </c>
      <c r="H281" s="867" t="s">
        <v>1174</v>
      </c>
      <c r="I281" s="10" t="s">
        <v>792</v>
      </c>
    </row>
    <row r="282" spans="1:9" ht="15.75">
      <c r="A282" s="5" t="s">
        <v>218</v>
      </c>
      <c r="B282" s="13" t="s">
        <v>1013</v>
      </c>
      <c r="C282" s="600" t="s">
        <v>1179</v>
      </c>
      <c r="D282" s="92">
        <v>101</v>
      </c>
      <c r="E282" s="1004">
        <v>1</v>
      </c>
      <c r="F282" s="10">
        <v>100</v>
      </c>
      <c r="G282" s="10" t="s">
        <v>792</v>
      </c>
      <c r="H282" s="10">
        <v>100</v>
      </c>
      <c r="I282" s="10" t="s">
        <v>792</v>
      </c>
    </row>
    <row r="283" spans="1:9" ht="15.75">
      <c r="A283" s="5" t="s">
        <v>480</v>
      </c>
      <c r="B283" s="13" t="s">
        <v>1037</v>
      </c>
      <c r="C283" s="600" t="s">
        <v>1179</v>
      </c>
      <c r="D283" s="92">
        <v>101</v>
      </c>
      <c r="E283" s="1004">
        <v>1</v>
      </c>
      <c r="F283" s="10">
        <v>100</v>
      </c>
      <c r="G283" s="10" t="s">
        <v>792</v>
      </c>
      <c r="H283" s="10">
        <v>100</v>
      </c>
      <c r="I283" s="10" t="s">
        <v>792</v>
      </c>
    </row>
    <row r="284" spans="1:9" ht="15.75">
      <c r="A284" s="5" t="s">
        <v>278</v>
      </c>
      <c r="B284" s="13" t="s">
        <v>1083</v>
      </c>
      <c r="C284" s="600" t="s">
        <v>1179</v>
      </c>
      <c r="D284" s="92">
        <v>101</v>
      </c>
      <c r="E284" s="1004">
        <v>1</v>
      </c>
      <c r="F284" s="10">
        <v>100</v>
      </c>
      <c r="G284" s="10" t="s">
        <v>792</v>
      </c>
      <c r="H284" s="10">
        <v>100</v>
      </c>
      <c r="I284" s="10" t="s">
        <v>792</v>
      </c>
    </row>
    <row r="285" spans="1:9" ht="15.75">
      <c r="A285" s="18" t="s">
        <v>136</v>
      </c>
      <c r="B285" s="8" t="s">
        <v>790</v>
      </c>
      <c r="C285" s="600" t="s">
        <v>1180</v>
      </c>
      <c r="D285" s="92">
        <v>105</v>
      </c>
      <c r="E285" s="1004"/>
      <c r="F285" s="867" t="s">
        <v>1174</v>
      </c>
      <c r="G285" s="10" t="s">
        <v>792</v>
      </c>
      <c r="H285" s="867" t="s">
        <v>1174</v>
      </c>
      <c r="I285" s="10" t="s">
        <v>792</v>
      </c>
    </row>
    <row r="286" spans="1:9" ht="15.75">
      <c r="A286" s="5" t="s">
        <v>36</v>
      </c>
      <c r="B286" s="13" t="s">
        <v>840</v>
      </c>
      <c r="C286" s="600" t="s">
        <v>882</v>
      </c>
      <c r="D286" s="92">
        <v>105</v>
      </c>
      <c r="E286" s="1004"/>
      <c r="F286" s="10">
        <v>71.428571428571431</v>
      </c>
      <c r="G286" s="10" t="s">
        <v>878</v>
      </c>
      <c r="H286" s="10">
        <v>100</v>
      </c>
      <c r="I286" s="10" t="s">
        <v>792</v>
      </c>
    </row>
    <row r="287" spans="1:9" ht="15.75">
      <c r="A287" s="5" t="s">
        <v>124</v>
      </c>
      <c r="B287" s="13" t="s">
        <v>1011</v>
      </c>
      <c r="C287" s="600" t="s">
        <v>1182</v>
      </c>
      <c r="D287" s="92">
        <v>105</v>
      </c>
      <c r="E287" s="1004"/>
      <c r="F287" s="10">
        <v>47.692307692307693</v>
      </c>
      <c r="G287" s="10" t="s">
        <v>878</v>
      </c>
      <c r="H287" s="10">
        <v>52.941176470588239</v>
      </c>
      <c r="I287" s="10" t="s">
        <v>878</v>
      </c>
    </row>
    <row r="288" spans="1:9" ht="15.75">
      <c r="A288" s="5" t="s">
        <v>176</v>
      </c>
      <c r="B288" s="13" t="s">
        <v>942</v>
      </c>
      <c r="C288" s="600" t="s">
        <v>1181</v>
      </c>
      <c r="D288" s="92">
        <v>105</v>
      </c>
      <c r="E288" s="1004"/>
      <c r="F288" s="10">
        <v>63.636363636363633</v>
      </c>
      <c r="G288" s="10" t="s">
        <v>878</v>
      </c>
      <c r="H288" s="10">
        <v>80.952380952380949</v>
      </c>
      <c r="I288" s="10" t="s">
        <v>878</v>
      </c>
    </row>
    <row r="289" spans="1:9" ht="15.75">
      <c r="A289" s="5" t="s">
        <v>490</v>
      </c>
      <c r="B289" s="13" t="s">
        <v>969</v>
      </c>
      <c r="C289" s="600" t="s">
        <v>1181</v>
      </c>
      <c r="D289" s="92">
        <v>105</v>
      </c>
      <c r="E289" s="1004"/>
      <c r="F289" s="10">
        <v>47.368421052631575</v>
      </c>
      <c r="G289" s="10" t="s">
        <v>878</v>
      </c>
      <c r="H289" s="10">
        <v>63.333333333333329</v>
      </c>
      <c r="I289" s="10" t="s">
        <v>878</v>
      </c>
    </row>
    <row r="290" spans="1:9" ht="15.75">
      <c r="A290" s="5" t="s">
        <v>429</v>
      </c>
      <c r="B290" s="13" t="s">
        <v>1069</v>
      </c>
      <c r="C290" s="600" t="s">
        <v>882</v>
      </c>
      <c r="D290" s="92">
        <v>105</v>
      </c>
      <c r="E290" s="1004"/>
      <c r="F290" s="10">
        <v>87.5</v>
      </c>
      <c r="G290" s="10" t="s">
        <v>792</v>
      </c>
      <c r="H290" s="10">
        <v>40</v>
      </c>
      <c r="I290" s="10" t="s">
        <v>878</v>
      </c>
    </row>
    <row r="291" spans="1:9" ht="15.75">
      <c r="A291" s="5" t="s">
        <v>164</v>
      </c>
      <c r="B291" s="13" t="s">
        <v>1006</v>
      </c>
      <c r="C291" s="600" t="s">
        <v>1181</v>
      </c>
      <c r="D291" s="92">
        <v>105</v>
      </c>
      <c r="E291" s="1004"/>
      <c r="F291" s="10">
        <v>57.692307692307686</v>
      </c>
      <c r="G291" s="10" t="s">
        <v>878</v>
      </c>
      <c r="H291" s="10">
        <v>58.82352941176471</v>
      </c>
      <c r="I291" s="10" t="s">
        <v>878</v>
      </c>
    </row>
    <row r="292" spans="1:9" ht="15.75">
      <c r="A292" s="5" t="s">
        <v>192</v>
      </c>
      <c r="B292" s="13" t="s">
        <v>1002</v>
      </c>
      <c r="C292" s="600" t="s">
        <v>1181</v>
      </c>
      <c r="D292" s="92">
        <v>105</v>
      </c>
      <c r="E292" s="1004"/>
      <c r="F292" s="10">
        <v>79.166666666666657</v>
      </c>
      <c r="G292" s="10" t="s">
        <v>878</v>
      </c>
      <c r="H292" s="10">
        <v>77.272727272727266</v>
      </c>
      <c r="I292" s="10" t="s">
        <v>878</v>
      </c>
    </row>
    <row r="293" spans="1:9" ht="15.75">
      <c r="A293" s="5" t="s">
        <v>210</v>
      </c>
      <c r="B293" s="13" t="s">
        <v>1007</v>
      </c>
      <c r="C293" s="600" t="s">
        <v>1181</v>
      </c>
      <c r="D293" s="92">
        <v>105</v>
      </c>
      <c r="E293" s="1004"/>
      <c r="F293" s="10">
        <v>54.54545454545454</v>
      </c>
      <c r="G293" s="10" t="s">
        <v>878</v>
      </c>
      <c r="H293" s="10">
        <v>25.641025641025639</v>
      </c>
      <c r="I293" s="10" t="s">
        <v>878</v>
      </c>
    </row>
    <row r="294" spans="1:9" ht="15.75">
      <c r="A294" s="5" t="s">
        <v>388</v>
      </c>
      <c r="B294" s="13" t="s">
        <v>1092</v>
      </c>
      <c r="C294" s="600" t="s">
        <v>882</v>
      </c>
      <c r="D294" s="92">
        <v>105</v>
      </c>
      <c r="E294" s="1004"/>
      <c r="F294" s="10">
        <v>69.230769230769226</v>
      </c>
      <c r="G294" s="10" t="s">
        <v>878</v>
      </c>
      <c r="H294" s="10">
        <v>88.888888888888886</v>
      </c>
      <c r="I294" s="10" t="s">
        <v>878</v>
      </c>
    </row>
    <row r="295" spans="1:9" ht="15.75">
      <c r="A295" s="5" t="s">
        <v>166</v>
      </c>
      <c r="B295" s="13" t="s">
        <v>901</v>
      </c>
      <c r="C295" s="600" t="s">
        <v>882</v>
      </c>
      <c r="D295" s="92">
        <v>105</v>
      </c>
      <c r="E295" s="1004"/>
      <c r="F295" s="10">
        <v>91.666666666666657</v>
      </c>
      <c r="G295" s="10" t="s">
        <v>792</v>
      </c>
      <c r="H295" s="10">
        <v>72.727272727272734</v>
      </c>
      <c r="I295" s="10" t="s">
        <v>878</v>
      </c>
    </row>
    <row r="296" spans="1:9" ht="15.75">
      <c r="A296" s="5" t="s">
        <v>347</v>
      </c>
      <c r="B296" s="13" t="s">
        <v>1008</v>
      </c>
      <c r="C296" s="600" t="s">
        <v>882</v>
      </c>
      <c r="D296" s="92">
        <v>105</v>
      </c>
      <c r="E296" s="1004"/>
      <c r="F296" s="10">
        <v>100</v>
      </c>
      <c r="G296" s="10" t="s">
        <v>792</v>
      </c>
      <c r="H296" s="10">
        <v>78.571428571428569</v>
      </c>
      <c r="I296" s="10" t="s">
        <v>878</v>
      </c>
    </row>
    <row r="297" spans="1:9" ht="15.75">
      <c r="A297" s="5" t="s">
        <v>450</v>
      </c>
      <c r="B297" s="13" t="s">
        <v>922</v>
      </c>
      <c r="C297" s="600" t="s">
        <v>1181</v>
      </c>
      <c r="D297" s="92">
        <v>105</v>
      </c>
      <c r="E297" s="1004"/>
      <c r="F297" s="10">
        <v>76.19047619047619</v>
      </c>
      <c r="G297" s="10" t="s">
        <v>878</v>
      </c>
      <c r="H297" s="10">
        <v>77.777777777777786</v>
      </c>
      <c r="I297" s="10" t="s">
        <v>878</v>
      </c>
    </row>
    <row r="298" spans="1:9" ht="15.75">
      <c r="A298" s="5" t="s">
        <v>251</v>
      </c>
      <c r="B298" s="13" t="s">
        <v>976</v>
      </c>
      <c r="C298" s="601" t="s">
        <v>1181</v>
      </c>
      <c r="D298" s="129">
        <v>105</v>
      </c>
      <c r="E298" s="1005"/>
      <c r="F298" s="10">
        <v>68.421052631578945</v>
      </c>
      <c r="G298" s="10" t="s">
        <v>878</v>
      </c>
      <c r="H298" s="10">
        <v>50</v>
      </c>
      <c r="I298" s="10" t="s">
        <v>878</v>
      </c>
    </row>
    <row r="299" spans="1:9" ht="15.75">
      <c r="A299" s="5" t="s">
        <v>154</v>
      </c>
      <c r="B299" s="13" t="s">
        <v>1104</v>
      </c>
      <c r="C299" s="12" t="s">
        <v>882</v>
      </c>
      <c r="D299" s="92">
        <v>105</v>
      </c>
      <c r="E299" s="90"/>
      <c r="F299" s="10">
        <v>50</v>
      </c>
      <c r="G299" s="10" t="s">
        <v>878</v>
      </c>
      <c r="H299" s="10">
        <v>62.5</v>
      </c>
      <c r="I299" s="10" t="s">
        <v>878</v>
      </c>
    </row>
    <row r="300" spans="1:9">
      <c r="A300" s="35" t="s">
        <v>825</v>
      </c>
      <c r="B300" s="1006" t="s">
        <v>923</v>
      </c>
      <c r="C300" s="1173"/>
      <c r="D300" s="1007" t="s">
        <v>1322</v>
      </c>
      <c r="E300" s="1174"/>
      <c r="F300" s="10">
        <v>62.74</v>
      </c>
      <c r="G300" s="10" t="s">
        <v>878</v>
      </c>
      <c r="H300" s="10">
        <v>62.8</v>
      </c>
      <c r="I300" s="10" t="s">
        <v>878</v>
      </c>
    </row>
    <row r="301" spans="1:9">
      <c r="A301" s="15"/>
      <c r="B301" s="15"/>
      <c r="C301" s="15"/>
      <c r="D301" s="15"/>
      <c r="E301" s="15"/>
    </row>
    <row r="302" spans="1:9">
      <c r="B302" s="15" t="s">
        <v>2784</v>
      </c>
    </row>
    <row r="303" spans="1:9">
      <c r="B303" s="15"/>
    </row>
    <row r="304" spans="1:9">
      <c r="B304" s="15"/>
    </row>
    <row r="305" spans="2:2">
      <c r="B305" s="15"/>
    </row>
    <row r="306" spans="2:2">
      <c r="B306" s="15"/>
    </row>
    <row r="307" spans="2:2">
      <c r="B307" s="15"/>
    </row>
    <row r="308" spans="2:2">
      <c r="B308" s="15"/>
    </row>
    <row r="309" spans="2:2">
      <c r="B309" s="15"/>
    </row>
    <row r="310" spans="2:2">
      <c r="B310" s="15"/>
    </row>
    <row r="311" spans="2:2">
      <c r="B311" s="15"/>
    </row>
    <row r="312" spans="2:2">
      <c r="B312" s="15"/>
    </row>
    <row r="313" spans="2:2">
      <c r="B313" s="15"/>
    </row>
    <row r="314" spans="2:2">
      <c r="B314" s="15"/>
    </row>
    <row r="315" spans="2:2">
      <c r="B315" s="15"/>
    </row>
    <row r="316" spans="2:2">
      <c r="B316" s="15"/>
    </row>
    <row r="317" spans="2:2">
      <c r="B317" s="15"/>
    </row>
    <row r="318" spans="2:2">
      <c r="B318" s="15"/>
    </row>
    <row r="319" spans="2:2">
      <c r="B319" s="15"/>
    </row>
    <row r="320" spans="2:2">
      <c r="B320" s="15"/>
    </row>
    <row r="321" spans="2:2">
      <c r="B321" s="15"/>
    </row>
    <row r="322" spans="2:2">
      <c r="B322" s="15"/>
    </row>
    <row r="323" spans="2:2">
      <c r="B323" s="15"/>
    </row>
    <row r="324" spans="2:2">
      <c r="B324" s="15"/>
    </row>
    <row r="325" spans="2:2">
      <c r="B325" s="15"/>
    </row>
    <row r="326" spans="2:2">
      <c r="B326" s="15"/>
    </row>
    <row r="327" spans="2:2">
      <c r="B327" s="15"/>
    </row>
    <row r="328" spans="2:2">
      <c r="B328" s="15"/>
    </row>
    <row r="329" spans="2:2">
      <c r="B329" s="15"/>
    </row>
    <row r="330" spans="2:2">
      <c r="B330" s="15"/>
    </row>
    <row r="331" spans="2:2">
      <c r="B331" s="15"/>
    </row>
    <row r="332" spans="2:2">
      <c r="B332" s="15"/>
    </row>
    <row r="333" spans="2:2">
      <c r="B333" s="15"/>
    </row>
    <row r="334" spans="2:2">
      <c r="B334" s="15"/>
    </row>
    <row r="335" spans="2:2">
      <c r="B335" s="15"/>
    </row>
    <row r="336" spans="2:2">
      <c r="B336" s="15"/>
    </row>
    <row r="337" spans="2:2">
      <c r="B337" s="15"/>
    </row>
    <row r="338" spans="2:2">
      <c r="B338" s="15"/>
    </row>
    <row r="339" spans="2:2">
      <c r="B339" s="15"/>
    </row>
    <row r="340" spans="2:2">
      <c r="B340" s="15"/>
    </row>
    <row r="341" spans="2:2">
      <c r="B341" s="15"/>
    </row>
    <row r="342" spans="2:2">
      <c r="B342" s="15"/>
    </row>
    <row r="343" spans="2:2">
      <c r="B343" s="15"/>
    </row>
    <row r="344" spans="2:2">
      <c r="B344" s="15"/>
    </row>
    <row r="345" spans="2:2">
      <c r="B345" s="15"/>
    </row>
    <row r="346" spans="2:2">
      <c r="B346" s="15"/>
    </row>
    <row r="347" spans="2:2">
      <c r="B347" s="15"/>
    </row>
    <row r="348" spans="2:2">
      <c r="B348" s="15"/>
    </row>
    <row r="349" spans="2:2">
      <c r="B349" s="15"/>
    </row>
    <row r="350" spans="2:2">
      <c r="B350" s="15"/>
    </row>
    <row r="351" spans="2:2">
      <c r="B351" s="15"/>
    </row>
    <row r="352" spans="2:2">
      <c r="B352" s="15"/>
    </row>
    <row r="353" spans="2:2">
      <c r="B353" s="15"/>
    </row>
    <row r="354" spans="2:2">
      <c r="B354" s="15"/>
    </row>
    <row r="355" spans="2:2">
      <c r="B355" s="15"/>
    </row>
    <row r="356" spans="2:2">
      <c r="B356" s="15"/>
    </row>
    <row r="357" spans="2:2">
      <c r="B357" s="15"/>
    </row>
    <row r="358" spans="2:2">
      <c r="B358" s="15"/>
    </row>
    <row r="359" spans="2:2">
      <c r="B359" s="15"/>
    </row>
    <row r="360" spans="2:2">
      <c r="B360" s="15"/>
    </row>
    <row r="361" spans="2:2">
      <c r="B361" s="15"/>
    </row>
    <row r="362" spans="2:2">
      <c r="B362" s="15"/>
    </row>
    <row r="363" spans="2:2">
      <c r="B363" s="15"/>
    </row>
    <row r="364" spans="2:2">
      <c r="B364" s="15"/>
    </row>
    <row r="365" spans="2:2">
      <c r="B365" s="15"/>
    </row>
    <row r="366" spans="2:2">
      <c r="B366" s="15"/>
    </row>
    <row r="367" spans="2:2">
      <c r="B367" s="15"/>
    </row>
    <row r="368" spans="2:2">
      <c r="B368" s="15"/>
    </row>
    <row r="369" spans="2:2">
      <c r="B369" s="15"/>
    </row>
    <row r="370" spans="2:2">
      <c r="B370" s="15"/>
    </row>
    <row r="371" spans="2:2">
      <c r="B371" s="15"/>
    </row>
    <row r="372" spans="2:2">
      <c r="B372" s="15"/>
    </row>
    <row r="373" spans="2:2">
      <c r="B373" s="15"/>
    </row>
    <row r="374" spans="2:2">
      <c r="B374" s="15"/>
    </row>
    <row r="375" spans="2:2">
      <c r="B375" s="15"/>
    </row>
    <row r="376" spans="2:2">
      <c r="B376" s="15"/>
    </row>
    <row r="377" spans="2:2">
      <c r="B377" s="15"/>
    </row>
    <row r="378" spans="2:2">
      <c r="B378" s="15"/>
    </row>
    <row r="379" spans="2:2">
      <c r="B379" s="15"/>
    </row>
    <row r="380" spans="2:2">
      <c r="B380" s="15"/>
    </row>
    <row r="381" spans="2:2">
      <c r="B381" s="15"/>
    </row>
    <row r="382" spans="2:2">
      <c r="B382" s="15"/>
    </row>
    <row r="383" spans="2:2">
      <c r="B383" s="15"/>
    </row>
    <row r="384" spans="2:2">
      <c r="B384" s="15"/>
    </row>
    <row r="385" spans="2:2">
      <c r="B385" s="15"/>
    </row>
    <row r="386" spans="2:2">
      <c r="B386" s="15"/>
    </row>
    <row r="387" spans="2:2">
      <c r="B387" s="15"/>
    </row>
    <row r="388" spans="2:2">
      <c r="B388" s="15"/>
    </row>
    <row r="389" spans="2:2">
      <c r="B389" s="15"/>
    </row>
    <row r="390" spans="2:2">
      <c r="B390" s="15"/>
    </row>
    <row r="391" spans="2:2">
      <c r="B391" s="15"/>
    </row>
    <row r="392" spans="2:2">
      <c r="B392" s="15"/>
    </row>
    <row r="393" spans="2:2">
      <c r="B393" s="15"/>
    </row>
    <row r="394" spans="2:2">
      <c r="B394" s="15"/>
    </row>
    <row r="395" spans="2:2">
      <c r="B395" s="15"/>
    </row>
    <row r="396" spans="2:2">
      <c r="B396" s="15"/>
    </row>
    <row r="397" spans="2:2">
      <c r="B397" s="15"/>
    </row>
    <row r="398" spans="2:2">
      <c r="B398" s="15"/>
    </row>
    <row r="399" spans="2:2">
      <c r="B399" s="15"/>
    </row>
    <row r="400" spans="2:2">
      <c r="B400" s="15"/>
    </row>
    <row r="401" spans="2:2">
      <c r="B401" s="15"/>
    </row>
    <row r="402" spans="2:2">
      <c r="B402" s="15"/>
    </row>
    <row r="403" spans="2:2">
      <c r="B403" s="15"/>
    </row>
    <row r="404" spans="2:2">
      <c r="B404" s="15"/>
    </row>
    <row r="405" spans="2:2">
      <c r="B405" s="15"/>
    </row>
    <row r="406" spans="2:2">
      <c r="B406" s="15"/>
    </row>
    <row r="407" spans="2:2">
      <c r="B407" s="15"/>
    </row>
    <row r="408" spans="2:2">
      <c r="B408" s="15"/>
    </row>
    <row r="409" spans="2:2">
      <c r="B409" s="15"/>
    </row>
    <row r="410" spans="2:2">
      <c r="B410" s="15"/>
    </row>
    <row r="411" spans="2:2">
      <c r="B411" s="15"/>
    </row>
    <row r="412" spans="2:2">
      <c r="B412" s="15"/>
    </row>
    <row r="413" spans="2:2">
      <c r="B413" s="15"/>
    </row>
    <row r="414" spans="2:2">
      <c r="B414" s="15"/>
    </row>
    <row r="415" spans="2:2">
      <c r="B415" s="15"/>
    </row>
    <row r="416" spans="2:2">
      <c r="B416" s="15"/>
    </row>
    <row r="417" spans="2:2">
      <c r="B417" s="15"/>
    </row>
    <row r="418" spans="2:2">
      <c r="B418" s="15"/>
    </row>
    <row r="419" spans="2:2">
      <c r="B419" s="15"/>
    </row>
    <row r="420" spans="2:2">
      <c r="B420" s="15"/>
    </row>
    <row r="421" spans="2:2">
      <c r="B421" s="15"/>
    </row>
    <row r="422" spans="2:2">
      <c r="B422" s="15"/>
    </row>
    <row r="423" spans="2:2">
      <c r="B423" s="15"/>
    </row>
    <row r="424" spans="2:2">
      <c r="B424" s="15"/>
    </row>
    <row r="425" spans="2:2">
      <c r="B425" s="15"/>
    </row>
    <row r="426" spans="2:2">
      <c r="B426" s="15"/>
    </row>
    <row r="427" spans="2:2">
      <c r="B427" s="15"/>
    </row>
    <row r="428" spans="2:2">
      <c r="B428" s="15"/>
    </row>
    <row r="429" spans="2:2">
      <c r="B429" s="15"/>
    </row>
    <row r="430" spans="2:2">
      <c r="B430" s="15"/>
    </row>
    <row r="431" spans="2:2">
      <c r="B431" s="15"/>
    </row>
    <row r="432" spans="2:2">
      <c r="B432" s="15"/>
    </row>
    <row r="433" spans="2:2">
      <c r="B433" s="15"/>
    </row>
    <row r="434" spans="2:2">
      <c r="B434" s="15"/>
    </row>
    <row r="435" spans="2:2">
      <c r="B435" s="15"/>
    </row>
    <row r="436" spans="2:2">
      <c r="B436" s="15"/>
    </row>
    <row r="437" spans="2:2">
      <c r="B437" s="15"/>
    </row>
    <row r="438" spans="2:2">
      <c r="B438" s="15"/>
    </row>
    <row r="439" spans="2:2">
      <c r="B439" s="15"/>
    </row>
    <row r="440" spans="2:2">
      <c r="B440" s="15"/>
    </row>
    <row r="441" spans="2:2">
      <c r="B441" s="15"/>
    </row>
    <row r="442" spans="2:2">
      <c r="B442" s="15"/>
    </row>
    <row r="443" spans="2:2">
      <c r="B443" s="15"/>
    </row>
    <row r="444" spans="2:2">
      <c r="B444" s="15"/>
    </row>
    <row r="445" spans="2:2">
      <c r="B445" s="15"/>
    </row>
    <row r="446" spans="2:2">
      <c r="B446" s="15"/>
    </row>
    <row r="447" spans="2:2">
      <c r="B447" s="15"/>
    </row>
    <row r="448" spans="2:2">
      <c r="B448" s="15"/>
    </row>
    <row r="449" spans="2:2">
      <c r="B449" s="15"/>
    </row>
    <row r="450" spans="2:2">
      <c r="B450" s="15"/>
    </row>
    <row r="451" spans="2:2">
      <c r="B451" s="15"/>
    </row>
    <row r="452" spans="2:2">
      <c r="B452" s="15"/>
    </row>
    <row r="453" spans="2:2">
      <c r="B453" s="15"/>
    </row>
    <row r="454" spans="2:2">
      <c r="B454" s="15"/>
    </row>
    <row r="455" spans="2:2">
      <c r="B455" s="15"/>
    </row>
    <row r="456" spans="2:2">
      <c r="B456" s="15"/>
    </row>
    <row r="457" spans="2:2">
      <c r="B457" s="15"/>
    </row>
    <row r="458" spans="2:2">
      <c r="B458" s="15"/>
    </row>
    <row r="459" spans="2:2">
      <c r="B459" s="15"/>
    </row>
    <row r="460" spans="2:2">
      <c r="B460" s="15"/>
    </row>
    <row r="461" spans="2:2">
      <c r="B461" s="15"/>
    </row>
    <row r="462" spans="2:2">
      <c r="B462" s="15"/>
    </row>
    <row r="463" spans="2:2">
      <c r="B463" s="15"/>
    </row>
    <row r="464" spans="2:2">
      <c r="B464" s="15"/>
    </row>
    <row r="465" spans="2:2">
      <c r="B465" s="15"/>
    </row>
    <row r="466" spans="2:2">
      <c r="B466" s="15"/>
    </row>
    <row r="467" spans="2:2">
      <c r="B467" s="15"/>
    </row>
    <row r="468" spans="2:2">
      <c r="B468" s="15"/>
    </row>
    <row r="469" spans="2:2">
      <c r="B469" s="15"/>
    </row>
    <row r="470" spans="2:2">
      <c r="B470" s="15"/>
    </row>
    <row r="471" spans="2:2">
      <c r="B471" s="15"/>
    </row>
    <row r="472" spans="2:2">
      <c r="B472" s="15"/>
    </row>
    <row r="473" spans="2:2">
      <c r="B473" s="15"/>
    </row>
    <row r="474" spans="2:2">
      <c r="B474" s="15"/>
    </row>
    <row r="475" spans="2:2">
      <c r="B475" s="15"/>
    </row>
    <row r="476" spans="2:2">
      <c r="B476" s="15"/>
    </row>
    <row r="477" spans="2:2">
      <c r="B477" s="15"/>
    </row>
    <row r="478" spans="2:2">
      <c r="B478" s="15"/>
    </row>
    <row r="479" spans="2:2">
      <c r="B479" s="15"/>
    </row>
    <row r="480" spans="2:2">
      <c r="B480" s="15"/>
    </row>
    <row r="481" spans="2:2">
      <c r="B481" s="15"/>
    </row>
    <row r="482" spans="2:2">
      <c r="B482" s="15"/>
    </row>
    <row r="483" spans="2:2">
      <c r="B483" s="15"/>
    </row>
    <row r="484" spans="2:2">
      <c r="B484" s="15"/>
    </row>
    <row r="485" spans="2:2">
      <c r="B485" s="15"/>
    </row>
    <row r="486" spans="2:2">
      <c r="B486" s="15"/>
    </row>
    <row r="487" spans="2:2">
      <c r="B487" s="15"/>
    </row>
    <row r="488" spans="2:2">
      <c r="B488" s="15"/>
    </row>
    <row r="489" spans="2:2">
      <c r="B489" s="15"/>
    </row>
    <row r="490" spans="2:2">
      <c r="B490" s="15"/>
    </row>
    <row r="491" spans="2:2">
      <c r="B491" s="15"/>
    </row>
    <row r="492" spans="2:2">
      <c r="B492" s="15"/>
    </row>
    <row r="493" spans="2:2">
      <c r="B493" s="15"/>
    </row>
    <row r="494" spans="2:2">
      <c r="B494" s="15"/>
    </row>
    <row r="495" spans="2:2">
      <c r="B495" s="15"/>
    </row>
    <row r="496" spans="2:2">
      <c r="B496" s="15"/>
    </row>
    <row r="497" spans="2:2">
      <c r="B497" s="15"/>
    </row>
    <row r="498" spans="2:2">
      <c r="B498" s="15"/>
    </row>
    <row r="499" spans="2:2">
      <c r="B499" s="15"/>
    </row>
    <row r="500" spans="2:2">
      <c r="B500" s="15"/>
    </row>
    <row r="501" spans="2:2">
      <c r="B501" s="15"/>
    </row>
    <row r="502" spans="2:2">
      <c r="B502" s="15"/>
    </row>
    <row r="503" spans="2:2">
      <c r="B503" s="15"/>
    </row>
    <row r="504" spans="2:2">
      <c r="B504" s="15"/>
    </row>
    <row r="505" spans="2:2">
      <c r="B505" s="15"/>
    </row>
    <row r="506" spans="2:2">
      <c r="B506" s="15"/>
    </row>
    <row r="507" spans="2:2">
      <c r="B507" s="15"/>
    </row>
    <row r="508" spans="2:2">
      <c r="B508" s="15"/>
    </row>
    <row r="509" spans="2:2">
      <c r="B509" s="15"/>
    </row>
    <row r="510" spans="2:2">
      <c r="B510" s="15"/>
    </row>
    <row r="511" spans="2:2">
      <c r="B511" s="15"/>
    </row>
    <row r="512" spans="2:2">
      <c r="B512" s="15"/>
    </row>
    <row r="513" spans="2:2">
      <c r="B513" s="15"/>
    </row>
    <row r="514" spans="2:2">
      <c r="B514" s="15"/>
    </row>
    <row r="515" spans="2:2">
      <c r="B515" s="15"/>
    </row>
    <row r="516" spans="2:2">
      <c r="B516" s="15"/>
    </row>
    <row r="517" spans="2:2">
      <c r="B517" s="15"/>
    </row>
    <row r="518" spans="2:2">
      <c r="B518" s="15"/>
    </row>
    <row r="519" spans="2:2">
      <c r="B519" s="15"/>
    </row>
    <row r="520" spans="2:2">
      <c r="B520" s="15"/>
    </row>
    <row r="521" spans="2:2">
      <c r="B521" s="15"/>
    </row>
    <row r="522" spans="2:2">
      <c r="B522" s="15"/>
    </row>
    <row r="523" spans="2:2">
      <c r="B523" s="15"/>
    </row>
    <row r="524" spans="2:2">
      <c r="B524" s="15"/>
    </row>
    <row r="525" spans="2:2">
      <c r="B525" s="15"/>
    </row>
    <row r="526" spans="2:2">
      <c r="B526" s="15"/>
    </row>
    <row r="527" spans="2:2">
      <c r="B527" s="15"/>
    </row>
    <row r="528" spans="2:2">
      <c r="B528" s="15"/>
    </row>
    <row r="529" spans="2:2">
      <c r="B529" s="15"/>
    </row>
    <row r="530" spans="2:2">
      <c r="B530" s="15"/>
    </row>
    <row r="531" spans="2:2">
      <c r="B531" s="15"/>
    </row>
    <row r="532" spans="2:2">
      <c r="B532" s="15"/>
    </row>
    <row r="533" spans="2:2">
      <c r="B533" s="15"/>
    </row>
    <row r="534" spans="2:2">
      <c r="B534" s="15"/>
    </row>
    <row r="535" spans="2:2">
      <c r="B535" s="15"/>
    </row>
    <row r="536" spans="2:2">
      <c r="B536" s="15"/>
    </row>
    <row r="537" spans="2:2">
      <c r="B537" s="15"/>
    </row>
    <row r="538" spans="2:2">
      <c r="B538" s="15"/>
    </row>
    <row r="539" spans="2:2">
      <c r="B539" s="15"/>
    </row>
    <row r="540" spans="2:2">
      <c r="B540" s="15"/>
    </row>
    <row r="541" spans="2:2">
      <c r="B541" s="15"/>
    </row>
    <row r="542" spans="2:2">
      <c r="B542" s="15"/>
    </row>
    <row r="543" spans="2:2">
      <c r="B543" s="15"/>
    </row>
    <row r="544" spans="2:2">
      <c r="B544" s="15"/>
    </row>
    <row r="545" spans="2:2">
      <c r="B545" s="15"/>
    </row>
    <row r="546" spans="2:2">
      <c r="B546" s="15"/>
    </row>
    <row r="547" spans="2:2">
      <c r="B547" s="15"/>
    </row>
    <row r="548" spans="2:2">
      <c r="B548" s="15"/>
    </row>
    <row r="549" spans="2:2">
      <c r="B549" s="15"/>
    </row>
    <row r="550" spans="2:2">
      <c r="B550" s="15"/>
    </row>
    <row r="551" spans="2:2">
      <c r="B551" s="15"/>
    </row>
    <row r="552" spans="2:2">
      <c r="B552" s="15"/>
    </row>
    <row r="553" spans="2:2">
      <c r="B553" s="15"/>
    </row>
    <row r="554" spans="2:2">
      <c r="B554" s="15"/>
    </row>
    <row r="555" spans="2:2">
      <c r="B555" s="15"/>
    </row>
    <row r="556" spans="2:2">
      <c r="B556" s="15"/>
    </row>
    <row r="557" spans="2:2">
      <c r="B557" s="15"/>
    </row>
    <row r="558" spans="2:2">
      <c r="B558" s="15"/>
    </row>
    <row r="559" spans="2:2">
      <c r="B559" s="15"/>
    </row>
    <row r="560" spans="2:2">
      <c r="B560" s="15"/>
    </row>
    <row r="561" spans="2:2">
      <c r="B561" s="15"/>
    </row>
    <row r="562" spans="2:2">
      <c r="B562" s="15"/>
    </row>
    <row r="563" spans="2:2">
      <c r="B563" s="15"/>
    </row>
    <row r="564" spans="2:2">
      <c r="B564" s="15"/>
    </row>
    <row r="565" spans="2:2">
      <c r="B565" s="15"/>
    </row>
    <row r="566" spans="2:2">
      <c r="B566" s="15"/>
    </row>
    <row r="567" spans="2:2">
      <c r="B567" s="15"/>
    </row>
    <row r="568" spans="2:2">
      <c r="B568" s="15"/>
    </row>
    <row r="569" spans="2:2">
      <c r="B569" s="15"/>
    </row>
    <row r="570" spans="2:2">
      <c r="B570" s="15"/>
    </row>
    <row r="571" spans="2:2">
      <c r="B571" s="15"/>
    </row>
    <row r="572" spans="2:2">
      <c r="B572" s="15"/>
    </row>
    <row r="573" spans="2:2">
      <c r="B573" s="15"/>
    </row>
    <row r="574" spans="2:2">
      <c r="B574" s="15"/>
    </row>
    <row r="575" spans="2:2">
      <c r="B575" s="15"/>
    </row>
    <row r="576" spans="2:2">
      <c r="B576" s="15"/>
    </row>
    <row r="577" spans="2:2">
      <c r="B577" s="15"/>
    </row>
    <row r="578" spans="2:2">
      <c r="B578" s="15"/>
    </row>
    <row r="579" spans="2:2">
      <c r="B579" s="15"/>
    </row>
    <row r="580" spans="2:2">
      <c r="B580" s="15"/>
    </row>
    <row r="581" spans="2:2">
      <c r="B581" s="15"/>
    </row>
    <row r="582" spans="2:2">
      <c r="B582" s="15"/>
    </row>
    <row r="583" spans="2:2">
      <c r="B583" s="15"/>
    </row>
    <row r="584" spans="2:2">
      <c r="B584" s="15"/>
    </row>
    <row r="585" spans="2:2">
      <c r="B585" s="15"/>
    </row>
    <row r="586" spans="2:2">
      <c r="B586" s="15"/>
    </row>
    <row r="587" spans="2:2">
      <c r="B587" s="15"/>
    </row>
    <row r="588" spans="2:2">
      <c r="B588" s="15"/>
    </row>
    <row r="589" spans="2:2">
      <c r="B589" s="15"/>
    </row>
    <row r="590" spans="2:2">
      <c r="B590" s="15"/>
    </row>
    <row r="591" spans="2:2">
      <c r="B591" s="15"/>
    </row>
    <row r="592" spans="2:2">
      <c r="B592" s="15"/>
    </row>
    <row r="593" spans="2:2">
      <c r="B593" s="15"/>
    </row>
    <row r="594" spans="2:2">
      <c r="B594" s="15"/>
    </row>
    <row r="595" spans="2:2">
      <c r="B595" s="15"/>
    </row>
    <row r="596" spans="2:2">
      <c r="B596" s="15"/>
    </row>
    <row r="597" spans="2:2">
      <c r="B597" s="15"/>
    </row>
    <row r="598" spans="2:2">
      <c r="B598" s="15"/>
    </row>
    <row r="599" spans="2:2">
      <c r="B599" s="15"/>
    </row>
    <row r="600" spans="2:2">
      <c r="B600" s="15"/>
    </row>
    <row r="601" spans="2:2">
      <c r="B601" s="15"/>
    </row>
    <row r="602" spans="2:2">
      <c r="B602" s="15"/>
    </row>
    <row r="603" spans="2:2">
      <c r="B603" s="15"/>
    </row>
    <row r="604" spans="2:2">
      <c r="B604" s="15"/>
    </row>
    <row r="605" spans="2:2">
      <c r="B605" s="15"/>
    </row>
    <row r="606" spans="2:2">
      <c r="B606" s="15"/>
    </row>
    <row r="607" spans="2:2">
      <c r="B607" s="15"/>
    </row>
    <row r="608" spans="2:2">
      <c r="B608" s="15"/>
    </row>
    <row r="609" spans="2:2">
      <c r="B609" s="15"/>
    </row>
    <row r="610" spans="2:2">
      <c r="B610" s="15"/>
    </row>
    <row r="611" spans="2:2">
      <c r="B611" s="15"/>
    </row>
    <row r="612" spans="2:2">
      <c r="B612" s="15"/>
    </row>
    <row r="613" spans="2:2">
      <c r="B613" s="15"/>
    </row>
    <row r="614" spans="2:2">
      <c r="B614" s="15"/>
    </row>
    <row r="615" spans="2:2">
      <c r="B615" s="15"/>
    </row>
    <row r="616" spans="2:2">
      <c r="B616" s="15"/>
    </row>
    <row r="617" spans="2:2">
      <c r="B617" s="15"/>
    </row>
    <row r="618" spans="2:2">
      <c r="B618" s="15"/>
    </row>
    <row r="619" spans="2:2">
      <c r="B619" s="15"/>
    </row>
    <row r="620" spans="2:2">
      <c r="B620" s="15"/>
    </row>
    <row r="621" spans="2:2">
      <c r="B621" s="15"/>
    </row>
    <row r="622" spans="2:2">
      <c r="B622" s="15"/>
    </row>
    <row r="623" spans="2:2">
      <c r="B623" s="15"/>
    </row>
    <row r="624" spans="2:2">
      <c r="B624" s="15"/>
    </row>
    <row r="625" spans="2:2">
      <c r="B625" s="15"/>
    </row>
    <row r="626" spans="2:2">
      <c r="B626" s="15"/>
    </row>
    <row r="627" spans="2:2">
      <c r="B627" s="15"/>
    </row>
    <row r="628" spans="2:2">
      <c r="B628" s="15"/>
    </row>
    <row r="629" spans="2:2">
      <c r="B629" s="15"/>
    </row>
    <row r="630" spans="2:2">
      <c r="B630" s="15"/>
    </row>
    <row r="631" spans="2:2">
      <c r="B631" s="15"/>
    </row>
    <row r="632" spans="2:2">
      <c r="B632" s="15"/>
    </row>
    <row r="633" spans="2:2">
      <c r="B633" s="15"/>
    </row>
    <row r="634" spans="2:2">
      <c r="B634" s="15"/>
    </row>
    <row r="635" spans="2:2">
      <c r="B635" s="15"/>
    </row>
    <row r="636" spans="2:2">
      <c r="B636" s="15"/>
    </row>
    <row r="637" spans="2:2">
      <c r="B637" s="15"/>
    </row>
    <row r="638" spans="2:2">
      <c r="B638" s="15"/>
    </row>
    <row r="639" spans="2:2">
      <c r="B639" s="15"/>
    </row>
    <row r="640" spans="2:2">
      <c r="B640" s="15"/>
    </row>
    <row r="641" spans="2:2">
      <c r="B641" s="15"/>
    </row>
    <row r="642" spans="2:2">
      <c r="B642" s="15"/>
    </row>
    <row r="643" spans="2:2">
      <c r="B643" s="15"/>
    </row>
    <row r="644" spans="2:2">
      <c r="B644" s="15"/>
    </row>
    <row r="645" spans="2:2">
      <c r="B645" s="15"/>
    </row>
    <row r="646" spans="2:2">
      <c r="B646" s="15"/>
    </row>
    <row r="647" spans="2:2">
      <c r="B647" s="15"/>
    </row>
    <row r="648" spans="2:2">
      <c r="B648" s="15"/>
    </row>
    <row r="649" spans="2:2">
      <c r="B649" s="15"/>
    </row>
    <row r="650" spans="2:2">
      <c r="B650" s="15"/>
    </row>
    <row r="651" spans="2:2">
      <c r="B651" s="15"/>
    </row>
    <row r="652" spans="2:2">
      <c r="B652" s="15"/>
    </row>
    <row r="653" spans="2:2">
      <c r="B653" s="15"/>
    </row>
    <row r="654" spans="2:2">
      <c r="B654" s="15"/>
    </row>
    <row r="655" spans="2:2">
      <c r="B655" s="15"/>
    </row>
    <row r="656" spans="2:2">
      <c r="B656" s="15"/>
    </row>
    <row r="657" spans="2:2">
      <c r="B657" s="15"/>
    </row>
    <row r="658" spans="2:2">
      <c r="B658" s="15"/>
    </row>
    <row r="659" spans="2:2">
      <c r="B659" s="15"/>
    </row>
    <row r="660" spans="2:2">
      <c r="B660" s="15"/>
    </row>
    <row r="661" spans="2:2">
      <c r="B661" s="15"/>
    </row>
    <row r="662" spans="2:2">
      <c r="B662" s="15"/>
    </row>
    <row r="663" spans="2:2">
      <c r="B663" s="15"/>
    </row>
    <row r="664" spans="2:2">
      <c r="B664" s="15"/>
    </row>
    <row r="665" spans="2:2">
      <c r="B665" s="15"/>
    </row>
    <row r="666" spans="2:2">
      <c r="B666" s="15"/>
    </row>
    <row r="667" spans="2:2">
      <c r="B667" s="15"/>
    </row>
    <row r="668" spans="2:2">
      <c r="B668" s="15"/>
    </row>
    <row r="669" spans="2:2">
      <c r="B669" s="15"/>
    </row>
    <row r="670" spans="2:2">
      <c r="B670" s="15"/>
    </row>
    <row r="671" spans="2:2">
      <c r="B671" s="15"/>
    </row>
    <row r="672" spans="2:2">
      <c r="B672" s="15"/>
    </row>
    <row r="673" spans="2:2">
      <c r="B673" s="15"/>
    </row>
    <row r="674" spans="2:2">
      <c r="B674" s="15"/>
    </row>
    <row r="675" spans="2:2">
      <c r="B675" s="15"/>
    </row>
    <row r="676" spans="2:2">
      <c r="B676" s="15"/>
    </row>
    <row r="677" spans="2:2">
      <c r="B677" s="15"/>
    </row>
    <row r="678" spans="2:2">
      <c r="B678" s="15"/>
    </row>
    <row r="679" spans="2:2">
      <c r="B679" s="15"/>
    </row>
    <row r="680" spans="2:2">
      <c r="B680" s="15"/>
    </row>
    <row r="681" spans="2:2">
      <c r="B681" s="15"/>
    </row>
    <row r="682" spans="2:2">
      <c r="B682" s="15"/>
    </row>
    <row r="683" spans="2:2">
      <c r="B683" s="15"/>
    </row>
    <row r="684" spans="2:2">
      <c r="B684" s="15"/>
    </row>
    <row r="685" spans="2:2">
      <c r="B685" s="15"/>
    </row>
    <row r="686" spans="2:2">
      <c r="B686" s="15"/>
    </row>
    <row r="687" spans="2:2">
      <c r="B687" s="15"/>
    </row>
    <row r="688" spans="2:2">
      <c r="B688" s="15"/>
    </row>
    <row r="689" spans="2:2">
      <c r="B689" s="15"/>
    </row>
    <row r="690" spans="2:2">
      <c r="B690" s="15"/>
    </row>
    <row r="691" spans="2:2">
      <c r="B691" s="15"/>
    </row>
    <row r="692" spans="2:2">
      <c r="B692" s="15"/>
    </row>
    <row r="693" spans="2:2">
      <c r="B693" s="15"/>
    </row>
    <row r="694" spans="2:2">
      <c r="B694" s="15"/>
    </row>
    <row r="695" spans="2:2">
      <c r="B695" s="15"/>
    </row>
    <row r="696" spans="2:2">
      <c r="B696" s="15"/>
    </row>
    <row r="697" spans="2:2">
      <c r="B697" s="15"/>
    </row>
    <row r="698" spans="2:2">
      <c r="B698" s="15"/>
    </row>
    <row r="699" spans="2:2">
      <c r="B699" s="15"/>
    </row>
    <row r="700" spans="2:2">
      <c r="B700" s="15"/>
    </row>
    <row r="701" spans="2:2">
      <c r="B701" s="15"/>
    </row>
    <row r="702" spans="2:2">
      <c r="B702" s="15"/>
    </row>
    <row r="703" spans="2:2">
      <c r="B703" s="15"/>
    </row>
    <row r="704" spans="2:2">
      <c r="B704" s="15"/>
    </row>
    <row r="705" spans="2:2">
      <c r="B705" s="15"/>
    </row>
    <row r="706" spans="2:2">
      <c r="B706" s="15"/>
    </row>
    <row r="707" spans="2:2">
      <c r="B707" s="15"/>
    </row>
    <row r="708" spans="2:2">
      <c r="B708" s="15"/>
    </row>
    <row r="709" spans="2:2">
      <c r="B709" s="15"/>
    </row>
    <row r="710" spans="2:2">
      <c r="B710" s="15"/>
    </row>
    <row r="711" spans="2:2">
      <c r="B711" s="15"/>
    </row>
    <row r="712" spans="2:2">
      <c r="B712" s="15"/>
    </row>
    <row r="713" spans="2:2">
      <c r="B713" s="15"/>
    </row>
    <row r="714" spans="2:2">
      <c r="B714" s="15"/>
    </row>
    <row r="715" spans="2:2">
      <c r="B715" s="15"/>
    </row>
    <row r="716" spans="2:2">
      <c r="B716" s="15"/>
    </row>
    <row r="717" spans="2:2">
      <c r="B717" s="15"/>
    </row>
    <row r="718" spans="2:2">
      <c r="B718" s="15"/>
    </row>
    <row r="719" spans="2:2">
      <c r="B719" s="15"/>
    </row>
    <row r="720" spans="2:2">
      <c r="B720" s="15"/>
    </row>
    <row r="721" spans="2:2">
      <c r="B721" s="15"/>
    </row>
    <row r="722" spans="2:2">
      <c r="B722" s="15"/>
    </row>
    <row r="723" spans="2:2">
      <c r="B723" s="15"/>
    </row>
    <row r="724" spans="2:2">
      <c r="B724" s="15"/>
    </row>
    <row r="725" spans="2:2">
      <c r="B725" s="15"/>
    </row>
    <row r="726" spans="2:2">
      <c r="B726" s="15"/>
    </row>
    <row r="727" spans="2:2">
      <c r="B727" s="15"/>
    </row>
    <row r="728" spans="2:2">
      <c r="B728" s="15"/>
    </row>
    <row r="729" spans="2:2">
      <c r="B729" s="15"/>
    </row>
    <row r="730" spans="2:2">
      <c r="B730" s="15"/>
    </row>
    <row r="731" spans="2:2">
      <c r="B731" s="15"/>
    </row>
    <row r="732" spans="2:2">
      <c r="B732" s="15"/>
    </row>
    <row r="733" spans="2:2">
      <c r="B733" s="15"/>
    </row>
    <row r="734" spans="2:2">
      <c r="B734" s="15"/>
    </row>
    <row r="735" spans="2:2">
      <c r="B735" s="15"/>
    </row>
    <row r="736" spans="2:2">
      <c r="B736" s="15"/>
    </row>
    <row r="737" spans="2:2">
      <c r="B737" s="15"/>
    </row>
    <row r="738" spans="2:2">
      <c r="B738" s="15"/>
    </row>
    <row r="739" spans="2:2">
      <c r="B739" s="15"/>
    </row>
    <row r="740" spans="2:2">
      <c r="B740" s="15"/>
    </row>
    <row r="741" spans="2:2">
      <c r="B741" s="15"/>
    </row>
    <row r="742" spans="2:2">
      <c r="B742" s="15"/>
    </row>
    <row r="743" spans="2:2">
      <c r="B743" s="15"/>
    </row>
    <row r="744" spans="2:2">
      <c r="B744" s="15"/>
    </row>
    <row r="745" spans="2:2">
      <c r="B745" s="15"/>
    </row>
    <row r="746" spans="2:2">
      <c r="B746" s="15"/>
    </row>
    <row r="747" spans="2:2">
      <c r="B747" s="15"/>
    </row>
    <row r="748" spans="2:2">
      <c r="B748" s="15"/>
    </row>
    <row r="749" spans="2:2">
      <c r="B749" s="15"/>
    </row>
    <row r="750" spans="2:2">
      <c r="B750" s="15"/>
    </row>
    <row r="751" spans="2:2">
      <c r="B751" s="15"/>
    </row>
    <row r="752" spans="2:2">
      <c r="B752" s="15"/>
    </row>
    <row r="753" spans="2:2">
      <c r="B753" s="15"/>
    </row>
    <row r="754" spans="2:2">
      <c r="B754" s="15"/>
    </row>
    <row r="755" spans="2:2">
      <c r="B755" s="15"/>
    </row>
    <row r="756" spans="2:2">
      <c r="B756" s="15"/>
    </row>
    <row r="757" spans="2:2">
      <c r="B757" s="15"/>
    </row>
    <row r="758" spans="2:2">
      <c r="B758" s="15"/>
    </row>
    <row r="759" spans="2:2">
      <c r="B759" s="15"/>
    </row>
    <row r="760" spans="2:2">
      <c r="B760" s="15"/>
    </row>
    <row r="761" spans="2:2">
      <c r="B761" s="15"/>
    </row>
    <row r="762" spans="2:2">
      <c r="B762" s="15"/>
    </row>
    <row r="763" spans="2:2">
      <c r="B763" s="15"/>
    </row>
    <row r="764" spans="2:2">
      <c r="B764" s="15"/>
    </row>
    <row r="765" spans="2:2">
      <c r="B765" s="15"/>
    </row>
    <row r="766" spans="2:2">
      <c r="B766" s="15"/>
    </row>
    <row r="767" spans="2:2">
      <c r="B767" s="15"/>
    </row>
    <row r="768" spans="2:2">
      <c r="B768" s="15"/>
    </row>
    <row r="769" spans="2:2">
      <c r="B769" s="15"/>
    </row>
    <row r="770" spans="2:2">
      <c r="B770" s="15"/>
    </row>
    <row r="771" spans="2:2">
      <c r="B771" s="15"/>
    </row>
    <row r="772" spans="2:2">
      <c r="B772" s="15"/>
    </row>
    <row r="773" spans="2:2">
      <c r="B773" s="15"/>
    </row>
    <row r="774" spans="2:2">
      <c r="B774" s="15"/>
    </row>
    <row r="775" spans="2:2">
      <c r="B775" s="15"/>
    </row>
    <row r="776" spans="2:2">
      <c r="B776" s="15"/>
    </row>
    <row r="777" spans="2:2">
      <c r="B777" s="15"/>
    </row>
    <row r="778" spans="2:2">
      <c r="B778" s="15"/>
    </row>
    <row r="779" spans="2:2">
      <c r="B779" s="15"/>
    </row>
    <row r="780" spans="2:2">
      <c r="B780" s="15"/>
    </row>
    <row r="781" spans="2:2">
      <c r="B781" s="15"/>
    </row>
    <row r="782" spans="2:2">
      <c r="B782" s="15"/>
    </row>
    <row r="783" spans="2:2">
      <c r="B783" s="15"/>
    </row>
    <row r="784" spans="2:2">
      <c r="B784" s="15"/>
    </row>
    <row r="785" spans="2:2">
      <c r="B785" s="15"/>
    </row>
    <row r="786" spans="2:2">
      <c r="B786" s="15"/>
    </row>
    <row r="787" spans="2:2">
      <c r="B787" s="15"/>
    </row>
    <row r="788" spans="2:2">
      <c r="B788" s="15"/>
    </row>
    <row r="789" spans="2:2">
      <c r="B789" s="15"/>
    </row>
    <row r="790" spans="2:2">
      <c r="B790" s="15"/>
    </row>
    <row r="791" spans="2:2">
      <c r="B791" s="15"/>
    </row>
    <row r="792" spans="2:2">
      <c r="B792" s="15"/>
    </row>
    <row r="793" spans="2:2">
      <c r="B793" s="15"/>
    </row>
    <row r="794" spans="2:2">
      <c r="B794" s="15"/>
    </row>
    <row r="795" spans="2:2">
      <c r="B795" s="15"/>
    </row>
    <row r="796" spans="2:2">
      <c r="B796" s="15"/>
    </row>
    <row r="797" spans="2:2">
      <c r="B797" s="15"/>
    </row>
    <row r="798" spans="2:2">
      <c r="B798" s="15"/>
    </row>
    <row r="799" spans="2:2">
      <c r="B799" s="15"/>
    </row>
    <row r="800" spans="2:2">
      <c r="B800" s="15"/>
    </row>
    <row r="801" spans="2:2">
      <c r="B801" s="15"/>
    </row>
    <row r="802" spans="2:2">
      <c r="B802" s="15"/>
    </row>
    <row r="803" spans="2:2">
      <c r="B803" s="15"/>
    </row>
    <row r="804" spans="2:2">
      <c r="B804" s="15"/>
    </row>
    <row r="805" spans="2:2">
      <c r="B805" s="15"/>
    </row>
    <row r="806" spans="2:2">
      <c r="B806" s="15"/>
    </row>
    <row r="807" spans="2:2">
      <c r="B807" s="15"/>
    </row>
    <row r="808" spans="2:2">
      <c r="B808" s="15"/>
    </row>
    <row r="809" spans="2:2">
      <c r="B809" s="15"/>
    </row>
    <row r="810" spans="2:2">
      <c r="B810" s="15"/>
    </row>
    <row r="811" spans="2:2">
      <c r="B811" s="15"/>
    </row>
    <row r="812" spans="2:2">
      <c r="B812" s="15"/>
    </row>
    <row r="813" spans="2:2">
      <c r="B813" s="15"/>
    </row>
    <row r="814" spans="2:2">
      <c r="B814" s="15"/>
    </row>
    <row r="815" spans="2:2">
      <c r="B815" s="15"/>
    </row>
    <row r="816" spans="2:2">
      <c r="B816" s="15"/>
    </row>
    <row r="817" spans="2:2">
      <c r="B817" s="15"/>
    </row>
    <row r="818" spans="2:2">
      <c r="B818" s="15"/>
    </row>
    <row r="819" spans="2:2">
      <c r="B819" s="15"/>
    </row>
    <row r="820" spans="2:2">
      <c r="B820" s="15"/>
    </row>
    <row r="821" spans="2:2">
      <c r="B821" s="15"/>
    </row>
    <row r="822" spans="2:2">
      <c r="B822" s="15"/>
    </row>
    <row r="823" spans="2:2">
      <c r="B823" s="15"/>
    </row>
    <row r="824" spans="2:2">
      <c r="B824" s="15"/>
    </row>
    <row r="825" spans="2:2">
      <c r="B825" s="15"/>
    </row>
    <row r="826" spans="2:2">
      <c r="B826" s="15"/>
    </row>
    <row r="827" spans="2:2">
      <c r="B827" s="15"/>
    </row>
    <row r="828" spans="2:2">
      <c r="B828" s="15"/>
    </row>
    <row r="829" spans="2:2">
      <c r="B829" s="15"/>
    </row>
    <row r="830" spans="2:2">
      <c r="B830" s="15"/>
    </row>
    <row r="831" spans="2:2">
      <c r="B831" s="15"/>
    </row>
    <row r="832" spans="2:2">
      <c r="B832" s="15"/>
    </row>
    <row r="833" spans="2:2">
      <c r="B833" s="15"/>
    </row>
    <row r="834" spans="2:2">
      <c r="B834" s="15"/>
    </row>
    <row r="835" spans="2:2">
      <c r="B835" s="15"/>
    </row>
    <row r="836" spans="2:2">
      <c r="B836" s="15"/>
    </row>
    <row r="837" spans="2:2">
      <c r="B837" s="15"/>
    </row>
    <row r="838" spans="2:2">
      <c r="B838" s="15"/>
    </row>
    <row r="839" spans="2:2">
      <c r="B839" s="15"/>
    </row>
    <row r="840" spans="2:2">
      <c r="B840" s="15"/>
    </row>
    <row r="841" spans="2:2">
      <c r="B841" s="15"/>
    </row>
    <row r="842" spans="2:2">
      <c r="B842" s="15"/>
    </row>
    <row r="843" spans="2:2">
      <c r="B843" s="15"/>
    </row>
    <row r="844" spans="2:2">
      <c r="B844" s="15"/>
    </row>
    <row r="845" spans="2:2">
      <c r="B845" s="15"/>
    </row>
    <row r="846" spans="2:2">
      <c r="B846" s="15"/>
    </row>
    <row r="847" spans="2:2">
      <c r="B847" s="15"/>
    </row>
    <row r="848" spans="2:2">
      <c r="B848" s="15"/>
    </row>
    <row r="849" spans="2:2">
      <c r="B849" s="15"/>
    </row>
    <row r="850" spans="2:2">
      <c r="B850" s="15"/>
    </row>
    <row r="851" spans="2:2">
      <c r="B851" s="15"/>
    </row>
    <row r="852" spans="2:2">
      <c r="B852" s="15"/>
    </row>
    <row r="853" spans="2:2">
      <c r="B853" s="15"/>
    </row>
    <row r="854" spans="2:2">
      <c r="B854" s="15"/>
    </row>
    <row r="855" spans="2:2">
      <c r="B855" s="15"/>
    </row>
    <row r="856" spans="2:2">
      <c r="B856" s="15"/>
    </row>
    <row r="857" spans="2:2">
      <c r="B857" s="15"/>
    </row>
    <row r="858" spans="2:2">
      <c r="B858" s="15"/>
    </row>
    <row r="859" spans="2:2">
      <c r="B859" s="15"/>
    </row>
    <row r="860" spans="2:2">
      <c r="B860" s="15"/>
    </row>
    <row r="861" spans="2:2">
      <c r="B861" s="15"/>
    </row>
    <row r="862" spans="2:2">
      <c r="B862" s="15"/>
    </row>
    <row r="863" spans="2:2">
      <c r="B863" s="15"/>
    </row>
    <row r="864" spans="2:2">
      <c r="B864" s="15"/>
    </row>
    <row r="865" spans="2:2">
      <c r="B865" s="15"/>
    </row>
    <row r="866" spans="2:2">
      <c r="B866" s="15"/>
    </row>
    <row r="867" spans="2:2">
      <c r="B867" s="15"/>
    </row>
    <row r="868" spans="2:2">
      <c r="B868" s="15"/>
    </row>
    <row r="869" spans="2:2">
      <c r="B869" s="15"/>
    </row>
    <row r="870" spans="2:2">
      <c r="B870" s="15"/>
    </row>
    <row r="871" spans="2:2">
      <c r="B871" s="15"/>
    </row>
    <row r="872" spans="2:2">
      <c r="B872" s="15"/>
    </row>
    <row r="873" spans="2:2">
      <c r="B873" s="15"/>
    </row>
    <row r="874" spans="2:2">
      <c r="B874" s="15"/>
    </row>
    <row r="875" spans="2:2">
      <c r="B875" s="15"/>
    </row>
    <row r="876" spans="2:2">
      <c r="B876" s="15"/>
    </row>
    <row r="877" spans="2:2">
      <c r="B877" s="15"/>
    </row>
    <row r="878" spans="2:2">
      <c r="B878" s="15"/>
    </row>
    <row r="879" spans="2:2">
      <c r="B879" s="15"/>
    </row>
    <row r="880" spans="2:2">
      <c r="B880" s="15"/>
    </row>
    <row r="881" spans="2:2">
      <c r="B881" s="15"/>
    </row>
    <row r="882" spans="2:2">
      <c r="B882" s="15"/>
    </row>
    <row r="883" spans="2:2">
      <c r="B883" s="15"/>
    </row>
    <row r="884" spans="2:2">
      <c r="B884" s="15"/>
    </row>
    <row r="885" spans="2:2">
      <c r="B885" s="15"/>
    </row>
    <row r="886" spans="2:2">
      <c r="B886" s="15"/>
    </row>
    <row r="887" spans="2:2">
      <c r="B887" s="15"/>
    </row>
    <row r="888" spans="2:2">
      <c r="B888" s="15"/>
    </row>
    <row r="889" spans="2:2">
      <c r="B889" s="15"/>
    </row>
    <row r="890" spans="2:2">
      <c r="B890" s="15"/>
    </row>
    <row r="891" spans="2:2">
      <c r="B891" s="15"/>
    </row>
    <row r="892" spans="2:2">
      <c r="B892" s="15"/>
    </row>
    <row r="893" spans="2:2">
      <c r="B893" s="15"/>
    </row>
    <row r="894" spans="2:2">
      <c r="B894" s="15"/>
    </row>
    <row r="895" spans="2:2">
      <c r="B895" s="15"/>
    </row>
    <row r="896" spans="2:2">
      <c r="B896" s="15"/>
    </row>
    <row r="897" spans="2:2">
      <c r="B897" s="15"/>
    </row>
    <row r="898" spans="2:2">
      <c r="B898" s="15"/>
    </row>
    <row r="899" spans="2:2">
      <c r="B899" s="15"/>
    </row>
    <row r="900" spans="2:2">
      <c r="B900" s="15"/>
    </row>
    <row r="901" spans="2:2">
      <c r="B901" s="15"/>
    </row>
    <row r="902" spans="2:2">
      <c r="B902" s="15"/>
    </row>
    <row r="903" spans="2:2">
      <c r="B903" s="15"/>
    </row>
    <row r="904" spans="2:2">
      <c r="B904" s="15"/>
    </row>
    <row r="905" spans="2:2">
      <c r="B905" s="15"/>
    </row>
    <row r="906" spans="2:2">
      <c r="B906" s="15"/>
    </row>
    <row r="907" spans="2:2">
      <c r="B907" s="15"/>
    </row>
    <row r="908" spans="2:2">
      <c r="B908" s="15"/>
    </row>
    <row r="909" spans="2:2">
      <c r="B909" s="15"/>
    </row>
    <row r="910" spans="2:2">
      <c r="B910" s="15"/>
    </row>
    <row r="911" spans="2:2">
      <c r="B911" s="15"/>
    </row>
    <row r="912" spans="2:2">
      <c r="B912" s="15"/>
    </row>
    <row r="913" spans="2:2">
      <c r="B913" s="15"/>
    </row>
    <row r="914" spans="2:2">
      <c r="B914" s="15"/>
    </row>
    <row r="915" spans="2:2">
      <c r="B915" s="15"/>
    </row>
    <row r="916" spans="2:2">
      <c r="B916" s="15"/>
    </row>
    <row r="917" spans="2:2">
      <c r="B917" s="15"/>
    </row>
    <row r="918" spans="2:2">
      <c r="B918" s="15"/>
    </row>
    <row r="919" spans="2:2">
      <c r="B919" s="15"/>
    </row>
    <row r="920" spans="2:2">
      <c r="B920" s="15"/>
    </row>
    <row r="921" spans="2:2">
      <c r="B921" s="15"/>
    </row>
    <row r="922" spans="2:2">
      <c r="B922" s="15"/>
    </row>
    <row r="923" spans="2:2">
      <c r="B923" s="15"/>
    </row>
    <row r="924" spans="2:2">
      <c r="B924" s="15"/>
    </row>
    <row r="925" spans="2:2">
      <c r="B925" s="15"/>
    </row>
    <row r="926" spans="2:2">
      <c r="B926" s="15"/>
    </row>
    <row r="927" spans="2:2">
      <c r="B927" s="15"/>
    </row>
    <row r="928" spans="2:2">
      <c r="B928" s="15"/>
    </row>
    <row r="929" spans="2:2">
      <c r="B929" s="15"/>
    </row>
    <row r="930" spans="2:2">
      <c r="B930" s="15"/>
    </row>
    <row r="931" spans="2:2">
      <c r="B931" s="15"/>
    </row>
    <row r="932" spans="2:2">
      <c r="B932" s="15"/>
    </row>
    <row r="933" spans="2:2">
      <c r="B933" s="15"/>
    </row>
    <row r="934" spans="2:2">
      <c r="B934" s="15"/>
    </row>
    <row r="935" spans="2:2">
      <c r="B935" s="15"/>
    </row>
    <row r="936" spans="2:2">
      <c r="B936" s="15"/>
    </row>
    <row r="937" spans="2:2">
      <c r="B937" s="15"/>
    </row>
    <row r="938" spans="2:2">
      <c r="B938" s="15"/>
    </row>
    <row r="939" spans="2:2">
      <c r="B939" s="15"/>
    </row>
    <row r="940" spans="2:2">
      <c r="B940" s="15"/>
    </row>
    <row r="941" spans="2:2">
      <c r="B941" s="15"/>
    </row>
    <row r="942" spans="2:2">
      <c r="B942" s="15"/>
    </row>
    <row r="943" spans="2:2">
      <c r="B943" s="15"/>
    </row>
    <row r="944" spans="2:2">
      <c r="B944" s="15"/>
    </row>
    <row r="945" spans="2:2">
      <c r="B945" s="15"/>
    </row>
    <row r="946" spans="2:2">
      <c r="B946" s="15"/>
    </row>
    <row r="947" spans="2:2">
      <c r="B947" s="15"/>
    </row>
    <row r="948" spans="2:2">
      <c r="B948" s="15"/>
    </row>
    <row r="949" spans="2:2">
      <c r="B949" s="15"/>
    </row>
    <row r="950" spans="2:2">
      <c r="B950" s="15"/>
    </row>
    <row r="951" spans="2:2">
      <c r="B951" s="15"/>
    </row>
    <row r="952" spans="2:2">
      <c r="B952" s="15"/>
    </row>
    <row r="953" spans="2:2">
      <c r="B953" s="15"/>
    </row>
    <row r="954" spans="2:2">
      <c r="B954" s="15"/>
    </row>
    <row r="955" spans="2:2">
      <c r="B955" s="15"/>
    </row>
    <row r="956" spans="2:2">
      <c r="B956" s="15"/>
    </row>
    <row r="957" spans="2:2">
      <c r="B957" s="15"/>
    </row>
    <row r="958" spans="2:2">
      <c r="B958" s="15"/>
    </row>
    <row r="959" spans="2:2">
      <c r="B959" s="15"/>
    </row>
    <row r="960" spans="2:2">
      <c r="B960" s="15"/>
    </row>
    <row r="961" spans="2:2">
      <c r="B961" s="15"/>
    </row>
    <row r="962" spans="2:2">
      <c r="B962" s="15"/>
    </row>
    <row r="963" spans="2:2">
      <c r="B963" s="15"/>
    </row>
    <row r="964" spans="2:2">
      <c r="B964" s="15"/>
    </row>
    <row r="965" spans="2:2">
      <c r="B965" s="15"/>
    </row>
    <row r="966" spans="2:2">
      <c r="B966" s="15"/>
    </row>
    <row r="967" spans="2:2">
      <c r="B967" s="15"/>
    </row>
    <row r="968" spans="2:2">
      <c r="B968" s="15"/>
    </row>
    <row r="969" spans="2:2">
      <c r="B969" s="15"/>
    </row>
    <row r="970" spans="2:2">
      <c r="B970" s="15"/>
    </row>
    <row r="971" spans="2:2">
      <c r="B971" s="15"/>
    </row>
    <row r="972" spans="2:2">
      <c r="B972" s="15"/>
    </row>
    <row r="973" spans="2:2">
      <c r="B973" s="15"/>
    </row>
    <row r="974" spans="2:2">
      <c r="B974" s="15"/>
    </row>
    <row r="975" spans="2:2">
      <c r="B975" s="15"/>
    </row>
    <row r="976" spans="2:2">
      <c r="B976" s="15"/>
    </row>
    <row r="977" spans="2:2">
      <c r="B977" s="15"/>
    </row>
    <row r="978" spans="2:2">
      <c r="B978" s="15"/>
    </row>
    <row r="979" spans="2:2">
      <c r="B979" s="15"/>
    </row>
    <row r="980" spans="2:2">
      <c r="B980" s="15"/>
    </row>
    <row r="981" spans="2:2">
      <c r="B981" s="15"/>
    </row>
    <row r="982" spans="2:2">
      <c r="B982" s="15"/>
    </row>
    <row r="983" spans="2:2">
      <c r="B983" s="15"/>
    </row>
    <row r="984" spans="2:2">
      <c r="B984" s="15"/>
    </row>
    <row r="985" spans="2:2">
      <c r="B985" s="15"/>
    </row>
    <row r="986" spans="2:2">
      <c r="B986" s="15"/>
    </row>
    <row r="987" spans="2:2">
      <c r="B987" s="15"/>
    </row>
    <row r="988" spans="2:2">
      <c r="B988" s="15"/>
    </row>
    <row r="989" spans="2:2">
      <c r="B989" s="15"/>
    </row>
    <row r="990" spans="2:2">
      <c r="B990" s="15"/>
    </row>
    <row r="991" spans="2:2">
      <c r="B991" s="15"/>
    </row>
    <row r="992" spans="2:2">
      <c r="B992" s="15"/>
    </row>
    <row r="993" spans="2:2">
      <c r="B993" s="15"/>
    </row>
    <row r="994" spans="2:2">
      <c r="B994" s="15"/>
    </row>
    <row r="995" spans="2:2">
      <c r="B995" s="15"/>
    </row>
    <row r="996" spans="2:2">
      <c r="B996" s="15"/>
    </row>
    <row r="997" spans="2:2">
      <c r="B997" s="15"/>
    </row>
    <row r="998" spans="2:2">
      <c r="B998" s="15"/>
    </row>
    <row r="999" spans="2:2">
      <c r="B999" s="15"/>
    </row>
    <row r="1000" spans="2:2">
      <c r="B1000" s="15"/>
    </row>
    <row r="1001" spans="2:2">
      <c r="B1001" s="15"/>
    </row>
    <row r="1002" spans="2:2">
      <c r="B1002" s="15"/>
    </row>
    <row r="1003" spans="2:2">
      <c r="B1003" s="15"/>
    </row>
    <row r="1004" spans="2:2">
      <c r="B1004" s="15"/>
    </row>
    <row r="1005" spans="2:2">
      <c r="B1005" s="15"/>
    </row>
    <row r="1006" spans="2:2">
      <c r="B1006" s="15"/>
    </row>
    <row r="1007" spans="2:2">
      <c r="B1007" s="15"/>
    </row>
    <row r="1008" spans="2:2">
      <c r="B1008" s="15"/>
    </row>
    <row r="1009" spans="2:2">
      <c r="B1009" s="15"/>
    </row>
    <row r="1010" spans="2:2">
      <c r="B1010" s="15"/>
    </row>
    <row r="1011" spans="2:2">
      <c r="B1011" s="15"/>
    </row>
    <row r="1012" spans="2:2">
      <c r="B1012" s="15"/>
    </row>
    <row r="1013" spans="2:2">
      <c r="B1013" s="15"/>
    </row>
    <row r="1014" spans="2:2">
      <c r="B1014" s="15"/>
    </row>
    <row r="1015" spans="2:2">
      <c r="B1015" s="15"/>
    </row>
    <row r="1016" spans="2:2">
      <c r="B1016" s="15"/>
    </row>
    <row r="1017" spans="2:2">
      <c r="B1017" s="15"/>
    </row>
    <row r="1018" spans="2:2">
      <c r="B1018" s="15"/>
    </row>
    <row r="1019" spans="2:2">
      <c r="B1019" s="15"/>
    </row>
    <row r="1020" spans="2:2">
      <c r="B1020" s="15"/>
    </row>
    <row r="1021" spans="2:2">
      <c r="B1021" s="15"/>
    </row>
    <row r="1022" spans="2:2">
      <c r="B1022" s="15"/>
    </row>
    <row r="1023" spans="2:2">
      <c r="B1023" s="15"/>
    </row>
    <row r="1024" spans="2:2">
      <c r="B1024" s="15"/>
    </row>
    <row r="1025" spans="2:2">
      <c r="B1025" s="15"/>
    </row>
    <row r="1026" spans="2:2">
      <c r="B1026" s="15"/>
    </row>
    <row r="1027" spans="2:2">
      <c r="B1027" s="15"/>
    </row>
    <row r="1028" spans="2:2">
      <c r="B1028" s="15"/>
    </row>
    <row r="1029" spans="2:2">
      <c r="B1029" s="15"/>
    </row>
    <row r="1030" spans="2:2">
      <c r="B1030" s="15"/>
    </row>
    <row r="1031" spans="2:2">
      <c r="B1031" s="15"/>
    </row>
    <row r="1032" spans="2:2">
      <c r="B1032" s="15"/>
    </row>
    <row r="1033" spans="2:2">
      <c r="B1033" s="15"/>
    </row>
    <row r="1034" spans="2:2">
      <c r="B1034" s="15"/>
    </row>
    <row r="1035" spans="2:2">
      <c r="B1035" s="15"/>
    </row>
    <row r="1036" spans="2:2">
      <c r="B1036" s="15"/>
    </row>
    <row r="1037" spans="2:2">
      <c r="B1037" s="15"/>
    </row>
    <row r="1038" spans="2:2">
      <c r="B1038" s="15"/>
    </row>
    <row r="1039" spans="2:2">
      <c r="B1039" s="15"/>
    </row>
    <row r="1040" spans="2:2">
      <c r="B1040" s="15"/>
    </row>
    <row r="1041" spans="2:2">
      <c r="B1041" s="15"/>
    </row>
    <row r="1042" spans="2:2">
      <c r="B1042" s="15"/>
    </row>
    <row r="1043" spans="2:2">
      <c r="B1043" s="15"/>
    </row>
    <row r="1044" spans="2:2">
      <c r="B1044" s="15"/>
    </row>
    <row r="1045" spans="2:2">
      <c r="B1045" s="15"/>
    </row>
    <row r="1046" spans="2:2">
      <c r="B1046" s="15"/>
    </row>
    <row r="1047" spans="2:2">
      <c r="B1047" s="15"/>
    </row>
    <row r="1048" spans="2:2">
      <c r="B1048" s="15"/>
    </row>
    <row r="1049" spans="2:2">
      <c r="B1049" s="15"/>
    </row>
    <row r="1050" spans="2:2">
      <c r="B1050" s="15"/>
    </row>
    <row r="1051" spans="2:2">
      <c r="B1051" s="15"/>
    </row>
    <row r="1052" spans="2:2">
      <c r="B1052" s="15"/>
    </row>
    <row r="1053" spans="2:2">
      <c r="B1053" s="15"/>
    </row>
    <row r="1054" spans="2:2">
      <c r="B1054" s="15"/>
    </row>
    <row r="1055" spans="2:2">
      <c r="B1055" s="15"/>
    </row>
    <row r="1056" spans="2:2">
      <c r="B1056" s="15"/>
    </row>
    <row r="1057" spans="2:2">
      <c r="B1057" s="15"/>
    </row>
    <row r="1058" spans="2:2">
      <c r="B1058" s="15"/>
    </row>
    <row r="1059" spans="2:2">
      <c r="B1059" s="15"/>
    </row>
    <row r="1060" spans="2:2">
      <c r="B1060" s="15"/>
    </row>
    <row r="1061" spans="2:2">
      <c r="B1061" s="15"/>
    </row>
    <row r="1062" spans="2:2">
      <c r="B1062" s="15"/>
    </row>
    <row r="1063" spans="2:2">
      <c r="B1063" s="15"/>
    </row>
    <row r="1064" spans="2:2">
      <c r="B1064" s="15"/>
    </row>
    <row r="1065" spans="2:2">
      <c r="B1065" s="15"/>
    </row>
    <row r="1066" spans="2:2">
      <c r="B1066" s="15"/>
    </row>
    <row r="1067" spans="2:2">
      <c r="B1067" s="15"/>
    </row>
    <row r="1068" spans="2:2">
      <c r="B1068" s="15"/>
    </row>
    <row r="1069" spans="2:2">
      <c r="B1069" s="15"/>
    </row>
    <row r="1070" spans="2:2">
      <c r="B1070" s="15"/>
    </row>
    <row r="1071" spans="2:2">
      <c r="B1071" s="15"/>
    </row>
    <row r="1072" spans="2:2">
      <c r="B1072" s="15"/>
    </row>
    <row r="1073" spans="2:2">
      <c r="B1073" s="15"/>
    </row>
    <row r="1074" spans="2:2">
      <c r="B1074" s="15"/>
    </row>
    <row r="1075" spans="2:2">
      <c r="B1075" s="15"/>
    </row>
    <row r="1076" spans="2:2">
      <c r="B1076" s="15"/>
    </row>
    <row r="1077" spans="2:2">
      <c r="B1077" s="15"/>
    </row>
    <row r="1078" spans="2:2">
      <c r="B1078" s="15"/>
    </row>
    <row r="1079" spans="2:2">
      <c r="B1079" s="15"/>
    </row>
    <row r="1080" spans="2:2">
      <c r="B1080" s="15"/>
    </row>
    <row r="1081" spans="2:2">
      <c r="B1081" s="15"/>
    </row>
    <row r="1082" spans="2:2">
      <c r="B1082" s="15"/>
    </row>
    <row r="1083" spans="2:2">
      <c r="B1083" s="15"/>
    </row>
    <row r="1084" spans="2:2">
      <c r="B1084" s="15"/>
    </row>
    <row r="1085" spans="2:2">
      <c r="B1085" s="15"/>
    </row>
    <row r="1086" spans="2:2">
      <c r="B1086" s="15"/>
    </row>
    <row r="1087" spans="2:2">
      <c r="B1087" s="15"/>
    </row>
    <row r="1088" spans="2:2">
      <c r="B1088" s="15"/>
    </row>
    <row r="1089" spans="2:2">
      <c r="B1089" s="15"/>
    </row>
    <row r="1090" spans="2:2">
      <c r="B1090" s="15"/>
    </row>
    <row r="1091" spans="2:2">
      <c r="B1091" s="15"/>
    </row>
    <row r="1092" spans="2:2">
      <c r="B1092" s="15"/>
    </row>
    <row r="1093" spans="2:2">
      <c r="B1093" s="15"/>
    </row>
    <row r="1094" spans="2:2">
      <c r="B1094" s="15"/>
    </row>
    <row r="1095" spans="2:2">
      <c r="B1095" s="15"/>
    </row>
    <row r="1096" spans="2:2">
      <c r="B1096" s="15"/>
    </row>
    <row r="1097" spans="2:2">
      <c r="B1097" s="15"/>
    </row>
    <row r="1098" spans="2:2">
      <c r="B1098" s="15"/>
    </row>
    <row r="1099" spans="2:2">
      <c r="B1099" s="15"/>
    </row>
    <row r="1100" spans="2:2">
      <c r="B1100" s="15"/>
    </row>
    <row r="1101" spans="2:2">
      <c r="B1101" s="15"/>
    </row>
    <row r="1102" spans="2:2">
      <c r="B1102" s="15"/>
    </row>
    <row r="1103" spans="2:2">
      <c r="B1103" s="15"/>
    </row>
    <row r="1104" spans="2:2">
      <c r="B1104" s="15"/>
    </row>
    <row r="1105" spans="2:2">
      <c r="B1105" s="15"/>
    </row>
    <row r="1106" spans="2:2">
      <c r="B1106" s="15"/>
    </row>
    <row r="1107" spans="2:2">
      <c r="B1107" s="15"/>
    </row>
    <row r="1108" spans="2:2">
      <c r="B1108" s="15"/>
    </row>
    <row r="1109" spans="2:2">
      <c r="B1109" s="15"/>
    </row>
    <row r="1110" spans="2:2">
      <c r="B1110" s="15"/>
    </row>
    <row r="1111" spans="2:2">
      <c r="B1111" s="15"/>
    </row>
    <row r="1112" spans="2:2">
      <c r="B1112" s="15"/>
    </row>
    <row r="1113" spans="2:2">
      <c r="B1113" s="15"/>
    </row>
    <row r="1114" spans="2:2">
      <c r="B1114" s="15"/>
    </row>
    <row r="1115" spans="2:2">
      <c r="B1115" s="15"/>
    </row>
    <row r="1116" spans="2:2">
      <c r="B1116" s="15"/>
    </row>
    <row r="1117" spans="2:2">
      <c r="B1117" s="15"/>
    </row>
    <row r="1118" spans="2:2">
      <c r="B1118" s="15"/>
    </row>
    <row r="1119" spans="2:2">
      <c r="B1119" s="15"/>
    </row>
    <row r="1120" spans="2:2">
      <c r="B1120" s="15"/>
    </row>
    <row r="1121" spans="2:2">
      <c r="B1121" s="15"/>
    </row>
    <row r="1122" spans="2:2">
      <c r="B1122" s="15"/>
    </row>
    <row r="1123" spans="2:2">
      <c r="B1123" s="15"/>
    </row>
    <row r="1124" spans="2:2">
      <c r="B1124" s="15"/>
    </row>
    <row r="1125" spans="2:2">
      <c r="B1125" s="15"/>
    </row>
    <row r="1126" spans="2:2">
      <c r="B1126" s="15"/>
    </row>
    <row r="1127" spans="2:2">
      <c r="B1127" s="15"/>
    </row>
    <row r="1128" spans="2:2">
      <c r="B1128" s="15"/>
    </row>
    <row r="1129" spans="2:2">
      <c r="B1129" s="15"/>
    </row>
    <row r="1130" spans="2:2">
      <c r="B1130" s="15"/>
    </row>
    <row r="1131" spans="2:2">
      <c r="B1131" s="15"/>
    </row>
    <row r="1132" spans="2:2">
      <c r="B1132" s="15"/>
    </row>
    <row r="1133" spans="2:2">
      <c r="B1133" s="15"/>
    </row>
    <row r="1134" spans="2:2">
      <c r="B1134" s="15"/>
    </row>
    <row r="1135" spans="2:2">
      <c r="B1135" s="15"/>
    </row>
    <row r="1136" spans="2:2">
      <c r="B1136" s="15"/>
    </row>
    <row r="1137" spans="2:2">
      <c r="B1137" s="15"/>
    </row>
    <row r="1138" spans="2:2">
      <c r="B1138" s="15"/>
    </row>
    <row r="1139" spans="2:2">
      <c r="B1139" s="15"/>
    </row>
    <row r="1140" spans="2:2">
      <c r="B1140" s="15"/>
    </row>
    <row r="1141" spans="2:2">
      <c r="B1141" s="15"/>
    </row>
    <row r="1142" spans="2:2">
      <c r="B1142" s="15"/>
    </row>
    <row r="1143" spans="2:2">
      <c r="B1143" s="15"/>
    </row>
    <row r="1144" spans="2:2">
      <c r="B1144" s="15"/>
    </row>
    <row r="1145" spans="2:2">
      <c r="B1145" s="15"/>
    </row>
    <row r="1146" spans="2:2">
      <c r="B1146" s="15"/>
    </row>
    <row r="1147" spans="2:2">
      <c r="B1147" s="15"/>
    </row>
    <row r="1148" spans="2:2">
      <c r="B1148" s="15"/>
    </row>
    <row r="1149" spans="2:2">
      <c r="B1149" s="15"/>
    </row>
    <row r="1150" spans="2:2">
      <c r="B1150" s="15"/>
    </row>
    <row r="1151" spans="2:2">
      <c r="B1151" s="15"/>
    </row>
    <row r="1152" spans="2:2">
      <c r="B1152" s="15"/>
    </row>
    <row r="1153" spans="2:2">
      <c r="B1153" s="15"/>
    </row>
    <row r="1154" spans="2:2">
      <c r="B1154" s="15"/>
    </row>
    <row r="1155" spans="2:2">
      <c r="B1155" s="15"/>
    </row>
    <row r="1156" spans="2:2">
      <c r="B1156" s="15"/>
    </row>
    <row r="1157" spans="2:2">
      <c r="B1157" s="15"/>
    </row>
    <row r="1158" spans="2:2">
      <c r="B1158" s="15"/>
    </row>
    <row r="1159" spans="2:2">
      <c r="B1159" s="15"/>
    </row>
    <row r="1160" spans="2:2">
      <c r="B1160" s="15"/>
    </row>
    <row r="1161" spans="2:2">
      <c r="B1161" s="15"/>
    </row>
    <row r="1162" spans="2:2">
      <c r="B1162" s="15"/>
    </row>
    <row r="1163" spans="2:2">
      <c r="B1163" s="15"/>
    </row>
    <row r="1164" spans="2:2">
      <c r="B1164" s="15"/>
    </row>
    <row r="1165" spans="2:2">
      <c r="B1165" s="15"/>
    </row>
    <row r="1166" spans="2:2">
      <c r="B1166" s="15"/>
    </row>
    <row r="1167" spans="2:2">
      <c r="B1167" s="15"/>
    </row>
    <row r="1168" spans="2:2">
      <c r="B1168" s="15"/>
    </row>
    <row r="1169" spans="2:2">
      <c r="B1169" s="15"/>
    </row>
    <row r="1170" spans="2:2">
      <c r="B1170" s="15"/>
    </row>
    <row r="1171" spans="2:2">
      <c r="B1171" s="15"/>
    </row>
    <row r="1172" spans="2:2">
      <c r="B1172" s="15"/>
    </row>
    <row r="1173" spans="2:2">
      <c r="B1173" s="15"/>
    </row>
    <row r="1174" spans="2:2">
      <c r="B1174" s="15"/>
    </row>
    <row r="1175" spans="2:2">
      <c r="B1175" s="15"/>
    </row>
    <row r="1176" spans="2:2">
      <c r="B1176" s="15"/>
    </row>
    <row r="1177" spans="2:2">
      <c r="B1177" s="15"/>
    </row>
    <row r="1178" spans="2:2">
      <c r="B1178" s="15"/>
    </row>
    <row r="1179" spans="2:2">
      <c r="B1179" s="15"/>
    </row>
    <row r="1180" spans="2:2">
      <c r="B1180" s="15"/>
    </row>
    <row r="1181" spans="2:2">
      <c r="B1181" s="15"/>
    </row>
    <row r="1182" spans="2:2">
      <c r="B1182" s="15"/>
    </row>
    <row r="1183" spans="2:2">
      <c r="B1183" s="15"/>
    </row>
    <row r="1184" spans="2:2">
      <c r="B1184" s="15"/>
    </row>
    <row r="1185" spans="2:2">
      <c r="B1185" s="15"/>
    </row>
    <row r="1186" spans="2:2">
      <c r="B1186" s="15"/>
    </row>
    <row r="1187" spans="2:2">
      <c r="B1187" s="15"/>
    </row>
    <row r="1188" spans="2:2">
      <c r="B1188" s="15"/>
    </row>
    <row r="1189" spans="2:2">
      <c r="B1189" s="15"/>
    </row>
    <row r="1190" spans="2:2">
      <c r="B1190" s="15"/>
    </row>
    <row r="1191" spans="2:2">
      <c r="B1191" s="15"/>
    </row>
    <row r="1192" spans="2:2">
      <c r="B1192" s="15"/>
    </row>
    <row r="1193" spans="2:2">
      <c r="B1193" s="15"/>
    </row>
    <row r="1194" spans="2:2">
      <c r="B1194" s="15"/>
    </row>
    <row r="1195" spans="2:2">
      <c r="B1195" s="15"/>
    </row>
    <row r="1196" spans="2:2">
      <c r="B1196" s="15"/>
    </row>
    <row r="1197" spans="2:2">
      <c r="B1197" s="15"/>
    </row>
    <row r="1198" spans="2:2">
      <c r="B1198" s="15"/>
    </row>
    <row r="1199" spans="2:2">
      <c r="B1199" s="15"/>
    </row>
    <row r="1200" spans="2:2">
      <c r="B1200" s="15"/>
    </row>
    <row r="1201" spans="2:2">
      <c r="B1201" s="15"/>
    </row>
    <row r="1202" spans="2:2">
      <c r="B1202" s="15"/>
    </row>
    <row r="1203" spans="2:2">
      <c r="B1203" s="15"/>
    </row>
    <row r="1204" spans="2:2">
      <c r="B1204" s="15"/>
    </row>
    <row r="1205" spans="2:2">
      <c r="B1205" s="15"/>
    </row>
    <row r="1206" spans="2:2">
      <c r="B1206" s="15"/>
    </row>
    <row r="1207" spans="2:2">
      <c r="B1207" s="15"/>
    </row>
    <row r="1208" spans="2:2">
      <c r="B1208" s="15"/>
    </row>
    <row r="1209" spans="2:2">
      <c r="B1209" s="15"/>
    </row>
    <row r="1210" spans="2:2">
      <c r="B1210" s="15"/>
    </row>
    <row r="1211" spans="2:2">
      <c r="B1211" s="15"/>
    </row>
    <row r="1212" spans="2:2">
      <c r="B1212" s="15"/>
    </row>
    <row r="1213" spans="2:2">
      <c r="B1213" s="15"/>
    </row>
    <row r="1214" spans="2:2">
      <c r="B1214" s="15"/>
    </row>
    <row r="1215" spans="2:2">
      <c r="B1215" s="15"/>
    </row>
    <row r="1216" spans="2:2">
      <c r="B1216" s="15"/>
    </row>
    <row r="1217" spans="2:2">
      <c r="B1217" s="15"/>
    </row>
    <row r="1218" spans="2:2">
      <c r="B1218" s="15"/>
    </row>
    <row r="1219" spans="2:2">
      <c r="B1219" s="15"/>
    </row>
    <row r="1220" spans="2:2">
      <c r="B1220" s="15"/>
    </row>
    <row r="1221" spans="2:2">
      <c r="B1221" s="15"/>
    </row>
    <row r="1222" spans="2:2">
      <c r="B1222" s="15"/>
    </row>
    <row r="1223" spans="2:2">
      <c r="B1223" s="15"/>
    </row>
    <row r="1224" spans="2:2">
      <c r="B1224" s="15"/>
    </row>
    <row r="1225" spans="2:2">
      <c r="B1225" s="15"/>
    </row>
    <row r="1226" spans="2:2">
      <c r="B1226" s="15"/>
    </row>
    <row r="1227" spans="2:2">
      <c r="B1227" s="15"/>
    </row>
    <row r="1228" spans="2:2">
      <c r="B1228" s="15"/>
    </row>
    <row r="1229" spans="2:2">
      <c r="B1229" s="15"/>
    </row>
    <row r="1230" spans="2:2">
      <c r="B1230" s="15"/>
    </row>
    <row r="1231" spans="2:2">
      <c r="B1231" s="15"/>
    </row>
    <row r="1232" spans="2:2">
      <c r="B1232" s="15"/>
    </row>
    <row r="1233" spans="2:2">
      <c r="B1233" s="15"/>
    </row>
    <row r="1234" spans="2:2">
      <c r="B1234" s="15"/>
    </row>
    <row r="1235" spans="2:2">
      <c r="B1235" s="15"/>
    </row>
    <row r="1236" spans="2:2">
      <c r="B1236" s="15"/>
    </row>
    <row r="1237" spans="2:2">
      <c r="B1237" s="15"/>
    </row>
    <row r="1238" spans="2:2">
      <c r="B1238" s="15"/>
    </row>
    <row r="1239" spans="2:2">
      <c r="B1239" s="15"/>
    </row>
    <row r="1240" spans="2:2">
      <c r="B1240" s="15"/>
    </row>
    <row r="1241" spans="2:2">
      <c r="B1241" s="15"/>
    </row>
    <row r="1242" spans="2:2">
      <c r="B1242" s="15"/>
    </row>
    <row r="1243" spans="2:2">
      <c r="B1243" s="15"/>
    </row>
    <row r="1244" spans="2:2">
      <c r="B1244" s="15"/>
    </row>
    <row r="1245" spans="2:2">
      <c r="B1245" s="15"/>
    </row>
    <row r="1246" spans="2:2">
      <c r="B1246" s="15"/>
    </row>
    <row r="1247" spans="2:2">
      <c r="B1247" s="15"/>
    </row>
    <row r="1248" spans="2:2">
      <c r="B1248" s="15"/>
    </row>
    <row r="1249" spans="2:2">
      <c r="B1249" s="15"/>
    </row>
    <row r="1250" spans="2:2">
      <c r="B1250" s="15"/>
    </row>
    <row r="1251" spans="2:2">
      <c r="B1251" s="15"/>
    </row>
    <row r="1252" spans="2:2">
      <c r="B1252" s="15"/>
    </row>
    <row r="1253" spans="2:2">
      <c r="B1253" s="15"/>
    </row>
    <row r="1254" spans="2:2">
      <c r="B1254" s="15"/>
    </row>
    <row r="1255" spans="2:2">
      <c r="B1255" s="15"/>
    </row>
    <row r="1256" spans="2:2">
      <c r="B1256" s="15"/>
    </row>
    <row r="1257" spans="2:2">
      <c r="B1257" s="15"/>
    </row>
    <row r="1258" spans="2:2">
      <c r="B1258" s="15"/>
    </row>
    <row r="1259" spans="2:2">
      <c r="B1259" s="15"/>
    </row>
    <row r="1260" spans="2:2">
      <c r="B1260" s="15"/>
    </row>
    <row r="1261" spans="2:2">
      <c r="B1261" s="15"/>
    </row>
    <row r="1262" spans="2:2">
      <c r="B1262" s="15"/>
    </row>
    <row r="1263" spans="2:2">
      <c r="B1263" s="15"/>
    </row>
    <row r="1264" spans="2:2">
      <c r="B1264" s="15"/>
    </row>
    <row r="1265" spans="2:2">
      <c r="B1265" s="15"/>
    </row>
    <row r="1266" spans="2:2">
      <c r="B1266" s="15"/>
    </row>
    <row r="1267" spans="2:2">
      <c r="B1267" s="15"/>
    </row>
    <row r="1268" spans="2:2">
      <c r="B1268" s="15"/>
    </row>
    <row r="1269" spans="2:2">
      <c r="B1269" s="15"/>
    </row>
    <row r="1270" spans="2:2">
      <c r="B1270" s="15"/>
    </row>
    <row r="1271" spans="2:2">
      <c r="B1271" s="15"/>
    </row>
    <row r="1272" spans="2:2">
      <c r="B1272" s="15"/>
    </row>
    <row r="1273" spans="2:2">
      <c r="B1273" s="15"/>
    </row>
    <row r="1274" spans="2:2">
      <c r="B1274" s="15"/>
    </row>
    <row r="1275" spans="2:2">
      <c r="B1275" s="15"/>
    </row>
    <row r="1276" spans="2:2">
      <c r="B1276" s="15"/>
    </row>
    <row r="1277" spans="2:2">
      <c r="B1277" s="15"/>
    </row>
    <row r="1278" spans="2:2">
      <c r="B1278" s="15"/>
    </row>
    <row r="1279" spans="2:2">
      <c r="B1279" s="15"/>
    </row>
    <row r="1280" spans="2:2">
      <c r="B1280" s="15"/>
    </row>
    <row r="1281" spans="2:2">
      <c r="B1281" s="15"/>
    </row>
    <row r="1282" spans="2:2">
      <c r="B1282" s="15"/>
    </row>
    <row r="1283" spans="2:2">
      <c r="B1283" s="15"/>
    </row>
    <row r="1284" spans="2:2">
      <c r="B1284" s="15"/>
    </row>
    <row r="1285" spans="2:2">
      <c r="B1285" s="15"/>
    </row>
    <row r="1286" spans="2:2">
      <c r="B1286" s="15"/>
    </row>
    <row r="1287" spans="2:2">
      <c r="B1287" s="15"/>
    </row>
    <row r="1288" spans="2:2">
      <c r="B1288" s="15"/>
    </row>
    <row r="1289" spans="2:2">
      <c r="B1289" s="15"/>
    </row>
    <row r="1290" spans="2:2">
      <c r="B1290" s="15"/>
    </row>
    <row r="1291" spans="2:2">
      <c r="B1291" s="15"/>
    </row>
    <row r="1292" spans="2:2">
      <c r="B1292" s="15"/>
    </row>
    <row r="1293" spans="2:2">
      <c r="B1293" s="15"/>
    </row>
    <row r="1294" spans="2:2">
      <c r="B1294" s="15"/>
    </row>
    <row r="1295" spans="2:2">
      <c r="B1295" s="15"/>
    </row>
    <row r="1296" spans="2:2">
      <c r="B1296" s="15"/>
    </row>
    <row r="1297" spans="2:2">
      <c r="B1297" s="15"/>
    </row>
    <row r="1298" spans="2:2">
      <c r="B1298" s="15"/>
    </row>
    <row r="1299" spans="2:2">
      <c r="B1299" s="15"/>
    </row>
    <row r="1300" spans="2:2">
      <c r="B1300" s="15"/>
    </row>
    <row r="1301" spans="2:2">
      <c r="B1301" s="15"/>
    </row>
    <row r="1302" spans="2:2">
      <c r="B1302" s="15"/>
    </row>
    <row r="1303" spans="2:2">
      <c r="B1303" s="15"/>
    </row>
    <row r="1304" spans="2:2">
      <c r="B1304" s="15"/>
    </row>
    <row r="1305" spans="2:2">
      <c r="B1305" s="15"/>
    </row>
    <row r="1306" spans="2:2">
      <c r="B1306" s="15"/>
    </row>
    <row r="1307" spans="2:2">
      <c r="B1307" s="15"/>
    </row>
    <row r="1308" spans="2:2">
      <c r="B1308" s="15"/>
    </row>
    <row r="1309" spans="2:2">
      <c r="B1309" s="15"/>
    </row>
    <row r="1310" spans="2:2">
      <c r="B1310" s="15"/>
    </row>
    <row r="1311" spans="2:2">
      <c r="B1311" s="15"/>
    </row>
    <row r="1312" spans="2:2">
      <c r="B1312" s="15"/>
    </row>
    <row r="1313" spans="2:2">
      <c r="B1313" s="15"/>
    </row>
    <row r="1314" spans="2:2">
      <c r="B1314" s="15"/>
    </row>
    <row r="1315" spans="2:2">
      <c r="B1315" s="15"/>
    </row>
    <row r="1316" spans="2:2">
      <c r="B1316" s="15"/>
    </row>
    <row r="1317" spans="2:2">
      <c r="B1317" s="15"/>
    </row>
    <row r="1318" spans="2:2">
      <c r="B1318" s="15"/>
    </row>
    <row r="1319" spans="2:2">
      <c r="B1319" s="15"/>
    </row>
    <row r="1320" spans="2:2">
      <c r="B1320" s="15"/>
    </row>
    <row r="1321" spans="2:2">
      <c r="B1321" s="15"/>
    </row>
    <row r="1322" spans="2:2">
      <c r="B1322" s="15"/>
    </row>
    <row r="1323" spans="2:2">
      <c r="B1323" s="15"/>
    </row>
    <row r="1324" spans="2:2">
      <c r="B1324" s="15"/>
    </row>
    <row r="1325" spans="2:2">
      <c r="B1325" s="15"/>
    </row>
    <row r="1326" spans="2:2">
      <c r="B1326" s="15"/>
    </row>
    <row r="1327" spans="2:2">
      <c r="B1327" s="15"/>
    </row>
    <row r="1328" spans="2:2">
      <c r="B1328" s="15"/>
    </row>
    <row r="1329" spans="2:2">
      <c r="B1329" s="15"/>
    </row>
    <row r="1330" spans="2:2">
      <c r="B1330" s="15"/>
    </row>
    <row r="1331" spans="2:2">
      <c r="B1331" s="15"/>
    </row>
    <row r="1332" spans="2:2">
      <c r="B1332" s="15"/>
    </row>
    <row r="1333" spans="2:2">
      <c r="B1333" s="15"/>
    </row>
    <row r="1334" spans="2:2">
      <c r="B1334" s="15"/>
    </row>
    <row r="1335" spans="2:2">
      <c r="B1335" s="15"/>
    </row>
    <row r="1336" spans="2:2">
      <c r="B1336" s="15"/>
    </row>
    <row r="1337" spans="2:2">
      <c r="B1337" s="15"/>
    </row>
    <row r="1338" spans="2:2">
      <c r="B1338" s="15"/>
    </row>
    <row r="1339" spans="2:2">
      <c r="B1339" s="15"/>
    </row>
    <row r="1340" spans="2:2">
      <c r="B1340" s="15"/>
    </row>
    <row r="1341" spans="2:2">
      <c r="B1341" s="15"/>
    </row>
    <row r="1342" spans="2:2">
      <c r="B1342" s="15"/>
    </row>
    <row r="1343" spans="2:2">
      <c r="B1343" s="15"/>
    </row>
    <row r="1344" spans="2:2">
      <c r="B1344" s="15"/>
    </row>
    <row r="1345" spans="2:2">
      <c r="B1345" s="15"/>
    </row>
    <row r="1346" spans="2:2">
      <c r="B1346" s="15"/>
    </row>
    <row r="1347" spans="2:2">
      <c r="B1347" s="15"/>
    </row>
    <row r="1348" spans="2:2">
      <c r="B1348" s="15"/>
    </row>
    <row r="1349" spans="2:2">
      <c r="B1349" s="15"/>
    </row>
    <row r="1350" spans="2:2">
      <c r="B1350" s="15"/>
    </row>
    <row r="1351" spans="2:2">
      <c r="B1351" s="15"/>
    </row>
    <row r="1352" spans="2:2">
      <c r="B1352" s="15"/>
    </row>
    <row r="1353" spans="2:2">
      <c r="B1353" s="15"/>
    </row>
    <row r="1354" spans="2:2">
      <c r="B1354" s="15"/>
    </row>
    <row r="1355" spans="2:2">
      <c r="B1355" s="15"/>
    </row>
    <row r="1356" spans="2:2">
      <c r="B1356" s="15"/>
    </row>
    <row r="1357" spans="2:2">
      <c r="B1357" s="15"/>
    </row>
    <row r="1358" spans="2:2">
      <c r="B1358" s="15"/>
    </row>
    <row r="1359" spans="2:2">
      <c r="B1359" s="15"/>
    </row>
    <row r="1360" spans="2:2">
      <c r="B1360" s="15"/>
    </row>
    <row r="1361" spans="2:2">
      <c r="B1361" s="15"/>
    </row>
    <row r="1362" spans="2:2">
      <c r="B1362" s="15"/>
    </row>
    <row r="1363" spans="2:2">
      <c r="B1363" s="15"/>
    </row>
    <row r="1364" spans="2:2">
      <c r="B1364" s="15"/>
    </row>
    <row r="1365" spans="2:2">
      <c r="B1365" s="15"/>
    </row>
    <row r="1366" spans="2:2">
      <c r="B1366" s="15"/>
    </row>
    <row r="1367" spans="2:2">
      <c r="B1367" s="15"/>
    </row>
    <row r="1368" spans="2:2">
      <c r="B1368" s="15"/>
    </row>
    <row r="1369" spans="2:2">
      <c r="B1369" s="15"/>
    </row>
    <row r="1370" spans="2:2">
      <c r="B1370" s="15"/>
    </row>
    <row r="1371" spans="2:2">
      <c r="B1371" s="15"/>
    </row>
    <row r="1372" spans="2:2">
      <c r="B1372" s="15"/>
    </row>
    <row r="1373" spans="2:2">
      <c r="B1373" s="15"/>
    </row>
    <row r="1374" spans="2:2">
      <c r="B1374" s="15"/>
    </row>
    <row r="1375" spans="2:2">
      <c r="B1375" s="15"/>
    </row>
    <row r="1376" spans="2:2">
      <c r="B1376" s="15"/>
    </row>
    <row r="1377" spans="2:2">
      <c r="B1377" s="15"/>
    </row>
    <row r="1378" spans="2:2">
      <c r="B1378" s="15"/>
    </row>
    <row r="1379" spans="2:2">
      <c r="B1379" s="15"/>
    </row>
    <row r="1380" spans="2:2">
      <c r="B1380" s="15"/>
    </row>
    <row r="1381" spans="2:2">
      <c r="B1381" s="15"/>
    </row>
    <row r="1382" spans="2:2">
      <c r="B1382" s="15"/>
    </row>
    <row r="1383" spans="2:2">
      <c r="B1383" s="15"/>
    </row>
    <row r="1384" spans="2:2">
      <c r="B1384" s="15"/>
    </row>
    <row r="1385" spans="2:2">
      <c r="B1385" s="15"/>
    </row>
    <row r="1386" spans="2:2">
      <c r="B1386" s="15"/>
    </row>
    <row r="1387" spans="2:2">
      <c r="B1387" s="15"/>
    </row>
    <row r="1388" spans="2:2">
      <c r="B1388" s="15"/>
    </row>
    <row r="1389" spans="2:2">
      <c r="B1389" s="15"/>
    </row>
    <row r="1390" spans="2:2">
      <c r="B1390" s="15"/>
    </row>
    <row r="1391" spans="2:2">
      <c r="B1391" s="15"/>
    </row>
    <row r="1392" spans="2:2">
      <c r="B1392" s="15"/>
    </row>
    <row r="1393" spans="2:2">
      <c r="B1393" s="15"/>
    </row>
    <row r="1394" spans="2:2">
      <c r="B1394" s="15"/>
    </row>
    <row r="1395" spans="2:2">
      <c r="B1395" s="15"/>
    </row>
    <row r="1396" spans="2:2">
      <c r="B1396" s="15"/>
    </row>
    <row r="1397" spans="2:2">
      <c r="B1397" s="15"/>
    </row>
    <row r="1398" spans="2:2">
      <c r="B1398" s="15"/>
    </row>
    <row r="1399" spans="2:2">
      <c r="B1399" s="15"/>
    </row>
    <row r="1400" spans="2:2">
      <c r="B1400" s="15"/>
    </row>
    <row r="1401" spans="2:2">
      <c r="B1401" s="15"/>
    </row>
    <row r="1402" spans="2:2">
      <c r="B1402" s="15"/>
    </row>
    <row r="1403" spans="2:2">
      <c r="B1403" s="15"/>
    </row>
    <row r="1404" spans="2:2">
      <c r="B1404" s="15"/>
    </row>
    <row r="1405" spans="2:2">
      <c r="B1405" s="15"/>
    </row>
    <row r="1406" spans="2:2">
      <c r="B1406" s="15"/>
    </row>
    <row r="1407" spans="2:2">
      <c r="B1407" s="15"/>
    </row>
    <row r="1408" spans="2:2">
      <c r="B1408" s="15"/>
    </row>
    <row r="1409" spans="2:2">
      <c r="B1409" s="15"/>
    </row>
    <row r="1410" spans="2:2">
      <c r="B1410" s="15"/>
    </row>
    <row r="1411" spans="2:2">
      <c r="B1411" s="15"/>
    </row>
    <row r="1412" spans="2:2">
      <c r="B1412" s="15"/>
    </row>
    <row r="1413" spans="2:2">
      <c r="B1413" s="15"/>
    </row>
    <row r="1414" spans="2:2">
      <c r="B1414" s="15"/>
    </row>
    <row r="1415" spans="2:2">
      <c r="B1415" s="15"/>
    </row>
    <row r="1416" spans="2:2">
      <c r="B1416" s="15"/>
    </row>
    <row r="1417" spans="2:2">
      <c r="B1417" s="15"/>
    </row>
    <row r="1418" spans="2:2">
      <c r="B1418" s="15"/>
    </row>
    <row r="1419" spans="2:2">
      <c r="B1419" s="15"/>
    </row>
    <row r="1420" spans="2:2">
      <c r="B1420" s="15"/>
    </row>
    <row r="1421" spans="2:2">
      <c r="B1421" s="15"/>
    </row>
    <row r="1422" spans="2:2">
      <c r="B1422" s="15"/>
    </row>
    <row r="1423" spans="2:2">
      <c r="B1423" s="15"/>
    </row>
    <row r="1424" spans="2:2">
      <c r="B1424" s="15"/>
    </row>
    <row r="1425" spans="2:2">
      <c r="B1425" s="15"/>
    </row>
    <row r="1426" spans="2:2">
      <c r="B1426" s="15"/>
    </row>
    <row r="1427" spans="2:2">
      <c r="B1427" s="15"/>
    </row>
    <row r="1428" spans="2:2">
      <c r="B1428" s="15"/>
    </row>
    <row r="1429" spans="2:2">
      <c r="B1429" s="15"/>
    </row>
    <row r="1430" spans="2:2">
      <c r="B1430" s="15"/>
    </row>
    <row r="1431" spans="2:2">
      <c r="B1431" s="15"/>
    </row>
    <row r="1432" spans="2:2">
      <c r="B1432" s="15"/>
    </row>
    <row r="1433" spans="2:2">
      <c r="B1433" s="15"/>
    </row>
    <row r="1434" spans="2:2">
      <c r="B1434" s="15"/>
    </row>
    <row r="1435" spans="2:2">
      <c r="B1435" s="15"/>
    </row>
    <row r="1436" spans="2:2">
      <c r="B1436" s="15"/>
    </row>
    <row r="1437" spans="2:2">
      <c r="B1437" s="15"/>
    </row>
    <row r="1438" spans="2:2">
      <c r="B1438" s="15"/>
    </row>
    <row r="1439" spans="2:2">
      <c r="B1439" s="15"/>
    </row>
    <row r="1440" spans="2:2">
      <c r="B1440" s="15"/>
    </row>
    <row r="1441" spans="2:2">
      <c r="B1441" s="15"/>
    </row>
    <row r="1442" spans="2:2">
      <c r="B1442" s="15"/>
    </row>
    <row r="1443" spans="2:2">
      <c r="B1443" s="15"/>
    </row>
    <row r="1444" spans="2:2">
      <c r="B1444" s="15"/>
    </row>
    <row r="1445" spans="2:2">
      <c r="B1445" s="15"/>
    </row>
    <row r="1446" spans="2:2">
      <c r="B1446" s="15"/>
    </row>
    <row r="1447" spans="2:2">
      <c r="B1447" s="15"/>
    </row>
    <row r="1448" spans="2:2">
      <c r="B1448" s="15"/>
    </row>
    <row r="1449" spans="2:2">
      <c r="B1449" s="15"/>
    </row>
    <row r="1450" spans="2:2">
      <c r="B1450" s="15"/>
    </row>
    <row r="1451" spans="2:2">
      <c r="B1451" s="15"/>
    </row>
    <row r="1452" spans="2:2">
      <c r="B1452" s="15"/>
    </row>
    <row r="1453" spans="2:2">
      <c r="B1453" s="15"/>
    </row>
    <row r="1454" spans="2:2">
      <c r="B1454" s="15"/>
    </row>
    <row r="1455" spans="2:2">
      <c r="B1455" s="15"/>
    </row>
    <row r="1456" spans="2:2">
      <c r="B1456" s="15"/>
    </row>
    <row r="1457" spans="2:2">
      <c r="B1457" s="15"/>
    </row>
    <row r="1458" spans="2:2">
      <c r="B1458" s="15"/>
    </row>
    <row r="1459" spans="2:2">
      <c r="B1459" s="15"/>
    </row>
    <row r="1460" spans="2:2">
      <c r="B1460" s="15"/>
    </row>
    <row r="1461" spans="2:2">
      <c r="B1461" s="15"/>
    </row>
    <row r="1462" spans="2:2">
      <c r="B1462" s="15"/>
    </row>
    <row r="1463" spans="2:2">
      <c r="B1463" s="15"/>
    </row>
    <row r="1464" spans="2:2">
      <c r="B1464" s="15"/>
    </row>
    <row r="1465" spans="2:2">
      <c r="B1465" s="15"/>
    </row>
    <row r="1466" spans="2:2">
      <c r="B1466" s="15"/>
    </row>
    <row r="1467" spans="2:2">
      <c r="B1467" s="15"/>
    </row>
    <row r="1468" spans="2:2">
      <c r="B1468" s="15"/>
    </row>
    <row r="1469" spans="2:2">
      <c r="B1469" s="15"/>
    </row>
    <row r="1470" spans="2:2">
      <c r="B1470" s="15"/>
    </row>
    <row r="1471" spans="2:2">
      <c r="B1471" s="15"/>
    </row>
    <row r="1472" spans="2:2">
      <c r="B1472" s="15"/>
    </row>
    <row r="1473" spans="2:2">
      <c r="B1473" s="15"/>
    </row>
    <row r="1474" spans="2:2">
      <c r="B1474" s="15"/>
    </row>
    <row r="1475" spans="2:2">
      <c r="B1475" s="15"/>
    </row>
    <row r="1476" spans="2:2">
      <c r="B1476" s="15"/>
    </row>
    <row r="1477" spans="2:2">
      <c r="B1477" s="15"/>
    </row>
    <row r="1478" spans="2:2">
      <c r="B1478" s="15"/>
    </row>
    <row r="1479" spans="2:2">
      <c r="B1479" s="15"/>
    </row>
    <row r="1480" spans="2:2">
      <c r="B1480" s="15"/>
    </row>
    <row r="1481" spans="2:2">
      <c r="B1481" s="15"/>
    </row>
    <row r="1482" spans="2:2">
      <c r="B1482" s="15"/>
    </row>
    <row r="1483" spans="2:2">
      <c r="B1483" s="15"/>
    </row>
    <row r="1484" spans="2:2">
      <c r="B1484" s="15"/>
    </row>
    <row r="1485" spans="2:2">
      <c r="B1485" s="15"/>
    </row>
    <row r="1486" spans="2:2">
      <c r="B1486" s="15"/>
    </row>
    <row r="1487" spans="2:2">
      <c r="B1487" s="15"/>
    </row>
    <row r="1488" spans="2:2">
      <c r="B1488" s="15"/>
    </row>
    <row r="1489" spans="2:2">
      <c r="B1489" s="15"/>
    </row>
    <row r="1490" spans="2:2">
      <c r="B1490" s="15"/>
    </row>
    <row r="1491" spans="2:2">
      <c r="B1491" s="15"/>
    </row>
    <row r="1492" spans="2:2">
      <c r="B1492" s="15"/>
    </row>
    <row r="1493" spans="2:2">
      <c r="B1493" s="15"/>
    </row>
    <row r="1494" spans="2:2">
      <c r="B1494" s="15"/>
    </row>
    <row r="1495" spans="2:2">
      <c r="B1495" s="15"/>
    </row>
    <row r="1496" spans="2:2">
      <c r="B1496" s="15"/>
    </row>
    <row r="1497" spans="2:2">
      <c r="B1497" s="15"/>
    </row>
    <row r="1498" spans="2:2">
      <c r="B1498" s="15"/>
    </row>
    <row r="1499" spans="2:2">
      <c r="B1499" s="15"/>
    </row>
    <row r="1500" spans="2:2">
      <c r="B1500" s="15"/>
    </row>
    <row r="1501" spans="2:2">
      <c r="B1501" s="15"/>
    </row>
    <row r="1502" spans="2:2">
      <c r="B1502" s="15"/>
    </row>
    <row r="1503" spans="2:2">
      <c r="B1503" s="15"/>
    </row>
    <row r="1504" spans="2:2">
      <c r="B1504" s="15"/>
    </row>
    <row r="1505" spans="2:2">
      <c r="B1505" s="15"/>
    </row>
    <row r="1506" spans="2:2">
      <c r="B1506" s="15"/>
    </row>
    <row r="1507" spans="2:2">
      <c r="B1507" s="15"/>
    </row>
    <row r="1508" spans="2:2">
      <c r="B1508" s="15"/>
    </row>
    <row r="1509" spans="2:2">
      <c r="B1509" s="15"/>
    </row>
    <row r="1510" spans="2:2">
      <c r="B1510" s="15"/>
    </row>
    <row r="1511" spans="2:2">
      <c r="B1511" s="15"/>
    </row>
    <row r="1512" spans="2:2">
      <c r="B1512" s="15"/>
    </row>
    <row r="1513" spans="2:2">
      <c r="B1513" s="15"/>
    </row>
    <row r="1514" spans="2:2">
      <c r="B1514" s="15"/>
    </row>
    <row r="1515" spans="2:2">
      <c r="B1515" s="15"/>
    </row>
    <row r="1516" spans="2:2">
      <c r="B1516" s="15"/>
    </row>
    <row r="1517" spans="2:2">
      <c r="B1517" s="15"/>
    </row>
    <row r="1518" spans="2:2">
      <c r="B1518" s="15"/>
    </row>
    <row r="1519" spans="2:2">
      <c r="B1519" s="15"/>
    </row>
    <row r="1520" spans="2:2">
      <c r="B1520" s="15"/>
    </row>
    <row r="1521" spans="2:2">
      <c r="B1521" s="15"/>
    </row>
    <row r="1522" spans="2:2">
      <c r="B1522" s="15"/>
    </row>
    <row r="1523" spans="2:2">
      <c r="B1523" s="15"/>
    </row>
    <row r="1524" spans="2:2">
      <c r="B1524" s="15"/>
    </row>
    <row r="1525" spans="2:2">
      <c r="B1525" s="15"/>
    </row>
    <row r="1526" spans="2:2">
      <c r="B1526" s="15"/>
    </row>
    <row r="1527" spans="2:2">
      <c r="B1527" s="15"/>
    </row>
    <row r="1528" spans="2:2">
      <c r="B1528" s="15"/>
    </row>
    <row r="1529" spans="2:2">
      <c r="B1529" s="15"/>
    </row>
    <row r="1530" spans="2:2">
      <c r="B1530" s="15"/>
    </row>
    <row r="1531" spans="2:2">
      <c r="B1531" s="15"/>
    </row>
    <row r="1532" spans="2:2">
      <c r="B1532" s="15"/>
    </row>
    <row r="1533" spans="2:2">
      <c r="B1533" s="15"/>
    </row>
    <row r="1534" spans="2:2">
      <c r="B1534" s="15"/>
    </row>
    <row r="1535" spans="2:2">
      <c r="B1535" s="15"/>
    </row>
    <row r="1536" spans="2:2">
      <c r="B1536" s="15"/>
    </row>
    <row r="1537" spans="2:2">
      <c r="B1537" s="15"/>
    </row>
    <row r="1538" spans="2:2">
      <c r="B1538" s="15"/>
    </row>
    <row r="1539" spans="2:2">
      <c r="B1539" s="15"/>
    </row>
    <row r="1540" spans="2:2">
      <c r="B1540" s="15"/>
    </row>
    <row r="1541" spans="2:2">
      <c r="B1541" s="15"/>
    </row>
    <row r="1542" spans="2:2">
      <c r="B1542" s="15"/>
    </row>
    <row r="1543" spans="2:2">
      <c r="B1543" s="15"/>
    </row>
    <row r="1544" spans="2:2">
      <c r="B1544" s="15"/>
    </row>
    <row r="1545" spans="2:2">
      <c r="B1545" s="15"/>
    </row>
    <row r="1546" spans="2:2">
      <c r="B1546" s="15"/>
    </row>
    <row r="1547" spans="2:2">
      <c r="B1547" s="15"/>
    </row>
    <row r="1548" spans="2:2">
      <c r="B1548" s="15"/>
    </row>
    <row r="1549" spans="2:2">
      <c r="B1549" s="15"/>
    </row>
    <row r="1550" spans="2:2">
      <c r="B1550" s="15"/>
    </row>
    <row r="1551" spans="2:2">
      <c r="B1551" s="15"/>
    </row>
    <row r="1552" spans="2:2">
      <c r="B1552" s="15"/>
    </row>
    <row r="1553" spans="2:2">
      <c r="B1553" s="15"/>
    </row>
    <row r="1554" spans="2:2">
      <c r="B1554" s="15"/>
    </row>
    <row r="1555" spans="2:2">
      <c r="B1555" s="15"/>
    </row>
    <row r="1556" spans="2:2">
      <c r="B1556" s="15"/>
    </row>
    <row r="1557" spans="2:2">
      <c r="B1557" s="15"/>
    </row>
    <row r="1558" spans="2:2">
      <c r="B1558" s="15"/>
    </row>
    <row r="1559" spans="2:2">
      <c r="B1559" s="15"/>
    </row>
    <row r="1560" spans="2:2">
      <c r="B1560" s="15"/>
    </row>
    <row r="1561" spans="2:2">
      <c r="B1561" s="15"/>
    </row>
    <row r="1562" spans="2:2">
      <c r="B1562" s="15"/>
    </row>
    <row r="1563" spans="2:2">
      <c r="B1563" s="15"/>
    </row>
    <row r="1564" spans="2:2">
      <c r="B1564" s="15"/>
    </row>
    <row r="1565" spans="2:2">
      <c r="B1565" s="15"/>
    </row>
    <row r="1566" spans="2:2">
      <c r="B1566" s="15"/>
    </row>
    <row r="1567" spans="2:2">
      <c r="B1567" s="15"/>
    </row>
    <row r="1568" spans="2:2">
      <c r="B1568" s="15"/>
    </row>
    <row r="1569" spans="2:2">
      <c r="B1569" s="15"/>
    </row>
    <row r="1570" spans="2:2">
      <c r="B1570" s="15"/>
    </row>
    <row r="1571" spans="2:2">
      <c r="B1571" s="15"/>
    </row>
    <row r="1572" spans="2:2">
      <c r="B1572" s="15"/>
    </row>
    <row r="1573" spans="2:2">
      <c r="B1573" s="15"/>
    </row>
    <row r="1574" spans="2:2">
      <c r="B1574" s="15"/>
    </row>
    <row r="1575" spans="2:2">
      <c r="B1575" s="15"/>
    </row>
    <row r="1576" spans="2:2">
      <c r="B1576" s="15"/>
    </row>
    <row r="1577" spans="2:2">
      <c r="B1577" s="15"/>
    </row>
    <row r="1578" spans="2:2">
      <c r="B1578" s="15"/>
    </row>
    <row r="1579" spans="2:2">
      <c r="B1579" s="15"/>
    </row>
    <row r="1580" spans="2:2">
      <c r="B1580" s="15"/>
    </row>
    <row r="1581" spans="2:2">
      <c r="B1581" s="15"/>
    </row>
    <row r="1582" spans="2:2">
      <c r="B1582" s="15"/>
    </row>
    <row r="1583" spans="2:2">
      <c r="B1583" s="15"/>
    </row>
    <row r="1584" spans="2:2">
      <c r="B1584" s="15"/>
    </row>
    <row r="1585" spans="2:2">
      <c r="B1585" s="15"/>
    </row>
    <row r="1586" spans="2:2">
      <c r="B1586" s="15"/>
    </row>
    <row r="1587" spans="2:2">
      <c r="B1587" s="15"/>
    </row>
    <row r="1588" spans="2:2">
      <c r="B1588" s="15"/>
    </row>
    <row r="1589" spans="2:2">
      <c r="B1589" s="15"/>
    </row>
    <row r="1590" spans="2:2">
      <c r="B1590" s="15"/>
    </row>
    <row r="1591" spans="2:2">
      <c r="B1591" s="15"/>
    </row>
    <row r="1592" spans="2:2">
      <c r="B1592" s="15"/>
    </row>
    <row r="1593" spans="2:2">
      <c r="B1593" s="15"/>
    </row>
    <row r="1594" spans="2:2">
      <c r="B1594" s="15"/>
    </row>
    <row r="1595" spans="2:2">
      <c r="B1595" s="15"/>
    </row>
    <row r="1596" spans="2:2">
      <c r="B1596" s="15"/>
    </row>
    <row r="1597" spans="2:2">
      <c r="B1597" s="15"/>
    </row>
    <row r="1598" spans="2:2">
      <c r="B1598" s="15"/>
    </row>
    <row r="1599" spans="2:2">
      <c r="B1599" s="15"/>
    </row>
    <row r="1600" spans="2:2">
      <c r="B1600" s="15"/>
    </row>
    <row r="1601" spans="2:2">
      <c r="B1601" s="15"/>
    </row>
    <row r="1602" spans="2:2">
      <c r="B1602" s="15"/>
    </row>
    <row r="1603" spans="2:2">
      <c r="B1603" s="15"/>
    </row>
    <row r="1604" spans="2:2">
      <c r="B1604" s="15"/>
    </row>
    <row r="1605" spans="2:2">
      <c r="B1605" s="15"/>
    </row>
    <row r="1606" spans="2:2">
      <c r="B1606" s="15"/>
    </row>
    <row r="1607" spans="2:2">
      <c r="B1607" s="15"/>
    </row>
    <row r="1608" spans="2:2">
      <c r="B1608" s="15"/>
    </row>
    <row r="1609" spans="2:2">
      <c r="B1609" s="15"/>
    </row>
    <row r="1610" spans="2:2">
      <c r="B1610" s="15"/>
    </row>
    <row r="1611" spans="2:2">
      <c r="B1611" s="15"/>
    </row>
    <row r="1612" spans="2:2">
      <c r="B1612" s="15"/>
    </row>
    <row r="1613" spans="2:2">
      <c r="B1613" s="15"/>
    </row>
    <row r="1614" spans="2:2">
      <c r="B1614" s="15"/>
    </row>
    <row r="1615" spans="2:2">
      <c r="B1615" s="15"/>
    </row>
    <row r="1616" spans="2:2">
      <c r="B1616" s="15"/>
    </row>
    <row r="1617" spans="2:2">
      <c r="B1617" s="15"/>
    </row>
    <row r="1618" spans="2:2">
      <c r="B1618" s="15"/>
    </row>
    <row r="1619" spans="2:2">
      <c r="B1619" s="15"/>
    </row>
    <row r="1620" spans="2:2">
      <c r="B1620" s="15"/>
    </row>
    <row r="1621" spans="2:2">
      <c r="B1621" s="15"/>
    </row>
    <row r="1622" spans="2:2">
      <c r="B1622" s="15"/>
    </row>
    <row r="1623" spans="2:2">
      <c r="B1623" s="15"/>
    </row>
    <row r="1624" spans="2:2">
      <c r="B1624" s="15"/>
    </row>
    <row r="1625" spans="2:2">
      <c r="B1625" s="15"/>
    </row>
    <row r="1626" spans="2:2">
      <c r="B1626" s="15"/>
    </row>
    <row r="1627" spans="2:2">
      <c r="B1627" s="15"/>
    </row>
    <row r="1628" spans="2:2">
      <c r="B1628" s="15"/>
    </row>
    <row r="1629" spans="2:2">
      <c r="B1629" s="15"/>
    </row>
    <row r="1630" spans="2:2">
      <c r="B1630" s="15"/>
    </row>
    <row r="1631" spans="2:2">
      <c r="B1631" s="15"/>
    </row>
    <row r="1632" spans="2:2">
      <c r="B1632" s="15"/>
    </row>
    <row r="1633" spans="2:2">
      <c r="B1633" s="15"/>
    </row>
    <row r="1634" spans="2:2">
      <c r="B1634" s="15"/>
    </row>
    <row r="1635" spans="2:2">
      <c r="B1635" s="15"/>
    </row>
    <row r="1636" spans="2:2">
      <c r="B1636" s="15"/>
    </row>
    <row r="1637" spans="2:2">
      <c r="B1637" s="15"/>
    </row>
    <row r="1638" spans="2:2">
      <c r="B1638" s="15"/>
    </row>
    <row r="1639" spans="2:2">
      <c r="B1639" s="15"/>
    </row>
    <row r="1640" spans="2:2">
      <c r="B1640" s="15"/>
    </row>
    <row r="1641" spans="2:2">
      <c r="B1641" s="15"/>
    </row>
    <row r="1642" spans="2:2">
      <c r="B1642" s="15"/>
    </row>
    <row r="1643" spans="2:2">
      <c r="B1643" s="15"/>
    </row>
    <row r="1644" spans="2:2">
      <c r="B1644" s="15"/>
    </row>
    <row r="1645" spans="2:2">
      <c r="B1645" s="15"/>
    </row>
    <row r="1646" spans="2:2">
      <c r="B1646" s="15"/>
    </row>
    <row r="1647" spans="2:2">
      <c r="B1647" s="15"/>
    </row>
    <row r="1648" spans="2:2">
      <c r="B1648" s="15"/>
    </row>
    <row r="1649" spans="2:2">
      <c r="B1649" s="15"/>
    </row>
    <row r="1650" spans="2:2">
      <c r="B1650" s="15"/>
    </row>
    <row r="1651" spans="2:2">
      <c r="B1651" s="15"/>
    </row>
    <row r="1652" spans="2:2">
      <c r="B1652" s="15"/>
    </row>
    <row r="1653" spans="2:2">
      <c r="B1653" s="15"/>
    </row>
    <row r="1654" spans="2:2">
      <c r="B1654" s="15"/>
    </row>
    <row r="1655" spans="2:2">
      <c r="B1655" s="15"/>
    </row>
    <row r="1656" spans="2:2">
      <c r="B1656" s="15"/>
    </row>
    <row r="1657" spans="2:2">
      <c r="B1657" s="15"/>
    </row>
    <row r="1658" spans="2:2">
      <c r="B1658" s="15"/>
    </row>
    <row r="1659" spans="2:2">
      <c r="B1659" s="15"/>
    </row>
    <row r="1660" spans="2:2">
      <c r="B1660" s="15"/>
    </row>
    <row r="1661" spans="2:2">
      <c r="B1661" s="15"/>
    </row>
    <row r="1662" spans="2:2">
      <c r="B1662" s="15"/>
    </row>
    <row r="1663" spans="2:2">
      <c r="B1663" s="15"/>
    </row>
    <row r="1664" spans="2:2">
      <c r="B1664" s="15"/>
    </row>
    <row r="1665" spans="2:2">
      <c r="B1665" s="15"/>
    </row>
    <row r="1666" spans="2:2">
      <c r="B1666" s="15"/>
    </row>
    <row r="1667" spans="2:2">
      <c r="B1667" s="15"/>
    </row>
    <row r="1668" spans="2:2">
      <c r="B1668" s="15"/>
    </row>
    <row r="1669" spans="2:2">
      <c r="B1669" s="15"/>
    </row>
    <row r="1670" spans="2:2">
      <c r="B1670" s="15"/>
    </row>
    <row r="1671" spans="2:2">
      <c r="B1671" s="15"/>
    </row>
    <row r="1672" spans="2:2">
      <c r="B1672" s="15"/>
    </row>
    <row r="1673" spans="2:2">
      <c r="B1673" s="15"/>
    </row>
    <row r="1674" spans="2:2">
      <c r="B1674" s="15"/>
    </row>
    <row r="1675" spans="2:2">
      <c r="B1675" s="15"/>
    </row>
    <row r="1676" spans="2:2">
      <c r="B1676" s="15"/>
    </row>
    <row r="1677" spans="2:2">
      <c r="B1677" s="15"/>
    </row>
    <row r="1678" spans="2:2">
      <c r="B1678" s="15"/>
    </row>
    <row r="1679" spans="2:2">
      <c r="B1679" s="15"/>
    </row>
    <row r="1680" spans="2:2">
      <c r="B1680" s="15"/>
    </row>
    <row r="1681" spans="2:2">
      <c r="B1681" s="15"/>
    </row>
    <row r="1682" spans="2:2">
      <c r="B1682" s="15"/>
    </row>
    <row r="1683" spans="2:2">
      <c r="B1683" s="15"/>
    </row>
    <row r="1684" spans="2:2">
      <c r="B1684" s="15"/>
    </row>
    <row r="1685" spans="2:2">
      <c r="B1685" s="15"/>
    </row>
    <row r="1686" spans="2:2">
      <c r="B1686" s="15"/>
    </row>
    <row r="1687" spans="2:2">
      <c r="B1687" s="15"/>
    </row>
    <row r="1688" spans="2:2">
      <c r="B1688" s="15"/>
    </row>
    <row r="1689" spans="2:2">
      <c r="B1689" s="15"/>
    </row>
    <row r="1690" spans="2:2">
      <c r="B1690" s="15"/>
    </row>
    <row r="1691" spans="2:2">
      <c r="B1691" s="15"/>
    </row>
    <row r="1692" spans="2:2">
      <c r="B1692" s="15"/>
    </row>
    <row r="1693" spans="2:2">
      <c r="B1693" s="15"/>
    </row>
    <row r="1694" spans="2:2">
      <c r="B1694" s="15"/>
    </row>
    <row r="1695" spans="2:2">
      <c r="B1695" s="15"/>
    </row>
    <row r="1696" spans="2:2">
      <c r="B1696" s="15"/>
    </row>
    <row r="1697" spans="2:2">
      <c r="B1697" s="15"/>
    </row>
    <row r="1698" spans="2:2">
      <c r="B1698" s="15"/>
    </row>
    <row r="1699" spans="2:2">
      <c r="B1699" s="15"/>
    </row>
    <row r="1700" spans="2:2">
      <c r="B1700" s="15"/>
    </row>
    <row r="1701" spans="2:2">
      <c r="B1701" s="15"/>
    </row>
    <row r="1702" spans="2:2">
      <c r="B1702" s="15"/>
    </row>
    <row r="1703" spans="2:2">
      <c r="B1703" s="15"/>
    </row>
    <row r="1704" spans="2:2">
      <c r="B1704" s="15"/>
    </row>
    <row r="1705" spans="2:2">
      <c r="B1705" s="15"/>
    </row>
    <row r="1706" spans="2:2">
      <c r="B1706" s="15"/>
    </row>
    <row r="1707" spans="2:2">
      <c r="B1707" s="15"/>
    </row>
    <row r="1708" spans="2:2">
      <c r="B1708" s="15"/>
    </row>
    <row r="1709" spans="2:2">
      <c r="B1709" s="15"/>
    </row>
    <row r="1710" spans="2:2">
      <c r="B1710" s="15"/>
    </row>
    <row r="1711" spans="2:2">
      <c r="B1711" s="15"/>
    </row>
    <row r="1712" spans="2:2">
      <c r="B1712" s="15"/>
    </row>
    <row r="1713" spans="2:2">
      <c r="B1713" s="15"/>
    </row>
    <row r="1714" spans="2:2">
      <c r="B1714" s="15"/>
    </row>
    <row r="1715" spans="2:2">
      <c r="B1715" s="15"/>
    </row>
    <row r="1716" spans="2:2">
      <c r="B1716" s="15"/>
    </row>
    <row r="1717" spans="2:2">
      <c r="B1717" s="15"/>
    </row>
    <row r="1718" spans="2:2">
      <c r="B1718" s="15"/>
    </row>
    <row r="1719" spans="2:2">
      <c r="B1719" s="15"/>
    </row>
    <row r="1720" spans="2:2">
      <c r="B1720" s="15"/>
    </row>
    <row r="1721" spans="2:2">
      <c r="B1721" s="15"/>
    </row>
    <row r="1722" spans="2:2">
      <c r="B1722" s="15"/>
    </row>
    <row r="1723" spans="2:2">
      <c r="B1723" s="15"/>
    </row>
    <row r="1724" spans="2:2">
      <c r="B1724" s="15"/>
    </row>
    <row r="1725" spans="2:2">
      <c r="B1725" s="15"/>
    </row>
    <row r="1726" spans="2:2">
      <c r="B1726" s="15"/>
    </row>
    <row r="1727" spans="2:2">
      <c r="B1727" s="15"/>
    </row>
    <row r="1728" spans="2:2">
      <c r="B1728" s="15"/>
    </row>
    <row r="1729" spans="2:2">
      <c r="B1729" s="15"/>
    </row>
    <row r="1730" spans="2:2">
      <c r="B1730" s="15"/>
    </row>
    <row r="1731" spans="2:2">
      <c r="B1731" s="15"/>
    </row>
    <row r="1732" spans="2:2">
      <c r="B1732" s="15"/>
    </row>
    <row r="1733" spans="2:2">
      <c r="B1733" s="15"/>
    </row>
    <row r="1734" spans="2:2">
      <c r="B1734" s="15"/>
    </row>
    <row r="1735" spans="2:2">
      <c r="B1735" s="15"/>
    </row>
    <row r="1736" spans="2:2">
      <c r="B1736" s="15"/>
    </row>
    <row r="1737" spans="2:2">
      <c r="B1737" s="15"/>
    </row>
    <row r="1738" spans="2:2">
      <c r="B1738" s="15"/>
    </row>
    <row r="1739" spans="2:2">
      <c r="B1739" s="15"/>
    </row>
    <row r="1740" spans="2:2">
      <c r="B1740" s="15"/>
    </row>
    <row r="1741" spans="2:2">
      <c r="B1741" s="15"/>
    </row>
    <row r="1742" spans="2:2">
      <c r="B1742" s="15"/>
    </row>
    <row r="1743" spans="2:2">
      <c r="B1743" s="15"/>
    </row>
    <row r="1744" spans="2:2">
      <c r="B1744" s="15"/>
    </row>
    <row r="1745" spans="2:2">
      <c r="B1745" s="15"/>
    </row>
    <row r="1746" spans="2:2">
      <c r="B1746" s="15"/>
    </row>
    <row r="1747" spans="2:2">
      <c r="B1747" s="15"/>
    </row>
    <row r="1748" spans="2:2">
      <c r="B1748" s="15"/>
    </row>
    <row r="1749" spans="2:2">
      <c r="B1749" s="15"/>
    </row>
    <row r="1750" spans="2:2">
      <c r="B1750" s="15"/>
    </row>
    <row r="1751" spans="2:2">
      <c r="B1751" s="15"/>
    </row>
    <row r="1752" spans="2:2">
      <c r="B1752" s="15"/>
    </row>
    <row r="1753" spans="2:2">
      <c r="B1753" s="15"/>
    </row>
    <row r="1754" spans="2:2">
      <c r="B1754" s="15"/>
    </row>
    <row r="1755" spans="2:2">
      <c r="B1755" s="15"/>
    </row>
    <row r="1756" spans="2:2">
      <c r="B1756" s="15"/>
    </row>
    <row r="1757" spans="2:2">
      <c r="B1757" s="15"/>
    </row>
    <row r="1758" spans="2:2">
      <c r="B1758" s="15"/>
    </row>
    <row r="1759" spans="2:2">
      <c r="B1759" s="15"/>
    </row>
    <row r="1760" spans="2:2">
      <c r="B1760" s="15"/>
    </row>
    <row r="1761" spans="2:2">
      <c r="B1761" s="15"/>
    </row>
    <row r="1762" spans="2:2">
      <c r="B1762" s="15"/>
    </row>
    <row r="1763" spans="2:2">
      <c r="B1763" s="15"/>
    </row>
    <row r="1764" spans="2:2">
      <c r="B1764" s="15"/>
    </row>
    <row r="1765" spans="2:2">
      <c r="B1765" s="15"/>
    </row>
    <row r="1766" spans="2:2">
      <c r="B1766" s="15"/>
    </row>
    <row r="1767" spans="2:2">
      <c r="B1767" s="15"/>
    </row>
    <row r="1768" spans="2:2">
      <c r="B1768" s="15"/>
    </row>
    <row r="1769" spans="2:2">
      <c r="B1769" s="15"/>
    </row>
    <row r="1770" spans="2:2">
      <c r="B1770" s="15"/>
    </row>
    <row r="1771" spans="2:2">
      <c r="B1771" s="15"/>
    </row>
    <row r="1772" spans="2:2">
      <c r="B1772" s="15"/>
    </row>
    <row r="1773" spans="2:2">
      <c r="B1773" s="15"/>
    </row>
    <row r="1774" spans="2:2">
      <c r="B1774" s="15"/>
    </row>
    <row r="1775" spans="2:2">
      <c r="B1775" s="15"/>
    </row>
    <row r="1776" spans="2:2">
      <c r="B1776" s="15"/>
    </row>
    <row r="1777" spans="2:2">
      <c r="B1777" s="15"/>
    </row>
    <row r="1778" spans="2:2">
      <c r="B1778" s="15"/>
    </row>
    <row r="1779" spans="2:2">
      <c r="B1779" s="15"/>
    </row>
    <row r="1780" spans="2:2">
      <c r="B1780" s="15"/>
    </row>
    <row r="1781" spans="2:2">
      <c r="B1781" s="15"/>
    </row>
    <row r="1782" spans="2:2">
      <c r="B1782" s="15"/>
    </row>
    <row r="1783" spans="2:2">
      <c r="B1783" s="15"/>
    </row>
    <row r="1784" spans="2:2">
      <c r="B1784" s="15"/>
    </row>
    <row r="1785" spans="2:2">
      <c r="B1785" s="15"/>
    </row>
    <row r="1786" spans="2:2">
      <c r="B1786" s="15"/>
    </row>
    <row r="1787" spans="2:2">
      <c r="B1787" s="15"/>
    </row>
    <row r="1788" spans="2:2">
      <c r="B1788" s="15"/>
    </row>
    <row r="1789" spans="2:2">
      <c r="B1789" s="15"/>
    </row>
    <row r="1790" spans="2:2">
      <c r="B1790" s="15"/>
    </row>
    <row r="1791" spans="2:2">
      <c r="B1791" s="15"/>
    </row>
    <row r="1792" spans="2:2">
      <c r="B1792" s="15"/>
    </row>
    <row r="1793" spans="2:2">
      <c r="B1793" s="15"/>
    </row>
    <row r="1794" spans="2:2">
      <c r="B1794" s="15"/>
    </row>
    <row r="1795" spans="2:2">
      <c r="B1795" s="15"/>
    </row>
    <row r="1796" spans="2:2">
      <c r="B1796" s="15"/>
    </row>
    <row r="1797" spans="2:2">
      <c r="B1797" s="15"/>
    </row>
    <row r="1798" spans="2:2">
      <c r="B1798" s="15"/>
    </row>
    <row r="1799" spans="2:2">
      <c r="B1799" s="15"/>
    </row>
    <row r="1800" spans="2:2">
      <c r="B1800" s="15"/>
    </row>
    <row r="1801" spans="2:2">
      <c r="B1801" s="15"/>
    </row>
    <row r="1802" spans="2:2">
      <c r="B1802" s="15"/>
    </row>
    <row r="1803" spans="2:2">
      <c r="B1803" s="15"/>
    </row>
    <row r="1804" spans="2:2">
      <c r="B1804" s="15"/>
    </row>
    <row r="1805" spans="2:2">
      <c r="B1805" s="15"/>
    </row>
    <row r="1806" spans="2:2">
      <c r="B1806" s="15"/>
    </row>
    <row r="1807" spans="2:2">
      <c r="B1807" s="15"/>
    </row>
    <row r="1808" spans="2:2">
      <c r="B1808" s="15"/>
    </row>
    <row r="1809" spans="2:2">
      <c r="B1809" s="15"/>
    </row>
    <row r="1810" spans="2:2">
      <c r="B1810" s="15"/>
    </row>
    <row r="1811" spans="2:2">
      <c r="B1811" s="15"/>
    </row>
    <row r="1812" spans="2:2">
      <c r="B1812" s="15"/>
    </row>
    <row r="1813" spans="2:2">
      <c r="B1813" s="15"/>
    </row>
    <row r="1814" spans="2:2">
      <c r="B1814" s="15"/>
    </row>
    <row r="1815" spans="2:2">
      <c r="B1815" s="15"/>
    </row>
    <row r="1816" spans="2:2">
      <c r="B1816" s="15"/>
    </row>
    <row r="1817" spans="2:2">
      <c r="B1817" s="15"/>
    </row>
    <row r="1818" spans="2:2">
      <c r="B1818" s="15"/>
    </row>
    <row r="1819" spans="2:2">
      <c r="B1819" s="15"/>
    </row>
    <row r="1820" spans="2:2">
      <c r="B1820" s="15"/>
    </row>
    <row r="1821" spans="2:2">
      <c r="B1821" s="15"/>
    </row>
    <row r="1822" spans="2:2">
      <c r="B1822" s="15"/>
    </row>
    <row r="1823" spans="2:2">
      <c r="B1823" s="15"/>
    </row>
    <row r="1824" spans="2:2">
      <c r="B1824" s="15"/>
    </row>
    <row r="1825" spans="2:2">
      <c r="B1825" s="15"/>
    </row>
    <row r="1826" spans="2:2">
      <c r="B1826" s="15"/>
    </row>
    <row r="1827" spans="2:2">
      <c r="B1827" s="15"/>
    </row>
    <row r="1828" spans="2:2">
      <c r="B1828" s="15"/>
    </row>
    <row r="1829" spans="2:2">
      <c r="B1829" s="15"/>
    </row>
    <row r="1830" spans="2:2">
      <c r="B1830" s="15"/>
    </row>
    <row r="1831" spans="2:2">
      <c r="B1831" s="15"/>
    </row>
    <row r="1832" spans="2:2">
      <c r="B1832" s="15"/>
    </row>
    <row r="1833" spans="2:2">
      <c r="B1833" s="15"/>
    </row>
    <row r="1834" spans="2:2">
      <c r="B1834" s="15"/>
    </row>
    <row r="1835" spans="2:2">
      <c r="B1835" s="15"/>
    </row>
    <row r="1836" spans="2:2">
      <c r="B1836" s="15"/>
    </row>
    <row r="1837" spans="2:2">
      <c r="B1837" s="15"/>
    </row>
    <row r="1838" spans="2:2">
      <c r="B1838" s="15"/>
    </row>
    <row r="1839" spans="2:2">
      <c r="B1839" s="15"/>
    </row>
    <row r="1840" spans="2:2">
      <c r="B1840" s="15"/>
    </row>
    <row r="1841" spans="2:2">
      <c r="B1841" s="15"/>
    </row>
    <row r="1842" spans="2:2">
      <c r="B1842" s="15"/>
    </row>
    <row r="1843" spans="2:2">
      <c r="B1843" s="15"/>
    </row>
    <row r="1844" spans="2:2">
      <c r="B1844" s="15"/>
    </row>
    <row r="1845" spans="2:2">
      <c r="B1845" s="15"/>
    </row>
    <row r="1846" spans="2:2">
      <c r="B1846" s="15"/>
    </row>
    <row r="1847" spans="2:2">
      <c r="B1847" s="15"/>
    </row>
    <row r="1848" spans="2:2">
      <c r="B1848" s="15"/>
    </row>
    <row r="1849" spans="2:2">
      <c r="B1849" s="15"/>
    </row>
    <row r="1850" spans="2:2">
      <c r="B1850" s="15"/>
    </row>
    <row r="1851" spans="2:2">
      <c r="B1851" s="15"/>
    </row>
    <row r="1852" spans="2:2">
      <c r="B1852" s="15"/>
    </row>
    <row r="1853" spans="2:2">
      <c r="B1853" s="15"/>
    </row>
    <row r="1854" spans="2:2">
      <c r="B1854" s="15"/>
    </row>
    <row r="1855" spans="2:2">
      <c r="B1855" s="15"/>
    </row>
    <row r="1856" spans="2:2">
      <c r="B1856" s="15"/>
    </row>
    <row r="1857" spans="2:2">
      <c r="B1857" s="15"/>
    </row>
    <row r="1858" spans="2:2">
      <c r="B1858" s="15"/>
    </row>
    <row r="1859" spans="2:2">
      <c r="B1859" s="15"/>
    </row>
    <row r="1860" spans="2:2">
      <c r="B1860" s="15"/>
    </row>
    <row r="1861" spans="2:2">
      <c r="B1861" s="15"/>
    </row>
    <row r="1862" spans="2:2">
      <c r="B1862" s="15"/>
    </row>
    <row r="1863" spans="2:2">
      <c r="B1863" s="15"/>
    </row>
    <row r="1864" spans="2:2">
      <c r="B1864" s="15"/>
    </row>
    <row r="1865" spans="2:2">
      <c r="B1865" s="15"/>
    </row>
    <row r="1866" spans="2:2">
      <c r="B1866" s="15"/>
    </row>
    <row r="1867" spans="2:2">
      <c r="B1867" s="15"/>
    </row>
    <row r="1868" spans="2:2">
      <c r="B1868" s="15"/>
    </row>
    <row r="1869" spans="2:2">
      <c r="B1869" s="15"/>
    </row>
    <row r="1870" spans="2:2">
      <c r="B1870" s="15"/>
    </row>
    <row r="1871" spans="2:2">
      <c r="B1871" s="15"/>
    </row>
    <row r="1872" spans="2:2">
      <c r="B1872" s="15"/>
    </row>
    <row r="1873" spans="2:2">
      <c r="B1873" s="15"/>
    </row>
    <row r="1874" spans="2:2">
      <c r="B1874" s="15"/>
    </row>
    <row r="1875" spans="2:2">
      <c r="B1875" s="15"/>
    </row>
    <row r="1876" spans="2:2">
      <c r="B1876" s="15"/>
    </row>
    <row r="1877" spans="2:2">
      <c r="B1877" s="15"/>
    </row>
    <row r="1878" spans="2:2">
      <c r="B1878" s="15"/>
    </row>
    <row r="1879" spans="2:2">
      <c r="B1879" s="15"/>
    </row>
    <row r="1880" spans="2:2">
      <c r="B1880" s="15"/>
    </row>
    <row r="1881" spans="2:2">
      <c r="B1881" s="15"/>
    </row>
    <row r="1882" spans="2:2">
      <c r="B1882" s="15"/>
    </row>
    <row r="1883" spans="2:2">
      <c r="B1883" s="15"/>
    </row>
    <row r="1884" spans="2:2">
      <c r="B1884" s="15"/>
    </row>
    <row r="1885" spans="2:2">
      <c r="B1885" s="15"/>
    </row>
    <row r="1886" spans="2:2">
      <c r="B1886" s="15"/>
    </row>
    <row r="1887" spans="2:2">
      <c r="B1887" s="15"/>
    </row>
    <row r="1888" spans="2:2">
      <c r="B1888" s="15"/>
    </row>
    <row r="1889" spans="2:2">
      <c r="B1889" s="15"/>
    </row>
    <row r="1890" spans="2:2">
      <c r="B1890" s="15"/>
    </row>
    <row r="1891" spans="2:2">
      <c r="B1891" s="15"/>
    </row>
    <row r="1892" spans="2:2">
      <c r="B1892" s="15"/>
    </row>
    <row r="1893" spans="2:2">
      <c r="B1893" s="15"/>
    </row>
    <row r="1894" spans="2:2">
      <c r="B1894" s="15"/>
    </row>
    <row r="1895" spans="2:2">
      <c r="B1895" s="15"/>
    </row>
    <row r="1896" spans="2:2">
      <c r="B1896" s="15"/>
    </row>
    <row r="1897" spans="2:2">
      <c r="B1897" s="15"/>
    </row>
    <row r="1898" spans="2:2">
      <c r="B1898" s="15"/>
    </row>
    <row r="1899" spans="2:2">
      <c r="B1899" s="15"/>
    </row>
    <row r="1900" spans="2:2">
      <c r="B1900" s="15"/>
    </row>
    <row r="1901" spans="2:2">
      <c r="B1901" s="15"/>
    </row>
    <row r="1902" spans="2:2">
      <c r="B1902" s="15"/>
    </row>
    <row r="1903" spans="2:2">
      <c r="B1903" s="15"/>
    </row>
    <row r="1904" spans="2:2">
      <c r="B1904" s="15"/>
    </row>
    <row r="1905" spans="2:2">
      <c r="B1905" s="15"/>
    </row>
    <row r="1906" spans="2:2">
      <c r="B1906" s="15"/>
    </row>
    <row r="1907" spans="2:2">
      <c r="B1907" s="15"/>
    </row>
    <row r="1908" spans="2:2">
      <c r="B1908" s="15"/>
    </row>
    <row r="1909" spans="2:2">
      <c r="B1909" s="15"/>
    </row>
    <row r="1910" spans="2:2">
      <c r="B1910" s="15"/>
    </row>
    <row r="1911" spans="2:2">
      <c r="B1911" s="15"/>
    </row>
    <row r="1912" spans="2:2">
      <c r="B1912" s="15"/>
    </row>
    <row r="1913" spans="2:2">
      <c r="B1913" s="15"/>
    </row>
    <row r="1914" spans="2:2">
      <c r="B1914" s="15"/>
    </row>
    <row r="1915" spans="2:2">
      <c r="B1915" s="15"/>
    </row>
    <row r="1916" spans="2:2">
      <c r="B1916" s="15"/>
    </row>
    <row r="1917" spans="2:2">
      <c r="B1917" s="15"/>
    </row>
    <row r="1918" spans="2:2">
      <c r="B1918" s="15"/>
    </row>
    <row r="1919" spans="2:2">
      <c r="B1919" s="15"/>
    </row>
    <row r="1920" spans="2:2">
      <c r="B1920" s="15"/>
    </row>
    <row r="1921" spans="2:2">
      <c r="B1921" s="15"/>
    </row>
    <row r="1922" spans="2:2">
      <c r="B1922" s="15"/>
    </row>
    <row r="1923" spans="2:2">
      <c r="B1923" s="15"/>
    </row>
    <row r="1924" spans="2:2">
      <c r="B1924" s="15"/>
    </row>
    <row r="1925" spans="2:2">
      <c r="B1925" s="15"/>
    </row>
    <row r="1926" spans="2:2">
      <c r="B1926" s="15"/>
    </row>
    <row r="1927" spans="2:2">
      <c r="B1927" s="15"/>
    </row>
    <row r="1928" spans="2:2">
      <c r="B1928" s="15"/>
    </row>
    <row r="1929" spans="2:2">
      <c r="B1929" s="15"/>
    </row>
    <row r="1930" spans="2:2">
      <c r="B1930" s="15"/>
    </row>
    <row r="1931" spans="2:2">
      <c r="B1931" s="15"/>
    </row>
    <row r="1932" spans="2:2">
      <c r="B1932" s="15"/>
    </row>
    <row r="1933" spans="2:2">
      <c r="B1933" s="15"/>
    </row>
    <row r="1934" spans="2:2">
      <c r="B1934" s="15"/>
    </row>
    <row r="1935" spans="2:2">
      <c r="B1935" s="15"/>
    </row>
    <row r="1936" spans="2:2">
      <c r="B1936" s="15"/>
    </row>
    <row r="1937" spans="2:2">
      <c r="B1937" s="15"/>
    </row>
    <row r="1938" spans="2:2">
      <c r="B1938" s="15"/>
    </row>
    <row r="1939" spans="2:2">
      <c r="B1939" s="15"/>
    </row>
    <row r="1940" spans="2:2">
      <c r="B1940" s="15"/>
    </row>
    <row r="1941" spans="2:2">
      <c r="B1941" s="15"/>
    </row>
    <row r="1942" spans="2:2">
      <c r="B1942" s="15"/>
    </row>
    <row r="1943" spans="2:2">
      <c r="B1943" s="15"/>
    </row>
    <row r="1944" spans="2:2">
      <c r="B1944" s="15"/>
    </row>
    <row r="1945" spans="2:2">
      <c r="B1945" s="15"/>
    </row>
    <row r="1946" spans="2:2">
      <c r="B1946" s="15"/>
    </row>
    <row r="1947" spans="2:2">
      <c r="B1947" s="15"/>
    </row>
    <row r="1948" spans="2:2">
      <c r="B1948" s="15"/>
    </row>
    <row r="1949" spans="2:2">
      <c r="B1949" s="15"/>
    </row>
    <row r="1950" spans="2:2">
      <c r="B1950" s="15"/>
    </row>
    <row r="1951" spans="2:2">
      <c r="B1951" s="15"/>
    </row>
    <row r="1952" spans="2:2">
      <c r="B1952" s="15"/>
    </row>
    <row r="1953" spans="2:2">
      <c r="B1953" s="15"/>
    </row>
    <row r="1954" spans="2:2">
      <c r="B1954" s="15"/>
    </row>
    <row r="1955" spans="2:2">
      <c r="B1955" s="15"/>
    </row>
    <row r="1956" spans="2:2">
      <c r="B1956" s="15"/>
    </row>
    <row r="1957" spans="2:2">
      <c r="B1957" s="15"/>
    </row>
    <row r="1958" spans="2:2">
      <c r="B1958" s="15"/>
    </row>
    <row r="1959" spans="2:2">
      <c r="B1959" s="15"/>
    </row>
    <row r="1960" spans="2:2">
      <c r="B1960" s="15"/>
    </row>
    <row r="1961" spans="2:2">
      <c r="B1961" s="15"/>
    </row>
    <row r="1962" spans="2:2">
      <c r="B1962" s="15"/>
    </row>
    <row r="1963" spans="2:2">
      <c r="B1963" s="15"/>
    </row>
    <row r="1964" spans="2:2">
      <c r="B1964" s="15"/>
    </row>
    <row r="1965" spans="2:2">
      <c r="B1965" s="15"/>
    </row>
    <row r="1966" spans="2:2">
      <c r="B1966" s="15"/>
    </row>
    <row r="1967" spans="2:2">
      <c r="B1967" s="15"/>
    </row>
    <row r="1968" spans="2:2">
      <c r="B1968" s="15"/>
    </row>
    <row r="1969" spans="2:2">
      <c r="B1969" s="15"/>
    </row>
    <row r="1970" spans="2:2">
      <c r="B1970" s="15"/>
    </row>
    <row r="1971" spans="2:2">
      <c r="B1971" s="15"/>
    </row>
    <row r="1972" spans="2:2">
      <c r="B1972" s="15"/>
    </row>
    <row r="1973" spans="2:2">
      <c r="B1973" s="15"/>
    </row>
    <row r="1974" spans="2:2">
      <c r="B1974" s="15"/>
    </row>
    <row r="1975" spans="2:2">
      <c r="B1975" s="15"/>
    </row>
    <row r="1976" spans="2:2">
      <c r="B1976" s="15"/>
    </row>
    <row r="1977" spans="2:2">
      <c r="B1977" s="15"/>
    </row>
    <row r="1978" spans="2:2">
      <c r="B1978" s="15"/>
    </row>
    <row r="1979" spans="2:2">
      <c r="B1979" s="15"/>
    </row>
    <row r="1980" spans="2:2">
      <c r="B1980" s="15"/>
    </row>
    <row r="1981" spans="2:2">
      <c r="B1981" s="15"/>
    </row>
    <row r="1982" spans="2:2">
      <c r="B1982" s="15"/>
    </row>
    <row r="1983" spans="2:2">
      <c r="B1983" s="15"/>
    </row>
    <row r="1984" spans="2:2">
      <c r="B1984" s="15"/>
    </row>
    <row r="1985" spans="2:2">
      <c r="B1985" s="15"/>
    </row>
    <row r="1986" spans="2:2">
      <c r="B1986" s="15"/>
    </row>
    <row r="1987" spans="2:2">
      <c r="B1987" s="15"/>
    </row>
    <row r="1988" spans="2:2">
      <c r="B1988" s="15"/>
    </row>
    <row r="1989" spans="2:2">
      <c r="B1989" s="15"/>
    </row>
    <row r="1990" spans="2:2">
      <c r="B1990" s="15"/>
    </row>
    <row r="1991" spans="2:2">
      <c r="B1991" s="15"/>
    </row>
    <row r="1992" spans="2:2">
      <c r="B1992" s="15"/>
    </row>
    <row r="1993" spans="2:2">
      <c r="B1993" s="15"/>
    </row>
    <row r="1994" spans="2:2">
      <c r="B1994" s="15"/>
    </row>
    <row r="1995" spans="2:2">
      <c r="B1995" s="15"/>
    </row>
    <row r="1996" spans="2:2">
      <c r="B1996" s="15"/>
    </row>
    <row r="1997" spans="2:2">
      <c r="B1997" s="15"/>
    </row>
    <row r="1998" spans="2:2">
      <c r="B1998" s="15"/>
    </row>
    <row r="1999" spans="2:2">
      <c r="B1999" s="15"/>
    </row>
    <row r="2000" spans="2:2">
      <c r="B2000" s="15"/>
    </row>
    <row r="2001" spans="2:2">
      <c r="B2001" s="15"/>
    </row>
    <row r="2002" spans="2:2">
      <c r="B2002" s="15"/>
    </row>
    <row r="2003" spans="2:2">
      <c r="B2003" s="15"/>
    </row>
    <row r="2004" spans="2:2">
      <c r="B2004" s="15"/>
    </row>
    <row r="2005" spans="2:2">
      <c r="B2005" s="15"/>
    </row>
    <row r="2006" spans="2:2">
      <c r="B2006" s="15"/>
    </row>
    <row r="2007" spans="2:2">
      <c r="B2007" s="15"/>
    </row>
    <row r="2008" spans="2:2">
      <c r="B2008" s="15"/>
    </row>
    <row r="2009" spans="2:2">
      <c r="B2009" s="15"/>
    </row>
    <row r="2010" spans="2:2">
      <c r="B2010" s="15"/>
    </row>
    <row r="2011" spans="2:2">
      <c r="B2011" s="15"/>
    </row>
    <row r="2012" spans="2:2">
      <c r="B2012" s="15"/>
    </row>
    <row r="2013" spans="2:2">
      <c r="B2013" s="15"/>
    </row>
    <row r="2014" spans="2:2">
      <c r="B2014" s="15"/>
    </row>
    <row r="2015" spans="2:2">
      <c r="B2015" s="15"/>
    </row>
    <row r="2016" spans="2:2">
      <c r="B2016" s="15"/>
    </row>
    <row r="2017" spans="2:2">
      <c r="B2017" s="15"/>
    </row>
    <row r="2018" spans="2:2">
      <c r="B2018" s="15"/>
    </row>
    <row r="2019" spans="2:2">
      <c r="B2019" s="15"/>
    </row>
    <row r="2020" spans="2:2">
      <c r="B2020" s="15"/>
    </row>
    <row r="2021" spans="2:2">
      <c r="B2021" s="15"/>
    </row>
    <row r="2022" spans="2:2">
      <c r="B2022" s="15"/>
    </row>
    <row r="2023" spans="2:2">
      <c r="B2023" s="15"/>
    </row>
    <row r="2024" spans="2:2">
      <c r="B2024" s="15"/>
    </row>
    <row r="2025" spans="2:2">
      <c r="B2025" s="15"/>
    </row>
    <row r="2026" spans="2:2">
      <c r="B2026" s="15"/>
    </row>
    <row r="2027" spans="2:2">
      <c r="B2027" s="15"/>
    </row>
    <row r="2028" spans="2:2">
      <c r="B2028" s="15"/>
    </row>
    <row r="2029" spans="2:2">
      <c r="B2029" s="15"/>
    </row>
    <row r="2030" spans="2:2">
      <c r="B2030" s="15"/>
    </row>
    <row r="2031" spans="2:2">
      <c r="B2031" s="15"/>
    </row>
    <row r="2032" spans="2:2">
      <c r="B2032" s="15"/>
    </row>
    <row r="2033" spans="2:2">
      <c r="B2033" s="15"/>
    </row>
    <row r="2034" spans="2:2">
      <c r="B2034" s="15"/>
    </row>
    <row r="2035" spans="2:2">
      <c r="B2035" s="15"/>
    </row>
    <row r="2036" spans="2:2">
      <c r="B2036" s="15"/>
    </row>
    <row r="2037" spans="2:2">
      <c r="B2037" s="15"/>
    </row>
    <row r="2038" spans="2:2">
      <c r="B2038" s="15"/>
    </row>
    <row r="2039" spans="2:2">
      <c r="B2039" s="15"/>
    </row>
    <row r="2040" spans="2:2">
      <c r="B2040" s="15"/>
    </row>
    <row r="2041" spans="2:2">
      <c r="B2041" s="15"/>
    </row>
    <row r="2042" spans="2:2">
      <c r="B2042" s="15"/>
    </row>
    <row r="2043" spans="2:2">
      <c r="B2043" s="15"/>
    </row>
    <row r="2044" spans="2:2">
      <c r="B2044" s="15"/>
    </row>
    <row r="2045" spans="2:2">
      <c r="B2045" s="15"/>
    </row>
    <row r="2046" spans="2:2">
      <c r="B2046" s="15"/>
    </row>
    <row r="2047" spans="2:2">
      <c r="B2047" s="15"/>
    </row>
    <row r="2048" spans="2:2">
      <c r="B2048" s="15"/>
    </row>
    <row r="2049" spans="2:2">
      <c r="B2049" s="15"/>
    </row>
    <row r="2050" spans="2:2">
      <c r="B2050" s="15"/>
    </row>
    <row r="2051" spans="2:2">
      <c r="B2051" s="15"/>
    </row>
    <row r="2052" spans="2:2">
      <c r="B2052" s="15"/>
    </row>
    <row r="2053" spans="2:2">
      <c r="B2053" s="15"/>
    </row>
    <row r="2054" spans="2:2">
      <c r="B2054" s="15"/>
    </row>
    <row r="2055" spans="2:2">
      <c r="B2055" s="15"/>
    </row>
    <row r="2056" spans="2:2">
      <c r="B2056" s="15"/>
    </row>
    <row r="2057" spans="2:2">
      <c r="B2057" s="15"/>
    </row>
    <row r="2058" spans="2:2">
      <c r="B2058" s="15"/>
    </row>
    <row r="2059" spans="2:2">
      <c r="B2059" s="15"/>
    </row>
    <row r="2060" spans="2:2">
      <c r="B2060" s="15"/>
    </row>
    <row r="2061" spans="2:2">
      <c r="B2061" s="15"/>
    </row>
    <row r="2062" spans="2:2">
      <c r="B2062" s="15"/>
    </row>
    <row r="2063" spans="2:2">
      <c r="B2063" s="15"/>
    </row>
    <row r="2064" spans="2:2">
      <c r="B2064" s="15"/>
    </row>
    <row r="2065" spans="2:2">
      <c r="B2065" s="15"/>
    </row>
    <row r="2066" spans="2:2">
      <c r="B2066" s="15"/>
    </row>
    <row r="2067" spans="2:2">
      <c r="B2067" s="15"/>
    </row>
    <row r="2068" spans="2:2">
      <c r="B2068" s="15"/>
    </row>
    <row r="2069" spans="2:2">
      <c r="B2069" s="15"/>
    </row>
    <row r="2070" spans="2:2">
      <c r="B2070" s="15"/>
    </row>
    <row r="2071" spans="2:2">
      <c r="B2071" s="15"/>
    </row>
    <row r="2072" spans="2:2">
      <c r="B2072" s="15"/>
    </row>
    <row r="2073" spans="2:2">
      <c r="B2073" s="15"/>
    </row>
    <row r="2074" spans="2:2">
      <c r="B2074" s="15"/>
    </row>
    <row r="2075" spans="2:2">
      <c r="B2075" s="15"/>
    </row>
    <row r="2076" spans="2:2">
      <c r="B2076" s="15"/>
    </row>
    <row r="2077" spans="2:2">
      <c r="B2077" s="15"/>
    </row>
    <row r="2078" spans="2:2">
      <c r="B2078" s="15"/>
    </row>
    <row r="2079" spans="2:2">
      <c r="B2079" s="15"/>
    </row>
    <row r="2080" spans="2:2">
      <c r="B2080" s="15"/>
    </row>
    <row r="2081" spans="2:2">
      <c r="B2081" s="15"/>
    </row>
    <row r="2082" spans="2:2">
      <c r="B2082" s="15"/>
    </row>
    <row r="2083" spans="2:2">
      <c r="B2083" s="15"/>
    </row>
    <row r="2084" spans="2:2">
      <c r="B2084" s="15"/>
    </row>
    <row r="2085" spans="2:2">
      <c r="B2085" s="15"/>
    </row>
    <row r="2086" spans="2:2">
      <c r="B2086" s="15"/>
    </row>
    <row r="2087" spans="2:2">
      <c r="B2087" s="15"/>
    </row>
    <row r="2088" spans="2:2">
      <c r="B2088" s="15"/>
    </row>
    <row r="2089" spans="2:2">
      <c r="B2089" s="15"/>
    </row>
    <row r="2090" spans="2:2">
      <c r="B2090" s="15"/>
    </row>
    <row r="2091" spans="2:2">
      <c r="B2091" s="15"/>
    </row>
    <row r="2092" spans="2:2">
      <c r="B2092" s="15"/>
    </row>
    <row r="2093" spans="2:2">
      <c r="B2093" s="15"/>
    </row>
    <row r="2094" spans="2:2">
      <c r="B2094" s="15"/>
    </row>
    <row r="2095" spans="2:2">
      <c r="B2095" s="15"/>
    </row>
    <row r="2096" spans="2:2">
      <c r="B2096" s="15"/>
    </row>
    <row r="2097" spans="2:2">
      <c r="B2097" s="15"/>
    </row>
    <row r="2098" spans="2:2">
      <c r="B2098" s="15"/>
    </row>
    <row r="2099" spans="2:2">
      <c r="B2099" s="15"/>
    </row>
    <row r="2100" spans="2:2">
      <c r="B2100" s="15"/>
    </row>
    <row r="2101" spans="2:2">
      <c r="B2101" s="15"/>
    </row>
    <row r="2102" spans="2:2">
      <c r="B2102" s="15"/>
    </row>
    <row r="2103" spans="2:2">
      <c r="B2103" s="15"/>
    </row>
    <row r="2104" spans="2:2">
      <c r="B2104" s="15"/>
    </row>
    <row r="2105" spans="2:2">
      <c r="B2105" s="15"/>
    </row>
    <row r="2106" spans="2:2">
      <c r="B2106" s="15"/>
    </row>
    <row r="2107" spans="2:2">
      <c r="B2107" s="15"/>
    </row>
    <row r="2108" spans="2:2">
      <c r="B2108" s="15"/>
    </row>
    <row r="2109" spans="2:2">
      <c r="B2109" s="15"/>
    </row>
    <row r="2110" spans="2:2">
      <c r="B2110" s="15"/>
    </row>
    <row r="2111" spans="2:2">
      <c r="B2111" s="15"/>
    </row>
    <row r="2112" spans="2:2">
      <c r="B2112" s="15"/>
    </row>
    <row r="2113" spans="2:2">
      <c r="B2113" s="15"/>
    </row>
    <row r="2114" spans="2:2">
      <c r="B2114" s="15"/>
    </row>
    <row r="2115" spans="2:2">
      <c r="B2115" s="15"/>
    </row>
    <row r="2116" spans="2:2">
      <c r="B2116" s="15"/>
    </row>
    <row r="2117" spans="2:2">
      <c r="B2117" s="15"/>
    </row>
    <row r="2118" spans="2:2">
      <c r="B2118" s="15"/>
    </row>
    <row r="2119" spans="2:2">
      <c r="B2119" s="15"/>
    </row>
    <row r="2120" spans="2:2">
      <c r="B2120" s="15"/>
    </row>
    <row r="2121" spans="2:2">
      <c r="B2121" s="15"/>
    </row>
    <row r="2122" spans="2:2">
      <c r="B2122" s="15"/>
    </row>
    <row r="2123" spans="2:2">
      <c r="B2123" s="15"/>
    </row>
    <row r="2124" spans="2:2">
      <c r="B2124" s="15"/>
    </row>
    <row r="2125" spans="2:2">
      <c r="B2125" s="15"/>
    </row>
    <row r="2126" spans="2:2">
      <c r="B2126" s="15"/>
    </row>
    <row r="2127" spans="2:2">
      <c r="B2127" s="15"/>
    </row>
    <row r="2128" spans="2:2">
      <c r="B2128" s="15"/>
    </row>
    <row r="2129" spans="2:2">
      <c r="B2129" s="15"/>
    </row>
    <row r="2130" spans="2:2">
      <c r="B2130" s="15"/>
    </row>
    <row r="2131" spans="2:2">
      <c r="B2131" s="15"/>
    </row>
    <row r="2132" spans="2:2">
      <c r="B2132" s="15"/>
    </row>
    <row r="2133" spans="2:2">
      <c r="B2133" s="15"/>
    </row>
    <row r="2134" spans="2:2">
      <c r="B2134" s="15"/>
    </row>
    <row r="2135" spans="2:2">
      <c r="B2135" s="15"/>
    </row>
    <row r="2136" spans="2:2">
      <c r="B2136" s="15"/>
    </row>
    <row r="2137" spans="2:2">
      <c r="B2137" s="15"/>
    </row>
    <row r="2138" spans="2:2">
      <c r="B2138" s="15"/>
    </row>
    <row r="2139" spans="2:2">
      <c r="B2139" s="15"/>
    </row>
    <row r="2140" spans="2:2">
      <c r="B2140" s="15"/>
    </row>
    <row r="2141" spans="2:2">
      <c r="B2141" s="15"/>
    </row>
    <row r="2142" spans="2:2">
      <c r="B2142" s="15"/>
    </row>
    <row r="2143" spans="2:2">
      <c r="B2143" s="15"/>
    </row>
    <row r="2144" spans="2:2">
      <c r="B2144" s="15"/>
    </row>
    <row r="2145" spans="2:2">
      <c r="B2145" s="15"/>
    </row>
    <row r="2146" spans="2:2">
      <c r="B2146" s="15"/>
    </row>
    <row r="2147" spans="2:2">
      <c r="B2147" s="15"/>
    </row>
    <row r="2148" spans="2:2">
      <c r="B2148" s="15"/>
    </row>
    <row r="2149" spans="2:2">
      <c r="B2149" s="15"/>
    </row>
    <row r="2150" spans="2:2">
      <c r="B2150" s="15"/>
    </row>
    <row r="2151" spans="2:2">
      <c r="B2151" s="15"/>
    </row>
    <row r="2152" spans="2:2">
      <c r="B2152" s="15"/>
    </row>
    <row r="2153" spans="2:2">
      <c r="B2153" s="15"/>
    </row>
    <row r="2154" spans="2:2">
      <c r="B2154" s="15"/>
    </row>
    <row r="2155" spans="2:2">
      <c r="B2155" s="15"/>
    </row>
    <row r="2156" spans="2:2">
      <c r="B2156" s="15"/>
    </row>
    <row r="2157" spans="2:2">
      <c r="B2157" s="15"/>
    </row>
    <row r="2158" spans="2:2">
      <c r="B2158" s="15"/>
    </row>
    <row r="2159" spans="2:2">
      <c r="B2159" s="15"/>
    </row>
    <row r="2160" spans="2:2">
      <c r="B2160" s="15"/>
    </row>
    <row r="2161" spans="2:2">
      <c r="B2161" s="15"/>
    </row>
    <row r="2162" spans="2:2">
      <c r="B2162" s="15"/>
    </row>
    <row r="2163" spans="2:2">
      <c r="B2163" s="15"/>
    </row>
    <row r="2164" spans="2:2">
      <c r="B2164" s="15"/>
    </row>
    <row r="2165" spans="2:2">
      <c r="B2165" s="15"/>
    </row>
    <row r="2166" spans="2:2">
      <c r="B2166" s="15"/>
    </row>
    <row r="2167" spans="2:2">
      <c r="B2167" s="15"/>
    </row>
    <row r="2168" spans="2:2">
      <c r="B2168" s="15"/>
    </row>
    <row r="2169" spans="2:2">
      <c r="B2169" s="15"/>
    </row>
    <row r="2170" spans="2:2">
      <c r="B2170" s="15"/>
    </row>
    <row r="2171" spans="2:2">
      <c r="B2171" s="15"/>
    </row>
    <row r="2172" spans="2:2">
      <c r="B2172" s="15"/>
    </row>
    <row r="2173" spans="2:2">
      <c r="B2173" s="15"/>
    </row>
    <row r="2174" spans="2:2">
      <c r="B2174" s="15"/>
    </row>
    <row r="2175" spans="2:2">
      <c r="B2175" s="15"/>
    </row>
    <row r="2176" spans="2:2">
      <c r="B2176" s="15"/>
    </row>
    <row r="2177" spans="2:2">
      <c r="B2177" s="15"/>
    </row>
    <row r="2178" spans="2:2">
      <c r="B2178" s="15"/>
    </row>
    <row r="2179" spans="2:2">
      <c r="B2179" s="15"/>
    </row>
    <row r="2180" spans="2:2">
      <c r="B2180" s="15"/>
    </row>
    <row r="2181" spans="2:2">
      <c r="B2181" s="15"/>
    </row>
    <row r="2182" spans="2:2">
      <c r="B2182" s="15"/>
    </row>
    <row r="2183" spans="2:2">
      <c r="B2183" s="15"/>
    </row>
    <row r="2184" spans="2:2">
      <c r="B2184" s="15"/>
    </row>
    <row r="2185" spans="2:2">
      <c r="B2185" s="15"/>
    </row>
    <row r="2186" spans="2:2">
      <c r="B2186" s="15"/>
    </row>
    <row r="2187" spans="2:2">
      <c r="B2187" s="15"/>
    </row>
    <row r="2188" spans="2:2">
      <c r="B2188" s="15"/>
    </row>
    <row r="2189" spans="2:2">
      <c r="B2189" s="15"/>
    </row>
    <row r="2190" spans="2:2">
      <c r="B2190" s="15"/>
    </row>
    <row r="2191" spans="2:2">
      <c r="B2191" s="15"/>
    </row>
    <row r="2192" spans="2:2">
      <c r="B2192" s="15"/>
    </row>
    <row r="2193" spans="2:2">
      <c r="B2193" s="15"/>
    </row>
    <row r="2194" spans="2:2">
      <c r="B2194" s="15"/>
    </row>
    <row r="2195" spans="2:2">
      <c r="B2195" s="15"/>
    </row>
    <row r="2196" spans="2:2">
      <c r="B2196" s="15"/>
    </row>
    <row r="2197" spans="2:2">
      <c r="B2197" s="15"/>
    </row>
    <row r="2198" spans="2:2">
      <c r="B2198" s="15"/>
    </row>
    <row r="2199" spans="2:2">
      <c r="B2199" s="15"/>
    </row>
    <row r="2200" spans="2:2">
      <c r="B2200" s="15"/>
    </row>
    <row r="2201" spans="2:2">
      <c r="B2201" s="15"/>
    </row>
    <row r="2202" spans="2:2">
      <c r="B2202" s="15"/>
    </row>
    <row r="2203" spans="2:2">
      <c r="B2203" s="15"/>
    </row>
    <row r="2204" spans="2:2">
      <c r="B2204" s="15"/>
    </row>
    <row r="2205" spans="2:2">
      <c r="B2205" s="15"/>
    </row>
    <row r="2206" spans="2:2">
      <c r="B2206" s="15"/>
    </row>
    <row r="2207" spans="2:2">
      <c r="B2207" s="15"/>
    </row>
    <row r="2208" spans="2:2">
      <c r="B2208" s="15"/>
    </row>
    <row r="2209" spans="2:2">
      <c r="B2209" s="15"/>
    </row>
    <row r="2210" spans="2:2">
      <c r="B2210" s="15"/>
    </row>
    <row r="2211" spans="2:2">
      <c r="B2211" s="15"/>
    </row>
    <row r="2212" spans="2:2">
      <c r="B2212" s="15"/>
    </row>
    <row r="2213" spans="2:2">
      <c r="B2213" s="15"/>
    </row>
    <row r="2214" spans="2:2">
      <c r="B2214" s="15"/>
    </row>
    <row r="2215" spans="2:2">
      <c r="B2215" s="15"/>
    </row>
    <row r="2216" spans="2:2">
      <c r="B2216" s="15"/>
    </row>
    <row r="2217" spans="2:2">
      <c r="B2217" s="15"/>
    </row>
    <row r="2218" spans="2:2">
      <c r="B2218" s="15"/>
    </row>
    <row r="2219" spans="2:2">
      <c r="B2219" s="15"/>
    </row>
    <row r="2220" spans="2:2">
      <c r="B2220" s="15"/>
    </row>
    <row r="2221" spans="2:2">
      <c r="B2221" s="15"/>
    </row>
    <row r="2222" spans="2:2">
      <c r="B2222" s="15"/>
    </row>
    <row r="2223" spans="2:2">
      <c r="B2223" s="15"/>
    </row>
    <row r="2224" spans="2:2">
      <c r="B2224" s="15"/>
    </row>
    <row r="2225" spans="2:2">
      <c r="B2225" s="15"/>
    </row>
    <row r="2226" spans="2:2">
      <c r="B2226" s="15"/>
    </row>
    <row r="2227" spans="2:2">
      <c r="B2227" s="15"/>
    </row>
    <row r="2228" spans="2:2">
      <c r="B2228" s="15"/>
    </row>
    <row r="2229" spans="2:2">
      <c r="B2229" s="15"/>
    </row>
    <row r="2230" spans="2:2">
      <c r="B2230" s="15"/>
    </row>
    <row r="2231" spans="2:2">
      <c r="B2231" s="15"/>
    </row>
    <row r="2232" spans="2:2">
      <c r="B2232" s="15"/>
    </row>
    <row r="2233" spans="2:2">
      <c r="B2233" s="15"/>
    </row>
    <row r="2234" spans="2:2">
      <c r="B2234" s="15"/>
    </row>
    <row r="2235" spans="2:2">
      <c r="B2235" s="15"/>
    </row>
    <row r="2236" spans="2:2">
      <c r="B2236" s="15"/>
    </row>
    <row r="2237" spans="2:2">
      <c r="B2237" s="15"/>
    </row>
    <row r="2238" spans="2:2">
      <c r="B2238" s="15"/>
    </row>
    <row r="2239" spans="2:2">
      <c r="B2239" s="15"/>
    </row>
    <row r="2240" spans="2:2">
      <c r="B2240" s="15"/>
    </row>
    <row r="2241" spans="2:2">
      <c r="B2241" s="15"/>
    </row>
    <row r="2242" spans="2:2">
      <c r="B2242" s="15"/>
    </row>
    <row r="2243" spans="2:2">
      <c r="B2243" s="15"/>
    </row>
    <row r="2244" spans="2:2">
      <c r="B2244" s="15"/>
    </row>
    <row r="2245" spans="2:2">
      <c r="B2245" s="15"/>
    </row>
    <row r="2246" spans="2:2">
      <c r="B2246" s="15"/>
    </row>
    <row r="2247" spans="2:2">
      <c r="B2247" s="15"/>
    </row>
    <row r="2248" spans="2:2">
      <c r="B2248" s="15"/>
    </row>
    <row r="2249" spans="2:2">
      <c r="B2249" s="15"/>
    </row>
    <row r="2250" spans="2:2">
      <c r="B2250" s="15"/>
    </row>
    <row r="2251" spans="2:2">
      <c r="B2251" s="15"/>
    </row>
    <row r="2252" spans="2:2">
      <c r="B2252" s="15"/>
    </row>
    <row r="2253" spans="2:2">
      <c r="B2253" s="15"/>
    </row>
    <row r="2254" spans="2:2">
      <c r="B2254" s="15"/>
    </row>
    <row r="2255" spans="2:2">
      <c r="B2255" s="15"/>
    </row>
    <row r="2256" spans="2:2">
      <c r="B2256" s="15"/>
    </row>
    <row r="2257" spans="2:2">
      <c r="B2257" s="15"/>
    </row>
    <row r="2258" spans="2:2">
      <c r="B2258" s="15"/>
    </row>
    <row r="2259" spans="2:2">
      <c r="B2259" s="15"/>
    </row>
    <row r="2260" spans="2:2">
      <c r="B2260" s="15"/>
    </row>
    <row r="2261" spans="2:2">
      <c r="B2261" s="15"/>
    </row>
    <row r="2262" spans="2:2">
      <c r="B2262" s="15"/>
    </row>
    <row r="2263" spans="2:2">
      <c r="B2263" s="15"/>
    </row>
    <row r="2264" spans="2:2">
      <c r="B2264" s="15"/>
    </row>
    <row r="2265" spans="2:2">
      <c r="B2265" s="15"/>
    </row>
    <row r="2266" spans="2:2">
      <c r="B2266" s="15"/>
    </row>
    <row r="2267" spans="2:2">
      <c r="B2267" s="15"/>
    </row>
    <row r="2268" spans="2:2">
      <c r="B2268" s="15"/>
    </row>
    <row r="2269" spans="2:2">
      <c r="B2269" s="15"/>
    </row>
    <row r="2270" spans="2:2">
      <c r="B2270" s="15"/>
    </row>
    <row r="2271" spans="2:2">
      <c r="B2271" s="15"/>
    </row>
    <row r="2272" spans="2:2">
      <c r="B2272" s="15"/>
    </row>
    <row r="2273" spans="2:2">
      <c r="B2273" s="15"/>
    </row>
    <row r="2274" spans="2:2">
      <c r="B2274" s="15"/>
    </row>
    <row r="2275" spans="2:2">
      <c r="B2275" s="15"/>
    </row>
    <row r="2276" spans="2:2">
      <c r="B2276" s="15"/>
    </row>
    <row r="2277" spans="2:2">
      <c r="B2277" s="15"/>
    </row>
    <row r="2278" spans="2:2">
      <c r="B2278" s="15"/>
    </row>
    <row r="2279" spans="2:2">
      <c r="B2279" s="15"/>
    </row>
    <row r="2280" spans="2:2">
      <c r="B2280" s="15"/>
    </row>
    <row r="2281" spans="2:2">
      <c r="B2281" s="15"/>
    </row>
    <row r="2282" spans="2:2">
      <c r="B2282" s="15"/>
    </row>
    <row r="2283" spans="2:2">
      <c r="B2283" s="15"/>
    </row>
    <row r="2284" spans="2:2">
      <c r="B2284" s="15"/>
    </row>
    <row r="2285" spans="2:2">
      <c r="B2285" s="15"/>
    </row>
    <row r="2286" spans="2:2">
      <c r="B2286" s="15"/>
    </row>
    <row r="2287" spans="2:2">
      <c r="B2287" s="15"/>
    </row>
    <row r="2288" spans="2:2">
      <c r="B2288" s="15"/>
    </row>
    <row r="2289" spans="2:2">
      <c r="B2289" s="15"/>
    </row>
    <row r="2290" spans="2:2">
      <c r="B2290" s="15"/>
    </row>
    <row r="2291" spans="2:2">
      <c r="B2291" s="15"/>
    </row>
    <row r="2292" spans="2:2">
      <c r="B2292" s="15"/>
    </row>
    <row r="2293" spans="2:2">
      <c r="B2293" s="15"/>
    </row>
    <row r="2294" spans="2:2">
      <c r="B2294" s="15"/>
    </row>
    <row r="2295" spans="2:2">
      <c r="B2295" s="15"/>
    </row>
    <row r="2296" spans="2:2">
      <c r="B2296" s="15"/>
    </row>
    <row r="2297" spans="2:2">
      <c r="B2297" s="15"/>
    </row>
    <row r="2298" spans="2:2">
      <c r="B2298" s="15"/>
    </row>
    <row r="2299" spans="2:2">
      <c r="B2299" s="15"/>
    </row>
    <row r="2300" spans="2:2">
      <c r="B2300" s="15"/>
    </row>
    <row r="2301" spans="2:2">
      <c r="B2301" s="15"/>
    </row>
    <row r="2302" spans="2:2">
      <c r="B2302" s="15"/>
    </row>
    <row r="2303" spans="2:2">
      <c r="B2303" s="15"/>
    </row>
    <row r="2304" spans="2:2">
      <c r="B2304" s="15"/>
    </row>
    <row r="2305" spans="2:2">
      <c r="B2305" s="15"/>
    </row>
    <row r="2306" spans="2:2">
      <c r="B2306" s="15"/>
    </row>
    <row r="2307" spans="2:2">
      <c r="B2307" s="15"/>
    </row>
    <row r="2308" spans="2:2">
      <c r="B2308" s="15"/>
    </row>
    <row r="2309" spans="2:2">
      <c r="B2309" s="15"/>
    </row>
    <row r="2310" spans="2:2">
      <c r="B2310" s="15"/>
    </row>
    <row r="2311" spans="2:2">
      <c r="B2311" s="15"/>
    </row>
    <row r="2312" spans="2:2">
      <c r="B2312" s="15"/>
    </row>
    <row r="2313" spans="2:2">
      <c r="B2313" s="15"/>
    </row>
    <row r="2314" spans="2:2">
      <c r="B2314" s="15"/>
    </row>
    <row r="2315" spans="2:2">
      <c r="B2315" s="15"/>
    </row>
    <row r="2316" spans="2:2">
      <c r="B2316" s="15"/>
    </row>
    <row r="2317" spans="2:2">
      <c r="B2317" s="15"/>
    </row>
    <row r="2318" spans="2:2">
      <c r="B2318" s="15"/>
    </row>
    <row r="2319" spans="2:2">
      <c r="B2319" s="15"/>
    </row>
    <row r="2320" spans="2:2">
      <c r="B2320" s="15"/>
    </row>
    <row r="2321" spans="2:2">
      <c r="B2321" s="15"/>
    </row>
    <row r="2322" spans="2:2">
      <c r="B2322" s="15"/>
    </row>
    <row r="2323" spans="2:2">
      <c r="B2323" s="15"/>
    </row>
    <row r="2324" spans="2:2">
      <c r="B2324" s="15"/>
    </row>
    <row r="2325" spans="2:2">
      <c r="B2325" s="15"/>
    </row>
    <row r="2326" spans="2:2">
      <c r="B2326" s="15"/>
    </row>
    <row r="2327" spans="2:2">
      <c r="B2327" s="15"/>
    </row>
    <row r="2328" spans="2:2">
      <c r="B2328" s="15"/>
    </row>
    <row r="2329" spans="2:2">
      <c r="B2329" s="15"/>
    </row>
    <row r="2330" spans="2:2">
      <c r="B2330" s="15"/>
    </row>
    <row r="2331" spans="2:2">
      <c r="B2331" s="15"/>
    </row>
    <row r="2332" spans="2:2">
      <c r="B2332" s="15"/>
    </row>
    <row r="2333" spans="2:2">
      <c r="B2333" s="15"/>
    </row>
    <row r="2334" spans="2:2">
      <c r="B2334" s="15"/>
    </row>
    <row r="2335" spans="2:2">
      <c r="B2335" s="15"/>
    </row>
    <row r="2336" spans="2:2">
      <c r="B2336" s="15"/>
    </row>
    <row r="2337" spans="2:2">
      <c r="B2337" s="15"/>
    </row>
    <row r="2338" spans="2:2">
      <c r="B2338" s="15"/>
    </row>
    <row r="2339" spans="2:2">
      <c r="B2339" s="15"/>
    </row>
    <row r="2340" spans="2:2">
      <c r="B2340" s="15"/>
    </row>
    <row r="2341" spans="2:2">
      <c r="B2341" s="15"/>
    </row>
    <row r="2342" spans="2:2">
      <c r="B2342" s="15"/>
    </row>
    <row r="2343" spans="2:2">
      <c r="B2343" s="15"/>
    </row>
    <row r="2344" spans="2:2">
      <c r="B2344" s="15"/>
    </row>
    <row r="2345" spans="2:2">
      <c r="B2345" s="15"/>
    </row>
    <row r="2346" spans="2:2">
      <c r="B2346" s="15"/>
    </row>
    <row r="2347" spans="2:2">
      <c r="B2347" s="15"/>
    </row>
    <row r="2348" spans="2:2">
      <c r="B2348" s="15"/>
    </row>
    <row r="2349" spans="2:2">
      <c r="B2349" s="15"/>
    </row>
    <row r="2350" spans="2:2">
      <c r="B2350" s="15"/>
    </row>
    <row r="2351" spans="2:2">
      <c r="B2351" s="15"/>
    </row>
    <row r="2352" spans="2:2">
      <c r="B2352" s="15"/>
    </row>
    <row r="2353" spans="2:2">
      <c r="B2353" s="15"/>
    </row>
    <row r="2354" spans="2:2">
      <c r="B2354" s="15"/>
    </row>
    <row r="2355" spans="2:2">
      <c r="B2355" s="15"/>
    </row>
    <row r="2356" spans="2:2">
      <c r="B2356" s="15"/>
    </row>
    <row r="2357" spans="2:2">
      <c r="B2357" s="15"/>
    </row>
    <row r="2358" spans="2:2">
      <c r="B2358" s="15"/>
    </row>
    <row r="2359" spans="2:2">
      <c r="B2359" s="15"/>
    </row>
    <row r="2360" spans="2:2">
      <c r="B2360" s="15"/>
    </row>
    <row r="2361" spans="2:2">
      <c r="B2361" s="15"/>
    </row>
    <row r="2362" spans="2:2">
      <c r="B2362" s="15"/>
    </row>
    <row r="2363" spans="2:2">
      <c r="B2363" s="15"/>
    </row>
    <row r="2364" spans="2:2">
      <c r="B2364" s="15"/>
    </row>
    <row r="2365" spans="2:2">
      <c r="B2365" s="15"/>
    </row>
    <row r="2366" spans="2:2">
      <c r="B2366" s="15"/>
    </row>
    <row r="2367" spans="2:2">
      <c r="B2367" s="15"/>
    </row>
    <row r="2368" spans="2:2">
      <c r="B2368" s="15"/>
    </row>
    <row r="2369" spans="2:2">
      <c r="B2369" s="15"/>
    </row>
    <row r="2370" spans="2:2">
      <c r="B2370" s="15"/>
    </row>
    <row r="2371" spans="2:2">
      <c r="B2371" s="15"/>
    </row>
    <row r="2372" spans="2:2">
      <c r="B2372" s="15"/>
    </row>
    <row r="2373" spans="2:2">
      <c r="B2373" s="15"/>
    </row>
    <row r="2374" spans="2:2">
      <c r="B2374" s="15"/>
    </row>
    <row r="2375" spans="2:2">
      <c r="B2375" s="15"/>
    </row>
    <row r="2376" spans="2:2">
      <c r="B2376" s="15"/>
    </row>
    <row r="2377" spans="2:2">
      <c r="B2377" s="15"/>
    </row>
    <row r="2378" spans="2:2">
      <c r="B2378" s="15"/>
    </row>
    <row r="2379" spans="2:2">
      <c r="B2379" s="15"/>
    </row>
    <row r="2380" spans="2:2">
      <c r="B2380" s="15"/>
    </row>
    <row r="2381" spans="2:2">
      <c r="B2381" s="15"/>
    </row>
    <row r="2382" spans="2:2">
      <c r="B2382" s="15"/>
    </row>
    <row r="2383" spans="2:2">
      <c r="B2383" s="15"/>
    </row>
    <row r="2384" spans="2:2">
      <c r="B2384" s="15"/>
    </row>
    <row r="2385" spans="2:2">
      <c r="B2385" s="15"/>
    </row>
    <row r="2386" spans="2:2">
      <c r="B2386" s="15"/>
    </row>
    <row r="2387" spans="2:2">
      <c r="B2387" s="15"/>
    </row>
    <row r="2388" spans="2:2">
      <c r="B2388" s="15"/>
    </row>
    <row r="2389" spans="2:2">
      <c r="B2389" s="15"/>
    </row>
    <row r="2390" spans="2:2">
      <c r="B2390" s="15"/>
    </row>
    <row r="2391" spans="2:2">
      <c r="B2391" s="15"/>
    </row>
    <row r="2392" spans="2:2">
      <c r="B2392" s="15"/>
    </row>
    <row r="2393" spans="2:2">
      <c r="B2393" s="15"/>
    </row>
    <row r="2394" spans="2:2">
      <c r="B2394" s="15"/>
    </row>
    <row r="2395" spans="2:2">
      <c r="B2395" s="15"/>
    </row>
    <row r="2396" spans="2:2">
      <c r="B2396" s="15"/>
    </row>
    <row r="2397" spans="2:2">
      <c r="B2397" s="15"/>
    </row>
    <row r="2398" spans="2:2">
      <c r="B2398" s="15"/>
    </row>
    <row r="2399" spans="2:2">
      <c r="B2399" s="15"/>
    </row>
    <row r="2400" spans="2:2">
      <c r="B2400" s="15"/>
    </row>
    <row r="2401" spans="2:2">
      <c r="B2401" s="15"/>
    </row>
    <row r="2402" spans="2:2">
      <c r="B2402" s="15"/>
    </row>
    <row r="2403" spans="2:2">
      <c r="B2403" s="15"/>
    </row>
    <row r="2404" spans="2:2">
      <c r="B2404" s="15"/>
    </row>
    <row r="2405" spans="2:2">
      <c r="B2405" s="15"/>
    </row>
    <row r="2406" spans="2:2">
      <c r="B2406" s="15"/>
    </row>
    <row r="2407" spans="2:2">
      <c r="B2407" s="15"/>
    </row>
    <row r="2408" spans="2:2">
      <c r="B2408" s="15"/>
    </row>
    <row r="2409" spans="2:2">
      <c r="B2409" s="15"/>
    </row>
    <row r="2410" spans="2:2">
      <c r="B2410" s="15"/>
    </row>
    <row r="2411" spans="2:2">
      <c r="B2411" s="15"/>
    </row>
    <row r="2412" spans="2:2">
      <c r="B2412" s="15"/>
    </row>
    <row r="2413" spans="2:2">
      <c r="B2413" s="15"/>
    </row>
    <row r="2414" spans="2:2">
      <c r="B2414" s="15"/>
    </row>
    <row r="2415" spans="2:2">
      <c r="B2415" s="15"/>
    </row>
    <row r="2416" spans="2:2">
      <c r="B2416" s="15"/>
    </row>
    <row r="2417" spans="2:2">
      <c r="B2417" s="15"/>
    </row>
    <row r="2418" spans="2:2">
      <c r="B2418" s="15"/>
    </row>
    <row r="2419" spans="2:2">
      <c r="B2419" s="15"/>
    </row>
    <row r="2420" spans="2:2">
      <c r="B2420" s="15"/>
    </row>
    <row r="2421" spans="2:2">
      <c r="B2421" s="15"/>
    </row>
    <row r="2422" spans="2:2">
      <c r="B2422" s="15"/>
    </row>
    <row r="2423" spans="2:2">
      <c r="B2423" s="15"/>
    </row>
    <row r="2424" spans="2:2">
      <c r="B2424" s="15"/>
    </row>
    <row r="2425" spans="2:2">
      <c r="B2425" s="15"/>
    </row>
    <row r="2426" spans="2:2">
      <c r="B2426" s="15"/>
    </row>
    <row r="2427" spans="2:2">
      <c r="B2427" s="15"/>
    </row>
    <row r="2428" spans="2:2">
      <c r="B2428" s="15"/>
    </row>
    <row r="2429" spans="2:2">
      <c r="B2429" s="15"/>
    </row>
    <row r="2430" spans="2:2">
      <c r="B2430" s="15"/>
    </row>
    <row r="2431" spans="2:2">
      <c r="B2431" s="15"/>
    </row>
    <row r="2432" spans="2:2">
      <c r="B2432" s="15"/>
    </row>
    <row r="2433" spans="2:2">
      <c r="B2433" s="15"/>
    </row>
    <row r="2434" spans="2:2">
      <c r="B2434" s="15"/>
    </row>
    <row r="2435" spans="2:2">
      <c r="B2435" s="15"/>
    </row>
    <row r="2436" spans="2:2">
      <c r="B2436" s="15"/>
    </row>
    <row r="2437" spans="2:2">
      <c r="B2437" s="15"/>
    </row>
    <row r="2438" spans="2:2">
      <c r="B2438" s="15"/>
    </row>
    <row r="2439" spans="2:2">
      <c r="B2439" s="15"/>
    </row>
    <row r="2440" spans="2:2">
      <c r="B2440" s="15"/>
    </row>
    <row r="2441" spans="2:2">
      <c r="B2441" s="15"/>
    </row>
    <row r="2442" spans="2:2">
      <c r="B2442" s="15"/>
    </row>
    <row r="2443" spans="2:2">
      <c r="B2443" s="15"/>
    </row>
    <row r="2444" spans="2:2">
      <c r="B2444" s="15"/>
    </row>
    <row r="2445" spans="2:2">
      <c r="B2445" s="15"/>
    </row>
    <row r="2446" spans="2:2">
      <c r="B2446" s="15"/>
    </row>
    <row r="2447" spans="2:2">
      <c r="B2447" s="15"/>
    </row>
    <row r="2448" spans="2:2">
      <c r="B2448" s="15"/>
    </row>
    <row r="2449" spans="2:2">
      <c r="B2449" s="15"/>
    </row>
    <row r="2450" spans="2:2">
      <c r="B2450" s="15"/>
    </row>
    <row r="2451" spans="2:2">
      <c r="B2451" s="15"/>
    </row>
    <row r="2452" spans="2:2">
      <c r="B2452" s="15"/>
    </row>
    <row r="2453" spans="2:2">
      <c r="B2453" s="15"/>
    </row>
    <row r="2454" spans="2:2">
      <c r="B2454" s="15"/>
    </row>
    <row r="2455" spans="2:2">
      <c r="B2455" s="15"/>
    </row>
    <row r="2456" spans="2:2">
      <c r="B2456" s="15"/>
    </row>
    <row r="2457" spans="2:2">
      <c r="B2457" s="15"/>
    </row>
    <row r="2458" spans="2:2">
      <c r="B2458" s="15"/>
    </row>
    <row r="2459" spans="2:2">
      <c r="B2459" s="15"/>
    </row>
    <row r="2460" spans="2:2">
      <c r="B2460" s="15"/>
    </row>
    <row r="2461" spans="2:2">
      <c r="B2461" s="15"/>
    </row>
    <row r="2462" spans="2:2">
      <c r="B2462" s="15"/>
    </row>
    <row r="2463" spans="2:2">
      <c r="B2463" s="15"/>
    </row>
    <row r="2464" spans="2:2">
      <c r="B2464" s="15"/>
    </row>
    <row r="2465" spans="2:2">
      <c r="B2465" s="15"/>
    </row>
    <row r="2466" spans="2:2">
      <c r="B2466" s="15"/>
    </row>
    <row r="2467" spans="2:2">
      <c r="B2467" s="15"/>
    </row>
    <row r="2468" spans="2:2">
      <c r="B2468" s="15"/>
    </row>
    <row r="2469" spans="2:2">
      <c r="B2469" s="15"/>
    </row>
    <row r="2470" spans="2:2">
      <c r="B2470" s="15"/>
    </row>
    <row r="2471" spans="2:2">
      <c r="B2471" s="15"/>
    </row>
    <row r="2472" spans="2:2">
      <c r="B2472" s="15"/>
    </row>
    <row r="2473" spans="2:2">
      <c r="B2473" s="15"/>
    </row>
    <row r="2474" spans="2:2">
      <c r="B2474" s="15"/>
    </row>
    <row r="2475" spans="2:2">
      <c r="B2475" s="15"/>
    </row>
    <row r="2476" spans="2:2">
      <c r="B2476" s="15"/>
    </row>
    <row r="2477" spans="2:2">
      <c r="B2477" s="15"/>
    </row>
    <row r="2478" spans="2:2">
      <c r="B2478" s="15"/>
    </row>
    <row r="2479" spans="2:2">
      <c r="B2479" s="15"/>
    </row>
    <row r="2480" spans="2:2">
      <c r="B2480" s="15"/>
    </row>
    <row r="2481" spans="2:2">
      <c r="B2481" s="15"/>
    </row>
    <row r="2482" spans="2:2">
      <c r="B2482" s="15"/>
    </row>
    <row r="2483" spans="2:2">
      <c r="B2483" s="15"/>
    </row>
    <row r="2484" spans="2:2">
      <c r="B2484" s="15"/>
    </row>
    <row r="2485" spans="2:2">
      <c r="B2485" s="15"/>
    </row>
    <row r="2486" spans="2:2">
      <c r="B2486" s="15"/>
    </row>
    <row r="2487" spans="2:2">
      <c r="B2487" s="15"/>
    </row>
    <row r="2488" spans="2:2">
      <c r="B2488" s="15"/>
    </row>
    <row r="2489" spans="2:2">
      <c r="B2489" s="15"/>
    </row>
    <row r="2490" spans="2:2">
      <c r="B2490" s="15"/>
    </row>
    <row r="2491" spans="2:2">
      <c r="B2491" s="15"/>
    </row>
    <row r="2492" spans="2:2">
      <c r="B2492" s="15"/>
    </row>
    <row r="2493" spans="2:2">
      <c r="B2493" s="15"/>
    </row>
    <row r="2494" spans="2:2">
      <c r="B2494" s="15"/>
    </row>
    <row r="2495" spans="2:2">
      <c r="B2495" s="15"/>
    </row>
    <row r="2496" spans="2:2">
      <c r="B2496" s="15"/>
    </row>
    <row r="2497" spans="2:2">
      <c r="B2497" s="15"/>
    </row>
    <row r="2498" spans="2:2">
      <c r="B2498" s="15"/>
    </row>
    <row r="2499" spans="2:2">
      <c r="B2499" s="15"/>
    </row>
    <row r="2500" spans="2:2">
      <c r="B2500" s="15"/>
    </row>
    <row r="2501" spans="2:2">
      <c r="B2501" s="15"/>
    </row>
    <row r="2502" spans="2:2">
      <c r="B2502" s="15"/>
    </row>
    <row r="2503" spans="2:2">
      <c r="B2503" s="15"/>
    </row>
    <row r="2504" spans="2:2">
      <c r="B2504" s="15"/>
    </row>
    <row r="2505" spans="2:2">
      <c r="B2505" s="15"/>
    </row>
    <row r="2506" spans="2:2">
      <c r="B2506" s="15"/>
    </row>
    <row r="2507" spans="2:2">
      <c r="B2507" s="15"/>
    </row>
    <row r="2508" spans="2:2">
      <c r="B2508" s="15"/>
    </row>
    <row r="2509" spans="2:2">
      <c r="B2509" s="15"/>
    </row>
    <row r="2510" spans="2:2">
      <c r="B2510" s="15"/>
    </row>
    <row r="2511" spans="2:2">
      <c r="B2511" s="15"/>
    </row>
    <row r="2512" spans="2:2">
      <c r="B2512" s="15"/>
    </row>
    <row r="2513" spans="2:2">
      <c r="B2513" s="15"/>
    </row>
    <row r="2514" spans="2:2">
      <c r="B2514" s="15"/>
    </row>
    <row r="2515" spans="2:2">
      <c r="B2515" s="15"/>
    </row>
    <row r="2516" spans="2:2">
      <c r="B2516" s="15"/>
    </row>
    <row r="2517" spans="2:2">
      <c r="B2517" s="15"/>
    </row>
    <row r="2518" spans="2:2">
      <c r="B2518" s="15"/>
    </row>
    <row r="2519" spans="2:2">
      <c r="B2519" s="15"/>
    </row>
    <row r="2520" spans="2:2">
      <c r="B2520" s="15"/>
    </row>
    <row r="2521" spans="2:2">
      <c r="B2521" s="15"/>
    </row>
    <row r="2522" spans="2:2">
      <c r="B2522" s="15"/>
    </row>
    <row r="2523" spans="2:2">
      <c r="B2523" s="15"/>
    </row>
    <row r="2524" spans="2:2">
      <c r="B2524" s="15"/>
    </row>
    <row r="2525" spans="2:2">
      <c r="B2525" s="15"/>
    </row>
    <row r="2526" spans="2:2">
      <c r="B2526" s="15"/>
    </row>
    <row r="2527" spans="2:2">
      <c r="B2527" s="15"/>
    </row>
    <row r="2528" spans="2:2">
      <c r="B2528" s="15"/>
    </row>
    <row r="2529" spans="2:2">
      <c r="B2529" s="15"/>
    </row>
    <row r="2530" spans="2:2">
      <c r="B2530" s="15"/>
    </row>
    <row r="2531" spans="2:2">
      <c r="B2531" s="15"/>
    </row>
    <row r="2532" spans="2:2">
      <c r="B2532" s="15"/>
    </row>
    <row r="2533" spans="2:2">
      <c r="B2533" s="15"/>
    </row>
    <row r="2534" spans="2:2">
      <c r="B2534" s="15"/>
    </row>
    <row r="2535" spans="2:2">
      <c r="B2535" s="15"/>
    </row>
    <row r="2536" spans="2:2">
      <c r="B2536" s="15"/>
    </row>
    <row r="2537" spans="2:2">
      <c r="B2537" s="15"/>
    </row>
    <row r="2538" spans="2:2">
      <c r="B2538" s="15"/>
    </row>
    <row r="2539" spans="2:2">
      <c r="B2539" s="15"/>
    </row>
    <row r="2540" spans="2:2">
      <c r="B2540" s="15"/>
    </row>
    <row r="2541" spans="2:2">
      <c r="B2541" s="15"/>
    </row>
    <row r="2542" spans="2:2">
      <c r="B2542" s="15"/>
    </row>
    <row r="2543" spans="2:2">
      <c r="B2543" s="15"/>
    </row>
    <row r="2544" spans="2:2">
      <c r="B2544" s="15"/>
    </row>
    <row r="2545" spans="2:2">
      <c r="B2545" s="15"/>
    </row>
    <row r="2546" spans="2:2">
      <c r="B2546" s="15"/>
    </row>
    <row r="2547" spans="2:2">
      <c r="B2547" s="15"/>
    </row>
    <row r="2548" spans="2:2">
      <c r="B2548" s="15"/>
    </row>
    <row r="2549" spans="2:2">
      <c r="B2549" s="15"/>
    </row>
    <row r="2550" spans="2:2">
      <c r="B2550" s="15"/>
    </row>
    <row r="2551" spans="2:2">
      <c r="B2551" s="15"/>
    </row>
    <row r="2552" spans="2:2">
      <c r="B2552" s="15"/>
    </row>
    <row r="2553" spans="2:2">
      <c r="B2553" s="15"/>
    </row>
    <row r="2554" spans="2:2">
      <c r="B2554" s="15"/>
    </row>
    <row r="2555" spans="2:2">
      <c r="B2555" s="15"/>
    </row>
    <row r="2556" spans="2:2">
      <c r="B2556" s="15"/>
    </row>
    <row r="2557" spans="2:2">
      <c r="B2557" s="15"/>
    </row>
    <row r="2558" spans="2:2">
      <c r="B2558" s="15"/>
    </row>
    <row r="2559" spans="2:2">
      <c r="B2559" s="15"/>
    </row>
    <row r="2560" spans="2:2">
      <c r="B2560" s="15"/>
    </row>
    <row r="2561" spans="2:2">
      <c r="B2561" s="15"/>
    </row>
    <row r="2562" spans="2:2">
      <c r="B2562" s="15"/>
    </row>
    <row r="2563" spans="2:2">
      <c r="B2563" s="15"/>
    </row>
    <row r="2564" spans="2:2">
      <c r="B2564" s="15"/>
    </row>
    <row r="2565" spans="2:2">
      <c r="B2565" s="15"/>
    </row>
    <row r="2566" spans="2:2">
      <c r="B2566" s="15"/>
    </row>
    <row r="2567" spans="2:2">
      <c r="B2567" s="15"/>
    </row>
    <row r="2568" spans="2:2">
      <c r="B2568" s="15"/>
    </row>
    <row r="2569" spans="2:2">
      <c r="B2569" s="15"/>
    </row>
    <row r="2570" spans="2:2">
      <c r="B2570" s="15"/>
    </row>
    <row r="2571" spans="2:2">
      <c r="B2571" s="15"/>
    </row>
    <row r="2572" spans="2:2">
      <c r="B2572" s="15"/>
    </row>
    <row r="2573" spans="2:2">
      <c r="B2573" s="15"/>
    </row>
    <row r="2574" spans="2:2">
      <c r="B2574" s="15"/>
    </row>
    <row r="2575" spans="2:2">
      <c r="B2575" s="15"/>
    </row>
    <row r="2576" spans="2:2">
      <c r="B2576" s="15"/>
    </row>
    <row r="2577" spans="2:2">
      <c r="B2577" s="15"/>
    </row>
    <row r="2578" spans="2:2">
      <c r="B2578" s="15"/>
    </row>
    <row r="2579" spans="2:2">
      <c r="B2579" s="15"/>
    </row>
    <row r="2580" spans="2:2">
      <c r="B2580" s="15"/>
    </row>
    <row r="2581" spans="2:2">
      <c r="B2581" s="15"/>
    </row>
    <row r="2582" spans="2:2">
      <c r="B2582" s="15"/>
    </row>
    <row r="2583" spans="2:2">
      <c r="B2583" s="15"/>
    </row>
    <row r="2584" spans="2:2">
      <c r="B2584" s="15"/>
    </row>
    <row r="2585" spans="2:2">
      <c r="B2585" s="15"/>
    </row>
    <row r="2586" spans="2:2">
      <c r="B2586" s="15"/>
    </row>
    <row r="2587" spans="2:2">
      <c r="B2587" s="15"/>
    </row>
    <row r="2588" spans="2:2">
      <c r="B2588" s="15"/>
    </row>
    <row r="2589" spans="2:2">
      <c r="B2589" s="15"/>
    </row>
    <row r="2590" spans="2:2">
      <c r="B2590" s="15"/>
    </row>
    <row r="2591" spans="2:2">
      <c r="B2591" s="15"/>
    </row>
    <row r="2592" spans="2:2">
      <c r="B2592" s="15"/>
    </row>
    <row r="2593" spans="2:2">
      <c r="B2593" s="15"/>
    </row>
    <row r="2594" spans="2:2">
      <c r="B2594" s="15"/>
    </row>
    <row r="2595" spans="2:2">
      <c r="B2595" s="15"/>
    </row>
    <row r="2596" spans="2:2">
      <c r="B2596" s="15"/>
    </row>
    <row r="2597" spans="2:2">
      <c r="B2597" s="15"/>
    </row>
    <row r="2598" spans="2:2">
      <c r="B2598" s="15"/>
    </row>
    <row r="2599" spans="2:2">
      <c r="B2599" s="15"/>
    </row>
    <row r="2600" spans="2:2">
      <c r="B2600" s="15"/>
    </row>
    <row r="2601" spans="2:2">
      <c r="B2601" s="15"/>
    </row>
    <row r="2602" spans="2:2">
      <c r="B2602" s="15"/>
    </row>
    <row r="2603" spans="2:2">
      <c r="B2603" s="15"/>
    </row>
    <row r="2604" spans="2:2">
      <c r="B2604" s="15"/>
    </row>
    <row r="2605" spans="2:2">
      <c r="B2605" s="15"/>
    </row>
    <row r="2606" spans="2:2">
      <c r="B2606" s="15"/>
    </row>
    <row r="2607" spans="2:2">
      <c r="B2607" s="15"/>
    </row>
    <row r="2608" spans="2:2">
      <c r="B2608" s="15"/>
    </row>
    <row r="2609" spans="2:2">
      <c r="B2609" s="15"/>
    </row>
    <row r="2610" spans="2:2">
      <c r="B2610" s="15"/>
    </row>
    <row r="2611" spans="2:2">
      <c r="B2611" s="15"/>
    </row>
    <row r="2612" spans="2:2">
      <c r="B2612" s="15"/>
    </row>
    <row r="2613" spans="2:2">
      <c r="B2613" s="15"/>
    </row>
    <row r="2614" spans="2:2">
      <c r="B2614" s="15"/>
    </row>
    <row r="2615" spans="2:2">
      <c r="B2615" s="15"/>
    </row>
    <row r="2616" spans="2:2">
      <c r="B2616" s="15"/>
    </row>
    <row r="2617" spans="2:2">
      <c r="B2617" s="15"/>
    </row>
    <row r="2618" spans="2:2">
      <c r="B2618" s="15"/>
    </row>
    <row r="2619" spans="2:2">
      <c r="B2619" s="15"/>
    </row>
    <row r="2620" spans="2:2">
      <c r="B2620" s="15"/>
    </row>
    <row r="2621" spans="2:2">
      <c r="B2621" s="15"/>
    </row>
    <row r="2622" spans="2:2">
      <c r="B2622" s="15"/>
    </row>
    <row r="2623" spans="2:2">
      <c r="B2623" s="15"/>
    </row>
    <row r="2624" spans="2:2">
      <c r="B2624" s="15"/>
    </row>
    <row r="2625" spans="2:2">
      <c r="B2625" s="15"/>
    </row>
    <row r="2626" spans="2:2">
      <c r="B2626" s="15"/>
    </row>
    <row r="2627" spans="2:2">
      <c r="B2627" s="15"/>
    </row>
    <row r="2628" spans="2:2">
      <c r="B2628" s="15"/>
    </row>
    <row r="2629" spans="2:2">
      <c r="B2629" s="15"/>
    </row>
    <row r="2630" spans="2:2">
      <c r="B2630" s="15"/>
    </row>
    <row r="2631" spans="2:2">
      <c r="B2631" s="15"/>
    </row>
    <row r="2632" spans="2:2">
      <c r="B2632" s="15"/>
    </row>
    <row r="2633" spans="2:2">
      <c r="B2633" s="15"/>
    </row>
    <row r="2634" spans="2:2">
      <c r="B2634" s="15"/>
    </row>
    <row r="2635" spans="2:2">
      <c r="B2635" s="15"/>
    </row>
    <row r="2636" spans="2:2">
      <c r="B2636" s="15"/>
    </row>
    <row r="2637" spans="2:2">
      <c r="B2637" s="15"/>
    </row>
    <row r="2638" spans="2:2">
      <c r="B2638" s="15"/>
    </row>
    <row r="2639" spans="2:2">
      <c r="B2639" s="15"/>
    </row>
    <row r="2640" spans="2:2">
      <c r="B2640" s="15"/>
    </row>
    <row r="2641" spans="2:2">
      <c r="B2641" s="15"/>
    </row>
    <row r="2642" spans="2:2">
      <c r="B2642" s="15"/>
    </row>
    <row r="2643" spans="2:2">
      <c r="B2643" s="15"/>
    </row>
    <row r="2644" spans="2:2">
      <c r="B2644" s="15"/>
    </row>
    <row r="2645" spans="2:2">
      <c r="B2645" s="15"/>
    </row>
    <row r="2646" spans="2:2">
      <c r="B2646" s="15"/>
    </row>
    <row r="2647" spans="2:2">
      <c r="B2647" s="15"/>
    </row>
    <row r="2648" spans="2:2">
      <c r="B2648" s="15"/>
    </row>
    <row r="2649" spans="2:2">
      <c r="B2649" s="15"/>
    </row>
    <row r="2650" spans="2:2">
      <c r="B2650" s="15"/>
    </row>
    <row r="2651" spans="2:2">
      <c r="B2651" s="15"/>
    </row>
    <row r="2652" spans="2:2">
      <c r="B2652" s="15"/>
    </row>
    <row r="2653" spans="2:2">
      <c r="B2653" s="15"/>
    </row>
    <row r="2654" spans="2:2">
      <c r="B2654" s="15"/>
    </row>
    <row r="2655" spans="2:2">
      <c r="B2655" s="15"/>
    </row>
    <row r="2656" spans="2:2">
      <c r="B2656" s="15"/>
    </row>
    <row r="2657" spans="2:2">
      <c r="B2657" s="15"/>
    </row>
    <row r="2658" spans="2:2">
      <c r="B2658" s="15"/>
    </row>
    <row r="2659" spans="2:2">
      <c r="B2659" s="15"/>
    </row>
    <row r="2660" spans="2:2">
      <c r="B2660" s="15"/>
    </row>
    <row r="2661" spans="2:2">
      <c r="B2661" s="15"/>
    </row>
    <row r="2662" spans="2:2">
      <c r="B2662" s="15"/>
    </row>
    <row r="2663" spans="2:2">
      <c r="B2663" s="15"/>
    </row>
    <row r="2664" spans="2:2">
      <c r="B2664" s="15"/>
    </row>
    <row r="2665" spans="2:2">
      <c r="B2665" s="15"/>
    </row>
    <row r="2666" spans="2:2">
      <c r="B2666" s="15"/>
    </row>
    <row r="2667" spans="2:2">
      <c r="B2667" s="15"/>
    </row>
    <row r="2668" spans="2:2">
      <c r="B2668" s="15"/>
    </row>
    <row r="2669" spans="2:2">
      <c r="B2669" s="15"/>
    </row>
    <row r="2670" spans="2:2">
      <c r="B2670" s="15"/>
    </row>
    <row r="2671" spans="2:2">
      <c r="B2671" s="15"/>
    </row>
    <row r="2672" spans="2:2">
      <c r="B2672" s="15"/>
    </row>
    <row r="2673" spans="2:2">
      <c r="B2673" s="15"/>
    </row>
    <row r="2674" spans="2:2">
      <c r="B2674" s="15"/>
    </row>
    <row r="2675" spans="2:2">
      <c r="B2675" s="15"/>
    </row>
    <row r="2676" spans="2:2">
      <c r="B2676" s="15"/>
    </row>
    <row r="2677" spans="2:2">
      <c r="B2677" s="15"/>
    </row>
    <row r="2678" spans="2:2">
      <c r="B2678" s="15"/>
    </row>
    <row r="2679" spans="2:2">
      <c r="B2679" s="15"/>
    </row>
    <row r="2680" spans="2:2">
      <c r="B2680" s="15"/>
    </row>
    <row r="2681" spans="2:2">
      <c r="B2681" s="15"/>
    </row>
    <row r="2682" spans="2:2">
      <c r="B2682" s="15"/>
    </row>
    <row r="2683" spans="2:2">
      <c r="B2683" s="15"/>
    </row>
    <row r="2684" spans="2:2">
      <c r="B2684" s="15"/>
    </row>
    <row r="2685" spans="2:2">
      <c r="B2685" s="15"/>
    </row>
    <row r="2686" spans="2:2">
      <c r="B2686" s="15"/>
    </row>
    <row r="2687" spans="2:2">
      <c r="B2687" s="15"/>
    </row>
    <row r="2688" spans="2:2">
      <c r="B2688" s="15"/>
    </row>
    <row r="2689" spans="2:2">
      <c r="B2689" s="15"/>
    </row>
    <row r="2690" spans="2:2">
      <c r="B2690" s="15"/>
    </row>
    <row r="2691" spans="2:2">
      <c r="B2691" s="15"/>
    </row>
    <row r="2692" spans="2:2">
      <c r="B2692" s="15"/>
    </row>
    <row r="2693" spans="2:2">
      <c r="B2693" s="15"/>
    </row>
    <row r="2694" spans="2:2">
      <c r="B2694" s="15"/>
    </row>
    <row r="2695" spans="2:2">
      <c r="B2695" s="15"/>
    </row>
    <row r="2696" spans="2:2">
      <c r="B2696" s="15"/>
    </row>
    <row r="2697" spans="2:2">
      <c r="B2697" s="15"/>
    </row>
    <row r="2698" spans="2:2">
      <c r="B2698" s="15"/>
    </row>
    <row r="2699" spans="2:2">
      <c r="B2699" s="15"/>
    </row>
    <row r="2700" spans="2:2">
      <c r="B2700" s="15"/>
    </row>
    <row r="2701" spans="2:2">
      <c r="B2701" s="15"/>
    </row>
    <row r="2702" spans="2:2">
      <c r="B2702" s="15"/>
    </row>
    <row r="2703" spans="2:2">
      <c r="B2703" s="15"/>
    </row>
    <row r="2704" spans="2:2">
      <c r="B2704" s="15"/>
    </row>
    <row r="2705" spans="2:2">
      <c r="B2705" s="15"/>
    </row>
    <row r="2706" spans="2:2">
      <c r="B2706" s="15"/>
    </row>
    <row r="2707" spans="2:2">
      <c r="B2707" s="15"/>
    </row>
    <row r="2708" spans="2:2">
      <c r="B2708" s="15"/>
    </row>
    <row r="2709" spans="2:2">
      <c r="B2709" s="15"/>
    </row>
    <row r="2710" spans="2:2">
      <c r="B2710" s="15"/>
    </row>
    <row r="2711" spans="2:2">
      <c r="B2711" s="15"/>
    </row>
    <row r="2712" spans="2:2">
      <c r="B2712" s="15"/>
    </row>
    <row r="2713" spans="2:2">
      <c r="B2713" s="15"/>
    </row>
    <row r="2714" spans="2:2">
      <c r="B2714" s="15"/>
    </row>
    <row r="2715" spans="2:2">
      <c r="B2715" s="15"/>
    </row>
    <row r="2716" spans="2:2">
      <c r="B2716" s="15"/>
    </row>
    <row r="2717" spans="2:2">
      <c r="B2717" s="15"/>
    </row>
    <row r="2718" spans="2:2">
      <c r="B2718" s="15"/>
    </row>
    <row r="2719" spans="2:2">
      <c r="B2719" s="15"/>
    </row>
    <row r="2720" spans="2:2">
      <c r="B2720" s="15"/>
    </row>
    <row r="2721" spans="2:2">
      <c r="B2721" s="15"/>
    </row>
    <row r="2722" spans="2:2">
      <c r="B2722" s="15"/>
    </row>
    <row r="2723" spans="2:2">
      <c r="B2723" s="15"/>
    </row>
    <row r="2724" spans="2:2">
      <c r="B2724" s="15"/>
    </row>
    <row r="2725" spans="2:2">
      <c r="B2725" s="15"/>
    </row>
    <row r="2726" spans="2:2">
      <c r="B2726" s="15"/>
    </row>
    <row r="2727" spans="2:2">
      <c r="B2727" s="15"/>
    </row>
    <row r="2728" spans="2:2">
      <c r="B2728" s="15"/>
    </row>
    <row r="2729" spans="2:2">
      <c r="B2729" s="15"/>
    </row>
    <row r="2730" spans="2:2">
      <c r="B2730" s="15"/>
    </row>
    <row r="2731" spans="2:2">
      <c r="B2731" s="15"/>
    </row>
    <row r="2732" spans="2:2">
      <c r="B2732" s="15"/>
    </row>
    <row r="2733" spans="2:2">
      <c r="B2733" s="15"/>
    </row>
    <row r="2734" spans="2:2">
      <c r="B2734" s="15"/>
    </row>
    <row r="2735" spans="2:2">
      <c r="B2735" s="15"/>
    </row>
    <row r="2736" spans="2:2">
      <c r="B2736" s="15"/>
    </row>
    <row r="2737" spans="2:2">
      <c r="B2737" s="15"/>
    </row>
    <row r="2738" spans="2:2">
      <c r="B2738" s="15"/>
    </row>
    <row r="2739" spans="2:2">
      <c r="B2739" s="15"/>
    </row>
    <row r="2740" spans="2:2">
      <c r="B2740" s="15"/>
    </row>
    <row r="2741" spans="2:2">
      <c r="B2741" s="15"/>
    </row>
    <row r="2742" spans="2:2">
      <c r="B2742" s="15"/>
    </row>
    <row r="2743" spans="2:2">
      <c r="B2743" s="15"/>
    </row>
    <row r="2744" spans="2:2">
      <c r="B2744" s="15"/>
    </row>
    <row r="2745" spans="2:2">
      <c r="B2745" s="15"/>
    </row>
    <row r="2746" spans="2:2">
      <c r="B2746" s="15"/>
    </row>
    <row r="2747" spans="2:2">
      <c r="B2747" s="15"/>
    </row>
    <row r="2748" spans="2:2">
      <c r="B2748" s="15"/>
    </row>
    <row r="2749" spans="2:2">
      <c r="B2749" s="15"/>
    </row>
    <row r="2750" spans="2:2">
      <c r="B2750" s="15"/>
    </row>
    <row r="2751" spans="2:2">
      <c r="B2751" s="15"/>
    </row>
    <row r="2752" spans="2:2">
      <c r="B2752" s="15"/>
    </row>
    <row r="2753" spans="2:2">
      <c r="B2753" s="15"/>
    </row>
    <row r="2754" spans="2:2">
      <c r="B2754" s="15"/>
    </row>
    <row r="2755" spans="2:2">
      <c r="B2755" s="15"/>
    </row>
    <row r="2756" spans="2:2">
      <c r="B2756" s="15"/>
    </row>
    <row r="2757" spans="2:2">
      <c r="B2757" s="15"/>
    </row>
    <row r="2758" spans="2:2">
      <c r="B2758" s="15"/>
    </row>
    <row r="2759" spans="2:2">
      <c r="B2759" s="15"/>
    </row>
    <row r="2760" spans="2:2">
      <c r="B2760" s="15"/>
    </row>
    <row r="2761" spans="2:2">
      <c r="B2761" s="15"/>
    </row>
    <row r="2762" spans="2:2">
      <c r="B2762" s="15"/>
    </row>
    <row r="2763" spans="2:2">
      <c r="B2763" s="15"/>
    </row>
    <row r="2764" spans="2:2">
      <c r="B2764" s="15"/>
    </row>
    <row r="2765" spans="2:2">
      <c r="B2765" s="15"/>
    </row>
    <row r="2766" spans="2:2">
      <c r="B2766" s="15"/>
    </row>
    <row r="2767" spans="2:2">
      <c r="B2767" s="15"/>
    </row>
    <row r="2768" spans="2:2">
      <c r="B2768" s="15"/>
    </row>
    <row r="2769" spans="2:2">
      <c r="B2769" s="15"/>
    </row>
    <row r="2770" spans="2:2">
      <c r="B2770" s="15"/>
    </row>
    <row r="2771" spans="2:2">
      <c r="B2771" s="15"/>
    </row>
    <row r="2772" spans="2:2">
      <c r="B2772" s="15"/>
    </row>
    <row r="2773" spans="2:2">
      <c r="B2773" s="15"/>
    </row>
    <row r="2774" spans="2:2">
      <c r="B2774" s="15"/>
    </row>
    <row r="2775" spans="2:2">
      <c r="B2775" s="15"/>
    </row>
    <row r="2776" spans="2:2">
      <c r="B2776" s="15"/>
    </row>
    <row r="2777" spans="2:2">
      <c r="B2777" s="15"/>
    </row>
    <row r="2778" spans="2:2">
      <c r="B2778" s="15"/>
    </row>
    <row r="2779" spans="2:2">
      <c r="B2779" s="15"/>
    </row>
    <row r="2780" spans="2:2">
      <c r="B2780" s="15"/>
    </row>
    <row r="2781" spans="2:2">
      <c r="B2781" s="15"/>
    </row>
    <row r="2782" spans="2:2">
      <c r="B2782" s="15"/>
    </row>
    <row r="2783" spans="2:2">
      <c r="B2783" s="15"/>
    </row>
    <row r="2784" spans="2:2">
      <c r="B2784" s="15"/>
    </row>
    <row r="2785" spans="2:2">
      <c r="B2785" s="15"/>
    </row>
    <row r="2786" spans="2:2">
      <c r="B2786" s="15"/>
    </row>
    <row r="2787" spans="2:2">
      <c r="B2787" s="15"/>
    </row>
    <row r="2788" spans="2:2">
      <c r="B2788" s="15"/>
    </row>
    <row r="2789" spans="2:2">
      <c r="B2789" s="15"/>
    </row>
    <row r="2790" spans="2:2">
      <c r="B2790" s="15"/>
    </row>
    <row r="2791" spans="2:2">
      <c r="B2791" s="15"/>
    </row>
    <row r="2792" spans="2:2">
      <c r="B2792" s="15"/>
    </row>
    <row r="2793" spans="2:2">
      <c r="B2793" s="15"/>
    </row>
    <row r="2794" spans="2:2">
      <c r="B2794" s="15"/>
    </row>
    <row r="2795" spans="2:2">
      <c r="B2795" s="15"/>
    </row>
    <row r="2796" spans="2:2">
      <c r="B2796" s="15"/>
    </row>
    <row r="2797" spans="2:2">
      <c r="B2797" s="15"/>
    </row>
    <row r="2798" spans="2:2">
      <c r="B2798" s="15"/>
    </row>
    <row r="2799" spans="2:2">
      <c r="B2799" s="15"/>
    </row>
    <row r="2800" spans="2:2">
      <c r="B2800" s="15"/>
    </row>
    <row r="2801" spans="2:2">
      <c r="B2801" s="15"/>
    </row>
    <row r="2802" spans="2:2">
      <c r="B2802" s="15"/>
    </row>
    <row r="2803" spans="2:2">
      <c r="B2803" s="15"/>
    </row>
    <row r="2804" spans="2:2">
      <c r="B2804" s="15"/>
    </row>
    <row r="2805" spans="2:2">
      <c r="B2805" s="15"/>
    </row>
    <row r="2806" spans="2:2">
      <c r="B2806" s="15"/>
    </row>
    <row r="2807" spans="2:2">
      <c r="B2807" s="15"/>
    </row>
    <row r="2808" spans="2:2">
      <c r="B2808" s="15"/>
    </row>
    <row r="2809" spans="2:2">
      <c r="B2809" s="15"/>
    </row>
    <row r="2810" spans="2:2">
      <c r="B2810" s="15"/>
    </row>
    <row r="2811" spans="2:2">
      <c r="B2811" s="15"/>
    </row>
    <row r="2812" spans="2:2">
      <c r="B2812" s="15"/>
    </row>
    <row r="2813" spans="2:2">
      <c r="B2813" s="15"/>
    </row>
    <row r="2814" spans="2:2">
      <c r="B2814" s="15"/>
    </row>
    <row r="2815" spans="2:2">
      <c r="B2815" s="15"/>
    </row>
    <row r="2816" spans="2:2">
      <c r="B2816" s="15"/>
    </row>
    <row r="2817" spans="2:2">
      <c r="B2817" s="15"/>
    </row>
    <row r="2818" spans="2:2">
      <c r="B2818" s="15"/>
    </row>
    <row r="2819" spans="2:2">
      <c r="B2819" s="15"/>
    </row>
    <row r="2820" spans="2:2">
      <c r="B2820" s="15"/>
    </row>
    <row r="2821" spans="2:2">
      <c r="B2821" s="15"/>
    </row>
    <row r="2822" spans="2:2">
      <c r="B2822" s="15"/>
    </row>
    <row r="2823" spans="2:2">
      <c r="B2823" s="15"/>
    </row>
    <row r="2824" spans="2:2">
      <c r="B2824" s="15"/>
    </row>
    <row r="2825" spans="2:2">
      <c r="B2825" s="15"/>
    </row>
    <row r="2826" spans="2:2">
      <c r="B2826" s="15"/>
    </row>
    <row r="2827" spans="2:2">
      <c r="B2827" s="15"/>
    </row>
    <row r="2828" spans="2:2">
      <c r="B2828" s="15"/>
    </row>
    <row r="2829" spans="2:2">
      <c r="B2829" s="15"/>
    </row>
    <row r="2830" spans="2:2">
      <c r="B2830" s="15"/>
    </row>
    <row r="2831" spans="2:2">
      <c r="B2831" s="15"/>
    </row>
    <row r="2832" spans="2:2">
      <c r="B2832" s="15"/>
    </row>
    <row r="2833" spans="2:2">
      <c r="B2833" s="15"/>
    </row>
    <row r="2834" spans="2:2">
      <c r="B2834" s="15"/>
    </row>
    <row r="2835" spans="2:2">
      <c r="B2835" s="15"/>
    </row>
    <row r="2836" spans="2:2">
      <c r="B2836" s="15"/>
    </row>
    <row r="2837" spans="2:2">
      <c r="B2837" s="15"/>
    </row>
    <row r="2838" spans="2:2">
      <c r="B2838" s="15"/>
    </row>
    <row r="2839" spans="2:2">
      <c r="B2839" s="15"/>
    </row>
    <row r="2840" spans="2:2">
      <c r="B2840" s="15"/>
    </row>
    <row r="2841" spans="2:2">
      <c r="B2841" s="15"/>
    </row>
    <row r="2842" spans="2:2">
      <c r="B2842" s="15"/>
    </row>
    <row r="2843" spans="2:2">
      <c r="B2843" s="15"/>
    </row>
    <row r="2844" spans="2:2">
      <c r="B2844" s="15"/>
    </row>
    <row r="2845" spans="2:2">
      <c r="B2845" s="15"/>
    </row>
    <row r="2846" spans="2:2">
      <c r="B2846" s="15"/>
    </row>
    <row r="2847" spans="2:2">
      <c r="B2847" s="15"/>
    </row>
    <row r="2848" spans="2:2">
      <c r="B2848" s="15"/>
    </row>
    <row r="2849" spans="2:2">
      <c r="B2849" s="15"/>
    </row>
    <row r="2850" spans="2:2">
      <c r="B2850" s="15"/>
    </row>
    <row r="2851" spans="2:2">
      <c r="B2851" s="15"/>
    </row>
    <row r="2852" spans="2:2">
      <c r="B2852" s="15"/>
    </row>
    <row r="2853" spans="2:2">
      <c r="B2853" s="15"/>
    </row>
    <row r="2854" spans="2:2">
      <c r="B2854" s="15"/>
    </row>
    <row r="2855" spans="2:2">
      <c r="B2855" s="15"/>
    </row>
    <row r="2856" spans="2:2">
      <c r="B2856" s="15"/>
    </row>
    <row r="2857" spans="2:2">
      <c r="B2857" s="15"/>
    </row>
    <row r="2858" spans="2:2">
      <c r="B2858" s="15"/>
    </row>
    <row r="2859" spans="2:2">
      <c r="B2859" s="15"/>
    </row>
    <row r="2860" spans="2:2">
      <c r="B2860" s="15"/>
    </row>
    <row r="2861" spans="2:2">
      <c r="B2861" s="15"/>
    </row>
    <row r="2862" spans="2:2">
      <c r="B2862" s="15"/>
    </row>
    <row r="2863" spans="2:2">
      <c r="B2863" s="15"/>
    </row>
    <row r="2864" spans="2:2">
      <c r="B2864" s="15"/>
    </row>
    <row r="2865" spans="2:2">
      <c r="B2865" s="15"/>
    </row>
    <row r="2866" spans="2:2">
      <c r="B2866" s="15"/>
    </row>
    <row r="2867" spans="2:2">
      <c r="B2867" s="15"/>
    </row>
    <row r="2868" spans="2:2">
      <c r="B2868" s="15"/>
    </row>
    <row r="2869" spans="2:2">
      <c r="B2869" s="15"/>
    </row>
    <row r="2870" spans="2:2">
      <c r="B2870" s="15"/>
    </row>
    <row r="2871" spans="2:2">
      <c r="B2871" s="15"/>
    </row>
    <row r="2872" spans="2:2">
      <c r="B2872" s="15"/>
    </row>
    <row r="2873" spans="2:2">
      <c r="B2873" s="15"/>
    </row>
    <row r="2874" spans="2:2">
      <c r="B2874" s="15"/>
    </row>
    <row r="2875" spans="2:2">
      <c r="B2875" s="15"/>
    </row>
    <row r="2876" spans="2:2">
      <c r="B2876" s="15"/>
    </row>
    <row r="2877" spans="2:2">
      <c r="B2877" s="15"/>
    </row>
    <row r="2878" spans="2:2">
      <c r="B2878" s="15"/>
    </row>
    <row r="2879" spans="2:2">
      <c r="B2879" s="15"/>
    </row>
    <row r="2880" spans="2:2">
      <c r="B2880" s="15"/>
    </row>
    <row r="2881" spans="2:2">
      <c r="B2881" s="15"/>
    </row>
    <row r="2882" spans="2:2">
      <c r="B2882" s="15"/>
    </row>
    <row r="2883" spans="2:2">
      <c r="B2883" s="15"/>
    </row>
    <row r="2884" spans="2:2">
      <c r="B2884" s="15"/>
    </row>
    <row r="2885" spans="2:2">
      <c r="B2885" s="15"/>
    </row>
    <row r="2886" spans="2:2">
      <c r="B2886" s="15"/>
    </row>
    <row r="2887" spans="2:2">
      <c r="B2887" s="15"/>
    </row>
    <row r="2888" spans="2:2">
      <c r="B2888" s="15"/>
    </row>
    <row r="2889" spans="2:2">
      <c r="B2889" s="15"/>
    </row>
    <row r="2890" spans="2:2">
      <c r="B2890" s="15"/>
    </row>
    <row r="2891" spans="2:2">
      <c r="B2891" s="15"/>
    </row>
    <row r="2892" spans="2:2">
      <c r="B2892" s="15"/>
    </row>
    <row r="2893" spans="2:2">
      <c r="B2893" s="15"/>
    </row>
    <row r="2894" spans="2:2">
      <c r="B2894" s="15"/>
    </row>
    <row r="2895" spans="2:2">
      <c r="B2895" s="15"/>
    </row>
    <row r="2896" spans="2:2">
      <c r="B2896" s="15"/>
    </row>
    <row r="2897" spans="2:2">
      <c r="B2897" s="15"/>
    </row>
    <row r="2898" spans="2:2">
      <c r="B2898" s="15"/>
    </row>
    <row r="2899" spans="2:2">
      <c r="B2899" s="15"/>
    </row>
    <row r="2900" spans="2:2">
      <c r="B2900" s="15"/>
    </row>
    <row r="2901" spans="2:2">
      <c r="B2901" s="15"/>
    </row>
    <row r="2902" spans="2:2">
      <c r="B2902" s="15"/>
    </row>
    <row r="2903" spans="2:2">
      <c r="B2903" s="15"/>
    </row>
    <row r="2904" spans="2:2">
      <c r="B2904" s="15"/>
    </row>
    <row r="2905" spans="2:2">
      <c r="B2905" s="15"/>
    </row>
    <row r="2906" spans="2:2">
      <c r="B2906" s="15"/>
    </row>
    <row r="2907" spans="2:2">
      <c r="B2907" s="15"/>
    </row>
    <row r="2908" spans="2:2">
      <c r="B2908" s="15"/>
    </row>
    <row r="2909" spans="2:2">
      <c r="B2909" s="15"/>
    </row>
    <row r="2910" spans="2:2">
      <c r="B2910" s="15"/>
    </row>
    <row r="2911" spans="2:2">
      <c r="B2911" s="15"/>
    </row>
    <row r="2912" spans="2:2">
      <c r="B2912" s="15"/>
    </row>
    <row r="2913" spans="2:2">
      <c r="B2913" s="15"/>
    </row>
    <row r="2914" spans="2:2">
      <c r="B2914" s="15"/>
    </row>
    <row r="2915" spans="2:2">
      <c r="B2915" s="15"/>
    </row>
    <row r="2916" spans="2:2">
      <c r="B2916" s="15"/>
    </row>
    <row r="2917" spans="2:2">
      <c r="B2917" s="15"/>
    </row>
    <row r="2918" spans="2:2">
      <c r="B2918" s="15"/>
    </row>
    <row r="2919" spans="2:2">
      <c r="B2919" s="15"/>
    </row>
    <row r="2920" spans="2:2">
      <c r="B2920" s="15"/>
    </row>
    <row r="2921" spans="2:2">
      <c r="B2921" s="15"/>
    </row>
    <row r="2922" spans="2:2">
      <c r="B2922" s="15"/>
    </row>
    <row r="2923" spans="2:2">
      <c r="B2923" s="15"/>
    </row>
    <row r="2924" spans="2:2">
      <c r="B2924" s="15"/>
    </row>
    <row r="2925" spans="2:2">
      <c r="B2925" s="15"/>
    </row>
    <row r="2926" spans="2:2">
      <c r="B2926" s="15"/>
    </row>
    <row r="2927" spans="2:2">
      <c r="B2927" s="15"/>
    </row>
    <row r="2928" spans="2:2">
      <c r="B2928" s="15"/>
    </row>
    <row r="2929" spans="2:2">
      <c r="B2929" s="15"/>
    </row>
    <row r="2930" spans="2:2">
      <c r="B2930" s="15"/>
    </row>
    <row r="2931" spans="2:2">
      <c r="B2931" s="15"/>
    </row>
    <row r="2932" spans="2:2">
      <c r="B2932" s="15"/>
    </row>
    <row r="2933" spans="2:2">
      <c r="B2933" s="15"/>
    </row>
    <row r="2934" spans="2:2">
      <c r="B2934" s="15"/>
    </row>
    <row r="2935" spans="2:2">
      <c r="B2935" s="15"/>
    </row>
    <row r="2936" spans="2:2">
      <c r="B2936" s="15"/>
    </row>
    <row r="2937" spans="2:2">
      <c r="B2937" s="15"/>
    </row>
    <row r="2938" spans="2:2">
      <c r="B2938" s="15"/>
    </row>
    <row r="2939" spans="2:2">
      <c r="B2939" s="15"/>
    </row>
    <row r="2940" spans="2:2">
      <c r="B2940" s="15"/>
    </row>
    <row r="2941" spans="2:2">
      <c r="B2941" s="15"/>
    </row>
    <row r="2942" spans="2:2">
      <c r="B2942" s="15"/>
    </row>
    <row r="2943" spans="2:2">
      <c r="B2943" s="15"/>
    </row>
    <row r="2944" spans="2:2">
      <c r="B2944" s="15"/>
    </row>
    <row r="2945" spans="2:2">
      <c r="B2945" s="15"/>
    </row>
    <row r="2946" spans="2:2">
      <c r="B2946" s="15"/>
    </row>
    <row r="2947" spans="2:2">
      <c r="B2947" s="15"/>
    </row>
    <row r="2948" spans="2:2">
      <c r="B2948" s="15"/>
    </row>
    <row r="2949" spans="2:2">
      <c r="B2949" s="15"/>
    </row>
    <row r="2950" spans="2:2">
      <c r="B2950" s="15"/>
    </row>
    <row r="2951" spans="2:2">
      <c r="B2951" s="15"/>
    </row>
    <row r="2952" spans="2:2">
      <c r="B2952" s="15"/>
    </row>
    <row r="2953" spans="2:2">
      <c r="B2953" s="15"/>
    </row>
    <row r="2954" spans="2:2">
      <c r="B2954" s="15"/>
    </row>
    <row r="2955" spans="2:2">
      <c r="B2955" s="15"/>
    </row>
    <row r="2956" spans="2:2">
      <c r="B2956" s="15"/>
    </row>
    <row r="2957" spans="2:2">
      <c r="B2957" s="15"/>
    </row>
    <row r="2958" spans="2:2">
      <c r="B2958" s="15"/>
    </row>
    <row r="2959" spans="2:2">
      <c r="B2959" s="15"/>
    </row>
    <row r="2960" spans="2:2">
      <c r="B2960" s="15"/>
    </row>
    <row r="2961" spans="2:2">
      <c r="B2961" s="15"/>
    </row>
    <row r="2962" spans="2:2">
      <c r="B2962" s="15"/>
    </row>
    <row r="2963" spans="2:2">
      <c r="B2963" s="15"/>
    </row>
    <row r="2964" spans="2:2">
      <c r="B2964" s="15"/>
    </row>
    <row r="2965" spans="2:2">
      <c r="B2965" s="15"/>
    </row>
    <row r="2966" spans="2:2">
      <c r="B2966" s="15"/>
    </row>
    <row r="2967" spans="2:2">
      <c r="B2967" s="15"/>
    </row>
    <row r="2968" spans="2:2">
      <c r="B2968" s="15"/>
    </row>
    <row r="2969" spans="2:2">
      <c r="B2969" s="15"/>
    </row>
    <row r="2970" spans="2:2">
      <c r="B2970" s="15"/>
    </row>
    <row r="2971" spans="2:2">
      <c r="B2971" s="15"/>
    </row>
    <row r="2972" spans="2:2">
      <c r="B2972" s="15"/>
    </row>
    <row r="2973" spans="2:2">
      <c r="B2973" s="15"/>
    </row>
    <row r="2974" spans="2:2">
      <c r="B2974" s="15"/>
    </row>
    <row r="2975" spans="2:2">
      <c r="B2975" s="15"/>
    </row>
    <row r="2976" spans="2:2">
      <c r="B2976" s="15"/>
    </row>
    <row r="2977" spans="2:2">
      <c r="B2977" s="15"/>
    </row>
    <row r="2978" spans="2:2">
      <c r="B2978" s="15"/>
    </row>
    <row r="2979" spans="2:2">
      <c r="B2979" s="15"/>
    </row>
    <row r="2980" spans="2:2">
      <c r="B2980" s="15"/>
    </row>
    <row r="2981" spans="2:2">
      <c r="B2981" s="15"/>
    </row>
    <row r="2982" spans="2:2">
      <c r="B2982" s="15"/>
    </row>
    <row r="2983" spans="2:2">
      <c r="B2983" s="15"/>
    </row>
    <row r="2984" spans="2:2">
      <c r="B2984" s="15"/>
    </row>
    <row r="2985" spans="2:2">
      <c r="B2985" s="15"/>
    </row>
    <row r="2986" spans="2:2">
      <c r="B2986" s="15"/>
    </row>
    <row r="2987" spans="2:2">
      <c r="B2987" s="15"/>
    </row>
    <row r="2988" spans="2:2">
      <c r="B2988" s="15"/>
    </row>
    <row r="2989" spans="2:2">
      <c r="B2989" s="15"/>
    </row>
    <row r="2990" spans="2:2">
      <c r="B2990" s="15"/>
    </row>
    <row r="2991" spans="2:2">
      <c r="B2991" s="15"/>
    </row>
    <row r="2992" spans="2:2">
      <c r="B2992" s="15"/>
    </row>
    <row r="2993" spans="2:2">
      <c r="B2993" s="15"/>
    </row>
    <row r="2994" spans="2:2">
      <c r="B2994" s="15"/>
    </row>
    <row r="2995" spans="2:2">
      <c r="B2995" s="15"/>
    </row>
    <row r="2996" spans="2:2">
      <c r="B2996" s="15"/>
    </row>
    <row r="2997" spans="2:2">
      <c r="B2997" s="15"/>
    </row>
    <row r="2998" spans="2:2">
      <c r="B2998" s="15"/>
    </row>
    <row r="2999" spans="2:2">
      <c r="B2999" s="15"/>
    </row>
    <row r="3000" spans="2:2">
      <c r="B3000" s="15"/>
    </row>
    <row r="3001" spans="2:2">
      <c r="B3001" s="15"/>
    </row>
    <row r="3002" spans="2:2">
      <c r="B3002" s="15"/>
    </row>
    <row r="3003" spans="2:2">
      <c r="B3003" s="15"/>
    </row>
    <row r="3004" spans="2:2">
      <c r="B3004" s="15"/>
    </row>
    <row r="3005" spans="2:2">
      <c r="B3005" s="15"/>
    </row>
    <row r="3006" spans="2:2">
      <c r="B3006" s="15"/>
    </row>
    <row r="3007" spans="2:2">
      <c r="B3007" s="15"/>
    </row>
    <row r="3008" spans="2:2">
      <c r="B3008" s="15"/>
    </row>
    <row r="3009" spans="2:2">
      <c r="B3009" s="15"/>
    </row>
    <row r="3010" spans="2:2">
      <c r="B3010" s="15"/>
    </row>
    <row r="3011" spans="2:2">
      <c r="B3011" s="15"/>
    </row>
    <row r="3012" spans="2:2">
      <c r="B3012" s="15"/>
    </row>
    <row r="3013" spans="2:2">
      <c r="B3013" s="15"/>
    </row>
    <row r="3014" spans="2:2">
      <c r="B3014" s="15"/>
    </row>
    <row r="3015" spans="2:2">
      <c r="B3015" s="15"/>
    </row>
    <row r="3016" spans="2:2">
      <c r="B3016" s="15"/>
    </row>
    <row r="3017" spans="2:2">
      <c r="B3017" s="15"/>
    </row>
    <row r="3018" spans="2:2">
      <c r="B3018" s="15"/>
    </row>
    <row r="3019" spans="2:2">
      <c r="B3019" s="15"/>
    </row>
    <row r="3020" spans="2:2">
      <c r="B3020" s="15"/>
    </row>
    <row r="3021" spans="2:2">
      <c r="B3021" s="15"/>
    </row>
    <row r="3022" spans="2:2">
      <c r="B3022" s="15"/>
    </row>
    <row r="3023" spans="2:2">
      <c r="B3023" s="15"/>
    </row>
    <row r="3024" spans="2:2">
      <c r="B3024" s="15"/>
    </row>
    <row r="3025" spans="2:2">
      <c r="B3025" s="15"/>
    </row>
    <row r="3026" spans="2:2">
      <c r="B3026" s="15"/>
    </row>
    <row r="3027" spans="2:2">
      <c r="B3027" s="15"/>
    </row>
    <row r="3028" spans="2:2">
      <c r="B3028" s="15"/>
    </row>
    <row r="3029" spans="2:2">
      <c r="B3029" s="15"/>
    </row>
    <row r="3030" spans="2:2">
      <c r="B3030" s="15"/>
    </row>
    <row r="3031" spans="2:2">
      <c r="B3031" s="15"/>
    </row>
    <row r="3032" spans="2:2">
      <c r="B3032" s="15"/>
    </row>
    <row r="3033" spans="2:2">
      <c r="B3033" s="15"/>
    </row>
    <row r="3034" spans="2:2">
      <c r="B3034" s="15"/>
    </row>
    <row r="3035" spans="2:2">
      <c r="B3035" s="15"/>
    </row>
    <row r="3036" spans="2:2">
      <c r="B3036" s="15"/>
    </row>
    <row r="3037" spans="2:2">
      <c r="B3037" s="15"/>
    </row>
    <row r="3038" spans="2:2">
      <c r="B3038" s="15"/>
    </row>
    <row r="3039" spans="2:2">
      <c r="B3039" s="15"/>
    </row>
    <row r="3040" spans="2:2">
      <c r="B3040" s="15"/>
    </row>
    <row r="3041" spans="2:2">
      <c r="B3041" s="15"/>
    </row>
    <row r="3042" spans="2:2">
      <c r="B3042" s="15"/>
    </row>
    <row r="3043" spans="2:2">
      <c r="B3043" s="15"/>
    </row>
    <row r="3044" spans="2:2">
      <c r="B3044" s="15"/>
    </row>
    <row r="3045" spans="2:2">
      <c r="B3045" s="15"/>
    </row>
    <row r="3046" spans="2:2">
      <c r="B3046" s="15"/>
    </row>
    <row r="3047" spans="2:2">
      <c r="B3047" s="15"/>
    </row>
    <row r="3048" spans="2:2">
      <c r="B3048" s="15"/>
    </row>
    <row r="3049" spans="2:2">
      <c r="B3049" s="15"/>
    </row>
    <row r="3050" spans="2:2">
      <c r="B3050" s="15"/>
    </row>
    <row r="3051" spans="2:2">
      <c r="B3051" s="15"/>
    </row>
    <row r="3052" spans="2:2">
      <c r="B3052" s="15"/>
    </row>
    <row r="3053" spans="2:2">
      <c r="B3053" s="15"/>
    </row>
    <row r="3054" spans="2:2">
      <c r="B3054" s="15"/>
    </row>
    <row r="3055" spans="2:2">
      <c r="B3055" s="15"/>
    </row>
    <row r="3056" spans="2:2">
      <c r="B3056" s="15"/>
    </row>
    <row r="3057" spans="2:2">
      <c r="B3057" s="15"/>
    </row>
    <row r="3058" spans="2:2">
      <c r="B3058" s="15"/>
    </row>
    <row r="3059" spans="2:2">
      <c r="B3059" s="15"/>
    </row>
    <row r="3060" spans="2:2">
      <c r="B3060" s="15"/>
    </row>
    <row r="3061" spans="2:2">
      <c r="B3061" s="15"/>
    </row>
    <row r="3062" spans="2:2">
      <c r="B3062" s="15"/>
    </row>
    <row r="3063" spans="2:2">
      <c r="B3063" s="15"/>
    </row>
    <row r="3064" spans="2:2">
      <c r="B3064" s="15"/>
    </row>
    <row r="3065" spans="2:2">
      <c r="B3065" s="15"/>
    </row>
    <row r="3066" spans="2:2">
      <c r="B3066" s="15"/>
    </row>
    <row r="3067" spans="2:2">
      <c r="B3067" s="15"/>
    </row>
    <row r="3068" spans="2:2">
      <c r="B3068" s="15"/>
    </row>
    <row r="3069" spans="2:2">
      <c r="B3069" s="15"/>
    </row>
    <row r="3070" spans="2:2">
      <c r="B3070" s="15"/>
    </row>
    <row r="3071" spans="2:2">
      <c r="B3071" s="15"/>
    </row>
    <row r="3072" spans="2:2">
      <c r="B3072" s="15"/>
    </row>
    <row r="3073" spans="2:2">
      <c r="B3073" s="15"/>
    </row>
    <row r="3074" spans="2:2">
      <c r="B3074" s="15"/>
    </row>
    <row r="3075" spans="2:2">
      <c r="B3075" s="15"/>
    </row>
    <row r="3076" spans="2:2">
      <c r="B3076" s="15"/>
    </row>
    <row r="3077" spans="2:2">
      <c r="B3077" s="15"/>
    </row>
    <row r="3078" spans="2:2">
      <c r="B3078" s="15"/>
    </row>
    <row r="3079" spans="2:2">
      <c r="B3079" s="15"/>
    </row>
    <row r="3080" spans="2:2">
      <c r="B3080" s="15"/>
    </row>
    <row r="3081" spans="2:2">
      <c r="B3081" s="15"/>
    </row>
    <row r="3082" spans="2:2">
      <c r="B3082" s="15"/>
    </row>
    <row r="3083" spans="2:2">
      <c r="B3083" s="15"/>
    </row>
    <row r="3084" spans="2:2">
      <c r="B3084" s="15"/>
    </row>
    <row r="3085" spans="2:2">
      <c r="B3085" s="15"/>
    </row>
    <row r="3086" spans="2:2">
      <c r="B3086" s="15"/>
    </row>
    <row r="3087" spans="2:2">
      <c r="B3087" s="15"/>
    </row>
    <row r="3088" spans="2:2">
      <c r="B3088" s="15"/>
    </row>
    <row r="3089" spans="2:2">
      <c r="B3089" s="15"/>
    </row>
    <row r="3090" spans="2:2">
      <c r="B3090" s="15"/>
    </row>
    <row r="3091" spans="2:2">
      <c r="B3091" s="15"/>
    </row>
    <row r="3092" spans="2:2">
      <c r="B3092" s="15"/>
    </row>
    <row r="3093" spans="2:2">
      <c r="B3093" s="15"/>
    </row>
    <row r="3094" spans="2:2">
      <c r="B3094" s="15"/>
    </row>
    <row r="3095" spans="2:2">
      <c r="B3095" s="15"/>
    </row>
    <row r="3096" spans="2:2">
      <c r="B3096" s="15"/>
    </row>
    <row r="3097" spans="2:2">
      <c r="B3097" s="15"/>
    </row>
    <row r="3098" spans="2:2">
      <c r="B3098" s="15"/>
    </row>
    <row r="3099" spans="2:2">
      <c r="B3099" s="15"/>
    </row>
    <row r="3100" spans="2:2">
      <c r="B3100" s="15"/>
    </row>
    <row r="3101" spans="2:2">
      <c r="B3101" s="15"/>
    </row>
    <row r="3102" spans="2:2">
      <c r="B3102" s="15"/>
    </row>
    <row r="3103" spans="2:2">
      <c r="B3103" s="15"/>
    </row>
    <row r="3104" spans="2:2">
      <c r="B3104" s="15"/>
    </row>
    <row r="3105" spans="2:2">
      <c r="B3105" s="15"/>
    </row>
    <row r="3106" spans="2:2">
      <c r="B3106" s="15"/>
    </row>
    <row r="3107" spans="2:2">
      <c r="B3107" s="15"/>
    </row>
    <row r="3108" spans="2:2">
      <c r="B3108" s="15"/>
    </row>
    <row r="3109" spans="2:2">
      <c r="B3109" s="15"/>
    </row>
    <row r="3110" spans="2:2">
      <c r="B3110" s="15"/>
    </row>
    <row r="3111" spans="2:2">
      <c r="B3111" s="15"/>
    </row>
    <row r="3112" spans="2:2">
      <c r="B3112" s="15"/>
    </row>
    <row r="3113" spans="2:2">
      <c r="B3113" s="15"/>
    </row>
    <row r="3114" spans="2:2">
      <c r="B3114" s="15"/>
    </row>
    <row r="3115" spans="2:2">
      <c r="B3115" s="15"/>
    </row>
    <row r="3116" spans="2:2">
      <c r="B3116" s="15"/>
    </row>
    <row r="3117" spans="2:2">
      <c r="B3117" s="15"/>
    </row>
    <row r="3118" spans="2:2">
      <c r="B3118" s="15"/>
    </row>
    <row r="3119" spans="2:2">
      <c r="B3119" s="15"/>
    </row>
    <row r="3120" spans="2:2">
      <c r="B3120" s="15"/>
    </row>
    <row r="3121" spans="2:2">
      <c r="B3121" s="15"/>
    </row>
    <row r="3122" spans="2:2">
      <c r="B3122" s="15"/>
    </row>
    <row r="3123" spans="2:2">
      <c r="B3123" s="15"/>
    </row>
    <row r="3124" spans="2:2">
      <c r="B3124" s="15"/>
    </row>
    <row r="3125" spans="2:2">
      <c r="B3125" s="15"/>
    </row>
    <row r="3126" spans="2:2">
      <c r="B3126" s="15"/>
    </row>
    <row r="3127" spans="2:2">
      <c r="B3127" s="15"/>
    </row>
    <row r="3128" spans="2:2">
      <c r="B3128" s="15"/>
    </row>
    <row r="3129" spans="2:2">
      <c r="B3129" s="15"/>
    </row>
    <row r="3130" spans="2:2">
      <c r="B3130" s="15"/>
    </row>
    <row r="3131" spans="2:2">
      <c r="B3131" s="15"/>
    </row>
    <row r="3132" spans="2:2">
      <c r="B3132" s="15"/>
    </row>
    <row r="3133" spans="2:2">
      <c r="B3133" s="15"/>
    </row>
    <row r="3134" spans="2:2">
      <c r="B3134" s="15"/>
    </row>
    <row r="3135" spans="2:2">
      <c r="B3135" s="15"/>
    </row>
    <row r="3136" spans="2:2">
      <c r="B3136" s="15"/>
    </row>
    <row r="3137" spans="2:2">
      <c r="B3137" s="15"/>
    </row>
    <row r="3138" spans="2:2">
      <c r="B3138" s="15"/>
    </row>
    <row r="3139" spans="2:2">
      <c r="B3139" s="15"/>
    </row>
    <row r="3140" spans="2:2">
      <c r="B3140" s="15"/>
    </row>
    <row r="3141" spans="2:2">
      <c r="B3141" s="15"/>
    </row>
    <row r="3142" spans="2:2">
      <c r="B3142" s="15"/>
    </row>
    <row r="3143" spans="2:2">
      <c r="B3143" s="15"/>
    </row>
    <row r="3144" spans="2:2">
      <c r="B3144" s="15"/>
    </row>
    <row r="3145" spans="2:2">
      <c r="B3145" s="15"/>
    </row>
    <row r="3146" spans="2:2">
      <c r="B3146" s="15"/>
    </row>
    <row r="3147" spans="2:2">
      <c r="B3147" s="15"/>
    </row>
    <row r="3148" spans="2:2">
      <c r="B3148" s="15"/>
    </row>
    <row r="3149" spans="2:2">
      <c r="B3149" s="15"/>
    </row>
    <row r="3150" spans="2:2">
      <c r="B3150" s="15"/>
    </row>
    <row r="3151" spans="2:2">
      <c r="B3151" s="15"/>
    </row>
    <row r="3152" spans="2:2">
      <c r="B3152" s="15"/>
    </row>
    <row r="3153" spans="2:2">
      <c r="B3153" s="15"/>
    </row>
    <row r="3154" spans="2:2">
      <c r="B3154" s="15"/>
    </row>
    <row r="3155" spans="2:2">
      <c r="B3155" s="15"/>
    </row>
    <row r="3156" spans="2:2">
      <c r="B3156" s="15"/>
    </row>
    <row r="3157" spans="2:2">
      <c r="B3157" s="15"/>
    </row>
    <row r="3158" spans="2:2">
      <c r="B3158" s="15"/>
    </row>
    <row r="3159" spans="2:2">
      <c r="B3159" s="15"/>
    </row>
    <row r="3160" spans="2:2">
      <c r="B3160" s="15"/>
    </row>
    <row r="3161" spans="2:2">
      <c r="B3161" s="15"/>
    </row>
    <row r="3162" spans="2:2">
      <c r="B3162" s="15"/>
    </row>
    <row r="3163" spans="2:2">
      <c r="B3163" s="15"/>
    </row>
    <row r="3164" spans="2:2">
      <c r="B3164" s="15"/>
    </row>
    <row r="3165" spans="2:2">
      <c r="B3165" s="15"/>
    </row>
    <row r="3166" spans="2:2">
      <c r="B3166" s="15"/>
    </row>
    <row r="3167" spans="2:2">
      <c r="B3167" s="15"/>
    </row>
    <row r="3168" spans="2:2">
      <c r="B3168" s="15"/>
    </row>
    <row r="3169" spans="2:2">
      <c r="B3169" s="15"/>
    </row>
    <row r="3170" spans="2:2">
      <c r="B3170" s="15"/>
    </row>
    <row r="3171" spans="2:2">
      <c r="B3171" s="15"/>
    </row>
    <row r="3172" spans="2:2">
      <c r="B3172" s="15"/>
    </row>
    <row r="3173" spans="2:2">
      <c r="B3173" s="15"/>
    </row>
    <row r="3174" spans="2:2">
      <c r="B3174" s="15"/>
    </row>
    <row r="3175" spans="2:2">
      <c r="B3175" s="15"/>
    </row>
    <row r="3176" spans="2:2">
      <c r="B3176" s="15"/>
    </row>
    <row r="3177" spans="2:2">
      <c r="B3177" s="15"/>
    </row>
    <row r="3178" spans="2:2">
      <c r="B3178" s="15"/>
    </row>
    <row r="3179" spans="2:2">
      <c r="B3179" s="15"/>
    </row>
    <row r="3180" spans="2:2">
      <c r="B3180" s="15"/>
    </row>
    <row r="3181" spans="2:2">
      <c r="B3181" s="15"/>
    </row>
    <row r="3182" spans="2:2">
      <c r="B3182" s="15"/>
    </row>
    <row r="3183" spans="2:2">
      <c r="B3183" s="15"/>
    </row>
    <row r="3184" spans="2:2">
      <c r="B3184" s="15"/>
    </row>
    <row r="3185" spans="2:2">
      <c r="B3185" s="15"/>
    </row>
    <row r="3186" spans="2:2">
      <c r="B3186" s="15"/>
    </row>
    <row r="3187" spans="2:2">
      <c r="B3187" s="15"/>
    </row>
    <row r="3188" spans="2:2">
      <c r="B3188" s="15"/>
    </row>
    <row r="3189" spans="2:2">
      <c r="B3189" s="15"/>
    </row>
    <row r="3190" spans="2:2">
      <c r="B3190" s="15"/>
    </row>
    <row r="3191" spans="2:2">
      <c r="B3191" s="15"/>
    </row>
    <row r="3192" spans="2:2">
      <c r="B3192" s="15"/>
    </row>
    <row r="3193" spans="2:2">
      <c r="B3193" s="15"/>
    </row>
    <row r="3194" spans="2:2">
      <c r="B3194" s="15"/>
    </row>
    <row r="3195" spans="2:2">
      <c r="B3195" s="15"/>
    </row>
    <row r="3196" spans="2:2">
      <c r="B3196" s="15"/>
    </row>
    <row r="3197" spans="2:2">
      <c r="B3197" s="15"/>
    </row>
    <row r="3198" spans="2:2">
      <c r="B3198" s="15"/>
    </row>
    <row r="3199" spans="2:2">
      <c r="B3199" s="15"/>
    </row>
    <row r="3200" spans="2:2">
      <c r="B3200" s="15"/>
    </row>
    <row r="3201" spans="2:2">
      <c r="B3201" s="15"/>
    </row>
    <row r="3202" spans="2:2">
      <c r="B3202" s="15"/>
    </row>
    <row r="3203" spans="2:2">
      <c r="B3203" s="15"/>
    </row>
    <row r="3204" spans="2:2">
      <c r="B3204" s="15"/>
    </row>
    <row r="3205" spans="2:2">
      <c r="B3205" s="15"/>
    </row>
    <row r="3206" spans="2:2">
      <c r="B3206" s="15"/>
    </row>
    <row r="3207" spans="2:2">
      <c r="B3207" s="15"/>
    </row>
    <row r="3208" spans="2:2">
      <c r="B3208" s="15"/>
    </row>
    <row r="3209" spans="2:2">
      <c r="B3209" s="15"/>
    </row>
    <row r="3210" spans="2:2">
      <c r="B3210" s="15"/>
    </row>
    <row r="3211" spans="2:2">
      <c r="B3211" s="15"/>
    </row>
    <row r="3212" spans="2:2">
      <c r="B3212" s="15"/>
    </row>
    <row r="3213" spans="2:2">
      <c r="B3213" s="15"/>
    </row>
    <row r="3214" spans="2:2">
      <c r="B3214" s="15"/>
    </row>
    <row r="3215" spans="2:2">
      <c r="B3215" s="15"/>
    </row>
    <row r="3216" spans="2:2">
      <c r="B3216" s="15"/>
    </row>
    <row r="3217" spans="2:2">
      <c r="B3217" s="15"/>
    </row>
    <row r="3218" spans="2:2">
      <c r="B3218" s="15"/>
    </row>
    <row r="3219" spans="2:2">
      <c r="B3219" s="15"/>
    </row>
    <row r="3220" spans="2:2">
      <c r="B3220" s="15"/>
    </row>
    <row r="3221" spans="2:2">
      <c r="B3221" s="15"/>
    </row>
    <row r="3222" spans="2:2">
      <c r="B3222" s="15"/>
    </row>
    <row r="3223" spans="2:2">
      <c r="B3223" s="15"/>
    </row>
    <row r="3224" spans="2:2">
      <c r="B3224" s="15"/>
    </row>
    <row r="3225" spans="2:2">
      <c r="B3225" s="15"/>
    </row>
    <row r="3226" spans="2:2">
      <c r="B3226" s="15"/>
    </row>
    <row r="3227" spans="2:2">
      <c r="B3227" s="15"/>
    </row>
    <row r="3228" spans="2:2">
      <c r="B3228" s="15"/>
    </row>
    <row r="3229" spans="2:2">
      <c r="B3229" s="15"/>
    </row>
    <row r="3230" spans="2:2">
      <c r="B3230" s="15"/>
    </row>
    <row r="3231" spans="2:2">
      <c r="B3231" s="15"/>
    </row>
    <row r="3232" spans="2:2">
      <c r="B3232" s="15"/>
    </row>
    <row r="3233" spans="2:2">
      <c r="B3233" s="15"/>
    </row>
    <row r="3234" spans="2:2">
      <c r="B3234" s="15"/>
    </row>
    <row r="3235" spans="2:2">
      <c r="B3235" s="15"/>
    </row>
    <row r="3236" spans="2:2">
      <c r="B3236" s="15"/>
    </row>
    <row r="3237" spans="2:2">
      <c r="B3237" s="15"/>
    </row>
    <row r="3238" spans="2:2">
      <c r="B3238" s="15"/>
    </row>
    <row r="3239" spans="2:2">
      <c r="B3239" s="15"/>
    </row>
    <row r="3240" spans="2:2">
      <c r="B3240" s="15"/>
    </row>
    <row r="3241" spans="2:2">
      <c r="B3241" s="15"/>
    </row>
    <row r="3242" spans="2:2">
      <c r="B3242" s="15"/>
    </row>
    <row r="3243" spans="2:2">
      <c r="B3243" s="15"/>
    </row>
    <row r="3244" spans="2:2">
      <c r="B3244" s="15"/>
    </row>
    <row r="3245" spans="2:2">
      <c r="B3245" s="15"/>
    </row>
    <row r="3246" spans="2:2">
      <c r="B3246" s="15"/>
    </row>
    <row r="3247" spans="2:2">
      <c r="B3247" s="15"/>
    </row>
    <row r="3248" spans="2:2">
      <c r="B3248" s="15"/>
    </row>
    <row r="3249" spans="2:2">
      <c r="B3249" s="15"/>
    </row>
    <row r="3250" spans="2:2">
      <c r="B3250" s="15"/>
    </row>
    <row r="3251" spans="2:2">
      <c r="B3251" s="15"/>
    </row>
    <row r="3252" spans="2:2">
      <c r="B3252" s="15"/>
    </row>
    <row r="3253" spans="2:2">
      <c r="B3253" s="15"/>
    </row>
    <row r="3254" spans="2:2">
      <c r="B3254" s="15"/>
    </row>
    <row r="3255" spans="2:2">
      <c r="B3255" s="15"/>
    </row>
    <row r="3256" spans="2:2">
      <c r="B3256" s="15"/>
    </row>
    <row r="3257" spans="2:2">
      <c r="B3257" s="15"/>
    </row>
    <row r="3258" spans="2:2">
      <c r="B3258" s="15"/>
    </row>
    <row r="3259" spans="2:2">
      <c r="B3259" s="15"/>
    </row>
    <row r="3260" spans="2:2">
      <c r="B3260" s="15"/>
    </row>
    <row r="3261" spans="2:2">
      <c r="B3261" s="15"/>
    </row>
    <row r="3262" spans="2:2">
      <c r="B3262" s="15"/>
    </row>
    <row r="3263" spans="2:2">
      <c r="B3263" s="15"/>
    </row>
    <row r="3264" spans="2:2">
      <c r="B3264" s="15"/>
    </row>
    <row r="3265" spans="2:2">
      <c r="B3265" s="15"/>
    </row>
    <row r="3266" spans="2:2">
      <c r="B3266" s="15"/>
    </row>
    <row r="3267" spans="2:2">
      <c r="B3267" s="15"/>
    </row>
    <row r="3268" spans="2:2">
      <c r="B3268" s="15"/>
    </row>
    <row r="3269" spans="2:2">
      <c r="B3269" s="15"/>
    </row>
    <row r="3270" spans="2:2">
      <c r="B3270" s="15"/>
    </row>
    <row r="3271" spans="2:2">
      <c r="B3271" s="15"/>
    </row>
    <row r="3272" spans="2:2">
      <c r="B3272" s="15"/>
    </row>
    <row r="3273" spans="2:2">
      <c r="B3273" s="15"/>
    </row>
    <row r="3274" spans="2:2">
      <c r="B3274" s="15"/>
    </row>
    <row r="3275" spans="2:2">
      <c r="B3275" s="15"/>
    </row>
    <row r="3276" spans="2:2">
      <c r="B3276" s="15"/>
    </row>
    <row r="3277" spans="2:2">
      <c r="B3277" s="15"/>
    </row>
    <row r="3278" spans="2:2">
      <c r="B3278" s="15"/>
    </row>
    <row r="3279" spans="2:2">
      <c r="B3279" s="15"/>
    </row>
    <row r="3280" spans="2:2">
      <c r="B3280" s="15"/>
    </row>
    <row r="3281" spans="2:2">
      <c r="B3281" s="15"/>
    </row>
    <row r="3282" spans="2:2">
      <c r="B3282" s="15"/>
    </row>
    <row r="3283" spans="2:2">
      <c r="B3283" s="15"/>
    </row>
    <row r="3284" spans="2:2">
      <c r="B3284" s="15"/>
    </row>
    <row r="3285" spans="2:2">
      <c r="B3285" s="15"/>
    </row>
    <row r="3286" spans="2:2">
      <c r="B3286" s="15"/>
    </row>
    <row r="3287" spans="2:2">
      <c r="B3287" s="15"/>
    </row>
    <row r="3288" spans="2:2">
      <c r="B3288" s="15"/>
    </row>
    <row r="3289" spans="2:2">
      <c r="B3289" s="15"/>
    </row>
    <row r="3290" spans="2:2">
      <c r="B3290" s="15"/>
    </row>
    <row r="3291" spans="2:2">
      <c r="B3291" s="15"/>
    </row>
    <row r="3292" spans="2:2">
      <c r="B3292" s="15"/>
    </row>
    <row r="3293" spans="2:2">
      <c r="B3293" s="15"/>
    </row>
    <row r="3294" spans="2:2">
      <c r="B3294" s="15"/>
    </row>
    <row r="3295" spans="2:2">
      <c r="B3295" s="15"/>
    </row>
    <row r="3296" spans="2:2">
      <c r="B3296" s="15"/>
    </row>
    <row r="3297" spans="2:2">
      <c r="B3297" s="15"/>
    </row>
    <row r="3298" spans="2:2">
      <c r="B3298" s="15"/>
    </row>
    <row r="3299" spans="2:2">
      <c r="B3299" s="15"/>
    </row>
    <row r="3300" spans="2:2">
      <c r="B3300" s="15"/>
    </row>
    <row r="3301" spans="2:2">
      <c r="B3301" s="15"/>
    </row>
    <row r="3302" spans="2:2">
      <c r="B3302" s="15"/>
    </row>
    <row r="3303" spans="2:2">
      <c r="B3303" s="15"/>
    </row>
    <row r="3304" spans="2:2">
      <c r="B3304" s="15"/>
    </row>
    <row r="3305" spans="2:2">
      <c r="B3305" s="15"/>
    </row>
    <row r="3306" spans="2:2">
      <c r="B3306" s="15"/>
    </row>
    <row r="3307" spans="2:2">
      <c r="B3307" s="15"/>
    </row>
    <row r="3308" spans="2:2">
      <c r="B3308" s="15"/>
    </row>
    <row r="3309" spans="2:2">
      <c r="B3309" s="15"/>
    </row>
    <row r="3310" spans="2:2">
      <c r="B3310" s="15"/>
    </row>
    <row r="3311" spans="2:2">
      <c r="B3311" s="15"/>
    </row>
    <row r="3312" spans="2:2">
      <c r="B3312" s="15"/>
    </row>
    <row r="3313" spans="2:2">
      <c r="B3313" s="15"/>
    </row>
    <row r="3314" spans="2:2">
      <c r="B3314" s="15"/>
    </row>
    <row r="3315" spans="2:2">
      <c r="B3315" s="15"/>
    </row>
    <row r="3316" spans="2:2">
      <c r="B3316" s="15"/>
    </row>
    <row r="3317" spans="2:2">
      <c r="B3317" s="15"/>
    </row>
    <row r="3318" spans="2:2">
      <c r="B3318" s="15"/>
    </row>
    <row r="3319" spans="2:2">
      <c r="B3319" s="15"/>
    </row>
    <row r="3320" spans="2:2">
      <c r="B3320" s="15"/>
    </row>
    <row r="3321" spans="2:2">
      <c r="B3321" s="15"/>
    </row>
    <row r="3322" spans="2:2">
      <c r="B3322" s="15"/>
    </row>
    <row r="3323" spans="2:2">
      <c r="B3323" s="15"/>
    </row>
    <row r="3324" spans="2:2">
      <c r="B3324" s="15"/>
    </row>
    <row r="3325" spans="2:2">
      <c r="B3325" s="15"/>
    </row>
    <row r="3326" spans="2:2">
      <c r="B3326" s="15"/>
    </row>
    <row r="3327" spans="2:2">
      <c r="B3327" s="15"/>
    </row>
    <row r="3328" spans="2:2">
      <c r="B3328" s="15"/>
    </row>
    <row r="3329" spans="2:2">
      <c r="B3329" s="15"/>
    </row>
    <row r="3330" spans="2:2">
      <c r="B3330" s="15"/>
    </row>
    <row r="3331" spans="2:2">
      <c r="B3331" s="15"/>
    </row>
    <row r="3332" spans="2:2">
      <c r="B3332" s="15"/>
    </row>
    <row r="3333" spans="2:2">
      <c r="B3333" s="15"/>
    </row>
    <row r="3334" spans="2:2">
      <c r="B3334" s="15"/>
    </row>
    <row r="3335" spans="2:2">
      <c r="B3335" s="15"/>
    </row>
    <row r="3336" spans="2:2">
      <c r="B3336" s="15"/>
    </row>
    <row r="3337" spans="2:2">
      <c r="B3337" s="15"/>
    </row>
    <row r="3338" spans="2:2">
      <c r="B3338" s="15"/>
    </row>
    <row r="3339" spans="2:2">
      <c r="B3339" s="15"/>
    </row>
    <row r="3340" spans="2:2">
      <c r="B3340" s="15"/>
    </row>
    <row r="3341" spans="2:2">
      <c r="B3341" s="15"/>
    </row>
    <row r="3342" spans="2:2">
      <c r="B3342" s="15"/>
    </row>
    <row r="3343" spans="2:2">
      <c r="B3343" s="15"/>
    </row>
    <row r="3344" spans="2:2">
      <c r="B3344" s="15"/>
    </row>
    <row r="3345" spans="2:2">
      <c r="B3345" s="15"/>
    </row>
    <row r="3346" spans="2:2">
      <c r="B3346" s="15"/>
    </row>
    <row r="3347" spans="2:2">
      <c r="B3347" s="15"/>
    </row>
    <row r="3348" spans="2:2">
      <c r="B3348" s="15"/>
    </row>
    <row r="3349" spans="2:2">
      <c r="B3349" s="15"/>
    </row>
    <row r="3350" spans="2:2">
      <c r="B3350" s="15"/>
    </row>
    <row r="3351" spans="2:2">
      <c r="B3351" s="15"/>
    </row>
    <row r="3352" spans="2:2">
      <c r="B3352" s="15"/>
    </row>
    <row r="3353" spans="2:2">
      <c r="B3353" s="15"/>
    </row>
    <row r="3354" spans="2:2">
      <c r="B3354" s="15"/>
    </row>
    <row r="3355" spans="2:2">
      <c r="B3355" s="15"/>
    </row>
    <row r="3356" spans="2:2">
      <c r="B3356" s="15"/>
    </row>
    <row r="3357" spans="2:2">
      <c r="B3357" s="15"/>
    </row>
    <row r="3358" spans="2:2">
      <c r="B3358" s="15"/>
    </row>
    <row r="3359" spans="2:2">
      <c r="B3359" s="15"/>
    </row>
    <row r="3360" spans="2:2">
      <c r="B3360" s="15"/>
    </row>
    <row r="3361" spans="2:2">
      <c r="B3361" s="15"/>
    </row>
    <row r="3362" spans="2:2">
      <c r="B3362" s="15"/>
    </row>
    <row r="3363" spans="2:2">
      <c r="B3363" s="15"/>
    </row>
    <row r="3364" spans="2:2">
      <c r="B3364" s="15"/>
    </row>
    <row r="3365" spans="2:2">
      <c r="B3365" s="15"/>
    </row>
    <row r="3366" spans="2:2">
      <c r="B3366" s="15"/>
    </row>
    <row r="3367" spans="2:2">
      <c r="B3367" s="15"/>
    </row>
    <row r="3368" spans="2:2">
      <c r="B3368" s="15"/>
    </row>
    <row r="3369" spans="2:2">
      <c r="B3369" s="15"/>
    </row>
    <row r="3370" spans="2:2">
      <c r="B3370" s="15"/>
    </row>
    <row r="3371" spans="2:2">
      <c r="B3371" s="15"/>
    </row>
    <row r="3372" spans="2:2">
      <c r="B3372" s="15"/>
    </row>
    <row r="3373" spans="2:2">
      <c r="B3373" s="15"/>
    </row>
    <row r="3374" spans="2:2">
      <c r="B3374" s="15"/>
    </row>
    <row r="3375" spans="2:2">
      <c r="B3375" s="15"/>
    </row>
    <row r="3376" spans="2:2">
      <c r="B3376" s="15"/>
    </row>
    <row r="3377" spans="2:2">
      <c r="B3377" s="15"/>
    </row>
    <row r="3378" spans="2:2">
      <c r="B3378" s="15"/>
    </row>
    <row r="3379" spans="2:2">
      <c r="B3379" s="15"/>
    </row>
    <row r="3380" spans="2:2">
      <c r="B3380" s="15"/>
    </row>
    <row r="3381" spans="2:2">
      <c r="B3381" s="15"/>
    </row>
    <row r="3382" spans="2:2">
      <c r="B3382" s="15"/>
    </row>
    <row r="3383" spans="2:2">
      <c r="B3383" s="15"/>
    </row>
    <row r="3384" spans="2:2">
      <c r="B3384" s="15"/>
    </row>
    <row r="3385" spans="2:2">
      <c r="B3385" s="15"/>
    </row>
    <row r="3386" spans="2:2">
      <c r="B3386" s="15"/>
    </row>
    <row r="3387" spans="2:2">
      <c r="B3387" s="15"/>
    </row>
    <row r="3388" spans="2:2">
      <c r="B3388" s="15"/>
    </row>
    <row r="3389" spans="2:2">
      <c r="B3389" s="15"/>
    </row>
    <row r="3390" spans="2:2">
      <c r="B3390" s="15"/>
    </row>
    <row r="3391" spans="2:2">
      <c r="B3391" s="15"/>
    </row>
    <row r="3392" spans="2:2">
      <c r="B3392" s="15"/>
    </row>
    <row r="3393" spans="2:2">
      <c r="B3393" s="15"/>
    </row>
    <row r="3394" spans="2:2">
      <c r="B3394" s="15"/>
    </row>
    <row r="3395" spans="2:2">
      <c r="B3395" s="15"/>
    </row>
    <row r="3396" spans="2:2">
      <c r="B3396" s="15"/>
    </row>
    <row r="3397" spans="2:2">
      <c r="B3397" s="15"/>
    </row>
    <row r="3398" spans="2:2">
      <c r="B3398" s="15"/>
    </row>
    <row r="3399" spans="2:2">
      <c r="B3399" s="15"/>
    </row>
    <row r="3400" spans="2:2">
      <c r="B3400" s="15"/>
    </row>
    <row r="3401" spans="2:2">
      <c r="B3401" s="15"/>
    </row>
    <row r="3402" spans="2:2">
      <c r="B3402" s="15"/>
    </row>
    <row r="3403" spans="2:2">
      <c r="B3403" s="15"/>
    </row>
    <row r="3404" spans="2:2">
      <c r="B3404" s="15"/>
    </row>
    <row r="3405" spans="2:2">
      <c r="B3405" s="15"/>
    </row>
    <row r="3406" spans="2:2">
      <c r="B3406" s="15"/>
    </row>
    <row r="3407" spans="2:2">
      <c r="B3407" s="15"/>
    </row>
    <row r="3408" spans="2:2">
      <c r="B3408" s="15"/>
    </row>
    <row r="3409" spans="2:2">
      <c r="B3409" s="15"/>
    </row>
    <row r="3410" spans="2:2">
      <c r="B3410" s="15"/>
    </row>
    <row r="3411" spans="2:2">
      <c r="B3411" s="15"/>
    </row>
    <row r="3412" spans="2:2">
      <c r="B3412" s="15"/>
    </row>
    <row r="3413" spans="2:2">
      <c r="B3413" s="15"/>
    </row>
    <row r="3414" spans="2:2">
      <c r="B3414" s="15"/>
    </row>
    <row r="3415" spans="2:2">
      <c r="B3415" s="15"/>
    </row>
    <row r="3416" spans="2:2">
      <c r="B3416" s="15"/>
    </row>
    <row r="3417" spans="2:2">
      <c r="B3417" s="15"/>
    </row>
    <row r="3418" spans="2:2">
      <c r="B3418" s="15"/>
    </row>
    <row r="3419" spans="2:2">
      <c r="B3419" s="15"/>
    </row>
    <row r="3420" spans="2:2">
      <c r="B3420" s="15"/>
    </row>
    <row r="3421" spans="2:2">
      <c r="B3421" s="15"/>
    </row>
    <row r="3422" spans="2:2">
      <c r="B3422" s="15"/>
    </row>
    <row r="3423" spans="2:2">
      <c r="B3423" s="15"/>
    </row>
    <row r="3424" spans="2:2">
      <c r="B3424" s="15"/>
    </row>
    <row r="3425" spans="2:2">
      <c r="B3425" s="15"/>
    </row>
    <row r="3426" spans="2:2">
      <c r="B3426" s="15"/>
    </row>
    <row r="3427" spans="2:2">
      <c r="B3427" s="15"/>
    </row>
    <row r="3428" spans="2:2">
      <c r="B3428" s="15"/>
    </row>
    <row r="3429" spans="2:2">
      <c r="B3429" s="15"/>
    </row>
    <row r="3430" spans="2:2">
      <c r="B3430" s="15"/>
    </row>
    <row r="3431" spans="2:2">
      <c r="B3431" s="15"/>
    </row>
    <row r="3432" spans="2:2">
      <c r="B3432" s="15"/>
    </row>
    <row r="3433" spans="2:2">
      <c r="B3433" s="15"/>
    </row>
    <row r="3434" spans="2:2">
      <c r="B3434" s="15"/>
    </row>
    <row r="3435" spans="2:2">
      <c r="B3435" s="15"/>
    </row>
    <row r="3436" spans="2:2">
      <c r="B3436" s="15"/>
    </row>
    <row r="3437" spans="2:2">
      <c r="B3437" s="15"/>
    </row>
    <row r="3438" spans="2:2">
      <c r="B3438" s="15"/>
    </row>
    <row r="3439" spans="2:2">
      <c r="B3439" s="15"/>
    </row>
    <row r="3440" spans="2:2">
      <c r="B3440" s="15"/>
    </row>
    <row r="3441" spans="2:2">
      <c r="B3441" s="15"/>
    </row>
    <row r="3442" spans="2:2">
      <c r="B3442" s="15"/>
    </row>
    <row r="3443" spans="2:2">
      <c r="B3443" s="15"/>
    </row>
    <row r="3444" spans="2:2">
      <c r="B3444" s="15"/>
    </row>
    <row r="3445" spans="2:2">
      <c r="B3445" s="15"/>
    </row>
    <row r="3446" spans="2:2">
      <c r="B3446" s="15"/>
    </row>
    <row r="3447" spans="2:2">
      <c r="B3447" s="15"/>
    </row>
    <row r="3448" spans="2:2">
      <c r="B3448" s="15"/>
    </row>
    <row r="3449" spans="2:2">
      <c r="B3449" s="15"/>
    </row>
    <row r="3450" spans="2:2">
      <c r="B3450" s="15"/>
    </row>
    <row r="3451" spans="2:2">
      <c r="B3451" s="15"/>
    </row>
    <row r="3452" spans="2:2">
      <c r="B3452" s="15"/>
    </row>
    <row r="3453" spans="2:2">
      <c r="B3453" s="15"/>
    </row>
    <row r="3454" spans="2:2">
      <c r="B3454" s="15"/>
    </row>
    <row r="3455" spans="2:2">
      <c r="B3455" s="15"/>
    </row>
    <row r="3456" spans="2:2">
      <c r="B3456" s="15"/>
    </row>
    <row r="3457" spans="2:2">
      <c r="B3457" s="15"/>
    </row>
    <row r="3458" spans="2:2">
      <c r="B3458" s="15"/>
    </row>
    <row r="3459" spans="2:2">
      <c r="B3459" s="15"/>
    </row>
    <row r="3460" spans="2:2">
      <c r="B3460" s="15"/>
    </row>
    <row r="3461" spans="2:2">
      <c r="B3461" s="15"/>
    </row>
    <row r="3462" spans="2:2">
      <c r="B3462" s="15"/>
    </row>
    <row r="3463" spans="2:2">
      <c r="B3463" s="15"/>
    </row>
    <row r="3464" spans="2:2">
      <c r="B3464" s="15"/>
    </row>
    <row r="3465" spans="2:2">
      <c r="B3465" s="15"/>
    </row>
    <row r="3466" spans="2:2">
      <c r="B3466" s="15"/>
    </row>
    <row r="3467" spans="2:2">
      <c r="B3467" s="15"/>
    </row>
    <row r="3468" spans="2:2">
      <c r="B3468" s="15"/>
    </row>
    <row r="3469" spans="2:2">
      <c r="B3469" s="15"/>
    </row>
    <row r="3470" spans="2:2">
      <c r="B3470" s="15"/>
    </row>
    <row r="3471" spans="2:2">
      <c r="B3471" s="15"/>
    </row>
    <row r="3472" spans="2:2">
      <c r="B3472" s="15"/>
    </row>
    <row r="3473" spans="2:2">
      <c r="B3473" s="15"/>
    </row>
    <row r="3474" spans="2:2">
      <c r="B3474" s="15"/>
    </row>
    <row r="3475" spans="2:2">
      <c r="B3475" s="15"/>
    </row>
    <row r="3476" spans="2:2">
      <c r="B3476" s="15"/>
    </row>
    <row r="3477" spans="2:2">
      <c r="B3477" s="15"/>
    </row>
    <row r="3478" spans="2:2">
      <c r="B3478" s="15"/>
    </row>
    <row r="3479" spans="2:2">
      <c r="B3479" s="15"/>
    </row>
    <row r="3480" spans="2:2">
      <c r="B3480" s="15"/>
    </row>
    <row r="3481" spans="2:2">
      <c r="B3481" s="15"/>
    </row>
    <row r="3482" spans="2:2">
      <c r="B3482" s="15"/>
    </row>
    <row r="3483" spans="2:2">
      <c r="B3483" s="15"/>
    </row>
    <row r="3484" spans="2:2">
      <c r="B3484" s="15"/>
    </row>
    <row r="3485" spans="2:2">
      <c r="B3485" s="15"/>
    </row>
    <row r="3486" spans="2:2">
      <c r="B3486" s="15"/>
    </row>
    <row r="3487" spans="2:2">
      <c r="B3487" s="15"/>
    </row>
    <row r="3488" spans="2:2">
      <c r="B3488" s="15"/>
    </row>
    <row r="3489" spans="2:2">
      <c r="B3489" s="15"/>
    </row>
    <row r="3490" spans="2:2">
      <c r="B3490" s="15"/>
    </row>
    <row r="3491" spans="2:2">
      <c r="B3491" s="15"/>
    </row>
    <row r="3492" spans="2:2">
      <c r="B3492" s="15"/>
    </row>
    <row r="3493" spans="2:2">
      <c r="B3493" s="15"/>
    </row>
    <row r="3494" spans="2:2">
      <c r="B3494" s="15"/>
    </row>
    <row r="3495" spans="2:2">
      <c r="B3495" s="15"/>
    </row>
    <row r="3496" spans="2:2">
      <c r="B3496" s="15"/>
    </row>
    <row r="3497" spans="2:2">
      <c r="B3497" s="15"/>
    </row>
    <row r="3498" spans="2:2">
      <c r="B3498" s="15"/>
    </row>
    <row r="3499" spans="2:2">
      <c r="B3499" s="15"/>
    </row>
    <row r="3500" spans="2:2">
      <c r="B3500" s="15"/>
    </row>
    <row r="3501" spans="2:2">
      <c r="B3501" s="15"/>
    </row>
    <row r="3502" spans="2:2">
      <c r="B3502" s="15"/>
    </row>
    <row r="3503" spans="2:2">
      <c r="B3503" s="15"/>
    </row>
    <row r="3504" spans="2:2">
      <c r="B3504" s="15"/>
    </row>
    <row r="3505" spans="2:2">
      <c r="B3505" s="15"/>
    </row>
    <row r="3506" spans="2:2">
      <c r="B3506" s="15"/>
    </row>
    <row r="3507" spans="2:2">
      <c r="B3507" s="15"/>
    </row>
    <row r="3508" spans="2:2">
      <c r="B3508" s="15"/>
    </row>
    <row r="3509" spans="2:2">
      <c r="B3509" s="15"/>
    </row>
    <row r="3510" spans="2:2">
      <c r="B3510" s="15"/>
    </row>
    <row r="3511" spans="2:2">
      <c r="B3511" s="15"/>
    </row>
    <row r="3512" spans="2:2">
      <c r="B3512" s="15"/>
    </row>
    <row r="3513" spans="2:2">
      <c r="B3513" s="15"/>
    </row>
    <row r="3514" spans="2:2">
      <c r="B3514" s="15"/>
    </row>
    <row r="3515" spans="2:2">
      <c r="B3515" s="15"/>
    </row>
    <row r="3516" spans="2:2">
      <c r="B3516" s="15"/>
    </row>
    <row r="3517" spans="2:2">
      <c r="B3517" s="15"/>
    </row>
    <row r="3518" spans="2:2">
      <c r="B3518" s="15"/>
    </row>
    <row r="3519" spans="2:2">
      <c r="B3519" s="15"/>
    </row>
    <row r="3520" spans="2:2">
      <c r="B3520" s="15"/>
    </row>
    <row r="3521" spans="2:2">
      <c r="B3521" s="15"/>
    </row>
    <row r="3522" spans="2:2">
      <c r="B3522" s="15"/>
    </row>
    <row r="3523" spans="2:2">
      <c r="B3523" s="15"/>
    </row>
    <row r="3524" spans="2:2">
      <c r="B3524" s="15"/>
    </row>
    <row r="3525" spans="2:2">
      <c r="B3525" s="15"/>
    </row>
    <row r="3526" spans="2:2">
      <c r="B3526" s="15"/>
    </row>
    <row r="3527" spans="2:2">
      <c r="B3527" s="15"/>
    </row>
    <row r="3528" spans="2:2">
      <c r="B3528" s="15"/>
    </row>
    <row r="3529" spans="2:2">
      <c r="B3529" s="15"/>
    </row>
    <row r="3530" spans="2:2">
      <c r="B3530" s="15"/>
    </row>
    <row r="3531" spans="2:2">
      <c r="B3531" s="15"/>
    </row>
    <row r="3532" spans="2:2">
      <c r="B3532" s="15"/>
    </row>
    <row r="3533" spans="2:2">
      <c r="B3533" s="15"/>
    </row>
    <row r="3534" spans="2:2">
      <c r="B3534" s="15"/>
    </row>
    <row r="3535" spans="2:2">
      <c r="B3535" s="15"/>
    </row>
    <row r="3536" spans="2:2">
      <c r="B3536" s="15"/>
    </row>
    <row r="3537" spans="2:2">
      <c r="B3537" s="15"/>
    </row>
    <row r="3538" spans="2:2">
      <c r="B3538" s="15"/>
    </row>
    <row r="3539" spans="2:2">
      <c r="B3539" s="15"/>
    </row>
    <row r="3540" spans="2:2">
      <c r="B3540" s="15"/>
    </row>
    <row r="3541" spans="2:2">
      <c r="B3541" s="15"/>
    </row>
    <row r="3542" spans="2:2">
      <c r="B3542" s="15"/>
    </row>
    <row r="3543" spans="2:2">
      <c r="B3543" s="15"/>
    </row>
    <row r="3544" spans="2:2">
      <c r="B3544" s="15"/>
    </row>
    <row r="3545" spans="2:2">
      <c r="B3545" s="15"/>
    </row>
    <row r="3546" spans="2:2">
      <c r="B3546" s="15"/>
    </row>
    <row r="3547" spans="2:2">
      <c r="B3547" s="15"/>
    </row>
    <row r="3548" spans="2:2">
      <c r="B3548" s="15"/>
    </row>
    <row r="3549" spans="2:2">
      <c r="B3549" s="15"/>
    </row>
    <row r="3550" spans="2:2">
      <c r="B3550" s="15"/>
    </row>
    <row r="3551" spans="2:2">
      <c r="B3551" s="15"/>
    </row>
    <row r="3552" spans="2:2">
      <c r="B3552" s="15"/>
    </row>
    <row r="3553" spans="2:2">
      <c r="B3553" s="15"/>
    </row>
    <row r="3554" spans="2:2">
      <c r="B3554" s="15"/>
    </row>
    <row r="3555" spans="2:2">
      <c r="B3555" s="15"/>
    </row>
    <row r="3556" spans="2:2">
      <c r="B3556" s="15"/>
    </row>
    <row r="3557" spans="2:2">
      <c r="B3557" s="15"/>
    </row>
    <row r="3558" spans="2:2">
      <c r="B3558" s="15"/>
    </row>
    <row r="3559" spans="2:2">
      <c r="B3559" s="15"/>
    </row>
    <row r="3560" spans="2:2">
      <c r="B3560" s="15"/>
    </row>
    <row r="3561" spans="2:2">
      <c r="B3561" s="15"/>
    </row>
    <row r="3562" spans="2:2">
      <c r="B3562" s="15"/>
    </row>
    <row r="3563" spans="2:2">
      <c r="B3563" s="15"/>
    </row>
    <row r="3564" spans="2:2">
      <c r="B3564" s="15"/>
    </row>
    <row r="3565" spans="2:2">
      <c r="B3565" s="15"/>
    </row>
    <row r="3566" spans="2:2">
      <c r="B3566" s="15"/>
    </row>
    <row r="3567" spans="2:2">
      <c r="B3567" s="15"/>
    </row>
    <row r="3568" spans="2:2">
      <c r="B3568" s="15"/>
    </row>
    <row r="3569" spans="2:2">
      <c r="B3569" s="15"/>
    </row>
    <row r="3570" spans="2:2">
      <c r="B3570" s="15"/>
    </row>
    <row r="3571" spans="2:2">
      <c r="B3571" s="15"/>
    </row>
    <row r="3572" spans="2:2">
      <c r="B3572" s="15"/>
    </row>
    <row r="3573" spans="2:2">
      <c r="B3573" s="15"/>
    </row>
    <row r="3574" spans="2:2">
      <c r="B3574" s="15"/>
    </row>
    <row r="3575" spans="2:2">
      <c r="B3575" s="15"/>
    </row>
    <row r="3576" spans="2:2">
      <c r="B3576" s="15"/>
    </row>
    <row r="3577" spans="2:2">
      <c r="B3577" s="15"/>
    </row>
    <row r="3578" spans="2:2">
      <c r="B3578" s="15"/>
    </row>
    <row r="3579" spans="2:2">
      <c r="B3579" s="15"/>
    </row>
    <row r="3580" spans="2:2">
      <c r="B3580" s="15"/>
    </row>
    <row r="3581" spans="2:2">
      <c r="B3581" s="15"/>
    </row>
    <row r="3582" spans="2:2">
      <c r="B3582" s="15"/>
    </row>
    <row r="3583" spans="2:2">
      <c r="B3583" s="15"/>
    </row>
    <row r="3584" spans="2:2">
      <c r="B3584" s="15"/>
    </row>
    <row r="3585" spans="2:2">
      <c r="B3585" s="15"/>
    </row>
    <row r="3586" spans="2:2">
      <c r="B3586" s="15"/>
    </row>
    <row r="3587" spans="2:2">
      <c r="B3587" s="15"/>
    </row>
    <row r="3588" spans="2:2">
      <c r="B3588" s="15"/>
    </row>
    <row r="3589" spans="2:2">
      <c r="B3589" s="15"/>
    </row>
    <row r="3590" spans="2:2">
      <c r="B3590" s="15"/>
    </row>
    <row r="3591" spans="2:2">
      <c r="B3591" s="15"/>
    </row>
    <row r="3592" spans="2:2">
      <c r="B3592" s="15"/>
    </row>
    <row r="3593" spans="2:2">
      <c r="B3593" s="15"/>
    </row>
    <row r="3594" spans="2:2">
      <c r="B3594" s="15"/>
    </row>
    <row r="3595" spans="2:2">
      <c r="B3595" s="15"/>
    </row>
    <row r="3596" spans="2:2">
      <c r="B3596" s="15"/>
    </row>
    <row r="3597" spans="2:2">
      <c r="B3597" s="15"/>
    </row>
    <row r="3598" spans="2:2">
      <c r="B3598" s="15"/>
    </row>
    <row r="3599" spans="2:2">
      <c r="B3599" s="15"/>
    </row>
    <row r="3600" spans="2:2">
      <c r="B3600" s="15"/>
    </row>
    <row r="3601" spans="2:2">
      <c r="B3601" s="15"/>
    </row>
    <row r="3602" spans="2:2">
      <c r="B3602" s="15"/>
    </row>
    <row r="3603" spans="2:2">
      <c r="B3603" s="15"/>
    </row>
    <row r="3604" spans="2:2">
      <c r="B3604" s="15"/>
    </row>
    <row r="3605" spans="2:2">
      <c r="B3605" s="15"/>
    </row>
    <row r="3606" spans="2:2">
      <c r="B3606" s="15"/>
    </row>
    <row r="3607" spans="2:2">
      <c r="B3607" s="15"/>
    </row>
    <row r="3608" spans="2:2">
      <c r="B3608" s="15"/>
    </row>
    <row r="3609" spans="2:2">
      <c r="B3609" s="15"/>
    </row>
    <row r="3610" spans="2:2">
      <c r="B3610" s="15"/>
    </row>
    <row r="3611" spans="2:2">
      <c r="B3611" s="15"/>
    </row>
    <row r="3612" spans="2:2">
      <c r="B3612" s="15"/>
    </row>
    <row r="3613" spans="2:2">
      <c r="B3613" s="15"/>
    </row>
    <row r="3614" spans="2:2">
      <c r="B3614" s="15"/>
    </row>
    <row r="3615" spans="2:2">
      <c r="B3615" s="15"/>
    </row>
    <row r="3616" spans="2:2">
      <c r="B3616" s="15"/>
    </row>
    <row r="3617" spans="2:2">
      <c r="B3617" s="15"/>
    </row>
    <row r="3618" spans="2:2">
      <c r="B3618" s="15"/>
    </row>
    <row r="3619" spans="2:2">
      <c r="B3619" s="15"/>
    </row>
    <row r="3620" spans="2:2">
      <c r="B3620" s="15"/>
    </row>
    <row r="3621" spans="2:2">
      <c r="B3621" s="15"/>
    </row>
    <row r="3622" spans="2:2">
      <c r="B3622" s="15"/>
    </row>
    <row r="3623" spans="2:2">
      <c r="B3623" s="15"/>
    </row>
    <row r="3624" spans="2:2">
      <c r="B3624" s="15"/>
    </row>
    <row r="3625" spans="2:2">
      <c r="B3625" s="15"/>
    </row>
    <row r="3626" spans="2:2">
      <c r="B3626" s="15"/>
    </row>
    <row r="3627" spans="2:2">
      <c r="B3627" s="15"/>
    </row>
    <row r="3628" spans="2:2">
      <c r="B3628" s="15"/>
    </row>
    <row r="3629" spans="2:2">
      <c r="B3629" s="15"/>
    </row>
    <row r="3630" spans="2:2">
      <c r="B3630" s="15"/>
    </row>
    <row r="3631" spans="2:2">
      <c r="B3631" s="15"/>
    </row>
    <row r="3632" spans="2:2">
      <c r="B3632" s="15"/>
    </row>
    <row r="3633" spans="2:2">
      <c r="B3633" s="15"/>
    </row>
    <row r="3634" spans="2:2">
      <c r="B3634" s="15"/>
    </row>
    <row r="3635" spans="2:2">
      <c r="B3635" s="15"/>
    </row>
    <row r="3636" spans="2:2">
      <c r="B3636" s="15"/>
    </row>
    <row r="3637" spans="2:2">
      <c r="B3637" s="15"/>
    </row>
    <row r="3638" spans="2:2">
      <c r="B3638" s="15"/>
    </row>
    <row r="3639" spans="2:2">
      <c r="B3639" s="15"/>
    </row>
    <row r="3640" spans="2:2">
      <c r="B3640" s="15"/>
    </row>
    <row r="3641" spans="2:2">
      <c r="B3641" s="15"/>
    </row>
    <row r="3642" spans="2:2">
      <c r="B3642" s="15"/>
    </row>
    <row r="3643" spans="2:2">
      <c r="B3643" s="15"/>
    </row>
    <row r="3644" spans="2:2">
      <c r="B3644" s="15"/>
    </row>
    <row r="3645" spans="2:2">
      <c r="B3645" s="15"/>
    </row>
    <row r="3646" spans="2:2">
      <c r="B3646" s="15"/>
    </row>
    <row r="3647" spans="2:2">
      <c r="B3647" s="15"/>
    </row>
    <row r="3648" spans="2:2">
      <c r="B3648" s="15"/>
    </row>
    <row r="3649" spans="2:2">
      <c r="B3649" s="15"/>
    </row>
    <row r="3650" spans="2:2">
      <c r="B3650" s="15"/>
    </row>
    <row r="3651" spans="2:2">
      <c r="B3651" s="15"/>
    </row>
    <row r="3652" spans="2:2">
      <c r="B3652" s="15"/>
    </row>
    <row r="3653" spans="2:2">
      <c r="B3653" s="15"/>
    </row>
    <row r="3654" spans="2:2">
      <c r="B3654" s="15"/>
    </row>
    <row r="3655" spans="2:2">
      <c r="B3655" s="15"/>
    </row>
    <row r="3656" spans="2:2">
      <c r="B3656" s="15"/>
    </row>
    <row r="3657" spans="2:2">
      <c r="B3657" s="15"/>
    </row>
    <row r="3658" spans="2:2">
      <c r="B3658" s="15"/>
    </row>
    <row r="3659" spans="2:2">
      <c r="B3659" s="15"/>
    </row>
    <row r="3660" spans="2:2">
      <c r="B3660" s="15"/>
    </row>
    <row r="3661" spans="2:2">
      <c r="B3661" s="15"/>
    </row>
    <row r="3662" spans="2:2">
      <c r="B3662" s="15"/>
    </row>
    <row r="3663" spans="2:2">
      <c r="B3663" s="15"/>
    </row>
    <row r="3664" spans="2:2">
      <c r="B3664" s="15"/>
    </row>
    <row r="3665" spans="2:2">
      <c r="B3665" s="15"/>
    </row>
    <row r="3666" spans="2:2">
      <c r="B3666" s="15"/>
    </row>
    <row r="3667" spans="2:2">
      <c r="B3667" s="15"/>
    </row>
    <row r="3668" spans="2:2">
      <c r="B3668" s="15"/>
    </row>
    <row r="3669" spans="2:2">
      <c r="B3669" s="15"/>
    </row>
    <row r="3670" spans="2:2">
      <c r="B3670" s="15"/>
    </row>
    <row r="3671" spans="2:2">
      <c r="B3671" s="15"/>
    </row>
    <row r="3672" spans="2:2">
      <c r="B3672" s="15"/>
    </row>
    <row r="3673" spans="2:2">
      <c r="B3673" s="15"/>
    </row>
    <row r="3674" spans="2:2">
      <c r="B3674" s="15"/>
    </row>
    <row r="3675" spans="2:2">
      <c r="B3675" s="15"/>
    </row>
    <row r="3676" spans="2:2">
      <c r="B3676" s="15"/>
    </row>
    <row r="3677" spans="2:2">
      <c r="B3677" s="15"/>
    </row>
    <row r="3678" spans="2:2">
      <c r="B3678" s="15"/>
    </row>
    <row r="3679" spans="2:2">
      <c r="B3679" s="15"/>
    </row>
    <row r="3680" spans="2:2">
      <c r="B3680" s="15"/>
    </row>
    <row r="3681" spans="2:2">
      <c r="B3681" s="15"/>
    </row>
    <row r="3682" spans="2:2">
      <c r="B3682" s="15"/>
    </row>
    <row r="3683" spans="2:2">
      <c r="B3683" s="15"/>
    </row>
    <row r="3684" spans="2:2">
      <c r="B3684" s="15"/>
    </row>
    <row r="3685" spans="2:2">
      <c r="B3685" s="15"/>
    </row>
    <row r="3686" spans="2:2">
      <c r="B3686" s="15"/>
    </row>
    <row r="3687" spans="2:2">
      <c r="B3687" s="15"/>
    </row>
    <row r="3688" spans="2:2">
      <c r="B3688" s="15"/>
    </row>
    <row r="3689" spans="2:2">
      <c r="B3689" s="15"/>
    </row>
    <row r="3690" spans="2:2">
      <c r="B3690" s="15"/>
    </row>
    <row r="3691" spans="2:2">
      <c r="B3691" s="15"/>
    </row>
    <row r="3692" spans="2:2">
      <c r="B3692" s="15"/>
    </row>
    <row r="3693" spans="2:2">
      <c r="B3693" s="15"/>
    </row>
    <row r="3694" spans="2:2">
      <c r="B3694" s="15"/>
    </row>
    <row r="3695" spans="2:2">
      <c r="B3695" s="15"/>
    </row>
    <row r="3696" spans="2:2">
      <c r="B3696" s="15"/>
    </row>
    <row r="3697" spans="2:2">
      <c r="B3697" s="15"/>
    </row>
    <row r="3698" spans="2:2">
      <c r="B3698" s="15"/>
    </row>
    <row r="3699" spans="2:2">
      <c r="B3699" s="15"/>
    </row>
    <row r="3700" spans="2:2">
      <c r="B3700" s="15"/>
    </row>
    <row r="3701" spans="2:2">
      <c r="B3701" s="15"/>
    </row>
    <row r="3702" spans="2:2">
      <c r="B3702" s="15"/>
    </row>
    <row r="3703" spans="2:2">
      <c r="B3703" s="15"/>
    </row>
    <row r="3704" spans="2:2">
      <c r="B3704" s="15"/>
    </row>
    <row r="3705" spans="2:2">
      <c r="B3705" s="15"/>
    </row>
    <row r="3706" spans="2:2">
      <c r="B3706" s="15"/>
    </row>
    <row r="3707" spans="2:2">
      <c r="B3707" s="15"/>
    </row>
    <row r="3708" spans="2:2">
      <c r="B3708" s="15"/>
    </row>
    <row r="3709" spans="2:2">
      <c r="B3709" s="15"/>
    </row>
    <row r="3710" spans="2:2">
      <c r="B3710" s="15"/>
    </row>
    <row r="3711" spans="2:2">
      <c r="B3711" s="15"/>
    </row>
    <row r="3712" spans="2:2">
      <c r="B3712" s="15"/>
    </row>
    <row r="3713" spans="2:2">
      <c r="B3713" s="15"/>
    </row>
    <row r="3714" spans="2:2">
      <c r="B3714" s="15"/>
    </row>
    <row r="3715" spans="2:2">
      <c r="B3715" s="15"/>
    </row>
    <row r="3716" spans="2:2">
      <c r="B3716" s="15"/>
    </row>
    <row r="3717" spans="2:2">
      <c r="B3717" s="15"/>
    </row>
    <row r="3718" spans="2:2">
      <c r="B3718" s="15"/>
    </row>
    <row r="3719" spans="2:2">
      <c r="B3719" s="15"/>
    </row>
    <row r="3720" spans="2:2">
      <c r="B3720" s="15"/>
    </row>
    <row r="3721" spans="2:2">
      <c r="B3721" s="15"/>
    </row>
    <row r="3722" spans="2:2">
      <c r="B3722" s="15"/>
    </row>
    <row r="3723" spans="2:2">
      <c r="B3723" s="15"/>
    </row>
    <row r="3724" spans="2:2">
      <c r="B3724" s="15"/>
    </row>
    <row r="3725" spans="2:2">
      <c r="B3725" s="15"/>
    </row>
    <row r="3726" spans="2:2">
      <c r="B3726" s="15"/>
    </row>
    <row r="3727" spans="2:2">
      <c r="B3727" s="15"/>
    </row>
    <row r="3728" spans="2:2">
      <c r="B3728" s="15"/>
    </row>
    <row r="3729" spans="2:2">
      <c r="B3729" s="15"/>
    </row>
    <row r="3730" spans="2:2">
      <c r="B3730" s="15"/>
    </row>
    <row r="3731" spans="2:2">
      <c r="B3731" s="15"/>
    </row>
    <row r="3732" spans="2:2">
      <c r="B3732" s="15"/>
    </row>
    <row r="3733" spans="2:2">
      <c r="B3733" s="15"/>
    </row>
    <row r="3734" spans="2:2">
      <c r="B3734" s="15"/>
    </row>
    <row r="3735" spans="2:2">
      <c r="B3735" s="15"/>
    </row>
    <row r="3736" spans="2:2">
      <c r="B3736" s="15"/>
    </row>
    <row r="3737" spans="2:2">
      <c r="B3737" s="15"/>
    </row>
    <row r="3738" spans="2:2">
      <c r="B3738" s="15"/>
    </row>
    <row r="3739" spans="2:2">
      <c r="B3739" s="15"/>
    </row>
    <row r="3740" spans="2:2">
      <c r="B3740" s="15"/>
    </row>
    <row r="3741" spans="2:2">
      <c r="B3741" s="15"/>
    </row>
    <row r="3742" spans="2:2">
      <c r="B3742" s="15"/>
    </row>
    <row r="3743" spans="2:2">
      <c r="B3743" s="15"/>
    </row>
    <row r="3744" spans="2:2">
      <c r="B3744" s="15"/>
    </row>
    <row r="3745" spans="2:2">
      <c r="B3745" s="15"/>
    </row>
    <row r="3746" spans="2:2">
      <c r="B3746" s="15"/>
    </row>
    <row r="3747" spans="2:2">
      <c r="B3747" s="15"/>
    </row>
    <row r="3748" spans="2:2">
      <c r="B3748" s="15"/>
    </row>
    <row r="3749" spans="2:2">
      <c r="B3749" s="15"/>
    </row>
    <row r="3750" spans="2:2">
      <c r="B3750" s="15"/>
    </row>
    <row r="3751" spans="2:2">
      <c r="B3751" s="15"/>
    </row>
    <row r="3752" spans="2:2">
      <c r="B3752" s="15"/>
    </row>
    <row r="3753" spans="2:2">
      <c r="B3753" s="15"/>
    </row>
    <row r="3754" spans="2:2">
      <c r="B3754" s="15"/>
    </row>
    <row r="3755" spans="2:2">
      <c r="B3755" s="15"/>
    </row>
    <row r="3756" spans="2:2">
      <c r="B3756" s="15"/>
    </row>
    <row r="3757" spans="2:2">
      <c r="B3757" s="15"/>
    </row>
    <row r="3758" spans="2:2">
      <c r="B3758" s="15"/>
    </row>
    <row r="3759" spans="2:2">
      <c r="B3759" s="15"/>
    </row>
    <row r="3760" spans="2:2">
      <c r="B3760" s="15"/>
    </row>
    <row r="3761" spans="2:2">
      <c r="B3761" s="15"/>
    </row>
    <row r="3762" spans="2:2">
      <c r="B3762" s="15"/>
    </row>
    <row r="3763" spans="2:2">
      <c r="B3763" s="15"/>
    </row>
    <row r="3764" spans="2:2">
      <c r="B3764" s="15"/>
    </row>
    <row r="3765" spans="2:2">
      <c r="B3765" s="15"/>
    </row>
    <row r="3766" spans="2:2">
      <c r="B3766" s="15"/>
    </row>
    <row r="3767" spans="2:2">
      <c r="B3767" s="15"/>
    </row>
    <row r="3768" spans="2:2">
      <c r="B3768" s="15"/>
    </row>
    <row r="3769" spans="2:2">
      <c r="B3769" s="15"/>
    </row>
    <row r="3770" spans="2:2">
      <c r="B3770" s="15"/>
    </row>
    <row r="3771" spans="2:2">
      <c r="B3771" s="15"/>
    </row>
    <row r="3772" spans="2:2">
      <c r="B3772" s="15"/>
    </row>
    <row r="3773" spans="2:2">
      <c r="B3773" s="15"/>
    </row>
    <row r="3774" spans="2:2">
      <c r="B3774" s="15"/>
    </row>
    <row r="3775" spans="2:2">
      <c r="B3775" s="15"/>
    </row>
    <row r="3776" spans="2:2">
      <c r="B3776" s="15"/>
    </row>
    <row r="3777" spans="2:2">
      <c r="B3777" s="15"/>
    </row>
    <row r="3778" spans="2:2">
      <c r="B3778" s="15"/>
    </row>
    <row r="3779" spans="2:2">
      <c r="B3779" s="15"/>
    </row>
    <row r="3780" spans="2:2">
      <c r="B3780" s="15"/>
    </row>
    <row r="3781" spans="2:2">
      <c r="B3781" s="15"/>
    </row>
    <row r="3782" spans="2:2">
      <c r="B3782" s="15"/>
    </row>
    <row r="3783" spans="2:2">
      <c r="B3783" s="15"/>
    </row>
    <row r="3784" spans="2:2">
      <c r="B3784" s="15"/>
    </row>
    <row r="3785" spans="2:2">
      <c r="B3785" s="15"/>
    </row>
    <row r="3786" spans="2:2">
      <c r="B3786" s="15"/>
    </row>
    <row r="3787" spans="2:2">
      <c r="B3787" s="15"/>
    </row>
    <row r="3788" spans="2:2">
      <c r="B3788" s="15"/>
    </row>
    <row r="3789" spans="2:2">
      <c r="B3789" s="15"/>
    </row>
    <row r="3790" spans="2:2">
      <c r="B3790" s="15"/>
    </row>
    <row r="3791" spans="2:2">
      <c r="B3791" s="15"/>
    </row>
    <row r="3792" spans="2:2">
      <c r="B3792" s="15"/>
    </row>
    <row r="3793" spans="2:2">
      <c r="B3793" s="15"/>
    </row>
    <row r="3794" spans="2:2">
      <c r="B3794" s="15"/>
    </row>
    <row r="3795" spans="2:2">
      <c r="B3795" s="15"/>
    </row>
    <row r="3796" spans="2:2">
      <c r="B3796" s="15"/>
    </row>
    <row r="3797" spans="2:2">
      <c r="B3797" s="15"/>
    </row>
    <row r="3798" spans="2:2">
      <c r="B3798" s="15"/>
    </row>
    <row r="3799" spans="2:2">
      <c r="B3799" s="15"/>
    </row>
    <row r="3800" spans="2:2">
      <c r="B3800" s="15"/>
    </row>
    <row r="3801" spans="2:2">
      <c r="B3801" s="15"/>
    </row>
    <row r="3802" spans="2:2">
      <c r="B3802" s="15"/>
    </row>
    <row r="3803" spans="2:2">
      <c r="B3803" s="15"/>
    </row>
    <row r="3804" spans="2:2">
      <c r="B3804" s="15"/>
    </row>
    <row r="3805" spans="2:2">
      <c r="B3805" s="15"/>
    </row>
    <row r="3806" spans="2:2">
      <c r="B3806" s="15"/>
    </row>
    <row r="3807" spans="2:2">
      <c r="B3807" s="15"/>
    </row>
    <row r="3808" spans="2:2">
      <c r="B3808" s="15"/>
    </row>
    <row r="3809" spans="2:2">
      <c r="B3809" s="15"/>
    </row>
    <row r="3810" spans="2:2">
      <c r="B3810" s="15"/>
    </row>
    <row r="3811" spans="2:2">
      <c r="B3811" s="15"/>
    </row>
    <row r="3812" spans="2:2">
      <c r="B3812" s="15"/>
    </row>
    <row r="3813" spans="2:2">
      <c r="B3813" s="15"/>
    </row>
    <row r="3814" spans="2:2">
      <c r="B3814" s="15"/>
    </row>
    <row r="3815" spans="2:2">
      <c r="B3815" s="15"/>
    </row>
    <row r="3816" spans="2:2">
      <c r="B3816" s="15"/>
    </row>
    <row r="3817" spans="2:2">
      <c r="B3817" s="15"/>
    </row>
    <row r="3818" spans="2:2">
      <c r="B3818" s="15"/>
    </row>
    <row r="3819" spans="2:2">
      <c r="B3819" s="15"/>
    </row>
    <row r="3820" spans="2:2">
      <c r="B3820" s="15"/>
    </row>
    <row r="3821" spans="2:2">
      <c r="B3821" s="15"/>
    </row>
    <row r="3822" spans="2:2">
      <c r="B3822" s="15"/>
    </row>
    <row r="3823" spans="2:2">
      <c r="B3823" s="15"/>
    </row>
    <row r="3824" spans="2:2">
      <c r="B3824" s="15"/>
    </row>
    <row r="3825" spans="2:2">
      <c r="B3825" s="15"/>
    </row>
    <row r="3826" spans="2:2">
      <c r="B3826" s="15"/>
    </row>
    <row r="3827" spans="2:2">
      <c r="B3827" s="15"/>
    </row>
    <row r="3828" spans="2:2">
      <c r="B3828" s="15"/>
    </row>
    <row r="3829" spans="2:2">
      <c r="B3829" s="15"/>
    </row>
    <row r="3830" spans="2:2">
      <c r="B3830" s="15"/>
    </row>
    <row r="3831" spans="2:2">
      <c r="B3831" s="15"/>
    </row>
    <row r="3832" spans="2:2">
      <c r="B3832" s="15"/>
    </row>
    <row r="3833" spans="2:2">
      <c r="B3833" s="15"/>
    </row>
    <row r="3834" spans="2:2">
      <c r="B3834" s="15"/>
    </row>
    <row r="3835" spans="2:2">
      <c r="B3835" s="15"/>
    </row>
    <row r="3836" spans="2:2">
      <c r="B3836" s="15"/>
    </row>
    <row r="3837" spans="2:2">
      <c r="B3837" s="15"/>
    </row>
    <row r="3838" spans="2:2">
      <c r="B3838" s="15"/>
    </row>
    <row r="3839" spans="2:2">
      <c r="B3839" s="15"/>
    </row>
    <row r="3840" spans="2:2">
      <c r="B3840" s="15"/>
    </row>
    <row r="3841" spans="2:2">
      <c r="B3841" s="15"/>
    </row>
    <row r="3842" spans="2:2">
      <c r="B3842" s="15"/>
    </row>
    <row r="3843" spans="2:2">
      <c r="B3843" s="15"/>
    </row>
    <row r="3844" spans="2:2">
      <c r="B3844" s="15"/>
    </row>
    <row r="3845" spans="2:2">
      <c r="B3845" s="15"/>
    </row>
    <row r="3846" spans="2:2">
      <c r="B3846" s="15"/>
    </row>
    <row r="3847" spans="2:2">
      <c r="B3847" s="15"/>
    </row>
    <row r="3848" spans="2:2">
      <c r="B3848" s="15"/>
    </row>
    <row r="3849" spans="2:2">
      <c r="B3849" s="15"/>
    </row>
    <row r="3850" spans="2:2">
      <c r="B3850" s="15"/>
    </row>
    <row r="3851" spans="2:2">
      <c r="B3851" s="15"/>
    </row>
    <row r="3852" spans="2:2">
      <c r="B3852" s="15"/>
    </row>
    <row r="3853" spans="2:2">
      <c r="B3853" s="15"/>
    </row>
    <row r="3854" spans="2:2">
      <c r="B3854" s="15"/>
    </row>
    <row r="3855" spans="2:2">
      <c r="B3855" s="15"/>
    </row>
    <row r="3856" spans="2:2">
      <c r="B3856" s="15"/>
    </row>
    <row r="3857" spans="2:2">
      <c r="B3857" s="15"/>
    </row>
    <row r="3858" spans="2:2">
      <c r="B3858" s="15"/>
    </row>
    <row r="3859" spans="2:2">
      <c r="B3859" s="15"/>
    </row>
    <row r="3860" spans="2:2">
      <c r="B3860" s="15"/>
    </row>
    <row r="3861" spans="2:2">
      <c r="B3861" s="15"/>
    </row>
    <row r="3862" spans="2:2">
      <c r="B3862" s="15"/>
    </row>
    <row r="3863" spans="2:2">
      <c r="B3863" s="15"/>
    </row>
    <row r="3864" spans="2:2">
      <c r="B3864" s="15"/>
    </row>
    <row r="3865" spans="2:2">
      <c r="B3865" s="15"/>
    </row>
    <row r="3866" spans="2:2">
      <c r="B3866" s="15"/>
    </row>
    <row r="3867" spans="2:2">
      <c r="B3867" s="15"/>
    </row>
    <row r="3868" spans="2:2">
      <c r="B3868" s="15"/>
    </row>
    <row r="3869" spans="2:2">
      <c r="B3869" s="15"/>
    </row>
    <row r="3870" spans="2:2">
      <c r="B3870" s="15"/>
    </row>
    <row r="3871" spans="2:2">
      <c r="B3871" s="15"/>
    </row>
    <row r="3872" spans="2:2">
      <c r="B3872" s="15"/>
    </row>
    <row r="3873" spans="2:2">
      <c r="B3873" s="15"/>
    </row>
    <row r="3874" spans="2:2">
      <c r="B3874" s="15"/>
    </row>
    <row r="3875" spans="2:2">
      <c r="B3875" s="15"/>
    </row>
    <row r="3876" spans="2:2">
      <c r="B3876" s="15"/>
    </row>
    <row r="3877" spans="2:2">
      <c r="B3877" s="15"/>
    </row>
    <row r="3878" spans="2:2">
      <c r="B3878" s="15"/>
    </row>
    <row r="3879" spans="2:2">
      <c r="B3879" s="15"/>
    </row>
    <row r="3880" spans="2:2">
      <c r="B3880" s="15"/>
    </row>
    <row r="3881" spans="2:2">
      <c r="B3881" s="15"/>
    </row>
    <row r="3882" spans="2:2">
      <c r="B3882" s="15"/>
    </row>
    <row r="3883" spans="2:2">
      <c r="B3883" s="15"/>
    </row>
    <row r="3884" spans="2:2">
      <c r="B3884" s="15"/>
    </row>
    <row r="3885" spans="2:2">
      <c r="B3885" s="15"/>
    </row>
    <row r="3886" spans="2:2">
      <c r="B3886" s="15"/>
    </row>
    <row r="3887" spans="2:2">
      <c r="B3887" s="15"/>
    </row>
    <row r="3888" spans="2:2">
      <c r="B3888" s="15"/>
    </row>
    <row r="3889" spans="2:2">
      <c r="B3889" s="15"/>
    </row>
    <row r="3890" spans="2:2">
      <c r="B3890" s="15"/>
    </row>
    <row r="3891" spans="2:2">
      <c r="B3891" s="15"/>
    </row>
    <row r="3892" spans="2:2">
      <c r="B3892" s="15"/>
    </row>
    <row r="3893" spans="2:2">
      <c r="B3893" s="15"/>
    </row>
    <row r="3894" spans="2:2">
      <c r="B3894" s="15"/>
    </row>
    <row r="3895" spans="2:2">
      <c r="B3895" s="15"/>
    </row>
    <row r="3896" spans="2:2">
      <c r="B3896" s="15"/>
    </row>
    <row r="3897" spans="2:2">
      <c r="B3897" s="15"/>
    </row>
    <row r="3898" spans="2:2">
      <c r="B3898" s="15"/>
    </row>
    <row r="3899" spans="2:2">
      <c r="B3899" s="15"/>
    </row>
    <row r="3900" spans="2:2">
      <c r="B3900" s="15"/>
    </row>
    <row r="3901" spans="2:2">
      <c r="B3901" s="15"/>
    </row>
    <row r="3902" spans="2:2">
      <c r="B3902" s="15"/>
    </row>
    <row r="3903" spans="2:2">
      <c r="B3903" s="15"/>
    </row>
    <row r="3904" spans="2:2">
      <c r="B3904" s="15"/>
    </row>
    <row r="3905" spans="2:2">
      <c r="B3905" s="15"/>
    </row>
    <row r="3906" spans="2:2">
      <c r="B3906" s="15"/>
    </row>
    <row r="3907" spans="2:2">
      <c r="B3907" s="15"/>
    </row>
    <row r="3908" spans="2:2">
      <c r="B3908" s="15"/>
    </row>
    <row r="3909" spans="2:2">
      <c r="B3909" s="15"/>
    </row>
    <row r="3910" spans="2:2">
      <c r="B3910" s="15"/>
    </row>
    <row r="3911" spans="2:2">
      <c r="B3911" s="15"/>
    </row>
    <row r="3912" spans="2:2">
      <c r="B3912" s="15"/>
    </row>
    <row r="3913" spans="2:2">
      <c r="B3913" s="15"/>
    </row>
    <row r="3914" spans="2:2">
      <c r="B3914" s="15"/>
    </row>
    <row r="3915" spans="2:2">
      <c r="B3915" s="15"/>
    </row>
    <row r="3916" spans="2:2">
      <c r="B3916" s="15"/>
    </row>
    <row r="3917" spans="2:2">
      <c r="B3917" s="15"/>
    </row>
    <row r="3918" spans="2:2">
      <c r="B3918" s="15"/>
    </row>
    <row r="3919" spans="2:2">
      <c r="B3919" s="15"/>
    </row>
    <row r="3920" spans="2:2">
      <c r="B3920" s="15"/>
    </row>
    <row r="3921" spans="2:2">
      <c r="B3921" s="15"/>
    </row>
    <row r="3922" spans="2:2">
      <c r="B3922" s="15"/>
    </row>
    <row r="3923" spans="2:2">
      <c r="B3923" s="15"/>
    </row>
    <row r="3924" spans="2:2">
      <c r="B3924" s="15"/>
    </row>
    <row r="3925" spans="2:2">
      <c r="B3925" s="15"/>
    </row>
    <row r="3926" spans="2:2">
      <c r="B3926" s="15"/>
    </row>
    <row r="3927" spans="2:2">
      <c r="B3927" s="15"/>
    </row>
    <row r="3928" spans="2:2">
      <c r="B3928" s="15"/>
    </row>
    <row r="3929" spans="2:2">
      <c r="B3929" s="15"/>
    </row>
    <row r="3930" spans="2:2">
      <c r="B3930" s="15"/>
    </row>
    <row r="3931" spans="2:2">
      <c r="B3931" s="15"/>
    </row>
    <row r="3932" spans="2:2">
      <c r="B3932" s="15"/>
    </row>
    <row r="3933" spans="2:2">
      <c r="B3933" s="15"/>
    </row>
    <row r="3934" spans="2:2">
      <c r="B3934" s="15"/>
    </row>
    <row r="3935" spans="2:2">
      <c r="B3935" s="15"/>
    </row>
    <row r="3936" spans="2:2">
      <c r="B3936" s="15"/>
    </row>
    <row r="3937" spans="2:2">
      <c r="B3937" s="15"/>
    </row>
    <row r="3938" spans="2:2">
      <c r="B3938" s="15"/>
    </row>
    <row r="3939" spans="2:2">
      <c r="B3939" s="15"/>
    </row>
    <row r="3940" spans="2:2">
      <c r="B3940" s="15"/>
    </row>
    <row r="3941" spans="2:2">
      <c r="B3941" s="15"/>
    </row>
    <row r="3942" spans="2:2">
      <c r="B3942" s="15"/>
    </row>
    <row r="3943" spans="2:2">
      <c r="B3943" s="15"/>
    </row>
    <row r="3944" spans="2:2">
      <c r="B3944" s="15"/>
    </row>
    <row r="3945" spans="2:2">
      <c r="B3945" s="15"/>
    </row>
    <row r="3946" spans="2:2">
      <c r="B3946" s="15"/>
    </row>
    <row r="3947" spans="2:2">
      <c r="B3947" s="15"/>
    </row>
    <row r="3948" spans="2:2">
      <c r="B3948" s="15"/>
    </row>
    <row r="3949" spans="2:2">
      <c r="B3949" s="15"/>
    </row>
    <row r="3950" spans="2:2">
      <c r="B3950" s="15"/>
    </row>
    <row r="3951" spans="2:2">
      <c r="B3951" s="15"/>
    </row>
    <row r="3952" spans="2:2">
      <c r="B3952" s="15"/>
    </row>
    <row r="3953" spans="2:2">
      <c r="B3953" s="15"/>
    </row>
    <row r="3954" spans="2:2">
      <c r="B3954" s="15"/>
    </row>
    <row r="3955" spans="2:2">
      <c r="B3955" s="15"/>
    </row>
    <row r="3956" spans="2:2">
      <c r="B3956" s="15"/>
    </row>
    <row r="3957" spans="2:2">
      <c r="B3957" s="15"/>
    </row>
    <row r="3958" spans="2:2">
      <c r="B3958" s="15"/>
    </row>
    <row r="3959" spans="2:2">
      <c r="B3959" s="15"/>
    </row>
    <row r="3960" spans="2:2">
      <c r="B3960" s="15"/>
    </row>
    <row r="3961" spans="2:2">
      <c r="B3961" s="15"/>
    </row>
    <row r="3962" spans="2:2">
      <c r="B3962" s="15"/>
    </row>
    <row r="3963" spans="2:2">
      <c r="B3963" s="15"/>
    </row>
    <row r="3964" spans="2:2">
      <c r="B3964" s="15"/>
    </row>
    <row r="3965" spans="2:2">
      <c r="B3965" s="15"/>
    </row>
    <row r="3966" spans="2:2">
      <c r="B3966" s="15"/>
    </row>
    <row r="3967" spans="2:2">
      <c r="B3967" s="15"/>
    </row>
    <row r="3968" spans="2:2">
      <c r="B3968" s="15"/>
    </row>
    <row r="3969" spans="2:2">
      <c r="B3969" s="15"/>
    </row>
    <row r="3970" spans="2:2">
      <c r="B3970" s="15"/>
    </row>
    <row r="3971" spans="2:2">
      <c r="B3971" s="15"/>
    </row>
    <row r="3972" spans="2:2">
      <c r="B3972" s="15"/>
    </row>
    <row r="3973" spans="2:2">
      <c r="B3973" s="15"/>
    </row>
    <row r="3974" spans="2:2">
      <c r="B3974" s="15"/>
    </row>
    <row r="3975" spans="2:2">
      <c r="B3975" s="15"/>
    </row>
    <row r="3976" spans="2:2">
      <c r="B3976" s="15"/>
    </row>
    <row r="3977" spans="2:2">
      <c r="B3977" s="15"/>
    </row>
    <row r="3978" spans="2:2">
      <c r="B3978" s="15"/>
    </row>
    <row r="3979" spans="2:2">
      <c r="B3979" s="15"/>
    </row>
    <row r="3980" spans="2:2">
      <c r="B3980" s="15"/>
    </row>
    <row r="3981" spans="2:2">
      <c r="B3981" s="15"/>
    </row>
    <row r="3982" spans="2:2">
      <c r="B3982" s="15"/>
    </row>
    <row r="3983" spans="2:2">
      <c r="B3983" s="15"/>
    </row>
    <row r="3984" spans="2:2">
      <c r="B3984" s="15"/>
    </row>
    <row r="3985" spans="2:2">
      <c r="B3985" s="15"/>
    </row>
    <row r="3986" spans="2:2">
      <c r="B3986" s="15"/>
    </row>
    <row r="3987" spans="2:2">
      <c r="B3987" s="15"/>
    </row>
    <row r="3988" spans="2:2">
      <c r="B3988" s="15"/>
    </row>
    <row r="3989" spans="2:2">
      <c r="B3989" s="15"/>
    </row>
    <row r="3990" spans="2:2">
      <c r="B3990" s="15"/>
    </row>
    <row r="3991" spans="2:2">
      <c r="B3991" s="15"/>
    </row>
    <row r="3992" spans="2:2">
      <c r="B3992" s="15"/>
    </row>
    <row r="3993" spans="2:2">
      <c r="B3993" s="15"/>
    </row>
    <row r="3994" spans="2:2">
      <c r="B3994" s="15"/>
    </row>
    <row r="3995" spans="2:2">
      <c r="B3995" s="15"/>
    </row>
    <row r="3996" spans="2:2">
      <c r="B3996" s="15"/>
    </row>
    <row r="3997" spans="2:2">
      <c r="B3997" s="15"/>
    </row>
    <row r="3998" spans="2:2">
      <c r="B3998" s="15"/>
    </row>
    <row r="3999" spans="2:2">
      <c r="B3999" s="15"/>
    </row>
    <row r="4000" spans="2:2">
      <c r="B4000" s="15"/>
    </row>
    <row r="4001" spans="2:2">
      <c r="B4001" s="15"/>
    </row>
    <row r="4002" spans="2:2">
      <c r="B4002" s="15"/>
    </row>
    <row r="4003" spans="2:2">
      <c r="B4003" s="15"/>
    </row>
    <row r="4004" spans="2:2">
      <c r="B4004" s="15"/>
    </row>
    <row r="4005" spans="2:2">
      <c r="B4005" s="15"/>
    </row>
    <row r="4006" spans="2:2">
      <c r="B4006" s="15"/>
    </row>
    <row r="4007" spans="2:2">
      <c r="B4007" s="15"/>
    </row>
    <row r="4008" spans="2:2">
      <c r="B4008" s="15"/>
    </row>
    <row r="4009" spans="2:2">
      <c r="B4009" s="15"/>
    </row>
    <row r="4010" spans="2:2">
      <c r="B4010" s="15"/>
    </row>
    <row r="4011" spans="2:2">
      <c r="B4011" s="15"/>
    </row>
    <row r="4012" spans="2:2">
      <c r="B4012" s="15"/>
    </row>
    <row r="4013" spans="2:2">
      <c r="B4013" s="15"/>
    </row>
    <row r="4014" spans="2:2">
      <c r="B4014" s="15"/>
    </row>
    <row r="4015" spans="2:2">
      <c r="B4015" s="15"/>
    </row>
    <row r="4016" spans="2:2">
      <c r="B4016" s="15"/>
    </row>
    <row r="4017" spans="2:2">
      <c r="B4017" s="15"/>
    </row>
    <row r="4018" spans="2:2">
      <c r="B4018" s="15"/>
    </row>
    <row r="4019" spans="2:2">
      <c r="B4019" s="15"/>
    </row>
    <row r="4020" spans="2:2">
      <c r="B4020" s="15"/>
    </row>
    <row r="4021" spans="2:2">
      <c r="B4021" s="15"/>
    </row>
    <row r="4022" spans="2:2">
      <c r="B4022" s="15"/>
    </row>
    <row r="4023" spans="2:2">
      <c r="B4023" s="15"/>
    </row>
    <row r="4024" spans="2:2">
      <c r="B4024" s="15"/>
    </row>
    <row r="4025" spans="2:2">
      <c r="B4025" s="15"/>
    </row>
    <row r="4026" spans="2:2">
      <c r="B4026" s="15"/>
    </row>
    <row r="4027" spans="2:2">
      <c r="B4027" s="15"/>
    </row>
    <row r="4028" spans="2:2">
      <c r="B4028" s="15"/>
    </row>
    <row r="4029" spans="2:2">
      <c r="B4029" s="15"/>
    </row>
    <row r="4030" spans="2:2">
      <c r="B4030" s="15"/>
    </row>
    <row r="4031" spans="2:2">
      <c r="B4031" s="15"/>
    </row>
    <row r="4032" spans="2:2">
      <c r="B4032" s="15"/>
    </row>
    <row r="4033" spans="2:2">
      <c r="B4033" s="15"/>
    </row>
    <row r="4034" spans="2:2">
      <c r="B4034" s="15"/>
    </row>
    <row r="4035" spans="2:2">
      <c r="B4035" s="15"/>
    </row>
    <row r="4036" spans="2:2">
      <c r="B4036" s="15"/>
    </row>
    <row r="4037" spans="2:2">
      <c r="B4037" s="15"/>
    </row>
    <row r="4038" spans="2:2">
      <c r="B4038" s="15"/>
    </row>
    <row r="4039" spans="2:2">
      <c r="B4039" s="15"/>
    </row>
    <row r="4040" spans="2:2">
      <c r="B4040" s="15"/>
    </row>
    <row r="4041" spans="2:2">
      <c r="B4041" s="15"/>
    </row>
    <row r="4042" spans="2:2">
      <c r="B4042" s="15"/>
    </row>
    <row r="4043" spans="2:2">
      <c r="B4043" s="15"/>
    </row>
    <row r="4044" spans="2:2">
      <c r="B4044" s="15"/>
    </row>
    <row r="4045" spans="2:2">
      <c r="B4045" s="15"/>
    </row>
    <row r="4046" spans="2:2">
      <c r="B4046" s="15"/>
    </row>
    <row r="4047" spans="2:2">
      <c r="B4047" s="15"/>
    </row>
    <row r="4048" spans="2:2">
      <c r="B4048" s="15"/>
    </row>
    <row r="4049" spans="2:2">
      <c r="B4049" s="15"/>
    </row>
    <row r="4050" spans="2:2">
      <c r="B4050" s="15"/>
    </row>
    <row r="4051" spans="2:2">
      <c r="B4051" s="15"/>
    </row>
    <row r="4052" spans="2:2">
      <c r="B4052" s="15"/>
    </row>
    <row r="4053" spans="2:2">
      <c r="B4053" s="15"/>
    </row>
    <row r="4054" spans="2:2">
      <c r="B4054" s="15"/>
    </row>
    <row r="4055" spans="2:2">
      <c r="B4055" s="15"/>
    </row>
    <row r="4056" spans="2:2">
      <c r="B4056" s="15"/>
    </row>
    <row r="4057" spans="2:2">
      <c r="B4057" s="15"/>
    </row>
    <row r="4058" spans="2:2">
      <c r="B4058" s="15"/>
    </row>
    <row r="4059" spans="2:2">
      <c r="B4059" s="15"/>
    </row>
    <row r="4060" spans="2:2">
      <c r="B4060" s="15"/>
    </row>
    <row r="4061" spans="2:2">
      <c r="B4061" s="15"/>
    </row>
    <row r="4062" spans="2:2">
      <c r="B4062" s="15"/>
    </row>
    <row r="4063" spans="2:2">
      <c r="B4063" s="15"/>
    </row>
    <row r="4064" spans="2:2">
      <c r="B4064" s="15"/>
    </row>
    <row r="4065" spans="2:2">
      <c r="B4065" s="15"/>
    </row>
    <row r="4066" spans="2:2">
      <c r="B4066" s="15"/>
    </row>
    <row r="4067" spans="2:2">
      <c r="B4067" s="15"/>
    </row>
    <row r="4068" spans="2:2">
      <c r="B4068" s="15"/>
    </row>
    <row r="4069" spans="2:2">
      <c r="B4069" s="15"/>
    </row>
    <row r="4070" spans="2:2">
      <c r="B4070" s="15"/>
    </row>
    <row r="4071" spans="2:2">
      <c r="B4071" s="15"/>
    </row>
    <row r="4072" spans="2:2">
      <c r="B4072" s="15"/>
    </row>
    <row r="4073" spans="2:2">
      <c r="B4073" s="15"/>
    </row>
    <row r="4074" spans="2:2">
      <c r="B4074" s="15"/>
    </row>
    <row r="4075" spans="2:2">
      <c r="B4075" s="15"/>
    </row>
    <row r="4076" spans="2:2">
      <c r="B4076" s="15"/>
    </row>
    <row r="4077" spans="2:2">
      <c r="B4077" s="15"/>
    </row>
    <row r="4078" spans="2:2">
      <c r="B4078" s="15"/>
    </row>
    <row r="4079" spans="2:2">
      <c r="B4079" s="15"/>
    </row>
    <row r="4080" spans="2:2">
      <c r="B4080" s="15"/>
    </row>
    <row r="4081" spans="2:2">
      <c r="B4081" s="15"/>
    </row>
    <row r="4082" spans="2:2">
      <c r="B4082" s="15"/>
    </row>
    <row r="4083" spans="2:2">
      <c r="B4083" s="15"/>
    </row>
    <row r="4084" spans="2:2">
      <c r="B4084" s="15"/>
    </row>
    <row r="4085" spans="2:2">
      <c r="B4085" s="15"/>
    </row>
    <row r="4086" spans="2:2">
      <c r="B4086" s="15"/>
    </row>
    <row r="4087" spans="2:2">
      <c r="B4087" s="15"/>
    </row>
    <row r="4088" spans="2:2">
      <c r="B4088" s="15"/>
    </row>
    <row r="4089" spans="2:2">
      <c r="B4089" s="15"/>
    </row>
    <row r="4090" spans="2:2">
      <c r="B4090" s="15"/>
    </row>
    <row r="4091" spans="2:2">
      <c r="B4091" s="15"/>
    </row>
    <row r="4092" spans="2:2">
      <c r="B4092" s="15"/>
    </row>
    <row r="4093" spans="2:2">
      <c r="B4093" s="15"/>
    </row>
    <row r="4094" spans="2:2">
      <c r="B4094" s="15"/>
    </row>
    <row r="4095" spans="2:2">
      <c r="B4095" s="15"/>
    </row>
    <row r="4096" spans="2:2">
      <c r="B4096" s="15"/>
    </row>
    <row r="4097" spans="2:2">
      <c r="B4097" s="15"/>
    </row>
    <row r="4098" spans="2:2">
      <c r="B4098" s="15"/>
    </row>
    <row r="4099" spans="2:2">
      <c r="B4099" s="15"/>
    </row>
    <row r="4100" spans="2:2">
      <c r="B4100" s="15"/>
    </row>
    <row r="4101" spans="2:2">
      <c r="B4101" s="15"/>
    </row>
    <row r="4102" spans="2:2">
      <c r="B4102" s="15"/>
    </row>
    <row r="4103" spans="2:2">
      <c r="B4103" s="15"/>
    </row>
    <row r="4104" spans="2:2">
      <c r="B4104" s="15"/>
    </row>
    <row r="4105" spans="2:2">
      <c r="B4105" s="15"/>
    </row>
    <row r="4106" spans="2:2">
      <c r="B4106" s="15"/>
    </row>
    <row r="4107" spans="2:2">
      <c r="B4107" s="15"/>
    </row>
    <row r="4108" spans="2:2">
      <c r="B4108" s="15"/>
    </row>
    <row r="4109" spans="2:2">
      <c r="B4109" s="15"/>
    </row>
    <row r="4110" spans="2:2">
      <c r="B4110" s="15"/>
    </row>
    <row r="4111" spans="2:2">
      <c r="B4111" s="15"/>
    </row>
    <row r="4112" spans="2:2">
      <c r="B4112" s="15"/>
    </row>
    <row r="4113" spans="2:2">
      <c r="B4113" s="15"/>
    </row>
    <row r="4114" spans="2:2">
      <c r="B4114" s="15"/>
    </row>
    <row r="4115" spans="2:2">
      <c r="B4115" s="15"/>
    </row>
    <row r="4116" spans="2:2">
      <c r="B4116" s="15"/>
    </row>
    <row r="4117" spans="2:2">
      <c r="B4117" s="15"/>
    </row>
    <row r="4118" spans="2:2">
      <c r="B4118" s="15"/>
    </row>
    <row r="4119" spans="2:2">
      <c r="B4119" s="15"/>
    </row>
    <row r="4120" spans="2:2">
      <c r="B4120" s="15"/>
    </row>
    <row r="4121" spans="2:2">
      <c r="B4121" s="15"/>
    </row>
    <row r="4122" spans="2:2">
      <c r="B4122" s="15"/>
    </row>
    <row r="4123" spans="2:2">
      <c r="B4123" s="15"/>
    </row>
    <row r="4124" spans="2:2">
      <c r="B4124" s="15"/>
    </row>
    <row r="4125" spans="2:2">
      <c r="B4125" s="15"/>
    </row>
    <row r="4126" spans="2:2">
      <c r="B4126" s="15"/>
    </row>
    <row r="4127" spans="2:2">
      <c r="B4127" s="15"/>
    </row>
    <row r="4128" spans="2:2">
      <c r="B4128" s="15"/>
    </row>
    <row r="4129" spans="2:2">
      <c r="B4129" s="15"/>
    </row>
    <row r="4130" spans="2:2">
      <c r="B4130" s="15"/>
    </row>
    <row r="4131" spans="2:2">
      <c r="B4131" s="15"/>
    </row>
    <row r="4132" spans="2:2">
      <c r="B4132" s="15"/>
    </row>
    <row r="4133" spans="2:2">
      <c r="B4133" s="15"/>
    </row>
    <row r="4134" spans="2:2">
      <c r="B4134" s="15"/>
    </row>
    <row r="4135" spans="2:2">
      <c r="B4135" s="15"/>
    </row>
    <row r="4136" spans="2:2">
      <c r="B4136" s="15"/>
    </row>
    <row r="4137" spans="2:2">
      <c r="B4137" s="15"/>
    </row>
    <row r="4138" spans="2:2">
      <c r="B4138" s="15"/>
    </row>
    <row r="4139" spans="2:2">
      <c r="B4139" s="15"/>
    </row>
    <row r="4140" spans="2:2">
      <c r="B4140" s="15"/>
    </row>
    <row r="4141" spans="2:2">
      <c r="B4141" s="15"/>
    </row>
    <row r="4142" spans="2:2">
      <c r="B4142" s="15"/>
    </row>
    <row r="4143" spans="2:2">
      <c r="B4143" s="15"/>
    </row>
    <row r="4144" spans="2:2">
      <c r="B4144" s="15"/>
    </row>
    <row r="4145" spans="2:2">
      <c r="B4145" s="15"/>
    </row>
    <row r="4146" spans="2:2">
      <c r="B4146" s="15"/>
    </row>
    <row r="4147" spans="2:2">
      <c r="B4147" s="15"/>
    </row>
    <row r="4148" spans="2:2">
      <c r="B4148" s="15"/>
    </row>
    <row r="4149" spans="2:2">
      <c r="B4149" s="15"/>
    </row>
    <row r="4150" spans="2:2">
      <c r="B4150" s="15"/>
    </row>
    <row r="4151" spans="2:2">
      <c r="B4151" s="15"/>
    </row>
    <row r="4152" spans="2:2">
      <c r="B4152" s="15"/>
    </row>
    <row r="4153" spans="2:2">
      <c r="B4153" s="15"/>
    </row>
    <row r="4154" spans="2:2">
      <c r="B4154" s="15"/>
    </row>
    <row r="4155" spans="2:2">
      <c r="B4155" s="15"/>
    </row>
    <row r="4156" spans="2:2">
      <c r="B4156" s="15"/>
    </row>
    <row r="4157" spans="2:2">
      <c r="B4157" s="15"/>
    </row>
    <row r="4158" spans="2:2">
      <c r="B4158" s="15"/>
    </row>
    <row r="4159" spans="2:2">
      <c r="B4159" s="15"/>
    </row>
    <row r="4160" spans="2:2">
      <c r="B4160" s="15"/>
    </row>
    <row r="4161" spans="2:2">
      <c r="B4161" s="15"/>
    </row>
    <row r="4162" spans="2:2">
      <c r="B4162" s="15"/>
    </row>
    <row r="4163" spans="2:2">
      <c r="B4163" s="15"/>
    </row>
    <row r="4164" spans="2:2">
      <c r="B4164" s="15"/>
    </row>
    <row r="4165" spans="2:2">
      <c r="B4165" s="15"/>
    </row>
    <row r="4166" spans="2:2">
      <c r="B4166" s="15"/>
    </row>
    <row r="4167" spans="2:2">
      <c r="B4167" s="15"/>
    </row>
    <row r="4168" spans="2:2">
      <c r="B4168" s="15"/>
    </row>
    <row r="4169" spans="2:2">
      <c r="B4169" s="15"/>
    </row>
    <row r="4170" spans="2:2">
      <c r="B4170" s="15"/>
    </row>
    <row r="4171" spans="2:2">
      <c r="B4171" s="15"/>
    </row>
    <row r="4172" spans="2:2">
      <c r="B4172" s="15"/>
    </row>
    <row r="4173" spans="2:2">
      <c r="B4173" s="15"/>
    </row>
    <row r="4174" spans="2:2">
      <c r="B4174" s="15"/>
    </row>
    <row r="4175" spans="2:2">
      <c r="B4175" s="15"/>
    </row>
    <row r="4176" spans="2:2">
      <c r="B4176" s="15"/>
    </row>
    <row r="4177" spans="2:2">
      <c r="B4177" s="15"/>
    </row>
    <row r="4178" spans="2:2">
      <c r="B4178" s="15"/>
    </row>
    <row r="4179" spans="2:2">
      <c r="B4179" s="15"/>
    </row>
    <row r="4180" spans="2:2">
      <c r="B4180" s="15"/>
    </row>
    <row r="4181" spans="2:2">
      <c r="B4181" s="15"/>
    </row>
    <row r="4182" spans="2:2">
      <c r="B4182" s="15"/>
    </row>
    <row r="4183" spans="2:2">
      <c r="B4183" s="15"/>
    </row>
    <row r="4184" spans="2:2">
      <c r="B4184" s="15"/>
    </row>
    <row r="4185" spans="2:2">
      <c r="B4185" s="15"/>
    </row>
    <row r="4186" spans="2:2">
      <c r="B4186" s="15"/>
    </row>
    <row r="4187" spans="2:2">
      <c r="B4187" s="15"/>
    </row>
    <row r="4188" spans="2:2">
      <c r="B4188" s="15"/>
    </row>
    <row r="4189" spans="2:2">
      <c r="B4189" s="15"/>
    </row>
    <row r="4190" spans="2:2">
      <c r="B4190" s="15"/>
    </row>
    <row r="4191" spans="2:2">
      <c r="B4191" s="15"/>
    </row>
    <row r="4192" spans="2:2">
      <c r="B4192" s="15"/>
    </row>
    <row r="4193" spans="2:2">
      <c r="B4193" s="15"/>
    </row>
    <row r="4194" spans="2:2">
      <c r="B4194" s="15"/>
    </row>
    <row r="4195" spans="2:2">
      <c r="B4195" s="15"/>
    </row>
    <row r="4196" spans="2:2">
      <c r="B4196" s="15"/>
    </row>
    <row r="4197" spans="2:2">
      <c r="B4197" s="15"/>
    </row>
    <row r="4198" spans="2:2">
      <c r="B4198" s="15"/>
    </row>
    <row r="4199" spans="2:2">
      <c r="B4199" s="15"/>
    </row>
    <row r="4200" spans="2:2">
      <c r="B4200" s="15"/>
    </row>
    <row r="4201" spans="2:2">
      <c r="B4201" s="15"/>
    </row>
    <row r="4202" spans="2:2">
      <c r="B4202" s="15"/>
    </row>
    <row r="4203" spans="2:2">
      <c r="B4203" s="15"/>
    </row>
    <row r="4204" spans="2:2">
      <c r="B4204" s="15"/>
    </row>
    <row r="4205" spans="2:2">
      <c r="B4205" s="15"/>
    </row>
    <row r="4206" spans="2:2">
      <c r="B4206" s="15"/>
    </row>
    <row r="4207" spans="2:2">
      <c r="B4207" s="15"/>
    </row>
    <row r="4208" spans="2:2">
      <c r="B4208" s="15"/>
    </row>
    <row r="4209" spans="2:2">
      <c r="B4209" s="15"/>
    </row>
    <row r="4210" spans="2:2">
      <c r="B4210" s="15"/>
    </row>
    <row r="4211" spans="2:2">
      <c r="B4211" s="15"/>
    </row>
    <row r="4212" spans="2:2">
      <c r="B4212" s="15"/>
    </row>
    <row r="4213" spans="2:2">
      <c r="B4213" s="15"/>
    </row>
    <row r="4214" spans="2:2">
      <c r="B4214" s="15"/>
    </row>
    <row r="4215" spans="2:2">
      <c r="B4215" s="15"/>
    </row>
    <row r="4216" spans="2:2">
      <c r="B4216" s="15"/>
    </row>
    <row r="4217" spans="2:2">
      <c r="B4217" s="15"/>
    </row>
    <row r="4218" spans="2:2">
      <c r="B4218" s="15"/>
    </row>
    <row r="4219" spans="2:2">
      <c r="B4219" s="15"/>
    </row>
    <row r="4220" spans="2:2">
      <c r="B4220" s="15"/>
    </row>
    <row r="4221" spans="2:2">
      <c r="B4221" s="15"/>
    </row>
    <row r="4222" spans="2:2">
      <c r="B4222" s="15"/>
    </row>
    <row r="4223" spans="2:2">
      <c r="B4223" s="15"/>
    </row>
    <row r="4224" spans="2:2">
      <c r="B4224" s="15"/>
    </row>
    <row r="4225" spans="2:2">
      <c r="B4225" s="15"/>
    </row>
    <row r="4226" spans="2:2">
      <c r="B4226" s="15"/>
    </row>
    <row r="4227" spans="2:2">
      <c r="B4227" s="15"/>
    </row>
    <row r="4228" spans="2:2">
      <c r="B4228" s="15"/>
    </row>
    <row r="4229" spans="2:2">
      <c r="B4229" s="15"/>
    </row>
    <row r="4230" spans="2:2">
      <c r="B4230" s="15"/>
    </row>
    <row r="4231" spans="2:2">
      <c r="B4231" s="15"/>
    </row>
    <row r="4232" spans="2:2">
      <c r="B4232" s="15"/>
    </row>
    <row r="4233" spans="2:2">
      <c r="B4233" s="15"/>
    </row>
    <row r="4234" spans="2:2">
      <c r="B4234" s="15"/>
    </row>
    <row r="4235" spans="2:2">
      <c r="B4235" s="15"/>
    </row>
    <row r="4236" spans="2:2">
      <c r="B4236" s="15"/>
    </row>
    <row r="4237" spans="2:2">
      <c r="B4237" s="15"/>
    </row>
    <row r="4238" spans="2:2">
      <c r="B4238" s="15"/>
    </row>
    <row r="4239" spans="2:2">
      <c r="B4239" s="15"/>
    </row>
    <row r="4240" spans="2:2">
      <c r="B4240" s="15"/>
    </row>
    <row r="4241" spans="2:2">
      <c r="B4241" s="15"/>
    </row>
    <row r="4242" spans="2:2">
      <c r="B4242" s="15"/>
    </row>
    <row r="4243" spans="2:2">
      <c r="B4243" s="15"/>
    </row>
    <row r="4244" spans="2:2">
      <c r="B4244" s="15"/>
    </row>
    <row r="4245" spans="2:2">
      <c r="B4245" s="15"/>
    </row>
    <row r="4246" spans="2:2">
      <c r="B4246" s="15"/>
    </row>
    <row r="4247" spans="2:2">
      <c r="B4247" s="15"/>
    </row>
    <row r="4248" spans="2:2">
      <c r="B4248" s="15"/>
    </row>
    <row r="4249" spans="2:2">
      <c r="B4249" s="15"/>
    </row>
    <row r="4250" spans="2:2">
      <c r="B4250" s="15"/>
    </row>
    <row r="4251" spans="2:2">
      <c r="B4251" s="15"/>
    </row>
    <row r="4252" spans="2:2">
      <c r="B4252" s="15"/>
    </row>
    <row r="4253" spans="2:2">
      <c r="B4253" s="15"/>
    </row>
    <row r="4254" spans="2:2">
      <c r="B4254" s="15"/>
    </row>
    <row r="4255" spans="2:2">
      <c r="B4255" s="15"/>
    </row>
    <row r="4256" spans="2:2">
      <c r="B4256" s="15"/>
    </row>
    <row r="4257" spans="2:2">
      <c r="B4257" s="15"/>
    </row>
    <row r="4258" spans="2:2">
      <c r="B4258" s="15"/>
    </row>
    <row r="4259" spans="2:2">
      <c r="B4259" s="15"/>
    </row>
    <row r="4260" spans="2:2">
      <c r="B4260" s="15"/>
    </row>
    <row r="4261" spans="2:2">
      <c r="B4261" s="15"/>
    </row>
    <row r="4262" spans="2:2">
      <c r="B4262" s="15"/>
    </row>
    <row r="4263" spans="2:2">
      <c r="B4263" s="15"/>
    </row>
    <row r="4264" spans="2:2">
      <c r="B4264" s="15"/>
    </row>
    <row r="4265" spans="2:2">
      <c r="B4265" s="15"/>
    </row>
    <row r="4266" spans="2:2">
      <c r="B4266" s="15"/>
    </row>
    <row r="4267" spans="2:2">
      <c r="B4267" s="15"/>
    </row>
    <row r="4268" spans="2:2">
      <c r="B4268" s="15"/>
    </row>
    <row r="4269" spans="2:2">
      <c r="B4269" s="15"/>
    </row>
    <row r="4270" spans="2:2">
      <c r="B4270" s="15"/>
    </row>
    <row r="4271" spans="2:2">
      <c r="B4271" s="15"/>
    </row>
    <row r="4272" spans="2:2">
      <c r="B4272" s="15"/>
    </row>
    <row r="4273" spans="2:2">
      <c r="B4273" s="15"/>
    </row>
    <row r="4274" spans="2:2">
      <c r="B4274" s="15"/>
    </row>
    <row r="4275" spans="2:2">
      <c r="B4275" s="15"/>
    </row>
    <row r="4276" spans="2:2">
      <c r="B4276" s="15"/>
    </row>
    <row r="4277" spans="2:2">
      <c r="B4277" s="15"/>
    </row>
    <row r="4278" spans="2:2">
      <c r="B4278" s="15"/>
    </row>
    <row r="4279" spans="2:2">
      <c r="B4279" s="15"/>
    </row>
    <row r="4280" spans="2:2">
      <c r="B4280" s="15"/>
    </row>
    <row r="4281" spans="2:2">
      <c r="B4281" s="15"/>
    </row>
    <row r="4282" spans="2:2">
      <c r="B4282" s="15"/>
    </row>
    <row r="4283" spans="2:2">
      <c r="B4283" s="15"/>
    </row>
    <row r="4284" spans="2:2">
      <c r="B4284" s="15"/>
    </row>
    <row r="4285" spans="2:2">
      <c r="B4285" s="15"/>
    </row>
    <row r="4286" spans="2:2">
      <c r="B4286" s="15"/>
    </row>
    <row r="4287" spans="2:2">
      <c r="B4287" s="15"/>
    </row>
    <row r="4288" spans="2:2">
      <c r="B4288" s="15"/>
    </row>
    <row r="4289" spans="2:2">
      <c r="B4289" s="15"/>
    </row>
    <row r="4290" spans="2:2">
      <c r="B4290" s="15"/>
    </row>
    <row r="4291" spans="2:2">
      <c r="B4291" s="15"/>
    </row>
    <row r="4292" spans="2:2">
      <c r="B4292" s="15"/>
    </row>
    <row r="4293" spans="2:2">
      <c r="B4293" s="15"/>
    </row>
    <row r="4294" spans="2:2">
      <c r="B4294" s="15"/>
    </row>
    <row r="4295" spans="2:2">
      <c r="B4295" s="15"/>
    </row>
    <row r="4296" spans="2:2">
      <c r="B4296" s="15"/>
    </row>
    <row r="4297" spans="2:2">
      <c r="B4297" s="15"/>
    </row>
    <row r="4298" spans="2:2">
      <c r="B4298" s="15"/>
    </row>
    <row r="4299" spans="2:2">
      <c r="B4299" s="15"/>
    </row>
    <row r="4300" spans="2:2">
      <c r="B4300" s="15"/>
    </row>
    <row r="4301" spans="2:2">
      <c r="B4301" s="15"/>
    </row>
    <row r="4302" spans="2:2">
      <c r="B4302" s="15"/>
    </row>
    <row r="4303" spans="2:2">
      <c r="B4303" s="15"/>
    </row>
    <row r="4304" spans="2:2">
      <c r="B4304" s="15"/>
    </row>
    <row r="4305" spans="2:2">
      <c r="B4305" s="15"/>
    </row>
    <row r="4306" spans="2:2">
      <c r="B4306" s="15"/>
    </row>
    <row r="4307" spans="2:2">
      <c r="B4307" s="15"/>
    </row>
    <row r="4308" spans="2:2">
      <c r="B4308" s="15"/>
    </row>
    <row r="4309" spans="2:2">
      <c r="B4309" s="15"/>
    </row>
    <row r="4310" spans="2:2">
      <c r="B4310" s="15"/>
    </row>
    <row r="4311" spans="2:2">
      <c r="B4311" s="15"/>
    </row>
    <row r="4312" spans="2:2">
      <c r="B4312" s="15"/>
    </row>
    <row r="4313" spans="2:2">
      <c r="B4313" s="15"/>
    </row>
    <row r="4314" spans="2:2">
      <c r="B4314" s="15"/>
    </row>
    <row r="4315" spans="2:2">
      <c r="B4315" s="15"/>
    </row>
    <row r="4316" spans="2:2">
      <c r="B4316" s="15"/>
    </row>
    <row r="4317" spans="2:2">
      <c r="B4317" s="15"/>
    </row>
    <row r="4318" spans="2:2">
      <c r="B4318" s="15"/>
    </row>
    <row r="4319" spans="2:2">
      <c r="B4319" s="15"/>
    </row>
    <row r="4320" spans="2:2">
      <c r="B4320" s="15"/>
    </row>
    <row r="4321" spans="2:2">
      <c r="B4321" s="15"/>
    </row>
    <row r="4322" spans="2:2">
      <c r="B4322" s="15"/>
    </row>
    <row r="4323" spans="2:2">
      <c r="B4323" s="15"/>
    </row>
    <row r="4324" spans="2:2">
      <c r="B4324" s="15"/>
    </row>
    <row r="4325" spans="2:2">
      <c r="B4325" s="15"/>
    </row>
    <row r="4326" spans="2:2">
      <c r="B4326" s="15"/>
    </row>
    <row r="4327" spans="2:2">
      <c r="B4327" s="15"/>
    </row>
    <row r="4328" spans="2:2">
      <c r="B4328" s="15"/>
    </row>
    <row r="4329" spans="2:2">
      <c r="B4329" s="15"/>
    </row>
    <row r="4330" spans="2:2">
      <c r="B4330" s="15"/>
    </row>
    <row r="4331" spans="2:2">
      <c r="B4331" s="15"/>
    </row>
    <row r="4332" spans="2:2">
      <c r="B4332" s="15"/>
    </row>
    <row r="4333" spans="2:2">
      <c r="B4333" s="15"/>
    </row>
    <row r="4334" spans="2:2">
      <c r="B4334" s="15"/>
    </row>
    <row r="4335" spans="2:2">
      <c r="B4335" s="15"/>
    </row>
    <row r="4336" spans="2:2">
      <c r="B4336" s="15"/>
    </row>
    <row r="4337" spans="2:2">
      <c r="B4337" s="15"/>
    </row>
    <row r="4338" spans="2:2">
      <c r="B4338" s="15"/>
    </row>
    <row r="4339" spans="2:2">
      <c r="B4339" s="15"/>
    </row>
    <row r="4340" spans="2:2">
      <c r="B4340" s="15"/>
    </row>
    <row r="4341" spans="2:2">
      <c r="B4341" s="15"/>
    </row>
    <row r="4342" spans="2:2">
      <c r="B4342" s="15"/>
    </row>
    <row r="4343" spans="2:2">
      <c r="B4343" s="15"/>
    </row>
    <row r="4344" spans="2:2">
      <c r="B4344" s="15"/>
    </row>
    <row r="4345" spans="2:2">
      <c r="B4345" s="15"/>
    </row>
    <row r="4346" spans="2:2">
      <c r="B4346" s="15"/>
    </row>
    <row r="4347" spans="2:2">
      <c r="B4347" s="15"/>
    </row>
    <row r="4348" spans="2:2">
      <c r="B4348" s="15"/>
    </row>
    <row r="4349" spans="2:2">
      <c r="B4349" s="15"/>
    </row>
    <row r="4350" spans="2:2">
      <c r="B4350" s="15"/>
    </row>
    <row r="4351" spans="2:2">
      <c r="B4351" s="15"/>
    </row>
    <row r="4352" spans="2:2">
      <c r="B4352" s="15"/>
    </row>
    <row r="4353" spans="2:2">
      <c r="B4353" s="15"/>
    </row>
    <row r="4354" spans="2:2">
      <c r="B4354" s="15"/>
    </row>
    <row r="4355" spans="2:2">
      <c r="B4355" s="15"/>
    </row>
    <row r="4356" spans="2:2">
      <c r="B4356" s="15"/>
    </row>
    <row r="4357" spans="2:2">
      <c r="B4357" s="15"/>
    </row>
    <row r="4358" spans="2:2">
      <c r="B4358" s="15"/>
    </row>
    <row r="4359" spans="2:2">
      <c r="B4359" s="15"/>
    </row>
    <row r="4360" spans="2:2">
      <c r="B4360" s="15"/>
    </row>
    <row r="4361" spans="2:2">
      <c r="B4361" s="15"/>
    </row>
    <row r="4362" spans="2:2">
      <c r="B4362" s="15"/>
    </row>
    <row r="4363" spans="2:2">
      <c r="B4363" s="15"/>
    </row>
    <row r="4364" spans="2:2">
      <c r="B4364" s="15"/>
    </row>
    <row r="4365" spans="2:2">
      <c r="B4365" s="15"/>
    </row>
    <row r="4366" spans="2:2">
      <c r="B4366" s="15"/>
    </row>
    <row r="4367" spans="2:2">
      <c r="B4367" s="15"/>
    </row>
    <row r="4368" spans="2:2">
      <c r="B4368" s="15"/>
    </row>
    <row r="4369" spans="2:2">
      <c r="B4369" s="15"/>
    </row>
    <row r="4370" spans="2:2">
      <c r="B4370" s="15"/>
    </row>
    <row r="4371" spans="2:2">
      <c r="B4371" s="15"/>
    </row>
    <row r="4372" spans="2:2">
      <c r="B4372" s="15"/>
    </row>
    <row r="4373" spans="2:2">
      <c r="B4373" s="15"/>
    </row>
    <row r="4374" spans="2:2">
      <c r="B4374" s="15"/>
    </row>
    <row r="4375" spans="2:2">
      <c r="B4375" s="15"/>
    </row>
    <row r="4376" spans="2:2">
      <c r="B4376" s="15"/>
    </row>
    <row r="4377" spans="2:2">
      <c r="B4377" s="15"/>
    </row>
    <row r="4378" spans="2:2">
      <c r="B4378" s="15"/>
    </row>
    <row r="4379" spans="2:2">
      <c r="B4379" s="15"/>
    </row>
    <row r="4380" spans="2:2">
      <c r="B4380" s="15"/>
    </row>
    <row r="4381" spans="2:2">
      <c r="B4381" s="15"/>
    </row>
    <row r="4382" spans="2:2">
      <c r="B4382" s="15"/>
    </row>
    <row r="4383" spans="2:2">
      <c r="B4383" s="15"/>
    </row>
    <row r="4384" spans="2:2">
      <c r="B4384" s="15"/>
    </row>
    <row r="4385" spans="2:2">
      <c r="B4385" s="15"/>
    </row>
    <row r="4386" spans="2:2">
      <c r="B4386" s="15"/>
    </row>
    <row r="4387" spans="2:2">
      <c r="B4387" s="15"/>
    </row>
    <row r="4388" spans="2:2">
      <c r="B4388" s="15"/>
    </row>
    <row r="4389" spans="2:2">
      <c r="B4389" s="15"/>
    </row>
    <row r="4390" spans="2:2">
      <c r="B4390" s="15"/>
    </row>
    <row r="4391" spans="2:2">
      <c r="B4391" s="15"/>
    </row>
    <row r="4392" spans="2:2">
      <c r="B4392" s="15"/>
    </row>
    <row r="4393" spans="2:2">
      <c r="B4393" s="15"/>
    </row>
    <row r="4394" spans="2:2">
      <c r="B4394" s="15"/>
    </row>
    <row r="4395" spans="2:2">
      <c r="B4395" s="15"/>
    </row>
    <row r="4396" spans="2:2">
      <c r="B4396" s="15"/>
    </row>
    <row r="4397" spans="2:2">
      <c r="B4397" s="15"/>
    </row>
    <row r="4398" spans="2:2">
      <c r="B4398" s="15"/>
    </row>
    <row r="4399" spans="2:2">
      <c r="B4399" s="15"/>
    </row>
    <row r="4400" spans="2:2">
      <c r="B4400" s="15"/>
    </row>
    <row r="4401" spans="2:2">
      <c r="B4401" s="15"/>
    </row>
    <row r="4402" spans="2:2">
      <c r="B4402" s="15"/>
    </row>
    <row r="4403" spans="2:2">
      <c r="B4403" s="15"/>
    </row>
    <row r="4404" spans="2:2">
      <c r="B4404" s="15"/>
    </row>
    <row r="4405" spans="2:2">
      <c r="B4405" s="15"/>
    </row>
    <row r="4406" spans="2:2">
      <c r="B4406" s="15"/>
    </row>
    <row r="4407" spans="2:2">
      <c r="B4407" s="15"/>
    </row>
    <row r="4408" spans="2:2">
      <c r="B4408" s="15"/>
    </row>
    <row r="4409" spans="2:2">
      <c r="B4409" s="15"/>
    </row>
    <row r="4410" spans="2:2">
      <c r="B4410" s="15"/>
    </row>
    <row r="4411" spans="2:2">
      <c r="B4411" s="15"/>
    </row>
    <row r="4412" spans="2:2">
      <c r="B4412" s="15"/>
    </row>
    <row r="4413" spans="2:2">
      <c r="B4413" s="15"/>
    </row>
    <row r="4414" spans="2:2">
      <c r="B4414" s="15"/>
    </row>
    <row r="4415" spans="2:2">
      <c r="B4415" s="15"/>
    </row>
    <row r="4416" spans="2:2">
      <c r="B4416" s="15"/>
    </row>
    <row r="4417" spans="2:2">
      <c r="B4417" s="15"/>
    </row>
    <row r="4418" spans="2:2">
      <c r="B4418" s="15"/>
    </row>
    <row r="4419" spans="2:2">
      <c r="B4419" s="15"/>
    </row>
    <row r="4420" spans="2:2">
      <c r="B4420" s="15"/>
    </row>
    <row r="4421" spans="2:2">
      <c r="B4421" s="15"/>
    </row>
    <row r="4422" spans="2:2">
      <c r="B4422" s="15"/>
    </row>
    <row r="4423" spans="2:2">
      <c r="B4423" s="15"/>
    </row>
    <row r="4424" spans="2:2">
      <c r="B4424" s="15"/>
    </row>
    <row r="4425" spans="2:2">
      <c r="B4425" s="15"/>
    </row>
    <row r="4426" spans="2:2">
      <c r="B4426" s="15"/>
    </row>
    <row r="4427" spans="2:2">
      <c r="B4427" s="15"/>
    </row>
    <row r="4428" spans="2:2">
      <c r="B4428" s="15"/>
    </row>
    <row r="4429" spans="2:2">
      <c r="B4429" s="15"/>
    </row>
    <row r="4430" spans="2:2">
      <c r="B4430" s="15"/>
    </row>
    <row r="4431" spans="2:2">
      <c r="B4431" s="15"/>
    </row>
    <row r="4432" spans="2:2">
      <c r="B4432" s="15"/>
    </row>
    <row r="4433" spans="2:2">
      <c r="B4433" s="15"/>
    </row>
    <row r="4434" spans="2:2">
      <c r="B4434" s="15"/>
    </row>
    <row r="4435" spans="2:2">
      <c r="B4435" s="15"/>
    </row>
    <row r="4436" spans="2:2">
      <c r="B4436" s="15"/>
    </row>
    <row r="4437" spans="2:2">
      <c r="B4437" s="15"/>
    </row>
    <row r="4438" spans="2:2">
      <c r="B4438" s="15"/>
    </row>
    <row r="4439" spans="2:2">
      <c r="B4439" s="15"/>
    </row>
    <row r="4440" spans="2:2">
      <c r="B4440" s="15"/>
    </row>
    <row r="4441" spans="2:2">
      <c r="B4441" s="15"/>
    </row>
    <row r="4442" spans="2:2">
      <c r="B4442" s="15"/>
    </row>
    <row r="4443" spans="2:2">
      <c r="B4443" s="15"/>
    </row>
    <row r="4444" spans="2:2">
      <c r="B4444" s="15"/>
    </row>
    <row r="4445" spans="2:2">
      <c r="B4445" s="15"/>
    </row>
    <row r="4446" spans="2:2">
      <c r="B4446" s="15"/>
    </row>
    <row r="4447" spans="2:2">
      <c r="B4447" s="15"/>
    </row>
    <row r="4448" spans="2:2">
      <c r="B4448" s="15"/>
    </row>
    <row r="4449" spans="2:2">
      <c r="B4449" s="15"/>
    </row>
    <row r="4450" spans="2:2">
      <c r="B4450" s="15"/>
    </row>
    <row r="4451" spans="2:2">
      <c r="B4451" s="15"/>
    </row>
    <row r="4452" spans="2:2">
      <c r="B4452" s="15"/>
    </row>
    <row r="4453" spans="2:2">
      <c r="B4453" s="15"/>
    </row>
    <row r="4454" spans="2:2">
      <c r="B4454" s="15"/>
    </row>
    <row r="4455" spans="2:2">
      <c r="B4455" s="15"/>
    </row>
    <row r="4456" spans="2:2">
      <c r="B4456" s="15"/>
    </row>
    <row r="4457" spans="2:2">
      <c r="B4457" s="15"/>
    </row>
    <row r="4458" spans="2:2">
      <c r="B4458" s="15"/>
    </row>
    <row r="4459" spans="2:2">
      <c r="B4459" s="15"/>
    </row>
    <row r="4460" spans="2:2">
      <c r="B4460" s="15"/>
    </row>
    <row r="4461" spans="2:2">
      <c r="B4461" s="15"/>
    </row>
    <row r="4462" spans="2:2">
      <c r="B4462" s="15"/>
    </row>
    <row r="4463" spans="2:2">
      <c r="B4463" s="15"/>
    </row>
    <row r="4464" spans="2:2">
      <c r="B4464" s="15"/>
    </row>
    <row r="4465" spans="2:2">
      <c r="B4465" s="15"/>
    </row>
    <row r="4466" spans="2:2">
      <c r="B4466" s="15"/>
    </row>
    <row r="4467" spans="2:2">
      <c r="B4467" s="15"/>
    </row>
    <row r="4468" spans="2:2">
      <c r="B4468" s="15"/>
    </row>
    <row r="4469" spans="2:2">
      <c r="B4469" s="15"/>
    </row>
    <row r="4470" spans="2:2">
      <c r="B4470" s="15"/>
    </row>
    <row r="4471" spans="2:2">
      <c r="B4471" s="15"/>
    </row>
    <row r="4472" spans="2:2">
      <c r="B4472" s="15"/>
    </row>
    <row r="4473" spans="2:2">
      <c r="B4473" s="15"/>
    </row>
    <row r="4474" spans="2:2">
      <c r="B4474" s="15"/>
    </row>
    <row r="4475" spans="2:2">
      <c r="B4475" s="15"/>
    </row>
    <row r="4476" spans="2:2">
      <c r="B4476" s="15"/>
    </row>
    <row r="4477" spans="2:2">
      <c r="B4477" s="15"/>
    </row>
    <row r="4478" spans="2:2">
      <c r="B4478" s="15"/>
    </row>
    <row r="4479" spans="2:2">
      <c r="B4479" s="15"/>
    </row>
    <row r="4480" spans="2:2">
      <c r="B4480" s="15"/>
    </row>
    <row r="4481" spans="2:2">
      <c r="B4481" s="15"/>
    </row>
    <row r="4482" spans="2:2">
      <c r="B4482" s="15"/>
    </row>
    <row r="4483" spans="2:2">
      <c r="B4483" s="15"/>
    </row>
    <row r="4484" spans="2:2">
      <c r="B4484" s="15"/>
    </row>
    <row r="4485" spans="2:2">
      <c r="B4485" s="15"/>
    </row>
    <row r="4486" spans="2:2">
      <c r="B4486" s="15"/>
    </row>
    <row r="4487" spans="2:2">
      <c r="B4487" s="15"/>
    </row>
    <row r="4488" spans="2:2">
      <c r="B4488" s="15"/>
    </row>
    <row r="4489" spans="2:2">
      <c r="B4489" s="15"/>
    </row>
    <row r="4490" spans="2:2">
      <c r="B4490" s="15"/>
    </row>
    <row r="4491" spans="2:2">
      <c r="B4491" s="15"/>
    </row>
    <row r="4492" spans="2:2">
      <c r="B4492" s="15"/>
    </row>
    <row r="4493" spans="2:2">
      <c r="B4493" s="15"/>
    </row>
    <row r="4494" spans="2:2">
      <c r="B4494" s="15"/>
    </row>
    <row r="4495" spans="2:2">
      <c r="B4495" s="15"/>
    </row>
    <row r="4496" spans="2:2">
      <c r="B4496" s="15"/>
    </row>
    <row r="4497" spans="2:2">
      <c r="B4497" s="15"/>
    </row>
    <row r="4498" spans="2:2">
      <c r="B4498" s="15"/>
    </row>
    <row r="4499" spans="2:2">
      <c r="B4499" s="15"/>
    </row>
    <row r="4500" spans="2:2">
      <c r="B4500" s="15"/>
    </row>
    <row r="4501" spans="2:2">
      <c r="B4501" s="15"/>
    </row>
    <row r="4502" spans="2:2">
      <c r="B4502" s="15"/>
    </row>
    <row r="4503" spans="2:2">
      <c r="B4503" s="15"/>
    </row>
    <row r="4504" spans="2:2">
      <c r="B4504" s="15"/>
    </row>
    <row r="4505" spans="2:2">
      <c r="B4505" s="15"/>
    </row>
    <row r="4506" spans="2:2">
      <c r="B4506" s="15"/>
    </row>
    <row r="4507" spans="2:2">
      <c r="B4507" s="15"/>
    </row>
    <row r="4508" spans="2:2">
      <c r="B4508" s="15"/>
    </row>
    <row r="4509" spans="2:2">
      <c r="B4509" s="15"/>
    </row>
    <row r="4510" spans="2:2">
      <c r="B4510" s="15"/>
    </row>
    <row r="4511" spans="2:2">
      <c r="B4511" s="15"/>
    </row>
    <row r="4512" spans="2:2">
      <c r="B4512" s="15"/>
    </row>
    <row r="4513" spans="2:2">
      <c r="B4513" s="15"/>
    </row>
    <row r="4514" spans="2:2">
      <c r="B4514" s="15"/>
    </row>
    <row r="4515" spans="2:2">
      <c r="B4515" s="15"/>
    </row>
    <row r="4516" spans="2:2">
      <c r="B4516" s="15"/>
    </row>
    <row r="4517" spans="2:2">
      <c r="B4517" s="15"/>
    </row>
    <row r="4518" spans="2:2">
      <c r="B4518" s="15"/>
    </row>
    <row r="4519" spans="2:2">
      <c r="B4519" s="15"/>
    </row>
    <row r="4520" spans="2:2">
      <c r="B4520" s="15"/>
    </row>
    <row r="4521" spans="2:2">
      <c r="B4521" s="15"/>
    </row>
    <row r="4522" spans="2:2">
      <c r="B4522" s="15"/>
    </row>
    <row r="4523" spans="2:2">
      <c r="B4523" s="15"/>
    </row>
    <row r="4524" spans="2:2">
      <c r="B4524" s="15"/>
    </row>
    <row r="4525" spans="2:2">
      <c r="B4525" s="15"/>
    </row>
    <row r="4526" spans="2:2">
      <c r="B4526" s="15"/>
    </row>
    <row r="4527" spans="2:2">
      <c r="B4527" s="15"/>
    </row>
    <row r="4528" spans="2:2">
      <c r="B4528" s="15"/>
    </row>
    <row r="4529" spans="2:2">
      <c r="B4529" s="15"/>
    </row>
    <row r="4530" spans="2:2">
      <c r="B4530" s="15"/>
    </row>
    <row r="4531" spans="2:2">
      <c r="B4531" s="15"/>
    </row>
    <row r="4532" spans="2:2">
      <c r="B4532" s="15"/>
    </row>
    <row r="4533" spans="2:2">
      <c r="B4533" s="15"/>
    </row>
    <row r="4534" spans="2:2">
      <c r="B4534" s="15"/>
    </row>
    <row r="4535" spans="2:2">
      <c r="B4535" s="15"/>
    </row>
    <row r="4536" spans="2:2">
      <c r="B4536" s="15"/>
    </row>
    <row r="4537" spans="2:2">
      <c r="B4537" s="15"/>
    </row>
    <row r="4538" spans="2:2">
      <c r="B4538" s="15"/>
    </row>
    <row r="4539" spans="2:2">
      <c r="B4539" s="15"/>
    </row>
    <row r="4540" spans="2:2">
      <c r="B4540" s="15"/>
    </row>
    <row r="4541" spans="2:2">
      <c r="B4541" s="15"/>
    </row>
    <row r="4542" spans="2:2">
      <c r="B4542" s="15"/>
    </row>
    <row r="4543" spans="2:2">
      <c r="B4543" s="15"/>
    </row>
    <row r="4544" spans="2:2">
      <c r="B4544" s="15"/>
    </row>
    <row r="4545" spans="2:2">
      <c r="B4545" s="15"/>
    </row>
    <row r="4546" spans="2:2">
      <c r="B4546" s="15"/>
    </row>
    <row r="4547" spans="2:2">
      <c r="B4547" s="15"/>
    </row>
    <row r="4548" spans="2:2">
      <c r="B4548" s="15"/>
    </row>
    <row r="4549" spans="2:2">
      <c r="B4549" s="15"/>
    </row>
    <row r="4550" spans="2:2">
      <c r="B4550" s="15"/>
    </row>
    <row r="4551" spans="2:2">
      <c r="B4551" s="15"/>
    </row>
    <row r="4552" spans="2:2">
      <c r="B4552" s="15"/>
    </row>
    <row r="4553" spans="2:2">
      <c r="B4553" s="15"/>
    </row>
    <row r="4554" spans="2:2">
      <c r="B4554" s="15"/>
    </row>
    <row r="4555" spans="2:2">
      <c r="B4555" s="15"/>
    </row>
    <row r="4556" spans="2:2">
      <c r="B4556" s="15"/>
    </row>
    <row r="4557" spans="2:2">
      <c r="B4557" s="15"/>
    </row>
    <row r="4558" spans="2:2">
      <c r="B4558" s="15"/>
    </row>
    <row r="4559" spans="2:2">
      <c r="B4559" s="15"/>
    </row>
    <row r="4560" spans="2:2">
      <c r="B4560" s="15"/>
    </row>
    <row r="4561" spans="2:2">
      <c r="B4561" s="15"/>
    </row>
    <row r="4562" spans="2:2">
      <c r="B4562" s="15"/>
    </row>
    <row r="4563" spans="2:2">
      <c r="B4563" s="15"/>
    </row>
    <row r="4564" spans="2:2">
      <c r="B4564" s="15"/>
    </row>
    <row r="4565" spans="2:2">
      <c r="B4565" s="15"/>
    </row>
    <row r="4566" spans="2:2">
      <c r="B4566" s="15"/>
    </row>
    <row r="4567" spans="2:2">
      <c r="B4567" s="15"/>
    </row>
    <row r="4568" spans="2:2">
      <c r="B4568" s="15"/>
    </row>
    <row r="4569" spans="2:2">
      <c r="B4569" s="15"/>
    </row>
    <row r="4570" spans="2:2">
      <c r="B4570" s="15"/>
    </row>
    <row r="4571" spans="2:2">
      <c r="B4571" s="15"/>
    </row>
    <row r="4572" spans="2:2">
      <c r="B4572" s="15"/>
    </row>
    <row r="4573" spans="2:2">
      <c r="B4573" s="15"/>
    </row>
    <row r="4574" spans="2:2">
      <c r="B4574" s="15"/>
    </row>
    <row r="4575" spans="2:2">
      <c r="B4575" s="15"/>
    </row>
    <row r="4576" spans="2:2">
      <c r="B4576" s="15"/>
    </row>
    <row r="4577" spans="2:2">
      <c r="B4577" s="15"/>
    </row>
    <row r="4578" spans="2:2">
      <c r="B4578" s="15"/>
    </row>
    <row r="4579" spans="2:2">
      <c r="B4579" s="15"/>
    </row>
    <row r="4580" spans="2:2">
      <c r="B4580" s="15"/>
    </row>
    <row r="4581" spans="2:2">
      <c r="B4581" s="15"/>
    </row>
    <row r="4582" spans="2:2">
      <c r="B4582" s="15"/>
    </row>
    <row r="4583" spans="2:2">
      <c r="B4583" s="15"/>
    </row>
    <row r="4584" spans="2:2">
      <c r="B4584" s="15"/>
    </row>
    <row r="4585" spans="2:2">
      <c r="B4585" s="15"/>
    </row>
    <row r="4586" spans="2:2">
      <c r="B4586" s="15"/>
    </row>
    <row r="4587" spans="2:2">
      <c r="B4587" s="15"/>
    </row>
    <row r="4588" spans="2:2">
      <c r="B4588" s="15"/>
    </row>
    <row r="4589" spans="2:2">
      <c r="B4589" s="15"/>
    </row>
    <row r="4590" spans="2:2">
      <c r="B4590" s="15"/>
    </row>
    <row r="4591" spans="2:2">
      <c r="B4591" s="15"/>
    </row>
    <row r="4592" spans="2:2">
      <c r="B4592" s="15"/>
    </row>
    <row r="4593" spans="2:2">
      <c r="B4593" s="15"/>
    </row>
    <row r="4594" spans="2:2">
      <c r="B4594" s="15"/>
    </row>
    <row r="4595" spans="2:2">
      <c r="B4595" s="15"/>
    </row>
    <row r="4596" spans="2:2">
      <c r="B4596" s="15"/>
    </row>
    <row r="4597" spans="2:2">
      <c r="B4597" s="15"/>
    </row>
    <row r="4598" spans="2:2">
      <c r="B4598" s="15"/>
    </row>
    <row r="4599" spans="2:2">
      <c r="B4599" s="15"/>
    </row>
    <row r="4600" spans="2:2">
      <c r="B4600" s="15"/>
    </row>
    <row r="4601" spans="2:2">
      <c r="B4601" s="15"/>
    </row>
    <row r="4602" spans="2:2">
      <c r="B4602" s="15"/>
    </row>
    <row r="4603" spans="2:2">
      <c r="B4603" s="15"/>
    </row>
    <row r="4604" spans="2:2">
      <c r="B4604" s="15"/>
    </row>
    <row r="4605" spans="2:2">
      <c r="B4605" s="15"/>
    </row>
    <row r="4606" spans="2:2">
      <c r="B4606" s="15"/>
    </row>
    <row r="4607" spans="2:2">
      <c r="B4607" s="15"/>
    </row>
    <row r="4608" spans="2:2">
      <c r="B4608" s="15"/>
    </row>
    <row r="4609" spans="2:2">
      <c r="B4609" s="15"/>
    </row>
    <row r="4610" spans="2:2">
      <c r="B4610" s="15"/>
    </row>
    <row r="4611" spans="2:2">
      <c r="B4611" s="15"/>
    </row>
    <row r="4612" spans="2:2">
      <c r="B4612" s="15"/>
    </row>
    <row r="4613" spans="2:2">
      <c r="B4613" s="15"/>
    </row>
    <row r="4614" spans="2:2">
      <c r="B4614" s="15"/>
    </row>
    <row r="4615" spans="2:2">
      <c r="B4615" s="15"/>
    </row>
    <row r="4616" spans="2:2">
      <c r="B4616" s="15"/>
    </row>
    <row r="4617" spans="2:2">
      <c r="B4617" s="15"/>
    </row>
    <row r="4618" spans="2:2">
      <c r="B4618" s="15"/>
    </row>
    <row r="4619" spans="2:2">
      <c r="B4619" s="15"/>
    </row>
    <row r="4620" spans="2:2">
      <c r="B4620" s="15"/>
    </row>
    <row r="4621" spans="2:2">
      <c r="B4621" s="15"/>
    </row>
    <row r="4622" spans="2:2">
      <c r="B4622" s="15"/>
    </row>
    <row r="4623" spans="2:2">
      <c r="B4623" s="15"/>
    </row>
    <row r="4624" spans="2:2">
      <c r="B4624" s="15"/>
    </row>
    <row r="4625" spans="2:2">
      <c r="B4625" s="15"/>
    </row>
    <row r="4626" spans="2:2">
      <c r="B4626" s="15"/>
    </row>
    <row r="4627" spans="2:2">
      <c r="B4627" s="15"/>
    </row>
    <row r="4628" spans="2:2">
      <c r="B4628" s="15"/>
    </row>
    <row r="4629" spans="2:2">
      <c r="B4629" s="15"/>
    </row>
    <row r="4630" spans="2:2">
      <c r="B4630" s="15"/>
    </row>
    <row r="4631" spans="2:2">
      <c r="B4631" s="15"/>
    </row>
    <row r="4632" spans="2:2">
      <c r="B4632" s="15"/>
    </row>
    <row r="4633" spans="2:2">
      <c r="B4633" s="15"/>
    </row>
    <row r="4634" spans="2:2">
      <c r="B4634" s="15"/>
    </row>
    <row r="4635" spans="2:2">
      <c r="B4635" s="15"/>
    </row>
    <row r="4636" spans="2:2">
      <c r="B4636" s="15"/>
    </row>
    <row r="4637" spans="2:2">
      <c r="B4637" s="15"/>
    </row>
    <row r="4638" spans="2:2">
      <c r="B4638" s="15"/>
    </row>
    <row r="4639" spans="2:2">
      <c r="B4639" s="15"/>
    </row>
    <row r="4640" spans="2:2">
      <c r="B4640" s="15"/>
    </row>
    <row r="4641" spans="2:2">
      <c r="B4641" s="15"/>
    </row>
    <row r="4642" spans="2:2">
      <c r="B4642" s="15"/>
    </row>
    <row r="4643" spans="2:2">
      <c r="B4643" s="15"/>
    </row>
    <row r="4644" spans="2:2">
      <c r="B4644" s="15"/>
    </row>
    <row r="4645" spans="2:2">
      <c r="B4645" s="15"/>
    </row>
    <row r="4646" spans="2:2">
      <c r="B4646" s="15"/>
    </row>
    <row r="4647" spans="2:2">
      <c r="B4647" s="15"/>
    </row>
    <row r="4648" spans="2:2">
      <c r="B4648" s="15"/>
    </row>
    <row r="4649" spans="2:2">
      <c r="B4649" s="15"/>
    </row>
    <row r="4650" spans="2:2">
      <c r="B4650" s="15"/>
    </row>
    <row r="4651" spans="2:2">
      <c r="B4651" s="15"/>
    </row>
    <row r="4652" spans="2:2">
      <c r="B4652" s="15"/>
    </row>
    <row r="4653" spans="2:2">
      <c r="B4653" s="15"/>
    </row>
    <row r="4654" spans="2:2">
      <c r="B4654" s="15"/>
    </row>
    <row r="4655" spans="2:2">
      <c r="B4655" s="15"/>
    </row>
    <row r="4656" spans="2:2">
      <c r="B4656" s="15"/>
    </row>
    <row r="4657" spans="2:2">
      <c r="B4657" s="15"/>
    </row>
    <row r="4658" spans="2:2">
      <c r="B4658" s="15"/>
    </row>
    <row r="4659" spans="2:2">
      <c r="B4659" s="15"/>
    </row>
    <row r="4660" spans="2:2">
      <c r="B4660" s="15"/>
    </row>
    <row r="4661" spans="2:2">
      <c r="B4661" s="15"/>
    </row>
    <row r="4662" spans="2:2">
      <c r="B4662" s="15"/>
    </row>
    <row r="4663" spans="2:2">
      <c r="B4663" s="15"/>
    </row>
    <row r="4664" spans="2:2">
      <c r="B4664" s="15"/>
    </row>
    <row r="4665" spans="2:2">
      <c r="B4665" s="15"/>
    </row>
    <row r="4666" spans="2:2">
      <c r="B4666" s="15"/>
    </row>
    <row r="4667" spans="2:2">
      <c r="B4667" s="15"/>
    </row>
    <row r="4668" spans="2:2">
      <c r="B4668" s="15"/>
    </row>
    <row r="4669" spans="2:2">
      <c r="B4669" s="15"/>
    </row>
    <row r="4670" spans="2:2">
      <c r="B4670" s="15"/>
    </row>
    <row r="4671" spans="2:2">
      <c r="B4671" s="15"/>
    </row>
    <row r="4672" spans="2:2">
      <c r="B4672" s="15"/>
    </row>
    <row r="4673" spans="2:2">
      <c r="B4673" s="15"/>
    </row>
    <row r="4674" spans="2:2">
      <c r="B4674" s="15"/>
    </row>
    <row r="4675" spans="2:2">
      <c r="B4675" s="15"/>
    </row>
    <row r="4676" spans="2:2">
      <c r="B4676" s="15"/>
    </row>
    <row r="4677" spans="2:2">
      <c r="B4677" s="15"/>
    </row>
    <row r="4678" spans="2:2">
      <c r="B4678" s="15"/>
    </row>
    <row r="4679" spans="2:2">
      <c r="B4679" s="15"/>
    </row>
    <row r="4680" spans="2:2">
      <c r="B4680" s="15"/>
    </row>
    <row r="4681" spans="2:2">
      <c r="B4681" s="15"/>
    </row>
    <row r="4682" spans="2:2">
      <c r="B4682" s="15"/>
    </row>
    <row r="4683" spans="2:2">
      <c r="B4683" s="15"/>
    </row>
    <row r="4684" spans="2:2">
      <c r="B4684" s="15"/>
    </row>
    <row r="4685" spans="2:2">
      <c r="B4685" s="15"/>
    </row>
    <row r="4686" spans="2:2">
      <c r="B4686" s="15"/>
    </row>
    <row r="4687" spans="2:2">
      <c r="B4687" s="15"/>
    </row>
    <row r="4688" spans="2:2">
      <c r="B4688" s="15"/>
    </row>
    <row r="4689" spans="2:2">
      <c r="B4689" s="15"/>
    </row>
    <row r="4690" spans="2:2">
      <c r="B4690" s="15"/>
    </row>
    <row r="4691" spans="2:2">
      <c r="B4691" s="15"/>
    </row>
    <row r="4692" spans="2:2">
      <c r="B4692" s="15"/>
    </row>
    <row r="4693" spans="2:2">
      <c r="B4693" s="15"/>
    </row>
    <row r="4694" spans="2:2">
      <c r="B4694" s="15"/>
    </row>
    <row r="4695" spans="2:2">
      <c r="B4695" s="15"/>
    </row>
    <row r="4696" spans="2:2">
      <c r="B4696" s="15"/>
    </row>
    <row r="4697" spans="2:2">
      <c r="B4697" s="15"/>
    </row>
    <row r="4698" spans="2:2">
      <c r="B4698" s="15"/>
    </row>
    <row r="4699" spans="2:2">
      <c r="B4699" s="15"/>
    </row>
    <row r="4700" spans="2:2">
      <c r="B4700" s="15"/>
    </row>
    <row r="4701" spans="2:2">
      <c r="B4701" s="15"/>
    </row>
    <row r="4702" spans="2:2">
      <c r="B4702" s="15"/>
    </row>
    <row r="4703" spans="2:2">
      <c r="B4703" s="15"/>
    </row>
    <row r="4704" spans="2:2">
      <c r="B4704" s="15"/>
    </row>
    <row r="4705" spans="2:2">
      <c r="B4705" s="15"/>
    </row>
    <row r="4706" spans="2:2">
      <c r="B4706" s="15"/>
    </row>
    <row r="4707" spans="2:2">
      <c r="B4707" s="15"/>
    </row>
    <row r="4708" spans="2:2">
      <c r="B4708" s="15"/>
    </row>
    <row r="4709" spans="2:2">
      <c r="B4709" s="15"/>
    </row>
    <row r="4710" spans="2:2">
      <c r="B4710" s="15"/>
    </row>
    <row r="4711" spans="2:2">
      <c r="B4711" s="15"/>
    </row>
    <row r="4712" spans="2:2">
      <c r="B4712" s="15"/>
    </row>
    <row r="4713" spans="2:2">
      <c r="B4713" s="15"/>
    </row>
    <row r="4714" spans="2:2">
      <c r="B4714" s="15"/>
    </row>
    <row r="4715" spans="2:2">
      <c r="B4715" s="15"/>
    </row>
    <row r="4716" spans="2:2">
      <c r="B4716" s="15"/>
    </row>
    <row r="4717" spans="2:2">
      <c r="B4717" s="15"/>
    </row>
    <row r="4718" spans="2:2">
      <c r="B4718" s="15"/>
    </row>
    <row r="4719" spans="2:2">
      <c r="B4719" s="15"/>
    </row>
    <row r="4720" spans="2:2">
      <c r="B4720" s="15"/>
    </row>
    <row r="4721" spans="2:2">
      <c r="B4721" s="15"/>
    </row>
    <row r="4722" spans="2:2">
      <c r="B4722" s="15"/>
    </row>
    <row r="4723" spans="2:2">
      <c r="B4723" s="15"/>
    </row>
    <row r="4724" spans="2:2">
      <c r="B4724" s="15"/>
    </row>
    <row r="4725" spans="2:2">
      <c r="B4725" s="15"/>
    </row>
    <row r="4726" spans="2:2">
      <c r="B4726" s="15"/>
    </row>
    <row r="4727" spans="2:2">
      <c r="B4727" s="15"/>
    </row>
    <row r="4728" spans="2:2">
      <c r="B4728" s="15"/>
    </row>
    <row r="4729" spans="2:2">
      <c r="B4729" s="15"/>
    </row>
    <row r="4730" spans="2:2">
      <c r="B4730" s="15"/>
    </row>
    <row r="4731" spans="2:2">
      <c r="B4731" s="15"/>
    </row>
    <row r="4732" spans="2:2">
      <c r="B4732" s="15"/>
    </row>
    <row r="4733" spans="2:2">
      <c r="B4733" s="15"/>
    </row>
    <row r="4734" spans="2:2">
      <c r="B4734" s="15"/>
    </row>
    <row r="4735" spans="2:2">
      <c r="B4735" s="15"/>
    </row>
    <row r="4736" spans="2:2">
      <c r="B4736" s="15"/>
    </row>
    <row r="4737" spans="2:2">
      <c r="B4737" s="15"/>
    </row>
    <row r="4738" spans="2:2">
      <c r="B4738" s="15"/>
    </row>
    <row r="4739" spans="2:2">
      <c r="B4739" s="15"/>
    </row>
    <row r="4740" spans="2:2">
      <c r="B4740" s="15"/>
    </row>
    <row r="4741" spans="2:2">
      <c r="B4741" s="15"/>
    </row>
    <row r="4742" spans="2:2">
      <c r="B4742" s="15"/>
    </row>
    <row r="4743" spans="2:2">
      <c r="B4743" s="15"/>
    </row>
    <row r="4744" spans="2:2">
      <c r="B4744" s="15"/>
    </row>
    <row r="4745" spans="2:2">
      <c r="B4745" s="15"/>
    </row>
    <row r="4746" spans="2:2">
      <c r="B4746" s="15"/>
    </row>
    <row r="4747" spans="2:2">
      <c r="B4747" s="15"/>
    </row>
    <row r="4748" spans="2:2">
      <c r="B4748" s="15"/>
    </row>
    <row r="4749" spans="2:2">
      <c r="B4749" s="15"/>
    </row>
    <row r="4750" spans="2:2">
      <c r="B4750" s="15"/>
    </row>
    <row r="4751" spans="2:2">
      <c r="B4751" s="15"/>
    </row>
    <row r="4752" spans="2:2">
      <c r="B4752" s="15"/>
    </row>
    <row r="4753" spans="2:2">
      <c r="B4753" s="15"/>
    </row>
    <row r="4754" spans="2:2">
      <c r="B4754" s="15"/>
    </row>
    <row r="4755" spans="2:2">
      <c r="B4755" s="15"/>
    </row>
    <row r="4756" spans="2:2">
      <c r="B4756" s="15"/>
    </row>
    <row r="4757" spans="2:2">
      <c r="B4757" s="15"/>
    </row>
    <row r="4758" spans="2:2">
      <c r="B4758" s="15"/>
    </row>
    <row r="4759" spans="2:2">
      <c r="B4759" s="15"/>
    </row>
    <row r="4760" spans="2:2">
      <c r="B4760" s="15"/>
    </row>
    <row r="4761" spans="2:2">
      <c r="B4761" s="15"/>
    </row>
    <row r="4762" spans="2:2">
      <c r="B4762" s="15"/>
    </row>
    <row r="4763" spans="2:2">
      <c r="B4763" s="15"/>
    </row>
    <row r="4764" spans="2:2">
      <c r="B4764" s="15"/>
    </row>
    <row r="4765" spans="2:2">
      <c r="B4765" s="15"/>
    </row>
    <row r="4766" spans="2:2">
      <c r="B4766" s="15"/>
    </row>
    <row r="4767" spans="2:2">
      <c r="B4767" s="15"/>
    </row>
    <row r="4768" spans="2:2">
      <c r="B4768" s="15"/>
    </row>
    <row r="4769" spans="2:2">
      <c r="B4769" s="15"/>
    </row>
    <row r="4770" spans="2:2">
      <c r="B4770" s="15"/>
    </row>
    <row r="4771" spans="2:2">
      <c r="B4771" s="15"/>
    </row>
    <row r="4772" spans="2:2">
      <c r="B4772" s="15"/>
    </row>
    <row r="4773" spans="2:2">
      <c r="B4773" s="15"/>
    </row>
    <row r="4774" spans="2:2">
      <c r="B4774" s="15"/>
    </row>
    <row r="4775" spans="2:2">
      <c r="B4775" s="15"/>
    </row>
    <row r="4776" spans="2:2">
      <c r="B4776" s="15"/>
    </row>
    <row r="4777" spans="2:2">
      <c r="B4777" s="15"/>
    </row>
    <row r="4778" spans="2:2">
      <c r="B4778" s="15"/>
    </row>
    <row r="4779" spans="2:2">
      <c r="B4779" s="15"/>
    </row>
    <row r="4780" spans="2:2">
      <c r="B4780" s="15"/>
    </row>
    <row r="4781" spans="2:2">
      <c r="B4781" s="15"/>
    </row>
    <row r="4782" spans="2:2">
      <c r="B4782" s="15"/>
    </row>
    <row r="4783" spans="2:2">
      <c r="B4783" s="15"/>
    </row>
    <row r="4784" spans="2:2">
      <c r="B4784" s="15"/>
    </row>
    <row r="4785" spans="2:2">
      <c r="B4785" s="15"/>
    </row>
    <row r="4786" spans="2:2">
      <c r="B4786" s="15"/>
    </row>
    <row r="4787" spans="2:2">
      <c r="B4787" s="15"/>
    </row>
    <row r="4788" spans="2:2">
      <c r="B4788" s="15"/>
    </row>
    <row r="4789" spans="2:2">
      <c r="B4789" s="15"/>
    </row>
    <row r="4790" spans="2:2">
      <c r="B4790" s="15"/>
    </row>
    <row r="4791" spans="2:2">
      <c r="B4791" s="15"/>
    </row>
    <row r="4792" spans="2:2">
      <c r="B4792" s="15"/>
    </row>
    <row r="4793" spans="2:2">
      <c r="B4793" s="15"/>
    </row>
    <row r="4794" spans="2:2">
      <c r="B4794" s="15"/>
    </row>
    <row r="4795" spans="2:2">
      <c r="B4795" s="15"/>
    </row>
    <row r="4796" spans="2:2">
      <c r="B4796" s="15"/>
    </row>
    <row r="4797" spans="2:2">
      <c r="B4797" s="15"/>
    </row>
    <row r="4798" spans="2:2">
      <c r="B4798" s="15"/>
    </row>
    <row r="4799" spans="2:2">
      <c r="B4799" s="15"/>
    </row>
    <row r="4800" spans="2:2">
      <c r="B4800" s="15"/>
    </row>
    <row r="4801" spans="2:2">
      <c r="B4801" s="15"/>
    </row>
    <row r="4802" spans="2:2">
      <c r="B4802" s="15"/>
    </row>
    <row r="4803" spans="2:2">
      <c r="B4803" s="15"/>
    </row>
    <row r="4804" spans="2:2">
      <c r="B4804" s="15"/>
    </row>
    <row r="4805" spans="2:2">
      <c r="B4805" s="15"/>
    </row>
    <row r="4806" spans="2:2">
      <c r="B4806" s="15"/>
    </row>
    <row r="4807" spans="2:2">
      <c r="B4807" s="15"/>
    </row>
    <row r="4808" spans="2:2">
      <c r="B4808" s="15"/>
    </row>
    <row r="4809" spans="2:2">
      <c r="B4809" s="15"/>
    </row>
    <row r="4810" spans="2:2">
      <c r="B4810" s="15"/>
    </row>
    <row r="4811" spans="2:2">
      <c r="B4811" s="15"/>
    </row>
    <row r="4812" spans="2:2">
      <c r="B4812" s="15"/>
    </row>
    <row r="4813" spans="2:2">
      <c r="B4813" s="15"/>
    </row>
    <row r="4814" spans="2:2">
      <c r="B4814" s="15"/>
    </row>
    <row r="4815" spans="2:2">
      <c r="B4815" s="15"/>
    </row>
    <row r="4816" spans="2:2">
      <c r="B4816" s="15"/>
    </row>
    <row r="4817" spans="2:2">
      <c r="B4817" s="15"/>
    </row>
    <row r="4818" spans="2:2">
      <c r="B4818" s="15"/>
    </row>
    <row r="4819" spans="2:2">
      <c r="B4819" s="15"/>
    </row>
    <row r="4820" spans="2:2">
      <c r="B4820" s="15"/>
    </row>
    <row r="4821" spans="2:2">
      <c r="B4821" s="15"/>
    </row>
    <row r="4822" spans="2:2">
      <c r="B4822" s="15"/>
    </row>
    <row r="4823" spans="2:2">
      <c r="B4823" s="15"/>
    </row>
    <row r="4824" spans="2:2">
      <c r="B4824" s="15"/>
    </row>
    <row r="4825" spans="2:2">
      <c r="B4825" s="15"/>
    </row>
    <row r="4826" spans="2:2">
      <c r="B4826" s="15"/>
    </row>
    <row r="4827" spans="2:2">
      <c r="B4827" s="15"/>
    </row>
    <row r="4828" spans="2:2">
      <c r="B4828" s="15"/>
    </row>
    <row r="4829" spans="2:2">
      <c r="B4829" s="15"/>
    </row>
    <row r="4830" spans="2:2">
      <c r="B4830" s="15"/>
    </row>
    <row r="4831" spans="2:2">
      <c r="B4831" s="15"/>
    </row>
    <row r="4832" spans="2:2">
      <c r="B4832" s="15"/>
    </row>
    <row r="4833" spans="2:2">
      <c r="B4833" s="15"/>
    </row>
    <row r="4834" spans="2:2">
      <c r="B4834" s="15"/>
    </row>
    <row r="4835" spans="2:2">
      <c r="B4835" s="15"/>
    </row>
    <row r="4836" spans="2:2">
      <c r="B4836" s="15"/>
    </row>
    <row r="4837" spans="2:2">
      <c r="B4837" s="15"/>
    </row>
    <row r="4838" spans="2:2">
      <c r="B4838" s="15"/>
    </row>
    <row r="4839" spans="2:2">
      <c r="B4839" s="15"/>
    </row>
    <row r="4840" spans="2:2">
      <c r="B4840" s="15"/>
    </row>
    <row r="4841" spans="2:2">
      <c r="B4841" s="15"/>
    </row>
    <row r="4842" spans="2:2">
      <c r="B4842" s="15"/>
    </row>
    <row r="4843" spans="2:2">
      <c r="B4843" s="15"/>
    </row>
    <row r="4844" spans="2:2">
      <c r="B4844" s="15"/>
    </row>
    <row r="4845" spans="2:2">
      <c r="B4845" s="15"/>
    </row>
    <row r="4846" spans="2:2">
      <c r="B4846" s="15"/>
    </row>
    <row r="4847" spans="2:2">
      <c r="B4847" s="15"/>
    </row>
    <row r="4848" spans="2:2">
      <c r="B4848" s="15"/>
    </row>
    <row r="4849" spans="2:2">
      <c r="B4849" s="15"/>
    </row>
    <row r="4850" spans="2:2">
      <c r="B4850" s="15"/>
    </row>
    <row r="4851" spans="2:2">
      <c r="B4851" s="15"/>
    </row>
    <row r="4852" spans="2:2">
      <c r="B4852" s="15"/>
    </row>
    <row r="4853" spans="2:2">
      <c r="B4853" s="15"/>
    </row>
    <row r="4854" spans="2:2">
      <c r="B4854" s="15"/>
    </row>
    <row r="4855" spans="2:2">
      <c r="B4855" s="15"/>
    </row>
    <row r="4856" spans="2:2">
      <c r="B4856" s="15"/>
    </row>
    <row r="4857" spans="2:2">
      <c r="B4857" s="15"/>
    </row>
    <row r="4858" spans="2:2">
      <c r="B4858" s="15"/>
    </row>
    <row r="4859" spans="2:2">
      <c r="B4859" s="15"/>
    </row>
    <row r="4860" spans="2:2">
      <c r="B4860" s="15"/>
    </row>
    <row r="4861" spans="2:2">
      <c r="B4861" s="15"/>
    </row>
    <row r="4862" spans="2:2">
      <c r="B4862" s="15"/>
    </row>
    <row r="4863" spans="2:2">
      <c r="B4863" s="15"/>
    </row>
    <row r="4864" spans="2:2">
      <c r="B4864" s="15"/>
    </row>
    <row r="4865" spans="2:2">
      <c r="B4865" s="15"/>
    </row>
    <row r="4866" spans="2:2">
      <c r="B4866" s="15"/>
    </row>
    <row r="4867" spans="2:2">
      <c r="B4867" s="15"/>
    </row>
    <row r="4868" spans="2:2">
      <c r="B4868" s="15"/>
    </row>
    <row r="4869" spans="2:2">
      <c r="B4869" s="15"/>
    </row>
    <row r="4870" spans="2:2">
      <c r="B4870" s="15"/>
    </row>
    <row r="4871" spans="2:2">
      <c r="B4871" s="15"/>
    </row>
    <row r="4872" spans="2:2">
      <c r="B4872" s="15"/>
    </row>
    <row r="4873" spans="2:2">
      <c r="B4873" s="15"/>
    </row>
    <row r="4874" spans="2:2">
      <c r="B4874" s="15"/>
    </row>
    <row r="4875" spans="2:2">
      <c r="B4875" s="15"/>
    </row>
    <row r="4876" spans="2:2">
      <c r="B4876" s="15"/>
    </row>
    <row r="4877" spans="2:2">
      <c r="B4877" s="15"/>
    </row>
    <row r="4878" spans="2:2">
      <c r="B4878" s="15"/>
    </row>
    <row r="4879" spans="2:2">
      <c r="B4879" s="15"/>
    </row>
    <row r="4880" spans="2:2">
      <c r="B4880" s="15"/>
    </row>
    <row r="4881" spans="2:2">
      <c r="B4881" s="15"/>
    </row>
    <row r="4882" spans="2:2">
      <c r="B4882" s="15"/>
    </row>
    <row r="4883" spans="2:2">
      <c r="B4883" s="15"/>
    </row>
    <row r="4884" spans="2:2">
      <c r="B4884" s="15"/>
    </row>
    <row r="4885" spans="2:2">
      <c r="B4885" s="15"/>
    </row>
    <row r="4886" spans="2:2">
      <c r="B4886" s="15"/>
    </row>
    <row r="4887" spans="2:2">
      <c r="B4887" s="15"/>
    </row>
    <row r="4888" spans="2:2">
      <c r="B4888" s="15"/>
    </row>
    <row r="4889" spans="2:2">
      <c r="B4889" s="15"/>
    </row>
    <row r="4890" spans="2:2">
      <c r="B4890" s="15"/>
    </row>
    <row r="4891" spans="2:2">
      <c r="B4891" s="15"/>
    </row>
    <row r="4892" spans="2:2">
      <c r="B4892" s="15"/>
    </row>
    <row r="4893" spans="2:2">
      <c r="B4893" s="15"/>
    </row>
    <row r="4894" spans="2:2">
      <c r="B4894" s="15"/>
    </row>
    <row r="4895" spans="2:2">
      <c r="B4895" s="15"/>
    </row>
    <row r="4896" spans="2:2">
      <c r="B4896" s="15"/>
    </row>
    <row r="4897" spans="2:2">
      <c r="B4897" s="15"/>
    </row>
    <row r="4898" spans="2:2">
      <c r="B4898" s="15"/>
    </row>
    <row r="4899" spans="2:2">
      <c r="B4899" s="15"/>
    </row>
    <row r="4900" spans="2:2">
      <c r="B4900" s="15"/>
    </row>
    <row r="4901" spans="2:2">
      <c r="B4901" s="15"/>
    </row>
    <row r="4902" spans="2:2">
      <c r="B4902" s="15"/>
    </row>
    <row r="4903" spans="2:2">
      <c r="B4903" s="15"/>
    </row>
    <row r="4904" spans="2:2">
      <c r="B4904" s="15"/>
    </row>
    <row r="4905" spans="2:2">
      <c r="B4905" s="15"/>
    </row>
    <row r="4906" spans="2:2">
      <c r="B4906" s="15"/>
    </row>
    <row r="4907" spans="2:2">
      <c r="B4907" s="15"/>
    </row>
    <row r="4908" spans="2:2">
      <c r="B4908" s="15"/>
    </row>
    <row r="4909" spans="2:2">
      <c r="B4909" s="15"/>
    </row>
    <row r="4910" spans="2:2">
      <c r="B4910" s="15"/>
    </row>
    <row r="4911" spans="2:2">
      <c r="B4911" s="15"/>
    </row>
    <row r="4912" spans="2:2">
      <c r="B4912" s="15"/>
    </row>
    <row r="4913" spans="2:2">
      <c r="B4913" s="15"/>
    </row>
    <row r="4914" spans="2:2">
      <c r="B4914" s="15"/>
    </row>
    <row r="4915" spans="2:2">
      <c r="B4915" s="15"/>
    </row>
    <row r="4916" spans="2:2">
      <c r="B4916" s="15"/>
    </row>
    <row r="4917" spans="2:2">
      <c r="B4917" s="15"/>
    </row>
    <row r="4918" spans="2:2">
      <c r="B4918" s="15"/>
    </row>
    <row r="4919" spans="2:2">
      <c r="B4919" s="15"/>
    </row>
    <row r="4920" spans="2:2">
      <c r="B4920" s="15"/>
    </row>
    <row r="4921" spans="2:2">
      <c r="B4921" s="15"/>
    </row>
    <row r="4922" spans="2:2">
      <c r="B4922" s="15"/>
    </row>
    <row r="4923" spans="2:2">
      <c r="B4923" s="15"/>
    </row>
    <row r="4924" spans="2:2">
      <c r="B4924" s="15"/>
    </row>
    <row r="4925" spans="2:2">
      <c r="B4925" s="15"/>
    </row>
    <row r="4926" spans="2:2">
      <c r="B4926" s="15"/>
    </row>
    <row r="4927" spans="2:2">
      <c r="B4927" s="15"/>
    </row>
    <row r="4928" spans="2:2">
      <c r="B4928" s="15"/>
    </row>
    <row r="4929" spans="2:2">
      <c r="B4929" s="15"/>
    </row>
    <row r="4930" spans="2:2">
      <c r="B4930" s="15"/>
    </row>
    <row r="4931" spans="2:2">
      <c r="B4931" s="15"/>
    </row>
    <row r="4932" spans="2:2">
      <c r="B4932" s="15"/>
    </row>
    <row r="4933" spans="2:2">
      <c r="B4933" s="15"/>
    </row>
    <row r="4934" spans="2:2">
      <c r="B4934" s="15"/>
    </row>
    <row r="4935" spans="2:2">
      <c r="B4935" s="15"/>
    </row>
    <row r="4936" spans="2:2">
      <c r="B4936" s="15"/>
    </row>
    <row r="4937" spans="2:2">
      <c r="B4937" s="15"/>
    </row>
    <row r="4938" spans="2:2">
      <c r="B4938" s="15"/>
    </row>
    <row r="4939" spans="2:2">
      <c r="B4939" s="15"/>
    </row>
    <row r="4940" spans="2:2">
      <c r="B4940" s="15"/>
    </row>
    <row r="4941" spans="2:2">
      <c r="B4941" s="15"/>
    </row>
    <row r="4942" spans="2:2">
      <c r="B4942" s="15"/>
    </row>
    <row r="4943" spans="2:2">
      <c r="B4943" s="15"/>
    </row>
    <row r="4944" spans="2:2">
      <c r="B4944" s="15"/>
    </row>
    <row r="4945" spans="2:2">
      <c r="B4945" s="15"/>
    </row>
    <row r="4946" spans="2:2">
      <c r="B4946" s="15"/>
    </row>
    <row r="4947" spans="2:2">
      <c r="B4947" s="15"/>
    </row>
    <row r="4948" spans="2:2">
      <c r="B4948" s="15"/>
    </row>
    <row r="4949" spans="2:2">
      <c r="B4949" s="15"/>
    </row>
    <row r="4950" spans="2:2">
      <c r="B4950" s="15"/>
    </row>
    <row r="4951" spans="2:2">
      <c r="B4951" s="15"/>
    </row>
    <row r="4952" spans="2:2">
      <c r="B4952" s="15"/>
    </row>
    <row r="4953" spans="2:2">
      <c r="B4953" s="15"/>
    </row>
    <row r="4954" spans="2:2">
      <c r="B4954" s="15"/>
    </row>
    <row r="4955" spans="2:2">
      <c r="B4955" s="15"/>
    </row>
    <row r="4956" spans="2:2">
      <c r="B4956" s="15"/>
    </row>
    <row r="4957" spans="2:2">
      <c r="B4957" s="15"/>
    </row>
    <row r="4958" spans="2:2">
      <c r="B4958" s="15"/>
    </row>
    <row r="4959" spans="2:2">
      <c r="B4959" s="15"/>
    </row>
    <row r="4960" spans="2:2">
      <c r="B4960" s="15"/>
    </row>
    <row r="4961" spans="2:2">
      <c r="B4961" s="15"/>
    </row>
    <row r="4962" spans="2:2">
      <c r="B4962" s="15"/>
    </row>
    <row r="4963" spans="2:2">
      <c r="B4963" s="15"/>
    </row>
    <row r="4964" spans="2:2">
      <c r="B4964" s="15"/>
    </row>
    <row r="4965" spans="2:2">
      <c r="B4965" s="15"/>
    </row>
    <row r="4966" spans="2:2">
      <c r="B4966" s="15"/>
    </row>
    <row r="4967" spans="2:2">
      <c r="B4967" s="15"/>
    </row>
    <row r="4968" spans="2:2">
      <c r="B4968" s="15"/>
    </row>
    <row r="4969" spans="2:2">
      <c r="B4969" s="15"/>
    </row>
    <row r="4970" spans="2:2">
      <c r="B4970" s="15"/>
    </row>
    <row r="4971" spans="2:2">
      <c r="B4971" s="15"/>
    </row>
    <row r="4972" spans="2:2">
      <c r="B4972" s="15"/>
    </row>
    <row r="4973" spans="2:2">
      <c r="B4973" s="15"/>
    </row>
    <row r="4974" spans="2:2">
      <c r="B4974" s="15"/>
    </row>
    <row r="4975" spans="2:2">
      <c r="B4975" s="15"/>
    </row>
    <row r="4976" spans="2:2">
      <c r="B4976" s="15"/>
    </row>
    <row r="4977" spans="2:2">
      <c r="B4977" s="15"/>
    </row>
    <row r="4978" spans="2:2">
      <c r="B4978" s="15"/>
    </row>
    <row r="4979" spans="2:2">
      <c r="B4979" s="15"/>
    </row>
    <row r="4980" spans="2:2">
      <c r="B4980" s="15"/>
    </row>
    <row r="4981" spans="2:2">
      <c r="B4981" s="15"/>
    </row>
    <row r="4982" spans="2:2">
      <c r="B4982" s="15"/>
    </row>
    <row r="4983" spans="2:2">
      <c r="B4983" s="15"/>
    </row>
    <row r="4984" spans="2:2">
      <c r="B4984" s="15"/>
    </row>
    <row r="4985" spans="2:2">
      <c r="B4985" s="15"/>
    </row>
    <row r="4986" spans="2:2">
      <c r="B4986" s="15"/>
    </row>
    <row r="4987" spans="2:2">
      <c r="B4987" s="15"/>
    </row>
    <row r="4988" spans="2:2">
      <c r="B4988" s="15"/>
    </row>
    <row r="4989" spans="2:2">
      <c r="B4989" s="15"/>
    </row>
    <row r="4990" spans="2:2">
      <c r="B4990" s="15"/>
    </row>
    <row r="4991" spans="2:2">
      <c r="B4991" s="15"/>
    </row>
    <row r="4992" spans="2:2">
      <c r="B4992" s="15"/>
    </row>
    <row r="4993" spans="2:2">
      <c r="B4993" s="15"/>
    </row>
    <row r="4994" spans="2:2">
      <c r="B4994" s="15"/>
    </row>
    <row r="4995" spans="2:2">
      <c r="B4995" s="15"/>
    </row>
    <row r="4996" spans="2:2">
      <c r="B4996" s="15"/>
    </row>
    <row r="4997" spans="2:2">
      <c r="B4997" s="15"/>
    </row>
    <row r="4998" spans="2:2">
      <c r="B4998" s="15"/>
    </row>
    <row r="4999" spans="2:2">
      <c r="B4999" s="15"/>
    </row>
    <row r="5000" spans="2:2">
      <c r="B5000" s="15"/>
    </row>
    <row r="5001" spans="2:2">
      <c r="B5001" s="15"/>
    </row>
    <row r="5002" spans="2:2">
      <c r="B5002" s="15"/>
    </row>
    <row r="5003" spans="2:2">
      <c r="B5003" s="15"/>
    </row>
    <row r="5004" spans="2:2">
      <c r="B5004" s="15"/>
    </row>
    <row r="5005" spans="2:2">
      <c r="B5005" s="15"/>
    </row>
    <row r="5006" spans="2:2">
      <c r="B5006" s="15"/>
    </row>
    <row r="5007" spans="2:2">
      <c r="B5007" s="15"/>
    </row>
    <row r="5008" spans="2:2">
      <c r="B5008" s="15"/>
    </row>
    <row r="5009" spans="2:2">
      <c r="B5009" s="15"/>
    </row>
    <row r="5010" spans="2:2">
      <c r="B5010" s="15"/>
    </row>
    <row r="5011" spans="2:2">
      <c r="B5011" s="15"/>
    </row>
    <row r="5012" spans="2:2">
      <c r="B5012" s="15"/>
    </row>
    <row r="5013" spans="2:2">
      <c r="B5013" s="15"/>
    </row>
    <row r="5014" spans="2:2">
      <c r="B5014" s="15"/>
    </row>
    <row r="5015" spans="2:2">
      <c r="B5015" s="15"/>
    </row>
    <row r="5016" spans="2:2">
      <c r="B5016" s="15"/>
    </row>
    <row r="5017" spans="2:2">
      <c r="B5017" s="15"/>
    </row>
    <row r="5018" spans="2:2">
      <c r="B5018" s="15"/>
    </row>
    <row r="5019" spans="2:2">
      <c r="B5019" s="15"/>
    </row>
    <row r="5020" spans="2:2">
      <c r="B5020" s="15"/>
    </row>
    <row r="5021" spans="2:2">
      <c r="B5021" s="15"/>
    </row>
    <row r="5022" spans="2:2">
      <c r="B5022" s="15"/>
    </row>
    <row r="5023" spans="2:2">
      <c r="B5023" s="15"/>
    </row>
    <row r="5024" spans="2:2">
      <c r="B5024" s="15"/>
    </row>
    <row r="5025" spans="2:2">
      <c r="B5025" s="15"/>
    </row>
    <row r="5026" spans="2:2">
      <c r="B5026" s="15"/>
    </row>
    <row r="5027" spans="2:2">
      <c r="B5027" s="15"/>
    </row>
    <row r="5028" spans="2:2">
      <c r="B5028" s="15"/>
    </row>
    <row r="5029" spans="2:2">
      <c r="B5029" s="15"/>
    </row>
    <row r="5030" spans="2:2">
      <c r="B5030" s="15"/>
    </row>
    <row r="5031" spans="2:2">
      <c r="B5031" s="15"/>
    </row>
    <row r="5032" spans="2:2">
      <c r="B5032" s="15"/>
    </row>
    <row r="5033" spans="2:2">
      <c r="B5033" s="15"/>
    </row>
    <row r="5034" spans="2:2">
      <c r="B5034" s="15"/>
    </row>
    <row r="5035" spans="2:2">
      <c r="B5035" s="15"/>
    </row>
    <row r="5036" spans="2:2">
      <c r="B5036" s="15"/>
    </row>
    <row r="5037" spans="2:2">
      <c r="B5037" s="15"/>
    </row>
    <row r="5038" spans="2:2">
      <c r="B5038" s="15"/>
    </row>
    <row r="5039" spans="2:2">
      <c r="B5039" s="15"/>
    </row>
    <row r="5040" spans="2:2">
      <c r="B5040" s="15"/>
    </row>
    <row r="5041" spans="2:2">
      <c r="B5041" s="15"/>
    </row>
    <row r="5042" spans="2:2">
      <c r="B5042" s="15"/>
    </row>
    <row r="5043" spans="2:2">
      <c r="B5043" s="15"/>
    </row>
    <row r="5044" spans="2:2">
      <c r="B5044" s="15"/>
    </row>
    <row r="5045" spans="2:2">
      <c r="B5045" s="15"/>
    </row>
    <row r="5046" spans="2:2">
      <c r="B5046" s="15"/>
    </row>
    <row r="5047" spans="2:2">
      <c r="B5047" s="15"/>
    </row>
    <row r="5048" spans="2:2">
      <c r="B5048" s="15"/>
    </row>
    <row r="5049" spans="2:2">
      <c r="B5049" s="15"/>
    </row>
    <row r="5050" spans="2:2">
      <c r="B5050" s="15"/>
    </row>
    <row r="5051" spans="2:2">
      <c r="B5051" s="15"/>
    </row>
    <row r="5052" spans="2:2">
      <c r="B5052" s="15"/>
    </row>
    <row r="5053" spans="2:2">
      <c r="B5053" s="15"/>
    </row>
    <row r="5054" spans="2:2">
      <c r="B5054" s="15"/>
    </row>
    <row r="5055" spans="2:2">
      <c r="B5055" s="15"/>
    </row>
    <row r="5056" spans="2:2">
      <c r="B5056" s="15"/>
    </row>
    <row r="5057" spans="2:2">
      <c r="B5057" s="15"/>
    </row>
    <row r="5058" spans="2:2">
      <c r="B5058" s="15"/>
    </row>
    <row r="5059" spans="2:2">
      <c r="B5059" s="15"/>
    </row>
    <row r="5060" spans="2:2">
      <c r="B5060" s="15"/>
    </row>
    <row r="5061" spans="2:2">
      <c r="B5061" s="15"/>
    </row>
    <row r="5062" spans="2:2">
      <c r="B5062" s="15"/>
    </row>
    <row r="5063" spans="2:2">
      <c r="B5063" s="15"/>
    </row>
    <row r="5064" spans="2:2">
      <c r="B5064" s="15"/>
    </row>
    <row r="5065" spans="2:2">
      <c r="B5065" s="15"/>
    </row>
    <row r="5066" spans="2:2">
      <c r="B5066" s="15"/>
    </row>
    <row r="5067" spans="2:2">
      <c r="B5067" s="15"/>
    </row>
    <row r="5068" spans="2:2">
      <c r="B5068" s="15"/>
    </row>
    <row r="5069" spans="2:2">
      <c r="B5069" s="15"/>
    </row>
    <row r="5070" spans="2:2">
      <c r="B5070" s="15"/>
    </row>
    <row r="5071" spans="2:2">
      <c r="B5071" s="15"/>
    </row>
    <row r="5072" spans="2:2">
      <c r="B5072" s="15"/>
    </row>
    <row r="5073" spans="2:2">
      <c r="B5073" s="15"/>
    </row>
    <row r="5074" spans="2:2">
      <c r="B5074" s="15"/>
    </row>
    <row r="5075" spans="2:2">
      <c r="B5075" s="15"/>
    </row>
    <row r="5076" spans="2:2">
      <c r="B5076" s="15"/>
    </row>
    <row r="5077" spans="2:2">
      <c r="B5077" s="15"/>
    </row>
    <row r="5078" spans="2:2">
      <c r="B5078" s="15"/>
    </row>
    <row r="5079" spans="2:2">
      <c r="B5079" s="15"/>
    </row>
    <row r="5080" spans="2:2">
      <c r="B5080" s="15"/>
    </row>
    <row r="5081" spans="2:2">
      <c r="B5081" s="15"/>
    </row>
    <row r="5082" spans="2:2">
      <c r="B5082" s="15"/>
    </row>
    <row r="5083" spans="2:2">
      <c r="B5083" s="15"/>
    </row>
    <row r="5084" spans="2:2">
      <c r="B5084" s="15"/>
    </row>
    <row r="5085" spans="2:2">
      <c r="B5085" s="15"/>
    </row>
    <row r="5086" spans="2:2">
      <c r="B5086" s="15"/>
    </row>
    <row r="5087" spans="2:2">
      <c r="B5087" s="15"/>
    </row>
    <row r="5088" spans="2:2">
      <c r="B5088" s="15"/>
    </row>
    <row r="5089" spans="2:2">
      <c r="B5089" s="15"/>
    </row>
    <row r="5090" spans="2:2">
      <c r="B5090" s="15"/>
    </row>
    <row r="5091" spans="2:2">
      <c r="B5091" s="15"/>
    </row>
    <row r="5092" spans="2:2">
      <c r="B5092" s="15"/>
    </row>
    <row r="5093" spans="2:2">
      <c r="B5093" s="15"/>
    </row>
    <row r="5094" spans="2:2">
      <c r="B5094" s="15"/>
    </row>
    <row r="5095" spans="2:2">
      <c r="B5095" s="15"/>
    </row>
    <row r="5096" spans="2:2">
      <c r="B5096" s="15"/>
    </row>
    <row r="5097" spans="2:2">
      <c r="B5097" s="15"/>
    </row>
    <row r="5098" spans="2:2">
      <c r="B5098" s="15"/>
    </row>
    <row r="5099" spans="2:2">
      <c r="B5099" s="15"/>
    </row>
    <row r="5100" spans="2:2">
      <c r="B5100" s="15"/>
    </row>
    <row r="5101" spans="2:2">
      <c r="B5101" s="15"/>
    </row>
    <row r="5102" spans="2:2">
      <c r="B5102" s="15"/>
    </row>
    <row r="5103" spans="2:2">
      <c r="B5103" s="15"/>
    </row>
    <row r="5104" spans="2:2">
      <c r="B5104" s="15"/>
    </row>
    <row r="5105" spans="2:2">
      <c r="B5105" s="15"/>
    </row>
    <row r="5106" spans="2:2">
      <c r="B5106" s="15"/>
    </row>
    <row r="5107" spans="2:2">
      <c r="B5107" s="15"/>
    </row>
    <row r="5108" spans="2:2">
      <c r="B5108" s="15"/>
    </row>
    <row r="5109" spans="2:2">
      <c r="B5109" s="15"/>
    </row>
    <row r="5110" spans="2:2">
      <c r="B5110" s="15"/>
    </row>
    <row r="5111" spans="2:2">
      <c r="B5111" s="15"/>
    </row>
    <row r="5112" spans="2:2">
      <c r="B5112" s="15"/>
    </row>
    <row r="5113" spans="2:2">
      <c r="B5113" s="15"/>
    </row>
    <row r="5114" spans="2:2">
      <c r="B5114" s="15"/>
    </row>
    <row r="5115" spans="2:2">
      <c r="B5115" s="15"/>
    </row>
    <row r="5116" spans="2:2">
      <c r="B5116" s="15"/>
    </row>
    <row r="5117" spans="2:2">
      <c r="B5117" s="15"/>
    </row>
    <row r="5118" spans="2:2">
      <c r="B5118" s="15"/>
    </row>
    <row r="5119" spans="2:2">
      <c r="B5119" s="15"/>
    </row>
    <row r="5120" spans="2:2">
      <c r="B5120" s="15"/>
    </row>
    <row r="5121" spans="2:2">
      <c r="B5121" s="15"/>
    </row>
    <row r="5122" spans="2:2">
      <c r="B5122" s="15"/>
    </row>
    <row r="5123" spans="2:2">
      <c r="B5123" s="15"/>
    </row>
    <row r="5124" spans="2:2">
      <c r="B5124" s="15"/>
    </row>
    <row r="5125" spans="2:2">
      <c r="B5125" s="15"/>
    </row>
    <row r="5126" spans="2:2">
      <c r="B5126" s="15"/>
    </row>
    <row r="5127" spans="2:2">
      <c r="B5127" s="15"/>
    </row>
    <row r="5128" spans="2:2">
      <c r="B5128" s="15"/>
    </row>
    <row r="5129" spans="2:2">
      <c r="B5129" s="15"/>
    </row>
    <row r="5130" spans="2:2">
      <c r="B5130" s="15"/>
    </row>
    <row r="5131" spans="2:2">
      <c r="B5131" s="15"/>
    </row>
    <row r="5132" spans="2:2">
      <c r="B5132" s="15"/>
    </row>
    <row r="5133" spans="2:2">
      <c r="B5133" s="15"/>
    </row>
    <row r="5134" spans="2:2">
      <c r="B5134" s="15"/>
    </row>
    <row r="5135" spans="2:2">
      <c r="B5135" s="15"/>
    </row>
    <row r="5136" spans="2:2">
      <c r="B5136" s="15"/>
    </row>
    <row r="5137" spans="2:2">
      <c r="B5137" s="15"/>
    </row>
    <row r="5138" spans="2:2">
      <c r="B5138" s="15"/>
    </row>
    <row r="5139" spans="2:2">
      <c r="B5139" s="15"/>
    </row>
    <row r="5140" spans="2:2">
      <c r="B5140" s="15"/>
    </row>
    <row r="5141" spans="2:2">
      <c r="B5141" s="15"/>
    </row>
    <row r="5142" spans="2:2">
      <c r="B5142" s="15"/>
    </row>
    <row r="5143" spans="2:2">
      <c r="B5143" s="15"/>
    </row>
    <row r="5144" spans="2:2">
      <c r="B5144" s="15"/>
    </row>
    <row r="5145" spans="2:2">
      <c r="B5145" s="15"/>
    </row>
    <row r="5146" spans="2:2">
      <c r="B5146" s="15"/>
    </row>
    <row r="5147" spans="2:2">
      <c r="B5147" s="15"/>
    </row>
    <row r="5148" spans="2:2">
      <c r="B5148" s="15"/>
    </row>
    <row r="5149" spans="2:2">
      <c r="B5149" s="15"/>
    </row>
    <row r="5150" spans="2:2">
      <c r="B5150" s="15"/>
    </row>
    <row r="5151" spans="2:2">
      <c r="B5151" s="15"/>
    </row>
    <row r="5152" spans="2:2">
      <c r="B5152" s="15"/>
    </row>
    <row r="5153" spans="2:2">
      <c r="B5153" s="15"/>
    </row>
    <row r="5154" spans="2:2">
      <c r="B5154" s="15"/>
    </row>
    <row r="5155" spans="2:2">
      <c r="B5155" s="15"/>
    </row>
    <row r="5156" spans="2:2">
      <c r="B5156" s="15"/>
    </row>
    <row r="5157" spans="2:2">
      <c r="B5157" s="15"/>
    </row>
    <row r="5158" spans="2:2">
      <c r="B5158" s="15"/>
    </row>
    <row r="5159" spans="2:2">
      <c r="B5159" s="15"/>
    </row>
    <row r="5160" spans="2:2">
      <c r="B5160" s="15"/>
    </row>
    <row r="5161" spans="2:2">
      <c r="B5161" s="15"/>
    </row>
    <row r="5162" spans="2:2">
      <c r="B5162" s="15"/>
    </row>
    <row r="5163" spans="2:2">
      <c r="B5163" s="15"/>
    </row>
    <row r="5164" spans="2:2">
      <c r="B5164" s="15"/>
    </row>
    <row r="5165" spans="2:2">
      <c r="B5165" s="15"/>
    </row>
    <row r="5166" spans="2:2">
      <c r="B5166" s="15"/>
    </row>
    <row r="5167" spans="2:2">
      <c r="B5167" s="15"/>
    </row>
    <row r="5168" spans="2:2">
      <c r="B5168" s="15"/>
    </row>
    <row r="5169" spans="2:2">
      <c r="B5169" s="15"/>
    </row>
    <row r="5170" spans="2:2">
      <c r="B5170" s="15"/>
    </row>
    <row r="5171" spans="2:2">
      <c r="B5171" s="15"/>
    </row>
    <row r="5172" spans="2:2">
      <c r="B5172" s="15"/>
    </row>
    <row r="5173" spans="2:2">
      <c r="B5173" s="15"/>
    </row>
    <row r="5174" spans="2:2">
      <c r="B5174" s="15"/>
    </row>
    <row r="5175" spans="2:2">
      <c r="B5175" s="15"/>
    </row>
    <row r="5176" spans="2:2">
      <c r="B5176" s="15"/>
    </row>
    <row r="5177" spans="2:2">
      <c r="B5177" s="15"/>
    </row>
    <row r="5178" spans="2:2">
      <c r="B5178" s="15"/>
    </row>
    <row r="5179" spans="2:2">
      <c r="B5179" s="15"/>
    </row>
    <row r="5180" spans="2:2">
      <c r="B5180" s="15"/>
    </row>
    <row r="5181" spans="2:2">
      <c r="B5181" s="15"/>
    </row>
    <row r="5182" spans="2:2">
      <c r="B5182" s="15"/>
    </row>
    <row r="5183" spans="2:2">
      <c r="B5183" s="15"/>
    </row>
    <row r="5184" spans="2:2">
      <c r="B5184" s="15"/>
    </row>
    <row r="5185" spans="2:2">
      <c r="B5185" s="15"/>
    </row>
    <row r="5186" spans="2:2">
      <c r="B5186" s="15"/>
    </row>
    <row r="5187" spans="2:2">
      <c r="B5187" s="15"/>
    </row>
    <row r="5188" spans="2:2">
      <c r="B5188" s="15"/>
    </row>
    <row r="5189" spans="2:2">
      <c r="B5189" s="15"/>
    </row>
    <row r="5190" spans="2:2">
      <c r="B5190" s="15"/>
    </row>
    <row r="5191" spans="2:2">
      <c r="B5191" s="15"/>
    </row>
    <row r="5192" spans="2:2">
      <c r="B5192" s="15"/>
    </row>
    <row r="5193" spans="2:2">
      <c r="B5193" s="15"/>
    </row>
    <row r="5194" spans="2:2">
      <c r="B5194" s="15"/>
    </row>
    <row r="5195" spans="2:2">
      <c r="B5195" s="15"/>
    </row>
    <row r="5196" spans="2:2">
      <c r="B5196" s="15"/>
    </row>
    <row r="5197" spans="2:2">
      <c r="B5197" s="15"/>
    </row>
    <row r="5198" spans="2:2">
      <c r="B5198" s="15"/>
    </row>
    <row r="5199" spans="2:2">
      <c r="B5199" s="15"/>
    </row>
    <row r="5200" spans="2:2">
      <c r="B5200" s="15"/>
    </row>
    <row r="5201" spans="2:2">
      <c r="B5201" s="15"/>
    </row>
    <row r="5202" spans="2:2">
      <c r="B5202" s="15"/>
    </row>
    <row r="5203" spans="2:2">
      <c r="B5203" s="15"/>
    </row>
    <row r="5204" spans="2:2">
      <c r="B5204" s="15"/>
    </row>
    <row r="5205" spans="2:2">
      <c r="B5205" s="15"/>
    </row>
    <row r="5206" spans="2:2">
      <c r="B5206" s="15"/>
    </row>
    <row r="5207" spans="2:2">
      <c r="B5207" s="15"/>
    </row>
    <row r="5208" spans="2:2">
      <c r="B5208" s="15"/>
    </row>
    <row r="5209" spans="2:2">
      <c r="B5209" s="15"/>
    </row>
    <row r="5210" spans="2:2">
      <c r="B5210" s="15"/>
    </row>
    <row r="5211" spans="2:2">
      <c r="B5211" s="15"/>
    </row>
    <row r="5212" spans="2:2">
      <c r="B5212" s="15"/>
    </row>
    <row r="5213" spans="2:2">
      <c r="B5213" s="15"/>
    </row>
    <row r="5214" spans="2:2">
      <c r="B5214" s="15"/>
    </row>
    <row r="5215" spans="2:2">
      <c r="B5215" s="15"/>
    </row>
    <row r="5216" spans="2:2">
      <c r="B5216" s="15"/>
    </row>
    <row r="5217" spans="2:2">
      <c r="B5217" s="15"/>
    </row>
    <row r="5218" spans="2:2">
      <c r="B5218" s="15"/>
    </row>
    <row r="5219" spans="2:2">
      <c r="B5219" s="15"/>
    </row>
    <row r="5220" spans="2:2">
      <c r="B5220" s="15"/>
    </row>
    <row r="5221" spans="2:2">
      <c r="B5221" s="15"/>
    </row>
    <row r="5222" spans="2:2">
      <c r="B5222" s="15"/>
    </row>
    <row r="5223" spans="2:2">
      <c r="B5223" s="15"/>
    </row>
    <row r="5224" spans="2:2">
      <c r="B5224" s="15"/>
    </row>
    <row r="5225" spans="2:2">
      <c r="B5225" s="15"/>
    </row>
    <row r="5226" spans="2:2">
      <c r="B5226" s="15"/>
    </row>
    <row r="5227" spans="2:2">
      <c r="B5227" s="15"/>
    </row>
    <row r="5228" spans="2:2">
      <c r="B5228" s="15"/>
    </row>
    <row r="5229" spans="2:2">
      <c r="B5229" s="15"/>
    </row>
    <row r="5230" spans="2:2">
      <c r="B5230" s="15"/>
    </row>
    <row r="5231" spans="2:2">
      <c r="B5231" s="15"/>
    </row>
    <row r="5232" spans="2:2">
      <c r="B5232" s="15"/>
    </row>
    <row r="5233" spans="2:2">
      <c r="B5233" s="15"/>
    </row>
    <row r="5234" spans="2:2">
      <c r="B5234" s="15"/>
    </row>
    <row r="5235" spans="2:2">
      <c r="B5235" s="15"/>
    </row>
    <row r="5236" spans="2:2">
      <c r="B5236" s="15"/>
    </row>
    <row r="5237" spans="2:2">
      <c r="B5237" s="15"/>
    </row>
    <row r="5238" spans="2:2">
      <c r="B5238" s="15"/>
    </row>
    <row r="5239" spans="2:2">
      <c r="B5239" s="15"/>
    </row>
    <row r="5240" spans="2:2">
      <c r="B5240" s="15"/>
    </row>
    <row r="5241" spans="2:2">
      <c r="B5241" s="15"/>
    </row>
    <row r="5242" spans="2:2">
      <c r="B5242" s="15"/>
    </row>
    <row r="5243" spans="2:2">
      <c r="B5243" s="15"/>
    </row>
    <row r="5244" spans="2:2">
      <c r="B5244" s="15"/>
    </row>
    <row r="5245" spans="2:2">
      <c r="B5245" s="15"/>
    </row>
    <row r="5246" spans="2:2">
      <c r="B5246" s="15"/>
    </row>
    <row r="5247" spans="2:2">
      <c r="B5247" s="15"/>
    </row>
    <row r="5248" spans="2:2">
      <c r="B5248" s="15"/>
    </row>
    <row r="5249" spans="2:2">
      <c r="B5249" s="15"/>
    </row>
    <row r="5250" spans="2:2">
      <c r="B5250" s="15"/>
    </row>
    <row r="5251" spans="2:2">
      <c r="B5251" s="15"/>
    </row>
    <row r="5252" spans="2:2">
      <c r="B5252" s="15"/>
    </row>
    <row r="5253" spans="2:2">
      <c r="B5253" s="15"/>
    </row>
    <row r="5254" spans="2:2">
      <c r="B5254" s="15"/>
    </row>
    <row r="5255" spans="2:2">
      <c r="B5255" s="15"/>
    </row>
    <row r="5256" spans="2:2">
      <c r="B5256" s="15"/>
    </row>
    <row r="5257" spans="2:2">
      <c r="B5257" s="15"/>
    </row>
    <row r="5258" spans="2:2">
      <c r="B5258" s="15"/>
    </row>
    <row r="5259" spans="2:2">
      <c r="B5259" s="15"/>
    </row>
    <row r="5260" spans="2:2">
      <c r="B5260" s="15"/>
    </row>
    <row r="5261" spans="2:2">
      <c r="B5261" s="15"/>
    </row>
    <row r="5262" spans="2:2">
      <c r="B5262" s="15"/>
    </row>
    <row r="5263" spans="2:2">
      <c r="B5263" s="15"/>
    </row>
    <row r="5264" spans="2:2">
      <c r="B5264" s="15"/>
    </row>
    <row r="5265" spans="2:2">
      <c r="B5265" s="15"/>
    </row>
    <row r="5266" spans="2:2">
      <c r="B5266" s="15"/>
    </row>
    <row r="5267" spans="2:2">
      <c r="B5267" s="15"/>
    </row>
    <row r="5268" spans="2:2">
      <c r="B5268" s="15"/>
    </row>
    <row r="5269" spans="2:2">
      <c r="B5269" s="15"/>
    </row>
    <row r="5270" spans="2:2">
      <c r="B5270" s="15"/>
    </row>
    <row r="5271" spans="2:2">
      <c r="B5271" s="15"/>
    </row>
    <row r="5272" spans="2:2">
      <c r="B5272" s="15"/>
    </row>
    <row r="5273" spans="2:2">
      <c r="B5273" s="15"/>
    </row>
    <row r="5274" spans="2:2">
      <c r="B5274" s="15"/>
    </row>
    <row r="5275" spans="2:2">
      <c r="B5275" s="15"/>
    </row>
    <row r="5276" spans="2:2">
      <c r="B5276" s="15"/>
    </row>
    <row r="5277" spans="2:2">
      <c r="B5277" s="15"/>
    </row>
    <row r="5278" spans="2:2">
      <c r="B5278" s="15"/>
    </row>
    <row r="5279" spans="2:2">
      <c r="B5279" s="15"/>
    </row>
    <row r="5280" spans="2:2">
      <c r="B5280" s="15"/>
    </row>
    <row r="5281" spans="2:2">
      <c r="B5281" s="15"/>
    </row>
    <row r="5282" spans="2:2">
      <c r="B5282" s="15"/>
    </row>
    <row r="5283" spans="2:2">
      <c r="B5283" s="15"/>
    </row>
    <row r="5284" spans="2:2">
      <c r="B5284" s="15"/>
    </row>
    <row r="5285" spans="2:2">
      <c r="B5285" s="15"/>
    </row>
    <row r="5286" spans="2:2">
      <c r="B5286" s="15"/>
    </row>
    <row r="5287" spans="2:2">
      <c r="B5287" s="15"/>
    </row>
    <row r="5288" spans="2:2">
      <c r="B5288" s="15"/>
    </row>
    <row r="5289" spans="2:2">
      <c r="B5289" s="15"/>
    </row>
    <row r="5290" spans="2:2">
      <c r="B5290" s="15"/>
    </row>
    <row r="5291" spans="2:2">
      <c r="B5291" s="15"/>
    </row>
    <row r="5292" spans="2:2">
      <c r="B5292" s="15"/>
    </row>
    <row r="5293" spans="2:2">
      <c r="B5293" s="15"/>
    </row>
    <row r="5294" spans="2:2">
      <c r="B5294" s="15"/>
    </row>
    <row r="5295" spans="2:2">
      <c r="B5295" s="15"/>
    </row>
    <row r="5296" spans="2:2">
      <c r="B5296" s="15"/>
    </row>
    <row r="5297" spans="2:2">
      <c r="B5297" s="15"/>
    </row>
    <row r="5298" spans="2:2">
      <c r="B5298" s="15"/>
    </row>
    <row r="5299" spans="2:2">
      <c r="B5299" s="15"/>
    </row>
    <row r="5300" spans="2:2">
      <c r="B5300" s="15"/>
    </row>
    <row r="5301" spans="2:2">
      <c r="B5301" s="15"/>
    </row>
    <row r="5302" spans="2:2">
      <c r="B5302" s="15"/>
    </row>
    <row r="5303" spans="2:2">
      <c r="B5303" s="15"/>
    </row>
    <row r="5304" spans="2:2">
      <c r="B5304" s="15"/>
    </row>
    <row r="5305" spans="2:2">
      <c r="B5305" s="15"/>
    </row>
    <row r="5306" spans="2:2">
      <c r="B5306" s="15"/>
    </row>
    <row r="5307" spans="2:2">
      <c r="B5307" s="15"/>
    </row>
    <row r="5308" spans="2:2">
      <c r="B5308" s="15"/>
    </row>
    <row r="5309" spans="2:2">
      <c r="B5309" s="15"/>
    </row>
    <row r="5310" spans="2:2">
      <c r="B5310" s="15"/>
    </row>
    <row r="5311" spans="2:2">
      <c r="B5311" s="15"/>
    </row>
    <row r="5312" spans="2:2">
      <c r="B5312" s="15"/>
    </row>
    <row r="5313" spans="2:2">
      <c r="B5313" s="15"/>
    </row>
    <row r="5314" spans="2:2">
      <c r="B5314" s="15"/>
    </row>
    <row r="5315" spans="2:2">
      <c r="B5315" s="15"/>
    </row>
    <row r="5316" spans="2:2">
      <c r="B5316" s="15"/>
    </row>
    <row r="5317" spans="2:2">
      <c r="B5317" s="15"/>
    </row>
    <row r="5318" spans="2:2">
      <c r="B5318" s="15"/>
    </row>
    <row r="5319" spans="2:2">
      <c r="B5319" s="15"/>
    </row>
    <row r="5320" spans="2:2">
      <c r="B5320" s="15"/>
    </row>
    <row r="5321" spans="2:2">
      <c r="B5321" s="15"/>
    </row>
    <row r="5322" spans="2:2">
      <c r="B5322" s="15"/>
    </row>
    <row r="5323" spans="2:2">
      <c r="B5323" s="15"/>
    </row>
    <row r="5324" spans="2:2">
      <c r="B5324" s="15"/>
    </row>
    <row r="5325" spans="2:2">
      <c r="B5325" s="15"/>
    </row>
    <row r="5326" spans="2:2">
      <c r="B5326" s="15"/>
    </row>
    <row r="5327" spans="2:2">
      <c r="B5327" s="15"/>
    </row>
    <row r="5328" spans="2:2">
      <c r="B5328" s="15"/>
    </row>
    <row r="5329" spans="2:2">
      <c r="B5329" s="15"/>
    </row>
    <row r="5330" spans="2:2">
      <c r="B5330" s="15"/>
    </row>
    <row r="5331" spans="2:2">
      <c r="B5331" s="15"/>
    </row>
    <row r="5332" spans="2:2">
      <c r="B5332" s="15"/>
    </row>
    <row r="5333" spans="2:2">
      <c r="B5333" s="15"/>
    </row>
    <row r="5334" spans="2:2">
      <c r="B5334" s="15"/>
    </row>
    <row r="5335" spans="2:2">
      <c r="B5335" s="15"/>
    </row>
    <row r="5336" spans="2:2">
      <c r="B5336" s="15"/>
    </row>
    <row r="5337" spans="2:2">
      <c r="B5337" s="15"/>
    </row>
    <row r="5338" spans="2:2">
      <c r="B5338" s="15"/>
    </row>
    <row r="5339" spans="2:2">
      <c r="B5339" s="15"/>
    </row>
    <row r="5340" spans="2:2">
      <c r="B5340" s="15"/>
    </row>
    <row r="5341" spans="2:2">
      <c r="B5341" s="15"/>
    </row>
    <row r="5342" spans="2:2">
      <c r="B5342" s="15"/>
    </row>
    <row r="5343" spans="2:2">
      <c r="B5343" s="15"/>
    </row>
    <row r="5344" spans="2:2">
      <c r="B5344" s="15"/>
    </row>
    <row r="5345" spans="2:2">
      <c r="B5345" s="15"/>
    </row>
    <row r="5346" spans="2:2">
      <c r="B5346" s="15"/>
    </row>
    <row r="5347" spans="2:2">
      <c r="B5347" s="15"/>
    </row>
    <row r="5348" spans="2:2">
      <c r="B5348" s="15"/>
    </row>
    <row r="5349" spans="2:2">
      <c r="B5349" s="15"/>
    </row>
    <row r="5350" spans="2:2">
      <c r="B5350" s="15"/>
    </row>
    <row r="5351" spans="2:2">
      <c r="B5351" s="15"/>
    </row>
    <row r="5352" spans="2:2">
      <c r="B5352" s="15"/>
    </row>
    <row r="5353" spans="2:2">
      <c r="B5353" s="15"/>
    </row>
    <row r="5354" spans="2:2">
      <c r="B5354" s="15"/>
    </row>
    <row r="5355" spans="2:2">
      <c r="B5355" s="15"/>
    </row>
    <row r="5356" spans="2:2">
      <c r="B5356" s="15"/>
    </row>
    <row r="5357" spans="2:2">
      <c r="B5357" s="15"/>
    </row>
    <row r="5358" spans="2:2">
      <c r="B5358" s="15"/>
    </row>
    <row r="5359" spans="2:2">
      <c r="B5359" s="15"/>
    </row>
    <row r="5360" spans="2:2">
      <c r="B5360" s="15"/>
    </row>
    <row r="5361" spans="2:2">
      <c r="B5361" s="15"/>
    </row>
    <row r="5362" spans="2:2">
      <c r="B5362" s="15"/>
    </row>
    <row r="5363" spans="2:2">
      <c r="B5363" s="15"/>
    </row>
    <row r="5364" spans="2:2">
      <c r="B5364" s="15"/>
    </row>
    <row r="5365" spans="2:2">
      <c r="B5365" s="15"/>
    </row>
    <row r="5366" spans="2:2">
      <c r="B5366" s="15"/>
    </row>
    <row r="5367" spans="2:2">
      <c r="B5367" s="15"/>
    </row>
    <row r="5368" spans="2:2">
      <c r="B5368" s="15"/>
    </row>
    <row r="5369" spans="2:2">
      <c r="B5369" s="15"/>
    </row>
    <row r="5370" spans="2:2">
      <c r="B5370" s="15"/>
    </row>
    <row r="5371" spans="2:2">
      <c r="B5371" s="15"/>
    </row>
    <row r="5372" spans="2:2">
      <c r="B5372" s="15"/>
    </row>
    <row r="5373" spans="2:2">
      <c r="B5373" s="15"/>
    </row>
    <row r="5374" spans="2:2">
      <c r="B5374" s="15"/>
    </row>
    <row r="5375" spans="2:2">
      <c r="B5375" s="15"/>
    </row>
    <row r="5376" spans="2:2">
      <c r="B5376" s="15"/>
    </row>
    <row r="5377" spans="2:2">
      <c r="B5377" s="15"/>
    </row>
    <row r="5378" spans="2:2">
      <c r="B5378" s="15"/>
    </row>
    <row r="5379" spans="2:2">
      <c r="B5379" s="15"/>
    </row>
    <row r="5380" spans="2:2">
      <c r="B5380" s="15"/>
    </row>
    <row r="5381" spans="2:2">
      <c r="B5381" s="15"/>
    </row>
    <row r="5382" spans="2:2">
      <c r="B5382" s="15"/>
    </row>
    <row r="5383" spans="2:2">
      <c r="B5383" s="15"/>
    </row>
    <row r="5384" spans="2:2">
      <c r="B5384" s="15"/>
    </row>
    <row r="5385" spans="2:2">
      <c r="B5385" s="15"/>
    </row>
    <row r="5386" spans="2:2">
      <c r="B5386" s="15"/>
    </row>
    <row r="5387" spans="2:2">
      <c r="B5387" s="15"/>
    </row>
    <row r="5388" spans="2:2">
      <c r="B5388" s="15"/>
    </row>
    <row r="5389" spans="2:2">
      <c r="B5389" s="15"/>
    </row>
    <row r="5390" spans="2:2">
      <c r="B5390" s="15"/>
    </row>
    <row r="5391" spans="2:2">
      <c r="B5391" s="15"/>
    </row>
    <row r="5392" spans="2:2">
      <c r="B5392" s="15"/>
    </row>
    <row r="5393" spans="2:2">
      <c r="B5393" s="15"/>
    </row>
    <row r="5394" spans="2:2">
      <c r="B5394" s="15"/>
    </row>
    <row r="5395" spans="2:2">
      <c r="B5395" s="15"/>
    </row>
    <row r="5396" spans="2:2">
      <c r="B5396" s="15"/>
    </row>
    <row r="5397" spans="2:2">
      <c r="B5397" s="15"/>
    </row>
    <row r="5398" spans="2:2">
      <c r="B5398" s="15"/>
    </row>
    <row r="5399" spans="2:2">
      <c r="B5399" s="15"/>
    </row>
    <row r="5400" spans="2:2">
      <c r="B5400" s="15"/>
    </row>
    <row r="5401" spans="2:2">
      <c r="B5401" s="15"/>
    </row>
    <row r="5402" spans="2:2">
      <c r="B5402" s="15"/>
    </row>
    <row r="5403" spans="2:2">
      <c r="B5403" s="15"/>
    </row>
    <row r="5404" spans="2:2">
      <c r="B5404" s="15"/>
    </row>
    <row r="5405" spans="2:2">
      <c r="B5405" s="15"/>
    </row>
    <row r="5406" spans="2:2">
      <c r="B5406" s="15"/>
    </row>
    <row r="5407" spans="2:2">
      <c r="B5407" s="15"/>
    </row>
    <row r="5408" spans="2:2">
      <c r="B5408" s="15"/>
    </row>
    <row r="5409" spans="2:2">
      <c r="B5409" s="15"/>
    </row>
    <row r="5410" spans="2:2">
      <c r="B5410" s="15"/>
    </row>
    <row r="5411" spans="2:2">
      <c r="B5411" s="15"/>
    </row>
    <row r="5412" spans="2:2">
      <c r="B5412" s="15"/>
    </row>
    <row r="5413" spans="2:2">
      <c r="B5413" s="15"/>
    </row>
    <row r="5414" spans="2:2">
      <c r="B5414" s="15"/>
    </row>
    <row r="5415" spans="2:2">
      <c r="B5415" s="15"/>
    </row>
    <row r="5416" spans="2:2">
      <c r="B5416" s="15"/>
    </row>
    <row r="5417" spans="2:2">
      <c r="B5417" s="15"/>
    </row>
    <row r="5418" spans="2:2">
      <c r="B5418" s="15"/>
    </row>
    <row r="5419" spans="2:2">
      <c r="B5419" s="15"/>
    </row>
    <row r="5420" spans="2:2">
      <c r="B5420" s="15"/>
    </row>
    <row r="5421" spans="2:2">
      <c r="B5421" s="15"/>
    </row>
    <row r="5422" spans="2:2">
      <c r="B5422" s="15"/>
    </row>
    <row r="5423" spans="2:2">
      <c r="B5423" s="15"/>
    </row>
    <row r="5424" spans="2:2">
      <c r="B5424" s="15"/>
    </row>
    <row r="5425" spans="2:2">
      <c r="B5425" s="15"/>
    </row>
    <row r="5426" spans="2:2">
      <c r="B5426" s="15"/>
    </row>
    <row r="5427" spans="2:2">
      <c r="B5427" s="15"/>
    </row>
    <row r="5428" spans="2:2">
      <c r="B5428" s="15"/>
    </row>
    <row r="5429" spans="2:2">
      <c r="B5429" s="15"/>
    </row>
    <row r="5430" spans="2:2">
      <c r="B5430" s="15"/>
    </row>
    <row r="5431" spans="2:2">
      <c r="B5431" s="15"/>
    </row>
    <row r="5432" spans="2:2">
      <c r="B5432" s="15"/>
    </row>
    <row r="5433" spans="2:2">
      <c r="B5433" s="15"/>
    </row>
    <row r="5434" spans="2:2">
      <c r="B5434" s="15"/>
    </row>
    <row r="5435" spans="2:2">
      <c r="B5435" s="15"/>
    </row>
    <row r="5436" spans="2:2">
      <c r="B5436" s="15"/>
    </row>
    <row r="5437" spans="2:2">
      <c r="B5437" s="15"/>
    </row>
    <row r="5438" spans="2:2">
      <c r="B5438" s="15"/>
    </row>
    <row r="5439" spans="2:2">
      <c r="B5439" s="15"/>
    </row>
    <row r="5440" spans="2:2">
      <c r="B5440" s="15"/>
    </row>
    <row r="5441" spans="2:2">
      <c r="B5441" s="15"/>
    </row>
    <row r="5442" spans="2:2">
      <c r="B5442" s="15"/>
    </row>
    <row r="5443" spans="2:2">
      <c r="B5443" s="15"/>
    </row>
    <row r="5444" spans="2:2">
      <c r="B5444" s="15"/>
    </row>
    <row r="5445" spans="2:2">
      <c r="B5445" s="15"/>
    </row>
    <row r="5446" spans="2:2">
      <c r="B5446" s="15"/>
    </row>
    <row r="5447" spans="2:2">
      <c r="B5447" s="15"/>
    </row>
    <row r="5448" spans="2:2">
      <c r="B5448" s="15"/>
    </row>
    <row r="5449" spans="2:2">
      <c r="B5449" s="15"/>
    </row>
    <row r="5450" spans="2:2">
      <c r="B5450" s="15"/>
    </row>
    <row r="5451" spans="2:2">
      <c r="B5451" s="15"/>
    </row>
    <row r="5452" spans="2:2">
      <c r="B5452" s="15"/>
    </row>
    <row r="5453" spans="2:2">
      <c r="B5453" s="15"/>
    </row>
    <row r="5454" spans="2:2">
      <c r="B5454" s="15"/>
    </row>
    <row r="5455" spans="2:2">
      <c r="B5455" s="15"/>
    </row>
    <row r="5456" spans="2:2">
      <c r="B5456" s="15"/>
    </row>
    <row r="5457" spans="2:2">
      <c r="B5457" s="15"/>
    </row>
    <row r="5458" spans="2:2">
      <c r="B5458" s="15"/>
    </row>
    <row r="5459" spans="2:2">
      <c r="B5459" s="15"/>
    </row>
    <row r="5460" spans="2:2">
      <c r="B5460" s="15"/>
    </row>
    <row r="5461" spans="2:2">
      <c r="B5461" s="15"/>
    </row>
    <row r="5462" spans="2:2">
      <c r="B5462" s="15"/>
    </row>
    <row r="5463" spans="2:2">
      <c r="B5463" s="15"/>
    </row>
    <row r="5464" spans="2:2">
      <c r="B5464" s="15"/>
    </row>
    <row r="5465" spans="2:2">
      <c r="B5465" s="15"/>
    </row>
    <row r="5466" spans="2:2">
      <c r="B5466" s="15"/>
    </row>
    <row r="5467" spans="2:2">
      <c r="B5467" s="15"/>
    </row>
    <row r="5468" spans="2:2">
      <c r="B5468" s="15"/>
    </row>
    <row r="5469" spans="2:2">
      <c r="B5469" s="15"/>
    </row>
    <row r="5470" spans="2:2">
      <c r="B5470" s="15"/>
    </row>
    <row r="5471" spans="2:2">
      <c r="B5471" s="15"/>
    </row>
    <row r="5472" spans="2:2">
      <c r="B5472" s="15"/>
    </row>
    <row r="5473" spans="2:2">
      <c r="B5473" s="15"/>
    </row>
    <row r="5474" spans="2:2">
      <c r="B5474" s="15"/>
    </row>
    <row r="5475" spans="2:2">
      <c r="B5475" s="15"/>
    </row>
    <row r="5476" spans="2:2">
      <c r="B5476" s="15"/>
    </row>
    <row r="5477" spans="2:2">
      <c r="B5477" s="15"/>
    </row>
    <row r="5478" spans="2:2">
      <c r="B5478" s="15"/>
    </row>
    <row r="5479" spans="2:2">
      <c r="B5479" s="15"/>
    </row>
    <row r="5480" spans="2:2">
      <c r="B5480" s="15"/>
    </row>
    <row r="5481" spans="2:2">
      <c r="B5481" s="15"/>
    </row>
    <row r="5482" spans="2:2">
      <c r="B5482" s="15"/>
    </row>
    <row r="5483" spans="2:2">
      <c r="B5483" s="15"/>
    </row>
    <row r="5484" spans="2:2">
      <c r="B5484" s="15"/>
    </row>
    <row r="5485" spans="2:2">
      <c r="B5485" s="15"/>
    </row>
    <row r="5486" spans="2:2">
      <c r="B5486" s="15"/>
    </row>
    <row r="5487" spans="2:2">
      <c r="B5487" s="15"/>
    </row>
    <row r="5488" spans="2:2">
      <c r="B5488" s="15"/>
    </row>
    <row r="5489" spans="2:2">
      <c r="B5489" s="15"/>
    </row>
    <row r="5490" spans="2:2">
      <c r="B5490" s="15"/>
    </row>
    <row r="5491" spans="2:2">
      <c r="B5491" s="15"/>
    </row>
    <row r="5492" spans="2:2">
      <c r="B5492" s="15"/>
    </row>
    <row r="5493" spans="2:2">
      <c r="B5493" s="15"/>
    </row>
    <row r="5494" spans="2:2">
      <c r="B5494" s="15"/>
    </row>
    <row r="5495" spans="2:2">
      <c r="B5495" s="15"/>
    </row>
    <row r="5496" spans="2:2">
      <c r="B5496" s="15"/>
    </row>
    <row r="5497" spans="2:2">
      <c r="B5497" s="15"/>
    </row>
    <row r="5498" spans="2:2">
      <c r="B5498" s="15"/>
    </row>
    <row r="5499" spans="2:2">
      <c r="B5499" s="15"/>
    </row>
    <row r="5500" spans="2:2">
      <c r="B5500" s="15"/>
    </row>
    <row r="5501" spans="2:2">
      <c r="B5501" s="15"/>
    </row>
    <row r="5502" spans="2:2">
      <c r="B5502" s="15"/>
    </row>
    <row r="5503" spans="2:2">
      <c r="B5503" s="15"/>
    </row>
    <row r="5504" spans="2:2">
      <c r="B5504" s="15"/>
    </row>
    <row r="5505" spans="2:2">
      <c r="B5505" s="15"/>
    </row>
    <row r="5506" spans="2:2">
      <c r="B5506" s="15"/>
    </row>
    <row r="5507" spans="2:2">
      <c r="B5507" s="15"/>
    </row>
    <row r="5508" spans="2:2">
      <c r="B5508" s="15"/>
    </row>
    <row r="5509" spans="2:2">
      <c r="B5509" s="15"/>
    </row>
    <row r="5510" spans="2:2">
      <c r="B5510" s="15"/>
    </row>
    <row r="5511" spans="2:2">
      <c r="B5511" s="15"/>
    </row>
    <row r="5512" spans="2:2">
      <c r="B5512" s="15"/>
    </row>
    <row r="5513" spans="2:2">
      <c r="B5513" s="15"/>
    </row>
    <row r="5514" spans="2:2">
      <c r="B5514" s="15"/>
    </row>
    <row r="5515" spans="2:2">
      <c r="B5515" s="15"/>
    </row>
    <row r="5516" spans="2:2">
      <c r="B5516" s="15"/>
    </row>
    <row r="5517" spans="2:2">
      <c r="B5517" s="15"/>
    </row>
    <row r="5518" spans="2:2">
      <c r="B5518" s="15"/>
    </row>
    <row r="5519" spans="2:2">
      <c r="B5519" s="15"/>
    </row>
    <row r="5520" spans="2:2">
      <c r="B5520" s="15"/>
    </row>
    <row r="5521" spans="2:2">
      <c r="B5521" s="15"/>
    </row>
    <row r="5522" spans="2:2">
      <c r="B5522" s="15"/>
    </row>
    <row r="5523" spans="2:2">
      <c r="B5523" s="15"/>
    </row>
    <row r="5524" spans="2:2">
      <c r="B5524" s="15"/>
    </row>
    <row r="5525" spans="2:2">
      <c r="B5525" s="15"/>
    </row>
    <row r="5526" spans="2:2">
      <c r="B5526" s="15"/>
    </row>
    <row r="5527" spans="2:2">
      <c r="B5527" s="15"/>
    </row>
    <row r="5528" spans="2:2">
      <c r="B5528" s="15"/>
    </row>
    <row r="5529" spans="2:2">
      <c r="B5529" s="15"/>
    </row>
    <row r="5530" spans="2:2">
      <c r="B5530" s="15"/>
    </row>
    <row r="5531" spans="2:2">
      <c r="B5531" s="15"/>
    </row>
    <row r="5532" spans="2:2">
      <c r="B5532" s="15"/>
    </row>
    <row r="5533" spans="2:2">
      <c r="B5533" s="15"/>
    </row>
    <row r="5534" spans="2:2">
      <c r="B5534" s="15"/>
    </row>
    <row r="5535" spans="2:2">
      <c r="B5535" s="15"/>
    </row>
    <row r="5536" spans="2:2">
      <c r="B5536" s="15"/>
    </row>
    <row r="5537" spans="2:2">
      <c r="B5537" s="15"/>
    </row>
    <row r="5538" spans="2:2">
      <c r="B5538" s="15"/>
    </row>
    <row r="5539" spans="2:2">
      <c r="B5539" s="15"/>
    </row>
    <row r="5540" spans="2:2">
      <c r="B5540" s="15"/>
    </row>
    <row r="5541" spans="2:2">
      <c r="B5541" s="15"/>
    </row>
    <row r="5542" spans="2:2">
      <c r="B5542" s="15"/>
    </row>
    <row r="5543" spans="2:2">
      <c r="B5543" s="15"/>
    </row>
    <row r="5544" spans="2:2">
      <c r="B5544" s="15"/>
    </row>
    <row r="5545" spans="2:2">
      <c r="B5545" s="15"/>
    </row>
    <row r="5546" spans="2:2">
      <c r="B5546" s="15"/>
    </row>
    <row r="5547" spans="2:2">
      <c r="B5547" s="15"/>
    </row>
    <row r="5548" spans="2:2">
      <c r="B5548" s="15"/>
    </row>
    <row r="5549" spans="2:2">
      <c r="B5549" s="15"/>
    </row>
    <row r="5550" spans="2:2">
      <c r="B5550" s="15"/>
    </row>
    <row r="5551" spans="2:2">
      <c r="B5551" s="15"/>
    </row>
    <row r="5552" spans="2:2">
      <c r="B5552" s="15"/>
    </row>
    <row r="5553" spans="2:2">
      <c r="B5553" s="15"/>
    </row>
    <row r="5554" spans="2:2">
      <c r="B5554" s="15"/>
    </row>
    <row r="5555" spans="2:2">
      <c r="B5555" s="15"/>
    </row>
    <row r="5556" spans="2:2">
      <c r="B5556" s="15"/>
    </row>
    <row r="5557" spans="2:2">
      <c r="B5557" s="15"/>
    </row>
    <row r="5558" spans="2:2">
      <c r="B5558" s="15"/>
    </row>
    <row r="5559" spans="2:2">
      <c r="B5559" s="15"/>
    </row>
    <row r="5560" spans="2:2">
      <c r="B5560" s="15"/>
    </row>
    <row r="5561" spans="2:2">
      <c r="B5561" s="15"/>
    </row>
    <row r="5562" spans="2:2">
      <c r="B5562" s="15"/>
    </row>
    <row r="5563" spans="2:2">
      <c r="B5563" s="15"/>
    </row>
    <row r="5564" spans="2:2">
      <c r="B5564" s="15"/>
    </row>
    <row r="5565" spans="2:2">
      <c r="B5565" s="15"/>
    </row>
    <row r="5566" spans="2:2">
      <c r="B5566" s="15"/>
    </row>
    <row r="5567" spans="2:2">
      <c r="B5567" s="15"/>
    </row>
    <row r="5568" spans="2:2">
      <c r="B5568" s="15"/>
    </row>
    <row r="5569" spans="2:2">
      <c r="B5569" s="15"/>
    </row>
    <row r="5570" spans="2:2">
      <c r="B5570" s="15"/>
    </row>
    <row r="5571" spans="2:2">
      <c r="B5571" s="15"/>
    </row>
    <row r="5572" spans="2:2">
      <c r="B5572" s="15"/>
    </row>
    <row r="5573" spans="2:2">
      <c r="B5573" s="15"/>
    </row>
    <row r="5574" spans="2:2">
      <c r="B5574" s="15"/>
    </row>
    <row r="5575" spans="2:2">
      <c r="B5575" s="15"/>
    </row>
    <row r="5576" spans="2:2">
      <c r="B5576" s="15"/>
    </row>
    <row r="5577" spans="2:2">
      <c r="B5577" s="15"/>
    </row>
    <row r="5578" spans="2:2">
      <c r="B5578" s="15"/>
    </row>
    <row r="5579" spans="2:2">
      <c r="B5579" s="15"/>
    </row>
    <row r="5580" spans="2:2">
      <c r="B5580" s="15"/>
    </row>
    <row r="5581" spans="2:2">
      <c r="B5581" s="15"/>
    </row>
    <row r="5582" spans="2:2">
      <c r="B5582" s="15"/>
    </row>
    <row r="5583" spans="2:2">
      <c r="B5583" s="15"/>
    </row>
    <row r="5584" spans="2:2">
      <c r="B5584" s="15"/>
    </row>
    <row r="5585" spans="2:2">
      <c r="B5585" s="15"/>
    </row>
    <row r="5586" spans="2:2">
      <c r="B5586" s="15"/>
    </row>
    <row r="5587" spans="2:2">
      <c r="B5587" s="15"/>
    </row>
    <row r="5588" spans="2:2">
      <c r="B5588" s="15"/>
    </row>
    <row r="5589" spans="2:2">
      <c r="B5589" s="15"/>
    </row>
    <row r="5590" spans="2:2">
      <c r="B5590" s="15"/>
    </row>
    <row r="5591" spans="2:2">
      <c r="B5591" s="15"/>
    </row>
    <row r="5592" spans="2:2">
      <c r="B5592" s="15"/>
    </row>
    <row r="5593" spans="2:2">
      <c r="B5593" s="15"/>
    </row>
    <row r="5594" spans="2:2">
      <c r="B5594" s="15"/>
    </row>
    <row r="5595" spans="2:2">
      <c r="B5595" s="15"/>
    </row>
    <row r="5596" spans="2:2">
      <c r="B5596" s="15"/>
    </row>
    <row r="5597" spans="2:2">
      <c r="B5597" s="15"/>
    </row>
    <row r="5598" spans="2:2">
      <c r="B5598" s="15"/>
    </row>
    <row r="5599" spans="2:2">
      <c r="B5599" s="15"/>
    </row>
    <row r="5600" spans="2:2">
      <c r="B5600" s="15"/>
    </row>
    <row r="5601" spans="2:2">
      <c r="B5601" s="15"/>
    </row>
    <row r="5602" spans="2:2">
      <c r="B5602" s="15"/>
    </row>
    <row r="5603" spans="2:2">
      <c r="B5603" s="15"/>
    </row>
    <row r="5604" spans="2:2">
      <c r="B5604" s="15"/>
    </row>
    <row r="5605" spans="2:2">
      <c r="B5605" s="15"/>
    </row>
    <row r="5606" spans="2:2">
      <c r="B5606" s="15"/>
    </row>
    <row r="5607" spans="2:2">
      <c r="B5607" s="15"/>
    </row>
    <row r="5608" spans="2:2">
      <c r="B5608" s="15"/>
    </row>
    <row r="5609" spans="2:2">
      <c r="B5609" s="15"/>
    </row>
    <row r="5610" spans="2:2">
      <c r="B5610" s="15"/>
    </row>
    <row r="5611" spans="2:2">
      <c r="B5611" s="15"/>
    </row>
    <row r="5612" spans="2:2">
      <c r="B5612" s="15"/>
    </row>
    <row r="5613" spans="2:2">
      <c r="B5613" s="15"/>
    </row>
    <row r="5614" spans="2:2">
      <c r="B5614" s="15"/>
    </row>
    <row r="5615" spans="2:2">
      <c r="B5615" s="15"/>
    </row>
    <row r="5616" spans="2:2">
      <c r="B5616" s="15"/>
    </row>
    <row r="5617" spans="2:2">
      <c r="B5617" s="15"/>
    </row>
    <row r="5618" spans="2:2">
      <c r="B5618" s="15"/>
    </row>
    <row r="5619" spans="2:2">
      <c r="B5619" s="15"/>
    </row>
    <row r="5620" spans="2:2">
      <c r="B5620" s="15"/>
    </row>
    <row r="5621" spans="2:2">
      <c r="B5621" s="15"/>
    </row>
    <row r="5622" spans="2:2">
      <c r="B5622" s="15"/>
    </row>
    <row r="5623" spans="2:2">
      <c r="B5623" s="15"/>
    </row>
    <row r="5624" spans="2:2">
      <c r="B5624" s="15"/>
    </row>
    <row r="5625" spans="2:2">
      <c r="B5625" s="15"/>
    </row>
    <row r="5626" spans="2:2">
      <c r="B5626" s="15"/>
    </row>
    <row r="5627" spans="2:2">
      <c r="B5627" s="15"/>
    </row>
    <row r="5628" spans="2:2">
      <c r="B5628" s="15"/>
    </row>
    <row r="5629" spans="2:2">
      <c r="B5629" s="15"/>
    </row>
    <row r="5630" spans="2:2">
      <c r="B5630" s="15"/>
    </row>
    <row r="5631" spans="2:2">
      <c r="B5631" s="15"/>
    </row>
    <row r="5632" spans="2:2">
      <c r="B5632" s="15"/>
    </row>
    <row r="5633" spans="2:2">
      <c r="B5633" s="15"/>
    </row>
    <row r="5634" spans="2:2">
      <c r="B5634" s="15"/>
    </row>
    <row r="5635" spans="2:2">
      <c r="B5635" s="15"/>
    </row>
    <row r="5636" spans="2:2">
      <c r="B5636" s="15"/>
    </row>
    <row r="5637" spans="2:2">
      <c r="B5637" s="15"/>
    </row>
    <row r="5638" spans="2:2">
      <c r="B5638" s="15"/>
    </row>
    <row r="5639" spans="2:2">
      <c r="B5639" s="15"/>
    </row>
    <row r="5640" spans="2:2">
      <c r="B5640" s="15"/>
    </row>
    <row r="5641" spans="2:2">
      <c r="B5641" s="15"/>
    </row>
    <row r="5642" spans="2:2">
      <c r="B5642" s="15"/>
    </row>
    <row r="5643" spans="2:2">
      <c r="B5643" s="15"/>
    </row>
    <row r="5644" spans="2:2">
      <c r="B5644" s="15"/>
    </row>
    <row r="5645" spans="2:2">
      <c r="B5645" s="15"/>
    </row>
    <row r="5646" spans="2:2">
      <c r="B5646" s="15"/>
    </row>
    <row r="5647" spans="2:2">
      <c r="B5647" s="15"/>
    </row>
    <row r="5648" spans="2:2">
      <c r="B5648" s="15"/>
    </row>
    <row r="5649" spans="2:2">
      <c r="B5649" s="15"/>
    </row>
    <row r="5650" spans="2:2">
      <c r="B5650" s="15"/>
    </row>
    <row r="5651" spans="2:2">
      <c r="B5651" s="15"/>
    </row>
    <row r="5652" spans="2:2">
      <c r="B5652" s="15"/>
    </row>
    <row r="5653" spans="2:2">
      <c r="B5653" s="15"/>
    </row>
    <row r="5654" spans="2:2">
      <c r="B5654" s="15"/>
    </row>
    <row r="5655" spans="2:2">
      <c r="B5655" s="15"/>
    </row>
    <row r="5656" spans="2:2">
      <c r="B5656" s="15"/>
    </row>
    <row r="5657" spans="2:2">
      <c r="B5657" s="15"/>
    </row>
    <row r="5658" spans="2:2">
      <c r="B5658" s="15"/>
    </row>
    <row r="5659" spans="2:2">
      <c r="B5659" s="15"/>
    </row>
    <row r="5660" spans="2:2">
      <c r="B5660" s="15"/>
    </row>
    <row r="5661" spans="2:2">
      <c r="B5661" s="15"/>
    </row>
    <row r="5662" spans="2:2">
      <c r="B5662" s="15"/>
    </row>
    <row r="5663" spans="2:2">
      <c r="B5663" s="15"/>
    </row>
    <row r="5664" spans="2:2">
      <c r="B5664" s="15"/>
    </row>
    <row r="5665" spans="2:2">
      <c r="B5665" s="15"/>
    </row>
    <row r="5666" spans="2:2">
      <c r="B5666" s="15"/>
    </row>
    <row r="5667" spans="2:2">
      <c r="B5667" s="15"/>
    </row>
    <row r="5668" spans="2:2">
      <c r="B5668" s="15"/>
    </row>
    <row r="5669" spans="2:2">
      <c r="B5669" s="15"/>
    </row>
    <row r="5670" spans="2:2">
      <c r="B5670" s="15"/>
    </row>
    <row r="5671" spans="2:2">
      <c r="B5671" s="15"/>
    </row>
    <row r="5672" spans="2:2">
      <c r="B5672" s="15"/>
    </row>
    <row r="5673" spans="2:2">
      <c r="B5673" s="15"/>
    </row>
    <row r="5674" spans="2:2">
      <c r="B5674" s="15"/>
    </row>
    <row r="5675" spans="2:2">
      <c r="B5675" s="15"/>
    </row>
    <row r="5676" spans="2:2">
      <c r="B5676" s="15"/>
    </row>
    <row r="5677" spans="2:2">
      <c r="B5677" s="15"/>
    </row>
    <row r="5678" spans="2:2">
      <c r="B5678" s="15"/>
    </row>
    <row r="5679" spans="2:2">
      <c r="B5679" s="15"/>
    </row>
    <row r="5680" spans="2:2">
      <c r="B5680" s="15"/>
    </row>
    <row r="5681" spans="2:2">
      <c r="B5681" s="15"/>
    </row>
    <row r="5682" spans="2:2">
      <c r="B5682" s="15"/>
    </row>
    <row r="5683" spans="2:2">
      <c r="B5683" s="15"/>
    </row>
    <row r="5684" spans="2:2">
      <c r="B5684" s="15"/>
    </row>
    <row r="5685" spans="2:2">
      <c r="B5685" s="15"/>
    </row>
    <row r="5686" spans="2:2">
      <c r="B5686" s="15"/>
    </row>
    <row r="5687" spans="2:2">
      <c r="B5687" s="15"/>
    </row>
    <row r="5688" spans="2:2">
      <c r="B5688" s="15"/>
    </row>
    <row r="5689" spans="2:2">
      <c r="B5689" s="15"/>
    </row>
    <row r="5690" spans="2:2">
      <c r="B5690" s="15"/>
    </row>
    <row r="5691" spans="2:2">
      <c r="B5691" s="15"/>
    </row>
    <row r="5692" spans="2:2">
      <c r="B5692" s="15"/>
    </row>
    <row r="5693" spans="2:2">
      <c r="B5693" s="15"/>
    </row>
    <row r="5694" spans="2:2">
      <c r="B5694" s="15"/>
    </row>
    <row r="5695" spans="2:2">
      <c r="B5695" s="15"/>
    </row>
    <row r="5696" spans="2:2">
      <c r="B5696" s="15"/>
    </row>
    <row r="5697" spans="2:2">
      <c r="B5697" s="15"/>
    </row>
    <row r="5698" spans="2:2">
      <c r="B5698" s="15"/>
    </row>
    <row r="5699" spans="2:2">
      <c r="B5699" s="15"/>
    </row>
    <row r="5700" spans="2:2">
      <c r="B5700" s="15"/>
    </row>
    <row r="5701" spans="2:2">
      <c r="B5701" s="15"/>
    </row>
    <row r="5702" spans="2:2">
      <c r="B5702" s="15"/>
    </row>
    <row r="5703" spans="2:2">
      <c r="B5703" s="15"/>
    </row>
    <row r="5704" spans="2:2">
      <c r="B5704" s="15"/>
    </row>
    <row r="5705" spans="2:2">
      <c r="B5705" s="15"/>
    </row>
    <row r="5706" spans="2:2">
      <c r="B5706" s="15"/>
    </row>
    <row r="5707" spans="2:2">
      <c r="B5707" s="15"/>
    </row>
    <row r="5708" spans="2:2">
      <c r="B5708" s="15"/>
    </row>
    <row r="5709" spans="2:2">
      <c r="B5709" s="15"/>
    </row>
    <row r="5710" spans="2:2">
      <c r="B5710" s="15"/>
    </row>
    <row r="5711" spans="2:2">
      <c r="B5711" s="15"/>
    </row>
    <row r="5712" spans="2:2">
      <c r="B5712" s="15"/>
    </row>
    <row r="5713" spans="2:2">
      <c r="B5713" s="15"/>
    </row>
    <row r="5714" spans="2:2">
      <c r="B5714" s="15"/>
    </row>
    <row r="5715" spans="2:2">
      <c r="B5715" s="15"/>
    </row>
    <row r="5716" spans="2:2">
      <c r="B5716" s="15"/>
    </row>
    <row r="5717" spans="2:2">
      <c r="B5717" s="15"/>
    </row>
    <row r="5718" spans="2:2">
      <c r="B5718" s="15"/>
    </row>
    <row r="5719" spans="2:2">
      <c r="B5719" s="15"/>
    </row>
    <row r="5720" spans="2:2">
      <c r="B5720" s="15"/>
    </row>
    <row r="5721" spans="2:2">
      <c r="B5721" s="15"/>
    </row>
    <row r="5722" spans="2:2">
      <c r="B5722" s="15"/>
    </row>
    <row r="5723" spans="2:2">
      <c r="B5723" s="15"/>
    </row>
    <row r="5724" spans="2:2">
      <c r="B5724" s="15"/>
    </row>
    <row r="5725" spans="2:2">
      <c r="B5725" s="15"/>
    </row>
    <row r="5726" spans="2:2">
      <c r="B5726" s="15"/>
    </row>
    <row r="5727" spans="2:2">
      <c r="B5727" s="15"/>
    </row>
    <row r="5728" spans="2:2">
      <c r="B5728" s="15"/>
    </row>
    <row r="5729" spans="2:2">
      <c r="B5729" s="15"/>
    </row>
    <row r="5730" spans="2:2">
      <c r="B5730" s="15"/>
    </row>
    <row r="5731" spans="2:2">
      <c r="B5731" s="15"/>
    </row>
    <row r="5732" spans="2:2">
      <c r="B5732" s="15"/>
    </row>
    <row r="5733" spans="2:2">
      <c r="B5733" s="15"/>
    </row>
    <row r="5734" spans="2:2">
      <c r="B5734" s="15"/>
    </row>
    <row r="5735" spans="2:2">
      <c r="B5735" s="15"/>
    </row>
    <row r="5736" spans="2:2">
      <c r="B5736" s="15"/>
    </row>
    <row r="5737" spans="2:2">
      <c r="B5737" s="15"/>
    </row>
    <row r="5738" spans="2:2">
      <c r="B5738" s="15"/>
    </row>
    <row r="5739" spans="2:2">
      <c r="B5739" s="15"/>
    </row>
    <row r="5740" spans="2:2">
      <c r="B5740" s="15"/>
    </row>
    <row r="5741" spans="2:2">
      <c r="B5741" s="15"/>
    </row>
    <row r="5742" spans="2:2">
      <c r="B5742" s="15"/>
    </row>
    <row r="5743" spans="2:2">
      <c r="B5743" s="15"/>
    </row>
    <row r="5744" spans="2:2">
      <c r="B5744" s="15"/>
    </row>
    <row r="5745" spans="2:2">
      <c r="B5745" s="15"/>
    </row>
    <row r="5746" spans="2:2">
      <c r="B5746" s="15"/>
    </row>
    <row r="5747" spans="2:2">
      <c r="B5747" s="15"/>
    </row>
    <row r="5748" spans="2:2">
      <c r="B5748" s="15"/>
    </row>
    <row r="5749" spans="2:2">
      <c r="B5749" s="15"/>
    </row>
    <row r="5750" spans="2:2">
      <c r="B5750" s="15"/>
    </row>
    <row r="5751" spans="2:2">
      <c r="B5751" s="15"/>
    </row>
    <row r="5752" spans="2:2">
      <c r="B5752" s="15"/>
    </row>
    <row r="5753" spans="2:2">
      <c r="B5753" s="15"/>
    </row>
    <row r="5754" spans="2:2">
      <c r="B5754" s="15"/>
    </row>
    <row r="5755" spans="2:2">
      <c r="B5755" s="15"/>
    </row>
    <row r="5756" spans="2:2">
      <c r="B5756" s="15"/>
    </row>
    <row r="5757" spans="2:2">
      <c r="B5757" s="15"/>
    </row>
    <row r="5758" spans="2:2">
      <c r="B5758" s="15"/>
    </row>
    <row r="5759" spans="2:2">
      <c r="B5759" s="15"/>
    </row>
    <row r="5760" spans="2:2">
      <c r="B5760" s="15"/>
    </row>
    <row r="5761" spans="2:2">
      <c r="B5761" s="15"/>
    </row>
    <row r="5762" spans="2:2">
      <c r="B5762" s="15"/>
    </row>
    <row r="5763" spans="2:2">
      <c r="B5763" s="15"/>
    </row>
    <row r="5764" spans="2:2">
      <c r="B5764" s="15"/>
    </row>
    <row r="5765" spans="2:2">
      <c r="B5765" s="15"/>
    </row>
    <row r="5766" spans="2:2">
      <c r="B5766" s="15"/>
    </row>
    <row r="5767" spans="2:2">
      <c r="B5767" s="15"/>
    </row>
    <row r="5768" spans="2:2">
      <c r="B5768" s="15"/>
    </row>
    <row r="5769" spans="2:2">
      <c r="B5769" s="15"/>
    </row>
    <row r="5770" spans="2:2">
      <c r="B5770" s="15"/>
    </row>
    <row r="5771" spans="2:2">
      <c r="B5771" s="15"/>
    </row>
    <row r="5772" spans="2:2">
      <c r="B5772" s="15"/>
    </row>
    <row r="5773" spans="2:2">
      <c r="B5773" s="15"/>
    </row>
    <row r="5774" spans="2:2">
      <c r="B5774" s="15"/>
    </row>
    <row r="5775" spans="2:2">
      <c r="B5775" s="15"/>
    </row>
    <row r="5776" spans="2:2">
      <c r="B5776" s="15"/>
    </row>
    <row r="5777" spans="2:2">
      <c r="B5777" s="15"/>
    </row>
    <row r="5778" spans="2:2">
      <c r="B5778" s="15"/>
    </row>
    <row r="5779" spans="2:2">
      <c r="B5779" s="15"/>
    </row>
    <row r="5780" spans="2:2">
      <c r="B5780" s="15"/>
    </row>
    <row r="5781" spans="2:2">
      <c r="B5781" s="15"/>
    </row>
    <row r="5782" spans="2:2">
      <c r="B5782" s="15"/>
    </row>
    <row r="5783" spans="2:2">
      <c r="B5783" s="15"/>
    </row>
    <row r="5784" spans="2:2">
      <c r="B5784" s="15"/>
    </row>
    <row r="5785" spans="2:2">
      <c r="B5785" s="15"/>
    </row>
    <row r="5786" spans="2:2">
      <c r="B5786" s="15"/>
    </row>
    <row r="5787" spans="2:2">
      <c r="B5787" s="15"/>
    </row>
    <row r="5788" spans="2:2">
      <c r="B5788" s="15"/>
    </row>
    <row r="5789" spans="2:2">
      <c r="B5789" s="15"/>
    </row>
    <row r="5790" spans="2:2">
      <c r="B5790" s="15"/>
    </row>
    <row r="5791" spans="2:2">
      <c r="B5791" s="15"/>
    </row>
    <row r="5792" spans="2:2">
      <c r="B5792" s="15"/>
    </row>
    <row r="5793" spans="2:2">
      <c r="B5793" s="15"/>
    </row>
    <row r="5794" spans="2:2">
      <c r="B5794" s="15"/>
    </row>
    <row r="5795" spans="2:2">
      <c r="B5795" s="15"/>
    </row>
    <row r="5796" spans="2:2">
      <c r="B5796" s="15"/>
    </row>
    <row r="5797" spans="2:2">
      <c r="B5797" s="15"/>
    </row>
    <row r="5798" spans="2:2">
      <c r="B5798" s="15"/>
    </row>
    <row r="5799" spans="2:2">
      <c r="B5799" s="15"/>
    </row>
    <row r="5800" spans="2:2">
      <c r="B5800" s="15"/>
    </row>
    <row r="5801" spans="2:2">
      <c r="B5801" s="15"/>
    </row>
    <row r="5802" spans="2:2">
      <c r="B5802" s="15"/>
    </row>
    <row r="5803" spans="2:2">
      <c r="B5803" s="15"/>
    </row>
    <row r="5804" spans="2:2">
      <c r="B5804" s="15"/>
    </row>
    <row r="5805" spans="2:2">
      <c r="B5805" s="15"/>
    </row>
    <row r="5806" spans="2:2">
      <c r="B5806" s="15"/>
    </row>
    <row r="5807" spans="2:2">
      <c r="B5807" s="15"/>
    </row>
    <row r="5808" spans="2:2">
      <c r="B5808" s="15"/>
    </row>
    <row r="5809" spans="2:2">
      <c r="B5809" s="15"/>
    </row>
    <row r="5810" spans="2:2">
      <c r="B5810" s="15"/>
    </row>
    <row r="5811" spans="2:2">
      <c r="B5811" s="15"/>
    </row>
    <row r="5812" spans="2:2">
      <c r="B5812" s="15"/>
    </row>
    <row r="5813" spans="2:2">
      <c r="B5813" s="15"/>
    </row>
    <row r="5814" spans="2:2">
      <c r="B5814" s="15"/>
    </row>
    <row r="5815" spans="2:2">
      <c r="B5815" s="15"/>
    </row>
    <row r="5816" spans="2:2">
      <c r="B5816" s="15"/>
    </row>
    <row r="5817" spans="2:2">
      <c r="B5817" s="15"/>
    </row>
    <row r="5818" spans="2:2">
      <c r="B5818" s="15"/>
    </row>
    <row r="5819" spans="2:2">
      <c r="B5819" s="15"/>
    </row>
    <row r="5820" spans="2:2">
      <c r="B5820" s="15"/>
    </row>
    <row r="5821" spans="2:2">
      <c r="B5821" s="15"/>
    </row>
    <row r="5822" spans="2:2">
      <c r="B5822" s="15"/>
    </row>
    <row r="5823" spans="2:2">
      <c r="B5823" s="15"/>
    </row>
    <row r="5824" spans="2:2">
      <c r="B5824" s="15"/>
    </row>
    <row r="5825" spans="2:2">
      <c r="B5825" s="15"/>
    </row>
    <row r="5826" spans="2:2">
      <c r="B5826" s="15"/>
    </row>
    <row r="5827" spans="2:2">
      <c r="B5827" s="15"/>
    </row>
    <row r="5828" spans="2:2">
      <c r="B5828" s="15"/>
    </row>
    <row r="5829" spans="2:2">
      <c r="B5829" s="15"/>
    </row>
    <row r="5830" spans="2:2">
      <c r="B5830" s="15"/>
    </row>
    <row r="5831" spans="2:2">
      <c r="B5831" s="15"/>
    </row>
    <row r="5832" spans="2:2">
      <c r="B5832" s="15"/>
    </row>
    <row r="5833" spans="2:2">
      <c r="B5833" s="15"/>
    </row>
    <row r="5834" spans="2:2">
      <c r="B5834" s="15"/>
    </row>
    <row r="5835" spans="2:2">
      <c r="B5835" s="15"/>
    </row>
    <row r="5836" spans="2:2">
      <c r="B5836" s="15"/>
    </row>
    <row r="5837" spans="2:2">
      <c r="B5837" s="15"/>
    </row>
    <row r="5838" spans="2:2">
      <c r="B5838" s="15"/>
    </row>
    <row r="5839" spans="2:2">
      <c r="B5839" s="15"/>
    </row>
    <row r="5840" spans="2:2">
      <c r="B5840" s="15"/>
    </row>
    <row r="5841" spans="2:2">
      <c r="B5841" s="15"/>
    </row>
    <row r="5842" spans="2:2">
      <c r="B5842" s="15"/>
    </row>
    <row r="5843" spans="2:2">
      <c r="B5843" s="15"/>
    </row>
    <row r="5844" spans="2:2">
      <c r="B5844" s="15"/>
    </row>
    <row r="5845" spans="2:2">
      <c r="B5845" s="15"/>
    </row>
    <row r="5846" spans="2:2">
      <c r="B5846" s="15"/>
    </row>
    <row r="5847" spans="2:2">
      <c r="B5847" s="15"/>
    </row>
    <row r="5848" spans="2:2">
      <c r="B5848" s="15"/>
    </row>
    <row r="5849" spans="2:2">
      <c r="B5849" s="15"/>
    </row>
    <row r="5850" spans="2:2">
      <c r="B5850" s="15"/>
    </row>
    <row r="5851" spans="2:2">
      <c r="B5851" s="15"/>
    </row>
    <row r="5852" spans="2:2">
      <c r="B5852" s="15"/>
    </row>
    <row r="5853" spans="2:2">
      <c r="B5853" s="15"/>
    </row>
    <row r="5854" spans="2:2">
      <c r="B5854" s="15"/>
    </row>
    <row r="5855" spans="2:2">
      <c r="B5855" s="15"/>
    </row>
    <row r="5856" spans="2:2">
      <c r="B5856" s="15"/>
    </row>
    <row r="5857" spans="2:2">
      <c r="B5857" s="15"/>
    </row>
    <row r="5858" spans="2:2">
      <c r="B5858" s="15"/>
    </row>
    <row r="5859" spans="2:2">
      <c r="B5859" s="15"/>
    </row>
    <row r="5860" spans="2:2">
      <c r="B5860" s="15"/>
    </row>
    <row r="5861" spans="2:2">
      <c r="B5861" s="15"/>
    </row>
    <row r="5862" spans="2:2">
      <c r="B5862" s="15"/>
    </row>
    <row r="5863" spans="2:2">
      <c r="B5863" s="15"/>
    </row>
    <row r="5864" spans="2:2">
      <c r="B5864" s="15"/>
    </row>
    <row r="5865" spans="2:2">
      <c r="B5865" s="15"/>
    </row>
    <row r="5866" spans="2:2">
      <c r="B5866" s="15"/>
    </row>
    <row r="5867" spans="2:2">
      <c r="B5867" s="15"/>
    </row>
    <row r="5868" spans="2:2">
      <c r="B5868" s="15"/>
    </row>
    <row r="5869" spans="2:2">
      <c r="B5869" s="15"/>
    </row>
    <row r="5870" spans="2:2">
      <c r="B5870" s="15"/>
    </row>
    <row r="5871" spans="2:2">
      <c r="B5871" s="15"/>
    </row>
    <row r="5872" spans="2:2">
      <c r="B5872" s="15"/>
    </row>
    <row r="5873" spans="2:2">
      <c r="B5873" s="15"/>
    </row>
    <row r="5874" spans="2:2">
      <c r="B5874" s="15"/>
    </row>
    <row r="5875" spans="2:2">
      <c r="B5875" s="15"/>
    </row>
    <row r="5876" spans="2:2">
      <c r="B5876" s="15"/>
    </row>
    <row r="5877" spans="2:2">
      <c r="B5877" s="15"/>
    </row>
    <row r="5878" spans="2:2">
      <c r="B5878" s="15"/>
    </row>
    <row r="5879" spans="2:2">
      <c r="B5879" s="15"/>
    </row>
    <row r="5880" spans="2:2">
      <c r="B5880" s="15"/>
    </row>
    <row r="5881" spans="2:2">
      <c r="B5881" s="15"/>
    </row>
    <row r="5882" spans="2:2">
      <c r="B5882" s="15"/>
    </row>
    <row r="5883" spans="2:2">
      <c r="B5883" s="15"/>
    </row>
    <row r="5884" spans="2:2">
      <c r="B5884" s="15"/>
    </row>
    <row r="5885" spans="2:2">
      <c r="B5885" s="15"/>
    </row>
    <row r="5886" spans="2:2">
      <c r="B5886" s="15"/>
    </row>
    <row r="5887" spans="2:2">
      <c r="B5887" s="15"/>
    </row>
    <row r="5888" spans="2:2">
      <c r="B5888" s="15"/>
    </row>
    <row r="5889" spans="2:2">
      <c r="B5889" s="15"/>
    </row>
    <row r="5890" spans="2:2">
      <c r="B5890" s="15"/>
    </row>
    <row r="5891" spans="2:2">
      <c r="B5891" s="15"/>
    </row>
    <row r="5892" spans="2:2">
      <c r="B5892" s="15"/>
    </row>
    <row r="5893" spans="2:2">
      <c r="B5893" s="15"/>
    </row>
    <row r="5894" spans="2:2">
      <c r="B5894" s="15"/>
    </row>
    <row r="5895" spans="2:2">
      <c r="B5895" s="15"/>
    </row>
    <row r="5896" spans="2:2">
      <c r="B5896" s="15"/>
    </row>
    <row r="5897" spans="2:2">
      <c r="B5897" s="15"/>
    </row>
    <row r="5898" spans="2:2">
      <c r="B5898" s="15"/>
    </row>
    <row r="5899" spans="2:2">
      <c r="B5899" s="15"/>
    </row>
    <row r="5900" spans="2:2">
      <c r="B5900" s="15"/>
    </row>
    <row r="5901" spans="2:2">
      <c r="B5901" s="15"/>
    </row>
    <row r="5902" spans="2:2">
      <c r="B5902" s="15"/>
    </row>
    <row r="5903" spans="2:2">
      <c r="B5903" s="15"/>
    </row>
    <row r="5904" spans="2:2">
      <c r="B5904" s="15"/>
    </row>
    <row r="5905" spans="2:2">
      <c r="B5905" s="15"/>
    </row>
    <row r="5906" spans="2:2">
      <c r="B5906" s="15"/>
    </row>
    <row r="5907" spans="2:2">
      <c r="B5907" s="15"/>
    </row>
    <row r="5908" spans="2:2">
      <c r="B5908" s="15"/>
    </row>
    <row r="5909" spans="2:2">
      <c r="B5909" s="15"/>
    </row>
    <row r="5910" spans="2:2">
      <c r="B5910" s="15"/>
    </row>
    <row r="5911" spans="2:2">
      <c r="B5911" s="15"/>
    </row>
    <row r="5912" spans="2:2">
      <c r="B5912" s="15"/>
    </row>
    <row r="5913" spans="2:2">
      <c r="B5913" s="15"/>
    </row>
    <row r="5914" spans="2:2">
      <c r="B5914" s="15"/>
    </row>
    <row r="5915" spans="2:2">
      <c r="B5915" s="15"/>
    </row>
    <row r="5916" spans="2:2">
      <c r="B5916" s="15"/>
    </row>
    <row r="5917" spans="2:2">
      <c r="B5917" s="15"/>
    </row>
    <row r="5918" spans="2:2">
      <c r="B5918" s="15"/>
    </row>
    <row r="5919" spans="2:2">
      <c r="B5919" s="15"/>
    </row>
    <row r="5920" spans="2:2">
      <c r="B5920" s="15"/>
    </row>
    <row r="5921" spans="2:2">
      <c r="B5921" s="15"/>
    </row>
    <row r="5922" spans="2:2">
      <c r="B5922" s="15"/>
    </row>
    <row r="5923" spans="2:2">
      <c r="B5923" s="15"/>
    </row>
    <row r="5924" spans="2:2">
      <c r="B5924" s="15"/>
    </row>
    <row r="5925" spans="2:2">
      <c r="B5925" s="15"/>
    </row>
    <row r="5926" spans="2:2">
      <c r="B5926" s="15"/>
    </row>
    <row r="5927" spans="2:2">
      <c r="B5927" s="15"/>
    </row>
    <row r="5928" spans="2:2">
      <c r="B5928" s="15"/>
    </row>
    <row r="5929" spans="2:2">
      <c r="B5929" s="15"/>
    </row>
    <row r="5930" spans="2:2">
      <c r="B5930" s="15"/>
    </row>
    <row r="5931" spans="2:2">
      <c r="B5931" s="15"/>
    </row>
    <row r="5932" spans="2:2">
      <c r="B5932" s="15"/>
    </row>
    <row r="5933" spans="2:2">
      <c r="B5933" s="15"/>
    </row>
    <row r="5934" spans="2:2">
      <c r="B5934" s="15"/>
    </row>
    <row r="5935" spans="2:2">
      <c r="B5935" s="15"/>
    </row>
    <row r="5936" spans="2:2">
      <c r="B5936" s="15"/>
    </row>
    <row r="5937" spans="2:2">
      <c r="B5937" s="15"/>
    </row>
    <row r="5938" spans="2:2">
      <c r="B5938" s="15"/>
    </row>
    <row r="5939" spans="2:2">
      <c r="B5939" s="15"/>
    </row>
    <row r="5940" spans="2:2">
      <c r="B5940" s="15"/>
    </row>
    <row r="5941" spans="2:2">
      <c r="B5941" s="15"/>
    </row>
    <row r="5942" spans="2:2">
      <c r="B5942" s="15"/>
    </row>
    <row r="5943" spans="2:2">
      <c r="B5943" s="15"/>
    </row>
    <row r="5944" spans="2:2">
      <c r="B5944" s="15"/>
    </row>
    <row r="5945" spans="2:2">
      <c r="B5945" s="15"/>
    </row>
    <row r="5946" spans="2:2">
      <c r="B5946" s="15"/>
    </row>
    <row r="5947" spans="2:2">
      <c r="B5947" s="15"/>
    </row>
    <row r="5948" spans="2:2">
      <c r="B5948" s="15"/>
    </row>
    <row r="5949" spans="2:2">
      <c r="B5949" s="15"/>
    </row>
    <row r="5950" spans="2:2">
      <c r="B5950" s="15"/>
    </row>
    <row r="5951" spans="2:2">
      <c r="B5951" s="15"/>
    </row>
    <row r="5952" spans="2:2">
      <c r="B5952" s="15"/>
    </row>
    <row r="5953" spans="2:2">
      <c r="B5953" s="15"/>
    </row>
    <row r="5954" spans="2:2">
      <c r="B5954" s="15"/>
    </row>
    <row r="5955" spans="2:2">
      <c r="B5955" s="15"/>
    </row>
    <row r="5956" spans="2:2">
      <c r="B5956" s="15"/>
    </row>
    <row r="5957" spans="2:2">
      <c r="B5957" s="15"/>
    </row>
    <row r="5958" spans="2:2">
      <c r="B5958" s="15"/>
    </row>
    <row r="5959" spans="2:2">
      <c r="B5959" s="15"/>
    </row>
    <row r="5960" spans="2:2">
      <c r="B5960" s="15"/>
    </row>
    <row r="5961" spans="2:2">
      <c r="B5961" s="15"/>
    </row>
    <row r="5962" spans="2:2">
      <c r="B5962" s="15"/>
    </row>
    <row r="5963" spans="2:2">
      <c r="B5963" s="15"/>
    </row>
    <row r="5964" spans="2:2">
      <c r="B5964" s="15"/>
    </row>
    <row r="5965" spans="2:2">
      <c r="B5965" s="15"/>
    </row>
    <row r="5966" spans="2:2">
      <c r="B5966" s="15"/>
    </row>
    <row r="5967" spans="2:2">
      <c r="B5967" s="15"/>
    </row>
    <row r="5968" spans="2:2">
      <c r="B5968" s="15"/>
    </row>
    <row r="5969" spans="2:2">
      <c r="B5969" s="15"/>
    </row>
    <row r="5970" spans="2:2">
      <c r="B5970" s="15"/>
    </row>
    <row r="5971" spans="2:2">
      <c r="B5971" s="15"/>
    </row>
    <row r="5972" spans="2:2">
      <c r="B5972" s="15"/>
    </row>
    <row r="5973" spans="2:2">
      <c r="B5973" s="15"/>
    </row>
    <row r="5974" spans="2:2">
      <c r="B5974" s="15"/>
    </row>
    <row r="5975" spans="2:2">
      <c r="B5975" s="15"/>
    </row>
    <row r="5976" spans="2:2">
      <c r="B5976" s="15"/>
    </row>
    <row r="5977" spans="2:2">
      <c r="B5977" s="15"/>
    </row>
    <row r="5978" spans="2:2">
      <c r="B5978" s="15"/>
    </row>
    <row r="5979" spans="2:2">
      <c r="B5979" s="15"/>
    </row>
    <row r="5980" spans="2:2">
      <c r="B5980" s="15"/>
    </row>
    <row r="5981" spans="2:2">
      <c r="B5981" s="15"/>
    </row>
    <row r="5982" spans="2:2">
      <c r="B5982" s="15"/>
    </row>
    <row r="5983" spans="2:2">
      <c r="B5983" s="15"/>
    </row>
    <row r="5984" spans="2:2">
      <c r="B5984" s="15"/>
    </row>
    <row r="5985" spans="2:2">
      <c r="B5985" s="15"/>
    </row>
    <row r="5986" spans="2:2">
      <c r="B5986" s="15"/>
    </row>
    <row r="5987" spans="2:2">
      <c r="B5987" s="15"/>
    </row>
    <row r="5988" spans="2:2">
      <c r="B5988" s="15"/>
    </row>
    <row r="5989" spans="2:2">
      <c r="B5989" s="15"/>
    </row>
    <row r="5990" spans="2:2">
      <c r="B5990" s="15"/>
    </row>
    <row r="5991" spans="2:2">
      <c r="B5991" s="15"/>
    </row>
    <row r="5992" spans="2:2">
      <c r="B5992" s="15"/>
    </row>
    <row r="5993" spans="2:2">
      <c r="B5993" s="15"/>
    </row>
    <row r="5994" spans="2:2">
      <c r="B5994" s="15"/>
    </row>
    <row r="5995" spans="2:2">
      <c r="B5995" s="15"/>
    </row>
    <row r="5996" spans="2:2">
      <c r="B5996" s="15"/>
    </row>
    <row r="5997" spans="2:2">
      <c r="B5997" s="15"/>
    </row>
    <row r="5998" spans="2:2">
      <c r="B5998" s="15"/>
    </row>
    <row r="5999" spans="2:2">
      <c r="B5999" s="15"/>
    </row>
    <row r="6000" spans="2:2">
      <c r="B6000" s="15"/>
    </row>
    <row r="6001" spans="2:2">
      <c r="B6001" s="15"/>
    </row>
    <row r="6002" spans="2:2">
      <c r="B6002" s="15"/>
    </row>
    <row r="6003" spans="2:2">
      <c r="B6003" s="15"/>
    </row>
    <row r="6004" spans="2:2">
      <c r="B6004" s="15"/>
    </row>
    <row r="6005" spans="2:2">
      <c r="B6005" s="15"/>
    </row>
    <row r="6006" spans="2:2">
      <c r="B6006" s="15"/>
    </row>
    <row r="6007" spans="2:2">
      <c r="B6007" s="15"/>
    </row>
    <row r="6008" spans="2:2">
      <c r="B6008" s="15"/>
    </row>
    <row r="6009" spans="2:2">
      <c r="B6009" s="15"/>
    </row>
    <row r="6010" spans="2:2">
      <c r="B6010" s="15"/>
    </row>
    <row r="6011" spans="2:2">
      <c r="B6011" s="15"/>
    </row>
    <row r="6012" spans="2:2">
      <c r="B6012" s="15"/>
    </row>
    <row r="6013" spans="2:2">
      <c r="B6013" s="15"/>
    </row>
    <row r="6014" spans="2:2">
      <c r="B6014" s="15"/>
    </row>
    <row r="6015" spans="2:2">
      <c r="B6015" s="15"/>
    </row>
    <row r="6016" spans="2:2">
      <c r="B6016" s="15"/>
    </row>
    <row r="6017" spans="2:2">
      <c r="B6017" s="15"/>
    </row>
    <row r="6018" spans="2:2">
      <c r="B6018" s="15"/>
    </row>
    <row r="6019" spans="2:2">
      <c r="B6019" s="15"/>
    </row>
    <row r="6020" spans="2:2">
      <c r="B6020" s="15"/>
    </row>
    <row r="6021" spans="2:2">
      <c r="B6021" s="15"/>
    </row>
    <row r="6022" spans="2:2">
      <c r="B6022" s="15"/>
    </row>
    <row r="6023" spans="2:2">
      <c r="B6023" s="15"/>
    </row>
    <row r="6024" spans="2:2">
      <c r="B6024" s="15"/>
    </row>
    <row r="6025" spans="2:2">
      <c r="B6025" s="15"/>
    </row>
    <row r="6026" spans="2:2">
      <c r="B6026" s="15"/>
    </row>
    <row r="6027" spans="2:2">
      <c r="B6027" s="15"/>
    </row>
    <row r="6028" spans="2:2">
      <c r="B6028" s="15"/>
    </row>
    <row r="6029" spans="2:2">
      <c r="B6029" s="15"/>
    </row>
    <row r="6030" spans="2:2">
      <c r="B6030" s="15"/>
    </row>
    <row r="6031" spans="2:2">
      <c r="B6031" s="15"/>
    </row>
    <row r="6032" spans="2:2">
      <c r="B6032" s="15"/>
    </row>
    <row r="6033" spans="2:2">
      <c r="B6033" s="15"/>
    </row>
    <row r="6034" spans="2:2">
      <c r="B6034" s="15"/>
    </row>
    <row r="6035" spans="2:2">
      <c r="B6035" s="15"/>
    </row>
    <row r="6036" spans="2:2">
      <c r="B6036" s="15"/>
    </row>
    <row r="6037" spans="2:2">
      <c r="B6037" s="15"/>
    </row>
    <row r="6038" spans="2:2">
      <c r="B6038" s="15"/>
    </row>
    <row r="6039" spans="2:2">
      <c r="B6039" s="15"/>
    </row>
    <row r="6040" spans="2:2">
      <c r="B6040" s="15"/>
    </row>
    <row r="6041" spans="2:2">
      <c r="B6041" s="15"/>
    </row>
    <row r="6042" spans="2:2">
      <c r="B6042" s="15"/>
    </row>
    <row r="6043" spans="2:2">
      <c r="B6043" s="15"/>
    </row>
    <row r="6044" spans="2:2">
      <c r="B6044" s="15"/>
    </row>
    <row r="6045" spans="2:2">
      <c r="B6045" s="15"/>
    </row>
    <row r="6046" spans="2:2">
      <c r="B6046" s="15"/>
    </row>
    <row r="6047" spans="2:2">
      <c r="B6047" s="15"/>
    </row>
    <row r="6048" spans="2:2">
      <c r="B6048" s="15"/>
    </row>
    <row r="6049" spans="2:2">
      <c r="B6049" s="15"/>
    </row>
    <row r="6050" spans="2:2">
      <c r="B6050" s="15"/>
    </row>
    <row r="6051" spans="2:2">
      <c r="B6051" s="15"/>
    </row>
    <row r="6052" spans="2:2">
      <c r="B6052" s="15"/>
    </row>
    <row r="6053" spans="2:2">
      <c r="B6053" s="15"/>
    </row>
    <row r="6054" spans="2:2">
      <c r="B6054" s="15"/>
    </row>
    <row r="6055" spans="2:2">
      <c r="B6055" s="15"/>
    </row>
    <row r="6056" spans="2:2">
      <c r="B6056" s="15"/>
    </row>
    <row r="6057" spans="2:2">
      <c r="B6057" s="15"/>
    </row>
    <row r="6058" spans="2:2">
      <c r="B6058" s="15"/>
    </row>
    <row r="6059" spans="2:2">
      <c r="B6059" s="15"/>
    </row>
    <row r="6060" spans="2:2">
      <c r="B6060" s="15"/>
    </row>
    <row r="6061" spans="2:2">
      <c r="B6061" s="15"/>
    </row>
    <row r="6062" spans="2:2">
      <c r="B6062" s="15"/>
    </row>
    <row r="6063" spans="2:2">
      <c r="B6063" s="15"/>
    </row>
    <row r="6064" spans="2:2">
      <c r="B6064" s="15"/>
    </row>
    <row r="6065" spans="2:2">
      <c r="B6065" s="15"/>
    </row>
    <row r="6066" spans="2:2">
      <c r="B6066" s="15"/>
    </row>
    <row r="6067" spans="2:2">
      <c r="B6067" s="15"/>
    </row>
    <row r="6068" spans="2:2">
      <c r="B6068" s="15"/>
    </row>
    <row r="6069" spans="2:2">
      <c r="B6069" s="15"/>
    </row>
    <row r="6070" spans="2:2">
      <c r="B6070" s="15"/>
    </row>
    <row r="6071" spans="2:2">
      <c r="B6071" s="15"/>
    </row>
    <row r="6072" spans="2:2">
      <c r="B6072" s="15"/>
    </row>
    <row r="6073" spans="2:2">
      <c r="B6073" s="15"/>
    </row>
    <row r="6074" spans="2:2">
      <c r="B6074" s="15"/>
    </row>
    <row r="6075" spans="2:2">
      <c r="B6075" s="15"/>
    </row>
    <row r="6076" spans="2:2">
      <c r="B6076" s="15"/>
    </row>
    <row r="6077" spans="2:2">
      <c r="B6077" s="15"/>
    </row>
    <row r="6078" spans="2:2">
      <c r="B6078" s="15"/>
    </row>
    <row r="6079" spans="2:2">
      <c r="B6079" s="15"/>
    </row>
    <row r="6080" spans="2:2">
      <c r="B6080" s="15"/>
    </row>
    <row r="6081" spans="2:2">
      <c r="B6081" s="15"/>
    </row>
    <row r="6082" spans="2:2">
      <c r="B6082" s="15"/>
    </row>
    <row r="6083" spans="2:2">
      <c r="B6083" s="15"/>
    </row>
    <row r="6084" spans="2:2">
      <c r="B6084" s="15"/>
    </row>
    <row r="6085" spans="2:2">
      <c r="B6085" s="15"/>
    </row>
    <row r="6086" spans="2:2">
      <c r="B6086" s="15"/>
    </row>
    <row r="6087" spans="2:2">
      <c r="B6087" s="15"/>
    </row>
    <row r="6088" spans="2:2">
      <c r="B6088" s="15"/>
    </row>
    <row r="6089" spans="2:2">
      <c r="B6089" s="15"/>
    </row>
    <row r="6090" spans="2:2">
      <c r="B6090" s="15"/>
    </row>
    <row r="6091" spans="2:2">
      <c r="B6091" s="15"/>
    </row>
    <row r="6092" spans="2:2">
      <c r="B6092" s="15"/>
    </row>
    <row r="6093" spans="2:2">
      <c r="B6093" s="15"/>
    </row>
    <row r="6094" spans="2:2">
      <c r="B6094" s="15"/>
    </row>
    <row r="6095" spans="2:2">
      <c r="B6095" s="15"/>
    </row>
    <row r="6096" spans="2:2">
      <c r="B6096" s="15"/>
    </row>
    <row r="6097" spans="2:2">
      <c r="B6097" s="15"/>
    </row>
    <row r="6098" spans="2:2">
      <c r="B6098" s="15"/>
    </row>
    <row r="6099" spans="2:2">
      <c r="B6099" s="15"/>
    </row>
    <row r="6100" spans="2:2">
      <c r="B6100" s="15"/>
    </row>
    <row r="6101" spans="2:2">
      <c r="B6101" s="15"/>
    </row>
    <row r="6102" spans="2:2">
      <c r="B6102" s="15"/>
    </row>
    <row r="6103" spans="2:2">
      <c r="B6103" s="15"/>
    </row>
    <row r="6104" spans="2:2">
      <c r="B6104" s="15"/>
    </row>
    <row r="6105" spans="2:2">
      <c r="B6105" s="15"/>
    </row>
    <row r="6106" spans="2:2">
      <c r="B6106" s="15"/>
    </row>
    <row r="6107" spans="2:2">
      <c r="B6107" s="15"/>
    </row>
    <row r="6108" spans="2:2">
      <c r="B6108" s="15"/>
    </row>
    <row r="6109" spans="2:2">
      <c r="B6109" s="15"/>
    </row>
    <row r="6110" spans="2:2">
      <c r="B6110" s="15"/>
    </row>
    <row r="6111" spans="2:2">
      <c r="B6111" s="15"/>
    </row>
    <row r="6112" spans="2:2">
      <c r="B6112" s="15"/>
    </row>
    <row r="6113" spans="2:2">
      <c r="B6113" s="15"/>
    </row>
    <row r="6114" spans="2:2">
      <c r="B6114" s="15"/>
    </row>
    <row r="6115" spans="2:2">
      <c r="B6115" s="15"/>
    </row>
    <row r="6116" spans="2:2">
      <c r="B6116" s="15"/>
    </row>
    <row r="6117" spans="2:2">
      <c r="B6117" s="15"/>
    </row>
    <row r="6118" spans="2:2">
      <c r="B6118" s="15"/>
    </row>
    <row r="6119" spans="2:2">
      <c r="B6119" s="15"/>
    </row>
    <row r="6120" spans="2:2">
      <c r="B6120" s="15"/>
    </row>
    <row r="6121" spans="2:2">
      <c r="B6121" s="15"/>
    </row>
    <row r="6122" spans="2:2">
      <c r="B6122" s="15"/>
    </row>
    <row r="6123" spans="2:2">
      <c r="B6123" s="15"/>
    </row>
    <row r="6124" spans="2:2">
      <c r="B6124" s="15"/>
    </row>
    <row r="6125" spans="2:2">
      <c r="B6125" s="15"/>
    </row>
    <row r="6126" spans="2:2">
      <c r="B6126" s="15"/>
    </row>
    <row r="6127" spans="2:2">
      <c r="B6127" s="15"/>
    </row>
    <row r="6128" spans="2:2">
      <c r="B6128" s="15"/>
    </row>
    <row r="6129" spans="2:2">
      <c r="B6129" s="15"/>
    </row>
    <row r="6130" spans="2:2">
      <c r="B6130" s="15"/>
    </row>
    <row r="6131" spans="2:2">
      <c r="B6131" s="15"/>
    </row>
    <row r="6132" spans="2:2">
      <c r="B6132" s="15"/>
    </row>
    <row r="6133" spans="2:2">
      <c r="B6133" s="15"/>
    </row>
    <row r="6134" spans="2:2">
      <c r="B6134" s="15"/>
    </row>
    <row r="6135" spans="2:2">
      <c r="B6135" s="15"/>
    </row>
    <row r="6136" spans="2:2">
      <c r="B6136" s="15"/>
    </row>
    <row r="6137" spans="2:2">
      <c r="B6137" s="15"/>
    </row>
    <row r="6138" spans="2:2">
      <c r="B6138" s="15"/>
    </row>
    <row r="6139" spans="2:2">
      <c r="B6139" s="15"/>
    </row>
    <row r="6140" spans="2:2">
      <c r="B6140" s="15"/>
    </row>
    <row r="6141" spans="2:2">
      <c r="B6141" s="15"/>
    </row>
    <row r="6142" spans="2:2">
      <c r="B6142" s="15"/>
    </row>
    <row r="6143" spans="2:2">
      <c r="B6143" s="15"/>
    </row>
    <row r="6144" spans="2:2">
      <c r="B6144" s="15"/>
    </row>
    <row r="6145" spans="2:2">
      <c r="B6145" s="15"/>
    </row>
    <row r="6146" spans="2:2">
      <c r="B6146" s="15"/>
    </row>
    <row r="6147" spans="2:2">
      <c r="B6147" s="15"/>
    </row>
    <row r="6148" spans="2:2">
      <c r="B6148" s="15"/>
    </row>
    <row r="6149" spans="2:2">
      <c r="B6149" s="15"/>
    </row>
    <row r="6150" spans="2:2">
      <c r="B6150" s="15"/>
    </row>
    <row r="6151" spans="2:2">
      <c r="B6151" s="15"/>
    </row>
    <row r="6152" spans="2:2">
      <c r="B6152" s="15"/>
    </row>
    <row r="6153" spans="2:2">
      <c r="B6153" s="15"/>
    </row>
    <row r="6154" spans="2:2">
      <c r="B6154" s="15"/>
    </row>
    <row r="6155" spans="2:2">
      <c r="B6155" s="15"/>
    </row>
    <row r="6156" spans="2:2">
      <c r="B6156" s="15"/>
    </row>
    <row r="6157" spans="2:2">
      <c r="B6157" s="15"/>
    </row>
    <row r="6158" spans="2:2">
      <c r="B6158" s="15"/>
    </row>
    <row r="6159" spans="2:2">
      <c r="B6159" s="15"/>
    </row>
    <row r="6160" spans="2:2">
      <c r="B6160" s="15"/>
    </row>
    <row r="6161" spans="2:2">
      <c r="B6161" s="15"/>
    </row>
    <row r="6162" spans="2:2">
      <c r="B6162" s="15"/>
    </row>
    <row r="6163" spans="2:2">
      <c r="B6163" s="15"/>
    </row>
    <row r="6164" spans="2:2">
      <c r="B6164" s="15"/>
    </row>
    <row r="6165" spans="2:2">
      <c r="B6165" s="15"/>
    </row>
    <row r="6166" spans="2:2">
      <c r="B6166" s="15"/>
    </row>
    <row r="6167" spans="2:2">
      <c r="B6167" s="15"/>
    </row>
    <row r="6168" spans="2:2">
      <c r="B6168" s="15"/>
    </row>
    <row r="6169" spans="2:2">
      <c r="B6169" s="15"/>
    </row>
    <row r="6170" spans="2:2">
      <c r="B6170" s="15"/>
    </row>
    <row r="6171" spans="2:2">
      <c r="B6171" s="15"/>
    </row>
    <row r="6172" spans="2:2">
      <c r="B6172" s="15"/>
    </row>
    <row r="6173" spans="2:2">
      <c r="B6173" s="15"/>
    </row>
    <row r="6174" spans="2:2">
      <c r="B6174" s="15"/>
    </row>
    <row r="6175" spans="2:2">
      <c r="B6175" s="15"/>
    </row>
    <row r="6176" spans="2:2">
      <c r="B6176" s="15"/>
    </row>
    <row r="6177" spans="2:2">
      <c r="B6177" s="15"/>
    </row>
    <row r="6178" spans="2:2">
      <c r="B6178" s="15"/>
    </row>
    <row r="6179" spans="2:2">
      <c r="B6179" s="15"/>
    </row>
    <row r="6180" spans="2:2">
      <c r="B6180" s="15"/>
    </row>
    <row r="6181" spans="2:2">
      <c r="B6181" s="15"/>
    </row>
    <row r="6182" spans="2:2">
      <c r="B6182" s="15"/>
    </row>
    <row r="6183" spans="2:2">
      <c r="B6183" s="15"/>
    </row>
    <row r="6184" spans="2:2">
      <c r="B6184" s="15"/>
    </row>
    <row r="6185" spans="2:2">
      <c r="B6185" s="15"/>
    </row>
    <row r="6186" spans="2:2">
      <c r="B6186" s="15"/>
    </row>
    <row r="6187" spans="2:2">
      <c r="B6187" s="15"/>
    </row>
    <row r="6188" spans="2:2">
      <c r="B6188" s="15"/>
    </row>
    <row r="6189" spans="2:2">
      <c r="B6189" s="15"/>
    </row>
    <row r="6190" spans="2:2">
      <c r="B6190" s="15"/>
    </row>
    <row r="6191" spans="2:2">
      <c r="B6191" s="15"/>
    </row>
    <row r="6192" spans="2:2">
      <c r="B6192" s="15"/>
    </row>
    <row r="6193" spans="2:2">
      <c r="B6193" s="15"/>
    </row>
    <row r="6194" spans="2:2">
      <c r="B6194" s="15"/>
    </row>
    <row r="6195" spans="2:2">
      <c r="B6195" s="15"/>
    </row>
    <row r="6196" spans="2:2">
      <c r="B6196" s="15"/>
    </row>
    <row r="6197" spans="2:2">
      <c r="B6197" s="15"/>
    </row>
    <row r="6198" spans="2:2">
      <c r="B6198" s="15"/>
    </row>
    <row r="6199" spans="2:2">
      <c r="B6199" s="15"/>
    </row>
    <row r="6200" spans="2:2">
      <c r="B6200" s="15"/>
    </row>
    <row r="6201" spans="2:2">
      <c r="B6201" s="15"/>
    </row>
    <row r="6202" spans="2:2">
      <c r="B6202" s="15"/>
    </row>
    <row r="6203" spans="2:2">
      <c r="B6203" s="15"/>
    </row>
    <row r="6204" spans="2:2">
      <c r="B6204" s="15"/>
    </row>
    <row r="6205" spans="2:2">
      <c r="B6205" s="15"/>
    </row>
    <row r="6206" spans="2:2">
      <c r="B6206" s="15"/>
    </row>
    <row r="6207" spans="2:2">
      <c r="B6207" s="15"/>
    </row>
    <row r="6208" spans="2:2">
      <c r="B6208" s="15"/>
    </row>
    <row r="6209" spans="2:2">
      <c r="B6209" s="15"/>
    </row>
    <row r="6210" spans="2:2">
      <c r="B6210" s="15"/>
    </row>
    <row r="6211" spans="2:2">
      <c r="B6211" s="15"/>
    </row>
    <row r="6212" spans="2:2">
      <c r="B6212" s="15"/>
    </row>
    <row r="6213" spans="2:2">
      <c r="B6213" s="15"/>
    </row>
    <row r="6214" spans="2:2">
      <c r="B6214" s="15"/>
    </row>
    <row r="6215" spans="2:2">
      <c r="B6215" s="15"/>
    </row>
    <row r="6216" spans="2:2">
      <c r="B6216" s="15"/>
    </row>
    <row r="6217" spans="2:2">
      <c r="B6217" s="15"/>
    </row>
    <row r="6218" spans="2:2">
      <c r="B6218" s="15"/>
    </row>
    <row r="6219" spans="2:2">
      <c r="B6219" s="15"/>
    </row>
    <row r="6220" spans="2:2">
      <c r="B6220" s="15"/>
    </row>
    <row r="6221" spans="2:2">
      <c r="B6221" s="15"/>
    </row>
    <row r="6222" spans="2:2">
      <c r="B6222" s="15"/>
    </row>
    <row r="6223" spans="2:2">
      <c r="B6223" s="15"/>
    </row>
    <row r="6224" spans="2:2">
      <c r="B6224" s="15"/>
    </row>
    <row r="6225" spans="2:2">
      <c r="B6225" s="15"/>
    </row>
    <row r="6226" spans="2:2">
      <c r="B6226" s="15"/>
    </row>
    <row r="6227" spans="2:2">
      <c r="B6227" s="15"/>
    </row>
    <row r="6228" spans="2:2">
      <c r="B6228" s="15"/>
    </row>
    <row r="6229" spans="2:2">
      <c r="B6229" s="15"/>
    </row>
    <row r="6230" spans="2:2">
      <c r="B6230" s="15"/>
    </row>
    <row r="6231" spans="2:2">
      <c r="B6231" s="15"/>
    </row>
    <row r="6232" spans="2:2">
      <c r="B6232" s="15"/>
    </row>
    <row r="6233" spans="2:2">
      <c r="B6233" s="15"/>
    </row>
    <row r="6234" spans="2:2">
      <c r="B6234" s="15"/>
    </row>
    <row r="6235" spans="2:2">
      <c r="B6235" s="15"/>
    </row>
    <row r="6236" spans="2:2">
      <c r="B6236" s="15"/>
    </row>
    <row r="6237" spans="2:2">
      <c r="B6237" s="15"/>
    </row>
    <row r="6238" spans="2:2">
      <c r="B6238" s="15"/>
    </row>
    <row r="6239" spans="2:2">
      <c r="B6239" s="15"/>
    </row>
    <row r="6240" spans="2:2">
      <c r="B6240" s="15"/>
    </row>
    <row r="6241" spans="2:2">
      <c r="B6241" s="15"/>
    </row>
    <row r="6242" spans="2:2">
      <c r="B6242" s="15"/>
    </row>
    <row r="6243" spans="2:2">
      <c r="B6243" s="15"/>
    </row>
    <row r="6244" spans="2:2">
      <c r="B6244" s="15"/>
    </row>
    <row r="6245" spans="2:2">
      <c r="B6245" s="15"/>
    </row>
    <row r="6246" spans="2:2">
      <c r="B6246" s="15"/>
    </row>
    <row r="6247" spans="2:2">
      <c r="B6247" s="15"/>
    </row>
    <row r="6248" spans="2:2">
      <c r="B6248" s="15"/>
    </row>
    <row r="6249" spans="2:2">
      <c r="B6249" s="15"/>
    </row>
    <row r="6250" spans="2:2">
      <c r="B6250" s="15"/>
    </row>
    <row r="6251" spans="2:2">
      <c r="B6251" s="15"/>
    </row>
    <row r="6252" spans="2:2">
      <c r="B6252" s="15"/>
    </row>
    <row r="6253" spans="2:2">
      <c r="B6253" s="15"/>
    </row>
    <row r="6254" spans="2:2">
      <c r="B6254" s="15"/>
    </row>
    <row r="6255" spans="2:2">
      <c r="B6255" s="15"/>
    </row>
    <row r="6256" spans="2:2">
      <c r="B6256" s="15"/>
    </row>
    <row r="6257" spans="2:2">
      <c r="B6257" s="15"/>
    </row>
    <row r="6258" spans="2:2">
      <c r="B6258" s="15"/>
    </row>
    <row r="6259" spans="2:2">
      <c r="B6259" s="15"/>
    </row>
    <row r="6260" spans="2:2">
      <c r="B6260" s="15"/>
    </row>
    <row r="6261" spans="2:2">
      <c r="B6261" s="15"/>
    </row>
    <row r="6262" spans="2:2">
      <c r="B6262" s="15"/>
    </row>
    <row r="6263" spans="2:2">
      <c r="B6263" s="15"/>
    </row>
    <row r="6264" spans="2:2">
      <c r="B6264" s="15"/>
    </row>
    <row r="6265" spans="2:2">
      <c r="B6265" s="15"/>
    </row>
    <row r="6266" spans="2:2">
      <c r="B6266" s="15"/>
    </row>
    <row r="6267" spans="2:2">
      <c r="B6267" s="15"/>
    </row>
    <row r="6268" spans="2:2">
      <c r="B6268" s="15"/>
    </row>
    <row r="6269" spans="2:2">
      <c r="B6269" s="15"/>
    </row>
    <row r="6270" spans="2:2">
      <c r="B6270" s="15"/>
    </row>
    <row r="6271" spans="2:2">
      <c r="B6271" s="15"/>
    </row>
    <row r="6272" spans="2:2">
      <c r="B6272" s="15"/>
    </row>
    <row r="6273" spans="2:2">
      <c r="B6273" s="15"/>
    </row>
    <row r="6274" spans="2:2">
      <c r="B6274" s="15"/>
    </row>
    <row r="6275" spans="2:2">
      <c r="B6275" s="15"/>
    </row>
    <row r="6276" spans="2:2">
      <c r="B6276" s="15"/>
    </row>
    <row r="6277" spans="2:2">
      <c r="B6277" s="15"/>
    </row>
    <row r="6278" spans="2:2">
      <c r="B6278" s="15"/>
    </row>
    <row r="6279" spans="2:2">
      <c r="B6279" s="15"/>
    </row>
    <row r="6280" spans="2:2">
      <c r="B6280" s="15"/>
    </row>
    <row r="6281" spans="2:2">
      <c r="B6281" s="15"/>
    </row>
    <row r="6282" spans="2:2">
      <c r="B6282" s="15"/>
    </row>
    <row r="6283" spans="2:2">
      <c r="B6283" s="15"/>
    </row>
    <row r="6284" spans="2:2">
      <c r="B6284" s="15"/>
    </row>
    <row r="6285" spans="2:2">
      <c r="B6285" s="15"/>
    </row>
    <row r="6286" spans="2:2">
      <c r="B6286" s="15"/>
    </row>
    <row r="6287" spans="2:2">
      <c r="B6287" s="15"/>
    </row>
    <row r="6288" spans="2:2">
      <c r="B6288" s="15"/>
    </row>
    <row r="6289" spans="2:2">
      <c r="B6289" s="15"/>
    </row>
    <row r="6290" spans="2:2">
      <c r="B6290" s="15"/>
    </row>
    <row r="6291" spans="2:2">
      <c r="B6291" s="15"/>
    </row>
    <row r="6292" spans="2:2">
      <c r="B6292" s="15"/>
    </row>
    <row r="6293" spans="2:2">
      <c r="B6293" s="15"/>
    </row>
    <row r="6294" spans="2:2">
      <c r="B6294" s="15"/>
    </row>
    <row r="6295" spans="2:2">
      <c r="B6295" s="15"/>
    </row>
    <row r="6296" spans="2:2">
      <c r="B6296" s="15"/>
    </row>
    <row r="6297" spans="2:2">
      <c r="B6297" s="15"/>
    </row>
    <row r="6298" spans="2:2">
      <c r="B6298" s="15"/>
    </row>
    <row r="6299" spans="2:2">
      <c r="B6299" s="15"/>
    </row>
    <row r="6300" spans="2:2">
      <c r="B6300" s="15"/>
    </row>
    <row r="6301" spans="2:2">
      <c r="B6301" s="15"/>
    </row>
    <row r="6302" spans="2:2">
      <c r="B6302" s="15"/>
    </row>
    <row r="6303" spans="2:2">
      <c r="B6303" s="15"/>
    </row>
    <row r="6304" spans="2:2">
      <c r="B6304" s="15"/>
    </row>
    <row r="6305" spans="2:2">
      <c r="B6305" s="15"/>
    </row>
    <row r="6306" spans="2:2">
      <c r="B6306" s="15"/>
    </row>
    <row r="6307" spans="2:2">
      <c r="B6307" s="15"/>
    </row>
    <row r="6308" spans="2:2">
      <c r="B6308" s="15"/>
    </row>
    <row r="6309" spans="2:2">
      <c r="B6309" s="15"/>
    </row>
    <row r="6310" spans="2:2">
      <c r="B6310" s="15"/>
    </row>
    <row r="6311" spans="2:2">
      <c r="B6311" s="15"/>
    </row>
    <row r="6312" spans="2:2">
      <c r="B6312" s="15"/>
    </row>
    <row r="6313" spans="2:2">
      <c r="B6313" s="15"/>
    </row>
    <row r="6314" spans="2:2">
      <c r="B6314" s="15"/>
    </row>
    <row r="6315" spans="2:2">
      <c r="B6315" s="15"/>
    </row>
    <row r="6316" spans="2:2">
      <c r="B6316" s="15"/>
    </row>
    <row r="6317" spans="2:2">
      <c r="B6317" s="15"/>
    </row>
    <row r="6318" spans="2:2">
      <c r="B6318" s="15"/>
    </row>
    <row r="6319" spans="2:2">
      <c r="B6319" s="15"/>
    </row>
    <row r="6320" spans="2:2">
      <c r="B6320" s="15"/>
    </row>
    <row r="6321" spans="2:2">
      <c r="B6321" s="15"/>
    </row>
    <row r="6322" spans="2:2">
      <c r="B6322" s="15"/>
    </row>
    <row r="6323" spans="2:2">
      <c r="B6323" s="15"/>
    </row>
    <row r="6324" spans="2:2">
      <c r="B6324" s="15"/>
    </row>
    <row r="6325" spans="2:2">
      <c r="B6325" s="15"/>
    </row>
    <row r="6326" spans="2:2">
      <c r="B6326" s="15"/>
    </row>
    <row r="6327" spans="2:2">
      <c r="B6327" s="15"/>
    </row>
    <row r="6328" spans="2:2">
      <c r="B6328" s="15"/>
    </row>
    <row r="6329" spans="2:2">
      <c r="B6329" s="15"/>
    </row>
    <row r="6330" spans="2:2">
      <c r="B6330" s="15"/>
    </row>
    <row r="6331" spans="2:2">
      <c r="B6331" s="15"/>
    </row>
    <row r="6332" spans="2:2">
      <c r="B6332" s="15"/>
    </row>
    <row r="6333" spans="2:2">
      <c r="B6333" s="15"/>
    </row>
    <row r="6334" spans="2:2">
      <c r="B6334" s="15"/>
    </row>
    <row r="6335" spans="2:2">
      <c r="B6335" s="15"/>
    </row>
    <row r="6336" spans="2:2">
      <c r="B6336" s="15"/>
    </row>
    <row r="6337" spans="2:2">
      <c r="B6337" s="15"/>
    </row>
    <row r="6338" spans="2:2">
      <c r="B6338" s="15"/>
    </row>
    <row r="6339" spans="2:2">
      <c r="B6339" s="15"/>
    </row>
    <row r="6340" spans="2:2">
      <c r="B6340" s="15"/>
    </row>
    <row r="6341" spans="2:2">
      <c r="B6341" s="15"/>
    </row>
    <row r="6342" spans="2:2">
      <c r="B6342" s="15"/>
    </row>
    <row r="6343" spans="2:2">
      <c r="B6343" s="15"/>
    </row>
    <row r="6344" spans="2:2">
      <c r="B6344" s="15"/>
    </row>
    <row r="6345" spans="2:2">
      <c r="B6345" s="15"/>
    </row>
    <row r="6346" spans="2:2">
      <c r="B6346" s="15"/>
    </row>
    <row r="6347" spans="2:2">
      <c r="B6347" s="15"/>
    </row>
    <row r="6348" spans="2:2">
      <c r="B6348" s="15"/>
    </row>
    <row r="6349" spans="2:2">
      <c r="B6349" s="15"/>
    </row>
    <row r="6350" spans="2:2">
      <c r="B6350" s="15"/>
    </row>
    <row r="6351" spans="2:2">
      <c r="B6351" s="15"/>
    </row>
    <row r="6352" spans="2:2">
      <c r="B6352" s="15"/>
    </row>
    <row r="6353" spans="2:2">
      <c r="B6353" s="15"/>
    </row>
    <row r="6354" spans="2:2">
      <c r="B6354" s="15"/>
    </row>
    <row r="6355" spans="2:2">
      <c r="B6355" s="15"/>
    </row>
    <row r="6356" spans="2:2">
      <c r="B6356" s="15"/>
    </row>
    <row r="6357" spans="2:2">
      <c r="B6357" s="15"/>
    </row>
    <row r="6358" spans="2:2">
      <c r="B6358" s="15"/>
    </row>
    <row r="6359" spans="2:2">
      <c r="B6359" s="15"/>
    </row>
    <row r="6360" spans="2:2">
      <c r="B6360" s="15"/>
    </row>
    <row r="6361" spans="2:2">
      <c r="B6361" s="15"/>
    </row>
    <row r="6362" spans="2:2">
      <c r="B6362" s="15"/>
    </row>
    <row r="6363" spans="2:2">
      <c r="B6363" s="15"/>
    </row>
    <row r="6364" spans="2:2">
      <c r="B6364" s="15"/>
    </row>
    <row r="6365" spans="2:2">
      <c r="B6365" s="15"/>
    </row>
    <row r="6366" spans="2:2">
      <c r="B6366" s="15"/>
    </row>
    <row r="6367" spans="2:2">
      <c r="B6367" s="15"/>
    </row>
    <row r="6368" spans="2:2">
      <c r="B6368" s="15"/>
    </row>
    <row r="6369" spans="2:2">
      <c r="B6369" s="15"/>
    </row>
    <row r="6370" spans="2:2">
      <c r="B6370" s="15"/>
    </row>
    <row r="6371" spans="2:2">
      <c r="B6371" s="15"/>
    </row>
    <row r="6372" spans="2:2">
      <c r="B6372" s="15"/>
    </row>
    <row r="6373" spans="2:2">
      <c r="B6373" s="15"/>
    </row>
    <row r="6374" spans="2:2">
      <c r="B6374" s="15"/>
    </row>
    <row r="6375" spans="2:2">
      <c r="B6375" s="15"/>
    </row>
    <row r="6376" spans="2:2">
      <c r="B6376" s="15"/>
    </row>
    <row r="6377" spans="2:2">
      <c r="B6377" s="15"/>
    </row>
    <row r="6378" spans="2:2">
      <c r="B6378" s="15"/>
    </row>
    <row r="6379" spans="2:2">
      <c r="B6379" s="15"/>
    </row>
    <row r="6380" spans="2:2">
      <c r="B6380" s="15"/>
    </row>
    <row r="6381" spans="2:2">
      <c r="B6381" s="15"/>
    </row>
    <row r="6382" spans="2:2">
      <c r="B6382" s="15"/>
    </row>
    <row r="6383" spans="2:2">
      <c r="B6383" s="15"/>
    </row>
    <row r="6384" spans="2:2">
      <c r="B6384" s="15"/>
    </row>
    <row r="6385" spans="2:2">
      <c r="B6385" s="15"/>
    </row>
    <row r="6386" spans="2:2">
      <c r="B6386" s="15"/>
    </row>
    <row r="6387" spans="2:2">
      <c r="B6387" s="15"/>
    </row>
    <row r="6388" spans="2:2">
      <c r="B6388" s="15"/>
    </row>
    <row r="6389" spans="2:2">
      <c r="B6389" s="15"/>
    </row>
    <row r="6390" spans="2:2">
      <c r="B6390" s="15"/>
    </row>
    <row r="6391" spans="2:2">
      <c r="B6391" s="15"/>
    </row>
    <row r="6392" spans="2:2">
      <c r="B6392" s="15"/>
    </row>
    <row r="6393" spans="2:2">
      <c r="B6393" s="15"/>
    </row>
    <row r="6394" spans="2:2">
      <c r="B6394" s="15"/>
    </row>
    <row r="6395" spans="2:2">
      <c r="B6395" s="15"/>
    </row>
    <row r="6396" spans="2:2">
      <c r="B6396" s="15"/>
    </row>
    <row r="6397" spans="2:2">
      <c r="B6397" s="15"/>
    </row>
    <row r="6398" spans="2:2">
      <c r="B6398" s="15"/>
    </row>
    <row r="6399" spans="2:2">
      <c r="B6399" s="15"/>
    </row>
    <row r="6400" spans="2:2">
      <c r="B6400" s="15"/>
    </row>
    <row r="6401" spans="2:2">
      <c r="B6401" s="15"/>
    </row>
    <row r="6402" spans="2:2">
      <c r="B6402" s="15"/>
    </row>
    <row r="6403" spans="2:2">
      <c r="B6403" s="15"/>
    </row>
    <row r="6404" spans="2:2">
      <c r="B6404" s="15"/>
    </row>
    <row r="6405" spans="2:2">
      <c r="B6405" s="15"/>
    </row>
    <row r="6406" spans="2:2">
      <c r="B6406" s="15"/>
    </row>
    <row r="6407" spans="2:2">
      <c r="B6407" s="15"/>
    </row>
    <row r="6408" spans="2:2">
      <c r="B6408" s="15"/>
    </row>
    <row r="6409" spans="2:2">
      <c r="B6409" s="15"/>
    </row>
    <row r="6410" spans="2:2">
      <c r="B6410" s="15"/>
    </row>
    <row r="6411" spans="2:2">
      <c r="B6411" s="15"/>
    </row>
    <row r="6412" spans="2:2">
      <c r="B6412" s="15"/>
    </row>
    <row r="6413" spans="2:2">
      <c r="B6413" s="15"/>
    </row>
    <row r="6414" spans="2:2">
      <c r="B6414" s="15"/>
    </row>
    <row r="6415" spans="2:2">
      <c r="B6415" s="15"/>
    </row>
    <row r="6416" spans="2:2">
      <c r="B6416" s="15"/>
    </row>
    <row r="6417" spans="2:2">
      <c r="B6417" s="15"/>
    </row>
    <row r="6418" spans="2:2">
      <c r="B6418" s="15"/>
    </row>
    <row r="6419" spans="2:2">
      <c r="B6419" s="15"/>
    </row>
    <row r="6420" spans="2:2">
      <c r="B6420" s="15"/>
    </row>
    <row r="6421" spans="2:2">
      <c r="B6421" s="15"/>
    </row>
    <row r="6422" spans="2:2">
      <c r="B6422" s="15"/>
    </row>
    <row r="6423" spans="2:2">
      <c r="B6423" s="15"/>
    </row>
    <row r="6424" spans="2:2">
      <c r="B6424" s="15"/>
    </row>
    <row r="6425" spans="2:2">
      <c r="B6425" s="15"/>
    </row>
    <row r="6426" spans="2:2">
      <c r="B6426" s="15"/>
    </row>
    <row r="6427" spans="2:2">
      <c r="B6427" s="15"/>
    </row>
    <row r="6428" spans="2:2">
      <c r="B6428" s="15"/>
    </row>
    <row r="6429" spans="2:2">
      <c r="B6429" s="15"/>
    </row>
    <row r="6430" spans="2:2">
      <c r="B6430" s="15"/>
    </row>
    <row r="6431" spans="2:2">
      <c r="B6431" s="15"/>
    </row>
    <row r="6432" spans="2:2">
      <c r="B6432" s="15"/>
    </row>
    <row r="6433" spans="2:2">
      <c r="B6433" s="15"/>
    </row>
    <row r="6434" spans="2:2">
      <c r="B6434" s="15"/>
    </row>
    <row r="6435" spans="2:2">
      <c r="B6435" s="15"/>
    </row>
    <row r="6436" spans="2:2">
      <c r="B6436" s="15"/>
    </row>
    <row r="6437" spans="2:2">
      <c r="B6437" s="15"/>
    </row>
    <row r="6438" spans="2:2">
      <c r="B6438" s="15"/>
    </row>
    <row r="6439" spans="2:2">
      <c r="B6439" s="15"/>
    </row>
    <row r="6440" spans="2:2">
      <c r="B6440" s="15"/>
    </row>
    <row r="6441" spans="2:2">
      <c r="B6441" s="15"/>
    </row>
    <row r="6442" spans="2:2">
      <c r="B6442" s="15"/>
    </row>
    <row r="6443" spans="2:2">
      <c r="B6443" s="15"/>
    </row>
    <row r="6444" spans="2:2">
      <c r="B6444" s="15"/>
    </row>
    <row r="6445" spans="2:2">
      <c r="B6445" s="15"/>
    </row>
    <row r="6446" spans="2:2">
      <c r="B6446" s="15"/>
    </row>
    <row r="6447" spans="2:2">
      <c r="B6447" s="15"/>
    </row>
    <row r="6448" spans="2:2">
      <c r="B6448" s="15"/>
    </row>
    <row r="6449" spans="2:2">
      <c r="B6449" s="15"/>
    </row>
    <row r="6450" spans="2:2">
      <c r="B6450" s="15"/>
    </row>
    <row r="6451" spans="2:2">
      <c r="B6451" s="15"/>
    </row>
    <row r="6452" spans="2:2">
      <c r="B6452" s="15"/>
    </row>
    <row r="6453" spans="2:2">
      <c r="B6453" s="15"/>
    </row>
    <row r="6454" spans="2:2">
      <c r="B6454" s="15"/>
    </row>
    <row r="6455" spans="2:2">
      <c r="B6455" s="15"/>
    </row>
    <row r="6456" spans="2:2">
      <c r="B6456" s="15"/>
    </row>
    <row r="6457" spans="2:2">
      <c r="B6457" s="15"/>
    </row>
    <row r="6458" spans="2:2">
      <c r="B6458" s="15"/>
    </row>
    <row r="6459" spans="2:2">
      <c r="B6459" s="15"/>
    </row>
    <row r="6460" spans="2:2">
      <c r="B6460" s="15"/>
    </row>
    <row r="6461" spans="2:2">
      <c r="B6461" s="15"/>
    </row>
    <row r="6462" spans="2:2">
      <c r="B6462" s="15"/>
    </row>
    <row r="6463" spans="2:2">
      <c r="B6463" s="15"/>
    </row>
    <row r="6464" spans="2:2">
      <c r="B6464" s="15"/>
    </row>
    <row r="6465" spans="2:2">
      <c r="B6465" s="15"/>
    </row>
    <row r="6466" spans="2:2">
      <c r="B6466" s="15"/>
    </row>
    <row r="6467" spans="2:2">
      <c r="B6467" s="15"/>
    </row>
    <row r="6468" spans="2:2">
      <c r="B6468" s="15"/>
    </row>
    <row r="6469" spans="2:2">
      <c r="B6469" s="15"/>
    </row>
    <row r="6470" spans="2:2">
      <c r="B6470" s="15"/>
    </row>
    <row r="6471" spans="2:2">
      <c r="B6471" s="15"/>
    </row>
    <row r="6472" spans="2:2">
      <c r="B6472" s="15"/>
    </row>
    <row r="6473" spans="2:2">
      <c r="B6473" s="15"/>
    </row>
    <row r="6474" spans="2:2">
      <c r="B6474" s="15"/>
    </row>
    <row r="6475" spans="2:2">
      <c r="B6475" s="15"/>
    </row>
    <row r="6476" spans="2:2">
      <c r="B6476" s="15"/>
    </row>
    <row r="6477" spans="2:2">
      <c r="B6477" s="15"/>
    </row>
    <row r="6478" spans="2:2">
      <c r="B6478" s="15"/>
    </row>
    <row r="6479" spans="2:2">
      <c r="B6479" s="15"/>
    </row>
    <row r="6480" spans="2:2">
      <c r="B6480" s="15"/>
    </row>
    <row r="6481" spans="2:2">
      <c r="B6481" s="15"/>
    </row>
    <row r="6482" spans="2:2">
      <c r="B6482" s="15"/>
    </row>
    <row r="6483" spans="2:2">
      <c r="B6483" s="15"/>
    </row>
    <row r="6484" spans="2:2">
      <c r="B6484" s="15"/>
    </row>
    <row r="6485" spans="2:2">
      <c r="B6485" s="15"/>
    </row>
    <row r="6486" spans="2:2">
      <c r="B6486" s="15"/>
    </row>
    <row r="6487" spans="2:2">
      <c r="B6487" s="15"/>
    </row>
    <row r="6488" spans="2:2">
      <c r="B6488" s="15"/>
    </row>
    <row r="6489" spans="2:2">
      <c r="B6489" s="15"/>
    </row>
    <row r="6490" spans="2:2">
      <c r="B6490" s="15"/>
    </row>
    <row r="6491" spans="2:2">
      <c r="B6491" s="15"/>
    </row>
    <row r="6492" spans="2:2">
      <c r="B6492" s="15"/>
    </row>
    <row r="6493" spans="2:2">
      <c r="B6493" s="15"/>
    </row>
    <row r="6494" spans="2:2">
      <c r="B6494" s="15"/>
    </row>
    <row r="6495" spans="2:2">
      <c r="B6495" s="15"/>
    </row>
    <row r="6496" spans="2:2">
      <c r="B6496" s="15"/>
    </row>
    <row r="6497" spans="2:2">
      <c r="B6497" s="15"/>
    </row>
    <row r="6498" spans="2:2">
      <c r="B6498" s="15"/>
    </row>
    <row r="6499" spans="2:2">
      <c r="B6499" s="15"/>
    </row>
    <row r="6500" spans="2:2">
      <c r="B6500" s="15"/>
    </row>
    <row r="6501" spans="2:2">
      <c r="B6501" s="15"/>
    </row>
    <row r="6502" spans="2:2">
      <c r="B6502" s="15"/>
    </row>
    <row r="6503" spans="2:2">
      <c r="B6503" s="15"/>
    </row>
    <row r="6504" spans="2:2">
      <c r="B6504" s="15"/>
    </row>
    <row r="6505" spans="2:2">
      <c r="B6505" s="15"/>
    </row>
    <row r="6506" spans="2:2">
      <c r="B6506" s="15"/>
    </row>
    <row r="6507" spans="2:2">
      <c r="B6507" s="15"/>
    </row>
    <row r="6508" spans="2:2">
      <c r="B6508" s="15"/>
    </row>
    <row r="6509" spans="2:2">
      <c r="B6509" s="15"/>
    </row>
    <row r="6510" spans="2:2">
      <c r="B6510" s="15"/>
    </row>
    <row r="6511" spans="2:2">
      <c r="B6511" s="15"/>
    </row>
    <row r="6512" spans="2:2">
      <c r="B6512" s="15"/>
    </row>
    <row r="6513" spans="2:2">
      <c r="B6513" s="15"/>
    </row>
    <row r="6514" spans="2:2">
      <c r="B6514" s="15"/>
    </row>
    <row r="6515" spans="2:2">
      <c r="B6515" s="15"/>
    </row>
    <row r="6516" spans="2:2">
      <c r="B6516" s="15"/>
    </row>
    <row r="6517" spans="2:2">
      <c r="B6517" s="15"/>
    </row>
    <row r="6518" spans="2:2">
      <c r="B6518" s="15"/>
    </row>
    <row r="6519" spans="2:2">
      <c r="B6519" s="15"/>
    </row>
    <row r="6520" spans="2:2">
      <c r="B6520" s="15"/>
    </row>
    <row r="6521" spans="2:2">
      <c r="B6521" s="15"/>
    </row>
    <row r="6522" spans="2:2">
      <c r="B6522" s="15"/>
    </row>
    <row r="6523" spans="2:2">
      <c r="B6523" s="15"/>
    </row>
    <row r="6524" spans="2:2">
      <c r="B6524" s="15"/>
    </row>
    <row r="6525" spans="2:2">
      <c r="B6525" s="15"/>
    </row>
    <row r="6526" spans="2:2">
      <c r="B6526" s="15"/>
    </row>
    <row r="6527" spans="2:2">
      <c r="B6527" s="15"/>
    </row>
    <row r="6528" spans="2:2">
      <c r="B6528" s="15"/>
    </row>
    <row r="6529" spans="2:2">
      <c r="B6529" s="15"/>
    </row>
    <row r="6530" spans="2:2">
      <c r="B6530" s="15"/>
    </row>
    <row r="6531" spans="2:2">
      <c r="B6531" s="15"/>
    </row>
    <row r="6532" spans="2:2">
      <c r="B6532" s="15"/>
    </row>
    <row r="6533" spans="2:2">
      <c r="B6533" s="15"/>
    </row>
    <row r="6534" spans="2:2">
      <c r="B6534" s="15"/>
    </row>
    <row r="6535" spans="2:2">
      <c r="B6535" s="15"/>
    </row>
    <row r="6536" spans="2:2">
      <c r="B6536" s="15"/>
    </row>
    <row r="6537" spans="2:2">
      <c r="B6537" s="15"/>
    </row>
    <row r="6538" spans="2:2">
      <c r="B6538" s="15"/>
    </row>
    <row r="6539" spans="2:2">
      <c r="B6539" s="15"/>
    </row>
    <row r="6540" spans="2:2">
      <c r="B6540" s="15"/>
    </row>
    <row r="6541" spans="2:2">
      <c r="B6541" s="15"/>
    </row>
    <row r="6542" spans="2:2">
      <c r="B6542" s="15"/>
    </row>
    <row r="6543" spans="2:2">
      <c r="B6543" s="15"/>
    </row>
    <row r="6544" spans="2:2">
      <c r="B6544" s="15"/>
    </row>
    <row r="6545" spans="2:2">
      <c r="B6545" s="15"/>
    </row>
    <row r="6546" spans="2:2">
      <c r="B6546" s="15"/>
    </row>
    <row r="6547" spans="2:2">
      <c r="B6547" s="15"/>
    </row>
    <row r="6548" spans="2:2">
      <c r="B6548" s="15"/>
    </row>
    <row r="6549" spans="2:2">
      <c r="B6549" s="15"/>
    </row>
    <row r="6550" spans="2:2">
      <c r="B6550" s="15"/>
    </row>
    <row r="6551" spans="2:2">
      <c r="B6551" s="15"/>
    </row>
    <row r="6552" spans="2:2">
      <c r="B6552" s="15"/>
    </row>
    <row r="6553" spans="2:2">
      <c r="B6553" s="15"/>
    </row>
    <row r="6554" spans="2:2">
      <c r="B6554" s="15"/>
    </row>
    <row r="6555" spans="2:2">
      <c r="B6555" s="15"/>
    </row>
    <row r="6556" spans="2:2">
      <c r="B6556" s="15"/>
    </row>
    <row r="6557" spans="2:2">
      <c r="B6557" s="15"/>
    </row>
    <row r="6558" spans="2:2">
      <c r="B6558" s="15"/>
    </row>
    <row r="6559" spans="2:2">
      <c r="B6559" s="15"/>
    </row>
    <row r="6560" spans="2:2">
      <c r="B6560" s="15"/>
    </row>
    <row r="6561" spans="2:2">
      <c r="B6561" s="15"/>
    </row>
    <row r="6562" spans="2:2">
      <c r="B6562" s="15"/>
    </row>
    <row r="6563" spans="2:2">
      <c r="B6563" s="15"/>
    </row>
    <row r="6564" spans="2:2">
      <c r="B6564" s="15"/>
    </row>
    <row r="6565" spans="2:2">
      <c r="B6565" s="15"/>
    </row>
    <row r="6566" spans="2:2">
      <c r="B6566" s="15"/>
    </row>
    <row r="6567" spans="2:2">
      <c r="B6567" s="15"/>
    </row>
    <row r="6568" spans="2:2">
      <c r="B6568" s="15"/>
    </row>
    <row r="6569" spans="2:2">
      <c r="B6569" s="15"/>
    </row>
    <row r="6570" spans="2:2">
      <c r="B6570" s="15"/>
    </row>
    <row r="6571" spans="2:2">
      <c r="B6571" s="15"/>
    </row>
    <row r="6572" spans="2:2">
      <c r="B6572" s="15"/>
    </row>
    <row r="6573" spans="2:2">
      <c r="B6573" s="15"/>
    </row>
    <row r="6574" spans="2:2">
      <c r="B6574" s="15"/>
    </row>
    <row r="6575" spans="2:2">
      <c r="B6575" s="15"/>
    </row>
    <row r="6576" spans="2:2">
      <c r="B6576" s="15"/>
    </row>
    <row r="6577" spans="2:2">
      <c r="B6577" s="15"/>
    </row>
    <row r="6578" spans="2:2">
      <c r="B6578" s="15"/>
    </row>
    <row r="6579" spans="2:2">
      <c r="B6579" s="15"/>
    </row>
    <row r="6580" spans="2:2">
      <c r="B6580" s="15"/>
    </row>
    <row r="6581" spans="2:2">
      <c r="B6581" s="15"/>
    </row>
    <row r="6582" spans="2:2">
      <c r="B6582" s="15"/>
    </row>
    <row r="6583" spans="2:2">
      <c r="B6583" s="15"/>
    </row>
    <row r="6584" spans="2:2">
      <c r="B6584" s="15"/>
    </row>
    <row r="6585" spans="2:2">
      <c r="B6585" s="15"/>
    </row>
    <row r="6586" spans="2:2">
      <c r="B6586" s="15"/>
    </row>
    <row r="6587" spans="2:2">
      <c r="B6587" s="15"/>
    </row>
    <row r="6588" spans="2:2">
      <c r="B6588" s="15"/>
    </row>
    <row r="6589" spans="2:2">
      <c r="B6589" s="15"/>
    </row>
    <row r="6590" spans="2:2">
      <c r="B6590" s="15"/>
    </row>
    <row r="6591" spans="2:2">
      <c r="B6591" s="15"/>
    </row>
    <row r="6592" spans="2:2">
      <c r="B6592" s="15"/>
    </row>
    <row r="6593" spans="2:2">
      <c r="B6593" s="15"/>
    </row>
    <row r="6594" spans="2:2">
      <c r="B6594" s="15"/>
    </row>
    <row r="6595" spans="2:2">
      <c r="B6595" s="15"/>
    </row>
    <row r="6596" spans="2:2">
      <c r="B6596" s="15"/>
    </row>
    <row r="6597" spans="2:2">
      <c r="B6597" s="15"/>
    </row>
    <row r="6598" spans="2:2">
      <c r="B6598" s="15"/>
    </row>
    <row r="6599" spans="2:2">
      <c r="B6599" s="15"/>
    </row>
    <row r="6600" spans="2:2">
      <c r="B6600" s="15"/>
    </row>
    <row r="6601" spans="2:2">
      <c r="B6601" s="15"/>
    </row>
    <row r="6602" spans="2:2">
      <c r="B6602" s="15"/>
    </row>
    <row r="6603" spans="2:2">
      <c r="B6603" s="15"/>
    </row>
    <row r="6604" spans="2:2">
      <c r="B6604" s="15"/>
    </row>
    <row r="6605" spans="2:2">
      <c r="B6605" s="15"/>
    </row>
    <row r="6606" spans="2:2">
      <c r="B6606" s="15"/>
    </row>
    <row r="6607" spans="2:2">
      <c r="B6607" s="15"/>
    </row>
    <row r="6608" spans="2:2">
      <c r="B6608" s="15"/>
    </row>
    <row r="6609" spans="2:2">
      <c r="B6609" s="15"/>
    </row>
    <row r="6610" spans="2:2">
      <c r="B6610" s="15"/>
    </row>
    <row r="6611" spans="2:2">
      <c r="B6611" s="15"/>
    </row>
    <row r="6612" spans="2:2">
      <c r="B6612" s="15"/>
    </row>
    <row r="6613" spans="2:2">
      <c r="B6613" s="15"/>
    </row>
    <row r="6614" spans="2:2">
      <c r="B6614" s="15"/>
    </row>
    <row r="6615" spans="2:2">
      <c r="B6615" s="15"/>
    </row>
    <row r="6616" spans="2:2">
      <c r="B6616" s="15"/>
    </row>
    <row r="6617" spans="2:2">
      <c r="B6617" s="15"/>
    </row>
    <row r="6618" spans="2:2">
      <c r="B6618" s="15"/>
    </row>
    <row r="6619" spans="2:2">
      <c r="B6619" s="15"/>
    </row>
    <row r="6620" spans="2:2">
      <c r="B6620" s="15"/>
    </row>
    <row r="6621" spans="2:2">
      <c r="B6621" s="15"/>
    </row>
    <row r="6622" spans="2:2">
      <c r="B6622" s="15"/>
    </row>
    <row r="6623" spans="2:2">
      <c r="B6623" s="15"/>
    </row>
    <row r="6624" spans="2:2">
      <c r="B6624" s="15"/>
    </row>
    <row r="6625" spans="2:2">
      <c r="B6625" s="15"/>
    </row>
    <row r="6626" spans="2:2">
      <c r="B6626" s="15"/>
    </row>
    <row r="6627" spans="2:2">
      <c r="B6627" s="15"/>
    </row>
    <row r="6628" spans="2:2">
      <c r="B6628" s="15"/>
    </row>
    <row r="6629" spans="2:2">
      <c r="B6629" s="15"/>
    </row>
    <row r="6630" spans="2:2">
      <c r="B6630" s="15"/>
    </row>
    <row r="6631" spans="2:2">
      <c r="B6631" s="15"/>
    </row>
    <row r="6632" spans="2:2">
      <c r="B6632" s="15"/>
    </row>
    <row r="6633" spans="2:2">
      <c r="B6633" s="15"/>
    </row>
    <row r="6634" spans="2:2">
      <c r="B6634" s="15"/>
    </row>
    <row r="6635" spans="2:2">
      <c r="B6635" s="15"/>
    </row>
    <row r="6636" spans="2:2">
      <c r="B6636" s="15"/>
    </row>
    <row r="6637" spans="2:2">
      <c r="B6637" s="15"/>
    </row>
    <row r="6638" spans="2:2">
      <c r="B6638" s="15"/>
    </row>
    <row r="6639" spans="2:2">
      <c r="B6639" s="15"/>
    </row>
    <row r="6640" spans="2:2">
      <c r="B6640" s="15"/>
    </row>
    <row r="6641" spans="2:2">
      <c r="B6641" s="15"/>
    </row>
    <row r="6642" spans="2:2">
      <c r="B6642" s="15"/>
    </row>
    <row r="6643" spans="2:2">
      <c r="B6643" s="15"/>
    </row>
    <row r="6644" spans="2:2">
      <c r="B6644" s="15"/>
    </row>
    <row r="6645" spans="2:2">
      <c r="B6645" s="15"/>
    </row>
    <row r="6646" spans="2:2">
      <c r="B6646" s="15"/>
    </row>
    <row r="6647" spans="2:2">
      <c r="B6647" s="15"/>
    </row>
    <row r="6648" spans="2:2">
      <c r="B6648" s="15"/>
    </row>
    <row r="6649" spans="2:2">
      <c r="B6649" s="15"/>
    </row>
    <row r="6650" spans="2:2">
      <c r="B6650" s="15"/>
    </row>
    <row r="6651" spans="2:2">
      <c r="B6651" s="15"/>
    </row>
    <row r="6652" spans="2:2">
      <c r="B6652" s="15"/>
    </row>
    <row r="6653" spans="2:2">
      <c r="B6653" s="15"/>
    </row>
    <row r="6654" spans="2:2">
      <c r="B6654" s="15"/>
    </row>
    <row r="6655" spans="2:2">
      <c r="B6655" s="15"/>
    </row>
    <row r="6656" spans="2:2">
      <c r="B6656" s="15"/>
    </row>
    <row r="6657" spans="2:2">
      <c r="B6657" s="15"/>
    </row>
    <row r="6658" spans="2:2">
      <c r="B6658" s="15"/>
    </row>
    <row r="6659" spans="2:2">
      <c r="B6659" s="15"/>
    </row>
    <row r="6660" spans="2:2">
      <c r="B6660" s="15"/>
    </row>
    <row r="6661" spans="2:2">
      <c r="B6661" s="15"/>
    </row>
    <row r="6662" spans="2:2">
      <c r="B6662" s="15"/>
    </row>
    <row r="6663" spans="2:2">
      <c r="B6663" s="15"/>
    </row>
    <row r="6664" spans="2:2">
      <c r="B6664" s="15"/>
    </row>
    <row r="6665" spans="2:2">
      <c r="B6665" s="15"/>
    </row>
    <row r="6666" spans="2:2">
      <c r="B6666" s="15"/>
    </row>
    <row r="6667" spans="2:2">
      <c r="B6667" s="15"/>
    </row>
    <row r="6668" spans="2:2">
      <c r="B6668" s="15"/>
    </row>
    <row r="6669" spans="2:2">
      <c r="B6669" s="15"/>
    </row>
    <row r="6670" spans="2:2">
      <c r="B6670" s="15"/>
    </row>
    <row r="6671" spans="2:2">
      <c r="B6671" s="15"/>
    </row>
    <row r="6672" spans="2:2">
      <c r="B6672" s="15"/>
    </row>
    <row r="6673" spans="2:2">
      <c r="B6673" s="15"/>
    </row>
    <row r="6674" spans="2:2">
      <c r="B6674" s="15"/>
    </row>
    <row r="6675" spans="2:2">
      <c r="B6675" s="15"/>
    </row>
    <row r="6676" spans="2:2">
      <c r="B6676" s="15"/>
    </row>
    <row r="6677" spans="2:2">
      <c r="B6677" s="15"/>
    </row>
    <row r="6678" spans="2:2">
      <c r="B6678" s="15"/>
    </row>
    <row r="6679" spans="2:2">
      <c r="B6679" s="15"/>
    </row>
    <row r="6680" spans="2:2">
      <c r="B6680" s="15"/>
    </row>
    <row r="6681" spans="2:2">
      <c r="B6681" s="15"/>
    </row>
    <row r="6682" spans="2:2">
      <c r="B6682" s="15"/>
    </row>
    <row r="6683" spans="2:2">
      <c r="B6683" s="15"/>
    </row>
    <row r="6684" spans="2:2">
      <c r="B6684" s="15"/>
    </row>
    <row r="6685" spans="2:2">
      <c r="B6685" s="15"/>
    </row>
    <row r="6686" spans="2:2">
      <c r="B6686" s="15"/>
    </row>
    <row r="6687" spans="2:2">
      <c r="B6687" s="15"/>
    </row>
    <row r="6688" spans="2:2">
      <c r="B6688" s="15"/>
    </row>
    <row r="6689" spans="2:2">
      <c r="B6689" s="15"/>
    </row>
    <row r="6690" spans="2:2">
      <c r="B6690" s="15"/>
    </row>
    <row r="6691" spans="2:2">
      <c r="B6691" s="15"/>
    </row>
    <row r="6692" spans="2:2">
      <c r="B6692" s="15"/>
    </row>
    <row r="6693" spans="2:2">
      <c r="B6693" s="15"/>
    </row>
    <row r="6694" spans="2:2">
      <c r="B6694" s="15"/>
    </row>
    <row r="6695" spans="2:2">
      <c r="B6695" s="15"/>
    </row>
    <row r="6696" spans="2:2">
      <c r="B6696" s="15"/>
    </row>
    <row r="6697" spans="2:2">
      <c r="B6697" s="15"/>
    </row>
    <row r="6698" spans="2:2">
      <c r="B6698" s="15"/>
    </row>
    <row r="6699" spans="2:2">
      <c r="B6699" s="15"/>
    </row>
    <row r="6700" spans="2:2">
      <c r="B6700" s="15"/>
    </row>
    <row r="6701" spans="2:2">
      <c r="B6701" s="15"/>
    </row>
    <row r="6702" spans="2:2">
      <c r="B6702" s="15"/>
    </row>
    <row r="6703" spans="2:2">
      <c r="B6703" s="15"/>
    </row>
    <row r="6704" spans="2:2">
      <c r="B6704" s="15"/>
    </row>
    <row r="6705" spans="2:2">
      <c r="B6705" s="15"/>
    </row>
    <row r="6706" spans="2:2">
      <c r="B6706" s="15"/>
    </row>
    <row r="6707" spans="2:2">
      <c r="B6707" s="15"/>
    </row>
    <row r="6708" spans="2:2">
      <c r="B6708" s="15"/>
    </row>
    <row r="6709" spans="2:2">
      <c r="B6709" s="15"/>
    </row>
    <row r="6710" spans="2:2">
      <c r="B6710" s="15"/>
    </row>
    <row r="6711" spans="2:2">
      <c r="B6711" s="15"/>
    </row>
    <row r="6712" spans="2:2">
      <c r="B6712" s="15"/>
    </row>
    <row r="6713" spans="2:2">
      <c r="B6713" s="15"/>
    </row>
    <row r="6714" spans="2:2">
      <c r="B6714" s="15"/>
    </row>
    <row r="6715" spans="2:2">
      <c r="B6715" s="15"/>
    </row>
    <row r="6716" spans="2:2">
      <c r="B6716" s="15"/>
    </row>
    <row r="6717" spans="2:2">
      <c r="B6717" s="15"/>
    </row>
    <row r="6718" spans="2:2">
      <c r="B6718" s="15"/>
    </row>
    <row r="6719" spans="2:2">
      <c r="B6719" s="15"/>
    </row>
    <row r="6720" spans="2:2">
      <c r="B6720" s="15"/>
    </row>
    <row r="6721" spans="2:2">
      <c r="B6721" s="15"/>
    </row>
    <row r="6722" spans="2:2">
      <c r="B6722" s="15"/>
    </row>
    <row r="6723" spans="2:2">
      <c r="B6723" s="15"/>
    </row>
    <row r="6724" spans="2:2">
      <c r="B6724" s="15"/>
    </row>
    <row r="6725" spans="2:2">
      <c r="B6725" s="15"/>
    </row>
    <row r="6726" spans="2:2">
      <c r="B6726" s="15"/>
    </row>
    <row r="6727" spans="2:2">
      <c r="B6727" s="15"/>
    </row>
    <row r="6728" spans="2:2">
      <c r="B6728" s="15"/>
    </row>
    <row r="6729" spans="2:2">
      <c r="B6729" s="15"/>
    </row>
    <row r="6730" spans="2:2">
      <c r="B6730" s="15"/>
    </row>
    <row r="6731" spans="2:2">
      <c r="B6731" s="15"/>
    </row>
    <row r="6732" spans="2:2">
      <c r="B6732" s="15"/>
    </row>
    <row r="6733" spans="2:2">
      <c r="B6733" s="15"/>
    </row>
    <row r="6734" spans="2:2">
      <c r="B6734" s="15"/>
    </row>
    <row r="6735" spans="2:2">
      <c r="B6735" s="15"/>
    </row>
    <row r="6736" spans="2:2">
      <c r="B6736" s="15"/>
    </row>
    <row r="6737" spans="2:2">
      <c r="B6737" s="15"/>
    </row>
    <row r="6738" spans="2:2">
      <c r="B6738" s="15"/>
    </row>
    <row r="6739" spans="2:2">
      <c r="B6739" s="15"/>
    </row>
    <row r="6740" spans="2:2">
      <c r="B6740" s="15"/>
    </row>
    <row r="6741" spans="2:2">
      <c r="B6741" s="15"/>
    </row>
    <row r="6742" spans="2:2">
      <c r="B6742" s="15"/>
    </row>
    <row r="6743" spans="2:2">
      <c r="B6743" s="15"/>
    </row>
    <row r="6744" spans="2:2">
      <c r="B6744" s="15"/>
    </row>
    <row r="6745" spans="2:2">
      <c r="B6745" s="15"/>
    </row>
    <row r="6746" spans="2:2">
      <c r="B6746" s="15"/>
    </row>
    <row r="6747" spans="2:2">
      <c r="B6747" s="15"/>
    </row>
    <row r="6748" spans="2:2">
      <c r="B6748" s="15"/>
    </row>
    <row r="6749" spans="2:2">
      <c r="B6749" s="15"/>
    </row>
    <row r="6750" spans="2:2">
      <c r="B6750" s="15"/>
    </row>
    <row r="6751" spans="2:2">
      <c r="B6751" s="15"/>
    </row>
    <row r="6752" spans="2:2">
      <c r="B6752" s="15"/>
    </row>
    <row r="6753" spans="2:2">
      <c r="B6753" s="15"/>
    </row>
    <row r="6754" spans="2:2">
      <c r="B6754" s="15"/>
    </row>
    <row r="6755" spans="2:2">
      <c r="B6755" s="15"/>
    </row>
    <row r="6756" spans="2:2">
      <c r="B6756" s="15"/>
    </row>
    <row r="6757" spans="2:2">
      <c r="B6757" s="15"/>
    </row>
    <row r="6758" spans="2:2">
      <c r="B6758" s="15"/>
    </row>
    <row r="6759" spans="2:2">
      <c r="B6759" s="15"/>
    </row>
    <row r="6760" spans="2:2">
      <c r="B6760" s="15"/>
    </row>
    <row r="6761" spans="2:2">
      <c r="B6761" s="15"/>
    </row>
    <row r="6762" spans="2:2">
      <c r="B6762" s="15"/>
    </row>
    <row r="6763" spans="2:2">
      <c r="B6763" s="15"/>
    </row>
    <row r="6764" spans="2:2">
      <c r="B6764" s="15"/>
    </row>
    <row r="6765" spans="2:2">
      <c r="B6765" s="15"/>
    </row>
    <row r="6766" spans="2:2">
      <c r="B6766" s="15"/>
    </row>
    <row r="6767" spans="2:2">
      <c r="B6767" s="15"/>
    </row>
    <row r="6768" spans="2:2">
      <c r="B6768" s="15"/>
    </row>
    <row r="6769" spans="2:2">
      <c r="B6769" s="15"/>
    </row>
    <row r="6770" spans="2:2">
      <c r="B6770" s="15"/>
    </row>
    <row r="6771" spans="2:2">
      <c r="B6771" s="15"/>
    </row>
    <row r="6772" spans="2:2">
      <c r="B6772" s="15"/>
    </row>
    <row r="6773" spans="2:2">
      <c r="B6773" s="15"/>
    </row>
    <row r="6774" spans="2:2">
      <c r="B6774" s="15"/>
    </row>
    <row r="6775" spans="2:2">
      <c r="B6775" s="15"/>
    </row>
    <row r="6776" spans="2:2">
      <c r="B6776" s="15"/>
    </row>
    <row r="6777" spans="2:2">
      <c r="B6777" s="15"/>
    </row>
    <row r="6778" spans="2:2">
      <c r="B6778" s="15"/>
    </row>
    <row r="6779" spans="2:2">
      <c r="B6779" s="15"/>
    </row>
    <row r="6780" spans="2:2">
      <c r="B6780" s="15"/>
    </row>
    <row r="6781" spans="2:2">
      <c r="B6781" s="15"/>
    </row>
    <row r="6782" spans="2:2">
      <c r="B6782" s="15"/>
    </row>
    <row r="6783" spans="2:2">
      <c r="B6783" s="15"/>
    </row>
    <row r="6784" spans="2:2">
      <c r="B6784" s="15"/>
    </row>
    <row r="6785" spans="2:2">
      <c r="B6785" s="15"/>
    </row>
    <row r="6786" spans="2:2">
      <c r="B6786" s="15"/>
    </row>
    <row r="6787" spans="2:2">
      <c r="B6787" s="15"/>
    </row>
    <row r="6788" spans="2:2">
      <c r="B6788" s="15"/>
    </row>
    <row r="6789" spans="2:2">
      <c r="B6789" s="15"/>
    </row>
    <row r="6790" spans="2:2">
      <c r="B6790" s="15"/>
    </row>
    <row r="6791" spans="2:2">
      <c r="B6791" s="15"/>
    </row>
    <row r="6792" spans="2:2">
      <c r="B6792" s="15"/>
    </row>
    <row r="6793" spans="2:2">
      <c r="B6793" s="15"/>
    </row>
    <row r="6794" spans="2:2">
      <c r="B6794" s="15"/>
    </row>
    <row r="6795" spans="2:2">
      <c r="B6795" s="15"/>
    </row>
    <row r="6796" spans="2:2">
      <c r="B6796" s="15"/>
    </row>
    <row r="6797" spans="2:2">
      <c r="B6797" s="15"/>
    </row>
    <row r="6798" spans="2:2">
      <c r="B6798" s="15"/>
    </row>
    <row r="6799" spans="2:2">
      <c r="B6799" s="15"/>
    </row>
    <row r="6800" spans="2:2">
      <c r="B6800" s="15"/>
    </row>
    <row r="6801" spans="2:2">
      <c r="B6801" s="15"/>
    </row>
    <row r="6802" spans="2:2">
      <c r="B6802" s="15"/>
    </row>
    <row r="6803" spans="2:2">
      <c r="B6803" s="15"/>
    </row>
    <row r="6804" spans="2:2">
      <c r="B6804" s="15"/>
    </row>
    <row r="6805" spans="2:2">
      <c r="B6805" s="15"/>
    </row>
    <row r="6806" spans="2:2">
      <c r="B6806" s="15"/>
    </row>
    <row r="6807" spans="2:2">
      <c r="B6807" s="15"/>
    </row>
    <row r="6808" spans="2:2">
      <c r="B6808" s="15"/>
    </row>
    <row r="6809" spans="2:2">
      <c r="B6809" s="15"/>
    </row>
    <row r="6810" spans="2:2">
      <c r="B6810" s="15"/>
    </row>
    <row r="6811" spans="2:2">
      <c r="B6811" s="15"/>
    </row>
    <row r="6812" spans="2:2">
      <c r="B6812" s="15"/>
    </row>
    <row r="6813" spans="2:2">
      <c r="B6813" s="15"/>
    </row>
    <row r="6814" spans="2:2">
      <c r="B6814" s="15"/>
    </row>
    <row r="6815" spans="2:2">
      <c r="B6815" s="15"/>
    </row>
    <row r="6816" spans="2:2">
      <c r="B6816" s="15"/>
    </row>
    <row r="6817" spans="2:2">
      <c r="B6817" s="15"/>
    </row>
    <row r="6818" spans="2:2">
      <c r="B6818" s="15"/>
    </row>
    <row r="6819" spans="2:2">
      <c r="B6819" s="15"/>
    </row>
    <row r="6820" spans="2:2">
      <c r="B6820" s="15"/>
    </row>
    <row r="6821" spans="2:2">
      <c r="B6821" s="15"/>
    </row>
    <row r="6822" spans="2:2">
      <c r="B6822" s="15"/>
    </row>
    <row r="6823" spans="2:2">
      <c r="B6823" s="15"/>
    </row>
    <row r="6824" spans="2:2">
      <c r="B6824" s="15"/>
    </row>
    <row r="6825" spans="2:2">
      <c r="B6825" s="15"/>
    </row>
    <row r="6826" spans="2:2">
      <c r="B6826" s="15"/>
    </row>
    <row r="6827" spans="2:2">
      <c r="B6827" s="15"/>
    </row>
    <row r="6828" spans="2:2">
      <c r="B6828" s="15"/>
    </row>
    <row r="6829" spans="2:2">
      <c r="B6829" s="15"/>
    </row>
    <row r="6830" spans="2:2">
      <c r="B6830" s="15"/>
    </row>
    <row r="6831" spans="2:2">
      <c r="B6831" s="15"/>
    </row>
    <row r="6832" spans="2:2">
      <c r="B6832" s="15"/>
    </row>
    <row r="6833" spans="2:2">
      <c r="B6833" s="15"/>
    </row>
    <row r="6834" spans="2:2">
      <c r="B6834" s="15"/>
    </row>
    <row r="6835" spans="2:2">
      <c r="B6835" s="15"/>
    </row>
    <row r="6836" spans="2:2">
      <c r="B6836" s="15"/>
    </row>
    <row r="6837" spans="2:2">
      <c r="B6837" s="15"/>
    </row>
    <row r="6838" spans="2:2">
      <c r="B6838" s="15"/>
    </row>
    <row r="6839" spans="2:2">
      <c r="B6839" s="15"/>
    </row>
    <row r="6840" spans="2:2">
      <c r="B6840" s="15"/>
    </row>
    <row r="6841" spans="2:2">
      <c r="B6841" s="15"/>
    </row>
    <row r="6842" spans="2:2">
      <c r="B6842" s="15"/>
    </row>
    <row r="6843" spans="2:2">
      <c r="B6843" s="15"/>
    </row>
    <row r="6844" spans="2:2">
      <c r="B6844" s="15"/>
    </row>
    <row r="6845" spans="2:2">
      <c r="B6845" s="15"/>
    </row>
    <row r="6846" spans="2:2">
      <c r="B6846" s="15"/>
    </row>
    <row r="6847" spans="2:2">
      <c r="B6847" s="15"/>
    </row>
    <row r="6848" spans="2:2">
      <c r="B6848" s="15"/>
    </row>
    <row r="6849" spans="2:2">
      <c r="B6849" s="15"/>
    </row>
    <row r="6850" spans="2:2">
      <c r="B6850" s="15"/>
    </row>
    <row r="6851" spans="2:2">
      <c r="B6851" s="15"/>
    </row>
    <row r="6852" spans="2:2">
      <c r="B6852" s="15"/>
    </row>
    <row r="6853" spans="2:2">
      <c r="B6853" s="15"/>
    </row>
    <row r="6854" spans="2:2">
      <c r="B6854" s="15"/>
    </row>
    <row r="6855" spans="2:2">
      <c r="B6855" s="15"/>
    </row>
    <row r="6856" spans="2:2">
      <c r="B6856" s="15"/>
    </row>
    <row r="6857" spans="2:2">
      <c r="B6857" s="15"/>
    </row>
    <row r="6858" spans="2:2">
      <c r="B6858" s="15"/>
    </row>
    <row r="6859" spans="2:2">
      <c r="B6859" s="15"/>
    </row>
    <row r="6860" spans="2:2">
      <c r="B6860" s="15"/>
    </row>
    <row r="6861" spans="2:2">
      <c r="B6861" s="15"/>
    </row>
    <row r="6862" spans="2:2">
      <c r="B6862" s="15"/>
    </row>
    <row r="6863" spans="2:2">
      <c r="B6863" s="15"/>
    </row>
    <row r="6864" spans="2:2">
      <c r="B6864" s="15"/>
    </row>
    <row r="6865" spans="2:2">
      <c r="B6865" s="15"/>
    </row>
    <row r="6866" spans="2:2">
      <c r="B6866" s="15"/>
    </row>
    <row r="6867" spans="2:2">
      <c r="B6867" s="15"/>
    </row>
    <row r="6868" spans="2:2">
      <c r="B6868" s="15"/>
    </row>
    <row r="6869" spans="2:2">
      <c r="B6869" s="15"/>
    </row>
    <row r="6870" spans="2:2">
      <c r="B6870" s="15"/>
    </row>
    <row r="6871" spans="2:2">
      <c r="B6871" s="15"/>
    </row>
    <row r="6872" spans="2:2">
      <c r="B6872" s="15"/>
    </row>
    <row r="6873" spans="2:2">
      <c r="B6873" s="15"/>
    </row>
    <row r="6874" spans="2:2">
      <c r="B6874" s="15"/>
    </row>
    <row r="6875" spans="2:2">
      <c r="B6875" s="15"/>
    </row>
    <row r="6876" spans="2:2">
      <c r="B6876" s="15"/>
    </row>
    <row r="6877" spans="2:2">
      <c r="B6877" s="15"/>
    </row>
    <row r="6878" spans="2:2">
      <c r="B6878" s="15"/>
    </row>
    <row r="6879" spans="2:2">
      <c r="B6879" s="15"/>
    </row>
    <row r="6880" spans="2:2">
      <c r="B6880" s="15"/>
    </row>
    <row r="6881" spans="2:2">
      <c r="B6881" s="15"/>
    </row>
    <row r="6882" spans="2:2">
      <c r="B6882" s="15"/>
    </row>
    <row r="6883" spans="2:2">
      <c r="B6883" s="15"/>
    </row>
    <row r="6884" spans="2:2">
      <c r="B6884" s="15"/>
    </row>
    <row r="6885" spans="2:2">
      <c r="B6885" s="15"/>
    </row>
    <row r="6886" spans="2:2">
      <c r="B6886" s="15"/>
    </row>
    <row r="6887" spans="2:2">
      <c r="B6887" s="15"/>
    </row>
    <row r="6888" spans="2:2">
      <c r="B6888" s="15"/>
    </row>
    <row r="6889" spans="2:2">
      <c r="B6889" s="15"/>
    </row>
    <row r="6890" spans="2:2">
      <c r="B6890" s="15"/>
    </row>
    <row r="6891" spans="2:2">
      <c r="B6891" s="15"/>
    </row>
    <row r="6892" spans="2:2">
      <c r="B6892" s="15"/>
    </row>
    <row r="6893" spans="2:2">
      <c r="B6893" s="15"/>
    </row>
    <row r="6894" spans="2:2">
      <c r="B6894" s="15"/>
    </row>
    <row r="6895" spans="2:2">
      <c r="B6895" s="15"/>
    </row>
    <row r="6896" spans="2:2">
      <c r="B6896" s="15"/>
    </row>
    <row r="6897" spans="2:2">
      <c r="B6897" s="15"/>
    </row>
    <row r="6898" spans="2:2">
      <c r="B6898" s="15"/>
    </row>
    <row r="6899" spans="2:2">
      <c r="B6899" s="15"/>
    </row>
    <row r="6900" spans="2:2">
      <c r="B6900" s="15"/>
    </row>
    <row r="6901" spans="2:2">
      <c r="B6901" s="15"/>
    </row>
    <row r="6902" spans="2:2">
      <c r="B6902" s="15"/>
    </row>
    <row r="6903" spans="2:2">
      <c r="B6903" s="15"/>
    </row>
    <row r="6904" spans="2:2">
      <c r="B6904" s="15"/>
    </row>
    <row r="6905" spans="2:2">
      <c r="B6905" s="15"/>
    </row>
    <row r="6906" spans="2:2">
      <c r="B6906" s="15"/>
    </row>
    <row r="6907" spans="2:2">
      <c r="B6907" s="15"/>
    </row>
    <row r="6908" spans="2:2">
      <c r="B6908" s="15"/>
    </row>
    <row r="6909" spans="2:2">
      <c r="B6909" s="15"/>
    </row>
    <row r="6910" spans="2:2">
      <c r="B6910" s="15"/>
    </row>
    <row r="6911" spans="2:2">
      <c r="B6911" s="15"/>
    </row>
    <row r="6912" spans="2:2">
      <c r="B6912" s="15"/>
    </row>
    <row r="6913" spans="2:2">
      <c r="B6913" s="15"/>
    </row>
    <row r="6914" spans="2:2">
      <c r="B6914" s="15"/>
    </row>
    <row r="6915" spans="2:2">
      <c r="B6915" s="15"/>
    </row>
    <row r="6916" spans="2:2">
      <c r="B6916" s="15"/>
    </row>
    <row r="6917" spans="2:2">
      <c r="B6917" s="15"/>
    </row>
    <row r="6918" spans="2:2">
      <c r="B6918" s="15"/>
    </row>
    <row r="6919" spans="2:2">
      <c r="B6919" s="15"/>
    </row>
    <row r="6920" spans="2:2">
      <c r="B6920" s="15"/>
    </row>
    <row r="6921" spans="2:2">
      <c r="B6921" s="15"/>
    </row>
    <row r="6922" spans="2:2">
      <c r="B6922" s="15"/>
    </row>
    <row r="6923" spans="2:2">
      <c r="B6923" s="15"/>
    </row>
    <row r="6924" spans="2:2">
      <c r="B6924" s="15"/>
    </row>
    <row r="6925" spans="2:2">
      <c r="B6925" s="15"/>
    </row>
    <row r="6926" spans="2:2">
      <c r="B6926" s="15"/>
    </row>
    <row r="6927" spans="2:2">
      <c r="B6927" s="15"/>
    </row>
    <row r="6928" spans="2:2">
      <c r="B6928" s="15"/>
    </row>
    <row r="6929" spans="2:2">
      <c r="B6929" s="15"/>
    </row>
    <row r="6930" spans="2:2">
      <c r="B6930" s="15"/>
    </row>
    <row r="6931" spans="2:2">
      <c r="B6931" s="15"/>
    </row>
    <row r="6932" spans="2:2">
      <c r="B6932" s="15"/>
    </row>
    <row r="6933" spans="2:2">
      <c r="B6933" s="15"/>
    </row>
    <row r="6934" spans="2:2">
      <c r="B6934" s="15"/>
    </row>
    <row r="6935" spans="2:2">
      <c r="B6935" s="15"/>
    </row>
    <row r="6936" spans="2:2">
      <c r="B6936" s="15"/>
    </row>
    <row r="6937" spans="2:2">
      <c r="B6937" s="15"/>
    </row>
    <row r="6938" spans="2:2">
      <c r="B6938" s="15"/>
    </row>
    <row r="6939" spans="2:2">
      <c r="B6939" s="15"/>
    </row>
    <row r="6940" spans="2:2">
      <c r="B6940" s="15"/>
    </row>
    <row r="6941" spans="2:2">
      <c r="B6941" s="15"/>
    </row>
    <row r="6942" spans="2:2">
      <c r="B6942" s="15"/>
    </row>
    <row r="6943" spans="2:2">
      <c r="B6943" s="15"/>
    </row>
    <row r="6944" spans="2:2">
      <c r="B6944" s="15"/>
    </row>
    <row r="6945" spans="2:2">
      <c r="B6945" s="15"/>
    </row>
    <row r="6946" spans="2:2">
      <c r="B6946" s="15"/>
    </row>
    <row r="6947" spans="2:2">
      <c r="B6947" s="15"/>
    </row>
    <row r="6948" spans="2:2">
      <c r="B6948" s="15"/>
    </row>
    <row r="6949" spans="2:2">
      <c r="B6949" s="15"/>
    </row>
    <row r="6950" spans="2:2">
      <c r="B6950" s="15"/>
    </row>
    <row r="6951" spans="2:2">
      <c r="B6951" s="15"/>
    </row>
    <row r="6952" spans="2:2">
      <c r="B6952" s="15"/>
    </row>
    <row r="6953" spans="2:2">
      <c r="B6953" s="15"/>
    </row>
    <row r="6954" spans="2:2">
      <c r="B6954" s="15"/>
    </row>
    <row r="6955" spans="2:2">
      <c r="B6955" s="15"/>
    </row>
    <row r="6956" spans="2:2">
      <c r="B6956" s="15"/>
    </row>
    <row r="6957" spans="2:2">
      <c r="B6957" s="15"/>
    </row>
    <row r="6958" spans="2:2">
      <c r="B6958" s="15"/>
    </row>
    <row r="6959" spans="2:2">
      <c r="B6959" s="15"/>
    </row>
    <row r="6960" spans="2:2">
      <c r="B6960" s="15"/>
    </row>
    <row r="6961" spans="2:2">
      <c r="B6961" s="15"/>
    </row>
    <row r="6962" spans="2:2">
      <c r="B6962" s="15"/>
    </row>
    <row r="6963" spans="2:2">
      <c r="B6963" s="15"/>
    </row>
    <row r="6964" spans="2:2">
      <c r="B6964" s="15"/>
    </row>
    <row r="6965" spans="2:2">
      <c r="B6965" s="15"/>
    </row>
    <row r="6966" spans="2:2">
      <c r="B6966" s="15"/>
    </row>
    <row r="6967" spans="2:2">
      <c r="B6967" s="15"/>
    </row>
    <row r="6968" spans="2:2">
      <c r="B6968" s="15"/>
    </row>
    <row r="6969" spans="2:2">
      <c r="B6969" s="15"/>
    </row>
    <row r="6970" spans="2:2">
      <c r="B6970" s="15"/>
    </row>
    <row r="6971" spans="2:2">
      <c r="B6971" s="15"/>
    </row>
    <row r="6972" spans="2:2">
      <c r="B6972" s="15"/>
    </row>
    <row r="6973" spans="2:2">
      <c r="B6973" s="15"/>
    </row>
    <row r="6974" spans="2:2">
      <c r="B6974" s="15"/>
    </row>
    <row r="6975" spans="2:2">
      <c r="B6975" s="15"/>
    </row>
    <row r="6976" spans="2:2">
      <c r="B6976" s="15"/>
    </row>
    <row r="6977" spans="2:2">
      <c r="B6977" s="15"/>
    </row>
    <row r="6978" spans="2:2">
      <c r="B6978" s="15"/>
    </row>
    <row r="6979" spans="2:2">
      <c r="B6979" s="15"/>
    </row>
    <row r="6980" spans="2:2">
      <c r="B6980" s="15"/>
    </row>
    <row r="6981" spans="2:2">
      <c r="B6981" s="15"/>
    </row>
    <row r="6982" spans="2:2">
      <c r="B6982" s="15"/>
    </row>
    <row r="6983" spans="2:2">
      <c r="B6983" s="15"/>
    </row>
    <row r="6984" spans="2:2">
      <c r="B6984" s="15"/>
    </row>
    <row r="6985" spans="2:2">
      <c r="B6985" s="15"/>
    </row>
    <row r="6986" spans="2:2">
      <c r="B6986" s="15"/>
    </row>
    <row r="6987" spans="2:2">
      <c r="B6987" s="15"/>
    </row>
    <row r="6988" spans="2:2">
      <c r="B6988" s="15"/>
    </row>
    <row r="6989" spans="2:2">
      <c r="B6989" s="15"/>
    </row>
    <row r="6990" spans="2:2">
      <c r="B6990" s="15"/>
    </row>
    <row r="6991" spans="2:2">
      <c r="B6991" s="15"/>
    </row>
    <row r="6992" spans="2:2">
      <c r="B6992" s="15"/>
    </row>
    <row r="6993" spans="2:2">
      <c r="B6993" s="15"/>
    </row>
    <row r="6994" spans="2:2">
      <c r="B6994" s="15"/>
    </row>
    <row r="6995" spans="2:2">
      <c r="B6995" s="15"/>
    </row>
    <row r="6996" spans="2:2">
      <c r="B6996" s="15"/>
    </row>
    <row r="6997" spans="2:2">
      <c r="B6997" s="15"/>
    </row>
    <row r="6998" spans="2:2">
      <c r="B6998" s="15"/>
    </row>
    <row r="6999" spans="2:2">
      <c r="B6999" s="15"/>
    </row>
    <row r="7000" spans="2:2">
      <c r="B7000" s="15"/>
    </row>
    <row r="7001" spans="2:2">
      <c r="B7001" s="15"/>
    </row>
    <row r="7002" spans="2:2">
      <c r="B7002" s="15"/>
    </row>
    <row r="7003" spans="2:2">
      <c r="B7003" s="15"/>
    </row>
    <row r="7004" spans="2:2">
      <c r="B7004" s="15"/>
    </row>
    <row r="7005" spans="2:2">
      <c r="B7005" s="15"/>
    </row>
    <row r="7006" spans="2:2">
      <c r="B7006" s="15"/>
    </row>
    <row r="7007" spans="2:2">
      <c r="B7007" s="15"/>
    </row>
    <row r="7008" spans="2:2">
      <c r="B7008" s="15"/>
    </row>
    <row r="7009" spans="2:2">
      <c r="B7009" s="15"/>
    </row>
    <row r="7010" spans="2:2">
      <c r="B7010" s="15"/>
    </row>
    <row r="7011" spans="2:2">
      <c r="B7011" s="15"/>
    </row>
    <row r="7012" spans="2:2">
      <c r="B7012" s="15"/>
    </row>
    <row r="7013" spans="2:2">
      <c r="B7013" s="15"/>
    </row>
    <row r="7014" spans="2:2">
      <c r="B7014" s="15"/>
    </row>
    <row r="7015" spans="2:2">
      <c r="B7015" s="15"/>
    </row>
    <row r="7016" spans="2:2">
      <c r="B7016" s="15"/>
    </row>
    <row r="7017" spans="2:2">
      <c r="B7017" s="15"/>
    </row>
    <row r="7018" spans="2:2">
      <c r="B7018" s="15"/>
    </row>
    <row r="7019" spans="2:2">
      <c r="B7019" s="15"/>
    </row>
    <row r="7020" spans="2:2">
      <c r="B7020" s="15"/>
    </row>
    <row r="7021" spans="2:2">
      <c r="B7021" s="15"/>
    </row>
    <row r="7022" spans="2:2">
      <c r="B7022" s="15"/>
    </row>
    <row r="7023" spans="2:2">
      <c r="B7023" s="15"/>
    </row>
    <row r="7024" spans="2:2">
      <c r="B7024" s="15"/>
    </row>
    <row r="7025" spans="2:2">
      <c r="B7025" s="15"/>
    </row>
    <row r="7026" spans="2:2">
      <c r="B7026" s="15"/>
    </row>
    <row r="7027" spans="2:2">
      <c r="B7027" s="15"/>
    </row>
    <row r="7028" spans="2:2">
      <c r="B7028" s="15"/>
    </row>
    <row r="7029" spans="2:2">
      <c r="B7029" s="15"/>
    </row>
    <row r="7030" spans="2:2">
      <c r="B7030" s="15"/>
    </row>
    <row r="7031" spans="2:2">
      <c r="B7031" s="15"/>
    </row>
    <row r="7032" spans="2:2">
      <c r="B7032" s="15"/>
    </row>
    <row r="7033" spans="2:2">
      <c r="B7033" s="15"/>
    </row>
    <row r="7034" spans="2:2">
      <c r="B7034" s="15"/>
    </row>
    <row r="7035" spans="2:2">
      <c r="B7035" s="15"/>
    </row>
    <row r="7036" spans="2:2">
      <c r="B7036" s="15"/>
    </row>
    <row r="7037" spans="2:2">
      <c r="B7037" s="15"/>
    </row>
    <row r="7038" spans="2:2">
      <c r="B7038" s="15"/>
    </row>
    <row r="7039" spans="2:2">
      <c r="B7039" s="15"/>
    </row>
    <row r="7040" spans="2:2">
      <c r="B7040" s="15"/>
    </row>
    <row r="7041" spans="2:2">
      <c r="B7041" s="15"/>
    </row>
    <row r="7042" spans="2:2">
      <c r="B7042" s="15"/>
    </row>
    <row r="7043" spans="2:2">
      <c r="B7043" s="15"/>
    </row>
    <row r="7044" spans="2:2">
      <c r="B7044" s="15"/>
    </row>
    <row r="7045" spans="2:2">
      <c r="B7045" s="15"/>
    </row>
    <row r="7046" spans="2:2">
      <c r="B7046" s="15"/>
    </row>
    <row r="7047" spans="2:2">
      <c r="B7047" s="15"/>
    </row>
    <row r="7048" spans="2:2">
      <c r="B7048" s="15"/>
    </row>
    <row r="7049" spans="2:2">
      <c r="B7049" s="15"/>
    </row>
    <row r="7050" spans="2:2">
      <c r="B7050" s="15"/>
    </row>
    <row r="7051" spans="2:2">
      <c r="B7051" s="15"/>
    </row>
    <row r="7052" spans="2:2">
      <c r="B7052" s="15"/>
    </row>
    <row r="7053" spans="2:2">
      <c r="B7053" s="15"/>
    </row>
    <row r="7054" spans="2:2">
      <c r="B7054" s="15"/>
    </row>
    <row r="7055" spans="2:2">
      <c r="B7055" s="15"/>
    </row>
    <row r="7056" spans="2:2">
      <c r="B7056" s="15"/>
    </row>
    <row r="7057" spans="2:2">
      <c r="B7057" s="15"/>
    </row>
    <row r="7058" spans="2:2">
      <c r="B7058" s="15"/>
    </row>
    <row r="7059" spans="2:2">
      <c r="B7059" s="15"/>
    </row>
    <row r="7060" spans="2:2">
      <c r="B7060" s="15"/>
    </row>
    <row r="7061" spans="2:2">
      <c r="B7061" s="15"/>
    </row>
    <row r="7062" spans="2:2">
      <c r="B7062" s="15"/>
    </row>
    <row r="7063" spans="2:2">
      <c r="B7063" s="15"/>
    </row>
    <row r="7064" spans="2:2">
      <c r="B7064" s="15"/>
    </row>
    <row r="7065" spans="2:2">
      <c r="B7065" s="15"/>
    </row>
    <row r="7066" spans="2:2">
      <c r="B7066" s="15"/>
    </row>
    <row r="7067" spans="2:2">
      <c r="B7067" s="15"/>
    </row>
    <row r="7068" spans="2:2">
      <c r="B7068" s="15"/>
    </row>
    <row r="7069" spans="2:2">
      <c r="B7069" s="15"/>
    </row>
    <row r="7070" spans="2:2">
      <c r="B7070" s="15"/>
    </row>
    <row r="7071" spans="2:2">
      <c r="B7071" s="15"/>
    </row>
    <row r="7072" spans="2:2">
      <c r="B7072" s="15"/>
    </row>
    <row r="7073" spans="2:2">
      <c r="B7073" s="15"/>
    </row>
    <row r="7074" spans="2:2">
      <c r="B7074" s="15"/>
    </row>
    <row r="7075" spans="2:2">
      <c r="B7075" s="15"/>
    </row>
    <row r="7076" spans="2:2">
      <c r="B7076" s="15"/>
    </row>
    <row r="7077" spans="2:2">
      <c r="B7077" s="15"/>
    </row>
    <row r="7078" spans="2:2">
      <c r="B7078" s="15"/>
    </row>
    <row r="7079" spans="2:2">
      <c r="B7079" s="15"/>
    </row>
    <row r="7080" spans="2:2">
      <c r="B7080" s="15"/>
    </row>
    <row r="7081" spans="2:2">
      <c r="B7081" s="15"/>
    </row>
    <row r="7082" spans="2:2">
      <c r="B7082" s="15"/>
    </row>
    <row r="7083" spans="2:2">
      <c r="B7083" s="15"/>
    </row>
    <row r="7084" spans="2:2">
      <c r="B7084" s="15"/>
    </row>
    <row r="7085" spans="2:2">
      <c r="B7085" s="15"/>
    </row>
    <row r="7086" spans="2:2">
      <c r="B7086" s="15"/>
    </row>
    <row r="7087" spans="2:2">
      <c r="B7087" s="15"/>
    </row>
    <row r="7088" spans="2:2">
      <c r="B7088" s="15"/>
    </row>
    <row r="7089" spans="2:2">
      <c r="B7089" s="15"/>
    </row>
    <row r="7090" spans="2:2">
      <c r="B7090" s="15"/>
    </row>
    <row r="7091" spans="2:2">
      <c r="B7091" s="15"/>
    </row>
    <row r="7092" spans="2:2">
      <c r="B7092" s="15"/>
    </row>
    <row r="7093" spans="2:2">
      <c r="B7093" s="15"/>
    </row>
    <row r="7094" spans="2:2">
      <c r="B7094" s="15"/>
    </row>
    <row r="7095" spans="2:2">
      <c r="B7095" s="15"/>
    </row>
    <row r="7096" spans="2:2">
      <c r="B7096" s="15"/>
    </row>
    <row r="7097" spans="2:2">
      <c r="B7097" s="15"/>
    </row>
    <row r="7098" spans="2:2">
      <c r="B7098" s="15"/>
    </row>
    <row r="7099" spans="2:2">
      <c r="B7099" s="15"/>
    </row>
    <row r="7100" spans="2:2">
      <c r="B7100" s="15"/>
    </row>
    <row r="7101" spans="2:2">
      <c r="B7101" s="15"/>
    </row>
    <row r="7102" spans="2:2">
      <c r="B7102" s="15"/>
    </row>
    <row r="7103" spans="2:2">
      <c r="B7103" s="15"/>
    </row>
    <row r="7104" spans="2:2">
      <c r="B7104" s="15"/>
    </row>
    <row r="7105" spans="2:2">
      <c r="B7105" s="15"/>
    </row>
    <row r="7106" spans="2:2">
      <c r="B7106" s="15"/>
    </row>
    <row r="7107" spans="2:2">
      <c r="B7107" s="15"/>
    </row>
    <row r="7108" spans="2:2">
      <c r="B7108" s="15"/>
    </row>
    <row r="7109" spans="2:2">
      <c r="B7109" s="15"/>
    </row>
    <row r="7110" spans="2:2">
      <c r="B7110" s="15"/>
    </row>
    <row r="7111" spans="2:2">
      <c r="B7111" s="15"/>
    </row>
    <row r="7112" spans="2:2">
      <c r="B7112" s="15"/>
    </row>
    <row r="7113" spans="2:2">
      <c r="B7113" s="15"/>
    </row>
    <row r="7114" spans="2:2">
      <c r="B7114" s="15"/>
    </row>
    <row r="7115" spans="2:2">
      <c r="B7115" s="15"/>
    </row>
    <row r="7116" spans="2:2">
      <c r="B7116" s="15"/>
    </row>
    <row r="7117" spans="2:2">
      <c r="B7117" s="15"/>
    </row>
    <row r="7118" spans="2:2">
      <c r="B7118" s="15"/>
    </row>
    <row r="7119" spans="2:2">
      <c r="B7119" s="15"/>
    </row>
    <row r="7120" spans="2:2">
      <c r="B7120" s="15"/>
    </row>
    <row r="7121" spans="2:2">
      <c r="B7121" s="15"/>
    </row>
    <row r="7122" spans="2:2">
      <c r="B7122" s="15"/>
    </row>
    <row r="7123" spans="2:2">
      <c r="B7123" s="15"/>
    </row>
    <row r="7124" spans="2:2">
      <c r="B7124" s="15"/>
    </row>
    <row r="7125" spans="2:2">
      <c r="B7125" s="15"/>
    </row>
    <row r="7126" spans="2:2">
      <c r="B7126" s="15"/>
    </row>
    <row r="7127" spans="2:2">
      <c r="B7127" s="15"/>
    </row>
    <row r="7128" spans="2:2">
      <c r="B7128" s="15"/>
    </row>
    <row r="7129" spans="2:2">
      <c r="B7129" s="15"/>
    </row>
    <row r="7130" spans="2:2">
      <c r="B7130" s="15"/>
    </row>
    <row r="7131" spans="2:2">
      <c r="B7131" s="15"/>
    </row>
    <row r="7132" spans="2:2">
      <c r="B7132" s="15"/>
    </row>
    <row r="7133" spans="2:2">
      <c r="B7133" s="15"/>
    </row>
    <row r="7134" spans="2:2">
      <c r="B7134" s="15"/>
    </row>
    <row r="7135" spans="2:2">
      <c r="B7135" s="15"/>
    </row>
    <row r="7136" spans="2:2">
      <c r="B7136" s="15"/>
    </row>
    <row r="7137" spans="2:2">
      <c r="B7137" s="15"/>
    </row>
    <row r="7138" spans="2:2">
      <c r="B7138" s="15"/>
    </row>
    <row r="7139" spans="2:2">
      <c r="B7139" s="15"/>
    </row>
    <row r="7140" spans="2:2">
      <c r="B7140" s="15"/>
    </row>
    <row r="7141" spans="2:2">
      <c r="B7141" s="15"/>
    </row>
    <row r="7142" spans="2:2">
      <c r="B7142" s="15"/>
    </row>
    <row r="7143" spans="2:2">
      <c r="B7143" s="15"/>
    </row>
    <row r="7144" spans="2:2">
      <c r="B7144" s="15"/>
    </row>
    <row r="7145" spans="2:2">
      <c r="B7145" s="15"/>
    </row>
    <row r="7146" spans="2:2">
      <c r="B7146" s="15"/>
    </row>
    <row r="7147" spans="2:2">
      <c r="B7147" s="15"/>
    </row>
    <row r="7148" spans="2:2">
      <c r="B7148" s="15"/>
    </row>
    <row r="7149" spans="2:2">
      <c r="B7149" s="15"/>
    </row>
    <row r="7150" spans="2:2">
      <c r="B7150" s="15"/>
    </row>
    <row r="7151" spans="2:2">
      <c r="B7151" s="15"/>
    </row>
    <row r="7152" spans="2:2">
      <c r="B7152" s="15"/>
    </row>
    <row r="7153" spans="2:2">
      <c r="B7153" s="15"/>
    </row>
    <row r="7154" spans="2:2">
      <c r="B7154" s="15"/>
    </row>
    <row r="7155" spans="2:2">
      <c r="B7155" s="15"/>
    </row>
    <row r="7156" spans="2:2">
      <c r="B7156" s="15"/>
    </row>
    <row r="7157" spans="2:2">
      <c r="B7157" s="15"/>
    </row>
    <row r="7158" spans="2:2">
      <c r="B7158" s="15"/>
    </row>
    <row r="7159" spans="2:2">
      <c r="B7159" s="15"/>
    </row>
    <row r="7160" spans="2:2">
      <c r="B7160" s="15"/>
    </row>
    <row r="7161" spans="2:2">
      <c r="B7161" s="15"/>
    </row>
    <row r="7162" spans="2:2">
      <c r="B7162" s="15"/>
    </row>
    <row r="7163" spans="2:2">
      <c r="B7163" s="15"/>
    </row>
    <row r="7164" spans="2:2">
      <c r="B7164" s="15"/>
    </row>
    <row r="7165" spans="2:2">
      <c r="B7165" s="15"/>
    </row>
    <row r="7166" spans="2:2">
      <c r="B7166" s="15"/>
    </row>
    <row r="7167" spans="2:2">
      <c r="B7167" s="15"/>
    </row>
    <row r="7168" spans="2:2">
      <c r="B7168" s="15"/>
    </row>
    <row r="7169" spans="2:2">
      <c r="B7169" s="15"/>
    </row>
    <row r="7170" spans="2:2">
      <c r="B7170" s="15"/>
    </row>
    <row r="7171" spans="2:2">
      <c r="B7171" s="15"/>
    </row>
    <row r="7172" spans="2:2">
      <c r="B7172" s="15"/>
    </row>
    <row r="7173" spans="2:2">
      <c r="B7173" s="15"/>
    </row>
    <row r="7174" spans="2:2">
      <c r="B7174" s="15"/>
    </row>
    <row r="7175" spans="2:2">
      <c r="B7175" s="15"/>
    </row>
    <row r="7176" spans="2:2">
      <c r="B7176" s="15"/>
    </row>
    <row r="7177" spans="2:2">
      <c r="B7177" s="15"/>
    </row>
    <row r="7178" spans="2:2">
      <c r="B7178" s="15"/>
    </row>
    <row r="7179" spans="2:2">
      <c r="B7179" s="15"/>
    </row>
    <row r="7180" spans="2:2">
      <c r="B7180" s="15"/>
    </row>
    <row r="7181" spans="2:2">
      <c r="B7181" s="15"/>
    </row>
    <row r="7182" spans="2:2">
      <c r="B7182" s="15"/>
    </row>
    <row r="7183" spans="2:2">
      <c r="B7183" s="15"/>
    </row>
    <row r="7184" spans="2:2">
      <c r="B7184" s="15"/>
    </row>
    <row r="7185" spans="2:2">
      <c r="B7185" s="15"/>
    </row>
    <row r="7186" spans="2:2">
      <c r="B7186" s="15"/>
    </row>
    <row r="7187" spans="2:2">
      <c r="B7187" s="15"/>
    </row>
    <row r="7188" spans="2:2">
      <c r="B7188" s="15"/>
    </row>
    <row r="7189" spans="2:2">
      <c r="B7189" s="15"/>
    </row>
    <row r="7190" spans="2:2">
      <c r="B7190" s="15"/>
    </row>
    <row r="7191" spans="2:2">
      <c r="B7191" s="15"/>
    </row>
    <row r="7192" spans="2:2">
      <c r="B7192" s="15"/>
    </row>
    <row r="7193" spans="2:2">
      <c r="B7193" s="15"/>
    </row>
    <row r="7194" spans="2:2">
      <c r="B7194" s="15"/>
    </row>
    <row r="7195" spans="2:2">
      <c r="B7195" s="15"/>
    </row>
    <row r="7196" spans="2:2">
      <c r="B7196" s="15"/>
    </row>
    <row r="7197" spans="2:2">
      <c r="B7197" s="15"/>
    </row>
    <row r="7198" spans="2:2">
      <c r="B7198" s="15"/>
    </row>
    <row r="7199" spans="2:2">
      <c r="B7199" s="15"/>
    </row>
    <row r="7200" spans="2:2">
      <c r="B7200" s="15"/>
    </row>
    <row r="7201" spans="2:2">
      <c r="B7201" s="15"/>
    </row>
    <row r="7202" spans="2:2">
      <c r="B7202" s="15"/>
    </row>
    <row r="7203" spans="2:2">
      <c r="B7203" s="15"/>
    </row>
    <row r="7204" spans="2:2">
      <c r="B7204" s="15"/>
    </row>
    <row r="7205" spans="2:2">
      <c r="B7205" s="15"/>
    </row>
    <row r="7206" spans="2:2">
      <c r="B7206" s="15"/>
    </row>
    <row r="7207" spans="2:2">
      <c r="B7207" s="15"/>
    </row>
    <row r="7208" spans="2:2">
      <c r="B7208" s="15"/>
    </row>
    <row r="7209" spans="2:2">
      <c r="B7209" s="15"/>
    </row>
    <row r="7210" spans="2:2">
      <c r="B7210" s="15"/>
    </row>
    <row r="7211" spans="2:2">
      <c r="B7211" s="15"/>
    </row>
    <row r="7212" spans="2:2">
      <c r="B7212" s="15"/>
    </row>
    <row r="7213" spans="2:2">
      <c r="B7213" s="15"/>
    </row>
    <row r="7214" spans="2:2">
      <c r="B7214" s="15"/>
    </row>
    <row r="7215" spans="2:2">
      <c r="B7215" s="15"/>
    </row>
    <row r="7216" spans="2:2">
      <c r="B7216" s="15"/>
    </row>
    <row r="7217" spans="2:2">
      <c r="B7217" s="15"/>
    </row>
    <row r="7218" spans="2:2">
      <c r="B7218" s="15"/>
    </row>
    <row r="7219" spans="2:2">
      <c r="B7219" s="15"/>
    </row>
    <row r="7220" spans="2:2">
      <c r="B7220" s="15"/>
    </row>
    <row r="7221" spans="2:2">
      <c r="B7221" s="15"/>
    </row>
    <row r="7222" spans="2:2">
      <c r="B7222" s="15"/>
    </row>
    <row r="7223" spans="2:2">
      <c r="B7223" s="15"/>
    </row>
    <row r="7224" spans="2:2">
      <c r="B7224" s="15"/>
    </row>
    <row r="7225" spans="2:2">
      <c r="B7225" s="15"/>
    </row>
    <row r="7226" spans="2:2">
      <c r="B7226" s="15"/>
    </row>
    <row r="7227" spans="2:2">
      <c r="B7227" s="15"/>
    </row>
    <row r="7228" spans="2:2">
      <c r="B7228" s="15"/>
    </row>
    <row r="7229" spans="2:2">
      <c r="B7229" s="15"/>
    </row>
    <row r="7230" spans="2:2">
      <c r="B7230" s="15"/>
    </row>
    <row r="7231" spans="2:2">
      <c r="B7231" s="15"/>
    </row>
    <row r="7232" spans="2:2">
      <c r="B7232" s="15"/>
    </row>
    <row r="7233" spans="2:2">
      <c r="B7233" s="15"/>
    </row>
    <row r="7234" spans="2:2">
      <c r="B7234" s="15"/>
    </row>
    <row r="7235" spans="2:2">
      <c r="B7235" s="15"/>
    </row>
    <row r="7236" spans="2:2">
      <c r="B7236" s="15"/>
    </row>
    <row r="7237" spans="2:2">
      <c r="B7237" s="15"/>
    </row>
    <row r="7238" spans="2:2">
      <c r="B7238" s="15"/>
    </row>
    <row r="7239" spans="2:2">
      <c r="B7239" s="15"/>
    </row>
    <row r="7240" spans="2:2">
      <c r="B7240" s="15"/>
    </row>
    <row r="7241" spans="2:2">
      <c r="B7241" s="15"/>
    </row>
    <row r="7242" spans="2:2">
      <c r="B7242" s="15"/>
    </row>
    <row r="7243" spans="2:2">
      <c r="B7243" s="15"/>
    </row>
    <row r="7244" spans="2:2">
      <c r="B7244" s="15"/>
    </row>
    <row r="7245" spans="2:2">
      <c r="B7245" s="15"/>
    </row>
    <row r="7246" spans="2:2">
      <c r="B7246" s="15"/>
    </row>
    <row r="7247" spans="2:2">
      <c r="B7247" s="15"/>
    </row>
    <row r="7248" spans="2:2">
      <c r="B7248" s="15"/>
    </row>
    <row r="7249" spans="2:2">
      <c r="B7249" s="15"/>
    </row>
    <row r="7250" spans="2:2">
      <c r="B7250" s="15"/>
    </row>
    <row r="7251" spans="2:2">
      <c r="B7251" s="15"/>
    </row>
    <row r="7252" spans="2:2">
      <c r="B7252" s="15"/>
    </row>
    <row r="7253" spans="2:2">
      <c r="B7253" s="15"/>
    </row>
    <row r="7254" spans="2:2">
      <c r="B7254" s="15"/>
    </row>
    <row r="7255" spans="2:2">
      <c r="B7255" s="15"/>
    </row>
    <row r="7256" spans="2:2">
      <c r="B7256" s="15"/>
    </row>
    <row r="7257" spans="2:2">
      <c r="B7257" s="15"/>
    </row>
    <row r="7258" spans="2:2">
      <c r="B7258" s="15"/>
    </row>
    <row r="7259" spans="2:2">
      <c r="B7259" s="15"/>
    </row>
    <row r="7260" spans="2:2">
      <c r="B7260" s="15"/>
    </row>
    <row r="7261" spans="2:2">
      <c r="B7261" s="15"/>
    </row>
    <row r="7262" spans="2:2">
      <c r="B7262" s="15"/>
    </row>
    <row r="7263" spans="2:2">
      <c r="B7263" s="15"/>
    </row>
    <row r="7264" spans="2:2">
      <c r="B7264" s="15"/>
    </row>
    <row r="7265" spans="2:2">
      <c r="B7265" s="15"/>
    </row>
    <row r="7266" spans="2:2">
      <c r="B7266" s="15"/>
    </row>
    <row r="7267" spans="2:2">
      <c r="B7267" s="15"/>
    </row>
    <row r="7268" spans="2:2">
      <c r="B7268" s="15"/>
    </row>
    <row r="7269" spans="2:2">
      <c r="B7269" s="15"/>
    </row>
    <row r="7270" spans="2:2">
      <c r="B7270" s="15"/>
    </row>
    <row r="7271" spans="2:2">
      <c r="B7271" s="15"/>
    </row>
    <row r="7272" spans="2:2">
      <c r="B7272" s="15"/>
    </row>
    <row r="7273" spans="2:2">
      <c r="B7273" s="15"/>
    </row>
    <row r="7274" spans="2:2">
      <c r="B7274" s="15"/>
    </row>
    <row r="7275" spans="2:2">
      <c r="B7275" s="15"/>
    </row>
    <row r="7276" spans="2:2">
      <c r="B7276" s="15"/>
    </row>
    <row r="7277" spans="2:2">
      <c r="B7277" s="15"/>
    </row>
    <row r="7278" spans="2:2">
      <c r="B7278" s="15"/>
    </row>
    <row r="7279" spans="2:2">
      <c r="B7279" s="15"/>
    </row>
    <row r="7280" spans="2:2">
      <c r="B7280" s="15"/>
    </row>
    <row r="7281" spans="2:2">
      <c r="B7281" s="15"/>
    </row>
    <row r="7282" spans="2:2">
      <c r="B7282" s="15"/>
    </row>
    <row r="7283" spans="2:2">
      <c r="B7283" s="15"/>
    </row>
    <row r="7284" spans="2:2">
      <c r="B7284" s="15"/>
    </row>
    <row r="7285" spans="2:2">
      <c r="B7285" s="15"/>
    </row>
    <row r="7286" spans="2:2">
      <c r="B7286" s="15"/>
    </row>
    <row r="7287" spans="2:2">
      <c r="B7287" s="15"/>
    </row>
    <row r="7288" spans="2:2">
      <c r="B7288" s="15"/>
    </row>
    <row r="7289" spans="2:2">
      <c r="B7289" s="15"/>
    </row>
    <row r="7290" spans="2:2">
      <c r="B7290" s="15"/>
    </row>
    <row r="7291" spans="2:2">
      <c r="B7291" s="15"/>
    </row>
    <row r="7292" spans="2:2">
      <c r="B7292" s="15"/>
    </row>
    <row r="7293" spans="2:2">
      <c r="B7293" s="15"/>
    </row>
    <row r="7294" spans="2:2">
      <c r="B7294" s="15"/>
    </row>
    <row r="7295" spans="2:2">
      <c r="B7295" s="15"/>
    </row>
    <row r="7296" spans="2:2">
      <c r="B7296" s="15"/>
    </row>
    <row r="7297" spans="2:2">
      <c r="B7297" s="15"/>
    </row>
    <row r="7298" spans="2:2">
      <c r="B7298" s="15"/>
    </row>
    <row r="7299" spans="2:2">
      <c r="B7299" s="15"/>
    </row>
    <row r="7300" spans="2:2">
      <c r="B7300" s="15"/>
    </row>
    <row r="7301" spans="2:2">
      <c r="B7301" s="15"/>
    </row>
    <row r="7302" spans="2:2">
      <c r="B7302" s="15"/>
    </row>
    <row r="7303" spans="2:2">
      <c r="B7303" s="15"/>
    </row>
    <row r="7304" spans="2:2">
      <c r="B7304" s="15"/>
    </row>
    <row r="7305" spans="2:2">
      <c r="B7305" s="15"/>
    </row>
    <row r="7306" spans="2:2">
      <c r="B7306" s="15"/>
    </row>
    <row r="7307" spans="2:2">
      <c r="B7307" s="15"/>
    </row>
    <row r="7308" spans="2:2">
      <c r="B7308" s="15"/>
    </row>
    <row r="7309" spans="2:2">
      <c r="B7309" s="15"/>
    </row>
    <row r="7310" spans="2:2">
      <c r="B7310" s="15"/>
    </row>
    <row r="7311" spans="2:2">
      <c r="B7311" s="15"/>
    </row>
    <row r="7312" spans="2:2">
      <c r="B7312" s="15"/>
    </row>
    <row r="7313" spans="2:2">
      <c r="B7313" s="15"/>
    </row>
    <row r="7314" spans="2:2">
      <c r="B7314" s="15"/>
    </row>
    <row r="7315" spans="2:2">
      <c r="B7315" s="15"/>
    </row>
    <row r="7316" spans="2:2">
      <c r="B7316" s="15"/>
    </row>
    <row r="7317" spans="2:2">
      <c r="B7317" s="15"/>
    </row>
    <row r="7318" spans="2:2">
      <c r="B7318" s="15"/>
    </row>
    <row r="7319" spans="2:2">
      <c r="B7319" s="15"/>
    </row>
    <row r="7320" spans="2:2">
      <c r="B7320" s="15"/>
    </row>
    <row r="7321" spans="2:2">
      <c r="B7321" s="15"/>
    </row>
    <row r="7322" spans="2:2">
      <c r="B7322" s="15"/>
    </row>
    <row r="7323" spans="2:2">
      <c r="B7323" s="15"/>
    </row>
    <row r="7324" spans="2:2">
      <c r="B7324" s="15"/>
    </row>
    <row r="7325" spans="2:2">
      <c r="B7325" s="15"/>
    </row>
    <row r="7326" spans="2:2">
      <c r="B7326" s="15"/>
    </row>
    <row r="7327" spans="2:2">
      <c r="B7327" s="15"/>
    </row>
    <row r="7328" spans="2:2">
      <c r="B7328" s="15"/>
    </row>
    <row r="7329" spans="2:2">
      <c r="B7329" s="15"/>
    </row>
    <row r="7330" spans="2:2">
      <c r="B7330" s="15"/>
    </row>
    <row r="7331" spans="2:2">
      <c r="B7331" s="15"/>
    </row>
    <row r="7332" spans="2:2">
      <c r="B7332" s="15"/>
    </row>
    <row r="7333" spans="2:2">
      <c r="B7333" s="15"/>
    </row>
    <row r="7334" spans="2:2">
      <c r="B7334" s="15"/>
    </row>
    <row r="7335" spans="2:2">
      <c r="B7335" s="15"/>
    </row>
    <row r="7336" spans="2:2">
      <c r="B7336" s="15"/>
    </row>
    <row r="7337" spans="2:2">
      <c r="B7337" s="15"/>
    </row>
    <row r="7338" spans="2:2">
      <c r="B7338" s="15"/>
    </row>
    <row r="7339" spans="2:2">
      <c r="B7339" s="15"/>
    </row>
    <row r="7340" spans="2:2">
      <c r="B7340" s="15"/>
    </row>
    <row r="7341" spans="2:2">
      <c r="B7341" s="15"/>
    </row>
    <row r="7342" spans="2:2">
      <c r="B7342" s="15"/>
    </row>
    <row r="7343" spans="2:2">
      <c r="B7343" s="15"/>
    </row>
    <row r="7344" spans="2:2">
      <c r="B7344" s="15"/>
    </row>
    <row r="7345" spans="2:2">
      <c r="B7345" s="15"/>
    </row>
    <row r="7346" spans="2:2">
      <c r="B7346" s="15"/>
    </row>
    <row r="7347" spans="2:2">
      <c r="B7347" s="15"/>
    </row>
    <row r="7348" spans="2:2">
      <c r="B7348" s="15"/>
    </row>
    <row r="7349" spans="2:2">
      <c r="B7349" s="15"/>
    </row>
    <row r="7350" spans="2:2">
      <c r="B7350" s="15"/>
    </row>
    <row r="7351" spans="2:2">
      <c r="B7351" s="15"/>
    </row>
    <row r="7352" spans="2:2">
      <c r="B7352" s="15"/>
    </row>
    <row r="7353" spans="2:2">
      <c r="B7353" s="15"/>
    </row>
    <row r="7354" spans="2:2">
      <c r="B7354" s="15"/>
    </row>
    <row r="7355" spans="2:2">
      <c r="B7355" s="15"/>
    </row>
    <row r="7356" spans="2:2">
      <c r="B7356" s="15"/>
    </row>
    <row r="7357" spans="2:2">
      <c r="B7357" s="15"/>
    </row>
    <row r="7358" spans="2:2">
      <c r="B7358" s="15"/>
    </row>
    <row r="7359" spans="2:2">
      <c r="B7359" s="15"/>
    </row>
    <row r="7360" spans="2:2">
      <c r="B7360" s="15"/>
    </row>
    <row r="7361" spans="2:2">
      <c r="B7361" s="15"/>
    </row>
    <row r="7362" spans="2:2">
      <c r="B7362" s="15"/>
    </row>
    <row r="7363" spans="2:2">
      <c r="B7363" s="15"/>
    </row>
    <row r="7364" spans="2:2">
      <c r="B7364" s="15"/>
    </row>
    <row r="7365" spans="2:2">
      <c r="B7365" s="15"/>
    </row>
    <row r="7366" spans="2:2">
      <c r="B7366" s="15"/>
    </row>
    <row r="7367" spans="2:2">
      <c r="B7367" s="15"/>
    </row>
    <row r="7368" spans="2:2">
      <c r="B7368" s="15"/>
    </row>
    <row r="7369" spans="2:2">
      <c r="B7369" s="15"/>
    </row>
    <row r="7370" spans="2:2">
      <c r="B7370" s="15"/>
    </row>
    <row r="7371" spans="2:2">
      <c r="B7371" s="15"/>
    </row>
    <row r="7372" spans="2:2">
      <c r="B7372" s="15"/>
    </row>
    <row r="7373" spans="2:2">
      <c r="B7373" s="15"/>
    </row>
    <row r="7374" spans="2:2">
      <c r="B7374" s="15"/>
    </row>
    <row r="7375" spans="2:2">
      <c r="B7375" s="15"/>
    </row>
    <row r="7376" spans="2:2">
      <c r="B7376" s="15"/>
    </row>
    <row r="7377" spans="2:2">
      <c r="B7377" s="15"/>
    </row>
    <row r="7378" spans="2:2">
      <c r="B7378" s="15"/>
    </row>
    <row r="7379" spans="2:2">
      <c r="B7379" s="15"/>
    </row>
    <row r="7380" spans="2:2">
      <c r="B7380" s="15"/>
    </row>
    <row r="7381" spans="2:2">
      <c r="B7381" s="15"/>
    </row>
    <row r="7382" spans="2:2">
      <c r="B7382" s="15"/>
    </row>
    <row r="7383" spans="2:2">
      <c r="B7383" s="15"/>
    </row>
    <row r="7384" spans="2:2">
      <c r="B7384" s="15"/>
    </row>
    <row r="7385" spans="2:2">
      <c r="B7385" s="15"/>
    </row>
    <row r="7386" spans="2:2">
      <c r="B7386" s="15"/>
    </row>
    <row r="7387" spans="2:2">
      <c r="B7387" s="15"/>
    </row>
    <row r="7388" spans="2:2">
      <c r="B7388" s="15"/>
    </row>
    <row r="7389" spans="2:2">
      <c r="B7389" s="15"/>
    </row>
    <row r="7390" spans="2:2">
      <c r="B7390" s="15"/>
    </row>
    <row r="7391" spans="2:2">
      <c r="B7391" s="15"/>
    </row>
    <row r="7392" spans="2:2">
      <c r="B7392" s="15"/>
    </row>
    <row r="7393" spans="2:2">
      <c r="B7393" s="15"/>
    </row>
    <row r="7394" spans="2:2">
      <c r="B7394" s="15"/>
    </row>
    <row r="7395" spans="2:2">
      <c r="B7395" s="15"/>
    </row>
    <row r="7396" spans="2:2">
      <c r="B7396" s="15"/>
    </row>
    <row r="7397" spans="2:2">
      <c r="B7397" s="15"/>
    </row>
    <row r="7398" spans="2:2">
      <c r="B7398" s="15"/>
    </row>
    <row r="7399" spans="2:2">
      <c r="B7399" s="15"/>
    </row>
    <row r="7400" spans="2:2">
      <c r="B7400" s="15"/>
    </row>
    <row r="7401" spans="2:2">
      <c r="B7401" s="15"/>
    </row>
    <row r="7402" spans="2:2">
      <c r="B7402" s="15"/>
    </row>
    <row r="7403" spans="2:2">
      <c r="B7403" s="15"/>
    </row>
    <row r="7404" spans="2:2">
      <c r="B7404" s="15"/>
    </row>
    <row r="7405" spans="2:2">
      <c r="B7405" s="15"/>
    </row>
    <row r="7406" spans="2:2">
      <c r="B7406" s="15"/>
    </row>
    <row r="7407" spans="2:2">
      <c r="B7407" s="15"/>
    </row>
    <row r="7408" spans="2:2">
      <c r="B7408" s="15"/>
    </row>
    <row r="7409" spans="2:2">
      <c r="B7409" s="15"/>
    </row>
    <row r="7410" spans="2:2">
      <c r="B7410" s="15"/>
    </row>
    <row r="7411" spans="2:2">
      <c r="B7411" s="15"/>
    </row>
    <row r="7412" spans="2:2">
      <c r="B7412" s="15"/>
    </row>
    <row r="7413" spans="2:2">
      <c r="B7413" s="15"/>
    </row>
    <row r="7414" spans="2:2">
      <c r="B7414" s="15"/>
    </row>
    <row r="7415" spans="2:2">
      <c r="B7415" s="15"/>
    </row>
    <row r="7416" spans="2:2">
      <c r="B7416" s="15"/>
    </row>
    <row r="7417" spans="2:2">
      <c r="B7417" s="15"/>
    </row>
    <row r="7418" spans="2:2">
      <c r="B7418" s="15"/>
    </row>
    <row r="7419" spans="2:2">
      <c r="B7419" s="15"/>
    </row>
    <row r="7420" spans="2:2">
      <c r="B7420" s="15"/>
    </row>
    <row r="7421" spans="2:2">
      <c r="B7421" s="15"/>
    </row>
    <row r="7422" spans="2:2">
      <c r="B7422" s="15"/>
    </row>
    <row r="7423" spans="2:2">
      <c r="B7423" s="15"/>
    </row>
    <row r="7424" spans="2:2">
      <c r="B7424" s="15"/>
    </row>
    <row r="7425" spans="2:2">
      <c r="B7425" s="15"/>
    </row>
    <row r="7426" spans="2:2">
      <c r="B7426" s="15"/>
    </row>
    <row r="7427" spans="2:2">
      <c r="B7427" s="15"/>
    </row>
    <row r="7428" spans="2:2">
      <c r="B7428" s="15"/>
    </row>
    <row r="7429" spans="2:2">
      <c r="B7429" s="15"/>
    </row>
    <row r="7430" spans="2:2">
      <c r="B7430" s="15"/>
    </row>
    <row r="7431" spans="2:2">
      <c r="B7431" s="15"/>
    </row>
    <row r="7432" spans="2:2">
      <c r="B7432" s="15"/>
    </row>
    <row r="7433" spans="2:2">
      <c r="B7433" s="15"/>
    </row>
    <row r="7434" spans="2:2">
      <c r="B7434" s="15"/>
    </row>
    <row r="7435" spans="2:2">
      <c r="B7435" s="15"/>
    </row>
    <row r="7436" spans="2:2">
      <c r="B7436" s="15"/>
    </row>
    <row r="7437" spans="2:2">
      <c r="B7437" s="15"/>
    </row>
    <row r="7438" spans="2:2">
      <c r="B7438" s="15"/>
    </row>
    <row r="7439" spans="2:2">
      <c r="B7439" s="15"/>
    </row>
    <row r="7440" spans="2:2">
      <c r="B7440" s="15"/>
    </row>
    <row r="7441" spans="2:2">
      <c r="B7441" s="15"/>
    </row>
    <row r="7442" spans="2:2">
      <c r="B7442" s="15"/>
    </row>
    <row r="7443" spans="2:2">
      <c r="B7443" s="15"/>
    </row>
    <row r="7444" spans="2:2">
      <c r="B7444" s="15"/>
    </row>
    <row r="7445" spans="2:2">
      <c r="B7445" s="15"/>
    </row>
    <row r="7446" spans="2:2">
      <c r="B7446" s="15"/>
    </row>
    <row r="7447" spans="2:2">
      <c r="B7447" s="15"/>
    </row>
    <row r="7448" spans="2:2">
      <c r="B7448" s="15"/>
    </row>
    <row r="7449" spans="2:2">
      <c r="B7449" s="15"/>
    </row>
    <row r="7450" spans="2:2">
      <c r="B7450" s="15"/>
    </row>
    <row r="7451" spans="2:2">
      <c r="B7451" s="15"/>
    </row>
    <row r="7452" spans="2:2">
      <c r="B7452" s="15"/>
    </row>
    <row r="7453" spans="2:2">
      <c r="B7453" s="15"/>
    </row>
    <row r="7454" spans="2:2">
      <c r="B7454" s="15"/>
    </row>
    <row r="7455" spans="2:2">
      <c r="B7455" s="15"/>
    </row>
    <row r="7456" spans="2:2">
      <c r="B7456" s="15"/>
    </row>
    <row r="7457" spans="2:2">
      <c r="B7457" s="15"/>
    </row>
    <row r="7458" spans="2:2">
      <c r="B7458" s="15"/>
    </row>
    <row r="7459" spans="2:2">
      <c r="B7459" s="15"/>
    </row>
    <row r="7460" spans="2:2">
      <c r="B7460" s="15"/>
    </row>
    <row r="7461" spans="2:2">
      <c r="B7461" s="15"/>
    </row>
    <row r="7462" spans="2:2">
      <c r="B7462" s="15"/>
    </row>
    <row r="7463" spans="2:2">
      <c r="B7463" s="15"/>
    </row>
    <row r="7464" spans="2:2">
      <c r="B7464" s="15"/>
    </row>
    <row r="7465" spans="2:2">
      <c r="B7465" s="15"/>
    </row>
    <row r="7466" spans="2:2">
      <c r="B7466" s="15"/>
    </row>
    <row r="7467" spans="2:2">
      <c r="B7467" s="15"/>
    </row>
    <row r="7468" spans="2:2">
      <c r="B7468" s="15"/>
    </row>
    <row r="7469" spans="2:2">
      <c r="B7469" s="15"/>
    </row>
    <row r="7470" spans="2:2">
      <c r="B7470" s="15"/>
    </row>
    <row r="7471" spans="2:2">
      <c r="B7471" s="15"/>
    </row>
    <row r="7472" spans="2:2">
      <c r="B7472" s="15"/>
    </row>
    <row r="7473" spans="2:2">
      <c r="B7473" s="15"/>
    </row>
    <row r="7474" spans="2:2">
      <c r="B7474" s="15"/>
    </row>
    <row r="7475" spans="2:2">
      <c r="B7475" s="15"/>
    </row>
    <row r="7476" spans="2:2">
      <c r="B7476" s="15"/>
    </row>
    <row r="7477" spans="2:2">
      <c r="B7477" s="15"/>
    </row>
    <row r="7478" spans="2:2">
      <c r="B7478" s="15"/>
    </row>
    <row r="7479" spans="2:2">
      <c r="B7479" s="15"/>
    </row>
    <row r="7480" spans="2:2">
      <c r="B7480" s="15"/>
    </row>
    <row r="7481" spans="2:2">
      <c r="B7481" s="15"/>
    </row>
    <row r="7482" spans="2:2">
      <c r="B7482" s="15"/>
    </row>
    <row r="7483" spans="2:2">
      <c r="B7483" s="15"/>
    </row>
    <row r="7484" spans="2:2">
      <c r="B7484" s="15"/>
    </row>
    <row r="7485" spans="2:2">
      <c r="B7485" s="15"/>
    </row>
    <row r="7486" spans="2:2">
      <c r="B7486" s="15"/>
    </row>
    <row r="7487" spans="2:2">
      <c r="B7487" s="15"/>
    </row>
    <row r="7488" spans="2:2">
      <c r="B7488" s="15"/>
    </row>
    <row r="7489" spans="2:2">
      <c r="B7489" s="15"/>
    </row>
    <row r="7490" spans="2:2">
      <c r="B7490" s="15"/>
    </row>
    <row r="7491" spans="2:2">
      <c r="B7491" s="15"/>
    </row>
    <row r="7492" spans="2:2">
      <c r="B7492" s="15"/>
    </row>
    <row r="7493" spans="2:2">
      <c r="B7493" s="15"/>
    </row>
    <row r="7494" spans="2:2">
      <c r="B7494" s="15"/>
    </row>
    <row r="7495" spans="2:2">
      <c r="B7495" s="15"/>
    </row>
    <row r="7496" spans="2:2">
      <c r="B7496" s="15"/>
    </row>
    <row r="7497" spans="2:2">
      <c r="B7497" s="15"/>
    </row>
    <row r="7498" spans="2:2">
      <c r="B7498" s="15"/>
    </row>
    <row r="7499" spans="2:2">
      <c r="B7499" s="15"/>
    </row>
    <row r="7500" spans="2:2">
      <c r="B7500" s="15"/>
    </row>
    <row r="7501" spans="2:2">
      <c r="B7501" s="15"/>
    </row>
    <row r="7502" spans="2:2">
      <c r="B7502" s="15"/>
    </row>
    <row r="7503" spans="2:2">
      <c r="B7503" s="15"/>
    </row>
    <row r="7504" spans="2:2">
      <c r="B7504" s="15"/>
    </row>
    <row r="7505" spans="2:2">
      <c r="B7505" s="15"/>
    </row>
    <row r="7506" spans="2:2">
      <c r="B7506" s="15"/>
    </row>
    <row r="7507" spans="2:2">
      <c r="B7507" s="15"/>
    </row>
    <row r="7508" spans="2:2">
      <c r="B7508" s="15"/>
    </row>
    <row r="7509" spans="2:2">
      <c r="B7509" s="15"/>
    </row>
    <row r="7510" spans="2:2">
      <c r="B7510" s="15"/>
    </row>
    <row r="7511" spans="2:2">
      <c r="B7511" s="15"/>
    </row>
    <row r="7512" spans="2:2">
      <c r="B7512" s="15"/>
    </row>
    <row r="7513" spans="2:2">
      <c r="B7513" s="15"/>
    </row>
    <row r="7514" spans="2:2">
      <c r="B7514" s="15"/>
    </row>
    <row r="7515" spans="2:2">
      <c r="B7515" s="15"/>
    </row>
    <row r="7516" spans="2:2">
      <c r="B7516" s="15"/>
    </row>
    <row r="7517" spans="2:2">
      <c r="B7517" s="15"/>
    </row>
    <row r="7518" spans="2:2">
      <c r="B7518" s="15"/>
    </row>
    <row r="7519" spans="2:2">
      <c r="B7519" s="15"/>
    </row>
    <row r="7520" spans="2:2">
      <c r="B7520" s="15"/>
    </row>
    <row r="7521" spans="2:2">
      <c r="B7521" s="15"/>
    </row>
    <row r="7522" spans="2:2">
      <c r="B7522" s="15"/>
    </row>
    <row r="7523" spans="2:2">
      <c r="B7523" s="15"/>
    </row>
    <row r="7524" spans="2:2">
      <c r="B7524" s="15"/>
    </row>
    <row r="7525" spans="2:2">
      <c r="B7525" s="15"/>
    </row>
    <row r="7526" spans="2:2">
      <c r="B7526" s="15"/>
    </row>
    <row r="7527" spans="2:2">
      <c r="B7527" s="15"/>
    </row>
    <row r="7528" spans="2:2">
      <c r="B7528" s="15"/>
    </row>
    <row r="7529" spans="2:2">
      <c r="B7529" s="15"/>
    </row>
    <row r="7530" spans="2:2">
      <c r="B7530" s="15"/>
    </row>
    <row r="7531" spans="2:2">
      <c r="B7531" s="15"/>
    </row>
    <row r="7532" spans="2:2">
      <c r="B7532" s="15"/>
    </row>
    <row r="7533" spans="2:2">
      <c r="B7533" s="15"/>
    </row>
    <row r="7534" spans="2:2">
      <c r="B7534" s="15"/>
    </row>
    <row r="7535" spans="2:2">
      <c r="B7535" s="15"/>
    </row>
    <row r="7536" spans="2:2">
      <c r="B7536" s="15"/>
    </row>
    <row r="7537" spans="2:2">
      <c r="B7537" s="15"/>
    </row>
    <row r="7538" spans="2:2">
      <c r="B7538" s="15"/>
    </row>
    <row r="7539" spans="2:2">
      <c r="B7539" s="15"/>
    </row>
    <row r="7540" spans="2:2">
      <c r="B7540" s="15"/>
    </row>
    <row r="7541" spans="2:2">
      <c r="B7541" s="15"/>
    </row>
    <row r="7542" spans="2:2">
      <c r="B7542" s="15"/>
    </row>
    <row r="7543" spans="2:2">
      <c r="B7543" s="15"/>
    </row>
    <row r="7544" spans="2:2">
      <c r="B7544" s="15"/>
    </row>
    <row r="7545" spans="2:2">
      <c r="B7545" s="15"/>
    </row>
    <row r="7546" spans="2:2">
      <c r="B7546" s="15"/>
    </row>
    <row r="7547" spans="2:2">
      <c r="B7547" s="15"/>
    </row>
    <row r="7548" spans="2:2">
      <c r="B7548" s="15"/>
    </row>
    <row r="7549" spans="2:2">
      <c r="B7549" s="15"/>
    </row>
    <row r="7550" spans="2:2">
      <c r="B7550" s="15"/>
    </row>
    <row r="7551" spans="2:2">
      <c r="B7551" s="15"/>
    </row>
    <row r="7552" spans="2:2">
      <c r="B7552" s="15"/>
    </row>
    <row r="7553" spans="2:2">
      <c r="B7553" s="15"/>
    </row>
    <row r="7554" spans="2:2">
      <c r="B7554" s="15"/>
    </row>
    <row r="7555" spans="2:2">
      <c r="B7555" s="15"/>
    </row>
    <row r="7556" spans="2:2">
      <c r="B7556" s="15"/>
    </row>
    <row r="7557" spans="2:2">
      <c r="B7557" s="15"/>
    </row>
    <row r="7558" spans="2:2">
      <c r="B7558" s="15"/>
    </row>
    <row r="7559" spans="2:2">
      <c r="B7559" s="15"/>
    </row>
    <row r="7560" spans="2:2">
      <c r="B7560" s="15"/>
    </row>
    <row r="7561" spans="2:2">
      <c r="B7561" s="15"/>
    </row>
    <row r="7562" spans="2:2">
      <c r="B7562" s="15"/>
    </row>
    <row r="7563" spans="2:2">
      <c r="B7563" s="15"/>
    </row>
    <row r="7564" spans="2:2">
      <c r="B7564" s="15"/>
    </row>
    <row r="7565" spans="2:2">
      <c r="B7565" s="15"/>
    </row>
    <row r="7566" spans="2:2">
      <c r="B7566" s="15"/>
    </row>
    <row r="7567" spans="2:2">
      <c r="B7567" s="15"/>
    </row>
    <row r="7568" spans="2:2">
      <c r="B7568" s="15"/>
    </row>
    <row r="7569" spans="2:2">
      <c r="B7569" s="15"/>
    </row>
    <row r="7570" spans="2:2">
      <c r="B7570" s="15"/>
    </row>
    <row r="7571" spans="2:2">
      <c r="B7571" s="15"/>
    </row>
    <row r="7572" spans="2:2">
      <c r="B7572" s="15"/>
    </row>
    <row r="7573" spans="2:2">
      <c r="B7573" s="15"/>
    </row>
    <row r="7574" spans="2:2">
      <c r="B7574" s="15"/>
    </row>
    <row r="7575" spans="2:2">
      <c r="B7575" s="15"/>
    </row>
    <row r="7576" spans="2:2">
      <c r="B7576" s="15"/>
    </row>
    <row r="7577" spans="2:2">
      <c r="B7577" s="15"/>
    </row>
    <row r="7578" spans="2:2">
      <c r="B7578" s="15"/>
    </row>
    <row r="7579" spans="2:2">
      <c r="B7579" s="15"/>
    </row>
    <row r="7580" spans="2:2">
      <c r="B7580" s="15"/>
    </row>
    <row r="7581" spans="2:2">
      <c r="B7581" s="15"/>
    </row>
    <row r="7582" spans="2:2">
      <c r="B7582" s="15"/>
    </row>
    <row r="7583" spans="2:2">
      <c r="B7583" s="15"/>
    </row>
    <row r="7584" spans="2:2">
      <c r="B7584" s="15"/>
    </row>
    <row r="7585" spans="2:2">
      <c r="B7585" s="15"/>
    </row>
    <row r="7586" spans="2:2">
      <c r="B7586" s="15"/>
    </row>
    <row r="7587" spans="2:2">
      <c r="B7587" s="15"/>
    </row>
    <row r="7588" spans="2:2">
      <c r="B7588" s="15"/>
    </row>
    <row r="7589" spans="2:2">
      <c r="B7589" s="15"/>
    </row>
    <row r="7590" spans="2:2">
      <c r="B7590" s="15"/>
    </row>
    <row r="7591" spans="2:2">
      <c r="B7591" s="15"/>
    </row>
    <row r="7592" spans="2:2">
      <c r="B7592" s="15"/>
    </row>
    <row r="7593" spans="2:2">
      <c r="B7593" s="15"/>
    </row>
    <row r="7594" spans="2:2">
      <c r="B7594" s="15"/>
    </row>
    <row r="7595" spans="2:2">
      <c r="B7595" s="15"/>
    </row>
    <row r="7596" spans="2:2">
      <c r="B7596" s="15"/>
    </row>
    <row r="7597" spans="2:2">
      <c r="B7597" s="15"/>
    </row>
    <row r="7598" spans="2:2">
      <c r="B7598" s="15"/>
    </row>
    <row r="7599" spans="2:2">
      <c r="B7599" s="15"/>
    </row>
    <row r="7600" spans="2:2">
      <c r="B7600" s="15"/>
    </row>
    <row r="7601" spans="2:2">
      <c r="B7601" s="15"/>
    </row>
    <row r="7602" spans="2:2">
      <c r="B7602" s="15"/>
    </row>
    <row r="7603" spans="2:2">
      <c r="B7603" s="15"/>
    </row>
    <row r="7604" spans="2:2">
      <c r="B7604" s="15"/>
    </row>
    <row r="7605" spans="2:2">
      <c r="B7605" s="15"/>
    </row>
    <row r="7606" spans="2:2">
      <c r="B7606" s="15"/>
    </row>
    <row r="7607" spans="2:2">
      <c r="B7607" s="15"/>
    </row>
    <row r="7608" spans="2:2">
      <c r="B7608" s="15"/>
    </row>
    <row r="7609" spans="2:2">
      <c r="B7609" s="15"/>
    </row>
    <row r="7610" spans="2:2">
      <c r="B7610" s="15"/>
    </row>
    <row r="7611" spans="2:2">
      <c r="B7611" s="15"/>
    </row>
    <row r="7612" spans="2:2">
      <c r="B7612" s="15"/>
    </row>
    <row r="7613" spans="2:2">
      <c r="B7613" s="15"/>
    </row>
    <row r="7614" spans="2:2">
      <c r="B7614" s="15"/>
    </row>
    <row r="7615" spans="2:2">
      <c r="B7615" s="15"/>
    </row>
    <row r="7616" spans="2:2">
      <c r="B7616" s="15"/>
    </row>
    <row r="7617" spans="2:2">
      <c r="B7617" s="15"/>
    </row>
    <row r="7618" spans="2:2">
      <c r="B7618" s="15"/>
    </row>
    <row r="7619" spans="2:2">
      <c r="B7619" s="15"/>
    </row>
    <row r="7620" spans="2:2">
      <c r="B7620" s="15"/>
    </row>
    <row r="7621" spans="2:2">
      <c r="B7621" s="15"/>
    </row>
    <row r="7622" spans="2:2">
      <c r="B7622" s="15"/>
    </row>
    <row r="7623" spans="2:2">
      <c r="B7623" s="15"/>
    </row>
    <row r="7624" spans="2:2">
      <c r="B7624" s="15"/>
    </row>
    <row r="7625" spans="2:2">
      <c r="B7625" s="15"/>
    </row>
    <row r="7626" spans="2:2">
      <c r="B7626" s="15"/>
    </row>
    <row r="7627" spans="2:2">
      <c r="B7627" s="15"/>
    </row>
    <row r="7628" spans="2:2">
      <c r="B7628" s="15"/>
    </row>
    <row r="7629" spans="2:2">
      <c r="B7629" s="15"/>
    </row>
    <row r="7630" spans="2:2">
      <c r="B7630" s="15"/>
    </row>
    <row r="7631" spans="2:2">
      <c r="B7631" s="15"/>
    </row>
    <row r="7632" spans="2:2">
      <c r="B7632" s="15"/>
    </row>
    <row r="7633" spans="2:2">
      <c r="B7633" s="15"/>
    </row>
    <row r="7634" spans="2:2">
      <c r="B7634" s="15"/>
    </row>
    <row r="7635" spans="2:2">
      <c r="B7635" s="15"/>
    </row>
    <row r="7636" spans="2:2">
      <c r="B7636" s="15"/>
    </row>
    <row r="7637" spans="2:2">
      <c r="B7637" s="15"/>
    </row>
    <row r="7638" spans="2:2">
      <c r="B7638" s="15"/>
    </row>
    <row r="7639" spans="2:2">
      <c r="B7639" s="15"/>
    </row>
    <row r="7640" spans="2:2">
      <c r="B7640" s="15"/>
    </row>
    <row r="7641" spans="2:2">
      <c r="B7641" s="15"/>
    </row>
    <row r="7642" spans="2:2">
      <c r="B7642" s="15"/>
    </row>
    <row r="7643" spans="2:2">
      <c r="B7643" s="15"/>
    </row>
    <row r="7644" spans="2:2">
      <c r="B7644" s="15"/>
    </row>
    <row r="7645" spans="2:2">
      <c r="B7645" s="15"/>
    </row>
    <row r="7646" spans="2:2">
      <c r="B7646" s="15"/>
    </row>
    <row r="7647" spans="2:2">
      <c r="B7647" s="15"/>
    </row>
    <row r="7648" spans="2:2">
      <c r="B7648" s="15"/>
    </row>
    <row r="7649" spans="2:2">
      <c r="B7649" s="15"/>
    </row>
    <row r="7650" spans="2:2">
      <c r="B7650" s="15"/>
    </row>
    <row r="7651" spans="2:2">
      <c r="B7651" s="15"/>
    </row>
    <row r="7652" spans="2:2">
      <c r="B7652" s="15"/>
    </row>
    <row r="7653" spans="2:2">
      <c r="B7653" s="15"/>
    </row>
    <row r="7654" spans="2:2">
      <c r="B7654" s="15"/>
    </row>
    <row r="7655" spans="2:2">
      <c r="B7655" s="15"/>
    </row>
    <row r="7656" spans="2:2">
      <c r="B7656" s="15"/>
    </row>
    <row r="7657" spans="2:2">
      <c r="B7657" s="15"/>
    </row>
    <row r="7658" spans="2:2">
      <c r="B7658" s="15"/>
    </row>
    <row r="7659" spans="2:2">
      <c r="B7659" s="15"/>
    </row>
    <row r="7660" spans="2:2">
      <c r="B7660" s="15"/>
    </row>
    <row r="7661" spans="2:2">
      <c r="B7661" s="15"/>
    </row>
    <row r="7662" spans="2:2">
      <c r="B7662" s="15"/>
    </row>
    <row r="7663" spans="2:2">
      <c r="B7663" s="15"/>
    </row>
    <row r="7664" spans="2:2">
      <c r="B7664" s="15"/>
    </row>
    <row r="7665" spans="2:2">
      <c r="B7665" s="15"/>
    </row>
    <row r="7666" spans="2:2">
      <c r="B7666" s="15"/>
    </row>
    <row r="7667" spans="2:2">
      <c r="B7667" s="15"/>
    </row>
    <row r="7668" spans="2:2">
      <c r="B7668" s="15"/>
    </row>
    <row r="7669" spans="2:2">
      <c r="B7669" s="15"/>
    </row>
    <row r="7670" spans="2:2">
      <c r="B7670" s="15"/>
    </row>
    <row r="7671" spans="2:2">
      <c r="B7671" s="15"/>
    </row>
    <row r="7672" spans="2:2">
      <c r="B7672" s="15"/>
    </row>
    <row r="7673" spans="2:2">
      <c r="B7673" s="15"/>
    </row>
    <row r="7674" spans="2:2">
      <c r="B7674" s="15"/>
    </row>
    <row r="7675" spans="2:2">
      <c r="B7675" s="15"/>
    </row>
    <row r="7676" spans="2:2">
      <c r="B7676" s="15"/>
    </row>
    <row r="7677" spans="2:2">
      <c r="B7677" s="15"/>
    </row>
    <row r="7678" spans="2:2">
      <c r="B7678" s="15"/>
    </row>
    <row r="7679" spans="2:2">
      <c r="B7679" s="15"/>
    </row>
    <row r="7680" spans="2:2">
      <c r="B7680" s="15"/>
    </row>
    <row r="7681" spans="2:2">
      <c r="B7681" s="15"/>
    </row>
    <row r="7682" spans="2:2">
      <c r="B7682" s="15"/>
    </row>
    <row r="7683" spans="2:2">
      <c r="B7683" s="15"/>
    </row>
    <row r="7684" spans="2:2">
      <c r="B7684" s="15"/>
    </row>
    <row r="7685" spans="2:2">
      <c r="B7685" s="15"/>
    </row>
    <row r="7686" spans="2:2">
      <c r="B7686" s="15"/>
    </row>
    <row r="7687" spans="2:2">
      <c r="B7687" s="15"/>
    </row>
    <row r="7688" spans="2:2">
      <c r="B7688" s="15"/>
    </row>
    <row r="7689" spans="2:2">
      <c r="B7689" s="15"/>
    </row>
    <row r="7690" spans="2:2">
      <c r="B7690" s="15"/>
    </row>
    <row r="7691" spans="2:2">
      <c r="B7691" s="15"/>
    </row>
    <row r="7692" spans="2:2">
      <c r="B7692" s="15"/>
    </row>
    <row r="7693" spans="2:2">
      <c r="B7693" s="15"/>
    </row>
    <row r="7694" spans="2:2">
      <c r="B7694" s="15"/>
    </row>
    <row r="7695" spans="2:2">
      <c r="B7695" s="15"/>
    </row>
    <row r="7696" spans="2:2">
      <c r="B7696" s="15"/>
    </row>
    <row r="7697" spans="2:2">
      <c r="B7697" s="15"/>
    </row>
    <row r="7698" spans="2:2">
      <c r="B7698" s="15"/>
    </row>
    <row r="7699" spans="2:2">
      <c r="B7699" s="15"/>
    </row>
    <row r="7700" spans="2:2">
      <c r="B7700" s="15"/>
    </row>
    <row r="7701" spans="2:2">
      <c r="B7701" s="15"/>
    </row>
    <row r="7702" spans="2:2">
      <c r="B7702" s="15"/>
    </row>
    <row r="7703" spans="2:2">
      <c r="B7703" s="15"/>
    </row>
    <row r="7704" spans="2:2">
      <c r="B7704" s="15"/>
    </row>
    <row r="7705" spans="2:2">
      <c r="B7705" s="15"/>
    </row>
    <row r="7706" spans="2:2">
      <c r="B7706" s="15"/>
    </row>
    <row r="7707" spans="2:2">
      <c r="B7707" s="15"/>
    </row>
    <row r="7708" spans="2:2">
      <c r="B7708" s="15"/>
    </row>
    <row r="7709" spans="2:2">
      <c r="B7709" s="15"/>
    </row>
    <row r="7710" spans="2:2">
      <c r="B7710" s="15"/>
    </row>
    <row r="7711" spans="2:2">
      <c r="B7711" s="15"/>
    </row>
    <row r="7712" spans="2:2">
      <c r="B7712" s="15"/>
    </row>
    <row r="7713" spans="2:2">
      <c r="B7713" s="15"/>
    </row>
    <row r="7714" spans="2:2">
      <c r="B7714" s="15"/>
    </row>
    <row r="7715" spans="2:2">
      <c r="B7715" s="15"/>
    </row>
    <row r="7716" spans="2:2">
      <c r="B7716" s="15"/>
    </row>
    <row r="7717" spans="2:2">
      <c r="B7717" s="15"/>
    </row>
    <row r="7718" spans="2:2">
      <c r="B7718" s="15"/>
    </row>
    <row r="7719" spans="2:2">
      <c r="B7719" s="15"/>
    </row>
    <row r="7720" spans="2:2">
      <c r="B7720" s="15"/>
    </row>
    <row r="7721" spans="2:2">
      <c r="B7721" s="15"/>
    </row>
    <row r="7722" spans="2:2">
      <c r="B7722" s="15"/>
    </row>
    <row r="7723" spans="2:2">
      <c r="B7723" s="15"/>
    </row>
    <row r="7724" spans="2:2">
      <c r="B7724" s="15"/>
    </row>
    <row r="7725" spans="2:2">
      <c r="B7725" s="15"/>
    </row>
    <row r="7726" spans="2:2">
      <c r="B7726" s="15"/>
    </row>
    <row r="7727" spans="2:2">
      <c r="B7727" s="15"/>
    </row>
    <row r="7728" spans="2:2">
      <c r="B7728" s="15"/>
    </row>
    <row r="7729" spans="2:2">
      <c r="B7729" s="15"/>
    </row>
    <row r="7730" spans="2:2">
      <c r="B7730" s="15"/>
    </row>
    <row r="7731" spans="2:2">
      <c r="B7731" s="15"/>
    </row>
    <row r="7732" spans="2:2">
      <c r="B7732" s="15"/>
    </row>
    <row r="7733" spans="2:2">
      <c r="B7733" s="15"/>
    </row>
    <row r="7734" spans="2:2">
      <c r="B7734" s="15"/>
    </row>
    <row r="7735" spans="2:2">
      <c r="B7735" s="15"/>
    </row>
    <row r="7736" spans="2:2">
      <c r="B7736" s="15"/>
    </row>
    <row r="7737" spans="2:2">
      <c r="B7737" s="15"/>
    </row>
    <row r="7738" spans="2:2">
      <c r="B7738" s="15"/>
    </row>
    <row r="7739" spans="2:2">
      <c r="B7739" s="15"/>
    </row>
    <row r="7740" spans="2:2">
      <c r="B7740" s="15"/>
    </row>
    <row r="7741" spans="2:2">
      <c r="B7741" s="15"/>
    </row>
    <row r="7742" spans="2:2">
      <c r="B7742" s="15"/>
    </row>
    <row r="7743" spans="2:2">
      <c r="B7743" s="15"/>
    </row>
    <row r="7744" spans="2:2">
      <c r="B7744" s="15"/>
    </row>
    <row r="7745" spans="2:2">
      <c r="B7745" s="15"/>
    </row>
    <row r="7746" spans="2:2">
      <c r="B7746" s="15"/>
    </row>
    <row r="7747" spans="2:2">
      <c r="B7747" s="15"/>
    </row>
    <row r="7748" spans="2:2">
      <c r="B7748" s="15"/>
    </row>
    <row r="7749" spans="2:2">
      <c r="B7749" s="15"/>
    </row>
    <row r="7750" spans="2:2">
      <c r="B7750" s="15"/>
    </row>
    <row r="7751" spans="2:2">
      <c r="B7751" s="15"/>
    </row>
    <row r="7752" spans="2:2">
      <c r="B7752" s="15"/>
    </row>
    <row r="7753" spans="2:2">
      <c r="B7753" s="15"/>
    </row>
    <row r="7754" spans="2:2">
      <c r="B7754" s="15"/>
    </row>
    <row r="7755" spans="2:2">
      <c r="B7755" s="15"/>
    </row>
    <row r="7756" spans="2:2">
      <c r="B7756" s="15"/>
    </row>
    <row r="7757" spans="2:2">
      <c r="B7757" s="15"/>
    </row>
    <row r="7758" spans="2:2">
      <c r="B7758" s="15"/>
    </row>
    <row r="7759" spans="2:2">
      <c r="B7759" s="15"/>
    </row>
    <row r="7760" spans="2:2">
      <c r="B7760" s="15"/>
    </row>
    <row r="7761" spans="2:2">
      <c r="B7761" s="15"/>
    </row>
    <row r="7762" spans="2:2">
      <c r="B7762" s="15"/>
    </row>
    <row r="7763" spans="2:2">
      <c r="B7763" s="15"/>
    </row>
    <row r="7764" spans="2:2">
      <c r="B7764" s="15"/>
    </row>
    <row r="7765" spans="2:2">
      <c r="B7765" s="15"/>
    </row>
    <row r="7766" spans="2:2">
      <c r="B7766" s="15"/>
    </row>
    <row r="7767" spans="2:2">
      <c r="B7767" s="15"/>
    </row>
    <row r="7768" spans="2:2">
      <c r="B7768" s="15"/>
    </row>
    <row r="7769" spans="2:2">
      <c r="B7769" s="15"/>
    </row>
    <row r="7770" spans="2:2">
      <c r="B7770" s="15"/>
    </row>
    <row r="7771" spans="2:2">
      <c r="B7771" s="15"/>
    </row>
    <row r="7772" spans="2:2">
      <c r="B7772" s="15"/>
    </row>
    <row r="7773" spans="2:2">
      <c r="B7773" s="15"/>
    </row>
    <row r="7774" spans="2:2">
      <c r="B7774" s="15"/>
    </row>
    <row r="7775" spans="2:2">
      <c r="B7775" s="15"/>
    </row>
    <row r="7776" spans="2:2">
      <c r="B7776" s="15"/>
    </row>
    <row r="7777" spans="2:2">
      <c r="B7777" s="15"/>
    </row>
    <row r="7778" spans="2:2">
      <c r="B7778" s="15"/>
    </row>
    <row r="7779" spans="2:2">
      <c r="B7779" s="15"/>
    </row>
    <row r="7780" spans="2:2">
      <c r="B7780" s="15"/>
    </row>
    <row r="7781" spans="2:2">
      <c r="B7781" s="15"/>
    </row>
    <row r="7782" spans="2:2">
      <c r="B7782" s="15"/>
    </row>
    <row r="7783" spans="2:2">
      <c r="B7783" s="15"/>
    </row>
    <row r="7784" spans="2:2">
      <c r="B7784" s="15"/>
    </row>
    <row r="7785" spans="2:2">
      <c r="B7785" s="15"/>
    </row>
    <row r="7786" spans="2:2">
      <c r="B7786" s="15"/>
    </row>
    <row r="7787" spans="2:2">
      <c r="B7787" s="15"/>
    </row>
    <row r="7788" spans="2:2">
      <c r="B7788" s="15"/>
    </row>
    <row r="7789" spans="2:2">
      <c r="B7789" s="15"/>
    </row>
    <row r="7790" spans="2:2">
      <c r="B7790" s="15"/>
    </row>
    <row r="7791" spans="2:2">
      <c r="B7791" s="15"/>
    </row>
    <row r="7792" spans="2:2">
      <c r="B7792" s="15"/>
    </row>
    <row r="7793" spans="2:2">
      <c r="B7793" s="15"/>
    </row>
    <row r="7794" spans="2:2">
      <c r="B7794" s="15"/>
    </row>
    <row r="7795" spans="2:2">
      <c r="B7795" s="15"/>
    </row>
    <row r="7796" spans="2:2">
      <c r="B7796" s="15"/>
    </row>
    <row r="7797" spans="2:2">
      <c r="B7797" s="15"/>
    </row>
    <row r="7798" spans="2:2">
      <c r="B7798" s="15"/>
    </row>
    <row r="7799" spans="2:2">
      <c r="B7799" s="15"/>
    </row>
    <row r="7800" spans="2:2">
      <c r="B7800" s="15"/>
    </row>
    <row r="7801" spans="2:2">
      <c r="B7801" s="15"/>
    </row>
    <row r="7802" spans="2:2">
      <c r="B7802" s="15"/>
    </row>
    <row r="7803" spans="2:2">
      <c r="B7803" s="15"/>
    </row>
    <row r="7804" spans="2:2">
      <c r="B7804" s="15"/>
    </row>
    <row r="7805" spans="2:2">
      <c r="B7805" s="15"/>
    </row>
    <row r="7806" spans="2:2">
      <c r="B7806" s="15"/>
    </row>
    <row r="7807" spans="2:2">
      <c r="B7807" s="15"/>
    </row>
    <row r="7808" spans="2:2">
      <c r="B7808" s="15"/>
    </row>
    <row r="7809" spans="2:2">
      <c r="B7809" s="15"/>
    </row>
    <row r="7810" spans="2:2">
      <c r="B7810" s="15"/>
    </row>
    <row r="7811" spans="2:2">
      <c r="B7811" s="15"/>
    </row>
    <row r="7812" spans="2:2">
      <c r="B7812" s="15"/>
    </row>
    <row r="7813" spans="2:2">
      <c r="B7813" s="15"/>
    </row>
    <row r="7814" spans="2:2">
      <c r="B7814" s="15"/>
    </row>
    <row r="7815" spans="2:2">
      <c r="B7815" s="15"/>
    </row>
    <row r="7816" spans="2:2">
      <c r="B7816" s="15"/>
    </row>
    <row r="7817" spans="2:2">
      <c r="B7817" s="15"/>
    </row>
    <row r="7818" spans="2:2">
      <c r="B7818" s="15"/>
    </row>
    <row r="7819" spans="2:2">
      <c r="B7819" s="15"/>
    </row>
    <row r="7820" spans="2:2">
      <c r="B7820" s="15"/>
    </row>
    <row r="7821" spans="2:2">
      <c r="B7821" s="15"/>
    </row>
    <row r="7822" spans="2:2">
      <c r="B7822" s="15"/>
    </row>
    <row r="7823" spans="2:2">
      <c r="B7823" s="15"/>
    </row>
    <row r="7824" spans="2:2">
      <c r="B7824" s="15"/>
    </row>
    <row r="7825" spans="2:2">
      <c r="B7825" s="15"/>
    </row>
    <row r="7826" spans="2:2">
      <c r="B7826" s="15"/>
    </row>
    <row r="7827" spans="2:2">
      <c r="B7827" s="15"/>
    </row>
    <row r="7828" spans="2:2">
      <c r="B7828" s="15"/>
    </row>
    <row r="7829" spans="2:2">
      <c r="B7829" s="15"/>
    </row>
    <row r="7830" spans="2:2">
      <c r="B7830" s="15"/>
    </row>
    <row r="7831" spans="2:2">
      <c r="B7831" s="15"/>
    </row>
    <row r="7832" spans="2:2">
      <c r="B7832" s="15"/>
    </row>
    <row r="7833" spans="2:2">
      <c r="B7833" s="15"/>
    </row>
    <row r="7834" spans="2:2">
      <c r="B7834" s="15"/>
    </row>
    <row r="7835" spans="2:2">
      <c r="B7835" s="15"/>
    </row>
    <row r="7836" spans="2:2">
      <c r="B7836" s="15"/>
    </row>
    <row r="7837" spans="2:2">
      <c r="B7837" s="15"/>
    </row>
    <row r="7838" spans="2:2">
      <c r="B7838" s="15"/>
    </row>
    <row r="7839" spans="2:2">
      <c r="B7839" s="15"/>
    </row>
    <row r="7840" spans="2:2">
      <c r="B7840" s="15"/>
    </row>
    <row r="7841" spans="2:2">
      <c r="B7841" s="15"/>
    </row>
    <row r="7842" spans="2:2">
      <c r="B7842" s="15"/>
    </row>
    <row r="7843" spans="2:2">
      <c r="B7843" s="15"/>
    </row>
    <row r="7844" spans="2:2">
      <c r="B7844" s="15"/>
    </row>
    <row r="7845" spans="2:2">
      <c r="B7845" s="15"/>
    </row>
    <row r="7846" spans="2:2">
      <c r="B7846" s="15"/>
    </row>
    <row r="7847" spans="2:2">
      <c r="B7847" s="15"/>
    </row>
    <row r="7848" spans="2:2">
      <c r="B7848" s="15"/>
    </row>
    <row r="7849" spans="2:2">
      <c r="B7849" s="15"/>
    </row>
    <row r="7850" spans="2:2">
      <c r="B7850" s="15"/>
    </row>
    <row r="7851" spans="2:2">
      <c r="B7851" s="15"/>
    </row>
    <row r="7852" spans="2:2">
      <c r="B7852" s="15"/>
    </row>
    <row r="7853" spans="2:2">
      <c r="B7853" s="15"/>
    </row>
    <row r="7854" spans="2:2">
      <c r="B7854" s="15"/>
    </row>
    <row r="7855" spans="2:2">
      <c r="B7855" s="15"/>
    </row>
    <row r="7856" spans="2:2">
      <c r="B7856" s="15"/>
    </row>
    <row r="7857" spans="2:2">
      <c r="B7857" s="15"/>
    </row>
    <row r="7858" spans="2:2">
      <c r="B7858" s="15"/>
    </row>
    <row r="7859" spans="2:2">
      <c r="B7859" s="15"/>
    </row>
    <row r="7860" spans="2:2">
      <c r="B7860" s="15"/>
    </row>
    <row r="7861" spans="2:2">
      <c r="B7861" s="15"/>
    </row>
    <row r="7862" spans="2:2">
      <c r="B7862" s="15"/>
    </row>
    <row r="7863" spans="2:2">
      <c r="B7863" s="15"/>
    </row>
    <row r="7864" spans="2:2">
      <c r="B7864" s="15"/>
    </row>
    <row r="7865" spans="2:2">
      <c r="B7865" s="15"/>
    </row>
    <row r="7866" spans="2:2">
      <c r="B7866" s="15"/>
    </row>
    <row r="7867" spans="2:2">
      <c r="B7867" s="15"/>
    </row>
    <row r="7868" spans="2:2">
      <c r="B7868" s="15"/>
    </row>
    <row r="7869" spans="2:2">
      <c r="B7869" s="15"/>
    </row>
    <row r="7870" spans="2:2">
      <c r="B7870" s="15"/>
    </row>
    <row r="7871" spans="2:2">
      <c r="B7871" s="15"/>
    </row>
    <row r="7872" spans="2:2">
      <c r="B7872" s="15"/>
    </row>
    <row r="7873" spans="2:2">
      <c r="B7873" s="15"/>
    </row>
    <row r="7874" spans="2:2">
      <c r="B7874" s="15"/>
    </row>
    <row r="7875" spans="2:2">
      <c r="B7875" s="15"/>
    </row>
    <row r="7876" spans="2:2">
      <c r="B7876" s="15"/>
    </row>
    <row r="7877" spans="2:2">
      <c r="B7877" s="15"/>
    </row>
    <row r="7878" spans="2:2">
      <c r="B7878" s="15"/>
    </row>
    <row r="7879" spans="2:2">
      <c r="B7879" s="15"/>
    </row>
    <row r="7880" spans="2:2">
      <c r="B7880" s="15"/>
    </row>
    <row r="7881" spans="2:2">
      <c r="B7881" s="15"/>
    </row>
    <row r="7882" spans="2:2">
      <c r="B7882" s="15"/>
    </row>
    <row r="7883" spans="2:2">
      <c r="B7883" s="15"/>
    </row>
    <row r="7884" spans="2:2">
      <c r="B7884" s="15"/>
    </row>
    <row r="7885" spans="2:2">
      <c r="B7885" s="15"/>
    </row>
    <row r="7886" spans="2:2">
      <c r="B7886" s="15"/>
    </row>
    <row r="7887" spans="2:2">
      <c r="B7887" s="15"/>
    </row>
    <row r="7888" spans="2:2">
      <c r="B7888" s="15"/>
    </row>
    <row r="7889" spans="2:2">
      <c r="B7889" s="15"/>
    </row>
    <row r="7890" spans="2:2">
      <c r="B7890" s="15"/>
    </row>
    <row r="7891" spans="2:2">
      <c r="B7891" s="15"/>
    </row>
    <row r="7892" spans="2:2">
      <c r="B7892" s="15"/>
    </row>
    <row r="7893" spans="2:2">
      <c r="B7893" s="15"/>
    </row>
    <row r="7894" spans="2:2">
      <c r="B7894" s="15"/>
    </row>
    <row r="7895" spans="2:2">
      <c r="B7895" s="15"/>
    </row>
    <row r="7896" spans="2:2">
      <c r="B7896" s="15"/>
    </row>
    <row r="7897" spans="2:2">
      <c r="B7897" s="15"/>
    </row>
    <row r="7898" spans="2:2">
      <c r="B7898" s="15"/>
    </row>
    <row r="7899" spans="2:2">
      <c r="B7899" s="15"/>
    </row>
    <row r="7900" spans="2:2">
      <c r="B7900" s="15"/>
    </row>
    <row r="7901" spans="2:2">
      <c r="B7901" s="15"/>
    </row>
    <row r="7902" spans="2:2">
      <c r="B7902" s="15"/>
    </row>
    <row r="7903" spans="2:2">
      <c r="B7903" s="15"/>
    </row>
    <row r="7904" spans="2:2">
      <c r="B7904" s="15"/>
    </row>
    <row r="7905" spans="2:2">
      <c r="B7905" s="15"/>
    </row>
    <row r="7906" spans="2:2">
      <c r="B7906" s="15"/>
    </row>
    <row r="7907" spans="2:2">
      <c r="B7907" s="15"/>
    </row>
    <row r="7908" spans="2:2">
      <c r="B7908" s="15"/>
    </row>
    <row r="7909" spans="2:2">
      <c r="B7909" s="15"/>
    </row>
    <row r="7910" spans="2:2">
      <c r="B7910" s="15"/>
    </row>
    <row r="7911" spans="2:2">
      <c r="B7911" s="15"/>
    </row>
    <row r="7912" spans="2:2">
      <c r="B7912" s="15"/>
    </row>
    <row r="7913" spans="2:2">
      <c r="B7913" s="15"/>
    </row>
    <row r="7914" spans="2:2">
      <c r="B7914" s="15"/>
    </row>
    <row r="7915" spans="2:2">
      <c r="B7915" s="15"/>
    </row>
    <row r="7916" spans="2:2">
      <c r="B7916" s="15"/>
    </row>
    <row r="7917" spans="2:2">
      <c r="B7917" s="15"/>
    </row>
    <row r="7918" spans="2:2">
      <c r="B7918" s="15"/>
    </row>
    <row r="7919" spans="2:2">
      <c r="B7919" s="15"/>
    </row>
    <row r="7920" spans="2:2">
      <c r="B7920" s="15"/>
    </row>
    <row r="7921" spans="2:2">
      <c r="B7921" s="15"/>
    </row>
    <row r="7922" spans="2:2">
      <c r="B7922" s="15"/>
    </row>
    <row r="7923" spans="2:2">
      <c r="B7923" s="15"/>
    </row>
    <row r="7924" spans="2:2">
      <c r="B7924" s="15"/>
    </row>
    <row r="7925" spans="2:2">
      <c r="B7925" s="15"/>
    </row>
    <row r="7926" spans="2:2">
      <c r="B7926" s="15"/>
    </row>
    <row r="7927" spans="2:2">
      <c r="B7927" s="15"/>
    </row>
    <row r="7928" spans="2:2">
      <c r="B7928" s="15"/>
    </row>
    <row r="7929" spans="2:2">
      <c r="B7929" s="15"/>
    </row>
    <row r="7930" spans="2:2">
      <c r="B7930" s="15"/>
    </row>
    <row r="7931" spans="2:2">
      <c r="B7931" s="15"/>
    </row>
    <row r="7932" spans="2:2">
      <c r="B7932" s="15"/>
    </row>
    <row r="7933" spans="2:2">
      <c r="B7933" s="15"/>
    </row>
    <row r="7934" spans="2:2">
      <c r="B7934" s="15"/>
    </row>
    <row r="7935" spans="2:2">
      <c r="B7935" s="15"/>
    </row>
    <row r="7936" spans="2:2">
      <c r="B7936" s="15"/>
    </row>
    <row r="7937" spans="2:2">
      <c r="B7937" s="15"/>
    </row>
    <row r="7938" spans="2:2">
      <c r="B7938" s="15"/>
    </row>
    <row r="7939" spans="2:2">
      <c r="B7939" s="15"/>
    </row>
    <row r="7940" spans="2:2">
      <c r="B7940" s="15"/>
    </row>
    <row r="7941" spans="2:2">
      <c r="B7941" s="15"/>
    </row>
    <row r="7942" spans="2:2">
      <c r="B7942" s="15"/>
    </row>
    <row r="7943" spans="2:2">
      <c r="B7943" s="15"/>
    </row>
    <row r="7944" spans="2:2">
      <c r="B7944" s="15"/>
    </row>
    <row r="7945" spans="2:2">
      <c r="B7945" s="15"/>
    </row>
    <row r="7946" spans="2:2">
      <c r="B7946" s="15"/>
    </row>
    <row r="7947" spans="2:2">
      <c r="B7947" s="15"/>
    </row>
    <row r="7948" spans="2:2">
      <c r="B7948" s="15"/>
    </row>
    <row r="7949" spans="2:2">
      <c r="B7949" s="15"/>
    </row>
    <row r="7950" spans="2:2">
      <c r="B7950" s="15"/>
    </row>
    <row r="7951" spans="2:2">
      <c r="B7951" s="15"/>
    </row>
    <row r="7952" spans="2:2">
      <c r="B7952" s="15"/>
    </row>
    <row r="7953" spans="2:2">
      <c r="B7953" s="15"/>
    </row>
    <row r="7954" spans="2:2">
      <c r="B7954" s="15"/>
    </row>
    <row r="7955" spans="2:2">
      <c r="B7955" s="15"/>
    </row>
    <row r="7956" spans="2:2">
      <c r="B7956" s="15"/>
    </row>
    <row r="7957" spans="2:2">
      <c r="B7957" s="15"/>
    </row>
    <row r="7958" spans="2:2">
      <c r="B7958" s="15"/>
    </row>
    <row r="7959" spans="2:2">
      <c r="B7959" s="15"/>
    </row>
    <row r="7960" spans="2:2">
      <c r="B7960" s="15"/>
    </row>
    <row r="7961" spans="2:2">
      <c r="B7961" s="15"/>
    </row>
    <row r="7962" spans="2:2">
      <c r="B7962" s="15"/>
    </row>
    <row r="7963" spans="2:2">
      <c r="B7963" s="15"/>
    </row>
    <row r="7964" spans="2:2">
      <c r="B7964" s="15"/>
    </row>
    <row r="7965" spans="2:2">
      <c r="B7965" s="15"/>
    </row>
    <row r="7966" spans="2:2">
      <c r="B7966" s="15"/>
    </row>
    <row r="7967" spans="2:2">
      <c r="B7967" s="15"/>
    </row>
    <row r="7968" spans="2:2">
      <c r="B7968" s="15"/>
    </row>
    <row r="7969" spans="2:2">
      <c r="B7969" s="15"/>
    </row>
    <row r="7970" spans="2:2">
      <c r="B7970" s="15"/>
    </row>
    <row r="7971" spans="2:2">
      <c r="B7971" s="15"/>
    </row>
    <row r="7972" spans="2:2">
      <c r="B7972" s="15"/>
    </row>
    <row r="7973" spans="2:2">
      <c r="B7973" s="15"/>
    </row>
    <row r="7974" spans="2:2">
      <c r="B7974" s="15"/>
    </row>
    <row r="7975" spans="2:2">
      <c r="B7975" s="15"/>
    </row>
    <row r="7976" spans="2:2">
      <c r="B7976" s="15"/>
    </row>
    <row r="7977" spans="2:2">
      <c r="B7977" s="15"/>
    </row>
    <row r="7978" spans="2:2">
      <c r="B7978" s="15"/>
    </row>
    <row r="7979" spans="2:2">
      <c r="B7979" s="15"/>
    </row>
    <row r="7980" spans="2:2">
      <c r="B7980" s="15"/>
    </row>
    <row r="7981" spans="2:2">
      <c r="B7981" s="15"/>
    </row>
    <row r="7982" spans="2:2">
      <c r="B7982" s="15"/>
    </row>
    <row r="7983" spans="2:2">
      <c r="B7983" s="15"/>
    </row>
    <row r="7984" spans="2:2">
      <c r="B7984" s="15"/>
    </row>
    <row r="7985" spans="2:2">
      <c r="B7985" s="15"/>
    </row>
    <row r="7986" spans="2:2">
      <c r="B7986" s="15"/>
    </row>
    <row r="7987" spans="2:2">
      <c r="B7987" s="15"/>
    </row>
    <row r="7988" spans="2:2">
      <c r="B7988" s="15"/>
    </row>
    <row r="7989" spans="2:2">
      <c r="B7989" s="15"/>
    </row>
    <row r="7990" spans="2:2">
      <c r="B7990" s="15"/>
    </row>
    <row r="7991" spans="2:2">
      <c r="B7991" s="15"/>
    </row>
    <row r="7992" spans="2:2">
      <c r="B7992" s="15"/>
    </row>
    <row r="7993" spans="2:2">
      <c r="B7993" s="15"/>
    </row>
    <row r="7994" spans="2:2">
      <c r="B7994" s="15"/>
    </row>
    <row r="7995" spans="2:2">
      <c r="B7995" s="15"/>
    </row>
    <row r="7996" spans="2:2">
      <c r="B7996" s="15"/>
    </row>
    <row r="7997" spans="2:2">
      <c r="B7997" s="15"/>
    </row>
    <row r="7998" spans="2:2">
      <c r="B7998" s="15"/>
    </row>
    <row r="7999" spans="2:2">
      <c r="B7999" s="15"/>
    </row>
    <row r="8000" spans="2:2">
      <c r="B8000" s="15"/>
    </row>
    <row r="8001" spans="2:2">
      <c r="B8001" s="15"/>
    </row>
    <row r="8002" spans="2:2">
      <c r="B8002" s="15"/>
    </row>
    <row r="8003" spans="2:2">
      <c r="B8003" s="15"/>
    </row>
    <row r="8004" spans="2:2">
      <c r="B8004" s="15"/>
    </row>
    <row r="8005" spans="2:2">
      <c r="B8005" s="15"/>
    </row>
    <row r="8006" spans="2:2">
      <c r="B8006" s="15"/>
    </row>
    <row r="8007" spans="2:2">
      <c r="B8007" s="15"/>
    </row>
    <row r="8008" spans="2:2">
      <c r="B8008" s="15"/>
    </row>
    <row r="8009" spans="2:2">
      <c r="B8009" s="15"/>
    </row>
    <row r="8010" spans="2:2">
      <c r="B8010" s="15"/>
    </row>
    <row r="8011" spans="2:2">
      <c r="B8011" s="15"/>
    </row>
    <row r="8012" spans="2:2">
      <c r="B8012" s="15"/>
    </row>
    <row r="8013" spans="2:2">
      <c r="B8013" s="15"/>
    </row>
    <row r="8014" spans="2:2">
      <c r="B8014" s="15"/>
    </row>
    <row r="8015" spans="2:2">
      <c r="B8015" s="15"/>
    </row>
    <row r="8016" spans="2:2">
      <c r="B8016" s="15"/>
    </row>
    <row r="8017" spans="2:2">
      <c r="B8017" s="15"/>
    </row>
    <row r="8018" spans="2:2">
      <c r="B8018" s="15"/>
    </row>
    <row r="8019" spans="2:2">
      <c r="B8019" s="15"/>
    </row>
    <row r="8020" spans="2:2">
      <c r="B8020" s="15"/>
    </row>
    <row r="8021" spans="2:2">
      <c r="B8021" s="15"/>
    </row>
    <row r="8022" spans="2:2">
      <c r="B8022" s="15"/>
    </row>
    <row r="8023" spans="2:2">
      <c r="B8023" s="15"/>
    </row>
    <row r="8024" spans="2:2">
      <c r="B8024" s="15"/>
    </row>
    <row r="8025" spans="2:2">
      <c r="B8025" s="15"/>
    </row>
    <row r="8026" spans="2:2">
      <c r="B8026" s="15"/>
    </row>
    <row r="8027" spans="2:2">
      <c r="B8027" s="15"/>
    </row>
    <row r="8028" spans="2:2">
      <c r="B8028" s="15"/>
    </row>
    <row r="8029" spans="2:2">
      <c r="B8029" s="15"/>
    </row>
    <row r="8030" spans="2:2">
      <c r="B8030" s="15"/>
    </row>
    <row r="8031" spans="2:2">
      <c r="B8031" s="15"/>
    </row>
    <row r="8032" spans="2:2">
      <c r="B8032" s="15"/>
    </row>
    <row r="8033" spans="2:2">
      <c r="B8033" s="15"/>
    </row>
    <row r="8034" spans="2:2">
      <c r="B8034" s="15"/>
    </row>
    <row r="8035" spans="2:2">
      <c r="B8035" s="15"/>
    </row>
    <row r="8036" spans="2:2">
      <c r="B8036" s="15"/>
    </row>
    <row r="8037" spans="2:2">
      <c r="B8037" s="15"/>
    </row>
    <row r="8038" spans="2:2">
      <c r="B8038" s="15"/>
    </row>
    <row r="8039" spans="2:2">
      <c r="B8039" s="15"/>
    </row>
    <row r="8040" spans="2:2">
      <c r="B8040" s="15"/>
    </row>
    <row r="8041" spans="2:2">
      <c r="B8041" s="15"/>
    </row>
    <row r="8042" spans="2:2">
      <c r="B8042" s="15"/>
    </row>
    <row r="8043" spans="2:2">
      <c r="B8043" s="15"/>
    </row>
    <row r="8044" spans="2:2">
      <c r="B8044" s="15"/>
    </row>
    <row r="8045" spans="2:2">
      <c r="B8045" s="15"/>
    </row>
    <row r="8046" spans="2:2">
      <c r="B8046" s="15"/>
    </row>
    <row r="8047" spans="2:2">
      <c r="B8047" s="15"/>
    </row>
    <row r="8048" spans="2:2">
      <c r="B8048" s="15"/>
    </row>
    <row r="8049" spans="2:2">
      <c r="B8049" s="15"/>
    </row>
    <row r="8050" spans="2:2">
      <c r="B8050" s="15"/>
    </row>
    <row r="8051" spans="2:2">
      <c r="B8051" s="15"/>
    </row>
    <row r="8052" spans="2:2">
      <c r="B8052" s="15"/>
    </row>
    <row r="8053" spans="2:2">
      <c r="B8053" s="15"/>
    </row>
    <row r="8054" spans="2:2">
      <c r="B8054" s="15"/>
    </row>
    <row r="8055" spans="2:2">
      <c r="B8055" s="15"/>
    </row>
    <row r="8056" spans="2:2">
      <c r="B8056" s="15"/>
    </row>
    <row r="8057" spans="2:2">
      <c r="B8057" s="15"/>
    </row>
    <row r="8058" spans="2:2">
      <c r="B8058" s="15"/>
    </row>
    <row r="8059" spans="2:2">
      <c r="B8059" s="15"/>
    </row>
    <row r="8060" spans="2:2">
      <c r="B8060" s="15"/>
    </row>
    <row r="8061" spans="2:2">
      <c r="B8061" s="15"/>
    </row>
    <row r="8062" spans="2:2">
      <c r="B8062" s="15"/>
    </row>
    <row r="8063" spans="2:2">
      <c r="B8063" s="15"/>
    </row>
    <row r="8064" spans="2:2">
      <c r="B8064" s="15"/>
    </row>
    <row r="8065" spans="2:2">
      <c r="B8065" s="15"/>
    </row>
    <row r="8066" spans="2:2">
      <c r="B8066" s="15"/>
    </row>
    <row r="8067" spans="2:2">
      <c r="B8067" s="15"/>
    </row>
    <row r="8068" spans="2:2">
      <c r="B8068" s="15"/>
    </row>
    <row r="8069" spans="2:2">
      <c r="B8069" s="15"/>
    </row>
    <row r="8070" spans="2:2">
      <c r="B8070" s="15"/>
    </row>
    <row r="8071" spans="2:2">
      <c r="B8071" s="15"/>
    </row>
    <row r="8072" spans="2:2">
      <c r="B8072" s="15"/>
    </row>
    <row r="8073" spans="2:2">
      <c r="B8073" s="15"/>
    </row>
    <row r="8074" spans="2:2">
      <c r="B8074" s="15"/>
    </row>
    <row r="8075" spans="2:2">
      <c r="B8075" s="15"/>
    </row>
    <row r="8076" spans="2:2">
      <c r="B8076" s="15"/>
    </row>
    <row r="8077" spans="2:2">
      <c r="B8077" s="15"/>
    </row>
    <row r="8078" spans="2:2">
      <c r="B8078" s="15"/>
    </row>
    <row r="8079" spans="2:2">
      <c r="B8079" s="15"/>
    </row>
    <row r="8080" spans="2:2">
      <c r="B8080" s="15"/>
    </row>
    <row r="8081" spans="2:2">
      <c r="B8081" s="15"/>
    </row>
    <row r="8082" spans="2:2">
      <c r="B8082" s="15"/>
    </row>
    <row r="8083" spans="2:2">
      <c r="B8083" s="15"/>
    </row>
    <row r="8084" spans="2:2">
      <c r="B8084" s="15"/>
    </row>
    <row r="8085" spans="2:2">
      <c r="B8085" s="15"/>
    </row>
    <row r="8086" spans="2:2">
      <c r="B8086" s="15"/>
    </row>
    <row r="8087" spans="2:2">
      <c r="B8087" s="15"/>
    </row>
    <row r="8088" spans="2:2">
      <c r="B8088" s="15"/>
    </row>
    <row r="8089" spans="2:2">
      <c r="B8089" s="15"/>
    </row>
    <row r="8090" spans="2:2">
      <c r="B8090" s="15"/>
    </row>
    <row r="8091" spans="2:2">
      <c r="B8091" s="15"/>
    </row>
    <row r="8092" spans="2:2">
      <c r="B8092" s="15"/>
    </row>
    <row r="8093" spans="2:2">
      <c r="B8093" s="15"/>
    </row>
    <row r="8094" spans="2:2">
      <c r="B8094" s="15"/>
    </row>
    <row r="8095" spans="2:2">
      <c r="B8095" s="15"/>
    </row>
    <row r="8096" spans="2:2">
      <c r="B8096" s="15"/>
    </row>
    <row r="8097" spans="2:2">
      <c r="B8097" s="15"/>
    </row>
    <row r="8098" spans="2:2">
      <c r="B8098" s="15"/>
    </row>
    <row r="8099" spans="2:2">
      <c r="B8099" s="15"/>
    </row>
    <row r="8100" spans="2:2">
      <c r="B8100" s="15"/>
    </row>
    <row r="8101" spans="2:2">
      <c r="B8101" s="15"/>
    </row>
    <row r="8102" spans="2:2">
      <c r="B8102" s="15"/>
    </row>
    <row r="8103" spans="2:2">
      <c r="B8103" s="15"/>
    </row>
    <row r="8104" spans="2:2">
      <c r="B8104" s="15"/>
    </row>
    <row r="8105" spans="2:2">
      <c r="B8105" s="15"/>
    </row>
    <row r="8106" spans="2:2">
      <c r="B8106" s="15"/>
    </row>
    <row r="8107" spans="2:2">
      <c r="B8107" s="15"/>
    </row>
    <row r="8108" spans="2:2">
      <c r="B8108" s="15"/>
    </row>
    <row r="8109" spans="2:2">
      <c r="B8109" s="15"/>
    </row>
    <row r="8110" spans="2:2">
      <c r="B8110" s="15"/>
    </row>
    <row r="8111" spans="2:2">
      <c r="B8111" s="15"/>
    </row>
    <row r="8112" spans="2:2">
      <c r="B8112" s="15"/>
    </row>
    <row r="8113" spans="2:2">
      <c r="B8113" s="15"/>
    </row>
    <row r="8114" spans="2:2">
      <c r="B8114" s="15"/>
    </row>
    <row r="8115" spans="2:2">
      <c r="B8115" s="15"/>
    </row>
    <row r="8116" spans="2:2">
      <c r="B8116" s="15"/>
    </row>
    <row r="8117" spans="2:2">
      <c r="B8117" s="15"/>
    </row>
    <row r="8118" spans="2:2">
      <c r="B8118" s="15"/>
    </row>
    <row r="8119" spans="2:2">
      <c r="B8119" s="15"/>
    </row>
    <row r="8120" spans="2:2">
      <c r="B8120" s="15"/>
    </row>
    <row r="8121" spans="2:2">
      <c r="B8121" s="15"/>
    </row>
    <row r="8122" spans="2:2">
      <c r="B8122" s="15"/>
    </row>
    <row r="8123" spans="2:2">
      <c r="B8123" s="15"/>
    </row>
    <row r="8124" spans="2:2">
      <c r="B8124" s="15"/>
    </row>
    <row r="8125" spans="2:2">
      <c r="B8125" s="15"/>
    </row>
    <row r="8126" spans="2:2">
      <c r="B8126" s="15"/>
    </row>
    <row r="8127" spans="2:2">
      <c r="B8127" s="15"/>
    </row>
    <row r="8128" spans="2:2">
      <c r="B8128" s="15"/>
    </row>
    <row r="8129" spans="2:2">
      <c r="B8129" s="15"/>
    </row>
    <row r="8130" spans="2:2">
      <c r="B8130" s="15"/>
    </row>
    <row r="8131" spans="2:2">
      <c r="B8131" s="15"/>
    </row>
    <row r="8132" spans="2:2">
      <c r="B8132" s="15"/>
    </row>
    <row r="8133" spans="2:2">
      <c r="B8133" s="15"/>
    </row>
    <row r="8134" spans="2:2">
      <c r="B8134" s="15"/>
    </row>
    <row r="8135" spans="2:2">
      <c r="B8135" s="15"/>
    </row>
    <row r="8136" spans="2:2">
      <c r="B8136" s="15"/>
    </row>
    <row r="8137" spans="2:2">
      <c r="B8137" s="15"/>
    </row>
    <row r="8138" spans="2:2">
      <c r="B8138" s="15"/>
    </row>
    <row r="8139" spans="2:2">
      <c r="B8139" s="15"/>
    </row>
    <row r="8140" spans="2:2">
      <c r="B8140" s="15"/>
    </row>
    <row r="8141" spans="2:2">
      <c r="B8141" s="15"/>
    </row>
    <row r="8142" spans="2:2">
      <c r="B8142" s="15"/>
    </row>
    <row r="8143" spans="2:2">
      <c r="B8143" s="15"/>
    </row>
    <row r="8144" spans="2:2">
      <c r="B8144" s="15"/>
    </row>
    <row r="8145" spans="2:2">
      <c r="B8145" s="15"/>
    </row>
    <row r="8146" spans="2:2">
      <c r="B8146" s="15"/>
    </row>
    <row r="8147" spans="2:2">
      <c r="B8147" s="15"/>
    </row>
    <row r="8148" spans="2:2">
      <c r="B8148" s="15"/>
    </row>
    <row r="8149" spans="2:2">
      <c r="B8149" s="15"/>
    </row>
    <row r="8150" spans="2:2">
      <c r="B8150" s="15"/>
    </row>
    <row r="8151" spans="2:2">
      <c r="B8151" s="15"/>
    </row>
    <row r="8152" spans="2:2">
      <c r="B8152" s="15"/>
    </row>
    <row r="8153" spans="2:2">
      <c r="B8153" s="15"/>
    </row>
    <row r="8154" spans="2:2">
      <c r="B8154" s="15"/>
    </row>
    <row r="8155" spans="2:2">
      <c r="B8155" s="15"/>
    </row>
    <row r="8156" spans="2:2">
      <c r="B8156" s="15"/>
    </row>
    <row r="8157" spans="2:2">
      <c r="B8157" s="15"/>
    </row>
    <row r="8158" spans="2:2">
      <c r="B8158" s="15"/>
    </row>
    <row r="8159" spans="2:2">
      <c r="B8159" s="15"/>
    </row>
    <row r="8160" spans="2:2">
      <c r="B8160" s="15"/>
    </row>
    <row r="8161" spans="2:2">
      <c r="B8161" s="15"/>
    </row>
    <row r="8162" spans="2:2">
      <c r="B8162" s="15"/>
    </row>
    <row r="8163" spans="2:2">
      <c r="B8163" s="15"/>
    </row>
    <row r="8164" spans="2:2">
      <c r="B8164" s="15"/>
    </row>
    <row r="8165" spans="2:2">
      <c r="B8165" s="15"/>
    </row>
    <row r="8166" spans="2:2">
      <c r="B8166" s="15"/>
    </row>
    <row r="8167" spans="2:2">
      <c r="B8167" s="15"/>
    </row>
    <row r="8168" spans="2:2">
      <c r="B8168" s="15"/>
    </row>
    <row r="8169" spans="2:2">
      <c r="B8169" s="15"/>
    </row>
    <row r="8170" spans="2:2">
      <c r="B8170" s="15"/>
    </row>
    <row r="8171" spans="2:2">
      <c r="B8171" s="15"/>
    </row>
    <row r="8172" spans="2:2">
      <c r="B8172" s="15"/>
    </row>
    <row r="8173" spans="2:2">
      <c r="B8173" s="15"/>
    </row>
    <row r="8174" spans="2:2">
      <c r="B8174" s="15"/>
    </row>
    <row r="8175" spans="2:2">
      <c r="B8175" s="15"/>
    </row>
    <row r="8176" spans="2:2">
      <c r="B8176" s="15"/>
    </row>
    <row r="8177" spans="2:2">
      <c r="B8177" s="15"/>
    </row>
    <row r="8178" spans="2:2">
      <c r="B8178" s="15"/>
    </row>
    <row r="8179" spans="2:2">
      <c r="B8179" s="15"/>
    </row>
    <row r="8180" spans="2:2">
      <c r="B8180" s="15"/>
    </row>
    <row r="8181" spans="2:2">
      <c r="B8181" s="15"/>
    </row>
    <row r="8182" spans="2:2">
      <c r="B8182" s="15"/>
    </row>
    <row r="8183" spans="2:2">
      <c r="B8183" s="15"/>
    </row>
    <row r="8184" spans="2:2">
      <c r="B8184" s="15"/>
    </row>
    <row r="8185" spans="2:2">
      <c r="B8185" s="15"/>
    </row>
    <row r="8186" spans="2:2">
      <c r="B8186" s="15"/>
    </row>
    <row r="8187" spans="2:2">
      <c r="B8187" s="15"/>
    </row>
    <row r="8188" spans="2:2">
      <c r="B8188" s="15"/>
    </row>
    <row r="8189" spans="2:2">
      <c r="B8189" s="15"/>
    </row>
    <row r="8190" spans="2:2">
      <c r="B8190" s="15"/>
    </row>
    <row r="8191" spans="2:2">
      <c r="B8191" s="15"/>
    </row>
    <row r="8192" spans="2:2">
      <c r="B8192" s="15"/>
    </row>
    <row r="8193" spans="2:2">
      <c r="B8193" s="15"/>
    </row>
    <row r="8194" spans="2:2">
      <c r="B8194" s="15"/>
    </row>
    <row r="8195" spans="2:2">
      <c r="B8195" s="15"/>
    </row>
    <row r="8196" spans="2:2">
      <c r="B8196" s="15"/>
    </row>
    <row r="8197" spans="2:2">
      <c r="B8197" s="15"/>
    </row>
    <row r="8198" spans="2:2">
      <c r="B8198" s="15"/>
    </row>
    <row r="8199" spans="2:2">
      <c r="B8199" s="15"/>
    </row>
    <row r="8200" spans="2:2">
      <c r="B8200" s="15"/>
    </row>
    <row r="8201" spans="2:2">
      <c r="B8201" s="15"/>
    </row>
    <row r="8202" spans="2:2">
      <c r="B8202" s="15"/>
    </row>
    <row r="8203" spans="2:2">
      <c r="B8203" s="15"/>
    </row>
    <row r="8204" spans="2:2">
      <c r="B8204" s="15"/>
    </row>
    <row r="8205" spans="2:2">
      <c r="B8205" s="15"/>
    </row>
    <row r="8206" spans="2:2">
      <c r="B8206" s="15"/>
    </row>
    <row r="8207" spans="2:2">
      <c r="B8207" s="15"/>
    </row>
    <row r="8208" spans="2:2">
      <c r="B8208" s="15"/>
    </row>
    <row r="8209" spans="2:2">
      <c r="B8209" s="15"/>
    </row>
    <row r="8210" spans="2:2">
      <c r="B8210" s="15"/>
    </row>
    <row r="8211" spans="2:2">
      <c r="B8211" s="15"/>
    </row>
    <row r="8212" spans="2:2">
      <c r="B8212" s="15"/>
    </row>
    <row r="8213" spans="2:2">
      <c r="B8213" s="15"/>
    </row>
    <row r="8214" spans="2:2">
      <c r="B8214" s="15"/>
    </row>
    <row r="8215" spans="2:2">
      <c r="B8215" s="15"/>
    </row>
    <row r="8216" spans="2:2">
      <c r="B8216" s="15"/>
    </row>
    <row r="8217" spans="2:2">
      <c r="B8217" s="15"/>
    </row>
    <row r="8218" spans="2:2">
      <c r="B8218" s="15"/>
    </row>
    <row r="8219" spans="2:2">
      <c r="B8219" s="15"/>
    </row>
    <row r="8220" spans="2:2">
      <c r="B8220" s="15"/>
    </row>
    <row r="8221" spans="2:2">
      <c r="B8221" s="15"/>
    </row>
    <row r="8222" spans="2:2">
      <c r="B8222" s="15"/>
    </row>
    <row r="8223" spans="2:2">
      <c r="B8223" s="15"/>
    </row>
    <row r="8224" spans="2:2">
      <c r="B8224" s="15"/>
    </row>
    <row r="8225" spans="2:2">
      <c r="B8225" s="15"/>
    </row>
    <row r="8226" spans="2:2">
      <c r="B8226" s="15"/>
    </row>
    <row r="8227" spans="2:2">
      <c r="B8227" s="15"/>
    </row>
    <row r="8228" spans="2:2">
      <c r="B8228" s="15"/>
    </row>
    <row r="8229" spans="2:2">
      <c r="B8229" s="15"/>
    </row>
    <row r="8230" spans="2:2">
      <c r="B8230" s="15"/>
    </row>
    <row r="8231" spans="2:2">
      <c r="B8231" s="15"/>
    </row>
    <row r="8232" spans="2:2">
      <c r="B8232" s="15"/>
    </row>
    <row r="8233" spans="2:2">
      <c r="B8233" s="15"/>
    </row>
    <row r="8234" spans="2:2">
      <c r="B8234" s="15"/>
    </row>
    <row r="8235" spans="2:2">
      <c r="B8235" s="15"/>
    </row>
    <row r="8236" spans="2:2">
      <c r="B8236" s="15"/>
    </row>
    <row r="8237" spans="2:2">
      <c r="B8237" s="15"/>
    </row>
    <row r="8238" spans="2:2">
      <c r="B8238" s="15"/>
    </row>
    <row r="8239" spans="2:2">
      <c r="B8239" s="15"/>
    </row>
    <row r="8240" spans="2:2">
      <c r="B8240" s="15"/>
    </row>
    <row r="8241" spans="2:2">
      <c r="B8241" s="15"/>
    </row>
    <row r="8242" spans="2:2">
      <c r="B8242" s="15"/>
    </row>
    <row r="8243" spans="2:2">
      <c r="B8243" s="15"/>
    </row>
    <row r="8244" spans="2:2">
      <c r="B8244" s="15"/>
    </row>
    <row r="8245" spans="2:2">
      <c r="B8245" s="15"/>
    </row>
    <row r="8246" spans="2:2">
      <c r="B8246" s="15"/>
    </row>
    <row r="8247" spans="2:2">
      <c r="B8247" s="15"/>
    </row>
    <row r="8248" spans="2:2">
      <c r="B8248" s="15"/>
    </row>
    <row r="8249" spans="2:2">
      <c r="B8249" s="15"/>
    </row>
    <row r="8250" spans="2:2">
      <c r="B8250" s="15"/>
    </row>
    <row r="8251" spans="2:2">
      <c r="B8251" s="15"/>
    </row>
    <row r="8252" spans="2:2">
      <c r="B8252" s="15"/>
    </row>
    <row r="8253" spans="2:2">
      <c r="B8253" s="15"/>
    </row>
    <row r="8254" spans="2:2">
      <c r="B8254" s="15"/>
    </row>
    <row r="8255" spans="2:2">
      <c r="B8255" s="15"/>
    </row>
    <row r="8256" spans="2:2">
      <c r="B8256" s="15"/>
    </row>
    <row r="8257" spans="2:2">
      <c r="B8257" s="15"/>
    </row>
    <row r="8258" spans="2:2">
      <c r="B8258" s="15"/>
    </row>
    <row r="8259" spans="2:2">
      <c r="B8259" s="15"/>
    </row>
    <row r="8260" spans="2:2">
      <c r="B8260" s="15"/>
    </row>
    <row r="8261" spans="2:2">
      <c r="B8261" s="15"/>
    </row>
    <row r="8262" spans="2:2">
      <c r="B8262" s="15"/>
    </row>
    <row r="8263" spans="2:2">
      <c r="B8263" s="15"/>
    </row>
    <row r="8264" spans="2:2">
      <c r="B8264" s="15"/>
    </row>
    <row r="8265" spans="2:2">
      <c r="B8265" s="15"/>
    </row>
    <row r="8266" spans="2:2">
      <c r="B8266" s="15"/>
    </row>
    <row r="8267" spans="2:2">
      <c r="B8267" s="15"/>
    </row>
    <row r="8268" spans="2:2">
      <c r="B8268" s="15"/>
    </row>
    <row r="8269" spans="2:2">
      <c r="B8269" s="15"/>
    </row>
    <row r="8270" spans="2:2">
      <c r="B8270" s="15"/>
    </row>
    <row r="8271" spans="2:2">
      <c r="B8271" s="15"/>
    </row>
    <row r="8272" spans="2:2">
      <c r="B8272" s="15"/>
    </row>
    <row r="8273" spans="2:2">
      <c r="B8273" s="15"/>
    </row>
    <row r="8274" spans="2:2">
      <c r="B8274" s="15"/>
    </row>
    <row r="8275" spans="2:2">
      <c r="B8275" s="15"/>
    </row>
    <row r="8276" spans="2:2">
      <c r="B8276" s="15"/>
    </row>
    <row r="8277" spans="2:2">
      <c r="B8277" s="15"/>
    </row>
    <row r="8278" spans="2:2">
      <c r="B8278" s="15"/>
    </row>
    <row r="8279" spans="2:2">
      <c r="B8279" s="15"/>
    </row>
    <row r="8280" spans="2:2">
      <c r="B8280" s="15"/>
    </row>
    <row r="8281" spans="2:2">
      <c r="B8281" s="15"/>
    </row>
    <row r="8282" spans="2:2">
      <c r="B8282" s="15"/>
    </row>
    <row r="8283" spans="2:2">
      <c r="B8283" s="15"/>
    </row>
    <row r="8284" spans="2:2">
      <c r="B8284" s="15"/>
    </row>
    <row r="8285" spans="2:2">
      <c r="B8285" s="15"/>
    </row>
    <row r="8286" spans="2:2">
      <c r="B8286" s="15"/>
    </row>
    <row r="8287" spans="2:2">
      <c r="B8287" s="15"/>
    </row>
    <row r="8288" spans="2:2">
      <c r="B8288" s="15"/>
    </row>
    <row r="8289" spans="2:2">
      <c r="B8289" s="15"/>
    </row>
    <row r="8290" spans="2:2">
      <c r="B8290" s="15"/>
    </row>
    <row r="8291" spans="2:2">
      <c r="B8291" s="15"/>
    </row>
    <row r="8292" spans="2:2">
      <c r="B8292" s="15"/>
    </row>
    <row r="8293" spans="2:2">
      <c r="B8293" s="15"/>
    </row>
    <row r="8294" spans="2:2">
      <c r="B8294" s="15"/>
    </row>
    <row r="8295" spans="2:2">
      <c r="B8295" s="15"/>
    </row>
    <row r="8296" spans="2:2">
      <c r="B8296" s="15"/>
    </row>
    <row r="8297" spans="2:2">
      <c r="B8297" s="15"/>
    </row>
    <row r="8298" spans="2:2">
      <c r="B8298" s="15"/>
    </row>
    <row r="8299" spans="2:2">
      <c r="B8299" s="15"/>
    </row>
    <row r="8300" spans="2:2">
      <c r="B8300" s="15"/>
    </row>
    <row r="8301" spans="2:2">
      <c r="B8301" s="15"/>
    </row>
    <row r="8302" spans="2:2">
      <c r="B8302" s="15"/>
    </row>
    <row r="8303" spans="2:2">
      <c r="B8303" s="15"/>
    </row>
    <row r="8304" spans="2:2">
      <c r="B8304" s="15"/>
    </row>
    <row r="8305" spans="2:2">
      <c r="B8305" s="15"/>
    </row>
    <row r="8306" spans="2:2">
      <c r="B8306" s="15"/>
    </row>
    <row r="8307" spans="2:2">
      <c r="B8307" s="15"/>
    </row>
    <row r="8308" spans="2:2">
      <c r="B8308" s="15"/>
    </row>
    <row r="8309" spans="2:2">
      <c r="B8309" s="15"/>
    </row>
    <row r="8310" spans="2:2">
      <c r="B8310" s="15"/>
    </row>
    <row r="8311" spans="2:2">
      <c r="B8311" s="15"/>
    </row>
    <row r="8312" spans="2:2">
      <c r="B8312" s="15"/>
    </row>
    <row r="8313" spans="2:2">
      <c r="B8313" s="15"/>
    </row>
    <row r="8314" spans="2:2">
      <c r="B8314" s="15"/>
    </row>
    <row r="8315" spans="2:2">
      <c r="B8315" s="15"/>
    </row>
    <row r="8316" spans="2:2">
      <c r="B8316" s="15"/>
    </row>
    <row r="8317" spans="2:2">
      <c r="B8317" s="15"/>
    </row>
    <row r="8318" spans="2:2">
      <c r="B8318" s="15"/>
    </row>
    <row r="8319" spans="2:2">
      <c r="B8319" s="15"/>
    </row>
    <row r="8320" spans="2:2">
      <c r="B8320" s="15"/>
    </row>
    <row r="8321" spans="2:2">
      <c r="B8321" s="15"/>
    </row>
    <row r="8322" spans="2:2">
      <c r="B8322" s="15"/>
    </row>
    <row r="8323" spans="2:2">
      <c r="B8323" s="15"/>
    </row>
    <row r="8324" spans="2:2">
      <c r="B8324" s="15"/>
    </row>
    <row r="8325" spans="2:2">
      <c r="B8325" s="15"/>
    </row>
    <row r="8326" spans="2:2">
      <c r="B8326" s="15"/>
    </row>
    <row r="8327" spans="2:2">
      <c r="B8327" s="15"/>
    </row>
    <row r="8328" spans="2:2">
      <c r="B8328" s="15"/>
    </row>
    <row r="8329" spans="2:2">
      <c r="B8329" s="15"/>
    </row>
    <row r="8330" spans="2:2">
      <c r="B8330" s="15"/>
    </row>
    <row r="8331" spans="2:2">
      <c r="B8331" s="15"/>
    </row>
    <row r="8332" spans="2:2">
      <c r="B8332" s="15"/>
    </row>
    <row r="8333" spans="2:2">
      <c r="B8333" s="15"/>
    </row>
    <row r="8334" spans="2:2">
      <c r="B8334" s="15"/>
    </row>
    <row r="8335" spans="2:2">
      <c r="B8335" s="15"/>
    </row>
    <row r="8336" spans="2:2">
      <c r="B8336" s="15"/>
    </row>
    <row r="8337" spans="2:2">
      <c r="B8337" s="15"/>
    </row>
    <row r="8338" spans="2:2">
      <c r="B8338" s="15"/>
    </row>
    <row r="8339" spans="2:2">
      <c r="B8339" s="15"/>
    </row>
    <row r="8340" spans="2:2">
      <c r="B8340" s="15"/>
    </row>
    <row r="8341" spans="2:2">
      <c r="B8341" s="15"/>
    </row>
    <row r="8342" spans="2:2">
      <c r="B8342" s="15"/>
    </row>
    <row r="8343" spans="2:2">
      <c r="B8343" s="15"/>
    </row>
    <row r="8344" spans="2:2">
      <c r="B8344" s="15"/>
    </row>
    <row r="8345" spans="2:2">
      <c r="B8345" s="15"/>
    </row>
    <row r="8346" spans="2:2">
      <c r="B8346" s="15"/>
    </row>
    <row r="8347" spans="2:2">
      <c r="B8347" s="15"/>
    </row>
    <row r="8348" spans="2:2">
      <c r="B8348" s="15"/>
    </row>
    <row r="8349" spans="2:2">
      <c r="B8349" s="15"/>
    </row>
    <row r="8350" spans="2:2">
      <c r="B8350" s="15"/>
    </row>
    <row r="8351" spans="2:2">
      <c r="B8351" s="15"/>
    </row>
    <row r="8352" spans="2:2">
      <c r="B8352" s="15"/>
    </row>
    <row r="8353" spans="2:2">
      <c r="B8353" s="15"/>
    </row>
    <row r="8354" spans="2:2">
      <c r="B8354" s="15"/>
    </row>
    <row r="8355" spans="2:2">
      <c r="B8355" s="15"/>
    </row>
    <row r="8356" spans="2:2">
      <c r="B8356" s="15"/>
    </row>
    <row r="8357" spans="2:2">
      <c r="B8357" s="15"/>
    </row>
    <row r="8358" spans="2:2">
      <c r="B8358" s="15"/>
    </row>
    <row r="8359" spans="2:2">
      <c r="B8359" s="15"/>
    </row>
    <row r="8360" spans="2:2">
      <c r="B8360" s="15"/>
    </row>
    <row r="8361" spans="2:2">
      <c r="B8361" s="15"/>
    </row>
    <row r="8362" spans="2:2">
      <c r="B8362" s="15"/>
    </row>
    <row r="8363" spans="2:2">
      <c r="B8363" s="15"/>
    </row>
    <row r="8364" spans="2:2">
      <c r="B8364" s="15"/>
    </row>
    <row r="8365" spans="2:2">
      <c r="B8365" s="15"/>
    </row>
    <row r="8366" spans="2:2">
      <c r="B8366" s="15"/>
    </row>
    <row r="8367" spans="2:2">
      <c r="B8367" s="15"/>
    </row>
    <row r="8368" spans="2:2">
      <c r="B8368" s="15"/>
    </row>
    <row r="8369" spans="2:2">
      <c r="B8369" s="15"/>
    </row>
    <row r="8370" spans="2:2">
      <c r="B8370" s="15"/>
    </row>
    <row r="8371" spans="2:2">
      <c r="B8371" s="15"/>
    </row>
    <row r="8372" spans="2:2">
      <c r="B8372" s="15"/>
    </row>
    <row r="8373" spans="2:2">
      <c r="B8373" s="15"/>
    </row>
    <row r="8374" spans="2:2">
      <c r="B8374" s="15"/>
    </row>
    <row r="8375" spans="2:2">
      <c r="B8375" s="15"/>
    </row>
    <row r="8376" spans="2:2">
      <c r="B8376" s="15"/>
    </row>
    <row r="8377" spans="2:2">
      <c r="B8377" s="15"/>
    </row>
    <row r="8378" spans="2:2">
      <c r="B8378" s="15"/>
    </row>
    <row r="8379" spans="2:2">
      <c r="B8379" s="15"/>
    </row>
    <row r="8380" spans="2:2">
      <c r="B8380" s="15"/>
    </row>
    <row r="8381" spans="2:2">
      <c r="B8381" s="15"/>
    </row>
    <row r="8382" spans="2:2">
      <c r="B8382" s="15"/>
    </row>
    <row r="8383" spans="2:2">
      <c r="B8383" s="15"/>
    </row>
    <row r="8384" spans="2:2">
      <c r="B8384" s="15"/>
    </row>
    <row r="8385" spans="2:2">
      <c r="B8385" s="15"/>
    </row>
    <row r="8386" spans="2:2">
      <c r="B8386" s="15"/>
    </row>
    <row r="8387" spans="2:2">
      <c r="B8387" s="15"/>
    </row>
    <row r="8388" spans="2:2">
      <c r="B8388" s="15"/>
    </row>
    <row r="8389" spans="2:2">
      <c r="B8389" s="15"/>
    </row>
    <row r="8390" spans="2:2">
      <c r="B8390" s="15"/>
    </row>
    <row r="8391" spans="2:2">
      <c r="B8391" s="15"/>
    </row>
    <row r="8392" spans="2:2">
      <c r="B8392" s="15"/>
    </row>
    <row r="8393" spans="2:2">
      <c r="B8393" s="15"/>
    </row>
    <row r="8394" spans="2:2">
      <c r="B8394" s="15"/>
    </row>
    <row r="8395" spans="2:2">
      <c r="B8395" s="15"/>
    </row>
    <row r="8396" spans="2:2">
      <c r="B8396" s="15"/>
    </row>
    <row r="8397" spans="2:2">
      <c r="B8397" s="15"/>
    </row>
    <row r="8398" spans="2:2">
      <c r="B8398" s="15"/>
    </row>
    <row r="8399" spans="2:2">
      <c r="B8399" s="15"/>
    </row>
    <row r="8400" spans="2:2">
      <c r="B8400" s="15"/>
    </row>
    <row r="8401" spans="2:2">
      <c r="B8401" s="15"/>
    </row>
    <row r="8402" spans="2:2">
      <c r="B8402" s="15"/>
    </row>
    <row r="8403" spans="2:2">
      <c r="B8403" s="15"/>
    </row>
    <row r="8404" spans="2:2">
      <c r="B8404" s="15"/>
    </row>
    <row r="8405" spans="2:2">
      <c r="B8405" s="15"/>
    </row>
    <row r="8406" spans="2:2">
      <c r="B8406" s="15"/>
    </row>
    <row r="8407" spans="2:2">
      <c r="B8407" s="15"/>
    </row>
    <row r="8408" spans="2:2">
      <c r="B8408" s="15"/>
    </row>
    <row r="8409" spans="2:2">
      <c r="B8409" s="15"/>
    </row>
    <row r="8410" spans="2:2">
      <c r="B8410" s="15"/>
    </row>
    <row r="8411" spans="2:2">
      <c r="B8411" s="15"/>
    </row>
    <row r="8412" spans="2:2">
      <c r="B8412" s="15"/>
    </row>
    <row r="8413" spans="2:2">
      <c r="B8413" s="15"/>
    </row>
    <row r="8414" spans="2:2">
      <c r="B8414" s="15"/>
    </row>
    <row r="8415" spans="2:2">
      <c r="B8415" s="15"/>
    </row>
    <row r="8416" spans="2:2">
      <c r="B8416" s="15"/>
    </row>
    <row r="8417" spans="2:2">
      <c r="B8417" s="15"/>
    </row>
    <row r="8418" spans="2:2">
      <c r="B8418" s="15"/>
    </row>
    <row r="8419" spans="2:2">
      <c r="B8419" s="15"/>
    </row>
    <row r="8420" spans="2:2">
      <c r="B8420" s="15"/>
    </row>
    <row r="8421" spans="2:2">
      <c r="B8421" s="15"/>
    </row>
    <row r="8422" spans="2:2">
      <c r="B8422" s="15"/>
    </row>
    <row r="8423" spans="2:2">
      <c r="B8423" s="15"/>
    </row>
    <row r="8424" spans="2:2">
      <c r="B8424" s="15"/>
    </row>
    <row r="8425" spans="2:2">
      <c r="B8425" s="15"/>
    </row>
    <row r="8426" spans="2:2">
      <c r="B8426" s="15"/>
    </row>
    <row r="8427" spans="2:2">
      <c r="B8427" s="15"/>
    </row>
    <row r="8428" spans="2:2">
      <c r="B8428" s="15"/>
    </row>
    <row r="8429" spans="2:2">
      <c r="B8429" s="15"/>
    </row>
    <row r="8430" spans="2:2">
      <c r="B8430" s="15"/>
    </row>
    <row r="8431" spans="2:2">
      <c r="B8431" s="15"/>
    </row>
    <row r="8432" spans="2:2">
      <c r="B8432" s="15"/>
    </row>
    <row r="8433" spans="2:2">
      <c r="B8433" s="15"/>
    </row>
    <row r="8434" spans="2:2">
      <c r="B8434" s="15"/>
    </row>
    <row r="8435" spans="2:2">
      <c r="B8435" s="15"/>
    </row>
    <row r="8436" spans="2:2">
      <c r="B8436" s="15"/>
    </row>
    <row r="8437" spans="2:2">
      <c r="B8437" s="15"/>
    </row>
    <row r="8438" spans="2:2">
      <c r="B8438" s="15"/>
    </row>
    <row r="8439" spans="2:2">
      <c r="B8439" s="15"/>
    </row>
    <row r="8440" spans="2:2">
      <c r="B8440" s="15"/>
    </row>
    <row r="8441" spans="2:2">
      <c r="B8441" s="15"/>
    </row>
    <row r="8442" spans="2:2">
      <c r="B8442" s="15"/>
    </row>
    <row r="8443" spans="2:2">
      <c r="B8443" s="15"/>
    </row>
    <row r="8444" spans="2:2">
      <c r="B8444" s="15"/>
    </row>
    <row r="8445" spans="2:2">
      <c r="B8445" s="15"/>
    </row>
    <row r="8446" spans="2:2">
      <c r="B8446" s="15"/>
    </row>
    <row r="8447" spans="2:2">
      <c r="B8447" s="15"/>
    </row>
    <row r="8448" spans="2:2">
      <c r="B8448" s="15"/>
    </row>
    <row r="8449" spans="2:2">
      <c r="B8449" s="15"/>
    </row>
    <row r="8450" spans="2:2">
      <c r="B8450" s="15"/>
    </row>
    <row r="8451" spans="2:2">
      <c r="B8451" s="15"/>
    </row>
    <row r="8452" spans="2:2">
      <c r="B8452" s="15"/>
    </row>
    <row r="8453" spans="2:2">
      <c r="B8453" s="15"/>
    </row>
    <row r="8454" spans="2:2">
      <c r="B8454" s="15"/>
    </row>
    <row r="8455" spans="2:2">
      <c r="B8455" s="15"/>
    </row>
    <row r="8456" spans="2:2">
      <c r="B8456" s="15"/>
    </row>
    <row r="8457" spans="2:2">
      <c r="B8457" s="15"/>
    </row>
    <row r="8458" spans="2:2">
      <c r="B8458" s="15"/>
    </row>
    <row r="8459" spans="2:2">
      <c r="B8459" s="15"/>
    </row>
    <row r="8460" spans="2:2">
      <c r="B8460" s="15"/>
    </row>
    <row r="8461" spans="2:2">
      <c r="B8461" s="15"/>
    </row>
    <row r="8462" spans="2:2">
      <c r="B8462" s="15"/>
    </row>
    <row r="8463" spans="2:2">
      <c r="B8463" s="15"/>
    </row>
    <row r="8464" spans="2:2">
      <c r="B8464" s="15"/>
    </row>
    <row r="8465" spans="2:2">
      <c r="B8465" s="15"/>
    </row>
    <row r="8466" spans="2:2">
      <c r="B8466" s="15"/>
    </row>
    <row r="8467" spans="2:2">
      <c r="B8467" s="15"/>
    </row>
    <row r="8468" spans="2:2">
      <c r="B8468" s="15"/>
    </row>
    <row r="8469" spans="2:2">
      <c r="B8469" s="15"/>
    </row>
    <row r="8470" spans="2:2">
      <c r="B8470" s="15"/>
    </row>
    <row r="8471" spans="2:2">
      <c r="B8471" s="15"/>
    </row>
    <row r="8472" spans="2:2">
      <c r="B8472" s="15"/>
    </row>
    <row r="8473" spans="2:2">
      <c r="B8473" s="15"/>
    </row>
    <row r="8474" spans="2:2">
      <c r="B8474" s="15"/>
    </row>
    <row r="8475" spans="2:2">
      <c r="B8475" s="15"/>
    </row>
    <row r="8476" spans="2:2">
      <c r="B8476" s="15"/>
    </row>
    <row r="8477" spans="2:2">
      <c r="B8477" s="15"/>
    </row>
    <row r="8478" spans="2:2">
      <c r="B8478" s="15"/>
    </row>
    <row r="8479" spans="2:2">
      <c r="B8479" s="15"/>
    </row>
    <row r="8480" spans="2:2">
      <c r="B8480" s="15"/>
    </row>
    <row r="8481" spans="2:2">
      <c r="B8481" s="15"/>
    </row>
    <row r="8482" spans="2:2">
      <c r="B8482" s="15"/>
    </row>
    <row r="8483" spans="2:2">
      <c r="B8483" s="15"/>
    </row>
    <row r="8484" spans="2:2">
      <c r="B8484" s="15"/>
    </row>
    <row r="8485" spans="2:2">
      <c r="B8485" s="15"/>
    </row>
    <row r="8486" spans="2:2">
      <c r="B8486" s="15"/>
    </row>
    <row r="8487" spans="2:2">
      <c r="B8487" s="15"/>
    </row>
    <row r="8488" spans="2:2">
      <c r="B8488" s="15"/>
    </row>
    <row r="8489" spans="2:2">
      <c r="B8489" s="15"/>
    </row>
    <row r="8490" spans="2:2">
      <c r="B8490" s="15"/>
    </row>
    <row r="8491" spans="2:2">
      <c r="B8491" s="15"/>
    </row>
    <row r="8492" spans="2:2">
      <c r="B8492" s="15"/>
    </row>
    <row r="8493" spans="2:2">
      <c r="B8493" s="15"/>
    </row>
    <row r="8494" spans="2:2">
      <c r="B8494" s="15"/>
    </row>
    <row r="8495" spans="2:2">
      <c r="B8495" s="15"/>
    </row>
    <row r="8496" spans="2:2">
      <c r="B8496" s="15"/>
    </row>
    <row r="8497" spans="2:2">
      <c r="B8497" s="15"/>
    </row>
    <row r="8498" spans="2:2">
      <c r="B8498" s="15"/>
    </row>
    <row r="8499" spans="2:2">
      <c r="B8499" s="15"/>
    </row>
    <row r="8500" spans="2:2">
      <c r="B8500" s="15"/>
    </row>
    <row r="8501" spans="2:2">
      <c r="B8501" s="15"/>
    </row>
    <row r="8502" spans="2:2">
      <c r="B8502" s="15"/>
    </row>
    <row r="8503" spans="2:2">
      <c r="B8503" s="15"/>
    </row>
    <row r="8504" spans="2:2">
      <c r="B8504" s="15"/>
    </row>
    <row r="8505" spans="2:2">
      <c r="B8505" s="15"/>
    </row>
    <row r="8506" spans="2:2">
      <c r="B8506" s="15"/>
    </row>
    <row r="8507" spans="2:2">
      <c r="B8507" s="15"/>
    </row>
    <row r="8508" spans="2:2">
      <c r="B8508" s="15"/>
    </row>
    <row r="8509" spans="2:2">
      <c r="B8509" s="15"/>
    </row>
    <row r="8510" spans="2:2">
      <c r="B8510" s="15"/>
    </row>
    <row r="8511" spans="2:2">
      <c r="B8511" s="15"/>
    </row>
    <row r="8512" spans="2:2">
      <c r="B8512" s="15"/>
    </row>
    <row r="8513" spans="2:2">
      <c r="B8513" s="15"/>
    </row>
    <row r="8514" spans="2:2">
      <c r="B8514" s="15"/>
    </row>
    <row r="8515" spans="2:2">
      <c r="B8515" s="15"/>
    </row>
    <row r="8516" spans="2:2">
      <c r="B8516" s="15"/>
    </row>
    <row r="8517" spans="2:2">
      <c r="B8517" s="15"/>
    </row>
    <row r="8518" spans="2:2">
      <c r="B8518" s="15"/>
    </row>
    <row r="8519" spans="2:2">
      <c r="B8519" s="15"/>
    </row>
    <row r="8520" spans="2:2">
      <c r="B8520" s="15"/>
    </row>
    <row r="8521" spans="2:2">
      <c r="B8521" s="15"/>
    </row>
    <row r="8522" spans="2:2">
      <c r="B8522" s="15"/>
    </row>
    <row r="8523" spans="2:2">
      <c r="B8523" s="15"/>
    </row>
    <row r="8524" spans="2:2">
      <c r="B8524" s="15"/>
    </row>
    <row r="8525" spans="2:2">
      <c r="B8525" s="15"/>
    </row>
    <row r="8526" spans="2:2">
      <c r="B8526" s="15"/>
    </row>
    <row r="8527" spans="2:2">
      <c r="B8527" s="15"/>
    </row>
    <row r="8528" spans="2:2">
      <c r="B8528" s="15"/>
    </row>
    <row r="8529" spans="2:2">
      <c r="B8529" s="15"/>
    </row>
    <row r="8530" spans="2:2">
      <c r="B8530" s="15"/>
    </row>
    <row r="8531" spans="2:2">
      <c r="B8531" s="15"/>
    </row>
    <row r="8532" spans="2:2">
      <c r="B8532" s="15"/>
    </row>
    <row r="8533" spans="2:2">
      <c r="B8533" s="15"/>
    </row>
    <row r="8534" spans="2:2">
      <c r="B8534" s="15"/>
    </row>
    <row r="8535" spans="2:2">
      <c r="B8535" s="15"/>
    </row>
    <row r="8536" spans="2:2">
      <c r="B8536" s="15"/>
    </row>
    <row r="8537" spans="2:2">
      <c r="B8537" s="15"/>
    </row>
    <row r="8538" spans="2:2">
      <c r="B8538" s="15"/>
    </row>
    <row r="8539" spans="2:2">
      <c r="B8539" s="15"/>
    </row>
    <row r="8540" spans="2:2">
      <c r="B8540" s="15"/>
    </row>
    <row r="8541" spans="2:2">
      <c r="B8541" s="15"/>
    </row>
    <row r="8542" spans="2:2">
      <c r="B8542" s="15"/>
    </row>
    <row r="8543" spans="2:2">
      <c r="B8543" s="15"/>
    </row>
    <row r="8544" spans="2:2">
      <c r="B8544" s="15"/>
    </row>
    <row r="8545" spans="2:2">
      <c r="B8545" s="15"/>
    </row>
    <row r="8546" spans="2:2">
      <c r="B8546" s="15"/>
    </row>
    <row r="8547" spans="2:2">
      <c r="B8547" s="15"/>
    </row>
    <row r="8548" spans="2:2">
      <c r="B8548" s="15"/>
    </row>
    <row r="8549" spans="2:2">
      <c r="B8549" s="15"/>
    </row>
    <row r="8550" spans="2:2">
      <c r="B8550" s="15"/>
    </row>
    <row r="8551" spans="2:2">
      <c r="B8551" s="15"/>
    </row>
    <row r="8552" spans="2:2">
      <c r="B8552" s="15"/>
    </row>
    <row r="8553" spans="2:2">
      <c r="B8553" s="15"/>
    </row>
    <row r="8554" spans="2:2">
      <c r="B8554" s="15"/>
    </row>
    <row r="8555" spans="2:2">
      <c r="B8555" s="15"/>
    </row>
    <row r="8556" spans="2:2">
      <c r="B8556" s="15"/>
    </row>
    <row r="8557" spans="2:2">
      <c r="B8557" s="15"/>
    </row>
    <row r="8558" spans="2:2">
      <c r="B8558" s="15"/>
    </row>
    <row r="8559" spans="2:2">
      <c r="B8559" s="15"/>
    </row>
    <row r="8560" spans="2:2">
      <c r="B8560" s="15"/>
    </row>
    <row r="8561" spans="2:2">
      <c r="B8561" s="15"/>
    </row>
    <row r="8562" spans="2:2">
      <c r="B8562" s="15"/>
    </row>
    <row r="8563" spans="2:2">
      <c r="B8563" s="15"/>
    </row>
    <row r="8564" spans="2:2">
      <c r="B8564" s="15"/>
    </row>
    <row r="8565" spans="2:2">
      <c r="B8565" s="15"/>
    </row>
    <row r="8566" spans="2:2">
      <c r="B8566" s="15"/>
    </row>
    <row r="8567" spans="2:2">
      <c r="B8567" s="15"/>
    </row>
    <row r="8568" spans="2:2">
      <c r="B8568" s="15"/>
    </row>
    <row r="8569" spans="2:2">
      <c r="B8569" s="15"/>
    </row>
    <row r="8570" spans="2:2">
      <c r="B8570" s="15"/>
    </row>
    <row r="8571" spans="2:2">
      <c r="B8571" s="15"/>
    </row>
    <row r="8572" spans="2:2">
      <c r="B8572" s="15"/>
    </row>
    <row r="8573" spans="2:2">
      <c r="B8573" s="15"/>
    </row>
    <row r="8574" spans="2:2">
      <c r="B8574" s="15"/>
    </row>
    <row r="8575" spans="2:2">
      <c r="B8575" s="15"/>
    </row>
    <row r="8576" spans="2:2">
      <c r="B8576" s="15"/>
    </row>
    <row r="8577" spans="2:2">
      <c r="B8577" s="15"/>
    </row>
    <row r="8578" spans="2:2">
      <c r="B8578" s="15"/>
    </row>
    <row r="8579" spans="2:2">
      <c r="B8579" s="15"/>
    </row>
    <row r="8580" spans="2:2">
      <c r="B8580" s="15"/>
    </row>
    <row r="8581" spans="2:2">
      <c r="B8581" s="15"/>
    </row>
    <row r="8582" spans="2:2">
      <c r="B8582" s="15"/>
    </row>
    <row r="8583" spans="2:2">
      <c r="B8583" s="15"/>
    </row>
    <row r="8584" spans="2:2">
      <c r="B8584" s="15"/>
    </row>
    <row r="8585" spans="2:2">
      <c r="B8585" s="15"/>
    </row>
    <row r="8586" spans="2:2">
      <c r="B8586" s="15"/>
    </row>
    <row r="8587" spans="2:2">
      <c r="B8587" s="15"/>
    </row>
    <row r="8588" spans="2:2">
      <c r="B8588" s="15"/>
    </row>
    <row r="8589" spans="2:2">
      <c r="B8589" s="15"/>
    </row>
    <row r="8590" spans="2:2">
      <c r="B8590" s="15"/>
    </row>
    <row r="8591" spans="2:2">
      <c r="B8591" s="15"/>
    </row>
    <row r="8592" spans="2:2">
      <c r="B8592" s="15"/>
    </row>
    <row r="8593" spans="2:2">
      <c r="B8593" s="15"/>
    </row>
    <row r="8594" spans="2:2">
      <c r="B8594" s="15"/>
    </row>
    <row r="8595" spans="2:2">
      <c r="B8595" s="15"/>
    </row>
    <row r="8596" spans="2:2">
      <c r="B8596" s="15"/>
    </row>
    <row r="8597" spans="2:2">
      <c r="B8597" s="15"/>
    </row>
    <row r="8598" spans="2:2">
      <c r="B8598" s="15"/>
    </row>
    <row r="8599" spans="2:2">
      <c r="B8599" s="15"/>
    </row>
    <row r="8600" spans="2:2">
      <c r="B8600" s="15"/>
    </row>
    <row r="8601" spans="2:2">
      <c r="B8601" s="15"/>
    </row>
    <row r="8602" spans="2:2">
      <c r="B8602" s="15"/>
    </row>
    <row r="8603" spans="2:2">
      <c r="B8603" s="15"/>
    </row>
    <row r="8604" spans="2:2">
      <c r="B8604" s="15"/>
    </row>
    <row r="8605" spans="2:2">
      <c r="B8605" s="15"/>
    </row>
    <row r="8606" spans="2:2">
      <c r="B8606" s="15"/>
    </row>
    <row r="8607" spans="2:2">
      <c r="B8607" s="15"/>
    </row>
    <row r="8608" spans="2:2">
      <c r="B8608" s="15"/>
    </row>
    <row r="8609" spans="2:2">
      <c r="B8609" s="15"/>
    </row>
    <row r="8610" spans="2:2">
      <c r="B8610" s="15"/>
    </row>
    <row r="8611" spans="2:2">
      <c r="B8611" s="15"/>
    </row>
    <row r="8612" spans="2:2">
      <c r="B8612" s="15"/>
    </row>
    <row r="8613" spans="2:2">
      <c r="B8613" s="15"/>
    </row>
    <row r="8614" spans="2:2">
      <c r="B8614" s="15"/>
    </row>
    <row r="8615" spans="2:2">
      <c r="B8615" s="15"/>
    </row>
    <row r="8616" spans="2:2">
      <c r="B8616" s="15"/>
    </row>
    <row r="8617" spans="2:2">
      <c r="B8617" s="15"/>
    </row>
    <row r="8618" spans="2:2">
      <c r="B8618" s="15"/>
    </row>
    <row r="8619" spans="2:2">
      <c r="B8619" s="15"/>
    </row>
    <row r="8620" spans="2:2">
      <c r="B8620" s="15"/>
    </row>
    <row r="8621" spans="2:2">
      <c r="B8621" s="15"/>
    </row>
    <row r="8622" spans="2:2">
      <c r="B8622" s="15"/>
    </row>
    <row r="8623" spans="2:2">
      <c r="B8623" s="15"/>
    </row>
    <row r="8624" spans="2:2">
      <c r="B8624" s="15"/>
    </row>
    <row r="8625" spans="2:2">
      <c r="B8625" s="15"/>
    </row>
    <row r="8626" spans="2:2">
      <c r="B8626" s="15"/>
    </row>
    <row r="8627" spans="2:2">
      <c r="B8627" s="15"/>
    </row>
    <row r="8628" spans="2:2">
      <c r="B8628" s="15"/>
    </row>
    <row r="8629" spans="2:2">
      <c r="B8629" s="15"/>
    </row>
    <row r="8630" spans="2:2">
      <c r="B8630" s="15"/>
    </row>
    <row r="8631" spans="2:2">
      <c r="B8631" s="15"/>
    </row>
    <row r="8632" spans="2:2">
      <c r="B8632" s="15"/>
    </row>
    <row r="8633" spans="2:2">
      <c r="B8633" s="15"/>
    </row>
    <row r="8634" spans="2:2">
      <c r="B8634" s="15"/>
    </row>
    <row r="8635" spans="2:2">
      <c r="B8635" s="15"/>
    </row>
    <row r="8636" spans="2:2">
      <c r="B8636" s="15"/>
    </row>
    <row r="8637" spans="2:2">
      <c r="B8637" s="15"/>
    </row>
    <row r="8638" spans="2:2">
      <c r="B8638" s="15"/>
    </row>
    <row r="8639" spans="2:2">
      <c r="B8639" s="15"/>
    </row>
    <row r="8640" spans="2:2">
      <c r="B8640" s="15"/>
    </row>
    <row r="8641" spans="2:2">
      <c r="B8641" s="15"/>
    </row>
    <row r="8642" spans="2:2">
      <c r="B8642" s="15"/>
    </row>
    <row r="8643" spans="2:2">
      <c r="B8643" s="15"/>
    </row>
    <row r="8644" spans="2:2">
      <c r="B8644" s="15"/>
    </row>
    <row r="8645" spans="2:2">
      <c r="B8645" s="15"/>
    </row>
    <row r="8646" spans="2:2">
      <c r="B8646" s="15"/>
    </row>
    <row r="8647" spans="2:2">
      <c r="B8647" s="15"/>
    </row>
    <row r="8648" spans="2:2">
      <c r="B8648" s="15"/>
    </row>
    <row r="8649" spans="2:2">
      <c r="B8649" s="15"/>
    </row>
    <row r="8650" spans="2:2">
      <c r="B8650" s="15"/>
    </row>
    <row r="8651" spans="2:2">
      <c r="B8651" s="15"/>
    </row>
    <row r="8652" spans="2:2">
      <c r="B8652" s="15"/>
    </row>
    <row r="8653" spans="2:2">
      <c r="B8653" s="15"/>
    </row>
    <row r="8654" spans="2:2">
      <c r="B8654" s="15"/>
    </row>
    <row r="8655" spans="2:2">
      <c r="B8655" s="15"/>
    </row>
    <row r="8656" spans="2:2">
      <c r="B8656" s="15"/>
    </row>
    <row r="8657" spans="2:2">
      <c r="B8657" s="15"/>
    </row>
    <row r="8658" spans="2:2">
      <c r="B8658" s="15"/>
    </row>
    <row r="8659" spans="2:2">
      <c r="B8659" s="15"/>
    </row>
    <row r="8660" spans="2:2">
      <c r="B8660" s="15"/>
    </row>
    <row r="8661" spans="2:2">
      <c r="B8661" s="15"/>
    </row>
    <row r="8662" spans="2:2">
      <c r="B8662" s="15"/>
    </row>
    <row r="8663" spans="2:2">
      <c r="B8663" s="15"/>
    </row>
    <row r="8664" spans="2:2">
      <c r="B8664" s="15"/>
    </row>
    <row r="8665" spans="2:2">
      <c r="B8665" s="15"/>
    </row>
    <row r="8666" spans="2:2">
      <c r="B8666" s="15"/>
    </row>
    <row r="8667" spans="2:2">
      <c r="B8667" s="15"/>
    </row>
    <row r="8668" spans="2:2">
      <c r="B8668" s="15"/>
    </row>
    <row r="8669" spans="2:2">
      <c r="B8669" s="15"/>
    </row>
    <row r="8670" spans="2:2">
      <c r="B8670" s="15"/>
    </row>
    <row r="8671" spans="2:2">
      <c r="B8671" s="15"/>
    </row>
    <row r="8672" spans="2:2">
      <c r="B8672" s="15"/>
    </row>
    <row r="8673" spans="2:2">
      <c r="B8673" s="15"/>
    </row>
    <row r="8674" spans="2:2">
      <c r="B8674" s="15"/>
    </row>
    <row r="8675" spans="2:2">
      <c r="B8675" s="15"/>
    </row>
    <row r="8676" spans="2:2">
      <c r="B8676" s="15"/>
    </row>
    <row r="8677" spans="2:2">
      <c r="B8677" s="15"/>
    </row>
    <row r="8678" spans="2:2">
      <c r="B8678" s="15"/>
    </row>
    <row r="8679" spans="2:2">
      <c r="B8679" s="15"/>
    </row>
    <row r="8680" spans="2:2">
      <c r="B8680" s="15"/>
    </row>
    <row r="8681" spans="2:2">
      <c r="B8681" s="15"/>
    </row>
    <row r="8682" spans="2:2">
      <c r="B8682" s="15"/>
    </row>
    <row r="8683" spans="2:2">
      <c r="B8683" s="15"/>
    </row>
    <row r="8684" spans="2:2">
      <c r="B8684" s="15"/>
    </row>
    <row r="8685" spans="2:2">
      <c r="B8685" s="15"/>
    </row>
    <row r="8686" spans="2:2">
      <c r="B8686" s="15"/>
    </row>
    <row r="8687" spans="2:2">
      <c r="B8687" s="15"/>
    </row>
    <row r="8688" spans="2:2">
      <c r="B8688" s="15"/>
    </row>
    <row r="8689" spans="2:2">
      <c r="B8689" s="15"/>
    </row>
    <row r="8690" spans="2:2">
      <c r="B8690" s="15"/>
    </row>
    <row r="8691" spans="2:2">
      <c r="B8691" s="15"/>
    </row>
    <row r="8692" spans="2:2">
      <c r="B8692" s="15"/>
    </row>
    <row r="8693" spans="2:2">
      <c r="B8693" s="15"/>
    </row>
    <row r="8694" spans="2:2">
      <c r="B8694" s="15"/>
    </row>
    <row r="8695" spans="2:2">
      <c r="B8695" s="15"/>
    </row>
    <row r="8696" spans="2:2">
      <c r="B8696" s="15"/>
    </row>
    <row r="8697" spans="2:2">
      <c r="B8697" s="15"/>
    </row>
    <row r="8698" spans="2:2">
      <c r="B8698" s="15"/>
    </row>
    <row r="8699" spans="2:2">
      <c r="B8699" s="15"/>
    </row>
    <row r="8700" spans="2:2">
      <c r="B8700" s="15"/>
    </row>
    <row r="8701" spans="2:2">
      <c r="B8701" s="15"/>
    </row>
    <row r="8702" spans="2:2">
      <c r="B8702" s="15"/>
    </row>
    <row r="8703" spans="2:2">
      <c r="B8703" s="15"/>
    </row>
    <row r="8704" spans="2:2">
      <c r="B8704" s="15"/>
    </row>
    <row r="8705" spans="2:2">
      <c r="B8705" s="15"/>
    </row>
    <row r="8706" spans="2:2">
      <c r="B8706" s="15"/>
    </row>
    <row r="8707" spans="2:2">
      <c r="B8707" s="15"/>
    </row>
    <row r="8708" spans="2:2">
      <c r="B8708" s="15"/>
    </row>
    <row r="8709" spans="2:2">
      <c r="B8709" s="15"/>
    </row>
    <row r="8710" spans="2:2">
      <c r="B8710" s="15"/>
    </row>
    <row r="8711" spans="2:2">
      <c r="B8711" s="15"/>
    </row>
    <row r="8712" spans="2:2">
      <c r="B8712" s="15"/>
    </row>
    <row r="8713" spans="2:2">
      <c r="B8713" s="15"/>
    </row>
    <row r="8714" spans="2:2">
      <c r="B8714" s="15"/>
    </row>
    <row r="8715" spans="2:2">
      <c r="B8715" s="15"/>
    </row>
    <row r="8716" spans="2:2">
      <c r="B8716" s="15"/>
    </row>
    <row r="8717" spans="2:2">
      <c r="B8717" s="15"/>
    </row>
    <row r="8718" spans="2:2">
      <c r="B8718" s="15"/>
    </row>
    <row r="8719" spans="2:2">
      <c r="B8719" s="15"/>
    </row>
    <row r="8720" spans="2:2">
      <c r="B8720" s="15"/>
    </row>
    <row r="8721" spans="2:2">
      <c r="B8721" s="15"/>
    </row>
    <row r="8722" spans="2:2">
      <c r="B8722" s="15"/>
    </row>
    <row r="8723" spans="2:2">
      <c r="B8723" s="15"/>
    </row>
    <row r="8724" spans="2:2">
      <c r="B8724" s="15"/>
    </row>
    <row r="8725" spans="2:2">
      <c r="B8725" s="15"/>
    </row>
    <row r="8726" spans="2:2">
      <c r="B8726" s="15"/>
    </row>
    <row r="8727" spans="2:2">
      <c r="B8727" s="15"/>
    </row>
    <row r="8728" spans="2:2">
      <c r="B8728" s="15"/>
    </row>
    <row r="8729" spans="2:2">
      <c r="B8729" s="15"/>
    </row>
    <row r="8730" spans="2:2">
      <c r="B8730" s="15"/>
    </row>
    <row r="8731" spans="2:2">
      <c r="B8731" s="15"/>
    </row>
    <row r="8732" spans="2:2">
      <c r="B8732" s="15"/>
    </row>
    <row r="8733" spans="2:2">
      <c r="B8733" s="15"/>
    </row>
    <row r="8734" spans="2:2">
      <c r="B8734" s="15"/>
    </row>
    <row r="8735" spans="2:2">
      <c r="B8735" s="15"/>
    </row>
    <row r="8736" spans="2:2">
      <c r="B8736" s="15"/>
    </row>
    <row r="8737" spans="2:2">
      <c r="B8737" s="15"/>
    </row>
    <row r="8738" spans="2:2">
      <c r="B8738" s="15"/>
    </row>
    <row r="8739" spans="2:2">
      <c r="B8739" s="15"/>
    </row>
    <row r="8740" spans="2:2">
      <c r="B8740" s="15"/>
    </row>
    <row r="8741" spans="2:2">
      <c r="B8741" s="15"/>
    </row>
    <row r="8742" spans="2:2">
      <c r="B8742" s="15"/>
    </row>
    <row r="8743" spans="2:2">
      <c r="B8743" s="15"/>
    </row>
    <row r="8744" spans="2:2">
      <c r="B8744" s="15"/>
    </row>
    <row r="8745" spans="2:2">
      <c r="B8745" s="15"/>
    </row>
    <row r="8746" spans="2:2">
      <c r="B8746" s="15"/>
    </row>
    <row r="8747" spans="2:2">
      <c r="B8747" s="15"/>
    </row>
    <row r="8748" spans="2:2">
      <c r="B8748" s="15"/>
    </row>
    <row r="8749" spans="2:2">
      <c r="B8749" s="15"/>
    </row>
    <row r="8750" spans="2:2">
      <c r="B8750" s="15"/>
    </row>
    <row r="8751" spans="2:2">
      <c r="B8751" s="15"/>
    </row>
    <row r="8752" spans="2:2">
      <c r="B8752" s="15"/>
    </row>
    <row r="8753" spans="2:2">
      <c r="B8753" s="15"/>
    </row>
    <row r="8754" spans="2:2">
      <c r="B8754" s="15"/>
    </row>
    <row r="8755" spans="2:2">
      <c r="B8755" s="15"/>
    </row>
    <row r="8756" spans="2:2">
      <c r="B8756" s="15"/>
    </row>
    <row r="8757" spans="2:2">
      <c r="B8757" s="15"/>
    </row>
    <row r="8758" spans="2:2">
      <c r="B8758" s="15"/>
    </row>
    <row r="8759" spans="2:2">
      <c r="B8759" s="15"/>
    </row>
    <row r="8760" spans="2:2">
      <c r="B8760" s="15"/>
    </row>
    <row r="8761" spans="2:2">
      <c r="B8761" s="15"/>
    </row>
    <row r="8762" spans="2:2">
      <c r="B8762" s="15"/>
    </row>
    <row r="8763" spans="2:2">
      <c r="B8763" s="15"/>
    </row>
    <row r="8764" spans="2:2">
      <c r="B8764" s="15"/>
    </row>
    <row r="8765" spans="2:2">
      <c r="B8765" s="15"/>
    </row>
    <row r="8766" spans="2:2">
      <c r="B8766" s="15"/>
    </row>
    <row r="8767" spans="2:2">
      <c r="B8767" s="15"/>
    </row>
    <row r="8768" spans="2:2">
      <c r="B8768" s="15"/>
    </row>
    <row r="8769" spans="2:2">
      <c r="B8769" s="15"/>
    </row>
    <row r="8770" spans="2:2">
      <c r="B8770" s="15"/>
    </row>
    <row r="8771" spans="2:2">
      <c r="B8771" s="15"/>
    </row>
    <row r="8772" spans="2:2">
      <c r="B8772" s="15"/>
    </row>
    <row r="8773" spans="2:2">
      <c r="B8773" s="15"/>
    </row>
    <row r="8774" spans="2:2">
      <c r="B8774" s="15"/>
    </row>
    <row r="8775" spans="2:2">
      <c r="B8775" s="15"/>
    </row>
    <row r="8776" spans="2:2">
      <c r="B8776" s="15"/>
    </row>
    <row r="8777" spans="2:2">
      <c r="B8777" s="15"/>
    </row>
    <row r="8778" spans="2:2">
      <c r="B8778" s="15"/>
    </row>
    <row r="8779" spans="2:2">
      <c r="B8779" s="15"/>
    </row>
    <row r="8780" spans="2:2">
      <c r="B8780" s="15"/>
    </row>
    <row r="8781" spans="2:2">
      <c r="B8781" s="15"/>
    </row>
    <row r="8782" spans="2:2">
      <c r="B8782" s="15"/>
    </row>
    <row r="8783" spans="2:2">
      <c r="B8783" s="15"/>
    </row>
    <row r="8784" spans="2:2">
      <c r="B8784" s="15"/>
    </row>
    <row r="8785" spans="2:2">
      <c r="B8785" s="15"/>
    </row>
    <row r="8786" spans="2:2">
      <c r="B8786" s="15"/>
    </row>
    <row r="8787" spans="2:2">
      <c r="B8787" s="15"/>
    </row>
    <row r="8788" spans="2:2">
      <c r="B8788" s="15"/>
    </row>
    <row r="8789" spans="2:2">
      <c r="B8789" s="15"/>
    </row>
    <row r="8790" spans="2:2">
      <c r="B8790" s="15"/>
    </row>
    <row r="8791" spans="2:2">
      <c r="B8791" s="15"/>
    </row>
    <row r="8792" spans="2:2">
      <c r="B8792" s="15"/>
    </row>
    <row r="8793" spans="2:2">
      <c r="B8793" s="15"/>
    </row>
    <row r="8794" spans="2:2">
      <c r="B8794" s="15"/>
    </row>
    <row r="8795" spans="2:2">
      <c r="B8795" s="15"/>
    </row>
    <row r="8796" spans="2:2">
      <c r="B8796" s="15"/>
    </row>
    <row r="8797" spans="2:2">
      <c r="B8797" s="15"/>
    </row>
    <row r="8798" spans="2:2">
      <c r="B8798" s="15"/>
    </row>
    <row r="8799" spans="2:2">
      <c r="B8799" s="15"/>
    </row>
    <row r="8800" spans="2:2">
      <c r="B8800" s="15"/>
    </row>
    <row r="8801" spans="2:2">
      <c r="B8801" s="15"/>
    </row>
    <row r="8802" spans="2:2">
      <c r="B8802" s="15"/>
    </row>
    <row r="8803" spans="2:2">
      <c r="B8803" s="15"/>
    </row>
    <row r="8804" spans="2:2">
      <c r="B8804" s="15"/>
    </row>
    <row r="8805" spans="2:2">
      <c r="B8805" s="15"/>
    </row>
    <row r="8806" spans="2:2">
      <c r="B8806" s="15"/>
    </row>
    <row r="8807" spans="2:2">
      <c r="B8807" s="15"/>
    </row>
    <row r="8808" spans="2:2">
      <c r="B8808" s="15"/>
    </row>
    <row r="8809" spans="2:2">
      <c r="B8809" s="15"/>
    </row>
    <row r="8810" spans="2:2">
      <c r="B8810" s="15"/>
    </row>
    <row r="8811" spans="2:2">
      <c r="B8811" s="15"/>
    </row>
    <row r="8812" spans="2:2">
      <c r="B8812" s="15"/>
    </row>
    <row r="8813" spans="2:2">
      <c r="B8813" s="15"/>
    </row>
    <row r="8814" spans="2:2">
      <c r="B8814" s="15"/>
    </row>
    <row r="8815" spans="2:2">
      <c r="B8815" s="15"/>
    </row>
    <row r="8816" spans="2:2">
      <c r="B8816" s="15"/>
    </row>
    <row r="8817" spans="2:2">
      <c r="B8817" s="15"/>
    </row>
    <row r="8818" spans="2:2">
      <c r="B8818" s="15"/>
    </row>
    <row r="8819" spans="2:2">
      <c r="B8819" s="15"/>
    </row>
    <row r="8820" spans="2:2">
      <c r="B8820" s="15"/>
    </row>
    <row r="8821" spans="2:2">
      <c r="B8821" s="15"/>
    </row>
    <row r="8822" spans="2:2">
      <c r="B8822" s="15"/>
    </row>
    <row r="8823" spans="2:2">
      <c r="B8823" s="15"/>
    </row>
    <row r="8824" spans="2:2">
      <c r="B8824" s="15"/>
    </row>
    <row r="8825" spans="2:2">
      <c r="B8825" s="15"/>
    </row>
    <row r="8826" spans="2:2">
      <c r="B8826" s="15"/>
    </row>
    <row r="8827" spans="2:2">
      <c r="B8827" s="15"/>
    </row>
    <row r="8828" spans="2:2">
      <c r="B8828" s="15"/>
    </row>
    <row r="8829" spans="2:2">
      <c r="B8829" s="15"/>
    </row>
    <row r="8830" spans="2:2">
      <c r="B8830" s="15"/>
    </row>
    <row r="8831" spans="2:2">
      <c r="B8831" s="15"/>
    </row>
    <row r="8832" spans="2:2">
      <c r="B8832" s="15"/>
    </row>
    <row r="8833" spans="2:2">
      <c r="B8833" s="15"/>
    </row>
    <row r="8834" spans="2:2">
      <c r="B8834" s="15"/>
    </row>
    <row r="8835" spans="2:2">
      <c r="B8835" s="15"/>
    </row>
    <row r="8836" spans="2:2">
      <c r="B8836" s="15"/>
    </row>
    <row r="8837" spans="2:2">
      <c r="B8837" s="15"/>
    </row>
    <row r="8838" spans="2:2">
      <c r="B8838" s="15"/>
    </row>
    <row r="8839" spans="2:2">
      <c r="B8839" s="15"/>
    </row>
    <row r="8840" spans="2:2">
      <c r="B8840" s="15"/>
    </row>
    <row r="8841" spans="2:2">
      <c r="B8841" s="15"/>
    </row>
    <row r="8842" spans="2:2">
      <c r="B8842" s="15"/>
    </row>
    <row r="8843" spans="2:2">
      <c r="B8843" s="15"/>
    </row>
    <row r="8844" spans="2:2">
      <c r="B8844" s="15"/>
    </row>
    <row r="8845" spans="2:2">
      <c r="B8845" s="15"/>
    </row>
    <row r="8846" spans="2:2">
      <c r="B8846" s="15"/>
    </row>
    <row r="8847" spans="2:2">
      <c r="B8847" s="15"/>
    </row>
    <row r="8848" spans="2:2">
      <c r="B8848" s="15"/>
    </row>
    <row r="8849" spans="2:2">
      <c r="B8849" s="15"/>
    </row>
    <row r="8850" spans="2:2">
      <c r="B8850" s="15"/>
    </row>
    <row r="8851" spans="2:2">
      <c r="B8851" s="15"/>
    </row>
    <row r="8852" spans="2:2">
      <c r="B8852" s="15"/>
    </row>
    <row r="8853" spans="2:2">
      <c r="B8853" s="15"/>
    </row>
    <row r="8854" spans="2:2">
      <c r="B8854" s="15"/>
    </row>
    <row r="8855" spans="2:2">
      <c r="B8855" s="15"/>
    </row>
    <row r="8856" spans="2:2">
      <c r="B8856" s="15"/>
    </row>
    <row r="8857" spans="2:2">
      <c r="B8857" s="15"/>
    </row>
    <row r="8858" spans="2:2">
      <c r="B8858" s="15"/>
    </row>
    <row r="8859" spans="2:2">
      <c r="B8859" s="15"/>
    </row>
    <row r="8860" spans="2:2">
      <c r="B8860" s="15"/>
    </row>
    <row r="8861" spans="2:2">
      <c r="B8861" s="15"/>
    </row>
    <row r="8862" spans="2:2">
      <c r="B8862" s="15"/>
    </row>
    <row r="8863" spans="2:2">
      <c r="B8863" s="15"/>
    </row>
    <row r="8864" spans="2:2">
      <c r="B8864" s="15"/>
    </row>
    <row r="8865" spans="2:2">
      <c r="B8865" s="15"/>
    </row>
    <row r="8866" spans="2:2">
      <c r="B8866" s="15"/>
    </row>
    <row r="8867" spans="2:2">
      <c r="B8867" s="15"/>
    </row>
    <row r="8868" spans="2:2">
      <c r="B8868" s="15"/>
    </row>
    <row r="8869" spans="2:2">
      <c r="B8869" s="15"/>
    </row>
    <row r="8870" spans="2:2">
      <c r="B8870" s="15"/>
    </row>
    <row r="8871" spans="2:2">
      <c r="B8871" s="15"/>
    </row>
    <row r="8872" spans="2:2">
      <c r="B8872" s="15"/>
    </row>
    <row r="8873" spans="2:2">
      <c r="B8873" s="15"/>
    </row>
    <row r="8874" spans="2:2">
      <c r="B8874" s="15"/>
    </row>
    <row r="8875" spans="2:2">
      <c r="B8875" s="15"/>
    </row>
    <row r="8876" spans="2:2">
      <c r="B8876" s="15"/>
    </row>
    <row r="8877" spans="2:2">
      <c r="B8877" s="15"/>
    </row>
    <row r="8878" spans="2:2">
      <c r="B8878" s="15"/>
    </row>
    <row r="8879" spans="2:2">
      <c r="B8879" s="15"/>
    </row>
    <row r="8880" spans="2:2">
      <c r="B8880" s="15"/>
    </row>
    <row r="8881" spans="2:2">
      <c r="B8881" s="15"/>
    </row>
    <row r="8882" spans="2:2">
      <c r="B8882" s="15"/>
    </row>
    <row r="8883" spans="2:2">
      <c r="B8883" s="15"/>
    </row>
    <row r="8884" spans="2:2">
      <c r="B8884" s="15"/>
    </row>
    <row r="8885" spans="2:2">
      <c r="B8885" s="15"/>
    </row>
    <row r="8886" spans="2:2">
      <c r="B8886" s="15"/>
    </row>
    <row r="8887" spans="2:2">
      <c r="B8887" s="15"/>
    </row>
    <row r="8888" spans="2:2">
      <c r="B8888" s="15"/>
    </row>
    <row r="8889" spans="2:2">
      <c r="B8889" s="15"/>
    </row>
    <row r="8890" spans="2:2">
      <c r="B8890" s="15"/>
    </row>
    <row r="8891" spans="2:2">
      <c r="B8891" s="15"/>
    </row>
    <row r="8892" spans="2:2">
      <c r="B8892" s="15"/>
    </row>
    <row r="8893" spans="2:2">
      <c r="B8893" s="15"/>
    </row>
    <row r="8894" spans="2:2">
      <c r="B8894" s="15"/>
    </row>
    <row r="8895" spans="2:2">
      <c r="B8895" s="15"/>
    </row>
    <row r="8896" spans="2:2">
      <c r="B8896" s="15"/>
    </row>
    <row r="8897" spans="2:2">
      <c r="B8897" s="15"/>
    </row>
    <row r="8898" spans="2:2">
      <c r="B8898" s="15"/>
    </row>
    <row r="8899" spans="2:2">
      <c r="B8899" s="15"/>
    </row>
    <row r="8900" spans="2:2">
      <c r="B8900" s="15"/>
    </row>
    <row r="8901" spans="2:2">
      <c r="B8901" s="15"/>
    </row>
    <row r="8902" spans="2:2">
      <c r="B8902" s="15"/>
    </row>
    <row r="8903" spans="2:2">
      <c r="B8903" s="15"/>
    </row>
    <row r="8904" spans="2:2">
      <c r="B8904" s="15"/>
    </row>
    <row r="8905" spans="2:2">
      <c r="B8905" s="15"/>
    </row>
    <row r="8906" spans="2:2">
      <c r="B8906" s="15"/>
    </row>
    <row r="8907" spans="2:2">
      <c r="B8907" s="15"/>
    </row>
    <row r="8908" spans="2:2">
      <c r="B8908" s="15"/>
    </row>
    <row r="8909" spans="2:2">
      <c r="B8909" s="15"/>
    </row>
    <row r="8910" spans="2:2">
      <c r="B8910" s="15"/>
    </row>
    <row r="8911" spans="2:2">
      <c r="B8911" s="15"/>
    </row>
    <row r="8912" spans="2:2">
      <c r="B8912" s="15"/>
    </row>
    <row r="8913" spans="2:2">
      <c r="B8913" s="15"/>
    </row>
    <row r="8914" spans="2:2">
      <c r="B8914" s="15"/>
    </row>
    <row r="8915" spans="2:2">
      <c r="B8915" s="15"/>
    </row>
    <row r="8916" spans="2:2">
      <c r="B8916" s="15"/>
    </row>
    <row r="8917" spans="2:2">
      <c r="B8917" s="15"/>
    </row>
    <row r="8918" spans="2:2">
      <c r="B8918" s="15"/>
    </row>
    <row r="8919" spans="2:2">
      <c r="B8919" s="15"/>
    </row>
    <row r="8920" spans="2:2">
      <c r="B8920" s="15"/>
    </row>
    <row r="8921" spans="2:2">
      <c r="B8921" s="15"/>
    </row>
    <row r="8922" spans="2:2">
      <c r="B8922" s="15"/>
    </row>
    <row r="8923" spans="2:2">
      <c r="B8923" s="15"/>
    </row>
    <row r="8924" spans="2:2">
      <c r="B8924" s="15"/>
    </row>
    <row r="8925" spans="2:2">
      <c r="B8925" s="15"/>
    </row>
    <row r="8926" spans="2:2">
      <c r="B8926" s="15"/>
    </row>
    <row r="8927" spans="2:2">
      <c r="B8927" s="15"/>
    </row>
    <row r="8928" spans="2:2">
      <c r="B8928" s="15"/>
    </row>
    <row r="8929" spans="2:2">
      <c r="B8929" s="15"/>
    </row>
    <row r="8930" spans="2:2">
      <c r="B8930" s="15"/>
    </row>
    <row r="8931" spans="2:2">
      <c r="B8931" s="15"/>
    </row>
    <row r="8932" spans="2:2">
      <c r="B8932" s="15"/>
    </row>
    <row r="8933" spans="2:2">
      <c r="B8933" s="15"/>
    </row>
    <row r="8934" spans="2:2">
      <c r="B8934" s="15"/>
    </row>
    <row r="8935" spans="2:2">
      <c r="B8935" s="15"/>
    </row>
    <row r="8936" spans="2:2">
      <c r="B8936" s="15"/>
    </row>
    <row r="8937" spans="2:2">
      <c r="B8937" s="15"/>
    </row>
    <row r="8938" spans="2:2">
      <c r="B8938" s="15"/>
    </row>
    <row r="8939" spans="2:2">
      <c r="B8939" s="15"/>
    </row>
    <row r="8940" spans="2:2">
      <c r="B8940" s="15"/>
    </row>
    <row r="8941" spans="2:2">
      <c r="B8941" s="15"/>
    </row>
    <row r="8942" spans="2:2">
      <c r="B8942" s="15"/>
    </row>
    <row r="8943" spans="2:2">
      <c r="B8943" s="15"/>
    </row>
    <row r="8944" spans="2:2">
      <c r="B8944" s="15"/>
    </row>
    <row r="8945" spans="2:2">
      <c r="B8945" s="15"/>
    </row>
    <row r="8946" spans="2:2">
      <c r="B8946" s="15"/>
    </row>
    <row r="8947" spans="2:2">
      <c r="B8947" s="15"/>
    </row>
    <row r="8948" spans="2:2">
      <c r="B8948" s="15"/>
    </row>
    <row r="8949" spans="2:2">
      <c r="B8949" s="15"/>
    </row>
    <row r="8950" spans="2:2">
      <c r="B8950" s="15"/>
    </row>
    <row r="8951" spans="2:2">
      <c r="B8951" s="15"/>
    </row>
    <row r="8952" spans="2:2">
      <c r="B8952" s="15"/>
    </row>
    <row r="8953" spans="2:2">
      <c r="B8953" s="15"/>
    </row>
    <row r="8954" spans="2:2">
      <c r="B8954" s="15"/>
    </row>
    <row r="8955" spans="2:2">
      <c r="B8955" s="15"/>
    </row>
    <row r="8956" spans="2:2">
      <c r="B8956" s="15"/>
    </row>
    <row r="8957" spans="2:2">
      <c r="B8957" s="15"/>
    </row>
    <row r="8958" spans="2:2">
      <c r="B8958" s="15"/>
    </row>
    <row r="8959" spans="2:2">
      <c r="B8959" s="15"/>
    </row>
    <row r="8960" spans="2:2">
      <c r="B8960" s="15"/>
    </row>
    <row r="8961" spans="2:2">
      <c r="B8961" s="15"/>
    </row>
    <row r="8962" spans="2:2">
      <c r="B8962" s="15"/>
    </row>
    <row r="8963" spans="2:2">
      <c r="B8963" s="15"/>
    </row>
    <row r="8964" spans="2:2">
      <c r="B8964" s="15"/>
    </row>
    <row r="8965" spans="2:2">
      <c r="B8965" s="15"/>
    </row>
    <row r="8966" spans="2:2">
      <c r="B8966" s="15"/>
    </row>
    <row r="8967" spans="2:2">
      <c r="B8967" s="15"/>
    </row>
    <row r="8968" spans="2:2">
      <c r="B8968" s="15"/>
    </row>
    <row r="8969" spans="2:2">
      <c r="B8969" s="15"/>
    </row>
    <row r="8970" spans="2:2">
      <c r="B8970" s="15"/>
    </row>
    <row r="8971" spans="2:2">
      <c r="B8971" s="15"/>
    </row>
    <row r="8972" spans="2:2">
      <c r="B8972" s="15"/>
    </row>
    <row r="8973" spans="2:2">
      <c r="B8973" s="15"/>
    </row>
    <row r="8974" spans="2:2">
      <c r="B8974" s="15"/>
    </row>
    <row r="8975" spans="2:2">
      <c r="B8975" s="15"/>
    </row>
    <row r="8976" spans="2:2">
      <c r="B8976" s="15"/>
    </row>
    <row r="8977" spans="2:2">
      <c r="B8977" s="15"/>
    </row>
    <row r="8978" spans="2:2">
      <c r="B8978" s="15"/>
    </row>
    <row r="8979" spans="2:2">
      <c r="B8979" s="15"/>
    </row>
    <row r="8980" spans="2:2">
      <c r="B8980" s="15"/>
    </row>
    <row r="8981" spans="2:2">
      <c r="B8981" s="15"/>
    </row>
    <row r="8982" spans="2:2">
      <c r="B8982" s="15"/>
    </row>
    <row r="8983" spans="2:2">
      <c r="B8983" s="15"/>
    </row>
    <row r="8984" spans="2:2">
      <c r="B8984" s="15"/>
    </row>
    <row r="8985" spans="2:2">
      <c r="B8985" s="15"/>
    </row>
    <row r="8986" spans="2:2">
      <c r="B8986" s="15"/>
    </row>
    <row r="8987" spans="2:2">
      <c r="B8987" s="15"/>
    </row>
    <row r="8988" spans="2:2">
      <c r="B8988" s="15"/>
    </row>
    <row r="8989" spans="2:2">
      <c r="B8989" s="15"/>
    </row>
    <row r="8990" spans="2:2">
      <c r="B8990" s="15"/>
    </row>
    <row r="8991" spans="2:2">
      <c r="B8991" s="15"/>
    </row>
    <row r="8992" spans="2:2">
      <c r="B8992" s="15"/>
    </row>
    <row r="8993" spans="2:2">
      <c r="B8993" s="15"/>
    </row>
    <row r="8994" spans="2:2">
      <c r="B8994" s="15"/>
    </row>
    <row r="8995" spans="2:2">
      <c r="B8995" s="15"/>
    </row>
    <row r="8996" spans="2:2">
      <c r="B8996" s="15"/>
    </row>
    <row r="8997" spans="2:2">
      <c r="B8997" s="15"/>
    </row>
    <row r="8998" spans="2:2">
      <c r="B8998" s="15"/>
    </row>
    <row r="8999" spans="2:2">
      <c r="B8999" s="15"/>
    </row>
    <row r="9000" spans="2:2">
      <c r="B9000" s="15"/>
    </row>
    <row r="9001" spans="2:2">
      <c r="B9001" s="15"/>
    </row>
    <row r="9002" spans="2:2">
      <c r="B9002" s="15"/>
    </row>
    <row r="9003" spans="2:2">
      <c r="B9003" s="15"/>
    </row>
    <row r="9004" spans="2:2">
      <c r="B9004" s="15"/>
    </row>
    <row r="9005" spans="2:2">
      <c r="B9005" s="15"/>
    </row>
    <row r="9006" spans="2:2">
      <c r="B9006" s="15"/>
    </row>
    <row r="9007" spans="2:2">
      <c r="B9007" s="15"/>
    </row>
    <row r="9008" spans="2:2">
      <c r="B9008" s="15"/>
    </row>
    <row r="9009" spans="2:2">
      <c r="B9009" s="15"/>
    </row>
    <row r="9010" spans="2:2">
      <c r="B9010" s="15"/>
    </row>
    <row r="9011" spans="2:2">
      <c r="B9011" s="15"/>
    </row>
    <row r="9012" spans="2:2">
      <c r="B9012" s="15"/>
    </row>
    <row r="9013" spans="2:2">
      <c r="B9013" s="15"/>
    </row>
    <row r="9014" spans="2:2">
      <c r="B9014" s="15"/>
    </row>
    <row r="9015" spans="2:2">
      <c r="B9015" s="15"/>
    </row>
    <row r="9016" spans="2:2">
      <c r="B9016" s="15"/>
    </row>
    <row r="9017" spans="2:2">
      <c r="B9017" s="15"/>
    </row>
    <row r="9018" spans="2:2">
      <c r="B9018" s="15"/>
    </row>
    <row r="9019" spans="2:2">
      <c r="B9019" s="15"/>
    </row>
    <row r="9020" spans="2:2">
      <c r="B9020" s="15"/>
    </row>
    <row r="9021" spans="2:2">
      <c r="B9021" s="15"/>
    </row>
    <row r="9022" spans="2:2">
      <c r="B9022" s="15"/>
    </row>
    <row r="9023" spans="2:2">
      <c r="B9023" s="15"/>
    </row>
    <row r="9024" spans="2:2">
      <c r="B9024" s="15"/>
    </row>
    <row r="9025" spans="2:2">
      <c r="B9025" s="15"/>
    </row>
    <row r="9026" spans="2:2">
      <c r="B9026" s="15"/>
    </row>
    <row r="9027" spans="2:2">
      <c r="B9027" s="15"/>
    </row>
    <row r="9028" spans="2:2">
      <c r="B9028" s="15"/>
    </row>
    <row r="9029" spans="2:2">
      <c r="B9029" s="15"/>
    </row>
    <row r="9030" spans="2:2">
      <c r="B9030" s="15"/>
    </row>
    <row r="9031" spans="2:2">
      <c r="B9031" s="15"/>
    </row>
    <row r="9032" spans="2:2">
      <c r="B9032" s="15"/>
    </row>
    <row r="9033" spans="2:2">
      <c r="B9033" s="15"/>
    </row>
    <row r="9034" spans="2:2">
      <c r="B9034" s="15"/>
    </row>
    <row r="9035" spans="2:2">
      <c r="B9035" s="15"/>
    </row>
    <row r="9036" spans="2:2">
      <c r="B9036" s="15"/>
    </row>
    <row r="9037" spans="2:2">
      <c r="B9037" s="15"/>
    </row>
    <row r="9038" spans="2:2">
      <c r="B9038" s="15"/>
    </row>
    <row r="9039" spans="2:2">
      <c r="B9039" s="15"/>
    </row>
    <row r="9040" spans="2:2">
      <c r="B9040" s="15"/>
    </row>
    <row r="9041" spans="2:2">
      <c r="B9041" s="15"/>
    </row>
    <row r="9042" spans="2:2">
      <c r="B9042" s="15"/>
    </row>
    <row r="9043" spans="2:2">
      <c r="B9043" s="15"/>
    </row>
    <row r="9044" spans="2:2">
      <c r="B9044" s="15"/>
    </row>
    <row r="9045" spans="2:2">
      <c r="B9045" s="15"/>
    </row>
    <row r="9046" spans="2:2">
      <c r="B9046" s="15"/>
    </row>
    <row r="9047" spans="2:2">
      <c r="B9047" s="15"/>
    </row>
    <row r="9048" spans="2:2">
      <c r="B9048" s="15"/>
    </row>
    <row r="9049" spans="2:2">
      <c r="B9049" s="15"/>
    </row>
    <row r="9050" spans="2:2">
      <c r="B9050" s="15"/>
    </row>
    <row r="9051" spans="2:2">
      <c r="B9051" s="15"/>
    </row>
    <row r="9052" spans="2:2">
      <c r="B9052" s="15"/>
    </row>
    <row r="9053" spans="2:2">
      <c r="B9053" s="15"/>
    </row>
    <row r="9054" spans="2:2">
      <c r="B9054" s="15"/>
    </row>
    <row r="9055" spans="2:2">
      <c r="B9055" s="15"/>
    </row>
    <row r="9056" spans="2:2">
      <c r="B9056" s="15"/>
    </row>
    <row r="9057" spans="2:2">
      <c r="B9057" s="15"/>
    </row>
    <row r="9058" spans="2:2">
      <c r="B9058" s="15"/>
    </row>
    <row r="9059" spans="2:2">
      <c r="B9059" s="15"/>
    </row>
    <row r="9060" spans="2:2">
      <c r="B9060" s="15"/>
    </row>
    <row r="9061" spans="2:2">
      <c r="B9061" s="15"/>
    </row>
    <row r="9062" spans="2:2">
      <c r="B9062" s="15"/>
    </row>
    <row r="9063" spans="2:2">
      <c r="B9063" s="15"/>
    </row>
    <row r="9064" spans="2:2">
      <c r="B9064" s="15"/>
    </row>
    <row r="9065" spans="2:2">
      <c r="B9065" s="15"/>
    </row>
    <row r="9066" spans="2:2">
      <c r="B9066" s="15"/>
    </row>
    <row r="9067" spans="2:2">
      <c r="B9067" s="15"/>
    </row>
    <row r="9068" spans="2:2">
      <c r="B9068" s="15"/>
    </row>
    <row r="9069" spans="2:2">
      <c r="B9069" s="15"/>
    </row>
    <row r="9070" spans="2:2">
      <c r="B9070" s="15"/>
    </row>
    <row r="9071" spans="2:2">
      <c r="B9071" s="15"/>
    </row>
    <row r="9072" spans="2:2">
      <c r="B9072" s="15"/>
    </row>
    <row r="9073" spans="2:2">
      <c r="B9073" s="15"/>
    </row>
    <row r="9074" spans="2:2">
      <c r="B9074" s="15"/>
    </row>
    <row r="9075" spans="2:2">
      <c r="B9075" s="15"/>
    </row>
    <row r="9076" spans="2:2">
      <c r="B9076" s="15"/>
    </row>
    <row r="9077" spans="2:2">
      <c r="B9077" s="15"/>
    </row>
    <row r="9078" spans="2:2">
      <c r="B9078" s="15"/>
    </row>
    <row r="9079" spans="2:2">
      <c r="B9079" s="15"/>
    </row>
    <row r="9080" spans="2:2">
      <c r="B9080" s="15"/>
    </row>
    <row r="9081" spans="2:2">
      <c r="B9081" s="15"/>
    </row>
    <row r="9082" spans="2:2">
      <c r="B9082" s="15"/>
    </row>
    <row r="9083" spans="2:2">
      <c r="B9083" s="15"/>
    </row>
    <row r="9084" spans="2:2">
      <c r="B9084" s="15"/>
    </row>
    <row r="9085" spans="2:2">
      <c r="B9085" s="15"/>
    </row>
    <row r="9086" spans="2:2">
      <c r="B9086" s="15"/>
    </row>
    <row r="9087" spans="2:2">
      <c r="B9087" s="15"/>
    </row>
    <row r="9088" spans="2:2">
      <c r="B9088" s="15"/>
    </row>
    <row r="9089" spans="2:2">
      <c r="B9089" s="15"/>
    </row>
    <row r="9090" spans="2:2">
      <c r="B9090" s="15"/>
    </row>
    <row r="9091" spans="2:2">
      <c r="B9091" s="15"/>
    </row>
    <row r="9092" spans="2:2">
      <c r="B9092" s="15"/>
    </row>
    <row r="9093" spans="2:2">
      <c r="B9093" s="15"/>
    </row>
    <row r="9094" spans="2:2">
      <c r="B9094" s="15"/>
    </row>
    <row r="9095" spans="2:2">
      <c r="B9095" s="15"/>
    </row>
    <row r="9096" spans="2:2">
      <c r="B9096" s="15"/>
    </row>
    <row r="9097" spans="2:2">
      <c r="B9097" s="15"/>
    </row>
    <row r="9098" spans="2:2">
      <c r="B9098" s="15"/>
    </row>
    <row r="9099" spans="2:2">
      <c r="B9099" s="15"/>
    </row>
    <row r="9100" spans="2:2">
      <c r="B9100" s="15"/>
    </row>
    <row r="9101" spans="2:2">
      <c r="B9101" s="15"/>
    </row>
    <row r="9102" spans="2:2">
      <c r="B9102" s="15"/>
    </row>
    <row r="9103" spans="2:2">
      <c r="B9103" s="15"/>
    </row>
    <row r="9104" spans="2:2">
      <c r="B9104" s="15"/>
    </row>
    <row r="9105" spans="2:2">
      <c r="B9105" s="15"/>
    </row>
    <row r="9106" spans="2:2">
      <c r="B9106" s="15"/>
    </row>
    <row r="9107" spans="2:2">
      <c r="B9107" s="15"/>
    </row>
    <row r="9108" spans="2:2">
      <c r="B9108" s="15"/>
    </row>
    <row r="9109" spans="2:2">
      <c r="B9109" s="15"/>
    </row>
    <row r="9110" spans="2:2">
      <c r="B9110" s="15"/>
    </row>
    <row r="9111" spans="2:2">
      <c r="B9111" s="15"/>
    </row>
    <row r="9112" spans="2:2">
      <c r="B9112" s="15"/>
    </row>
    <row r="9113" spans="2:2">
      <c r="B9113" s="15"/>
    </row>
    <row r="9114" spans="2:2">
      <c r="B9114" s="15"/>
    </row>
    <row r="9115" spans="2:2">
      <c r="B9115" s="15"/>
    </row>
    <row r="9116" spans="2:2">
      <c r="B9116" s="15"/>
    </row>
    <row r="9117" spans="2:2">
      <c r="B9117" s="15"/>
    </row>
    <row r="9118" spans="2:2">
      <c r="B9118" s="15"/>
    </row>
    <row r="9119" spans="2:2">
      <c r="B9119" s="15"/>
    </row>
    <row r="9120" spans="2:2">
      <c r="B9120" s="15"/>
    </row>
    <row r="9121" spans="2:2">
      <c r="B9121" s="15"/>
    </row>
    <row r="9122" spans="2:2">
      <c r="B9122" s="15"/>
    </row>
    <row r="9123" spans="2:2">
      <c r="B9123" s="15"/>
    </row>
    <row r="9124" spans="2:2">
      <c r="B9124" s="15"/>
    </row>
    <row r="9125" spans="2:2">
      <c r="B9125" s="15"/>
    </row>
    <row r="9126" spans="2:2">
      <c r="B9126" s="15"/>
    </row>
    <row r="9127" spans="2:2">
      <c r="B9127" s="15"/>
    </row>
    <row r="9128" spans="2:2">
      <c r="B9128" s="15"/>
    </row>
    <row r="9129" spans="2:2">
      <c r="B9129" s="15"/>
    </row>
    <row r="9130" spans="2:2">
      <c r="B9130" s="15"/>
    </row>
    <row r="9131" spans="2:2">
      <c r="B9131" s="15"/>
    </row>
    <row r="9132" spans="2:2">
      <c r="B9132" s="15"/>
    </row>
    <row r="9133" spans="2:2">
      <c r="B9133" s="15"/>
    </row>
    <row r="9134" spans="2:2">
      <c r="B9134" s="15"/>
    </row>
    <row r="9135" spans="2:2">
      <c r="B9135" s="15"/>
    </row>
    <row r="9136" spans="2:2">
      <c r="B9136" s="15"/>
    </row>
    <row r="9137" spans="2:2">
      <c r="B9137" s="15"/>
    </row>
    <row r="9138" spans="2:2">
      <c r="B9138" s="15"/>
    </row>
    <row r="9139" spans="2:2">
      <c r="B9139" s="15"/>
    </row>
    <row r="9140" spans="2:2">
      <c r="B9140" s="15"/>
    </row>
    <row r="9141" spans="2:2">
      <c r="B9141" s="15"/>
    </row>
    <row r="9142" spans="2:2">
      <c r="B9142" s="15"/>
    </row>
    <row r="9143" spans="2:2">
      <c r="B9143" s="15"/>
    </row>
    <row r="9144" spans="2:2">
      <c r="B9144" s="15"/>
    </row>
    <row r="9145" spans="2:2">
      <c r="B9145" s="15"/>
    </row>
    <row r="9146" spans="2:2">
      <c r="B9146" s="15"/>
    </row>
    <row r="9147" spans="2:2">
      <c r="B9147" s="15"/>
    </row>
    <row r="9148" spans="2:2">
      <c r="B9148" s="15"/>
    </row>
    <row r="9149" spans="2:2">
      <c r="B9149" s="15"/>
    </row>
    <row r="9150" spans="2:2">
      <c r="B9150" s="15"/>
    </row>
    <row r="9151" spans="2:2">
      <c r="B9151" s="15"/>
    </row>
    <row r="9152" spans="2:2">
      <c r="B9152" s="15"/>
    </row>
    <row r="9153" spans="2:2">
      <c r="B9153" s="15"/>
    </row>
    <row r="9154" spans="2:2">
      <c r="B9154" s="15"/>
    </row>
    <row r="9155" spans="2:2">
      <c r="B9155" s="15"/>
    </row>
    <row r="9156" spans="2:2">
      <c r="B9156" s="15"/>
    </row>
    <row r="9157" spans="2:2">
      <c r="B9157" s="15"/>
    </row>
    <row r="9158" spans="2:2">
      <c r="B9158" s="15"/>
    </row>
    <row r="9159" spans="2:2">
      <c r="B9159" s="15"/>
    </row>
    <row r="9160" spans="2:2">
      <c r="B9160" s="15"/>
    </row>
    <row r="9161" spans="2:2">
      <c r="B9161" s="15"/>
    </row>
    <row r="9162" spans="2:2">
      <c r="B9162" s="15"/>
    </row>
    <row r="9163" spans="2:2">
      <c r="B9163" s="15"/>
    </row>
    <row r="9164" spans="2:2">
      <c r="B9164" s="15"/>
    </row>
    <row r="9165" spans="2:2">
      <c r="B9165" s="15"/>
    </row>
    <row r="9166" spans="2:2">
      <c r="B9166" s="15"/>
    </row>
    <row r="9167" spans="2:2">
      <c r="B9167" s="15"/>
    </row>
    <row r="9168" spans="2:2">
      <c r="B9168" s="15"/>
    </row>
    <row r="9169" spans="2:2">
      <c r="B9169" s="15"/>
    </row>
    <row r="9170" spans="2:2">
      <c r="B9170" s="15"/>
    </row>
    <row r="9171" spans="2:2">
      <c r="B9171" s="15"/>
    </row>
    <row r="9172" spans="2:2">
      <c r="B9172" s="15"/>
    </row>
    <row r="9173" spans="2:2">
      <c r="B9173" s="15"/>
    </row>
    <row r="9174" spans="2:2">
      <c r="B9174" s="15"/>
    </row>
    <row r="9175" spans="2:2">
      <c r="B9175" s="15"/>
    </row>
    <row r="9176" spans="2:2">
      <c r="B9176" s="15"/>
    </row>
    <row r="9177" spans="2:2">
      <c r="B9177" s="15"/>
    </row>
    <row r="9178" spans="2:2">
      <c r="B9178" s="15"/>
    </row>
    <row r="9179" spans="2:2">
      <c r="B9179" s="15"/>
    </row>
    <row r="9180" spans="2:2">
      <c r="B9180" s="15"/>
    </row>
    <row r="9181" spans="2:2">
      <c r="B9181" s="15"/>
    </row>
    <row r="9182" spans="2:2">
      <c r="B9182" s="15"/>
    </row>
    <row r="9183" spans="2:2">
      <c r="B9183" s="15"/>
    </row>
    <row r="9184" spans="2:2">
      <c r="B9184" s="15"/>
    </row>
    <row r="9185" spans="2:2">
      <c r="B9185" s="15"/>
    </row>
    <row r="9186" spans="2:2">
      <c r="B9186" s="15"/>
    </row>
    <row r="9187" spans="2:2">
      <c r="B9187" s="15"/>
    </row>
    <row r="9188" spans="2:2">
      <c r="B9188" s="15"/>
    </row>
    <row r="9189" spans="2:2">
      <c r="B9189" s="15"/>
    </row>
    <row r="9190" spans="2:2">
      <c r="B9190" s="15"/>
    </row>
    <row r="9191" spans="2:2">
      <c r="B9191" s="15"/>
    </row>
    <row r="9192" spans="2:2">
      <c r="B9192" s="15"/>
    </row>
    <row r="9193" spans="2:2">
      <c r="B9193" s="15"/>
    </row>
    <row r="9194" spans="2:2">
      <c r="B9194" s="15"/>
    </row>
    <row r="9195" spans="2:2">
      <c r="B9195" s="15"/>
    </row>
    <row r="9196" spans="2:2">
      <c r="B9196" s="15"/>
    </row>
    <row r="9197" spans="2:2">
      <c r="B9197" s="15"/>
    </row>
    <row r="9198" spans="2:2">
      <c r="B9198" s="15"/>
    </row>
    <row r="9199" spans="2:2">
      <c r="B9199" s="15"/>
    </row>
    <row r="9200" spans="2:2">
      <c r="B9200" s="15"/>
    </row>
    <row r="9201" spans="2:2">
      <c r="B9201" s="15"/>
    </row>
    <row r="9202" spans="2:2">
      <c r="B9202" s="15"/>
    </row>
    <row r="9203" spans="2:2">
      <c r="B9203" s="15"/>
    </row>
    <row r="9204" spans="2:2">
      <c r="B9204" s="15"/>
    </row>
    <row r="9205" spans="2:2">
      <c r="B9205" s="15"/>
    </row>
    <row r="9206" spans="2:2">
      <c r="B9206" s="15"/>
    </row>
    <row r="9207" spans="2:2">
      <c r="B9207" s="15"/>
    </row>
    <row r="9208" spans="2:2">
      <c r="B9208" s="15"/>
    </row>
    <row r="9209" spans="2:2">
      <c r="B9209" s="15"/>
    </row>
    <row r="9210" spans="2:2">
      <c r="B9210" s="15"/>
    </row>
    <row r="9211" spans="2:2">
      <c r="B9211" s="15"/>
    </row>
    <row r="9212" spans="2:2">
      <c r="B9212" s="15"/>
    </row>
    <row r="9213" spans="2:2">
      <c r="B9213" s="15"/>
    </row>
    <row r="9214" spans="2:2">
      <c r="B9214" s="15"/>
    </row>
    <row r="9215" spans="2:2">
      <c r="B9215" s="15"/>
    </row>
    <row r="9216" spans="2:2">
      <c r="B9216" s="15"/>
    </row>
    <row r="9217" spans="2:2">
      <c r="B9217" s="15"/>
    </row>
    <row r="9218" spans="2:2">
      <c r="B9218" s="15"/>
    </row>
    <row r="9219" spans="2:2">
      <c r="B9219" s="15"/>
    </row>
    <row r="9220" spans="2:2">
      <c r="B9220" s="15"/>
    </row>
    <row r="9221" spans="2:2">
      <c r="B9221" s="15"/>
    </row>
    <row r="9222" spans="2:2">
      <c r="B9222" s="15"/>
    </row>
    <row r="9223" spans="2:2">
      <c r="B9223" s="15"/>
    </row>
    <row r="9224" spans="2:2">
      <c r="B9224" s="15"/>
    </row>
    <row r="9225" spans="2:2">
      <c r="B9225" s="15"/>
    </row>
    <row r="9226" spans="2:2">
      <c r="B9226" s="15"/>
    </row>
    <row r="9227" spans="2:2">
      <c r="B9227" s="15"/>
    </row>
    <row r="9228" spans="2:2">
      <c r="B9228" s="15"/>
    </row>
    <row r="9229" spans="2:2">
      <c r="B9229" s="15"/>
    </row>
    <row r="9230" spans="2:2">
      <c r="B9230" s="15"/>
    </row>
    <row r="9231" spans="2:2">
      <c r="B9231" s="15"/>
    </row>
    <row r="9232" spans="2:2">
      <c r="B9232" s="15"/>
    </row>
    <row r="9233" spans="2:2">
      <c r="B9233" s="15"/>
    </row>
    <row r="9234" spans="2:2">
      <c r="B9234" s="15"/>
    </row>
    <row r="9235" spans="2:2">
      <c r="B9235" s="15"/>
    </row>
    <row r="9236" spans="2:2">
      <c r="B9236" s="15"/>
    </row>
    <row r="9237" spans="2:2">
      <c r="B9237" s="15"/>
    </row>
    <row r="9238" spans="2:2">
      <c r="B9238" s="15"/>
    </row>
    <row r="9239" spans="2:2">
      <c r="B9239" s="15"/>
    </row>
    <row r="9240" spans="2:2">
      <c r="B9240" s="15"/>
    </row>
    <row r="9241" spans="2:2">
      <c r="B9241" s="15"/>
    </row>
    <row r="9242" spans="2:2">
      <c r="B9242" s="15"/>
    </row>
    <row r="9243" spans="2:2">
      <c r="B9243" s="15"/>
    </row>
    <row r="9244" spans="2:2">
      <c r="B9244" s="15"/>
    </row>
    <row r="9245" spans="2:2">
      <c r="B9245" s="15"/>
    </row>
    <row r="9246" spans="2:2">
      <c r="B9246" s="15"/>
    </row>
    <row r="9247" spans="2:2">
      <c r="B9247" s="15"/>
    </row>
    <row r="9248" spans="2:2">
      <c r="B9248" s="15"/>
    </row>
    <row r="9249" spans="2:2">
      <c r="B9249" s="15"/>
    </row>
    <row r="9250" spans="2:2">
      <c r="B9250" s="15"/>
    </row>
    <row r="9251" spans="2:2">
      <c r="B9251" s="15"/>
    </row>
    <row r="9252" spans="2:2">
      <c r="B9252" s="15"/>
    </row>
    <row r="9253" spans="2:2">
      <c r="B9253" s="15"/>
    </row>
    <row r="9254" spans="2:2">
      <c r="B9254" s="15"/>
    </row>
    <row r="9255" spans="2:2">
      <c r="B9255" s="15"/>
    </row>
    <row r="9256" spans="2:2">
      <c r="B9256" s="15"/>
    </row>
    <row r="9257" spans="2:2">
      <c r="B9257" s="15"/>
    </row>
    <row r="9258" spans="2:2">
      <c r="B9258" s="15"/>
    </row>
    <row r="9259" spans="2:2">
      <c r="B9259" s="15"/>
    </row>
    <row r="9260" spans="2:2">
      <c r="B9260" s="15"/>
    </row>
    <row r="9261" spans="2:2">
      <c r="B9261" s="15"/>
    </row>
    <row r="9262" spans="2:2">
      <c r="B9262" s="15"/>
    </row>
    <row r="9263" spans="2:2">
      <c r="B9263" s="15"/>
    </row>
    <row r="9264" spans="2:2">
      <c r="B9264" s="15"/>
    </row>
    <row r="9265" spans="2:2">
      <c r="B9265" s="15"/>
    </row>
    <row r="9266" spans="2:2">
      <c r="B9266" s="15"/>
    </row>
    <row r="9267" spans="2:2">
      <c r="B9267" s="15"/>
    </row>
    <row r="9268" spans="2:2">
      <c r="B9268" s="15"/>
    </row>
    <row r="9269" spans="2:2">
      <c r="B9269" s="15"/>
    </row>
    <row r="9270" spans="2:2">
      <c r="B9270" s="15"/>
    </row>
    <row r="9271" spans="2:2">
      <c r="B9271" s="15"/>
    </row>
    <row r="9272" spans="2:2">
      <c r="B9272" s="15"/>
    </row>
    <row r="9273" spans="2:2">
      <c r="B9273" s="15"/>
    </row>
    <row r="9274" spans="2:2">
      <c r="B9274" s="15"/>
    </row>
    <row r="9275" spans="2:2">
      <c r="B9275" s="15"/>
    </row>
    <row r="9276" spans="2:2">
      <c r="B9276" s="15"/>
    </row>
    <row r="9277" spans="2:2">
      <c r="B9277" s="15"/>
    </row>
    <row r="9278" spans="2:2">
      <c r="B9278" s="15"/>
    </row>
    <row r="9279" spans="2:2">
      <c r="B9279" s="15"/>
    </row>
    <row r="9280" spans="2:2">
      <c r="B9280" s="15"/>
    </row>
    <row r="9281" spans="2:2">
      <c r="B9281" s="15"/>
    </row>
    <row r="9282" spans="2:2">
      <c r="B9282" s="15"/>
    </row>
    <row r="9283" spans="2:2">
      <c r="B9283" s="15"/>
    </row>
    <row r="9284" spans="2:2">
      <c r="B9284" s="15"/>
    </row>
    <row r="9285" spans="2:2">
      <c r="B9285" s="15"/>
    </row>
    <row r="9286" spans="2:2">
      <c r="B9286" s="15"/>
    </row>
    <row r="9287" spans="2:2">
      <c r="B9287" s="15"/>
    </row>
    <row r="9288" spans="2:2">
      <c r="B9288" s="15"/>
    </row>
    <row r="9289" spans="2:2">
      <c r="B9289" s="15"/>
    </row>
    <row r="9290" spans="2:2">
      <c r="B9290" s="15"/>
    </row>
    <row r="9291" spans="2:2">
      <c r="B9291" s="15"/>
    </row>
    <row r="9292" spans="2:2">
      <c r="B9292" s="15"/>
    </row>
    <row r="9293" spans="2:2">
      <c r="B9293" s="15"/>
    </row>
    <row r="9294" spans="2:2">
      <c r="B9294" s="15"/>
    </row>
    <row r="9295" spans="2:2">
      <c r="B9295" s="15"/>
    </row>
    <row r="9296" spans="2:2">
      <c r="B9296" s="15"/>
    </row>
    <row r="9297" spans="2:2">
      <c r="B9297" s="15"/>
    </row>
    <row r="9298" spans="2:2">
      <c r="B9298" s="15"/>
    </row>
    <row r="9299" spans="2:2">
      <c r="B9299" s="15"/>
    </row>
    <row r="9300" spans="2:2">
      <c r="B9300" s="15"/>
    </row>
    <row r="9301" spans="2:2">
      <c r="B9301" s="15"/>
    </row>
    <row r="9302" spans="2:2">
      <c r="B9302" s="15"/>
    </row>
    <row r="9303" spans="2:2">
      <c r="B9303" s="15"/>
    </row>
    <row r="9304" spans="2:2">
      <c r="B9304" s="15"/>
    </row>
    <row r="9305" spans="2:2">
      <c r="B9305" s="15"/>
    </row>
    <row r="9306" spans="2:2">
      <c r="B9306" s="15"/>
    </row>
    <row r="9307" spans="2:2">
      <c r="B9307" s="15"/>
    </row>
    <row r="9308" spans="2:2">
      <c r="B9308" s="15"/>
    </row>
    <row r="9309" spans="2:2">
      <c r="B9309" s="15"/>
    </row>
    <row r="9310" spans="2:2">
      <c r="B9310" s="15"/>
    </row>
    <row r="9311" spans="2:2">
      <c r="B9311" s="15"/>
    </row>
    <row r="9312" spans="2:2">
      <c r="B9312" s="15"/>
    </row>
    <row r="9313" spans="2:2">
      <c r="B9313" s="15"/>
    </row>
    <row r="9314" spans="2:2">
      <c r="B9314" s="15"/>
    </row>
    <row r="9315" spans="2:2">
      <c r="B9315" s="15"/>
    </row>
    <row r="9316" spans="2:2">
      <c r="B9316" s="15"/>
    </row>
    <row r="9317" spans="2:2">
      <c r="B9317" s="15"/>
    </row>
    <row r="9318" spans="2:2">
      <c r="B9318" s="15"/>
    </row>
    <row r="9319" spans="2:2">
      <c r="B9319" s="15"/>
    </row>
    <row r="9320" spans="2:2">
      <c r="B9320" s="15"/>
    </row>
    <row r="9321" spans="2:2">
      <c r="B9321" s="15"/>
    </row>
    <row r="9322" spans="2:2">
      <c r="B9322" s="15"/>
    </row>
    <row r="9323" spans="2:2">
      <c r="B9323" s="15"/>
    </row>
    <row r="9324" spans="2:2">
      <c r="B9324" s="15"/>
    </row>
    <row r="9325" spans="2:2">
      <c r="B9325" s="15"/>
    </row>
    <row r="9326" spans="2:2">
      <c r="B9326" s="15"/>
    </row>
    <row r="9327" spans="2:2">
      <c r="B9327" s="15"/>
    </row>
    <row r="9328" spans="2:2">
      <c r="B9328" s="15"/>
    </row>
    <row r="9329" spans="2:2">
      <c r="B9329" s="15"/>
    </row>
    <row r="9330" spans="2:2">
      <c r="B9330" s="15"/>
    </row>
    <row r="9331" spans="2:2">
      <c r="B9331" s="15"/>
    </row>
    <row r="9332" spans="2:2">
      <c r="B9332" s="15"/>
    </row>
    <row r="9333" spans="2:2">
      <c r="B9333" s="15"/>
    </row>
    <row r="9334" spans="2:2">
      <c r="B9334" s="15"/>
    </row>
    <row r="9335" spans="2:2">
      <c r="B9335" s="15"/>
    </row>
    <row r="9336" spans="2:2">
      <c r="B9336" s="15"/>
    </row>
    <row r="9337" spans="2:2">
      <c r="B9337" s="15"/>
    </row>
    <row r="9338" spans="2:2">
      <c r="B9338" s="15"/>
    </row>
    <row r="9339" spans="2:2">
      <c r="B9339" s="15"/>
    </row>
    <row r="9340" spans="2:2">
      <c r="B9340" s="15"/>
    </row>
    <row r="9341" spans="2:2">
      <c r="B9341" s="15"/>
    </row>
    <row r="9342" spans="2:2">
      <c r="B9342" s="15"/>
    </row>
    <row r="9343" spans="2:2">
      <c r="B9343" s="15"/>
    </row>
    <row r="9344" spans="2:2">
      <c r="B9344" s="15"/>
    </row>
    <row r="9345" spans="2:2">
      <c r="B9345" s="15"/>
    </row>
    <row r="9346" spans="2:2">
      <c r="B9346" s="15"/>
    </row>
    <row r="9347" spans="2:2">
      <c r="B9347" s="15"/>
    </row>
    <row r="9348" spans="2:2">
      <c r="B9348" s="15"/>
    </row>
    <row r="9349" spans="2:2">
      <c r="B9349" s="15"/>
    </row>
    <row r="9350" spans="2:2">
      <c r="B9350" s="15"/>
    </row>
    <row r="9351" spans="2:2">
      <c r="B9351" s="15"/>
    </row>
    <row r="9352" spans="2:2">
      <c r="B9352" s="15"/>
    </row>
    <row r="9353" spans="2:2">
      <c r="B9353" s="15"/>
    </row>
    <row r="9354" spans="2:2">
      <c r="B9354" s="15"/>
    </row>
    <row r="9355" spans="2:2">
      <c r="B9355" s="15"/>
    </row>
    <row r="9356" spans="2:2">
      <c r="B9356" s="15"/>
    </row>
    <row r="9357" spans="2:2">
      <c r="B9357" s="15"/>
    </row>
    <row r="9358" spans="2:2">
      <c r="B9358" s="15"/>
    </row>
    <row r="9359" spans="2:2">
      <c r="B9359" s="15"/>
    </row>
    <row r="9360" spans="2:2">
      <c r="B9360" s="15"/>
    </row>
    <row r="9361" spans="2:2">
      <c r="B9361" s="15"/>
    </row>
    <row r="9362" spans="2:2">
      <c r="B9362" s="15"/>
    </row>
    <row r="9363" spans="2:2">
      <c r="B9363" s="15"/>
    </row>
    <row r="9364" spans="2:2">
      <c r="B9364" s="15"/>
    </row>
    <row r="9365" spans="2:2">
      <c r="B9365" s="15"/>
    </row>
    <row r="9366" spans="2:2">
      <c r="B9366" s="15"/>
    </row>
    <row r="9367" spans="2:2">
      <c r="B9367" s="15"/>
    </row>
    <row r="9368" spans="2:2">
      <c r="B9368" s="15"/>
    </row>
    <row r="9369" spans="2:2">
      <c r="B9369" s="15"/>
    </row>
    <row r="9370" spans="2:2">
      <c r="B9370" s="15"/>
    </row>
    <row r="9371" spans="2:2">
      <c r="B9371" s="15"/>
    </row>
    <row r="9372" spans="2:2">
      <c r="B9372" s="15"/>
    </row>
    <row r="9373" spans="2:2">
      <c r="B9373" s="15"/>
    </row>
    <row r="9374" spans="2:2">
      <c r="B9374" s="15"/>
    </row>
    <row r="9375" spans="2:2">
      <c r="B9375" s="15"/>
    </row>
    <row r="9376" spans="2:2">
      <c r="B9376" s="15"/>
    </row>
    <row r="9377" spans="2:2">
      <c r="B9377" s="15"/>
    </row>
    <row r="9378" spans="2:2">
      <c r="B9378" s="15"/>
    </row>
    <row r="9379" spans="2:2">
      <c r="B9379" s="15"/>
    </row>
    <row r="9380" spans="2:2">
      <c r="B9380" s="15"/>
    </row>
    <row r="9381" spans="2:2">
      <c r="B9381" s="15"/>
    </row>
    <row r="9382" spans="2:2">
      <c r="B9382" s="15"/>
    </row>
    <row r="9383" spans="2:2">
      <c r="B9383" s="15"/>
    </row>
    <row r="9384" spans="2:2">
      <c r="B9384" s="15"/>
    </row>
    <row r="9385" spans="2:2">
      <c r="B9385" s="15"/>
    </row>
    <row r="9386" spans="2:2">
      <c r="B9386" s="15"/>
    </row>
    <row r="9387" spans="2:2">
      <c r="B9387" s="15"/>
    </row>
    <row r="9388" spans="2:2">
      <c r="B9388" s="15"/>
    </row>
    <row r="9389" spans="2:2">
      <c r="B9389" s="15"/>
    </row>
    <row r="9390" spans="2:2">
      <c r="B9390" s="15"/>
    </row>
    <row r="9391" spans="2:2">
      <c r="B9391" s="15"/>
    </row>
    <row r="9392" spans="2:2">
      <c r="B9392" s="15"/>
    </row>
    <row r="9393" spans="2:2">
      <c r="B9393" s="15"/>
    </row>
    <row r="9394" spans="2:2">
      <c r="B9394" s="15"/>
    </row>
    <row r="9395" spans="2:2">
      <c r="B9395" s="15"/>
    </row>
    <row r="9396" spans="2:2">
      <c r="B9396" s="15"/>
    </row>
    <row r="9397" spans="2:2">
      <c r="B9397" s="15"/>
    </row>
    <row r="9398" spans="2:2">
      <c r="B9398" s="15"/>
    </row>
    <row r="9399" spans="2:2">
      <c r="B9399" s="15"/>
    </row>
    <row r="9400" spans="2:2">
      <c r="B9400" s="15"/>
    </row>
    <row r="9401" spans="2:2">
      <c r="B9401" s="15"/>
    </row>
    <row r="9402" spans="2:2">
      <c r="B9402" s="15"/>
    </row>
    <row r="9403" spans="2:2">
      <c r="B9403" s="15"/>
    </row>
    <row r="9404" spans="2:2">
      <c r="B9404" s="15"/>
    </row>
    <row r="9405" spans="2:2">
      <c r="B9405" s="15"/>
    </row>
    <row r="9406" spans="2:2">
      <c r="B9406" s="15"/>
    </row>
    <row r="9407" spans="2:2">
      <c r="B9407" s="15"/>
    </row>
    <row r="9408" spans="2:2">
      <c r="B9408" s="15"/>
    </row>
    <row r="9409" spans="2:2">
      <c r="B9409" s="15"/>
    </row>
    <row r="9410" spans="2:2">
      <c r="B9410" s="15"/>
    </row>
    <row r="9411" spans="2:2">
      <c r="B9411" s="15"/>
    </row>
    <row r="9412" spans="2:2">
      <c r="B9412" s="15"/>
    </row>
    <row r="9413" spans="2:2">
      <c r="B9413" s="15"/>
    </row>
    <row r="9414" spans="2:2">
      <c r="B9414" s="15"/>
    </row>
    <row r="9415" spans="2:2">
      <c r="B9415" s="15"/>
    </row>
    <row r="9416" spans="2:2">
      <c r="B9416" s="15"/>
    </row>
    <row r="9417" spans="2:2">
      <c r="B9417" s="15"/>
    </row>
    <row r="9418" spans="2:2">
      <c r="B9418" s="15"/>
    </row>
    <row r="9419" spans="2:2">
      <c r="B9419" s="15"/>
    </row>
    <row r="9420" spans="2:2">
      <c r="B9420" s="15"/>
    </row>
    <row r="9421" spans="2:2">
      <c r="B9421" s="15"/>
    </row>
    <row r="9422" spans="2:2">
      <c r="B9422" s="15"/>
    </row>
    <row r="9423" spans="2:2">
      <c r="B9423" s="15"/>
    </row>
    <row r="9424" spans="2:2">
      <c r="B9424" s="15"/>
    </row>
    <row r="9425" spans="2:2">
      <c r="B9425" s="15"/>
    </row>
    <row r="9426" spans="2:2">
      <c r="B9426" s="15"/>
    </row>
    <row r="9427" spans="2:2">
      <c r="B9427" s="15"/>
    </row>
    <row r="9428" spans="2:2">
      <c r="B9428" s="15"/>
    </row>
    <row r="9429" spans="2:2">
      <c r="B9429" s="15"/>
    </row>
    <row r="9430" spans="2:2">
      <c r="B9430" s="15"/>
    </row>
    <row r="9431" spans="2:2">
      <c r="B9431" s="15"/>
    </row>
    <row r="9432" spans="2:2">
      <c r="B9432" s="15"/>
    </row>
    <row r="9433" spans="2:2">
      <c r="B9433" s="15"/>
    </row>
    <row r="9434" spans="2:2">
      <c r="B9434" s="15"/>
    </row>
    <row r="9435" spans="2:2">
      <c r="B9435" s="15"/>
    </row>
    <row r="9436" spans="2:2">
      <c r="B9436" s="15"/>
    </row>
    <row r="9437" spans="2:2">
      <c r="B9437" s="15"/>
    </row>
    <row r="9438" spans="2:2">
      <c r="B9438" s="15"/>
    </row>
    <row r="9439" spans="2:2">
      <c r="B9439" s="15"/>
    </row>
    <row r="9440" spans="2:2">
      <c r="B9440" s="15"/>
    </row>
    <row r="9441" spans="2:2">
      <c r="B9441" s="15"/>
    </row>
    <row r="9442" spans="2:2">
      <c r="B9442" s="15"/>
    </row>
    <row r="9443" spans="2:2">
      <c r="B9443" s="15"/>
    </row>
    <row r="9444" spans="2:2">
      <c r="B9444" s="15"/>
    </row>
    <row r="9445" spans="2:2">
      <c r="B9445" s="15"/>
    </row>
    <row r="9446" spans="2:2">
      <c r="B9446" s="15"/>
    </row>
    <row r="9447" spans="2:2">
      <c r="B9447" s="15"/>
    </row>
    <row r="9448" spans="2:2">
      <c r="B9448" s="15"/>
    </row>
    <row r="9449" spans="2:2">
      <c r="B9449" s="15"/>
    </row>
    <row r="9450" spans="2:2">
      <c r="B9450" s="15"/>
    </row>
    <row r="9451" spans="2:2">
      <c r="B9451" s="15"/>
    </row>
    <row r="9452" spans="2:2">
      <c r="B9452" s="15"/>
    </row>
    <row r="9453" spans="2:2">
      <c r="B9453" s="15"/>
    </row>
    <row r="9454" spans="2:2">
      <c r="B9454" s="15"/>
    </row>
    <row r="9455" spans="2:2">
      <c r="B9455" s="15"/>
    </row>
    <row r="9456" spans="2:2">
      <c r="B9456" s="15"/>
    </row>
    <row r="9457" spans="2:2">
      <c r="B9457" s="15"/>
    </row>
    <row r="9458" spans="2:2">
      <c r="B9458" s="15"/>
    </row>
    <row r="9459" spans="2:2">
      <c r="B9459" s="15"/>
    </row>
    <row r="9460" spans="2:2">
      <c r="B9460" s="15"/>
    </row>
    <row r="9461" spans="2:2">
      <c r="B9461" s="15"/>
    </row>
    <row r="9462" spans="2:2">
      <c r="B9462" s="15"/>
    </row>
    <row r="9463" spans="2:2">
      <c r="B9463" s="15"/>
    </row>
    <row r="9464" spans="2:2">
      <c r="B9464" s="15"/>
    </row>
    <row r="9465" spans="2:2">
      <c r="B9465" s="15"/>
    </row>
    <row r="9466" spans="2:2">
      <c r="B9466" s="15"/>
    </row>
    <row r="9467" spans="2:2">
      <c r="B9467" s="15"/>
    </row>
    <row r="9468" spans="2:2">
      <c r="B9468" s="15"/>
    </row>
    <row r="9469" spans="2:2">
      <c r="B9469" s="15"/>
    </row>
    <row r="9470" spans="2:2">
      <c r="B9470" s="15"/>
    </row>
    <row r="9471" spans="2:2">
      <c r="B9471" s="15"/>
    </row>
    <row r="9472" spans="2:2">
      <c r="B9472" s="15"/>
    </row>
    <row r="9473" spans="2:2">
      <c r="B9473" s="15"/>
    </row>
    <row r="9474" spans="2:2">
      <c r="B9474" s="15"/>
    </row>
    <row r="9475" spans="2:2">
      <c r="B9475" s="15"/>
    </row>
    <row r="9476" spans="2:2">
      <c r="B9476" s="15"/>
    </row>
    <row r="9477" spans="2:2">
      <c r="B9477" s="15"/>
    </row>
    <row r="9478" spans="2:2">
      <c r="B9478" s="15"/>
    </row>
    <row r="9479" spans="2:2">
      <c r="B9479" s="15"/>
    </row>
    <row r="9480" spans="2:2">
      <c r="B9480" s="15"/>
    </row>
    <row r="9481" spans="2:2">
      <c r="B9481" s="15"/>
    </row>
    <row r="9482" spans="2:2">
      <c r="B9482" s="15"/>
    </row>
    <row r="9483" spans="2:2">
      <c r="B9483" s="15"/>
    </row>
    <row r="9484" spans="2:2">
      <c r="B9484" s="15"/>
    </row>
    <row r="9485" spans="2:2">
      <c r="B9485" s="15"/>
    </row>
    <row r="9486" spans="2:2">
      <c r="B9486" s="15"/>
    </row>
    <row r="9487" spans="2:2">
      <c r="B9487" s="15"/>
    </row>
    <row r="9488" spans="2:2">
      <c r="B9488" s="15"/>
    </row>
    <row r="9489" spans="2:2">
      <c r="B9489" s="15"/>
    </row>
    <row r="9490" spans="2:2">
      <c r="B9490" s="15"/>
    </row>
    <row r="9491" spans="2:2">
      <c r="B9491" s="15"/>
    </row>
    <row r="9492" spans="2:2">
      <c r="B9492" s="15"/>
    </row>
    <row r="9493" spans="2:2">
      <c r="B9493" s="15"/>
    </row>
    <row r="9494" spans="2:2">
      <c r="B9494" s="15"/>
    </row>
    <row r="9495" spans="2:2">
      <c r="B9495" s="15"/>
    </row>
    <row r="9496" spans="2:2">
      <c r="B9496" s="15"/>
    </row>
    <row r="9497" spans="2:2">
      <c r="B9497" s="15"/>
    </row>
    <row r="9498" spans="2:2">
      <c r="B9498" s="15"/>
    </row>
    <row r="9499" spans="2:2">
      <c r="B9499" s="15"/>
    </row>
    <row r="9500" spans="2:2">
      <c r="B9500" s="15"/>
    </row>
    <row r="9501" spans="2:2">
      <c r="B9501" s="15"/>
    </row>
    <row r="9502" spans="2:2">
      <c r="B9502" s="15"/>
    </row>
    <row r="9503" spans="2:2">
      <c r="B9503" s="15"/>
    </row>
    <row r="9504" spans="2:2">
      <c r="B9504" s="15"/>
    </row>
    <row r="9505" spans="2:2">
      <c r="B9505" s="15"/>
    </row>
    <row r="9506" spans="2:2">
      <c r="B9506" s="15"/>
    </row>
    <row r="9507" spans="2:2">
      <c r="B9507" s="15"/>
    </row>
    <row r="9508" spans="2:2">
      <c r="B9508" s="15"/>
    </row>
    <row r="9509" spans="2:2">
      <c r="B9509" s="15"/>
    </row>
    <row r="9510" spans="2:2">
      <c r="B9510" s="15"/>
    </row>
    <row r="9511" spans="2:2">
      <c r="B9511" s="15"/>
    </row>
    <row r="9512" spans="2:2">
      <c r="B9512" s="15"/>
    </row>
    <row r="9513" spans="2:2">
      <c r="B9513" s="15"/>
    </row>
    <row r="9514" spans="2:2">
      <c r="B9514" s="15"/>
    </row>
    <row r="9515" spans="2:2">
      <c r="B9515" s="15"/>
    </row>
    <row r="9516" spans="2:2">
      <c r="B9516" s="15"/>
    </row>
    <row r="9517" spans="2:2">
      <c r="B9517" s="15"/>
    </row>
    <row r="9518" spans="2:2">
      <c r="B9518" s="15"/>
    </row>
    <row r="9519" spans="2:2">
      <c r="B9519" s="15"/>
    </row>
    <row r="9520" spans="2:2">
      <c r="B9520" s="15"/>
    </row>
    <row r="9521" spans="2:2">
      <c r="B9521" s="15"/>
    </row>
    <row r="9522" spans="2:2">
      <c r="B9522" s="15"/>
    </row>
    <row r="9523" spans="2:2">
      <c r="B9523" s="15"/>
    </row>
    <row r="9524" spans="2:2">
      <c r="B9524" s="15"/>
    </row>
    <row r="9525" spans="2:2">
      <c r="B9525" s="15"/>
    </row>
    <row r="9526" spans="2:2">
      <c r="B9526" s="15"/>
    </row>
    <row r="9527" spans="2:2">
      <c r="B9527" s="15"/>
    </row>
    <row r="9528" spans="2:2">
      <c r="B9528" s="15"/>
    </row>
    <row r="9529" spans="2:2">
      <c r="B9529" s="15"/>
    </row>
    <row r="9530" spans="2:2">
      <c r="B9530" s="15"/>
    </row>
    <row r="9531" spans="2:2">
      <c r="B9531" s="15"/>
    </row>
    <row r="9532" spans="2:2">
      <c r="B9532" s="15"/>
    </row>
    <row r="9533" spans="2:2">
      <c r="B9533" s="15"/>
    </row>
    <row r="9534" spans="2:2">
      <c r="B9534" s="15"/>
    </row>
    <row r="9535" spans="2:2">
      <c r="B9535" s="15"/>
    </row>
    <row r="9536" spans="2:2">
      <c r="B9536" s="15"/>
    </row>
    <row r="9537" spans="2:2">
      <c r="B9537" s="15"/>
    </row>
    <row r="9538" spans="2:2">
      <c r="B9538" s="15"/>
    </row>
    <row r="9539" spans="2:2">
      <c r="B9539" s="15"/>
    </row>
    <row r="9540" spans="2:2">
      <c r="B9540" s="15"/>
    </row>
    <row r="9541" spans="2:2">
      <c r="B9541" s="15"/>
    </row>
    <row r="9542" spans="2:2">
      <c r="B9542" s="15"/>
    </row>
    <row r="9543" spans="2:2">
      <c r="B9543" s="15"/>
    </row>
    <row r="9544" spans="2:2">
      <c r="B9544" s="15"/>
    </row>
    <row r="9545" spans="2:2">
      <c r="B9545" s="15"/>
    </row>
    <row r="9546" spans="2:2">
      <c r="B9546" s="15"/>
    </row>
    <row r="9547" spans="2:2">
      <c r="B9547" s="15"/>
    </row>
    <row r="9548" spans="2:2">
      <c r="B9548" s="15"/>
    </row>
    <row r="9549" spans="2:2">
      <c r="B9549" s="15"/>
    </row>
    <row r="9550" spans="2:2">
      <c r="B9550" s="15"/>
    </row>
    <row r="9551" spans="2:2">
      <c r="B9551" s="15"/>
    </row>
    <row r="9552" spans="2:2">
      <c r="B9552" s="15"/>
    </row>
    <row r="9553" spans="2:2">
      <c r="B9553" s="15"/>
    </row>
    <row r="9554" spans="2:2">
      <c r="B9554" s="15"/>
    </row>
    <row r="9555" spans="2:2">
      <c r="B9555" s="15"/>
    </row>
    <row r="9556" spans="2:2">
      <c r="B9556" s="15"/>
    </row>
    <row r="9557" spans="2:2">
      <c r="B9557" s="15"/>
    </row>
    <row r="9558" spans="2:2">
      <c r="B9558" s="15"/>
    </row>
    <row r="9559" spans="2:2">
      <c r="B9559" s="15"/>
    </row>
    <row r="9560" spans="2:2">
      <c r="B9560" s="15"/>
    </row>
    <row r="9561" spans="2:2">
      <c r="B9561" s="15"/>
    </row>
    <row r="9562" spans="2:2">
      <c r="B9562" s="15"/>
    </row>
    <row r="9563" spans="2:2">
      <c r="B9563" s="15"/>
    </row>
    <row r="9564" spans="2:2">
      <c r="B9564" s="15"/>
    </row>
    <row r="9565" spans="2:2">
      <c r="B9565" s="15"/>
    </row>
    <row r="9566" spans="2:2">
      <c r="B9566" s="15"/>
    </row>
    <row r="9567" spans="2:2">
      <c r="B9567" s="15"/>
    </row>
    <row r="9568" spans="2:2">
      <c r="B9568" s="15"/>
    </row>
    <row r="9569" spans="2:2">
      <c r="B9569" s="15"/>
    </row>
    <row r="9570" spans="2:2">
      <c r="B9570" s="15"/>
    </row>
    <row r="9571" spans="2:2">
      <c r="B9571" s="15"/>
    </row>
    <row r="9572" spans="2:2">
      <c r="B9572" s="15"/>
    </row>
    <row r="9573" spans="2:2">
      <c r="B9573" s="15"/>
    </row>
    <row r="9574" spans="2:2">
      <c r="B9574" s="15"/>
    </row>
    <row r="9575" spans="2:2">
      <c r="B9575" s="15"/>
    </row>
    <row r="9576" spans="2:2">
      <c r="B9576" s="15"/>
    </row>
    <row r="9577" spans="2:2">
      <c r="B9577" s="15"/>
    </row>
    <row r="9578" spans="2:2">
      <c r="B9578" s="15"/>
    </row>
    <row r="9579" spans="2:2">
      <c r="B9579" s="15"/>
    </row>
    <row r="9580" spans="2:2">
      <c r="B9580" s="15"/>
    </row>
    <row r="9581" spans="2:2">
      <c r="B9581" s="15"/>
    </row>
    <row r="9582" spans="2:2">
      <c r="B9582" s="15"/>
    </row>
    <row r="9583" spans="2:2">
      <c r="B9583" s="15"/>
    </row>
    <row r="9584" spans="2:2">
      <c r="B9584" s="15"/>
    </row>
    <row r="9585" spans="2:2">
      <c r="B9585" s="15"/>
    </row>
    <row r="9586" spans="2:2">
      <c r="B9586" s="15"/>
    </row>
    <row r="9587" spans="2:2">
      <c r="B9587" s="15"/>
    </row>
    <row r="9588" spans="2:2">
      <c r="B9588" s="15"/>
    </row>
    <row r="9589" spans="2:2">
      <c r="B9589" s="15"/>
    </row>
    <row r="9590" spans="2:2">
      <c r="B9590" s="15"/>
    </row>
    <row r="9591" spans="2:2">
      <c r="B9591" s="15"/>
    </row>
    <row r="9592" spans="2:2">
      <c r="B9592" s="15"/>
    </row>
    <row r="9593" spans="2:2">
      <c r="B9593" s="15"/>
    </row>
    <row r="9594" spans="2:2">
      <c r="B9594" s="15"/>
    </row>
    <row r="9595" spans="2:2">
      <c r="B9595" s="15"/>
    </row>
    <row r="9596" spans="2:2">
      <c r="B9596" s="15"/>
    </row>
    <row r="9597" spans="2:2">
      <c r="B9597" s="15"/>
    </row>
    <row r="9598" spans="2:2">
      <c r="B9598" s="15"/>
    </row>
    <row r="9599" spans="2:2">
      <c r="B9599" s="15"/>
    </row>
    <row r="9600" spans="2:2">
      <c r="B9600" s="15"/>
    </row>
    <row r="9601" spans="2:2">
      <c r="B9601" s="15"/>
    </row>
    <row r="9602" spans="2:2">
      <c r="B9602" s="15"/>
    </row>
    <row r="9603" spans="2:2">
      <c r="B9603" s="15"/>
    </row>
    <row r="9604" spans="2:2">
      <c r="B9604" s="15"/>
    </row>
    <row r="9605" spans="2:2">
      <c r="B9605" s="15"/>
    </row>
    <row r="9606" spans="2:2">
      <c r="B9606" s="15"/>
    </row>
    <row r="9607" spans="2:2">
      <c r="B9607" s="15"/>
    </row>
    <row r="9608" spans="2:2">
      <c r="B9608" s="15"/>
    </row>
    <row r="9609" spans="2:2">
      <c r="B9609" s="15"/>
    </row>
    <row r="9610" spans="2:2">
      <c r="B9610" s="15"/>
    </row>
    <row r="9611" spans="2:2">
      <c r="B9611" s="15"/>
    </row>
    <row r="9612" spans="2:2">
      <c r="B9612" s="15"/>
    </row>
    <row r="9613" spans="2:2">
      <c r="B9613" s="15"/>
    </row>
    <row r="9614" spans="2:2">
      <c r="B9614" s="15"/>
    </row>
    <row r="9615" spans="2:2">
      <c r="B9615" s="15"/>
    </row>
    <row r="9616" spans="2:2">
      <c r="B9616" s="15"/>
    </row>
    <row r="9617" spans="2:2">
      <c r="B9617" s="15"/>
    </row>
    <row r="9618" spans="2:2">
      <c r="B9618" s="15"/>
    </row>
    <row r="9619" spans="2:2">
      <c r="B9619" s="15"/>
    </row>
    <row r="9620" spans="2:2">
      <c r="B9620" s="15"/>
    </row>
    <row r="9621" spans="2:2">
      <c r="B9621" s="15"/>
    </row>
    <row r="9622" spans="2:2">
      <c r="B9622" s="15"/>
    </row>
    <row r="9623" spans="2:2">
      <c r="B9623" s="15"/>
    </row>
    <row r="9624" spans="2:2">
      <c r="B9624" s="15"/>
    </row>
    <row r="9625" spans="2:2">
      <c r="B9625" s="15"/>
    </row>
    <row r="9626" spans="2:2">
      <c r="B9626" s="15"/>
    </row>
    <row r="9627" spans="2:2">
      <c r="B9627" s="15"/>
    </row>
    <row r="9628" spans="2:2">
      <c r="B9628" s="15"/>
    </row>
    <row r="9629" spans="2:2">
      <c r="B9629" s="15"/>
    </row>
    <row r="9630" spans="2:2">
      <c r="B9630" s="15"/>
    </row>
    <row r="9631" spans="2:2">
      <c r="B9631" s="15"/>
    </row>
    <row r="9632" spans="2:2">
      <c r="B9632" s="15"/>
    </row>
    <row r="9633" spans="2:2">
      <c r="B9633" s="15"/>
    </row>
    <row r="9634" spans="2:2">
      <c r="B9634" s="15"/>
    </row>
    <row r="9635" spans="2:2">
      <c r="B9635" s="15"/>
    </row>
    <row r="9636" spans="2:2">
      <c r="B9636" s="15"/>
    </row>
    <row r="9637" spans="2:2">
      <c r="B9637" s="15"/>
    </row>
    <row r="9638" spans="2:2">
      <c r="B9638" s="15"/>
    </row>
    <row r="9639" spans="2:2">
      <c r="B9639" s="15"/>
    </row>
    <row r="9640" spans="2:2">
      <c r="B9640" s="15"/>
    </row>
    <row r="9641" spans="2:2">
      <c r="B9641" s="15"/>
    </row>
    <row r="9642" spans="2:2">
      <c r="B9642" s="15"/>
    </row>
    <row r="9643" spans="2:2">
      <c r="B9643" s="15"/>
    </row>
    <row r="9644" spans="2:2">
      <c r="B9644" s="15"/>
    </row>
    <row r="9645" spans="2:2">
      <c r="B9645" s="15"/>
    </row>
    <row r="9646" spans="2:2">
      <c r="B9646" s="15"/>
    </row>
    <row r="9647" spans="2:2">
      <c r="B9647" s="15"/>
    </row>
    <row r="9648" spans="2:2">
      <c r="B9648" s="15"/>
    </row>
    <row r="9649" spans="2:2">
      <c r="B9649" s="15"/>
    </row>
    <row r="9650" spans="2:2">
      <c r="B9650" s="15"/>
    </row>
    <row r="9651" spans="2:2">
      <c r="B9651" s="15"/>
    </row>
    <row r="9652" spans="2:2">
      <c r="B9652" s="15"/>
    </row>
    <row r="9653" spans="2:2">
      <c r="B9653" s="15"/>
    </row>
    <row r="9654" spans="2:2">
      <c r="B9654" s="15"/>
    </row>
    <row r="9655" spans="2:2">
      <c r="B9655" s="15"/>
    </row>
    <row r="9656" spans="2:2">
      <c r="B9656" s="15"/>
    </row>
    <row r="9657" spans="2:2">
      <c r="B9657" s="15"/>
    </row>
    <row r="9658" spans="2:2">
      <c r="B9658" s="15"/>
    </row>
    <row r="9659" spans="2:2">
      <c r="B9659" s="15"/>
    </row>
    <row r="9660" spans="2:2">
      <c r="B9660" s="15"/>
    </row>
    <row r="9661" spans="2:2">
      <c r="B9661" s="15"/>
    </row>
    <row r="9662" spans="2:2">
      <c r="B9662" s="15"/>
    </row>
    <row r="9663" spans="2:2">
      <c r="B9663" s="15"/>
    </row>
    <row r="9664" spans="2:2">
      <c r="B9664" s="15"/>
    </row>
    <row r="9665" spans="2:2">
      <c r="B9665" s="15"/>
    </row>
    <row r="9666" spans="2:2">
      <c r="B9666" s="15"/>
    </row>
    <row r="9667" spans="2:2">
      <c r="B9667" s="15"/>
    </row>
    <row r="9668" spans="2:2">
      <c r="B9668" s="15"/>
    </row>
    <row r="9669" spans="2:2">
      <c r="B9669" s="15"/>
    </row>
    <row r="9670" spans="2:2">
      <c r="B9670" s="15"/>
    </row>
    <row r="9671" spans="2:2">
      <c r="B9671" s="15"/>
    </row>
    <row r="9672" spans="2:2">
      <c r="B9672" s="15"/>
    </row>
    <row r="9673" spans="2:2">
      <c r="B9673" s="15"/>
    </row>
    <row r="9674" spans="2:2">
      <c r="B9674" s="15"/>
    </row>
    <row r="9675" spans="2:2">
      <c r="B9675" s="15"/>
    </row>
    <row r="9676" spans="2:2">
      <c r="B9676" s="15"/>
    </row>
    <row r="9677" spans="2:2">
      <c r="B9677" s="15"/>
    </row>
    <row r="9678" spans="2:2">
      <c r="B9678" s="15"/>
    </row>
    <row r="9679" spans="2:2">
      <c r="B9679" s="15"/>
    </row>
    <row r="9680" spans="2:2">
      <c r="B9680" s="15"/>
    </row>
    <row r="9681" spans="2:2">
      <c r="B9681" s="15"/>
    </row>
    <row r="9682" spans="2:2">
      <c r="B9682" s="15"/>
    </row>
    <row r="9683" spans="2:2">
      <c r="B9683" s="15"/>
    </row>
    <row r="9684" spans="2:2">
      <c r="B9684" s="15"/>
    </row>
    <row r="9685" spans="2:2">
      <c r="B9685" s="15"/>
    </row>
    <row r="9686" spans="2:2">
      <c r="B9686" s="15"/>
    </row>
    <row r="9687" spans="2:2">
      <c r="B9687" s="15"/>
    </row>
    <row r="9688" spans="2:2">
      <c r="B9688" s="15"/>
    </row>
    <row r="9689" spans="2:2">
      <c r="B9689" s="15"/>
    </row>
    <row r="9690" spans="2:2">
      <c r="B9690" s="15"/>
    </row>
    <row r="9691" spans="2:2">
      <c r="B9691" s="15"/>
    </row>
    <row r="9692" spans="2:2">
      <c r="B9692" s="15"/>
    </row>
    <row r="9693" spans="2:2">
      <c r="B9693" s="15"/>
    </row>
    <row r="9694" spans="2:2">
      <c r="B9694" s="15"/>
    </row>
    <row r="9695" spans="2:2">
      <c r="B9695" s="15"/>
    </row>
    <row r="9696" spans="2:2">
      <c r="B9696" s="15"/>
    </row>
    <row r="9697" spans="2:2">
      <c r="B9697" s="15"/>
    </row>
    <row r="9698" spans="2:2">
      <c r="B9698" s="15"/>
    </row>
    <row r="9699" spans="2:2">
      <c r="B9699" s="15"/>
    </row>
    <row r="9700" spans="2:2">
      <c r="B9700" s="15"/>
    </row>
    <row r="9701" spans="2:2">
      <c r="B9701" s="15"/>
    </row>
    <row r="9702" spans="2:2">
      <c r="B9702" s="15"/>
    </row>
    <row r="9703" spans="2:2">
      <c r="B9703" s="15"/>
    </row>
    <row r="9704" spans="2:2">
      <c r="B9704" s="15"/>
    </row>
    <row r="9705" spans="2:2">
      <c r="B9705" s="15"/>
    </row>
    <row r="9706" spans="2:2">
      <c r="B9706" s="15"/>
    </row>
    <row r="9707" spans="2:2">
      <c r="B9707" s="15"/>
    </row>
    <row r="9708" spans="2:2">
      <c r="B9708" s="15"/>
    </row>
    <row r="9709" spans="2:2">
      <c r="B9709" s="15"/>
    </row>
    <row r="9710" spans="2:2">
      <c r="B9710" s="15"/>
    </row>
    <row r="9711" spans="2:2">
      <c r="B9711" s="15"/>
    </row>
    <row r="9712" spans="2:2">
      <c r="B9712" s="15"/>
    </row>
    <row r="9713" spans="2:2">
      <c r="B9713" s="15"/>
    </row>
    <row r="9714" spans="2:2">
      <c r="B9714" s="15"/>
    </row>
    <row r="9715" spans="2:2">
      <c r="B9715" s="15"/>
    </row>
    <row r="9716" spans="2:2">
      <c r="B9716" s="15"/>
    </row>
    <row r="9717" spans="2:2">
      <c r="B9717" s="15"/>
    </row>
    <row r="9718" spans="2:2">
      <c r="B9718" s="15"/>
    </row>
    <row r="9719" spans="2:2">
      <c r="B9719" s="15"/>
    </row>
    <row r="9720" spans="2:2">
      <c r="B9720" s="15"/>
    </row>
    <row r="9721" spans="2:2">
      <c r="B9721" s="15"/>
    </row>
    <row r="9722" spans="2:2">
      <c r="B9722" s="15"/>
    </row>
    <row r="9723" spans="2:2">
      <c r="B9723" s="15"/>
    </row>
    <row r="9724" spans="2:2">
      <c r="B9724" s="15"/>
    </row>
    <row r="9725" spans="2:2">
      <c r="B9725" s="15"/>
    </row>
    <row r="9726" spans="2:2">
      <c r="B9726" s="15"/>
    </row>
    <row r="9727" spans="2:2">
      <c r="B9727" s="15"/>
    </row>
    <row r="9728" spans="2:2">
      <c r="B9728" s="15"/>
    </row>
    <row r="9729" spans="2:2">
      <c r="B9729" s="15"/>
    </row>
    <row r="9730" spans="2:2">
      <c r="B9730" s="15"/>
    </row>
    <row r="9731" spans="2:2">
      <c r="B9731" s="15"/>
    </row>
    <row r="9732" spans="2:2">
      <c r="B9732" s="15"/>
    </row>
    <row r="9733" spans="2:2">
      <c r="B9733" s="15"/>
    </row>
    <row r="9734" spans="2:2">
      <c r="B9734" s="15"/>
    </row>
    <row r="9735" spans="2:2">
      <c r="B9735" s="15"/>
    </row>
    <row r="9736" spans="2:2">
      <c r="B9736" s="15"/>
    </row>
    <row r="9737" spans="2:2">
      <c r="B9737" s="15"/>
    </row>
    <row r="9738" spans="2:2">
      <c r="B9738" s="15"/>
    </row>
    <row r="9739" spans="2:2">
      <c r="B9739" s="15"/>
    </row>
    <row r="9740" spans="2:2">
      <c r="B9740" s="15"/>
    </row>
    <row r="9741" spans="2:2">
      <c r="B9741" s="15"/>
    </row>
    <row r="9742" spans="2:2">
      <c r="B9742" s="15"/>
    </row>
    <row r="9743" spans="2:2">
      <c r="B9743" s="15"/>
    </row>
    <row r="9744" spans="2:2">
      <c r="B9744" s="15"/>
    </row>
    <row r="9745" spans="2:2">
      <c r="B9745" s="15"/>
    </row>
    <row r="9746" spans="2:2">
      <c r="B9746" s="15"/>
    </row>
    <row r="9747" spans="2:2">
      <c r="B9747" s="15"/>
    </row>
    <row r="9748" spans="2:2">
      <c r="B9748" s="15"/>
    </row>
    <row r="9749" spans="2:2">
      <c r="B9749" s="15"/>
    </row>
    <row r="9750" spans="2:2">
      <c r="B9750" s="15"/>
    </row>
    <row r="9751" spans="2:2">
      <c r="B9751" s="15"/>
    </row>
    <row r="9752" spans="2:2">
      <c r="B9752" s="15"/>
    </row>
    <row r="9753" spans="2:2">
      <c r="B9753" s="15"/>
    </row>
    <row r="9754" spans="2:2">
      <c r="B9754" s="15"/>
    </row>
    <row r="9755" spans="2:2">
      <c r="B9755" s="15"/>
    </row>
    <row r="9756" spans="2:2">
      <c r="B9756" s="15"/>
    </row>
    <row r="9757" spans="2:2">
      <c r="B9757" s="15"/>
    </row>
    <row r="9758" spans="2:2">
      <c r="B9758" s="15"/>
    </row>
    <row r="9759" spans="2:2">
      <c r="B9759" s="15"/>
    </row>
    <row r="9760" spans="2:2">
      <c r="B9760" s="15"/>
    </row>
    <row r="9761" spans="2:2">
      <c r="B9761" s="15"/>
    </row>
    <row r="9762" spans="2:2">
      <c r="B9762" s="15"/>
    </row>
    <row r="9763" spans="2:2">
      <c r="B9763" s="15"/>
    </row>
    <row r="9764" spans="2:2">
      <c r="B9764" s="15"/>
    </row>
    <row r="9765" spans="2:2">
      <c r="B9765" s="15"/>
    </row>
    <row r="9766" spans="2:2">
      <c r="B9766" s="15"/>
    </row>
    <row r="9767" spans="2:2">
      <c r="B9767" s="15"/>
    </row>
    <row r="9768" spans="2:2">
      <c r="B9768" s="15"/>
    </row>
    <row r="9769" spans="2:2">
      <c r="B9769" s="15"/>
    </row>
    <row r="9770" spans="2:2">
      <c r="B9770" s="15"/>
    </row>
    <row r="9771" spans="2:2">
      <c r="B9771" s="15"/>
    </row>
    <row r="9772" spans="2:2">
      <c r="B9772" s="15"/>
    </row>
    <row r="9773" spans="2:2">
      <c r="B9773" s="15"/>
    </row>
    <row r="9774" spans="2:2">
      <c r="B9774" s="15"/>
    </row>
    <row r="9775" spans="2:2">
      <c r="B9775" s="15"/>
    </row>
    <row r="9776" spans="2:2">
      <c r="B9776" s="15"/>
    </row>
    <row r="9777" spans="2:2">
      <c r="B9777" s="15"/>
    </row>
    <row r="9778" spans="2:2">
      <c r="B9778" s="15"/>
    </row>
    <row r="9779" spans="2:2">
      <c r="B9779" s="15"/>
    </row>
    <row r="9780" spans="2:2">
      <c r="B9780" s="15"/>
    </row>
    <row r="9781" spans="2:2">
      <c r="B9781" s="15"/>
    </row>
    <row r="9782" spans="2:2">
      <c r="B9782" s="15"/>
    </row>
    <row r="9783" spans="2:2">
      <c r="B9783" s="15"/>
    </row>
    <row r="9784" spans="2:2">
      <c r="B9784" s="15"/>
    </row>
    <row r="9785" spans="2:2">
      <c r="B9785" s="15"/>
    </row>
    <row r="9786" spans="2:2">
      <c r="B9786" s="15"/>
    </row>
    <row r="9787" spans="2:2">
      <c r="B9787" s="15"/>
    </row>
    <row r="9788" spans="2:2">
      <c r="B9788" s="15"/>
    </row>
    <row r="9789" spans="2:2">
      <c r="B9789" s="15"/>
    </row>
    <row r="9790" spans="2:2">
      <c r="B9790" s="15"/>
    </row>
    <row r="9791" spans="2:2">
      <c r="B9791" s="15"/>
    </row>
    <row r="9792" spans="2:2">
      <c r="B9792" s="15"/>
    </row>
    <row r="9793" spans="2:2">
      <c r="B9793" s="15"/>
    </row>
    <row r="9794" spans="2:2">
      <c r="B9794" s="15"/>
    </row>
    <row r="9795" spans="2:2">
      <c r="B9795" s="15"/>
    </row>
    <row r="9796" spans="2:2">
      <c r="B9796" s="15"/>
    </row>
    <row r="9797" spans="2:2">
      <c r="B9797" s="15"/>
    </row>
    <row r="9798" spans="2:2">
      <c r="B9798" s="15"/>
    </row>
    <row r="9799" spans="2:2">
      <c r="B9799" s="15"/>
    </row>
    <row r="9800" spans="2:2">
      <c r="B9800" s="15"/>
    </row>
    <row r="9801" spans="2:2">
      <c r="B9801" s="15"/>
    </row>
    <row r="9802" spans="2:2">
      <c r="B9802" s="15"/>
    </row>
    <row r="9803" spans="2:2">
      <c r="B9803" s="15"/>
    </row>
    <row r="9804" spans="2:2">
      <c r="B9804" s="15"/>
    </row>
    <row r="9805" spans="2:2">
      <c r="B9805" s="15"/>
    </row>
    <row r="9806" spans="2:2">
      <c r="B9806" s="15"/>
    </row>
    <row r="9807" spans="2:2">
      <c r="B9807" s="15"/>
    </row>
    <row r="9808" spans="2:2">
      <c r="B9808" s="15"/>
    </row>
    <row r="9809" spans="2:2">
      <c r="B9809" s="15"/>
    </row>
    <row r="9810" spans="2:2">
      <c r="B9810" s="15"/>
    </row>
    <row r="9811" spans="2:2">
      <c r="B9811" s="15"/>
    </row>
    <row r="9812" spans="2:2">
      <c r="B9812" s="15"/>
    </row>
    <row r="9813" spans="2:2">
      <c r="B9813" s="15"/>
    </row>
    <row r="9814" spans="2:2">
      <c r="B9814" s="15"/>
    </row>
    <row r="9815" spans="2:2">
      <c r="B9815" s="15"/>
    </row>
    <row r="9816" spans="2:2">
      <c r="B9816" s="15"/>
    </row>
    <row r="9817" spans="2:2">
      <c r="B9817" s="15"/>
    </row>
    <row r="9818" spans="2:2">
      <c r="B9818" s="15"/>
    </row>
    <row r="9819" spans="2:2">
      <c r="B9819" s="15"/>
    </row>
    <row r="9820" spans="2:2">
      <c r="B9820" s="15"/>
    </row>
    <row r="9821" spans="2:2">
      <c r="B9821" s="15"/>
    </row>
    <row r="9822" spans="2:2">
      <c r="B9822" s="15"/>
    </row>
    <row r="9823" spans="2:2">
      <c r="B9823" s="15"/>
    </row>
    <row r="9824" spans="2:2">
      <c r="B9824" s="15"/>
    </row>
    <row r="9825" spans="2:2">
      <c r="B9825" s="15"/>
    </row>
    <row r="9826" spans="2:2">
      <c r="B9826" s="15"/>
    </row>
    <row r="9827" spans="2:2">
      <c r="B9827" s="15"/>
    </row>
    <row r="9828" spans="2:2">
      <c r="B9828" s="15"/>
    </row>
    <row r="9829" spans="2:2">
      <c r="B9829" s="15"/>
    </row>
    <row r="9830" spans="2:2">
      <c r="B9830" s="15"/>
    </row>
    <row r="9831" spans="2:2">
      <c r="B9831" s="15"/>
    </row>
    <row r="9832" spans="2:2">
      <c r="B9832" s="15"/>
    </row>
    <row r="9833" spans="2:2">
      <c r="B9833" s="15"/>
    </row>
    <row r="9834" spans="2:2">
      <c r="B9834" s="15"/>
    </row>
    <row r="9835" spans="2:2">
      <c r="B9835" s="15"/>
    </row>
    <row r="9836" spans="2:2">
      <c r="B9836" s="15"/>
    </row>
    <row r="9837" spans="2:2">
      <c r="B9837" s="15"/>
    </row>
    <row r="9838" spans="2:2">
      <c r="B9838" s="15"/>
    </row>
    <row r="9839" spans="2:2">
      <c r="B9839" s="15"/>
    </row>
    <row r="9840" spans="2:2">
      <c r="B9840" s="15"/>
    </row>
    <row r="9841" spans="2:2">
      <c r="B9841" s="15"/>
    </row>
    <row r="9842" spans="2:2">
      <c r="B9842" s="15"/>
    </row>
    <row r="9843" spans="2:2">
      <c r="B9843" s="15"/>
    </row>
    <row r="9844" spans="2:2">
      <c r="B9844" s="15"/>
    </row>
    <row r="9845" spans="2:2">
      <c r="B9845" s="15"/>
    </row>
    <row r="9846" spans="2:2">
      <c r="B9846" s="15"/>
    </row>
    <row r="9847" spans="2:2">
      <c r="B9847" s="15"/>
    </row>
    <row r="9848" spans="2:2">
      <c r="B9848" s="15"/>
    </row>
    <row r="9849" spans="2:2">
      <c r="B9849" s="15"/>
    </row>
    <row r="9850" spans="2:2">
      <c r="B9850" s="15"/>
    </row>
    <row r="9851" spans="2:2">
      <c r="B9851" s="15"/>
    </row>
    <row r="9852" spans="2:2">
      <c r="B9852" s="15"/>
    </row>
    <row r="9853" spans="2:2">
      <c r="B9853" s="15"/>
    </row>
    <row r="9854" spans="2:2">
      <c r="B9854" s="15"/>
    </row>
    <row r="9855" spans="2:2">
      <c r="B9855" s="15"/>
    </row>
    <row r="9856" spans="2:2">
      <c r="B9856" s="15"/>
    </row>
    <row r="9857" spans="2:2">
      <c r="B9857" s="15"/>
    </row>
    <row r="9858" spans="2:2">
      <c r="B9858" s="15"/>
    </row>
    <row r="9859" spans="2:2">
      <c r="B9859" s="15"/>
    </row>
    <row r="9860" spans="2:2">
      <c r="B9860" s="15"/>
    </row>
    <row r="9861" spans="2:2">
      <c r="B9861" s="15"/>
    </row>
    <row r="9862" spans="2:2">
      <c r="B9862" s="15"/>
    </row>
    <row r="9863" spans="2:2">
      <c r="B9863" s="15"/>
    </row>
    <row r="9864" spans="2:2">
      <c r="B9864" s="15"/>
    </row>
    <row r="9865" spans="2:2">
      <c r="B9865" s="15"/>
    </row>
    <row r="9866" spans="2:2">
      <c r="B9866" s="15"/>
    </row>
    <row r="9867" spans="2:2">
      <c r="B9867" s="15"/>
    </row>
    <row r="9868" spans="2:2">
      <c r="B9868" s="15"/>
    </row>
    <row r="9869" spans="2:2">
      <c r="B9869" s="15"/>
    </row>
    <row r="9870" spans="2:2">
      <c r="B9870" s="15"/>
    </row>
    <row r="9871" spans="2:2">
      <c r="B9871" s="15"/>
    </row>
    <row r="9872" spans="2:2">
      <c r="B9872" s="15"/>
    </row>
    <row r="9873" spans="2:2">
      <c r="B9873" s="15"/>
    </row>
    <row r="9874" spans="2:2">
      <c r="B9874" s="15"/>
    </row>
    <row r="9875" spans="2:2">
      <c r="B9875" s="15"/>
    </row>
    <row r="9876" spans="2:2">
      <c r="B9876" s="15"/>
    </row>
    <row r="9877" spans="2:2">
      <c r="B9877" s="15"/>
    </row>
    <row r="9878" spans="2:2">
      <c r="B9878" s="15"/>
    </row>
    <row r="9879" spans="2:2">
      <c r="B9879" s="15"/>
    </row>
    <row r="9880" spans="2:2">
      <c r="B9880" s="15"/>
    </row>
    <row r="9881" spans="2:2">
      <c r="B9881" s="15"/>
    </row>
    <row r="9882" spans="2:2">
      <c r="B9882" s="15"/>
    </row>
    <row r="9883" spans="2:2">
      <c r="B9883" s="15"/>
    </row>
    <row r="9884" spans="2:2">
      <c r="B9884" s="15"/>
    </row>
    <row r="9885" spans="2:2">
      <c r="B9885" s="15"/>
    </row>
    <row r="9886" spans="2:2">
      <c r="B9886" s="15"/>
    </row>
    <row r="9887" spans="2:2">
      <c r="B9887" s="15"/>
    </row>
    <row r="9888" spans="2:2">
      <c r="B9888" s="15"/>
    </row>
    <row r="9889" spans="2:2">
      <c r="B9889" s="15"/>
    </row>
    <row r="9890" spans="2:2">
      <c r="B9890" s="15"/>
    </row>
    <row r="9891" spans="2:2">
      <c r="B9891" s="15"/>
    </row>
    <row r="9892" spans="2:2">
      <c r="B9892" s="15"/>
    </row>
    <row r="9893" spans="2:2">
      <c r="B9893" s="15"/>
    </row>
    <row r="9894" spans="2:2">
      <c r="B9894" s="15"/>
    </row>
    <row r="9895" spans="2:2">
      <c r="B9895" s="15"/>
    </row>
    <row r="9896" spans="2:2">
      <c r="B9896" s="15"/>
    </row>
    <row r="9897" spans="2:2">
      <c r="B9897" s="15"/>
    </row>
    <row r="9898" spans="2:2">
      <c r="B9898" s="15"/>
    </row>
    <row r="9899" spans="2:2">
      <c r="B9899" s="15"/>
    </row>
    <row r="9900" spans="2:2">
      <c r="B9900" s="15"/>
    </row>
    <row r="9901" spans="2:2">
      <c r="B9901" s="15"/>
    </row>
    <row r="9902" spans="2:2">
      <c r="B9902" s="15"/>
    </row>
    <row r="9903" spans="2:2">
      <c r="B9903" s="15"/>
    </row>
    <row r="9904" spans="2:2">
      <c r="B9904" s="15"/>
    </row>
    <row r="9905" spans="2:2">
      <c r="B9905" s="15"/>
    </row>
    <row r="9906" spans="2:2">
      <c r="B9906" s="15"/>
    </row>
    <row r="9907" spans="2:2">
      <c r="B9907" s="15"/>
    </row>
    <row r="9908" spans="2:2">
      <c r="B9908" s="15"/>
    </row>
    <row r="9909" spans="2:2">
      <c r="B9909" s="15"/>
    </row>
    <row r="9910" spans="2:2">
      <c r="B9910" s="15"/>
    </row>
    <row r="9911" spans="2:2">
      <c r="B9911" s="15"/>
    </row>
    <row r="9912" spans="2:2">
      <c r="B9912" s="15"/>
    </row>
    <row r="9913" spans="2:2">
      <c r="B9913" s="15"/>
    </row>
    <row r="9914" spans="2:2">
      <c r="B9914" s="15"/>
    </row>
    <row r="9915" spans="2:2">
      <c r="B9915" s="15"/>
    </row>
    <row r="9916" spans="2:2">
      <c r="B9916" s="15"/>
    </row>
    <row r="9917" spans="2:2">
      <c r="B9917" s="15"/>
    </row>
    <row r="9918" spans="2:2">
      <c r="B9918" s="15"/>
    </row>
    <row r="9919" spans="2:2">
      <c r="B9919" s="15"/>
    </row>
    <row r="9920" spans="2:2">
      <c r="B9920" s="15"/>
    </row>
    <row r="9921" spans="2:2">
      <c r="B9921" s="15"/>
    </row>
    <row r="9922" spans="2:2">
      <c r="B9922" s="15"/>
    </row>
    <row r="9923" spans="2:2">
      <c r="B9923" s="15"/>
    </row>
    <row r="9924" spans="2:2">
      <c r="B9924" s="15"/>
    </row>
    <row r="9925" spans="2:2">
      <c r="B9925" s="15"/>
    </row>
    <row r="9926" spans="2:2">
      <c r="B9926" s="15"/>
    </row>
    <row r="9927" spans="2:2">
      <c r="B9927" s="15"/>
    </row>
    <row r="9928" spans="2:2">
      <c r="B9928" s="15"/>
    </row>
    <row r="9929" spans="2:2">
      <c r="B9929" s="15"/>
    </row>
    <row r="9930" spans="2:2">
      <c r="B9930" s="15"/>
    </row>
    <row r="9931" spans="2:2">
      <c r="B9931" s="15"/>
    </row>
    <row r="9932" spans="2:2">
      <c r="B9932" s="15"/>
    </row>
    <row r="9933" spans="2:2">
      <c r="B9933" s="15"/>
    </row>
    <row r="9934" spans="2:2">
      <c r="B9934" s="15"/>
    </row>
    <row r="9935" spans="2:2">
      <c r="B9935" s="15"/>
    </row>
    <row r="9936" spans="2:2">
      <c r="B9936" s="15"/>
    </row>
    <row r="9937" spans="2:2">
      <c r="B9937" s="15"/>
    </row>
    <row r="9938" spans="2:2">
      <c r="B9938" s="15"/>
    </row>
    <row r="9939" spans="2:2">
      <c r="B9939" s="15"/>
    </row>
    <row r="9940" spans="2:2">
      <c r="B9940" s="15"/>
    </row>
    <row r="9941" spans="2:2">
      <c r="B9941" s="15"/>
    </row>
    <row r="9942" spans="2:2">
      <c r="B9942" s="15"/>
    </row>
    <row r="9943" spans="2:2">
      <c r="B9943" s="15"/>
    </row>
    <row r="9944" spans="2:2">
      <c r="B9944" s="15"/>
    </row>
    <row r="9945" spans="2:2">
      <c r="B9945" s="15"/>
    </row>
    <row r="9946" spans="2:2">
      <c r="B9946" s="15"/>
    </row>
    <row r="9947" spans="2:2">
      <c r="B9947" s="15"/>
    </row>
    <row r="9948" spans="2:2">
      <c r="B9948" s="15"/>
    </row>
    <row r="9949" spans="2:2">
      <c r="B9949" s="15"/>
    </row>
    <row r="9950" spans="2:2">
      <c r="B9950" s="15"/>
    </row>
    <row r="9951" spans="2:2">
      <c r="B9951" s="15"/>
    </row>
    <row r="9952" spans="2:2">
      <c r="B9952" s="15"/>
    </row>
    <row r="9953" spans="2:2">
      <c r="B9953" s="15"/>
    </row>
    <row r="9954" spans="2:2">
      <c r="B9954" s="15"/>
    </row>
    <row r="9955" spans="2:2">
      <c r="B9955" s="15"/>
    </row>
    <row r="9956" spans="2:2">
      <c r="B9956" s="15"/>
    </row>
    <row r="9957" spans="2:2">
      <c r="B9957" s="15"/>
    </row>
    <row r="9958" spans="2:2">
      <c r="B9958" s="15"/>
    </row>
    <row r="9959" spans="2:2">
      <c r="B9959" s="15"/>
    </row>
    <row r="9960" spans="2:2">
      <c r="B9960" s="15"/>
    </row>
    <row r="9961" spans="2:2">
      <c r="B9961" s="15"/>
    </row>
    <row r="9962" spans="2:2">
      <c r="B9962" s="15"/>
    </row>
    <row r="9963" spans="2:2">
      <c r="B9963" s="15"/>
    </row>
    <row r="9964" spans="2:2">
      <c r="B9964" s="15"/>
    </row>
    <row r="9965" spans="2:2">
      <c r="B9965" s="15"/>
    </row>
    <row r="9966" spans="2:2">
      <c r="B9966" s="15"/>
    </row>
    <row r="9967" spans="2:2">
      <c r="B9967" s="15"/>
    </row>
    <row r="9968" spans="2:2">
      <c r="B9968" s="15"/>
    </row>
    <row r="9969" spans="2:2">
      <c r="B9969" s="15"/>
    </row>
    <row r="9970" spans="2:2">
      <c r="B9970" s="15"/>
    </row>
    <row r="9971" spans="2:2">
      <c r="B9971" s="15"/>
    </row>
    <row r="9972" spans="2:2">
      <c r="B9972" s="15"/>
    </row>
    <row r="9973" spans="2:2">
      <c r="B9973" s="15"/>
    </row>
    <row r="9974" spans="2:2">
      <c r="B9974" s="15"/>
    </row>
    <row r="9975" spans="2:2">
      <c r="B9975" s="15"/>
    </row>
    <row r="9976" spans="2:2">
      <c r="B9976" s="15"/>
    </row>
    <row r="9977" spans="2:2">
      <c r="B9977" s="15"/>
    </row>
    <row r="9978" spans="2:2">
      <c r="B9978" s="15"/>
    </row>
    <row r="9979" spans="2:2">
      <c r="B9979" s="15"/>
    </row>
    <row r="9980" spans="2:2">
      <c r="B9980" s="15"/>
    </row>
    <row r="9981" spans="2:2">
      <c r="B9981" s="15"/>
    </row>
    <row r="9982" spans="2:2">
      <c r="B9982" s="15"/>
    </row>
    <row r="9983" spans="2:2">
      <c r="B9983" s="15"/>
    </row>
    <row r="9984" spans="2:2">
      <c r="B9984" s="15"/>
    </row>
    <row r="9985" spans="2:2">
      <c r="B9985" s="15"/>
    </row>
    <row r="9986" spans="2:2">
      <c r="B9986" s="15"/>
    </row>
    <row r="9987" spans="2:2">
      <c r="B9987" s="15"/>
    </row>
    <row r="9988" spans="2:2">
      <c r="B9988" s="15"/>
    </row>
    <row r="9989" spans="2:2">
      <c r="B9989" s="15"/>
    </row>
    <row r="9990" spans="2:2">
      <c r="B9990" s="15"/>
    </row>
    <row r="9991" spans="2:2">
      <c r="B9991" s="15"/>
    </row>
    <row r="9992" spans="2:2">
      <c r="B9992" s="15"/>
    </row>
    <row r="9993" spans="2:2">
      <c r="B9993" s="15"/>
    </row>
    <row r="9994" spans="2:2">
      <c r="B9994" s="15"/>
    </row>
    <row r="9995" spans="2:2">
      <c r="B9995" s="15"/>
    </row>
    <row r="9996" spans="2:2">
      <c r="B9996" s="15"/>
    </row>
    <row r="9997" spans="2:2">
      <c r="B9997" s="15"/>
    </row>
    <row r="9998" spans="2:2">
      <c r="B9998" s="15"/>
    </row>
    <row r="9999" spans="2:2">
      <c r="B9999" s="15"/>
    </row>
    <row r="10000" spans="2:2">
      <c r="B10000" s="15"/>
    </row>
    <row r="10001" spans="2:2">
      <c r="B10001" s="15"/>
    </row>
    <row r="10002" spans="2:2">
      <c r="B10002" s="15"/>
    </row>
    <row r="10003" spans="2:2">
      <c r="B10003" s="15"/>
    </row>
    <row r="10004" spans="2:2">
      <c r="B10004" s="15"/>
    </row>
    <row r="10005" spans="2:2">
      <c r="B10005" s="15"/>
    </row>
    <row r="10006" spans="2:2">
      <c r="B10006" s="15"/>
    </row>
    <row r="10007" spans="2:2">
      <c r="B10007" s="15"/>
    </row>
    <row r="10008" spans="2:2">
      <c r="B10008" s="15"/>
    </row>
    <row r="10009" spans="2:2">
      <c r="B10009" s="15"/>
    </row>
    <row r="10010" spans="2:2">
      <c r="B10010" s="15"/>
    </row>
    <row r="10011" spans="2:2">
      <c r="B10011" s="15"/>
    </row>
    <row r="10012" spans="2:2">
      <c r="B10012" s="15"/>
    </row>
    <row r="10013" spans="2:2">
      <c r="B10013" s="15"/>
    </row>
    <row r="10014" spans="2:2">
      <c r="B10014" s="15"/>
    </row>
    <row r="10015" spans="2:2">
      <c r="B10015" s="15"/>
    </row>
    <row r="10016" spans="2:2">
      <c r="B10016" s="15"/>
    </row>
    <row r="10017" spans="2:2">
      <c r="B10017" s="15"/>
    </row>
    <row r="10018" spans="2:2">
      <c r="B10018" s="15"/>
    </row>
    <row r="10019" spans="2:2">
      <c r="B10019" s="15"/>
    </row>
    <row r="10020" spans="2:2">
      <c r="B10020" s="15"/>
    </row>
    <row r="10021" spans="2:2">
      <c r="B10021" s="15"/>
    </row>
    <row r="10022" spans="2:2">
      <c r="B10022" s="15"/>
    </row>
    <row r="10023" spans="2:2">
      <c r="B10023" s="15"/>
    </row>
    <row r="10024" spans="2:2">
      <c r="B10024" s="15"/>
    </row>
    <row r="10025" spans="2:2">
      <c r="B10025" s="15"/>
    </row>
    <row r="10026" spans="2:2">
      <c r="B10026" s="15"/>
    </row>
    <row r="10027" spans="2:2">
      <c r="B10027" s="15"/>
    </row>
    <row r="10028" spans="2:2">
      <c r="B10028" s="15"/>
    </row>
    <row r="10029" spans="2:2">
      <c r="B10029" s="15"/>
    </row>
    <row r="10030" spans="2:2">
      <c r="B10030" s="15"/>
    </row>
    <row r="10031" spans="2:2">
      <c r="B10031" s="15"/>
    </row>
    <row r="10032" spans="2:2">
      <c r="B10032" s="15"/>
    </row>
    <row r="10033" spans="2:2">
      <c r="B10033" s="15"/>
    </row>
    <row r="10034" spans="2:2">
      <c r="B10034" s="15"/>
    </row>
    <row r="10035" spans="2:2">
      <c r="B10035" s="15"/>
    </row>
    <row r="10036" spans="2:2">
      <c r="B10036" s="15"/>
    </row>
    <row r="10037" spans="2:2">
      <c r="B10037" s="15"/>
    </row>
    <row r="10038" spans="2:2">
      <c r="B10038" s="15"/>
    </row>
    <row r="10039" spans="2:2">
      <c r="B10039" s="15"/>
    </row>
    <row r="10040" spans="2:2">
      <c r="B10040" s="15"/>
    </row>
    <row r="10041" spans="2:2">
      <c r="B10041" s="15"/>
    </row>
    <row r="10042" spans="2:2">
      <c r="B10042" s="15"/>
    </row>
    <row r="10043" spans="2:2">
      <c r="B10043" s="15"/>
    </row>
    <row r="10044" spans="2:2">
      <c r="B10044" s="15"/>
    </row>
    <row r="10045" spans="2:2">
      <c r="B10045" s="15"/>
    </row>
    <row r="10046" spans="2:2">
      <c r="B10046" s="15"/>
    </row>
    <row r="10047" spans="2:2">
      <c r="B10047" s="15"/>
    </row>
    <row r="10048" spans="2:2">
      <c r="B10048" s="15"/>
    </row>
    <row r="10049" spans="2:2">
      <c r="B10049" s="15"/>
    </row>
    <row r="10050" spans="2:2">
      <c r="B10050" s="15"/>
    </row>
    <row r="10051" spans="2:2">
      <c r="B10051" s="15"/>
    </row>
    <row r="10052" spans="2:2">
      <c r="B10052" s="15"/>
    </row>
    <row r="10053" spans="2:2">
      <c r="B10053" s="15"/>
    </row>
    <row r="10054" spans="2:2">
      <c r="B10054" s="15"/>
    </row>
    <row r="10055" spans="2:2">
      <c r="B10055" s="15"/>
    </row>
    <row r="10056" spans="2:2">
      <c r="B10056" s="15"/>
    </row>
    <row r="10057" spans="2:2">
      <c r="B10057" s="15"/>
    </row>
    <row r="10058" spans="2:2">
      <c r="B10058" s="15"/>
    </row>
    <row r="10059" spans="2:2">
      <c r="B10059" s="15"/>
    </row>
    <row r="10060" spans="2:2">
      <c r="B10060" s="15"/>
    </row>
    <row r="10061" spans="2:2">
      <c r="B10061" s="15"/>
    </row>
    <row r="10062" spans="2:2">
      <c r="B10062" s="15"/>
    </row>
    <row r="10063" spans="2:2">
      <c r="B10063" s="15"/>
    </row>
    <row r="10064" spans="2:2">
      <c r="B10064" s="15"/>
    </row>
    <row r="10065" spans="2:2">
      <c r="B10065" s="15"/>
    </row>
    <row r="10066" spans="2:2">
      <c r="B10066" s="15"/>
    </row>
    <row r="10067" spans="2:2">
      <c r="B10067" s="15"/>
    </row>
    <row r="10068" spans="2:2">
      <c r="B10068" s="15"/>
    </row>
    <row r="10069" spans="2:2">
      <c r="B10069" s="15"/>
    </row>
    <row r="10070" spans="2:2">
      <c r="B10070" s="15"/>
    </row>
    <row r="10071" spans="2:2">
      <c r="B10071" s="15"/>
    </row>
    <row r="10072" spans="2:2">
      <c r="B10072" s="15"/>
    </row>
    <row r="10073" spans="2:2">
      <c r="B10073" s="15"/>
    </row>
    <row r="10074" spans="2:2">
      <c r="B10074" s="15"/>
    </row>
    <row r="10075" spans="2:2">
      <c r="B10075" s="15"/>
    </row>
    <row r="10076" spans="2:2">
      <c r="B10076" s="15"/>
    </row>
    <row r="10077" spans="2:2">
      <c r="B10077" s="15"/>
    </row>
    <row r="10078" spans="2:2">
      <c r="B10078" s="15"/>
    </row>
    <row r="10079" spans="2:2">
      <c r="B10079" s="15"/>
    </row>
    <row r="10080" spans="2:2">
      <c r="B10080" s="15"/>
    </row>
    <row r="10081" spans="2:2">
      <c r="B10081" s="15"/>
    </row>
    <row r="10082" spans="2:2">
      <c r="B10082" s="15"/>
    </row>
    <row r="10083" spans="2:2">
      <c r="B10083" s="15"/>
    </row>
    <row r="10084" spans="2:2">
      <c r="B10084" s="15"/>
    </row>
    <row r="10085" spans="2:2">
      <c r="B10085" s="15"/>
    </row>
    <row r="10086" spans="2:2">
      <c r="B10086" s="15"/>
    </row>
    <row r="10087" spans="2:2">
      <c r="B10087" s="15"/>
    </row>
    <row r="10088" spans="2:2">
      <c r="B10088" s="15"/>
    </row>
    <row r="10089" spans="2:2">
      <c r="B10089" s="15"/>
    </row>
    <row r="10090" spans="2:2">
      <c r="B10090" s="15"/>
    </row>
    <row r="10091" spans="2:2">
      <c r="B10091" s="15"/>
    </row>
    <row r="10092" spans="2:2">
      <c r="B10092" s="15"/>
    </row>
    <row r="10093" spans="2:2">
      <c r="B10093" s="15"/>
    </row>
    <row r="10094" spans="2:2">
      <c r="B10094" s="15"/>
    </row>
    <row r="10095" spans="2:2">
      <c r="B10095" s="15"/>
    </row>
    <row r="10096" spans="2:2">
      <c r="B10096" s="15"/>
    </row>
    <row r="10097" spans="2:2">
      <c r="B10097" s="15"/>
    </row>
    <row r="10098" spans="2:2">
      <c r="B10098" s="15"/>
    </row>
    <row r="10099" spans="2:2">
      <c r="B10099" s="15"/>
    </row>
    <row r="10100" spans="2:2">
      <c r="B10100" s="15"/>
    </row>
    <row r="10101" spans="2:2">
      <c r="B10101" s="15"/>
    </row>
    <row r="10102" spans="2:2">
      <c r="B10102" s="15"/>
    </row>
    <row r="10103" spans="2:2">
      <c r="B10103" s="15"/>
    </row>
    <row r="10104" spans="2:2">
      <c r="B10104" s="15"/>
    </row>
    <row r="10105" spans="2:2">
      <c r="B10105" s="15"/>
    </row>
    <row r="10106" spans="2:2">
      <c r="B10106" s="15"/>
    </row>
    <row r="10107" spans="2:2">
      <c r="B10107" s="15"/>
    </row>
    <row r="10108" spans="2:2">
      <c r="B10108" s="15"/>
    </row>
    <row r="10109" spans="2:2">
      <c r="B10109" s="15"/>
    </row>
    <row r="10110" spans="2:2">
      <c r="B10110" s="15"/>
    </row>
    <row r="10111" spans="2:2">
      <c r="B10111" s="15"/>
    </row>
    <row r="10112" spans="2:2">
      <c r="B10112" s="15"/>
    </row>
    <row r="10113" spans="2:2">
      <c r="B10113" s="15"/>
    </row>
    <row r="10114" spans="2:2">
      <c r="B10114" s="15"/>
    </row>
    <row r="10115" spans="2:2">
      <c r="B10115" s="15"/>
    </row>
    <row r="10116" spans="2:2">
      <c r="B10116" s="15"/>
    </row>
    <row r="10117" spans="2:2">
      <c r="B10117" s="15"/>
    </row>
    <row r="10118" spans="2:2">
      <c r="B10118" s="15"/>
    </row>
    <row r="10119" spans="2:2">
      <c r="B10119" s="15"/>
    </row>
    <row r="10120" spans="2:2">
      <c r="B10120" s="15"/>
    </row>
    <row r="10121" spans="2:2">
      <c r="B10121" s="15"/>
    </row>
    <row r="10122" spans="2:2">
      <c r="B10122" s="15"/>
    </row>
    <row r="10123" spans="2:2">
      <c r="B10123" s="15"/>
    </row>
    <row r="10124" spans="2:2">
      <c r="B10124" s="15"/>
    </row>
    <row r="10125" spans="2:2">
      <c r="B10125" s="15"/>
    </row>
    <row r="10126" spans="2:2">
      <c r="B10126" s="15"/>
    </row>
    <row r="10127" spans="2:2">
      <c r="B10127" s="15"/>
    </row>
    <row r="10128" spans="2:2">
      <c r="B10128" s="15"/>
    </row>
    <row r="10129" spans="2:2">
      <c r="B10129" s="15"/>
    </row>
    <row r="10130" spans="2:2">
      <c r="B10130" s="15"/>
    </row>
    <row r="10131" spans="2:2">
      <c r="B10131" s="15"/>
    </row>
    <row r="10132" spans="2:2">
      <c r="B10132" s="15"/>
    </row>
    <row r="10133" spans="2:2">
      <c r="B10133" s="15"/>
    </row>
    <row r="10134" spans="2:2">
      <c r="B10134" s="15"/>
    </row>
    <row r="10135" spans="2:2">
      <c r="B10135" s="15"/>
    </row>
    <row r="10136" spans="2:2">
      <c r="B10136" s="15"/>
    </row>
    <row r="10137" spans="2:2">
      <c r="B10137" s="15"/>
    </row>
    <row r="10138" spans="2:2">
      <c r="B10138" s="15"/>
    </row>
    <row r="10139" spans="2:2">
      <c r="B10139" s="15"/>
    </row>
    <row r="10140" spans="2:2">
      <c r="B10140" s="15"/>
    </row>
    <row r="10141" spans="2:2">
      <c r="B10141" s="15"/>
    </row>
    <row r="10142" spans="2:2">
      <c r="B10142" s="15"/>
    </row>
    <row r="10143" spans="2:2">
      <c r="B10143" s="15"/>
    </row>
    <row r="10144" spans="2:2">
      <c r="B10144" s="15"/>
    </row>
    <row r="10145" spans="2:2">
      <c r="B10145" s="15"/>
    </row>
    <row r="10146" spans="2:2">
      <c r="B10146" s="15"/>
    </row>
    <row r="10147" spans="2:2">
      <c r="B10147" s="15"/>
    </row>
    <row r="10148" spans="2:2">
      <c r="B10148" s="15"/>
    </row>
    <row r="10149" spans="2:2">
      <c r="B10149" s="15"/>
    </row>
    <row r="10150" spans="2:2">
      <c r="B10150" s="15"/>
    </row>
    <row r="10151" spans="2:2">
      <c r="B10151" s="15"/>
    </row>
    <row r="10152" spans="2:2">
      <c r="B10152" s="15"/>
    </row>
    <row r="10153" spans="2:2">
      <c r="B10153" s="15"/>
    </row>
    <row r="10154" spans="2:2">
      <c r="B10154" s="15"/>
    </row>
    <row r="10155" spans="2:2">
      <c r="B10155" s="15"/>
    </row>
    <row r="10156" spans="2:2">
      <c r="B10156" s="15"/>
    </row>
    <row r="10157" spans="2:2">
      <c r="B10157" s="15"/>
    </row>
    <row r="10158" spans="2:2">
      <c r="B10158" s="15"/>
    </row>
    <row r="10159" spans="2:2">
      <c r="B10159" s="15"/>
    </row>
    <row r="10160" spans="2:2">
      <c r="B10160" s="15"/>
    </row>
    <row r="10161" spans="2:2">
      <c r="B10161" s="15"/>
    </row>
    <row r="10162" spans="2:2">
      <c r="B10162" s="15"/>
    </row>
    <row r="10163" spans="2:2">
      <c r="B10163" s="15"/>
    </row>
    <row r="10164" spans="2:2">
      <c r="B10164" s="15"/>
    </row>
    <row r="10165" spans="2:2">
      <c r="B10165" s="15"/>
    </row>
    <row r="10166" spans="2:2">
      <c r="B10166" s="15"/>
    </row>
    <row r="10167" spans="2:2">
      <c r="B10167" s="15"/>
    </row>
    <row r="10168" spans="2:2">
      <c r="B10168" s="15"/>
    </row>
    <row r="10169" spans="2:2">
      <c r="B10169" s="15"/>
    </row>
    <row r="10170" spans="2:2">
      <c r="B10170" s="15"/>
    </row>
    <row r="10171" spans="2:2">
      <c r="B10171" s="15"/>
    </row>
    <row r="10172" spans="2:2">
      <c r="B10172" s="15"/>
    </row>
    <row r="10173" spans="2:2">
      <c r="B10173" s="15"/>
    </row>
    <row r="10174" spans="2:2">
      <c r="B10174" s="15"/>
    </row>
    <row r="10175" spans="2:2">
      <c r="B10175" s="15"/>
    </row>
    <row r="10176" spans="2:2">
      <c r="B10176" s="15"/>
    </row>
    <row r="10177" spans="2:2">
      <c r="B10177" s="15"/>
    </row>
    <row r="10178" spans="2:2">
      <c r="B10178" s="15"/>
    </row>
    <row r="10179" spans="2:2">
      <c r="B10179" s="15"/>
    </row>
    <row r="10180" spans="2:2">
      <c r="B10180" s="15"/>
    </row>
    <row r="10181" spans="2:2">
      <c r="B10181" s="15"/>
    </row>
    <row r="10182" spans="2:2">
      <c r="B10182" s="15"/>
    </row>
    <row r="10183" spans="2:2">
      <c r="B10183" s="15"/>
    </row>
    <row r="10184" spans="2:2">
      <c r="B10184" s="15"/>
    </row>
    <row r="10185" spans="2:2">
      <c r="B10185" s="15"/>
    </row>
    <row r="10186" spans="2:2">
      <c r="B10186" s="15"/>
    </row>
    <row r="10187" spans="2:2">
      <c r="B10187" s="15"/>
    </row>
    <row r="10188" spans="2:2">
      <c r="B10188" s="15"/>
    </row>
    <row r="10189" spans="2:2">
      <c r="B10189" s="15"/>
    </row>
    <row r="10190" spans="2:2">
      <c r="B10190" s="15"/>
    </row>
    <row r="10191" spans="2:2">
      <c r="B10191" s="15"/>
    </row>
    <row r="10192" spans="2:2">
      <c r="B10192" s="15"/>
    </row>
    <row r="10193" spans="2:2">
      <c r="B10193" s="15"/>
    </row>
    <row r="10194" spans="2:2">
      <c r="B10194" s="15"/>
    </row>
    <row r="10195" spans="2:2">
      <c r="B10195" s="15"/>
    </row>
    <row r="10196" spans="2:2">
      <c r="B10196" s="15"/>
    </row>
    <row r="10197" spans="2:2">
      <c r="B10197" s="15"/>
    </row>
    <row r="10198" spans="2:2">
      <c r="B10198" s="15"/>
    </row>
    <row r="10199" spans="2:2">
      <c r="B10199" s="15"/>
    </row>
    <row r="10200" spans="2:2">
      <c r="B10200" s="15"/>
    </row>
    <row r="10201" spans="2:2">
      <c r="B10201" s="15"/>
    </row>
    <row r="10202" spans="2:2">
      <c r="B10202" s="15"/>
    </row>
    <row r="10203" spans="2:2">
      <c r="B10203" s="15"/>
    </row>
    <row r="10204" spans="2:2">
      <c r="B10204" s="15"/>
    </row>
    <row r="10205" spans="2:2">
      <c r="B10205" s="15"/>
    </row>
    <row r="10206" spans="2:2">
      <c r="B10206" s="15"/>
    </row>
    <row r="10207" spans="2:2">
      <c r="B10207" s="15"/>
    </row>
    <row r="10208" spans="2:2">
      <c r="B10208" s="15"/>
    </row>
    <row r="10209" spans="2:2">
      <c r="B10209" s="15"/>
    </row>
    <row r="10210" spans="2:2">
      <c r="B10210" s="15"/>
    </row>
    <row r="10211" spans="2:2">
      <c r="B10211" s="15"/>
    </row>
    <row r="10212" spans="2:2">
      <c r="B10212" s="15"/>
    </row>
    <row r="10213" spans="2:2">
      <c r="B10213" s="15"/>
    </row>
    <row r="10214" spans="2:2">
      <c r="B10214" s="15"/>
    </row>
    <row r="10215" spans="2:2">
      <c r="B10215" s="15"/>
    </row>
    <row r="10216" spans="2:2">
      <c r="B10216" s="15"/>
    </row>
    <row r="10217" spans="2:2">
      <c r="B10217" s="15"/>
    </row>
    <row r="10218" spans="2:2">
      <c r="B10218" s="15"/>
    </row>
    <row r="10219" spans="2:2">
      <c r="B10219" s="15"/>
    </row>
    <row r="10220" spans="2:2">
      <c r="B10220" s="15"/>
    </row>
    <row r="10221" spans="2:2">
      <c r="B10221" s="15"/>
    </row>
    <row r="10222" spans="2:2">
      <c r="B10222" s="15"/>
    </row>
    <row r="10223" spans="2:2">
      <c r="B10223" s="15"/>
    </row>
    <row r="10224" spans="2:2">
      <c r="B10224" s="15"/>
    </row>
    <row r="10225" spans="2:2">
      <c r="B10225" s="15"/>
    </row>
    <row r="10226" spans="2:2">
      <c r="B10226" s="15"/>
    </row>
    <row r="10227" spans="2:2">
      <c r="B10227" s="15"/>
    </row>
    <row r="10228" spans="2:2">
      <c r="B10228" s="15"/>
    </row>
    <row r="10229" spans="2:2">
      <c r="B10229" s="15"/>
    </row>
    <row r="10230" spans="2:2">
      <c r="B10230" s="15"/>
    </row>
    <row r="10231" spans="2:2">
      <c r="B10231" s="15"/>
    </row>
    <row r="10232" spans="2:2">
      <c r="B10232" s="15"/>
    </row>
    <row r="10233" spans="2:2">
      <c r="B10233" s="15"/>
    </row>
    <row r="10234" spans="2:2">
      <c r="B10234" s="15"/>
    </row>
    <row r="10235" spans="2:2">
      <c r="B10235" s="15"/>
    </row>
    <row r="10236" spans="2:2">
      <c r="B10236" s="15"/>
    </row>
    <row r="10237" spans="2:2">
      <c r="B10237" s="15"/>
    </row>
    <row r="10238" spans="2:2">
      <c r="B10238" s="15"/>
    </row>
    <row r="10239" spans="2:2">
      <c r="B10239" s="15"/>
    </row>
    <row r="10240" spans="2:2">
      <c r="B10240" s="15"/>
    </row>
    <row r="10241" spans="2:2">
      <c r="B10241" s="15"/>
    </row>
    <row r="10242" spans="2:2">
      <c r="B10242" s="15"/>
    </row>
    <row r="10243" spans="2:2">
      <c r="B10243" s="15"/>
    </row>
    <row r="10244" spans="2:2">
      <c r="B10244" s="15"/>
    </row>
    <row r="10245" spans="2:2">
      <c r="B10245" s="15"/>
    </row>
    <row r="10246" spans="2:2">
      <c r="B10246" s="15"/>
    </row>
    <row r="10247" spans="2:2">
      <c r="B10247" s="15"/>
    </row>
    <row r="10248" spans="2:2">
      <c r="B10248" s="15"/>
    </row>
    <row r="10249" spans="2:2">
      <c r="B10249" s="15"/>
    </row>
    <row r="10250" spans="2:2">
      <c r="B10250" s="15"/>
    </row>
    <row r="10251" spans="2:2">
      <c r="B10251" s="15"/>
    </row>
    <row r="10252" spans="2:2">
      <c r="B10252" s="15"/>
    </row>
    <row r="10253" spans="2:2">
      <c r="B10253" s="15"/>
    </row>
    <row r="10254" spans="2:2">
      <c r="B10254" s="15"/>
    </row>
    <row r="10255" spans="2:2">
      <c r="B10255" s="15"/>
    </row>
    <row r="10256" spans="2:2">
      <c r="B10256" s="15"/>
    </row>
    <row r="10257" spans="2:2">
      <c r="B10257" s="15"/>
    </row>
    <row r="10258" spans="2:2">
      <c r="B10258" s="15"/>
    </row>
    <row r="10259" spans="2:2">
      <c r="B10259" s="15"/>
    </row>
    <row r="10260" spans="2:2">
      <c r="B10260" s="15"/>
    </row>
    <row r="10261" spans="2:2">
      <c r="B10261" s="15"/>
    </row>
    <row r="10262" spans="2:2">
      <c r="B10262" s="15"/>
    </row>
    <row r="10263" spans="2:2">
      <c r="B10263" s="15"/>
    </row>
    <row r="10264" spans="2:2">
      <c r="B10264" s="15"/>
    </row>
    <row r="10265" spans="2:2">
      <c r="B10265" s="15"/>
    </row>
    <row r="10266" spans="2:2">
      <c r="B10266" s="15"/>
    </row>
    <row r="10267" spans="2:2">
      <c r="B10267" s="15"/>
    </row>
    <row r="10268" spans="2:2">
      <c r="B10268" s="15"/>
    </row>
    <row r="10269" spans="2:2">
      <c r="B10269" s="15"/>
    </row>
    <row r="10270" spans="2:2">
      <c r="B10270" s="15"/>
    </row>
    <row r="10271" spans="2:2">
      <c r="B10271" s="15"/>
    </row>
    <row r="10272" spans="2:2">
      <c r="B10272" s="15"/>
    </row>
    <row r="10273" spans="2:2">
      <c r="B10273" s="15"/>
    </row>
    <row r="10274" spans="2:2">
      <c r="B10274" s="15"/>
    </row>
    <row r="10275" spans="2:2">
      <c r="B10275" s="15"/>
    </row>
    <row r="10276" spans="2:2">
      <c r="B10276" s="15"/>
    </row>
    <row r="10277" spans="2:2">
      <c r="B10277" s="15"/>
    </row>
    <row r="10278" spans="2:2">
      <c r="B10278" s="15"/>
    </row>
    <row r="10279" spans="2:2">
      <c r="B10279" s="15"/>
    </row>
    <row r="10280" spans="2:2">
      <c r="B10280" s="15"/>
    </row>
    <row r="10281" spans="2:2">
      <c r="B10281" s="15"/>
    </row>
    <row r="10282" spans="2:2">
      <c r="B10282" s="15"/>
    </row>
    <row r="10283" spans="2:2">
      <c r="B10283" s="15"/>
    </row>
    <row r="10284" spans="2:2">
      <c r="B10284" s="15"/>
    </row>
    <row r="10285" spans="2:2">
      <c r="B10285" s="15"/>
    </row>
    <row r="10286" spans="2:2">
      <c r="B10286" s="15"/>
    </row>
    <row r="10287" spans="2:2">
      <c r="B10287" s="15"/>
    </row>
    <row r="10288" spans="2:2">
      <c r="B10288" s="15"/>
    </row>
    <row r="10289" spans="2:2">
      <c r="B10289" s="15"/>
    </row>
    <row r="10290" spans="2:2">
      <c r="B10290" s="15"/>
    </row>
    <row r="10291" spans="2:2">
      <c r="B10291" s="15"/>
    </row>
    <row r="10292" spans="2:2">
      <c r="B10292" s="15"/>
    </row>
    <row r="10293" spans="2:2">
      <c r="B10293" s="15"/>
    </row>
    <row r="10294" spans="2:2">
      <c r="B10294" s="15"/>
    </row>
    <row r="10295" spans="2:2">
      <c r="B10295" s="15"/>
    </row>
    <row r="10296" spans="2:2">
      <c r="B10296" s="15"/>
    </row>
    <row r="10297" spans="2:2">
      <c r="B10297" s="15"/>
    </row>
    <row r="10298" spans="2:2">
      <c r="B10298" s="15"/>
    </row>
    <row r="10299" spans="2:2">
      <c r="B10299" s="15"/>
    </row>
    <row r="10300" spans="2:2">
      <c r="B10300" s="15"/>
    </row>
    <row r="10301" spans="2:2">
      <c r="B10301" s="15"/>
    </row>
    <row r="10302" spans="2:2">
      <c r="B10302" s="15"/>
    </row>
    <row r="10303" spans="2:2">
      <c r="B10303" s="15"/>
    </row>
    <row r="10304" spans="2:2">
      <c r="B10304" s="15"/>
    </row>
    <row r="10305" spans="2:2">
      <c r="B10305" s="15"/>
    </row>
    <row r="10306" spans="2:2">
      <c r="B10306" s="15"/>
    </row>
    <row r="10307" spans="2:2">
      <c r="B10307" s="15"/>
    </row>
    <row r="10308" spans="2:2">
      <c r="B10308" s="15"/>
    </row>
    <row r="10309" spans="2:2">
      <c r="B10309" s="15"/>
    </row>
    <row r="10310" spans="2:2">
      <c r="B10310" s="15"/>
    </row>
    <row r="10311" spans="2:2">
      <c r="B10311" s="15"/>
    </row>
    <row r="10312" spans="2:2">
      <c r="B10312" s="15"/>
    </row>
    <row r="10313" spans="2:2">
      <c r="B10313" s="15"/>
    </row>
    <row r="10314" spans="2:2">
      <c r="B10314" s="15"/>
    </row>
    <row r="10315" spans="2:2">
      <c r="B10315" s="15"/>
    </row>
    <row r="10316" spans="2:2">
      <c r="B10316" s="15"/>
    </row>
    <row r="10317" spans="2:2">
      <c r="B10317" s="15"/>
    </row>
    <row r="10318" spans="2:2">
      <c r="B10318" s="15"/>
    </row>
    <row r="10319" spans="2:2">
      <c r="B10319" s="15"/>
    </row>
    <row r="10320" spans="2:2">
      <c r="B10320" s="15"/>
    </row>
    <row r="10321" spans="2:2">
      <c r="B10321" s="15"/>
    </row>
    <row r="10322" spans="2:2">
      <c r="B10322" s="15"/>
    </row>
    <row r="10323" spans="2:2">
      <c r="B10323" s="15"/>
    </row>
    <row r="10324" spans="2:2">
      <c r="B10324" s="15"/>
    </row>
    <row r="10325" spans="2:2">
      <c r="B10325" s="15"/>
    </row>
    <row r="10326" spans="2:2">
      <c r="B10326" s="15"/>
    </row>
    <row r="10327" spans="2:2">
      <c r="B10327" s="15"/>
    </row>
    <row r="10328" spans="2:2">
      <c r="B10328" s="15"/>
    </row>
    <row r="10329" spans="2:2">
      <c r="B10329" s="15"/>
    </row>
    <row r="10330" spans="2:2">
      <c r="B10330" s="15"/>
    </row>
    <row r="10331" spans="2:2">
      <c r="B10331" s="15"/>
    </row>
    <row r="10332" spans="2:2">
      <c r="B10332" s="15"/>
    </row>
    <row r="10333" spans="2:2">
      <c r="B10333" s="15"/>
    </row>
    <row r="10334" spans="2:2">
      <c r="B10334" s="15"/>
    </row>
    <row r="10335" spans="2:2">
      <c r="B10335" s="15"/>
    </row>
    <row r="10336" spans="2:2">
      <c r="B10336" s="15"/>
    </row>
    <row r="10337" spans="2:2">
      <c r="B10337" s="15"/>
    </row>
    <row r="10338" spans="2:2">
      <c r="B10338" s="15"/>
    </row>
    <row r="10339" spans="2:2">
      <c r="B10339" s="15"/>
    </row>
    <row r="10340" spans="2:2">
      <c r="B10340" s="15"/>
    </row>
    <row r="10341" spans="2:2">
      <c r="B10341" s="15"/>
    </row>
    <row r="10342" spans="2:2">
      <c r="B10342" s="15"/>
    </row>
    <row r="10343" spans="2:2">
      <c r="B10343" s="15"/>
    </row>
    <row r="10344" spans="2:2">
      <c r="B10344" s="15"/>
    </row>
    <row r="10345" spans="2:2">
      <c r="B10345" s="15"/>
    </row>
    <row r="10346" spans="2:2">
      <c r="B10346" s="15"/>
    </row>
    <row r="10347" spans="2:2">
      <c r="B10347" s="15"/>
    </row>
    <row r="10348" spans="2:2">
      <c r="B10348" s="15"/>
    </row>
    <row r="10349" spans="2:2">
      <c r="B10349" s="15"/>
    </row>
    <row r="10350" spans="2:2">
      <c r="B10350" s="15"/>
    </row>
    <row r="10351" spans="2:2">
      <c r="B10351" s="15"/>
    </row>
    <row r="10352" spans="2:2">
      <c r="B10352" s="15"/>
    </row>
    <row r="10353" spans="2:2">
      <c r="B10353" s="15"/>
    </row>
    <row r="10354" spans="2:2">
      <c r="B10354" s="15"/>
    </row>
    <row r="10355" spans="2:2">
      <c r="B10355" s="15"/>
    </row>
    <row r="10356" spans="2:2">
      <c r="B10356" s="15"/>
    </row>
    <row r="10357" spans="2:2">
      <c r="B10357" s="15"/>
    </row>
    <row r="10358" spans="2:2">
      <c r="B10358" s="15"/>
    </row>
    <row r="10359" spans="2:2">
      <c r="B10359" s="15"/>
    </row>
    <row r="10360" spans="2:2">
      <c r="B10360" s="15"/>
    </row>
    <row r="10361" spans="2:2">
      <c r="B10361" s="15"/>
    </row>
    <row r="10362" spans="2:2">
      <c r="B10362" s="15"/>
    </row>
    <row r="10363" spans="2:2">
      <c r="B10363" s="15"/>
    </row>
    <row r="10364" spans="2:2">
      <c r="B10364" s="15"/>
    </row>
    <row r="10365" spans="2:2">
      <c r="B10365" s="15"/>
    </row>
    <row r="10366" spans="2:2">
      <c r="B10366" s="15"/>
    </row>
    <row r="10367" spans="2:2">
      <c r="B10367" s="15"/>
    </row>
    <row r="10368" spans="2:2">
      <c r="B10368" s="15"/>
    </row>
    <row r="10369" spans="2:2">
      <c r="B10369" s="15"/>
    </row>
    <row r="10370" spans="2:2">
      <c r="B10370" s="15"/>
    </row>
    <row r="10371" spans="2:2">
      <c r="B10371" s="15"/>
    </row>
    <row r="10372" spans="2:2">
      <c r="B10372" s="15"/>
    </row>
    <row r="10373" spans="2:2">
      <c r="B10373" s="15"/>
    </row>
    <row r="10374" spans="2:2">
      <c r="B10374" s="15"/>
    </row>
    <row r="10375" spans="2:2">
      <c r="B10375" s="15"/>
    </row>
    <row r="10376" spans="2:2">
      <c r="B10376" s="15"/>
    </row>
    <row r="10377" spans="2:2">
      <c r="B10377" s="15"/>
    </row>
    <row r="10378" spans="2:2">
      <c r="B10378" s="15"/>
    </row>
    <row r="10379" spans="2:2">
      <c r="B10379" s="15"/>
    </row>
    <row r="10380" spans="2:2">
      <c r="B10380" s="15"/>
    </row>
    <row r="10381" spans="2:2">
      <c r="B10381" s="15"/>
    </row>
    <row r="10382" spans="2:2">
      <c r="B10382" s="15"/>
    </row>
    <row r="10383" spans="2:2">
      <c r="B10383" s="15"/>
    </row>
    <row r="10384" spans="2:2">
      <c r="B10384" s="15"/>
    </row>
    <row r="10385" spans="2:2">
      <c r="B10385" s="15"/>
    </row>
    <row r="10386" spans="2:2">
      <c r="B10386" s="15"/>
    </row>
    <row r="10387" spans="2:2">
      <c r="B10387" s="15"/>
    </row>
    <row r="10388" spans="2:2">
      <c r="B10388" s="15"/>
    </row>
    <row r="10389" spans="2:2">
      <c r="B10389" s="15"/>
    </row>
    <row r="10390" spans="2:2">
      <c r="B10390" s="15"/>
    </row>
    <row r="10391" spans="2:2">
      <c r="B10391" s="15"/>
    </row>
    <row r="10392" spans="2:2">
      <c r="B10392" s="15"/>
    </row>
    <row r="10393" spans="2:2">
      <c r="B10393" s="15"/>
    </row>
    <row r="10394" spans="2:2">
      <c r="B10394" s="15"/>
    </row>
    <row r="10395" spans="2:2">
      <c r="B10395" s="15"/>
    </row>
    <row r="10396" spans="2:2">
      <c r="B10396" s="15"/>
    </row>
    <row r="10397" spans="2:2">
      <c r="B10397" s="15"/>
    </row>
    <row r="10398" spans="2:2">
      <c r="B10398" s="15"/>
    </row>
    <row r="10399" spans="2:2">
      <c r="B10399" s="15"/>
    </row>
    <row r="10400" spans="2:2">
      <c r="B10400" s="15"/>
    </row>
    <row r="10401" spans="2:2">
      <c r="B10401" s="15"/>
    </row>
    <row r="10402" spans="2:2">
      <c r="B10402" s="15"/>
    </row>
    <row r="10403" spans="2:2">
      <c r="B10403" s="15"/>
    </row>
    <row r="10404" spans="2:2">
      <c r="B10404" s="15"/>
    </row>
    <row r="10405" spans="2:2">
      <c r="B10405" s="15"/>
    </row>
    <row r="10406" spans="2:2">
      <c r="B10406" s="15"/>
    </row>
    <row r="10407" spans="2:2">
      <c r="B10407" s="15"/>
    </row>
    <row r="10408" spans="2:2">
      <c r="B10408" s="15"/>
    </row>
    <row r="10409" spans="2:2">
      <c r="B10409" s="15"/>
    </row>
    <row r="10410" spans="2:2">
      <c r="B10410" s="15"/>
    </row>
    <row r="10411" spans="2:2">
      <c r="B10411" s="15"/>
    </row>
    <row r="10412" spans="2:2">
      <c r="B10412" s="15"/>
    </row>
    <row r="10413" spans="2:2">
      <c r="B10413" s="15"/>
    </row>
    <row r="10414" spans="2:2">
      <c r="B10414" s="15"/>
    </row>
    <row r="10415" spans="2:2">
      <c r="B10415" s="15"/>
    </row>
    <row r="10416" spans="2:2">
      <c r="B10416" s="15"/>
    </row>
    <row r="10417" spans="2:2">
      <c r="B10417" s="15"/>
    </row>
    <row r="10418" spans="2:2">
      <c r="B10418" s="15"/>
    </row>
    <row r="10419" spans="2:2">
      <c r="B10419" s="15"/>
    </row>
    <row r="10420" spans="2:2">
      <c r="B10420" s="15"/>
    </row>
    <row r="10421" spans="2:2">
      <c r="B10421" s="15"/>
    </row>
    <row r="10422" spans="2:2">
      <c r="B10422" s="15"/>
    </row>
    <row r="10423" spans="2:2">
      <c r="B10423" s="15"/>
    </row>
    <row r="10424" spans="2:2">
      <c r="B10424" s="15"/>
    </row>
    <row r="10425" spans="2:2">
      <c r="B10425" s="15"/>
    </row>
    <row r="10426" spans="2:2">
      <c r="B10426" s="15"/>
    </row>
    <row r="10427" spans="2:2">
      <c r="B10427" s="15"/>
    </row>
    <row r="10428" spans="2:2">
      <c r="B10428" s="15"/>
    </row>
    <row r="10429" spans="2:2">
      <c r="B10429" s="15"/>
    </row>
    <row r="10430" spans="2:2">
      <c r="B10430" s="15"/>
    </row>
    <row r="10431" spans="2:2">
      <c r="B10431" s="15"/>
    </row>
    <row r="10432" spans="2:2">
      <c r="B10432" s="15"/>
    </row>
    <row r="10433" spans="2:2">
      <c r="B10433" s="15"/>
    </row>
    <row r="10434" spans="2:2">
      <c r="B10434" s="15"/>
    </row>
    <row r="10435" spans="2:2">
      <c r="B10435" s="15"/>
    </row>
    <row r="10436" spans="2:2">
      <c r="B10436" s="15"/>
    </row>
    <row r="10437" spans="2:2">
      <c r="B10437" s="15"/>
    </row>
    <row r="10438" spans="2:2">
      <c r="B10438" s="15"/>
    </row>
    <row r="10439" spans="2:2">
      <c r="B10439" s="15"/>
    </row>
    <row r="10440" spans="2:2">
      <c r="B10440" s="15"/>
    </row>
    <row r="10441" spans="2:2">
      <c r="B10441" s="15"/>
    </row>
    <row r="10442" spans="2:2">
      <c r="B10442" s="15"/>
    </row>
    <row r="10443" spans="2:2">
      <c r="B10443" s="15"/>
    </row>
    <row r="10444" spans="2:2">
      <c r="B10444" s="15"/>
    </row>
    <row r="10445" spans="2:2">
      <c r="B10445" s="15"/>
    </row>
    <row r="10446" spans="2:2">
      <c r="B10446" s="15"/>
    </row>
    <row r="10447" spans="2:2">
      <c r="B10447" s="15"/>
    </row>
    <row r="10448" spans="2:2">
      <c r="B10448" s="15"/>
    </row>
    <row r="10449" spans="2:2">
      <c r="B10449" s="15"/>
    </row>
    <row r="10450" spans="2:2">
      <c r="B10450" s="15"/>
    </row>
    <row r="10451" spans="2:2">
      <c r="B10451" s="15"/>
    </row>
    <row r="10452" spans="2:2">
      <c r="B10452" s="15"/>
    </row>
    <row r="10453" spans="2:2">
      <c r="B10453" s="15"/>
    </row>
    <row r="10454" spans="2:2">
      <c r="B10454" s="15"/>
    </row>
    <row r="10455" spans="2:2">
      <c r="B10455" s="15"/>
    </row>
    <row r="10456" spans="2:2">
      <c r="B10456" s="15"/>
    </row>
    <row r="10457" spans="2:2">
      <c r="B10457" s="15"/>
    </row>
    <row r="10458" spans="2:2">
      <c r="B10458" s="15"/>
    </row>
    <row r="10459" spans="2:2">
      <c r="B10459" s="15"/>
    </row>
    <row r="10460" spans="2:2">
      <c r="B10460" s="15"/>
    </row>
    <row r="10461" spans="2:2">
      <c r="B10461" s="15"/>
    </row>
    <row r="10462" spans="2:2">
      <c r="B10462" s="15"/>
    </row>
    <row r="10463" spans="2:2">
      <c r="B10463" s="15"/>
    </row>
    <row r="10464" spans="2:2">
      <c r="B10464" s="15"/>
    </row>
    <row r="10465" spans="2:2">
      <c r="B10465" s="15"/>
    </row>
    <row r="10466" spans="2:2">
      <c r="B10466" s="15"/>
    </row>
    <row r="10467" spans="2:2">
      <c r="B10467" s="15"/>
    </row>
    <row r="10468" spans="2:2">
      <c r="B10468" s="15"/>
    </row>
    <row r="10469" spans="2:2">
      <c r="B10469" s="15"/>
    </row>
    <row r="10470" spans="2:2">
      <c r="B10470" s="15"/>
    </row>
    <row r="10471" spans="2:2">
      <c r="B10471" s="15"/>
    </row>
    <row r="10472" spans="2:2">
      <c r="B10472" s="15"/>
    </row>
    <row r="10473" spans="2:2">
      <c r="B10473" s="15"/>
    </row>
    <row r="10474" spans="2:2">
      <c r="B10474" s="15"/>
    </row>
    <row r="10475" spans="2:2">
      <c r="B10475" s="15"/>
    </row>
    <row r="10476" spans="2:2">
      <c r="B10476" s="15"/>
    </row>
    <row r="10477" spans="2:2">
      <c r="B10477" s="15"/>
    </row>
    <row r="10478" spans="2:2">
      <c r="B10478" s="15"/>
    </row>
    <row r="10479" spans="2:2">
      <c r="B10479" s="15"/>
    </row>
    <row r="10480" spans="2:2">
      <c r="B10480" s="15"/>
    </row>
    <row r="10481" spans="2:2">
      <c r="B10481" s="15"/>
    </row>
    <row r="10482" spans="2:2">
      <c r="B10482" s="15"/>
    </row>
    <row r="10483" spans="2:2">
      <c r="B10483" s="15"/>
    </row>
    <row r="10484" spans="2:2">
      <c r="B10484" s="15"/>
    </row>
    <row r="10485" spans="2:2">
      <c r="B10485" s="15"/>
    </row>
    <row r="10486" spans="2:2">
      <c r="B10486" s="15"/>
    </row>
    <row r="10487" spans="2:2">
      <c r="B10487" s="15"/>
    </row>
    <row r="10488" spans="2:2">
      <c r="B10488" s="15"/>
    </row>
    <row r="10489" spans="2:2">
      <c r="B10489" s="15"/>
    </row>
    <row r="10490" spans="2:2">
      <c r="B10490" s="15"/>
    </row>
    <row r="10491" spans="2:2">
      <c r="B10491" s="15"/>
    </row>
    <row r="10492" spans="2:2">
      <c r="B10492" s="15"/>
    </row>
    <row r="10493" spans="2:2">
      <c r="B10493" s="15"/>
    </row>
    <row r="10494" spans="2:2">
      <c r="B10494" s="15"/>
    </row>
    <row r="10495" spans="2:2">
      <c r="B10495" s="15"/>
    </row>
    <row r="10496" spans="2:2">
      <c r="B10496" s="15"/>
    </row>
    <row r="10497" spans="2:2">
      <c r="B10497" s="15"/>
    </row>
    <row r="10498" spans="2:2">
      <c r="B10498" s="15"/>
    </row>
    <row r="10499" spans="2:2">
      <c r="B10499" s="15"/>
    </row>
    <row r="10500" spans="2:2">
      <c r="B10500" s="15"/>
    </row>
    <row r="10501" spans="2:2">
      <c r="B10501" s="15"/>
    </row>
    <row r="10502" spans="2:2">
      <c r="B10502" s="15"/>
    </row>
    <row r="10503" spans="2:2">
      <c r="B10503" s="15"/>
    </row>
    <row r="10504" spans="2:2">
      <c r="B10504" s="15"/>
    </row>
    <row r="10505" spans="2:2">
      <c r="B10505" s="15"/>
    </row>
    <row r="10506" spans="2:2">
      <c r="B10506" s="15"/>
    </row>
    <row r="10507" spans="2:2">
      <c r="B10507" s="15"/>
    </row>
    <row r="10508" spans="2:2">
      <c r="B10508" s="15"/>
    </row>
    <row r="10509" spans="2:2">
      <c r="B10509" s="15"/>
    </row>
    <row r="10510" spans="2:2">
      <c r="B10510" s="15"/>
    </row>
    <row r="10511" spans="2:2">
      <c r="B10511" s="15"/>
    </row>
    <row r="10512" spans="2:2">
      <c r="B10512" s="15"/>
    </row>
    <row r="10513" spans="2:2">
      <c r="B10513" s="15"/>
    </row>
    <row r="10514" spans="2:2">
      <c r="B10514" s="15"/>
    </row>
    <row r="10515" spans="2:2">
      <c r="B10515" s="15"/>
    </row>
    <row r="10516" spans="2:2">
      <c r="B10516" s="15"/>
    </row>
    <row r="10517" spans="2:2">
      <c r="B10517" s="15"/>
    </row>
    <row r="10518" spans="2:2">
      <c r="B10518" s="15"/>
    </row>
    <row r="10519" spans="2:2">
      <c r="B10519" s="15"/>
    </row>
    <row r="10520" spans="2:2">
      <c r="B10520" s="15"/>
    </row>
    <row r="10521" spans="2:2">
      <c r="B10521" s="15"/>
    </row>
    <row r="10522" spans="2:2">
      <c r="B10522" s="15"/>
    </row>
    <row r="10523" spans="2:2">
      <c r="B10523" s="15"/>
    </row>
    <row r="10524" spans="2:2">
      <c r="B10524" s="15"/>
    </row>
    <row r="10525" spans="2:2">
      <c r="B10525" s="15"/>
    </row>
    <row r="10526" spans="2:2">
      <c r="B10526" s="15"/>
    </row>
    <row r="10527" spans="2:2">
      <c r="B10527" s="15"/>
    </row>
    <row r="10528" spans="2:2">
      <c r="B10528" s="15"/>
    </row>
    <row r="10529" spans="2:2">
      <c r="B10529" s="15"/>
    </row>
    <row r="10530" spans="2:2">
      <c r="B10530" s="15"/>
    </row>
    <row r="10531" spans="2:2">
      <c r="B10531" s="15"/>
    </row>
    <row r="10532" spans="2:2">
      <c r="B10532" s="15"/>
    </row>
    <row r="10533" spans="2:2">
      <c r="B10533" s="15"/>
    </row>
    <row r="10534" spans="2:2">
      <c r="B10534" s="15"/>
    </row>
    <row r="10535" spans="2:2">
      <c r="B10535" s="15"/>
    </row>
    <row r="10536" spans="2:2">
      <c r="B10536" s="15"/>
    </row>
    <row r="10537" spans="2:2">
      <c r="B10537" s="15"/>
    </row>
    <row r="10538" spans="2:2">
      <c r="B10538" s="15"/>
    </row>
    <row r="10539" spans="2:2">
      <c r="B10539" s="15"/>
    </row>
    <row r="10540" spans="2:2">
      <c r="B10540" s="15"/>
    </row>
    <row r="10541" spans="2:2">
      <c r="B10541" s="15"/>
    </row>
    <row r="10542" spans="2:2">
      <c r="B10542" s="15"/>
    </row>
    <row r="10543" spans="2:2">
      <c r="B10543" s="15"/>
    </row>
    <row r="10544" spans="2:2">
      <c r="B10544" s="15"/>
    </row>
    <row r="10545" spans="2:2">
      <c r="B10545" s="15"/>
    </row>
    <row r="10546" spans="2:2">
      <c r="B10546" s="15"/>
    </row>
    <row r="10547" spans="2:2">
      <c r="B10547" s="15"/>
    </row>
    <row r="10548" spans="2:2">
      <c r="B10548" s="15"/>
    </row>
    <row r="10549" spans="2:2">
      <c r="B10549" s="15"/>
    </row>
    <row r="10550" spans="2:2">
      <c r="B10550" s="15"/>
    </row>
    <row r="10551" spans="2:2">
      <c r="B10551" s="15"/>
    </row>
    <row r="10552" spans="2:2">
      <c r="B10552" s="15"/>
    </row>
    <row r="10553" spans="2:2">
      <c r="B10553" s="15"/>
    </row>
    <row r="10554" spans="2:2">
      <c r="B10554" s="15"/>
    </row>
    <row r="10555" spans="2:2">
      <c r="B10555" s="15"/>
    </row>
    <row r="10556" spans="2:2">
      <c r="B10556" s="15"/>
    </row>
    <row r="10557" spans="2:2">
      <c r="B10557" s="15"/>
    </row>
    <row r="10558" spans="2:2">
      <c r="B10558" s="15"/>
    </row>
    <row r="10559" spans="2:2">
      <c r="B10559" s="15"/>
    </row>
    <row r="10560" spans="2:2">
      <c r="B10560" s="15"/>
    </row>
    <row r="10561" spans="2:2">
      <c r="B10561" s="15"/>
    </row>
    <row r="10562" spans="2:2">
      <c r="B10562" s="15"/>
    </row>
    <row r="10563" spans="2:2">
      <c r="B10563" s="15"/>
    </row>
    <row r="10564" spans="2:2">
      <c r="B10564" s="15"/>
    </row>
    <row r="10565" spans="2:2">
      <c r="B10565" s="15"/>
    </row>
    <row r="10566" spans="2:2">
      <c r="B10566" s="15"/>
    </row>
    <row r="10567" spans="2:2">
      <c r="B10567" s="15"/>
    </row>
    <row r="10568" spans="2:2">
      <c r="B10568" s="15"/>
    </row>
    <row r="10569" spans="2:2">
      <c r="B10569" s="15"/>
    </row>
    <row r="10570" spans="2:2">
      <c r="B10570" s="15"/>
    </row>
    <row r="10571" spans="2:2">
      <c r="B10571" s="15"/>
    </row>
    <row r="10572" spans="2:2">
      <c r="B10572" s="15"/>
    </row>
    <row r="10573" spans="2:2">
      <c r="B10573" s="15"/>
    </row>
    <row r="10574" spans="2:2">
      <c r="B10574" s="15"/>
    </row>
    <row r="10575" spans="2:2">
      <c r="B10575" s="15"/>
    </row>
    <row r="10576" spans="2:2">
      <c r="B10576" s="15"/>
    </row>
    <row r="10577" spans="2:2">
      <c r="B10577" s="15"/>
    </row>
    <row r="10578" spans="2:2">
      <c r="B10578" s="15"/>
    </row>
    <row r="10579" spans="2:2">
      <c r="B10579" s="15"/>
    </row>
    <row r="10580" spans="2:2">
      <c r="B10580" s="15"/>
    </row>
    <row r="10581" spans="2:2">
      <c r="B10581" s="15"/>
    </row>
    <row r="10582" spans="2:2">
      <c r="B10582" s="15"/>
    </row>
    <row r="10583" spans="2:2">
      <c r="B10583" s="15"/>
    </row>
    <row r="10584" spans="2:2">
      <c r="B10584" s="15"/>
    </row>
    <row r="10585" spans="2:2">
      <c r="B10585" s="15"/>
    </row>
    <row r="10586" spans="2:2">
      <c r="B10586" s="15"/>
    </row>
    <row r="10587" spans="2:2">
      <c r="B10587" s="15"/>
    </row>
    <row r="10588" spans="2:2">
      <c r="B10588" s="15"/>
    </row>
    <row r="10589" spans="2:2">
      <c r="B10589" s="15"/>
    </row>
    <row r="10590" spans="2:2">
      <c r="B10590" s="15"/>
    </row>
    <row r="10591" spans="2:2">
      <c r="B10591" s="15"/>
    </row>
    <row r="10592" spans="2:2">
      <c r="B10592" s="15"/>
    </row>
    <row r="10593" spans="2:2">
      <c r="B10593" s="15"/>
    </row>
    <row r="10594" spans="2:2">
      <c r="B10594" s="15"/>
    </row>
    <row r="10595" spans="2:2">
      <c r="B10595" s="15"/>
    </row>
    <row r="10596" spans="2:2">
      <c r="B10596" s="15"/>
    </row>
    <row r="10597" spans="2:2">
      <c r="B10597" s="15"/>
    </row>
    <row r="10598" spans="2:2">
      <c r="B10598" s="15"/>
    </row>
    <row r="10599" spans="2:2">
      <c r="B10599" s="15"/>
    </row>
    <row r="10600" spans="2:2">
      <c r="B10600" s="15"/>
    </row>
    <row r="10601" spans="2:2">
      <c r="B10601" s="15"/>
    </row>
    <row r="10602" spans="2:2">
      <c r="B10602" s="15"/>
    </row>
    <row r="10603" spans="2:2">
      <c r="B10603" s="15"/>
    </row>
    <row r="10604" spans="2:2">
      <c r="B10604" s="15"/>
    </row>
    <row r="10605" spans="2:2">
      <c r="B10605" s="15"/>
    </row>
    <row r="10606" spans="2:2">
      <c r="B10606" s="15"/>
    </row>
    <row r="10607" spans="2:2">
      <c r="B10607" s="15"/>
    </row>
    <row r="10608" spans="2:2">
      <c r="B10608" s="15"/>
    </row>
    <row r="10609" spans="2:2">
      <c r="B10609" s="15"/>
    </row>
    <row r="10610" spans="2:2">
      <c r="B10610" s="15"/>
    </row>
    <row r="10611" spans="2:2">
      <c r="B10611" s="15"/>
    </row>
    <row r="10612" spans="2:2">
      <c r="B10612" s="15"/>
    </row>
    <row r="10613" spans="2:2">
      <c r="B10613" s="15"/>
    </row>
    <row r="10614" spans="2:2">
      <c r="B10614" s="15"/>
    </row>
    <row r="10615" spans="2:2">
      <c r="B10615" s="15"/>
    </row>
    <row r="10616" spans="2:2">
      <c r="B10616" s="15"/>
    </row>
    <row r="10617" spans="2:2">
      <c r="B10617" s="15"/>
    </row>
    <row r="10618" spans="2:2">
      <c r="B10618" s="15"/>
    </row>
    <row r="10619" spans="2:2">
      <c r="B10619" s="15"/>
    </row>
    <row r="10620" spans="2:2">
      <c r="B10620" s="15"/>
    </row>
    <row r="10621" spans="2:2">
      <c r="B10621" s="15"/>
    </row>
    <row r="10622" spans="2:2">
      <c r="B10622" s="15"/>
    </row>
    <row r="10623" spans="2:2">
      <c r="B10623" s="15"/>
    </row>
    <row r="10624" spans="2:2">
      <c r="B10624" s="15"/>
    </row>
    <row r="10625" spans="2:2">
      <c r="B10625" s="15"/>
    </row>
    <row r="10626" spans="2:2">
      <c r="B10626" s="15"/>
    </row>
    <row r="10627" spans="2:2">
      <c r="B10627" s="15"/>
    </row>
    <row r="10628" spans="2:2">
      <c r="B10628" s="15"/>
    </row>
    <row r="10629" spans="2:2">
      <c r="B10629" s="15"/>
    </row>
    <row r="10630" spans="2:2">
      <c r="B10630" s="15"/>
    </row>
    <row r="10631" spans="2:2">
      <c r="B10631" s="15"/>
    </row>
    <row r="10632" spans="2:2">
      <c r="B10632" s="15"/>
    </row>
    <row r="10633" spans="2:2">
      <c r="B10633" s="15"/>
    </row>
    <row r="10634" spans="2:2">
      <c r="B10634" s="15"/>
    </row>
    <row r="10635" spans="2:2">
      <c r="B10635" s="15"/>
    </row>
    <row r="10636" spans="2:2">
      <c r="B10636" s="15"/>
    </row>
    <row r="10637" spans="2:2">
      <c r="B10637" s="15"/>
    </row>
    <row r="10638" spans="2:2">
      <c r="B10638" s="15"/>
    </row>
    <row r="10639" spans="2:2">
      <c r="B10639" s="15"/>
    </row>
    <row r="10640" spans="2:2">
      <c r="B10640" s="15"/>
    </row>
    <row r="10641" spans="2:2">
      <c r="B10641" s="15"/>
    </row>
    <row r="10642" spans="2:2">
      <c r="B10642" s="15"/>
    </row>
    <row r="10643" spans="2:2">
      <c r="B10643" s="15"/>
    </row>
    <row r="10644" spans="2:2">
      <c r="B10644" s="15"/>
    </row>
    <row r="10645" spans="2:2">
      <c r="B10645" s="15"/>
    </row>
    <row r="10646" spans="2:2">
      <c r="B10646" s="15"/>
    </row>
    <row r="10647" spans="2:2">
      <c r="B10647" s="15"/>
    </row>
    <row r="10648" spans="2:2">
      <c r="B10648" s="15"/>
    </row>
    <row r="10649" spans="2:2">
      <c r="B10649" s="15"/>
    </row>
    <row r="10650" spans="2:2">
      <c r="B10650" s="15"/>
    </row>
    <row r="10651" spans="2:2">
      <c r="B10651" s="15"/>
    </row>
    <row r="10652" spans="2:2">
      <c r="B10652" s="15"/>
    </row>
    <row r="10653" spans="2:2">
      <c r="B10653" s="15"/>
    </row>
    <row r="10654" spans="2:2">
      <c r="B10654" s="15"/>
    </row>
    <row r="10655" spans="2:2">
      <c r="B10655" s="15"/>
    </row>
    <row r="10656" spans="2:2">
      <c r="B10656" s="15"/>
    </row>
    <row r="10657" spans="2:2">
      <c r="B10657" s="15"/>
    </row>
    <row r="10658" spans="2:2">
      <c r="B10658" s="15"/>
    </row>
    <row r="10659" spans="2:2">
      <c r="B10659" s="15"/>
    </row>
    <row r="10660" spans="2:2">
      <c r="B10660" s="15"/>
    </row>
    <row r="10661" spans="2:2">
      <c r="B10661" s="15"/>
    </row>
    <row r="10662" spans="2:2">
      <c r="B10662" s="15"/>
    </row>
    <row r="10663" spans="2:2">
      <c r="B10663" s="15"/>
    </row>
    <row r="10664" spans="2:2">
      <c r="B10664" s="15"/>
    </row>
    <row r="10665" spans="2:2">
      <c r="B10665" s="15"/>
    </row>
    <row r="10666" spans="2:2">
      <c r="B10666" s="15"/>
    </row>
    <row r="10667" spans="2:2">
      <c r="B10667" s="15"/>
    </row>
    <row r="10668" spans="2:2">
      <c r="B10668" s="15"/>
    </row>
    <row r="10669" spans="2:2">
      <c r="B10669" s="15"/>
    </row>
    <row r="10670" spans="2:2">
      <c r="B10670" s="15"/>
    </row>
    <row r="10671" spans="2:2">
      <c r="B10671" s="15"/>
    </row>
    <row r="10672" spans="2:2">
      <c r="B10672" s="15"/>
    </row>
    <row r="10673" spans="2:2">
      <c r="B10673" s="15"/>
    </row>
    <row r="10674" spans="2:2">
      <c r="B10674" s="15"/>
    </row>
    <row r="10675" spans="2:2">
      <c r="B10675" s="15"/>
    </row>
    <row r="10676" spans="2:2">
      <c r="B10676" s="15"/>
    </row>
    <row r="10677" spans="2:2">
      <c r="B10677" s="15"/>
    </row>
    <row r="10678" spans="2:2">
      <c r="B10678" s="15"/>
    </row>
    <row r="10679" spans="2:2">
      <c r="B10679" s="15"/>
    </row>
    <row r="10680" spans="2:2">
      <c r="B10680" s="15"/>
    </row>
    <row r="10681" spans="2:2">
      <c r="B10681" s="15"/>
    </row>
    <row r="10682" spans="2:2">
      <c r="B10682" s="15"/>
    </row>
    <row r="10683" spans="2:2">
      <c r="B10683" s="15"/>
    </row>
    <row r="10684" spans="2:2">
      <c r="B10684" s="15"/>
    </row>
    <row r="10685" spans="2:2">
      <c r="B10685" s="15"/>
    </row>
    <row r="10686" spans="2:2">
      <c r="B10686" s="15"/>
    </row>
    <row r="10687" spans="2:2">
      <c r="B10687" s="15"/>
    </row>
    <row r="10688" spans="2:2">
      <c r="B10688" s="15"/>
    </row>
    <row r="10689" spans="2:2">
      <c r="B10689" s="15"/>
    </row>
    <row r="10690" spans="2:2">
      <c r="B10690" s="15"/>
    </row>
    <row r="10691" spans="2:2">
      <c r="B10691" s="15"/>
    </row>
    <row r="10692" spans="2:2">
      <c r="B10692" s="15"/>
    </row>
    <row r="10693" spans="2:2">
      <c r="B10693" s="15"/>
    </row>
    <row r="10694" spans="2:2">
      <c r="B10694" s="15"/>
    </row>
    <row r="10695" spans="2:2">
      <c r="B10695" s="15"/>
    </row>
    <row r="10696" spans="2:2">
      <c r="B10696" s="15"/>
    </row>
    <row r="10697" spans="2:2">
      <c r="B10697" s="15"/>
    </row>
    <row r="10698" spans="2:2">
      <c r="B10698" s="15"/>
    </row>
    <row r="10699" spans="2:2">
      <c r="B10699" s="15"/>
    </row>
    <row r="10700" spans="2:2">
      <c r="B10700" s="15"/>
    </row>
    <row r="10701" spans="2:2">
      <c r="B10701" s="15"/>
    </row>
    <row r="10702" spans="2:2">
      <c r="B10702" s="15"/>
    </row>
    <row r="10703" spans="2:2">
      <c r="B10703" s="15"/>
    </row>
    <row r="10704" spans="2:2">
      <c r="B10704" s="15"/>
    </row>
    <row r="10705" spans="2:2">
      <c r="B10705" s="15"/>
    </row>
    <row r="10706" spans="2:2">
      <c r="B10706" s="15"/>
    </row>
    <row r="10707" spans="2:2">
      <c r="B10707" s="15"/>
    </row>
    <row r="10708" spans="2:2">
      <c r="B10708" s="15"/>
    </row>
    <row r="10709" spans="2:2">
      <c r="B10709" s="15"/>
    </row>
    <row r="10710" spans="2:2">
      <c r="B10710" s="15"/>
    </row>
    <row r="10711" spans="2:2">
      <c r="B10711" s="15"/>
    </row>
    <row r="10712" spans="2:2">
      <c r="B10712" s="15"/>
    </row>
    <row r="10713" spans="2:2">
      <c r="B10713" s="15"/>
    </row>
    <row r="10714" spans="2:2">
      <c r="B10714" s="15"/>
    </row>
    <row r="10715" spans="2:2">
      <c r="B10715" s="15"/>
    </row>
    <row r="10716" spans="2:2">
      <c r="B10716" s="15"/>
    </row>
    <row r="10717" spans="2:2">
      <c r="B10717" s="15"/>
    </row>
    <row r="10718" spans="2:2">
      <c r="B10718" s="15"/>
    </row>
    <row r="10719" spans="2:2">
      <c r="B10719" s="15"/>
    </row>
    <row r="10720" spans="2:2">
      <c r="B10720" s="15"/>
    </row>
    <row r="10721" spans="2:2">
      <c r="B10721" s="15"/>
    </row>
    <row r="10722" spans="2:2">
      <c r="B10722" s="15"/>
    </row>
    <row r="10723" spans="2:2">
      <c r="B10723" s="15"/>
    </row>
    <row r="10724" spans="2:2">
      <c r="B10724" s="15"/>
    </row>
    <row r="10725" spans="2:2">
      <c r="B10725" s="15"/>
    </row>
    <row r="10726" spans="2:2">
      <c r="B10726" s="15"/>
    </row>
    <row r="10727" spans="2:2">
      <c r="B10727" s="15"/>
    </row>
    <row r="10728" spans="2:2">
      <c r="B10728" s="15"/>
    </row>
    <row r="10729" spans="2:2">
      <c r="B10729" s="15"/>
    </row>
    <row r="10730" spans="2:2">
      <c r="B10730" s="15"/>
    </row>
    <row r="10731" spans="2:2">
      <c r="B10731" s="15"/>
    </row>
    <row r="10732" spans="2:2">
      <c r="B10732" s="15"/>
    </row>
    <row r="10733" spans="2:2">
      <c r="B10733" s="15"/>
    </row>
    <row r="10734" spans="2:2">
      <c r="B10734" s="15"/>
    </row>
    <row r="10735" spans="2:2">
      <c r="B10735" s="15"/>
    </row>
    <row r="10736" spans="2:2">
      <c r="B10736" s="15"/>
    </row>
    <row r="10737" spans="2:2">
      <c r="B10737" s="15"/>
    </row>
    <row r="10738" spans="2:2">
      <c r="B10738" s="15"/>
    </row>
    <row r="10739" spans="2:2">
      <c r="B10739" s="15"/>
    </row>
    <row r="10740" spans="2:2">
      <c r="B10740" s="15"/>
    </row>
    <row r="10741" spans="2:2">
      <c r="B10741" s="15"/>
    </row>
    <row r="10742" spans="2:2">
      <c r="B10742" s="15"/>
    </row>
    <row r="10743" spans="2:2">
      <c r="B10743" s="15"/>
    </row>
    <row r="10744" spans="2:2">
      <c r="B10744" s="15"/>
    </row>
    <row r="10745" spans="2:2">
      <c r="B10745" s="15"/>
    </row>
    <row r="10746" spans="2:2">
      <c r="B10746" s="15"/>
    </row>
    <row r="10747" spans="2:2">
      <c r="B10747" s="15"/>
    </row>
    <row r="10748" spans="2:2">
      <c r="B10748" s="15"/>
    </row>
    <row r="10749" spans="2:2">
      <c r="B10749" s="15"/>
    </row>
    <row r="10750" spans="2:2">
      <c r="B10750" s="15"/>
    </row>
    <row r="10751" spans="2:2">
      <c r="B10751" s="15"/>
    </row>
    <row r="10752" spans="2:2">
      <c r="B10752" s="15"/>
    </row>
    <row r="10753" spans="2:2">
      <c r="B10753" s="15"/>
    </row>
    <row r="10754" spans="2:2">
      <c r="B10754" s="15"/>
    </row>
    <row r="10755" spans="2:2">
      <c r="B10755" s="15"/>
    </row>
    <row r="10756" spans="2:2">
      <c r="B10756" s="15"/>
    </row>
    <row r="10757" spans="2:2">
      <c r="B10757" s="15"/>
    </row>
    <row r="10758" spans="2:2">
      <c r="B10758" s="15"/>
    </row>
    <row r="10759" spans="2:2">
      <c r="B10759" s="15"/>
    </row>
    <row r="10760" spans="2:2">
      <c r="B10760" s="15"/>
    </row>
    <row r="10761" spans="2:2">
      <c r="B10761" s="15"/>
    </row>
    <row r="10762" spans="2:2">
      <c r="B10762" s="15"/>
    </row>
    <row r="10763" spans="2:2">
      <c r="B10763" s="15"/>
    </row>
    <row r="10764" spans="2:2">
      <c r="B10764" s="15"/>
    </row>
    <row r="10765" spans="2:2">
      <c r="B10765" s="15"/>
    </row>
    <row r="10766" spans="2:2">
      <c r="B10766" s="15"/>
    </row>
    <row r="10767" spans="2:2">
      <c r="B10767" s="15"/>
    </row>
    <row r="10768" spans="2:2">
      <c r="B10768" s="15"/>
    </row>
    <row r="10769" spans="2:2">
      <c r="B10769" s="15"/>
    </row>
    <row r="10770" spans="2:2">
      <c r="B10770" s="15"/>
    </row>
    <row r="10771" spans="2:2">
      <c r="B10771" s="15"/>
    </row>
    <row r="10772" spans="2:2">
      <c r="B10772" s="15"/>
    </row>
    <row r="10773" spans="2:2">
      <c r="B10773" s="15"/>
    </row>
    <row r="10774" spans="2:2">
      <c r="B10774" s="15"/>
    </row>
    <row r="10775" spans="2:2">
      <c r="B10775" s="15"/>
    </row>
    <row r="10776" spans="2:2">
      <c r="B10776" s="15"/>
    </row>
    <row r="10777" spans="2:2">
      <c r="B10777" s="15"/>
    </row>
    <row r="10778" spans="2:2">
      <c r="B10778" s="15"/>
    </row>
    <row r="10779" spans="2:2">
      <c r="B10779" s="15"/>
    </row>
    <row r="10780" spans="2:2">
      <c r="B10780" s="15"/>
    </row>
    <row r="10781" spans="2:2">
      <c r="B10781" s="15"/>
    </row>
    <row r="10782" spans="2:2">
      <c r="B10782" s="15"/>
    </row>
    <row r="10783" spans="2:2">
      <c r="B10783" s="15"/>
    </row>
    <row r="10784" spans="2:2">
      <c r="B10784" s="15"/>
    </row>
    <row r="10785" spans="2:2">
      <c r="B10785" s="15"/>
    </row>
    <row r="10786" spans="2:2">
      <c r="B10786" s="15"/>
    </row>
    <row r="10787" spans="2:2">
      <c r="B10787" s="15"/>
    </row>
    <row r="10788" spans="2:2">
      <c r="B10788" s="15"/>
    </row>
    <row r="10789" spans="2:2">
      <c r="B10789" s="15"/>
    </row>
    <row r="10790" spans="2:2">
      <c r="B10790" s="15"/>
    </row>
    <row r="10791" spans="2:2">
      <c r="B10791" s="15"/>
    </row>
    <row r="10792" spans="2:2">
      <c r="B10792" s="15"/>
    </row>
    <row r="10793" spans="2:2">
      <c r="B10793" s="15"/>
    </row>
    <row r="10794" spans="2:2">
      <c r="B10794" s="15"/>
    </row>
    <row r="10795" spans="2:2">
      <c r="B10795" s="15"/>
    </row>
    <row r="10796" spans="2:2">
      <c r="B10796" s="15"/>
    </row>
    <row r="10797" spans="2:2">
      <c r="B10797" s="15"/>
    </row>
    <row r="10798" spans="2:2">
      <c r="B10798" s="15"/>
    </row>
    <row r="10799" spans="2:2">
      <c r="B10799" s="15"/>
    </row>
    <row r="10800" spans="2:2">
      <c r="B10800" s="15"/>
    </row>
    <row r="10801" spans="2:2">
      <c r="B10801" s="15"/>
    </row>
    <row r="10802" spans="2:2">
      <c r="B10802" s="15"/>
    </row>
    <row r="10803" spans="2:2">
      <c r="B10803" s="15"/>
    </row>
    <row r="10804" spans="2:2">
      <c r="B10804" s="15"/>
    </row>
    <row r="10805" spans="2:2">
      <c r="B10805" s="15"/>
    </row>
    <row r="10806" spans="2:2">
      <c r="B10806" s="15"/>
    </row>
    <row r="10807" spans="2:2">
      <c r="B10807" s="15"/>
    </row>
    <row r="10808" spans="2:2">
      <c r="B10808" s="15"/>
    </row>
    <row r="10809" spans="2:2">
      <c r="B10809" s="15"/>
    </row>
    <row r="10810" spans="2:2">
      <c r="B10810" s="15"/>
    </row>
    <row r="10811" spans="2:2">
      <c r="B10811" s="15"/>
    </row>
    <row r="10812" spans="2:2">
      <c r="B10812" s="15"/>
    </row>
    <row r="10813" spans="2:2">
      <c r="B10813" s="15"/>
    </row>
    <row r="10814" spans="2:2">
      <c r="B10814" s="15"/>
    </row>
    <row r="10815" spans="2:2">
      <c r="B10815" s="15"/>
    </row>
    <row r="10816" spans="2:2">
      <c r="B10816" s="15"/>
    </row>
    <row r="10817" spans="2:2">
      <c r="B10817" s="15"/>
    </row>
    <row r="10818" spans="2:2">
      <c r="B10818" s="15"/>
    </row>
    <row r="10819" spans="2:2">
      <c r="B10819" s="15"/>
    </row>
    <row r="10820" spans="2:2">
      <c r="B10820" s="15"/>
    </row>
    <row r="10821" spans="2:2">
      <c r="B10821" s="15"/>
    </row>
    <row r="10822" spans="2:2">
      <c r="B10822" s="15"/>
    </row>
    <row r="10823" spans="2:2">
      <c r="B10823" s="15"/>
    </row>
    <row r="10824" spans="2:2">
      <c r="B10824" s="15"/>
    </row>
    <row r="10825" spans="2:2">
      <c r="B10825" s="15"/>
    </row>
    <row r="10826" spans="2:2">
      <c r="B10826" s="15"/>
    </row>
    <row r="10827" spans="2:2">
      <c r="B10827" s="15"/>
    </row>
    <row r="10828" spans="2:2">
      <c r="B10828" s="15"/>
    </row>
    <row r="10829" spans="2:2">
      <c r="B10829" s="15"/>
    </row>
    <row r="10830" spans="2:2">
      <c r="B10830" s="15"/>
    </row>
    <row r="10831" spans="2:2">
      <c r="B10831" s="15"/>
    </row>
    <row r="10832" spans="2:2">
      <c r="B10832" s="15"/>
    </row>
    <row r="10833" spans="2:2">
      <c r="B10833" s="15"/>
    </row>
    <row r="10834" spans="2:2">
      <c r="B10834" s="15"/>
    </row>
    <row r="10835" spans="2:2">
      <c r="B10835" s="15"/>
    </row>
    <row r="10836" spans="2:2">
      <c r="B10836" s="15"/>
    </row>
    <row r="10837" spans="2:2">
      <c r="B10837" s="15"/>
    </row>
    <row r="10838" spans="2:2">
      <c r="B10838" s="15"/>
    </row>
    <row r="10839" spans="2:2">
      <c r="B10839" s="15"/>
    </row>
    <row r="10840" spans="2:2">
      <c r="B10840" s="15"/>
    </row>
    <row r="10841" spans="2:2">
      <c r="B10841" s="15"/>
    </row>
    <row r="10842" spans="2:2">
      <c r="B10842" s="15"/>
    </row>
    <row r="10843" spans="2:2">
      <c r="B10843" s="15"/>
    </row>
    <row r="10844" spans="2:2">
      <c r="B10844" s="15"/>
    </row>
    <row r="10845" spans="2:2">
      <c r="B10845" s="15"/>
    </row>
    <row r="10846" spans="2:2">
      <c r="B10846" s="15"/>
    </row>
    <row r="10847" spans="2:2">
      <c r="B10847" s="15"/>
    </row>
    <row r="10848" spans="2:2">
      <c r="B10848" s="15"/>
    </row>
    <row r="10849" spans="2:2">
      <c r="B10849" s="15"/>
    </row>
    <row r="10850" spans="2:2">
      <c r="B10850" s="15"/>
    </row>
    <row r="10851" spans="2:2">
      <c r="B10851" s="15"/>
    </row>
    <row r="10852" spans="2:2">
      <c r="B10852" s="15"/>
    </row>
    <row r="10853" spans="2:2">
      <c r="B10853" s="15"/>
    </row>
    <row r="10854" spans="2:2">
      <c r="B10854" s="15"/>
    </row>
    <row r="10855" spans="2:2">
      <c r="B10855" s="15"/>
    </row>
    <row r="10856" spans="2:2">
      <c r="B10856" s="15"/>
    </row>
    <row r="10857" spans="2:2">
      <c r="B10857" s="15"/>
    </row>
    <row r="10858" spans="2:2">
      <c r="B10858" s="15"/>
    </row>
    <row r="10859" spans="2:2">
      <c r="B10859" s="15"/>
    </row>
    <row r="10860" spans="2:2">
      <c r="B10860" s="15"/>
    </row>
    <row r="10861" spans="2:2">
      <c r="B10861" s="15"/>
    </row>
    <row r="10862" spans="2:2">
      <c r="B10862" s="15"/>
    </row>
    <row r="10863" spans="2:2">
      <c r="B10863" s="15"/>
    </row>
    <row r="10864" spans="2:2">
      <c r="B10864" s="15"/>
    </row>
    <row r="10865" spans="2:2">
      <c r="B10865" s="15"/>
    </row>
    <row r="10866" spans="2:2">
      <c r="B10866" s="15"/>
    </row>
    <row r="10867" spans="2:2">
      <c r="B10867" s="15"/>
    </row>
    <row r="10868" spans="2:2">
      <c r="B10868" s="15"/>
    </row>
    <row r="10869" spans="2:2">
      <c r="B10869" s="15"/>
    </row>
    <row r="10870" spans="2:2">
      <c r="B10870" s="15"/>
    </row>
    <row r="10871" spans="2:2">
      <c r="B10871" s="15"/>
    </row>
    <row r="10872" spans="2:2">
      <c r="B10872" s="15"/>
    </row>
    <row r="10873" spans="2:2">
      <c r="B10873" s="15"/>
    </row>
    <row r="10874" spans="2:2">
      <c r="B10874" s="15"/>
    </row>
    <row r="10875" spans="2:2">
      <c r="B10875" s="15"/>
    </row>
    <row r="10876" spans="2:2">
      <c r="B10876" s="15"/>
    </row>
    <row r="10877" spans="2:2">
      <c r="B10877" s="15"/>
    </row>
    <row r="10878" spans="2:2">
      <c r="B10878" s="15"/>
    </row>
    <row r="10879" spans="2:2">
      <c r="B10879" s="15"/>
    </row>
    <row r="10880" spans="2:2">
      <c r="B10880" s="15"/>
    </row>
    <row r="10881" spans="2:2">
      <c r="B10881" s="15"/>
    </row>
    <row r="10882" spans="2:2">
      <c r="B10882" s="15"/>
    </row>
    <row r="10883" spans="2:2">
      <c r="B10883" s="15"/>
    </row>
    <row r="10884" spans="2:2">
      <c r="B10884" s="15"/>
    </row>
    <row r="10885" spans="2:2">
      <c r="B10885" s="15"/>
    </row>
    <row r="10886" spans="2:2">
      <c r="B10886" s="15"/>
    </row>
    <row r="10887" spans="2:2">
      <c r="B10887" s="15"/>
    </row>
    <row r="10888" spans="2:2">
      <c r="B10888" s="15"/>
    </row>
    <row r="10889" spans="2:2">
      <c r="B10889" s="15"/>
    </row>
    <row r="10890" spans="2:2">
      <c r="B10890" s="15"/>
    </row>
    <row r="10891" spans="2:2">
      <c r="B10891" s="15"/>
    </row>
    <row r="10892" spans="2:2">
      <c r="B10892" s="15"/>
    </row>
    <row r="10893" spans="2:2">
      <c r="B10893" s="15"/>
    </row>
    <row r="10894" spans="2:2">
      <c r="B10894" s="15"/>
    </row>
    <row r="10895" spans="2:2">
      <c r="B10895" s="15"/>
    </row>
    <row r="10896" spans="2:2">
      <c r="B10896" s="15"/>
    </row>
    <row r="10897" spans="2:2">
      <c r="B10897" s="15"/>
    </row>
    <row r="10898" spans="2:2">
      <c r="B10898" s="15"/>
    </row>
    <row r="10899" spans="2:2">
      <c r="B10899" s="15"/>
    </row>
    <row r="10900" spans="2:2">
      <c r="B10900" s="15"/>
    </row>
    <row r="10901" spans="2:2">
      <c r="B10901" s="15"/>
    </row>
    <row r="10902" spans="2:2">
      <c r="B10902" s="15"/>
    </row>
    <row r="10903" spans="2:2">
      <c r="B10903" s="15"/>
    </row>
    <row r="10904" spans="2:2">
      <c r="B10904" s="15"/>
    </row>
    <row r="10905" spans="2:2">
      <c r="B10905" s="15"/>
    </row>
    <row r="10906" spans="2:2">
      <c r="B10906" s="15"/>
    </row>
    <row r="10907" spans="2:2">
      <c r="B10907" s="15"/>
    </row>
    <row r="10908" spans="2:2">
      <c r="B10908" s="15"/>
    </row>
    <row r="10909" spans="2:2">
      <c r="B10909" s="15"/>
    </row>
    <row r="10910" spans="2:2">
      <c r="B10910" s="15"/>
    </row>
    <row r="10911" spans="2:2">
      <c r="B10911" s="15"/>
    </row>
    <row r="10912" spans="2:2">
      <c r="B10912" s="15"/>
    </row>
    <row r="10913" spans="2:2">
      <c r="B10913" s="15"/>
    </row>
    <row r="10914" spans="2:2">
      <c r="B10914" s="15"/>
    </row>
    <row r="10915" spans="2:2">
      <c r="B10915" s="15"/>
    </row>
    <row r="10916" spans="2:2">
      <c r="B10916" s="15"/>
    </row>
    <row r="10917" spans="2:2">
      <c r="B10917" s="15"/>
    </row>
    <row r="10918" spans="2:2">
      <c r="B10918" s="15"/>
    </row>
    <row r="10919" spans="2:2">
      <c r="B10919" s="15"/>
    </row>
    <row r="10920" spans="2:2">
      <c r="B10920" s="15"/>
    </row>
    <row r="10921" spans="2:2">
      <c r="B10921" s="15"/>
    </row>
    <row r="10922" spans="2:2">
      <c r="B10922" s="15"/>
    </row>
    <row r="10923" spans="2:2">
      <c r="B10923" s="15"/>
    </row>
    <row r="10924" spans="2:2">
      <c r="B10924" s="15"/>
    </row>
    <row r="10925" spans="2:2">
      <c r="B10925" s="15"/>
    </row>
    <row r="10926" spans="2:2">
      <c r="B10926" s="15"/>
    </row>
    <row r="10927" spans="2:2">
      <c r="B10927" s="15"/>
    </row>
    <row r="10928" spans="2:2">
      <c r="B10928" s="15"/>
    </row>
    <row r="10929" spans="2:2">
      <c r="B10929" s="15"/>
    </row>
    <row r="10930" spans="2:2">
      <c r="B10930" s="15"/>
    </row>
    <row r="10931" spans="2:2">
      <c r="B10931" s="15"/>
    </row>
    <row r="10932" spans="2:2">
      <c r="B10932" s="15"/>
    </row>
    <row r="10933" spans="2:2">
      <c r="B10933" s="15"/>
    </row>
    <row r="10934" spans="2:2">
      <c r="B10934" s="15"/>
    </row>
    <row r="10935" spans="2:2">
      <c r="B10935" s="15"/>
    </row>
    <row r="10936" spans="2:2">
      <c r="B10936" s="15"/>
    </row>
    <row r="10937" spans="2:2">
      <c r="B10937" s="15"/>
    </row>
    <row r="10938" spans="2:2">
      <c r="B10938" s="15"/>
    </row>
    <row r="10939" spans="2:2">
      <c r="B10939" s="15"/>
    </row>
    <row r="10940" spans="2:2">
      <c r="B10940" s="15"/>
    </row>
    <row r="10941" spans="2:2">
      <c r="B10941" s="15"/>
    </row>
    <row r="10942" spans="2:2">
      <c r="B10942" s="15"/>
    </row>
    <row r="10943" spans="2:2">
      <c r="B10943" s="15"/>
    </row>
    <row r="10944" spans="2:2">
      <c r="B10944" s="15"/>
    </row>
    <row r="10945" spans="2:2">
      <c r="B10945" s="15"/>
    </row>
    <row r="10946" spans="2:2">
      <c r="B10946" s="15"/>
    </row>
    <row r="10947" spans="2:2">
      <c r="B10947" s="15"/>
    </row>
    <row r="10948" spans="2:2">
      <c r="B10948" s="15"/>
    </row>
    <row r="10949" spans="2:2">
      <c r="B10949" s="15"/>
    </row>
    <row r="10950" spans="2:2">
      <c r="B10950" s="15"/>
    </row>
    <row r="10951" spans="2:2">
      <c r="B10951" s="15"/>
    </row>
    <row r="10952" spans="2:2">
      <c r="B10952" s="15"/>
    </row>
    <row r="10953" spans="2:2">
      <c r="B10953" s="15"/>
    </row>
    <row r="10954" spans="2:2">
      <c r="B10954" s="15"/>
    </row>
    <row r="10955" spans="2:2">
      <c r="B10955" s="15"/>
    </row>
    <row r="10956" spans="2:2">
      <c r="B10956" s="15"/>
    </row>
    <row r="10957" spans="2:2">
      <c r="B10957" s="15"/>
    </row>
    <row r="10958" spans="2:2">
      <c r="B10958" s="15"/>
    </row>
    <row r="10959" spans="2:2">
      <c r="B10959" s="15"/>
    </row>
    <row r="10960" spans="2:2">
      <c r="B10960" s="15"/>
    </row>
    <row r="10961" spans="2:2">
      <c r="B10961" s="15"/>
    </row>
    <row r="10962" spans="2:2">
      <c r="B10962" s="15"/>
    </row>
    <row r="10963" spans="2:2">
      <c r="B10963" s="15"/>
    </row>
    <row r="10964" spans="2:2">
      <c r="B10964" s="15"/>
    </row>
    <row r="10965" spans="2:2">
      <c r="B10965" s="15"/>
    </row>
    <row r="10966" spans="2:2">
      <c r="B10966" s="15"/>
    </row>
    <row r="10967" spans="2:2">
      <c r="B10967" s="15"/>
    </row>
    <row r="10968" spans="2:2">
      <c r="B10968" s="15"/>
    </row>
    <row r="10969" spans="2:2">
      <c r="B10969" s="15"/>
    </row>
    <row r="10970" spans="2:2">
      <c r="B10970" s="15"/>
    </row>
    <row r="10971" spans="2:2">
      <c r="B10971" s="15"/>
    </row>
    <row r="10972" spans="2:2">
      <c r="B10972" s="15"/>
    </row>
    <row r="10973" spans="2:2">
      <c r="B10973" s="15"/>
    </row>
    <row r="10974" spans="2:2">
      <c r="B10974" s="15"/>
    </row>
    <row r="10975" spans="2:2">
      <c r="B10975" s="15"/>
    </row>
    <row r="10976" spans="2:2">
      <c r="B10976" s="15"/>
    </row>
    <row r="10977" spans="2:2">
      <c r="B10977" s="15"/>
    </row>
    <row r="10978" spans="2:2">
      <c r="B10978" s="15"/>
    </row>
    <row r="10979" spans="2:2">
      <c r="B10979" s="15"/>
    </row>
    <row r="10980" spans="2:2">
      <c r="B10980" s="15"/>
    </row>
    <row r="10981" spans="2:2">
      <c r="B10981" s="15"/>
    </row>
    <row r="10982" spans="2:2">
      <c r="B10982" s="15"/>
    </row>
    <row r="10983" spans="2:2">
      <c r="B10983" s="15"/>
    </row>
    <row r="10984" spans="2:2">
      <c r="B10984" s="15"/>
    </row>
    <row r="10985" spans="2:2">
      <c r="B10985" s="15"/>
    </row>
    <row r="10986" spans="2:2">
      <c r="B10986" s="15"/>
    </row>
    <row r="10987" spans="2:2">
      <c r="B10987" s="15"/>
    </row>
    <row r="10988" spans="2:2">
      <c r="B10988" s="15"/>
    </row>
    <row r="10989" spans="2:2">
      <c r="B10989" s="15"/>
    </row>
    <row r="10990" spans="2:2">
      <c r="B10990" s="15"/>
    </row>
    <row r="10991" spans="2:2">
      <c r="B10991" s="15"/>
    </row>
    <row r="10992" spans="2:2">
      <c r="B10992" s="15"/>
    </row>
    <row r="10993" spans="2:2">
      <c r="B10993" s="15"/>
    </row>
    <row r="10994" spans="2:2">
      <c r="B10994" s="15"/>
    </row>
    <row r="10995" spans="2:2">
      <c r="B10995" s="15"/>
    </row>
    <row r="10996" spans="2:2">
      <c r="B10996" s="15"/>
    </row>
    <row r="10997" spans="2:2">
      <c r="B10997" s="15"/>
    </row>
    <row r="10998" spans="2:2">
      <c r="B10998" s="15"/>
    </row>
    <row r="10999" spans="2:2">
      <c r="B10999" s="15"/>
    </row>
    <row r="11000" spans="2:2">
      <c r="B11000" s="15"/>
    </row>
    <row r="11001" spans="2:2">
      <c r="B11001" s="15"/>
    </row>
    <row r="11002" spans="2:2">
      <c r="B11002" s="15"/>
    </row>
    <row r="11003" spans="2:2">
      <c r="B11003" s="15"/>
    </row>
    <row r="11004" spans="2:2">
      <c r="B11004" s="15"/>
    </row>
    <row r="11005" spans="2:2">
      <c r="B11005" s="15"/>
    </row>
    <row r="11006" spans="2:2">
      <c r="B11006" s="15"/>
    </row>
    <row r="11007" spans="2:2">
      <c r="B11007" s="15"/>
    </row>
    <row r="11008" spans="2:2">
      <c r="B11008" s="15"/>
    </row>
    <row r="11009" spans="2:2">
      <c r="B11009" s="15"/>
    </row>
    <row r="11010" spans="2:2">
      <c r="B11010" s="15"/>
    </row>
    <row r="11011" spans="2:2">
      <c r="B11011" s="15"/>
    </row>
    <row r="11012" spans="2:2">
      <c r="B11012" s="15"/>
    </row>
    <row r="11013" spans="2:2">
      <c r="B11013" s="15"/>
    </row>
    <row r="11014" spans="2:2">
      <c r="B11014" s="15"/>
    </row>
    <row r="11015" spans="2:2">
      <c r="B11015" s="15"/>
    </row>
    <row r="11016" spans="2:2">
      <c r="B11016" s="15"/>
    </row>
    <row r="11017" spans="2:2">
      <c r="B11017" s="15"/>
    </row>
    <row r="11018" spans="2:2">
      <c r="B11018" s="15"/>
    </row>
    <row r="11019" spans="2:2">
      <c r="B11019" s="15"/>
    </row>
    <row r="11020" spans="2:2">
      <c r="B11020" s="15"/>
    </row>
    <row r="11021" spans="2:2">
      <c r="B11021" s="15"/>
    </row>
    <row r="11022" spans="2:2">
      <c r="B11022" s="15"/>
    </row>
    <row r="11023" spans="2:2">
      <c r="B11023" s="15"/>
    </row>
    <row r="11024" spans="2:2">
      <c r="B11024" s="15"/>
    </row>
    <row r="11025" spans="2:2">
      <c r="B11025" s="15"/>
    </row>
    <row r="11026" spans="2:2">
      <c r="B11026" s="15"/>
    </row>
    <row r="11027" spans="2:2">
      <c r="B11027" s="15"/>
    </row>
    <row r="11028" spans="2:2">
      <c r="B11028" s="15"/>
    </row>
    <row r="11029" spans="2:2">
      <c r="B11029" s="15"/>
    </row>
    <row r="11030" spans="2:2">
      <c r="B11030" s="15"/>
    </row>
    <row r="11031" spans="2:2">
      <c r="B11031" s="15"/>
    </row>
    <row r="11032" spans="2:2">
      <c r="B11032" s="15"/>
    </row>
    <row r="11033" spans="2:2">
      <c r="B11033" s="15"/>
    </row>
    <row r="11034" spans="2:2">
      <c r="B11034" s="15"/>
    </row>
    <row r="11035" spans="2:2">
      <c r="B11035" s="15"/>
    </row>
    <row r="11036" spans="2:2">
      <c r="B11036" s="15"/>
    </row>
    <row r="11037" spans="2:2">
      <c r="B11037" s="15"/>
    </row>
    <row r="11038" spans="2:2">
      <c r="B11038" s="15"/>
    </row>
    <row r="11039" spans="2:2">
      <c r="B11039" s="15"/>
    </row>
    <row r="11040" spans="2:2">
      <c r="B11040" s="15"/>
    </row>
    <row r="11041" spans="2:2">
      <c r="B11041" s="15"/>
    </row>
    <row r="11042" spans="2:2">
      <c r="B11042" s="15"/>
    </row>
    <row r="11043" spans="2:2">
      <c r="B11043" s="15"/>
    </row>
    <row r="11044" spans="2:2">
      <c r="B11044" s="15"/>
    </row>
    <row r="11045" spans="2:2">
      <c r="B11045" s="15"/>
    </row>
    <row r="11046" spans="2:2">
      <c r="B11046" s="15"/>
    </row>
    <row r="11047" spans="2:2">
      <c r="B11047" s="15"/>
    </row>
    <row r="11048" spans="2:2">
      <c r="B11048" s="15"/>
    </row>
    <row r="11049" spans="2:2">
      <c r="B11049" s="15"/>
    </row>
    <row r="11050" spans="2:2">
      <c r="B11050" s="15"/>
    </row>
    <row r="11051" spans="2:2">
      <c r="B11051" s="15"/>
    </row>
    <row r="11052" spans="2:2">
      <c r="B11052" s="15"/>
    </row>
    <row r="11053" spans="2:2">
      <c r="B11053" s="15"/>
    </row>
    <row r="11054" spans="2:2">
      <c r="B11054" s="15"/>
    </row>
    <row r="11055" spans="2:2">
      <c r="B11055" s="15"/>
    </row>
    <row r="11056" spans="2:2">
      <c r="B11056" s="15"/>
    </row>
    <row r="11057" spans="2:2">
      <c r="B11057" s="15"/>
    </row>
    <row r="11058" spans="2:2">
      <c r="B11058" s="15"/>
    </row>
    <row r="11059" spans="2:2">
      <c r="B11059" s="15"/>
    </row>
    <row r="11060" spans="2:2">
      <c r="B11060" s="15"/>
    </row>
    <row r="11061" spans="2:2">
      <c r="B11061" s="15"/>
    </row>
    <row r="11062" spans="2:2">
      <c r="B11062" s="15"/>
    </row>
    <row r="11063" spans="2:2">
      <c r="B11063" s="15"/>
    </row>
    <row r="11064" spans="2:2">
      <c r="B11064" s="15"/>
    </row>
    <row r="11065" spans="2:2">
      <c r="B11065" s="15"/>
    </row>
    <row r="11066" spans="2:2">
      <c r="B11066" s="15"/>
    </row>
    <row r="11067" spans="2:2">
      <c r="B11067" s="15"/>
    </row>
    <row r="11068" spans="2:2">
      <c r="B11068" s="15"/>
    </row>
    <row r="11069" spans="2:2">
      <c r="B11069" s="15"/>
    </row>
    <row r="11070" spans="2:2">
      <c r="B11070" s="15"/>
    </row>
    <row r="11071" spans="2:2">
      <c r="B11071" s="15"/>
    </row>
    <row r="11072" spans="2:2">
      <c r="B11072" s="15"/>
    </row>
    <row r="11073" spans="2:2">
      <c r="B11073" s="15"/>
    </row>
    <row r="11074" spans="2:2">
      <c r="B11074" s="15"/>
    </row>
    <row r="11075" spans="2:2">
      <c r="B11075" s="15"/>
    </row>
    <row r="11076" spans="2:2">
      <c r="B11076" s="15"/>
    </row>
    <row r="11077" spans="2:2">
      <c r="B11077" s="15"/>
    </row>
    <row r="11078" spans="2:2">
      <c r="B11078" s="15"/>
    </row>
    <row r="11079" spans="2:2">
      <c r="B11079" s="15"/>
    </row>
    <row r="11080" spans="2:2">
      <c r="B11080" s="15"/>
    </row>
    <row r="11081" spans="2:2">
      <c r="B11081" s="15"/>
    </row>
    <row r="11082" spans="2:2">
      <c r="B11082" s="15"/>
    </row>
    <row r="11083" spans="2:2">
      <c r="B11083" s="15"/>
    </row>
    <row r="11084" spans="2:2">
      <c r="B11084" s="15"/>
    </row>
    <row r="11085" spans="2:2">
      <c r="B11085" s="15"/>
    </row>
    <row r="11086" spans="2:2">
      <c r="B11086" s="15"/>
    </row>
    <row r="11087" spans="2:2">
      <c r="B11087" s="15"/>
    </row>
    <row r="11088" spans="2:2">
      <c r="B11088" s="15"/>
    </row>
    <row r="11089" spans="2:2">
      <c r="B11089" s="15"/>
    </row>
    <row r="11090" spans="2:2">
      <c r="B11090" s="15"/>
    </row>
    <row r="11091" spans="2:2">
      <c r="B11091" s="15"/>
    </row>
    <row r="11092" spans="2:2">
      <c r="B11092" s="15"/>
    </row>
    <row r="11093" spans="2:2">
      <c r="B11093" s="15"/>
    </row>
    <row r="11094" spans="2:2">
      <c r="B11094" s="15"/>
    </row>
    <row r="11095" spans="2:2">
      <c r="B11095" s="15"/>
    </row>
    <row r="11096" spans="2:2">
      <c r="B11096" s="15"/>
    </row>
    <row r="11097" spans="2:2">
      <c r="B11097" s="15"/>
    </row>
    <row r="11098" spans="2:2">
      <c r="B11098" s="15"/>
    </row>
    <row r="11099" spans="2:2">
      <c r="B11099" s="15"/>
    </row>
    <row r="11100" spans="2:2">
      <c r="B11100" s="15"/>
    </row>
    <row r="11101" spans="2:2">
      <c r="B11101" s="15"/>
    </row>
    <row r="11102" spans="2:2">
      <c r="B11102" s="15"/>
    </row>
    <row r="11103" spans="2:2">
      <c r="B11103" s="15"/>
    </row>
    <row r="11104" spans="2:2">
      <c r="B11104" s="15"/>
    </row>
    <row r="11105" spans="2:2">
      <c r="B11105" s="15"/>
    </row>
    <row r="11106" spans="2:2">
      <c r="B11106" s="15"/>
    </row>
    <row r="11107" spans="2:2">
      <c r="B11107" s="15"/>
    </row>
    <row r="11108" spans="2:2">
      <c r="B11108" s="15"/>
    </row>
    <row r="11109" spans="2:2">
      <c r="B11109" s="15"/>
    </row>
    <row r="11110" spans="2:2">
      <c r="B11110" s="15"/>
    </row>
    <row r="11111" spans="2:2">
      <c r="B11111" s="15"/>
    </row>
    <row r="11112" spans="2:2">
      <c r="B11112" s="15"/>
    </row>
    <row r="11113" spans="2:2">
      <c r="B11113" s="15"/>
    </row>
    <row r="11114" spans="2:2">
      <c r="B11114" s="15"/>
    </row>
    <row r="11115" spans="2:2">
      <c r="B11115" s="15"/>
    </row>
    <row r="11116" spans="2:2">
      <c r="B11116" s="15"/>
    </row>
    <row r="11117" spans="2:2">
      <c r="B11117" s="15"/>
    </row>
    <row r="11118" spans="2:2">
      <c r="B11118" s="15"/>
    </row>
    <row r="11119" spans="2:2">
      <c r="B11119" s="15"/>
    </row>
    <row r="11120" spans="2:2">
      <c r="B11120" s="15"/>
    </row>
    <row r="11121" spans="2:2">
      <c r="B11121" s="15"/>
    </row>
    <row r="11122" spans="2:2">
      <c r="B11122" s="15"/>
    </row>
    <row r="11123" spans="2:2">
      <c r="B11123" s="15"/>
    </row>
    <row r="11124" spans="2:2">
      <c r="B11124" s="15"/>
    </row>
    <row r="11125" spans="2:2">
      <c r="B11125" s="15"/>
    </row>
    <row r="11126" spans="2:2">
      <c r="B11126" s="15"/>
    </row>
    <row r="11127" spans="2:2">
      <c r="B11127" s="15"/>
    </row>
    <row r="11128" spans="2:2">
      <c r="B11128" s="15"/>
    </row>
    <row r="11129" spans="2:2">
      <c r="B11129" s="15"/>
    </row>
    <row r="11130" spans="2:2">
      <c r="B11130" s="15"/>
    </row>
    <row r="11131" spans="2:2">
      <c r="B11131" s="15"/>
    </row>
    <row r="11132" spans="2:2">
      <c r="B11132" s="15"/>
    </row>
    <row r="11133" spans="2:2">
      <c r="B11133" s="15"/>
    </row>
    <row r="11134" spans="2:2">
      <c r="B11134" s="15"/>
    </row>
    <row r="11135" spans="2:2">
      <c r="B11135" s="15"/>
    </row>
    <row r="11136" spans="2:2">
      <c r="B11136" s="15"/>
    </row>
    <row r="11137" spans="2:2">
      <c r="B11137" s="15"/>
    </row>
    <row r="11138" spans="2:2">
      <c r="B11138" s="15"/>
    </row>
    <row r="11139" spans="2:2">
      <c r="B11139" s="15"/>
    </row>
    <row r="11140" spans="2:2">
      <c r="B11140" s="15"/>
    </row>
    <row r="11141" spans="2:2">
      <c r="B11141" s="15"/>
    </row>
    <row r="11142" spans="2:2">
      <c r="B11142" s="15"/>
    </row>
    <row r="11143" spans="2:2">
      <c r="B11143" s="15"/>
    </row>
    <row r="11144" spans="2:2">
      <c r="B11144" s="15"/>
    </row>
    <row r="11145" spans="2:2">
      <c r="B11145" s="15"/>
    </row>
    <row r="11146" spans="2:2">
      <c r="B11146" s="15"/>
    </row>
    <row r="11147" spans="2:2">
      <c r="B11147" s="15"/>
    </row>
    <row r="11148" spans="2:2">
      <c r="B11148" s="15"/>
    </row>
    <row r="11149" spans="2:2">
      <c r="B11149" s="15"/>
    </row>
    <row r="11150" spans="2:2">
      <c r="B11150" s="15"/>
    </row>
    <row r="11151" spans="2:2">
      <c r="B11151" s="15"/>
    </row>
    <row r="11152" spans="2:2">
      <c r="B11152" s="15"/>
    </row>
    <row r="11153" spans="2:2">
      <c r="B11153" s="15"/>
    </row>
    <row r="11154" spans="2:2">
      <c r="B11154" s="15"/>
    </row>
    <row r="11155" spans="2:2">
      <c r="B11155" s="15"/>
    </row>
    <row r="11156" spans="2:2">
      <c r="B11156" s="15"/>
    </row>
    <row r="11157" spans="2:2">
      <c r="B11157" s="15"/>
    </row>
    <row r="11158" spans="2:2">
      <c r="B11158" s="15"/>
    </row>
    <row r="11159" spans="2:2">
      <c r="B11159" s="15"/>
    </row>
    <row r="11160" spans="2:2">
      <c r="B11160" s="15"/>
    </row>
    <row r="11161" spans="2:2">
      <c r="B11161" s="15"/>
    </row>
    <row r="11162" spans="2:2">
      <c r="B11162" s="15"/>
    </row>
    <row r="11163" spans="2:2">
      <c r="B11163" s="15"/>
    </row>
    <row r="11164" spans="2:2">
      <c r="B11164" s="15"/>
    </row>
    <row r="11165" spans="2:2">
      <c r="B11165" s="15"/>
    </row>
    <row r="11166" spans="2:2">
      <c r="B11166" s="15"/>
    </row>
    <row r="11167" spans="2:2">
      <c r="B11167" s="15"/>
    </row>
    <row r="11168" spans="2:2">
      <c r="B11168" s="15"/>
    </row>
    <row r="11169" spans="2:2">
      <c r="B11169" s="15"/>
    </row>
    <row r="11170" spans="2:2">
      <c r="B11170" s="15"/>
    </row>
    <row r="11171" spans="2:2">
      <c r="B11171" s="15"/>
    </row>
    <row r="11172" spans="2:2">
      <c r="B11172" s="15"/>
    </row>
    <row r="11173" spans="2:2">
      <c r="B11173" s="15"/>
    </row>
    <row r="11174" spans="2:2">
      <c r="B11174" s="15"/>
    </row>
    <row r="11175" spans="2:2">
      <c r="B11175" s="15"/>
    </row>
    <row r="11176" spans="2:2">
      <c r="B11176" s="15"/>
    </row>
    <row r="11177" spans="2:2">
      <c r="B11177" s="15"/>
    </row>
    <row r="11178" spans="2:2">
      <c r="B11178" s="15"/>
    </row>
    <row r="11179" spans="2:2">
      <c r="B11179" s="15"/>
    </row>
    <row r="11180" spans="2:2">
      <c r="B11180" s="15"/>
    </row>
    <row r="11181" spans="2:2">
      <c r="B11181" s="15"/>
    </row>
    <row r="11182" spans="2:2">
      <c r="B11182" s="15"/>
    </row>
    <row r="11183" spans="2:2">
      <c r="B11183" s="15"/>
    </row>
    <row r="11184" spans="2:2">
      <c r="B11184" s="15"/>
    </row>
    <row r="11185" spans="2:2">
      <c r="B11185" s="15"/>
    </row>
    <row r="11186" spans="2:2">
      <c r="B11186" s="15"/>
    </row>
    <row r="11187" spans="2:2">
      <c r="B11187" s="15"/>
    </row>
    <row r="11188" spans="2:2">
      <c r="B11188" s="15"/>
    </row>
    <row r="11189" spans="2:2">
      <c r="B11189" s="15"/>
    </row>
    <row r="11190" spans="2:2">
      <c r="B11190" s="15"/>
    </row>
    <row r="11191" spans="2:2">
      <c r="B11191" s="15"/>
    </row>
    <row r="11192" spans="2:2">
      <c r="B11192" s="15"/>
    </row>
    <row r="11193" spans="2:2">
      <c r="B11193" s="15"/>
    </row>
    <row r="11194" spans="2:2">
      <c r="B11194" s="15"/>
    </row>
    <row r="11195" spans="2:2">
      <c r="B11195" s="15"/>
    </row>
    <row r="11196" spans="2:2">
      <c r="B11196" s="15"/>
    </row>
    <row r="11197" spans="2:2">
      <c r="B11197" s="15"/>
    </row>
    <row r="11198" spans="2:2">
      <c r="B11198" s="15"/>
    </row>
    <row r="11199" spans="2:2">
      <c r="B11199" s="15"/>
    </row>
    <row r="11200" spans="2:2">
      <c r="B11200" s="15"/>
    </row>
    <row r="11201" spans="2:2">
      <c r="B11201" s="15"/>
    </row>
    <row r="11202" spans="2:2">
      <c r="B11202" s="15"/>
    </row>
    <row r="11203" spans="2:2">
      <c r="B11203" s="15"/>
    </row>
    <row r="11204" spans="2:2">
      <c r="B11204" s="15"/>
    </row>
    <row r="11205" spans="2:2">
      <c r="B11205" s="15"/>
    </row>
    <row r="11206" spans="2:2">
      <c r="B11206" s="15"/>
    </row>
    <row r="11207" spans="2:2">
      <c r="B11207" s="15"/>
    </row>
    <row r="11208" spans="2:2">
      <c r="B11208" s="15"/>
    </row>
    <row r="11209" spans="2:2">
      <c r="B11209" s="15"/>
    </row>
    <row r="11210" spans="2:2">
      <c r="B11210" s="15"/>
    </row>
    <row r="11211" spans="2:2">
      <c r="B11211" s="15"/>
    </row>
    <row r="11212" spans="2:2">
      <c r="B11212" s="15"/>
    </row>
    <row r="11213" spans="2:2">
      <c r="B11213" s="15"/>
    </row>
    <row r="11214" spans="2:2">
      <c r="B11214" s="15"/>
    </row>
    <row r="11215" spans="2:2">
      <c r="B11215" s="15"/>
    </row>
    <row r="11216" spans="2:2">
      <c r="B11216" s="15"/>
    </row>
    <row r="11217" spans="2:2">
      <c r="B11217" s="15"/>
    </row>
    <row r="11218" spans="2:2">
      <c r="B11218" s="15"/>
    </row>
    <row r="11219" spans="2:2">
      <c r="B11219" s="15"/>
    </row>
    <row r="11220" spans="2:2">
      <c r="B11220" s="15"/>
    </row>
    <row r="11221" spans="2:2">
      <c r="B11221" s="15"/>
    </row>
    <row r="11222" spans="2:2">
      <c r="B11222" s="15"/>
    </row>
    <row r="11223" spans="2:2">
      <c r="B11223" s="15"/>
    </row>
    <row r="11224" spans="2:2">
      <c r="B11224" s="15"/>
    </row>
    <row r="11225" spans="2:2">
      <c r="B11225" s="15"/>
    </row>
    <row r="11226" spans="2:2">
      <c r="B11226" s="15"/>
    </row>
    <row r="11227" spans="2:2">
      <c r="B11227" s="15"/>
    </row>
    <row r="11228" spans="2:2">
      <c r="B11228" s="15"/>
    </row>
    <row r="11229" spans="2:2">
      <c r="B11229" s="15"/>
    </row>
    <row r="11230" spans="2:2">
      <c r="B11230" s="15"/>
    </row>
    <row r="11231" spans="2:2">
      <c r="B11231" s="15"/>
    </row>
    <row r="11232" spans="2:2">
      <c r="B11232" s="15"/>
    </row>
    <row r="11233" spans="2:2">
      <c r="B11233" s="15"/>
    </row>
    <row r="11234" spans="2:2">
      <c r="B11234" s="15"/>
    </row>
    <row r="11235" spans="2:2">
      <c r="B11235" s="15"/>
    </row>
    <row r="11236" spans="2:2">
      <c r="B11236" s="15"/>
    </row>
    <row r="11237" spans="2:2">
      <c r="B11237" s="15"/>
    </row>
    <row r="11238" spans="2:2">
      <c r="B11238" s="15"/>
    </row>
    <row r="11239" spans="2:2">
      <c r="B11239" s="15"/>
    </row>
    <row r="11240" spans="2:2">
      <c r="B11240" s="15"/>
    </row>
    <row r="11241" spans="2:2">
      <c r="B11241" s="15"/>
    </row>
    <row r="11242" spans="2:2">
      <c r="B11242" s="15"/>
    </row>
    <row r="11243" spans="2:2">
      <c r="B11243" s="15"/>
    </row>
    <row r="11244" spans="2:2">
      <c r="B11244" s="15"/>
    </row>
    <row r="11245" spans="2:2">
      <c r="B11245" s="15"/>
    </row>
    <row r="11246" spans="2:2">
      <c r="B11246" s="15"/>
    </row>
    <row r="11247" spans="2:2">
      <c r="B11247" s="15"/>
    </row>
    <row r="11248" spans="2:2">
      <c r="B11248" s="15"/>
    </row>
    <row r="11249" spans="2:2">
      <c r="B11249" s="15"/>
    </row>
    <row r="11250" spans="2:2">
      <c r="B11250" s="15"/>
    </row>
    <row r="11251" spans="2:2">
      <c r="B11251" s="15"/>
    </row>
    <row r="11252" spans="2:2">
      <c r="B11252" s="15"/>
    </row>
    <row r="11253" spans="2:2">
      <c r="B11253" s="15"/>
    </row>
    <row r="11254" spans="2:2">
      <c r="B11254" s="15"/>
    </row>
    <row r="11255" spans="2:2">
      <c r="B11255" s="15"/>
    </row>
    <row r="11256" spans="2:2">
      <c r="B11256" s="15"/>
    </row>
    <row r="11257" spans="2:2">
      <c r="B11257" s="15"/>
    </row>
    <row r="11258" spans="2:2">
      <c r="B11258" s="15"/>
    </row>
    <row r="11259" spans="2:2">
      <c r="B11259" s="15"/>
    </row>
    <row r="11260" spans="2:2">
      <c r="B11260" s="15"/>
    </row>
    <row r="11261" spans="2:2">
      <c r="B11261" s="15"/>
    </row>
    <row r="11262" spans="2:2">
      <c r="B11262" s="15"/>
    </row>
    <row r="11263" spans="2:2">
      <c r="B11263" s="15"/>
    </row>
    <row r="11264" spans="2:2">
      <c r="B11264" s="15"/>
    </row>
    <row r="11265" spans="2:2">
      <c r="B11265" s="15"/>
    </row>
    <row r="11266" spans="2:2">
      <c r="B11266" s="15"/>
    </row>
    <row r="11267" spans="2:2">
      <c r="B11267" s="15"/>
    </row>
    <row r="11268" spans="2:2">
      <c r="B11268" s="15"/>
    </row>
    <row r="11269" spans="2:2">
      <c r="B11269" s="15"/>
    </row>
    <row r="11270" spans="2:2">
      <c r="B11270" s="15"/>
    </row>
    <row r="11271" spans="2:2">
      <c r="B11271" s="15"/>
    </row>
    <row r="11272" spans="2:2">
      <c r="B11272" s="15"/>
    </row>
    <row r="11273" spans="2:2">
      <c r="B11273" s="15"/>
    </row>
    <row r="11274" spans="2:2">
      <c r="B11274" s="15"/>
    </row>
    <row r="11275" spans="2:2">
      <c r="B11275" s="15"/>
    </row>
    <row r="11276" spans="2:2">
      <c r="B11276" s="15"/>
    </row>
    <row r="11277" spans="2:2">
      <c r="B11277" s="15"/>
    </row>
    <row r="11278" spans="2:2">
      <c r="B11278" s="15"/>
    </row>
    <row r="11279" spans="2:2">
      <c r="B11279" s="15"/>
    </row>
    <row r="11280" spans="2:2">
      <c r="B11280" s="15"/>
    </row>
    <row r="11281" spans="2:2">
      <c r="B11281" s="15"/>
    </row>
    <row r="11282" spans="2:2">
      <c r="B11282" s="15"/>
    </row>
    <row r="11283" spans="2:2">
      <c r="B11283" s="15"/>
    </row>
    <row r="11284" spans="2:2">
      <c r="B11284" s="15"/>
    </row>
    <row r="11285" spans="2:2">
      <c r="B11285" s="15"/>
    </row>
    <row r="11286" spans="2:2">
      <c r="B11286" s="15"/>
    </row>
    <row r="11287" spans="2:2">
      <c r="B11287" s="15"/>
    </row>
    <row r="11288" spans="2:2">
      <c r="B11288" s="15"/>
    </row>
    <row r="11289" spans="2:2">
      <c r="B11289" s="15"/>
    </row>
    <row r="11290" spans="2:2">
      <c r="B11290" s="15"/>
    </row>
    <row r="11291" spans="2:2">
      <c r="B11291" s="15"/>
    </row>
    <row r="11292" spans="2:2">
      <c r="B11292" s="15"/>
    </row>
    <row r="11293" spans="2:2">
      <c r="B11293" s="15"/>
    </row>
    <row r="11294" spans="2:2">
      <c r="B11294" s="15"/>
    </row>
    <row r="11295" spans="2:2">
      <c r="B11295" s="15"/>
    </row>
    <row r="11296" spans="2:2">
      <c r="B11296" s="15"/>
    </row>
    <row r="11297" spans="2:2">
      <c r="B11297" s="15"/>
    </row>
    <row r="11298" spans="2:2">
      <c r="B11298" s="15"/>
    </row>
    <row r="11299" spans="2:2">
      <c r="B11299" s="15"/>
    </row>
    <row r="11300" spans="2:2">
      <c r="B11300" s="15"/>
    </row>
    <row r="11301" spans="2:2">
      <c r="B11301" s="15"/>
    </row>
    <row r="11302" spans="2:2">
      <c r="B11302" s="15"/>
    </row>
    <row r="11303" spans="2:2">
      <c r="B11303" s="15"/>
    </row>
    <row r="11304" spans="2:2">
      <c r="B11304" s="15"/>
    </row>
    <row r="11305" spans="2:2">
      <c r="B11305" s="15"/>
    </row>
    <row r="11306" spans="2:2">
      <c r="B11306" s="15"/>
    </row>
    <row r="11307" spans="2:2">
      <c r="B11307" s="15"/>
    </row>
    <row r="11308" spans="2:2">
      <c r="B11308" s="15"/>
    </row>
    <row r="11309" spans="2:2">
      <c r="B11309" s="15"/>
    </row>
    <row r="11310" spans="2:2">
      <c r="B11310" s="15"/>
    </row>
    <row r="11311" spans="2:2">
      <c r="B11311" s="15"/>
    </row>
    <row r="11312" spans="2:2">
      <c r="B11312" s="15"/>
    </row>
    <row r="11313" spans="2:2">
      <c r="B11313" s="15"/>
    </row>
    <row r="11314" spans="2:2">
      <c r="B11314" s="15"/>
    </row>
    <row r="11315" spans="2:2">
      <c r="B11315" s="15"/>
    </row>
    <row r="11316" spans="2:2">
      <c r="B11316" s="15"/>
    </row>
    <row r="11317" spans="2:2">
      <c r="B11317" s="15"/>
    </row>
    <row r="11318" spans="2:2">
      <c r="B11318" s="15"/>
    </row>
    <row r="11319" spans="2:2">
      <c r="B11319" s="15"/>
    </row>
    <row r="11320" spans="2:2">
      <c r="B11320" s="15"/>
    </row>
    <row r="11321" spans="2:2">
      <c r="B11321" s="15"/>
    </row>
    <row r="11322" spans="2:2">
      <c r="B11322" s="15"/>
    </row>
    <row r="11323" spans="2:2">
      <c r="B11323" s="15"/>
    </row>
    <row r="11324" spans="2:2">
      <c r="B11324" s="15"/>
    </row>
    <row r="11325" spans="2:2">
      <c r="B11325" s="15"/>
    </row>
    <row r="11326" spans="2:2">
      <c r="B11326" s="15"/>
    </row>
    <row r="11327" spans="2:2">
      <c r="B11327" s="15"/>
    </row>
    <row r="11328" spans="2:2">
      <c r="B11328" s="15"/>
    </row>
    <row r="11329" spans="2:2">
      <c r="B11329" s="15"/>
    </row>
    <row r="11330" spans="2:2">
      <c r="B11330" s="15"/>
    </row>
    <row r="11331" spans="2:2">
      <c r="B11331" s="15"/>
    </row>
    <row r="11332" spans="2:2">
      <c r="B11332" s="15"/>
    </row>
    <row r="11333" spans="2:2">
      <c r="B11333" s="15"/>
    </row>
    <row r="11334" spans="2:2">
      <c r="B11334" s="15"/>
    </row>
    <row r="11335" spans="2:2">
      <c r="B11335" s="15"/>
    </row>
    <row r="11336" spans="2:2">
      <c r="B11336" s="15"/>
    </row>
    <row r="11337" spans="2:2">
      <c r="B11337" s="15"/>
    </row>
    <row r="11338" spans="2:2">
      <c r="B11338" s="15"/>
    </row>
    <row r="11339" spans="2:2">
      <c r="B11339" s="15"/>
    </row>
    <row r="11340" spans="2:2">
      <c r="B11340" s="15"/>
    </row>
    <row r="11341" spans="2:2">
      <c r="B11341" s="15"/>
    </row>
    <row r="11342" spans="2:2">
      <c r="B11342" s="15"/>
    </row>
    <row r="11343" spans="2:2">
      <c r="B11343" s="15"/>
    </row>
    <row r="11344" spans="2:2">
      <c r="B11344" s="15"/>
    </row>
    <row r="11345" spans="2:2">
      <c r="B11345" s="15"/>
    </row>
    <row r="11346" spans="2:2">
      <c r="B11346" s="15"/>
    </row>
    <row r="11347" spans="2:2">
      <c r="B11347" s="15"/>
    </row>
    <row r="11348" spans="2:2">
      <c r="B11348" s="15"/>
    </row>
    <row r="11349" spans="2:2">
      <c r="B11349" s="15"/>
    </row>
    <row r="11350" spans="2:2">
      <c r="B11350" s="15"/>
    </row>
    <row r="11351" spans="2:2">
      <c r="B11351" s="15"/>
    </row>
    <row r="11352" spans="2:2">
      <c r="B11352" s="15"/>
    </row>
    <row r="11353" spans="2:2">
      <c r="B11353" s="15"/>
    </row>
    <row r="11354" spans="2:2">
      <c r="B11354" s="15"/>
    </row>
    <row r="11355" spans="2:2">
      <c r="B11355" s="15"/>
    </row>
    <row r="11356" spans="2:2">
      <c r="B11356" s="15"/>
    </row>
    <row r="11357" spans="2:2">
      <c r="B11357" s="15"/>
    </row>
    <row r="11358" spans="2:2">
      <c r="B11358" s="15"/>
    </row>
    <row r="11359" spans="2:2">
      <c r="B11359" s="15"/>
    </row>
    <row r="11360" spans="2:2">
      <c r="B11360" s="15"/>
    </row>
    <row r="11361" spans="2:2">
      <c r="B11361" s="15"/>
    </row>
    <row r="11362" spans="2:2">
      <c r="B11362" s="15"/>
    </row>
    <row r="11363" spans="2:2">
      <c r="B11363" s="15"/>
    </row>
    <row r="11364" spans="2:2">
      <c r="B11364" s="15"/>
    </row>
    <row r="11365" spans="2:2">
      <c r="B11365" s="15"/>
    </row>
    <row r="11366" spans="2:2">
      <c r="B11366" s="15"/>
    </row>
    <row r="11367" spans="2:2">
      <c r="B11367" s="15"/>
    </row>
    <row r="11368" spans="2:2">
      <c r="B11368" s="15"/>
    </row>
    <row r="11369" spans="2:2">
      <c r="B11369" s="15"/>
    </row>
    <row r="11370" spans="2:2">
      <c r="B11370" s="15"/>
    </row>
    <row r="11371" spans="2:2">
      <c r="B11371" s="15"/>
    </row>
    <row r="11372" spans="2:2">
      <c r="B11372" s="15"/>
    </row>
    <row r="11373" spans="2:2">
      <c r="B11373" s="15"/>
    </row>
    <row r="11374" spans="2:2">
      <c r="B11374" s="15"/>
    </row>
    <row r="11375" spans="2:2">
      <c r="B11375" s="15"/>
    </row>
    <row r="11376" spans="2:2">
      <c r="B11376" s="15"/>
    </row>
    <row r="11377" spans="2:2">
      <c r="B11377" s="15"/>
    </row>
    <row r="11378" spans="2:2">
      <c r="B11378" s="15"/>
    </row>
    <row r="11379" spans="2:2">
      <c r="B11379" s="15"/>
    </row>
    <row r="11380" spans="2:2">
      <c r="B11380" s="15"/>
    </row>
    <row r="11381" spans="2:2">
      <c r="B11381" s="15"/>
    </row>
    <row r="11382" spans="2:2">
      <c r="B11382" s="15"/>
    </row>
    <row r="11383" spans="2:2">
      <c r="B11383" s="15"/>
    </row>
    <row r="11384" spans="2:2">
      <c r="B11384" s="15"/>
    </row>
    <row r="11385" spans="2:2">
      <c r="B11385" s="15"/>
    </row>
    <row r="11386" spans="2:2">
      <c r="B11386" s="15"/>
    </row>
    <row r="11387" spans="2:2">
      <c r="B11387" s="15"/>
    </row>
    <row r="11388" spans="2:2">
      <c r="B11388" s="15"/>
    </row>
    <row r="11389" spans="2:2">
      <c r="B11389" s="15"/>
    </row>
    <row r="11390" spans="2:2">
      <c r="B11390" s="15"/>
    </row>
    <row r="11391" spans="2:2">
      <c r="B11391" s="15"/>
    </row>
    <row r="11392" spans="2:2">
      <c r="B11392" s="15"/>
    </row>
    <row r="11393" spans="2:2">
      <c r="B11393" s="15"/>
    </row>
    <row r="11394" spans="2:2">
      <c r="B11394" s="15"/>
    </row>
    <row r="11395" spans="2:2">
      <c r="B11395" s="15"/>
    </row>
    <row r="11396" spans="2:2">
      <c r="B11396" s="15"/>
    </row>
    <row r="11397" spans="2:2">
      <c r="B11397" s="15"/>
    </row>
    <row r="11398" spans="2:2">
      <c r="B11398" s="15"/>
    </row>
    <row r="11399" spans="2:2">
      <c r="B11399" s="15"/>
    </row>
    <row r="11400" spans="2:2">
      <c r="B11400" s="15"/>
    </row>
    <row r="11401" spans="2:2">
      <c r="B11401" s="15"/>
    </row>
    <row r="11402" spans="2:2">
      <c r="B11402" s="15"/>
    </row>
    <row r="11403" spans="2:2">
      <c r="B11403" s="15"/>
    </row>
    <row r="11404" spans="2:2">
      <c r="B11404" s="15"/>
    </row>
    <row r="11405" spans="2:2">
      <c r="B11405" s="15"/>
    </row>
    <row r="11406" spans="2:2">
      <c r="B11406" s="15"/>
    </row>
    <row r="11407" spans="2:2">
      <c r="B11407" s="15"/>
    </row>
    <row r="11408" spans="2:2">
      <c r="B11408" s="15"/>
    </row>
    <row r="11409" spans="2:2">
      <c r="B11409" s="15"/>
    </row>
    <row r="11410" spans="2:2">
      <c r="B11410" s="15"/>
    </row>
    <row r="11411" spans="2:2">
      <c r="B11411" s="15"/>
    </row>
    <row r="11412" spans="2:2">
      <c r="B11412" s="15"/>
    </row>
    <row r="11413" spans="2:2">
      <c r="B11413" s="15"/>
    </row>
    <row r="11414" spans="2:2">
      <c r="B11414" s="15"/>
    </row>
    <row r="11415" spans="2:2">
      <c r="B11415" s="15"/>
    </row>
    <row r="11416" spans="2:2">
      <c r="B11416" s="15"/>
    </row>
    <row r="11417" spans="2:2">
      <c r="B11417" s="15"/>
    </row>
    <row r="11418" spans="2:2">
      <c r="B11418" s="15"/>
    </row>
    <row r="11419" spans="2:2">
      <c r="B11419" s="15"/>
    </row>
    <row r="11420" spans="2:2">
      <c r="B11420" s="15"/>
    </row>
    <row r="11421" spans="2:2">
      <c r="B11421" s="15"/>
    </row>
    <row r="11422" spans="2:2">
      <c r="B11422" s="15"/>
    </row>
    <row r="11423" spans="2:2">
      <c r="B11423" s="15"/>
    </row>
    <row r="11424" spans="2:2">
      <c r="B11424" s="15"/>
    </row>
    <row r="11425" spans="2:2">
      <c r="B11425" s="15"/>
    </row>
    <row r="11426" spans="2:2">
      <c r="B11426" s="15"/>
    </row>
    <row r="11427" spans="2:2">
      <c r="B11427" s="15"/>
    </row>
    <row r="11428" spans="2:2">
      <c r="B11428" s="15"/>
    </row>
    <row r="11429" spans="2:2">
      <c r="B11429" s="15"/>
    </row>
    <row r="11430" spans="2:2">
      <c r="B11430" s="15"/>
    </row>
    <row r="11431" spans="2:2">
      <c r="B11431" s="15"/>
    </row>
    <row r="11432" spans="2:2">
      <c r="B11432" s="15"/>
    </row>
    <row r="11433" spans="2:2">
      <c r="B11433" s="15"/>
    </row>
    <row r="11434" spans="2:2">
      <c r="B11434" s="15"/>
    </row>
    <row r="11435" spans="2:2">
      <c r="B11435" s="15"/>
    </row>
    <row r="11436" spans="2:2">
      <c r="B11436" s="15"/>
    </row>
    <row r="11437" spans="2:2">
      <c r="B11437" s="15"/>
    </row>
    <row r="11438" spans="2:2">
      <c r="B11438" s="15"/>
    </row>
    <row r="11439" spans="2:2">
      <c r="B11439" s="15"/>
    </row>
    <row r="11440" spans="2:2">
      <c r="B11440" s="15"/>
    </row>
    <row r="11441" spans="2:2">
      <c r="B11441" s="15"/>
    </row>
    <row r="11442" spans="2:2">
      <c r="B11442" s="15"/>
    </row>
    <row r="11443" spans="2:2">
      <c r="B11443" s="15"/>
    </row>
    <row r="11444" spans="2:2">
      <c r="B11444" s="15"/>
    </row>
    <row r="11445" spans="2:2">
      <c r="B11445" s="15"/>
    </row>
    <row r="11446" spans="2:2">
      <c r="B11446" s="15"/>
    </row>
    <row r="11447" spans="2:2">
      <c r="B11447" s="15"/>
    </row>
    <row r="11448" spans="2:2">
      <c r="B11448" s="15"/>
    </row>
    <row r="11449" spans="2:2">
      <c r="B11449" s="15"/>
    </row>
    <row r="11450" spans="2:2">
      <c r="B11450" s="15"/>
    </row>
    <row r="11451" spans="2:2">
      <c r="B11451" s="15"/>
    </row>
    <row r="11452" spans="2:2">
      <c r="B11452" s="15"/>
    </row>
    <row r="11453" spans="2:2">
      <c r="B11453" s="15"/>
    </row>
    <row r="11454" spans="2:2">
      <c r="B11454" s="15"/>
    </row>
    <row r="11455" spans="2:2">
      <c r="B11455" s="15"/>
    </row>
    <row r="11456" spans="2:2">
      <c r="B11456" s="15"/>
    </row>
    <row r="11457" spans="2:2">
      <c r="B11457" s="15"/>
    </row>
    <row r="11458" spans="2:2">
      <c r="B11458" s="15"/>
    </row>
    <row r="11459" spans="2:2">
      <c r="B11459" s="15"/>
    </row>
    <row r="11460" spans="2:2">
      <c r="B11460" s="15"/>
    </row>
    <row r="11461" spans="2:2">
      <c r="B11461" s="15"/>
    </row>
    <row r="11462" spans="2:2">
      <c r="B11462" s="15"/>
    </row>
    <row r="11463" spans="2:2">
      <c r="B11463" s="15"/>
    </row>
    <row r="11464" spans="2:2">
      <c r="B11464" s="15"/>
    </row>
    <row r="11465" spans="2:2">
      <c r="B11465" s="15"/>
    </row>
    <row r="11466" spans="2:2">
      <c r="B11466" s="15"/>
    </row>
    <row r="11467" spans="2:2">
      <c r="B11467" s="15"/>
    </row>
    <row r="11468" spans="2:2">
      <c r="B11468" s="15"/>
    </row>
    <row r="11469" spans="2:2">
      <c r="B11469" s="15"/>
    </row>
    <row r="11470" spans="2:2">
      <c r="B11470" s="15"/>
    </row>
    <row r="11471" spans="2:2">
      <c r="B11471" s="15"/>
    </row>
    <row r="11472" spans="2:2">
      <c r="B11472" s="15"/>
    </row>
    <row r="11473" spans="2:2">
      <c r="B11473" s="15"/>
    </row>
    <row r="11474" spans="2:2">
      <c r="B11474" s="15"/>
    </row>
    <row r="11475" spans="2:2">
      <c r="B11475" s="15"/>
    </row>
    <row r="11476" spans="2:2">
      <c r="B11476" s="15"/>
    </row>
    <row r="11477" spans="2:2">
      <c r="B11477" s="15"/>
    </row>
    <row r="11478" spans="2:2">
      <c r="B11478" s="15"/>
    </row>
    <row r="11479" spans="2:2">
      <c r="B11479" s="15"/>
    </row>
    <row r="11480" spans="2:2">
      <c r="B11480" s="15"/>
    </row>
    <row r="11481" spans="2:2">
      <c r="B11481" s="15"/>
    </row>
    <row r="11482" spans="2:2">
      <c r="B11482" s="15"/>
    </row>
    <row r="11483" spans="2:2">
      <c r="B11483" s="15"/>
    </row>
    <row r="11484" spans="2:2">
      <c r="B11484" s="15"/>
    </row>
    <row r="11485" spans="2:2">
      <c r="B11485" s="15"/>
    </row>
    <row r="11486" spans="2:2">
      <c r="B11486" s="15"/>
    </row>
    <row r="11487" spans="2:2">
      <c r="B11487" s="15"/>
    </row>
    <row r="11488" spans="2:2">
      <c r="B11488" s="15"/>
    </row>
    <row r="11489" spans="2:2">
      <c r="B11489" s="15"/>
    </row>
    <row r="11490" spans="2:2">
      <c r="B11490" s="15"/>
    </row>
    <row r="11491" spans="2:2">
      <c r="B11491" s="15"/>
    </row>
    <row r="11492" spans="2:2">
      <c r="B11492" s="15"/>
    </row>
    <row r="11493" spans="2:2">
      <c r="B11493" s="15"/>
    </row>
    <row r="11494" spans="2:2">
      <c r="B11494" s="15"/>
    </row>
    <row r="11495" spans="2:2">
      <c r="B11495" s="15"/>
    </row>
    <row r="11496" spans="2:2">
      <c r="B11496" s="15"/>
    </row>
    <row r="11497" spans="2:2">
      <c r="B11497" s="15"/>
    </row>
    <row r="11498" spans="2:2">
      <c r="B11498" s="15"/>
    </row>
    <row r="11499" spans="2:2">
      <c r="B11499" s="15"/>
    </row>
    <row r="11500" spans="2:2">
      <c r="B11500" s="15"/>
    </row>
    <row r="11501" spans="2:2">
      <c r="B11501" s="15"/>
    </row>
    <row r="11502" spans="2:2">
      <c r="B11502" s="15"/>
    </row>
    <row r="11503" spans="2:2">
      <c r="B11503" s="15"/>
    </row>
    <row r="11504" spans="2:2">
      <c r="B11504" s="15"/>
    </row>
    <row r="11505" spans="2:2">
      <c r="B11505" s="15"/>
    </row>
    <row r="11506" spans="2:2">
      <c r="B11506" s="15"/>
    </row>
    <row r="11507" spans="2:2">
      <c r="B11507" s="15"/>
    </row>
    <row r="11508" spans="2:2">
      <c r="B11508" s="15"/>
    </row>
    <row r="11509" spans="2:2">
      <c r="B11509" s="15"/>
    </row>
    <row r="11510" spans="2:2">
      <c r="B11510" s="15"/>
    </row>
    <row r="11511" spans="2:2">
      <c r="B11511" s="15"/>
    </row>
    <row r="11512" spans="2:2">
      <c r="B11512" s="15"/>
    </row>
    <row r="11513" spans="2:2">
      <c r="B11513" s="15"/>
    </row>
    <row r="11514" spans="2:2">
      <c r="B11514" s="15"/>
    </row>
    <row r="11515" spans="2:2">
      <c r="B11515" s="15"/>
    </row>
    <row r="11516" spans="2:2">
      <c r="B11516" s="15"/>
    </row>
    <row r="11517" spans="2:2">
      <c r="B11517" s="15"/>
    </row>
    <row r="11518" spans="2:2">
      <c r="B11518" s="15"/>
    </row>
    <row r="11519" spans="2:2">
      <c r="B11519" s="15"/>
    </row>
    <row r="11520" spans="2:2">
      <c r="B11520" s="15"/>
    </row>
    <row r="11521" spans="2:2">
      <c r="B11521" s="15"/>
    </row>
    <row r="11522" spans="2:2">
      <c r="B11522" s="15"/>
    </row>
    <row r="11523" spans="2:2">
      <c r="B11523" s="15"/>
    </row>
    <row r="11524" spans="2:2">
      <c r="B11524" s="15"/>
    </row>
    <row r="11525" spans="2:2">
      <c r="B11525" s="15"/>
    </row>
    <row r="11526" spans="2:2">
      <c r="B11526" s="15"/>
    </row>
    <row r="11527" spans="2:2">
      <c r="B11527" s="15"/>
    </row>
    <row r="11528" spans="2:2">
      <c r="B11528" s="15"/>
    </row>
    <row r="11529" spans="2:2">
      <c r="B11529" s="15"/>
    </row>
    <row r="11530" spans="2:2">
      <c r="B11530" s="15"/>
    </row>
    <row r="11531" spans="2:2">
      <c r="B11531" s="15"/>
    </row>
    <row r="11532" spans="2:2">
      <c r="B11532" s="15"/>
    </row>
    <row r="11533" spans="2:2">
      <c r="B11533" s="15"/>
    </row>
    <row r="11534" spans="2:2">
      <c r="B11534" s="15"/>
    </row>
    <row r="11535" spans="2:2">
      <c r="B11535" s="15"/>
    </row>
    <row r="11536" spans="2:2">
      <c r="B11536" s="15"/>
    </row>
    <row r="11537" spans="2:2">
      <c r="B11537" s="15"/>
    </row>
    <row r="11538" spans="2:2">
      <c r="B11538" s="15"/>
    </row>
    <row r="11539" spans="2:2">
      <c r="B11539" s="15"/>
    </row>
    <row r="11540" spans="2:2">
      <c r="B11540" s="15"/>
    </row>
    <row r="11541" spans="2:2">
      <c r="B11541" s="15"/>
    </row>
    <row r="11542" spans="2:2">
      <c r="B11542" s="15"/>
    </row>
    <row r="11543" spans="2:2">
      <c r="B11543" s="15"/>
    </row>
    <row r="11544" spans="2:2">
      <c r="B11544" s="15"/>
    </row>
    <row r="11545" spans="2:2">
      <c r="B11545" s="15"/>
    </row>
    <row r="11546" spans="2:2">
      <c r="B11546" s="15"/>
    </row>
    <row r="11547" spans="2:2">
      <c r="B11547" s="15"/>
    </row>
    <row r="11548" spans="2:2">
      <c r="B11548" s="15"/>
    </row>
    <row r="11549" spans="2:2">
      <c r="B11549" s="15"/>
    </row>
    <row r="11550" spans="2:2">
      <c r="B11550" s="15"/>
    </row>
    <row r="11551" spans="2:2">
      <c r="B11551" s="15"/>
    </row>
    <row r="11552" spans="2:2">
      <c r="B11552" s="15"/>
    </row>
    <row r="11553" spans="2:2">
      <c r="B11553" s="15"/>
    </row>
    <row r="11554" spans="2:2">
      <c r="B11554" s="15"/>
    </row>
    <row r="11555" spans="2:2">
      <c r="B11555" s="15"/>
    </row>
    <row r="11556" spans="2:2">
      <c r="B11556" s="15"/>
    </row>
    <row r="11557" spans="2:2">
      <c r="B11557" s="15"/>
    </row>
    <row r="11558" spans="2:2">
      <c r="B11558" s="15"/>
    </row>
    <row r="11559" spans="2:2">
      <c r="B11559" s="15"/>
    </row>
    <row r="11560" spans="2:2">
      <c r="B11560" s="15"/>
    </row>
    <row r="11561" spans="2:2">
      <c r="B11561" s="15"/>
    </row>
    <row r="11562" spans="2:2">
      <c r="B11562" s="15"/>
    </row>
    <row r="11563" spans="2:2">
      <c r="B11563" s="15"/>
    </row>
    <row r="11564" spans="2:2">
      <c r="B11564" s="15"/>
    </row>
    <row r="11565" spans="2:2">
      <c r="B11565" s="15"/>
    </row>
    <row r="11566" spans="2:2">
      <c r="B11566" s="15"/>
    </row>
    <row r="11567" spans="2:2">
      <c r="B11567" s="15"/>
    </row>
    <row r="11568" spans="2:2">
      <c r="B11568" s="15"/>
    </row>
    <row r="11569" spans="2:2">
      <c r="B11569" s="15"/>
    </row>
    <row r="11570" spans="2:2">
      <c r="B11570" s="15"/>
    </row>
    <row r="11571" spans="2:2">
      <c r="B11571" s="15"/>
    </row>
    <row r="11572" spans="2:2">
      <c r="B11572" s="15"/>
    </row>
    <row r="11573" spans="2:2">
      <c r="B11573" s="15"/>
    </row>
    <row r="11574" spans="2:2">
      <c r="B11574" s="15"/>
    </row>
    <row r="11575" spans="2:2">
      <c r="B11575" s="15"/>
    </row>
    <row r="11576" spans="2:2">
      <c r="B11576" s="15"/>
    </row>
    <row r="11577" spans="2:2">
      <c r="B11577" s="15"/>
    </row>
    <row r="11578" spans="2:2">
      <c r="B11578" s="15"/>
    </row>
    <row r="11579" spans="2:2">
      <c r="B11579" s="15"/>
    </row>
    <row r="11580" spans="2:2">
      <c r="B11580" s="15"/>
    </row>
    <row r="11581" spans="2:2">
      <c r="B11581" s="15"/>
    </row>
    <row r="11582" spans="2:2">
      <c r="B11582" s="15"/>
    </row>
    <row r="11583" spans="2:2">
      <c r="B11583" s="15"/>
    </row>
    <row r="11584" spans="2:2">
      <c r="B11584" s="15"/>
    </row>
    <row r="11585" spans="2:2">
      <c r="B11585" s="15"/>
    </row>
    <row r="11586" spans="2:2">
      <c r="B11586" s="15"/>
    </row>
    <row r="11587" spans="2:2">
      <c r="B11587" s="15"/>
    </row>
    <row r="11588" spans="2:2">
      <c r="B11588" s="15"/>
    </row>
    <row r="11589" spans="2:2">
      <c r="B11589" s="15"/>
    </row>
    <row r="11590" spans="2:2">
      <c r="B11590" s="15"/>
    </row>
    <row r="11591" spans="2:2">
      <c r="B11591" s="15"/>
    </row>
    <row r="11592" spans="2:2">
      <c r="B11592" s="15"/>
    </row>
    <row r="11593" spans="2:2">
      <c r="B11593" s="15"/>
    </row>
    <row r="11594" spans="2:2">
      <c r="B11594" s="15"/>
    </row>
    <row r="11595" spans="2:2">
      <c r="B11595" s="15"/>
    </row>
    <row r="11596" spans="2:2">
      <c r="B11596" s="15"/>
    </row>
    <row r="11597" spans="2:2">
      <c r="B11597" s="15"/>
    </row>
    <row r="11598" spans="2:2">
      <c r="B11598" s="15"/>
    </row>
    <row r="11599" spans="2:2">
      <c r="B11599" s="15"/>
    </row>
    <row r="11600" spans="2:2">
      <c r="B11600" s="15"/>
    </row>
    <row r="11601" spans="2:2">
      <c r="B11601" s="15"/>
    </row>
    <row r="11602" spans="2:2">
      <c r="B11602" s="15"/>
    </row>
    <row r="11603" spans="2:2">
      <c r="B11603" s="15"/>
    </row>
    <row r="11604" spans="2:2">
      <c r="B11604" s="15"/>
    </row>
    <row r="11605" spans="2:2">
      <c r="B11605" s="15"/>
    </row>
    <row r="11606" spans="2:2">
      <c r="B11606" s="15"/>
    </row>
    <row r="11607" spans="2:2">
      <c r="B11607" s="15"/>
    </row>
    <row r="11608" spans="2:2">
      <c r="B11608" s="15"/>
    </row>
    <row r="11609" spans="2:2">
      <c r="B11609" s="15"/>
    </row>
    <row r="11610" spans="2:2">
      <c r="B11610" s="15"/>
    </row>
    <row r="11611" spans="2:2">
      <c r="B11611" s="15"/>
    </row>
    <row r="11612" spans="2:2">
      <c r="B11612" s="15"/>
    </row>
    <row r="11613" spans="2:2">
      <c r="B11613" s="15"/>
    </row>
    <row r="11614" spans="2:2">
      <c r="B11614" s="15"/>
    </row>
    <row r="11615" spans="2:2">
      <c r="B11615" s="15"/>
    </row>
    <row r="11616" spans="2:2">
      <c r="B11616" s="15"/>
    </row>
    <row r="11617" spans="2:2">
      <c r="B11617" s="15"/>
    </row>
    <row r="11618" spans="2:2">
      <c r="B11618" s="15"/>
    </row>
    <row r="11619" spans="2:2">
      <c r="B11619" s="15"/>
    </row>
    <row r="11620" spans="2:2">
      <c r="B11620" s="15"/>
    </row>
    <row r="11621" spans="2:2">
      <c r="B11621" s="15"/>
    </row>
    <row r="11622" spans="2:2">
      <c r="B11622" s="15"/>
    </row>
    <row r="11623" spans="2:2">
      <c r="B11623" s="15"/>
    </row>
    <row r="11624" spans="2:2">
      <c r="B11624" s="15"/>
    </row>
    <row r="11625" spans="2:2">
      <c r="B11625" s="15"/>
    </row>
    <row r="11626" spans="2:2">
      <c r="B11626" s="15"/>
    </row>
    <row r="11627" spans="2:2">
      <c r="B11627" s="15"/>
    </row>
    <row r="11628" spans="2:2">
      <c r="B11628" s="15"/>
    </row>
    <row r="11629" spans="2:2">
      <c r="B11629" s="15"/>
    </row>
    <row r="11630" spans="2:2">
      <c r="B11630" s="15"/>
    </row>
    <row r="11631" spans="2:2">
      <c r="B11631" s="15"/>
    </row>
    <row r="11632" spans="2:2">
      <c r="B11632" s="15"/>
    </row>
    <row r="11633" spans="2:2">
      <c r="B11633" s="15"/>
    </row>
    <row r="11634" spans="2:2">
      <c r="B11634" s="15"/>
    </row>
    <row r="11635" spans="2:2">
      <c r="B11635" s="15"/>
    </row>
    <row r="11636" spans="2:2">
      <c r="B11636" s="15"/>
    </row>
    <row r="11637" spans="2:2">
      <c r="B11637" s="15"/>
    </row>
    <row r="11638" spans="2:2">
      <c r="B11638" s="15"/>
    </row>
    <row r="11639" spans="2:2">
      <c r="B11639" s="15"/>
    </row>
    <row r="11640" spans="2:2">
      <c r="B11640" s="15"/>
    </row>
    <row r="11641" spans="2:2">
      <c r="B11641" s="15"/>
    </row>
    <row r="11642" spans="2:2">
      <c r="B11642" s="15"/>
    </row>
    <row r="11643" spans="2:2">
      <c r="B11643" s="15"/>
    </row>
    <row r="11644" spans="2:2">
      <c r="B11644" s="15"/>
    </row>
    <row r="11645" spans="2:2">
      <c r="B11645" s="15"/>
    </row>
    <row r="11646" spans="2:2">
      <c r="B11646" s="15"/>
    </row>
    <row r="11647" spans="2:2">
      <c r="B11647" s="15"/>
    </row>
    <row r="11648" spans="2:2">
      <c r="B11648" s="15"/>
    </row>
    <row r="11649" spans="2:2">
      <c r="B11649" s="15"/>
    </row>
    <row r="11650" spans="2:2">
      <c r="B11650" s="15"/>
    </row>
    <row r="11651" spans="2:2">
      <c r="B11651" s="15"/>
    </row>
    <row r="11652" spans="2:2">
      <c r="B11652" s="15"/>
    </row>
    <row r="11653" spans="2:2">
      <c r="B11653" s="15"/>
    </row>
    <row r="11654" spans="2:2">
      <c r="B11654" s="15"/>
    </row>
    <row r="11655" spans="2:2">
      <c r="B11655" s="15"/>
    </row>
    <row r="11656" spans="2:2">
      <c r="B11656" s="15"/>
    </row>
    <row r="11657" spans="2:2">
      <c r="B11657" s="15"/>
    </row>
    <row r="11658" spans="2:2">
      <c r="B11658" s="15"/>
    </row>
    <row r="11659" spans="2:2">
      <c r="B11659" s="15"/>
    </row>
    <row r="11660" spans="2:2">
      <c r="B11660" s="15"/>
    </row>
    <row r="11661" spans="2:2">
      <c r="B11661" s="15"/>
    </row>
    <row r="11662" spans="2:2">
      <c r="B11662" s="15"/>
    </row>
    <row r="11663" spans="2:2">
      <c r="B11663" s="15"/>
    </row>
    <row r="11664" spans="2:2">
      <c r="B11664" s="15"/>
    </row>
    <row r="11665" spans="2:2">
      <c r="B11665" s="15"/>
    </row>
    <row r="11666" spans="2:2">
      <c r="B11666" s="15"/>
    </row>
    <row r="11667" spans="2:2">
      <c r="B11667" s="15"/>
    </row>
    <row r="11668" spans="2:2">
      <c r="B11668" s="15"/>
    </row>
    <row r="11669" spans="2:2">
      <c r="B11669" s="15"/>
    </row>
    <row r="11670" spans="2:2">
      <c r="B11670" s="15"/>
    </row>
    <row r="11671" spans="2:2">
      <c r="B11671" s="15"/>
    </row>
    <row r="11672" spans="2:2">
      <c r="B11672" s="15"/>
    </row>
    <row r="11673" spans="2:2">
      <c r="B11673" s="15"/>
    </row>
    <row r="11674" spans="2:2">
      <c r="B11674" s="15"/>
    </row>
    <row r="11675" spans="2:2">
      <c r="B11675" s="15"/>
    </row>
    <row r="11676" spans="2:2">
      <c r="B11676" s="15"/>
    </row>
    <row r="11677" spans="2:2">
      <c r="B11677" s="15"/>
    </row>
    <row r="11678" spans="2:2">
      <c r="B11678" s="15"/>
    </row>
    <row r="11679" spans="2:2">
      <c r="B11679" s="15"/>
    </row>
    <row r="11680" spans="2:2">
      <c r="B11680" s="15"/>
    </row>
    <row r="11681" spans="2:2">
      <c r="B11681" s="15"/>
    </row>
    <row r="11682" spans="2:2">
      <c r="B11682" s="15"/>
    </row>
    <row r="11683" spans="2:2">
      <c r="B11683" s="15"/>
    </row>
    <row r="11684" spans="2:2">
      <c r="B11684" s="15"/>
    </row>
    <row r="11685" spans="2:2">
      <c r="B11685" s="15"/>
    </row>
    <row r="11686" spans="2:2">
      <c r="B11686" s="15"/>
    </row>
    <row r="11687" spans="2:2">
      <c r="B11687" s="15"/>
    </row>
    <row r="11688" spans="2:2">
      <c r="B11688" s="15"/>
    </row>
    <row r="11689" spans="2:2">
      <c r="B11689" s="15"/>
    </row>
    <row r="11690" spans="2:2">
      <c r="B11690" s="15"/>
    </row>
    <row r="11691" spans="2:2">
      <c r="B11691" s="15"/>
    </row>
    <row r="11692" spans="2:2">
      <c r="B11692" s="15"/>
    </row>
    <row r="11693" spans="2:2">
      <c r="B11693" s="15"/>
    </row>
    <row r="11694" spans="2:2">
      <c r="B11694" s="15"/>
    </row>
    <row r="11695" spans="2:2">
      <c r="B11695" s="15"/>
    </row>
    <row r="11696" spans="2:2">
      <c r="B11696" s="15"/>
    </row>
    <row r="11697" spans="2:2">
      <c r="B11697" s="15"/>
    </row>
    <row r="11698" spans="2:2">
      <c r="B11698" s="15"/>
    </row>
    <row r="11699" spans="2:2">
      <c r="B11699" s="15"/>
    </row>
    <row r="11700" spans="2:2">
      <c r="B11700" s="15"/>
    </row>
    <row r="11701" spans="2:2">
      <c r="B11701" s="15"/>
    </row>
    <row r="11702" spans="2:2">
      <c r="B11702" s="15"/>
    </row>
    <row r="11703" spans="2:2">
      <c r="B11703" s="15"/>
    </row>
    <row r="11704" spans="2:2">
      <c r="B11704" s="15"/>
    </row>
    <row r="11705" spans="2:2">
      <c r="B11705" s="15"/>
    </row>
    <row r="11706" spans="2:2">
      <c r="B11706" s="15"/>
    </row>
    <row r="11707" spans="2:2">
      <c r="B11707" s="15"/>
    </row>
    <row r="11708" spans="2:2">
      <c r="B11708" s="15"/>
    </row>
    <row r="11709" spans="2:2">
      <c r="B11709" s="15"/>
    </row>
    <row r="11710" spans="2:2">
      <c r="B11710" s="15"/>
    </row>
    <row r="11711" spans="2:2">
      <c r="B11711" s="15"/>
    </row>
    <row r="11712" spans="2:2">
      <c r="B11712" s="15"/>
    </row>
    <row r="11713" spans="2:2">
      <c r="B11713" s="15"/>
    </row>
    <row r="11714" spans="2:2">
      <c r="B11714" s="15"/>
    </row>
    <row r="11715" spans="2:2">
      <c r="B11715" s="15"/>
    </row>
    <row r="11716" spans="2:2">
      <c r="B11716" s="15"/>
    </row>
    <row r="11717" spans="2:2">
      <c r="B11717" s="15"/>
    </row>
    <row r="11718" spans="2:2">
      <c r="B11718" s="15"/>
    </row>
    <row r="11719" spans="2:2">
      <c r="B11719" s="15"/>
    </row>
    <row r="11720" spans="2:2">
      <c r="B11720" s="15"/>
    </row>
    <row r="11721" spans="2:2">
      <c r="B11721" s="15"/>
    </row>
    <row r="11722" spans="2:2">
      <c r="B11722" s="15"/>
    </row>
    <row r="11723" spans="2:2">
      <c r="B11723" s="15"/>
    </row>
    <row r="11724" spans="2:2">
      <c r="B11724" s="15"/>
    </row>
    <row r="11725" spans="2:2">
      <c r="B11725" s="15"/>
    </row>
    <row r="11726" spans="2:2">
      <c r="B11726" s="15"/>
    </row>
    <row r="11727" spans="2:2">
      <c r="B11727" s="15"/>
    </row>
    <row r="11728" spans="2:2">
      <c r="B11728" s="15"/>
    </row>
    <row r="11729" spans="2:2">
      <c r="B11729" s="15"/>
    </row>
    <row r="11730" spans="2:2">
      <c r="B11730" s="15"/>
    </row>
    <row r="11731" spans="2:2">
      <c r="B11731" s="15"/>
    </row>
    <row r="11732" spans="2:2">
      <c r="B11732" s="15"/>
    </row>
    <row r="11733" spans="2:2">
      <c r="B11733" s="15"/>
    </row>
    <row r="11734" spans="2:2">
      <c r="B11734" s="15"/>
    </row>
    <row r="11735" spans="2:2">
      <c r="B11735" s="15"/>
    </row>
    <row r="11736" spans="2:2">
      <c r="B11736" s="15"/>
    </row>
    <row r="11737" spans="2:2">
      <c r="B11737" s="15"/>
    </row>
    <row r="11738" spans="2:2">
      <c r="B11738" s="15"/>
    </row>
    <row r="11739" spans="2:2">
      <c r="B11739" s="15"/>
    </row>
    <row r="11740" spans="2:2">
      <c r="B11740" s="15"/>
    </row>
    <row r="11741" spans="2:2">
      <c r="B11741" s="15"/>
    </row>
    <row r="11742" spans="2:2">
      <c r="B11742" s="15"/>
    </row>
    <row r="11743" spans="2:2">
      <c r="B11743" s="15"/>
    </row>
    <row r="11744" spans="2:2">
      <c r="B11744" s="15"/>
    </row>
    <row r="11745" spans="2:2">
      <c r="B11745" s="15"/>
    </row>
    <row r="11746" spans="2:2">
      <c r="B11746" s="15"/>
    </row>
    <row r="11747" spans="2:2">
      <c r="B11747" s="15"/>
    </row>
    <row r="11748" spans="2:2">
      <c r="B11748" s="15"/>
    </row>
    <row r="11749" spans="2:2">
      <c r="B11749" s="15"/>
    </row>
    <row r="11750" spans="2:2">
      <c r="B11750" s="15"/>
    </row>
    <row r="11751" spans="2:2">
      <c r="B11751" s="15"/>
    </row>
    <row r="11752" spans="2:2">
      <c r="B11752" s="15"/>
    </row>
    <row r="11753" spans="2:2">
      <c r="B11753" s="15"/>
    </row>
    <row r="11754" spans="2:2">
      <c r="B11754" s="15"/>
    </row>
    <row r="11755" spans="2:2">
      <c r="B11755" s="15"/>
    </row>
    <row r="11756" spans="2:2">
      <c r="B11756" s="15"/>
    </row>
    <row r="11757" spans="2:2">
      <c r="B11757" s="15"/>
    </row>
    <row r="11758" spans="2:2">
      <c r="B11758" s="15"/>
    </row>
    <row r="11759" spans="2:2">
      <c r="B11759" s="15"/>
    </row>
    <row r="11760" spans="2:2">
      <c r="B11760" s="15"/>
    </row>
    <row r="11761" spans="2:2">
      <c r="B11761" s="15"/>
    </row>
    <row r="11762" spans="2:2">
      <c r="B11762" s="15"/>
    </row>
    <row r="11763" spans="2:2">
      <c r="B11763" s="15"/>
    </row>
    <row r="11764" spans="2:2">
      <c r="B11764" s="15"/>
    </row>
    <row r="11765" spans="2:2">
      <c r="B11765" s="15"/>
    </row>
    <row r="11766" spans="2:2">
      <c r="B11766" s="15"/>
    </row>
    <row r="11767" spans="2:2">
      <c r="B11767" s="15"/>
    </row>
    <row r="11768" spans="2:2">
      <c r="B11768" s="15"/>
    </row>
    <row r="11769" spans="2:2">
      <c r="B11769" s="15"/>
    </row>
    <row r="11770" spans="2:2">
      <c r="B11770" s="15"/>
    </row>
    <row r="11771" spans="2:2">
      <c r="B11771" s="15"/>
    </row>
    <row r="11772" spans="2:2">
      <c r="B11772" s="15"/>
    </row>
    <row r="11773" spans="2:2">
      <c r="B11773" s="15"/>
    </row>
    <row r="11774" spans="2:2">
      <c r="B11774" s="15"/>
    </row>
    <row r="11775" spans="2:2">
      <c r="B11775" s="15"/>
    </row>
    <row r="11776" spans="2:2">
      <c r="B11776" s="15"/>
    </row>
    <row r="11777" spans="2:2">
      <c r="B11777" s="15"/>
    </row>
    <row r="11778" spans="2:2">
      <c r="B11778" s="15"/>
    </row>
    <row r="11779" spans="2:2">
      <c r="B11779" s="15"/>
    </row>
    <row r="11780" spans="2:2">
      <c r="B11780" s="15"/>
    </row>
    <row r="11781" spans="2:2">
      <c r="B11781" s="15"/>
    </row>
    <row r="11782" spans="2:2">
      <c r="B11782" s="15"/>
    </row>
    <row r="11783" spans="2:2">
      <c r="B11783" s="15"/>
    </row>
    <row r="11784" spans="2:2">
      <c r="B11784" s="15"/>
    </row>
    <row r="11785" spans="2:2">
      <c r="B11785" s="15"/>
    </row>
    <row r="11786" spans="2:2">
      <c r="B11786" s="15"/>
    </row>
    <row r="11787" spans="2:2">
      <c r="B11787" s="15"/>
    </row>
    <row r="11788" spans="2:2">
      <c r="B11788" s="15"/>
    </row>
    <row r="11789" spans="2:2">
      <c r="B11789" s="15"/>
    </row>
    <row r="11790" spans="2:2">
      <c r="B11790" s="15"/>
    </row>
    <row r="11791" spans="2:2">
      <c r="B11791" s="15"/>
    </row>
    <row r="11792" spans="2:2">
      <c r="B11792" s="15"/>
    </row>
    <row r="11793" spans="2:2">
      <c r="B11793" s="15"/>
    </row>
    <row r="11794" spans="2:2">
      <c r="B11794" s="15"/>
    </row>
    <row r="11795" spans="2:2">
      <c r="B11795" s="15"/>
    </row>
    <row r="11796" spans="2:2">
      <c r="B11796" s="15"/>
    </row>
    <row r="11797" spans="2:2">
      <c r="B11797" s="15"/>
    </row>
    <row r="11798" spans="2:2">
      <c r="B11798" s="15"/>
    </row>
    <row r="11799" spans="2:2">
      <c r="B11799" s="15"/>
    </row>
    <row r="11800" spans="2:2">
      <c r="B11800" s="15"/>
    </row>
    <row r="11801" spans="2:2">
      <c r="B11801" s="15"/>
    </row>
    <row r="11802" spans="2:2">
      <c r="B11802" s="15"/>
    </row>
    <row r="11803" spans="2:2">
      <c r="B11803" s="15"/>
    </row>
    <row r="11804" spans="2:2">
      <c r="B11804" s="15"/>
    </row>
    <row r="11805" spans="2:2">
      <c r="B11805" s="15"/>
    </row>
    <row r="11806" spans="2:2">
      <c r="B11806" s="15"/>
    </row>
    <row r="11807" spans="2:2">
      <c r="B11807" s="15"/>
    </row>
    <row r="11808" spans="2:2">
      <c r="B11808" s="15"/>
    </row>
    <row r="11809" spans="2:2">
      <c r="B11809" s="15"/>
    </row>
    <row r="11810" spans="2:2">
      <c r="B11810" s="15"/>
    </row>
    <row r="11811" spans="2:2">
      <c r="B11811" s="15"/>
    </row>
    <row r="11812" spans="2:2">
      <c r="B11812" s="15"/>
    </row>
    <row r="11813" spans="2:2">
      <c r="B11813" s="15"/>
    </row>
    <row r="11814" spans="2:2">
      <c r="B11814" s="15"/>
    </row>
    <row r="11815" spans="2:2">
      <c r="B11815" s="15"/>
    </row>
    <row r="11816" spans="2:2">
      <c r="B11816" s="15"/>
    </row>
    <row r="11817" spans="2:2">
      <c r="B11817" s="15"/>
    </row>
    <row r="11818" spans="2:2">
      <c r="B11818" s="15"/>
    </row>
    <row r="11819" spans="2:2">
      <c r="B11819" s="15"/>
    </row>
    <row r="11820" spans="2:2">
      <c r="B11820" s="15"/>
    </row>
    <row r="11821" spans="2:2">
      <c r="B11821" s="15"/>
    </row>
    <row r="11822" spans="2:2">
      <c r="B11822" s="15"/>
    </row>
    <row r="11823" spans="2:2">
      <c r="B11823" s="15"/>
    </row>
    <row r="11824" spans="2:2">
      <c r="B11824" s="15"/>
    </row>
    <row r="11825" spans="2:2">
      <c r="B11825" s="15"/>
    </row>
    <row r="11826" spans="2:2">
      <c r="B11826" s="15"/>
    </row>
    <row r="11827" spans="2:2">
      <c r="B11827" s="15"/>
    </row>
    <row r="11828" spans="2:2">
      <c r="B11828" s="15"/>
    </row>
    <row r="11829" spans="2:2">
      <c r="B11829" s="15"/>
    </row>
    <row r="11830" spans="2:2">
      <c r="B11830" s="15"/>
    </row>
    <row r="11831" spans="2:2">
      <c r="B11831" s="15"/>
    </row>
    <row r="11832" spans="2:2">
      <c r="B11832" s="15"/>
    </row>
    <row r="11833" spans="2:2">
      <c r="B11833" s="15"/>
    </row>
    <row r="11834" spans="2:2">
      <c r="B11834" s="15"/>
    </row>
    <row r="11835" spans="2:2">
      <c r="B11835" s="15"/>
    </row>
    <row r="11836" spans="2:2">
      <c r="B11836" s="15"/>
    </row>
    <row r="11837" spans="2:2">
      <c r="B11837" s="15"/>
    </row>
    <row r="11838" spans="2:2">
      <c r="B11838" s="15"/>
    </row>
    <row r="11839" spans="2:2">
      <c r="B11839" s="15"/>
    </row>
    <row r="11840" spans="2:2">
      <c r="B11840" s="15"/>
    </row>
    <row r="11841" spans="2:2">
      <c r="B11841" s="15"/>
    </row>
    <row r="11842" spans="2:2">
      <c r="B11842" s="15"/>
    </row>
    <row r="11843" spans="2:2">
      <c r="B11843" s="15"/>
    </row>
    <row r="11844" spans="2:2">
      <c r="B11844" s="15"/>
    </row>
    <row r="11845" spans="2:2">
      <c r="B11845" s="15"/>
    </row>
    <row r="11846" spans="2:2">
      <c r="B11846" s="15"/>
    </row>
    <row r="11847" spans="2:2">
      <c r="B11847" s="15"/>
    </row>
    <row r="11848" spans="2:2">
      <c r="B11848" s="15"/>
    </row>
    <row r="11849" spans="2:2">
      <c r="B11849" s="15"/>
    </row>
    <row r="11850" spans="2:2">
      <c r="B11850" s="15"/>
    </row>
    <row r="11851" spans="2:2">
      <c r="B11851" s="15"/>
    </row>
    <row r="11852" spans="2:2">
      <c r="B11852" s="15"/>
    </row>
    <row r="11853" spans="2:2">
      <c r="B11853" s="15"/>
    </row>
    <row r="11854" spans="2:2">
      <c r="B11854" s="15"/>
    </row>
    <row r="11855" spans="2:2">
      <c r="B11855" s="15"/>
    </row>
    <row r="11856" spans="2:2">
      <c r="B11856" s="15"/>
    </row>
    <row r="11857" spans="2:2">
      <c r="B11857" s="15"/>
    </row>
    <row r="11858" spans="2:2">
      <c r="B11858" s="15"/>
    </row>
    <row r="11859" spans="2:2">
      <c r="B11859" s="15"/>
    </row>
    <row r="11860" spans="2:2">
      <c r="B11860" s="15"/>
    </row>
    <row r="11861" spans="2:2">
      <c r="B11861" s="15"/>
    </row>
    <row r="11862" spans="2:2">
      <c r="B11862" s="15"/>
    </row>
    <row r="11863" spans="2:2">
      <c r="B11863" s="15"/>
    </row>
    <row r="11864" spans="2:2">
      <c r="B11864" s="15"/>
    </row>
    <row r="11865" spans="2:2">
      <c r="B11865" s="15"/>
    </row>
    <row r="11866" spans="2:2">
      <c r="B11866" s="15"/>
    </row>
    <row r="11867" spans="2:2">
      <c r="B11867" s="15"/>
    </row>
    <row r="11868" spans="2:2">
      <c r="B11868" s="15"/>
    </row>
    <row r="11869" spans="2:2">
      <c r="B11869" s="15"/>
    </row>
    <row r="11870" spans="2:2">
      <c r="B11870" s="15"/>
    </row>
    <row r="11871" spans="2:2">
      <c r="B11871" s="15"/>
    </row>
    <row r="11872" spans="2:2">
      <c r="B11872" s="15"/>
    </row>
    <row r="11873" spans="2:2">
      <c r="B11873" s="15"/>
    </row>
    <row r="11874" spans="2:2">
      <c r="B11874" s="15"/>
    </row>
    <row r="11875" spans="2:2">
      <c r="B11875" s="15"/>
    </row>
    <row r="11876" spans="2:2">
      <c r="B11876" s="15"/>
    </row>
    <row r="11877" spans="2:2">
      <c r="B11877" s="15"/>
    </row>
    <row r="11878" spans="2:2">
      <c r="B11878" s="15"/>
    </row>
    <row r="11879" spans="2:2">
      <c r="B11879" s="15"/>
    </row>
    <row r="11880" spans="2:2">
      <c r="B11880" s="15"/>
    </row>
    <row r="11881" spans="2:2">
      <c r="B11881" s="15"/>
    </row>
    <row r="11882" spans="2:2">
      <c r="B11882" s="15"/>
    </row>
    <row r="11883" spans="2:2">
      <c r="B11883" s="15"/>
    </row>
    <row r="11884" spans="2:2">
      <c r="B11884" s="15"/>
    </row>
    <row r="11885" spans="2:2">
      <c r="B11885" s="15"/>
    </row>
    <row r="11886" spans="2:2">
      <c r="B11886" s="15"/>
    </row>
    <row r="11887" spans="2:2">
      <c r="B11887" s="15"/>
    </row>
    <row r="11888" spans="2:2">
      <c r="B11888" s="15"/>
    </row>
    <row r="11889" spans="2:2">
      <c r="B11889" s="15"/>
    </row>
    <row r="11890" spans="2:2">
      <c r="B11890" s="15"/>
    </row>
    <row r="11891" spans="2:2">
      <c r="B11891" s="15"/>
    </row>
    <row r="11892" spans="2:2">
      <c r="B11892" s="15"/>
    </row>
    <row r="11893" spans="2:2">
      <c r="B11893" s="15"/>
    </row>
    <row r="11894" spans="2:2">
      <c r="B11894" s="15"/>
    </row>
    <row r="11895" spans="2:2">
      <c r="B11895" s="15"/>
    </row>
    <row r="11896" spans="2:2">
      <c r="B11896" s="15"/>
    </row>
    <row r="11897" spans="2:2">
      <c r="B11897" s="15"/>
    </row>
    <row r="11898" spans="2:2">
      <c r="B11898" s="15"/>
    </row>
    <row r="11899" spans="2:2">
      <c r="B11899" s="15"/>
    </row>
    <row r="11900" spans="2:2">
      <c r="B11900" s="15"/>
    </row>
    <row r="11901" spans="2:2">
      <c r="B11901" s="15"/>
    </row>
    <row r="11902" spans="2:2">
      <c r="B11902" s="15"/>
    </row>
    <row r="11903" spans="2:2">
      <c r="B11903" s="15"/>
    </row>
    <row r="11904" spans="2:2">
      <c r="B11904" s="15"/>
    </row>
    <row r="11905" spans="2:2">
      <c r="B11905" s="15"/>
    </row>
    <row r="11906" spans="2:2">
      <c r="B11906" s="15"/>
    </row>
    <row r="11907" spans="2:2">
      <c r="B11907" s="15"/>
    </row>
    <row r="11908" spans="2:2">
      <c r="B11908" s="15"/>
    </row>
    <row r="11909" spans="2:2">
      <c r="B11909" s="15"/>
    </row>
    <row r="11910" spans="2:2">
      <c r="B11910" s="15"/>
    </row>
    <row r="11911" spans="2:2">
      <c r="B11911" s="15"/>
    </row>
    <row r="11912" spans="2:2">
      <c r="B11912" s="15"/>
    </row>
    <row r="11913" spans="2:2">
      <c r="B11913" s="15"/>
    </row>
    <row r="11914" spans="2:2">
      <c r="B11914" s="15"/>
    </row>
    <row r="11915" spans="2:2">
      <c r="B11915" s="15"/>
    </row>
    <row r="11916" spans="2:2">
      <c r="B11916" s="15"/>
    </row>
    <row r="11917" spans="2:2">
      <c r="B11917" s="15"/>
    </row>
    <row r="11918" spans="2:2">
      <c r="B11918" s="15"/>
    </row>
    <row r="11919" spans="2:2">
      <c r="B11919" s="15"/>
    </row>
    <row r="11920" spans="2:2">
      <c r="B11920" s="15"/>
    </row>
    <row r="11921" spans="2:2">
      <c r="B11921" s="15"/>
    </row>
    <row r="11922" spans="2:2">
      <c r="B11922" s="15"/>
    </row>
    <row r="11923" spans="2:2">
      <c r="B11923" s="15"/>
    </row>
    <row r="11924" spans="2:2">
      <c r="B11924" s="15"/>
    </row>
    <row r="11925" spans="2:2">
      <c r="B11925" s="15"/>
    </row>
    <row r="11926" spans="2:2">
      <c r="B11926" s="15"/>
    </row>
    <row r="11927" spans="2:2">
      <c r="B11927" s="15"/>
    </row>
    <row r="11928" spans="2:2">
      <c r="B11928" s="15"/>
    </row>
    <row r="11929" spans="2:2">
      <c r="B11929" s="15"/>
    </row>
    <row r="11930" spans="2:2">
      <c r="B11930" s="15"/>
    </row>
    <row r="11931" spans="2:2">
      <c r="B11931" s="15"/>
    </row>
    <row r="11932" spans="2:2">
      <c r="B11932" s="15"/>
    </row>
    <row r="11933" spans="2:2">
      <c r="B11933" s="15"/>
    </row>
    <row r="11934" spans="2:2">
      <c r="B11934" s="15"/>
    </row>
    <row r="11935" spans="2:2">
      <c r="B11935" s="15"/>
    </row>
    <row r="11936" spans="2:2">
      <c r="B11936" s="15"/>
    </row>
    <row r="11937" spans="2:2">
      <c r="B11937" s="15"/>
    </row>
    <row r="11938" spans="2:2">
      <c r="B11938" s="15"/>
    </row>
    <row r="11939" spans="2:2">
      <c r="B11939" s="15"/>
    </row>
    <row r="11940" spans="2:2">
      <c r="B11940" s="15"/>
    </row>
    <row r="11941" spans="2:2">
      <c r="B11941" s="15"/>
    </row>
    <row r="11942" spans="2:2">
      <c r="B11942" s="15"/>
    </row>
    <row r="11943" spans="2:2">
      <c r="B11943" s="15"/>
    </row>
    <row r="11944" spans="2:2">
      <c r="B11944" s="15"/>
    </row>
    <row r="11945" spans="2:2">
      <c r="B11945" s="15"/>
    </row>
    <row r="11946" spans="2:2">
      <c r="B11946" s="15"/>
    </row>
    <row r="11947" spans="2:2">
      <c r="B11947" s="15"/>
    </row>
    <row r="11948" spans="2:2">
      <c r="B11948" s="15"/>
    </row>
    <row r="11949" spans="2:2">
      <c r="B11949" s="15"/>
    </row>
    <row r="11950" spans="2:2">
      <c r="B11950" s="15"/>
    </row>
    <row r="11951" spans="2:2">
      <c r="B11951" s="15"/>
    </row>
    <row r="11952" spans="2:2">
      <c r="B11952" s="15"/>
    </row>
    <row r="11953" spans="2:2">
      <c r="B11953" s="15"/>
    </row>
    <row r="11954" spans="2:2">
      <c r="B11954" s="15"/>
    </row>
    <row r="11955" spans="2:2">
      <c r="B11955" s="15"/>
    </row>
    <row r="11956" spans="2:2">
      <c r="B11956" s="15"/>
    </row>
    <row r="11957" spans="2:2">
      <c r="B11957" s="15"/>
    </row>
    <row r="11958" spans="2:2">
      <c r="B11958" s="15"/>
    </row>
    <row r="11959" spans="2:2">
      <c r="B11959" s="15"/>
    </row>
    <row r="11960" spans="2:2">
      <c r="B11960" s="15"/>
    </row>
    <row r="11961" spans="2:2">
      <c r="B11961" s="15"/>
    </row>
    <row r="11962" spans="2:2">
      <c r="B11962" s="15"/>
    </row>
    <row r="11963" spans="2:2">
      <c r="B11963" s="15"/>
    </row>
    <row r="11964" spans="2:2">
      <c r="B11964" s="15"/>
    </row>
    <row r="11965" spans="2:2">
      <c r="B11965" s="15"/>
    </row>
    <row r="11966" spans="2:2">
      <c r="B11966" s="15"/>
    </row>
    <row r="11967" spans="2:2">
      <c r="B11967" s="15"/>
    </row>
    <row r="11968" spans="2:2">
      <c r="B11968" s="15"/>
    </row>
    <row r="11969" spans="2:2">
      <c r="B11969" s="15"/>
    </row>
    <row r="11970" spans="2:2">
      <c r="B11970" s="15"/>
    </row>
    <row r="11971" spans="2:2">
      <c r="B11971" s="15"/>
    </row>
    <row r="11972" spans="2:2">
      <c r="B11972" s="15"/>
    </row>
    <row r="11973" spans="2:2">
      <c r="B11973" s="15"/>
    </row>
    <row r="11974" spans="2:2">
      <c r="B11974" s="15"/>
    </row>
    <row r="11975" spans="2:2">
      <c r="B11975" s="15"/>
    </row>
    <row r="11976" spans="2:2">
      <c r="B11976" s="15"/>
    </row>
    <row r="11977" spans="2:2">
      <c r="B11977" s="15"/>
    </row>
    <row r="11978" spans="2:2">
      <c r="B11978" s="15"/>
    </row>
    <row r="11979" spans="2:2">
      <c r="B11979" s="15"/>
    </row>
    <row r="11980" spans="2:2">
      <c r="B11980" s="15"/>
    </row>
    <row r="11981" spans="2:2">
      <c r="B11981" s="15"/>
    </row>
    <row r="11982" spans="2:2">
      <c r="B11982" s="15"/>
    </row>
    <row r="11983" spans="2:2">
      <c r="B11983" s="15"/>
    </row>
    <row r="11984" spans="2:2">
      <c r="B11984" s="15"/>
    </row>
    <row r="11985" spans="2:2">
      <c r="B11985" s="15"/>
    </row>
    <row r="11986" spans="2:2">
      <c r="B11986" s="15"/>
    </row>
    <row r="11987" spans="2:2">
      <c r="B11987" s="15"/>
    </row>
    <row r="11988" spans="2:2">
      <c r="B11988" s="15"/>
    </row>
    <row r="11989" spans="2:2">
      <c r="B11989" s="15"/>
    </row>
    <row r="11990" spans="2:2">
      <c r="B11990" s="15"/>
    </row>
    <row r="11991" spans="2:2">
      <c r="B11991" s="15"/>
    </row>
    <row r="11992" spans="2:2">
      <c r="B11992" s="15"/>
    </row>
    <row r="11993" spans="2:2">
      <c r="B11993" s="15"/>
    </row>
    <row r="11994" spans="2:2">
      <c r="B11994" s="15"/>
    </row>
    <row r="11995" spans="2:2">
      <c r="B11995" s="15"/>
    </row>
    <row r="11996" spans="2:2">
      <c r="B11996" s="15"/>
    </row>
    <row r="11997" spans="2:2">
      <c r="B11997" s="15"/>
    </row>
    <row r="11998" spans="2:2">
      <c r="B11998" s="15"/>
    </row>
    <row r="11999" spans="2:2">
      <c r="B11999" s="15"/>
    </row>
    <row r="12000" spans="2:2">
      <c r="B12000" s="15"/>
    </row>
    <row r="12001" spans="2:2">
      <c r="B12001" s="15"/>
    </row>
    <row r="12002" spans="2:2">
      <c r="B12002" s="15"/>
    </row>
    <row r="12003" spans="2:2">
      <c r="B12003" s="15"/>
    </row>
    <row r="12004" spans="2:2">
      <c r="B12004" s="15"/>
    </row>
    <row r="12005" spans="2:2">
      <c r="B12005" s="15"/>
    </row>
    <row r="12006" spans="2:2">
      <c r="B12006" s="15"/>
    </row>
    <row r="12007" spans="2:2">
      <c r="B12007" s="15"/>
    </row>
    <row r="12008" spans="2:2">
      <c r="B12008" s="15"/>
    </row>
    <row r="12009" spans="2:2">
      <c r="B12009" s="15"/>
    </row>
    <row r="12010" spans="2:2">
      <c r="B12010" s="15"/>
    </row>
    <row r="12011" spans="2:2">
      <c r="B12011" s="15"/>
    </row>
    <row r="12012" spans="2:2">
      <c r="B12012" s="15"/>
    </row>
    <row r="12013" spans="2:2">
      <c r="B12013" s="15"/>
    </row>
    <row r="12014" spans="2:2">
      <c r="B12014" s="15"/>
    </row>
    <row r="12015" spans="2:2">
      <c r="B12015" s="15"/>
    </row>
    <row r="12016" spans="2:2">
      <c r="B12016" s="15"/>
    </row>
    <row r="12017" spans="2:2">
      <c r="B12017" s="15"/>
    </row>
    <row r="12018" spans="2:2">
      <c r="B12018" s="15"/>
    </row>
    <row r="12019" spans="2:2">
      <c r="B12019" s="15"/>
    </row>
    <row r="12020" spans="2:2">
      <c r="B12020" s="15"/>
    </row>
    <row r="12021" spans="2:2">
      <c r="B12021" s="15"/>
    </row>
    <row r="12022" spans="2:2">
      <c r="B12022" s="15"/>
    </row>
    <row r="12023" spans="2:2">
      <c r="B12023" s="15"/>
    </row>
    <row r="12024" spans="2:2">
      <c r="B12024" s="15"/>
    </row>
    <row r="12025" spans="2:2">
      <c r="B12025" s="15"/>
    </row>
    <row r="12026" spans="2:2">
      <c r="B12026" s="15"/>
    </row>
    <row r="12027" spans="2:2">
      <c r="B12027" s="15"/>
    </row>
    <row r="12028" spans="2:2">
      <c r="B12028" s="15"/>
    </row>
    <row r="12029" spans="2:2">
      <c r="B12029" s="15"/>
    </row>
    <row r="12030" spans="2:2">
      <c r="B12030" s="15"/>
    </row>
    <row r="12031" spans="2:2">
      <c r="B12031" s="15"/>
    </row>
    <row r="12032" spans="2:2">
      <c r="B12032" s="15"/>
    </row>
    <row r="12033" spans="2:2">
      <c r="B12033" s="15"/>
    </row>
    <row r="12034" spans="2:2">
      <c r="B12034" s="15"/>
    </row>
    <row r="12035" spans="2:2">
      <c r="B12035" s="15"/>
    </row>
    <row r="12036" spans="2:2">
      <c r="B12036" s="15"/>
    </row>
    <row r="12037" spans="2:2">
      <c r="B12037" s="15"/>
    </row>
    <row r="12038" spans="2:2">
      <c r="B12038" s="15"/>
    </row>
    <row r="12039" spans="2:2">
      <c r="B12039" s="15"/>
    </row>
    <row r="12040" spans="2:2">
      <c r="B12040" s="15"/>
    </row>
    <row r="12041" spans="2:2">
      <c r="B12041" s="15"/>
    </row>
    <row r="12042" spans="2:2">
      <c r="B12042" s="15"/>
    </row>
    <row r="12043" spans="2:2">
      <c r="B12043" s="15"/>
    </row>
    <row r="12044" spans="2:2">
      <c r="B12044" s="15"/>
    </row>
    <row r="12045" spans="2:2">
      <c r="B12045" s="15"/>
    </row>
    <row r="12046" spans="2:2">
      <c r="B12046" s="15"/>
    </row>
    <row r="12047" spans="2:2">
      <c r="B12047" s="15"/>
    </row>
    <row r="12048" spans="2:2">
      <c r="B12048" s="15"/>
    </row>
    <row r="12049" spans="2:2">
      <c r="B12049" s="15"/>
    </row>
    <row r="12050" spans="2:2">
      <c r="B12050" s="15"/>
    </row>
    <row r="12051" spans="2:2">
      <c r="B12051" s="15"/>
    </row>
    <row r="12052" spans="2:2">
      <c r="B12052" s="15"/>
    </row>
    <row r="12053" spans="2:2">
      <c r="B12053" s="15"/>
    </row>
    <row r="12054" spans="2:2">
      <c r="B12054" s="15"/>
    </row>
    <row r="12055" spans="2:2">
      <c r="B12055" s="15"/>
    </row>
    <row r="12056" spans="2:2">
      <c r="B12056" s="15"/>
    </row>
    <row r="12057" spans="2:2">
      <c r="B12057" s="15"/>
    </row>
    <row r="12058" spans="2:2">
      <c r="B12058" s="15"/>
    </row>
    <row r="12059" spans="2:2">
      <c r="B12059" s="15"/>
    </row>
    <row r="12060" spans="2:2">
      <c r="B12060" s="15"/>
    </row>
    <row r="12061" spans="2:2">
      <c r="B12061" s="15"/>
    </row>
    <row r="12062" spans="2:2">
      <c r="B12062" s="15"/>
    </row>
    <row r="12063" spans="2:2">
      <c r="B12063" s="15"/>
    </row>
    <row r="12064" spans="2:2">
      <c r="B12064" s="15"/>
    </row>
    <row r="12065" spans="2:2">
      <c r="B12065" s="15"/>
    </row>
    <row r="12066" spans="2:2">
      <c r="B12066" s="15"/>
    </row>
    <row r="12067" spans="2:2">
      <c r="B12067" s="15"/>
    </row>
    <row r="12068" spans="2:2">
      <c r="B12068" s="15"/>
    </row>
    <row r="12069" spans="2:2">
      <c r="B12069" s="15"/>
    </row>
    <row r="12070" spans="2:2">
      <c r="B12070" s="15"/>
    </row>
    <row r="12071" spans="2:2">
      <c r="B12071" s="15"/>
    </row>
    <row r="12072" spans="2:2">
      <c r="B12072" s="15"/>
    </row>
    <row r="12073" spans="2:2">
      <c r="B12073" s="15"/>
    </row>
    <row r="12074" spans="2:2">
      <c r="B12074" s="15"/>
    </row>
    <row r="12075" spans="2:2">
      <c r="B12075" s="15"/>
    </row>
    <row r="12076" spans="2:2">
      <c r="B12076" s="15"/>
    </row>
    <row r="12077" spans="2:2">
      <c r="B12077" s="15"/>
    </row>
    <row r="12078" spans="2:2">
      <c r="B12078" s="15"/>
    </row>
    <row r="12079" spans="2:2">
      <c r="B12079" s="15"/>
    </row>
    <row r="12080" spans="2:2">
      <c r="B12080" s="15"/>
    </row>
    <row r="12081" spans="2:2">
      <c r="B12081" s="15"/>
    </row>
    <row r="12082" spans="2:2">
      <c r="B12082" s="15"/>
    </row>
    <row r="12083" spans="2:2">
      <c r="B12083" s="15"/>
    </row>
    <row r="12084" spans="2:2">
      <c r="B12084" s="15"/>
    </row>
    <row r="12085" spans="2:2">
      <c r="B12085" s="15"/>
    </row>
    <row r="12086" spans="2:2">
      <c r="B12086" s="15"/>
    </row>
    <row r="12087" spans="2:2">
      <c r="B12087" s="15"/>
    </row>
    <row r="12088" spans="2:2">
      <c r="B12088" s="15"/>
    </row>
    <row r="12089" spans="2:2">
      <c r="B12089" s="15"/>
    </row>
    <row r="12090" spans="2:2">
      <c r="B12090" s="15"/>
    </row>
    <row r="12091" spans="2:2">
      <c r="B12091" s="15"/>
    </row>
    <row r="12092" spans="2:2">
      <c r="B12092" s="15"/>
    </row>
    <row r="12093" spans="2:2">
      <c r="B12093" s="15"/>
    </row>
    <row r="12094" spans="2:2">
      <c r="B12094" s="15"/>
    </row>
    <row r="12095" spans="2:2">
      <c r="B12095" s="15"/>
    </row>
    <row r="12096" spans="2:2">
      <c r="B12096" s="15"/>
    </row>
    <row r="12097" spans="2:2">
      <c r="B12097" s="15"/>
    </row>
    <row r="12098" spans="2:2">
      <c r="B12098" s="15"/>
    </row>
    <row r="12099" spans="2:2">
      <c r="B12099" s="15"/>
    </row>
    <row r="12100" spans="2:2">
      <c r="B12100" s="15"/>
    </row>
    <row r="12101" spans="2:2">
      <c r="B12101" s="15"/>
    </row>
    <row r="12102" spans="2:2">
      <c r="B12102" s="15"/>
    </row>
    <row r="12103" spans="2:2">
      <c r="B12103" s="15"/>
    </row>
    <row r="12104" spans="2:2">
      <c r="B12104" s="15"/>
    </row>
    <row r="12105" spans="2:2">
      <c r="B12105" s="15"/>
    </row>
    <row r="12106" spans="2:2">
      <c r="B12106" s="15"/>
    </row>
    <row r="12107" spans="2:2">
      <c r="B12107" s="15"/>
    </row>
    <row r="12108" spans="2:2">
      <c r="B12108" s="15"/>
    </row>
    <row r="12109" spans="2:2">
      <c r="B12109" s="15"/>
    </row>
    <row r="12110" spans="2:2">
      <c r="B12110" s="15"/>
    </row>
    <row r="12111" spans="2:2">
      <c r="B12111" s="15"/>
    </row>
    <row r="12112" spans="2:2">
      <c r="B12112" s="15"/>
    </row>
    <row r="12113" spans="2:2">
      <c r="B12113" s="15"/>
    </row>
    <row r="12114" spans="2:2">
      <c r="B12114" s="15"/>
    </row>
    <row r="12115" spans="2:2">
      <c r="B12115" s="15"/>
    </row>
    <row r="12116" spans="2:2">
      <c r="B12116" s="15"/>
    </row>
    <row r="12117" spans="2:2">
      <c r="B12117" s="15"/>
    </row>
    <row r="12118" spans="2:2">
      <c r="B12118" s="15"/>
    </row>
    <row r="12119" spans="2:2">
      <c r="B12119" s="15"/>
    </row>
    <row r="12120" spans="2:2">
      <c r="B12120" s="15"/>
    </row>
    <row r="12121" spans="2:2">
      <c r="B12121" s="15"/>
    </row>
    <row r="12122" spans="2:2">
      <c r="B12122" s="15"/>
    </row>
    <row r="12123" spans="2:2">
      <c r="B12123" s="15"/>
    </row>
    <row r="12124" spans="2:2">
      <c r="B12124" s="15"/>
    </row>
    <row r="12125" spans="2:2">
      <c r="B12125" s="15"/>
    </row>
    <row r="12126" spans="2:2">
      <c r="B12126" s="15"/>
    </row>
    <row r="12127" spans="2:2">
      <c r="B12127" s="15"/>
    </row>
    <row r="12128" spans="2:2">
      <c r="B12128" s="15"/>
    </row>
    <row r="12129" spans="2:2">
      <c r="B12129" s="15"/>
    </row>
    <row r="12130" spans="2:2">
      <c r="B12130" s="15"/>
    </row>
    <row r="12131" spans="2:2">
      <c r="B12131" s="15"/>
    </row>
    <row r="12132" spans="2:2">
      <c r="B12132" s="15"/>
    </row>
    <row r="12133" spans="2:2">
      <c r="B12133" s="15"/>
    </row>
    <row r="12134" spans="2:2">
      <c r="B12134" s="15"/>
    </row>
    <row r="12135" spans="2:2">
      <c r="B12135" s="15"/>
    </row>
    <row r="12136" spans="2:2">
      <c r="B12136" s="15"/>
    </row>
    <row r="12137" spans="2:2">
      <c r="B12137" s="15"/>
    </row>
    <row r="12138" spans="2:2">
      <c r="B12138" s="15"/>
    </row>
    <row r="12139" spans="2:2">
      <c r="B12139" s="15"/>
    </row>
    <row r="12140" spans="2:2">
      <c r="B12140" s="15"/>
    </row>
    <row r="12141" spans="2:2">
      <c r="B12141" s="15"/>
    </row>
    <row r="12142" spans="2:2">
      <c r="B12142" s="15"/>
    </row>
    <row r="12143" spans="2:2">
      <c r="B12143" s="15"/>
    </row>
    <row r="12144" spans="2:2">
      <c r="B12144" s="15"/>
    </row>
    <row r="12145" spans="2:2">
      <c r="B12145" s="15"/>
    </row>
    <row r="12146" spans="2:2">
      <c r="B12146" s="15"/>
    </row>
    <row r="12147" spans="2:2">
      <c r="B12147" s="15"/>
    </row>
    <row r="12148" spans="2:2">
      <c r="B12148" s="15"/>
    </row>
    <row r="12149" spans="2:2">
      <c r="B12149" s="15"/>
    </row>
    <row r="12150" spans="2:2">
      <c r="B12150" s="15"/>
    </row>
    <row r="12151" spans="2:2">
      <c r="B12151" s="15"/>
    </row>
    <row r="12152" spans="2:2">
      <c r="B12152" s="15"/>
    </row>
    <row r="12153" spans="2:2">
      <c r="B12153" s="15"/>
    </row>
    <row r="12154" spans="2:2">
      <c r="B12154" s="15"/>
    </row>
    <row r="12155" spans="2:2">
      <c r="B12155" s="15"/>
    </row>
    <row r="12156" spans="2:2">
      <c r="B12156" s="15"/>
    </row>
    <row r="12157" spans="2:2">
      <c r="B12157" s="15"/>
    </row>
    <row r="12158" spans="2:2">
      <c r="B12158" s="15"/>
    </row>
    <row r="12159" spans="2:2">
      <c r="B12159" s="15"/>
    </row>
    <row r="12160" spans="2:2">
      <c r="B12160" s="15"/>
    </row>
    <row r="12161" spans="2:2">
      <c r="B12161" s="15"/>
    </row>
    <row r="12162" spans="2:2">
      <c r="B12162" s="15"/>
    </row>
    <row r="12163" spans="2:2">
      <c r="B12163" s="15"/>
    </row>
    <row r="12164" spans="2:2">
      <c r="B12164" s="15"/>
    </row>
    <row r="12165" spans="2:2">
      <c r="B12165" s="15"/>
    </row>
    <row r="12166" spans="2:2">
      <c r="B12166" s="15"/>
    </row>
    <row r="12167" spans="2:2">
      <c r="B12167" s="15"/>
    </row>
    <row r="12168" spans="2:2">
      <c r="B12168" s="15"/>
    </row>
    <row r="12169" spans="2:2">
      <c r="B12169" s="15"/>
    </row>
    <row r="12170" spans="2:2">
      <c r="B12170" s="15"/>
    </row>
    <row r="12171" spans="2:2">
      <c r="B12171" s="15"/>
    </row>
    <row r="12172" spans="2:2">
      <c r="B12172" s="15"/>
    </row>
    <row r="12173" spans="2:2">
      <c r="B12173" s="15"/>
    </row>
    <row r="12174" spans="2:2">
      <c r="B12174" s="15"/>
    </row>
    <row r="12175" spans="2:2">
      <c r="B12175" s="15"/>
    </row>
    <row r="12176" spans="2:2">
      <c r="B12176" s="15"/>
    </row>
    <row r="12177" spans="2:2">
      <c r="B12177" s="15"/>
    </row>
    <row r="12178" spans="2:2">
      <c r="B12178" s="15"/>
    </row>
    <row r="12179" spans="2:2">
      <c r="B12179" s="15"/>
    </row>
    <row r="12180" spans="2:2">
      <c r="B12180" s="15"/>
    </row>
    <row r="12181" spans="2:2">
      <c r="B12181" s="15"/>
    </row>
    <row r="12182" spans="2:2">
      <c r="B12182" s="15"/>
    </row>
    <row r="12183" spans="2:2">
      <c r="B12183" s="15"/>
    </row>
    <row r="12184" spans="2:2">
      <c r="B12184" s="15"/>
    </row>
    <row r="12185" spans="2:2">
      <c r="B12185" s="15"/>
    </row>
    <row r="12186" spans="2:2">
      <c r="B12186" s="15"/>
    </row>
    <row r="12187" spans="2:2">
      <c r="B12187" s="15"/>
    </row>
    <row r="12188" spans="2:2">
      <c r="B12188" s="15"/>
    </row>
    <row r="12189" spans="2:2">
      <c r="B12189" s="15"/>
    </row>
    <row r="12190" spans="2:2">
      <c r="B12190" s="15"/>
    </row>
    <row r="12191" spans="2:2">
      <c r="B12191" s="15"/>
    </row>
    <row r="12192" spans="2:2">
      <c r="B12192" s="15"/>
    </row>
    <row r="12193" spans="2:2">
      <c r="B12193" s="15"/>
    </row>
    <row r="12194" spans="2:2">
      <c r="B12194" s="15"/>
    </row>
    <row r="12195" spans="2:2">
      <c r="B12195" s="15"/>
    </row>
    <row r="12196" spans="2:2">
      <c r="B12196" s="15"/>
    </row>
    <row r="12197" spans="2:2">
      <c r="B12197" s="15"/>
    </row>
    <row r="12198" spans="2:2">
      <c r="B12198" s="15"/>
    </row>
    <row r="12199" spans="2:2">
      <c r="B12199" s="15"/>
    </row>
    <row r="12200" spans="2:2">
      <c r="B12200" s="15"/>
    </row>
    <row r="12201" spans="2:2">
      <c r="B12201" s="15"/>
    </row>
    <row r="12202" spans="2:2">
      <c r="B12202" s="15"/>
    </row>
    <row r="12203" spans="2:2">
      <c r="B12203" s="15"/>
    </row>
    <row r="12204" spans="2:2">
      <c r="B12204" s="15"/>
    </row>
    <row r="12205" spans="2:2">
      <c r="B12205" s="15"/>
    </row>
    <row r="12206" spans="2:2">
      <c r="B12206" s="15"/>
    </row>
    <row r="12207" spans="2:2">
      <c r="B12207" s="15"/>
    </row>
    <row r="12208" spans="2:2">
      <c r="B12208" s="15"/>
    </row>
    <row r="12209" spans="2:2">
      <c r="B12209" s="15"/>
    </row>
    <row r="12210" spans="2:2">
      <c r="B12210" s="15"/>
    </row>
    <row r="12211" spans="2:2">
      <c r="B12211" s="15"/>
    </row>
    <row r="12212" spans="2:2">
      <c r="B12212" s="15"/>
    </row>
    <row r="12213" spans="2:2">
      <c r="B12213" s="15"/>
    </row>
    <row r="12214" spans="2:2">
      <c r="B12214" s="15"/>
    </row>
    <row r="12215" spans="2:2">
      <c r="B12215" s="15"/>
    </row>
    <row r="12216" spans="2:2">
      <c r="B12216" s="15"/>
    </row>
    <row r="12217" spans="2:2">
      <c r="B12217" s="15"/>
    </row>
    <row r="12218" spans="2:2">
      <c r="B12218" s="15"/>
    </row>
    <row r="12219" spans="2:2">
      <c r="B12219" s="15"/>
    </row>
    <row r="12220" spans="2:2">
      <c r="B12220" s="15"/>
    </row>
    <row r="12221" spans="2:2">
      <c r="B12221" s="15"/>
    </row>
    <row r="12222" spans="2:2">
      <c r="B12222" s="15"/>
    </row>
    <row r="12223" spans="2:2">
      <c r="B12223" s="15"/>
    </row>
    <row r="12224" spans="2:2">
      <c r="B12224" s="15"/>
    </row>
    <row r="12225" spans="2:2">
      <c r="B12225" s="15"/>
    </row>
    <row r="12226" spans="2:2">
      <c r="B12226" s="15"/>
    </row>
    <row r="12227" spans="2:2">
      <c r="B12227" s="15"/>
    </row>
    <row r="12228" spans="2:2">
      <c r="B12228" s="15"/>
    </row>
    <row r="12229" spans="2:2">
      <c r="B12229" s="15"/>
    </row>
    <row r="12230" spans="2:2">
      <c r="B12230" s="15"/>
    </row>
    <row r="12231" spans="2:2">
      <c r="B12231" s="15"/>
    </row>
    <row r="12232" spans="2:2">
      <c r="B12232" s="15"/>
    </row>
    <row r="12233" spans="2:2">
      <c r="B12233" s="15"/>
    </row>
    <row r="12234" spans="2:2">
      <c r="B12234" s="15"/>
    </row>
    <row r="12235" spans="2:2">
      <c r="B12235" s="15"/>
    </row>
    <row r="12236" spans="2:2">
      <c r="B12236" s="15"/>
    </row>
    <row r="12237" spans="2:2">
      <c r="B12237" s="15"/>
    </row>
    <row r="12238" spans="2:2">
      <c r="B12238" s="15"/>
    </row>
    <row r="12239" spans="2:2">
      <c r="B12239" s="15"/>
    </row>
    <row r="12240" spans="2:2">
      <c r="B12240" s="15"/>
    </row>
    <row r="12241" spans="2:2">
      <c r="B12241" s="15"/>
    </row>
    <row r="12242" spans="2:2">
      <c r="B12242" s="15"/>
    </row>
    <row r="12243" spans="2:2">
      <c r="B12243" s="15"/>
    </row>
    <row r="12244" spans="2:2">
      <c r="B12244" s="15"/>
    </row>
    <row r="12245" spans="2:2">
      <c r="B12245" s="15"/>
    </row>
    <row r="12246" spans="2:2">
      <c r="B12246" s="15"/>
    </row>
    <row r="12247" spans="2:2">
      <c r="B12247" s="15"/>
    </row>
    <row r="12248" spans="2:2">
      <c r="B12248" s="15"/>
    </row>
    <row r="12249" spans="2:2">
      <c r="B12249" s="15"/>
    </row>
    <row r="12250" spans="2:2">
      <c r="B12250" s="15"/>
    </row>
    <row r="12251" spans="2:2">
      <c r="B12251" s="15"/>
    </row>
    <row r="12252" spans="2:2">
      <c r="B12252" s="15"/>
    </row>
    <row r="12253" spans="2:2">
      <c r="B12253" s="15"/>
    </row>
    <row r="12254" spans="2:2">
      <c r="B12254" s="15"/>
    </row>
    <row r="12255" spans="2:2">
      <c r="B12255" s="15"/>
    </row>
    <row r="12256" spans="2:2">
      <c r="B12256" s="15"/>
    </row>
    <row r="12257" spans="2:2">
      <c r="B12257" s="15"/>
    </row>
    <row r="12258" spans="2:2">
      <c r="B12258" s="15"/>
    </row>
    <row r="12259" spans="2:2">
      <c r="B12259" s="15"/>
    </row>
    <row r="12260" spans="2:2">
      <c r="B12260" s="15"/>
    </row>
    <row r="12261" spans="2:2">
      <c r="B12261" s="15"/>
    </row>
    <row r="12262" spans="2:2">
      <c r="B12262" s="15"/>
    </row>
    <row r="12263" spans="2:2">
      <c r="B12263" s="15"/>
    </row>
    <row r="12264" spans="2:2">
      <c r="B12264" s="15"/>
    </row>
    <row r="12265" spans="2:2">
      <c r="B12265" s="15"/>
    </row>
    <row r="12266" spans="2:2">
      <c r="B12266" s="15"/>
    </row>
    <row r="12267" spans="2:2">
      <c r="B12267" s="15"/>
    </row>
    <row r="12268" spans="2:2">
      <c r="B12268" s="15"/>
    </row>
    <row r="12269" spans="2:2">
      <c r="B12269" s="15"/>
    </row>
    <row r="12270" spans="2:2">
      <c r="B12270" s="15"/>
    </row>
    <row r="12271" spans="2:2">
      <c r="B12271" s="15"/>
    </row>
    <row r="12272" spans="2:2">
      <c r="B12272" s="15"/>
    </row>
    <row r="12273" spans="2:2">
      <c r="B12273" s="15"/>
    </row>
    <row r="12274" spans="2:2">
      <c r="B12274" s="15"/>
    </row>
    <row r="12275" spans="2:2">
      <c r="B12275" s="15"/>
    </row>
    <row r="12276" spans="2:2">
      <c r="B12276" s="15"/>
    </row>
    <row r="12277" spans="2:2">
      <c r="B12277" s="15"/>
    </row>
    <row r="12278" spans="2:2">
      <c r="B12278" s="15"/>
    </row>
    <row r="12279" spans="2:2">
      <c r="B12279" s="15"/>
    </row>
    <row r="12280" spans="2:2">
      <c r="B12280" s="15"/>
    </row>
    <row r="12281" spans="2:2">
      <c r="B12281" s="15"/>
    </row>
    <row r="12282" spans="2:2">
      <c r="B12282" s="15"/>
    </row>
    <row r="12283" spans="2:2">
      <c r="B12283" s="15"/>
    </row>
    <row r="12284" spans="2:2">
      <c r="B12284" s="15"/>
    </row>
    <row r="12285" spans="2:2">
      <c r="B12285" s="15"/>
    </row>
    <row r="12286" spans="2:2">
      <c r="B12286" s="15"/>
    </row>
    <row r="12287" spans="2:2">
      <c r="B12287" s="15"/>
    </row>
    <row r="12288" spans="2:2">
      <c r="B12288" s="15"/>
    </row>
    <row r="12289" spans="2:2">
      <c r="B12289" s="15"/>
    </row>
    <row r="12290" spans="2:2">
      <c r="B12290" s="15"/>
    </row>
    <row r="12291" spans="2:2">
      <c r="B12291" s="15"/>
    </row>
    <row r="12292" spans="2:2">
      <c r="B12292" s="15"/>
    </row>
    <row r="12293" spans="2:2">
      <c r="B12293" s="15"/>
    </row>
    <row r="12294" spans="2:2">
      <c r="B12294" s="15"/>
    </row>
    <row r="12295" spans="2:2">
      <c r="B12295" s="15"/>
    </row>
    <row r="12296" spans="2:2">
      <c r="B12296" s="15"/>
    </row>
    <row r="12297" spans="2:2">
      <c r="B12297" s="15"/>
    </row>
    <row r="12298" spans="2:2">
      <c r="B12298" s="15"/>
    </row>
    <row r="12299" spans="2:2">
      <c r="B12299" s="15"/>
    </row>
    <row r="12300" spans="2:2">
      <c r="B12300" s="15"/>
    </row>
    <row r="12301" spans="2:2">
      <c r="B12301" s="15"/>
    </row>
    <row r="12302" spans="2:2">
      <c r="B12302" s="15"/>
    </row>
    <row r="12303" spans="2:2">
      <c r="B12303" s="15"/>
    </row>
    <row r="12304" spans="2:2">
      <c r="B12304" s="15"/>
    </row>
    <row r="12305" spans="2:2">
      <c r="B12305" s="15"/>
    </row>
    <row r="12306" spans="2:2">
      <c r="B12306" s="15"/>
    </row>
    <row r="12307" spans="2:2">
      <c r="B12307" s="15"/>
    </row>
    <row r="12308" spans="2:2">
      <c r="B12308" s="15"/>
    </row>
    <row r="12309" spans="2:2">
      <c r="B12309" s="15"/>
    </row>
    <row r="12310" spans="2:2">
      <c r="B12310" s="15"/>
    </row>
    <row r="12311" spans="2:2">
      <c r="B12311" s="15"/>
    </row>
    <row r="12312" spans="2:2">
      <c r="B12312" s="15"/>
    </row>
    <row r="12313" spans="2:2">
      <c r="B12313" s="15"/>
    </row>
    <row r="12314" spans="2:2">
      <c r="B12314" s="15"/>
    </row>
    <row r="12315" spans="2:2">
      <c r="B12315" s="15"/>
    </row>
    <row r="12316" spans="2:2">
      <c r="B12316" s="15"/>
    </row>
    <row r="12317" spans="2:2">
      <c r="B12317" s="15"/>
    </row>
    <row r="12318" spans="2:2">
      <c r="B12318" s="15"/>
    </row>
    <row r="12319" spans="2:2">
      <c r="B12319" s="15"/>
    </row>
    <row r="12320" spans="2:2">
      <c r="B12320" s="15"/>
    </row>
    <row r="12321" spans="2:2">
      <c r="B12321" s="15"/>
    </row>
    <row r="12322" spans="2:2">
      <c r="B12322" s="15"/>
    </row>
    <row r="12323" spans="2:2">
      <c r="B12323" s="15"/>
    </row>
    <row r="12324" spans="2:2">
      <c r="B12324" s="15"/>
    </row>
    <row r="12325" spans="2:2">
      <c r="B12325" s="15"/>
    </row>
    <row r="12326" spans="2:2">
      <c r="B12326" s="15"/>
    </row>
    <row r="12327" spans="2:2">
      <c r="B12327" s="15"/>
    </row>
    <row r="12328" spans="2:2">
      <c r="B12328" s="15"/>
    </row>
    <row r="12329" spans="2:2">
      <c r="B12329" s="15"/>
    </row>
    <row r="12330" spans="2:2">
      <c r="B12330" s="15"/>
    </row>
    <row r="12331" spans="2:2">
      <c r="B12331" s="15"/>
    </row>
    <row r="12332" spans="2:2">
      <c r="B12332" s="15"/>
    </row>
    <row r="12333" spans="2:2">
      <c r="B12333" s="15"/>
    </row>
    <row r="12334" spans="2:2">
      <c r="B12334" s="15"/>
    </row>
    <row r="12335" spans="2:2">
      <c r="B12335" s="15"/>
    </row>
    <row r="12336" spans="2:2">
      <c r="B12336" s="15"/>
    </row>
    <row r="12337" spans="2:2">
      <c r="B12337" s="15"/>
    </row>
    <row r="12338" spans="2:2">
      <c r="B12338" s="15"/>
    </row>
    <row r="12339" spans="2:2">
      <c r="B12339" s="15"/>
    </row>
    <row r="12340" spans="2:2">
      <c r="B12340" s="15"/>
    </row>
    <row r="12341" spans="2:2">
      <c r="B12341" s="15"/>
    </row>
    <row r="12342" spans="2:2">
      <c r="B12342" s="15"/>
    </row>
    <row r="12343" spans="2:2">
      <c r="B12343" s="15"/>
    </row>
    <row r="12344" spans="2:2">
      <c r="B12344" s="15"/>
    </row>
    <row r="12345" spans="2:2">
      <c r="B12345" s="15"/>
    </row>
    <row r="12346" spans="2:2">
      <c r="B12346" s="15"/>
    </row>
    <row r="12347" spans="2:2">
      <c r="B12347" s="15"/>
    </row>
    <row r="12348" spans="2:2">
      <c r="B12348" s="15"/>
    </row>
    <row r="12349" spans="2:2">
      <c r="B12349" s="15"/>
    </row>
    <row r="12350" spans="2:2">
      <c r="B12350" s="15"/>
    </row>
    <row r="12351" spans="2:2">
      <c r="B12351" s="15"/>
    </row>
    <row r="12352" spans="2:2">
      <c r="B12352" s="15"/>
    </row>
    <row r="12353" spans="2:2">
      <c r="B12353" s="15"/>
    </row>
    <row r="12354" spans="2:2">
      <c r="B12354" s="15"/>
    </row>
    <row r="12355" spans="2:2">
      <c r="B12355" s="15"/>
    </row>
    <row r="12356" spans="2:2">
      <c r="B12356" s="15"/>
    </row>
    <row r="12357" spans="2:2">
      <c r="B12357" s="15"/>
    </row>
    <row r="12358" spans="2:2">
      <c r="B12358" s="15"/>
    </row>
    <row r="12359" spans="2:2">
      <c r="B12359" s="15"/>
    </row>
    <row r="12360" spans="2:2">
      <c r="B12360" s="15"/>
    </row>
    <row r="12361" spans="2:2">
      <c r="B12361" s="15"/>
    </row>
    <row r="12362" spans="2:2">
      <c r="B12362" s="15"/>
    </row>
    <row r="12363" spans="2:2">
      <c r="B12363" s="15"/>
    </row>
    <row r="12364" spans="2:2">
      <c r="B12364" s="15"/>
    </row>
    <row r="12365" spans="2:2">
      <c r="B12365" s="15"/>
    </row>
    <row r="12366" spans="2:2">
      <c r="B12366" s="15"/>
    </row>
    <row r="12367" spans="2:2">
      <c r="B12367" s="15"/>
    </row>
    <row r="12368" spans="2:2">
      <c r="B12368" s="15"/>
    </row>
    <row r="12369" spans="2:2">
      <c r="B12369" s="15"/>
    </row>
    <row r="12370" spans="2:2">
      <c r="B12370" s="15"/>
    </row>
    <row r="12371" spans="2:2">
      <c r="B12371" s="15"/>
    </row>
    <row r="12372" spans="2:2">
      <c r="B12372" s="15"/>
    </row>
    <row r="12373" spans="2:2">
      <c r="B12373" s="15"/>
    </row>
    <row r="12374" spans="2:2">
      <c r="B12374" s="15"/>
    </row>
    <row r="12375" spans="2:2">
      <c r="B12375" s="15"/>
    </row>
    <row r="12376" spans="2:2">
      <c r="B12376" s="15"/>
    </row>
    <row r="12377" spans="2:2">
      <c r="B12377" s="15"/>
    </row>
    <row r="12378" spans="2:2">
      <c r="B12378" s="15"/>
    </row>
    <row r="12379" spans="2:2">
      <c r="B12379" s="15"/>
    </row>
    <row r="12380" spans="2:2">
      <c r="B12380" s="15"/>
    </row>
    <row r="12381" spans="2:2">
      <c r="B12381" s="15"/>
    </row>
    <row r="12382" spans="2:2">
      <c r="B12382" s="15"/>
    </row>
    <row r="12383" spans="2:2">
      <c r="B12383" s="15"/>
    </row>
    <row r="12384" spans="2:2">
      <c r="B12384" s="15"/>
    </row>
    <row r="12385" spans="2:2">
      <c r="B12385" s="15"/>
    </row>
    <row r="12386" spans="2:2">
      <c r="B12386" s="15"/>
    </row>
    <row r="12387" spans="2:2">
      <c r="B12387" s="15"/>
    </row>
    <row r="12388" spans="2:2">
      <c r="B12388" s="15"/>
    </row>
    <row r="12389" spans="2:2">
      <c r="B12389" s="15"/>
    </row>
    <row r="12390" spans="2:2">
      <c r="B12390" s="15"/>
    </row>
    <row r="12391" spans="2:2">
      <c r="B12391" s="15"/>
    </row>
    <row r="12392" spans="2:2">
      <c r="B12392" s="15"/>
    </row>
    <row r="12393" spans="2:2">
      <c r="B12393" s="15"/>
    </row>
    <row r="12394" spans="2:2">
      <c r="B12394" s="15"/>
    </row>
    <row r="12395" spans="2:2">
      <c r="B12395" s="15"/>
    </row>
    <row r="12396" spans="2:2">
      <c r="B12396" s="15"/>
    </row>
    <row r="12397" spans="2:2">
      <c r="B12397" s="15"/>
    </row>
    <row r="12398" spans="2:2">
      <c r="B12398" s="15"/>
    </row>
    <row r="12399" spans="2:2">
      <c r="B12399" s="15"/>
    </row>
    <row r="12400" spans="2:2">
      <c r="B12400" s="15"/>
    </row>
    <row r="12401" spans="2:2">
      <c r="B12401" s="15"/>
    </row>
    <row r="12402" spans="2:2">
      <c r="B12402" s="15"/>
    </row>
    <row r="12403" spans="2:2">
      <c r="B12403" s="15"/>
    </row>
    <row r="12404" spans="2:2">
      <c r="B12404" s="15"/>
    </row>
    <row r="12405" spans="2:2">
      <c r="B12405" s="15"/>
    </row>
    <row r="12406" spans="2:2">
      <c r="B12406" s="15"/>
    </row>
    <row r="12407" spans="2:2">
      <c r="B12407" s="15"/>
    </row>
    <row r="12408" spans="2:2">
      <c r="B12408" s="15"/>
    </row>
    <row r="12409" spans="2:2">
      <c r="B12409" s="15"/>
    </row>
    <row r="12410" spans="2:2">
      <c r="B12410" s="15"/>
    </row>
    <row r="12411" spans="2:2">
      <c r="B12411" s="15"/>
    </row>
    <row r="12412" spans="2:2">
      <c r="B12412" s="15"/>
    </row>
    <row r="12413" spans="2:2">
      <c r="B12413" s="15"/>
    </row>
    <row r="12414" spans="2:2">
      <c r="B12414" s="15"/>
    </row>
    <row r="12415" spans="2:2">
      <c r="B12415" s="15"/>
    </row>
    <row r="12416" spans="2:2">
      <c r="B12416" s="15"/>
    </row>
    <row r="12417" spans="2:2">
      <c r="B12417" s="15"/>
    </row>
    <row r="12418" spans="2:2">
      <c r="B12418" s="15"/>
    </row>
    <row r="12419" spans="2:2">
      <c r="B12419" s="15"/>
    </row>
    <row r="12420" spans="2:2">
      <c r="B12420" s="15"/>
    </row>
    <row r="12421" spans="2:2">
      <c r="B12421" s="15"/>
    </row>
    <row r="12422" spans="2:2">
      <c r="B12422" s="15"/>
    </row>
    <row r="12423" spans="2:2">
      <c r="B12423" s="15"/>
    </row>
    <row r="12424" spans="2:2">
      <c r="B12424" s="15"/>
    </row>
    <row r="12425" spans="2:2">
      <c r="B12425" s="15"/>
    </row>
    <row r="12426" spans="2:2">
      <c r="B12426" s="15"/>
    </row>
    <row r="12427" spans="2:2">
      <c r="B12427" s="15"/>
    </row>
    <row r="12428" spans="2:2">
      <c r="B12428" s="15"/>
    </row>
    <row r="12429" spans="2:2">
      <c r="B12429" s="15"/>
    </row>
    <row r="12430" spans="2:2">
      <c r="B12430" s="15"/>
    </row>
    <row r="12431" spans="2:2">
      <c r="B12431" s="15"/>
    </row>
    <row r="12432" spans="2:2">
      <c r="B12432" s="15"/>
    </row>
    <row r="12433" spans="2:2">
      <c r="B12433" s="15"/>
    </row>
    <row r="12434" spans="2:2">
      <c r="B12434" s="15"/>
    </row>
    <row r="12435" spans="2:2">
      <c r="B12435" s="15"/>
    </row>
    <row r="12436" spans="2:2">
      <c r="B12436" s="15"/>
    </row>
    <row r="12437" spans="2:2">
      <c r="B12437" s="15"/>
    </row>
    <row r="12438" spans="2:2">
      <c r="B12438" s="15"/>
    </row>
    <row r="12439" spans="2:2">
      <c r="B12439" s="15"/>
    </row>
    <row r="12440" spans="2:2">
      <c r="B12440" s="15"/>
    </row>
    <row r="12441" spans="2:2">
      <c r="B12441" s="15"/>
    </row>
    <row r="12442" spans="2:2">
      <c r="B12442" s="15"/>
    </row>
    <row r="12443" spans="2:2">
      <c r="B12443" s="15"/>
    </row>
    <row r="12444" spans="2:2">
      <c r="B12444" s="15"/>
    </row>
    <row r="12445" spans="2:2">
      <c r="B12445" s="15"/>
    </row>
    <row r="12446" spans="2:2">
      <c r="B12446" s="15"/>
    </row>
    <row r="12447" spans="2:2">
      <c r="B12447" s="15"/>
    </row>
    <row r="12448" spans="2:2">
      <c r="B12448" s="15"/>
    </row>
    <row r="12449" spans="2:2">
      <c r="B12449" s="15"/>
    </row>
    <row r="12450" spans="2:2">
      <c r="B12450" s="15"/>
    </row>
    <row r="12451" spans="2:2">
      <c r="B12451" s="15"/>
    </row>
    <row r="12452" spans="2:2">
      <c r="B12452" s="15"/>
    </row>
    <row r="12453" spans="2:2">
      <c r="B12453" s="15"/>
    </row>
    <row r="12454" spans="2:2">
      <c r="B12454" s="15"/>
    </row>
    <row r="12455" spans="2:2">
      <c r="B12455" s="15"/>
    </row>
    <row r="12456" spans="2:2">
      <c r="B12456" s="15"/>
    </row>
    <row r="12457" spans="2:2">
      <c r="B12457" s="15"/>
    </row>
    <row r="12458" spans="2:2">
      <c r="B12458" s="15"/>
    </row>
    <row r="12459" spans="2:2">
      <c r="B12459" s="15"/>
    </row>
    <row r="12460" spans="2:2">
      <c r="B12460" s="15"/>
    </row>
    <row r="12461" spans="2:2">
      <c r="B12461" s="15"/>
    </row>
    <row r="12462" spans="2:2">
      <c r="B12462" s="15"/>
    </row>
    <row r="12463" spans="2:2">
      <c r="B12463" s="15"/>
    </row>
    <row r="12464" spans="2:2">
      <c r="B12464" s="15"/>
    </row>
    <row r="12465" spans="2:2">
      <c r="B12465" s="15"/>
    </row>
    <row r="12466" spans="2:2">
      <c r="B12466" s="15"/>
    </row>
    <row r="12467" spans="2:2">
      <c r="B12467" s="15"/>
    </row>
    <row r="12468" spans="2:2">
      <c r="B12468" s="15"/>
    </row>
    <row r="12469" spans="2:2">
      <c r="B12469" s="15"/>
    </row>
    <row r="12470" spans="2:2">
      <c r="B12470" s="15"/>
    </row>
    <row r="12471" spans="2:2">
      <c r="B12471" s="15"/>
    </row>
    <row r="12472" spans="2:2">
      <c r="B12472" s="15"/>
    </row>
    <row r="12473" spans="2:2">
      <c r="B12473" s="15"/>
    </row>
    <row r="12474" spans="2:2">
      <c r="B12474" s="15"/>
    </row>
    <row r="12475" spans="2:2">
      <c r="B12475" s="15"/>
    </row>
    <row r="12476" spans="2:2">
      <c r="B12476" s="15"/>
    </row>
    <row r="12477" spans="2:2">
      <c r="B12477" s="15"/>
    </row>
    <row r="12478" spans="2:2">
      <c r="B12478" s="15"/>
    </row>
    <row r="12479" spans="2:2">
      <c r="B12479" s="15"/>
    </row>
    <row r="12480" spans="2:2">
      <c r="B12480" s="15"/>
    </row>
    <row r="12481" spans="2:2">
      <c r="B12481" s="15"/>
    </row>
    <row r="12482" spans="2:2">
      <c r="B12482" s="15"/>
    </row>
    <row r="12483" spans="2:2">
      <c r="B12483" s="15"/>
    </row>
    <row r="12484" spans="2:2">
      <c r="B12484" s="15"/>
    </row>
    <row r="12485" spans="2:2">
      <c r="B12485" s="15"/>
    </row>
    <row r="12486" spans="2:2">
      <c r="B12486" s="15"/>
    </row>
    <row r="12487" spans="2:2">
      <c r="B12487" s="15"/>
    </row>
    <row r="12488" spans="2:2">
      <c r="B12488" s="15"/>
    </row>
    <row r="12489" spans="2:2">
      <c r="B12489" s="15"/>
    </row>
    <row r="12490" spans="2:2">
      <c r="B12490" s="15"/>
    </row>
    <row r="12491" spans="2:2">
      <c r="B12491" s="15"/>
    </row>
    <row r="12492" spans="2:2">
      <c r="B12492" s="15"/>
    </row>
    <row r="12493" spans="2:2">
      <c r="B12493" s="15"/>
    </row>
    <row r="12494" spans="2:2">
      <c r="B12494" s="15"/>
    </row>
    <row r="12495" spans="2:2">
      <c r="B12495" s="15"/>
    </row>
    <row r="12496" spans="2:2">
      <c r="B12496" s="15"/>
    </row>
    <row r="12497" spans="2:2">
      <c r="B12497" s="15"/>
    </row>
    <row r="12498" spans="2:2">
      <c r="B12498" s="15"/>
    </row>
    <row r="12499" spans="2:2">
      <c r="B12499" s="15"/>
    </row>
    <row r="12500" spans="2:2">
      <c r="B12500" s="15"/>
    </row>
    <row r="12501" spans="2:2">
      <c r="B12501" s="15"/>
    </row>
    <row r="12502" spans="2:2">
      <c r="B12502" s="15"/>
    </row>
    <row r="12503" spans="2:2">
      <c r="B12503" s="15"/>
    </row>
    <row r="12504" spans="2:2">
      <c r="B12504" s="15"/>
    </row>
    <row r="12505" spans="2:2">
      <c r="B12505" s="15"/>
    </row>
    <row r="12506" spans="2:2">
      <c r="B12506" s="15"/>
    </row>
    <row r="12507" spans="2:2">
      <c r="B12507" s="15"/>
    </row>
    <row r="12508" spans="2:2">
      <c r="B12508" s="15"/>
    </row>
    <row r="12509" spans="2:2">
      <c r="B12509" s="15"/>
    </row>
    <row r="12510" spans="2:2">
      <c r="B12510" s="15"/>
    </row>
    <row r="12511" spans="2:2">
      <c r="B12511" s="15"/>
    </row>
    <row r="12512" spans="2:2">
      <c r="B12512" s="15"/>
    </row>
    <row r="12513" spans="2:2">
      <c r="B12513" s="15"/>
    </row>
    <row r="12514" spans="2:2">
      <c r="B12514" s="15"/>
    </row>
    <row r="12515" spans="2:2">
      <c r="B12515" s="15"/>
    </row>
    <row r="12516" spans="2:2">
      <c r="B12516" s="15"/>
    </row>
    <row r="12517" spans="2:2">
      <c r="B12517" s="15"/>
    </row>
    <row r="12518" spans="2:2">
      <c r="B12518" s="15"/>
    </row>
    <row r="12519" spans="2:2">
      <c r="B12519" s="15"/>
    </row>
    <row r="12520" spans="2:2">
      <c r="B12520" s="15"/>
    </row>
    <row r="12521" spans="2:2">
      <c r="B12521" s="15"/>
    </row>
    <row r="12522" spans="2:2">
      <c r="B12522" s="15"/>
    </row>
    <row r="12523" spans="2:2">
      <c r="B12523" s="15"/>
    </row>
    <row r="12524" spans="2:2">
      <c r="B12524" s="15"/>
    </row>
    <row r="12525" spans="2:2">
      <c r="B12525" s="15"/>
    </row>
    <row r="12526" spans="2:2">
      <c r="B12526" s="15"/>
    </row>
    <row r="12527" spans="2:2">
      <c r="B12527" s="15"/>
    </row>
    <row r="12528" spans="2:2">
      <c r="B12528" s="15"/>
    </row>
    <row r="12529" spans="2:2">
      <c r="B12529" s="15"/>
    </row>
    <row r="12530" spans="2:2">
      <c r="B12530" s="15"/>
    </row>
    <row r="12531" spans="2:2">
      <c r="B12531" s="15"/>
    </row>
    <row r="12532" spans="2:2">
      <c r="B12532" s="15"/>
    </row>
    <row r="12533" spans="2:2">
      <c r="B12533" s="15"/>
    </row>
    <row r="12534" spans="2:2">
      <c r="B12534" s="15"/>
    </row>
    <row r="12535" spans="2:2">
      <c r="B12535" s="15"/>
    </row>
    <row r="12536" spans="2:2">
      <c r="B12536" s="15"/>
    </row>
    <row r="12537" spans="2:2">
      <c r="B12537" s="15"/>
    </row>
    <row r="12538" spans="2:2">
      <c r="B12538" s="15"/>
    </row>
    <row r="12539" spans="2:2">
      <c r="B12539" s="15"/>
    </row>
    <row r="12540" spans="2:2">
      <c r="B12540" s="15"/>
    </row>
    <row r="12541" spans="2:2">
      <c r="B12541" s="15"/>
    </row>
    <row r="12542" spans="2:2">
      <c r="B12542" s="15"/>
    </row>
    <row r="12543" spans="2:2">
      <c r="B12543" s="15"/>
    </row>
    <row r="12544" spans="2:2">
      <c r="B12544" s="15"/>
    </row>
    <row r="12545" spans="2:2">
      <c r="B12545" s="15"/>
    </row>
    <row r="12546" spans="2:2">
      <c r="B12546" s="15"/>
    </row>
    <row r="12547" spans="2:2">
      <c r="B12547" s="15"/>
    </row>
    <row r="12548" spans="2:2">
      <c r="B12548" s="15"/>
    </row>
    <row r="12549" spans="2:2">
      <c r="B12549" s="15"/>
    </row>
    <row r="12550" spans="2:2">
      <c r="B12550" s="15"/>
    </row>
    <row r="12551" spans="2:2">
      <c r="B12551" s="15"/>
    </row>
    <row r="12552" spans="2:2">
      <c r="B12552" s="15"/>
    </row>
    <row r="12553" spans="2:2">
      <c r="B12553" s="15"/>
    </row>
    <row r="12554" spans="2:2">
      <c r="B12554" s="15"/>
    </row>
    <row r="12555" spans="2:2">
      <c r="B12555" s="15"/>
    </row>
    <row r="12556" spans="2:2">
      <c r="B12556" s="15"/>
    </row>
    <row r="12557" spans="2:2">
      <c r="B12557" s="15"/>
    </row>
    <row r="12558" spans="2:2">
      <c r="B12558" s="15"/>
    </row>
    <row r="12559" spans="2:2">
      <c r="B12559" s="15"/>
    </row>
    <row r="12560" spans="2:2">
      <c r="B12560" s="15"/>
    </row>
    <row r="12561" spans="2:2">
      <c r="B12561" s="15"/>
    </row>
    <row r="12562" spans="2:2">
      <c r="B12562" s="15"/>
    </row>
    <row r="12563" spans="2:2">
      <c r="B12563" s="15"/>
    </row>
    <row r="12564" spans="2:2">
      <c r="B12564" s="15"/>
    </row>
    <row r="12565" spans="2:2">
      <c r="B12565" s="15"/>
    </row>
    <row r="12566" spans="2:2">
      <c r="B12566" s="15"/>
    </row>
    <row r="12567" spans="2:2">
      <c r="B12567" s="15"/>
    </row>
    <row r="12568" spans="2:2">
      <c r="B12568" s="15"/>
    </row>
    <row r="12569" spans="2:2">
      <c r="B12569" s="15"/>
    </row>
    <row r="12570" spans="2:2">
      <c r="B12570" s="15"/>
    </row>
    <row r="12571" spans="2:2">
      <c r="B12571" s="15"/>
    </row>
    <row r="12572" spans="2:2">
      <c r="B12572" s="15"/>
    </row>
    <row r="12573" spans="2:2">
      <c r="B12573" s="15"/>
    </row>
    <row r="12574" spans="2:2">
      <c r="B12574" s="15"/>
    </row>
    <row r="12575" spans="2:2">
      <c r="B12575" s="15"/>
    </row>
    <row r="12576" spans="2:2">
      <c r="B12576" s="15"/>
    </row>
    <row r="12577" spans="2:2">
      <c r="B12577" s="15"/>
    </row>
    <row r="12578" spans="2:2">
      <c r="B12578" s="15"/>
    </row>
    <row r="12579" spans="2:2">
      <c r="B12579" s="15"/>
    </row>
    <row r="12580" spans="2:2">
      <c r="B12580" s="15"/>
    </row>
    <row r="12581" spans="2:2">
      <c r="B12581" s="15"/>
    </row>
    <row r="12582" spans="2:2">
      <c r="B12582" s="15"/>
    </row>
    <row r="12583" spans="2:2">
      <c r="B12583" s="15"/>
    </row>
    <row r="12584" spans="2:2">
      <c r="B12584" s="15"/>
    </row>
    <row r="12585" spans="2:2">
      <c r="B12585" s="15"/>
    </row>
    <row r="12586" spans="2:2">
      <c r="B12586" s="15"/>
    </row>
    <row r="12587" spans="2:2">
      <c r="B12587" s="15"/>
    </row>
    <row r="12588" spans="2:2">
      <c r="B12588" s="15"/>
    </row>
    <row r="12589" spans="2:2">
      <c r="B12589" s="15"/>
    </row>
    <row r="12590" spans="2:2">
      <c r="B12590" s="15"/>
    </row>
    <row r="12591" spans="2:2">
      <c r="B12591" s="15"/>
    </row>
    <row r="12592" spans="2:2">
      <c r="B12592" s="15"/>
    </row>
    <row r="12593" spans="2:2">
      <c r="B12593" s="15"/>
    </row>
    <row r="12594" spans="2:2">
      <c r="B12594" s="15"/>
    </row>
    <row r="12595" spans="2:2">
      <c r="B12595" s="15"/>
    </row>
    <row r="12596" spans="2:2">
      <c r="B12596" s="15"/>
    </row>
    <row r="12597" spans="2:2">
      <c r="B12597" s="15"/>
    </row>
    <row r="12598" spans="2:2">
      <c r="B12598" s="15"/>
    </row>
    <row r="12599" spans="2:2">
      <c r="B12599" s="15"/>
    </row>
    <row r="12600" spans="2:2">
      <c r="B12600" s="15"/>
    </row>
    <row r="12601" spans="2:2">
      <c r="B12601" s="15"/>
    </row>
    <row r="12602" spans="2:2">
      <c r="B12602" s="15"/>
    </row>
    <row r="12603" spans="2:2">
      <c r="B12603" s="15"/>
    </row>
    <row r="12604" spans="2:2">
      <c r="B12604" s="15"/>
    </row>
    <row r="12605" spans="2:2">
      <c r="B12605" s="15"/>
    </row>
    <row r="12606" spans="2:2">
      <c r="B12606" s="15"/>
    </row>
    <row r="12607" spans="2:2">
      <c r="B12607" s="15"/>
    </row>
    <row r="12608" spans="2:2">
      <c r="B12608" s="15"/>
    </row>
    <row r="12609" spans="2:2">
      <c r="B12609" s="15"/>
    </row>
    <row r="12610" spans="2:2">
      <c r="B12610" s="15"/>
    </row>
    <row r="12611" spans="2:2">
      <c r="B12611" s="15"/>
    </row>
    <row r="12612" spans="2:2">
      <c r="B12612" s="15"/>
    </row>
    <row r="12613" spans="2:2">
      <c r="B12613" s="15"/>
    </row>
    <row r="12614" spans="2:2">
      <c r="B12614" s="15"/>
    </row>
    <row r="12615" spans="2:2">
      <c r="B12615" s="15"/>
    </row>
    <row r="12616" spans="2:2">
      <c r="B12616" s="15"/>
    </row>
    <row r="12617" spans="2:2">
      <c r="B12617" s="15"/>
    </row>
    <row r="12618" spans="2:2">
      <c r="B12618" s="15"/>
    </row>
    <row r="12619" spans="2:2">
      <c r="B12619" s="15"/>
    </row>
    <row r="12620" spans="2:2">
      <c r="B12620" s="15"/>
    </row>
    <row r="12621" spans="2:2">
      <c r="B12621" s="15"/>
    </row>
    <row r="12622" spans="2:2">
      <c r="B12622" s="15"/>
    </row>
    <row r="12623" spans="2:2">
      <c r="B12623" s="15"/>
    </row>
    <row r="12624" spans="2:2">
      <c r="B12624" s="15"/>
    </row>
    <row r="12625" spans="2:2">
      <c r="B12625" s="15"/>
    </row>
    <row r="12626" spans="2:2">
      <c r="B12626" s="15"/>
    </row>
    <row r="12627" spans="2:2">
      <c r="B12627" s="15"/>
    </row>
    <row r="12628" spans="2:2">
      <c r="B12628" s="15"/>
    </row>
    <row r="12629" spans="2:2">
      <c r="B12629" s="15"/>
    </row>
    <row r="12630" spans="2:2">
      <c r="B12630" s="15"/>
    </row>
    <row r="12631" spans="2:2">
      <c r="B12631" s="15"/>
    </row>
    <row r="12632" spans="2:2">
      <c r="B12632" s="15"/>
    </row>
    <row r="12633" spans="2:2">
      <c r="B12633" s="15"/>
    </row>
    <row r="12634" spans="2:2">
      <c r="B12634" s="15"/>
    </row>
    <row r="12635" spans="2:2">
      <c r="B12635" s="15"/>
    </row>
    <row r="12636" spans="2:2">
      <c r="B12636" s="15"/>
    </row>
    <row r="12637" spans="2:2">
      <c r="B12637" s="15"/>
    </row>
    <row r="12638" spans="2:2">
      <c r="B12638" s="15"/>
    </row>
    <row r="12639" spans="2:2">
      <c r="B12639" s="15"/>
    </row>
    <row r="12640" spans="2:2">
      <c r="B12640" s="15"/>
    </row>
    <row r="12641" spans="2:2">
      <c r="B12641" s="15"/>
    </row>
    <row r="12642" spans="2:2">
      <c r="B12642" s="15"/>
    </row>
    <row r="12643" spans="2:2">
      <c r="B12643" s="15"/>
    </row>
    <row r="12644" spans="2:2">
      <c r="B12644" s="15"/>
    </row>
    <row r="12645" spans="2:2">
      <c r="B12645" s="15"/>
    </row>
    <row r="12646" spans="2:2">
      <c r="B12646" s="15"/>
    </row>
    <row r="12647" spans="2:2">
      <c r="B12647" s="15"/>
    </row>
    <row r="12648" spans="2:2">
      <c r="B12648" s="15"/>
    </row>
    <row r="12649" spans="2:2">
      <c r="B12649" s="15"/>
    </row>
    <row r="12650" spans="2:2">
      <c r="B12650" s="15"/>
    </row>
    <row r="12651" spans="2:2">
      <c r="B12651" s="15"/>
    </row>
    <row r="12652" spans="2:2">
      <c r="B12652" s="15"/>
    </row>
    <row r="12653" spans="2:2">
      <c r="B12653" s="15"/>
    </row>
    <row r="12654" spans="2:2">
      <c r="B12654" s="15"/>
    </row>
    <row r="12655" spans="2:2">
      <c r="B12655" s="15"/>
    </row>
    <row r="12656" spans="2:2">
      <c r="B12656" s="15"/>
    </row>
    <row r="12657" spans="2:2">
      <c r="B12657" s="15"/>
    </row>
    <row r="12658" spans="2:2">
      <c r="B12658" s="15"/>
    </row>
    <row r="12659" spans="2:2">
      <c r="B12659" s="15"/>
    </row>
    <row r="12660" spans="2:2">
      <c r="B12660" s="15"/>
    </row>
    <row r="12661" spans="2:2">
      <c r="B12661" s="15"/>
    </row>
    <row r="12662" spans="2:2">
      <c r="B12662" s="15"/>
    </row>
    <row r="12663" spans="2:2">
      <c r="B12663" s="15"/>
    </row>
    <row r="12664" spans="2:2">
      <c r="B12664" s="15"/>
    </row>
    <row r="12665" spans="2:2">
      <c r="B12665" s="15"/>
    </row>
    <row r="12666" spans="2:2">
      <c r="B12666" s="15"/>
    </row>
    <row r="12667" spans="2:2">
      <c r="B12667" s="15"/>
    </row>
    <row r="12668" spans="2:2">
      <c r="B12668" s="15"/>
    </row>
    <row r="12669" spans="2:2">
      <c r="B12669" s="15"/>
    </row>
    <row r="12670" spans="2:2">
      <c r="B12670" s="15"/>
    </row>
    <row r="12671" spans="2:2">
      <c r="B12671" s="15"/>
    </row>
    <row r="12672" spans="2:2">
      <c r="B12672" s="15"/>
    </row>
    <row r="12673" spans="2:2">
      <c r="B12673" s="15"/>
    </row>
    <row r="12674" spans="2:2">
      <c r="B12674" s="15"/>
    </row>
    <row r="12675" spans="2:2">
      <c r="B12675" s="15"/>
    </row>
    <row r="12676" spans="2:2">
      <c r="B12676" s="15"/>
    </row>
    <row r="12677" spans="2:2">
      <c r="B12677" s="15"/>
    </row>
    <row r="12678" spans="2:2">
      <c r="B12678" s="15"/>
    </row>
    <row r="12679" spans="2:2">
      <c r="B12679" s="15"/>
    </row>
    <row r="12680" spans="2:2">
      <c r="B12680" s="15"/>
    </row>
    <row r="12681" spans="2:2">
      <c r="B12681" s="15"/>
    </row>
    <row r="12682" spans="2:2">
      <c r="B12682" s="15"/>
    </row>
    <row r="12683" spans="2:2">
      <c r="B12683" s="15"/>
    </row>
    <row r="12684" spans="2:2">
      <c r="B12684" s="15"/>
    </row>
    <row r="12685" spans="2:2">
      <c r="B12685" s="15"/>
    </row>
    <row r="12686" spans="2:2">
      <c r="B12686" s="15"/>
    </row>
    <row r="12687" spans="2:2">
      <c r="B12687" s="15"/>
    </row>
    <row r="12688" spans="2:2">
      <c r="B12688" s="15"/>
    </row>
    <row r="12689" spans="2:2">
      <c r="B12689" s="15"/>
    </row>
    <row r="12690" spans="2:2">
      <c r="B12690" s="15"/>
    </row>
    <row r="12691" spans="2:2">
      <c r="B12691" s="15"/>
    </row>
    <row r="12692" spans="2:2">
      <c r="B12692" s="15"/>
    </row>
    <row r="12693" spans="2:2">
      <c r="B12693" s="15"/>
    </row>
    <row r="12694" spans="2:2">
      <c r="B12694" s="15"/>
    </row>
    <row r="12695" spans="2:2">
      <c r="B12695" s="15"/>
    </row>
    <row r="12696" spans="2:2">
      <c r="B12696" s="15"/>
    </row>
    <row r="12697" spans="2:2">
      <c r="B12697" s="15"/>
    </row>
    <row r="12698" spans="2:2">
      <c r="B12698" s="15"/>
    </row>
    <row r="12699" spans="2:2">
      <c r="B12699" s="15"/>
    </row>
    <row r="12700" spans="2:2">
      <c r="B12700" s="15"/>
    </row>
    <row r="12701" spans="2:2">
      <c r="B12701" s="15"/>
    </row>
    <row r="12702" spans="2:2">
      <c r="B12702" s="15"/>
    </row>
    <row r="12703" spans="2:2">
      <c r="B12703" s="15"/>
    </row>
    <row r="12704" spans="2:2">
      <c r="B12704" s="15"/>
    </row>
    <row r="12705" spans="2:2">
      <c r="B12705" s="15"/>
    </row>
    <row r="12706" spans="2:2">
      <c r="B12706" s="15"/>
    </row>
    <row r="12707" spans="2:2">
      <c r="B12707" s="15"/>
    </row>
    <row r="12708" spans="2:2">
      <c r="B12708" s="15"/>
    </row>
    <row r="12709" spans="2:2">
      <c r="B12709" s="15"/>
    </row>
    <row r="12710" spans="2:2">
      <c r="B12710" s="15"/>
    </row>
    <row r="12711" spans="2:2">
      <c r="B12711" s="15"/>
    </row>
    <row r="12712" spans="2:2">
      <c r="B12712" s="15"/>
    </row>
    <row r="12713" spans="2:2">
      <c r="B12713" s="15"/>
    </row>
    <row r="12714" spans="2:2">
      <c r="B12714" s="15"/>
    </row>
    <row r="12715" spans="2:2">
      <c r="B12715" s="15"/>
    </row>
    <row r="12716" spans="2:2">
      <c r="B12716" s="15"/>
    </row>
    <row r="12717" spans="2:2">
      <c r="B12717" s="15"/>
    </row>
    <row r="12718" spans="2:2">
      <c r="B12718" s="15"/>
    </row>
    <row r="12719" spans="2:2">
      <c r="B12719" s="15"/>
    </row>
    <row r="12720" spans="2:2">
      <c r="B12720" s="15"/>
    </row>
    <row r="12721" spans="2:2">
      <c r="B12721" s="15"/>
    </row>
    <row r="12722" spans="2:2">
      <c r="B12722" s="15"/>
    </row>
    <row r="12723" spans="2:2">
      <c r="B12723" s="15"/>
    </row>
    <row r="12724" spans="2:2">
      <c r="B12724" s="15"/>
    </row>
    <row r="12725" spans="2:2">
      <c r="B12725" s="15"/>
    </row>
    <row r="12726" spans="2:2">
      <c r="B12726" s="15"/>
    </row>
    <row r="12727" spans="2:2">
      <c r="B12727" s="15"/>
    </row>
    <row r="12728" spans="2:2">
      <c r="B12728" s="15"/>
    </row>
    <row r="12729" spans="2:2">
      <c r="B12729" s="15"/>
    </row>
    <row r="12730" spans="2:2">
      <c r="B12730" s="15"/>
    </row>
    <row r="12731" spans="2:2">
      <c r="B12731" s="15"/>
    </row>
    <row r="12732" spans="2:2">
      <c r="B12732" s="15"/>
    </row>
    <row r="12733" spans="2:2">
      <c r="B12733" s="15"/>
    </row>
    <row r="12734" spans="2:2">
      <c r="B12734" s="15"/>
    </row>
    <row r="12735" spans="2:2">
      <c r="B12735" s="15"/>
    </row>
    <row r="12736" spans="2:2">
      <c r="B12736" s="15"/>
    </row>
    <row r="12737" spans="2:2">
      <c r="B12737" s="15"/>
    </row>
    <row r="12738" spans="2:2">
      <c r="B12738" s="15"/>
    </row>
    <row r="12739" spans="2:2">
      <c r="B12739" s="15"/>
    </row>
    <row r="12740" spans="2:2">
      <c r="B12740" s="15"/>
    </row>
    <row r="12741" spans="2:2">
      <c r="B12741" s="15"/>
    </row>
    <row r="12742" spans="2:2">
      <c r="B12742" s="15"/>
    </row>
    <row r="12743" spans="2:2">
      <c r="B12743" s="15"/>
    </row>
    <row r="12744" spans="2:2">
      <c r="B12744" s="15"/>
    </row>
    <row r="12745" spans="2:2">
      <c r="B12745" s="15"/>
    </row>
    <row r="12746" spans="2:2">
      <c r="B12746" s="15"/>
    </row>
    <row r="12747" spans="2:2">
      <c r="B12747" s="15"/>
    </row>
    <row r="12748" spans="2:2">
      <c r="B12748" s="15"/>
    </row>
    <row r="12749" spans="2:2">
      <c r="B12749" s="15"/>
    </row>
    <row r="12750" spans="2:2">
      <c r="B12750" s="15"/>
    </row>
    <row r="12751" spans="2:2">
      <c r="B12751" s="15"/>
    </row>
    <row r="12752" spans="2:2">
      <c r="B12752" s="15"/>
    </row>
    <row r="12753" spans="2:2">
      <c r="B12753" s="15"/>
    </row>
    <row r="12754" spans="2:2">
      <c r="B12754" s="15"/>
    </row>
    <row r="12755" spans="2:2">
      <c r="B12755" s="15"/>
    </row>
    <row r="12756" spans="2:2">
      <c r="B12756" s="15"/>
    </row>
    <row r="12757" spans="2:2">
      <c r="B12757" s="15"/>
    </row>
    <row r="12758" spans="2:2">
      <c r="B12758" s="15"/>
    </row>
    <row r="12759" spans="2:2">
      <c r="B12759" s="15"/>
    </row>
    <row r="12760" spans="2:2">
      <c r="B12760" s="15"/>
    </row>
    <row r="12761" spans="2:2">
      <c r="B12761" s="15"/>
    </row>
    <row r="12762" spans="2:2">
      <c r="B12762" s="15"/>
    </row>
    <row r="12763" spans="2:2">
      <c r="B12763" s="15"/>
    </row>
    <row r="12764" spans="2:2">
      <c r="B12764" s="15"/>
    </row>
    <row r="12765" spans="2:2">
      <c r="B12765" s="15"/>
    </row>
    <row r="12766" spans="2:2">
      <c r="B12766" s="15"/>
    </row>
    <row r="12767" spans="2:2">
      <c r="B12767" s="15"/>
    </row>
    <row r="12768" spans="2:2">
      <c r="B12768" s="15"/>
    </row>
    <row r="12769" spans="2:2">
      <c r="B12769" s="15"/>
    </row>
    <row r="12770" spans="2:2">
      <c r="B12770" s="15"/>
    </row>
    <row r="12771" spans="2:2">
      <c r="B12771" s="15"/>
    </row>
    <row r="12772" spans="2:2">
      <c r="B12772" s="15"/>
    </row>
    <row r="12773" spans="2:2">
      <c r="B12773" s="15"/>
    </row>
    <row r="12774" spans="2:2">
      <c r="B12774" s="15"/>
    </row>
    <row r="12775" spans="2:2">
      <c r="B12775" s="15"/>
    </row>
    <row r="12776" spans="2:2">
      <c r="B12776" s="15"/>
    </row>
    <row r="12777" spans="2:2">
      <c r="B12777" s="15"/>
    </row>
    <row r="12778" spans="2:2">
      <c r="B12778" s="15"/>
    </row>
    <row r="12779" spans="2:2">
      <c r="B12779" s="15"/>
    </row>
    <row r="12780" spans="2:2">
      <c r="B12780" s="15"/>
    </row>
    <row r="12781" spans="2:2">
      <c r="B12781" s="15"/>
    </row>
    <row r="12782" spans="2:2">
      <c r="B12782" s="15"/>
    </row>
    <row r="12783" spans="2:2">
      <c r="B12783" s="15"/>
    </row>
    <row r="12784" spans="2:2">
      <c r="B12784" s="15"/>
    </row>
    <row r="12785" spans="2:2">
      <c r="B12785" s="15"/>
    </row>
    <row r="12786" spans="2:2">
      <c r="B12786" s="15"/>
    </row>
    <row r="12787" spans="2:2">
      <c r="B12787" s="15"/>
    </row>
    <row r="12788" spans="2:2">
      <c r="B12788" s="15"/>
    </row>
    <row r="12789" spans="2:2">
      <c r="B12789" s="15"/>
    </row>
    <row r="12790" spans="2:2">
      <c r="B12790" s="15"/>
    </row>
    <row r="12791" spans="2:2">
      <c r="B12791" s="15"/>
    </row>
    <row r="12792" spans="2:2">
      <c r="B12792" s="15"/>
    </row>
    <row r="12793" spans="2:2">
      <c r="B12793" s="15"/>
    </row>
    <row r="12794" spans="2:2">
      <c r="B12794" s="15"/>
    </row>
    <row r="12795" spans="2:2">
      <c r="B12795" s="15"/>
    </row>
    <row r="12796" spans="2:2">
      <c r="B12796" s="15"/>
    </row>
    <row r="12797" spans="2:2">
      <c r="B12797" s="15"/>
    </row>
    <row r="12798" spans="2:2">
      <c r="B12798" s="15"/>
    </row>
    <row r="12799" spans="2:2">
      <c r="B12799" s="15"/>
    </row>
    <row r="12800" spans="2:2">
      <c r="B12800" s="15"/>
    </row>
    <row r="12801" spans="2:2">
      <c r="B12801" s="15"/>
    </row>
    <row r="12802" spans="2:2">
      <c r="B12802" s="15"/>
    </row>
    <row r="12803" spans="2:2">
      <c r="B12803" s="15"/>
    </row>
    <row r="12804" spans="2:2">
      <c r="B12804" s="15"/>
    </row>
    <row r="12805" spans="2:2">
      <c r="B12805" s="15"/>
    </row>
    <row r="12806" spans="2:2">
      <c r="B12806" s="15"/>
    </row>
    <row r="12807" spans="2:2">
      <c r="B12807" s="15"/>
    </row>
    <row r="12808" spans="2:2">
      <c r="B12808" s="15"/>
    </row>
    <row r="12809" spans="2:2">
      <c r="B12809" s="15"/>
    </row>
    <row r="12810" spans="2:2">
      <c r="B12810" s="15"/>
    </row>
    <row r="12811" spans="2:2">
      <c r="B12811" s="15"/>
    </row>
    <row r="12812" spans="2:2">
      <c r="B12812" s="15"/>
    </row>
    <row r="12813" spans="2:2">
      <c r="B12813" s="15"/>
    </row>
    <row r="12814" spans="2:2">
      <c r="B12814" s="15"/>
    </row>
    <row r="12815" spans="2:2">
      <c r="B12815" s="15"/>
    </row>
    <row r="12816" spans="2:2">
      <c r="B12816" s="15"/>
    </row>
    <row r="12817" spans="2:2">
      <c r="B12817" s="15"/>
    </row>
    <row r="12818" spans="2:2">
      <c r="B12818" s="15"/>
    </row>
    <row r="12819" spans="2:2">
      <c r="B12819" s="15"/>
    </row>
    <row r="12820" spans="2:2">
      <c r="B12820" s="15"/>
    </row>
    <row r="12821" spans="2:2">
      <c r="B12821" s="15"/>
    </row>
    <row r="12822" spans="2:2">
      <c r="B12822" s="15"/>
    </row>
    <row r="12823" spans="2:2">
      <c r="B12823" s="15"/>
    </row>
    <row r="12824" spans="2:2">
      <c r="B12824" s="15"/>
    </row>
    <row r="12825" spans="2:2">
      <c r="B12825" s="15"/>
    </row>
    <row r="12826" spans="2:2">
      <c r="B12826" s="15"/>
    </row>
    <row r="12827" spans="2:2">
      <c r="B12827" s="15"/>
    </row>
    <row r="12828" spans="2:2">
      <c r="B12828" s="15"/>
    </row>
    <row r="12829" spans="2:2">
      <c r="B12829" s="15"/>
    </row>
    <row r="12830" spans="2:2">
      <c r="B12830" s="15"/>
    </row>
    <row r="12831" spans="2:2">
      <c r="B12831" s="15"/>
    </row>
    <row r="12832" spans="2:2">
      <c r="B12832" s="15"/>
    </row>
    <row r="12833" spans="2:2">
      <c r="B12833" s="15"/>
    </row>
    <row r="12834" spans="2:2">
      <c r="B12834" s="15"/>
    </row>
    <row r="12835" spans="2:2">
      <c r="B12835" s="15"/>
    </row>
    <row r="12836" spans="2:2">
      <c r="B12836" s="15"/>
    </row>
    <row r="12837" spans="2:2">
      <c r="B12837" s="15"/>
    </row>
    <row r="12838" spans="2:2">
      <c r="B12838" s="15"/>
    </row>
    <row r="12839" spans="2:2">
      <c r="B12839" s="15"/>
    </row>
    <row r="12840" spans="2:2">
      <c r="B12840" s="15"/>
    </row>
    <row r="12841" spans="2:2">
      <c r="B12841" s="15"/>
    </row>
    <row r="12842" spans="2:2">
      <c r="B12842" s="15"/>
    </row>
    <row r="12843" spans="2:2">
      <c r="B12843" s="15"/>
    </row>
    <row r="12844" spans="2:2">
      <c r="B12844" s="15"/>
    </row>
    <row r="12845" spans="2:2">
      <c r="B12845" s="15"/>
    </row>
    <row r="12846" spans="2:2">
      <c r="B12846" s="15"/>
    </row>
    <row r="12847" spans="2:2">
      <c r="B12847" s="15"/>
    </row>
    <row r="12848" spans="2:2">
      <c r="B12848" s="15"/>
    </row>
    <row r="12849" spans="2:2">
      <c r="B12849" s="15"/>
    </row>
    <row r="12850" spans="2:2">
      <c r="B12850" s="15"/>
    </row>
    <row r="12851" spans="2:2">
      <c r="B12851" s="15"/>
    </row>
    <row r="12852" spans="2:2">
      <c r="B12852" s="15"/>
    </row>
    <row r="12853" spans="2:2">
      <c r="B12853" s="15"/>
    </row>
    <row r="12854" spans="2:2">
      <c r="B12854" s="15"/>
    </row>
    <row r="12855" spans="2:2">
      <c r="B12855" s="15"/>
    </row>
    <row r="12856" spans="2:2">
      <c r="B12856" s="15"/>
    </row>
    <row r="12857" spans="2:2">
      <c r="B12857" s="15"/>
    </row>
    <row r="12858" spans="2:2">
      <c r="B12858" s="15"/>
    </row>
    <row r="12859" spans="2:2">
      <c r="B12859" s="15"/>
    </row>
    <row r="12860" spans="2:2">
      <c r="B12860" s="15"/>
    </row>
    <row r="12861" spans="2:2">
      <c r="B12861" s="15"/>
    </row>
    <row r="12862" spans="2:2">
      <c r="B12862" s="15"/>
    </row>
    <row r="12863" spans="2:2">
      <c r="B12863" s="15"/>
    </row>
    <row r="12864" spans="2:2">
      <c r="B12864" s="15"/>
    </row>
    <row r="12865" spans="2:2">
      <c r="B12865" s="15"/>
    </row>
    <row r="12866" spans="2:2">
      <c r="B12866" s="15"/>
    </row>
    <row r="12867" spans="2:2">
      <c r="B12867" s="15"/>
    </row>
    <row r="12868" spans="2:2">
      <c r="B12868" s="15"/>
    </row>
    <row r="12869" spans="2:2">
      <c r="B12869" s="15"/>
    </row>
    <row r="12870" spans="2:2">
      <c r="B12870" s="15"/>
    </row>
    <row r="12871" spans="2:2">
      <c r="B12871" s="15"/>
    </row>
    <row r="12872" spans="2:2">
      <c r="B12872" s="15"/>
    </row>
    <row r="12873" spans="2:2">
      <c r="B12873" s="15"/>
    </row>
    <row r="12874" spans="2:2">
      <c r="B12874" s="15"/>
    </row>
    <row r="12875" spans="2:2">
      <c r="B12875" s="15"/>
    </row>
    <row r="12876" spans="2:2">
      <c r="B12876" s="15"/>
    </row>
    <row r="12877" spans="2:2">
      <c r="B12877" s="15"/>
    </row>
    <row r="12878" spans="2:2">
      <c r="B12878" s="15"/>
    </row>
    <row r="12879" spans="2:2">
      <c r="B12879" s="15"/>
    </row>
    <row r="12880" spans="2:2">
      <c r="B12880" s="15"/>
    </row>
    <row r="12881" spans="2:2">
      <c r="B12881" s="15"/>
    </row>
    <row r="12882" spans="2:2">
      <c r="B12882" s="15"/>
    </row>
    <row r="12883" spans="2:2">
      <c r="B12883" s="15"/>
    </row>
    <row r="12884" spans="2:2">
      <c r="B12884" s="15"/>
    </row>
    <row r="12885" spans="2:2">
      <c r="B12885" s="15"/>
    </row>
    <row r="12886" spans="2:2">
      <c r="B12886" s="15"/>
    </row>
    <row r="12887" spans="2:2">
      <c r="B12887" s="15"/>
    </row>
    <row r="12888" spans="2:2">
      <c r="B12888" s="15"/>
    </row>
    <row r="12889" spans="2:2">
      <c r="B12889" s="15"/>
    </row>
    <row r="12890" spans="2:2">
      <c r="B12890" s="15"/>
    </row>
    <row r="12891" spans="2:2">
      <c r="B12891" s="15"/>
    </row>
    <row r="12892" spans="2:2">
      <c r="B12892" s="15"/>
    </row>
    <row r="12893" spans="2:2">
      <c r="B12893" s="15"/>
    </row>
    <row r="12894" spans="2:2">
      <c r="B12894" s="15"/>
    </row>
    <row r="12895" spans="2:2">
      <c r="B12895" s="15"/>
    </row>
    <row r="12896" spans="2:2">
      <c r="B12896" s="15"/>
    </row>
    <row r="12897" spans="2:2">
      <c r="B12897" s="15"/>
    </row>
    <row r="12898" spans="2:2">
      <c r="B12898" s="15"/>
    </row>
    <row r="12899" spans="2:2">
      <c r="B12899" s="15"/>
    </row>
    <row r="12900" spans="2:2">
      <c r="B12900" s="15"/>
    </row>
    <row r="12901" spans="2:2">
      <c r="B12901" s="15"/>
    </row>
    <row r="12902" spans="2:2">
      <c r="B12902" s="15"/>
    </row>
    <row r="12903" spans="2:2">
      <c r="B12903" s="15"/>
    </row>
    <row r="12904" spans="2:2">
      <c r="B12904" s="15"/>
    </row>
    <row r="12905" spans="2:2">
      <c r="B12905" s="15"/>
    </row>
    <row r="12906" spans="2:2">
      <c r="B12906" s="15"/>
    </row>
    <row r="12907" spans="2:2">
      <c r="B12907" s="15"/>
    </row>
    <row r="12908" spans="2:2">
      <c r="B12908" s="15"/>
    </row>
    <row r="12909" spans="2:2">
      <c r="B12909" s="15"/>
    </row>
    <row r="12910" spans="2:2">
      <c r="B12910" s="15"/>
    </row>
    <row r="12911" spans="2:2">
      <c r="B12911" s="15"/>
    </row>
    <row r="12912" spans="2:2">
      <c r="B12912" s="15"/>
    </row>
    <row r="12913" spans="2:2">
      <c r="B12913" s="15"/>
    </row>
    <row r="12914" spans="2:2">
      <c r="B12914" s="15"/>
    </row>
    <row r="12915" spans="2:2">
      <c r="B12915" s="15"/>
    </row>
    <row r="12916" spans="2:2">
      <c r="B12916" s="15"/>
    </row>
    <row r="12917" spans="2:2">
      <c r="B12917" s="15"/>
    </row>
    <row r="12918" spans="2:2">
      <c r="B12918" s="15"/>
    </row>
    <row r="12919" spans="2:2">
      <c r="B12919" s="15"/>
    </row>
    <row r="12920" spans="2:2">
      <c r="B12920" s="15"/>
    </row>
    <row r="12921" spans="2:2">
      <c r="B12921" s="15"/>
    </row>
    <row r="12922" spans="2:2">
      <c r="B12922" s="15"/>
    </row>
    <row r="12923" spans="2:2">
      <c r="B12923" s="15"/>
    </row>
    <row r="12924" spans="2:2">
      <c r="B12924" s="15"/>
    </row>
    <row r="12925" spans="2:2">
      <c r="B12925" s="15"/>
    </row>
    <row r="12926" spans="2:2">
      <c r="B12926" s="15"/>
    </row>
    <row r="12927" spans="2:2">
      <c r="B12927" s="15"/>
    </row>
    <row r="12928" spans="2:2">
      <c r="B12928" s="15"/>
    </row>
    <row r="12929" spans="2:2">
      <c r="B12929" s="15"/>
    </row>
    <row r="12930" spans="2:2">
      <c r="B12930" s="15"/>
    </row>
    <row r="12931" spans="2:2">
      <c r="B12931" s="15"/>
    </row>
    <row r="12932" spans="2:2">
      <c r="B12932" s="15"/>
    </row>
    <row r="12933" spans="2:2">
      <c r="B12933" s="15"/>
    </row>
    <row r="12934" spans="2:2">
      <c r="B12934" s="15"/>
    </row>
    <row r="12935" spans="2:2">
      <c r="B12935" s="15"/>
    </row>
    <row r="12936" spans="2:2">
      <c r="B12936" s="15"/>
    </row>
    <row r="12937" spans="2:2">
      <c r="B12937" s="15"/>
    </row>
    <row r="12938" spans="2:2">
      <c r="B12938" s="15"/>
    </row>
    <row r="12939" spans="2:2">
      <c r="B12939" s="15"/>
    </row>
    <row r="12940" spans="2:2">
      <c r="B12940" s="15"/>
    </row>
    <row r="12941" spans="2:2">
      <c r="B12941" s="15"/>
    </row>
    <row r="12942" spans="2:2">
      <c r="B12942" s="15"/>
    </row>
    <row r="12943" spans="2:2">
      <c r="B12943" s="15"/>
    </row>
    <row r="12944" spans="2:2">
      <c r="B12944" s="15"/>
    </row>
    <row r="12945" spans="2:2">
      <c r="B12945" s="15"/>
    </row>
    <row r="12946" spans="2:2">
      <c r="B12946" s="15"/>
    </row>
    <row r="12947" spans="2:2">
      <c r="B12947" s="15"/>
    </row>
    <row r="12948" spans="2:2">
      <c r="B12948" s="15"/>
    </row>
    <row r="12949" spans="2:2">
      <c r="B12949" s="15"/>
    </row>
    <row r="12950" spans="2:2">
      <c r="B12950" s="15"/>
    </row>
    <row r="12951" spans="2:2">
      <c r="B12951" s="15"/>
    </row>
    <row r="12952" spans="2:2">
      <c r="B12952" s="15"/>
    </row>
    <row r="12953" spans="2:2">
      <c r="B12953" s="15"/>
    </row>
    <row r="12954" spans="2:2">
      <c r="B12954" s="15"/>
    </row>
    <row r="12955" spans="2:2">
      <c r="B12955" s="15"/>
    </row>
    <row r="12956" spans="2:2">
      <c r="B12956" s="15"/>
    </row>
    <row r="12957" spans="2:2">
      <c r="B12957" s="15"/>
    </row>
    <row r="12958" spans="2:2">
      <c r="B12958" s="15"/>
    </row>
    <row r="12959" spans="2:2">
      <c r="B12959" s="15"/>
    </row>
    <row r="12960" spans="2:2">
      <c r="B12960" s="15"/>
    </row>
    <row r="12961" spans="2:2">
      <c r="B12961" s="15"/>
    </row>
    <row r="12962" spans="2:2">
      <c r="B12962" s="15"/>
    </row>
    <row r="12963" spans="2:2">
      <c r="B12963" s="15"/>
    </row>
    <row r="12964" spans="2:2">
      <c r="B12964" s="15"/>
    </row>
    <row r="12965" spans="2:2">
      <c r="B12965" s="15"/>
    </row>
    <row r="12966" spans="2:2">
      <c r="B12966" s="15"/>
    </row>
    <row r="12967" spans="2:2">
      <c r="B12967" s="15"/>
    </row>
    <row r="12968" spans="2:2">
      <c r="B12968" s="15"/>
    </row>
    <row r="12969" spans="2:2">
      <c r="B12969" s="15"/>
    </row>
    <row r="12970" spans="2:2">
      <c r="B12970" s="15"/>
    </row>
    <row r="12971" spans="2:2">
      <c r="B12971" s="15"/>
    </row>
    <row r="12972" spans="2:2">
      <c r="B12972" s="15"/>
    </row>
    <row r="12973" spans="2:2">
      <c r="B12973" s="15"/>
    </row>
    <row r="12974" spans="2:2">
      <c r="B12974" s="15"/>
    </row>
    <row r="12975" spans="2:2">
      <c r="B12975" s="15"/>
    </row>
    <row r="12976" spans="2:2">
      <c r="B12976" s="15"/>
    </row>
    <row r="12977" spans="2:2">
      <c r="B12977" s="15"/>
    </row>
    <row r="12978" spans="2:2">
      <c r="B12978" s="15"/>
    </row>
    <row r="12979" spans="2:2">
      <c r="B12979" s="15"/>
    </row>
    <row r="12980" spans="2:2">
      <c r="B12980" s="15"/>
    </row>
    <row r="12981" spans="2:2">
      <c r="B12981" s="15"/>
    </row>
    <row r="12982" spans="2:2">
      <c r="B12982" s="15"/>
    </row>
    <row r="12983" spans="2:2">
      <c r="B12983" s="15"/>
    </row>
    <row r="12984" spans="2:2">
      <c r="B12984" s="15"/>
    </row>
    <row r="12985" spans="2:2">
      <c r="B12985" s="15"/>
    </row>
    <row r="12986" spans="2:2">
      <c r="B12986" s="15"/>
    </row>
    <row r="12987" spans="2:2">
      <c r="B12987" s="15"/>
    </row>
    <row r="12988" spans="2:2">
      <c r="B12988" s="15"/>
    </row>
    <row r="12989" spans="2:2">
      <c r="B12989" s="15"/>
    </row>
    <row r="12990" spans="2:2">
      <c r="B12990" s="15"/>
    </row>
    <row r="12991" spans="2:2">
      <c r="B12991" s="15"/>
    </row>
    <row r="12992" spans="2:2">
      <c r="B12992" s="15"/>
    </row>
    <row r="12993" spans="2:2">
      <c r="B12993" s="15"/>
    </row>
    <row r="12994" spans="2:2">
      <c r="B12994" s="15"/>
    </row>
    <row r="12995" spans="2:2">
      <c r="B12995" s="15"/>
    </row>
    <row r="12996" spans="2:2">
      <c r="B12996" s="15"/>
    </row>
    <row r="12997" spans="2:2">
      <c r="B12997" s="15"/>
    </row>
    <row r="12998" spans="2:2">
      <c r="B12998" s="15"/>
    </row>
    <row r="12999" spans="2:2">
      <c r="B12999" s="15"/>
    </row>
    <row r="13000" spans="2:2">
      <c r="B13000" s="15"/>
    </row>
    <row r="13001" spans="2:2">
      <c r="B13001" s="15"/>
    </row>
    <row r="13002" spans="2:2">
      <c r="B13002" s="15"/>
    </row>
    <row r="13003" spans="2:2">
      <c r="B13003" s="15"/>
    </row>
    <row r="13004" spans="2:2">
      <c r="B13004" s="15"/>
    </row>
    <row r="13005" spans="2:2">
      <c r="B13005" s="15"/>
    </row>
    <row r="13006" spans="2:2">
      <c r="B13006" s="15"/>
    </row>
    <row r="13007" spans="2:2">
      <c r="B13007" s="15"/>
    </row>
    <row r="13008" spans="2:2">
      <c r="B13008" s="15"/>
    </row>
    <row r="13009" spans="2:2">
      <c r="B13009" s="15"/>
    </row>
    <row r="13010" spans="2:2">
      <c r="B13010" s="15"/>
    </row>
    <row r="13011" spans="2:2">
      <c r="B13011" s="15"/>
    </row>
    <row r="13012" spans="2:2">
      <c r="B13012" s="15"/>
    </row>
    <row r="13013" spans="2:2">
      <c r="B13013" s="15"/>
    </row>
    <row r="13014" spans="2:2">
      <c r="B13014" s="15"/>
    </row>
    <row r="13015" spans="2:2">
      <c r="B13015" s="15"/>
    </row>
    <row r="13016" spans="2:2">
      <c r="B13016" s="15"/>
    </row>
    <row r="13017" spans="2:2">
      <c r="B13017" s="15"/>
    </row>
    <row r="13018" spans="2:2">
      <c r="B13018" s="15"/>
    </row>
    <row r="13019" spans="2:2">
      <c r="B13019" s="15"/>
    </row>
    <row r="13020" spans="2:2">
      <c r="B13020" s="15"/>
    </row>
    <row r="13021" spans="2:2">
      <c r="B13021" s="15"/>
    </row>
    <row r="13022" spans="2:2">
      <c r="B13022" s="15"/>
    </row>
    <row r="13023" spans="2:2">
      <c r="B13023" s="15"/>
    </row>
    <row r="13024" spans="2:2">
      <c r="B13024" s="15"/>
    </row>
    <row r="13025" spans="2:2">
      <c r="B13025" s="15"/>
    </row>
    <row r="13026" spans="2:2">
      <c r="B13026" s="15"/>
    </row>
    <row r="13027" spans="2:2">
      <c r="B13027" s="15"/>
    </row>
    <row r="13028" spans="2:2">
      <c r="B13028" s="15"/>
    </row>
    <row r="13029" spans="2:2">
      <c r="B13029" s="15"/>
    </row>
    <row r="13030" spans="2:2">
      <c r="B13030" s="15"/>
    </row>
    <row r="13031" spans="2:2">
      <c r="B13031" s="15"/>
    </row>
    <row r="13032" spans="2:2">
      <c r="B13032" s="15"/>
    </row>
    <row r="13033" spans="2:2">
      <c r="B13033" s="15"/>
    </row>
    <row r="13034" spans="2:2">
      <c r="B13034" s="15"/>
    </row>
    <row r="13035" spans="2:2">
      <c r="B13035" s="15"/>
    </row>
    <row r="13036" spans="2:2">
      <c r="B13036" s="15"/>
    </row>
    <row r="13037" spans="2:2">
      <c r="B13037" s="15"/>
    </row>
    <row r="13038" spans="2:2">
      <c r="B13038" s="15"/>
    </row>
    <row r="13039" spans="2:2">
      <c r="B13039" s="15"/>
    </row>
    <row r="13040" spans="2:2">
      <c r="B13040" s="15"/>
    </row>
    <row r="13041" spans="2:2">
      <c r="B13041" s="15"/>
    </row>
    <row r="13042" spans="2:2">
      <c r="B13042" s="15"/>
    </row>
    <row r="13043" spans="2:2">
      <c r="B13043" s="15"/>
    </row>
    <row r="13044" spans="2:2">
      <c r="B13044" s="15"/>
    </row>
    <row r="13045" spans="2:2">
      <c r="B13045" s="15"/>
    </row>
    <row r="13046" spans="2:2">
      <c r="B13046" s="15"/>
    </row>
    <row r="13047" spans="2:2">
      <c r="B13047" s="15"/>
    </row>
    <row r="13048" spans="2:2">
      <c r="B13048" s="15"/>
    </row>
    <row r="13049" spans="2:2">
      <c r="B13049" s="15"/>
    </row>
    <row r="13050" spans="2:2">
      <c r="B13050" s="15"/>
    </row>
    <row r="13051" spans="2:2">
      <c r="B13051" s="15"/>
    </row>
    <row r="13052" spans="2:2">
      <c r="B13052" s="15"/>
    </row>
    <row r="13053" spans="2:2">
      <c r="B13053" s="15"/>
    </row>
    <row r="13054" spans="2:2">
      <c r="B13054" s="15"/>
    </row>
    <row r="13055" spans="2:2">
      <c r="B13055" s="15"/>
    </row>
    <row r="13056" spans="2:2">
      <c r="B13056" s="15"/>
    </row>
    <row r="13057" spans="2:2">
      <c r="B13057" s="15"/>
    </row>
    <row r="13058" spans="2:2">
      <c r="B13058" s="15"/>
    </row>
    <row r="13059" spans="2:2">
      <c r="B13059" s="15"/>
    </row>
    <row r="13060" spans="2:2">
      <c r="B13060" s="15"/>
    </row>
    <row r="13061" spans="2:2">
      <c r="B13061" s="15"/>
    </row>
    <row r="13062" spans="2:2">
      <c r="B13062" s="15"/>
    </row>
    <row r="13063" spans="2:2">
      <c r="B13063" s="15"/>
    </row>
    <row r="13064" spans="2:2">
      <c r="B13064" s="15"/>
    </row>
    <row r="13065" spans="2:2">
      <c r="B13065" s="15"/>
    </row>
    <row r="13066" spans="2:2">
      <c r="B13066" s="15"/>
    </row>
    <row r="13067" spans="2:2">
      <c r="B13067" s="15"/>
    </row>
    <row r="13068" spans="2:2">
      <c r="B13068" s="15"/>
    </row>
    <row r="13069" spans="2:2">
      <c r="B13069" s="15"/>
    </row>
    <row r="13070" spans="2:2">
      <c r="B13070" s="15"/>
    </row>
    <row r="13071" spans="2:2">
      <c r="B13071" s="15"/>
    </row>
    <row r="13072" spans="2:2">
      <c r="B13072" s="15"/>
    </row>
    <row r="13073" spans="2:2">
      <c r="B13073" s="15"/>
    </row>
    <row r="13074" spans="2:2">
      <c r="B13074" s="15"/>
    </row>
    <row r="13075" spans="2:2">
      <c r="B13075" s="15"/>
    </row>
    <row r="13076" spans="2:2">
      <c r="B13076" s="15"/>
    </row>
    <row r="13077" spans="2:2">
      <c r="B13077" s="15"/>
    </row>
    <row r="13078" spans="2:2">
      <c r="B13078" s="15"/>
    </row>
    <row r="13079" spans="2:2">
      <c r="B13079" s="15"/>
    </row>
    <row r="13080" spans="2:2">
      <c r="B13080" s="15"/>
    </row>
    <row r="13081" spans="2:2">
      <c r="B13081" s="15"/>
    </row>
    <row r="13082" spans="2:2">
      <c r="B13082" s="15"/>
    </row>
    <row r="13083" spans="2:2">
      <c r="B13083" s="15"/>
    </row>
    <row r="13084" spans="2:2">
      <c r="B13084" s="15"/>
    </row>
    <row r="13085" spans="2:2">
      <c r="B13085" s="15"/>
    </row>
    <row r="13086" spans="2:2">
      <c r="B13086" s="15"/>
    </row>
    <row r="13087" spans="2:2">
      <c r="B13087" s="15"/>
    </row>
    <row r="13088" spans="2:2">
      <c r="B13088" s="15"/>
    </row>
    <row r="13089" spans="2:2">
      <c r="B13089" s="15"/>
    </row>
    <row r="13090" spans="2:2">
      <c r="B13090" s="15"/>
    </row>
    <row r="13091" spans="2:2">
      <c r="B13091" s="15"/>
    </row>
    <row r="13092" spans="2:2">
      <c r="B13092" s="15"/>
    </row>
    <row r="13093" spans="2:2">
      <c r="B13093" s="15"/>
    </row>
    <row r="13094" spans="2:2">
      <c r="B13094" s="15"/>
    </row>
    <row r="13095" spans="2:2">
      <c r="B13095" s="15"/>
    </row>
    <row r="13096" spans="2:2">
      <c r="B13096" s="15"/>
    </row>
    <row r="13097" spans="2:2">
      <c r="B13097" s="15"/>
    </row>
    <row r="13098" spans="2:2">
      <c r="B13098" s="15"/>
    </row>
    <row r="13099" spans="2:2">
      <c r="B13099" s="15"/>
    </row>
    <row r="13100" spans="2:2">
      <c r="B13100" s="15"/>
    </row>
    <row r="13101" spans="2:2">
      <c r="B13101" s="15"/>
    </row>
    <row r="13102" spans="2:2">
      <c r="B13102" s="15"/>
    </row>
    <row r="13103" spans="2:2">
      <c r="B13103" s="15"/>
    </row>
    <row r="13104" spans="2:2">
      <c r="B13104" s="15"/>
    </row>
    <row r="13105" spans="2:2">
      <c r="B13105" s="15"/>
    </row>
    <row r="13106" spans="2:2">
      <c r="B13106" s="15"/>
    </row>
    <row r="13107" spans="2:2">
      <c r="B13107" s="15"/>
    </row>
    <row r="13108" spans="2:2">
      <c r="B13108" s="15"/>
    </row>
    <row r="13109" spans="2:2">
      <c r="B13109" s="15"/>
    </row>
    <row r="13110" spans="2:2">
      <c r="B13110" s="15"/>
    </row>
    <row r="13111" spans="2:2">
      <c r="B13111" s="15"/>
    </row>
    <row r="13112" spans="2:2">
      <c r="B13112" s="15"/>
    </row>
    <row r="13113" spans="2:2">
      <c r="B13113" s="15"/>
    </row>
    <row r="13114" spans="2:2">
      <c r="B13114" s="15"/>
    </row>
    <row r="13115" spans="2:2">
      <c r="B13115" s="15"/>
    </row>
    <row r="13116" spans="2:2">
      <c r="B13116" s="15"/>
    </row>
    <row r="13117" spans="2:2">
      <c r="B13117" s="15"/>
    </row>
    <row r="13118" spans="2:2">
      <c r="B13118" s="15"/>
    </row>
    <row r="13119" spans="2:2">
      <c r="B13119" s="15"/>
    </row>
    <row r="13120" spans="2:2">
      <c r="B13120" s="15"/>
    </row>
    <row r="13121" spans="2:2">
      <c r="B13121" s="15"/>
    </row>
    <row r="13122" spans="2:2">
      <c r="B13122" s="15"/>
    </row>
    <row r="13123" spans="2:2">
      <c r="B13123" s="15"/>
    </row>
    <row r="13124" spans="2:2">
      <c r="B13124" s="15"/>
    </row>
    <row r="13125" spans="2:2">
      <c r="B13125" s="15"/>
    </row>
    <row r="13126" spans="2:2">
      <c r="B13126" s="15"/>
    </row>
    <row r="13127" spans="2:2">
      <c r="B13127" s="15"/>
    </row>
    <row r="13128" spans="2:2">
      <c r="B13128" s="15"/>
    </row>
    <row r="13129" spans="2:2">
      <c r="B13129" s="15"/>
    </row>
    <row r="13130" spans="2:2">
      <c r="B13130" s="15"/>
    </row>
    <row r="13131" spans="2:2">
      <c r="B13131" s="15"/>
    </row>
    <row r="13132" spans="2:2">
      <c r="B13132" s="15"/>
    </row>
    <row r="13133" spans="2:2">
      <c r="B13133" s="15"/>
    </row>
    <row r="13134" spans="2:2">
      <c r="B13134" s="15"/>
    </row>
    <row r="13135" spans="2:2">
      <c r="B13135" s="15"/>
    </row>
    <row r="13136" spans="2:2">
      <c r="B13136" s="15"/>
    </row>
    <row r="13137" spans="2:2">
      <c r="B13137" s="15"/>
    </row>
    <row r="13138" spans="2:2">
      <c r="B13138" s="15"/>
    </row>
    <row r="13139" spans="2:2">
      <c r="B13139" s="15"/>
    </row>
    <row r="13140" spans="2:2">
      <c r="B13140" s="15"/>
    </row>
    <row r="13141" spans="2:2">
      <c r="B13141" s="15"/>
    </row>
    <row r="13142" spans="2:2">
      <c r="B13142" s="15"/>
    </row>
    <row r="13143" spans="2:2">
      <c r="B13143" s="15"/>
    </row>
    <row r="13144" spans="2:2">
      <c r="B13144" s="15"/>
    </row>
    <row r="13145" spans="2:2">
      <c r="B13145" s="15"/>
    </row>
    <row r="13146" spans="2:2">
      <c r="B13146" s="15"/>
    </row>
    <row r="13147" spans="2:2">
      <c r="B13147" s="15"/>
    </row>
    <row r="13148" spans="2:2">
      <c r="B13148" s="15"/>
    </row>
    <row r="13149" spans="2:2">
      <c r="B13149" s="15"/>
    </row>
    <row r="13150" spans="2:2">
      <c r="B13150" s="15"/>
    </row>
    <row r="13151" spans="2:2">
      <c r="B13151" s="15"/>
    </row>
    <row r="13152" spans="2:2">
      <c r="B13152" s="15"/>
    </row>
    <row r="13153" spans="2:2">
      <c r="B13153" s="15"/>
    </row>
    <row r="13154" spans="2:2">
      <c r="B13154" s="15"/>
    </row>
    <row r="13155" spans="2:2">
      <c r="B13155" s="15"/>
    </row>
    <row r="13156" spans="2:2">
      <c r="B13156" s="15"/>
    </row>
    <row r="13157" spans="2:2">
      <c r="B13157" s="15"/>
    </row>
    <row r="13158" spans="2:2">
      <c r="B13158" s="15"/>
    </row>
    <row r="13159" spans="2:2">
      <c r="B13159" s="15"/>
    </row>
    <row r="13160" spans="2:2">
      <c r="B13160" s="15"/>
    </row>
    <row r="13161" spans="2:2">
      <c r="B13161" s="15"/>
    </row>
    <row r="13162" spans="2:2">
      <c r="B13162" s="15"/>
    </row>
    <row r="13163" spans="2:2">
      <c r="B13163" s="15"/>
    </row>
    <row r="13164" spans="2:2">
      <c r="B13164" s="15"/>
    </row>
    <row r="13165" spans="2:2">
      <c r="B13165" s="15"/>
    </row>
    <row r="13166" spans="2:2">
      <c r="B13166" s="15"/>
    </row>
    <row r="13167" spans="2:2">
      <c r="B13167" s="15"/>
    </row>
    <row r="13168" spans="2:2">
      <c r="B13168" s="15"/>
    </row>
    <row r="13169" spans="2:2">
      <c r="B13169" s="15"/>
    </row>
    <row r="13170" spans="2:2">
      <c r="B13170" s="15"/>
    </row>
    <row r="13171" spans="2:2">
      <c r="B13171" s="15"/>
    </row>
    <row r="13172" spans="2:2">
      <c r="B13172" s="15"/>
    </row>
    <row r="13173" spans="2:2">
      <c r="B13173" s="15"/>
    </row>
    <row r="13174" spans="2:2">
      <c r="B13174" s="15"/>
    </row>
    <row r="13175" spans="2:2">
      <c r="B13175" s="15"/>
    </row>
    <row r="13176" spans="2:2">
      <c r="B13176" s="15"/>
    </row>
    <row r="13177" spans="2:2">
      <c r="B13177" s="15"/>
    </row>
    <row r="13178" spans="2:2">
      <c r="B13178" s="15"/>
    </row>
    <row r="13179" spans="2:2">
      <c r="B13179" s="15"/>
    </row>
    <row r="13180" spans="2:2">
      <c r="B13180" s="15"/>
    </row>
    <row r="13181" spans="2:2">
      <c r="B13181" s="15"/>
    </row>
    <row r="13182" spans="2:2">
      <c r="B13182" s="15"/>
    </row>
    <row r="13183" spans="2:2">
      <c r="B13183" s="15"/>
    </row>
    <row r="13184" spans="2:2">
      <c r="B13184" s="15"/>
    </row>
    <row r="13185" spans="2:2">
      <c r="B13185" s="15"/>
    </row>
    <row r="13186" spans="2:2">
      <c r="B13186" s="15"/>
    </row>
    <row r="13187" spans="2:2">
      <c r="B13187" s="15"/>
    </row>
    <row r="13188" spans="2:2">
      <c r="B13188" s="15"/>
    </row>
    <row r="13189" spans="2:2">
      <c r="B13189" s="15"/>
    </row>
    <row r="13190" spans="2:2">
      <c r="B13190" s="15"/>
    </row>
    <row r="13191" spans="2:2">
      <c r="B13191" s="15"/>
    </row>
    <row r="13192" spans="2:2">
      <c r="B13192" s="15"/>
    </row>
    <row r="13193" spans="2:2">
      <c r="B13193" s="15"/>
    </row>
    <row r="13194" spans="2:2">
      <c r="B13194" s="15"/>
    </row>
    <row r="13195" spans="2:2">
      <c r="B13195" s="15"/>
    </row>
    <row r="13196" spans="2:2">
      <c r="B13196" s="15"/>
    </row>
    <row r="13197" spans="2:2">
      <c r="B13197" s="15"/>
    </row>
    <row r="13198" spans="2:2">
      <c r="B13198" s="15"/>
    </row>
    <row r="13199" spans="2:2">
      <c r="B13199" s="15"/>
    </row>
    <row r="13200" spans="2:2">
      <c r="B13200" s="15"/>
    </row>
    <row r="13201" spans="2:2">
      <c r="B13201" s="15"/>
    </row>
    <row r="13202" spans="2:2">
      <c r="B13202" s="15"/>
    </row>
    <row r="13203" spans="2:2">
      <c r="B13203" s="15"/>
    </row>
    <row r="13204" spans="2:2">
      <c r="B13204" s="15"/>
    </row>
    <row r="13205" spans="2:2">
      <c r="B13205" s="15"/>
    </row>
    <row r="13206" spans="2:2">
      <c r="B13206" s="15"/>
    </row>
    <row r="13207" spans="2:2">
      <c r="B13207" s="15"/>
    </row>
    <row r="13208" spans="2:2">
      <c r="B13208" s="15"/>
    </row>
    <row r="13209" spans="2:2">
      <c r="B13209" s="15"/>
    </row>
    <row r="13210" spans="2:2">
      <c r="B13210" s="15"/>
    </row>
    <row r="13211" spans="2:2">
      <c r="B13211" s="15"/>
    </row>
    <row r="13212" spans="2:2">
      <c r="B13212" s="15"/>
    </row>
    <row r="13213" spans="2:2">
      <c r="B13213" s="15"/>
    </row>
    <row r="13214" spans="2:2">
      <c r="B13214" s="15"/>
    </row>
    <row r="13215" spans="2:2">
      <c r="B13215" s="15"/>
    </row>
    <row r="13216" spans="2:2">
      <c r="B13216" s="15"/>
    </row>
    <row r="13217" spans="2:2">
      <c r="B13217" s="15"/>
    </row>
    <row r="13218" spans="2:2">
      <c r="B13218" s="15"/>
    </row>
    <row r="13219" spans="2:2">
      <c r="B13219" s="15"/>
    </row>
    <row r="13220" spans="2:2">
      <c r="B13220" s="15"/>
    </row>
    <row r="13221" spans="2:2">
      <c r="B13221" s="15"/>
    </row>
    <row r="13222" spans="2:2">
      <c r="B13222" s="15"/>
    </row>
    <row r="13223" spans="2:2">
      <c r="B13223" s="15"/>
    </row>
    <row r="13224" spans="2:2">
      <c r="B13224" s="15"/>
    </row>
    <row r="13225" spans="2:2">
      <c r="B13225" s="15"/>
    </row>
    <row r="13226" spans="2:2">
      <c r="B13226" s="15"/>
    </row>
    <row r="13227" spans="2:2">
      <c r="B13227" s="15"/>
    </row>
    <row r="13228" spans="2:2">
      <c r="B13228" s="15"/>
    </row>
    <row r="13229" spans="2:2">
      <c r="B13229" s="15"/>
    </row>
    <row r="13230" spans="2:2">
      <c r="B13230" s="15"/>
    </row>
    <row r="13231" spans="2:2">
      <c r="B13231" s="15"/>
    </row>
    <row r="13232" spans="2:2">
      <c r="B13232" s="15"/>
    </row>
    <row r="13233" spans="2:2">
      <c r="B13233" s="15"/>
    </row>
    <row r="13234" spans="2:2">
      <c r="B13234" s="15"/>
    </row>
    <row r="13235" spans="2:2">
      <c r="B13235" s="15"/>
    </row>
    <row r="13236" spans="2:2">
      <c r="B13236" s="15"/>
    </row>
    <row r="13237" spans="2:2">
      <c r="B13237" s="15"/>
    </row>
    <row r="13238" spans="2:2">
      <c r="B13238" s="15"/>
    </row>
    <row r="13239" spans="2:2">
      <c r="B13239" s="15"/>
    </row>
    <row r="13240" spans="2:2">
      <c r="B13240" s="15"/>
    </row>
    <row r="13241" spans="2:2">
      <c r="B13241" s="15"/>
    </row>
    <row r="13242" spans="2:2">
      <c r="B13242" s="15"/>
    </row>
    <row r="13243" spans="2:2">
      <c r="B13243" s="15"/>
    </row>
    <row r="13244" spans="2:2">
      <c r="B13244" s="15"/>
    </row>
    <row r="13245" spans="2:2">
      <c r="B13245" s="15"/>
    </row>
    <row r="13246" spans="2:2">
      <c r="B13246" s="15"/>
    </row>
    <row r="13247" spans="2:2">
      <c r="B13247" s="15"/>
    </row>
    <row r="13248" spans="2:2">
      <c r="B13248" s="15"/>
    </row>
    <row r="13249" spans="2:2">
      <c r="B13249" s="15"/>
    </row>
    <row r="13250" spans="2:2">
      <c r="B13250" s="15"/>
    </row>
    <row r="13251" spans="2:2">
      <c r="B13251" s="15"/>
    </row>
    <row r="13252" spans="2:2">
      <c r="B13252" s="15"/>
    </row>
    <row r="13253" spans="2:2">
      <c r="B13253" s="15"/>
    </row>
    <row r="13254" spans="2:2">
      <c r="B13254" s="15"/>
    </row>
    <row r="13255" spans="2:2">
      <c r="B13255" s="15"/>
    </row>
    <row r="13256" spans="2:2">
      <c r="B13256" s="15"/>
    </row>
    <row r="13257" spans="2:2">
      <c r="B13257" s="15"/>
    </row>
    <row r="13258" spans="2:2">
      <c r="B13258" s="15"/>
    </row>
    <row r="13259" spans="2:2">
      <c r="B13259" s="15"/>
    </row>
    <row r="13260" spans="2:2">
      <c r="B13260" s="15"/>
    </row>
    <row r="13261" spans="2:2">
      <c r="B13261" s="15"/>
    </row>
    <row r="13262" spans="2:2">
      <c r="B13262" s="15"/>
    </row>
    <row r="13263" spans="2:2">
      <c r="B13263" s="15"/>
    </row>
    <row r="13264" spans="2:2">
      <c r="B13264" s="15"/>
    </row>
    <row r="13265" spans="2:2">
      <c r="B13265" s="15"/>
    </row>
    <row r="13266" spans="2:2">
      <c r="B13266" s="15"/>
    </row>
    <row r="13267" spans="2:2">
      <c r="B13267" s="15"/>
    </row>
    <row r="13268" spans="2:2">
      <c r="B13268" s="15"/>
    </row>
    <row r="13269" spans="2:2">
      <c r="B13269" s="15"/>
    </row>
    <row r="13270" spans="2:2">
      <c r="B13270" s="15"/>
    </row>
    <row r="13271" spans="2:2">
      <c r="B13271" s="15"/>
    </row>
    <row r="13272" spans="2:2">
      <c r="B13272" s="15"/>
    </row>
    <row r="13273" spans="2:2">
      <c r="B13273" s="15"/>
    </row>
    <row r="13274" spans="2:2">
      <c r="B13274" s="15"/>
    </row>
    <row r="13275" spans="2:2">
      <c r="B13275" s="15"/>
    </row>
    <row r="13276" spans="2:2">
      <c r="B13276" s="15"/>
    </row>
    <row r="13277" spans="2:2">
      <c r="B13277" s="15"/>
    </row>
    <row r="13278" spans="2:2">
      <c r="B13278" s="15"/>
    </row>
    <row r="13279" spans="2:2">
      <c r="B13279" s="15"/>
    </row>
    <row r="13280" spans="2:2">
      <c r="B13280" s="15"/>
    </row>
    <row r="13281" spans="2:2">
      <c r="B13281" s="15"/>
    </row>
    <row r="13282" spans="2:2">
      <c r="B13282" s="15"/>
    </row>
    <row r="13283" spans="2:2">
      <c r="B13283" s="15"/>
    </row>
    <row r="13284" spans="2:2">
      <c r="B13284" s="15"/>
    </row>
    <row r="13285" spans="2:2">
      <c r="B13285" s="15"/>
    </row>
    <row r="13286" spans="2:2">
      <c r="B13286" s="15"/>
    </row>
    <row r="13287" spans="2:2">
      <c r="B13287" s="15"/>
    </row>
    <row r="13288" spans="2:2">
      <c r="B13288" s="15"/>
    </row>
    <row r="13289" spans="2:2">
      <c r="B13289" s="15"/>
    </row>
    <row r="13290" spans="2:2">
      <c r="B13290" s="15"/>
    </row>
    <row r="13291" spans="2:2">
      <c r="B13291" s="15"/>
    </row>
    <row r="13292" spans="2:2">
      <c r="B13292" s="15"/>
    </row>
    <row r="13293" spans="2:2">
      <c r="B13293" s="15"/>
    </row>
    <row r="13294" spans="2:2">
      <c r="B13294" s="15"/>
    </row>
    <row r="13295" spans="2:2">
      <c r="B13295" s="15"/>
    </row>
    <row r="13296" spans="2:2">
      <c r="B13296" s="15"/>
    </row>
    <row r="13297" spans="2:2">
      <c r="B13297" s="15"/>
    </row>
    <row r="13298" spans="2:2">
      <c r="B13298" s="15"/>
    </row>
    <row r="13299" spans="2:2">
      <c r="B13299" s="15"/>
    </row>
    <row r="13300" spans="2:2">
      <c r="B13300" s="15"/>
    </row>
    <row r="13301" spans="2:2">
      <c r="B13301" s="15"/>
    </row>
    <row r="13302" spans="2:2">
      <c r="B13302" s="15"/>
    </row>
    <row r="13303" spans="2:2">
      <c r="B13303" s="15"/>
    </row>
    <row r="13304" spans="2:2">
      <c r="B13304" s="15"/>
    </row>
    <row r="13305" spans="2:2">
      <c r="B13305" s="15"/>
    </row>
    <row r="13306" spans="2:2">
      <c r="B13306" s="15"/>
    </row>
    <row r="13307" spans="2:2">
      <c r="B13307" s="15"/>
    </row>
    <row r="13308" spans="2:2">
      <c r="B13308" s="15"/>
    </row>
    <row r="13309" spans="2:2">
      <c r="B13309" s="15"/>
    </row>
    <row r="13310" spans="2:2">
      <c r="B13310" s="15"/>
    </row>
    <row r="13311" spans="2:2">
      <c r="B13311" s="15"/>
    </row>
    <row r="13312" spans="2:2">
      <c r="B13312" s="15"/>
    </row>
    <row r="13313" spans="2:2">
      <c r="B13313" s="15"/>
    </row>
    <row r="13314" spans="2:2">
      <c r="B13314" s="15"/>
    </row>
    <row r="13315" spans="2:2">
      <c r="B13315" s="15"/>
    </row>
    <row r="13316" spans="2:2">
      <c r="B13316" s="15"/>
    </row>
    <row r="13317" spans="2:2">
      <c r="B13317" s="15"/>
    </row>
    <row r="13318" spans="2:2">
      <c r="B13318" s="15"/>
    </row>
    <row r="13319" spans="2:2">
      <c r="B13319" s="15"/>
    </row>
    <row r="13320" spans="2:2">
      <c r="B13320" s="15"/>
    </row>
    <row r="13321" spans="2:2">
      <c r="B13321" s="15"/>
    </row>
    <row r="13322" spans="2:2">
      <c r="B13322" s="15"/>
    </row>
    <row r="13323" spans="2:2">
      <c r="B13323" s="15"/>
    </row>
    <row r="13324" spans="2:2">
      <c r="B13324" s="15"/>
    </row>
    <row r="13325" spans="2:2">
      <c r="B13325" s="15"/>
    </row>
    <row r="13326" spans="2:2">
      <c r="B13326" s="15"/>
    </row>
    <row r="13327" spans="2:2">
      <c r="B13327" s="15"/>
    </row>
    <row r="13328" spans="2:2">
      <c r="B13328" s="15"/>
    </row>
    <row r="13329" spans="2:2">
      <c r="B13329" s="15"/>
    </row>
    <row r="13330" spans="2:2">
      <c r="B13330" s="15"/>
    </row>
    <row r="13331" spans="2:2">
      <c r="B13331" s="15"/>
    </row>
    <row r="13332" spans="2:2">
      <c r="B13332" s="15"/>
    </row>
    <row r="13333" spans="2:2">
      <c r="B13333" s="15"/>
    </row>
    <row r="13334" spans="2:2">
      <c r="B13334" s="15"/>
    </row>
    <row r="13335" spans="2:2">
      <c r="B13335" s="15"/>
    </row>
    <row r="13336" spans="2:2">
      <c r="B13336" s="15"/>
    </row>
    <row r="13337" spans="2:2">
      <c r="B13337" s="15"/>
    </row>
    <row r="13338" spans="2:2">
      <c r="B13338" s="15"/>
    </row>
    <row r="13339" spans="2:2">
      <c r="B13339" s="15"/>
    </row>
    <row r="13340" spans="2:2">
      <c r="B13340" s="15"/>
    </row>
    <row r="13341" spans="2:2">
      <c r="B13341" s="15"/>
    </row>
    <row r="13342" spans="2:2">
      <c r="B13342" s="15"/>
    </row>
    <row r="13343" spans="2:2">
      <c r="B13343" s="15"/>
    </row>
    <row r="13344" spans="2:2">
      <c r="B13344" s="15"/>
    </row>
    <row r="13345" spans="2:2">
      <c r="B13345" s="15"/>
    </row>
    <row r="13346" spans="2:2">
      <c r="B13346" s="15"/>
    </row>
    <row r="13347" spans="2:2">
      <c r="B13347" s="15"/>
    </row>
    <row r="13348" spans="2:2">
      <c r="B13348" s="15"/>
    </row>
    <row r="13349" spans="2:2">
      <c r="B13349" s="15"/>
    </row>
    <row r="13350" spans="2:2">
      <c r="B13350" s="15"/>
    </row>
    <row r="13351" spans="2:2">
      <c r="B13351" s="15"/>
    </row>
    <row r="13352" spans="2:2">
      <c r="B13352" s="15"/>
    </row>
    <row r="13353" spans="2:2">
      <c r="B13353" s="15"/>
    </row>
    <row r="13354" spans="2:2">
      <c r="B13354" s="15"/>
    </row>
    <row r="13355" spans="2:2">
      <c r="B13355" s="15"/>
    </row>
    <row r="13356" spans="2:2">
      <c r="B13356" s="15"/>
    </row>
    <row r="13357" spans="2:2">
      <c r="B13357" s="15"/>
    </row>
    <row r="13358" spans="2:2">
      <c r="B13358" s="15"/>
    </row>
    <row r="13359" spans="2:2">
      <c r="B13359" s="15"/>
    </row>
    <row r="13360" spans="2:2">
      <c r="B13360" s="15"/>
    </row>
    <row r="13361" spans="2:2">
      <c r="B13361" s="15"/>
    </row>
    <row r="13362" spans="2:2">
      <c r="B13362" s="15"/>
    </row>
    <row r="13363" spans="2:2">
      <c r="B13363" s="15"/>
    </row>
    <row r="13364" spans="2:2">
      <c r="B13364" s="15"/>
    </row>
    <row r="13365" spans="2:2">
      <c r="B13365" s="15"/>
    </row>
    <row r="13366" spans="2:2">
      <c r="B13366" s="15"/>
    </row>
    <row r="13367" spans="2:2">
      <c r="B13367" s="15"/>
    </row>
    <row r="13368" spans="2:2">
      <c r="B13368" s="15"/>
    </row>
    <row r="13369" spans="2:2">
      <c r="B13369" s="15"/>
    </row>
    <row r="13370" spans="2:2">
      <c r="B13370" s="15"/>
    </row>
    <row r="13371" spans="2:2">
      <c r="B13371" s="15"/>
    </row>
    <row r="13372" spans="2:2">
      <c r="B13372" s="15"/>
    </row>
    <row r="13373" spans="2:2">
      <c r="B13373" s="15"/>
    </row>
    <row r="13374" spans="2:2">
      <c r="B13374" s="15"/>
    </row>
    <row r="13375" spans="2:2">
      <c r="B13375" s="15"/>
    </row>
    <row r="13376" spans="2:2">
      <c r="B13376" s="15"/>
    </row>
    <row r="13377" spans="2:2">
      <c r="B13377" s="15"/>
    </row>
    <row r="13378" spans="2:2">
      <c r="B13378" s="15"/>
    </row>
    <row r="13379" spans="2:2">
      <c r="B13379" s="15"/>
    </row>
    <row r="13380" spans="2:2">
      <c r="B13380" s="15"/>
    </row>
    <row r="13381" spans="2:2">
      <c r="B13381" s="15"/>
    </row>
    <row r="13382" spans="2:2">
      <c r="B13382" s="15"/>
    </row>
    <row r="13383" spans="2:2">
      <c r="B13383" s="15"/>
    </row>
    <row r="13384" spans="2:2">
      <c r="B13384" s="15"/>
    </row>
    <row r="13385" spans="2:2">
      <c r="B13385" s="15"/>
    </row>
    <row r="13386" spans="2:2">
      <c r="B13386" s="15"/>
    </row>
    <row r="13387" spans="2:2">
      <c r="B13387" s="15"/>
    </row>
    <row r="13388" spans="2:2">
      <c r="B13388" s="15"/>
    </row>
    <row r="13389" spans="2:2">
      <c r="B13389" s="15"/>
    </row>
    <row r="13390" spans="2:2">
      <c r="B13390" s="15"/>
    </row>
    <row r="13391" spans="2:2">
      <c r="B13391" s="15"/>
    </row>
    <row r="13392" spans="2:2">
      <c r="B13392" s="15"/>
    </row>
    <row r="13393" spans="2:2">
      <c r="B13393" s="15"/>
    </row>
    <row r="13394" spans="2:2">
      <c r="B13394" s="15"/>
    </row>
    <row r="13395" spans="2:2">
      <c r="B13395" s="15"/>
    </row>
    <row r="13396" spans="2:2">
      <c r="B13396" s="15"/>
    </row>
    <row r="13397" spans="2:2">
      <c r="B13397" s="15"/>
    </row>
    <row r="13398" spans="2:2">
      <c r="B13398" s="15"/>
    </row>
    <row r="13399" spans="2:2">
      <c r="B13399" s="15"/>
    </row>
    <row r="13400" spans="2:2">
      <c r="B13400" s="15"/>
    </row>
    <row r="13401" spans="2:2">
      <c r="B13401" s="15"/>
    </row>
    <row r="13402" spans="2:2">
      <c r="B13402" s="15"/>
    </row>
    <row r="13403" spans="2:2">
      <c r="B13403" s="15"/>
    </row>
    <row r="13404" spans="2:2">
      <c r="B13404" s="15"/>
    </row>
    <row r="13405" spans="2:2">
      <c r="B13405" s="15"/>
    </row>
    <row r="13406" spans="2:2">
      <c r="B13406" s="15"/>
    </row>
    <row r="13407" spans="2:2">
      <c r="B13407" s="15"/>
    </row>
    <row r="13408" spans="2:2">
      <c r="B13408" s="15"/>
    </row>
    <row r="13409" spans="2:2">
      <c r="B13409" s="15"/>
    </row>
    <row r="13410" spans="2:2">
      <c r="B13410" s="15"/>
    </row>
    <row r="13411" spans="2:2">
      <c r="B13411" s="15"/>
    </row>
    <row r="13412" spans="2:2">
      <c r="B13412" s="15"/>
    </row>
    <row r="13413" spans="2:2">
      <c r="B13413" s="15"/>
    </row>
    <row r="13414" spans="2:2">
      <c r="B13414" s="15"/>
    </row>
    <row r="13415" spans="2:2">
      <c r="B13415" s="15"/>
    </row>
    <row r="13416" spans="2:2">
      <c r="B13416" s="15"/>
    </row>
    <row r="13417" spans="2:2">
      <c r="B13417" s="15"/>
    </row>
    <row r="13418" spans="2:2">
      <c r="B13418" s="15"/>
    </row>
    <row r="13419" spans="2:2">
      <c r="B13419" s="15"/>
    </row>
    <row r="13420" spans="2:2">
      <c r="B13420" s="15"/>
    </row>
    <row r="13421" spans="2:2">
      <c r="B13421" s="15"/>
    </row>
    <row r="13422" spans="2:2">
      <c r="B13422" s="15"/>
    </row>
    <row r="13423" spans="2:2">
      <c r="B13423" s="15"/>
    </row>
    <row r="13424" spans="2:2">
      <c r="B13424" s="15"/>
    </row>
    <row r="13425" spans="2:2">
      <c r="B13425" s="15"/>
    </row>
    <row r="13426" spans="2:2">
      <c r="B13426" s="15"/>
    </row>
    <row r="13427" spans="2:2">
      <c r="B13427" s="15"/>
    </row>
    <row r="13428" spans="2:2">
      <c r="B13428" s="15"/>
    </row>
    <row r="13429" spans="2:2">
      <c r="B13429" s="15"/>
    </row>
    <row r="13430" spans="2:2">
      <c r="B13430" s="15"/>
    </row>
    <row r="13431" spans="2:2">
      <c r="B13431" s="15"/>
    </row>
    <row r="13432" spans="2:2">
      <c r="B13432" s="15"/>
    </row>
    <row r="13433" spans="2:2">
      <c r="B13433" s="15"/>
    </row>
    <row r="13434" spans="2:2">
      <c r="B13434" s="15"/>
    </row>
    <row r="13435" spans="2:2">
      <c r="B13435" s="15"/>
    </row>
    <row r="13436" spans="2:2">
      <c r="B13436" s="15"/>
    </row>
    <row r="13437" spans="2:2">
      <c r="B13437" s="15"/>
    </row>
    <row r="13438" spans="2:2">
      <c r="B13438" s="15"/>
    </row>
    <row r="13439" spans="2:2">
      <c r="B13439" s="15"/>
    </row>
    <row r="13440" spans="2:2">
      <c r="B13440" s="15"/>
    </row>
    <row r="13441" spans="2:2">
      <c r="B13441" s="15"/>
    </row>
    <row r="13442" spans="2:2">
      <c r="B13442" s="15"/>
    </row>
    <row r="13443" spans="2:2">
      <c r="B13443" s="15"/>
    </row>
    <row r="13444" spans="2:2">
      <c r="B13444" s="15"/>
    </row>
    <row r="13445" spans="2:2">
      <c r="B13445" s="15"/>
    </row>
    <row r="13446" spans="2:2">
      <c r="B13446" s="15"/>
    </row>
    <row r="13447" spans="2:2">
      <c r="B13447" s="15"/>
    </row>
    <row r="13448" spans="2:2">
      <c r="B13448" s="15"/>
    </row>
    <row r="13449" spans="2:2">
      <c r="B13449" s="15"/>
    </row>
    <row r="13450" spans="2:2">
      <c r="B13450" s="15"/>
    </row>
    <row r="13451" spans="2:2">
      <c r="B13451" s="15"/>
    </row>
    <row r="13452" spans="2:2">
      <c r="B13452" s="15"/>
    </row>
    <row r="13453" spans="2:2">
      <c r="B13453" s="15"/>
    </row>
    <row r="13454" spans="2:2">
      <c r="B13454" s="15"/>
    </row>
    <row r="13455" spans="2:2">
      <c r="B13455" s="15"/>
    </row>
    <row r="13456" spans="2:2">
      <c r="B13456" s="15"/>
    </row>
    <row r="13457" spans="2:2">
      <c r="B13457" s="15"/>
    </row>
    <row r="13458" spans="2:2">
      <c r="B13458" s="15"/>
    </row>
    <row r="13459" spans="2:2">
      <c r="B13459" s="15"/>
    </row>
    <row r="13460" spans="2:2">
      <c r="B13460" s="15"/>
    </row>
    <row r="13461" spans="2:2">
      <c r="B13461" s="15"/>
    </row>
    <row r="13462" spans="2:2">
      <c r="B13462" s="15"/>
    </row>
    <row r="13463" spans="2:2">
      <c r="B13463" s="15"/>
    </row>
    <row r="13464" spans="2:2">
      <c r="B13464" s="15"/>
    </row>
    <row r="13465" spans="2:2">
      <c r="B13465" s="15"/>
    </row>
    <row r="13466" spans="2:2">
      <c r="B13466" s="15"/>
    </row>
    <row r="13467" spans="2:2">
      <c r="B13467" s="15"/>
    </row>
    <row r="13468" spans="2:2">
      <c r="B13468" s="15"/>
    </row>
    <row r="13469" spans="2:2">
      <c r="B13469" s="15"/>
    </row>
    <row r="13470" spans="2:2">
      <c r="B13470" s="15"/>
    </row>
    <row r="13471" spans="2:2">
      <c r="B13471" s="15"/>
    </row>
    <row r="13472" spans="2:2">
      <c r="B13472" s="15"/>
    </row>
    <row r="13473" spans="2:2">
      <c r="B13473" s="15"/>
    </row>
    <row r="13474" spans="2:2">
      <c r="B13474" s="15"/>
    </row>
    <row r="13475" spans="2:2">
      <c r="B13475" s="15"/>
    </row>
    <row r="13476" spans="2:2">
      <c r="B13476" s="15"/>
    </row>
    <row r="13477" spans="2:2">
      <c r="B13477" s="15"/>
    </row>
    <row r="13478" spans="2:2">
      <c r="B13478" s="15"/>
    </row>
    <row r="13479" spans="2:2">
      <c r="B13479" s="15"/>
    </row>
    <row r="13480" spans="2:2">
      <c r="B13480" s="15"/>
    </row>
    <row r="13481" spans="2:2">
      <c r="B13481" s="15"/>
    </row>
    <row r="13482" spans="2:2">
      <c r="B13482" s="15"/>
    </row>
    <row r="13483" spans="2:2">
      <c r="B13483" s="15"/>
    </row>
    <row r="13484" spans="2:2">
      <c r="B13484" s="15"/>
    </row>
    <row r="13485" spans="2:2">
      <c r="B13485" s="15"/>
    </row>
    <row r="13486" spans="2:2">
      <c r="B13486" s="15"/>
    </row>
    <row r="13487" spans="2:2">
      <c r="B13487" s="15"/>
    </row>
    <row r="13488" spans="2:2">
      <c r="B13488" s="15"/>
    </row>
    <row r="13489" spans="2:2">
      <c r="B13489" s="15"/>
    </row>
    <row r="13490" spans="2:2">
      <c r="B13490" s="15"/>
    </row>
    <row r="13491" spans="2:2">
      <c r="B13491" s="15"/>
    </row>
    <row r="13492" spans="2:2">
      <c r="B13492" s="15"/>
    </row>
    <row r="13493" spans="2:2">
      <c r="B13493" s="15"/>
    </row>
    <row r="13494" spans="2:2">
      <c r="B13494" s="15"/>
    </row>
    <row r="13495" spans="2:2">
      <c r="B13495" s="15"/>
    </row>
    <row r="13496" spans="2:2">
      <c r="B13496" s="15"/>
    </row>
    <row r="13497" spans="2:2">
      <c r="B13497" s="15"/>
    </row>
    <row r="13498" spans="2:2">
      <c r="B13498" s="15"/>
    </row>
    <row r="13499" spans="2:2">
      <c r="B13499" s="15"/>
    </row>
    <row r="13500" spans="2:2">
      <c r="B13500" s="15"/>
    </row>
    <row r="13501" spans="2:2">
      <c r="B13501" s="15"/>
    </row>
    <row r="13502" spans="2:2">
      <c r="B13502" s="15"/>
    </row>
    <row r="13503" spans="2:2">
      <c r="B13503" s="15"/>
    </row>
    <row r="13504" spans="2:2">
      <c r="B13504" s="15"/>
    </row>
    <row r="13505" spans="2:2">
      <c r="B13505" s="15"/>
    </row>
    <row r="13506" spans="2:2">
      <c r="B13506" s="15"/>
    </row>
    <row r="13507" spans="2:2">
      <c r="B13507" s="15"/>
    </row>
    <row r="13508" spans="2:2">
      <c r="B13508" s="15"/>
    </row>
    <row r="13509" spans="2:2">
      <c r="B13509" s="15"/>
    </row>
    <row r="13510" spans="2:2">
      <c r="B13510" s="15"/>
    </row>
    <row r="13511" spans="2:2">
      <c r="B13511" s="15"/>
    </row>
    <row r="13512" spans="2:2">
      <c r="B13512" s="15"/>
    </row>
    <row r="13513" spans="2:2">
      <c r="B13513" s="15"/>
    </row>
    <row r="13514" spans="2:2">
      <c r="B13514" s="15"/>
    </row>
    <row r="13515" spans="2:2">
      <c r="B13515" s="15"/>
    </row>
    <row r="13516" spans="2:2">
      <c r="B13516" s="15"/>
    </row>
    <row r="13517" spans="2:2">
      <c r="B13517" s="15"/>
    </row>
    <row r="13518" spans="2:2">
      <c r="B13518" s="15"/>
    </row>
    <row r="13519" spans="2:2">
      <c r="B13519" s="15"/>
    </row>
    <row r="13520" spans="2:2">
      <c r="B13520" s="15"/>
    </row>
    <row r="13521" spans="2:2">
      <c r="B13521" s="15"/>
    </row>
    <row r="13522" spans="2:2">
      <c r="B13522" s="15"/>
    </row>
    <row r="13523" spans="2:2">
      <c r="B13523" s="15"/>
    </row>
    <row r="13524" spans="2:2">
      <c r="B13524" s="15"/>
    </row>
    <row r="13525" spans="2:2">
      <c r="B13525" s="15"/>
    </row>
    <row r="13526" spans="2:2">
      <c r="B13526" s="15"/>
    </row>
    <row r="13527" spans="2:2">
      <c r="B13527" s="15"/>
    </row>
    <row r="13528" spans="2:2">
      <c r="B13528" s="15"/>
    </row>
    <row r="13529" spans="2:2">
      <c r="B13529" s="15"/>
    </row>
    <row r="13530" spans="2:2">
      <c r="B13530" s="15"/>
    </row>
    <row r="13531" spans="2:2">
      <c r="B13531" s="15"/>
    </row>
    <row r="13532" spans="2:2">
      <c r="B13532" s="15"/>
    </row>
    <row r="13533" spans="2:2">
      <c r="B13533" s="15"/>
    </row>
    <row r="13534" spans="2:2">
      <c r="B13534" s="15"/>
    </row>
    <row r="13535" spans="2:2">
      <c r="B13535" s="15"/>
    </row>
    <row r="13536" spans="2:2">
      <c r="B13536" s="15"/>
    </row>
    <row r="13537" spans="2:2">
      <c r="B13537" s="15"/>
    </row>
    <row r="13538" spans="2:2">
      <c r="B13538" s="15"/>
    </row>
    <row r="13539" spans="2:2">
      <c r="B13539" s="15"/>
    </row>
    <row r="13540" spans="2:2">
      <c r="B13540" s="15"/>
    </row>
    <row r="13541" spans="2:2">
      <c r="B13541" s="15"/>
    </row>
    <row r="13542" spans="2:2">
      <c r="B13542" s="15"/>
    </row>
    <row r="13543" spans="2:2">
      <c r="B13543" s="15"/>
    </row>
    <row r="13544" spans="2:2">
      <c r="B13544" s="15"/>
    </row>
    <row r="13545" spans="2:2">
      <c r="B13545" s="15"/>
    </row>
    <row r="13546" spans="2:2">
      <c r="B13546" s="15"/>
    </row>
    <row r="13547" spans="2:2">
      <c r="B13547" s="15"/>
    </row>
    <row r="13548" spans="2:2">
      <c r="B13548" s="15"/>
    </row>
    <row r="13549" spans="2:2">
      <c r="B13549" s="15"/>
    </row>
    <row r="13550" spans="2:2">
      <c r="B13550" s="15"/>
    </row>
    <row r="13551" spans="2:2">
      <c r="B13551" s="15"/>
    </row>
    <row r="13552" spans="2:2">
      <c r="B13552" s="15"/>
    </row>
    <row r="13553" spans="2:2">
      <c r="B13553" s="15"/>
    </row>
    <row r="13554" spans="2:2">
      <c r="B13554" s="15"/>
    </row>
    <row r="13555" spans="2:2">
      <c r="B13555" s="15"/>
    </row>
    <row r="13556" spans="2:2">
      <c r="B13556" s="15"/>
    </row>
    <row r="13557" spans="2:2">
      <c r="B13557" s="15"/>
    </row>
    <row r="13558" spans="2:2">
      <c r="B13558" s="15"/>
    </row>
    <row r="13559" spans="2:2">
      <c r="B13559" s="15"/>
    </row>
    <row r="13560" spans="2:2">
      <c r="B13560" s="15"/>
    </row>
    <row r="13561" spans="2:2">
      <c r="B13561" s="15"/>
    </row>
    <row r="13562" spans="2:2">
      <c r="B13562" s="15"/>
    </row>
    <row r="13563" spans="2:2">
      <c r="B13563" s="15"/>
    </row>
    <row r="13564" spans="2:2">
      <c r="B13564" s="15"/>
    </row>
    <row r="13565" spans="2:2">
      <c r="B13565" s="15"/>
    </row>
    <row r="13566" spans="2:2">
      <c r="B13566" s="15"/>
    </row>
    <row r="13567" spans="2:2">
      <c r="B13567" s="15"/>
    </row>
    <row r="13568" spans="2:2">
      <c r="B13568" s="15"/>
    </row>
    <row r="13569" spans="2:2">
      <c r="B13569" s="15"/>
    </row>
    <row r="13570" spans="2:2">
      <c r="B13570" s="15"/>
    </row>
    <row r="13571" spans="2:2">
      <c r="B13571" s="15"/>
    </row>
    <row r="13572" spans="2:2">
      <c r="B13572" s="15"/>
    </row>
    <row r="13573" spans="2:2">
      <c r="B13573" s="15"/>
    </row>
    <row r="13574" spans="2:2">
      <c r="B13574" s="15"/>
    </row>
    <row r="13575" spans="2:2">
      <c r="B13575" s="15"/>
    </row>
    <row r="13576" spans="2:2">
      <c r="B13576" s="15"/>
    </row>
    <row r="13577" spans="2:2">
      <c r="B13577" s="15"/>
    </row>
    <row r="13578" spans="2:2">
      <c r="B13578" s="15"/>
    </row>
    <row r="13579" spans="2:2">
      <c r="B13579" s="15"/>
    </row>
    <row r="13580" spans="2:2">
      <c r="B13580" s="15"/>
    </row>
    <row r="13581" spans="2:2">
      <c r="B13581" s="15"/>
    </row>
    <row r="13582" spans="2:2">
      <c r="B13582" s="15"/>
    </row>
    <row r="13583" spans="2:2">
      <c r="B13583" s="15"/>
    </row>
    <row r="13584" spans="2:2">
      <c r="B13584" s="15"/>
    </row>
    <row r="13585" spans="2:2">
      <c r="B13585" s="15"/>
    </row>
    <row r="13586" spans="2:2">
      <c r="B13586" s="15"/>
    </row>
    <row r="13587" spans="2:2">
      <c r="B13587" s="15"/>
    </row>
    <row r="13588" spans="2:2">
      <c r="B13588" s="15"/>
    </row>
    <row r="13589" spans="2:2">
      <c r="B13589" s="15"/>
    </row>
    <row r="13590" spans="2:2">
      <c r="B13590" s="15"/>
    </row>
    <row r="13591" spans="2:2">
      <c r="B13591" s="15"/>
    </row>
    <row r="13592" spans="2:2">
      <c r="B13592" s="15"/>
    </row>
    <row r="13593" spans="2:2">
      <c r="B13593" s="15"/>
    </row>
    <row r="13594" spans="2:2">
      <c r="B13594" s="15"/>
    </row>
    <row r="13595" spans="2:2">
      <c r="B13595" s="15"/>
    </row>
    <row r="13596" spans="2:2">
      <c r="B13596" s="15"/>
    </row>
    <row r="13597" spans="2:2">
      <c r="B13597" s="15"/>
    </row>
    <row r="13598" spans="2:2">
      <c r="B13598" s="15"/>
    </row>
    <row r="13599" spans="2:2">
      <c r="B13599" s="15"/>
    </row>
    <row r="13600" spans="2:2">
      <c r="B13600" s="15"/>
    </row>
    <row r="13601" spans="2:2">
      <c r="B13601" s="15"/>
    </row>
    <row r="13602" spans="2:2">
      <c r="B13602" s="15"/>
    </row>
    <row r="13603" spans="2:2">
      <c r="B13603" s="15"/>
    </row>
    <row r="13604" spans="2:2">
      <c r="B13604" s="15"/>
    </row>
    <row r="13605" spans="2:2">
      <c r="B13605" s="15"/>
    </row>
    <row r="13606" spans="2:2">
      <c r="B13606" s="15"/>
    </row>
    <row r="13607" spans="2:2">
      <c r="B13607" s="15"/>
    </row>
    <row r="13608" spans="2:2">
      <c r="B13608" s="15"/>
    </row>
    <row r="13609" spans="2:2">
      <c r="B13609" s="15"/>
    </row>
    <row r="13610" spans="2:2">
      <c r="B13610" s="15"/>
    </row>
    <row r="13611" spans="2:2">
      <c r="B13611" s="15"/>
    </row>
    <row r="13612" spans="2:2">
      <c r="B13612" s="15"/>
    </row>
    <row r="13613" spans="2:2">
      <c r="B13613" s="15"/>
    </row>
    <row r="13614" spans="2:2">
      <c r="B13614" s="15"/>
    </row>
    <row r="13615" spans="2:2">
      <c r="B13615" s="15"/>
    </row>
    <row r="13616" spans="2:2">
      <c r="B13616" s="15"/>
    </row>
    <row r="13617" spans="2:2">
      <c r="B13617" s="15"/>
    </row>
    <row r="13618" spans="2:2">
      <c r="B13618" s="15"/>
    </row>
    <row r="13619" spans="2:2">
      <c r="B13619" s="15"/>
    </row>
    <row r="13620" spans="2:2">
      <c r="B13620" s="15"/>
    </row>
    <row r="13621" spans="2:2">
      <c r="B13621" s="15"/>
    </row>
    <row r="13622" spans="2:2">
      <c r="B13622" s="15"/>
    </row>
    <row r="13623" spans="2:2">
      <c r="B13623" s="15"/>
    </row>
    <row r="13624" spans="2:2">
      <c r="B13624" s="15"/>
    </row>
    <row r="13625" spans="2:2">
      <c r="B13625" s="15"/>
    </row>
    <row r="13626" spans="2:2">
      <c r="B13626" s="15"/>
    </row>
    <row r="13627" spans="2:2">
      <c r="B13627" s="15"/>
    </row>
    <row r="13628" spans="2:2">
      <c r="B13628" s="15"/>
    </row>
    <row r="13629" spans="2:2">
      <c r="B13629" s="15"/>
    </row>
    <row r="13630" spans="2:2">
      <c r="B13630" s="15"/>
    </row>
    <row r="13631" spans="2:2">
      <c r="B13631" s="15"/>
    </row>
    <row r="13632" spans="2:2">
      <c r="B13632" s="15"/>
    </row>
    <row r="13633" spans="2:2">
      <c r="B13633" s="15"/>
    </row>
    <row r="13634" spans="2:2">
      <c r="B13634" s="15"/>
    </row>
    <row r="13635" spans="2:2">
      <c r="B13635" s="15"/>
    </row>
    <row r="13636" spans="2:2">
      <c r="B13636" s="15"/>
    </row>
    <row r="13637" spans="2:2">
      <c r="B13637" s="15"/>
    </row>
    <row r="13638" spans="2:2">
      <c r="B13638" s="15"/>
    </row>
    <row r="13639" spans="2:2">
      <c r="B13639" s="15"/>
    </row>
    <row r="13640" spans="2:2">
      <c r="B13640" s="15"/>
    </row>
    <row r="13641" spans="2:2">
      <c r="B13641" s="15"/>
    </row>
    <row r="13642" spans="2:2">
      <c r="B13642" s="15"/>
    </row>
    <row r="13643" spans="2:2">
      <c r="B13643" s="15"/>
    </row>
    <row r="13644" spans="2:2">
      <c r="B13644" s="15"/>
    </row>
    <row r="13645" spans="2:2">
      <c r="B13645" s="15"/>
    </row>
    <row r="13646" spans="2:2">
      <c r="B13646" s="15"/>
    </row>
    <row r="13647" spans="2:2">
      <c r="B13647" s="15"/>
    </row>
    <row r="13648" spans="2:2">
      <c r="B13648" s="15"/>
    </row>
    <row r="13649" spans="2:2">
      <c r="B13649" s="15"/>
    </row>
    <row r="13650" spans="2:2">
      <c r="B13650" s="15"/>
    </row>
    <row r="13651" spans="2:2">
      <c r="B13651" s="15"/>
    </row>
    <row r="13652" spans="2:2">
      <c r="B13652" s="15"/>
    </row>
    <row r="13653" spans="2:2">
      <c r="B13653" s="15"/>
    </row>
    <row r="13654" spans="2:2">
      <c r="B13654" s="15"/>
    </row>
    <row r="13655" spans="2:2">
      <c r="B13655" s="15"/>
    </row>
    <row r="13656" spans="2:2">
      <c r="B13656" s="15"/>
    </row>
    <row r="13657" spans="2:2">
      <c r="B13657" s="15"/>
    </row>
    <row r="13658" spans="2:2">
      <c r="B13658" s="15"/>
    </row>
    <row r="13659" spans="2:2">
      <c r="B13659" s="15"/>
    </row>
    <row r="13660" spans="2:2">
      <c r="B13660" s="15"/>
    </row>
    <row r="13661" spans="2:2">
      <c r="B13661" s="15"/>
    </row>
    <row r="13662" spans="2:2">
      <c r="B13662" s="15"/>
    </row>
    <row r="13663" spans="2:2">
      <c r="B13663" s="15"/>
    </row>
    <row r="13664" spans="2:2">
      <c r="B13664" s="15"/>
    </row>
    <row r="13665" spans="2:2">
      <c r="B13665" s="15"/>
    </row>
    <row r="13666" spans="2:2">
      <c r="B13666" s="15"/>
    </row>
    <row r="13667" spans="2:2">
      <c r="B13667" s="15"/>
    </row>
    <row r="13668" spans="2:2">
      <c r="B13668" s="15"/>
    </row>
    <row r="13669" spans="2:2">
      <c r="B13669" s="15"/>
    </row>
    <row r="13670" spans="2:2">
      <c r="B13670" s="15"/>
    </row>
    <row r="13671" spans="2:2">
      <c r="B13671" s="15"/>
    </row>
    <row r="13672" spans="2:2">
      <c r="B13672" s="15"/>
    </row>
    <row r="13673" spans="2:2">
      <c r="B13673" s="15"/>
    </row>
    <row r="13674" spans="2:2">
      <c r="B13674" s="15"/>
    </row>
    <row r="13675" spans="2:2">
      <c r="B13675" s="15"/>
    </row>
    <row r="13676" spans="2:2">
      <c r="B13676" s="15"/>
    </row>
    <row r="13677" spans="2:2">
      <c r="B13677" s="15"/>
    </row>
    <row r="13678" spans="2:2">
      <c r="B13678" s="15"/>
    </row>
    <row r="13679" spans="2:2">
      <c r="B13679" s="15"/>
    </row>
    <row r="13680" spans="2:2">
      <c r="B13680" s="15"/>
    </row>
    <row r="13681" spans="2:2">
      <c r="B13681" s="15"/>
    </row>
    <row r="13682" spans="2:2">
      <c r="B13682" s="15"/>
    </row>
    <row r="13683" spans="2:2">
      <c r="B13683" s="15"/>
    </row>
    <row r="13684" spans="2:2">
      <c r="B13684" s="15"/>
    </row>
    <row r="13685" spans="2:2">
      <c r="B13685" s="15"/>
    </row>
    <row r="13686" spans="2:2">
      <c r="B13686" s="15"/>
    </row>
    <row r="13687" spans="2:2">
      <c r="B13687" s="15"/>
    </row>
    <row r="13688" spans="2:2">
      <c r="B13688" s="15"/>
    </row>
    <row r="13689" spans="2:2">
      <c r="B13689" s="15"/>
    </row>
    <row r="13690" spans="2:2">
      <c r="B13690" s="15"/>
    </row>
    <row r="13691" spans="2:2">
      <c r="B13691" s="15"/>
    </row>
    <row r="13692" spans="2:2">
      <c r="B13692" s="15"/>
    </row>
    <row r="13693" spans="2:2">
      <c r="B13693" s="15"/>
    </row>
    <row r="13694" spans="2:2">
      <c r="B13694" s="15"/>
    </row>
    <row r="13695" spans="2:2">
      <c r="B13695" s="15"/>
    </row>
    <row r="13696" spans="2:2">
      <c r="B13696" s="15"/>
    </row>
    <row r="13697" spans="2:2">
      <c r="B13697" s="15"/>
    </row>
    <row r="13698" spans="2:2">
      <c r="B13698" s="15"/>
    </row>
    <row r="13699" spans="2:2">
      <c r="B13699" s="15"/>
    </row>
    <row r="13700" spans="2:2">
      <c r="B13700" s="15"/>
    </row>
    <row r="13701" spans="2:2">
      <c r="B13701" s="15"/>
    </row>
    <row r="13702" spans="2:2">
      <c r="B13702" s="15"/>
    </row>
    <row r="13703" spans="2:2">
      <c r="B13703" s="15"/>
    </row>
    <row r="13704" spans="2:2">
      <c r="B13704" s="15"/>
    </row>
    <row r="13705" spans="2:2">
      <c r="B13705" s="15"/>
    </row>
    <row r="13706" spans="2:2">
      <c r="B13706" s="15"/>
    </row>
    <row r="13707" spans="2:2">
      <c r="B13707" s="15"/>
    </row>
    <row r="13708" spans="2:2">
      <c r="B13708" s="15"/>
    </row>
    <row r="13709" spans="2:2">
      <c r="B13709" s="15"/>
    </row>
    <row r="13710" spans="2:2">
      <c r="B13710" s="15"/>
    </row>
    <row r="13711" spans="2:2">
      <c r="B13711" s="15"/>
    </row>
    <row r="13712" spans="2:2">
      <c r="B13712" s="15"/>
    </row>
    <row r="13713" spans="2:2">
      <c r="B13713" s="15"/>
    </row>
    <row r="13714" spans="2:2">
      <c r="B13714" s="15"/>
    </row>
    <row r="13715" spans="2:2">
      <c r="B13715" s="15"/>
    </row>
    <row r="13716" spans="2:2">
      <c r="B13716" s="15"/>
    </row>
    <row r="13717" spans="2:2">
      <c r="B13717" s="15"/>
    </row>
    <row r="13718" spans="2:2">
      <c r="B13718" s="15"/>
    </row>
    <row r="13719" spans="2:2">
      <c r="B13719" s="15"/>
    </row>
    <row r="13720" spans="2:2">
      <c r="B13720" s="15"/>
    </row>
    <row r="13721" spans="2:2">
      <c r="B13721" s="15"/>
    </row>
    <row r="13722" spans="2:2">
      <c r="B13722" s="15"/>
    </row>
    <row r="13723" spans="2:2">
      <c r="B13723" s="15"/>
    </row>
    <row r="13724" spans="2:2">
      <c r="B13724" s="15"/>
    </row>
    <row r="13725" spans="2:2">
      <c r="B13725" s="15"/>
    </row>
    <row r="13726" spans="2:2">
      <c r="B13726" s="15"/>
    </row>
    <row r="13727" spans="2:2">
      <c r="B13727" s="15"/>
    </row>
    <row r="13728" spans="2:2">
      <c r="B13728" s="15"/>
    </row>
    <row r="13729" spans="2:2">
      <c r="B13729" s="15"/>
    </row>
    <row r="13730" spans="2:2">
      <c r="B13730" s="15"/>
    </row>
    <row r="13731" spans="2:2">
      <c r="B13731" s="15"/>
    </row>
    <row r="13732" spans="2:2">
      <c r="B13732" s="15"/>
    </row>
    <row r="13733" spans="2:2">
      <c r="B13733" s="15"/>
    </row>
    <row r="13734" spans="2:2">
      <c r="B13734" s="15"/>
    </row>
    <row r="13735" spans="2:2">
      <c r="B13735" s="15"/>
    </row>
    <row r="13736" spans="2:2">
      <c r="B13736" s="15"/>
    </row>
    <row r="13737" spans="2:2">
      <c r="B13737" s="15"/>
    </row>
    <row r="13738" spans="2:2">
      <c r="B13738" s="15"/>
    </row>
    <row r="13739" spans="2:2">
      <c r="B13739" s="15"/>
    </row>
    <row r="13740" spans="2:2">
      <c r="B13740" s="15"/>
    </row>
    <row r="13741" spans="2:2">
      <c r="B13741" s="15"/>
    </row>
    <row r="13742" spans="2:2">
      <c r="B13742" s="15"/>
    </row>
    <row r="13743" spans="2:2">
      <c r="B13743" s="15"/>
    </row>
    <row r="13744" spans="2:2">
      <c r="B13744" s="15"/>
    </row>
    <row r="13745" spans="2:2">
      <c r="B13745" s="15"/>
    </row>
    <row r="13746" spans="2:2">
      <c r="B13746" s="15"/>
    </row>
    <row r="13747" spans="2:2">
      <c r="B13747" s="15"/>
    </row>
    <row r="13748" spans="2:2">
      <c r="B13748" s="15"/>
    </row>
    <row r="13749" spans="2:2">
      <c r="B13749" s="15"/>
    </row>
    <row r="13750" spans="2:2">
      <c r="B13750" s="15"/>
    </row>
    <row r="13751" spans="2:2">
      <c r="B13751" s="15"/>
    </row>
    <row r="13752" spans="2:2">
      <c r="B13752" s="15"/>
    </row>
    <row r="13753" spans="2:2">
      <c r="B13753" s="15"/>
    </row>
    <row r="13754" spans="2:2">
      <c r="B13754" s="15"/>
    </row>
    <row r="13755" spans="2:2">
      <c r="B13755" s="15"/>
    </row>
    <row r="13756" spans="2:2">
      <c r="B13756" s="15"/>
    </row>
    <row r="13757" spans="2:2">
      <c r="B13757" s="15"/>
    </row>
    <row r="13758" spans="2:2">
      <c r="B13758" s="15"/>
    </row>
    <row r="13759" spans="2:2">
      <c r="B13759" s="15"/>
    </row>
    <row r="13760" spans="2:2">
      <c r="B13760" s="15"/>
    </row>
    <row r="13761" spans="2:2">
      <c r="B13761" s="15"/>
    </row>
    <row r="13762" spans="2:2">
      <c r="B13762" s="15"/>
    </row>
    <row r="13763" spans="2:2">
      <c r="B13763" s="15"/>
    </row>
    <row r="13764" spans="2:2">
      <c r="B13764" s="15"/>
    </row>
    <row r="13765" spans="2:2">
      <c r="B13765" s="15"/>
    </row>
    <row r="13766" spans="2:2">
      <c r="B13766" s="15"/>
    </row>
    <row r="13767" spans="2:2">
      <c r="B13767" s="15"/>
    </row>
    <row r="13768" spans="2:2">
      <c r="B13768" s="15"/>
    </row>
    <row r="13769" spans="2:2">
      <c r="B13769" s="15"/>
    </row>
    <row r="13770" spans="2:2">
      <c r="B13770" s="15"/>
    </row>
    <row r="13771" spans="2:2">
      <c r="B13771" s="15"/>
    </row>
    <row r="13772" spans="2:2">
      <c r="B13772" s="15"/>
    </row>
    <row r="13773" spans="2:2">
      <c r="B13773" s="15"/>
    </row>
    <row r="13774" spans="2:2">
      <c r="B13774" s="15"/>
    </row>
    <row r="13775" spans="2:2">
      <c r="B13775" s="15"/>
    </row>
    <row r="13776" spans="2:2">
      <c r="B13776" s="15"/>
    </row>
    <row r="13777" spans="2:2">
      <c r="B13777" s="15"/>
    </row>
    <row r="13778" spans="2:2">
      <c r="B13778" s="15"/>
    </row>
    <row r="13779" spans="2:2">
      <c r="B13779" s="15"/>
    </row>
    <row r="13780" spans="2:2">
      <c r="B13780" s="15"/>
    </row>
    <row r="13781" spans="2:2">
      <c r="B13781" s="15"/>
    </row>
    <row r="13782" spans="2:2">
      <c r="B13782" s="15"/>
    </row>
    <row r="13783" spans="2:2">
      <c r="B13783" s="15"/>
    </row>
    <row r="13784" spans="2:2">
      <c r="B13784" s="15"/>
    </row>
    <row r="13785" spans="2:2">
      <c r="B13785" s="15"/>
    </row>
    <row r="13786" spans="2:2">
      <c r="B13786" s="15"/>
    </row>
    <row r="13787" spans="2:2">
      <c r="B13787" s="15"/>
    </row>
    <row r="13788" spans="2:2">
      <c r="B13788" s="15"/>
    </row>
    <row r="13789" spans="2:2">
      <c r="B13789" s="15"/>
    </row>
    <row r="13790" spans="2:2">
      <c r="B13790" s="15"/>
    </row>
    <row r="13791" spans="2:2">
      <c r="B13791" s="15"/>
    </row>
    <row r="13792" spans="2:2">
      <c r="B13792" s="15"/>
    </row>
    <row r="13793" spans="2:2">
      <c r="B13793" s="15"/>
    </row>
    <row r="13794" spans="2:2">
      <c r="B13794" s="15"/>
    </row>
    <row r="13795" spans="2:2">
      <c r="B13795" s="15"/>
    </row>
    <row r="13796" spans="2:2">
      <c r="B13796" s="15"/>
    </row>
    <row r="13797" spans="2:2">
      <c r="B13797" s="15"/>
    </row>
    <row r="13798" spans="2:2">
      <c r="B13798" s="15"/>
    </row>
    <row r="13799" spans="2:2">
      <c r="B13799" s="15"/>
    </row>
    <row r="13800" spans="2:2">
      <c r="B13800" s="15"/>
    </row>
    <row r="13801" spans="2:2">
      <c r="B13801" s="15"/>
    </row>
    <row r="13802" spans="2:2">
      <c r="B13802" s="15"/>
    </row>
    <row r="13803" spans="2:2">
      <c r="B13803" s="15"/>
    </row>
    <row r="13804" spans="2:2">
      <c r="B13804" s="15"/>
    </row>
    <row r="13805" spans="2:2">
      <c r="B13805" s="15"/>
    </row>
    <row r="13806" spans="2:2">
      <c r="B13806" s="15"/>
    </row>
    <row r="13807" spans="2:2">
      <c r="B13807" s="15"/>
    </row>
    <row r="13808" spans="2:2">
      <c r="B13808" s="15"/>
    </row>
    <row r="13809" spans="2:2">
      <c r="B13809" s="15"/>
    </row>
    <row r="13810" spans="2:2">
      <c r="B13810" s="15"/>
    </row>
    <row r="13811" spans="2:2">
      <c r="B13811" s="15"/>
    </row>
    <row r="13812" spans="2:2">
      <c r="B13812" s="15"/>
    </row>
    <row r="13813" spans="2:2">
      <c r="B13813" s="15"/>
    </row>
    <row r="13814" spans="2:2">
      <c r="B13814" s="15"/>
    </row>
    <row r="13815" spans="2:2">
      <c r="B13815" s="15"/>
    </row>
    <row r="13816" spans="2:2">
      <c r="B13816" s="15"/>
    </row>
    <row r="13817" spans="2:2">
      <c r="B13817" s="15"/>
    </row>
    <row r="13818" spans="2:2">
      <c r="B13818" s="15"/>
    </row>
    <row r="13819" spans="2:2">
      <c r="B13819" s="15"/>
    </row>
    <row r="13820" spans="2:2">
      <c r="B13820" s="15"/>
    </row>
    <row r="13821" spans="2:2">
      <c r="B13821" s="15"/>
    </row>
    <row r="13822" spans="2:2">
      <c r="B13822" s="15"/>
    </row>
    <row r="13823" spans="2:2">
      <c r="B13823" s="15"/>
    </row>
    <row r="13824" spans="2:2">
      <c r="B13824" s="15"/>
    </row>
    <row r="13825" spans="2:2">
      <c r="B13825" s="15"/>
    </row>
    <row r="13826" spans="2:2">
      <c r="B13826" s="15"/>
    </row>
    <row r="13827" spans="2:2">
      <c r="B13827" s="15"/>
    </row>
    <row r="13828" spans="2:2">
      <c r="B13828" s="15"/>
    </row>
    <row r="13829" spans="2:2">
      <c r="B13829" s="15"/>
    </row>
    <row r="13830" spans="2:2">
      <c r="B13830" s="15"/>
    </row>
    <row r="13831" spans="2:2">
      <c r="B13831" s="15"/>
    </row>
    <row r="13832" spans="2:2">
      <c r="B13832" s="15"/>
    </row>
    <row r="13833" spans="2:2">
      <c r="B13833" s="15"/>
    </row>
    <row r="13834" spans="2:2">
      <c r="B13834" s="15"/>
    </row>
    <row r="13835" spans="2:2">
      <c r="B13835" s="15"/>
    </row>
    <row r="13836" spans="2:2">
      <c r="B13836" s="15"/>
    </row>
    <row r="13837" spans="2:2">
      <c r="B13837" s="15"/>
    </row>
    <row r="13838" spans="2:2">
      <c r="B13838" s="15"/>
    </row>
    <row r="13839" spans="2:2">
      <c r="B13839" s="15"/>
    </row>
    <row r="13840" spans="2:2">
      <c r="B13840" s="15"/>
    </row>
    <row r="13841" spans="2:2">
      <c r="B13841" s="15"/>
    </row>
    <row r="13842" spans="2:2">
      <c r="B13842" s="15"/>
    </row>
    <row r="13843" spans="2:2">
      <c r="B13843" s="15"/>
    </row>
    <row r="13844" spans="2:2">
      <c r="B13844" s="15"/>
    </row>
    <row r="13845" spans="2:2">
      <c r="B13845" s="15"/>
    </row>
    <row r="13846" spans="2:2">
      <c r="B13846" s="15"/>
    </row>
    <row r="13847" spans="2:2">
      <c r="B13847" s="15"/>
    </row>
    <row r="13848" spans="2:2">
      <c r="B13848" s="15"/>
    </row>
    <row r="13849" spans="2:2">
      <c r="B13849" s="15"/>
    </row>
    <row r="13850" spans="2:2">
      <c r="B13850" s="15"/>
    </row>
    <row r="13851" spans="2:2">
      <c r="B13851" s="15"/>
    </row>
    <row r="13852" spans="2:2">
      <c r="B13852" s="15"/>
    </row>
    <row r="13853" spans="2:2">
      <c r="B13853" s="15"/>
    </row>
    <row r="13854" spans="2:2">
      <c r="B13854" s="15"/>
    </row>
    <row r="13855" spans="2:2">
      <c r="B13855" s="15"/>
    </row>
    <row r="13856" spans="2:2">
      <c r="B13856" s="15"/>
    </row>
    <row r="13857" spans="2:2">
      <c r="B13857" s="15"/>
    </row>
    <row r="13858" spans="2:2">
      <c r="B13858" s="15"/>
    </row>
    <row r="13859" spans="2:2">
      <c r="B13859" s="15"/>
    </row>
    <row r="13860" spans="2:2">
      <c r="B13860" s="15"/>
    </row>
    <row r="13861" spans="2:2">
      <c r="B13861" s="15"/>
    </row>
    <row r="13862" spans="2:2">
      <c r="B13862" s="15"/>
    </row>
    <row r="13863" spans="2:2">
      <c r="B13863" s="15"/>
    </row>
    <row r="13864" spans="2:2">
      <c r="B13864" s="15"/>
    </row>
    <row r="13865" spans="2:2">
      <c r="B13865" s="15"/>
    </row>
    <row r="13866" spans="2:2">
      <c r="B13866" s="15"/>
    </row>
    <row r="13867" spans="2:2">
      <c r="B13867" s="15"/>
    </row>
    <row r="13868" spans="2:2">
      <c r="B13868" s="15"/>
    </row>
    <row r="13869" spans="2:2">
      <c r="B13869" s="15"/>
    </row>
    <row r="13870" spans="2:2">
      <c r="B13870" s="15"/>
    </row>
    <row r="13871" spans="2:2">
      <c r="B13871" s="15"/>
    </row>
    <row r="13872" spans="2:2">
      <c r="B13872" s="15"/>
    </row>
    <row r="13873" spans="2:2">
      <c r="B13873" s="15"/>
    </row>
    <row r="13874" spans="2:2">
      <c r="B13874" s="15"/>
    </row>
    <row r="13875" spans="2:2">
      <c r="B13875" s="15"/>
    </row>
    <row r="13876" spans="2:2">
      <c r="B13876" s="15"/>
    </row>
    <row r="13877" spans="2:2">
      <c r="B13877" s="15"/>
    </row>
    <row r="13878" spans="2:2">
      <c r="B13878" s="15"/>
    </row>
    <row r="13879" spans="2:2">
      <c r="B13879" s="15"/>
    </row>
    <row r="13880" spans="2:2">
      <c r="B13880" s="15"/>
    </row>
    <row r="13881" spans="2:2">
      <c r="B13881" s="15"/>
    </row>
    <row r="13882" spans="2:2">
      <c r="B13882" s="15"/>
    </row>
    <row r="13883" spans="2:2">
      <c r="B13883" s="15"/>
    </row>
    <row r="13884" spans="2:2">
      <c r="B13884" s="15"/>
    </row>
    <row r="13885" spans="2:2">
      <c r="B13885" s="15"/>
    </row>
    <row r="13886" spans="2:2">
      <c r="B13886" s="15"/>
    </row>
    <row r="13887" spans="2:2">
      <c r="B13887" s="15"/>
    </row>
    <row r="13888" spans="2:2">
      <c r="B13888" s="15"/>
    </row>
    <row r="13889" spans="2:2">
      <c r="B13889" s="15"/>
    </row>
    <row r="13890" spans="2:2">
      <c r="B13890" s="15"/>
    </row>
    <row r="13891" spans="2:2">
      <c r="B13891" s="15"/>
    </row>
    <row r="13892" spans="2:2">
      <c r="B13892" s="15"/>
    </row>
    <row r="13893" spans="2:2">
      <c r="B13893" s="15"/>
    </row>
    <row r="13894" spans="2:2">
      <c r="B13894" s="15"/>
    </row>
    <row r="13895" spans="2:2">
      <c r="B13895" s="15"/>
    </row>
    <row r="13896" spans="2:2">
      <c r="B13896" s="15"/>
    </row>
    <row r="13897" spans="2:2">
      <c r="B13897" s="15"/>
    </row>
    <row r="13898" spans="2:2">
      <c r="B13898" s="15"/>
    </row>
    <row r="13899" spans="2:2">
      <c r="B13899" s="15"/>
    </row>
    <row r="13900" spans="2:2">
      <c r="B13900" s="15"/>
    </row>
    <row r="13901" spans="2:2">
      <c r="B13901" s="15"/>
    </row>
    <row r="13902" spans="2:2">
      <c r="B13902" s="15"/>
    </row>
    <row r="13903" spans="2:2">
      <c r="B13903" s="15"/>
    </row>
    <row r="13904" spans="2:2">
      <c r="B13904" s="15"/>
    </row>
    <row r="13905" spans="2:2">
      <c r="B13905" s="15"/>
    </row>
    <row r="13906" spans="2:2">
      <c r="B13906" s="15"/>
    </row>
    <row r="13907" spans="2:2">
      <c r="B13907" s="15"/>
    </row>
    <row r="13908" spans="2:2">
      <c r="B13908" s="15"/>
    </row>
    <row r="13909" spans="2:2">
      <c r="B13909" s="15"/>
    </row>
    <row r="13910" spans="2:2">
      <c r="B13910" s="15"/>
    </row>
    <row r="13911" spans="2:2">
      <c r="B13911" s="15"/>
    </row>
    <row r="13912" spans="2:2">
      <c r="B13912" s="15"/>
    </row>
    <row r="13913" spans="2:2">
      <c r="B13913" s="15"/>
    </row>
    <row r="13914" spans="2:2">
      <c r="B13914" s="15"/>
    </row>
    <row r="13915" spans="2:2">
      <c r="B13915" s="15"/>
    </row>
    <row r="13916" spans="2:2">
      <c r="B13916" s="15"/>
    </row>
    <row r="13917" spans="2:2">
      <c r="B13917" s="15"/>
    </row>
    <row r="13918" spans="2:2">
      <c r="B13918" s="15"/>
    </row>
    <row r="13919" spans="2:2">
      <c r="B13919" s="15"/>
    </row>
    <row r="13920" spans="2:2">
      <c r="B13920" s="15"/>
    </row>
    <row r="13921" spans="2:2">
      <c r="B13921" s="15"/>
    </row>
    <row r="13922" spans="2:2">
      <c r="B13922" s="15"/>
    </row>
    <row r="13923" spans="2:2">
      <c r="B13923" s="15"/>
    </row>
    <row r="13924" spans="2:2">
      <c r="B13924" s="15"/>
    </row>
    <row r="13925" spans="2:2">
      <c r="B13925" s="15"/>
    </row>
    <row r="13926" spans="2:2">
      <c r="B13926" s="15"/>
    </row>
    <row r="13927" spans="2:2">
      <c r="B13927" s="15"/>
    </row>
    <row r="13928" spans="2:2">
      <c r="B13928" s="15"/>
    </row>
    <row r="13929" spans="2:2">
      <c r="B13929" s="15"/>
    </row>
    <row r="13930" spans="2:2">
      <c r="B13930" s="15"/>
    </row>
    <row r="13931" spans="2:2">
      <c r="B13931" s="15"/>
    </row>
    <row r="13932" spans="2:2">
      <c r="B13932" s="15"/>
    </row>
    <row r="13933" spans="2:2">
      <c r="B13933" s="15"/>
    </row>
    <row r="13934" spans="2:2">
      <c r="B13934" s="15"/>
    </row>
    <row r="13935" spans="2:2">
      <c r="B13935" s="15"/>
    </row>
    <row r="13936" spans="2:2">
      <c r="B13936" s="15"/>
    </row>
    <row r="13937" spans="2:2">
      <c r="B13937" s="15"/>
    </row>
    <row r="13938" spans="2:2">
      <c r="B13938" s="15"/>
    </row>
    <row r="13939" spans="2:2">
      <c r="B13939" s="15"/>
    </row>
    <row r="13940" spans="2:2">
      <c r="B13940" s="15"/>
    </row>
    <row r="13941" spans="2:2">
      <c r="B13941" s="15"/>
    </row>
    <row r="13942" spans="2:2">
      <c r="B13942" s="15"/>
    </row>
    <row r="13943" spans="2:2">
      <c r="B13943" s="15"/>
    </row>
    <row r="13944" spans="2:2">
      <c r="B13944" s="15"/>
    </row>
    <row r="13945" spans="2:2">
      <c r="B13945" s="15"/>
    </row>
    <row r="13946" spans="2:2">
      <c r="B13946" s="15"/>
    </row>
    <row r="13947" spans="2:2">
      <c r="B13947" s="15"/>
    </row>
    <row r="13948" spans="2:2">
      <c r="B13948" s="15"/>
    </row>
    <row r="13949" spans="2:2">
      <c r="B13949" s="15"/>
    </row>
    <row r="13950" spans="2:2">
      <c r="B13950" s="15"/>
    </row>
    <row r="13951" spans="2:2">
      <c r="B13951" s="15"/>
    </row>
    <row r="13952" spans="2:2">
      <c r="B13952" s="15"/>
    </row>
    <row r="13953" spans="2:2">
      <c r="B13953" s="15"/>
    </row>
    <row r="13954" spans="2:2">
      <c r="B13954" s="15"/>
    </row>
    <row r="13955" spans="2:2">
      <c r="B13955" s="15"/>
    </row>
    <row r="13956" spans="2:2">
      <c r="B13956" s="15"/>
    </row>
    <row r="13957" spans="2:2">
      <c r="B13957" s="15"/>
    </row>
    <row r="13958" spans="2:2">
      <c r="B13958" s="15"/>
    </row>
    <row r="13959" spans="2:2">
      <c r="B13959" s="15"/>
    </row>
    <row r="13960" spans="2:2">
      <c r="B13960" s="15"/>
    </row>
    <row r="13961" spans="2:2">
      <c r="B13961" s="15"/>
    </row>
    <row r="13962" spans="2:2">
      <c r="B13962" s="15"/>
    </row>
    <row r="13963" spans="2:2">
      <c r="B13963" s="15"/>
    </row>
    <row r="13964" spans="2:2">
      <c r="B13964" s="15"/>
    </row>
    <row r="13965" spans="2:2">
      <c r="B13965" s="15"/>
    </row>
    <row r="13966" spans="2:2">
      <c r="B13966" s="15"/>
    </row>
    <row r="13967" spans="2:2">
      <c r="B13967" s="15"/>
    </row>
    <row r="13968" spans="2:2">
      <c r="B13968" s="15"/>
    </row>
    <row r="13969" spans="2:2">
      <c r="B13969" s="15"/>
    </row>
    <row r="13970" spans="2:2">
      <c r="B13970" s="15"/>
    </row>
    <row r="13971" spans="2:2">
      <c r="B13971" s="15"/>
    </row>
    <row r="13972" spans="2:2">
      <c r="B13972" s="15"/>
    </row>
    <row r="13973" spans="2:2">
      <c r="B13973" s="15"/>
    </row>
    <row r="13974" spans="2:2">
      <c r="B13974" s="15"/>
    </row>
    <row r="13975" spans="2:2">
      <c r="B13975" s="15"/>
    </row>
    <row r="13976" spans="2:2">
      <c r="B13976" s="15"/>
    </row>
    <row r="13977" spans="2:2">
      <c r="B13977" s="15"/>
    </row>
    <row r="13978" spans="2:2">
      <c r="B13978" s="15"/>
    </row>
    <row r="13979" spans="2:2">
      <c r="B13979" s="15"/>
    </row>
    <row r="13980" spans="2:2">
      <c r="B13980" s="15"/>
    </row>
    <row r="13981" spans="2:2">
      <c r="B13981" s="15"/>
    </row>
    <row r="13982" spans="2:2">
      <c r="B13982" s="15"/>
    </row>
    <row r="13983" spans="2:2">
      <c r="B13983" s="15"/>
    </row>
    <row r="13984" spans="2:2">
      <c r="B13984" s="15"/>
    </row>
    <row r="13985" spans="2:2">
      <c r="B13985" s="15"/>
    </row>
    <row r="13986" spans="2:2">
      <c r="B13986" s="15"/>
    </row>
    <row r="13987" spans="2:2">
      <c r="B13987" s="15"/>
    </row>
    <row r="13988" spans="2:2">
      <c r="B13988" s="15"/>
    </row>
    <row r="13989" spans="2:2">
      <c r="B13989" s="15"/>
    </row>
    <row r="13990" spans="2:2">
      <c r="B13990" s="15"/>
    </row>
    <row r="13991" spans="2:2">
      <c r="B13991" s="15"/>
    </row>
    <row r="13992" spans="2:2">
      <c r="B13992" s="15"/>
    </row>
    <row r="13993" spans="2:2">
      <c r="B13993" s="15"/>
    </row>
    <row r="13994" spans="2:2">
      <c r="B13994" s="15"/>
    </row>
    <row r="13995" spans="2:2">
      <c r="B13995" s="15"/>
    </row>
    <row r="13996" spans="2:2">
      <c r="B13996" s="15"/>
    </row>
    <row r="13997" spans="2:2">
      <c r="B13997" s="15"/>
    </row>
    <row r="13998" spans="2:2">
      <c r="B13998" s="15"/>
    </row>
    <row r="13999" spans="2:2">
      <c r="B13999" s="15"/>
    </row>
    <row r="14000" spans="2:2">
      <c r="B14000" s="15"/>
    </row>
    <row r="14001" spans="2:2">
      <c r="B14001" s="15"/>
    </row>
    <row r="14002" spans="2:2">
      <c r="B14002" s="15"/>
    </row>
    <row r="14003" spans="2:2">
      <c r="B14003" s="15"/>
    </row>
    <row r="14004" spans="2:2">
      <c r="B14004" s="15"/>
    </row>
    <row r="14005" spans="2:2">
      <c r="B14005" s="15"/>
    </row>
    <row r="14006" spans="2:2">
      <c r="B14006" s="15"/>
    </row>
    <row r="14007" spans="2:2">
      <c r="B14007" s="15"/>
    </row>
    <row r="14008" spans="2:2">
      <c r="B14008" s="15"/>
    </row>
    <row r="14009" spans="2:2">
      <c r="B14009" s="15"/>
    </row>
    <row r="14010" spans="2:2">
      <c r="B14010" s="15"/>
    </row>
    <row r="14011" spans="2:2">
      <c r="B14011" s="15"/>
    </row>
    <row r="14012" spans="2:2">
      <c r="B14012" s="15"/>
    </row>
    <row r="14013" spans="2:2">
      <c r="B14013" s="15"/>
    </row>
    <row r="14014" spans="2:2">
      <c r="B14014" s="15"/>
    </row>
    <row r="14015" spans="2:2">
      <c r="B14015" s="15"/>
    </row>
    <row r="14016" spans="2:2">
      <c r="B14016" s="15"/>
    </row>
    <row r="14017" spans="2:2">
      <c r="B14017" s="15"/>
    </row>
    <row r="14018" spans="2:2">
      <c r="B14018" s="15"/>
    </row>
    <row r="14019" spans="2:2">
      <c r="B14019" s="15"/>
    </row>
    <row r="14020" spans="2:2">
      <c r="B14020" s="15"/>
    </row>
    <row r="14021" spans="2:2">
      <c r="B14021" s="15"/>
    </row>
    <row r="14022" spans="2:2">
      <c r="B14022" s="15"/>
    </row>
    <row r="14023" spans="2:2">
      <c r="B14023" s="15"/>
    </row>
    <row r="14024" spans="2:2">
      <c r="B14024" s="15"/>
    </row>
    <row r="14025" spans="2:2">
      <c r="B14025" s="15"/>
    </row>
    <row r="14026" spans="2:2">
      <c r="B14026" s="15"/>
    </row>
    <row r="14027" spans="2:2">
      <c r="B14027" s="15"/>
    </row>
    <row r="14028" spans="2:2">
      <c r="B14028" s="15"/>
    </row>
    <row r="14029" spans="2:2">
      <c r="B14029" s="15"/>
    </row>
    <row r="14030" spans="2:2">
      <c r="B14030" s="15"/>
    </row>
    <row r="14031" spans="2:2">
      <c r="B14031" s="15"/>
    </row>
    <row r="14032" spans="2:2">
      <c r="B14032" s="15"/>
    </row>
    <row r="14033" spans="2:2">
      <c r="B14033" s="15"/>
    </row>
    <row r="14034" spans="2:2">
      <c r="B14034" s="15"/>
    </row>
    <row r="14035" spans="2:2">
      <c r="B14035" s="15"/>
    </row>
    <row r="14036" spans="2:2">
      <c r="B14036" s="15"/>
    </row>
    <row r="14037" spans="2:2">
      <c r="B14037" s="15"/>
    </row>
    <row r="14038" spans="2:2">
      <c r="B14038" s="15"/>
    </row>
    <row r="14039" spans="2:2">
      <c r="B14039" s="15"/>
    </row>
    <row r="14040" spans="2:2">
      <c r="B14040" s="15"/>
    </row>
    <row r="14041" spans="2:2">
      <c r="B14041" s="15"/>
    </row>
    <row r="14042" spans="2:2">
      <c r="B14042" s="15"/>
    </row>
    <row r="14043" spans="2:2">
      <c r="B14043" s="15"/>
    </row>
    <row r="14044" spans="2:2">
      <c r="B14044" s="15"/>
    </row>
    <row r="14045" spans="2:2">
      <c r="B14045" s="15"/>
    </row>
    <row r="14046" spans="2:2">
      <c r="B14046" s="15"/>
    </row>
    <row r="14047" spans="2:2">
      <c r="B14047" s="15"/>
    </row>
    <row r="14048" spans="2:2">
      <c r="B14048" s="15"/>
    </row>
    <row r="14049" spans="2:2">
      <c r="B14049" s="15"/>
    </row>
    <row r="14050" spans="2:2">
      <c r="B14050" s="15"/>
    </row>
    <row r="14051" spans="2:2">
      <c r="B14051" s="15"/>
    </row>
    <row r="14052" spans="2:2">
      <c r="B14052" s="15"/>
    </row>
    <row r="14053" spans="2:2">
      <c r="B14053" s="15"/>
    </row>
    <row r="14054" spans="2:2">
      <c r="B14054" s="15"/>
    </row>
    <row r="14055" spans="2:2">
      <c r="B14055" s="15"/>
    </row>
    <row r="14056" spans="2:2">
      <c r="B14056" s="15"/>
    </row>
    <row r="14057" spans="2:2">
      <c r="B14057" s="15"/>
    </row>
    <row r="14058" spans="2:2">
      <c r="B14058" s="15"/>
    </row>
    <row r="14059" spans="2:2">
      <c r="B14059" s="15"/>
    </row>
    <row r="14060" spans="2:2">
      <c r="B14060" s="15"/>
    </row>
    <row r="14061" spans="2:2">
      <c r="B14061" s="15"/>
    </row>
    <row r="14062" spans="2:2">
      <c r="B14062" s="15"/>
    </row>
    <row r="14063" spans="2:2">
      <c r="B14063" s="15"/>
    </row>
    <row r="14064" spans="2:2">
      <c r="B14064" s="15"/>
    </row>
    <row r="14065" spans="2:2">
      <c r="B14065" s="15"/>
    </row>
    <row r="14066" spans="2:2">
      <c r="B14066" s="15"/>
    </row>
    <row r="14067" spans="2:2">
      <c r="B14067" s="15"/>
    </row>
    <row r="14068" spans="2:2">
      <c r="B14068" s="15"/>
    </row>
    <row r="14069" spans="2:2">
      <c r="B14069" s="15"/>
    </row>
    <row r="14070" spans="2:2">
      <c r="B14070" s="15"/>
    </row>
    <row r="14071" spans="2:2">
      <c r="B14071" s="15"/>
    </row>
    <row r="14072" spans="2:2">
      <c r="B14072" s="15"/>
    </row>
    <row r="14073" spans="2:2">
      <c r="B14073" s="15"/>
    </row>
    <row r="14074" spans="2:2">
      <c r="B14074" s="15"/>
    </row>
    <row r="14075" spans="2:2">
      <c r="B14075" s="15"/>
    </row>
    <row r="14076" spans="2:2">
      <c r="B14076" s="15"/>
    </row>
    <row r="14077" spans="2:2">
      <c r="B14077" s="15"/>
    </row>
    <row r="14078" spans="2:2">
      <c r="B14078" s="15"/>
    </row>
    <row r="14079" spans="2:2">
      <c r="B14079" s="15"/>
    </row>
    <row r="14080" spans="2:2">
      <c r="B14080" s="15"/>
    </row>
    <row r="14081" spans="2:2">
      <c r="B14081" s="15"/>
    </row>
    <row r="14082" spans="2:2">
      <c r="B14082" s="15"/>
    </row>
    <row r="14083" spans="2:2">
      <c r="B14083" s="15"/>
    </row>
    <row r="14084" spans="2:2">
      <c r="B14084" s="15"/>
    </row>
    <row r="14085" spans="2:2">
      <c r="B14085" s="15"/>
    </row>
    <row r="14086" spans="2:2">
      <c r="B14086" s="15"/>
    </row>
    <row r="14087" spans="2:2">
      <c r="B14087" s="15"/>
    </row>
    <row r="14088" spans="2:2">
      <c r="B14088" s="15"/>
    </row>
    <row r="14089" spans="2:2">
      <c r="B14089" s="15"/>
    </row>
    <row r="14090" spans="2:2">
      <c r="B14090" s="15"/>
    </row>
    <row r="14091" spans="2:2">
      <c r="B14091" s="15"/>
    </row>
    <row r="14092" spans="2:2">
      <c r="B14092" s="15"/>
    </row>
    <row r="14093" spans="2:2">
      <c r="B14093" s="15"/>
    </row>
    <row r="14094" spans="2:2">
      <c r="B14094" s="15"/>
    </row>
    <row r="14095" spans="2:2">
      <c r="B14095" s="15"/>
    </row>
    <row r="14096" spans="2:2">
      <c r="B14096" s="15"/>
    </row>
    <row r="14097" spans="2:2">
      <c r="B14097" s="15"/>
    </row>
    <row r="14098" spans="2:2">
      <c r="B14098" s="15"/>
    </row>
    <row r="14099" spans="2:2">
      <c r="B14099" s="15"/>
    </row>
    <row r="14100" spans="2:2">
      <c r="B14100" s="15"/>
    </row>
    <row r="14101" spans="2:2">
      <c r="B14101" s="15"/>
    </row>
    <row r="14102" spans="2:2">
      <c r="B14102" s="15"/>
    </row>
    <row r="14103" spans="2:2">
      <c r="B14103" s="15"/>
    </row>
    <row r="14104" spans="2:2">
      <c r="B14104" s="15"/>
    </row>
    <row r="14105" spans="2:2">
      <c r="B14105" s="15"/>
    </row>
    <row r="14106" spans="2:2">
      <c r="B14106" s="15"/>
    </row>
    <row r="14107" spans="2:2">
      <c r="B14107" s="15"/>
    </row>
    <row r="14108" spans="2:2">
      <c r="B14108" s="15"/>
    </row>
    <row r="14109" spans="2:2">
      <c r="B14109" s="15"/>
    </row>
    <row r="14110" spans="2:2">
      <c r="B14110" s="15"/>
    </row>
    <row r="14111" spans="2:2">
      <c r="B14111" s="15"/>
    </row>
    <row r="14112" spans="2:2">
      <c r="B14112" s="15"/>
    </row>
    <row r="14113" spans="2:2">
      <c r="B14113" s="15"/>
    </row>
    <row r="14114" spans="2:2">
      <c r="B14114" s="15"/>
    </row>
    <row r="14115" spans="2:2">
      <c r="B14115" s="15"/>
    </row>
    <row r="14116" spans="2:2">
      <c r="B14116" s="15"/>
    </row>
    <row r="14117" spans="2:2">
      <c r="B14117" s="15"/>
    </row>
    <row r="14118" spans="2:2">
      <c r="B14118" s="15"/>
    </row>
    <row r="14119" spans="2:2">
      <c r="B14119" s="15"/>
    </row>
    <row r="14120" spans="2:2">
      <c r="B14120" s="15"/>
    </row>
    <row r="14121" spans="2:2">
      <c r="B14121" s="15"/>
    </row>
    <row r="14122" spans="2:2">
      <c r="B14122" s="15"/>
    </row>
    <row r="14123" spans="2:2">
      <c r="B14123" s="15"/>
    </row>
    <row r="14124" spans="2:2">
      <c r="B14124" s="15"/>
    </row>
    <row r="14125" spans="2:2">
      <c r="B14125" s="15"/>
    </row>
    <row r="14126" spans="2:2">
      <c r="B14126" s="15"/>
    </row>
    <row r="14127" spans="2:2">
      <c r="B14127" s="15"/>
    </row>
    <row r="14128" spans="2:2">
      <c r="B14128" s="15"/>
    </row>
    <row r="14129" spans="2:2">
      <c r="B14129" s="15"/>
    </row>
    <row r="14130" spans="2:2">
      <c r="B14130" s="15"/>
    </row>
    <row r="14131" spans="2:2">
      <c r="B14131" s="15"/>
    </row>
    <row r="14132" spans="2:2">
      <c r="B14132" s="15"/>
    </row>
    <row r="14133" spans="2:2">
      <c r="B14133" s="15"/>
    </row>
    <row r="14134" spans="2:2">
      <c r="B14134" s="15"/>
    </row>
    <row r="14135" spans="2:2">
      <c r="B14135" s="15"/>
    </row>
    <row r="14136" spans="2:2">
      <c r="B14136" s="15"/>
    </row>
    <row r="14137" spans="2:2">
      <c r="B14137" s="15"/>
    </row>
    <row r="14138" spans="2:2">
      <c r="B14138" s="15"/>
    </row>
    <row r="14139" spans="2:2">
      <c r="B14139" s="15"/>
    </row>
    <row r="14140" spans="2:2">
      <c r="B14140" s="15"/>
    </row>
    <row r="14141" spans="2:2">
      <c r="B14141" s="15"/>
    </row>
    <row r="14142" spans="2:2">
      <c r="B14142" s="15"/>
    </row>
    <row r="14143" spans="2:2">
      <c r="B14143" s="15"/>
    </row>
    <row r="14144" spans="2:2">
      <c r="B14144" s="15"/>
    </row>
    <row r="14145" spans="2:2">
      <c r="B14145" s="15"/>
    </row>
    <row r="14146" spans="2:2">
      <c r="B14146" s="15"/>
    </row>
    <row r="14147" spans="2:2">
      <c r="B14147" s="15"/>
    </row>
    <row r="14148" spans="2:2">
      <c r="B14148" s="15"/>
    </row>
    <row r="14149" spans="2:2">
      <c r="B14149" s="15"/>
    </row>
    <row r="14150" spans="2:2">
      <c r="B14150" s="15"/>
    </row>
    <row r="14151" spans="2:2">
      <c r="B14151" s="15"/>
    </row>
    <row r="14152" spans="2:2">
      <c r="B14152" s="15"/>
    </row>
    <row r="14153" spans="2:2">
      <c r="B14153" s="15"/>
    </row>
    <row r="14154" spans="2:2">
      <c r="B14154" s="15"/>
    </row>
    <row r="14155" spans="2:2">
      <c r="B14155" s="15"/>
    </row>
    <row r="14156" spans="2:2">
      <c r="B14156" s="15"/>
    </row>
    <row r="14157" spans="2:2">
      <c r="B14157" s="15"/>
    </row>
    <row r="14158" spans="2:2">
      <c r="B14158" s="15"/>
    </row>
    <row r="14159" spans="2:2">
      <c r="B14159" s="15"/>
    </row>
    <row r="14160" spans="2:2">
      <c r="B14160" s="15"/>
    </row>
    <row r="14161" spans="2:2">
      <c r="B14161" s="15"/>
    </row>
    <row r="14162" spans="2:2">
      <c r="B14162" s="15"/>
    </row>
    <row r="14163" spans="2:2">
      <c r="B14163" s="15"/>
    </row>
    <row r="14164" spans="2:2">
      <c r="B14164" s="15"/>
    </row>
    <row r="14165" spans="2:2">
      <c r="B14165" s="15"/>
    </row>
    <row r="14166" spans="2:2">
      <c r="B14166" s="15"/>
    </row>
    <row r="14167" spans="2:2">
      <c r="B14167" s="15"/>
    </row>
    <row r="14168" spans="2:2">
      <c r="B14168" s="15"/>
    </row>
    <row r="14169" spans="2:2">
      <c r="B14169" s="15"/>
    </row>
    <row r="14170" spans="2:2">
      <c r="B14170" s="15"/>
    </row>
    <row r="14171" spans="2:2">
      <c r="B14171" s="15"/>
    </row>
    <row r="14172" spans="2:2">
      <c r="B14172" s="15"/>
    </row>
    <row r="14173" spans="2:2">
      <c r="B14173" s="15"/>
    </row>
    <row r="14174" spans="2:2">
      <c r="B14174" s="15"/>
    </row>
    <row r="14175" spans="2:2">
      <c r="B14175" s="15"/>
    </row>
    <row r="14176" spans="2:2">
      <c r="B14176" s="15"/>
    </row>
    <row r="14177" spans="2:2">
      <c r="B14177" s="15"/>
    </row>
    <row r="14178" spans="2:2">
      <c r="B14178" s="15"/>
    </row>
    <row r="14179" spans="2:2">
      <c r="B14179" s="15"/>
    </row>
    <row r="14180" spans="2:2">
      <c r="B14180" s="15"/>
    </row>
    <row r="14181" spans="2:2">
      <c r="B14181" s="15"/>
    </row>
    <row r="14182" spans="2:2">
      <c r="B14182" s="15"/>
    </row>
    <row r="14183" spans="2:2">
      <c r="B14183" s="15"/>
    </row>
    <row r="14184" spans="2:2">
      <c r="B14184" s="15"/>
    </row>
    <row r="14185" spans="2:2">
      <c r="B14185" s="15"/>
    </row>
    <row r="14186" spans="2:2">
      <c r="B14186" s="15"/>
    </row>
    <row r="14187" spans="2:2">
      <c r="B14187" s="15"/>
    </row>
    <row r="14188" spans="2:2">
      <c r="B14188" s="15"/>
    </row>
    <row r="14189" spans="2:2">
      <c r="B14189" s="15"/>
    </row>
    <row r="14190" spans="2:2">
      <c r="B14190" s="15"/>
    </row>
    <row r="14191" spans="2:2">
      <c r="B14191" s="15"/>
    </row>
    <row r="14192" spans="2:2">
      <c r="B14192" s="15"/>
    </row>
    <row r="14193" spans="2:2">
      <c r="B14193" s="15"/>
    </row>
    <row r="14194" spans="2:2">
      <c r="B14194" s="15"/>
    </row>
    <row r="14195" spans="2:2">
      <c r="B14195" s="15"/>
    </row>
    <row r="14196" spans="2:2">
      <c r="B14196" s="15"/>
    </row>
    <row r="14197" spans="2:2">
      <c r="B14197" s="15"/>
    </row>
    <row r="14198" spans="2:2">
      <c r="B14198" s="15"/>
    </row>
    <row r="14199" spans="2:2">
      <c r="B14199" s="15"/>
    </row>
    <row r="14200" spans="2:2">
      <c r="B14200" s="15"/>
    </row>
    <row r="14201" spans="2:2">
      <c r="B14201" s="15"/>
    </row>
    <row r="14202" spans="2:2">
      <c r="B14202" s="15"/>
    </row>
    <row r="14203" spans="2:2">
      <c r="B14203" s="15"/>
    </row>
    <row r="14204" spans="2:2">
      <c r="B14204" s="15"/>
    </row>
    <row r="14205" spans="2:2">
      <c r="B14205" s="15"/>
    </row>
    <row r="14206" spans="2:2">
      <c r="B14206" s="15"/>
    </row>
    <row r="14207" spans="2:2">
      <c r="B14207" s="15"/>
    </row>
    <row r="14208" spans="2:2">
      <c r="B14208" s="15"/>
    </row>
    <row r="14209" spans="2:2">
      <c r="B14209" s="15"/>
    </row>
    <row r="14210" spans="2:2">
      <c r="B14210" s="15"/>
    </row>
    <row r="14211" spans="2:2">
      <c r="B14211" s="15"/>
    </row>
    <row r="14212" spans="2:2">
      <c r="B14212" s="15"/>
    </row>
    <row r="14213" spans="2:2">
      <c r="B14213" s="15"/>
    </row>
    <row r="14214" spans="2:2">
      <c r="B14214" s="15"/>
    </row>
    <row r="14215" spans="2:2">
      <c r="B14215" s="15"/>
    </row>
    <row r="14216" spans="2:2">
      <c r="B14216" s="15"/>
    </row>
    <row r="14217" spans="2:2">
      <c r="B14217" s="15"/>
    </row>
    <row r="14218" spans="2:2">
      <c r="B14218" s="15"/>
    </row>
    <row r="14219" spans="2:2">
      <c r="B14219" s="15"/>
    </row>
    <row r="14220" spans="2:2">
      <c r="B14220" s="15"/>
    </row>
    <row r="14221" spans="2:2">
      <c r="B14221" s="15"/>
    </row>
    <row r="14222" spans="2:2">
      <c r="B14222" s="15"/>
    </row>
    <row r="14223" spans="2:2">
      <c r="B14223" s="15"/>
    </row>
    <row r="14224" spans="2:2">
      <c r="B14224" s="15"/>
    </row>
    <row r="14225" spans="2:2">
      <c r="B14225" s="15"/>
    </row>
    <row r="14226" spans="2:2">
      <c r="B14226" s="15"/>
    </row>
    <row r="14227" spans="2:2">
      <c r="B14227" s="15"/>
    </row>
    <row r="14228" spans="2:2">
      <c r="B14228" s="15"/>
    </row>
    <row r="14229" spans="2:2">
      <c r="B14229" s="15"/>
    </row>
    <row r="14230" spans="2:2">
      <c r="B14230" s="15"/>
    </row>
    <row r="14231" spans="2:2">
      <c r="B14231" s="15"/>
    </row>
    <row r="14232" spans="2:2">
      <c r="B14232" s="15"/>
    </row>
    <row r="14233" spans="2:2">
      <c r="B14233" s="15"/>
    </row>
    <row r="14234" spans="2:2">
      <c r="B14234" s="15"/>
    </row>
    <row r="14235" spans="2:2">
      <c r="B14235" s="15"/>
    </row>
    <row r="14236" spans="2:2">
      <c r="B14236" s="15"/>
    </row>
    <row r="14237" spans="2:2">
      <c r="B14237" s="15"/>
    </row>
    <row r="14238" spans="2:2">
      <c r="B14238" s="15"/>
    </row>
    <row r="14239" spans="2:2">
      <c r="B14239" s="15"/>
    </row>
    <row r="14240" spans="2:2">
      <c r="B14240" s="15"/>
    </row>
    <row r="14241" spans="2:2">
      <c r="B14241" s="15"/>
    </row>
    <row r="14242" spans="2:2">
      <c r="B14242" s="15"/>
    </row>
    <row r="14243" spans="2:2">
      <c r="B14243" s="15"/>
    </row>
    <row r="14244" spans="2:2">
      <c r="B14244" s="15"/>
    </row>
    <row r="14245" spans="2:2">
      <c r="B14245" s="15"/>
    </row>
    <row r="14246" spans="2:2">
      <c r="B14246" s="15"/>
    </row>
    <row r="14247" spans="2:2">
      <c r="B14247" s="15"/>
    </row>
    <row r="14248" spans="2:2">
      <c r="B14248" s="15"/>
    </row>
    <row r="14249" spans="2:2">
      <c r="B14249" s="15"/>
    </row>
    <row r="14250" spans="2:2">
      <c r="B14250" s="15"/>
    </row>
    <row r="14251" spans="2:2">
      <c r="B14251" s="15"/>
    </row>
    <row r="14252" spans="2:2">
      <c r="B14252" s="15"/>
    </row>
    <row r="14253" spans="2:2">
      <c r="B14253" s="15"/>
    </row>
    <row r="14254" spans="2:2">
      <c r="B14254" s="15"/>
    </row>
    <row r="14255" spans="2:2">
      <c r="B14255" s="15"/>
    </row>
    <row r="14256" spans="2:2">
      <c r="B14256" s="15"/>
    </row>
    <row r="14257" spans="2:2">
      <c r="B14257" s="15"/>
    </row>
    <row r="14258" spans="2:2">
      <c r="B14258" s="15"/>
    </row>
    <row r="14259" spans="2:2">
      <c r="B14259" s="15"/>
    </row>
    <row r="14260" spans="2:2">
      <c r="B14260" s="15"/>
    </row>
    <row r="14261" spans="2:2">
      <c r="B14261" s="15"/>
    </row>
    <row r="14262" spans="2:2">
      <c r="B14262" s="15"/>
    </row>
    <row r="14263" spans="2:2">
      <c r="B14263" s="15"/>
    </row>
    <row r="14264" spans="2:2">
      <c r="B14264" s="15"/>
    </row>
    <row r="14265" spans="2:2">
      <c r="B14265" s="15"/>
    </row>
    <row r="14266" spans="2:2">
      <c r="B14266" s="15"/>
    </row>
    <row r="14267" spans="2:2">
      <c r="B14267" s="15"/>
    </row>
    <row r="14268" spans="2:2">
      <c r="B14268" s="15"/>
    </row>
    <row r="14269" spans="2:2">
      <c r="B14269" s="15"/>
    </row>
    <row r="14270" spans="2:2">
      <c r="B14270" s="15"/>
    </row>
    <row r="14271" spans="2:2">
      <c r="B14271" s="15"/>
    </row>
    <row r="14272" spans="2:2">
      <c r="B14272" s="15"/>
    </row>
    <row r="14273" spans="2:2">
      <c r="B14273" s="15"/>
    </row>
    <row r="14274" spans="2:2">
      <c r="B14274" s="15"/>
    </row>
    <row r="14275" spans="2:2">
      <c r="B14275" s="15"/>
    </row>
    <row r="14276" spans="2:2">
      <c r="B14276" s="15"/>
    </row>
    <row r="14277" spans="2:2">
      <c r="B14277" s="15"/>
    </row>
    <row r="14278" spans="2:2">
      <c r="B14278" s="15"/>
    </row>
    <row r="14279" spans="2:2">
      <c r="B14279" s="15"/>
    </row>
    <row r="14280" spans="2:2">
      <c r="B14280" s="15"/>
    </row>
    <row r="14281" spans="2:2">
      <c r="B14281" s="15"/>
    </row>
    <row r="14282" spans="2:2">
      <c r="B14282" s="15"/>
    </row>
    <row r="14283" spans="2:2">
      <c r="B14283" s="15"/>
    </row>
    <row r="14284" spans="2:2">
      <c r="B14284" s="15"/>
    </row>
    <row r="14285" spans="2:2">
      <c r="B14285" s="15"/>
    </row>
    <row r="14286" spans="2:2">
      <c r="B14286" s="15"/>
    </row>
    <row r="14287" spans="2:2">
      <c r="B14287" s="15"/>
    </row>
    <row r="14288" spans="2:2">
      <c r="B14288" s="15"/>
    </row>
    <row r="14289" spans="2:2">
      <c r="B14289" s="15"/>
    </row>
    <row r="14290" spans="2:2">
      <c r="B14290" s="15"/>
    </row>
    <row r="14291" spans="2:2">
      <c r="B14291" s="15"/>
    </row>
    <row r="14292" spans="2:2">
      <c r="B14292" s="15"/>
    </row>
    <row r="14293" spans="2:2">
      <c r="B14293" s="15"/>
    </row>
    <row r="14294" spans="2:2">
      <c r="B14294" s="15"/>
    </row>
    <row r="14295" spans="2:2">
      <c r="B14295" s="15"/>
    </row>
    <row r="14296" spans="2:2">
      <c r="B14296" s="15"/>
    </row>
    <row r="14297" spans="2:2">
      <c r="B14297" s="15"/>
    </row>
    <row r="14298" spans="2:2">
      <c r="B14298" s="15"/>
    </row>
    <row r="14299" spans="2:2">
      <c r="B14299" s="15"/>
    </row>
    <row r="14300" spans="2:2">
      <c r="B14300" s="15"/>
    </row>
    <row r="14301" spans="2:2">
      <c r="B14301" s="15"/>
    </row>
    <row r="14302" spans="2:2">
      <c r="B14302" s="15"/>
    </row>
    <row r="14303" spans="2:2">
      <c r="B14303" s="15"/>
    </row>
    <row r="14304" spans="2:2">
      <c r="B14304" s="15"/>
    </row>
    <row r="14305" spans="2:2">
      <c r="B14305" s="15"/>
    </row>
    <row r="14306" spans="2:2">
      <c r="B14306" s="15"/>
    </row>
    <row r="14307" spans="2:2">
      <c r="B14307" s="15"/>
    </row>
    <row r="14308" spans="2:2">
      <c r="B14308" s="15"/>
    </row>
    <row r="14309" spans="2:2">
      <c r="B14309" s="15"/>
    </row>
    <row r="14310" spans="2:2">
      <c r="B14310" s="15"/>
    </row>
    <row r="14311" spans="2:2">
      <c r="B14311" s="15"/>
    </row>
    <row r="14312" spans="2:2">
      <c r="B14312" s="15"/>
    </row>
    <row r="14313" spans="2:2">
      <c r="B14313" s="15"/>
    </row>
    <row r="14314" spans="2:2">
      <c r="B14314" s="15"/>
    </row>
    <row r="14315" spans="2:2">
      <c r="B14315" s="15"/>
    </row>
    <row r="14316" spans="2:2">
      <c r="B14316" s="15"/>
    </row>
    <row r="14317" spans="2:2">
      <c r="B14317" s="15"/>
    </row>
    <row r="14318" spans="2:2">
      <c r="B14318" s="15"/>
    </row>
    <row r="14319" spans="2:2">
      <c r="B14319" s="15"/>
    </row>
    <row r="14320" spans="2:2">
      <c r="B14320" s="15"/>
    </row>
    <row r="14321" spans="2:2">
      <c r="B14321" s="15"/>
    </row>
    <row r="14322" spans="2:2">
      <c r="B14322" s="15"/>
    </row>
    <row r="14323" spans="2:2">
      <c r="B14323" s="15"/>
    </row>
    <row r="14324" spans="2:2">
      <c r="B14324" s="15"/>
    </row>
    <row r="14325" spans="2:2">
      <c r="B14325" s="15"/>
    </row>
    <row r="14326" spans="2:2">
      <c r="B14326" s="15"/>
    </row>
    <row r="14327" spans="2:2">
      <c r="B14327" s="15"/>
    </row>
    <row r="14328" spans="2:2">
      <c r="B14328" s="15"/>
    </row>
    <row r="14329" spans="2:2">
      <c r="B14329" s="15"/>
    </row>
    <row r="14330" spans="2:2">
      <c r="B14330" s="15"/>
    </row>
    <row r="14331" spans="2:2">
      <c r="B14331" s="15"/>
    </row>
    <row r="14332" spans="2:2">
      <c r="B14332" s="15"/>
    </row>
    <row r="14333" spans="2:2">
      <c r="B14333" s="15"/>
    </row>
    <row r="14334" spans="2:2">
      <c r="B14334" s="15"/>
    </row>
    <row r="14335" spans="2:2">
      <c r="B14335" s="15"/>
    </row>
    <row r="14336" spans="2:2">
      <c r="B14336" s="15"/>
    </row>
    <row r="14337" spans="2:2">
      <c r="B14337" s="15"/>
    </row>
    <row r="14338" spans="2:2">
      <c r="B14338" s="15"/>
    </row>
    <row r="14339" spans="2:2">
      <c r="B14339" s="15"/>
    </row>
    <row r="14340" spans="2:2">
      <c r="B14340" s="15"/>
    </row>
    <row r="14341" spans="2:2">
      <c r="B14341" s="15"/>
    </row>
    <row r="14342" spans="2:2">
      <c r="B14342" s="15"/>
    </row>
    <row r="14343" spans="2:2">
      <c r="B14343" s="15"/>
    </row>
    <row r="14344" spans="2:2">
      <c r="B14344" s="15"/>
    </row>
    <row r="14345" spans="2:2">
      <c r="B14345" s="15"/>
    </row>
    <row r="14346" spans="2:2">
      <c r="B14346" s="15"/>
    </row>
    <row r="14347" spans="2:2">
      <c r="B14347" s="15"/>
    </row>
    <row r="14348" spans="2:2">
      <c r="B14348" s="15"/>
    </row>
    <row r="14349" spans="2:2">
      <c r="B14349" s="15"/>
    </row>
    <row r="14350" spans="2:2">
      <c r="B14350" s="15"/>
    </row>
    <row r="14351" spans="2:2">
      <c r="B14351" s="15"/>
    </row>
    <row r="14352" spans="2:2">
      <c r="B14352" s="15"/>
    </row>
    <row r="14353" spans="2:2">
      <c r="B14353" s="15"/>
    </row>
    <row r="14354" spans="2:2">
      <c r="B14354" s="15"/>
    </row>
    <row r="14355" spans="2:2">
      <c r="B14355" s="15"/>
    </row>
    <row r="14356" spans="2:2">
      <c r="B14356" s="15"/>
    </row>
    <row r="14357" spans="2:2">
      <c r="B14357" s="15"/>
    </row>
    <row r="14358" spans="2:2">
      <c r="B14358" s="15"/>
    </row>
    <row r="14359" spans="2:2">
      <c r="B14359" s="15"/>
    </row>
    <row r="14360" spans="2:2">
      <c r="B14360" s="15"/>
    </row>
    <row r="14361" spans="2:2">
      <c r="B14361" s="15"/>
    </row>
    <row r="14362" spans="2:2">
      <c r="B14362" s="15"/>
    </row>
    <row r="14363" spans="2:2">
      <c r="B14363" s="15"/>
    </row>
    <row r="14364" spans="2:2">
      <c r="B14364" s="15"/>
    </row>
    <row r="14365" spans="2:2">
      <c r="B14365" s="15"/>
    </row>
    <row r="14366" spans="2:2">
      <c r="B14366" s="15"/>
    </row>
    <row r="14367" spans="2:2">
      <c r="B14367" s="15"/>
    </row>
    <row r="14368" spans="2:2">
      <c r="B14368" s="15"/>
    </row>
    <row r="14369" spans="2:2">
      <c r="B14369" s="15"/>
    </row>
    <row r="14370" spans="2:2">
      <c r="B14370" s="15"/>
    </row>
    <row r="14371" spans="2:2">
      <c r="B14371" s="15"/>
    </row>
    <row r="14372" spans="2:2">
      <c r="B14372" s="15"/>
    </row>
    <row r="14373" spans="2:2">
      <c r="B14373" s="15"/>
    </row>
    <row r="14374" spans="2:2">
      <c r="B14374" s="15"/>
    </row>
    <row r="14375" spans="2:2">
      <c r="B14375" s="15"/>
    </row>
    <row r="14376" spans="2:2">
      <c r="B14376" s="15"/>
    </row>
    <row r="14377" spans="2:2">
      <c r="B14377" s="15"/>
    </row>
    <row r="14378" spans="2:2">
      <c r="B14378" s="15"/>
    </row>
    <row r="14379" spans="2:2">
      <c r="B14379" s="15"/>
    </row>
    <row r="14380" spans="2:2">
      <c r="B14380" s="15"/>
    </row>
    <row r="14381" spans="2:2">
      <c r="B14381" s="15"/>
    </row>
    <row r="14382" spans="2:2">
      <c r="B14382" s="15"/>
    </row>
    <row r="14383" spans="2:2">
      <c r="B14383" s="15"/>
    </row>
    <row r="14384" spans="2:2">
      <c r="B14384" s="15"/>
    </row>
    <row r="14385" spans="2:2">
      <c r="B14385" s="15"/>
    </row>
    <row r="14386" spans="2:2">
      <c r="B14386" s="15"/>
    </row>
    <row r="14387" spans="2:2">
      <c r="B14387" s="15"/>
    </row>
    <row r="14388" spans="2:2">
      <c r="B14388" s="15"/>
    </row>
    <row r="14389" spans="2:2">
      <c r="B14389" s="15"/>
    </row>
    <row r="14390" spans="2:2">
      <c r="B14390" s="15"/>
    </row>
    <row r="14391" spans="2:2">
      <c r="B14391" s="15"/>
    </row>
    <row r="14392" spans="2:2">
      <c r="B14392" s="15"/>
    </row>
    <row r="14393" spans="2:2">
      <c r="B14393" s="15"/>
    </row>
    <row r="14394" spans="2:2">
      <c r="B14394" s="15"/>
    </row>
    <row r="14395" spans="2:2">
      <c r="B14395" s="15"/>
    </row>
    <row r="14396" spans="2:2">
      <c r="B14396" s="15"/>
    </row>
    <row r="14397" spans="2:2">
      <c r="B14397" s="15"/>
    </row>
    <row r="14398" spans="2:2">
      <c r="B14398" s="15"/>
    </row>
    <row r="14399" spans="2:2">
      <c r="B14399" s="15"/>
    </row>
    <row r="14400" spans="2:2">
      <c r="B14400" s="15"/>
    </row>
    <row r="14401" spans="2:2">
      <c r="B14401" s="15"/>
    </row>
    <row r="14402" spans="2:2">
      <c r="B14402" s="15"/>
    </row>
    <row r="14403" spans="2:2">
      <c r="B14403" s="15"/>
    </row>
    <row r="14404" spans="2:2">
      <c r="B14404" s="15"/>
    </row>
    <row r="14405" spans="2:2">
      <c r="B14405" s="15"/>
    </row>
    <row r="14406" spans="2:2">
      <c r="B14406" s="15"/>
    </row>
    <row r="14407" spans="2:2">
      <c r="B14407" s="15"/>
    </row>
    <row r="14408" spans="2:2">
      <c r="B14408" s="15"/>
    </row>
    <row r="14409" spans="2:2">
      <c r="B14409" s="15"/>
    </row>
    <row r="14410" spans="2:2">
      <c r="B14410" s="15"/>
    </row>
    <row r="14411" spans="2:2">
      <c r="B14411" s="15"/>
    </row>
    <row r="14412" spans="2:2">
      <c r="B14412" s="15"/>
    </row>
    <row r="14413" spans="2:2">
      <c r="B14413" s="15"/>
    </row>
    <row r="14414" spans="2:2">
      <c r="B14414" s="15"/>
    </row>
    <row r="14415" spans="2:2">
      <c r="B14415" s="15"/>
    </row>
    <row r="14416" spans="2:2">
      <c r="B14416" s="15"/>
    </row>
    <row r="14417" spans="2:2">
      <c r="B14417" s="15"/>
    </row>
    <row r="14418" spans="2:2">
      <c r="B14418" s="15"/>
    </row>
    <row r="14419" spans="2:2">
      <c r="B14419" s="15"/>
    </row>
    <row r="14420" spans="2:2">
      <c r="B14420" s="15"/>
    </row>
    <row r="14421" spans="2:2">
      <c r="B14421" s="15"/>
    </row>
    <row r="14422" spans="2:2">
      <c r="B14422" s="15"/>
    </row>
    <row r="14423" spans="2:2">
      <c r="B14423" s="15"/>
    </row>
    <row r="14424" spans="2:2">
      <c r="B14424" s="15"/>
    </row>
    <row r="14425" spans="2:2">
      <c r="B14425" s="15"/>
    </row>
    <row r="14426" spans="2:2">
      <c r="B14426" s="15"/>
    </row>
    <row r="14427" spans="2:2">
      <c r="B14427" s="15"/>
    </row>
    <row r="14428" spans="2:2">
      <c r="B14428" s="15"/>
    </row>
    <row r="14429" spans="2:2">
      <c r="B14429" s="15"/>
    </row>
    <row r="14430" spans="2:2">
      <c r="B14430" s="15"/>
    </row>
    <row r="14431" spans="2:2">
      <c r="B14431" s="15"/>
    </row>
    <row r="14432" spans="2:2">
      <c r="B14432" s="15"/>
    </row>
    <row r="14433" spans="2:2">
      <c r="B14433" s="15"/>
    </row>
    <row r="14434" spans="2:2">
      <c r="B14434" s="15"/>
    </row>
    <row r="14435" spans="2:2">
      <c r="B14435" s="15"/>
    </row>
    <row r="14436" spans="2:2">
      <c r="B14436" s="15"/>
    </row>
    <row r="14437" spans="2:2">
      <c r="B14437" s="15"/>
    </row>
    <row r="14438" spans="2:2">
      <c r="B14438" s="15"/>
    </row>
    <row r="14439" spans="2:2">
      <c r="B14439" s="15"/>
    </row>
    <row r="14440" spans="2:2">
      <c r="B14440" s="15"/>
    </row>
    <row r="14441" spans="2:2">
      <c r="B14441" s="15"/>
    </row>
    <row r="14442" spans="2:2">
      <c r="B14442" s="15"/>
    </row>
    <row r="14443" spans="2:2">
      <c r="B14443" s="15"/>
    </row>
    <row r="14444" spans="2:2">
      <c r="B14444" s="15"/>
    </row>
    <row r="14445" spans="2:2">
      <c r="B14445" s="15"/>
    </row>
    <row r="14446" spans="2:2">
      <c r="B14446" s="15"/>
    </row>
    <row r="14447" spans="2:2">
      <c r="B14447" s="15"/>
    </row>
    <row r="14448" spans="2:2">
      <c r="B14448" s="15"/>
    </row>
    <row r="14449" spans="2:2">
      <c r="B14449" s="15"/>
    </row>
    <row r="14450" spans="2:2">
      <c r="B14450" s="15"/>
    </row>
    <row r="14451" spans="2:2">
      <c r="B14451" s="15"/>
    </row>
    <row r="14452" spans="2:2">
      <c r="B14452" s="15"/>
    </row>
    <row r="14453" spans="2:2">
      <c r="B14453" s="15"/>
    </row>
    <row r="14454" spans="2:2">
      <c r="B14454" s="15"/>
    </row>
    <row r="14455" spans="2:2">
      <c r="B14455" s="15"/>
    </row>
    <row r="14456" spans="2:2">
      <c r="B14456" s="15"/>
    </row>
    <row r="14457" spans="2:2">
      <c r="B14457" s="15"/>
    </row>
    <row r="14458" spans="2:2">
      <c r="B14458" s="15"/>
    </row>
    <row r="14459" spans="2:2">
      <c r="B14459" s="15"/>
    </row>
    <row r="14460" spans="2:2">
      <c r="B14460" s="15"/>
    </row>
    <row r="14461" spans="2:2">
      <c r="B14461" s="15"/>
    </row>
    <row r="14462" spans="2:2">
      <c r="B14462" s="15"/>
    </row>
    <row r="14463" spans="2:2">
      <c r="B14463" s="15"/>
    </row>
    <row r="14464" spans="2:2">
      <c r="B14464" s="15"/>
    </row>
    <row r="14465" spans="2:2">
      <c r="B14465" s="15"/>
    </row>
    <row r="14466" spans="2:2">
      <c r="B14466" s="15"/>
    </row>
    <row r="14467" spans="2:2">
      <c r="B14467" s="15"/>
    </row>
    <row r="14468" spans="2:2">
      <c r="B14468" s="15"/>
    </row>
    <row r="14469" spans="2:2">
      <c r="B14469" s="15"/>
    </row>
    <row r="14470" spans="2:2">
      <c r="B14470" s="15"/>
    </row>
    <row r="14471" spans="2:2">
      <c r="B14471" s="15"/>
    </row>
    <row r="14472" spans="2:2">
      <c r="B14472" s="15"/>
    </row>
    <row r="14473" spans="2:2">
      <c r="B14473" s="15"/>
    </row>
    <row r="14474" spans="2:2">
      <c r="B14474" s="15"/>
    </row>
    <row r="14475" spans="2:2">
      <c r="B14475" s="15"/>
    </row>
    <row r="14476" spans="2:2">
      <c r="B14476" s="15"/>
    </row>
    <row r="14477" spans="2:2">
      <c r="B14477" s="15"/>
    </row>
    <row r="14478" spans="2:2">
      <c r="B14478" s="15"/>
    </row>
    <row r="14479" spans="2:2">
      <c r="B14479" s="15"/>
    </row>
    <row r="14480" spans="2:2">
      <c r="B14480" s="15"/>
    </row>
    <row r="14481" spans="2:2">
      <c r="B14481" s="15"/>
    </row>
    <row r="14482" spans="2:2">
      <c r="B14482" s="15"/>
    </row>
    <row r="14483" spans="2:2">
      <c r="B14483" s="15"/>
    </row>
    <row r="14484" spans="2:2">
      <c r="B14484" s="15"/>
    </row>
    <row r="14485" spans="2:2">
      <c r="B14485" s="15"/>
    </row>
    <row r="14486" spans="2:2">
      <c r="B14486" s="15"/>
    </row>
    <row r="14487" spans="2:2">
      <c r="B14487" s="15"/>
    </row>
    <row r="14488" spans="2:2">
      <c r="B14488" s="15"/>
    </row>
    <row r="14489" spans="2:2">
      <c r="B14489" s="15"/>
    </row>
    <row r="14490" spans="2:2">
      <c r="B14490" s="15"/>
    </row>
    <row r="14491" spans="2:2">
      <c r="B14491" s="15"/>
    </row>
    <row r="14492" spans="2:2">
      <c r="B14492" s="15"/>
    </row>
    <row r="14493" spans="2:2">
      <c r="B14493" s="15"/>
    </row>
    <row r="14494" spans="2:2">
      <c r="B14494" s="15"/>
    </row>
    <row r="14495" spans="2:2">
      <c r="B14495" s="15"/>
    </row>
    <row r="14496" spans="2:2">
      <c r="B14496" s="15"/>
    </row>
    <row r="14497" spans="2:2">
      <c r="B14497" s="15"/>
    </row>
    <row r="14498" spans="2:2">
      <c r="B14498" s="15"/>
    </row>
    <row r="14499" spans="2:2">
      <c r="B14499" s="15"/>
    </row>
    <row r="14500" spans="2:2">
      <c r="B14500" s="15"/>
    </row>
    <row r="14501" spans="2:2">
      <c r="B14501" s="15"/>
    </row>
    <row r="14502" spans="2:2">
      <c r="B14502" s="15"/>
    </row>
    <row r="14503" spans="2:2">
      <c r="B14503" s="15"/>
    </row>
    <row r="14504" spans="2:2">
      <c r="B14504" s="15"/>
    </row>
    <row r="14505" spans="2:2">
      <c r="B14505" s="15"/>
    </row>
    <row r="14506" spans="2:2">
      <c r="B14506" s="15"/>
    </row>
    <row r="14507" spans="2:2">
      <c r="B14507" s="15"/>
    </row>
    <row r="14508" spans="2:2">
      <c r="B14508" s="15"/>
    </row>
    <row r="14509" spans="2:2">
      <c r="B14509" s="15"/>
    </row>
    <row r="14510" spans="2:2">
      <c r="B14510" s="15"/>
    </row>
    <row r="14511" spans="2:2">
      <c r="B14511" s="15"/>
    </row>
    <row r="14512" spans="2:2">
      <c r="B14512" s="15"/>
    </row>
    <row r="14513" spans="2:2">
      <c r="B14513" s="15"/>
    </row>
    <row r="14514" spans="2:2">
      <c r="B14514" s="15"/>
    </row>
    <row r="14515" spans="2:2">
      <c r="B14515" s="15"/>
    </row>
    <row r="14516" spans="2:2">
      <c r="B14516" s="15"/>
    </row>
    <row r="14517" spans="2:2">
      <c r="B14517" s="15"/>
    </row>
    <row r="14518" spans="2:2">
      <c r="B14518" s="15"/>
    </row>
    <row r="14519" spans="2:2">
      <c r="B14519" s="15"/>
    </row>
    <row r="14520" spans="2:2">
      <c r="B14520" s="15"/>
    </row>
    <row r="14521" spans="2:2">
      <c r="B14521" s="15"/>
    </row>
    <row r="14522" spans="2:2">
      <c r="B14522" s="15"/>
    </row>
    <row r="14523" spans="2:2">
      <c r="B14523" s="15"/>
    </row>
    <row r="14524" spans="2:2">
      <c r="B14524" s="15"/>
    </row>
    <row r="14525" spans="2:2">
      <c r="B14525" s="15"/>
    </row>
    <row r="14526" spans="2:2">
      <c r="B14526" s="15"/>
    </row>
    <row r="14527" spans="2:2">
      <c r="B14527" s="15"/>
    </row>
    <row r="14528" spans="2:2">
      <c r="B14528" s="15"/>
    </row>
    <row r="14529" spans="2:2">
      <c r="B14529" s="15"/>
    </row>
    <row r="14530" spans="2:2">
      <c r="B14530" s="15"/>
    </row>
    <row r="14531" spans="2:2">
      <c r="B14531" s="15"/>
    </row>
    <row r="14532" spans="2:2">
      <c r="B14532" s="15"/>
    </row>
    <row r="14533" spans="2:2">
      <c r="B14533" s="15"/>
    </row>
    <row r="14534" spans="2:2">
      <c r="B14534" s="15"/>
    </row>
    <row r="14535" spans="2:2">
      <c r="B14535" s="15"/>
    </row>
    <row r="14536" spans="2:2">
      <c r="B14536" s="15"/>
    </row>
    <row r="14537" spans="2:2">
      <c r="B14537" s="15"/>
    </row>
    <row r="14538" spans="2:2">
      <c r="B14538" s="15"/>
    </row>
    <row r="14539" spans="2:2">
      <c r="B14539" s="15"/>
    </row>
    <row r="14540" spans="2:2">
      <c r="B14540" s="15"/>
    </row>
    <row r="14541" spans="2:2">
      <c r="B14541" s="15"/>
    </row>
    <row r="14542" spans="2:2">
      <c r="B14542" s="15"/>
    </row>
    <row r="14543" spans="2:2">
      <c r="B14543" s="15"/>
    </row>
    <row r="14544" spans="2:2">
      <c r="B14544" s="15"/>
    </row>
    <row r="14545" spans="2:2">
      <c r="B14545" s="15"/>
    </row>
    <row r="14546" spans="2:2">
      <c r="B14546" s="15"/>
    </row>
    <row r="14547" spans="2:2">
      <c r="B14547" s="15"/>
    </row>
    <row r="14548" spans="2:2">
      <c r="B14548" s="15"/>
    </row>
    <row r="14549" spans="2:2">
      <c r="B14549" s="15"/>
    </row>
    <row r="14550" spans="2:2">
      <c r="B14550" s="15"/>
    </row>
    <row r="14551" spans="2:2">
      <c r="B14551" s="15"/>
    </row>
    <row r="14552" spans="2:2">
      <c r="B14552" s="15"/>
    </row>
    <row r="14553" spans="2:2">
      <c r="B14553" s="15"/>
    </row>
    <row r="14554" spans="2:2">
      <c r="B14554" s="15"/>
    </row>
    <row r="14555" spans="2:2">
      <c r="B14555" s="15"/>
    </row>
    <row r="14556" spans="2:2">
      <c r="B14556" s="15"/>
    </row>
    <row r="14557" spans="2:2">
      <c r="B14557" s="15"/>
    </row>
    <row r="14558" spans="2:2">
      <c r="B14558" s="15"/>
    </row>
    <row r="14559" spans="2:2">
      <c r="B14559" s="15"/>
    </row>
    <row r="14560" spans="2:2">
      <c r="B14560" s="15"/>
    </row>
    <row r="14561" spans="2:2">
      <c r="B14561" s="15"/>
    </row>
    <row r="14562" spans="2:2">
      <c r="B14562" s="15"/>
    </row>
    <row r="14563" spans="2:2">
      <c r="B14563" s="15"/>
    </row>
    <row r="14564" spans="2:2">
      <c r="B14564" s="15"/>
    </row>
    <row r="14565" spans="2:2">
      <c r="B14565" s="15"/>
    </row>
    <row r="14566" spans="2:2">
      <c r="B14566" s="15"/>
    </row>
    <row r="14567" spans="2:2">
      <c r="B14567" s="15"/>
    </row>
    <row r="14568" spans="2:2">
      <c r="B14568" s="15"/>
    </row>
    <row r="14569" spans="2:2">
      <c r="B14569" s="15"/>
    </row>
    <row r="14570" spans="2:2">
      <c r="B14570" s="15"/>
    </row>
    <row r="14571" spans="2:2">
      <c r="B14571" s="15"/>
    </row>
    <row r="14572" spans="2:2">
      <c r="B14572" s="15"/>
    </row>
    <row r="14573" spans="2:2">
      <c r="B14573" s="15"/>
    </row>
    <row r="14574" spans="2:2">
      <c r="B14574" s="15"/>
    </row>
    <row r="14575" spans="2:2">
      <c r="B14575" s="15"/>
    </row>
    <row r="14576" spans="2:2">
      <c r="B14576" s="15"/>
    </row>
    <row r="14577" spans="2:2">
      <c r="B14577" s="15"/>
    </row>
    <row r="14578" spans="2:2">
      <c r="B14578" s="15"/>
    </row>
    <row r="14579" spans="2:2">
      <c r="B14579" s="15"/>
    </row>
    <row r="14580" spans="2:2">
      <c r="B14580" s="15"/>
    </row>
    <row r="14581" spans="2:2">
      <c r="B14581" s="15"/>
    </row>
    <row r="14582" spans="2:2">
      <c r="B14582" s="15"/>
    </row>
    <row r="14583" spans="2:2">
      <c r="B14583" s="15"/>
    </row>
    <row r="14584" spans="2:2">
      <c r="B14584" s="15"/>
    </row>
    <row r="14585" spans="2:2">
      <c r="B14585" s="15"/>
    </row>
    <row r="14586" spans="2:2">
      <c r="B14586" s="15"/>
    </row>
    <row r="14587" spans="2:2">
      <c r="B14587" s="15"/>
    </row>
    <row r="14588" spans="2:2">
      <c r="B14588" s="15"/>
    </row>
    <row r="14589" spans="2:2">
      <c r="B14589" s="15"/>
    </row>
    <row r="14590" spans="2:2">
      <c r="B14590" s="15"/>
    </row>
    <row r="14591" spans="2:2">
      <c r="B14591" s="15"/>
    </row>
    <row r="14592" spans="2:2">
      <c r="B14592" s="15"/>
    </row>
    <row r="14593" spans="2:2">
      <c r="B14593" s="15"/>
    </row>
    <row r="14594" spans="2:2">
      <c r="B14594" s="15"/>
    </row>
    <row r="14595" spans="2:2">
      <c r="B14595" s="15"/>
    </row>
    <row r="14596" spans="2:2">
      <c r="B14596" s="15"/>
    </row>
    <row r="14597" spans="2:2">
      <c r="B14597" s="15"/>
    </row>
    <row r="14598" spans="2:2">
      <c r="B14598" s="15"/>
    </row>
    <row r="14599" spans="2:2">
      <c r="B14599" s="15"/>
    </row>
    <row r="14600" spans="2:2">
      <c r="B14600" s="15"/>
    </row>
    <row r="14601" spans="2:2">
      <c r="B14601" s="15"/>
    </row>
    <row r="14602" spans="2:2">
      <c r="B14602" s="15"/>
    </row>
    <row r="14603" spans="2:2">
      <c r="B14603" s="15"/>
    </row>
    <row r="14604" spans="2:2">
      <c r="B14604" s="15"/>
    </row>
    <row r="14605" spans="2:2">
      <c r="B14605" s="15"/>
    </row>
    <row r="14606" spans="2:2">
      <c r="B14606" s="15"/>
    </row>
    <row r="14607" spans="2:2">
      <c r="B14607" s="15"/>
    </row>
    <row r="14608" spans="2:2">
      <c r="B14608" s="15"/>
    </row>
    <row r="14609" spans="2:2">
      <c r="B14609" s="15"/>
    </row>
    <row r="14610" spans="2:2">
      <c r="B14610" s="15"/>
    </row>
    <row r="14611" spans="2:2">
      <c r="B14611" s="15"/>
    </row>
    <row r="14612" spans="2:2">
      <c r="B14612" s="15"/>
    </row>
    <row r="14613" spans="2:2">
      <c r="B14613" s="15"/>
    </row>
    <row r="14614" spans="2:2">
      <c r="B14614" s="15"/>
    </row>
    <row r="14615" spans="2:2">
      <c r="B14615" s="15"/>
    </row>
    <row r="14616" spans="2:2">
      <c r="B14616" s="15"/>
    </row>
    <row r="14617" spans="2:2">
      <c r="B14617" s="15"/>
    </row>
    <row r="14618" spans="2:2">
      <c r="B14618" s="15"/>
    </row>
    <row r="14619" spans="2:2">
      <c r="B14619" s="15"/>
    </row>
    <row r="14620" spans="2:2">
      <c r="B14620" s="15"/>
    </row>
    <row r="14621" spans="2:2">
      <c r="B14621" s="15"/>
    </row>
    <row r="14622" spans="2:2">
      <c r="B14622" s="15"/>
    </row>
    <row r="14623" spans="2:2">
      <c r="B14623" s="15"/>
    </row>
    <row r="14624" spans="2:2">
      <c r="B14624" s="15"/>
    </row>
    <row r="14625" spans="2:2">
      <c r="B14625" s="15"/>
    </row>
    <row r="14626" spans="2:2">
      <c r="B14626" s="15"/>
    </row>
    <row r="14627" spans="2:2">
      <c r="B14627" s="15"/>
    </row>
    <row r="14628" spans="2:2">
      <c r="B14628" s="15"/>
    </row>
    <row r="14629" spans="2:2">
      <c r="B14629" s="15"/>
    </row>
    <row r="14630" spans="2:2">
      <c r="B14630" s="15"/>
    </row>
    <row r="14631" spans="2:2">
      <c r="B14631" s="15"/>
    </row>
    <row r="14632" spans="2:2">
      <c r="B14632" s="15"/>
    </row>
    <row r="14633" spans="2:2">
      <c r="B14633" s="15"/>
    </row>
    <row r="14634" spans="2:2">
      <c r="B14634" s="15"/>
    </row>
    <row r="14635" spans="2:2">
      <c r="B14635" s="15"/>
    </row>
    <row r="14636" spans="2:2">
      <c r="B14636" s="15"/>
    </row>
    <row r="14637" spans="2:2">
      <c r="B14637" s="15"/>
    </row>
    <row r="14638" spans="2:2">
      <c r="B14638" s="15"/>
    </row>
    <row r="14639" spans="2:2">
      <c r="B14639" s="15"/>
    </row>
    <row r="14640" spans="2:2">
      <c r="B14640" s="15"/>
    </row>
    <row r="14641" spans="2:2">
      <c r="B14641" s="15"/>
    </row>
    <row r="14642" spans="2:2">
      <c r="B14642" s="15"/>
    </row>
    <row r="14643" spans="2:2">
      <c r="B14643" s="15"/>
    </row>
    <row r="14644" spans="2:2">
      <c r="B14644" s="15"/>
    </row>
    <row r="14645" spans="2:2">
      <c r="B14645" s="15"/>
    </row>
    <row r="14646" spans="2:2">
      <c r="B14646" s="15"/>
    </row>
    <row r="14647" spans="2:2">
      <c r="B14647" s="15"/>
    </row>
    <row r="14648" spans="2:2">
      <c r="B14648" s="15"/>
    </row>
    <row r="14649" spans="2:2">
      <c r="B14649" s="15"/>
    </row>
    <row r="14650" spans="2:2">
      <c r="B14650" s="15"/>
    </row>
    <row r="14651" spans="2:2">
      <c r="B14651" s="15"/>
    </row>
    <row r="14652" spans="2:2">
      <c r="B14652" s="15"/>
    </row>
    <row r="14653" spans="2:2">
      <c r="B14653" s="15"/>
    </row>
    <row r="14654" spans="2:2">
      <c r="B14654" s="15"/>
    </row>
    <row r="14655" spans="2:2">
      <c r="B14655" s="15"/>
    </row>
    <row r="14656" spans="2:2">
      <c r="B14656" s="15"/>
    </row>
    <row r="14657" spans="2:2">
      <c r="B14657" s="15"/>
    </row>
    <row r="14658" spans="2:2">
      <c r="B14658" s="15"/>
    </row>
    <row r="14659" spans="2:2">
      <c r="B14659" s="15"/>
    </row>
    <row r="14660" spans="2:2">
      <c r="B14660" s="15"/>
    </row>
    <row r="14661" spans="2:2">
      <c r="B14661" s="15"/>
    </row>
    <row r="14662" spans="2:2">
      <c r="B14662" s="15"/>
    </row>
    <row r="14663" spans="2:2">
      <c r="B14663" s="15"/>
    </row>
    <row r="14664" spans="2:2">
      <c r="B14664" s="15"/>
    </row>
    <row r="14665" spans="2:2">
      <c r="B14665" s="15"/>
    </row>
    <row r="14666" spans="2:2">
      <c r="B14666" s="15"/>
    </row>
    <row r="14667" spans="2:2">
      <c r="B14667" s="15"/>
    </row>
    <row r="14668" spans="2:2">
      <c r="B14668" s="15"/>
    </row>
    <row r="14669" spans="2:2">
      <c r="B14669" s="15"/>
    </row>
    <row r="14670" spans="2:2">
      <c r="B14670" s="15"/>
    </row>
    <row r="14671" spans="2:2">
      <c r="B14671" s="15"/>
    </row>
    <row r="14672" spans="2:2">
      <c r="B14672" s="15"/>
    </row>
    <row r="14673" spans="2:2">
      <c r="B14673" s="15"/>
    </row>
    <row r="14674" spans="2:2">
      <c r="B14674" s="15"/>
    </row>
    <row r="14675" spans="2:2">
      <c r="B14675" s="15"/>
    </row>
    <row r="14676" spans="2:2">
      <c r="B14676" s="15"/>
    </row>
    <row r="14677" spans="2:2">
      <c r="B14677" s="15"/>
    </row>
    <row r="14678" spans="2:2">
      <c r="B14678" s="15"/>
    </row>
    <row r="14679" spans="2:2">
      <c r="B14679" s="15"/>
    </row>
    <row r="14680" spans="2:2">
      <c r="B14680" s="15"/>
    </row>
    <row r="14681" spans="2:2">
      <c r="B14681" s="15"/>
    </row>
    <row r="14682" spans="2:2">
      <c r="B14682" s="15"/>
    </row>
    <row r="14683" spans="2:2">
      <c r="B14683" s="15"/>
    </row>
    <row r="14684" spans="2:2">
      <c r="B14684" s="15"/>
    </row>
    <row r="14685" spans="2:2">
      <c r="B14685" s="15"/>
    </row>
    <row r="14686" spans="2:2">
      <c r="B14686" s="15"/>
    </row>
    <row r="14687" spans="2:2">
      <c r="B14687" s="15"/>
    </row>
    <row r="14688" spans="2:2">
      <c r="B14688" s="15"/>
    </row>
    <row r="14689" spans="2:2">
      <c r="B14689" s="15"/>
    </row>
    <row r="14690" spans="2:2">
      <c r="B14690" s="15"/>
    </row>
    <row r="14691" spans="2:2">
      <c r="B14691" s="15"/>
    </row>
    <row r="14692" spans="2:2">
      <c r="B14692" s="15"/>
    </row>
    <row r="14693" spans="2:2">
      <c r="B14693" s="15"/>
    </row>
    <row r="14694" spans="2:2">
      <c r="B14694" s="15"/>
    </row>
    <row r="14695" spans="2:2">
      <c r="B14695" s="15"/>
    </row>
    <row r="14696" spans="2:2">
      <c r="B14696" s="15"/>
    </row>
    <row r="14697" spans="2:2">
      <c r="B14697" s="15"/>
    </row>
    <row r="14698" spans="2:2">
      <c r="B14698" s="15"/>
    </row>
    <row r="14699" spans="2:2">
      <c r="B14699" s="15"/>
    </row>
    <row r="14700" spans="2:2">
      <c r="B14700" s="15"/>
    </row>
    <row r="14701" spans="2:2">
      <c r="B14701" s="15"/>
    </row>
    <row r="14702" spans="2:2">
      <c r="B14702" s="15"/>
    </row>
    <row r="14703" spans="2:2">
      <c r="B14703" s="15"/>
    </row>
    <row r="14704" spans="2:2">
      <c r="B14704" s="15"/>
    </row>
    <row r="14705" spans="2:2">
      <c r="B14705" s="15"/>
    </row>
    <row r="14706" spans="2:2">
      <c r="B14706" s="15"/>
    </row>
    <row r="14707" spans="2:2">
      <c r="B14707" s="15"/>
    </row>
    <row r="14708" spans="2:2">
      <c r="B14708" s="15"/>
    </row>
    <row r="14709" spans="2:2">
      <c r="B14709" s="15"/>
    </row>
    <row r="14710" spans="2:2">
      <c r="B14710" s="15"/>
    </row>
    <row r="14711" spans="2:2">
      <c r="B14711" s="15"/>
    </row>
    <row r="14712" spans="2:2">
      <c r="B14712" s="15"/>
    </row>
    <row r="14713" spans="2:2">
      <c r="B14713" s="15"/>
    </row>
    <row r="14714" spans="2:2">
      <c r="B14714" s="15"/>
    </row>
    <row r="14715" spans="2:2">
      <c r="B14715" s="15"/>
    </row>
    <row r="14716" spans="2:2">
      <c r="B14716" s="15"/>
    </row>
    <row r="14717" spans="2:2">
      <c r="B14717" s="15"/>
    </row>
    <row r="14718" spans="2:2">
      <c r="B14718" s="15"/>
    </row>
    <row r="14719" spans="2:2">
      <c r="B14719" s="15"/>
    </row>
    <row r="14720" spans="2:2">
      <c r="B14720" s="15"/>
    </row>
    <row r="14721" spans="2:2">
      <c r="B14721" s="15"/>
    </row>
    <row r="14722" spans="2:2">
      <c r="B14722" s="15"/>
    </row>
    <row r="14723" spans="2:2">
      <c r="B14723" s="15"/>
    </row>
    <row r="14724" spans="2:2">
      <c r="B14724" s="15"/>
    </row>
    <row r="14725" spans="2:2">
      <c r="B14725" s="15"/>
    </row>
    <row r="14726" spans="2:2">
      <c r="B14726" s="15"/>
    </row>
    <row r="14727" spans="2:2">
      <c r="B14727" s="15"/>
    </row>
    <row r="14728" spans="2:2">
      <c r="B14728" s="15"/>
    </row>
    <row r="14729" spans="2:2">
      <c r="B14729" s="15"/>
    </row>
    <row r="14730" spans="2:2">
      <c r="B14730" s="15"/>
    </row>
    <row r="14731" spans="2:2">
      <c r="B14731" s="15"/>
    </row>
    <row r="14732" spans="2:2">
      <c r="B14732" s="15"/>
    </row>
    <row r="14733" spans="2:2">
      <c r="B14733" s="15"/>
    </row>
    <row r="14734" spans="2:2">
      <c r="B14734" s="15"/>
    </row>
    <row r="14735" spans="2:2">
      <c r="B14735" s="15"/>
    </row>
    <row r="14736" spans="2:2">
      <c r="B14736" s="15"/>
    </row>
    <row r="14737" spans="2:2">
      <c r="B14737" s="15"/>
    </row>
    <row r="14738" spans="2:2">
      <c r="B14738" s="15"/>
    </row>
    <row r="14739" spans="2:2">
      <c r="B14739" s="15"/>
    </row>
    <row r="14740" spans="2:2">
      <c r="B14740" s="15"/>
    </row>
    <row r="14741" spans="2:2">
      <c r="B14741" s="15"/>
    </row>
    <row r="14742" spans="2:2">
      <c r="B14742" s="15"/>
    </row>
    <row r="14743" spans="2:2">
      <c r="B14743" s="15"/>
    </row>
    <row r="14744" spans="2:2">
      <c r="B14744" s="15"/>
    </row>
    <row r="14745" spans="2:2">
      <c r="B14745" s="15"/>
    </row>
    <row r="14746" spans="2:2">
      <c r="B14746" s="15"/>
    </row>
    <row r="14747" spans="2:2">
      <c r="B14747" s="15"/>
    </row>
    <row r="14748" spans="2:2">
      <c r="B14748" s="15"/>
    </row>
    <row r="14749" spans="2:2">
      <c r="B14749" s="15"/>
    </row>
    <row r="14750" spans="2:2">
      <c r="B14750" s="15"/>
    </row>
    <row r="14751" spans="2:2">
      <c r="B14751" s="15"/>
    </row>
    <row r="14752" spans="2:2">
      <c r="B14752" s="15"/>
    </row>
    <row r="14753" spans="2:2">
      <c r="B14753" s="15"/>
    </row>
    <row r="14754" spans="2:2">
      <c r="B14754" s="15"/>
    </row>
    <row r="14755" spans="2:2">
      <c r="B14755" s="15"/>
    </row>
    <row r="14756" spans="2:2">
      <c r="B14756" s="15"/>
    </row>
    <row r="14757" spans="2:2">
      <c r="B14757" s="15"/>
    </row>
    <row r="14758" spans="2:2">
      <c r="B14758" s="15"/>
    </row>
    <row r="14759" spans="2:2">
      <c r="B14759" s="15"/>
    </row>
    <row r="14760" spans="2:2">
      <c r="B14760" s="15"/>
    </row>
    <row r="14761" spans="2:2">
      <c r="B14761" s="15"/>
    </row>
    <row r="14762" spans="2:2">
      <c r="B14762" s="15"/>
    </row>
    <row r="14763" spans="2:2">
      <c r="B14763" s="15"/>
    </row>
    <row r="14764" spans="2:2">
      <c r="B14764" s="15"/>
    </row>
    <row r="14765" spans="2:2">
      <c r="B14765" s="15"/>
    </row>
    <row r="14766" spans="2:2">
      <c r="B14766" s="15"/>
    </row>
    <row r="14767" spans="2:2">
      <c r="B14767" s="15"/>
    </row>
    <row r="14768" spans="2:2">
      <c r="B14768" s="15"/>
    </row>
    <row r="14769" spans="2:2">
      <c r="B14769" s="15"/>
    </row>
    <row r="14770" spans="2:2">
      <c r="B14770" s="15"/>
    </row>
    <row r="14771" spans="2:2">
      <c r="B14771" s="15"/>
    </row>
    <row r="14772" spans="2:2">
      <c r="B14772" s="15"/>
    </row>
    <row r="14773" spans="2:2">
      <c r="B14773" s="15"/>
    </row>
    <row r="14774" spans="2:2">
      <c r="B14774" s="15"/>
    </row>
    <row r="14775" spans="2:2">
      <c r="B14775" s="15"/>
    </row>
    <row r="14776" spans="2:2">
      <c r="B14776" s="15"/>
    </row>
    <row r="14777" spans="2:2">
      <c r="B14777" s="15"/>
    </row>
    <row r="14778" spans="2:2">
      <c r="B14778" s="15"/>
    </row>
    <row r="14779" spans="2:2">
      <c r="B14779" s="15"/>
    </row>
    <row r="14780" spans="2:2">
      <c r="B14780" s="15"/>
    </row>
    <row r="14781" spans="2:2">
      <c r="B14781" s="15"/>
    </row>
    <row r="14782" spans="2:2">
      <c r="B14782" s="15"/>
    </row>
    <row r="14783" spans="2:2">
      <c r="B14783" s="15"/>
    </row>
    <row r="14784" spans="2:2">
      <c r="B14784" s="15"/>
    </row>
    <row r="14785" spans="2:2">
      <c r="B14785" s="15"/>
    </row>
    <row r="14786" spans="2:2">
      <c r="B14786" s="15"/>
    </row>
    <row r="14787" spans="2:2">
      <c r="B14787" s="15"/>
    </row>
    <row r="14788" spans="2:2">
      <c r="B14788" s="15"/>
    </row>
    <row r="14789" spans="2:2">
      <c r="B14789" s="15"/>
    </row>
    <row r="14790" spans="2:2">
      <c r="B14790" s="15"/>
    </row>
    <row r="14791" spans="2:2">
      <c r="B14791" s="15"/>
    </row>
    <row r="14792" spans="2:2">
      <c r="B14792" s="15"/>
    </row>
    <row r="14793" spans="2:2">
      <c r="B14793" s="15"/>
    </row>
    <row r="14794" spans="2:2">
      <c r="B14794" s="15"/>
    </row>
    <row r="14795" spans="2:2">
      <c r="B14795" s="15"/>
    </row>
    <row r="14796" spans="2:2">
      <c r="B14796" s="15"/>
    </row>
    <row r="14797" spans="2:2">
      <c r="B14797" s="15"/>
    </row>
    <row r="14798" spans="2:2">
      <c r="B14798" s="15"/>
    </row>
    <row r="14799" spans="2:2">
      <c r="B14799" s="15"/>
    </row>
    <row r="14800" spans="2:2">
      <c r="B14800" s="15"/>
    </row>
    <row r="14801" spans="2:2">
      <c r="B14801" s="15"/>
    </row>
    <row r="14802" spans="2:2">
      <c r="B14802" s="15"/>
    </row>
    <row r="14803" spans="2:2">
      <c r="B14803" s="15"/>
    </row>
    <row r="14804" spans="2:2">
      <c r="B14804" s="15"/>
    </row>
    <row r="14805" spans="2:2">
      <c r="B14805" s="15"/>
    </row>
    <row r="14806" spans="2:2">
      <c r="B14806" s="15"/>
    </row>
    <row r="14807" spans="2:2">
      <c r="B14807" s="15"/>
    </row>
    <row r="14808" spans="2:2">
      <c r="B14808" s="15"/>
    </row>
    <row r="14809" spans="2:2">
      <c r="B14809" s="15"/>
    </row>
    <row r="14810" spans="2:2">
      <c r="B14810" s="15"/>
    </row>
    <row r="14811" spans="2:2">
      <c r="B14811" s="15"/>
    </row>
    <row r="14812" spans="2:2">
      <c r="B14812" s="15"/>
    </row>
    <row r="14813" spans="2:2">
      <c r="B14813" s="15"/>
    </row>
    <row r="14814" spans="2:2">
      <c r="B14814" s="15"/>
    </row>
    <row r="14815" spans="2:2">
      <c r="B14815" s="15"/>
    </row>
    <row r="14816" spans="2:2">
      <c r="B14816" s="15"/>
    </row>
    <row r="14817" spans="2:2">
      <c r="B14817" s="15"/>
    </row>
    <row r="14818" spans="2:2">
      <c r="B14818" s="15"/>
    </row>
    <row r="14819" spans="2:2">
      <c r="B14819" s="15"/>
    </row>
    <row r="14820" spans="2:2">
      <c r="B14820" s="15"/>
    </row>
    <row r="14821" spans="2:2">
      <c r="B14821" s="15"/>
    </row>
    <row r="14822" spans="2:2">
      <c r="B14822" s="15"/>
    </row>
    <row r="14823" spans="2:2">
      <c r="B14823" s="15"/>
    </row>
    <row r="14824" spans="2:2">
      <c r="B14824" s="15"/>
    </row>
    <row r="14825" spans="2:2">
      <c r="B14825" s="15"/>
    </row>
    <row r="14826" spans="2:2">
      <c r="B14826" s="15"/>
    </row>
    <row r="14827" spans="2:2">
      <c r="B14827" s="15"/>
    </row>
    <row r="14828" spans="2:2">
      <c r="B14828" s="15"/>
    </row>
    <row r="14829" spans="2:2">
      <c r="B14829" s="15"/>
    </row>
    <row r="14830" spans="2:2">
      <c r="B14830" s="15"/>
    </row>
    <row r="14831" spans="2:2">
      <c r="B14831" s="15"/>
    </row>
    <row r="14832" spans="2:2">
      <c r="B14832" s="15"/>
    </row>
    <row r="14833" spans="2:2">
      <c r="B14833" s="15"/>
    </row>
    <row r="14834" spans="2:2">
      <c r="B14834" s="15"/>
    </row>
    <row r="14835" spans="2:2">
      <c r="B14835" s="15"/>
    </row>
    <row r="14836" spans="2:2">
      <c r="B14836" s="15"/>
    </row>
    <row r="14837" spans="2:2">
      <c r="B14837" s="15"/>
    </row>
    <row r="14838" spans="2:2">
      <c r="B14838" s="15"/>
    </row>
    <row r="14839" spans="2:2">
      <c r="B14839" s="15"/>
    </row>
    <row r="14840" spans="2:2">
      <c r="B14840" s="15"/>
    </row>
    <row r="14841" spans="2:2">
      <c r="B14841" s="15"/>
    </row>
    <row r="14842" spans="2:2">
      <c r="B14842" s="15"/>
    </row>
    <row r="14843" spans="2:2">
      <c r="B14843" s="15"/>
    </row>
    <row r="14844" spans="2:2">
      <c r="B14844" s="15"/>
    </row>
    <row r="14845" spans="2:2">
      <c r="B14845" s="15"/>
    </row>
    <row r="14846" spans="2:2">
      <c r="B14846" s="15"/>
    </row>
    <row r="14847" spans="2:2">
      <c r="B14847" s="15"/>
    </row>
    <row r="14848" spans="2:2">
      <c r="B14848" s="15"/>
    </row>
    <row r="14849" spans="2:2">
      <c r="B14849" s="15"/>
    </row>
    <row r="14850" spans="2:2">
      <c r="B14850" s="15"/>
    </row>
    <row r="14851" spans="2:2">
      <c r="B14851" s="15"/>
    </row>
    <row r="14852" spans="2:2">
      <c r="B14852" s="15"/>
    </row>
    <row r="14853" spans="2:2">
      <c r="B14853" s="15"/>
    </row>
    <row r="14854" spans="2:2">
      <c r="B14854" s="15"/>
    </row>
    <row r="14855" spans="2:2">
      <c r="B14855" s="15"/>
    </row>
    <row r="14856" spans="2:2">
      <c r="B14856" s="15"/>
    </row>
    <row r="14857" spans="2:2">
      <c r="B14857" s="15"/>
    </row>
    <row r="14858" spans="2:2">
      <c r="B14858" s="15"/>
    </row>
    <row r="14859" spans="2:2">
      <c r="B14859" s="15"/>
    </row>
    <row r="14860" spans="2:2">
      <c r="B14860" s="15"/>
    </row>
    <row r="14861" spans="2:2">
      <c r="B14861" s="15"/>
    </row>
    <row r="14862" spans="2:2">
      <c r="B14862" s="15"/>
    </row>
    <row r="14863" spans="2:2">
      <c r="B14863" s="15"/>
    </row>
    <row r="14864" spans="2:2">
      <c r="B14864" s="15"/>
    </row>
    <row r="14865" spans="2:2">
      <c r="B14865" s="15"/>
    </row>
    <row r="14866" spans="2:2">
      <c r="B14866" s="15"/>
    </row>
    <row r="14867" spans="2:2">
      <c r="B14867" s="15"/>
    </row>
    <row r="14868" spans="2:2">
      <c r="B14868" s="15"/>
    </row>
    <row r="14869" spans="2:2">
      <c r="B14869" s="15"/>
    </row>
    <row r="14870" spans="2:2">
      <c r="B14870" s="15"/>
    </row>
    <row r="14871" spans="2:2">
      <c r="B14871" s="15"/>
    </row>
    <row r="14872" spans="2:2">
      <c r="B14872" s="15"/>
    </row>
    <row r="14873" spans="2:2">
      <c r="B14873" s="15"/>
    </row>
    <row r="14874" spans="2:2">
      <c r="B14874" s="15"/>
    </row>
    <row r="14875" spans="2:2">
      <c r="B14875" s="15"/>
    </row>
    <row r="14876" spans="2:2">
      <c r="B14876" s="15"/>
    </row>
    <row r="14877" spans="2:2">
      <c r="B14877" s="15"/>
    </row>
    <row r="14878" spans="2:2">
      <c r="B14878" s="15"/>
    </row>
    <row r="14879" spans="2:2">
      <c r="B14879" s="15"/>
    </row>
    <row r="14880" spans="2:2">
      <c r="B14880" s="15"/>
    </row>
    <row r="14881" spans="2:2">
      <c r="B14881" s="15"/>
    </row>
    <row r="14882" spans="2:2">
      <c r="B14882" s="15"/>
    </row>
    <row r="14883" spans="2:2">
      <c r="B14883" s="15"/>
    </row>
    <row r="14884" spans="2:2">
      <c r="B14884" s="15"/>
    </row>
    <row r="14885" spans="2:2">
      <c r="B14885" s="15"/>
    </row>
    <row r="14886" spans="2:2">
      <c r="B14886" s="15"/>
    </row>
    <row r="14887" spans="2:2">
      <c r="B14887" s="15"/>
    </row>
    <row r="14888" spans="2:2">
      <c r="B14888" s="15"/>
    </row>
    <row r="14889" spans="2:2">
      <c r="B14889" s="15"/>
    </row>
    <row r="14890" spans="2:2">
      <c r="B14890" s="15"/>
    </row>
    <row r="14891" spans="2:2">
      <c r="B14891" s="15"/>
    </row>
    <row r="14892" spans="2:2">
      <c r="B14892" s="15"/>
    </row>
    <row r="14893" spans="2:2">
      <c r="B14893" s="15"/>
    </row>
    <row r="14894" spans="2:2">
      <c r="B14894" s="15"/>
    </row>
    <row r="14895" spans="2:2">
      <c r="B14895" s="15"/>
    </row>
    <row r="14896" spans="2:2">
      <c r="B14896" s="15"/>
    </row>
    <row r="14897" spans="2:2">
      <c r="B14897" s="15"/>
    </row>
    <row r="14898" spans="2:2">
      <c r="B14898" s="15"/>
    </row>
    <row r="14899" spans="2:2">
      <c r="B14899" s="15"/>
    </row>
    <row r="14900" spans="2:2">
      <c r="B14900" s="15"/>
    </row>
    <row r="14901" spans="2:2">
      <c r="B14901" s="15"/>
    </row>
    <row r="14902" spans="2:2">
      <c r="B14902" s="15"/>
    </row>
    <row r="14903" spans="2:2">
      <c r="B14903" s="15"/>
    </row>
    <row r="14904" spans="2:2">
      <c r="B14904" s="15"/>
    </row>
    <row r="14905" spans="2:2">
      <c r="B14905" s="15"/>
    </row>
    <row r="14906" spans="2:2">
      <c r="B14906" s="15"/>
    </row>
    <row r="14907" spans="2:2">
      <c r="B14907" s="15"/>
    </row>
    <row r="14908" spans="2:2">
      <c r="B14908" s="15"/>
    </row>
    <row r="14909" spans="2:2">
      <c r="B14909" s="15"/>
    </row>
    <row r="14910" spans="2:2">
      <c r="B14910" s="15"/>
    </row>
    <row r="14911" spans="2:2">
      <c r="B14911" s="15"/>
    </row>
    <row r="14912" spans="2:2">
      <c r="B14912" s="15"/>
    </row>
    <row r="14913" spans="2:2">
      <c r="B14913" s="15"/>
    </row>
    <row r="14914" spans="2:2">
      <c r="B14914" s="15"/>
    </row>
    <row r="14915" spans="2:2">
      <c r="B14915" s="15"/>
    </row>
    <row r="14916" spans="2:2">
      <c r="B14916" s="15"/>
    </row>
    <row r="14917" spans="2:2">
      <c r="B14917" s="15"/>
    </row>
    <row r="14918" spans="2:2">
      <c r="B14918" s="15"/>
    </row>
    <row r="14919" spans="2:2">
      <c r="B14919" s="15"/>
    </row>
    <row r="14920" spans="2:2">
      <c r="B14920" s="15"/>
    </row>
    <row r="14921" spans="2:2">
      <c r="B14921" s="15"/>
    </row>
    <row r="14922" spans="2:2">
      <c r="B14922" s="15"/>
    </row>
    <row r="14923" spans="2:2">
      <c r="B14923" s="15"/>
    </row>
    <row r="14924" spans="2:2">
      <c r="B14924" s="15"/>
    </row>
    <row r="14925" spans="2:2">
      <c r="B14925" s="15"/>
    </row>
    <row r="14926" spans="2:2">
      <c r="B14926" s="15"/>
    </row>
    <row r="14927" spans="2:2">
      <c r="B14927" s="15"/>
    </row>
    <row r="14928" spans="2:2">
      <c r="B14928" s="15"/>
    </row>
    <row r="14929" spans="2:2">
      <c r="B14929" s="15"/>
    </row>
    <row r="14930" spans="2:2">
      <c r="B14930" s="15"/>
    </row>
    <row r="14931" spans="2:2">
      <c r="B14931" s="15"/>
    </row>
    <row r="14932" spans="2:2">
      <c r="B14932" s="15"/>
    </row>
    <row r="14933" spans="2:2">
      <c r="B14933" s="15"/>
    </row>
    <row r="14934" spans="2:2">
      <c r="B14934" s="15"/>
    </row>
    <row r="14935" spans="2:2">
      <c r="B14935" s="15"/>
    </row>
    <row r="14936" spans="2:2">
      <c r="B14936" s="15"/>
    </row>
    <row r="14937" spans="2:2">
      <c r="B14937" s="15"/>
    </row>
    <row r="14938" spans="2:2">
      <c r="B14938" s="15"/>
    </row>
    <row r="14939" spans="2:2">
      <c r="B14939" s="15"/>
    </row>
    <row r="14940" spans="2:2">
      <c r="B14940" s="15"/>
    </row>
    <row r="14941" spans="2:2">
      <c r="B14941" s="15"/>
    </row>
    <row r="14942" spans="2:2">
      <c r="B14942" s="15"/>
    </row>
    <row r="14943" spans="2:2">
      <c r="B14943" s="15"/>
    </row>
    <row r="14944" spans="2:2">
      <c r="B14944" s="15"/>
    </row>
    <row r="14945" spans="2:2">
      <c r="B14945" s="15"/>
    </row>
    <row r="14946" spans="2:2">
      <c r="B14946" s="15"/>
    </row>
    <row r="14947" spans="2:2">
      <c r="B14947" s="15"/>
    </row>
    <row r="14948" spans="2:2">
      <c r="B14948" s="15"/>
    </row>
    <row r="14949" spans="2:2">
      <c r="B14949" s="15"/>
    </row>
    <row r="14950" spans="2:2">
      <c r="B14950" s="15"/>
    </row>
    <row r="14951" spans="2:2">
      <c r="B14951" s="15"/>
    </row>
    <row r="14952" spans="2:2">
      <c r="B14952" s="15"/>
    </row>
    <row r="14953" spans="2:2">
      <c r="B14953" s="15"/>
    </row>
    <row r="14954" spans="2:2">
      <c r="B14954" s="15"/>
    </row>
    <row r="14955" spans="2:2">
      <c r="B14955" s="15"/>
    </row>
    <row r="14956" spans="2:2">
      <c r="B14956" s="15"/>
    </row>
    <row r="14957" spans="2:2">
      <c r="B14957" s="15"/>
    </row>
    <row r="14958" spans="2:2">
      <c r="B14958" s="15"/>
    </row>
    <row r="14959" spans="2:2">
      <c r="B14959" s="15"/>
    </row>
    <row r="14960" spans="2:2">
      <c r="B14960" s="15"/>
    </row>
    <row r="14961" spans="2:2">
      <c r="B14961" s="15"/>
    </row>
    <row r="14962" spans="2:2">
      <c r="B14962" s="15"/>
    </row>
    <row r="14963" spans="2:2">
      <c r="B14963" s="15"/>
    </row>
    <row r="14964" spans="2:2">
      <c r="B14964" s="15"/>
    </row>
    <row r="14965" spans="2:2">
      <c r="B14965" s="15"/>
    </row>
    <row r="14966" spans="2:2">
      <c r="B14966" s="15"/>
    </row>
    <row r="14967" spans="2:2">
      <c r="B14967" s="15"/>
    </row>
    <row r="14968" spans="2:2">
      <c r="B14968" s="15"/>
    </row>
    <row r="14969" spans="2:2">
      <c r="B14969" s="15"/>
    </row>
    <row r="14970" spans="2:2">
      <c r="B14970" s="15"/>
    </row>
    <row r="14971" spans="2:2">
      <c r="B14971" s="15"/>
    </row>
    <row r="14972" spans="2:2">
      <c r="B14972" s="15"/>
    </row>
    <row r="14973" spans="2:2">
      <c r="B14973" s="15"/>
    </row>
    <row r="14974" spans="2:2">
      <c r="B14974" s="15"/>
    </row>
    <row r="14975" spans="2:2">
      <c r="B14975" s="15"/>
    </row>
    <row r="14976" spans="2:2">
      <c r="B14976" s="15"/>
    </row>
    <row r="14977" spans="2:2">
      <c r="B14977" s="15"/>
    </row>
    <row r="14978" spans="2:2">
      <c r="B14978" s="15"/>
    </row>
    <row r="14979" spans="2:2">
      <c r="B14979" s="15"/>
    </row>
    <row r="14980" spans="2:2">
      <c r="B14980" s="15"/>
    </row>
    <row r="14981" spans="2:2">
      <c r="B14981" s="15"/>
    </row>
    <row r="14982" spans="2:2">
      <c r="B14982" s="15"/>
    </row>
    <row r="14983" spans="2:2">
      <c r="B14983" s="15"/>
    </row>
    <row r="14984" spans="2:2">
      <c r="B14984" s="15"/>
    </row>
    <row r="14985" spans="2:2">
      <c r="B14985" s="15"/>
    </row>
    <row r="14986" spans="2:2">
      <c r="B14986" s="15"/>
    </row>
    <row r="14987" spans="2:2">
      <c r="B14987" s="15"/>
    </row>
    <row r="14988" spans="2:2">
      <c r="B14988" s="15"/>
    </row>
    <row r="14989" spans="2:2">
      <c r="B14989" s="15"/>
    </row>
    <row r="14990" spans="2:2">
      <c r="B14990" s="15"/>
    </row>
    <row r="14991" spans="2:2">
      <c r="B14991" s="15"/>
    </row>
    <row r="14992" spans="2:2">
      <c r="B14992" s="15"/>
    </row>
    <row r="14993" spans="2:2">
      <c r="B14993" s="15"/>
    </row>
    <row r="14994" spans="2:2">
      <c r="B14994" s="15"/>
    </row>
    <row r="14995" spans="2:2">
      <c r="B14995" s="15"/>
    </row>
    <row r="14996" spans="2:2">
      <c r="B14996" s="15"/>
    </row>
    <row r="14997" spans="2:2">
      <c r="B14997" s="15"/>
    </row>
    <row r="14998" spans="2:2">
      <c r="B14998" s="15"/>
    </row>
    <row r="14999" spans="2:2">
      <c r="B14999" s="15"/>
    </row>
    <row r="15000" spans="2:2">
      <c r="B15000" s="15"/>
    </row>
    <row r="15001" spans="2:2">
      <c r="B15001" s="15"/>
    </row>
    <row r="15002" spans="2:2">
      <c r="B15002" s="15"/>
    </row>
    <row r="15003" spans="2:2">
      <c r="B15003" s="15"/>
    </row>
    <row r="15004" spans="2:2">
      <c r="B15004" s="15"/>
    </row>
    <row r="15005" spans="2:2">
      <c r="B15005" s="15"/>
    </row>
    <row r="15006" spans="2:2">
      <c r="B15006" s="15"/>
    </row>
    <row r="15007" spans="2:2">
      <c r="B15007" s="15"/>
    </row>
    <row r="15008" spans="2:2">
      <c r="B15008" s="15"/>
    </row>
    <row r="15009" spans="2:2">
      <c r="B15009" s="15"/>
    </row>
    <row r="15010" spans="2:2">
      <c r="B15010" s="15"/>
    </row>
    <row r="15011" spans="2:2">
      <c r="B15011" s="15"/>
    </row>
    <row r="15012" spans="2:2">
      <c r="B15012" s="15"/>
    </row>
    <row r="15013" spans="2:2">
      <c r="B15013" s="15"/>
    </row>
    <row r="15014" spans="2:2">
      <c r="B15014" s="15"/>
    </row>
    <row r="15015" spans="2:2">
      <c r="B15015" s="15"/>
    </row>
    <row r="15016" spans="2:2">
      <c r="B15016" s="15"/>
    </row>
    <row r="15017" spans="2:2">
      <c r="B15017" s="15"/>
    </row>
    <row r="15018" spans="2:2">
      <c r="B15018" s="15"/>
    </row>
    <row r="15019" spans="2:2">
      <c r="B15019" s="15"/>
    </row>
    <row r="15020" spans="2:2">
      <c r="B15020" s="15"/>
    </row>
    <row r="15021" spans="2:2">
      <c r="B15021" s="15"/>
    </row>
    <row r="15022" spans="2:2">
      <c r="B15022" s="15"/>
    </row>
    <row r="15023" spans="2:2">
      <c r="B15023" s="15"/>
    </row>
    <row r="15024" spans="2:2">
      <c r="B15024" s="15"/>
    </row>
    <row r="15025" spans="2:2">
      <c r="B15025" s="15"/>
    </row>
    <row r="15026" spans="2:2">
      <c r="B15026" s="15"/>
    </row>
    <row r="15027" spans="2:2">
      <c r="B15027" s="15"/>
    </row>
    <row r="15028" spans="2:2">
      <c r="B15028" s="15"/>
    </row>
    <row r="15029" spans="2:2">
      <c r="B15029" s="15"/>
    </row>
    <row r="15030" spans="2:2">
      <c r="B15030" s="15"/>
    </row>
    <row r="15031" spans="2:2">
      <c r="B15031" s="15"/>
    </row>
    <row r="15032" spans="2:2">
      <c r="B15032" s="15"/>
    </row>
    <row r="15033" spans="2:2">
      <c r="B15033" s="15"/>
    </row>
    <row r="15034" spans="2:2">
      <c r="B15034" s="15"/>
    </row>
    <row r="15035" spans="2:2">
      <c r="B15035" s="15"/>
    </row>
    <row r="15036" spans="2:2">
      <c r="B15036" s="15"/>
    </row>
    <row r="15037" spans="2:2">
      <c r="B15037" s="15"/>
    </row>
    <row r="15038" spans="2:2">
      <c r="B15038" s="15"/>
    </row>
    <row r="15039" spans="2:2">
      <c r="B15039" s="15"/>
    </row>
    <row r="15040" spans="2:2">
      <c r="B15040" s="15"/>
    </row>
    <row r="15041" spans="2:2">
      <c r="B15041" s="15"/>
    </row>
    <row r="15042" spans="2:2">
      <c r="B15042" s="15"/>
    </row>
    <row r="15043" spans="2:2">
      <c r="B15043" s="15"/>
    </row>
    <row r="15044" spans="2:2">
      <c r="B15044" s="15"/>
    </row>
    <row r="15045" spans="2:2">
      <c r="B15045" s="15"/>
    </row>
    <row r="15046" spans="2:2">
      <c r="B15046" s="15"/>
    </row>
    <row r="15047" spans="2:2">
      <c r="B15047" s="15"/>
    </row>
    <row r="15048" spans="2:2">
      <c r="B15048" s="15"/>
    </row>
    <row r="15049" spans="2:2">
      <c r="B15049" s="15"/>
    </row>
    <row r="15050" spans="2:2">
      <c r="B15050" s="15"/>
    </row>
    <row r="15051" spans="2:2">
      <c r="B15051" s="15"/>
    </row>
    <row r="15052" spans="2:2">
      <c r="B15052" s="15"/>
    </row>
    <row r="15053" spans="2:2">
      <c r="B15053" s="15"/>
    </row>
    <row r="15054" spans="2:2">
      <c r="B15054" s="15"/>
    </row>
    <row r="15055" spans="2:2">
      <c r="B15055" s="15"/>
    </row>
    <row r="15056" spans="2:2">
      <c r="B15056" s="15"/>
    </row>
    <row r="15057" spans="2:2">
      <c r="B15057" s="15"/>
    </row>
    <row r="15058" spans="2:2">
      <c r="B15058" s="15"/>
    </row>
    <row r="15059" spans="2:2">
      <c r="B15059" s="15"/>
    </row>
    <row r="15060" spans="2:2">
      <c r="B15060" s="15"/>
    </row>
    <row r="15061" spans="2:2">
      <c r="B15061" s="15"/>
    </row>
    <row r="15062" spans="2:2">
      <c r="B15062" s="15"/>
    </row>
    <row r="15063" spans="2:2">
      <c r="B15063" s="15"/>
    </row>
    <row r="15064" spans="2:2">
      <c r="B15064" s="15"/>
    </row>
    <row r="15065" spans="2:2">
      <c r="B15065" s="15"/>
    </row>
    <row r="15066" spans="2:2">
      <c r="B15066" s="15"/>
    </row>
    <row r="15067" spans="2:2">
      <c r="B15067" s="15"/>
    </row>
    <row r="15068" spans="2:2">
      <c r="B15068" s="15"/>
    </row>
    <row r="15069" spans="2:2">
      <c r="B15069" s="15"/>
    </row>
    <row r="15070" spans="2:2">
      <c r="B15070" s="15"/>
    </row>
    <row r="15071" spans="2:2">
      <c r="B15071" s="15"/>
    </row>
    <row r="15072" spans="2:2">
      <c r="B15072" s="15"/>
    </row>
    <row r="15073" spans="2:2">
      <c r="B15073" s="15"/>
    </row>
    <row r="15074" spans="2:2">
      <c r="B15074" s="15"/>
    </row>
    <row r="15075" spans="2:2">
      <c r="B15075" s="15"/>
    </row>
    <row r="15076" spans="2:2">
      <c r="B15076" s="15"/>
    </row>
    <row r="15077" spans="2:2">
      <c r="B15077" s="15"/>
    </row>
    <row r="15078" spans="2:2">
      <c r="B15078" s="15"/>
    </row>
    <row r="15079" spans="2:2">
      <c r="B15079" s="15"/>
    </row>
    <row r="15080" spans="2:2">
      <c r="B15080" s="15"/>
    </row>
    <row r="15081" spans="2:2">
      <c r="B15081" s="15"/>
    </row>
    <row r="15082" spans="2:2">
      <c r="B15082" s="15"/>
    </row>
    <row r="15083" spans="2:2">
      <c r="B15083" s="15"/>
    </row>
    <row r="15084" spans="2:2">
      <c r="B15084" s="15"/>
    </row>
    <row r="15085" spans="2:2">
      <c r="B15085" s="15"/>
    </row>
    <row r="15086" spans="2:2">
      <c r="B15086" s="15"/>
    </row>
    <row r="15087" spans="2:2">
      <c r="B15087" s="15"/>
    </row>
    <row r="15088" spans="2:2">
      <c r="B15088" s="15"/>
    </row>
    <row r="15089" spans="2:2">
      <c r="B15089" s="15"/>
    </row>
    <row r="15090" spans="2:2">
      <c r="B15090" s="15"/>
    </row>
    <row r="15091" spans="2:2">
      <c r="B15091" s="15"/>
    </row>
    <row r="15092" spans="2:2">
      <c r="B15092" s="15"/>
    </row>
    <row r="15093" spans="2:2">
      <c r="B15093" s="15"/>
    </row>
    <row r="15094" spans="2:2">
      <c r="B15094" s="15"/>
    </row>
    <row r="15095" spans="2:2">
      <c r="B15095" s="15"/>
    </row>
    <row r="15096" spans="2:2">
      <c r="B15096" s="15"/>
    </row>
    <row r="15097" spans="2:2">
      <c r="B15097" s="15"/>
    </row>
    <row r="15098" spans="2:2">
      <c r="B15098" s="15"/>
    </row>
    <row r="15099" spans="2:2">
      <c r="B15099" s="15"/>
    </row>
    <row r="15100" spans="2:2">
      <c r="B15100" s="15"/>
    </row>
    <row r="15101" spans="2:2">
      <c r="B15101" s="15"/>
    </row>
    <row r="15102" spans="2:2">
      <c r="B15102" s="15"/>
    </row>
    <row r="15103" spans="2:2">
      <c r="B15103" s="15"/>
    </row>
    <row r="15104" spans="2:2">
      <c r="B15104" s="15"/>
    </row>
    <row r="15105" spans="2:2">
      <c r="B15105" s="15"/>
    </row>
    <row r="15106" spans="2:2">
      <c r="B15106" s="15"/>
    </row>
    <row r="15107" spans="2:2">
      <c r="B15107" s="15"/>
    </row>
    <row r="15108" spans="2:2">
      <c r="B15108" s="15"/>
    </row>
    <row r="15109" spans="2:2">
      <c r="B15109" s="15"/>
    </row>
    <row r="15110" spans="2:2">
      <c r="B15110" s="15"/>
    </row>
    <row r="15111" spans="2:2">
      <c r="B15111" s="15"/>
    </row>
    <row r="15112" spans="2:2">
      <c r="B15112" s="15"/>
    </row>
    <row r="15113" spans="2:2">
      <c r="B15113" s="15"/>
    </row>
    <row r="15114" spans="2:2">
      <c r="B15114" s="15"/>
    </row>
    <row r="15115" spans="2:2">
      <c r="B15115" s="15"/>
    </row>
    <row r="15116" spans="2:2">
      <c r="B15116" s="15"/>
    </row>
    <row r="15117" spans="2:2">
      <c r="B15117" s="15"/>
    </row>
    <row r="15118" spans="2:2">
      <c r="B15118" s="15"/>
    </row>
    <row r="15119" spans="2:2">
      <c r="B15119" s="15"/>
    </row>
    <row r="15120" spans="2:2">
      <c r="B15120" s="15"/>
    </row>
    <row r="15121" spans="2:2">
      <c r="B15121" s="15"/>
    </row>
    <row r="15122" spans="2:2">
      <c r="B15122" s="15"/>
    </row>
    <row r="15123" spans="2:2">
      <c r="B15123" s="15"/>
    </row>
    <row r="15124" spans="2:2">
      <c r="B15124" s="15"/>
    </row>
    <row r="15125" spans="2:2">
      <c r="B15125" s="15"/>
    </row>
    <row r="15126" spans="2:2">
      <c r="B15126" s="15"/>
    </row>
    <row r="15127" spans="2:2">
      <c r="B15127" s="15"/>
    </row>
    <row r="15128" spans="2:2">
      <c r="B15128" s="15"/>
    </row>
    <row r="15129" spans="2:2">
      <c r="B15129" s="15"/>
    </row>
    <row r="15130" spans="2:2">
      <c r="B15130" s="15"/>
    </row>
    <row r="15131" spans="2:2">
      <c r="B15131" s="15"/>
    </row>
    <row r="15132" spans="2:2">
      <c r="B15132" s="15"/>
    </row>
    <row r="15133" spans="2:2">
      <c r="B15133" s="15"/>
    </row>
    <row r="15134" spans="2:2">
      <c r="B15134" s="15"/>
    </row>
    <row r="15135" spans="2:2">
      <c r="B15135" s="15"/>
    </row>
    <row r="15136" spans="2:2">
      <c r="B15136" s="15"/>
    </row>
    <row r="15137" spans="2:2">
      <c r="B15137" s="15"/>
    </row>
    <row r="15138" spans="2:2">
      <c r="B15138" s="15"/>
    </row>
    <row r="15139" spans="2:2">
      <c r="B15139" s="15"/>
    </row>
    <row r="15140" spans="2:2">
      <c r="B15140" s="15"/>
    </row>
    <row r="15141" spans="2:2">
      <c r="B15141" s="15"/>
    </row>
    <row r="15142" spans="2:2">
      <c r="B15142" s="15"/>
    </row>
    <row r="15143" spans="2:2">
      <c r="B15143" s="15"/>
    </row>
    <row r="15144" spans="2:2">
      <c r="B15144" s="15"/>
    </row>
    <row r="15145" spans="2:2">
      <c r="B15145" s="15"/>
    </row>
    <row r="15146" spans="2:2">
      <c r="B15146" s="15"/>
    </row>
    <row r="15147" spans="2:2">
      <c r="B15147" s="15"/>
    </row>
    <row r="15148" spans="2:2">
      <c r="B15148" s="15"/>
    </row>
    <row r="15149" spans="2:2">
      <c r="B15149" s="15"/>
    </row>
    <row r="15150" spans="2:2">
      <c r="B15150" s="15"/>
    </row>
    <row r="15151" spans="2:2">
      <c r="B15151" s="15"/>
    </row>
    <row r="15152" spans="2:2">
      <c r="B15152" s="15"/>
    </row>
    <row r="15153" spans="2:2">
      <c r="B15153" s="15"/>
    </row>
    <row r="15154" spans="2:2">
      <c r="B15154" s="15"/>
    </row>
    <row r="15155" spans="2:2">
      <c r="B15155" s="15"/>
    </row>
    <row r="15156" spans="2:2">
      <c r="B15156" s="15"/>
    </row>
    <row r="15157" spans="2:2">
      <c r="B15157" s="15"/>
    </row>
    <row r="15158" spans="2:2">
      <c r="B15158" s="15"/>
    </row>
    <row r="15159" spans="2:2">
      <c r="B15159" s="15"/>
    </row>
    <row r="15160" spans="2:2">
      <c r="B15160" s="15"/>
    </row>
    <row r="15161" spans="2:2">
      <c r="B15161" s="15"/>
    </row>
    <row r="15162" spans="2:2">
      <c r="B15162" s="15"/>
    </row>
    <row r="15163" spans="2:2">
      <c r="B15163" s="15"/>
    </row>
    <row r="15164" spans="2:2">
      <c r="B15164" s="15"/>
    </row>
    <row r="15165" spans="2:2">
      <c r="B15165" s="15"/>
    </row>
    <row r="15166" spans="2:2">
      <c r="B15166" s="15"/>
    </row>
    <row r="15167" spans="2:2">
      <c r="B15167" s="15"/>
    </row>
    <row r="15168" spans="2:2">
      <c r="B15168" s="15"/>
    </row>
    <row r="15169" spans="2:2">
      <c r="B15169" s="15"/>
    </row>
    <row r="15170" spans="2:2">
      <c r="B15170" s="15"/>
    </row>
    <row r="15171" spans="2:2">
      <c r="B15171" s="15"/>
    </row>
    <row r="15172" spans="2:2">
      <c r="B15172" s="15"/>
    </row>
    <row r="15173" spans="2:2">
      <c r="B15173" s="15"/>
    </row>
    <row r="15174" spans="2:2">
      <c r="B15174" s="15"/>
    </row>
    <row r="15175" spans="2:2">
      <c r="B15175" s="15"/>
    </row>
    <row r="15176" spans="2:2">
      <c r="B15176" s="15"/>
    </row>
    <row r="15177" spans="2:2">
      <c r="B15177" s="15"/>
    </row>
    <row r="15178" spans="2:2">
      <c r="B15178" s="15"/>
    </row>
    <row r="15179" spans="2:2">
      <c r="B15179" s="15"/>
    </row>
    <row r="15180" spans="2:2">
      <c r="B15180" s="15"/>
    </row>
    <row r="15181" spans="2:2">
      <c r="B15181" s="15"/>
    </row>
    <row r="15182" spans="2:2">
      <c r="B15182" s="15"/>
    </row>
    <row r="15183" spans="2:2">
      <c r="B15183" s="15"/>
    </row>
    <row r="15184" spans="2:2">
      <c r="B15184" s="15"/>
    </row>
    <row r="15185" spans="2:2">
      <c r="B15185" s="15"/>
    </row>
    <row r="15186" spans="2:2">
      <c r="B15186" s="15"/>
    </row>
    <row r="15187" spans="2:2">
      <c r="B15187" s="15"/>
    </row>
    <row r="15188" spans="2:2">
      <c r="B15188" s="15"/>
    </row>
    <row r="15189" spans="2:2">
      <c r="B15189" s="15"/>
    </row>
    <row r="15190" spans="2:2">
      <c r="B15190" s="15"/>
    </row>
    <row r="15191" spans="2:2">
      <c r="B15191" s="15"/>
    </row>
    <row r="15192" spans="2:2">
      <c r="B15192" s="15"/>
    </row>
    <row r="15193" spans="2:2">
      <c r="B15193" s="15"/>
    </row>
    <row r="15194" spans="2:2">
      <c r="B15194" s="15"/>
    </row>
    <row r="15195" spans="2:2">
      <c r="B15195" s="15"/>
    </row>
    <row r="15196" spans="2:2">
      <c r="B15196" s="15"/>
    </row>
    <row r="15197" spans="2:2">
      <c r="B15197" s="15"/>
    </row>
    <row r="15198" spans="2:2">
      <c r="B15198" s="15"/>
    </row>
    <row r="15199" spans="2:2">
      <c r="B15199" s="15"/>
    </row>
    <row r="15200" spans="2:2">
      <c r="B15200" s="15"/>
    </row>
    <row r="15201" spans="2:2">
      <c r="B15201" s="15"/>
    </row>
    <row r="15202" spans="2:2">
      <c r="B15202" s="15"/>
    </row>
    <row r="15203" spans="2:2">
      <c r="B15203" s="15"/>
    </row>
    <row r="15204" spans="2:2">
      <c r="B15204" s="15"/>
    </row>
    <row r="15205" spans="2:2">
      <c r="B15205" s="15"/>
    </row>
    <row r="15206" spans="2:2">
      <c r="B15206" s="15"/>
    </row>
    <row r="15207" spans="2:2">
      <c r="B15207" s="15"/>
    </row>
    <row r="15208" spans="2:2">
      <c r="B15208" s="15"/>
    </row>
    <row r="15209" spans="2:2">
      <c r="B15209" s="15"/>
    </row>
    <row r="15210" spans="2:2">
      <c r="B15210" s="15"/>
    </row>
    <row r="15211" spans="2:2">
      <c r="B15211" s="15"/>
    </row>
    <row r="15212" spans="2:2">
      <c r="B15212" s="15"/>
    </row>
    <row r="15213" spans="2:2">
      <c r="B15213" s="15"/>
    </row>
    <row r="15214" spans="2:2">
      <c r="B15214" s="15"/>
    </row>
    <row r="15215" spans="2:2">
      <c r="B15215" s="15"/>
    </row>
    <row r="15216" spans="2:2">
      <c r="B15216" s="15"/>
    </row>
    <row r="15217" spans="2:2">
      <c r="B15217" s="15"/>
    </row>
    <row r="15218" spans="2:2">
      <c r="B15218" s="15"/>
    </row>
    <row r="15219" spans="2:2">
      <c r="B15219" s="15"/>
    </row>
    <row r="15220" spans="2:2">
      <c r="B15220" s="15"/>
    </row>
    <row r="15221" spans="2:2">
      <c r="B15221" s="15"/>
    </row>
    <row r="15222" spans="2:2">
      <c r="B15222" s="15"/>
    </row>
    <row r="15223" spans="2:2">
      <c r="B15223" s="15"/>
    </row>
    <row r="15224" spans="2:2">
      <c r="B15224" s="15"/>
    </row>
    <row r="15225" spans="2:2">
      <c r="B15225" s="15"/>
    </row>
    <row r="15226" spans="2:2">
      <c r="B15226" s="15"/>
    </row>
    <row r="15227" spans="2:2">
      <c r="B15227" s="15"/>
    </row>
    <row r="15228" spans="2:2">
      <c r="B15228" s="15"/>
    </row>
    <row r="15229" spans="2:2">
      <c r="B15229" s="15"/>
    </row>
    <row r="15230" spans="2:2">
      <c r="B15230" s="15"/>
    </row>
    <row r="15231" spans="2:2">
      <c r="B15231" s="15"/>
    </row>
    <row r="15232" spans="2:2">
      <c r="B15232" s="15"/>
    </row>
    <row r="15233" spans="2:2">
      <c r="B15233" s="15"/>
    </row>
    <row r="15234" spans="2:2">
      <c r="B15234" s="15"/>
    </row>
    <row r="15235" spans="2:2">
      <c r="B15235" s="15"/>
    </row>
    <row r="15236" spans="2:2">
      <c r="B15236" s="15"/>
    </row>
    <row r="15237" spans="2:2">
      <c r="B15237" s="15"/>
    </row>
    <row r="15238" spans="2:2">
      <c r="B15238" s="15"/>
    </row>
    <row r="15239" spans="2:2">
      <c r="B15239" s="15"/>
    </row>
    <row r="15240" spans="2:2">
      <c r="B15240" s="15"/>
    </row>
    <row r="15241" spans="2:2">
      <c r="B15241" s="15"/>
    </row>
    <row r="15242" spans="2:2">
      <c r="B15242" s="15"/>
    </row>
    <row r="15243" spans="2:2">
      <c r="B15243" s="15"/>
    </row>
    <row r="15244" spans="2:2">
      <c r="B15244" s="15"/>
    </row>
    <row r="15245" spans="2:2">
      <c r="B15245" s="15"/>
    </row>
    <row r="15246" spans="2:2">
      <c r="B15246" s="15"/>
    </row>
    <row r="15247" spans="2:2">
      <c r="B15247" s="15"/>
    </row>
    <row r="15248" spans="2:2">
      <c r="B15248" s="15"/>
    </row>
    <row r="15249" spans="2:2">
      <c r="B15249" s="15"/>
    </row>
    <row r="15250" spans="2:2">
      <c r="B15250" s="15"/>
    </row>
    <row r="15251" spans="2:2">
      <c r="B15251" s="15"/>
    </row>
    <row r="15252" spans="2:2">
      <c r="B15252" s="15"/>
    </row>
    <row r="15253" spans="2:2">
      <c r="B15253" s="15"/>
    </row>
    <row r="15254" spans="2:2">
      <c r="B15254" s="15"/>
    </row>
    <row r="15255" spans="2:2">
      <c r="B15255" s="15"/>
    </row>
    <row r="15256" spans="2:2">
      <c r="B15256" s="15"/>
    </row>
    <row r="15257" spans="2:2">
      <c r="B15257" s="15"/>
    </row>
    <row r="15258" spans="2:2">
      <c r="B15258" s="15"/>
    </row>
    <row r="15259" spans="2:2">
      <c r="B15259" s="15"/>
    </row>
    <row r="15260" spans="2:2">
      <c r="B15260" s="15"/>
    </row>
    <row r="15261" spans="2:2">
      <c r="B15261" s="15"/>
    </row>
    <row r="15262" spans="2:2">
      <c r="B15262" s="15"/>
    </row>
    <row r="15263" spans="2:2">
      <c r="B15263" s="15"/>
    </row>
    <row r="15264" spans="2:2">
      <c r="B15264" s="15"/>
    </row>
    <row r="15265" spans="2:2">
      <c r="B15265" s="15"/>
    </row>
    <row r="15266" spans="2:2">
      <c r="B15266" s="15"/>
    </row>
    <row r="15267" spans="2:2">
      <c r="B15267" s="15"/>
    </row>
    <row r="15268" spans="2:2">
      <c r="B15268" s="15"/>
    </row>
    <row r="15269" spans="2:2">
      <c r="B15269" s="15"/>
    </row>
    <row r="15270" spans="2:2">
      <c r="B15270" s="15"/>
    </row>
    <row r="15271" spans="2:2">
      <c r="B15271" s="15"/>
    </row>
    <row r="15272" spans="2:2">
      <c r="B15272" s="15"/>
    </row>
    <row r="15273" spans="2:2">
      <c r="B15273" s="15"/>
    </row>
    <row r="15274" spans="2:2">
      <c r="B15274" s="15"/>
    </row>
    <row r="15275" spans="2:2">
      <c r="B15275" s="15"/>
    </row>
    <row r="15276" spans="2:2">
      <c r="B15276" s="15"/>
    </row>
    <row r="15277" spans="2:2">
      <c r="B15277" s="15"/>
    </row>
    <row r="15278" spans="2:2">
      <c r="B15278" s="15"/>
    </row>
    <row r="15279" spans="2:2">
      <c r="B15279" s="15"/>
    </row>
    <row r="15280" spans="2:2">
      <c r="B15280" s="15"/>
    </row>
    <row r="15281" spans="2:2">
      <c r="B15281" s="15"/>
    </row>
    <row r="15282" spans="2:2">
      <c r="B15282" s="15"/>
    </row>
    <row r="15283" spans="2:2">
      <c r="B15283" s="15"/>
    </row>
    <row r="15284" spans="2:2">
      <c r="B15284" s="15"/>
    </row>
    <row r="15285" spans="2:2">
      <c r="B15285" s="15"/>
    </row>
    <row r="15286" spans="2:2">
      <c r="B15286" s="15"/>
    </row>
    <row r="15287" spans="2:2">
      <c r="B15287" s="15"/>
    </row>
    <row r="15288" spans="2:2">
      <c r="B15288" s="15"/>
    </row>
    <row r="15289" spans="2:2">
      <c r="B15289" s="15"/>
    </row>
    <row r="15290" spans="2:2">
      <c r="B15290" s="15"/>
    </row>
    <row r="15291" spans="2:2">
      <c r="B15291" s="15"/>
    </row>
    <row r="15292" spans="2:2">
      <c r="B15292" s="15"/>
    </row>
    <row r="15293" spans="2:2">
      <c r="B15293" s="15"/>
    </row>
    <row r="15294" spans="2:2">
      <c r="B15294" s="15"/>
    </row>
    <row r="15295" spans="2:2">
      <c r="B15295" s="15"/>
    </row>
    <row r="15296" spans="2:2">
      <c r="B15296" s="15"/>
    </row>
    <row r="15297" spans="2:2">
      <c r="B15297" s="15"/>
    </row>
    <row r="15298" spans="2:2">
      <c r="B15298" s="15"/>
    </row>
    <row r="15299" spans="2:2">
      <c r="B15299" s="15"/>
    </row>
    <row r="15300" spans="2:2">
      <c r="B15300" s="15"/>
    </row>
    <row r="15301" spans="2:2">
      <c r="B15301" s="15"/>
    </row>
    <row r="15302" spans="2:2">
      <c r="B15302" s="15"/>
    </row>
    <row r="15303" spans="2:2">
      <c r="B15303" s="15"/>
    </row>
    <row r="15304" spans="2:2">
      <c r="B15304" s="15"/>
    </row>
    <row r="15305" spans="2:2">
      <c r="B15305" s="15"/>
    </row>
    <row r="15306" spans="2:2">
      <c r="B15306" s="15"/>
    </row>
    <row r="15307" spans="2:2">
      <c r="B15307" s="15"/>
    </row>
    <row r="15308" spans="2:2">
      <c r="B15308" s="15"/>
    </row>
    <row r="15309" spans="2:2">
      <c r="B15309" s="15"/>
    </row>
    <row r="15310" spans="2:2">
      <c r="B15310" s="15"/>
    </row>
    <row r="15311" spans="2:2">
      <c r="B15311" s="15"/>
    </row>
    <row r="15312" spans="2:2">
      <c r="B15312" s="15"/>
    </row>
    <row r="15313" spans="2:2">
      <c r="B15313" s="15"/>
    </row>
    <row r="15314" spans="2:2">
      <c r="B15314" s="15"/>
    </row>
    <row r="15315" spans="2:2">
      <c r="B15315" s="15"/>
    </row>
    <row r="15316" spans="2:2">
      <c r="B15316" s="15"/>
    </row>
    <row r="15317" spans="2:2">
      <c r="B15317" s="15"/>
    </row>
    <row r="15318" spans="2:2">
      <c r="B15318" s="15"/>
    </row>
    <row r="15319" spans="2:2">
      <c r="B15319" s="15"/>
    </row>
    <row r="15320" spans="2:2">
      <c r="B15320" s="15"/>
    </row>
    <row r="15321" spans="2:2">
      <c r="B15321" s="15"/>
    </row>
    <row r="15322" spans="2:2">
      <c r="B15322" s="15"/>
    </row>
    <row r="15323" spans="2:2">
      <c r="B15323" s="15"/>
    </row>
    <row r="15324" spans="2:2">
      <c r="B15324" s="15"/>
    </row>
    <row r="15325" spans="2:2">
      <c r="B15325" s="15"/>
    </row>
    <row r="15326" spans="2:2">
      <c r="B15326" s="15"/>
    </row>
    <row r="15327" spans="2:2">
      <c r="B15327" s="15"/>
    </row>
    <row r="15328" spans="2:2">
      <c r="B15328" s="15"/>
    </row>
    <row r="15329" spans="2:2">
      <c r="B15329" s="15"/>
    </row>
    <row r="15330" spans="2:2">
      <c r="B15330" s="15"/>
    </row>
    <row r="15331" spans="2:2">
      <c r="B15331" s="15"/>
    </row>
    <row r="15332" spans="2:2">
      <c r="B15332" s="15"/>
    </row>
    <row r="15333" spans="2:2">
      <c r="B15333" s="15"/>
    </row>
    <row r="15334" spans="2:2">
      <c r="B15334" s="15"/>
    </row>
    <row r="15335" spans="2:2">
      <c r="B15335" s="15"/>
    </row>
    <row r="15336" spans="2:2">
      <c r="B15336" s="15"/>
    </row>
    <row r="15337" spans="2:2">
      <c r="B15337" s="15"/>
    </row>
    <row r="15338" spans="2:2">
      <c r="B15338" s="15"/>
    </row>
    <row r="15339" spans="2:2">
      <c r="B15339" s="15"/>
    </row>
    <row r="15340" spans="2:2">
      <c r="B15340" s="15"/>
    </row>
    <row r="15341" spans="2:2">
      <c r="B15341" s="15"/>
    </row>
    <row r="15342" spans="2:2">
      <c r="B15342" s="15"/>
    </row>
    <row r="15343" spans="2:2">
      <c r="B15343" s="15"/>
    </row>
    <row r="15344" spans="2:2">
      <c r="B15344" s="15"/>
    </row>
    <row r="15345" spans="2:2">
      <c r="B15345" s="15"/>
    </row>
    <row r="15346" spans="2:2">
      <c r="B15346" s="15"/>
    </row>
    <row r="15347" spans="2:2">
      <c r="B15347" s="15"/>
    </row>
    <row r="15348" spans="2:2">
      <c r="B15348" s="15"/>
    </row>
    <row r="15349" spans="2:2">
      <c r="B15349" s="15"/>
    </row>
    <row r="15350" spans="2:2">
      <c r="B15350" s="15"/>
    </row>
    <row r="15351" spans="2:2">
      <c r="B15351" s="15"/>
    </row>
    <row r="15352" spans="2:2">
      <c r="B15352" s="15"/>
    </row>
    <row r="15353" spans="2:2">
      <c r="B15353" s="15"/>
    </row>
    <row r="15354" spans="2:2">
      <c r="B15354" s="15"/>
    </row>
    <row r="15355" spans="2:2">
      <c r="B15355" s="15"/>
    </row>
    <row r="15356" spans="2:2">
      <c r="B15356" s="15"/>
    </row>
    <row r="15357" spans="2:2">
      <c r="B15357" s="15"/>
    </row>
    <row r="15358" spans="2:2">
      <c r="B15358" s="15"/>
    </row>
    <row r="15359" spans="2:2">
      <c r="B15359" s="15"/>
    </row>
    <row r="15360" spans="2:2">
      <c r="B15360" s="15"/>
    </row>
    <row r="15361" spans="2:2">
      <c r="B15361" s="15"/>
    </row>
    <row r="15362" spans="2:2">
      <c r="B15362" s="15"/>
    </row>
    <row r="15363" spans="2:2">
      <c r="B15363" s="15"/>
    </row>
    <row r="15364" spans="2:2">
      <c r="B15364" s="15"/>
    </row>
    <row r="15365" spans="2:2">
      <c r="B15365" s="15"/>
    </row>
    <row r="15366" spans="2:2">
      <c r="B15366" s="15"/>
    </row>
    <row r="15367" spans="2:2">
      <c r="B15367" s="15"/>
    </row>
    <row r="15368" spans="2:2">
      <c r="B15368" s="15"/>
    </row>
    <row r="15369" spans="2:2">
      <c r="B15369" s="15"/>
    </row>
    <row r="15370" spans="2:2">
      <c r="B15370" s="15"/>
    </row>
    <row r="15371" spans="2:2">
      <c r="B15371" s="15"/>
    </row>
    <row r="15372" spans="2:2">
      <c r="B15372" s="15"/>
    </row>
    <row r="15373" spans="2:2">
      <c r="B15373" s="15"/>
    </row>
    <row r="15374" spans="2:2">
      <c r="B15374" s="15"/>
    </row>
    <row r="15375" spans="2:2">
      <c r="B15375" s="15"/>
    </row>
    <row r="15376" spans="2:2">
      <c r="B15376" s="15"/>
    </row>
    <row r="15377" spans="2:2">
      <c r="B15377" s="15"/>
    </row>
    <row r="15378" spans="2:2">
      <c r="B15378" s="15"/>
    </row>
    <row r="15379" spans="2:2">
      <c r="B15379" s="15"/>
    </row>
    <row r="15380" spans="2:2">
      <c r="B15380" s="15"/>
    </row>
    <row r="15381" spans="2:2">
      <c r="B15381" s="15"/>
    </row>
    <row r="15382" spans="2:2">
      <c r="B15382" s="15"/>
    </row>
    <row r="15383" spans="2:2">
      <c r="B15383" s="15"/>
    </row>
    <row r="15384" spans="2:2">
      <c r="B15384" s="15"/>
    </row>
    <row r="15385" spans="2:2">
      <c r="B15385" s="15"/>
    </row>
    <row r="15386" spans="2:2">
      <c r="B15386" s="15"/>
    </row>
    <row r="15387" spans="2:2">
      <c r="B15387" s="15"/>
    </row>
    <row r="15388" spans="2:2">
      <c r="B15388" s="15"/>
    </row>
    <row r="15389" spans="2:2">
      <c r="B15389" s="15"/>
    </row>
    <row r="15390" spans="2:2">
      <c r="B15390" s="15"/>
    </row>
    <row r="15391" spans="2:2">
      <c r="B15391" s="15"/>
    </row>
    <row r="15392" spans="2:2">
      <c r="B15392" s="15"/>
    </row>
    <row r="15393" spans="2:2">
      <c r="B15393" s="15"/>
    </row>
    <row r="15394" spans="2:2">
      <c r="B15394" s="15"/>
    </row>
    <row r="15395" spans="2:2">
      <c r="B15395" s="15"/>
    </row>
    <row r="15396" spans="2:2">
      <c r="B15396" s="15"/>
    </row>
    <row r="15397" spans="2:2">
      <c r="B15397" s="15"/>
    </row>
    <row r="15398" spans="2:2">
      <c r="B15398" s="15"/>
    </row>
    <row r="15399" spans="2:2">
      <c r="B15399" s="15"/>
    </row>
    <row r="15400" spans="2:2">
      <c r="B15400" s="15"/>
    </row>
    <row r="15401" spans="2:2">
      <c r="B15401" s="15"/>
    </row>
    <row r="15402" spans="2:2">
      <c r="B15402" s="15"/>
    </row>
    <row r="15403" spans="2:2">
      <c r="B15403" s="15"/>
    </row>
    <row r="15404" spans="2:2">
      <c r="B15404" s="15"/>
    </row>
    <row r="15405" spans="2:2">
      <c r="B15405" s="15"/>
    </row>
    <row r="15406" spans="2:2">
      <c r="B15406" s="15"/>
    </row>
    <row r="15407" spans="2:2">
      <c r="B15407" s="15"/>
    </row>
    <row r="15408" spans="2:2">
      <c r="B15408" s="15"/>
    </row>
    <row r="15409" spans="2:2">
      <c r="B15409" s="15"/>
    </row>
    <row r="15410" spans="2:2">
      <c r="B15410" s="15"/>
    </row>
    <row r="15411" spans="2:2">
      <c r="B15411" s="15"/>
    </row>
    <row r="15412" spans="2:2">
      <c r="B15412" s="15"/>
    </row>
    <row r="15413" spans="2:2">
      <c r="B15413" s="15"/>
    </row>
    <row r="15414" spans="2:2">
      <c r="B15414" s="15"/>
    </row>
    <row r="15415" spans="2:2">
      <c r="B15415" s="15"/>
    </row>
    <row r="15416" spans="2:2">
      <c r="B15416" s="15"/>
    </row>
    <row r="15417" spans="2:2">
      <c r="B15417" s="15"/>
    </row>
    <row r="15418" spans="2:2">
      <c r="B15418" s="15"/>
    </row>
    <row r="15419" spans="2:2">
      <c r="B15419" s="15"/>
    </row>
    <row r="15420" spans="2:2">
      <c r="B15420" s="15"/>
    </row>
    <row r="15421" spans="2:2">
      <c r="B15421" s="15"/>
    </row>
    <row r="15422" spans="2:2">
      <c r="B15422" s="15"/>
    </row>
    <row r="15423" spans="2:2">
      <c r="B15423" s="15"/>
    </row>
    <row r="15424" spans="2:2">
      <c r="B15424" s="15"/>
    </row>
    <row r="15425" spans="2:2">
      <c r="B15425" s="15"/>
    </row>
    <row r="15426" spans="2:2">
      <c r="B15426" s="15"/>
    </row>
    <row r="15427" spans="2:2">
      <c r="B15427" s="15"/>
    </row>
    <row r="15428" spans="2:2">
      <c r="B15428" s="15"/>
    </row>
    <row r="15429" spans="2:2">
      <c r="B15429" s="15"/>
    </row>
    <row r="15430" spans="2:2">
      <c r="B15430" s="15"/>
    </row>
    <row r="15431" spans="2:2">
      <c r="B15431" s="15"/>
    </row>
    <row r="15432" spans="2:2">
      <c r="B15432" s="15"/>
    </row>
    <row r="15433" spans="2:2">
      <c r="B15433" s="15"/>
    </row>
    <row r="15434" spans="2:2">
      <c r="B15434" s="15"/>
    </row>
    <row r="15435" spans="2:2">
      <c r="B15435" s="15"/>
    </row>
    <row r="15436" spans="2:2">
      <c r="B15436" s="15"/>
    </row>
    <row r="15437" spans="2:2">
      <c r="B15437" s="15"/>
    </row>
    <row r="15438" spans="2:2">
      <c r="B15438" s="15"/>
    </row>
    <row r="15439" spans="2:2">
      <c r="B15439" s="15"/>
    </row>
    <row r="15440" spans="2:2">
      <c r="B15440" s="15"/>
    </row>
    <row r="15441" spans="2:2">
      <c r="B15441" s="15"/>
    </row>
    <row r="15442" spans="2:2">
      <c r="B15442" s="15"/>
    </row>
    <row r="15443" spans="2:2">
      <c r="B15443" s="15"/>
    </row>
    <row r="15444" spans="2:2">
      <c r="B15444" s="15"/>
    </row>
    <row r="15445" spans="2:2">
      <c r="B15445" s="15"/>
    </row>
    <row r="15446" spans="2:2">
      <c r="B15446" s="15"/>
    </row>
    <row r="15447" spans="2:2">
      <c r="B15447" s="15"/>
    </row>
    <row r="15448" spans="2:2">
      <c r="B15448" s="15"/>
    </row>
    <row r="15449" spans="2:2">
      <c r="B15449" s="15"/>
    </row>
    <row r="15450" spans="2:2">
      <c r="B15450" s="15"/>
    </row>
    <row r="15451" spans="2:2">
      <c r="B15451" s="15"/>
    </row>
    <row r="15452" spans="2:2">
      <c r="B15452" s="15"/>
    </row>
    <row r="15453" spans="2:2">
      <c r="B15453" s="15"/>
    </row>
    <row r="15454" spans="2:2">
      <c r="B15454" s="15"/>
    </row>
    <row r="15455" spans="2:2">
      <c r="B15455" s="15"/>
    </row>
    <row r="15456" spans="2:2">
      <c r="B15456" s="15"/>
    </row>
    <row r="15457" spans="2:2">
      <c r="B15457" s="15"/>
    </row>
    <row r="15458" spans="2:2">
      <c r="B15458" s="15"/>
    </row>
    <row r="15459" spans="2:2">
      <c r="B15459" s="15"/>
    </row>
    <row r="15460" spans="2:2">
      <c r="B15460" s="15"/>
    </row>
    <row r="15461" spans="2:2">
      <c r="B15461" s="15"/>
    </row>
    <row r="15462" spans="2:2">
      <c r="B15462" s="15"/>
    </row>
    <row r="15463" spans="2:2">
      <c r="B15463" s="15"/>
    </row>
    <row r="15464" spans="2:2">
      <c r="B15464" s="15"/>
    </row>
    <row r="15465" spans="2:2">
      <c r="B15465" s="15"/>
    </row>
    <row r="15466" spans="2:2">
      <c r="B15466" s="15"/>
    </row>
    <row r="15467" spans="2:2">
      <c r="B15467" s="15"/>
    </row>
    <row r="15468" spans="2:2">
      <c r="B15468" s="15"/>
    </row>
    <row r="15469" spans="2:2">
      <c r="B15469" s="15"/>
    </row>
    <row r="15470" spans="2:2">
      <c r="B15470" s="15"/>
    </row>
    <row r="15471" spans="2:2">
      <c r="B15471" s="15"/>
    </row>
    <row r="15472" spans="2:2">
      <c r="B15472" s="15"/>
    </row>
    <row r="15473" spans="2:2">
      <c r="B15473" s="15"/>
    </row>
    <row r="15474" spans="2:2">
      <c r="B15474" s="15"/>
    </row>
    <row r="15475" spans="2:2">
      <c r="B15475" s="15"/>
    </row>
    <row r="15476" spans="2:2">
      <c r="B15476" s="15"/>
    </row>
    <row r="15477" spans="2:2">
      <c r="B15477" s="15"/>
    </row>
    <row r="15478" spans="2:2">
      <c r="B15478" s="15"/>
    </row>
    <row r="15479" spans="2:2">
      <c r="B15479" s="15"/>
    </row>
    <row r="15480" spans="2:2">
      <c r="B15480" s="15"/>
    </row>
    <row r="15481" spans="2:2">
      <c r="B15481" s="15"/>
    </row>
    <row r="15482" spans="2:2">
      <c r="B15482" s="15"/>
    </row>
    <row r="15483" spans="2:2">
      <c r="B15483" s="15"/>
    </row>
    <row r="15484" spans="2:2">
      <c r="B15484" s="15"/>
    </row>
    <row r="15485" spans="2:2">
      <c r="B15485" s="15"/>
    </row>
    <row r="15486" spans="2:2">
      <c r="B15486" s="15"/>
    </row>
    <row r="15487" spans="2:2">
      <c r="B15487" s="15"/>
    </row>
    <row r="15488" spans="2:2">
      <c r="B15488" s="15"/>
    </row>
    <row r="15489" spans="2:2">
      <c r="B15489" s="15"/>
    </row>
    <row r="15490" spans="2:2">
      <c r="B15490" s="15"/>
    </row>
    <row r="15491" spans="2:2">
      <c r="B15491" s="15"/>
    </row>
    <row r="15492" spans="2:2">
      <c r="B15492" s="15"/>
    </row>
    <row r="15493" spans="2:2">
      <c r="B15493" s="15"/>
    </row>
    <row r="15494" spans="2:2">
      <c r="B15494" s="15"/>
    </row>
    <row r="15495" spans="2:2">
      <c r="B15495" s="15"/>
    </row>
    <row r="15496" spans="2:2">
      <c r="B15496" s="15"/>
    </row>
    <row r="15497" spans="2:2">
      <c r="B15497" s="15"/>
    </row>
    <row r="15498" spans="2:2">
      <c r="B15498" s="15"/>
    </row>
    <row r="15499" spans="2:2">
      <c r="B15499" s="15"/>
    </row>
    <row r="15500" spans="2:2">
      <c r="B15500" s="15"/>
    </row>
    <row r="15501" spans="2:2">
      <c r="B15501" s="15"/>
    </row>
    <row r="15502" spans="2:2">
      <c r="B15502" s="15"/>
    </row>
    <row r="15503" spans="2:2">
      <c r="B15503" s="15"/>
    </row>
    <row r="15504" spans="2:2">
      <c r="B15504" s="15"/>
    </row>
    <row r="15505" spans="2:2">
      <c r="B15505" s="15"/>
    </row>
    <row r="15506" spans="2:2">
      <c r="B15506" s="15"/>
    </row>
    <row r="15507" spans="2:2">
      <c r="B15507" s="15"/>
    </row>
    <row r="15508" spans="2:2">
      <c r="B15508" s="15"/>
    </row>
    <row r="15509" spans="2:2">
      <c r="B15509" s="15"/>
    </row>
    <row r="15510" spans="2:2">
      <c r="B15510" s="15"/>
    </row>
    <row r="15511" spans="2:2">
      <c r="B15511" s="15"/>
    </row>
    <row r="15512" spans="2:2">
      <c r="B15512" s="15"/>
    </row>
    <row r="15513" spans="2:2">
      <c r="B15513" s="15"/>
    </row>
    <row r="15514" spans="2:2">
      <c r="B15514" s="15"/>
    </row>
    <row r="15515" spans="2:2">
      <c r="B15515" s="15"/>
    </row>
    <row r="15516" spans="2:2">
      <c r="B15516" s="15"/>
    </row>
    <row r="15517" spans="2:2">
      <c r="B15517" s="15"/>
    </row>
    <row r="15518" spans="2:2">
      <c r="B15518" s="15"/>
    </row>
    <row r="15519" spans="2:2">
      <c r="B15519" s="15"/>
    </row>
    <row r="15520" spans="2:2">
      <c r="B15520" s="15"/>
    </row>
    <row r="15521" spans="2:2">
      <c r="B15521" s="15"/>
    </row>
    <row r="15522" spans="2:2">
      <c r="B15522" s="15"/>
    </row>
    <row r="15523" spans="2:2">
      <c r="B15523" s="15"/>
    </row>
    <row r="15524" spans="2:2">
      <c r="B15524" s="15"/>
    </row>
    <row r="15525" spans="2:2">
      <c r="B15525" s="15"/>
    </row>
    <row r="15526" spans="2:2">
      <c r="B15526" s="15"/>
    </row>
    <row r="15527" spans="2:2">
      <c r="B15527" s="15"/>
    </row>
    <row r="15528" spans="2:2">
      <c r="B15528" s="15"/>
    </row>
    <row r="15529" spans="2:2">
      <c r="B15529" s="15"/>
    </row>
    <row r="15530" spans="2:2">
      <c r="B15530" s="15"/>
    </row>
    <row r="15531" spans="2:2">
      <c r="B15531" s="15"/>
    </row>
    <row r="15532" spans="2:2">
      <c r="B15532" s="15"/>
    </row>
    <row r="15533" spans="2:2">
      <c r="B15533" s="15"/>
    </row>
    <row r="15534" spans="2:2">
      <c r="B15534" s="15"/>
    </row>
    <row r="15535" spans="2:2">
      <c r="B15535" s="15"/>
    </row>
    <row r="15536" spans="2:2">
      <c r="B15536" s="15"/>
    </row>
    <row r="15537" spans="2:2">
      <c r="B15537" s="15"/>
    </row>
    <row r="15538" spans="2:2">
      <c r="B15538" s="15"/>
    </row>
    <row r="15539" spans="2:2">
      <c r="B15539" s="15"/>
    </row>
    <row r="15540" spans="2:2">
      <c r="B15540" s="15"/>
    </row>
    <row r="15541" spans="2:2">
      <c r="B15541" s="15"/>
    </row>
    <row r="15542" spans="2:2">
      <c r="B15542" s="15"/>
    </row>
    <row r="15543" spans="2:2">
      <c r="B15543" s="15"/>
    </row>
    <row r="15544" spans="2:2">
      <c r="B15544" s="15"/>
    </row>
    <row r="15545" spans="2:2">
      <c r="B15545" s="15"/>
    </row>
    <row r="15546" spans="2:2">
      <c r="B15546" s="15"/>
    </row>
    <row r="15547" spans="2:2">
      <c r="B15547" s="15"/>
    </row>
    <row r="15548" spans="2:2">
      <c r="B15548" s="15"/>
    </row>
    <row r="15549" spans="2:2">
      <c r="B15549" s="15"/>
    </row>
    <row r="15550" spans="2:2">
      <c r="B15550" s="15"/>
    </row>
    <row r="15551" spans="2:2">
      <c r="B15551" s="15"/>
    </row>
    <row r="15552" spans="2:2">
      <c r="B15552" s="15"/>
    </row>
    <row r="15553" spans="2:2">
      <c r="B15553" s="15"/>
    </row>
    <row r="15554" spans="2:2">
      <c r="B15554" s="15"/>
    </row>
    <row r="15555" spans="2:2">
      <c r="B15555" s="15"/>
    </row>
    <row r="15556" spans="2:2">
      <c r="B15556" s="15"/>
    </row>
    <row r="15557" spans="2:2">
      <c r="B15557" s="15"/>
    </row>
    <row r="15558" spans="2:2">
      <c r="B15558" s="15"/>
    </row>
    <row r="15559" spans="2:2">
      <c r="B15559" s="15"/>
    </row>
    <row r="15560" spans="2:2">
      <c r="B15560" s="15"/>
    </row>
    <row r="15561" spans="2:2">
      <c r="B15561" s="15"/>
    </row>
    <row r="15562" spans="2:2">
      <c r="B15562" s="15"/>
    </row>
    <row r="15563" spans="2:2">
      <c r="B15563" s="15"/>
    </row>
    <row r="15564" spans="2:2">
      <c r="B15564" s="15"/>
    </row>
    <row r="15565" spans="2:2">
      <c r="B15565" s="15"/>
    </row>
    <row r="15566" spans="2:2">
      <c r="B15566" s="15"/>
    </row>
    <row r="15567" spans="2:2">
      <c r="B15567" s="15"/>
    </row>
    <row r="15568" spans="2:2">
      <c r="B15568" s="15"/>
    </row>
    <row r="15569" spans="2:2">
      <c r="B15569" s="15"/>
    </row>
    <row r="15570" spans="2:2">
      <c r="B15570" s="15"/>
    </row>
    <row r="15571" spans="2:2">
      <c r="B15571" s="15"/>
    </row>
    <row r="15572" spans="2:2">
      <c r="B15572" s="15"/>
    </row>
    <row r="15573" spans="2:2">
      <c r="B15573" s="15"/>
    </row>
    <row r="15574" spans="2:2">
      <c r="B15574" s="15"/>
    </row>
    <row r="15575" spans="2:2">
      <c r="B15575" s="15"/>
    </row>
    <row r="15576" spans="2:2">
      <c r="B15576" s="15"/>
    </row>
    <row r="15577" spans="2:2">
      <c r="B15577" s="15"/>
    </row>
    <row r="15578" spans="2:2">
      <c r="B15578" s="15"/>
    </row>
    <row r="15579" spans="2:2">
      <c r="B15579" s="15"/>
    </row>
    <row r="15580" spans="2:2">
      <c r="B15580" s="15"/>
    </row>
    <row r="15581" spans="2:2">
      <c r="B15581" s="15"/>
    </row>
    <row r="15582" spans="2:2">
      <c r="B15582" s="15"/>
    </row>
    <row r="15583" spans="2:2">
      <c r="B15583" s="15"/>
    </row>
    <row r="15584" spans="2:2">
      <c r="B15584" s="15"/>
    </row>
    <row r="15585" spans="2:2">
      <c r="B15585" s="15"/>
    </row>
    <row r="15586" spans="2:2">
      <c r="B15586" s="15"/>
    </row>
    <row r="15587" spans="2:2">
      <c r="B15587" s="15"/>
    </row>
    <row r="15588" spans="2:2">
      <c r="B15588" s="15"/>
    </row>
    <row r="15589" spans="2:2">
      <c r="B15589" s="15"/>
    </row>
    <row r="15590" spans="2:2">
      <c r="B15590" s="15"/>
    </row>
    <row r="15591" spans="2:2">
      <c r="B15591" s="15"/>
    </row>
    <row r="15592" spans="2:2">
      <c r="B15592" s="15"/>
    </row>
    <row r="15593" spans="2:2">
      <c r="B15593" s="15"/>
    </row>
    <row r="15594" spans="2:2">
      <c r="B15594" s="15"/>
    </row>
    <row r="15595" spans="2:2">
      <c r="B15595" s="15"/>
    </row>
    <row r="15596" spans="2:2">
      <c r="B15596" s="15"/>
    </row>
    <row r="15597" spans="2:2">
      <c r="B15597" s="15"/>
    </row>
    <row r="15598" spans="2:2">
      <c r="B15598" s="15"/>
    </row>
    <row r="15599" spans="2:2">
      <c r="B15599" s="15"/>
    </row>
    <row r="15600" spans="2:2">
      <c r="B15600" s="15"/>
    </row>
    <row r="15601" spans="2:2">
      <c r="B15601" s="15"/>
    </row>
    <row r="15602" spans="2:2">
      <c r="B15602" s="15"/>
    </row>
    <row r="15603" spans="2:2">
      <c r="B15603" s="15"/>
    </row>
    <row r="15604" spans="2:2">
      <c r="B15604" s="15"/>
    </row>
    <row r="15605" spans="2:2">
      <c r="B15605" s="15"/>
    </row>
    <row r="15606" spans="2:2">
      <c r="B15606" s="15"/>
    </row>
    <row r="15607" spans="2:2">
      <c r="B15607" s="15"/>
    </row>
    <row r="15608" spans="2:2">
      <c r="B15608" s="15"/>
    </row>
    <row r="15609" spans="2:2">
      <c r="B15609" s="15"/>
    </row>
    <row r="15610" spans="2:2">
      <c r="B15610" s="15"/>
    </row>
    <row r="15611" spans="2:2">
      <c r="B15611" s="15"/>
    </row>
    <row r="15612" spans="2:2">
      <c r="B15612" s="15"/>
    </row>
    <row r="15613" spans="2:2">
      <c r="B15613" s="15"/>
    </row>
    <row r="15614" spans="2:2">
      <c r="B15614" s="15"/>
    </row>
    <row r="15615" spans="2:2">
      <c r="B15615" s="15"/>
    </row>
    <row r="15616" spans="2:2">
      <c r="B15616" s="15"/>
    </row>
    <row r="15617" spans="2:2">
      <c r="B15617" s="15"/>
    </row>
    <row r="15618" spans="2:2">
      <c r="B15618" s="15"/>
    </row>
    <row r="15619" spans="2:2">
      <c r="B15619" s="15"/>
    </row>
    <row r="15620" spans="2:2">
      <c r="B15620" s="15"/>
    </row>
    <row r="15621" spans="2:2">
      <c r="B15621" s="15"/>
    </row>
    <row r="15622" spans="2:2">
      <c r="B15622" s="15"/>
    </row>
    <row r="15623" spans="2:2">
      <c r="B15623" s="15"/>
    </row>
    <row r="15624" spans="2:2">
      <c r="B15624" s="15"/>
    </row>
    <row r="15625" spans="2:2">
      <c r="B15625" s="15"/>
    </row>
    <row r="15626" spans="2:2">
      <c r="B15626" s="15"/>
    </row>
    <row r="15627" spans="2:2">
      <c r="B15627" s="15"/>
    </row>
    <row r="15628" spans="2:2">
      <c r="B15628" s="15"/>
    </row>
    <row r="15629" spans="2:2">
      <c r="B15629" s="15"/>
    </row>
    <row r="15630" spans="2:2">
      <c r="B15630" s="15"/>
    </row>
    <row r="15631" spans="2:2">
      <c r="B15631" s="15"/>
    </row>
    <row r="15632" spans="2:2">
      <c r="B15632" s="15"/>
    </row>
    <row r="15633" spans="2:2">
      <c r="B15633" s="15"/>
    </row>
    <row r="15634" spans="2:2">
      <c r="B15634" s="15"/>
    </row>
    <row r="15635" spans="2:2">
      <c r="B15635" s="15"/>
    </row>
    <row r="15636" spans="2:2">
      <c r="B15636" s="15"/>
    </row>
    <row r="15637" spans="2:2">
      <c r="B15637" s="15"/>
    </row>
    <row r="15638" spans="2:2">
      <c r="B15638" s="15"/>
    </row>
    <row r="15639" spans="2:2">
      <c r="B15639" s="15"/>
    </row>
    <row r="15640" spans="2:2">
      <c r="B15640" s="15"/>
    </row>
    <row r="15641" spans="2:2">
      <c r="B15641" s="15"/>
    </row>
    <row r="15642" spans="2:2">
      <c r="B15642" s="15"/>
    </row>
    <row r="15643" spans="2:2">
      <c r="B15643" s="15"/>
    </row>
    <row r="15644" spans="2:2">
      <c r="B15644" s="15"/>
    </row>
    <row r="15645" spans="2:2">
      <c r="B15645" s="15"/>
    </row>
    <row r="15646" spans="2:2">
      <c r="B15646" s="15"/>
    </row>
    <row r="15647" spans="2:2">
      <c r="B15647" s="15"/>
    </row>
    <row r="15648" spans="2:2">
      <c r="B15648" s="15"/>
    </row>
    <row r="15649" spans="2:2">
      <c r="B15649" s="15"/>
    </row>
    <row r="15650" spans="2:2">
      <c r="B15650" s="15"/>
    </row>
    <row r="15651" spans="2:2">
      <c r="B15651" s="15"/>
    </row>
    <row r="15652" spans="2:2">
      <c r="B15652" s="15"/>
    </row>
    <row r="15653" spans="2:2">
      <c r="B15653" s="15"/>
    </row>
    <row r="15654" spans="2:2">
      <c r="B15654" s="15"/>
    </row>
    <row r="15655" spans="2:2">
      <c r="B15655" s="15"/>
    </row>
    <row r="15656" spans="2:2">
      <c r="B15656" s="15"/>
    </row>
    <row r="15657" spans="2:2">
      <c r="B15657" s="15"/>
    </row>
    <row r="15658" spans="2:2">
      <c r="B15658" s="15"/>
    </row>
    <row r="15659" spans="2:2">
      <c r="B15659" s="15"/>
    </row>
    <row r="15660" spans="2:2">
      <c r="B15660" s="15"/>
    </row>
    <row r="15661" spans="2:2">
      <c r="B15661" s="15"/>
    </row>
    <row r="15662" spans="2:2">
      <c r="B15662" s="15"/>
    </row>
    <row r="15663" spans="2:2">
      <c r="B15663" s="15"/>
    </row>
    <row r="15664" spans="2:2">
      <c r="B15664" s="15"/>
    </row>
    <row r="15665" spans="2:2">
      <c r="B15665" s="15"/>
    </row>
    <row r="15666" spans="2:2">
      <c r="B15666" s="15"/>
    </row>
    <row r="15667" spans="2:2">
      <c r="B15667" s="15"/>
    </row>
    <row r="15668" spans="2:2">
      <c r="B15668" s="15"/>
    </row>
    <row r="15669" spans="2:2">
      <c r="B15669" s="15"/>
    </row>
    <row r="15670" spans="2:2">
      <c r="B15670" s="15"/>
    </row>
    <row r="15671" spans="2:2">
      <c r="B15671" s="15"/>
    </row>
    <row r="15672" spans="2:2">
      <c r="B15672" s="15"/>
    </row>
    <row r="15673" spans="2:2">
      <c r="B15673" s="15"/>
    </row>
    <row r="15674" spans="2:2">
      <c r="B15674" s="15"/>
    </row>
    <row r="15675" spans="2:2">
      <c r="B15675" s="15"/>
    </row>
    <row r="15676" spans="2:2">
      <c r="B15676" s="15"/>
    </row>
    <row r="15677" spans="2:2">
      <c r="B15677" s="15"/>
    </row>
    <row r="15678" spans="2:2">
      <c r="B15678" s="15"/>
    </row>
    <row r="15679" spans="2:2">
      <c r="B15679" s="15"/>
    </row>
    <row r="15680" spans="2:2">
      <c r="B15680" s="15"/>
    </row>
    <row r="15681" spans="2:2">
      <c r="B15681" s="15"/>
    </row>
    <row r="15682" spans="2:2">
      <c r="B15682" s="15"/>
    </row>
    <row r="15683" spans="2:2">
      <c r="B15683" s="15"/>
    </row>
    <row r="15684" spans="2:2">
      <c r="B15684" s="15"/>
    </row>
    <row r="15685" spans="2:2">
      <c r="B15685" s="15"/>
    </row>
    <row r="15686" spans="2:2">
      <c r="B15686" s="15"/>
    </row>
    <row r="15687" spans="2:2">
      <c r="B15687" s="15"/>
    </row>
    <row r="15688" spans="2:2">
      <c r="B15688" s="15"/>
    </row>
    <row r="15689" spans="2:2">
      <c r="B15689" s="15"/>
    </row>
    <row r="15690" spans="2:2">
      <c r="B15690" s="15"/>
    </row>
    <row r="15691" spans="2:2">
      <c r="B15691" s="15"/>
    </row>
    <row r="15692" spans="2:2">
      <c r="B15692" s="15"/>
    </row>
    <row r="15693" spans="2:2">
      <c r="B15693" s="15"/>
    </row>
    <row r="15694" spans="2:2">
      <c r="B15694" s="15"/>
    </row>
    <row r="15695" spans="2:2">
      <c r="B15695" s="15"/>
    </row>
    <row r="15696" spans="2:2">
      <c r="B15696" s="15"/>
    </row>
    <row r="15697" spans="2:2">
      <c r="B15697" s="15"/>
    </row>
    <row r="15698" spans="2:2">
      <c r="B15698" s="15"/>
    </row>
    <row r="15699" spans="2:2">
      <c r="B15699" s="15"/>
    </row>
    <row r="15700" spans="2:2">
      <c r="B15700" s="15"/>
    </row>
    <row r="15701" spans="2:2">
      <c r="B15701" s="15"/>
    </row>
    <row r="15702" spans="2:2">
      <c r="B15702" s="15"/>
    </row>
    <row r="15703" spans="2:2">
      <c r="B15703" s="15"/>
    </row>
    <row r="15704" spans="2:2">
      <c r="B15704" s="15"/>
    </row>
    <row r="15705" spans="2:2">
      <c r="B15705" s="15"/>
    </row>
    <row r="15706" spans="2:2">
      <c r="B15706" s="15"/>
    </row>
    <row r="15707" spans="2:2">
      <c r="B15707" s="15"/>
    </row>
    <row r="15708" spans="2:2">
      <c r="B15708" s="15"/>
    </row>
    <row r="15709" spans="2:2">
      <c r="B15709" s="15"/>
    </row>
    <row r="15710" spans="2:2">
      <c r="B15710" s="15"/>
    </row>
    <row r="15711" spans="2:2">
      <c r="B15711" s="15"/>
    </row>
    <row r="15712" spans="2:2">
      <c r="B15712" s="15"/>
    </row>
    <row r="15713" spans="2:2">
      <c r="B15713" s="15"/>
    </row>
    <row r="15714" spans="2:2">
      <c r="B15714" s="15"/>
    </row>
    <row r="15715" spans="2:2">
      <c r="B15715" s="15"/>
    </row>
    <row r="15716" spans="2:2">
      <c r="B15716" s="15"/>
    </row>
    <row r="15717" spans="2:2">
      <c r="B15717" s="15"/>
    </row>
    <row r="15718" spans="2:2">
      <c r="B15718" s="15"/>
    </row>
    <row r="15719" spans="2:2">
      <c r="B15719" s="15"/>
    </row>
    <row r="15720" spans="2:2">
      <c r="B15720" s="15"/>
    </row>
    <row r="15721" spans="2:2">
      <c r="B15721" s="15"/>
    </row>
    <row r="15722" spans="2:2">
      <c r="B15722" s="15"/>
    </row>
    <row r="15723" spans="2:2">
      <c r="B15723" s="15"/>
    </row>
    <row r="15724" spans="2:2">
      <c r="B15724" s="15"/>
    </row>
    <row r="15725" spans="2:2">
      <c r="B15725" s="15"/>
    </row>
    <row r="15726" spans="2:2">
      <c r="B15726" s="15"/>
    </row>
    <row r="15727" spans="2:2">
      <c r="B15727" s="15"/>
    </row>
    <row r="15728" spans="2:2">
      <c r="B15728" s="15"/>
    </row>
    <row r="15729" spans="2:2">
      <c r="B15729" s="15"/>
    </row>
    <row r="15730" spans="2:2">
      <c r="B15730" s="15"/>
    </row>
    <row r="15731" spans="2:2">
      <c r="B15731" s="15"/>
    </row>
    <row r="15732" spans="2:2">
      <c r="B15732" s="15"/>
    </row>
    <row r="15733" spans="2:2">
      <c r="B15733" s="15"/>
    </row>
    <row r="15734" spans="2:2">
      <c r="B15734" s="15"/>
    </row>
    <row r="15735" spans="2:2">
      <c r="B15735" s="15"/>
    </row>
    <row r="15736" spans="2:2">
      <c r="B15736" s="15"/>
    </row>
    <row r="15737" spans="2:2">
      <c r="B15737" s="15"/>
    </row>
    <row r="15738" spans="2:2">
      <c r="B15738" s="15"/>
    </row>
    <row r="15739" spans="2:2">
      <c r="B15739" s="15"/>
    </row>
    <row r="15740" spans="2:2">
      <c r="B15740" s="15"/>
    </row>
    <row r="15741" spans="2:2">
      <c r="B15741" s="15"/>
    </row>
    <row r="15742" spans="2:2">
      <c r="B15742" s="15"/>
    </row>
    <row r="15743" spans="2:2">
      <c r="B15743" s="15"/>
    </row>
    <row r="15744" spans="2:2">
      <c r="B15744" s="15"/>
    </row>
    <row r="15745" spans="2:2">
      <c r="B15745" s="15"/>
    </row>
    <row r="15746" spans="2:2">
      <c r="B15746" s="15"/>
    </row>
    <row r="15747" spans="2:2">
      <c r="B15747" s="15"/>
    </row>
    <row r="15748" spans="2:2">
      <c r="B15748" s="15"/>
    </row>
    <row r="15749" spans="2:2">
      <c r="B15749" s="15"/>
    </row>
    <row r="15750" spans="2:2">
      <c r="B15750" s="15"/>
    </row>
    <row r="15751" spans="2:2">
      <c r="B15751" s="15"/>
    </row>
    <row r="15752" spans="2:2">
      <c r="B15752" s="15"/>
    </row>
    <row r="15753" spans="2:2">
      <c r="B15753" s="15"/>
    </row>
    <row r="15754" spans="2:2">
      <c r="B15754" s="15"/>
    </row>
    <row r="15755" spans="2:2">
      <c r="B15755" s="15"/>
    </row>
    <row r="15756" spans="2:2">
      <c r="B15756" s="15"/>
    </row>
    <row r="15757" spans="2:2">
      <c r="B15757" s="15"/>
    </row>
    <row r="15758" spans="2:2">
      <c r="B15758" s="15"/>
    </row>
    <row r="15759" spans="2:2">
      <c r="B15759" s="15"/>
    </row>
    <row r="15760" spans="2:2">
      <c r="B15760" s="15"/>
    </row>
    <row r="15761" spans="2:2">
      <c r="B15761" s="15"/>
    </row>
    <row r="15762" spans="2:2">
      <c r="B15762" s="15"/>
    </row>
    <row r="15763" spans="2:2">
      <c r="B15763" s="15"/>
    </row>
    <row r="15764" spans="2:2">
      <c r="B15764" s="15"/>
    </row>
    <row r="15765" spans="2:2">
      <c r="B15765" s="15"/>
    </row>
    <row r="15766" spans="2:2">
      <c r="B15766" s="15"/>
    </row>
    <row r="15767" spans="2:2">
      <c r="B15767" s="15"/>
    </row>
    <row r="15768" spans="2:2">
      <c r="B15768" s="15"/>
    </row>
    <row r="15769" spans="2:2">
      <c r="B15769" s="15"/>
    </row>
    <row r="15770" spans="2:2">
      <c r="B15770" s="15"/>
    </row>
    <row r="15771" spans="2:2">
      <c r="B15771" s="15"/>
    </row>
    <row r="15772" spans="2:2">
      <c r="B15772" s="15"/>
    </row>
    <row r="15773" spans="2:2">
      <c r="B15773" s="15"/>
    </row>
    <row r="15774" spans="2:2">
      <c r="B15774" s="15"/>
    </row>
    <row r="15775" spans="2:2">
      <c r="B15775" s="15"/>
    </row>
    <row r="15776" spans="2:2">
      <c r="B15776" s="15"/>
    </row>
    <row r="15777" spans="2:2">
      <c r="B15777" s="15"/>
    </row>
    <row r="15778" spans="2:2">
      <c r="B15778" s="15"/>
    </row>
    <row r="15779" spans="2:2">
      <c r="B15779" s="15"/>
    </row>
    <row r="15780" spans="2:2">
      <c r="B15780" s="15"/>
    </row>
    <row r="15781" spans="2:2">
      <c r="B15781" s="15"/>
    </row>
    <row r="15782" spans="2:2">
      <c r="B15782" s="15"/>
    </row>
    <row r="15783" spans="2:2">
      <c r="B15783" s="15"/>
    </row>
    <row r="15784" spans="2:2">
      <c r="B15784" s="15"/>
    </row>
    <row r="15785" spans="2:2">
      <c r="B15785" s="15"/>
    </row>
    <row r="15786" spans="2:2">
      <c r="B15786" s="15"/>
    </row>
    <row r="15787" spans="2:2">
      <c r="B15787" s="15"/>
    </row>
    <row r="15788" spans="2:2">
      <c r="B15788" s="15"/>
    </row>
    <row r="15789" spans="2:2">
      <c r="B15789" s="15"/>
    </row>
    <row r="15790" spans="2:2">
      <c r="B15790" s="15"/>
    </row>
    <row r="15791" spans="2:2">
      <c r="B15791" s="15"/>
    </row>
    <row r="15792" spans="2:2">
      <c r="B15792" s="15"/>
    </row>
    <row r="15793" spans="2:2">
      <c r="B15793" s="15"/>
    </row>
    <row r="15794" spans="2:2">
      <c r="B15794" s="15"/>
    </row>
    <row r="15795" spans="2:2">
      <c r="B15795" s="15"/>
    </row>
    <row r="15796" spans="2:2">
      <c r="B15796" s="15"/>
    </row>
    <row r="15797" spans="2:2">
      <c r="B15797" s="15"/>
    </row>
    <row r="15798" spans="2:2">
      <c r="B15798" s="15"/>
    </row>
    <row r="15799" spans="2:2">
      <c r="B15799" s="15"/>
    </row>
    <row r="15800" spans="2:2">
      <c r="B15800" s="15"/>
    </row>
    <row r="15801" spans="2:2">
      <c r="B15801" s="15"/>
    </row>
    <row r="15802" spans="2:2">
      <c r="B15802" s="15"/>
    </row>
    <row r="15803" spans="2:2">
      <c r="B15803" s="15"/>
    </row>
    <row r="15804" spans="2:2">
      <c r="B15804" s="15"/>
    </row>
    <row r="15805" spans="2:2">
      <c r="B15805" s="15"/>
    </row>
    <row r="15806" spans="2:2">
      <c r="B15806" s="15"/>
    </row>
    <row r="15807" spans="2:2">
      <c r="B15807" s="15"/>
    </row>
    <row r="15808" spans="2:2">
      <c r="B15808" s="15"/>
    </row>
    <row r="15809" spans="2:2">
      <c r="B15809" s="15"/>
    </row>
    <row r="15810" spans="2:2">
      <c r="B15810" s="15"/>
    </row>
    <row r="15811" spans="2:2">
      <c r="B15811" s="15"/>
    </row>
    <row r="15812" spans="2:2">
      <c r="B15812" s="15"/>
    </row>
    <row r="15813" spans="2:2">
      <c r="B15813" s="15"/>
    </row>
    <row r="15814" spans="2:2">
      <c r="B15814" s="15"/>
    </row>
    <row r="15815" spans="2:2">
      <c r="B15815" s="15"/>
    </row>
    <row r="15816" spans="2:2">
      <c r="B15816" s="15"/>
    </row>
    <row r="15817" spans="2:2">
      <c r="B15817" s="15"/>
    </row>
    <row r="15818" spans="2:2">
      <c r="B15818" s="15"/>
    </row>
    <row r="15819" spans="2:2">
      <c r="B15819" s="15"/>
    </row>
    <row r="15820" spans="2:2">
      <c r="B15820" s="15"/>
    </row>
    <row r="15821" spans="2:2">
      <c r="B15821" s="15"/>
    </row>
    <row r="15822" spans="2:2">
      <c r="B15822" s="15"/>
    </row>
    <row r="15823" spans="2:2">
      <c r="B15823" s="15"/>
    </row>
    <row r="15824" spans="2:2">
      <c r="B15824" s="15"/>
    </row>
    <row r="15825" spans="2:2">
      <c r="B15825" s="15"/>
    </row>
    <row r="15826" spans="2:2">
      <c r="B15826" s="15"/>
    </row>
    <row r="15827" spans="2:2">
      <c r="B15827" s="15"/>
    </row>
    <row r="15828" spans="2:2">
      <c r="B15828" s="15"/>
    </row>
    <row r="15829" spans="2:2">
      <c r="B15829" s="15"/>
    </row>
    <row r="15830" spans="2:2">
      <c r="B15830" s="15"/>
    </row>
    <row r="15831" spans="2:2">
      <c r="B15831" s="15"/>
    </row>
    <row r="15832" spans="2:2">
      <c r="B15832" s="15"/>
    </row>
    <row r="15833" spans="2:2">
      <c r="B15833" s="15"/>
    </row>
    <row r="15834" spans="2:2">
      <c r="B15834" s="15"/>
    </row>
    <row r="15835" spans="2:2">
      <c r="B15835" s="15"/>
    </row>
    <row r="15836" spans="2:2">
      <c r="B15836" s="15"/>
    </row>
    <row r="15837" spans="2:2">
      <c r="B15837" s="15"/>
    </row>
    <row r="15838" spans="2:2">
      <c r="B15838" s="15"/>
    </row>
    <row r="15839" spans="2:2">
      <c r="B15839" s="15"/>
    </row>
    <row r="15840" spans="2:2">
      <c r="B15840" s="15"/>
    </row>
    <row r="15841" spans="2:2">
      <c r="B15841" s="15"/>
    </row>
    <row r="15842" spans="2:2">
      <c r="B15842" s="15"/>
    </row>
    <row r="15843" spans="2:2">
      <c r="B15843" s="15"/>
    </row>
    <row r="15844" spans="2:2">
      <c r="B15844" s="15"/>
    </row>
    <row r="15845" spans="2:2">
      <c r="B15845" s="15"/>
    </row>
    <row r="15846" spans="2:2">
      <c r="B15846" s="15"/>
    </row>
    <row r="15847" spans="2:2">
      <c r="B15847" s="15"/>
    </row>
    <row r="15848" spans="2:2">
      <c r="B15848" s="15"/>
    </row>
    <row r="15849" spans="2:2">
      <c r="B15849" s="15"/>
    </row>
    <row r="15850" spans="2:2">
      <c r="B15850" s="15"/>
    </row>
    <row r="15851" spans="2:2">
      <c r="B15851" s="15"/>
    </row>
    <row r="15852" spans="2:2">
      <c r="B15852" s="15"/>
    </row>
    <row r="15853" spans="2:2">
      <c r="B15853" s="15"/>
    </row>
    <row r="15854" spans="2:2">
      <c r="B15854" s="15"/>
    </row>
    <row r="15855" spans="2:2">
      <c r="B15855" s="15"/>
    </row>
    <row r="15856" spans="2:2">
      <c r="B15856" s="15"/>
    </row>
    <row r="15857" spans="2:2">
      <c r="B15857" s="15"/>
    </row>
    <row r="15858" spans="2:2">
      <c r="B15858" s="15"/>
    </row>
    <row r="15859" spans="2:2">
      <c r="B15859" s="15"/>
    </row>
    <row r="15860" spans="2:2">
      <c r="B15860" s="15"/>
    </row>
    <row r="15861" spans="2:2">
      <c r="B15861" s="15"/>
    </row>
    <row r="15862" spans="2:2">
      <c r="B15862" s="15"/>
    </row>
    <row r="15863" spans="2:2">
      <c r="B15863" s="15"/>
    </row>
    <row r="15864" spans="2:2">
      <c r="B15864" s="15"/>
    </row>
    <row r="15865" spans="2:2">
      <c r="B15865" s="15"/>
    </row>
    <row r="15866" spans="2:2">
      <c r="B15866" s="15"/>
    </row>
    <row r="15867" spans="2:2">
      <c r="B15867" s="15"/>
    </row>
    <row r="15868" spans="2:2">
      <c r="B15868" s="15"/>
    </row>
    <row r="15869" spans="2:2">
      <c r="B15869" s="15"/>
    </row>
    <row r="15870" spans="2:2">
      <c r="B15870" s="15"/>
    </row>
    <row r="15871" spans="2:2">
      <c r="B15871" s="15"/>
    </row>
    <row r="15872" spans="2:2">
      <c r="B15872" s="15"/>
    </row>
    <row r="15873" spans="2:2">
      <c r="B15873" s="15"/>
    </row>
    <row r="15874" spans="2:2">
      <c r="B15874" s="15"/>
    </row>
    <row r="15875" spans="2:2">
      <c r="B15875" s="15"/>
    </row>
    <row r="15876" spans="2:2">
      <c r="B15876" s="15"/>
    </row>
    <row r="15877" spans="2:2">
      <c r="B15877" s="15"/>
    </row>
    <row r="15878" spans="2:2">
      <c r="B15878" s="15"/>
    </row>
    <row r="15879" spans="2:2">
      <c r="B15879" s="15"/>
    </row>
    <row r="15880" spans="2:2">
      <c r="B15880" s="15"/>
    </row>
    <row r="15881" spans="2:2">
      <c r="B15881" s="15"/>
    </row>
    <row r="15882" spans="2:2">
      <c r="B15882" s="15"/>
    </row>
    <row r="15883" spans="2:2">
      <c r="B15883" s="15"/>
    </row>
    <row r="15884" spans="2:2">
      <c r="B15884" s="15"/>
    </row>
    <row r="15885" spans="2:2">
      <c r="B15885" s="15"/>
    </row>
    <row r="15886" spans="2:2">
      <c r="B15886" s="15"/>
    </row>
    <row r="15887" spans="2:2">
      <c r="B15887" s="15"/>
    </row>
    <row r="15888" spans="2:2">
      <c r="B15888" s="15"/>
    </row>
    <row r="15889" spans="2:2">
      <c r="B15889" s="15"/>
    </row>
    <row r="15890" spans="2:2">
      <c r="B15890" s="15"/>
    </row>
    <row r="15891" spans="2:2">
      <c r="B15891" s="15"/>
    </row>
    <row r="15892" spans="2:2">
      <c r="B15892" s="15"/>
    </row>
    <row r="15893" spans="2:2">
      <c r="B15893" s="15"/>
    </row>
    <row r="15894" spans="2:2">
      <c r="B15894" s="15"/>
    </row>
    <row r="15895" spans="2:2">
      <c r="B15895" s="15"/>
    </row>
    <row r="15896" spans="2:2">
      <c r="B15896" s="15"/>
    </row>
    <row r="15897" spans="2:2">
      <c r="B15897" s="15"/>
    </row>
    <row r="15898" spans="2:2">
      <c r="B15898" s="15"/>
    </row>
    <row r="15899" spans="2:2">
      <c r="B15899" s="15"/>
    </row>
    <row r="15900" spans="2:2">
      <c r="B15900" s="15"/>
    </row>
    <row r="15901" spans="2:2">
      <c r="B15901" s="15"/>
    </row>
    <row r="15902" spans="2:2">
      <c r="B15902" s="15"/>
    </row>
    <row r="15903" spans="2:2">
      <c r="B15903" s="15"/>
    </row>
    <row r="15904" spans="2:2">
      <c r="B15904" s="15"/>
    </row>
    <row r="15905" spans="2:2">
      <c r="B15905" s="15"/>
    </row>
    <row r="15906" spans="2:2">
      <c r="B15906" s="15"/>
    </row>
    <row r="15907" spans="2:2">
      <c r="B15907" s="15"/>
    </row>
    <row r="15908" spans="2:2">
      <c r="B15908" s="15"/>
    </row>
    <row r="15909" spans="2:2">
      <c r="B15909" s="15"/>
    </row>
    <row r="15910" spans="2:2">
      <c r="B15910" s="15"/>
    </row>
    <row r="15911" spans="2:2">
      <c r="B15911" s="15"/>
    </row>
    <row r="15912" spans="2:2">
      <c r="B15912" s="15"/>
    </row>
    <row r="15913" spans="2:2">
      <c r="B15913" s="15"/>
    </row>
    <row r="15914" spans="2:2">
      <c r="B15914" s="15"/>
    </row>
    <row r="15915" spans="2:2">
      <c r="B15915" s="15"/>
    </row>
    <row r="15916" spans="2:2">
      <c r="B15916" s="15"/>
    </row>
    <row r="15917" spans="2:2">
      <c r="B15917" s="15"/>
    </row>
    <row r="15918" spans="2:2">
      <c r="B15918" s="15"/>
    </row>
    <row r="15919" spans="2:2">
      <c r="B15919" s="15"/>
    </row>
    <row r="15920" spans="2:2">
      <c r="B15920" s="15"/>
    </row>
    <row r="15921" spans="2:2">
      <c r="B15921" s="15"/>
    </row>
    <row r="15922" spans="2:2">
      <c r="B15922" s="15"/>
    </row>
    <row r="15923" spans="2:2">
      <c r="B15923" s="15"/>
    </row>
    <row r="15924" spans="2:2">
      <c r="B15924" s="15"/>
    </row>
    <row r="15925" spans="2:2">
      <c r="B15925" s="15"/>
    </row>
    <row r="15926" spans="2:2">
      <c r="B15926" s="15"/>
    </row>
    <row r="15927" spans="2:2">
      <c r="B15927" s="15"/>
    </row>
    <row r="15928" spans="2:2">
      <c r="B15928" s="15"/>
    </row>
    <row r="15929" spans="2:2">
      <c r="B15929" s="15"/>
    </row>
    <row r="15930" spans="2:2">
      <c r="B15930" s="15"/>
    </row>
    <row r="15931" spans="2:2">
      <c r="B15931" s="15"/>
    </row>
    <row r="15932" spans="2:2">
      <c r="B15932" s="15"/>
    </row>
    <row r="15933" spans="2:2">
      <c r="B15933" s="15"/>
    </row>
    <row r="15934" spans="2:2">
      <c r="B15934" s="15"/>
    </row>
    <row r="15935" spans="2:2">
      <c r="B15935" s="15"/>
    </row>
    <row r="15936" spans="2:2">
      <c r="B15936" s="15"/>
    </row>
    <row r="15937" spans="2:2">
      <c r="B15937" s="15"/>
    </row>
    <row r="15938" spans="2:2">
      <c r="B15938" s="15"/>
    </row>
    <row r="15939" spans="2:2">
      <c r="B15939" s="15"/>
    </row>
    <row r="15940" spans="2:2">
      <c r="B15940" s="15"/>
    </row>
    <row r="15941" spans="2:2">
      <c r="B15941" s="15"/>
    </row>
    <row r="15942" spans="2:2">
      <c r="B15942" s="15"/>
    </row>
    <row r="15943" spans="2:2">
      <c r="B15943" s="15"/>
    </row>
    <row r="15944" spans="2:2">
      <c r="B15944" s="15"/>
    </row>
    <row r="15945" spans="2:2">
      <c r="B15945" s="15"/>
    </row>
    <row r="15946" spans="2:2">
      <c r="B15946" s="15"/>
    </row>
    <row r="15947" spans="2:2">
      <c r="B15947" s="15"/>
    </row>
    <row r="15948" spans="2:2">
      <c r="B15948" s="15"/>
    </row>
    <row r="15949" spans="2:2">
      <c r="B15949" s="15"/>
    </row>
    <row r="15950" spans="2:2">
      <c r="B15950" s="15"/>
    </row>
    <row r="15951" spans="2:2">
      <c r="B15951" s="15"/>
    </row>
    <row r="15952" spans="2:2">
      <c r="B15952" s="15"/>
    </row>
    <row r="15953" spans="2:2">
      <c r="B15953" s="15"/>
    </row>
    <row r="15954" spans="2:2">
      <c r="B15954" s="15"/>
    </row>
    <row r="15955" spans="2:2">
      <c r="B15955" s="15"/>
    </row>
    <row r="15956" spans="2:2">
      <c r="B15956" s="15"/>
    </row>
    <row r="15957" spans="2:2">
      <c r="B15957" s="15"/>
    </row>
    <row r="15958" spans="2:2">
      <c r="B15958" s="15"/>
    </row>
    <row r="15959" spans="2:2">
      <c r="B15959" s="15"/>
    </row>
    <row r="15960" spans="2:2">
      <c r="B15960" s="15"/>
    </row>
    <row r="15961" spans="2:2">
      <c r="B15961" s="15"/>
    </row>
    <row r="15962" spans="2:2">
      <c r="B15962" s="15"/>
    </row>
    <row r="15963" spans="2:2">
      <c r="B15963" s="15"/>
    </row>
    <row r="15964" spans="2:2">
      <c r="B15964" s="15"/>
    </row>
    <row r="15965" spans="2:2">
      <c r="B15965" s="15"/>
    </row>
    <row r="15966" spans="2:2">
      <c r="B15966" s="15"/>
    </row>
    <row r="15967" spans="2:2">
      <c r="B15967" s="15"/>
    </row>
    <row r="15968" spans="2:2">
      <c r="B15968" s="15"/>
    </row>
    <row r="15969" spans="2:2">
      <c r="B15969" s="15"/>
    </row>
    <row r="15970" spans="2:2">
      <c r="B15970" s="15"/>
    </row>
    <row r="15971" spans="2:2">
      <c r="B15971" s="15"/>
    </row>
    <row r="15972" spans="2:2">
      <c r="B15972" s="15"/>
    </row>
    <row r="15973" spans="2:2">
      <c r="B15973" s="15"/>
    </row>
    <row r="15974" spans="2:2">
      <c r="B15974" s="15"/>
    </row>
    <row r="15975" spans="2:2">
      <c r="B15975" s="15"/>
    </row>
    <row r="15976" spans="2:2">
      <c r="B15976" s="15"/>
    </row>
    <row r="15977" spans="2:2">
      <c r="B15977" s="15"/>
    </row>
    <row r="15978" spans="2:2">
      <c r="B15978" s="15"/>
    </row>
    <row r="15979" spans="2:2">
      <c r="B15979" s="15"/>
    </row>
    <row r="15980" spans="2:2">
      <c r="B15980" s="15"/>
    </row>
    <row r="15981" spans="2:2">
      <c r="B15981" s="15"/>
    </row>
    <row r="15982" spans="2:2">
      <c r="B15982" s="15"/>
    </row>
    <row r="15983" spans="2:2">
      <c r="B15983" s="15"/>
    </row>
    <row r="15984" spans="2:2">
      <c r="B15984" s="15"/>
    </row>
    <row r="15985" spans="2:2">
      <c r="B15985" s="15"/>
    </row>
    <row r="15986" spans="2:2">
      <c r="B15986" s="15"/>
    </row>
    <row r="15987" spans="2:2">
      <c r="B15987" s="15"/>
    </row>
    <row r="15988" spans="2:2">
      <c r="B15988" s="15"/>
    </row>
    <row r="15989" spans="2:2">
      <c r="B15989" s="15"/>
    </row>
    <row r="15990" spans="2:2">
      <c r="B15990" s="15"/>
    </row>
    <row r="15991" spans="2:2">
      <c r="B15991" s="15"/>
    </row>
    <row r="15992" spans="2:2">
      <c r="B15992" s="15"/>
    </row>
    <row r="15993" spans="2:2">
      <c r="B15993" s="15"/>
    </row>
    <row r="15994" spans="2:2">
      <c r="B15994" s="15"/>
    </row>
    <row r="15995" spans="2:2">
      <c r="B15995" s="15"/>
    </row>
    <row r="15996" spans="2:2">
      <c r="B15996" s="15"/>
    </row>
    <row r="15997" spans="2:2">
      <c r="B15997" s="15"/>
    </row>
    <row r="15998" spans="2:2">
      <c r="B15998" s="15"/>
    </row>
    <row r="15999" spans="2:2">
      <c r="B15999" s="15"/>
    </row>
    <row r="16000" spans="2:2">
      <c r="B16000" s="15"/>
    </row>
    <row r="16001" spans="2:2">
      <c r="B16001" s="15"/>
    </row>
    <row r="16002" spans="2:2">
      <c r="B16002" s="15"/>
    </row>
    <row r="16003" spans="2:2">
      <c r="B16003" s="15"/>
    </row>
    <row r="16004" spans="2:2">
      <c r="B16004" s="15"/>
    </row>
    <row r="16005" spans="2:2">
      <c r="B16005" s="15"/>
    </row>
    <row r="16006" spans="2:2">
      <c r="B16006" s="15"/>
    </row>
    <row r="16007" spans="2:2">
      <c r="B16007" s="15"/>
    </row>
    <row r="16008" spans="2:2">
      <c r="B16008" s="15"/>
    </row>
    <row r="16009" spans="2:2">
      <c r="B16009" s="15"/>
    </row>
    <row r="16010" spans="2:2">
      <c r="B16010" s="15"/>
    </row>
    <row r="16011" spans="2:2">
      <c r="B16011" s="15"/>
    </row>
    <row r="16012" spans="2:2">
      <c r="B16012" s="15"/>
    </row>
    <row r="16013" spans="2:2">
      <c r="B16013" s="15"/>
    </row>
    <row r="16014" spans="2:2">
      <c r="B16014" s="15"/>
    </row>
    <row r="16015" spans="2:2">
      <c r="B16015" s="15"/>
    </row>
    <row r="16016" spans="2:2">
      <c r="B16016" s="15"/>
    </row>
    <row r="16017" spans="2:2">
      <c r="B16017" s="15"/>
    </row>
    <row r="16018" spans="2:2">
      <c r="B16018" s="15"/>
    </row>
    <row r="16019" spans="2:2">
      <c r="B16019" s="15"/>
    </row>
    <row r="16020" spans="2:2">
      <c r="B16020" s="15"/>
    </row>
    <row r="16021" spans="2:2">
      <c r="B16021" s="15"/>
    </row>
    <row r="16022" spans="2:2">
      <c r="B16022" s="15"/>
    </row>
    <row r="16023" spans="2:2">
      <c r="B16023" s="15"/>
    </row>
    <row r="16024" spans="2:2">
      <c r="B16024" s="15"/>
    </row>
    <row r="16025" spans="2:2">
      <c r="B16025" s="15"/>
    </row>
    <row r="16026" spans="2:2">
      <c r="B16026" s="15"/>
    </row>
    <row r="16027" spans="2:2">
      <c r="B16027" s="15"/>
    </row>
    <row r="16028" spans="2:2">
      <c r="B16028" s="15"/>
    </row>
    <row r="16029" spans="2:2">
      <c r="B16029" s="15"/>
    </row>
    <row r="16030" spans="2:2">
      <c r="B16030" s="15"/>
    </row>
    <row r="16031" spans="2:2">
      <c r="B16031" s="15"/>
    </row>
    <row r="16032" spans="2:2">
      <c r="B16032" s="15"/>
    </row>
    <row r="16033" spans="2:2">
      <c r="B16033" s="15"/>
    </row>
    <row r="16034" spans="2:2">
      <c r="B16034" s="15"/>
    </row>
    <row r="16035" spans="2:2">
      <c r="B16035" s="15"/>
    </row>
    <row r="16036" spans="2:2">
      <c r="B16036" s="15"/>
    </row>
    <row r="16037" spans="2:2">
      <c r="B16037" s="15"/>
    </row>
    <row r="16038" spans="2:2">
      <c r="B16038" s="15"/>
    </row>
    <row r="16039" spans="2:2">
      <c r="B16039" s="15"/>
    </row>
    <row r="16040" spans="2:2">
      <c r="B16040" s="15"/>
    </row>
    <row r="16041" spans="2:2">
      <c r="B16041" s="15"/>
    </row>
    <row r="16042" spans="2:2">
      <c r="B16042" s="15"/>
    </row>
    <row r="16043" spans="2:2">
      <c r="B16043" s="15"/>
    </row>
    <row r="16044" spans="2:2">
      <c r="B16044" s="15"/>
    </row>
    <row r="16045" spans="2:2">
      <c r="B16045" s="15"/>
    </row>
    <row r="16046" spans="2:2">
      <c r="B16046" s="15"/>
    </row>
    <row r="16047" spans="2:2">
      <c r="B16047" s="15"/>
    </row>
    <row r="16048" spans="2:2">
      <c r="B16048" s="15"/>
    </row>
    <row r="16049" spans="2:2">
      <c r="B16049" s="15"/>
    </row>
    <row r="16050" spans="2:2">
      <c r="B16050" s="15"/>
    </row>
    <row r="16051" spans="2:2">
      <c r="B16051" s="15"/>
    </row>
    <row r="16052" spans="2:2">
      <c r="B16052" s="15"/>
    </row>
    <row r="16053" spans="2:2">
      <c r="B16053" s="15"/>
    </row>
    <row r="16054" spans="2:2">
      <c r="B16054" s="15"/>
    </row>
    <row r="16055" spans="2:2">
      <c r="B16055" s="15"/>
    </row>
    <row r="16056" spans="2:2">
      <c r="B16056" s="15"/>
    </row>
    <row r="16057" spans="2:2">
      <c r="B16057" s="15"/>
    </row>
    <row r="16058" spans="2:2">
      <c r="B16058" s="15"/>
    </row>
    <row r="16059" spans="2:2">
      <c r="B16059" s="15"/>
    </row>
    <row r="16060" spans="2:2">
      <c r="B16060" s="15"/>
    </row>
    <row r="16061" spans="2:2">
      <c r="B16061" s="15"/>
    </row>
    <row r="16062" spans="2:2">
      <c r="B16062" s="15"/>
    </row>
    <row r="16063" spans="2:2">
      <c r="B16063" s="15"/>
    </row>
    <row r="16064" spans="2:2">
      <c r="B16064" s="15"/>
    </row>
    <row r="16065" spans="2:2">
      <c r="B16065" s="15"/>
    </row>
    <row r="16066" spans="2:2">
      <c r="B16066" s="15"/>
    </row>
    <row r="16067" spans="2:2">
      <c r="B16067" s="15"/>
    </row>
    <row r="16068" spans="2:2">
      <c r="B16068" s="15"/>
    </row>
    <row r="16069" spans="2:2">
      <c r="B16069" s="15"/>
    </row>
    <row r="16070" spans="2:2">
      <c r="B16070" s="15"/>
    </row>
    <row r="16071" spans="2:2">
      <c r="B16071" s="15"/>
    </row>
    <row r="16072" spans="2:2">
      <c r="B16072" s="15"/>
    </row>
    <row r="16073" spans="2:2">
      <c r="B16073" s="15"/>
    </row>
    <row r="16074" spans="2:2">
      <c r="B16074" s="15"/>
    </row>
    <row r="16075" spans="2:2">
      <c r="B16075" s="15"/>
    </row>
    <row r="16076" spans="2:2">
      <c r="B16076" s="15"/>
    </row>
    <row r="16077" spans="2:2">
      <c r="B16077" s="15"/>
    </row>
    <row r="16078" spans="2:2">
      <c r="B16078" s="15"/>
    </row>
    <row r="16079" spans="2:2">
      <c r="B16079" s="15"/>
    </row>
    <row r="16080" spans="2:2">
      <c r="B16080" s="15"/>
    </row>
    <row r="16081" spans="2:2">
      <c r="B16081" s="15"/>
    </row>
    <row r="16082" spans="2:2">
      <c r="B16082" s="15"/>
    </row>
    <row r="16083" spans="2:2">
      <c r="B16083" s="15"/>
    </row>
    <row r="16084" spans="2:2">
      <c r="B16084" s="15"/>
    </row>
    <row r="16085" spans="2:2">
      <c r="B16085" s="15"/>
    </row>
    <row r="16086" spans="2:2">
      <c r="B16086" s="15"/>
    </row>
    <row r="16087" spans="2:2">
      <c r="B16087" s="15"/>
    </row>
    <row r="16088" spans="2:2">
      <c r="B16088" s="15"/>
    </row>
    <row r="16089" spans="2:2">
      <c r="B16089" s="15"/>
    </row>
    <row r="16090" spans="2:2">
      <c r="B16090" s="15"/>
    </row>
    <row r="16091" spans="2:2">
      <c r="B16091" s="15"/>
    </row>
    <row r="16092" spans="2:2">
      <c r="B16092" s="15"/>
    </row>
    <row r="16093" spans="2:2">
      <c r="B16093" s="15"/>
    </row>
    <row r="16094" spans="2:2">
      <c r="B16094" s="15"/>
    </row>
    <row r="16095" spans="2:2">
      <c r="B16095" s="15"/>
    </row>
    <row r="16096" spans="2:2">
      <c r="B16096" s="15"/>
    </row>
    <row r="16097" spans="2:2">
      <c r="B16097" s="15"/>
    </row>
    <row r="16098" spans="2:2">
      <c r="B16098" s="15"/>
    </row>
    <row r="16099" spans="2:2">
      <c r="B16099" s="15"/>
    </row>
    <row r="16100" spans="2:2">
      <c r="B16100" s="15"/>
    </row>
    <row r="16101" spans="2:2">
      <c r="B16101" s="15"/>
    </row>
    <row r="16102" spans="2:2">
      <c r="B16102" s="15"/>
    </row>
    <row r="16103" spans="2:2">
      <c r="B16103" s="15"/>
    </row>
    <row r="16104" spans="2:2">
      <c r="B16104" s="15"/>
    </row>
    <row r="16105" spans="2:2">
      <c r="B16105" s="15"/>
    </row>
    <row r="16106" spans="2:2">
      <c r="B16106" s="15"/>
    </row>
    <row r="16107" spans="2:2">
      <c r="B16107" s="15"/>
    </row>
    <row r="16108" spans="2:2">
      <c r="B16108" s="15"/>
    </row>
    <row r="16109" spans="2:2">
      <c r="B16109" s="15"/>
    </row>
    <row r="16110" spans="2:2">
      <c r="B16110" s="15"/>
    </row>
    <row r="16111" spans="2:2">
      <c r="B16111" s="15"/>
    </row>
    <row r="16112" spans="2:2">
      <c r="B16112" s="15"/>
    </row>
    <row r="16113" spans="2:2">
      <c r="B16113" s="15"/>
    </row>
    <row r="16114" spans="2:2">
      <c r="B16114" s="15"/>
    </row>
    <row r="16115" spans="2:2">
      <c r="B16115" s="15"/>
    </row>
    <row r="16116" spans="2:2">
      <c r="B16116" s="15"/>
    </row>
    <row r="16117" spans="2:2">
      <c r="B16117" s="15"/>
    </row>
    <row r="16118" spans="2:2">
      <c r="B16118" s="15"/>
    </row>
    <row r="16119" spans="2:2">
      <c r="B16119" s="15"/>
    </row>
    <row r="16120" spans="2:2">
      <c r="B16120" s="15"/>
    </row>
    <row r="16121" spans="2:2">
      <c r="B16121" s="15"/>
    </row>
    <row r="16122" spans="2:2">
      <c r="B16122" s="15"/>
    </row>
    <row r="16123" spans="2:2">
      <c r="B16123" s="15"/>
    </row>
    <row r="16124" spans="2:2">
      <c r="B16124" s="15"/>
    </row>
    <row r="16125" spans="2:2">
      <c r="B16125" s="15"/>
    </row>
    <row r="16126" spans="2:2">
      <c r="B16126" s="15"/>
    </row>
    <row r="16127" spans="2:2">
      <c r="B16127" s="15"/>
    </row>
    <row r="16128" spans="2:2">
      <c r="B16128" s="15"/>
    </row>
    <row r="16129" spans="2:2">
      <c r="B16129" s="15"/>
    </row>
    <row r="16130" spans="2:2">
      <c r="B16130" s="15"/>
    </row>
    <row r="16131" spans="2:2">
      <c r="B16131" s="15"/>
    </row>
    <row r="16132" spans="2:2">
      <c r="B16132" s="15"/>
    </row>
    <row r="16133" spans="2:2">
      <c r="B16133" s="15"/>
    </row>
    <row r="16134" spans="2:2">
      <c r="B16134" s="15"/>
    </row>
    <row r="16135" spans="2:2">
      <c r="B16135" s="15"/>
    </row>
    <row r="16136" spans="2:2">
      <c r="B16136" s="15"/>
    </row>
    <row r="16137" spans="2:2">
      <c r="B16137" s="15"/>
    </row>
    <row r="16138" spans="2:2">
      <c r="B16138" s="15"/>
    </row>
    <row r="16139" spans="2:2">
      <c r="B16139" s="15"/>
    </row>
    <row r="16140" spans="2:2">
      <c r="B16140" s="15"/>
    </row>
    <row r="16141" spans="2:2">
      <c r="B16141" s="15"/>
    </row>
    <row r="16142" spans="2:2">
      <c r="B16142" s="15"/>
    </row>
    <row r="16143" spans="2:2">
      <c r="B16143" s="15"/>
    </row>
    <row r="16144" spans="2:2">
      <c r="B16144" s="15"/>
    </row>
    <row r="16145" spans="2:2">
      <c r="B16145" s="15"/>
    </row>
    <row r="16146" spans="2:2">
      <c r="B16146" s="15"/>
    </row>
    <row r="16147" spans="2:2">
      <c r="B16147" s="15"/>
    </row>
    <row r="16148" spans="2:2">
      <c r="B16148" s="15"/>
    </row>
    <row r="16149" spans="2:2">
      <c r="B16149" s="15"/>
    </row>
    <row r="16150" spans="2:2">
      <c r="B16150" s="15"/>
    </row>
    <row r="16151" spans="2:2">
      <c r="B16151" s="15"/>
    </row>
    <row r="16152" spans="2:2">
      <c r="B16152" s="15"/>
    </row>
    <row r="16153" spans="2:2">
      <c r="B16153" s="15"/>
    </row>
    <row r="16154" spans="2:2">
      <c r="B16154" s="15"/>
    </row>
    <row r="16155" spans="2:2">
      <c r="B16155" s="15"/>
    </row>
    <row r="16156" spans="2:2">
      <c r="B16156" s="15"/>
    </row>
    <row r="16157" spans="2:2">
      <c r="B16157" s="15"/>
    </row>
    <row r="16158" spans="2:2">
      <c r="B16158" s="15"/>
    </row>
    <row r="16159" spans="2:2">
      <c r="B16159" s="15"/>
    </row>
    <row r="16160" spans="2:2">
      <c r="B16160" s="15"/>
    </row>
    <row r="16161" spans="2:2">
      <c r="B16161" s="15"/>
    </row>
    <row r="16162" spans="2:2">
      <c r="B16162" s="15"/>
    </row>
    <row r="16163" spans="2:2">
      <c r="B16163" s="15"/>
    </row>
    <row r="16164" spans="2:2">
      <c r="B16164" s="15"/>
    </row>
    <row r="16165" spans="2:2">
      <c r="B16165" s="15"/>
    </row>
    <row r="16166" spans="2:2">
      <c r="B16166" s="15"/>
    </row>
    <row r="16167" spans="2:2">
      <c r="B16167" s="15"/>
    </row>
    <row r="16168" spans="2:2">
      <c r="B16168" s="15"/>
    </row>
    <row r="16169" spans="2:2">
      <c r="B16169" s="15"/>
    </row>
    <row r="16170" spans="2:2">
      <c r="B16170" s="15"/>
    </row>
    <row r="16171" spans="2:2">
      <c r="B16171" s="15"/>
    </row>
    <row r="16172" spans="2:2">
      <c r="B16172" s="15"/>
    </row>
    <row r="16173" spans="2:2">
      <c r="B16173" s="15"/>
    </row>
    <row r="16174" spans="2:2">
      <c r="B16174" s="15"/>
    </row>
    <row r="16175" spans="2:2">
      <c r="B16175" s="15"/>
    </row>
    <row r="16176" spans="2:2">
      <c r="B16176" s="15"/>
    </row>
    <row r="16177" spans="2:2">
      <c r="B16177" s="15"/>
    </row>
    <row r="16178" spans="2:2">
      <c r="B16178" s="15"/>
    </row>
    <row r="16179" spans="2:2">
      <c r="B16179" s="15"/>
    </row>
    <row r="16180" spans="2:2">
      <c r="B16180" s="15"/>
    </row>
    <row r="16181" spans="2:2">
      <c r="B16181" s="15"/>
    </row>
    <row r="16182" spans="2:2">
      <c r="B16182" s="15"/>
    </row>
    <row r="16183" spans="2:2">
      <c r="B16183" s="15"/>
    </row>
    <row r="16184" spans="2:2">
      <c r="B16184" s="15"/>
    </row>
    <row r="16185" spans="2:2">
      <c r="B16185" s="15"/>
    </row>
    <row r="16186" spans="2:2">
      <c r="B16186" s="15"/>
    </row>
    <row r="16187" spans="2:2">
      <c r="B16187" s="15"/>
    </row>
    <row r="16188" spans="2:2">
      <c r="B16188" s="15"/>
    </row>
    <row r="16189" spans="2:2">
      <c r="B16189" s="15"/>
    </row>
    <row r="16190" spans="2:2">
      <c r="B16190" s="15"/>
    </row>
    <row r="16191" spans="2:2">
      <c r="B16191" s="15"/>
    </row>
    <row r="16192" spans="2:2">
      <c r="B16192" s="15"/>
    </row>
    <row r="16193" spans="2:2">
      <c r="B16193" s="15"/>
    </row>
    <row r="16194" spans="2:2">
      <c r="B16194" s="15"/>
    </row>
    <row r="16195" spans="2:2">
      <c r="B16195" s="15"/>
    </row>
    <row r="16196" spans="2:2">
      <c r="B16196" s="15"/>
    </row>
    <row r="16197" spans="2:2">
      <c r="B16197" s="15"/>
    </row>
    <row r="16198" spans="2:2">
      <c r="B16198" s="15"/>
    </row>
    <row r="16199" spans="2:2">
      <c r="B16199" s="15"/>
    </row>
    <row r="16200" spans="2:2">
      <c r="B16200" s="15"/>
    </row>
    <row r="16201" spans="2:2">
      <c r="B16201" s="15"/>
    </row>
    <row r="16202" spans="2:2">
      <c r="B16202" s="15"/>
    </row>
    <row r="16203" spans="2:2">
      <c r="B16203" s="15"/>
    </row>
    <row r="16204" spans="2:2">
      <c r="B16204" s="15"/>
    </row>
    <row r="16205" spans="2:2">
      <c r="B16205" s="15"/>
    </row>
    <row r="16206" spans="2:2">
      <c r="B16206" s="15"/>
    </row>
    <row r="16207" spans="2:2">
      <c r="B16207" s="15"/>
    </row>
    <row r="16208" spans="2:2">
      <c r="B16208" s="15"/>
    </row>
    <row r="16209" spans="2:2">
      <c r="B16209" s="15"/>
    </row>
    <row r="16210" spans="2:2">
      <c r="B16210" s="15"/>
    </row>
    <row r="16211" spans="2:2">
      <c r="B16211" s="15"/>
    </row>
    <row r="16212" spans="2:2">
      <c r="B16212" s="15"/>
    </row>
    <row r="16213" spans="2:2">
      <c r="B16213" s="15"/>
    </row>
    <row r="16214" spans="2:2">
      <c r="B16214" s="15"/>
    </row>
    <row r="16215" spans="2:2">
      <c r="B16215" s="15"/>
    </row>
    <row r="16216" spans="2:2">
      <c r="B16216" s="15"/>
    </row>
    <row r="16217" spans="2:2">
      <c r="B16217" s="15"/>
    </row>
    <row r="16218" spans="2:2">
      <c r="B16218" s="15"/>
    </row>
    <row r="16219" spans="2:2">
      <c r="B16219" s="15"/>
    </row>
    <row r="16220" spans="2:2">
      <c r="B16220" s="15"/>
    </row>
    <row r="16221" spans="2:2">
      <c r="B16221" s="15"/>
    </row>
    <row r="16222" spans="2:2">
      <c r="B16222" s="15"/>
    </row>
    <row r="16223" spans="2:2">
      <c r="B16223" s="15"/>
    </row>
    <row r="16224" spans="2:2">
      <c r="B16224" s="15"/>
    </row>
    <row r="16225" spans="2:2">
      <c r="B16225" s="15"/>
    </row>
    <row r="16226" spans="2:2">
      <c r="B16226" s="15"/>
    </row>
    <row r="16227" spans="2:2">
      <c r="B16227" s="15"/>
    </row>
    <row r="16228" spans="2:2">
      <c r="B16228" s="15"/>
    </row>
    <row r="16229" spans="2:2">
      <c r="B16229" s="15"/>
    </row>
    <row r="16230" spans="2:2">
      <c r="B16230" s="15"/>
    </row>
    <row r="16231" spans="2:2">
      <c r="B16231" s="15"/>
    </row>
    <row r="16232" spans="2:2">
      <c r="B16232" s="15"/>
    </row>
    <row r="16233" spans="2:2">
      <c r="B16233" s="15"/>
    </row>
    <row r="16234" spans="2:2">
      <c r="B16234" s="15"/>
    </row>
    <row r="16235" spans="2:2">
      <c r="B16235" s="15"/>
    </row>
    <row r="16236" spans="2:2">
      <c r="B16236" s="15"/>
    </row>
    <row r="16237" spans="2:2">
      <c r="B16237" s="15"/>
    </row>
    <row r="16238" spans="2:2">
      <c r="B16238" s="15"/>
    </row>
    <row r="16239" spans="2:2">
      <c r="B16239" s="15"/>
    </row>
    <row r="16240" spans="2:2">
      <c r="B16240" s="15"/>
    </row>
    <row r="16241" spans="2:2">
      <c r="B16241" s="15"/>
    </row>
    <row r="16242" spans="2:2">
      <c r="B16242" s="15"/>
    </row>
    <row r="16243" spans="2:2">
      <c r="B16243" s="15"/>
    </row>
    <row r="16244" spans="2:2">
      <c r="B16244" s="15"/>
    </row>
    <row r="16245" spans="2:2">
      <c r="B16245" s="15"/>
    </row>
    <row r="16246" spans="2:2">
      <c r="B16246" s="15"/>
    </row>
    <row r="16247" spans="2:2">
      <c r="B16247" s="15"/>
    </row>
    <row r="16248" spans="2:2">
      <c r="B16248" s="15"/>
    </row>
    <row r="16249" spans="2:2">
      <c r="B16249" s="15"/>
    </row>
    <row r="16250" spans="2:2">
      <c r="B16250" s="15"/>
    </row>
    <row r="16251" spans="2:2">
      <c r="B16251" s="15"/>
    </row>
    <row r="16252" spans="2:2">
      <c r="B16252" s="15"/>
    </row>
    <row r="16253" spans="2:2">
      <c r="B16253" s="15"/>
    </row>
    <row r="16254" spans="2:2">
      <c r="B16254" s="15"/>
    </row>
    <row r="16255" spans="2:2">
      <c r="B16255" s="15"/>
    </row>
    <row r="16256" spans="2:2">
      <c r="B16256" s="15"/>
    </row>
    <row r="16257" spans="2:2">
      <c r="B16257" s="15"/>
    </row>
    <row r="16258" spans="2:2">
      <c r="B16258" s="15"/>
    </row>
    <row r="16259" spans="2:2">
      <c r="B16259" s="15"/>
    </row>
    <row r="16260" spans="2:2">
      <c r="B16260" s="15"/>
    </row>
    <row r="16261" spans="2:2">
      <c r="B16261" s="15"/>
    </row>
    <row r="16262" spans="2:2">
      <c r="B16262" s="15"/>
    </row>
    <row r="16263" spans="2:2">
      <c r="B16263" s="15"/>
    </row>
    <row r="16264" spans="2:2">
      <c r="B16264" s="15"/>
    </row>
    <row r="16265" spans="2:2">
      <c r="B16265" s="15"/>
    </row>
    <row r="16266" spans="2:2">
      <c r="B16266" s="15"/>
    </row>
    <row r="16267" spans="2:2">
      <c r="B16267" s="15"/>
    </row>
    <row r="16268" spans="2:2">
      <c r="B16268" s="15"/>
    </row>
    <row r="16269" spans="2:2">
      <c r="B16269" s="15"/>
    </row>
    <row r="16270" spans="2:2">
      <c r="B16270" s="15"/>
    </row>
    <row r="16271" spans="2:2">
      <c r="B16271" s="15"/>
    </row>
    <row r="16272" spans="2:2">
      <c r="B16272" s="15"/>
    </row>
    <row r="16273" spans="2:2">
      <c r="B16273" s="15"/>
    </row>
    <row r="16274" spans="2:2">
      <c r="B16274" s="15"/>
    </row>
    <row r="16275" spans="2:2">
      <c r="B16275" s="15"/>
    </row>
    <row r="16276" spans="2:2">
      <c r="B16276" s="15"/>
    </row>
    <row r="16277" spans="2:2">
      <c r="B16277" s="15"/>
    </row>
    <row r="16278" spans="2:2">
      <c r="B16278" s="15"/>
    </row>
    <row r="16279" spans="2:2">
      <c r="B16279" s="15"/>
    </row>
    <row r="16280" spans="2:2">
      <c r="B16280" s="15"/>
    </row>
    <row r="16281" spans="2:2">
      <c r="B16281" s="15"/>
    </row>
    <row r="16282" spans="2:2">
      <c r="B16282" s="15"/>
    </row>
    <row r="16283" spans="2:2">
      <c r="B16283" s="15"/>
    </row>
    <row r="16284" spans="2:2">
      <c r="B16284" s="15"/>
    </row>
    <row r="16285" spans="2:2">
      <c r="B16285" s="15"/>
    </row>
    <row r="16286" spans="2:2">
      <c r="B16286" s="15"/>
    </row>
    <row r="16287" spans="2:2">
      <c r="B16287" s="15"/>
    </row>
    <row r="16288" spans="2:2">
      <c r="B16288" s="15"/>
    </row>
    <row r="16289" spans="2:2">
      <c r="B16289" s="15"/>
    </row>
    <row r="16290" spans="2:2">
      <c r="B16290" s="15"/>
    </row>
    <row r="16291" spans="2:2">
      <c r="B16291" s="15"/>
    </row>
    <row r="16292" spans="2:2">
      <c r="B16292" s="15"/>
    </row>
    <row r="16293" spans="2:2">
      <c r="B16293" s="15"/>
    </row>
    <row r="16294" spans="2:2">
      <c r="B16294" s="15"/>
    </row>
    <row r="16295" spans="2:2">
      <c r="B16295" s="15"/>
    </row>
    <row r="16296" spans="2:2">
      <c r="B16296" s="15"/>
    </row>
    <row r="16297" spans="2:2">
      <c r="B16297" s="15"/>
    </row>
    <row r="16298" spans="2:2">
      <c r="B16298" s="15"/>
    </row>
    <row r="16299" spans="2:2">
      <c r="B16299" s="15"/>
    </row>
    <row r="16300" spans="2:2">
      <c r="B16300" s="15"/>
    </row>
    <row r="16301" spans="2:2">
      <c r="B16301" s="15"/>
    </row>
    <row r="16302" spans="2:2">
      <c r="B16302" s="15"/>
    </row>
    <row r="16303" spans="2:2">
      <c r="B16303" s="15"/>
    </row>
    <row r="16304" spans="2:2">
      <c r="B16304" s="15"/>
    </row>
    <row r="16305" spans="2:2">
      <c r="B16305" s="15"/>
    </row>
    <row r="16306" spans="2:2">
      <c r="B16306" s="15"/>
    </row>
    <row r="16307" spans="2:2">
      <c r="B16307" s="15"/>
    </row>
    <row r="16308" spans="2:2">
      <c r="B16308" s="15"/>
    </row>
    <row r="16309" spans="2:2">
      <c r="B16309" s="15"/>
    </row>
    <row r="16310" spans="2:2">
      <c r="B16310" s="15"/>
    </row>
    <row r="16311" spans="2:2">
      <c r="B16311" s="15"/>
    </row>
    <row r="16312" spans="2:2">
      <c r="B16312" s="15"/>
    </row>
    <row r="16313" spans="2:2">
      <c r="B16313" s="15"/>
    </row>
    <row r="16314" spans="2:2">
      <c r="B16314" s="15"/>
    </row>
    <row r="16315" spans="2:2">
      <c r="B16315" s="15"/>
    </row>
    <row r="16316" spans="2:2">
      <c r="B16316" s="15"/>
    </row>
    <row r="16317" spans="2:2">
      <c r="B16317" s="15"/>
    </row>
    <row r="16318" spans="2:2">
      <c r="B16318" s="15"/>
    </row>
    <row r="16319" spans="2:2">
      <c r="B16319" s="15"/>
    </row>
    <row r="16320" spans="2:2">
      <c r="B16320" s="15"/>
    </row>
    <row r="16321" spans="2:2">
      <c r="B16321" s="15"/>
    </row>
    <row r="16322" spans="2:2">
      <c r="B16322" s="15"/>
    </row>
    <row r="16323" spans="2:2">
      <c r="B16323" s="15"/>
    </row>
    <row r="16324" spans="2:2">
      <c r="B16324" s="15"/>
    </row>
    <row r="16325" spans="2:2">
      <c r="B16325" s="15"/>
    </row>
    <row r="16326" spans="2:2">
      <c r="B16326" s="15"/>
    </row>
    <row r="16327" spans="2:2">
      <c r="B16327" s="15"/>
    </row>
    <row r="16328" spans="2:2">
      <c r="B16328" s="15"/>
    </row>
    <row r="16329" spans="2:2">
      <c r="B16329" s="15"/>
    </row>
    <row r="16330" spans="2:2">
      <c r="B16330" s="15"/>
    </row>
    <row r="16331" spans="2:2">
      <c r="B16331" s="15"/>
    </row>
    <row r="16332" spans="2:2">
      <c r="B16332" s="15"/>
    </row>
    <row r="16333" spans="2:2">
      <c r="B16333" s="15"/>
    </row>
    <row r="16334" spans="2:2">
      <c r="B16334" s="15"/>
    </row>
    <row r="16335" spans="2:2">
      <c r="B16335" s="15"/>
    </row>
    <row r="16336" spans="2:2">
      <c r="B16336" s="15"/>
    </row>
    <row r="16337" spans="2:2">
      <c r="B16337" s="15"/>
    </row>
    <row r="16338" spans="2:2">
      <c r="B16338" s="15"/>
    </row>
    <row r="16339" spans="2:2">
      <c r="B16339" s="15"/>
    </row>
    <row r="16340" spans="2:2">
      <c r="B16340" s="15"/>
    </row>
    <row r="16341" spans="2:2">
      <c r="B16341" s="15"/>
    </row>
    <row r="16342" spans="2:2">
      <c r="B16342" s="15"/>
    </row>
    <row r="16343" spans="2:2">
      <c r="B16343" s="15"/>
    </row>
    <row r="16344" spans="2:2">
      <c r="B16344" s="15"/>
    </row>
    <row r="16345" spans="2:2">
      <c r="B16345" s="15"/>
    </row>
    <row r="16346" spans="2:2">
      <c r="B16346" s="15"/>
    </row>
    <row r="16347" spans="2:2">
      <c r="B16347" s="15"/>
    </row>
    <row r="16348" spans="2:2">
      <c r="B16348" s="15"/>
    </row>
    <row r="16349" spans="2:2">
      <c r="B16349" s="15"/>
    </row>
    <row r="16350" spans="2:2">
      <c r="B16350" s="15"/>
    </row>
    <row r="16351" spans="2:2">
      <c r="B16351" s="15"/>
    </row>
    <row r="16352" spans="2:2">
      <c r="B16352" s="15"/>
    </row>
    <row r="16353" spans="2:2">
      <c r="B16353" s="15"/>
    </row>
    <row r="16354" spans="2:2">
      <c r="B16354" s="15"/>
    </row>
    <row r="16355" spans="2:2">
      <c r="B16355" s="15"/>
    </row>
    <row r="16356" spans="2:2">
      <c r="B16356" s="15"/>
    </row>
    <row r="16357" spans="2:2">
      <c r="B16357" s="15"/>
    </row>
    <row r="16358" spans="2:2">
      <c r="B16358" s="15"/>
    </row>
    <row r="16359" spans="2:2">
      <c r="B16359" s="15"/>
    </row>
    <row r="16360" spans="2:2">
      <c r="B16360" s="15"/>
    </row>
    <row r="16361" spans="2:2">
      <c r="B16361" s="15"/>
    </row>
    <row r="16362" spans="2:2">
      <c r="B16362" s="15"/>
    </row>
    <row r="16363" spans="2:2">
      <c r="B16363" s="15"/>
    </row>
    <row r="16364" spans="2:2">
      <c r="B16364" s="15"/>
    </row>
    <row r="16365" spans="2:2">
      <c r="B16365" s="15"/>
    </row>
    <row r="16366" spans="2:2">
      <c r="B16366" s="15"/>
    </row>
    <row r="16367" spans="2:2">
      <c r="B16367" s="15"/>
    </row>
    <row r="16368" spans="2:2">
      <c r="B16368" s="15"/>
    </row>
    <row r="16369" spans="2:2">
      <c r="B16369" s="15"/>
    </row>
    <row r="16370" spans="2:2">
      <c r="B16370" s="15"/>
    </row>
    <row r="16371" spans="2:2">
      <c r="B16371" s="15"/>
    </row>
    <row r="16372" spans="2:2">
      <c r="B16372" s="15"/>
    </row>
    <row r="16373" spans="2:2">
      <c r="B16373" s="15"/>
    </row>
    <row r="16374" spans="2:2">
      <c r="B16374" s="15"/>
    </row>
    <row r="16375" spans="2:2">
      <c r="B16375" s="15"/>
    </row>
    <row r="16376" spans="2:2">
      <c r="B16376" s="15"/>
    </row>
    <row r="16377" spans="2:2">
      <c r="B16377" s="15"/>
    </row>
    <row r="16378" spans="2:2">
      <c r="B16378" s="15"/>
    </row>
    <row r="16379" spans="2:2">
      <c r="B16379" s="15"/>
    </row>
    <row r="16380" spans="2:2">
      <c r="B16380" s="15"/>
    </row>
    <row r="16381" spans="2:2">
      <c r="B16381" s="15"/>
    </row>
    <row r="16382" spans="2:2">
      <c r="B16382" s="15"/>
    </row>
    <row r="16383" spans="2:2">
      <c r="B16383" s="15"/>
    </row>
    <row r="16384" spans="2:2">
      <c r="B16384" s="15"/>
    </row>
    <row r="16385" spans="2:2">
      <c r="B16385" s="15"/>
    </row>
    <row r="16386" spans="2:2">
      <c r="B16386" s="15"/>
    </row>
    <row r="16387" spans="2:2">
      <c r="B16387" s="15"/>
    </row>
    <row r="16388" spans="2:2">
      <c r="B16388" s="15"/>
    </row>
    <row r="16389" spans="2:2">
      <c r="B16389" s="15"/>
    </row>
    <row r="16390" spans="2:2">
      <c r="B16390" s="15"/>
    </row>
    <row r="16391" spans="2:2">
      <c r="B16391" s="15"/>
    </row>
    <row r="16392" spans="2:2">
      <c r="B16392" s="15"/>
    </row>
    <row r="16393" spans="2:2">
      <c r="B16393" s="15"/>
    </row>
    <row r="16394" spans="2:2">
      <c r="B16394" s="15"/>
    </row>
    <row r="16395" spans="2:2">
      <c r="B16395" s="15"/>
    </row>
    <row r="16396" spans="2:2">
      <c r="B16396" s="15"/>
    </row>
    <row r="16397" spans="2:2">
      <c r="B16397" s="15"/>
    </row>
    <row r="16398" spans="2:2">
      <c r="B16398" s="15"/>
    </row>
    <row r="16399" spans="2:2">
      <c r="B16399" s="15"/>
    </row>
    <row r="16400" spans="2:2">
      <c r="B16400" s="15"/>
    </row>
    <row r="16401" spans="2:2">
      <c r="B16401" s="15"/>
    </row>
    <row r="16402" spans="2:2">
      <c r="B16402" s="15"/>
    </row>
    <row r="16403" spans="2:2">
      <c r="B16403" s="15"/>
    </row>
    <row r="16404" spans="2:2">
      <c r="B16404" s="15"/>
    </row>
    <row r="16405" spans="2:2">
      <c r="B16405" s="15"/>
    </row>
    <row r="16406" spans="2:2">
      <c r="B16406" s="15"/>
    </row>
    <row r="16407" spans="2:2">
      <c r="B16407" s="15"/>
    </row>
    <row r="16408" spans="2:2">
      <c r="B16408" s="15"/>
    </row>
    <row r="16409" spans="2:2">
      <c r="B16409" s="15"/>
    </row>
    <row r="16410" spans="2:2">
      <c r="B16410" s="15"/>
    </row>
    <row r="16411" spans="2:2">
      <c r="B16411" s="15"/>
    </row>
    <row r="16412" spans="2:2">
      <c r="B16412" s="15"/>
    </row>
    <row r="16413" spans="2:2">
      <c r="B16413" s="15"/>
    </row>
    <row r="16414" spans="2:2">
      <c r="B16414" s="15"/>
    </row>
    <row r="16415" spans="2:2">
      <c r="B16415" s="15"/>
    </row>
    <row r="16416" spans="2:2">
      <c r="B16416" s="15"/>
    </row>
    <row r="16417" spans="2:2">
      <c r="B16417" s="15"/>
    </row>
    <row r="16418" spans="2:2">
      <c r="B16418" s="15"/>
    </row>
    <row r="16419" spans="2:2">
      <c r="B16419" s="15"/>
    </row>
    <row r="16420" spans="2:2">
      <c r="B16420" s="15"/>
    </row>
    <row r="16421" spans="2:2">
      <c r="B16421" s="15"/>
    </row>
    <row r="16422" spans="2:2">
      <c r="B16422" s="15"/>
    </row>
    <row r="16423" spans="2:2">
      <c r="B16423" s="15"/>
    </row>
    <row r="16424" spans="2:2">
      <c r="B16424" s="15"/>
    </row>
    <row r="16425" spans="2:2">
      <c r="B16425" s="15"/>
    </row>
    <row r="16426" spans="2:2">
      <c r="B16426" s="15"/>
    </row>
    <row r="16427" spans="2:2">
      <c r="B16427" s="15"/>
    </row>
    <row r="16428" spans="2:2">
      <c r="B16428" s="15"/>
    </row>
    <row r="16429" spans="2:2">
      <c r="B16429" s="15"/>
    </row>
    <row r="16430" spans="2:2">
      <c r="B16430" s="15"/>
    </row>
    <row r="16431" spans="2:2">
      <c r="B16431" s="15"/>
    </row>
    <row r="16432" spans="2:2">
      <c r="B16432" s="15"/>
    </row>
    <row r="16433" spans="2:2">
      <c r="B16433" s="15"/>
    </row>
    <row r="16434" spans="2:2">
      <c r="B16434" s="15"/>
    </row>
    <row r="16435" spans="2:2">
      <c r="B16435" s="15"/>
    </row>
    <row r="16436" spans="2:2">
      <c r="B16436" s="15"/>
    </row>
    <row r="16437" spans="2:2">
      <c r="B16437" s="15"/>
    </row>
    <row r="16438" spans="2:2">
      <c r="B16438" s="15"/>
    </row>
    <row r="16439" spans="2:2">
      <c r="B16439" s="15"/>
    </row>
    <row r="16440" spans="2:2">
      <c r="B16440" s="15"/>
    </row>
    <row r="16441" spans="2:2">
      <c r="B16441" s="15"/>
    </row>
    <row r="16442" spans="2:2">
      <c r="B16442" s="15"/>
    </row>
    <row r="16443" spans="2:2">
      <c r="B16443" s="15"/>
    </row>
    <row r="16444" spans="2:2">
      <c r="B16444" s="15"/>
    </row>
    <row r="16445" spans="2:2">
      <c r="B16445" s="15"/>
    </row>
    <row r="16446" spans="2:2">
      <c r="B16446" s="15"/>
    </row>
    <row r="16447" spans="2:2">
      <c r="B16447" s="15"/>
    </row>
    <row r="16448" spans="2:2">
      <c r="B16448" s="15"/>
    </row>
    <row r="16449" spans="2:2">
      <c r="B16449" s="15"/>
    </row>
    <row r="16450" spans="2:2">
      <c r="B16450" s="15"/>
    </row>
    <row r="16451" spans="2:2">
      <c r="B16451" s="15"/>
    </row>
    <row r="16452" spans="2:2">
      <c r="B16452" s="15"/>
    </row>
    <row r="16453" spans="2:2">
      <c r="B16453" s="15"/>
    </row>
    <row r="16454" spans="2:2">
      <c r="B16454" s="15"/>
    </row>
    <row r="16455" spans="2:2">
      <c r="B16455" s="15"/>
    </row>
    <row r="16456" spans="2:2">
      <c r="B16456" s="15"/>
    </row>
    <row r="16457" spans="2:2">
      <c r="B16457" s="15"/>
    </row>
    <row r="16458" spans="2:2">
      <c r="B16458" s="15"/>
    </row>
    <row r="16459" spans="2:2">
      <c r="B16459" s="15"/>
    </row>
    <row r="16460" spans="2:2">
      <c r="B16460" s="15"/>
    </row>
    <row r="16461" spans="2:2">
      <c r="B16461" s="15"/>
    </row>
    <row r="16462" spans="2:2">
      <c r="B16462" s="15"/>
    </row>
    <row r="16463" spans="2:2">
      <c r="B16463" s="15"/>
    </row>
    <row r="16464" spans="2:2">
      <c r="B16464" s="15"/>
    </row>
    <row r="16465" spans="2:2">
      <c r="B16465" s="15"/>
    </row>
    <row r="16466" spans="2:2">
      <c r="B16466" s="15"/>
    </row>
    <row r="16467" spans="2:2">
      <c r="B16467" s="15"/>
    </row>
    <row r="16468" spans="2:2">
      <c r="B16468" s="15"/>
    </row>
    <row r="16469" spans="2:2">
      <c r="B16469" s="15"/>
    </row>
    <row r="16470" spans="2:2">
      <c r="B16470" s="15"/>
    </row>
    <row r="16471" spans="2:2">
      <c r="B16471" s="15"/>
    </row>
    <row r="16472" spans="2:2">
      <c r="B16472" s="15"/>
    </row>
    <row r="16473" spans="2:2">
      <c r="B16473" s="15"/>
    </row>
    <row r="16474" spans="2:2">
      <c r="B16474" s="15"/>
    </row>
    <row r="16475" spans="2:2">
      <c r="B16475" s="15"/>
    </row>
    <row r="16476" spans="2:2">
      <c r="B16476" s="15"/>
    </row>
    <row r="16477" spans="2:2">
      <c r="B16477" s="15"/>
    </row>
    <row r="16478" spans="2:2">
      <c r="B16478" s="15"/>
    </row>
    <row r="16479" spans="2:2">
      <c r="B16479" s="15"/>
    </row>
    <row r="16480" spans="2:2">
      <c r="B16480" s="15"/>
    </row>
    <row r="16481" spans="2:2">
      <c r="B16481" s="15"/>
    </row>
    <row r="16482" spans="2:2">
      <c r="B16482" s="15"/>
    </row>
    <row r="16483" spans="2:2">
      <c r="B16483" s="15"/>
    </row>
    <row r="16484" spans="2:2">
      <c r="B16484" s="15"/>
    </row>
    <row r="16485" spans="2:2">
      <c r="B16485" s="15"/>
    </row>
    <row r="16486" spans="2:2">
      <c r="B16486" s="15"/>
    </row>
    <row r="16487" spans="2:2">
      <c r="B16487" s="15"/>
    </row>
    <row r="16488" spans="2:2">
      <c r="B16488" s="15"/>
    </row>
    <row r="16489" spans="2:2">
      <c r="B16489" s="15"/>
    </row>
    <row r="16490" spans="2:2">
      <c r="B16490" s="15"/>
    </row>
    <row r="16491" spans="2:2">
      <c r="B16491" s="15"/>
    </row>
    <row r="16492" spans="2:2">
      <c r="B16492" s="15"/>
    </row>
    <row r="16493" spans="2:2">
      <c r="B16493" s="15"/>
    </row>
    <row r="16494" spans="2:2">
      <c r="B16494" s="15"/>
    </row>
    <row r="16495" spans="2:2">
      <c r="B16495" s="15"/>
    </row>
    <row r="16496" spans="2:2">
      <c r="B16496" s="15"/>
    </row>
    <row r="16497" spans="2:2">
      <c r="B16497" s="15"/>
    </row>
    <row r="16498" spans="2:2">
      <c r="B16498" s="15"/>
    </row>
    <row r="16499" spans="2:2">
      <c r="B16499" s="15"/>
    </row>
    <row r="16500" spans="2:2">
      <c r="B16500" s="15"/>
    </row>
    <row r="16501" spans="2:2">
      <c r="B16501" s="15"/>
    </row>
    <row r="16502" spans="2:2">
      <c r="B16502" s="15"/>
    </row>
    <row r="16503" spans="2:2">
      <c r="B16503" s="15"/>
    </row>
    <row r="16504" spans="2:2">
      <c r="B16504" s="15"/>
    </row>
    <row r="16505" spans="2:2">
      <c r="B16505" s="15"/>
    </row>
    <row r="16506" spans="2:2">
      <c r="B16506" s="15"/>
    </row>
    <row r="16507" spans="2:2">
      <c r="B16507" s="15"/>
    </row>
    <row r="16508" spans="2:2">
      <c r="B16508" s="15"/>
    </row>
    <row r="16509" spans="2:2">
      <c r="B16509" s="15"/>
    </row>
    <row r="16510" spans="2:2">
      <c r="B16510" s="15"/>
    </row>
    <row r="16511" spans="2:2">
      <c r="B16511" s="15"/>
    </row>
    <row r="16512" spans="2:2">
      <c r="B16512" s="15"/>
    </row>
    <row r="16513" spans="2:2">
      <c r="B16513" s="15"/>
    </row>
    <row r="16514" spans="2:2">
      <c r="B16514" s="15"/>
    </row>
    <row r="16515" spans="2:2">
      <c r="B16515" s="15"/>
    </row>
    <row r="16516" spans="2:2">
      <c r="B16516" s="15"/>
    </row>
    <row r="16517" spans="2:2">
      <c r="B16517" s="15"/>
    </row>
    <row r="16518" spans="2:2">
      <c r="B16518" s="15"/>
    </row>
    <row r="16519" spans="2:2">
      <c r="B16519" s="15"/>
    </row>
    <row r="16520" spans="2:2">
      <c r="B16520" s="15"/>
    </row>
    <row r="16521" spans="2:2">
      <c r="B16521" s="15"/>
    </row>
    <row r="16522" spans="2:2">
      <c r="B16522" s="15"/>
    </row>
    <row r="16523" spans="2:2">
      <c r="B16523" s="15"/>
    </row>
    <row r="16524" spans="2:2">
      <c r="B16524" s="15"/>
    </row>
    <row r="16525" spans="2:2">
      <c r="B16525" s="15"/>
    </row>
    <row r="16526" spans="2:2">
      <c r="B16526" s="15"/>
    </row>
    <row r="16527" spans="2:2">
      <c r="B16527" s="15"/>
    </row>
    <row r="16528" spans="2:2">
      <c r="B16528" s="15"/>
    </row>
    <row r="16529" spans="2:2">
      <c r="B16529" s="15"/>
    </row>
    <row r="16530" spans="2:2">
      <c r="B16530" s="15"/>
    </row>
    <row r="16531" spans="2:2">
      <c r="B16531" s="15"/>
    </row>
    <row r="16532" spans="2:2">
      <c r="B16532" s="15"/>
    </row>
    <row r="16533" spans="2:2">
      <c r="B16533" s="15"/>
    </row>
    <row r="16534" spans="2:2">
      <c r="B16534" s="15"/>
    </row>
    <row r="16535" spans="2:2">
      <c r="B16535" s="15"/>
    </row>
    <row r="16536" spans="2:2">
      <c r="B16536" s="15"/>
    </row>
    <row r="16537" spans="2:2">
      <c r="B16537" s="15"/>
    </row>
    <row r="16538" spans="2:2">
      <c r="B16538" s="15"/>
    </row>
    <row r="16539" spans="2:2">
      <c r="B16539" s="15"/>
    </row>
    <row r="16540" spans="2:2">
      <c r="B16540" s="15"/>
    </row>
    <row r="16541" spans="2:2">
      <c r="B16541" s="15"/>
    </row>
    <row r="16542" spans="2:2">
      <c r="B16542" s="15"/>
    </row>
    <row r="16543" spans="2:2">
      <c r="B16543" s="15"/>
    </row>
    <row r="16544" spans="2:2">
      <c r="B16544" s="15"/>
    </row>
    <row r="16545" spans="2:2">
      <c r="B16545" s="15"/>
    </row>
    <row r="16546" spans="2:2">
      <c r="B16546" s="15"/>
    </row>
    <row r="16547" spans="2:2">
      <c r="B16547" s="15"/>
    </row>
    <row r="16548" spans="2:2">
      <c r="B16548" s="15"/>
    </row>
    <row r="16549" spans="2:2">
      <c r="B16549" s="15"/>
    </row>
    <row r="16550" spans="2:2">
      <c r="B16550" s="15"/>
    </row>
    <row r="16551" spans="2:2">
      <c r="B16551" s="15"/>
    </row>
    <row r="16552" spans="2:2">
      <c r="B16552" s="15"/>
    </row>
    <row r="16553" spans="2:2">
      <c r="B16553" s="15"/>
    </row>
    <row r="16554" spans="2:2">
      <c r="B16554" s="15"/>
    </row>
    <row r="16555" spans="2:2">
      <c r="B16555" s="15"/>
    </row>
    <row r="16556" spans="2:2">
      <c r="B16556" s="15"/>
    </row>
    <row r="16557" spans="2:2">
      <c r="B16557" s="15"/>
    </row>
    <row r="16558" spans="2:2">
      <c r="B16558" s="15"/>
    </row>
    <row r="16559" spans="2:2">
      <c r="B16559" s="15"/>
    </row>
    <row r="16560" spans="2:2">
      <c r="B16560" s="15"/>
    </row>
    <row r="16561" spans="2:2">
      <c r="B16561" s="15"/>
    </row>
    <row r="16562" spans="2:2">
      <c r="B16562" s="15"/>
    </row>
    <row r="16563" spans="2:2">
      <c r="B16563" s="15"/>
    </row>
    <row r="16564" spans="2:2">
      <c r="B16564" s="15"/>
    </row>
    <row r="16565" spans="2:2">
      <c r="B16565" s="15"/>
    </row>
    <row r="16566" spans="2:2">
      <c r="B16566" s="15"/>
    </row>
    <row r="16567" spans="2:2">
      <c r="B16567" s="15"/>
    </row>
    <row r="16568" spans="2:2">
      <c r="B16568" s="15"/>
    </row>
    <row r="16569" spans="2:2">
      <c r="B16569" s="15"/>
    </row>
    <row r="16570" spans="2:2">
      <c r="B16570" s="15"/>
    </row>
    <row r="16571" spans="2:2">
      <c r="B16571" s="15"/>
    </row>
    <row r="16572" spans="2:2">
      <c r="B16572" s="15"/>
    </row>
    <row r="16573" spans="2:2">
      <c r="B16573" s="15"/>
    </row>
    <row r="16574" spans="2:2">
      <c r="B16574" s="15"/>
    </row>
    <row r="16575" spans="2:2">
      <c r="B16575" s="15"/>
    </row>
    <row r="16576" spans="2:2">
      <c r="B16576" s="15"/>
    </row>
    <row r="16577" spans="2:2">
      <c r="B16577" s="15"/>
    </row>
    <row r="16578" spans="2:2">
      <c r="B16578" s="15"/>
    </row>
    <row r="16579" spans="2:2">
      <c r="B16579" s="15"/>
    </row>
    <row r="16580" spans="2:2">
      <c r="B16580" s="15"/>
    </row>
    <row r="16581" spans="2:2">
      <c r="B16581" s="15"/>
    </row>
    <row r="16582" spans="2:2">
      <c r="B16582" s="15"/>
    </row>
    <row r="16583" spans="2:2">
      <c r="B16583" s="15"/>
    </row>
    <row r="16584" spans="2:2">
      <c r="B16584" s="15"/>
    </row>
    <row r="16585" spans="2:2">
      <c r="B16585" s="15"/>
    </row>
    <row r="16586" spans="2:2">
      <c r="B16586" s="15"/>
    </row>
    <row r="16587" spans="2:2">
      <c r="B16587" s="15"/>
    </row>
    <row r="16588" spans="2:2">
      <c r="B16588" s="15"/>
    </row>
    <row r="16589" spans="2:2">
      <c r="B16589" s="15"/>
    </row>
    <row r="16590" spans="2:2">
      <c r="B16590" s="15"/>
    </row>
    <row r="16591" spans="2:2">
      <c r="B16591" s="15"/>
    </row>
    <row r="16592" spans="2:2">
      <c r="B16592" s="15"/>
    </row>
    <row r="16593" spans="2:2">
      <c r="B16593" s="15"/>
    </row>
    <row r="16594" spans="2:2">
      <c r="B16594" s="15"/>
    </row>
    <row r="16595" spans="2:2">
      <c r="B16595" s="15"/>
    </row>
    <row r="16596" spans="2:2">
      <c r="B16596" s="15"/>
    </row>
    <row r="16597" spans="2:2">
      <c r="B16597" s="15"/>
    </row>
    <row r="16598" spans="2:2">
      <c r="B16598" s="15"/>
    </row>
    <row r="16599" spans="2:2">
      <c r="B16599" s="15"/>
    </row>
    <row r="16600" spans="2:2">
      <c r="B16600" s="15"/>
    </row>
    <row r="16601" spans="2:2">
      <c r="B16601" s="15"/>
    </row>
    <row r="16602" spans="2:2">
      <c r="B16602" s="15"/>
    </row>
    <row r="16603" spans="2:2">
      <c r="B16603" s="15"/>
    </row>
    <row r="16604" spans="2:2">
      <c r="B16604" s="15"/>
    </row>
    <row r="16605" spans="2:2">
      <c r="B16605" s="15"/>
    </row>
    <row r="16606" spans="2:2">
      <c r="B16606" s="15"/>
    </row>
    <row r="16607" spans="2:2">
      <c r="B16607" s="15"/>
    </row>
    <row r="16608" spans="2:2">
      <c r="B16608" s="15"/>
    </row>
    <row r="16609" spans="2:2">
      <c r="B16609" s="15"/>
    </row>
    <row r="16610" spans="2:2">
      <c r="B16610" s="15"/>
    </row>
    <row r="16611" spans="2:2">
      <c r="B16611" s="15"/>
    </row>
    <row r="16612" spans="2:2">
      <c r="B16612" s="15"/>
    </row>
    <row r="16613" spans="2:2">
      <c r="B16613" s="15"/>
    </row>
    <row r="16614" spans="2:2">
      <c r="B16614" s="15"/>
    </row>
    <row r="16615" spans="2:2">
      <c r="B16615" s="15"/>
    </row>
    <row r="16616" spans="2:2">
      <c r="B16616" s="15"/>
    </row>
    <row r="16617" spans="2:2">
      <c r="B16617" s="15"/>
    </row>
    <row r="16618" spans="2:2">
      <c r="B16618" s="15"/>
    </row>
    <row r="16619" spans="2:2">
      <c r="B16619" s="15"/>
    </row>
    <row r="16620" spans="2:2">
      <c r="B16620" s="15"/>
    </row>
    <row r="16621" spans="2:2">
      <c r="B16621" s="15"/>
    </row>
    <row r="16622" spans="2:2">
      <c r="B16622" s="15"/>
    </row>
    <row r="16623" spans="2:2">
      <c r="B16623" s="15"/>
    </row>
    <row r="16624" spans="2:2">
      <c r="B16624" s="15"/>
    </row>
    <row r="16625" spans="2:2">
      <c r="B16625" s="15"/>
    </row>
    <row r="16626" spans="2:2">
      <c r="B16626" s="15"/>
    </row>
    <row r="16627" spans="2:2">
      <c r="B16627" s="15"/>
    </row>
    <row r="16628" spans="2:2">
      <c r="B16628" s="15"/>
    </row>
    <row r="16629" spans="2:2">
      <c r="B16629" s="15"/>
    </row>
    <row r="16630" spans="2:2">
      <c r="B16630" s="15"/>
    </row>
    <row r="16631" spans="2:2">
      <c r="B16631" s="15"/>
    </row>
    <row r="16632" spans="2:2">
      <c r="B16632" s="15"/>
    </row>
    <row r="16633" spans="2:2">
      <c r="B16633" s="15"/>
    </row>
    <row r="16634" spans="2:2">
      <c r="B16634" s="15"/>
    </row>
    <row r="16635" spans="2:2">
      <c r="B16635" s="15"/>
    </row>
    <row r="16636" spans="2:2">
      <c r="B16636" s="15"/>
    </row>
    <row r="16637" spans="2:2">
      <c r="B16637" s="15"/>
    </row>
    <row r="16638" spans="2:2">
      <c r="B16638" s="15"/>
    </row>
    <row r="16639" spans="2:2">
      <c r="B16639" s="15"/>
    </row>
    <row r="16640" spans="2:2">
      <c r="B16640" s="15"/>
    </row>
    <row r="16641" spans="2:2">
      <c r="B16641" s="15"/>
    </row>
    <row r="16642" spans="2:2">
      <c r="B16642" s="15"/>
    </row>
    <row r="16643" spans="2:2">
      <c r="B16643" s="15"/>
    </row>
    <row r="16644" spans="2:2">
      <c r="B16644" s="15"/>
    </row>
    <row r="16645" spans="2:2">
      <c r="B16645" s="15"/>
    </row>
    <row r="16646" spans="2:2">
      <c r="B16646" s="15"/>
    </row>
    <row r="16647" spans="2:2">
      <c r="B16647" s="15"/>
    </row>
    <row r="16648" spans="2:2">
      <c r="B16648" s="15"/>
    </row>
    <row r="16649" spans="2:2">
      <c r="B16649" s="15"/>
    </row>
    <row r="16650" spans="2:2">
      <c r="B16650" s="15"/>
    </row>
    <row r="16651" spans="2:2">
      <c r="B16651" s="15"/>
    </row>
    <row r="16652" spans="2:2">
      <c r="B16652" s="15"/>
    </row>
    <row r="16653" spans="2:2">
      <c r="B16653" s="15"/>
    </row>
    <row r="16654" spans="2:2">
      <c r="B16654" s="15"/>
    </row>
    <row r="16655" spans="2:2">
      <c r="B16655" s="15"/>
    </row>
    <row r="16656" spans="2:2">
      <c r="B16656" s="15"/>
    </row>
    <row r="16657" spans="2:2">
      <c r="B16657" s="15"/>
    </row>
    <row r="16658" spans="2:2">
      <c r="B16658" s="15"/>
    </row>
    <row r="16659" spans="2:2">
      <c r="B16659" s="15"/>
    </row>
    <row r="16660" spans="2:2">
      <c r="B16660" s="15"/>
    </row>
    <row r="16661" spans="2:2">
      <c r="B16661" s="15"/>
    </row>
    <row r="16662" spans="2:2">
      <c r="B16662" s="15"/>
    </row>
    <row r="16663" spans="2:2">
      <c r="B16663" s="15"/>
    </row>
    <row r="16664" spans="2:2">
      <c r="B16664" s="15"/>
    </row>
    <row r="16665" spans="2:2">
      <c r="B16665" s="15"/>
    </row>
    <row r="16666" spans="2:2">
      <c r="B16666" s="15"/>
    </row>
    <row r="16667" spans="2:2">
      <c r="B16667" s="15"/>
    </row>
    <row r="16668" spans="2:2">
      <c r="B16668" s="15"/>
    </row>
    <row r="16669" spans="2:2">
      <c r="B16669" s="15"/>
    </row>
    <row r="16670" spans="2:2">
      <c r="B16670" s="15"/>
    </row>
    <row r="16671" spans="2:2">
      <c r="B16671" s="15"/>
    </row>
    <row r="16672" spans="2:2">
      <c r="B16672" s="15"/>
    </row>
    <row r="16673" spans="2:2">
      <c r="B16673" s="15"/>
    </row>
    <row r="16674" spans="2:2">
      <c r="B16674" s="15"/>
    </row>
    <row r="16675" spans="2:2">
      <c r="B16675" s="15"/>
    </row>
    <row r="16676" spans="2:2">
      <c r="B16676" s="15"/>
    </row>
    <row r="16677" spans="2:2">
      <c r="B16677" s="15"/>
    </row>
    <row r="16678" spans="2:2">
      <c r="B16678" s="15"/>
    </row>
    <row r="16679" spans="2:2">
      <c r="B16679" s="15"/>
    </row>
    <row r="16680" spans="2:2">
      <c r="B16680" s="15"/>
    </row>
    <row r="16681" spans="2:2">
      <c r="B16681" s="15"/>
    </row>
    <row r="16682" spans="2:2">
      <c r="B16682" s="15"/>
    </row>
    <row r="16683" spans="2:2">
      <c r="B16683" s="15"/>
    </row>
    <row r="16684" spans="2:2">
      <c r="B16684" s="15"/>
    </row>
    <row r="16685" spans="2:2">
      <c r="B16685" s="15"/>
    </row>
    <row r="16686" spans="2:2">
      <c r="B16686" s="15"/>
    </row>
    <row r="16687" spans="2:2">
      <c r="B16687" s="15"/>
    </row>
    <row r="16688" spans="2:2">
      <c r="B16688" s="15"/>
    </row>
    <row r="16689" spans="2:2">
      <c r="B16689" s="15"/>
    </row>
    <row r="16690" spans="2:2">
      <c r="B16690" s="15"/>
    </row>
    <row r="16691" spans="2:2">
      <c r="B16691" s="15"/>
    </row>
    <row r="16692" spans="2:2">
      <c r="B16692" s="15"/>
    </row>
    <row r="16693" spans="2:2">
      <c r="B16693" s="15"/>
    </row>
    <row r="16694" spans="2:2">
      <c r="B16694" s="15"/>
    </row>
    <row r="16695" spans="2:2">
      <c r="B16695" s="15"/>
    </row>
    <row r="16696" spans="2:2">
      <c r="B16696" s="15"/>
    </row>
    <row r="16697" spans="2:2">
      <c r="B16697" s="15"/>
    </row>
    <row r="16698" spans="2:2">
      <c r="B16698" s="15"/>
    </row>
    <row r="16699" spans="2:2">
      <c r="B16699" s="15"/>
    </row>
    <row r="16700" spans="2:2">
      <c r="B16700" s="15"/>
    </row>
    <row r="16701" spans="2:2">
      <c r="B16701" s="15"/>
    </row>
    <row r="16702" spans="2:2">
      <c r="B16702" s="15"/>
    </row>
    <row r="16703" spans="2:2">
      <c r="B16703" s="15"/>
    </row>
    <row r="16704" spans="2:2">
      <c r="B16704" s="15"/>
    </row>
    <row r="16705" spans="2:2">
      <c r="B16705" s="15"/>
    </row>
    <row r="16706" spans="2:2">
      <c r="B16706" s="15"/>
    </row>
    <row r="16707" spans="2:2">
      <c r="B16707" s="15"/>
    </row>
    <row r="16708" spans="2:2">
      <c r="B16708" s="15"/>
    </row>
    <row r="16709" spans="2:2">
      <c r="B16709" s="15"/>
    </row>
    <row r="16710" spans="2:2">
      <c r="B16710" s="15"/>
    </row>
    <row r="16711" spans="2:2">
      <c r="B16711" s="15"/>
    </row>
    <row r="16712" spans="2:2">
      <c r="B16712" s="15"/>
    </row>
    <row r="16713" spans="2:2">
      <c r="B16713" s="15"/>
    </row>
    <row r="16714" spans="2:2">
      <c r="B16714" s="15"/>
    </row>
    <row r="16715" spans="2:2">
      <c r="B16715" s="15"/>
    </row>
    <row r="16716" spans="2:2">
      <c r="B16716" s="15"/>
    </row>
    <row r="16717" spans="2:2">
      <c r="B16717" s="15"/>
    </row>
    <row r="16718" spans="2:2">
      <c r="B16718" s="15"/>
    </row>
    <row r="16719" spans="2:2">
      <c r="B16719" s="15"/>
    </row>
    <row r="16720" spans="2:2">
      <c r="B16720" s="15"/>
    </row>
    <row r="16721" spans="2:2">
      <c r="B16721" s="15"/>
    </row>
    <row r="16722" spans="2:2">
      <c r="B16722" s="15"/>
    </row>
    <row r="16723" spans="2:2">
      <c r="B16723" s="15"/>
    </row>
    <row r="16724" spans="2:2">
      <c r="B16724" s="15"/>
    </row>
    <row r="16725" spans="2:2">
      <c r="B16725" s="15"/>
    </row>
    <row r="16726" spans="2:2">
      <c r="B16726" s="15"/>
    </row>
    <row r="16727" spans="2:2">
      <c r="B16727" s="15"/>
    </row>
    <row r="16728" spans="2:2">
      <c r="B16728" s="15"/>
    </row>
    <row r="16729" spans="2:2">
      <c r="B16729" s="15"/>
    </row>
    <row r="16730" spans="2:2">
      <c r="B16730" s="15"/>
    </row>
    <row r="16731" spans="2:2">
      <c r="B16731" s="15"/>
    </row>
    <row r="16732" spans="2:2">
      <c r="B16732" s="15"/>
    </row>
    <row r="16733" spans="2:2">
      <c r="B16733" s="15"/>
    </row>
    <row r="16734" spans="2:2">
      <c r="B16734" s="15"/>
    </row>
    <row r="16735" spans="2:2">
      <c r="B16735" s="15"/>
    </row>
    <row r="16736" spans="2:2">
      <c r="B16736" s="15"/>
    </row>
    <row r="16737" spans="2:2">
      <c r="B16737" s="15"/>
    </row>
    <row r="16738" spans="2:2">
      <c r="B16738" s="15"/>
    </row>
    <row r="16739" spans="2:2">
      <c r="B16739" s="15"/>
    </row>
    <row r="16740" spans="2:2">
      <c r="B16740" s="15"/>
    </row>
    <row r="16741" spans="2:2">
      <c r="B16741" s="15"/>
    </row>
    <row r="16742" spans="2:2">
      <c r="B16742" s="15"/>
    </row>
    <row r="16743" spans="2:2">
      <c r="B16743" s="15"/>
    </row>
    <row r="16744" spans="2:2">
      <c r="B16744" s="15"/>
    </row>
    <row r="16745" spans="2:2">
      <c r="B16745" s="15"/>
    </row>
    <row r="16746" spans="2:2">
      <c r="B16746" s="15"/>
    </row>
    <row r="16747" spans="2:2">
      <c r="B16747" s="15"/>
    </row>
    <row r="16748" spans="2:2">
      <c r="B16748" s="15"/>
    </row>
    <row r="16749" spans="2:2">
      <c r="B16749" s="15"/>
    </row>
    <row r="16750" spans="2:2">
      <c r="B16750" s="15"/>
    </row>
    <row r="16751" spans="2:2">
      <c r="B16751" s="15"/>
    </row>
    <row r="16752" spans="2:2">
      <c r="B16752" s="15"/>
    </row>
    <row r="16753" spans="2:2">
      <c r="B16753" s="15"/>
    </row>
    <row r="16754" spans="2:2">
      <c r="B16754" s="15"/>
    </row>
    <row r="16755" spans="2:2">
      <c r="B16755" s="15"/>
    </row>
    <row r="16756" spans="2:2">
      <c r="B16756" s="15"/>
    </row>
    <row r="16757" spans="2:2">
      <c r="B16757" s="15"/>
    </row>
    <row r="16758" spans="2:2">
      <c r="B16758" s="15"/>
    </row>
    <row r="16759" spans="2:2">
      <c r="B16759" s="15"/>
    </row>
    <row r="16760" spans="2:2">
      <c r="B16760" s="15"/>
    </row>
    <row r="16761" spans="2:2">
      <c r="B16761" s="15"/>
    </row>
    <row r="16762" spans="2:2">
      <c r="B16762" s="15"/>
    </row>
    <row r="16763" spans="2:2">
      <c r="B16763" s="15"/>
    </row>
    <row r="16764" spans="2:2">
      <c r="B16764" s="15"/>
    </row>
    <row r="16765" spans="2:2">
      <c r="B16765" s="15"/>
    </row>
    <row r="16766" spans="2:2">
      <c r="B16766" s="15"/>
    </row>
    <row r="16767" spans="2:2">
      <c r="B16767" s="15"/>
    </row>
    <row r="16768" spans="2:2">
      <c r="B16768" s="15"/>
    </row>
    <row r="16769" spans="2:2">
      <c r="B16769" s="15"/>
    </row>
    <row r="16770" spans="2:2">
      <c r="B16770" s="15"/>
    </row>
    <row r="16771" spans="2:2">
      <c r="B16771" s="15"/>
    </row>
    <row r="16772" spans="2:2">
      <c r="B16772" s="15"/>
    </row>
    <row r="16773" spans="2:2">
      <c r="B16773" s="15"/>
    </row>
    <row r="16774" spans="2:2">
      <c r="B16774" s="15"/>
    </row>
    <row r="16775" spans="2:2">
      <c r="B16775" s="15"/>
    </row>
    <row r="16776" spans="2:2">
      <c r="B16776" s="15"/>
    </row>
    <row r="16777" spans="2:2">
      <c r="B16777" s="15"/>
    </row>
    <row r="16778" spans="2:2">
      <c r="B16778" s="15"/>
    </row>
    <row r="16779" spans="2:2">
      <c r="B16779" s="15"/>
    </row>
    <row r="16780" spans="2:2">
      <c r="B16780" s="15"/>
    </row>
    <row r="16781" spans="2:2">
      <c r="B16781" s="15"/>
    </row>
    <row r="16782" spans="2:2">
      <c r="B16782" s="15"/>
    </row>
    <row r="16783" spans="2:2">
      <c r="B16783" s="15"/>
    </row>
    <row r="16784" spans="2:2">
      <c r="B16784" s="15"/>
    </row>
    <row r="16785" spans="2:2">
      <c r="B16785" s="15"/>
    </row>
    <row r="16786" spans="2:2">
      <c r="B16786" s="15"/>
    </row>
    <row r="16787" spans="2:2">
      <c r="B16787" s="15"/>
    </row>
    <row r="16788" spans="2:2">
      <c r="B16788" s="15"/>
    </row>
    <row r="16789" spans="2:2">
      <c r="B16789" s="15"/>
    </row>
    <row r="16790" spans="2:2">
      <c r="B16790" s="15"/>
    </row>
    <row r="16791" spans="2:2">
      <c r="B16791" s="15"/>
    </row>
    <row r="16792" spans="2:2">
      <c r="B16792" s="15"/>
    </row>
    <row r="16793" spans="2:2">
      <c r="B16793" s="15"/>
    </row>
    <row r="16794" spans="2:2">
      <c r="B16794" s="15"/>
    </row>
    <row r="16795" spans="2:2">
      <c r="B16795" s="15"/>
    </row>
    <row r="16796" spans="2:2">
      <c r="B16796" s="15"/>
    </row>
    <row r="16797" spans="2:2">
      <c r="B16797" s="15"/>
    </row>
    <row r="16798" spans="2:2">
      <c r="B16798" s="15"/>
    </row>
    <row r="16799" spans="2:2">
      <c r="B16799" s="15"/>
    </row>
    <row r="16800" spans="2:2">
      <c r="B16800" s="15"/>
    </row>
    <row r="16801" spans="2:2">
      <c r="B16801" s="15"/>
    </row>
    <row r="16802" spans="2:2">
      <c r="B16802" s="15"/>
    </row>
    <row r="16803" spans="2:2">
      <c r="B16803" s="15"/>
    </row>
    <row r="16804" spans="2:2">
      <c r="B16804" s="15"/>
    </row>
    <row r="16805" spans="2:2">
      <c r="B16805" s="15"/>
    </row>
    <row r="16806" spans="2:2">
      <c r="B16806" s="15"/>
    </row>
    <row r="16807" spans="2:2">
      <c r="B16807" s="15"/>
    </row>
    <row r="16808" spans="2:2">
      <c r="B16808" s="15"/>
    </row>
    <row r="16809" spans="2:2">
      <c r="B16809" s="15"/>
    </row>
    <row r="16810" spans="2:2">
      <c r="B16810" s="15"/>
    </row>
    <row r="16811" spans="2:2">
      <c r="B16811" s="15"/>
    </row>
    <row r="16812" spans="2:2">
      <c r="B16812" s="15"/>
    </row>
    <row r="16813" spans="2:2">
      <c r="B16813" s="15"/>
    </row>
    <row r="16814" spans="2:2">
      <c r="B16814" s="15"/>
    </row>
    <row r="16815" spans="2:2">
      <c r="B16815" s="15"/>
    </row>
    <row r="16816" spans="2:2">
      <c r="B16816" s="15"/>
    </row>
    <row r="16817" spans="2:2">
      <c r="B16817" s="15"/>
    </row>
    <row r="16818" spans="2:2">
      <c r="B16818" s="15"/>
    </row>
    <row r="16819" spans="2:2">
      <c r="B16819" s="15"/>
    </row>
    <row r="16820" spans="2:2">
      <c r="B16820" s="15"/>
    </row>
    <row r="16821" spans="2:2">
      <c r="B16821" s="15"/>
    </row>
    <row r="16822" spans="2:2">
      <c r="B16822" s="15"/>
    </row>
    <row r="16823" spans="2:2">
      <c r="B16823" s="15"/>
    </row>
    <row r="16824" spans="2:2">
      <c r="B16824" s="15"/>
    </row>
    <row r="16825" spans="2:2">
      <c r="B16825" s="15"/>
    </row>
    <row r="16826" spans="2:2">
      <c r="B16826" s="15"/>
    </row>
    <row r="16827" spans="2:2">
      <c r="B16827" s="15"/>
    </row>
    <row r="16828" spans="2:2">
      <c r="B16828" s="15"/>
    </row>
    <row r="16829" spans="2:2">
      <c r="B16829" s="15"/>
    </row>
    <row r="16830" spans="2:2">
      <c r="B16830" s="15"/>
    </row>
    <row r="16831" spans="2:2">
      <c r="B16831" s="15"/>
    </row>
    <row r="16832" spans="2:2">
      <c r="B16832" s="15"/>
    </row>
    <row r="16833" spans="2:2">
      <c r="B16833" s="15"/>
    </row>
    <row r="16834" spans="2:2">
      <c r="B16834" s="15"/>
    </row>
    <row r="16835" spans="2:2">
      <c r="B16835" s="15"/>
    </row>
    <row r="16836" spans="2:2">
      <c r="B16836" s="15"/>
    </row>
    <row r="16837" spans="2:2">
      <c r="B16837" s="15"/>
    </row>
    <row r="16838" spans="2:2">
      <c r="B16838" s="15"/>
    </row>
    <row r="16839" spans="2:2">
      <c r="B16839" s="15"/>
    </row>
    <row r="16840" spans="2:2">
      <c r="B16840" s="15"/>
    </row>
    <row r="16841" spans="2:2">
      <c r="B16841" s="15"/>
    </row>
    <row r="16842" spans="2:2">
      <c r="B16842" s="15"/>
    </row>
    <row r="16843" spans="2:2">
      <c r="B16843" s="15"/>
    </row>
    <row r="16844" spans="2:2">
      <c r="B16844" s="15"/>
    </row>
    <row r="16845" spans="2:2">
      <c r="B16845" s="15"/>
    </row>
    <row r="16846" spans="2:2">
      <c r="B16846" s="15"/>
    </row>
    <row r="16847" spans="2:2">
      <c r="B16847" s="15"/>
    </row>
    <row r="16848" spans="2:2">
      <c r="B16848" s="15"/>
    </row>
    <row r="16849" spans="2:2">
      <c r="B16849" s="15"/>
    </row>
    <row r="16850" spans="2:2">
      <c r="B16850" s="15"/>
    </row>
    <row r="16851" spans="2:2">
      <c r="B16851" s="15"/>
    </row>
    <row r="16852" spans="2:2">
      <c r="B16852" s="15"/>
    </row>
    <row r="16853" spans="2:2">
      <c r="B16853" s="15"/>
    </row>
    <row r="16854" spans="2:2">
      <c r="B16854" s="15"/>
    </row>
    <row r="16855" spans="2:2">
      <c r="B16855" s="15"/>
    </row>
    <row r="16856" spans="2:2">
      <c r="B16856" s="15"/>
    </row>
    <row r="16857" spans="2:2">
      <c r="B16857" s="15"/>
    </row>
    <row r="16858" spans="2:2">
      <c r="B16858" s="15"/>
    </row>
    <row r="16859" spans="2:2">
      <c r="B16859" s="15"/>
    </row>
    <row r="16860" spans="2:2">
      <c r="B16860" s="15"/>
    </row>
    <row r="16861" spans="2:2">
      <c r="B16861" s="15"/>
    </row>
    <row r="16862" spans="2:2">
      <c r="B16862" s="15"/>
    </row>
    <row r="16863" spans="2:2">
      <c r="B16863" s="15"/>
    </row>
    <row r="16864" spans="2:2">
      <c r="B16864" s="15"/>
    </row>
    <row r="16865" spans="2:2">
      <c r="B16865" s="15"/>
    </row>
    <row r="16866" spans="2:2">
      <c r="B16866" s="15"/>
    </row>
    <row r="16867" spans="2:2">
      <c r="B16867" s="15"/>
    </row>
    <row r="16868" spans="2:2">
      <c r="B16868" s="15"/>
    </row>
    <row r="16869" spans="2:2">
      <c r="B16869" s="15"/>
    </row>
    <row r="16870" spans="2:2">
      <c r="B16870" s="15"/>
    </row>
    <row r="16871" spans="2:2">
      <c r="B16871" s="15"/>
    </row>
    <row r="16872" spans="2:2">
      <c r="B16872" s="15"/>
    </row>
    <row r="16873" spans="2:2">
      <c r="B16873" s="15"/>
    </row>
    <row r="16874" spans="2:2">
      <c r="B16874" s="15"/>
    </row>
    <row r="16875" spans="2:2">
      <c r="B16875" s="15"/>
    </row>
    <row r="16876" spans="2:2">
      <c r="B16876" s="15"/>
    </row>
    <row r="16877" spans="2:2">
      <c r="B16877" s="15"/>
    </row>
    <row r="16878" spans="2:2">
      <c r="B16878" s="15"/>
    </row>
    <row r="16879" spans="2:2">
      <c r="B16879" s="15"/>
    </row>
    <row r="16880" spans="2:2">
      <c r="B16880" s="15"/>
    </row>
    <row r="16881" spans="2:2">
      <c r="B16881" s="15"/>
    </row>
    <row r="16882" spans="2:2">
      <c r="B16882" s="15"/>
    </row>
    <row r="16883" spans="2:2">
      <c r="B16883" s="15"/>
    </row>
    <row r="16884" spans="2:2">
      <c r="B16884" s="15"/>
    </row>
    <row r="16885" spans="2:2">
      <c r="B16885" s="15"/>
    </row>
    <row r="16886" spans="2:2">
      <c r="B16886" s="15"/>
    </row>
    <row r="16887" spans="2:2">
      <c r="B16887" s="15"/>
    </row>
    <row r="16888" spans="2:2">
      <c r="B16888" s="15"/>
    </row>
    <row r="16889" spans="2:2">
      <c r="B16889" s="15"/>
    </row>
    <row r="16890" spans="2:2">
      <c r="B16890" s="15"/>
    </row>
    <row r="16891" spans="2:2">
      <c r="B16891" s="15"/>
    </row>
    <row r="16892" spans="2:2">
      <c r="B16892" s="15"/>
    </row>
    <row r="16893" spans="2:2">
      <c r="B16893" s="15"/>
    </row>
    <row r="16894" spans="2:2">
      <c r="B16894" s="15"/>
    </row>
    <row r="16895" spans="2:2">
      <c r="B16895" s="15"/>
    </row>
    <row r="16896" spans="2:2">
      <c r="B16896" s="15"/>
    </row>
    <row r="16897" spans="2:2">
      <c r="B16897" s="15"/>
    </row>
    <row r="16898" spans="2:2">
      <c r="B16898" s="15"/>
    </row>
    <row r="16899" spans="2:2">
      <c r="B16899" s="15"/>
    </row>
    <row r="16900" spans="2:2">
      <c r="B16900" s="15"/>
    </row>
    <row r="16901" spans="2:2">
      <c r="B16901" s="15"/>
    </row>
    <row r="16902" spans="2:2">
      <c r="B16902" s="15"/>
    </row>
    <row r="16903" spans="2:2">
      <c r="B16903" s="15"/>
    </row>
    <row r="16904" spans="2:2">
      <c r="B16904" s="15"/>
    </row>
    <row r="16905" spans="2:2">
      <c r="B16905" s="15"/>
    </row>
    <row r="16906" spans="2:2">
      <c r="B16906" s="15"/>
    </row>
    <row r="16907" spans="2:2">
      <c r="B16907" s="15"/>
    </row>
    <row r="16908" spans="2:2">
      <c r="B16908" s="15"/>
    </row>
    <row r="16909" spans="2:2">
      <c r="B16909" s="15"/>
    </row>
    <row r="16910" spans="2:2">
      <c r="B16910" s="15"/>
    </row>
    <row r="16911" spans="2:2">
      <c r="B16911" s="15"/>
    </row>
    <row r="16912" spans="2:2">
      <c r="B16912" s="15"/>
    </row>
    <row r="16913" spans="2:2">
      <c r="B16913" s="15"/>
    </row>
    <row r="16914" spans="2:2">
      <c r="B16914" s="15"/>
    </row>
    <row r="16915" spans="2:2">
      <c r="B16915" s="15"/>
    </row>
    <row r="16916" spans="2:2">
      <c r="B16916" s="15"/>
    </row>
    <row r="16917" spans="2:2">
      <c r="B16917" s="15"/>
    </row>
    <row r="16918" spans="2:2">
      <c r="B16918" s="15"/>
    </row>
    <row r="16919" spans="2:2">
      <c r="B16919" s="15"/>
    </row>
    <row r="16920" spans="2:2">
      <c r="B16920" s="15"/>
    </row>
    <row r="16921" spans="2:2">
      <c r="B16921" s="15"/>
    </row>
    <row r="16922" spans="2:2">
      <c r="B16922" s="15"/>
    </row>
    <row r="16923" spans="2:2">
      <c r="B16923" s="15"/>
    </row>
    <row r="16924" spans="2:2">
      <c r="B16924" s="15"/>
    </row>
    <row r="16925" spans="2:2">
      <c r="B16925" s="15"/>
    </row>
    <row r="16926" spans="2:2">
      <c r="B16926" s="15"/>
    </row>
    <row r="16927" spans="2:2">
      <c r="B16927" s="15"/>
    </row>
    <row r="16928" spans="2:2">
      <c r="B16928" s="15"/>
    </row>
    <row r="16929" spans="2:2">
      <c r="B16929" s="15"/>
    </row>
    <row r="16930" spans="2:2">
      <c r="B16930" s="15"/>
    </row>
    <row r="16931" spans="2:2">
      <c r="B16931" s="15"/>
    </row>
    <row r="16932" spans="2:2">
      <c r="B16932" s="15"/>
    </row>
    <row r="16933" spans="2:2">
      <c r="B16933" s="15"/>
    </row>
    <row r="16934" spans="2:2">
      <c r="B16934" s="15"/>
    </row>
    <row r="16935" spans="2:2">
      <c r="B16935" s="15"/>
    </row>
    <row r="16936" spans="2:2">
      <c r="B16936" s="15"/>
    </row>
    <row r="16937" spans="2:2">
      <c r="B16937" s="15"/>
    </row>
    <row r="16938" spans="2:2">
      <c r="B16938" s="15"/>
    </row>
    <row r="16939" spans="2:2">
      <c r="B16939" s="15"/>
    </row>
    <row r="16940" spans="2:2">
      <c r="B16940" s="15"/>
    </row>
    <row r="16941" spans="2:2">
      <c r="B16941" s="15"/>
    </row>
    <row r="16942" spans="2:2">
      <c r="B16942" s="15"/>
    </row>
    <row r="16943" spans="2:2">
      <c r="B16943" s="15"/>
    </row>
    <row r="16944" spans="2:2">
      <c r="B16944" s="15"/>
    </row>
    <row r="16945" spans="2:2">
      <c r="B16945" s="15"/>
    </row>
    <row r="16946" spans="2:2">
      <c r="B16946" s="15"/>
    </row>
    <row r="16947" spans="2:2">
      <c r="B16947" s="15"/>
    </row>
    <row r="16948" spans="2:2">
      <c r="B16948" s="15"/>
    </row>
    <row r="16949" spans="2:2">
      <c r="B16949" s="15"/>
    </row>
    <row r="16950" spans="2:2">
      <c r="B16950" s="15"/>
    </row>
    <row r="16951" spans="2:2">
      <c r="B16951" s="15"/>
    </row>
    <row r="16952" spans="2:2">
      <c r="B16952" s="15"/>
    </row>
    <row r="16953" spans="2:2">
      <c r="B16953" s="15"/>
    </row>
    <row r="16954" spans="2:2">
      <c r="B16954" s="15"/>
    </row>
    <row r="16955" spans="2:2">
      <c r="B16955" s="15"/>
    </row>
    <row r="16956" spans="2:2">
      <c r="B16956" s="15"/>
    </row>
    <row r="16957" spans="2:2">
      <c r="B16957" s="15"/>
    </row>
    <row r="16958" spans="2:2">
      <c r="B16958" s="15"/>
    </row>
    <row r="16959" spans="2:2">
      <c r="B16959" s="15"/>
    </row>
    <row r="16960" spans="2:2">
      <c r="B16960" s="15"/>
    </row>
    <row r="16961" spans="2:2">
      <c r="B16961" s="15"/>
    </row>
    <row r="16962" spans="2:2">
      <c r="B16962" s="15"/>
    </row>
    <row r="16963" spans="2:2">
      <c r="B16963" s="15"/>
    </row>
    <row r="16964" spans="2:2">
      <c r="B16964" s="15"/>
    </row>
    <row r="16965" spans="2:2">
      <c r="B16965" s="15"/>
    </row>
    <row r="16966" spans="2:2">
      <c r="B16966" s="15"/>
    </row>
    <row r="16967" spans="2:2">
      <c r="B16967" s="15"/>
    </row>
    <row r="16968" spans="2:2">
      <c r="B16968" s="15"/>
    </row>
    <row r="16969" spans="2:2">
      <c r="B16969" s="15"/>
    </row>
    <row r="16970" spans="2:2">
      <c r="B16970" s="15"/>
    </row>
    <row r="16971" spans="2:2">
      <c r="B16971" s="15"/>
    </row>
    <row r="16972" spans="2:2">
      <c r="B16972" s="15"/>
    </row>
    <row r="16973" spans="2:2">
      <c r="B16973" s="15"/>
    </row>
    <row r="16974" spans="2:2">
      <c r="B16974" s="15"/>
    </row>
    <row r="16975" spans="2:2">
      <c r="B16975" s="15"/>
    </row>
    <row r="16976" spans="2:2">
      <c r="B16976" s="15"/>
    </row>
    <row r="16977" spans="2:2">
      <c r="B16977" s="15"/>
    </row>
    <row r="16978" spans="2:2">
      <c r="B16978" s="15"/>
    </row>
    <row r="16979" spans="2:2">
      <c r="B16979" s="15"/>
    </row>
    <row r="16980" spans="2:2">
      <c r="B16980" s="15"/>
    </row>
    <row r="16981" spans="2:2">
      <c r="B16981" s="15"/>
    </row>
    <row r="16982" spans="2:2">
      <c r="B16982" s="15"/>
    </row>
    <row r="16983" spans="2:2">
      <c r="B16983" s="15"/>
    </row>
    <row r="16984" spans="2:2">
      <c r="B16984" s="15"/>
    </row>
    <row r="16985" spans="2:2">
      <c r="B16985" s="15"/>
    </row>
    <row r="16986" spans="2:2">
      <c r="B16986" s="15"/>
    </row>
    <row r="16987" spans="2:2">
      <c r="B16987" s="15"/>
    </row>
    <row r="16988" spans="2:2">
      <c r="B16988" s="15"/>
    </row>
    <row r="16989" spans="2:2">
      <c r="B16989" s="15"/>
    </row>
    <row r="16990" spans="2:2">
      <c r="B16990" s="15"/>
    </row>
    <row r="16991" spans="2:2">
      <c r="B16991" s="15"/>
    </row>
    <row r="16992" spans="2:2">
      <c r="B16992" s="15"/>
    </row>
    <row r="16993" spans="2:2">
      <c r="B16993" s="15"/>
    </row>
    <row r="16994" spans="2:2">
      <c r="B16994" s="15"/>
    </row>
    <row r="16995" spans="2:2">
      <c r="B16995" s="15"/>
    </row>
    <row r="16996" spans="2:2">
      <c r="B16996" s="15"/>
    </row>
    <row r="16997" spans="2:2">
      <c r="B16997" s="15"/>
    </row>
    <row r="16998" spans="2:2">
      <c r="B16998" s="15"/>
    </row>
    <row r="16999" spans="2:2">
      <c r="B16999" s="15"/>
    </row>
    <row r="17000" spans="2:2">
      <c r="B17000" s="15"/>
    </row>
    <row r="17001" spans="2:2">
      <c r="B17001" s="15"/>
    </row>
    <row r="17002" spans="2:2">
      <c r="B17002" s="15"/>
    </row>
    <row r="17003" spans="2:2">
      <c r="B17003" s="15"/>
    </row>
    <row r="17004" spans="2:2">
      <c r="B17004" s="15"/>
    </row>
    <row r="17005" spans="2:2">
      <c r="B17005" s="15"/>
    </row>
    <row r="17006" spans="2:2">
      <c r="B17006" s="15"/>
    </row>
    <row r="17007" spans="2:2">
      <c r="B17007" s="15"/>
    </row>
    <row r="17008" spans="2:2">
      <c r="B17008" s="15"/>
    </row>
    <row r="17009" spans="2:2">
      <c r="B17009" s="15"/>
    </row>
    <row r="17010" spans="2:2">
      <c r="B17010" s="15"/>
    </row>
    <row r="17011" spans="2:2">
      <c r="B17011" s="15"/>
    </row>
    <row r="17012" spans="2:2">
      <c r="B17012" s="15"/>
    </row>
    <row r="17013" spans="2:2">
      <c r="B17013" s="15"/>
    </row>
    <row r="17014" spans="2:2">
      <c r="B17014" s="15"/>
    </row>
    <row r="17015" spans="2:2">
      <c r="B17015" s="15"/>
    </row>
    <row r="17016" spans="2:2">
      <c r="B17016" s="15"/>
    </row>
    <row r="17017" spans="2:2">
      <c r="B17017" s="15"/>
    </row>
    <row r="17018" spans="2:2">
      <c r="B17018" s="15"/>
    </row>
    <row r="17019" spans="2:2">
      <c r="B17019" s="15"/>
    </row>
    <row r="17020" spans="2:2">
      <c r="B17020" s="15"/>
    </row>
    <row r="17021" spans="2:2">
      <c r="B17021" s="15"/>
    </row>
    <row r="17022" spans="2:2">
      <c r="B17022" s="15"/>
    </row>
    <row r="17023" spans="2:2">
      <c r="B17023" s="15"/>
    </row>
    <row r="17024" spans="2:2">
      <c r="B17024" s="15"/>
    </row>
    <row r="17025" spans="2:2">
      <c r="B17025" s="15"/>
    </row>
    <row r="17026" spans="2:2">
      <c r="B17026" s="15"/>
    </row>
    <row r="17027" spans="2:2">
      <c r="B17027" s="15"/>
    </row>
    <row r="17028" spans="2:2">
      <c r="B17028" s="15"/>
    </row>
    <row r="17029" spans="2:2">
      <c r="B17029" s="15"/>
    </row>
    <row r="17030" spans="2:2">
      <c r="B17030" s="15"/>
    </row>
    <row r="17031" spans="2:2">
      <c r="B17031" s="15"/>
    </row>
    <row r="17032" spans="2:2">
      <c r="B17032" s="15"/>
    </row>
    <row r="17033" spans="2:2">
      <c r="B17033" s="15"/>
    </row>
    <row r="17034" spans="2:2">
      <c r="B17034" s="15"/>
    </row>
    <row r="17035" spans="2:2">
      <c r="B17035" s="15"/>
    </row>
    <row r="17036" spans="2:2">
      <c r="B17036" s="15"/>
    </row>
    <row r="17037" spans="2:2">
      <c r="B17037" s="15"/>
    </row>
    <row r="17038" spans="2:2">
      <c r="B17038" s="15"/>
    </row>
    <row r="17039" spans="2:2">
      <c r="B17039" s="15"/>
    </row>
    <row r="17040" spans="2:2">
      <c r="B17040" s="15"/>
    </row>
    <row r="17041" spans="2:2">
      <c r="B17041" s="15"/>
    </row>
    <row r="17042" spans="2:2">
      <c r="B17042" s="15"/>
    </row>
    <row r="17043" spans="2:2">
      <c r="B17043" s="15"/>
    </row>
    <row r="17044" spans="2:2">
      <c r="B17044" s="15"/>
    </row>
    <row r="17045" spans="2:2">
      <c r="B17045" s="15"/>
    </row>
    <row r="17046" spans="2:2">
      <c r="B17046" s="15"/>
    </row>
    <row r="17047" spans="2:2">
      <c r="B17047" s="15"/>
    </row>
    <row r="17048" spans="2:2">
      <c r="B17048" s="15"/>
    </row>
    <row r="17049" spans="2:2">
      <c r="B17049" s="15"/>
    </row>
    <row r="17050" spans="2:2">
      <c r="B17050" s="15"/>
    </row>
    <row r="17051" spans="2:2">
      <c r="B17051" s="15"/>
    </row>
    <row r="17052" spans="2:2">
      <c r="B17052" s="15"/>
    </row>
    <row r="17053" spans="2:2">
      <c r="B17053" s="15"/>
    </row>
    <row r="17054" spans="2:2">
      <c r="B17054" s="15"/>
    </row>
    <row r="17055" spans="2:2">
      <c r="B17055" s="15"/>
    </row>
    <row r="17056" spans="2:2">
      <c r="B17056" s="15"/>
    </row>
    <row r="17057" spans="2:2">
      <c r="B17057" s="15"/>
    </row>
    <row r="17058" spans="2:2">
      <c r="B17058" s="15"/>
    </row>
    <row r="17059" spans="2:2">
      <c r="B17059" s="15"/>
    </row>
    <row r="17060" spans="2:2">
      <c r="B17060" s="15"/>
    </row>
    <row r="17061" spans="2:2">
      <c r="B17061" s="15"/>
    </row>
    <row r="17062" spans="2:2">
      <c r="B17062" s="15"/>
    </row>
    <row r="17063" spans="2:2">
      <c r="B17063" s="15"/>
    </row>
    <row r="17064" spans="2:2">
      <c r="B17064" s="15"/>
    </row>
    <row r="17065" spans="2:2">
      <c r="B17065" s="15"/>
    </row>
    <row r="17066" spans="2:2">
      <c r="B17066" s="15"/>
    </row>
    <row r="17067" spans="2:2">
      <c r="B17067" s="15"/>
    </row>
    <row r="17068" spans="2:2">
      <c r="B17068" s="15"/>
    </row>
    <row r="17069" spans="2:2">
      <c r="B17069" s="15"/>
    </row>
    <row r="17070" spans="2:2">
      <c r="B17070" s="15"/>
    </row>
    <row r="17071" spans="2:2">
      <c r="B17071" s="15"/>
    </row>
    <row r="17072" spans="2:2">
      <c r="B17072" s="15"/>
    </row>
    <row r="17073" spans="2:2">
      <c r="B17073" s="15"/>
    </row>
    <row r="17074" spans="2:2">
      <c r="B17074" s="15"/>
    </row>
    <row r="17075" spans="2:2">
      <c r="B17075" s="15"/>
    </row>
    <row r="17076" spans="2:2">
      <c r="B17076" s="15"/>
    </row>
    <row r="17077" spans="2:2">
      <c r="B17077" s="15"/>
    </row>
    <row r="17078" spans="2:2">
      <c r="B17078" s="15"/>
    </row>
    <row r="17079" spans="2:2">
      <c r="B17079" s="15"/>
    </row>
    <row r="17080" spans="2:2">
      <c r="B17080" s="15"/>
    </row>
    <row r="17081" spans="2:2">
      <c r="B17081" s="15"/>
    </row>
    <row r="17082" spans="2:2">
      <c r="B17082" s="15"/>
    </row>
    <row r="17083" spans="2:2">
      <c r="B17083" s="15"/>
    </row>
    <row r="17084" spans="2:2">
      <c r="B17084" s="15"/>
    </row>
    <row r="17085" spans="2:2">
      <c r="B17085" s="15"/>
    </row>
    <row r="17086" spans="2:2">
      <c r="B17086" s="15"/>
    </row>
    <row r="17087" spans="2:2">
      <c r="B17087" s="15"/>
    </row>
    <row r="17088" spans="2:2">
      <c r="B17088" s="15"/>
    </row>
    <row r="17089" spans="2:2">
      <c r="B17089" s="15"/>
    </row>
    <row r="17090" spans="2:2">
      <c r="B17090" s="15"/>
    </row>
    <row r="17091" spans="2:2">
      <c r="B17091" s="15"/>
    </row>
    <row r="17092" spans="2:2">
      <c r="B17092" s="15"/>
    </row>
    <row r="17093" spans="2:2">
      <c r="B17093" s="15"/>
    </row>
    <row r="17094" spans="2:2">
      <c r="B17094" s="15"/>
    </row>
    <row r="17095" spans="2:2">
      <c r="B17095" s="15"/>
    </row>
    <row r="17096" spans="2:2">
      <c r="B17096" s="15"/>
    </row>
    <row r="17097" spans="2:2">
      <c r="B17097" s="15"/>
    </row>
    <row r="17098" spans="2:2">
      <c r="B17098" s="15"/>
    </row>
    <row r="17099" spans="2:2">
      <c r="B17099" s="15"/>
    </row>
    <row r="17100" spans="2:2">
      <c r="B17100" s="15"/>
    </row>
    <row r="17101" spans="2:2">
      <c r="B17101" s="15"/>
    </row>
    <row r="17102" spans="2:2">
      <c r="B17102" s="15"/>
    </row>
    <row r="17103" spans="2:2">
      <c r="B17103" s="15"/>
    </row>
    <row r="17104" spans="2:2">
      <c r="B17104" s="15"/>
    </row>
    <row r="17105" spans="2:2">
      <c r="B17105" s="15"/>
    </row>
    <row r="17106" spans="2:2">
      <c r="B17106" s="15"/>
    </row>
    <row r="17107" spans="2:2">
      <c r="B17107" s="15"/>
    </row>
    <row r="17108" spans="2:2">
      <c r="B17108" s="15"/>
    </row>
    <row r="17109" spans="2:2">
      <c r="B17109" s="15"/>
    </row>
    <row r="17110" spans="2:2">
      <c r="B17110" s="15"/>
    </row>
    <row r="17111" spans="2:2">
      <c r="B17111" s="15"/>
    </row>
    <row r="17112" spans="2:2">
      <c r="B17112" s="15"/>
    </row>
    <row r="17113" spans="2:2">
      <c r="B17113" s="15"/>
    </row>
    <row r="17114" spans="2:2">
      <c r="B17114" s="15"/>
    </row>
    <row r="17115" spans="2:2">
      <c r="B17115" s="15"/>
    </row>
    <row r="17116" spans="2:2">
      <c r="B17116" s="15"/>
    </row>
    <row r="17117" spans="2:2">
      <c r="B17117" s="15"/>
    </row>
    <row r="17118" spans="2:2">
      <c r="B17118" s="15"/>
    </row>
    <row r="17119" spans="2:2">
      <c r="B17119" s="15"/>
    </row>
    <row r="17120" spans="2:2">
      <c r="B17120" s="15"/>
    </row>
    <row r="17121" spans="2:2">
      <c r="B17121" s="15"/>
    </row>
    <row r="17122" spans="2:2">
      <c r="B17122" s="15"/>
    </row>
    <row r="17123" spans="2:2">
      <c r="B17123" s="15"/>
    </row>
    <row r="17124" spans="2:2">
      <c r="B17124" s="15"/>
    </row>
    <row r="17125" spans="2:2">
      <c r="B17125" s="15"/>
    </row>
    <row r="17126" spans="2:2">
      <c r="B17126" s="15"/>
    </row>
    <row r="17127" spans="2:2">
      <c r="B17127" s="15"/>
    </row>
    <row r="17128" spans="2:2">
      <c r="B17128" s="15"/>
    </row>
    <row r="17129" spans="2:2">
      <c r="B17129" s="15"/>
    </row>
    <row r="17130" spans="2:2">
      <c r="B17130" s="15"/>
    </row>
    <row r="17131" spans="2:2">
      <c r="B17131" s="15"/>
    </row>
    <row r="17132" spans="2:2">
      <c r="B17132" s="15"/>
    </row>
    <row r="17133" spans="2:2">
      <c r="B17133" s="15"/>
    </row>
    <row r="17134" spans="2:2">
      <c r="B17134" s="15"/>
    </row>
    <row r="17135" spans="2:2">
      <c r="B17135" s="15"/>
    </row>
    <row r="17136" spans="2:2">
      <c r="B17136" s="15"/>
    </row>
    <row r="17137" spans="2:2">
      <c r="B17137" s="15"/>
    </row>
    <row r="17138" spans="2:2">
      <c r="B17138" s="15"/>
    </row>
    <row r="17139" spans="2:2">
      <c r="B17139" s="15"/>
    </row>
    <row r="17140" spans="2:2">
      <c r="B17140" s="15"/>
    </row>
    <row r="17141" spans="2:2">
      <c r="B17141" s="15"/>
    </row>
    <row r="17142" spans="2:2">
      <c r="B17142" s="15"/>
    </row>
    <row r="17143" spans="2:2">
      <c r="B17143" s="15"/>
    </row>
    <row r="17144" spans="2:2">
      <c r="B17144" s="15"/>
    </row>
    <row r="17145" spans="2:2">
      <c r="B17145" s="15"/>
    </row>
    <row r="17146" spans="2:2">
      <c r="B17146" s="15"/>
    </row>
    <row r="17147" spans="2:2">
      <c r="B17147" s="15"/>
    </row>
    <row r="17148" spans="2:2">
      <c r="B17148" s="15"/>
    </row>
    <row r="17149" spans="2:2">
      <c r="B17149" s="15"/>
    </row>
    <row r="17150" spans="2:2">
      <c r="B17150" s="15"/>
    </row>
    <row r="17151" spans="2:2">
      <c r="B17151" s="15"/>
    </row>
    <row r="17152" spans="2:2">
      <c r="B17152" s="15"/>
    </row>
    <row r="17153" spans="2:2">
      <c r="B17153" s="15"/>
    </row>
    <row r="17154" spans="2:2">
      <c r="B17154" s="15"/>
    </row>
    <row r="17155" spans="2:2">
      <c r="B17155" s="15"/>
    </row>
    <row r="17156" spans="2:2">
      <c r="B17156" s="15"/>
    </row>
    <row r="17157" spans="2:2">
      <c r="B17157" s="15"/>
    </row>
    <row r="17158" spans="2:2">
      <c r="B17158" s="15"/>
    </row>
    <row r="17159" spans="2:2">
      <c r="B17159" s="15"/>
    </row>
    <row r="17160" spans="2:2">
      <c r="B17160" s="15"/>
    </row>
    <row r="17161" spans="2:2">
      <c r="B17161" s="15"/>
    </row>
    <row r="17162" spans="2:2">
      <c r="B17162" s="15"/>
    </row>
    <row r="17163" spans="2:2">
      <c r="B17163" s="15"/>
    </row>
    <row r="17164" spans="2:2">
      <c r="B17164" s="15"/>
    </row>
    <row r="17165" spans="2:2">
      <c r="B17165" s="15"/>
    </row>
    <row r="17166" spans="2:2">
      <c r="B17166" s="15"/>
    </row>
    <row r="17167" spans="2:2">
      <c r="B17167" s="15"/>
    </row>
    <row r="17168" spans="2:2">
      <c r="B17168" s="15"/>
    </row>
    <row r="17169" spans="2:2">
      <c r="B17169" s="15"/>
    </row>
    <row r="17170" spans="2:2">
      <c r="B17170" s="15"/>
    </row>
    <row r="17171" spans="2:2">
      <c r="B17171" s="15"/>
    </row>
    <row r="17172" spans="2:2">
      <c r="B17172" s="15"/>
    </row>
    <row r="17173" spans="2:2">
      <c r="B17173" s="15"/>
    </row>
    <row r="17174" spans="2:2">
      <c r="B17174" s="15"/>
    </row>
    <row r="17175" spans="2:2">
      <c r="B17175" s="15"/>
    </row>
    <row r="17176" spans="2:2">
      <c r="B17176" s="15"/>
    </row>
    <row r="17177" spans="2:2">
      <c r="B17177" s="15"/>
    </row>
    <row r="17178" spans="2:2">
      <c r="B17178" s="15"/>
    </row>
    <row r="17179" spans="2:2">
      <c r="B17179" s="15"/>
    </row>
    <row r="17180" spans="2:2">
      <c r="B17180" s="15"/>
    </row>
    <row r="17181" spans="2:2">
      <c r="B17181" s="15"/>
    </row>
    <row r="17182" spans="2:2">
      <c r="B17182" s="15"/>
    </row>
    <row r="17183" spans="2:2">
      <c r="B17183" s="15"/>
    </row>
    <row r="17184" spans="2:2">
      <c r="B17184" s="15"/>
    </row>
    <row r="17185" spans="2:2">
      <c r="B17185" s="15"/>
    </row>
    <row r="17186" spans="2:2">
      <c r="B17186" s="15"/>
    </row>
    <row r="17187" spans="2:2">
      <c r="B17187" s="15"/>
    </row>
    <row r="17188" spans="2:2">
      <c r="B17188" s="15"/>
    </row>
    <row r="17189" spans="2:2">
      <c r="B17189" s="15"/>
    </row>
    <row r="17190" spans="2:2">
      <c r="B17190" s="15"/>
    </row>
    <row r="17191" spans="2:2">
      <c r="B17191" s="15"/>
    </row>
    <row r="17192" spans="2:2">
      <c r="B17192" s="15"/>
    </row>
    <row r="17193" spans="2:2">
      <c r="B17193" s="15"/>
    </row>
    <row r="17194" spans="2:2">
      <c r="B17194" s="15"/>
    </row>
    <row r="17195" spans="2:2">
      <c r="B17195" s="15"/>
    </row>
    <row r="17196" spans="2:2">
      <c r="B17196" s="15"/>
    </row>
    <row r="17197" spans="2:2">
      <c r="B17197" s="15"/>
    </row>
    <row r="17198" spans="2:2">
      <c r="B17198" s="15"/>
    </row>
    <row r="17199" spans="2:2">
      <c r="B17199" s="15"/>
    </row>
    <row r="17200" spans="2:2">
      <c r="B17200" s="15"/>
    </row>
    <row r="17201" spans="2:2">
      <c r="B17201" s="15"/>
    </row>
    <row r="17202" spans="2:2">
      <c r="B17202" s="15"/>
    </row>
    <row r="17203" spans="2:2">
      <c r="B17203" s="15"/>
    </row>
    <row r="17204" spans="2:2">
      <c r="B17204" s="15"/>
    </row>
    <row r="17205" spans="2:2">
      <c r="B17205" s="15"/>
    </row>
    <row r="17206" spans="2:2">
      <c r="B17206" s="15"/>
    </row>
    <row r="17207" spans="2:2">
      <c r="B17207" s="15"/>
    </row>
    <row r="17208" spans="2:2">
      <c r="B17208" s="15"/>
    </row>
    <row r="17209" spans="2:2">
      <c r="B17209" s="15"/>
    </row>
    <row r="17210" spans="2:2">
      <c r="B17210" s="15"/>
    </row>
    <row r="17211" spans="2:2">
      <c r="B17211" s="15"/>
    </row>
    <row r="17212" spans="2:2">
      <c r="B17212" s="15"/>
    </row>
    <row r="17213" spans="2:2">
      <c r="B17213" s="15"/>
    </row>
    <row r="17214" spans="2:2">
      <c r="B17214" s="15"/>
    </row>
    <row r="17215" spans="2:2">
      <c r="B17215" s="15"/>
    </row>
    <row r="17216" spans="2:2">
      <c r="B17216" s="15"/>
    </row>
    <row r="17217" spans="2:2">
      <c r="B17217" s="15"/>
    </row>
    <row r="17218" spans="2:2">
      <c r="B17218" s="15"/>
    </row>
    <row r="17219" spans="2:2">
      <c r="B17219" s="15"/>
    </row>
    <row r="17220" spans="2:2">
      <c r="B17220" s="15"/>
    </row>
    <row r="17221" spans="2:2">
      <c r="B17221" s="15"/>
    </row>
    <row r="17222" spans="2:2">
      <c r="B17222" s="15"/>
    </row>
    <row r="17223" spans="2:2">
      <c r="B17223" s="15"/>
    </row>
    <row r="17224" spans="2:2">
      <c r="B17224" s="15"/>
    </row>
    <row r="17225" spans="2:2">
      <c r="B17225" s="15"/>
    </row>
    <row r="17226" spans="2:2">
      <c r="B17226" s="15"/>
    </row>
    <row r="17227" spans="2:2">
      <c r="B17227" s="15"/>
    </row>
    <row r="17228" spans="2:2">
      <c r="B17228" s="15"/>
    </row>
    <row r="17229" spans="2:2">
      <c r="B17229" s="15"/>
    </row>
    <row r="17230" spans="2:2">
      <c r="B17230" s="15"/>
    </row>
    <row r="17231" spans="2:2">
      <c r="B17231" s="15"/>
    </row>
    <row r="17232" spans="2:2">
      <c r="B17232" s="15"/>
    </row>
    <row r="17233" spans="2:2">
      <c r="B17233" s="15"/>
    </row>
    <row r="17234" spans="2:2">
      <c r="B17234" s="15"/>
    </row>
    <row r="17235" spans="2:2">
      <c r="B17235" s="15"/>
    </row>
    <row r="17236" spans="2:2">
      <c r="B17236" s="15"/>
    </row>
    <row r="17237" spans="2:2">
      <c r="B17237" s="15"/>
    </row>
    <row r="17238" spans="2:2">
      <c r="B17238" s="15"/>
    </row>
    <row r="17239" spans="2:2">
      <c r="B17239" s="15"/>
    </row>
    <row r="17240" spans="2:2">
      <c r="B17240" s="15"/>
    </row>
    <row r="17241" spans="2:2">
      <c r="B17241" s="15"/>
    </row>
    <row r="17242" spans="2:2">
      <c r="B17242" s="15"/>
    </row>
    <row r="17243" spans="2:2">
      <c r="B17243" s="15"/>
    </row>
    <row r="17244" spans="2:2">
      <c r="B17244" s="15"/>
    </row>
    <row r="17245" spans="2:2">
      <c r="B17245" s="15"/>
    </row>
    <row r="17246" spans="2:2">
      <c r="B17246" s="15"/>
    </row>
    <row r="17247" spans="2:2">
      <c r="B17247" s="15"/>
    </row>
    <row r="17248" spans="2:2">
      <c r="B17248" s="15"/>
    </row>
    <row r="17249" spans="2:2">
      <c r="B17249" s="15"/>
    </row>
    <row r="17250" spans="2:2">
      <c r="B17250" s="15"/>
    </row>
    <row r="17251" spans="2:2">
      <c r="B17251" s="15"/>
    </row>
    <row r="17252" spans="2:2">
      <c r="B17252" s="15"/>
    </row>
    <row r="17253" spans="2:2">
      <c r="B17253" s="15"/>
    </row>
    <row r="17254" spans="2:2">
      <c r="B17254" s="15"/>
    </row>
    <row r="17255" spans="2:2">
      <c r="B17255" s="15"/>
    </row>
    <row r="17256" spans="2:2">
      <c r="B17256" s="15"/>
    </row>
    <row r="17257" spans="2:2">
      <c r="B17257" s="15"/>
    </row>
    <row r="17258" spans="2:2">
      <c r="B17258" s="15"/>
    </row>
    <row r="17259" spans="2:2">
      <c r="B17259" s="15"/>
    </row>
    <row r="17260" spans="2:2">
      <c r="B17260" s="15"/>
    </row>
    <row r="17261" spans="2:2">
      <c r="B17261" s="15"/>
    </row>
    <row r="17262" spans="2:2">
      <c r="B17262" s="15"/>
    </row>
    <row r="17263" spans="2:2">
      <c r="B17263" s="15"/>
    </row>
    <row r="17264" spans="2:2">
      <c r="B17264" s="15"/>
    </row>
    <row r="17265" spans="2:2">
      <c r="B17265" s="15"/>
    </row>
    <row r="17266" spans="2:2">
      <c r="B17266" s="15"/>
    </row>
    <row r="17267" spans="2:2">
      <c r="B17267" s="15"/>
    </row>
    <row r="17268" spans="2:2">
      <c r="B17268" s="15"/>
    </row>
    <row r="17269" spans="2:2">
      <c r="B17269" s="15"/>
    </row>
    <row r="17270" spans="2:2">
      <c r="B17270" s="15"/>
    </row>
    <row r="17271" spans="2:2">
      <c r="B17271" s="15"/>
    </row>
    <row r="17272" spans="2:2">
      <c r="B17272" s="15"/>
    </row>
    <row r="17273" spans="2:2">
      <c r="B17273" s="15"/>
    </row>
    <row r="17274" spans="2:2">
      <c r="B17274" s="15"/>
    </row>
    <row r="17275" spans="2:2">
      <c r="B17275" s="15"/>
    </row>
    <row r="17276" spans="2:2">
      <c r="B17276" s="15"/>
    </row>
    <row r="17277" spans="2:2">
      <c r="B17277" s="15"/>
    </row>
    <row r="17278" spans="2:2">
      <c r="B17278" s="15"/>
    </row>
    <row r="17279" spans="2:2">
      <c r="B17279" s="15"/>
    </row>
    <row r="17280" spans="2:2">
      <c r="B17280" s="15"/>
    </row>
    <row r="17281" spans="2:2">
      <c r="B17281" s="15"/>
    </row>
    <row r="17282" spans="2:2">
      <c r="B17282" s="15"/>
    </row>
    <row r="17283" spans="2:2">
      <c r="B17283" s="15"/>
    </row>
    <row r="17284" spans="2:2">
      <c r="B17284" s="15"/>
    </row>
    <row r="17285" spans="2:2">
      <c r="B17285" s="15"/>
    </row>
    <row r="17286" spans="2:2">
      <c r="B17286" s="15"/>
    </row>
    <row r="17287" spans="2:2">
      <c r="B17287" s="15"/>
    </row>
    <row r="17288" spans="2:2">
      <c r="B17288" s="15"/>
    </row>
    <row r="17289" spans="2:2">
      <c r="B17289" s="15"/>
    </row>
    <row r="17290" spans="2:2">
      <c r="B17290" s="15"/>
    </row>
    <row r="17291" spans="2:2">
      <c r="B17291" s="15"/>
    </row>
    <row r="17292" spans="2:2">
      <c r="B17292" s="15"/>
    </row>
    <row r="17293" spans="2:2">
      <c r="B17293" s="15"/>
    </row>
    <row r="17294" spans="2:2">
      <c r="B17294" s="15"/>
    </row>
    <row r="17295" spans="2:2">
      <c r="B17295" s="15"/>
    </row>
    <row r="17296" spans="2:2">
      <c r="B17296" s="15"/>
    </row>
    <row r="17297" spans="2:2">
      <c r="B17297" s="15"/>
    </row>
    <row r="17298" spans="2:2">
      <c r="B17298" s="15"/>
    </row>
    <row r="17299" spans="2:2">
      <c r="B17299" s="15"/>
    </row>
    <row r="17300" spans="2:2">
      <c r="B17300" s="15"/>
    </row>
    <row r="17301" spans="2:2">
      <c r="B17301" s="15"/>
    </row>
    <row r="17302" spans="2:2">
      <c r="B17302" s="15"/>
    </row>
    <row r="17303" spans="2:2">
      <c r="B17303" s="15"/>
    </row>
    <row r="17304" spans="2:2">
      <c r="B17304" s="15"/>
    </row>
    <row r="17305" spans="2:2">
      <c r="B17305" s="15"/>
    </row>
    <row r="17306" spans="2:2">
      <c r="B17306" s="15"/>
    </row>
    <row r="17307" spans="2:2">
      <c r="B17307" s="15"/>
    </row>
    <row r="17308" spans="2:2">
      <c r="B17308" s="15"/>
    </row>
    <row r="17309" spans="2:2">
      <c r="B17309" s="15"/>
    </row>
    <row r="17310" spans="2:2">
      <c r="B17310" s="15"/>
    </row>
    <row r="17311" spans="2:2">
      <c r="B17311" s="15"/>
    </row>
    <row r="17312" spans="2:2">
      <c r="B17312" s="15"/>
    </row>
    <row r="17313" spans="2:2">
      <c r="B17313" s="15"/>
    </row>
    <row r="17314" spans="2:2">
      <c r="B17314" s="15"/>
    </row>
    <row r="17315" spans="2:2">
      <c r="B17315" s="15"/>
    </row>
    <row r="17316" spans="2:2">
      <c r="B17316" s="15"/>
    </row>
    <row r="17317" spans="2:2">
      <c r="B17317" s="15"/>
    </row>
    <row r="17318" spans="2:2">
      <c r="B17318" s="15"/>
    </row>
    <row r="17319" spans="2:2">
      <c r="B17319" s="15"/>
    </row>
    <row r="17320" spans="2:2">
      <c r="B17320" s="15"/>
    </row>
    <row r="17321" spans="2:2">
      <c r="B17321" s="15"/>
    </row>
    <row r="17322" spans="2:2">
      <c r="B17322" s="15"/>
    </row>
    <row r="17323" spans="2:2">
      <c r="B17323" s="15"/>
    </row>
    <row r="17324" spans="2:2">
      <c r="B17324" s="15"/>
    </row>
    <row r="17325" spans="2:2">
      <c r="B17325" s="15"/>
    </row>
    <row r="17326" spans="2:2">
      <c r="B17326" s="15"/>
    </row>
    <row r="17327" spans="2:2">
      <c r="B17327" s="15"/>
    </row>
    <row r="17328" spans="2:2">
      <c r="B17328" s="15"/>
    </row>
    <row r="17329" spans="2:2">
      <c r="B17329" s="15"/>
    </row>
    <row r="17330" spans="2:2">
      <c r="B17330" s="15"/>
    </row>
    <row r="17331" spans="2:2">
      <c r="B17331" s="15"/>
    </row>
    <row r="17332" spans="2:2">
      <c r="B17332" s="15"/>
    </row>
    <row r="17333" spans="2:2">
      <c r="B17333" s="15"/>
    </row>
    <row r="17334" spans="2:2">
      <c r="B17334" s="15"/>
    </row>
    <row r="17335" spans="2:2">
      <c r="B17335" s="15"/>
    </row>
    <row r="17336" spans="2:2">
      <c r="B17336" s="15"/>
    </row>
    <row r="17337" spans="2:2">
      <c r="B17337" s="15"/>
    </row>
    <row r="17338" spans="2:2">
      <c r="B17338" s="15"/>
    </row>
    <row r="17339" spans="2:2">
      <c r="B17339" s="15"/>
    </row>
    <row r="17340" spans="2:2">
      <c r="B17340" s="15"/>
    </row>
    <row r="17341" spans="2:2">
      <c r="B17341" s="15"/>
    </row>
    <row r="17342" spans="2:2">
      <c r="B17342" s="15"/>
    </row>
    <row r="17343" spans="2:2">
      <c r="B17343" s="15"/>
    </row>
    <row r="17344" spans="2:2">
      <c r="B17344" s="15"/>
    </row>
    <row r="17345" spans="2:2">
      <c r="B17345" s="15"/>
    </row>
    <row r="17346" spans="2:2">
      <c r="B17346" s="15"/>
    </row>
    <row r="17347" spans="2:2">
      <c r="B17347" s="15"/>
    </row>
    <row r="17348" spans="2:2">
      <c r="B17348" s="15"/>
    </row>
    <row r="17349" spans="2:2">
      <c r="B17349" s="15"/>
    </row>
    <row r="17350" spans="2:2">
      <c r="B17350" s="15"/>
    </row>
    <row r="17351" spans="2:2">
      <c r="B17351" s="15"/>
    </row>
    <row r="17352" spans="2:2">
      <c r="B17352" s="15"/>
    </row>
    <row r="17353" spans="2:2">
      <c r="B17353" s="15"/>
    </row>
    <row r="17354" spans="2:2">
      <c r="B17354" s="15"/>
    </row>
    <row r="17355" spans="2:2">
      <c r="B17355" s="15"/>
    </row>
    <row r="17356" spans="2:2">
      <c r="B17356" s="15"/>
    </row>
    <row r="17357" spans="2:2">
      <c r="B17357" s="15"/>
    </row>
    <row r="17358" spans="2:2">
      <c r="B17358" s="15"/>
    </row>
    <row r="17359" spans="2:2">
      <c r="B17359" s="15"/>
    </row>
    <row r="17360" spans="2:2">
      <c r="B17360" s="15"/>
    </row>
    <row r="17361" spans="2:2">
      <c r="B17361" s="15"/>
    </row>
    <row r="17362" spans="2:2">
      <c r="B17362" s="15"/>
    </row>
    <row r="17363" spans="2:2">
      <c r="B17363" s="15"/>
    </row>
    <row r="17364" spans="2:2">
      <c r="B17364" s="15"/>
    </row>
    <row r="17365" spans="2:2">
      <c r="B17365" s="15"/>
    </row>
    <row r="17366" spans="2:2">
      <c r="B17366" s="15"/>
    </row>
    <row r="17367" spans="2:2">
      <c r="B17367" s="15"/>
    </row>
    <row r="17368" spans="2:2">
      <c r="B17368" s="15"/>
    </row>
    <row r="17369" spans="2:2">
      <c r="B17369" s="15"/>
    </row>
    <row r="17370" spans="2:2">
      <c r="B17370" s="15"/>
    </row>
    <row r="17371" spans="2:2">
      <c r="B17371" s="15"/>
    </row>
    <row r="17372" spans="2:2">
      <c r="B17372" s="15"/>
    </row>
    <row r="17373" spans="2:2">
      <c r="B17373" s="15"/>
    </row>
    <row r="17374" spans="2:2">
      <c r="B17374" s="15"/>
    </row>
    <row r="17375" spans="2:2">
      <c r="B17375" s="15"/>
    </row>
    <row r="17376" spans="2:2">
      <c r="B17376" s="15"/>
    </row>
    <row r="17377" spans="2:2">
      <c r="B17377" s="15"/>
    </row>
    <row r="17378" spans="2:2">
      <c r="B17378" s="15"/>
    </row>
    <row r="17379" spans="2:2">
      <c r="B17379" s="15"/>
    </row>
    <row r="17380" spans="2:2">
      <c r="B17380" s="15"/>
    </row>
    <row r="17381" spans="2:2">
      <c r="B17381" s="15"/>
    </row>
    <row r="17382" spans="2:2">
      <c r="B17382" s="15"/>
    </row>
    <row r="17383" spans="2:2">
      <c r="B17383" s="15"/>
    </row>
    <row r="17384" spans="2:2">
      <c r="B17384" s="15"/>
    </row>
    <row r="17385" spans="2:2">
      <c r="B17385" s="15"/>
    </row>
    <row r="17386" spans="2:2">
      <c r="B17386" s="15"/>
    </row>
    <row r="17387" spans="2:2">
      <c r="B17387" s="15"/>
    </row>
    <row r="17388" spans="2:2">
      <c r="B17388" s="15"/>
    </row>
    <row r="17389" spans="2:2">
      <c r="B17389" s="15"/>
    </row>
    <row r="17390" spans="2:2">
      <c r="B17390" s="15"/>
    </row>
    <row r="17391" spans="2:2">
      <c r="B17391" s="15"/>
    </row>
    <row r="17392" spans="2:2">
      <c r="B17392" s="15"/>
    </row>
    <row r="17393" spans="2:2">
      <c r="B17393" s="15"/>
    </row>
    <row r="17394" spans="2:2">
      <c r="B17394" s="15"/>
    </row>
    <row r="17395" spans="2:2">
      <c r="B17395" s="15"/>
    </row>
    <row r="17396" spans="2:2">
      <c r="B17396" s="15"/>
    </row>
    <row r="17397" spans="2:2">
      <c r="B17397" s="15"/>
    </row>
    <row r="17398" spans="2:2">
      <c r="B17398" s="15"/>
    </row>
    <row r="17399" spans="2:2">
      <c r="B17399" s="15"/>
    </row>
    <row r="17400" spans="2:2">
      <c r="B17400" s="15"/>
    </row>
    <row r="17401" spans="2:2">
      <c r="B17401" s="15"/>
    </row>
    <row r="17402" spans="2:2">
      <c r="B17402" s="15"/>
    </row>
    <row r="17403" spans="2:2">
      <c r="B17403" s="15"/>
    </row>
    <row r="17404" spans="2:2">
      <c r="B17404" s="15"/>
    </row>
    <row r="17405" spans="2:2">
      <c r="B17405" s="15"/>
    </row>
    <row r="17406" spans="2:2">
      <c r="B17406" s="15"/>
    </row>
    <row r="17407" spans="2:2">
      <c r="B17407" s="15"/>
    </row>
    <row r="17408" spans="2:2">
      <c r="B17408" s="15"/>
    </row>
    <row r="17409" spans="2:2">
      <c r="B17409" s="15"/>
    </row>
    <row r="17410" spans="2:2">
      <c r="B17410" s="15"/>
    </row>
    <row r="17411" spans="2:2">
      <c r="B17411" s="15"/>
    </row>
    <row r="17412" spans="2:2">
      <c r="B17412" s="15"/>
    </row>
    <row r="17413" spans="2:2">
      <c r="B17413" s="15"/>
    </row>
    <row r="17414" spans="2:2">
      <c r="B17414" s="15"/>
    </row>
    <row r="17415" spans="2:2">
      <c r="B17415" s="15"/>
    </row>
    <row r="17416" spans="2:2">
      <c r="B17416" s="15"/>
    </row>
    <row r="17417" spans="2:2">
      <c r="B17417" s="15"/>
    </row>
    <row r="17418" spans="2:2">
      <c r="B17418" s="15"/>
    </row>
    <row r="17419" spans="2:2">
      <c r="B17419" s="15"/>
    </row>
    <row r="17420" spans="2:2">
      <c r="B17420" s="15"/>
    </row>
    <row r="17421" spans="2:2">
      <c r="B17421" s="15"/>
    </row>
    <row r="17422" spans="2:2">
      <c r="B17422" s="15"/>
    </row>
    <row r="17423" spans="2:2">
      <c r="B17423" s="15"/>
    </row>
    <row r="17424" spans="2:2">
      <c r="B17424" s="15"/>
    </row>
    <row r="17425" spans="2:2">
      <c r="B17425" s="15"/>
    </row>
    <row r="17426" spans="2:2">
      <c r="B17426" s="15"/>
    </row>
    <row r="17427" spans="2:2">
      <c r="B17427" s="15"/>
    </row>
    <row r="17428" spans="2:2">
      <c r="B17428" s="15"/>
    </row>
    <row r="17429" spans="2:2">
      <c r="B17429" s="15"/>
    </row>
    <row r="17430" spans="2:2">
      <c r="B17430" s="15"/>
    </row>
    <row r="17431" spans="2:2">
      <c r="B17431" s="15"/>
    </row>
    <row r="17432" spans="2:2">
      <c r="B17432" s="15"/>
    </row>
    <row r="17433" spans="2:2">
      <c r="B17433" s="15"/>
    </row>
    <row r="17434" spans="2:2">
      <c r="B17434" s="15"/>
    </row>
    <row r="17435" spans="2:2">
      <c r="B17435" s="15"/>
    </row>
    <row r="17436" spans="2:2">
      <c r="B17436" s="15"/>
    </row>
    <row r="17437" spans="2:2">
      <c r="B17437" s="15"/>
    </row>
    <row r="17438" spans="2:2">
      <c r="B17438" s="15"/>
    </row>
    <row r="17439" spans="2:2">
      <c r="B17439" s="15"/>
    </row>
    <row r="17440" spans="2:2">
      <c r="B17440" s="15"/>
    </row>
    <row r="17441" spans="2:2">
      <c r="B17441" s="15"/>
    </row>
    <row r="17442" spans="2:2">
      <c r="B17442" s="15"/>
    </row>
    <row r="17443" spans="2:2">
      <c r="B17443" s="15"/>
    </row>
    <row r="17444" spans="2:2">
      <c r="B17444" s="15"/>
    </row>
    <row r="17445" spans="2:2">
      <c r="B17445" s="15"/>
    </row>
    <row r="17446" spans="2:2">
      <c r="B17446" s="15"/>
    </row>
    <row r="17447" spans="2:2">
      <c r="B17447" s="15"/>
    </row>
    <row r="17448" spans="2:2">
      <c r="B17448" s="15"/>
    </row>
    <row r="17449" spans="2:2">
      <c r="B17449" s="15"/>
    </row>
    <row r="17450" spans="2:2">
      <c r="B17450" s="15"/>
    </row>
    <row r="17451" spans="2:2">
      <c r="B17451" s="15"/>
    </row>
    <row r="17452" spans="2:2">
      <c r="B17452" s="15"/>
    </row>
    <row r="17453" spans="2:2">
      <c r="B17453" s="15"/>
    </row>
    <row r="17454" spans="2:2">
      <c r="B17454" s="15"/>
    </row>
    <row r="17455" spans="2:2">
      <c r="B17455" s="15"/>
    </row>
    <row r="17456" spans="2:2">
      <c r="B17456" s="15"/>
    </row>
    <row r="17457" spans="2:2">
      <c r="B17457" s="15"/>
    </row>
    <row r="17458" spans="2:2">
      <c r="B17458" s="15"/>
    </row>
    <row r="17459" spans="2:2">
      <c r="B17459" s="15"/>
    </row>
    <row r="17460" spans="2:2">
      <c r="B17460" s="15"/>
    </row>
    <row r="17461" spans="2:2">
      <c r="B17461" s="15"/>
    </row>
    <row r="17462" spans="2:2">
      <c r="B17462" s="15"/>
    </row>
    <row r="17463" spans="2:2">
      <c r="B17463" s="15"/>
    </row>
    <row r="17464" spans="2:2">
      <c r="B17464" s="15"/>
    </row>
    <row r="17465" spans="2:2">
      <c r="B17465" s="15"/>
    </row>
    <row r="17466" spans="2:2">
      <c r="B17466" s="15"/>
    </row>
    <row r="17467" spans="2:2">
      <c r="B17467" s="15"/>
    </row>
    <row r="17468" spans="2:2">
      <c r="B17468" s="15"/>
    </row>
    <row r="17469" spans="2:2">
      <c r="B17469" s="15"/>
    </row>
    <row r="17470" spans="2:2">
      <c r="B17470" s="15"/>
    </row>
    <row r="17471" spans="2:2">
      <c r="B17471" s="15"/>
    </row>
    <row r="17472" spans="2:2">
      <c r="B17472" s="15"/>
    </row>
    <row r="17473" spans="2:2">
      <c r="B17473" s="15"/>
    </row>
    <row r="17474" spans="2:2">
      <c r="B17474" s="15"/>
    </row>
    <row r="17475" spans="2:2">
      <c r="B17475" s="15"/>
    </row>
    <row r="17476" spans="2:2">
      <c r="B17476" s="15"/>
    </row>
    <row r="17477" spans="2:2">
      <c r="B17477" s="15"/>
    </row>
    <row r="17478" spans="2:2">
      <c r="B17478" s="15"/>
    </row>
    <row r="17479" spans="2:2">
      <c r="B17479" s="15"/>
    </row>
    <row r="17480" spans="2:2">
      <c r="B17480" s="15"/>
    </row>
    <row r="17481" spans="2:2">
      <c r="B17481" s="15"/>
    </row>
    <row r="17482" spans="2:2">
      <c r="B17482" s="15"/>
    </row>
    <row r="17483" spans="2:2">
      <c r="B17483" s="15"/>
    </row>
    <row r="17484" spans="2:2">
      <c r="B17484" s="15"/>
    </row>
    <row r="17485" spans="2:2">
      <c r="B17485" s="15"/>
    </row>
    <row r="17486" spans="2:2">
      <c r="B17486" s="15"/>
    </row>
    <row r="17487" spans="2:2">
      <c r="B17487" s="15"/>
    </row>
    <row r="17488" spans="2:2">
      <c r="B17488" s="15"/>
    </row>
    <row r="17489" spans="2:2">
      <c r="B17489" s="15"/>
    </row>
    <row r="17490" spans="2:2">
      <c r="B17490" s="15"/>
    </row>
    <row r="17491" spans="2:2">
      <c r="B17491" s="15"/>
    </row>
    <row r="17492" spans="2:2">
      <c r="B17492" s="15"/>
    </row>
    <row r="17493" spans="2:2">
      <c r="B17493" s="15"/>
    </row>
    <row r="17494" spans="2:2">
      <c r="B17494" s="15"/>
    </row>
    <row r="17495" spans="2:2">
      <c r="B17495" s="15"/>
    </row>
    <row r="17496" spans="2:2">
      <c r="B17496" s="15"/>
    </row>
    <row r="17497" spans="2:2">
      <c r="B17497" s="15"/>
    </row>
    <row r="17498" spans="2:2">
      <c r="B17498" s="15"/>
    </row>
    <row r="17499" spans="2:2">
      <c r="B17499" s="15"/>
    </row>
    <row r="17500" spans="2:2">
      <c r="B17500" s="15"/>
    </row>
    <row r="17501" spans="2:2">
      <c r="B17501" s="15"/>
    </row>
    <row r="17502" spans="2:2">
      <c r="B17502" s="15"/>
    </row>
    <row r="17503" spans="2:2">
      <c r="B17503" s="15"/>
    </row>
    <row r="17504" spans="2:2">
      <c r="B17504" s="15"/>
    </row>
    <row r="17505" spans="2:2">
      <c r="B17505" s="15"/>
    </row>
    <row r="17506" spans="2:2">
      <c r="B17506" s="15"/>
    </row>
    <row r="17507" spans="2:2">
      <c r="B17507" s="15"/>
    </row>
    <row r="17508" spans="2:2">
      <c r="B17508" s="15"/>
    </row>
    <row r="17509" spans="2:2">
      <c r="B17509" s="15"/>
    </row>
    <row r="17510" spans="2:2">
      <c r="B17510" s="15"/>
    </row>
    <row r="17511" spans="2:2">
      <c r="B17511" s="15"/>
    </row>
    <row r="17512" spans="2:2">
      <c r="B17512" s="15"/>
    </row>
    <row r="17513" spans="2:2">
      <c r="B17513" s="15"/>
    </row>
    <row r="17514" spans="2:2">
      <c r="B17514" s="15"/>
    </row>
    <row r="17515" spans="2:2">
      <c r="B17515" s="15"/>
    </row>
    <row r="17516" spans="2:2">
      <c r="B17516" s="15"/>
    </row>
    <row r="17517" spans="2:2">
      <c r="B17517" s="15"/>
    </row>
    <row r="17518" spans="2:2">
      <c r="B17518" s="15"/>
    </row>
    <row r="17519" spans="2:2">
      <c r="B17519" s="15"/>
    </row>
    <row r="17520" spans="2:2">
      <c r="B17520" s="15"/>
    </row>
    <row r="17521" spans="2:2">
      <c r="B17521" s="15"/>
    </row>
    <row r="17522" spans="2:2">
      <c r="B17522" s="15"/>
    </row>
    <row r="17523" spans="2:2">
      <c r="B17523" s="15"/>
    </row>
    <row r="17524" spans="2:2">
      <c r="B17524" s="15"/>
    </row>
    <row r="17525" spans="2:2">
      <c r="B17525" s="15"/>
    </row>
    <row r="17526" spans="2:2">
      <c r="B17526" s="15"/>
    </row>
    <row r="17527" spans="2:2">
      <c r="B17527" s="15"/>
    </row>
    <row r="17528" spans="2:2">
      <c r="B17528" s="15"/>
    </row>
    <row r="17529" spans="2:2">
      <c r="B17529" s="15"/>
    </row>
    <row r="17530" spans="2:2">
      <c r="B17530" s="15"/>
    </row>
    <row r="17531" spans="2:2">
      <c r="B17531" s="15"/>
    </row>
    <row r="17532" spans="2:2">
      <c r="B17532" s="15"/>
    </row>
    <row r="17533" spans="2:2">
      <c r="B17533" s="15"/>
    </row>
    <row r="17534" spans="2:2">
      <c r="B17534" s="15"/>
    </row>
    <row r="17535" spans="2:2">
      <c r="B17535" s="15"/>
    </row>
    <row r="17536" spans="2:2">
      <c r="B17536" s="15"/>
    </row>
    <row r="17537" spans="2:2">
      <c r="B17537" s="15"/>
    </row>
    <row r="17538" spans="2:2">
      <c r="B17538" s="15"/>
    </row>
    <row r="17539" spans="2:2">
      <c r="B17539" s="15"/>
    </row>
    <row r="17540" spans="2:2">
      <c r="B17540" s="15"/>
    </row>
    <row r="17541" spans="2:2">
      <c r="B17541" s="15"/>
    </row>
    <row r="17542" spans="2:2">
      <c r="B17542" s="15"/>
    </row>
    <row r="17543" spans="2:2">
      <c r="B17543" s="15"/>
    </row>
    <row r="17544" spans="2:2">
      <c r="B17544" s="15"/>
    </row>
    <row r="17545" spans="2:2">
      <c r="B17545" s="15"/>
    </row>
    <row r="17546" spans="2:2">
      <c r="B17546" s="15"/>
    </row>
    <row r="17547" spans="2:2">
      <c r="B17547" s="15"/>
    </row>
    <row r="17548" spans="2:2">
      <c r="B17548" s="15"/>
    </row>
    <row r="17549" spans="2:2">
      <c r="B17549" s="15"/>
    </row>
    <row r="17550" spans="2:2">
      <c r="B17550" s="15"/>
    </row>
    <row r="17551" spans="2:2">
      <c r="B17551" s="15"/>
    </row>
    <row r="17552" spans="2:2">
      <c r="B17552" s="15"/>
    </row>
    <row r="17553" spans="2:2">
      <c r="B17553" s="15"/>
    </row>
    <row r="17554" spans="2:2">
      <c r="B17554" s="15"/>
    </row>
    <row r="17555" spans="2:2">
      <c r="B17555" s="15"/>
    </row>
    <row r="17556" spans="2:2">
      <c r="B17556" s="15"/>
    </row>
    <row r="17557" spans="2:2">
      <c r="B17557" s="15"/>
    </row>
    <row r="17558" spans="2:2">
      <c r="B17558" s="15"/>
    </row>
    <row r="17559" spans="2:2">
      <c r="B17559" s="15"/>
    </row>
    <row r="17560" spans="2:2">
      <c r="B17560" s="15"/>
    </row>
    <row r="17561" spans="2:2">
      <c r="B17561" s="15"/>
    </row>
    <row r="17562" spans="2:2">
      <c r="B17562" s="15"/>
    </row>
    <row r="17563" spans="2:2">
      <c r="B17563" s="15"/>
    </row>
    <row r="17564" spans="2:2">
      <c r="B17564" s="15"/>
    </row>
    <row r="17565" spans="2:2">
      <c r="B17565" s="15"/>
    </row>
    <row r="17566" spans="2:2">
      <c r="B17566" s="15"/>
    </row>
    <row r="17567" spans="2:2">
      <c r="B17567" s="15"/>
    </row>
    <row r="17568" spans="2:2">
      <c r="B17568" s="15"/>
    </row>
    <row r="17569" spans="2:2">
      <c r="B17569" s="15"/>
    </row>
    <row r="17570" spans="2:2">
      <c r="B17570" s="15"/>
    </row>
    <row r="17571" spans="2:2">
      <c r="B17571" s="15"/>
    </row>
    <row r="17572" spans="2:2">
      <c r="B17572" s="15"/>
    </row>
    <row r="17573" spans="2:2">
      <c r="B17573" s="15"/>
    </row>
    <row r="17574" spans="2:2">
      <c r="B17574" s="15"/>
    </row>
    <row r="17575" spans="2:2">
      <c r="B17575" s="15"/>
    </row>
    <row r="17576" spans="2:2">
      <c r="B17576" s="15"/>
    </row>
    <row r="17577" spans="2:2">
      <c r="B17577" s="15"/>
    </row>
    <row r="17578" spans="2:2">
      <c r="B17578" s="15"/>
    </row>
    <row r="17579" spans="2:2">
      <c r="B17579" s="15"/>
    </row>
    <row r="17580" spans="2:2">
      <c r="B17580" s="15"/>
    </row>
    <row r="17581" spans="2:2">
      <c r="B17581" s="15"/>
    </row>
    <row r="17582" spans="2:2">
      <c r="B17582" s="15"/>
    </row>
    <row r="17583" spans="2:2">
      <c r="B17583" s="15"/>
    </row>
    <row r="17584" spans="2:2">
      <c r="B17584" s="15"/>
    </row>
    <row r="17585" spans="2:2">
      <c r="B17585" s="15"/>
    </row>
    <row r="17586" spans="2:2">
      <c r="B17586" s="15"/>
    </row>
    <row r="17587" spans="2:2">
      <c r="B17587" s="15"/>
    </row>
    <row r="17588" spans="2:2">
      <c r="B17588" s="15"/>
    </row>
    <row r="17589" spans="2:2">
      <c r="B17589" s="15"/>
    </row>
    <row r="17590" spans="2:2">
      <c r="B17590" s="15"/>
    </row>
    <row r="17591" spans="2:2">
      <c r="B17591" s="15"/>
    </row>
    <row r="17592" spans="2:2">
      <c r="B17592" s="15"/>
    </row>
    <row r="17593" spans="2:2">
      <c r="B17593" s="15"/>
    </row>
    <row r="17594" spans="2:2">
      <c r="B17594" s="15"/>
    </row>
    <row r="17595" spans="2:2">
      <c r="B17595" s="15"/>
    </row>
    <row r="17596" spans="2:2">
      <c r="B17596" s="15"/>
    </row>
    <row r="17597" spans="2:2">
      <c r="B17597" s="15"/>
    </row>
    <row r="17598" spans="2:2">
      <c r="B17598" s="15"/>
    </row>
    <row r="17599" spans="2:2">
      <c r="B17599" s="15"/>
    </row>
    <row r="17600" spans="2:2">
      <c r="B17600" s="15"/>
    </row>
    <row r="17601" spans="2:2">
      <c r="B17601" s="15"/>
    </row>
    <row r="17602" spans="2:2">
      <c r="B17602" s="15"/>
    </row>
    <row r="17603" spans="2:2">
      <c r="B17603" s="15"/>
    </row>
    <row r="17604" spans="2:2">
      <c r="B17604" s="15"/>
    </row>
    <row r="17605" spans="2:2">
      <c r="B17605" s="15"/>
    </row>
    <row r="17606" spans="2:2">
      <c r="B17606" s="15"/>
    </row>
    <row r="17607" spans="2:2">
      <c r="B17607" s="15"/>
    </row>
    <row r="17608" spans="2:2">
      <c r="B17608" s="15"/>
    </row>
    <row r="17609" spans="2:2">
      <c r="B17609" s="15"/>
    </row>
    <row r="17610" spans="2:2">
      <c r="B17610" s="15"/>
    </row>
    <row r="17611" spans="2:2">
      <c r="B17611" s="15"/>
    </row>
    <row r="17612" spans="2:2">
      <c r="B17612" s="15"/>
    </row>
    <row r="17613" spans="2:2">
      <c r="B17613" s="15"/>
    </row>
    <row r="17614" spans="2:2">
      <c r="B17614" s="15"/>
    </row>
    <row r="17615" spans="2:2">
      <c r="B17615" s="15"/>
    </row>
    <row r="17616" spans="2:2">
      <c r="B17616" s="15"/>
    </row>
    <row r="17617" spans="2:2">
      <c r="B17617" s="15"/>
    </row>
    <row r="17618" spans="2:2">
      <c r="B17618" s="15"/>
    </row>
    <row r="17619" spans="2:2">
      <c r="B17619" s="15"/>
    </row>
    <row r="17620" spans="2:2">
      <c r="B17620" s="15"/>
    </row>
    <row r="17621" spans="2:2">
      <c r="B17621" s="15"/>
    </row>
    <row r="17622" spans="2:2">
      <c r="B17622" s="15"/>
    </row>
    <row r="17623" spans="2:2">
      <c r="B17623" s="15"/>
    </row>
    <row r="17624" spans="2:2">
      <c r="B17624" s="15"/>
    </row>
    <row r="17625" spans="2:2">
      <c r="B17625" s="15"/>
    </row>
    <row r="17626" spans="2:2">
      <c r="B17626" s="15"/>
    </row>
    <row r="17627" spans="2:2">
      <c r="B17627" s="15"/>
    </row>
    <row r="17628" spans="2:2">
      <c r="B17628" s="15"/>
    </row>
    <row r="17629" spans="2:2">
      <c r="B17629" s="15"/>
    </row>
    <row r="17630" spans="2:2">
      <c r="B17630" s="15"/>
    </row>
    <row r="17631" spans="2:2">
      <c r="B17631" s="15"/>
    </row>
    <row r="17632" spans="2:2">
      <c r="B17632" s="15"/>
    </row>
    <row r="17633" spans="2:2">
      <c r="B17633" s="15"/>
    </row>
    <row r="17634" spans="2:2">
      <c r="B17634" s="15"/>
    </row>
    <row r="17635" spans="2:2">
      <c r="B17635" s="15"/>
    </row>
    <row r="17636" spans="2:2">
      <c r="B17636" s="15"/>
    </row>
    <row r="17637" spans="2:2">
      <c r="B17637" s="15"/>
    </row>
    <row r="17638" spans="2:2">
      <c r="B17638" s="15"/>
    </row>
    <row r="17639" spans="2:2">
      <c r="B17639" s="15"/>
    </row>
    <row r="17640" spans="2:2">
      <c r="B17640" s="15"/>
    </row>
    <row r="17641" spans="2:2">
      <c r="B17641" s="15"/>
    </row>
    <row r="17642" spans="2:2">
      <c r="B17642" s="15"/>
    </row>
    <row r="17643" spans="2:2">
      <c r="B17643" s="15"/>
    </row>
    <row r="17644" spans="2:2">
      <c r="B17644" s="15"/>
    </row>
    <row r="17645" spans="2:2">
      <c r="B17645" s="15"/>
    </row>
    <row r="17646" spans="2:2">
      <c r="B17646" s="15"/>
    </row>
    <row r="17647" spans="2:2">
      <c r="B17647" s="15"/>
    </row>
    <row r="17648" spans="2:2">
      <c r="B17648" s="15"/>
    </row>
    <row r="17649" spans="2:2">
      <c r="B17649" s="15"/>
    </row>
    <row r="17650" spans="2:2">
      <c r="B17650" s="15"/>
    </row>
    <row r="17651" spans="2:2">
      <c r="B17651" s="15"/>
    </row>
    <row r="17652" spans="2:2">
      <c r="B17652" s="15"/>
    </row>
    <row r="17653" spans="2:2">
      <c r="B17653" s="15"/>
    </row>
    <row r="17654" spans="2:2">
      <c r="B17654" s="15"/>
    </row>
    <row r="17655" spans="2:2">
      <c r="B17655" s="15"/>
    </row>
    <row r="17656" spans="2:2">
      <c r="B17656" s="15"/>
    </row>
    <row r="17657" spans="2:2">
      <c r="B17657" s="15"/>
    </row>
    <row r="17658" spans="2:2">
      <c r="B17658" s="15"/>
    </row>
    <row r="17659" spans="2:2">
      <c r="B17659" s="15"/>
    </row>
    <row r="17660" spans="2:2">
      <c r="B17660" s="15"/>
    </row>
    <row r="17661" spans="2:2">
      <c r="B17661" s="15"/>
    </row>
    <row r="17662" spans="2:2">
      <c r="B17662" s="15"/>
    </row>
    <row r="17663" spans="2:2">
      <c r="B17663" s="15"/>
    </row>
    <row r="17664" spans="2:2">
      <c r="B17664" s="15"/>
    </row>
    <row r="17665" spans="2:2">
      <c r="B17665" s="15"/>
    </row>
    <row r="17666" spans="2:2">
      <c r="B17666" s="15"/>
    </row>
    <row r="17667" spans="2:2">
      <c r="B17667" s="15"/>
    </row>
    <row r="17668" spans="2:2">
      <c r="B17668" s="15"/>
    </row>
    <row r="17669" spans="2:2">
      <c r="B17669" s="15"/>
    </row>
    <row r="17670" spans="2:2">
      <c r="B17670" s="15"/>
    </row>
    <row r="17671" spans="2:2">
      <c r="B17671" s="15"/>
    </row>
    <row r="17672" spans="2:2">
      <c r="B17672" s="15"/>
    </row>
    <row r="17673" spans="2:2">
      <c r="B17673" s="15"/>
    </row>
    <row r="17674" spans="2:2">
      <c r="B17674" s="15"/>
    </row>
    <row r="17675" spans="2:2">
      <c r="B17675" s="15"/>
    </row>
    <row r="17676" spans="2:2">
      <c r="B17676" s="15"/>
    </row>
    <row r="17677" spans="2:2">
      <c r="B17677" s="15"/>
    </row>
    <row r="17678" spans="2:2">
      <c r="B17678" s="15"/>
    </row>
    <row r="17679" spans="2:2">
      <c r="B17679" s="15"/>
    </row>
    <row r="17680" spans="2:2">
      <c r="B17680" s="15"/>
    </row>
    <row r="17681" spans="2:2">
      <c r="B17681" s="15"/>
    </row>
    <row r="17682" spans="2:2">
      <c r="B17682" s="15"/>
    </row>
    <row r="17683" spans="2:2">
      <c r="B17683" s="15"/>
    </row>
    <row r="17684" spans="2:2">
      <c r="B17684" s="15"/>
    </row>
    <row r="17685" spans="2:2">
      <c r="B17685" s="15"/>
    </row>
    <row r="17686" spans="2:2">
      <c r="B17686" s="15"/>
    </row>
    <row r="17687" spans="2:2">
      <c r="B17687" s="15"/>
    </row>
    <row r="17688" spans="2:2">
      <c r="B17688" s="15"/>
    </row>
    <row r="17689" spans="2:2">
      <c r="B17689" s="15"/>
    </row>
    <row r="17690" spans="2:2">
      <c r="B17690" s="15"/>
    </row>
    <row r="17691" spans="2:2">
      <c r="B17691" s="15"/>
    </row>
    <row r="17692" spans="2:2">
      <c r="B17692" s="15"/>
    </row>
    <row r="17693" spans="2:2">
      <c r="B17693" s="15"/>
    </row>
    <row r="17694" spans="2:2">
      <c r="B17694" s="15"/>
    </row>
    <row r="17695" spans="2:2">
      <c r="B17695" s="15"/>
    </row>
    <row r="17696" spans="2:2">
      <c r="B17696" s="15"/>
    </row>
    <row r="17697" spans="2:2">
      <c r="B17697" s="15"/>
    </row>
    <row r="17698" spans="2:2">
      <c r="B17698" s="15"/>
    </row>
    <row r="17699" spans="2:2">
      <c r="B17699" s="15"/>
    </row>
    <row r="17700" spans="2:2">
      <c r="B17700" s="15"/>
    </row>
    <row r="17701" spans="2:2">
      <c r="B17701" s="15"/>
    </row>
    <row r="17702" spans="2:2">
      <c r="B17702" s="15"/>
    </row>
    <row r="17703" spans="2:2">
      <c r="B17703" s="15"/>
    </row>
    <row r="17704" spans="2:2">
      <c r="B17704" s="15"/>
    </row>
    <row r="17705" spans="2:2">
      <c r="B17705" s="15"/>
    </row>
    <row r="17706" spans="2:2">
      <c r="B17706" s="15"/>
    </row>
    <row r="17707" spans="2:2">
      <c r="B17707" s="15"/>
    </row>
    <row r="17708" spans="2:2">
      <c r="B17708" s="15"/>
    </row>
    <row r="17709" spans="2:2">
      <c r="B17709" s="15"/>
    </row>
    <row r="17710" spans="2:2">
      <c r="B17710" s="15"/>
    </row>
    <row r="17711" spans="2:2">
      <c r="B17711" s="15"/>
    </row>
    <row r="17712" spans="2:2">
      <c r="B17712" s="15"/>
    </row>
    <row r="17713" spans="2:2">
      <c r="B17713" s="15"/>
    </row>
    <row r="17714" spans="2:2">
      <c r="B17714" s="15"/>
    </row>
    <row r="17715" spans="2:2">
      <c r="B17715" s="15"/>
    </row>
    <row r="17716" spans="2:2">
      <c r="B17716" s="15"/>
    </row>
    <row r="17717" spans="2:2">
      <c r="B17717" s="15"/>
    </row>
    <row r="17718" spans="2:2">
      <c r="B17718" s="15"/>
    </row>
    <row r="17719" spans="2:2">
      <c r="B17719" s="15"/>
    </row>
    <row r="17720" spans="2:2">
      <c r="B17720" s="15"/>
    </row>
    <row r="17721" spans="2:2">
      <c r="B17721" s="15"/>
    </row>
    <row r="17722" spans="2:2">
      <c r="B17722" s="15"/>
    </row>
    <row r="17723" spans="2:2">
      <c r="B17723" s="15"/>
    </row>
    <row r="17724" spans="2:2">
      <c r="B17724" s="15"/>
    </row>
    <row r="17725" spans="2:2">
      <c r="B17725" s="15"/>
    </row>
    <row r="17726" spans="2:2">
      <c r="B17726" s="15"/>
    </row>
    <row r="17727" spans="2:2">
      <c r="B17727" s="15"/>
    </row>
    <row r="17728" spans="2:2">
      <c r="B17728" s="15"/>
    </row>
    <row r="17729" spans="2:2">
      <c r="B17729" s="15"/>
    </row>
    <row r="17730" spans="2:2">
      <c r="B17730" s="15"/>
    </row>
    <row r="17731" spans="2:2">
      <c r="B17731" s="15"/>
    </row>
    <row r="17732" spans="2:2">
      <c r="B17732" s="15"/>
    </row>
    <row r="17733" spans="2:2">
      <c r="B17733" s="15"/>
    </row>
    <row r="17734" spans="2:2">
      <c r="B17734" s="15"/>
    </row>
    <row r="17735" spans="2:2">
      <c r="B17735" s="15"/>
    </row>
    <row r="17736" spans="2:2">
      <c r="B17736" s="15"/>
    </row>
    <row r="17737" spans="2:2">
      <c r="B17737" s="15"/>
    </row>
    <row r="17738" spans="2:2">
      <c r="B17738" s="15"/>
    </row>
    <row r="17739" spans="2:2">
      <c r="B17739" s="15"/>
    </row>
    <row r="17740" spans="2:2">
      <c r="B17740" s="15"/>
    </row>
    <row r="17741" spans="2:2">
      <c r="B17741" s="15"/>
    </row>
    <row r="17742" spans="2:2">
      <c r="B17742" s="15"/>
    </row>
    <row r="17743" spans="2:2">
      <c r="B17743" s="15"/>
    </row>
    <row r="17744" spans="2:2">
      <c r="B17744" s="15"/>
    </row>
    <row r="17745" spans="2:2">
      <c r="B17745" s="15"/>
    </row>
    <row r="17746" spans="2:2">
      <c r="B17746" s="15"/>
    </row>
    <row r="17747" spans="2:2">
      <c r="B17747" s="15"/>
    </row>
    <row r="17748" spans="2:2">
      <c r="B17748" s="15"/>
    </row>
    <row r="17749" spans="2:2">
      <c r="B17749" s="15"/>
    </row>
    <row r="17750" spans="2:2">
      <c r="B17750" s="15"/>
    </row>
    <row r="17751" spans="2:2">
      <c r="B17751" s="15"/>
    </row>
    <row r="17752" spans="2:2">
      <c r="B17752" s="15"/>
    </row>
    <row r="17753" spans="2:2">
      <c r="B17753" s="15"/>
    </row>
    <row r="17754" spans="2:2">
      <c r="B17754" s="15"/>
    </row>
    <row r="17755" spans="2:2">
      <c r="B17755" s="15"/>
    </row>
    <row r="17756" spans="2:2">
      <c r="B17756" s="15"/>
    </row>
    <row r="17757" spans="2:2">
      <c r="B17757" s="15"/>
    </row>
    <row r="17758" spans="2:2">
      <c r="B17758" s="15"/>
    </row>
    <row r="17759" spans="2:2">
      <c r="B17759" s="15"/>
    </row>
    <row r="17760" spans="2:2">
      <c r="B17760" s="15"/>
    </row>
    <row r="17761" spans="2:2">
      <c r="B17761" s="15"/>
    </row>
    <row r="17762" spans="2:2">
      <c r="B17762" s="15"/>
    </row>
    <row r="17763" spans="2:2">
      <c r="B17763" s="15"/>
    </row>
    <row r="17764" spans="2:2">
      <c r="B17764" s="15"/>
    </row>
    <row r="17765" spans="2:2">
      <c r="B17765" s="15"/>
    </row>
    <row r="17766" spans="2:2">
      <c r="B17766" s="15"/>
    </row>
    <row r="17767" spans="2:2">
      <c r="B17767" s="15"/>
    </row>
    <row r="17768" spans="2:2">
      <c r="B17768" s="15"/>
    </row>
    <row r="17769" spans="2:2">
      <c r="B17769" s="15"/>
    </row>
    <row r="17770" spans="2:2">
      <c r="B17770" s="15"/>
    </row>
    <row r="17771" spans="2:2">
      <c r="B17771" s="15"/>
    </row>
    <row r="17772" spans="2:2">
      <c r="B17772" s="15"/>
    </row>
    <row r="17773" spans="2:2">
      <c r="B17773" s="15"/>
    </row>
    <row r="17774" spans="2:2">
      <c r="B17774" s="15"/>
    </row>
    <row r="17775" spans="2:2">
      <c r="B17775" s="15"/>
    </row>
    <row r="17776" spans="2:2">
      <c r="B17776" s="15"/>
    </row>
    <row r="17777" spans="2:2">
      <c r="B17777" s="15"/>
    </row>
    <row r="17778" spans="2:2">
      <c r="B17778" s="15"/>
    </row>
    <row r="17779" spans="2:2">
      <c r="B17779" s="15"/>
    </row>
    <row r="17780" spans="2:2">
      <c r="B17780" s="15"/>
    </row>
    <row r="17781" spans="2:2">
      <c r="B17781" s="15"/>
    </row>
    <row r="17782" spans="2:2">
      <c r="B17782" s="15"/>
    </row>
    <row r="17783" spans="2:2">
      <c r="B17783" s="15"/>
    </row>
    <row r="17784" spans="2:2">
      <c r="B17784" s="15"/>
    </row>
    <row r="17785" spans="2:2">
      <c r="B17785" s="15"/>
    </row>
    <row r="17786" spans="2:2">
      <c r="B17786" s="15"/>
    </row>
    <row r="17787" spans="2:2">
      <c r="B17787" s="15"/>
    </row>
    <row r="17788" spans="2:2">
      <c r="B17788" s="15"/>
    </row>
    <row r="17789" spans="2:2">
      <c r="B17789" s="15"/>
    </row>
    <row r="17790" spans="2:2">
      <c r="B17790" s="15"/>
    </row>
    <row r="17791" spans="2:2">
      <c r="B17791" s="15"/>
    </row>
    <row r="17792" spans="2:2">
      <c r="B17792" s="15"/>
    </row>
    <row r="17793" spans="2:2">
      <c r="B17793" s="15"/>
    </row>
    <row r="17794" spans="2:2">
      <c r="B17794" s="15"/>
    </row>
    <row r="17795" spans="2:2">
      <c r="B17795" s="15"/>
    </row>
    <row r="17796" spans="2:2">
      <c r="B17796" s="15"/>
    </row>
    <row r="17797" spans="2:2">
      <c r="B17797" s="15"/>
    </row>
    <row r="17798" spans="2:2">
      <c r="B17798" s="15"/>
    </row>
    <row r="17799" spans="2:2">
      <c r="B17799" s="15"/>
    </row>
    <row r="17800" spans="2:2">
      <c r="B17800" s="15"/>
    </row>
    <row r="17801" spans="2:2">
      <c r="B17801" s="15"/>
    </row>
    <row r="17802" spans="2:2">
      <c r="B17802" s="15"/>
    </row>
    <row r="17803" spans="2:2">
      <c r="B17803" s="15"/>
    </row>
    <row r="17804" spans="2:2">
      <c r="B17804" s="15"/>
    </row>
    <row r="17805" spans="2:2">
      <c r="B17805" s="15"/>
    </row>
    <row r="17806" spans="2:2">
      <c r="B17806" s="15"/>
    </row>
    <row r="17807" spans="2:2">
      <c r="B17807" s="15"/>
    </row>
    <row r="17808" spans="2:2">
      <c r="B17808" s="15"/>
    </row>
    <row r="17809" spans="2:2">
      <c r="B17809" s="15"/>
    </row>
    <row r="17810" spans="2:2">
      <c r="B17810" s="15"/>
    </row>
    <row r="17811" spans="2:2">
      <c r="B17811" s="15"/>
    </row>
    <row r="17812" spans="2:2">
      <c r="B17812" s="15"/>
    </row>
    <row r="17813" spans="2:2">
      <c r="B17813" s="15"/>
    </row>
    <row r="17814" spans="2:2">
      <c r="B17814" s="15"/>
    </row>
    <row r="17815" spans="2:2">
      <c r="B17815" s="15"/>
    </row>
    <row r="17816" spans="2:2">
      <c r="B17816" s="15"/>
    </row>
    <row r="17817" spans="2:2">
      <c r="B17817" s="15"/>
    </row>
    <row r="17818" spans="2:2">
      <c r="B17818" s="15"/>
    </row>
    <row r="17819" spans="2:2">
      <c r="B17819" s="15"/>
    </row>
    <row r="17820" spans="2:2">
      <c r="B17820" s="15"/>
    </row>
    <row r="17821" spans="2:2">
      <c r="B17821" s="15"/>
    </row>
    <row r="17822" spans="2:2">
      <c r="B17822" s="15"/>
    </row>
    <row r="17823" spans="2:2">
      <c r="B17823" s="15"/>
    </row>
    <row r="17824" spans="2:2">
      <c r="B17824" s="15"/>
    </row>
    <row r="17825" spans="2:2">
      <c r="B17825" s="15"/>
    </row>
    <row r="17826" spans="2:2">
      <c r="B17826" s="15"/>
    </row>
    <row r="17827" spans="2:2">
      <c r="B17827" s="15"/>
    </row>
    <row r="17828" spans="2:2">
      <c r="B17828" s="15"/>
    </row>
    <row r="17829" spans="2:2">
      <c r="B17829" s="15"/>
    </row>
    <row r="17830" spans="2:2">
      <c r="B17830" s="15"/>
    </row>
    <row r="17831" spans="2:2">
      <c r="B17831" s="15"/>
    </row>
    <row r="17832" spans="2:2">
      <c r="B17832" s="15"/>
    </row>
    <row r="17833" spans="2:2">
      <c r="B17833" s="15"/>
    </row>
    <row r="17834" spans="2:2">
      <c r="B17834" s="15"/>
    </row>
    <row r="17835" spans="2:2">
      <c r="B17835" s="15"/>
    </row>
    <row r="17836" spans="2:2">
      <c r="B17836" s="15"/>
    </row>
    <row r="17837" spans="2:2">
      <c r="B17837" s="15"/>
    </row>
    <row r="17838" spans="2:2">
      <c r="B17838" s="15"/>
    </row>
    <row r="17839" spans="2:2">
      <c r="B17839" s="15"/>
    </row>
    <row r="17840" spans="2:2">
      <c r="B17840" s="15"/>
    </row>
    <row r="17841" spans="2:2">
      <c r="B17841" s="15"/>
    </row>
    <row r="17842" spans="2:2">
      <c r="B17842" s="15"/>
    </row>
    <row r="17843" spans="2:2">
      <c r="B17843" s="15"/>
    </row>
    <row r="17844" spans="2:2">
      <c r="B17844" s="15"/>
    </row>
    <row r="17845" spans="2:2">
      <c r="B17845" s="15"/>
    </row>
    <row r="17846" spans="2:2">
      <c r="B17846" s="15"/>
    </row>
    <row r="17847" spans="2:2">
      <c r="B17847" s="15"/>
    </row>
    <row r="17848" spans="2:2">
      <c r="B17848" s="15"/>
    </row>
    <row r="17849" spans="2:2">
      <c r="B17849" s="15"/>
    </row>
    <row r="17850" spans="2:2">
      <c r="B17850" s="15"/>
    </row>
    <row r="17851" spans="2:2">
      <c r="B17851" s="15"/>
    </row>
    <row r="17852" spans="2:2">
      <c r="B17852" s="15"/>
    </row>
    <row r="17853" spans="2:2">
      <c r="B17853" s="15"/>
    </row>
    <row r="17854" spans="2:2">
      <c r="B17854" s="15"/>
    </row>
    <row r="17855" spans="2:2">
      <c r="B17855" s="15"/>
    </row>
    <row r="17856" spans="2:2">
      <c r="B17856" s="15"/>
    </row>
    <row r="17857" spans="2:2">
      <c r="B17857" s="15"/>
    </row>
    <row r="17858" spans="2:2">
      <c r="B17858" s="15"/>
    </row>
    <row r="17859" spans="2:2">
      <c r="B17859" s="15"/>
    </row>
    <row r="17860" spans="2:2">
      <c r="B17860" s="15"/>
    </row>
    <row r="17861" spans="2:2">
      <c r="B17861" s="15"/>
    </row>
    <row r="17862" spans="2:2">
      <c r="B17862" s="15"/>
    </row>
    <row r="17863" spans="2:2">
      <c r="B17863" s="15"/>
    </row>
    <row r="17864" spans="2:2">
      <c r="B17864" s="15"/>
    </row>
    <row r="17865" spans="2:2">
      <c r="B17865" s="15"/>
    </row>
    <row r="17866" spans="2:2">
      <c r="B17866" s="15"/>
    </row>
    <row r="17867" spans="2:2">
      <c r="B17867" s="15"/>
    </row>
    <row r="17868" spans="2:2">
      <c r="B17868" s="15"/>
    </row>
    <row r="17869" spans="2:2">
      <c r="B17869" s="15"/>
    </row>
    <row r="17870" spans="2:2">
      <c r="B17870" s="15"/>
    </row>
    <row r="17871" spans="2:2">
      <c r="B17871" s="15"/>
    </row>
    <row r="17872" spans="2:2">
      <c r="B17872" s="15"/>
    </row>
    <row r="17873" spans="2:2">
      <c r="B17873" s="15"/>
    </row>
    <row r="17874" spans="2:2">
      <c r="B17874" s="15"/>
    </row>
    <row r="17875" spans="2:2">
      <c r="B17875" s="15"/>
    </row>
    <row r="17876" spans="2:2">
      <c r="B17876" s="15"/>
    </row>
    <row r="17877" spans="2:2">
      <c r="B17877" s="15"/>
    </row>
    <row r="17878" spans="2:2">
      <c r="B17878" s="15"/>
    </row>
    <row r="17879" spans="2:2">
      <c r="B17879" s="15"/>
    </row>
    <row r="17880" spans="2:2">
      <c r="B17880" s="15"/>
    </row>
    <row r="17881" spans="2:2">
      <c r="B17881" s="15"/>
    </row>
    <row r="17882" spans="2:2">
      <c r="B17882" s="15"/>
    </row>
    <row r="17883" spans="2:2">
      <c r="B17883" s="15"/>
    </row>
    <row r="17884" spans="2:2">
      <c r="B17884" s="15"/>
    </row>
    <row r="17885" spans="2:2">
      <c r="B17885" s="15"/>
    </row>
    <row r="17886" spans="2:2">
      <c r="B17886" s="15"/>
    </row>
    <row r="17887" spans="2:2">
      <c r="B17887" s="15"/>
    </row>
    <row r="17888" spans="2:2">
      <c r="B17888" s="15"/>
    </row>
    <row r="17889" spans="2:2">
      <c r="B17889" s="15"/>
    </row>
    <row r="17890" spans="2:2">
      <c r="B17890" s="15"/>
    </row>
    <row r="17891" spans="2:2">
      <c r="B17891" s="15"/>
    </row>
    <row r="17892" spans="2:2">
      <c r="B17892" s="15"/>
    </row>
    <row r="17893" spans="2:2">
      <c r="B17893" s="15"/>
    </row>
    <row r="17894" spans="2:2">
      <c r="B17894" s="15"/>
    </row>
    <row r="17895" spans="2:2">
      <c r="B17895" s="15"/>
    </row>
    <row r="17896" spans="2:2">
      <c r="B17896" s="15"/>
    </row>
    <row r="17897" spans="2:2">
      <c r="B17897" s="15"/>
    </row>
    <row r="17898" spans="2:2">
      <c r="B17898" s="15"/>
    </row>
    <row r="17899" spans="2:2">
      <c r="B17899" s="15"/>
    </row>
    <row r="17900" spans="2:2">
      <c r="B17900" s="15"/>
    </row>
    <row r="17901" spans="2:2">
      <c r="B17901" s="15"/>
    </row>
    <row r="17902" spans="2:2">
      <c r="B17902" s="15"/>
    </row>
    <row r="17903" spans="2:2">
      <c r="B17903" s="15"/>
    </row>
    <row r="17904" spans="2:2">
      <c r="B17904" s="15"/>
    </row>
    <row r="17905" spans="2:2">
      <c r="B17905" s="15"/>
    </row>
    <row r="17906" spans="2:2">
      <c r="B17906" s="15"/>
    </row>
    <row r="17907" spans="2:2">
      <c r="B17907" s="15"/>
    </row>
    <row r="17908" spans="2:2">
      <c r="B17908" s="15"/>
    </row>
    <row r="17909" spans="2:2">
      <c r="B17909" s="15"/>
    </row>
    <row r="17910" spans="2:2">
      <c r="B17910" s="15"/>
    </row>
    <row r="17911" spans="2:2">
      <c r="B17911" s="15"/>
    </row>
    <row r="17912" spans="2:2">
      <c r="B17912" s="15"/>
    </row>
    <row r="17913" spans="2:2">
      <c r="B17913" s="15"/>
    </row>
    <row r="17914" spans="2:2">
      <c r="B17914" s="15"/>
    </row>
    <row r="17915" spans="2:2">
      <c r="B17915" s="15"/>
    </row>
    <row r="17916" spans="2:2">
      <c r="B17916" s="15"/>
    </row>
    <row r="17917" spans="2:2">
      <c r="B17917" s="15"/>
    </row>
    <row r="17918" spans="2:2">
      <c r="B17918" s="15"/>
    </row>
    <row r="17919" spans="2:2">
      <c r="B17919" s="15"/>
    </row>
    <row r="17920" spans="2:2">
      <c r="B17920" s="15"/>
    </row>
    <row r="17921" spans="2:2">
      <c r="B17921" s="15"/>
    </row>
    <row r="17922" spans="2:2">
      <c r="B17922" s="15"/>
    </row>
    <row r="17923" spans="2:2">
      <c r="B17923" s="15"/>
    </row>
    <row r="17924" spans="2:2">
      <c r="B17924" s="15"/>
    </row>
    <row r="17925" spans="2:2">
      <c r="B17925" s="15"/>
    </row>
    <row r="17926" spans="2:2">
      <c r="B17926" s="15"/>
    </row>
    <row r="17927" spans="2:2">
      <c r="B17927" s="15"/>
    </row>
    <row r="17928" spans="2:2">
      <c r="B17928" s="15"/>
    </row>
    <row r="17929" spans="2:2">
      <c r="B17929" s="15"/>
    </row>
    <row r="17930" spans="2:2">
      <c r="B17930" s="15"/>
    </row>
    <row r="17931" spans="2:2">
      <c r="B17931" s="15"/>
    </row>
    <row r="17932" spans="2:2">
      <c r="B17932" s="15"/>
    </row>
    <row r="17933" spans="2:2">
      <c r="B17933" s="15"/>
    </row>
    <row r="17934" spans="2:2">
      <c r="B17934" s="15"/>
    </row>
    <row r="17935" spans="2:2">
      <c r="B17935" s="15"/>
    </row>
    <row r="17936" spans="2:2">
      <c r="B17936" s="15"/>
    </row>
    <row r="17937" spans="2:2">
      <c r="B17937" s="15"/>
    </row>
    <row r="17938" spans="2:2">
      <c r="B17938" s="15"/>
    </row>
    <row r="17939" spans="2:2">
      <c r="B17939" s="15"/>
    </row>
    <row r="17940" spans="2:2">
      <c r="B17940" s="15"/>
    </row>
    <row r="17941" spans="2:2">
      <c r="B17941" s="15"/>
    </row>
    <row r="17942" spans="2:2">
      <c r="B17942" s="15"/>
    </row>
    <row r="17943" spans="2:2">
      <c r="B17943" s="15"/>
    </row>
    <row r="17944" spans="2:2">
      <c r="B17944" s="15"/>
    </row>
    <row r="17945" spans="2:2">
      <c r="B17945" s="15"/>
    </row>
    <row r="17946" spans="2:2">
      <c r="B17946" s="15"/>
    </row>
    <row r="17947" spans="2:2">
      <c r="B17947" s="15"/>
    </row>
    <row r="17948" spans="2:2">
      <c r="B17948" s="15"/>
    </row>
    <row r="17949" spans="2:2">
      <c r="B17949" s="15"/>
    </row>
    <row r="17950" spans="2:2">
      <c r="B17950" s="15"/>
    </row>
    <row r="17951" spans="2:2">
      <c r="B17951" s="15"/>
    </row>
    <row r="17952" spans="2:2">
      <c r="B17952" s="15"/>
    </row>
    <row r="17953" spans="2:2">
      <c r="B17953" s="15"/>
    </row>
    <row r="17954" spans="2:2">
      <c r="B17954" s="15"/>
    </row>
    <row r="17955" spans="2:2">
      <c r="B17955" s="15"/>
    </row>
    <row r="17956" spans="2:2">
      <c r="B17956" s="15"/>
    </row>
    <row r="17957" spans="2:2">
      <c r="B17957" s="15"/>
    </row>
    <row r="17958" spans="2:2">
      <c r="B17958" s="15"/>
    </row>
    <row r="17959" spans="2:2">
      <c r="B17959" s="15"/>
    </row>
    <row r="17960" spans="2:2">
      <c r="B17960" s="15"/>
    </row>
    <row r="17961" spans="2:2">
      <c r="B17961" s="15"/>
    </row>
    <row r="17962" spans="2:2">
      <c r="B17962" s="15"/>
    </row>
    <row r="17963" spans="2:2">
      <c r="B17963" s="15"/>
    </row>
    <row r="17964" spans="2:2">
      <c r="B17964" s="15"/>
    </row>
    <row r="17965" spans="2:2">
      <c r="B17965" s="15"/>
    </row>
    <row r="17966" spans="2:2">
      <c r="B17966" s="15"/>
    </row>
    <row r="17967" spans="2:2">
      <c r="B17967" s="15"/>
    </row>
    <row r="17968" spans="2:2">
      <c r="B17968" s="15"/>
    </row>
    <row r="17969" spans="2:2">
      <c r="B17969" s="15"/>
    </row>
    <row r="17970" spans="2:2">
      <c r="B17970" s="15"/>
    </row>
    <row r="17971" spans="2:2">
      <c r="B17971" s="15"/>
    </row>
    <row r="17972" spans="2:2">
      <c r="B17972" s="15"/>
    </row>
    <row r="17973" spans="2:2">
      <c r="B17973" s="15"/>
    </row>
    <row r="17974" spans="2:2">
      <c r="B17974" s="15"/>
    </row>
    <row r="17975" spans="2:2">
      <c r="B17975" s="15"/>
    </row>
    <row r="17976" spans="2:2">
      <c r="B17976" s="15"/>
    </row>
    <row r="17977" spans="2:2">
      <c r="B17977" s="15"/>
    </row>
    <row r="17978" spans="2:2">
      <c r="B17978" s="15"/>
    </row>
    <row r="17979" spans="2:2">
      <c r="B17979" s="15"/>
    </row>
    <row r="17980" spans="2:2">
      <c r="B17980" s="15"/>
    </row>
    <row r="17981" spans="2:2">
      <c r="B17981" s="15"/>
    </row>
    <row r="17982" spans="2:2">
      <c r="B17982" s="15"/>
    </row>
    <row r="17983" spans="2:2">
      <c r="B17983" s="15"/>
    </row>
    <row r="17984" spans="2:2">
      <c r="B17984" s="15"/>
    </row>
    <row r="17985" spans="2:2">
      <c r="B17985" s="15"/>
    </row>
    <row r="17986" spans="2:2">
      <c r="B17986" s="15"/>
    </row>
    <row r="17987" spans="2:2">
      <c r="B17987" s="15"/>
    </row>
    <row r="17988" spans="2:2">
      <c r="B17988" s="15"/>
    </row>
    <row r="17989" spans="2:2">
      <c r="B17989" s="15"/>
    </row>
    <row r="17990" spans="2:2">
      <c r="B17990" s="15"/>
    </row>
    <row r="17991" spans="2:2">
      <c r="B17991" s="15"/>
    </row>
    <row r="17992" spans="2:2">
      <c r="B17992" s="15"/>
    </row>
    <row r="17993" spans="2:2">
      <c r="B17993" s="15"/>
    </row>
    <row r="17994" spans="2:2">
      <c r="B17994" s="15"/>
    </row>
    <row r="17995" spans="2:2">
      <c r="B17995" s="15"/>
    </row>
    <row r="17996" spans="2:2">
      <c r="B17996" s="15"/>
    </row>
    <row r="17997" spans="2:2">
      <c r="B17997" s="15"/>
    </row>
    <row r="17998" spans="2:2">
      <c r="B17998" s="15"/>
    </row>
    <row r="17999" spans="2:2">
      <c r="B17999" s="15"/>
    </row>
    <row r="18000" spans="2:2">
      <c r="B18000" s="15"/>
    </row>
    <row r="18001" spans="2:2">
      <c r="B18001" s="15"/>
    </row>
    <row r="18002" spans="2:2">
      <c r="B18002" s="15"/>
    </row>
    <row r="18003" spans="2:2">
      <c r="B18003" s="15"/>
    </row>
    <row r="18004" spans="2:2">
      <c r="B18004" s="15"/>
    </row>
    <row r="18005" spans="2:2">
      <c r="B18005" s="15"/>
    </row>
    <row r="18006" spans="2:2">
      <c r="B18006" s="15"/>
    </row>
    <row r="18007" spans="2:2">
      <c r="B18007" s="15"/>
    </row>
    <row r="18008" spans="2:2">
      <c r="B18008" s="15"/>
    </row>
    <row r="18009" spans="2:2">
      <c r="B18009" s="15"/>
    </row>
    <row r="18010" spans="2:2">
      <c r="B18010" s="15"/>
    </row>
    <row r="18011" spans="2:2">
      <c r="B18011" s="15"/>
    </row>
    <row r="18012" spans="2:2">
      <c r="B18012" s="15"/>
    </row>
    <row r="18013" spans="2:2">
      <c r="B18013" s="15"/>
    </row>
    <row r="18014" spans="2:2">
      <c r="B18014" s="15"/>
    </row>
    <row r="18015" spans="2:2">
      <c r="B18015" s="15"/>
    </row>
    <row r="18016" spans="2:2">
      <c r="B18016" s="15"/>
    </row>
    <row r="18017" spans="2:2">
      <c r="B18017" s="15"/>
    </row>
    <row r="18018" spans="2:2">
      <c r="B18018" s="15"/>
    </row>
    <row r="18019" spans="2:2">
      <c r="B18019" s="15"/>
    </row>
    <row r="18020" spans="2:2">
      <c r="B18020" s="15"/>
    </row>
    <row r="18021" spans="2:2">
      <c r="B18021" s="15"/>
    </row>
    <row r="18022" spans="2:2">
      <c r="B18022" s="15"/>
    </row>
    <row r="18023" spans="2:2">
      <c r="B18023" s="15"/>
    </row>
    <row r="18024" spans="2:2">
      <c r="B18024" s="15"/>
    </row>
    <row r="18025" spans="2:2">
      <c r="B18025" s="15"/>
    </row>
    <row r="18026" spans="2:2">
      <c r="B18026" s="15"/>
    </row>
    <row r="18027" spans="2:2">
      <c r="B18027" s="15"/>
    </row>
    <row r="18028" spans="2:2">
      <c r="B18028" s="15"/>
    </row>
    <row r="18029" spans="2:2">
      <c r="B18029" s="15"/>
    </row>
    <row r="18030" spans="2:2">
      <c r="B18030" s="15"/>
    </row>
    <row r="18031" spans="2:2">
      <c r="B18031" s="15"/>
    </row>
    <row r="18032" spans="2:2">
      <c r="B18032" s="15"/>
    </row>
    <row r="18033" spans="2:2">
      <c r="B18033" s="15"/>
    </row>
    <row r="18034" spans="2:2">
      <c r="B18034" s="15"/>
    </row>
    <row r="18035" spans="2:2">
      <c r="B18035" s="15"/>
    </row>
    <row r="18036" spans="2:2">
      <c r="B18036" s="15"/>
    </row>
    <row r="18037" spans="2:2">
      <c r="B18037" s="15"/>
    </row>
    <row r="18038" spans="2:2">
      <c r="B18038" s="15"/>
    </row>
    <row r="18039" spans="2:2">
      <c r="B18039" s="15"/>
    </row>
    <row r="18040" spans="2:2">
      <c r="B18040" s="15"/>
    </row>
    <row r="18041" spans="2:2">
      <c r="B18041" s="15"/>
    </row>
    <row r="18042" spans="2:2">
      <c r="B18042" s="15"/>
    </row>
    <row r="18043" spans="2:2">
      <c r="B18043" s="15"/>
    </row>
    <row r="18044" spans="2:2">
      <c r="B18044" s="15"/>
    </row>
    <row r="18045" spans="2:2">
      <c r="B18045" s="15"/>
    </row>
    <row r="18046" spans="2:2">
      <c r="B18046" s="15"/>
    </row>
    <row r="18047" spans="2:2">
      <c r="B18047" s="15"/>
    </row>
    <row r="18048" spans="2:2">
      <c r="B18048" s="15"/>
    </row>
    <row r="18049" spans="2:2">
      <c r="B18049" s="15"/>
    </row>
    <row r="18050" spans="2:2">
      <c r="B18050" s="15"/>
    </row>
    <row r="18051" spans="2:2">
      <c r="B18051" s="15"/>
    </row>
    <row r="18052" spans="2:2">
      <c r="B18052" s="15"/>
    </row>
    <row r="18053" spans="2:2">
      <c r="B18053" s="15"/>
    </row>
    <row r="18054" spans="2:2">
      <c r="B18054" s="15"/>
    </row>
    <row r="18055" spans="2:2">
      <c r="B18055" s="15"/>
    </row>
    <row r="18056" spans="2:2">
      <c r="B18056" s="15"/>
    </row>
    <row r="18057" spans="2:2">
      <c r="B18057" s="15"/>
    </row>
    <row r="18058" spans="2:2">
      <c r="B18058" s="15"/>
    </row>
    <row r="18059" spans="2:2">
      <c r="B18059" s="15"/>
    </row>
    <row r="18060" spans="2:2">
      <c r="B18060" s="15"/>
    </row>
    <row r="18061" spans="2:2">
      <c r="B18061" s="15"/>
    </row>
    <row r="18062" spans="2:2">
      <c r="B18062" s="15"/>
    </row>
    <row r="18063" spans="2:2">
      <c r="B18063" s="15"/>
    </row>
    <row r="18064" spans="2:2">
      <c r="B18064" s="15"/>
    </row>
    <row r="18065" spans="2:2">
      <c r="B18065" s="15"/>
    </row>
    <row r="18066" spans="2:2">
      <c r="B18066" s="15"/>
    </row>
    <row r="18067" spans="2:2">
      <c r="B18067" s="15"/>
    </row>
    <row r="18068" spans="2:2">
      <c r="B18068" s="15"/>
    </row>
    <row r="18069" spans="2:2">
      <c r="B18069" s="15"/>
    </row>
    <row r="18070" spans="2:2">
      <c r="B18070" s="15"/>
    </row>
    <row r="18071" spans="2:2">
      <c r="B18071" s="15"/>
    </row>
    <row r="18072" spans="2:2">
      <c r="B18072" s="15"/>
    </row>
    <row r="18073" spans="2:2">
      <c r="B18073" s="15"/>
    </row>
    <row r="18074" spans="2:2">
      <c r="B18074" s="15"/>
    </row>
    <row r="18075" spans="2:2">
      <c r="B18075" s="15"/>
    </row>
    <row r="18076" spans="2:2">
      <c r="B18076" s="15"/>
    </row>
    <row r="18077" spans="2:2">
      <c r="B18077" s="15"/>
    </row>
    <row r="18078" spans="2:2">
      <c r="B18078" s="15"/>
    </row>
    <row r="18079" spans="2:2">
      <c r="B18079" s="15"/>
    </row>
    <row r="18080" spans="2:2">
      <c r="B18080" s="15"/>
    </row>
    <row r="18081" spans="2:2">
      <c r="B18081" s="15"/>
    </row>
    <row r="18082" spans="2:2">
      <c r="B18082" s="15"/>
    </row>
    <row r="18083" spans="2:2">
      <c r="B18083" s="15"/>
    </row>
    <row r="18084" spans="2:2">
      <c r="B18084" s="15"/>
    </row>
    <row r="18085" spans="2:2">
      <c r="B18085" s="15"/>
    </row>
    <row r="18086" spans="2:2">
      <c r="B18086" s="15"/>
    </row>
    <row r="18087" spans="2:2">
      <c r="B18087" s="15"/>
    </row>
    <row r="18088" spans="2:2">
      <c r="B18088" s="15"/>
    </row>
    <row r="18089" spans="2:2">
      <c r="B18089" s="15"/>
    </row>
    <row r="18090" spans="2:2">
      <c r="B18090" s="15"/>
    </row>
    <row r="18091" spans="2:2">
      <c r="B18091" s="15"/>
    </row>
    <row r="18092" spans="2:2">
      <c r="B18092" s="15"/>
    </row>
    <row r="18093" spans="2:2">
      <c r="B18093" s="15"/>
    </row>
    <row r="18094" spans="2:2">
      <c r="B18094" s="15"/>
    </row>
    <row r="18095" spans="2:2">
      <c r="B18095" s="15"/>
    </row>
    <row r="18096" spans="2:2">
      <c r="B18096" s="15"/>
    </row>
    <row r="18097" spans="2:2">
      <c r="B18097" s="15"/>
    </row>
    <row r="18098" spans="2:2">
      <c r="B18098" s="15"/>
    </row>
    <row r="18099" spans="2:2">
      <c r="B18099" s="15"/>
    </row>
    <row r="18100" spans="2:2">
      <c r="B18100" s="15"/>
    </row>
    <row r="18101" spans="2:2">
      <c r="B18101" s="15"/>
    </row>
    <row r="18102" spans="2:2">
      <c r="B18102" s="15"/>
    </row>
    <row r="18103" spans="2:2">
      <c r="B18103" s="15"/>
    </row>
    <row r="18104" spans="2:2">
      <c r="B18104" s="15"/>
    </row>
    <row r="18105" spans="2:2">
      <c r="B18105" s="15"/>
    </row>
    <row r="18106" spans="2:2">
      <c r="B18106" s="15"/>
    </row>
    <row r="18107" spans="2:2">
      <c r="B18107" s="15"/>
    </row>
    <row r="18108" spans="2:2">
      <c r="B18108" s="15"/>
    </row>
    <row r="18109" spans="2:2">
      <c r="B18109" s="15"/>
    </row>
    <row r="18110" spans="2:2">
      <c r="B18110" s="15"/>
    </row>
    <row r="18111" spans="2:2">
      <c r="B18111" s="15"/>
    </row>
    <row r="18112" spans="2:2">
      <c r="B18112" s="15"/>
    </row>
    <row r="18113" spans="2:2">
      <c r="B18113" s="15"/>
    </row>
    <row r="18114" spans="2:2">
      <c r="B18114" s="15"/>
    </row>
    <row r="18115" spans="2:2">
      <c r="B18115" s="15"/>
    </row>
    <row r="18116" spans="2:2">
      <c r="B18116" s="15"/>
    </row>
    <row r="18117" spans="2:2">
      <c r="B18117" s="15"/>
    </row>
    <row r="18118" spans="2:2">
      <c r="B18118" s="15"/>
    </row>
    <row r="18119" spans="2:2">
      <c r="B18119" s="15"/>
    </row>
    <row r="18120" spans="2:2">
      <c r="B18120" s="15"/>
    </row>
    <row r="18121" spans="2:2">
      <c r="B18121" s="15"/>
    </row>
    <row r="18122" spans="2:2">
      <c r="B18122" s="15"/>
    </row>
    <row r="18123" spans="2:2">
      <c r="B18123" s="15"/>
    </row>
    <row r="18124" spans="2:2">
      <c r="B18124" s="15"/>
    </row>
    <row r="18125" spans="2:2">
      <c r="B18125" s="15"/>
    </row>
    <row r="18126" spans="2:2">
      <c r="B18126" s="15"/>
    </row>
    <row r="18127" spans="2:2">
      <c r="B18127" s="15"/>
    </row>
    <row r="18128" spans="2:2">
      <c r="B18128" s="15"/>
    </row>
    <row r="18129" spans="2:2">
      <c r="B18129" s="15"/>
    </row>
    <row r="18130" spans="2:2">
      <c r="B18130" s="15"/>
    </row>
    <row r="18131" spans="2:2">
      <c r="B18131" s="15"/>
    </row>
    <row r="18132" spans="2:2">
      <c r="B18132" s="15"/>
    </row>
    <row r="18133" spans="2:2">
      <c r="B18133" s="15"/>
    </row>
    <row r="18134" spans="2:2">
      <c r="B18134" s="15"/>
    </row>
    <row r="18135" spans="2:2">
      <c r="B18135" s="15"/>
    </row>
    <row r="18136" spans="2:2">
      <c r="B18136" s="15"/>
    </row>
    <row r="18137" spans="2:2">
      <c r="B18137" s="15"/>
    </row>
    <row r="18138" spans="2:2">
      <c r="B18138" s="15"/>
    </row>
    <row r="18139" spans="2:2">
      <c r="B18139" s="15"/>
    </row>
    <row r="18140" spans="2:2">
      <c r="B18140" s="15"/>
    </row>
    <row r="18141" spans="2:2">
      <c r="B18141" s="15"/>
    </row>
    <row r="18142" spans="2:2">
      <c r="B18142" s="15"/>
    </row>
    <row r="18143" spans="2:2">
      <c r="B18143" s="15"/>
    </row>
    <row r="18144" spans="2:2">
      <c r="B18144" s="15"/>
    </row>
    <row r="18145" spans="2:2">
      <c r="B18145" s="15"/>
    </row>
    <row r="18146" spans="2:2">
      <c r="B18146" s="15"/>
    </row>
    <row r="18147" spans="2:2">
      <c r="B18147" s="15"/>
    </row>
    <row r="18148" spans="2:2">
      <c r="B18148" s="15"/>
    </row>
    <row r="18149" spans="2:2">
      <c r="B18149" s="15"/>
    </row>
    <row r="18150" spans="2:2">
      <c r="B18150" s="15"/>
    </row>
    <row r="18151" spans="2:2">
      <c r="B18151" s="15"/>
    </row>
    <row r="18152" spans="2:2">
      <c r="B18152" s="15"/>
    </row>
    <row r="18153" spans="2:2">
      <c r="B18153" s="15"/>
    </row>
    <row r="18154" spans="2:2">
      <c r="B18154" s="15"/>
    </row>
    <row r="18155" spans="2:2">
      <c r="B18155" s="15"/>
    </row>
    <row r="18156" spans="2:2">
      <c r="B18156" s="15"/>
    </row>
    <row r="18157" spans="2:2">
      <c r="B18157" s="15"/>
    </row>
    <row r="18158" spans="2:2">
      <c r="B18158" s="15"/>
    </row>
    <row r="18159" spans="2:2">
      <c r="B18159" s="15"/>
    </row>
    <row r="18160" spans="2:2">
      <c r="B18160" s="15"/>
    </row>
    <row r="18161" spans="2:2">
      <c r="B18161" s="15"/>
    </row>
    <row r="18162" spans="2:2">
      <c r="B18162" s="15"/>
    </row>
    <row r="18163" spans="2:2">
      <c r="B18163" s="15"/>
    </row>
    <row r="18164" spans="2:2">
      <c r="B18164" s="15"/>
    </row>
    <row r="18165" spans="2:2">
      <c r="B18165" s="15"/>
    </row>
    <row r="18166" spans="2:2">
      <c r="B18166" s="15"/>
    </row>
    <row r="18167" spans="2:2">
      <c r="B18167" s="15"/>
    </row>
    <row r="18168" spans="2:2">
      <c r="B18168" s="15"/>
    </row>
    <row r="18169" spans="2:2">
      <c r="B18169" s="15"/>
    </row>
    <row r="18170" spans="2:2">
      <c r="B18170" s="15"/>
    </row>
    <row r="18171" spans="2:2">
      <c r="B18171" s="15"/>
    </row>
    <row r="18172" spans="2:2">
      <c r="B18172" s="15"/>
    </row>
    <row r="18173" spans="2:2">
      <c r="B18173" s="15"/>
    </row>
    <row r="18174" spans="2:2">
      <c r="B18174" s="15"/>
    </row>
    <row r="18175" spans="2:2">
      <c r="B18175" s="15"/>
    </row>
    <row r="18176" spans="2:2">
      <c r="B18176" s="15"/>
    </row>
    <row r="18177" spans="2:2">
      <c r="B18177" s="15"/>
    </row>
    <row r="18178" spans="2:2">
      <c r="B18178" s="15"/>
    </row>
    <row r="18179" spans="2:2">
      <c r="B18179" s="15"/>
    </row>
    <row r="18180" spans="2:2">
      <c r="B18180" s="15"/>
    </row>
    <row r="18181" spans="2:2">
      <c r="B18181" s="15"/>
    </row>
    <row r="18182" spans="2:2">
      <c r="B18182" s="15"/>
    </row>
    <row r="18183" spans="2:2">
      <c r="B18183" s="15"/>
    </row>
    <row r="18184" spans="2:2">
      <c r="B18184" s="15"/>
    </row>
    <row r="18185" spans="2:2">
      <c r="B18185" s="15"/>
    </row>
    <row r="18186" spans="2:2">
      <c r="B18186" s="15"/>
    </row>
    <row r="18187" spans="2:2">
      <c r="B18187" s="15"/>
    </row>
    <row r="18188" spans="2:2">
      <c r="B18188" s="15"/>
    </row>
    <row r="18189" spans="2:2">
      <c r="B18189" s="15"/>
    </row>
    <row r="18190" spans="2:2">
      <c r="B18190" s="15"/>
    </row>
    <row r="18191" spans="2:2">
      <c r="B18191" s="15"/>
    </row>
    <row r="18192" spans="2:2">
      <c r="B18192" s="15"/>
    </row>
    <row r="18193" spans="2:2">
      <c r="B18193" s="15"/>
    </row>
    <row r="18194" spans="2:2">
      <c r="B18194" s="15"/>
    </row>
    <row r="18195" spans="2:2">
      <c r="B18195" s="15"/>
    </row>
    <row r="18196" spans="2:2">
      <c r="B18196" s="15"/>
    </row>
    <row r="18197" spans="2:2">
      <c r="B18197" s="15"/>
    </row>
    <row r="18198" spans="2:2">
      <c r="B18198" s="15"/>
    </row>
    <row r="18199" spans="2:2">
      <c r="B18199" s="15"/>
    </row>
    <row r="18200" spans="2:2">
      <c r="B18200" s="15"/>
    </row>
    <row r="18201" spans="2:2">
      <c r="B18201" s="15"/>
    </row>
    <row r="18202" spans="2:2">
      <c r="B18202" s="15"/>
    </row>
    <row r="18203" spans="2:2">
      <c r="B18203" s="15"/>
    </row>
    <row r="18204" spans="2:2">
      <c r="B18204" s="15"/>
    </row>
    <row r="18205" spans="2:2">
      <c r="B18205" s="15"/>
    </row>
    <row r="18206" spans="2:2">
      <c r="B18206" s="15"/>
    </row>
    <row r="18207" spans="2:2">
      <c r="B18207" s="15"/>
    </row>
    <row r="18208" spans="2:2">
      <c r="B18208" s="15"/>
    </row>
    <row r="18209" spans="2:2">
      <c r="B18209" s="15"/>
    </row>
    <row r="18210" spans="2:2">
      <c r="B18210" s="15"/>
    </row>
    <row r="18211" spans="2:2">
      <c r="B18211" s="15"/>
    </row>
    <row r="18212" spans="2:2">
      <c r="B18212" s="15"/>
    </row>
    <row r="18213" spans="2:2">
      <c r="B18213" s="15"/>
    </row>
    <row r="18214" spans="2:2">
      <c r="B18214" s="15"/>
    </row>
    <row r="18215" spans="2:2">
      <c r="B18215" s="15"/>
    </row>
    <row r="18216" spans="2:2">
      <c r="B18216" s="15"/>
    </row>
    <row r="18217" spans="2:2">
      <c r="B18217" s="15"/>
    </row>
    <row r="18218" spans="2:2">
      <c r="B18218" s="15"/>
    </row>
    <row r="18219" spans="2:2">
      <c r="B18219" s="15"/>
    </row>
    <row r="18220" spans="2:2">
      <c r="B18220" s="15"/>
    </row>
    <row r="18221" spans="2:2">
      <c r="B18221" s="15"/>
    </row>
    <row r="18222" spans="2:2">
      <c r="B18222" s="15"/>
    </row>
    <row r="18223" spans="2:2">
      <c r="B18223" s="15"/>
    </row>
    <row r="18224" spans="2:2">
      <c r="B18224" s="15"/>
    </row>
    <row r="18225" spans="2:2">
      <c r="B18225" s="15"/>
    </row>
    <row r="18226" spans="2:2">
      <c r="B18226" s="15"/>
    </row>
    <row r="18227" spans="2:2">
      <c r="B18227" s="15"/>
    </row>
    <row r="18228" spans="2:2">
      <c r="B18228" s="15"/>
    </row>
    <row r="18229" spans="2:2">
      <c r="B18229" s="15"/>
    </row>
    <row r="18230" spans="2:2">
      <c r="B18230" s="15"/>
    </row>
    <row r="18231" spans="2:2">
      <c r="B18231" s="15"/>
    </row>
    <row r="18232" spans="2:2">
      <c r="B18232" s="15"/>
    </row>
    <row r="18233" spans="2:2">
      <c r="B18233" s="15"/>
    </row>
    <row r="18234" spans="2:2">
      <c r="B18234" s="15"/>
    </row>
    <row r="18235" spans="2:2">
      <c r="B18235" s="15"/>
    </row>
    <row r="18236" spans="2:2">
      <c r="B18236" s="15"/>
    </row>
    <row r="18237" spans="2:2">
      <c r="B18237" s="15"/>
    </row>
    <row r="18238" spans="2:2">
      <c r="B18238" s="15"/>
    </row>
    <row r="18239" spans="2:2">
      <c r="B18239" s="15"/>
    </row>
    <row r="18240" spans="2:2">
      <c r="B18240" s="15"/>
    </row>
    <row r="18241" spans="2:2">
      <c r="B18241" s="15"/>
    </row>
    <row r="18242" spans="2:2">
      <c r="B18242" s="15"/>
    </row>
    <row r="18243" spans="2:2">
      <c r="B18243" s="15"/>
    </row>
    <row r="18244" spans="2:2">
      <c r="B18244" s="15"/>
    </row>
    <row r="18245" spans="2:2">
      <c r="B18245" s="15"/>
    </row>
    <row r="18246" spans="2:2">
      <c r="B18246" s="15"/>
    </row>
    <row r="18247" spans="2:2">
      <c r="B18247" s="15"/>
    </row>
    <row r="18248" spans="2:2">
      <c r="B18248" s="15"/>
    </row>
    <row r="18249" spans="2:2">
      <c r="B18249" s="15"/>
    </row>
    <row r="18250" spans="2:2">
      <c r="B18250" s="15"/>
    </row>
    <row r="18251" spans="2:2">
      <c r="B18251" s="15"/>
    </row>
    <row r="18252" spans="2:2">
      <c r="B18252" s="15"/>
    </row>
    <row r="18253" spans="2:2">
      <c r="B18253" s="15"/>
    </row>
    <row r="18254" spans="2:2">
      <c r="B18254" s="15"/>
    </row>
    <row r="18255" spans="2:2">
      <c r="B18255" s="15"/>
    </row>
    <row r="18256" spans="2:2">
      <c r="B18256" s="15"/>
    </row>
    <row r="18257" spans="2:2">
      <c r="B18257" s="15"/>
    </row>
    <row r="18258" spans="2:2">
      <c r="B18258" s="15"/>
    </row>
    <row r="18259" spans="2:2">
      <c r="B18259" s="15"/>
    </row>
    <row r="18260" spans="2:2">
      <c r="B18260" s="15"/>
    </row>
    <row r="18261" spans="2:2">
      <c r="B18261" s="15"/>
    </row>
    <row r="18262" spans="2:2">
      <c r="B18262" s="15"/>
    </row>
    <row r="18263" spans="2:2">
      <c r="B18263" s="15"/>
    </row>
    <row r="18264" spans="2:2">
      <c r="B18264" s="15"/>
    </row>
    <row r="18265" spans="2:2">
      <c r="B18265" s="15"/>
    </row>
    <row r="18266" spans="2:2">
      <c r="B18266" s="15"/>
    </row>
    <row r="18267" spans="2:2">
      <c r="B18267" s="15"/>
    </row>
    <row r="18268" spans="2:2">
      <c r="B18268" s="15"/>
    </row>
    <row r="18269" spans="2:2">
      <c r="B18269" s="15"/>
    </row>
    <row r="18270" spans="2:2">
      <c r="B18270" s="15"/>
    </row>
    <row r="18271" spans="2:2">
      <c r="B18271" s="15"/>
    </row>
    <row r="18272" spans="2:2">
      <c r="B18272" s="15"/>
    </row>
    <row r="18273" spans="2:2">
      <c r="B18273" s="15"/>
    </row>
    <row r="18274" spans="2:2">
      <c r="B18274" s="15"/>
    </row>
    <row r="18275" spans="2:2">
      <c r="B18275" s="15"/>
    </row>
    <row r="18276" spans="2:2">
      <c r="B18276" s="15"/>
    </row>
    <row r="18277" spans="2:2">
      <c r="B18277" s="15"/>
    </row>
    <row r="18278" spans="2:2">
      <c r="B18278" s="15"/>
    </row>
    <row r="18279" spans="2:2">
      <c r="B18279" s="15"/>
    </row>
    <row r="18280" spans="2:2">
      <c r="B18280" s="15"/>
    </row>
    <row r="18281" spans="2:2">
      <c r="B18281" s="15"/>
    </row>
    <row r="18282" spans="2:2">
      <c r="B18282" s="15"/>
    </row>
    <row r="18283" spans="2:2">
      <c r="B18283" s="15"/>
    </row>
    <row r="18284" spans="2:2">
      <c r="B18284" s="15"/>
    </row>
    <row r="18285" spans="2:2">
      <c r="B18285" s="15"/>
    </row>
    <row r="18286" spans="2:2">
      <c r="B18286" s="15"/>
    </row>
    <row r="18287" spans="2:2">
      <c r="B18287" s="15"/>
    </row>
    <row r="18288" spans="2:2">
      <c r="B18288" s="15"/>
    </row>
    <row r="18289" spans="2:2">
      <c r="B18289" s="15"/>
    </row>
    <row r="18290" spans="2:2">
      <c r="B18290" s="15"/>
    </row>
    <row r="18291" spans="2:2">
      <c r="B18291" s="15"/>
    </row>
    <row r="18292" spans="2:2">
      <c r="B18292" s="15"/>
    </row>
    <row r="18293" spans="2:2">
      <c r="B18293" s="15"/>
    </row>
    <row r="18294" spans="2:2">
      <c r="B18294" s="15"/>
    </row>
    <row r="18295" spans="2:2">
      <c r="B18295" s="15"/>
    </row>
    <row r="18296" spans="2:2">
      <c r="B18296" s="15"/>
    </row>
    <row r="18297" spans="2:2">
      <c r="B18297" s="15"/>
    </row>
    <row r="18298" spans="2:2">
      <c r="B18298" s="15"/>
    </row>
    <row r="18299" spans="2:2">
      <c r="B18299" s="15"/>
    </row>
    <row r="18300" spans="2:2">
      <c r="B18300" s="15"/>
    </row>
    <row r="18301" spans="2:2">
      <c r="B18301" s="15"/>
    </row>
    <row r="18302" spans="2:2">
      <c r="B18302" s="15"/>
    </row>
    <row r="18303" spans="2:2">
      <c r="B18303" s="15"/>
    </row>
    <row r="18304" spans="2:2">
      <c r="B18304" s="15"/>
    </row>
    <row r="18305" spans="2:2">
      <c r="B18305" s="15"/>
    </row>
    <row r="18306" spans="2:2">
      <c r="B18306" s="15"/>
    </row>
    <row r="18307" spans="2:2">
      <c r="B18307" s="15"/>
    </row>
    <row r="18308" spans="2:2">
      <c r="B18308" s="15"/>
    </row>
    <row r="18309" spans="2:2">
      <c r="B18309" s="15"/>
    </row>
    <row r="18310" spans="2:2">
      <c r="B18310" s="15"/>
    </row>
    <row r="18311" spans="2:2">
      <c r="B18311" s="15"/>
    </row>
    <row r="18312" spans="2:2">
      <c r="B18312" s="15"/>
    </row>
    <row r="18313" spans="2:2">
      <c r="B18313" s="15"/>
    </row>
    <row r="18314" spans="2:2">
      <c r="B18314" s="15"/>
    </row>
    <row r="18315" spans="2:2">
      <c r="B18315" s="15"/>
    </row>
    <row r="18316" spans="2:2">
      <c r="B18316" s="15"/>
    </row>
    <row r="18317" spans="2:2">
      <c r="B18317" s="15"/>
    </row>
    <row r="18318" spans="2:2">
      <c r="B18318" s="15"/>
    </row>
    <row r="18319" spans="2:2">
      <c r="B18319" s="15"/>
    </row>
    <row r="18320" spans="2:2">
      <c r="B18320" s="15"/>
    </row>
    <row r="18321" spans="2:2">
      <c r="B18321" s="15"/>
    </row>
    <row r="18322" spans="2:2">
      <c r="B18322" s="15"/>
    </row>
    <row r="18323" spans="2:2">
      <c r="B18323" s="15"/>
    </row>
    <row r="18324" spans="2:2">
      <c r="B18324" s="15"/>
    </row>
    <row r="18325" spans="2:2">
      <c r="B18325" s="15"/>
    </row>
    <row r="18326" spans="2:2">
      <c r="B18326" s="15"/>
    </row>
    <row r="18327" spans="2:2">
      <c r="B18327" s="15"/>
    </row>
    <row r="18328" spans="2:2">
      <c r="B18328" s="15"/>
    </row>
    <row r="18329" spans="2:2">
      <c r="B18329" s="15"/>
    </row>
    <row r="18330" spans="2:2">
      <c r="B18330" s="15"/>
    </row>
    <row r="18331" spans="2:2">
      <c r="B18331" s="15"/>
    </row>
    <row r="18332" spans="2:2">
      <c r="B18332" s="15"/>
    </row>
    <row r="18333" spans="2:2">
      <c r="B18333" s="15"/>
    </row>
    <row r="18334" spans="2:2">
      <c r="B18334" s="15"/>
    </row>
    <row r="18335" spans="2:2">
      <c r="B18335" s="15"/>
    </row>
    <row r="18336" spans="2:2">
      <c r="B18336" s="15"/>
    </row>
    <row r="18337" spans="2:2">
      <c r="B18337" s="15"/>
    </row>
    <row r="18338" spans="2:2">
      <c r="B18338" s="15"/>
    </row>
    <row r="18339" spans="2:2">
      <c r="B18339" s="15"/>
    </row>
    <row r="18340" spans="2:2">
      <c r="B18340" s="15"/>
    </row>
    <row r="18341" spans="2:2">
      <c r="B18341" s="15"/>
    </row>
    <row r="18342" spans="2:2">
      <c r="B18342" s="15"/>
    </row>
    <row r="18343" spans="2:2">
      <c r="B18343" s="15"/>
    </row>
    <row r="18344" spans="2:2">
      <c r="B18344" s="15"/>
    </row>
    <row r="18345" spans="2:2">
      <c r="B18345" s="15"/>
    </row>
    <row r="18346" spans="2:2">
      <c r="B18346" s="15"/>
    </row>
    <row r="18347" spans="2:2">
      <c r="B18347" s="15"/>
    </row>
    <row r="18348" spans="2:2">
      <c r="B18348" s="15"/>
    </row>
    <row r="18349" spans="2:2">
      <c r="B18349" s="15"/>
    </row>
    <row r="18350" spans="2:2">
      <c r="B18350" s="15"/>
    </row>
    <row r="18351" spans="2:2">
      <c r="B18351" s="15"/>
    </row>
    <row r="18352" spans="2:2">
      <c r="B18352" s="15"/>
    </row>
    <row r="18353" spans="2:2">
      <c r="B18353" s="15"/>
    </row>
    <row r="18354" spans="2:2">
      <c r="B18354" s="15"/>
    </row>
    <row r="18355" spans="2:2">
      <c r="B18355" s="15"/>
    </row>
    <row r="18356" spans="2:2">
      <c r="B18356" s="15"/>
    </row>
    <row r="18357" spans="2:2">
      <c r="B18357" s="15"/>
    </row>
    <row r="18358" spans="2:2">
      <c r="B18358" s="15"/>
    </row>
    <row r="18359" spans="2:2">
      <c r="B18359" s="15"/>
    </row>
    <row r="18360" spans="2:2">
      <c r="B18360" s="15"/>
    </row>
    <row r="18361" spans="2:2">
      <c r="B18361" s="15"/>
    </row>
    <row r="18362" spans="2:2">
      <c r="B18362" s="15"/>
    </row>
    <row r="18363" spans="2:2">
      <c r="B18363" s="15"/>
    </row>
    <row r="18364" spans="2:2">
      <c r="B18364" s="15"/>
    </row>
    <row r="18365" spans="2:2">
      <c r="B18365" s="15"/>
    </row>
    <row r="18366" spans="2:2">
      <c r="B18366" s="15"/>
    </row>
    <row r="18367" spans="2:2">
      <c r="B18367" s="15"/>
    </row>
    <row r="18368" spans="2:2">
      <c r="B18368" s="15"/>
    </row>
    <row r="18369" spans="2:2">
      <c r="B18369" s="15"/>
    </row>
    <row r="18370" spans="2:2">
      <c r="B18370" s="15"/>
    </row>
    <row r="18371" spans="2:2">
      <c r="B18371" s="15"/>
    </row>
    <row r="18372" spans="2:2">
      <c r="B18372" s="15"/>
    </row>
    <row r="18373" spans="2:2">
      <c r="B18373" s="15"/>
    </row>
    <row r="18374" spans="2:2">
      <c r="B18374" s="15"/>
    </row>
    <row r="18375" spans="2:2">
      <c r="B18375" s="15"/>
    </row>
    <row r="18376" spans="2:2">
      <c r="B18376" s="15"/>
    </row>
    <row r="18377" spans="2:2">
      <c r="B18377" s="15"/>
    </row>
    <row r="18378" spans="2:2">
      <c r="B18378" s="15"/>
    </row>
    <row r="18379" spans="2:2">
      <c r="B18379" s="15"/>
    </row>
    <row r="18380" spans="2:2">
      <c r="B18380" s="15"/>
    </row>
    <row r="18381" spans="2:2">
      <c r="B18381" s="15"/>
    </row>
    <row r="18382" spans="2:2">
      <c r="B18382" s="15"/>
    </row>
    <row r="18383" spans="2:2">
      <c r="B18383" s="15"/>
    </row>
    <row r="18384" spans="2:2">
      <c r="B18384" s="15"/>
    </row>
    <row r="18385" spans="2:2">
      <c r="B18385" s="15"/>
    </row>
    <row r="18386" spans="2:2">
      <c r="B18386" s="15"/>
    </row>
    <row r="18387" spans="2:2">
      <c r="B18387" s="15"/>
    </row>
    <row r="18388" spans="2:2">
      <c r="B18388" s="15"/>
    </row>
    <row r="18389" spans="2:2">
      <c r="B18389" s="15"/>
    </row>
    <row r="18390" spans="2:2">
      <c r="B18390" s="15"/>
    </row>
    <row r="18391" spans="2:2">
      <c r="B18391" s="15"/>
    </row>
    <row r="18392" spans="2:2">
      <c r="B18392" s="15"/>
    </row>
    <row r="18393" spans="2:2">
      <c r="B18393" s="15"/>
    </row>
    <row r="18394" spans="2:2">
      <c r="B18394" s="15"/>
    </row>
    <row r="18395" spans="2:2">
      <c r="B18395" s="15"/>
    </row>
    <row r="18396" spans="2:2">
      <c r="B18396" s="15"/>
    </row>
    <row r="18397" spans="2:2">
      <c r="B18397" s="15"/>
    </row>
    <row r="18398" spans="2:2">
      <c r="B18398" s="15"/>
    </row>
    <row r="18399" spans="2:2">
      <c r="B18399" s="15"/>
    </row>
    <row r="18400" spans="2:2">
      <c r="B18400" s="15"/>
    </row>
    <row r="18401" spans="2:2">
      <c r="B18401" s="15"/>
    </row>
    <row r="18402" spans="2:2">
      <c r="B18402" s="15"/>
    </row>
    <row r="18403" spans="2:2">
      <c r="B18403" s="15"/>
    </row>
    <row r="18404" spans="2:2">
      <c r="B18404" s="15"/>
    </row>
    <row r="18405" spans="2:2">
      <c r="B18405" s="15"/>
    </row>
    <row r="18406" spans="2:2">
      <c r="B18406" s="15"/>
    </row>
    <row r="18407" spans="2:2">
      <c r="B18407" s="15"/>
    </row>
    <row r="18408" spans="2:2">
      <c r="B18408" s="15"/>
    </row>
    <row r="18409" spans="2:2">
      <c r="B18409" s="15"/>
    </row>
    <row r="18410" spans="2:2">
      <c r="B18410" s="15"/>
    </row>
    <row r="18411" spans="2:2">
      <c r="B18411" s="15"/>
    </row>
    <row r="18412" spans="2:2">
      <c r="B18412" s="15"/>
    </row>
    <row r="18413" spans="2:2">
      <c r="B18413" s="15"/>
    </row>
    <row r="18414" spans="2:2">
      <c r="B18414" s="15"/>
    </row>
    <row r="18415" spans="2:2">
      <c r="B18415" s="15"/>
    </row>
    <row r="18416" spans="2:2">
      <c r="B18416" s="15"/>
    </row>
    <row r="18417" spans="2:2">
      <c r="B18417" s="15"/>
    </row>
    <row r="18418" spans="2:2">
      <c r="B18418" s="15"/>
    </row>
    <row r="18419" spans="2:2">
      <c r="B18419" s="15"/>
    </row>
    <row r="18420" spans="2:2">
      <c r="B18420" s="15"/>
    </row>
    <row r="18421" spans="2:2">
      <c r="B18421" s="15"/>
    </row>
    <row r="18422" spans="2:2">
      <c r="B18422" s="15"/>
    </row>
    <row r="18423" spans="2:2">
      <c r="B18423" s="15"/>
    </row>
    <row r="18424" spans="2:2">
      <c r="B18424" s="15"/>
    </row>
    <row r="18425" spans="2:2">
      <c r="B18425" s="15"/>
    </row>
    <row r="18426" spans="2:2">
      <c r="B18426" s="15"/>
    </row>
    <row r="18427" spans="2:2">
      <c r="B18427" s="15"/>
    </row>
    <row r="18428" spans="2:2">
      <c r="B18428" s="15"/>
    </row>
    <row r="18429" spans="2:2">
      <c r="B18429" s="15"/>
    </row>
    <row r="18430" spans="2:2">
      <c r="B18430" s="15"/>
    </row>
    <row r="18431" spans="2:2">
      <c r="B18431" s="15"/>
    </row>
    <row r="18432" spans="2:2">
      <c r="B18432" s="15"/>
    </row>
    <row r="18433" spans="2:2">
      <c r="B18433" s="15"/>
    </row>
    <row r="18434" spans="2:2">
      <c r="B18434" s="15"/>
    </row>
    <row r="18435" spans="2:2">
      <c r="B18435" s="15"/>
    </row>
    <row r="18436" spans="2:2">
      <c r="B18436" s="15"/>
    </row>
    <row r="18437" spans="2:2">
      <c r="B18437" s="15"/>
    </row>
    <row r="18438" spans="2:2">
      <c r="B18438" s="15"/>
    </row>
    <row r="18439" spans="2:2">
      <c r="B18439" s="15"/>
    </row>
    <row r="18440" spans="2:2">
      <c r="B18440" s="15"/>
    </row>
    <row r="18441" spans="2:2">
      <c r="B18441" s="15"/>
    </row>
    <row r="18442" spans="2:2">
      <c r="B18442" s="15"/>
    </row>
    <row r="18443" spans="2:2">
      <c r="B18443" s="15"/>
    </row>
    <row r="18444" spans="2:2">
      <c r="B18444" s="15"/>
    </row>
    <row r="18445" spans="2:2">
      <c r="B18445" s="15"/>
    </row>
    <row r="18446" spans="2:2">
      <c r="B18446" s="15"/>
    </row>
    <row r="18447" spans="2:2">
      <c r="B18447" s="15"/>
    </row>
    <row r="18448" spans="2:2">
      <c r="B18448" s="15"/>
    </row>
    <row r="18449" spans="2:2">
      <c r="B18449" s="15"/>
    </row>
    <row r="18450" spans="2:2">
      <c r="B18450" s="15"/>
    </row>
    <row r="18451" spans="2:2">
      <c r="B18451" s="15"/>
    </row>
    <row r="18452" spans="2:2">
      <c r="B18452" s="15"/>
    </row>
    <row r="18453" spans="2:2">
      <c r="B18453" s="15"/>
    </row>
    <row r="18454" spans="2:2">
      <c r="B18454" s="15"/>
    </row>
    <row r="18455" spans="2:2">
      <c r="B18455" s="15"/>
    </row>
    <row r="18456" spans="2:2">
      <c r="B18456" s="15"/>
    </row>
    <row r="18457" spans="2:2">
      <c r="B18457" s="15"/>
    </row>
    <row r="18458" spans="2:2">
      <c r="B18458" s="15"/>
    </row>
    <row r="18459" spans="2:2">
      <c r="B18459" s="15"/>
    </row>
    <row r="18460" spans="2:2">
      <c r="B18460" s="15"/>
    </row>
    <row r="18461" spans="2:2">
      <c r="B18461" s="15"/>
    </row>
    <row r="18462" spans="2:2">
      <c r="B18462" s="15"/>
    </row>
    <row r="18463" spans="2:2">
      <c r="B18463" s="15"/>
    </row>
    <row r="18464" spans="2:2">
      <c r="B18464" s="15"/>
    </row>
    <row r="18465" spans="2:2">
      <c r="B18465" s="15"/>
    </row>
    <row r="18466" spans="2:2">
      <c r="B18466" s="15"/>
    </row>
    <row r="18467" spans="2:2">
      <c r="B18467" s="15"/>
    </row>
    <row r="18468" spans="2:2">
      <c r="B18468" s="15"/>
    </row>
    <row r="18469" spans="2:2">
      <c r="B18469" s="15"/>
    </row>
    <row r="18470" spans="2:2">
      <c r="B18470" s="15"/>
    </row>
    <row r="18471" spans="2:2">
      <c r="B18471" s="15"/>
    </row>
    <row r="18472" spans="2:2">
      <c r="B18472" s="15"/>
    </row>
    <row r="18473" spans="2:2">
      <c r="B18473" s="15"/>
    </row>
    <row r="18474" spans="2:2">
      <c r="B18474" s="15"/>
    </row>
    <row r="18475" spans="2:2">
      <c r="B18475" s="15"/>
    </row>
    <row r="18476" spans="2:2">
      <c r="B18476" s="15"/>
    </row>
    <row r="18477" spans="2:2">
      <c r="B18477" s="15"/>
    </row>
    <row r="18478" spans="2:2">
      <c r="B18478" s="15"/>
    </row>
    <row r="18479" spans="2:2">
      <c r="B18479" s="15"/>
    </row>
    <row r="18480" spans="2:2">
      <c r="B18480" s="15"/>
    </row>
    <row r="18481" spans="2:2">
      <c r="B18481" s="15"/>
    </row>
    <row r="18482" spans="2:2">
      <c r="B18482" s="15"/>
    </row>
    <row r="18483" spans="2:2">
      <c r="B18483" s="15"/>
    </row>
    <row r="18484" spans="2:2">
      <c r="B18484" s="15"/>
    </row>
    <row r="18485" spans="2:2">
      <c r="B18485" s="15"/>
    </row>
    <row r="18486" spans="2:2">
      <c r="B18486" s="15"/>
    </row>
    <row r="18487" spans="2:2">
      <c r="B18487" s="15"/>
    </row>
    <row r="18488" spans="2:2">
      <c r="B18488" s="15"/>
    </row>
    <row r="18489" spans="2:2">
      <c r="B18489" s="15"/>
    </row>
    <row r="18490" spans="2:2">
      <c r="B18490" s="15"/>
    </row>
    <row r="18491" spans="2:2">
      <c r="B18491" s="15"/>
    </row>
    <row r="18492" spans="2:2">
      <c r="B18492" s="15"/>
    </row>
    <row r="18493" spans="2:2">
      <c r="B18493" s="15"/>
    </row>
    <row r="18494" spans="2:2">
      <c r="B18494" s="15"/>
    </row>
    <row r="18495" spans="2:2">
      <c r="B18495" s="15"/>
    </row>
    <row r="18496" spans="2:2">
      <c r="B18496" s="15"/>
    </row>
    <row r="18497" spans="2:2">
      <c r="B18497" s="15"/>
    </row>
    <row r="18498" spans="2:2">
      <c r="B18498" s="15"/>
    </row>
    <row r="18499" spans="2:2">
      <c r="B18499" s="15"/>
    </row>
    <row r="18500" spans="2:2">
      <c r="B18500" s="15"/>
    </row>
    <row r="18501" spans="2:2">
      <c r="B18501" s="15"/>
    </row>
    <row r="18502" spans="2:2">
      <c r="B18502" s="15"/>
    </row>
    <row r="18503" spans="2:2">
      <c r="B18503" s="15"/>
    </row>
    <row r="18504" spans="2:2">
      <c r="B18504" s="15"/>
    </row>
    <row r="18505" spans="2:2">
      <c r="B18505" s="15"/>
    </row>
    <row r="18506" spans="2:2">
      <c r="B18506" s="15"/>
    </row>
    <row r="18507" spans="2:2">
      <c r="B18507" s="15"/>
    </row>
    <row r="18508" spans="2:2">
      <c r="B18508" s="15"/>
    </row>
    <row r="18509" spans="2:2">
      <c r="B18509" s="15"/>
    </row>
    <row r="18510" spans="2:2">
      <c r="B18510" s="15"/>
    </row>
    <row r="18511" spans="2:2">
      <c r="B18511" s="15"/>
    </row>
    <row r="18512" spans="2:2">
      <c r="B18512" s="15"/>
    </row>
    <row r="18513" spans="2:2">
      <c r="B18513" s="15"/>
    </row>
    <row r="18514" spans="2:2">
      <c r="B18514" s="15"/>
    </row>
    <row r="18515" spans="2:2">
      <c r="B18515" s="15"/>
    </row>
    <row r="18516" spans="2:2">
      <c r="B18516" s="15"/>
    </row>
    <row r="18517" spans="2:2">
      <c r="B18517" s="15"/>
    </row>
    <row r="18518" spans="2:2">
      <c r="B18518" s="15"/>
    </row>
    <row r="18519" spans="2:2">
      <c r="B18519" s="15"/>
    </row>
    <row r="18520" spans="2:2">
      <c r="B18520" s="15"/>
    </row>
    <row r="18521" spans="2:2">
      <c r="B18521" s="15"/>
    </row>
    <row r="18522" spans="2:2">
      <c r="B18522" s="15"/>
    </row>
    <row r="18523" spans="2:2">
      <c r="B18523" s="15"/>
    </row>
    <row r="18524" spans="2:2">
      <c r="B18524" s="15"/>
    </row>
    <row r="18525" spans="2:2">
      <c r="B18525" s="15"/>
    </row>
    <row r="18526" spans="2:2">
      <c r="B18526" s="15"/>
    </row>
    <row r="18527" spans="2:2">
      <c r="B18527" s="15"/>
    </row>
    <row r="18528" spans="2:2">
      <c r="B18528" s="15"/>
    </row>
    <row r="18529" spans="2:2">
      <c r="B18529" s="15"/>
    </row>
    <row r="18530" spans="2:2">
      <c r="B18530" s="15"/>
    </row>
    <row r="18531" spans="2:2">
      <c r="B18531" s="15"/>
    </row>
    <row r="18532" spans="2:2">
      <c r="B18532" s="15"/>
    </row>
    <row r="18533" spans="2:2">
      <c r="B18533" s="15"/>
    </row>
    <row r="18534" spans="2:2">
      <c r="B18534" s="15"/>
    </row>
    <row r="18535" spans="2:2">
      <c r="B18535" s="15"/>
    </row>
    <row r="18536" spans="2:2">
      <c r="B18536" s="15"/>
    </row>
    <row r="18537" spans="2:2">
      <c r="B18537" s="15"/>
    </row>
    <row r="18538" spans="2:2">
      <c r="B18538" s="15"/>
    </row>
    <row r="18539" spans="2:2">
      <c r="B18539" s="15"/>
    </row>
    <row r="18540" spans="2:2">
      <c r="B18540" s="15"/>
    </row>
    <row r="18541" spans="2:2">
      <c r="B18541" s="15"/>
    </row>
    <row r="18542" spans="2:2">
      <c r="B18542" s="15"/>
    </row>
    <row r="18543" spans="2:2">
      <c r="B18543" s="15"/>
    </row>
    <row r="18544" spans="2:2">
      <c r="B18544" s="15"/>
    </row>
    <row r="18545" spans="2:2">
      <c r="B18545" s="15"/>
    </row>
    <row r="18546" spans="2:2">
      <c r="B18546" s="15"/>
    </row>
    <row r="18547" spans="2:2">
      <c r="B18547" s="15"/>
    </row>
    <row r="18548" spans="2:2">
      <c r="B18548" s="15"/>
    </row>
    <row r="18549" spans="2:2">
      <c r="B18549" s="15"/>
    </row>
    <row r="18550" spans="2:2">
      <c r="B18550" s="15"/>
    </row>
    <row r="18551" spans="2:2">
      <c r="B18551" s="15"/>
    </row>
    <row r="18552" spans="2:2">
      <c r="B18552" s="15"/>
    </row>
    <row r="18553" spans="2:2">
      <c r="B18553" s="15"/>
    </row>
    <row r="18554" spans="2:2">
      <c r="B18554" s="15"/>
    </row>
    <row r="18555" spans="2:2">
      <c r="B18555" s="15"/>
    </row>
    <row r="18556" spans="2:2">
      <c r="B18556" s="15"/>
    </row>
    <row r="18557" spans="2:2">
      <c r="B18557" s="15"/>
    </row>
    <row r="18558" spans="2:2">
      <c r="B18558" s="15"/>
    </row>
    <row r="18559" spans="2:2">
      <c r="B18559" s="15"/>
    </row>
    <row r="18560" spans="2:2">
      <c r="B18560" s="15"/>
    </row>
    <row r="18561" spans="2:2">
      <c r="B18561" s="15"/>
    </row>
    <row r="18562" spans="2:2">
      <c r="B18562" s="15"/>
    </row>
    <row r="18563" spans="2:2">
      <c r="B18563" s="15"/>
    </row>
    <row r="18564" spans="2:2">
      <c r="B18564" s="15"/>
    </row>
    <row r="18565" spans="2:2">
      <c r="B18565" s="15"/>
    </row>
    <row r="18566" spans="2:2">
      <c r="B18566" s="15"/>
    </row>
    <row r="18567" spans="2:2">
      <c r="B18567" s="15"/>
    </row>
    <row r="18568" spans="2:2">
      <c r="B18568" s="15"/>
    </row>
    <row r="18569" spans="2:2">
      <c r="B18569" s="15"/>
    </row>
    <row r="18570" spans="2:2">
      <c r="B18570" s="15"/>
    </row>
    <row r="18571" spans="2:2">
      <c r="B18571" s="15"/>
    </row>
    <row r="18572" spans="2:2">
      <c r="B18572" s="15"/>
    </row>
    <row r="18573" spans="2:2">
      <c r="B18573" s="15"/>
    </row>
    <row r="18574" spans="2:2">
      <c r="B18574" s="15"/>
    </row>
    <row r="18575" spans="2:2">
      <c r="B18575" s="15"/>
    </row>
    <row r="18576" spans="2:2">
      <c r="B18576" s="15"/>
    </row>
    <row r="18577" spans="2:2">
      <c r="B18577" s="15"/>
    </row>
    <row r="18578" spans="2:2">
      <c r="B18578" s="15"/>
    </row>
    <row r="18579" spans="2:2">
      <c r="B18579" s="15"/>
    </row>
    <row r="18580" spans="2:2">
      <c r="B18580" s="15"/>
    </row>
    <row r="18581" spans="2:2">
      <c r="B18581" s="15"/>
    </row>
    <row r="18582" spans="2:2">
      <c r="B18582" s="15"/>
    </row>
    <row r="18583" spans="2:2">
      <c r="B18583" s="15"/>
    </row>
    <row r="18584" spans="2:2">
      <c r="B18584" s="15"/>
    </row>
    <row r="18585" spans="2:2">
      <c r="B18585" s="15"/>
    </row>
    <row r="18586" spans="2:2">
      <c r="B18586" s="15"/>
    </row>
    <row r="18587" spans="2:2">
      <c r="B18587" s="15"/>
    </row>
    <row r="18588" spans="2:2">
      <c r="B18588" s="15"/>
    </row>
    <row r="18589" spans="2:2">
      <c r="B18589" s="15"/>
    </row>
    <row r="18590" spans="2:2">
      <c r="B18590" s="15"/>
    </row>
    <row r="18591" spans="2:2">
      <c r="B18591" s="15"/>
    </row>
    <row r="18592" spans="2:2">
      <c r="B18592" s="15"/>
    </row>
    <row r="18593" spans="2:2">
      <c r="B18593" s="15"/>
    </row>
    <row r="18594" spans="2:2">
      <c r="B18594" s="15"/>
    </row>
    <row r="18595" spans="2:2">
      <c r="B18595" s="15"/>
    </row>
    <row r="18596" spans="2:2">
      <c r="B18596" s="15"/>
    </row>
    <row r="18597" spans="2:2">
      <c r="B18597" s="15"/>
    </row>
    <row r="18598" spans="2:2">
      <c r="B18598" s="15"/>
    </row>
    <row r="18599" spans="2:2">
      <c r="B18599" s="15"/>
    </row>
    <row r="18600" spans="2:2">
      <c r="B18600" s="15"/>
    </row>
    <row r="18601" spans="2:2">
      <c r="B18601" s="15"/>
    </row>
    <row r="18602" spans="2:2">
      <c r="B18602" s="15"/>
    </row>
    <row r="18603" spans="2:2">
      <c r="B18603" s="15"/>
    </row>
    <row r="18604" spans="2:2">
      <c r="B18604" s="15"/>
    </row>
    <row r="18605" spans="2:2">
      <c r="B18605" s="15"/>
    </row>
    <row r="18606" spans="2:2">
      <c r="B18606" s="15"/>
    </row>
    <row r="18607" spans="2:2">
      <c r="B18607" s="15"/>
    </row>
    <row r="18608" spans="2:2">
      <c r="B18608" s="15"/>
    </row>
    <row r="18609" spans="2:2">
      <c r="B18609" s="15"/>
    </row>
    <row r="18610" spans="2:2">
      <c r="B18610" s="15"/>
    </row>
    <row r="18611" spans="2:2">
      <c r="B18611" s="15"/>
    </row>
    <row r="18612" spans="2:2">
      <c r="B18612" s="15"/>
    </row>
    <row r="18613" spans="2:2">
      <c r="B18613" s="15"/>
    </row>
    <row r="18614" spans="2:2">
      <c r="B18614" s="15"/>
    </row>
    <row r="18615" spans="2:2">
      <c r="B18615" s="15"/>
    </row>
    <row r="18616" spans="2:2">
      <c r="B18616" s="15"/>
    </row>
    <row r="18617" spans="2:2">
      <c r="B18617" s="15"/>
    </row>
    <row r="18618" spans="2:2">
      <c r="B18618" s="15"/>
    </row>
    <row r="18619" spans="2:2">
      <c r="B18619" s="15"/>
    </row>
    <row r="18620" spans="2:2">
      <c r="B18620" s="15"/>
    </row>
    <row r="18621" spans="2:2">
      <c r="B18621" s="15"/>
    </row>
    <row r="18622" spans="2:2">
      <c r="B18622" s="15"/>
    </row>
    <row r="18623" spans="2:2">
      <c r="B18623" s="15"/>
    </row>
    <row r="18624" spans="2:2">
      <c r="B18624" s="15"/>
    </row>
    <row r="18625" spans="2:2">
      <c r="B18625" s="15"/>
    </row>
    <row r="18626" spans="2:2">
      <c r="B18626" s="15"/>
    </row>
    <row r="18627" spans="2:2">
      <c r="B18627" s="15"/>
    </row>
    <row r="18628" spans="2:2">
      <c r="B18628" s="15"/>
    </row>
    <row r="18629" spans="2:2">
      <c r="B18629" s="15"/>
    </row>
    <row r="18630" spans="2:2">
      <c r="B18630" s="15"/>
    </row>
    <row r="18631" spans="2:2">
      <c r="B18631" s="15"/>
    </row>
    <row r="18632" spans="2:2">
      <c r="B18632" s="15"/>
    </row>
    <row r="18633" spans="2:2">
      <c r="B18633" s="15"/>
    </row>
    <row r="18634" spans="2:2">
      <c r="B18634" s="15"/>
    </row>
    <row r="18635" spans="2:2">
      <c r="B18635" s="15"/>
    </row>
    <row r="18636" spans="2:2">
      <c r="B18636" s="15"/>
    </row>
    <row r="18637" spans="2:2">
      <c r="B18637" s="15"/>
    </row>
    <row r="18638" spans="2:2">
      <c r="B18638" s="15"/>
    </row>
    <row r="18639" spans="2:2">
      <c r="B18639" s="15"/>
    </row>
    <row r="18640" spans="2:2">
      <c r="B18640" s="15"/>
    </row>
    <row r="18641" spans="2:2">
      <c r="B18641" s="15"/>
    </row>
    <row r="18642" spans="2:2">
      <c r="B18642" s="15"/>
    </row>
    <row r="18643" spans="2:2">
      <c r="B18643" s="15"/>
    </row>
    <row r="18644" spans="2:2">
      <c r="B18644" s="15"/>
    </row>
    <row r="18645" spans="2:2">
      <c r="B18645" s="15"/>
    </row>
    <row r="18646" spans="2:2">
      <c r="B18646" s="15"/>
    </row>
    <row r="18647" spans="2:2">
      <c r="B18647" s="15"/>
    </row>
    <row r="18648" spans="2:2">
      <c r="B18648" s="15"/>
    </row>
    <row r="18649" spans="2:2">
      <c r="B18649" s="15"/>
    </row>
    <row r="18650" spans="2:2">
      <c r="B18650" s="15"/>
    </row>
    <row r="18651" spans="2:2">
      <c r="B18651" s="15"/>
    </row>
    <row r="18652" spans="2:2">
      <c r="B18652" s="15"/>
    </row>
    <row r="18653" spans="2:2">
      <c r="B18653" s="15"/>
    </row>
    <row r="18654" spans="2:2">
      <c r="B18654" s="15"/>
    </row>
    <row r="18655" spans="2:2">
      <c r="B18655" s="15"/>
    </row>
    <row r="18656" spans="2:2">
      <c r="B18656" s="15"/>
    </row>
    <row r="18657" spans="2:2">
      <c r="B18657" s="15"/>
    </row>
    <row r="18658" spans="2:2">
      <c r="B18658" s="15"/>
    </row>
    <row r="18659" spans="2:2">
      <c r="B18659" s="15"/>
    </row>
    <row r="18660" spans="2:2">
      <c r="B18660" s="15"/>
    </row>
    <row r="18661" spans="2:2">
      <c r="B18661" s="15"/>
    </row>
    <row r="18662" spans="2:2">
      <c r="B18662" s="15"/>
    </row>
    <row r="18663" spans="2:2">
      <c r="B18663" s="15"/>
    </row>
    <row r="18664" spans="2:2">
      <c r="B18664" s="15"/>
    </row>
    <row r="18665" spans="2:2">
      <c r="B18665" s="15"/>
    </row>
    <row r="18666" spans="2:2">
      <c r="B18666" s="15"/>
    </row>
    <row r="18667" spans="2:2">
      <c r="B18667" s="15"/>
    </row>
    <row r="18668" spans="2:2">
      <c r="B18668" s="15"/>
    </row>
    <row r="18669" spans="2:2">
      <c r="B18669" s="15"/>
    </row>
    <row r="18670" spans="2:2">
      <c r="B18670" s="15"/>
    </row>
    <row r="18671" spans="2:2">
      <c r="B18671" s="15"/>
    </row>
    <row r="18672" spans="2:2">
      <c r="B18672" s="15"/>
    </row>
    <row r="18673" spans="2:2">
      <c r="B18673" s="15"/>
    </row>
    <row r="18674" spans="2:2">
      <c r="B18674" s="15"/>
    </row>
    <row r="18675" spans="2:2">
      <c r="B18675" s="15"/>
    </row>
    <row r="18676" spans="2:2">
      <c r="B18676" s="15"/>
    </row>
    <row r="18677" spans="2:2">
      <c r="B18677" s="15"/>
    </row>
    <row r="18678" spans="2:2">
      <c r="B18678" s="15"/>
    </row>
    <row r="18679" spans="2:2">
      <c r="B18679" s="15"/>
    </row>
    <row r="18680" spans="2:2">
      <c r="B18680" s="15"/>
    </row>
    <row r="18681" spans="2:2">
      <c r="B18681" s="15"/>
    </row>
    <row r="18682" spans="2:2">
      <c r="B18682" s="15"/>
    </row>
    <row r="18683" spans="2:2">
      <c r="B18683" s="15"/>
    </row>
    <row r="18684" spans="2:2">
      <c r="B18684" s="15"/>
    </row>
    <row r="18685" spans="2:2">
      <c r="B18685" s="15"/>
    </row>
    <row r="18686" spans="2:2">
      <c r="B18686" s="15"/>
    </row>
    <row r="18687" spans="2:2">
      <c r="B18687" s="15"/>
    </row>
    <row r="18688" spans="2:2">
      <c r="B18688" s="15"/>
    </row>
    <row r="18689" spans="2:2">
      <c r="B18689" s="15"/>
    </row>
    <row r="18690" spans="2:2">
      <c r="B18690" s="15"/>
    </row>
    <row r="18691" spans="2:2">
      <c r="B18691" s="15"/>
    </row>
    <row r="18692" spans="2:2">
      <c r="B18692" s="15"/>
    </row>
    <row r="18693" spans="2:2">
      <c r="B18693" s="15"/>
    </row>
    <row r="18694" spans="2:2">
      <c r="B18694" s="15"/>
    </row>
    <row r="18695" spans="2:2">
      <c r="B18695" s="15"/>
    </row>
    <row r="18696" spans="2:2">
      <c r="B18696" s="15"/>
    </row>
    <row r="18697" spans="2:2">
      <c r="B18697" s="15"/>
    </row>
    <row r="18698" spans="2:2">
      <c r="B18698" s="15"/>
    </row>
    <row r="18699" spans="2:2">
      <c r="B18699" s="15"/>
    </row>
    <row r="18700" spans="2:2">
      <c r="B18700" s="15"/>
    </row>
    <row r="18701" spans="2:2">
      <c r="B18701" s="15"/>
    </row>
    <row r="18702" spans="2:2">
      <c r="B18702" s="15"/>
    </row>
    <row r="18703" spans="2:2">
      <c r="B18703" s="15"/>
    </row>
    <row r="18704" spans="2:2">
      <c r="B18704" s="15"/>
    </row>
    <row r="18705" spans="2:2">
      <c r="B18705" s="15"/>
    </row>
    <row r="18706" spans="2:2">
      <c r="B18706" s="15"/>
    </row>
    <row r="18707" spans="2:2">
      <c r="B18707" s="15"/>
    </row>
    <row r="18708" spans="2:2">
      <c r="B18708" s="15"/>
    </row>
    <row r="18709" spans="2:2">
      <c r="B18709" s="15"/>
    </row>
    <row r="18710" spans="2:2">
      <c r="B18710" s="15"/>
    </row>
    <row r="18711" spans="2:2">
      <c r="B18711" s="15"/>
    </row>
    <row r="18712" spans="2:2">
      <c r="B18712" s="15"/>
    </row>
    <row r="18713" spans="2:2">
      <c r="B18713" s="15"/>
    </row>
    <row r="18714" spans="2:2">
      <c r="B18714" s="15"/>
    </row>
    <row r="18715" spans="2:2">
      <c r="B18715" s="15"/>
    </row>
    <row r="18716" spans="2:2">
      <c r="B18716" s="15"/>
    </row>
    <row r="18717" spans="2:2">
      <c r="B18717" s="15"/>
    </row>
    <row r="18718" spans="2:2">
      <c r="B18718" s="15"/>
    </row>
    <row r="18719" spans="2:2">
      <c r="B18719" s="15"/>
    </row>
    <row r="18720" spans="2:2">
      <c r="B18720" s="15"/>
    </row>
    <row r="18721" spans="2:2">
      <c r="B18721" s="15"/>
    </row>
    <row r="18722" spans="2:2">
      <c r="B18722" s="15"/>
    </row>
    <row r="18723" spans="2:2">
      <c r="B18723" s="15"/>
    </row>
    <row r="18724" spans="2:2">
      <c r="B18724" s="15"/>
    </row>
    <row r="18725" spans="2:2">
      <c r="B18725" s="15"/>
    </row>
    <row r="18726" spans="2:2">
      <c r="B18726" s="15"/>
    </row>
    <row r="18727" spans="2:2">
      <c r="B18727" s="15"/>
    </row>
    <row r="18728" spans="2:2">
      <c r="B18728" s="15"/>
    </row>
    <row r="18729" spans="2:2">
      <c r="B18729" s="15"/>
    </row>
    <row r="18730" spans="2:2">
      <c r="B18730" s="15"/>
    </row>
    <row r="18731" spans="2:2">
      <c r="B18731" s="15"/>
    </row>
    <row r="18732" spans="2:2">
      <c r="B18732" s="15"/>
    </row>
    <row r="18733" spans="2:2">
      <c r="B18733" s="15"/>
    </row>
    <row r="18734" spans="2:2">
      <c r="B18734" s="15"/>
    </row>
    <row r="18735" spans="2:2">
      <c r="B18735" s="15"/>
    </row>
    <row r="18736" spans="2:2">
      <c r="B18736" s="15"/>
    </row>
    <row r="18737" spans="2:2">
      <c r="B18737" s="15"/>
    </row>
    <row r="18738" spans="2:2">
      <c r="B18738" s="15"/>
    </row>
    <row r="18739" spans="2:2">
      <c r="B18739" s="15"/>
    </row>
    <row r="18740" spans="2:2">
      <c r="B18740" s="15"/>
    </row>
    <row r="18741" spans="2:2">
      <c r="B18741" s="15"/>
    </row>
    <row r="18742" spans="2:2">
      <c r="B18742" s="15"/>
    </row>
    <row r="18743" spans="2:2">
      <c r="B18743" s="15"/>
    </row>
    <row r="18744" spans="2:2">
      <c r="B18744" s="15"/>
    </row>
    <row r="18745" spans="2:2">
      <c r="B18745" s="15"/>
    </row>
    <row r="18746" spans="2:2">
      <c r="B18746" s="15"/>
    </row>
    <row r="18747" spans="2:2">
      <c r="B18747" s="15"/>
    </row>
    <row r="18748" spans="2:2">
      <c r="B18748" s="15"/>
    </row>
    <row r="18749" spans="2:2">
      <c r="B18749" s="15"/>
    </row>
    <row r="18750" spans="2:2">
      <c r="B18750" s="15"/>
    </row>
    <row r="18751" spans="2:2">
      <c r="B18751" s="15"/>
    </row>
    <row r="18752" spans="2:2">
      <c r="B18752" s="15"/>
    </row>
    <row r="18753" spans="2:2">
      <c r="B18753" s="15"/>
    </row>
    <row r="18754" spans="2:2">
      <c r="B18754" s="15"/>
    </row>
    <row r="18755" spans="2:2">
      <c r="B18755" s="15"/>
    </row>
    <row r="18756" spans="2:2">
      <c r="B18756" s="15"/>
    </row>
    <row r="18757" spans="2:2">
      <c r="B18757" s="15"/>
    </row>
    <row r="18758" spans="2:2">
      <c r="B18758" s="15"/>
    </row>
    <row r="18759" spans="2:2">
      <c r="B18759" s="15"/>
    </row>
    <row r="18760" spans="2:2">
      <c r="B18760" s="15"/>
    </row>
    <row r="18761" spans="2:2">
      <c r="B18761" s="15"/>
    </row>
    <row r="18762" spans="2:2">
      <c r="B18762" s="15"/>
    </row>
    <row r="18763" spans="2:2">
      <c r="B18763" s="15"/>
    </row>
    <row r="18764" spans="2:2">
      <c r="B18764" s="15"/>
    </row>
    <row r="18765" spans="2:2">
      <c r="B18765" s="15"/>
    </row>
    <row r="18766" spans="2:2">
      <c r="B18766" s="15"/>
    </row>
    <row r="18767" spans="2:2">
      <c r="B18767" s="15"/>
    </row>
    <row r="18768" spans="2:2">
      <c r="B18768" s="15"/>
    </row>
    <row r="18769" spans="2:2">
      <c r="B18769" s="15"/>
    </row>
    <row r="18770" spans="2:2">
      <c r="B18770" s="15"/>
    </row>
    <row r="18771" spans="2:2">
      <c r="B18771" s="15"/>
    </row>
    <row r="18772" spans="2:2">
      <c r="B18772" s="15"/>
    </row>
    <row r="18773" spans="2:2">
      <c r="B18773" s="15"/>
    </row>
    <row r="18774" spans="2:2">
      <c r="B18774" s="15"/>
    </row>
    <row r="18775" spans="2:2">
      <c r="B18775" s="15"/>
    </row>
    <row r="18776" spans="2:2">
      <c r="B18776" s="15"/>
    </row>
    <row r="18777" spans="2:2">
      <c r="B18777" s="15"/>
    </row>
    <row r="18778" spans="2:2">
      <c r="B18778" s="15"/>
    </row>
    <row r="18779" spans="2:2">
      <c r="B18779" s="15"/>
    </row>
    <row r="18780" spans="2:2">
      <c r="B18780" s="15"/>
    </row>
    <row r="18781" spans="2:2">
      <c r="B18781" s="15"/>
    </row>
    <row r="18782" spans="2:2">
      <c r="B18782" s="15"/>
    </row>
    <row r="18783" spans="2:2">
      <c r="B18783" s="15"/>
    </row>
    <row r="18784" spans="2:2">
      <c r="B18784" s="15"/>
    </row>
    <row r="18785" spans="2:2">
      <c r="B18785" s="15"/>
    </row>
    <row r="18786" spans="2:2">
      <c r="B18786" s="15"/>
    </row>
    <row r="18787" spans="2:2">
      <c r="B18787" s="15"/>
    </row>
    <row r="18788" spans="2:2">
      <c r="B18788" s="15"/>
    </row>
    <row r="18789" spans="2:2">
      <c r="B18789" s="15"/>
    </row>
    <row r="18790" spans="2:2">
      <c r="B18790" s="15"/>
    </row>
    <row r="18791" spans="2:2">
      <c r="B18791" s="15"/>
    </row>
    <row r="18792" spans="2:2">
      <c r="B18792" s="15"/>
    </row>
    <row r="18793" spans="2:2">
      <c r="B18793" s="15"/>
    </row>
    <row r="18794" spans="2:2">
      <c r="B18794" s="15"/>
    </row>
    <row r="18795" spans="2:2">
      <c r="B18795" s="15"/>
    </row>
    <row r="18796" spans="2:2">
      <c r="B18796" s="15"/>
    </row>
    <row r="18797" spans="2:2">
      <c r="B18797" s="15"/>
    </row>
    <row r="18798" spans="2:2">
      <c r="B18798" s="15"/>
    </row>
    <row r="18799" spans="2:2">
      <c r="B18799" s="15"/>
    </row>
    <row r="18800" spans="2:2">
      <c r="B18800" s="15"/>
    </row>
    <row r="18801" spans="2:2">
      <c r="B18801" s="15"/>
    </row>
    <row r="18802" spans="2:2">
      <c r="B18802" s="15"/>
    </row>
    <row r="18803" spans="2:2">
      <c r="B18803" s="15"/>
    </row>
    <row r="18804" spans="2:2">
      <c r="B18804" s="15"/>
    </row>
    <row r="18805" spans="2:2">
      <c r="B18805" s="15"/>
    </row>
    <row r="18806" spans="2:2">
      <c r="B18806" s="15"/>
    </row>
    <row r="18807" spans="2:2">
      <c r="B18807" s="15"/>
    </row>
    <row r="18808" spans="2:2">
      <c r="B18808" s="15"/>
    </row>
    <row r="18809" spans="2:2">
      <c r="B18809" s="15"/>
    </row>
    <row r="18810" spans="2:2">
      <c r="B18810" s="15"/>
    </row>
    <row r="18811" spans="2:2">
      <c r="B18811" s="15"/>
    </row>
    <row r="18812" spans="2:2">
      <c r="B18812" s="15"/>
    </row>
    <row r="18813" spans="2:2">
      <c r="B18813" s="15"/>
    </row>
    <row r="18814" spans="2:2">
      <c r="B18814" s="15"/>
    </row>
    <row r="18815" spans="2:2">
      <c r="B18815" s="15"/>
    </row>
    <row r="18816" spans="2:2">
      <c r="B18816" s="15"/>
    </row>
    <row r="18817" spans="2:2">
      <c r="B18817" s="15"/>
    </row>
    <row r="18818" spans="2:2">
      <c r="B18818" s="15"/>
    </row>
    <row r="18819" spans="2:2">
      <c r="B18819" s="15"/>
    </row>
    <row r="18820" spans="2:2">
      <c r="B18820" s="15"/>
    </row>
    <row r="18821" spans="2:2">
      <c r="B18821" s="15"/>
    </row>
    <row r="18822" spans="2:2">
      <c r="B18822" s="15"/>
    </row>
    <row r="18823" spans="2:2">
      <c r="B18823" s="15"/>
    </row>
    <row r="18824" spans="2:2">
      <c r="B18824" s="15"/>
    </row>
    <row r="18825" spans="2:2">
      <c r="B18825" s="15"/>
    </row>
    <row r="18826" spans="2:2">
      <c r="B18826" s="15"/>
    </row>
    <row r="18827" spans="2:2">
      <c r="B18827" s="15"/>
    </row>
    <row r="18828" spans="2:2">
      <c r="B18828" s="15"/>
    </row>
    <row r="18829" spans="2:2">
      <c r="B18829" s="15"/>
    </row>
    <row r="18830" spans="2:2">
      <c r="B18830" s="15"/>
    </row>
    <row r="18831" spans="2:2">
      <c r="B18831" s="15"/>
    </row>
    <row r="18832" spans="2:2">
      <c r="B18832" s="15"/>
    </row>
    <row r="18833" spans="2:2">
      <c r="B18833" s="15"/>
    </row>
    <row r="18834" spans="2:2">
      <c r="B18834" s="15"/>
    </row>
    <row r="18835" spans="2:2">
      <c r="B18835" s="15"/>
    </row>
    <row r="18836" spans="2:2">
      <c r="B18836" s="15"/>
    </row>
    <row r="18837" spans="2:2">
      <c r="B18837" s="15"/>
    </row>
    <row r="18838" spans="2:2">
      <c r="B18838" s="15"/>
    </row>
    <row r="18839" spans="2:2">
      <c r="B18839" s="15"/>
    </row>
    <row r="18840" spans="2:2">
      <c r="B18840" s="15"/>
    </row>
    <row r="18841" spans="2:2">
      <c r="B18841" s="15"/>
    </row>
    <row r="18842" spans="2:2">
      <c r="B18842" s="15"/>
    </row>
    <row r="18843" spans="2:2">
      <c r="B18843" s="15"/>
    </row>
    <row r="18844" spans="2:2">
      <c r="B18844" s="15"/>
    </row>
    <row r="18845" spans="2:2">
      <c r="B18845" s="15"/>
    </row>
    <row r="18846" spans="2:2">
      <c r="B18846" s="15"/>
    </row>
    <row r="18847" spans="2:2">
      <c r="B18847" s="15"/>
    </row>
    <row r="18848" spans="2:2">
      <c r="B18848" s="15"/>
    </row>
    <row r="18849" spans="2:2">
      <c r="B18849" s="15"/>
    </row>
    <row r="18850" spans="2:2">
      <c r="B18850" s="15"/>
    </row>
    <row r="18851" spans="2:2">
      <c r="B18851" s="15"/>
    </row>
    <row r="18852" spans="2:2">
      <c r="B18852" s="15"/>
    </row>
    <row r="18853" spans="2:2">
      <c r="B18853" s="15"/>
    </row>
    <row r="18854" spans="2:2">
      <c r="B18854" s="15"/>
    </row>
    <row r="18855" spans="2:2">
      <c r="B18855" s="15"/>
    </row>
    <row r="18856" spans="2:2">
      <c r="B18856" s="15"/>
    </row>
    <row r="18857" spans="2:2">
      <c r="B18857" s="15"/>
    </row>
    <row r="18858" spans="2:2">
      <c r="B18858" s="15"/>
    </row>
    <row r="18859" spans="2:2">
      <c r="B18859" s="15"/>
    </row>
    <row r="18860" spans="2:2">
      <c r="B18860" s="15"/>
    </row>
    <row r="18861" spans="2:2">
      <c r="B18861" s="15"/>
    </row>
    <row r="18862" spans="2:2">
      <c r="B18862" s="15"/>
    </row>
    <row r="18863" spans="2:2">
      <c r="B18863" s="15"/>
    </row>
    <row r="18864" spans="2:2">
      <c r="B18864" s="15"/>
    </row>
    <row r="18865" spans="2:2">
      <c r="B18865" s="15"/>
    </row>
    <row r="18866" spans="2:2">
      <c r="B18866" s="15"/>
    </row>
    <row r="18867" spans="2:2">
      <c r="B18867" s="15"/>
    </row>
    <row r="18868" spans="2:2">
      <c r="B18868" s="15"/>
    </row>
    <row r="18869" spans="2:2">
      <c r="B18869" s="15"/>
    </row>
    <row r="18870" spans="2:2">
      <c r="B18870" s="15"/>
    </row>
    <row r="18871" spans="2:2">
      <c r="B18871" s="15"/>
    </row>
    <row r="18872" spans="2:2">
      <c r="B18872" s="15"/>
    </row>
    <row r="18873" spans="2:2">
      <c r="B18873" s="15"/>
    </row>
    <row r="18874" spans="2:2">
      <c r="B18874" s="15"/>
    </row>
    <row r="18875" spans="2:2">
      <c r="B18875" s="15"/>
    </row>
    <row r="18876" spans="2:2">
      <c r="B18876" s="15"/>
    </row>
    <row r="18877" spans="2:2">
      <c r="B18877" s="15"/>
    </row>
    <row r="18878" spans="2:2">
      <c r="B18878" s="15"/>
    </row>
    <row r="18879" spans="2:2">
      <c r="B18879" s="15"/>
    </row>
    <row r="18880" spans="2:2">
      <c r="B18880" s="15"/>
    </row>
    <row r="18881" spans="2:2">
      <c r="B18881" s="15"/>
    </row>
    <row r="18882" spans="2:2">
      <c r="B18882" s="15"/>
    </row>
    <row r="18883" spans="2:2">
      <c r="B18883" s="15"/>
    </row>
    <row r="18884" spans="2:2">
      <c r="B18884" s="15"/>
    </row>
    <row r="18885" spans="2:2">
      <c r="B18885" s="15"/>
    </row>
    <row r="18886" spans="2:2">
      <c r="B18886" s="15"/>
    </row>
    <row r="18887" spans="2:2">
      <c r="B18887" s="15"/>
    </row>
    <row r="18888" spans="2:2">
      <c r="B18888" s="15"/>
    </row>
    <row r="18889" spans="2:2">
      <c r="B18889" s="15"/>
    </row>
    <row r="18890" spans="2:2">
      <c r="B18890" s="15"/>
    </row>
    <row r="18891" spans="2:2">
      <c r="B18891" s="15"/>
    </row>
    <row r="18892" spans="2:2">
      <c r="B18892" s="15"/>
    </row>
    <row r="18893" spans="2:2">
      <c r="B18893" s="15"/>
    </row>
    <row r="18894" spans="2:2">
      <c r="B18894" s="15"/>
    </row>
    <row r="18895" spans="2:2">
      <c r="B18895" s="15"/>
    </row>
    <row r="18896" spans="2:2">
      <c r="B18896" s="15"/>
    </row>
    <row r="18897" spans="2:2">
      <c r="B18897" s="15"/>
    </row>
    <row r="18898" spans="2:2">
      <c r="B18898" s="15"/>
    </row>
    <row r="18899" spans="2:2">
      <c r="B18899" s="15"/>
    </row>
    <row r="18900" spans="2:2">
      <c r="B18900" s="15"/>
    </row>
    <row r="18901" spans="2:2">
      <c r="B18901" s="15"/>
    </row>
    <row r="18902" spans="2:2">
      <c r="B18902" s="15"/>
    </row>
    <row r="18903" spans="2:2">
      <c r="B18903" s="15"/>
    </row>
    <row r="18904" spans="2:2">
      <c r="B18904" s="15"/>
    </row>
    <row r="18905" spans="2:2">
      <c r="B18905" s="15"/>
    </row>
    <row r="18906" spans="2:2">
      <c r="B18906" s="15"/>
    </row>
    <row r="18907" spans="2:2">
      <c r="B18907" s="15"/>
    </row>
    <row r="18908" spans="2:2">
      <c r="B18908" s="15"/>
    </row>
    <row r="18909" spans="2:2">
      <c r="B18909" s="15"/>
    </row>
    <row r="18910" spans="2:2">
      <c r="B18910" s="15"/>
    </row>
    <row r="18911" spans="2:2">
      <c r="B18911" s="15"/>
    </row>
    <row r="18912" spans="2:2">
      <c r="B18912" s="15"/>
    </row>
    <row r="18913" spans="2:2">
      <c r="B18913" s="15"/>
    </row>
    <row r="18914" spans="2:2">
      <c r="B18914" s="15"/>
    </row>
    <row r="18915" spans="2:2">
      <c r="B18915" s="15"/>
    </row>
    <row r="18916" spans="2:2">
      <c r="B18916" s="15"/>
    </row>
    <row r="18917" spans="2:2">
      <c r="B18917" s="15"/>
    </row>
    <row r="18918" spans="2:2">
      <c r="B18918" s="15"/>
    </row>
    <row r="18919" spans="2:2">
      <c r="B18919" s="15"/>
    </row>
    <row r="18920" spans="2:2">
      <c r="B18920" s="15"/>
    </row>
    <row r="18921" spans="2:2">
      <c r="B18921" s="15"/>
    </row>
    <row r="18922" spans="2:2">
      <c r="B18922" s="15"/>
    </row>
    <row r="18923" spans="2:2">
      <c r="B18923" s="15"/>
    </row>
    <row r="18924" spans="2:2">
      <c r="B18924" s="15"/>
    </row>
    <row r="18925" spans="2:2">
      <c r="B18925" s="15"/>
    </row>
    <row r="18926" spans="2:2">
      <c r="B18926" s="15"/>
    </row>
    <row r="18927" spans="2:2">
      <c r="B18927" s="15"/>
    </row>
    <row r="18928" spans="2:2">
      <c r="B18928" s="15"/>
    </row>
    <row r="18929" spans="2:2">
      <c r="B18929" s="15"/>
    </row>
    <row r="18930" spans="2:2">
      <c r="B18930" s="15"/>
    </row>
    <row r="18931" spans="2:2">
      <c r="B18931" s="15"/>
    </row>
    <row r="18932" spans="2:2">
      <c r="B18932" s="15"/>
    </row>
    <row r="18933" spans="2:2">
      <c r="B18933" s="15"/>
    </row>
    <row r="18934" spans="2:2">
      <c r="B18934" s="15"/>
    </row>
    <row r="18935" spans="2:2">
      <c r="B18935" s="15"/>
    </row>
    <row r="18936" spans="2:2">
      <c r="B18936" s="15"/>
    </row>
    <row r="18937" spans="2:2">
      <c r="B18937" s="15"/>
    </row>
    <row r="18938" spans="2:2">
      <c r="B18938" s="15"/>
    </row>
    <row r="18939" spans="2:2">
      <c r="B18939" s="15"/>
    </row>
    <row r="18940" spans="2:2">
      <c r="B18940" s="15"/>
    </row>
    <row r="18941" spans="2:2">
      <c r="B18941" s="15"/>
    </row>
    <row r="18942" spans="2:2">
      <c r="B18942" s="15"/>
    </row>
    <row r="18943" spans="2:2">
      <c r="B18943" s="15"/>
    </row>
    <row r="18944" spans="2:2">
      <c r="B18944" s="15"/>
    </row>
    <row r="18945" spans="2:2">
      <c r="B18945" s="15"/>
    </row>
    <row r="18946" spans="2:2">
      <c r="B18946" s="15"/>
    </row>
    <row r="18947" spans="2:2">
      <c r="B18947" s="15"/>
    </row>
    <row r="18948" spans="2:2">
      <c r="B18948" s="15"/>
    </row>
    <row r="18949" spans="2:2">
      <c r="B18949" s="15"/>
    </row>
    <row r="18950" spans="2:2">
      <c r="B18950" s="15"/>
    </row>
    <row r="18951" spans="2:2">
      <c r="B18951" s="15"/>
    </row>
    <row r="18952" spans="2:2">
      <c r="B18952" s="15"/>
    </row>
    <row r="18953" spans="2:2">
      <c r="B18953" s="15"/>
    </row>
    <row r="18954" spans="2:2">
      <c r="B18954" s="15"/>
    </row>
    <row r="18955" spans="2:2">
      <c r="B18955" s="15"/>
    </row>
    <row r="18956" spans="2:2">
      <c r="B18956" s="15"/>
    </row>
    <row r="18957" spans="2:2">
      <c r="B18957" s="15"/>
    </row>
    <row r="18958" spans="2:2">
      <c r="B18958" s="15"/>
    </row>
    <row r="18959" spans="2:2">
      <c r="B18959" s="15"/>
    </row>
    <row r="18960" spans="2:2">
      <c r="B18960" s="15"/>
    </row>
    <row r="18961" spans="2:2">
      <c r="B18961" s="15"/>
    </row>
    <row r="18962" spans="2:2">
      <c r="B18962" s="15"/>
    </row>
    <row r="18963" spans="2:2">
      <c r="B18963" s="15"/>
    </row>
    <row r="18964" spans="2:2">
      <c r="B18964" s="15"/>
    </row>
    <row r="18965" spans="2:2">
      <c r="B18965" s="15"/>
    </row>
    <row r="18966" spans="2:2">
      <c r="B18966" s="15"/>
    </row>
    <row r="18967" spans="2:2">
      <c r="B18967" s="15"/>
    </row>
    <row r="18968" spans="2:2">
      <c r="B18968" s="15"/>
    </row>
    <row r="18969" spans="2:2">
      <c r="B18969" s="15"/>
    </row>
    <row r="18970" spans="2:2">
      <c r="B18970" s="15"/>
    </row>
    <row r="18971" spans="2:2">
      <c r="B18971" s="15"/>
    </row>
    <row r="18972" spans="2:2">
      <c r="B18972" s="15"/>
    </row>
    <row r="18973" spans="2:2">
      <c r="B18973" s="15"/>
    </row>
    <row r="18974" spans="2:2">
      <c r="B18974" s="15"/>
    </row>
    <row r="18975" spans="2:2">
      <c r="B18975" s="15"/>
    </row>
    <row r="18976" spans="2:2">
      <c r="B18976" s="15"/>
    </row>
    <row r="18977" spans="2:2">
      <c r="B18977" s="15"/>
    </row>
    <row r="18978" spans="2:2">
      <c r="B18978" s="15"/>
    </row>
    <row r="18979" spans="2:2">
      <c r="B18979" s="15"/>
    </row>
    <row r="18980" spans="2:2">
      <c r="B18980" s="15"/>
    </row>
    <row r="18981" spans="2:2">
      <c r="B18981" s="15"/>
    </row>
    <row r="18982" spans="2:2">
      <c r="B18982" s="15"/>
    </row>
    <row r="18983" spans="2:2">
      <c r="B18983" s="15"/>
    </row>
    <row r="18984" spans="2:2">
      <c r="B18984" s="15"/>
    </row>
    <row r="18985" spans="2:2">
      <c r="B18985" s="15"/>
    </row>
    <row r="18986" spans="2:2">
      <c r="B18986" s="15"/>
    </row>
    <row r="18987" spans="2:2">
      <c r="B18987" s="15"/>
    </row>
    <row r="18988" spans="2:2">
      <c r="B18988" s="15"/>
    </row>
    <row r="18989" spans="2:2">
      <c r="B18989" s="15"/>
    </row>
    <row r="18990" spans="2:2">
      <c r="B18990" s="15"/>
    </row>
    <row r="18991" spans="2:2">
      <c r="B18991" s="15"/>
    </row>
    <row r="18992" spans="2:2">
      <c r="B18992" s="15"/>
    </row>
    <row r="18993" spans="2:2">
      <c r="B18993" s="15"/>
    </row>
    <row r="18994" spans="2:2">
      <c r="B18994" s="15"/>
    </row>
    <row r="18995" spans="2:2">
      <c r="B18995" s="15"/>
    </row>
    <row r="18996" spans="2:2">
      <c r="B18996" s="15"/>
    </row>
    <row r="18997" spans="2:2">
      <c r="B18997" s="15"/>
    </row>
    <row r="18998" spans="2:2">
      <c r="B18998" s="15"/>
    </row>
    <row r="18999" spans="2:2">
      <c r="B18999" s="15"/>
    </row>
    <row r="19000" spans="2:2">
      <c r="B19000" s="15"/>
    </row>
    <row r="19001" spans="2:2">
      <c r="B19001" s="15"/>
    </row>
    <row r="19002" spans="2:2">
      <c r="B19002" s="15"/>
    </row>
    <row r="19003" spans="2:2">
      <c r="B19003" s="15"/>
    </row>
    <row r="19004" spans="2:2">
      <c r="B19004" s="15"/>
    </row>
    <row r="19005" spans="2:2">
      <c r="B19005" s="15"/>
    </row>
    <row r="19006" spans="2:2">
      <c r="B19006" s="15"/>
    </row>
    <row r="19007" spans="2:2">
      <c r="B19007" s="15"/>
    </row>
    <row r="19008" spans="2:2">
      <c r="B19008" s="15"/>
    </row>
    <row r="19009" spans="2:2">
      <c r="B19009" s="15"/>
    </row>
    <row r="19010" spans="2:2">
      <c r="B19010" s="15"/>
    </row>
    <row r="19011" spans="2:2">
      <c r="B19011" s="15"/>
    </row>
    <row r="19012" spans="2:2">
      <c r="B19012" s="15"/>
    </row>
    <row r="19013" spans="2:2">
      <c r="B19013" s="15"/>
    </row>
    <row r="19014" spans="2:2">
      <c r="B19014" s="15"/>
    </row>
    <row r="19015" spans="2:2">
      <c r="B19015" s="15"/>
    </row>
    <row r="19016" spans="2:2">
      <c r="B19016" s="15"/>
    </row>
    <row r="19017" spans="2:2">
      <c r="B19017" s="15"/>
    </row>
    <row r="19018" spans="2:2">
      <c r="B19018" s="15"/>
    </row>
    <row r="19019" spans="2:2">
      <c r="B19019" s="15"/>
    </row>
    <row r="19020" spans="2:2">
      <c r="B19020" s="15"/>
    </row>
    <row r="19021" spans="2:2">
      <c r="B19021" s="15"/>
    </row>
    <row r="19022" spans="2:2">
      <c r="B19022" s="15"/>
    </row>
    <row r="19023" spans="2:2">
      <c r="B19023" s="15"/>
    </row>
    <row r="19024" spans="2:2">
      <c r="B19024" s="15"/>
    </row>
    <row r="19025" spans="2:2">
      <c r="B19025" s="15"/>
    </row>
    <row r="19026" spans="2:2">
      <c r="B19026" s="15"/>
    </row>
    <row r="19027" spans="2:2">
      <c r="B19027" s="15"/>
    </row>
    <row r="19028" spans="2:2">
      <c r="B19028" s="15"/>
    </row>
    <row r="19029" spans="2:2">
      <c r="B19029" s="15"/>
    </row>
    <row r="19030" spans="2:2">
      <c r="B19030" s="15"/>
    </row>
    <row r="19031" spans="2:2">
      <c r="B19031" s="15"/>
    </row>
    <row r="19032" spans="2:2">
      <c r="B19032" s="15"/>
    </row>
    <row r="19033" spans="2:2">
      <c r="B19033" s="15"/>
    </row>
    <row r="19034" spans="2:2">
      <c r="B19034" s="15"/>
    </row>
    <row r="19035" spans="2:2">
      <c r="B19035" s="15"/>
    </row>
    <row r="19036" spans="2:2">
      <c r="B19036" s="15"/>
    </row>
    <row r="19037" spans="2:2">
      <c r="B19037" s="15"/>
    </row>
    <row r="19038" spans="2:2">
      <c r="B19038" s="15"/>
    </row>
    <row r="19039" spans="2:2">
      <c r="B19039" s="15"/>
    </row>
    <row r="19040" spans="2:2">
      <c r="B19040" s="15"/>
    </row>
    <row r="19041" spans="2:2">
      <c r="B19041" s="15"/>
    </row>
    <row r="19042" spans="2:2">
      <c r="B19042" s="15"/>
    </row>
    <row r="19043" spans="2:2">
      <c r="B19043" s="15"/>
    </row>
    <row r="19044" spans="2:2">
      <c r="B19044" s="15"/>
    </row>
    <row r="19045" spans="2:2">
      <c r="B19045" s="15"/>
    </row>
    <row r="19046" spans="2:2">
      <c r="B19046" s="15"/>
    </row>
    <row r="19047" spans="2:2">
      <c r="B19047" s="15"/>
    </row>
    <row r="19048" spans="2:2">
      <c r="B19048" s="15"/>
    </row>
    <row r="19049" spans="2:2">
      <c r="B19049" s="15"/>
    </row>
    <row r="19050" spans="2:2">
      <c r="B19050" s="15"/>
    </row>
    <row r="19051" spans="2:2">
      <c r="B19051" s="15"/>
    </row>
    <row r="19052" spans="2:2">
      <c r="B19052" s="15"/>
    </row>
    <row r="19053" spans="2:2">
      <c r="B19053" s="15"/>
    </row>
    <row r="19054" spans="2:2">
      <c r="B19054" s="15"/>
    </row>
    <row r="19055" spans="2:2">
      <c r="B19055" s="15"/>
    </row>
    <row r="19056" spans="2:2">
      <c r="B19056" s="15"/>
    </row>
    <row r="19057" spans="2:2">
      <c r="B19057" s="15"/>
    </row>
    <row r="19058" spans="2:2">
      <c r="B19058" s="15"/>
    </row>
    <row r="19059" spans="2:2">
      <c r="B19059" s="15"/>
    </row>
    <row r="19060" spans="2:2">
      <c r="B19060" s="15"/>
    </row>
    <row r="19061" spans="2:2">
      <c r="B19061" s="15"/>
    </row>
    <row r="19062" spans="2:2">
      <c r="B19062" s="15"/>
    </row>
    <row r="19063" spans="2:2">
      <c r="B19063" s="15"/>
    </row>
    <row r="19064" spans="2:2">
      <c r="B19064" s="15"/>
    </row>
    <row r="19065" spans="2:2">
      <c r="B19065" s="15"/>
    </row>
    <row r="19066" spans="2:2">
      <c r="B19066" s="15"/>
    </row>
    <row r="19067" spans="2:2">
      <c r="B19067" s="15"/>
    </row>
    <row r="19068" spans="2:2">
      <c r="B19068" s="15"/>
    </row>
    <row r="19069" spans="2:2">
      <c r="B19069" s="15"/>
    </row>
    <row r="19070" spans="2:2">
      <c r="B19070" s="15"/>
    </row>
    <row r="19071" spans="2:2">
      <c r="B19071" s="15"/>
    </row>
    <row r="19072" spans="2:2">
      <c r="B19072" s="15"/>
    </row>
    <row r="19073" spans="2:2">
      <c r="B19073" s="15"/>
    </row>
    <row r="19074" spans="2:2">
      <c r="B19074" s="15"/>
    </row>
    <row r="19075" spans="2:2">
      <c r="B19075" s="15"/>
    </row>
    <row r="19076" spans="2:2">
      <c r="B19076" s="15"/>
    </row>
    <row r="19077" spans="2:2">
      <c r="B19077" s="15"/>
    </row>
    <row r="19078" spans="2:2">
      <c r="B19078" s="15"/>
    </row>
    <row r="19079" spans="2:2">
      <c r="B19079" s="15"/>
    </row>
    <row r="19080" spans="2:2">
      <c r="B19080" s="15"/>
    </row>
    <row r="19081" spans="2:2">
      <c r="B19081" s="15"/>
    </row>
    <row r="19082" spans="2:2">
      <c r="B19082" s="15"/>
    </row>
    <row r="19083" spans="2:2">
      <c r="B19083" s="15"/>
    </row>
    <row r="19084" spans="2:2">
      <c r="B19084" s="15"/>
    </row>
    <row r="19085" spans="2:2">
      <c r="B19085" s="15"/>
    </row>
    <row r="19086" spans="2:2">
      <c r="B19086" s="15"/>
    </row>
    <row r="19087" spans="2:2">
      <c r="B19087" s="15"/>
    </row>
    <row r="19088" spans="2:2">
      <c r="B19088" s="15"/>
    </row>
    <row r="19089" spans="2:2">
      <c r="B19089" s="15"/>
    </row>
    <row r="19090" spans="2:2">
      <c r="B19090" s="15"/>
    </row>
    <row r="19091" spans="2:2">
      <c r="B19091" s="15"/>
    </row>
    <row r="19092" spans="2:2">
      <c r="B19092" s="15"/>
    </row>
    <row r="19093" spans="2:2">
      <c r="B19093" s="15"/>
    </row>
    <row r="19094" spans="2:2">
      <c r="B19094" s="15"/>
    </row>
    <row r="19095" spans="2:2">
      <c r="B19095" s="15"/>
    </row>
    <row r="19096" spans="2:2">
      <c r="B19096" s="15"/>
    </row>
    <row r="19097" spans="2:2">
      <c r="B19097" s="15"/>
    </row>
    <row r="19098" spans="2:2">
      <c r="B19098" s="15"/>
    </row>
    <row r="19099" spans="2:2">
      <c r="B19099" s="15"/>
    </row>
    <row r="19100" spans="2:2">
      <c r="B19100" s="15"/>
    </row>
    <row r="19101" spans="2:2">
      <c r="B19101" s="15"/>
    </row>
    <row r="19102" spans="2:2">
      <c r="B19102" s="15"/>
    </row>
    <row r="19103" spans="2:2">
      <c r="B19103" s="15"/>
    </row>
    <row r="19104" spans="2:2">
      <c r="B19104" s="15"/>
    </row>
    <row r="19105" spans="2:2">
      <c r="B19105" s="15"/>
    </row>
    <row r="19106" spans="2:2">
      <c r="B19106" s="15"/>
    </row>
    <row r="19107" spans="2:2">
      <c r="B19107" s="15"/>
    </row>
    <row r="19108" spans="2:2">
      <c r="B19108" s="15"/>
    </row>
    <row r="19109" spans="2:2">
      <c r="B19109" s="15"/>
    </row>
    <row r="19110" spans="2:2">
      <c r="B19110" s="15"/>
    </row>
    <row r="19111" spans="2:2">
      <c r="B19111" s="15"/>
    </row>
    <row r="19112" spans="2:2">
      <c r="B19112" s="15"/>
    </row>
    <row r="19113" spans="2:2">
      <c r="B19113" s="15"/>
    </row>
    <row r="19114" spans="2:2">
      <c r="B19114" s="15"/>
    </row>
    <row r="19115" spans="2:2">
      <c r="B19115" s="15"/>
    </row>
    <row r="19116" spans="2:2">
      <c r="B19116" s="15"/>
    </row>
    <row r="19117" spans="2:2">
      <c r="B19117" s="15"/>
    </row>
    <row r="19118" spans="2:2">
      <c r="B19118" s="15"/>
    </row>
    <row r="19119" spans="2:2">
      <c r="B19119" s="15"/>
    </row>
    <row r="19120" spans="2:2">
      <c r="B19120" s="15"/>
    </row>
    <row r="19121" spans="2:2">
      <c r="B19121" s="15"/>
    </row>
    <row r="19122" spans="2:2">
      <c r="B19122" s="15"/>
    </row>
    <row r="19123" spans="2:2">
      <c r="B19123" s="15"/>
    </row>
    <row r="19124" spans="2:2">
      <c r="B19124" s="15"/>
    </row>
    <row r="19125" spans="2:2">
      <c r="B19125" s="15"/>
    </row>
    <row r="19126" spans="2:2">
      <c r="B19126" s="15"/>
    </row>
    <row r="19127" spans="2:2">
      <c r="B19127" s="15"/>
    </row>
    <row r="19128" spans="2:2">
      <c r="B19128" s="15"/>
    </row>
    <row r="19129" spans="2:2">
      <c r="B19129" s="15"/>
    </row>
    <row r="19130" spans="2:2">
      <c r="B19130" s="15"/>
    </row>
    <row r="19131" spans="2:2">
      <c r="B19131" s="15"/>
    </row>
    <row r="19132" spans="2:2">
      <c r="B19132" s="15"/>
    </row>
    <row r="19133" spans="2:2">
      <c r="B19133" s="15"/>
    </row>
    <row r="19134" spans="2:2">
      <c r="B19134" s="15"/>
    </row>
    <row r="19135" spans="2:2">
      <c r="B19135" s="15"/>
    </row>
    <row r="19136" spans="2:2">
      <c r="B19136" s="15"/>
    </row>
    <row r="19137" spans="2:2">
      <c r="B19137" s="15"/>
    </row>
    <row r="19138" spans="2:2">
      <c r="B19138" s="15"/>
    </row>
    <row r="19139" spans="2:2">
      <c r="B19139" s="15"/>
    </row>
    <row r="19140" spans="2:2">
      <c r="B19140" s="15"/>
    </row>
    <row r="19141" spans="2:2">
      <c r="B19141" s="15"/>
    </row>
    <row r="19142" spans="2:2">
      <c r="B19142" s="15"/>
    </row>
    <row r="19143" spans="2:2">
      <c r="B19143" s="15"/>
    </row>
    <row r="19144" spans="2:2">
      <c r="B19144" s="15"/>
    </row>
    <row r="19145" spans="2:2">
      <c r="B19145" s="15"/>
    </row>
    <row r="19146" spans="2:2">
      <c r="B19146" s="15"/>
    </row>
    <row r="19147" spans="2:2">
      <c r="B19147" s="15"/>
    </row>
    <row r="19148" spans="2:2">
      <c r="B19148" s="15"/>
    </row>
    <row r="19149" spans="2:2">
      <c r="B19149" s="15"/>
    </row>
    <row r="19150" spans="2:2">
      <c r="B19150" s="15"/>
    </row>
    <row r="19151" spans="2:2">
      <c r="B19151" s="15"/>
    </row>
    <row r="19152" spans="2:2">
      <c r="B19152" s="15"/>
    </row>
    <row r="19153" spans="2:2">
      <c r="B19153" s="15"/>
    </row>
    <row r="19154" spans="2:2">
      <c r="B19154" s="15"/>
    </row>
    <row r="19155" spans="2:2">
      <c r="B19155" s="15"/>
    </row>
    <row r="19156" spans="2:2">
      <c r="B19156" s="15"/>
    </row>
    <row r="19157" spans="2:2">
      <c r="B19157" s="15"/>
    </row>
    <row r="19158" spans="2:2">
      <c r="B19158" s="15"/>
    </row>
    <row r="19159" spans="2:2">
      <c r="B19159" s="15"/>
    </row>
    <row r="19160" spans="2:2">
      <c r="B19160" s="15"/>
    </row>
    <row r="19161" spans="2:2">
      <c r="B19161" s="15"/>
    </row>
    <row r="19162" spans="2:2">
      <c r="B19162" s="15"/>
    </row>
    <row r="19163" spans="2:2">
      <c r="B19163" s="15"/>
    </row>
    <row r="19164" spans="2:2">
      <c r="B19164" s="15"/>
    </row>
    <row r="19165" spans="2:2">
      <c r="B19165" s="15"/>
    </row>
    <row r="19166" spans="2:2">
      <c r="B19166" s="15"/>
    </row>
    <row r="19167" spans="2:2">
      <c r="B19167" s="15"/>
    </row>
    <row r="19168" spans="2:2">
      <c r="B19168" s="15"/>
    </row>
    <row r="19169" spans="2:2">
      <c r="B19169" s="15"/>
    </row>
    <row r="19170" spans="2:2">
      <c r="B19170" s="15"/>
    </row>
    <row r="19171" spans="2:2">
      <c r="B19171" s="15"/>
    </row>
    <row r="19172" spans="2:2">
      <c r="B19172" s="15"/>
    </row>
    <row r="19173" spans="2:2">
      <c r="B19173" s="15"/>
    </row>
    <row r="19174" spans="2:2">
      <c r="B19174" s="15"/>
    </row>
    <row r="19175" spans="2:2">
      <c r="B19175" s="15"/>
    </row>
    <row r="19176" spans="2:2">
      <c r="B19176" s="15"/>
    </row>
    <row r="19177" spans="2:2">
      <c r="B19177" s="15"/>
    </row>
    <row r="19178" spans="2:2">
      <c r="B19178" s="15"/>
    </row>
    <row r="19179" spans="2:2">
      <c r="B19179" s="15"/>
    </row>
    <row r="19180" spans="2:2">
      <c r="B19180" s="15"/>
    </row>
    <row r="19181" spans="2:2">
      <c r="B19181" s="15"/>
    </row>
    <row r="19182" spans="2:2">
      <c r="B19182" s="15"/>
    </row>
    <row r="19183" spans="2:2">
      <c r="B19183" s="15"/>
    </row>
    <row r="19184" spans="2:2">
      <c r="B19184" s="15"/>
    </row>
    <row r="19185" spans="2:2">
      <c r="B19185" s="15"/>
    </row>
    <row r="19186" spans="2:2">
      <c r="B19186" s="15"/>
    </row>
    <row r="19187" spans="2:2">
      <c r="B19187" s="15"/>
    </row>
    <row r="19188" spans="2:2">
      <c r="B19188" s="15"/>
    </row>
    <row r="19189" spans="2:2">
      <c r="B19189" s="15"/>
    </row>
    <row r="19190" spans="2:2">
      <c r="B19190" s="15"/>
    </row>
    <row r="19191" spans="2:2">
      <c r="B19191" s="15"/>
    </row>
    <row r="19192" spans="2:2">
      <c r="B19192" s="15"/>
    </row>
    <row r="19193" spans="2:2">
      <c r="B19193" s="15"/>
    </row>
    <row r="19194" spans="2:2">
      <c r="B19194" s="15"/>
    </row>
    <row r="19195" spans="2:2">
      <c r="B19195" s="15"/>
    </row>
    <row r="19196" spans="2:2">
      <c r="B19196" s="15"/>
    </row>
    <row r="19197" spans="2:2">
      <c r="B19197" s="15"/>
    </row>
    <row r="19198" spans="2:2">
      <c r="B19198" s="15"/>
    </row>
    <row r="19199" spans="2:2">
      <c r="B19199" s="15"/>
    </row>
    <row r="19200" spans="2:2">
      <c r="B19200" s="15"/>
    </row>
    <row r="19201" spans="2:2">
      <c r="B19201" s="15"/>
    </row>
    <row r="19202" spans="2:2">
      <c r="B19202" s="15"/>
    </row>
    <row r="19203" spans="2:2">
      <c r="B19203" s="15"/>
    </row>
    <row r="19204" spans="2:2">
      <c r="B19204" s="15"/>
    </row>
    <row r="19205" spans="2:2">
      <c r="B19205" s="15"/>
    </row>
    <row r="19206" spans="2:2">
      <c r="B19206" s="15"/>
    </row>
    <row r="19207" spans="2:2">
      <c r="B19207" s="15"/>
    </row>
    <row r="19208" spans="2:2">
      <c r="B19208" s="15"/>
    </row>
    <row r="19209" spans="2:2">
      <c r="B19209" s="15"/>
    </row>
    <row r="19210" spans="2:2">
      <c r="B19210" s="15"/>
    </row>
    <row r="19211" spans="2:2">
      <c r="B19211" s="15"/>
    </row>
    <row r="19212" spans="2:2">
      <c r="B19212" s="15"/>
    </row>
    <row r="19213" spans="2:2">
      <c r="B19213" s="15"/>
    </row>
    <row r="19214" spans="2:2">
      <c r="B19214" s="15"/>
    </row>
    <row r="19215" spans="2:2">
      <c r="B19215" s="15"/>
    </row>
    <row r="19216" spans="2:2">
      <c r="B19216" s="15"/>
    </row>
    <row r="19217" spans="2:2">
      <c r="B19217" s="15"/>
    </row>
    <row r="19218" spans="2:2">
      <c r="B19218" s="15"/>
    </row>
    <row r="19219" spans="2:2">
      <c r="B19219" s="15"/>
    </row>
    <row r="19220" spans="2:2">
      <c r="B19220" s="15"/>
    </row>
    <row r="19221" spans="2:2">
      <c r="B19221" s="15"/>
    </row>
    <row r="19222" spans="2:2">
      <c r="B19222" s="15"/>
    </row>
    <row r="19223" spans="2:2">
      <c r="B19223" s="15"/>
    </row>
    <row r="19224" spans="2:2">
      <c r="B19224" s="15"/>
    </row>
    <row r="19225" spans="2:2">
      <c r="B19225" s="15"/>
    </row>
    <row r="19226" spans="2:2">
      <c r="B19226" s="15"/>
    </row>
    <row r="19227" spans="2:2">
      <c r="B19227" s="15"/>
    </row>
    <row r="19228" spans="2:2">
      <c r="B19228" s="15"/>
    </row>
    <row r="19229" spans="2:2">
      <c r="B19229" s="15"/>
    </row>
    <row r="19230" spans="2:2">
      <c r="B19230" s="15"/>
    </row>
    <row r="19231" spans="2:2">
      <c r="B19231" s="15"/>
    </row>
    <row r="19232" spans="2:2">
      <c r="B19232" s="15"/>
    </row>
    <row r="19233" spans="2:2">
      <c r="B19233" s="15"/>
    </row>
    <row r="19234" spans="2:2">
      <c r="B19234" s="15"/>
    </row>
    <row r="19235" spans="2:2">
      <c r="B19235" s="15"/>
    </row>
    <row r="19236" spans="2:2">
      <c r="B19236" s="15"/>
    </row>
    <row r="19237" spans="2:2">
      <c r="B19237" s="15"/>
    </row>
    <row r="19238" spans="2:2">
      <c r="B19238" s="15"/>
    </row>
    <row r="19239" spans="2:2">
      <c r="B19239" s="15"/>
    </row>
    <row r="19240" spans="2:2">
      <c r="B19240" s="15"/>
    </row>
    <row r="19241" spans="2:2">
      <c r="B19241" s="15"/>
    </row>
    <row r="19242" spans="2:2">
      <c r="B19242" s="15"/>
    </row>
    <row r="19243" spans="2:2">
      <c r="B19243" s="15"/>
    </row>
    <row r="19244" spans="2:2">
      <c r="B19244" s="15"/>
    </row>
    <row r="19245" spans="2:2">
      <c r="B19245" s="15"/>
    </row>
    <row r="19246" spans="2:2">
      <c r="B19246" s="15"/>
    </row>
    <row r="19247" spans="2:2">
      <c r="B19247" s="15"/>
    </row>
    <row r="19248" spans="2:2">
      <c r="B19248" s="15"/>
    </row>
    <row r="19249" spans="2:2">
      <c r="B19249" s="15"/>
    </row>
    <row r="19250" spans="2:2">
      <c r="B19250" s="15"/>
    </row>
    <row r="19251" spans="2:2">
      <c r="B19251" s="15"/>
    </row>
    <row r="19252" spans="2:2">
      <c r="B19252" s="15"/>
    </row>
    <row r="19253" spans="2:2">
      <c r="B19253" s="15"/>
    </row>
    <row r="19254" spans="2:2">
      <c r="B19254" s="15"/>
    </row>
    <row r="19255" spans="2:2">
      <c r="B19255" s="15"/>
    </row>
    <row r="19256" spans="2:2">
      <c r="B19256" s="15"/>
    </row>
    <row r="19257" spans="2:2">
      <c r="B19257" s="15"/>
    </row>
    <row r="19258" spans="2:2">
      <c r="B19258" s="15"/>
    </row>
    <row r="19259" spans="2:2">
      <c r="B19259" s="15"/>
    </row>
    <row r="19260" spans="2:2">
      <c r="B19260" s="15"/>
    </row>
    <row r="19261" spans="2:2">
      <c r="B19261" s="15"/>
    </row>
    <row r="19262" spans="2:2">
      <c r="B19262" s="15"/>
    </row>
    <row r="19263" spans="2:2">
      <c r="B19263" s="15"/>
    </row>
    <row r="19264" spans="2:2">
      <c r="B19264" s="15"/>
    </row>
    <row r="19265" spans="2:2">
      <c r="B19265" s="15"/>
    </row>
    <row r="19266" spans="2:2">
      <c r="B19266" s="15"/>
    </row>
    <row r="19267" spans="2:2">
      <c r="B19267" s="15"/>
    </row>
    <row r="19268" spans="2:2">
      <c r="B19268" s="15"/>
    </row>
    <row r="19269" spans="2:2">
      <c r="B19269" s="15"/>
    </row>
    <row r="19270" spans="2:2">
      <c r="B19270" s="15"/>
    </row>
    <row r="19271" spans="2:2">
      <c r="B19271" s="15"/>
    </row>
    <row r="19272" spans="2:2">
      <c r="B19272" s="15"/>
    </row>
    <row r="19273" spans="2:2">
      <c r="B19273" s="15"/>
    </row>
    <row r="19274" spans="2:2">
      <c r="B19274" s="15"/>
    </row>
    <row r="19275" spans="2:2">
      <c r="B19275" s="15"/>
    </row>
    <row r="19276" spans="2:2">
      <c r="B19276" s="15"/>
    </row>
    <row r="19277" spans="2:2">
      <c r="B19277" s="15"/>
    </row>
    <row r="19278" spans="2:2">
      <c r="B19278" s="15"/>
    </row>
    <row r="19279" spans="2:2">
      <c r="B19279" s="15"/>
    </row>
    <row r="19280" spans="2:2">
      <c r="B19280" s="15"/>
    </row>
    <row r="19281" spans="2:2">
      <c r="B19281" s="15"/>
    </row>
    <row r="19282" spans="2:2">
      <c r="B19282" s="15"/>
    </row>
    <row r="19283" spans="2:2">
      <c r="B19283" s="15"/>
    </row>
    <row r="19284" spans="2:2">
      <c r="B19284" s="15"/>
    </row>
    <row r="19285" spans="2:2">
      <c r="B19285" s="15"/>
    </row>
    <row r="19286" spans="2:2">
      <c r="B19286" s="15"/>
    </row>
    <row r="19287" spans="2:2">
      <c r="B19287" s="15"/>
    </row>
    <row r="19288" spans="2:2">
      <c r="B19288" s="15"/>
    </row>
    <row r="19289" spans="2:2">
      <c r="B19289" s="15"/>
    </row>
    <row r="19290" spans="2:2">
      <c r="B19290" s="15"/>
    </row>
    <row r="19291" spans="2:2">
      <c r="B19291" s="15"/>
    </row>
    <row r="19292" spans="2:2">
      <c r="B19292" s="15"/>
    </row>
    <row r="19293" spans="2:2">
      <c r="B19293" s="15"/>
    </row>
    <row r="19294" spans="2:2">
      <c r="B19294" s="15"/>
    </row>
    <row r="19295" spans="2:2">
      <c r="B19295" s="15"/>
    </row>
    <row r="19296" spans="2:2">
      <c r="B19296" s="15"/>
    </row>
    <row r="19297" spans="2:2">
      <c r="B19297" s="15"/>
    </row>
    <row r="19298" spans="2:2">
      <c r="B19298" s="15"/>
    </row>
    <row r="19299" spans="2:2">
      <c r="B19299" s="15"/>
    </row>
    <row r="19300" spans="2:2">
      <c r="B19300" s="15"/>
    </row>
    <row r="19301" spans="2:2">
      <c r="B19301" s="15"/>
    </row>
    <row r="19302" spans="2:2">
      <c r="B19302" s="15"/>
    </row>
    <row r="19303" spans="2:2">
      <c r="B19303" s="15"/>
    </row>
    <row r="19304" spans="2:2">
      <c r="B19304" s="15"/>
    </row>
    <row r="19305" spans="2:2">
      <c r="B19305" s="15"/>
    </row>
    <row r="19306" spans="2:2">
      <c r="B19306" s="15"/>
    </row>
    <row r="19307" spans="2:2">
      <c r="B19307" s="15"/>
    </row>
    <row r="19308" spans="2:2">
      <c r="B19308" s="15"/>
    </row>
    <row r="19309" spans="2:2">
      <c r="B19309" s="15"/>
    </row>
    <row r="19310" spans="2:2">
      <c r="B19310" s="15"/>
    </row>
    <row r="19311" spans="2:2">
      <c r="B19311" s="15"/>
    </row>
    <row r="19312" spans="2:2">
      <c r="B19312" s="15"/>
    </row>
    <row r="19313" spans="2:2">
      <c r="B19313" s="15"/>
    </row>
    <row r="19314" spans="2:2">
      <c r="B19314" s="15"/>
    </row>
    <row r="19315" spans="2:2">
      <c r="B19315" s="15"/>
    </row>
    <row r="19316" spans="2:2">
      <c r="B19316" s="15"/>
    </row>
    <row r="19317" spans="2:2">
      <c r="B19317" s="15"/>
    </row>
    <row r="19318" spans="2:2">
      <c r="B19318" s="15"/>
    </row>
    <row r="19319" spans="2:2">
      <c r="B19319" s="15"/>
    </row>
    <row r="19320" spans="2:2">
      <c r="B19320" s="15"/>
    </row>
    <row r="19321" spans="2:2">
      <c r="B19321" s="15"/>
    </row>
    <row r="19322" spans="2:2">
      <c r="B19322" s="15"/>
    </row>
    <row r="19323" spans="2:2">
      <c r="B19323" s="15"/>
    </row>
    <row r="19324" spans="2:2">
      <c r="B19324" s="15"/>
    </row>
    <row r="19325" spans="2:2">
      <c r="B19325" s="15"/>
    </row>
    <row r="19326" spans="2:2">
      <c r="B19326" s="15"/>
    </row>
    <row r="19327" spans="2:2">
      <c r="B19327" s="15"/>
    </row>
    <row r="19328" spans="2:2">
      <c r="B19328" s="15"/>
    </row>
    <row r="19329" spans="2:2">
      <c r="B19329" s="15"/>
    </row>
    <row r="19330" spans="2:2">
      <c r="B19330" s="15"/>
    </row>
    <row r="19331" spans="2:2">
      <c r="B19331" s="15"/>
    </row>
    <row r="19332" spans="2:2">
      <c r="B19332" s="15"/>
    </row>
    <row r="19333" spans="2:2">
      <c r="B19333" s="15"/>
    </row>
    <row r="19334" spans="2:2">
      <c r="B19334" s="15"/>
    </row>
    <row r="19335" spans="2:2">
      <c r="B19335" s="15"/>
    </row>
    <row r="19336" spans="2:2">
      <c r="B19336" s="15"/>
    </row>
    <row r="19337" spans="2:2">
      <c r="B19337" s="15"/>
    </row>
    <row r="19338" spans="2:2">
      <c r="B19338" s="15"/>
    </row>
    <row r="19339" spans="2:2">
      <c r="B19339" s="15"/>
    </row>
    <row r="19340" spans="2:2">
      <c r="B19340" s="15"/>
    </row>
    <row r="19341" spans="2:2">
      <c r="B19341" s="15"/>
    </row>
    <row r="19342" spans="2:2">
      <c r="B19342" s="15"/>
    </row>
    <row r="19343" spans="2:2">
      <c r="B19343" s="15"/>
    </row>
    <row r="19344" spans="2:2">
      <c r="B19344" s="15"/>
    </row>
    <row r="19345" spans="2:2">
      <c r="B19345" s="15"/>
    </row>
    <row r="19346" spans="2:2">
      <c r="B19346" s="15"/>
    </row>
    <row r="19347" spans="2:2">
      <c r="B19347" s="15"/>
    </row>
    <row r="19348" spans="2:2">
      <c r="B19348" s="15"/>
    </row>
    <row r="19349" spans="2:2">
      <c r="B19349" s="15"/>
    </row>
    <row r="19350" spans="2:2">
      <c r="B19350" s="15"/>
    </row>
    <row r="19351" spans="2:2">
      <c r="B19351" s="15"/>
    </row>
    <row r="19352" spans="2:2">
      <c r="B19352" s="15"/>
    </row>
    <row r="19353" spans="2:2">
      <c r="B19353" s="15"/>
    </row>
    <row r="19354" spans="2:2">
      <c r="B19354" s="15"/>
    </row>
    <row r="19355" spans="2:2">
      <c r="B19355" s="15"/>
    </row>
    <row r="19356" spans="2:2">
      <c r="B19356" s="15"/>
    </row>
    <row r="19357" spans="2:2">
      <c r="B19357" s="15"/>
    </row>
    <row r="19358" spans="2:2">
      <c r="B19358" s="15"/>
    </row>
    <row r="19359" spans="2:2">
      <c r="B19359" s="15"/>
    </row>
    <row r="19360" spans="2:2">
      <c r="B19360" s="15"/>
    </row>
    <row r="19361" spans="2:2">
      <c r="B19361" s="15"/>
    </row>
    <row r="19362" spans="2:2">
      <c r="B19362" s="15"/>
    </row>
    <row r="19363" spans="2:2">
      <c r="B19363" s="15"/>
    </row>
    <row r="19364" spans="2:2">
      <c r="B19364" s="15"/>
    </row>
    <row r="19365" spans="2:2">
      <c r="B19365" s="15"/>
    </row>
    <row r="19366" spans="2:2">
      <c r="B19366" s="15"/>
    </row>
    <row r="19367" spans="2:2">
      <c r="B19367" s="15"/>
    </row>
    <row r="19368" spans="2:2">
      <c r="B19368" s="15"/>
    </row>
    <row r="19369" spans="2:2">
      <c r="B19369" s="15"/>
    </row>
    <row r="19370" spans="2:2">
      <c r="B19370" s="15"/>
    </row>
    <row r="19371" spans="2:2">
      <c r="B19371" s="15"/>
    </row>
    <row r="19372" spans="2:2">
      <c r="B19372" s="15"/>
    </row>
    <row r="19373" spans="2:2">
      <c r="B19373" s="15"/>
    </row>
    <row r="19374" spans="2:2">
      <c r="B19374" s="15"/>
    </row>
    <row r="19375" spans="2:2">
      <c r="B19375" s="15"/>
    </row>
    <row r="19376" spans="2:2">
      <c r="B19376" s="15"/>
    </row>
    <row r="19377" spans="2:2">
      <c r="B19377" s="15"/>
    </row>
    <row r="19378" spans="2:2">
      <c r="B19378" s="15"/>
    </row>
    <row r="19379" spans="2:2">
      <c r="B19379" s="15"/>
    </row>
    <row r="19380" spans="2:2">
      <c r="B19380" s="15"/>
    </row>
    <row r="19381" spans="2:2">
      <c r="B19381" s="15"/>
    </row>
    <row r="19382" spans="2:2">
      <c r="B19382" s="15"/>
    </row>
    <row r="19383" spans="2:2">
      <c r="B19383" s="15"/>
    </row>
    <row r="19384" spans="2:2">
      <c r="B19384" s="15"/>
    </row>
    <row r="19385" spans="2:2">
      <c r="B19385" s="15"/>
    </row>
    <row r="19386" spans="2:2">
      <c r="B19386" s="15"/>
    </row>
    <row r="19387" spans="2:2">
      <c r="B19387" s="15"/>
    </row>
    <row r="19388" spans="2:2">
      <c r="B19388" s="15"/>
    </row>
    <row r="19389" spans="2:2">
      <c r="B19389" s="15"/>
    </row>
    <row r="19390" spans="2:2">
      <c r="B19390" s="15"/>
    </row>
    <row r="19391" spans="2:2">
      <c r="B19391" s="15"/>
    </row>
    <row r="19392" spans="2:2">
      <c r="B19392" s="15"/>
    </row>
    <row r="19393" spans="2:2">
      <c r="B19393" s="15"/>
    </row>
    <row r="19394" spans="2:2">
      <c r="B19394" s="15"/>
    </row>
    <row r="19395" spans="2:2">
      <c r="B19395" s="15"/>
    </row>
    <row r="19396" spans="2:2">
      <c r="B19396" s="15"/>
    </row>
    <row r="19397" spans="2:2">
      <c r="B19397" s="15"/>
    </row>
    <row r="19398" spans="2:2">
      <c r="B19398" s="15"/>
    </row>
    <row r="19399" spans="2:2">
      <c r="B19399" s="15"/>
    </row>
    <row r="19400" spans="2:2">
      <c r="B19400" s="15"/>
    </row>
    <row r="19401" spans="2:2">
      <c r="B19401" s="15"/>
    </row>
    <row r="19402" spans="2:2">
      <c r="B19402" s="15"/>
    </row>
    <row r="19403" spans="2:2">
      <c r="B19403" s="15"/>
    </row>
    <row r="19404" spans="2:2">
      <c r="B19404" s="15"/>
    </row>
    <row r="19405" spans="2:2">
      <c r="B19405" s="15"/>
    </row>
    <row r="19406" spans="2:2">
      <c r="B19406" s="15"/>
    </row>
    <row r="19407" spans="2:2">
      <c r="B19407" s="15"/>
    </row>
    <row r="19408" spans="2:2">
      <c r="B19408" s="15"/>
    </row>
    <row r="19409" spans="2:2">
      <c r="B19409" s="15"/>
    </row>
    <row r="19410" spans="2:2">
      <c r="B19410" s="15"/>
    </row>
    <row r="19411" spans="2:2">
      <c r="B19411" s="15"/>
    </row>
    <row r="19412" spans="2:2">
      <c r="B19412" s="15"/>
    </row>
    <row r="19413" spans="2:2">
      <c r="B19413" s="15"/>
    </row>
    <row r="19414" spans="2:2">
      <c r="B19414" s="15"/>
    </row>
    <row r="19415" spans="2:2">
      <c r="B19415" s="15"/>
    </row>
    <row r="19416" spans="2:2">
      <c r="B19416" s="15"/>
    </row>
    <row r="19417" spans="2:2">
      <c r="B19417" s="15"/>
    </row>
    <row r="19418" spans="2:2">
      <c r="B19418" s="15"/>
    </row>
    <row r="19419" spans="2:2">
      <c r="B19419" s="15"/>
    </row>
    <row r="19420" spans="2:2">
      <c r="B19420" s="15"/>
    </row>
    <row r="19421" spans="2:2">
      <c r="B19421" s="15"/>
    </row>
    <row r="19422" spans="2:2">
      <c r="B19422" s="15"/>
    </row>
    <row r="19423" spans="2:2">
      <c r="B19423" s="15"/>
    </row>
    <row r="19424" spans="2:2">
      <c r="B19424" s="15"/>
    </row>
    <row r="19425" spans="2:2">
      <c r="B19425" s="15"/>
    </row>
    <row r="19426" spans="2:2">
      <c r="B19426" s="15"/>
    </row>
    <row r="19427" spans="2:2">
      <c r="B19427" s="15"/>
    </row>
    <row r="19428" spans="2:2">
      <c r="B19428" s="15"/>
    </row>
    <row r="19429" spans="2:2">
      <c r="B19429" s="15"/>
    </row>
    <row r="19430" spans="2:2">
      <c r="B19430" s="15"/>
    </row>
    <row r="19431" spans="2:2">
      <c r="B19431" s="15"/>
    </row>
    <row r="19432" spans="2:2">
      <c r="B19432" s="15"/>
    </row>
    <row r="19433" spans="2:2">
      <c r="B19433" s="15"/>
    </row>
    <row r="19434" spans="2:2">
      <c r="B19434" s="15"/>
    </row>
    <row r="19435" spans="2:2">
      <c r="B19435" s="15"/>
    </row>
    <row r="19436" spans="2:2">
      <c r="B19436" s="15"/>
    </row>
    <row r="19437" spans="2:2">
      <c r="B19437" s="15"/>
    </row>
    <row r="19438" spans="2:2">
      <c r="B19438" s="15"/>
    </row>
    <row r="19439" spans="2:2">
      <c r="B19439" s="15"/>
    </row>
    <row r="19440" spans="2:2">
      <c r="B19440" s="15"/>
    </row>
    <row r="19441" spans="2:2">
      <c r="B19441" s="15"/>
    </row>
    <row r="19442" spans="2:2">
      <c r="B19442" s="15"/>
    </row>
    <row r="19443" spans="2:2">
      <c r="B19443" s="15"/>
    </row>
    <row r="19444" spans="2:2">
      <c r="B19444" s="15"/>
    </row>
    <row r="19445" spans="2:2">
      <c r="B19445" s="15"/>
    </row>
    <row r="19446" spans="2:2">
      <c r="B19446" s="15"/>
    </row>
    <row r="19447" spans="2:2">
      <c r="B19447" s="15"/>
    </row>
    <row r="19448" spans="2:2">
      <c r="B19448" s="15"/>
    </row>
    <row r="19449" spans="2:2">
      <c r="B19449" s="15"/>
    </row>
    <row r="19450" spans="2:2">
      <c r="B19450" s="15"/>
    </row>
    <row r="19451" spans="2:2">
      <c r="B19451" s="15"/>
    </row>
    <row r="19452" spans="2:2">
      <c r="B19452" s="15"/>
    </row>
    <row r="19453" spans="2:2">
      <c r="B19453" s="15"/>
    </row>
    <row r="19454" spans="2:2">
      <c r="B19454" s="15"/>
    </row>
    <row r="19455" spans="2:2">
      <c r="B19455" s="15"/>
    </row>
    <row r="19456" spans="2:2">
      <c r="B19456" s="15"/>
    </row>
    <row r="19457" spans="2:2">
      <c r="B19457" s="15"/>
    </row>
    <row r="19458" spans="2:2">
      <c r="B19458" s="15"/>
    </row>
    <row r="19459" spans="2:2">
      <c r="B19459" s="15"/>
    </row>
    <row r="19460" spans="2:2">
      <c r="B19460" s="15"/>
    </row>
    <row r="19461" spans="2:2">
      <c r="B19461" s="15"/>
    </row>
    <row r="19462" spans="2:2">
      <c r="B19462" s="15"/>
    </row>
    <row r="19463" spans="2:2">
      <c r="B19463" s="15"/>
    </row>
    <row r="19464" spans="2:2">
      <c r="B19464" s="15"/>
    </row>
    <row r="19465" spans="2:2">
      <c r="B19465" s="15"/>
    </row>
    <row r="19466" spans="2:2">
      <c r="B19466" s="15"/>
    </row>
    <row r="19467" spans="2:2">
      <c r="B19467" s="15"/>
    </row>
    <row r="19468" spans="2:2">
      <c r="B19468" s="15"/>
    </row>
    <row r="19469" spans="2:2">
      <c r="B19469" s="15"/>
    </row>
    <row r="19470" spans="2:2">
      <c r="B19470" s="15"/>
    </row>
    <row r="19471" spans="2:2">
      <c r="B19471" s="15"/>
    </row>
    <row r="19472" spans="2:2">
      <c r="B19472" s="15"/>
    </row>
    <row r="19473" spans="2:2">
      <c r="B19473" s="15"/>
    </row>
    <row r="19474" spans="2:2">
      <c r="B19474" s="15"/>
    </row>
    <row r="19475" spans="2:2">
      <c r="B19475" s="15"/>
    </row>
    <row r="19476" spans="2:2">
      <c r="B19476" s="15"/>
    </row>
    <row r="19477" spans="2:2">
      <c r="B19477" s="15"/>
    </row>
    <row r="19478" spans="2:2">
      <c r="B19478" s="15"/>
    </row>
    <row r="19479" spans="2:2">
      <c r="B19479" s="15"/>
    </row>
    <row r="19480" spans="2:2">
      <c r="B19480" s="15"/>
    </row>
    <row r="19481" spans="2:2">
      <c r="B19481" s="15"/>
    </row>
    <row r="19482" spans="2:2">
      <c r="B19482" s="15"/>
    </row>
    <row r="19483" spans="2:2">
      <c r="B19483" s="15"/>
    </row>
    <row r="19484" spans="2:2">
      <c r="B19484" s="15"/>
    </row>
    <row r="19485" spans="2:2">
      <c r="B19485" s="15"/>
    </row>
    <row r="19486" spans="2:2">
      <c r="B19486" s="15"/>
    </row>
    <row r="19487" spans="2:2">
      <c r="B19487" s="15"/>
    </row>
    <row r="19488" spans="2:2">
      <c r="B19488" s="15"/>
    </row>
    <row r="19489" spans="2:2">
      <c r="B19489" s="15"/>
    </row>
    <row r="19490" spans="2:2">
      <c r="B19490" s="15"/>
    </row>
    <row r="19491" spans="2:2">
      <c r="B19491" s="15"/>
    </row>
    <row r="19492" spans="2:2">
      <c r="B19492" s="15"/>
    </row>
    <row r="19493" spans="2:2">
      <c r="B19493" s="15"/>
    </row>
    <row r="19494" spans="2:2">
      <c r="B19494" s="15"/>
    </row>
    <row r="19495" spans="2:2">
      <c r="B19495" s="15"/>
    </row>
    <row r="19496" spans="2:2">
      <c r="B19496" s="15"/>
    </row>
    <row r="19497" spans="2:2">
      <c r="B19497" s="15"/>
    </row>
    <row r="19498" spans="2:2">
      <c r="B19498" s="15"/>
    </row>
    <row r="19499" spans="2:2">
      <c r="B19499" s="15"/>
    </row>
    <row r="19500" spans="2:2">
      <c r="B19500" s="15"/>
    </row>
    <row r="19501" spans="2:2">
      <c r="B19501" s="15"/>
    </row>
    <row r="19502" spans="2:2">
      <c r="B19502" s="15"/>
    </row>
    <row r="19503" spans="2:2">
      <c r="B19503" s="15"/>
    </row>
    <row r="19504" spans="2:2">
      <c r="B19504" s="15"/>
    </row>
    <row r="19505" spans="2:2">
      <c r="B19505" s="15"/>
    </row>
    <row r="19506" spans="2:2">
      <c r="B19506" s="15"/>
    </row>
    <row r="19507" spans="2:2">
      <c r="B19507" s="15"/>
    </row>
    <row r="19508" spans="2:2">
      <c r="B19508" s="15"/>
    </row>
    <row r="19509" spans="2:2">
      <c r="B19509" s="15"/>
    </row>
    <row r="19510" spans="2:2">
      <c r="B19510" s="15"/>
    </row>
    <row r="19511" spans="2:2">
      <c r="B19511" s="15"/>
    </row>
    <row r="19512" spans="2:2">
      <c r="B19512" s="15"/>
    </row>
    <row r="19513" spans="2:2">
      <c r="B19513" s="15"/>
    </row>
    <row r="19514" spans="2:2">
      <c r="B19514" s="15"/>
    </row>
    <row r="19515" spans="2:2">
      <c r="B19515" s="15"/>
    </row>
    <row r="19516" spans="2:2">
      <c r="B19516" s="15"/>
    </row>
    <row r="19517" spans="2:2">
      <c r="B19517" s="15"/>
    </row>
    <row r="19518" spans="2:2">
      <c r="B19518" s="15"/>
    </row>
    <row r="19519" spans="2:2">
      <c r="B19519" s="15"/>
    </row>
    <row r="19520" spans="2:2">
      <c r="B19520" s="15"/>
    </row>
    <row r="19521" spans="2:2">
      <c r="B19521" s="15"/>
    </row>
    <row r="19522" spans="2:2">
      <c r="B19522" s="15"/>
    </row>
    <row r="19523" spans="2:2">
      <c r="B19523" s="15"/>
    </row>
    <row r="19524" spans="2:2">
      <c r="B19524" s="15"/>
    </row>
    <row r="19525" spans="2:2">
      <c r="B19525" s="15"/>
    </row>
    <row r="19526" spans="2:2">
      <c r="B19526" s="15"/>
    </row>
    <row r="19527" spans="2:2">
      <c r="B19527" s="15"/>
    </row>
    <row r="19528" spans="2:2">
      <c r="B19528" s="15"/>
    </row>
    <row r="19529" spans="2:2">
      <c r="B19529" s="15"/>
    </row>
    <row r="19530" spans="2:2">
      <c r="B19530" s="15"/>
    </row>
    <row r="19531" spans="2:2">
      <c r="B19531" s="15"/>
    </row>
    <row r="19532" spans="2:2">
      <c r="B19532" s="15"/>
    </row>
    <row r="19533" spans="2:2">
      <c r="B19533" s="15"/>
    </row>
    <row r="19534" spans="2:2">
      <c r="B19534" s="15"/>
    </row>
    <row r="19535" spans="2:2">
      <c r="B19535" s="15"/>
    </row>
    <row r="19536" spans="2:2">
      <c r="B19536" s="15"/>
    </row>
    <row r="19537" spans="2:2">
      <c r="B19537" s="15"/>
    </row>
    <row r="19538" spans="2:2">
      <c r="B19538" s="15"/>
    </row>
    <row r="19539" spans="2:2">
      <c r="B19539" s="15"/>
    </row>
    <row r="19540" spans="2:2">
      <c r="B19540" s="15"/>
    </row>
    <row r="19541" spans="2:2">
      <c r="B19541" s="15"/>
    </row>
    <row r="19542" spans="2:2">
      <c r="B19542" s="15"/>
    </row>
    <row r="19543" spans="2:2">
      <c r="B19543" s="15"/>
    </row>
    <row r="19544" spans="2:2">
      <c r="B19544" s="15"/>
    </row>
    <row r="19545" spans="2:2">
      <c r="B19545" s="15"/>
    </row>
    <row r="19546" spans="2:2">
      <c r="B19546" s="15"/>
    </row>
    <row r="19547" spans="2:2">
      <c r="B19547" s="15"/>
    </row>
    <row r="19548" spans="2:2">
      <c r="B19548" s="15"/>
    </row>
    <row r="19549" spans="2:2">
      <c r="B19549" s="15"/>
    </row>
    <row r="19550" spans="2:2">
      <c r="B19550" s="15"/>
    </row>
    <row r="19551" spans="2:2">
      <c r="B19551" s="15"/>
    </row>
    <row r="19552" spans="2:2">
      <c r="B19552" s="15"/>
    </row>
    <row r="19553" spans="2:2">
      <c r="B19553" s="15"/>
    </row>
    <row r="19554" spans="2:2">
      <c r="B19554" s="15"/>
    </row>
    <row r="19555" spans="2:2">
      <c r="B19555" s="15"/>
    </row>
    <row r="19556" spans="2:2">
      <c r="B19556" s="15"/>
    </row>
    <row r="19557" spans="2:2">
      <c r="B19557" s="15"/>
    </row>
    <row r="19558" spans="2:2">
      <c r="B19558" s="15"/>
    </row>
    <row r="19559" spans="2:2">
      <c r="B19559" s="15"/>
    </row>
    <row r="19560" spans="2:2">
      <c r="B19560" s="15"/>
    </row>
    <row r="19561" spans="2:2">
      <c r="B19561" s="15"/>
    </row>
    <row r="19562" spans="2:2">
      <c r="B19562" s="15"/>
    </row>
    <row r="19563" spans="2:2">
      <c r="B19563" s="15"/>
    </row>
    <row r="19564" spans="2:2">
      <c r="B19564" s="15"/>
    </row>
    <row r="19565" spans="2:2">
      <c r="B19565" s="15"/>
    </row>
    <row r="19566" spans="2:2">
      <c r="B19566" s="15"/>
    </row>
    <row r="19567" spans="2:2">
      <c r="B19567" s="15"/>
    </row>
    <row r="19568" spans="2:2">
      <c r="B19568" s="15"/>
    </row>
    <row r="19569" spans="2:2">
      <c r="B19569" s="15"/>
    </row>
    <row r="19570" spans="2:2">
      <c r="B19570" s="15"/>
    </row>
    <row r="19571" spans="2:2">
      <c r="B19571" s="15"/>
    </row>
    <row r="19572" spans="2:2">
      <c r="B19572" s="15"/>
    </row>
    <row r="19573" spans="2:2">
      <c r="B19573" s="15"/>
    </row>
    <row r="19574" spans="2:2">
      <c r="B19574" s="15"/>
    </row>
    <row r="19575" spans="2:2">
      <c r="B19575" s="15"/>
    </row>
    <row r="19576" spans="2:2">
      <c r="B19576" s="15"/>
    </row>
    <row r="19577" spans="2:2">
      <c r="B19577" s="15"/>
    </row>
    <row r="19578" spans="2:2">
      <c r="B19578" s="15"/>
    </row>
    <row r="19579" spans="2:2">
      <c r="B19579" s="15"/>
    </row>
    <row r="19580" spans="2:2">
      <c r="B19580" s="15"/>
    </row>
    <row r="19581" spans="2:2">
      <c r="B19581" s="15"/>
    </row>
    <row r="19582" spans="2:2">
      <c r="B19582" s="15"/>
    </row>
    <row r="19583" spans="2:2">
      <c r="B19583" s="15"/>
    </row>
    <row r="19584" spans="2:2">
      <c r="B19584" s="15"/>
    </row>
    <row r="19585" spans="2:2">
      <c r="B19585" s="15"/>
    </row>
    <row r="19586" spans="2:2">
      <c r="B19586" s="15"/>
    </row>
    <row r="19587" spans="2:2">
      <c r="B19587" s="15"/>
    </row>
    <row r="19588" spans="2:2">
      <c r="B19588" s="15"/>
    </row>
    <row r="19589" spans="2:2">
      <c r="B19589" s="15"/>
    </row>
    <row r="19590" spans="2:2">
      <c r="B19590" s="15"/>
    </row>
    <row r="19591" spans="2:2">
      <c r="B19591" s="15"/>
    </row>
    <row r="19592" spans="2:2">
      <c r="B19592" s="15"/>
    </row>
    <row r="19593" spans="2:2">
      <c r="B19593" s="15"/>
    </row>
    <row r="19594" spans="2:2">
      <c r="B19594" s="15"/>
    </row>
    <row r="19595" spans="2:2">
      <c r="B19595" s="15"/>
    </row>
    <row r="19596" spans="2:2">
      <c r="B19596" s="15"/>
    </row>
    <row r="19597" spans="2:2">
      <c r="B19597" s="15"/>
    </row>
    <row r="19598" spans="2:2">
      <c r="B19598" s="15"/>
    </row>
    <row r="19599" spans="2:2">
      <c r="B19599" s="15"/>
    </row>
    <row r="19600" spans="2:2">
      <c r="B19600" s="15"/>
    </row>
    <row r="19601" spans="2:2">
      <c r="B19601" s="15"/>
    </row>
    <row r="19602" spans="2:2">
      <c r="B19602" s="15"/>
    </row>
    <row r="19603" spans="2:2">
      <c r="B19603" s="15"/>
    </row>
    <row r="19604" spans="2:2">
      <c r="B19604" s="15"/>
    </row>
    <row r="19605" spans="2:2">
      <c r="B19605" s="15"/>
    </row>
    <row r="19606" spans="2:2">
      <c r="B19606" s="15"/>
    </row>
    <row r="19607" spans="2:2">
      <c r="B19607" s="15"/>
    </row>
    <row r="19608" spans="2:2">
      <c r="B19608" s="15"/>
    </row>
    <row r="19609" spans="2:2">
      <c r="B19609" s="15"/>
    </row>
    <row r="19610" spans="2:2">
      <c r="B19610" s="15"/>
    </row>
    <row r="19611" spans="2:2">
      <c r="B19611" s="15"/>
    </row>
    <row r="19612" spans="2:2">
      <c r="B19612" s="15"/>
    </row>
    <row r="19613" spans="2:2">
      <c r="B19613" s="15"/>
    </row>
    <row r="19614" spans="2:2">
      <c r="B19614" s="15"/>
    </row>
    <row r="19615" spans="2:2">
      <c r="B19615" s="15"/>
    </row>
    <row r="19616" spans="2:2">
      <c r="B19616" s="15"/>
    </row>
    <row r="19617" spans="2:2">
      <c r="B19617" s="15"/>
    </row>
    <row r="19618" spans="2:2">
      <c r="B19618" s="15"/>
    </row>
    <row r="19619" spans="2:2">
      <c r="B19619" s="15"/>
    </row>
    <row r="19620" spans="2:2">
      <c r="B19620" s="15"/>
    </row>
    <row r="19621" spans="2:2">
      <c r="B19621" s="15"/>
    </row>
    <row r="19622" spans="2:2">
      <c r="B19622" s="15"/>
    </row>
    <row r="19623" spans="2:2">
      <c r="B19623" s="15"/>
    </row>
    <row r="19624" spans="2:2">
      <c r="B19624" s="15"/>
    </row>
    <row r="19625" spans="2:2">
      <c r="B19625" s="15"/>
    </row>
    <row r="19626" spans="2:2">
      <c r="B19626" s="15"/>
    </row>
    <row r="19627" spans="2:2">
      <c r="B19627" s="15"/>
    </row>
    <row r="19628" spans="2:2">
      <c r="B19628" s="15"/>
    </row>
    <row r="19629" spans="2:2">
      <c r="B19629" s="15"/>
    </row>
    <row r="19630" spans="2:2">
      <c r="B19630" s="15"/>
    </row>
    <row r="19631" spans="2:2">
      <c r="B19631" s="15"/>
    </row>
    <row r="19632" spans="2:2">
      <c r="B19632" s="15"/>
    </row>
    <row r="19633" spans="2:2">
      <c r="B19633" s="15"/>
    </row>
    <row r="19634" spans="2:2">
      <c r="B19634" s="15"/>
    </row>
    <row r="19635" spans="2:2">
      <c r="B19635" s="15"/>
    </row>
    <row r="19636" spans="2:2">
      <c r="B19636" s="15"/>
    </row>
    <row r="19637" spans="2:2">
      <c r="B19637" s="15"/>
    </row>
    <row r="19638" spans="2:2">
      <c r="B19638" s="15"/>
    </row>
    <row r="19639" spans="2:2">
      <c r="B19639" s="15"/>
    </row>
    <row r="19640" spans="2:2">
      <c r="B19640" s="15"/>
    </row>
    <row r="19641" spans="2:2">
      <c r="B19641" s="15"/>
    </row>
    <row r="19642" spans="2:2">
      <c r="B19642" s="15"/>
    </row>
    <row r="19643" spans="2:2">
      <c r="B19643" s="15"/>
    </row>
    <row r="19644" spans="2:2">
      <c r="B19644" s="15"/>
    </row>
    <row r="19645" spans="2:2">
      <c r="B19645" s="15"/>
    </row>
    <row r="19646" spans="2:2">
      <c r="B19646" s="15"/>
    </row>
    <row r="19647" spans="2:2">
      <c r="B19647" s="15"/>
    </row>
    <row r="19648" spans="2:2">
      <c r="B19648" s="15"/>
    </row>
    <row r="19649" spans="2:2">
      <c r="B19649" s="15"/>
    </row>
    <row r="19650" spans="2:2">
      <c r="B19650" s="15"/>
    </row>
    <row r="19651" spans="2:2">
      <c r="B19651" s="15"/>
    </row>
    <row r="19652" spans="2:2">
      <c r="B19652" s="15"/>
    </row>
    <row r="19653" spans="2:2">
      <c r="B19653" s="15"/>
    </row>
    <row r="19654" spans="2:2">
      <c r="B19654" s="15"/>
    </row>
    <row r="19655" spans="2:2">
      <c r="B19655" s="15"/>
    </row>
    <row r="19656" spans="2:2">
      <c r="B19656" s="15"/>
    </row>
    <row r="19657" spans="2:2">
      <c r="B19657" s="15"/>
    </row>
    <row r="19658" spans="2:2">
      <c r="B19658" s="15"/>
    </row>
    <row r="19659" spans="2:2">
      <c r="B19659" s="15"/>
    </row>
    <row r="19660" spans="2:2">
      <c r="B19660" s="15"/>
    </row>
    <row r="19661" spans="2:2">
      <c r="B19661" s="15"/>
    </row>
    <row r="19662" spans="2:2">
      <c r="B19662" s="15"/>
    </row>
    <row r="19663" spans="2:2">
      <c r="B19663" s="15"/>
    </row>
    <row r="19664" spans="2:2">
      <c r="B19664" s="15"/>
    </row>
    <row r="19665" spans="2:2">
      <c r="B19665" s="15"/>
    </row>
    <row r="19666" spans="2:2">
      <c r="B19666" s="15"/>
    </row>
    <row r="19667" spans="2:2">
      <c r="B19667" s="15"/>
    </row>
    <row r="19668" spans="2:2">
      <c r="B19668" s="15"/>
    </row>
    <row r="19669" spans="2:2">
      <c r="B19669" s="15"/>
    </row>
    <row r="19670" spans="2:2">
      <c r="B19670" s="15"/>
    </row>
    <row r="19671" spans="2:2">
      <c r="B19671" s="15"/>
    </row>
    <row r="19672" spans="2:2">
      <c r="B19672" s="15"/>
    </row>
    <row r="19673" spans="2:2">
      <c r="B19673" s="15"/>
    </row>
    <row r="19674" spans="2:2">
      <c r="B19674" s="15"/>
    </row>
    <row r="19675" spans="2:2">
      <c r="B19675" s="15"/>
    </row>
    <row r="19676" spans="2:2">
      <c r="B19676" s="15"/>
    </row>
    <row r="19677" spans="2:2">
      <c r="B19677" s="15"/>
    </row>
    <row r="19678" spans="2:2">
      <c r="B19678" s="15"/>
    </row>
    <row r="19679" spans="2:2">
      <c r="B19679" s="15"/>
    </row>
    <row r="19680" spans="2:2">
      <c r="B19680" s="15"/>
    </row>
    <row r="19681" spans="2:2">
      <c r="B19681" s="15"/>
    </row>
    <row r="19682" spans="2:2">
      <c r="B19682" s="15"/>
    </row>
    <row r="19683" spans="2:2">
      <c r="B19683" s="15"/>
    </row>
    <row r="19684" spans="2:2">
      <c r="B19684" s="15"/>
    </row>
    <row r="19685" spans="2:2">
      <c r="B19685" s="15"/>
    </row>
    <row r="19686" spans="2:2">
      <c r="B19686" s="15"/>
    </row>
    <row r="19687" spans="2:2">
      <c r="B19687" s="15"/>
    </row>
    <row r="19688" spans="2:2">
      <c r="B19688" s="15"/>
    </row>
    <row r="19689" spans="2:2">
      <c r="B19689" s="15"/>
    </row>
    <row r="19690" spans="2:2">
      <c r="B19690" s="15"/>
    </row>
    <row r="19691" spans="2:2">
      <c r="B19691" s="15"/>
    </row>
    <row r="19692" spans="2:2">
      <c r="B19692" s="15"/>
    </row>
    <row r="19693" spans="2:2">
      <c r="B19693" s="15"/>
    </row>
    <row r="19694" spans="2:2">
      <c r="B19694" s="15"/>
    </row>
    <row r="19695" spans="2:2">
      <c r="B19695" s="15"/>
    </row>
    <row r="19696" spans="2:2">
      <c r="B19696" s="15"/>
    </row>
    <row r="19697" spans="2:2">
      <c r="B19697" s="15"/>
    </row>
    <row r="19698" spans="2:2">
      <c r="B19698" s="15"/>
    </row>
    <row r="19699" spans="2:2">
      <c r="B19699" s="15"/>
    </row>
    <row r="19700" spans="2:2">
      <c r="B19700" s="15"/>
    </row>
    <row r="19701" spans="2:2">
      <c r="B19701" s="15"/>
    </row>
    <row r="19702" spans="2:2">
      <c r="B19702" s="15"/>
    </row>
    <row r="19703" spans="2:2">
      <c r="B19703" s="15"/>
    </row>
    <row r="19704" spans="2:2">
      <c r="B19704" s="15"/>
    </row>
    <row r="19705" spans="2:2">
      <c r="B19705" s="15"/>
    </row>
    <row r="19706" spans="2:2">
      <c r="B19706" s="15"/>
    </row>
    <row r="19707" spans="2:2">
      <c r="B19707" s="15"/>
    </row>
    <row r="19708" spans="2:2">
      <c r="B19708" s="15"/>
    </row>
    <row r="19709" spans="2:2">
      <c r="B19709" s="15"/>
    </row>
    <row r="19710" spans="2:2">
      <c r="B19710" s="15"/>
    </row>
    <row r="19711" spans="2:2">
      <c r="B19711" s="15"/>
    </row>
    <row r="19712" spans="2:2">
      <c r="B19712" s="15"/>
    </row>
    <row r="19713" spans="2:2">
      <c r="B19713" s="15"/>
    </row>
    <row r="19714" spans="2:2">
      <c r="B19714" s="15"/>
    </row>
    <row r="19715" spans="2:2">
      <c r="B19715" s="15"/>
    </row>
    <row r="19716" spans="2:2">
      <c r="B19716" s="15"/>
    </row>
    <row r="19717" spans="2:2">
      <c r="B19717" s="15"/>
    </row>
    <row r="19718" spans="2:2">
      <c r="B19718" s="15"/>
    </row>
    <row r="19719" spans="2:2">
      <c r="B19719" s="15"/>
    </row>
    <row r="19720" spans="2:2">
      <c r="B19720" s="15"/>
    </row>
    <row r="19721" spans="2:2">
      <c r="B19721" s="15"/>
    </row>
    <row r="19722" spans="2:2">
      <c r="B19722" s="15"/>
    </row>
    <row r="19723" spans="2:2">
      <c r="B19723" s="15"/>
    </row>
    <row r="19724" spans="2:2">
      <c r="B19724" s="15"/>
    </row>
    <row r="19725" spans="2:2">
      <c r="B19725" s="15"/>
    </row>
    <row r="19726" spans="2:2">
      <c r="B19726" s="15"/>
    </row>
    <row r="19727" spans="2:2">
      <c r="B19727" s="15"/>
    </row>
    <row r="19728" spans="2:2">
      <c r="B19728" s="15"/>
    </row>
    <row r="19729" spans="2:2">
      <c r="B19729" s="15"/>
    </row>
    <row r="19730" spans="2:2">
      <c r="B19730" s="15"/>
    </row>
    <row r="19731" spans="2:2">
      <c r="B19731" s="15"/>
    </row>
    <row r="19732" spans="2:2">
      <c r="B19732" s="15"/>
    </row>
    <row r="19733" spans="2:2">
      <c r="B19733" s="15"/>
    </row>
    <row r="19734" spans="2:2">
      <c r="B19734" s="15"/>
    </row>
    <row r="19735" spans="2:2">
      <c r="B19735" s="15"/>
    </row>
    <row r="19736" spans="2:2">
      <c r="B19736" s="15"/>
    </row>
    <row r="19737" spans="2:2">
      <c r="B19737" s="15"/>
    </row>
    <row r="19738" spans="2:2">
      <c r="B19738" s="15"/>
    </row>
    <row r="19739" spans="2:2">
      <c r="B19739" s="15"/>
    </row>
    <row r="19740" spans="2:2">
      <c r="B19740" s="15"/>
    </row>
    <row r="19741" spans="2:2">
      <c r="B19741" s="15"/>
    </row>
    <row r="19742" spans="2:2">
      <c r="B19742" s="15"/>
    </row>
    <row r="19743" spans="2:2">
      <c r="B19743" s="15"/>
    </row>
    <row r="19744" spans="2:2">
      <c r="B19744" s="15"/>
    </row>
    <row r="19745" spans="2:2">
      <c r="B19745" s="15"/>
    </row>
    <row r="19746" spans="2:2">
      <c r="B19746" s="15"/>
    </row>
    <row r="19747" spans="2:2">
      <c r="B19747" s="15"/>
    </row>
    <row r="19748" spans="2:2">
      <c r="B19748" s="15"/>
    </row>
    <row r="19749" spans="2:2">
      <c r="B19749" s="15"/>
    </row>
    <row r="19750" spans="2:2">
      <c r="B19750" s="15"/>
    </row>
    <row r="19751" spans="2:2">
      <c r="B19751" s="15"/>
    </row>
    <row r="19752" spans="2:2">
      <c r="B19752" s="15"/>
    </row>
    <row r="19753" spans="2:2">
      <c r="B19753" s="15"/>
    </row>
    <row r="19754" spans="2:2">
      <c r="B19754" s="15"/>
    </row>
    <row r="19755" spans="2:2">
      <c r="B19755" s="15"/>
    </row>
    <row r="19756" spans="2:2">
      <c r="B19756" s="15"/>
    </row>
    <row r="19757" spans="2:2">
      <c r="B19757" s="15"/>
    </row>
    <row r="19758" spans="2:2">
      <c r="B19758" s="15"/>
    </row>
    <row r="19759" spans="2:2">
      <c r="B19759" s="15"/>
    </row>
    <row r="19760" spans="2:2">
      <c r="B19760" s="15"/>
    </row>
    <row r="19761" spans="2:2">
      <c r="B19761" s="15"/>
    </row>
    <row r="19762" spans="2:2">
      <c r="B19762" s="15"/>
    </row>
    <row r="19763" spans="2:2">
      <c r="B19763" s="15"/>
    </row>
    <row r="19764" spans="2:2">
      <c r="B19764" s="15"/>
    </row>
    <row r="19765" spans="2:2">
      <c r="B19765" s="15"/>
    </row>
    <row r="19766" spans="2:2">
      <c r="B19766" s="15"/>
    </row>
    <row r="19767" spans="2:2">
      <c r="B19767" s="15"/>
    </row>
    <row r="19768" spans="2:2">
      <c r="B19768" s="15"/>
    </row>
    <row r="19769" spans="2:2">
      <c r="B19769" s="15"/>
    </row>
    <row r="19770" spans="2:2">
      <c r="B19770" s="15"/>
    </row>
    <row r="19771" spans="2:2">
      <c r="B19771" s="15"/>
    </row>
    <row r="19772" spans="2:2">
      <c r="B19772" s="15"/>
    </row>
    <row r="19773" spans="2:2">
      <c r="B19773" s="15"/>
    </row>
    <row r="19774" spans="2:2">
      <c r="B19774" s="15"/>
    </row>
    <row r="19775" spans="2:2">
      <c r="B19775" s="15"/>
    </row>
    <row r="19776" spans="2:2">
      <c r="B19776" s="15"/>
    </row>
    <row r="19777" spans="2:2">
      <c r="B19777" s="15"/>
    </row>
    <row r="19778" spans="2:2">
      <c r="B19778" s="15"/>
    </row>
    <row r="19779" spans="2:2">
      <c r="B19779" s="15"/>
    </row>
    <row r="19780" spans="2:2">
      <c r="B19780" s="15"/>
    </row>
    <row r="19781" spans="2:2">
      <c r="B19781" s="15"/>
    </row>
    <row r="19782" spans="2:2">
      <c r="B19782" s="15"/>
    </row>
    <row r="19783" spans="2:2">
      <c r="B19783" s="15"/>
    </row>
    <row r="19784" spans="2:2">
      <c r="B19784" s="15"/>
    </row>
    <row r="19785" spans="2:2">
      <c r="B19785" s="15"/>
    </row>
    <row r="19786" spans="2:2">
      <c r="B19786" s="15"/>
    </row>
    <row r="19787" spans="2:2">
      <c r="B19787" s="15"/>
    </row>
    <row r="19788" spans="2:2">
      <c r="B19788" s="15"/>
    </row>
    <row r="19789" spans="2:2">
      <c r="B19789" s="15"/>
    </row>
    <row r="19790" spans="2:2">
      <c r="B19790" s="15"/>
    </row>
    <row r="19791" spans="2:2">
      <c r="B19791" s="15"/>
    </row>
    <row r="19792" spans="2:2">
      <c r="B19792" s="15"/>
    </row>
    <row r="19793" spans="2:2">
      <c r="B19793" s="15"/>
    </row>
    <row r="19794" spans="2:2">
      <c r="B19794" s="15"/>
    </row>
    <row r="19795" spans="2:2">
      <c r="B19795" s="15"/>
    </row>
    <row r="19796" spans="2:2">
      <c r="B19796" s="15"/>
    </row>
    <row r="19797" spans="2:2">
      <c r="B19797" s="15"/>
    </row>
    <row r="19798" spans="2:2">
      <c r="B19798" s="15"/>
    </row>
    <row r="19799" spans="2:2">
      <c r="B19799" s="15"/>
    </row>
    <row r="19800" spans="2:2">
      <c r="B19800" s="15"/>
    </row>
    <row r="19801" spans="2:2">
      <c r="B19801" s="15"/>
    </row>
    <row r="19802" spans="2:2">
      <c r="B19802" s="15"/>
    </row>
    <row r="19803" spans="2:2">
      <c r="B19803" s="15"/>
    </row>
    <row r="19804" spans="2:2">
      <c r="B19804" s="15"/>
    </row>
    <row r="19805" spans="2:2">
      <c r="B19805" s="15"/>
    </row>
    <row r="19806" spans="2:2">
      <c r="B19806" s="15"/>
    </row>
    <row r="19807" spans="2:2">
      <c r="B19807" s="15"/>
    </row>
    <row r="19808" spans="2:2">
      <c r="B19808" s="15"/>
    </row>
    <row r="19809" spans="2:2">
      <c r="B19809" s="15"/>
    </row>
    <row r="19810" spans="2:2">
      <c r="B19810" s="15"/>
    </row>
    <row r="19811" spans="2:2">
      <c r="B19811" s="15"/>
    </row>
    <row r="19812" spans="2:2">
      <c r="B19812" s="15"/>
    </row>
    <row r="19813" spans="2:2">
      <c r="B19813" s="15"/>
    </row>
    <row r="19814" spans="2:2">
      <c r="B19814" s="15"/>
    </row>
    <row r="19815" spans="2:2">
      <c r="B19815" s="15"/>
    </row>
    <row r="19816" spans="2:2">
      <c r="B19816" s="15"/>
    </row>
    <row r="19817" spans="2:2">
      <c r="B19817" s="15"/>
    </row>
    <row r="19818" spans="2:2">
      <c r="B19818" s="15"/>
    </row>
    <row r="19819" spans="2:2">
      <c r="B19819" s="15"/>
    </row>
    <row r="19820" spans="2:2">
      <c r="B19820" s="15"/>
    </row>
    <row r="19821" spans="2:2">
      <c r="B19821" s="15"/>
    </row>
    <row r="19822" spans="2:2">
      <c r="B19822" s="15"/>
    </row>
    <row r="19823" spans="2:2">
      <c r="B19823" s="15"/>
    </row>
    <row r="19824" spans="2:2">
      <c r="B19824" s="15"/>
    </row>
    <row r="19825" spans="2:2">
      <c r="B19825" s="15"/>
    </row>
    <row r="19826" spans="2:2">
      <c r="B19826" s="15"/>
    </row>
    <row r="19827" spans="2:2">
      <c r="B19827" s="15"/>
    </row>
    <row r="19828" spans="2:2">
      <c r="B19828" s="15"/>
    </row>
    <row r="19829" spans="2:2">
      <c r="B19829" s="15"/>
    </row>
    <row r="19830" spans="2:2">
      <c r="B19830" s="15"/>
    </row>
    <row r="19831" spans="2:2">
      <c r="B19831" s="15"/>
    </row>
    <row r="19832" spans="2:2">
      <c r="B19832" s="15"/>
    </row>
    <row r="19833" spans="2:2">
      <c r="B19833" s="15"/>
    </row>
    <row r="19834" spans="2:2">
      <c r="B19834" s="15"/>
    </row>
    <row r="19835" spans="2:2">
      <c r="B19835" s="15"/>
    </row>
    <row r="19836" spans="2:2">
      <c r="B19836" s="15"/>
    </row>
    <row r="19837" spans="2:2">
      <c r="B19837" s="15"/>
    </row>
    <row r="19838" spans="2:2">
      <c r="B19838" s="15"/>
    </row>
    <row r="19839" spans="2:2">
      <c r="B19839" s="15"/>
    </row>
    <row r="19840" spans="2:2">
      <c r="B19840" s="15"/>
    </row>
    <row r="19841" spans="2:2">
      <c r="B19841" s="15"/>
    </row>
    <row r="19842" spans="2:2">
      <c r="B19842" s="15"/>
    </row>
    <row r="19843" spans="2:2">
      <c r="B19843" s="15"/>
    </row>
    <row r="19844" spans="2:2">
      <c r="B19844" s="15"/>
    </row>
    <row r="19845" spans="2:2">
      <c r="B19845" s="15"/>
    </row>
    <row r="19846" spans="2:2">
      <c r="B19846" s="15"/>
    </row>
    <row r="19847" spans="2:2">
      <c r="B19847" s="15"/>
    </row>
    <row r="19848" spans="2:2">
      <c r="B19848" s="15"/>
    </row>
    <row r="19849" spans="2:2">
      <c r="B19849" s="15"/>
    </row>
    <row r="19850" spans="2:2">
      <c r="B19850" s="15"/>
    </row>
    <row r="19851" spans="2:2">
      <c r="B19851" s="15"/>
    </row>
    <row r="19852" spans="2:2">
      <c r="B19852" s="15"/>
    </row>
    <row r="19853" spans="2:2">
      <c r="B19853" s="15"/>
    </row>
    <row r="19854" spans="2:2">
      <c r="B19854" s="15"/>
    </row>
    <row r="19855" spans="2:2">
      <c r="B19855" s="15"/>
    </row>
    <row r="19856" spans="2:2">
      <c r="B19856" s="15"/>
    </row>
    <row r="19857" spans="2:2">
      <c r="B19857" s="15"/>
    </row>
    <row r="19858" spans="2:2">
      <c r="B19858" s="15"/>
    </row>
    <row r="19859" spans="2:2">
      <c r="B19859" s="15"/>
    </row>
    <row r="19860" spans="2:2">
      <c r="B19860" s="15"/>
    </row>
    <row r="19861" spans="2:2">
      <c r="B19861" s="15"/>
    </row>
    <row r="19862" spans="2:2">
      <c r="B19862" s="15"/>
    </row>
    <row r="19863" spans="2:2">
      <c r="B19863" s="15"/>
    </row>
    <row r="19864" spans="2:2">
      <c r="B19864" s="15"/>
    </row>
    <row r="19865" spans="2:2">
      <c r="B19865" s="15"/>
    </row>
    <row r="19866" spans="2:2">
      <c r="B19866" s="15"/>
    </row>
    <row r="19867" spans="2:2">
      <c r="B19867" s="15"/>
    </row>
    <row r="19868" spans="2:2">
      <c r="B19868" s="15"/>
    </row>
    <row r="19869" spans="2:2">
      <c r="B19869" s="15"/>
    </row>
    <row r="19870" spans="2:2">
      <c r="B19870" s="15"/>
    </row>
    <row r="19871" spans="2:2">
      <c r="B19871" s="15"/>
    </row>
    <row r="19872" spans="2:2">
      <c r="B19872" s="15"/>
    </row>
    <row r="19873" spans="2:2">
      <c r="B19873" s="15"/>
    </row>
    <row r="19874" spans="2:2">
      <c r="B19874" s="15"/>
    </row>
    <row r="19875" spans="2:2">
      <c r="B19875" s="15"/>
    </row>
    <row r="19876" spans="2:2">
      <c r="B19876" s="15"/>
    </row>
    <row r="19877" spans="2:2">
      <c r="B19877" s="15"/>
    </row>
    <row r="19878" spans="2:2">
      <c r="B19878" s="15"/>
    </row>
    <row r="19879" spans="2:2">
      <c r="B19879" s="15"/>
    </row>
    <row r="19880" spans="2:2">
      <c r="B19880" s="15"/>
    </row>
    <row r="19881" spans="2:2">
      <c r="B19881" s="15"/>
    </row>
    <row r="19882" spans="2:2">
      <c r="B19882" s="15"/>
    </row>
    <row r="19883" spans="2:2">
      <c r="B19883" s="15"/>
    </row>
    <row r="19884" spans="2:2">
      <c r="B19884" s="15"/>
    </row>
    <row r="19885" spans="2:2">
      <c r="B19885" s="15"/>
    </row>
    <row r="19886" spans="2:2">
      <c r="B19886" s="15"/>
    </row>
    <row r="19887" spans="2:2">
      <c r="B19887" s="15"/>
    </row>
    <row r="19888" spans="2:2">
      <c r="B19888" s="15"/>
    </row>
    <row r="19889" spans="2:2">
      <c r="B19889" s="15"/>
    </row>
    <row r="19890" spans="2:2">
      <c r="B19890" s="15"/>
    </row>
    <row r="19891" spans="2:2">
      <c r="B19891" s="15"/>
    </row>
    <row r="19892" spans="2:2">
      <c r="B19892" s="15"/>
    </row>
    <row r="19893" spans="2:2">
      <c r="B19893" s="15"/>
    </row>
    <row r="19894" spans="2:2">
      <c r="B19894" s="15"/>
    </row>
    <row r="19895" spans="2:2">
      <c r="B19895" s="15"/>
    </row>
    <row r="19896" spans="2:2">
      <c r="B19896" s="15"/>
    </row>
    <row r="19897" spans="2:2">
      <c r="B19897" s="15"/>
    </row>
    <row r="19898" spans="2:2">
      <c r="B19898" s="15"/>
    </row>
    <row r="19899" spans="2:2">
      <c r="B19899" s="15"/>
    </row>
    <row r="19900" spans="2:2">
      <c r="B19900" s="15"/>
    </row>
    <row r="19901" spans="2:2">
      <c r="B19901" s="15"/>
    </row>
    <row r="19902" spans="2:2">
      <c r="B19902" s="15"/>
    </row>
    <row r="19903" spans="2:2">
      <c r="B19903" s="15"/>
    </row>
    <row r="19904" spans="2:2">
      <c r="B19904" s="15"/>
    </row>
    <row r="19905" spans="2:2">
      <c r="B19905" s="15"/>
    </row>
    <row r="19906" spans="2:2">
      <c r="B19906" s="15"/>
    </row>
    <row r="19907" spans="2:2">
      <c r="B19907" s="15"/>
    </row>
    <row r="19908" spans="2:2">
      <c r="B19908" s="15"/>
    </row>
    <row r="19909" spans="2:2">
      <c r="B19909" s="15"/>
    </row>
    <row r="19910" spans="2:2">
      <c r="B19910" s="15"/>
    </row>
    <row r="19911" spans="2:2">
      <c r="B19911" s="15"/>
    </row>
    <row r="19912" spans="2:2">
      <c r="B19912" s="15"/>
    </row>
    <row r="19913" spans="2:2">
      <c r="B19913" s="15"/>
    </row>
    <row r="19914" spans="2:2">
      <c r="B19914" s="15"/>
    </row>
    <row r="19915" spans="2:2">
      <c r="B19915" s="15"/>
    </row>
    <row r="19916" spans="2:2">
      <c r="B19916" s="15"/>
    </row>
    <row r="19917" spans="2:2">
      <c r="B19917" s="15"/>
    </row>
    <row r="19918" spans="2:2">
      <c r="B19918" s="15"/>
    </row>
    <row r="19919" spans="2:2">
      <c r="B19919" s="15"/>
    </row>
    <row r="19920" spans="2:2">
      <c r="B19920" s="15"/>
    </row>
    <row r="19921" spans="2:2">
      <c r="B19921" s="15"/>
    </row>
    <row r="19922" spans="2:2">
      <c r="B19922" s="15"/>
    </row>
    <row r="19923" spans="2:2">
      <c r="B19923" s="15"/>
    </row>
    <row r="19924" spans="2:2">
      <c r="B19924" s="15"/>
    </row>
    <row r="19925" spans="2:2">
      <c r="B19925" s="15"/>
    </row>
    <row r="19926" spans="2:2">
      <c r="B19926" s="15"/>
    </row>
    <row r="19927" spans="2:2">
      <c r="B19927" s="15"/>
    </row>
    <row r="19928" spans="2:2">
      <c r="B19928" s="15"/>
    </row>
    <row r="19929" spans="2:2">
      <c r="B19929" s="15"/>
    </row>
    <row r="19930" spans="2:2">
      <c r="B19930" s="15"/>
    </row>
    <row r="19931" spans="2:2">
      <c r="B19931" s="15"/>
    </row>
    <row r="19932" spans="2:2">
      <c r="B19932" s="15"/>
    </row>
    <row r="19933" spans="2:2">
      <c r="B19933" s="15"/>
    </row>
    <row r="19934" spans="2:2">
      <c r="B19934" s="15"/>
    </row>
    <row r="19935" spans="2:2">
      <c r="B19935" s="15"/>
    </row>
    <row r="19936" spans="2:2">
      <c r="B19936" s="15"/>
    </row>
    <row r="19937" spans="2:2">
      <c r="B19937" s="15"/>
    </row>
    <row r="19938" spans="2:2">
      <c r="B19938" s="15"/>
    </row>
    <row r="19939" spans="2:2">
      <c r="B19939" s="15"/>
    </row>
    <row r="19940" spans="2:2">
      <c r="B19940" s="15"/>
    </row>
    <row r="19941" spans="2:2">
      <c r="B19941" s="15"/>
    </row>
    <row r="19942" spans="2:2">
      <c r="B19942" s="15"/>
    </row>
    <row r="19943" spans="2:2">
      <c r="B19943" s="15"/>
    </row>
    <row r="19944" spans="2:2">
      <c r="B19944" s="15"/>
    </row>
    <row r="19945" spans="2:2">
      <c r="B19945" s="15"/>
    </row>
    <row r="19946" spans="2:2">
      <c r="B19946" s="15"/>
    </row>
    <row r="19947" spans="2:2">
      <c r="B19947" s="15"/>
    </row>
    <row r="19948" spans="2:2">
      <c r="B19948" s="15"/>
    </row>
    <row r="19949" spans="2:2">
      <c r="B19949" s="15"/>
    </row>
    <row r="19950" spans="2:2">
      <c r="B19950" s="15"/>
    </row>
    <row r="19951" spans="2:2">
      <c r="B19951" s="15"/>
    </row>
    <row r="19952" spans="2:2">
      <c r="B19952" s="15"/>
    </row>
    <row r="19953" spans="2:2">
      <c r="B19953" s="15"/>
    </row>
    <row r="19954" spans="2:2">
      <c r="B19954" s="15"/>
    </row>
    <row r="19955" spans="2:2">
      <c r="B19955" s="15"/>
    </row>
    <row r="19956" spans="2:2">
      <c r="B19956" s="15"/>
    </row>
    <row r="19957" spans="2:2">
      <c r="B19957" s="15"/>
    </row>
    <row r="19958" spans="2:2">
      <c r="B19958" s="15"/>
    </row>
    <row r="19959" spans="2:2">
      <c r="B19959" s="15"/>
    </row>
    <row r="19960" spans="2:2">
      <c r="B19960" s="15"/>
    </row>
    <row r="19961" spans="2:2">
      <c r="B19961" s="15"/>
    </row>
    <row r="19962" spans="2:2">
      <c r="B19962" s="15"/>
    </row>
    <row r="19963" spans="2:2">
      <c r="B19963" s="15"/>
    </row>
    <row r="19964" spans="2:2">
      <c r="B19964" s="15"/>
    </row>
    <row r="19965" spans="2:2">
      <c r="B19965" s="15"/>
    </row>
    <row r="19966" spans="2:2">
      <c r="B19966" s="15"/>
    </row>
    <row r="19967" spans="2:2">
      <c r="B19967" s="15"/>
    </row>
    <row r="19968" spans="2:2">
      <c r="B19968" s="15"/>
    </row>
    <row r="19969" spans="2:2">
      <c r="B19969" s="15"/>
    </row>
    <row r="19970" spans="2:2">
      <c r="B19970" s="15"/>
    </row>
    <row r="19971" spans="2:2">
      <c r="B19971" s="15"/>
    </row>
    <row r="19972" spans="2:2">
      <c r="B19972" s="15"/>
    </row>
    <row r="19973" spans="2:2">
      <c r="B19973" s="15"/>
    </row>
    <row r="19974" spans="2:2">
      <c r="B19974" s="15"/>
    </row>
    <row r="19975" spans="2:2">
      <c r="B19975" s="15"/>
    </row>
    <row r="19976" spans="2:2">
      <c r="B19976" s="15"/>
    </row>
    <row r="19977" spans="2:2">
      <c r="B19977" s="15"/>
    </row>
    <row r="19978" spans="2:2">
      <c r="B19978" s="15"/>
    </row>
    <row r="19979" spans="2:2">
      <c r="B19979" s="15"/>
    </row>
    <row r="19980" spans="2:2">
      <c r="B19980" s="15"/>
    </row>
    <row r="19981" spans="2:2">
      <c r="B19981" s="15"/>
    </row>
    <row r="19982" spans="2:2">
      <c r="B19982" s="15"/>
    </row>
    <row r="19983" spans="2:2">
      <c r="B19983" s="15"/>
    </row>
    <row r="19984" spans="2:2">
      <c r="B19984" s="15"/>
    </row>
    <row r="19985" spans="2:2">
      <c r="B19985" s="15"/>
    </row>
    <row r="19986" spans="2:2">
      <c r="B19986" s="15"/>
    </row>
    <row r="19987" spans="2:2">
      <c r="B19987" s="15"/>
    </row>
    <row r="19988" spans="2:2">
      <c r="B19988" s="15"/>
    </row>
    <row r="19989" spans="2:2">
      <c r="B19989" s="15"/>
    </row>
    <row r="19990" spans="2:2">
      <c r="B19990" s="15"/>
    </row>
    <row r="19991" spans="2:2">
      <c r="B19991" s="15"/>
    </row>
    <row r="19992" spans="2:2">
      <c r="B19992" s="15"/>
    </row>
    <row r="19993" spans="2:2">
      <c r="B19993" s="15"/>
    </row>
    <row r="19994" spans="2:2">
      <c r="B19994" s="15"/>
    </row>
    <row r="19995" spans="2:2">
      <c r="B19995" s="15"/>
    </row>
    <row r="19996" spans="2:2">
      <c r="B19996" s="15"/>
    </row>
    <row r="19997" spans="2:2">
      <c r="B19997" s="15"/>
    </row>
    <row r="19998" spans="2:2">
      <c r="B19998" s="15"/>
    </row>
    <row r="19999" spans="2:2">
      <c r="B19999" s="15"/>
    </row>
    <row r="20000" spans="2:2">
      <c r="B20000" s="15"/>
    </row>
    <row r="20001" spans="2:2">
      <c r="B20001" s="15"/>
    </row>
    <row r="20002" spans="2:2">
      <c r="B20002" s="15"/>
    </row>
    <row r="20003" spans="2:2">
      <c r="B20003" s="15"/>
    </row>
    <row r="20004" spans="2:2">
      <c r="B20004" s="15"/>
    </row>
    <row r="20005" spans="2:2">
      <c r="B20005" s="15"/>
    </row>
    <row r="20006" spans="2:2">
      <c r="B20006" s="15"/>
    </row>
    <row r="20007" spans="2:2">
      <c r="B20007" s="15"/>
    </row>
    <row r="20008" spans="2:2">
      <c r="B20008" s="15"/>
    </row>
    <row r="20009" spans="2:2">
      <c r="B20009" s="15"/>
    </row>
    <row r="20010" spans="2:2">
      <c r="B20010" s="15"/>
    </row>
    <row r="20011" spans="2:2">
      <c r="B20011" s="15"/>
    </row>
    <row r="20012" spans="2:2">
      <c r="B20012" s="15"/>
    </row>
    <row r="20013" spans="2:2">
      <c r="B20013" s="15"/>
    </row>
    <row r="20014" spans="2:2">
      <c r="B20014" s="15"/>
    </row>
    <row r="20015" spans="2:2">
      <c r="B20015" s="15"/>
    </row>
    <row r="20016" spans="2:2">
      <c r="B20016" s="15"/>
    </row>
    <row r="20017" spans="2:2">
      <c r="B20017" s="15"/>
    </row>
    <row r="20018" spans="2:2">
      <c r="B20018" s="15"/>
    </row>
    <row r="20019" spans="2:2">
      <c r="B20019" s="15"/>
    </row>
    <row r="20020" spans="2:2">
      <c r="B20020" s="15"/>
    </row>
    <row r="20021" spans="2:2">
      <c r="B20021" s="15"/>
    </row>
    <row r="20022" spans="2:2">
      <c r="B20022" s="15"/>
    </row>
    <row r="20023" spans="2:2">
      <c r="B20023" s="15"/>
    </row>
    <row r="20024" spans="2:2">
      <c r="B20024" s="15"/>
    </row>
    <row r="20025" spans="2:2">
      <c r="B20025" s="15"/>
    </row>
    <row r="20026" spans="2:2">
      <c r="B20026" s="15"/>
    </row>
    <row r="20027" spans="2:2">
      <c r="B20027" s="15"/>
    </row>
    <row r="20028" spans="2:2">
      <c r="B20028" s="15"/>
    </row>
    <row r="20029" spans="2:2">
      <c r="B20029" s="15"/>
    </row>
    <row r="20030" spans="2:2">
      <c r="B20030" s="15"/>
    </row>
    <row r="20031" spans="2:2">
      <c r="B20031" s="15"/>
    </row>
    <row r="20032" spans="2:2">
      <c r="B20032" s="15"/>
    </row>
    <row r="20033" spans="2:2">
      <c r="B20033" s="15"/>
    </row>
    <row r="20034" spans="2:2">
      <c r="B20034" s="15"/>
    </row>
    <row r="20035" spans="2:2">
      <c r="B20035" s="15"/>
    </row>
    <row r="20036" spans="2:2">
      <c r="B20036" s="15"/>
    </row>
    <row r="20037" spans="2:2">
      <c r="B20037" s="15"/>
    </row>
    <row r="20038" spans="2:2">
      <c r="B20038" s="15"/>
    </row>
    <row r="20039" spans="2:2">
      <c r="B20039" s="15"/>
    </row>
    <row r="20040" spans="2:2">
      <c r="B20040" s="15"/>
    </row>
    <row r="20041" spans="2:2">
      <c r="B20041" s="15"/>
    </row>
    <row r="20042" spans="2:2">
      <c r="B20042" s="15"/>
    </row>
    <row r="20043" spans="2:2">
      <c r="B20043" s="15"/>
    </row>
    <row r="20044" spans="2:2">
      <c r="B20044" s="15"/>
    </row>
    <row r="20045" spans="2:2">
      <c r="B20045" s="15"/>
    </row>
    <row r="20046" spans="2:2">
      <c r="B20046" s="15"/>
    </row>
    <row r="20047" spans="2:2">
      <c r="B20047" s="15"/>
    </row>
    <row r="20048" spans="2:2">
      <c r="B20048" s="15"/>
    </row>
    <row r="20049" spans="2:2">
      <c r="B20049" s="15"/>
    </row>
    <row r="20050" spans="2:2">
      <c r="B20050" s="15"/>
    </row>
    <row r="20051" spans="2:2">
      <c r="B20051" s="15"/>
    </row>
    <row r="20052" spans="2:2">
      <c r="B20052" s="15"/>
    </row>
    <row r="20053" spans="2:2">
      <c r="B20053" s="15"/>
    </row>
    <row r="20054" spans="2:2">
      <c r="B20054" s="15"/>
    </row>
    <row r="20055" spans="2:2">
      <c r="B20055" s="15"/>
    </row>
    <row r="20056" spans="2:2">
      <c r="B20056" s="15"/>
    </row>
    <row r="20057" spans="2:2">
      <c r="B20057" s="15"/>
    </row>
    <row r="20058" spans="2:2">
      <c r="B20058" s="15"/>
    </row>
    <row r="20059" spans="2:2">
      <c r="B20059" s="15"/>
    </row>
    <row r="20060" spans="2:2">
      <c r="B20060" s="15"/>
    </row>
    <row r="20061" spans="2:2">
      <c r="B20061" s="15"/>
    </row>
    <row r="20062" spans="2:2">
      <c r="B20062" s="15"/>
    </row>
    <row r="20063" spans="2:2">
      <c r="B20063" s="15"/>
    </row>
    <row r="20064" spans="2:2">
      <c r="B20064" s="15"/>
    </row>
    <row r="20065" spans="2:2">
      <c r="B20065" s="15"/>
    </row>
    <row r="20066" spans="2:2">
      <c r="B20066" s="15"/>
    </row>
    <row r="20067" spans="2:2">
      <c r="B20067" s="15"/>
    </row>
    <row r="20068" spans="2:2">
      <c r="B20068" s="15"/>
    </row>
    <row r="20069" spans="2:2">
      <c r="B20069" s="15"/>
    </row>
    <row r="20070" spans="2:2">
      <c r="B20070" s="15"/>
    </row>
    <row r="20071" spans="2:2">
      <c r="B20071" s="15"/>
    </row>
    <row r="20072" spans="2:2">
      <c r="B20072" s="15"/>
    </row>
    <row r="20073" spans="2:2">
      <c r="B20073" s="15"/>
    </row>
    <row r="20074" spans="2:2">
      <c r="B20074" s="15"/>
    </row>
    <row r="20075" spans="2:2">
      <c r="B20075" s="15"/>
    </row>
    <row r="20076" spans="2:2">
      <c r="B20076" s="15"/>
    </row>
    <row r="20077" spans="2:2">
      <c r="B20077" s="15"/>
    </row>
    <row r="20078" spans="2:2">
      <c r="B20078" s="15"/>
    </row>
    <row r="20079" spans="2:2">
      <c r="B20079" s="15"/>
    </row>
    <row r="20080" spans="2:2">
      <c r="B20080" s="15"/>
    </row>
    <row r="20081" spans="2:2">
      <c r="B20081" s="15"/>
    </row>
    <row r="20082" spans="2:2">
      <c r="B20082" s="15"/>
    </row>
    <row r="20083" spans="2:2">
      <c r="B20083" s="15"/>
    </row>
    <row r="20084" spans="2:2">
      <c r="B20084" s="15"/>
    </row>
    <row r="20085" spans="2:2">
      <c r="B20085" s="15"/>
    </row>
    <row r="20086" spans="2:2">
      <c r="B20086" s="15"/>
    </row>
    <row r="20087" spans="2:2">
      <c r="B20087" s="15"/>
    </row>
    <row r="20088" spans="2:2">
      <c r="B20088" s="15"/>
    </row>
    <row r="20089" spans="2:2">
      <c r="B20089" s="15"/>
    </row>
    <row r="20090" spans="2:2">
      <c r="B20090" s="15"/>
    </row>
    <row r="20091" spans="2:2">
      <c r="B20091" s="15"/>
    </row>
    <row r="20092" spans="2:2">
      <c r="B20092" s="15"/>
    </row>
    <row r="20093" spans="2:2">
      <c r="B20093" s="15"/>
    </row>
    <row r="20094" spans="2:2">
      <c r="B20094" s="15"/>
    </row>
    <row r="20095" spans="2:2">
      <c r="B20095" s="15"/>
    </row>
    <row r="20096" spans="2:2">
      <c r="B20096" s="15"/>
    </row>
    <row r="20097" spans="2:2">
      <c r="B20097" s="15"/>
    </row>
    <row r="20098" spans="2:2">
      <c r="B20098" s="15"/>
    </row>
    <row r="20099" spans="2:2">
      <c r="B20099" s="15"/>
    </row>
    <row r="20100" spans="2:2">
      <c r="B20100" s="15"/>
    </row>
    <row r="20101" spans="2:2">
      <c r="B20101" s="15"/>
    </row>
    <row r="20102" spans="2:2">
      <c r="B20102" s="15"/>
    </row>
    <row r="20103" spans="2:2">
      <c r="B20103" s="15"/>
    </row>
    <row r="20104" spans="2:2">
      <c r="B20104" s="15"/>
    </row>
    <row r="20105" spans="2:2">
      <c r="B20105" s="15"/>
    </row>
    <row r="20106" spans="2:2">
      <c r="B20106" s="15"/>
    </row>
    <row r="20107" spans="2:2">
      <c r="B20107" s="15"/>
    </row>
    <row r="20108" spans="2:2">
      <c r="B20108" s="15"/>
    </row>
    <row r="20109" spans="2:2">
      <c r="B20109" s="15"/>
    </row>
    <row r="20110" spans="2:2">
      <c r="B20110" s="15"/>
    </row>
    <row r="20111" spans="2:2">
      <c r="B20111" s="15"/>
    </row>
    <row r="20112" spans="2:2">
      <c r="B20112" s="15"/>
    </row>
    <row r="20113" spans="2:2">
      <c r="B20113" s="15"/>
    </row>
    <row r="20114" spans="2:2">
      <c r="B20114" s="15"/>
    </row>
    <row r="20115" spans="2:2">
      <c r="B20115" s="15"/>
    </row>
    <row r="20116" spans="2:2">
      <c r="B20116" s="15"/>
    </row>
    <row r="20117" spans="2:2">
      <c r="B20117" s="15"/>
    </row>
    <row r="20118" spans="2:2">
      <c r="B20118" s="15"/>
    </row>
    <row r="20119" spans="2:2">
      <c r="B20119" s="15"/>
    </row>
    <row r="20120" spans="2:2">
      <c r="B20120" s="15"/>
    </row>
    <row r="20121" spans="2:2">
      <c r="B20121" s="15"/>
    </row>
    <row r="20122" spans="2:2">
      <c r="B20122" s="15"/>
    </row>
    <row r="20123" spans="2:2">
      <c r="B20123" s="15"/>
    </row>
    <row r="20124" spans="2:2">
      <c r="B20124" s="15"/>
    </row>
    <row r="20125" spans="2:2">
      <c r="B20125" s="15"/>
    </row>
    <row r="20126" spans="2:2">
      <c r="B20126" s="15"/>
    </row>
    <row r="20127" spans="2:2">
      <c r="B20127" s="15"/>
    </row>
    <row r="20128" spans="2:2">
      <c r="B20128" s="15"/>
    </row>
    <row r="20129" spans="2:2">
      <c r="B20129" s="15"/>
    </row>
    <row r="20130" spans="2:2">
      <c r="B20130" s="15"/>
    </row>
    <row r="20131" spans="2:2">
      <c r="B20131" s="15"/>
    </row>
    <row r="20132" spans="2:2">
      <c r="B20132" s="15"/>
    </row>
    <row r="20133" spans="2:2">
      <c r="B20133" s="15"/>
    </row>
    <row r="20134" spans="2:2">
      <c r="B20134" s="15"/>
    </row>
    <row r="20135" spans="2:2">
      <c r="B20135" s="15"/>
    </row>
    <row r="20136" spans="2:2">
      <c r="B20136" s="15"/>
    </row>
    <row r="20137" spans="2:2">
      <c r="B20137" s="15"/>
    </row>
    <row r="20138" spans="2:2">
      <c r="B20138" s="15"/>
    </row>
    <row r="20139" spans="2:2">
      <c r="B20139" s="15"/>
    </row>
    <row r="20140" spans="2:2">
      <c r="B20140" s="15"/>
    </row>
    <row r="20141" spans="2:2">
      <c r="B20141" s="15"/>
    </row>
    <row r="20142" spans="2:2">
      <c r="B20142" s="15"/>
    </row>
    <row r="20143" spans="2:2">
      <c r="B20143" s="15"/>
    </row>
    <row r="20144" spans="2:2">
      <c r="B20144" s="15"/>
    </row>
    <row r="20145" spans="2:2">
      <c r="B20145" s="15"/>
    </row>
    <row r="20146" spans="2:2">
      <c r="B20146" s="15"/>
    </row>
    <row r="20147" spans="2:2">
      <c r="B20147" s="15"/>
    </row>
    <row r="20148" spans="2:2">
      <c r="B20148" s="15"/>
    </row>
    <row r="20149" spans="2:2">
      <c r="B20149" s="15"/>
    </row>
    <row r="20150" spans="2:2">
      <c r="B20150" s="15"/>
    </row>
    <row r="20151" spans="2:2">
      <c r="B20151" s="15"/>
    </row>
    <row r="20152" spans="2:2">
      <c r="B20152" s="15"/>
    </row>
    <row r="20153" spans="2:2">
      <c r="B20153" s="15"/>
    </row>
    <row r="20154" spans="2:2">
      <c r="B20154" s="15"/>
    </row>
    <row r="20155" spans="2:2">
      <c r="B20155" s="15"/>
    </row>
    <row r="20156" spans="2:2">
      <c r="B20156" s="15"/>
    </row>
    <row r="20157" spans="2:2">
      <c r="B20157" s="15"/>
    </row>
    <row r="20158" spans="2:2">
      <c r="B20158" s="15"/>
    </row>
    <row r="20159" spans="2:2">
      <c r="B20159" s="15"/>
    </row>
    <row r="20160" spans="2:2">
      <c r="B20160" s="15"/>
    </row>
    <row r="20161" spans="2:2">
      <c r="B20161" s="15"/>
    </row>
    <row r="20162" spans="2:2">
      <c r="B20162" s="15"/>
    </row>
    <row r="20163" spans="2:2">
      <c r="B20163" s="15"/>
    </row>
    <row r="20164" spans="2:2">
      <c r="B20164" s="15"/>
    </row>
    <row r="20165" spans="2:2">
      <c r="B20165" s="15"/>
    </row>
    <row r="20166" spans="2:2">
      <c r="B20166" s="15"/>
    </row>
    <row r="20167" spans="2:2">
      <c r="B20167" s="15"/>
    </row>
    <row r="20168" spans="2:2">
      <c r="B20168" s="15"/>
    </row>
    <row r="20169" spans="2:2">
      <c r="B20169" s="15"/>
    </row>
    <row r="20170" spans="2:2">
      <c r="B20170" s="15"/>
    </row>
    <row r="20171" spans="2:2">
      <c r="B20171" s="15"/>
    </row>
    <row r="20172" spans="2:2">
      <c r="B20172" s="15"/>
    </row>
    <row r="20173" spans="2:2">
      <c r="B20173" s="15"/>
    </row>
    <row r="20174" spans="2:2">
      <c r="B20174" s="15"/>
    </row>
    <row r="20175" spans="2:2">
      <c r="B20175" s="15"/>
    </row>
    <row r="20176" spans="2:2">
      <c r="B20176" s="15"/>
    </row>
    <row r="20177" spans="2:2">
      <c r="B20177" s="15"/>
    </row>
    <row r="20178" spans="2:2">
      <c r="B20178" s="15"/>
    </row>
    <row r="20179" spans="2:2">
      <c r="B20179" s="15"/>
    </row>
    <row r="20180" spans="2:2">
      <c r="B20180" s="15"/>
    </row>
    <row r="20181" spans="2:2">
      <c r="B20181" s="15"/>
    </row>
    <row r="20182" spans="2:2">
      <c r="B20182" s="15"/>
    </row>
    <row r="20183" spans="2:2">
      <c r="B20183" s="15"/>
    </row>
    <row r="20184" spans="2:2">
      <c r="B20184" s="15"/>
    </row>
    <row r="20185" spans="2:2">
      <c r="B20185" s="15"/>
    </row>
    <row r="20186" spans="2:2">
      <c r="B20186" s="15"/>
    </row>
    <row r="20187" spans="2:2">
      <c r="B20187" s="15"/>
    </row>
    <row r="20188" spans="2:2">
      <c r="B20188" s="15"/>
    </row>
    <row r="20189" spans="2:2">
      <c r="B20189" s="15"/>
    </row>
    <row r="20190" spans="2:2">
      <c r="B20190" s="15"/>
    </row>
    <row r="20191" spans="2:2">
      <c r="B20191" s="15"/>
    </row>
    <row r="20192" spans="2:2">
      <c r="B20192" s="15"/>
    </row>
    <row r="20193" spans="2:2">
      <c r="B20193" s="15"/>
    </row>
    <row r="20194" spans="2:2">
      <c r="B20194" s="15"/>
    </row>
    <row r="20195" spans="2:2">
      <c r="B20195" s="15"/>
    </row>
    <row r="20196" spans="2:2">
      <c r="B20196" s="15"/>
    </row>
    <row r="20197" spans="2:2">
      <c r="B20197" s="15"/>
    </row>
    <row r="20198" spans="2:2">
      <c r="B20198" s="15"/>
    </row>
    <row r="20199" spans="2:2">
      <c r="B20199" s="15"/>
    </row>
    <row r="20200" spans="2:2">
      <c r="B20200" s="15"/>
    </row>
    <row r="20201" spans="2:2">
      <c r="B20201" s="15"/>
    </row>
    <row r="20202" spans="2:2">
      <c r="B20202" s="15"/>
    </row>
    <row r="20203" spans="2:2">
      <c r="B20203" s="15"/>
    </row>
    <row r="20204" spans="2:2">
      <c r="B20204" s="15"/>
    </row>
    <row r="20205" spans="2:2">
      <c r="B20205" s="15"/>
    </row>
    <row r="20206" spans="2:2">
      <c r="B20206" s="15"/>
    </row>
    <row r="20207" spans="2:2">
      <c r="B20207" s="15"/>
    </row>
    <row r="20208" spans="2:2">
      <c r="B20208" s="15"/>
    </row>
    <row r="20209" spans="2:2">
      <c r="B20209" s="15"/>
    </row>
    <row r="20210" spans="2:2">
      <c r="B20210" s="15"/>
    </row>
    <row r="20211" spans="2:2">
      <c r="B20211" s="15"/>
    </row>
    <row r="20212" spans="2:2">
      <c r="B20212" s="15"/>
    </row>
    <row r="20213" spans="2:2">
      <c r="B20213" s="15"/>
    </row>
    <row r="20214" spans="2:2">
      <c r="B20214" s="15"/>
    </row>
    <row r="20215" spans="2:2">
      <c r="B20215" s="15"/>
    </row>
    <row r="20216" spans="2:2">
      <c r="B20216" s="15"/>
    </row>
    <row r="20217" spans="2:2">
      <c r="B20217" s="15"/>
    </row>
    <row r="20218" spans="2:2">
      <c r="B20218" s="15"/>
    </row>
    <row r="20219" spans="2:2">
      <c r="B20219" s="15"/>
    </row>
    <row r="20220" spans="2:2">
      <c r="B20220" s="15"/>
    </row>
    <row r="20221" spans="2:2">
      <c r="B20221" s="15"/>
    </row>
    <row r="20222" spans="2:2">
      <c r="B20222" s="15"/>
    </row>
    <row r="20223" spans="2:2">
      <c r="B20223" s="15"/>
    </row>
    <row r="20224" spans="2:2">
      <c r="B20224" s="15"/>
    </row>
    <row r="20225" spans="2:2">
      <c r="B20225" s="15"/>
    </row>
    <row r="20226" spans="2:2">
      <c r="B20226" s="15"/>
    </row>
    <row r="20227" spans="2:2">
      <c r="B20227" s="15"/>
    </row>
    <row r="20228" spans="2:2">
      <c r="B20228" s="15"/>
    </row>
    <row r="20229" spans="2:2">
      <c r="B20229" s="15"/>
    </row>
    <row r="20230" spans="2:2">
      <c r="B20230" s="15"/>
    </row>
    <row r="20231" spans="2:2">
      <c r="B20231" s="15"/>
    </row>
    <row r="20232" spans="2:2">
      <c r="B20232" s="15"/>
    </row>
    <row r="20233" spans="2:2">
      <c r="B20233" s="15"/>
    </row>
    <row r="20234" spans="2:2">
      <c r="B20234" s="15"/>
    </row>
    <row r="20235" spans="2:2">
      <c r="B20235" s="15"/>
    </row>
    <row r="20236" spans="2:2">
      <c r="B20236" s="15"/>
    </row>
    <row r="20237" spans="2:2">
      <c r="B20237" s="15"/>
    </row>
    <row r="20238" spans="2:2">
      <c r="B20238" s="15"/>
    </row>
    <row r="20239" spans="2:2">
      <c r="B20239" s="15"/>
    </row>
    <row r="20240" spans="2:2">
      <c r="B20240" s="15"/>
    </row>
    <row r="20241" spans="2:2">
      <c r="B20241" s="15"/>
    </row>
    <row r="20242" spans="2:2">
      <c r="B20242" s="15"/>
    </row>
    <row r="20243" spans="2:2">
      <c r="B20243" s="15"/>
    </row>
    <row r="20244" spans="2:2">
      <c r="B20244" s="15"/>
    </row>
    <row r="20245" spans="2:2">
      <c r="B20245" s="15"/>
    </row>
    <row r="20246" spans="2:2">
      <c r="B20246" s="15"/>
    </row>
    <row r="20247" spans="2:2">
      <c r="B20247" s="15"/>
    </row>
    <row r="20248" spans="2:2">
      <c r="B20248" s="15"/>
    </row>
    <row r="20249" spans="2:2">
      <c r="B20249" s="15"/>
    </row>
    <row r="20250" spans="2:2">
      <c r="B20250" s="15"/>
    </row>
    <row r="20251" spans="2:2">
      <c r="B20251" s="15"/>
    </row>
    <row r="20252" spans="2:2">
      <c r="B20252" s="15"/>
    </row>
    <row r="20253" spans="2:2">
      <c r="B20253" s="15"/>
    </row>
    <row r="20254" spans="2:2">
      <c r="B20254" s="15"/>
    </row>
    <row r="20255" spans="2:2">
      <c r="B20255" s="15"/>
    </row>
    <row r="20256" spans="2:2">
      <c r="B20256" s="15"/>
    </row>
    <row r="20257" spans="2:2">
      <c r="B20257" s="15"/>
    </row>
    <row r="20258" spans="2:2">
      <c r="B20258" s="15"/>
    </row>
    <row r="20259" spans="2:2">
      <c r="B20259" s="15"/>
    </row>
    <row r="20260" spans="2:2">
      <c r="B20260" s="15"/>
    </row>
    <row r="20261" spans="2:2">
      <c r="B20261" s="15"/>
    </row>
    <row r="20262" spans="2:2">
      <c r="B20262" s="15"/>
    </row>
    <row r="20263" spans="2:2">
      <c r="B20263" s="15"/>
    </row>
    <row r="20264" spans="2:2">
      <c r="B20264" s="15"/>
    </row>
    <row r="20265" spans="2:2">
      <c r="B20265" s="15"/>
    </row>
    <row r="20266" spans="2:2">
      <c r="B20266" s="15"/>
    </row>
    <row r="20267" spans="2:2">
      <c r="B20267" s="15"/>
    </row>
    <row r="20268" spans="2:2">
      <c r="B20268" s="15"/>
    </row>
    <row r="20269" spans="2:2">
      <c r="B20269" s="15"/>
    </row>
    <row r="20270" spans="2:2">
      <c r="B20270" s="15"/>
    </row>
    <row r="20271" spans="2:2">
      <c r="B20271" s="15"/>
    </row>
    <row r="20272" spans="2:2">
      <c r="B20272" s="15"/>
    </row>
    <row r="20273" spans="2:2">
      <c r="B20273" s="15"/>
    </row>
    <row r="20274" spans="2:2">
      <c r="B20274" s="15"/>
    </row>
    <row r="20275" spans="2:2">
      <c r="B20275" s="15"/>
    </row>
    <row r="20276" spans="2:2">
      <c r="B20276" s="15"/>
    </row>
    <row r="20277" spans="2:2">
      <c r="B20277" s="15"/>
    </row>
    <row r="20278" spans="2:2">
      <c r="B20278" s="15"/>
    </row>
    <row r="20279" spans="2:2">
      <c r="B20279" s="15"/>
    </row>
    <row r="20280" spans="2:2">
      <c r="B20280" s="15"/>
    </row>
    <row r="20281" spans="2:2">
      <c r="B20281" s="15"/>
    </row>
    <row r="20282" spans="2:2">
      <c r="B20282" s="15"/>
    </row>
    <row r="20283" spans="2:2">
      <c r="B20283" s="15"/>
    </row>
    <row r="20284" spans="2:2">
      <c r="B20284" s="15"/>
    </row>
    <row r="20285" spans="2:2">
      <c r="B20285" s="15"/>
    </row>
    <row r="20286" spans="2:2">
      <c r="B20286" s="15"/>
    </row>
    <row r="20287" spans="2:2">
      <c r="B20287" s="15"/>
    </row>
    <row r="20288" spans="2:2">
      <c r="B20288" s="15"/>
    </row>
    <row r="20289" spans="2:2">
      <c r="B20289" s="15"/>
    </row>
    <row r="20290" spans="2:2">
      <c r="B20290" s="15"/>
    </row>
    <row r="20291" spans="2:2">
      <c r="B20291" s="15"/>
    </row>
    <row r="20292" spans="2:2">
      <c r="B20292" s="15"/>
    </row>
    <row r="20293" spans="2:2">
      <c r="B20293" s="15"/>
    </row>
    <row r="20294" spans="2:2">
      <c r="B20294" s="15"/>
    </row>
    <row r="20295" spans="2:2">
      <c r="B20295" s="15"/>
    </row>
    <row r="20296" spans="2:2">
      <c r="B20296" s="15"/>
    </row>
    <row r="20297" spans="2:2">
      <c r="B20297" s="15"/>
    </row>
    <row r="20298" spans="2:2">
      <c r="B20298" s="15"/>
    </row>
    <row r="20299" spans="2:2">
      <c r="B20299" s="15"/>
    </row>
    <row r="20300" spans="2:2">
      <c r="B20300" s="15"/>
    </row>
    <row r="20301" spans="2:2">
      <c r="B20301" s="15"/>
    </row>
    <row r="20302" spans="2:2">
      <c r="B20302" s="15"/>
    </row>
    <row r="20303" spans="2:2">
      <c r="B20303" s="15"/>
    </row>
    <row r="20304" spans="2:2">
      <c r="B20304" s="15"/>
    </row>
    <row r="20305" spans="2:2">
      <c r="B20305" s="15"/>
    </row>
    <row r="20306" spans="2:2">
      <c r="B20306" s="15"/>
    </row>
    <row r="20307" spans="2:2">
      <c r="B20307" s="15"/>
    </row>
    <row r="20308" spans="2:2">
      <c r="B20308" s="15"/>
    </row>
    <row r="20309" spans="2:2">
      <c r="B20309" s="15"/>
    </row>
    <row r="20310" spans="2:2">
      <c r="B20310" s="15"/>
    </row>
    <row r="20311" spans="2:2">
      <c r="B20311" s="15"/>
    </row>
    <row r="20312" spans="2:2">
      <c r="B20312" s="15"/>
    </row>
    <row r="20313" spans="2:2">
      <c r="B20313" s="15"/>
    </row>
    <row r="20314" spans="2:2">
      <c r="B20314" s="15"/>
    </row>
    <row r="20315" spans="2:2">
      <c r="B20315" s="15"/>
    </row>
    <row r="20316" spans="2:2">
      <c r="B20316" s="15"/>
    </row>
    <row r="20317" spans="2:2">
      <c r="B20317" s="15"/>
    </row>
    <row r="20318" spans="2:2">
      <c r="B20318" s="15"/>
    </row>
    <row r="20319" spans="2:2">
      <c r="B20319" s="15"/>
    </row>
    <row r="20320" spans="2:2">
      <c r="B20320" s="15"/>
    </row>
    <row r="20321" spans="2:2">
      <c r="B20321" s="15"/>
    </row>
    <row r="20322" spans="2:2">
      <c r="B20322" s="15"/>
    </row>
    <row r="20323" spans="2:2">
      <c r="B20323" s="15"/>
    </row>
    <row r="20324" spans="2:2">
      <c r="B20324" s="15"/>
    </row>
    <row r="20325" spans="2:2">
      <c r="B20325" s="15"/>
    </row>
    <row r="20326" spans="2:2">
      <c r="B20326" s="15"/>
    </row>
    <row r="20327" spans="2:2">
      <c r="B20327" s="15"/>
    </row>
    <row r="20328" spans="2:2">
      <c r="B20328" s="15"/>
    </row>
    <row r="20329" spans="2:2">
      <c r="B20329" s="15"/>
    </row>
    <row r="20330" spans="2:2">
      <c r="B20330" s="15"/>
    </row>
    <row r="20331" spans="2:2">
      <c r="B20331" s="15"/>
    </row>
    <row r="20332" spans="2:2">
      <c r="B20332" s="15"/>
    </row>
    <row r="20333" spans="2:2">
      <c r="B20333" s="15"/>
    </row>
    <row r="20334" spans="2:2">
      <c r="B20334" s="15"/>
    </row>
    <row r="20335" spans="2:2">
      <c r="B20335" s="15"/>
    </row>
    <row r="20336" spans="2:2">
      <c r="B20336" s="15"/>
    </row>
    <row r="20337" spans="2:2">
      <c r="B20337" s="15"/>
    </row>
    <row r="20338" spans="2:2">
      <c r="B20338" s="15"/>
    </row>
    <row r="20339" spans="2:2">
      <c r="B20339" s="15"/>
    </row>
    <row r="20340" spans="2:2">
      <c r="B20340" s="15"/>
    </row>
    <row r="20341" spans="2:2">
      <c r="B20341" s="15"/>
    </row>
    <row r="20342" spans="2:2">
      <c r="B20342" s="15"/>
    </row>
    <row r="20343" spans="2:2">
      <c r="B20343" s="15"/>
    </row>
    <row r="20344" spans="2:2">
      <c r="B20344" s="15"/>
    </row>
    <row r="20345" spans="2:2">
      <c r="B20345" s="15"/>
    </row>
    <row r="20346" spans="2:2">
      <c r="B20346" s="15"/>
    </row>
    <row r="20347" spans="2:2">
      <c r="B20347" s="15"/>
    </row>
    <row r="20348" spans="2:2">
      <c r="B20348" s="15"/>
    </row>
    <row r="20349" spans="2:2">
      <c r="B20349" s="15"/>
    </row>
    <row r="20350" spans="2:2">
      <c r="B20350" s="15"/>
    </row>
    <row r="20351" spans="2:2">
      <c r="B20351" s="15"/>
    </row>
    <row r="20352" spans="2:2">
      <c r="B20352" s="15"/>
    </row>
    <row r="20353" spans="2:2">
      <c r="B20353" s="15"/>
    </row>
    <row r="20354" spans="2:2">
      <c r="B20354" s="15"/>
    </row>
    <row r="20355" spans="2:2">
      <c r="B20355" s="15"/>
    </row>
    <row r="20356" spans="2:2">
      <c r="B20356" s="15"/>
    </row>
    <row r="20357" spans="2:2">
      <c r="B20357" s="15"/>
    </row>
    <row r="20358" spans="2:2">
      <c r="B20358" s="15"/>
    </row>
    <row r="20359" spans="2:2">
      <c r="B20359" s="15"/>
    </row>
    <row r="20360" spans="2:2">
      <c r="B20360" s="15"/>
    </row>
    <row r="20361" spans="2:2">
      <c r="B20361" s="15"/>
    </row>
    <row r="20362" spans="2:2">
      <c r="B20362" s="15"/>
    </row>
    <row r="20363" spans="2:2">
      <c r="B20363" s="15"/>
    </row>
    <row r="20364" spans="2:2">
      <c r="B20364" s="15"/>
    </row>
    <row r="20365" spans="2:2">
      <c r="B20365" s="15"/>
    </row>
    <row r="20366" spans="2:2">
      <c r="B20366" s="15"/>
    </row>
    <row r="20367" spans="2:2">
      <c r="B20367" s="15"/>
    </row>
    <row r="20368" spans="2:2">
      <c r="B20368" s="15"/>
    </row>
    <row r="20369" spans="2:2">
      <c r="B20369" s="15"/>
    </row>
    <row r="20370" spans="2:2">
      <c r="B20370" s="15"/>
    </row>
    <row r="20371" spans="2:2">
      <c r="B20371" s="15"/>
    </row>
    <row r="20372" spans="2:2">
      <c r="B20372" s="15"/>
    </row>
    <row r="20373" spans="2:2">
      <c r="B20373" s="15"/>
    </row>
    <row r="20374" spans="2:2">
      <c r="B20374" s="15"/>
    </row>
    <row r="20375" spans="2:2">
      <c r="B20375" s="15"/>
    </row>
    <row r="20376" spans="2:2">
      <c r="B20376" s="15"/>
    </row>
    <row r="20377" spans="2:2">
      <c r="B20377" s="15"/>
    </row>
    <row r="20378" spans="2:2">
      <c r="B20378" s="15"/>
    </row>
    <row r="20379" spans="2:2">
      <c r="B20379" s="15"/>
    </row>
    <row r="20380" spans="2:2">
      <c r="B20380" s="15"/>
    </row>
    <row r="20381" spans="2:2">
      <c r="B20381" s="15"/>
    </row>
    <row r="20382" spans="2:2">
      <c r="B20382" s="15"/>
    </row>
    <row r="20383" spans="2:2">
      <c r="B20383" s="15"/>
    </row>
    <row r="20384" spans="2:2">
      <c r="B20384" s="15"/>
    </row>
    <row r="20385" spans="2:2">
      <c r="B20385" s="15"/>
    </row>
    <row r="20386" spans="2:2">
      <c r="B20386" s="15"/>
    </row>
    <row r="20387" spans="2:2">
      <c r="B20387" s="15"/>
    </row>
    <row r="20388" spans="2:2">
      <c r="B20388" s="15"/>
    </row>
    <row r="20389" spans="2:2">
      <c r="B20389" s="15"/>
    </row>
    <row r="20390" spans="2:2">
      <c r="B20390" s="15"/>
    </row>
    <row r="20391" spans="2:2">
      <c r="B20391" s="15"/>
    </row>
    <row r="20392" spans="2:2">
      <c r="B20392" s="15"/>
    </row>
    <row r="20393" spans="2:2">
      <c r="B20393" s="15"/>
    </row>
    <row r="20394" spans="2:2">
      <c r="B20394" s="15"/>
    </row>
    <row r="20395" spans="2:2">
      <c r="B20395" s="15"/>
    </row>
    <row r="20396" spans="2:2">
      <c r="B20396" s="15"/>
    </row>
    <row r="20397" spans="2:2">
      <c r="B20397" s="15"/>
    </row>
    <row r="20398" spans="2:2">
      <c r="B20398" s="15"/>
    </row>
    <row r="20399" spans="2:2">
      <c r="B20399" s="15"/>
    </row>
    <row r="20400" spans="2:2">
      <c r="B20400" s="15"/>
    </row>
    <row r="20401" spans="2:2">
      <c r="B20401" s="15"/>
    </row>
    <row r="20402" spans="2:2">
      <c r="B20402" s="15"/>
    </row>
    <row r="20403" spans="2:2">
      <c r="B20403" s="15"/>
    </row>
    <row r="20404" spans="2:2">
      <c r="B20404" s="15"/>
    </row>
    <row r="20405" spans="2:2">
      <c r="B20405" s="15"/>
    </row>
    <row r="20406" spans="2:2">
      <c r="B20406" s="15"/>
    </row>
    <row r="20407" spans="2:2">
      <c r="B20407" s="15"/>
    </row>
    <row r="20408" spans="2:2">
      <c r="B20408" s="15"/>
    </row>
    <row r="20409" spans="2:2">
      <c r="B20409" s="15"/>
    </row>
    <row r="20410" spans="2:2">
      <c r="B20410" s="15"/>
    </row>
    <row r="20411" spans="2:2">
      <c r="B20411" s="15"/>
    </row>
    <row r="20412" spans="2:2">
      <c r="B20412" s="15"/>
    </row>
    <row r="20413" spans="2:2">
      <c r="B20413" s="15"/>
    </row>
    <row r="20414" spans="2:2">
      <c r="B20414" s="15"/>
    </row>
    <row r="20415" spans="2:2">
      <c r="B20415" s="15"/>
    </row>
    <row r="20416" spans="2:2">
      <c r="B20416" s="15"/>
    </row>
    <row r="20417" spans="2:2">
      <c r="B20417" s="15"/>
    </row>
    <row r="20418" spans="2:2">
      <c r="B20418" s="15"/>
    </row>
    <row r="20419" spans="2:2">
      <c r="B20419" s="15"/>
    </row>
    <row r="20420" spans="2:2">
      <c r="B20420" s="15"/>
    </row>
    <row r="20421" spans="2:2">
      <c r="B20421" s="15"/>
    </row>
    <row r="20422" spans="2:2">
      <c r="B20422" s="15"/>
    </row>
    <row r="20423" spans="2:2">
      <c r="B20423" s="15"/>
    </row>
    <row r="20424" spans="2:2">
      <c r="B20424" s="15"/>
    </row>
    <row r="20425" spans="2:2">
      <c r="B20425" s="15"/>
    </row>
    <row r="20426" spans="2:2">
      <c r="B20426" s="15"/>
    </row>
    <row r="20427" spans="2:2">
      <c r="B20427" s="15"/>
    </row>
    <row r="20428" spans="2:2">
      <c r="B20428" s="15"/>
    </row>
    <row r="20429" spans="2:2">
      <c r="B20429" s="15"/>
    </row>
    <row r="20430" spans="2:2">
      <c r="B20430" s="15"/>
    </row>
    <row r="20431" spans="2:2">
      <c r="B20431" s="15"/>
    </row>
    <row r="20432" spans="2:2">
      <c r="B20432" s="15"/>
    </row>
    <row r="20433" spans="2:2">
      <c r="B20433" s="15"/>
    </row>
    <row r="20434" spans="2:2">
      <c r="B20434" s="15"/>
    </row>
    <row r="20435" spans="2:2">
      <c r="B20435" s="15"/>
    </row>
    <row r="20436" spans="2:2">
      <c r="B20436" s="15"/>
    </row>
    <row r="20437" spans="2:2">
      <c r="B20437" s="15"/>
    </row>
    <row r="20438" spans="2:2">
      <c r="B20438" s="15"/>
    </row>
    <row r="20439" spans="2:2">
      <c r="B20439" s="15"/>
    </row>
    <row r="20440" spans="2:2">
      <c r="B20440" s="15"/>
    </row>
    <row r="20441" spans="2:2">
      <c r="B20441" s="15"/>
    </row>
    <row r="20442" spans="2:2">
      <c r="B20442" s="15"/>
    </row>
    <row r="20443" spans="2:2">
      <c r="B20443" s="15"/>
    </row>
    <row r="20444" spans="2:2">
      <c r="B20444" s="15"/>
    </row>
    <row r="20445" spans="2:2">
      <c r="B20445" s="15"/>
    </row>
    <row r="20446" spans="2:2">
      <c r="B20446" s="15"/>
    </row>
    <row r="20447" spans="2:2">
      <c r="B20447" s="15"/>
    </row>
    <row r="20448" spans="2:2">
      <c r="B20448" s="15"/>
    </row>
    <row r="20449" spans="2:2">
      <c r="B20449" s="15"/>
    </row>
    <row r="20450" spans="2:2">
      <c r="B20450" s="15"/>
    </row>
    <row r="20451" spans="2:2">
      <c r="B20451" s="15"/>
    </row>
    <row r="20452" spans="2:2">
      <c r="B20452" s="15"/>
    </row>
    <row r="20453" spans="2:2">
      <c r="B20453" s="15"/>
    </row>
    <row r="20454" spans="2:2">
      <c r="B20454" s="15"/>
    </row>
    <row r="20455" spans="2:2">
      <c r="B20455" s="15"/>
    </row>
    <row r="20456" spans="2:2">
      <c r="B20456" s="15"/>
    </row>
    <row r="20457" spans="2:2">
      <c r="B20457" s="15"/>
    </row>
    <row r="20458" spans="2:2">
      <c r="B20458" s="15"/>
    </row>
    <row r="20459" spans="2:2">
      <c r="B20459" s="15"/>
    </row>
    <row r="20460" spans="2:2">
      <c r="B20460" s="15"/>
    </row>
    <row r="20461" spans="2:2">
      <c r="B20461" s="15"/>
    </row>
    <row r="20462" spans="2:2">
      <c r="B20462" s="15"/>
    </row>
    <row r="20463" spans="2:2">
      <c r="B20463" s="15"/>
    </row>
    <row r="20464" spans="2:2">
      <c r="B20464" s="15"/>
    </row>
    <row r="20465" spans="2:2">
      <c r="B20465" s="15"/>
    </row>
    <row r="20466" spans="2:2">
      <c r="B20466" s="15"/>
    </row>
    <row r="20467" spans="2:2">
      <c r="B20467" s="15"/>
    </row>
    <row r="20468" spans="2:2">
      <c r="B20468" s="15"/>
    </row>
    <row r="20469" spans="2:2">
      <c r="B20469" s="15"/>
    </row>
    <row r="20470" spans="2:2">
      <c r="B20470" s="15"/>
    </row>
    <row r="20471" spans="2:2">
      <c r="B20471" s="15"/>
    </row>
    <row r="20472" spans="2:2">
      <c r="B20472" s="15"/>
    </row>
    <row r="20473" spans="2:2">
      <c r="B20473" s="15"/>
    </row>
    <row r="20474" spans="2:2">
      <c r="B20474" s="15"/>
    </row>
    <row r="20475" spans="2:2">
      <c r="B20475" s="15"/>
    </row>
    <row r="20476" spans="2:2">
      <c r="B20476" s="15"/>
    </row>
    <row r="20477" spans="2:2">
      <c r="B20477" s="15"/>
    </row>
    <row r="20478" spans="2:2">
      <c r="B20478" s="15"/>
    </row>
    <row r="20479" spans="2:2">
      <c r="B20479" s="15"/>
    </row>
    <row r="20480" spans="2:2">
      <c r="B20480" s="15"/>
    </row>
    <row r="20481" spans="2:2">
      <c r="B20481" s="15"/>
    </row>
    <row r="20482" spans="2:2">
      <c r="B20482" s="15"/>
    </row>
    <row r="20483" spans="2:2">
      <c r="B20483" s="15"/>
    </row>
    <row r="20484" spans="2:2">
      <c r="B20484" s="15"/>
    </row>
    <row r="20485" spans="2:2">
      <c r="B20485" s="15"/>
    </row>
    <row r="20486" spans="2:2">
      <c r="B20486" s="15"/>
    </row>
    <row r="20487" spans="2:2">
      <c r="B20487" s="15"/>
    </row>
    <row r="20488" spans="2:2">
      <c r="B20488" s="15"/>
    </row>
    <row r="20489" spans="2:2">
      <c r="B20489" s="15"/>
    </row>
    <row r="20490" spans="2:2">
      <c r="B20490" s="15"/>
    </row>
    <row r="20491" spans="2:2">
      <c r="B20491" s="15"/>
    </row>
    <row r="20492" spans="2:2">
      <c r="B20492" s="15"/>
    </row>
    <row r="20493" spans="2:2">
      <c r="B20493" s="15"/>
    </row>
    <row r="20494" spans="2:2">
      <c r="B20494" s="15"/>
    </row>
    <row r="20495" spans="2:2">
      <c r="B20495" s="15"/>
    </row>
    <row r="20496" spans="2:2">
      <c r="B20496" s="15"/>
    </row>
    <row r="20497" spans="2:2">
      <c r="B20497" s="15"/>
    </row>
    <row r="20498" spans="2:2">
      <c r="B20498" s="15"/>
    </row>
    <row r="20499" spans="2:2">
      <c r="B20499" s="15"/>
    </row>
    <row r="20500" spans="2:2">
      <c r="B20500" s="15"/>
    </row>
    <row r="20501" spans="2:2">
      <c r="B20501" s="15"/>
    </row>
    <row r="20502" spans="2:2">
      <c r="B20502" s="15"/>
    </row>
    <row r="20503" spans="2:2">
      <c r="B20503" s="15"/>
    </row>
    <row r="20504" spans="2:2">
      <c r="B20504" s="15"/>
    </row>
    <row r="20505" spans="2:2">
      <c r="B20505" s="15"/>
    </row>
    <row r="20506" spans="2:2">
      <c r="B20506" s="15"/>
    </row>
    <row r="20507" spans="2:2">
      <c r="B20507" s="15"/>
    </row>
    <row r="20508" spans="2:2">
      <c r="B20508" s="15"/>
    </row>
    <row r="20509" spans="2:2">
      <c r="B20509" s="15"/>
    </row>
    <row r="20510" spans="2:2">
      <c r="B20510" s="15"/>
    </row>
    <row r="20511" spans="2:2">
      <c r="B20511" s="15"/>
    </row>
    <row r="20512" spans="2:2">
      <c r="B20512" s="15"/>
    </row>
    <row r="20513" spans="2:2">
      <c r="B20513" s="15"/>
    </row>
    <row r="20514" spans="2:2">
      <c r="B20514" s="15"/>
    </row>
    <row r="20515" spans="2:2">
      <c r="B20515" s="15"/>
    </row>
    <row r="20516" spans="2:2">
      <c r="B20516" s="15"/>
    </row>
    <row r="20517" spans="2:2">
      <c r="B20517" s="15"/>
    </row>
    <row r="20518" spans="2:2">
      <c r="B20518" s="15"/>
    </row>
    <row r="20519" spans="2:2">
      <c r="B20519" s="15"/>
    </row>
    <row r="20520" spans="2:2">
      <c r="B20520" s="15"/>
    </row>
    <row r="20521" spans="2:2">
      <c r="B20521" s="15"/>
    </row>
    <row r="20522" spans="2:2">
      <c r="B20522" s="15"/>
    </row>
    <row r="20523" spans="2:2">
      <c r="B20523" s="15"/>
    </row>
    <row r="20524" spans="2:2">
      <c r="B20524" s="15"/>
    </row>
    <row r="20525" spans="2:2">
      <c r="B20525" s="15"/>
    </row>
    <row r="20526" spans="2:2">
      <c r="B20526" s="15"/>
    </row>
    <row r="20527" spans="2:2">
      <c r="B20527" s="15"/>
    </row>
    <row r="20528" spans="2:2">
      <c r="B20528" s="15"/>
    </row>
    <row r="20529" spans="2:2">
      <c r="B20529" s="15"/>
    </row>
    <row r="20530" spans="2:2">
      <c r="B20530" s="15"/>
    </row>
    <row r="20531" spans="2:2">
      <c r="B20531" s="15"/>
    </row>
    <row r="20532" spans="2:2">
      <c r="B20532" s="15"/>
    </row>
    <row r="20533" spans="2:2">
      <c r="B20533" s="15"/>
    </row>
    <row r="20534" spans="2:2">
      <c r="B20534" s="15"/>
    </row>
    <row r="20535" spans="2:2">
      <c r="B20535" s="15"/>
    </row>
    <row r="20536" spans="2:2">
      <c r="B20536" s="15"/>
    </row>
    <row r="20537" spans="2:2">
      <c r="B20537" s="15"/>
    </row>
    <row r="20538" spans="2:2">
      <c r="B20538" s="15"/>
    </row>
    <row r="20539" spans="2:2">
      <c r="B20539" s="15"/>
    </row>
    <row r="20540" spans="2:2">
      <c r="B20540" s="15"/>
    </row>
    <row r="20541" spans="2:2">
      <c r="B20541" s="15"/>
    </row>
    <row r="20542" spans="2:2">
      <c r="B20542" s="15"/>
    </row>
    <row r="20543" spans="2:2">
      <c r="B20543" s="15"/>
    </row>
    <row r="20544" spans="2:2">
      <c r="B20544" s="15"/>
    </row>
    <row r="20545" spans="2:2">
      <c r="B20545" s="15"/>
    </row>
    <row r="20546" spans="2:2">
      <c r="B20546" s="15"/>
    </row>
    <row r="20547" spans="2:2">
      <c r="B20547" s="15"/>
    </row>
    <row r="20548" spans="2:2">
      <c r="B20548" s="15"/>
    </row>
    <row r="20549" spans="2:2">
      <c r="B20549" s="15"/>
    </row>
    <row r="20550" spans="2:2">
      <c r="B20550" s="15"/>
    </row>
    <row r="20551" spans="2:2">
      <c r="B20551" s="15"/>
    </row>
    <row r="20552" spans="2:2">
      <c r="B20552" s="15"/>
    </row>
    <row r="20553" spans="2:2">
      <c r="B20553" s="15"/>
    </row>
    <row r="20554" spans="2:2">
      <c r="B20554" s="15"/>
    </row>
    <row r="20555" spans="2:2">
      <c r="B20555" s="15"/>
    </row>
    <row r="20556" spans="2:2">
      <c r="B20556" s="15"/>
    </row>
    <row r="20557" spans="2:2">
      <c r="B20557" s="15"/>
    </row>
    <row r="20558" spans="2:2">
      <c r="B20558" s="15"/>
    </row>
    <row r="20559" spans="2:2">
      <c r="B20559" s="15"/>
    </row>
    <row r="20560" spans="2:2">
      <c r="B20560" s="15"/>
    </row>
    <row r="20561" spans="2:2">
      <c r="B20561" s="15"/>
    </row>
    <row r="20562" spans="2:2">
      <c r="B20562" s="15"/>
    </row>
    <row r="20563" spans="2:2">
      <c r="B20563" s="15"/>
    </row>
    <row r="20564" spans="2:2">
      <c r="B20564" s="15"/>
    </row>
    <row r="20565" spans="2:2">
      <c r="B20565" s="15"/>
    </row>
    <row r="20566" spans="2:2">
      <c r="B20566" s="15"/>
    </row>
    <row r="20567" spans="2:2">
      <c r="B20567" s="15"/>
    </row>
    <row r="20568" spans="2:2">
      <c r="B20568" s="15"/>
    </row>
    <row r="20569" spans="2:2">
      <c r="B20569" s="15"/>
    </row>
    <row r="20570" spans="2:2">
      <c r="B20570" s="15"/>
    </row>
    <row r="20571" spans="2:2">
      <c r="B20571" s="15"/>
    </row>
    <row r="20572" spans="2:2">
      <c r="B20572" s="15"/>
    </row>
    <row r="20573" spans="2:2">
      <c r="B20573" s="15"/>
    </row>
    <row r="20574" spans="2:2">
      <c r="B20574" s="15"/>
    </row>
    <row r="20575" spans="2:2">
      <c r="B20575" s="15"/>
    </row>
    <row r="20576" spans="2:2">
      <c r="B20576" s="15"/>
    </row>
    <row r="20577" spans="2:2">
      <c r="B20577" s="15"/>
    </row>
    <row r="20578" spans="2:2">
      <c r="B20578" s="15"/>
    </row>
    <row r="20579" spans="2:2">
      <c r="B20579" s="15"/>
    </row>
    <row r="20580" spans="2:2">
      <c r="B20580" s="15"/>
    </row>
    <row r="20581" spans="2:2">
      <c r="B20581" s="15"/>
    </row>
    <row r="20582" spans="2:2">
      <c r="B20582" s="15"/>
    </row>
    <row r="20583" spans="2:2">
      <c r="B20583" s="15"/>
    </row>
    <row r="20584" spans="2:2">
      <c r="B20584" s="15"/>
    </row>
    <row r="20585" spans="2:2">
      <c r="B20585" s="15"/>
    </row>
    <row r="20586" spans="2:2">
      <c r="B20586" s="15"/>
    </row>
    <row r="20587" spans="2:2">
      <c r="B20587" s="15"/>
    </row>
    <row r="20588" spans="2:2">
      <c r="B20588" s="15"/>
    </row>
    <row r="20589" spans="2:2">
      <c r="B20589" s="15"/>
    </row>
    <row r="20590" spans="2:2">
      <c r="B20590" s="15"/>
    </row>
    <row r="20591" spans="2:2">
      <c r="B20591" s="15"/>
    </row>
    <row r="20592" spans="2:2">
      <c r="B20592" s="15"/>
    </row>
    <row r="20593" spans="2:2">
      <c r="B20593" s="15"/>
    </row>
    <row r="20594" spans="2:2">
      <c r="B20594" s="15"/>
    </row>
    <row r="20595" spans="2:2">
      <c r="B20595" s="15"/>
    </row>
    <row r="20596" spans="2:2">
      <c r="B20596" s="15"/>
    </row>
    <row r="20597" spans="2:2">
      <c r="B20597" s="15"/>
    </row>
    <row r="20598" spans="2:2">
      <c r="B20598" s="15"/>
    </row>
    <row r="20599" spans="2:2">
      <c r="B20599" s="15"/>
    </row>
    <row r="20600" spans="2:2">
      <c r="B20600" s="15"/>
    </row>
    <row r="20601" spans="2:2">
      <c r="B20601" s="15"/>
    </row>
    <row r="20602" spans="2:2">
      <c r="B20602" s="15"/>
    </row>
    <row r="20603" spans="2:2">
      <c r="B20603" s="15"/>
    </row>
    <row r="20604" spans="2:2">
      <c r="B20604" s="15"/>
    </row>
    <row r="20605" spans="2:2">
      <c r="B20605" s="15"/>
    </row>
    <row r="20606" spans="2:2">
      <c r="B20606" s="15"/>
    </row>
    <row r="20607" spans="2:2">
      <c r="B20607" s="15"/>
    </row>
    <row r="20608" spans="2:2">
      <c r="B20608" s="15"/>
    </row>
    <row r="20609" spans="2:2">
      <c r="B20609" s="15"/>
    </row>
    <row r="20610" spans="2:2">
      <c r="B20610" s="15"/>
    </row>
    <row r="20611" spans="2:2">
      <c r="B20611" s="15"/>
    </row>
    <row r="20612" spans="2:2">
      <c r="B20612" s="15"/>
    </row>
    <row r="20613" spans="2:2">
      <c r="B20613" s="15"/>
    </row>
    <row r="20614" spans="2:2">
      <c r="B20614" s="15"/>
    </row>
    <row r="20615" spans="2:2">
      <c r="B20615" s="15"/>
    </row>
    <row r="20616" spans="2:2">
      <c r="B20616" s="15"/>
    </row>
    <row r="20617" spans="2:2">
      <c r="B20617" s="15"/>
    </row>
    <row r="20618" spans="2:2">
      <c r="B20618" s="15"/>
    </row>
    <row r="20619" spans="2:2">
      <c r="B20619" s="15"/>
    </row>
    <row r="20620" spans="2:2">
      <c r="B20620" s="15"/>
    </row>
    <row r="20621" spans="2:2">
      <c r="B20621" s="15"/>
    </row>
    <row r="20622" spans="2:2">
      <c r="B20622" s="15"/>
    </row>
    <row r="20623" spans="2:2">
      <c r="B20623" s="15"/>
    </row>
    <row r="20624" spans="2:2">
      <c r="B20624" s="15"/>
    </row>
    <row r="20625" spans="2:2">
      <c r="B20625" s="15"/>
    </row>
    <row r="20626" spans="2:2">
      <c r="B20626" s="15"/>
    </row>
    <row r="20627" spans="2:2">
      <c r="B20627" s="15"/>
    </row>
    <row r="20628" spans="2:2">
      <c r="B20628" s="15"/>
    </row>
    <row r="20629" spans="2:2">
      <c r="B20629" s="15"/>
    </row>
    <row r="20630" spans="2:2">
      <c r="B20630" s="15"/>
    </row>
    <row r="20631" spans="2:2">
      <c r="B20631" s="15"/>
    </row>
    <row r="20632" spans="2:2">
      <c r="B20632" s="15"/>
    </row>
    <row r="20633" spans="2:2">
      <c r="B20633" s="15"/>
    </row>
    <row r="20634" spans="2:2">
      <c r="B20634" s="15"/>
    </row>
    <row r="20635" spans="2:2">
      <c r="B20635" s="15"/>
    </row>
    <row r="20636" spans="2:2">
      <c r="B20636" s="15"/>
    </row>
    <row r="20637" spans="2:2">
      <c r="B20637" s="15"/>
    </row>
    <row r="20638" spans="2:2">
      <c r="B20638" s="15"/>
    </row>
    <row r="20639" spans="2:2">
      <c r="B20639" s="15"/>
    </row>
    <row r="20640" spans="2:2">
      <c r="B20640" s="15"/>
    </row>
    <row r="20641" spans="2:2">
      <c r="B20641" s="15"/>
    </row>
    <row r="20642" spans="2:2">
      <c r="B20642" s="15"/>
    </row>
    <row r="20643" spans="2:2">
      <c r="B20643" s="15"/>
    </row>
    <row r="20644" spans="2:2">
      <c r="B20644" s="15"/>
    </row>
    <row r="20645" spans="2:2">
      <c r="B20645" s="15"/>
    </row>
    <row r="20646" spans="2:2">
      <c r="B20646" s="15"/>
    </row>
    <row r="20647" spans="2:2">
      <c r="B20647" s="15"/>
    </row>
    <row r="20648" spans="2:2">
      <c r="B20648" s="15"/>
    </row>
    <row r="20649" spans="2:2">
      <c r="B20649" s="15"/>
    </row>
    <row r="20650" spans="2:2">
      <c r="B20650" s="15"/>
    </row>
    <row r="20651" spans="2:2">
      <c r="B20651" s="15"/>
    </row>
    <row r="20652" spans="2:2">
      <c r="B20652" s="15"/>
    </row>
    <row r="20653" spans="2:2">
      <c r="B20653" s="15"/>
    </row>
    <row r="20654" spans="2:2">
      <c r="B20654" s="15"/>
    </row>
    <row r="20655" spans="2:2">
      <c r="B20655" s="15"/>
    </row>
    <row r="20656" spans="2:2">
      <c r="B20656" s="15"/>
    </row>
    <row r="20657" spans="2:2">
      <c r="B20657" s="15"/>
    </row>
    <row r="20658" spans="2:2">
      <c r="B20658" s="15"/>
    </row>
    <row r="20659" spans="2:2">
      <c r="B20659" s="15"/>
    </row>
    <row r="20660" spans="2:2">
      <c r="B20660" s="15"/>
    </row>
    <row r="20661" spans="2:2">
      <c r="B20661" s="15"/>
    </row>
    <row r="20662" spans="2:2">
      <c r="B20662" s="15"/>
    </row>
    <row r="20663" spans="2:2">
      <c r="B20663" s="15"/>
    </row>
    <row r="20664" spans="2:2">
      <c r="B20664" s="15"/>
    </row>
    <row r="20665" spans="2:2">
      <c r="B20665" s="15"/>
    </row>
    <row r="20666" spans="2:2">
      <c r="B20666" s="15"/>
    </row>
    <row r="20667" spans="2:2">
      <c r="B20667" s="15"/>
    </row>
    <row r="20668" spans="2:2">
      <c r="B20668" s="15"/>
    </row>
    <row r="20669" spans="2:2">
      <c r="B20669" s="15"/>
    </row>
    <row r="20670" spans="2:2">
      <c r="B20670" s="15"/>
    </row>
    <row r="20671" spans="2:2">
      <c r="B20671" s="15"/>
    </row>
    <row r="20672" spans="2:2">
      <c r="B20672" s="15"/>
    </row>
    <row r="20673" spans="2:2">
      <c r="B20673" s="15"/>
    </row>
    <row r="20674" spans="2:2">
      <c r="B20674" s="15"/>
    </row>
    <row r="20675" spans="2:2">
      <c r="B20675" s="15"/>
    </row>
    <row r="20676" spans="2:2">
      <c r="B20676" s="15"/>
    </row>
    <row r="20677" spans="2:2">
      <c r="B20677" s="15"/>
    </row>
    <row r="20678" spans="2:2">
      <c r="B20678" s="15"/>
    </row>
    <row r="20679" spans="2:2">
      <c r="B20679" s="15"/>
    </row>
    <row r="20680" spans="2:2">
      <c r="B20680" s="15"/>
    </row>
    <row r="20681" spans="2:2">
      <c r="B20681" s="15"/>
    </row>
    <row r="20682" spans="2:2">
      <c r="B20682" s="15"/>
    </row>
    <row r="20683" spans="2:2">
      <c r="B20683" s="15"/>
    </row>
    <row r="20684" spans="2:2">
      <c r="B20684" s="15"/>
    </row>
    <row r="20685" spans="2:2">
      <c r="B20685" s="15"/>
    </row>
    <row r="20686" spans="2:2">
      <c r="B20686" s="15"/>
    </row>
    <row r="20687" spans="2:2">
      <c r="B20687" s="15"/>
    </row>
    <row r="20688" spans="2:2">
      <c r="B20688" s="15"/>
    </row>
    <row r="20689" spans="2:2">
      <c r="B20689" s="15"/>
    </row>
    <row r="20690" spans="2:2">
      <c r="B20690" s="15"/>
    </row>
    <row r="20691" spans="2:2">
      <c r="B20691" s="15"/>
    </row>
    <row r="20692" spans="2:2">
      <c r="B20692" s="15"/>
    </row>
    <row r="20693" spans="2:2">
      <c r="B20693" s="15"/>
    </row>
    <row r="20694" spans="2:2">
      <c r="B20694" s="15"/>
    </row>
    <row r="20695" spans="2:2">
      <c r="B20695" s="15"/>
    </row>
    <row r="20696" spans="2:2">
      <c r="B20696" s="15"/>
    </row>
    <row r="20697" spans="2:2">
      <c r="B20697" s="15"/>
    </row>
    <row r="20698" spans="2:2">
      <c r="B20698" s="15"/>
    </row>
    <row r="20699" spans="2:2">
      <c r="B20699" s="15"/>
    </row>
    <row r="20700" spans="2:2">
      <c r="B20700" s="15"/>
    </row>
    <row r="20701" spans="2:2">
      <c r="B20701" s="15"/>
    </row>
    <row r="20702" spans="2:2">
      <c r="B20702" s="15"/>
    </row>
    <row r="20703" spans="2:2">
      <c r="B20703" s="15"/>
    </row>
    <row r="20704" spans="2:2">
      <c r="B20704" s="15"/>
    </row>
    <row r="20705" spans="2:2">
      <c r="B20705" s="15"/>
    </row>
    <row r="20706" spans="2:2">
      <c r="B20706" s="15"/>
    </row>
    <row r="20707" spans="2:2">
      <c r="B20707" s="15"/>
    </row>
    <row r="20708" spans="2:2">
      <c r="B20708" s="15"/>
    </row>
    <row r="20709" spans="2:2">
      <c r="B20709" s="15"/>
    </row>
    <row r="20710" spans="2:2">
      <c r="B20710" s="15"/>
    </row>
    <row r="20711" spans="2:2">
      <c r="B20711" s="15"/>
    </row>
    <row r="20712" spans="2:2">
      <c r="B20712" s="15"/>
    </row>
    <row r="20713" spans="2:2">
      <c r="B20713" s="15"/>
    </row>
    <row r="20714" spans="2:2">
      <c r="B20714" s="15"/>
    </row>
    <row r="20715" spans="2:2">
      <c r="B20715" s="15"/>
    </row>
    <row r="20716" spans="2:2">
      <c r="B20716" s="15"/>
    </row>
    <row r="20717" spans="2:2">
      <c r="B20717" s="15"/>
    </row>
    <row r="20718" spans="2:2">
      <c r="B20718" s="15"/>
    </row>
    <row r="20719" spans="2:2">
      <c r="B20719" s="15"/>
    </row>
    <row r="20720" spans="2:2">
      <c r="B20720" s="15"/>
    </row>
    <row r="20721" spans="2:2">
      <c r="B20721" s="15"/>
    </row>
    <row r="20722" spans="2:2">
      <c r="B20722" s="15"/>
    </row>
    <row r="20723" spans="2:2">
      <c r="B20723" s="15"/>
    </row>
    <row r="20724" spans="2:2">
      <c r="B20724" s="15"/>
    </row>
    <row r="20725" spans="2:2">
      <c r="B20725" s="15"/>
    </row>
    <row r="20726" spans="2:2">
      <c r="B20726" s="15"/>
    </row>
    <row r="20727" spans="2:2">
      <c r="B20727" s="15"/>
    </row>
    <row r="20728" spans="2:2">
      <c r="B20728" s="15"/>
    </row>
    <row r="20729" spans="2:2">
      <c r="B20729" s="15"/>
    </row>
    <row r="20730" spans="2:2">
      <c r="B20730" s="15"/>
    </row>
    <row r="20731" spans="2:2">
      <c r="B20731" s="15"/>
    </row>
    <row r="20732" spans="2:2">
      <c r="B20732" s="15"/>
    </row>
    <row r="20733" spans="2:2">
      <c r="B20733" s="15"/>
    </row>
    <row r="20734" spans="2:2">
      <c r="B20734" s="15"/>
    </row>
    <row r="20735" spans="2:2">
      <c r="B20735" s="15"/>
    </row>
    <row r="20736" spans="2:2">
      <c r="B20736" s="15"/>
    </row>
    <row r="20737" spans="2:2">
      <c r="B20737" s="15"/>
    </row>
    <row r="20738" spans="2:2">
      <c r="B20738" s="15"/>
    </row>
    <row r="20739" spans="2:2">
      <c r="B20739" s="15"/>
    </row>
    <row r="20740" spans="2:2">
      <c r="B20740" s="15"/>
    </row>
    <row r="20741" spans="2:2">
      <c r="B20741" s="15"/>
    </row>
    <row r="20742" spans="2:2">
      <c r="B20742" s="15"/>
    </row>
    <row r="20743" spans="2:2">
      <c r="B20743" s="15"/>
    </row>
    <row r="20744" spans="2:2">
      <c r="B20744" s="15"/>
    </row>
    <row r="20745" spans="2:2">
      <c r="B20745" s="15"/>
    </row>
    <row r="20746" spans="2:2">
      <c r="B20746" s="15"/>
    </row>
    <row r="20747" spans="2:2">
      <c r="B20747" s="15"/>
    </row>
    <row r="20748" spans="2:2">
      <c r="B20748" s="15"/>
    </row>
    <row r="20749" spans="2:2">
      <c r="B20749" s="15"/>
    </row>
    <row r="20750" spans="2:2">
      <c r="B20750" s="15"/>
    </row>
    <row r="20751" spans="2:2">
      <c r="B20751" s="15"/>
    </row>
    <row r="20752" spans="2:2">
      <c r="B20752" s="15"/>
    </row>
    <row r="20753" spans="2:2">
      <c r="B20753" s="15"/>
    </row>
    <row r="20754" spans="2:2">
      <c r="B20754" s="15"/>
    </row>
    <row r="20755" spans="2:2">
      <c r="B20755" s="15"/>
    </row>
    <row r="20756" spans="2:2">
      <c r="B20756" s="15"/>
    </row>
    <row r="20757" spans="2:2">
      <c r="B20757" s="15"/>
    </row>
    <row r="20758" spans="2:2">
      <c r="B20758" s="15"/>
    </row>
    <row r="20759" spans="2:2">
      <c r="B20759" s="15"/>
    </row>
    <row r="20760" spans="2:2">
      <c r="B20760" s="15"/>
    </row>
    <row r="20761" spans="2:2">
      <c r="B20761" s="15"/>
    </row>
    <row r="20762" spans="2:2">
      <c r="B20762" s="15"/>
    </row>
    <row r="20763" spans="2:2">
      <c r="B20763" s="15"/>
    </row>
    <row r="20764" spans="2:2">
      <c r="B20764" s="15"/>
    </row>
    <row r="20765" spans="2:2">
      <c r="B20765" s="15"/>
    </row>
    <row r="20766" spans="2:2">
      <c r="B20766" s="15"/>
    </row>
    <row r="20767" spans="2:2">
      <c r="B20767" s="15"/>
    </row>
    <row r="20768" spans="2:2">
      <c r="B20768" s="15"/>
    </row>
    <row r="20769" spans="2:2">
      <c r="B20769" s="15"/>
    </row>
    <row r="20770" spans="2:2">
      <c r="B20770" s="15"/>
    </row>
    <row r="20771" spans="2:2">
      <c r="B20771" s="15"/>
    </row>
    <row r="20772" spans="2:2">
      <c r="B20772" s="15"/>
    </row>
    <row r="20773" spans="2:2">
      <c r="B20773" s="15"/>
    </row>
    <row r="20774" spans="2:2">
      <c r="B20774" s="15"/>
    </row>
    <row r="20775" spans="2:2">
      <c r="B20775" s="15"/>
    </row>
    <row r="20776" spans="2:2">
      <c r="B20776" s="15"/>
    </row>
    <row r="20777" spans="2:2">
      <c r="B20777" s="15"/>
    </row>
    <row r="20778" spans="2:2">
      <c r="B20778" s="15"/>
    </row>
    <row r="20779" spans="2:2">
      <c r="B20779" s="15"/>
    </row>
    <row r="20780" spans="2:2">
      <c r="B20780" s="15"/>
    </row>
    <row r="20781" spans="2:2">
      <c r="B20781" s="15"/>
    </row>
    <row r="20782" spans="2:2">
      <c r="B20782" s="15"/>
    </row>
    <row r="20783" spans="2:2">
      <c r="B20783" s="15"/>
    </row>
    <row r="20784" spans="2:2">
      <c r="B20784" s="15"/>
    </row>
    <row r="20785" spans="2:2">
      <c r="B20785" s="15"/>
    </row>
    <row r="20786" spans="2:2">
      <c r="B20786" s="15"/>
    </row>
    <row r="20787" spans="2:2">
      <c r="B20787" s="15"/>
    </row>
    <row r="20788" spans="2:2">
      <c r="B20788" s="15"/>
    </row>
    <row r="20789" spans="2:2">
      <c r="B20789" s="15"/>
    </row>
    <row r="20790" spans="2:2">
      <c r="B20790" s="15"/>
    </row>
    <row r="20791" spans="2:2">
      <c r="B20791" s="15"/>
    </row>
    <row r="20792" spans="2:2">
      <c r="B20792" s="15"/>
    </row>
    <row r="20793" spans="2:2">
      <c r="B20793" s="15"/>
    </row>
    <row r="20794" spans="2:2">
      <c r="B20794" s="15"/>
    </row>
    <row r="20795" spans="2:2">
      <c r="B20795" s="15"/>
    </row>
    <row r="20796" spans="2:2">
      <c r="B20796" s="15"/>
    </row>
    <row r="20797" spans="2:2">
      <c r="B20797" s="15"/>
    </row>
    <row r="20798" spans="2:2">
      <c r="B20798" s="15"/>
    </row>
    <row r="20799" spans="2:2">
      <c r="B20799" s="15"/>
    </row>
    <row r="20800" spans="2:2">
      <c r="B20800" s="15"/>
    </row>
    <row r="20801" spans="2:2">
      <c r="B20801" s="15"/>
    </row>
    <row r="20802" spans="2:2">
      <c r="B20802" s="15"/>
    </row>
    <row r="20803" spans="2:2">
      <c r="B20803" s="15"/>
    </row>
    <row r="20804" spans="2:2">
      <c r="B20804" s="15"/>
    </row>
    <row r="20805" spans="2:2">
      <c r="B20805" s="15"/>
    </row>
    <row r="20806" spans="2:2">
      <c r="B20806" s="15"/>
    </row>
    <row r="20807" spans="2:2">
      <c r="B20807" s="15"/>
    </row>
    <row r="20808" spans="2:2">
      <c r="B20808" s="15"/>
    </row>
    <row r="20809" spans="2:2">
      <c r="B20809" s="15"/>
    </row>
    <row r="20810" spans="2:2">
      <c r="B20810" s="15"/>
    </row>
    <row r="20811" spans="2:2">
      <c r="B20811" s="15"/>
    </row>
    <row r="20812" spans="2:2">
      <c r="B20812" s="15"/>
    </row>
    <row r="20813" spans="2:2">
      <c r="B20813" s="15"/>
    </row>
    <row r="20814" spans="2:2">
      <c r="B20814" s="15"/>
    </row>
    <row r="20815" spans="2:2">
      <c r="B20815" s="15"/>
    </row>
    <row r="20816" spans="2:2">
      <c r="B20816" s="15"/>
    </row>
    <row r="20817" spans="2:2">
      <c r="B20817" s="15"/>
    </row>
    <row r="20818" spans="2:2">
      <c r="B20818" s="15"/>
    </row>
    <row r="20819" spans="2:2">
      <c r="B20819" s="15"/>
    </row>
    <row r="20820" spans="2:2">
      <c r="B20820" s="15"/>
    </row>
    <row r="20821" spans="2:2">
      <c r="B20821" s="15"/>
    </row>
    <row r="20822" spans="2:2">
      <c r="B20822" s="15"/>
    </row>
    <row r="20823" spans="2:2">
      <c r="B20823" s="15"/>
    </row>
    <row r="20824" spans="2:2">
      <c r="B20824" s="15"/>
    </row>
    <row r="20825" spans="2:2">
      <c r="B20825" s="15"/>
    </row>
    <row r="20826" spans="2:2">
      <c r="B20826" s="15"/>
    </row>
    <row r="20827" spans="2:2">
      <c r="B20827" s="15"/>
    </row>
    <row r="20828" spans="2:2">
      <c r="B20828" s="15"/>
    </row>
    <row r="20829" spans="2:2">
      <c r="B20829" s="15"/>
    </row>
    <row r="20830" spans="2:2">
      <c r="B20830" s="15"/>
    </row>
    <row r="20831" spans="2:2">
      <c r="B20831" s="15"/>
    </row>
    <row r="20832" spans="2:2">
      <c r="B20832" s="15"/>
    </row>
    <row r="20833" spans="2:2">
      <c r="B20833" s="15"/>
    </row>
    <row r="20834" spans="2:2">
      <c r="B20834" s="15"/>
    </row>
    <row r="20835" spans="2:2">
      <c r="B20835" s="15"/>
    </row>
    <row r="20836" spans="2:2">
      <c r="B20836" s="15"/>
    </row>
    <row r="20837" spans="2:2">
      <c r="B20837" s="15"/>
    </row>
    <row r="20838" spans="2:2">
      <c r="B20838" s="15"/>
    </row>
    <row r="20839" spans="2:2">
      <c r="B20839" s="15"/>
    </row>
    <row r="20840" spans="2:2">
      <c r="B20840" s="15"/>
    </row>
    <row r="20841" spans="2:2">
      <c r="B20841" s="15"/>
    </row>
    <row r="20842" spans="2:2">
      <c r="B20842" s="15"/>
    </row>
    <row r="20843" spans="2:2">
      <c r="B20843" s="15"/>
    </row>
    <row r="20844" spans="2:2">
      <c r="B20844" s="15"/>
    </row>
    <row r="20845" spans="2:2">
      <c r="B20845" s="15"/>
    </row>
    <row r="20846" spans="2:2">
      <c r="B20846" s="15"/>
    </row>
    <row r="20847" spans="2:2">
      <c r="B20847" s="15"/>
    </row>
    <row r="20848" spans="2:2">
      <c r="B20848" s="15"/>
    </row>
    <row r="20849" spans="2:2">
      <c r="B20849" s="15"/>
    </row>
    <row r="20850" spans="2:2">
      <c r="B20850" s="15"/>
    </row>
    <row r="20851" spans="2:2">
      <c r="B20851" s="15"/>
    </row>
    <row r="20852" spans="2:2">
      <c r="B20852" s="15"/>
    </row>
    <row r="20853" spans="2:2">
      <c r="B20853" s="15"/>
    </row>
    <row r="20854" spans="2:2">
      <c r="B20854" s="15"/>
    </row>
    <row r="20855" spans="2:2">
      <c r="B20855" s="15"/>
    </row>
    <row r="20856" spans="2:2">
      <c r="B20856" s="15"/>
    </row>
    <row r="20857" spans="2:2">
      <c r="B20857" s="15"/>
    </row>
    <row r="20858" spans="2:2">
      <c r="B20858" s="15"/>
    </row>
    <row r="20859" spans="2:2">
      <c r="B20859" s="15"/>
    </row>
    <row r="20860" spans="2:2">
      <c r="B20860" s="15"/>
    </row>
    <row r="20861" spans="2:2">
      <c r="B20861" s="15"/>
    </row>
    <row r="20862" spans="2:2">
      <c r="B20862" s="15"/>
    </row>
    <row r="20863" spans="2:2">
      <c r="B20863" s="15"/>
    </row>
    <row r="20864" spans="2:2">
      <c r="B20864" s="15"/>
    </row>
    <row r="20865" spans="2:2">
      <c r="B20865" s="15"/>
    </row>
    <row r="20866" spans="2:2">
      <c r="B20866" s="15"/>
    </row>
    <row r="20867" spans="2:2">
      <c r="B20867" s="15"/>
    </row>
    <row r="20868" spans="2:2">
      <c r="B20868" s="15"/>
    </row>
    <row r="20869" spans="2:2">
      <c r="B20869" s="15"/>
    </row>
    <row r="20870" spans="2:2">
      <c r="B20870" s="15"/>
    </row>
    <row r="20871" spans="2:2">
      <c r="B20871" s="15"/>
    </row>
    <row r="20872" spans="2:2">
      <c r="B20872" s="15"/>
    </row>
    <row r="20873" spans="2:2">
      <c r="B20873" s="15"/>
    </row>
    <row r="20874" spans="2:2">
      <c r="B20874" s="15"/>
    </row>
    <row r="20875" spans="2:2">
      <c r="B20875" s="15"/>
    </row>
    <row r="20876" spans="2:2">
      <c r="B20876" s="15"/>
    </row>
    <row r="20877" spans="2:2">
      <c r="B20877" s="15"/>
    </row>
    <row r="20878" spans="2:2">
      <c r="B20878" s="15"/>
    </row>
    <row r="20879" spans="2:2">
      <c r="B20879" s="15"/>
    </row>
    <row r="20880" spans="2:2">
      <c r="B20880" s="15"/>
    </row>
    <row r="20881" spans="2:2">
      <c r="B20881" s="15"/>
    </row>
    <row r="20882" spans="2:2">
      <c r="B20882" s="15"/>
    </row>
    <row r="20883" spans="2:2">
      <c r="B20883" s="15"/>
    </row>
    <row r="20884" spans="2:2">
      <c r="B20884" s="15"/>
    </row>
    <row r="20885" spans="2:2">
      <c r="B20885" s="15"/>
    </row>
    <row r="20886" spans="2:2">
      <c r="B20886" s="15"/>
    </row>
    <row r="20887" spans="2:2">
      <c r="B20887" s="15"/>
    </row>
    <row r="20888" spans="2:2">
      <c r="B20888" s="15"/>
    </row>
    <row r="20889" spans="2:2">
      <c r="B20889" s="15"/>
    </row>
    <row r="20890" spans="2:2">
      <c r="B20890" s="15"/>
    </row>
    <row r="20891" spans="2:2">
      <c r="B20891" s="15"/>
    </row>
    <row r="20892" spans="2:2">
      <c r="B20892" s="15"/>
    </row>
    <row r="20893" spans="2:2">
      <c r="B20893" s="15"/>
    </row>
    <row r="20894" spans="2:2">
      <c r="B20894" s="15"/>
    </row>
    <row r="20895" spans="2:2">
      <c r="B20895" s="15"/>
    </row>
    <row r="20896" spans="2:2">
      <c r="B20896" s="15"/>
    </row>
    <row r="20897" spans="2:2">
      <c r="B20897" s="15"/>
    </row>
    <row r="20898" spans="2:2">
      <c r="B20898" s="15"/>
    </row>
    <row r="20899" spans="2:2">
      <c r="B20899" s="15"/>
    </row>
    <row r="20900" spans="2:2">
      <c r="B20900" s="15"/>
    </row>
    <row r="20901" spans="2:2">
      <c r="B20901" s="15"/>
    </row>
    <row r="20902" spans="2:2">
      <c r="B20902" s="15"/>
    </row>
    <row r="20903" spans="2:2">
      <c r="B20903" s="15"/>
    </row>
    <row r="20904" spans="2:2">
      <c r="B20904" s="15"/>
    </row>
    <row r="20905" spans="2:2">
      <c r="B20905" s="15"/>
    </row>
    <row r="20906" spans="2:2">
      <c r="B20906" s="15"/>
    </row>
    <row r="20907" spans="2:2">
      <c r="B20907" s="15"/>
    </row>
    <row r="20908" spans="2:2">
      <c r="B20908" s="15"/>
    </row>
    <row r="20909" spans="2:2">
      <c r="B20909" s="15"/>
    </row>
    <row r="20910" spans="2:2">
      <c r="B20910" s="15"/>
    </row>
    <row r="20911" spans="2:2">
      <c r="B20911" s="15"/>
    </row>
    <row r="20912" spans="2:2">
      <c r="B20912" s="15"/>
    </row>
    <row r="20913" spans="2:2">
      <c r="B20913" s="15"/>
    </row>
    <row r="20914" spans="2:2">
      <c r="B20914" s="15"/>
    </row>
    <row r="20915" spans="2:2">
      <c r="B20915" s="15"/>
    </row>
    <row r="20916" spans="2:2">
      <c r="B20916" s="15"/>
    </row>
    <row r="20917" spans="2:2">
      <c r="B20917" s="15"/>
    </row>
    <row r="20918" spans="2:2">
      <c r="B20918" s="15"/>
    </row>
    <row r="20919" spans="2:2">
      <c r="B20919" s="15"/>
    </row>
    <row r="20920" spans="2:2">
      <c r="B20920" s="15"/>
    </row>
    <row r="20921" spans="2:2">
      <c r="B20921" s="15"/>
    </row>
    <row r="20922" spans="2:2">
      <c r="B20922" s="15"/>
    </row>
    <row r="20923" spans="2:2">
      <c r="B20923" s="15"/>
    </row>
    <row r="20924" spans="2:2">
      <c r="B20924" s="15"/>
    </row>
    <row r="20925" spans="2:2">
      <c r="B20925" s="15"/>
    </row>
    <row r="20926" spans="2:2">
      <c r="B20926" s="15"/>
    </row>
    <row r="20927" spans="2:2">
      <c r="B20927" s="15"/>
    </row>
    <row r="20928" spans="2:2">
      <c r="B20928" s="15"/>
    </row>
    <row r="20929" spans="2:2">
      <c r="B20929" s="15"/>
    </row>
    <row r="20930" spans="2:2">
      <c r="B20930" s="15"/>
    </row>
    <row r="20931" spans="2:2">
      <c r="B20931" s="15"/>
    </row>
    <row r="20932" spans="2:2">
      <c r="B20932" s="15"/>
    </row>
    <row r="20933" spans="2:2">
      <c r="B20933" s="15"/>
    </row>
    <row r="20934" spans="2:2">
      <c r="B20934" s="15"/>
    </row>
    <row r="20935" spans="2:2">
      <c r="B20935" s="15"/>
    </row>
    <row r="20936" spans="2:2">
      <c r="B20936" s="15"/>
    </row>
    <row r="20937" spans="2:2">
      <c r="B20937" s="15"/>
    </row>
    <row r="20938" spans="2:2">
      <c r="B20938" s="15"/>
    </row>
    <row r="20939" spans="2:2">
      <c r="B20939" s="15"/>
    </row>
    <row r="20940" spans="2:2">
      <c r="B20940" s="15"/>
    </row>
    <row r="20941" spans="2:2">
      <c r="B20941" s="15"/>
    </row>
    <row r="20942" spans="2:2">
      <c r="B20942" s="15"/>
    </row>
    <row r="20943" spans="2:2">
      <c r="B20943" s="15"/>
    </row>
    <row r="20944" spans="2:2">
      <c r="B20944" s="15"/>
    </row>
    <row r="20945" spans="2:2">
      <c r="B20945" s="15"/>
    </row>
    <row r="20946" spans="2:2">
      <c r="B20946" s="15"/>
    </row>
    <row r="20947" spans="2:2">
      <c r="B20947" s="15"/>
    </row>
    <row r="20948" spans="2:2">
      <c r="B20948" s="15"/>
    </row>
    <row r="20949" spans="2:2">
      <c r="B20949" s="15"/>
    </row>
    <row r="20950" spans="2:2">
      <c r="B20950" s="15"/>
    </row>
    <row r="20951" spans="2:2">
      <c r="B20951" s="15"/>
    </row>
    <row r="20952" spans="2:2">
      <c r="B20952" s="15"/>
    </row>
    <row r="20953" spans="2:2">
      <c r="B20953" s="15"/>
    </row>
    <row r="20954" spans="2:2">
      <c r="B20954" s="15"/>
    </row>
    <row r="20955" spans="2:2">
      <c r="B20955" s="15"/>
    </row>
    <row r="20956" spans="2:2">
      <c r="B20956" s="15"/>
    </row>
    <row r="20957" spans="2:2">
      <c r="B20957" s="15"/>
    </row>
    <row r="20958" spans="2:2">
      <c r="B20958" s="15"/>
    </row>
    <row r="20959" spans="2:2">
      <c r="B20959" s="15"/>
    </row>
    <row r="20960" spans="2:2">
      <c r="B20960" s="15"/>
    </row>
    <row r="20961" spans="2:2">
      <c r="B20961" s="15"/>
    </row>
    <row r="20962" spans="2:2">
      <c r="B20962" s="15"/>
    </row>
    <row r="20963" spans="2:2">
      <c r="B20963" s="15"/>
    </row>
    <row r="20964" spans="2:2">
      <c r="B20964" s="15"/>
    </row>
    <row r="20965" spans="2:2">
      <c r="B20965" s="15"/>
    </row>
    <row r="20966" spans="2:2">
      <c r="B20966" s="15"/>
    </row>
    <row r="20967" spans="2:2">
      <c r="B20967" s="15"/>
    </row>
    <row r="20968" spans="2:2">
      <c r="B20968" s="15"/>
    </row>
    <row r="20969" spans="2:2">
      <c r="B20969" s="15"/>
    </row>
    <row r="20970" spans="2:2">
      <c r="B20970" s="15"/>
    </row>
    <row r="20971" spans="2:2">
      <c r="B20971" s="15"/>
    </row>
    <row r="20972" spans="2:2">
      <c r="B20972" s="15"/>
    </row>
    <row r="20973" spans="2:2">
      <c r="B20973" s="15"/>
    </row>
    <row r="20974" spans="2:2">
      <c r="B20974" s="15"/>
    </row>
    <row r="20975" spans="2:2">
      <c r="B20975" s="15"/>
    </row>
    <row r="20976" spans="2:2">
      <c r="B20976" s="15"/>
    </row>
    <row r="20977" spans="2:2">
      <c r="B20977" s="15"/>
    </row>
    <row r="20978" spans="2:2">
      <c r="B20978" s="15"/>
    </row>
    <row r="20979" spans="2:2">
      <c r="B20979" s="15"/>
    </row>
    <row r="20980" spans="2:2">
      <c r="B20980" s="15"/>
    </row>
    <row r="20981" spans="2:2">
      <c r="B20981" s="15"/>
    </row>
    <row r="20982" spans="2:2">
      <c r="B20982" s="15"/>
    </row>
    <row r="20983" spans="2:2">
      <c r="B20983" s="15"/>
    </row>
    <row r="20984" spans="2:2">
      <c r="B20984" s="15"/>
    </row>
    <row r="20985" spans="2:2">
      <c r="B20985" s="15"/>
    </row>
    <row r="20986" spans="2:2">
      <c r="B20986" s="15"/>
    </row>
    <row r="20987" spans="2:2">
      <c r="B20987" s="15"/>
    </row>
    <row r="20988" spans="2:2">
      <c r="B20988" s="15"/>
    </row>
    <row r="20989" spans="2:2">
      <c r="B20989" s="15"/>
    </row>
    <row r="20990" spans="2:2">
      <c r="B20990" s="15"/>
    </row>
    <row r="20991" spans="2:2">
      <c r="B20991" s="15"/>
    </row>
    <row r="20992" spans="2:2">
      <c r="B20992" s="15"/>
    </row>
    <row r="20993" spans="2:2">
      <c r="B20993" s="15"/>
    </row>
    <row r="20994" spans="2:2">
      <c r="B20994" s="15"/>
    </row>
    <row r="20995" spans="2:2">
      <c r="B20995" s="15"/>
    </row>
    <row r="20996" spans="2:2">
      <c r="B20996" s="15"/>
    </row>
    <row r="20997" spans="2:2">
      <c r="B20997" s="15"/>
    </row>
    <row r="20998" spans="2:2">
      <c r="B20998" s="15"/>
    </row>
    <row r="20999" spans="2:2">
      <c r="B20999" s="15"/>
    </row>
    <row r="21000" spans="2:2">
      <c r="B21000" s="15"/>
    </row>
    <row r="21001" spans="2:2">
      <c r="B21001" s="15"/>
    </row>
    <row r="21002" spans="2:2">
      <c r="B21002" s="15"/>
    </row>
    <row r="21003" spans="2:2">
      <c r="B21003" s="15"/>
    </row>
    <row r="21004" spans="2:2">
      <c r="B21004" s="15"/>
    </row>
    <row r="21005" spans="2:2">
      <c r="B21005" s="15"/>
    </row>
    <row r="21006" spans="2:2">
      <c r="B21006" s="15"/>
    </row>
    <row r="21007" spans="2:2">
      <c r="B21007" s="15"/>
    </row>
    <row r="21008" spans="2:2">
      <c r="B21008" s="15"/>
    </row>
    <row r="21009" spans="2:2">
      <c r="B21009" s="15"/>
    </row>
    <row r="21010" spans="2:2">
      <c r="B21010" s="15"/>
    </row>
    <row r="21011" spans="2:2">
      <c r="B21011" s="15"/>
    </row>
    <row r="21012" spans="2:2">
      <c r="B21012" s="15"/>
    </row>
    <row r="21013" spans="2:2">
      <c r="B21013" s="15"/>
    </row>
    <row r="21014" spans="2:2">
      <c r="B21014" s="15"/>
    </row>
    <row r="21015" spans="2:2">
      <c r="B21015" s="15"/>
    </row>
    <row r="21016" spans="2:2">
      <c r="B21016" s="15"/>
    </row>
    <row r="21017" spans="2:2">
      <c r="B21017" s="15"/>
    </row>
    <row r="21018" spans="2:2">
      <c r="B21018" s="15"/>
    </row>
    <row r="21019" spans="2:2">
      <c r="B21019" s="15"/>
    </row>
    <row r="21020" spans="2:2">
      <c r="B21020" s="15"/>
    </row>
    <row r="21021" spans="2:2">
      <c r="B21021" s="15"/>
    </row>
    <row r="21022" spans="2:2">
      <c r="B21022" s="15"/>
    </row>
    <row r="21023" spans="2:2">
      <c r="B21023" s="15"/>
    </row>
    <row r="21024" spans="2:2">
      <c r="B21024" s="15"/>
    </row>
    <row r="21025" spans="2:2">
      <c r="B21025" s="15"/>
    </row>
    <row r="21026" spans="2:2">
      <c r="B21026" s="15"/>
    </row>
    <row r="21027" spans="2:2">
      <c r="B21027" s="15"/>
    </row>
    <row r="21028" spans="2:2">
      <c r="B21028" s="15"/>
    </row>
    <row r="21029" spans="2:2">
      <c r="B21029" s="15"/>
    </row>
    <row r="21030" spans="2:2">
      <c r="B21030" s="15"/>
    </row>
    <row r="21031" spans="2:2">
      <c r="B21031" s="15"/>
    </row>
    <row r="21032" spans="2:2">
      <c r="B21032" s="15"/>
    </row>
    <row r="21033" spans="2:2">
      <c r="B21033" s="15"/>
    </row>
    <row r="21034" spans="2:2">
      <c r="B21034" s="15"/>
    </row>
    <row r="21035" spans="2:2">
      <c r="B21035" s="15"/>
    </row>
    <row r="21036" spans="2:2">
      <c r="B21036" s="15"/>
    </row>
    <row r="21037" spans="2:2">
      <c r="B21037" s="15"/>
    </row>
    <row r="21038" spans="2:2">
      <c r="B21038" s="15"/>
    </row>
    <row r="21039" spans="2:2">
      <c r="B21039" s="15"/>
    </row>
    <row r="21040" spans="2:2">
      <c r="B21040" s="15"/>
    </row>
    <row r="21041" spans="2:2">
      <c r="B21041" s="15"/>
    </row>
    <row r="21042" spans="2:2">
      <c r="B21042" s="15"/>
    </row>
    <row r="21043" spans="2:2">
      <c r="B21043" s="15"/>
    </row>
    <row r="21044" spans="2:2">
      <c r="B21044" s="15"/>
    </row>
    <row r="21045" spans="2:2">
      <c r="B21045" s="15"/>
    </row>
    <row r="21046" spans="2:2">
      <c r="B21046" s="15"/>
    </row>
    <row r="21047" spans="2:2">
      <c r="B21047" s="15"/>
    </row>
    <row r="21048" spans="2:2">
      <c r="B21048" s="15"/>
    </row>
    <row r="21049" spans="2:2">
      <c r="B21049" s="15"/>
    </row>
    <row r="21050" spans="2:2">
      <c r="B21050" s="15"/>
    </row>
    <row r="21051" spans="2:2">
      <c r="B21051" s="15"/>
    </row>
    <row r="21052" spans="2:2">
      <c r="B21052" s="15"/>
    </row>
    <row r="21053" spans="2:2">
      <c r="B21053" s="15"/>
    </row>
    <row r="21054" spans="2:2">
      <c r="B21054" s="15"/>
    </row>
    <row r="21055" spans="2:2">
      <c r="B21055" s="15"/>
    </row>
    <row r="21056" spans="2:2">
      <c r="B21056" s="15"/>
    </row>
    <row r="21057" spans="2:2">
      <c r="B21057" s="15"/>
    </row>
    <row r="21058" spans="2:2">
      <c r="B21058" s="15"/>
    </row>
    <row r="21059" spans="2:2">
      <c r="B21059" s="15"/>
    </row>
    <row r="21060" spans="2:2">
      <c r="B21060" s="15"/>
    </row>
    <row r="21061" spans="2:2">
      <c r="B21061" s="15"/>
    </row>
    <row r="21062" spans="2:2">
      <c r="B21062" s="15"/>
    </row>
    <row r="21063" spans="2:2">
      <c r="B21063" s="15"/>
    </row>
    <row r="21064" spans="2:2">
      <c r="B21064" s="15"/>
    </row>
    <row r="21065" spans="2:2">
      <c r="B21065" s="15"/>
    </row>
    <row r="21066" spans="2:2">
      <c r="B21066" s="15"/>
    </row>
    <row r="21067" spans="2:2">
      <c r="B21067" s="15"/>
    </row>
    <row r="21068" spans="2:2">
      <c r="B21068" s="15"/>
    </row>
    <row r="21069" spans="2:2">
      <c r="B21069" s="15"/>
    </row>
    <row r="21070" spans="2:2">
      <c r="B21070" s="15"/>
    </row>
    <row r="21071" spans="2:2">
      <c r="B21071" s="15"/>
    </row>
    <row r="21072" spans="2:2">
      <c r="B21072" s="15"/>
    </row>
    <row r="21073" spans="2:2">
      <c r="B21073" s="15"/>
    </row>
    <row r="21074" spans="2:2">
      <c r="B21074" s="15"/>
    </row>
    <row r="21075" spans="2:2">
      <c r="B21075" s="15"/>
    </row>
    <row r="21076" spans="2:2">
      <c r="B21076" s="15"/>
    </row>
    <row r="21077" spans="2:2">
      <c r="B21077" s="15"/>
    </row>
    <row r="21078" spans="2:2">
      <c r="B21078" s="15"/>
    </row>
    <row r="21079" spans="2:2">
      <c r="B21079" s="15"/>
    </row>
    <row r="21080" spans="2:2">
      <c r="B21080" s="15"/>
    </row>
    <row r="21081" spans="2:2">
      <c r="B21081" s="15"/>
    </row>
    <row r="21082" spans="2:2">
      <c r="B21082" s="15"/>
    </row>
    <row r="21083" spans="2:2">
      <c r="B21083" s="15"/>
    </row>
    <row r="21084" spans="2:2">
      <c r="B21084" s="15"/>
    </row>
    <row r="21085" spans="2:2">
      <c r="B21085" s="15"/>
    </row>
    <row r="21086" spans="2:2">
      <c r="B21086" s="15"/>
    </row>
    <row r="21087" spans="2:2">
      <c r="B21087" s="15"/>
    </row>
    <row r="21088" spans="2:2">
      <c r="B21088" s="15"/>
    </row>
    <row r="21089" spans="2:2">
      <c r="B21089" s="15"/>
    </row>
    <row r="21090" spans="2:2">
      <c r="B21090" s="15"/>
    </row>
    <row r="21091" spans="2:2">
      <c r="B21091" s="15"/>
    </row>
    <row r="21092" spans="2:2">
      <c r="B21092" s="15"/>
    </row>
    <row r="21093" spans="2:2">
      <c r="B21093" s="15"/>
    </row>
    <row r="21094" spans="2:2">
      <c r="B21094" s="15"/>
    </row>
    <row r="21095" spans="2:2">
      <c r="B21095" s="15"/>
    </row>
    <row r="21096" spans="2:2">
      <c r="B21096" s="15"/>
    </row>
    <row r="21097" spans="2:2">
      <c r="B21097" s="15"/>
    </row>
    <row r="21098" spans="2:2">
      <c r="B21098" s="15"/>
    </row>
    <row r="21099" spans="2:2">
      <c r="B21099" s="15"/>
    </row>
    <row r="21100" spans="2:2">
      <c r="B21100" s="15"/>
    </row>
    <row r="21101" spans="2:2">
      <c r="B21101" s="15"/>
    </row>
    <row r="21102" spans="2:2">
      <c r="B21102" s="15"/>
    </row>
    <row r="21103" spans="2:2">
      <c r="B21103" s="15"/>
    </row>
    <row r="21104" spans="2:2">
      <c r="B21104" s="15"/>
    </row>
    <row r="21105" spans="2:2">
      <c r="B21105" s="15"/>
    </row>
    <row r="21106" spans="2:2">
      <c r="B21106" s="15"/>
    </row>
    <row r="21107" spans="2:2">
      <c r="B21107" s="15"/>
    </row>
    <row r="21108" spans="2:2">
      <c r="B21108" s="15"/>
    </row>
    <row r="21109" spans="2:2">
      <c r="B21109" s="15"/>
    </row>
    <row r="21110" spans="2:2">
      <c r="B21110" s="15"/>
    </row>
    <row r="21111" spans="2:2">
      <c r="B21111" s="15"/>
    </row>
    <row r="21112" spans="2:2">
      <c r="B21112" s="15"/>
    </row>
    <row r="21113" spans="2:2">
      <c r="B21113" s="15"/>
    </row>
    <row r="21114" spans="2:2">
      <c r="B21114" s="15"/>
    </row>
    <row r="21115" spans="2:2">
      <c r="B21115" s="15"/>
    </row>
    <row r="21116" spans="2:2">
      <c r="B21116" s="15"/>
    </row>
    <row r="21117" spans="2:2">
      <c r="B21117" s="15"/>
    </row>
    <row r="21118" spans="2:2">
      <c r="B21118" s="15"/>
    </row>
    <row r="21119" spans="2:2">
      <c r="B21119" s="15"/>
    </row>
    <row r="21120" spans="2:2">
      <c r="B21120" s="15"/>
    </row>
    <row r="21121" spans="2:2">
      <c r="B21121" s="15"/>
    </row>
    <row r="21122" spans="2:2">
      <c r="B21122" s="15"/>
    </row>
    <row r="21123" spans="2:2">
      <c r="B21123" s="15"/>
    </row>
    <row r="21124" spans="2:2">
      <c r="B21124" s="15"/>
    </row>
    <row r="21125" spans="2:2">
      <c r="B21125" s="15"/>
    </row>
    <row r="21126" spans="2:2">
      <c r="B21126" s="15"/>
    </row>
    <row r="21127" spans="2:2">
      <c r="B21127" s="15"/>
    </row>
    <row r="21128" spans="2:2">
      <c r="B21128" s="15"/>
    </row>
    <row r="21129" spans="2:2">
      <c r="B21129" s="15"/>
    </row>
    <row r="21130" spans="2:2">
      <c r="B21130" s="15"/>
    </row>
    <row r="21131" spans="2:2">
      <c r="B21131" s="15"/>
    </row>
    <row r="21132" spans="2:2">
      <c r="B21132" s="15"/>
    </row>
    <row r="21133" spans="2:2">
      <c r="B21133" s="15"/>
    </row>
    <row r="21134" spans="2:2">
      <c r="B21134" s="15"/>
    </row>
    <row r="21135" spans="2:2">
      <c r="B21135" s="15"/>
    </row>
    <row r="21136" spans="2:2">
      <c r="B21136" s="15"/>
    </row>
    <row r="21137" spans="2:2">
      <c r="B21137" s="15"/>
    </row>
    <row r="21138" spans="2:2">
      <c r="B21138" s="15"/>
    </row>
    <row r="21139" spans="2:2">
      <c r="B21139" s="15"/>
    </row>
    <row r="21140" spans="2:2">
      <c r="B21140" s="15"/>
    </row>
    <row r="21141" spans="2:2">
      <c r="B21141" s="15"/>
    </row>
    <row r="21142" spans="2:2">
      <c r="B21142" s="15"/>
    </row>
    <row r="21143" spans="2:2">
      <c r="B21143" s="15"/>
    </row>
    <row r="21144" spans="2:2">
      <c r="B21144" s="15"/>
    </row>
    <row r="21145" spans="2:2">
      <c r="B21145" s="15"/>
    </row>
    <row r="21146" spans="2:2">
      <c r="B21146" s="15"/>
    </row>
    <row r="21147" spans="2:2">
      <c r="B21147" s="15"/>
    </row>
    <row r="21148" spans="2:2">
      <c r="B21148" s="15"/>
    </row>
    <row r="21149" spans="2:2">
      <c r="B21149" s="15"/>
    </row>
    <row r="21150" spans="2:2">
      <c r="B21150" s="15"/>
    </row>
    <row r="21151" spans="2:2">
      <c r="B21151" s="15"/>
    </row>
    <row r="21152" spans="2:2">
      <c r="B21152" s="15"/>
    </row>
    <row r="21153" spans="2:2">
      <c r="B21153" s="15"/>
    </row>
    <row r="21154" spans="2:2">
      <c r="B21154" s="15"/>
    </row>
    <row r="21155" spans="2:2">
      <c r="B21155" s="15"/>
    </row>
    <row r="21156" spans="2:2">
      <c r="B21156" s="15"/>
    </row>
    <row r="21157" spans="2:2">
      <c r="B21157" s="15"/>
    </row>
    <row r="21158" spans="2:2">
      <c r="B21158" s="15"/>
    </row>
    <row r="21159" spans="2:2">
      <c r="B21159" s="15"/>
    </row>
    <row r="21160" spans="2:2">
      <c r="B21160" s="15"/>
    </row>
    <row r="21161" spans="2:2">
      <c r="B21161" s="15"/>
    </row>
    <row r="21162" spans="2:2">
      <c r="B21162" s="15"/>
    </row>
    <row r="21163" spans="2:2">
      <c r="B21163" s="15"/>
    </row>
    <row r="21164" spans="2:2">
      <c r="B21164" s="15"/>
    </row>
    <row r="21165" spans="2:2">
      <c r="B21165" s="15"/>
    </row>
    <row r="21166" spans="2:2">
      <c r="B21166" s="15"/>
    </row>
    <row r="21167" spans="2:2">
      <c r="B21167" s="15"/>
    </row>
    <row r="21168" spans="2:2">
      <c r="B21168" s="15"/>
    </row>
    <row r="21169" spans="2:2">
      <c r="B21169" s="15"/>
    </row>
    <row r="21170" spans="2:2">
      <c r="B21170" s="15"/>
    </row>
    <row r="21171" spans="2:2">
      <c r="B21171" s="15"/>
    </row>
    <row r="21172" spans="2:2">
      <c r="B21172" s="15"/>
    </row>
    <row r="21173" spans="2:2">
      <c r="B21173" s="15"/>
    </row>
    <row r="21174" spans="2:2">
      <c r="B21174" s="15"/>
    </row>
    <row r="21175" spans="2:2">
      <c r="B21175" s="15"/>
    </row>
    <row r="21176" spans="2:2">
      <c r="B21176" s="15"/>
    </row>
    <row r="21177" spans="2:2">
      <c r="B21177" s="15"/>
    </row>
    <row r="21178" spans="2:2">
      <c r="B21178" s="15"/>
    </row>
    <row r="21179" spans="2:2">
      <c r="B21179" s="15"/>
    </row>
    <row r="21180" spans="2:2">
      <c r="B21180" s="15"/>
    </row>
    <row r="21181" spans="2:2">
      <c r="B21181" s="15"/>
    </row>
    <row r="21182" spans="2:2">
      <c r="B21182" s="15"/>
    </row>
    <row r="21183" spans="2:2">
      <c r="B21183" s="15"/>
    </row>
    <row r="21184" spans="2:2">
      <c r="B21184" s="15"/>
    </row>
    <row r="21185" spans="2:2">
      <c r="B21185" s="15"/>
    </row>
    <row r="21186" spans="2:2">
      <c r="B21186" s="15"/>
    </row>
    <row r="21187" spans="2:2">
      <c r="B21187" s="15"/>
    </row>
    <row r="21188" spans="2:2">
      <c r="B21188" s="15"/>
    </row>
    <row r="21189" spans="2:2">
      <c r="B21189" s="15"/>
    </row>
    <row r="21190" spans="2:2">
      <c r="B21190" s="15"/>
    </row>
    <row r="21191" spans="2:2">
      <c r="B21191" s="15"/>
    </row>
    <row r="21192" spans="2:2">
      <c r="B21192" s="15"/>
    </row>
    <row r="21193" spans="2:2">
      <c r="B21193" s="15"/>
    </row>
    <row r="21194" spans="2:2">
      <c r="B21194" s="15"/>
    </row>
    <row r="21195" spans="2:2">
      <c r="B21195" s="15"/>
    </row>
    <row r="21196" spans="2:2">
      <c r="B21196" s="15"/>
    </row>
    <row r="21197" spans="2:2">
      <c r="B21197" s="15"/>
    </row>
    <row r="21198" spans="2:2">
      <c r="B21198" s="15"/>
    </row>
    <row r="21199" spans="2:2">
      <c r="B21199" s="15"/>
    </row>
    <row r="21200" spans="2:2">
      <c r="B21200" s="15"/>
    </row>
    <row r="21201" spans="2:2">
      <c r="B21201" s="15"/>
    </row>
    <row r="21202" spans="2:2">
      <c r="B21202" s="15"/>
    </row>
    <row r="21203" spans="2:2">
      <c r="B21203" s="15"/>
    </row>
    <row r="21204" spans="2:2">
      <c r="B21204" s="15"/>
    </row>
    <row r="21205" spans="2:2">
      <c r="B21205" s="15"/>
    </row>
    <row r="21206" spans="2:2">
      <c r="B21206" s="15"/>
    </row>
    <row r="21207" spans="2:2">
      <c r="B21207" s="15"/>
    </row>
    <row r="21208" spans="2:2">
      <c r="B21208" s="15"/>
    </row>
    <row r="21209" spans="2:2">
      <c r="B21209" s="15"/>
    </row>
    <row r="21210" spans="2:2">
      <c r="B21210" s="15"/>
    </row>
    <row r="21211" spans="2:2">
      <c r="B21211" s="15"/>
    </row>
    <row r="21212" spans="2:2">
      <c r="B21212" s="15"/>
    </row>
    <row r="21213" spans="2:2">
      <c r="B21213" s="15"/>
    </row>
    <row r="21214" spans="2:2">
      <c r="B21214" s="15"/>
    </row>
    <row r="21215" spans="2:2">
      <c r="B21215" s="15"/>
    </row>
    <row r="21216" spans="2:2">
      <c r="B21216" s="15"/>
    </row>
    <row r="21217" spans="2:2">
      <c r="B21217" s="15"/>
    </row>
    <row r="21218" spans="2:2">
      <c r="B21218" s="15"/>
    </row>
    <row r="21219" spans="2:2">
      <c r="B21219" s="15"/>
    </row>
    <row r="21220" spans="2:2">
      <c r="B21220" s="15"/>
    </row>
    <row r="21221" spans="2:2">
      <c r="B21221" s="15"/>
    </row>
    <row r="21222" spans="2:2">
      <c r="B21222" s="15"/>
    </row>
    <row r="21223" spans="2:2">
      <c r="B21223" s="15"/>
    </row>
    <row r="21224" spans="2:2">
      <c r="B21224" s="15"/>
    </row>
    <row r="21225" spans="2:2">
      <c r="B21225" s="15"/>
    </row>
    <row r="21226" spans="2:2">
      <c r="B21226" s="15"/>
    </row>
    <row r="21227" spans="2:2">
      <c r="B21227" s="15"/>
    </row>
    <row r="21228" spans="2:2">
      <c r="B21228" s="15"/>
    </row>
    <row r="21229" spans="2:2">
      <c r="B21229" s="15"/>
    </row>
    <row r="21230" spans="2:2">
      <c r="B21230" s="15"/>
    </row>
    <row r="21231" spans="2:2">
      <c r="B21231" s="15"/>
    </row>
    <row r="21232" spans="2:2">
      <c r="B21232" s="15"/>
    </row>
    <row r="21233" spans="2:2">
      <c r="B21233" s="15"/>
    </row>
    <row r="21234" spans="2:2">
      <c r="B21234" s="15"/>
    </row>
    <row r="21235" spans="2:2">
      <c r="B21235" s="15"/>
    </row>
    <row r="21236" spans="2:2">
      <c r="B21236" s="15"/>
    </row>
    <row r="21237" spans="2:2">
      <c r="B21237" s="15"/>
    </row>
    <row r="21238" spans="2:2">
      <c r="B21238" s="15"/>
    </row>
    <row r="21239" spans="2:2">
      <c r="B21239" s="15"/>
    </row>
    <row r="21240" spans="2:2">
      <c r="B21240" s="15"/>
    </row>
    <row r="21241" spans="2:2">
      <c r="B21241" s="15"/>
    </row>
    <row r="21242" spans="2:2">
      <c r="B21242" s="15"/>
    </row>
    <row r="21243" spans="2:2">
      <c r="B21243" s="15"/>
    </row>
    <row r="21244" spans="2:2">
      <c r="B21244" s="15"/>
    </row>
    <row r="21245" spans="2:2">
      <c r="B21245" s="15"/>
    </row>
    <row r="21246" spans="2:2">
      <c r="B21246" s="15"/>
    </row>
    <row r="21247" spans="2:2">
      <c r="B21247" s="15"/>
    </row>
    <row r="21248" spans="2:2">
      <c r="B21248" s="15"/>
    </row>
    <row r="21249" spans="2:2">
      <c r="B21249" s="15"/>
    </row>
    <row r="21250" spans="2:2">
      <c r="B21250" s="15"/>
    </row>
    <row r="21251" spans="2:2">
      <c r="B21251" s="15"/>
    </row>
    <row r="21252" spans="2:2">
      <c r="B21252" s="15"/>
    </row>
    <row r="21253" spans="2:2">
      <c r="B21253" s="15"/>
    </row>
    <row r="21254" spans="2:2">
      <c r="B21254" s="15"/>
    </row>
    <row r="21255" spans="2:2">
      <c r="B21255" s="15"/>
    </row>
    <row r="21256" spans="2:2">
      <c r="B21256" s="15"/>
    </row>
    <row r="21257" spans="2:2">
      <c r="B21257" s="15"/>
    </row>
    <row r="21258" spans="2:2">
      <c r="B21258" s="15"/>
    </row>
    <row r="21259" spans="2:2">
      <c r="B21259" s="15"/>
    </row>
    <row r="21260" spans="2:2">
      <c r="B21260" s="15"/>
    </row>
    <row r="21261" spans="2:2">
      <c r="B21261" s="15"/>
    </row>
    <row r="21262" spans="2:2">
      <c r="B21262" s="15"/>
    </row>
    <row r="21263" spans="2:2">
      <c r="B21263" s="15"/>
    </row>
    <row r="21264" spans="2:2">
      <c r="B21264" s="15"/>
    </row>
    <row r="21265" spans="2:2">
      <c r="B21265" s="15"/>
    </row>
    <row r="21266" spans="2:2">
      <c r="B21266" s="15"/>
    </row>
    <row r="21267" spans="2:2">
      <c r="B21267" s="15"/>
    </row>
    <row r="21268" spans="2:2">
      <c r="B21268" s="15"/>
    </row>
    <row r="21269" spans="2:2">
      <c r="B21269" s="15"/>
    </row>
    <row r="21270" spans="2:2">
      <c r="B21270" s="15"/>
    </row>
    <row r="21271" spans="2:2">
      <c r="B21271" s="15"/>
    </row>
    <row r="21272" spans="2:2">
      <c r="B21272" s="15"/>
    </row>
    <row r="21273" spans="2:2">
      <c r="B21273" s="15"/>
    </row>
    <row r="21274" spans="2:2">
      <c r="B21274" s="15"/>
    </row>
    <row r="21275" spans="2:2">
      <c r="B21275" s="15"/>
    </row>
    <row r="21276" spans="2:2">
      <c r="B21276" s="15"/>
    </row>
    <row r="21277" spans="2:2">
      <c r="B21277" s="15"/>
    </row>
    <row r="21278" spans="2:2">
      <c r="B21278" s="15"/>
    </row>
    <row r="21279" spans="2:2">
      <c r="B21279" s="15"/>
    </row>
    <row r="21280" spans="2:2">
      <c r="B21280" s="15"/>
    </row>
    <row r="21281" spans="2:2">
      <c r="B21281" s="15"/>
    </row>
    <row r="21282" spans="2:2">
      <c r="B21282" s="15"/>
    </row>
    <row r="21283" spans="2:2">
      <c r="B21283" s="15"/>
    </row>
    <row r="21284" spans="2:2">
      <c r="B21284" s="15"/>
    </row>
    <row r="21285" spans="2:2">
      <c r="B21285" s="15"/>
    </row>
    <row r="21286" spans="2:2">
      <c r="B21286" s="15"/>
    </row>
    <row r="21287" spans="2:2">
      <c r="B21287" s="15"/>
    </row>
    <row r="21288" spans="2:2">
      <c r="B21288" s="15"/>
    </row>
    <row r="21289" spans="2:2">
      <c r="B21289" s="15"/>
    </row>
    <row r="21290" spans="2:2">
      <c r="B21290" s="15"/>
    </row>
    <row r="21291" spans="2:2">
      <c r="B21291" s="15"/>
    </row>
    <row r="21292" spans="2:2">
      <c r="B21292" s="15"/>
    </row>
    <row r="21293" spans="2:2">
      <c r="B21293" s="15"/>
    </row>
    <row r="21294" spans="2:2">
      <c r="B21294" s="15"/>
    </row>
    <row r="21295" spans="2:2">
      <c r="B21295" s="15"/>
    </row>
    <row r="21296" spans="2:2">
      <c r="B21296" s="15"/>
    </row>
    <row r="21297" spans="2:2">
      <c r="B21297" s="15"/>
    </row>
    <row r="21298" spans="2:2">
      <c r="B21298" s="15"/>
    </row>
    <row r="21299" spans="2:2">
      <c r="B21299" s="15"/>
    </row>
    <row r="21300" spans="2:2">
      <c r="B21300" s="15"/>
    </row>
    <row r="21301" spans="2:2">
      <c r="B21301" s="15"/>
    </row>
    <row r="21302" spans="2:2">
      <c r="B21302" s="15"/>
    </row>
    <row r="21303" spans="2:2">
      <c r="B21303" s="15"/>
    </row>
    <row r="21304" spans="2:2">
      <c r="B21304" s="15"/>
    </row>
    <row r="21305" spans="2:2">
      <c r="B21305" s="15"/>
    </row>
    <row r="21306" spans="2:2">
      <c r="B21306" s="15"/>
    </row>
    <row r="21307" spans="2:2">
      <c r="B21307" s="15"/>
    </row>
    <row r="21308" spans="2:2">
      <c r="B21308" s="15"/>
    </row>
    <row r="21309" spans="2:2">
      <c r="B21309" s="15"/>
    </row>
    <row r="21310" spans="2:2">
      <c r="B21310" s="15"/>
    </row>
    <row r="21311" spans="2:2">
      <c r="B21311" s="15"/>
    </row>
    <row r="21312" spans="2:2">
      <c r="B21312" s="15"/>
    </row>
    <row r="21313" spans="2:2">
      <c r="B21313" s="15"/>
    </row>
    <row r="21314" spans="2:2">
      <c r="B21314" s="15"/>
    </row>
    <row r="21315" spans="2:2">
      <c r="B21315" s="15"/>
    </row>
    <row r="21316" spans="2:2">
      <c r="B21316" s="15"/>
    </row>
    <row r="21317" spans="2:2">
      <c r="B21317" s="15"/>
    </row>
    <row r="21318" spans="2:2">
      <c r="B21318" s="15"/>
    </row>
    <row r="21319" spans="2:2">
      <c r="B21319" s="15"/>
    </row>
    <row r="21320" spans="2:2">
      <c r="B21320" s="15"/>
    </row>
    <row r="21321" spans="2:2">
      <c r="B21321" s="15"/>
    </row>
    <row r="21322" spans="2:2">
      <c r="B21322" s="15"/>
    </row>
    <row r="21323" spans="2:2">
      <c r="B21323" s="15"/>
    </row>
    <row r="21324" spans="2:2">
      <c r="B21324" s="15"/>
    </row>
    <row r="21325" spans="2:2">
      <c r="B21325" s="15"/>
    </row>
    <row r="21326" spans="2:2">
      <c r="B21326" s="15"/>
    </row>
    <row r="21327" spans="2:2">
      <c r="B21327" s="15"/>
    </row>
    <row r="21328" spans="2:2">
      <c r="B21328" s="15"/>
    </row>
    <row r="21329" spans="2:2">
      <c r="B21329" s="15"/>
    </row>
    <row r="21330" spans="2:2">
      <c r="B21330" s="15"/>
    </row>
    <row r="21331" spans="2:2">
      <c r="B21331" s="15"/>
    </row>
    <row r="21332" spans="2:2">
      <c r="B21332" s="15"/>
    </row>
    <row r="21333" spans="2:2">
      <c r="B21333" s="15"/>
    </row>
    <row r="21334" spans="2:2">
      <c r="B21334" s="15"/>
    </row>
    <row r="21335" spans="2:2">
      <c r="B21335" s="15"/>
    </row>
    <row r="21336" spans="2:2">
      <c r="B21336" s="15"/>
    </row>
    <row r="21337" spans="2:2">
      <c r="B21337" s="15"/>
    </row>
    <row r="21338" spans="2:2">
      <c r="B21338" s="15"/>
    </row>
    <row r="21339" spans="2:2">
      <c r="B21339" s="15"/>
    </row>
    <row r="21340" spans="2:2">
      <c r="B21340" s="15"/>
    </row>
    <row r="21341" spans="2:2">
      <c r="B21341" s="15"/>
    </row>
    <row r="21342" spans="2:2">
      <c r="B21342" s="15"/>
    </row>
    <row r="21343" spans="2:2">
      <c r="B21343" s="15"/>
    </row>
    <row r="21344" spans="2:2">
      <c r="B21344" s="15"/>
    </row>
    <row r="21345" spans="2:2">
      <c r="B21345" s="15"/>
    </row>
    <row r="21346" spans="2:2">
      <c r="B21346" s="15"/>
    </row>
    <row r="21347" spans="2:2">
      <c r="B21347" s="15"/>
    </row>
    <row r="21348" spans="2:2">
      <c r="B21348" s="15"/>
    </row>
    <row r="21349" spans="2:2">
      <c r="B21349" s="15"/>
    </row>
    <row r="21350" spans="2:2">
      <c r="B21350" s="15"/>
    </row>
    <row r="21351" spans="2:2">
      <c r="B21351" s="15"/>
    </row>
    <row r="21352" spans="2:2">
      <c r="B21352" s="15"/>
    </row>
    <row r="21353" spans="2:2">
      <c r="B21353" s="15"/>
    </row>
    <row r="21354" spans="2:2">
      <c r="B21354" s="15"/>
    </row>
    <row r="21355" spans="2:2">
      <c r="B21355" s="15"/>
    </row>
    <row r="21356" spans="2:2">
      <c r="B21356" s="15"/>
    </row>
    <row r="21357" spans="2:2">
      <c r="B21357" s="15"/>
    </row>
    <row r="21358" spans="2:2">
      <c r="B21358" s="15"/>
    </row>
    <row r="21359" spans="2:2">
      <c r="B21359" s="15"/>
    </row>
    <row r="21360" spans="2:2">
      <c r="B21360" s="15"/>
    </row>
    <row r="21361" spans="2:2">
      <c r="B21361" s="15"/>
    </row>
    <row r="21362" spans="2:2">
      <c r="B21362" s="15"/>
    </row>
    <row r="21363" spans="2:2">
      <c r="B21363" s="15"/>
    </row>
    <row r="21364" spans="2:2">
      <c r="B21364" s="15"/>
    </row>
    <row r="21365" spans="2:2">
      <c r="B21365" s="15"/>
    </row>
    <row r="21366" spans="2:2">
      <c r="B21366" s="15"/>
    </row>
    <row r="21367" spans="2:2">
      <c r="B21367" s="15"/>
    </row>
    <row r="21368" spans="2:2">
      <c r="B21368" s="15"/>
    </row>
    <row r="21369" spans="2:2">
      <c r="B21369" s="15"/>
    </row>
    <row r="21370" spans="2:2">
      <c r="B21370" s="15"/>
    </row>
    <row r="21371" spans="2:2">
      <c r="B21371" s="15"/>
    </row>
    <row r="21372" spans="2:2">
      <c r="B21372" s="15"/>
    </row>
    <row r="21373" spans="2:2">
      <c r="B21373" s="15"/>
    </row>
    <row r="21374" spans="2:2">
      <c r="B21374" s="15"/>
    </row>
    <row r="21375" spans="2:2">
      <c r="B21375" s="15"/>
    </row>
    <row r="21376" spans="2:2">
      <c r="B21376" s="15"/>
    </row>
    <row r="21377" spans="2:2">
      <c r="B21377" s="15"/>
    </row>
    <row r="21378" spans="2:2">
      <c r="B21378" s="15"/>
    </row>
    <row r="21379" spans="2:2">
      <c r="B21379" s="15"/>
    </row>
    <row r="21380" spans="2:2">
      <c r="B21380" s="15"/>
    </row>
    <row r="21381" spans="2:2">
      <c r="B21381" s="15"/>
    </row>
    <row r="21382" spans="2:2">
      <c r="B21382" s="15"/>
    </row>
    <row r="21383" spans="2:2">
      <c r="B21383" s="15"/>
    </row>
    <row r="21384" spans="2:2">
      <c r="B21384" s="15"/>
    </row>
    <row r="21385" spans="2:2">
      <c r="B21385" s="15"/>
    </row>
    <row r="21386" spans="2:2">
      <c r="B21386" s="15"/>
    </row>
    <row r="21387" spans="2:2">
      <c r="B21387" s="15"/>
    </row>
    <row r="21388" spans="2:2">
      <c r="B21388" s="15"/>
    </row>
    <row r="21389" spans="2:2">
      <c r="B21389" s="15"/>
    </row>
    <row r="21390" spans="2:2">
      <c r="B21390" s="15"/>
    </row>
    <row r="21391" spans="2:2">
      <c r="B21391" s="15"/>
    </row>
    <row r="21392" spans="2:2">
      <c r="B21392" s="15"/>
    </row>
    <row r="21393" spans="2:2">
      <c r="B21393" s="15"/>
    </row>
    <row r="21394" spans="2:2">
      <c r="B21394" s="15"/>
    </row>
    <row r="21395" spans="2:2">
      <c r="B21395" s="15"/>
    </row>
    <row r="21396" spans="2:2">
      <c r="B21396" s="15"/>
    </row>
    <row r="21397" spans="2:2">
      <c r="B21397" s="15"/>
    </row>
    <row r="21398" spans="2:2">
      <c r="B21398" s="15"/>
    </row>
    <row r="21399" spans="2:2">
      <c r="B21399" s="15"/>
    </row>
    <row r="21400" spans="2:2">
      <c r="B21400" s="15"/>
    </row>
    <row r="21401" spans="2:2">
      <c r="B21401" s="15"/>
    </row>
    <row r="21402" spans="2:2">
      <c r="B21402" s="15"/>
    </row>
    <row r="21403" spans="2:2">
      <c r="B21403" s="15"/>
    </row>
    <row r="21404" spans="2:2">
      <c r="B21404" s="15"/>
    </row>
    <row r="21405" spans="2:2">
      <c r="B21405" s="15"/>
    </row>
    <row r="21406" spans="2:2">
      <c r="B21406" s="15"/>
    </row>
    <row r="21407" spans="2:2">
      <c r="B21407" s="15"/>
    </row>
    <row r="21408" spans="2:2">
      <c r="B21408" s="15"/>
    </row>
    <row r="21409" spans="2:2">
      <c r="B21409" s="15"/>
    </row>
    <row r="21410" spans="2:2">
      <c r="B21410" s="15"/>
    </row>
    <row r="21411" spans="2:2">
      <c r="B21411" s="15"/>
    </row>
    <row r="21412" spans="2:2">
      <c r="B21412" s="15"/>
    </row>
    <row r="21413" spans="2:2">
      <c r="B21413" s="15"/>
    </row>
    <row r="21414" spans="2:2">
      <c r="B21414" s="15"/>
    </row>
    <row r="21415" spans="2:2">
      <c r="B21415" s="15"/>
    </row>
    <row r="21416" spans="2:2">
      <c r="B21416" s="15"/>
    </row>
    <row r="21417" spans="2:2">
      <c r="B21417" s="15"/>
    </row>
    <row r="21418" spans="2:2">
      <c r="B21418" s="15"/>
    </row>
    <row r="21419" spans="2:2">
      <c r="B21419" s="15"/>
    </row>
    <row r="21420" spans="2:2">
      <c r="B21420" s="15"/>
    </row>
    <row r="21421" spans="2:2">
      <c r="B21421" s="15"/>
    </row>
    <row r="21422" spans="2:2">
      <c r="B21422" s="15"/>
    </row>
    <row r="21423" spans="2:2">
      <c r="B21423" s="15"/>
    </row>
    <row r="21424" spans="2:2">
      <c r="B21424" s="15"/>
    </row>
    <row r="21425" spans="2:2">
      <c r="B21425" s="15"/>
    </row>
    <row r="21426" spans="2:2">
      <c r="B21426" s="15"/>
    </row>
    <row r="21427" spans="2:2">
      <c r="B21427" s="15"/>
    </row>
    <row r="21428" spans="2:2">
      <c r="B21428" s="15"/>
    </row>
    <row r="21429" spans="2:2">
      <c r="B21429" s="15"/>
    </row>
    <row r="21430" spans="2:2">
      <c r="B21430" s="15"/>
    </row>
    <row r="21431" spans="2:2">
      <c r="B21431" s="15"/>
    </row>
    <row r="21432" spans="2:2">
      <c r="B21432" s="15"/>
    </row>
    <row r="21433" spans="2:2">
      <c r="B21433" s="15"/>
    </row>
    <row r="21434" spans="2:2">
      <c r="B21434" s="15"/>
    </row>
    <row r="21435" spans="2:2">
      <c r="B21435" s="15"/>
    </row>
    <row r="21436" spans="2:2">
      <c r="B21436" s="15"/>
    </row>
    <row r="21437" spans="2:2">
      <c r="B21437" s="15"/>
    </row>
    <row r="21438" spans="2:2">
      <c r="B21438" s="15"/>
    </row>
    <row r="21439" spans="2:2">
      <c r="B21439" s="15"/>
    </row>
    <row r="21440" spans="2:2">
      <c r="B21440" s="15"/>
    </row>
    <row r="21441" spans="2:2">
      <c r="B21441" s="15"/>
    </row>
    <row r="21442" spans="2:2">
      <c r="B21442" s="15"/>
    </row>
    <row r="21443" spans="2:2">
      <c r="B21443" s="15"/>
    </row>
    <row r="21444" spans="2:2">
      <c r="B21444" s="15"/>
    </row>
    <row r="21445" spans="2:2">
      <c r="B21445" s="15"/>
    </row>
    <row r="21446" spans="2:2">
      <c r="B21446" s="15"/>
    </row>
    <row r="21447" spans="2:2">
      <c r="B21447" s="15"/>
    </row>
    <row r="21448" spans="2:2">
      <c r="B21448" s="15"/>
    </row>
    <row r="21449" spans="2:2">
      <c r="B21449" s="15"/>
    </row>
    <row r="21450" spans="2:2">
      <c r="B21450" s="15"/>
    </row>
    <row r="21451" spans="2:2">
      <c r="B21451" s="15"/>
    </row>
    <row r="21452" spans="2:2">
      <c r="B21452" s="15"/>
    </row>
    <row r="21453" spans="2:2">
      <c r="B21453" s="15"/>
    </row>
    <row r="21454" spans="2:2">
      <c r="B21454" s="15"/>
    </row>
    <row r="21455" spans="2:2">
      <c r="B21455" s="15"/>
    </row>
    <row r="21456" spans="2:2">
      <c r="B21456" s="15"/>
    </row>
    <row r="21457" spans="2:2">
      <c r="B21457" s="15"/>
    </row>
    <row r="21458" spans="2:2">
      <c r="B21458" s="15"/>
    </row>
    <row r="21459" spans="2:2">
      <c r="B21459" s="15"/>
    </row>
    <row r="21460" spans="2:2">
      <c r="B21460" s="15"/>
    </row>
    <row r="21461" spans="2:2">
      <c r="B21461" s="15"/>
    </row>
    <row r="21462" spans="2:2">
      <c r="B21462" s="15"/>
    </row>
    <row r="21463" spans="2:2">
      <c r="B21463" s="15"/>
    </row>
    <row r="21464" spans="2:2">
      <c r="B21464" s="15"/>
    </row>
    <row r="21465" spans="2:2">
      <c r="B21465" s="15"/>
    </row>
    <row r="21466" spans="2:2">
      <c r="B21466" s="15"/>
    </row>
    <row r="21467" spans="2:2">
      <c r="B21467" s="15"/>
    </row>
    <row r="21468" spans="2:2">
      <c r="B21468" s="15"/>
    </row>
    <row r="21469" spans="2:2">
      <c r="B21469" s="15"/>
    </row>
    <row r="21470" spans="2:2">
      <c r="B21470" s="15"/>
    </row>
    <row r="21471" spans="2:2">
      <c r="B21471" s="15"/>
    </row>
    <row r="21472" spans="2:2">
      <c r="B21472" s="15"/>
    </row>
    <row r="21473" spans="2:2">
      <c r="B21473" s="15"/>
    </row>
    <row r="21474" spans="2:2">
      <c r="B21474" s="15"/>
    </row>
    <row r="21475" spans="2:2">
      <c r="B21475" s="15"/>
    </row>
    <row r="21476" spans="2:2">
      <c r="B21476" s="15"/>
    </row>
    <row r="21477" spans="2:2">
      <c r="B21477" s="15"/>
    </row>
    <row r="21478" spans="2:2">
      <c r="B21478" s="15"/>
    </row>
    <row r="21479" spans="2:2">
      <c r="B21479" s="15"/>
    </row>
    <row r="21480" spans="2:2">
      <c r="B21480" s="15"/>
    </row>
    <row r="21481" spans="2:2">
      <c r="B21481" s="15"/>
    </row>
    <row r="21482" spans="2:2">
      <c r="B21482" s="15"/>
    </row>
    <row r="21483" spans="2:2">
      <c r="B21483" s="15"/>
    </row>
    <row r="21484" spans="2:2">
      <c r="B21484" s="15"/>
    </row>
    <row r="21485" spans="2:2">
      <c r="B21485" s="15"/>
    </row>
    <row r="21486" spans="2:2">
      <c r="B21486" s="15"/>
    </row>
    <row r="21487" spans="2:2">
      <c r="B21487" s="15"/>
    </row>
    <row r="21488" spans="2:2">
      <c r="B21488" s="15"/>
    </row>
    <row r="21489" spans="2:2">
      <c r="B21489" s="15"/>
    </row>
    <row r="21490" spans="2:2">
      <c r="B21490" s="15"/>
    </row>
    <row r="21491" spans="2:2">
      <c r="B21491" s="15"/>
    </row>
    <row r="21492" spans="2:2">
      <c r="B21492" s="15"/>
    </row>
    <row r="21493" spans="2:2">
      <c r="B21493" s="15"/>
    </row>
    <row r="21494" spans="2:2">
      <c r="B21494" s="15"/>
    </row>
    <row r="21495" spans="2:2">
      <c r="B21495" s="15"/>
    </row>
    <row r="21496" spans="2:2">
      <c r="B21496" s="15"/>
    </row>
    <row r="21497" spans="2:2">
      <c r="B21497" s="15"/>
    </row>
    <row r="21498" spans="2:2">
      <c r="B21498" s="15"/>
    </row>
    <row r="21499" spans="2:2">
      <c r="B21499" s="15"/>
    </row>
    <row r="21500" spans="2:2">
      <c r="B21500" s="15"/>
    </row>
    <row r="21501" spans="2:2">
      <c r="B21501" s="15"/>
    </row>
    <row r="21502" spans="2:2">
      <c r="B21502" s="15"/>
    </row>
    <row r="21503" spans="2:2">
      <c r="B21503" s="15"/>
    </row>
    <row r="21504" spans="2:2">
      <c r="B21504" s="15"/>
    </row>
    <row r="21505" spans="2:2">
      <c r="B21505" s="15"/>
    </row>
    <row r="21506" spans="2:2">
      <c r="B21506" s="15"/>
    </row>
    <row r="21507" spans="2:2">
      <c r="B21507" s="15"/>
    </row>
    <row r="21508" spans="2:2">
      <c r="B21508" s="15"/>
    </row>
    <row r="21509" spans="2:2">
      <c r="B21509" s="15"/>
    </row>
    <row r="21510" spans="2:2">
      <c r="B21510" s="15"/>
    </row>
    <row r="21511" spans="2:2">
      <c r="B21511" s="15"/>
    </row>
    <row r="21512" spans="2:2">
      <c r="B21512" s="15"/>
    </row>
    <row r="21513" spans="2:2">
      <c r="B21513" s="15"/>
    </row>
    <row r="21514" spans="2:2">
      <c r="B21514" s="15"/>
    </row>
    <row r="21515" spans="2:2">
      <c r="B21515" s="15"/>
    </row>
    <row r="21516" spans="2:2">
      <c r="B21516" s="15"/>
    </row>
    <row r="21517" spans="2:2">
      <c r="B21517" s="15"/>
    </row>
    <row r="21518" spans="2:2">
      <c r="B21518" s="15"/>
    </row>
    <row r="21519" spans="2:2">
      <c r="B21519" s="15"/>
    </row>
    <row r="21520" spans="2:2">
      <c r="B21520" s="15"/>
    </row>
    <row r="21521" spans="2:2">
      <c r="B21521" s="15"/>
    </row>
    <row r="21522" spans="2:2">
      <c r="B21522" s="15"/>
    </row>
    <row r="21523" spans="2:2">
      <c r="B21523" s="15"/>
    </row>
    <row r="21524" spans="2:2">
      <c r="B21524" s="15"/>
    </row>
    <row r="21525" spans="2:2">
      <c r="B21525" s="15"/>
    </row>
    <row r="21526" spans="2:2">
      <c r="B21526" s="15"/>
    </row>
    <row r="21527" spans="2:2">
      <c r="B21527" s="15"/>
    </row>
    <row r="21528" spans="2:2">
      <c r="B21528" s="15"/>
    </row>
    <row r="21529" spans="2:2">
      <c r="B21529" s="15"/>
    </row>
    <row r="21530" spans="2:2">
      <c r="B21530" s="15"/>
    </row>
    <row r="21531" spans="2:2">
      <c r="B21531" s="15"/>
    </row>
    <row r="21532" spans="2:2">
      <c r="B21532" s="15"/>
    </row>
    <row r="21533" spans="2:2">
      <c r="B21533" s="15"/>
    </row>
    <row r="21534" spans="2:2">
      <c r="B21534" s="15"/>
    </row>
    <row r="21535" spans="2:2">
      <c r="B21535" s="15"/>
    </row>
    <row r="21536" spans="2:2">
      <c r="B21536" s="15"/>
    </row>
    <row r="21537" spans="2:2">
      <c r="B21537" s="15"/>
    </row>
    <row r="21538" spans="2:2">
      <c r="B21538" s="15"/>
    </row>
    <row r="21539" spans="2:2">
      <c r="B21539" s="15"/>
    </row>
    <row r="21540" spans="2:2">
      <c r="B21540" s="15"/>
    </row>
    <row r="21541" spans="2:2">
      <c r="B21541" s="15"/>
    </row>
    <row r="21542" spans="2:2">
      <c r="B21542" s="15"/>
    </row>
    <row r="21543" spans="2:2">
      <c r="B21543" s="15"/>
    </row>
    <row r="21544" spans="2:2">
      <c r="B21544" s="15"/>
    </row>
    <row r="21545" spans="2:2">
      <c r="B21545" s="15"/>
    </row>
    <row r="21546" spans="2:2">
      <c r="B21546" s="15"/>
    </row>
    <row r="21547" spans="2:2">
      <c r="B21547" s="15"/>
    </row>
    <row r="21548" spans="2:2">
      <c r="B21548" s="15"/>
    </row>
    <row r="21549" spans="2:2">
      <c r="B21549" s="15"/>
    </row>
    <row r="21550" spans="2:2">
      <c r="B21550" s="15"/>
    </row>
    <row r="21551" spans="2:2">
      <c r="B21551" s="15"/>
    </row>
    <row r="21552" spans="2:2">
      <c r="B21552" s="15"/>
    </row>
    <row r="21553" spans="2:2">
      <c r="B21553" s="15"/>
    </row>
    <row r="21554" spans="2:2">
      <c r="B21554" s="15"/>
    </row>
    <row r="21555" spans="2:2">
      <c r="B21555" s="15"/>
    </row>
    <row r="21556" spans="2:2">
      <c r="B21556" s="15"/>
    </row>
    <row r="21557" spans="2:2">
      <c r="B21557" s="15"/>
    </row>
    <row r="21558" spans="2:2">
      <c r="B21558" s="15"/>
    </row>
    <row r="21559" spans="2:2">
      <c r="B21559" s="15"/>
    </row>
    <row r="21560" spans="2:2">
      <c r="B21560" s="15"/>
    </row>
    <row r="21561" spans="2:2">
      <c r="B21561" s="15"/>
    </row>
    <row r="21562" spans="2:2">
      <c r="B21562" s="15"/>
    </row>
    <row r="21563" spans="2:2">
      <c r="B21563" s="15"/>
    </row>
    <row r="21564" spans="2:2">
      <c r="B21564" s="15"/>
    </row>
    <row r="21565" spans="2:2">
      <c r="B21565" s="15"/>
    </row>
    <row r="21566" spans="2:2">
      <c r="B21566" s="15"/>
    </row>
    <row r="21567" spans="2:2">
      <c r="B21567" s="15"/>
    </row>
    <row r="21568" spans="2:2">
      <c r="B21568" s="15"/>
    </row>
    <row r="21569" spans="2:2">
      <c r="B21569" s="15"/>
    </row>
    <row r="21570" spans="2:2">
      <c r="B21570" s="15"/>
    </row>
    <row r="21571" spans="2:2">
      <c r="B21571" s="15"/>
    </row>
    <row r="21572" spans="2:2">
      <c r="B21572" s="15"/>
    </row>
    <row r="21573" spans="2:2">
      <c r="B21573" s="15"/>
    </row>
    <row r="21574" spans="2:2">
      <c r="B21574" s="15"/>
    </row>
    <row r="21575" spans="2:2">
      <c r="B21575" s="15"/>
    </row>
    <row r="21576" spans="2:2">
      <c r="B21576" s="15"/>
    </row>
    <row r="21577" spans="2:2">
      <c r="B21577" s="15"/>
    </row>
    <row r="21578" spans="2:2">
      <c r="B21578" s="15"/>
    </row>
    <row r="21579" spans="2:2">
      <c r="B21579" s="15"/>
    </row>
    <row r="21580" spans="2:2">
      <c r="B21580" s="15"/>
    </row>
    <row r="21581" spans="2:2">
      <c r="B21581" s="15"/>
    </row>
    <row r="21582" spans="2:2">
      <c r="B21582" s="15"/>
    </row>
    <row r="21583" spans="2:2">
      <c r="B21583" s="15"/>
    </row>
    <row r="21584" spans="2:2">
      <c r="B21584" s="15"/>
    </row>
    <row r="21585" spans="2:2">
      <c r="B21585" s="15"/>
    </row>
    <row r="21586" spans="2:2">
      <c r="B21586" s="15"/>
    </row>
    <row r="21587" spans="2:2">
      <c r="B21587" s="15"/>
    </row>
    <row r="21588" spans="2:2">
      <c r="B21588" s="15"/>
    </row>
    <row r="21589" spans="2:2">
      <c r="B21589" s="15"/>
    </row>
    <row r="21590" spans="2:2">
      <c r="B21590" s="15"/>
    </row>
    <row r="21591" spans="2:2">
      <c r="B21591" s="15"/>
    </row>
    <row r="21592" spans="2:2">
      <c r="B21592" s="15"/>
    </row>
    <row r="21593" spans="2:2">
      <c r="B21593" s="15"/>
    </row>
    <row r="21594" spans="2:2">
      <c r="B21594" s="15"/>
    </row>
    <row r="21595" spans="2:2">
      <c r="B21595" s="15"/>
    </row>
    <row r="21596" spans="2:2">
      <c r="B21596" s="15"/>
    </row>
    <row r="21597" spans="2:2">
      <c r="B21597" s="15"/>
    </row>
    <row r="21598" spans="2:2">
      <c r="B21598" s="15"/>
    </row>
    <row r="21599" spans="2:2">
      <c r="B21599" s="15"/>
    </row>
    <row r="21600" spans="2:2">
      <c r="B21600" s="15"/>
    </row>
    <row r="21601" spans="2:2">
      <c r="B21601" s="15"/>
    </row>
    <row r="21602" spans="2:2">
      <c r="B21602" s="15"/>
    </row>
    <row r="21603" spans="2:2">
      <c r="B21603" s="15"/>
    </row>
    <row r="21604" spans="2:2">
      <c r="B21604" s="15"/>
    </row>
    <row r="21605" spans="2:2">
      <c r="B21605" s="15"/>
    </row>
    <row r="21606" spans="2:2">
      <c r="B21606" s="15"/>
    </row>
    <row r="21607" spans="2:2">
      <c r="B21607" s="15"/>
    </row>
    <row r="21608" spans="2:2">
      <c r="B21608" s="15"/>
    </row>
    <row r="21609" spans="2:2">
      <c r="B21609" s="15"/>
    </row>
    <row r="21610" spans="2:2">
      <c r="B21610" s="15"/>
    </row>
    <row r="21611" spans="2:2">
      <c r="B21611" s="15"/>
    </row>
    <row r="21612" spans="2:2">
      <c r="B21612" s="15"/>
    </row>
    <row r="21613" spans="2:2">
      <c r="B21613" s="15"/>
    </row>
    <row r="21614" spans="2:2">
      <c r="B21614" s="15"/>
    </row>
    <row r="21615" spans="2:2">
      <c r="B21615" s="15"/>
    </row>
    <row r="21616" spans="2:2">
      <c r="B21616" s="15"/>
    </row>
    <row r="21617" spans="2:2">
      <c r="B21617" s="15"/>
    </row>
    <row r="21618" spans="2:2">
      <c r="B21618" s="15"/>
    </row>
    <row r="21619" spans="2:2">
      <c r="B21619" s="15"/>
    </row>
    <row r="21620" spans="2:2">
      <c r="B21620" s="15"/>
    </row>
    <row r="21621" spans="2:2">
      <c r="B21621" s="15"/>
    </row>
    <row r="21622" spans="2:2">
      <c r="B21622" s="15"/>
    </row>
    <row r="21623" spans="2:2">
      <c r="B21623" s="15"/>
    </row>
    <row r="21624" spans="2:2">
      <c r="B21624" s="15"/>
    </row>
    <row r="21625" spans="2:2">
      <c r="B21625" s="15"/>
    </row>
    <row r="21626" spans="2:2">
      <c r="B21626" s="15"/>
    </row>
    <row r="21627" spans="2:2">
      <c r="B21627" s="15"/>
    </row>
    <row r="21628" spans="2:2">
      <c r="B21628" s="15"/>
    </row>
    <row r="21629" spans="2:2">
      <c r="B21629" s="15"/>
    </row>
    <row r="21630" spans="2:2">
      <c r="B21630" s="15"/>
    </row>
    <row r="21631" spans="2:2">
      <c r="B21631" s="15"/>
    </row>
    <row r="21632" spans="2:2">
      <c r="B21632" s="15"/>
    </row>
    <row r="21633" spans="2:2">
      <c r="B21633" s="15"/>
    </row>
    <row r="21634" spans="2:2">
      <c r="B21634" s="15"/>
    </row>
    <row r="21635" spans="2:2">
      <c r="B21635" s="15"/>
    </row>
    <row r="21636" spans="2:2">
      <c r="B21636" s="15"/>
    </row>
    <row r="21637" spans="2:2">
      <c r="B21637" s="15"/>
    </row>
    <row r="21638" spans="2:2">
      <c r="B21638" s="15"/>
    </row>
    <row r="21639" spans="2:2">
      <c r="B21639" s="15"/>
    </row>
    <row r="21640" spans="2:2">
      <c r="B21640" s="15"/>
    </row>
    <row r="21641" spans="2:2">
      <c r="B21641" s="15"/>
    </row>
    <row r="21642" spans="2:2">
      <c r="B21642" s="15"/>
    </row>
    <row r="21643" spans="2:2">
      <c r="B21643" s="15"/>
    </row>
    <row r="21644" spans="2:2">
      <c r="B21644" s="15"/>
    </row>
    <row r="21645" spans="2:2">
      <c r="B21645" s="15"/>
    </row>
    <row r="21646" spans="2:2">
      <c r="B21646" s="15"/>
    </row>
    <row r="21647" spans="2:2">
      <c r="B21647" s="15"/>
    </row>
    <row r="21648" spans="2:2">
      <c r="B21648" s="15"/>
    </row>
    <row r="21649" spans="2:2">
      <c r="B21649" s="15"/>
    </row>
    <row r="21650" spans="2:2">
      <c r="B21650" s="15"/>
    </row>
    <row r="21651" spans="2:2">
      <c r="B21651" s="15"/>
    </row>
    <row r="21652" spans="2:2">
      <c r="B21652" s="15"/>
    </row>
    <row r="21653" spans="2:2">
      <c r="B21653" s="15"/>
    </row>
    <row r="21654" spans="2:2">
      <c r="B21654" s="15"/>
    </row>
    <row r="21655" spans="2:2">
      <c r="B21655" s="15"/>
    </row>
    <row r="21656" spans="2:2">
      <c r="B21656" s="15"/>
    </row>
    <row r="21657" spans="2:2">
      <c r="B21657" s="15"/>
    </row>
    <row r="21658" spans="2:2">
      <c r="B21658" s="15"/>
    </row>
    <row r="21659" spans="2:2">
      <c r="B21659" s="15"/>
    </row>
    <row r="21660" spans="2:2">
      <c r="B21660" s="15"/>
    </row>
    <row r="21661" spans="2:2">
      <c r="B21661" s="15"/>
    </row>
    <row r="21662" spans="2:2">
      <c r="B21662" s="15"/>
    </row>
    <row r="21663" spans="2:2">
      <c r="B21663" s="15"/>
    </row>
    <row r="21664" spans="2:2">
      <c r="B21664" s="15"/>
    </row>
    <row r="21665" spans="2:2">
      <c r="B21665" s="15"/>
    </row>
    <row r="21666" spans="2:2">
      <c r="B21666" s="15"/>
    </row>
    <row r="21667" spans="2:2">
      <c r="B21667" s="15"/>
    </row>
    <row r="21668" spans="2:2">
      <c r="B21668" s="15"/>
    </row>
    <row r="21669" spans="2:2">
      <c r="B21669" s="15"/>
    </row>
    <row r="21670" spans="2:2">
      <c r="B21670" s="15"/>
    </row>
    <row r="21671" spans="2:2">
      <c r="B21671" s="15"/>
    </row>
    <row r="21672" spans="2:2">
      <c r="B21672" s="15"/>
    </row>
    <row r="21673" spans="2:2">
      <c r="B21673" s="15"/>
    </row>
    <row r="21674" spans="2:2">
      <c r="B21674" s="15"/>
    </row>
    <row r="21675" spans="2:2">
      <c r="B21675" s="15"/>
    </row>
    <row r="21676" spans="2:2">
      <c r="B21676" s="15"/>
    </row>
    <row r="21677" spans="2:2">
      <c r="B21677" s="15"/>
    </row>
    <row r="21678" spans="2:2">
      <c r="B21678" s="15"/>
    </row>
    <row r="21679" spans="2:2">
      <c r="B21679" s="15"/>
    </row>
    <row r="21680" spans="2:2">
      <c r="B21680" s="15"/>
    </row>
    <row r="21681" spans="2:2">
      <c r="B21681" s="15"/>
    </row>
    <row r="21682" spans="2:2">
      <c r="B21682" s="15"/>
    </row>
    <row r="21683" spans="2:2">
      <c r="B21683" s="15"/>
    </row>
    <row r="21684" spans="2:2">
      <c r="B21684" s="15"/>
    </row>
    <row r="21685" spans="2:2">
      <c r="B21685" s="15"/>
    </row>
    <row r="21686" spans="2:2">
      <c r="B21686" s="15"/>
    </row>
    <row r="21687" spans="2:2">
      <c r="B21687" s="15"/>
    </row>
    <row r="21688" spans="2:2">
      <c r="B21688" s="15"/>
    </row>
    <row r="21689" spans="2:2">
      <c r="B21689" s="15"/>
    </row>
    <row r="21690" spans="2:2">
      <c r="B21690" s="15"/>
    </row>
    <row r="21691" spans="2:2">
      <c r="B21691" s="15"/>
    </row>
    <row r="21692" spans="2:2">
      <c r="B21692" s="15"/>
    </row>
    <row r="21693" spans="2:2">
      <c r="B21693" s="15"/>
    </row>
    <row r="21694" spans="2:2">
      <c r="B21694" s="15"/>
    </row>
    <row r="21695" spans="2:2">
      <c r="B21695" s="15"/>
    </row>
    <row r="21696" spans="2:2">
      <c r="B21696" s="15"/>
    </row>
    <row r="21697" spans="2:2">
      <c r="B21697" s="15"/>
    </row>
    <row r="21698" spans="2:2">
      <c r="B21698" s="15"/>
    </row>
    <row r="21699" spans="2:2">
      <c r="B21699" s="15"/>
    </row>
    <row r="21700" spans="2:2">
      <c r="B21700" s="15"/>
    </row>
    <row r="21701" spans="2:2">
      <c r="B21701" s="15"/>
    </row>
    <row r="21702" spans="2:2">
      <c r="B21702" s="15"/>
    </row>
    <row r="21703" spans="2:2">
      <c r="B21703" s="15"/>
    </row>
    <row r="21704" spans="2:2">
      <c r="B21704" s="15"/>
    </row>
    <row r="21705" spans="2:2">
      <c r="B21705" s="15"/>
    </row>
    <row r="21706" spans="2:2">
      <c r="B21706" s="15"/>
    </row>
    <row r="21707" spans="2:2">
      <c r="B21707" s="15"/>
    </row>
    <row r="21708" spans="2:2">
      <c r="B21708" s="15"/>
    </row>
    <row r="21709" spans="2:2">
      <c r="B21709" s="15"/>
    </row>
    <row r="21710" spans="2:2">
      <c r="B21710" s="15"/>
    </row>
    <row r="21711" spans="2:2">
      <c r="B21711" s="15"/>
    </row>
    <row r="21712" spans="2:2">
      <c r="B21712" s="15"/>
    </row>
    <row r="21713" spans="2:2">
      <c r="B21713" s="15"/>
    </row>
    <row r="21714" spans="2:2">
      <c r="B21714" s="15"/>
    </row>
    <row r="21715" spans="2:2">
      <c r="B21715" s="15"/>
    </row>
    <row r="21716" spans="2:2">
      <c r="B21716" s="15"/>
    </row>
    <row r="21717" spans="2:2">
      <c r="B21717" s="15"/>
    </row>
    <row r="21718" spans="2:2">
      <c r="B21718" s="15"/>
    </row>
    <row r="21719" spans="2:2">
      <c r="B21719" s="15"/>
    </row>
    <row r="21720" spans="2:2">
      <c r="B21720" s="15"/>
    </row>
    <row r="21721" spans="2:2">
      <c r="B21721" s="15"/>
    </row>
    <row r="21722" spans="2:2">
      <c r="B21722" s="15"/>
    </row>
    <row r="21723" spans="2:2">
      <c r="B21723" s="15"/>
    </row>
    <row r="21724" spans="2:2">
      <c r="B21724" s="15"/>
    </row>
    <row r="21725" spans="2:2">
      <c r="B21725" s="15"/>
    </row>
    <row r="21726" spans="2:2">
      <c r="B21726" s="15"/>
    </row>
    <row r="21727" spans="2:2">
      <c r="B21727" s="15"/>
    </row>
    <row r="21728" spans="2:2">
      <c r="B21728" s="15"/>
    </row>
    <row r="21729" spans="2:2">
      <c r="B21729" s="15"/>
    </row>
    <row r="21730" spans="2:2">
      <c r="B21730" s="15"/>
    </row>
    <row r="21731" spans="2:2">
      <c r="B21731" s="15"/>
    </row>
    <row r="21732" spans="2:2">
      <c r="B21732" s="15"/>
    </row>
    <row r="21733" spans="2:2">
      <c r="B21733" s="15"/>
    </row>
    <row r="21734" spans="2:2">
      <c r="B21734" s="15"/>
    </row>
    <row r="21735" spans="2:2">
      <c r="B21735" s="15"/>
    </row>
    <row r="21736" spans="2:2">
      <c r="B21736" s="15"/>
    </row>
    <row r="21737" spans="2:2">
      <c r="B21737" s="15"/>
    </row>
    <row r="21738" spans="2:2">
      <c r="B21738" s="15"/>
    </row>
    <row r="21739" spans="2:2">
      <c r="B21739" s="15"/>
    </row>
    <row r="21740" spans="2:2">
      <c r="B21740" s="15"/>
    </row>
    <row r="21741" spans="2:2">
      <c r="B21741" s="15"/>
    </row>
    <row r="21742" spans="2:2">
      <c r="B21742" s="15"/>
    </row>
    <row r="21743" spans="2:2">
      <c r="B21743" s="15"/>
    </row>
    <row r="21744" spans="2:2">
      <c r="B21744" s="15"/>
    </row>
    <row r="21745" spans="2:2">
      <c r="B21745" s="15"/>
    </row>
    <row r="21746" spans="2:2">
      <c r="B21746" s="15"/>
    </row>
    <row r="21747" spans="2:2">
      <c r="B21747" s="15"/>
    </row>
    <row r="21748" spans="2:2">
      <c r="B21748" s="15"/>
    </row>
    <row r="21749" spans="2:2">
      <c r="B21749" s="15"/>
    </row>
    <row r="21750" spans="2:2">
      <c r="B21750" s="15"/>
    </row>
    <row r="21751" spans="2:2">
      <c r="B21751" s="15"/>
    </row>
    <row r="21752" spans="2:2">
      <c r="B21752" s="15"/>
    </row>
    <row r="21753" spans="2:2">
      <c r="B21753" s="15"/>
    </row>
    <row r="21754" spans="2:2">
      <c r="B21754" s="15"/>
    </row>
    <row r="21755" spans="2:2">
      <c r="B21755" s="15"/>
    </row>
    <row r="21756" spans="2:2">
      <c r="B21756" s="15"/>
    </row>
    <row r="21757" spans="2:2">
      <c r="B21757" s="15"/>
    </row>
    <row r="21758" spans="2:2">
      <c r="B21758" s="15"/>
    </row>
    <row r="21759" spans="2:2">
      <c r="B21759" s="15"/>
    </row>
    <row r="21760" spans="2:2">
      <c r="B21760" s="15"/>
    </row>
    <row r="21761" spans="2:2">
      <c r="B21761" s="15"/>
    </row>
    <row r="21762" spans="2:2">
      <c r="B21762" s="15"/>
    </row>
    <row r="21763" spans="2:2">
      <c r="B21763" s="15"/>
    </row>
    <row r="21764" spans="2:2">
      <c r="B21764" s="15"/>
    </row>
    <row r="21765" spans="2:2">
      <c r="B21765" s="15"/>
    </row>
    <row r="21766" spans="2:2">
      <c r="B21766" s="15"/>
    </row>
    <row r="21767" spans="2:2">
      <c r="B21767" s="15"/>
    </row>
    <row r="21768" spans="2:2">
      <c r="B21768" s="15"/>
    </row>
    <row r="21769" spans="2:2">
      <c r="B21769" s="15"/>
    </row>
    <row r="21770" spans="2:2">
      <c r="B21770" s="15"/>
    </row>
    <row r="21771" spans="2:2">
      <c r="B21771" s="15"/>
    </row>
    <row r="21772" spans="2:2">
      <c r="B21772" s="15"/>
    </row>
    <row r="21773" spans="2:2">
      <c r="B21773" s="15"/>
    </row>
    <row r="21774" spans="2:2">
      <c r="B21774" s="15"/>
    </row>
    <row r="21775" spans="2:2">
      <c r="B21775" s="15"/>
    </row>
    <row r="21776" spans="2:2">
      <c r="B21776" s="15"/>
    </row>
    <row r="21777" spans="2:2">
      <c r="B21777" s="15"/>
    </row>
    <row r="21778" spans="2:2">
      <c r="B21778" s="15"/>
    </row>
    <row r="21779" spans="2:2">
      <c r="B21779" s="15"/>
    </row>
    <row r="21780" spans="2:2">
      <c r="B21780" s="15"/>
    </row>
    <row r="21781" spans="2:2">
      <c r="B21781" s="15"/>
    </row>
    <row r="21782" spans="2:2">
      <c r="B21782" s="15"/>
    </row>
    <row r="21783" spans="2:2">
      <c r="B21783" s="15"/>
    </row>
    <row r="21784" spans="2:2">
      <c r="B21784" s="15"/>
    </row>
    <row r="21785" spans="2:2">
      <c r="B21785" s="15"/>
    </row>
    <row r="21786" spans="2:2">
      <c r="B21786" s="15"/>
    </row>
    <row r="21787" spans="2:2">
      <c r="B21787" s="15"/>
    </row>
    <row r="21788" spans="2:2">
      <c r="B21788" s="15"/>
    </row>
    <row r="21789" spans="2:2">
      <c r="B21789" s="15"/>
    </row>
    <row r="21790" spans="2:2">
      <c r="B21790" s="15"/>
    </row>
    <row r="21791" spans="2:2">
      <c r="B21791" s="15"/>
    </row>
    <row r="21792" spans="2:2">
      <c r="B21792" s="15"/>
    </row>
    <row r="21793" spans="2:2">
      <c r="B21793" s="15"/>
    </row>
    <row r="21794" spans="2:2">
      <c r="B21794" s="15"/>
    </row>
    <row r="21795" spans="2:2">
      <c r="B21795" s="15"/>
    </row>
    <row r="21796" spans="2:2">
      <c r="B21796" s="15"/>
    </row>
    <row r="21797" spans="2:2">
      <c r="B21797" s="15"/>
    </row>
    <row r="21798" spans="2:2">
      <c r="B21798" s="15"/>
    </row>
    <row r="21799" spans="2:2">
      <c r="B21799" s="15"/>
    </row>
    <row r="21800" spans="2:2">
      <c r="B21800" s="15"/>
    </row>
    <row r="21801" spans="2:2">
      <c r="B21801" s="15"/>
    </row>
    <row r="21802" spans="2:2">
      <c r="B21802" s="15"/>
    </row>
    <row r="21803" spans="2:2">
      <c r="B21803" s="15"/>
    </row>
    <row r="21804" spans="2:2">
      <c r="B21804" s="15"/>
    </row>
    <row r="21805" spans="2:2">
      <c r="B21805" s="15"/>
    </row>
    <row r="21806" spans="2:2">
      <c r="B21806" s="15"/>
    </row>
    <row r="21807" spans="2:2">
      <c r="B21807" s="15"/>
    </row>
    <row r="21808" spans="2:2">
      <c r="B21808" s="15"/>
    </row>
    <row r="21809" spans="2:2">
      <c r="B21809" s="15"/>
    </row>
    <row r="21810" spans="2:2">
      <c r="B21810" s="15"/>
    </row>
    <row r="21811" spans="2:2">
      <c r="B21811" s="15"/>
    </row>
    <row r="21812" spans="2:2">
      <c r="B21812" s="15"/>
    </row>
    <row r="21813" spans="2:2">
      <c r="B21813" s="15"/>
    </row>
    <row r="21814" spans="2:2">
      <c r="B21814" s="15"/>
    </row>
    <row r="21815" spans="2:2">
      <c r="B21815" s="15"/>
    </row>
    <row r="21816" spans="2:2">
      <c r="B21816" s="15"/>
    </row>
    <row r="21817" spans="2:2">
      <c r="B21817" s="15"/>
    </row>
    <row r="21818" spans="2:2">
      <c r="B21818" s="15"/>
    </row>
    <row r="21819" spans="2:2">
      <c r="B21819" s="15"/>
    </row>
    <row r="21820" spans="2:2">
      <c r="B21820" s="15"/>
    </row>
    <row r="21821" spans="2:2">
      <c r="B21821" s="15"/>
    </row>
    <row r="21822" spans="2:2">
      <c r="B21822" s="15"/>
    </row>
    <row r="21823" spans="2:2">
      <c r="B21823" s="15"/>
    </row>
    <row r="21824" spans="2:2">
      <c r="B21824" s="15"/>
    </row>
    <row r="21825" spans="2:2">
      <c r="B21825" s="15"/>
    </row>
    <row r="21826" spans="2:2">
      <c r="B21826" s="15"/>
    </row>
    <row r="21827" spans="2:2">
      <c r="B21827" s="15"/>
    </row>
    <row r="21828" spans="2:2">
      <c r="B21828" s="15"/>
    </row>
    <row r="21829" spans="2:2">
      <c r="B21829" s="15"/>
    </row>
    <row r="21830" spans="2:2">
      <c r="B21830" s="15"/>
    </row>
    <row r="21831" spans="2:2">
      <c r="B21831" s="15"/>
    </row>
    <row r="21832" spans="2:2">
      <c r="B21832" s="15"/>
    </row>
    <row r="21833" spans="2:2">
      <c r="B21833" s="15"/>
    </row>
    <row r="21834" spans="2:2">
      <c r="B21834" s="15"/>
    </row>
    <row r="21835" spans="2:2">
      <c r="B21835" s="15"/>
    </row>
    <row r="21836" spans="2:2">
      <c r="B21836" s="15"/>
    </row>
    <row r="21837" spans="2:2">
      <c r="B21837" s="15"/>
    </row>
    <row r="21838" spans="2:2">
      <c r="B21838" s="15"/>
    </row>
    <row r="21839" spans="2:2">
      <c r="B21839" s="15"/>
    </row>
    <row r="21840" spans="2:2">
      <c r="B21840" s="15"/>
    </row>
    <row r="21841" spans="2:2">
      <c r="B21841" s="15"/>
    </row>
    <row r="21842" spans="2:2">
      <c r="B21842" s="15"/>
    </row>
    <row r="21843" spans="2:2">
      <c r="B21843" s="15"/>
    </row>
    <row r="21844" spans="2:2">
      <c r="B21844" s="15"/>
    </row>
    <row r="21845" spans="2:2">
      <c r="B21845" s="15"/>
    </row>
    <row r="21846" spans="2:2">
      <c r="B21846" s="15"/>
    </row>
    <row r="21847" spans="2:2">
      <c r="B21847" s="15"/>
    </row>
    <row r="21848" spans="2:2">
      <c r="B21848" s="15"/>
    </row>
    <row r="21849" spans="2:2">
      <c r="B21849" s="15"/>
    </row>
    <row r="21850" spans="2:2">
      <c r="B21850" s="15"/>
    </row>
    <row r="21851" spans="2:2">
      <c r="B21851" s="15"/>
    </row>
    <row r="21852" spans="2:2">
      <c r="B21852" s="15"/>
    </row>
    <row r="21853" spans="2:2">
      <c r="B21853" s="15"/>
    </row>
    <row r="21854" spans="2:2">
      <c r="B21854" s="15"/>
    </row>
    <row r="21855" spans="2:2">
      <c r="B21855" s="15"/>
    </row>
    <row r="21856" spans="2:2">
      <c r="B21856" s="15"/>
    </row>
    <row r="21857" spans="2:2">
      <c r="B21857" s="15"/>
    </row>
    <row r="21858" spans="2:2">
      <c r="B21858" s="15"/>
    </row>
    <row r="21859" spans="2:2">
      <c r="B21859" s="15"/>
    </row>
    <row r="21860" spans="2:2">
      <c r="B21860" s="15"/>
    </row>
    <row r="21861" spans="2:2">
      <c r="B21861" s="15"/>
    </row>
    <row r="21862" spans="2:2">
      <c r="B21862" s="15"/>
    </row>
    <row r="21863" spans="2:2">
      <c r="B21863" s="15"/>
    </row>
    <row r="21864" spans="2:2">
      <c r="B21864" s="15"/>
    </row>
    <row r="21865" spans="2:2">
      <c r="B21865" s="15"/>
    </row>
    <row r="21866" spans="2:2">
      <c r="B21866" s="15"/>
    </row>
    <row r="21867" spans="2:2">
      <c r="B21867" s="15"/>
    </row>
    <row r="21868" spans="2:2">
      <c r="B21868" s="15"/>
    </row>
    <row r="21869" spans="2:2">
      <c r="B21869" s="15"/>
    </row>
    <row r="21870" spans="2:2">
      <c r="B21870" s="15"/>
    </row>
    <row r="21871" spans="2:2">
      <c r="B21871" s="15"/>
    </row>
    <row r="21872" spans="2:2">
      <c r="B21872" s="15"/>
    </row>
    <row r="21873" spans="2:2">
      <c r="B21873" s="15"/>
    </row>
    <row r="21874" spans="2:2">
      <c r="B21874" s="15"/>
    </row>
    <row r="21875" spans="2:2">
      <c r="B21875" s="15"/>
    </row>
    <row r="21876" spans="2:2">
      <c r="B21876" s="15"/>
    </row>
    <row r="21877" spans="2:2">
      <c r="B21877" s="15"/>
    </row>
    <row r="21878" spans="2:2">
      <c r="B21878" s="15"/>
    </row>
    <row r="21879" spans="2:2">
      <c r="B21879" s="15"/>
    </row>
    <row r="21880" spans="2:2">
      <c r="B21880" s="15"/>
    </row>
    <row r="21881" spans="2:2">
      <c r="B21881" s="15"/>
    </row>
    <row r="21882" spans="2:2">
      <c r="B21882" s="15"/>
    </row>
    <row r="21883" spans="2:2">
      <c r="B21883" s="15"/>
    </row>
    <row r="21884" spans="2:2">
      <c r="B21884" s="15"/>
    </row>
    <row r="21885" spans="2:2">
      <c r="B21885" s="15"/>
    </row>
    <row r="21886" spans="2:2">
      <c r="B21886" s="15"/>
    </row>
    <row r="21887" spans="2:2">
      <c r="B21887" s="15"/>
    </row>
    <row r="21888" spans="2:2">
      <c r="B21888" s="15"/>
    </row>
    <row r="21889" spans="2:2">
      <c r="B21889" s="15"/>
    </row>
    <row r="21890" spans="2:2">
      <c r="B21890" s="15"/>
    </row>
    <row r="21891" spans="2:2">
      <c r="B21891" s="15"/>
    </row>
    <row r="21892" spans="2:2">
      <c r="B21892" s="15"/>
    </row>
    <row r="21893" spans="2:2">
      <c r="B21893" s="15"/>
    </row>
    <row r="21894" spans="2:2">
      <c r="B21894" s="15"/>
    </row>
    <row r="21895" spans="2:2">
      <c r="B21895" s="15"/>
    </row>
    <row r="21896" spans="2:2">
      <c r="B21896" s="15"/>
    </row>
    <row r="21897" spans="2:2">
      <c r="B21897" s="15"/>
    </row>
    <row r="21898" spans="2:2">
      <c r="B21898" s="15"/>
    </row>
    <row r="21899" spans="2:2">
      <c r="B21899" s="15"/>
    </row>
    <row r="21900" spans="2:2">
      <c r="B21900" s="15"/>
    </row>
    <row r="21901" spans="2:2">
      <c r="B21901" s="15"/>
    </row>
    <row r="21902" spans="2:2">
      <c r="B21902" s="15"/>
    </row>
    <row r="21903" spans="2:2">
      <c r="B21903" s="15"/>
    </row>
    <row r="21904" spans="2:2">
      <c r="B21904" s="15"/>
    </row>
    <row r="21905" spans="2:2">
      <c r="B21905" s="15"/>
    </row>
    <row r="21906" spans="2:2">
      <c r="B21906" s="15"/>
    </row>
    <row r="21907" spans="2:2">
      <c r="B21907" s="15"/>
    </row>
    <row r="21908" spans="2:2">
      <c r="B21908" s="15"/>
    </row>
    <row r="21909" spans="2:2">
      <c r="B21909" s="15"/>
    </row>
    <row r="21910" spans="2:2">
      <c r="B21910" s="15"/>
    </row>
    <row r="21911" spans="2:2">
      <c r="B21911" s="15"/>
    </row>
    <row r="21912" spans="2:2">
      <c r="B21912" s="15"/>
    </row>
    <row r="21913" spans="2:2">
      <c r="B21913" s="15"/>
    </row>
    <row r="21914" spans="2:2">
      <c r="B21914" s="15"/>
    </row>
    <row r="21915" spans="2:2">
      <c r="B21915" s="15"/>
    </row>
    <row r="21916" spans="2:2">
      <c r="B21916" s="15"/>
    </row>
    <row r="21917" spans="2:2">
      <c r="B21917" s="15"/>
    </row>
    <row r="21918" spans="2:2">
      <c r="B21918" s="15"/>
    </row>
    <row r="21919" spans="2:2">
      <c r="B21919" s="15"/>
    </row>
    <row r="21920" spans="2:2">
      <c r="B21920" s="15"/>
    </row>
    <row r="21921" spans="2:2">
      <c r="B21921" s="15"/>
    </row>
    <row r="21922" spans="2:2">
      <c r="B21922" s="15"/>
    </row>
    <row r="21923" spans="2:2">
      <c r="B21923" s="15"/>
    </row>
    <row r="21924" spans="2:2">
      <c r="B21924" s="15"/>
    </row>
    <row r="21925" spans="2:2">
      <c r="B21925" s="15"/>
    </row>
    <row r="21926" spans="2:2">
      <c r="B21926" s="15"/>
    </row>
    <row r="21927" spans="2:2">
      <c r="B21927" s="15"/>
    </row>
    <row r="21928" spans="2:2">
      <c r="B21928" s="15"/>
    </row>
    <row r="21929" spans="2:2">
      <c r="B21929" s="15"/>
    </row>
    <row r="21930" spans="2:2">
      <c r="B21930" s="15"/>
    </row>
    <row r="21931" spans="2:2">
      <c r="B21931" s="15"/>
    </row>
    <row r="21932" spans="2:2">
      <c r="B21932" s="15"/>
    </row>
    <row r="21933" spans="2:2">
      <c r="B21933" s="15"/>
    </row>
    <row r="21934" spans="2:2">
      <c r="B21934" s="15"/>
    </row>
    <row r="21935" spans="2:2">
      <c r="B21935" s="15"/>
    </row>
    <row r="21936" spans="2:2">
      <c r="B21936" s="15"/>
    </row>
    <row r="21937" spans="2:2">
      <c r="B21937" s="15"/>
    </row>
    <row r="21938" spans="2:2">
      <c r="B21938" s="15"/>
    </row>
    <row r="21939" spans="2:2">
      <c r="B21939" s="15"/>
    </row>
    <row r="21940" spans="2:2">
      <c r="B21940" s="15"/>
    </row>
    <row r="21941" spans="2:2">
      <c r="B21941" s="15"/>
    </row>
    <row r="21942" spans="2:2">
      <c r="B21942" s="15"/>
    </row>
    <row r="21943" spans="2:2">
      <c r="B21943" s="15"/>
    </row>
    <row r="21944" spans="2:2">
      <c r="B21944" s="15"/>
    </row>
    <row r="21945" spans="2:2">
      <c r="B21945" s="15"/>
    </row>
    <row r="21946" spans="2:2">
      <c r="B21946" s="15"/>
    </row>
    <row r="21947" spans="2:2">
      <c r="B21947" s="15"/>
    </row>
    <row r="21948" spans="2:2">
      <c r="B21948" s="15"/>
    </row>
    <row r="21949" spans="2:2">
      <c r="B21949" s="15"/>
    </row>
    <row r="21950" spans="2:2">
      <c r="B21950" s="15"/>
    </row>
    <row r="21951" spans="2:2">
      <c r="B21951" s="15"/>
    </row>
    <row r="21952" spans="2:2">
      <c r="B21952" s="15"/>
    </row>
    <row r="21953" spans="2:2">
      <c r="B21953" s="15"/>
    </row>
    <row r="21954" spans="2:2">
      <c r="B21954" s="15"/>
    </row>
    <row r="21955" spans="2:2">
      <c r="B21955" s="15"/>
    </row>
    <row r="21956" spans="2:2">
      <c r="B21956" s="15"/>
    </row>
    <row r="21957" spans="2:2">
      <c r="B21957" s="15"/>
    </row>
    <row r="21958" spans="2:2">
      <c r="B21958" s="15"/>
    </row>
    <row r="21959" spans="2:2">
      <c r="B21959" s="15"/>
    </row>
    <row r="21960" spans="2:2">
      <c r="B21960" s="15"/>
    </row>
    <row r="21961" spans="2:2">
      <c r="B21961" s="15"/>
    </row>
    <row r="21962" spans="2:2">
      <c r="B21962" s="15"/>
    </row>
    <row r="21963" spans="2:2">
      <c r="B21963" s="15"/>
    </row>
    <row r="21964" spans="2:2">
      <c r="B21964" s="15"/>
    </row>
    <row r="21965" spans="2:2">
      <c r="B21965" s="15"/>
    </row>
    <row r="21966" spans="2:2">
      <c r="B21966" s="15"/>
    </row>
    <row r="21967" spans="2:2">
      <c r="B21967" s="15"/>
    </row>
    <row r="21968" spans="2:2">
      <c r="B21968" s="15"/>
    </row>
    <row r="21969" spans="2:2">
      <c r="B21969" s="15"/>
    </row>
    <row r="21970" spans="2:2">
      <c r="B21970" s="15"/>
    </row>
    <row r="21971" spans="2:2">
      <c r="B21971" s="15"/>
    </row>
    <row r="21972" spans="2:2">
      <c r="B21972" s="15"/>
    </row>
    <row r="21973" spans="2:2">
      <c r="B21973" s="15"/>
    </row>
    <row r="21974" spans="2:2">
      <c r="B21974" s="15"/>
    </row>
    <row r="21975" spans="2:2">
      <c r="B21975" s="15"/>
    </row>
    <row r="21976" spans="2:2">
      <c r="B21976" s="15"/>
    </row>
    <row r="21977" spans="2:2">
      <c r="B21977" s="15"/>
    </row>
    <row r="21978" spans="2:2">
      <c r="B21978" s="15"/>
    </row>
    <row r="21979" spans="2:2">
      <c r="B21979" s="15"/>
    </row>
    <row r="21980" spans="2:2">
      <c r="B21980" s="15"/>
    </row>
    <row r="21981" spans="2:2">
      <c r="B21981" s="15"/>
    </row>
    <row r="21982" spans="2:2">
      <c r="B21982" s="15"/>
    </row>
    <row r="21983" spans="2:2">
      <c r="B21983" s="15"/>
    </row>
    <row r="21984" spans="2:2">
      <c r="B21984" s="15"/>
    </row>
    <row r="21985" spans="2:2">
      <c r="B21985" s="15"/>
    </row>
    <row r="21986" spans="2:2">
      <c r="B21986" s="15"/>
    </row>
    <row r="21987" spans="2:2">
      <c r="B21987" s="15"/>
    </row>
    <row r="21988" spans="2:2">
      <c r="B21988" s="15"/>
    </row>
    <row r="21989" spans="2:2">
      <c r="B21989" s="15"/>
    </row>
    <row r="21990" spans="2:2">
      <c r="B21990" s="15"/>
    </row>
    <row r="21991" spans="2:2">
      <c r="B21991" s="15"/>
    </row>
    <row r="21992" spans="2:2">
      <c r="B21992" s="15"/>
    </row>
    <row r="21993" spans="2:2">
      <c r="B21993" s="15"/>
    </row>
    <row r="21994" spans="2:2">
      <c r="B21994" s="15"/>
    </row>
    <row r="21995" spans="2:2">
      <c r="B21995" s="15"/>
    </row>
    <row r="21996" spans="2:2">
      <c r="B21996" s="15"/>
    </row>
    <row r="21997" spans="2:2">
      <c r="B21997" s="15"/>
    </row>
    <row r="21998" spans="2:2">
      <c r="B21998" s="15"/>
    </row>
    <row r="21999" spans="2:2">
      <c r="B21999" s="15"/>
    </row>
    <row r="22000" spans="2:2">
      <c r="B22000" s="15"/>
    </row>
    <row r="22001" spans="2:2">
      <c r="B22001" s="15"/>
    </row>
    <row r="22002" spans="2:2">
      <c r="B22002" s="15"/>
    </row>
    <row r="22003" spans="2:2">
      <c r="B22003" s="15"/>
    </row>
    <row r="22004" spans="2:2">
      <c r="B22004" s="15"/>
    </row>
    <row r="22005" spans="2:2">
      <c r="B22005" s="15"/>
    </row>
    <row r="22006" spans="2:2">
      <c r="B22006" s="15"/>
    </row>
    <row r="22007" spans="2:2">
      <c r="B22007" s="15"/>
    </row>
    <row r="22008" spans="2:2">
      <c r="B22008" s="15"/>
    </row>
    <row r="22009" spans="2:2">
      <c r="B22009" s="15"/>
    </row>
    <row r="22010" spans="2:2">
      <c r="B22010" s="15"/>
    </row>
    <row r="22011" spans="2:2">
      <c r="B22011" s="15"/>
    </row>
    <row r="22012" spans="2:2">
      <c r="B22012" s="15"/>
    </row>
    <row r="22013" spans="2:2">
      <c r="B22013" s="15"/>
    </row>
    <row r="22014" spans="2:2">
      <c r="B22014" s="15"/>
    </row>
    <row r="22015" spans="2:2">
      <c r="B22015" s="15"/>
    </row>
    <row r="22016" spans="2:2">
      <c r="B22016" s="15"/>
    </row>
    <row r="22017" spans="2:2">
      <c r="B22017" s="15"/>
    </row>
    <row r="22018" spans="2:2">
      <c r="B22018" s="15"/>
    </row>
    <row r="22019" spans="2:2">
      <c r="B22019" s="15"/>
    </row>
    <row r="22020" spans="2:2">
      <c r="B22020" s="15"/>
    </row>
    <row r="22021" spans="2:2">
      <c r="B22021" s="15"/>
    </row>
    <row r="22022" spans="2:2">
      <c r="B22022" s="15"/>
    </row>
    <row r="22023" spans="2:2">
      <c r="B22023" s="15"/>
    </row>
    <row r="22024" spans="2:2">
      <c r="B22024" s="15"/>
    </row>
    <row r="22025" spans="2:2">
      <c r="B22025" s="15"/>
    </row>
    <row r="22026" spans="2:2">
      <c r="B22026" s="15"/>
    </row>
    <row r="22027" spans="2:2">
      <c r="B22027" s="15"/>
    </row>
    <row r="22028" spans="2:2">
      <c r="B22028" s="15"/>
    </row>
    <row r="22029" spans="2:2">
      <c r="B22029" s="15"/>
    </row>
    <row r="22030" spans="2:2">
      <c r="B22030" s="15"/>
    </row>
    <row r="22031" spans="2:2">
      <c r="B22031" s="15"/>
    </row>
    <row r="22032" spans="2:2">
      <c r="B22032" s="15"/>
    </row>
    <row r="22033" spans="2:2">
      <c r="B22033" s="15"/>
    </row>
    <row r="22034" spans="2:2">
      <c r="B22034" s="15"/>
    </row>
    <row r="22035" spans="2:2">
      <c r="B22035" s="15"/>
    </row>
    <row r="22036" spans="2:2">
      <c r="B22036" s="15"/>
    </row>
    <row r="22037" spans="2:2">
      <c r="B22037" s="15"/>
    </row>
    <row r="22038" spans="2:2">
      <c r="B22038" s="15"/>
    </row>
    <row r="22039" spans="2:2">
      <c r="B22039" s="15"/>
    </row>
    <row r="22040" spans="2:2">
      <c r="B22040" s="15"/>
    </row>
    <row r="22041" spans="2:2">
      <c r="B22041" s="15"/>
    </row>
    <row r="22042" spans="2:2">
      <c r="B22042" s="15"/>
    </row>
    <row r="22043" spans="2:2">
      <c r="B22043" s="15"/>
    </row>
    <row r="22044" spans="2:2">
      <c r="B22044" s="15"/>
    </row>
    <row r="22045" spans="2:2">
      <c r="B22045" s="15"/>
    </row>
    <row r="22046" spans="2:2">
      <c r="B22046" s="15"/>
    </row>
    <row r="22047" spans="2:2">
      <c r="B22047" s="15"/>
    </row>
    <row r="22048" spans="2:2">
      <c r="B22048" s="15"/>
    </row>
    <row r="22049" spans="2:2">
      <c r="B22049" s="15"/>
    </row>
    <row r="22050" spans="2:2">
      <c r="B22050" s="15"/>
    </row>
    <row r="22051" spans="2:2">
      <c r="B22051" s="15"/>
    </row>
    <row r="22052" spans="2:2">
      <c r="B22052" s="15"/>
    </row>
    <row r="22053" spans="2:2">
      <c r="B22053" s="15"/>
    </row>
    <row r="22054" spans="2:2">
      <c r="B22054" s="15"/>
    </row>
    <row r="22055" spans="2:2">
      <c r="B22055" s="15"/>
    </row>
    <row r="22056" spans="2:2">
      <c r="B22056" s="15"/>
    </row>
    <row r="22057" spans="2:2">
      <c r="B22057" s="15"/>
    </row>
    <row r="22058" spans="2:2">
      <c r="B22058" s="15"/>
    </row>
    <row r="22059" spans="2:2">
      <c r="B22059" s="15"/>
    </row>
    <row r="22060" spans="2:2">
      <c r="B22060" s="15"/>
    </row>
    <row r="22061" spans="2:2">
      <c r="B22061" s="15"/>
    </row>
    <row r="22062" spans="2:2">
      <c r="B22062" s="15"/>
    </row>
    <row r="22063" spans="2:2">
      <c r="B22063" s="15"/>
    </row>
    <row r="22064" spans="2:2">
      <c r="B22064" s="15"/>
    </row>
    <row r="22065" spans="2:2">
      <c r="B22065" s="15"/>
    </row>
    <row r="22066" spans="2:2">
      <c r="B22066" s="15"/>
    </row>
    <row r="22067" spans="2:2">
      <c r="B22067" s="15"/>
    </row>
    <row r="22068" spans="2:2">
      <c r="B22068" s="15"/>
    </row>
    <row r="22069" spans="2:2">
      <c r="B22069" s="15"/>
    </row>
    <row r="22070" spans="2:2">
      <c r="B22070" s="15"/>
    </row>
    <row r="22071" spans="2:2">
      <c r="B22071" s="15"/>
    </row>
    <row r="22072" spans="2:2">
      <c r="B22072" s="15"/>
    </row>
    <row r="22073" spans="2:2">
      <c r="B22073" s="15"/>
    </row>
    <row r="22074" spans="2:2">
      <c r="B22074" s="15"/>
    </row>
    <row r="22075" spans="2:2">
      <c r="B22075" s="15"/>
    </row>
    <row r="22076" spans="2:2">
      <c r="B22076" s="15"/>
    </row>
    <row r="22077" spans="2:2">
      <c r="B22077" s="15"/>
    </row>
    <row r="22078" spans="2:2">
      <c r="B22078" s="15"/>
    </row>
    <row r="22079" spans="2:2">
      <c r="B22079" s="15"/>
    </row>
    <row r="22080" spans="2:2">
      <c r="B22080" s="15"/>
    </row>
    <row r="22081" spans="2:2">
      <c r="B22081" s="15"/>
    </row>
    <row r="22082" spans="2:2">
      <c r="B22082" s="15"/>
    </row>
    <row r="22083" spans="2:2">
      <c r="B22083" s="15"/>
    </row>
    <row r="22084" spans="2:2">
      <c r="B22084" s="15"/>
    </row>
    <row r="22085" spans="2:2">
      <c r="B22085" s="15"/>
    </row>
    <row r="22086" spans="2:2">
      <c r="B22086" s="15"/>
    </row>
    <row r="22087" spans="2:2">
      <c r="B22087" s="15"/>
    </row>
    <row r="22088" spans="2:2">
      <c r="B22088" s="15"/>
    </row>
    <row r="22089" spans="2:2">
      <c r="B22089" s="15"/>
    </row>
    <row r="22090" spans="2:2">
      <c r="B22090" s="15"/>
    </row>
    <row r="22091" spans="2:2">
      <c r="B22091" s="15"/>
    </row>
    <row r="22092" spans="2:2">
      <c r="B22092" s="15"/>
    </row>
    <row r="22093" spans="2:2">
      <c r="B22093" s="15"/>
    </row>
    <row r="22094" spans="2:2">
      <c r="B22094" s="15"/>
    </row>
    <row r="22095" spans="2:2">
      <c r="B22095" s="15"/>
    </row>
    <row r="22096" spans="2:2">
      <c r="B22096" s="15"/>
    </row>
    <row r="22097" spans="2:2">
      <c r="B22097" s="15"/>
    </row>
    <row r="22098" spans="2:2">
      <c r="B22098" s="15"/>
    </row>
    <row r="22099" spans="2:2">
      <c r="B22099" s="15"/>
    </row>
    <row r="22100" spans="2:2">
      <c r="B22100" s="15"/>
    </row>
    <row r="22101" spans="2:2">
      <c r="B22101" s="15"/>
    </row>
    <row r="22102" spans="2:2">
      <c r="B22102" s="15"/>
    </row>
    <row r="22103" spans="2:2">
      <c r="B22103" s="15"/>
    </row>
    <row r="22104" spans="2:2">
      <c r="B22104" s="15"/>
    </row>
    <row r="22105" spans="2:2">
      <c r="B22105" s="15"/>
    </row>
    <row r="22106" spans="2:2">
      <c r="B22106" s="15"/>
    </row>
    <row r="22107" spans="2:2">
      <c r="B22107" s="15"/>
    </row>
    <row r="22108" spans="2:2">
      <c r="B22108" s="15"/>
    </row>
    <row r="22109" spans="2:2">
      <c r="B22109" s="15"/>
    </row>
    <row r="22110" spans="2:2">
      <c r="B22110" s="15"/>
    </row>
    <row r="22111" spans="2:2">
      <c r="B22111" s="15"/>
    </row>
    <row r="22112" spans="2:2">
      <c r="B22112" s="15"/>
    </row>
    <row r="22113" spans="2:2">
      <c r="B22113" s="15"/>
    </row>
    <row r="22114" spans="2:2">
      <c r="B22114" s="15"/>
    </row>
    <row r="22115" spans="2:2">
      <c r="B22115" s="15"/>
    </row>
    <row r="22116" spans="2:2">
      <c r="B22116" s="15"/>
    </row>
    <row r="22117" spans="2:2">
      <c r="B22117" s="15"/>
    </row>
    <row r="22118" spans="2:2">
      <c r="B22118" s="15"/>
    </row>
    <row r="22119" spans="2:2">
      <c r="B22119" s="15"/>
    </row>
    <row r="22120" spans="2:2">
      <c r="B22120" s="15"/>
    </row>
    <row r="22121" spans="2:2">
      <c r="B22121" s="15"/>
    </row>
    <row r="22122" spans="2:2">
      <c r="B22122" s="15"/>
    </row>
    <row r="22123" spans="2:2">
      <c r="B22123" s="15"/>
    </row>
    <row r="22124" spans="2:2">
      <c r="B22124" s="15"/>
    </row>
    <row r="22125" spans="2:2">
      <c r="B22125" s="15"/>
    </row>
    <row r="22126" spans="2:2">
      <c r="B22126" s="15"/>
    </row>
    <row r="22127" spans="2:2">
      <c r="B22127" s="15"/>
    </row>
    <row r="22128" spans="2:2">
      <c r="B22128" s="15"/>
    </row>
    <row r="22129" spans="2:2">
      <c r="B22129" s="15"/>
    </row>
    <row r="22130" spans="2:2">
      <c r="B22130" s="15"/>
    </row>
    <row r="22131" spans="2:2">
      <c r="B22131" s="15"/>
    </row>
    <row r="22132" spans="2:2">
      <c r="B22132" s="15"/>
    </row>
    <row r="22133" spans="2:2">
      <c r="B22133" s="15"/>
    </row>
    <row r="22134" spans="2:2">
      <c r="B22134" s="15"/>
    </row>
    <row r="22135" spans="2:2">
      <c r="B22135" s="15"/>
    </row>
    <row r="22136" spans="2:2">
      <c r="B22136" s="15"/>
    </row>
    <row r="22137" spans="2:2">
      <c r="B22137" s="15"/>
    </row>
    <row r="22138" spans="2:2">
      <c r="B22138" s="15"/>
    </row>
    <row r="22139" spans="2:2">
      <c r="B22139" s="15"/>
    </row>
    <row r="22140" spans="2:2">
      <c r="B22140" s="15"/>
    </row>
    <row r="22141" spans="2:2">
      <c r="B22141" s="15"/>
    </row>
    <row r="22142" spans="2:2">
      <c r="B22142" s="15"/>
    </row>
    <row r="22143" spans="2:2">
      <c r="B22143" s="15"/>
    </row>
    <row r="22144" spans="2:2">
      <c r="B22144" s="15"/>
    </row>
    <row r="22145" spans="2:2">
      <c r="B22145" s="15"/>
    </row>
    <row r="22146" spans="2:2">
      <c r="B22146" s="15"/>
    </row>
    <row r="22147" spans="2:2">
      <c r="B22147" s="15"/>
    </row>
    <row r="22148" spans="2:2">
      <c r="B22148" s="15"/>
    </row>
    <row r="22149" spans="2:2">
      <c r="B22149" s="15"/>
    </row>
    <row r="22150" spans="2:2">
      <c r="B22150" s="15"/>
    </row>
    <row r="22151" spans="2:2">
      <c r="B22151" s="15"/>
    </row>
    <row r="22152" spans="2:2">
      <c r="B22152" s="15"/>
    </row>
    <row r="22153" spans="2:2">
      <c r="B22153" s="15"/>
    </row>
    <row r="22154" spans="2:2">
      <c r="B22154" s="15"/>
    </row>
    <row r="22155" spans="2:2">
      <c r="B22155" s="15"/>
    </row>
    <row r="22156" spans="2:2">
      <c r="B22156" s="15"/>
    </row>
    <row r="22157" spans="2:2">
      <c r="B22157" s="15"/>
    </row>
    <row r="22158" spans="2:2">
      <c r="B22158" s="15"/>
    </row>
    <row r="22159" spans="2:2">
      <c r="B22159" s="15"/>
    </row>
    <row r="22160" spans="2:2">
      <c r="B22160" s="15"/>
    </row>
    <row r="22161" spans="2:2">
      <c r="B22161" s="15"/>
    </row>
    <row r="22162" spans="2:2">
      <c r="B22162" s="15"/>
    </row>
    <row r="22163" spans="2:2">
      <c r="B22163" s="15"/>
    </row>
    <row r="22164" spans="2:2">
      <c r="B22164" s="15"/>
    </row>
    <row r="22165" spans="2:2">
      <c r="B22165" s="15"/>
    </row>
    <row r="22166" spans="2:2">
      <c r="B22166" s="15"/>
    </row>
    <row r="22167" spans="2:2">
      <c r="B22167" s="15"/>
    </row>
    <row r="22168" spans="2:2">
      <c r="B22168" s="15"/>
    </row>
    <row r="22169" spans="2:2">
      <c r="B22169" s="15"/>
    </row>
    <row r="22170" spans="2:2">
      <c r="B22170" s="15"/>
    </row>
    <row r="22171" spans="2:2">
      <c r="B22171" s="15"/>
    </row>
    <row r="22172" spans="2:2">
      <c r="B22172" s="15"/>
    </row>
    <row r="22173" spans="2:2">
      <c r="B22173" s="15"/>
    </row>
    <row r="22174" spans="2:2">
      <c r="B22174" s="15"/>
    </row>
    <row r="22175" spans="2:2">
      <c r="B22175" s="15"/>
    </row>
    <row r="22176" spans="2:2">
      <c r="B22176" s="15"/>
    </row>
    <row r="22177" spans="2:2">
      <c r="B22177" s="15"/>
    </row>
    <row r="22178" spans="2:2">
      <c r="B22178" s="15"/>
    </row>
    <row r="22179" spans="2:2">
      <c r="B22179" s="15"/>
    </row>
    <row r="22180" spans="2:2">
      <c r="B22180" s="15"/>
    </row>
    <row r="22181" spans="2:2">
      <c r="B22181" s="15"/>
    </row>
    <row r="22182" spans="2:2">
      <c r="B22182" s="15"/>
    </row>
    <row r="22183" spans="2:2">
      <c r="B22183" s="15"/>
    </row>
    <row r="22184" spans="2:2">
      <c r="B22184" s="15"/>
    </row>
    <row r="22185" spans="2:2">
      <c r="B22185" s="15"/>
    </row>
    <row r="22186" spans="2:2">
      <c r="B22186" s="15"/>
    </row>
    <row r="22187" spans="2:2">
      <c r="B22187" s="15"/>
    </row>
    <row r="22188" spans="2:2">
      <c r="B22188" s="15"/>
    </row>
    <row r="22189" spans="2:2">
      <c r="B22189" s="15"/>
    </row>
    <row r="22190" spans="2:2">
      <c r="B22190" s="15"/>
    </row>
    <row r="22191" spans="2:2">
      <c r="B22191" s="15"/>
    </row>
    <row r="22192" spans="2:2">
      <c r="B22192" s="15"/>
    </row>
    <row r="22193" spans="2:2">
      <c r="B22193" s="15"/>
    </row>
    <row r="22194" spans="2:2">
      <c r="B22194" s="15"/>
    </row>
    <row r="22195" spans="2:2">
      <c r="B22195" s="15"/>
    </row>
    <row r="22196" spans="2:2">
      <c r="B22196" s="15"/>
    </row>
    <row r="22197" spans="2:2">
      <c r="B22197" s="15"/>
    </row>
    <row r="22198" spans="2:2">
      <c r="B22198" s="15"/>
    </row>
    <row r="22199" spans="2:2">
      <c r="B22199" s="15"/>
    </row>
    <row r="22200" spans="2:2">
      <c r="B22200" s="15"/>
    </row>
    <row r="22201" spans="2:2">
      <c r="B22201" s="15"/>
    </row>
    <row r="22202" spans="2:2">
      <c r="B22202" s="15"/>
    </row>
    <row r="22203" spans="2:2">
      <c r="B22203" s="15"/>
    </row>
    <row r="22204" spans="2:2">
      <c r="B22204" s="15"/>
    </row>
    <row r="22205" spans="2:2">
      <c r="B22205" s="15"/>
    </row>
    <row r="22206" spans="2:2">
      <c r="B22206" s="15"/>
    </row>
    <row r="22207" spans="2:2">
      <c r="B22207" s="15"/>
    </row>
    <row r="22208" spans="2:2">
      <c r="B22208" s="15"/>
    </row>
    <row r="22209" spans="2:2">
      <c r="B22209" s="15"/>
    </row>
    <row r="22210" spans="2:2">
      <c r="B22210" s="15"/>
    </row>
    <row r="22211" spans="2:2">
      <c r="B22211" s="15"/>
    </row>
    <row r="22212" spans="2:2">
      <c r="B22212" s="15"/>
    </row>
    <row r="22213" spans="2:2">
      <c r="B22213" s="15"/>
    </row>
    <row r="22214" spans="2:2">
      <c r="B22214" s="15"/>
    </row>
    <row r="22215" spans="2:2">
      <c r="B22215" s="15"/>
    </row>
    <row r="22216" spans="2:2">
      <c r="B22216" s="15"/>
    </row>
    <row r="22217" spans="2:2">
      <c r="B22217" s="15"/>
    </row>
    <row r="22218" spans="2:2">
      <c r="B22218" s="15"/>
    </row>
    <row r="22219" spans="2:2">
      <c r="B22219" s="15"/>
    </row>
    <row r="22220" spans="2:2">
      <c r="B22220" s="15"/>
    </row>
    <row r="22221" spans="2:2">
      <c r="B22221" s="15"/>
    </row>
    <row r="22222" spans="2:2">
      <c r="B22222" s="15"/>
    </row>
    <row r="22223" spans="2:2">
      <c r="B22223" s="15"/>
    </row>
    <row r="22224" spans="2:2">
      <c r="B22224" s="15"/>
    </row>
    <row r="22225" spans="2:2">
      <c r="B22225" s="15"/>
    </row>
    <row r="22226" spans="2:2">
      <c r="B22226" s="15"/>
    </row>
    <row r="22227" spans="2:2">
      <c r="B22227" s="15"/>
    </row>
    <row r="22228" spans="2:2">
      <c r="B22228" s="15"/>
    </row>
    <row r="22229" spans="2:2">
      <c r="B22229" s="15"/>
    </row>
    <row r="22230" spans="2:2">
      <c r="B22230" s="15"/>
    </row>
    <row r="22231" spans="2:2">
      <c r="B22231" s="15"/>
    </row>
    <row r="22232" spans="2:2">
      <c r="B22232" s="15"/>
    </row>
    <row r="22233" spans="2:2">
      <c r="B22233" s="15"/>
    </row>
    <row r="22234" spans="2:2">
      <c r="B22234" s="15"/>
    </row>
    <row r="22235" spans="2:2">
      <c r="B22235" s="15"/>
    </row>
    <row r="22236" spans="2:2">
      <c r="B22236" s="15"/>
    </row>
    <row r="22237" spans="2:2">
      <c r="B22237" s="15"/>
    </row>
    <row r="22238" spans="2:2">
      <c r="B22238" s="15"/>
    </row>
    <row r="22239" spans="2:2">
      <c r="B22239" s="15"/>
    </row>
    <row r="22240" spans="2:2">
      <c r="B22240" s="15"/>
    </row>
    <row r="22241" spans="2:2">
      <c r="B22241" s="15"/>
    </row>
    <row r="22242" spans="2:2">
      <c r="B22242" s="15"/>
    </row>
    <row r="22243" spans="2:2">
      <c r="B22243" s="15"/>
    </row>
    <row r="22244" spans="2:2">
      <c r="B22244" s="15"/>
    </row>
    <row r="22245" spans="2:2">
      <c r="B22245" s="15"/>
    </row>
    <row r="22246" spans="2:2">
      <c r="B22246" s="15"/>
    </row>
    <row r="22247" spans="2:2">
      <c r="B22247" s="15"/>
    </row>
    <row r="22248" spans="2:2">
      <c r="B22248" s="15"/>
    </row>
    <row r="22249" spans="2:2">
      <c r="B22249" s="15"/>
    </row>
    <row r="22250" spans="2:2">
      <c r="B22250" s="15"/>
    </row>
    <row r="22251" spans="2:2">
      <c r="B22251" s="15"/>
    </row>
    <row r="22252" spans="2:2">
      <c r="B22252" s="15"/>
    </row>
    <row r="22253" spans="2:2">
      <c r="B22253" s="15"/>
    </row>
    <row r="22254" spans="2:2">
      <c r="B22254" s="15"/>
    </row>
    <row r="22255" spans="2:2">
      <c r="B22255" s="15"/>
    </row>
    <row r="22256" spans="2:2">
      <c r="B22256" s="15"/>
    </row>
    <row r="22257" spans="2:2">
      <c r="B22257" s="15"/>
    </row>
    <row r="22258" spans="2:2">
      <c r="B22258" s="15"/>
    </row>
    <row r="22259" spans="2:2">
      <c r="B22259" s="15"/>
    </row>
    <row r="22260" spans="2:2">
      <c r="B22260" s="15"/>
    </row>
    <row r="22261" spans="2:2">
      <c r="B22261" s="15"/>
    </row>
    <row r="22262" spans="2:2">
      <c r="B22262" s="15"/>
    </row>
    <row r="22263" spans="2:2">
      <c r="B22263" s="15"/>
    </row>
    <row r="22264" spans="2:2">
      <c r="B22264" s="15"/>
    </row>
    <row r="22265" spans="2:2">
      <c r="B22265" s="15"/>
    </row>
    <row r="22266" spans="2:2">
      <c r="B22266" s="15"/>
    </row>
    <row r="22267" spans="2:2">
      <c r="B22267" s="15"/>
    </row>
    <row r="22268" spans="2:2">
      <c r="B22268" s="15"/>
    </row>
    <row r="22269" spans="2:2">
      <c r="B22269" s="15"/>
    </row>
    <row r="22270" spans="2:2">
      <c r="B22270" s="15"/>
    </row>
    <row r="22271" spans="2:2">
      <c r="B22271" s="15"/>
    </row>
    <row r="22272" spans="2:2">
      <c r="B22272" s="15"/>
    </row>
    <row r="22273" spans="2:2">
      <c r="B22273" s="15"/>
    </row>
    <row r="22274" spans="2:2">
      <c r="B22274" s="15"/>
    </row>
    <row r="22275" spans="2:2">
      <c r="B22275" s="15"/>
    </row>
    <row r="22276" spans="2:2">
      <c r="B22276" s="15"/>
    </row>
    <row r="22277" spans="2:2">
      <c r="B22277" s="15"/>
    </row>
    <row r="22278" spans="2:2">
      <c r="B22278" s="15"/>
    </row>
    <row r="22279" spans="2:2">
      <c r="B22279" s="15"/>
    </row>
    <row r="22280" spans="2:2">
      <c r="B22280" s="15"/>
    </row>
    <row r="22281" spans="2:2">
      <c r="B22281" s="15"/>
    </row>
    <row r="22282" spans="2:2">
      <c r="B22282" s="15"/>
    </row>
    <row r="22283" spans="2:2">
      <c r="B22283" s="15"/>
    </row>
    <row r="22284" spans="2:2">
      <c r="B22284" s="15"/>
    </row>
    <row r="22285" spans="2:2">
      <c r="B22285" s="15"/>
    </row>
    <row r="22286" spans="2:2">
      <c r="B22286" s="15"/>
    </row>
    <row r="22287" spans="2:2">
      <c r="B22287" s="15"/>
    </row>
    <row r="22288" spans="2:2">
      <c r="B22288" s="15"/>
    </row>
    <row r="22289" spans="2:2">
      <c r="B22289" s="15"/>
    </row>
    <row r="22290" spans="2:2">
      <c r="B22290" s="15"/>
    </row>
    <row r="22291" spans="2:2">
      <c r="B22291" s="15"/>
    </row>
    <row r="22292" spans="2:2">
      <c r="B22292" s="15"/>
    </row>
    <row r="22293" spans="2:2">
      <c r="B22293" s="15"/>
    </row>
    <row r="22294" spans="2:2">
      <c r="B22294" s="15"/>
    </row>
    <row r="22295" spans="2:2">
      <c r="B22295" s="15"/>
    </row>
    <row r="22296" spans="2:2">
      <c r="B22296" s="15"/>
    </row>
    <row r="22297" spans="2:2">
      <c r="B22297" s="15"/>
    </row>
    <row r="22298" spans="2:2">
      <c r="B22298" s="15"/>
    </row>
    <row r="22299" spans="2:2">
      <c r="B22299" s="15"/>
    </row>
    <row r="22300" spans="2:2">
      <c r="B22300" s="15"/>
    </row>
    <row r="22301" spans="2:2">
      <c r="B22301" s="15"/>
    </row>
    <row r="22302" spans="2:2">
      <c r="B22302" s="15"/>
    </row>
    <row r="22303" spans="2:2">
      <c r="B22303" s="15"/>
    </row>
    <row r="22304" spans="2:2">
      <c r="B22304" s="15"/>
    </row>
    <row r="22305" spans="2:2">
      <c r="B22305" s="15"/>
    </row>
    <row r="22306" spans="2:2">
      <c r="B22306" s="15"/>
    </row>
    <row r="22307" spans="2:2">
      <c r="B22307" s="15"/>
    </row>
    <row r="22308" spans="2:2">
      <c r="B22308" s="15"/>
    </row>
    <row r="22309" spans="2:2">
      <c r="B22309" s="15"/>
    </row>
    <row r="22310" spans="2:2">
      <c r="B22310" s="15"/>
    </row>
    <row r="22311" spans="2:2">
      <c r="B22311" s="15"/>
    </row>
    <row r="22312" spans="2:2">
      <c r="B22312" s="15"/>
    </row>
    <row r="22313" spans="2:2">
      <c r="B22313" s="15"/>
    </row>
    <row r="22314" spans="2:2">
      <c r="B22314" s="15"/>
    </row>
    <row r="22315" spans="2:2">
      <c r="B22315" s="15"/>
    </row>
    <row r="22316" spans="2:2">
      <c r="B22316" s="15"/>
    </row>
    <row r="22317" spans="2:2">
      <c r="B22317" s="15"/>
    </row>
    <row r="22318" spans="2:2">
      <c r="B22318" s="15"/>
    </row>
    <row r="22319" spans="2:2">
      <c r="B22319" s="15"/>
    </row>
    <row r="22320" spans="2:2">
      <c r="B22320" s="15"/>
    </row>
    <row r="22321" spans="2:2">
      <c r="B22321" s="15"/>
    </row>
    <row r="22322" spans="2:2">
      <c r="B22322" s="15"/>
    </row>
    <row r="22323" spans="2:2">
      <c r="B22323" s="15"/>
    </row>
    <row r="22324" spans="2:2">
      <c r="B22324" s="15"/>
    </row>
    <row r="22325" spans="2:2">
      <c r="B22325" s="15"/>
    </row>
    <row r="22326" spans="2:2">
      <c r="B22326" s="15"/>
    </row>
    <row r="22327" spans="2:2">
      <c r="B22327" s="15"/>
    </row>
    <row r="22328" spans="2:2">
      <c r="B22328" s="15"/>
    </row>
    <row r="22329" spans="2:2">
      <c r="B22329" s="15"/>
    </row>
    <row r="22330" spans="2:2">
      <c r="B22330" s="15"/>
    </row>
    <row r="22331" spans="2:2">
      <c r="B22331" s="15"/>
    </row>
    <row r="22332" spans="2:2">
      <c r="B22332" s="15"/>
    </row>
    <row r="22333" spans="2:2">
      <c r="B22333" s="15"/>
    </row>
    <row r="22334" spans="2:2">
      <c r="B22334" s="15"/>
    </row>
    <row r="22335" spans="2:2">
      <c r="B22335" s="15"/>
    </row>
    <row r="22336" spans="2:2">
      <c r="B22336" s="15"/>
    </row>
    <row r="22337" spans="2:2">
      <c r="B22337" s="15"/>
    </row>
    <row r="22338" spans="2:2">
      <c r="B22338" s="15"/>
    </row>
    <row r="22339" spans="2:2">
      <c r="B22339" s="15"/>
    </row>
    <row r="22340" spans="2:2">
      <c r="B22340" s="15"/>
    </row>
    <row r="22341" spans="2:2">
      <c r="B22341" s="15"/>
    </row>
    <row r="22342" spans="2:2">
      <c r="B22342" s="15"/>
    </row>
    <row r="22343" spans="2:2">
      <c r="B22343" s="15"/>
    </row>
    <row r="22344" spans="2:2">
      <c r="B22344" s="15"/>
    </row>
    <row r="22345" spans="2:2">
      <c r="B22345" s="15"/>
    </row>
    <row r="22346" spans="2:2">
      <c r="B22346" s="15"/>
    </row>
    <row r="22347" spans="2:2">
      <c r="B22347" s="15"/>
    </row>
    <row r="22348" spans="2:2">
      <c r="B22348" s="15"/>
    </row>
    <row r="22349" spans="2:2">
      <c r="B22349" s="15"/>
    </row>
    <row r="22350" spans="2:2">
      <c r="B22350" s="15"/>
    </row>
    <row r="22351" spans="2:2">
      <c r="B22351" s="15"/>
    </row>
    <row r="22352" spans="2:2">
      <c r="B22352" s="15"/>
    </row>
    <row r="22353" spans="2:2">
      <c r="B22353" s="15"/>
    </row>
    <row r="22354" spans="2:2">
      <c r="B22354" s="15"/>
    </row>
    <row r="22355" spans="2:2">
      <c r="B22355" s="15"/>
    </row>
    <row r="22356" spans="2:2">
      <c r="B22356" s="15"/>
    </row>
    <row r="22357" spans="2:2">
      <c r="B22357" s="15"/>
    </row>
    <row r="22358" spans="2:2">
      <c r="B22358" s="15"/>
    </row>
    <row r="22359" spans="2:2">
      <c r="B22359" s="15"/>
    </row>
    <row r="22360" spans="2:2">
      <c r="B22360" s="15"/>
    </row>
    <row r="22361" spans="2:2">
      <c r="B22361" s="15"/>
    </row>
    <row r="22362" spans="2:2">
      <c r="B22362" s="15"/>
    </row>
    <row r="22363" spans="2:2">
      <c r="B22363" s="15"/>
    </row>
    <row r="22364" spans="2:2">
      <c r="B22364" s="15"/>
    </row>
    <row r="22365" spans="2:2">
      <c r="B22365" s="15"/>
    </row>
    <row r="22366" spans="2:2">
      <c r="B22366" s="15"/>
    </row>
    <row r="22367" spans="2:2">
      <c r="B22367" s="15"/>
    </row>
    <row r="22368" spans="2:2">
      <c r="B22368" s="15"/>
    </row>
    <row r="22369" spans="2:2">
      <c r="B22369" s="15"/>
    </row>
    <row r="22370" spans="2:2">
      <c r="B22370" s="15"/>
    </row>
    <row r="22371" spans="2:2">
      <c r="B22371" s="15"/>
    </row>
    <row r="22372" spans="2:2">
      <c r="B22372" s="15"/>
    </row>
    <row r="22373" spans="2:2">
      <c r="B22373" s="15"/>
    </row>
    <row r="22374" spans="2:2">
      <c r="B22374" s="15"/>
    </row>
    <row r="22375" spans="2:2">
      <c r="B22375" s="15"/>
    </row>
    <row r="22376" spans="2:2">
      <c r="B22376" s="15"/>
    </row>
    <row r="22377" spans="2:2">
      <c r="B22377" s="15"/>
    </row>
    <row r="22378" spans="2:2">
      <c r="B22378" s="15"/>
    </row>
    <row r="22379" spans="2:2">
      <c r="B22379" s="15"/>
    </row>
    <row r="22380" spans="2:2">
      <c r="B22380" s="15"/>
    </row>
    <row r="22381" spans="2:2">
      <c r="B22381" s="15"/>
    </row>
    <row r="22382" spans="2:2">
      <c r="B22382" s="15"/>
    </row>
    <row r="22383" spans="2:2">
      <c r="B22383" s="15"/>
    </row>
    <row r="22384" spans="2:2">
      <c r="B22384" s="15"/>
    </row>
    <row r="22385" spans="2:2">
      <c r="B22385" s="15"/>
    </row>
    <row r="22386" spans="2:2">
      <c r="B22386" s="15"/>
    </row>
    <row r="22387" spans="2:2">
      <c r="B22387" s="15"/>
    </row>
    <row r="22388" spans="2:2">
      <c r="B22388" s="15"/>
    </row>
    <row r="22389" spans="2:2">
      <c r="B22389" s="15"/>
    </row>
    <row r="22390" spans="2:2">
      <c r="B22390" s="15"/>
    </row>
    <row r="22391" spans="2:2">
      <c r="B22391" s="15"/>
    </row>
    <row r="22392" spans="2:2">
      <c r="B22392" s="15"/>
    </row>
    <row r="22393" spans="2:2">
      <c r="B22393" s="15"/>
    </row>
    <row r="22394" spans="2:2">
      <c r="B22394" s="15"/>
    </row>
    <row r="22395" spans="2:2">
      <c r="B22395" s="15"/>
    </row>
    <row r="22396" spans="2:2">
      <c r="B22396" s="15"/>
    </row>
    <row r="22397" spans="2:2">
      <c r="B22397" s="15"/>
    </row>
    <row r="22398" spans="2:2">
      <c r="B22398" s="15"/>
    </row>
    <row r="22399" spans="2:2">
      <c r="B22399" s="15"/>
    </row>
    <row r="22400" spans="2:2">
      <c r="B22400" s="15"/>
    </row>
    <row r="22401" spans="2:2">
      <c r="B22401" s="15"/>
    </row>
    <row r="22402" spans="2:2">
      <c r="B22402" s="15"/>
    </row>
    <row r="22403" spans="2:2">
      <c r="B22403" s="15"/>
    </row>
    <row r="22404" spans="2:2">
      <c r="B22404" s="15"/>
    </row>
    <row r="22405" spans="2:2">
      <c r="B22405" s="15"/>
    </row>
    <row r="22406" spans="2:2">
      <c r="B22406" s="15"/>
    </row>
    <row r="22407" spans="2:2">
      <c r="B22407" s="15"/>
    </row>
    <row r="22408" spans="2:2">
      <c r="B22408" s="15"/>
    </row>
    <row r="22409" spans="2:2">
      <c r="B22409" s="15"/>
    </row>
    <row r="22410" spans="2:2">
      <c r="B22410" s="15"/>
    </row>
    <row r="22411" spans="2:2">
      <c r="B22411" s="15"/>
    </row>
    <row r="22412" spans="2:2">
      <c r="B22412" s="15"/>
    </row>
    <row r="22413" spans="2:2">
      <c r="B22413" s="15"/>
    </row>
    <row r="22414" spans="2:2">
      <c r="B22414" s="15"/>
    </row>
    <row r="22415" spans="2:2">
      <c r="B22415" s="15"/>
    </row>
    <row r="22416" spans="2:2">
      <c r="B22416" s="15"/>
    </row>
    <row r="22417" spans="2:2">
      <c r="B22417" s="15"/>
    </row>
    <row r="22418" spans="2:2">
      <c r="B22418" s="15"/>
    </row>
    <row r="22419" spans="2:2">
      <c r="B22419" s="15"/>
    </row>
    <row r="22420" spans="2:2">
      <c r="B22420" s="15"/>
    </row>
    <row r="22421" spans="2:2">
      <c r="B22421" s="15"/>
    </row>
    <row r="22422" spans="2:2">
      <c r="B22422" s="15"/>
    </row>
    <row r="22423" spans="2:2">
      <c r="B22423" s="15"/>
    </row>
    <row r="22424" spans="2:2">
      <c r="B22424" s="15"/>
    </row>
    <row r="22425" spans="2:2">
      <c r="B22425" s="15"/>
    </row>
    <row r="22426" spans="2:2">
      <c r="B22426" s="15"/>
    </row>
    <row r="22427" spans="2:2">
      <c r="B22427" s="15"/>
    </row>
    <row r="22428" spans="2:2">
      <c r="B22428" s="15"/>
    </row>
    <row r="22429" spans="2:2">
      <c r="B22429" s="15"/>
    </row>
    <row r="22430" spans="2:2">
      <c r="B22430" s="15"/>
    </row>
    <row r="22431" spans="2:2">
      <c r="B22431" s="15"/>
    </row>
    <row r="22432" spans="2:2">
      <c r="B22432" s="15"/>
    </row>
    <row r="22433" spans="2:2">
      <c r="B22433" s="15"/>
    </row>
    <row r="22434" spans="2:2">
      <c r="B22434" s="15"/>
    </row>
    <row r="22435" spans="2:2">
      <c r="B22435" s="15"/>
    </row>
    <row r="22436" spans="2:2">
      <c r="B22436" s="15"/>
    </row>
    <row r="22437" spans="2:2">
      <c r="B22437" s="15"/>
    </row>
    <row r="22438" spans="2:2">
      <c r="B22438" s="15"/>
    </row>
    <row r="22439" spans="2:2">
      <c r="B22439" s="15"/>
    </row>
    <row r="22440" spans="2:2">
      <c r="B22440" s="15"/>
    </row>
    <row r="22441" spans="2:2">
      <c r="B22441" s="15"/>
    </row>
    <row r="22442" spans="2:2">
      <c r="B22442" s="15"/>
    </row>
    <row r="22443" spans="2:2">
      <c r="B22443" s="15"/>
    </row>
    <row r="22444" spans="2:2">
      <c r="B22444" s="15"/>
    </row>
    <row r="22445" spans="2:2">
      <c r="B22445" s="15"/>
    </row>
    <row r="22446" spans="2:2">
      <c r="B22446" s="15"/>
    </row>
    <row r="22447" spans="2:2">
      <c r="B22447" s="15"/>
    </row>
    <row r="22448" spans="2:2">
      <c r="B22448" s="15"/>
    </row>
    <row r="22449" spans="2:2">
      <c r="B22449" s="15"/>
    </row>
    <row r="22450" spans="2:2">
      <c r="B22450" s="15"/>
    </row>
    <row r="22451" spans="2:2">
      <c r="B22451" s="15"/>
    </row>
    <row r="22452" spans="2:2">
      <c r="B22452" s="15"/>
    </row>
    <row r="22453" spans="2:2">
      <c r="B22453" s="15"/>
    </row>
    <row r="22454" spans="2:2">
      <c r="B22454" s="15"/>
    </row>
    <row r="22455" spans="2:2">
      <c r="B22455" s="15"/>
    </row>
    <row r="22456" spans="2:2">
      <c r="B22456" s="15"/>
    </row>
    <row r="22457" spans="2:2">
      <c r="B22457" s="15"/>
    </row>
    <row r="22458" spans="2:2">
      <c r="B22458" s="15"/>
    </row>
    <row r="22459" spans="2:2">
      <c r="B22459" s="15"/>
    </row>
    <row r="22460" spans="2:2">
      <c r="B22460" s="15"/>
    </row>
    <row r="22461" spans="2:2">
      <c r="B22461" s="15"/>
    </row>
    <row r="22462" spans="2:2">
      <c r="B22462" s="15"/>
    </row>
    <row r="22463" spans="2:2">
      <c r="B22463" s="15"/>
    </row>
    <row r="22464" spans="2:2">
      <c r="B22464" s="15"/>
    </row>
    <row r="22465" spans="2:2">
      <c r="B22465" s="15"/>
    </row>
    <row r="22466" spans="2:2">
      <c r="B22466" s="15"/>
    </row>
    <row r="22467" spans="2:2">
      <c r="B22467" s="15"/>
    </row>
    <row r="22468" spans="2:2">
      <c r="B22468" s="15"/>
    </row>
    <row r="22469" spans="2:2">
      <c r="B22469" s="15"/>
    </row>
    <row r="22470" spans="2:2">
      <c r="B22470" s="15"/>
    </row>
    <row r="22471" spans="2:2">
      <c r="B22471" s="15"/>
    </row>
    <row r="22472" spans="2:2">
      <c r="B22472" s="15"/>
    </row>
    <row r="22473" spans="2:2">
      <c r="B22473" s="15"/>
    </row>
    <row r="22474" spans="2:2">
      <c r="B22474" s="15"/>
    </row>
    <row r="22475" spans="2:2">
      <c r="B22475" s="15"/>
    </row>
    <row r="22476" spans="2:2">
      <c r="B22476" s="15"/>
    </row>
    <row r="22477" spans="2:2">
      <c r="B22477" s="15"/>
    </row>
    <row r="22478" spans="2:2">
      <c r="B22478" s="15"/>
    </row>
    <row r="22479" spans="2:2">
      <c r="B22479" s="15"/>
    </row>
    <row r="22480" spans="2:2">
      <c r="B22480" s="15"/>
    </row>
    <row r="22481" spans="2:2">
      <c r="B22481" s="15"/>
    </row>
    <row r="22482" spans="2:2">
      <c r="B22482" s="15"/>
    </row>
    <row r="22483" spans="2:2">
      <c r="B22483" s="15"/>
    </row>
    <row r="22484" spans="2:2">
      <c r="B22484" s="15"/>
    </row>
    <row r="22485" spans="2:2">
      <c r="B22485" s="15"/>
    </row>
    <row r="22486" spans="2:2">
      <c r="B22486" s="15"/>
    </row>
    <row r="22487" spans="2:2">
      <c r="B22487" s="15"/>
    </row>
    <row r="22488" spans="2:2">
      <c r="B22488" s="15"/>
    </row>
    <row r="22489" spans="2:2">
      <c r="B22489" s="15"/>
    </row>
    <row r="22490" spans="2:2">
      <c r="B22490" s="15"/>
    </row>
    <row r="22491" spans="2:2">
      <c r="B22491" s="15"/>
    </row>
    <row r="22492" spans="2:2">
      <c r="B22492" s="15"/>
    </row>
    <row r="22493" spans="2:2">
      <c r="B22493" s="15"/>
    </row>
    <row r="22494" spans="2:2">
      <c r="B22494" s="15"/>
    </row>
    <row r="22495" spans="2:2">
      <c r="B22495" s="15"/>
    </row>
    <row r="22496" spans="2:2">
      <c r="B22496" s="15"/>
    </row>
    <row r="22497" spans="2:2">
      <c r="B22497" s="15"/>
    </row>
    <row r="22498" spans="2:2">
      <c r="B22498" s="15"/>
    </row>
    <row r="22499" spans="2:2">
      <c r="B22499" s="15"/>
    </row>
    <row r="22500" spans="2:2">
      <c r="B22500" s="15"/>
    </row>
    <row r="22501" spans="2:2">
      <c r="B22501" s="15"/>
    </row>
    <row r="22502" spans="2:2">
      <c r="B22502" s="15"/>
    </row>
    <row r="22503" spans="2:2">
      <c r="B22503" s="15"/>
    </row>
    <row r="22504" spans="2:2">
      <c r="B22504" s="15"/>
    </row>
    <row r="22505" spans="2:2">
      <c r="B22505" s="15"/>
    </row>
    <row r="22506" spans="2:2">
      <c r="B22506" s="15"/>
    </row>
    <row r="22507" spans="2:2">
      <c r="B22507" s="15"/>
    </row>
    <row r="22508" spans="2:2">
      <c r="B22508" s="15"/>
    </row>
    <row r="22509" spans="2:2">
      <c r="B22509" s="15"/>
    </row>
    <row r="22510" spans="2:2">
      <c r="B22510" s="15"/>
    </row>
    <row r="22511" spans="2:2">
      <c r="B22511" s="15"/>
    </row>
    <row r="22512" spans="2:2">
      <c r="B22512" s="15"/>
    </row>
    <row r="22513" spans="2:2">
      <c r="B22513" s="15"/>
    </row>
    <row r="22514" spans="2:2">
      <c r="B22514" s="15"/>
    </row>
    <row r="22515" spans="2:2">
      <c r="B22515" s="15"/>
    </row>
    <row r="22516" spans="2:2">
      <c r="B22516" s="15"/>
    </row>
    <row r="22517" spans="2:2">
      <c r="B22517" s="15"/>
    </row>
    <row r="22518" spans="2:2">
      <c r="B22518" s="15"/>
    </row>
    <row r="22519" spans="2:2">
      <c r="B22519" s="15"/>
    </row>
    <row r="22520" spans="2:2">
      <c r="B22520" s="15"/>
    </row>
    <row r="22521" spans="2:2">
      <c r="B22521" s="15"/>
    </row>
    <row r="22522" spans="2:2">
      <c r="B22522" s="15"/>
    </row>
    <row r="22523" spans="2:2">
      <c r="B22523" s="15"/>
    </row>
    <row r="22524" spans="2:2">
      <c r="B22524" s="15"/>
    </row>
    <row r="22525" spans="2:2">
      <c r="B22525" s="15"/>
    </row>
    <row r="22526" spans="2:2">
      <c r="B22526" s="15"/>
    </row>
    <row r="22527" spans="2:2">
      <c r="B22527" s="15"/>
    </row>
    <row r="22528" spans="2:2">
      <c r="B22528" s="15"/>
    </row>
    <row r="22529" spans="2:2">
      <c r="B22529" s="15"/>
    </row>
    <row r="22530" spans="2:2">
      <c r="B22530" s="15"/>
    </row>
    <row r="22531" spans="2:2">
      <c r="B22531" s="15"/>
    </row>
    <row r="22532" spans="2:2">
      <c r="B22532" s="15"/>
    </row>
    <row r="22533" spans="2:2">
      <c r="B22533" s="15"/>
    </row>
    <row r="22534" spans="2:2">
      <c r="B22534" s="15"/>
    </row>
    <row r="22535" spans="2:2">
      <c r="B22535" s="15"/>
    </row>
    <row r="22536" spans="2:2">
      <c r="B22536" s="15"/>
    </row>
    <row r="22537" spans="2:2">
      <c r="B22537" s="15"/>
    </row>
    <row r="22538" spans="2:2">
      <c r="B22538" s="15"/>
    </row>
    <row r="22539" spans="2:2">
      <c r="B22539" s="15"/>
    </row>
    <row r="22540" spans="2:2">
      <c r="B22540" s="15"/>
    </row>
    <row r="22541" spans="2:2">
      <c r="B22541" s="15"/>
    </row>
    <row r="22542" spans="2:2">
      <c r="B22542" s="15"/>
    </row>
    <row r="22543" spans="2:2">
      <c r="B22543" s="15"/>
    </row>
    <row r="22544" spans="2:2">
      <c r="B22544" s="15"/>
    </row>
    <row r="22545" spans="2:2">
      <c r="B22545" s="15"/>
    </row>
    <row r="22546" spans="2:2">
      <c r="B22546" s="15"/>
    </row>
    <row r="22547" spans="2:2">
      <c r="B22547" s="15"/>
    </row>
    <row r="22548" spans="2:2">
      <c r="B22548" s="15"/>
    </row>
    <row r="22549" spans="2:2">
      <c r="B22549" s="15"/>
    </row>
    <row r="22550" spans="2:2">
      <c r="B22550" s="15"/>
    </row>
    <row r="22551" spans="2:2">
      <c r="B22551" s="15"/>
    </row>
    <row r="22552" spans="2:2">
      <c r="B22552" s="15"/>
    </row>
    <row r="22553" spans="2:2">
      <c r="B22553" s="15"/>
    </row>
    <row r="22554" spans="2:2">
      <c r="B22554" s="15"/>
    </row>
    <row r="22555" spans="2:2">
      <c r="B22555" s="15"/>
    </row>
    <row r="22556" spans="2:2">
      <c r="B22556" s="15"/>
    </row>
    <row r="22557" spans="2:2">
      <c r="B22557" s="15"/>
    </row>
    <row r="22558" spans="2:2">
      <c r="B22558" s="15"/>
    </row>
    <row r="22559" spans="2:2">
      <c r="B22559" s="15"/>
    </row>
    <row r="22560" spans="2:2">
      <c r="B22560" s="15"/>
    </row>
    <row r="22561" spans="2:2">
      <c r="B22561" s="15"/>
    </row>
    <row r="22562" spans="2:2">
      <c r="B22562" s="15"/>
    </row>
    <row r="22563" spans="2:2">
      <c r="B22563" s="15"/>
    </row>
    <row r="22564" spans="2:2">
      <c r="B22564" s="15"/>
    </row>
    <row r="22565" spans="2:2">
      <c r="B22565" s="15"/>
    </row>
    <row r="22566" spans="2:2">
      <c r="B22566" s="15"/>
    </row>
    <row r="22567" spans="2:2">
      <c r="B22567" s="15"/>
    </row>
    <row r="22568" spans="2:2">
      <c r="B22568" s="15"/>
    </row>
    <row r="22569" spans="2:2">
      <c r="B22569" s="15"/>
    </row>
    <row r="22570" spans="2:2">
      <c r="B22570" s="15"/>
    </row>
    <row r="22571" spans="2:2">
      <c r="B22571" s="15"/>
    </row>
    <row r="22572" spans="2:2">
      <c r="B22572" s="15"/>
    </row>
    <row r="22573" spans="2:2">
      <c r="B22573" s="15"/>
    </row>
    <row r="22574" spans="2:2">
      <c r="B22574" s="15"/>
    </row>
    <row r="22575" spans="2:2">
      <c r="B22575" s="15"/>
    </row>
    <row r="22576" spans="2:2">
      <c r="B22576" s="15"/>
    </row>
    <row r="22577" spans="2:2">
      <c r="B22577" s="15"/>
    </row>
    <row r="22578" spans="2:2">
      <c r="B22578" s="15"/>
    </row>
    <row r="22579" spans="2:2">
      <c r="B22579" s="15"/>
    </row>
    <row r="22580" spans="2:2">
      <c r="B22580" s="15"/>
    </row>
    <row r="22581" spans="2:2">
      <c r="B22581" s="15"/>
    </row>
    <row r="22582" spans="2:2">
      <c r="B22582" s="15"/>
    </row>
    <row r="22583" spans="2:2">
      <c r="B22583" s="15"/>
    </row>
    <row r="22584" spans="2:2">
      <c r="B22584" s="15"/>
    </row>
    <row r="22585" spans="2:2">
      <c r="B22585" s="15"/>
    </row>
    <row r="22586" spans="2:2">
      <c r="B22586" s="15"/>
    </row>
    <row r="22587" spans="2:2">
      <c r="B22587" s="15"/>
    </row>
    <row r="22588" spans="2:2">
      <c r="B22588" s="15"/>
    </row>
    <row r="22589" spans="2:2">
      <c r="B22589" s="15"/>
    </row>
    <row r="22590" spans="2:2">
      <c r="B22590" s="15"/>
    </row>
    <row r="22591" spans="2:2">
      <c r="B22591" s="15"/>
    </row>
    <row r="22592" spans="2:2">
      <c r="B22592" s="15"/>
    </row>
    <row r="22593" spans="2:2">
      <c r="B22593" s="15"/>
    </row>
    <row r="22594" spans="2:2">
      <c r="B22594" s="15"/>
    </row>
    <row r="22595" spans="2:2">
      <c r="B22595" s="15"/>
    </row>
    <row r="22596" spans="2:2">
      <c r="B22596" s="15"/>
    </row>
    <row r="22597" spans="2:2">
      <c r="B22597" s="15"/>
    </row>
    <row r="22598" spans="2:2">
      <c r="B22598" s="15"/>
    </row>
    <row r="22599" spans="2:2">
      <c r="B22599" s="15"/>
    </row>
    <row r="22600" spans="2:2">
      <c r="B22600" s="15"/>
    </row>
    <row r="22601" spans="2:2">
      <c r="B22601" s="15"/>
    </row>
    <row r="22602" spans="2:2">
      <c r="B22602" s="15"/>
    </row>
    <row r="22603" spans="2:2">
      <c r="B22603" s="15"/>
    </row>
    <row r="22604" spans="2:2">
      <c r="B22604" s="15"/>
    </row>
    <row r="22605" spans="2:2">
      <c r="B22605" s="15"/>
    </row>
    <row r="22606" spans="2:2">
      <c r="B22606" s="15"/>
    </row>
    <row r="22607" spans="2:2">
      <c r="B22607" s="15"/>
    </row>
    <row r="22608" spans="2:2">
      <c r="B22608" s="15"/>
    </row>
    <row r="22609" spans="2:2">
      <c r="B22609" s="15"/>
    </row>
    <row r="22610" spans="2:2">
      <c r="B22610" s="15"/>
    </row>
    <row r="22611" spans="2:2">
      <c r="B22611" s="15"/>
    </row>
    <row r="22612" spans="2:2">
      <c r="B22612" s="15"/>
    </row>
    <row r="22613" spans="2:2">
      <c r="B22613" s="15"/>
    </row>
    <row r="22614" spans="2:2">
      <c r="B22614" s="15"/>
    </row>
    <row r="22615" spans="2:2">
      <c r="B22615" s="15"/>
    </row>
    <row r="22616" spans="2:2">
      <c r="B22616" s="15"/>
    </row>
    <row r="22617" spans="2:2">
      <c r="B22617" s="15"/>
    </row>
    <row r="22618" spans="2:2">
      <c r="B22618" s="15"/>
    </row>
    <row r="22619" spans="2:2">
      <c r="B22619" s="15"/>
    </row>
    <row r="22620" spans="2:2">
      <c r="B22620" s="15"/>
    </row>
    <row r="22621" spans="2:2">
      <c r="B22621" s="15"/>
    </row>
    <row r="22622" spans="2:2">
      <c r="B22622" s="15"/>
    </row>
    <row r="22623" spans="2:2">
      <c r="B22623" s="15"/>
    </row>
    <row r="22624" spans="2:2">
      <c r="B22624" s="15"/>
    </row>
    <row r="22625" spans="2:2">
      <c r="B22625" s="15"/>
    </row>
    <row r="22626" spans="2:2">
      <c r="B22626" s="15"/>
    </row>
    <row r="22627" spans="2:2">
      <c r="B22627" s="15"/>
    </row>
    <row r="22628" spans="2:2">
      <c r="B22628" s="15"/>
    </row>
    <row r="22629" spans="2:2">
      <c r="B22629" s="15"/>
    </row>
    <row r="22630" spans="2:2">
      <c r="B22630" s="15"/>
    </row>
    <row r="22631" spans="2:2">
      <c r="B22631" s="15"/>
    </row>
    <row r="22632" spans="2:2">
      <c r="B22632" s="15"/>
    </row>
    <row r="22633" spans="2:2">
      <c r="B22633" s="15"/>
    </row>
    <row r="22634" spans="2:2">
      <c r="B22634" s="15"/>
    </row>
    <row r="22635" spans="2:2">
      <c r="B22635" s="15"/>
    </row>
    <row r="22636" spans="2:2">
      <c r="B22636" s="15"/>
    </row>
    <row r="22637" spans="2:2">
      <c r="B22637" s="15"/>
    </row>
    <row r="22638" spans="2:2">
      <c r="B22638" s="15"/>
    </row>
    <row r="22639" spans="2:2">
      <c r="B22639" s="15"/>
    </row>
    <row r="22640" spans="2:2">
      <c r="B22640" s="15"/>
    </row>
    <row r="22641" spans="2:2">
      <c r="B22641" s="15"/>
    </row>
    <row r="22642" spans="2:2">
      <c r="B22642" s="15"/>
    </row>
    <row r="22643" spans="2:2">
      <c r="B22643" s="15"/>
    </row>
    <row r="22644" spans="2:2">
      <c r="B22644" s="15"/>
    </row>
    <row r="22645" spans="2:2">
      <c r="B22645" s="15"/>
    </row>
    <row r="22646" spans="2:2">
      <c r="B22646" s="15"/>
    </row>
    <row r="22647" spans="2:2">
      <c r="B22647" s="15"/>
    </row>
    <row r="22648" spans="2:2">
      <c r="B22648" s="15"/>
    </row>
    <row r="22649" spans="2:2">
      <c r="B22649" s="15"/>
    </row>
    <row r="22650" spans="2:2">
      <c r="B22650" s="15"/>
    </row>
    <row r="22651" spans="2:2">
      <c r="B22651" s="15"/>
    </row>
    <row r="22652" spans="2:2">
      <c r="B22652" s="15"/>
    </row>
    <row r="22653" spans="2:2">
      <c r="B22653" s="15"/>
    </row>
    <row r="22654" spans="2:2">
      <c r="B22654" s="15"/>
    </row>
    <row r="22655" spans="2:2">
      <c r="B22655" s="15"/>
    </row>
    <row r="22656" spans="2:2">
      <c r="B22656" s="15"/>
    </row>
    <row r="22657" spans="2:2">
      <c r="B22657" s="15"/>
    </row>
    <row r="22658" spans="2:2">
      <c r="B22658" s="15"/>
    </row>
    <row r="22659" spans="2:2">
      <c r="B22659" s="15"/>
    </row>
    <row r="22660" spans="2:2">
      <c r="B22660" s="15"/>
    </row>
    <row r="22661" spans="2:2">
      <c r="B22661" s="15"/>
    </row>
    <row r="22662" spans="2:2">
      <c r="B22662" s="15"/>
    </row>
    <row r="22663" spans="2:2">
      <c r="B22663" s="15"/>
    </row>
    <row r="22664" spans="2:2">
      <c r="B22664" s="15"/>
    </row>
    <row r="22665" spans="2:2">
      <c r="B22665" s="15"/>
    </row>
    <row r="22666" spans="2:2">
      <c r="B22666" s="15"/>
    </row>
    <row r="22667" spans="2:2">
      <c r="B22667" s="15"/>
    </row>
    <row r="22668" spans="2:2">
      <c r="B22668" s="15"/>
    </row>
    <row r="22669" spans="2:2">
      <c r="B22669" s="15"/>
    </row>
    <row r="22670" spans="2:2">
      <c r="B22670" s="15"/>
    </row>
    <row r="22671" spans="2:2">
      <c r="B22671" s="15"/>
    </row>
    <row r="22672" spans="2:2">
      <c r="B22672" s="15"/>
    </row>
    <row r="22673" spans="2:2">
      <c r="B22673" s="15"/>
    </row>
    <row r="22674" spans="2:2">
      <c r="B22674" s="15"/>
    </row>
    <row r="22675" spans="2:2">
      <c r="B22675" s="15"/>
    </row>
    <row r="22676" spans="2:2">
      <c r="B22676" s="15"/>
    </row>
    <row r="22677" spans="2:2">
      <c r="B22677" s="15"/>
    </row>
    <row r="22678" spans="2:2">
      <c r="B22678" s="15"/>
    </row>
    <row r="22679" spans="2:2">
      <c r="B22679" s="15"/>
    </row>
    <row r="22680" spans="2:2">
      <c r="B22680" s="15"/>
    </row>
    <row r="22681" spans="2:2">
      <c r="B22681" s="15"/>
    </row>
    <row r="22682" spans="2:2">
      <c r="B22682" s="15"/>
    </row>
    <row r="22683" spans="2:2">
      <c r="B22683" s="15"/>
    </row>
    <row r="22684" spans="2:2">
      <c r="B22684" s="15"/>
    </row>
    <row r="22685" spans="2:2">
      <c r="B22685" s="15"/>
    </row>
    <row r="22686" spans="2:2">
      <c r="B22686" s="15"/>
    </row>
    <row r="22687" spans="2:2">
      <c r="B22687" s="15"/>
    </row>
    <row r="22688" spans="2:2">
      <c r="B22688" s="15"/>
    </row>
    <row r="22689" spans="2:2">
      <c r="B22689" s="15"/>
    </row>
    <row r="22690" spans="2:2">
      <c r="B22690" s="15"/>
    </row>
    <row r="22691" spans="2:2">
      <c r="B22691" s="15"/>
    </row>
    <row r="22692" spans="2:2">
      <c r="B22692" s="15"/>
    </row>
    <row r="22693" spans="2:2">
      <c r="B22693" s="15"/>
    </row>
    <row r="22694" spans="2:2">
      <c r="B22694" s="15"/>
    </row>
    <row r="22695" spans="2:2">
      <c r="B22695" s="15"/>
    </row>
    <row r="22696" spans="2:2">
      <c r="B22696" s="15"/>
    </row>
    <row r="22697" spans="2:2">
      <c r="B22697" s="15"/>
    </row>
    <row r="22698" spans="2:2">
      <c r="B22698" s="15"/>
    </row>
    <row r="22699" spans="2:2">
      <c r="B22699" s="15"/>
    </row>
    <row r="22700" spans="2:2">
      <c r="B22700" s="15"/>
    </row>
    <row r="22701" spans="2:2">
      <c r="B22701" s="15"/>
    </row>
    <row r="22702" spans="2:2">
      <c r="B22702" s="15"/>
    </row>
    <row r="22703" spans="2:2">
      <c r="B22703" s="15"/>
    </row>
    <row r="22704" spans="2:2">
      <c r="B22704" s="15"/>
    </row>
    <row r="22705" spans="2:2">
      <c r="B22705" s="15"/>
    </row>
    <row r="22706" spans="2:2">
      <c r="B22706" s="15"/>
    </row>
    <row r="22707" spans="2:2">
      <c r="B22707" s="15"/>
    </row>
    <row r="22708" spans="2:2">
      <c r="B22708" s="15"/>
    </row>
    <row r="22709" spans="2:2">
      <c r="B22709" s="15"/>
    </row>
    <row r="22710" spans="2:2">
      <c r="B22710" s="15"/>
    </row>
    <row r="22711" spans="2:2">
      <c r="B22711" s="15"/>
    </row>
    <row r="22712" spans="2:2">
      <c r="B22712" s="15"/>
    </row>
    <row r="22713" spans="2:2">
      <c r="B22713" s="15"/>
    </row>
    <row r="22714" spans="2:2">
      <c r="B22714" s="15"/>
    </row>
    <row r="22715" spans="2:2">
      <c r="B22715" s="15"/>
    </row>
    <row r="22716" spans="2:2">
      <c r="B22716" s="15"/>
    </row>
    <row r="22717" spans="2:2">
      <c r="B22717" s="15"/>
    </row>
    <row r="22718" spans="2:2">
      <c r="B22718" s="15"/>
    </row>
    <row r="22719" spans="2:2">
      <c r="B22719" s="15"/>
    </row>
    <row r="22720" spans="2:2">
      <c r="B22720" s="15"/>
    </row>
    <row r="22721" spans="2:2">
      <c r="B22721" s="15"/>
    </row>
    <row r="22722" spans="2:2">
      <c r="B22722" s="15"/>
    </row>
    <row r="22723" spans="2:2">
      <c r="B22723" s="15"/>
    </row>
    <row r="22724" spans="2:2">
      <c r="B22724" s="15"/>
    </row>
    <row r="22725" spans="2:2">
      <c r="B22725" s="15"/>
    </row>
    <row r="22726" spans="2:2">
      <c r="B22726" s="15"/>
    </row>
    <row r="22727" spans="2:2">
      <c r="B22727" s="15"/>
    </row>
    <row r="22728" spans="2:2">
      <c r="B22728" s="15"/>
    </row>
    <row r="22729" spans="2:2">
      <c r="B22729" s="15"/>
    </row>
    <row r="22730" spans="2:2">
      <c r="B22730" s="15"/>
    </row>
    <row r="22731" spans="2:2">
      <c r="B22731" s="15"/>
    </row>
    <row r="22732" spans="2:2">
      <c r="B22732" s="15"/>
    </row>
    <row r="22733" spans="2:2">
      <c r="B22733" s="15"/>
    </row>
    <row r="22734" spans="2:2">
      <c r="B22734" s="15"/>
    </row>
    <row r="22735" spans="2:2">
      <c r="B22735" s="15"/>
    </row>
    <row r="22736" spans="2:2">
      <c r="B22736" s="15"/>
    </row>
    <row r="22737" spans="2:2">
      <c r="B22737" s="15"/>
    </row>
    <row r="22738" spans="2:2">
      <c r="B22738" s="15"/>
    </row>
    <row r="22739" spans="2:2">
      <c r="B22739" s="15"/>
    </row>
    <row r="22740" spans="2:2">
      <c r="B22740" s="15"/>
    </row>
    <row r="22741" spans="2:2">
      <c r="B22741" s="15"/>
    </row>
    <row r="22742" spans="2:2">
      <c r="B22742" s="15"/>
    </row>
    <row r="22743" spans="2:2">
      <c r="B22743" s="15"/>
    </row>
    <row r="22744" spans="2:2">
      <c r="B22744" s="15"/>
    </row>
    <row r="22745" spans="2:2">
      <c r="B22745" s="15"/>
    </row>
    <row r="22746" spans="2:2">
      <c r="B22746" s="15"/>
    </row>
    <row r="22747" spans="2:2">
      <c r="B22747" s="15"/>
    </row>
    <row r="22748" spans="2:2">
      <c r="B22748" s="15"/>
    </row>
    <row r="22749" spans="2:2">
      <c r="B22749" s="15"/>
    </row>
    <row r="22750" spans="2:2">
      <c r="B22750" s="15"/>
    </row>
    <row r="22751" spans="2:2">
      <c r="B22751" s="15"/>
    </row>
    <row r="22752" spans="2:2">
      <c r="B22752" s="15"/>
    </row>
    <row r="22753" spans="2:2">
      <c r="B22753" s="15"/>
    </row>
    <row r="22754" spans="2:2">
      <c r="B22754" s="15"/>
    </row>
    <row r="22755" spans="2:2">
      <c r="B22755" s="15"/>
    </row>
    <row r="22756" spans="2:2">
      <c r="B22756" s="15"/>
    </row>
    <row r="22757" spans="2:2">
      <c r="B22757" s="15"/>
    </row>
    <row r="22758" spans="2:2">
      <c r="B22758" s="15"/>
    </row>
    <row r="22759" spans="2:2">
      <c r="B22759" s="15"/>
    </row>
    <row r="22760" spans="2:2">
      <c r="B22760" s="15"/>
    </row>
    <row r="22761" spans="2:2">
      <c r="B22761" s="15"/>
    </row>
    <row r="22762" spans="2:2">
      <c r="B22762" s="15"/>
    </row>
    <row r="22763" spans="2:2">
      <c r="B22763" s="15"/>
    </row>
    <row r="22764" spans="2:2">
      <c r="B22764" s="15"/>
    </row>
    <row r="22765" spans="2:2">
      <c r="B22765" s="15"/>
    </row>
    <row r="22766" spans="2:2">
      <c r="B22766" s="15"/>
    </row>
    <row r="22767" spans="2:2">
      <c r="B22767" s="15"/>
    </row>
    <row r="22768" spans="2:2">
      <c r="B22768" s="15"/>
    </row>
    <row r="22769" spans="2:2">
      <c r="B22769" s="15"/>
    </row>
    <row r="22770" spans="2:2">
      <c r="B22770" s="15"/>
    </row>
    <row r="22771" spans="2:2">
      <c r="B22771" s="15"/>
    </row>
    <row r="22772" spans="2:2">
      <c r="B22772" s="15"/>
    </row>
    <row r="22773" spans="2:2">
      <c r="B22773" s="15"/>
    </row>
    <row r="22774" spans="2:2">
      <c r="B22774" s="15"/>
    </row>
    <row r="22775" spans="2:2">
      <c r="B22775" s="15"/>
    </row>
    <row r="22776" spans="2:2">
      <c r="B22776" s="15"/>
    </row>
    <row r="22777" spans="2:2">
      <c r="B22777" s="15"/>
    </row>
    <row r="22778" spans="2:2">
      <c r="B22778" s="15"/>
    </row>
    <row r="22779" spans="2:2">
      <c r="B22779" s="15"/>
    </row>
    <row r="22780" spans="2:2">
      <c r="B22780" s="15"/>
    </row>
    <row r="22781" spans="2:2">
      <c r="B22781" s="15"/>
    </row>
    <row r="22782" spans="2:2">
      <c r="B22782" s="15"/>
    </row>
    <row r="22783" spans="2:2">
      <c r="B22783" s="15"/>
    </row>
    <row r="22784" spans="2:2">
      <c r="B22784" s="15"/>
    </row>
    <row r="22785" spans="2:2">
      <c r="B22785" s="15"/>
    </row>
    <row r="22786" spans="2:2">
      <c r="B22786" s="15"/>
    </row>
    <row r="22787" spans="2:2">
      <c r="B22787" s="15"/>
    </row>
    <row r="22788" spans="2:2">
      <c r="B22788" s="15"/>
    </row>
    <row r="22789" spans="2:2">
      <c r="B22789" s="15"/>
    </row>
    <row r="22790" spans="2:2">
      <c r="B22790" s="15"/>
    </row>
    <row r="22791" spans="2:2">
      <c r="B22791" s="15"/>
    </row>
    <row r="22792" spans="2:2">
      <c r="B22792" s="15"/>
    </row>
    <row r="22793" spans="2:2">
      <c r="B22793" s="15"/>
    </row>
    <row r="22794" spans="2:2">
      <c r="B22794" s="15"/>
    </row>
    <row r="22795" spans="2:2">
      <c r="B22795" s="15"/>
    </row>
    <row r="22796" spans="2:2">
      <c r="B22796" s="15"/>
    </row>
    <row r="22797" spans="2:2">
      <c r="B22797" s="15"/>
    </row>
    <row r="22798" spans="2:2">
      <c r="B22798" s="15"/>
    </row>
    <row r="22799" spans="2:2">
      <c r="B22799" s="15"/>
    </row>
    <row r="22800" spans="2:2">
      <c r="B22800" s="15"/>
    </row>
    <row r="22801" spans="2:2">
      <c r="B22801" s="15"/>
    </row>
    <row r="22802" spans="2:2">
      <c r="B22802" s="15"/>
    </row>
    <row r="22803" spans="2:2">
      <c r="B22803" s="15"/>
    </row>
    <row r="22804" spans="2:2">
      <c r="B22804" s="15"/>
    </row>
    <row r="22805" spans="2:2">
      <c r="B22805" s="15"/>
    </row>
    <row r="22806" spans="2:2">
      <c r="B22806" s="15"/>
    </row>
    <row r="22807" spans="2:2">
      <c r="B22807" s="15"/>
    </row>
    <row r="22808" spans="2:2">
      <c r="B22808" s="15"/>
    </row>
    <row r="22809" spans="2:2">
      <c r="B22809" s="15"/>
    </row>
    <row r="22810" spans="2:2">
      <c r="B22810" s="15"/>
    </row>
    <row r="22811" spans="2:2">
      <c r="B22811" s="15"/>
    </row>
    <row r="22812" spans="2:2">
      <c r="B22812" s="15"/>
    </row>
    <row r="22813" spans="2:2">
      <c r="B22813" s="15"/>
    </row>
    <row r="22814" spans="2:2">
      <c r="B22814" s="15"/>
    </row>
    <row r="22815" spans="2:2">
      <c r="B22815" s="15"/>
    </row>
    <row r="22816" spans="2:2">
      <c r="B22816" s="15"/>
    </row>
    <row r="22817" spans="2:2">
      <c r="B22817" s="15"/>
    </row>
    <row r="22818" spans="2:2">
      <c r="B22818" s="15"/>
    </row>
    <row r="22819" spans="2:2">
      <c r="B22819" s="15"/>
    </row>
    <row r="22820" spans="2:2">
      <c r="B22820" s="15"/>
    </row>
    <row r="22821" spans="2:2">
      <c r="B22821" s="15"/>
    </row>
    <row r="22822" spans="2:2">
      <c r="B22822" s="15"/>
    </row>
    <row r="22823" spans="2:2">
      <c r="B22823" s="15"/>
    </row>
    <row r="22824" spans="2:2">
      <c r="B22824" s="15"/>
    </row>
    <row r="22825" spans="2:2">
      <c r="B22825" s="15"/>
    </row>
    <row r="22826" spans="2:2">
      <c r="B22826" s="15"/>
    </row>
    <row r="22827" spans="2:2">
      <c r="B22827" s="15"/>
    </row>
    <row r="22828" spans="2:2">
      <c r="B22828" s="15"/>
    </row>
    <row r="22829" spans="2:2">
      <c r="B22829" s="15"/>
    </row>
    <row r="22830" spans="2:2">
      <c r="B22830" s="15"/>
    </row>
    <row r="22831" spans="2:2">
      <c r="B22831" s="15"/>
    </row>
    <row r="22832" spans="2:2">
      <c r="B22832" s="15"/>
    </row>
    <row r="22833" spans="2:2">
      <c r="B22833" s="15"/>
    </row>
    <row r="22834" spans="2:2">
      <c r="B22834" s="15"/>
    </row>
    <row r="22835" spans="2:2">
      <c r="B22835" s="15"/>
    </row>
    <row r="22836" spans="2:2">
      <c r="B22836" s="15"/>
    </row>
    <row r="22837" spans="2:2">
      <c r="B22837" s="15"/>
    </row>
    <row r="22838" spans="2:2">
      <c r="B22838" s="15"/>
    </row>
    <row r="22839" spans="2:2">
      <c r="B22839" s="15"/>
    </row>
    <row r="22840" spans="2:2">
      <c r="B22840" s="15"/>
    </row>
    <row r="22841" spans="2:2">
      <c r="B22841" s="15"/>
    </row>
    <row r="22842" spans="2:2">
      <c r="B22842" s="15"/>
    </row>
    <row r="22843" spans="2:2">
      <c r="B22843" s="15"/>
    </row>
    <row r="22844" spans="2:2">
      <c r="B22844" s="15"/>
    </row>
    <row r="22845" spans="2:2">
      <c r="B22845" s="15"/>
    </row>
    <row r="22846" spans="2:2">
      <c r="B22846" s="15"/>
    </row>
    <row r="22847" spans="2:2">
      <c r="B22847" s="15"/>
    </row>
    <row r="22848" spans="2:2">
      <c r="B22848" s="15"/>
    </row>
    <row r="22849" spans="2:2">
      <c r="B22849" s="15"/>
    </row>
    <row r="22850" spans="2:2">
      <c r="B22850" s="15"/>
    </row>
    <row r="22851" spans="2:2">
      <c r="B22851" s="15"/>
    </row>
    <row r="22852" spans="2:2">
      <c r="B22852" s="15"/>
    </row>
    <row r="22853" spans="2:2">
      <c r="B22853" s="15"/>
    </row>
    <row r="22854" spans="2:2">
      <c r="B22854" s="15"/>
    </row>
    <row r="22855" spans="2:2">
      <c r="B22855" s="15"/>
    </row>
    <row r="22856" spans="2:2">
      <c r="B22856" s="15"/>
    </row>
    <row r="22857" spans="2:2">
      <c r="B22857" s="15"/>
    </row>
    <row r="22858" spans="2:2">
      <c r="B22858" s="15"/>
    </row>
    <row r="22859" spans="2:2">
      <c r="B22859" s="15"/>
    </row>
    <row r="22860" spans="2:2">
      <c r="B22860" s="15"/>
    </row>
    <row r="22861" spans="2:2">
      <c r="B22861" s="15"/>
    </row>
    <row r="22862" spans="2:2">
      <c r="B22862" s="15"/>
    </row>
    <row r="22863" spans="2:2">
      <c r="B22863" s="15"/>
    </row>
    <row r="22864" spans="2:2">
      <c r="B22864" s="15"/>
    </row>
    <row r="22865" spans="2:2">
      <c r="B22865" s="15"/>
    </row>
    <row r="22866" spans="2:2">
      <c r="B22866" s="15"/>
    </row>
    <row r="22867" spans="2:2">
      <c r="B22867" s="15"/>
    </row>
    <row r="22868" spans="2:2">
      <c r="B22868" s="15"/>
    </row>
    <row r="22869" spans="2:2">
      <c r="B22869" s="15"/>
    </row>
    <row r="22870" spans="2:2">
      <c r="B22870" s="15"/>
    </row>
    <row r="22871" spans="2:2">
      <c r="B22871" s="15"/>
    </row>
    <row r="22872" spans="2:2">
      <c r="B22872" s="15"/>
    </row>
    <row r="22873" spans="2:2">
      <c r="B22873" s="15"/>
    </row>
    <row r="22874" spans="2:2">
      <c r="B22874" s="15"/>
    </row>
    <row r="22875" spans="2:2">
      <c r="B22875" s="15"/>
    </row>
    <row r="22876" spans="2:2">
      <c r="B22876" s="15"/>
    </row>
    <row r="22877" spans="2:2">
      <c r="B22877" s="15"/>
    </row>
    <row r="22878" spans="2:2">
      <c r="B22878" s="15"/>
    </row>
    <row r="22879" spans="2:2">
      <c r="B22879" s="15"/>
    </row>
    <row r="22880" spans="2:2">
      <c r="B22880" s="15"/>
    </row>
    <row r="22881" spans="2:2">
      <c r="B22881" s="15"/>
    </row>
    <row r="22882" spans="2:2">
      <c r="B22882" s="15"/>
    </row>
    <row r="22883" spans="2:2">
      <c r="B22883" s="15"/>
    </row>
    <row r="22884" spans="2:2">
      <c r="B22884" s="15"/>
    </row>
    <row r="22885" spans="2:2">
      <c r="B22885" s="15"/>
    </row>
    <row r="22886" spans="2:2">
      <c r="B22886" s="15"/>
    </row>
    <row r="22887" spans="2:2">
      <c r="B22887" s="15"/>
    </row>
    <row r="22888" spans="2:2">
      <c r="B22888" s="15"/>
    </row>
    <row r="22889" spans="2:2">
      <c r="B22889" s="15"/>
    </row>
    <row r="22890" spans="2:2">
      <c r="B22890" s="15"/>
    </row>
    <row r="22891" spans="2:2">
      <c r="B22891" s="15"/>
    </row>
    <row r="22892" spans="2:2">
      <c r="B22892" s="15"/>
    </row>
    <row r="22893" spans="2:2">
      <c r="B22893" s="15"/>
    </row>
    <row r="22894" spans="2:2">
      <c r="B22894" s="15"/>
    </row>
    <row r="22895" spans="2:2">
      <c r="B22895" s="15"/>
    </row>
    <row r="22896" spans="2:2">
      <c r="B22896" s="15"/>
    </row>
    <row r="22897" spans="2:2">
      <c r="B22897" s="15"/>
    </row>
    <row r="22898" spans="2:2">
      <c r="B22898" s="15"/>
    </row>
    <row r="22899" spans="2:2">
      <c r="B22899" s="15"/>
    </row>
    <row r="22900" spans="2:2">
      <c r="B22900" s="15"/>
    </row>
    <row r="22901" spans="2:2">
      <c r="B22901" s="15"/>
    </row>
    <row r="22902" spans="2:2">
      <c r="B22902" s="15"/>
    </row>
    <row r="22903" spans="2:2">
      <c r="B22903" s="15"/>
    </row>
    <row r="22904" spans="2:2">
      <c r="B22904" s="15"/>
    </row>
    <row r="22905" spans="2:2">
      <c r="B22905" s="15"/>
    </row>
    <row r="22906" spans="2:2">
      <c r="B22906" s="15"/>
    </row>
    <row r="22907" spans="2:2">
      <c r="B22907" s="15"/>
    </row>
    <row r="22908" spans="2:2">
      <c r="B22908" s="15"/>
    </row>
    <row r="22909" spans="2:2">
      <c r="B22909" s="15"/>
    </row>
    <row r="22910" spans="2:2">
      <c r="B22910" s="15"/>
    </row>
    <row r="22911" spans="2:2">
      <c r="B22911" s="15"/>
    </row>
    <row r="22912" spans="2:2">
      <c r="B22912" s="15"/>
    </row>
    <row r="22913" spans="2:2">
      <c r="B22913" s="15"/>
    </row>
    <row r="22914" spans="2:2">
      <c r="B22914" s="15"/>
    </row>
    <row r="22915" spans="2:2">
      <c r="B22915" s="15"/>
    </row>
    <row r="22916" spans="2:2">
      <c r="B22916" s="15"/>
    </row>
    <row r="22917" spans="2:2">
      <c r="B22917" s="15"/>
    </row>
    <row r="22918" spans="2:2">
      <c r="B22918" s="15"/>
    </row>
    <row r="22919" spans="2:2">
      <c r="B22919" s="15"/>
    </row>
    <row r="22920" spans="2:2">
      <c r="B22920" s="15"/>
    </row>
    <row r="22921" spans="2:2">
      <c r="B22921" s="15"/>
    </row>
    <row r="22922" spans="2:2">
      <c r="B22922" s="15"/>
    </row>
    <row r="22923" spans="2:2">
      <c r="B22923" s="15"/>
    </row>
    <row r="22924" spans="2:2">
      <c r="B22924" s="15"/>
    </row>
    <row r="22925" spans="2:2">
      <c r="B22925" s="15"/>
    </row>
    <row r="22926" spans="2:2">
      <c r="B22926" s="15"/>
    </row>
    <row r="22927" spans="2:2">
      <c r="B22927" s="15"/>
    </row>
    <row r="22928" spans="2:2">
      <c r="B22928" s="15"/>
    </row>
    <row r="22929" spans="2:2">
      <c r="B22929" s="15"/>
    </row>
    <row r="22930" spans="2:2">
      <c r="B22930" s="15"/>
    </row>
    <row r="22931" spans="2:2">
      <c r="B22931" s="15"/>
    </row>
    <row r="22932" spans="2:2">
      <c r="B22932" s="15"/>
    </row>
    <row r="22933" spans="2:2">
      <c r="B22933" s="15"/>
    </row>
    <row r="22934" spans="2:2">
      <c r="B22934" s="15"/>
    </row>
    <row r="22935" spans="2:2">
      <c r="B22935" s="15"/>
    </row>
    <row r="22936" spans="2:2">
      <c r="B22936" s="15"/>
    </row>
    <row r="22937" spans="2:2">
      <c r="B22937" s="15"/>
    </row>
    <row r="22938" spans="2:2">
      <c r="B22938" s="15"/>
    </row>
    <row r="22939" spans="2:2">
      <c r="B22939" s="15"/>
    </row>
    <row r="22940" spans="2:2">
      <c r="B22940" s="15"/>
    </row>
    <row r="22941" spans="2:2">
      <c r="B22941" s="15"/>
    </row>
    <row r="22942" spans="2:2">
      <c r="B22942" s="15"/>
    </row>
    <row r="22943" spans="2:2">
      <c r="B22943" s="15"/>
    </row>
    <row r="22944" spans="2:2">
      <c r="B22944" s="15"/>
    </row>
    <row r="22945" spans="2:2">
      <c r="B22945" s="15"/>
    </row>
    <row r="22946" spans="2:2">
      <c r="B22946" s="15"/>
    </row>
    <row r="22947" spans="2:2">
      <c r="B22947" s="15"/>
    </row>
    <row r="22948" spans="2:2">
      <c r="B22948" s="15"/>
    </row>
    <row r="22949" spans="2:2">
      <c r="B22949" s="15"/>
    </row>
    <row r="22950" spans="2:2">
      <c r="B22950" s="15"/>
    </row>
    <row r="22951" spans="2:2">
      <c r="B22951" s="15"/>
    </row>
    <row r="22952" spans="2:2">
      <c r="B22952" s="15"/>
    </row>
    <row r="22953" spans="2:2">
      <c r="B22953" s="15"/>
    </row>
    <row r="22954" spans="2:2">
      <c r="B22954" s="15"/>
    </row>
    <row r="22955" spans="2:2">
      <c r="B22955" s="15"/>
    </row>
    <row r="22956" spans="2:2">
      <c r="B22956" s="15"/>
    </row>
    <row r="22957" spans="2:2">
      <c r="B22957" s="15"/>
    </row>
    <row r="22958" spans="2:2">
      <c r="B22958" s="15"/>
    </row>
    <row r="22959" spans="2:2">
      <c r="B22959" s="15"/>
    </row>
    <row r="22960" spans="2:2">
      <c r="B22960" s="15"/>
    </row>
    <row r="22961" spans="2:2">
      <c r="B22961" s="15"/>
    </row>
    <row r="22962" spans="2:2">
      <c r="B22962" s="15"/>
    </row>
    <row r="22963" spans="2:2">
      <c r="B22963" s="15"/>
    </row>
    <row r="22964" spans="2:2">
      <c r="B22964" s="15"/>
    </row>
    <row r="22965" spans="2:2">
      <c r="B22965" s="15"/>
    </row>
    <row r="22966" spans="2:2">
      <c r="B22966" s="15"/>
    </row>
    <row r="22967" spans="2:2">
      <c r="B22967" s="15"/>
    </row>
    <row r="22968" spans="2:2">
      <c r="B22968" s="15"/>
    </row>
    <row r="22969" spans="2:2">
      <c r="B22969" s="15"/>
    </row>
    <row r="22970" spans="2:2">
      <c r="B22970" s="15"/>
    </row>
    <row r="22971" spans="2:2">
      <c r="B22971" s="15"/>
    </row>
    <row r="22972" spans="2:2">
      <c r="B22972" s="15"/>
    </row>
    <row r="22973" spans="2:2">
      <c r="B22973" s="15"/>
    </row>
    <row r="22974" spans="2:2">
      <c r="B22974" s="15"/>
    </row>
    <row r="22975" spans="2:2">
      <c r="B22975" s="15"/>
    </row>
    <row r="22976" spans="2:2">
      <c r="B22976" s="15"/>
    </row>
    <row r="22977" spans="2:2">
      <c r="B22977" s="15"/>
    </row>
    <row r="22978" spans="2:2">
      <c r="B22978" s="15"/>
    </row>
    <row r="22979" spans="2:2">
      <c r="B22979" s="15"/>
    </row>
    <row r="22980" spans="2:2">
      <c r="B22980" s="15"/>
    </row>
    <row r="22981" spans="2:2">
      <c r="B22981" s="15"/>
    </row>
    <row r="22982" spans="2:2">
      <c r="B22982" s="15"/>
    </row>
    <row r="22983" spans="2:2">
      <c r="B22983" s="15"/>
    </row>
    <row r="22984" spans="2:2">
      <c r="B22984" s="15"/>
    </row>
    <row r="22985" spans="2:2">
      <c r="B22985" s="15"/>
    </row>
    <row r="22986" spans="2:2">
      <c r="B22986" s="15"/>
    </row>
    <row r="22987" spans="2:2">
      <c r="B22987" s="15"/>
    </row>
    <row r="22988" spans="2:2">
      <c r="B22988" s="15"/>
    </row>
    <row r="22989" spans="2:2">
      <c r="B22989" s="15"/>
    </row>
    <row r="22990" spans="2:2">
      <c r="B22990" s="15"/>
    </row>
    <row r="22991" spans="2:2">
      <c r="B22991" s="15"/>
    </row>
    <row r="22992" spans="2:2">
      <c r="B22992" s="15"/>
    </row>
    <row r="22993" spans="2:2">
      <c r="B22993" s="15"/>
    </row>
    <row r="22994" spans="2:2">
      <c r="B22994" s="15"/>
    </row>
    <row r="22995" spans="2:2">
      <c r="B22995" s="15"/>
    </row>
    <row r="22996" spans="2:2">
      <c r="B22996" s="15"/>
    </row>
    <row r="22997" spans="2:2">
      <c r="B22997" s="15"/>
    </row>
    <row r="22998" spans="2:2">
      <c r="B22998" s="15"/>
    </row>
    <row r="22999" spans="2:2">
      <c r="B22999" s="15"/>
    </row>
    <row r="23000" spans="2:2">
      <c r="B23000" s="15"/>
    </row>
    <row r="23001" spans="2:2">
      <c r="B23001" s="15"/>
    </row>
    <row r="23002" spans="2:2">
      <c r="B23002" s="15"/>
    </row>
    <row r="23003" spans="2:2">
      <c r="B23003" s="15"/>
    </row>
    <row r="23004" spans="2:2">
      <c r="B23004" s="15"/>
    </row>
    <row r="23005" spans="2:2">
      <c r="B23005" s="15"/>
    </row>
    <row r="23006" spans="2:2">
      <c r="B23006" s="15"/>
    </row>
    <row r="23007" spans="2:2">
      <c r="B23007" s="15"/>
    </row>
    <row r="23008" spans="2:2">
      <c r="B23008" s="15"/>
    </row>
    <row r="23009" spans="2:2">
      <c r="B23009" s="15"/>
    </row>
    <row r="23010" spans="2:2">
      <c r="B23010" s="15"/>
    </row>
    <row r="23011" spans="2:2">
      <c r="B23011" s="15"/>
    </row>
    <row r="23012" spans="2:2">
      <c r="B23012" s="15"/>
    </row>
    <row r="23013" spans="2:2">
      <c r="B23013" s="15"/>
    </row>
    <row r="23014" spans="2:2">
      <c r="B23014" s="15"/>
    </row>
    <row r="23015" spans="2:2">
      <c r="B23015" s="15"/>
    </row>
    <row r="23016" spans="2:2">
      <c r="B23016" s="15"/>
    </row>
    <row r="23017" spans="2:2">
      <c r="B23017" s="15"/>
    </row>
    <row r="23018" spans="2:2">
      <c r="B23018" s="15"/>
    </row>
    <row r="23019" spans="2:2">
      <c r="B23019" s="15"/>
    </row>
    <row r="23020" spans="2:2">
      <c r="B23020" s="15"/>
    </row>
    <row r="23021" spans="2:2">
      <c r="B23021" s="15"/>
    </row>
    <row r="23022" spans="2:2">
      <c r="B23022" s="15"/>
    </row>
    <row r="23023" spans="2:2">
      <c r="B23023" s="15"/>
    </row>
    <row r="23024" spans="2:2">
      <c r="B23024" s="15"/>
    </row>
    <row r="23025" spans="2:2">
      <c r="B23025" s="15"/>
    </row>
    <row r="23026" spans="2:2">
      <c r="B23026" s="15"/>
    </row>
    <row r="23027" spans="2:2">
      <c r="B23027" s="15"/>
    </row>
    <row r="23028" spans="2:2">
      <c r="B23028" s="15"/>
    </row>
    <row r="23029" spans="2:2">
      <c r="B23029" s="15"/>
    </row>
    <row r="23030" spans="2:2">
      <c r="B23030" s="15"/>
    </row>
    <row r="23031" spans="2:2">
      <c r="B23031" s="15"/>
    </row>
    <row r="23032" spans="2:2">
      <c r="B23032" s="15"/>
    </row>
    <row r="23033" spans="2:2">
      <c r="B23033" s="15"/>
    </row>
    <row r="23034" spans="2:2">
      <c r="B23034" s="15"/>
    </row>
    <row r="23035" spans="2:2">
      <c r="B23035" s="15"/>
    </row>
    <row r="23036" spans="2:2">
      <c r="B23036" s="15"/>
    </row>
    <row r="23037" spans="2:2">
      <c r="B23037" s="15"/>
    </row>
    <row r="23038" spans="2:2">
      <c r="B23038" s="15"/>
    </row>
    <row r="23039" spans="2:2">
      <c r="B23039" s="15"/>
    </row>
    <row r="23040" spans="2:2">
      <c r="B23040" s="15"/>
    </row>
    <row r="23041" spans="2:2">
      <c r="B23041" s="15"/>
    </row>
    <row r="23042" spans="2:2">
      <c r="B23042" s="15"/>
    </row>
    <row r="23043" spans="2:2">
      <c r="B23043" s="15"/>
    </row>
    <row r="23044" spans="2:2">
      <c r="B23044" s="15"/>
    </row>
    <row r="23045" spans="2:2">
      <c r="B23045" s="15"/>
    </row>
    <row r="23046" spans="2:2">
      <c r="B23046" s="15"/>
    </row>
    <row r="23047" spans="2:2">
      <c r="B23047" s="15"/>
    </row>
    <row r="23048" spans="2:2">
      <c r="B23048" s="15"/>
    </row>
    <row r="23049" spans="2:2">
      <c r="B23049" s="15"/>
    </row>
    <row r="23050" spans="2:2">
      <c r="B23050" s="15"/>
    </row>
    <row r="23051" spans="2:2">
      <c r="B23051" s="15"/>
    </row>
    <row r="23052" spans="2:2">
      <c r="B23052" s="15"/>
    </row>
    <row r="23053" spans="2:2">
      <c r="B23053" s="15"/>
    </row>
    <row r="23054" spans="2:2">
      <c r="B23054" s="15"/>
    </row>
    <row r="23055" spans="2:2">
      <c r="B23055" s="15"/>
    </row>
    <row r="23056" spans="2:2">
      <c r="B23056" s="15"/>
    </row>
    <row r="23057" spans="2:2">
      <c r="B23057" s="15"/>
    </row>
    <row r="23058" spans="2:2">
      <c r="B23058" s="15"/>
    </row>
    <row r="23059" spans="2:2">
      <c r="B23059" s="15"/>
    </row>
    <row r="23060" spans="2:2">
      <c r="B23060" s="15"/>
    </row>
    <row r="23061" spans="2:2">
      <c r="B23061" s="15"/>
    </row>
    <row r="23062" spans="2:2">
      <c r="B23062" s="15"/>
    </row>
    <row r="23063" spans="2:2">
      <c r="B23063" s="15"/>
    </row>
    <row r="23064" spans="2:2">
      <c r="B23064" s="15"/>
    </row>
    <row r="23065" spans="2:2">
      <c r="B23065" s="15"/>
    </row>
    <row r="23066" spans="2:2">
      <c r="B23066" s="15"/>
    </row>
    <row r="23067" spans="2:2">
      <c r="B23067" s="15"/>
    </row>
    <row r="23068" spans="2:2">
      <c r="B23068" s="15"/>
    </row>
    <row r="23069" spans="2:2">
      <c r="B23069" s="15"/>
    </row>
    <row r="23070" spans="2:2">
      <c r="B23070" s="15"/>
    </row>
    <row r="23071" spans="2:2">
      <c r="B23071" s="15"/>
    </row>
    <row r="23072" spans="2:2">
      <c r="B23072" s="15"/>
    </row>
    <row r="23073" spans="2:2">
      <c r="B23073" s="15"/>
    </row>
    <row r="23074" spans="2:2">
      <c r="B23074" s="15"/>
    </row>
    <row r="23075" spans="2:2">
      <c r="B23075" s="15"/>
    </row>
    <row r="23076" spans="2:2">
      <c r="B23076" s="15"/>
    </row>
    <row r="23077" spans="2:2">
      <c r="B23077" s="15"/>
    </row>
    <row r="23078" spans="2:2">
      <c r="B23078" s="15"/>
    </row>
    <row r="23079" spans="2:2">
      <c r="B23079" s="15"/>
    </row>
    <row r="23080" spans="2:2">
      <c r="B23080" s="15"/>
    </row>
    <row r="23081" spans="2:2">
      <c r="B23081" s="15"/>
    </row>
    <row r="23082" spans="2:2">
      <c r="B23082" s="15"/>
    </row>
    <row r="23083" spans="2:2">
      <c r="B23083" s="15"/>
    </row>
    <row r="23084" spans="2:2">
      <c r="B23084" s="15"/>
    </row>
    <row r="23085" spans="2:2">
      <c r="B23085" s="15"/>
    </row>
    <row r="23086" spans="2:2">
      <c r="B23086" s="15"/>
    </row>
    <row r="23087" spans="2:2">
      <c r="B23087" s="15"/>
    </row>
    <row r="23088" spans="2:2">
      <c r="B23088" s="15"/>
    </row>
    <row r="23089" spans="2:2">
      <c r="B23089" s="15"/>
    </row>
    <row r="23090" spans="2:2">
      <c r="B23090" s="15"/>
    </row>
    <row r="23091" spans="2:2">
      <c r="B23091" s="15"/>
    </row>
    <row r="23092" spans="2:2">
      <c r="B23092" s="15"/>
    </row>
    <row r="23093" spans="2:2">
      <c r="B23093" s="15"/>
    </row>
    <row r="23094" spans="2:2">
      <c r="B23094" s="15"/>
    </row>
    <row r="23095" spans="2:2">
      <c r="B23095" s="15"/>
    </row>
    <row r="23096" spans="2:2">
      <c r="B23096" s="15"/>
    </row>
    <row r="23097" spans="2:2">
      <c r="B23097" s="15"/>
    </row>
    <row r="23098" spans="2:2">
      <c r="B23098" s="15"/>
    </row>
    <row r="23099" spans="2:2">
      <c r="B23099" s="15"/>
    </row>
    <row r="23100" spans="2:2">
      <c r="B23100" s="15"/>
    </row>
    <row r="23101" spans="2:2">
      <c r="B23101" s="15"/>
    </row>
    <row r="23102" spans="2:2">
      <c r="B23102" s="15"/>
    </row>
    <row r="23103" spans="2:2">
      <c r="B23103" s="15"/>
    </row>
    <row r="23104" spans="2:2">
      <c r="B23104" s="15"/>
    </row>
    <row r="23105" spans="2:2">
      <c r="B23105" s="15"/>
    </row>
    <row r="23106" spans="2:2">
      <c r="B23106" s="15"/>
    </row>
    <row r="23107" spans="2:2">
      <c r="B23107" s="15"/>
    </row>
    <row r="23108" spans="2:2">
      <c r="B23108" s="15"/>
    </row>
    <row r="23109" spans="2:2">
      <c r="B23109" s="15"/>
    </row>
    <row r="23110" spans="2:2">
      <c r="B23110" s="15"/>
    </row>
    <row r="23111" spans="2:2">
      <c r="B23111" s="15"/>
    </row>
    <row r="23112" spans="2:2">
      <c r="B23112" s="15"/>
    </row>
    <row r="23113" spans="2:2">
      <c r="B23113" s="15"/>
    </row>
    <row r="23114" spans="2:2">
      <c r="B23114" s="15"/>
    </row>
    <row r="23115" spans="2:2">
      <c r="B23115" s="15"/>
    </row>
    <row r="23116" spans="2:2">
      <c r="B23116" s="15"/>
    </row>
    <row r="23117" spans="2:2">
      <c r="B23117" s="15"/>
    </row>
    <row r="23118" spans="2:2">
      <c r="B23118" s="15"/>
    </row>
    <row r="23119" spans="2:2">
      <c r="B23119" s="15"/>
    </row>
    <row r="23120" spans="2:2">
      <c r="B23120" s="15"/>
    </row>
    <row r="23121" spans="2:2">
      <c r="B23121" s="15"/>
    </row>
    <row r="23122" spans="2:2">
      <c r="B23122" s="15"/>
    </row>
    <row r="23123" spans="2:2">
      <c r="B23123" s="15"/>
    </row>
    <row r="23124" spans="2:2">
      <c r="B23124" s="15"/>
    </row>
    <row r="23125" spans="2:2">
      <c r="B23125" s="15"/>
    </row>
    <row r="23126" spans="2:2">
      <c r="B23126" s="15"/>
    </row>
    <row r="23127" spans="2:2">
      <c r="B23127" s="15"/>
    </row>
    <row r="23128" spans="2:2">
      <c r="B23128" s="15"/>
    </row>
    <row r="23129" spans="2:2">
      <c r="B23129" s="15"/>
    </row>
    <row r="23130" spans="2:2">
      <c r="B23130" s="15"/>
    </row>
    <row r="23131" spans="2:2">
      <c r="B23131" s="15"/>
    </row>
    <row r="23132" spans="2:2">
      <c r="B23132" s="15"/>
    </row>
    <row r="23133" spans="2:2">
      <c r="B23133" s="15"/>
    </row>
    <row r="23134" spans="2:2">
      <c r="B23134" s="15"/>
    </row>
    <row r="23135" spans="2:2">
      <c r="B23135" s="15"/>
    </row>
    <row r="23136" spans="2:2">
      <c r="B23136" s="15"/>
    </row>
    <row r="23137" spans="2:2">
      <c r="B23137" s="15"/>
    </row>
    <row r="23138" spans="2:2">
      <c r="B23138" s="15"/>
    </row>
    <row r="23139" spans="2:2">
      <c r="B23139" s="15"/>
    </row>
    <row r="23140" spans="2:2">
      <c r="B23140" s="15"/>
    </row>
    <row r="23141" spans="2:2">
      <c r="B23141" s="15"/>
    </row>
    <row r="23142" spans="2:2">
      <c r="B23142" s="15"/>
    </row>
    <row r="23143" spans="2:2">
      <c r="B23143" s="15"/>
    </row>
    <row r="23144" spans="2:2">
      <c r="B23144" s="15"/>
    </row>
    <row r="23145" spans="2:2">
      <c r="B23145" s="15"/>
    </row>
    <row r="23146" spans="2:2">
      <c r="B23146" s="15"/>
    </row>
    <row r="23147" spans="2:2">
      <c r="B23147" s="15"/>
    </row>
    <row r="23148" spans="2:2">
      <c r="B23148" s="15"/>
    </row>
    <row r="23149" spans="2:2">
      <c r="B23149" s="15"/>
    </row>
    <row r="23150" spans="2:2">
      <c r="B23150" s="15"/>
    </row>
    <row r="23151" spans="2:2">
      <c r="B23151" s="15"/>
    </row>
    <row r="23152" spans="2:2">
      <c r="B23152" s="15"/>
    </row>
    <row r="23153" spans="2:2">
      <c r="B23153" s="15"/>
    </row>
    <row r="23154" spans="2:2">
      <c r="B23154" s="15"/>
    </row>
    <row r="23155" spans="2:2">
      <c r="B23155" s="15"/>
    </row>
    <row r="23156" spans="2:2">
      <c r="B23156" s="15"/>
    </row>
    <row r="23157" spans="2:2">
      <c r="B23157" s="15"/>
    </row>
    <row r="23158" spans="2:2">
      <c r="B23158" s="15"/>
    </row>
    <row r="23159" spans="2:2">
      <c r="B23159" s="15"/>
    </row>
    <row r="23160" spans="2:2">
      <c r="B23160" s="15"/>
    </row>
    <row r="23161" spans="2:2">
      <c r="B23161" s="15"/>
    </row>
    <row r="23162" spans="2:2">
      <c r="B23162" s="15"/>
    </row>
    <row r="23163" spans="2:2">
      <c r="B23163" s="15"/>
    </row>
    <row r="23164" spans="2:2">
      <c r="B23164" s="15"/>
    </row>
    <row r="23165" spans="2:2">
      <c r="B23165" s="15"/>
    </row>
    <row r="23166" spans="2:2">
      <c r="B23166" s="15"/>
    </row>
    <row r="23167" spans="2:2">
      <c r="B23167" s="15"/>
    </row>
    <row r="23168" spans="2:2">
      <c r="B23168" s="15"/>
    </row>
    <row r="23169" spans="2:2">
      <c r="B23169" s="15"/>
    </row>
    <row r="23170" spans="2:2">
      <c r="B23170" s="15"/>
    </row>
    <row r="23171" spans="2:2">
      <c r="B23171" s="15"/>
    </row>
    <row r="23172" spans="2:2">
      <c r="B23172" s="15"/>
    </row>
    <row r="23173" spans="2:2">
      <c r="B23173" s="15"/>
    </row>
    <row r="23174" spans="2:2">
      <c r="B23174" s="15"/>
    </row>
    <row r="23175" spans="2:2">
      <c r="B23175" s="15"/>
    </row>
    <row r="23176" spans="2:2">
      <c r="B23176" s="15"/>
    </row>
    <row r="23177" spans="2:2">
      <c r="B23177" s="15"/>
    </row>
    <row r="23178" spans="2:2">
      <c r="B23178" s="15"/>
    </row>
    <row r="23179" spans="2:2">
      <c r="B23179" s="15"/>
    </row>
    <row r="23180" spans="2:2">
      <c r="B23180" s="15"/>
    </row>
    <row r="23181" spans="2:2">
      <c r="B23181" s="15"/>
    </row>
    <row r="23182" spans="2:2">
      <c r="B23182" s="15"/>
    </row>
    <row r="23183" spans="2:2">
      <c r="B23183" s="15"/>
    </row>
    <row r="23184" spans="2:2">
      <c r="B23184" s="15"/>
    </row>
    <row r="23185" spans="2:2">
      <c r="B23185" s="15"/>
    </row>
    <row r="23186" spans="2:2">
      <c r="B23186" s="15"/>
    </row>
    <row r="23187" spans="2:2">
      <c r="B23187" s="15"/>
    </row>
    <row r="23188" spans="2:2">
      <c r="B23188" s="15"/>
    </row>
    <row r="23189" spans="2:2">
      <c r="B23189" s="15"/>
    </row>
    <row r="23190" spans="2:2">
      <c r="B23190" s="15"/>
    </row>
    <row r="23191" spans="2:2">
      <c r="B23191" s="15"/>
    </row>
    <row r="23192" spans="2:2">
      <c r="B23192" s="15"/>
    </row>
    <row r="23193" spans="2:2">
      <c r="B23193" s="15"/>
    </row>
    <row r="23194" spans="2:2">
      <c r="B23194" s="15"/>
    </row>
    <row r="23195" spans="2:2">
      <c r="B23195" s="15"/>
    </row>
    <row r="23196" spans="2:2">
      <c r="B23196" s="15"/>
    </row>
    <row r="23197" spans="2:2">
      <c r="B23197" s="15"/>
    </row>
    <row r="23198" spans="2:2">
      <c r="B23198" s="15"/>
    </row>
    <row r="23199" spans="2:2">
      <c r="B23199" s="15"/>
    </row>
    <row r="23200" spans="2:2">
      <c r="B23200" s="15"/>
    </row>
    <row r="23201" spans="2:2">
      <c r="B23201" s="15"/>
    </row>
    <row r="23202" spans="2:2">
      <c r="B23202" s="15"/>
    </row>
    <row r="23203" spans="2:2">
      <c r="B23203" s="15"/>
    </row>
    <row r="23204" spans="2:2">
      <c r="B23204" s="15"/>
    </row>
    <row r="23205" spans="2:2">
      <c r="B23205" s="15"/>
    </row>
    <row r="23206" spans="2:2">
      <c r="B23206" s="15"/>
    </row>
    <row r="23207" spans="2:2">
      <c r="B23207" s="15"/>
    </row>
    <row r="23208" spans="2:2">
      <c r="B23208" s="15"/>
    </row>
    <row r="23209" spans="2:2">
      <c r="B23209" s="15"/>
    </row>
    <row r="23210" spans="2:2">
      <c r="B23210" s="15"/>
    </row>
    <row r="23211" spans="2:2">
      <c r="B23211" s="15"/>
    </row>
    <row r="23212" spans="2:2">
      <c r="B23212" s="15"/>
    </row>
    <row r="23213" spans="2:2">
      <c r="B23213" s="15"/>
    </row>
    <row r="23214" spans="2:2">
      <c r="B23214" s="15"/>
    </row>
    <row r="23215" spans="2:2">
      <c r="B23215" s="15"/>
    </row>
    <row r="23216" spans="2:2">
      <c r="B23216" s="15"/>
    </row>
    <row r="23217" spans="2:2">
      <c r="B23217" s="15"/>
    </row>
    <row r="23218" spans="2:2">
      <c r="B23218" s="15"/>
    </row>
    <row r="23219" spans="2:2">
      <c r="B23219" s="15"/>
    </row>
    <row r="23220" spans="2:2">
      <c r="B23220" s="15"/>
    </row>
    <row r="23221" spans="2:2">
      <c r="B23221" s="15"/>
    </row>
    <row r="23222" spans="2:2">
      <c r="B23222" s="15"/>
    </row>
    <row r="23223" spans="2:2">
      <c r="B23223" s="15"/>
    </row>
    <row r="23224" spans="2:2">
      <c r="B23224" s="15"/>
    </row>
    <row r="23225" spans="2:2">
      <c r="B23225" s="15"/>
    </row>
    <row r="23226" spans="2:2">
      <c r="B23226" s="15"/>
    </row>
    <row r="23227" spans="2:2">
      <c r="B23227" s="15"/>
    </row>
    <row r="23228" spans="2:2">
      <c r="B23228" s="15"/>
    </row>
    <row r="23229" spans="2:2">
      <c r="B23229" s="15"/>
    </row>
    <row r="23230" spans="2:2">
      <c r="B23230" s="15"/>
    </row>
    <row r="23231" spans="2:2">
      <c r="B23231" s="15"/>
    </row>
    <row r="23232" spans="2:2">
      <c r="B23232" s="15"/>
    </row>
    <row r="23233" spans="2:2">
      <c r="B23233" s="15"/>
    </row>
    <row r="23234" spans="2:2">
      <c r="B23234" s="15"/>
    </row>
    <row r="23235" spans="2:2">
      <c r="B23235" s="15"/>
    </row>
    <row r="23236" spans="2:2">
      <c r="B23236" s="15"/>
    </row>
    <row r="23237" spans="2:2">
      <c r="B23237" s="15"/>
    </row>
    <row r="23238" spans="2:2">
      <c r="B23238" s="15"/>
    </row>
    <row r="23239" spans="2:2">
      <c r="B23239" s="15"/>
    </row>
    <row r="23240" spans="2:2">
      <c r="B23240" s="15"/>
    </row>
    <row r="23241" spans="2:2">
      <c r="B23241" s="15"/>
    </row>
    <row r="23242" spans="2:2">
      <c r="B23242" s="15"/>
    </row>
    <row r="23243" spans="2:2">
      <c r="B23243" s="15"/>
    </row>
    <row r="23244" spans="2:2">
      <c r="B23244" s="15"/>
    </row>
    <row r="23245" spans="2:2">
      <c r="B23245" s="15"/>
    </row>
    <row r="23246" spans="2:2">
      <c r="B23246" s="15"/>
    </row>
    <row r="23247" spans="2:2">
      <c r="B23247" s="15"/>
    </row>
    <row r="23248" spans="2:2">
      <c r="B23248" s="15"/>
    </row>
    <row r="23249" spans="2:2">
      <c r="B23249" s="15"/>
    </row>
    <row r="23250" spans="2:2">
      <c r="B23250" s="15"/>
    </row>
    <row r="23251" spans="2:2">
      <c r="B23251" s="15"/>
    </row>
    <row r="23252" spans="2:2">
      <c r="B23252" s="15"/>
    </row>
    <row r="23253" spans="2:2">
      <c r="B23253" s="15"/>
    </row>
    <row r="23254" spans="2:2">
      <c r="B23254" s="15"/>
    </row>
    <row r="23255" spans="2:2">
      <c r="B23255" s="15"/>
    </row>
    <row r="23256" spans="2:2">
      <c r="B23256" s="15"/>
    </row>
    <row r="23257" spans="2:2">
      <c r="B23257" s="15"/>
    </row>
    <row r="23258" spans="2:2">
      <c r="B23258" s="15"/>
    </row>
    <row r="23259" spans="2:2">
      <c r="B23259" s="15"/>
    </row>
    <row r="23260" spans="2:2">
      <c r="B23260" s="15"/>
    </row>
    <row r="23261" spans="2:2">
      <c r="B23261" s="15"/>
    </row>
    <row r="23262" spans="2:2">
      <c r="B23262" s="15"/>
    </row>
    <row r="23263" spans="2:2">
      <c r="B23263" s="15"/>
    </row>
    <row r="23264" spans="2:2">
      <c r="B23264" s="15"/>
    </row>
    <row r="23265" spans="2:2">
      <c r="B23265" s="15"/>
    </row>
    <row r="23266" spans="2:2">
      <c r="B23266" s="15"/>
    </row>
    <row r="23267" spans="2:2">
      <c r="B23267" s="15"/>
    </row>
    <row r="23268" spans="2:2">
      <c r="B23268" s="15"/>
    </row>
    <row r="23269" spans="2:2">
      <c r="B23269" s="15"/>
    </row>
    <row r="23270" spans="2:2">
      <c r="B23270" s="15"/>
    </row>
    <row r="23271" spans="2:2">
      <c r="B23271" s="15"/>
    </row>
    <row r="23272" spans="2:2">
      <c r="B23272" s="15"/>
    </row>
    <row r="23273" spans="2:2">
      <c r="B23273" s="15"/>
    </row>
    <row r="23274" spans="2:2">
      <c r="B23274" s="15"/>
    </row>
    <row r="23275" spans="2:2">
      <c r="B23275" s="15"/>
    </row>
    <row r="23276" spans="2:2">
      <c r="B23276" s="15"/>
    </row>
    <row r="23277" spans="2:2">
      <c r="B23277" s="15"/>
    </row>
    <row r="23278" spans="2:2">
      <c r="B23278" s="15"/>
    </row>
    <row r="23279" spans="2:2">
      <c r="B23279" s="15"/>
    </row>
    <row r="23280" spans="2:2">
      <c r="B23280" s="15"/>
    </row>
    <row r="23281" spans="2:2">
      <c r="B23281" s="15"/>
    </row>
    <row r="23282" spans="2:2">
      <c r="B23282" s="15"/>
    </row>
    <row r="23283" spans="2:2">
      <c r="B23283" s="15"/>
    </row>
    <row r="23284" spans="2:2">
      <c r="B23284" s="15"/>
    </row>
    <row r="23285" spans="2:2">
      <c r="B23285" s="15"/>
    </row>
    <row r="23286" spans="2:2">
      <c r="B23286" s="15"/>
    </row>
    <row r="23287" spans="2:2">
      <c r="B23287" s="15"/>
    </row>
    <row r="23288" spans="2:2">
      <c r="B23288" s="15"/>
    </row>
    <row r="23289" spans="2:2">
      <c r="B23289" s="15"/>
    </row>
    <row r="23290" spans="2:2">
      <c r="B23290" s="15"/>
    </row>
    <row r="23291" spans="2:2">
      <c r="B23291" s="15"/>
    </row>
    <row r="23292" spans="2:2">
      <c r="B23292" s="15"/>
    </row>
    <row r="23293" spans="2:2">
      <c r="B23293" s="15"/>
    </row>
    <row r="23294" spans="2:2">
      <c r="B23294" s="15"/>
    </row>
    <row r="23295" spans="2:2">
      <c r="B23295" s="15"/>
    </row>
    <row r="23296" spans="2:2">
      <c r="B23296" s="15"/>
    </row>
    <row r="23297" spans="2:2">
      <c r="B23297" s="15"/>
    </row>
    <row r="23298" spans="2:2">
      <c r="B23298" s="15"/>
    </row>
    <row r="23299" spans="2:2">
      <c r="B23299" s="15"/>
    </row>
    <row r="23300" spans="2:2">
      <c r="B23300" s="15"/>
    </row>
    <row r="23301" spans="2:2">
      <c r="B23301" s="15"/>
    </row>
    <row r="23302" spans="2:2">
      <c r="B23302" s="15"/>
    </row>
    <row r="23303" spans="2:2">
      <c r="B23303" s="15"/>
    </row>
    <row r="23304" spans="2:2">
      <c r="B23304" s="15"/>
    </row>
    <row r="23305" spans="2:2">
      <c r="B23305" s="15"/>
    </row>
    <row r="23306" spans="2:2">
      <c r="B23306" s="15"/>
    </row>
    <row r="23307" spans="2:2">
      <c r="B23307" s="15"/>
    </row>
    <row r="23308" spans="2:2">
      <c r="B23308" s="15"/>
    </row>
    <row r="23309" spans="2:2">
      <c r="B23309" s="15"/>
    </row>
    <row r="23310" spans="2:2">
      <c r="B23310" s="15"/>
    </row>
    <row r="23311" spans="2:2">
      <c r="B23311" s="15"/>
    </row>
    <row r="23312" spans="2:2">
      <c r="B23312" s="15"/>
    </row>
    <row r="23313" spans="2:2">
      <c r="B23313" s="15"/>
    </row>
    <row r="23314" spans="2:2">
      <c r="B23314" s="15"/>
    </row>
    <row r="23315" spans="2:2">
      <c r="B23315" s="15"/>
    </row>
    <row r="23316" spans="2:2">
      <c r="B23316" s="15"/>
    </row>
    <row r="23317" spans="2:2">
      <c r="B23317" s="15"/>
    </row>
    <row r="23318" spans="2:2">
      <c r="B23318" s="15"/>
    </row>
    <row r="23319" spans="2:2">
      <c r="B23319" s="15"/>
    </row>
    <row r="23320" spans="2:2">
      <c r="B23320" s="15"/>
    </row>
    <row r="23321" spans="2:2">
      <c r="B23321" s="15"/>
    </row>
    <row r="23322" spans="2:2">
      <c r="B23322" s="15"/>
    </row>
    <row r="23323" spans="2:2">
      <c r="B23323" s="15"/>
    </row>
    <row r="23324" spans="2:2">
      <c r="B23324" s="15"/>
    </row>
    <row r="23325" spans="2:2">
      <c r="B23325" s="15"/>
    </row>
    <row r="23326" spans="2:2">
      <c r="B23326" s="15"/>
    </row>
    <row r="23327" spans="2:2">
      <c r="B23327" s="15"/>
    </row>
    <row r="23328" spans="2:2">
      <c r="B23328" s="15"/>
    </row>
    <row r="23329" spans="2:2">
      <c r="B23329" s="15"/>
    </row>
    <row r="23330" spans="2:2">
      <c r="B23330" s="15"/>
    </row>
    <row r="23331" spans="2:2">
      <c r="B23331" s="15"/>
    </row>
    <row r="23332" spans="2:2">
      <c r="B23332" s="15"/>
    </row>
    <row r="23333" spans="2:2">
      <c r="B23333" s="15"/>
    </row>
    <row r="23334" spans="2:2">
      <c r="B23334" s="15"/>
    </row>
    <row r="23335" spans="2:2">
      <c r="B23335" s="15"/>
    </row>
    <row r="23336" spans="2:2">
      <c r="B23336" s="15"/>
    </row>
    <row r="23337" spans="2:2">
      <c r="B23337" s="15"/>
    </row>
    <row r="23338" spans="2:2">
      <c r="B23338" s="15"/>
    </row>
    <row r="23339" spans="2:2">
      <c r="B23339" s="15"/>
    </row>
    <row r="23340" spans="2:2">
      <c r="B23340" s="15"/>
    </row>
    <row r="23341" spans="2:2">
      <c r="B23341" s="15"/>
    </row>
    <row r="23342" spans="2:2">
      <c r="B23342" s="15"/>
    </row>
    <row r="23343" spans="2:2">
      <c r="B23343" s="15"/>
    </row>
    <row r="23344" spans="2:2">
      <c r="B23344" s="15"/>
    </row>
    <row r="23345" spans="2:2">
      <c r="B23345" s="15"/>
    </row>
    <row r="23346" spans="2:2">
      <c r="B23346" s="15"/>
    </row>
    <row r="23347" spans="2:2">
      <c r="B23347" s="15"/>
    </row>
    <row r="23348" spans="2:2">
      <c r="B23348" s="15"/>
    </row>
    <row r="23349" spans="2:2">
      <c r="B23349" s="15"/>
    </row>
    <row r="23350" spans="2:2">
      <c r="B23350" s="15"/>
    </row>
    <row r="23351" spans="2:2">
      <c r="B23351" s="15"/>
    </row>
    <row r="23352" spans="2:2">
      <c r="B23352" s="15"/>
    </row>
    <row r="23353" spans="2:2">
      <c r="B23353" s="15"/>
    </row>
    <row r="23354" spans="2:2">
      <c r="B23354" s="15"/>
    </row>
    <row r="23355" spans="2:2">
      <c r="B23355" s="15"/>
    </row>
    <row r="23356" spans="2:2">
      <c r="B23356" s="15"/>
    </row>
    <row r="23357" spans="2:2">
      <c r="B23357" s="15"/>
    </row>
    <row r="23358" spans="2:2">
      <c r="B23358" s="15"/>
    </row>
    <row r="23359" spans="2:2">
      <c r="B23359" s="15"/>
    </row>
    <row r="23360" spans="2:2">
      <c r="B23360" s="15"/>
    </row>
    <row r="23361" spans="2:2">
      <c r="B23361" s="15"/>
    </row>
    <row r="23362" spans="2:2">
      <c r="B23362" s="15"/>
    </row>
    <row r="23363" spans="2:2">
      <c r="B23363" s="15"/>
    </row>
    <row r="23364" spans="2:2">
      <c r="B23364" s="15"/>
    </row>
    <row r="23365" spans="2:2">
      <c r="B23365" s="15"/>
    </row>
    <row r="23366" spans="2:2">
      <c r="B23366" s="15"/>
    </row>
    <row r="23367" spans="2:2">
      <c r="B23367" s="15"/>
    </row>
    <row r="23368" spans="2:2">
      <c r="B23368" s="15"/>
    </row>
    <row r="23369" spans="2:2">
      <c r="B23369" s="15"/>
    </row>
    <row r="23370" spans="2:2">
      <c r="B23370" s="15"/>
    </row>
    <row r="23371" spans="2:2">
      <c r="B23371" s="15"/>
    </row>
    <row r="23372" spans="2:2">
      <c r="B23372" s="15"/>
    </row>
    <row r="23373" spans="2:2">
      <c r="B23373" s="15"/>
    </row>
    <row r="23374" spans="2:2">
      <c r="B23374" s="15"/>
    </row>
    <row r="23375" spans="2:2">
      <c r="B23375" s="15"/>
    </row>
    <row r="23376" spans="2:2">
      <c r="B23376" s="15"/>
    </row>
    <row r="23377" spans="2:2">
      <c r="B23377" s="15"/>
    </row>
    <row r="23378" spans="2:2">
      <c r="B23378" s="15"/>
    </row>
    <row r="23379" spans="2:2">
      <c r="B23379" s="15"/>
    </row>
    <row r="23380" spans="2:2">
      <c r="B23380" s="15"/>
    </row>
    <row r="23381" spans="2:2">
      <c r="B23381" s="15"/>
    </row>
    <row r="23382" spans="2:2">
      <c r="B23382" s="15"/>
    </row>
    <row r="23383" spans="2:2">
      <c r="B23383" s="15"/>
    </row>
    <row r="23384" spans="2:2">
      <c r="B23384" s="15"/>
    </row>
    <row r="23385" spans="2:2">
      <c r="B23385" s="15"/>
    </row>
    <row r="23386" spans="2:2">
      <c r="B23386" s="15"/>
    </row>
    <row r="23387" spans="2:2">
      <c r="B23387" s="15"/>
    </row>
    <row r="23388" spans="2:2">
      <c r="B23388" s="15"/>
    </row>
    <row r="23389" spans="2:2">
      <c r="B23389" s="15"/>
    </row>
    <row r="23390" spans="2:2">
      <c r="B23390" s="15"/>
    </row>
    <row r="23391" spans="2:2">
      <c r="B23391" s="15"/>
    </row>
    <row r="23392" spans="2:2">
      <c r="B23392" s="15"/>
    </row>
    <row r="23393" spans="2:2">
      <c r="B23393" s="15"/>
    </row>
    <row r="23394" spans="2:2">
      <c r="B23394" s="15"/>
    </row>
    <row r="23395" spans="2:2">
      <c r="B23395" s="15"/>
    </row>
    <row r="23396" spans="2:2">
      <c r="B23396" s="15"/>
    </row>
    <row r="23397" spans="2:2">
      <c r="B23397" s="15"/>
    </row>
    <row r="23398" spans="2:2">
      <c r="B23398" s="15"/>
    </row>
    <row r="23399" spans="2:2">
      <c r="B23399" s="15"/>
    </row>
    <row r="23400" spans="2:2">
      <c r="B23400" s="15"/>
    </row>
    <row r="23401" spans="2:2">
      <c r="B23401" s="15"/>
    </row>
    <row r="23402" spans="2:2">
      <c r="B23402" s="15"/>
    </row>
    <row r="23403" spans="2:2">
      <c r="B23403" s="15"/>
    </row>
    <row r="23404" spans="2:2">
      <c r="B23404" s="15"/>
    </row>
    <row r="23405" spans="2:2">
      <c r="B23405" s="15"/>
    </row>
    <row r="23406" spans="2:2">
      <c r="B23406" s="15"/>
    </row>
    <row r="23407" spans="2:2">
      <c r="B23407" s="15"/>
    </row>
    <row r="23408" spans="2:2">
      <c r="B23408" s="15"/>
    </row>
    <row r="23409" spans="2:2">
      <c r="B23409" s="15"/>
    </row>
    <row r="23410" spans="2:2">
      <c r="B23410" s="15"/>
    </row>
    <row r="23411" spans="2:2">
      <c r="B23411" s="15"/>
    </row>
    <row r="23412" spans="2:2">
      <c r="B23412" s="15"/>
    </row>
    <row r="23413" spans="2:2">
      <c r="B23413" s="15"/>
    </row>
    <row r="23414" spans="2:2">
      <c r="B23414" s="15"/>
    </row>
    <row r="23415" spans="2:2">
      <c r="B23415" s="15"/>
    </row>
    <row r="23416" spans="2:2">
      <c r="B23416" s="15"/>
    </row>
    <row r="23417" spans="2:2">
      <c r="B23417" s="15"/>
    </row>
    <row r="23418" spans="2:2">
      <c r="B23418" s="15"/>
    </row>
    <row r="23419" spans="2:2">
      <c r="B23419" s="15"/>
    </row>
    <row r="23420" spans="2:2">
      <c r="B23420" s="15"/>
    </row>
    <row r="23421" spans="2:2">
      <c r="B23421" s="15"/>
    </row>
    <row r="23422" spans="2:2">
      <c r="B23422" s="15"/>
    </row>
    <row r="23423" spans="2:2">
      <c r="B23423" s="15"/>
    </row>
    <row r="23424" spans="2:2">
      <c r="B23424" s="15"/>
    </row>
    <row r="23425" spans="2:2">
      <c r="B23425" s="15"/>
    </row>
    <row r="23426" spans="2:2">
      <c r="B23426" s="15"/>
    </row>
    <row r="23427" spans="2:2">
      <c r="B23427" s="15"/>
    </row>
    <row r="23428" spans="2:2">
      <c r="B23428" s="15"/>
    </row>
    <row r="23429" spans="2:2">
      <c r="B23429" s="15"/>
    </row>
    <row r="23430" spans="2:2">
      <c r="B23430" s="15"/>
    </row>
    <row r="23431" spans="2:2">
      <c r="B23431" s="15"/>
    </row>
    <row r="23432" spans="2:2">
      <c r="B23432" s="15"/>
    </row>
    <row r="23433" spans="2:2">
      <c r="B23433" s="15"/>
    </row>
    <row r="23434" spans="2:2">
      <c r="B23434" s="15"/>
    </row>
    <row r="23435" spans="2:2">
      <c r="B23435" s="15"/>
    </row>
    <row r="23436" spans="2:2">
      <c r="B23436" s="15"/>
    </row>
    <row r="23437" spans="2:2">
      <c r="B23437" s="15"/>
    </row>
    <row r="23438" spans="2:2">
      <c r="B23438" s="15"/>
    </row>
    <row r="23439" spans="2:2">
      <c r="B23439" s="15"/>
    </row>
    <row r="23440" spans="2:2">
      <c r="B23440" s="15"/>
    </row>
    <row r="23441" spans="2:2">
      <c r="B23441" s="15"/>
    </row>
    <row r="23442" spans="2:2">
      <c r="B23442" s="15"/>
    </row>
    <row r="23443" spans="2:2">
      <c r="B23443" s="15"/>
    </row>
    <row r="23444" spans="2:2">
      <c r="B23444" s="15"/>
    </row>
    <row r="23445" spans="2:2">
      <c r="B23445" s="15"/>
    </row>
    <row r="23446" spans="2:2">
      <c r="B23446" s="15"/>
    </row>
    <row r="23447" spans="2:2">
      <c r="B23447" s="15"/>
    </row>
    <row r="23448" spans="2:2">
      <c r="B23448" s="15"/>
    </row>
    <row r="23449" spans="2:2">
      <c r="B23449" s="15"/>
    </row>
    <row r="23450" spans="2:2">
      <c r="B23450" s="15"/>
    </row>
    <row r="23451" spans="2:2">
      <c r="B23451" s="15"/>
    </row>
    <row r="23452" spans="2:2">
      <c r="B23452" s="15"/>
    </row>
    <row r="23453" spans="2:2">
      <c r="B23453" s="15"/>
    </row>
    <row r="23454" spans="2:2">
      <c r="B23454" s="15"/>
    </row>
    <row r="23455" spans="2:2">
      <c r="B23455" s="15"/>
    </row>
    <row r="23456" spans="2:2">
      <c r="B23456" s="15"/>
    </row>
    <row r="23457" spans="2:2">
      <c r="B23457" s="15"/>
    </row>
    <row r="23458" spans="2:2">
      <c r="B23458" s="15"/>
    </row>
    <row r="23459" spans="2:2">
      <c r="B23459" s="15"/>
    </row>
    <row r="23460" spans="2:2">
      <c r="B23460" s="15"/>
    </row>
    <row r="23461" spans="2:2">
      <c r="B23461" s="15"/>
    </row>
    <row r="23462" spans="2:2">
      <c r="B23462" s="15"/>
    </row>
    <row r="23463" spans="2:2">
      <c r="B23463" s="15"/>
    </row>
    <row r="23464" spans="2:2">
      <c r="B23464" s="15"/>
    </row>
    <row r="23465" spans="2:2">
      <c r="B23465" s="15"/>
    </row>
    <row r="23466" spans="2:2">
      <c r="B23466" s="15"/>
    </row>
    <row r="23467" spans="2:2">
      <c r="B23467" s="15"/>
    </row>
    <row r="23468" spans="2:2">
      <c r="B23468" s="15"/>
    </row>
    <row r="23469" spans="2:2">
      <c r="B23469" s="15"/>
    </row>
    <row r="23470" spans="2:2">
      <c r="B23470" s="15"/>
    </row>
    <row r="23471" spans="2:2">
      <c r="B23471" s="15"/>
    </row>
    <row r="23472" spans="2:2">
      <c r="B23472" s="15"/>
    </row>
    <row r="23473" spans="2:2">
      <c r="B23473" s="15"/>
    </row>
    <row r="23474" spans="2:2">
      <c r="B23474" s="15"/>
    </row>
    <row r="23475" spans="2:2">
      <c r="B23475" s="15"/>
    </row>
    <row r="23476" spans="2:2">
      <c r="B23476" s="15"/>
    </row>
    <row r="23477" spans="2:2">
      <c r="B23477" s="15"/>
    </row>
    <row r="23478" spans="2:2">
      <c r="B23478" s="15"/>
    </row>
    <row r="23479" spans="2:2">
      <c r="B23479" s="15"/>
    </row>
    <row r="23480" spans="2:2">
      <c r="B23480" s="15"/>
    </row>
    <row r="23481" spans="2:2">
      <c r="B23481" s="15"/>
    </row>
    <row r="23482" spans="2:2">
      <c r="B23482" s="15"/>
    </row>
    <row r="23483" spans="2:2">
      <c r="B23483" s="15"/>
    </row>
    <row r="23484" spans="2:2">
      <c r="B23484" s="15"/>
    </row>
    <row r="23485" spans="2:2">
      <c r="B23485" s="15"/>
    </row>
    <row r="23486" spans="2:2">
      <c r="B23486" s="15"/>
    </row>
    <row r="23487" spans="2:2">
      <c r="B23487" s="15"/>
    </row>
    <row r="23488" spans="2:2">
      <c r="B23488" s="15"/>
    </row>
    <row r="23489" spans="2:2">
      <c r="B23489" s="15"/>
    </row>
    <row r="23490" spans="2:2">
      <c r="B23490" s="15"/>
    </row>
    <row r="23491" spans="2:2">
      <c r="B23491" s="15"/>
    </row>
    <row r="23492" spans="2:2">
      <c r="B23492" s="15"/>
    </row>
    <row r="23493" spans="2:2">
      <c r="B23493" s="15"/>
    </row>
    <row r="23494" spans="2:2">
      <c r="B23494" s="15"/>
    </row>
    <row r="23495" spans="2:2">
      <c r="B23495" s="15"/>
    </row>
    <row r="23496" spans="2:2">
      <c r="B23496" s="15"/>
    </row>
    <row r="23497" spans="2:2">
      <c r="B23497" s="15"/>
    </row>
    <row r="23498" spans="2:2">
      <c r="B23498" s="15"/>
    </row>
    <row r="23499" spans="2:2">
      <c r="B23499" s="15"/>
    </row>
    <row r="23500" spans="2:2">
      <c r="B23500" s="15"/>
    </row>
    <row r="23501" spans="2:2">
      <c r="B23501" s="15"/>
    </row>
    <row r="23502" spans="2:2">
      <c r="B23502" s="15"/>
    </row>
    <row r="23503" spans="2:2">
      <c r="B23503" s="15"/>
    </row>
    <row r="23504" spans="2:2">
      <c r="B23504" s="15"/>
    </row>
    <row r="23505" spans="2:2">
      <c r="B23505" s="15"/>
    </row>
    <row r="23506" spans="2:2">
      <c r="B23506" s="15"/>
    </row>
    <row r="23507" spans="2:2">
      <c r="B23507" s="15"/>
    </row>
    <row r="23508" spans="2:2">
      <c r="B23508" s="15"/>
    </row>
    <row r="23509" spans="2:2">
      <c r="B23509" s="15"/>
    </row>
    <row r="23510" spans="2:2">
      <c r="B23510" s="15"/>
    </row>
    <row r="23511" spans="2:2">
      <c r="B23511" s="15"/>
    </row>
    <row r="23512" spans="2:2">
      <c r="B23512" s="15"/>
    </row>
    <row r="23513" spans="2:2">
      <c r="B23513" s="15"/>
    </row>
    <row r="23514" spans="2:2">
      <c r="B23514" s="15"/>
    </row>
    <row r="23515" spans="2:2">
      <c r="B23515" s="15"/>
    </row>
    <row r="23516" spans="2:2">
      <c r="B23516" s="15"/>
    </row>
    <row r="23517" spans="2:2">
      <c r="B23517" s="15"/>
    </row>
    <row r="23518" spans="2:2">
      <c r="B23518" s="15"/>
    </row>
    <row r="23519" spans="2:2">
      <c r="B23519" s="15"/>
    </row>
    <row r="23520" spans="2:2">
      <c r="B23520" s="15"/>
    </row>
    <row r="23521" spans="2:2">
      <c r="B23521" s="15"/>
    </row>
    <row r="23522" spans="2:2">
      <c r="B23522" s="15"/>
    </row>
    <row r="23523" spans="2:2">
      <c r="B23523" s="15"/>
    </row>
    <row r="23524" spans="2:2">
      <c r="B23524" s="15"/>
    </row>
    <row r="23525" spans="2:2">
      <c r="B23525" s="15"/>
    </row>
    <row r="23526" spans="2:2">
      <c r="B23526" s="15"/>
    </row>
    <row r="23527" spans="2:2">
      <c r="B23527" s="15"/>
    </row>
    <row r="23528" spans="2:2">
      <c r="B23528" s="15"/>
    </row>
    <row r="23529" spans="2:2">
      <c r="B23529" s="15"/>
    </row>
    <row r="23530" spans="2:2">
      <c r="B23530" s="15"/>
    </row>
    <row r="23531" spans="2:2">
      <c r="B23531" s="15"/>
    </row>
    <row r="23532" spans="2:2">
      <c r="B23532" s="15"/>
    </row>
    <row r="23533" spans="2:2">
      <c r="B23533" s="15"/>
    </row>
    <row r="23534" spans="2:2">
      <c r="B23534" s="15"/>
    </row>
    <row r="23535" spans="2:2">
      <c r="B23535" s="15"/>
    </row>
    <row r="23536" spans="2:2">
      <c r="B23536" s="15"/>
    </row>
    <row r="23537" spans="2:2">
      <c r="B23537" s="15"/>
    </row>
    <row r="23538" spans="2:2">
      <c r="B23538" s="15"/>
    </row>
    <row r="23539" spans="2:2">
      <c r="B23539" s="15"/>
    </row>
    <row r="23540" spans="2:2">
      <c r="B23540" s="15"/>
    </row>
    <row r="23541" spans="2:2">
      <c r="B23541" s="15"/>
    </row>
    <row r="23542" spans="2:2">
      <c r="B23542" s="15"/>
    </row>
    <row r="23543" spans="2:2">
      <c r="B23543" s="15"/>
    </row>
    <row r="23544" spans="2:2">
      <c r="B23544" s="15"/>
    </row>
    <row r="23545" spans="2:2">
      <c r="B23545" s="15"/>
    </row>
    <row r="23546" spans="2:2">
      <c r="B23546" s="15"/>
    </row>
    <row r="23547" spans="2:2">
      <c r="B23547" s="15"/>
    </row>
    <row r="23548" spans="2:2">
      <c r="B23548" s="15"/>
    </row>
    <row r="23549" spans="2:2">
      <c r="B23549" s="15"/>
    </row>
    <row r="23550" spans="2:2">
      <c r="B23550" s="15"/>
    </row>
    <row r="23551" spans="2:2">
      <c r="B23551" s="15"/>
    </row>
    <row r="23552" spans="2:2">
      <c r="B23552" s="15"/>
    </row>
    <row r="23553" spans="2:2">
      <c r="B23553" s="15"/>
    </row>
    <row r="23554" spans="2:2">
      <c r="B23554" s="15"/>
    </row>
    <row r="23555" spans="2:2">
      <c r="B23555" s="15"/>
    </row>
    <row r="23556" spans="2:2">
      <c r="B23556" s="15"/>
    </row>
    <row r="23557" spans="2:2">
      <c r="B23557" s="15"/>
    </row>
    <row r="23558" spans="2:2">
      <c r="B23558" s="15"/>
    </row>
    <row r="23559" spans="2:2">
      <c r="B23559" s="15"/>
    </row>
    <row r="23560" spans="2:2">
      <c r="B23560" s="15"/>
    </row>
    <row r="23561" spans="2:2">
      <c r="B23561" s="15"/>
    </row>
    <row r="23562" spans="2:2">
      <c r="B23562" s="15"/>
    </row>
    <row r="23563" spans="2:2">
      <c r="B23563" s="15"/>
    </row>
    <row r="23564" spans="2:2">
      <c r="B23564" s="15"/>
    </row>
    <row r="23565" spans="2:2">
      <c r="B23565" s="15"/>
    </row>
    <row r="23566" spans="2:2">
      <c r="B23566" s="15"/>
    </row>
    <row r="23567" spans="2:2">
      <c r="B23567" s="15"/>
    </row>
    <row r="23568" spans="2:2">
      <c r="B23568" s="15"/>
    </row>
    <row r="23569" spans="2:2">
      <c r="B23569" s="15"/>
    </row>
    <row r="23570" spans="2:2">
      <c r="B23570" s="15"/>
    </row>
    <row r="23571" spans="2:2">
      <c r="B23571" s="15"/>
    </row>
    <row r="23572" spans="2:2">
      <c r="B23572" s="15"/>
    </row>
    <row r="23573" spans="2:2">
      <c r="B23573" s="15"/>
    </row>
    <row r="23574" spans="2:2">
      <c r="B23574" s="15"/>
    </row>
    <row r="23575" spans="2:2">
      <c r="B23575" s="15"/>
    </row>
    <row r="23576" spans="2:2">
      <c r="B23576" s="15"/>
    </row>
    <row r="23577" spans="2:2">
      <c r="B23577" s="15"/>
    </row>
    <row r="23578" spans="2:2">
      <c r="B23578" s="15"/>
    </row>
    <row r="23579" spans="2:2">
      <c r="B23579" s="15"/>
    </row>
    <row r="23580" spans="2:2">
      <c r="B23580" s="15"/>
    </row>
    <row r="23581" spans="2:2">
      <c r="B23581" s="15"/>
    </row>
    <row r="23582" spans="2:2">
      <c r="B23582" s="15"/>
    </row>
    <row r="23583" spans="2:2">
      <c r="B23583" s="15"/>
    </row>
    <row r="23584" spans="2:2">
      <c r="B23584" s="15"/>
    </row>
    <row r="23585" spans="2:2">
      <c r="B23585" s="15"/>
    </row>
    <row r="23586" spans="2:2">
      <c r="B23586" s="15"/>
    </row>
    <row r="23587" spans="2:2">
      <c r="B23587" s="15"/>
    </row>
    <row r="23588" spans="2:2">
      <c r="B23588" s="15"/>
    </row>
    <row r="23589" spans="2:2">
      <c r="B23589" s="15"/>
    </row>
    <row r="23590" spans="2:2">
      <c r="B23590" s="15"/>
    </row>
    <row r="23591" spans="2:2">
      <c r="B23591" s="15"/>
    </row>
    <row r="23592" spans="2:2">
      <c r="B23592" s="15"/>
    </row>
    <row r="23593" spans="2:2">
      <c r="B23593" s="15"/>
    </row>
    <row r="23594" spans="2:2">
      <c r="B23594" s="15"/>
    </row>
    <row r="23595" spans="2:2">
      <c r="B23595" s="15"/>
    </row>
    <row r="23596" spans="2:2">
      <c r="B23596" s="15"/>
    </row>
    <row r="23597" spans="2:2">
      <c r="B23597" s="15"/>
    </row>
    <row r="23598" spans="2:2">
      <c r="B23598" s="15"/>
    </row>
    <row r="23599" spans="2:2">
      <c r="B23599" s="15"/>
    </row>
    <row r="23600" spans="2:2">
      <c r="B23600" s="15"/>
    </row>
    <row r="23601" spans="2:2">
      <c r="B23601" s="15"/>
    </row>
    <row r="23602" spans="2:2">
      <c r="B23602" s="15"/>
    </row>
    <row r="23603" spans="2:2">
      <c r="B23603" s="15"/>
    </row>
    <row r="23604" spans="2:2">
      <c r="B23604" s="15"/>
    </row>
    <row r="23605" spans="2:2">
      <c r="B23605" s="15"/>
    </row>
    <row r="23606" spans="2:2">
      <c r="B23606" s="15"/>
    </row>
    <row r="23607" spans="2:2">
      <c r="B23607" s="15"/>
    </row>
    <row r="23608" spans="2:2">
      <c r="B23608" s="15"/>
    </row>
    <row r="23609" spans="2:2">
      <c r="B23609" s="15"/>
    </row>
    <row r="23610" spans="2:2">
      <c r="B23610" s="15"/>
    </row>
    <row r="23611" spans="2:2">
      <c r="B23611" s="15"/>
    </row>
    <row r="23612" spans="2:2">
      <c r="B23612" s="15"/>
    </row>
    <row r="23613" spans="2:2">
      <c r="B23613" s="15"/>
    </row>
    <row r="23614" spans="2:2">
      <c r="B23614" s="15"/>
    </row>
    <row r="23615" spans="2:2">
      <c r="B23615" s="15"/>
    </row>
    <row r="23616" spans="2:2">
      <c r="B23616" s="15"/>
    </row>
    <row r="23617" spans="2:2">
      <c r="B23617" s="15"/>
    </row>
    <row r="23618" spans="2:2">
      <c r="B23618" s="15"/>
    </row>
    <row r="23619" spans="2:2">
      <c r="B23619" s="15"/>
    </row>
    <row r="23620" spans="2:2">
      <c r="B23620" s="15"/>
    </row>
    <row r="23621" spans="2:2">
      <c r="B23621" s="15"/>
    </row>
    <row r="23622" spans="2:2">
      <c r="B23622" s="15"/>
    </row>
    <row r="23623" spans="2:2">
      <c r="B23623" s="15"/>
    </row>
    <row r="23624" spans="2:2">
      <c r="B23624" s="15"/>
    </row>
    <row r="23625" spans="2:2">
      <c r="B23625" s="15"/>
    </row>
    <row r="23626" spans="2:2">
      <c r="B23626" s="15"/>
    </row>
    <row r="23627" spans="2:2">
      <c r="B23627" s="15"/>
    </row>
    <row r="23628" spans="2:2">
      <c r="B23628" s="15"/>
    </row>
    <row r="23629" spans="2:2">
      <c r="B23629" s="15"/>
    </row>
    <row r="23630" spans="2:2">
      <c r="B23630" s="15"/>
    </row>
    <row r="23631" spans="2:2">
      <c r="B23631" s="15"/>
    </row>
    <row r="23632" spans="2:2">
      <c r="B23632" s="15"/>
    </row>
    <row r="23633" spans="2:2">
      <c r="B23633" s="15"/>
    </row>
    <row r="23634" spans="2:2">
      <c r="B23634" s="15"/>
    </row>
    <row r="23635" spans="2:2">
      <c r="B23635" s="15"/>
    </row>
    <row r="23636" spans="2:2">
      <c r="B23636" s="15"/>
    </row>
    <row r="23637" spans="2:2">
      <c r="B23637" s="15"/>
    </row>
    <row r="23638" spans="2:2">
      <c r="B23638" s="15"/>
    </row>
    <row r="23639" spans="2:2">
      <c r="B23639" s="15"/>
    </row>
    <row r="23640" spans="2:2">
      <c r="B23640" s="15"/>
    </row>
    <row r="23641" spans="2:2">
      <c r="B23641" s="15"/>
    </row>
    <row r="23642" spans="2:2">
      <c r="B23642" s="15"/>
    </row>
    <row r="23643" spans="2:2">
      <c r="B23643" s="15"/>
    </row>
    <row r="23644" spans="2:2">
      <c r="B23644" s="15"/>
    </row>
    <row r="23645" spans="2:2">
      <c r="B23645" s="15"/>
    </row>
    <row r="23646" spans="2:2">
      <c r="B23646" s="15"/>
    </row>
    <row r="23647" spans="2:2">
      <c r="B23647" s="15"/>
    </row>
    <row r="23648" spans="2:2">
      <c r="B23648" s="15"/>
    </row>
    <row r="23649" spans="2:2">
      <c r="B23649" s="15"/>
    </row>
    <row r="23650" spans="2:2">
      <c r="B23650" s="15"/>
    </row>
    <row r="23651" spans="2:2">
      <c r="B23651" s="15"/>
    </row>
    <row r="23652" spans="2:2">
      <c r="B23652" s="15"/>
    </row>
    <row r="23653" spans="2:2">
      <c r="B23653" s="15"/>
    </row>
    <row r="23654" spans="2:2">
      <c r="B23654" s="15"/>
    </row>
    <row r="23655" spans="2:2">
      <c r="B23655" s="15"/>
    </row>
    <row r="23656" spans="2:2">
      <c r="B23656" s="15"/>
    </row>
    <row r="23657" spans="2:2">
      <c r="B23657" s="15"/>
    </row>
    <row r="23658" spans="2:2">
      <c r="B23658" s="15"/>
    </row>
    <row r="23659" spans="2:2">
      <c r="B23659" s="15"/>
    </row>
    <row r="23660" spans="2:2">
      <c r="B23660" s="15"/>
    </row>
    <row r="23661" spans="2:2">
      <c r="B23661" s="15"/>
    </row>
    <row r="23662" spans="2:2">
      <c r="B23662" s="15"/>
    </row>
    <row r="23663" spans="2:2">
      <c r="B23663" s="15"/>
    </row>
    <row r="23664" spans="2:2">
      <c r="B23664" s="15"/>
    </row>
    <row r="23665" spans="2:2">
      <c r="B23665" s="15"/>
    </row>
    <row r="23666" spans="2:2">
      <c r="B23666" s="15"/>
    </row>
    <row r="23667" spans="2:2">
      <c r="B23667" s="15"/>
    </row>
    <row r="23668" spans="2:2">
      <c r="B23668" s="15"/>
    </row>
    <row r="23669" spans="2:2">
      <c r="B23669" s="15"/>
    </row>
    <row r="23670" spans="2:2">
      <c r="B23670" s="15"/>
    </row>
    <row r="23671" spans="2:2">
      <c r="B23671" s="15"/>
    </row>
    <row r="23672" spans="2:2">
      <c r="B23672" s="15"/>
    </row>
    <row r="23673" spans="2:2">
      <c r="B23673" s="15"/>
    </row>
    <row r="23674" spans="2:2">
      <c r="B23674" s="15"/>
    </row>
    <row r="23675" spans="2:2">
      <c r="B23675" s="15"/>
    </row>
    <row r="23676" spans="2:2">
      <c r="B23676" s="15"/>
    </row>
    <row r="23677" spans="2:2">
      <c r="B23677" s="15"/>
    </row>
    <row r="23678" spans="2:2">
      <c r="B23678" s="15"/>
    </row>
    <row r="23679" spans="2:2">
      <c r="B23679" s="15"/>
    </row>
    <row r="23680" spans="2:2">
      <c r="B23680" s="15"/>
    </row>
    <row r="23681" spans="2:2">
      <c r="B23681" s="15"/>
    </row>
    <row r="23682" spans="2:2">
      <c r="B23682" s="15"/>
    </row>
    <row r="23683" spans="2:2">
      <c r="B23683" s="15"/>
    </row>
    <row r="23684" spans="2:2">
      <c r="B23684" s="15"/>
    </row>
    <row r="23685" spans="2:2">
      <c r="B23685" s="15"/>
    </row>
    <row r="23686" spans="2:2">
      <c r="B23686" s="15"/>
    </row>
    <row r="23687" spans="2:2">
      <c r="B23687" s="15"/>
    </row>
    <row r="23688" spans="2:2">
      <c r="B23688" s="15"/>
    </row>
    <row r="23689" spans="2:2">
      <c r="B23689" s="15"/>
    </row>
    <row r="23690" spans="2:2">
      <c r="B23690" s="15"/>
    </row>
    <row r="23691" spans="2:2">
      <c r="B23691" s="15"/>
    </row>
    <row r="23692" spans="2:2">
      <c r="B23692" s="15"/>
    </row>
    <row r="23693" spans="2:2">
      <c r="B23693" s="15"/>
    </row>
    <row r="23694" spans="2:2">
      <c r="B23694" s="15"/>
    </row>
    <row r="23695" spans="2:2">
      <c r="B23695" s="15"/>
    </row>
    <row r="23696" spans="2:2">
      <c r="B23696" s="15"/>
    </row>
    <row r="23697" spans="2:2">
      <c r="B23697" s="15"/>
    </row>
    <row r="23698" spans="2:2">
      <c r="B23698" s="15"/>
    </row>
    <row r="23699" spans="2:2">
      <c r="B23699" s="15"/>
    </row>
    <row r="23700" spans="2:2">
      <c r="B23700" s="15"/>
    </row>
    <row r="23701" spans="2:2">
      <c r="B23701" s="15"/>
    </row>
    <row r="23702" spans="2:2">
      <c r="B23702" s="15"/>
    </row>
    <row r="23703" spans="2:2">
      <c r="B23703" s="15"/>
    </row>
    <row r="23704" spans="2:2">
      <c r="B23704" s="15"/>
    </row>
    <row r="23705" spans="2:2">
      <c r="B23705" s="15"/>
    </row>
    <row r="23706" spans="2:2">
      <c r="B23706" s="15"/>
    </row>
    <row r="23707" spans="2:2">
      <c r="B23707" s="15"/>
    </row>
    <row r="23708" spans="2:2">
      <c r="B23708" s="15"/>
    </row>
    <row r="23709" spans="2:2">
      <c r="B23709" s="15"/>
    </row>
    <row r="23710" spans="2:2">
      <c r="B23710" s="15"/>
    </row>
    <row r="23711" spans="2:2">
      <c r="B23711" s="15"/>
    </row>
    <row r="23712" spans="2:2">
      <c r="B23712" s="15"/>
    </row>
    <row r="23713" spans="2:2">
      <c r="B23713" s="15"/>
    </row>
    <row r="23714" spans="2:2">
      <c r="B23714" s="15"/>
    </row>
    <row r="23715" spans="2:2">
      <c r="B23715" s="15"/>
    </row>
    <row r="23716" spans="2:2">
      <c r="B23716" s="15"/>
    </row>
    <row r="23717" spans="2:2">
      <c r="B23717" s="15"/>
    </row>
    <row r="23718" spans="2:2">
      <c r="B23718" s="15"/>
    </row>
    <row r="23719" spans="2:2">
      <c r="B23719" s="15"/>
    </row>
    <row r="23720" spans="2:2">
      <c r="B23720" s="15"/>
    </row>
    <row r="23721" spans="2:2">
      <c r="B23721" s="15"/>
    </row>
    <row r="23722" spans="2:2">
      <c r="B23722" s="15"/>
    </row>
    <row r="23723" spans="2:2">
      <c r="B23723" s="15"/>
    </row>
    <row r="23724" spans="2:2">
      <c r="B23724" s="15"/>
    </row>
    <row r="23725" spans="2:2">
      <c r="B23725" s="15"/>
    </row>
    <row r="23726" spans="2:2">
      <c r="B23726" s="15"/>
    </row>
    <row r="23727" spans="2:2">
      <c r="B23727" s="15"/>
    </row>
    <row r="23728" spans="2:2">
      <c r="B23728" s="15"/>
    </row>
    <row r="23729" spans="2:2">
      <c r="B23729" s="15"/>
    </row>
    <row r="23730" spans="2:2">
      <c r="B23730" s="15"/>
    </row>
    <row r="23731" spans="2:2">
      <c r="B23731" s="15"/>
    </row>
    <row r="23732" spans="2:2">
      <c r="B23732" s="15"/>
    </row>
    <row r="23733" spans="2:2">
      <c r="B23733" s="15"/>
    </row>
    <row r="23734" spans="2:2">
      <c r="B23734" s="15"/>
    </row>
    <row r="23735" spans="2:2">
      <c r="B23735" s="15"/>
    </row>
    <row r="23736" spans="2:2">
      <c r="B23736" s="15"/>
    </row>
    <row r="23737" spans="2:2">
      <c r="B23737" s="15"/>
    </row>
    <row r="23738" spans="2:2">
      <c r="B23738" s="15"/>
    </row>
    <row r="23739" spans="2:2">
      <c r="B23739" s="15"/>
    </row>
    <row r="23740" spans="2:2">
      <c r="B23740" s="15"/>
    </row>
    <row r="23741" spans="2:2">
      <c r="B23741" s="15"/>
    </row>
    <row r="23742" spans="2:2">
      <c r="B23742" s="15"/>
    </row>
    <row r="23743" spans="2:2">
      <c r="B23743" s="15"/>
    </row>
    <row r="23744" spans="2:2">
      <c r="B23744" s="15"/>
    </row>
    <row r="23745" spans="2:2">
      <c r="B23745" s="15"/>
    </row>
    <row r="23746" spans="2:2">
      <c r="B23746" s="15"/>
    </row>
    <row r="23747" spans="2:2">
      <c r="B23747" s="15"/>
    </row>
    <row r="23748" spans="2:2">
      <c r="B23748" s="15"/>
    </row>
    <row r="23749" spans="2:2">
      <c r="B23749" s="15"/>
    </row>
    <row r="23750" spans="2:2">
      <c r="B23750" s="15"/>
    </row>
    <row r="23751" spans="2:2">
      <c r="B23751" s="15"/>
    </row>
    <row r="23752" spans="2:2">
      <c r="B23752" s="15"/>
    </row>
    <row r="23753" spans="2:2">
      <c r="B23753" s="15"/>
    </row>
    <row r="23754" spans="2:2">
      <c r="B23754" s="15"/>
    </row>
    <row r="23755" spans="2:2">
      <c r="B23755" s="15"/>
    </row>
    <row r="23756" spans="2:2">
      <c r="B23756" s="15"/>
    </row>
    <row r="23757" spans="2:2">
      <c r="B23757" s="15"/>
    </row>
    <row r="23758" spans="2:2">
      <c r="B23758" s="15"/>
    </row>
    <row r="23759" spans="2:2">
      <c r="B23759" s="15"/>
    </row>
    <row r="23760" spans="2:2">
      <c r="B23760" s="15"/>
    </row>
    <row r="23761" spans="2:2">
      <c r="B23761" s="15"/>
    </row>
    <row r="23762" spans="2:2">
      <c r="B23762" s="15"/>
    </row>
    <row r="23763" spans="2:2">
      <c r="B23763" s="15"/>
    </row>
    <row r="23764" spans="2:2">
      <c r="B23764" s="15"/>
    </row>
    <row r="23765" spans="2:2">
      <c r="B23765" s="15"/>
    </row>
    <row r="23766" spans="2:2">
      <c r="B23766" s="15"/>
    </row>
    <row r="23767" spans="2:2">
      <c r="B23767" s="15"/>
    </row>
    <row r="23768" spans="2:2">
      <c r="B23768" s="15"/>
    </row>
    <row r="23769" spans="2:2">
      <c r="B23769" s="15"/>
    </row>
    <row r="23770" spans="2:2">
      <c r="B23770" s="15"/>
    </row>
    <row r="23771" spans="2:2">
      <c r="B23771" s="15"/>
    </row>
    <row r="23772" spans="2:2">
      <c r="B23772" s="15"/>
    </row>
    <row r="23773" spans="2:2">
      <c r="B23773" s="15"/>
    </row>
    <row r="23774" spans="2:2">
      <c r="B23774" s="15"/>
    </row>
    <row r="23775" spans="2:2">
      <c r="B23775" s="15"/>
    </row>
    <row r="23776" spans="2:2">
      <c r="B23776" s="15"/>
    </row>
    <row r="23777" spans="2:2">
      <c r="B23777" s="15"/>
    </row>
    <row r="23778" spans="2:2">
      <c r="B23778" s="15"/>
    </row>
    <row r="23779" spans="2:2">
      <c r="B23779" s="15"/>
    </row>
    <row r="23780" spans="2:2">
      <c r="B23780" s="15"/>
    </row>
    <row r="23781" spans="2:2">
      <c r="B23781" s="15"/>
    </row>
    <row r="23782" spans="2:2">
      <c r="B23782" s="15"/>
    </row>
    <row r="23783" spans="2:2">
      <c r="B23783" s="15"/>
    </row>
    <row r="23784" spans="2:2">
      <c r="B23784" s="15"/>
    </row>
    <row r="23785" spans="2:2">
      <c r="B23785" s="15"/>
    </row>
    <row r="23786" spans="2:2">
      <c r="B23786" s="15"/>
    </row>
    <row r="23787" spans="2:2">
      <c r="B23787" s="15"/>
    </row>
    <row r="23788" spans="2:2">
      <c r="B23788" s="15"/>
    </row>
    <row r="23789" spans="2:2">
      <c r="B23789" s="15"/>
    </row>
    <row r="23790" spans="2:2">
      <c r="B23790" s="15"/>
    </row>
    <row r="23791" spans="2:2">
      <c r="B23791" s="15"/>
    </row>
    <row r="23792" spans="2:2">
      <c r="B23792" s="15"/>
    </row>
    <row r="23793" spans="2:2">
      <c r="B23793" s="15"/>
    </row>
    <row r="23794" spans="2:2">
      <c r="B23794" s="15"/>
    </row>
    <row r="23795" spans="2:2">
      <c r="B23795" s="15"/>
    </row>
    <row r="23796" spans="2:2">
      <c r="B23796" s="15"/>
    </row>
    <row r="23797" spans="2:2">
      <c r="B23797" s="15"/>
    </row>
    <row r="23798" spans="2:2">
      <c r="B23798" s="15"/>
    </row>
    <row r="23799" spans="2:2">
      <c r="B23799" s="15"/>
    </row>
    <row r="23800" spans="2:2">
      <c r="B23800" s="15"/>
    </row>
    <row r="23801" spans="2:2">
      <c r="B23801" s="15"/>
    </row>
    <row r="23802" spans="2:2">
      <c r="B23802" s="15"/>
    </row>
    <row r="23803" spans="2:2">
      <c r="B23803" s="15"/>
    </row>
    <row r="23804" spans="2:2">
      <c r="B23804" s="15"/>
    </row>
    <row r="23805" spans="2:2">
      <c r="B23805" s="15"/>
    </row>
    <row r="23806" spans="2:2">
      <c r="B23806" s="15"/>
    </row>
    <row r="23807" spans="2:2">
      <c r="B23807" s="15"/>
    </row>
    <row r="23808" spans="2:2">
      <c r="B23808" s="15"/>
    </row>
    <row r="23809" spans="2:2">
      <c r="B23809" s="15"/>
    </row>
    <row r="23810" spans="2:2">
      <c r="B23810" s="15"/>
    </row>
    <row r="23811" spans="2:2">
      <c r="B23811" s="15"/>
    </row>
    <row r="23812" spans="2:2">
      <c r="B23812" s="15"/>
    </row>
    <row r="23813" spans="2:2">
      <c r="B23813" s="15"/>
    </row>
    <row r="23814" spans="2:2">
      <c r="B23814" s="15"/>
    </row>
    <row r="23815" spans="2:2">
      <c r="B23815" s="15"/>
    </row>
    <row r="23816" spans="2:2">
      <c r="B23816" s="15"/>
    </row>
    <row r="23817" spans="2:2">
      <c r="B23817" s="15"/>
    </row>
    <row r="23818" spans="2:2">
      <c r="B23818" s="15"/>
    </row>
    <row r="23819" spans="2:2">
      <c r="B23819" s="15"/>
    </row>
    <row r="23820" spans="2:2">
      <c r="B23820" s="15"/>
    </row>
    <row r="23821" spans="2:2">
      <c r="B23821" s="15"/>
    </row>
    <row r="23822" spans="2:2">
      <c r="B23822" s="15"/>
    </row>
    <row r="23823" spans="2:2">
      <c r="B23823" s="15"/>
    </row>
    <row r="23824" spans="2:2">
      <c r="B23824" s="15"/>
    </row>
    <row r="23825" spans="2:2">
      <c r="B23825" s="15"/>
    </row>
    <row r="23826" spans="2:2">
      <c r="B23826" s="15"/>
    </row>
    <row r="23827" spans="2:2">
      <c r="B23827" s="15"/>
    </row>
    <row r="23828" spans="2:2">
      <c r="B23828" s="15"/>
    </row>
    <row r="23829" spans="2:2">
      <c r="B23829" s="15"/>
    </row>
    <row r="23830" spans="2:2">
      <c r="B23830" s="15"/>
    </row>
    <row r="23831" spans="2:2">
      <c r="B23831" s="15"/>
    </row>
    <row r="23832" spans="2:2">
      <c r="B23832" s="15"/>
    </row>
    <row r="23833" spans="2:2">
      <c r="B23833" s="15"/>
    </row>
    <row r="23834" spans="2:2">
      <c r="B23834" s="15"/>
    </row>
    <row r="23835" spans="2:2">
      <c r="B23835" s="15"/>
    </row>
    <row r="23836" spans="2:2">
      <c r="B23836" s="15"/>
    </row>
    <row r="23837" spans="2:2">
      <c r="B23837" s="15"/>
    </row>
    <row r="23838" spans="2:2">
      <c r="B23838" s="15"/>
    </row>
    <row r="23839" spans="2:2">
      <c r="B23839" s="15"/>
    </row>
    <row r="23840" spans="2:2">
      <c r="B23840" s="15"/>
    </row>
    <row r="23841" spans="2:2">
      <c r="B23841" s="15"/>
    </row>
    <row r="23842" spans="2:2">
      <c r="B23842" s="15"/>
    </row>
    <row r="23843" spans="2:2">
      <c r="B23843" s="15"/>
    </row>
    <row r="23844" spans="2:2">
      <c r="B23844" s="15"/>
    </row>
    <row r="23845" spans="2:2">
      <c r="B23845" s="15"/>
    </row>
    <row r="23846" spans="2:2">
      <c r="B23846" s="15"/>
    </row>
    <row r="23847" spans="2:2">
      <c r="B23847" s="15"/>
    </row>
    <row r="23848" spans="2:2">
      <c r="B23848" s="15"/>
    </row>
    <row r="23849" spans="2:2">
      <c r="B23849" s="15"/>
    </row>
    <row r="23850" spans="2:2">
      <c r="B23850" s="15"/>
    </row>
    <row r="23851" spans="2:2">
      <c r="B23851" s="15"/>
    </row>
    <row r="23852" spans="2:2">
      <c r="B23852" s="15"/>
    </row>
    <row r="23853" spans="2:2">
      <c r="B23853" s="15"/>
    </row>
    <row r="23854" spans="2:2">
      <c r="B23854" s="15"/>
    </row>
    <row r="23855" spans="2:2">
      <c r="B23855" s="15"/>
    </row>
    <row r="23856" spans="2:2">
      <c r="B23856" s="15"/>
    </row>
    <row r="23857" spans="2:2">
      <c r="B23857" s="15"/>
    </row>
    <row r="23858" spans="2:2">
      <c r="B23858" s="15"/>
    </row>
    <row r="23859" spans="2:2">
      <c r="B23859" s="15"/>
    </row>
    <row r="23860" spans="2:2">
      <c r="B23860" s="15"/>
    </row>
    <row r="23861" spans="2:2">
      <c r="B23861" s="15"/>
    </row>
    <row r="23862" spans="2:2">
      <c r="B23862" s="15"/>
    </row>
    <row r="23863" spans="2:2">
      <c r="B23863" s="15"/>
    </row>
    <row r="23864" spans="2:2">
      <c r="B23864" s="15"/>
    </row>
    <row r="23865" spans="2:2">
      <c r="B23865" s="15"/>
    </row>
    <row r="23866" spans="2:2">
      <c r="B23866" s="15"/>
    </row>
    <row r="23867" spans="2:2">
      <c r="B23867" s="15"/>
    </row>
    <row r="23868" spans="2:2">
      <c r="B23868" s="15"/>
    </row>
    <row r="23869" spans="2:2">
      <c r="B23869" s="15"/>
    </row>
    <row r="23870" spans="2:2">
      <c r="B23870" s="15"/>
    </row>
    <row r="23871" spans="2:2">
      <c r="B23871" s="15"/>
    </row>
    <row r="23872" spans="2:2">
      <c r="B23872" s="15"/>
    </row>
    <row r="23873" spans="2:2">
      <c r="B23873" s="15"/>
    </row>
    <row r="23874" spans="2:2">
      <c r="B23874" s="15"/>
    </row>
    <row r="23875" spans="2:2">
      <c r="B23875" s="15"/>
    </row>
    <row r="23876" spans="2:2">
      <c r="B23876" s="15"/>
    </row>
    <row r="23877" spans="2:2">
      <c r="B23877" s="15"/>
    </row>
    <row r="23878" spans="2:2">
      <c r="B23878" s="15"/>
    </row>
    <row r="23879" spans="2:2">
      <c r="B23879" s="15"/>
    </row>
    <row r="23880" spans="2:2">
      <c r="B23880" s="15"/>
    </row>
    <row r="23881" spans="2:2">
      <c r="B23881" s="15"/>
    </row>
    <row r="23882" spans="2:2">
      <c r="B23882" s="15"/>
    </row>
    <row r="23883" spans="2:2">
      <c r="B23883" s="15"/>
    </row>
    <row r="23884" spans="2:2">
      <c r="B23884" s="15"/>
    </row>
    <row r="23885" spans="2:2">
      <c r="B23885" s="15"/>
    </row>
    <row r="23886" spans="2:2">
      <c r="B23886" s="15"/>
    </row>
    <row r="23887" spans="2:2">
      <c r="B23887" s="15"/>
    </row>
    <row r="23888" spans="2:2">
      <c r="B23888" s="15"/>
    </row>
    <row r="23889" spans="2:2">
      <c r="B23889" s="15"/>
    </row>
    <row r="23890" spans="2:2">
      <c r="B23890" s="15"/>
    </row>
    <row r="23891" spans="2:2">
      <c r="B23891" s="15"/>
    </row>
    <row r="23892" spans="2:2">
      <c r="B23892" s="15"/>
    </row>
    <row r="23893" spans="2:2">
      <c r="B23893" s="15"/>
    </row>
    <row r="23894" spans="2:2">
      <c r="B23894" s="15"/>
    </row>
    <row r="23895" spans="2:2">
      <c r="B23895" s="15"/>
    </row>
    <row r="23896" spans="2:2">
      <c r="B23896" s="15"/>
    </row>
    <row r="23897" spans="2:2">
      <c r="B23897" s="15"/>
    </row>
    <row r="23898" spans="2:2">
      <c r="B23898" s="15"/>
    </row>
    <row r="23899" spans="2:2">
      <c r="B23899" s="15"/>
    </row>
    <row r="23900" spans="2:2">
      <c r="B23900" s="15"/>
    </row>
    <row r="23901" spans="2:2">
      <c r="B23901" s="15"/>
    </row>
    <row r="23902" spans="2:2">
      <c r="B23902" s="15"/>
    </row>
    <row r="23903" spans="2:2">
      <c r="B23903" s="15"/>
    </row>
    <row r="23904" spans="2:2">
      <c r="B23904" s="15"/>
    </row>
    <row r="23905" spans="2:2">
      <c r="B23905" s="15"/>
    </row>
    <row r="23906" spans="2:2">
      <c r="B23906" s="15"/>
    </row>
    <row r="23907" spans="2:2">
      <c r="B23907" s="15"/>
    </row>
    <row r="23908" spans="2:2">
      <c r="B23908" s="15"/>
    </row>
    <row r="23909" spans="2:2">
      <c r="B23909" s="15"/>
    </row>
    <row r="23910" spans="2:2">
      <c r="B23910" s="15"/>
    </row>
    <row r="23911" spans="2:2">
      <c r="B23911" s="15"/>
    </row>
    <row r="23912" spans="2:2">
      <c r="B23912" s="15"/>
    </row>
    <row r="23913" spans="2:2">
      <c r="B23913" s="15"/>
    </row>
    <row r="23914" spans="2:2">
      <c r="B23914" s="15"/>
    </row>
    <row r="23915" spans="2:2">
      <c r="B23915" s="15"/>
    </row>
    <row r="23916" spans="2:2">
      <c r="B23916" s="15"/>
    </row>
    <row r="23917" spans="2:2">
      <c r="B23917" s="15"/>
    </row>
    <row r="23918" spans="2:2">
      <c r="B23918" s="15"/>
    </row>
    <row r="23919" spans="2:2">
      <c r="B23919" s="15"/>
    </row>
    <row r="23920" spans="2:2">
      <c r="B23920" s="15"/>
    </row>
    <row r="23921" spans="2:2">
      <c r="B23921" s="15"/>
    </row>
    <row r="23922" spans="2:2">
      <c r="B23922" s="15"/>
    </row>
    <row r="23923" spans="2:2">
      <c r="B23923" s="15"/>
    </row>
    <row r="23924" spans="2:2">
      <c r="B23924" s="15"/>
    </row>
    <row r="23925" spans="2:2">
      <c r="B23925" s="15"/>
    </row>
    <row r="23926" spans="2:2">
      <c r="B23926" s="15"/>
    </row>
    <row r="23927" spans="2:2">
      <c r="B23927" s="15"/>
    </row>
    <row r="23928" spans="2:2">
      <c r="B23928" s="15"/>
    </row>
    <row r="23929" spans="2:2">
      <c r="B23929" s="15"/>
    </row>
    <row r="23930" spans="2:2">
      <c r="B23930" s="15"/>
    </row>
    <row r="23931" spans="2:2">
      <c r="B23931" s="15"/>
    </row>
    <row r="23932" spans="2:2">
      <c r="B23932" s="15"/>
    </row>
    <row r="23933" spans="2:2">
      <c r="B23933" s="15"/>
    </row>
    <row r="23934" spans="2:2">
      <c r="B23934" s="15"/>
    </row>
    <row r="23935" spans="2:2">
      <c r="B23935" s="15"/>
    </row>
    <row r="23936" spans="2:2">
      <c r="B23936" s="15"/>
    </row>
    <row r="23937" spans="2:2">
      <c r="B23937" s="15"/>
    </row>
    <row r="23938" spans="2:2">
      <c r="B23938" s="15"/>
    </row>
    <row r="23939" spans="2:2">
      <c r="B23939" s="15"/>
    </row>
    <row r="23940" spans="2:2">
      <c r="B23940" s="15"/>
    </row>
    <row r="23941" spans="2:2">
      <c r="B23941" s="15"/>
    </row>
    <row r="23942" spans="2:2">
      <c r="B23942" s="15"/>
    </row>
    <row r="23943" spans="2:2">
      <c r="B23943" s="15"/>
    </row>
    <row r="23944" spans="2:2">
      <c r="B23944" s="15"/>
    </row>
    <row r="23945" spans="2:2">
      <c r="B23945" s="15"/>
    </row>
    <row r="23946" spans="2:2">
      <c r="B23946" s="15"/>
    </row>
    <row r="23947" spans="2:2">
      <c r="B23947" s="15"/>
    </row>
    <row r="23948" spans="2:2">
      <c r="B23948" s="15"/>
    </row>
    <row r="23949" spans="2:2">
      <c r="B23949" s="15"/>
    </row>
    <row r="23950" spans="2:2">
      <c r="B23950" s="15"/>
    </row>
    <row r="23951" spans="2:2">
      <c r="B23951" s="15"/>
    </row>
    <row r="23952" spans="2:2">
      <c r="B23952" s="15"/>
    </row>
    <row r="23953" spans="2:2">
      <c r="B23953" s="15"/>
    </row>
    <row r="23954" spans="2:2">
      <c r="B23954" s="15"/>
    </row>
    <row r="23955" spans="2:2">
      <c r="B23955" s="15"/>
    </row>
    <row r="23956" spans="2:2">
      <c r="B23956" s="15"/>
    </row>
    <row r="23957" spans="2:2">
      <c r="B23957" s="15"/>
    </row>
    <row r="23958" spans="2:2">
      <c r="B23958" s="15"/>
    </row>
    <row r="23959" spans="2:2">
      <c r="B23959" s="15"/>
    </row>
    <row r="23960" spans="2:2">
      <c r="B23960" s="15"/>
    </row>
    <row r="23961" spans="2:2">
      <c r="B23961" s="15"/>
    </row>
    <row r="23962" spans="2:2">
      <c r="B23962" s="15"/>
    </row>
    <row r="23963" spans="2:2">
      <c r="B23963" s="15"/>
    </row>
    <row r="23964" spans="2:2">
      <c r="B23964" s="15"/>
    </row>
    <row r="23965" spans="2:2">
      <c r="B23965" s="15"/>
    </row>
    <row r="23966" spans="2:2">
      <c r="B23966" s="15"/>
    </row>
    <row r="23967" spans="2:2">
      <c r="B23967" s="15"/>
    </row>
    <row r="23968" spans="2:2">
      <c r="B23968" s="15"/>
    </row>
    <row r="23969" spans="2:2">
      <c r="B23969" s="15"/>
    </row>
    <row r="23970" spans="2:2">
      <c r="B23970" s="15"/>
    </row>
    <row r="23971" spans="2:2">
      <c r="B23971" s="15"/>
    </row>
    <row r="23972" spans="2:2">
      <c r="B23972" s="15"/>
    </row>
    <row r="23973" spans="2:2">
      <c r="B23973" s="15"/>
    </row>
    <row r="23974" spans="2:2">
      <c r="B23974" s="15"/>
    </row>
    <row r="23975" spans="2:2">
      <c r="B23975" s="15"/>
    </row>
    <row r="23976" spans="2:2">
      <c r="B23976" s="15"/>
    </row>
    <row r="23977" spans="2:2">
      <c r="B23977" s="15"/>
    </row>
    <row r="23978" spans="2:2">
      <c r="B23978" s="15"/>
    </row>
    <row r="23979" spans="2:2">
      <c r="B23979" s="15"/>
    </row>
    <row r="23980" spans="2:2">
      <c r="B23980" s="15"/>
    </row>
    <row r="23981" spans="2:2">
      <c r="B23981" s="15"/>
    </row>
    <row r="23982" spans="2:2">
      <c r="B23982" s="15"/>
    </row>
    <row r="23983" spans="2:2">
      <c r="B23983" s="15"/>
    </row>
    <row r="23984" spans="2:2">
      <c r="B23984" s="15"/>
    </row>
    <row r="23985" spans="2:2">
      <c r="B23985" s="15"/>
    </row>
    <row r="23986" spans="2:2">
      <c r="B23986" s="15"/>
    </row>
    <row r="23987" spans="2:2">
      <c r="B23987" s="15"/>
    </row>
    <row r="23988" spans="2:2">
      <c r="B23988" s="15"/>
    </row>
    <row r="23989" spans="2:2">
      <c r="B23989" s="15"/>
    </row>
    <row r="23990" spans="2:2">
      <c r="B23990" s="15"/>
    </row>
    <row r="23991" spans="2:2">
      <c r="B23991" s="15"/>
    </row>
    <row r="23992" spans="2:2">
      <c r="B23992" s="15"/>
    </row>
    <row r="23993" spans="2:2">
      <c r="B23993" s="15"/>
    </row>
    <row r="23994" spans="2:2">
      <c r="B23994" s="15"/>
    </row>
    <row r="23995" spans="2:2">
      <c r="B23995" s="15"/>
    </row>
    <row r="23996" spans="2:2">
      <c r="B23996" s="15"/>
    </row>
    <row r="23997" spans="2:2">
      <c r="B23997" s="15"/>
    </row>
    <row r="23998" spans="2:2">
      <c r="B23998" s="15"/>
    </row>
    <row r="23999" spans="2:2">
      <c r="B23999" s="15"/>
    </row>
    <row r="24000" spans="2:2">
      <c r="B24000" s="15"/>
    </row>
    <row r="24001" spans="2:2">
      <c r="B24001" s="15"/>
    </row>
    <row r="24002" spans="2:2">
      <c r="B24002" s="15"/>
    </row>
    <row r="24003" spans="2:2">
      <c r="B24003" s="15"/>
    </row>
    <row r="24004" spans="2:2">
      <c r="B24004" s="15"/>
    </row>
    <row r="24005" spans="2:2">
      <c r="B24005" s="15"/>
    </row>
    <row r="24006" spans="2:2">
      <c r="B24006" s="15"/>
    </row>
    <row r="24007" spans="2:2">
      <c r="B24007" s="15"/>
    </row>
    <row r="24008" spans="2:2">
      <c r="B24008" s="15"/>
    </row>
    <row r="24009" spans="2:2">
      <c r="B24009" s="15"/>
    </row>
    <row r="24010" spans="2:2">
      <c r="B24010" s="15"/>
    </row>
    <row r="24011" spans="2:2">
      <c r="B24011" s="15"/>
    </row>
    <row r="24012" spans="2:2">
      <c r="B24012" s="15"/>
    </row>
    <row r="24013" spans="2:2">
      <c r="B24013" s="15"/>
    </row>
    <row r="24014" spans="2:2">
      <c r="B24014" s="15"/>
    </row>
    <row r="24015" spans="2:2">
      <c r="B24015" s="15"/>
    </row>
    <row r="24016" spans="2:2">
      <c r="B24016" s="15"/>
    </row>
    <row r="24017" spans="2:2">
      <c r="B24017" s="15"/>
    </row>
    <row r="24018" spans="2:2">
      <c r="B24018" s="15"/>
    </row>
    <row r="24019" spans="2:2">
      <c r="B24019" s="15"/>
    </row>
    <row r="24020" spans="2:2">
      <c r="B24020" s="15"/>
    </row>
    <row r="24021" spans="2:2">
      <c r="B24021" s="15"/>
    </row>
    <row r="24022" spans="2:2">
      <c r="B24022" s="15"/>
    </row>
    <row r="24023" spans="2:2">
      <c r="B24023" s="15"/>
    </row>
    <row r="24024" spans="2:2">
      <c r="B24024" s="15"/>
    </row>
    <row r="24025" spans="2:2">
      <c r="B24025" s="15"/>
    </row>
    <row r="24026" spans="2:2">
      <c r="B24026" s="15"/>
    </row>
    <row r="24027" spans="2:2">
      <c r="B24027" s="15"/>
    </row>
    <row r="24028" spans="2:2">
      <c r="B24028" s="15"/>
    </row>
    <row r="24029" spans="2:2">
      <c r="B24029" s="15"/>
    </row>
    <row r="24030" spans="2:2">
      <c r="B24030" s="15"/>
    </row>
    <row r="24031" spans="2:2">
      <c r="B24031" s="15"/>
    </row>
    <row r="24032" spans="2:2">
      <c r="B24032" s="15"/>
    </row>
    <row r="24033" spans="2:2">
      <c r="B24033" s="15"/>
    </row>
    <row r="24034" spans="2:2">
      <c r="B24034" s="15"/>
    </row>
    <row r="24035" spans="2:2">
      <c r="B24035" s="15"/>
    </row>
    <row r="24036" spans="2:2">
      <c r="B24036" s="15"/>
    </row>
    <row r="24037" spans="2:2">
      <c r="B24037" s="15"/>
    </row>
    <row r="24038" spans="2:2">
      <c r="B24038" s="15"/>
    </row>
    <row r="24039" spans="2:2">
      <c r="B24039" s="15"/>
    </row>
    <row r="24040" spans="2:2">
      <c r="B24040" s="15"/>
    </row>
    <row r="24041" spans="2:2">
      <c r="B24041" s="15"/>
    </row>
    <row r="24042" spans="2:2">
      <c r="B24042" s="15"/>
    </row>
    <row r="24043" spans="2:2">
      <c r="B24043" s="15"/>
    </row>
    <row r="24044" spans="2:2">
      <c r="B24044" s="15"/>
    </row>
    <row r="24045" spans="2:2">
      <c r="B24045" s="15"/>
    </row>
    <row r="24046" spans="2:2">
      <c r="B24046" s="15"/>
    </row>
    <row r="24047" spans="2:2">
      <c r="B24047" s="15"/>
    </row>
    <row r="24048" spans="2:2">
      <c r="B24048" s="15"/>
    </row>
    <row r="24049" spans="2:2">
      <c r="B24049" s="15"/>
    </row>
    <row r="24050" spans="2:2">
      <c r="B24050" s="15"/>
    </row>
    <row r="24051" spans="2:2">
      <c r="B24051" s="15"/>
    </row>
    <row r="24052" spans="2:2">
      <c r="B24052" s="15"/>
    </row>
    <row r="24053" spans="2:2">
      <c r="B24053" s="15"/>
    </row>
    <row r="24054" spans="2:2">
      <c r="B24054" s="15"/>
    </row>
    <row r="24055" spans="2:2">
      <c r="B24055" s="15"/>
    </row>
    <row r="24056" spans="2:2">
      <c r="B24056" s="15"/>
    </row>
    <row r="24057" spans="2:2">
      <c r="B24057" s="15"/>
    </row>
    <row r="24058" spans="2:2">
      <c r="B24058" s="15"/>
    </row>
    <row r="24059" spans="2:2">
      <c r="B24059" s="15"/>
    </row>
    <row r="24060" spans="2:2">
      <c r="B24060" s="15"/>
    </row>
    <row r="24061" spans="2:2">
      <c r="B24061" s="15"/>
    </row>
    <row r="24062" spans="2:2">
      <c r="B24062" s="15"/>
    </row>
    <row r="24063" spans="2:2">
      <c r="B24063" s="15"/>
    </row>
    <row r="24064" spans="2:2">
      <c r="B24064" s="15"/>
    </row>
    <row r="24065" spans="2:2">
      <c r="B24065" s="15"/>
    </row>
    <row r="24066" spans="2:2">
      <c r="B24066" s="15"/>
    </row>
    <row r="24067" spans="2:2">
      <c r="B24067" s="15"/>
    </row>
    <row r="24068" spans="2:2">
      <c r="B24068" s="15"/>
    </row>
    <row r="24069" spans="2:2">
      <c r="B24069" s="15"/>
    </row>
    <row r="24070" spans="2:2">
      <c r="B24070" s="15"/>
    </row>
    <row r="24071" spans="2:2">
      <c r="B24071" s="15"/>
    </row>
    <row r="24072" spans="2:2">
      <c r="B24072" s="15"/>
    </row>
    <row r="24073" spans="2:2">
      <c r="B24073" s="15"/>
    </row>
    <row r="24074" spans="2:2">
      <c r="B24074" s="15"/>
    </row>
    <row r="24075" spans="2:2">
      <c r="B24075" s="15"/>
    </row>
    <row r="24076" spans="2:2">
      <c r="B24076" s="15"/>
    </row>
    <row r="24077" spans="2:2">
      <c r="B24077" s="15"/>
    </row>
    <row r="24078" spans="2:2">
      <c r="B24078" s="15"/>
    </row>
    <row r="24079" spans="2:2">
      <c r="B24079" s="15"/>
    </row>
    <row r="24080" spans="2:2">
      <c r="B24080" s="15"/>
    </row>
    <row r="24081" spans="2:2">
      <c r="B24081" s="15"/>
    </row>
    <row r="24082" spans="2:2">
      <c r="B24082" s="15"/>
    </row>
    <row r="24083" spans="2:2">
      <c r="B24083" s="15"/>
    </row>
    <row r="24084" spans="2:2">
      <c r="B24084" s="15"/>
    </row>
    <row r="24085" spans="2:2">
      <c r="B24085" s="15"/>
    </row>
    <row r="24086" spans="2:2">
      <c r="B24086" s="15"/>
    </row>
    <row r="24087" spans="2:2">
      <c r="B24087" s="15"/>
    </row>
    <row r="24088" spans="2:2">
      <c r="B24088" s="15"/>
    </row>
    <row r="24089" spans="2:2">
      <c r="B24089" s="15"/>
    </row>
    <row r="24090" spans="2:2">
      <c r="B24090" s="15"/>
    </row>
    <row r="24091" spans="2:2">
      <c r="B24091" s="15"/>
    </row>
    <row r="24092" spans="2:2">
      <c r="B24092" s="15"/>
    </row>
    <row r="24093" spans="2:2">
      <c r="B24093" s="15"/>
    </row>
    <row r="24094" spans="2:2">
      <c r="B24094" s="15"/>
    </row>
    <row r="24095" spans="2:2">
      <c r="B24095" s="15"/>
    </row>
    <row r="24096" spans="2:2">
      <c r="B24096" s="15"/>
    </row>
    <row r="24097" spans="2:2">
      <c r="B24097" s="15"/>
    </row>
    <row r="24098" spans="2:2">
      <c r="B24098" s="15"/>
    </row>
    <row r="24099" spans="2:2">
      <c r="B24099" s="15"/>
    </row>
    <row r="24100" spans="2:2">
      <c r="B24100" s="15"/>
    </row>
    <row r="24101" spans="2:2">
      <c r="B24101" s="15"/>
    </row>
    <row r="24102" spans="2:2">
      <c r="B24102" s="15"/>
    </row>
    <row r="24103" spans="2:2">
      <c r="B24103" s="15"/>
    </row>
    <row r="24104" spans="2:2">
      <c r="B24104" s="15"/>
    </row>
    <row r="24105" spans="2:2">
      <c r="B24105" s="15"/>
    </row>
    <row r="24106" spans="2:2">
      <c r="B24106" s="15"/>
    </row>
    <row r="24107" spans="2:2">
      <c r="B24107" s="15"/>
    </row>
    <row r="24108" spans="2:2">
      <c r="B24108" s="15"/>
    </row>
    <row r="24109" spans="2:2">
      <c r="B24109" s="15"/>
    </row>
    <row r="24110" spans="2:2">
      <c r="B24110" s="15"/>
    </row>
    <row r="24111" spans="2:2">
      <c r="B24111" s="15"/>
    </row>
    <row r="24112" spans="2:2">
      <c r="B24112" s="15"/>
    </row>
    <row r="24113" spans="2:2">
      <c r="B24113" s="15"/>
    </row>
    <row r="24114" spans="2:2">
      <c r="B24114" s="15"/>
    </row>
    <row r="24115" spans="2:2">
      <c r="B24115" s="15"/>
    </row>
    <row r="24116" spans="2:2">
      <c r="B24116" s="15"/>
    </row>
    <row r="24117" spans="2:2">
      <c r="B24117" s="15"/>
    </row>
    <row r="24118" spans="2:2">
      <c r="B24118" s="15"/>
    </row>
    <row r="24119" spans="2:2">
      <c r="B24119" s="15"/>
    </row>
    <row r="24120" spans="2:2">
      <c r="B24120" s="15"/>
    </row>
    <row r="24121" spans="2:2">
      <c r="B24121" s="15"/>
    </row>
    <row r="24122" spans="2:2">
      <c r="B24122" s="15"/>
    </row>
    <row r="24123" spans="2:2">
      <c r="B24123" s="15"/>
    </row>
    <row r="24124" spans="2:2">
      <c r="B24124" s="15"/>
    </row>
    <row r="24125" spans="2:2">
      <c r="B24125" s="15"/>
    </row>
    <row r="24126" spans="2:2">
      <c r="B24126" s="15"/>
    </row>
    <row r="24127" spans="2:2">
      <c r="B24127" s="15"/>
    </row>
    <row r="24128" spans="2:2">
      <c r="B24128" s="15"/>
    </row>
    <row r="24129" spans="2:2">
      <c r="B24129" s="15"/>
    </row>
    <row r="24130" spans="2:2">
      <c r="B24130" s="15"/>
    </row>
    <row r="24131" spans="2:2">
      <c r="B24131" s="15"/>
    </row>
    <row r="24132" spans="2:2">
      <c r="B24132" s="15"/>
    </row>
    <row r="24133" spans="2:2">
      <c r="B24133" s="15"/>
    </row>
    <row r="24134" spans="2:2">
      <c r="B24134" s="15"/>
    </row>
    <row r="24135" spans="2:2">
      <c r="B24135" s="15"/>
    </row>
    <row r="24136" spans="2:2">
      <c r="B24136" s="15"/>
    </row>
    <row r="24137" spans="2:2">
      <c r="B24137" s="15"/>
    </row>
    <row r="24138" spans="2:2">
      <c r="B24138" s="15"/>
    </row>
    <row r="24139" spans="2:2">
      <c r="B24139" s="15"/>
    </row>
    <row r="24140" spans="2:2">
      <c r="B24140" s="15"/>
    </row>
    <row r="24141" spans="2:2">
      <c r="B24141" s="15"/>
    </row>
    <row r="24142" spans="2:2">
      <c r="B24142" s="15"/>
    </row>
    <row r="24143" spans="2:2">
      <c r="B24143" s="15"/>
    </row>
    <row r="24144" spans="2:2">
      <c r="B24144" s="15"/>
    </row>
    <row r="24145" spans="2:2">
      <c r="B24145" s="15"/>
    </row>
    <row r="24146" spans="2:2">
      <c r="B24146" s="15"/>
    </row>
    <row r="24147" spans="2:2">
      <c r="B24147" s="15"/>
    </row>
    <row r="24148" spans="2:2">
      <c r="B24148" s="15"/>
    </row>
    <row r="24149" spans="2:2">
      <c r="B24149" s="15"/>
    </row>
    <row r="24150" spans="2:2">
      <c r="B24150" s="15"/>
    </row>
    <row r="24151" spans="2:2">
      <c r="B24151" s="15"/>
    </row>
    <row r="24152" spans="2:2">
      <c r="B24152" s="15"/>
    </row>
    <row r="24153" spans="2:2">
      <c r="B24153" s="15"/>
    </row>
    <row r="24154" spans="2:2">
      <c r="B24154" s="15"/>
    </row>
    <row r="24155" spans="2:2">
      <c r="B24155" s="15"/>
    </row>
    <row r="24156" spans="2:2">
      <c r="B24156" s="15"/>
    </row>
    <row r="24157" spans="2:2">
      <c r="B24157" s="15"/>
    </row>
    <row r="24158" spans="2:2">
      <c r="B24158" s="15"/>
    </row>
    <row r="24159" spans="2:2">
      <c r="B24159" s="15"/>
    </row>
    <row r="24160" spans="2:2">
      <c r="B24160" s="15"/>
    </row>
    <row r="24161" spans="2:2">
      <c r="B24161" s="15"/>
    </row>
    <row r="24162" spans="2:2">
      <c r="B24162" s="15"/>
    </row>
    <row r="24163" spans="2:2">
      <c r="B24163" s="15"/>
    </row>
    <row r="24164" spans="2:2">
      <c r="B24164" s="15"/>
    </row>
    <row r="24165" spans="2:2">
      <c r="B24165" s="15"/>
    </row>
    <row r="24166" spans="2:2">
      <c r="B24166" s="15"/>
    </row>
    <row r="24167" spans="2:2">
      <c r="B24167" s="15"/>
    </row>
    <row r="24168" spans="2:2">
      <c r="B24168" s="15"/>
    </row>
    <row r="24169" spans="2:2">
      <c r="B24169" s="15"/>
    </row>
    <row r="24170" spans="2:2">
      <c r="B24170" s="15"/>
    </row>
    <row r="24171" spans="2:2">
      <c r="B24171" s="15"/>
    </row>
    <row r="24172" spans="2:2">
      <c r="B24172" s="15"/>
    </row>
    <row r="24173" spans="2:2">
      <c r="B24173" s="15"/>
    </row>
    <row r="24174" spans="2:2">
      <c r="B24174" s="15"/>
    </row>
    <row r="24175" spans="2:2">
      <c r="B24175" s="15"/>
    </row>
    <row r="24176" spans="2:2">
      <c r="B24176" s="15"/>
    </row>
    <row r="24177" spans="2:2">
      <c r="B24177" s="15"/>
    </row>
    <row r="24178" spans="2:2">
      <c r="B24178" s="15"/>
    </row>
    <row r="24179" spans="2:2">
      <c r="B24179" s="15"/>
    </row>
    <row r="24180" spans="2:2">
      <c r="B24180" s="15"/>
    </row>
    <row r="24181" spans="2:2">
      <c r="B24181" s="15"/>
    </row>
    <row r="24182" spans="2:2">
      <c r="B24182" s="15"/>
    </row>
    <row r="24183" spans="2:2">
      <c r="B24183" s="15"/>
    </row>
    <row r="24184" spans="2:2">
      <c r="B24184" s="15"/>
    </row>
    <row r="24185" spans="2:2">
      <c r="B24185" s="15"/>
    </row>
    <row r="24186" spans="2:2">
      <c r="B24186" s="15"/>
    </row>
    <row r="24187" spans="2:2">
      <c r="B24187" s="15"/>
    </row>
    <row r="24188" spans="2:2">
      <c r="B24188" s="15"/>
    </row>
    <row r="24189" spans="2:2">
      <c r="B24189" s="15"/>
    </row>
    <row r="24190" spans="2:2">
      <c r="B24190" s="15"/>
    </row>
    <row r="24191" spans="2:2">
      <c r="B24191" s="15"/>
    </row>
    <row r="24192" spans="2:2">
      <c r="B24192" s="15"/>
    </row>
    <row r="24193" spans="2:2">
      <c r="B24193" s="15"/>
    </row>
    <row r="24194" spans="2:2">
      <c r="B24194" s="15"/>
    </row>
    <row r="24195" spans="2:2">
      <c r="B24195" s="15"/>
    </row>
    <row r="24196" spans="2:2">
      <c r="B24196" s="15"/>
    </row>
    <row r="24197" spans="2:2">
      <c r="B24197" s="15"/>
    </row>
    <row r="24198" spans="2:2">
      <c r="B24198" s="15"/>
    </row>
    <row r="24199" spans="2:2">
      <c r="B24199" s="15"/>
    </row>
    <row r="24200" spans="2:2">
      <c r="B24200" s="15"/>
    </row>
    <row r="24201" spans="2:2">
      <c r="B24201" s="15"/>
    </row>
    <row r="24202" spans="2:2">
      <c r="B24202" s="15"/>
    </row>
    <row r="24203" spans="2:2">
      <c r="B24203" s="15"/>
    </row>
    <row r="24204" spans="2:2">
      <c r="B24204" s="15"/>
    </row>
    <row r="24205" spans="2:2">
      <c r="B24205" s="15"/>
    </row>
    <row r="24206" spans="2:2">
      <c r="B24206" s="15"/>
    </row>
    <row r="24207" spans="2:2">
      <c r="B24207" s="15"/>
    </row>
    <row r="24208" spans="2:2">
      <c r="B24208" s="15"/>
    </row>
    <row r="24209" spans="2:2">
      <c r="B24209" s="15"/>
    </row>
    <row r="24210" spans="2:2">
      <c r="B24210" s="15"/>
    </row>
    <row r="24211" spans="2:2">
      <c r="B24211" s="15"/>
    </row>
    <row r="24212" spans="2:2">
      <c r="B24212" s="15"/>
    </row>
    <row r="24213" spans="2:2">
      <c r="B24213" s="15"/>
    </row>
    <row r="24214" spans="2:2">
      <c r="B24214" s="15"/>
    </row>
    <row r="24215" spans="2:2">
      <c r="B24215" s="15"/>
    </row>
    <row r="24216" spans="2:2">
      <c r="B24216" s="15"/>
    </row>
    <row r="24217" spans="2:2">
      <c r="B24217" s="15"/>
    </row>
    <row r="24218" spans="2:2">
      <c r="B24218" s="15"/>
    </row>
    <row r="24219" spans="2:2">
      <c r="B24219" s="15"/>
    </row>
    <row r="24220" spans="2:2">
      <c r="B24220" s="15"/>
    </row>
    <row r="24221" spans="2:2">
      <c r="B24221" s="15"/>
    </row>
    <row r="24222" spans="2:2">
      <c r="B24222" s="15"/>
    </row>
    <row r="24223" spans="2:2">
      <c r="B24223" s="15"/>
    </row>
    <row r="24224" spans="2:2">
      <c r="B24224" s="15"/>
    </row>
    <row r="24225" spans="2:2">
      <c r="B24225" s="15"/>
    </row>
    <row r="24226" spans="2:2">
      <c r="B24226" s="15"/>
    </row>
    <row r="24227" spans="2:2">
      <c r="B24227" s="15"/>
    </row>
    <row r="24228" spans="2:2">
      <c r="B24228" s="15"/>
    </row>
    <row r="24229" spans="2:2">
      <c r="B24229" s="15"/>
    </row>
    <row r="24230" spans="2:2">
      <c r="B24230" s="15"/>
    </row>
    <row r="24231" spans="2:2">
      <c r="B24231" s="15"/>
    </row>
    <row r="24232" spans="2:2">
      <c r="B24232" s="15"/>
    </row>
    <row r="24233" spans="2:2">
      <c r="B24233" s="15"/>
    </row>
    <row r="24234" spans="2:2">
      <c r="B24234" s="15"/>
    </row>
    <row r="24235" spans="2:2">
      <c r="B24235" s="15"/>
    </row>
    <row r="24236" spans="2:2">
      <c r="B24236" s="15"/>
    </row>
    <row r="24237" spans="2:2">
      <c r="B24237" s="15"/>
    </row>
    <row r="24238" spans="2:2">
      <c r="B24238" s="15"/>
    </row>
    <row r="24239" spans="2:2">
      <c r="B24239" s="15"/>
    </row>
    <row r="24240" spans="2:2">
      <c r="B24240" s="15"/>
    </row>
    <row r="24241" spans="2:2">
      <c r="B24241" s="15"/>
    </row>
    <row r="24242" spans="2:2">
      <c r="B24242" s="15"/>
    </row>
    <row r="24243" spans="2:2">
      <c r="B24243" s="15"/>
    </row>
    <row r="24244" spans="2:2">
      <c r="B24244" s="15"/>
    </row>
    <row r="24245" spans="2:2">
      <c r="B24245" s="15"/>
    </row>
    <row r="24246" spans="2:2">
      <c r="B24246" s="15"/>
    </row>
    <row r="24247" spans="2:2">
      <c r="B24247" s="15"/>
    </row>
    <row r="24248" spans="2:2">
      <c r="B24248" s="15"/>
    </row>
    <row r="24249" spans="2:2">
      <c r="B24249" s="15"/>
    </row>
    <row r="24250" spans="2:2">
      <c r="B24250" s="15"/>
    </row>
    <row r="24251" spans="2:2">
      <c r="B24251" s="15"/>
    </row>
    <row r="24252" spans="2:2">
      <c r="B24252" s="15"/>
    </row>
    <row r="24253" spans="2:2">
      <c r="B24253" s="15"/>
    </row>
    <row r="24254" spans="2:2">
      <c r="B24254" s="15"/>
    </row>
    <row r="24255" spans="2:2">
      <c r="B24255" s="15"/>
    </row>
    <row r="24256" spans="2:2">
      <c r="B24256" s="15"/>
    </row>
    <row r="24257" spans="2:2">
      <c r="B24257" s="15"/>
    </row>
    <row r="24258" spans="2:2">
      <c r="B24258" s="15"/>
    </row>
    <row r="24259" spans="2:2">
      <c r="B24259" s="15"/>
    </row>
    <row r="24260" spans="2:2">
      <c r="B24260" s="15"/>
    </row>
    <row r="24261" spans="2:2">
      <c r="B24261" s="15"/>
    </row>
    <row r="24262" spans="2:2">
      <c r="B24262" s="15"/>
    </row>
    <row r="24263" spans="2:2">
      <c r="B24263" s="15"/>
    </row>
    <row r="24264" spans="2:2">
      <c r="B24264" s="15"/>
    </row>
    <row r="24265" spans="2:2">
      <c r="B24265" s="15"/>
    </row>
    <row r="24266" spans="2:2">
      <c r="B24266" s="15"/>
    </row>
    <row r="24267" spans="2:2">
      <c r="B24267" s="15"/>
    </row>
    <row r="24268" spans="2:2">
      <c r="B24268" s="15"/>
    </row>
    <row r="24269" spans="2:2">
      <c r="B24269" s="15"/>
    </row>
    <row r="24270" spans="2:2">
      <c r="B24270" s="15"/>
    </row>
    <row r="24271" spans="2:2">
      <c r="B24271" s="15"/>
    </row>
    <row r="24272" spans="2:2">
      <c r="B24272" s="15"/>
    </row>
    <row r="24273" spans="2:2">
      <c r="B24273" s="15"/>
    </row>
    <row r="24274" spans="2:2">
      <c r="B24274" s="15"/>
    </row>
    <row r="24275" spans="2:2">
      <c r="B24275" s="15"/>
    </row>
    <row r="24276" spans="2:2">
      <c r="B24276" s="15"/>
    </row>
    <row r="24277" spans="2:2">
      <c r="B24277" s="15"/>
    </row>
    <row r="24278" spans="2:2">
      <c r="B24278" s="15"/>
    </row>
    <row r="24279" spans="2:2">
      <c r="B24279" s="15"/>
    </row>
    <row r="24280" spans="2:2">
      <c r="B24280" s="15"/>
    </row>
    <row r="24281" spans="2:2">
      <c r="B24281" s="15"/>
    </row>
    <row r="24282" spans="2:2">
      <c r="B24282" s="15"/>
    </row>
    <row r="24283" spans="2:2">
      <c r="B24283" s="15"/>
    </row>
    <row r="24284" spans="2:2">
      <c r="B24284" s="15"/>
    </row>
    <row r="24285" spans="2:2">
      <c r="B24285" s="15"/>
    </row>
    <row r="24286" spans="2:2">
      <c r="B24286" s="15"/>
    </row>
    <row r="24287" spans="2:2">
      <c r="B24287" s="15"/>
    </row>
    <row r="24288" spans="2:2">
      <c r="B24288" s="15"/>
    </row>
    <row r="24289" spans="2:2">
      <c r="B24289" s="15"/>
    </row>
    <row r="24290" spans="2:2">
      <c r="B24290" s="15"/>
    </row>
    <row r="24291" spans="2:2">
      <c r="B24291" s="15"/>
    </row>
    <row r="24292" spans="2:2">
      <c r="B24292" s="15"/>
    </row>
    <row r="24293" spans="2:2">
      <c r="B24293" s="15"/>
    </row>
    <row r="24294" spans="2:2">
      <c r="B24294" s="15"/>
    </row>
    <row r="24295" spans="2:2">
      <c r="B24295" s="15"/>
    </row>
    <row r="24296" spans="2:2">
      <c r="B24296" s="15"/>
    </row>
    <row r="24297" spans="2:2">
      <c r="B24297" s="15"/>
    </row>
    <row r="24298" spans="2:2">
      <c r="B24298" s="15"/>
    </row>
    <row r="24299" spans="2:2">
      <c r="B24299" s="15"/>
    </row>
    <row r="24300" spans="2:2">
      <c r="B24300" s="15"/>
    </row>
    <row r="24301" spans="2:2">
      <c r="B24301" s="15"/>
    </row>
    <row r="24302" spans="2:2">
      <c r="B24302" s="15"/>
    </row>
    <row r="24303" spans="2:2">
      <c r="B24303" s="15"/>
    </row>
    <row r="24304" spans="2:2">
      <c r="B24304" s="15"/>
    </row>
    <row r="24305" spans="2:2">
      <c r="B24305" s="15"/>
    </row>
    <row r="24306" spans="2:2">
      <c r="B24306" s="15"/>
    </row>
    <row r="24307" spans="2:2">
      <c r="B24307" s="15"/>
    </row>
    <row r="24308" spans="2:2">
      <c r="B24308" s="15"/>
    </row>
    <row r="24309" spans="2:2">
      <c r="B24309" s="15"/>
    </row>
    <row r="24310" spans="2:2">
      <c r="B24310" s="15"/>
    </row>
    <row r="24311" spans="2:2">
      <c r="B24311" s="15"/>
    </row>
    <row r="24312" spans="2:2">
      <c r="B24312" s="15"/>
    </row>
    <row r="24313" spans="2:2">
      <c r="B24313" s="15"/>
    </row>
    <row r="24314" spans="2:2">
      <c r="B24314" s="15"/>
    </row>
    <row r="24315" spans="2:2">
      <c r="B24315" s="15"/>
    </row>
    <row r="24316" spans="2:2">
      <c r="B24316" s="15"/>
    </row>
    <row r="24317" spans="2:2">
      <c r="B24317" s="15"/>
    </row>
    <row r="24318" spans="2:2">
      <c r="B24318" s="15"/>
    </row>
    <row r="24319" spans="2:2">
      <c r="B24319" s="15"/>
    </row>
    <row r="24320" spans="2:2">
      <c r="B24320" s="15"/>
    </row>
    <row r="24321" spans="2:2">
      <c r="B24321" s="15"/>
    </row>
    <row r="24322" spans="2:2">
      <c r="B24322" s="15"/>
    </row>
    <row r="24323" spans="2:2">
      <c r="B24323" s="15"/>
    </row>
    <row r="24324" spans="2:2">
      <c r="B24324" s="15"/>
    </row>
    <row r="24325" spans="2:2">
      <c r="B24325" s="15"/>
    </row>
    <row r="24326" spans="2:2">
      <c r="B24326" s="15"/>
    </row>
    <row r="24327" spans="2:2">
      <c r="B24327" s="15"/>
    </row>
    <row r="24328" spans="2:2">
      <c r="B24328" s="15"/>
    </row>
    <row r="24329" spans="2:2">
      <c r="B24329" s="15"/>
    </row>
    <row r="24330" spans="2:2">
      <c r="B24330" s="15"/>
    </row>
    <row r="24331" spans="2:2">
      <c r="B24331" s="15"/>
    </row>
    <row r="24332" spans="2:2">
      <c r="B24332" s="15"/>
    </row>
    <row r="24333" spans="2:2">
      <c r="B24333" s="15"/>
    </row>
    <row r="24334" spans="2:2">
      <c r="B24334" s="15"/>
    </row>
    <row r="24335" spans="2:2">
      <c r="B24335" s="15"/>
    </row>
    <row r="24336" spans="2:2">
      <c r="B24336" s="15"/>
    </row>
    <row r="24337" spans="2:2">
      <c r="B24337" s="15"/>
    </row>
    <row r="24338" spans="2:2">
      <c r="B24338" s="15"/>
    </row>
    <row r="24339" spans="2:2">
      <c r="B24339" s="15"/>
    </row>
    <row r="24340" spans="2:2">
      <c r="B24340" s="15"/>
    </row>
    <row r="24341" spans="2:2">
      <c r="B24341" s="15"/>
    </row>
    <row r="24342" spans="2:2">
      <c r="B24342" s="15"/>
    </row>
    <row r="24343" spans="2:2">
      <c r="B24343" s="15"/>
    </row>
    <row r="24344" spans="2:2">
      <c r="B24344" s="15"/>
    </row>
    <row r="24345" spans="2:2">
      <c r="B24345" s="15"/>
    </row>
    <row r="24346" spans="2:2">
      <c r="B24346" s="15"/>
    </row>
    <row r="24347" spans="2:2">
      <c r="B24347" s="15"/>
    </row>
    <row r="24348" spans="2:2">
      <c r="B24348" s="15"/>
    </row>
    <row r="24349" spans="2:2">
      <c r="B24349" s="15"/>
    </row>
    <row r="24350" spans="2:2">
      <c r="B24350" s="15"/>
    </row>
    <row r="24351" spans="2:2">
      <c r="B24351" s="15"/>
    </row>
    <row r="24352" spans="2:2">
      <c r="B24352" s="15"/>
    </row>
    <row r="24353" spans="2:2">
      <c r="B24353" s="15"/>
    </row>
    <row r="24354" spans="2:2">
      <c r="B24354" s="15"/>
    </row>
    <row r="24355" spans="2:2">
      <c r="B24355" s="15"/>
    </row>
    <row r="24356" spans="2:2">
      <c r="B24356" s="15"/>
    </row>
    <row r="24357" spans="2:2">
      <c r="B24357" s="15"/>
    </row>
    <row r="24358" spans="2:2">
      <c r="B24358" s="15"/>
    </row>
    <row r="24359" spans="2:2">
      <c r="B24359" s="15"/>
    </row>
    <row r="24360" spans="2:2">
      <c r="B24360" s="15"/>
    </row>
    <row r="24361" spans="2:2">
      <c r="B24361" s="15"/>
    </row>
    <row r="24362" spans="2:2">
      <c r="B24362" s="15"/>
    </row>
    <row r="24363" spans="2:2">
      <c r="B24363" s="15"/>
    </row>
    <row r="24364" spans="2:2">
      <c r="B24364" s="15"/>
    </row>
    <row r="24365" spans="2:2">
      <c r="B24365" s="15"/>
    </row>
    <row r="24366" spans="2:2">
      <c r="B24366" s="15"/>
    </row>
    <row r="24367" spans="2:2">
      <c r="B24367" s="15"/>
    </row>
    <row r="24368" spans="2:2">
      <c r="B24368" s="15"/>
    </row>
    <row r="24369" spans="2:2">
      <c r="B24369" s="15"/>
    </row>
    <row r="24370" spans="2:2">
      <c r="B24370" s="15"/>
    </row>
    <row r="24371" spans="2:2">
      <c r="B24371" s="15"/>
    </row>
    <row r="24372" spans="2:2">
      <c r="B24372" s="15"/>
    </row>
    <row r="24373" spans="2:2">
      <c r="B24373" s="15"/>
    </row>
    <row r="24374" spans="2:2">
      <c r="B24374" s="15"/>
    </row>
    <row r="24375" spans="2:2">
      <c r="B24375" s="15"/>
    </row>
    <row r="24376" spans="2:2">
      <c r="B24376" s="15"/>
    </row>
    <row r="24377" spans="2:2">
      <c r="B24377" s="15"/>
    </row>
    <row r="24378" spans="2:2">
      <c r="B24378" s="15"/>
    </row>
    <row r="24379" spans="2:2">
      <c r="B24379" s="15"/>
    </row>
    <row r="24380" spans="2:2">
      <c r="B24380" s="15"/>
    </row>
    <row r="24381" spans="2:2">
      <c r="B24381" s="15"/>
    </row>
    <row r="24382" spans="2:2">
      <c r="B24382" s="15"/>
    </row>
    <row r="24383" spans="2:2">
      <c r="B24383" s="15"/>
    </row>
    <row r="24384" spans="2:2">
      <c r="B24384" s="15"/>
    </row>
    <row r="24385" spans="2:2">
      <c r="B24385" s="15"/>
    </row>
    <row r="24386" spans="2:2">
      <c r="B24386" s="15"/>
    </row>
    <row r="24387" spans="2:2">
      <c r="B24387" s="15"/>
    </row>
    <row r="24388" spans="2:2">
      <c r="B24388" s="15"/>
    </row>
    <row r="24389" spans="2:2">
      <c r="B24389" s="15"/>
    </row>
    <row r="24390" spans="2:2">
      <c r="B24390" s="15"/>
    </row>
    <row r="24391" spans="2:2">
      <c r="B24391" s="15"/>
    </row>
    <row r="24392" spans="2:2">
      <c r="B24392" s="15"/>
    </row>
    <row r="24393" spans="2:2">
      <c r="B24393" s="15"/>
    </row>
    <row r="24394" spans="2:2">
      <c r="B24394" s="15"/>
    </row>
    <row r="24395" spans="2:2">
      <c r="B24395" s="15"/>
    </row>
    <row r="24396" spans="2:2">
      <c r="B24396" s="15"/>
    </row>
    <row r="24397" spans="2:2">
      <c r="B24397" s="15"/>
    </row>
    <row r="24398" spans="2:2">
      <c r="B24398" s="15"/>
    </row>
    <row r="24399" spans="2:2">
      <c r="B24399" s="15"/>
    </row>
    <row r="24400" spans="2:2">
      <c r="B24400" s="15"/>
    </row>
    <row r="24401" spans="2:2">
      <c r="B24401" s="15"/>
    </row>
    <row r="24402" spans="2:2">
      <c r="B24402" s="15"/>
    </row>
    <row r="24403" spans="2:2">
      <c r="B24403" s="15"/>
    </row>
    <row r="24404" spans="2:2">
      <c r="B24404" s="15"/>
    </row>
    <row r="24405" spans="2:2">
      <c r="B24405" s="15"/>
    </row>
    <row r="24406" spans="2:2">
      <c r="B24406" s="15"/>
    </row>
    <row r="24407" spans="2:2">
      <c r="B24407" s="15"/>
    </row>
    <row r="24408" spans="2:2">
      <c r="B24408" s="15"/>
    </row>
    <row r="24409" spans="2:2">
      <c r="B24409" s="15"/>
    </row>
    <row r="24410" spans="2:2">
      <c r="B24410" s="15"/>
    </row>
    <row r="24411" spans="2:2">
      <c r="B24411" s="15"/>
    </row>
    <row r="24412" spans="2:2">
      <c r="B24412" s="15"/>
    </row>
    <row r="24413" spans="2:2">
      <c r="B24413" s="15"/>
    </row>
    <row r="24414" spans="2:2">
      <c r="B24414" s="15"/>
    </row>
    <row r="24415" spans="2:2">
      <c r="B24415" s="15"/>
    </row>
    <row r="24416" spans="2:2">
      <c r="B24416" s="15"/>
    </row>
    <row r="24417" spans="2:2">
      <c r="B24417" s="15"/>
    </row>
    <row r="24418" spans="2:2">
      <c r="B24418" s="15"/>
    </row>
    <row r="24419" spans="2:2">
      <c r="B24419" s="15"/>
    </row>
    <row r="24420" spans="2:2">
      <c r="B24420" s="15"/>
    </row>
    <row r="24421" spans="2:2">
      <c r="B24421" s="15"/>
    </row>
    <row r="24422" spans="2:2">
      <c r="B24422" s="15"/>
    </row>
    <row r="24423" spans="2:2">
      <c r="B24423" s="15"/>
    </row>
    <row r="24424" spans="2:2">
      <c r="B24424" s="15"/>
    </row>
    <row r="24425" spans="2:2">
      <c r="B24425" s="15"/>
    </row>
    <row r="24426" spans="2:2">
      <c r="B24426" s="15"/>
    </row>
    <row r="24427" spans="2:2">
      <c r="B24427" s="15"/>
    </row>
    <row r="24428" spans="2:2">
      <c r="B24428" s="15"/>
    </row>
    <row r="24429" spans="2:2">
      <c r="B24429" s="15"/>
    </row>
    <row r="24430" spans="2:2">
      <c r="B24430" s="15"/>
    </row>
    <row r="24431" spans="2:2">
      <c r="B24431" s="15"/>
    </row>
    <row r="24432" spans="2:2">
      <c r="B24432" s="15"/>
    </row>
    <row r="24433" spans="2:2">
      <c r="B24433" s="15"/>
    </row>
    <row r="24434" spans="2:2">
      <c r="B24434" s="15"/>
    </row>
    <row r="24435" spans="2:2">
      <c r="B24435" s="15"/>
    </row>
    <row r="24436" spans="2:2">
      <c r="B24436" s="15"/>
    </row>
    <row r="24437" spans="2:2">
      <c r="B24437" s="15"/>
    </row>
    <row r="24438" spans="2:2">
      <c r="B24438" s="15"/>
    </row>
    <row r="24439" spans="2:2">
      <c r="B24439" s="15"/>
    </row>
    <row r="24440" spans="2:2">
      <c r="B24440" s="15"/>
    </row>
    <row r="24441" spans="2:2">
      <c r="B24441" s="15"/>
    </row>
    <row r="24442" spans="2:2">
      <c r="B24442" s="15"/>
    </row>
    <row r="24443" spans="2:2">
      <c r="B24443" s="15"/>
    </row>
    <row r="24444" spans="2:2">
      <c r="B24444" s="15"/>
    </row>
    <row r="24445" spans="2:2">
      <c r="B24445" s="15"/>
    </row>
    <row r="24446" spans="2:2">
      <c r="B24446" s="15"/>
    </row>
    <row r="24447" spans="2:2">
      <c r="B24447" s="15"/>
    </row>
    <row r="24448" spans="2:2">
      <c r="B24448" s="15"/>
    </row>
    <row r="24449" spans="2:2">
      <c r="B24449" s="15"/>
    </row>
    <row r="24450" spans="2:2">
      <c r="B24450" s="15"/>
    </row>
    <row r="24451" spans="2:2">
      <c r="B24451" s="15"/>
    </row>
    <row r="24452" spans="2:2">
      <c r="B24452" s="15"/>
    </row>
    <row r="24453" spans="2:2">
      <c r="B24453" s="15"/>
    </row>
    <row r="24454" spans="2:2">
      <c r="B24454" s="15"/>
    </row>
    <row r="24455" spans="2:2">
      <c r="B24455" s="15"/>
    </row>
    <row r="24456" spans="2:2">
      <c r="B24456" s="15"/>
    </row>
    <row r="24457" spans="2:2">
      <c r="B24457" s="15"/>
    </row>
    <row r="24458" spans="2:2">
      <c r="B24458" s="15"/>
    </row>
    <row r="24459" spans="2:2">
      <c r="B24459" s="15"/>
    </row>
    <row r="24460" spans="2:2">
      <c r="B24460" s="15"/>
    </row>
    <row r="24461" spans="2:2">
      <c r="B24461" s="15"/>
    </row>
    <row r="24462" spans="2:2">
      <c r="B24462" s="15"/>
    </row>
    <row r="24463" spans="2:2">
      <c r="B24463" s="15"/>
    </row>
    <row r="24464" spans="2:2">
      <c r="B24464" s="15"/>
    </row>
    <row r="24465" spans="2:2">
      <c r="B24465" s="15"/>
    </row>
    <row r="24466" spans="2:2">
      <c r="B24466" s="15"/>
    </row>
    <row r="24467" spans="2:2">
      <c r="B24467" s="15"/>
    </row>
    <row r="24468" spans="2:2">
      <c r="B24468" s="15"/>
    </row>
    <row r="24469" spans="2:2">
      <c r="B24469" s="15"/>
    </row>
    <row r="24470" spans="2:2">
      <c r="B24470" s="15"/>
    </row>
    <row r="24471" spans="2:2">
      <c r="B24471" s="15"/>
    </row>
    <row r="24472" spans="2:2">
      <c r="B24472" s="15"/>
    </row>
    <row r="24473" spans="2:2">
      <c r="B24473" s="15"/>
    </row>
    <row r="24474" spans="2:2">
      <c r="B24474" s="15"/>
    </row>
    <row r="24475" spans="2:2">
      <c r="B24475" s="15"/>
    </row>
    <row r="24476" spans="2:2">
      <c r="B24476" s="15"/>
    </row>
    <row r="24477" spans="2:2">
      <c r="B24477" s="15"/>
    </row>
    <row r="24478" spans="2:2">
      <c r="B24478" s="15"/>
    </row>
    <row r="24479" spans="2:2">
      <c r="B24479" s="15"/>
    </row>
    <row r="24480" spans="2:2">
      <c r="B24480" s="15"/>
    </row>
    <row r="24481" spans="2:2">
      <c r="B24481" s="15"/>
    </row>
    <row r="24482" spans="2:2">
      <c r="B24482" s="15"/>
    </row>
    <row r="24483" spans="2:2">
      <c r="B24483" s="15"/>
    </row>
    <row r="24484" spans="2:2">
      <c r="B24484" s="15"/>
    </row>
    <row r="24485" spans="2:2">
      <c r="B24485" s="15"/>
    </row>
    <row r="24486" spans="2:2">
      <c r="B24486" s="15"/>
    </row>
    <row r="24487" spans="2:2">
      <c r="B24487" s="15"/>
    </row>
    <row r="24488" spans="2:2">
      <c r="B24488" s="15"/>
    </row>
    <row r="24489" spans="2:2">
      <c r="B24489" s="15"/>
    </row>
    <row r="24490" spans="2:2">
      <c r="B24490" s="15"/>
    </row>
    <row r="24491" spans="2:2">
      <c r="B24491" s="15"/>
    </row>
    <row r="24492" spans="2:2">
      <c r="B24492" s="15"/>
    </row>
    <row r="24493" spans="2:2">
      <c r="B24493" s="15"/>
    </row>
    <row r="24494" spans="2:2">
      <c r="B24494" s="15"/>
    </row>
    <row r="24495" spans="2:2">
      <c r="B24495" s="15"/>
    </row>
    <row r="24496" spans="2:2">
      <c r="B24496" s="15"/>
    </row>
    <row r="24497" spans="2:2">
      <c r="B24497" s="15"/>
    </row>
    <row r="24498" spans="2:2">
      <c r="B24498" s="15"/>
    </row>
    <row r="24499" spans="2:2">
      <c r="B24499" s="15"/>
    </row>
    <row r="24500" spans="2:2">
      <c r="B24500" s="15"/>
    </row>
    <row r="24501" spans="2:2">
      <c r="B24501" s="15"/>
    </row>
    <row r="24502" spans="2:2">
      <c r="B24502" s="15"/>
    </row>
    <row r="24503" spans="2:2">
      <c r="B24503" s="15"/>
    </row>
    <row r="24504" spans="2:2">
      <c r="B24504" s="15"/>
    </row>
    <row r="24505" spans="2:2">
      <c r="B24505" s="15"/>
    </row>
    <row r="24506" spans="2:2">
      <c r="B24506" s="15"/>
    </row>
    <row r="24507" spans="2:2">
      <c r="B24507" s="15"/>
    </row>
    <row r="24508" spans="2:2">
      <c r="B24508" s="15"/>
    </row>
    <row r="24509" spans="2:2">
      <c r="B24509" s="15"/>
    </row>
    <row r="24510" spans="2:2">
      <c r="B24510" s="15"/>
    </row>
    <row r="24511" spans="2:2">
      <c r="B24511" s="15"/>
    </row>
    <row r="24512" spans="2:2">
      <c r="B24512" s="15"/>
    </row>
    <row r="24513" spans="2:2">
      <c r="B24513" s="15"/>
    </row>
    <row r="24514" spans="2:2">
      <c r="B24514" s="15"/>
    </row>
    <row r="24515" spans="2:2">
      <c r="B24515" s="15"/>
    </row>
    <row r="24516" spans="2:2">
      <c r="B24516" s="15"/>
    </row>
    <row r="24517" spans="2:2">
      <c r="B24517" s="15"/>
    </row>
    <row r="24518" spans="2:2">
      <c r="B24518" s="15"/>
    </row>
    <row r="24519" spans="2:2">
      <c r="B24519" s="15"/>
    </row>
    <row r="24520" spans="2:2">
      <c r="B24520" s="15"/>
    </row>
    <row r="24521" spans="2:2">
      <c r="B24521" s="15"/>
    </row>
    <row r="24522" spans="2:2">
      <c r="B24522" s="15"/>
    </row>
    <row r="24523" spans="2:2">
      <c r="B24523" s="15"/>
    </row>
    <row r="24524" spans="2:2">
      <c r="B24524" s="15"/>
    </row>
    <row r="24525" spans="2:2">
      <c r="B24525" s="15"/>
    </row>
    <row r="24526" spans="2:2">
      <c r="B24526" s="15"/>
    </row>
    <row r="24527" spans="2:2">
      <c r="B24527" s="15"/>
    </row>
    <row r="24528" spans="2:2">
      <c r="B24528" s="15"/>
    </row>
    <row r="24529" spans="2:2">
      <c r="B24529" s="15"/>
    </row>
    <row r="24530" spans="2:2">
      <c r="B24530" s="15"/>
    </row>
    <row r="24531" spans="2:2">
      <c r="B24531" s="15"/>
    </row>
    <row r="24532" spans="2:2">
      <c r="B24532" s="15"/>
    </row>
    <row r="24533" spans="2:2">
      <c r="B24533" s="15"/>
    </row>
    <row r="24534" spans="2:2">
      <c r="B24534" s="15"/>
    </row>
    <row r="24535" spans="2:2">
      <c r="B24535" s="15"/>
    </row>
    <row r="24536" spans="2:2">
      <c r="B24536" s="15"/>
    </row>
    <row r="24537" spans="2:2">
      <c r="B24537" s="15"/>
    </row>
    <row r="24538" spans="2:2">
      <c r="B24538" s="15"/>
    </row>
    <row r="24539" spans="2:2">
      <c r="B24539" s="15"/>
    </row>
    <row r="24540" spans="2:2">
      <c r="B24540" s="15"/>
    </row>
    <row r="24541" spans="2:2">
      <c r="B24541" s="15"/>
    </row>
    <row r="24542" spans="2:2">
      <c r="B24542" s="15"/>
    </row>
    <row r="24543" spans="2:2">
      <c r="B24543" s="15"/>
    </row>
    <row r="24544" spans="2:2">
      <c r="B24544" s="15"/>
    </row>
    <row r="24545" spans="2:2">
      <c r="B24545" s="15"/>
    </row>
    <row r="24546" spans="2:2">
      <c r="B24546" s="15"/>
    </row>
    <row r="24547" spans="2:2">
      <c r="B24547" s="15"/>
    </row>
    <row r="24548" spans="2:2">
      <c r="B24548" s="15"/>
    </row>
    <row r="24549" spans="2:2">
      <c r="B24549" s="15"/>
    </row>
    <row r="24550" spans="2:2">
      <c r="B24550" s="15"/>
    </row>
    <row r="24551" spans="2:2">
      <c r="B24551" s="15"/>
    </row>
    <row r="24552" spans="2:2">
      <c r="B24552" s="15"/>
    </row>
    <row r="24553" spans="2:2">
      <c r="B24553" s="15"/>
    </row>
    <row r="24554" spans="2:2">
      <c r="B24554" s="15"/>
    </row>
    <row r="24555" spans="2:2">
      <c r="B24555" s="15"/>
    </row>
    <row r="24556" spans="2:2">
      <c r="B24556" s="15"/>
    </row>
    <row r="24557" spans="2:2">
      <c r="B24557" s="15"/>
    </row>
    <row r="24558" spans="2:2">
      <c r="B24558" s="15"/>
    </row>
    <row r="24559" spans="2:2">
      <c r="B24559" s="15"/>
    </row>
    <row r="24560" spans="2:2">
      <c r="B24560" s="15"/>
    </row>
    <row r="24561" spans="2:2">
      <c r="B24561" s="15"/>
    </row>
    <row r="24562" spans="2:2">
      <c r="B24562" s="15"/>
    </row>
    <row r="24563" spans="2:2">
      <c r="B24563" s="15"/>
    </row>
    <row r="24564" spans="2:2">
      <c r="B24564" s="15"/>
    </row>
    <row r="24565" spans="2:2">
      <c r="B24565" s="15"/>
    </row>
    <row r="24566" spans="2:2">
      <c r="B24566" s="15"/>
    </row>
    <row r="24567" spans="2:2">
      <c r="B24567" s="15"/>
    </row>
    <row r="24568" spans="2:2">
      <c r="B24568" s="15"/>
    </row>
    <row r="24569" spans="2:2">
      <c r="B24569" s="15"/>
    </row>
    <row r="24570" spans="2:2">
      <c r="B24570" s="15"/>
    </row>
    <row r="24571" spans="2:2">
      <c r="B24571" s="15"/>
    </row>
    <row r="24572" spans="2:2">
      <c r="B24572" s="15"/>
    </row>
    <row r="24573" spans="2:2">
      <c r="B24573" s="15"/>
    </row>
    <row r="24574" spans="2:2">
      <c r="B24574" s="15"/>
    </row>
    <row r="24575" spans="2:2">
      <c r="B24575" s="15"/>
    </row>
    <row r="24576" spans="2:2">
      <c r="B24576" s="15"/>
    </row>
    <row r="24577" spans="2:2">
      <c r="B24577" s="15"/>
    </row>
    <row r="24578" spans="2:2">
      <c r="B24578" s="15"/>
    </row>
    <row r="24579" spans="2:2">
      <c r="B24579" s="15"/>
    </row>
    <row r="24580" spans="2:2">
      <c r="B24580" s="15"/>
    </row>
    <row r="24581" spans="2:2">
      <c r="B24581" s="15"/>
    </row>
    <row r="24582" spans="2:2">
      <c r="B24582" s="15"/>
    </row>
    <row r="24583" spans="2:2">
      <c r="B24583" s="15"/>
    </row>
    <row r="24584" spans="2:2">
      <c r="B24584" s="15"/>
    </row>
    <row r="24585" spans="2:2">
      <c r="B24585" s="15"/>
    </row>
    <row r="24586" spans="2:2">
      <c r="B24586" s="15"/>
    </row>
    <row r="24587" spans="2:2">
      <c r="B24587" s="15"/>
    </row>
    <row r="24588" spans="2:2">
      <c r="B24588" s="15"/>
    </row>
    <row r="24589" spans="2:2">
      <c r="B24589" s="15"/>
    </row>
    <row r="24590" spans="2:2">
      <c r="B24590" s="15"/>
    </row>
    <row r="24591" spans="2:2">
      <c r="B24591" s="15"/>
    </row>
    <row r="24592" spans="2:2">
      <c r="B24592" s="15"/>
    </row>
    <row r="24593" spans="2:2">
      <c r="B24593" s="15"/>
    </row>
    <row r="24594" spans="2:2">
      <c r="B24594" s="15"/>
    </row>
    <row r="24595" spans="2:2">
      <c r="B24595" s="15"/>
    </row>
    <row r="24596" spans="2:2">
      <c r="B24596" s="15"/>
    </row>
    <row r="24597" spans="2:2">
      <c r="B24597" s="15"/>
    </row>
    <row r="24598" spans="2:2">
      <c r="B24598" s="15"/>
    </row>
    <row r="24599" spans="2:2">
      <c r="B24599" s="15"/>
    </row>
    <row r="24600" spans="2:2">
      <c r="B24600" s="15"/>
    </row>
    <row r="24601" spans="2:2">
      <c r="B24601" s="15"/>
    </row>
    <row r="24602" spans="2:2">
      <c r="B24602" s="15"/>
    </row>
    <row r="24603" spans="2:2">
      <c r="B24603" s="15"/>
    </row>
    <row r="24604" spans="2:2">
      <c r="B24604" s="15"/>
    </row>
    <row r="24605" spans="2:2">
      <c r="B24605" s="15"/>
    </row>
    <row r="24606" spans="2:2">
      <c r="B24606" s="15"/>
    </row>
    <row r="24607" spans="2:2">
      <c r="B24607" s="15"/>
    </row>
    <row r="24608" spans="2:2">
      <c r="B24608" s="15"/>
    </row>
    <row r="24609" spans="2:2">
      <c r="B24609" s="15"/>
    </row>
    <row r="24610" spans="2:2">
      <c r="B24610" s="15"/>
    </row>
    <row r="24611" spans="2:2">
      <c r="B24611" s="15"/>
    </row>
    <row r="24612" spans="2:2">
      <c r="B24612" s="15"/>
    </row>
    <row r="24613" spans="2:2">
      <c r="B24613" s="15"/>
    </row>
    <row r="24614" spans="2:2">
      <c r="B24614" s="15"/>
    </row>
    <row r="24615" spans="2:2">
      <c r="B24615" s="15"/>
    </row>
    <row r="24616" spans="2:2">
      <c r="B24616" s="15"/>
    </row>
    <row r="24617" spans="2:2">
      <c r="B24617" s="15"/>
    </row>
    <row r="24618" spans="2:2">
      <c r="B24618" s="15"/>
    </row>
    <row r="24619" spans="2:2">
      <c r="B24619" s="15"/>
    </row>
    <row r="24620" spans="2:2">
      <c r="B24620" s="15"/>
    </row>
    <row r="24621" spans="2:2">
      <c r="B24621" s="15"/>
    </row>
    <row r="24622" spans="2:2">
      <c r="B24622" s="15"/>
    </row>
    <row r="24623" spans="2:2">
      <c r="B24623" s="15"/>
    </row>
    <row r="24624" spans="2:2">
      <c r="B24624" s="15"/>
    </row>
    <row r="24625" spans="2:2">
      <c r="B24625" s="15"/>
    </row>
    <row r="24626" spans="2:2">
      <c r="B24626" s="15"/>
    </row>
    <row r="24627" spans="2:2">
      <c r="B24627" s="15"/>
    </row>
    <row r="24628" spans="2:2">
      <c r="B24628" s="15"/>
    </row>
    <row r="24629" spans="2:2">
      <c r="B24629" s="15"/>
    </row>
    <row r="24630" spans="2:2">
      <c r="B24630" s="15"/>
    </row>
    <row r="24631" spans="2:2">
      <c r="B24631" s="15"/>
    </row>
    <row r="24632" spans="2:2">
      <c r="B24632" s="15"/>
    </row>
    <row r="24633" spans="2:2">
      <c r="B24633" s="15"/>
    </row>
    <row r="24634" spans="2:2">
      <c r="B24634" s="15"/>
    </row>
    <row r="24635" spans="2:2">
      <c r="B24635" s="15"/>
    </row>
    <row r="24636" spans="2:2">
      <c r="B24636" s="15"/>
    </row>
    <row r="24637" spans="2:2">
      <c r="B24637" s="15"/>
    </row>
    <row r="24638" spans="2:2">
      <c r="B24638" s="15"/>
    </row>
    <row r="24639" spans="2:2">
      <c r="B24639" s="15"/>
    </row>
    <row r="24640" spans="2:2">
      <c r="B24640" s="15"/>
    </row>
    <row r="24641" spans="2:2">
      <c r="B24641" s="15"/>
    </row>
    <row r="24642" spans="2:2">
      <c r="B24642" s="15"/>
    </row>
    <row r="24643" spans="2:2">
      <c r="B24643" s="15"/>
    </row>
    <row r="24644" spans="2:2">
      <c r="B24644" s="15"/>
    </row>
    <row r="24645" spans="2:2">
      <c r="B24645" s="15"/>
    </row>
    <row r="24646" spans="2:2">
      <c r="B24646" s="15"/>
    </row>
    <row r="24647" spans="2:2">
      <c r="B24647" s="15"/>
    </row>
    <row r="24648" spans="2:2">
      <c r="B24648" s="15"/>
    </row>
    <row r="24649" spans="2:2">
      <c r="B24649" s="15"/>
    </row>
    <row r="24650" spans="2:2">
      <c r="B24650" s="15"/>
    </row>
    <row r="24651" spans="2:2">
      <c r="B24651" s="15"/>
    </row>
    <row r="24652" spans="2:2">
      <c r="B24652" s="15"/>
    </row>
    <row r="24653" spans="2:2">
      <c r="B24653" s="15"/>
    </row>
    <row r="24654" spans="2:2">
      <c r="B24654" s="15"/>
    </row>
    <row r="24655" spans="2:2">
      <c r="B24655" s="15"/>
    </row>
    <row r="24656" spans="2:2">
      <c r="B24656" s="15"/>
    </row>
    <row r="24657" spans="2:2">
      <c r="B24657" s="15"/>
    </row>
    <row r="24658" spans="2:2">
      <c r="B24658" s="15"/>
    </row>
    <row r="24659" spans="2:2">
      <c r="B24659" s="15"/>
    </row>
    <row r="24660" spans="2:2">
      <c r="B24660" s="15"/>
    </row>
    <row r="24661" spans="2:2">
      <c r="B24661" s="15"/>
    </row>
    <row r="24662" spans="2:2">
      <c r="B24662" s="15"/>
    </row>
    <row r="24663" spans="2:2">
      <c r="B24663" s="15"/>
    </row>
    <row r="24664" spans="2:2">
      <c r="B24664" s="15"/>
    </row>
    <row r="24665" spans="2:2">
      <c r="B24665" s="15"/>
    </row>
    <row r="24666" spans="2:2">
      <c r="B24666" s="15"/>
    </row>
    <row r="24667" spans="2:2">
      <c r="B24667" s="15"/>
    </row>
    <row r="24668" spans="2:2">
      <c r="B24668" s="15"/>
    </row>
    <row r="24669" spans="2:2">
      <c r="B24669" s="15"/>
    </row>
    <row r="24670" spans="2:2">
      <c r="B24670" s="15"/>
    </row>
    <row r="24671" spans="2:2">
      <c r="B24671" s="15"/>
    </row>
    <row r="24672" spans="2:2">
      <c r="B24672" s="15"/>
    </row>
    <row r="24673" spans="2:2">
      <c r="B24673" s="15"/>
    </row>
    <row r="24674" spans="2:2">
      <c r="B24674" s="15"/>
    </row>
    <row r="24675" spans="2:2">
      <c r="B24675" s="15"/>
    </row>
    <row r="24676" spans="2:2">
      <c r="B24676" s="15"/>
    </row>
    <row r="24677" spans="2:2">
      <c r="B24677" s="15"/>
    </row>
    <row r="24678" spans="2:2">
      <c r="B24678" s="15"/>
    </row>
    <row r="24679" spans="2:2">
      <c r="B24679" s="15"/>
    </row>
    <row r="24680" spans="2:2">
      <c r="B24680" s="15"/>
    </row>
    <row r="24681" spans="2:2">
      <c r="B24681" s="15"/>
    </row>
    <row r="24682" spans="2:2">
      <c r="B24682" s="15"/>
    </row>
    <row r="24683" spans="2:2">
      <c r="B24683" s="15"/>
    </row>
    <row r="24684" spans="2:2">
      <c r="B24684" s="15"/>
    </row>
    <row r="24685" spans="2:2">
      <c r="B24685" s="15"/>
    </row>
    <row r="24686" spans="2:2">
      <c r="B24686" s="15"/>
    </row>
    <row r="24687" spans="2:2">
      <c r="B24687" s="15"/>
    </row>
    <row r="24688" spans="2:2">
      <c r="B24688" s="15"/>
    </row>
    <row r="24689" spans="2:2">
      <c r="B24689" s="15"/>
    </row>
    <row r="24690" spans="2:2">
      <c r="B24690" s="15"/>
    </row>
    <row r="24691" spans="2:2">
      <c r="B24691" s="15"/>
    </row>
    <row r="24692" spans="2:2">
      <c r="B24692" s="15"/>
    </row>
    <row r="24693" spans="2:2">
      <c r="B24693" s="15"/>
    </row>
    <row r="24694" spans="2:2">
      <c r="B24694" s="15"/>
    </row>
    <row r="24695" spans="2:2">
      <c r="B24695" s="15"/>
    </row>
    <row r="24696" spans="2:2">
      <c r="B24696" s="15"/>
    </row>
    <row r="24697" spans="2:2">
      <c r="B24697" s="15"/>
    </row>
    <row r="24698" spans="2:2">
      <c r="B24698" s="15"/>
    </row>
    <row r="24699" spans="2:2">
      <c r="B24699" s="15"/>
    </row>
    <row r="24700" spans="2:2">
      <c r="B24700" s="15"/>
    </row>
    <row r="24701" spans="2:2">
      <c r="B24701" s="15"/>
    </row>
    <row r="24702" spans="2:2">
      <c r="B24702" s="15"/>
    </row>
    <row r="24703" spans="2:2">
      <c r="B24703" s="15"/>
    </row>
    <row r="24704" spans="2:2">
      <c r="B24704" s="15"/>
    </row>
    <row r="24705" spans="2:2">
      <c r="B24705" s="15"/>
    </row>
    <row r="24706" spans="2:2">
      <c r="B24706" s="15"/>
    </row>
    <row r="24707" spans="2:2">
      <c r="B24707" s="15"/>
    </row>
    <row r="24708" spans="2:2">
      <c r="B24708" s="15"/>
    </row>
    <row r="24709" spans="2:2">
      <c r="B24709" s="15"/>
    </row>
    <row r="24710" spans="2:2">
      <c r="B24710" s="15"/>
    </row>
    <row r="24711" spans="2:2">
      <c r="B24711" s="15"/>
    </row>
    <row r="24712" spans="2:2">
      <c r="B24712" s="15"/>
    </row>
    <row r="24713" spans="2:2">
      <c r="B24713" s="15"/>
    </row>
    <row r="24714" spans="2:2">
      <c r="B24714" s="15"/>
    </row>
    <row r="24715" spans="2:2">
      <c r="B24715" s="15"/>
    </row>
    <row r="24716" spans="2:2">
      <c r="B24716" s="15"/>
    </row>
    <row r="24717" spans="2:2">
      <c r="B24717" s="15"/>
    </row>
    <row r="24718" spans="2:2">
      <c r="B24718" s="15"/>
    </row>
    <row r="24719" spans="2:2">
      <c r="B24719" s="15"/>
    </row>
    <row r="24720" spans="2:2">
      <c r="B24720" s="15"/>
    </row>
    <row r="24721" spans="2:2">
      <c r="B24721" s="15"/>
    </row>
    <row r="24722" spans="2:2">
      <c r="B24722" s="15"/>
    </row>
    <row r="24723" spans="2:2">
      <c r="B24723" s="15"/>
    </row>
    <row r="24724" spans="2:2">
      <c r="B24724" s="15"/>
    </row>
    <row r="24725" spans="2:2">
      <c r="B24725" s="15"/>
    </row>
    <row r="24726" spans="2:2">
      <c r="B24726" s="15"/>
    </row>
    <row r="24727" spans="2:2">
      <c r="B24727" s="15"/>
    </row>
    <row r="24728" spans="2:2">
      <c r="B24728" s="15"/>
    </row>
    <row r="24729" spans="2:2">
      <c r="B24729" s="15"/>
    </row>
    <row r="24730" spans="2:2">
      <c r="B24730" s="15"/>
    </row>
    <row r="24731" spans="2:2">
      <c r="B24731" s="15"/>
    </row>
    <row r="24732" spans="2:2">
      <c r="B24732" s="15"/>
    </row>
    <row r="24733" spans="2:2">
      <c r="B24733" s="15"/>
    </row>
    <row r="24734" spans="2:2">
      <c r="B24734" s="15"/>
    </row>
    <row r="24735" spans="2:2">
      <c r="B24735" s="15"/>
    </row>
    <row r="24736" spans="2:2">
      <c r="B24736" s="15"/>
    </row>
    <row r="24737" spans="2:2">
      <c r="B24737" s="15"/>
    </row>
    <row r="24738" spans="2:2">
      <c r="B24738" s="15"/>
    </row>
    <row r="24739" spans="2:2">
      <c r="B24739" s="15"/>
    </row>
    <row r="24740" spans="2:2">
      <c r="B24740" s="15"/>
    </row>
    <row r="24741" spans="2:2">
      <c r="B24741" s="15"/>
    </row>
    <row r="24742" spans="2:2">
      <c r="B24742" s="15"/>
    </row>
    <row r="24743" spans="2:2">
      <c r="B24743" s="15"/>
    </row>
    <row r="24744" spans="2:2">
      <c r="B24744" s="15"/>
    </row>
    <row r="24745" spans="2:2">
      <c r="B24745" s="15"/>
    </row>
    <row r="24746" spans="2:2">
      <c r="B24746" s="15"/>
    </row>
    <row r="24747" spans="2:2">
      <c r="B24747" s="15"/>
    </row>
    <row r="24748" spans="2:2">
      <c r="B24748" s="15"/>
    </row>
    <row r="24749" spans="2:2">
      <c r="B24749" s="15"/>
    </row>
    <row r="24750" spans="2:2">
      <c r="B24750" s="15"/>
    </row>
    <row r="24751" spans="2:2">
      <c r="B24751" s="15"/>
    </row>
    <row r="24752" spans="2:2">
      <c r="B24752" s="15"/>
    </row>
    <row r="24753" spans="2:2">
      <c r="B24753" s="15"/>
    </row>
    <row r="24754" spans="2:2">
      <c r="B24754" s="15"/>
    </row>
    <row r="24755" spans="2:2">
      <c r="B24755" s="15"/>
    </row>
    <row r="24756" spans="2:2">
      <c r="B24756" s="15"/>
    </row>
    <row r="24757" spans="2:2">
      <c r="B24757" s="15"/>
    </row>
    <row r="24758" spans="2:2">
      <c r="B24758" s="15"/>
    </row>
    <row r="24759" spans="2:2">
      <c r="B24759" s="15"/>
    </row>
    <row r="24760" spans="2:2">
      <c r="B24760" s="15"/>
    </row>
    <row r="24761" spans="2:2">
      <c r="B24761" s="15"/>
    </row>
    <row r="24762" spans="2:2">
      <c r="B24762" s="15"/>
    </row>
    <row r="24763" spans="2:2">
      <c r="B24763" s="15"/>
    </row>
    <row r="24764" spans="2:2">
      <c r="B24764" s="15"/>
    </row>
    <row r="24765" spans="2:2">
      <c r="B24765" s="15"/>
    </row>
    <row r="24766" spans="2:2">
      <c r="B24766" s="15"/>
    </row>
    <row r="24767" spans="2:2">
      <c r="B24767" s="15"/>
    </row>
    <row r="24768" spans="2:2">
      <c r="B24768" s="15"/>
    </row>
    <row r="24769" spans="2:2">
      <c r="B24769" s="15"/>
    </row>
    <row r="24770" spans="2:2">
      <c r="B24770" s="15"/>
    </row>
    <row r="24771" spans="2:2">
      <c r="B24771" s="15"/>
    </row>
    <row r="24772" spans="2:2">
      <c r="B24772" s="15"/>
    </row>
    <row r="24773" spans="2:2">
      <c r="B24773" s="15"/>
    </row>
    <row r="24774" spans="2:2">
      <c r="B24774" s="15"/>
    </row>
    <row r="24775" spans="2:2">
      <c r="B24775" s="15"/>
    </row>
    <row r="24776" spans="2:2">
      <c r="B24776" s="15"/>
    </row>
    <row r="24777" spans="2:2">
      <c r="B24777" s="15"/>
    </row>
    <row r="24778" spans="2:2">
      <c r="B24778" s="15"/>
    </row>
    <row r="24779" spans="2:2">
      <c r="B24779" s="15"/>
    </row>
    <row r="24780" spans="2:2">
      <c r="B24780" s="15"/>
    </row>
    <row r="24781" spans="2:2">
      <c r="B24781" s="15"/>
    </row>
    <row r="24782" spans="2:2">
      <c r="B24782" s="15"/>
    </row>
    <row r="24783" spans="2:2">
      <c r="B24783" s="15"/>
    </row>
    <row r="24784" spans="2:2">
      <c r="B24784" s="15"/>
    </row>
    <row r="24785" spans="2:2">
      <c r="B24785" s="15"/>
    </row>
    <row r="24786" spans="2:2">
      <c r="B24786" s="15"/>
    </row>
    <row r="24787" spans="2:2">
      <c r="B24787" s="15"/>
    </row>
    <row r="24788" spans="2:2">
      <c r="B24788" s="15"/>
    </row>
    <row r="24789" spans="2:2">
      <c r="B24789" s="15"/>
    </row>
    <row r="24790" spans="2:2">
      <c r="B24790" s="15"/>
    </row>
    <row r="24791" spans="2:2">
      <c r="B24791" s="15"/>
    </row>
    <row r="24792" spans="2:2">
      <c r="B24792" s="15"/>
    </row>
    <row r="24793" spans="2:2">
      <c r="B24793" s="15"/>
    </row>
    <row r="24794" spans="2:2">
      <c r="B24794" s="15"/>
    </row>
    <row r="24795" spans="2:2">
      <c r="B24795" s="15"/>
    </row>
    <row r="24796" spans="2:2">
      <c r="B24796" s="15"/>
    </row>
    <row r="24797" spans="2:2">
      <c r="B24797" s="15"/>
    </row>
    <row r="24798" spans="2:2">
      <c r="B24798" s="15"/>
    </row>
    <row r="24799" spans="2:2">
      <c r="B24799" s="15"/>
    </row>
    <row r="24800" spans="2:2">
      <c r="B24800" s="15"/>
    </row>
    <row r="24801" spans="2:2">
      <c r="B24801" s="15"/>
    </row>
    <row r="24802" spans="2:2">
      <c r="B24802" s="15"/>
    </row>
    <row r="24803" spans="2:2">
      <c r="B24803" s="15"/>
    </row>
    <row r="24804" spans="2:2">
      <c r="B24804" s="15"/>
    </row>
    <row r="24805" spans="2:2">
      <c r="B24805" s="15"/>
    </row>
    <row r="24806" spans="2:2">
      <c r="B24806" s="15"/>
    </row>
    <row r="24807" spans="2:2">
      <c r="B24807" s="15"/>
    </row>
    <row r="24808" spans="2:2">
      <c r="B24808" s="15"/>
    </row>
    <row r="24809" spans="2:2">
      <c r="B24809" s="15"/>
    </row>
    <row r="24810" spans="2:2">
      <c r="B24810" s="15"/>
    </row>
    <row r="24811" spans="2:2">
      <c r="B24811" s="15"/>
    </row>
    <row r="24812" spans="2:2">
      <c r="B24812" s="15"/>
    </row>
    <row r="24813" spans="2:2">
      <c r="B24813" s="15"/>
    </row>
    <row r="24814" spans="2:2">
      <c r="B24814" s="15"/>
    </row>
    <row r="24815" spans="2:2">
      <c r="B24815" s="15"/>
    </row>
    <row r="24816" spans="2:2">
      <c r="B24816" s="15"/>
    </row>
    <row r="24817" spans="2:2">
      <c r="B24817" s="15"/>
    </row>
    <row r="24818" spans="2:2">
      <c r="B24818" s="15"/>
    </row>
    <row r="24819" spans="2:2">
      <c r="B24819" s="15"/>
    </row>
    <row r="24820" spans="2:2">
      <c r="B24820" s="15"/>
    </row>
    <row r="24821" spans="2:2">
      <c r="B24821" s="15"/>
    </row>
    <row r="24822" spans="2:2">
      <c r="B24822" s="15"/>
    </row>
    <row r="24823" spans="2:2">
      <c r="B24823" s="15"/>
    </row>
    <row r="24824" spans="2:2">
      <c r="B24824" s="15"/>
    </row>
    <row r="24825" spans="2:2">
      <c r="B24825" s="15"/>
    </row>
    <row r="24826" spans="2:2">
      <c r="B24826" s="15"/>
    </row>
    <row r="24827" spans="2:2">
      <c r="B24827" s="15"/>
    </row>
    <row r="24828" spans="2:2">
      <c r="B24828" s="15"/>
    </row>
    <row r="24829" spans="2:2">
      <c r="B24829" s="15"/>
    </row>
    <row r="24830" spans="2:2">
      <c r="B24830" s="15"/>
    </row>
    <row r="24831" spans="2:2">
      <c r="B24831" s="15"/>
    </row>
    <row r="24832" spans="2:2">
      <c r="B24832" s="15"/>
    </row>
    <row r="24833" spans="2:2">
      <c r="B24833" s="15"/>
    </row>
    <row r="24834" spans="2:2">
      <c r="B24834" s="15"/>
    </row>
    <row r="24835" spans="2:2">
      <c r="B24835" s="15"/>
    </row>
    <row r="24836" spans="2:2">
      <c r="B24836" s="15"/>
    </row>
    <row r="24837" spans="2:2">
      <c r="B24837" s="15"/>
    </row>
    <row r="24838" spans="2:2">
      <c r="B24838" s="15"/>
    </row>
    <row r="24839" spans="2:2">
      <c r="B24839" s="15"/>
    </row>
    <row r="24840" spans="2:2">
      <c r="B24840" s="15"/>
    </row>
    <row r="24841" spans="2:2">
      <c r="B24841" s="15"/>
    </row>
    <row r="24842" spans="2:2">
      <c r="B24842" s="15"/>
    </row>
    <row r="24843" spans="2:2">
      <c r="B24843" s="15"/>
    </row>
    <row r="24844" spans="2:2">
      <c r="B24844" s="15"/>
    </row>
    <row r="24845" spans="2:2">
      <c r="B24845" s="15"/>
    </row>
    <row r="24846" spans="2:2">
      <c r="B24846" s="15"/>
    </row>
    <row r="24847" spans="2:2">
      <c r="B24847" s="15"/>
    </row>
    <row r="24848" spans="2:2">
      <c r="B24848" s="15"/>
    </row>
    <row r="24849" spans="2:2">
      <c r="B24849" s="15"/>
    </row>
    <row r="24850" spans="2:2">
      <c r="B24850" s="15"/>
    </row>
    <row r="24851" spans="2:2">
      <c r="B24851" s="15"/>
    </row>
    <row r="24852" spans="2:2">
      <c r="B24852" s="15"/>
    </row>
    <row r="24853" spans="2:2">
      <c r="B24853" s="15"/>
    </row>
    <row r="24854" spans="2:2">
      <c r="B24854" s="15"/>
    </row>
    <row r="24855" spans="2:2">
      <c r="B24855" s="15"/>
    </row>
    <row r="24856" spans="2:2">
      <c r="B24856" s="15"/>
    </row>
    <row r="24857" spans="2:2">
      <c r="B24857" s="15"/>
    </row>
    <row r="24858" spans="2:2">
      <c r="B24858" s="15"/>
    </row>
    <row r="24859" spans="2:2">
      <c r="B24859" s="15"/>
    </row>
    <row r="24860" spans="2:2">
      <c r="B24860" s="15"/>
    </row>
    <row r="24861" spans="2:2">
      <c r="B24861" s="15"/>
    </row>
    <row r="24862" spans="2:2">
      <c r="B24862" s="15"/>
    </row>
    <row r="24863" spans="2:2">
      <c r="B24863" s="15"/>
    </row>
    <row r="24864" spans="2:2">
      <c r="B24864" s="15"/>
    </row>
    <row r="24865" spans="2:2">
      <c r="B24865" s="15"/>
    </row>
    <row r="24866" spans="2:2">
      <c r="B24866" s="15"/>
    </row>
    <row r="24867" spans="2:2">
      <c r="B24867" s="15"/>
    </row>
    <row r="24868" spans="2:2">
      <c r="B24868" s="15"/>
    </row>
    <row r="24869" spans="2:2">
      <c r="B24869" s="15"/>
    </row>
    <row r="24870" spans="2:2">
      <c r="B24870" s="15"/>
    </row>
    <row r="24871" spans="2:2">
      <c r="B24871" s="15"/>
    </row>
    <row r="24872" spans="2:2">
      <c r="B24872" s="15"/>
    </row>
    <row r="24873" spans="2:2">
      <c r="B24873" s="15"/>
    </row>
    <row r="24874" spans="2:2">
      <c r="B24874" s="15"/>
    </row>
    <row r="24875" spans="2:2">
      <c r="B24875" s="15"/>
    </row>
    <row r="24876" spans="2:2">
      <c r="B24876" s="15"/>
    </row>
    <row r="24877" spans="2:2">
      <c r="B24877" s="15"/>
    </row>
    <row r="24878" spans="2:2">
      <c r="B24878" s="15"/>
    </row>
    <row r="24879" spans="2:2">
      <c r="B24879" s="15"/>
    </row>
    <row r="24880" spans="2:2">
      <c r="B24880" s="15"/>
    </row>
    <row r="24881" spans="2:2">
      <c r="B24881" s="15"/>
    </row>
    <row r="24882" spans="2:2">
      <c r="B24882" s="15"/>
    </row>
    <row r="24883" spans="2:2">
      <c r="B24883" s="15"/>
    </row>
    <row r="24884" spans="2:2">
      <c r="B24884" s="15"/>
    </row>
    <row r="24885" spans="2:2">
      <c r="B24885" s="15"/>
    </row>
    <row r="24886" spans="2:2">
      <c r="B24886" s="15"/>
    </row>
    <row r="24887" spans="2:2">
      <c r="B24887" s="15"/>
    </row>
    <row r="24888" spans="2:2">
      <c r="B24888" s="15"/>
    </row>
    <row r="24889" spans="2:2">
      <c r="B24889" s="15"/>
    </row>
    <row r="24890" spans="2:2">
      <c r="B24890" s="15"/>
    </row>
    <row r="24891" spans="2:2">
      <c r="B24891" s="15"/>
    </row>
    <row r="24892" spans="2:2">
      <c r="B24892" s="15"/>
    </row>
    <row r="24893" spans="2:2">
      <c r="B24893" s="15"/>
    </row>
    <row r="24894" spans="2:2">
      <c r="B24894" s="15"/>
    </row>
    <row r="24895" spans="2:2">
      <c r="B24895" s="15"/>
    </row>
    <row r="24896" spans="2:2">
      <c r="B24896" s="15"/>
    </row>
    <row r="24897" spans="2:2">
      <c r="B24897" s="15"/>
    </row>
    <row r="24898" spans="2:2">
      <c r="B24898" s="15"/>
    </row>
    <row r="24899" spans="2:2">
      <c r="B24899" s="15"/>
    </row>
    <row r="24900" spans="2:2">
      <c r="B24900" s="15"/>
    </row>
    <row r="24901" spans="2:2">
      <c r="B24901" s="15"/>
    </row>
    <row r="24902" spans="2:2">
      <c r="B24902" s="15"/>
    </row>
    <row r="24903" spans="2:2">
      <c r="B24903" s="15"/>
    </row>
    <row r="24904" spans="2:2">
      <c r="B24904" s="15"/>
    </row>
    <row r="24905" spans="2:2">
      <c r="B24905" s="15"/>
    </row>
    <row r="24906" spans="2:2">
      <c r="B24906" s="15"/>
    </row>
    <row r="24907" spans="2:2">
      <c r="B24907" s="15"/>
    </row>
    <row r="24908" spans="2:2">
      <c r="B24908" s="15"/>
    </row>
    <row r="24909" spans="2:2">
      <c r="B24909" s="15"/>
    </row>
    <row r="24910" spans="2:2">
      <c r="B24910" s="15"/>
    </row>
    <row r="24911" spans="2:2">
      <c r="B24911" s="15"/>
    </row>
    <row r="24912" spans="2:2">
      <c r="B24912" s="15"/>
    </row>
    <row r="24913" spans="2:2">
      <c r="B24913" s="15"/>
    </row>
    <row r="24914" spans="2:2">
      <c r="B24914" s="15"/>
    </row>
    <row r="24915" spans="2:2">
      <c r="B24915" s="15"/>
    </row>
    <row r="24916" spans="2:2">
      <c r="B24916" s="15"/>
    </row>
    <row r="24917" spans="2:2">
      <c r="B24917" s="15"/>
    </row>
    <row r="24918" spans="2:2">
      <c r="B24918" s="15"/>
    </row>
    <row r="24919" spans="2:2">
      <c r="B24919" s="15"/>
    </row>
    <row r="24920" spans="2:2">
      <c r="B24920" s="15"/>
    </row>
    <row r="24921" spans="2:2">
      <c r="B24921" s="15"/>
    </row>
    <row r="24922" spans="2:2">
      <c r="B24922" s="15"/>
    </row>
    <row r="24923" spans="2:2">
      <c r="B24923" s="15"/>
    </row>
    <row r="24924" spans="2:2">
      <c r="B24924" s="15"/>
    </row>
    <row r="24925" spans="2:2">
      <c r="B24925" s="15"/>
    </row>
    <row r="24926" spans="2:2">
      <c r="B24926" s="15"/>
    </row>
    <row r="24927" spans="2:2">
      <c r="B24927" s="15"/>
    </row>
    <row r="24928" spans="2:2">
      <c r="B24928" s="15"/>
    </row>
    <row r="24929" spans="2:2">
      <c r="B24929" s="15"/>
    </row>
    <row r="24930" spans="2:2">
      <c r="B24930" s="15"/>
    </row>
    <row r="24931" spans="2:2">
      <c r="B24931" s="15"/>
    </row>
    <row r="24932" spans="2:2">
      <c r="B24932" s="15"/>
    </row>
    <row r="24933" spans="2:2">
      <c r="B24933" s="15"/>
    </row>
    <row r="24934" spans="2:2">
      <c r="B24934" s="15"/>
    </row>
    <row r="24935" spans="2:2">
      <c r="B24935" s="15"/>
    </row>
    <row r="24936" spans="2:2">
      <c r="B24936" s="15"/>
    </row>
    <row r="24937" spans="2:2">
      <c r="B24937" s="15"/>
    </row>
    <row r="24938" spans="2:2">
      <c r="B24938" s="15"/>
    </row>
    <row r="24939" spans="2:2">
      <c r="B24939" s="15"/>
    </row>
    <row r="24940" spans="2:2">
      <c r="B24940" s="15"/>
    </row>
    <row r="24941" spans="2:2">
      <c r="B24941" s="15"/>
    </row>
    <row r="24942" spans="2:2">
      <c r="B24942" s="15"/>
    </row>
    <row r="24943" spans="2:2">
      <c r="B24943" s="15"/>
    </row>
    <row r="24944" spans="2:2">
      <c r="B24944" s="15"/>
    </row>
    <row r="24945" spans="2:2">
      <c r="B24945" s="15"/>
    </row>
    <row r="24946" spans="2:2">
      <c r="B24946" s="15"/>
    </row>
    <row r="24947" spans="2:2">
      <c r="B24947" s="15"/>
    </row>
    <row r="24948" spans="2:2">
      <c r="B24948" s="15"/>
    </row>
    <row r="24949" spans="2:2">
      <c r="B24949" s="15"/>
    </row>
    <row r="24950" spans="2:2">
      <c r="B24950" s="15"/>
    </row>
    <row r="24951" spans="2:2">
      <c r="B24951" s="15"/>
    </row>
    <row r="24952" spans="2:2">
      <c r="B24952" s="15"/>
    </row>
    <row r="24953" spans="2:2">
      <c r="B24953" s="15"/>
    </row>
    <row r="24954" spans="2:2">
      <c r="B24954" s="15"/>
    </row>
    <row r="24955" spans="2:2">
      <c r="B24955" s="15"/>
    </row>
    <row r="24956" spans="2:2">
      <c r="B24956" s="15"/>
    </row>
    <row r="24957" spans="2:2">
      <c r="B24957" s="15"/>
    </row>
    <row r="24958" spans="2:2">
      <c r="B24958" s="15"/>
    </row>
    <row r="24959" spans="2:2">
      <c r="B24959" s="15"/>
    </row>
    <row r="24960" spans="2:2">
      <c r="B24960" s="15"/>
    </row>
    <row r="24961" spans="2:2">
      <c r="B24961" s="15"/>
    </row>
    <row r="24962" spans="2:2">
      <c r="B24962" s="15"/>
    </row>
    <row r="24963" spans="2:2">
      <c r="B24963" s="15"/>
    </row>
    <row r="24964" spans="2:2">
      <c r="B24964" s="15"/>
    </row>
    <row r="24965" spans="2:2">
      <c r="B24965" s="15"/>
    </row>
    <row r="24966" spans="2:2">
      <c r="B24966" s="15"/>
    </row>
    <row r="24967" spans="2:2">
      <c r="B24967" s="15"/>
    </row>
    <row r="24968" spans="2:2">
      <c r="B24968" s="15"/>
    </row>
    <row r="24969" spans="2:2">
      <c r="B24969" s="15"/>
    </row>
    <row r="24970" spans="2:2">
      <c r="B24970" s="15"/>
    </row>
    <row r="24971" spans="2:2">
      <c r="B24971" s="15"/>
    </row>
    <row r="24972" spans="2:2">
      <c r="B24972" s="15"/>
    </row>
    <row r="24973" spans="2:2">
      <c r="B24973" s="15"/>
    </row>
    <row r="24974" spans="2:2">
      <c r="B24974" s="15"/>
    </row>
    <row r="24975" spans="2:2">
      <c r="B24975" s="15"/>
    </row>
    <row r="24976" spans="2:2">
      <c r="B24976" s="15"/>
    </row>
    <row r="24977" spans="2:2">
      <c r="B24977" s="15"/>
    </row>
    <row r="24978" spans="2:2">
      <c r="B24978" s="15"/>
    </row>
    <row r="24979" spans="2:2">
      <c r="B24979" s="15"/>
    </row>
    <row r="24980" spans="2:2">
      <c r="B24980" s="15"/>
    </row>
    <row r="24981" spans="2:2">
      <c r="B24981" s="15"/>
    </row>
    <row r="24982" spans="2:2">
      <c r="B24982" s="15"/>
    </row>
    <row r="24983" spans="2:2">
      <c r="B24983" s="15"/>
    </row>
    <row r="24984" spans="2:2">
      <c r="B24984" s="15"/>
    </row>
    <row r="24985" spans="2:2">
      <c r="B24985" s="15"/>
    </row>
    <row r="24986" spans="2:2">
      <c r="B24986" s="15"/>
    </row>
    <row r="24987" spans="2:2">
      <c r="B24987" s="15"/>
    </row>
    <row r="24988" spans="2:2">
      <c r="B24988" s="15"/>
    </row>
    <row r="24989" spans="2:2">
      <c r="B24989" s="15"/>
    </row>
    <row r="24990" spans="2:2">
      <c r="B24990" s="15"/>
    </row>
    <row r="24991" spans="2:2">
      <c r="B24991" s="15"/>
    </row>
    <row r="24992" spans="2:2">
      <c r="B24992" s="15"/>
    </row>
    <row r="24993" spans="2:2">
      <c r="B24993" s="15"/>
    </row>
    <row r="24994" spans="2:2">
      <c r="B24994" s="15"/>
    </row>
    <row r="24995" spans="2:2">
      <c r="B24995" s="15"/>
    </row>
    <row r="24996" spans="2:2">
      <c r="B24996" s="15"/>
    </row>
    <row r="24997" spans="2:2">
      <c r="B24997" s="15"/>
    </row>
    <row r="24998" spans="2:2">
      <c r="B24998" s="15"/>
    </row>
    <row r="24999" spans="2:2">
      <c r="B24999" s="15"/>
    </row>
    <row r="25000" spans="2:2">
      <c r="B25000" s="15"/>
    </row>
    <row r="25001" spans="2:2">
      <c r="B25001" s="15"/>
    </row>
    <row r="25002" spans="2:2">
      <c r="B25002" s="15"/>
    </row>
    <row r="25003" spans="2:2">
      <c r="B25003" s="15"/>
    </row>
    <row r="25004" spans="2:2">
      <c r="B25004" s="15"/>
    </row>
    <row r="25005" spans="2:2">
      <c r="B25005" s="15"/>
    </row>
    <row r="25006" spans="2:2">
      <c r="B25006" s="15"/>
    </row>
    <row r="25007" spans="2:2">
      <c r="B25007" s="15"/>
    </row>
    <row r="25008" spans="2:2">
      <c r="B25008" s="15"/>
    </row>
    <row r="25009" spans="2:2">
      <c r="B25009" s="15"/>
    </row>
    <row r="25010" spans="2:2">
      <c r="B25010" s="15"/>
    </row>
    <row r="25011" spans="2:2">
      <c r="B25011" s="15"/>
    </row>
    <row r="25012" spans="2:2">
      <c r="B25012" s="15"/>
    </row>
    <row r="25013" spans="2:2">
      <c r="B25013" s="15"/>
    </row>
    <row r="25014" spans="2:2">
      <c r="B25014" s="15"/>
    </row>
    <row r="25015" spans="2:2">
      <c r="B25015" s="15"/>
    </row>
    <row r="25016" spans="2:2">
      <c r="B25016" s="15"/>
    </row>
    <row r="25017" spans="2:2">
      <c r="B25017" s="15"/>
    </row>
    <row r="25018" spans="2:2">
      <c r="B25018" s="15"/>
    </row>
    <row r="25019" spans="2:2">
      <c r="B25019" s="15"/>
    </row>
    <row r="25020" spans="2:2">
      <c r="B25020" s="15"/>
    </row>
    <row r="25021" spans="2:2">
      <c r="B25021" s="15"/>
    </row>
    <row r="25022" spans="2:2">
      <c r="B25022" s="15"/>
    </row>
    <row r="25023" spans="2:2">
      <c r="B25023" s="15"/>
    </row>
    <row r="25024" spans="2:2">
      <c r="B25024" s="15"/>
    </row>
    <row r="25025" spans="2:2">
      <c r="B25025" s="15"/>
    </row>
    <row r="25026" spans="2:2">
      <c r="B25026" s="15"/>
    </row>
    <row r="25027" spans="2:2">
      <c r="B25027" s="15"/>
    </row>
    <row r="25028" spans="2:2">
      <c r="B25028" s="15"/>
    </row>
    <row r="25029" spans="2:2">
      <c r="B25029" s="15"/>
    </row>
    <row r="25030" spans="2:2">
      <c r="B25030" s="15"/>
    </row>
    <row r="25031" spans="2:2">
      <c r="B25031" s="15"/>
    </row>
    <row r="25032" spans="2:2">
      <c r="B25032" s="15"/>
    </row>
    <row r="25033" spans="2:2">
      <c r="B25033" s="15"/>
    </row>
    <row r="25034" spans="2:2">
      <c r="B25034" s="15"/>
    </row>
    <row r="25035" spans="2:2">
      <c r="B25035" s="15"/>
    </row>
    <row r="25036" spans="2:2">
      <c r="B25036" s="15"/>
    </row>
    <row r="25037" spans="2:2">
      <c r="B25037" s="15"/>
    </row>
    <row r="25038" spans="2:2">
      <c r="B25038" s="15"/>
    </row>
    <row r="25039" spans="2:2">
      <c r="B25039" s="15"/>
    </row>
    <row r="25040" spans="2:2">
      <c r="B25040" s="15"/>
    </row>
    <row r="25041" spans="2:2">
      <c r="B25041" s="15"/>
    </row>
    <row r="25042" spans="2:2">
      <c r="B25042" s="15"/>
    </row>
    <row r="25043" spans="2:2">
      <c r="B25043" s="15"/>
    </row>
    <row r="25044" spans="2:2">
      <c r="B25044" s="15"/>
    </row>
    <row r="25045" spans="2:2">
      <c r="B25045" s="15"/>
    </row>
    <row r="25046" spans="2:2">
      <c r="B25046" s="15"/>
    </row>
    <row r="25047" spans="2:2">
      <c r="B25047" s="15"/>
    </row>
    <row r="25048" spans="2:2">
      <c r="B25048" s="15"/>
    </row>
    <row r="25049" spans="2:2">
      <c r="B25049" s="15"/>
    </row>
    <row r="25050" spans="2:2">
      <c r="B25050" s="15"/>
    </row>
    <row r="25051" spans="2:2">
      <c r="B25051" s="15"/>
    </row>
    <row r="25052" spans="2:2">
      <c r="B25052" s="15"/>
    </row>
    <row r="25053" spans="2:2">
      <c r="B25053" s="15"/>
    </row>
    <row r="25054" spans="2:2">
      <c r="B25054" s="15"/>
    </row>
    <row r="25055" spans="2:2">
      <c r="B25055" s="15"/>
    </row>
    <row r="25056" spans="2:2">
      <c r="B25056" s="15"/>
    </row>
    <row r="25057" spans="2:2">
      <c r="B25057" s="15"/>
    </row>
    <row r="25058" spans="2:2">
      <c r="B25058" s="15"/>
    </row>
    <row r="25059" spans="2:2">
      <c r="B25059" s="15"/>
    </row>
    <row r="25060" spans="2:2">
      <c r="B25060" s="15"/>
    </row>
    <row r="25061" spans="2:2">
      <c r="B25061" s="15"/>
    </row>
    <row r="25062" spans="2:2">
      <c r="B25062" s="15"/>
    </row>
    <row r="25063" spans="2:2">
      <c r="B25063" s="15"/>
    </row>
    <row r="25064" spans="2:2">
      <c r="B25064" s="15"/>
    </row>
    <row r="25065" spans="2:2">
      <c r="B25065" s="15"/>
    </row>
    <row r="25066" spans="2:2">
      <c r="B25066" s="15"/>
    </row>
    <row r="25067" spans="2:2">
      <c r="B25067" s="15"/>
    </row>
    <row r="25068" spans="2:2">
      <c r="B25068" s="15"/>
    </row>
    <row r="25069" spans="2:2">
      <c r="B25069" s="15"/>
    </row>
    <row r="25070" spans="2:2">
      <c r="B25070" s="15"/>
    </row>
    <row r="25071" spans="2:2">
      <c r="B25071" s="15"/>
    </row>
    <row r="25072" spans="2:2">
      <c r="B25072" s="15"/>
    </row>
    <row r="25073" spans="2:2">
      <c r="B25073" s="15"/>
    </row>
    <row r="25074" spans="2:2">
      <c r="B25074" s="15"/>
    </row>
    <row r="25075" spans="2:2">
      <c r="B25075" s="15"/>
    </row>
    <row r="25076" spans="2:2">
      <c r="B25076" s="15"/>
    </row>
    <row r="25077" spans="2:2">
      <c r="B25077" s="15"/>
    </row>
    <row r="25078" spans="2:2">
      <c r="B25078" s="15"/>
    </row>
    <row r="25079" spans="2:2">
      <c r="B25079" s="15"/>
    </row>
    <row r="25080" spans="2:2">
      <c r="B25080" s="15"/>
    </row>
    <row r="25081" spans="2:2">
      <c r="B25081" s="15"/>
    </row>
    <row r="25082" spans="2:2">
      <c r="B25082" s="15"/>
    </row>
    <row r="25083" spans="2:2">
      <c r="B25083" s="15"/>
    </row>
    <row r="25084" spans="2:2">
      <c r="B25084" s="15"/>
    </row>
    <row r="25085" spans="2:2">
      <c r="B25085" s="15"/>
    </row>
    <row r="25086" spans="2:2">
      <c r="B25086" s="15"/>
    </row>
    <row r="25087" spans="2:2">
      <c r="B25087" s="15"/>
    </row>
    <row r="25088" spans="2:2">
      <c r="B25088" s="15"/>
    </row>
    <row r="25089" spans="2:2">
      <c r="B25089" s="15"/>
    </row>
    <row r="25090" spans="2:2">
      <c r="B25090" s="15"/>
    </row>
    <row r="25091" spans="2:2">
      <c r="B25091" s="15"/>
    </row>
    <row r="25092" spans="2:2">
      <c r="B25092" s="15"/>
    </row>
    <row r="25093" spans="2:2">
      <c r="B25093" s="15"/>
    </row>
    <row r="25094" spans="2:2">
      <c r="B25094" s="15"/>
    </row>
    <row r="25095" spans="2:2">
      <c r="B25095" s="15"/>
    </row>
    <row r="25096" spans="2:2">
      <c r="B25096" s="15"/>
    </row>
    <row r="25097" spans="2:2">
      <c r="B25097" s="15"/>
    </row>
    <row r="25098" spans="2:2">
      <c r="B25098" s="15"/>
    </row>
    <row r="25099" spans="2:2">
      <c r="B25099" s="15"/>
    </row>
    <row r="25100" spans="2:2">
      <c r="B25100" s="15"/>
    </row>
    <row r="25101" spans="2:2">
      <c r="B25101" s="15"/>
    </row>
    <row r="25102" spans="2:2">
      <c r="B25102" s="15"/>
    </row>
    <row r="25103" spans="2:2">
      <c r="B25103" s="15"/>
    </row>
    <row r="25104" spans="2:2">
      <c r="B25104" s="15"/>
    </row>
    <row r="25105" spans="2:2">
      <c r="B25105" s="15"/>
    </row>
    <row r="25106" spans="2:2">
      <c r="B25106" s="15"/>
    </row>
    <row r="25107" spans="2:2">
      <c r="B25107" s="15"/>
    </row>
    <row r="25108" spans="2:2">
      <c r="B25108" s="15"/>
    </row>
    <row r="25109" spans="2:2">
      <c r="B25109" s="15"/>
    </row>
    <row r="25110" spans="2:2">
      <c r="B25110" s="15"/>
    </row>
    <row r="25111" spans="2:2">
      <c r="B25111" s="15"/>
    </row>
    <row r="25112" spans="2:2">
      <c r="B25112" s="15"/>
    </row>
    <row r="25113" spans="2:2">
      <c r="B25113" s="15"/>
    </row>
    <row r="25114" spans="2:2">
      <c r="B25114" s="15"/>
    </row>
    <row r="25115" spans="2:2">
      <c r="B25115" s="15"/>
    </row>
    <row r="25116" spans="2:2">
      <c r="B25116" s="15"/>
    </row>
    <row r="25117" spans="2:2">
      <c r="B25117" s="15"/>
    </row>
    <row r="25118" spans="2:2">
      <c r="B25118" s="15"/>
    </row>
    <row r="25119" spans="2:2">
      <c r="B25119" s="15"/>
    </row>
    <row r="25120" spans="2:2">
      <c r="B25120" s="15"/>
    </row>
    <row r="25121" spans="2:2">
      <c r="B25121" s="15"/>
    </row>
    <row r="25122" spans="2:2">
      <c r="B25122" s="15"/>
    </row>
    <row r="25123" spans="2:2">
      <c r="B25123" s="15"/>
    </row>
    <row r="25124" spans="2:2">
      <c r="B25124" s="15"/>
    </row>
    <row r="25125" spans="2:2">
      <c r="B25125" s="15"/>
    </row>
    <row r="25126" spans="2:2">
      <c r="B25126" s="15"/>
    </row>
    <row r="25127" spans="2:2">
      <c r="B25127" s="15"/>
    </row>
    <row r="25128" spans="2:2">
      <c r="B25128" s="15"/>
    </row>
    <row r="25129" spans="2:2">
      <c r="B25129" s="15"/>
    </row>
    <row r="25130" spans="2:2">
      <c r="B25130" s="15"/>
    </row>
    <row r="25131" spans="2:2">
      <c r="B25131" s="15"/>
    </row>
    <row r="25132" spans="2:2">
      <c r="B25132" s="15"/>
    </row>
    <row r="25133" spans="2:2">
      <c r="B25133" s="15"/>
    </row>
    <row r="25134" spans="2:2">
      <c r="B25134" s="15"/>
    </row>
    <row r="25135" spans="2:2">
      <c r="B25135" s="15"/>
    </row>
    <row r="25136" spans="2:2">
      <c r="B25136" s="15"/>
    </row>
    <row r="25137" spans="2:2">
      <c r="B25137" s="15"/>
    </row>
    <row r="25138" spans="2:2">
      <c r="B25138" s="15"/>
    </row>
    <row r="25139" spans="2:2">
      <c r="B25139" s="15"/>
    </row>
    <row r="25140" spans="2:2">
      <c r="B25140" s="15"/>
    </row>
    <row r="25141" spans="2:2">
      <c r="B25141" s="15"/>
    </row>
    <row r="25142" spans="2:2">
      <c r="B25142" s="15"/>
    </row>
    <row r="25143" spans="2:2">
      <c r="B25143" s="15"/>
    </row>
    <row r="25144" spans="2:2">
      <c r="B25144" s="15"/>
    </row>
    <row r="25145" spans="2:2">
      <c r="B25145" s="15"/>
    </row>
    <row r="25146" spans="2:2">
      <c r="B25146" s="15"/>
    </row>
    <row r="25147" spans="2:2">
      <c r="B25147" s="15"/>
    </row>
    <row r="25148" spans="2:2">
      <c r="B25148" s="15"/>
    </row>
    <row r="25149" spans="2:2">
      <c r="B25149" s="15"/>
    </row>
    <row r="25150" spans="2:2">
      <c r="B25150" s="15"/>
    </row>
    <row r="25151" spans="2:2">
      <c r="B25151" s="15"/>
    </row>
    <row r="25152" spans="2:2">
      <c r="B25152" s="15"/>
    </row>
    <row r="25153" spans="2:2">
      <c r="B25153" s="15"/>
    </row>
    <row r="25154" spans="2:2">
      <c r="B25154" s="15"/>
    </row>
    <row r="25155" spans="2:2">
      <c r="B25155" s="15"/>
    </row>
    <row r="25156" spans="2:2">
      <c r="B25156" s="15"/>
    </row>
    <row r="25157" spans="2:2">
      <c r="B25157" s="15"/>
    </row>
    <row r="25158" spans="2:2">
      <c r="B25158" s="15"/>
    </row>
    <row r="25159" spans="2:2">
      <c r="B25159" s="15"/>
    </row>
    <row r="25160" spans="2:2">
      <c r="B25160" s="15"/>
    </row>
    <row r="25161" spans="2:2">
      <c r="B25161" s="15"/>
    </row>
    <row r="25162" spans="2:2">
      <c r="B25162" s="15"/>
    </row>
    <row r="25163" spans="2:2">
      <c r="B25163" s="15"/>
    </row>
    <row r="25164" spans="2:2">
      <c r="B25164" s="15"/>
    </row>
    <row r="25165" spans="2:2">
      <c r="B25165" s="15"/>
    </row>
    <row r="25166" spans="2:2">
      <c r="B25166" s="15"/>
    </row>
    <row r="25167" spans="2:2">
      <c r="B25167" s="15"/>
    </row>
    <row r="25168" spans="2:2">
      <c r="B25168" s="15"/>
    </row>
    <row r="25169" spans="2:2">
      <c r="B25169" s="15"/>
    </row>
    <row r="25170" spans="2:2">
      <c r="B25170" s="15"/>
    </row>
    <row r="25171" spans="2:2">
      <c r="B25171" s="15"/>
    </row>
    <row r="25172" spans="2:2">
      <c r="B25172" s="15"/>
    </row>
    <row r="25173" spans="2:2">
      <c r="B25173" s="15"/>
    </row>
    <row r="25174" spans="2:2">
      <c r="B25174" s="15"/>
    </row>
    <row r="25175" spans="2:2">
      <c r="B25175" s="15"/>
    </row>
    <row r="25176" spans="2:2">
      <c r="B25176" s="15"/>
    </row>
    <row r="25177" spans="2:2">
      <c r="B25177" s="15"/>
    </row>
    <row r="25178" spans="2:2">
      <c r="B25178" s="15"/>
    </row>
    <row r="25179" spans="2:2">
      <c r="B25179" s="15"/>
    </row>
    <row r="25180" spans="2:2">
      <c r="B25180" s="15"/>
    </row>
    <row r="25181" spans="2:2">
      <c r="B25181" s="15"/>
    </row>
    <row r="25182" spans="2:2">
      <c r="B25182" s="15"/>
    </row>
    <row r="25183" spans="2:2">
      <c r="B25183" s="15"/>
    </row>
    <row r="25184" spans="2:2">
      <c r="B25184" s="15"/>
    </row>
    <row r="25185" spans="2:2">
      <c r="B25185" s="15"/>
    </row>
    <row r="25186" spans="2:2">
      <c r="B25186" s="15"/>
    </row>
    <row r="25187" spans="2:2">
      <c r="B25187" s="15"/>
    </row>
    <row r="25188" spans="2:2">
      <c r="B25188" s="15"/>
    </row>
    <row r="25189" spans="2:2">
      <c r="B25189" s="15"/>
    </row>
    <row r="25190" spans="2:2">
      <c r="B25190" s="15"/>
    </row>
    <row r="25191" spans="2:2">
      <c r="B25191" s="15"/>
    </row>
    <row r="25192" spans="2:2">
      <c r="B25192" s="15"/>
    </row>
    <row r="25193" spans="2:2">
      <c r="B25193" s="15"/>
    </row>
    <row r="25194" spans="2:2">
      <c r="B25194" s="15"/>
    </row>
    <row r="25195" spans="2:2">
      <c r="B25195" s="15"/>
    </row>
    <row r="25196" spans="2:2">
      <c r="B25196" s="15"/>
    </row>
    <row r="25197" spans="2:2">
      <c r="B25197" s="15"/>
    </row>
    <row r="25198" spans="2:2">
      <c r="B25198" s="15"/>
    </row>
    <row r="25199" spans="2:2">
      <c r="B25199" s="15"/>
    </row>
    <row r="25200" spans="2:2">
      <c r="B25200" s="15"/>
    </row>
    <row r="25201" spans="2:2">
      <c r="B25201" s="15"/>
    </row>
    <row r="25202" spans="2:2">
      <c r="B25202" s="15"/>
    </row>
    <row r="25203" spans="2:2">
      <c r="B25203" s="15"/>
    </row>
    <row r="25204" spans="2:2">
      <c r="B25204" s="15"/>
    </row>
    <row r="25205" spans="2:2">
      <c r="B25205" s="15"/>
    </row>
    <row r="25206" spans="2:2">
      <c r="B25206" s="15"/>
    </row>
    <row r="25207" spans="2:2">
      <c r="B25207" s="15"/>
    </row>
    <row r="25208" spans="2:2">
      <c r="B25208" s="15"/>
    </row>
    <row r="25209" spans="2:2">
      <c r="B25209" s="15"/>
    </row>
    <row r="25210" spans="2:2">
      <c r="B25210" s="15"/>
    </row>
    <row r="25211" spans="2:2">
      <c r="B25211" s="15"/>
    </row>
    <row r="25212" spans="2:2">
      <c r="B25212" s="15"/>
    </row>
    <row r="25213" spans="2:2">
      <c r="B25213" s="15"/>
    </row>
    <row r="25214" spans="2:2">
      <c r="B25214" s="15"/>
    </row>
    <row r="25215" spans="2:2">
      <c r="B25215" s="15"/>
    </row>
    <row r="25216" spans="2:2">
      <c r="B25216" s="15"/>
    </row>
    <row r="25217" spans="2:2">
      <c r="B25217" s="15"/>
    </row>
    <row r="25218" spans="2:2">
      <c r="B25218" s="15"/>
    </row>
    <row r="25219" spans="2:2">
      <c r="B25219" s="15"/>
    </row>
    <row r="25220" spans="2:2">
      <c r="B25220" s="15"/>
    </row>
    <row r="25221" spans="2:2">
      <c r="B25221" s="15"/>
    </row>
    <row r="25222" spans="2:2">
      <c r="B25222" s="15"/>
    </row>
    <row r="25223" spans="2:2">
      <c r="B25223" s="15"/>
    </row>
    <row r="25224" spans="2:2">
      <c r="B25224" s="15"/>
    </row>
    <row r="25225" spans="2:2">
      <c r="B25225" s="15"/>
    </row>
    <row r="25226" spans="2:2">
      <c r="B25226" s="15"/>
    </row>
    <row r="25227" spans="2:2">
      <c r="B25227" s="15"/>
    </row>
    <row r="25228" spans="2:2">
      <c r="B25228" s="15"/>
    </row>
    <row r="25229" spans="2:2">
      <c r="B25229" s="15"/>
    </row>
    <row r="25230" spans="2:2">
      <c r="B25230" s="15"/>
    </row>
    <row r="25231" spans="2:2">
      <c r="B25231" s="15"/>
    </row>
    <row r="25232" spans="2:2">
      <c r="B25232" s="15"/>
    </row>
    <row r="25233" spans="2:2">
      <c r="B25233" s="15"/>
    </row>
    <row r="25234" spans="2:2">
      <c r="B25234" s="15"/>
    </row>
    <row r="25235" spans="2:2">
      <c r="B25235" s="15"/>
    </row>
    <row r="25236" spans="2:2">
      <c r="B25236" s="15"/>
    </row>
    <row r="25237" spans="2:2">
      <c r="B25237" s="15"/>
    </row>
    <row r="25238" spans="2:2">
      <c r="B25238" s="15"/>
    </row>
    <row r="25239" spans="2:2">
      <c r="B25239" s="15"/>
    </row>
    <row r="25240" spans="2:2">
      <c r="B25240" s="15"/>
    </row>
    <row r="25241" spans="2:2">
      <c r="B25241" s="15"/>
    </row>
    <row r="25242" spans="2:2">
      <c r="B25242" s="15"/>
    </row>
    <row r="25243" spans="2:2">
      <c r="B25243" s="15"/>
    </row>
    <row r="25244" spans="2:2">
      <c r="B25244" s="15"/>
    </row>
    <row r="25245" spans="2:2">
      <c r="B25245" s="15"/>
    </row>
    <row r="25246" spans="2:2">
      <c r="B25246" s="15"/>
    </row>
    <row r="25247" spans="2:2">
      <c r="B25247" s="15"/>
    </row>
    <row r="25248" spans="2:2">
      <c r="B25248" s="15"/>
    </row>
    <row r="25249" spans="2:2">
      <c r="B25249" s="15"/>
    </row>
    <row r="25250" spans="2:2">
      <c r="B25250" s="15"/>
    </row>
    <row r="25251" spans="2:2">
      <c r="B25251" s="15"/>
    </row>
    <row r="25252" spans="2:2">
      <c r="B25252" s="15"/>
    </row>
    <row r="25253" spans="2:2">
      <c r="B25253" s="15"/>
    </row>
    <row r="25254" spans="2:2">
      <c r="B25254" s="15"/>
    </row>
    <row r="25255" spans="2:2">
      <c r="B25255" s="15"/>
    </row>
    <row r="25256" spans="2:2">
      <c r="B25256" s="15"/>
    </row>
    <row r="25257" spans="2:2">
      <c r="B25257" s="15"/>
    </row>
    <row r="25258" spans="2:2">
      <c r="B25258" s="15"/>
    </row>
    <row r="25259" spans="2:2">
      <c r="B25259" s="15"/>
    </row>
    <row r="25260" spans="2:2">
      <c r="B25260" s="15"/>
    </row>
    <row r="25261" spans="2:2">
      <c r="B25261" s="15"/>
    </row>
    <row r="25262" spans="2:2">
      <c r="B25262" s="15"/>
    </row>
    <row r="25263" spans="2:2">
      <c r="B25263" s="15"/>
    </row>
    <row r="25264" spans="2:2">
      <c r="B25264" s="15"/>
    </row>
    <row r="25265" spans="2:2">
      <c r="B25265" s="15"/>
    </row>
    <row r="25266" spans="2:2">
      <c r="B25266" s="15"/>
    </row>
    <row r="25267" spans="2:2">
      <c r="B25267" s="15"/>
    </row>
    <row r="25268" spans="2:2">
      <c r="B25268" s="15"/>
    </row>
    <row r="25269" spans="2:2">
      <c r="B25269" s="15"/>
    </row>
    <row r="25270" spans="2:2">
      <c r="B25270" s="15"/>
    </row>
    <row r="25271" spans="2:2">
      <c r="B25271" s="15"/>
    </row>
    <row r="25272" spans="2:2">
      <c r="B25272" s="15"/>
    </row>
    <row r="25273" spans="2:2">
      <c r="B25273" s="15"/>
    </row>
    <row r="25274" spans="2:2">
      <c r="B25274" s="15"/>
    </row>
    <row r="25275" spans="2:2">
      <c r="B25275" s="15"/>
    </row>
    <row r="25276" spans="2:2">
      <c r="B25276" s="15"/>
    </row>
    <row r="25277" spans="2:2">
      <c r="B25277" s="15"/>
    </row>
    <row r="25278" spans="2:2">
      <c r="B25278" s="15"/>
    </row>
    <row r="25279" spans="2:2">
      <c r="B25279" s="15"/>
    </row>
    <row r="25280" spans="2:2">
      <c r="B25280" s="15"/>
    </row>
    <row r="25281" spans="2:2">
      <c r="B25281" s="15"/>
    </row>
    <row r="25282" spans="2:2">
      <c r="B25282" s="15"/>
    </row>
    <row r="25283" spans="2:2">
      <c r="B25283" s="15"/>
    </row>
    <row r="25284" spans="2:2">
      <c r="B25284" s="15"/>
    </row>
    <row r="25285" spans="2:2">
      <c r="B25285" s="15"/>
    </row>
    <row r="25286" spans="2:2">
      <c r="B25286" s="15"/>
    </row>
    <row r="25287" spans="2:2">
      <c r="B25287" s="15"/>
    </row>
    <row r="25288" spans="2:2">
      <c r="B25288" s="15"/>
    </row>
    <row r="25289" spans="2:2">
      <c r="B25289" s="15"/>
    </row>
    <row r="25290" spans="2:2">
      <c r="B25290" s="15"/>
    </row>
    <row r="25291" spans="2:2">
      <c r="B25291" s="15"/>
    </row>
    <row r="25292" spans="2:2">
      <c r="B25292" s="15"/>
    </row>
    <row r="25293" spans="2:2">
      <c r="B25293" s="15"/>
    </row>
    <row r="25294" spans="2:2">
      <c r="B25294" s="15"/>
    </row>
    <row r="25295" spans="2:2">
      <c r="B25295" s="15"/>
    </row>
    <row r="25296" spans="2:2">
      <c r="B25296" s="15"/>
    </row>
    <row r="25297" spans="2:2">
      <c r="B25297" s="15"/>
    </row>
    <row r="25298" spans="2:2">
      <c r="B25298" s="15"/>
    </row>
    <row r="25299" spans="2:2">
      <c r="B25299" s="15"/>
    </row>
    <row r="25300" spans="2:2">
      <c r="B25300" s="15"/>
    </row>
    <row r="25301" spans="2:2">
      <c r="B25301" s="15"/>
    </row>
    <row r="25302" spans="2:2">
      <c r="B25302" s="15"/>
    </row>
    <row r="25303" spans="2:2">
      <c r="B25303" s="15"/>
    </row>
    <row r="25304" spans="2:2">
      <c r="B25304" s="15"/>
    </row>
    <row r="25305" spans="2:2">
      <c r="B25305" s="15"/>
    </row>
    <row r="25306" spans="2:2">
      <c r="B25306" s="15"/>
    </row>
    <row r="25307" spans="2:2">
      <c r="B25307" s="15"/>
    </row>
    <row r="25308" spans="2:2">
      <c r="B25308" s="15"/>
    </row>
    <row r="25309" spans="2:2">
      <c r="B25309" s="15"/>
    </row>
    <row r="25310" spans="2:2">
      <c r="B25310" s="15"/>
    </row>
    <row r="25311" spans="2:2">
      <c r="B25311" s="15"/>
    </row>
    <row r="25312" spans="2:2">
      <c r="B25312" s="15"/>
    </row>
    <row r="25313" spans="2:2">
      <c r="B25313" s="15"/>
    </row>
    <row r="25314" spans="2:2">
      <c r="B25314" s="15"/>
    </row>
    <row r="25315" spans="2:2">
      <c r="B25315" s="15"/>
    </row>
    <row r="25316" spans="2:2">
      <c r="B25316" s="15"/>
    </row>
    <row r="25317" spans="2:2">
      <c r="B25317" s="15"/>
    </row>
    <row r="25318" spans="2:2">
      <c r="B25318" s="15"/>
    </row>
    <row r="25319" spans="2:2">
      <c r="B25319" s="15"/>
    </row>
    <row r="25320" spans="2:2">
      <c r="B25320" s="15"/>
    </row>
    <row r="25321" spans="2:2">
      <c r="B25321" s="15"/>
    </row>
    <row r="25322" spans="2:2">
      <c r="B25322" s="15"/>
    </row>
    <row r="25323" spans="2:2">
      <c r="B25323" s="15"/>
    </row>
    <row r="25324" spans="2:2">
      <c r="B25324" s="15"/>
    </row>
    <row r="25325" spans="2:2">
      <c r="B25325" s="15"/>
    </row>
    <row r="25326" spans="2:2">
      <c r="B25326" s="15"/>
    </row>
    <row r="25327" spans="2:2">
      <c r="B25327" s="15"/>
    </row>
    <row r="25328" spans="2:2">
      <c r="B25328" s="15"/>
    </row>
    <row r="25329" spans="2:2">
      <c r="B25329" s="15"/>
    </row>
    <row r="25330" spans="2:2">
      <c r="B25330" s="15"/>
    </row>
    <row r="25331" spans="2:2">
      <c r="B25331" s="15"/>
    </row>
    <row r="25332" spans="2:2">
      <c r="B25332" s="15"/>
    </row>
    <row r="25333" spans="2:2">
      <c r="B25333" s="15"/>
    </row>
    <row r="25334" spans="2:2">
      <c r="B25334" s="15"/>
    </row>
    <row r="25335" spans="2:2">
      <c r="B25335" s="15"/>
    </row>
    <row r="25336" spans="2:2">
      <c r="B25336" s="15"/>
    </row>
    <row r="25337" spans="2:2">
      <c r="B25337" s="15"/>
    </row>
    <row r="25338" spans="2:2">
      <c r="B25338" s="15"/>
    </row>
    <row r="25339" spans="2:2">
      <c r="B25339" s="15"/>
    </row>
    <row r="25340" spans="2:2">
      <c r="B25340" s="15"/>
    </row>
    <row r="25341" spans="2:2">
      <c r="B25341" s="15"/>
    </row>
    <row r="25342" spans="2:2">
      <c r="B25342" s="15"/>
    </row>
    <row r="25343" spans="2:2">
      <c r="B25343" s="15"/>
    </row>
    <row r="25344" spans="2:2">
      <c r="B25344" s="15"/>
    </row>
    <row r="25345" spans="2:2">
      <c r="B25345" s="15"/>
    </row>
    <row r="25346" spans="2:2">
      <c r="B25346" s="15"/>
    </row>
    <row r="25347" spans="2:2">
      <c r="B25347" s="15"/>
    </row>
    <row r="25348" spans="2:2">
      <c r="B25348" s="15"/>
    </row>
    <row r="25349" spans="2:2">
      <c r="B25349" s="15"/>
    </row>
    <row r="25350" spans="2:2">
      <c r="B25350" s="15"/>
    </row>
    <row r="25351" spans="2:2">
      <c r="B25351" s="15"/>
    </row>
    <row r="25352" spans="2:2">
      <c r="B25352" s="15"/>
    </row>
    <row r="25353" spans="2:2">
      <c r="B25353" s="15"/>
    </row>
    <row r="25354" spans="2:2">
      <c r="B25354" s="15"/>
    </row>
    <row r="25355" spans="2:2">
      <c r="B25355" s="15"/>
    </row>
    <row r="25356" spans="2:2">
      <c r="B25356" s="15"/>
    </row>
    <row r="25357" spans="2:2">
      <c r="B25357" s="15"/>
    </row>
    <row r="25358" spans="2:2">
      <c r="B25358" s="15"/>
    </row>
    <row r="25359" spans="2:2">
      <c r="B25359" s="15"/>
    </row>
    <row r="25360" spans="2:2">
      <c r="B25360" s="15"/>
    </row>
    <row r="25361" spans="2:2">
      <c r="B25361" s="15"/>
    </row>
    <row r="25362" spans="2:2">
      <c r="B25362" s="15"/>
    </row>
    <row r="25363" spans="2:2">
      <c r="B25363" s="15"/>
    </row>
    <row r="25364" spans="2:2">
      <c r="B25364" s="15"/>
    </row>
    <row r="25365" spans="2:2">
      <c r="B25365" s="15"/>
    </row>
    <row r="25366" spans="2:2">
      <c r="B25366" s="15"/>
    </row>
    <row r="25367" spans="2:2">
      <c r="B25367" s="15"/>
    </row>
    <row r="25368" spans="2:2">
      <c r="B25368" s="15"/>
    </row>
    <row r="25369" spans="2:2">
      <c r="B25369" s="15"/>
    </row>
    <row r="25370" spans="2:2">
      <c r="B25370" s="15"/>
    </row>
    <row r="25371" spans="2:2">
      <c r="B25371" s="15"/>
    </row>
    <row r="25372" spans="2:2">
      <c r="B25372" s="15"/>
    </row>
    <row r="25373" spans="2:2">
      <c r="B25373" s="15"/>
    </row>
    <row r="25374" spans="2:2">
      <c r="B25374" s="15"/>
    </row>
    <row r="25375" spans="2:2">
      <c r="B25375" s="15"/>
    </row>
    <row r="25376" spans="2:2">
      <c r="B25376" s="15"/>
    </row>
    <row r="25377" spans="2:2">
      <c r="B25377" s="15"/>
    </row>
    <row r="25378" spans="2:2">
      <c r="B25378" s="15"/>
    </row>
    <row r="25379" spans="2:2">
      <c r="B25379" s="15"/>
    </row>
    <row r="25380" spans="2:2">
      <c r="B25380" s="15"/>
    </row>
    <row r="25381" spans="2:2">
      <c r="B25381" s="15"/>
    </row>
    <row r="25382" spans="2:2">
      <c r="B25382" s="15"/>
    </row>
    <row r="25383" spans="2:2">
      <c r="B25383" s="15"/>
    </row>
    <row r="25384" spans="2:2">
      <c r="B25384" s="15"/>
    </row>
    <row r="25385" spans="2:2">
      <c r="B25385" s="15"/>
    </row>
    <row r="25386" spans="2:2">
      <c r="B25386" s="15"/>
    </row>
    <row r="25387" spans="2:2">
      <c r="B25387" s="15"/>
    </row>
    <row r="25388" spans="2:2">
      <c r="B25388" s="15"/>
    </row>
    <row r="25389" spans="2:2">
      <c r="B25389" s="15"/>
    </row>
    <row r="25390" spans="2:2">
      <c r="B25390" s="15"/>
    </row>
    <row r="25391" spans="2:2">
      <c r="B25391" s="15"/>
    </row>
    <row r="25392" spans="2:2">
      <c r="B25392" s="15"/>
    </row>
    <row r="25393" spans="2:2">
      <c r="B25393" s="15"/>
    </row>
    <row r="25394" spans="2:2">
      <c r="B25394" s="15"/>
    </row>
    <row r="25395" spans="2:2">
      <c r="B25395" s="15"/>
    </row>
    <row r="25396" spans="2:2">
      <c r="B25396" s="15"/>
    </row>
    <row r="25397" spans="2:2">
      <c r="B25397" s="15"/>
    </row>
    <row r="25398" spans="2:2">
      <c r="B25398" s="15"/>
    </row>
    <row r="25399" spans="2:2">
      <c r="B25399" s="15"/>
    </row>
    <row r="25400" spans="2:2">
      <c r="B25400" s="15"/>
    </row>
    <row r="25401" spans="2:2">
      <c r="B25401" s="15"/>
    </row>
    <row r="25402" spans="2:2">
      <c r="B25402" s="15"/>
    </row>
    <row r="25403" spans="2:2">
      <c r="B25403" s="15"/>
    </row>
    <row r="25404" spans="2:2">
      <c r="B25404" s="15"/>
    </row>
    <row r="25405" spans="2:2">
      <c r="B25405" s="15"/>
    </row>
    <row r="25406" spans="2:2">
      <c r="B25406" s="15"/>
    </row>
    <row r="25407" spans="2:2">
      <c r="B25407" s="15"/>
    </row>
    <row r="25408" spans="2:2">
      <c r="B25408" s="15"/>
    </row>
    <row r="25409" spans="2:2">
      <c r="B25409" s="15"/>
    </row>
    <row r="25410" spans="2:2">
      <c r="B25410" s="15"/>
    </row>
    <row r="25411" spans="2:2">
      <c r="B25411" s="15"/>
    </row>
    <row r="25412" spans="2:2">
      <c r="B25412" s="15"/>
    </row>
    <row r="25413" spans="2:2">
      <c r="B25413" s="15"/>
    </row>
    <row r="25414" spans="2:2">
      <c r="B25414" s="15"/>
    </row>
    <row r="25415" spans="2:2">
      <c r="B25415" s="15"/>
    </row>
    <row r="25416" spans="2:2">
      <c r="B25416" s="15"/>
    </row>
    <row r="25417" spans="2:2">
      <c r="B25417" s="15"/>
    </row>
    <row r="25418" spans="2:2">
      <c r="B25418" s="15"/>
    </row>
    <row r="25419" spans="2:2">
      <c r="B25419" s="15"/>
    </row>
    <row r="25420" spans="2:2">
      <c r="B25420" s="15"/>
    </row>
    <row r="25421" spans="2:2">
      <c r="B25421" s="15"/>
    </row>
    <row r="25422" spans="2:2">
      <c r="B25422" s="15"/>
    </row>
    <row r="25423" spans="2:2">
      <c r="B25423" s="15"/>
    </row>
    <row r="25424" spans="2:2">
      <c r="B25424" s="15"/>
    </row>
    <row r="25425" spans="2:2">
      <c r="B25425" s="15"/>
    </row>
    <row r="25426" spans="2:2">
      <c r="B25426" s="15"/>
    </row>
    <row r="25427" spans="2:2">
      <c r="B25427" s="15"/>
    </row>
    <row r="25428" spans="2:2">
      <c r="B25428" s="15"/>
    </row>
    <row r="25429" spans="2:2">
      <c r="B25429" s="15"/>
    </row>
    <row r="25430" spans="2:2">
      <c r="B25430" s="15"/>
    </row>
    <row r="25431" spans="2:2">
      <c r="B25431" s="15"/>
    </row>
    <row r="25432" spans="2:2">
      <c r="B25432" s="15"/>
    </row>
    <row r="25433" spans="2:2">
      <c r="B25433" s="15"/>
    </row>
    <row r="25434" spans="2:2">
      <c r="B25434" s="15"/>
    </row>
    <row r="25435" spans="2:2">
      <c r="B25435" s="15"/>
    </row>
    <row r="25436" spans="2:2">
      <c r="B25436" s="15"/>
    </row>
    <row r="25437" spans="2:2">
      <c r="B25437" s="15"/>
    </row>
    <row r="25438" spans="2:2">
      <c r="B25438" s="15"/>
    </row>
    <row r="25439" spans="2:2">
      <c r="B25439" s="15"/>
    </row>
    <row r="25440" spans="2:2">
      <c r="B25440" s="15"/>
    </row>
    <row r="25441" spans="2:2">
      <c r="B25441" s="15"/>
    </row>
    <row r="25442" spans="2:2">
      <c r="B25442" s="15"/>
    </row>
    <row r="25443" spans="2:2">
      <c r="B25443" s="15"/>
    </row>
    <row r="25444" spans="2:2">
      <c r="B25444" s="15"/>
    </row>
    <row r="25445" spans="2:2">
      <c r="B25445" s="15"/>
    </row>
    <row r="25446" spans="2:2">
      <c r="B25446" s="15"/>
    </row>
    <row r="25447" spans="2:2">
      <c r="B25447" s="15"/>
    </row>
    <row r="25448" spans="2:2">
      <c r="B25448" s="15"/>
    </row>
    <row r="25449" spans="2:2">
      <c r="B25449" s="15"/>
    </row>
    <row r="25450" spans="2:2">
      <c r="B25450" s="15"/>
    </row>
    <row r="25451" spans="2:2">
      <c r="B25451" s="15"/>
    </row>
    <row r="25452" spans="2:2">
      <c r="B25452" s="15"/>
    </row>
    <row r="25453" spans="2:2">
      <c r="B25453" s="15"/>
    </row>
    <row r="25454" spans="2:2">
      <c r="B25454" s="15"/>
    </row>
    <row r="25455" spans="2:2">
      <c r="B25455" s="15"/>
    </row>
    <row r="25456" spans="2:2">
      <c r="B25456" s="15"/>
    </row>
    <row r="25457" spans="2:2">
      <c r="B25457" s="15"/>
    </row>
    <row r="25458" spans="2:2">
      <c r="B25458" s="15"/>
    </row>
    <row r="25459" spans="2:2">
      <c r="B25459" s="15"/>
    </row>
    <row r="25460" spans="2:2">
      <c r="B25460" s="15"/>
    </row>
    <row r="25461" spans="2:2">
      <c r="B25461" s="15"/>
    </row>
    <row r="25462" spans="2:2">
      <c r="B25462" s="15"/>
    </row>
    <row r="25463" spans="2:2">
      <c r="B25463" s="15"/>
    </row>
    <row r="25464" spans="2:2">
      <c r="B25464" s="15"/>
    </row>
    <row r="25465" spans="2:2">
      <c r="B25465" s="15"/>
    </row>
    <row r="25466" spans="2:2">
      <c r="B25466" s="15"/>
    </row>
    <row r="25467" spans="2:2">
      <c r="B25467" s="15"/>
    </row>
    <row r="25468" spans="2:2">
      <c r="B25468" s="15"/>
    </row>
    <row r="25469" spans="2:2">
      <c r="B25469" s="15"/>
    </row>
    <row r="25470" spans="2:2">
      <c r="B25470" s="15"/>
    </row>
    <row r="25471" spans="2:2">
      <c r="B25471" s="15"/>
    </row>
    <row r="25472" spans="2:2">
      <c r="B25472" s="15"/>
    </row>
    <row r="25473" spans="2:2">
      <c r="B25473" s="15"/>
    </row>
    <row r="25474" spans="2:2">
      <c r="B25474" s="15"/>
    </row>
    <row r="25475" spans="2:2">
      <c r="B25475" s="15"/>
    </row>
    <row r="25476" spans="2:2">
      <c r="B25476" s="15"/>
    </row>
    <row r="25477" spans="2:2">
      <c r="B25477" s="15"/>
    </row>
    <row r="25478" spans="2:2">
      <c r="B25478" s="15"/>
    </row>
    <row r="25479" spans="2:2">
      <c r="B25479" s="15"/>
    </row>
    <row r="25480" spans="2:2">
      <c r="B25480" s="15"/>
    </row>
    <row r="25481" spans="2:2">
      <c r="B25481" s="15"/>
    </row>
    <row r="25482" spans="2:2">
      <c r="B25482" s="15"/>
    </row>
    <row r="25483" spans="2:2">
      <c r="B25483" s="15"/>
    </row>
    <row r="25484" spans="2:2">
      <c r="B25484" s="15"/>
    </row>
    <row r="25485" spans="2:2">
      <c r="B25485" s="15"/>
    </row>
    <row r="25486" spans="2:2">
      <c r="B25486" s="15"/>
    </row>
    <row r="25487" spans="2:2">
      <c r="B25487" s="15"/>
    </row>
    <row r="25488" spans="2:2">
      <c r="B25488" s="15"/>
    </row>
    <row r="25489" spans="2:2">
      <c r="B25489" s="15"/>
    </row>
    <row r="25490" spans="2:2">
      <c r="B25490" s="15"/>
    </row>
    <row r="25491" spans="2:2">
      <c r="B25491" s="15"/>
    </row>
    <row r="25492" spans="2:2">
      <c r="B25492" s="15"/>
    </row>
    <row r="25493" spans="2:2">
      <c r="B25493" s="15"/>
    </row>
    <row r="25494" spans="2:2">
      <c r="B25494" s="15"/>
    </row>
    <row r="25495" spans="2:2">
      <c r="B25495" s="15"/>
    </row>
    <row r="25496" spans="2:2">
      <c r="B25496" s="15"/>
    </row>
    <row r="25497" spans="2:2">
      <c r="B25497" s="15"/>
    </row>
    <row r="25498" spans="2:2">
      <c r="B25498" s="15"/>
    </row>
    <row r="25499" spans="2:2">
      <c r="B25499" s="15"/>
    </row>
    <row r="25500" spans="2:2">
      <c r="B25500" s="15"/>
    </row>
    <row r="25501" spans="2:2">
      <c r="B25501" s="15"/>
    </row>
    <row r="25502" spans="2:2">
      <c r="B25502" s="15"/>
    </row>
    <row r="25503" spans="2:2">
      <c r="B25503" s="15"/>
    </row>
    <row r="25504" spans="2:2">
      <c r="B25504" s="15"/>
    </row>
    <row r="25505" spans="2:2">
      <c r="B25505" s="15"/>
    </row>
    <row r="25506" spans="2:2">
      <c r="B25506" s="15"/>
    </row>
    <row r="25507" spans="2:2">
      <c r="B25507" s="15"/>
    </row>
    <row r="25508" spans="2:2">
      <c r="B25508" s="15"/>
    </row>
    <row r="25509" spans="2:2">
      <c r="B25509" s="15"/>
    </row>
    <row r="25510" spans="2:2">
      <c r="B25510" s="15"/>
    </row>
    <row r="25511" spans="2:2">
      <c r="B25511" s="15"/>
    </row>
    <row r="25512" spans="2:2">
      <c r="B25512" s="15"/>
    </row>
    <row r="25513" spans="2:2">
      <c r="B25513" s="15"/>
    </row>
    <row r="25514" spans="2:2">
      <c r="B25514" s="15"/>
    </row>
    <row r="25515" spans="2:2">
      <c r="B25515" s="15"/>
    </row>
    <row r="25516" spans="2:2">
      <c r="B25516" s="15"/>
    </row>
    <row r="25517" spans="2:2">
      <c r="B25517" s="15"/>
    </row>
    <row r="25518" spans="2:2">
      <c r="B25518" s="15"/>
    </row>
    <row r="25519" spans="2:2">
      <c r="B25519" s="15"/>
    </row>
    <row r="25520" spans="2:2">
      <c r="B25520" s="15"/>
    </row>
    <row r="25521" spans="2:2">
      <c r="B25521" s="15"/>
    </row>
    <row r="25522" spans="2:2">
      <c r="B25522" s="15"/>
    </row>
    <row r="25523" spans="2:2">
      <c r="B25523" s="15"/>
    </row>
    <row r="25524" spans="2:2">
      <c r="B25524" s="15"/>
    </row>
    <row r="25525" spans="2:2">
      <c r="B25525" s="15"/>
    </row>
    <row r="25526" spans="2:2">
      <c r="B25526" s="15"/>
    </row>
    <row r="25527" spans="2:2">
      <c r="B25527" s="15"/>
    </row>
    <row r="25528" spans="2:2">
      <c r="B25528" s="15"/>
    </row>
    <row r="25529" spans="2:2">
      <c r="B25529" s="15"/>
    </row>
    <row r="25530" spans="2:2">
      <c r="B25530" s="15"/>
    </row>
    <row r="25531" spans="2:2">
      <c r="B25531" s="15"/>
    </row>
    <row r="25532" spans="2:2">
      <c r="B25532" s="15"/>
    </row>
    <row r="25533" spans="2:2">
      <c r="B25533" s="15"/>
    </row>
    <row r="25534" spans="2:2">
      <c r="B25534" s="15"/>
    </row>
    <row r="25535" spans="2:2">
      <c r="B25535" s="15"/>
    </row>
    <row r="25536" spans="2:2">
      <c r="B25536" s="15"/>
    </row>
    <row r="25537" spans="2:2">
      <c r="B25537" s="15"/>
    </row>
    <row r="25538" spans="2:2">
      <c r="B25538" s="15"/>
    </row>
    <row r="25539" spans="2:2">
      <c r="B25539" s="15"/>
    </row>
    <row r="25540" spans="2:2">
      <c r="B25540" s="15"/>
    </row>
    <row r="25541" spans="2:2">
      <c r="B25541" s="15"/>
    </row>
    <row r="25542" spans="2:2">
      <c r="B25542" s="15"/>
    </row>
    <row r="25543" spans="2:2">
      <c r="B25543" s="15"/>
    </row>
    <row r="25544" spans="2:2">
      <c r="B25544" s="15"/>
    </row>
    <row r="25545" spans="2:2">
      <c r="B25545" s="15"/>
    </row>
    <row r="25546" spans="2:2">
      <c r="B25546" s="15"/>
    </row>
    <row r="25547" spans="2:2">
      <c r="B25547" s="15"/>
    </row>
    <row r="25548" spans="2:2">
      <c r="B25548" s="15"/>
    </row>
    <row r="25549" spans="2:2">
      <c r="B25549" s="15"/>
    </row>
    <row r="25550" spans="2:2">
      <c r="B25550" s="15"/>
    </row>
    <row r="25551" spans="2:2">
      <c r="B25551" s="15"/>
    </row>
    <row r="25552" spans="2:2">
      <c r="B25552" s="15"/>
    </row>
    <row r="25553" spans="2:2">
      <c r="B25553" s="15"/>
    </row>
    <row r="25554" spans="2:2">
      <c r="B25554" s="15"/>
    </row>
    <row r="25555" spans="2:2">
      <c r="B25555" s="15"/>
    </row>
    <row r="25556" spans="2:2">
      <c r="B25556" s="15"/>
    </row>
    <row r="25557" spans="2:2">
      <c r="B25557" s="15"/>
    </row>
    <row r="25558" spans="2:2">
      <c r="B25558" s="15"/>
    </row>
    <row r="25559" spans="2:2">
      <c r="B25559" s="15"/>
    </row>
    <row r="25560" spans="2:2">
      <c r="B25560" s="15"/>
    </row>
    <row r="25561" spans="2:2">
      <c r="B25561" s="15"/>
    </row>
    <row r="25562" spans="2:2">
      <c r="B25562" s="15"/>
    </row>
    <row r="25563" spans="2:2">
      <c r="B25563" s="15"/>
    </row>
    <row r="25564" spans="2:2">
      <c r="B25564" s="15"/>
    </row>
    <row r="25565" spans="2:2">
      <c r="B25565" s="15"/>
    </row>
    <row r="25566" spans="2:2">
      <c r="B25566" s="15"/>
    </row>
    <row r="25567" spans="2:2">
      <c r="B25567" s="15"/>
    </row>
    <row r="25568" spans="2:2">
      <c r="B25568" s="15"/>
    </row>
    <row r="25569" spans="2:2">
      <c r="B25569" s="15"/>
    </row>
    <row r="25570" spans="2:2">
      <c r="B25570" s="15"/>
    </row>
    <row r="25571" spans="2:2">
      <c r="B25571" s="15"/>
    </row>
    <row r="25572" spans="2:2">
      <c r="B25572" s="15"/>
    </row>
    <row r="25573" spans="2:2">
      <c r="B25573" s="15"/>
    </row>
    <row r="25574" spans="2:2">
      <c r="B25574" s="15"/>
    </row>
    <row r="25575" spans="2:2">
      <c r="B25575" s="15"/>
    </row>
    <row r="25576" spans="2:2">
      <c r="B25576" s="15"/>
    </row>
    <row r="25577" spans="2:2">
      <c r="B25577" s="15"/>
    </row>
    <row r="25578" spans="2:2">
      <c r="B25578" s="15"/>
    </row>
    <row r="25579" spans="2:2">
      <c r="B25579" s="15"/>
    </row>
    <row r="25580" spans="2:2">
      <c r="B25580" s="15"/>
    </row>
    <row r="25581" spans="2:2">
      <c r="B25581" s="15"/>
    </row>
    <row r="25582" spans="2:2">
      <c r="B25582" s="15"/>
    </row>
    <row r="25583" spans="2:2">
      <c r="B25583" s="15"/>
    </row>
    <row r="25584" spans="2:2">
      <c r="B25584" s="15"/>
    </row>
    <row r="25585" spans="2:2">
      <c r="B25585" s="15"/>
    </row>
    <row r="25586" spans="2:2">
      <c r="B25586" s="15"/>
    </row>
    <row r="25587" spans="2:2">
      <c r="B25587" s="15"/>
    </row>
    <row r="25588" spans="2:2">
      <c r="B25588" s="15"/>
    </row>
    <row r="25589" spans="2:2">
      <c r="B25589" s="15"/>
    </row>
    <row r="25590" spans="2:2">
      <c r="B25590" s="15"/>
    </row>
    <row r="25591" spans="2:2">
      <c r="B25591" s="15"/>
    </row>
    <row r="25592" spans="2:2">
      <c r="B25592" s="15"/>
    </row>
    <row r="25593" spans="2:2">
      <c r="B25593" s="15"/>
    </row>
    <row r="25594" spans="2:2">
      <c r="B25594" s="15"/>
    </row>
    <row r="25595" spans="2:2">
      <c r="B25595" s="15"/>
    </row>
    <row r="25596" spans="2:2">
      <c r="B25596" s="15"/>
    </row>
    <row r="25597" spans="2:2">
      <c r="B25597" s="15"/>
    </row>
    <row r="25598" spans="2:2">
      <c r="B25598" s="15"/>
    </row>
    <row r="25599" spans="2:2">
      <c r="B25599" s="15"/>
    </row>
    <row r="25600" spans="2:2">
      <c r="B25600" s="15"/>
    </row>
    <row r="25601" spans="2:2">
      <c r="B25601" s="15"/>
    </row>
    <row r="25602" spans="2:2">
      <c r="B25602" s="15"/>
    </row>
    <row r="25603" spans="2:2">
      <c r="B25603" s="15"/>
    </row>
    <row r="25604" spans="2:2">
      <c r="B25604" s="15"/>
    </row>
    <row r="25605" spans="2:2">
      <c r="B25605" s="15"/>
    </row>
    <row r="25606" spans="2:2">
      <c r="B25606" s="15"/>
    </row>
    <row r="25607" spans="2:2">
      <c r="B25607" s="15"/>
    </row>
    <row r="25608" spans="2:2">
      <c r="B25608" s="15"/>
    </row>
    <row r="25609" spans="2:2">
      <c r="B25609" s="15"/>
    </row>
    <row r="25610" spans="2:2">
      <c r="B25610" s="15"/>
    </row>
    <row r="25611" spans="2:2">
      <c r="B25611" s="15"/>
    </row>
    <row r="25612" spans="2:2">
      <c r="B25612" s="15"/>
    </row>
    <row r="25613" spans="2:2">
      <c r="B25613" s="15"/>
    </row>
    <row r="25614" spans="2:2">
      <c r="B25614" s="15"/>
    </row>
    <row r="25615" spans="2:2">
      <c r="B25615" s="15"/>
    </row>
    <row r="25616" spans="2:2">
      <c r="B25616" s="15"/>
    </row>
    <row r="25617" spans="2:2">
      <c r="B25617" s="15"/>
    </row>
    <row r="25618" spans="2:2">
      <c r="B25618" s="15"/>
    </row>
    <row r="25619" spans="2:2">
      <c r="B25619" s="15"/>
    </row>
    <row r="25620" spans="2:2">
      <c r="B25620" s="15"/>
    </row>
    <row r="25621" spans="2:2">
      <c r="B25621" s="15"/>
    </row>
    <row r="25622" spans="2:2">
      <c r="B25622" s="15"/>
    </row>
    <row r="25623" spans="2:2">
      <c r="B25623" s="15"/>
    </row>
    <row r="25624" spans="2:2">
      <c r="B25624" s="15"/>
    </row>
    <row r="25625" spans="2:2">
      <c r="B25625" s="15"/>
    </row>
    <row r="25626" spans="2:2">
      <c r="B25626" s="15"/>
    </row>
    <row r="25627" spans="2:2">
      <c r="B25627" s="15"/>
    </row>
    <row r="25628" spans="2:2">
      <c r="B25628" s="15"/>
    </row>
    <row r="25629" spans="2:2">
      <c r="B25629" s="15"/>
    </row>
    <row r="25630" spans="2:2">
      <c r="B25630" s="15"/>
    </row>
    <row r="25631" spans="2:2">
      <c r="B25631" s="15"/>
    </row>
    <row r="25632" spans="2:2">
      <c r="B25632" s="15"/>
    </row>
    <row r="25633" spans="2:2">
      <c r="B25633" s="15"/>
    </row>
    <row r="25634" spans="2:2">
      <c r="B25634" s="15"/>
    </row>
    <row r="25635" spans="2:2">
      <c r="B25635" s="15"/>
    </row>
    <row r="25636" spans="2:2">
      <c r="B25636" s="15"/>
    </row>
    <row r="25637" spans="2:2">
      <c r="B25637" s="15"/>
    </row>
    <row r="25638" spans="2:2">
      <c r="B25638" s="15"/>
    </row>
    <row r="25639" spans="2:2">
      <c r="B25639" s="15"/>
    </row>
    <row r="25640" spans="2:2">
      <c r="B25640" s="15"/>
    </row>
    <row r="25641" spans="2:2">
      <c r="B25641" s="15"/>
    </row>
    <row r="25642" spans="2:2">
      <c r="B25642" s="15"/>
    </row>
    <row r="25643" spans="2:2">
      <c r="B25643" s="15"/>
    </row>
    <row r="25644" spans="2:2">
      <c r="B25644" s="15"/>
    </row>
    <row r="25645" spans="2:2">
      <c r="B25645" s="15"/>
    </row>
    <row r="25646" spans="2:2">
      <c r="B25646" s="15"/>
    </row>
    <row r="25647" spans="2:2">
      <c r="B25647" s="15"/>
    </row>
    <row r="25648" spans="2:2">
      <c r="B25648" s="15"/>
    </row>
    <row r="25649" spans="2:2">
      <c r="B25649" s="15"/>
    </row>
    <row r="25650" spans="2:2">
      <c r="B25650" s="15"/>
    </row>
    <row r="25651" spans="2:2">
      <c r="B25651" s="15"/>
    </row>
    <row r="25652" spans="2:2">
      <c r="B25652" s="15"/>
    </row>
    <row r="25653" spans="2:2">
      <c r="B25653" s="15"/>
    </row>
    <row r="25654" spans="2:2">
      <c r="B25654" s="15"/>
    </row>
    <row r="25655" spans="2:2">
      <c r="B25655" s="15"/>
    </row>
    <row r="25656" spans="2:2">
      <c r="B25656" s="15"/>
    </row>
    <row r="25657" spans="2:2">
      <c r="B25657" s="15"/>
    </row>
    <row r="25658" spans="2:2">
      <c r="B25658" s="15"/>
    </row>
    <row r="25659" spans="2:2">
      <c r="B25659" s="15"/>
    </row>
    <row r="25660" spans="2:2">
      <c r="B25660" s="15"/>
    </row>
    <row r="25661" spans="2:2">
      <c r="B25661" s="15"/>
    </row>
    <row r="25662" spans="2:2">
      <c r="B25662" s="15"/>
    </row>
    <row r="25663" spans="2:2">
      <c r="B25663" s="15"/>
    </row>
    <row r="25664" spans="2:2">
      <c r="B25664" s="15"/>
    </row>
    <row r="25665" spans="2:2">
      <c r="B25665" s="15"/>
    </row>
    <row r="25666" spans="2:2">
      <c r="B25666" s="15"/>
    </row>
    <row r="25667" spans="2:2">
      <c r="B25667" s="15"/>
    </row>
    <row r="25668" spans="2:2">
      <c r="B25668" s="15"/>
    </row>
    <row r="25669" spans="2:2">
      <c r="B25669" s="15"/>
    </row>
    <row r="25670" spans="2:2">
      <c r="B25670" s="15"/>
    </row>
    <row r="25671" spans="2:2">
      <c r="B25671" s="15"/>
    </row>
    <row r="25672" spans="2:2">
      <c r="B25672" s="15"/>
    </row>
    <row r="25673" spans="2:2">
      <c r="B25673" s="15"/>
    </row>
    <row r="25674" spans="2:2">
      <c r="B25674" s="15"/>
    </row>
    <row r="25675" spans="2:2">
      <c r="B25675" s="15"/>
    </row>
    <row r="25676" spans="2:2">
      <c r="B25676" s="15"/>
    </row>
    <row r="25677" spans="2:2">
      <c r="B25677" s="15"/>
    </row>
    <row r="25678" spans="2:2">
      <c r="B25678" s="15"/>
    </row>
    <row r="25679" spans="2:2">
      <c r="B25679" s="15"/>
    </row>
    <row r="25680" spans="2:2">
      <c r="B25680" s="15"/>
    </row>
    <row r="25681" spans="2:2">
      <c r="B25681" s="15"/>
    </row>
    <row r="25682" spans="2:2">
      <c r="B25682" s="15"/>
    </row>
    <row r="25683" spans="2:2">
      <c r="B25683" s="15"/>
    </row>
    <row r="25684" spans="2:2">
      <c r="B25684" s="15"/>
    </row>
    <row r="25685" spans="2:2">
      <c r="B25685" s="15"/>
    </row>
    <row r="25686" spans="2:2">
      <c r="B25686" s="15"/>
    </row>
    <row r="25687" spans="2:2">
      <c r="B25687" s="15"/>
    </row>
    <row r="25688" spans="2:2">
      <c r="B25688" s="15"/>
    </row>
    <row r="25689" spans="2:2">
      <c r="B25689" s="15"/>
    </row>
    <row r="25690" spans="2:2">
      <c r="B25690" s="15"/>
    </row>
    <row r="25691" spans="2:2">
      <c r="B25691" s="15"/>
    </row>
    <row r="25692" spans="2:2">
      <c r="B25692" s="15"/>
    </row>
    <row r="25693" spans="2:2">
      <c r="B25693" s="15"/>
    </row>
    <row r="25694" spans="2:2">
      <c r="B25694" s="15"/>
    </row>
    <row r="25695" spans="2:2">
      <c r="B25695" s="15"/>
    </row>
    <row r="25696" spans="2:2">
      <c r="B25696" s="15"/>
    </row>
    <row r="25697" spans="2:2">
      <c r="B25697" s="15"/>
    </row>
    <row r="25698" spans="2:2">
      <c r="B25698" s="15"/>
    </row>
    <row r="25699" spans="2:2">
      <c r="B25699" s="15"/>
    </row>
    <row r="25700" spans="2:2">
      <c r="B25700" s="15"/>
    </row>
    <row r="25701" spans="2:2">
      <c r="B25701" s="15"/>
    </row>
    <row r="25702" spans="2:2">
      <c r="B25702" s="15"/>
    </row>
    <row r="25703" spans="2:2">
      <c r="B25703" s="15"/>
    </row>
    <row r="25704" spans="2:2">
      <c r="B25704" s="15"/>
    </row>
    <row r="25705" spans="2:2">
      <c r="B25705" s="15"/>
    </row>
    <row r="25706" spans="2:2">
      <c r="B25706" s="15"/>
    </row>
    <row r="25707" spans="2:2">
      <c r="B25707" s="15"/>
    </row>
    <row r="25708" spans="2:2">
      <c r="B25708" s="15"/>
    </row>
    <row r="25709" spans="2:2">
      <c r="B25709" s="15"/>
    </row>
    <row r="25710" spans="2:2">
      <c r="B25710" s="15"/>
    </row>
    <row r="25711" spans="2:2">
      <c r="B25711" s="15"/>
    </row>
    <row r="25712" spans="2:2">
      <c r="B25712" s="15"/>
    </row>
    <row r="25713" spans="2:2">
      <c r="B25713" s="15"/>
    </row>
    <row r="25714" spans="2:2">
      <c r="B25714" s="15"/>
    </row>
    <row r="25715" spans="2:2">
      <c r="B25715" s="15"/>
    </row>
    <row r="25716" spans="2:2">
      <c r="B25716" s="15"/>
    </row>
    <row r="25717" spans="2:2">
      <c r="B25717" s="15"/>
    </row>
    <row r="25718" spans="2:2">
      <c r="B25718" s="15"/>
    </row>
    <row r="25719" spans="2:2">
      <c r="B25719" s="15"/>
    </row>
    <row r="25720" spans="2:2">
      <c r="B25720" s="15"/>
    </row>
    <row r="25721" spans="2:2">
      <c r="B25721" s="15"/>
    </row>
    <row r="25722" spans="2:2">
      <c r="B25722" s="15"/>
    </row>
    <row r="25723" spans="2:2">
      <c r="B25723" s="15"/>
    </row>
    <row r="25724" spans="2:2">
      <c r="B25724" s="15"/>
    </row>
    <row r="25725" spans="2:2">
      <c r="B25725" s="15"/>
    </row>
    <row r="25726" spans="2:2">
      <c r="B25726" s="15"/>
    </row>
    <row r="25727" spans="2:2">
      <c r="B25727" s="15"/>
    </row>
    <row r="25728" spans="2:2">
      <c r="B25728" s="15"/>
    </row>
    <row r="25729" spans="2:2">
      <c r="B25729" s="15"/>
    </row>
    <row r="25730" spans="2:2">
      <c r="B25730" s="15"/>
    </row>
    <row r="25731" spans="2:2">
      <c r="B25731" s="15"/>
    </row>
    <row r="25732" spans="2:2">
      <c r="B25732" s="15"/>
    </row>
    <row r="25733" spans="2:2">
      <c r="B25733" s="15"/>
    </row>
    <row r="25734" spans="2:2">
      <c r="B25734" s="15"/>
    </row>
    <row r="25735" spans="2:2">
      <c r="B25735" s="15"/>
    </row>
    <row r="25736" spans="2:2">
      <c r="B25736" s="15"/>
    </row>
    <row r="25737" spans="2:2">
      <c r="B25737" s="15"/>
    </row>
    <row r="25738" spans="2:2">
      <c r="B25738" s="15"/>
    </row>
    <row r="25739" spans="2:2">
      <c r="B25739" s="15"/>
    </row>
    <row r="25740" spans="2:2">
      <c r="B25740" s="15"/>
    </row>
    <row r="25741" spans="2:2">
      <c r="B25741" s="15"/>
    </row>
    <row r="25742" spans="2:2">
      <c r="B25742" s="15"/>
    </row>
    <row r="25743" spans="2:2">
      <c r="B25743" s="15"/>
    </row>
    <row r="25744" spans="2:2">
      <c r="B25744" s="15"/>
    </row>
    <row r="25745" spans="2:2">
      <c r="B25745" s="15"/>
    </row>
    <row r="25746" spans="2:2">
      <c r="B25746" s="15"/>
    </row>
    <row r="25747" spans="2:2">
      <c r="B25747" s="15"/>
    </row>
    <row r="25748" spans="2:2">
      <c r="B25748" s="15"/>
    </row>
    <row r="25749" spans="2:2">
      <c r="B25749" s="15"/>
    </row>
    <row r="25750" spans="2:2">
      <c r="B25750" s="15"/>
    </row>
    <row r="25751" spans="2:2">
      <c r="B25751" s="15"/>
    </row>
    <row r="25752" spans="2:2">
      <c r="B25752" s="15"/>
    </row>
    <row r="25753" spans="2:2">
      <c r="B25753" s="15"/>
    </row>
    <row r="25754" spans="2:2">
      <c r="B25754" s="15"/>
    </row>
    <row r="25755" spans="2:2">
      <c r="B25755" s="15"/>
    </row>
    <row r="25756" spans="2:2">
      <c r="B25756" s="15"/>
    </row>
    <row r="25757" spans="2:2">
      <c r="B25757" s="15"/>
    </row>
    <row r="25758" spans="2:2">
      <c r="B25758" s="15"/>
    </row>
    <row r="25759" spans="2:2">
      <c r="B25759" s="15"/>
    </row>
    <row r="25760" spans="2:2">
      <c r="B25760" s="15"/>
    </row>
    <row r="25761" spans="2:2">
      <c r="B25761" s="15"/>
    </row>
    <row r="25762" spans="2:2">
      <c r="B25762" s="15"/>
    </row>
    <row r="25763" spans="2:2">
      <c r="B25763" s="15"/>
    </row>
    <row r="25764" spans="2:2">
      <c r="B25764" s="15"/>
    </row>
    <row r="25765" spans="2:2">
      <c r="B25765" s="15"/>
    </row>
    <row r="25766" spans="2:2">
      <c r="B25766" s="15"/>
    </row>
    <row r="25767" spans="2:2">
      <c r="B25767" s="15"/>
    </row>
    <row r="25768" spans="2:2">
      <c r="B25768" s="15"/>
    </row>
    <row r="25769" spans="2:2">
      <c r="B25769" s="15"/>
    </row>
    <row r="25770" spans="2:2">
      <c r="B25770" s="15"/>
    </row>
    <row r="25771" spans="2:2">
      <c r="B25771" s="15"/>
    </row>
    <row r="25772" spans="2:2">
      <c r="B25772" s="15"/>
    </row>
    <row r="25773" spans="2:2">
      <c r="B25773" s="15"/>
    </row>
    <row r="25774" spans="2:2">
      <c r="B25774" s="15"/>
    </row>
    <row r="25775" spans="2:2">
      <c r="B25775" s="15"/>
    </row>
    <row r="25776" spans="2:2">
      <c r="B25776" s="15"/>
    </row>
    <row r="25777" spans="2:2">
      <c r="B25777" s="15"/>
    </row>
    <row r="25778" spans="2:2">
      <c r="B25778" s="15"/>
    </row>
    <row r="25779" spans="2:2">
      <c r="B25779" s="15"/>
    </row>
    <row r="25780" spans="2:2">
      <c r="B25780" s="15"/>
    </row>
    <row r="25781" spans="2:2">
      <c r="B25781" s="15"/>
    </row>
    <row r="25782" spans="2:2">
      <c r="B25782" s="15"/>
    </row>
    <row r="25783" spans="2:2">
      <c r="B25783" s="15"/>
    </row>
    <row r="25784" spans="2:2">
      <c r="B25784" s="15"/>
    </row>
    <row r="25785" spans="2:2">
      <c r="B25785" s="15"/>
    </row>
    <row r="25786" spans="2:2">
      <c r="B25786" s="15"/>
    </row>
    <row r="25787" spans="2:2">
      <c r="B25787" s="15"/>
    </row>
    <row r="25788" spans="2:2">
      <c r="B25788" s="15"/>
    </row>
    <row r="25789" spans="2:2">
      <c r="B25789" s="15"/>
    </row>
    <row r="25790" spans="2:2">
      <c r="B25790" s="15"/>
    </row>
    <row r="25791" spans="2:2">
      <c r="B25791" s="15"/>
    </row>
    <row r="25792" spans="2:2">
      <c r="B25792" s="15"/>
    </row>
    <row r="25793" spans="2:2">
      <c r="B25793" s="15"/>
    </row>
    <row r="25794" spans="2:2">
      <c r="B25794" s="15"/>
    </row>
    <row r="25795" spans="2:2">
      <c r="B25795" s="15"/>
    </row>
    <row r="25796" spans="2:2">
      <c r="B25796" s="15"/>
    </row>
    <row r="25797" spans="2:2">
      <c r="B25797" s="15"/>
    </row>
    <row r="25798" spans="2:2">
      <c r="B25798" s="15"/>
    </row>
    <row r="25799" spans="2:2">
      <c r="B25799" s="15"/>
    </row>
    <row r="25800" spans="2:2">
      <c r="B25800" s="15"/>
    </row>
    <row r="25801" spans="2:2">
      <c r="B25801" s="15"/>
    </row>
    <row r="25802" spans="2:2">
      <c r="B25802" s="15"/>
    </row>
    <row r="25803" spans="2:2">
      <c r="B25803" s="15"/>
    </row>
    <row r="25804" spans="2:2">
      <c r="B25804" s="15"/>
    </row>
    <row r="25805" spans="2:2">
      <c r="B25805" s="15"/>
    </row>
    <row r="25806" spans="2:2">
      <c r="B25806" s="15"/>
    </row>
    <row r="25807" spans="2:2">
      <c r="B25807" s="15"/>
    </row>
    <row r="25808" spans="2:2">
      <c r="B25808" s="15"/>
    </row>
    <row r="25809" spans="2:2">
      <c r="B25809" s="15"/>
    </row>
    <row r="25810" spans="2:2">
      <c r="B25810" s="15"/>
    </row>
    <row r="25811" spans="2:2">
      <c r="B25811" s="15"/>
    </row>
    <row r="25812" spans="2:2">
      <c r="B25812" s="15"/>
    </row>
    <row r="25813" spans="2:2">
      <c r="B25813" s="15"/>
    </row>
    <row r="25814" spans="2:2">
      <c r="B25814" s="15"/>
    </row>
    <row r="25815" spans="2:2">
      <c r="B25815" s="15"/>
    </row>
    <row r="25816" spans="2:2">
      <c r="B25816" s="15"/>
    </row>
    <row r="25817" spans="2:2">
      <c r="B25817" s="15"/>
    </row>
    <row r="25818" spans="2:2">
      <c r="B25818" s="15"/>
    </row>
    <row r="25819" spans="2:2">
      <c r="B25819" s="15"/>
    </row>
    <row r="25820" spans="2:2">
      <c r="B25820" s="15"/>
    </row>
    <row r="25821" spans="2:2">
      <c r="B25821" s="15"/>
    </row>
    <row r="25822" spans="2:2">
      <c r="B25822" s="15"/>
    </row>
    <row r="25823" spans="2:2">
      <c r="B25823" s="15"/>
    </row>
    <row r="25824" spans="2:2">
      <c r="B25824" s="15"/>
    </row>
    <row r="25825" spans="2:2">
      <c r="B25825" s="15"/>
    </row>
    <row r="25826" spans="2:2">
      <c r="B25826" s="15"/>
    </row>
    <row r="25827" spans="2:2">
      <c r="B25827" s="15"/>
    </row>
    <row r="25828" spans="2:2">
      <c r="B25828" s="15"/>
    </row>
    <row r="25829" spans="2:2">
      <c r="B25829" s="15"/>
    </row>
    <row r="25830" spans="2:2">
      <c r="B25830" s="15"/>
    </row>
    <row r="25831" spans="2:2">
      <c r="B25831" s="15"/>
    </row>
    <row r="25832" spans="2:2">
      <c r="B25832" s="15"/>
    </row>
    <row r="25833" spans="2:2">
      <c r="B25833" s="15"/>
    </row>
    <row r="25834" spans="2:2">
      <c r="B25834" s="15"/>
    </row>
    <row r="25835" spans="2:2">
      <c r="B25835" s="15"/>
    </row>
    <row r="25836" spans="2:2">
      <c r="B25836" s="15"/>
    </row>
    <row r="25837" spans="2:2">
      <c r="B25837" s="15"/>
    </row>
    <row r="25838" spans="2:2">
      <c r="B25838" s="15"/>
    </row>
    <row r="25839" spans="2:2">
      <c r="B25839" s="15"/>
    </row>
    <row r="25840" spans="2:2">
      <c r="B25840" s="15"/>
    </row>
    <row r="25841" spans="2:2">
      <c r="B25841" s="15"/>
    </row>
    <row r="25842" spans="2:2">
      <c r="B25842" s="15"/>
    </row>
    <row r="25843" spans="2:2">
      <c r="B25843" s="15"/>
    </row>
    <row r="25844" spans="2:2">
      <c r="B25844" s="15"/>
    </row>
    <row r="25845" spans="2:2">
      <c r="B25845" s="15"/>
    </row>
    <row r="25846" spans="2:2">
      <c r="B25846" s="15"/>
    </row>
    <row r="25847" spans="2:2">
      <c r="B25847" s="15"/>
    </row>
    <row r="25848" spans="2:2">
      <c r="B25848" s="15"/>
    </row>
    <row r="25849" spans="2:2">
      <c r="B25849" s="15"/>
    </row>
    <row r="25850" spans="2:2">
      <c r="B25850" s="15"/>
    </row>
    <row r="25851" spans="2:2">
      <c r="B25851" s="15"/>
    </row>
    <row r="25852" spans="2:2">
      <c r="B25852" s="15"/>
    </row>
    <row r="25853" spans="2:2">
      <c r="B25853" s="15"/>
    </row>
    <row r="25854" spans="2:2">
      <c r="B25854" s="15"/>
    </row>
    <row r="25855" spans="2:2">
      <c r="B25855" s="15"/>
    </row>
    <row r="25856" spans="2:2">
      <c r="B25856" s="15"/>
    </row>
    <row r="25857" spans="2:2">
      <c r="B25857" s="15"/>
    </row>
    <row r="25858" spans="2:2">
      <c r="B25858" s="15"/>
    </row>
    <row r="25859" spans="2:2">
      <c r="B25859" s="15"/>
    </row>
    <row r="25860" spans="2:2">
      <c r="B25860" s="15"/>
    </row>
    <row r="25861" spans="2:2">
      <c r="B25861" s="15"/>
    </row>
    <row r="25862" spans="2:2">
      <c r="B25862" s="15"/>
    </row>
    <row r="25863" spans="2:2">
      <c r="B25863" s="15"/>
    </row>
    <row r="25864" spans="2:2">
      <c r="B25864" s="15"/>
    </row>
    <row r="25865" spans="2:2">
      <c r="B25865" s="15"/>
    </row>
    <row r="25866" spans="2:2">
      <c r="B25866" s="15"/>
    </row>
    <row r="25867" spans="2:2">
      <c r="B25867" s="15"/>
    </row>
    <row r="25868" spans="2:2">
      <c r="B25868" s="15"/>
    </row>
    <row r="25869" spans="2:2">
      <c r="B25869" s="15"/>
    </row>
    <row r="25870" spans="2:2">
      <c r="B25870" s="15"/>
    </row>
    <row r="25871" spans="2:2">
      <c r="B25871" s="15"/>
    </row>
    <row r="25872" spans="2:2">
      <c r="B25872" s="15"/>
    </row>
    <row r="25873" spans="2:2">
      <c r="B25873" s="15"/>
    </row>
    <row r="25874" spans="2:2">
      <c r="B25874" s="15"/>
    </row>
    <row r="25875" spans="2:2">
      <c r="B25875" s="15"/>
    </row>
    <row r="25876" spans="2:2">
      <c r="B25876" s="15"/>
    </row>
    <row r="25877" spans="2:2">
      <c r="B25877" s="15"/>
    </row>
    <row r="25878" spans="2:2">
      <c r="B25878" s="15"/>
    </row>
    <row r="25879" spans="2:2">
      <c r="B25879" s="15"/>
    </row>
    <row r="25880" spans="2:2">
      <c r="B25880" s="15"/>
    </row>
    <row r="25881" spans="2:2">
      <c r="B25881" s="15"/>
    </row>
    <row r="25882" spans="2:2">
      <c r="B25882" s="15"/>
    </row>
    <row r="25883" spans="2:2">
      <c r="B25883" s="15"/>
    </row>
    <row r="25884" spans="2:2">
      <c r="B25884" s="15"/>
    </row>
    <row r="25885" spans="2:2">
      <c r="B25885" s="15"/>
    </row>
    <row r="25886" spans="2:2">
      <c r="B25886" s="15"/>
    </row>
    <row r="25887" spans="2:2">
      <c r="B25887" s="15"/>
    </row>
    <row r="25888" spans="2:2">
      <c r="B25888" s="15"/>
    </row>
    <row r="25889" spans="2:2">
      <c r="B25889" s="15"/>
    </row>
    <row r="25890" spans="2:2">
      <c r="B25890" s="15"/>
    </row>
    <row r="25891" spans="2:2">
      <c r="B25891" s="15"/>
    </row>
    <row r="25892" spans="2:2">
      <c r="B25892" s="15"/>
    </row>
    <row r="25893" spans="2:2">
      <c r="B25893" s="15"/>
    </row>
    <row r="25894" spans="2:2">
      <c r="B25894" s="15"/>
    </row>
    <row r="25895" spans="2:2">
      <c r="B25895" s="15"/>
    </row>
    <row r="25896" spans="2:2">
      <c r="B25896" s="15"/>
    </row>
    <row r="25897" spans="2:2">
      <c r="B25897" s="15"/>
    </row>
    <row r="25898" spans="2:2">
      <c r="B25898" s="15"/>
    </row>
    <row r="25899" spans="2:2">
      <c r="B25899" s="15"/>
    </row>
    <row r="25900" spans="2:2">
      <c r="B25900" s="15"/>
    </row>
    <row r="25901" spans="2:2">
      <c r="B25901" s="15"/>
    </row>
    <row r="25902" spans="2:2">
      <c r="B25902" s="15"/>
    </row>
    <row r="25903" spans="2:2">
      <c r="B25903" s="15"/>
    </row>
    <row r="25904" spans="2:2">
      <c r="B25904" s="15"/>
    </row>
    <row r="25905" spans="2:2">
      <c r="B25905" s="15"/>
    </row>
    <row r="25906" spans="2:2">
      <c r="B25906" s="15"/>
    </row>
    <row r="25907" spans="2:2">
      <c r="B25907" s="15"/>
    </row>
    <row r="25908" spans="2:2">
      <c r="B25908" s="15"/>
    </row>
    <row r="25909" spans="2:2">
      <c r="B25909" s="15"/>
    </row>
    <row r="25910" spans="2:2">
      <c r="B25910" s="15"/>
    </row>
    <row r="25911" spans="2:2">
      <c r="B25911" s="15"/>
    </row>
    <row r="25912" spans="2:2">
      <c r="B25912" s="15"/>
    </row>
    <row r="25913" spans="2:2">
      <c r="B25913" s="15"/>
    </row>
    <row r="25914" spans="2:2">
      <c r="B25914" s="15"/>
    </row>
    <row r="25915" spans="2:2">
      <c r="B25915" s="15"/>
    </row>
    <row r="25916" spans="2:2">
      <c r="B25916" s="15"/>
    </row>
    <row r="25917" spans="2:2">
      <c r="B25917" s="15"/>
    </row>
    <row r="25918" spans="2:2">
      <c r="B25918" s="15"/>
    </row>
    <row r="25919" spans="2:2">
      <c r="B25919" s="15"/>
    </row>
    <row r="25920" spans="2:2">
      <c r="B25920" s="15"/>
    </row>
    <row r="25921" spans="2:2">
      <c r="B25921" s="15"/>
    </row>
    <row r="25922" spans="2:2">
      <c r="B25922" s="15"/>
    </row>
    <row r="25923" spans="2:2">
      <c r="B25923" s="15"/>
    </row>
    <row r="25924" spans="2:2">
      <c r="B25924" s="15"/>
    </row>
    <row r="25925" spans="2:2">
      <c r="B25925" s="15"/>
    </row>
    <row r="25926" spans="2:2">
      <c r="B25926" s="15"/>
    </row>
    <row r="25927" spans="2:2">
      <c r="B25927" s="15"/>
    </row>
    <row r="25928" spans="2:2">
      <c r="B25928" s="15"/>
    </row>
    <row r="25929" spans="2:2">
      <c r="B25929" s="15"/>
    </row>
    <row r="25930" spans="2:2">
      <c r="B25930" s="15"/>
    </row>
    <row r="25931" spans="2:2">
      <c r="B25931" s="15"/>
    </row>
    <row r="25932" spans="2:2">
      <c r="B25932" s="15"/>
    </row>
    <row r="25933" spans="2:2">
      <c r="B25933" s="15"/>
    </row>
    <row r="25934" spans="2:2">
      <c r="B25934" s="15"/>
    </row>
    <row r="25935" spans="2:2">
      <c r="B25935" s="15"/>
    </row>
    <row r="25936" spans="2:2">
      <c r="B25936" s="15"/>
    </row>
    <row r="25937" spans="2:2">
      <c r="B25937" s="15"/>
    </row>
    <row r="25938" spans="2:2">
      <c r="B25938" s="15"/>
    </row>
    <row r="25939" spans="2:2">
      <c r="B25939" s="15"/>
    </row>
    <row r="25940" spans="2:2">
      <c r="B25940" s="15"/>
    </row>
    <row r="25941" spans="2:2">
      <c r="B25941" s="15"/>
    </row>
    <row r="25942" spans="2:2">
      <c r="B25942" s="15"/>
    </row>
    <row r="25943" spans="2:2">
      <c r="B25943" s="15"/>
    </row>
    <row r="25944" spans="2:2">
      <c r="B25944" s="15"/>
    </row>
    <row r="25945" spans="2:2">
      <c r="B25945" s="15"/>
    </row>
    <row r="25946" spans="2:2">
      <c r="B25946" s="15"/>
    </row>
    <row r="25947" spans="2:2">
      <c r="B25947" s="15"/>
    </row>
    <row r="25948" spans="2:2">
      <c r="B25948" s="15"/>
    </row>
    <row r="25949" spans="2:2">
      <c r="B25949" s="15"/>
    </row>
    <row r="25950" spans="2:2">
      <c r="B25950" s="15"/>
    </row>
    <row r="25951" spans="2:2">
      <c r="B25951" s="15"/>
    </row>
    <row r="25952" spans="2:2">
      <c r="B25952" s="15"/>
    </row>
    <row r="25953" spans="2:2">
      <c r="B25953" s="15"/>
    </row>
    <row r="25954" spans="2:2">
      <c r="B25954" s="15"/>
    </row>
    <row r="25955" spans="2:2">
      <c r="B25955" s="15"/>
    </row>
    <row r="25956" spans="2:2">
      <c r="B25956" s="15"/>
    </row>
    <row r="25957" spans="2:2">
      <c r="B25957" s="15"/>
    </row>
    <row r="25958" spans="2:2">
      <c r="B25958" s="15"/>
    </row>
    <row r="25959" spans="2:2">
      <c r="B25959" s="15"/>
    </row>
    <row r="25960" spans="2:2">
      <c r="B25960" s="15"/>
    </row>
    <row r="25961" spans="2:2">
      <c r="B25961" s="15"/>
    </row>
    <row r="25962" spans="2:2">
      <c r="B25962" s="15"/>
    </row>
    <row r="25963" spans="2:2">
      <c r="B25963" s="15"/>
    </row>
    <row r="25964" spans="2:2">
      <c r="B25964" s="15"/>
    </row>
    <row r="25965" spans="2:2">
      <c r="B25965" s="15"/>
    </row>
    <row r="25966" spans="2:2">
      <c r="B25966" s="15"/>
    </row>
    <row r="25967" spans="2:2">
      <c r="B25967" s="15"/>
    </row>
    <row r="25968" spans="2:2">
      <c r="B25968" s="15"/>
    </row>
    <row r="25969" spans="2:2">
      <c r="B25969" s="15"/>
    </row>
    <row r="25970" spans="2:2">
      <c r="B25970" s="15"/>
    </row>
    <row r="25971" spans="2:2">
      <c r="B25971" s="15"/>
    </row>
    <row r="25972" spans="2:2">
      <c r="B25972" s="15"/>
    </row>
    <row r="25973" spans="2:2">
      <c r="B25973" s="15"/>
    </row>
    <row r="25974" spans="2:2">
      <c r="B25974" s="15"/>
    </row>
    <row r="25975" spans="2:2">
      <c r="B25975" s="15"/>
    </row>
    <row r="25976" spans="2:2">
      <c r="B25976" s="15"/>
    </row>
    <row r="25977" spans="2:2">
      <c r="B25977" s="15"/>
    </row>
    <row r="25978" spans="2:2">
      <c r="B25978" s="15"/>
    </row>
    <row r="25979" spans="2:2">
      <c r="B25979" s="15"/>
    </row>
    <row r="25980" spans="2:2">
      <c r="B25980" s="15"/>
    </row>
    <row r="25981" spans="2:2">
      <c r="B25981" s="15"/>
    </row>
    <row r="25982" spans="2:2">
      <c r="B25982" s="15"/>
    </row>
    <row r="25983" spans="2:2">
      <c r="B25983" s="15"/>
    </row>
    <row r="25984" spans="2:2">
      <c r="B25984" s="15"/>
    </row>
    <row r="25985" spans="2:2">
      <c r="B25985" s="15"/>
    </row>
    <row r="25986" spans="2:2">
      <c r="B25986" s="15"/>
    </row>
    <row r="25987" spans="2:2">
      <c r="B25987" s="15"/>
    </row>
    <row r="25988" spans="2:2">
      <c r="B25988" s="15"/>
    </row>
    <row r="25989" spans="2:2">
      <c r="B25989" s="15"/>
    </row>
    <row r="25990" spans="2:2">
      <c r="B25990" s="15"/>
    </row>
    <row r="25991" spans="2:2">
      <c r="B25991" s="15"/>
    </row>
    <row r="25992" spans="2:2">
      <c r="B25992" s="15"/>
    </row>
    <row r="25993" spans="2:2">
      <c r="B25993" s="15"/>
    </row>
    <row r="25994" spans="2:2">
      <c r="B25994" s="15"/>
    </row>
    <row r="25995" spans="2:2">
      <c r="B25995" s="15"/>
    </row>
    <row r="25996" spans="2:2">
      <c r="B25996" s="15"/>
    </row>
    <row r="25997" spans="2:2">
      <c r="B25997" s="15"/>
    </row>
    <row r="25998" spans="2:2">
      <c r="B25998" s="15"/>
    </row>
    <row r="25999" spans="2:2">
      <c r="B25999" s="15"/>
    </row>
    <row r="26000" spans="2:2">
      <c r="B26000" s="15"/>
    </row>
    <row r="26001" spans="2:2">
      <c r="B26001" s="15"/>
    </row>
    <row r="26002" spans="2:2">
      <c r="B26002" s="15"/>
    </row>
    <row r="26003" spans="2:2">
      <c r="B26003" s="15"/>
    </row>
    <row r="26004" spans="2:2">
      <c r="B26004" s="15"/>
    </row>
    <row r="26005" spans="2:2">
      <c r="B26005" s="15"/>
    </row>
    <row r="26006" spans="2:2">
      <c r="B26006" s="15"/>
    </row>
    <row r="26007" spans="2:2">
      <c r="B26007" s="15"/>
    </row>
    <row r="26008" spans="2:2">
      <c r="B26008" s="15"/>
    </row>
    <row r="26009" spans="2:2">
      <c r="B26009" s="15"/>
    </row>
    <row r="26010" spans="2:2">
      <c r="B26010" s="15"/>
    </row>
    <row r="26011" spans="2:2">
      <c r="B26011" s="15"/>
    </row>
    <row r="26012" spans="2:2">
      <c r="B26012" s="15"/>
    </row>
    <row r="26013" spans="2:2">
      <c r="B26013" s="15"/>
    </row>
    <row r="26014" spans="2:2">
      <c r="B26014" s="15"/>
    </row>
    <row r="26015" spans="2:2">
      <c r="B26015" s="15"/>
    </row>
    <row r="26016" spans="2:2">
      <c r="B26016" s="15"/>
    </row>
    <row r="26017" spans="2:2">
      <c r="B26017" s="15"/>
    </row>
    <row r="26018" spans="2:2">
      <c r="B26018" s="15"/>
    </row>
    <row r="26019" spans="2:2">
      <c r="B26019" s="15"/>
    </row>
    <row r="26020" spans="2:2">
      <c r="B26020" s="15"/>
    </row>
    <row r="26021" spans="2:2">
      <c r="B26021" s="15"/>
    </row>
    <row r="26022" spans="2:2">
      <c r="B26022" s="15"/>
    </row>
    <row r="26023" spans="2:2">
      <c r="B26023" s="15"/>
    </row>
    <row r="26024" spans="2:2">
      <c r="B26024" s="15"/>
    </row>
    <row r="26025" spans="2:2">
      <c r="B26025" s="15"/>
    </row>
    <row r="26026" spans="2:2">
      <c r="B26026" s="15"/>
    </row>
    <row r="26027" spans="2:2">
      <c r="B26027" s="15"/>
    </row>
    <row r="26028" spans="2:2">
      <c r="B26028" s="15"/>
    </row>
    <row r="26029" spans="2:2">
      <c r="B26029" s="15"/>
    </row>
    <row r="26030" spans="2:2">
      <c r="B26030" s="15"/>
    </row>
    <row r="26031" spans="2:2">
      <c r="B26031" s="15"/>
    </row>
    <row r="26032" spans="2:2">
      <c r="B26032" s="15"/>
    </row>
    <row r="26033" spans="2:2">
      <c r="B26033" s="15"/>
    </row>
    <row r="26034" spans="2:2">
      <c r="B26034" s="15"/>
    </row>
    <row r="26035" spans="2:2">
      <c r="B26035" s="15"/>
    </row>
    <row r="26036" spans="2:2">
      <c r="B26036" s="15"/>
    </row>
    <row r="26037" spans="2:2">
      <c r="B26037" s="15"/>
    </row>
    <row r="26038" spans="2:2">
      <c r="B26038" s="15"/>
    </row>
    <row r="26039" spans="2:2">
      <c r="B26039" s="15"/>
    </row>
    <row r="26040" spans="2:2">
      <c r="B26040" s="15"/>
    </row>
    <row r="26041" spans="2:2">
      <c r="B26041" s="15"/>
    </row>
    <row r="26042" spans="2:2">
      <c r="B26042" s="15"/>
    </row>
    <row r="26043" spans="2:2">
      <c r="B26043" s="15"/>
    </row>
    <row r="26044" spans="2:2">
      <c r="B26044" s="15"/>
    </row>
    <row r="26045" spans="2:2">
      <c r="B26045" s="15"/>
    </row>
    <row r="26046" spans="2:2">
      <c r="B26046" s="15"/>
    </row>
    <row r="26047" spans="2:2">
      <c r="B26047" s="15"/>
    </row>
    <row r="26048" spans="2:2">
      <c r="B26048" s="15"/>
    </row>
    <row r="26049" spans="2:2">
      <c r="B26049" s="15"/>
    </row>
    <row r="26050" spans="2:2">
      <c r="B26050" s="15"/>
    </row>
    <row r="26051" spans="2:2">
      <c r="B26051" s="15"/>
    </row>
    <row r="26052" spans="2:2">
      <c r="B26052" s="15"/>
    </row>
    <row r="26053" spans="2:2">
      <c r="B26053" s="15"/>
    </row>
    <row r="26054" spans="2:2">
      <c r="B26054" s="15"/>
    </row>
    <row r="26055" spans="2:2">
      <c r="B26055" s="15"/>
    </row>
    <row r="26056" spans="2:2">
      <c r="B26056" s="15"/>
    </row>
    <row r="26057" spans="2:2">
      <c r="B26057" s="15"/>
    </row>
    <row r="26058" spans="2:2">
      <c r="B26058" s="15"/>
    </row>
    <row r="26059" spans="2:2">
      <c r="B26059" s="15"/>
    </row>
    <row r="26060" spans="2:2">
      <c r="B26060" s="15"/>
    </row>
    <row r="26061" spans="2:2">
      <c r="B26061" s="15"/>
    </row>
    <row r="26062" spans="2:2">
      <c r="B26062" s="15"/>
    </row>
    <row r="26063" spans="2:2">
      <c r="B26063" s="15"/>
    </row>
    <row r="26064" spans="2:2">
      <c r="B26064" s="15"/>
    </row>
    <row r="26065" spans="2:2">
      <c r="B26065" s="15"/>
    </row>
    <row r="26066" spans="2:2">
      <c r="B26066" s="15"/>
    </row>
    <row r="26067" spans="2:2">
      <c r="B26067" s="15"/>
    </row>
    <row r="26068" spans="2:2">
      <c r="B26068" s="15"/>
    </row>
    <row r="26069" spans="2:2">
      <c r="B26069" s="15"/>
    </row>
    <row r="26070" spans="2:2">
      <c r="B26070" s="15"/>
    </row>
    <row r="26071" spans="2:2">
      <c r="B26071" s="15"/>
    </row>
    <row r="26072" spans="2:2">
      <c r="B26072" s="15"/>
    </row>
    <row r="26073" spans="2:2">
      <c r="B26073" s="15"/>
    </row>
    <row r="26074" spans="2:2">
      <c r="B26074" s="15"/>
    </row>
    <row r="26075" spans="2:2">
      <c r="B26075" s="15"/>
    </row>
    <row r="26076" spans="2:2">
      <c r="B26076" s="15"/>
    </row>
    <row r="26077" spans="2:2">
      <c r="B26077" s="15"/>
    </row>
    <row r="26078" spans="2:2">
      <c r="B26078" s="15"/>
    </row>
    <row r="26079" spans="2:2">
      <c r="B26079" s="15"/>
    </row>
    <row r="26080" spans="2:2">
      <c r="B26080" s="15"/>
    </row>
    <row r="26081" spans="2:2">
      <c r="B26081" s="15"/>
    </row>
    <row r="26082" spans="2:2">
      <c r="B26082" s="15"/>
    </row>
    <row r="26083" spans="2:2">
      <c r="B26083" s="15"/>
    </row>
    <row r="26084" spans="2:2">
      <c r="B26084" s="15"/>
    </row>
    <row r="26085" spans="2:2">
      <c r="B26085" s="15"/>
    </row>
    <row r="26086" spans="2:2">
      <c r="B26086" s="15"/>
    </row>
    <row r="26087" spans="2:2">
      <c r="B26087" s="15"/>
    </row>
    <row r="26088" spans="2:2">
      <c r="B26088" s="15"/>
    </row>
    <row r="26089" spans="2:2">
      <c r="B26089" s="15"/>
    </row>
    <row r="26090" spans="2:2">
      <c r="B26090" s="15"/>
    </row>
    <row r="26091" spans="2:2">
      <c r="B26091" s="15"/>
    </row>
    <row r="26092" spans="2:2">
      <c r="B26092" s="15"/>
    </row>
    <row r="26093" spans="2:2">
      <c r="B26093" s="15"/>
    </row>
    <row r="26094" spans="2:2">
      <c r="B26094" s="15"/>
    </row>
    <row r="26095" spans="2:2">
      <c r="B26095" s="15"/>
    </row>
    <row r="26096" spans="2:2">
      <c r="B26096" s="15"/>
    </row>
    <row r="26097" spans="2:2">
      <c r="B26097" s="15"/>
    </row>
    <row r="26098" spans="2:2">
      <c r="B26098" s="15"/>
    </row>
    <row r="26099" spans="2:2">
      <c r="B26099" s="15"/>
    </row>
    <row r="26100" spans="2:2">
      <c r="B26100" s="15"/>
    </row>
    <row r="26101" spans="2:2">
      <c r="B26101" s="15"/>
    </row>
    <row r="26102" spans="2:2">
      <c r="B26102" s="15"/>
    </row>
    <row r="26103" spans="2:2">
      <c r="B26103" s="15"/>
    </row>
    <row r="26104" spans="2:2">
      <c r="B26104" s="15"/>
    </row>
    <row r="26105" spans="2:2">
      <c r="B26105" s="15"/>
    </row>
    <row r="26106" spans="2:2">
      <c r="B26106" s="15"/>
    </row>
    <row r="26107" spans="2:2">
      <c r="B26107" s="15"/>
    </row>
    <row r="26108" spans="2:2">
      <c r="B26108" s="15"/>
    </row>
    <row r="26109" spans="2:2">
      <c r="B26109" s="15"/>
    </row>
    <row r="26110" spans="2:2">
      <c r="B26110" s="15"/>
    </row>
    <row r="26111" spans="2:2">
      <c r="B26111" s="15"/>
    </row>
    <row r="26112" spans="2:2">
      <c r="B26112" s="15"/>
    </row>
    <row r="26113" spans="2:2">
      <c r="B26113" s="15"/>
    </row>
    <row r="26114" spans="2:2">
      <c r="B26114" s="15"/>
    </row>
    <row r="26115" spans="2:2">
      <c r="B26115" s="15"/>
    </row>
    <row r="26116" spans="2:2">
      <c r="B26116" s="15"/>
    </row>
    <row r="26117" spans="2:2">
      <c r="B26117" s="15"/>
    </row>
    <row r="26118" spans="2:2">
      <c r="B26118" s="15"/>
    </row>
    <row r="26119" spans="2:2">
      <c r="B26119" s="15"/>
    </row>
    <row r="26120" spans="2:2">
      <c r="B26120" s="15"/>
    </row>
    <row r="26121" spans="2:2">
      <c r="B26121" s="15"/>
    </row>
    <row r="26122" spans="2:2">
      <c r="B26122" s="15"/>
    </row>
    <row r="26123" spans="2:2">
      <c r="B26123" s="15"/>
    </row>
    <row r="26124" spans="2:2">
      <c r="B26124" s="15"/>
    </row>
    <row r="26125" spans="2:2">
      <c r="B26125" s="15"/>
    </row>
    <row r="26126" spans="2:2">
      <c r="B26126" s="15"/>
    </row>
    <row r="26127" spans="2:2">
      <c r="B26127" s="15"/>
    </row>
    <row r="26128" spans="2:2">
      <c r="B26128" s="15"/>
    </row>
    <row r="26129" spans="2:2">
      <c r="B26129" s="15"/>
    </row>
    <row r="26130" spans="2:2">
      <c r="B26130" s="15"/>
    </row>
    <row r="26131" spans="2:2">
      <c r="B26131" s="15"/>
    </row>
    <row r="26132" spans="2:2">
      <c r="B26132" s="15"/>
    </row>
    <row r="26133" spans="2:2">
      <c r="B26133" s="15"/>
    </row>
    <row r="26134" spans="2:2">
      <c r="B26134" s="15"/>
    </row>
    <row r="26135" spans="2:2">
      <c r="B26135" s="15"/>
    </row>
    <row r="26136" spans="2:2">
      <c r="B26136" s="15"/>
    </row>
    <row r="26137" spans="2:2">
      <c r="B26137" s="15"/>
    </row>
    <row r="26138" spans="2:2">
      <c r="B26138" s="15"/>
    </row>
    <row r="26139" spans="2:2">
      <c r="B26139" s="15"/>
    </row>
    <row r="26140" spans="2:2">
      <c r="B26140" s="15"/>
    </row>
    <row r="26141" spans="2:2">
      <c r="B26141" s="15"/>
    </row>
    <row r="26142" spans="2:2">
      <c r="B26142" s="15"/>
    </row>
    <row r="26143" spans="2:2">
      <c r="B26143" s="15"/>
    </row>
    <row r="26144" spans="2:2">
      <c r="B26144" s="15"/>
    </row>
    <row r="26145" spans="2:2">
      <c r="B26145" s="15"/>
    </row>
    <row r="26146" spans="2:2">
      <c r="B26146" s="15"/>
    </row>
    <row r="26147" spans="2:2">
      <c r="B26147" s="15"/>
    </row>
    <row r="26148" spans="2:2">
      <c r="B26148" s="15"/>
    </row>
    <row r="26149" spans="2:2">
      <c r="B26149" s="15"/>
    </row>
    <row r="26150" spans="2:2">
      <c r="B26150" s="15"/>
    </row>
    <row r="26151" spans="2:2">
      <c r="B26151" s="15"/>
    </row>
    <row r="26152" spans="2:2">
      <c r="B26152" s="15"/>
    </row>
    <row r="26153" spans="2:2">
      <c r="B26153" s="15"/>
    </row>
    <row r="26154" spans="2:2">
      <c r="B26154" s="15"/>
    </row>
    <row r="26155" spans="2:2">
      <c r="B26155" s="15"/>
    </row>
    <row r="26156" spans="2:2">
      <c r="B26156" s="15"/>
    </row>
    <row r="26157" spans="2:2">
      <c r="B26157" s="15"/>
    </row>
    <row r="26158" spans="2:2">
      <c r="B26158" s="15"/>
    </row>
    <row r="26159" spans="2:2">
      <c r="B26159" s="15"/>
    </row>
    <row r="26160" spans="2:2">
      <c r="B26160" s="15"/>
    </row>
    <row r="26161" spans="2:2">
      <c r="B26161" s="15"/>
    </row>
    <row r="26162" spans="2:2">
      <c r="B26162" s="15"/>
    </row>
    <row r="26163" spans="2:2">
      <c r="B26163" s="15"/>
    </row>
    <row r="26164" spans="2:2">
      <c r="B26164" s="15"/>
    </row>
    <row r="26165" spans="2:2">
      <c r="B26165" s="15"/>
    </row>
    <row r="26166" spans="2:2">
      <c r="B26166" s="15"/>
    </row>
    <row r="26167" spans="2:2">
      <c r="B26167" s="15"/>
    </row>
    <row r="26168" spans="2:2">
      <c r="B26168" s="15"/>
    </row>
    <row r="26169" spans="2:2">
      <c r="B26169" s="15"/>
    </row>
    <row r="26170" spans="2:2">
      <c r="B26170" s="15"/>
    </row>
    <row r="26171" spans="2:2">
      <c r="B26171" s="15"/>
    </row>
    <row r="26172" spans="2:2">
      <c r="B26172" s="15"/>
    </row>
    <row r="26173" spans="2:2">
      <c r="B26173" s="15"/>
    </row>
    <row r="26174" spans="2:2">
      <c r="B26174" s="15"/>
    </row>
    <row r="26175" spans="2:2">
      <c r="B26175" s="15"/>
    </row>
    <row r="26176" spans="2:2">
      <c r="B26176" s="15"/>
    </row>
    <row r="26177" spans="2:2">
      <c r="B26177" s="15"/>
    </row>
    <row r="26178" spans="2:2">
      <c r="B26178" s="15"/>
    </row>
    <row r="26179" spans="2:2">
      <c r="B26179" s="15"/>
    </row>
    <row r="26180" spans="2:2">
      <c r="B26180" s="15"/>
    </row>
    <row r="26181" spans="2:2">
      <c r="B26181" s="15"/>
    </row>
    <row r="26182" spans="2:2">
      <c r="B26182" s="15"/>
    </row>
    <row r="26183" spans="2:2">
      <c r="B26183" s="15"/>
    </row>
    <row r="26184" spans="2:2">
      <c r="B26184" s="15"/>
    </row>
    <row r="26185" spans="2:2">
      <c r="B26185" s="15"/>
    </row>
    <row r="26186" spans="2:2">
      <c r="B26186" s="15"/>
    </row>
    <row r="26187" spans="2:2">
      <c r="B26187" s="15"/>
    </row>
    <row r="26188" spans="2:2">
      <c r="B26188" s="15"/>
    </row>
    <row r="26189" spans="2:2">
      <c r="B26189" s="15"/>
    </row>
    <row r="26190" spans="2:2">
      <c r="B26190" s="15"/>
    </row>
    <row r="26191" spans="2:2">
      <c r="B26191" s="15"/>
    </row>
    <row r="26192" spans="2:2">
      <c r="B26192" s="15"/>
    </row>
    <row r="26193" spans="2:2">
      <c r="B26193" s="15"/>
    </row>
    <row r="26194" spans="2:2">
      <c r="B26194" s="15"/>
    </row>
    <row r="26195" spans="2:2">
      <c r="B26195" s="15"/>
    </row>
    <row r="26196" spans="2:2">
      <c r="B26196" s="15"/>
    </row>
    <row r="26197" spans="2:2">
      <c r="B26197" s="15"/>
    </row>
    <row r="26198" spans="2:2">
      <c r="B26198" s="15"/>
    </row>
    <row r="26199" spans="2:2">
      <c r="B26199" s="15"/>
    </row>
    <row r="26200" spans="2:2">
      <c r="B26200" s="15"/>
    </row>
    <row r="26201" spans="2:2">
      <c r="B26201" s="15"/>
    </row>
    <row r="26202" spans="2:2">
      <c r="B26202" s="15"/>
    </row>
    <row r="26203" spans="2:2">
      <c r="B26203" s="15"/>
    </row>
    <row r="26204" spans="2:2">
      <c r="B26204" s="15"/>
    </row>
    <row r="26205" spans="2:2">
      <c r="B26205" s="15"/>
    </row>
    <row r="26206" spans="2:2">
      <c r="B26206" s="15"/>
    </row>
    <row r="26207" spans="2:2">
      <c r="B26207" s="15"/>
    </row>
    <row r="26208" spans="2:2">
      <c r="B26208" s="15"/>
    </row>
    <row r="26209" spans="2:2">
      <c r="B26209" s="15"/>
    </row>
    <row r="26210" spans="2:2">
      <c r="B26210" s="15"/>
    </row>
    <row r="26211" spans="2:2">
      <c r="B26211" s="15"/>
    </row>
    <row r="26212" spans="2:2">
      <c r="B26212" s="15"/>
    </row>
    <row r="26213" spans="2:2">
      <c r="B26213" s="15"/>
    </row>
    <row r="26214" spans="2:2">
      <c r="B26214" s="15"/>
    </row>
    <row r="26215" spans="2:2">
      <c r="B26215" s="15"/>
    </row>
    <row r="26216" spans="2:2">
      <c r="B26216" s="15"/>
    </row>
    <row r="26217" spans="2:2">
      <c r="B26217" s="15"/>
    </row>
    <row r="26218" spans="2:2">
      <c r="B26218" s="15"/>
    </row>
    <row r="26219" spans="2:2">
      <c r="B26219" s="15"/>
    </row>
    <row r="26220" spans="2:2">
      <c r="B26220" s="15"/>
    </row>
    <row r="26221" spans="2:2">
      <c r="B26221" s="15"/>
    </row>
    <row r="26222" spans="2:2">
      <c r="B26222" s="15"/>
    </row>
    <row r="26223" spans="2:2">
      <c r="B26223" s="15"/>
    </row>
    <row r="26224" spans="2:2">
      <c r="B26224" s="15"/>
    </row>
    <row r="26225" spans="2:2">
      <c r="B26225" s="15"/>
    </row>
    <row r="26226" spans="2:2">
      <c r="B26226" s="15"/>
    </row>
    <row r="26227" spans="2:2">
      <c r="B26227" s="15"/>
    </row>
    <row r="26228" spans="2:2">
      <c r="B26228" s="15"/>
    </row>
    <row r="26229" spans="2:2">
      <c r="B26229" s="15"/>
    </row>
    <row r="26230" spans="2:2">
      <c r="B26230" s="15"/>
    </row>
    <row r="26231" spans="2:2">
      <c r="B26231" s="15"/>
    </row>
    <row r="26232" spans="2:2">
      <c r="B26232" s="15"/>
    </row>
    <row r="26233" spans="2:2">
      <c r="B26233" s="15"/>
    </row>
    <row r="26234" spans="2:2">
      <c r="B26234" s="15"/>
    </row>
    <row r="26235" spans="2:2">
      <c r="B26235" s="15"/>
    </row>
    <row r="26236" spans="2:2">
      <c r="B26236" s="15"/>
    </row>
    <row r="26237" spans="2:2">
      <c r="B26237" s="15"/>
    </row>
    <row r="26238" spans="2:2">
      <c r="B26238" s="15"/>
    </row>
    <row r="26239" spans="2:2">
      <c r="B26239" s="15"/>
    </row>
    <row r="26240" spans="2:2">
      <c r="B26240" s="15"/>
    </row>
    <row r="26241" spans="2:2">
      <c r="B26241" s="15"/>
    </row>
    <row r="26242" spans="2:2">
      <c r="B26242" s="15"/>
    </row>
    <row r="26243" spans="2:2">
      <c r="B26243" s="15"/>
    </row>
    <row r="26244" spans="2:2">
      <c r="B26244" s="15"/>
    </row>
    <row r="26245" spans="2:2">
      <c r="B26245" s="15"/>
    </row>
    <row r="26246" spans="2:2">
      <c r="B26246" s="15"/>
    </row>
    <row r="26247" spans="2:2">
      <c r="B26247" s="15"/>
    </row>
    <row r="26248" spans="2:2">
      <c r="B26248" s="15"/>
    </row>
    <row r="26249" spans="2:2">
      <c r="B26249" s="15"/>
    </row>
    <row r="26250" spans="2:2">
      <c r="B26250" s="15"/>
    </row>
    <row r="26251" spans="2:2">
      <c r="B26251" s="15"/>
    </row>
    <row r="26252" spans="2:2">
      <c r="B26252" s="15"/>
    </row>
    <row r="26253" spans="2:2">
      <c r="B26253" s="15"/>
    </row>
    <row r="26254" spans="2:2">
      <c r="B26254" s="15"/>
    </row>
    <row r="26255" spans="2:2">
      <c r="B26255" s="15"/>
    </row>
    <row r="26256" spans="2:2">
      <c r="B26256" s="15"/>
    </row>
    <row r="26257" spans="2:2">
      <c r="B26257" s="15"/>
    </row>
    <row r="26258" spans="2:2">
      <c r="B26258" s="15"/>
    </row>
    <row r="26259" spans="2:2">
      <c r="B26259" s="15"/>
    </row>
    <row r="26260" spans="2:2">
      <c r="B26260" s="15"/>
    </row>
    <row r="26261" spans="2:2">
      <c r="B26261" s="15"/>
    </row>
    <row r="26262" spans="2:2">
      <c r="B26262" s="15"/>
    </row>
    <row r="26263" spans="2:2">
      <c r="B26263" s="15"/>
    </row>
    <row r="26264" spans="2:2">
      <c r="B26264" s="15"/>
    </row>
    <row r="26265" spans="2:2">
      <c r="B26265" s="15"/>
    </row>
    <row r="26266" spans="2:2">
      <c r="B26266" s="15"/>
    </row>
    <row r="26267" spans="2:2">
      <c r="B26267" s="15"/>
    </row>
    <row r="26268" spans="2:2">
      <c r="B26268" s="15"/>
    </row>
    <row r="26269" spans="2:2">
      <c r="B26269" s="15"/>
    </row>
    <row r="26270" spans="2:2">
      <c r="B26270" s="15"/>
    </row>
    <row r="26271" spans="2:2">
      <c r="B26271" s="15"/>
    </row>
    <row r="26272" spans="2:2">
      <c r="B26272" s="15"/>
    </row>
    <row r="26273" spans="2:2">
      <c r="B26273" s="15"/>
    </row>
    <row r="26274" spans="2:2">
      <c r="B26274" s="15"/>
    </row>
    <row r="26275" spans="2:2">
      <c r="B26275" s="15"/>
    </row>
    <row r="26276" spans="2:2">
      <c r="B26276" s="15"/>
    </row>
    <row r="26277" spans="2:2">
      <c r="B26277" s="15"/>
    </row>
    <row r="26278" spans="2:2">
      <c r="B26278" s="15"/>
    </row>
    <row r="26279" spans="2:2">
      <c r="B26279" s="15"/>
    </row>
    <row r="26280" spans="2:2">
      <c r="B26280" s="15"/>
    </row>
    <row r="26281" spans="2:2">
      <c r="B26281" s="15"/>
    </row>
    <row r="26282" spans="2:2">
      <c r="B26282" s="15"/>
    </row>
    <row r="26283" spans="2:2">
      <c r="B26283" s="15"/>
    </row>
    <row r="26284" spans="2:2">
      <c r="B26284" s="15"/>
    </row>
    <row r="26285" spans="2:2">
      <c r="B26285" s="15"/>
    </row>
    <row r="26286" spans="2:2">
      <c r="B26286" s="15"/>
    </row>
    <row r="26287" spans="2:2">
      <c r="B26287" s="15"/>
    </row>
    <row r="26288" spans="2:2">
      <c r="B26288" s="15"/>
    </row>
    <row r="26289" spans="2:2">
      <c r="B26289" s="15"/>
    </row>
    <row r="26290" spans="2:2">
      <c r="B26290" s="15"/>
    </row>
    <row r="26291" spans="2:2">
      <c r="B26291" s="15"/>
    </row>
    <row r="26292" spans="2:2">
      <c r="B26292" s="15"/>
    </row>
    <row r="26293" spans="2:2">
      <c r="B26293" s="15"/>
    </row>
    <row r="26294" spans="2:2">
      <c r="B26294" s="15"/>
    </row>
    <row r="26295" spans="2:2">
      <c r="B26295" s="15"/>
    </row>
    <row r="26296" spans="2:2">
      <c r="B26296" s="15"/>
    </row>
    <row r="26297" spans="2:2">
      <c r="B26297" s="15"/>
    </row>
    <row r="26298" spans="2:2">
      <c r="B26298" s="15"/>
    </row>
    <row r="26299" spans="2:2">
      <c r="B26299" s="15"/>
    </row>
    <row r="26300" spans="2:2">
      <c r="B26300" s="15"/>
    </row>
    <row r="26301" spans="2:2">
      <c r="B26301" s="15"/>
    </row>
    <row r="26302" spans="2:2">
      <c r="B26302" s="15"/>
    </row>
    <row r="26303" spans="2:2">
      <c r="B26303" s="15"/>
    </row>
    <row r="26304" spans="2:2">
      <c r="B26304" s="15"/>
    </row>
    <row r="26305" spans="2:2">
      <c r="B26305" s="15"/>
    </row>
    <row r="26306" spans="2:2">
      <c r="B26306" s="15"/>
    </row>
    <row r="26307" spans="2:2">
      <c r="B26307" s="15"/>
    </row>
    <row r="26308" spans="2:2">
      <c r="B26308" s="15"/>
    </row>
    <row r="26309" spans="2:2">
      <c r="B26309" s="15"/>
    </row>
    <row r="26310" spans="2:2">
      <c r="B26310" s="15"/>
    </row>
    <row r="26311" spans="2:2">
      <c r="B26311" s="15"/>
    </row>
    <row r="26312" spans="2:2">
      <c r="B26312" s="15"/>
    </row>
    <row r="26313" spans="2:2">
      <c r="B26313" s="15"/>
    </row>
    <row r="26314" spans="2:2">
      <c r="B26314" s="15"/>
    </row>
    <row r="26315" spans="2:2">
      <c r="B26315" s="15"/>
    </row>
    <row r="26316" spans="2:2">
      <c r="B26316" s="15"/>
    </row>
    <row r="26317" spans="2:2">
      <c r="B26317" s="15"/>
    </row>
    <row r="26318" spans="2:2">
      <c r="B26318" s="15"/>
    </row>
    <row r="26319" spans="2:2">
      <c r="B26319" s="15"/>
    </row>
    <row r="26320" spans="2:2">
      <c r="B26320" s="15"/>
    </row>
    <row r="26321" spans="2:2">
      <c r="B26321" s="15"/>
    </row>
    <row r="26322" spans="2:2">
      <c r="B26322" s="15"/>
    </row>
    <row r="26323" spans="2:2">
      <c r="B26323" s="15"/>
    </row>
    <row r="26324" spans="2:2">
      <c r="B26324" s="15"/>
    </row>
    <row r="26325" spans="2:2">
      <c r="B26325" s="15"/>
    </row>
    <row r="26326" spans="2:2">
      <c r="B26326" s="15"/>
    </row>
    <row r="26327" spans="2:2">
      <c r="B26327" s="15"/>
    </row>
    <row r="26328" spans="2:2">
      <c r="B26328" s="15"/>
    </row>
    <row r="26329" spans="2:2">
      <c r="B26329" s="15"/>
    </row>
    <row r="26330" spans="2:2">
      <c r="B26330" s="15"/>
    </row>
    <row r="26331" spans="2:2">
      <c r="B26331" s="15"/>
    </row>
    <row r="26332" spans="2:2">
      <c r="B26332" s="15"/>
    </row>
    <row r="26333" spans="2:2">
      <c r="B26333" s="15"/>
    </row>
    <row r="26334" spans="2:2">
      <c r="B26334" s="15"/>
    </row>
    <row r="26335" spans="2:2">
      <c r="B26335" s="15"/>
    </row>
    <row r="26336" spans="2:2">
      <c r="B26336" s="15"/>
    </row>
    <row r="26337" spans="2:2">
      <c r="B26337" s="15"/>
    </row>
    <row r="26338" spans="2:2">
      <c r="B26338" s="15"/>
    </row>
    <row r="26339" spans="2:2">
      <c r="B26339" s="15"/>
    </row>
    <row r="26340" spans="2:2">
      <c r="B26340" s="15"/>
    </row>
    <row r="26341" spans="2:2">
      <c r="B26341" s="15"/>
    </row>
    <row r="26342" spans="2:2">
      <c r="B26342" s="15"/>
    </row>
    <row r="26343" spans="2:2">
      <c r="B26343" s="15"/>
    </row>
    <row r="26344" spans="2:2">
      <c r="B26344" s="15"/>
    </row>
    <row r="26345" spans="2:2">
      <c r="B26345" s="15"/>
    </row>
    <row r="26346" spans="2:2">
      <c r="B26346" s="15"/>
    </row>
    <row r="26347" spans="2:2">
      <c r="B26347" s="15"/>
    </row>
    <row r="26348" spans="2:2">
      <c r="B26348" s="15"/>
    </row>
    <row r="26349" spans="2:2">
      <c r="B26349" s="15"/>
    </row>
    <row r="26350" spans="2:2">
      <c r="B26350" s="15"/>
    </row>
    <row r="26351" spans="2:2">
      <c r="B26351" s="15"/>
    </row>
    <row r="26352" spans="2:2">
      <c r="B26352" s="15"/>
    </row>
    <row r="26353" spans="2:2">
      <c r="B26353" s="15"/>
    </row>
    <row r="26354" spans="2:2">
      <c r="B26354" s="15"/>
    </row>
    <row r="26355" spans="2:2">
      <c r="B26355" s="15"/>
    </row>
    <row r="26356" spans="2:2">
      <c r="B26356" s="15"/>
    </row>
    <row r="26357" spans="2:2">
      <c r="B26357" s="15"/>
    </row>
    <row r="26358" spans="2:2">
      <c r="B26358" s="15"/>
    </row>
    <row r="26359" spans="2:2">
      <c r="B26359" s="15"/>
    </row>
    <row r="26360" spans="2:2">
      <c r="B26360" s="15"/>
    </row>
    <row r="26361" spans="2:2">
      <c r="B26361" s="15"/>
    </row>
    <row r="26362" spans="2:2">
      <c r="B26362" s="15"/>
    </row>
    <row r="26363" spans="2:2">
      <c r="B26363" s="15"/>
    </row>
    <row r="26364" spans="2:2">
      <c r="B26364" s="15"/>
    </row>
    <row r="26365" spans="2:2">
      <c r="B26365" s="15"/>
    </row>
    <row r="26366" spans="2:2">
      <c r="B26366" s="15"/>
    </row>
    <row r="26367" spans="2:2">
      <c r="B26367" s="15"/>
    </row>
    <row r="26368" spans="2:2">
      <c r="B26368" s="15"/>
    </row>
    <row r="26369" spans="2:2">
      <c r="B26369" s="15"/>
    </row>
    <row r="26370" spans="2:2">
      <c r="B26370" s="15"/>
    </row>
    <row r="26371" spans="2:2">
      <c r="B26371" s="15"/>
    </row>
    <row r="26372" spans="2:2">
      <c r="B26372" s="15"/>
    </row>
    <row r="26373" spans="2:2">
      <c r="B26373" s="15"/>
    </row>
    <row r="26374" spans="2:2">
      <c r="B26374" s="15"/>
    </row>
    <row r="26375" spans="2:2">
      <c r="B26375" s="15"/>
    </row>
    <row r="26376" spans="2:2">
      <c r="B26376" s="15"/>
    </row>
    <row r="26377" spans="2:2">
      <c r="B26377" s="15"/>
    </row>
    <row r="26378" spans="2:2">
      <c r="B26378" s="15"/>
    </row>
    <row r="26379" spans="2:2">
      <c r="B26379" s="15"/>
    </row>
    <row r="26380" spans="2:2">
      <c r="B26380" s="15"/>
    </row>
    <row r="26381" spans="2:2">
      <c r="B26381" s="15"/>
    </row>
    <row r="26382" spans="2:2">
      <c r="B26382" s="15"/>
    </row>
    <row r="26383" spans="2:2">
      <c r="B26383" s="15"/>
    </row>
    <row r="26384" spans="2:2">
      <c r="B26384" s="15"/>
    </row>
    <row r="26385" spans="2:2">
      <c r="B26385" s="15"/>
    </row>
    <row r="26386" spans="2:2">
      <c r="B26386" s="15"/>
    </row>
    <row r="26387" spans="2:2">
      <c r="B26387" s="15"/>
    </row>
    <row r="26388" spans="2:2">
      <c r="B26388" s="15"/>
    </row>
    <row r="26389" spans="2:2">
      <c r="B26389" s="15"/>
    </row>
    <row r="26390" spans="2:2">
      <c r="B26390" s="15"/>
    </row>
    <row r="26391" spans="2:2">
      <c r="B26391" s="15"/>
    </row>
    <row r="26392" spans="2:2">
      <c r="B26392" s="15"/>
    </row>
    <row r="26393" spans="2:2">
      <c r="B26393" s="15"/>
    </row>
    <row r="26394" spans="2:2">
      <c r="B26394" s="15"/>
    </row>
    <row r="26395" spans="2:2">
      <c r="B26395" s="15"/>
    </row>
    <row r="26396" spans="2:2">
      <c r="B26396" s="15"/>
    </row>
    <row r="26397" spans="2:2">
      <c r="B26397" s="15"/>
    </row>
    <row r="26398" spans="2:2">
      <c r="B26398" s="15"/>
    </row>
    <row r="26399" spans="2:2">
      <c r="B26399" s="15"/>
    </row>
    <row r="26400" spans="2:2">
      <c r="B26400" s="15"/>
    </row>
    <row r="26401" spans="2:2">
      <c r="B26401" s="15"/>
    </row>
    <row r="26402" spans="2:2">
      <c r="B26402" s="15"/>
    </row>
    <row r="26403" spans="2:2">
      <c r="B26403" s="15"/>
    </row>
    <row r="26404" spans="2:2">
      <c r="B26404" s="15"/>
    </row>
    <row r="26405" spans="2:2">
      <c r="B26405" s="15"/>
    </row>
    <row r="26406" spans="2:2">
      <c r="B26406" s="15"/>
    </row>
    <row r="26407" spans="2:2">
      <c r="B26407" s="15"/>
    </row>
    <row r="26408" spans="2:2">
      <c r="B26408" s="15"/>
    </row>
    <row r="26409" spans="2:2">
      <c r="B26409" s="15"/>
    </row>
    <row r="26410" spans="2:2">
      <c r="B26410" s="15"/>
    </row>
    <row r="26411" spans="2:2">
      <c r="B26411" s="15"/>
    </row>
    <row r="26412" spans="2:2">
      <c r="B26412" s="15"/>
    </row>
    <row r="26413" spans="2:2">
      <c r="B26413" s="15"/>
    </row>
    <row r="26414" spans="2:2">
      <c r="B26414" s="15"/>
    </row>
    <row r="26415" spans="2:2">
      <c r="B26415" s="15"/>
    </row>
    <row r="26416" spans="2:2">
      <c r="B26416" s="15"/>
    </row>
    <row r="26417" spans="2:2">
      <c r="B26417" s="15"/>
    </row>
    <row r="26418" spans="2:2">
      <c r="B26418" s="15"/>
    </row>
    <row r="26419" spans="2:2">
      <c r="B26419" s="15"/>
    </row>
    <row r="26420" spans="2:2">
      <c r="B26420" s="15"/>
    </row>
    <row r="26421" spans="2:2">
      <c r="B26421" s="15"/>
    </row>
    <row r="26422" spans="2:2">
      <c r="B26422" s="15"/>
    </row>
    <row r="26423" spans="2:2">
      <c r="B26423" s="15"/>
    </row>
    <row r="26424" spans="2:2">
      <c r="B26424" s="15"/>
    </row>
    <row r="26425" spans="2:2">
      <c r="B26425" s="15"/>
    </row>
    <row r="26426" spans="2:2">
      <c r="B26426" s="15"/>
    </row>
    <row r="26427" spans="2:2">
      <c r="B26427" s="15"/>
    </row>
    <row r="26428" spans="2:2">
      <c r="B26428" s="15"/>
    </row>
    <row r="26429" spans="2:2">
      <c r="B26429" s="15"/>
    </row>
    <row r="26430" spans="2:2">
      <c r="B26430" s="15"/>
    </row>
    <row r="26431" spans="2:2">
      <c r="B26431" s="15"/>
    </row>
    <row r="26432" spans="2:2">
      <c r="B26432" s="15"/>
    </row>
    <row r="26433" spans="2:2">
      <c r="B26433" s="15"/>
    </row>
    <row r="26434" spans="2:2">
      <c r="B26434" s="15"/>
    </row>
    <row r="26435" spans="2:2">
      <c r="B26435" s="15"/>
    </row>
    <row r="26436" spans="2:2">
      <c r="B26436" s="15"/>
    </row>
    <row r="26437" spans="2:2">
      <c r="B26437" s="15"/>
    </row>
    <row r="26438" spans="2:2">
      <c r="B26438" s="15"/>
    </row>
    <row r="26439" spans="2:2">
      <c r="B26439" s="15"/>
    </row>
    <row r="26440" spans="2:2">
      <c r="B26440" s="15"/>
    </row>
    <row r="26441" spans="2:2">
      <c r="B26441" s="15"/>
    </row>
    <row r="26442" spans="2:2">
      <c r="B26442" s="15"/>
    </row>
    <row r="26443" spans="2:2">
      <c r="B26443" s="15"/>
    </row>
    <row r="26444" spans="2:2">
      <c r="B26444" s="15"/>
    </row>
    <row r="26445" spans="2:2">
      <c r="B26445" s="15"/>
    </row>
    <row r="26446" spans="2:2">
      <c r="B26446" s="15"/>
    </row>
    <row r="26447" spans="2:2">
      <c r="B26447" s="15"/>
    </row>
    <row r="26448" spans="2:2">
      <c r="B26448" s="15"/>
    </row>
    <row r="26449" spans="2:2">
      <c r="B26449" s="15"/>
    </row>
    <row r="26450" spans="2:2">
      <c r="B26450" s="15"/>
    </row>
    <row r="26451" spans="2:2">
      <c r="B26451" s="15"/>
    </row>
    <row r="26452" spans="2:2">
      <c r="B26452" s="15"/>
    </row>
    <row r="26453" spans="2:2">
      <c r="B26453" s="15"/>
    </row>
    <row r="26454" spans="2:2">
      <c r="B26454" s="15"/>
    </row>
    <row r="26455" spans="2:2">
      <c r="B26455" s="15"/>
    </row>
    <row r="26456" spans="2:2">
      <c r="B26456" s="15"/>
    </row>
    <row r="26457" spans="2:2">
      <c r="B26457" s="15"/>
    </row>
    <row r="26458" spans="2:2">
      <c r="B26458" s="15"/>
    </row>
    <row r="26459" spans="2:2">
      <c r="B26459" s="15"/>
    </row>
    <row r="26460" spans="2:2">
      <c r="B26460" s="15"/>
    </row>
    <row r="26461" spans="2:2">
      <c r="B26461" s="15"/>
    </row>
    <row r="26462" spans="2:2">
      <c r="B26462" s="15"/>
    </row>
    <row r="26463" spans="2:2">
      <c r="B26463" s="15"/>
    </row>
    <row r="26464" spans="2:2">
      <c r="B26464" s="15"/>
    </row>
    <row r="26465" spans="2:2">
      <c r="B26465" s="15"/>
    </row>
    <row r="26466" spans="2:2">
      <c r="B26466" s="15"/>
    </row>
    <row r="26467" spans="2:2">
      <c r="B26467" s="15"/>
    </row>
    <row r="26468" spans="2:2">
      <c r="B26468" s="15"/>
    </row>
    <row r="26469" spans="2:2">
      <c r="B26469" s="15"/>
    </row>
    <row r="26470" spans="2:2">
      <c r="B26470" s="15"/>
    </row>
    <row r="26471" spans="2:2">
      <c r="B26471" s="15"/>
    </row>
    <row r="26472" spans="2:2">
      <c r="B26472" s="15"/>
    </row>
    <row r="26473" spans="2:2">
      <c r="B26473" s="15"/>
    </row>
    <row r="26474" spans="2:2">
      <c r="B26474" s="15"/>
    </row>
    <row r="26475" spans="2:2">
      <c r="B26475" s="15"/>
    </row>
    <row r="26476" spans="2:2">
      <c r="B26476" s="15"/>
    </row>
    <row r="26477" spans="2:2">
      <c r="B26477" s="15"/>
    </row>
    <row r="26478" spans="2:2">
      <c r="B26478" s="15"/>
    </row>
    <row r="26479" spans="2:2">
      <c r="B26479" s="15"/>
    </row>
    <row r="26480" spans="2:2">
      <c r="B26480" s="15"/>
    </row>
    <row r="26481" spans="2:2">
      <c r="B26481" s="15"/>
    </row>
    <row r="26482" spans="2:2">
      <c r="B26482" s="15"/>
    </row>
    <row r="26483" spans="2:2">
      <c r="B26483" s="15"/>
    </row>
    <row r="26484" spans="2:2">
      <c r="B26484" s="15"/>
    </row>
    <row r="26485" spans="2:2">
      <c r="B26485" s="15"/>
    </row>
    <row r="26486" spans="2:2">
      <c r="B26486" s="15"/>
    </row>
    <row r="26487" spans="2:2">
      <c r="B26487" s="15"/>
    </row>
    <row r="26488" spans="2:2">
      <c r="B26488" s="15"/>
    </row>
    <row r="26489" spans="2:2">
      <c r="B26489" s="15"/>
    </row>
    <row r="26490" spans="2:2">
      <c r="B26490" s="15"/>
    </row>
    <row r="26491" spans="2:2">
      <c r="B26491" s="15"/>
    </row>
    <row r="26492" spans="2:2">
      <c r="B26492" s="15"/>
    </row>
    <row r="26493" spans="2:2">
      <c r="B26493" s="15"/>
    </row>
    <row r="26494" spans="2:2">
      <c r="B26494" s="15"/>
    </row>
    <row r="26495" spans="2:2">
      <c r="B26495" s="15"/>
    </row>
    <row r="26496" spans="2:2">
      <c r="B26496" s="15"/>
    </row>
    <row r="26497" spans="2:2">
      <c r="B26497" s="15"/>
    </row>
    <row r="26498" spans="2:2">
      <c r="B26498" s="15"/>
    </row>
    <row r="26499" spans="2:2">
      <c r="B26499" s="15"/>
    </row>
    <row r="26500" spans="2:2">
      <c r="B26500" s="15"/>
    </row>
    <row r="26501" spans="2:2">
      <c r="B26501" s="15"/>
    </row>
    <row r="26502" spans="2:2">
      <c r="B26502" s="15"/>
    </row>
    <row r="26503" spans="2:2">
      <c r="B26503" s="15"/>
    </row>
    <row r="26504" spans="2:2">
      <c r="B26504" s="15"/>
    </row>
    <row r="26505" spans="2:2">
      <c r="B26505" s="15"/>
    </row>
    <row r="26506" spans="2:2">
      <c r="B26506" s="15"/>
    </row>
    <row r="26507" spans="2:2">
      <c r="B26507" s="15"/>
    </row>
    <row r="26508" spans="2:2">
      <c r="B26508" s="15"/>
    </row>
    <row r="26509" spans="2:2">
      <c r="B26509" s="15"/>
    </row>
    <row r="26510" spans="2:2">
      <c r="B26510" s="15"/>
    </row>
    <row r="26511" spans="2:2">
      <c r="B26511" s="15"/>
    </row>
    <row r="26512" spans="2:2">
      <c r="B26512" s="15"/>
    </row>
    <row r="26513" spans="2:2">
      <c r="B26513" s="15"/>
    </row>
    <row r="26514" spans="2:2">
      <c r="B26514" s="15"/>
    </row>
    <row r="26515" spans="2:2">
      <c r="B26515" s="15"/>
    </row>
    <row r="26516" spans="2:2">
      <c r="B26516" s="15"/>
    </row>
    <row r="26517" spans="2:2">
      <c r="B26517" s="15"/>
    </row>
    <row r="26518" spans="2:2">
      <c r="B26518" s="15"/>
    </row>
    <row r="26519" spans="2:2">
      <c r="B26519" s="15"/>
    </row>
    <row r="26520" spans="2:2">
      <c r="B26520" s="15"/>
    </row>
    <row r="26521" spans="2:2">
      <c r="B26521" s="15"/>
    </row>
    <row r="26522" spans="2:2">
      <c r="B26522" s="15"/>
    </row>
    <row r="26523" spans="2:2">
      <c r="B26523" s="15"/>
    </row>
    <row r="26524" spans="2:2">
      <c r="B26524" s="15"/>
    </row>
    <row r="26525" spans="2:2">
      <c r="B26525" s="15"/>
    </row>
    <row r="26526" spans="2:2">
      <c r="B26526" s="15"/>
    </row>
    <row r="26527" spans="2:2">
      <c r="B26527" s="15"/>
    </row>
    <row r="26528" spans="2:2">
      <c r="B26528" s="15"/>
    </row>
    <row r="26529" spans="2:2">
      <c r="B26529" s="15"/>
    </row>
    <row r="26530" spans="2:2">
      <c r="B26530" s="15"/>
    </row>
    <row r="26531" spans="2:2">
      <c r="B26531" s="15"/>
    </row>
    <row r="26532" spans="2:2">
      <c r="B26532" s="15"/>
    </row>
    <row r="26533" spans="2:2">
      <c r="B26533" s="15"/>
    </row>
    <row r="26534" spans="2:2">
      <c r="B26534" s="15"/>
    </row>
    <row r="26535" spans="2:2">
      <c r="B26535" s="15"/>
    </row>
    <row r="26536" spans="2:2">
      <c r="B26536" s="15"/>
    </row>
    <row r="26537" spans="2:2">
      <c r="B26537" s="15"/>
    </row>
    <row r="26538" spans="2:2">
      <c r="B26538" s="15"/>
    </row>
    <row r="26539" spans="2:2">
      <c r="B26539" s="15"/>
    </row>
    <row r="26540" spans="2:2">
      <c r="B26540" s="15"/>
    </row>
    <row r="26541" spans="2:2">
      <c r="B26541" s="15"/>
    </row>
    <row r="26542" spans="2:2">
      <c r="B26542" s="15"/>
    </row>
    <row r="26543" spans="2:2">
      <c r="B26543" s="15"/>
    </row>
    <row r="26544" spans="2:2">
      <c r="B26544" s="15"/>
    </row>
    <row r="26545" spans="2:2">
      <c r="B26545" s="15"/>
    </row>
    <row r="26546" spans="2:2">
      <c r="B26546" s="15"/>
    </row>
    <row r="26547" spans="2:2">
      <c r="B26547" s="15"/>
    </row>
    <row r="26548" spans="2:2">
      <c r="B26548" s="15"/>
    </row>
    <row r="26549" spans="2:2">
      <c r="B26549" s="15"/>
    </row>
    <row r="26550" spans="2:2">
      <c r="B26550" s="15"/>
    </row>
    <row r="26551" spans="2:2">
      <c r="B26551" s="15"/>
    </row>
    <row r="26552" spans="2:2">
      <c r="B26552" s="15"/>
    </row>
    <row r="26553" spans="2:2">
      <c r="B26553" s="15"/>
    </row>
    <row r="26554" spans="2:2">
      <c r="B26554" s="15"/>
    </row>
    <row r="26555" spans="2:2">
      <c r="B26555" s="15"/>
    </row>
    <row r="26556" spans="2:2">
      <c r="B26556" s="15"/>
    </row>
    <row r="26557" spans="2:2">
      <c r="B26557" s="15"/>
    </row>
    <row r="26558" spans="2:2">
      <c r="B26558" s="15"/>
    </row>
    <row r="26559" spans="2:2">
      <c r="B26559" s="15"/>
    </row>
    <row r="26560" spans="2:2">
      <c r="B26560" s="15"/>
    </row>
    <row r="26561" spans="2:2">
      <c r="B26561" s="15"/>
    </row>
    <row r="26562" spans="2:2">
      <c r="B26562" s="15"/>
    </row>
    <row r="26563" spans="2:2">
      <c r="B26563" s="15"/>
    </row>
    <row r="26564" spans="2:2">
      <c r="B26564" s="15"/>
    </row>
    <row r="26565" spans="2:2">
      <c r="B26565" s="15"/>
    </row>
    <row r="26566" spans="2:2">
      <c r="B26566" s="15"/>
    </row>
    <row r="26567" spans="2:2">
      <c r="B26567" s="15"/>
    </row>
    <row r="26568" spans="2:2">
      <c r="B26568" s="15"/>
    </row>
    <row r="26569" spans="2:2">
      <c r="B26569" s="15"/>
    </row>
    <row r="26570" spans="2:2">
      <c r="B26570" s="15"/>
    </row>
    <row r="26571" spans="2:2">
      <c r="B26571" s="15"/>
    </row>
    <row r="26572" spans="2:2">
      <c r="B26572" s="15"/>
    </row>
    <row r="26573" spans="2:2">
      <c r="B26573" s="15"/>
    </row>
    <row r="26574" spans="2:2">
      <c r="B26574" s="15"/>
    </row>
    <row r="26575" spans="2:2">
      <c r="B26575" s="15"/>
    </row>
    <row r="26576" spans="2:2">
      <c r="B26576" s="15"/>
    </row>
    <row r="26577" spans="2:2">
      <c r="B26577" s="15"/>
    </row>
    <row r="26578" spans="2:2">
      <c r="B26578" s="15"/>
    </row>
    <row r="26579" spans="2:2">
      <c r="B26579" s="15"/>
    </row>
    <row r="26580" spans="2:2">
      <c r="B26580" s="15"/>
    </row>
    <row r="26581" spans="2:2">
      <c r="B26581" s="15"/>
    </row>
    <row r="26582" spans="2:2">
      <c r="B26582" s="15"/>
    </row>
    <row r="26583" spans="2:2">
      <c r="B26583" s="15"/>
    </row>
    <row r="26584" spans="2:2">
      <c r="B26584" s="15"/>
    </row>
    <row r="26585" spans="2:2">
      <c r="B26585" s="15"/>
    </row>
    <row r="26586" spans="2:2">
      <c r="B26586" s="15"/>
    </row>
    <row r="26587" spans="2:2">
      <c r="B26587" s="15"/>
    </row>
    <row r="26588" spans="2:2">
      <c r="B26588" s="15"/>
    </row>
    <row r="26589" spans="2:2">
      <c r="B26589" s="15"/>
    </row>
    <row r="26590" spans="2:2">
      <c r="B26590" s="15"/>
    </row>
    <row r="26591" spans="2:2">
      <c r="B26591" s="15"/>
    </row>
    <row r="26592" spans="2:2">
      <c r="B26592" s="15"/>
    </row>
    <row r="26593" spans="2:2">
      <c r="B26593" s="15"/>
    </row>
    <row r="26594" spans="2:2">
      <c r="B26594" s="15"/>
    </row>
    <row r="26595" spans="2:2">
      <c r="B26595" s="15"/>
    </row>
    <row r="26596" spans="2:2">
      <c r="B26596" s="15"/>
    </row>
    <row r="26597" spans="2:2">
      <c r="B26597" s="15"/>
    </row>
    <row r="26598" spans="2:2">
      <c r="B26598" s="15"/>
    </row>
    <row r="26599" spans="2:2">
      <c r="B26599" s="15"/>
    </row>
    <row r="26600" spans="2:2">
      <c r="B26600" s="15"/>
    </row>
    <row r="26601" spans="2:2">
      <c r="B26601" s="15"/>
    </row>
    <row r="26602" spans="2:2">
      <c r="B26602" s="15"/>
    </row>
    <row r="26603" spans="2:2">
      <c r="B26603" s="15"/>
    </row>
    <row r="26604" spans="2:2">
      <c r="B26604" s="15"/>
    </row>
    <row r="26605" spans="2:2">
      <c r="B26605" s="15"/>
    </row>
    <row r="26606" spans="2:2">
      <c r="B26606" s="15"/>
    </row>
    <row r="26607" spans="2:2">
      <c r="B26607" s="15"/>
    </row>
    <row r="26608" spans="2:2">
      <c r="B26608" s="15"/>
    </row>
    <row r="26609" spans="2:2">
      <c r="B26609" s="15"/>
    </row>
    <row r="26610" spans="2:2">
      <c r="B26610" s="15"/>
    </row>
    <row r="26611" spans="2:2">
      <c r="B26611" s="15"/>
    </row>
    <row r="26612" spans="2:2">
      <c r="B26612" s="15"/>
    </row>
    <row r="26613" spans="2:2">
      <c r="B26613" s="15"/>
    </row>
    <row r="26614" spans="2:2">
      <c r="B26614" s="15"/>
    </row>
    <row r="26615" spans="2:2">
      <c r="B26615" s="15"/>
    </row>
    <row r="26616" spans="2:2">
      <c r="B26616" s="15"/>
    </row>
    <row r="26617" spans="2:2">
      <c r="B26617" s="15"/>
    </row>
    <row r="26618" spans="2:2">
      <c r="B26618" s="15"/>
    </row>
    <row r="26619" spans="2:2">
      <c r="B26619" s="15"/>
    </row>
    <row r="26620" spans="2:2">
      <c r="B26620" s="15"/>
    </row>
    <row r="26621" spans="2:2">
      <c r="B26621" s="15"/>
    </row>
    <row r="26622" spans="2:2">
      <c r="B26622" s="15"/>
    </row>
    <row r="26623" spans="2:2">
      <c r="B26623" s="15"/>
    </row>
    <row r="26624" spans="2:2">
      <c r="B26624" s="15"/>
    </row>
    <row r="26625" spans="2:2">
      <c r="B26625" s="15"/>
    </row>
    <row r="26626" spans="2:2">
      <c r="B26626" s="15"/>
    </row>
    <row r="26627" spans="2:2">
      <c r="B26627" s="15"/>
    </row>
    <row r="26628" spans="2:2">
      <c r="B26628" s="15"/>
    </row>
    <row r="26629" spans="2:2">
      <c r="B26629" s="15"/>
    </row>
    <row r="26630" spans="2:2">
      <c r="B26630" s="15"/>
    </row>
    <row r="26631" spans="2:2">
      <c r="B26631" s="15"/>
    </row>
    <row r="26632" spans="2:2">
      <c r="B26632" s="15"/>
    </row>
    <row r="26633" spans="2:2">
      <c r="B26633" s="15"/>
    </row>
    <row r="26634" spans="2:2">
      <c r="B26634" s="15"/>
    </row>
    <row r="26635" spans="2:2">
      <c r="B26635" s="15"/>
    </row>
    <row r="26636" spans="2:2">
      <c r="B26636" s="15"/>
    </row>
    <row r="26637" spans="2:2">
      <c r="B26637" s="15"/>
    </row>
    <row r="26638" spans="2:2">
      <c r="B26638" s="15"/>
    </row>
    <row r="26639" spans="2:2">
      <c r="B26639" s="15"/>
    </row>
    <row r="26640" spans="2:2">
      <c r="B26640" s="15"/>
    </row>
    <row r="26641" spans="2:2">
      <c r="B26641" s="15"/>
    </row>
    <row r="26642" spans="2:2">
      <c r="B26642" s="15"/>
    </row>
    <row r="26643" spans="2:2">
      <c r="B26643" s="15"/>
    </row>
    <row r="26644" spans="2:2">
      <c r="B26644" s="15"/>
    </row>
    <row r="26645" spans="2:2">
      <c r="B26645" s="15"/>
    </row>
    <row r="26646" spans="2:2">
      <c r="B26646" s="15"/>
    </row>
    <row r="26647" spans="2:2">
      <c r="B26647" s="15"/>
    </row>
    <row r="26648" spans="2:2">
      <c r="B26648" s="15"/>
    </row>
    <row r="26649" spans="2:2">
      <c r="B26649" s="15"/>
    </row>
    <row r="26650" spans="2:2">
      <c r="B26650" s="15"/>
    </row>
    <row r="26651" spans="2:2">
      <c r="B26651" s="15"/>
    </row>
    <row r="26652" spans="2:2">
      <c r="B26652" s="15"/>
    </row>
    <row r="26653" spans="2:2">
      <c r="B26653" s="15"/>
    </row>
    <row r="26654" spans="2:2">
      <c r="B26654" s="15"/>
    </row>
    <row r="26655" spans="2:2">
      <c r="B26655" s="15"/>
    </row>
    <row r="26656" spans="2:2">
      <c r="B26656" s="15"/>
    </row>
    <row r="26657" spans="2:2">
      <c r="B26657" s="15"/>
    </row>
    <row r="26658" spans="2:2">
      <c r="B26658" s="15"/>
    </row>
    <row r="26659" spans="2:2">
      <c r="B26659" s="15"/>
    </row>
    <row r="26660" spans="2:2">
      <c r="B26660" s="15"/>
    </row>
    <row r="26661" spans="2:2">
      <c r="B26661" s="15"/>
    </row>
    <row r="26662" spans="2:2">
      <c r="B26662" s="15"/>
    </row>
    <row r="26663" spans="2:2">
      <c r="B26663" s="15"/>
    </row>
    <row r="26664" spans="2:2">
      <c r="B26664" s="15"/>
    </row>
    <row r="26665" spans="2:2">
      <c r="B26665" s="15"/>
    </row>
    <row r="26666" spans="2:2">
      <c r="B26666" s="15"/>
    </row>
    <row r="26667" spans="2:2">
      <c r="B26667" s="15"/>
    </row>
    <row r="26668" spans="2:2">
      <c r="B26668" s="15"/>
    </row>
    <row r="26669" spans="2:2">
      <c r="B26669" s="15"/>
    </row>
    <row r="26670" spans="2:2">
      <c r="B26670" s="15"/>
    </row>
    <row r="26671" spans="2:2">
      <c r="B26671" s="15"/>
    </row>
    <row r="26672" spans="2:2">
      <c r="B26672" s="15"/>
    </row>
    <row r="26673" spans="2:2">
      <c r="B26673" s="15"/>
    </row>
    <row r="26674" spans="2:2">
      <c r="B26674" s="15"/>
    </row>
    <row r="26675" spans="2:2">
      <c r="B26675" s="15"/>
    </row>
    <row r="26676" spans="2:2">
      <c r="B26676" s="15"/>
    </row>
    <row r="26677" spans="2:2">
      <c r="B26677" s="15"/>
    </row>
    <row r="26678" spans="2:2">
      <c r="B26678" s="15"/>
    </row>
    <row r="26679" spans="2:2">
      <c r="B26679" s="15"/>
    </row>
    <row r="26680" spans="2:2">
      <c r="B26680" s="15"/>
    </row>
    <row r="26681" spans="2:2">
      <c r="B26681" s="15"/>
    </row>
    <row r="26682" spans="2:2">
      <c r="B26682" s="15"/>
    </row>
    <row r="26683" spans="2:2">
      <c r="B26683" s="15"/>
    </row>
    <row r="26684" spans="2:2">
      <c r="B26684" s="15"/>
    </row>
    <row r="26685" spans="2:2">
      <c r="B26685" s="15"/>
    </row>
    <row r="26686" spans="2:2">
      <c r="B26686" s="15"/>
    </row>
    <row r="26687" spans="2:2">
      <c r="B26687" s="15"/>
    </row>
    <row r="26688" spans="2:2">
      <c r="B26688" s="15"/>
    </row>
    <row r="26689" spans="2:2">
      <c r="B26689" s="15"/>
    </row>
    <row r="26690" spans="2:2">
      <c r="B26690" s="15"/>
    </row>
    <row r="26691" spans="2:2">
      <c r="B26691" s="15"/>
    </row>
    <row r="26692" spans="2:2">
      <c r="B26692" s="15"/>
    </row>
    <row r="26693" spans="2:2">
      <c r="B26693" s="15"/>
    </row>
    <row r="26694" spans="2:2">
      <c r="B26694" s="15"/>
    </row>
    <row r="26695" spans="2:2">
      <c r="B26695" s="15"/>
    </row>
    <row r="26696" spans="2:2">
      <c r="B26696" s="15"/>
    </row>
    <row r="26697" spans="2:2">
      <c r="B26697" s="15"/>
    </row>
    <row r="26698" spans="2:2">
      <c r="B26698" s="15"/>
    </row>
    <row r="26699" spans="2:2">
      <c r="B26699" s="15"/>
    </row>
    <row r="26700" spans="2:2">
      <c r="B26700" s="15"/>
    </row>
    <row r="26701" spans="2:2">
      <c r="B26701" s="15"/>
    </row>
    <row r="26702" spans="2:2">
      <c r="B26702" s="15"/>
    </row>
    <row r="26703" spans="2:2">
      <c r="B26703" s="15"/>
    </row>
    <row r="26704" spans="2:2">
      <c r="B26704" s="15"/>
    </row>
    <row r="26705" spans="2:2">
      <c r="B26705" s="15"/>
    </row>
    <row r="26706" spans="2:2">
      <c r="B26706" s="15"/>
    </row>
    <row r="26707" spans="2:2">
      <c r="B26707" s="15"/>
    </row>
    <row r="26708" spans="2:2">
      <c r="B26708" s="15"/>
    </row>
    <row r="26709" spans="2:2">
      <c r="B26709" s="15"/>
    </row>
    <row r="26710" spans="2:2">
      <c r="B26710" s="15"/>
    </row>
    <row r="26711" spans="2:2">
      <c r="B26711" s="15"/>
    </row>
    <row r="26712" spans="2:2">
      <c r="B26712" s="15"/>
    </row>
    <row r="26713" spans="2:2">
      <c r="B26713" s="15"/>
    </row>
    <row r="26714" spans="2:2">
      <c r="B26714" s="15"/>
    </row>
    <row r="26715" spans="2:2">
      <c r="B26715" s="15"/>
    </row>
    <row r="26716" spans="2:2">
      <c r="B26716" s="15"/>
    </row>
    <row r="26717" spans="2:2">
      <c r="B26717" s="15"/>
    </row>
    <row r="26718" spans="2:2">
      <c r="B26718" s="15"/>
    </row>
    <row r="26719" spans="2:2">
      <c r="B26719" s="15"/>
    </row>
    <row r="26720" spans="2:2">
      <c r="B26720" s="15"/>
    </row>
    <row r="26721" spans="2:2">
      <c r="B26721" s="15"/>
    </row>
    <row r="26722" spans="2:2">
      <c r="B26722" s="15"/>
    </row>
    <row r="26723" spans="2:2">
      <c r="B26723" s="15"/>
    </row>
    <row r="26724" spans="2:2">
      <c r="B26724" s="15"/>
    </row>
    <row r="26725" spans="2:2">
      <c r="B26725" s="15"/>
    </row>
    <row r="26726" spans="2:2">
      <c r="B26726" s="15"/>
    </row>
    <row r="26727" spans="2:2">
      <c r="B26727" s="15"/>
    </row>
    <row r="26728" spans="2:2">
      <c r="B26728" s="15"/>
    </row>
    <row r="26729" spans="2:2">
      <c r="B26729" s="15"/>
    </row>
    <row r="26730" spans="2:2">
      <c r="B26730" s="15"/>
    </row>
    <row r="26731" spans="2:2">
      <c r="B26731" s="15"/>
    </row>
    <row r="26732" spans="2:2">
      <c r="B26732" s="15"/>
    </row>
    <row r="26733" spans="2:2">
      <c r="B26733" s="15"/>
    </row>
    <row r="26734" spans="2:2">
      <c r="B26734" s="15"/>
    </row>
    <row r="26735" spans="2:2">
      <c r="B26735" s="15"/>
    </row>
    <row r="26736" spans="2:2">
      <c r="B26736" s="15"/>
    </row>
    <row r="26737" spans="2:2">
      <c r="B26737" s="15"/>
    </row>
    <row r="26738" spans="2:2">
      <c r="B26738" s="15"/>
    </row>
    <row r="26739" spans="2:2">
      <c r="B26739" s="15"/>
    </row>
    <row r="26740" spans="2:2">
      <c r="B26740" s="15"/>
    </row>
    <row r="26741" spans="2:2">
      <c r="B26741" s="15"/>
    </row>
    <row r="26742" spans="2:2">
      <c r="B26742" s="15"/>
    </row>
    <row r="26743" spans="2:2">
      <c r="B26743" s="15"/>
    </row>
    <row r="26744" spans="2:2">
      <c r="B26744" s="15"/>
    </row>
    <row r="26745" spans="2:2">
      <c r="B26745" s="15"/>
    </row>
    <row r="26746" spans="2:2">
      <c r="B26746" s="15"/>
    </row>
    <row r="26747" spans="2:2">
      <c r="B26747" s="15"/>
    </row>
    <row r="26748" spans="2:2">
      <c r="B26748" s="15"/>
    </row>
    <row r="26749" spans="2:2">
      <c r="B26749" s="15"/>
    </row>
    <row r="26750" spans="2:2">
      <c r="B26750" s="15"/>
    </row>
    <row r="26751" spans="2:2">
      <c r="B26751" s="15"/>
    </row>
    <row r="26752" spans="2:2">
      <c r="B26752" s="15"/>
    </row>
    <row r="26753" spans="2:2">
      <c r="B26753" s="15"/>
    </row>
    <row r="26754" spans="2:2">
      <c r="B26754" s="15"/>
    </row>
    <row r="26755" spans="2:2">
      <c r="B26755" s="15"/>
    </row>
    <row r="26756" spans="2:2">
      <c r="B26756" s="15"/>
    </row>
    <row r="26757" spans="2:2">
      <c r="B26757" s="15"/>
    </row>
    <row r="26758" spans="2:2">
      <c r="B26758" s="15"/>
    </row>
    <row r="26759" spans="2:2">
      <c r="B26759" s="15"/>
    </row>
    <row r="26760" spans="2:2">
      <c r="B26760" s="15"/>
    </row>
    <row r="26761" spans="2:2">
      <c r="B26761" s="15"/>
    </row>
    <row r="26762" spans="2:2">
      <c r="B26762" s="15"/>
    </row>
    <row r="26763" spans="2:2">
      <c r="B26763" s="15"/>
    </row>
    <row r="26764" spans="2:2">
      <c r="B26764" s="15"/>
    </row>
    <row r="26765" spans="2:2">
      <c r="B26765" s="15"/>
    </row>
    <row r="26766" spans="2:2">
      <c r="B26766" s="15"/>
    </row>
    <row r="26767" spans="2:2">
      <c r="B26767" s="15"/>
    </row>
    <row r="26768" spans="2:2">
      <c r="B26768" s="15"/>
    </row>
    <row r="26769" spans="2:2">
      <c r="B26769" s="15"/>
    </row>
    <row r="26770" spans="2:2">
      <c r="B26770" s="15"/>
    </row>
    <row r="26771" spans="2:2">
      <c r="B26771" s="15"/>
    </row>
    <row r="26772" spans="2:2">
      <c r="B26772" s="15"/>
    </row>
    <row r="26773" spans="2:2">
      <c r="B26773" s="15"/>
    </row>
    <row r="26774" spans="2:2">
      <c r="B26774" s="15"/>
    </row>
    <row r="26775" spans="2:2">
      <c r="B26775" s="15"/>
    </row>
    <row r="26776" spans="2:2">
      <c r="B26776" s="15"/>
    </row>
    <row r="26777" spans="2:2">
      <c r="B26777" s="15"/>
    </row>
    <row r="26778" spans="2:2">
      <c r="B26778" s="15"/>
    </row>
    <row r="26779" spans="2:2">
      <c r="B26779" s="15"/>
    </row>
    <row r="26780" spans="2:2">
      <c r="B26780" s="15"/>
    </row>
    <row r="26781" spans="2:2">
      <c r="B26781" s="15"/>
    </row>
    <row r="26782" spans="2:2">
      <c r="B26782" s="15"/>
    </row>
    <row r="26783" spans="2:2">
      <c r="B26783" s="15"/>
    </row>
    <row r="26784" spans="2:2">
      <c r="B26784" s="15"/>
    </row>
    <row r="26785" spans="2:2">
      <c r="B26785" s="15"/>
    </row>
    <row r="26786" spans="2:2">
      <c r="B26786" s="15"/>
    </row>
    <row r="26787" spans="2:2">
      <c r="B26787" s="15"/>
    </row>
    <row r="26788" spans="2:2">
      <c r="B26788" s="15"/>
    </row>
    <row r="26789" spans="2:2">
      <c r="B26789" s="15"/>
    </row>
    <row r="26790" spans="2:2">
      <c r="B26790" s="15"/>
    </row>
    <row r="26791" spans="2:2">
      <c r="B26791" s="15"/>
    </row>
    <row r="26792" spans="2:2">
      <c r="B26792" s="15"/>
    </row>
    <row r="26793" spans="2:2">
      <c r="B26793" s="15"/>
    </row>
    <row r="26794" spans="2:2">
      <c r="B26794" s="15"/>
    </row>
    <row r="26795" spans="2:2">
      <c r="B26795" s="15"/>
    </row>
    <row r="26796" spans="2:2">
      <c r="B26796" s="15"/>
    </row>
    <row r="26797" spans="2:2">
      <c r="B26797" s="15"/>
    </row>
    <row r="26798" spans="2:2">
      <c r="B26798" s="15"/>
    </row>
    <row r="26799" spans="2:2">
      <c r="B26799" s="15"/>
    </row>
    <row r="26800" spans="2:2">
      <c r="B26800" s="15"/>
    </row>
    <row r="26801" spans="2:2">
      <c r="B26801" s="15"/>
    </row>
    <row r="26802" spans="2:2">
      <c r="B26802" s="15"/>
    </row>
    <row r="26803" spans="2:2">
      <c r="B26803" s="15"/>
    </row>
    <row r="26804" spans="2:2">
      <c r="B26804" s="15"/>
    </row>
    <row r="26805" spans="2:2">
      <c r="B26805" s="15"/>
    </row>
    <row r="26806" spans="2:2">
      <c r="B26806" s="15"/>
    </row>
    <row r="26807" spans="2:2">
      <c r="B26807" s="15"/>
    </row>
    <row r="26808" spans="2:2">
      <c r="B26808" s="15"/>
    </row>
    <row r="26809" spans="2:2">
      <c r="B26809" s="15"/>
    </row>
    <row r="26810" spans="2:2">
      <c r="B26810" s="15"/>
    </row>
    <row r="26811" spans="2:2">
      <c r="B26811" s="15"/>
    </row>
    <row r="26812" spans="2:2">
      <c r="B26812" s="15"/>
    </row>
    <row r="26813" spans="2:2">
      <c r="B26813" s="15"/>
    </row>
    <row r="26814" spans="2:2">
      <c r="B26814" s="15"/>
    </row>
    <row r="26815" spans="2:2">
      <c r="B26815" s="15"/>
    </row>
    <row r="26816" spans="2:2">
      <c r="B26816" s="15"/>
    </row>
    <row r="26817" spans="2:2">
      <c r="B26817" s="15"/>
    </row>
    <row r="26818" spans="2:2">
      <c r="B26818" s="15"/>
    </row>
    <row r="26819" spans="2:2">
      <c r="B26819" s="15"/>
    </row>
    <row r="26820" spans="2:2">
      <c r="B26820" s="15"/>
    </row>
    <row r="26821" spans="2:2">
      <c r="B26821" s="15"/>
    </row>
    <row r="26822" spans="2:2">
      <c r="B26822" s="15"/>
    </row>
    <row r="26823" spans="2:2">
      <c r="B26823" s="15"/>
    </row>
    <row r="26824" spans="2:2">
      <c r="B26824" s="15"/>
    </row>
    <row r="26825" spans="2:2">
      <c r="B26825" s="15"/>
    </row>
    <row r="26826" spans="2:2">
      <c r="B26826" s="15"/>
    </row>
    <row r="26827" spans="2:2">
      <c r="B26827" s="15"/>
    </row>
    <row r="26828" spans="2:2">
      <c r="B26828" s="15"/>
    </row>
    <row r="26829" spans="2:2">
      <c r="B26829" s="15"/>
    </row>
    <row r="26830" spans="2:2">
      <c r="B26830" s="15"/>
    </row>
    <row r="26831" spans="2:2">
      <c r="B26831" s="15"/>
    </row>
    <row r="26832" spans="2:2">
      <c r="B26832" s="15"/>
    </row>
    <row r="26833" spans="2:2">
      <c r="B26833" s="15"/>
    </row>
    <row r="26834" spans="2:2">
      <c r="B26834" s="15"/>
    </row>
    <row r="26835" spans="2:2">
      <c r="B26835" s="15"/>
    </row>
    <row r="26836" spans="2:2">
      <c r="B26836" s="15"/>
    </row>
    <row r="26837" spans="2:2">
      <c r="B26837" s="15"/>
    </row>
    <row r="26838" spans="2:2">
      <c r="B26838" s="15"/>
    </row>
    <row r="26839" spans="2:2">
      <c r="B26839" s="15"/>
    </row>
    <row r="26840" spans="2:2">
      <c r="B26840" s="15"/>
    </row>
    <row r="26841" spans="2:2">
      <c r="B26841" s="15"/>
    </row>
    <row r="26842" spans="2:2">
      <c r="B26842" s="15"/>
    </row>
    <row r="26843" spans="2:2">
      <c r="B26843" s="15"/>
    </row>
    <row r="26844" spans="2:2">
      <c r="B26844" s="15"/>
    </row>
    <row r="26845" spans="2:2">
      <c r="B26845" s="15"/>
    </row>
    <row r="26846" spans="2:2">
      <c r="B26846" s="15"/>
    </row>
    <row r="26847" spans="2:2">
      <c r="B26847" s="15"/>
    </row>
    <row r="26848" spans="2:2">
      <c r="B26848" s="15"/>
    </row>
    <row r="26849" spans="2:2">
      <c r="B26849" s="15"/>
    </row>
    <row r="26850" spans="2:2">
      <c r="B26850" s="15"/>
    </row>
    <row r="26851" spans="2:2">
      <c r="B26851" s="15"/>
    </row>
    <row r="26852" spans="2:2">
      <c r="B26852" s="15"/>
    </row>
    <row r="26853" spans="2:2">
      <c r="B26853" s="15"/>
    </row>
    <row r="26854" spans="2:2">
      <c r="B26854" s="15"/>
    </row>
    <row r="26855" spans="2:2">
      <c r="B26855" s="15"/>
    </row>
    <row r="26856" spans="2:2">
      <c r="B26856" s="15"/>
    </row>
    <row r="26857" spans="2:2">
      <c r="B26857" s="15"/>
    </row>
    <row r="26858" spans="2:2">
      <c r="B26858" s="15"/>
    </row>
    <row r="26859" spans="2:2">
      <c r="B26859" s="15"/>
    </row>
    <row r="26860" spans="2:2">
      <c r="B26860" s="15"/>
    </row>
    <row r="26861" spans="2:2">
      <c r="B26861" s="15"/>
    </row>
    <row r="26862" spans="2:2">
      <c r="B26862" s="15"/>
    </row>
    <row r="26863" spans="2:2">
      <c r="B26863" s="15"/>
    </row>
    <row r="26864" spans="2:2">
      <c r="B26864" s="15"/>
    </row>
    <row r="26865" spans="2:2">
      <c r="B26865" s="15"/>
    </row>
    <row r="26866" spans="2:2">
      <c r="B26866" s="15"/>
    </row>
    <row r="26867" spans="2:2">
      <c r="B26867" s="15"/>
    </row>
    <row r="26868" spans="2:2">
      <c r="B26868" s="15"/>
    </row>
    <row r="26869" spans="2:2">
      <c r="B26869" s="15"/>
    </row>
    <row r="26870" spans="2:2">
      <c r="B26870" s="15"/>
    </row>
    <row r="26871" spans="2:2">
      <c r="B26871" s="15"/>
    </row>
    <row r="26872" spans="2:2">
      <c r="B26872" s="15"/>
    </row>
    <row r="26873" spans="2:2">
      <c r="B26873" s="15"/>
    </row>
    <row r="26874" spans="2:2">
      <c r="B26874" s="15"/>
    </row>
    <row r="26875" spans="2:2">
      <c r="B26875" s="15"/>
    </row>
    <row r="26876" spans="2:2">
      <c r="B26876" s="15"/>
    </row>
    <row r="26877" spans="2:2">
      <c r="B26877" s="15"/>
    </row>
    <row r="26878" spans="2:2">
      <c r="B26878" s="15"/>
    </row>
    <row r="26879" spans="2:2">
      <c r="B26879" s="15"/>
    </row>
    <row r="26880" spans="2:2">
      <c r="B26880" s="15"/>
    </row>
    <row r="26881" spans="2:2">
      <c r="B26881" s="15"/>
    </row>
    <row r="26882" spans="2:2">
      <c r="B26882" s="15"/>
    </row>
    <row r="26883" spans="2:2">
      <c r="B26883" s="15"/>
    </row>
    <row r="26884" spans="2:2">
      <c r="B26884" s="15"/>
    </row>
    <row r="26885" spans="2:2">
      <c r="B26885" s="15"/>
    </row>
    <row r="26886" spans="2:2">
      <c r="B26886" s="15"/>
    </row>
    <row r="26887" spans="2:2">
      <c r="B26887" s="15"/>
    </row>
    <row r="26888" spans="2:2">
      <c r="B26888" s="15"/>
    </row>
    <row r="26889" spans="2:2">
      <c r="B26889" s="15"/>
    </row>
    <row r="26890" spans="2:2">
      <c r="B26890" s="15"/>
    </row>
    <row r="26891" spans="2:2">
      <c r="B26891" s="15"/>
    </row>
    <row r="26892" spans="2:2">
      <c r="B26892" s="15"/>
    </row>
    <row r="26893" spans="2:2">
      <c r="B26893" s="15"/>
    </row>
    <row r="26894" spans="2:2">
      <c r="B26894" s="15"/>
    </row>
    <row r="26895" spans="2:2">
      <c r="B26895" s="15"/>
    </row>
    <row r="26896" spans="2:2">
      <c r="B26896" s="15"/>
    </row>
    <row r="26897" spans="2:2">
      <c r="B26897" s="15"/>
    </row>
    <row r="26898" spans="2:2">
      <c r="B26898" s="15"/>
    </row>
    <row r="26899" spans="2:2">
      <c r="B26899" s="15"/>
    </row>
    <row r="26900" spans="2:2">
      <c r="B26900" s="15"/>
    </row>
    <row r="26901" spans="2:2">
      <c r="B26901" s="15"/>
    </row>
    <row r="26902" spans="2:2">
      <c r="B26902" s="15"/>
    </row>
    <row r="26903" spans="2:2">
      <c r="B26903" s="15"/>
    </row>
    <row r="26904" spans="2:2">
      <c r="B26904" s="15"/>
    </row>
    <row r="26905" spans="2:2">
      <c r="B26905" s="15"/>
    </row>
    <row r="26906" spans="2:2">
      <c r="B26906" s="15"/>
    </row>
    <row r="26907" spans="2:2">
      <c r="B26907" s="15"/>
    </row>
    <row r="26908" spans="2:2">
      <c r="B26908" s="15"/>
    </row>
    <row r="26909" spans="2:2">
      <c r="B26909" s="15"/>
    </row>
    <row r="26910" spans="2:2">
      <c r="B26910" s="15"/>
    </row>
    <row r="26911" spans="2:2">
      <c r="B26911" s="15"/>
    </row>
    <row r="26912" spans="2:2">
      <c r="B26912" s="15"/>
    </row>
    <row r="26913" spans="2:2">
      <c r="B26913" s="15"/>
    </row>
    <row r="26914" spans="2:2">
      <c r="B26914" s="15"/>
    </row>
    <row r="26915" spans="2:2">
      <c r="B26915" s="15"/>
    </row>
    <row r="26916" spans="2:2">
      <c r="B26916" s="15"/>
    </row>
    <row r="26917" spans="2:2">
      <c r="B26917" s="15"/>
    </row>
    <row r="26918" spans="2:2">
      <c r="B26918" s="15"/>
    </row>
    <row r="26919" spans="2:2">
      <c r="B26919" s="15"/>
    </row>
    <row r="26920" spans="2:2">
      <c r="B26920" s="15"/>
    </row>
    <row r="26921" spans="2:2">
      <c r="B26921" s="15"/>
    </row>
    <row r="26922" spans="2:2">
      <c r="B26922" s="15"/>
    </row>
    <row r="26923" spans="2:2">
      <c r="B26923" s="15"/>
    </row>
    <row r="26924" spans="2:2">
      <c r="B26924" s="15"/>
    </row>
    <row r="26925" spans="2:2">
      <c r="B26925" s="15"/>
    </row>
    <row r="26926" spans="2:2">
      <c r="B26926" s="15"/>
    </row>
    <row r="26927" spans="2:2">
      <c r="B26927" s="15"/>
    </row>
    <row r="26928" spans="2:2">
      <c r="B26928" s="15"/>
    </row>
    <row r="26929" spans="2:2">
      <c r="B26929" s="15"/>
    </row>
    <row r="26930" spans="2:2">
      <c r="B26930" s="15"/>
    </row>
    <row r="26931" spans="2:2">
      <c r="B26931" s="15"/>
    </row>
    <row r="26932" spans="2:2">
      <c r="B26932" s="15"/>
    </row>
    <row r="26933" spans="2:2">
      <c r="B26933" s="15"/>
    </row>
    <row r="26934" spans="2:2">
      <c r="B26934" s="15"/>
    </row>
    <row r="26935" spans="2:2">
      <c r="B26935" s="15"/>
    </row>
    <row r="26936" spans="2:2">
      <c r="B26936" s="15"/>
    </row>
    <row r="26937" spans="2:2">
      <c r="B26937" s="15"/>
    </row>
    <row r="26938" spans="2:2">
      <c r="B26938" s="15"/>
    </row>
    <row r="26939" spans="2:2">
      <c r="B26939" s="15"/>
    </row>
    <row r="26940" spans="2:2">
      <c r="B26940" s="15"/>
    </row>
    <row r="26941" spans="2:2">
      <c r="B26941" s="15"/>
    </row>
    <row r="26942" spans="2:2">
      <c r="B26942" s="15"/>
    </row>
    <row r="26943" spans="2:2">
      <c r="B26943" s="15"/>
    </row>
    <row r="26944" spans="2:2">
      <c r="B26944" s="15"/>
    </row>
    <row r="26945" spans="2:2">
      <c r="B26945" s="15"/>
    </row>
    <row r="26946" spans="2:2">
      <c r="B26946" s="15"/>
    </row>
    <row r="26947" spans="2:2">
      <c r="B26947" s="15"/>
    </row>
    <row r="26948" spans="2:2">
      <c r="B26948" s="15"/>
    </row>
    <row r="26949" spans="2:2">
      <c r="B26949" s="15"/>
    </row>
    <row r="26950" spans="2:2">
      <c r="B26950" s="15"/>
    </row>
    <row r="26951" spans="2:2">
      <c r="B26951" s="15"/>
    </row>
    <row r="26952" spans="2:2">
      <c r="B26952" s="15"/>
    </row>
    <row r="26953" spans="2:2">
      <c r="B26953" s="15"/>
    </row>
    <row r="26954" spans="2:2">
      <c r="B26954" s="15"/>
    </row>
    <row r="26955" spans="2:2">
      <c r="B26955" s="15"/>
    </row>
    <row r="26956" spans="2:2">
      <c r="B26956" s="15"/>
    </row>
    <row r="26957" spans="2:2">
      <c r="B26957" s="15"/>
    </row>
    <row r="26958" spans="2:2">
      <c r="B26958" s="15"/>
    </row>
    <row r="26959" spans="2:2">
      <c r="B26959" s="15"/>
    </row>
    <row r="26960" spans="2:2">
      <c r="B26960" s="15"/>
    </row>
    <row r="26961" spans="2:2">
      <c r="B26961" s="15"/>
    </row>
    <row r="26962" spans="2:2">
      <c r="B26962" s="15"/>
    </row>
    <row r="26963" spans="2:2">
      <c r="B26963" s="15"/>
    </row>
    <row r="26964" spans="2:2">
      <c r="B26964" s="15"/>
    </row>
    <row r="26965" spans="2:2">
      <c r="B26965" s="15"/>
    </row>
    <row r="26966" spans="2:2">
      <c r="B26966" s="15"/>
    </row>
    <row r="26967" spans="2:2">
      <c r="B26967" s="15"/>
    </row>
    <row r="26968" spans="2:2">
      <c r="B26968" s="15"/>
    </row>
    <row r="26969" spans="2:2">
      <c r="B26969" s="15"/>
    </row>
    <row r="26970" spans="2:2">
      <c r="B26970" s="15"/>
    </row>
    <row r="26971" spans="2:2">
      <c r="B26971" s="15"/>
    </row>
    <row r="26972" spans="2:2">
      <c r="B26972" s="15"/>
    </row>
    <row r="26973" spans="2:2">
      <c r="B26973" s="15"/>
    </row>
    <row r="26974" spans="2:2">
      <c r="B26974" s="15"/>
    </row>
    <row r="26975" spans="2:2">
      <c r="B26975" s="15"/>
    </row>
    <row r="26976" spans="2:2">
      <c r="B26976" s="15"/>
    </row>
    <row r="26977" spans="2:2">
      <c r="B26977" s="15"/>
    </row>
    <row r="26978" spans="2:2">
      <c r="B26978" s="15"/>
    </row>
    <row r="26979" spans="2:2">
      <c r="B26979" s="15"/>
    </row>
    <row r="26980" spans="2:2">
      <c r="B26980" s="15"/>
    </row>
    <row r="26981" spans="2:2">
      <c r="B26981" s="15"/>
    </row>
    <row r="26982" spans="2:2">
      <c r="B26982" s="15"/>
    </row>
    <row r="26983" spans="2:2">
      <c r="B26983" s="15"/>
    </row>
    <row r="26984" spans="2:2">
      <c r="B26984" s="15"/>
    </row>
    <row r="26985" spans="2:2">
      <c r="B26985" s="15"/>
    </row>
    <row r="26986" spans="2:2">
      <c r="B26986" s="15"/>
    </row>
    <row r="26987" spans="2:2">
      <c r="B26987" s="15"/>
    </row>
    <row r="26988" spans="2:2">
      <c r="B26988" s="15"/>
    </row>
    <row r="26989" spans="2:2">
      <c r="B26989" s="15"/>
    </row>
    <row r="26990" spans="2:2">
      <c r="B26990" s="15"/>
    </row>
    <row r="26991" spans="2:2">
      <c r="B26991" s="15"/>
    </row>
    <row r="26992" spans="2:2">
      <c r="B26992" s="15"/>
    </row>
    <row r="26993" spans="2:2">
      <c r="B26993" s="15"/>
    </row>
    <row r="26994" spans="2:2">
      <c r="B26994" s="15"/>
    </row>
    <row r="26995" spans="2:2">
      <c r="B26995" s="15"/>
    </row>
    <row r="26996" spans="2:2">
      <c r="B26996" s="15"/>
    </row>
    <row r="26997" spans="2:2">
      <c r="B26997" s="15"/>
    </row>
    <row r="26998" spans="2:2">
      <c r="B26998" s="15"/>
    </row>
    <row r="26999" spans="2:2">
      <c r="B26999" s="15"/>
    </row>
    <row r="27000" spans="2:2">
      <c r="B27000" s="15"/>
    </row>
    <row r="27001" spans="2:2">
      <c r="B27001" s="15"/>
    </row>
    <row r="27002" spans="2:2">
      <c r="B27002" s="15"/>
    </row>
    <row r="27003" spans="2:2">
      <c r="B27003" s="15"/>
    </row>
    <row r="27004" spans="2:2">
      <c r="B27004" s="15"/>
    </row>
    <row r="27005" spans="2:2">
      <c r="B27005" s="15"/>
    </row>
    <row r="27006" spans="2:2">
      <c r="B27006" s="15"/>
    </row>
    <row r="27007" spans="2:2">
      <c r="B27007" s="15"/>
    </row>
    <row r="27008" spans="2:2">
      <c r="B27008" s="15"/>
    </row>
    <row r="27009" spans="2:2">
      <c r="B27009" s="15"/>
    </row>
    <row r="27010" spans="2:2">
      <c r="B27010" s="15"/>
    </row>
    <row r="27011" spans="2:2">
      <c r="B27011" s="15"/>
    </row>
    <row r="27012" spans="2:2">
      <c r="B27012" s="15"/>
    </row>
    <row r="27013" spans="2:2">
      <c r="B27013" s="15"/>
    </row>
    <row r="27014" spans="2:2">
      <c r="B27014" s="15"/>
    </row>
    <row r="27015" spans="2:2">
      <c r="B27015" s="15"/>
    </row>
    <row r="27016" spans="2:2">
      <c r="B27016" s="15"/>
    </row>
    <row r="27017" spans="2:2">
      <c r="B27017" s="15"/>
    </row>
    <row r="27018" spans="2:2">
      <c r="B27018" s="15"/>
    </row>
    <row r="27019" spans="2:2">
      <c r="B27019" s="15"/>
    </row>
    <row r="27020" spans="2:2">
      <c r="B27020" s="15"/>
    </row>
    <row r="27021" spans="2:2">
      <c r="B27021" s="15"/>
    </row>
    <row r="27022" spans="2:2">
      <c r="B27022" s="15"/>
    </row>
    <row r="27023" spans="2:2">
      <c r="B27023" s="15"/>
    </row>
    <row r="27024" spans="2:2">
      <c r="B27024" s="15"/>
    </row>
    <row r="27025" spans="2:2">
      <c r="B27025" s="15"/>
    </row>
    <row r="27026" spans="2:2">
      <c r="B27026" s="15"/>
    </row>
    <row r="27027" spans="2:2">
      <c r="B27027" s="15"/>
    </row>
    <row r="27028" spans="2:2">
      <c r="B27028" s="15"/>
    </row>
    <row r="27029" spans="2:2">
      <c r="B27029" s="15"/>
    </row>
    <row r="27030" spans="2:2">
      <c r="B27030" s="15"/>
    </row>
    <row r="27031" spans="2:2">
      <c r="B27031" s="15"/>
    </row>
    <row r="27032" spans="2:2">
      <c r="B27032" s="15"/>
    </row>
    <row r="27033" spans="2:2">
      <c r="B27033" s="15"/>
    </row>
    <row r="27034" spans="2:2">
      <c r="B27034" s="15"/>
    </row>
    <row r="27035" spans="2:2">
      <c r="B27035" s="15"/>
    </row>
    <row r="27036" spans="2:2">
      <c r="B27036" s="15"/>
    </row>
    <row r="27037" spans="2:2">
      <c r="B27037" s="15"/>
    </row>
    <row r="27038" spans="2:2">
      <c r="B27038" s="15"/>
    </row>
    <row r="27039" spans="2:2">
      <c r="B27039" s="15"/>
    </row>
    <row r="27040" spans="2:2">
      <c r="B27040" s="15"/>
    </row>
    <row r="27041" spans="2:2">
      <c r="B27041" s="15"/>
    </row>
    <row r="27042" spans="2:2">
      <c r="B27042" s="15"/>
    </row>
    <row r="27043" spans="2:2">
      <c r="B27043" s="15"/>
    </row>
    <row r="27044" spans="2:2">
      <c r="B27044" s="15"/>
    </row>
    <row r="27045" spans="2:2">
      <c r="B27045" s="15"/>
    </row>
    <row r="27046" spans="2:2">
      <c r="B27046" s="15"/>
    </row>
    <row r="27047" spans="2:2">
      <c r="B27047" s="15"/>
    </row>
    <row r="27048" spans="2:2">
      <c r="B27048" s="15"/>
    </row>
    <row r="27049" spans="2:2">
      <c r="B27049" s="15"/>
    </row>
    <row r="27050" spans="2:2">
      <c r="B27050" s="15"/>
    </row>
    <row r="27051" spans="2:2">
      <c r="B27051" s="15"/>
    </row>
    <row r="27052" spans="2:2">
      <c r="B27052" s="15"/>
    </row>
    <row r="27053" spans="2:2">
      <c r="B27053" s="15"/>
    </row>
    <row r="27054" spans="2:2">
      <c r="B27054" s="15"/>
    </row>
    <row r="27055" spans="2:2">
      <c r="B27055" s="15"/>
    </row>
    <row r="27056" spans="2:2">
      <c r="B27056" s="15"/>
    </row>
    <row r="27057" spans="2:2">
      <c r="B27057" s="15"/>
    </row>
    <row r="27058" spans="2:2">
      <c r="B27058" s="15"/>
    </row>
    <row r="27059" spans="2:2">
      <c r="B27059" s="15"/>
    </row>
    <row r="27060" spans="2:2">
      <c r="B27060" s="15"/>
    </row>
    <row r="27061" spans="2:2">
      <c r="B27061" s="15"/>
    </row>
    <row r="27062" spans="2:2">
      <c r="B27062" s="15"/>
    </row>
    <row r="27063" spans="2:2">
      <c r="B27063" s="15"/>
    </row>
    <row r="27064" spans="2:2">
      <c r="B27064" s="15"/>
    </row>
    <row r="27065" spans="2:2">
      <c r="B27065" s="15"/>
    </row>
    <row r="27066" spans="2:2">
      <c r="B27066" s="15"/>
    </row>
    <row r="27067" spans="2:2">
      <c r="B27067" s="15"/>
    </row>
    <row r="27068" spans="2:2">
      <c r="B27068" s="15"/>
    </row>
    <row r="27069" spans="2:2">
      <c r="B27069" s="15"/>
    </row>
    <row r="27070" spans="2:2">
      <c r="B27070" s="15"/>
    </row>
    <row r="27071" spans="2:2">
      <c r="B27071" s="15"/>
    </row>
    <row r="27072" spans="2:2">
      <c r="B27072" s="15"/>
    </row>
    <row r="27073" spans="2:2">
      <c r="B27073" s="15"/>
    </row>
    <row r="27074" spans="2:2">
      <c r="B27074" s="15"/>
    </row>
    <row r="27075" spans="2:2">
      <c r="B27075" s="15"/>
    </row>
    <row r="27076" spans="2:2">
      <c r="B27076" s="15"/>
    </row>
    <row r="27077" spans="2:2">
      <c r="B27077" s="15"/>
    </row>
    <row r="27078" spans="2:2">
      <c r="B27078" s="15"/>
    </row>
    <row r="27079" spans="2:2">
      <c r="B27079" s="15"/>
    </row>
    <row r="27080" spans="2:2">
      <c r="B27080" s="15"/>
    </row>
    <row r="27081" spans="2:2">
      <c r="B27081" s="15"/>
    </row>
    <row r="27082" spans="2:2">
      <c r="B27082" s="15"/>
    </row>
    <row r="27083" spans="2:2">
      <c r="B27083" s="15"/>
    </row>
    <row r="27084" spans="2:2">
      <c r="B27084" s="15"/>
    </row>
    <row r="27085" spans="2:2">
      <c r="B27085" s="15"/>
    </row>
    <row r="27086" spans="2:2">
      <c r="B27086" s="15"/>
    </row>
    <row r="27087" spans="2:2">
      <c r="B27087" s="15"/>
    </row>
    <row r="27088" spans="2:2">
      <c r="B27088" s="15"/>
    </row>
    <row r="27089" spans="2:2">
      <c r="B27089" s="15"/>
    </row>
    <row r="27090" spans="2:2">
      <c r="B27090" s="15"/>
    </row>
    <row r="27091" spans="2:2">
      <c r="B27091" s="15"/>
    </row>
    <row r="27092" spans="2:2">
      <c r="B27092" s="15"/>
    </row>
    <row r="27093" spans="2:2">
      <c r="B27093" s="15"/>
    </row>
    <row r="27094" spans="2:2">
      <c r="B27094" s="15"/>
    </row>
    <row r="27095" spans="2:2">
      <c r="B27095" s="15"/>
    </row>
    <row r="27096" spans="2:2">
      <c r="B27096" s="15"/>
    </row>
    <row r="27097" spans="2:2">
      <c r="B27097" s="15"/>
    </row>
    <row r="27098" spans="2:2">
      <c r="B27098" s="15"/>
    </row>
    <row r="27099" spans="2:2">
      <c r="B27099" s="15"/>
    </row>
    <row r="27100" spans="2:2">
      <c r="B27100" s="15"/>
    </row>
    <row r="27101" spans="2:2">
      <c r="B27101" s="15"/>
    </row>
    <row r="27102" spans="2:2">
      <c r="B27102" s="15"/>
    </row>
    <row r="27103" spans="2:2">
      <c r="B27103" s="15"/>
    </row>
    <row r="27104" spans="2:2">
      <c r="B27104" s="15"/>
    </row>
    <row r="27105" spans="2:2">
      <c r="B27105" s="15"/>
    </row>
    <row r="27106" spans="2:2">
      <c r="B27106" s="15"/>
    </row>
    <row r="27107" spans="2:2">
      <c r="B27107" s="15"/>
    </row>
    <row r="27108" spans="2:2">
      <c r="B27108" s="15"/>
    </row>
    <row r="27109" spans="2:2">
      <c r="B27109" s="15"/>
    </row>
    <row r="27110" spans="2:2">
      <c r="B27110" s="15"/>
    </row>
    <row r="27111" spans="2:2">
      <c r="B27111" s="15"/>
    </row>
    <row r="27112" spans="2:2">
      <c r="B27112" s="15"/>
    </row>
    <row r="27113" spans="2:2">
      <c r="B27113" s="15"/>
    </row>
    <row r="27114" spans="2:2">
      <c r="B27114" s="15"/>
    </row>
    <row r="27115" spans="2:2">
      <c r="B27115" s="15"/>
    </row>
    <row r="27116" spans="2:2">
      <c r="B27116" s="15"/>
    </row>
    <row r="27117" spans="2:2">
      <c r="B27117" s="15"/>
    </row>
    <row r="27118" spans="2:2">
      <c r="B27118" s="15"/>
    </row>
    <row r="27119" spans="2:2">
      <c r="B27119" s="15"/>
    </row>
    <row r="27120" spans="2:2">
      <c r="B27120" s="15"/>
    </row>
    <row r="27121" spans="2:2">
      <c r="B27121" s="15"/>
    </row>
    <row r="27122" spans="2:2">
      <c r="B27122" s="15"/>
    </row>
    <row r="27123" spans="2:2">
      <c r="B27123" s="15"/>
    </row>
    <row r="27124" spans="2:2">
      <c r="B27124" s="15"/>
    </row>
    <row r="27125" spans="2:2">
      <c r="B27125" s="15"/>
    </row>
    <row r="27126" spans="2:2">
      <c r="B27126" s="15"/>
    </row>
    <row r="27127" spans="2:2">
      <c r="B27127" s="15"/>
    </row>
    <row r="27128" spans="2:2">
      <c r="B27128" s="15"/>
    </row>
    <row r="27129" spans="2:2">
      <c r="B27129" s="15"/>
    </row>
    <row r="27130" spans="2:2">
      <c r="B27130" s="15"/>
    </row>
    <row r="27131" spans="2:2">
      <c r="B27131" s="15"/>
    </row>
    <row r="27132" spans="2:2">
      <c r="B27132" s="15"/>
    </row>
    <row r="27133" spans="2:2">
      <c r="B27133" s="15"/>
    </row>
    <row r="27134" spans="2:2">
      <c r="B27134" s="15"/>
    </row>
    <row r="27135" spans="2:2">
      <c r="B27135" s="15"/>
    </row>
    <row r="27136" spans="2:2">
      <c r="B27136" s="15"/>
    </row>
    <row r="27137" spans="2:2">
      <c r="B27137" s="15"/>
    </row>
    <row r="27138" spans="2:2">
      <c r="B27138" s="15"/>
    </row>
    <row r="27139" spans="2:2">
      <c r="B27139" s="15"/>
    </row>
    <row r="27140" spans="2:2">
      <c r="B27140" s="15"/>
    </row>
    <row r="27141" spans="2:2">
      <c r="B27141" s="15"/>
    </row>
    <row r="27142" spans="2:2">
      <c r="B27142" s="15"/>
    </row>
    <row r="27143" spans="2:2">
      <c r="B27143" s="15"/>
    </row>
    <row r="27144" spans="2:2">
      <c r="B27144" s="15"/>
    </row>
    <row r="27145" spans="2:2">
      <c r="B27145" s="15"/>
    </row>
    <row r="27146" spans="2:2">
      <c r="B27146" s="15"/>
    </row>
    <row r="27147" spans="2:2">
      <c r="B27147" s="15"/>
    </row>
    <row r="27148" spans="2:2">
      <c r="B27148" s="15"/>
    </row>
    <row r="27149" spans="2:2">
      <c r="B27149" s="15"/>
    </row>
    <row r="27150" spans="2:2">
      <c r="B27150" s="15"/>
    </row>
    <row r="27151" spans="2:2">
      <c r="B27151" s="15"/>
    </row>
    <row r="27152" spans="2:2">
      <c r="B27152" s="15"/>
    </row>
    <row r="27153" spans="2:2">
      <c r="B27153" s="15"/>
    </row>
    <row r="27154" spans="2:2">
      <c r="B27154" s="15"/>
    </row>
    <row r="27155" spans="2:2">
      <c r="B27155" s="15"/>
    </row>
    <row r="27156" spans="2:2">
      <c r="B27156" s="15"/>
    </row>
    <row r="27157" spans="2:2">
      <c r="B27157" s="15"/>
    </row>
    <row r="27158" spans="2:2">
      <c r="B27158" s="15"/>
    </row>
    <row r="27159" spans="2:2">
      <c r="B27159" s="15"/>
    </row>
    <row r="27160" spans="2:2">
      <c r="B27160" s="15"/>
    </row>
    <row r="27161" spans="2:2">
      <c r="B27161" s="15"/>
    </row>
    <row r="27162" spans="2:2">
      <c r="B27162" s="15"/>
    </row>
    <row r="27163" spans="2:2">
      <c r="B27163" s="15"/>
    </row>
    <row r="27164" spans="2:2">
      <c r="B27164" s="15"/>
    </row>
    <row r="27165" spans="2:2">
      <c r="B27165" s="15"/>
    </row>
    <row r="27166" spans="2:2">
      <c r="B27166" s="15"/>
    </row>
    <row r="27167" spans="2:2">
      <c r="B27167" s="15"/>
    </row>
    <row r="27168" spans="2:2">
      <c r="B27168" s="15"/>
    </row>
    <row r="27169" spans="2:2">
      <c r="B27169" s="15"/>
    </row>
    <row r="27170" spans="2:2">
      <c r="B27170" s="15"/>
    </row>
    <row r="27171" spans="2:2">
      <c r="B27171" s="15"/>
    </row>
    <row r="27172" spans="2:2">
      <c r="B27172" s="15"/>
    </row>
    <row r="27173" spans="2:2">
      <c r="B27173" s="15"/>
    </row>
    <row r="27174" spans="2:2">
      <c r="B27174" s="15"/>
    </row>
    <row r="27175" spans="2:2">
      <c r="B27175" s="15"/>
    </row>
    <row r="27176" spans="2:2">
      <c r="B27176" s="15"/>
    </row>
    <row r="27177" spans="2:2">
      <c r="B27177" s="15"/>
    </row>
    <row r="27178" spans="2:2">
      <c r="B27178" s="15"/>
    </row>
    <row r="27179" spans="2:2">
      <c r="B27179" s="15"/>
    </row>
    <row r="27180" spans="2:2">
      <c r="B27180" s="15"/>
    </row>
    <row r="27181" spans="2:2">
      <c r="B27181" s="15"/>
    </row>
    <row r="27182" spans="2:2">
      <c r="B27182" s="15"/>
    </row>
    <row r="27183" spans="2:2">
      <c r="B27183" s="15"/>
    </row>
    <row r="27184" spans="2:2">
      <c r="B27184" s="15"/>
    </row>
    <row r="27185" spans="2:2">
      <c r="B27185" s="15"/>
    </row>
    <row r="27186" spans="2:2">
      <c r="B27186" s="15"/>
    </row>
    <row r="27187" spans="2:2">
      <c r="B27187" s="15"/>
    </row>
    <row r="27188" spans="2:2">
      <c r="B27188" s="15"/>
    </row>
    <row r="27189" spans="2:2">
      <c r="B27189" s="15"/>
    </row>
    <row r="27190" spans="2:2">
      <c r="B27190" s="15"/>
    </row>
    <row r="27191" spans="2:2">
      <c r="B27191" s="15"/>
    </row>
    <row r="27192" spans="2:2">
      <c r="B27192" s="15"/>
    </row>
    <row r="27193" spans="2:2">
      <c r="B27193" s="15"/>
    </row>
    <row r="27194" spans="2:2">
      <c r="B27194" s="15"/>
    </row>
    <row r="27195" spans="2:2">
      <c r="B27195" s="15"/>
    </row>
    <row r="27196" spans="2:2">
      <c r="B27196" s="15"/>
    </row>
    <row r="27197" spans="2:2">
      <c r="B27197" s="15"/>
    </row>
    <row r="27198" spans="2:2">
      <c r="B27198" s="15"/>
    </row>
    <row r="27199" spans="2:2">
      <c r="B27199" s="15"/>
    </row>
    <row r="27200" spans="2:2">
      <c r="B27200" s="15"/>
    </row>
    <row r="27201" spans="2:2">
      <c r="B27201" s="15"/>
    </row>
    <row r="27202" spans="2:2">
      <c r="B27202" s="15"/>
    </row>
    <row r="27203" spans="2:2">
      <c r="B27203" s="15"/>
    </row>
    <row r="27204" spans="2:2">
      <c r="B27204" s="15"/>
    </row>
    <row r="27205" spans="2:2">
      <c r="B27205" s="15"/>
    </row>
    <row r="27206" spans="2:2">
      <c r="B27206" s="15"/>
    </row>
    <row r="27207" spans="2:2">
      <c r="B27207" s="15"/>
    </row>
    <row r="27208" spans="2:2">
      <c r="B27208" s="15"/>
    </row>
    <row r="27209" spans="2:2">
      <c r="B27209" s="15"/>
    </row>
    <row r="27210" spans="2:2">
      <c r="B27210" s="15"/>
    </row>
    <row r="27211" spans="2:2">
      <c r="B27211" s="15"/>
    </row>
    <row r="27212" spans="2:2">
      <c r="B27212" s="15"/>
    </row>
    <row r="27213" spans="2:2">
      <c r="B27213" s="15"/>
    </row>
    <row r="27214" spans="2:2">
      <c r="B27214" s="15"/>
    </row>
    <row r="27215" spans="2:2">
      <c r="B27215" s="15"/>
    </row>
    <row r="27216" spans="2:2">
      <c r="B27216" s="15"/>
    </row>
    <row r="27217" spans="2:2">
      <c r="B27217" s="15"/>
    </row>
    <row r="27218" spans="2:2">
      <c r="B27218" s="15"/>
    </row>
    <row r="27219" spans="2:2">
      <c r="B27219" s="15"/>
    </row>
    <row r="27220" spans="2:2">
      <c r="B27220" s="15"/>
    </row>
    <row r="27221" spans="2:2">
      <c r="B27221" s="15"/>
    </row>
    <row r="27222" spans="2:2">
      <c r="B27222" s="15"/>
    </row>
    <row r="27223" spans="2:2">
      <c r="B27223" s="15"/>
    </row>
    <row r="27224" spans="2:2">
      <c r="B27224" s="15"/>
    </row>
    <row r="27225" spans="2:2">
      <c r="B27225" s="15"/>
    </row>
    <row r="27226" spans="2:2">
      <c r="B27226" s="15"/>
    </row>
    <row r="27227" spans="2:2">
      <c r="B27227" s="15"/>
    </row>
    <row r="27228" spans="2:2">
      <c r="B27228" s="15"/>
    </row>
    <row r="27229" spans="2:2">
      <c r="B27229" s="15"/>
    </row>
    <row r="27230" spans="2:2">
      <c r="B27230" s="15"/>
    </row>
    <row r="27231" spans="2:2">
      <c r="B27231" s="15"/>
    </row>
    <row r="27232" spans="2:2">
      <c r="B27232" s="15"/>
    </row>
    <row r="27233" spans="2:2">
      <c r="B27233" s="15"/>
    </row>
    <row r="27234" spans="2:2">
      <c r="B27234" s="15"/>
    </row>
    <row r="27235" spans="2:2">
      <c r="B27235" s="15"/>
    </row>
    <row r="27236" spans="2:2">
      <c r="B27236" s="15"/>
    </row>
    <row r="27237" spans="2:2">
      <c r="B27237" s="15"/>
    </row>
    <row r="27238" spans="2:2">
      <c r="B27238" s="15"/>
    </row>
    <row r="27239" spans="2:2">
      <c r="B27239" s="15"/>
    </row>
    <row r="27240" spans="2:2">
      <c r="B27240" s="15"/>
    </row>
    <row r="27241" spans="2:2">
      <c r="B27241" s="15"/>
    </row>
    <row r="27242" spans="2:2">
      <c r="B27242" s="15"/>
    </row>
    <row r="27243" spans="2:2">
      <c r="B27243" s="15"/>
    </row>
    <row r="27244" spans="2:2">
      <c r="B27244" s="15"/>
    </row>
    <row r="27245" spans="2:2">
      <c r="B27245" s="15"/>
    </row>
    <row r="27246" spans="2:2">
      <c r="B27246" s="15"/>
    </row>
    <row r="27247" spans="2:2">
      <c r="B27247" s="15"/>
    </row>
    <row r="27248" spans="2:2">
      <c r="B27248" s="15"/>
    </row>
    <row r="27249" spans="2:2">
      <c r="B27249" s="15"/>
    </row>
    <row r="27250" spans="2:2">
      <c r="B27250" s="15"/>
    </row>
    <row r="27251" spans="2:2">
      <c r="B27251" s="15"/>
    </row>
    <row r="27252" spans="2:2">
      <c r="B27252" s="15"/>
    </row>
    <row r="27253" spans="2:2">
      <c r="B27253" s="15"/>
    </row>
    <row r="27254" spans="2:2">
      <c r="B27254" s="15"/>
    </row>
    <row r="27255" spans="2:2">
      <c r="B27255" s="15"/>
    </row>
    <row r="27256" spans="2:2">
      <c r="B27256" s="15"/>
    </row>
    <row r="27257" spans="2:2">
      <c r="B27257" s="15"/>
    </row>
    <row r="27258" spans="2:2">
      <c r="B27258" s="15"/>
    </row>
    <row r="27259" spans="2:2">
      <c r="B27259" s="15"/>
    </row>
    <row r="27260" spans="2:2">
      <c r="B27260" s="15"/>
    </row>
    <row r="27261" spans="2:2">
      <c r="B27261" s="15"/>
    </row>
    <row r="27262" spans="2:2">
      <c r="B27262" s="15"/>
    </row>
    <row r="27263" spans="2:2">
      <c r="B27263" s="15"/>
    </row>
    <row r="27264" spans="2:2">
      <c r="B27264" s="15"/>
    </row>
    <row r="27265" spans="2:2">
      <c r="B27265" s="15"/>
    </row>
    <row r="27266" spans="2:2">
      <c r="B27266" s="15"/>
    </row>
    <row r="27267" spans="2:2">
      <c r="B27267" s="15"/>
    </row>
    <row r="27268" spans="2:2">
      <c r="B27268" s="15"/>
    </row>
    <row r="27269" spans="2:2">
      <c r="B27269" s="15"/>
    </row>
    <row r="27270" spans="2:2">
      <c r="B27270" s="15"/>
    </row>
    <row r="27271" spans="2:2">
      <c r="B27271" s="15"/>
    </row>
    <row r="27272" spans="2:2">
      <c r="B27272" s="15"/>
    </row>
    <row r="27273" spans="2:2">
      <c r="B27273" s="15"/>
    </row>
    <row r="27274" spans="2:2">
      <c r="B27274" s="15"/>
    </row>
    <row r="27275" spans="2:2">
      <c r="B27275" s="15"/>
    </row>
    <row r="27276" spans="2:2">
      <c r="B27276" s="15"/>
    </row>
    <row r="27277" spans="2:2">
      <c r="B27277" s="15"/>
    </row>
    <row r="27278" spans="2:2">
      <c r="B27278" s="15"/>
    </row>
    <row r="27279" spans="2:2">
      <c r="B27279" s="15"/>
    </row>
    <row r="27280" spans="2:2">
      <c r="B27280" s="15"/>
    </row>
    <row r="27281" spans="2:2">
      <c r="B27281" s="15"/>
    </row>
    <row r="27282" spans="2:2">
      <c r="B27282" s="15"/>
    </row>
    <row r="27283" spans="2:2">
      <c r="B27283" s="15"/>
    </row>
    <row r="27284" spans="2:2">
      <c r="B27284" s="15"/>
    </row>
    <row r="27285" spans="2:2">
      <c r="B27285" s="15"/>
    </row>
    <row r="27286" spans="2:2">
      <c r="B27286" s="15"/>
    </row>
    <row r="27287" spans="2:2">
      <c r="B27287" s="15"/>
    </row>
    <row r="27288" spans="2:2">
      <c r="B27288" s="15"/>
    </row>
    <row r="27289" spans="2:2">
      <c r="B27289" s="15"/>
    </row>
    <row r="27290" spans="2:2">
      <c r="B27290" s="15"/>
    </row>
    <row r="27291" spans="2:2">
      <c r="B27291" s="15"/>
    </row>
    <row r="27292" spans="2:2">
      <c r="B27292" s="15"/>
    </row>
    <row r="27293" spans="2:2">
      <c r="B27293" s="15"/>
    </row>
    <row r="27294" spans="2:2">
      <c r="B27294" s="15"/>
    </row>
    <row r="27295" spans="2:2">
      <c r="B27295" s="15"/>
    </row>
    <row r="27296" spans="2:2">
      <c r="B27296" s="15"/>
    </row>
    <row r="27297" spans="2:2">
      <c r="B27297" s="15"/>
    </row>
    <row r="27298" spans="2:2">
      <c r="B27298" s="15"/>
    </row>
    <row r="27299" spans="2:2">
      <c r="B27299" s="15"/>
    </row>
    <row r="27300" spans="2:2">
      <c r="B27300" s="15"/>
    </row>
    <row r="27301" spans="2:2">
      <c r="B27301" s="15"/>
    </row>
    <row r="27302" spans="2:2">
      <c r="B27302" s="15"/>
    </row>
    <row r="27303" spans="2:2">
      <c r="B27303" s="15"/>
    </row>
    <row r="27304" spans="2:2">
      <c r="B27304" s="15"/>
    </row>
    <row r="27305" spans="2:2">
      <c r="B27305" s="15"/>
    </row>
    <row r="27306" spans="2:2">
      <c r="B27306" s="15"/>
    </row>
    <row r="27307" spans="2:2">
      <c r="B27307" s="15"/>
    </row>
    <row r="27308" spans="2:2">
      <c r="B27308" s="15"/>
    </row>
    <row r="27309" spans="2:2">
      <c r="B27309" s="15"/>
    </row>
    <row r="27310" spans="2:2">
      <c r="B27310" s="15"/>
    </row>
    <row r="27311" spans="2:2">
      <c r="B27311" s="15"/>
    </row>
    <row r="27312" spans="2:2">
      <c r="B27312" s="15"/>
    </row>
    <row r="27313" spans="2:2">
      <c r="B27313" s="15"/>
    </row>
    <row r="27314" spans="2:2">
      <c r="B27314" s="15"/>
    </row>
    <row r="27315" spans="2:2">
      <c r="B27315" s="15"/>
    </row>
    <row r="27316" spans="2:2">
      <c r="B27316" s="15"/>
    </row>
    <row r="27317" spans="2:2">
      <c r="B27317" s="15"/>
    </row>
    <row r="27318" spans="2:2">
      <c r="B27318" s="15"/>
    </row>
    <row r="27319" spans="2:2">
      <c r="B27319" s="15"/>
    </row>
    <row r="27320" spans="2:2">
      <c r="B27320" s="15"/>
    </row>
    <row r="27321" spans="2:2">
      <c r="B27321" s="15"/>
    </row>
    <row r="27322" spans="2:2">
      <c r="B27322" s="15"/>
    </row>
    <row r="27323" spans="2:2">
      <c r="B27323" s="15"/>
    </row>
    <row r="27324" spans="2:2">
      <c r="B27324" s="15"/>
    </row>
    <row r="27325" spans="2:2">
      <c r="B27325" s="15"/>
    </row>
    <row r="27326" spans="2:2">
      <c r="B27326" s="15"/>
    </row>
    <row r="27327" spans="2:2">
      <c r="B27327" s="15"/>
    </row>
    <row r="27328" spans="2:2">
      <c r="B27328" s="15"/>
    </row>
    <row r="27329" spans="2:2">
      <c r="B27329" s="15"/>
    </row>
    <row r="27330" spans="2:2">
      <c r="B27330" s="15"/>
    </row>
    <row r="27331" spans="2:2">
      <c r="B27331" s="15"/>
    </row>
    <row r="27332" spans="2:2">
      <c r="B27332" s="15"/>
    </row>
    <row r="27333" spans="2:2">
      <c r="B27333" s="15"/>
    </row>
    <row r="27334" spans="2:2">
      <c r="B27334" s="15"/>
    </row>
    <row r="27335" spans="2:2">
      <c r="B27335" s="15"/>
    </row>
    <row r="27336" spans="2:2">
      <c r="B27336" s="15"/>
    </row>
    <row r="27337" spans="2:2">
      <c r="B27337" s="15"/>
    </row>
    <row r="27338" spans="2:2">
      <c r="B27338" s="15"/>
    </row>
    <row r="27339" spans="2:2">
      <c r="B27339" s="15"/>
    </row>
    <row r="27340" spans="2:2">
      <c r="B27340" s="15"/>
    </row>
    <row r="27341" spans="2:2">
      <c r="B27341" s="15"/>
    </row>
    <row r="27342" spans="2:2">
      <c r="B27342" s="15"/>
    </row>
    <row r="27343" spans="2:2">
      <c r="B27343" s="15"/>
    </row>
    <row r="27344" spans="2:2">
      <c r="B27344" s="15"/>
    </row>
    <row r="27345" spans="2:2">
      <c r="B27345" s="15"/>
    </row>
    <row r="27346" spans="2:2">
      <c r="B27346" s="15"/>
    </row>
    <row r="27347" spans="2:2">
      <c r="B27347" s="15"/>
    </row>
    <row r="27348" spans="2:2">
      <c r="B27348" s="15"/>
    </row>
    <row r="27349" spans="2:2">
      <c r="B27349" s="15"/>
    </row>
    <row r="27350" spans="2:2">
      <c r="B27350" s="15"/>
    </row>
    <row r="27351" spans="2:2">
      <c r="B27351" s="15"/>
    </row>
    <row r="27352" spans="2:2">
      <c r="B27352" s="15"/>
    </row>
    <row r="27353" spans="2:2">
      <c r="B27353" s="15"/>
    </row>
    <row r="27354" spans="2:2">
      <c r="B27354" s="15"/>
    </row>
    <row r="27355" spans="2:2">
      <c r="B27355" s="15"/>
    </row>
    <row r="27356" spans="2:2">
      <c r="B27356" s="15"/>
    </row>
    <row r="27357" spans="2:2">
      <c r="B27357" s="15"/>
    </row>
    <row r="27358" spans="2:2">
      <c r="B27358" s="15"/>
    </row>
    <row r="27359" spans="2:2">
      <c r="B27359" s="15"/>
    </row>
    <row r="27360" spans="2:2">
      <c r="B27360" s="15"/>
    </row>
    <row r="27361" spans="2:2">
      <c r="B27361" s="15"/>
    </row>
    <row r="27362" spans="2:2">
      <c r="B27362" s="15"/>
    </row>
    <row r="27363" spans="2:2">
      <c r="B27363" s="15"/>
    </row>
    <row r="27364" spans="2:2">
      <c r="B27364" s="15"/>
    </row>
    <row r="27365" spans="2:2">
      <c r="B27365" s="15"/>
    </row>
    <row r="27366" spans="2:2">
      <c r="B27366" s="15"/>
    </row>
    <row r="27367" spans="2:2">
      <c r="B27367" s="15"/>
    </row>
    <row r="27368" spans="2:2">
      <c r="B27368" s="15"/>
    </row>
    <row r="27369" spans="2:2">
      <c r="B27369" s="15"/>
    </row>
    <row r="27370" spans="2:2">
      <c r="B27370" s="15"/>
    </row>
    <row r="27371" spans="2:2">
      <c r="B27371" s="15"/>
    </row>
    <row r="27372" spans="2:2">
      <c r="B27372" s="15"/>
    </row>
    <row r="27373" spans="2:2">
      <c r="B27373" s="15"/>
    </row>
    <row r="27374" spans="2:2">
      <c r="B27374" s="15"/>
    </row>
    <row r="27375" spans="2:2">
      <c r="B27375" s="15"/>
    </row>
    <row r="27376" spans="2:2">
      <c r="B27376" s="15"/>
    </row>
    <row r="27377" spans="2:2">
      <c r="B27377" s="15"/>
    </row>
    <row r="27378" spans="2:2">
      <c r="B27378" s="15"/>
    </row>
    <row r="27379" spans="2:2">
      <c r="B27379" s="15"/>
    </row>
    <row r="27380" spans="2:2">
      <c r="B27380" s="15"/>
    </row>
    <row r="27381" spans="2:2">
      <c r="B27381" s="15"/>
    </row>
    <row r="27382" spans="2:2">
      <c r="B27382" s="15"/>
    </row>
    <row r="27383" spans="2:2">
      <c r="B27383" s="15"/>
    </row>
    <row r="27384" spans="2:2">
      <c r="B27384" s="15"/>
    </row>
    <row r="27385" spans="2:2">
      <c r="B27385" s="15"/>
    </row>
    <row r="27386" spans="2:2">
      <c r="B27386" s="15"/>
    </row>
    <row r="27387" spans="2:2">
      <c r="B27387" s="15"/>
    </row>
    <row r="27388" spans="2:2">
      <c r="B27388" s="15"/>
    </row>
    <row r="27389" spans="2:2">
      <c r="B27389" s="15"/>
    </row>
    <row r="27390" spans="2:2">
      <c r="B27390" s="15"/>
    </row>
    <row r="27391" spans="2:2">
      <c r="B27391" s="15"/>
    </row>
    <row r="27392" spans="2:2">
      <c r="B27392" s="15"/>
    </row>
    <row r="27393" spans="2:2">
      <c r="B27393" s="15"/>
    </row>
    <row r="27394" spans="2:2">
      <c r="B27394" s="15"/>
    </row>
    <row r="27395" spans="2:2">
      <c r="B27395" s="15"/>
    </row>
    <row r="27396" spans="2:2">
      <c r="B27396" s="15"/>
    </row>
    <row r="27397" spans="2:2">
      <c r="B27397" s="15"/>
    </row>
    <row r="27398" spans="2:2">
      <c r="B27398" s="15"/>
    </row>
    <row r="27399" spans="2:2">
      <c r="B27399" s="15"/>
    </row>
    <row r="27400" spans="2:2">
      <c r="B27400" s="15"/>
    </row>
    <row r="27401" spans="2:2">
      <c r="B27401" s="15"/>
    </row>
    <row r="27402" spans="2:2">
      <c r="B27402" s="15"/>
    </row>
    <row r="27403" spans="2:2">
      <c r="B27403" s="15"/>
    </row>
    <row r="27404" spans="2:2">
      <c r="B27404" s="15"/>
    </row>
    <row r="27405" spans="2:2">
      <c r="B27405" s="15"/>
    </row>
    <row r="27406" spans="2:2">
      <c r="B27406" s="15"/>
    </row>
    <row r="27407" spans="2:2">
      <c r="B27407" s="15"/>
    </row>
    <row r="27408" spans="2:2">
      <c r="B27408" s="15"/>
    </row>
    <row r="27409" spans="2:2">
      <c r="B27409" s="15"/>
    </row>
    <row r="27410" spans="2:2">
      <c r="B27410" s="15"/>
    </row>
    <row r="27411" spans="2:2">
      <c r="B27411" s="15"/>
    </row>
    <row r="27412" spans="2:2">
      <c r="B27412" s="15"/>
    </row>
    <row r="27413" spans="2:2">
      <c r="B27413" s="15"/>
    </row>
    <row r="27414" spans="2:2">
      <c r="B27414" s="15"/>
    </row>
    <row r="27415" spans="2:2">
      <c r="B27415" s="15"/>
    </row>
    <row r="27416" spans="2:2">
      <c r="B27416" s="15"/>
    </row>
    <row r="27417" spans="2:2">
      <c r="B27417" s="15"/>
    </row>
    <row r="27418" spans="2:2">
      <c r="B27418" s="15"/>
    </row>
    <row r="27419" spans="2:2">
      <c r="B27419" s="15"/>
    </row>
    <row r="27420" spans="2:2">
      <c r="B27420" s="15"/>
    </row>
    <row r="27421" spans="2:2">
      <c r="B27421" s="15"/>
    </row>
    <row r="27422" spans="2:2">
      <c r="B27422" s="15"/>
    </row>
    <row r="27423" spans="2:2">
      <c r="B27423" s="15"/>
    </row>
    <row r="27424" spans="2:2">
      <c r="B27424" s="15"/>
    </row>
    <row r="27425" spans="2:2">
      <c r="B27425" s="15"/>
    </row>
    <row r="27426" spans="2:2">
      <c r="B27426" s="15"/>
    </row>
    <row r="27427" spans="2:2">
      <c r="B27427" s="15"/>
    </row>
    <row r="27428" spans="2:2">
      <c r="B27428" s="15"/>
    </row>
    <row r="27429" spans="2:2">
      <c r="B27429" s="15"/>
    </row>
    <row r="27430" spans="2:2">
      <c r="B27430" s="15"/>
    </row>
    <row r="27431" spans="2:2">
      <c r="B27431" s="15"/>
    </row>
    <row r="27432" spans="2:2">
      <c r="B27432" s="15"/>
    </row>
    <row r="27433" spans="2:2">
      <c r="B27433" s="15"/>
    </row>
    <row r="27434" spans="2:2">
      <c r="B27434" s="15"/>
    </row>
    <row r="27435" spans="2:2">
      <c r="B27435" s="15"/>
    </row>
    <row r="27436" spans="2:2">
      <c r="B27436" s="15"/>
    </row>
    <row r="27437" spans="2:2">
      <c r="B27437" s="15"/>
    </row>
    <row r="27438" spans="2:2">
      <c r="B27438" s="15"/>
    </row>
    <row r="27439" spans="2:2">
      <c r="B27439" s="15"/>
    </row>
    <row r="27440" spans="2:2">
      <c r="B27440" s="15"/>
    </row>
    <row r="27441" spans="2:2">
      <c r="B27441" s="15"/>
    </row>
    <row r="27442" spans="2:2">
      <c r="B27442" s="15"/>
    </row>
    <row r="27443" spans="2:2">
      <c r="B27443" s="15"/>
    </row>
    <row r="27444" spans="2:2">
      <c r="B27444" s="15"/>
    </row>
    <row r="27445" spans="2:2">
      <c r="B27445" s="15"/>
    </row>
    <row r="27446" spans="2:2">
      <c r="B27446" s="15"/>
    </row>
    <row r="27447" spans="2:2">
      <c r="B27447" s="15"/>
    </row>
    <row r="27448" spans="2:2">
      <c r="B27448" s="15"/>
    </row>
    <row r="27449" spans="2:2">
      <c r="B27449" s="15"/>
    </row>
    <row r="27450" spans="2:2">
      <c r="B27450" s="15"/>
    </row>
    <row r="27451" spans="2:2">
      <c r="B27451" s="15"/>
    </row>
    <row r="27452" spans="2:2">
      <c r="B27452" s="15"/>
    </row>
    <row r="27453" spans="2:2">
      <c r="B27453" s="15"/>
    </row>
    <row r="27454" spans="2:2">
      <c r="B27454" s="15"/>
    </row>
    <row r="27455" spans="2:2">
      <c r="B27455" s="15"/>
    </row>
    <row r="27456" spans="2:2">
      <c r="B27456" s="15"/>
    </row>
    <row r="27457" spans="2:2">
      <c r="B27457" s="15"/>
    </row>
    <row r="27458" spans="2:2">
      <c r="B27458" s="15"/>
    </row>
    <row r="27459" spans="2:2">
      <c r="B27459" s="15"/>
    </row>
    <row r="27460" spans="2:2">
      <c r="B27460" s="15"/>
    </row>
    <row r="27461" spans="2:2">
      <c r="B27461" s="15"/>
    </row>
    <row r="27462" spans="2:2">
      <c r="B27462" s="15"/>
    </row>
    <row r="27463" spans="2:2">
      <c r="B27463" s="15"/>
    </row>
    <row r="27464" spans="2:2">
      <c r="B27464" s="15"/>
    </row>
    <row r="27465" spans="2:2">
      <c r="B27465" s="15"/>
    </row>
    <row r="27466" spans="2:2">
      <c r="B27466" s="15"/>
    </row>
    <row r="27467" spans="2:2">
      <c r="B27467" s="15"/>
    </row>
    <row r="27468" spans="2:2">
      <c r="B27468" s="15"/>
    </row>
    <row r="27469" spans="2:2">
      <c r="B27469" s="15"/>
    </row>
    <row r="27470" spans="2:2">
      <c r="B27470" s="15"/>
    </row>
    <row r="27471" spans="2:2">
      <c r="B27471" s="15"/>
    </row>
    <row r="27472" spans="2:2">
      <c r="B27472" s="15"/>
    </row>
    <row r="27473" spans="2:2">
      <c r="B27473" s="15"/>
    </row>
    <row r="27474" spans="2:2">
      <c r="B27474" s="15"/>
    </row>
    <row r="27475" spans="2:2">
      <c r="B27475" s="15"/>
    </row>
    <row r="27476" spans="2:2">
      <c r="B27476" s="15"/>
    </row>
    <row r="27477" spans="2:2">
      <c r="B27477" s="15"/>
    </row>
    <row r="27478" spans="2:2">
      <c r="B27478" s="15"/>
    </row>
    <row r="27479" spans="2:2">
      <c r="B27479" s="15"/>
    </row>
    <row r="27480" spans="2:2">
      <c r="B27480" s="15"/>
    </row>
    <row r="27481" spans="2:2">
      <c r="B27481" s="15"/>
    </row>
    <row r="27482" spans="2:2">
      <c r="B27482" s="15"/>
    </row>
    <row r="27483" spans="2:2">
      <c r="B27483" s="15"/>
    </row>
    <row r="27484" spans="2:2">
      <c r="B27484" s="15"/>
    </row>
    <row r="27485" spans="2:2">
      <c r="B27485" s="15"/>
    </row>
    <row r="27486" spans="2:2">
      <c r="B27486" s="15"/>
    </row>
    <row r="27487" spans="2:2">
      <c r="B27487" s="15"/>
    </row>
    <row r="27488" spans="2:2">
      <c r="B27488" s="15"/>
    </row>
    <row r="27489" spans="2:2">
      <c r="B27489" s="15"/>
    </row>
    <row r="27490" spans="2:2">
      <c r="B27490" s="15"/>
    </row>
    <row r="27491" spans="2:2">
      <c r="B27491" s="15"/>
    </row>
    <row r="27492" spans="2:2">
      <c r="B27492" s="15"/>
    </row>
    <row r="27493" spans="2:2">
      <c r="B27493" s="15"/>
    </row>
    <row r="27494" spans="2:2">
      <c r="B27494" s="15"/>
    </row>
    <row r="27495" spans="2:2">
      <c r="B27495" s="15"/>
    </row>
    <row r="27496" spans="2:2">
      <c r="B27496" s="15"/>
    </row>
    <row r="27497" spans="2:2">
      <c r="B27497" s="15"/>
    </row>
    <row r="27498" spans="2:2">
      <c r="B27498" s="15"/>
    </row>
    <row r="27499" spans="2:2">
      <c r="B27499" s="15"/>
    </row>
    <row r="27500" spans="2:2">
      <c r="B27500" s="15"/>
    </row>
    <row r="27501" spans="2:2">
      <c r="B27501" s="15"/>
    </row>
    <row r="27502" spans="2:2">
      <c r="B27502" s="15"/>
    </row>
    <row r="27503" spans="2:2">
      <c r="B27503" s="15"/>
    </row>
    <row r="27504" spans="2:2">
      <c r="B27504" s="15"/>
    </row>
    <row r="27505" spans="2:2">
      <c r="B27505" s="15"/>
    </row>
    <row r="27506" spans="2:2">
      <c r="B27506" s="15"/>
    </row>
    <row r="27507" spans="2:2">
      <c r="B27507" s="15"/>
    </row>
    <row r="27508" spans="2:2">
      <c r="B27508" s="15"/>
    </row>
    <row r="27509" spans="2:2">
      <c r="B27509" s="15"/>
    </row>
    <row r="27510" spans="2:2">
      <c r="B27510" s="15"/>
    </row>
    <row r="27511" spans="2:2">
      <c r="B27511" s="15"/>
    </row>
    <row r="27512" spans="2:2">
      <c r="B27512" s="15"/>
    </row>
    <row r="27513" spans="2:2">
      <c r="B27513" s="15"/>
    </row>
    <row r="27514" spans="2:2">
      <c r="B27514" s="15"/>
    </row>
    <row r="27515" spans="2:2">
      <c r="B27515" s="15"/>
    </row>
    <row r="27516" spans="2:2">
      <c r="B27516" s="15"/>
    </row>
    <row r="27517" spans="2:2">
      <c r="B27517" s="15"/>
    </row>
    <row r="27518" spans="2:2">
      <c r="B27518" s="15"/>
    </row>
    <row r="27519" spans="2:2">
      <c r="B27519" s="15"/>
    </row>
    <row r="27520" spans="2:2">
      <c r="B27520" s="15"/>
    </row>
    <row r="27521" spans="2:2">
      <c r="B27521" s="15"/>
    </row>
    <row r="27522" spans="2:2">
      <c r="B27522" s="15"/>
    </row>
    <row r="27523" spans="2:2">
      <c r="B27523" s="15"/>
    </row>
    <row r="27524" spans="2:2">
      <c r="B27524" s="15"/>
    </row>
    <row r="27525" spans="2:2">
      <c r="B27525" s="15"/>
    </row>
    <row r="27526" spans="2:2">
      <c r="B27526" s="15"/>
    </row>
    <row r="27527" spans="2:2">
      <c r="B27527" s="15"/>
    </row>
    <row r="27528" spans="2:2">
      <c r="B27528" s="15"/>
    </row>
    <row r="27529" spans="2:2">
      <c r="B27529" s="15"/>
    </row>
    <row r="27530" spans="2:2">
      <c r="B27530" s="15"/>
    </row>
    <row r="27531" spans="2:2">
      <c r="B27531" s="15"/>
    </row>
    <row r="27532" spans="2:2">
      <c r="B27532" s="15"/>
    </row>
    <row r="27533" spans="2:2">
      <c r="B27533" s="15"/>
    </row>
    <row r="27534" spans="2:2">
      <c r="B27534" s="15"/>
    </row>
    <row r="27535" spans="2:2">
      <c r="B27535" s="15"/>
    </row>
    <row r="27536" spans="2:2">
      <c r="B27536" s="15"/>
    </row>
    <row r="27537" spans="2:2">
      <c r="B27537" s="15"/>
    </row>
    <row r="27538" spans="2:2">
      <c r="B27538" s="15"/>
    </row>
    <row r="27539" spans="2:2">
      <c r="B27539" s="15"/>
    </row>
    <row r="27540" spans="2:2">
      <c r="B27540" s="15"/>
    </row>
    <row r="27541" spans="2:2">
      <c r="B27541" s="15"/>
    </row>
    <row r="27542" spans="2:2">
      <c r="B27542" s="15"/>
    </row>
    <row r="27543" spans="2:2">
      <c r="B27543" s="15"/>
    </row>
    <row r="27544" spans="2:2">
      <c r="B27544" s="15"/>
    </row>
    <row r="27545" spans="2:2">
      <c r="B27545" s="15"/>
    </row>
    <row r="27546" spans="2:2">
      <c r="B27546" s="15"/>
    </row>
    <row r="27547" spans="2:2">
      <c r="B27547" s="15"/>
    </row>
    <row r="27548" spans="2:2">
      <c r="B27548" s="15"/>
    </row>
    <row r="27549" spans="2:2">
      <c r="B27549" s="15"/>
    </row>
    <row r="27550" spans="2:2">
      <c r="B27550" s="15"/>
    </row>
    <row r="27551" spans="2:2">
      <c r="B27551" s="15"/>
    </row>
    <row r="27552" spans="2:2">
      <c r="B27552" s="15"/>
    </row>
    <row r="27553" spans="2:2">
      <c r="B27553" s="15"/>
    </row>
    <row r="27554" spans="2:2">
      <c r="B27554" s="15"/>
    </row>
    <row r="27555" spans="2:2">
      <c r="B27555" s="15"/>
    </row>
    <row r="27556" spans="2:2">
      <c r="B27556" s="15"/>
    </row>
    <row r="27557" spans="2:2">
      <c r="B27557" s="15"/>
    </row>
    <row r="27558" spans="2:2">
      <c r="B27558" s="15"/>
    </row>
    <row r="27559" spans="2:2">
      <c r="B27559" s="15"/>
    </row>
    <row r="27560" spans="2:2">
      <c r="B27560" s="15"/>
    </row>
    <row r="27561" spans="2:2">
      <c r="B27561" s="15"/>
    </row>
    <row r="27562" spans="2:2">
      <c r="B27562" s="15"/>
    </row>
    <row r="27563" spans="2:2">
      <c r="B27563" s="15"/>
    </row>
    <row r="27564" spans="2:2">
      <c r="B27564" s="15"/>
    </row>
    <row r="27565" spans="2:2">
      <c r="B27565" s="15"/>
    </row>
    <row r="27566" spans="2:2">
      <c r="B27566" s="15"/>
    </row>
    <row r="27567" spans="2:2">
      <c r="B27567" s="15"/>
    </row>
    <row r="27568" spans="2:2">
      <c r="B27568" s="15"/>
    </row>
    <row r="27569" spans="2:2">
      <c r="B27569" s="15"/>
    </row>
    <row r="27570" spans="2:2">
      <c r="B27570" s="15"/>
    </row>
    <row r="27571" spans="2:2">
      <c r="B27571" s="15"/>
    </row>
    <row r="27572" spans="2:2">
      <c r="B27572" s="15"/>
    </row>
    <row r="27573" spans="2:2">
      <c r="B27573" s="15"/>
    </row>
    <row r="27574" spans="2:2">
      <c r="B27574" s="15"/>
    </row>
    <row r="27575" spans="2:2">
      <c r="B27575" s="15"/>
    </row>
    <row r="27576" spans="2:2">
      <c r="B27576" s="15"/>
    </row>
    <row r="27577" spans="2:2">
      <c r="B27577" s="15"/>
    </row>
    <row r="27578" spans="2:2">
      <c r="B27578" s="15"/>
    </row>
    <row r="27579" spans="2:2">
      <c r="B27579" s="15"/>
    </row>
    <row r="27580" spans="2:2">
      <c r="B27580" s="15"/>
    </row>
    <row r="27581" spans="2:2">
      <c r="B27581" s="15"/>
    </row>
    <row r="27582" spans="2:2">
      <c r="B27582" s="15"/>
    </row>
    <row r="27583" spans="2:2">
      <c r="B27583" s="15"/>
    </row>
    <row r="27584" spans="2:2">
      <c r="B27584" s="15"/>
    </row>
    <row r="27585" spans="2:2">
      <c r="B27585" s="15"/>
    </row>
    <row r="27586" spans="2:2">
      <c r="B27586" s="15"/>
    </row>
    <row r="27587" spans="2:2">
      <c r="B27587" s="15"/>
    </row>
    <row r="27588" spans="2:2">
      <c r="B27588" s="15"/>
    </row>
    <row r="27589" spans="2:2">
      <c r="B27589" s="15"/>
    </row>
    <row r="27590" spans="2:2">
      <c r="B27590" s="15"/>
    </row>
    <row r="27591" spans="2:2">
      <c r="B27591" s="15"/>
    </row>
    <row r="27592" spans="2:2">
      <c r="B27592" s="15"/>
    </row>
    <row r="27593" spans="2:2">
      <c r="B27593" s="15"/>
    </row>
    <row r="27594" spans="2:2">
      <c r="B27594" s="15"/>
    </row>
    <row r="27595" spans="2:2">
      <c r="B27595" s="15"/>
    </row>
    <row r="27596" spans="2:2">
      <c r="B27596" s="15"/>
    </row>
    <row r="27597" spans="2:2">
      <c r="B27597" s="15"/>
    </row>
    <row r="27598" spans="2:2">
      <c r="B27598" s="15"/>
    </row>
    <row r="27599" spans="2:2">
      <c r="B27599" s="15"/>
    </row>
    <row r="27600" spans="2:2">
      <c r="B27600" s="15"/>
    </row>
    <row r="27601" spans="2:2">
      <c r="B27601" s="15"/>
    </row>
    <row r="27602" spans="2:2">
      <c r="B27602" s="15"/>
    </row>
    <row r="27603" spans="2:2">
      <c r="B27603" s="15"/>
    </row>
    <row r="27604" spans="2:2">
      <c r="B27604" s="15"/>
    </row>
    <row r="27605" spans="2:2">
      <c r="B27605" s="15"/>
    </row>
    <row r="27606" spans="2:2">
      <c r="B27606" s="15"/>
    </row>
    <row r="27607" spans="2:2">
      <c r="B27607" s="15"/>
    </row>
    <row r="27608" spans="2:2">
      <c r="B27608" s="15"/>
    </row>
    <row r="27609" spans="2:2">
      <c r="B27609" s="15"/>
    </row>
    <row r="27610" spans="2:2">
      <c r="B27610" s="15"/>
    </row>
    <row r="27611" spans="2:2">
      <c r="B27611" s="15"/>
    </row>
    <row r="27612" spans="2:2">
      <c r="B27612" s="15"/>
    </row>
    <row r="27613" spans="2:2">
      <c r="B27613" s="15"/>
    </row>
    <row r="27614" spans="2:2">
      <c r="B27614" s="15"/>
    </row>
    <row r="27615" spans="2:2">
      <c r="B27615" s="15"/>
    </row>
    <row r="27616" spans="2:2">
      <c r="B27616" s="15"/>
    </row>
    <row r="27617" spans="2:2">
      <c r="B27617" s="15"/>
    </row>
    <row r="27618" spans="2:2">
      <c r="B27618" s="15"/>
    </row>
    <row r="27619" spans="2:2">
      <c r="B27619" s="15"/>
    </row>
    <row r="27620" spans="2:2">
      <c r="B27620" s="15"/>
    </row>
    <row r="27621" spans="2:2">
      <c r="B27621" s="15"/>
    </row>
    <row r="27622" spans="2:2">
      <c r="B27622" s="15"/>
    </row>
    <row r="27623" spans="2:2">
      <c r="B27623" s="15"/>
    </row>
    <row r="27624" spans="2:2">
      <c r="B27624" s="15"/>
    </row>
    <row r="27625" spans="2:2">
      <c r="B27625" s="15"/>
    </row>
    <row r="27626" spans="2:2">
      <c r="B27626" s="15"/>
    </row>
    <row r="27627" spans="2:2">
      <c r="B27627" s="15"/>
    </row>
    <row r="27628" spans="2:2">
      <c r="B27628" s="15"/>
    </row>
    <row r="27629" spans="2:2">
      <c r="B27629" s="15"/>
    </row>
    <row r="27630" spans="2:2">
      <c r="B27630" s="15"/>
    </row>
    <row r="27631" spans="2:2">
      <c r="B27631" s="15"/>
    </row>
    <row r="27632" spans="2:2">
      <c r="B27632" s="15"/>
    </row>
    <row r="27633" spans="2:2">
      <c r="B27633" s="15"/>
    </row>
    <row r="27634" spans="2:2">
      <c r="B27634" s="15"/>
    </row>
    <row r="27635" spans="2:2">
      <c r="B27635" s="15"/>
    </row>
    <row r="27636" spans="2:2">
      <c r="B27636" s="15"/>
    </row>
    <row r="27637" spans="2:2">
      <c r="B27637" s="15"/>
    </row>
    <row r="27638" spans="2:2">
      <c r="B27638" s="15"/>
    </row>
    <row r="27639" spans="2:2">
      <c r="B27639" s="15"/>
    </row>
    <row r="27640" spans="2:2">
      <c r="B27640" s="15"/>
    </row>
    <row r="27641" spans="2:2">
      <c r="B27641" s="15"/>
    </row>
    <row r="27642" spans="2:2">
      <c r="B27642" s="15"/>
    </row>
    <row r="27643" spans="2:2">
      <c r="B27643" s="15"/>
    </row>
    <row r="27644" spans="2:2">
      <c r="B27644" s="15"/>
    </row>
    <row r="27645" spans="2:2">
      <c r="B27645" s="15"/>
    </row>
    <row r="27646" spans="2:2">
      <c r="B27646" s="15"/>
    </row>
    <row r="27647" spans="2:2">
      <c r="B27647" s="15"/>
    </row>
    <row r="27648" spans="2:2">
      <c r="B27648" s="15"/>
    </row>
    <row r="27649" spans="2:2">
      <c r="B27649" s="15"/>
    </row>
    <row r="27650" spans="2:2">
      <c r="B27650" s="15"/>
    </row>
    <row r="27651" spans="2:2">
      <c r="B27651" s="15"/>
    </row>
    <row r="27652" spans="2:2">
      <c r="B27652" s="15"/>
    </row>
    <row r="27653" spans="2:2">
      <c r="B27653" s="15"/>
    </row>
    <row r="27654" spans="2:2">
      <c r="B27654" s="15"/>
    </row>
    <row r="27655" spans="2:2">
      <c r="B27655" s="15"/>
    </row>
    <row r="27656" spans="2:2">
      <c r="B27656" s="15"/>
    </row>
    <row r="27657" spans="2:2">
      <c r="B27657" s="15"/>
    </row>
    <row r="27658" spans="2:2">
      <c r="B27658" s="15"/>
    </row>
    <row r="27659" spans="2:2">
      <c r="B27659" s="15"/>
    </row>
    <row r="27660" spans="2:2">
      <c r="B27660" s="15"/>
    </row>
    <row r="27661" spans="2:2">
      <c r="B27661" s="15"/>
    </row>
    <row r="27662" spans="2:2">
      <c r="B27662" s="15"/>
    </row>
    <row r="27663" spans="2:2">
      <c r="B27663" s="15"/>
    </row>
    <row r="27664" spans="2:2">
      <c r="B27664" s="15"/>
    </row>
    <row r="27665" spans="2:2">
      <c r="B27665" s="15"/>
    </row>
    <row r="27666" spans="2:2">
      <c r="B27666" s="15"/>
    </row>
    <row r="27667" spans="2:2">
      <c r="B27667" s="15"/>
    </row>
    <row r="27668" spans="2:2">
      <c r="B27668" s="15"/>
    </row>
    <row r="27669" spans="2:2">
      <c r="B27669" s="15"/>
    </row>
    <row r="27670" spans="2:2">
      <c r="B27670" s="15"/>
    </row>
    <row r="27671" spans="2:2">
      <c r="B27671" s="15"/>
    </row>
    <row r="27672" spans="2:2">
      <c r="B27672" s="15"/>
    </row>
    <row r="27673" spans="2:2">
      <c r="B27673" s="15"/>
    </row>
    <row r="27674" spans="2:2">
      <c r="B27674" s="15"/>
    </row>
    <row r="27675" spans="2:2">
      <c r="B27675" s="15"/>
    </row>
    <row r="27676" spans="2:2">
      <c r="B27676" s="15"/>
    </row>
    <row r="27677" spans="2:2">
      <c r="B27677" s="15"/>
    </row>
    <row r="27678" spans="2:2">
      <c r="B27678" s="15"/>
    </row>
    <row r="27679" spans="2:2">
      <c r="B27679" s="15"/>
    </row>
    <row r="27680" spans="2:2">
      <c r="B27680" s="15"/>
    </row>
    <row r="27681" spans="2:2">
      <c r="B27681" s="15"/>
    </row>
    <row r="27682" spans="2:2">
      <c r="B27682" s="15"/>
    </row>
    <row r="27683" spans="2:2">
      <c r="B27683" s="15"/>
    </row>
    <row r="27684" spans="2:2">
      <c r="B27684" s="15"/>
    </row>
    <row r="27685" spans="2:2">
      <c r="B27685" s="15"/>
    </row>
    <row r="27686" spans="2:2">
      <c r="B27686" s="15"/>
    </row>
    <row r="27687" spans="2:2">
      <c r="B27687" s="15"/>
    </row>
    <row r="27688" spans="2:2">
      <c r="B27688" s="15"/>
    </row>
    <row r="27689" spans="2:2">
      <c r="B27689" s="15"/>
    </row>
    <row r="27690" spans="2:2">
      <c r="B27690" s="15"/>
    </row>
    <row r="27691" spans="2:2">
      <c r="B27691" s="15"/>
    </row>
    <row r="27692" spans="2:2">
      <c r="B27692" s="15"/>
    </row>
    <row r="27693" spans="2:2">
      <c r="B27693" s="15"/>
    </row>
    <row r="27694" spans="2:2">
      <c r="B27694" s="15"/>
    </row>
    <row r="27695" spans="2:2">
      <c r="B27695" s="15"/>
    </row>
    <row r="27696" spans="2:2">
      <c r="B27696" s="15"/>
    </row>
    <row r="27697" spans="2:2">
      <c r="B27697" s="15"/>
    </row>
    <row r="27698" spans="2:2">
      <c r="B27698" s="15"/>
    </row>
    <row r="27699" spans="2:2">
      <c r="B27699" s="15"/>
    </row>
    <row r="27700" spans="2:2">
      <c r="B27700" s="15"/>
    </row>
    <row r="27701" spans="2:2">
      <c r="B27701" s="15"/>
    </row>
    <row r="27702" spans="2:2">
      <c r="B27702" s="15"/>
    </row>
    <row r="27703" spans="2:2">
      <c r="B27703" s="15"/>
    </row>
    <row r="27704" spans="2:2">
      <c r="B27704" s="15"/>
    </row>
    <row r="27705" spans="2:2">
      <c r="B27705" s="15"/>
    </row>
    <row r="27706" spans="2:2">
      <c r="B27706" s="15"/>
    </row>
    <row r="27707" spans="2:2">
      <c r="B27707" s="15"/>
    </row>
    <row r="27708" spans="2:2">
      <c r="B27708" s="15"/>
    </row>
    <row r="27709" spans="2:2">
      <c r="B27709" s="15"/>
    </row>
    <row r="27710" spans="2:2">
      <c r="B27710" s="15"/>
    </row>
    <row r="27711" spans="2:2">
      <c r="B27711" s="15"/>
    </row>
    <row r="27712" spans="2:2">
      <c r="B27712" s="15"/>
    </row>
    <row r="27713" spans="2:2">
      <c r="B27713" s="15"/>
    </row>
    <row r="27714" spans="2:2">
      <c r="B27714" s="15"/>
    </row>
    <row r="27715" spans="2:2">
      <c r="B27715" s="15"/>
    </row>
    <row r="27716" spans="2:2">
      <c r="B27716" s="15"/>
    </row>
    <row r="27717" spans="2:2">
      <c r="B27717" s="15"/>
    </row>
    <row r="27718" spans="2:2">
      <c r="B27718" s="15"/>
    </row>
    <row r="27719" spans="2:2">
      <c r="B27719" s="15"/>
    </row>
    <row r="27720" spans="2:2">
      <c r="B27720" s="15"/>
    </row>
    <row r="27721" spans="2:2">
      <c r="B27721" s="15"/>
    </row>
    <row r="27722" spans="2:2">
      <c r="B27722" s="15"/>
    </row>
    <row r="27723" spans="2:2">
      <c r="B27723" s="15"/>
    </row>
    <row r="27724" spans="2:2">
      <c r="B27724" s="15"/>
    </row>
    <row r="27725" spans="2:2">
      <c r="B27725" s="15"/>
    </row>
    <row r="27726" spans="2:2">
      <c r="B27726" s="15"/>
    </row>
    <row r="27727" spans="2:2">
      <c r="B27727" s="15"/>
    </row>
    <row r="27728" spans="2:2">
      <c r="B27728" s="15"/>
    </row>
    <row r="27729" spans="2:2">
      <c r="B27729" s="15"/>
    </row>
    <row r="27730" spans="2:2">
      <c r="B27730" s="15"/>
    </row>
    <row r="27731" spans="2:2">
      <c r="B27731" s="15"/>
    </row>
    <row r="27732" spans="2:2">
      <c r="B27732" s="15"/>
    </row>
    <row r="27733" spans="2:2">
      <c r="B27733" s="15"/>
    </row>
    <row r="27734" spans="2:2">
      <c r="B27734" s="15"/>
    </row>
    <row r="27735" spans="2:2">
      <c r="B27735" s="15"/>
    </row>
    <row r="27736" spans="2:2">
      <c r="B27736" s="15"/>
    </row>
    <row r="27737" spans="2:2">
      <c r="B27737" s="15"/>
    </row>
    <row r="27738" spans="2:2">
      <c r="B27738" s="15"/>
    </row>
    <row r="27739" spans="2:2">
      <c r="B27739" s="15"/>
    </row>
    <row r="27740" spans="2:2">
      <c r="B27740" s="15"/>
    </row>
    <row r="27741" spans="2:2">
      <c r="B27741" s="15"/>
    </row>
    <row r="27742" spans="2:2">
      <c r="B27742" s="15"/>
    </row>
    <row r="27743" spans="2:2">
      <c r="B27743" s="15"/>
    </row>
    <row r="27744" spans="2:2">
      <c r="B27744" s="15"/>
    </row>
    <row r="27745" spans="2:2">
      <c r="B27745" s="15"/>
    </row>
    <row r="27746" spans="2:2">
      <c r="B27746" s="15"/>
    </row>
    <row r="27747" spans="2:2">
      <c r="B27747" s="15"/>
    </row>
    <row r="27748" spans="2:2">
      <c r="B27748" s="15"/>
    </row>
    <row r="27749" spans="2:2">
      <c r="B27749" s="15"/>
    </row>
    <row r="27750" spans="2:2">
      <c r="B27750" s="15"/>
    </row>
    <row r="27751" spans="2:2">
      <c r="B27751" s="15"/>
    </row>
    <row r="27752" spans="2:2">
      <c r="B27752" s="15"/>
    </row>
    <row r="27753" spans="2:2">
      <c r="B27753" s="15"/>
    </row>
    <row r="27754" spans="2:2">
      <c r="B27754" s="15"/>
    </row>
    <row r="27755" spans="2:2">
      <c r="B27755" s="15"/>
    </row>
    <row r="27756" spans="2:2">
      <c r="B27756" s="15"/>
    </row>
    <row r="27757" spans="2:2">
      <c r="B27757" s="15"/>
    </row>
    <row r="27758" spans="2:2">
      <c r="B27758" s="15"/>
    </row>
    <row r="27759" spans="2:2">
      <c r="B27759" s="15"/>
    </row>
    <row r="27760" spans="2:2">
      <c r="B27760" s="15"/>
    </row>
    <row r="27761" spans="2:2">
      <c r="B27761" s="15"/>
    </row>
    <row r="27762" spans="2:2">
      <c r="B27762" s="15"/>
    </row>
    <row r="27763" spans="2:2">
      <c r="B27763" s="15"/>
    </row>
    <row r="27764" spans="2:2">
      <c r="B27764" s="15"/>
    </row>
    <row r="27765" spans="2:2">
      <c r="B27765" s="15"/>
    </row>
    <row r="27766" spans="2:2">
      <c r="B27766" s="15"/>
    </row>
    <row r="27767" spans="2:2">
      <c r="B27767" s="15"/>
    </row>
    <row r="27768" spans="2:2">
      <c r="B27768" s="15"/>
    </row>
    <row r="27769" spans="2:2">
      <c r="B27769" s="15"/>
    </row>
    <row r="27770" spans="2:2">
      <c r="B27770" s="15"/>
    </row>
    <row r="27771" spans="2:2">
      <c r="B27771" s="15"/>
    </row>
    <row r="27772" spans="2:2">
      <c r="B27772" s="15"/>
    </row>
    <row r="27773" spans="2:2">
      <c r="B27773" s="15"/>
    </row>
    <row r="27774" spans="2:2">
      <c r="B27774" s="15"/>
    </row>
    <row r="27775" spans="2:2">
      <c r="B27775" s="15"/>
    </row>
    <row r="27776" spans="2:2">
      <c r="B27776" s="15"/>
    </row>
    <row r="27777" spans="2:2">
      <c r="B27777" s="15"/>
    </row>
    <row r="27778" spans="2:2">
      <c r="B27778" s="15"/>
    </row>
    <row r="27779" spans="2:2">
      <c r="B27779" s="15"/>
    </row>
    <row r="27780" spans="2:2">
      <c r="B27780" s="15"/>
    </row>
    <row r="27781" spans="2:2">
      <c r="B27781" s="15"/>
    </row>
    <row r="27782" spans="2:2">
      <c r="B27782" s="15"/>
    </row>
    <row r="27783" spans="2:2">
      <c r="B27783" s="15"/>
    </row>
    <row r="27784" spans="2:2">
      <c r="B27784" s="15"/>
    </row>
    <row r="27785" spans="2:2">
      <c r="B27785" s="15"/>
    </row>
    <row r="27786" spans="2:2">
      <c r="B27786" s="15"/>
    </row>
    <row r="27787" spans="2:2">
      <c r="B27787" s="15"/>
    </row>
    <row r="27788" spans="2:2">
      <c r="B27788" s="15"/>
    </row>
    <row r="27789" spans="2:2">
      <c r="B27789" s="15"/>
    </row>
    <row r="27790" spans="2:2">
      <c r="B27790" s="15"/>
    </row>
    <row r="27791" spans="2:2">
      <c r="B27791" s="15"/>
    </row>
    <row r="27792" spans="2:2">
      <c r="B27792" s="15"/>
    </row>
    <row r="27793" spans="2:2">
      <c r="B27793" s="15"/>
    </row>
    <row r="27794" spans="2:2">
      <c r="B27794" s="15"/>
    </row>
    <row r="27795" spans="2:2">
      <c r="B27795" s="15"/>
    </row>
    <row r="27796" spans="2:2">
      <c r="B27796" s="15"/>
    </row>
    <row r="27797" spans="2:2">
      <c r="B27797" s="15"/>
    </row>
    <row r="27798" spans="2:2">
      <c r="B27798" s="15"/>
    </row>
    <row r="27799" spans="2:2">
      <c r="B27799" s="15"/>
    </row>
    <row r="27800" spans="2:2">
      <c r="B27800" s="15"/>
    </row>
    <row r="27801" spans="2:2">
      <c r="B27801" s="15"/>
    </row>
    <row r="27802" spans="2:2">
      <c r="B27802" s="15"/>
    </row>
    <row r="27803" spans="2:2">
      <c r="B27803" s="15"/>
    </row>
    <row r="27804" spans="2:2">
      <c r="B27804" s="15"/>
    </row>
    <row r="27805" spans="2:2">
      <c r="B27805" s="15"/>
    </row>
    <row r="27806" spans="2:2">
      <c r="B27806" s="15"/>
    </row>
    <row r="27807" spans="2:2">
      <c r="B27807" s="15"/>
    </row>
    <row r="27808" spans="2:2">
      <c r="B27808" s="15"/>
    </row>
    <row r="27809" spans="2:2">
      <c r="B27809" s="15"/>
    </row>
    <row r="27810" spans="2:2">
      <c r="B27810" s="15"/>
    </row>
    <row r="27811" spans="2:2">
      <c r="B27811" s="15"/>
    </row>
    <row r="27812" spans="2:2">
      <c r="B27812" s="15"/>
    </row>
    <row r="27813" spans="2:2">
      <c r="B27813" s="15"/>
    </row>
    <row r="27814" spans="2:2">
      <c r="B27814" s="15"/>
    </row>
    <row r="27815" spans="2:2">
      <c r="B27815" s="15"/>
    </row>
    <row r="27816" spans="2:2">
      <c r="B27816" s="15"/>
    </row>
    <row r="27817" spans="2:2">
      <c r="B27817" s="15"/>
    </row>
    <row r="27818" spans="2:2">
      <c r="B27818" s="15"/>
    </row>
    <row r="27819" spans="2:2">
      <c r="B27819" s="15"/>
    </row>
    <row r="27820" spans="2:2">
      <c r="B27820" s="15"/>
    </row>
    <row r="27821" spans="2:2">
      <c r="B27821" s="15"/>
    </row>
    <row r="27822" spans="2:2">
      <c r="B27822" s="15"/>
    </row>
    <row r="27823" spans="2:2">
      <c r="B27823" s="15"/>
    </row>
    <row r="27824" spans="2:2">
      <c r="B27824" s="15"/>
    </row>
    <row r="27825" spans="2:2">
      <c r="B27825" s="15"/>
    </row>
    <row r="27826" spans="2:2">
      <c r="B27826" s="15"/>
    </row>
    <row r="27827" spans="2:2">
      <c r="B27827" s="15"/>
    </row>
    <row r="27828" spans="2:2">
      <c r="B27828" s="15"/>
    </row>
    <row r="27829" spans="2:2">
      <c r="B27829" s="15"/>
    </row>
    <row r="27830" spans="2:2">
      <c r="B27830" s="15"/>
    </row>
    <row r="27831" spans="2:2">
      <c r="B27831" s="15"/>
    </row>
    <row r="27832" spans="2:2">
      <c r="B27832" s="15"/>
    </row>
    <row r="27833" spans="2:2">
      <c r="B27833" s="15"/>
    </row>
    <row r="27834" spans="2:2">
      <c r="B27834" s="15"/>
    </row>
    <row r="27835" spans="2:2">
      <c r="B27835" s="15"/>
    </row>
    <row r="27836" spans="2:2">
      <c r="B27836" s="15"/>
    </row>
    <row r="27837" spans="2:2">
      <c r="B27837" s="15"/>
    </row>
    <row r="27838" spans="2:2">
      <c r="B27838" s="15"/>
    </row>
    <row r="27839" spans="2:2">
      <c r="B27839" s="15"/>
    </row>
    <row r="27840" spans="2:2">
      <c r="B27840" s="15"/>
    </row>
    <row r="27841" spans="2:2">
      <c r="B27841" s="15"/>
    </row>
    <row r="27842" spans="2:2">
      <c r="B27842" s="15"/>
    </row>
    <row r="27843" spans="2:2">
      <c r="B27843" s="15"/>
    </row>
    <row r="27844" spans="2:2">
      <c r="B27844" s="15"/>
    </row>
    <row r="27845" spans="2:2">
      <c r="B27845" s="15"/>
    </row>
    <row r="27846" spans="2:2">
      <c r="B27846" s="15"/>
    </row>
    <row r="27847" spans="2:2">
      <c r="B27847" s="15"/>
    </row>
    <row r="27848" spans="2:2">
      <c r="B27848" s="15"/>
    </row>
    <row r="27849" spans="2:2">
      <c r="B27849" s="15"/>
    </row>
    <row r="27850" spans="2:2">
      <c r="B27850" s="15"/>
    </row>
    <row r="27851" spans="2:2">
      <c r="B27851" s="15"/>
    </row>
    <row r="27852" spans="2:2">
      <c r="B27852" s="15"/>
    </row>
    <row r="27853" spans="2:2">
      <c r="B27853" s="15"/>
    </row>
    <row r="27854" spans="2:2">
      <c r="B27854" s="15"/>
    </row>
    <row r="27855" spans="2:2">
      <c r="B27855" s="15"/>
    </row>
    <row r="27856" spans="2:2">
      <c r="B27856" s="15"/>
    </row>
    <row r="27857" spans="2:2">
      <c r="B27857" s="15"/>
    </row>
    <row r="27858" spans="2:2">
      <c r="B27858" s="15"/>
    </row>
    <row r="27859" spans="2:2">
      <c r="B27859" s="15"/>
    </row>
    <row r="27860" spans="2:2">
      <c r="B27860" s="15"/>
    </row>
    <row r="27861" spans="2:2">
      <c r="B27861" s="15"/>
    </row>
    <row r="27862" spans="2:2">
      <c r="B27862" s="15"/>
    </row>
    <row r="27863" spans="2:2">
      <c r="B27863" s="15"/>
    </row>
    <row r="27864" spans="2:2">
      <c r="B27864" s="15"/>
    </row>
    <row r="27865" spans="2:2">
      <c r="B27865" s="15"/>
    </row>
    <row r="27866" spans="2:2">
      <c r="B27866" s="15"/>
    </row>
    <row r="27867" spans="2:2">
      <c r="B27867" s="15"/>
    </row>
    <row r="27868" spans="2:2">
      <c r="B27868" s="15"/>
    </row>
    <row r="27869" spans="2:2">
      <c r="B27869" s="15"/>
    </row>
    <row r="27870" spans="2:2">
      <c r="B27870" s="15"/>
    </row>
    <row r="27871" spans="2:2">
      <c r="B27871" s="15"/>
    </row>
    <row r="27872" spans="2:2">
      <c r="B27872" s="15"/>
    </row>
    <row r="27873" spans="2:2">
      <c r="B27873" s="15"/>
    </row>
    <row r="27874" spans="2:2">
      <c r="B27874" s="15"/>
    </row>
    <row r="27875" spans="2:2">
      <c r="B27875" s="15"/>
    </row>
    <row r="27876" spans="2:2">
      <c r="B27876" s="15"/>
    </row>
    <row r="27877" spans="2:2">
      <c r="B27877" s="15"/>
    </row>
    <row r="27878" spans="2:2">
      <c r="B27878" s="15"/>
    </row>
    <row r="27879" spans="2:2">
      <c r="B27879" s="15"/>
    </row>
    <row r="27880" spans="2:2">
      <c r="B27880" s="15"/>
    </row>
    <row r="27881" spans="2:2">
      <c r="B27881" s="15"/>
    </row>
    <row r="27882" spans="2:2">
      <c r="B27882" s="15"/>
    </row>
    <row r="27883" spans="2:2">
      <c r="B27883" s="15"/>
    </row>
    <row r="27884" spans="2:2">
      <c r="B27884" s="15"/>
    </row>
    <row r="27885" spans="2:2">
      <c r="B27885" s="15"/>
    </row>
    <row r="27886" spans="2:2">
      <c r="B27886" s="15"/>
    </row>
    <row r="27887" spans="2:2">
      <c r="B27887" s="15"/>
    </row>
    <row r="27888" spans="2:2">
      <c r="B27888" s="15"/>
    </row>
    <row r="27889" spans="2:2">
      <c r="B27889" s="15"/>
    </row>
    <row r="27890" spans="2:2">
      <c r="B27890" s="15"/>
    </row>
    <row r="27891" spans="2:2">
      <c r="B27891" s="15"/>
    </row>
    <row r="27892" spans="2:2">
      <c r="B27892" s="15"/>
    </row>
    <row r="27893" spans="2:2">
      <c r="B27893" s="15"/>
    </row>
    <row r="27894" spans="2:2">
      <c r="B27894" s="15"/>
    </row>
    <row r="27895" spans="2:2">
      <c r="B27895" s="15"/>
    </row>
    <row r="27896" spans="2:2">
      <c r="B27896" s="15"/>
    </row>
    <row r="27897" spans="2:2">
      <c r="B27897" s="15"/>
    </row>
    <row r="27898" spans="2:2">
      <c r="B27898" s="15"/>
    </row>
    <row r="27899" spans="2:2">
      <c r="B27899" s="15"/>
    </row>
    <row r="27900" spans="2:2">
      <c r="B27900" s="15"/>
    </row>
    <row r="27901" spans="2:2">
      <c r="B27901" s="15"/>
    </row>
    <row r="27902" spans="2:2">
      <c r="B27902" s="15"/>
    </row>
    <row r="27903" spans="2:2">
      <c r="B27903" s="15"/>
    </row>
    <row r="27904" spans="2:2">
      <c r="B27904" s="15"/>
    </row>
    <row r="27905" spans="2:2">
      <c r="B27905" s="15"/>
    </row>
    <row r="27906" spans="2:2">
      <c r="B27906" s="15"/>
    </row>
    <row r="27907" spans="2:2">
      <c r="B27907" s="15"/>
    </row>
    <row r="27908" spans="2:2">
      <c r="B27908" s="15"/>
    </row>
    <row r="27909" spans="2:2">
      <c r="B27909" s="15"/>
    </row>
    <row r="27910" spans="2:2">
      <c r="B27910" s="15"/>
    </row>
    <row r="27911" spans="2:2">
      <c r="B27911" s="15"/>
    </row>
    <row r="27912" spans="2:2">
      <c r="B27912" s="15"/>
    </row>
    <row r="27913" spans="2:2">
      <c r="B27913" s="15"/>
    </row>
    <row r="27914" spans="2:2">
      <c r="B27914" s="15"/>
    </row>
    <row r="27915" spans="2:2">
      <c r="B27915" s="15"/>
    </row>
    <row r="27916" spans="2:2">
      <c r="B27916" s="15"/>
    </row>
    <row r="27917" spans="2:2">
      <c r="B27917" s="15"/>
    </row>
    <row r="27918" spans="2:2">
      <c r="B27918" s="15"/>
    </row>
    <row r="27919" spans="2:2">
      <c r="B27919" s="15"/>
    </row>
    <row r="27920" spans="2:2">
      <c r="B27920" s="15"/>
    </row>
    <row r="27921" spans="2:2">
      <c r="B27921" s="15"/>
    </row>
    <row r="27922" spans="2:2">
      <c r="B27922" s="15"/>
    </row>
    <row r="27923" spans="2:2">
      <c r="B27923" s="15"/>
    </row>
    <row r="27924" spans="2:2">
      <c r="B27924" s="15"/>
    </row>
    <row r="27925" spans="2:2">
      <c r="B27925" s="15"/>
    </row>
    <row r="27926" spans="2:2">
      <c r="B27926" s="15"/>
    </row>
    <row r="27927" spans="2:2">
      <c r="B27927" s="15"/>
    </row>
    <row r="27928" spans="2:2">
      <c r="B27928" s="15"/>
    </row>
    <row r="27929" spans="2:2">
      <c r="B27929" s="15"/>
    </row>
    <row r="27930" spans="2:2">
      <c r="B27930" s="15"/>
    </row>
    <row r="27931" spans="2:2">
      <c r="B27931" s="15"/>
    </row>
    <row r="27932" spans="2:2">
      <c r="B27932" s="15"/>
    </row>
    <row r="27933" spans="2:2">
      <c r="B27933" s="15"/>
    </row>
    <row r="27934" spans="2:2">
      <c r="B27934" s="15"/>
    </row>
    <row r="27935" spans="2:2">
      <c r="B27935" s="15"/>
    </row>
    <row r="27936" spans="2:2">
      <c r="B27936" s="15"/>
    </row>
    <row r="27937" spans="2:2">
      <c r="B27937" s="15"/>
    </row>
    <row r="27938" spans="2:2">
      <c r="B27938" s="15"/>
    </row>
    <row r="27939" spans="2:2">
      <c r="B27939" s="15"/>
    </row>
    <row r="27940" spans="2:2">
      <c r="B27940" s="15"/>
    </row>
    <row r="27941" spans="2:2">
      <c r="B27941" s="15"/>
    </row>
    <row r="27942" spans="2:2">
      <c r="B27942" s="15"/>
    </row>
    <row r="27943" spans="2:2">
      <c r="B27943" s="15"/>
    </row>
    <row r="27944" spans="2:2">
      <c r="B27944" s="15"/>
    </row>
    <row r="27945" spans="2:2">
      <c r="B27945" s="15"/>
    </row>
    <row r="27946" spans="2:2">
      <c r="B27946" s="15"/>
    </row>
    <row r="27947" spans="2:2">
      <c r="B27947" s="15"/>
    </row>
    <row r="27948" spans="2:2">
      <c r="B27948" s="15"/>
    </row>
    <row r="27949" spans="2:2">
      <c r="B27949" s="15"/>
    </row>
    <row r="27950" spans="2:2">
      <c r="B27950" s="15"/>
    </row>
    <row r="27951" spans="2:2">
      <c r="B27951" s="15"/>
    </row>
    <row r="27952" spans="2:2">
      <c r="B27952" s="15"/>
    </row>
    <row r="27953" spans="2:2">
      <c r="B27953" s="15"/>
    </row>
    <row r="27954" spans="2:2">
      <c r="B27954" s="15"/>
    </row>
    <row r="27955" spans="2:2">
      <c r="B27955" s="15"/>
    </row>
    <row r="27956" spans="2:2">
      <c r="B27956" s="15"/>
    </row>
    <row r="27957" spans="2:2">
      <c r="B27957" s="15"/>
    </row>
    <row r="27958" spans="2:2">
      <c r="B27958" s="15"/>
    </row>
    <row r="27959" spans="2:2">
      <c r="B27959" s="15"/>
    </row>
    <row r="27960" spans="2:2">
      <c r="B27960" s="15"/>
    </row>
    <row r="27961" spans="2:2">
      <c r="B27961" s="15"/>
    </row>
    <row r="27962" spans="2:2">
      <c r="B27962" s="15"/>
    </row>
    <row r="27963" spans="2:2">
      <c r="B27963" s="15"/>
    </row>
    <row r="27964" spans="2:2">
      <c r="B27964" s="15"/>
    </row>
    <row r="27965" spans="2:2">
      <c r="B27965" s="15"/>
    </row>
    <row r="27966" spans="2:2">
      <c r="B27966" s="15"/>
    </row>
    <row r="27967" spans="2:2">
      <c r="B27967" s="15"/>
    </row>
    <row r="27968" spans="2:2">
      <c r="B27968" s="15"/>
    </row>
    <row r="27969" spans="2:2">
      <c r="B27969" s="15"/>
    </row>
    <row r="27970" spans="2:2">
      <c r="B27970" s="15"/>
    </row>
    <row r="27971" spans="2:2">
      <c r="B27971" s="15"/>
    </row>
    <row r="27972" spans="2:2">
      <c r="B27972" s="15"/>
    </row>
    <row r="27973" spans="2:2">
      <c r="B27973" s="15"/>
    </row>
    <row r="27974" spans="2:2">
      <c r="B27974" s="15"/>
    </row>
    <row r="27975" spans="2:2">
      <c r="B27975" s="15"/>
    </row>
    <row r="27976" spans="2:2">
      <c r="B27976" s="15"/>
    </row>
    <row r="27977" spans="2:2">
      <c r="B27977" s="15"/>
    </row>
    <row r="27978" spans="2:2">
      <c r="B27978" s="15"/>
    </row>
    <row r="27979" spans="2:2">
      <c r="B27979" s="15"/>
    </row>
    <row r="27980" spans="2:2">
      <c r="B27980" s="15"/>
    </row>
    <row r="27981" spans="2:2">
      <c r="B27981" s="15"/>
    </row>
    <row r="27982" spans="2:2">
      <c r="B27982" s="15"/>
    </row>
    <row r="27983" spans="2:2">
      <c r="B27983" s="15"/>
    </row>
    <row r="27984" spans="2:2">
      <c r="B27984" s="15"/>
    </row>
    <row r="27985" spans="2:2">
      <c r="B27985" s="15"/>
    </row>
    <row r="27986" spans="2:2">
      <c r="B27986" s="15"/>
    </row>
    <row r="27987" spans="2:2">
      <c r="B27987" s="15"/>
    </row>
    <row r="27988" spans="2:2">
      <c r="B27988" s="15"/>
    </row>
    <row r="27989" spans="2:2">
      <c r="B27989" s="15"/>
    </row>
    <row r="27990" spans="2:2">
      <c r="B27990" s="15"/>
    </row>
    <row r="27991" spans="2:2">
      <c r="B27991" s="15"/>
    </row>
    <row r="27992" spans="2:2">
      <c r="B27992" s="15"/>
    </row>
    <row r="27993" spans="2:2">
      <c r="B27993" s="15"/>
    </row>
    <row r="27994" spans="2:2">
      <c r="B27994" s="15"/>
    </row>
    <row r="27995" spans="2:2">
      <c r="B27995" s="15"/>
    </row>
    <row r="27996" spans="2:2">
      <c r="B27996" s="15"/>
    </row>
    <row r="27997" spans="2:2">
      <c r="B27997" s="15"/>
    </row>
    <row r="27998" spans="2:2">
      <c r="B27998" s="15"/>
    </row>
    <row r="27999" spans="2:2">
      <c r="B27999" s="15"/>
    </row>
    <row r="28000" spans="2:2">
      <c r="B28000" s="15"/>
    </row>
    <row r="28001" spans="2:2">
      <c r="B28001" s="15"/>
    </row>
    <row r="28002" spans="2:2">
      <c r="B28002" s="15"/>
    </row>
    <row r="28003" spans="2:2">
      <c r="B28003" s="15"/>
    </row>
    <row r="28004" spans="2:2">
      <c r="B28004" s="15"/>
    </row>
    <row r="28005" spans="2:2">
      <c r="B28005" s="15"/>
    </row>
    <row r="28006" spans="2:2">
      <c r="B28006" s="15"/>
    </row>
    <row r="28007" spans="2:2">
      <c r="B28007" s="15"/>
    </row>
    <row r="28008" spans="2:2">
      <c r="B28008" s="15"/>
    </row>
    <row r="28009" spans="2:2">
      <c r="B28009" s="15"/>
    </row>
    <row r="28010" spans="2:2">
      <c r="B28010" s="15"/>
    </row>
    <row r="28011" spans="2:2">
      <c r="B28011" s="15"/>
    </row>
    <row r="28012" spans="2:2">
      <c r="B28012" s="15"/>
    </row>
    <row r="28013" spans="2:2">
      <c r="B28013" s="15"/>
    </row>
    <row r="28014" spans="2:2">
      <c r="B28014" s="15"/>
    </row>
    <row r="28015" spans="2:2">
      <c r="B28015" s="15"/>
    </row>
    <row r="28016" spans="2:2">
      <c r="B28016" s="15"/>
    </row>
    <row r="28017" spans="2:2">
      <c r="B28017" s="15"/>
    </row>
    <row r="28018" spans="2:2">
      <c r="B28018" s="15"/>
    </row>
    <row r="28019" spans="2:2">
      <c r="B28019" s="15"/>
    </row>
    <row r="28020" spans="2:2">
      <c r="B28020" s="15"/>
    </row>
    <row r="28021" spans="2:2">
      <c r="B28021" s="15"/>
    </row>
    <row r="28022" spans="2:2">
      <c r="B28022" s="15"/>
    </row>
    <row r="28023" spans="2:2">
      <c r="B28023" s="15"/>
    </row>
    <row r="28024" spans="2:2">
      <c r="B28024" s="15"/>
    </row>
    <row r="28025" spans="2:2">
      <c r="B28025" s="15"/>
    </row>
    <row r="28026" spans="2:2">
      <c r="B28026" s="15"/>
    </row>
    <row r="28027" spans="2:2">
      <c r="B28027" s="15"/>
    </row>
    <row r="28028" spans="2:2">
      <c r="B28028" s="15"/>
    </row>
    <row r="28029" spans="2:2">
      <c r="B28029" s="15"/>
    </row>
    <row r="28030" spans="2:2">
      <c r="B28030" s="15"/>
    </row>
    <row r="28031" spans="2:2">
      <c r="B28031" s="15"/>
    </row>
    <row r="28032" spans="2:2">
      <c r="B28032" s="15"/>
    </row>
    <row r="28033" spans="2:2">
      <c r="B28033" s="15"/>
    </row>
    <row r="28034" spans="2:2">
      <c r="B28034" s="15"/>
    </row>
    <row r="28035" spans="2:2">
      <c r="B28035" s="15"/>
    </row>
    <row r="28036" spans="2:2">
      <c r="B28036" s="15"/>
    </row>
    <row r="28037" spans="2:2">
      <c r="B28037" s="15"/>
    </row>
    <row r="28038" spans="2:2">
      <c r="B28038" s="15"/>
    </row>
    <row r="28039" spans="2:2">
      <c r="B28039" s="15"/>
    </row>
    <row r="28040" spans="2:2">
      <c r="B28040" s="15"/>
    </row>
    <row r="28041" spans="2:2">
      <c r="B28041" s="15"/>
    </row>
    <row r="28042" spans="2:2">
      <c r="B28042" s="15"/>
    </row>
    <row r="28043" spans="2:2">
      <c r="B28043" s="15"/>
    </row>
    <row r="28044" spans="2:2">
      <c r="B28044" s="15"/>
    </row>
    <row r="28045" spans="2:2">
      <c r="B28045" s="15"/>
    </row>
    <row r="28046" spans="2:2">
      <c r="B28046" s="15"/>
    </row>
    <row r="28047" spans="2:2">
      <c r="B28047" s="15"/>
    </row>
    <row r="28048" spans="2:2">
      <c r="B28048" s="15"/>
    </row>
    <row r="28049" spans="2:2">
      <c r="B28049" s="15"/>
    </row>
    <row r="28050" spans="2:2">
      <c r="B28050" s="15"/>
    </row>
    <row r="28051" spans="2:2">
      <c r="B28051" s="15"/>
    </row>
    <row r="28052" spans="2:2">
      <c r="B28052" s="15"/>
    </row>
    <row r="28053" spans="2:2">
      <c r="B28053" s="15"/>
    </row>
    <row r="28054" spans="2:2">
      <c r="B28054" s="15"/>
    </row>
    <row r="28055" spans="2:2">
      <c r="B28055" s="15"/>
    </row>
    <row r="28056" spans="2:2">
      <c r="B28056" s="15"/>
    </row>
    <row r="28057" spans="2:2">
      <c r="B28057" s="15"/>
    </row>
    <row r="28058" spans="2:2">
      <c r="B28058" s="15"/>
    </row>
    <row r="28059" spans="2:2">
      <c r="B28059" s="15"/>
    </row>
    <row r="28060" spans="2:2">
      <c r="B28060" s="15"/>
    </row>
    <row r="28061" spans="2:2">
      <c r="B28061" s="15"/>
    </row>
    <row r="28062" spans="2:2">
      <c r="B28062" s="15"/>
    </row>
    <row r="28063" spans="2:2">
      <c r="B28063" s="15"/>
    </row>
    <row r="28064" spans="2:2">
      <c r="B28064" s="15"/>
    </row>
    <row r="28065" spans="2:2">
      <c r="B28065" s="15"/>
    </row>
    <row r="28066" spans="2:2">
      <c r="B28066" s="15"/>
    </row>
    <row r="28067" spans="2:2">
      <c r="B28067" s="15"/>
    </row>
    <row r="28068" spans="2:2">
      <c r="B28068" s="15"/>
    </row>
    <row r="28069" spans="2:2">
      <c r="B28069" s="15"/>
    </row>
    <row r="28070" spans="2:2">
      <c r="B28070" s="15"/>
    </row>
    <row r="28071" spans="2:2">
      <c r="B28071" s="15"/>
    </row>
    <row r="28072" spans="2:2">
      <c r="B28072" s="15"/>
    </row>
    <row r="28073" spans="2:2">
      <c r="B28073" s="15"/>
    </row>
    <row r="28074" spans="2:2">
      <c r="B28074" s="15"/>
    </row>
    <row r="28075" spans="2:2">
      <c r="B28075" s="15"/>
    </row>
    <row r="28076" spans="2:2">
      <c r="B28076" s="15"/>
    </row>
    <row r="28077" spans="2:2">
      <c r="B28077" s="15"/>
    </row>
    <row r="28078" spans="2:2">
      <c r="B28078" s="15"/>
    </row>
    <row r="28079" spans="2:2">
      <c r="B28079" s="15"/>
    </row>
    <row r="28080" spans="2:2">
      <c r="B28080" s="15"/>
    </row>
    <row r="28081" spans="2:2">
      <c r="B28081" s="15"/>
    </row>
    <row r="28082" spans="2:2">
      <c r="B28082" s="15"/>
    </row>
    <row r="28083" spans="2:2">
      <c r="B28083" s="15"/>
    </row>
    <row r="28084" spans="2:2">
      <c r="B28084" s="15"/>
    </row>
    <row r="28085" spans="2:2">
      <c r="B28085" s="15"/>
    </row>
    <row r="28086" spans="2:2">
      <c r="B28086" s="15"/>
    </row>
    <row r="28087" spans="2:2">
      <c r="B28087" s="15"/>
    </row>
    <row r="28088" spans="2:2">
      <c r="B28088" s="15"/>
    </row>
    <row r="28089" spans="2:2">
      <c r="B28089" s="15"/>
    </row>
    <row r="28090" spans="2:2">
      <c r="B28090" s="15"/>
    </row>
    <row r="28091" spans="2:2">
      <c r="B28091" s="15"/>
    </row>
    <row r="28092" spans="2:2">
      <c r="B28092" s="15"/>
    </row>
    <row r="28093" spans="2:2">
      <c r="B28093" s="15"/>
    </row>
    <row r="28094" spans="2:2">
      <c r="B28094" s="15"/>
    </row>
    <row r="28095" spans="2:2">
      <c r="B28095" s="15"/>
    </row>
    <row r="28096" spans="2:2">
      <c r="B28096" s="15"/>
    </row>
    <row r="28097" spans="2:2">
      <c r="B28097" s="15"/>
    </row>
    <row r="28098" spans="2:2">
      <c r="B28098" s="15"/>
    </row>
    <row r="28099" spans="2:2">
      <c r="B28099" s="15"/>
    </row>
    <row r="28100" spans="2:2">
      <c r="B28100" s="15"/>
    </row>
    <row r="28101" spans="2:2">
      <c r="B28101" s="15"/>
    </row>
    <row r="28102" spans="2:2">
      <c r="B28102" s="15"/>
    </row>
    <row r="28103" spans="2:2">
      <c r="B28103" s="15"/>
    </row>
    <row r="28104" spans="2:2">
      <c r="B28104" s="15"/>
    </row>
    <row r="28105" spans="2:2">
      <c r="B28105" s="15"/>
    </row>
    <row r="28106" spans="2:2">
      <c r="B28106" s="15"/>
    </row>
    <row r="28107" spans="2:2">
      <c r="B28107" s="15"/>
    </row>
    <row r="28108" spans="2:2">
      <c r="B28108" s="15"/>
    </row>
    <row r="28109" spans="2:2">
      <c r="B28109" s="15"/>
    </row>
    <row r="28110" spans="2:2">
      <c r="B28110" s="15"/>
    </row>
    <row r="28111" spans="2:2">
      <c r="B28111" s="15"/>
    </row>
    <row r="28112" spans="2:2">
      <c r="B28112" s="15"/>
    </row>
    <row r="28113" spans="2:2">
      <c r="B28113" s="15"/>
    </row>
    <row r="28114" spans="2:2">
      <c r="B28114" s="15"/>
    </row>
    <row r="28115" spans="2:2">
      <c r="B28115" s="15"/>
    </row>
    <row r="28116" spans="2:2">
      <c r="B28116" s="15"/>
    </row>
    <row r="28117" spans="2:2">
      <c r="B28117" s="15"/>
    </row>
    <row r="28118" spans="2:2">
      <c r="B28118" s="15"/>
    </row>
    <row r="28119" spans="2:2">
      <c r="B28119" s="15"/>
    </row>
    <row r="28120" spans="2:2">
      <c r="B28120" s="15"/>
    </row>
    <row r="28121" spans="2:2">
      <c r="B28121" s="15"/>
    </row>
    <row r="28122" spans="2:2">
      <c r="B28122" s="15"/>
    </row>
    <row r="28123" spans="2:2">
      <c r="B28123" s="15"/>
    </row>
    <row r="28124" spans="2:2">
      <c r="B28124" s="15"/>
    </row>
    <row r="28125" spans="2:2">
      <c r="B28125" s="15"/>
    </row>
    <row r="28126" spans="2:2">
      <c r="B28126" s="15"/>
    </row>
    <row r="28127" spans="2:2">
      <c r="B28127" s="15"/>
    </row>
    <row r="28128" spans="2:2">
      <c r="B28128" s="15"/>
    </row>
    <row r="28129" spans="2:2">
      <c r="B28129" s="15"/>
    </row>
    <row r="28130" spans="2:2">
      <c r="B28130" s="15"/>
    </row>
    <row r="28131" spans="2:2">
      <c r="B28131" s="15"/>
    </row>
    <row r="28132" spans="2:2">
      <c r="B28132" s="15"/>
    </row>
    <row r="28133" spans="2:2">
      <c r="B28133" s="15"/>
    </row>
    <row r="28134" spans="2:2">
      <c r="B28134" s="15"/>
    </row>
    <row r="28135" spans="2:2">
      <c r="B28135" s="15"/>
    </row>
    <row r="28136" spans="2:2">
      <c r="B28136" s="15"/>
    </row>
    <row r="28137" spans="2:2">
      <c r="B28137" s="15"/>
    </row>
    <row r="28138" spans="2:2">
      <c r="B28138" s="15"/>
    </row>
    <row r="28139" spans="2:2">
      <c r="B28139" s="15"/>
    </row>
    <row r="28140" spans="2:2">
      <c r="B28140" s="15"/>
    </row>
    <row r="28141" spans="2:2">
      <c r="B28141" s="15"/>
    </row>
    <row r="28142" spans="2:2">
      <c r="B28142" s="15"/>
    </row>
    <row r="28143" spans="2:2">
      <c r="B28143" s="15"/>
    </row>
    <row r="28144" spans="2:2">
      <c r="B28144" s="15"/>
    </row>
    <row r="28145" spans="2:2">
      <c r="B28145" s="15"/>
    </row>
    <row r="28146" spans="2:2">
      <c r="B28146" s="15"/>
    </row>
    <row r="28147" spans="2:2">
      <c r="B28147" s="15"/>
    </row>
    <row r="28148" spans="2:2">
      <c r="B28148" s="15"/>
    </row>
    <row r="28149" spans="2:2">
      <c r="B28149" s="15"/>
    </row>
    <row r="28150" spans="2:2">
      <c r="B28150" s="15"/>
    </row>
    <row r="28151" spans="2:2">
      <c r="B28151" s="15"/>
    </row>
    <row r="28152" spans="2:2">
      <c r="B28152" s="15"/>
    </row>
    <row r="28153" spans="2:2">
      <c r="B28153" s="15"/>
    </row>
    <row r="28154" spans="2:2">
      <c r="B28154" s="15"/>
    </row>
    <row r="28155" spans="2:2">
      <c r="B28155" s="15"/>
    </row>
    <row r="28156" spans="2:2">
      <c r="B28156" s="15"/>
    </row>
    <row r="28157" spans="2:2">
      <c r="B28157" s="15"/>
    </row>
    <row r="28158" spans="2:2">
      <c r="B28158" s="15"/>
    </row>
    <row r="28159" spans="2:2">
      <c r="B28159" s="15"/>
    </row>
    <row r="28160" spans="2:2">
      <c r="B28160" s="15"/>
    </row>
    <row r="28161" spans="2:2">
      <c r="B28161" s="15"/>
    </row>
    <row r="28162" spans="2:2">
      <c r="B28162" s="15"/>
    </row>
    <row r="28163" spans="2:2">
      <c r="B28163" s="15"/>
    </row>
    <row r="28164" spans="2:2">
      <c r="B28164" s="15"/>
    </row>
    <row r="28165" spans="2:2">
      <c r="B28165" s="15"/>
    </row>
    <row r="28166" spans="2:2">
      <c r="B28166" s="15"/>
    </row>
    <row r="28167" spans="2:2">
      <c r="B28167" s="15"/>
    </row>
    <row r="28168" spans="2:2">
      <c r="B28168" s="15"/>
    </row>
    <row r="28169" spans="2:2">
      <c r="B28169" s="15"/>
    </row>
    <row r="28170" spans="2:2">
      <c r="B28170" s="15"/>
    </row>
    <row r="28171" spans="2:2">
      <c r="B28171" s="15"/>
    </row>
    <row r="28172" spans="2:2">
      <c r="B28172" s="15"/>
    </row>
    <row r="28173" spans="2:2">
      <c r="B28173" s="15"/>
    </row>
    <row r="28174" spans="2:2">
      <c r="B28174" s="15"/>
    </row>
    <row r="28175" spans="2:2">
      <c r="B28175" s="15"/>
    </row>
    <row r="28176" spans="2:2">
      <c r="B28176" s="15"/>
    </row>
    <row r="28177" spans="2:2">
      <c r="B28177" s="15"/>
    </row>
    <row r="28178" spans="2:2">
      <c r="B28178" s="15"/>
    </row>
    <row r="28179" spans="2:2">
      <c r="B28179" s="15"/>
    </row>
    <row r="28180" spans="2:2">
      <c r="B28180" s="15"/>
    </row>
    <row r="28181" spans="2:2">
      <c r="B28181" s="15"/>
    </row>
    <row r="28182" spans="2:2">
      <c r="B28182" s="15"/>
    </row>
    <row r="28183" spans="2:2">
      <c r="B28183" s="15"/>
    </row>
    <row r="28184" spans="2:2">
      <c r="B28184" s="15"/>
    </row>
    <row r="28185" spans="2:2">
      <c r="B28185" s="15"/>
    </row>
    <row r="28186" spans="2:2">
      <c r="B28186" s="15"/>
    </row>
    <row r="28187" spans="2:2">
      <c r="B28187" s="15"/>
    </row>
    <row r="28188" spans="2:2">
      <c r="B28188" s="15"/>
    </row>
    <row r="28189" spans="2:2">
      <c r="B28189" s="15"/>
    </row>
    <row r="28190" spans="2:2">
      <c r="B28190" s="15"/>
    </row>
    <row r="28191" spans="2:2">
      <c r="B28191" s="15"/>
    </row>
    <row r="28192" spans="2:2">
      <c r="B28192" s="15"/>
    </row>
    <row r="28193" spans="2:2">
      <c r="B28193" s="15"/>
    </row>
    <row r="28194" spans="2:2">
      <c r="B28194" s="15"/>
    </row>
    <row r="28195" spans="2:2">
      <c r="B28195" s="15"/>
    </row>
    <row r="28196" spans="2:2">
      <c r="B28196" s="15"/>
    </row>
    <row r="28197" spans="2:2">
      <c r="B28197" s="15"/>
    </row>
    <row r="28198" spans="2:2">
      <c r="B28198" s="15"/>
    </row>
    <row r="28199" spans="2:2">
      <c r="B28199" s="15"/>
    </row>
    <row r="28200" spans="2:2">
      <c r="B28200" s="15"/>
    </row>
    <row r="28201" spans="2:2">
      <c r="B28201" s="15"/>
    </row>
    <row r="28202" spans="2:2">
      <c r="B28202" s="15"/>
    </row>
    <row r="28203" spans="2:2">
      <c r="B28203" s="15"/>
    </row>
    <row r="28204" spans="2:2">
      <c r="B28204" s="15"/>
    </row>
    <row r="28205" spans="2:2">
      <c r="B28205" s="15"/>
    </row>
    <row r="28206" spans="2:2">
      <c r="B28206" s="15"/>
    </row>
    <row r="28207" spans="2:2">
      <c r="B28207" s="15"/>
    </row>
    <row r="28208" spans="2:2">
      <c r="B28208" s="15"/>
    </row>
    <row r="28209" spans="2:2">
      <c r="B28209" s="15"/>
    </row>
    <row r="28210" spans="2:2">
      <c r="B28210" s="15"/>
    </row>
    <row r="28211" spans="2:2">
      <c r="B28211" s="15"/>
    </row>
    <row r="28212" spans="2:2">
      <c r="B28212" s="15"/>
    </row>
    <row r="28213" spans="2:2">
      <c r="B28213" s="15"/>
    </row>
    <row r="28214" spans="2:2">
      <c r="B28214" s="15"/>
    </row>
    <row r="28215" spans="2:2">
      <c r="B28215" s="15"/>
    </row>
    <row r="28216" spans="2:2">
      <c r="B28216" s="15"/>
    </row>
    <row r="28217" spans="2:2">
      <c r="B28217" s="15"/>
    </row>
    <row r="28218" spans="2:2">
      <c r="B28218" s="15"/>
    </row>
    <row r="28219" spans="2:2">
      <c r="B28219" s="15"/>
    </row>
    <row r="28220" spans="2:2">
      <c r="B28220" s="15"/>
    </row>
    <row r="28221" spans="2:2">
      <c r="B28221" s="15"/>
    </row>
    <row r="28222" spans="2:2">
      <c r="B28222" s="15"/>
    </row>
    <row r="28223" spans="2:2">
      <c r="B28223" s="15"/>
    </row>
    <row r="28224" spans="2:2">
      <c r="B28224" s="15"/>
    </row>
    <row r="28225" spans="2:2">
      <c r="B28225" s="15"/>
    </row>
    <row r="28226" spans="2:2">
      <c r="B28226" s="15"/>
    </row>
    <row r="28227" spans="2:2">
      <c r="B28227" s="15"/>
    </row>
    <row r="28228" spans="2:2">
      <c r="B28228" s="15"/>
    </row>
    <row r="28229" spans="2:2">
      <c r="B28229" s="15"/>
    </row>
    <row r="28230" spans="2:2">
      <c r="B28230" s="15"/>
    </row>
    <row r="28231" spans="2:2">
      <c r="B28231" s="15"/>
    </row>
    <row r="28232" spans="2:2">
      <c r="B28232" s="15"/>
    </row>
    <row r="28233" spans="2:2">
      <c r="B28233" s="15"/>
    </row>
    <row r="28234" spans="2:2">
      <c r="B28234" s="15"/>
    </row>
    <row r="28235" spans="2:2">
      <c r="B28235" s="15"/>
    </row>
    <row r="28236" spans="2:2">
      <c r="B28236" s="15"/>
    </row>
    <row r="28237" spans="2:2">
      <c r="B28237" s="15"/>
    </row>
    <row r="28238" spans="2:2">
      <c r="B28238" s="15"/>
    </row>
    <row r="28239" spans="2:2">
      <c r="B28239" s="15"/>
    </row>
    <row r="28240" spans="2:2">
      <c r="B28240" s="15"/>
    </row>
    <row r="28241" spans="2:2">
      <c r="B28241" s="15"/>
    </row>
    <row r="28242" spans="2:2">
      <c r="B28242" s="15"/>
    </row>
    <row r="28243" spans="2:2">
      <c r="B28243" s="15"/>
    </row>
    <row r="28244" spans="2:2">
      <c r="B28244" s="15"/>
    </row>
    <row r="28245" spans="2:2">
      <c r="B28245" s="15"/>
    </row>
    <row r="28246" spans="2:2">
      <c r="B28246" s="15"/>
    </row>
    <row r="28247" spans="2:2">
      <c r="B28247" s="15"/>
    </row>
    <row r="28248" spans="2:2">
      <c r="B28248" s="15"/>
    </row>
    <row r="28249" spans="2:2">
      <c r="B28249" s="15"/>
    </row>
    <row r="28250" spans="2:2">
      <c r="B28250" s="15"/>
    </row>
    <row r="28251" spans="2:2">
      <c r="B28251" s="15"/>
    </row>
    <row r="28252" spans="2:2">
      <c r="B28252" s="15"/>
    </row>
    <row r="28253" spans="2:2">
      <c r="B28253" s="15"/>
    </row>
    <row r="28254" spans="2:2">
      <c r="B28254" s="15"/>
    </row>
    <row r="28255" spans="2:2">
      <c r="B28255" s="15"/>
    </row>
    <row r="28256" spans="2:2">
      <c r="B28256" s="15"/>
    </row>
    <row r="28257" spans="2:2">
      <c r="B28257" s="15"/>
    </row>
    <row r="28258" spans="2:2">
      <c r="B28258" s="15"/>
    </row>
    <row r="28259" spans="2:2">
      <c r="B28259" s="15"/>
    </row>
    <row r="28260" spans="2:2">
      <c r="B28260" s="15"/>
    </row>
    <row r="28261" spans="2:2">
      <c r="B28261" s="15"/>
    </row>
    <row r="28262" spans="2:2">
      <c r="B28262" s="15"/>
    </row>
    <row r="28263" spans="2:2">
      <c r="B28263" s="15"/>
    </row>
    <row r="28264" spans="2:2">
      <c r="B28264" s="15"/>
    </row>
    <row r="28265" spans="2:2">
      <c r="B28265" s="15"/>
    </row>
    <row r="28266" spans="2:2">
      <c r="B28266" s="15"/>
    </row>
    <row r="28267" spans="2:2">
      <c r="B28267" s="15"/>
    </row>
    <row r="28268" spans="2:2">
      <c r="B28268" s="15"/>
    </row>
    <row r="28269" spans="2:2">
      <c r="B28269" s="15"/>
    </row>
    <row r="28270" spans="2:2">
      <c r="B28270" s="15"/>
    </row>
    <row r="28271" spans="2:2">
      <c r="B28271" s="15"/>
    </row>
    <row r="28272" spans="2:2">
      <c r="B28272" s="15"/>
    </row>
    <row r="28273" spans="2:2">
      <c r="B28273" s="15"/>
    </row>
    <row r="28274" spans="2:2">
      <c r="B28274" s="15"/>
    </row>
    <row r="28275" spans="2:2">
      <c r="B28275" s="15"/>
    </row>
    <row r="28276" spans="2:2">
      <c r="B28276" s="15"/>
    </row>
    <row r="28277" spans="2:2">
      <c r="B28277" s="15"/>
    </row>
    <row r="28278" spans="2:2">
      <c r="B28278" s="15"/>
    </row>
    <row r="28279" spans="2:2">
      <c r="B28279" s="15"/>
    </row>
    <row r="28280" spans="2:2">
      <c r="B28280" s="15"/>
    </row>
    <row r="28281" spans="2:2">
      <c r="B28281" s="15"/>
    </row>
    <row r="28282" spans="2:2">
      <c r="B28282" s="15"/>
    </row>
    <row r="28283" spans="2:2">
      <c r="B28283" s="15"/>
    </row>
    <row r="28284" spans="2:2">
      <c r="B28284" s="15"/>
    </row>
    <row r="28285" spans="2:2">
      <c r="B28285" s="15"/>
    </row>
    <row r="28286" spans="2:2">
      <c r="B28286" s="15"/>
    </row>
    <row r="28287" spans="2:2">
      <c r="B28287" s="15"/>
    </row>
    <row r="28288" spans="2:2">
      <c r="B28288" s="15"/>
    </row>
    <row r="28289" spans="2:2">
      <c r="B28289" s="15"/>
    </row>
    <row r="28290" spans="2:2">
      <c r="B28290" s="15"/>
    </row>
    <row r="28291" spans="2:2">
      <c r="B28291" s="15"/>
    </row>
    <row r="28292" spans="2:2">
      <c r="B28292" s="15"/>
    </row>
    <row r="28293" spans="2:2">
      <c r="B28293" s="15"/>
    </row>
    <row r="28294" spans="2:2">
      <c r="B28294" s="15"/>
    </row>
    <row r="28295" spans="2:2">
      <c r="B28295" s="15"/>
    </row>
    <row r="28296" spans="2:2">
      <c r="B28296" s="15"/>
    </row>
    <row r="28297" spans="2:2">
      <c r="B28297" s="15"/>
    </row>
    <row r="28298" spans="2:2">
      <c r="B28298" s="15"/>
    </row>
    <row r="28299" spans="2:2">
      <c r="B28299" s="15"/>
    </row>
    <row r="28300" spans="2:2">
      <c r="B28300" s="15"/>
    </row>
    <row r="28301" spans="2:2">
      <c r="B28301" s="15"/>
    </row>
    <row r="28302" spans="2:2">
      <c r="B28302" s="15"/>
    </row>
    <row r="28303" spans="2:2">
      <c r="B28303" s="15"/>
    </row>
    <row r="28304" spans="2:2">
      <c r="B28304" s="15"/>
    </row>
    <row r="28305" spans="2:2">
      <c r="B28305" s="15"/>
    </row>
    <row r="28306" spans="2:2">
      <c r="B28306" s="15"/>
    </row>
    <row r="28307" spans="2:2">
      <c r="B28307" s="15"/>
    </row>
    <row r="28308" spans="2:2">
      <c r="B28308" s="15"/>
    </row>
    <row r="28309" spans="2:2">
      <c r="B28309" s="15"/>
    </row>
    <row r="28310" spans="2:2">
      <c r="B28310" s="15"/>
    </row>
    <row r="28311" spans="2:2">
      <c r="B28311" s="15"/>
    </row>
    <row r="28312" spans="2:2">
      <c r="B28312" s="15"/>
    </row>
    <row r="28313" spans="2:2">
      <c r="B28313" s="15"/>
    </row>
    <row r="28314" spans="2:2">
      <c r="B28314" s="15"/>
    </row>
    <row r="28315" spans="2:2">
      <c r="B28315" s="15"/>
    </row>
    <row r="28316" spans="2:2">
      <c r="B28316" s="15"/>
    </row>
    <row r="28317" spans="2:2">
      <c r="B28317" s="15"/>
    </row>
    <row r="28318" spans="2:2">
      <c r="B28318" s="15"/>
    </row>
    <row r="28319" spans="2:2">
      <c r="B28319" s="15"/>
    </row>
    <row r="28320" spans="2:2">
      <c r="B28320" s="15"/>
    </row>
    <row r="28321" spans="2:2">
      <c r="B28321" s="15"/>
    </row>
    <row r="28322" spans="2:2">
      <c r="B28322" s="15"/>
    </row>
    <row r="28323" spans="2:2">
      <c r="B28323" s="15"/>
    </row>
    <row r="28324" spans="2:2">
      <c r="B28324" s="15"/>
    </row>
    <row r="28325" spans="2:2">
      <c r="B28325" s="15"/>
    </row>
    <row r="28326" spans="2:2">
      <c r="B28326" s="15"/>
    </row>
    <row r="28327" spans="2:2">
      <c r="B28327" s="15"/>
    </row>
    <row r="28328" spans="2:2">
      <c r="B28328" s="15"/>
    </row>
    <row r="28329" spans="2:2">
      <c r="B28329" s="15"/>
    </row>
    <row r="28330" spans="2:2">
      <c r="B28330" s="15"/>
    </row>
    <row r="28331" spans="2:2">
      <c r="B28331" s="15"/>
    </row>
    <row r="28332" spans="2:2">
      <c r="B28332" s="15"/>
    </row>
    <row r="28333" spans="2:2">
      <c r="B28333" s="15"/>
    </row>
    <row r="28334" spans="2:2">
      <c r="B28334" s="15"/>
    </row>
    <row r="28335" spans="2:2">
      <c r="B28335" s="15"/>
    </row>
    <row r="28336" spans="2:2">
      <c r="B28336" s="15"/>
    </row>
    <row r="28337" spans="2:2">
      <c r="B28337" s="15"/>
    </row>
    <row r="28338" spans="2:2">
      <c r="B28338" s="15"/>
    </row>
    <row r="28339" spans="2:2">
      <c r="B28339" s="15"/>
    </row>
    <row r="28340" spans="2:2">
      <c r="B28340" s="15"/>
    </row>
    <row r="28341" spans="2:2">
      <c r="B28341" s="15"/>
    </row>
    <row r="28342" spans="2:2">
      <c r="B28342" s="15"/>
    </row>
    <row r="28343" spans="2:2">
      <c r="B28343" s="15"/>
    </row>
    <row r="28344" spans="2:2">
      <c r="B28344" s="15"/>
    </row>
    <row r="28345" spans="2:2">
      <c r="B28345" s="15"/>
    </row>
    <row r="28346" spans="2:2">
      <c r="B28346" s="15"/>
    </row>
    <row r="28347" spans="2:2">
      <c r="B28347" s="15"/>
    </row>
    <row r="28348" spans="2:2">
      <c r="B28348" s="15"/>
    </row>
    <row r="28349" spans="2:2">
      <c r="B28349" s="15"/>
    </row>
    <row r="28350" spans="2:2">
      <c r="B28350" s="15"/>
    </row>
    <row r="28351" spans="2:2">
      <c r="B28351" s="15"/>
    </row>
    <row r="28352" spans="2:2">
      <c r="B28352" s="15"/>
    </row>
    <row r="28353" spans="2:2">
      <c r="B28353" s="15"/>
    </row>
    <row r="28354" spans="2:2">
      <c r="B28354" s="15"/>
    </row>
    <row r="28355" spans="2:2">
      <c r="B28355" s="15"/>
    </row>
    <row r="28356" spans="2:2">
      <c r="B28356" s="15"/>
    </row>
    <row r="28357" spans="2:2">
      <c r="B28357" s="15"/>
    </row>
    <row r="28358" spans="2:2">
      <c r="B28358" s="15"/>
    </row>
    <row r="28359" spans="2:2">
      <c r="B28359" s="15"/>
    </row>
    <row r="28360" spans="2:2">
      <c r="B28360" s="15"/>
    </row>
    <row r="28361" spans="2:2">
      <c r="B28361" s="15"/>
    </row>
    <row r="28362" spans="2:2">
      <c r="B28362" s="15"/>
    </row>
    <row r="28363" spans="2:2">
      <c r="B28363" s="15"/>
    </row>
    <row r="28364" spans="2:2">
      <c r="B28364" s="15"/>
    </row>
    <row r="28365" spans="2:2">
      <c r="B28365" s="15"/>
    </row>
    <row r="28366" spans="2:2">
      <c r="B28366" s="15"/>
    </row>
    <row r="28367" spans="2:2">
      <c r="B28367" s="15"/>
    </row>
    <row r="28368" spans="2:2">
      <c r="B28368" s="15"/>
    </row>
    <row r="28369" spans="2:2">
      <c r="B28369" s="15"/>
    </row>
    <row r="28370" spans="2:2">
      <c r="B28370" s="15"/>
    </row>
    <row r="28371" spans="2:2">
      <c r="B28371" s="15"/>
    </row>
    <row r="28372" spans="2:2">
      <c r="B28372" s="15"/>
    </row>
    <row r="28373" spans="2:2">
      <c r="B28373" s="15"/>
    </row>
    <row r="28374" spans="2:2">
      <c r="B28374" s="15"/>
    </row>
    <row r="28375" spans="2:2">
      <c r="B28375" s="15"/>
    </row>
    <row r="28376" spans="2:2">
      <c r="B28376" s="15"/>
    </row>
    <row r="28377" spans="2:2">
      <c r="B28377" s="15"/>
    </row>
    <row r="28378" spans="2:2">
      <c r="B28378" s="15"/>
    </row>
    <row r="28379" spans="2:2">
      <c r="B28379" s="15"/>
    </row>
    <row r="28380" spans="2:2">
      <c r="B28380" s="15"/>
    </row>
    <row r="28381" spans="2:2">
      <c r="B28381" s="15"/>
    </row>
    <row r="28382" spans="2:2">
      <c r="B28382" s="15"/>
    </row>
    <row r="28383" spans="2:2">
      <c r="B28383" s="15"/>
    </row>
    <row r="28384" spans="2:2">
      <c r="B28384" s="15"/>
    </row>
    <row r="28385" spans="2:2">
      <c r="B28385" s="15"/>
    </row>
    <row r="28386" spans="2:2">
      <c r="B28386" s="15"/>
    </row>
    <row r="28387" spans="2:2">
      <c r="B28387" s="15"/>
    </row>
    <row r="28388" spans="2:2">
      <c r="B28388" s="15"/>
    </row>
    <row r="28389" spans="2:2">
      <c r="B28389" s="15"/>
    </row>
    <row r="28390" spans="2:2">
      <c r="B28390" s="15"/>
    </row>
    <row r="28391" spans="2:2">
      <c r="B28391" s="15"/>
    </row>
    <row r="28392" spans="2:2">
      <c r="B28392" s="15"/>
    </row>
    <row r="28393" spans="2:2">
      <c r="B28393" s="15"/>
    </row>
    <row r="28394" spans="2:2">
      <c r="B28394" s="15"/>
    </row>
    <row r="28395" spans="2:2">
      <c r="B28395" s="15"/>
    </row>
    <row r="28396" spans="2:2">
      <c r="B28396" s="15"/>
    </row>
    <row r="28397" spans="2:2">
      <c r="B28397" s="15"/>
    </row>
    <row r="28398" spans="2:2">
      <c r="B28398" s="15"/>
    </row>
    <row r="28399" spans="2:2">
      <c r="B28399" s="15"/>
    </row>
    <row r="28400" spans="2:2">
      <c r="B28400" s="15"/>
    </row>
    <row r="28401" spans="2:2">
      <c r="B28401" s="15"/>
    </row>
    <row r="28402" spans="2:2">
      <c r="B28402" s="15"/>
    </row>
    <row r="28403" spans="2:2">
      <c r="B28403" s="15"/>
    </row>
    <row r="28404" spans="2:2">
      <c r="B28404" s="15"/>
    </row>
    <row r="28405" spans="2:2">
      <c r="B28405" s="15"/>
    </row>
    <row r="28406" spans="2:2">
      <c r="B28406" s="15"/>
    </row>
    <row r="28407" spans="2:2">
      <c r="B28407" s="15"/>
    </row>
    <row r="28408" spans="2:2">
      <c r="B28408" s="15"/>
    </row>
    <row r="28409" spans="2:2">
      <c r="B28409" s="15"/>
    </row>
    <row r="28410" spans="2:2">
      <c r="B28410" s="15"/>
    </row>
    <row r="28411" spans="2:2">
      <c r="B28411" s="15"/>
    </row>
    <row r="28412" spans="2:2">
      <c r="B28412" s="15"/>
    </row>
    <row r="28413" spans="2:2">
      <c r="B28413" s="15"/>
    </row>
    <row r="28414" spans="2:2">
      <c r="B28414" s="15"/>
    </row>
    <row r="28415" spans="2:2">
      <c r="B28415" s="15"/>
    </row>
    <row r="28416" spans="2:2">
      <c r="B28416" s="15"/>
    </row>
    <row r="28417" spans="2:2">
      <c r="B28417" s="15"/>
    </row>
    <row r="28418" spans="2:2">
      <c r="B28418" s="15"/>
    </row>
    <row r="28419" spans="2:2">
      <c r="B28419" s="15"/>
    </row>
    <row r="28420" spans="2:2">
      <c r="B28420" s="15"/>
    </row>
    <row r="28421" spans="2:2">
      <c r="B28421" s="15"/>
    </row>
    <row r="28422" spans="2:2">
      <c r="B28422" s="15"/>
    </row>
    <row r="28423" spans="2:2">
      <c r="B28423" s="15"/>
    </row>
    <row r="28424" spans="2:2">
      <c r="B28424" s="15"/>
    </row>
    <row r="28425" spans="2:2">
      <c r="B28425" s="15"/>
    </row>
    <row r="28426" spans="2:2">
      <c r="B28426" s="15"/>
    </row>
    <row r="28427" spans="2:2">
      <c r="B28427" s="15"/>
    </row>
    <row r="28428" spans="2:2">
      <c r="B28428" s="15"/>
    </row>
    <row r="28429" spans="2:2">
      <c r="B28429" s="15"/>
    </row>
    <row r="28430" spans="2:2">
      <c r="B28430" s="15"/>
    </row>
    <row r="28431" spans="2:2">
      <c r="B28431" s="15"/>
    </row>
    <row r="28432" spans="2:2">
      <c r="B28432" s="15"/>
    </row>
    <row r="28433" spans="2:2">
      <c r="B28433" s="15"/>
    </row>
    <row r="28434" spans="2:2">
      <c r="B28434" s="15"/>
    </row>
    <row r="28435" spans="2:2">
      <c r="B28435" s="15"/>
    </row>
    <row r="28436" spans="2:2">
      <c r="B28436" s="15"/>
    </row>
    <row r="28437" spans="2:2">
      <c r="B28437" s="15"/>
    </row>
    <row r="28438" spans="2:2">
      <c r="B28438" s="15"/>
    </row>
    <row r="28439" spans="2:2">
      <c r="B28439" s="15"/>
    </row>
    <row r="28440" spans="2:2">
      <c r="B28440" s="15"/>
    </row>
    <row r="28441" spans="2:2">
      <c r="B28441" s="15"/>
    </row>
    <row r="28442" spans="2:2">
      <c r="B28442" s="15"/>
    </row>
    <row r="28443" spans="2:2">
      <c r="B28443" s="15"/>
    </row>
    <row r="28444" spans="2:2">
      <c r="B28444" s="15"/>
    </row>
    <row r="28445" spans="2:2">
      <c r="B28445" s="15"/>
    </row>
    <row r="28446" spans="2:2">
      <c r="B28446" s="15"/>
    </row>
    <row r="28447" spans="2:2">
      <c r="B28447" s="15"/>
    </row>
    <row r="28448" spans="2:2">
      <c r="B28448" s="15"/>
    </row>
    <row r="28449" spans="2:2">
      <c r="B28449" s="15"/>
    </row>
    <row r="28450" spans="2:2">
      <c r="B28450" s="15"/>
    </row>
    <row r="28451" spans="2:2">
      <c r="B28451" s="15"/>
    </row>
    <row r="28452" spans="2:2">
      <c r="B28452" s="15"/>
    </row>
    <row r="28453" spans="2:2">
      <c r="B28453" s="15"/>
    </row>
    <row r="28454" spans="2:2">
      <c r="B28454" s="15"/>
    </row>
    <row r="28455" spans="2:2">
      <c r="B28455" s="15"/>
    </row>
    <row r="28456" spans="2:2">
      <c r="B28456" s="15"/>
    </row>
    <row r="28457" spans="2:2">
      <c r="B28457" s="15"/>
    </row>
    <row r="28458" spans="2:2">
      <c r="B28458" s="15"/>
    </row>
    <row r="28459" spans="2:2">
      <c r="B28459" s="15"/>
    </row>
    <row r="28460" spans="2:2">
      <c r="B28460" s="15"/>
    </row>
    <row r="28461" spans="2:2">
      <c r="B28461" s="15"/>
    </row>
    <row r="28462" spans="2:2">
      <c r="B28462" s="15"/>
    </row>
    <row r="28463" spans="2:2">
      <c r="B28463" s="15"/>
    </row>
    <row r="28464" spans="2:2">
      <c r="B28464" s="15"/>
    </row>
    <row r="28465" spans="2:2">
      <c r="B28465" s="15"/>
    </row>
    <row r="28466" spans="2:2">
      <c r="B28466" s="15"/>
    </row>
    <row r="28467" spans="2:2">
      <c r="B28467" s="15"/>
    </row>
    <row r="28468" spans="2:2">
      <c r="B28468" s="15"/>
    </row>
    <row r="28469" spans="2:2">
      <c r="B28469" s="15"/>
    </row>
    <row r="28470" spans="2:2">
      <c r="B28470" s="15"/>
    </row>
    <row r="28471" spans="2:2">
      <c r="B28471" s="15"/>
    </row>
    <row r="28472" spans="2:2">
      <c r="B28472" s="15"/>
    </row>
    <row r="28473" spans="2:2">
      <c r="B28473" s="15"/>
    </row>
    <row r="28474" spans="2:2">
      <c r="B28474" s="15"/>
    </row>
    <row r="28475" spans="2:2">
      <c r="B28475" s="15"/>
    </row>
    <row r="28476" spans="2:2">
      <c r="B28476" s="15"/>
    </row>
    <row r="28477" spans="2:2">
      <c r="B28477" s="15"/>
    </row>
    <row r="28478" spans="2:2">
      <c r="B28478" s="15"/>
    </row>
    <row r="28479" spans="2:2">
      <c r="B28479" s="15"/>
    </row>
    <row r="28480" spans="2:2">
      <c r="B28480" s="15"/>
    </row>
    <row r="28481" spans="2:2">
      <c r="B28481" s="15"/>
    </row>
    <row r="28482" spans="2:2">
      <c r="B28482" s="15"/>
    </row>
    <row r="28483" spans="2:2">
      <c r="B28483" s="15"/>
    </row>
    <row r="28484" spans="2:2">
      <c r="B28484" s="15"/>
    </row>
    <row r="28485" spans="2:2">
      <c r="B28485" s="15"/>
    </row>
    <row r="28486" spans="2:2">
      <c r="B28486" s="15"/>
    </row>
    <row r="28487" spans="2:2">
      <c r="B28487" s="15"/>
    </row>
    <row r="28488" spans="2:2">
      <c r="B28488" s="15"/>
    </row>
    <row r="28489" spans="2:2">
      <c r="B28489" s="15"/>
    </row>
    <row r="28490" spans="2:2">
      <c r="B28490" s="15"/>
    </row>
    <row r="28491" spans="2:2">
      <c r="B28491" s="15"/>
    </row>
    <row r="28492" spans="2:2">
      <c r="B28492" s="15"/>
    </row>
    <row r="28493" spans="2:2">
      <c r="B28493" s="15"/>
    </row>
    <row r="28494" spans="2:2">
      <c r="B28494" s="15"/>
    </row>
    <row r="28495" spans="2:2">
      <c r="B28495" s="15"/>
    </row>
    <row r="28496" spans="2:2">
      <c r="B28496" s="15"/>
    </row>
    <row r="28497" spans="2:2">
      <c r="B28497" s="15"/>
    </row>
    <row r="28498" spans="2:2">
      <c r="B28498" s="15"/>
    </row>
    <row r="28499" spans="2:2">
      <c r="B28499" s="15"/>
    </row>
    <row r="28500" spans="2:2">
      <c r="B28500" s="15"/>
    </row>
    <row r="28501" spans="2:2">
      <c r="B28501" s="15"/>
    </row>
    <row r="28502" spans="2:2">
      <c r="B28502" s="15"/>
    </row>
    <row r="28503" spans="2:2">
      <c r="B28503" s="15"/>
    </row>
    <row r="28504" spans="2:2">
      <c r="B28504" s="15"/>
    </row>
    <row r="28505" spans="2:2">
      <c r="B28505" s="15"/>
    </row>
    <row r="28506" spans="2:2">
      <c r="B28506" s="15"/>
    </row>
    <row r="28507" spans="2:2">
      <c r="B28507" s="15"/>
    </row>
    <row r="28508" spans="2:2">
      <c r="B28508" s="15"/>
    </row>
    <row r="28509" spans="2:2">
      <c r="B28509" s="15"/>
    </row>
    <row r="28510" spans="2:2">
      <c r="B28510" s="15"/>
    </row>
    <row r="28511" spans="2:2">
      <c r="B28511" s="15"/>
    </row>
    <row r="28512" spans="2:2">
      <c r="B28512" s="15"/>
    </row>
    <row r="28513" spans="2:2">
      <c r="B28513" s="15"/>
    </row>
    <row r="28514" spans="2:2">
      <c r="B28514" s="15"/>
    </row>
    <row r="28515" spans="2:2">
      <c r="B28515" s="15"/>
    </row>
    <row r="28516" spans="2:2">
      <c r="B28516" s="15"/>
    </row>
    <row r="28517" spans="2:2">
      <c r="B28517" s="15"/>
    </row>
    <row r="28518" spans="2:2">
      <c r="B28518" s="15"/>
    </row>
    <row r="28519" spans="2:2">
      <c r="B28519" s="15"/>
    </row>
    <row r="28520" spans="2:2">
      <c r="B28520" s="15"/>
    </row>
    <row r="28521" spans="2:2">
      <c r="B28521" s="15"/>
    </row>
    <row r="28522" spans="2:2">
      <c r="B28522" s="15"/>
    </row>
    <row r="28523" spans="2:2">
      <c r="B28523" s="15"/>
    </row>
    <row r="28524" spans="2:2">
      <c r="B28524" s="15"/>
    </row>
    <row r="28525" spans="2:2">
      <c r="B28525" s="15"/>
    </row>
    <row r="28526" spans="2:2">
      <c r="B28526" s="15"/>
    </row>
    <row r="28527" spans="2:2">
      <c r="B28527" s="15"/>
    </row>
    <row r="28528" spans="2:2">
      <c r="B28528" s="15"/>
    </row>
    <row r="28529" spans="2:2">
      <c r="B28529" s="15"/>
    </row>
    <row r="28530" spans="2:2">
      <c r="B28530" s="15"/>
    </row>
    <row r="28531" spans="2:2">
      <c r="B28531" s="15"/>
    </row>
    <row r="28532" spans="2:2">
      <c r="B28532" s="15"/>
    </row>
    <row r="28533" spans="2:2">
      <c r="B28533" s="15"/>
    </row>
    <row r="28534" spans="2:2">
      <c r="B28534" s="15"/>
    </row>
    <row r="28535" spans="2:2">
      <c r="B28535" s="15"/>
    </row>
    <row r="28536" spans="2:2">
      <c r="B28536" s="15"/>
    </row>
    <row r="28537" spans="2:2">
      <c r="B28537" s="15"/>
    </row>
    <row r="28538" spans="2:2">
      <c r="B28538" s="15"/>
    </row>
    <row r="28539" spans="2:2">
      <c r="B28539" s="15"/>
    </row>
    <row r="28540" spans="2:2">
      <c r="B28540" s="15"/>
    </row>
    <row r="28541" spans="2:2">
      <c r="B28541" s="15"/>
    </row>
    <row r="28542" spans="2:2">
      <c r="B28542" s="15"/>
    </row>
    <row r="28543" spans="2:2">
      <c r="B28543" s="15"/>
    </row>
    <row r="28544" spans="2:2">
      <c r="B28544" s="15"/>
    </row>
    <row r="28545" spans="2:2">
      <c r="B28545" s="15"/>
    </row>
    <row r="28546" spans="2:2">
      <c r="B28546" s="15"/>
    </row>
    <row r="28547" spans="2:2">
      <c r="B28547" s="15"/>
    </row>
    <row r="28548" spans="2:2">
      <c r="B28548" s="15"/>
    </row>
    <row r="28549" spans="2:2">
      <c r="B28549" s="15"/>
    </row>
    <row r="28550" spans="2:2">
      <c r="B28550" s="15"/>
    </row>
    <row r="28551" spans="2:2">
      <c r="B28551" s="15"/>
    </row>
    <row r="28552" spans="2:2">
      <c r="B28552" s="15"/>
    </row>
    <row r="28553" spans="2:2">
      <c r="B28553" s="15"/>
    </row>
    <row r="28554" spans="2:2">
      <c r="B28554" s="15"/>
    </row>
    <row r="28555" spans="2:2">
      <c r="B28555" s="15"/>
    </row>
    <row r="28556" spans="2:2">
      <c r="B28556" s="15"/>
    </row>
    <row r="28557" spans="2:2">
      <c r="B28557" s="15"/>
    </row>
    <row r="28558" spans="2:2">
      <c r="B28558" s="15"/>
    </row>
    <row r="28559" spans="2:2">
      <c r="B28559" s="15"/>
    </row>
    <row r="28560" spans="2:2">
      <c r="B28560" s="15"/>
    </row>
    <row r="28561" spans="2:2">
      <c r="B28561" s="15"/>
    </row>
    <row r="28562" spans="2:2">
      <c r="B28562" s="15"/>
    </row>
    <row r="28563" spans="2:2">
      <c r="B28563" s="15"/>
    </row>
    <row r="28564" spans="2:2">
      <c r="B28564" s="15"/>
    </row>
    <row r="28565" spans="2:2">
      <c r="B28565" s="15"/>
    </row>
    <row r="28566" spans="2:2">
      <c r="B28566" s="15"/>
    </row>
    <row r="28567" spans="2:2">
      <c r="B28567" s="15"/>
    </row>
    <row r="28568" spans="2:2">
      <c r="B28568" s="15"/>
    </row>
    <row r="28569" spans="2:2">
      <c r="B28569" s="15"/>
    </row>
    <row r="28570" spans="2:2">
      <c r="B28570" s="15"/>
    </row>
    <row r="28571" spans="2:2">
      <c r="B28571" s="15"/>
    </row>
    <row r="28572" spans="2:2">
      <c r="B28572" s="15"/>
    </row>
    <row r="28573" spans="2:2">
      <c r="B28573" s="15"/>
    </row>
    <row r="28574" spans="2:2">
      <c r="B28574" s="15"/>
    </row>
    <row r="28575" spans="2:2">
      <c r="B28575" s="15"/>
    </row>
    <row r="28576" spans="2:2">
      <c r="B28576" s="15"/>
    </row>
    <row r="28577" spans="2:2">
      <c r="B28577" s="15"/>
    </row>
    <row r="28578" spans="2:2">
      <c r="B28578" s="15"/>
    </row>
    <row r="28579" spans="2:2">
      <c r="B28579" s="15"/>
    </row>
    <row r="28580" spans="2:2">
      <c r="B28580" s="15"/>
    </row>
    <row r="28581" spans="2:2">
      <c r="B28581" s="15"/>
    </row>
    <row r="28582" spans="2:2">
      <c r="B28582" s="15"/>
    </row>
    <row r="28583" spans="2:2">
      <c r="B28583" s="15"/>
    </row>
    <row r="28584" spans="2:2">
      <c r="B28584" s="15"/>
    </row>
    <row r="28585" spans="2:2">
      <c r="B28585" s="15"/>
    </row>
    <row r="28586" spans="2:2">
      <c r="B28586" s="15"/>
    </row>
    <row r="28587" spans="2:2">
      <c r="B28587" s="15"/>
    </row>
    <row r="28588" spans="2:2">
      <c r="B28588" s="15"/>
    </row>
    <row r="28589" spans="2:2">
      <c r="B28589" s="15"/>
    </row>
    <row r="28590" spans="2:2">
      <c r="B28590" s="15"/>
    </row>
    <row r="28591" spans="2:2">
      <c r="B28591" s="15"/>
    </row>
    <row r="28592" spans="2:2">
      <c r="B28592" s="15"/>
    </row>
    <row r="28593" spans="2:2">
      <c r="B28593" s="15"/>
    </row>
    <row r="28594" spans="2:2">
      <c r="B28594" s="15"/>
    </row>
    <row r="28595" spans="2:2">
      <c r="B28595" s="15"/>
    </row>
    <row r="28596" spans="2:2">
      <c r="B28596" s="15"/>
    </row>
    <row r="28597" spans="2:2">
      <c r="B28597" s="15"/>
    </row>
    <row r="28598" spans="2:2">
      <c r="B28598" s="15"/>
    </row>
    <row r="28599" spans="2:2">
      <c r="B28599" s="15"/>
    </row>
    <row r="28600" spans="2:2">
      <c r="B28600" s="15"/>
    </row>
    <row r="28601" spans="2:2">
      <c r="B28601" s="15"/>
    </row>
    <row r="28602" spans="2:2">
      <c r="B28602" s="15"/>
    </row>
    <row r="28603" spans="2:2">
      <c r="B28603" s="15"/>
    </row>
    <row r="28604" spans="2:2">
      <c r="B28604" s="15"/>
    </row>
    <row r="28605" spans="2:2">
      <c r="B28605" s="15"/>
    </row>
    <row r="28606" spans="2:2">
      <c r="B28606" s="15"/>
    </row>
    <row r="28607" spans="2:2">
      <c r="B28607" s="15"/>
    </row>
    <row r="28608" spans="2:2">
      <c r="B28608" s="15"/>
    </row>
    <row r="28609" spans="2:2">
      <c r="B28609" s="15"/>
    </row>
    <row r="28610" spans="2:2">
      <c r="B28610" s="15"/>
    </row>
    <row r="28611" spans="2:2">
      <c r="B28611" s="15"/>
    </row>
    <row r="28612" spans="2:2">
      <c r="B28612" s="15"/>
    </row>
    <row r="28613" spans="2:2">
      <c r="B28613" s="15"/>
    </row>
    <row r="28614" spans="2:2">
      <c r="B28614" s="15"/>
    </row>
    <row r="28615" spans="2:2">
      <c r="B28615" s="15"/>
    </row>
    <row r="28616" spans="2:2">
      <c r="B28616" s="15"/>
    </row>
    <row r="28617" spans="2:2">
      <c r="B28617" s="15"/>
    </row>
    <row r="28618" spans="2:2">
      <c r="B28618" s="15"/>
    </row>
    <row r="28619" spans="2:2">
      <c r="B28619" s="15"/>
    </row>
    <row r="28620" spans="2:2">
      <c r="B28620" s="15"/>
    </row>
    <row r="28621" spans="2:2">
      <c r="B28621" s="15"/>
    </row>
    <row r="28622" spans="2:2">
      <c r="B28622" s="15"/>
    </row>
    <row r="28623" spans="2:2">
      <c r="B28623" s="15"/>
    </row>
    <row r="28624" spans="2:2">
      <c r="B28624" s="15"/>
    </row>
    <row r="28625" spans="2:2">
      <c r="B28625" s="15"/>
    </row>
    <row r="28626" spans="2:2">
      <c r="B28626" s="15"/>
    </row>
    <row r="28627" spans="2:2">
      <c r="B28627" s="15"/>
    </row>
    <row r="28628" spans="2:2">
      <c r="B28628" s="15"/>
    </row>
    <row r="28629" spans="2:2">
      <c r="B28629" s="15"/>
    </row>
    <row r="28630" spans="2:2">
      <c r="B28630" s="15"/>
    </row>
    <row r="28631" spans="2:2">
      <c r="B28631" s="15"/>
    </row>
    <row r="28632" spans="2:2">
      <c r="B28632" s="15"/>
    </row>
    <row r="28633" spans="2:2">
      <c r="B28633" s="15"/>
    </row>
    <row r="28634" spans="2:2">
      <c r="B28634" s="15"/>
    </row>
    <row r="28635" spans="2:2">
      <c r="B28635" s="15"/>
    </row>
    <row r="28636" spans="2:2">
      <c r="B28636" s="15"/>
    </row>
    <row r="28637" spans="2:2">
      <c r="B28637" s="15"/>
    </row>
    <row r="28638" spans="2:2">
      <c r="B28638" s="15"/>
    </row>
    <row r="28639" spans="2:2">
      <c r="B28639" s="15"/>
    </row>
    <row r="28640" spans="2:2">
      <c r="B28640" s="15"/>
    </row>
    <row r="28641" spans="2:2">
      <c r="B28641" s="15"/>
    </row>
    <row r="28642" spans="2:2">
      <c r="B28642" s="15"/>
    </row>
    <row r="28643" spans="2:2">
      <c r="B28643" s="15"/>
    </row>
    <row r="28644" spans="2:2">
      <c r="B28644" s="15"/>
    </row>
    <row r="28645" spans="2:2">
      <c r="B28645" s="15"/>
    </row>
    <row r="28646" spans="2:2">
      <c r="B28646" s="15"/>
    </row>
    <row r="28647" spans="2:2">
      <c r="B28647" s="15"/>
    </row>
    <row r="28648" spans="2:2">
      <c r="B28648" s="15"/>
    </row>
    <row r="28649" spans="2:2">
      <c r="B28649" s="15"/>
    </row>
    <row r="28650" spans="2:2">
      <c r="B28650" s="15"/>
    </row>
    <row r="28651" spans="2:2">
      <c r="B28651" s="15"/>
    </row>
    <row r="28652" spans="2:2">
      <c r="B28652" s="15"/>
    </row>
    <row r="28653" spans="2:2">
      <c r="B28653" s="15"/>
    </row>
    <row r="28654" spans="2:2">
      <c r="B28654" s="15"/>
    </row>
    <row r="28655" spans="2:2">
      <c r="B28655" s="15"/>
    </row>
    <row r="28656" spans="2:2">
      <c r="B28656" s="15"/>
    </row>
    <row r="28657" spans="2:2">
      <c r="B28657" s="15"/>
    </row>
    <row r="28658" spans="2:2">
      <c r="B28658" s="15"/>
    </row>
    <row r="28659" spans="2:2">
      <c r="B28659" s="15"/>
    </row>
    <row r="28660" spans="2:2">
      <c r="B28660" s="15"/>
    </row>
    <row r="28661" spans="2:2">
      <c r="B28661" s="15"/>
    </row>
    <row r="28662" spans="2:2">
      <c r="B28662" s="15"/>
    </row>
    <row r="28663" spans="2:2">
      <c r="B28663" s="15"/>
    </row>
    <row r="28664" spans="2:2">
      <c r="B28664" s="15"/>
    </row>
    <row r="28665" spans="2:2">
      <c r="B28665" s="15"/>
    </row>
    <row r="28666" spans="2:2">
      <c r="B28666" s="15"/>
    </row>
    <row r="28667" spans="2:2">
      <c r="B28667" s="15"/>
    </row>
    <row r="28668" spans="2:2">
      <c r="B28668" s="15"/>
    </row>
    <row r="28669" spans="2:2">
      <c r="B28669" s="15"/>
    </row>
    <row r="28670" spans="2:2">
      <c r="B28670" s="15"/>
    </row>
    <row r="28671" spans="2:2">
      <c r="B28671" s="15"/>
    </row>
    <row r="28672" spans="2:2">
      <c r="B28672" s="15"/>
    </row>
    <row r="28673" spans="2:2">
      <c r="B28673" s="15"/>
    </row>
    <row r="28674" spans="2:2">
      <c r="B28674" s="15"/>
    </row>
    <row r="28675" spans="2:2">
      <c r="B28675" s="15"/>
    </row>
    <row r="28676" spans="2:2">
      <c r="B28676" s="15"/>
    </row>
    <row r="28677" spans="2:2">
      <c r="B28677" s="15"/>
    </row>
    <row r="28678" spans="2:2">
      <c r="B28678" s="15"/>
    </row>
    <row r="28679" spans="2:2">
      <c r="B28679" s="15"/>
    </row>
    <row r="28680" spans="2:2">
      <c r="B28680" s="15"/>
    </row>
    <row r="28681" spans="2:2">
      <c r="B28681" s="15"/>
    </row>
    <row r="28682" spans="2:2">
      <c r="B28682" s="15"/>
    </row>
    <row r="28683" spans="2:2">
      <c r="B28683" s="15"/>
    </row>
    <row r="28684" spans="2:2">
      <c r="B28684" s="15"/>
    </row>
    <row r="28685" spans="2:2">
      <c r="B28685" s="15"/>
    </row>
    <row r="28686" spans="2:2">
      <c r="B28686" s="15"/>
    </row>
    <row r="28687" spans="2:2">
      <c r="B28687" s="15"/>
    </row>
    <row r="28688" spans="2:2">
      <c r="B28688" s="15"/>
    </row>
    <row r="28689" spans="2:2">
      <c r="B28689" s="15"/>
    </row>
    <row r="28690" spans="2:2">
      <c r="B28690" s="15"/>
    </row>
    <row r="28691" spans="2:2">
      <c r="B28691" s="15"/>
    </row>
    <row r="28692" spans="2:2">
      <c r="B28692" s="15"/>
    </row>
    <row r="28693" spans="2:2">
      <c r="B28693" s="15"/>
    </row>
    <row r="28694" spans="2:2">
      <c r="B28694" s="15"/>
    </row>
    <row r="28695" spans="2:2">
      <c r="B28695" s="15"/>
    </row>
    <row r="28696" spans="2:2">
      <c r="B28696" s="15"/>
    </row>
    <row r="28697" spans="2:2">
      <c r="B28697" s="15"/>
    </row>
    <row r="28698" spans="2:2">
      <c r="B28698" s="15"/>
    </row>
    <row r="28699" spans="2:2">
      <c r="B28699" s="15"/>
    </row>
    <row r="28700" spans="2:2">
      <c r="B28700" s="15"/>
    </row>
    <row r="28701" spans="2:2">
      <c r="B28701" s="15"/>
    </row>
    <row r="28702" spans="2:2">
      <c r="B28702" s="15"/>
    </row>
    <row r="28703" spans="2:2">
      <c r="B28703" s="15"/>
    </row>
    <row r="28704" spans="2:2">
      <c r="B28704" s="15"/>
    </row>
    <row r="28705" spans="2:2">
      <c r="B28705" s="15"/>
    </row>
    <row r="28706" spans="2:2">
      <c r="B28706" s="15"/>
    </row>
    <row r="28707" spans="2:2">
      <c r="B28707" s="15"/>
    </row>
    <row r="28708" spans="2:2">
      <c r="B28708" s="15"/>
    </row>
    <row r="28709" spans="2:2">
      <c r="B28709" s="15"/>
    </row>
    <row r="28710" spans="2:2">
      <c r="B28710" s="15"/>
    </row>
    <row r="28711" spans="2:2">
      <c r="B28711" s="15"/>
    </row>
    <row r="28712" spans="2:2">
      <c r="B28712" s="15"/>
    </row>
    <row r="28713" spans="2:2">
      <c r="B28713" s="15"/>
    </row>
    <row r="28714" spans="2:2">
      <c r="B28714" s="15"/>
    </row>
    <row r="28715" spans="2:2">
      <c r="B28715" s="15"/>
    </row>
    <row r="28716" spans="2:2">
      <c r="B28716" s="15"/>
    </row>
    <row r="28717" spans="2:2">
      <c r="B28717" s="15"/>
    </row>
    <row r="28718" spans="2:2">
      <c r="B28718" s="15"/>
    </row>
    <row r="28719" spans="2:2">
      <c r="B28719" s="15"/>
    </row>
    <row r="28720" spans="2:2">
      <c r="B28720" s="15"/>
    </row>
    <row r="28721" spans="2:2">
      <c r="B28721" s="15"/>
    </row>
    <row r="28722" spans="2:2">
      <c r="B28722" s="15"/>
    </row>
    <row r="28723" spans="2:2">
      <c r="B28723" s="15"/>
    </row>
    <row r="28724" spans="2:2">
      <c r="B28724" s="15"/>
    </row>
    <row r="28725" spans="2:2">
      <c r="B28725" s="15"/>
    </row>
    <row r="28726" spans="2:2">
      <c r="B28726" s="15"/>
    </row>
    <row r="28727" spans="2:2">
      <c r="B28727" s="15"/>
    </row>
    <row r="28728" spans="2:2">
      <c r="B28728" s="15"/>
    </row>
    <row r="28729" spans="2:2">
      <c r="B28729" s="15"/>
    </row>
    <row r="28730" spans="2:2">
      <c r="B28730" s="15"/>
    </row>
    <row r="28731" spans="2:2">
      <c r="B28731" s="15"/>
    </row>
    <row r="28732" spans="2:2">
      <c r="B28732" s="15"/>
    </row>
    <row r="28733" spans="2:2">
      <c r="B28733" s="15"/>
    </row>
    <row r="28734" spans="2:2">
      <c r="B28734" s="15"/>
    </row>
    <row r="28735" spans="2:2">
      <c r="B28735" s="15"/>
    </row>
    <row r="28736" spans="2:2">
      <c r="B28736" s="15"/>
    </row>
    <row r="28737" spans="2:2">
      <c r="B28737" s="15"/>
    </row>
    <row r="28738" spans="2:2">
      <c r="B28738" s="15"/>
    </row>
    <row r="28739" spans="2:2">
      <c r="B28739" s="15"/>
    </row>
    <row r="28740" spans="2:2">
      <c r="B28740" s="15"/>
    </row>
    <row r="28741" spans="2:2">
      <c r="B28741" s="15"/>
    </row>
    <row r="28742" spans="2:2">
      <c r="B28742" s="15"/>
    </row>
    <row r="28743" spans="2:2">
      <c r="B28743" s="15"/>
    </row>
    <row r="28744" spans="2:2">
      <c r="B28744" s="15"/>
    </row>
    <row r="28745" spans="2:2">
      <c r="B28745" s="15"/>
    </row>
    <row r="28746" spans="2:2">
      <c r="B28746" s="15"/>
    </row>
    <row r="28747" spans="2:2">
      <c r="B28747" s="15"/>
    </row>
    <row r="28748" spans="2:2">
      <c r="B28748" s="15"/>
    </row>
    <row r="28749" spans="2:2">
      <c r="B28749" s="15"/>
    </row>
    <row r="28750" spans="2:2">
      <c r="B28750" s="15"/>
    </row>
    <row r="28751" spans="2:2">
      <c r="B28751" s="15"/>
    </row>
    <row r="28752" spans="2:2">
      <c r="B28752" s="15"/>
    </row>
    <row r="28753" spans="2:2">
      <c r="B28753" s="15"/>
    </row>
    <row r="28754" spans="2:2">
      <c r="B28754" s="15"/>
    </row>
    <row r="28755" spans="2:2">
      <c r="B28755" s="15"/>
    </row>
    <row r="28756" spans="2:2">
      <c r="B28756" s="15"/>
    </row>
    <row r="28757" spans="2:2">
      <c r="B28757" s="15"/>
    </row>
    <row r="28758" spans="2:2">
      <c r="B28758" s="15"/>
    </row>
    <row r="28759" spans="2:2">
      <c r="B28759" s="15"/>
    </row>
    <row r="28760" spans="2:2">
      <c r="B28760" s="15"/>
    </row>
    <row r="28761" spans="2:2">
      <c r="B28761" s="15"/>
    </row>
    <row r="28762" spans="2:2">
      <c r="B28762" s="15"/>
    </row>
    <row r="28763" spans="2:2">
      <c r="B28763" s="15"/>
    </row>
    <row r="28764" spans="2:2">
      <c r="B28764" s="15"/>
    </row>
    <row r="28765" spans="2:2">
      <c r="B28765" s="15"/>
    </row>
    <row r="28766" spans="2:2">
      <c r="B28766" s="15"/>
    </row>
    <row r="28767" spans="2:2">
      <c r="B28767" s="15"/>
    </row>
    <row r="28768" spans="2:2">
      <c r="B28768" s="15"/>
    </row>
    <row r="28769" spans="2:2">
      <c r="B28769" s="15"/>
    </row>
    <row r="28770" spans="2:2">
      <c r="B28770" s="15"/>
    </row>
    <row r="28771" spans="2:2">
      <c r="B28771" s="15"/>
    </row>
    <row r="28772" spans="2:2">
      <c r="B28772" s="15"/>
    </row>
    <row r="28773" spans="2:2">
      <c r="B28773" s="15"/>
    </row>
    <row r="28774" spans="2:2">
      <c r="B28774" s="15"/>
    </row>
    <row r="28775" spans="2:2">
      <c r="B28775" s="15"/>
    </row>
    <row r="28776" spans="2:2">
      <c r="B28776" s="15"/>
    </row>
    <row r="28777" spans="2:2">
      <c r="B28777" s="15"/>
    </row>
    <row r="28778" spans="2:2">
      <c r="B28778" s="15"/>
    </row>
    <row r="28779" spans="2:2">
      <c r="B28779" s="15"/>
    </row>
    <row r="28780" spans="2:2">
      <c r="B28780" s="15"/>
    </row>
    <row r="28781" spans="2:2">
      <c r="B28781" s="15"/>
    </row>
    <row r="28782" spans="2:2">
      <c r="B28782" s="15"/>
    </row>
    <row r="28783" spans="2:2">
      <c r="B28783" s="15"/>
    </row>
    <row r="28784" spans="2:2">
      <c r="B28784" s="15"/>
    </row>
    <row r="28785" spans="2:2">
      <c r="B28785" s="15"/>
    </row>
    <row r="28786" spans="2:2">
      <c r="B28786" s="15"/>
    </row>
    <row r="28787" spans="2:2">
      <c r="B28787" s="15"/>
    </row>
    <row r="28788" spans="2:2">
      <c r="B28788" s="15"/>
    </row>
    <row r="28789" spans="2:2">
      <c r="B28789" s="15"/>
    </row>
    <row r="28790" spans="2:2">
      <c r="B28790" s="15"/>
    </row>
    <row r="28791" spans="2:2">
      <c r="B28791" s="15"/>
    </row>
    <row r="28792" spans="2:2">
      <c r="B28792" s="15"/>
    </row>
    <row r="28793" spans="2:2">
      <c r="B28793" s="15"/>
    </row>
    <row r="28794" spans="2:2">
      <c r="B28794" s="15"/>
    </row>
    <row r="28795" spans="2:2">
      <c r="B28795" s="15"/>
    </row>
    <row r="28796" spans="2:2">
      <c r="B28796" s="15"/>
    </row>
    <row r="28797" spans="2:2">
      <c r="B28797" s="15"/>
    </row>
    <row r="28798" spans="2:2">
      <c r="B28798" s="15"/>
    </row>
    <row r="28799" spans="2:2">
      <c r="B28799" s="15"/>
    </row>
    <row r="28800" spans="2:2">
      <c r="B28800" s="15"/>
    </row>
    <row r="28801" spans="2:2">
      <c r="B28801" s="15"/>
    </row>
    <row r="28802" spans="2:2">
      <c r="B28802" s="15"/>
    </row>
    <row r="28803" spans="2:2">
      <c r="B28803" s="15"/>
    </row>
    <row r="28804" spans="2:2">
      <c r="B28804" s="15"/>
    </row>
    <row r="28805" spans="2:2">
      <c r="B28805" s="15"/>
    </row>
    <row r="28806" spans="2:2">
      <c r="B28806" s="15"/>
    </row>
    <row r="28807" spans="2:2">
      <c r="B28807" s="15"/>
    </row>
    <row r="28808" spans="2:2">
      <c r="B28808" s="15"/>
    </row>
    <row r="28809" spans="2:2">
      <c r="B28809" s="15"/>
    </row>
    <row r="28810" spans="2:2">
      <c r="B28810" s="15"/>
    </row>
    <row r="28811" spans="2:2">
      <c r="B28811" s="15"/>
    </row>
    <row r="28812" spans="2:2">
      <c r="B28812" s="15"/>
    </row>
    <row r="28813" spans="2:2">
      <c r="B28813" s="15"/>
    </row>
    <row r="28814" spans="2:2">
      <c r="B28814" s="15"/>
    </row>
    <row r="28815" spans="2:2">
      <c r="B28815" s="15"/>
    </row>
    <row r="28816" spans="2:2">
      <c r="B28816" s="15"/>
    </row>
    <row r="28817" spans="2:2">
      <c r="B28817" s="15"/>
    </row>
    <row r="28818" spans="2:2">
      <c r="B28818" s="15"/>
    </row>
    <row r="28819" spans="2:2">
      <c r="B28819" s="15"/>
    </row>
    <row r="28820" spans="2:2">
      <c r="B28820" s="15"/>
    </row>
    <row r="28821" spans="2:2">
      <c r="B28821" s="15"/>
    </row>
    <row r="28822" spans="2:2">
      <c r="B28822" s="15"/>
    </row>
    <row r="28823" spans="2:2">
      <c r="B28823" s="15"/>
    </row>
    <row r="28824" spans="2:2">
      <c r="B28824" s="15"/>
    </row>
    <row r="28825" spans="2:2">
      <c r="B28825" s="15"/>
    </row>
    <row r="28826" spans="2:2">
      <c r="B28826" s="15"/>
    </row>
    <row r="28827" spans="2:2">
      <c r="B28827" s="15"/>
    </row>
    <row r="28828" spans="2:2">
      <c r="B28828" s="15"/>
    </row>
    <row r="28829" spans="2:2">
      <c r="B28829" s="15"/>
    </row>
    <row r="28830" spans="2:2">
      <c r="B28830" s="15"/>
    </row>
    <row r="28831" spans="2:2">
      <c r="B28831" s="15"/>
    </row>
    <row r="28832" spans="2:2">
      <c r="B28832" s="15"/>
    </row>
    <row r="28833" spans="2:2">
      <c r="B28833" s="15"/>
    </row>
    <row r="28834" spans="2:2">
      <c r="B28834" s="15"/>
    </row>
    <row r="28835" spans="2:2">
      <c r="B28835" s="15"/>
    </row>
    <row r="28836" spans="2:2">
      <c r="B28836" s="15"/>
    </row>
    <row r="28837" spans="2:2">
      <c r="B28837" s="15"/>
    </row>
    <row r="28838" spans="2:2">
      <c r="B28838" s="15"/>
    </row>
    <row r="28839" spans="2:2">
      <c r="B28839" s="15"/>
    </row>
    <row r="28840" spans="2:2">
      <c r="B28840" s="15"/>
    </row>
    <row r="28841" spans="2:2">
      <c r="B28841" s="15"/>
    </row>
    <row r="28842" spans="2:2">
      <c r="B28842" s="15"/>
    </row>
    <row r="28843" spans="2:2">
      <c r="B28843" s="15"/>
    </row>
    <row r="28844" spans="2:2">
      <c r="B28844" s="15"/>
    </row>
    <row r="28845" spans="2:2">
      <c r="B28845" s="15"/>
    </row>
    <row r="28846" spans="2:2">
      <c r="B28846" s="15"/>
    </row>
    <row r="28847" spans="2:2">
      <c r="B28847" s="15"/>
    </row>
    <row r="28848" spans="2:2">
      <c r="B28848" s="15"/>
    </row>
    <row r="28849" spans="2:2">
      <c r="B28849" s="15"/>
    </row>
    <row r="28850" spans="2:2">
      <c r="B28850" s="15"/>
    </row>
    <row r="28851" spans="2:2">
      <c r="B28851" s="15"/>
    </row>
    <row r="28852" spans="2:2">
      <c r="B28852" s="15"/>
    </row>
    <row r="28853" spans="2:2">
      <c r="B28853" s="15"/>
    </row>
    <row r="28854" spans="2:2">
      <c r="B28854" s="15"/>
    </row>
    <row r="28855" spans="2:2">
      <c r="B28855" s="15"/>
    </row>
    <row r="28856" spans="2:2">
      <c r="B28856" s="15"/>
    </row>
    <row r="28857" spans="2:2">
      <c r="B28857" s="15"/>
    </row>
    <row r="28858" spans="2:2">
      <c r="B28858" s="15"/>
    </row>
    <row r="28859" spans="2:2">
      <c r="B28859" s="15"/>
    </row>
    <row r="28860" spans="2:2">
      <c r="B28860" s="15"/>
    </row>
    <row r="28861" spans="2:2">
      <c r="B28861" s="15"/>
    </row>
    <row r="28862" spans="2:2">
      <c r="B28862" s="15"/>
    </row>
    <row r="28863" spans="2:2">
      <c r="B28863" s="15"/>
    </row>
    <row r="28864" spans="2:2">
      <c r="B28864" s="15"/>
    </row>
    <row r="28865" spans="2:2">
      <c r="B28865" s="15"/>
    </row>
    <row r="28866" spans="2:2">
      <c r="B28866" s="15"/>
    </row>
    <row r="28867" spans="2:2">
      <c r="B28867" s="15"/>
    </row>
    <row r="28868" spans="2:2">
      <c r="B28868" s="15"/>
    </row>
    <row r="28869" spans="2:2">
      <c r="B28869" s="15"/>
    </row>
    <row r="28870" spans="2:2">
      <c r="B28870" s="15"/>
    </row>
    <row r="28871" spans="2:2">
      <c r="B28871" s="15"/>
    </row>
    <row r="28872" spans="2:2">
      <c r="B28872" s="15"/>
    </row>
    <row r="28873" spans="2:2">
      <c r="B28873" s="15"/>
    </row>
    <row r="28874" spans="2:2">
      <c r="B28874" s="15"/>
    </row>
    <row r="28875" spans="2:2">
      <c r="B28875" s="15"/>
    </row>
    <row r="28876" spans="2:2">
      <c r="B28876" s="15"/>
    </row>
    <row r="28877" spans="2:2">
      <c r="B28877" s="15"/>
    </row>
    <row r="28878" spans="2:2">
      <c r="B28878" s="15"/>
    </row>
    <row r="28879" spans="2:2">
      <c r="B28879" s="15"/>
    </row>
    <row r="28880" spans="2:2">
      <c r="B28880" s="15"/>
    </row>
    <row r="28881" spans="2:2">
      <c r="B28881" s="15"/>
    </row>
    <row r="28882" spans="2:2">
      <c r="B28882" s="15"/>
    </row>
    <row r="28883" spans="2:2">
      <c r="B28883" s="15"/>
    </row>
    <row r="28884" spans="2:2">
      <c r="B28884" s="15"/>
    </row>
    <row r="28885" spans="2:2">
      <c r="B28885" s="15"/>
    </row>
    <row r="28886" spans="2:2">
      <c r="B28886" s="15"/>
    </row>
    <row r="28887" spans="2:2">
      <c r="B28887" s="15"/>
    </row>
    <row r="28888" spans="2:2">
      <c r="B28888" s="15"/>
    </row>
    <row r="28889" spans="2:2">
      <c r="B28889" s="15"/>
    </row>
    <row r="28890" spans="2:2">
      <c r="B28890" s="15"/>
    </row>
    <row r="28891" spans="2:2">
      <c r="B28891" s="15"/>
    </row>
    <row r="28892" spans="2:2">
      <c r="B28892" s="15"/>
    </row>
    <row r="28893" spans="2:2">
      <c r="B28893" s="15"/>
    </row>
    <row r="28894" spans="2:2">
      <c r="B28894" s="15"/>
    </row>
    <row r="28895" spans="2:2">
      <c r="B28895" s="15"/>
    </row>
    <row r="28896" spans="2:2">
      <c r="B28896" s="15"/>
    </row>
    <row r="28897" spans="2:2">
      <c r="B28897" s="15"/>
    </row>
    <row r="28898" spans="2:2">
      <c r="B28898" s="15"/>
    </row>
    <row r="28899" spans="2:2">
      <c r="B28899" s="15"/>
    </row>
    <row r="28900" spans="2:2">
      <c r="B28900" s="15"/>
    </row>
    <row r="28901" spans="2:2">
      <c r="B28901" s="15"/>
    </row>
    <row r="28902" spans="2:2">
      <c r="B28902" s="15"/>
    </row>
    <row r="28903" spans="2:2">
      <c r="B28903" s="15"/>
    </row>
    <row r="28904" spans="2:2">
      <c r="B28904" s="15"/>
    </row>
    <row r="28905" spans="2:2">
      <c r="B28905" s="15"/>
    </row>
    <row r="28906" spans="2:2">
      <c r="B28906" s="15"/>
    </row>
    <row r="28907" spans="2:2">
      <c r="B28907" s="15"/>
    </row>
    <row r="28908" spans="2:2">
      <c r="B28908" s="15"/>
    </row>
    <row r="28909" spans="2:2">
      <c r="B28909" s="15"/>
    </row>
    <row r="28910" spans="2:2">
      <c r="B28910" s="15"/>
    </row>
    <row r="28911" spans="2:2">
      <c r="B28911" s="15"/>
    </row>
    <row r="28912" spans="2:2">
      <c r="B28912" s="15"/>
    </row>
    <row r="28913" spans="2:2">
      <c r="B28913" s="15"/>
    </row>
    <row r="28914" spans="2:2">
      <c r="B28914" s="15"/>
    </row>
    <row r="28915" spans="2:2">
      <c r="B28915" s="15"/>
    </row>
    <row r="28916" spans="2:2">
      <c r="B28916" s="15"/>
    </row>
    <row r="28917" spans="2:2">
      <c r="B28917" s="15"/>
    </row>
    <row r="28918" spans="2:2">
      <c r="B28918" s="15"/>
    </row>
    <row r="28919" spans="2:2">
      <c r="B28919" s="15"/>
    </row>
    <row r="28920" spans="2:2">
      <c r="B28920" s="15"/>
    </row>
    <row r="28921" spans="2:2">
      <c r="B28921" s="15"/>
    </row>
    <row r="28922" spans="2:2">
      <c r="B28922" s="15"/>
    </row>
    <row r="28923" spans="2:2">
      <c r="B28923" s="15"/>
    </row>
    <row r="28924" spans="2:2">
      <c r="B28924" s="15"/>
    </row>
    <row r="28925" spans="2:2">
      <c r="B28925" s="15"/>
    </row>
    <row r="28926" spans="2:2">
      <c r="B28926" s="15"/>
    </row>
    <row r="28927" spans="2:2">
      <c r="B28927" s="15"/>
    </row>
    <row r="28928" spans="2:2">
      <c r="B28928" s="15"/>
    </row>
    <row r="28929" spans="2:2">
      <c r="B28929" s="15"/>
    </row>
    <row r="28930" spans="2:2">
      <c r="B28930" s="15"/>
    </row>
    <row r="28931" spans="2:2">
      <c r="B28931" s="15"/>
    </row>
    <row r="28932" spans="2:2">
      <c r="B28932" s="15"/>
    </row>
    <row r="28933" spans="2:2">
      <c r="B28933" s="15"/>
    </row>
    <row r="28934" spans="2:2">
      <c r="B28934" s="15"/>
    </row>
    <row r="28935" spans="2:2">
      <c r="B28935" s="15"/>
    </row>
    <row r="28936" spans="2:2">
      <c r="B28936" s="15"/>
    </row>
    <row r="28937" spans="2:2">
      <c r="B28937" s="15"/>
    </row>
    <row r="28938" spans="2:2">
      <c r="B28938" s="15"/>
    </row>
    <row r="28939" spans="2:2">
      <c r="B28939" s="15"/>
    </row>
    <row r="28940" spans="2:2">
      <c r="B28940" s="15"/>
    </row>
    <row r="28941" spans="2:2">
      <c r="B28941" s="15"/>
    </row>
    <row r="28942" spans="2:2">
      <c r="B28942" s="15"/>
    </row>
    <row r="28943" spans="2:2">
      <c r="B28943" s="15"/>
    </row>
    <row r="28944" spans="2:2">
      <c r="B28944" s="15"/>
    </row>
    <row r="28945" spans="2:2">
      <c r="B28945" s="15"/>
    </row>
    <row r="28946" spans="2:2">
      <c r="B28946" s="15"/>
    </row>
    <row r="28947" spans="2:2">
      <c r="B28947" s="15"/>
    </row>
    <row r="28948" spans="2:2">
      <c r="B28948" s="15"/>
    </row>
    <row r="28949" spans="2:2">
      <c r="B28949" s="15"/>
    </row>
    <row r="28950" spans="2:2">
      <c r="B28950" s="15"/>
    </row>
    <row r="28951" spans="2:2">
      <c r="B28951" s="15"/>
    </row>
    <row r="28952" spans="2:2">
      <c r="B28952" s="15"/>
    </row>
    <row r="28953" spans="2:2">
      <c r="B28953" s="15"/>
    </row>
    <row r="28954" spans="2:2">
      <c r="B28954" s="15"/>
    </row>
    <row r="28955" spans="2:2">
      <c r="B28955" s="15"/>
    </row>
    <row r="28956" spans="2:2">
      <c r="B28956" s="15"/>
    </row>
    <row r="28957" spans="2:2">
      <c r="B28957" s="15"/>
    </row>
    <row r="28958" spans="2:2">
      <c r="B28958" s="15"/>
    </row>
    <row r="28959" spans="2:2">
      <c r="B28959" s="15"/>
    </row>
    <row r="28960" spans="2:2">
      <c r="B28960" s="15"/>
    </row>
    <row r="28961" spans="2:2">
      <c r="B28961" s="15"/>
    </row>
    <row r="28962" spans="2:2">
      <c r="B28962" s="15"/>
    </row>
    <row r="28963" spans="2:2">
      <c r="B28963" s="15"/>
    </row>
    <row r="28964" spans="2:2">
      <c r="B28964" s="15"/>
    </row>
    <row r="28965" spans="2:2">
      <c r="B28965" s="15"/>
    </row>
    <row r="28966" spans="2:2">
      <c r="B28966" s="15"/>
    </row>
    <row r="28967" spans="2:2">
      <c r="B28967" s="15"/>
    </row>
    <row r="28968" spans="2:2">
      <c r="B28968" s="15"/>
    </row>
    <row r="28969" spans="2:2">
      <c r="B28969" s="15"/>
    </row>
    <row r="28970" spans="2:2">
      <c r="B28970" s="15"/>
    </row>
    <row r="28971" spans="2:2">
      <c r="B28971" s="15"/>
    </row>
    <row r="28972" spans="2:2">
      <c r="B28972" s="15"/>
    </row>
    <row r="28973" spans="2:2">
      <c r="B28973" s="15"/>
    </row>
    <row r="28974" spans="2:2">
      <c r="B28974" s="15"/>
    </row>
    <row r="28975" spans="2:2">
      <c r="B28975" s="15"/>
    </row>
    <row r="28976" spans="2:2">
      <c r="B28976" s="15"/>
    </row>
    <row r="28977" spans="2:2">
      <c r="B28977" s="15"/>
    </row>
    <row r="28978" spans="2:2">
      <c r="B28978" s="15"/>
    </row>
    <row r="28979" spans="2:2">
      <c r="B28979" s="15"/>
    </row>
    <row r="28980" spans="2:2">
      <c r="B28980" s="15"/>
    </row>
    <row r="28981" spans="2:2">
      <c r="B28981" s="15"/>
    </row>
    <row r="28982" spans="2:2">
      <c r="B28982" s="15"/>
    </row>
    <row r="28983" spans="2:2">
      <c r="B28983" s="15"/>
    </row>
    <row r="28984" spans="2:2">
      <c r="B28984" s="15"/>
    </row>
    <row r="28985" spans="2:2">
      <c r="B28985" s="15"/>
    </row>
    <row r="28986" spans="2:2">
      <c r="B28986" s="15"/>
    </row>
    <row r="28987" spans="2:2">
      <c r="B28987" s="15"/>
    </row>
    <row r="28988" spans="2:2">
      <c r="B28988" s="15"/>
    </row>
    <row r="28989" spans="2:2">
      <c r="B28989" s="15"/>
    </row>
    <row r="28990" spans="2:2">
      <c r="B28990" s="15"/>
    </row>
    <row r="28991" spans="2:2">
      <c r="B28991" s="15"/>
    </row>
    <row r="28992" spans="2:2">
      <c r="B28992" s="15"/>
    </row>
    <row r="28993" spans="2:2">
      <c r="B28993" s="15"/>
    </row>
    <row r="28994" spans="2:2">
      <c r="B28994" s="15"/>
    </row>
    <row r="28995" spans="2:2">
      <c r="B28995" s="15"/>
    </row>
    <row r="28996" spans="2:2">
      <c r="B28996" s="15"/>
    </row>
    <row r="28997" spans="2:2">
      <c r="B28997" s="15"/>
    </row>
    <row r="28998" spans="2:2">
      <c r="B28998" s="15"/>
    </row>
    <row r="28999" spans="2:2">
      <c r="B28999" s="15"/>
    </row>
    <row r="29000" spans="2:2">
      <c r="B29000" s="15"/>
    </row>
    <row r="29001" spans="2:2">
      <c r="B29001" s="15"/>
    </row>
    <row r="29002" spans="2:2">
      <c r="B29002" s="15"/>
    </row>
    <row r="29003" spans="2:2">
      <c r="B29003" s="15"/>
    </row>
    <row r="29004" spans="2:2">
      <c r="B29004" s="15"/>
    </row>
    <row r="29005" spans="2:2">
      <c r="B29005" s="15"/>
    </row>
    <row r="29006" spans="2:2">
      <c r="B29006" s="15"/>
    </row>
    <row r="29007" spans="2:2">
      <c r="B29007" s="15"/>
    </row>
    <row r="29008" spans="2:2">
      <c r="B29008" s="15"/>
    </row>
    <row r="29009" spans="2:2">
      <c r="B29009" s="15"/>
    </row>
    <row r="29010" spans="2:2">
      <c r="B29010" s="15"/>
    </row>
    <row r="29011" spans="2:2">
      <c r="B29011" s="15"/>
    </row>
    <row r="29012" spans="2:2">
      <c r="B29012" s="15"/>
    </row>
    <row r="29013" spans="2:2">
      <c r="B29013" s="15"/>
    </row>
    <row r="29014" spans="2:2">
      <c r="B29014" s="15"/>
    </row>
    <row r="29015" spans="2:2">
      <c r="B29015" s="15"/>
    </row>
    <row r="29016" spans="2:2">
      <c r="B29016" s="15"/>
    </row>
    <row r="29017" spans="2:2">
      <c r="B29017" s="15"/>
    </row>
    <row r="29018" spans="2:2">
      <c r="B29018" s="15"/>
    </row>
    <row r="29019" spans="2:2">
      <c r="B29019" s="15"/>
    </row>
    <row r="29020" spans="2:2">
      <c r="B29020" s="15"/>
    </row>
    <row r="29021" spans="2:2">
      <c r="B29021" s="15"/>
    </row>
    <row r="29022" spans="2:2">
      <c r="B29022" s="15"/>
    </row>
    <row r="29023" spans="2:2">
      <c r="B29023" s="15"/>
    </row>
    <row r="29024" spans="2:2">
      <c r="B29024" s="15"/>
    </row>
    <row r="29025" spans="2:2">
      <c r="B29025" s="15"/>
    </row>
    <row r="29026" spans="2:2">
      <c r="B29026" s="15"/>
    </row>
    <row r="29027" spans="2:2">
      <c r="B29027" s="15"/>
    </row>
    <row r="29028" spans="2:2">
      <c r="B29028" s="15"/>
    </row>
    <row r="29029" spans="2:2">
      <c r="B29029" s="15"/>
    </row>
    <row r="29030" spans="2:2">
      <c r="B29030" s="15"/>
    </row>
    <row r="29031" spans="2:2">
      <c r="B29031" s="15"/>
    </row>
    <row r="29032" spans="2:2">
      <c r="B29032" s="15"/>
    </row>
    <row r="29033" spans="2:2">
      <c r="B29033" s="15"/>
    </row>
    <row r="29034" spans="2:2">
      <c r="B29034" s="15"/>
    </row>
    <row r="29035" spans="2:2">
      <c r="B29035" s="15"/>
    </row>
    <row r="29036" spans="2:2">
      <c r="B29036" s="15"/>
    </row>
    <row r="29037" spans="2:2">
      <c r="B29037" s="15"/>
    </row>
    <row r="29038" spans="2:2">
      <c r="B29038" s="15"/>
    </row>
    <row r="29039" spans="2:2">
      <c r="B29039" s="15"/>
    </row>
    <row r="29040" spans="2:2">
      <c r="B29040" s="15"/>
    </row>
    <row r="29041" spans="2:2">
      <c r="B29041" s="15"/>
    </row>
    <row r="29042" spans="2:2">
      <c r="B29042" s="15"/>
    </row>
    <row r="29043" spans="2:2">
      <c r="B29043" s="15"/>
    </row>
    <row r="29044" spans="2:2">
      <c r="B29044" s="15"/>
    </row>
    <row r="29045" spans="2:2">
      <c r="B29045" s="15"/>
    </row>
    <row r="29046" spans="2:2">
      <c r="B29046" s="15"/>
    </row>
    <row r="29047" spans="2:2">
      <c r="B29047" s="15"/>
    </row>
    <row r="29048" spans="2:2">
      <c r="B29048" s="15"/>
    </row>
    <row r="29049" spans="2:2">
      <c r="B29049" s="15"/>
    </row>
    <row r="29050" spans="2:2">
      <c r="B29050" s="15"/>
    </row>
    <row r="29051" spans="2:2">
      <c r="B29051" s="15"/>
    </row>
    <row r="29052" spans="2:2">
      <c r="B29052" s="15"/>
    </row>
    <row r="29053" spans="2:2">
      <c r="B29053" s="15"/>
    </row>
    <row r="29054" spans="2:2">
      <c r="B29054" s="15"/>
    </row>
    <row r="29055" spans="2:2">
      <c r="B29055" s="15"/>
    </row>
    <row r="29056" spans="2:2">
      <c r="B29056" s="15"/>
    </row>
    <row r="29057" spans="2:2">
      <c r="B29057" s="15"/>
    </row>
    <row r="29058" spans="2:2">
      <c r="B29058" s="15"/>
    </row>
    <row r="29059" spans="2:2">
      <c r="B29059" s="15"/>
    </row>
    <row r="29060" spans="2:2">
      <c r="B29060" s="15"/>
    </row>
    <row r="29061" spans="2:2">
      <c r="B29061" s="15"/>
    </row>
    <row r="29062" spans="2:2">
      <c r="B29062" s="15"/>
    </row>
    <row r="29063" spans="2:2">
      <c r="B29063" s="15"/>
    </row>
    <row r="29064" spans="2:2">
      <c r="B29064" s="15"/>
    </row>
    <row r="29065" spans="2:2">
      <c r="B29065" s="15"/>
    </row>
    <row r="29066" spans="2:2">
      <c r="B29066" s="15"/>
    </row>
    <row r="29067" spans="2:2">
      <c r="B29067" s="15"/>
    </row>
    <row r="29068" spans="2:2">
      <c r="B29068" s="15"/>
    </row>
    <row r="29069" spans="2:2">
      <c r="B29069" s="15"/>
    </row>
    <row r="29070" spans="2:2">
      <c r="B29070" s="15"/>
    </row>
    <row r="29071" spans="2:2">
      <c r="B29071" s="15"/>
    </row>
    <row r="29072" spans="2:2">
      <c r="B29072" s="15"/>
    </row>
    <row r="29073" spans="2:2">
      <c r="B29073" s="15"/>
    </row>
    <row r="29074" spans="2:2">
      <c r="B29074" s="15"/>
    </row>
    <row r="29075" spans="2:2">
      <c r="B29075" s="15"/>
    </row>
    <row r="29076" spans="2:2">
      <c r="B29076" s="15"/>
    </row>
    <row r="29077" spans="2:2">
      <c r="B29077" s="15"/>
    </row>
    <row r="29078" spans="2:2">
      <c r="B29078" s="15"/>
    </row>
    <row r="29079" spans="2:2">
      <c r="B29079" s="15"/>
    </row>
    <row r="29080" spans="2:2">
      <c r="B29080" s="15"/>
    </row>
    <row r="29081" spans="2:2">
      <c r="B29081" s="15"/>
    </row>
    <row r="29082" spans="2:2">
      <c r="B29082" s="15"/>
    </row>
    <row r="29083" spans="2:2">
      <c r="B29083" s="15"/>
    </row>
    <row r="29084" spans="2:2">
      <c r="B29084" s="15"/>
    </row>
    <row r="29085" spans="2:2">
      <c r="B29085" s="15"/>
    </row>
    <row r="29086" spans="2:2">
      <c r="B29086" s="15"/>
    </row>
    <row r="29087" spans="2:2">
      <c r="B29087" s="15"/>
    </row>
    <row r="29088" spans="2:2">
      <c r="B29088" s="15"/>
    </row>
    <row r="29089" spans="2:2">
      <c r="B29089" s="15"/>
    </row>
    <row r="29090" spans="2:2">
      <c r="B29090" s="15"/>
    </row>
    <row r="29091" spans="2:2">
      <c r="B29091" s="15"/>
    </row>
    <row r="29092" spans="2:2">
      <c r="B29092" s="15"/>
    </row>
    <row r="29093" spans="2:2">
      <c r="B29093" s="15"/>
    </row>
    <row r="29094" spans="2:2">
      <c r="B29094" s="15"/>
    </row>
    <row r="29095" spans="2:2">
      <c r="B29095" s="15"/>
    </row>
    <row r="29096" spans="2:2">
      <c r="B29096" s="15"/>
    </row>
    <row r="29097" spans="2:2">
      <c r="B29097" s="15"/>
    </row>
    <row r="29098" spans="2:2">
      <c r="B29098" s="15"/>
    </row>
    <row r="29099" spans="2:2">
      <c r="B29099" s="15"/>
    </row>
    <row r="29100" spans="2:2">
      <c r="B29100" s="15"/>
    </row>
    <row r="29101" spans="2:2">
      <c r="B29101" s="15"/>
    </row>
    <row r="29102" spans="2:2">
      <c r="B29102" s="15"/>
    </row>
    <row r="29103" spans="2:2">
      <c r="B29103" s="15"/>
    </row>
    <row r="29104" spans="2:2">
      <c r="B29104" s="15"/>
    </row>
    <row r="29105" spans="2:2">
      <c r="B29105" s="15"/>
    </row>
    <row r="29106" spans="2:2">
      <c r="B29106" s="15"/>
    </row>
    <row r="29107" spans="2:2">
      <c r="B29107" s="15"/>
    </row>
    <row r="29108" spans="2:2">
      <c r="B29108" s="15"/>
    </row>
    <row r="29109" spans="2:2">
      <c r="B29109" s="15"/>
    </row>
    <row r="29110" spans="2:2">
      <c r="B29110" s="15"/>
    </row>
    <row r="29111" spans="2:2">
      <c r="B29111" s="15"/>
    </row>
    <row r="29112" spans="2:2">
      <c r="B29112" s="15"/>
    </row>
    <row r="29113" spans="2:2">
      <c r="B29113" s="15"/>
    </row>
    <row r="29114" spans="2:2">
      <c r="B29114" s="15"/>
    </row>
    <row r="29115" spans="2:2">
      <c r="B29115" s="15"/>
    </row>
    <row r="29116" spans="2:2">
      <c r="B29116" s="15"/>
    </row>
    <row r="29117" spans="2:2">
      <c r="B29117" s="15"/>
    </row>
    <row r="29118" spans="2:2">
      <c r="B29118" s="15"/>
    </row>
    <row r="29119" spans="2:2">
      <c r="B29119" s="15"/>
    </row>
    <row r="29120" spans="2:2">
      <c r="B29120" s="15"/>
    </row>
    <row r="29121" spans="2:2">
      <c r="B29121" s="15"/>
    </row>
    <row r="29122" spans="2:2">
      <c r="B29122" s="15"/>
    </row>
    <row r="29123" spans="2:2">
      <c r="B29123" s="15"/>
    </row>
    <row r="29124" spans="2:2">
      <c r="B29124" s="15"/>
    </row>
    <row r="29125" spans="2:2">
      <c r="B29125" s="15"/>
    </row>
    <row r="29126" spans="2:2">
      <c r="B29126" s="15"/>
    </row>
    <row r="29127" spans="2:2">
      <c r="B29127" s="15"/>
    </row>
    <row r="29128" spans="2:2">
      <c r="B29128" s="15"/>
    </row>
    <row r="29129" spans="2:2">
      <c r="B29129" s="15"/>
    </row>
    <row r="29130" spans="2:2">
      <c r="B29130" s="15"/>
    </row>
    <row r="29131" spans="2:2">
      <c r="B29131" s="15"/>
    </row>
    <row r="29132" spans="2:2">
      <c r="B29132" s="15"/>
    </row>
    <row r="29133" spans="2:2">
      <c r="B29133" s="15"/>
    </row>
    <row r="29134" spans="2:2">
      <c r="B29134" s="15"/>
    </row>
    <row r="29135" spans="2:2">
      <c r="B29135" s="15"/>
    </row>
    <row r="29136" spans="2:2">
      <c r="B29136" s="15"/>
    </row>
    <row r="29137" spans="2:2">
      <c r="B29137" s="15"/>
    </row>
    <row r="29138" spans="2:2">
      <c r="B29138" s="15"/>
    </row>
    <row r="29139" spans="2:2">
      <c r="B29139" s="15"/>
    </row>
    <row r="29140" spans="2:2">
      <c r="B29140" s="15"/>
    </row>
    <row r="29141" spans="2:2">
      <c r="B29141" s="15"/>
    </row>
    <row r="29142" spans="2:2">
      <c r="B29142" s="15"/>
    </row>
    <row r="29143" spans="2:2">
      <c r="B29143" s="15"/>
    </row>
    <row r="29144" spans="2:2">
      <c r="B29144" s="15"/>
    </row>
    <row r="29145" spans="2:2">
      <c r="B29145" s="15"/>
    </row>
    <row r="29146" spans="2:2">
      <c r="B29146" s="15"/>
    </row>
    <row r="29147" spans="2:2">
      <c r="B29147" s="15"/>
    </row>
    <row r="29148" spans="2:2">
      <c r="B29148" s="15"/>
    </row>
    <row r="29149" spans="2:2">
      <c r="B29149" s="15"/>
    </row>
    <row r="29150" spans="2:2">
      <c r="B29150" s="15"/>
    </row>
    <row r="29151" spans="2:2">
      <c r="B29151" s="15"/>
    </row>
    <row r="29152" spans="2:2">
      <c r="B29152" s="15"/>
    </row>
    <row r="29153" spans="2:2">
      <c r="B29153" s="15"/>
    </row>
    <row r="29154" spans="2:2">
      <c r="B29154" s="15"/>
    </row>
    <row r="29155" spans="2:2">
      <c r="B29155" s="15"/>
    </row>
    <row r="29156" spans="2:2">
      <c r="B29156" s="15"/>
    </row>
    <row r="29157" spans="2:2">
      <c r="B29157" s="15"/>
    </row>
    <row r="29158" spans="2:2">
      <c r="B29158" s="15"/>
    </row>
    <row r="29159" spans="2:2">
      <c r="B29159" s="15"/>
    </row>
    <row r="29160" spans="2:2">
      <c r="B29160" s="15"/>
    </row>
    <row r="29161" spans="2:2">
      <c r="B29161" s="15"/>
    </row>
    <row r="29162" spans="2:2">
      <c r="B29162" s="15"/>
    </row>
    <row r="29163" spans="2:2">
      <c r="B29163" s="15"/>
    </row>
    <row r="29164" spans="2:2">
      <c r="B29164" s="15"/>
    </row>
    <row r="29165" spans="2:2">
      <c r="B29165" s="15"/>
    </row>
    <row r="29166" spans="2:2">
      <c r="B29166" s="15"/>
    </row>
    <row r="29167" spans="2:2">
      <c r="B29167" s="15"/>
    </row>
    <row r="29168" spans="2:2">
      <c r="B29168" s="15"/>
    </row>
    <row r="29169" spans="2:2">
      <c r="B29169" s="15"/>
    </row>
    <row r="29170" spans="2:2">
      <c r="B29170" s="15"/>
    </row>
    <row r="29171" spans="2:2">
      <c r="B29171" s="15"/>
    </row>
    <row r="29172" spans="2:2">
      <c r="B29172" s="15"/>
    </row>
    <row r="29173" spans="2:2">
      <c r="B29173" s="15"/>
    </row>
    <row r="29174" spans="2:2">
      <c r="B29174" s="15"/>
    </row>
    <row r="29175" spans="2:2">
      <c r="B29175" s="15"/>
    </row>
    <row r="29176" spans="2:2">
      <c r="B29176" s="15"/>
    </row>
    <row r="29177" spans="2:2">
      <c r="B29177" s="15"/>
    </row>
    <row r="29178" spans="2:2">
      <c r="B29178" s="15"/>
    </row>
    <row r="29179" spans="2:2">
      <c r="B29179" s="15"/>
    </row>
    <row r="29180" spans="2:2">
      <c r="B29180" s="15"/>
    </row>
    <row r="29181" spans="2:2">
      <c r="B29181" s="15"/>
    </row>
    <row r="29182" spans="2:2">
      <c r="B29182" s="15"/>
    </row>
    <row r="29183" spans="2:2">
      <c r="B29183" s="15"/>
    </row>
    <row r="29184" spans="2:2">
      <c r="B29184" s="15"/>
    </row>
    <row r="29185" spans="2:2">
      <c r="B29185" s="15"/>
    </row>
    <row r="29186" spans="2:2">
      <c r="B29186" s="15"/>
    </row>
    <row r="29187" spans="2:2">
      <c r="B29187" s="15"/>
    </row>
    <row r="29188" spans="2:2">
      <c r="B29188" s="15"/>
    </row>
    <row r="29189" spans="2:2">
      <c r="B29189" s="15"/>
    </row>
    <row r="29190" spans="2:2">
      <c r="B29190" s="15"/>
    </row>
    <row r="29191" spans="2:2">
      <c r="B29191" s="15"/>
    </row>
    <row r="29192" spans="2:2">
      <c r="B29192" s="15"/>
    </row>
    <row r="29193" spans="2:2">
      <c r="B29193" s="15"/>
    </row>
    <row r="29194" spans="2:2">
      <c r="B29194" s="15"/>
    </row>
    <row r="29195" spans="2:2">
      <c r="B29195" s="15"/>
    </row>
    <row r="29196" spans="2:2">
      <c r="B29196" s="15"/>
    </row>
    <row r="29197" spans="2:2">
      <c r="B29197" s="15"/>
    </row>
    <row r="29198" spans="2:2">
      <c r="B29198" s="15"/>
    </row>
    <row r="29199" spans="2:2">
      <c r="B29199" s="15"/>
    </row>
    <row r="29200" spans="2:2">
      <c r="B29200" s="15"/>
    </row>
    <row r="29201" spans="2:2">
      <c r="B29201" s="15"/>
    </row>
    <row r="29202" spans="2:2">
      <c r="B29202" s="15"/>
    </row>
    <row r="29203" spans="2:2">
      <c r="B29203" s="15"/>
    </row>
    <row r="29204" spans="2:2">
      <c r="B29204" s="15"/>
    </row>
    <row r="29205" spans="2:2">
      <c r="B29205" s="15"/>
    </row>
    <row r="29206" spans="2:2">
      <c r="B29206" s="15"/>
    </row>
    <row r="29207" spans="2:2">
      <c r="B29207" s="15"/>
    </row>
    <row r="29208" spans="2:2">
      <c r="B29208" s="15"/>
    </row>
    <row r="29209" spans="2:2">
      <c r="B29209" s="15"/>
    </row>
    <row r="29210" spans="2:2">
      <c r="B29210" s="15"/>
    </row>
    <row r="29211" spans="2:2">
      <c r="B29211" s="15"/>
    </row>
    <row r="29212" spans="2:2">
      <c r="B29212" s="15"/>
    </row>
    <row r="29213" spans="2:2">
      <c r="B29213" s="15"/>
    </row>
    <row r="29214" spans="2:2">
      <c r="B29214" s="15"/>
    </row>
    <row r="29215" spans="2:2">
      <c r="B29215" s="15"/>
    </row>
    <row r="29216" spans="2:2">
      <c r="B29216" s="15"/>
    </row>
    <row r="29217" spans="2:2">
      <c r="B29217" s="15"/>
    </row>
    <row r="29218" spans="2:2">
      <c r="B29218" s="15"/>
    </row>
    <row r="29219" spans="2:2">
      <c r="B29219" s="15"/>
    </row>
    <row r="29220" spans="2:2">
      <c r="B29220" s="15"/>
    </row>
    <row r="29221" spans="2:2">
      <c r="B29221" s="15"/>
    </row>
    <row r="29222" spans="2:2">
      <c r="B29222" s="15"/>
    </row>
    <row r="29223" spans="2:2">
      <c r="B29223" s="15"/>
    </row>
    <row r="29224" spans="2:2">
      <c r="B29224" s="15"/>
    </row>
    <row r="29225" spans="2:2">
      <c r="B29225" s="15"/>
    </row>
    <row r="29226" spans="2:2">
      <c r="B29226" s="15"/>
    </row>
    <row r="29227" spans="2:2">
      <c r="B29227" s="15"/>
    </row>
    <row r="29228" spans="2:2">
      <c r="B29228" s="15"/>
    </row>
    <row r="29229" spans="2:2">
      <c r="B29229" s="15"/>
    </row>
    <row r="29230" spans="2:2">
      <c r="B29230" s="15"/>
    </row>
    <row r="29231" spans="2:2">
      <c r="B29231" s="15"/>
    </row>
    <row r="29232" spans="2:2">
      <c r="B29232" s="15"/>
    </row>
    <row r="29233" spans="2:2">
      <c r="B29233" s="15"/>
    </row>
    <row r="29234" spans="2:2">
      <c r="B29234" s="15"/>
    </row>
    <row r="29235" spans="2:2">
      <c r="B29235" s="15"/>
    </row>
    <row r="29236" spans="2:2">
      <c r="B29236" s="15"/>
    </row>
    <row r="29237" spans="2:2">
      <c r="B29237" s="15"/>
    </row>
    <row r="29238" spans="2:2">
      <c r="B29238" s="15"/>
    </row>
    <row r="29239" spans="2:2">
      <c r="B29239" s="15"/>
    </row>
    <row r="29240" spans="2:2">
      <c r="B29240" s="15"/>
    </row>
    <row r="29241" spans="2:2">
      <c r="B29241" s="15"/>
    </row>
    <row r="29242" spans="2:2">
      <c r="B29242" s="15"/>
    </row>
    <row r="29243" spans="2:2">
      <c r="B29243" s="15"/>
    </row>
    <row r="29244" spans="2:2">
      <c r="B29244" s="15"/>
    </row>
    <row r="29245" spans="2:2">
      <c r="B29245" s="15"/>
    </row>
    <row r="29246" spans="2:2">
      <c r="B29246" s="15"/>
    </row>
    <row r="29247" spans="2:2">
      <c r="B29247" s="15"/>
    </row>
    <row r="29248" spans="2:2">
      <c r="B29248" s="15"/>
    </row>
    <row r="29249" spans="2:2">
      <c r="B29249" s="15"/>
    </row>
    <row r="29250" spans="2:2">
      <c r="B29250" s="15"/>
    </row>
    <row r="29251" spans="2:2">
      <c r="B29251" s="15"/>
    </row>
    <row r="29252" spans="2:2">
      <c r="B29252" s="15"/>
    </row>
    <row r="29253" spans="2:2">
      <c r="B29253" s="15"/>
    </row>
    <row r="29254" spans="2:2">
      <c r="B29254" s="15"/>
    </row>
    <row r="29255" spans="2:2">
      <c r="B29255" s="15"/>
    </row>
    <row r="29256" spans="2:2">
      <c r="B29256" s="15"/>
    </row>
    <row r="29257" spans="2:2">
      <c r="B29257" s="15"/>
    </row>
    <row r="29258" spans="2:2">
      <c r="B29258" s="15"/>
    </row>
    <row r="29259" spans="2:2">
      <c r="B29259" s="15"/>
    </row>
    <row r="29260" spans="2:2">
      <c r="B29260" s="15"/>
    </row>
    <row r="29261" spans="2:2">
      <c r="B29261" s="15"/>
    </row>
    <row r="29262" spans="2:2">
      <c r="B29262" s="15"/>
    </row>
    <row r="29263" spans="2:2">
      <c r="B29263" s="15"/>
    </row>
    <row r="29264" spans="2:2">
      <c r="B29264" s="15"/>
    </row>
    <row r="29265" spans="2:2">
      <c r="B29265" s="15"/>
    </row>
    <row r="29266" spans="2:2">
      <c r="B29266" s="15"/>
    </row>
    <row r="29267" spans="2:2">
      <c r="B29267" s="15"/>
    </row>
    <row r="29268" spans="2:2">
      <c r="B29268" s="15"/>
    </row>
    <row r="29269" spans="2:2">
      <c r="B29269" s="15"/>
    </row>
    <row r="29270" spans="2:2">
      <c r="B29270" s="15"/>
    </row>
    <row r="29271" spans="2:2">
      <c r="B29271" s="15"/>
    </row>
    <row r="29272" spans="2:2">
      <c r="B29272" s="15"/>
    </row>
    <row r="29273" spans="2:2">
      <c r="B29273" s="15"/>
    </row>
    <row r="29274" spans="2:2">
      <c r="B29274" s="15"/>
    </row>
    <row r="29275" spans="2:2">
      <c r="B29275" s="15"/>
    </row>
    <row r="29276" spans="2:2">
      <c r="B29276" s="15"/>
    </row>
    <row r="29277" spans="2:2">
      <c r="B29277" s="15"/>
    </row>
    <row r="29278" spans="2:2">
      <c r="B29278" s="15"/>
    </row>
    <row r="29279" spans="2:2">
      <c r="B29279" s="15"/>
    </row>
    <row r="29280" spans="2:2">
      <c r="B29280" s="15"/>
    </row>
    <row r="29281" spans="2:2">
      <c r="B29281" s="15"/>
    </row>
    <row r="29282" spans="2:2">
      <c r="B29282" s="15"/>
    </row>
    <row r="29283" spans="2:2">
      <c r="B29283" s="15"/>
    </row>
    <row r="29284" spans="2:2">
      <c r="B29284" s="15"/>
    </row>
    <row r="29285" spans="2:2">
      <c r="B29285" s="15"/>
    </row>
    <row r="29286" spans="2:2">
      <c r="B29286" s="15"/>
    </row>
    <row r="29287" spans="2:2">
      <c r="B29287" s="15"/>
    </row>
    <row r="29288" spans="2:2">
      <c r="B29288" s="15"/>
    </row>
    <row r="29289" spans="2:2">
      <c r="B29289" s="15"/>
    </row>
    <row r="29290" spans="2:2">
      <c r="B29290" s="15"/>
    </row>
    <row r="29291" spans="2:2">
      <c r="B29291" s="15"/>
    </row>
    <row r="29292" spans="2:2">
      <c r="B29292" s="15"/>
    </row>
    <row r="29293" spans="2:2">
      <c r="B29293" s="15"/>
    </row>
    <row r="29294" spans="2:2">
      <c r="B29294" s="15"/>
    </row>
    <row r="29295" spans="2:2">
      <c r="B29295" s="15"/>
    </row>
    <row r="29296" spans="2:2">
      <c r="B29296" s="15"/>
    </row>
    <row r="29297" spans="2:2">
      <c r="B29297" s="15"/>
    </row>
    <row r="29298" spans="2:2">
      <c r="B29298" s="15"/>
    </row>
    <row r="29299" spans="2:2">
      <c r="B29299" s="15"/>
    </row>
    <row r="29300" spans="2:2">
      <c r="B29300" s="15"/>
    </row>
    <row r="29301" spans="2:2">
      <c r="B29301" s="15"/>
    </row>
    <row r="29302" spans="2:2">
      <c r="B29302" s="15"/>
    </row>
    <row r="29303" spans="2:2">
      <c r="B29303" s="15"/>
    </row>
    <row r="29304" spans="2:2">
      <c r="B29304" s="15"/>
    </row>
    <row r="29305" spans="2:2">
      <c r="B29305" s="15"/>
    </row>
    <row r="29306" spans="2:2">
      <c r="B29306" s="15"/>
    </row>
    <row r="29307" spans="2:2">
      <c r="B29307" s="15"/>
    </row>
    <row r="29308" spans="2:2">
      <c r="B29308" s="15"/>
    </row>
    <row r="29309" spans="2:2">
      <c r="B29309" s="15"/>
    </row>
    <row r="29310" spans="2:2">
      <c r="B29310" s="15"/>
    </row>
    <row r="29311" spans="2:2">
      <c r="B29311" s="15"/>
    </row>
    <row r="29312" spans="2:2">
      <c r="B29312" s="15"/>
    </row>
    <row r="29313" spans="2:2">
      <c r="B29313" s="15"/>
    </row>
    <row r="29314" spans="2:2">
      <c r="B29314" s="15"/>
    </row>
    <row r="29315" spans="2:2">
      <c r="B29315" s="15"/>
    </row>
    <row r="29316" spans="2:2">
      <c r="B29316" s="15"/>
    </row>
    <row r="29317" spans="2:2">
      <c r="B29317" s="15"/>
    </row>
    <row r="29318" spans="2:2">
      <c r="B29318" s="15"/>
    </row>
    <row r="29319" spans="2:2">
      <c r="B29319" s="15"/>
    </row>
    <row r="29320" spans="2:2">
      <c r="B29320" s="15"/>
    </row>
    <row r="29321" spans="2:2">
      <c r="B29321" s="15"/>
    </row>
    <row r="29322" spans="2:2">
      <c r="B29322" s="15"/>
    </row>
    <row r="29323" spans="2:2">
      <c r="B29323" s="15"/>
    </row>
    <row r="29324" spans="2:2">
      <c r="B29324" s="15"/>
    </row>
    <row r="29325" spans="2:2">
      <c r="B29325" s="15"/>
    </row>
    <row r="29326" spans="2:2">
      <c r="B29326" s="15"/>
    </row>
    <row r="29327" spans="2:2">
      <c r="B29327" s="15"/>
    </row>
    <row r="29328" spans="2:2">
      <c r="B29328" s="15"/>
    </row>
    <row r="29329" spans="2:2">
      <c r="B29329" s="15"/>
    </row>
    <row r="29330" spans="2:2">
      <c r="B29330" s="15"/>
    </row>
    <row r="29331" spans="2:2">
      <c r="B29331" s="15"/>
    </row>
    <row r="29332" spans="2:2">
      <c r="B29332" s="15"/>
    </row>
    <row r="29333" spans="2:2">
      <c r="B29333" s="15"/>
    </row>
    <row r="29334" spans="2:2">
      <c r="B29334" s="15"/>
    </row>
    <row r="29335" spans="2:2">
      <c r="B29335" s="15"/>
    </row>
    <row r="29336" spans="2:2">
      <c r="B29336" s="15"/>
    </row>
    <row r="29337" spans="2:2">
      <c r="B29337" s="15"/>
    </row>
    <row r="29338" spans="2:2">
      <c r="B29338" s="15"/>
    </row>
    <row r="29339" spans="2:2">
      <c r="B29339" s="15"/>
    </row>
    <row r="29340" spans="2:2">
      <c r="B29340" s="15"/>
    </row>
    <row r="29341" spans="2:2">
      <c r="B29341" s="15"/>
    </row>
    <row r="29342" spans="2:2">
      <c r="B29342" s="15"/>
    </row>
    <row r="29343" spans="2:2">
      <c r="B29343" s="15"/>
    </row>
    <row r="29344" spans="2:2">
      <c r="B29344" s="15"/>
    </row>
    <row r="29345" spans="2:2">
      <c r="B29345" s="15"/>
    </row>
    <row r="29346" spans="2:2">
      <c r="B29346" s="15"/>
    </row>
    <row r="29347" spans="2:2">
      <c r="B29347" s="15"/>
    </row>
    <row r="29348" spans="2:2">
      <c r="B29348" s="15"/>
    </row>
    <row r="29349" spans="2:2">
      <c r="B29349" s="15"/>
    </row>
    <row r="29350" spans="2:2">
      <c r="B29350" s="15"/>
    </row>
    <row r="29351" spans="2:2">
      <c r="B29351" s="15"/>
    </row>
    <row r="29352" spans="2:2">
      <c r="B29352" s="15"/>
    </row>
    <row r="29353" spans="2:2">
      <c r="B29353" s="15"/>
    </row>
    <row r="29354" spans="2:2">
      <c r="B29354" s="15"/>
    </row>
    <row r="29355" spans="2:2">
      <c r="B29355" s="15"/>
    </row>
    <row r="29356" spans="2:2">
      <c r="B29356" s="15"/>
    </row>
    <row r="29357" spans="2:2">
      <c r="B29357" s="15"/>
    </row>
    <row r="29358" spans="2:2">
      <c r="B29358" s="15"/>
    </row>
    <row r="29359" spans="2:2">
      <c r="B29359" s="15"/>
    </row>
    <row r="29360" spans="2:2">
      <c r="B29360" s="15"/>
    </row>
    <row r="29361" spans="2:2">
      <c r="B29361" s="15"/>
    </row>
    <row r="29362" spans="2:2">
      <c r="B29362" s="15"/>
    </row>
    <row r="29363" spans="2:2">
      <c r="B29363" s="15"/>
    </row>
    <row r="29364" spans="2:2">
      <c r="B29364" s="15"/>
    </row>
    <row r="29365" spans="2:2">
      <c r="B29365" s="15"/>
    </row>
    <row r="29366" spans="2:2">
      <c r="B29366" s="15"/>
    </row>
    <row r="29367" spans="2:2">
      <c r="B29367" s="15"/>
    </row>
    <row r="29368" spans="2:2">
      <c r="B29368" s="15"/>
    </row>
    <row r="29369" spans="2:2">
      <c r="B29369" s="15"/>
    </row>
    <row r="29370" spans="2:2">
      <c r="B29370" s="15"/>
    </row>
    <row r="29371" spans="2:2">
      <c r="B29371" s="15"/>
    </row>
    <row r="29372" spans="2:2">
      <c r="B29372" s="15"/>
    </row>
    <row r="29373" spans="2:2">
      <c r="B29373" s="15"/>
    </row>
    <row r="29374" spans="2:2">
      <c r="B29374" s="15"/>
    </row>
    <row r="29375" spans="2:2">
      <c r="B29375" s="15"/>
    </row>
    <row r="29376" spans="2:2">
      <c r="B29376" s="15"/>
    </row>
    <row r="29377" spans="2:2">
      <c r="B29377" s="15"/>
    </row>
    <row r="29378" spans="2:2">
      <c r="B29378" s="15"/>
    </row>
    <row r="29379" spans="2:2">
      <c r="B29379" s="15"/>
    </row>
    <row r="29380" spans="2:2">
      <c r="B29380" s="15"/>
    </row>
    <row r="29381" spans="2:2">
      <c r="B29381" s="15"/>
    </row>
    <row r="29382" spans="2:2">
      <c r="B29382" s="15"/>
    </row>
    <row r="29383" spans="2:2">
      <c r="B29383" s="15"/>
    </row>
    <row r="29384" spans="2:2">
      <c r="B29384" s="15"/>
    </row>
    <row r="29385" spans="2:2">
      <c r="B29385" s="15"/>
    </row>
    <row r="29386" spans="2:2">
      <c r="B29386" s="15"/>
    </row>
    <row r="29387" spans="2:2">
      <c r="B29387" s="15"/>
    </row>
    <row r="29388" spans="2:2">
      <c r="B29388" s="15"/>
    </row>
    <row r="29389" spans="2:2">
      <c r="B29389" s="15"/>
    </row>
    <row r="29390" spans="2:2">
      <c r="B29390" s="15"/>
    </row>
    <row r="29391" spans="2:2">
      <c r="B29391" s="15"/>
    </row>
    <row r="29392" spans="2:2">
      <c r="B29392" s="15"/>
    </row>
    <row r="29393" spans="2:2">
      <c r="B29393" s="15"/>
    </row>
    <row r="29394" spans="2:2">
      <c r="B29394" s="15"/>
    </row>
    <row r="29395" spans="2:2">
      <c r="B29395" s="15"/>
    </row>
    <row r="29396" spans="2:2">
      <c r="B29396" s="15"/>
    </row>
    <row r="29397" spans="2:2">
      <c r="B29397" s="15"/>
    </row>
    <row r="29398" spans="2:2">
      <c r="B29398" s="15"/>
    </row>
    <row r="29399" spans="2:2">
      <c r="B29399" s="15"/>
    </row>
    <row r="29400" spans="2:2">
      <c r="B29400" s="15"/>
    </row>
    <row r="29401" spans="2:2">
      <c r="B29401" s="15"/>
    </row>
    <row r="29402" spans="2:2">
      <c r="B29402" s="15"/>
    </row>
    <row r="29403" spans="2:2">
      <c r="B29403" s="15"/>
    </row>
    <row r="29404" spans="2:2">
      <c r="B29404" s="15"/>
    </row>
    <row r="29405" spans="2:2">
      <c r="B29405" s="15"/>
    </row>
    <row r="29406" spans="2:2">
      <c r="B29406" s="15"/>
    </row>
    <row r="29407" spans="2:2">
      <c r="B29407" s="15"/>
    </row>
    <row r="29408" spans="2:2">
      <c r="B29408" s="15"/>
    </row>
    <row r="29409" spans="2:2">
      <c r="B29409" s="15"/>
    </row>
    <row r="29410" spans="2:2">
      <c r="B29410" s="15"/>
    </row>
    <row r="29411" spans="2:2">
      <c r="B29411" s="15"/>
    </row>
    <row r="29412" spans="2:2">
      <c r="B29412" s="15"/>
    </row>
    <row r="29413" spans="2:2">
      <c r="B29413" s="15"/>
    </row>
    <row r="29414" spans="2:2">
      <c r="B29414" s="15"/>
    </row>
    <row r="29415" spans="2:2">
      <c r="B29415" s="15"/>
    </row>
    <row r="29416" spans="2:2">
      <c r="B29416" s="15"/>
    </row>
    <row r="29417" spans="2:2">
      <c r="B29417" s="15"/>
    </row>
    <row r="29418" spans="2:2">
      <c r="B29418" s="15"/>
    </row>
    <row r="29419" spans="2:2">
      <c r="B29419" s="15"/>
    </row>
    <row r="29420" spans="2:2">
      <c r="B29420" s="15"/>
    </row>
    <row r="29421" spans="2:2">
      <c r="B29421" s="15"/>
    </row>
    <row r="29422" spans="2:2">
      <c r="B29422" s="15"/>
    </row>
    <row r="29423" spans="2:2">
      <c r="B29423" s="15"/>
    </row>
    <row r="29424" spans="2:2">
      <c r="B29424" s="15"/>
    </row>
    <row r="29425" spans="2:2">
      <c r="B29425" s="15"/>
    </row>
    <row r="29426" spans="2:2">
      <c r="B29426" s="15"/>
    </row>
    <row r="29427" spans="2:2">
      <c r="B29427" s="15"/>
    </row>
    <row r="29428" spans="2:2">
      <c r="B29428" s="15"/>
    </row>
    <row r="29429" spans="2:2">
      <c r="B29429" s="15"/>
    </row>
    <row r="29430" spans="2:2">
      <c r="B29430" s="15"/>
    </row>
    <row r="29431" spans="2:2">
      <c r="B29431" s="15"/>
    </row>
    <row r="29432" spans="2:2">
      <c r="B29432" s="15"/>
    </row>
    <row r="29433" spans="2:2">
      <c r="B29433" s="15"/>
    </row>
    <row r="29434" spans="2:2">
      <c r="B29434" s="15"/>
    </row>
    <row r="29435" spans="2:2">
      <c r="B29435" s="15"/>
    </row>
    <row r="29436" spans="2:2">
      <c r="B29436" s="15"/>
    </row>
    <row r="29437" spans="2:2">
      <c r="B29437" s="15"/>
    </row>
    <row r="29438" spans="2:2">
      <c r="B29438" s="15"/>
    </row>
    <row r="29439" spans="2:2">
      <c r="B29439" s="15"/>
    </row>
    <row r="29440" spans="2:2">
      <c r="B29440" s="15"/>
    </row>
    <row r="29441" spans="2:2">
      <c r="B29441" s="15"/>
    </row>
    <row r="29442" spans="2:2">
      <c r="B29442" s="15"/>
    </row>
    <row r="29443" spans="2:2">
      <c r="B29443" s="15"/>
    </row>
    <row r="29444" spans="2:2">
      <c r="B29444" s="15"/>
    </row>
    <row r="29445" spans="2:2">
      <c r="B29445" s="15"/>
    </row>
    <row r="29446" spans="2:2">
      <c r="B29446" s="15"/>
    </row>
    <row r="29447" spans="2:2">
      <c r="B29447" s="15"/>
    </row>
    <row r="29448" spans="2:2">
      <c r="B29448" s="15"/>
    </row>
    <row r="29449" spans="2:2">
      <c r="B29449" s="15"/>
    </row>
    <row r="29450" spans="2:2">
      <c r="B29450" s="15"/>
    </row>
    <row r="29451" spans="2:2">
      <c r="B29451" s="15"/>
    </row>
    <row r="29452" spans="2:2">
      <c r="B29452" s="15"/>
    </row>
    <row r="29453" spans="2:2">
      <c r="B29453" s="15"/>
    </row>
    <row r="29454" spans="2:2">
      <c r="B29454" s="15"/>
    </row>
    <row r="29455" spans="2:2">
      <c r="B29455" s="15"/>
    </row>
    <row r="29456" spans="2:2">
      <c r="B29456" s="15"/>
    </row>
    <row r="29457" spans="2:2">
      <c r="B29457" s="15"/>
    </row>
    <row r="29458" spans="2:2">
      <c r="B29458" s="15"/>
    </row>
    <row r="29459" spans="2:2">
      <c r="B29459" s="15"/>
    </row>
    <row r="29460" spans="2:2">
      <c r="B29460" s="15"/>
    </row>
    <row r="29461" spans="2:2">
      <c r="B29461" s="15"/>
    </row>
    <row r="29462" spans="2:2">
      <c r="B29462" s="15"/>
    </row>
    <row r="29463" spans="2:2">
      <c r="B29463" s="15"/>
    </row>
    <row r="29464" spans="2:2">
      <c r="B29464" s="15"/>
    </row>
    <row r="29465" spans="2:2">
      <c r="B29465" s="15"/>
    </row>
    <row r="29466" spans="2:2">
      <c r="B29466" s="15"/>
    </row>
    <row r="29467" spans="2:2">
      <c r="B29467" s="15"/>
    </row>
    <row r="29468" spans="2:2">
      <c r="B29468" s="15"/>
    </row>
    <row r="29469" spans="2:2">
      <c r="B29469" s="15"/>
    </row>
    <row r="29470" spans="2:2">
      <c r="B29470" s="15"/>
    </row>
    <row r="29471" spans="2:2">
      <c r="B29471" s="15"/>
    </row>
    <row r="29472" spans="2:2">
      <c r="B29472" s="15"/>
    </row>
    <row r="29473" spans="2:2">
      <c r="B29473" s="15"/>
    </row>
    <row r="29474" spans="2:2">
      <c r="B29474" s="15"/>
    </row>
    <row r="29475" spans="2:2">
      <c r="B29475" s="15"/>
    </row>
    <row r="29476" spans="2:2">
      <c r="B29476" s="15"/>
    </row>
    <row r="29477" spans="2:2">
      <c r="B29477" s="15"/>
    </row>
    <row r="29478" spans="2:2">
      <c r="B29478" s="15"/>
    </row>
    <row r="29479" spans="2:2">
      <c r="B29479" s="15"/>
    </row>
    <row r="29480" spans="2:2">
      <c r="B29480" s="15"/>
    </row>
    <row r="29481" spans="2:2">
      <c r="B29481" s="15"/>
    </row>
    <row r="29482" spans="2:2">
      <c r="B29482" s="15"/>
    </row>
    <row r="29483" spans="2:2">
      <c r="B29483" s="15"/>
    </row>
    <row r="29484" spans="2:2">
      <c r="B29484" s="15"/>
    </row>
    <row r="29485" spans="2:2">
      <c r="B29485" s="15"/>
    </row>
    <row r="29486" spans="2:2">
      <c r="B29486" s="15"/>
    </row>
    <row r="29487" spans="2:2">
      <c r="B29487" s="15"/>
    </row>
    <row r="29488" spans="2:2">
      <c r="B29488" s="15"/>
    </row>
    <row r="29489" spans="2:2">
      <c r="B29489" s="15"/>
    </row>
    <row r="29490" spans="2:2">
      <c r="B29490" s="15"/>
    </row>
    <row r="29491" spans="2:2">
      <c r="B29491" s="15"/>
    </row>
    <row r="29492" spans="2:2">
      <c r="B29492" s="15"/>
    </row>
    <row r="29493" spans="2:2">
      <c r="B29493" s="15"/>
    </row>
    <row r="29494" spans="2:2">
      <c r="B29494" s="15"/>
    </row>
    <row r="29495" spans="2:2">
      <c r="B29495" s="15"/>
    </row>
    <row r="29496" spans="2:2">
      <c r="B29496" s="15"/>
    </row>
    <row r="29497" spans="2:2">
      <c r="B29497" s="15"/>
    </row>
    <row r="29498" spans="2:2">
      <c r="B29498" s="15"/>
    </row>
    <row r="29499" spans="2:2">
      <c r="B29499" s="15"/>
    </row>
    <row r="29500" spans="2:2">
      <c r="B29500" s="15"/>
    </row>
    <row r="29501" spans="2:2">
      <c r="B29501" s="15"/>
    </row>
    <row r="29502" spans="2:2">
      <c r="B29502" s="15"/>
    </row>
    <row r="29503" spans="2:2">
      <c r="B29503" s="15"/>
    </row>
    <row r="29504" spans="2:2">
      <c r="B29504" s="15"/>
    </row>
    <row r="29505" spans="2:2">
      <c r="B29505" s="15"/>
    </row>
    <row r="29506" spans="2:2">
      <c r="B29506" s="15"/>
    </row>
    <row r="29507" spans="2:2">
      <c r="B29507" s="15"/>
    </row>
    <row r="29508" spans="2:2">
      <c r="B29508" s="15"/>
    </row>
    <row r="29509" spans="2:2">
      <c r="B29509" s="15"/>
    </row>
    <row r="29510" spans="2:2">
      <c r="B29510" s="15"/>
    </row>
    <row r="29511" spans="2:2">
      <c r="B29511" s="15"/>
    </row>
    <row r="29512" spans="2:2">
      <c r="B29512" s="15"/>
    </row>
    <row r="29513" spans="2:2">
      <c r="B29513" s="15"/>
    </row>
    <row r="29514" spans="2:2">
      <c r="B29514" s="15"/>
    </row>
    <row r="29515" spans="2:2">
      <c r="B29515" s="15"/>
    </row>
    <row r="29516" spans="2:2">
      <c r="B29516" s="15"/>
    </row>
    <row r="29517" spans="2:2">
      <c r="B29517" s="15"/>
    </row>
    <row r="29518" spans="2:2">
      <c r="B29518" s="15"/>
    </row>
    <row r="29519" spans="2:2">
      <c r="B29519" s="15"/>
    </row>
    <row r="29520" spans="2:2">
      <c r="B29520" s="15"/>
    </row>
    <row r="29521" spans="2:2">
      <c r="B29521" s="15"/>
    </row>
    <row r="29522" spans="2:2">
      <c r="B29522" s="15"/>
    </row>
    <row r="29523" spans="2:2">
      <c r="B29523" s="15"/>
    </row>
    <row r="29524" spans="2:2">
      <c r="B29524" s="15"/>
    </row>
    <row r="29525" spans="2:2">
      <c r="B29525" s="15"/>
    </row>
    <row r="29526" spans="2:2">
      <c r="B29526" s="15"/>
    </row>
    <row r="29527" spans="2:2">
      <c r="B29527" s="15"/>
    </row>
    <row r="29528" spans="2:2">
      <c r="B29528" s="15"/>
    </row>
    <row r="29529" spans="2:2">
      <c r="B29529" s="15"/>
    </row>
    <row r="29530" spans="2:2">
      <c r="B29530" s="15"/>
    </row>
    <row r="29531" spans="2:2">
      <c r="B29531" s="15"/>
    </row>
    <row r="29532" spans="2:2">
      <c r="B29532" s="15"/>
    </row>
    <row r="29533" spans="2:2">
      <c r="B29533" s="15"/>
    </row>
    <row r="29534" spans="2:2">
      <c r="B29534" s="15"/>
    </row>
    <row r="29535" spans="2:2">
      <c r="B29535" s="15"/>
    </row>
    <row r="29536" spans="2:2">
      <c r="B29536" s="15"/>
    </row>
    <row r="29537" spans="2:2">
      <c r="B29537" s="15"/>
    </row>
    <row r="29538" spans="2:2">
      <c r="B29538" s="15"/>
    </row>
    <row r="29539" spans="2:2">
      <c r="B29539" s="15"/>
    </row>
    <row r="29540" spans="2:2">
      <c r="B29540" s="15"/>
    </row>
    <row r="29541" spans="2:2">
      <c r="B29541" s="15"/>
    </row>
    <row r="29542" spans="2:2">
      <c r="B29542" s="15"/>
    </row>
    <row r="29543" spans="2:2">
      <c r="B29543" s="15"/>
    </row>
    <row r="29544" spans="2:2">
      <c r="B29544" s="15"/>
    </row>
    <row r="29545" spans="2:2">
      <c r="B29545" s="15"/>
    </row>
    <row r="29546" spans="2:2">
      <c r="B29546" s="15"/>
    </row>
    <row r="29547" spans="2:2">
      <c r="B29547" s="15"/>
    </row>
    <row r="29548" spans="2:2">
      <c r="B29548" s="15"/>
    </row>
    <row r="29549" spans="2:2">
      <c r="B29549" s="15"/>
    </row>
    <row r="29550" spans="2:2">
      <c r="B29550" s="15"/>
    </row>
    <row r="29551" spans="2:2">
      <c r="B29551" s="15"/>
    </row>
    <row r="29552" spans="2:2">
      <c r="B29552" s="15"/>
    </row>
    <row r="29553" spans="2:2">
      <c r="B29553" s="15"/>
    </row>
    <row r="29554" spans="2:2">
      <c r="B29554" s="15"/>
    </row>
    <row r="29555" spans="2:2">
      <c r="B29555" s="15"/>
    </row>
    <row r="29556" spans="2:2">
      <c r="B29556" s="15"/>
    </row>
    <row r="29557" spans="2:2">
      <c r="B29557" s="15"/>
    </row>
    <row r="29558" spans="2:2">
      <c r="B29558" s="15"/>
    </row>
    <row r="29559" spans="2:2">
      <c r="B29559" s="15"/>
    </row>
    <row r="29560" spans="2:2">
      <c r="B29560" s="15"/>
    </row>
    <row r="29561" spans="2:2">
      <c r="B29561" s="15"/>
    </row>
    <row r="29562" spans="2:2">
      <c r="B29562" s="15"/>
    </row>
    <row r="29563" spans="2:2">
      <c r="B29563" s="15"/>
    </row>
    <row r="29564" spans="2:2">
      <c r="B29564" s="15"/>
    </row>
    <row r="29565" spans="2:2">
      <c r="B29565" s="15"/>
    </row>
    <row r="29566" spans="2:2">
      <c r="B29566" s="15"/>
    </row>
    <row r="29567" spans="2:2">
      <c r="B29567" s="15"/>
    </row>
    <row r="29568" spans="2:2">
      <c r="B29568" s="15"/>
    </row>
    <row r="29569" spans="2:2">
      <c r="B29569" s="15"/>
    </row>
    <row r="29570" spans="2:2">
      <c r="B29570" s="15"/>
    </row>
    <row r="29571" spans="2:2">
      <c r="B29571" s="15"/>
    </row>
    <row r="29572" spans="2:2">
      <c r="B29572" s="15"/>
    </row>
    <row r="29573" spans="2:2">
      <c r="B29573" s="15"/>
    </row>
    <row r="29574" spans="2:2">
      <c r="B29574" s="15"/>
    </row>
    <row r="29575" spans="2:2">
      <c r="B29575" s="15"/>
    </row>
    <row r="29576" spans="2:2">
      <c r="B29576" s="15"/>
    </row>
    <row r="29577" spans="2:2">
      <c r="B29577" s="15"/>
    </row>
    <row r="29578" spans="2:2">
      <c r="B29578" s="15"/>
    </row>
    <row r="29579" spans="2:2">
      <c r="B29579" s="15"/>
    </row>
    <row r="29580" spans="2:2">
      <c r="B29580" s="15"/>
    </row>
    <row r="29581" spans="2:2">
      <c r="B29581" s="15"/>
    </row>
    <row r="29582" spans="2:2">
      <c r="B29582" s="15"/>
    </row>
    <row r="29583" spans="2:2">
      <c r="B29583" s="15"/>
    </row>
    <row r="29584" spans="2:2">
      <c r="B29584" s="15"/>
    </row>
    <row r="29585" spans="2:2">
      <c r="B29585" s="15"/>
    </row>
    <row r="29586" spans="2:2">
      <c r="B29586" s="15"/>
    </row>
    <row r="29587" spans="2:2">
      <c r="B29587" s="15"/>
    </row>
    <row r="29588" spans="2:2">
      <c r="B29588" s="15"/>
    </row>
    <row r="29589" spans="2:2">
      <c r="B29589" s="15"/>
    </row>
    <row r="29590" spans="2:2">
      <c r="B29590" s="15"/>
    </row>
    <row r="29591" spans="2:2">
      <c r="B29591" s="15"/>
    </row>
    <row r="29592" spans="2:2">
      <c r="B29592" s="15"/>
    </row>
    <row r="29593" spans="2:2">
      <c r="B29593" s="15"/>
    </row>
    <row r="29594" spans="2:2">
      <c r="B29594" s="15"/>
    </row>
    <row r="29595" spans="2:2">
      <c r="B29595" s="15"/>
    </row>
    <row r="29596" spans="2:2">
      <c r="B29596" s="15"/>
    </row>
    <row r="29597" spans="2:2">
      <c r="B29597" s="15"/>
    </row>
    <row r="29598" spans="2:2">
      <c r="B29598" s="15"/>
    </row>
    <row r="29599" spans="2:2">
      <c r="B29599" s="15"/>
    </row>
    <row r="29600" spans="2:2">
      <c r="B29600" s="15"/>
    </row>
    <row r="29601" spans="2:2">
      <c r="B29601" s="15"/>
    </row>
    <row r="29602" spans="2:2">
      <c r="B29602" s="15"/>
    </row>
    <row r="29603" spans="2:2">
      <c r="B29603" s="15"/>
    </row>
    <row r="29604" spans="2:2">
      <c r="B29604" s="15"/>
    </row>
    <row r="29605" spans="2:2">
      <c r="B29605" s="15"/>
    </row>
    <row r="29606" spans="2:2">
      <c r="B29606" s="15"/>
    </row>
    <row r="29607" spans="2:2">
      <c r="B29607" s="15"/>
    </row>
    <row r="29608" spans="2:2">
      <c r="B29608" s="15"/>
    </row>
    <row r="29609" spans="2:2">
      <c r="B29609" s="15"/>
    </row>
    <row r="29610" spans="2:2">
      <c r="B29610" s="15"/>
    </row>
    <row r="29611" spans="2:2">
      <c r="B29611" s="15"/>
    </row>
    <row r="29612" spans="2:2">
      <c r="B29612" s="15"/>
    </row>
    <row r="29613" spans="2:2">
      <c r="B29613" s="15"/>
    </row>
    <row r="29614" spans="2:2">
      <c r="B29614" s="15"/>
    </row>
    <row r="29615" spans="2:2">
      <c r="B29615" s="15"/>
    </row>
    <row r="29616" spans="2:2">
      <c r="B29616" s="15"/>
    </row>
    <row r="29617" spans="2:2">
      <c r="B29617" s="15"/>
    </row>
    <row r="29618" spans="2:2">
      <c r="B29618" s="15"/>
    </row>
    <row r="29619" spans="2:2">
      <c r="B29619" s="15"/>
    </row>
    <row r="29620" spans="2:2">
      <c r="B29620" s="15"/>
    </row>
    <row r="29621" spans="2:2">
      <c r="B29621" s="15"/>
    </row>
    <row r="29622" spans="2:2">
      <c r="B29622" s="15"/>
    </row>
    <row r="29623" spans="2:2">
      <c r="B29623" s="15"/>
    </row>
    <row r="29624" spans="2:2">
      <c r="B29624" s="15"/>
    </row>
    <row r="29625" spans="2:2">
      <c r="B29625" s="15"/>
    </row>
    <row r="29626" spans="2:2">
      <c r="B29626" s="15"/>
    </row>
    <row r="29627" spans="2:2">
      <c r="B29627" s="15"/>
    </row>
    <row r="29628" spans="2:2">
      <c r="B29628" s="15"/>
    </row>
    <row r="29629" spans="2:2">
      <c r="B29629" s="15"/>
    </row>
    <row r="29630" spans="2:2">
      <c r="B29630" s="15"/>
    </row>
    <row r="29631" spans="2:2">
      <c r="B29631" s="15"/>
    </row>
    <row r="29632" spans="2:2">
      <c r="B29632" s="15"/>
    </row>
    <row r="29633" spans="2:2">
      <c r="B29633" s="15"/>
    </row>
    <row r="29634" spans="2:2">
      <c r="B29634" s="15"/>
    </row>
    <row r="29635" spans="2:2">
      <c r="B29635" s="15"/>
    </row>
    <row r="29636" spans="2:2">
      <c r="B29636" s="15"/>
    </row>
    <row r="29637" spans="2:2">
      <c r="B29637" s="15"/>
    </row>
    <row r="29638" spans="2:2">
      <c r="B29638" s="15"/>
    </row>
    <row r="29639" spans="2:2">
      <c r="B29639" s="15"/>
    </row>
    <row r="29640" spans="2:2">
      <c r="B29640" s="15"/>
    </row>
    <row r="29641" spans="2:2">
      <c r="B29641" s="15"/>
    </row>
    <row r="29642" spans="2:2">
      <c r="B29642" s="15"/>
    </row>
    <row r="29643" spans="2:2">
      <c r="B29643" s="15"/>
    </row>
    <row r="29644" spans="2:2">
      <c r="B29644" s="15"/>
    </row>
    <row r="29645" spans="2:2">
      <c r="B29645" s="15"/>
    </row>
    <row r="29646" spans="2:2">
      <c r="B29646" s="15"/>
    </row>
    <row r="29647" spans="2:2">
      <c r="B29647" s="15"/>
    </row>
    <row r="29648" spans="2:2">
      <c r="B29648" s="15"/>
    </row>
    <row r="29649" spans="2:2">
      <c r="B29649" s="15"/>
    </row>
    <row r="29650" spans="2:2">
      <c r="B29650" s="15"/>
    </row>
    <row r="29651" spans="2:2">
      <c r="B29651" s="15"/>
    </row>
    <row r="29652" spans="2:2">
      <c r="B29652" s="15"/>
    </row>
    <row r="29653" spans="2:2">
      <c r="B29653" s="15"/>
    </row>
    <row r="29654" spans="2:2">
      <c r="B29654" s="15"/>
    </row>
    <row r="29655" spans="2:2">
      <c r="B29655" s="15"/>
    </row>
    <row r="29656" spans="2:2">
      <c r="B29656" s="15"/>
    </row>
    <row r="29657" spans="2:2">
      <c r="B29657" s="15"/>
    </row>
    <row r="29658" spans="2:2">
      <c r="B29658" s="15"/>
    </row>
    <row r="29659" spans="2:2">
      <c r="B29659" s="15"/>
    </row>
    <row r="29660" spans="2:2">
      <c r="B29660" s="15"/>
    </row>
    <row r="29661" spans="2:2">
      <c r="B29661" s="15"/>
    </row>
    <row r="29662" spans="2:2">
      <c r="B29662" s="15"/>
    </row>
    <row r="29663" spans="2:2">
      <c r="B29663" s="15"/>
    </row>
    <row r="29664" spans="2:2">
      <c r="B29664" s="15"/>
    </row>
    <row r="29665" spans="2:2">
      <c r="B29665" s="15"/>
    </row>
    <row r="29666" spans="2:2">
      <c r="B29666" s="15"/>
    </row>
    <row r="29667" spans="2:2">
      <c r="B29667" s="15"/>
    </row>
    <row r="29668" spans="2:2">
      <c r="B29668" s="15"/>
    </row>
    <row r="29669" spans="2:2">
      <c r="B29669" s="15"/>
    </row>
    <row r="29670" spans="2:2">
      <c r="B29670" s="15"/>
    </row>
    <row r="29671" spans="2:2">
      <c r="B29671" s="15"/>
    </row>
    <row r="29672" spans="2:2">
      <c r="B29672" s="15"/>
    </row>
    <row r="29673" spans="2:2">
      <c r="B29673" s="15"/>
    </row>
    <row r="29674" spans="2:2">
      <c r="B29674" s="15"/>
    </row>
    <row r="29675" spans="2:2">
      <c r="B29675" s="15"/>
    </row>
    <row r="29676" spans="2:2">
      <c r="B29676" s="15"/>
    </row>
    <row r="29677" spans="2:2">
      <c r="B29677" s="15"/>
    </row>
    <row r="29678" spans="2:2">
      <c r="B29678" s="15"/>
    </row>
    <row r="29679" spans="2:2">
      <c r="B29679" s="15"/>
    </row>
    <row r="29680" spans="2:2">
      <c r="B29680" s="15"/>
    </row>
    <row r="29681" spans="2:2">
      <c r="B29681" s="15"/>
    </row>
    <row r="29682" spans="2:2">
      <c r="B29682" s="15"/>
    </row>
    <row r="29683" spans="2:2">
      <c r="B29683" s="15"/>
    </row>
    <row r="29684" spans="2:2">
      <c r="B29684" s="15"/>
    </row>
    <row r="29685" spans="2:2">
      <c r="B29685" s="15"/>
    </row>
    <row r="29686" spans="2:2">
      <c r="B29686" s="15"/>
    </row>
    <row r="29687" spans="2:2">
      <c r="B29687" s="15"/>
    </row>
    <row r="29688" spans="2:2">
      <c r="B29688" s="15"/>
    </row>
    <row r="29689" spans="2:2">
      <c r="B29689" s="15"/>
    </row>
    <row r="29690" spans="2:2">
      <c r="B29690" s="15"/>
    </row>
    <row r="29691" spans="2:2">
      <c r="B29691" s="15"/>
    </row>
    <row r="29692" spans="2:2">
      <c r="B29692" s="15"/>
    </row>
    <row r="29693" spans="2:2">
      <c r="B29693" s="15"/>
    </row>
    <row r="29694" spans="2:2">
      <c r="B29694" s="15"/>
    </row>
    <row r="29695" spans="2:2">
      <c r="B29695" s="15"/>
    </row>
    <row r="29696" spans="2:2">
      <c r="B29696" s="15"/>
    </row>
    <row r="29697" spans="2:2">
      <c r="B29697" s="15"/>
    </row>
    <row r="29698" spans="2:2">
      <c r="B29698" s="15"/>
    </row>
    <row r="29699" spans="2:2">
      <c r="B29699" s="15"/>
    </row>
    <row r="29700" spans="2:2">
      <c r="B29700" s="15"/>
    </row>
    <row r="29701" spans="2:2">
      <c r="B29701" s="15"/>
    </row>
    <row r="29702" spans="2:2">
      <c r="B29702" s="15"/>
    </row>
    <row r="29703" spans="2:2">
      <c r="B29703" s="15"/>
    </row>
    <row r="29704" spans="2:2">
      <c r="B29704" s="15"/>
    </row>
    <row r="29705" spans="2:2">
      <c r="B29705" s="15"/>
    </row>
    <row r="29706" spans="2:2">
      <c r="B29706" s="15"/>
    </row>
    <row r="29707" spans="2:2">
      <c r="B29707" s="15"/>
    </row>
    <row r="29708" spans="2:2">
      <c r="B29708" s="15"/>
    </row>
    <row r="29709" spans="2:2">
      <c r="B29709" s="15"/>
    </row>
    <row r="29710" spans="2:2">
      <c r="B29710" s="15"/>
    </row>
    <row r="29711" spans="2:2">
      <c r="B29711" s="15"/>
    </row>
    <row r="29712" spans="2:2">
      <c r="B29712" s="15"/>
    </row>
    <row r="29713" spans="2:2">
      <c r="B29713" s="15"/>
    </row>
    <row r="29714" spans="2:2">
      <c r="B29714" s="15"/>
    </row>
    <row r="29715" spans="2:2">
      <c r="B29715" s="15"/>
    </row>
    <row r="29716" spans="2:2">
      <c r="B29716" s="15"/>
    </row>
    <row r="29717" spans="2:2">
      <c r="B29717" s="15"/>
    </row>
    <row r="29718" spans="2:2">
      <c r="B29718" s="15"/>
    </row>
    <row r="29719" spans="2:2">
      <c r="B29719" s="15"/>
    </row>
    <row r="29720" spans="2:2">
      <c r="B29720" s="15"/>
    </row>
    <row r="29721" spans="2:2">
      <c r="B29721" s="15"/>
    </row>
    <row r="29722" spans="2:2">
      <c r="B29722" s="15"/>
    </row>
    <row r="29723" spans="2:2">
      <c r="B29723" s="15"/>
    </row>
    <row r="29724" spans="2:2">
      <c r="B29724" s="15"/>
    </row>
    <row r="29725" spans="2:2">
      <c r="B29725" s="15"/>
    </row>
    <row r="29726" spans="2:2">
      <c r="B29726" s="15"/>
    </row>
    <row r="29727" spans="2:2">
      <c r="B29727" s="15"/>
    </row>
    <row r="29728" spans="2:2">
      <c r="B29728" s="15"/>
    </row>
    <row r="29729" spans="2:2">
      <c r="B29729" s="15"/>
    </row>
    <row r="29730" spans="2:2">
      <c r="B29730" s="15"/>
    </row>
    <row r="29731" spans="2:2">
      <c r="B29731" s="15"/>
    </row>
    <row r="29732" spans="2:2">
      <c r="B29732" s="15"/>
    </row>
    <row r="29733" spans="2:2">
      <c r="B29733" s="15"/>
    </row>
    <row r="29734" spans="2:2">
      <c r="B29734" s="15"/>
    </row>
    <row r="29735" spans="2:2">
      <c r="B29735" s="15"/>
    </row>
    <row r="29736" spans="2:2">
      <c r="B29736" s="15"/>
    </row>
    <row r="29737" spans="2:2">
      <c r="B29737" s="15"/>
    </row>
    <row r="29738" spans="2:2">
      <c r="B29738" s="15"/>
    </row>
    <row r="29739" spans="2:2">
      <c r="B29739" s="15"/>
    </row>
    <row r="29740" spans="2:2">
      <c r="B29740" s="15"/>
    </row>
    <row r="29741" spans="2:2">
      <c r="B29741" s="15"/>
    </row>
    <row r="29742" spans="2:2">
      <c r="B29742" s="15"/>
    </row>
    <row r="29743" spans="2:2">
      <c r="B29743" s="15"/>
    </row>
    <row r="29744" spans="2:2">
      <c r="B29744" s="15"/>
    </row>
    <row r="29745" spans="2:2">
      <c r="B29745" s="15"/>
    </row>
    <row r="29746" spans="2:2">
      <c r="B29746" s="15"/>
    </row>
    <row r="29747" spans="2:2">
      <c r="B29747" s="15"/>
    </row>
    <row r="29748" spans="2:2">
      <c r="B29748" s="15"/>
    </row>
    <row r="29749" spans="2:2">
      <c r="B29749" s="15"/>
    </row>
    <row r="29750" spans="2:2">
      <c r="B29750" s="15"/>
    </row>
    <row r="29751" spans="2:2">
      <c r="B29751" s="15"/>
    </row>
    <row r="29752" spans="2:2">
      <c r="B29752" s="15"/>
    </row>
    <row r="29753" spans="2:2">
      <c r="B29753" s="15"/>
    </row>
    <row r="29754" spans="2:2">
      <c r="B29754" s="15"/>
    </row>
    <row r="29755" spans="2:2">
      <c r="B29755" s="15"/>
    </row>
    <row r="29756" spans="2:2">
      <c r="B29756" s="15"/>
    </row>
    <row r="29757" spans="2:2">
      <c r="B29757" s="15"/>
    </row>
    <row r="29758" spans="2:2">
      <c r="B29758" s="15"/>
    </row>
    <row r="29759" spans="2:2">
      <c r="B29759" s="15"/>
    </row>
    <row r="29760" spans="2:2">
      <c r="B29760" s="15"/>
    </row>
    <row r="29761" spans="2:2">
      <c r="B29761" s="15"/>
    </row>
    <row r="29762" spans="2:2">
      <c r="B29762" s="15"/>
    </row>
    <row r="29763" spans="2:2">
      <c r="B29763" s="15"/>
    </row>
    <row r="29764" spans="2:2">
      <c r="B29764" s="15"/>
    </row>
    <row r="29765" spans="2:2">
      <c r="B29765" s="15"/>
    </row>
    <row r="29766" spans="2:2">
      <c r="B29766" s="15"/>
    </row>
    <row r="29767" spans="2:2">
      <c r="B29767" s="15"/>
    </row>
    <row r="29768" spans="2:2">
      <c r="B29768" s="15"/>
    </row>
    <row r="29769" spans="2:2">
      <c r="B29769" s="15"/>
    </row>
    <row r="29770" spans="2:2">
      <c r="B29770" s="15"/>
    </row>
    <row r="29771" spans="2:2">
      <c r="B29771" s="15"/>
    </row>
    <row r="29772" spans="2:2">
      <c r="B29772" s="15"/>
    </row>
    <row r="29773" spans="2:2">
      <c r="B29773" s="15"/>
    </row>
    <row r="29774" spans="2:2">
      <c r="B29774" s="15"/>
    </row>
    <row r="29775" spans="2:2">
      <c r="B29775" s="15"/>
    </row>
    <row r="29776" spans="2:2">
      <c r="B29776" s="15"/>
    </row>
    <row r="29777" spans="2:2">
      <c r="B29777" s="15"/>
    </row>
    <row r="29778" spans="2:2">
      <c r="B29778" s="15"/>
    </row>
    <row r="29779" spans="2:2">
      <c r="B29779" s="15"/>
    </row>
    <row r="29780" spans="2:2">
      <c r="B29780" s="15"/>
    </row>
    <row r="29781" spans="2:2">
      <c r="B29781" s="15"/>
    </row>
    <row r="29782" spans="2:2">
      <c r="B29782" s="15"/>
    </row>
    <row r="29783" spans="2:2">
      <c r="B29783" s="15"/>
    </row>
    <row r="29784" spans="2:2">
      <c r="B29784" s="15"/>
    </row>
    <row r="29785" spans="2:2">
      <c r="B29785" s="15"/>
    </row>
    <row r="29786" spans="2:2">
      <c r="B29786" s="15"/>
    </row>
    <row r="29787" spans="2:2">
      <c r="B29787" s="15"/>
    </row>
    <row r="29788" spans="2:2">
      <c r="B29788" s="15"/>
    </row>
    <row r="29789" spans="2:2">
      <c r="B29789" s="15"/>
    </row>
    <row r="29790" spans="2:2">
      <c r="B29790" s="15"/>
    </row>
    <row r="29791" spans="2:2">
      <c r="B29791" s="15"/>
    </row>
    <row r="29792" spans="2:2">
      <c r="B29792" s="15"/>
    </row>
    <row r="29793" spans="2:2">
      <c r="B29793" s="15"/>
    </row>
    <row r="29794" spans="2:2">
      <c r="B29794" s="15"/>
    </row>
    <row r="29795" spans="2:2">
      <c r="B29795" s="15"/>
    </row>
    <row r="29796" spans="2:2">
      <c r="B29796" s="15"/>
    </row>
    <row r="29797" spans="2:2">
      <c r="B29797" s="15"/>
    </row>
    <row r="29798" spans="2:2">
      <c r="B29798" s="15"/>
    </row>
    <row r="29799" spans="2:2">
      <c r="B29799" s="15"/>
    </row>
    <row r="29800" spans="2:2">
      <c r="B29800" s="15"/>
    </row>
    <row r="29801" spans="2:2">
      <c r="B29801" s="15"/>
    </row>
    <row r="29802" spans="2:2">
      <c r="B29802" s="15"/>
    </row>
    <row r="29803" spans="2:2">
      <c r="B29803" s="15"/>
    </row>
    <row r="29804" spans="2:2">
      <c r="B29804" s="15"/>
    </row>
    <row r="29805" spans="2:2">
      <c r="B29805" s="15"/>
    </row>
    <row r="29806" spans="2:2">
      <c r="B29806" s="15"/>
    </row>
    <row r="29807" spans="2:2">
      <c r="B29807" s="15"/>
    </row>
    <row r="29808" spans="2:2">
      <c r="B29808" s="15"/>
    </row>
    <row r="29809" spans="2:2">
      <c r="B29809" s="15"/>
    </row>
    <row r="29810" spans="2:2">
      <c r="B29810" s="15"/>
    </row>
    <row r="29811" spans="2:2">
      <c r="B29811" s="15"/>
    </row>
    <row r="29812" spans="2:2">
      <c r="B29812" s="15"/>
    </row>
    <row r="29813" spans="2:2">
      <c r="B29813" s="15"/>
    </row>
    <row r="29814" spans="2:2">
      <c r="B29814" s="15"/>
    </row>
    <row r="29815" spans="2:2">
      <c r="B29815" s="15"/>
    </row>
    <row r="29816" spans="2:2">
      <c r="B29816" s="15"/>
    </row>
    <row r="29817" spans="2:2">
      <c r="B29817" s="15"/>
    </row>
    <row r="29818" spans="2:2">
      <c r="B29818" s="15"/>
    </row>
    <row r="29819" spans="2:2">
      <c r="B29819" s="15"/>
    </row>
    <row r="29820" spans="2:2">
      <c r="B29820" s="15"/>
    </row>
    <row r="29821" spans="2:2">
      <c r="B29821" s="15"/>
    </row>
    <row r="29822" spans="2:2">
      <c r="B29822" s="15"/>
    </row>
    <row r="29823" spans="2:2">
      <c r="B29823" s="15"/>
    </row>
    <row r="29824" spans="2:2">
      <c r="B29824" s="15"/>
    </row>
    <row r="29825" spans="2:2">
      <c r="B29825" s="15"/>
    </row>
    <row r="29826" spans="2:2">
      <c r="B29826" s="15"/>
    </row>
    <row r="29827" spans="2:2">
      <c r="B29827" s="15"/>
    </row>
    <row r="29828" spans="2:2">
      <c r="B29828" s="15"/>
    </row>
    <row r="29829" spans="2:2">
      <c r="B29829" s="15"/>
    </row>
    <row r="29830" spans="2:2">
      <c r="B29830" s="15"/>
    </row>
    <row r="29831" spans="2:2">
      <c r="B29831" s="15"/>
    </row>
    <row r="29832" spans="2:2">
      <c r="B29832" s="15"/>
    </row>
    <row r="29833" spans="2:2">
      <c r="B29833" s="15"/>
    </row>
    <row r="29834" spans="2:2">
      <c r="B29834" s="15"/>
    </row>
    <row r="29835" spans="2:2">
      <c r="B29835" s="15"/>
    </row>
    <row r="29836" spans="2:2">
      <c r="B29836" s="15"/>
    </row>
    <row r="29837" spans="2:2">
      <c r="B29837" s="15"/>
    </row>
    <row r="29838" spans="2:2">
      <c r="B29838" s="15"/>
    </row>
    <row r="29839" spans="2:2">
      <c r="B29839" s="15"/>
    </row>
    <row r="29840" spans="2:2">
      <c r="B29840" s="15"/>
    </row>
    <row r="29841" spans="2:2">
      <c r="B29841" s="15"/>
    </row>
    <row r="29842" spans="2:2">
      <c r="B29842" s="15"/>
    </row>
    <row r="29843" spans="2:2">
      <c r="B29843" s="15"/>
    </row>
    <row r="29844" spans="2:2">
      <c r="B29844" s="15"/>
    </row>
    <row r="29845" spans="2:2">
      <c r="B29845" s="15"/>
    </row>
    <row r="29846" spans="2:2">
      <c r="B29846" s="15"/>
    </row>
    <row r="29847" spans="2:2">
      <c r="B29847" s="15"/>
    </row>
    <row r="29848" spans="2:2">
      <c r="B29848" s="15"/>
    </row>
    <row r="29849" spans="2:2">
      <c r="B29849" s="15"/>
    </row>
    <row r="29850" spans="2:2">
      <c r="B29850" s="15"/>
    </row>
    <row r="29851" spans="2:2">
      <c r="B29851" s="15"/>
    </row>
    <row r="29852" spans="2:2">
      <c r="B29852" s="15"/>
    </row>
    <row r="29853" spans="2:2">
      <c r="B29853" s="15"/>
    </row>
    <row r="29854" spans="2:2">
      <c r="B29854" s="15"/>
    </row>
    <row r="29855" spans="2:2">
      <c r="B29855" s="15"/>
    </row>
    <row r="29856" spans="2:2">
      <c r="B29856" s="15"/>
    </row>
    <row r="29857" spans="2:2">
      <c r="B29857" s="15"/>
    </row>
    <row r="29858" spans="2:2">
      <c r="B29858" s="15"/>
    </row>
    <row r="29859" spans="2:2">
      <c r="B29859" s="15"/>
    </row>
    <row r="29860" spans="2:2">
      <c r="B29860" s="15"/>
    </row>
    <row r="29861" spans="2:2">
      <c r="B29861" s="15"/>
    </row>
    <row r="29862" spans="2:2">
      <c r="B29862" s="15"/>
    </row>
    <row r="29863" spans="2:2">
      <c r="B29863" s="15"/>
    </row>
    <row r="29864" spans="2:2">
      <c r="B29864" s="15"/>
    </row>
    <row r="29865" spans="2:2">
      <c r="B29865" s="15"/>
    </row>
    <row r="29866" spans="2:2">
      <c r="B29866" s="15"/>
    </row>
    <row r="29867" spans="2:2">
      <c r="B29867" s="15"/>
    </row>
    <row r="29868" spans="2:2">
      <c r="B29868" s="15"/>
    </row>
    <row r="29869" spans="2:2">
      <c r="B29869" s="15"/>
    </row>
    <row r="29870" spans="2:2">
      <c r="B29870" s="15"/>
    </row>
    <row r="29871" spans="2:2">
      <c r="B29871" s="15"/>
    </row>
    <row r="29872" spans="2:2">
      <c r="B29872" s="15"/>
    </row>
    <row r="29873" spans="2:2">
      <c r="B29873" s="15"/>
    </row>
    <row r="29874" spans="2:2">
      <c r="B29874" s="15"/>
    </row>
    <row r="29875" spans="2:2">
      <c r="B29875" s="15"/>
    </row>
    <row r="29876" spans="2:2">
      <c r="B29876" s="15"/>
    </row>
    <row r="29877" spans="2:2">
      <c r="B29877" s="15"/>
    </row>
    <row r="29878" spans="2:2">
      <c r="B29878" s="15"/>
    </row>
    <row r="29879" spans="2:2">
      <c r="B29879" s="15"/>
    </row>
    <row r="29880" spans="2:2">
      <c r="B29880" s="15"/>
    </row>
    <row r="29881" spans="2:2">
      <c r="B29881" s="15"/>
    </row>
    <row r="29882" spans="2:2">
      <c r="B29882" s="15"/>
    </row>
    <row r="29883" spans="2:2">
      <c r="B29883" s="15"/>
    </row>
    <row r="29884" spans="2:2">
      <c r="B29884" s="15"/>
    </row>
    <row r="29885" spans="2:2">
      <c r="B29885" s="15"/>
    </row>
    <row r="29886" spans="2:2">
      <c r="B29886" s="15"/>
    </row>
    <row r="29887" spans="2:2">
      <c r="B29887" s="15"/>
    </row>
    <row r="29888" spans="2:2">
      <c r="B29888" s="15"/>
    </row>
    <row r="29889" spans="2:2">
      <c r="B29889" s="15"/>
    </row>
    <row r="29890" spans="2:2">
      <c r="B29890" s="15"/>
    </row>
    <row r="29891" spans="2:2">
      <c r="B29891" s="15"/>
    </row>
    <row r="29892" spans="2:2">
      <c r="B29892" s="15"/>
    </row>
    <row r="29893" spans="2:2">
      <c r="B29893" s="15"/>
    </row>
    <row r="29894" spans="2:2">
      <c r="B29894" s="15"/>
    </row>
    <row r="29895" spans="2:2">
      <c r="B29895" s="15"/>
    </row>
    <row r="29896" spans="2:2">
      <c r="B29896" s="15"/>
    </row>
    <row r="29897" spans="2:2">
      <c r="B29897" s="15"/>
    </row>
    <row r="29898" spans="2:2">
      <c r="B29898" s="15"/>
    </row>
    <row r="29899" spans="2:2">
      <c r="B29899" s="15"/>
    </row>
    <row r="29900" spans="2:2">
      <c r="B29900" s="15"/>
    </row>
    <row r="29901" spans="2:2">
      <c r="B29901" s="15"/>
    </row>
    <row r="29902" spans="2:2">
      <c r="B29902" s="15"/>
    </row>
    <row r="29903" spans="2:2">
      <c r="B29903" s="15"/>
    </row>
    <row r="29904" spans="2:2">
      <c r="B29904" s="15"/>
    </row>
    <row r="29905" spans="2:2">
      <c r="B29905" s="15"/>
    </row>
    <row r="29906" spans="2:2">
      <c r="B29906" s="15"/>
    </row>
    <row r="29907" spans="2:2">
      <c r="B29907" s="15"/>
    </row>
    <row r="29908" spans="2:2">
      <c r="B29908" s="15"/>
    </row>
    <row r="29909" spans="2:2">
      <c r="B29909" s="15"/>
    </row>
    <row r="29910" spans="2:2">
      <c r="B29910" s="15"/>
    </row>
    <row r="29911" spans="2:2">
      <c r="B29911" s="15"/>
    </row>
    <row r="29912" spans="2:2">
      <c r="B29912" s="15"/>
    </row>
    <row r="29913" spans="2:2">
      <c r="B29913" s="15"/>
    </row>
    <row r="29914" spans="2:2">
      <c r="B29914" s="15"/>
    </row>
    <row r="29915" spans="2:2">
      <c r="B29915" s="15"/>
    </row>
    <row r="29916" spans="2:2">
      <c r="B29916" s="15"/>
    </row>
    <row r="29917" spans="2:2">
      <c r="B29917" s="15"/>
    </row>
    <row r="29918" spans="2:2">
      <c r="B29918" s="15"/>
    </row>
    <row r="29919" spans="2:2">
      <c r="B29919" s="15"/>
    </row>
    <row r="29920" spans="2:2">
      <c r="B29920" s="15"/>
    </row>
    <row r="29921" spans="2:2">
      <c r="B29921" s="15"/>
    </row>
    <row r="29922" spans="2:2">
      <c r="B29922" s="15"/>
    </row>
    <row r="29923" spans="2:2">
      <c r="B29923" s="15"/>
    </row>
    <row r="29924" spans="2:2">
      <c r="B29924" s="15"/>
    </row>
    <row r="29925" spans="2:2">
      <c r="B29925" s="15"/>
    </row>
    <row r="29926" spans="2:2">
      <c r="B29926" s="15"/>
    </row>
    <row r="29927" spans="2:2">
      <c r="B29927" s="15"/>
    </row>
    <row r="29928" spans="2:2">
      <c r="B29928" s="15"/>
    </row>
    <row r="29929" spans="2:2">
      <c r="B29929" s="15"/>
    </row>
    <row r="29930" spans="2:2">
      <c r="B29930" s="15"/>
    </row>
    <row r="29931" spans="2:2">
      <c r="B29931" s="15"/>
    </row>
    <row r="29932" spans="2:2">
      <c r="B29932" s="15"/>
    </row>
    <row r="29933" spans="2:2">
      <c r="B29933" s="15"/>
    </row>
    <row r="29934" spans="2:2">
      <c r="B29934" s="15"/>
    </row>
    <row r="29935" spans="2:2">
      <c r="B29935" s="15"/>
    </row>
    <row r="29936" spans="2:2">
      <c r="B29936" s="15"/>
    </row>
    <row r="29937" spans="2:2">
      <c r="B29937" s="15"/>
    </row>
    <row r="29938" spans="2:2">
      <c r="B29938" s="15"/>
    </row>
    <row r="29939" spans="2:2">
      <c r="B29939" s="15"/>
    </row>
    <row r="29940" spans="2:2">
      <c r="B29940" s="15"/>
    </row>
    <row r="29941" spans="2:2">
      <c r="B29941" s="15"/>
    </row>
    <row r="29942" spans="2:2">
      <c r="B29942" s="15"/>
    </row>
    <row r="29943" spans="2:2">
      <c r="B29943" s="15"/>
    </row>
    <row r="29944" spans="2:2">
      <c r="B29944" s="15"/>
    </row>
    <row r="29945" spans="2:2">
      <c r="B29945" s="15"/>
    </row>
    <row r="29946" spans="2:2">
      <c r="B29946" s="15"/>
    </row>
    <row r="29947" spans="2:2">
      <c r="B29947" s="15"/>
    </row>
    <row r="29948" spans="2:2">
      <c r="B29948" s="15"/>
    </row>
    <row r="29949" spans="2:2">
      <c r="B29949" s="15"/>
    </row>
    <row r="29950" spans="2:2">
      <c r="B29950" s="15"/>
    </row>
    <row r="29951" spans="2:2">
      <c r="B29951" s="15"/>
    </row>
    <row r="29952" spans="2:2">
      <c r="B29952" s="15"/>
    </row>
    <row r="29953" spans="2:2">
      <c r="B29953" s="15"/>
    </row>
    <row r="29954" spans="2:2">
      <c r="B29954" s="15"/>
    </row>
    <row r="29955" spans="2:2">
      <c r="B29955" s="15"/>
    </row>
    <row r="29956" spans="2:2">
      <c r="B29956" s="15"/>
    </row>
    <row r="29957" spans="2:2">
      <c r="B29957" s="15"/>
    </row>
    <row r="29958" spans="2:2">
      <c r="B29958" s="15"/>
    </row>
    <row r="29959" spans="2:2">
      <c r="B29959" s="15"/>
    </row>
    <row r="29960" spans="2:2">
      <c r="B29960" s="15"/>
    </row>
    <row r="29961" spans="2:2">
      <c r="B29961" s="15"/>
    </row>
    <row r="29962" spans="2:2">
      <c r="B29962" s="15"/>
    </row>
    <row r="29963" spans="2:2">
      <c r="B29963" s="15"/>
    </row>
    <row r="29964" spans="2:2">
      <c r="B29964" s="15"/>
    </row>
    <row r="29965" spans="2:2">
      <c r="B29965" s="15"/>
    </row>
    <row r="29966" spans="2:2">
      <c r="B29966" s="15"/>
    </row>
    <row r="29967" spans="2:2">
      <c r="B29967" s="15"/>
    </row>
    <row r="29968" spans="2:2">
      <c r="B29968" s="15"/>
    </row>
    <row r="29969" spans="2:2">
      <c r="B29969" s="15"/>
    </row>
    <row r="29970" spans="2:2">
      <c r="B29970" s="15"/>
    </row>
    <row r="29971" spans="2:2">
      <c r="B29971" s="15"/>
    </row>
    <row r="29972" spans="2:2">
      <c r="B29972" s="15"/>
    </row>
    <row r="29973" spans="2:2">
      <c r="B29973" s="15"/>
    </row>
    <row r="29974" spans="2:2">
      <c r="B29974" s="15"/>
    </row>
    <row r="29975" spans="2:2">
      <c r="B29975" s="15"/>
    </row>
    <row r="29976" spans="2:2">
      <c r="B29976" s="15"/>
    </row>
    <row r="29977" spans="2:2">
      <c r="B29977" s="15"/>
    </row>
    <row r="29978" spans="2:2">
      <c r="B29978" s="15"/>
    </row>
    <row r="29979" spans="2:2">
      <c r="B29979" s="15"/>
    </row>
    <row r="29980" spans="2:2">
      <c r="B29980" s="15"/>
    </row>
    <row r="29981" spans="2:2">
      <c r="B29981" s="15"/>
    </row>
    <row r="29982" spans="2:2">
      <c r="B29982" s="15"/>
    </row>
    <row r="29983" spans="2:2">
      <c r="B29983" s="15"/>
    </row>
    <row r="29984" spans="2:2">
      <c r="B29984" s="15"/>
    </row>
    <row r="29985" spans="2:2">
      <c r="B29985" s="15"/>
    </row>
    <row r="29986" spans="2:2">
      <c r="B29986" s="15"/>
    </row>
    <row r="29987" spans="2:2">
      <c r="B29987" s="15"/>
    </row>
    <row r="29988" spans="2:2">
      <c r="B29988" s="15"/>
    </row>
    <row r="29989" spans="2:2">
      <c r="B29989" s="15"/>
    </row>
    <row r="29990" spans="2:2">
      <c r="B29990" s="15"/>
    </row>
    <row r="29991" spans="2:2">
      <c r="B29991" s="15"/>
    </row>
    <row r="29992" spans="2:2">
      <c r="B29992" s="15"/>
    </row>
    <row r="29993" spans="2:2">
      <c r="B29993" s="15"/>
    </row>
    <row r="29994" spans="2:2">
      <c r="B29994" s="15"/>
    </row>
    <row r="29995" spans="2:2">
      <c r="B29995" s="15"/>
    </row>
    <row r="29996" spans="2:2">
      <c r="B29996" s="15"/>
    </row>
    <row r="29997" spans="2:2">
      <c r="B29997" s="15"/>
    </row>
    <row r="29998" spans="2:2">
      <c r="B29998" s="15"/>
    </row>
    <row r="29999" spans="2:2">
      <c r="B29999" s="15"/>
    </row>
    <row r="30000" spans="2:2">
      <c r="B30000" s="15"/>
    </row>
    <row r="30001" spans="2:2">
      <c r="B30001" s="15"/>
    </row>
    <row r="30002" spans="2:2">
      <c r="B30002" s="15"/>
    </row>
    <row r="30003" spans="2:2">
      <c r="B30003" s="15"/>
    </row>
    <row r="30004" spans="2:2">
      <c r="B30004" s="15"/>
    </row>
    <row r="30005" spans="2:2">
      <c r="B30005" s="15"/>
    </row>
    <row r="30006" spans="2:2">
      <c r="B30006" s="15"/>
    </row>
    <row r="30007" spans="2:2">
      <c r="B30007" s="15"/>
    </row>
    <row r="30008" spans="2:2">
      <c r="B30008" s="15"/>
    </row>
    <row r="30009" spans="2:2">
      <c r="B30009" s="15"/>
    </row>
    <row r="30010" spans="2:2">
      <c r="B30010" s="15"/>
    </row>
    <row r="30011" spans="2:2">
      <c r="B30011" s="15"/>
    </row>
    <row r="30012" spans="2:2">
      <c r="B30012" s="15"/>
    </row>
    <row r="30013" spans="2:2">
      <c r="B30013" s="15"/>
    </row>
    <row r="30014" spans="2:2">
      <c r="B30014" s="15"/>
    </row>
    <row r="30015" spans="2:2">
      <c r="B30015" s="15"/>
    </row>
    <row r="30016" spans="2:2">
      <c r="B30016" s="15"/>
    </row>
    <row r="30017" spans="2:2">
      <c r="B30017" s="15"/>
    </row>
    <row r="30018" spans="2:2">
      <c r="B30018" s="15"/>
    </row>
    <row r="30019" spans="2:2">
      <c r="B30019" s="15"/>
    </row>
    <row r="30020" spans="2:2">
      <c r="B30020" s="15"/>
    </row>
    <row r="30021" spans="2:2">
      <c r="B30021" s="15"/>
    </row>
    <row r="30022" spans="2:2">
      <c r="B30022" s="15"/>
    </row>
    <row r="30023" spans="2:2">
      <c r="B30023" s="15"/>
    </row>
    <row r="30024" spans="2:2">
      <c r="B30024" s="15"/>
    </row>
    <row r="30025" spans="2:2">
      <c r="B30025" s="15"/>
    </row>
    <row r="30026" spans="2:2">
      <c r="B30026" s="15"/>
    </row>
    <row r="30027" spans="2:2">
      <c r="B30027" s="15"/>
    </row>
    <row r="30028" spans="2:2">
      <c r="B30028" s="15"/>
    </row>
    <row r="30029" spans="2:2">
      <c r="B30029" s="15"/>
    </row>
    <row r="30030" spans="2:2">
      <c r="B30030" s="15"/>
    </row>
    <row r="30031" spans="2:2">
      <c r="B30031" s="15"/>
    </row>
    <row r="30032" spans="2:2">
      <c r="B30032" s="15"/>
    </row>
    <row r="30033" spans="2:2">
      <c r="B30033" s="15"/>
    </row>
    <row r="30034" spans="2:2">
      <c r="B30034" s="15"/>
    </row>
    <row r="30035" spans="2:2">
      <c r="B30035" s="15"/>
    </row>
    <row r="30036" spans="2:2">
      <c r="B30036" s="15"/>
    </row>
    <row r="30037" spans="2:2">
      <c r="B30037" s="15"/>
    </row>
    <row r="30038" spans="2:2">
      <c r="B30038" s="15"/>
    </row>
    <row r="30039" spans="2:2">
      <c r="B30039" s="15"/>
    </row>
    <row r="30040" spans="2:2">
      <c r="B30040" s="15"/>
    </row>
    <row r="30041" spans="2:2">
      <c r="B30041" s="15"/>
    </row>
    <row r="30042" spans="2:2">
      <c r="B30042" s="15"/>
    </row>
    <row r="30043" spans="2:2">
      <c r="B30043" s="15"/>
    </row>
    <row r="30044" spans="2:2">
      <c r="B30044" s="15"/>
    </row>
    <row r="30045" spans="2:2">
      <c r="B30045" s="15"/>
    </row>
    <row r="30046" spans="2:2">
      <c r="B30046" s="15"/>
    </row>
    <row r="30047" spans="2:2">
      <c r="B30047" s="15"/>
    </row>
    <row r="30048" spans="2:2">
      <c r="B30048" s="15"/>
    </row>
    <row r="30049" spans="2:2">
      <c r="B30049" s="15"/>
    </row>
    <row r="30050" spans="2:2">
      <c r="B30050" s="15"/>
    </row>
    <row r="30051" spans="2:2">
      <c r="B30051" s="15"/>
    </row>
    <row r="30052" spans="2:2">
      <c r="B30052" s="15"/>
    </row>
    <row r="30053" spans="2:2">
      <c r="B30053" s="15"/>
    </row>
    <row r="30054" spans="2:2">
      <c r="B30054" s="15"/>
    </row>
    <row r="30055" spans="2:2">
      <c r="B30055" s="15"/>
    </row>
    <row r="30056" spans="2:2">
      <c r="B30056" s="15"/>
    </row>
    <row r="30057" spans="2:2">
      <c r="B30057" s="15"/>
    </row>
    <row r="30058" spans="2:2">
      <c r="B30058" s="15"/>
    </row>
    <row r="30059" spans="2:2">
      <c r="B30059" s="15"/>
    </row>
    <row r="30060" spans="2:2">
      <c r="B30060" s="15"/>
    </row>
    <row r="30061" spans="2:2">
      <c r="B30061" s="15"/>
    </row>
    <row r="30062" spans="2:2">
      <c r="B30062" s="15"/>
    </row>
    <row r="30063" spans="2:2">
      <c r="B30063" s="15"/>
    </row>
    <row r="30064" spans="2:2">
      <c r="B30064" s="15"/>
    </row>
    <row r="30065" spans="2:2">
      <c r="B30065" s="15"/>
    </row>
    <row r="30066" spans="2:2">
      <c r="B30066" s="15"/>
    </row>
    <row r="30067" spans="2:2">
      <c r="B30067" s="15"/>
    </row>
    <row r="30068" spans="2:2">
      <c r="B30068" s="15"/>
    </row>
    <row r="30069" spans="2:2">
      <c r="B30069" s="15"/>
    </row>
    <row r="30070" spans="2:2">
      <c r="B30070" s="15"/>
    </row>
    <row r="30071" spans="2:2">
      <c r="B30071" s="15"/>
    </row>
    <row r="30072" spans="2:2">
      <c r="B30072" s="15"/>
    </row>
    <row r="30073" spans="2:2">
      <c r="B30073" s="15"/>
    </row>
    <row r="30074" spans="2:2">
      <c r="B30074" s="15"/>
    </row>
    <row r="30075" spans="2:2">
      <c r="B30075" s="15"/>
    </row>
    <row r="30076" spans="2:2">
      <c r="B30076" s="15"/>
    </row>
    <row r="30077" spans="2:2">
      <c r="B30077" s="15"/>
    </row>
    <row r="30078" spans="2:2">
      <c r="B30078" s="15"/>
    </row>
    <row r="30079" spans="2:2">
      <c r="B30079" s="15"/>
    </row>
    <row r="30080" spans="2:2">
      <c r="B30080" s="15"/>
    </row>
    <row r="30081" spans="2:2">
      <c r="B30081" s="15"/>
    </row>
    <row r="30082" spans="2:2">
      <c r="B30082" s="15"/>
    </row>
    <row r="30083" spans="2:2">
      <c r="B30083" s="15"/>
    </row>
    <row r="30084" spans="2:2">
      <c r="B30084" s="15"/>
    </row>
    <row r="30085" spans="2:2">
      <c r="B30085" s="15"/>
    </row>
    <row r="30086" spans="2:2">
      <c r="B30086" s="15"/>
    </row>
    <row r="30087" spans="2:2">
      <c r="B30087" s="15"/>
    </row>
    <row r="30088" spans="2:2">
      <c r="B30088" s="15"/>
    </row>
    <row r="30089" spans="2:2">
      <c r="B30089" s="15"/>
    </row>
    <row r="30090" spans="2:2">
      <c r="B30090" s="15"/>
    </row>
    <row r="30091" spans="2:2">
      <c r="B30091" s="15"/>
    </row>
    <row r="30092" spans="2:2">
      <c r="B30092" s="15"/>
    </row>
    <row r="30093" spans="2:2">
      <c r="B30093" s="15"/>
    </row>
    <row r="30094" spans="2:2">
      <c r="B30094" s="15"/>
    </row>
    <row r="30095" spans="2:2">
      <c r="B30095" s="15"/>
    </row>
    <row r="30096" spans="2:2">
      <c r="B30096" s="15"/>
    </row>
    <row r="30097" spans="2:2">
      <c r="B30097" s="15"/>
    </row>
    <row r="30098" spans="2:2">
      <c r="B30098" s="15"/>
    </row>
    <row r="30099" spans="2:2">
      <c r="B30099" s="15"/>
    </row>
    <row r="30100" spans="2:2">
      <c r="B30100" s="15"/>
    </row>
    <row r="30101" spans="2:2">
      <c r="B30101" s="15"/>
    </row>
    <row r="30102" spans="2:2">
      <c r="B30102" s="15"/>
    </row>
    <row r="30103" spans="2:2">
      <c r="B30103" s="15"/>
    </row>
    <row r="30104" spans="2:2">
      <c r="B30104" s="15"/>
    </row>
    <row r="30105" spans="2:2">
      <c r="B30105" s="15"/>
    </row>
    <row r="30106" spans="2:2">
      <c r="B30106" s="15"/>
    </row>
    <row r="30107" spans="2:2">
      <c r="B30107" s="15"/>
    </row>
    <row r="30108" spans="2:2">
      <c r="B30108" s="15"/>
    </row>
    <row r="30109" spans="2:2">
      <c r="B30109" s="15"/>
    </row>
    <row r="30110" spans="2:2">
      <c r="B30110" s="15"/>
    </row>
    <row r="30111" spans="2:2">
      <c r="B30111" s="15"/>
    </row>
    <row r="30112" spans="2:2">
      <c r="B30112" s="15"/>
    </row>
    <row r="30113" spans="2:2">
      <c r="B30113" s="15"/>
    </row>
    <row r="30114" spans="2:2">
      <c r="B30114" s="15"/>
    </row>
    <row r="30115" spans="2:2">
      <c r="B30115" s="15"/>
    </row>
    <row r="30116" spans="2:2">
      <c r="B30116" s="15"/>
    </row>
    <row r="30117" spans="2:2">
      <c r="B30117" s="15"/>
    </row>
    <row r="30118" spans="2:2">
      <c r="B30118" s="15"/>
    </row>
    <row r="30119" spans="2:2">
      <c r="B30119" s="15"/>
    </row>
    <row r="30120" spans="2:2">
      <c r="B30120" s="15"/>
    </row>
    <row r="30121" spans="2:2">
      <c r="B30121" s="15"/>
    </row>
    <row r="30122" spans="2:2">
      <c r="B30122" s="15"/>
    </row>
    <row r="30123" spans="2:2">
      <c r="B30123" s="15"/>
    </row>
    <row r="30124" spans="2:2">
      <c r="B30124" s="15"/>
    </row>
    <row r="30125" spans="2:2">
      <c r="B30125" s="15"/>
    </row>
    <row r="30126" spans="2:2">
      <c r="B30126" s="15"/>
    </row>
    <row r="30127" spans="2:2">
      <c r="B30127" s="15"/>
    </row>
    <row r="30128" spans="2:2">
      <c r="B30128" s="15"/>
    </row>
    <row r="30129" spans="2:2">
      <c r="B30129" s="15"/>
    </row>
    <row r="30130" spans="2:2">
      <c r="B30130" s="15"/>
    </row>
    <row r="30131" spans="2:2">
      <c r="B30131" s="15"/>
    </row>
    <row r="30132" spans="2:2">
      <c r="B30132" s="15"/>
    </row>
    <row r="30133" spans="2:2">
      <c r="B30133" s="15"/>
    </row>
    <row r="30134" spans="2:2">
      <c r="B30134" s="15"/>
    </row>
    <row r="30135" spans="2:2">
      <c r="B30135" s="15"/>
    </row>
    <row r="30136" spans="2:2">
      <c r="B30136" s="15"/>
    </row>
    <row r="30137" spans="2:2">
      <c r="B30137" s="15"/>
    </row>
    <row r="30138" spans="2:2">
      <c r="B30138" s="15"/>
    </row>
    <row r="30139" spans="2:2">
      <c r="B30139" s="15"/>
    </row>
    <row r="30140" spans="2:2">
      <c r="B30140" s="15"/>
    </row>
    <row r="30141" spans="2:2">
      <c r="B30141" s="15"/>
    </row>
    <row r="30142" spans="2:2">
      <c r="B30142" s="15"/>
    </row>
    <row r="30143" spans="2:2">
      <c r="B30143" s="15"/>
    </row>
    <row r="30144" spans="2:2">
      <c r="B30144" s="15"/>
    </row>
    <row r="30145" spans="2:2">
      <c r="B30145" s="15"/>
    </row>
    <row r="30146" spans="2:2">
      <c r="B30146" s="15"/>
    </row>
    <row r="30147" spans="2:2">
      <c r="B30147" s="15"/>
    </row>
    <row r="30148" spans="2:2">
      <c r="B30148" s="15"/>
    </row>
    <row r="30149" spans="2:2">
      <c r="B30149" s="15"/>
    </row>
    <row r="30150" spans="2:2">
      <c r="B30150" s="15"/>
    </row>
    <row r="30151" spans="2:2">
      <c r="B30151" s="15"/>
    </row>
    <row r="30152" spans="2:2">
      <c r="B30152" s="15"/>
    </row>
    <row r="30153" spans="2:2">
      <c r="B30153" s="15"/>
    </row>
    <row r="30154" spans="2:2">
      <c r="B30154" s="15"/>
    </row>
    <row r="30155" spans="2:2">
      <c r="B30155" s="15"/>
    </row>
    <row r="30156" spans="2:2">
      <c r="B30156" s="15"/>
    </row>
    <row r="30157" spans="2:2">
      <c r="B30157" s="15"/>
    </row>
    <row r="30158" spans="2:2">
      <c r="B30158" s="15"/>
    </row>
    <row r="30159" spans="2:2">
      <c r="B30159" s="15"/>
    </row>
    <row r="30160" spans="2:2">
      <c r="B30160" s="15"/>
    </row>
    <row r="30161" spans="2:2">
      <c r="B30161" s="15"/>
    </row>
    <row r="30162" spans="2:2">
      <c r="B30162" s="15"/>
    </row>
    <row r="30163" spans="2:2">
      <c r="B30163" s="15"/>
    </row>
    <row r="30164" spans="2:2">
      <c r="B30164" s="15"/>
    </row>
    <row r="30165" spans="2:2">
      <c r="B30165" s="15"/>
    </row>
    <row r="30166" spans="2:2">
      <c r="B30166" s="15"/>
    </row>
    <row r="30167" spans="2:2">
      <c r="B30167" s="15"/>
    </row>
    <row r="30168" spans="2:2">
      <c r="B30168" s="15"/>
    </row>
    <row r="30169" spans="2:2">
      <c r="B30169" s="15"/>
    </row>
    <row r="30170" spans="2:2">
      <c r="B30170" s="15"/>
    </row>
    <row r="30171" spans="2:2">
      <c r="B30171" s="15"/>
    </row>
    <row r="30172" spans="2:2">
      <c r="B30172" s="15"/>
    </row>
    <row r="30173" spans="2:2">
      <c r="B30173" s="15"/>
    </row>
    <row r="30174" spans="2:2">
      <c r="B30174" s="15"/>
    </row>
    <row r="30175" spans="2:2">
      <c r="B30175" s="15"/>
    </row>
    <row r="30176" spans="2:2">
      <c r="B30176" s="15"/>
    </row>
    <row r="30177" spans="2:2">
      <c r="B30177" s="15"/>
    </row>
    <row r="30178" spans="2:2">
      <c r="B30178" s="15"/>
    </row>
    <row r="30179" spans="2:2">
      <c r="B30179" s="15"/>
    </row>
    <row r="30180" spans="2:2">
      <c r="B30180" s="15"/>
    </row>
    <row r="30181" spans="2:2">
      <c r="B30181" s="15"/>
    </row>
    <row r="30182" spans="2:2">
      <c r="B30182" s="15"/>
    </row>
    <row r="30183" spans="2:2">
      <c r="B30183" s="15"/>
    </row>
    <row r="30184" spans="2:2">
      <c r="B30184" s="15"/>
    </row>
    <row r="30185" spans="2:2">
      <c r="B30185" s="15"/>
    </row>
    <row r="30186" spans="2:2">
      <c r="B30186" s="15"/>
    </row>
    <row r="30187" spans="2:2">
      <c r="B30187" s="15"/>
    </row>
    <row r="30188" spans="2:2">
      <c r="B30188" s="15"/>
    </row>
    <row r="30189" spans="2:2">
      <c r="B30189" s="15"/>
    </row>
    <row r="30190" spans="2:2">
      <c r="B30190" s="15"/>
    </row>
    <row r="30191" spans="2:2">
      <c r="B30191" s="15"/>
    </row>
    <row r="30192" spans="2:2">
      <c r="B30192" s="15"/>
    </row>
    <row r="30193" spans="2:2">
      <c r="B30193" s="15"/>
    </row>
    <row r="30194" spans="2:2">
      <c r="B30194" s="15"/>
    </row>
    <row r="30195" spans="2:2">
      <c r="B30195" s="15"/>
    </row>
    <row r="30196" spans="2:2">
      <c r="B30196" s="15"/>
    </row>
    <row r="30197" spans="2:2">
      <c r="B30197" s="15"/>
    </row>
    <row r="30198" spans="2:2">
      <c r="B30198" s="15"/>
    </row>
    <row r="30199" spans="2:2">
      <c r="B30199" s="15"/>
    </row>
    <row r="30200" spans="2:2">
      <c r="B30200" s="15"/>
    </row>
    <row r="30201" spans="2:2">
      <c r="B30201" s="15"/>
    </row>
    <row r="30202" spans="2:2">
      <c r="B30202" s="15"/>
    </row>
    <row r="30203" spans="2:2">
      <c r="B30203" s="15"/>
    </row>
    <row r="30204" spans="2:2">
      <c r="B30204" s="15"/>
    </row>
    <row r="30205" spans="2:2">
      <c r="B30205" s="15"/>
    </row>
    <row r="30206" spans="2:2">
      <c r="B30206" s="15"/>
    </row>
    <row r="30207" spans="2:2">
      <c r="B30207" s="15"/>
    </row>
    <row r="30208" spans="2:2">
      <c r="B30208" s="15"/>
    </row>
    <row r="30209" spans="2:2">
      <c r="B30209" s="15"/>
    </row>
    <row r="30210" spans="2:2">
      <c r="B30210" s="15"/>
    </row>
    <row r="30211" spans="2:2">
      <c r="B30211" s="15"/>
    </row>
    <row r="30212" spans="2:2">
      <c r="B30212" s="15"/>
    </row>
    <row r="30213" spans="2:2">
      <c r="B30213" s="15"/>
    </row>
    <row r="30214" spans="2:2">
      <c r="B30214" s="15"/>
    </row>
    <row r="30215" spans="2:2">
      <c r="B30215" s="15"/>
    </row>
    <row r="30216" spans="2:2">
      <c r="B30216" s="15"/>
    </row>
    <row r="30217" spans="2:2">
      <c r="B30217" s="15"/>
    </row>
    <row r="30218" spans="2:2">
      <c r="B30218" s="15"/>
    </row>
    <row r="30219" spans="2:2">
      <c r="B30219" s="15"/>
    </row>
    <row r="30220" spans="2:2">
      <c r="B30220" s="15"/>
    </row>
    <row r="30221" spans="2:2">
      <c r="B30221" s="15"/>
    </row>
    <row r="30222" spans="2:2">
      <c r="B30222" s="15"/>
    </row>
    <row r="30223" spans="2:2">
      <c r="B30223" s="15"/>
    </row>
    <row r="30224" spans="2:2">
      <c r="B30224" s="15"/>
    </row>
    <row r="30225" spans="2:2">
      <c r="B30225" s="15"/>
    </row>
    <row r="30226" spans="2:2">
      <c r="B30226" s="15"/>
    </row>
    <row r="30227" spans="2:2">
      <c r="B30227" s="15"/>
    </row>
    <row r="30228" spans="2:2">
      <c r="B30228" s="15"/>
    </row>
    <row r="30229" spans="2:2">
      <c r="B30229" s="15"/>
    </row>
    <row r="30230" spans="2:2">
      <c r="B30230" s="15"/>
    </row>
    <row r="30231" spans="2:2">
      <c r="B30231" s="15"/>
    </row>
    <row r="30232" spans="2:2">
      <c r="B30232" s="15"/>
    </row>
    <row r="30233" spans="2:2">
      <c r="B30233" s="15"/>
    </row>
    <row r="30234" spans="2:2">
      <c r="B30234" s="15"/>
    </row>
    <row r="30235" spans="2:2">
      <c r="B30235" s="15"/>
    </row>
    <row r="30236" spans="2:2">
      <c r="B30236" s="15"/>
    </row>
    <row r="30237" spans="2:2">
      <c r="B30237" s="15"/>
    </row>
    <row r="30238" spans="2:2">
      <c r="B30238" s="15"/>
    </row>
    <row r="30239" spans="2:2">
      <c r="B30239" s="15"/>
    </row>
    <row r="30240" spans="2:2">
      <c r="B30240" s="15"/>
    </row>
    <row r="30241" spans="2:2">
      <c r="B30241" s="15"/>
    </row>
    <row r="30242" spans="2:2">
      <c r="B30242" s="15"/>
    </row>
    <row r="30243" spans="2:2">
      <c r="B30243" s="15"/>
    </row>
    <row r="30244" spans="2:2">
      <c r="B30244" s="15"/>
    </row>
    <row r="30245" spans="2:2">
      <c r="B30245" s="15"/>
    </row>
    <row r="30246" spans="2:2">
      <c r="B30246" s="15"/>
    </row>
    <row r="30247" spans="2:2">
      <c r="B30247" s="15"/>
    </row>
    <row r="30248" spans="2:2">
      <c r="B30248" s="15"/>
    </row>
    <row r="30249" spans="2:2">
      <c r="B30249" s="15"/>
    </row>
    <row r="30250" spans="2:2">
      <c r="B30250" s="15"/>
    </row>
    <row r="30251" spans="2:2">
      <c r="B30251" s="15"/>
    </row>
    <row r="30252" spans="2:2">
      <c r="B30252" s="15"/>
    </row>
    <row r="30253" spans="2:2">
      <c r="B30253" s="15"/>
    </row>
    <row r="30254" spans="2:2">
      <c r="B30254" s="15"/>
    </row>
    <row r="30255" spans="2:2">
      <c r="B30255" s="15"/>
    </row>
    <row r="30256" spans="2:2">
      <c r="B30256" s="15"/>
    </row>
    <row r="30257" spans="2:2">
      <c r="B30257" s="15"/>
    </row>
    <row r="30258" spans="2:2">
      <c r="B30258" s="15"/>
    </row>
    <row r="30259" spans="2:2">
      <c r="B30259" s="15"/>
    </row>
    <row r="30260" spans="2:2">
      <c r="B30260" s="15"/>
    </row>
    <row r="30261" spans="2:2">
      <c r="B30261" s="15"/>
    </row>
    <row r="30262" spans="2:2">
      <c r="B30262" s="15"/>
    </row>
    <row r="30263" spans="2:2">
      <c r="B30263" s="15"/>
    </row>
    <row r="30264" spans="2:2">
      <c r="B30264" s="15"/>
    </row>
    <row r="30265" spans="2:2">
      <c r="B30265" s="15"/>
    </row>
    <row r="30266" spans="2:2">
      <c r="B30266" s="15"/>
    </row>
    <row r="30267" spans="2:2">
      <c r="B30267" s="15"/>
    </row>
    <row r="30268" spans="2:2">
      <c r="B30268" s="15"/>
    </row>
    <row r="30269" spans="2:2">
      <c r="B30269" s="15"/>
    </row>
    <row r="30270" spans="2:2">
      <c r="B30270" s="15"/>
    </row>
    <row r="30271" spans="2:2">
      <c r="B30271" s="15"/>
    </row>
    <row r="30272" spans="2:2">
      <c r="B30272" s="15"/>
    </row>
    <row r="30273" spans="2:2">
      <c r="B30273" s="15"/>
    </row>
    <row r="30274" spans="2:2">
      <c r="B30274" s="15"/>
    </row>
    <row r="30275" spans="2:2">
      <c r="B30275" s="15"/>
    </row>
    <row r="30276" spans="2:2">
      <c r="B30276" s="15"/>
    </row>
    <row r="30277" spans="2:2">
      <c r="B30277" s="15"/>
    </row>
    <row r="30278" spans="2:2">
      <c r="B30278" s="15"/>
    </row>
    <row r="30279" spans="2:2">
      <c r="B30279" s="15"/>
    </row>
    <row r="30280" spans="2:2">
      <c r="B30280" s="15"/>
    </row>
    <row r="30281" spans="2:2">
      <c r="B30281" s="15"/>
    </row>
    <row r="30282" spans="2:2">
      <c r="B30282" s="15"/>
    </row>
    <row r="30283" spans="2:2">
      <c r="B30283" s="15"/>
    </row>
    <row r="30284" spans="2:2">
      <c r="B30284" s="15"/>
    </row>
    <row r="30285" spans="2:2">
      <c r="B30285" s="15"/>
    </row>
    <row r="30286" spans="2:2">
      <c r="B30286" s="15"/>
    </row>
    <row r="30287" spans="2:2">
      <c r="B30287" s="15"/>
    </row>
    <row r="30288" spans="2:2">
      <c r="B30288" s="15"/>
    </row>
    <row r="30289" spans="2:2">
      <c r="B30289" s="15"/>
    </row>
    <row r="30290" spans="2:2">
      <c r="B30290" s="15"/>
    </row>
    <row r="30291" spans="2:2">
      <c r="B30291" s="15"/>
    </row>
    <row r="30292" spans="2:2">
      <c r="B30292" s="15"/>
    </row>
    <row r="30293" spans="2:2">
      <c r="B30293" s="15"/>
    </row>
    <row r="30294" spans="2:2">
      <c r="B30294" s="15"/>
    </row>
    <row r="30295" spans="2:2">
      <c r="B30295" s="15"/>
    </row>
    <row r="30296" spans="2:2">
      <c r="B30296" s="15"/>
    </row>
    <row r="30297" spans="2:2">
      <c r="B30297" s="15"/>
    </row>
    <row r="30298" spans="2:2">
      <c r="B30298" s="15"/>
    </row>
    <row r="30299" spans="2:2">
      <c r="B30299" s="15"/>
    </row>
    <row r="30300" spans="2:2">
      <c r="B30300" s="15"/>
    </row>
    <row r="30301" spans="2:2">
      <c r="B30301" s="15"/>
    </row>
    <row r="30302" spans="2:2">
      <c r="B30302" s="15"/>
    </row>
    <row r="30303" spans="2:2">
      <c r="B30303" s="15"/>
    </row>
    <row r="30304" spans="2:2">
      <c r="B30304" s="15"/>
    </row>
    <row r="30305" spans="2:2">
      <c r="B30305" s="15"/>
    </row>
    <row r="30306" spans="2:2">
      <c r="B30306" s="15"/>
    </row>
    <row r="30307" spans="2:2">
      <c r="B30307" s="15"/>
    </row>
    <row r="30308" spans="2:2">
      <c r="B30308" s="15"/>
    </row>
    <row r="30309" spans="2:2">
      <c r="B30309" s="15"/>
    </row>
    <row r="30310" spans="2:2">
      <c r="B30310" s="15"/>
    </row>
    <row r="30311" spans="2:2">
      <c r="B30311" s="15"/>
    </row>
    <row r="30312" spans="2:2">
      <c r="B30312" s="15"/>
    </row>
    <row r="30313" spans="2:2">
      <c r="B30313" s="15"/>
    </row>
    <row r="30314" spans="2:2">
      <c r="B30314" s="15"/>
    </row>
    <row r="30315" spans="2:2">
      <c r="B30315" s="15"/>
    </row>
    <row r="30316" spans="2:2">
      <c r="B30316" s="15"/>
    </row>
    <row r="30317" spans="2:2">
      <c r="B30317" s="15"/>
    </row>
    <row r="30318" spans="2:2">
      <c r="B30318" s="15"/>
    </row>
    <row r="30319" spans="2:2">
      <c r="B30319" s="15"/>
    </row>
    <row r="30320" spans="2:2">
      <c r="B30320" s="15"/>
    </row>
    <row r="30321" spans="2:2">
      <c r="B30321" s="15"/>
    </row>
    <row r="30322" spans="2:2">
      <c r="B30322" s="15"/>
    </row>
    <row r="30323" spans="2:2">
      <c r="B30323" s="15"/>
    </row>
    <row r="30324" spans="2:2">
      <c r="B30324" s="15"/>
    </row>
    <row r="30325" spans="2:2">
      <c r="B30325" s="15"/>
    </row>
    <row r="30326" spans="2:2">
      <c r="B30326" s="15"/>
    </row>
    <row r="30327" spans="2:2">
      <c r="B30327" s="15"/>
    </row>
    <row r="30328" spans="2:2">
      <c r="B30328" s="15"/>
    </row>
    <row r="30329" spans="2:2">
      <c r="B30329" s="15"/>
    </row>
    <row r="30330" spans="2:2">
      <c r="B30330" s="15"/>
    </row>
    <row r="30331" spans="2:2">
      <c r="B30331" s="15"/>
    </row>
    <row r="30332" spans="2:2">
      <c r="B30332" s="15"/>
    </row>
    <row r="30333" spans="2:2">
      <c r="B30333" s="15"/>
    </row>
    <row r="30334" spans="2:2">
      <c r="B30334" s="15"/>
    </row>
    <row r="30335" spans="2:2">
      <c r="B30335" s="15"/>
    </row>
    <row r="30336" spans="2:2">
      <c r="B30336" s="15"/>
    </row>
    <row r="30337" spans="2:2">
      <c r="B30337" s="15"/>
    </row>
    <row r="30338" spans="2:2">
      <c r="B30338" s="15"/>
    </row>
    <row r="30339" spans="2:2">
      <c r="B30339" s="15"/>
    </row>
    <row r="30340" spans="2:2">
      <c r="B30340" s="15"/>
    </row>
    <row r="30341" spans="2:2">
      <c r="B30341" s="15"/>
    </row>
    <row r="30342" spans="2:2">
      <c r="B30342" s="15"/>
    </row>
    <row r="30343" spans="2:2">
      <c r="B30343" s="15"/>
    </row>
    <row r="30344" spans="2:2">
      <c r="B30344" s="15"/>
    </row>
    <row r="30345" spans="2:2">
      <c r="B30345" s="15"/>
    </row>
    <row r="30346" spans="2:2">
      <c r="B30346" s="15"/>
    </row>
    <row r="30347" spans="2:2">
      <c r="B30347" s="15"/>
    </row>
    <row r="30348" spans="2:2">
      <c r="B30348" s="15"/>
    </row>
    <row r="30349" spans="2:2">
      <c r="B30349" s="15"/>
    </row>
    <row r="30350" spans="2:2">
      <c r="B30350" s="15"/>
    </row>
    <row r="30351" spans="2:2">
      <c r="B30351" s="15"/>
    </row>
    <row r="30352" spans="2:2">
      <c r="B30352" s="15"/>
    </row>
    <row r="30353" spans="2:2">
      <c r="B30353" s="15"/>
    </row>
    <row r="30354" spans="2:2">
      <c r="B30354" s="15"/>
    </row>
    <row r="30355" spans="2:2">
      <c r="B30355" s="15"/>
    </row>
    <row r="30356" spans="2:2">
      <c r="B30356" s="15"/>
    </row>
    <row r="30357" spans="2:2">
      <c r="B30357" s="15"/>
    </row>
    <row r="30358" spans="2:2">
      <c r="B30358" s="15"/>
    </row>
    <row r="30359" spans="2:2">
      <c r="B30359" s="15"/>
    </row>
    <row r="30360" spans="2:2">
      <c r="B30360" s="15"/>
    </row>
    <row r="30361" spans="2:2">
      <c r="B30361" s="15"/>
    </row>
    <row r="30362" spans="2:2">
      <c r="B30362" s="15"/>
    </row>
    <row r="30363" spans="2:2">
      <c r="B30363" s="15"/>
    </row>
    <row r="30364" spans="2:2">
      <c r="B30364" s="15"/>
    </row>
    <row r="30365" spans="2:2">
      <c r="B30365" s="15"/>
    </row>
    <row r="30366" spans="2:2">
      <c r="B30366" s="15"/>
    </row>
    <row r="30367" spans="2:2">
      <c r="B30367" s="15"/>
    </row>
    <row r="30368" spans="2:2">
      <c r="B30368" s="15"/>
    </row>
    <row r="30369" spans="2:2">
      <c r="B30369" s="15"/>
    </row>
    <row r="30370" spans="2:2">
      <c r="B30370" s="15"/>
    </row>
    <row r="30371" spans="2:2">
      <c r="B30371" s="15"/>
    </row>
    <row r="30372" spans="2:2">
      <c r="B30372" s="15"/>
    </row>
    <row r="30373" spans="2:2">
      <c r="B30373" s="15"/>
    </row>
    <row r="30374" spans="2:2">
      <c r="B30374" s="15"/>
    </row>
    <row r="30375" spans="2:2">
      <c r="B30375" s="15"/>
    </row>
    <row r="30376" spans="2:2">
      <c r="B30376" s="15"/>
    </row>
    <row r="30377" spans="2:2">
      <c r="B30377" s="15"/>
    </row>
    <row r="30378" spans="2:2">
      <c r="B30378" s="15"/>
    </row>
    <row r="30379" spans="2:2">
      <c r="B30379" s="15"/>
    </row>
    <row r="30380" spans="2:2">
      <c r="B30380" s="15"/>
    </row>
    <row r="30381" spans="2:2">
      <c r="B30381" s="15"/>
    </row>
    <row r="30382" spans="2:2">
      <c r="B30382" s="15"/>
    </row>
    <row r="30383" spans="2:2">
      <c r="B30383" s="15"/>
    </row>
    <row r="30384" spans="2:2">
      <c r="B30384" s="15"/>
    </row>
    <row r="30385" spans="2:2">
      <c r="B30385" s="15"/>
    </row>
    <row r="30386" spans="2:2">
      <c r="B30386" s="15"/>
    </row>
    <row r="30387" spans="2:2">
      <c r="B30387" s="15"/>
    </row>
    <row r="30388" spans="2:2">
      <c r="B30388" s="15"/>
    </row>
    <row r="30389" spans="2:2">
      <c r="B30389" s="15"/>
    </row>
    <row r="30390" spans="2:2">
      <c r="B30390" s="15"/>
    </row>
    <row r="30391" spans="2:2">
      <c r="B30391" s="15"/>
    </row>
    <row r="30392" spans="2:2">
      <c r="B30392" s="15"/>
    </row>
    <row r="30393" spans="2:2">
      <c r="B30393" s="15"/>
    </row>
    <row r="30394" spans="2:2">
      <c r="B30394" s="15"/>
    </row>
    <row r="30395" spans="2:2">
      <c r="B30395" s="15"/>
    </row>
    <row r="30396" spans="2:2">
      <c r="B30396" s="15"/>
    </row>
    <row r="30397" spans="2:2">
      <c r="B30397" s="15"/>
    </row>
    <row r="30398" spans="2:2">
      <c r="B30398" s="15"/>
    </row>
    <row r="30399" spans="2:2">
      <c r="B30399" s="15"/>
    </row>
    <row r="30400" spans="2:2">
      <c r="B30400" s="15"/>
    </row>
    <row r="30401" spans="2:2">
      <c r="B30401" s="15"/>
    </row>
    <row r="30402" spans="2:2">
      <c r="B30402" s="15"/>
    </row>
    <row r="30403" spans="2:2">
      <c r="B30403" s="15"/>
    </row>
    <row r="30404" spans="2:2">
      <c r="B30404" s="15"/>
    </row>
    <row r="30405" spans="2:2">
      <c r="B30405" s="15"/>
    </row>
    <row r="30406" spans="2:2">
      <c r="B30406" s="15"/>
    </row>
    <row r="30407" spans="2:2">
      <c r="B30407" s="15"/>
    </row>
    <row r="30408" spans="2:2">
      <c r="B30408" s="15"/>
    </row>
    <row r="30409" spans="2:2">
      <c r="B30409" s="15"/>
    </row>
    <row r="30410" spans="2:2">
      <c r="B30410" s="15"/>
    </row>
    <row r="30411" spans="2:2">
      <c r="B30411" s="15"/>
    </row>
    <row r="30412" spans="2:2">
      <c r="B30412" s="15"/>
    </row>
    <row r="30413" spans="2:2">
      <c r="B30413" s="15"/>
    </row>
    <row r="30414" spans="2:2">
      <c r="B30414" s="15"/>
    </row>
    <row r="30415" spans="2:2">
      <c r="B30415" s="15"/>
    </row>
    <row r="30416" spans="2:2">
      <c r="B30416" s="15"/>
    </row>
    <row r="30417" spans="2:2">
      <c r="B30417" s="15"/>
    </row>
    <row r="30418" spans="2:2">
      <c r="B30418" s="15"/>
    </row>
    <row r="30419" spans="2:2">
      <c r="B30419" s="15"/>
    </row>
    <row r="30420" spans="2:2">
      <c r="B30420" s="15"/>
    </row>
    <row r="30421" spans="2:2">
      <c r="B30421" s="15"/>
    </row>
    <row r="30422" spans="2:2">
      <c r="B30422" s="15"/>
    </row>
    <row r="30423" spans="2:2">
      <c r="B30423" s="15"/>
    </row>
    <row r="30424" spans="2:2">
      <c r="B30424" s="15"/>
    </row>
    <row r="30425" spans="2:2">
      <c r="B30425" s="15"/>
    </row>
    <row r="30426" spans="2:2">
      <c r="B30426" s="15"/>
    </row>
    <row r="30427" spans="2:2">
      <c r="B30427" s="15"/>
    </row>
    <row r="30428" spans="2:2">
      <c r="B30428" s="15"/>
    </row>
    <row r="30429" spans="2:2">
      <c r="B30429" s="15"/>
    </row>
    <row r="30430" spans="2:2">
      <c r="B30430" s="15"/>
    </row>
    <row r="30431" spans="2:2">
      <c r="B30431" s="15"/>
    </row>
    <row r="30432" spans="2:2">
      <c r="B30432" s="15"/>
    </row>
    <row r="30433" spans="2:2">
      <c r="B30433" s="15"/>
    </row>
    <row r="30434" spans="2:2">
      <c r="B30434" s="15"/>
    </row>
    <row r="30435" spans="2:2">
      <c r="B30435" s="15"/>
    </row>
    <row r="30436" spans="2:2">
      <c r="B30436" s="15"/>
    </row>
    <row r="30437" spans="2:2">
      <c r="B30437" s="15"/>
    </row>
    <row r="30438" spans="2:2">
      <c r="B30438" s="15"/>
    </row>
    <row r="30439" spans="2:2">
      <c r="B30439" s="15"/>
    </row>
    <row r="30440" spans="2:2">
      <c r="B30440" s="15"/>
    </row>
    <row r="30441" spans="2:2">
      <c r="B30441" s="15"/>
    </row>
    <row r="30442" spans="2:2">
      <c r="B30442" s="15"/>
    </row>
    <row r="30443" spans="2:2">
      <c r="B30443" s="15"/>
    </row>
    <row r="30444" spans="2:2">
      <c r="B30444" s="15"/>
    </row>
    <row r="30445" spans="2:2">
      <c r="B30445" s="15"/>
    </row>
    <row r="30446" spans="2:2">
      <c r="B30446" s="15"/>
    </row>
    <row r="30447" spans="2:2">
      <c r="B30447" s="15"/>
    </row>
    <row r="30448" spans="2:2">
      <c r="B30448" s="15"/>
    </row>
    <row r="30449" spans="2:2">
      <c r="B30449" s="15"/>
    </row>
    <row r="30450" spans="2:2">
      <c r="B30450" s="15"/>
    </row>
    <row r="30451" spans="2:2">
      <c r="B30451" s="15"/>
    </row>
    <row r="30452" spans="2:2">
      <c r="B30452" s="15"/>
    </row>
    <row r="30453" spans="2:2">
      <c r="B30453" s="15"/>
    </row>
    <row r="30454" spans="2:2">
      <c r="B30454" s="15"/>
    </row>
    <row r="30455" spans="2:2">
      <c r="B30455" s="15"/>
    </row>
    <row r="30456" spans="2:2">
      <c r="B30456" s="15"/>
    </row>
    <row r="30457" spans="2:2">
      <c r="B30457" s="15"/>
    </row>
    <row r="30458" spans="2:2">
      <c r="B30458" s="15"/>
    </row>
    <row r="30459" spans="2:2">
      <c r="B30459" s="15"/>
    </row>
    <row r="30460" spans="2:2">
      <c r="B30460" s="15"/>
    </row>
    <row r="30461" spans="2:2">
      <c r="B30461" s="15"/>
    </row>
    <row r="30462" spans="2:2">
      <c r="B30462" s="15"/>
    </row>
    <row r="30463" spans="2:2">
      <c r="B30463" s="15"/>
    </row>
    <row r="30464" spans="2:2">
      <c r="B30464" s="15"/>
    </row>
    <row r="30465" spans="2:2">
      <c r="B30465" s="15"/>
    </row>
    <row r="30466" spans="2:2">
      <c r="B30466" s="15"/>
    </row>
    <row r="30467" spans="2:2">
      <c r="B30467" s="15"/>
    </row>
    <row r="30468" spans="2:2">
      <c r="B30468" s="15"/>
    </row>
    <row r="30469" spans="2:2">
      <c r="B30469" s="15"/>
    </row>
    <row r="30470" spans="2:2">
      <c r="B30470" s="15"/>
    </row>
    <row r="30471" spans="2:2">
      <c r="B30471" s="15"/>
    </row>
    <row r="30472" spans="2:2">
      <c r="B30472" s="15"/>
    </row>
    <row r="30473" spans="2:2">
      <c r="B30473" s="15"/>
    </row>
    <row r="30474" spans="2:2">
      <c r="B30474" s="15"/>
    </row>
    <row r="30475" spans="2:2">
      <c r="B30475" s="15"/>
    </row>
    <row r="30476" spans="2:2">
      <c r="B30476" s="15"/>
    </row>
    <row r="30477" spans="2:2">
      <c r="B30477" s="15"/>
    </row>
    <row r="30478" spans="2:2">
      <c r="B30478" s="15"/>
    </row>
    <row r="30479" spans="2:2">
      <c r="B30479" s="15"/>
    </row>
    <row r="30480" spans="2:2">
      <c r="B30480" s="15"/>
    </row>
    <row r="30481" spans="2:2">
      <c r="B30481" s="15"/>
    </row>
    <row r="30482" spans="2:2">
      <c r="B30482" s="15"/>
    </row>
    <row r="30483" spans="2:2">
      <c r="B30483" s="15"/>
    </row>
    <row r="30484" spans="2:2">
      <c r="B30484" s="15"/>
    </row>
    <row r="30485" spans="2:2">
      <c r="B30485" s="15"/>
    </row>
    <row r="30486" spans="2:2">
      <c r="B30486" s="15"/>
    </row>
    <row r="30487" spans="2:2">
      <c r="B30487" s="15"/>
    </row>
    <row r="30488" spans="2:2">
      <c r="B30488" s="15"/>
    </row>
    <row r="30489" spans="2:2">
      <c r="B30489" s="15"/>
    </row>
    <row r="30490" spans="2:2">
      <c r="B30490" s="15"/>
    </row>
    <row r="30491" spans="2:2">
      <c r="B30491" s="15"/>
    </row>
    <row r="30492" spans="2:2">
      <c r="B30492" s="15"/>
    </row>
    <row r="30493" spans="2:2">
      <c r="B30493" s="15"/>
    </row>
    <row r="30494" spans="2:2">
      <c r="B30494" s="15"/>
    </row>
    <row r="30495" spans="2:2">
      <c r="B30495" s="15"/>
    </row>
    <row r="30496" spans="2:2">
      <c r="B30496" s="15"/>
    </row>
    <row r="30497" spans="2:2">
      <c r="B30497" s="15"/>
    </row>
    <row r="30498" spans="2:2">
      <c r="B30498" s="15"/>
    </row>
    <row r="30499" spans="2:2">
      <c r="B30499" s="15"/>
    </row>
    <row r="30500" spans="2:2">
      <c r="B30500" s="15"/>
    </row>
    <row r="30501" spans="2:2">
      <c r="B30501" s="15"/>
    </row>
    <row r="30502" spans="2:2">
      <c r="B30502" s="15"/>
    </row>
    <row r="30503" spans="2:2">
      <c r="B30503" s="15"/>
    </row>
    <row r="30504" spans="2:2">
      <c r="B30504" s="15"/>
    </row>
    <row r="30505" spans="2:2">
      <c r="B30505" s="15"/>
    </row>
    <row r="30506" spans="2:2">
      <c r="B30506" s="15"/>
    </row>
    <row r="30507" spans="2:2">
      <c r="B30507" s="15"/>
    </row>
    <row r="30508" spans="2:2">
      <c r="B30508" s="15"/>
    </row>
    <row r="30509" spans="2:2">
      <c r="B30509" s="15"/>
    </row>
    <row r="30510" spans="2:2">
      <c r="B30510" s="15"/>
    </row>
    <row r="30511" spans="2:2">
      <c r="B30511" s="15"/>
    </row>
    <row r="30512" spans="2:2">
      <c r="B30512" s="15"/>
    </row>
    <row r="30513" spans="2:2">
      <c r="B30513" s="15"/>
    </row>
    <row r="30514" spans="2:2">
      <c r="B30514" s="15"/>
    </row>
    <row r="30515" spans="2:2">
      <c r="B30515" s="15"/>
    </row>
    <row r="30516" spans="2:2">
      <c r="B30516" s="15"/>
    </row>
    <row r="30517" spans="2:2">
      <c r="B30517" s="15"/>
    </row>
    <row r="30518" spans="2:2">
      <c r="B30518" s="15"/>
    </row>
    <row r="30519" spans="2:2">
      <c r="B30519" s="15"/>
    </row>
    <row r="30520" spans="2:2">
      <c r="B30520" s="15"/>
    </row>
    <row r="30521" spans="2:2">
      <c r="B30521" s="15"/>
    </row>
    <row r="30522" spans="2:2">
      <c r="B30522" s="15"/>
    </row>
    <row r="30523" spans="2:2">
      <c r="B30523" s="15"/>
    </row>
    <row r="30524" spans="2:2">
      <c r="B30524" s="15"/>
    </row>
    <row r="30525" spans="2:2">
      <c r="B30525" s="15"/>
    </row>
    <row r="30526" spans="2:2">
      <c r="B30526" s="15"/>
    </row>
    <row r="30527" spans="2:2">
      <c r="B30527" s="15"/>
    </row>
    <row r="30528" spans="2:2">
      <c r="B30528" s="15"/>
    </row>
    <row r="30529" spans="2:2">
      <c r="B30529" s="15"/>
    </row>
    <row r="30530" spans="2:2">
      <c r="B30530" s="15"/>
    </row>
    <row r="30531" spans="2:2">
      <c r="B30531" s="15"/>
    </row>
    <row r="30532" spans="2:2">
      <c r="B30532" s="15"/>
    </row>
    <row r="30533" spans="2:2">
      <c r="B30533" s="15"/>
    </row>
    <row r="30534" spans="2:2">
      <c r="B30534" s="15"/>
    </row>
    <row r="30535" spans="2:2">
      <c r="B30535" s="15"/>
    </row>
    <row r="30536" spans="2:2">
      <c r="B30536" s="15"/>
    </row>
    <row r="30537" spans="2:2">
      <c r="B30537" s="15"/>
    </row>
    <row r="30538" spans="2:2">
      <c r="B30538" s="15"/>
    </row>
    <row r="30539" spans="2:2">
      <c r="B30539" s="15"/>
    </row>
    <row r="30540" spans="2:2">
      <c r="B30540" s="15"/>
    </row>
    <row r="30541" spans="2:2">
      <c r="B30541" s="15"/>
    </row>
    <row r="30542" spans="2:2">
      <c r="B30542" s="15"/>
    </row>
    <row r="30543" spans="2:2">
      <c r="B30543" s="15"/>
    </row>
    <row r="30544" spans="2:2">
      <c r="B30544" s="15"/>
    </row>
    <row r="30545" spans="2:2">
      <c r="B30545" s="15"/>
    </row>
    <row r="30546" spans="2:2">
      <c r="B30546" s="15"/>
    </row>
    <row r="30547" spans="2:2">
      <c r="B30547" s="15"/>
    </row>
    <row r="30548" spans="2:2">
      <c r="B30548" s="15"/>
    </row>
    <row r="30549" spans="2:2">
      <c r="B30549" s="15"/>
    </row>
    <row r="30550" spans="2:2">
      <c r="B30550" s="15"/>
    </row>
    <row r="30551" spans="2:2">
      <c r="B30551" s="15"/>
    </row>
    <row r="30552" spans="2:2">
      <c r="B30552" s="15"/>
    </row>
    <row r="30553" spans="2:2">
      <c r="B30553" s="15"/>
    </row>
    <row r="30554" spans="2:2">
      <c r="B30554" s="15"/>
    </row>
    <row r="30555" spans="2:2">
      <c r="B30555" s="15"/>
    </row>
    <row r="30556" spans="2:2">
      <c r="B30556" s="15"/>
    </row>
    <row r="30557" spans="2:2">
      <c r="B30557" s="15"/>
    </row>
    <row r="30558" spans="2:2">
      <c r="B30558" s="15"/>
    </row>
    <row r="30559" spans="2:2">
      <c r="B30559" s="15"/>
    </row>
    <row r="30560" spans="2:2">
      <c r="B30560" s="15"/>
    </row>
    <row r="30561" spans="2:2">
      <c r="B30561" s="15"/>
    </row>
    <row r="30562" spans="2:2">
      <c r="B30562" s="15"/>
    </row>
    <row r="30563" spans="2:2">
      <c r="B30563" s="15"/>
    </row>
    <row r="30564" spans="2:2">
      <c r="B30564" s="15"/>
    </row>
    <row r="30565" spans="2:2">
      <c r="B30565" s="15"/>
    </row>
    <row r="30566" spans="2:2">
      <c r="B30566" s="15"/>
    </row>
    <row r="30567" spans="2:2">
      <c r="B30567" s="15"/>
    </row>
    <row r="30568" spans="2:2">
      <c r="B30568" s="15"/>
    </row>
    <row r="30569" spans="2:2">
      <c r="B30569" s="15"/>
    </row>
    <row r="30570" spans="2:2">
      <c r="B30570" s="15"/>
    </row>
    <row r="30571" spans="2:2">
      <c r="B30571" s="15"/>
    </row>
    <row r="30572" spans="2:2">
      <c r="B30572" s="15"/>
    </row>
    <row r="30573" spans="2:2">
      <c r="B30573" s="15"/>
    </row>
    <row r="30574" spans="2:2">
      <c r="B30574" s="15"/>
    </row>
    <row r="30575" spans="2:2">
      <c r="B30575" s="15"/>
    </row>
    <row r="30576" spans="2:2">
      <c r="B30576" s="15"/>
    </row>
    <row r="30577" spans="2:2">
      <c r="B30577" s="15"/>
    </row>
    <row r="30578" spans="2:2">
      <c r="B30578" s="15"/>
    </row>
    <row r="30579" spans="2:2">
      <c r="B30579" s="15"/>
    </row>
    <row r="30580" spans="2:2">
      <c r="B30580" s="15"/>
    </row>
    <row r="30581" spans="2:2">
      <c r="B30581" s="15"/>
    </row>
    <row r="30582" spans="2:2">
      <c r="B30582" s="15"/>
    </row>
    <row r="30583" spans="2:2">
      <c r="B30583" s="15"/>
    </row>
    <row r="30584" spans="2:2">
      <c r="B30584" s="15"/>
    </row>
    <row r="30585" spans="2:2">
      <c r="B30585" s="15"/>
    </row>
    <row r="30586" spans="2:2">
      <c r="B30586" s="15"/>
    </row>
    <row r="30587" spans="2:2">
      <c r="B30587" s="15"/>
    </row>
    <row r="30588" spans="2:2">
      <c r="B30588" s="15"/>
    </row>
    <row r="30589" spans="2:2">
      <c r="B30589" s="15"/>
    </row>
    <row r="30590" spans="2:2">
      <c r="B30590" s="15"/>
    </row>
    <row r="30591" spans="2:2">
      <c r="B30591" s="15"/>
    </row>
    <row r="30592" spans="2:2">
      <c r="B30592" s="15"/>
    </row>
    <row r="30593" spans="2:2">
      <c r="B30593" s="15"/>
    </row>
    <row r="30594" spans="2:2">
      <c r="B30594" s="15"/>
    </row>
    <row r="30595" spans="2:2">
      <c r="B30595" s="15"/>
    </row>
    <row r="30596" spans="2:2">
      <c r="B30596" s="15"/>
    </row>
    <row r="30597" spans="2:2">
      <c r="B30597" s="15"/>
    </row>
    <row r="30598" spans="2:2">
      <c r="B30598" s="15"/>
    </row>
    <row r="30599" spans="2:2">
      <c r="B30599" s="15"/>
    </row>
    <row r="30600" spans="2:2">
      <c r="B30600" s="15"/>
    </row>
    <row r="30601" spans="2:2">
      <c r="B30601" s="15"/>
    </row>
    <row r="30602" spans="2:2">
      <c r="B30602" s="15"/>
    </row>
    <row r="30603" spans="2:2">
      <c r="B30603" s="15"/>
    </row>
    <row r="30604" spans="2:2">
      <c r="B30604" s="15"/>
    </row>
    <row r="30605" spans="2:2">
      <c r="B30605" s="15"/>
    </row>
    <row r="30606" spans="2:2">
      <c r="B30606" s="15"/>
    </row>
    <row r="30607" spans="2:2">
      <c r="B30607" s="15"/>
    </row>
    <row r="30608" spans="2:2">
      <c r="B30608" s="15"/>
    </row>
    <row r="30609" spans="2:2">
      <c r="B30609" s="15"/>
    </row>
    <row r="30610" spans="2:2">
      <c r="B30610" s="15"/>
    </row>
    <row r="30611" spans="2:2">
      <c r="B30611" s="15"/>
    </row>
    <row r="30612" spans="2:2">
      <c r="B30612" s="15"/>
    </row>
    <row r="30613" spans="2:2">
      <c r="B30613" s="15"/>
    </row>
    <row r="30614" spans="2:2">
      <c r="B30614" s="15"/>
    </row>
    <row r="30615" spans="2:2">
      <c r="B30615" s="15"/>
    </row>
    <row r="30616" spans="2:2">
      <c r="B30616" s="15"/>
    </row>
    <row r="30617" spans="2:2">
      <c r="B30617" s="15"/>
    </row>
    <row r="30618" spans="2:2">
      <c r="B30618" s="15"/>
    </row>
    <row r="30619" spans="2:2">
      <c r="B30619" s="15"/>
    </row>
    <row r="30620" spans="2:2">
      <c r="B30620" s="15"/>
    </row>
    <row r="30621" spans="2:2">
      <c r="B30621" s="15"/>
    </row>
    <row r="30622" spans="2:2">
      <c r="B30622" s="15"/>
    </row>
    <row r="30623" spans="2:2">
      <c r="B30623" s="15"/>
    </row>
    <row r="30624" spans="2:2">
      <c r="B30624" s="15"/>
    </row>
    <row r="30625" spans="2:2">
      <c r="B30625" s="15"/>
    </row>
    <row r="30626" spans="2:2">
      <c r="B30626" s="15"/>
    </row>
    <row r="30627" spans="2:2">
      <c r="B30627" s="15"/>
    </row>
    <row r="30628" spans="2:2">
      <c r="B30628" s="15"/>
    </row>
    <row r="30629" spans="2:2">
      <c r="B30629" s="15"/>
    </row>
    <row r="30630" spans="2:2">
      <c r="B30630" s="15"/>
    </row>
    <row r="30631" spans="2:2">
      <c r="B30631" s="15"/>
    </row>
    <row r="30632" spans="2:2">
      <c r="B30632" s="15"/>
    </row>
    <row r="30633" spans="2:2">
      <c r="B30633" s="15"/>
    </row>
    <row r="30634" spans="2:2">
      <c r="B30634" s="15"/>
    </row>
    <row r="30635" spans="2:2">
      <c r="B30635" s="15"/>
    </row>
    <row r="30636" spans="2:2">
      <c r="B30636" s="15"/>
    </row>
    <row r="30637" spans="2:2">
      <c r="B30637" s="15"/>
    </row>
    <row r="30638" spans="2:2">
      <c r="B30638" s="15"/>
    </row>
    <row r="30639" spans="2:2">
      <c r="B30639" s="15"/>
    </row>
    <row r="30640" spans="2:2">
      <c r="B30640" s="15"/>
    </row>
    <row r="30641" spans="2:2">
      <c r="B30641" s="15"/>
    </row>
    <row r="30642" spans="2:2">
      <c r="B30642" s="15"/>
    </row>
    <row r="30643" spans="2:2">
      <c r="B30643" s="15"/>
    </row>
    <row r="30644" spans="2:2">
      <c r="B30644" s="15"/>
    </row>
    <row r="30645" spans="2:2">
      <c r="B30645" s="15"/>
    </row>
    <row r="30646" spans="2:2">
      <c r="B30646" s="15"/>
    </row>
    <row r="30647" spans="2:2">
      <c r="B30647" s="15"/>
    </row>
    <row r="30648" spans="2:2">
      <c r="B30648" s="15"/>
    </row>
    <row r="30649" spans="2:2">
      <c r="B30649" s="15"/>
    </row>
    <row r="30650" spans="2:2">
      <c r="B30650" s="15"/>
    </row>
    <row r="30651" spans="2:2">
      <c r="B30651" s="15"/>
    </row>
    <row r="30652" spans="2:2">
      <c r="B30652" s="15"/>
    </row>
    <row r="30653" spans="2:2">
      <c r="B30653" s="15"/>
    </row>
    <row r="30654" spans="2:2">
      <c r="B30654" s="15"/>
    </row>
    <row r="30655" spans="2:2">
      <c r="B30655" s="15"/>
    </row>
    <row r="30656" spans="2:2">
      <c r="B30656" s="15"/>
    </row>
    <row r="30657" spans="2:2">
      <c r="B30657" s="15"/>
    </row>
    <row r="30658" spans="2:2">
      <c r="B30658" s="15"/>
    </row>
    <row r="30659" spans="2:2">
      <c r="B30659" s="15"/>
    </row>
    <row r="30660" spans="2:2">
      <c r="B30660" s="15"/>
    </row>
    <row r="30661" spans="2:2">
      <c r="B30661" s="15"/>
    </row>
    <row r="30662" spans="2:2">
      <c r="B30662" s="15"/>
    </row>
    <row r="30663" spans="2:2">
      <c r="B30663" s="15"/>
    </row>
    <row r="30664" spans="2:2">
      <c r="B30664" s="15"/>
    </row>
    <row r="30665" spans="2:2">
      <c r="B30665" s="15"/>
    </row>
    <row r="30666" spans="2:2">
      <c r="B30666" s="15"/>
    </row>
    <row r="30667" spans="2:2">
      <c r="B30667" s="15"/>
    </row>
    <row r="30668" spans="2:2">
      <c r="B30668" s="15"/>
    </row>
    <row r="30669" spans="2:2">
      <c r="B30669" s="15"/>
    </row>
    <row r="30670" spans="2:2">
      <c r="B30670" s="15"/>
    </row>
    <row r="30671" spans="2:2">
      <c r="B30671" s="15"/>
    </row>
    <row r="30672" spans="2:2">
      <c r="B30672" s="15"/>
    </row>
    <row r="30673" spans="2:2">
      <c r="B30673" s="15"/>
    </row>
    <row r="30674" spans="2:2">
      <c r="B30674" s="15"/>
    </row>
    <row r="30675" spans="2:2">
      <c r="B30675" s="15"/>
    </row>
    <row r="30676" spans="2:2">
      <c r="B30676" s="15"/>
    </row>
    <row r="30677" spans="2:2">
      <c r="B30677" s="15"/>
    </row>
    <row r="30678" spans="2:2">
      <c r="B30678" s="15"/>
    </row>
    <row r="30679" spans="2:2">
      <c r="B30679" s="15"/>
    </row>
    <row r="30680" spans="2:2">
      <c r="B30680" s="15"/>
    </row>
    <row r="30681" spans="2:2">
      <c r="B30681" s="15"/>
    </row>
    <row r="30682" spans="2:2">
      <c r="B30682" s="15"/>
    </row>
    <row r="30683" spans="2:2">
      <c r="B30683" s="15"/>
    </row>
    <row r="30684" spans="2:2">
      <c r="B30684" s="15"/>
    </row>
    <row r="30685" spans="2:2">
      <c r="B30685" s="15"/>
    </row>
    <row r="30686" spans="2:2">
      <c r="B30686" s="15"/>
    </row>
    <row r="30687" spans="2:2">
      <c r="B30687" s="15"/>
    </row>
    <row r="30688" spans="2:2">
      <c r="B30688" s="15"/>
    </row>
    <row r="30689" spans="2:2">
      <c r="B30689" s="15"/>
    </row>
    <row r="30690" spans="2:2">
      <c r="B30690" s="15"/>
    </row>
    <row r="30691" spans="2:2">
      <c r="B30691" s="15"/>
    </row>
    <row r="30692" spans="2:2">
      <c r="B30692" s="15"/>
    </row>
    <row r="30693" spans="2:2">
      <c r="B30693" s="15"/>
    </row>
    <row r="30694" spans="2:2">
      <c r="B30694" s="15"/>
    </row>
    <row r="30695" spans="2:2">
      <c r="B30695" s="15"/>
    </row>
    <row r="30696" spans="2:2">
      <c r="B30696" s="15"/>
    </row>
    <row r="30697" spans="2:2">
      <c r="B30697" s="15"/>
    </row>
    <row r="30698" spans="2:2">
      <c r="B30698" s="15"/>
    </row>
    <row r="30699" spans="2:2">
      <c r="B30699" s="15"/>
    </row>
    <row r="30700" spans="2:2">
      <c r="B30700" s="15"/>
    </row>
    <row r="30701" spans="2:2">
      <c r="B30701" s="15"/>
    </row>
    <row r="30702" spans="2:2">
      <c r="B30702" s="15"/>
    </row>
    <row r="30703" spans="2:2">
      <c r="B30703" s="15"/>
    </row>
    <row r="30704" spans="2:2">
      <c r="B30704" s="15"/>
    </row>
    <row r="30705" spans="2:2">
      <c r="B30705" s="15"/>
    </row>
    <row r="30706" spans="2:2">
      <c r="B30706" s="15"/>
    </row>
    <row r="30707" spans="2:2">
      <c r="B30707" s="15"/>
    </row>
    <row r="30708" spans="2:2">
      <c r="B30708" s="15"/>
    </row>
    <row r="30709" spans="2:2">
      <c r="B30709" s="15"/>
    </row>
    <row r="30710" spans="2:2">
      <c r="B30710" s="15"/>
    </row>
    <row r="30711" spans="2:2">
      <c r="B30711" s="15"/>
    </row>
    <row r="30712" spans="2:2">
      <c r="B30712" s="15"/>
    </row>
    <row r="30713" spans="2:2">
      <c r="B30713" s="15"/>
    </row>
    <row r="30714" spans="2:2">
      <c r="B30714" s="15"/>
    </row>
    <row r="30715" spans="2:2">
      <c r="B30715" s="15"/>
    </row>
    <row r="30716" spans="2:2">
      <c r="B30716" s="15"/>
    </row>
    <row r="30717" spans="2:2">
      <c r="B30717" s="15"/>
    </row>
    <row r="30718" spans="2:2">
      <c r="B30718" s="15"/>
    </row>
    <row r="30719" spans="2:2">
      <c r="B30719" s="15"/>
    </row>
    <row r="30720" spans="2:2">
      <c r="B30720" s="15"/>
    </row>
    <row r="30721" spans="2:2">
      <c r="B30721" s="15"/>
    </row>
    <row r="30722" spans="2:2">
      <c r="B30722" s="15"/>
    </row>
    <row r="30723" spans="2:2">
      <c r="B30723" s="15"/>
    </row>
    <row r="30724" spans="2:2">
      <c r="B30724" s="15"/>
    </row>
    <row r="30725" spans="2:2">
      <c r="B30725" s="15"/>
    </row>
    <row r="30726" spans="2:2">
      <c r="B30726" s="15"/>
    </row>
    <row r="30727" spans="2:2">
      <c r="B30727" s="15"/>
    </row>
    <row r="30728" spans="2:2">
      <c r="B30728" s="15"/>
    </row>
    <row r="30729" spans="2:2">
      <c r="B30729" s="15"/>
    </row>
    <row r="30730" spans="2:2">
      <c r="B30730" s="15"/>
    </row>
    <row r="30731" spans="2:2">
      <c r="B30731" s="15"/>
    </row>
    <row r="30732" spans="2:2">
      <c r="B30732" s="15"/>
    </row>
    <row r="30733" spans="2:2">
      <c r="B30733" s="15"/>
    </row>
    <row r="30734" spans="2:2">
      <c r="B30734" s="15"/>
    </row>
    <row r="30735" spans="2:2">
      <c r="B30735" s="15"/>
    </row>
    <row r="30736" spans="2:2">
      <c r="B30736" s="15"/>
    </row>
    <row r="30737" spans="2:2">
      <c r="B30737" s="15"/>
    </row>
    <row r="30738" spans="2:2">
      <c r="B30738" s="15"/>
    </row>
    <row r="30739" spans="2:2">
      <c r="B30739" s="15"/>
    </row>
    <row r="30740" spans="2:2">
      <c r="B30740" s="15"/>
    </row>
    <row r="30741" spans="2:2">
      <c r="B30741" s="15"/>
    </row>
    <row r="30742" spans="2:2">
      <c r="B30742" s="15"/>
    </row>
    <row r="30743" spans="2:2">
      <c r="B30743" s="15"/>
    </row>
    <row r="30744" spans="2:2">
      <c r="B30744" s="15"/>
    </row>
    <row r="30745" spans="2:2">
      <c r="B30745" s="15"/>
    </row>
    <row r="30746" spans="2:2">
      <c r="B30746" s="15"/>
    </row>
    <row r="30747" spans="2:2">
      <c r="B30747" s="15"/>
    </row>
    <row r="30748" spans="2:2">
      <c r="B30748" s="15"/>
    </row>
    <row r="30749" spans="2:2">
      <c r="B30749" s="15"/>
    </row>
    <row r="30750" spans="2:2">
      <c r="B30750" s="15"/>
    </row>
    <row r="30751" spans="2:2">
      <c r="B30751" s="15"/>
    </row>
    <row r="30752" spans="2:2">
      <c r="B30752" s="15"/>
    </row>
    <row r="30753" spans="2:2">
      <c r="B30753" s="15"/>
    </row>
    <row r="30754" spans="2:2">
      <c r="B30754" s="15"/>
    </row>
    <row r="30755" spans="2:2">
      <c r="B30755" s="15"/>
    </row>
    <row r="30756" spans="2:2">
      <c r="B30756" s="15"/>
    </row>
    <row r="30757" spans="2:2">
      <c r="B30757" s="15"/>
    </row>
    <row r="30758" spans="2:2">
      <c r="B30758" s="15"/>
    </row>
    <row r="30759" spans="2:2">
      <c r="B30759" s="15"/>
    </row>
    <row r="30760" spans="2:2">
      <c r="B30760" s="15"/>
    </row>
    <row r="30761" spans="2:2">
      <c r="B30761" s="15"/>
    </row>
    <row r="30762" spans="2:2">
      <c r="B30762" s="15"/>
    </row>
    <row r="30763" spans="2:2">
      <c r="B30763" s="15"/>
    </row>
    <row r="30764" spans="2:2">
      <c r="B30764" s="15"/>
    </row>
    <row r="30765" spans="2:2">
      <c r="B30765" s="15"/>
    </row>
    <row r="30766" spans="2:2">
      <c r="B30766" s="15"/>
    </row>
    <row r="30767" spans="2:2">
      <c r="B30767" s="15"/>
    </row>
    <row r="30768" spans="2:2">
      <c r="B30768" s="15"/>
    </row>
    <row r="30769" spans="2:2">
      <c r="B30769" s="15"/>
    </row>
    <row r="30770" spans="2:2">
      <c r="B30770" s="15"/>
    </row>
    <row r="30771" spans="2:2">
      <c r="B30771" s="15"/>
    </row>
    <row r="30772" spans="2:2">
      <c r="B30772" s="15"/>
    </row>
    <row r="30773" spans="2:2">
      <c r="B30773" s="15"/>
    </row>
    <row r="30774" spans="2:2">
      <c r="B30774" s="15"/>
    </row>
    <row r="30775" spans="2:2">
      <c r="B30775" s="15"/>
    </row>
    <row r="30776" spans="2:2">
      <c r="B30776" s="15"/>
    </row>
    <row r="30777" spans="2:2">
      <c r="B30777" s="15"/>
    </row>
    <row r="30778" spans="2:2">
      <c r="B30778" s="15"/>
    </row>
    <row r="30779" spans="2:2">
      <c r="B30779" s="15"/>
    </row>
    <row r="30780" spans="2:2">
      <c r="B30780" s="15"/>
    </row>
    <row r="30781" spans="2:2">
      <c r="B30781" s="15"/>
    </row>
    <row r="30782" spans="2:2">
      <c r="B30782" s="15"/>
    </row>
    <row r="30783" spans="2:2">
      <c r="B30783" s="15"/>
    </row>
    <row r="30784" spans="2:2">
      <c r="B30784" s="15"/>
    </row>
    <row r="30785" spans="2:2">
      <c r="B30785" s="15"/>
    </row>
    <row r="30786" spans="2:2">
      <c r="B30786" s="15"/>
    </row>
    <row r="30787" spans="2:2">
      <c r="B30787" s="15"/>
    </row>
    <row r="30788" spans="2:2">
      <c r="B30788" s="15"/>
    </row>
    <row r="30789" spans="2:2">
      <c r="B30789" s="15"/>
    </row>
    <row r="30790" spans="2:2">
      <c r="B30790" s="15"/>
    </row>
    <row r="30791" spans="2:2">
      <c r="B30791" s="15"/>
    </row>
    <row r="30792" spans="2:2">
      <c r="B30792" s="15"/>
    </row>
    <row r="30793" spans="2:2">
      <c r="B30793" s="15"/>
    </row>
    <row r="30794" spans="2:2">
      <c r="B30794" s="15"/>
    </row>
    <row r="30795" spans="2:2">
      <c r="B30795" s="15"/>
    </row>
    <row r="30796" spans="2:2">
      <c r="B30796" s="15"/>
    </row>
    <row r="30797" spans="2:2">
      <c r="B30797" s="15"/>
    </row>
    <row r="30798" spans="2:2">
      <c r="B30798" s="15"/>
    </row>
    <row r="30799" spans="2:2">
      <c r="B30799" s="15"/>
    </row>
    <row r="30800" spans="2:2">
      <c r="B30800" s="15"/>
    </row>
    <row r="30801" spans="2:2">
      <c r="B30801" s="15"/>
    </row>
    <row r="30802" spans="2:2">
      <c r="B30802" s="15"/>
    </row>
    <row r="30803" spans="2:2">
      <c r="B30803" s="15"/>
    </row>
    <row r="30804" spans="2:2">
      <c r="B30804" s="15"/>
    </row>
    <row r="30805" spans="2:2">
      <c r="B30805" s="15"/>
    </row>
    <row r="30806" spans="2:2">
      <c r="B30806" s="15"/>
    </row>
    <row r="30807" spans="2:2">
      <c r="B30807" s="15"/>
    </row>
    <row r="30808" spans="2:2">
      <c r="B30808" s="15"/>
    </row>
    <row r="30809" spans="2:2">
      <c r="B30809" s="15"/>
    </row>
    <row r="30810" spans="2:2">
      <c r="B30810" s="15"/>
    </row>
    <row r="30811" spans="2:2">
      <c r="B30811" s="15"/>
    </row>
    <row r="30812" spans="2:2">
      <c r="B30812" s="15"/>
    </row>
    <row r="30813" spans="2:2">
      <c r="B30813" s="15"/>
    </row>
    <row r="30814" spans="2:2">
      <c r="B30814" s="15"/>
    </row>
    <row r="30815" spans="2:2">
      <c r="B30815" s="15"/>
    </row>
    <row r="30816" spans="2:2">
      <c r="B30816" s="15"/>
    </row>
    <row r="30817" spans="2:2">
      <c r="B30817" s="15"/>
    </row>
    <row r="30818" spans="2:2">
      <c r="B30818" s="15"/>
    </row>
    <row r="30819" spans="2:2">
      <c r="B30819" s="15"/>
    </row>
    <row r="30820" spans="2:2">
      <c r="B30820" s="15"/>
    </row>
    <row r="30821" spans="2:2">
      <c r="B30821" s="15"/>
    </row>
    <row r="30822" spans="2:2">
      <c r="B30822" s="15"/>
    </row>
    <row r="30823" spans="2:2">
      <c r="B30823" s="15"/>
    </row>
    <row r="30824" spans="2:2">
      <c r="B30824" s="15"/>
    </row>
    <row r="30825" spans="2:2">
      <c r="B30825" s="15"/>
    </row>
    <row r="30826" spans="2:2">
      <c r="B30826" s="15"/>
    </row>
    <row r="30827" spans="2:2">
      <c r="B30827" s="15"/>
    </row>
    <row r="30828" spans="2:2">
      <c r="B30828" s="15"/>
    </row>
    <row r="30829" spans="2:2">
      <c r="B30829" s="15"/>
    </row>
    <row r="30830" spans="2:2">
      <c r="B30830" s="15"/>
    </row>
    <row r="30831" spans="2:2">
      <c r="B30831" s="15"/>
    </row>
    <row r="30832" spans="2:2">
      <c r="B30832" s="15"/>
    </row>
    <row r="30833" spans="2:2">
      <c r="B30833" s="15"/>
    </row>
    <row r="30834" spans="2:2">
      <c r="B30834" s="15"/>
    </row>
    <row r="30835" spans="2:2">
      <c r="B30835" s="15"/>
    </row>
    <row r="30836" spans="2:2">
      <c r="B30836" s="15"/>
    </row>
    <row r="30837" spans="2:2">
      <c r="B30837" s="15"/>
    </row>
    <row r="30838" spans="2:2">
      <c r="B30838" s="15"/>
    </row>
    <row r="30839" spans="2:2">
      <c r="B30839" s="15"/>
    </row>
    <row r="30840" spans="2:2">
      <c r="B30840" s="15"/>
    </row>
    <row r="30841" spans="2:2">
      <c r="B30841" s="15"/>
    </row>
    <row r="30842" spans="2:2">
      <c r="B30842" s="15"/>
    </row>
    <row r="30843" spans="2:2">
      <c r="B30843" s="15"/>
    </row>
    <row r="30844" spans="2:2">
      <c r="B30844" s="15"/>
    </row>
    <row r="30845" spans="2:2">
      <c r="B30845" s="15"/>
    </row>
    <row r="30846" spans="2:2">
      <c r="B30846" s="15"/>
    </row>
    <row r="30847" spans="2:2">
      <c r="B30847" s="15"/>
    </row>
    <row r="30848" spans="2:2">
      <c r="B30848" s="15"/>
    </row>
    <row r="30849" spans="2:2">
      <c r="B30849" s="15"/>
    </row>
    <row r="30850" spans="2:2">
      <c r="B30850" s="15"/>
    </row>
    <row r="30851" spans="2:2">
      <c r="B30851" s="15"/>
    </row>
    <row r="30852" spans="2:2">
      <c r="B30852" s="15"/>
    </row>
    <row r="30853" spans="2:2">
      <c r="B30853" s="15"/>
    </row>
    <row r="30854" spans="2:2">
      <c r="B30854" s="15"/>
    </row>
    <row r="30855" spans="2:2">
      <c r="B30855" s="15"/>
    </row>
    <row r="30856" spans="2:2">
      <c r="B30856" s="15"/>
    </row>
    <row r="30857" spans="2:2">
      <c r="B30857" s="15"/>
    </row>
    <row r="30858" spans="2:2">
      <c r="B30858" s="15"/>
    </row>
    <row r="30859" spans="2:2">
      <c r="B30859" s="15"/>
    </row>
    <row r="30860" spans="2:2">
      <c r="B30860" s="15"/>
    </row>
    <row r="30861" spans="2:2">
      <c r="B30861" s="15"/>
    </row>
    <row r="30862" spans="2:2">
      <c r="B30862" s="15"/>
    </row>
    <row r="30863" spans="2:2">
      <c r="B30863" s="15"/>
    </row>
    <row r="30864" spans="2:2">
      <c r="B30864" s="15"/>
    </row>
    <row r="30865" spans="2:2">
      <c r="B30865" s="15"/>
    </row>
    <row r="30866" spans="2:2">
      <c r="B30866" s="15"/>
    </row>
    <row r="30867" spans="2:2">
      <c r="B30867" s="15"/>
    </row>
    <row r="30868" spans="2:2">
      <c r="B30868" s="15"/>
    </row>
    <row r="30869" spans="2:2">
      <c r="B30869" s="15"/>
    </row>
    <row r="30870" spans="2:2">
      <c r="B30870" s="15"/>
    </row>
    <row r="30871" spans="2:2">
      <c r="B30871" s="15"/>
    </row>
    <row r="30872" spans="2:2">
      <c r="B30872" s="15"/>
    </row>
    <row r="30873" spans="2:2">
      <c r="B30873" s="15"/>
    </row>
    <row r="30874" spans="2:2">
      <c r="B30874" s="15"/>
    </row>
    <row r="30875" spans="2:2">
      <c r="B30875" s="15"/>
    </row>
    <row r="30876" spans="2:2">
      <c r="B30876" s="15"/>
    </row>
    <row r="30877" spans="2:2">
      <c r="B30877" s="15"/>
    </row>
    <row r="30878" spans="2:2">
      <c r="B30878" s="15"/>
    </row>
    <row r="30879" spans="2:2">
      <c r="B30879" s="15"/>
    </row>
    <row r="30880" spans="2:2">
      <c r="B30880" s="15"/>
    </row>
    <row r="30881" spans="2:2">
      <c r="B30881" s="15"/>
    </row>
    <row r="30882" spans="2:2">
      <c r="B30882" s="15"/>
    </row>
    <row r="30883" spans="2:2">
      <c r="B30883" s="15"/>
    </row>
    <row r="30884" spans="2:2">
      <c r="B30884" s="15"/>
    </row>
    <row r="30885" spans="2:2">
      <c r="B30885" s="15"/>
    </row>
    <row r="30886" spans="2:2">
      <c r="B30886" s="15"/>
    </row>
    <row r="30887" spans="2:2">
      <c r="B30887" s="15"/>
    </row>
    <row r="30888" spans="2:2">
      <c r="B30888" s="15"/>
    </row>
    <row r="30889" spans="2:2">
      <c r="B30889" s="15"/>
    </row>
    <row r="30890" spans="2:2">
      <c r="B30890" s="15"/>
    </row>
    <row r="30891" spans="2:2">
      <c r="B30891" s="15"/>
    </row>
    <row r="30892" spans="2:2">
      <c r="B30892" s="15"/>
    </row>
    <row r="30893" spans="2:2">
      <c r="B30893" s="15"/>
    </row>
    <row r="30894" spans="2:2">
      <c r="B30894" s="15"/>
    </row>
    <row r="30895" spans="2:2">
      <c r="B30895" s="15"/>
    </row>
    <row r="30896" spans="2:2">
      <c r="B30896" s="15"/>
    </row>
    <row r="30897" spans="2:2">
      <c r="B30897" s="15"/>
    </row>
    <row r="30898" spans="2:2">
      <c r="B30898" s="15"/>
    </row>
    <row r="30899" spans="2:2">
      <c r="B30899" s="15"/>
    </row>
    <row r="30900" spans="2:2">
      <c r="B30900" s="15"/>
    </row>
    <row r="30901" spans="2:2">
      <c r="B30901" s="15"/>
    </row>
    <row r="30902" spans="2:2">
      <c r="B30902" s="15"/>
    </row>
    <row r="30903" spans="2:2">
      <c r="B30903" s="15"/>
    </row>
    <row r="30904" spans="2:2">
      <c r="B30904" s="15"/>
    </row>
    <row r="30905" spans="2:2">
      <c r="B30905" s="15"/>
    </row>
    <row r="30906" spans="2:2">
      <c r="B30906" s="15"/>
    </row>
    <row r="30907" spans="2:2">
      <c r="B30907" s="15"/>
    </row>
    <row r="30908" spans="2:2">
      <c r="B30908" s="15"/>
    </row>
    <row r="30909" spans="2:2">
      <c r="B30909" s="15"/>
    </row>
    <row r="30910" spans="2:2">
      <c r="B30910" s="15"/>
    </row>
    <row r="30911" spans="2:2">
      <c r="B30911" s="15"/>
    </row>
    <row r="30912" spans="2:2">
      <c r="B30912" s="15"/>
    </row>
    <row r="30913" spans="2:2">
      <c r="B30913" s="15"/>
    </row>
    <row r="30914" spans="2:2">
      <c r="B30914" s="15"/>
    </row>
    <row r="30915" spans="2:2">
      <c r="B30915" s="15"/>
    </row>
    <row r="30916" spans="2:2">
      <c r="B30916" s="15"/>
    </row>
    <row r="30917" spans="2:2">
      <c r="B30917" s="15"/>
    </row>
    <row r="30918" spans="2:2">
      <c r="B30918" s="15"/>
    </row>
    <row r="30919" spans="2:2">
      <c r="B30919" s="15"/>
    </row>
    <row r="30920" spans="2:2">
      <c r="B30920" s="15"/>
    </row>
    <row r="30921" spans="2:2">
      <c r="B30921" s="15"/>
    </row>
    <row r="30922" spans="2:2">
      <c r="B30922" s="15"/>
    </row>
    <row r="30923" spans="2:2">
      <c r="B30923" s="15"/>
    </row>
    <row r="30924" spans="2:2">
      <c r="B30924" s="15"/>
    </row>
    <row r="30925" spans="2:2">
      <c r="B30925" s="15"/>
    </row>
    <row r="30926" spans="2:2">
      <c r="B30926" s="15"/>
    </row>
    <row r="30927" spans="2:2">
      <c r="B30927" s="15"/>
    </row>
    <row r="30928" spans="2:2">
      <c r="B30928" s="15"/>
    </row>
    <row r="30929" spans="2:2">
      <c r="B30929" s="15"/>
    </row>
    <row r="30930" spans="2:2">
      <c r="B30930" s="15"/>
    </row>
    <row r="30931" spans="2:2">
      <c r="B30931" s="15"/>
    </row>
    <row r="30932" spans="2:2">
      <c r="B30932" s="15"/>
    </row>
    <row r="30933" spans="2:2">
      <c r="B30933" s="15"/>
    </row>
    <row r="30934" spans="2:2">
      <c r="B30934" s="15"/>
    </row>
    <row r="30935" spans="2:2">
      <c r="B30935" s="15"/>
    </row>
    <row r="30936" spans="2:2">
      <c r="B30936" s="15"/>
    </row>
    <row r="30937" spans="2:2">
      <c r="B30937" s="15"/>
    </row>
    <row r="30938" spans="2:2">
      <c r="B30938" s="15"/>
    </row>
    <row r="30939" spans="2:2">
      <c r="B30939" s="15"/>
    </row>
    <row r="30940" spans="2:2">
      <c r="B30940" s="15"/>
    </row>
    <row r="30941" spans="2:2">
      <c r="B30941" s="15"/>
    </row>
    <row r="30942" spans="2:2">
      <c r="B30942" s="15"/>
    </row>
    <row r="30943" spans="2:2">
      <c r="B30943" s="15"/>
    </row>
    <row r="30944" spans="2:2">
      <c r="B30944" s="15"/>
    </row>
    <row r="30945" spans="2:2">
      <c r="B30945" s="15"/>
    </row>
    <row r="30946" spans="2:2">
      <c r="B30946" s="15"/>
    </row>
    <row r="30947" spans="2:2">
      <c r="B30947" s="15"/>
    </row>
    <row r="30948" spans="2:2">
      <c r="B30948" s="15"/>
    </row>
    <row r="30949" spans="2:2">
      <c r="B30949" s="15"/>
    </row>
    <row r="30950" spans="2:2">
      <c r="B30950" s="15"/>
    </row>
    <row r="30951" spans="2:2">
      <c r="B30951" s="15"/>
    </row>
    <row r="30952" spans="2:2">
      <c r="B30952" s="15"/>
    </row>
    <row r="30953" spans="2:2">
      <c r="B30953" s="15"/>
    </row>
    <row r="30954" spans="2:2">
      <c r="B30954" s="15"/>
    </row>
    <row r="30955" spans="2:2">
      <c r="B30955" s="15"/>
    </row>
    <row r="30956" spans="2:2">
      <c r="B30956" s="15"/>
    </row>
    <row r="30957" spans="2:2">
      <c r="B30957" s="15"/>
    </row>
    <row r="30958" spans="2:2">
      <c r="B30958" s="15"/>
    </row>
    <row r="30959" spans="2:2">
      <c r="B30959" s="15"/>
    </row>
    <row r="30960" spans="2:2">
      <c r="B30960" s="15"/>
    </row>
    <row r="30961" spans="2:2">
      <c r="B30961" s="15"/>
    </row>
    <row r="30962" spans="2:2">
      <c r="B30962" s="15"/>
    </row>
    <row r="30963" spans="2:2">
      <c r="B30963" s="15"/>
    </row>
    <row r="30964" spans="2:2">
      <c r="B30964" s="15"/>
    </row>
    <row r="30965" spans="2:2">
      <c r="B30965" s="15"/>
    </row>
    <row r="30966" spans="2:2">
      <c r="B30966" s="15"/>
    </row>
    <row r="30967" spans="2:2">
      <c r="B30967" s="15"/>
    </row>
    <row r="30968" spans="2:2">
      <c r="B30968" s="15"/>
    </row>
    <row r="30969" spans="2:2">
      <c r="B30969" s="15"/>
    </row>
    <row r="30970" spans="2:2">
      <c r="B30970" s="15"/>
    </row>
    <row r="30971" spans="2:2">
      <c r="B30971" s="15"/>
    </row>
    <row r="30972" spans="2:2">
      <c r="B30972" s="15"/>
    </row>
    <row r="30973" spans="2:2">
      <c r="B30973" s="15"/>
    </row>
    <row r="30974" spans="2:2">
      <c r="B30974" s="15"/>
    </row>
    <row r="30975" spans="2:2">
      <c r="B30975" s="15"/>
    </row>
    <row r="30976" spans="2:2">
      <c r="B30976" s="15"/>
    </row>
    <row r="30977" spans="2:2">
      <c r="B30977" s="15"/>
    </row>
    <row r="30978" spans="2:2">
      <c r="B30978" s="15"/>
    </row>
    <row r="30979" spans="2:2">
      <c r="B30979" s="15"/>
    </row>
    <row r="30980" spans="2:2">
      <c r="B30980" s="15"/>
    </row>
    <row r="30981" spans="2:2">
      <c r="B30981" s="15"/>
    </row>
    <row r="30982" spans="2:2">
      <c r="B30982" s="15"/>
    </row>
    <row r="30983" spans="2:2">
      <c r="B30983" s="15"/>
    </row>
    <row r="30984" spans="2:2">
      <c r="B30984" s="15"/>
    </row>
    <row r="30985" spans="2:2">
      <c r="B30985" s="15"/>
    </row>
    <row r="30986" spans="2:2">
      <c r="B30986" s="15"/>
    </row>
    <row r="30987" spans="2:2">
      <c r="B30987" s="15"/>
    </row>
    <row r="30988" spans="2:2">
      <c r="B30988" s="15"/>
    </row>
    <row r="30989" spans="2:2">
      <c r="B30989" s="15"/>
    </row>
    <row r="30990" spans="2:2">
      <c r="B30990" s="15"/>
    </row>
    <row r="30991" spans="2:2">
      <c r="B30991" s="15"/>
    </row>
    <row r="30992" spans="2:2">
      <c r="B30992" s="15"/>
    </row>
    <row r="30993" spans="2:2">
      <c r="B30993" s="15"/>
    </row>
    <row r="30994" spans="2:2">
      <c r="B30994" s="15"/>
    </row>
    <row r="30995" spans="2:2">
      <c r="B30995" s="15"/>
    </row>
    <row r="30996" spans="2:2">
      <c r="B30996" s="15"/>
    </row>
    <row r="30997" spans="2:2">
      <c r="B30997" s="15"/>
    </row>
    <row r="30998" spans="2:2">
      <c r="B30998" s="15"/>
    </row>
    <row r="30999" spans="2:2">
      <c r="B30999" s="15"/>
    </row>
    <row r="31000" spans="2:2">
      <c r="B31000" s="15"/>
    </row>
    <row r="31001" spans="2:2">
      <c r="B31001" s="15"/>
    </row>
    <row r="31002" spans="2:2">
      <c r="B31002" s="15"/>
    </row>
    <row r="31003" spans="2:2">
      <c r="B31003" s="15"/>
    </row>
    <row r="31004" spans="2:2">
      <c r="B31004" s="15"/>
    </row>
    <row r="31005" spans="2:2">
      <c r="B31005" s="15"/>
    </row>
    <row r="31006" spans="2:2">
      <c r="B31006" s="15"/>
    </row>
    <row r="31007" spans="2:2">
      <c r="B31007" s="15"/>
    </row>
    <row r="31008" spans="2:2">
      <c r="B31008" s="15"/>
    </row>
    <row r="31009" spans="2:2">
      <c r="B31009" s="15"/>
    </row>
    <row r="31010" spans="2:2">
      <c r="B31010" s="15"/>
    </row>
    <row r="31011" spans="2:2">
      <c r="B31011" s="15"/>
    </row>
    <row r="31012" spans="2:2">
      <c r="B31012" s="15"/>
    </row>
    <row r="31013" spans="2:2">
      <c r="B31013" s="15"/>
    </row>
    <row r="31014" spans="2:2">
      <c r="B31014" s="15"/>
    </row>
    <row r="31015" spans="2:2">
      <c r="B31015" s="15"/>
    </row>
    <row r="31016" spans="2:2">
      <c r="B31016" s="15"/>
    </row>
    <row r="31017" spans="2:2">
      <c r="B31017" s="15"/>
    </row>
    <row r="31018" spans="2:2">
      <c r="B31018" s="15"/>
    </row>
    <row r="31019" spans="2:2">
      <c r="B31019" s="15"/>
    </row>
    <row r="31020" spans="2:2">
      <c r="B31020" s="15"/>
    </row>
    <row r="31021" spans="2:2">
      <c r="B31021" s="15"/>
    </row>
    <row r="31022" spans="2:2">
      <c r="B31022" s="15"/>
    </row>
    <row r="31023" spans="2:2">
      <c r="B31023" s="15"/>
    </row>
    <row r="31024" spans="2:2">
      <c r="B31024" s="15"/>
    </row>
    <row r="31025" spans="2:2">
      <c r="B31025" s="15"/>
    </row>
    <row r="31026" spans="2:2">
      <c r="B31026" s="15"/>
    </row>
    <row r="31027" spans="2:2">
      <c r="B31027" s="15"/>
    </row>
    <row r="31028" spans="2:2">
      <c r="B31028" s="15"/>
    </row>
    <row r="31029" spans="2:2">
      <c r="B31029" s="15"/>
    </row>
    <row r="31030" spans="2:2">
      <c r="B31030" s="15"/>
    </row>
    <row r="31031" spans="2:2">
      <c r="B31031" s="15"/>
    </row>
    <row r="31032" spans="2:2">
      <c r="B31032" s="15"/>
    </row>
    <row r="31033" spans="2:2">
      <c r="B31033" s="15"/>
    </row>
    <row r="31034" spans="2:2">
      <c r="B31034" s="15"/>
    </row>
    <row r="31035" spans="2:2">
      <c r="B31035" s="15"/>
    </row>
    <row r="31036" spans="2:2">
      <c r="B31036" s="15"/>
    </row>
    <row r="31037" spans="2:2">
      <c r="B31037" s="15"/>
    </row>
    <row r="31038" spans="2:2">
      <c r="B31038" s="15"/>
    </row>
    <row r="31039" spans="2:2">
      <c r="B31039" s="15"/>
    </row>
    <row r="31040" spans="2:2">
      <c r="B31040" s="15"/>
    </row>
    <row r="31041" spans="2:2">
      <c r="B31041" s="15"/>
    </row>
    <row r="31042" spans="2:2">
      <c r="B31042" s="15"/>
    </row>
    <row r="31043" spans="2:2">
      <c r="B31043" s="15"/>
    </row>
    <row r="31044" spans="2:2">
      <c r="B31044" s="15"/>
    </row>
    <row r="31045" spans="2:2">
      <c r="B31045" s="15"/>
    </row>
    <row r="31046" spans="2:2">
      <c r="B31046" s="15"/>
    </row>
    <row r="31047" spans="2:2">
      <c r="B31047" s="15"/>
    </row>
    <row r="31048" spans="2:2">
      <c r="B31048" s="15"/>
    </row>
    <row r="31049" spans="2:2">
      <c r="B31049" s="15"/>
    </row>
    <row r="31050" spans="2:2">
      <c r="B31050" s="15"/>
    </row>
    <row r="31051" spans="2:2">
      <c r="B31051" s="15"/>
    </row>
    <row r="31052" spans="2:2">
      <c r="B31052" s="15"/>
    </row>
    <row r="31053" spans="2:2">
      <c r="B31053" s="15"/>
    </row>
    <row r="31054" spans="2:2">
      <c r="B31054" s="15"/>
    </row>
    <row r="31055" spans="2:2">
      <c r="B31055" s="15"/>
    </row>
    <row r="31056" spans="2:2">
      <c r="B31056" s="15"/>
    </row>
    <row r="31057" spans="2:2">
      <c r="B31057" s="15"/>
    </row>
    <row r="31058" spans="2:2">
      <c r="B31058" s="15"/>
    </row>
    <row r="31059" spans="2:2">
      <c r="B31059" s="15"/>
    </row>
    <row r="31060" spans="2:2">
      <c r="B31060" s="15"/>
    </row>
    <row r="31061" spans="2:2">
      <c r="B31061" s="15"/>
    </row>
    <row r="31062" spans="2:2">
      <c r="B31062" s="15"/>
    </row>
    <row r="31063" spans="2:2">
      <c r="B31063" s="15"/>
    </row>
    <row r="31064" spans="2:2">
      <c r="B31064" s="15"/>
    </row>
    <row r="31065" spans="2:2">
      <c r="B31065" s="15"/>
    </row>
    <row r="31066" spans="2:2">
      <c r="B31066" s="15"/>
    </row>
    <row r="31067" spans="2:2">
      <c r="B31067" s="15"/>
    </row>
    <row r="31068" spans="2:2">
      <c r="B31068" s="15"/>
    </row>
    <row r="31069" spans="2:2">
      <c r="B31069" s="15"/>
    </row>
    <row r="31070" spans="2:2">
      <c r="B31070" s="15"/>
    </row>
    <row r="31071" spans="2:2">
      <c r="B31071" s="15"/>
    </row>
    <row r="31072" spans="2:2">
      <c r="B31072" s="15"/>
    </row>
    <row r="31073" spans="2:2">
      <c r="B31073" s="15"/>
    </row>
    <row r="31074" spans="2:2">
      <c r="B31074" s="15"/>
    </row>
    <row r="31075" spans="2:2">
      <c r="B31075" s="15"/>
    </row>
    <row r="31076" spans="2:2">
      <c r="B31076" s="15"/>
    </row>
    <row r="31077" spans="2:2">
      <c r="B31077" s="15"/>
    </row>
    <row r="31078" spans="2:2">
      <c r="B31078" s="15"/>
    </row>
    <row r="31079" spans="2:2">
      <c r="B31079" s="15"/>
    </row>
    <row r="31080" spans="2:2">
      <c r="B31080" s="15"/>
    </row>
    <row r="31081" spans="2:2">
      <c r="B31081" s="15"/>
    </row>
    <row r="31082" spans="2:2">
      <c r="B31082" s="15"/>
    </row>
    <row r="31083" spans="2:2">
      <c r="B31083" s="15"/>
    </row>
    <row r="31084" spans="2:2">
      <c r="B31084" s="15"/>
    </row>
    <row r="31085" spans="2:2">
      <c r="B31085" s="15"/>
    </row>
    <row r="31086" spans="2:2">
      <c r="B31086" s="15"/>
    </row>
    <row r="31087" spans="2:2">
      <c r="B31087" s="15"/>
    </row>
    <row r="31088" spans="2:2">
      <c r="B31088" s="15"/>
    </row>
    <row r="31089" spans="2:2">
      <c r="B31089" s="15"/>
    </row>
    <row r="31090" spans="2:2">
      <c r="B31090" s="15"/>
    </row>
    <row r="31091" spans="2:2">
      <c r="B31091" s="15"/>
    </row>
    <row r="31092" spans="2:2">
      <c r="B31092" s="15"/>
    </row>
    <row r="31093" spans="2:2">
      <c r="B31093" s="15"/>
    </row>
    <row r="31094" spans="2:2">
      <c r="B31094" s="15"/>
    </row>
    <row r="31095" spans="2:2">
      <c r="B31095" s="15"/>
    </row>
    <row r="31096" spans="2:2">
      <c r="B31096" s="15"/>
    </row>
    <row r="31097" spans="2:2">
      <c r="B31097" s="15"/>
    </row>
    <row r="31098" spans="2:2">
      <c r="B31098" s="15"/>
    </row>
    <row r="31099" spans="2:2">
      <c r="B31099" s="15"/>
    </row>
    <row r="31100" spans="2:2">
      <c r="B31100" s="15"/>
    </row>
    <row r="31101" spans="2:2">
      <c r="B31101" s="15"/>
    </row>
    <row r="31102" spans="2:2">
      <c r="B31102" s="15"/>
    </row>
    <row r="31103" spans="2:2">
      <c r="B31103" s="15"/>
    </row>
    <row r="31104" spans="2:2">
      <c r="B31104" s="15"/>
    </row>
    <row r="31105" spans="2:2">
      <c r="B31105" s="15"/>
    </row>
    <row r="31106" spans="2:2">
      <c r="B31106" s="15"/>
    </row>
    <row r="31107" spans="2:2">
      <c r="B31107" s="15"/>
    </row>
    <row r="31108" spans="2:2">
      <c r="B31108" s="15"/>
    </row>
    <row r="31109" spans="2:2">
      <c r="B31109" s="15"/>
    </row>
    <row r="31110" spans="2:2">
      <c r="B31110" s="15"/>
    </row>
    <row r="31111" spans="2:2">
      <c r="B31111" s="15"/>
    </row>
    <row r="31112" spans="2:2">
      <c r="B31112" s="15"/>
    </row>
    <row r="31113" spans="2:2">
      <c r="B31113" s="15"/>
    </row>
    <row r="31114" spans="2:2">
      <c r="B31114" s="15"/>
    </row>
    <row r="31115" spans="2:2">
      <c r="B31115" s="15"/>
    </row>
    <row r="31116" spans="2:2">
      <c r="B31116" s="15"/>
    </row>
    <row r="31117" spans="2:2">
      <c r="B31117" s="15"/>
    </row>
    <row r="31118" spans="2:2">
      <c r="B31118" s="15"/>
    </row>
    <row r="31119" spans="2:2">
      <c r="B31119" s="15"/>
    </row>
    <row r="31120" spans="2:2">
      <c r="B31120" s="15"/>
    </row>
    <row r="31121" spans="2:2">
      <c r="B31121" s="15"/>
    </row>
    <row r="31122" spans="2:2">
      <c r="B31122" s="15"/>
    </row>
    <row r="31123" spans="2:2">
      <c r="B31123" s="15"/>
    </row>
    <row r="31124" spans="2:2">
      <c r="B31124" s="15"/>
    </row>
    <row r="31125" spans="2:2">
      <c r="B31125" s="15"/>
    </row>
    <row r="31126" spans="2:2">
      <c r="B31126" s="15"/>
    </row>
    <row r="31127" spans="2:2">
      <c r="B31127" s="15"/>
    </row>
    <row r="31128" spans="2:2">
      <c r="B31128" s="15"/>
    </row>
    <row r="31129" spans="2:2">
      <c r="B31129" s="15"/>
    </row>
    <row r="31130" spans="2:2">
      <c r="B31130" s="15"/>
    </row>
    <row r="31131" spans="2:2">
      <c r="B31131" s="15"/>
    </row>
    <row r="31132" spans="2:2">
      <c r="B31132" s="15"/>
    </row>
    <row r="31133" spans="2:2">
      <c r="B31133" s="15"/>
    </row>
    <row r="31134" spans="2:2">
      <c r="B31134" s="15"/>
    </row>
    <row r="31135" spans="2:2">
      <c r="B31135" s="15"/>
    </row>
    <row r="31136" spans="2:2">
      <c r="B31136" s="15"/>
    </row>
    <row r="31137" spans="2:2">
      <c r="B31137" s="15"/>
    </row>
    <row r="31138" spans="2:2">
      <c r="B31138" s="15"/>
    </row>
    <row r="31139" spans="2:2">
      <c r="B31139" s="15"/>
    </row>
    <row r="31140" spans="2:2">
      <c r="B31140" s="15"/>
    </row>
    <row r="31141" spans="2:2">
      <c r="B31141" s="15"/>
    </row>
    <row r="31142" spans="2:2">
      <c r="B31142" s="15"/>
    </row>
    <row r="31143" spans="2:2">
      <c r="B31143" s="15"/>
    </row>
    <row r="31144" spans="2:2">
      <c r="B31144" s="15"/>
    </row>
    <row r="31145" spans="2:2">
      <c r="B31145" s="15"/>
    </row>
    <row r="31146" spans="2:2">
      <c r="B31146" s="15"/>
    </row>
    <row r="31147" spans="2:2">
      <c r="B31147" s="15"/>
    </row>
    <row r="31148" spans="2:2">
      <c r="B31148" s="15"/>
    </row>
    <row r="31149" spans="2:2">
      <c r="B31149" s="15"/>
    </row>
    <row r="31150" spans="2:2">
      <c r="B31150" s="15"/>
    </row>
    <row r="31151" spans="2:2">
      <c r="B31151" s="15"/>
    </row>
    <row r="31152" spans="2:2">
      <c r="B31152" s="15"/>
    </row>
    <row r="31153" spans="2:2">
      <c r="B31153" s="15"/>
    </row>
    <row r="31154" spans="2:2">
      <c r="B31154" s="15"/>
    </row>
    <row r="31155" spans="2:2">
      <c r="B31155" s="15"/>
    </row>
    <row r="31156" spans="2:2">
      <c r="B31156" s="15"/>
    </row>
    <row r="31157" spans="2:2">
      <c r="B31157" s="15"/>
    </row>
    <row r="31158" spans="2:2">
      <c r="B31158" s="15"/>
    </row>
    <row r="31159" spans="2:2">
      <c r="B31159" s="15"/>
    </row>
    <row r="31160" spans="2:2">
      <c r="B31160" s="15"/>
    </row>
    <row r="31161" spans="2:2">
      <c r="B31161" s="15"/>
    </row>
    <row r="31162" spans="2:2">
      <c r="B31162" s="15"/>
    </row>
    <row r="31163" spans="2:2">
      <c r="B31163" s="15"/>
    </row>
    <row r="31164" spans="2:2">
      <c r="B31164" s="15"/>
    </row>
    <row r="31165" spans="2:2">
      <c r="B31165" s="15"/>
    </row>
    <row r="31166" spans="2:2">
      <c r="B31166" s="15"/>
    </row>
    <row r="31167" spans="2:2">
      <c r="B31167" s="15"/>
    </row>
    <row r="31168" spans="2:2">
      <c r="B31168" s="15"/>
    </row>
    <row r="31169" spans="2:2">
      <c r="B31169" s="15"/>
    </row>
    <row r="31170" spans="2:2">
      <c r="B31170" s="15"/>
    </row>
    <row r="31171" spans="2:2">
      <c r="B31171" s="15"/>
    </row>
    <row r="31172" spans="2:2">
      <c r="B31172" s="15"/>
    </row>
    <row r="31173" spans="2:2">
      <c r="B31173" s="15"/>
    </row>
    <row r="31174" spans="2:2">
      <c r="B31174" s="15"/>
    </row>
    <row r="31175" spans="2:2">
      <c r="B31175" s="15"/>
    </row>
    <row r="31176" spans="2:2">
      <c r="B31176" s="15"/>
    </row>
    <row r="31177" spans="2:2">
      <c r="B31177" s="15"/>
    </row>
    <row r="31178" spans="2:2">
      <c r="B31178" s="15"/>
    </row>
    <row r="31179" spans="2:2">
      <c r="B31179" s="15"/>
    </row>
    <row r="31180" spans="2:2">
      <c r="B31180" s="15"/>
    </row>
    <row r="31181" spans="2:2">
      <c r="B31181" s="15"/>
    </row>
    <row r="31182" spans="2:2">
      <c r="B31182" s="15"/>
    </row>
    <row r="31183" spans="2:2">
      <c r="B31183" s="15"/>
    </row>
    <row r="31184" spans="2:2">
      <c r="B31184" s="15"/>
    </row>
    <row r="31185" spans="2:2">
      <c r="B31185" s="15"/>
    </row>
    <row r="31186" spans="2:2">
      <c r="B31186" s="15"/>
    </row>
    <row r="31187" spans="2:2">
      <c r="B31187" s="15"/>
    </row>
    <row r="31188" spans="2:2">
      <c r="B31188" s="15"/>
    </row>
    <row r="31189" spans="2:2">
      <c r="B31189" s="15"/>
    </row>
    <row r="31190" spans="2:2">
      <c r="B31190" s="15"/>
    </row>
    <row r="31191" spans="2:2">
      <c r="B31191" s="15"/>
    </row>
    <row r="31192" spans="2:2">
      <c r="B31192" s="15"/>
    </row>
    <row r="31193" spans="2:2">
      <c r="B31193" s="15"/>
    </row>
    <row r="31194" spans="2:2">
      <c r="B31194" s="15"/>
    </row>
    <row r="31195" spans="2:2">
      <c r="B31195" s="15"/>
    </row>
    <row r="31196" spans="2:2">
      <c r="B31196" s="15"/>
    </row>
    <row r="31197" spans="2:2">
      <c r="B31197" s="15"/>
    </row>
    <row r="31198" spans="2:2">
      <c r="B31198" s="15"/>
    </row>
    <row r="31199" spans="2:2">
      <c r="B31199" s="15"/>
    </row>
    <row r="31200" spans="2:2">
      <c r="B31200" s="15"/>
    </row>
    <row r="31201" spans="2:2">
      <c r="B31201" s="15"/>
    </row>
    <row r="31202" spans="2:2">
      <c r="B31202" s="15"/>
    </row>
    <row r="31203" spans="2:2">
      <c r="B31203" s="15"/>
    </row>
    <row r="31204" spans="2:2">
      <c r="B31204" s="15"/>
    </row>
    <row r="31205" spans="2:2">
      <c r="B31205" s="15"/>
    </row>
    <row r="31206" spans="2:2">
      <c r="B31206" s="15"/>
    </row>
    <row r="31207" spans="2:2">
      <c r="B31207" s="15"/>
    </row>
    <row r="31208" spans="2:2">
      <c r="B31208" s="15"/>
    </row>
    <row r="31209" spans="2:2">
      <c r="B31209" s="15"/>
    </row>
    <row r="31210" spans="2:2">
      <c r="B31210" s="15"/>
    </row>
    <row r="31211" spans="2:2">
      <c r="B31211" s="15"/>
    </row>
    <row r="31212" spans="2:2">
      <c r="B31212" s="15"/>
    </row>
    <row r="31213" spans="2:2">
      <c r="B31213" s="15"/>
    </row>
    <row r="31214" spans="2:2">
      <c r="B31214" s="15"/>
    </row>
    <row r="31215" spans="2:2">
      <c r="B31215" s="15"/>
    </row>
    <row r="31216" spans="2:2">
      <c r="B31216" s="15"/>
    </row>
    <row r="31217" spans="2:2">
      <c r="B31217" s="15"/>
    </row>
    <row r="31218" spans="2:2">
      <c r="B31218" s="15"/>
    </row>
    <row r="31219" spans="2:2">
      <c r="B31219" s="15"/>
    </row>
    <row r="31220" spans="2:2">
      <c r="B31220" s="15"/>
    </row>
    <row r="31221" spans="2:2">
      <c r="B31221" s="15"/>
    </row>
    <row r="31222" spans="2:2">
      <c r="B31222" s="15"/>
    </row>
    <row r="31223" spans="2:2">
      <c r="B31223" s="15"/>
    </row>
    <row r="31224" spans="2:2">
      <c r="B31224" s="15"/>
    </row>
    <row r="31225" spans="2:2">
      <c r="B31225" s="15"/>
    </row>
    <row r="31226" spans="2:2">
      <c r="B31226" s="15"/>
    </row>
    <row r="31227" spans="2:2">
      <c r="B31227" s="15"/>
    </row>
    <row r="31228" spans="2:2">
      <c r="B31228" s="15"/>
    </row>
    <row r="31229" spans="2:2">
      <c r="B31229" s="15"/>
    </row>
    <row r="31230" spans="2:2">
      <c r="B31230" s="15"/>
    </row>
    <row r="31231" spans="2:2">
      <c r="B31231" s="15"/>
    </row>
    <row r="31232" spans="2:2">
      <c r="B31232" s="15"/>
    </row>
    <row r="31233" spans="2:2">
      <c r="B31233" s="15"/>
    </row>
    <row r="31234" spans="2:2">
      <c r="B31234" s="15"/>
    </row>
    <row r="31235" spans="2:2">
      <c r="B31235" s="15"/>
    </row>
    <row r="31236" spans="2:2">
      <c r="B31236" s="15"/>
    </row>
    <row r="31237" spans="2:2">
      <c r="B31237" s="15"/>
    </row>
    <row r="31238" spans="2:2">
      <c r="B31238" s="15"/>
    </row>
    <row r="31239" spans="2:2">
      <c r="B31239" s="15"/>
    </row>
    <row r="31240" spans="2:2">
      <c r="B31240" s="15"/>
    </row>
    <row r="31241" spans="2:2">
      <c r="B31241" s="15"/>
    </row>
    <row r="31242" spans="2:2">
      <c r="B31242" s="15"/>
    </row>
    <row r="31243" spans="2:2">
      <c r="B31243" s="15"/>
    </row>
    <row r="31244" spans="2:2">
      <c r="B31244" s="15"/>
    </row>
    <row r="31245" spans="2:2">
      <c r="B31245" s="15"/>
    </row>
    <row r="31246" spans="2:2">
      <c r="B31246" s="15"/>
    </row>
    <row r="31247" spans="2:2">
      <c r="B31247" s="15"/>
    </row>
    <row r="31248" spans="2:2">
      <c r="B31248" s="15"/>
    </row>
    <row r="31249" spans="2:2">
      <c r="B31249" s="15"/>
    </row>
    <row r="31250" spans="2:2">
      <c r="B31250" s="15"/>
    </row>
    <row r="31251" spans="2:2">
      <c r="B31251" s="15"/>
    </row>
    <row r="31252" spans="2:2">
      <c r="B31252" s="15"/>
    </row>
    <row r="31253" spans="2:2">
      <c r="B31253" s="15"/>
    </row>
    <row r="31254" spans="2:2">
      <c r="B31254" s="15"/>
    </row>
    <row r="31255" spans="2:2">
      <c r="B31255" s="15"/>
    </row>
    <row r="31256" spans="2:2">
      <c r="B31256" s="15"/>
    </row>
    <row r="31257" spans="2:2">
      <c r="B31257" s="15"/>
    </row>
    <row r="31258" spans="2:2">
      <c r="B31258" s="15"/>
    </row>
    <row r="31259" spans="2:2">
      <c r="B31259" s="15"/>
    </row>
    <row r="31260" spans="2:2">
      <c r="B31260" s="15"/>
    </row>
    <row r="31261" spans="2:2">
      <c r="B31261" s="15"/>
    </row>
    <row r="31262" spans="2:2">
      <c r="B31262" s="15"/>
    </row>
    <row r="31263" spans="2:2">
      <c r="B31263" s="15"/>
    </row>
    <row r="31264" spans="2:2">
      <c r="B31264" s="15"/>
    </row>
    <row r="31265" spans="2:2">
      <c r="B31265" s="15"/>
    </row>
    <row r="31266" spans="2:2">
      <c r="B31266" s="15"/>
    </row>
    <row r="31267" spans="2:2">
      <c r="B31267" s="15"/>
    </row>
    <row r="31268" spans="2:2">
      <c r="B31268" s="15"/>
    </row>
    <row r="31269" spans="2:2">
      <c r="B31269" s="15"/>
    </row>
    <row r="31270" spans="2:2">
      <c r="B31270" s="15"/>
    </row>
    <row r="31271" spans="2:2">
      <c r="B31271" s="15"/>
    </row>
    <row r="31272" spans="2:2">
      <c r="B31272" s="15"/>
    </row>
    <row r="31273" spans="2:2">
      <c r="B31273" s="15"/>
    </row>
    <row r="31274" spans="2:2">
      <c r="B31274" s="15"/>
    </row>
    <row r="31275" spans="2:2">
      <c r="B31275" s="15"/>
    </row>
    <row r="31276" spans="2:2">
      <c r="B31276" s="15"/>
    </row>
    <row r="31277" spans="2:2">
      <c r="B31277" s="15"/>
    </row>
    <row r="31278" spans="2:2">
      <c r="B31278" s="15"/>
    </row>
    <row r="31279" spans="2:2">
      <c r="B31279" s="15"/>
    </row>
    <row r="31280" spans="2:2">
      <c r="B31280" s="15"/>
    </row>
    <row r="31281" spans="2:2">
      <c r="B31281" s="15"/>
    </row>
    <row r="31282" spans="2:2">
      <c r="B31282" s="15"/>
    </row>
    <row r="31283" spans="2:2">
      <c r="B31283" s="15"/>
    </row>
    <row r="31284" spans="2:2">
      <c r="B31284" s="15"/>
    </row>
    <row r="31285" spans="2:2">
      <c r="B31285" s="15"/>
    </row>
    <row r="31286" spans="2:2">
      <c r="B31286" s="15"/>
    </row>
    <row r="31287" spans="2:2">
      <c r="B31287" s="15"/>
    </row>
    <row r="31288" spans="2:2">
      <c r="B31288" s="15"/>
    </row>
    <row r="31289" spans="2:2">
      <c r="B31289" s="15"/>
    </row>
    <row r="31290" spans="2:2">
      <c r="B31290" s="15"/>
    </row>
    <row r="31291" spans="2:2">
      <c r="B31291" s="15"/>
    </row>
    <row r="31292" spans="2:2">
      <c r="B31292" s="15"/>
    </row>
    <row r="31293" spans="2:2">
      <c r="B31293" s="15"/>
    </row>
    <row r="31294" spans="2:2">
      <c r="B31294" s="15"/>
    </row>
    <row r="31295" spans="2:2">
      <c r="B31295" s="15"/>
    </row>
    <row r="31296" spans="2:2">
      <c r="B31296" s="15"/>
    </row>
    <row r="31297" spans="2:2">
      <c r="B31297" s="15"/>
    </row>
    <row r="31298" spans="2:2">
      <c r="B31298" s="15"/>
    </row>
    <row r="31299" spans="2:2">
      <c r="B31299" s="15"/>
    </row>
    <row r="31300" spans="2:2">
      <c r="B31300" s="15"/>
    </row>
    <row r="31301" spans="2:2">
      <c r="B31301" s="15"/>
    </row>
    <row r="31302" spans="2:2">
      <c r="B31302" s="15"/>
    </row>
    <row r="31303" spans="2:2">
      <c r="B31303" s="15"/>
    </row>
    <row r="31304" spans="2:2">
      <c r="B31304" s="15"/>
    </row>
    <row r="31305" spans="2:2">
      <c r="B31305" s="15"/>
    </row>
    <row r="31306" spans="2:2">
      <c r="B31306" s="15"/>
    </row>
    <row r="31307" spans="2:2">
      <c r="B31307" s="15"/>
    </row>
    <row r="31308" spans="2:2">
      <c r="B31308" s="15"/>
    </row>
    <row r="31309" spans="2:2">
      <c r="B31309" s="15"/>
    </row>
    <row r="31310" spans="2:2">
      <c r="B31310" s="15"/>
    </row>
    <row r="31311" spans="2:2">
      <c r="B31311" s="15"/>
    </row>
    <row r="31312" spans="2:2">
      <c r="B31312" s="15"/>
    </row>
    <row r="31313" spans="2:2">
      <c r="B31313" s="15"/>
    </row>
    <row r="31314" spans="2:2">
      <c r="B31314" s="15"/>
    </row>
    <row r="31315" spans="2:2">
      <c r="B31315" s="15"/>
    </row>
    <row r="31316" spans="2:2">
      <c r="B31316" s="15"/>
    </row>
    <row r="31317" spans="2:2">
      <c r="B31317" s="15"/>
    </row>
    <row r="31318" spans="2:2">
      <c r="B31318" s="15"/>
    </row>
    <row r="31319" spans="2:2">
      <c r="B31319" s="15"/>
    </row>
    <row r="31320" spans="2:2">
      <c r="B31320" s="15"/>
    </row>
    <row r="31321" spans="2:2">
      <c r="B31321" s="15"/>
    </row>
    <row r="31322" spans="2:2">
      <c r="B31322" s="15"/>
    </row>
    <row r="31323" spans="2:2">
      <c r="B31323" s="15"/>
    </row>
    <row r="31324" spans="2:2">
      <c r="B31324" s="15"/>
    </row>
    <row r="31325" spans="2:2">
      <c r="B31325" s="15"/>
    </row>
    <row r="31326" spans="2:2">
      <c r="B31326" s="15"/>
    </row>
    <row r="31327" spans="2:2">
      <c r="B31327" s="15"/>
    </row>
    <row r="31328" spans="2:2">
      <c r="B31328" s="15"/>
    </row>
    <row r="31329" spans="2:2">
      <c r="B31329" s="15"/>
    </row>
    <row r="31330" spans="2:2">
      <c r="B31330" s="15"/>
    </row>
    <row r="31331" spans="2:2">
      <c r="B31331" s="15"/>
    </row>
    <row r="31332" spans="2:2">
      <c r="B31332" s="15"/>
    </row>
    <row r="31333" spans="2:2">
      <c r="B31333" s="15"/>
    </row>
    <row r="31334" spans="2:2">
      <c r="B31334" s="15"/>
    </row>
    <row r="31335" spans="2:2">
      <c r="B31335" s="15"/>
    </row>
    <row r="31336" spans="2:2">
      <c r="B31336" s="15"/>
    </row>
    <row r="31337" spans="2:2">
      <c r="B31337" s="15"/>
    </row>
    <row r="31338" spans="2:2">
      <c r="B31338" s="15"/>
    </row>
    <row r="31339" spans="2:2">
      <c r="B31339" s="15"/>
    </row>
    <row r="31340" spans="2:2">
      <c r="B31340" s="15"/>
    </row>
    <row r="31341" spans="2:2">
      <c r="B31341" s="15"/>
    </row>
    <row r="31342" spans="2:2">
      <c r="B31342" s="15"/>
    </row>
    <row r="31343" spans="2:2">
      <c r="B31343" s="15"/>
    </row>
    <row r="31344" spans="2:2">
      <c r="B31344" s="15"/>
    </row>
    <row r="31345" spans="2:2">
      <c r="B31345" s="15"/>
    </row>
    <row r="31346" spans="2:2">
      <c r="B31346" s="15"/>
    </row>
    <row r="31347" spans="2:2">
      <c r="B31347" s="15"/>
    </row>
    <row r="31348" spans="2:2">
      <c r="B31348" s="15"/>
    </row>
    <row r="31349" spans="2:2">
      <c r="B31349" s="15"/>
    </row>
    <row r="31350" spans="2:2">
      <c r="B31350" s="15"/>
    </row>
    <row r="31351" spans="2:2">
      <c r="B31351" s="15"/>
    </row>
    <row r="31352" spans="2:2">
      <c r="B31352" s="15"/>
    </row>
    <row r="31353" spans="2:2">
      <c r="B31353" s="15"/>
    </row>
    <row r="31354" spans="2:2">
      <c r="B31354" s="15"/>
    </row>
    <row r="31355" spans="2:2">
      <c r="B31355" s="15"/>
    </row>
    <row r="31356" spans="2:2">
      <c r="B31356" s="15"/>
    </row>
    <row r="31357" spans="2:2">
      <c r="B31357" s="15"/>
    </row>
    <row r="31358" spans="2:2">
      <c r="B31358" s="15"/>
    </row>
    <row r="31359" spans="2:2">
      <c r="B31359" s="15"/>
    </row>
    <row r="31360" spans="2:2">
      <c r="B31360" s="15"/>
    </row>
    <row r="31361" spans="2:2">
      <c r="B31361" s="15"/>
    </row>
    <row r="31362" spans="2:2">
      <c r="B31362" s="15"/>
    </row>
    <row r="31363" spans="2:2">
      <c r="B31363" s="15"/>
    </row>
    <row r="31364" spans="2:2">
      <c r="B31364" s="15"/>
    </row>
    <row r="31365" spans="2:2">
      <c r="B31365" s="15"/>
    </row>
    <row r="31366" spans="2:2">
      <c r="B31366" s="15"/>
    </row>
    <row r="31367" spans="2:2">
      <c r="B31367" s="15"/>
    </row>
    <row r="31368" spans="2:2">
      <c r="B31368" s="15"/>
    </row>
    <row r="31369" spans="2:2">
      <c r="B31369" s="15"/>
    </row>
    <row r="31370" spans="2:2">
      <c r="B31370" s="15"/>
    </row>
    <row r="31371" spans="2:2">
      <c r="B31371" s="15"/>
    </row>
    <row r="31372" spans="2:2">
      <c r="B31372" s="15"/>
    </row>
    <row r="31373" spans="2:2">
      <c r="B31373" s="15"/>
    </row>
    <row r="31374" spans="2:2">
      <c r="B31374" s="15"/>
    </row>
    <row r="31375" spans="2:2">
      <c r="B31375" s="15"/>
    </row>
    <row r="31376" spans="2:2">
      <c r="B31376" s="15"/>
    </row>
    <row r="31377" spans="2:2">
      <c r="B31377" s="15"/>
    </row>
    <row r="31378" spans="2:2">
      <c r="B31378" s="15"/>
    </row>
    <row r="31379" spans="2:2">
      <c r="B31379" s="15"/>
    </row>
    <row r="31380" spans="2:2">
      <c r="B31380" s="15"/>
    </row>
    <row r="31381" spans="2:2">
      <c r="B31381" s="15"/>
    </row>
    <row r="31382" spans="2:2">
      <c r="B31382" s="15"/>
    </row>
    <row r="31383" spans="2:2">
      <c r="B31383" s="15"/>
    </row>
    <row r="31384" spans="2:2">
      <c r="B31384" s="15"/>
    </row>
    <row r="31385" spans="2:2">
      <c r="B31385" s="15"/>
    </row>
    <row r="31386" spans="2:2">
      <c r="B31386" s="15"/>
    </row>
    <row r="31387" spans="2:2">
      <c r="B31387" s="15"/>
    </row>
    <row r="31388" spans="2:2">
      <c r="B31388" s="15"/>
    </row>
    <row r="31389" spans="2:2">
      <c r="B31389" s="15"/>
    </row>
    <row r="31390" spans="2:2">
      <c r="B31390" s="15"/>
    </row>
    <row r="31391" spans="2:2">
      <c r="B31391" s="15"/>
    </row>
    <row r="31392" spans="2:2">
      <c r="B31392" s="15"/>
    </row>
    <row r="31393" spans="2:2">
      <c r="B31393" s="15"/>
    </row>
    <row r="31394" spans="2:2">
      <c r="B31394" s="15"/>
    </row>
    <row r="31395" spans="2:2">
      <c r="B31395" s="15"/>
    </row>
    <row r="31396" spans="2:2">
      <c r="B31396" s="15"/>
    </row>
    <row r="31397" spans="2:2">
      <c r="B31397" s="15"/>
    </row>
    <row r="31398" spans="2:2">
      <c r="B31398" s="15"/>
    </row>
    <row r="31399" spans="2:2">
      <c r="B31399" s="15"/>
    </row>
    <row r="31400" spans="2:2">
      <c r="B31400" s="15"/>
    </row>
    <row r="31401" spans="2:2">
      <c r="B31401" s="15"/>
    </row>
    <row r="31402" spans="2:2">
      <c r="B31402" s="15"/>
    </row>
    <row r="31403" spans="2:2">
      <c r="B31403" s="15"/>
    </row>
    <row r="31404" spans="2:2">
      <c r="B31404" s="15"/>
    </row>
    <row r="31405" spans="2:2">
      <c r="B31405" s="15"/>
    </row>
    <row r="31406" spans="2:2">
      <c r="B31406" s="15"/>
    </row>
    <row r="31407" spans="2:2">
      <c r="B31407" s="15"/>
    </row>
    <row r="31408" spans="2:2">
      <c r="B31408" s="15"/>
    </row>
    <row r="31409" spans="2:2">
      <c r="B31409" s="15"/>
    </row>
    <row r="31410" spans="2:2">
      <c r="B31410" s="15"/>
    </row>
    <row r="31411" spans="2:2">
      <c r="B31411" s="15"/>
    </row>
    <row r="31412" spans="2:2">
      <c r="B31412" s="15"/>
    </row>
    <row r="31413" spans="2:2">
      <c r="B31413" s="15"/>
    </row>
    <row r="31414" spans="2:2">
      <c r="B31414" s="15"/>
    </row>
    <row r="31415" spans="2:2">
      <c r="B31415" s="15"/>
    </row>
    <row r="31416" spans="2:2">
      <c r="B31416" s="15"/>
    </row>
    <row r="31417" spans="2:2">
      <c r="B31417" s="15"/>
    </row>
    <row r="31418" spans="2:2">
      <c r="B31418" s="15"/>
    </row>
    <row r="31419" spans="2:2">
      <c r="B31419" s="15"/>
    </row>
    <row r="31420" spans="2:2">
      <c r="B31420" s="15"/>
    </row>
    <row r="31421" spans="2:2">
      <c r="B31421" s="15"/>
    </row>
    <row r="31422" spans="2:2">
      <c r="B31422" s="15"/>
    </row>
    <row r="31423" spans="2:2">
      <c r="B31423" s="15"/>
    </row>
    <row r="31424" spans="2:2">
      <c r="B31424" s="15"/>
    </row>
    <row r="31425" spans="2:2">
      <c r="B31425" s="15"/>
    </row>
    <row r="31426" spans="2:2">
      <c r="B31426" s="15"/>
    </row>
    <row r="31427" spans="2:2">
      <c r="B31427" s="15"/>
    </row>
    <row r="31428" spans="2:2">
      <c r="B31428" s="15"/>
    </row>
    <row r="31429" spans="2:2">
      <c r="B31429" s="15"/>
    </row>
    <row r="31430" spans="2:2">
      <c r="B31430" s="15"/>
    </row>
    <row r="31431" spans="2:2">
      <c r="B31431" s="15"/>
    </row>
    <row r="31432" spans="2:2">
      <c r="B31432" s="15"/>
    </row>
    <row r="31433" spans="2:2">
      <c r="B31433" s="15"/>
    </row>
    <row r="31434" spans="2:2">
      <c r="B31434" s="15"/>
    </row>
    <row r="31435" spans="2:2">
      <c r="B31435" s="15"/>
    </row>
    <row r="31436" spans="2:2">
      <c r="B31436" s="15"/>
    </row>
    <row r="31437" spans="2:2">
      <c r="B31437" s="15"/>
    </row>
    <row r="31438" spans="2:2">
      <c r="B31438" s="15"/>
    </row>
    <row r="31439" spans="2:2">
      <c r="B31439" s="15"/>
    </row>
    <row r="31440" spans="2:2">
      <c r="B31440" s="15"/>
    </row>
    <row r="31441" spans="2:2">
      <c r="B31441" s="15"/>
    </row>
    <row r="31442" spans="2:2">
      <c r="B31442" s="15"/>
    </row>
    <row r="31443" spans="2:2">
      <c r="B31443" s="15"/>
    </row>
    <row r="31444" spans="2:2">
      <c r="B31444" s="15"/>
    </row>
    <row r="31445" spans="2:2">
      <c r="B31445" s="15"/>
    </row>
    <row r="31446" spans="2:2">
      <c r="B31446" s="15"/>
    </row>
    <row r="31447" spans="2:2">
      <c r="B31447" s="15"/>
    </row>
    <row r="31448" spans="2:2">
      <c r="B31448" s="15"/>
    </row>
    <row r="31449" spans="2:2">
      <c r="B31449" s="15"/>
    </row>
    <row r="31450" spans="2:2">
      <c r="B31450" s="15"/>
    </row>
    <row r="31451" spans="2:2">
      <c r="B31451" s="15"/>
    </row>
    <row r="31452" spans="2:2">
      <c r="B31452" s="15"/>
    </row>
    <row r="31453" spans="2:2">
      <c r="B31453" s="15"/>
    </row>
    <row r="31454" spans="2:2">
      <c r="B31454" s="15"/>
    </row>
    <row r="31455" spans="2:2">
      <c r="B31455" s="15"/>
    </row>
    <row r="31456" spans="2:2">
      <c r="B31456" s="15"/>
    </row>
    <row r="31457" spans="2:2">
      <c r="B31457" s="15"/>
    </row>
    <row r="31458" spans="2:2">
      <c r="B31458" s="15"/>
    </row>
    <row r="31459" spans="2:2">
      <c r="B31459" s="15"/>
    </row>
    <row r="31460" spans="2:2">
      <c r="B31460" s="15"/>
    </row>
    <row r="31461" spans="2:2">
      <c r="B31461" s="15"/>
    </row>
    <row r="31462" spans="2:2">
      <c r="B31462" s="15"/>
    </row>
    <row r="31463" spans="2:2">
      <c r="B31463" s="15"/>
    </row>
    <row r="31464" spans="2:2">
      <c r="B31464" s="15"/>
    </row>
    <row r="31465" spans="2:2">
      <c r="B31465" s="15"/>
    </row>
    <row r="31466" spans="2:2">
      <c r="B31466" s="15"/>
    </row>
    <row r="31467" spans="2:2">
      <c r="B31467" s="15"/>
    </row>
    <row r="31468" spans="2:2">
      <c r="B31468" s="15"/>
    </row>
    <row r="31469" spans="2:2">
      <c r="B31469" s="15"/>
    </row>
    <row r="31470" spans="2:2">
      <c r="B31470" s="15"/>
    </row>
    <row r="31471" spans="2:2">
      <c r="B31471" s="15"/>
    </row>
    <row r="31472" spans="2:2">
      <c r="B31472" s="15"/>
    </row>
    <row r="31473" spans="2:2">
      <c r="B31473" s="15"/>
    </row>
    <row r="31474" spans="2:2">
      <c r="B31474" s="15"/>
    </row>
    <row r="31475" spans="2:2">
      <c r="B31475" s="15"/>
    </row>
    <row r="31476" spans="2:2">
      <c r="B31476" s="15"/>
    </row>
    <row r="31477" spans="2:2">
      <c r="B31477" s="15"/>
    </row>
    <row r="31478" spans="2:2">
      <c r="B31478" s="15"/>
    </row>
    <row r="31479" spans="2:2">
      <c r="B31479" s="15"/>
    </row>
    <row r="31480" spans="2:2">
      <c r="B31480" s="15"/>
    </row>
    <row r="31481" spans="2:2">
      <c r="B31481" s="15"/>
    </row>
    <row r="31482" spans="2:2">
      <c r="B31482" s="15"/>
    </row>
    <row r="31483" spans="2:2">
      <c r="B31483" s="15"/>
    </row>
    <row r="31484" spans="2:2">
      <c r="B31484" s="15"/>
    </row>
    <row r="31485" spans="2:2">
      <c r="B31485" s="15"/>
    </row>
    <row r="31486" spans="2:2">
      <c r="B31486" s="15"/>
    </row>
    <row r="31487" spans="2:2">
      <c r="B31487" s="15"/>
    </row>
    <row r="31488" spans="2:2">
      <c r="B31488" s="15"/>
    </row>
    <row r="31489" spans="2:2">
      <c r="B31489" s="15"/>
    </row>
    <row r="31490" spans="2:2">
      <c r="B31490" s="15"/>
    </row>
    <row r="31491" spans="2:2">
      <c r="B31491" s="15"/>
    </row>
    <row r="31492" spans="2:2">
      <c r="B31492" s="15"/>
    </row>
    <row r="31493" spans="2:2">
      <c r="B31493" s="15"/>
    </row>
    <row r="31494" spans="2:2">
      <c r="B31494" s="15"/>
    </row>
    <row r="31495" spans="2:2">
      <c r="B31495" s="15"/>
    </row>
    <row r="31496" spans="2:2">
      <c r="B31496" s="15"/>
    </row>
    <row r="31497" spans="2:2">
      <c r="B31497" s="15"/>
    </row>
    <row r="31498" spans="2:2">
      <c r="B31498" s="15"/>
    </row>
    <row r="31499" spans="2:2">
      <c r="B31499" s="15"/>
    </row>
    <row r="31500" spans="2:2">
      <c r="B31500" s="15"/>
    </row>
    <row r="31501" spans="2:2">
      <c r="B31501" s="15"/>
    </row>
    <row r="31502" spans="2:2">
      <c r="B31502" s="15"/>
    </row>
    <row r="31503" spans="2:2">
      <c r="B31503" s="15"/>
    </row>
    <row r="31504" spans="2:2">
      <c r="B31504" s="15"/>
    </row>
    <row r="31505" spans="2:2">
      <c r="B31505" s="15"/>
    </row>
    <row r="31506" spans="2:2">
      <c r="B31506" s="15"/>
    </row>
    <row r="31507" spans="2:2">
      <c r="B31507" s="15"/>
    </row>
    <row r="31508" spans="2:2">
      <c r="B31508" s="15"/>
    </row>
    <row r="31509" spans="2:2">
      <c r="B31509" s="15"/>
    </row>
    <row r="31510" spans="2:2">
      <c r="B31510" s="15"/>
    </row>
    <row r="31511" spans="2:2">
      <c r="B31511" s="15"/>
    </row>
    <row r="31512" spans="2:2">
      <c r="B31512" s="15"/>
    </row>
    <row r="31513" spans="2:2">
      <c r="B31513" s="15"/>
    </row>
    <row r="31514" spans="2:2">
      <c r="B31514" s="15"/>
    </row>
    <row r="31515" spans="2:2">
      <c r="B31515" s="15"/>
    </row>
    <row r="31516" spans="2:2">
      <c r="B31516" s="15"/>
    </row>
    <row r="31517" spans="2:2">
      <c r="B31517" s="15"/>
    </row>
    <row r="31518" spans="2:2">
      <c r="B31518" s="15"/>
    </row>
    <row r="31519" spans="2:2">
      <c r="B31519" s="15"/>
    </row>
    <row r="31520" spans="2:2">
      <c r="B31520" s="15"/>
    </row>
    <row r="31521" spans="2:2">
      <c r="B31521" s="15"/>
    </row>
    <row r="31522" spans="2:2">
      <c r="B31522" s="15"/>
    </row>
    <row r="31523" spans="2:2">
      <c r="B31523" s="15"/>
    </row>
    <row r="31524" spans="2:2">
      <c r="B31524" s="15"/>
    </row>
    <row r="31525" spans="2:2">
      <c r="B31525" s="15"/>
    </row>
    <row r="31526" spans="2:2">
      <c r="B31526" s="15"/>
    </row>
    <row r="31527" spans="2:2">
      <c r="B31527" s="15"/>
    </row>
    <row r="31528" spans="2:2">
      <c r="B31528" s="15"/>
    </row>
    <row r="31529" spans="2:2">
      <c r="B31529" s="15"/>
    </row>
    <row r="31530" spans="2:2">
      <c r="B31530" s="15"/>
    </row>
    <row r="31531" spans="2:2">
      <c r="B31531" s="15"/>
    </row>
    <row r="31532" spans="2:2">
      <c r="B31532" s="15"/>
    </row>
    <row r="31533" spans="2:2">
      <c r="B31533" s="15"/>
    </row>
    <row r="31534" spans="2:2">
      <c r="B31534" s="15"/>
    </row>
    <row r="31535" spans="2:2">
      <c r="B31535" s="15"/>
    </row>
    <row r="31536" spans="2:2">
      <c r="B31536" s="15"/>
    </row>
    <row r="31537" spans="2:2">
      <c r="B31537" s="15"/>
    </row>
    <row r="31538" spans="2:2">
      <c r="B31538" s="15"/>
    </row>
    <row r="31539" spans="2:2">
      <c r="B31539" s="15"/>
    </row>
    <row r="31540" spans="2:2">
      <c r="B31540" s="15"/>
    </row>
    <row r="31541" spans="2:2">
      <c r="B31541" s="15"/>
    </row>
    <row r="31542" spans="2:2">
      <c r="B31542" s="15"/>
    </row>
    <row r="31543" spans="2:2">
      <c r="B31543" s="15"/>
    </row>
    <row r="31544" spans="2:2">
      <c r="B31544" s="15"/>
    </row>
    <row r="31545" spans="2:2">
      <c r="B31545" s="15"/>
    </row>
    <row r="31546" spans="2:2">
      <c r="B31546" s="15"/>
    </row>
    <row r="31547" spans="2:2">
      <c r="B31547" s="15"/>
    </row>
    <row r="31548" spans="2:2">
      <c r="B31548" s="15"/>
    </row>
    <row r="31549" spans="2:2">
      <c r="B31549" s="15"/>
    </row>
    <row r="31550" spans="2:2">
      <c r="B31550" s="15"/>
    </row>
    <row r="31551" spans="2:2">
      <c r="B31551" s="15"/>
    </row>
    <row r="31552" spans="2:2">
      <c r="B31552" s="15"/>
    </row>
    <row r="31553" spans="2:2">
      <c r="B31553" s="15"/>
    </row>
    <row r="31554" spans="2:2">
      <c r="B31554" s="15"/>
    </row>
    <row r="31555" spans="2:2">
      <c r="B31555" s="15"/>
    </row>
    <row r="31556" spans="2:2">
      <c r="B31556" s="15"/>
    </row>
    <row r="31557" spans="2:2">
      <c r="B31557" s="15"/>
    </row>
    <row r="31558" spans="2:2">
      <c r="B31558" s="15"/>
    </row>
    <row r="31559" spans="2:2">
      <c r="B31559" s="15"/>
    </row>
    <row r="31560" spans="2:2">
      <c r="B31560" s="15"/>
    </row>
    <row r="31561" spans="2:2">
      <c r="B31561" s="15"/>
    </row>
    <row r="31562" spans="2:2">
      <c r="B31562" s="15"/>
    </row>
    <row r="31563" spans="2:2">
      <c r="B31563" s="15"/>
    </row>
    <row r="31564" spans="2:2">
      <c r="B31564" s="15"/>
    </row>
    <row r="31565" spans="2:2">
      <c r="B31565" s="15"/>
    </row>
    <row r="31566" spans="2:2">
      <c r="B31566" s="15"/>
    </row>
    <row r="31567" spans="2:2">
      <c r="B31567" s="15"/>
    </row>
    <row r="31568" spans="2:2">
      <c r="B31568" s="15"/>
    </row>
    <row r="31569" spans="2:2">
      <c r="B31569" s="15"/>
    </row>
    <row r="31570" spans="2:2">
      <c r="B31570" s="15"/>
    </row>
    <row r="31571" spans="2:2">
      <c r="B31571" s="15"/>
    </row>
    <row r="31572" spans="2:2">
      <c r="B31572" s="15"/>
    </row>
    <row r="31573" spans="2:2">
      <c r="B31573" s="15"/>
    </row>
    <row r="31574" spans="2:2">
      <c r="B31574" s="15"/>
    </row>
    <row r="31575" spans="2:2">
      <c r="B31575" s="15"/>
    </row>
    <row r="31576" spans="2:2">
      <c r="B31576" s="15"/>
    </row>
    <row r="31577" spans="2:2">
      <c r="B31577" s="15"/>
    </row>
    <row r="31578" spans="2:2">
      <c r="B31578" s="15"/>
    </row>
    <row r="31579" spans="2:2">
      <c r="B31579" s="15"/>
    </row>
    <row r="31580" spans="2:2">
      <c r="B31580" s="15"/>
    </row>
    <row r="31581" spans="2:2">
      <c r="B31581" s="15"/>
    </row>
    <row r="31582" spans="2:2">
      <c r="B31582" s="15"/>
    </row>
    <row r="31583" spans="2:2">
      <c r="B31583" s="15"/>
    </row>
    <row r="31584" spans="2:2">
      <c r="B31584" s="15"/>
    </row>
    <row r="31585" spans="2:2">
      <c r="B31585" s="15"/>
    </row>
    <row r="31586" spans="2:2">
      <c r="B31586" s="15"/>
    </row>
    <row r="31587" spans="2:2">
      <c r="B31587" s="15"/>
    </row>
    <row r="31588" spans="2:2">
      <c r="B31588" s="15"/>
    </row>
    <row r="31589" spans="2:2">
      <c r="B31589" s="15"/>
    </row>
    <row r="31590" spans="2:2">
      <c r="B31590" s="15"/>
    </row>
    <row r="31591" spans="2:2">
      <c r="B31591" s="15"/>
    </row>
    <row r="31592" spans="2:2">
      <c r="B31592" s="15"/>
    </row>
    <row r="31593" spans="2:2">
      <c r="B31593" s="15"/>
    </row>
    <row r="31594" spans="2:2">
      <c r="B31594" s="15"/>
    </row>
    <row r="31595" spans="2:2">
      <c r="B31595" s="15"/>
    </row>
    <row r="31596" spans="2:2">
      <c r="B31596" s="15"/>
    </row>
    <row r="31597" spans="2:2">
      <c r="B31597" s="15"/>
    </row>
    <row r="31598" spans="2:2">
      <c r="B31598" s="15"/>
    </row>
    <row r="31599" spans="2:2">
      <c r="B31599" s="15"/>
    </row>
    <row r="31600" spans="2:2">
      <c r="B31600" s="15"/>
    </row>
    <row r="31601" spans="2:2">
      <c r="B31601" s="15"/>
    </row>
    <row r="31602" spans="2:2">
      <c r="B31602" s="15"/>
    </row>
    <row r="31603" spans="2:2">
      <c r="B31603" s="15"/>
    </row>
    <row r="31604" spans="2:2">
      <c r="B31604" s="15"/>
    </row>
    <row r="31605" spans="2:2">
      <c r="B31605" s="15"/>
    </row>
    <row r="31606" spans="2:2">
      <c r="B31606" s="15"/>
    </row>
    <row r="31607" spans="2:2">
      <c r="B31607" s="15"/>
    </row>
    <row r="31608" spans="2:2">
      <c r="B31608" s="15"/>
    </row>
    <row r="31609" spans="2:2">
      <c r="B31609" s="15"/>
    </row>
    <row r="31610" spans="2:2">
      <c r="B31610" s="15"/>
    </row>
    <row r="31611" spans="2:2">
      <c r="B31611" s="15"/>
    </row>
    <row r="31612" spans="2:2">
      <c r="B31612" s="15"/>
    </row>
    <row r="31613" spans="2:2">
      <c r="B31613" s="15"/>
    </row>
    <row r="31614" spans="2:2">
      <c r="B31614" s="15"/>
    </row>
    <row r="31615" spans="2:2">
      <c r="B31615" s="15"/>
    </row>
    <row r="31616" spans="2:2">
      <c r="B31616" s="15"/>
    </row>
    <row r="31617" spans="2:2">
      <c r="B31617" s="15"/>
    </row>
    <row r="31618" spans="2:2">
      <c r="B31618" s="15"/>
    </row>
    <row r="31619" spans="2:2">
      <c r="B31619" s="15"/>
    </row>
    <row r="31620" spans="2:2">
      <c r="B31620" s="15"/>
    </row>
    <row r="31621" spans="2:2">
      <c r="B31621" s="15"/>
    </row>
    <row r="31622" spans="2:2">
      <c r="B31622" s="15"/>
    </row>
    <row r="31623" spans="2:2">
      <c r="B31623" s="15"/>
    </row>
    <row r="31624" spans="2:2">
      <c r="B31624" s="15"/>
    </row>
    <row r="31625" spans="2:2">
      <c r="B31625" s="15"/>
    </row>
    <row r="31626" spans="2:2">
      <c r="B31626" s="15"/>
    </row>
    <row r="31627" spans="2:2">
      <c r="B31627" s="15"/>
    </row>
    <row r="31628" spans="2:2">
      <c r="B31628" s="15"/>
    </row>
    <row r="31629" spans="2:2">
      <c r="B31629" s="15"/>
    </row>
    <row r="31630" spans="2:2">
      <c r="B31630" s="15"/>
    </row>
    <row r="31631" spans="2:2">
      <c r="B31631" s="15"/>
    </row>
    <row r="31632" spans="2:2">
      <c r="B31632" s="15"/>
    </row>
    <row r="31633" spans="2:2">
      <c r="B31633" s="15"/>
    </row>
    <row r="31634" spans="2:2">
      <c r="B31634" s="15"/>
    </row>
    <row r="31635" spans="2:2">
      <c r="B31635" s="15"/>
    </row>
    <row r="31636" spans="2:2">
      <c r="B31636" s="15"/>
    </row>
    <row r="31637" spans="2:2">
      <c r="B31637" s="15"/>
    </row>
    <row r="31638" spans="2:2">
      <c r="B31638" s="15"/>
    </row>
    <row r="31639" spans="2:2">
      <c r="B31639" s="15"/>
    </row>
    <row r="31640" spans="2:2">
      <c r="B31640" s="15"/>
    </row>
    <row r="31641" spans="2:2">
      <c r="B31641" s="15"/>
    </row>
    <row r="31642" spans="2:2">
      <c r="B31642" s="15"/>
    </row>
    <row r="31643" spans="2:2">
      <c r="B31643" s="15"/>
    </row>
    <row r="31644" spans="2:2">
      <c r="B31644" s="15"/>
    </row>
    <row r="31645" spans="2:2">
      <c r="B31645" s="15"/>
    </row>
    <row r="31646" spans="2:2">
      <c r="B31646" s="15"/>
    </row>
    <row r="31647" spans="2:2">
      <c r="B31647" s="15"/>
    </row>
    <row r="31648" spans="2:2">
      <c r="B31648" s="15"/>
    </row>
    <row r="31649" spans="2:2">
      <c r="B31649" s="15"/>
    </row>
    <row r="31650" spans="2:2">
      <c r="B31650" s="15"/>
    </row>
    <row r="31651" spans="2:2">
      <c r="B31651" s="15"/>
    </row>
    <row r="31652" spans="2:2">
      <c r="B31652" s="15"/>
    </row>
    <row r="31653" spans="2:2">
      <c r="B31653" s="15"/>
    </row>
    <row r="31654" spans="2:2">
      <c r="B31654" s="15"/>
    </row>
    <row r="31655" spans="2:2">
      <c r="B31655" s="15"/>
    </row>
    <row r="31656" spans="2:2">
      <c r="B31656" s="15"/>
    </row>
    <row r="31657" spans="2:2">
      <c r="B31657" s="15"/>
    </row>
    <row r="31658" spans="2:2">
      <c r="B31658" s="15"/>
    </row>
    <row r="31659" spans="2:2">
      <c r="B31659" s="15"/>
    </row>
    <row r="31660" spans="2:2">
      <c r="B31660" s="15"/>
    </row>
    <row r="31661" spans="2:2">
      <c r="B31661" s="15"/>
    </row>
    <row r="31662" spans="2:2">
      <c r="B31662" s="15"/>
    </row>
    <row r="31663" spans="2:2">
      <c r="B31663" s="15"/>
    </row>
    <row r="31664" spans="2:2">
      <c r="B31664" s="15"/>
    </row>
    <row r="31665" spans="2:2">
      <c r="B31665" s="15"/>
    </row>
    <row r="31666" spans="2:2">
      <c r="B31666" s="15"/>
    </row>
    <row r="31667" spans="2:2">
      <c r="B31667" s="15"/>
    </row>
    <row r="31668" spans="2:2">
      <c r="B31668" s="15"/>
    </row>
    <row r="31669" spans="2:2">
      <c r="B31669" s="15"/>
    </row>
    <row r="31670" spans="2:2">
      <c r="B31670" s="15"/>
    </row>
    <row r="31671" spans="2:2">
      <c r="B31671" s="15"/>
    </row>
    <row r="31672" spans="2:2">
      <c r="B31672" s="15"/>
    </row>
    <row r="31673" spans="2:2">
      <c r="B31673" s="15"/>
    </row>
    <row r="31674" spans="2:2">
      <c r="B31674" s="15"/>
    </row>
    <row r="31675" spans="2:2">
      <c r="B31675" s="15"/>
    </row>
    <row r="31676" spans="2:2">
      <c r="B31676" s="15"/>
    </row>
    <row r="31677" spans="2:2">
      <c r="B31677" s="15"/>
    </row>
    <row r="31678" spans="2:2">
      <c r="B31678" s="15"/>
    </row>
    <row r="31679" spans="2:2">
      <c r="B31679" s="15"/>
    </row>
    <row r="31680" spans="2:2">
      <c r="B31680" s="15"/>
    </row>
    <row r="31681" spans="2:2">
      <c r="B31681" s="15"/>
    </row>
    <row r="31682" spans="2:2">
      <c r="B31682" s="15"/>
    </row>
    <row r="31683" spans="2:2">
      <c r="B31683" s="15"/>
    </row>
    <row r="31684" spans="2:2">
      <c r="B31684" s="15"/>
    </row>
    <row r="31685" spans="2:2">
      <c r="B31685" s="15"/>
    </row>
    <row r="31686" spans="2:2">
      <c r="B31686" s="15"/>
    </row>
    <row r="31687" spans="2:2">
      <c r="B31687" s="15"/>
    </row>
    <row r="31688" spans="2:2">
      <c r="B31688" s="15"/>
    </row>
    <row r="31689" spans="2:2">
      <c r="B31689" s="15"/>
    </row>
    <row r="31690" spans="2:2">
      <c r="B31690" s="15"/>
    </row>
    <row r="31691" spans="2:2">
      <c r="B31691" s="15"/>
    </row>
    <row r="31692" spans="2:2">
      <c r="B31692" s="15"/>
    </row>
    <row r="31693" spans="2:2">
      <c r="B31693" s="15"/>
    </row>
    <row r="31694" spans="2:2">
      <c r="B31694" s="15"/>
    </row>
    <row r="31695" spans="2:2">
      <c r="B31695" s="15"/>
    </row>
    <row r="31696" spans="2:2">
      <c r="B31696" s="15"/>
    </row>
    <row r="31697" spans="2:2">
      <c r="B31697" s="15"/>
    </row>
    <row r="31698" spans="2:2">
      <c r="B31698" s="15"/>
    </row>
    <row r="31699" spans="2:2">
      <c r="B31699" s="15"/>
    </row>
    <row r="31700" spans="2:2">
      <c r="B31700" s="15"/>
    </row>
    <row r="31701" spans="2:2">
      <c r="B31701" s="15"/>
    </row>
    <row r="31702" spans="2:2">
      <c r="B31702" s="15"/>
    </row>
    <row r="31703" spans="2:2">
      <c r="B31703" s="15"/>
    </row>
    <row r="31704" spans="2:2">
      <c r="B31704" s="15"/>
    </row>
    <row r="31705" spans="2:2">
      <c r="B31705" s="15"/>
    </row>
    <row r="31706" spans="2:2">
      <c r="B31706" s="15"/>
    </row>
    <row r="31707" spans="2:2">
      <c r="B31707" s="15"/>
    </row>
    <row r="31708" spans="2:2">
      <c r="B31708" s="15"/>
    </row>
    <row r="31709" spans="2:2">
      <c r="B31709" s="15"/>
    </row>
    <row r="31710" spans="2:2">
      <c r="B31710" s="15"/>
    </row>
    <row r="31711" spans="2:2">
      <c r="B31711" s="15"/>
    </row>
    <row r="31712" spans="2:2">
      <c r="B31712" s="15"/>
    </row>
    <row r="31713" spans="2:2">
      <c r="B31713" s="15"/>
    </row>
    <row r="31714" spans="2:2">
      <c r="B31714" s="15"/>
    </row>
    <row r="31715" spans="2:2">
      <c r="B31715" s="15"/>
    </row>
    <row r="31716" spans="2:2">
      <c r="B31716" s="15"/>
    </row>
    <row r="31717" spans="2:2">
      <c r="B31717" s="15"/>
    </row>
    <row r="31718" spans="2:2">
      <c r="B31718" s="15"/>
    </row>
    <row r="31719" spans="2:2">
      <c r="B31719" s="15"/>
    </row>
    <row r="31720" spans="2:2">
      <c r="B31720" s="15"/>
    </row>
    <row r="31721" spans="2:2">
      <c r="B31721" s="15"/>
    </row>
    <row r="31722" spans="2:2">
      <c r="B31722" s="15"/>
    </row>
    <row r="31723" spans="2:2">
      <c r="B31723" s="15"/>
    </row>
    <row r="31724" spans="2:2">
      <c r="B31724" s="15"/>
    </row>
    <row r="31725" spans="2:2">
      <c r="B31725" s="15"/>
    </row>
    <row r="31726" spans="2:2">
      <c r="B31726" s="15"/>
    </row>
    <row r="31727" spans="2:2">
      <c r="B31727" s="15"/>
    </row>
    <row r="31728" spans="2:2">
      <c r="B31728" s="15"/>
    </row>
    <row r="31729" spans="2:2">
      <c r="B31729" s="15"/>
    </row>
    <row r="31730" spans="2:2">
      <c r="B31730" s="15"/>
    </row>
    <row r="31731" spans="2:2">
      <c r="B31731" s="15"/>
    </row>
    <row r="31732" spans="2:2">
      <c r="B31732" s="15"/>
    </row>
    <row r="31733" spans="2:2">
      <c r="B31733" s="15"/>
    </row>
    <row r="31734" spans="2:2">
      <c r="B31734" s="15"/>
    </row>
    <row r="31735" spans="2:2">
      <c r="B31735" s="15"/>
    </row>
    <row r="31736" spans="2:2">
      <c r="B31736" s="15"/>
    </row>
    <row r="31737" spans="2:2">
      <c r="B31737" s="15"/>
    </row>
    <row r="31738" spans="2:2">
      <c r="B31738" s="15"/>
    </row>
    <row r="31739" spans="2:2">
      <c r="B31739" s="15"/>
    </row>
    <row r="31740" spans="2:2">
      <c r="B31740" s="15"/>
    </row>
    <row r="31741" spans="2:2">
      <c r="B31741" s="15"/>
    </row>
    <row r="31742" spans="2:2">
      <c r="B31742" s="15"/>
    </row>
    <row r="31743" spans="2:2">
      <c r="B31743" s="15"/>
    </row>
    <row r="31744" spans="2:2">
      <c r="B31744" s="15"/>
    </row>
    <row r="31745" spans="2:2">
      <c r="B31745" s="15"/>
    </row>
    <row r="31746" spans="2:2">
      <c r="B31746" s="15"/>
    </row>
    <row r="31747" spans="2:2">
      <c r="B31747" s="15"/>
    </row>
    <row r="31748" spans="2:2">
      <c r="B31748" s="15"/>
    </row>
    <row r="31749" spans="2:2">
      <c r="B31749" s="15"/>
    </row>
    <row r="31750" spans="2:2">
      <c r="B31750" s="15"/>
    </row>
    <row r="31751" spans="2:2">
      <c r="B31751" s="15"/>
    </row>
    <row r="31752" spans="2:2">
      <c r="B31752" s="15"/>
    </row>
    <row r="31753" spans="2:2">
      <c r="B31753" s="15"/>
    </row>
    <row r="31754" spans="2:2">
      <c r="B31754" s="15"/>
    </row>
    <row r="31755" spans="2:2">
      <c r="B31755" s="15"/>
    </row>
    <row r="31756" spans="2:2">
      <c r="B31756" s="15"/>
    </row>
    <row r="31757" spans="2:2">
      <c r="B31757" s="15"/>
    </row>
    <row r="31758" spans="2:2">
      <c r="B31758" s="15"/>
    </row>
    <row r="31759" spans="2:2">
      <c r="B31759" s="15"/>
    </row>
    <row r="31760" spans="2:2">
      <c r="B31760" s="15"/>
    </row>
    <row r="31761" spans="2:2">
      <c r="B31761" s="15"/>
    </row>
    <row r="31762" spans="2:2">
      <c r="B31762" s="15"/>
    </row>
    <row r="31763" spans="2:2">
      <c r="B31763" s="15"/>
    </row>
    <row r="31764" spans="2:2">
      <c r="B31764" s="15"/>
    </row>
    <row r="31765" spans="2:2">
      <c r="B31765" s="15"/>
    </row>
    <row r="31766" spans="2:2">
      <c r="B31766" s="15"/>
    </row>
    <row r="31767" spans="2:2">
      <c r="B31767" s="15"/>
    </row>
    <row r="31768" spans="2:2">
      <c r="B31768" s="15"/>
    </row>
    <row r="31769" spans="2:2">
      <c r="B31769" s="15"/>
    </row>
    <row r="31770" spans="2:2">
      <c r="B31770" s="15"/>
    </row>
    <row r="31771" spans="2:2">
      <c r="B31771" s="15"/>
    </row>
    <row r="31772" spans="2:2">
      <c r="B31772" s="15"/>
    </row>
    <row r="31773" spans="2:2">
      <c r="B31773" s="15"/>
    </row>
    <row r="31774" spans="2:2">
      <c r="B31774" s="15"/>
    </row>
    <row r="31775" spans="2:2">
      <c r="B31775" s="15"/>
    </row>
    <row r="31776" spans="2:2">
      <c r="B31776" s="15"/>
    </row>
    <row r="31777" spans="2:2">
      <c r="B31777" s="15"/>
    </row>
    <row r="31778" spans="2:2">
      <c r="B31778" s="15"/>
    </row>
    <row r="31779" spans="2:2">
      <c r="B31779" s="15"/>
    </row>
    <row r="31780" spans="2:2">
      <c r="B31780" s="15"/>
    </row>
    <row r="31781" spans="2:2">
      <c r="B31781" s="15"/>
    </row>
    <row r="31782" spans="2:2">
      <c r="B31782" s="15"/>
    </row>
    <row r="31783" spans="2:2">
      <c r="B31783" s="15"/>
    </row>
    <row r="31784" spans="2:2">
      <c r="B31784" s="15"/>
    </row>
    <row r="31785" spans="2:2">
      <c r="B31785" s="15"/>
    </row>
    <row r="31786" spans="2:2">
      <c r="B31786" s="15"/>
    </row>
    <row r="31787" spans="2:2">
      <c r="B31787" s="15"/>
    </row>
    <row r="31788" spans="2:2">
      <c r="B31788" s="15"/>
    </row>
    <row r="31789" spans="2:2">
      <c r="B31789" s="15"/>
    </row>
    <row r="31790" spans="2:2">
      <c r="B31790" s="15"/>
    </row>
    <row r="31791" spans="2:2">
      <c r="B31791" s="15"/>
    </row>
    <row r="31792" spans="2:2">
      <c r="B31792" s="15"/>
    </row>
    <row r="31793" spans="2:2">
      <c r="B31793" s="15"/>
    </row>
    <row r="31794" spans="2:2">
      <c r="B31794" s="15"/>
    </row>
    <row r="31795" spans="2:2">
      <c r="B31795" s="15"/>
    </row>
    <row r="31796" spans="2:2">
      <c r="B31796" s="15"/>
    </row>
    <row r="31797" spans="2:2">
      <c r="B31797" s="15"/>
    </row>
    <row r="31798" spans="2:2">
      <c r="B31798" s="15"/>
    </row>
    <row r="31799" spans="2:2">
      <c r="B31799" s="15"/>
    </row>
    <row r="31800" spans="2:2">
      <c r="B31800" s="15"/>
    </row>
    <row r="31801" spans="2:2">
      <c r="B31801" s="15"/>
    </row>
    <row r="31802" spans="2:2">
      <c r="B31802" s="15"/>
    </row>
    <row r="31803" spans="2:2">
      <c r="B31803" s="15"/>
    </row>
    <row r="31804" spans="2:2">
      <c r="B31804" s="15"/>
    </row>
    <row r="31805" spans="2:2">
      <c r="B31805" s="15"/>
    </row>
    <row r="31806" spans="2:2">
      <c r="B31806" s="15"/>
    </row>
    <row r="31807" spans="2:2">
      <c r="B31807" s="15"/>
    </row>
    <row r="31808" spans="2:2">
      <c r="B31808" s="15"/>
    </row>
    <row r="31809" spans="2:2">
      <c r="B31809" s="15"/>
    </row>
    <row r="31810" spans="2:2">
      <c r="B31810" s="15"/>
    </row>
    <row r="31811" spans="2:2">
      <c r="B31811" s="15"/>
    </row>
    <row r="31812" spans="2:2">
      <c r="B31812" s="15"/>
    </row>
    <row r="31813" spans="2:2">
      <c r="B31813" s="15"/>
    </row>
    <row r="31814" spans="2:2">
      <c r="B31814" s="15"/>
    </row>
    <row r="31815" spans="2:2">
      <c r="B31815" s="15"/>
    </row>
    <row r="31816" spans="2:2">
      <c r="B31816" s="15"/>
    </row>
    <row r="31817" spans="2:2">
      <c r="B31817" s="15"/>
    </row>
    <row r="31818" spans="2:2">
      <c r="B31818" s="15"/>
    </row>
    <row r="31819" spans="2:2">
      <c r="B31819" s="15"/>
    </row>
    <row r="31820" spans="2:2">
      <c r="B31820" s="15"/>
    </row>
    <row r="31821" spans="2:2">
      <c r="B31821" s="15"/>
    </row>
    <row r="31822" spans="2:2">
      <c r="B31822" s="15"/>
    </row>
    <row r="31823" spans="2:2">
      <c r="B31823" s="15"/>
    </row>
    <row r="31824" spans="2:2">
      <c r="B31824" s="15"/>
    </row>
    <row r="31825" spans="2:2">
      <c r="B31825" s="15"/>
    </row>
    <row r="31826" spans="2:2">
      <c r="B31826" s="15"/>
    </row>
    <row r="31827" spans="2:2">
      <c r="B31827" s="15"/>
    </row>
    <row r="31828" spans="2:2">
      <c r="B31828" s="15"/>
    </row>
    <row r="31829" spans="2:2">
      <c r="B31829" s="15"/>
    </row>
    <row r="31830" spans="2:2">
      <c r="B31830" s="15"/>
    </row>
    <row r="31831" spans="2:2">
      <c r="B31831" s="15"/>
    </row>
    <row r="31832" spans="2:2">
      <c r="B31832" s="15"/>
    </row>
    <row r="31833" spans="2:2">
      <c r="B31833" s="15"/>
    </row>
    <row r="31834" spans="2:2">
      <c r="B31834" s="15"/>
    </row>
    <row r="31835" spans="2:2">
      <c r="B31835" s="15"/>
    </row>
    <row r="31836" spans="2:2">
      <c r="B31836" s="15"/>
    </row>
    <row r="31837" spans="2:2">
      <c r="B31837" s="15"/>
    </row>
    <row r="31838" spans="2:2">
      <c r="B31838" s="15"/>
    </row>
    <row r="31839" spans="2:2">
      <c r="B31839" s="15"/>
    </row>
    <row r="31840" spans="2:2">
      <c r="B31840" s="15"/>
    </row>
    <row r="31841" spans="2:2">
      <c r="B31841" s="15"/>
    </row>
    <row r="31842" spans="2:2">
      <c r="B31842" s="15"/>
    </row>
    <row r="31843" spans="2:2">
      <c r="B31843" s="15"/>
    </row>
    <row r="31844" spans="2:2">
      <c r="B31844" s="15"/>
    </row>
    <row r="31845" spans="2:2">
      <c r="B31845" s="15"/>
    </row>
    <row r="31846" spans="2:2">
      <c r="B31846" s="15"/>
    </row>
    <row r="31847" spans="2:2">
      <c r="B31847" s="15"/>
    </row>
    <row r="31848" spans="2:2">
      <c r="B31848" s="15"/>
    </row>
    <row r="31849" spans="2:2">
      <c r="B31849" s="15"/>
    </row>
    <row r="31850" spans="2:2">
      <c r="B31850" s="15"/>
    </row>
    <row r="31851" spans="2:2">
      <c r="B31851" s="15"/>
    </row>
    <row r="31852" spans="2:2">
      <c r="B31852" s="15"/>
    </row>
    <row r="31853" spans="2:2">
      <c r="B31853" s="15"/>
    </row>
    <row r="31854" spans="2:2">
      <c r="B31854" s="15"/>
    </row>
    <row r="31855" spans="2:2">
      <c r="B31855" s="15"/>
    </row>
    <row r="31856" spans="2:2">
      <c r="B31856" s="15"/>
    </row>
    <row r="31857" spans="2:2">
      <c r="B31857" s="15"/>
    </row>
    <row r="31858" spans="2:2">
      <c r="B31858" s="15"/>
    </row>
    <row r="31859" spans="2:2">
      <c r="B31859" s="15"/>
    </row>
    <row r="31860" spans="2:2">
      <c r="B31860" s="15"/>
    </row>
    <row r="31861" spans="2:2">
      <c r="B31861" s="15"/>
    </row>
    <row r="31862" spans="2:2">
      <c r="B31862" s="15"/>
    </row>
    <row r="31863" spans="2:2">
      <c r="B31863" s="15"/>
    </row>
    <row r="31864" spans="2:2">
      <c r="B31864" s="15"/>
    </row>
    <row r="31865" spans="2:2">
      <c r="B31865" s="15"/>
    </row>
    <row r="31866" spans="2:2">
      <c r="B31866" s="15"/>
    </row>
    <row r="31867" spans="2:2">
      <c r="B31867" s="15"/>
    </row>
    <row r="31868" spans="2:2">
      <c r="B31868" s="15"/>
    </row>
    <row r="31869" spans="2:2">
      <c r="B31869" s="15"/>
    </row>
    <row r="31870" spans="2:2">
      <c r="B31870" s="15"/>
    </row>
    <row r="31871" spans="2:2">
      <c r="B31871" s="15"/>
    </row>
    <row r="31872" spans="2:2">
      <c r="B31872" s="15"/>
    </row>
    <row r="31873" spans="2:2">
      <c r="B31873" s="15"/>
    </row>
    <row r="31874" spans="2:2">
      <c r="B31874" s="15"/>
    </row>
    <row r="31875" spans="2:2">
      <c r="B31875" s="15"/>
    </row>
    <row r="31876" spans="2:2">
      <c r="B31876" s="15"/>
    </row>
    <row r="31877" spans="2:2">
      <c r="B31877" s="15"/>
    </row>
    <row r="31878" spans="2:2">
      <c r="B31878" s="15"/>
    </row>
    <row r="31879" spans="2:2">
      <c r="B31879" s="15"/>
    </row>
    <row r="31880" spans="2:2">
      <c r="B31880" s="15"/>
    </row>
    <row r="31881" spans="2:2">
      <c r="B31881" s="15"/>
    </row>
    <row r="31882" spans="2:2">
      <c r="B31882" s="15"/>
    </row>
    <row r="31883" spans="2:2">
      <c r="B31883" s="15"/>
    </row>
    <row r="31884" spans="2:2">
      <c r="B31884" s="15"/>
    </row>
    <row r="31885" spans="2:2">
      <c r="B31885" s="15"/>
    </row>
    <row r="31886" spans="2:2">
      <c r="B31886" s="15"/>
    </row>
    <row r="31887" spans="2:2">
      <c r="B31887" s="15"/>
    </row>
    <row r="31888" spans="2:2">
      <c r="B31888" s="15"/>
    </row>
    <row r="31889" spans="2:2">
      <c r="B31889" s="15"/>
    </row>
    <row r="31890" spans="2:2">
      <c r="B31890" s="15"/>
    </row>
    <row r="31891" spans="2:2">
      <c r="B31891" s="15"/>
    </row>
    <row r="31892" spans="2:2">
      <c r="B31892" s="15"/>
    </row>
    <row r="31893" spans="2:2">
      <c r="B31893" s="15"/>
    </row>
    <row r="31894" spans="2:2">
      <c r="B31894" s="15"/>
    </row>
    <row r="31895" spans="2:2">
      <c r="B31895" s="15"/>
    </row>
    <row r="31896" spans="2:2">
      <c r="B31896" s="15"/>
    </row>
    <row r="31897" spans="2:2">
      <c r="B31897" s="15"/>
    </row>
    <row r="31898" spans="2:2">
      <c r="B31898" s="15"/>
    </row>
    <row r="31899" spans="2:2">
      <c r="B31899" s="15"/>
    </row>
    <row r="31900" spans="2:2">
      <c r="B31900" s="15"/>
    </row>
    <row r="31901" spans="2:2">
      <c r="B31901" s="15"/>
    </row>
    <row r="31902" spans="2:2">
      <c r="B31902" s="15"/>
    </row>
    <row r="31903" spans="2:2">
      <c r="B31903" s="15"/>
    </row>
    <row r="31904" spans="2:2">
      <c r="B31904" s="15"/>
    </row>
    <row r="31905" spans="2:2">
      <c r="B31905" s="15"/>
    </row>
    <row r="31906" spans="2:2">
      <c r="B31906" s="15"/>
    </row>
    <row r="31907" spans="2:2">
      <c r="B31907" s="15"/>
    </row>
    <row r="31908" spans="2:2">
      <c r="B31908" s="15"/>
    </row>
    <row r="31909" spans="2:2">
      <c r="B31909" s="15"/>
    </row>
    <row r="31910" spans="2:2">
      <c r="B31910" s="15"/>
    </row>
    <row r="31911" spans="2:2">
      <c r="B31911" s="15"/>
    </row>
    <row r="31912" spans="2:2">
      <c r="B31912" s="15"/>
    </row>
    <row r="31913" spans="2:2">
      <c r="B31913" s="15"/>
    </row>
    <row r="31914" spans="2:2">
      <c r="B31914" s="15"/>
    </row>
    <row r="31915" spans="2:2">
      <c r="B31915" s="15"/>
    </row>
    <row r="31916" spans="2:2">
      <c r="B31916" s="15"/>
    </row>
    <row r="31917" spans="2:2">
      <c r="B31917" s="15"/>
    </row>
    <row r="31918" spans="2:2">
      <c r="B31918" s="15"/>
    </row>
    <row r="31919" spans="2:2">
      <c r="B31919" s="15"/>
    </row>
    <row r="31920" spans="2:2">
      <c r="B31920" s="15"/>
    </row>
    <row r="31921" spans="2:2">
      <c r="B31921" s="15"/>
    </row>
    <row r="31922" spans="2:2">
      <c r="B31922" s="15"/>
    </row>
    <row r="31923" spans="2:2">
      <c r="B31923" s="15"/>
    </row>
    <row r="31924" spans="2:2">
      <c r="B31924" s="15"/>
    </row>
    <row r="31925" spans="2:2">
      <c r="B31925" s="15"/>
    </row>
    <row r="31926" spans="2:2">
      <c r="B31926" s="15"/>
    </row>
    <row r="31927" spans="2:2">
      <c r="B31927" s="15"/>
    </row>
    <row r="31928" spans="2:2">
      <c r="B31928" s="15"/>
    </row>
    <row r="31929" spans="2:2">
      <c r="B31929" s="15"/>
    </row>
    <row r="31930" spans="2:2">
      <c r="B31930" s="15"/>
    </row>
    <row r="31931" spans="2:2">
      <c r="B31931" s="15"/>
    </row>
    <row r="31932" spans="2:2">
      <c r="B31932" s="15"/>
    </row>
    <row r="31933" spans="2:2">
      <c r="B31933" s="15"/>
    </row>
    <row r="31934" spans="2:2">
      <c r="B31934" s="15"/>
    </row>
    <row r="31935" spans="2:2">
      <c r="B31935" s="15"/>
    </row>
    <row r="31936" spans="2:2">
      <c r="B31936" s="15"/>
    </row>
    <row r="31937" spans="2:2">
      <c r="B31937" s="15"/>
    </row>
    <row r="31938" spans="2:2">
      <c r="B31938" s="15"/>
    </row>
    <row r="31939" spans="2:2">
      <c r="B31939" s="15"/>
    </row>
    <row r="31940" spans="2:2">
      <c r="B31940" s="15"/>
    </row>
    <row r="31941" spans="2:2">
      <c r="B31941" s="15"/>
    </row>
    <row r="31942" spans="2:2">
      <c r="B31942" s="15"/>
    </row>
    <row r="31943" spans="2:2">
      <c r="B31943" s="15"/>
    </row>
    <row r="31944" spans="2:2">
      <c r="B31944" s="15"/>
    </row>
    <row r="31945" spans="2:2">
      <c r="B31945" s="15"/>
    </row>
    <row r="31946" spans="2:2">
      <c r="B31946" s="15"/>
    </row>
    <row r="31947" spans="2:2">
      <c r="B31947" s="15"/>
    </row>
    <row r="31948" spans="2:2">
      <c r="B31948" s="15"/>
    </row>
    <row r="31949" spans="2:2">
      <c r="B31949" s="15"/>
    </row>
    <row r="31950" spans="2:2">
      <c r="B31950" s="15"/>
    </row>
    <row r="31951" spans="2:2">
      <c r="B31951" s="15"/>
    </row>
    <row r="31952" spans="2:2">
      <c r="B31952" s="15"/>
    </row>
    <row r="31953" spans="2:2">
      <c r="B31953" s="15"/>
    </row>
    <row r="31954" spans="2:2">
      <c r="B31954" s="15"/>
    </row>
    <row r="31955" spans="2:2">
      <c r="B31955" s="15"/>
    </row>
    <row r="31956" spans="2:2">
      <c r="B31956" s="15"/>
    </row>
    <row r="31957" spans="2:2">
      <c r="B31957" s="15"/>
    </row>
    <row r="31958" spans="2:2">
      <c r="B31958" s="15"/>
    </row>
    <row r="31959" spans="2:2">
      <c r="B31959" s="15"/>
    </row>
    <row r="31960" spans="2:2">
      <c r="B31960" s="15"/>
    </row>
    <row r="31961" spans="2:2">
      <c r="B31961" s="15"/>
    </row>
    <row r="31962" spans="2:2">
      <c r="B31962" s="15"/>
    </row>
    <row r="31963" spans="2:2">
      <c r="B31963" s="15"/>
    </row>
    <row r="31964" spans="2:2">
      <c r="B31964" s="15"/>
    </row>
    <row r="31965" spans="2:2">
      <c r="B31965" s="15"/>
    </row>
    <row r="31966" spans="2:2">
      <c r="B31966" s="15"/>
    </row>
    <row r="31967" spans="2:2">
      <c r="B31967" s="15"/>
    </row>
    <row r="31968" spans="2:2">
      <c r="B31968" s="15"/>
    </row>
    <row r="31969" spans="2:2">
      <c r="B31969" s="15"/>
    </row>
    <row r="31970" spans="2:2">
      <c r="B31970" s="15"/>
    </row>
    <row r="31971" spans="2:2">
      <c r="B31971" s="15"/>
    </row>
    <row r="31972" spans="2:2">
      <c r="B31972" s="15"/>
    </row>
    <row r="31973" spans="2:2">
      <c r="B31973" s="15"/>
    </row>
    <row r="31974" spans="2:2">
      <c r="B31974" s="15"/>
    </row>
    <row r="31975" spans="2:2">
      <c r="B31975" s="15"/>
    </row>
    <row r="31976" spans="2:2">
      <c r="B31976" s="15"/>
    </row>
    <row r="31977" spans="2:2">
      <c r="B31977" s="15"/>
    </row>
    <row r="31978" spans="2:2">
      <c r="B31978" s="15"/>
    </row>
    <row r="31979" spans="2:2">
      <c r="B31979" s="15"/>
    </row>
    <row r="31980" spans="2:2">
      <c r="B31980" s="15"/>
    </row>
    <row r="31981" spans="2:2">
      <c r="B31981" s="15"/>
    </row>
    <row r="31982" spans="2:2">
      <c r="B31982" s="15"/>
    </row>
    <row r="31983" spans="2:2">
      <c r="B31983" s="15"/>
    </row>
    <row r="31984" spans="2:2">
      <c r="B31984" s="15"/>
    </row>
    <row r="31985" spans="2:2">
      <c r="B31985" s="15"/>
    </row>
    <row r="31986" spans="2:2">
      <c r="B31986" s="15"/>
    </row>
    <row r="31987" spans="2:2">
      <c r="B31987" s="15"/>
    </row>
    <row r="31988" spans="2:2">
      <c r="B31988" s="15"/>
    </row>
    <row r="31989" spans="2:2">
      <c r="B31989" s="15"/>
    </row>
    <row r="31990" spans="2:2">
      <c r="B31990" s="15"/>
    </row>
    <row r="31991" spans="2:2">
      <c r="B31991" s="15"/>
    </row>
    <row r="31992" spans="2:2">
      <c r="B31992" s="15"/>
    </row>
    <row r="31993" spans="2:2">
      <c r="B31993" s="15"/>
    </row>
    <row r="31994" spans="2:2">
      <c r="B31994" s="15"/>
    </row>
    <row r="31995" spans="2:2">
      <c r="B31995" s="15"/>
    </row>
    <row r="31996" spans="2:2">
      <c r="B31996" s="15"/>
    </row>
    <row r="31997" spans="2:2">
      <c r="B31997" s="15"/>
    </row>
    <row r="31998" spans="2:2">
      <c r="B31998" s="15"/>
    </row>
    <row r="31999" spans="2:2">
      <c r="B31999" s="15"/>
    </row>
    <row r="32000" spans="2:2">
      <c r="B32000" s="15"/>
    </row>
    <row r="32001" spans="2:2">
      <c r="B32001" s="15"/>
    </row>
    <row r="32002" spans="2:2">
      <c r="B32002" s="15"/>
    </row>
    <row r="32003" spans="2:2">
      <c r="B32003" s="15"/>
    </row>
    <row r="32004" spans="2:2">
      <c r="B32004" s="15"/>
    </row>
    <row r="32005" spans="2:2">
      <c r="B32005" s="15"/>
    </row>
    <row r="32006" spans="2:2">
      <c r="B32006" s="15"/>
    </row>
    <row r="32007" spans="2:2">
      <c r="B32007" s="15"/>
    </row>
    <row r="32008" spans="2:2">
      <c r="B32008" s="15"/>
    </row>
    <row r="32009" spans="2:2">
      <c r="B32009" s="15"/>
    </row>
    <row r="32010" spans="2:2">
      <c r="B32010" s="15"/>
    </row>
    <row r="32011" spans="2:2">
      <c r="B32011" s="15"/>
    </row>
    <row r="32012" spans="2:2">
      <c r="B32012" s="15"/>
    </row>
    <row r="32013" spans="2:2">
      <c r="B32013" s="15"/>
    </row>
    <row r="32014" spans="2:2">
      <c r="B32014" s="15"/>
    </row>
    <row r="32015" spans="2:2">
      <c r="B32015" s="15"/>
    </row>
    <row r="32016" spans="2:2">
      <c r="B32016" s="15"/>
    </row>
    <row r="32017" spans="2:2">
      <c r="B32017" s="15"/>
    </row>
    <row r="32018" spans="2:2">
      <c r="B32018" s="15"/>
    </row>
    <row r="32019" spans="2:2">
      <c r="B32019" s="15"/>
    </row>
    <row r="32020" spans="2:2">
      <c r="B32020" s="15"/>
    </row>
    <row r="32021" spans="2:2">
      <c r="B32021" s="15"/>
    </row>
    <row r="32022" spans="2:2">
      <c r="B32022" s="15"/>
    </row>
    <row r="32023" spans="2:2">
      <c r="B32023" s="15"/>
    </row>
    <row r="32024" spans="2:2">
      <c r="B32024" s="15"/>
    </row>
    <row r="32025" spans="2:2">
      <c r="B32025" s="15"/>
    </row>
    <row r="32026" spans="2:2">
      <c r="B32026" s="15"/>
    </row>
    <row r="32027" spans="2:2">
      <c r="B32027" s="15"/>
    </row>
    <row r="32028" spans="2:2">
      <c r="B32028" s="15"/>
    </row>
    <row r="32029" spans="2:2">
      <c r="B32029" s="15"/>
    </row>
    <row r="32030" spans="2:2">
      <c r="B32030" s="15"/>
    </row>
    <row r="32031" spans="2:2">
      <c r="B32031" s="15"/>
    </row>
    <row r="32032" spans="2:2">
      <c r="B32032" s="15"/>
    </row>
    <row r="32033" spans="2:2">
      <c r="B32033" s="15"/>
    </row>
    <row r="32034" spans="2:2">
      <c r="B32034" s="15"/>
    </row>
    <row r="32035" spans="2:2">
      <c r="B32035" s="15"/>
    </row>
    <row r="32036" spans="2:2">
      <c r="B32036" s="15"/>
    </row>
    <row r="32037" spans="2:2">
      <c r="B32037" s="15"/>
    </row>
    <row r="32038" spans="2:2">
      <c r="B32038" s="15"/>
    </row>
    <row r="32039" spans="2:2">
      <c r="B32039" s="15"/>
    </row>
    <row r="32040" spans="2:2">
      <c r="B32040" s="15"/>
    </row>
    <row r="32041" spans="2:2">
      <c r="B32041" s="15"/>
    </row>
    <row r="32042" spans="2:2">
      <c r="B32042" s="15"/>
    </row>
    <row r="32043" spans="2:2">
      <c r="B32043" s="15"/>
    </row>
    <row r="32044" spans="2:2">
      <c r="B32044" s="15"/>
    </row>
    <row r="32045" spans="2:2">
      <c r="B32045" s="15"/>
    </row>
    <row r="32046" spans="2:2">
      <c r="B32046" s="15"/>
    </row>
    <row r="32047" spans="2:2">
      <c r="B32047" s="15"/>
    </row>
    <row r="32048" spans="2:2">
      <c r="B32048" s="15"/>
    </row>
    <row r="32049" spans="2:2">
      <c r="B32049" s="15"/>
    </row>
    <row r="32050" spans="2:2">
      <c r="B32050" s="15"/>
    </row>
    <row r="32051" spans="2:2">
      <c r="B32051" s="15"/>
    </row>
    <row r="32052" spans="2:2">
      <c r="B32052" s="15"/>
    </row>
    <row r="32053" spans="2:2">
      <c r="B32053" s="15"/>
    </row>
    <row r="32054" spans="2:2">
      <c r="B32054" s="15"/>
    </row>
    <row r="32055" spans="2:2">
      <c r="B32055" s="15"/>
    </row>
    <row r="32056" spans="2:2">
      <c r="B32056" s="15"/>
    </row>
    <row r="32057" spans="2:2">
      <c r="B32057" s="15"/>
    </row>
    <row r="32058" spans="2:2">
      <c r="B32058" s="15"/>
    </row>
    <row r="32059" spans="2:2">
      <c r="B32059" s="15"/>
    </row>
    <row r="32060" spans="2:2">
      <c r="B32060" s="15"/>
    </row>
    <row r="32061" spans="2:2">
      <c r="B32061" s="15"/>
    </row>
    <row r="32062" spans="2:2">
      <c r="B32062" s="15"/>
    </row>
    <row r="32063" spans="2:2">
      <c r="B32063" s="15"/>
    </row>
    <row r="32064" spans="2:2">
      <c r="B32064" s="15"/>
    </row>
    <row r="32065" spans="2:2">
      <c r="B32065" s="15"/>
    </row>
    <row r="32066" spans="2:2">
      <c r="B32066" s="15"/>
    </row>
    <row r="32067" spans="2:2">
      <c r="B32067" s="15"/>
    </row>
    <row r="32068" spans="2:2">
      <c r="B32068" s="15"/>
    </row>
    <row r="32069" spans="2:2">
      <c r="B32069" s="15"/>
    </row>
    <row r="32070" spans="2:2">
      <c r="B32070" s="15"/>
    </row>
    <row r="32071" spans="2:2">
      <c r="B32071" s="15"/>
    </row>
    <row r="32072" spans="2:2">
      <c r="B32072" s="15"/>
    </row>
    <row r="32073" spans="2:2">
      <c r="B32073" s="15"/>
    </row>
    <row r="32074" spans="2:2">
      <c r="B32074" s="15"/>
    </row>
    <row r="32075" spans="2:2">
      <c r="B32075" s="15"/>
    </row>
    <row r="32076" spans="2:2">
      <c r="B32076" s="15"/>
    </row>
    <row r="32077" spans="2:2">
      <c r="B32077" s="15"/>
    </row>
    <row r="32078" spans="2:2">
      <c r="B32078" s="15"/>
    </row>
    <row r="32079" spans="2:2">
      <c r="B32079" s="15"/>
    </row>
    <row r="32080" spans="2:2">
      <c r="B32080" s="15"/>
    </row>
    <row r="32081" spans="2:2">
      <c r="B32081" s="15"/>
    </row>
    <row r="32082" spans="2:2">
      <c r="B32082" s="15"/>
    </row>
    <row r="32083" spans="2:2">
      <c r="B32083" s="15"/>
    </row>
    <row r="32084" spans="2:2">
      <c r="B32084" s="15"/>
    </row>
    <row r="32085" spans="2:2">
      <c r="B32085" s="15"/>
    </row>
    <row r="32086" spans="2:2">
      <c r="B32086" s="15"/>
    </row>
    <row r="32087" spans="2:2">
      <c r="B32087" s="15"/>
    </row>
    <row r="32088" spans="2:2">
      <c r="B32088" s="15"/>
    </row>
    <row r="32089" spans="2:2">
      <c r="B32089" s="15"/>
    </row>
    <row r="32090" spans="2:2">
      <c r="B32090" s="15"/>
    </row>
    <row r="32091" spans="2:2">
      <c r="B32091" s="15"/>
    </row>
    <row r="32092" spans="2:2">
      <c r="B32092" s="15"/>
    </row>
    <row r="32093" spans="2:2">
      <c r="B32093" s="15"/>
    </row>
    <row r="32094" spans="2:2">
      <c r="B32094" s="15"/>
    </row>
    <row r="32095" spans="2:2">
      <c r="B32095" s="15"/>
    </row>
    <row r="32096" spans="2:2">
      <c r="B32096" s="15"/>
    </row>
    <row r="32097" spans="2:2">
      <c r="B32097" s="15"/>
    </row>
    <row r="32098" spans="2:2">
      <c r="B32098" s="15"/>
    </row>
    <row r="32099" spans="2:2">
      <c r="B32099" s="15"/>
    </row>
    <row r="32100" spans="2:2">
      <c r="B32100" s="15"/>
    </row>
    <row r="32101" spans="2:2">
      <c r="B32101" s="15"/>
    </row>
    <row r="32102" spans="2:2">
      <c r="B32102" s="15"/>
    </row>
    <row r="32103" spans="2:2">
      <c r="B32103" s="15"/>
    </row>
    <row r="32104" spans="2:2">
      <c r="B32104" s="15"/>
    </row>
    <row r="32105" spans="2:2">
      <c r="B32105" s="15"/>
    </row>
    <row r="32106" spans="2:2">
      <c r="B32106" s="15"/>
    </row>
    <row r="32107" spans="2:2">
      <c r="B32107" s="15"/>
    </row>
    <row r="32108" spans="2:2">
      <c r="B32108" s="15"/>
    </row>
    <row r="32109" spans="2:2">
      <c r="B32109" s="15"/>
    </row>
    <row r="32110" spans="2:2">
      <c r="B32110" s="15"/>
    </row>
    <row r="32111" spans="2:2">
      <c r="B32111" s="15"/>
    </row>
    <row r="32112" spans="2:2">
      <c r="B32112" s="15"/>
    </row>
    <row r="32113" spans="2:2">
      <c r="B32113" s="15"/>
    </row>
    <row r="32114" spans="2:2">
      <c r="B32114" s="15"/>
    </row>
    <row r="32115" spans="2:2">
      <c r="B32115" s="15"/>
    </row>
    <row r="32116" spans="2:2">
      <c r="B32116" s="15"/>
    </row>
    <row r="32117" spans="2:2">
      <c r="B32117" s="15"/>
    </row>
    <row r="32118" spans="2:2">
      <c r="B32118" s="15"/>
    </row>
    <row r="32119" spans="2:2">
      <c r="B32119" s="15"/>
    </row>
    <row r="32120" spans="2:2">
      <c r="B32120" s="15"/>
    </row>
    <row r="32121" spans="2:2">
      <c r="B32121" s="15"/>
    </row>
    <row r="32122" spans="2:2">
      <c r="B32122" s="15"/>
    </row>
    <row r="32123" spans="2:2">
      <c r="B32123" s="15"/>
    </row>
    <row r="32124" spans="2:2">
      <c r="B32124" s="15"/>
    </row>
    <row r="32125" spans="2:2">
      <c r="B32125" s="15"/>
    </row>
    <row r="32126" spans="2:2">
      <c r="B32126" s="15"/>
    </row>
    <row r="32127" spans="2:2">
      <c r="B32127" s="15"/>
    </row>
    <row r="32128" spans="2:2">
      <c r="B32128" s="15"/>
    </row>
    <row r="32129" spans="2:2">
      <c r="B32129" s="15"/>
    </row>
    <row r="32130" spans="2:2">
      <c r="B32130" s="15"/>
    </row>
    <row r="32131" spans="2:2">
      <c r="B32131" s="15"/>
    </row>
    <row r="32132" spans="2:2">
      <c r="B32132" s="15"/>
    </row>
    <row r="32133" spans="2:2">
      <c r="B32133" s="15"/>
    </row>
    <row r="32134" spans="2:2">
      <c r="B32134" s="15"/>
    </row>
    <row r="32135" spans="2:2">
      <c r="B32135" s="15"/>
    </row>
    <row r="32136" spans="2:2">
      <c r="B32136" s="15"/>
    </row>
    <row r="32137" spans="2:2">
      <c r="B32137" s="15"/>
    </row>
    <row r="32138" spans="2:2">
      <c r="B32138" s="15"/>
    </row>
    <row r="32139" spans="2:2">
      <c r="B32139" s="15"/>
    </row>
    <row r="32140" spans="2:2">
      <c r="B32140" s="15"/>
    </row>
    <row r="32141" spans="2:2">
      <c r="B32141" s="15"/>
    </row>
    <row r="32142" spans="2:2">
      <c r="B32142" s="15"/>
    </row>
    <row r="32143" spans="2:2">
      <c r="B32143" s="15"/>
    </row>
    <row r="32144" spans="2:2">
      <c r="B32144" s="15"/>
    </row>
    <row r="32145" spans="2:2">
      <c r="B32145" s="15"/>
    </row>
    <row r="32146" spans="2:2">
      <c r="B32146" s="15"/>
    </row>
    <row r="32147" spans="2:2">
      <c r="B32147" s="15"/>
    </row>
    <row r="32148" spans="2:2">
      <c r="B32148" s="15"/>
    </row>
    <row r="32149" spans="2:2">
      <c r="B32149" s="15"/>
    </row>
    <row r="32150" spans="2:2">
      <c r="B32150" s="15"/>
    </row>
    <row r="32151" spans="2:2">
      <c r="B32151" s="15"/>
    </row>
    <row r="32152" spans="2:2">
      <c r="B32152" s="15"/>
    </row>
    <row r="32153" spans="2:2">
      <c r="B32153" s="15"/>
    </row>
    <row r="32154" spans="2:2">
      <c r="B32154" s="15"/>
    </row>
    <row r="32155" spans="2:2">
      <c r="B32155" s="15"/>
    </row>
    <row r="32156" spans="2:2">
      <c r="B32156" s="15"/>
    </row>
    <row r="32157" spans="2:2">
      <c r="B32157" s="15"/>
    </row>
    <row r="32158" spans="2:2">
      <c r="B32158" s="15"/>
    </row>
    <row r="32159" spans="2:2">
      <c r="B32159" s="15"/>
    </row>
    <row r="32160" spans="2:2">
      <c r="B32160" s="15"/>
    </row>
    <row r="32161" spans="2:2">
      <c r="B32161" s="15"/>
    </row>
    <row r="32162" spans="2:2">
      <c r="B32162" s="15"/>
    </row>
    <row r="32163" spans="2:2">
      <c r="B32163" s="15"/>
    </row>
    <row r="32164" spans="2:2">
      <c r="B32164" s="15"/>
    </row>
    <row r="32165" spans="2:2">
      <c r="B32165" s="15"/>
    </row>
    <row r="32166" spans="2:2">
      <c r="B32166" s="15"/>
    </row>
    <row r="32167" spans="2:2">
      <c r="B32167" s="15"/>
    </row>
    <row r="32168" spans="2:2">
      <c r="B32168" s="15"/>
    </row>
    <row r="32169" spans="2:2">
      <c r="B32169" s="15"/>
    </row>
    <row r="32170" spans="2:2">
      <c r="B32170" s="15"/>
    </row>
    <row r="32171" spans="2:2">
      <c r="B32171" s="15"/>
    </row>
    <row r="32172" spans="2:2">
      <c r="B32172" s="15"/>
    </row>
    <row r="32173" spans="2:2">
      <c r="B32173" s="15"/>
    </row>
    <row r="32174" spans="2:2">
      <c r="B32174" s="15"/>
    </row>
    <row r="32175" spans="2:2">
      <c r="B32175" s="15"/>
    </row>
    <row r="32176" spans="2:2">
      <c r="B32176" s="15"/>
    </row>
    <row r="32177" spans="2:2">
      <c r="B32177" s="15"/>
    </row>
    <row r="32178" spans="2:2">
      <c r="B32178" s="15"/>
    </row>
    <row r="32179" spans="2:2">
      <c r="B32179" s="15"/>
    </row>
    <row r="32180" spans="2:2">
      <c r="B32180" s="15"/>
    </row>
    <row r="32181" spans="2:2">
      <c r="B32181" s="15"/>
    </row>
    <row r="32182" spans="2:2">
      <c r="B32182" s="15"/>
    </row>
    <row r="32183" spans="2:2">
      <c r="B32183" s="15"/>
    </row>
    <row r="32184" spans="2:2">
      <c r="B32184" s="15"/>
    </row>
    <row r="32185" spans="2:2">
      <c r="B32185" s="15"/>
    </row>
    <row r="32186" spans="2:2">
      <c r="B32186" s="15"/>
    </row>
    <row r="32187" spans="2:2">
      <c r="B32187" s="15"/>
    </row>
    <row r="32188" spans="2:2">
      <c r="B32188" s="15"/>
    </row>
    <row r="32189" spans="2:2">
      <c r="B32189" s="15"/>
    </row>
    <row r="32190" spans="2:2">
      <c r="B32190" s="15"/>
    </row>
    <row r="32191" spans="2:2">
      <c r="B32191" s="15"/>
    </row>
    <row r="32192" spans="2:2">
      <c r="B32192" s="15"/>
    </row>
    <row r="32193" spans="2:2">
      <c r="B32193" s="15"/>
    </row>
    <row r="32194" spans="2:2">
      <c r="B32194" s="15"/>
    </row>
    <row r="32195" spans="2:2">
      <c r="B32195" s="15"/>
    </row>
    <row r="32196" spans="2:2">
      <c r="B32196" s="15"/>
    </row>
    <row r="32197" spans="2:2">
      <c r="B32197" s="15"/>
    </row>
    <row r="32198" spans="2:2">
      <c r="B32198" s="15"/>
    </row>
    <row r="32199" spans="2:2">
      <c r="B32199" s="15"/>
    </row>
    <row r="32200" spans="2:2">
      <c r="B32200" s="15"/>
    </row>
    <row r="32201" spans="2:2">
      <c r="B32201" s="15"/>
    </row>
    <row r="32202" spans="2:2">
      <c r="B32202" s="15"/>
    </row>
    <row r="32203" spans="2:2">
      <c r="B32203" s="15"/>
    </row>
    <row r="32204" spans="2:2">
      <c r="B32204" s="15"/>
    </row>
    <row r="32205" spans="2:2">
      <c r="B32205" s="15"/>
    </row>
    <row r="32206" spans="2:2">
      <c r="B32206" s="15"/>
    </row>
    <row r="32207" spans="2:2">
      <c r="B32207" s="15"/>
    </row>
    <row r="32208" spans="2:2">
      <c r="B32208" s="15"/>
    </row>
    <row r="32209" spans="2:2">
      <c r="B32209" s="15"/>
    </row>
    <row r="32210" spans="2:2">
      <c r="B32210" s="15"/>
    </row>
    <row r="32211" spans="2:2">
      <c r="B32211" s="15"/>
    </row>
    <row r="32212" spans="2:2">
      <c r="B32212" s="15"/>
    </row>
    <row r="32213" spans="2:2">
      <c r="B32213" s="15"/>
    </row>
    <row r="32214" spans="2:2">
      <c r="B32214" s="15"/>
    </row>
    <row r="32215" spans="2:2">
      <c r="B32215" s="15"/>
    </row>
    <row r="32216" spans="2:2">
      <c r="B32216" s="15"/>
    </row>
    <row r="32217" spans="2:2">
      <c r="B32217" s="15"/>
    </row>
    <row r="32218" spans="2:2">
      <c r="B32218" s="15"/>
    </row>
    <row r="32219" spans="2:2">
      <c r="B32219" s="15"/>
    </row>
    <row r="32220" spans="2:2">
      <c r="B32220" s="15"/>
    </row>
    <row r="32221" spans="2:2">
      <c r="B32221" s="15"/>
    </row>
    <row r="32222" spans="2:2">
      <c r="B32222" s="15"/>
    </row>
    <row r="32223" spans="2:2">
      <c r="B32223" s="15"/>
    </row>
    <row r="32224" spans="2:2">
      <c r="B32224" s="15"/>
    </row>
    <row r="32225" spans="2:2">
      <c r="B32225" s="15"/>
    </row>
    <row r="32226" spans="2:2">
      <c r="B32226" s="15"/>
    </row>
    <row r="32227" spans="2:2">
      <c r="B32227" s="15"/>
    </row>
    <row r="32228" spans="2:2">
      <c r="B32228" s="15"/>
    </row>
    <row r="32229" spans="2:2">
      <c r="B32229" s="15"/>
    </row>
    <row r="32230" spans="2:2">
      <c r="B32230" s="15"/>
    </row>
    <row r="32231" spans="2:2">
      <c r="B32231" s="15"/>
    </row>
    <row r="32232" spans="2:2">
      <c r="B32232" s="15"/>
    </row>
    <row r="32233" spans="2:2">
      <c r="B32233" s="15"/>
    </row>
    <row r="32234" spans="2:2">
      <c r="B32234" s="15"/>
    </row>
    <row r="32235" spans="2:2">
      <c r="B32235" s="15"/>
    </row>
    <row r="32236" spans="2:2">
      <c r="B32236" s="15"/>
    </row>
    <row r="32237" spans="2:2">
      <c r="B32237" s="15"/>
    </row>
    <row r="32238" spans="2:2">
      <c r="B32238" s="15"/>
    </row>
    <row r="32239" spans="2:2">
      <c r="B32239" s="15"/>
    </row>
    <row r="32240" spans="2:2">
      <c r="B32240" s="15"/>
    </row>
    <row r="32241" spans="2:2">
      <c r="B32241" s="15"/>
    </row>
    <row r="32242" spans="2:2">
      <c r="B32242" s="15"/>
    </row>
    <row r="32243" spans="2:2">
      <c r="B32243" s="15"/>
    </row>
    <row r="32244" spans="2:2">
      <c r="B32244" s="15"/>
    </row>
    <row r="32245" spans="2:2">
      <c r="B32245" s="15"/>
    </row>
    <row r="32246" spans="2:2">
      <c r="B32246" s="15"/>
    </row>
    <row r="32247" spans="2:2">
      <c r="B32247" s="15"/>
    </row>
    <row r="32248" spans="2:2">
      <c r="B32248" s="15"/>
    </row>
    <row r="32249" spans="2:2">
      <c r="B32249" s="15"/>
    </row>
    <row r="32250" spans="2:2">
      <c r="B32250" s="15"/>
    </row>
    <row r="32251" spans="2:2">
      <c r="B32251" s="15"/>
    </row>
    <row r="32252" spans="2:2">
      <c r="B32252" s="15"/>
    </row>
    <row r="32253" spans="2:2">
      <c r="B32253" s="15"/>
    </row>
    <row r="32254" spans="2:2">
      <c r="B32254" s="15"/>
    </row>
    <row r="32255" spans="2:2">
      <c r="B32255" s="15"/>
    </row>
    <row r="32256" spans="2:2">
      <c r="B32256" s="15"/>
    </row>
    <row r="32257" spans="2:2">
      <c r="B32257" s="15"/>
    </row>
    <row r="32258" spans="2:2">
      <c r="B32258" s="15"/>
    </row>
    <row r="32259" spans="2:2">
      <c r="B32259" s="15"/>
    </row>
    <row r="32260" spans="2:2">
      <c r="B32260" s="15"/>
    </row>
    <row r="32261" spans="2:2">
      <c r="B32261" s="15"/>
    </row>
    <row r="32262" spans="2:2">
      <c r="B32262" s="15"/>
    </row>
    <row r="32263" spans="2:2">
      <c r="B32263" s="15"/>
    </row>
    <row r="32264" spans="2:2">
      <c r="B32264" s="15"/>
    </row>
    <row r="32265" spans="2:2">
      <c r="B32265" s="15"/>
    </row>
    <row r="32266" spans="2:2">
      <c r="B32266" s="15"/>
    </row>
    <row r="32267" spans="2:2">
      <c r="B32267" s="15"/>
    </row>
    <row r="32268" spans="2:2">
      <c r="B32268" s="15"/>
    </row>
    <row r="32269" spans="2:2">
      <c r="B32269" s="15"/>
    </row>
    <row r="32270" spans="2:2">
      <c r="B32270" s="15"/>
    </row>
    <row r="32271" spans="2:2">
      <c r="B32271" s="15"/>
    </row>
    <row r="32272" spans="2:2">
      <c r="B32272" s="15"/>
    </row>
    <row r="32273" spans="2:2">
      <c r="B32273" s="15"/>
    </row>
    <row r="32274" spans="2:2">
      <c r="B32274" s="15"/>
    </row>
    <row r="32275" spans="2:2">
      <c r="B32275" s="15"/>
    </row>
    <row r="32276" spans="2:2">
      <c r="B32276" s="15"/>
    </row>
    <row r="32277" spans="2:2">
      <c r="B32277" s="15"/>
    </row>
    <row r="32278" spans="2:2">
      <c r="B32278" s="15"/>
    </row>
    <row r="32279" spans="2:2">
      <c r="B32279" s="15"/>
    </row>
    <row r="32280" spans="2:2">
      <c r="B32280" s="15"/>
    </row>
    <row r="32281" spans="2:2">
      <c r="B32281" s="15"/>
    </row>
    <row r="32282" spans="2:2">
      <c r="B32282" s="15"/>
    </row>
    <row r="32283" spans="2:2">
      <c r="B32283" s="15"/>
    </row>
    <row r="32284" spans="2:2">
      <c r="B32284" s="15"/>
    </row>
    <row r="32285" spans="2:2">
      <c r="B32285" s="15"/>
    </row>
    <row r="32286" spans="2:2">
      <c r="B32286" s="15"/>
    </row>
    <row r="32287" spans="2:2">
      <c r="B32287" s="15"/>
    </row>
    <row r="32288" spans="2:2">
      <c r="B32288" s="15"/>
    </row>
    <row r="32289" spans="2:2">
      <c r="B32289" s="15"/>
    </row>
    <row r="32290" spans="2:2">
      <c r="B32290" s="15"/>
    </row>
    <row r="32291" spans="2:2">
      <c r="B32291" s="15"/>
    </row>
    <row r="32292" spans="2:2">
      <c r="B32292" s="15"/>
    </row>
    <row r="32293" spans="2:2">
      <c r="B32293" s="15"/>
    </row>
    <row r="32294" spans="2:2">
      <c r="B32294" s="15"/>
    </row>
    <row r="32295" spans="2:2">
      <c r="B32295" s="15"/>
    </row>
    <row r="32296" spans="2:2">
      <c r="B32296" s="15"/>
    </row>
    <row r="32297" spans="2:2">
      <c r="B32297" s="15"/>
    </row>
    <row r="32298" spans="2:2">
      <c r="B32298" s="15"/>
    </row>
    <row r="32299" spans="2:2">
      <c r="B32299" s="15"/>
    </row>
    <row r="32300" spans="2:2">
      <c r="B32300" s="15"/>
    </row>
    <row r="32301" spans="2:2">
      <c r="B32301" s="15"/>
    </row>
    <row r="32302" spans="2:2">
      <c r="B32302" s="15"/>
    </row>
    <row r="32303" spans="2:2">
      <c r="B32303" s="15"/>
    </row>
    <row r="32304" spans="2:2">
      <c r="B32304" s="15"/>
    </row>
    <row r="32305" spans="2:2">
      <c r="B32305" s="15"/>
    </row>
    <row r="32306" spans="2:2">
      <c r="B32306" s="15"/>
    </row>
    <row r="32307" spans="2:2">
      <c r="B32307" s="15"/>
    </row>
    <row r="32308" spans="2:2">
      <c r="B32308" s="15"/>
    </row>
    <row r="32309" spans="2:2">
      <c r="B32309" s="15"/>
    </row>
    <row r="32310" spans="2:2">
      <c r="B32310" s="15"/>
    </row>
    <row r="32311" spans="2:2">
      <c r="B32311" s="15"/>
    </row>
    <row r="32312" spans="2:2">
      <c r="B32312" s="15"/>
    </row>
    <row r="32313" spans="2:2">
      <c r="B32313" s="15"/>
    </row>
    <row r="32314" spans="2:2">
      <c r="B32314" s="15"/>
    </row>
    <row r="32315" spans="2:2">
      <c r="B32315" s="15"/>
    </row>
    <row r="32316" spans="2:2">
      <c r="B32316" s="15"/>
    </row>
    <row r="32317" spans="2:2">
      <c r="B32317" s="15"/>
    </row>
    <row r="32318" spans="2:2">
      <c r="B32318" s="15"/>
    </row>
    <row r="32319" spans="2:2">
      <c r="B32319" s="15"/>
    </row>
    <row r="32320" spans="2:2">
      <c r="B32320" s="15"/>
    </row>
    <row r="32321" spans="2:2">
      <c r="B32321" s="15"/>
    </row>
    <row r="32322" spans="2:2">
      <c r="B32322" s="15"/>
    </row>
    <row r="32323" spans="2:2">
      <c r="B32323" s="15"/>
    </row>
    <row r="32324" spans="2:2">
      <c r="B32324" s="15"/>
    </row>
    <row r="32325" spans="2:2">
      <c r="B32325" s="15"/>
    </row>
    <row r="32326" spans="2:2">
      <c r="B32326" s="15"/>
    </row>
    <row r="32327" spans="2:2">
      <c r="B32327" s="15"/>
    </row>
    <row r="32328" spans="2:2">
      <c r="B32328" s="15"/>
    </row>
    <row r="32329" spans="2:2">
      <c r="B32329" s="15"/>
    </row>
    <row r="32330" spans="2:2">
      <c r="B32330" s="15"/>
    </row>
    <row r="32331" spans="2:2">
      <c r="B32331" s="15"/>
    </row>
    <row r="32332" spans="2:2">
      <c r="B32332" s="15"/>
    </row>
    <row r="32333" spans="2:2">
      <c r="B32333" s="15"/>
    </row>
    <row r="32334" spans="2:2">
      <c r="B32334" s="15"/>
    </row>
    <row r="32335" spans="2:2">
      <c r="B32335" s="15"/>
    </row>
    <row r="32336" spans="2:2">
      <c r="B32336" s="15"/>
    </row>
    <row r="32337" spans="2:2">
      <c r="B32337" s="15"/>
    </row>
    <row r="32338" spans="2:2">
      <c r="B32338" s="15"/>
    </row>
    <row r="32339" spans="2:2">
      <c r="B32339" s="15"/>
    </row>
    <row r="32340" spans="2:2">
      <c r="B32340" s="15"/>
    </row>
    <row r="32341" spans="2:2">
      <c r="B32341" s="15"/>
    </row>
    <row r="32342" spans="2:2">
      <c r="B32342" s="15"/>
    </row>
    <row r="32343" spans="2:2">
      <c r="B32343" s="15"/>
    </row>
    <row r="32344" spans="2:2">
      <c r="B32344" s="15"/>
    </row>
    <row r="32345" spans="2:2">
      <c r="B32345" s="15"/>
    </row>
    <row r="32346" spans="2:2">
      <c r="B32346" s="15"/>
    </row>
    <row r="32347" spans="2:2">
      <c r="B32347" s="15"/>
    </row>
    <row r="32348" spans="2:2">
      <c r="B32348" s="15"/>
    </row>
    <row r="32349" spans="2:2">
      <c r="B32349" s="15"/>
    </row>
    <row r="32350" spans="2:2">
      <c r="B32350" s="15"/>
    </row>
    <row r="32351" spans="2:2">
      <c r="B32351" s="15"/>
    </row>
    <row r="32352" spans="2:2">
      <c r="B32352" s="15"/>
    </row>
    <row r="32353" spans="2:2">
      <c r="B32353" s="15"/>
    </row>
    <row r="32354" spans="2:2">
      <c r="B32354" s="15"/>
    </row>
    <row r="32355" spans="2:2">
      <c r="B32355" s="15"/>
    </row>
    <row r="32356" spans="2:2">
      <c r="B32356" s="15"/>
    </row>
    <row r="32357" spans="2:2">
      <c r="B32357" s="15"/>
    </row>
    <row r="32358" spans="2:2">
      <c r="B32358" s="15"/>
    </row>
    <row r="32359" spans="2:2">
      <c r="B32359" s="15"/>
    </row>
    <row r="32360" spans="2:2">
      <c r="B32360" s="15"/>
    </row>
    <row r="32361" spans="2:2">
      <c r="B32361" s="15"/>
    </row>
    <row r="32362" spans="2:2">
      <c r="B32362" s="15"/>
    </row>
    <row r="32363" spans="2:2">
      <c r="B32363" s="15"/>
    </row>
    <row r="32364" spans="2:2">
      <c r="B32364" s="15"/>
    </row>
    <row r="32365" spans="2:2">
      <c r="B32365" s="15"/>
    </row>
    <row r="32366" spans="2:2">
      <c r="B32366" s="15"/>
    </row>
    <row r="32367" spans="2:2">
      <c r="B32367" s="15"/>
    </row>
    <row r="32368" spans="2:2">
      <c r="B32368" s="15"/>
    </row>
    <row r="32369" spans="2:2">
      <c r="B32369" s="15"/>
    </row>
    <row r="32370" spans="2:2">
      <c r="B32370" s="15"/>
    </row>
    <row r="32371" spans="2:2">
      <c r="B32371" s="15"/>
    </row>
    <row r="32372" spans="2:2">
      <c r="B32372" s="15"/>
    </row>
    <row r="32373" spans="2:2">
      <c r="B32373" s="15"/>
    </row>
    <row r="32374" spans="2:2">
      <c r="B32374" s="15"/>
    </row>
    <row r="32375" spans="2:2">
      <c r="B32375" s="15"/>
    </row>
    <row r="32376" spans="2:2">
      <c r="B32376" s="15"/>
    </row>
    <row r="32377" spans="2:2">
      <c r="B32377" s="15"/>
    </row>
    <row r="32378" spans="2:2">
      <c r="B32378" s="15"/>
    </row>
    <row r="32379" spans="2:2">
      <c r="B32379" s="15"/>
    </row>
    <row r="32380" spans="2:2">
      <c r="B32380" s="15"/>
    </row>
    <row r="32381" spans="2:2">
      <c r="B32381" s="15"/>
    </row>
    <row r="32382" spans="2:2">
      <c r="B32382" s="15"/>
    </row>
    <row r="32383" spans="2:2">
      <c r="B32383" s="15"/>
    </row>
    <row r="32384" spans="2:2">
      <c r="B32384" s="15"/>
    </row>
    <row r="32385" spans="2:2">
      <c r="B32385" s="15"/>
    </row>
    <row r="32386" spans="2:2">
      <c r="B32386" s="15"/>
    </row>
    <row r="32387" spans="2:2">
      <c r="B32387" s="15"/>
    </row>
    <row r="32388" spans="2:2">
      <c r="B32388" s="15"/>
    </row>
    <row r="32389" spans="2:2">
      <c r="B32389" s="15"/>
    </row>
    <row r="32390" spans="2:2">
      <c r="B32390" s="15"/>
    </row>
    <row r="32391" spans="2:2">
      <c r="B32391" s="15"/>
    </row>
    <row r="32392" spans="2:2">
      <c r="B32392" s="15"/>
    </row>
    <row r="32393" spans="2:2">
      <c r="B32393" s="15"/>
    </row>
    <row r="32394" spans="2:2">
      <c r="B32394" s="15"/>
    </row>
    <row r="32395" spans="2:2">
      <c r="B32395" s="15"/>
    </row>
    <row r="32396" spans="2:2">
      <c r="B32396" s="15"/>
    </row>
    <row r="32397" spans="2:2">
      <c r="B32397" s="15"/>
    </row>
    <row r="32398" spans="2:2">
      <c r="B32398" s="15"/>
    </row>
    <row r="32399" spans="2:2">
      <c r="B32399" s="15"/>
    </row>
    <row r="32400" spans="2:2">
      <c r="B32400" s="15"/>
    </row>
    <row r="32401" spans="2:2">
      <c r="B32401" s="15"/>
    </row>
    <row r="32402" spans="2:2">
      <c r="B32402" s="15"/>
    </row>
    <row r="32403" spans="2:2">
      <c r="B32403" s="15"/>
    </row>
    <row r="32404" spans="2:2">
      <c r="B32404" s="15"/>
    </row>
    <row r="32405" spans="2:2">
      <c r="B32405" s="15"/>
    </row>
    <row r="32406" spans="2:2">
      <c r="B32406" s="15"/>
    </row>
    <row r="32407" spans="2:2">
      <c r="B32407" s="15"/>
    </row>
    <row r="32408" spans="2:2">
      <c r="B32408" s="15"/>
    </row>
    <row r="32409" spans="2:2">
      <c r="B32409" s="15"/>
    </row>
    <row r="32410" spans="2:2">
      <c r="B32410" s="15"/>
    </row>
    <row r="32411" spans="2:2">
      <c r="B32411" s="15"/>
    </row>
    <row r="32412" spans="2:2">
      <c r="B32412" s="15"/>
    </row>
    <row r="32413" spans="2:2">
      <c r="B32413" s="15"/>
    </row>
    <row r="32414" spans="2:2">
      <c r="B32414" s="15"/>
    </row>
    <row r="32415" spans="2:2">
      <c r="B32415" s="15"/>
    </row>
    <row r="32416" spans="2:2">
      <c r="B32416" s="15"/>
    </row>
    <row r="32417" spans="2:2">
      <c r="B32417" s="15"/>
    </row>
    <row r="32418" spans="2:2">
      <c r="B32418" s="15"/>
    </row>
    <row r="32419" spans="2:2">
      <c r="B32419" s="15"/>
    </row>
    <row r="32420" spans="2:2">
      <c r="B32420" s="15"/>
    </row>
    <row r="32421" spans="2:2">
      <c r="B32421" s="15"/>
    </row>
    <row r="32422" spans="2:2">
      <c r="B32422" s="15"/>
    </row>
    <row r="32423" spans="2:2">
      <c r="B32423" s="15"/>
    </row>
    <row r="32424" spans="2:2">
      <c r="B32424" s="15"/>
    </row>
    <row r="32425" spans="2:2">
      <c r="B32425" s="15"/>
    </row>
    <row r="32426" spans="2:2">
      <c r="B32426" s="15"/>
    </row>
    <row r="32427" spans="2:2">
      <c r="B32427" s="15"/>
    </row>
    <row r="32428" spans="2:2">
      <c r="B32428" s="15"/>
    </row>
    <row r="32429" spans="2:2">
      <c r="B32429" s="15"/>
    </row>
    <row r="32430" spans="2:2">
      <c r="B32430" s="15"/>
    </row>
    <row r="32431" spans="2:2">
      <c r="B32431" s="15"/>
    </row>
    <row r="32432" spans="2:2">
      <c r="B32432" s="15"/>
    </row>
    <row r="32433" spans="2:2">
      <c r="B32433" s="15"/>
    </row>
    <row r="32434" spans="2:2">
      <c r="B32434" s="15"/>
    </row>
    <row r="32435" spans="2:2">
      <c r="B32435" s="15"/>
    </row>
    <row r="32436" spans="2:2">
      <c r="B32436" s="15"/>
    </row>
    <row r="32437" spans="2:2">
      <c r="B32437" s="15"/>
    </row>
    <row r="32438" spans="2:2">
      <c r="B32438" s="15"/>
    </row>
    <row r="32439" spans="2:2">
      <c r="B32439" s="15"/>
    </row>
    <row r="32440" spans="2:2">
      <c r="B32440" s="15"/>
    </row>
    <row r="32441" spans="2:2">
      <c r="B32441" s="15"/>
    </row>
    <row r="32442" spans="2:2">
      <c r="B32442" s="15"/>
    </row>
    <row r="32443" spans="2:2">
      <c r="B32443" s="15"/>
    </row>
    <row r="32444" spans="2:2">
      <c r="B32444" s="15"/>
    </row>
    <row r="32445" spans="2:2">
      <c r="B32445" s="15"/>
    </row>
    <row r="32446" spans="2:2">
      <c r="B32446" s="15"/>
    </row>
    <row r="32447" spans="2:2">
      <c r="B32447" s="15"/>
    </row>
    <row r="32448" spans="2:2">
      <c r="B32448" s="15"/>
    </row>
    <row r="32449" spans="2:2">
      <c r="B32449" s="15"/>
    </row>
    <row r="32450" spans="2:2">
      <c r="B32450" s="15"/>
    </row>
    <row r="32451" spans="2:2">
      <c r="B32451" s="15"/>
    </row>
    <row r="32452" spans="2:2">
      <c r="B32452" s="15"/>
    </row>
    <row r="32453" spans="2:2">
      <c r="B32453" s="15"/>
    </row>
    <row r="32454" spans="2:2">
      <c r="B32454" s="15"/>
    </row>
    <row r="32455" spans="2:2">
      <c r="B32455" s="15"/>
    </row>
    <row r="32456" spans="2:2">
      <c r="B32456" s="15"/>
    </row>
    <row r="32457" spans="2:2">
      <c r="B32457" s="15"/>
    </row>
    <row r="32458" spans="2:2">
      <c r="B32458" s="15"/>
    </row>
    <row r="32459" spans="2:2">
      <c r="B32459" s="15"/>
    </row>
    <row r="32460" spans="2:2">
      <c r="B32460" s="15"/>
    </row>
    <row r="32461" spans="2:2">
      <c r="B32461" s="15"/>
    </row>
    <row r="32462" spans="2:2">
      <c r="B32462" s="15"/>
    </row>
    <row r="32463" spans="2:2">
      <c r="B32463" s="15"/>
    </row>
    <row r="32464" spans="2:2">
      <c r="B32464" s="15"/>
    </row>
    <row r="32465" spans="2:2">
      <c r="B32465" s="15"/>
    </row>
    <row r="32466" spans="2:2">
      <c r="B32466" s="15"/>
    </row>
    <row r="32467" spans="2:2">
      <c r="B32467" s="15"/>
    </row>
    <row r="32468" spans="2:2">
      <c r="B32468" s="15"/>
    </row>
    <row r="32469" spans="2:2">
      <c r="B32469" s="15"/>
    </row>
    <row r="32470" spans="2:2">
      <c r="B32470" s="15"/>
    </row>
    <row r="32471" spans="2:2">
      <c r="B32471" s="15"/>
    </row>
    <row r="32472" spans="2:2">
      <c r="B32472" s="15"/>
    </row>
    <row r="32473" spans="2:2">
      <c r="B32473" s="15"/>
    </row>
    <row r="32474" spans="2:2">
      <c r="B32474" s="15"/>
    </row>
    <row r="32475" spans="2:2">
      <c r="B32475" s="15"/>
    </row>
    <row r="32476" spans="2:2">
      <c r="B32476" s="15"/>
    </row>
    <row r="32477" spans="2:2">
      <c r="B32477" s="15"/>
    </row>
    <row r="32478" spans="2:2">
      <c r="B32478" s="15"/>
    </row>
    <row r="32479" spans="2:2">
      <c r="B32479" s="15"/>
    </row>
    <row r="32480" spans="2:2">
      <c r="B32480" s="15"/>
    </row>
    <row r="32481" spans="2:2">
      <c r="B32481" s="15"/>
    </row>
    <row r="32482" spans="2:2">
      <c r="B32482" s="15"/>
    </row>
    <row r="32483" spans="2:2">
      <c r="B32483" s="15"/>
    </row>
    <row r="32484" spans="2:2">
      <c r="B32484" s="15"/>
    </row>
    <row r="32485" spans="2:2">
      <c r="B32485" s="15"/>
    </row>
    <row r="32486" spans="2:2">
      <c r="B32486" s="15"/>
    </row>
    <row r="32487" spans="2:2">
      <c r="B32487" s="15"/>
    </row>
    <row r="32488" spans="2:2">
      <c r="B32488" s="15"/>
    </row>
    <row r="32489" spans="2:2">
      <c r="B32489" s="15"/>
    </row>
    <row r="32490" spans="2:2">
      <c r="B32490" s="15"/>
    </row>
    <row r="32491" spans="2:2">
      <c r="B32491" s="15"/>
    </row>
    <row r="32492" spans="2:2">
      <c r="B32492" s="15"/>
    </row>
    <row r="32493" spans="2:2">
      <c r="B32493" s="15"/>
    </row>
    <row r="32494" spans="2:2">
      <c r="B32494" s="15"/>
    </row>
    <row r="32495" spans="2:2">
      <c r="B32495" s="15"/>
    </row>
    <row r="32496" spans="2:2">
      <c r="B32496" s="15"/>
    </row>
    <row r="32497" spans="2:2">
      <c r="B32497" s="15"/>
    </row>
    <row r="32498" spans="2:2">
      <c r="B32498" s="15"/>
    </row>
    <row r="32499" spans="2:2">
      <c r="B32499" s="15"/>
    </row>
    <row r="32500" spans="2:2">
      <c r="B32500" s="15"/>
    </row>
    <row r="32501" spans="2:2">
      <c r="B32501" s="15"/>
    </row>
    <row r="32502" spans="2:2">
      <c r="B32502" s="15"/>
    </row>
    <row r="32503" spans="2:2">
      <c r="B32503" s="15"/>
    </row>
    <row r="32504" spans="2:2">
      <c r="B32504" s="15"/>
    </row>
    <row r="32505" spans="2:2">
      <c r="B32505" s="15"/>
    </row>
    <row r="32506" spans="2:2">
      <c r="B32506" s="15"/>
    </row>
    <row r="32507" spans="2:2">
      <c r="B32507" s="15"/>
    </row>
    <row r="32508" spans="2:2">
      <c r="B32508" s="15"/>
    </row>
    <row r="32509" spans="2:2">
      <c r="B32509" s="15"/>
    </row>
    <row r="32510" spans="2:2">
      <c r="B32510" s="15"/>
    </row>
    <row r="32511" spans="2:2">
      <c r="B32511" s="15"/>
    </row>
    <row r="32512" spans="2:2">
      <c r="B32512" s="15"/>
    </row>
    <row r="32513" spans="2:2">
      <c r="B32513" s="15"/>
    </row>
    <row r="32514" spans="2:2">
      <c r="B32514" s="15"/>
    </row>
    <row r="32515" spans="2:2">
      <c r="B32515" s="15"/>
    </row>
    <row r="32516" spans="2:2">
      <c r="B32516" s="15"/>
    </row>
    <row r="32517" spans="2:2">
      <c r="B32517" s="15"/>
    </row>
    <row r="32518" spans="2:2">
      <c r="B32518" s="15"/>
    </row>
    <row r="32519" spans="2:2">
      <c r="B32519" s="15"/>
    </row>
    <row r="32520" spans="2:2">
      <c r="B32520" s="15"/>
    </row>
    <row r="32521" spans="2:2">
      <c r="B32521" s="15"/>
    </row>
    <row r="32522" spans="2:2">
      <c r="B32522" s="15"/>
    </row>
    <row r="32523" spans="2:2">
      <c r="B32523" s="15"/>
    </row>
    <row r="32524" spans="2:2">
      <c r="B32524" s="15"/>
    </row>
    <row r="32525" spans="2:2">
      <c r="B32525" s="15"/>
    </row>
    <row r="32526" spans="2:2">
      <c r="B32526" s="15"/>
    </row>
    <row r="32527" spans="2:2">
      <c r="B32527" s="15"/>
    </row>
    <row r="32528" spans="2:2">
      <c r="B32528" s="15"/>
    </row>
    <row r="32529" spans="2:2">
      <c r="B32529" s="15"/>
    </row>
    <row r="32530" spans="2:2">
      <c r="B32530" s="15"/>
    </row>
    <row r="32531" spans="2:2">
      <c r="B32531" s="15"/>
    </row>
    <row r="32532" spans="2:2">
      <c r="B32532" s="15"/>
    </row>
    <row r="32533" spans="2:2">
      <c r="B32533" s="15"/>
    </row>
    <row r="32534" spans="2:2">
      <c r="B32534" s="15"/>
    </row>
    <row r="32535" spans="2:2">
      <c r="B32535" s="15"/>
    </row>
    <row r="32536" spans="2:2">
      <c r="B32536" s="15"/>
    </row>
    <row r="32537" spans="2:2">
      <c r="B32537" s="15"/>
    </row>
    <row r="32538" spans="2:2">
      <c r="B32538" s="15"/>
    </row>
    <row r="32539" spans="2:2">
      <c r="B32539" s="15"/>
    </row>
    <row r="32540" spans="2:2">
      <c r="B32540" s="15"/>
    </row>
    <row r="32541" spans="2:2">
      <c r="B32541" s="15"/>
    </row>
    <row r="32542" spans="2:2">
      <c r="B32542" s="15"/>
    </row>
    <row r="32543" spans="2:2">
      <c r="B32543" s="15"/>
    </row>
    <row r="32544" spans="2:2">
      <c r="B32544" s="15"/>
    </row>
    <row r="32545" spans="2:2">
      <c r="B32545" s="15"/>
    </row>
    <row r="32546" spans="2:2">
      <c r="B32546" s="15"/>
    </row>
    <row r="32547" spans="2:2">
      <c r="B32547" s="15"/>
    </row>
    <row r="32548" spans="2:2">
      <c r="B32548" s="15"/>
    </row>
    <row r="32549" spans="2:2">
      <c r="B32549" s="15"/>
    </row>
    <row r="32550" spans="2:2">
      <c r="B32550" s="15"/>
    </row>
    <row r="32551" spans="2:2">
      <c r="B32551" s="15"/>
    </row>
    <row r="32552" spans="2:2">
      <c r="B32552" s="15"/>
    </row>
    <row r="32553" spans="2:2">
      <c r="B32553" s="15"/>
    </row>
    <row r="32554" spans="2:2">
      <c r="B32554" s="15"/>
    </row>
    <row r="32555" spans="2:2">
      <c r="B32555" s="15"/>
    </row>
    <row r="32556" spans="2:2">
      <c r="B32556" s="15"/>
    </row>
    <row r="32557" spans="2:2">
      <c r="B32557" s="15"/>
    </row>
    <row r="32558" spans="2:2">
      <c r="B32558" s="15"/>
    </row>
    <row r="32559" spans="2:2">
      <c r="B32559" s="15"/>
    </row>
    <row r="32560" spans="2:2">
      <c r="B32560" s="15"/>
    </row>
    <row r="32561" spans="2:2">
      <c r="B32561" s="15"/>
    </row>
    <row r="32562" spans="2:2">
      <c r="B32562" s="15"/>
    </row>
    <row r="32563" spans="2:2">
      <c r="B32563" s="15"/>
    </row>
    <row r="32564" spans="2:2">
      <c r="B32564" s="15"/>
    </row>
    <row r="32565" spans="2:2">
      <c r="B32565" s="15"/>
    </row>
    <row r="32566" spans="2:2">
      <c r="B32566" s="15"/>
    </row>
    <row r="32567" spans="2:2">
      <c r="B32567" s="15"/>
    </row>
    <row r="32568" spans="2:2">
      <c r="B32568" s="15"/>
    </row>
    <row r="32569" spans="2:2">
      <c r="B32569" s="15"/>
    </row>
    <row r="32570" spans="2:2">
      <c r="B32570" s="15"/>
    </row>
    <row r="32571" spans="2:2">
      <c r="B32571" s="15"/>
    </row>
    <row r="32572" spans="2:2">
      <c r="B32572" s="15"/>
    </row>
    <row r="32573" spans="2:2">
      <c r="B32573" s="15"/>
    </row>
    <row r="32574" spans="2:2">
      <c r="B32574" s="15"/>
    </row>
    <row r="32575" spans="2:2">
      <c r="B32575" s="15"/>
    </row>
    <row r="32576" spans="2:2">
      <c r="B32576" s="15"/>
    </row>
    <row r="32577" spans="2:2">
      <c r="B32577" s="15"/>
    </row>
    <row r="32578" spans="2:2">
      <c r="B32578" s="15"/>
    </row>
    <row r="32579" spans="2:2">
      <c r="B32579" s="15"/>
    </row>
    <row r="32580" spans="2:2">
      <c r="B32580" s="15"/>
    </row>
    <row r="32581" spans="2:2">
      <c r="B32581" s="15"/>
    </row>
    <row r="32582" spans="2:2">
      <c r="B32582" s="15"/>
    </row>
    <row r="32583" spans="2:2">
      <c r="B32583" s="15"/>
    </row>
    <row r="32584" spans="2:2">
      <c r="B32584" s="15"/>
    </row>
    <row r="32585" spans="2:2">
      <c r="B32585" s="15"/>
    </row>
    <row r="32586" spans="2:2">
      <c r="B32586" s="15"/>
    </row>
    <row r="32587" spans="2:2">
      <c r="B32587" s="15"/>
    </row>
    <row r="32588" spans="2:2">
      <c r="B32588" s="15"/>
    </row>
    <row r="32589" spans="2:2">
      <c r="B32589" s="15"/>
    </row>
    <row r="32590" spans="2:2">
      <c r="B32590" s="15"/>
    </row>
    <row r="32591" spans="2:2">
      <c r="B32591" s="15"/>
    </row>
    <row r="32592" spans="2:2">
      <c r="B32592" s="15"/>
    </row>
    <row r="32593" spans="2:2">
      <c r="B32593" s="15"/>
    </row>
    <row r="32594" spans="2:2">
      <c r="B32594" s="15"/>
    </row>
    <row r="32595" spans="2:2">
      <c r="B32595" s="15"/>
    </row>
    <row r="32596" spans="2:2">
      <c r="B32596" s="15"/>
    </row>
    <row r="32597" spans="2:2">
      <c r="B32597" s="15"/>
    </row>
    <row r="32598" spans="2:2">
      <c r="B32598" s="15"/>
    </row>
    <row r="32599" spans="2:2">
      <c r="B32599" s="15"/>
    </row>
    <row r="32600" spans="2:2">
      <c r="B32600" s="15"/>
    </row>
    <row r="32601" spans="2:2">
      <c r="B32601" s="15"/>
    </row>
    <row r="32602" spans="2:2">
      <c r="B32602" s="15"/>
    </row>
    <row r="32603" spans="2:2">
      <c r="B32603" s="15"/>
    </row>
    <row r="32604" spans="2:2">
      <c r="B32604" s="15"/>
    </row>
    <row r="32605" spans="2:2">
      <c r="B32605" s="15"/>
    </row>
    <row r="32606" spans="2:2">
      <c r="B32606" s="15"/>
    </row>
    <row r="32607" spans="2:2">
      <c r="B32607" s="15"/>
    </row>
    <row r="32608" spans="2:2">
      <c r="B32608" s="15"/>
    </row>
    <row r="32609" spans="2:2">
      <c r="B32609" s="15"/>
    </row>
    <row r="32610" spans="2:2">
      <c r="B32610" s="15"/>
    </row>
    <row r="32611" spans="2:2">
      <c r="B32611" s="15"/>
    </row>
    <row r="32612" spans="2:2">
      <c r="B32612" s="15"/>
    </row>
    <row r="32613" spans="2:2">
      <c r="B32613" s="15"/>
    </row>
    <row r="32614" spans="2:2">
      <c r="B32614" s="15"/>
    </row>
    <row r="32615" spans="2:2">
      <c r="B32615" s="15"/>
    </row>
    <row r="32616" spans="2:2">
      <c r="B32616" s="15"/>
    </row>
    <row r="32617" spans="2:2">
      <c r="B32617" s="15"/>
    </row>
    <row r="32618" spans="2:2">
      <c r="B32618" s="15"/>
    </row>
    <row r="32619" spans="2:2">
      <c r="B32619" s="15"/>
    </row>
    <row r="32620" spans="2:2">
      <c r="B32620" s="15"/>
    </row>
    <row r="32621" spans="2:2">
      <c r="B32621" s="15"/>
    </row>
    <row r="32622" spans="2:2">
      <c r="B32622" s="15"/>
    </row>
    <row r="32623" spans="2:2">
      <c r="B32623" s="15"/>
    </row>
    <row r="32624" spans="2:2">
      <c r="B32624" s="15"/>
    </row>
    <row r="32625" spans="2:2">
      <c r="B32625" s="15"/>
    </row>
    <row r="32626" spans="2:2">
      <c r="B32626" s="15"/>
    </row>
    <row r="32627" spans="2:2">
      <c r="B32627" s="15"/>
    </row>
    <row r="32628" spans="2:2">
      <c r="B32628" s="15"/>
    </row>
    <row r="32629" spans="2:2">
      <c r="B32629" s="15"/>
    </row>
    <row r="32630" spans="2:2">
      <c r="B32630" s="15"/>
    </row>
    <row r="32631" spans="2:2">
      <c r="B32631" s="15"/>
    </row>
    <row r="32632" spans="2:2">
      <c r="B32632" s="15"/>
    </row>
    <row r="32633" spans="2:2">
      <c r="B32633" s="15"/>
    </row>
    <row r="32634" spans="2:2">
      <c r="B32634" s="15"/>
    </row>
    <row r="32635" spans="2:2">
      <c r="B32635" s="15"/>
    </row>
    <row r="32636" spans="2:2">
      <c r="B32636" s="15"/>
    </row>
    <row r="32637" spans="2:2">
      <c r="B32637" s="15"/>
    </row>
    <row r="32638" spans="2:2">
      <c r="B32638" s="15"/>
    </row>
    <row r="32639" spans="2:2">
      <c r="B32639" s="15"/>
    </row>
    <row r="32640" spans="2:2">
      <c r="B32640" s="15"/>
    </row>
    <row r="32641" spans="2:2">
      <c r="B32641" s="15"/>
    </row>
    <row r="32642" spans="2:2">
      <c r="B32642" s="15"/>
    </row>
    <row r="32643" spans="2:2">
      <c r="B32643" s="15"/>
    </row>
    <row r="32644" spans="2:2">
      <c r="B32644" s="15"/>
    </row>
    <row r="32645" spans="2:2">
      <c r="B32645" s="15"/>
    </row>
    <row r="32646" spans="2:2">
      <c r="B32646" s="15"/>
    </row>
    <row r="32647" spans="2:2">
      <c r="B32647" s="15"/>
    </row>
    <row r="32648" spans="2:2">
      <c r="B32648" s="15"/>
    </row>
    <row r="32649" spans="2:2">
      <c r="B32649" s="15"/>
    </row>
    <row r="32650" spans="2:2">
      <c r="B32650" s="15"/>
    </row>
    <row r="32651" spans="2:2">
      <c r="B32651" s="15"/>
    </row>
    <row r="32652" spans="2:2">
      <c r="B32652" s="15"/>
    </row>
    <row r="32653" spans="2:2">
      <c r="B32653" s="15"/>
    </row>
    <row r="32654" spans="2:2">
      <c r="B32654" s="15"/>
    </row>
    <row r="32655" spans="2:2">
      <c r="B32655" s="15"/>
    </row>
    <row r="32656" spans="2:2">
      <c r="B32656" s="15"/>
    </row>
    <row r="32657" spans="2:2">
      <c r="B32657" s="15"/>
    </row>
    <row r="32658" spans="2:2">
      <c r="B32658" s="15"/>
    </row>
    <row r="32659" spans="2:2">
      <c r="B32659" s="15"/>
    </row>
    <row r="32660" spans="2:2">
      <c r="B32660" s="15"/>
    </row>
    <row r="32661" spans="2:2">
      <c r="B32661" s="15"/>
    </row>
    <row r="32662" spans="2:2">
      <c r="B32662" s="15"/>
    </row>
    <row r="32663" spans="2:2">
      <c r="B32663" s="15"/>
    </row>
    <row r="32664" spans="2:2">
      <c r="B32664" s="15"/>
    </row>
    <row r="32665" spans="2:2">
      <c r="B32665" s="15"/>
    </row>
    <row r="32666" spans="2:2">
      <c r="B32666" s="15"/>
    </row>
    <row r="32667" spans="2:2">
      <c r="B32667" s="15"/>
    </row>
    <row r="32668" spans="2:2">
      <c r="B32668" s="15"/>
    </row>
    <row r="32669" spans="2:2">
      <c r="B32669" s="15"/>
    </row>
    <row r="32670" spans="2:2">
      <c r="B32670" s="15"/>
    </row>
    <row r="32671" spans="2:2">
      <c r="B32671" s="15"/>
    </row>
    <row r="32672" spans="2:2">
      <c r="B32672" s="15"/>
    </row>
    <row r="32673" spans="2:2">
      <c r="B32673" s="15"/>
    </row>
    <row r="32674" spans="2:2">
      <c r="B32674" s="15"/>
    </row>
    <row r="32675" spans="2:2">
      <c r="B32675" s="15"/>
    </row>
    <row r="32676" spans="2:2">
      <c r="B32676" s="15"/>
    </row>
    <row r="32677" spans="2:2">
      <c r="B32677" s="15"/>
    </row>
    <row r="32678" spans="2:2">
      <c r="B32678" s="15"/>
    </row>
    <row r="32679" spans="2:2">
      <c r="B32679" s="15"/>
    </row>
    <row r="32680" spans="2:2">
      <c r="B32680" s="15"/>
    </row>
    <row r="32681" spans="2:2">
      <c r="B32681" s="15"/>
    </row>
    <row r="32682" spans="2:2">
      <c r="B32682" s="15"/>
    </row>
    <row r="32683" spans="2:2">
      <c r="B32683" s="15"/>
    </row>
    <row r="32684" spans="2:2">
      <c r="B32684" s="15"/>
    </row>
    <row r="32685" spans="2:2">
      <c r="B32685" s="15"/>
    </row>
    <row r="32686" spans="2:2">
      <c r="B32686" s="15"/>
    </row>
    <row r="32687" spans="2:2">
      <c r="B32687" s="15"/>
    </row>
    <row r="32688" spans="2:2">
      <c r="B32688" s="15"/>
    </row>
    <row r="32689" spans="2:2">
      <c r="B32689" s="15"/>
    </row>
    <row r="32690" spans="2:2">
      <c r="B32690" s="15"/>
    </row>
    <row r="32691" spans="2:2">
      <c r="B32691" s="15"/>
    </row>
    <row r="32692" spans="2:2">
      <c r="B32692" s="15"/>
    </row>
    <row r="32693" spans="2:2">
      <c r="B32693" s="15"/>
    </row>
    <row r="32694" spans="2:2">
      <c r="B32694" s="15"/>
    </row>
    <row r="32695" spans="2:2">
      <c r="B32695" s="15"/>
    </row>
    <row r="32696" spans="2:2">
      <c r="B32696" s="15"/>
    </row>
    <row r="32697" spans="2:2">
      <c r="B32697" s="15"/>
    </row>
    <row r="32698" spans="2:2">
      <c r="B32698" s="15"/>
    </row>
    <row r="32699" spans="2:2">
      <c r="B32699" s="15"/>
    </row>
    <row r="32700" spans="2:2">
      <c r="B32700" s="15"/>
    </row>
    <row r="32701" spans="2:2">
      <c r="B32701" s="15"/>
    </row>
    <row r="32702" spans="2:2">
      <c r="B32702" s="15"/>
    </row>
    <row r="32703" spans="2:2">
      <c r="B32703" s="15"/>
    </row>
    <row r="32704" spans="2:2">
      <c r="B32704" s="15"/>
    </row>
    <row r="32705" spans="2:2">
      <c r="B32705" s="15"/>
    </row>
    <row r="32706" spans="2:2">
      <c r="B32706" s="15"/>
    </row>
    <row r="32707" spans="2:2">
      <c r="B32707" s="15"/>
    </row>
    <row r="32708" spans="2:2">
      <c r="B32708" s="15"/>
    </row>
    <row r="32709" spans="2:2">
      <c r="B32709" s="15"/>
    </row>
    <row r="32710" spans="2:2">
      <c r="B32710" s="15"/>
    </row>
    <row r="32711" spans="2:2">
      <c r="B32711" s="15"/>
    </row>
    <row r="32712" spans="2:2">
      <c r="B32712" s="15"/>
    </row>
    <row r="32713" spans="2:2">
      <c r="B32713" s="15"/>
    </row>
    <row r="32714" spans="2:2">
      <c r="B32714" s="15"/>
    </row>
    <row r="32715" spans="2:2">
      <c r="B32715" s="15"/>
    </row>
    <row r="32716" spans="2:2">
      <c r="B32716" s="15"/>
    </row>
    <row r="32717" spans="2:2">
      <c r="B32717" s="15"/>
    </row>
    <row r="32718" spans="2:2">
      <c r="B32718" s="15"/>
    </row>
    <row r="32719" spans="2:2">
      <c r="B32719" s="15"/>
    </row>
    <row r="32720" spans="2:2">
      <c r="B32720" s="15"/>
    </row>
    <row r="32721" spans="2:2">
      <c r="B32721" s="15"/>
    </row>
    <row r="32722" spans="2:2">
      <c r="B32722" s="15"/>
    </row>
    <row r="32723" spans="2:2">
      <c r="B32723" s="15"/>
    </row>
    <row r="32724" spans="2:2">
      <c r="B32724" s="15"/>
    </row>
    <row r="32725" spans="2:2">
      <c r="B32725" s="15"/>
    </row>
    <row r="32726" spans="2:2">
      <c r="B32726" s="15"/>
    </row>
    <row r="32727" spans="2:2">
      <c r="B32727" s="15"/>
    </row>
    <row r="32728" spans="2:2">
      <c r="B32728" s="15"/>
    </row>
    <row r="32729" spans="2:2">
      <c r="B32729" s="15"/>
    </row>
    <row r="32730" spans="2:2">
      <c r="B32730" s="15"/>
    </row>
    <row r="32731" spans="2:2">
      <c r="B32731" s="15"/>
    </row>
    <row r="32732" spans="2:2">
      <c r="B32732" s="15"/>
    </row>
    <row r="32733" spans="2:2">
      <c r="B32733" s="15"/>
    </row>
    <row r="32734" spans="2:2">
      <c r="B32734" s="15"/>
    </row>
    <row r="32735" spans="2:2">
      <c r="B32735" s="15"/>
    </row>
    <row r="32736" spans="2:2">
      <c r="B32736" s="15"/>
    </row>
    <row r="32737" spans="2:2">
      <c r="B32737" s="15"/>
    </row>
    <row r="32738" spans="2:2">
      <c r="B32738" s="15"/>
    </row>
    <row r="32739" spans="2:2">
      <c r="B32739" s="15"/>
    </row>
    <row r="32740" spans="2:2">
      <c r="B32740" s="15"/>
    </row>
    <row r="32741" spans="2:2">
      <c r="B32741" s="15"/>
    </row>
    <row r="32742" spans="2:2">
      <c r="B32742" s="15"/>
    </row>
    <row r="32743" spans="2:2">
      <c r="B32743" s="15"/>
    </row>
    <row r="32744" spans="2:2">
      <c r="B32744" s="15"/>
    </row>
    <row r="32745" spans="2:2">
      <c r="B32745" s="15"/>
    </row>
    <row r="32746" spans="2:2">
      <c r="B32746" s="15"/>
    </row>
    <row r="32747" spans="2:2">
      <c r="B32747" s="15"/>
    </row>
    <row r="32748" spans="2:2">
      <c r="B32748" s="15"/>
    </row>
    <row r="32749" spans="2:2">
      <c r="B32749" s="15"/>
    </row>
    <row r="32750" spans="2:2">
      <c r="B32750" s="15"/>
    </row>
    <row r="32751" spans="2:2">
      <c r="B32751" s="15"/>
    </row>
    <row r="32752" spans="2:2">
      <c r="B32752" s="15"/>
    </row>
    <row r="32753" spans="2:2">
      <c r="B32753" s="15"/>
    </row>
    <row r="32754" spans="2:2">
      <c r="B32754" s="15"/>
    </row>
    <row r="32755" spans="2:2">
      <c r="B32755" s="15"/>
    </row>
    <row r="32756" spans="2:2">
      <c r="B32756" s="15"/>
    </row>
    <row r="32757" spans="2:2">
      <c r="B32757" s="15"/>
    </row>
    <row r="32758" spans="2:2">
      <c r="B32758" s="15"/>
    </row>
    <row r="32759" spans="2:2">
      <c r="B32759" s="15"/>
    </row>
    <row r="32760" spans="2:2">
      <c r="B32760" s="15"/>
    </row>
    <row r="32761" spans="2:2">
      <c r="B32761" s="15"/>
    </row>
    <row r="32762" spans="2:2">
      <c r="B32762" s="15"/>
    </row>
    <row r="32763" spans="2:2">
      <c r="B32763" s="15"/>
    </row>
    <row r="32764" spans="2:2">
      <c r="B32764" s="15"/>
    </row>
    <row r="32765" spans="2:2">
      <c r="B32765" s="15"/>
    </row>
    <row r="32766" spans="2:2">
      <c r="B32766" s="15"/>
    </row>
    <row r="32767" spans="2:2">
      <c r="B32767" s="15"/>
    </row>
    <row r="32768" spans="2:2">
      <c r="B32768" s="15"/>
    </row>
    <row r="32769" spans="2:2">
      <c r="B32769" s="15"/>
    </row>
    <row r="32770" spans="2:2">
      <c r="B32770" s="15"/>
    </row>
    <row r="32771" spans="2:2">
      <c r="B32771" s="15"/>
    </row>
    <row r="32772" spans="2:2">
      <c r="B32772" s="15"/>
    </row>
    <row r="32773" spans="2:2">
      <c r="B32773" s="15"/>
    </row>
    <row r="32774" spans="2:2">
      <c r="B32774" s="15"/>
    </row>
    <row r="32775" spans="2:2">
      <c r="B32775" s="15"/>
    </row>
    <row r="32776" spans="2:2">
      <c r="B32776" s="15"/>
    </row>
    <row r="32777" spans="2:2">
      <c r="B32777" s="15"/>
    </row>
    <row r="32778" spans="2:2">
      <c r="B32778" s="15"/>
    </row>
    <row r="32779" spans="2:2">
      <c r="B32779" s="15"/>
    </row>
    <row r="32780" spans="2:2">
      <c r="B32780" s="15"/>
    </row>
    <row r="32781" spans="2:2">
      <c r="B32781" s="15"/>
    </row>
    <row r="32782" spans="2:2">
      <c r="B32782" s="15"/>
    </row>
    <row r="32783" spans="2:2">
      <c r="B32783" s="15"/>
    </row>
    <row r="32784" spans="2:2">
      <c r="B32784" s="15"/>
    </row>
    <row r="32785" spans="2:2">
      <c r="B32785" s="15"/>
    </row>
    <row r="32786" spans="2:2">
      <c r="B32786" s="15"/>
    </row>
    <row r="32787" spans="2:2">
      <c r="B32787" s="15"/>
    </row>
    <row r="32788" spans="2:2">
      <c r="B32788" s="15"/>
    </row>
    <row r="32789" spans="2:2">
      <c r="B32789" s="15"/>
    </row>
    <row r="32790" spans="2:2">
      <c r="B32790" s="15"/>
    </row>
    <row r="32791" spans="2:2">
      <c r="B32791" s="15"/>
    </row>
    <row r="32792" spans="2:2">
      <c r="B32792" s="15"/>
    </row>
    <row r="32793" spans="2:2">
      <c r="B32793" s="15"/>
    </row>
    <row r="32794" spans="2:2">
      <c r="B32794" s="15"/>
    </row>
    <row r="32795" spans="2:2">
      <c r="B32795" s="15"/>
    </row>
    <row r="32796" spans="2:2">
      <c r="B32796" s="15"/>
    </row>
    <row r="32797" spans="2:2">
      <c r="B32797" s="15"/>
    </row>
    <row r="32798" spans="2:2">
      <c r="B32798" s="15"/>
    </row>
    <row r="32799" spans="2:2">
      <c r="B32799" s="15"/>
    </row>
    <row r="32800" spans="2:2">
      <c r="B32800" s="15"/>
    </row>
    <row r="32801" spans="2:2">
      <c r="B32801" s="15"/>
    </row>
    <row r="32802" spans="2:2">
      <c r="B32802" s="15"/>
    </row>
    <row r="32803" spans="2:2">
      <c r="B32803" s="15"/>
    </row>
    <row r="32804" spans="2:2">
      <c r="B32804" s="15"/>
    </row>
    <row r="32805" spans="2:2">
      <c r="B32805" s="15"/>
    </row>
    <row r="32806" spans="2:2">
      <c r="B32806" s="15"/>
    </row>
    <row r="32807" spans="2:2">
      <c r="B32807" s="15"/>
    </row>
    <row r="32808" spans="2:2">
      <c r="B32808" s="15"/>
    </row>
    <row r="32809" spans="2:2">
      <c r="B32809" s="15"/>
    </row>
    <row r="32810" spans="2:2">
      <c r="B32810" s="15"/>
    </row>
    <row r="32811" spans="2:2">
      <c r="B32811" s="15"/>
    </row>
    <row r="32812" spans="2:2">
      <c r="B32812" s="15"/>
    </row>
    <row r="32813" spans="2:2">
      <c r="B32813" s="15"/>
    </row>
    <row r="32814" spans="2:2">
      <c r="B32814" s="15"/>
    </row>
    <row r="32815" spans="2:2">
      <c r="B32815" s="15"/>
    </row>
    <row r="32816" spans="2:2">
      <c r="B32816" s="15"/>
    </row>
    <row r="32817" spans="2:2">
      <c r="B32817" s="15"/>
    </row>
    <row r="32818" spans="2:2">
      <c r="B32818" s="15"/>
    </row>
    <row r="32819" spans="2:2">
      <c r="B32819" s="15"/>
    </row>
    <row r="32820" spans="2:2">
      <c r="B32820" s="15"/>
    </row>
    <row r="32821" spans="2:2">
      <c r="B32821" s="15"/>
    </row>
    <row r="32822" spans="2:2">
      <c r="B32822" s="15"/>
    </row>
    <row r="32823" spans="2:2">
      <c r="B32823" s="15"/>
    </row>
    <row r="32824" spans="2:2">
      <c r="B32824" s="15"/>
    </row>
    <row r="32825" spans="2:2">
      <c r="B32825" s="15"/>
    </row>
    <row r="32826" spans="2:2">
      <c r="B32826" s="15"/>
    </row>
    <row r="32827" spans="2:2">
      <c r="B32827" s="15"/>
    </row>
    <row r="32828" spans="2:2">
      <c r="B32828" s="15"/>
    </row>
    <row r="32829" spans="2:2">
      <c r="B32829" s="15"/>
    </row>
    <row r="32830" spans="2:2">
      <c r="B32830" s="15"/>
    </row>
    <row r="32831" spans="2:2">
      <c r="B32831" s="15"/>
    </row>
    <row r="32832" spans="2:2">
      <c r="B32832" s="15"/>
    </row>
    <row r="32833" spans="2:2">
      <c r="B32833" s="15"/>
    </row>
    <row r="32834" spans="2:2">
      <c r="B32834" s="15"/>
    </row>
    <row r="32835" spans="2:2">
      <c r="B32835" s="15"/>
    </row>
    <row r="32836" spans="2:2">
      <c r="B32836" s="15"/>
    </row>
    <row r="32837" spans="2:2">
      <c r="B32837" s="15"/>
    </row>
    <row r="32838" spans="2:2">
      <c r="B32838" s="15"/>
    </row>
    <row r="32839" spans="2:2">
      <c r="B32839" s="15"/>
    </row>
    <row r="32840" spans="2:2">
      <c r="B32840" s="15"/>
    </row>
    <row r="32841" spans="2:2">
      <c r="B32841" s="15"/>
    </row>
    <row r="32842" spans="2:2">
      <c r="B32842" s="15"/>
    </row>
    <row r="32843" spans="2:2">
      <c r="B32843" s="15"/>
    </row>
    <row r="32844" spans="2:2">
      <c r="B32844" s="15"/>
    </row>
    <row r="32845" spans="2:2">
      <c r="B32845" s="15"/>
    </row>
    <row r="32846" spans="2:2">
      <c r="B32846" s="15"/>
    </row>
    <row r="32847" spans="2:2">
      <c r="B32847" s="15"/>
    </row>
    <row r="32848" spans="2:2">
      <c r="B32848" s="15"/>
    </row>
    <row r="32849" spans="2:2">
      <c r="B32849" s="15"/>
    </row>
    <row r="32850" spans="2:2">
      <c r="B32850" s="15"/>
    </row>
    <row r="32851" spans="2:2">
      <c r="B32851" s="15"/>
    </row>
    <row r="32852" spans="2:2">
      <c r="B32852" s="15"/>
    </row>
    <row r="32853" spans="2:2">
      <c r="B32853" s="15"/>
    </row>
    <row r="32854" spans="2:2">
      <c r="B32854" s="15"/>
    </row>
    <row r="32855" spans="2:2">
      <c r="B32855" s="15"/>
    </row>
    <row r="32856" spans="2:2">
      <c r="B32856" s="15"/>
    </row>
    <row r="32857" spans="2:2">
      <c r="B32857" s="15"/>
    </row>
    <row r="32858" spans="2:2">
      <c r="B32858" s="15"/>
    </row>
    <row r="32859" spans="2:2">
      <c r="B32859" s="15"/>
    </row>
    <row r="32860" spans="2:2">
      <c r="B32860" s="15"/>
    </row>
    <row r="32861" spans="2:2">
      <c r="B32861" s="15"/>
    </row>
    <row r="32862" spans="2:2">
      <c r="B32862" s="15"/>
    </row>
    <row r="32863" spans="2:2">
      <c r="B32863" s="15"/>
    </row>
    <row r="32864" spans="2:2">
      <c r="B32864" s="15"/>
    </row>
    <row r="32865" spans="2:2">
      <c r="B32865" s="15"/>
    </row>
    <row r="32866" spans="2:2">
      <c r="B32866" s="15"/>
    </row>
    <row r="32867" spans="2:2">
      <c r="B32867" s="15"/>
    </row>
    <row r="32868" spans="2:2">
      <c r="B32868" s="15"/>
    </row>
    <row r="32869" spans="2:2">
      <c r="B32869" s="15"/>
    </row>
    <row r="32870" spans="2:2">
      <c r="B32870" s="15"/>
    </row>
    <row r="32871" spans="2:2">
      <c r="B32871" s="15"/>
    </row>
    <row r="32872" spans="2:2">
      <c r="B32872" s="15"/>
    </row>
    <row r="32873" spans="2:2">
      <c r="B32873" s="15"/>
    </row>
    <row r="32874" spans="2:2">
      <c r="B32874" s="15"/>
    </row>
    <row r="32875" spans="2:2">
      <c r="B32875" s="15"/>
    </row>
    <row r="32876" spans="2:2">
      <c r="B32876" s="15"/>
    </row>
    <row r="32877" spans="2:2">
      <c r="B32877" s="15"/>
    </row>
    <row r="32878" spans="2:2">
      <c r="B32878" s="15"/>
    </row>
    <row r="32879" spans="2:2">
      <c r="B32879" s="15"/>
    </row>
    <row r="32880" spans="2:2">
      <c r="B32880" s="15"/>
    </row>
    <row r="32881" spans="2:2">
      <c r="B32881" s="15"/>
    </row>
    <row r="32882" spans="2:2">
      <c r="B32882" s="15"/>
    </row>
    <row r="32883" spans="2:2">
      <c r="B32883" s="15"/>
    </row>
    <row r="32884" spans="2:2">
      <c r="B32884" s="15"/>
    </row>
    <row r="32885" spans="2:2">
      <c r="B32885" s="15"/>
    </row>
    <row r="32886" spans="2:2">
      <c r="B32886" s="15"/>
    </row>
    <row r="32887" spans="2:2">
      <c r="B32887" s="15"/>
    </row>
    <row r="32888" spans="2:2">
      <c r="B32888" s="15"/>
    </row>
    <row r="32889" spans="2:2">
      <c r="B32889" s="15"/>
    </row>
    <row r="32890" spans="2:2">
      <c r="B32890" s="15"/>
    </row>
    <row r="32891" spans="2:2">
      <c r="B32891" s="15"/>
    </row>
    <row r="32892" spans="2:2">
      <c r="B32892" s="15"/>
    </row>
    <row r="32893" spans="2:2">
      <c r="B32893" s="15"/>
    </row>
    <row r="32894" spans="2:2">
      <c r="B32894" s="15"/>
    </row>
    <row r="32895" spans="2:2">
      <c r="B32895" s="15"/>
    </row>
    <row r="32896" spans="2:2">
      <c r="B32896" s="15"/>
    </row>
    <row r="32897" spans="2:2">
      <c r="B32897" s="15"/>
    </row>
    <row r="32898" spans="2:2">
      <c r="B32898" s="15"/>
    </row>
    <row r="32899" spans="2:2">
      <c r="B32899" s="15"/>
    </row>
    <row r="32900" spans="2:2">
      <c r="B32900" s="15"/>
    </row>
    <row r="32901" spans="2:2">
      <c r="B32901" s="15"/>
    </row>
    <row r="32902" spans="2:2">
      <c r="B32902" s="15"/>
    </row>
    <row r="32903" spans="2:2">
      <c r="B32903" s="15"/>
    </row>
    <row r="32904" spans="2:2">
      <c r="B32904" s="15"/>
    </row>
    <row r="32905" spans="2:2">
      <c r="B32905" s="15"/>
    </row>
    <row r="32906" spans="2:2">
      <c r="B32906" s="15"/>
    </row>
    <row r="32907" spans="2:2">
      <c r="B32907" s="15"/>
    </row>
    <row r="32908" spans="2:2">
      <c r="B32908" s="15"/>
    </row>
    <row r="32909" spans="2:2">
      <c r="B32909" s="15"/>
    </row>
    <row r="32910" spans="2:2">
      <c r="B32910" s="15"/>
    </row>
    <row r="32911" spans="2:2">
      <c r="B32911" s="15"/>
    </row>
    <row r="32912" spans="2:2">
      <c r="B32912" s="15"/>
    </row>
    <row r="32913" spans="2:2">
      <c r="B32913" s="15"/>
    </row>
    <row r="32914" spans="2:2">
      <c r="B32914" s="15"/>
    </row>
    <row r="32915" spans="2:2">
      <c r="B32915" s="15"/>
    </row>
    <row r="32916" spans="2:2">
      <c r="B32916" s="15"/>
    </row>
    <row r="32917" spans="2:2">
      <c r="B32917" s="15"/>
    </row>
    <row r="32918" spans="2:2">
      <c r="B32918" s="15"/>
    </row>
    <row r="32919" spans="2:2">
      <c r="B32919" s="15"/>
    </row>
    <row r="32920" spans="2:2">
      <c r="B32920" s="15"/>
    </row>
    <row r="32921" spans="2:2">
      <c r="B32921" s="15"/>
    </row>
    <row r="32922" spans="2:2">
      <c r="B32922" s="15"/>
    </row>
    <row r="32923" spans="2:2">
      <c r="B32923" s="15"/>
    </row>
    <row r="32924" spans="2:2">
      <c r="B32924" s="15"/>
    </row>
    <row r="32925" spans="2:2">
      <c r="B32925" s="15"/>
    </row>
    <row r="32926" spans="2:2">
      <c r="B32926" s="15"/>
    </row>
    <row r="32927" spans="2:2">
      <c r="B32927" s="15"/>
    </row>
    <row r="32928" spans="2:2">
      <c r="B32928" s="15"/>
    </row>
    <row r="32929" spans="2:2">
      <c r="B32929" s="15"/>
    </row>
    <row r="32930" spans="2:2">
      <c r="B32930" s="15"/>
    </row>
    <row r="32931" spans="2:2">
      <c r="B32931" s="15"/>
    </row>
    <row r="32932" spans="2:2">
      <c r="B32932" s="15"/>
    </row>
    <row r="32933" spans="2:2">
      <c r="B32933" s="15"/>
    </row>
    <row r="32934" spans="2:2">
      <c r="B32934" s="15"/>
    </row>
    <row r="32935" spans="2:2">
      <c r="B32935" s="15"/>
    </row>
    <row r="32936" spans="2:2">
      <c r="B32936" s="15"/>
    </row>
    <row r="32937" spans="2:2">
      <c r="B32937" s="15"/>
    </row>
    <row r="32938" spans="2:2">
      <c r="B32938" s="15"/>
    </row>
    <row r="32939" spans="2:2">
      <c r="B32939" s="15"/>
    </row>
    <row r="32940" spans="2:2">
      <c r="B32940" s="15"/>
    </row>
    <row r="32941" spans="2:2">
      <c r="B32941" s="15"/>
    </row>
    <row r="32942" spans="2:2">
      <c r="B32942" s="15"/>
    </row>
    <row r="32943" spans="2:2">
      <c r="B32943" s="15"/>
    </row>
    <row r="32944" spans="2:2">
      <c r="B32944" s="15"/>
    </row>
    <row r="32945" spans="2:2">
      <c r="B32945" s="15"/>
    </row>
    <row r="32946" spans="2:2">
      <c r="B32946" s="15"/>
    </row>
    <row r="32947" spans="2:2">
      <c r="B32947" s="15"/>
    </row>
    <row r="32948" spans="2:2">
      <c r="B32948" s="15"/>
    </row>
    <row r="32949" spans="2:2">
      <c r="B32949" s="15"/>
    </row>
    <row r="32950" spans="2:2">
      <c r="B32950" s="15"/>
    </row>
    <row r="32951" spans="2:2">
      <c r="B32951" s="15"/>
    </row>
    <row r="32952" spans="2:2">
      <c r="B32952" s="15"/>
    </row>
    <row r="32953" spans="2:2">
      <c r="B32953" s="15"/>
    </row>
    <row r="32954" spans="2:2">
      <c r="B32954" s="15"/>
    </row>
    <row r="32955" spans="2:2">
      <c r="B32955" s="15"/>
    </row>
    <row r="32956" spans="2:2">
      <c r="B32956" s="15"/>
    </row>
    <row r="32957" spans="2:2">
      <c r="B32957" s="15"/>
    </row>
    <row r="32958" spans="2:2">
      <c r="B32958" s="15"/>
    </row>
    <row r="32959" spans="2:2">
      <c r="B32959" s="15"/>
    </row>
    <row r="32960" spans="2:2">
      <c r="B32960" s="15"/>
    </row>
    <row r="32961" spans="2:2">
      <c r="B32961" s="15"/>
    </row>
    <row r="32962" spans="2:2">
      <c r="B32962" s="15"/>
    </row>
    <row r="32963" spans="2:2">
      <c r="B32963" s="15"/>
    </row>
    <row r="32964" spans="2:2">
      <c r="B32964" s="15"/>
    </row>
    <row r="32965" spans="2:2">
      <c r="B32965" s="15"/>
    </row>
    <row r="32966" spans="2:2">
      <c r="B32966" s="15"/>
    </row>
    <row r="32967" spans="2:2">
      <c r="B32967" s="15"/>
    </row>
    <row r="32968" spans="2:2">
      <c r="B32968" s="15"/>
    </row>
    <row r="32969" spans="2:2">
      <c r="B32969" s="15"/>
    </row>
    <row r="32970" spans="2:2">
      <c r="B32970" s="15"/>
    </row>
    <row r="32971" spans="2:2">
      <c r="B32971" s="15"/>
    </row>
    <row r="32972" spans="2:2">
      <c r="B32972" s="15"/>
    </row>
    <row r="32973" spans="2:2">
      <c r="B32973" s="15"/>
    </row>
    <row r="32974" spans="2:2">
      <c r="B32974" s="15"/>
    </row>
    <row r="32975" spans="2:2">
      <c r="B32975" s="15"/>
    </row>
    <row r="32976" spans="2:2">
      <c r="B32976" s="15"/>
    </row>
    <row r="32977" spans="2:2">
      <c r="B32977" s="15"/>
    </row>
    <row r="32978" spans="2:2">
      <c r="B32978" s="15"/>
    </row>
    <row r="32979" spans="2:2">
      <c r="B32979" s="15"/>
    </row>
    <row r="32980" spans="2:2">
      <c r="B32980" s="15"/>
    </row>
    <row r="32981" spans="2:2">
      <c r="B32981" s="15"/>
    </row>
    <row r="32982" spans="2:2">
      <c r="B32982" s="15"/>
    </row>
    <row r="32983" spans="2:2">
      <c r="B32983" s="15"/>
    </row>
    <row r="32984" spans="2:2">
      <c r="B32984" s="15"/>
    </row>
    <row r="32985" spans="2:2">
      <c r="B32985" s="15"/>
    </row>
    <row r="32986" spans="2:2">
      <c r="B32986" s="15"/>
    </row>
    <row r="32987" spans="2:2">
      <c r="B32987" s="15"/>
    </row>
    <row r="32988" spans="2:2">
      <c r="B32988" s="15"/>
    </row>
    <row r="32989" spans="2:2">
      <c r="B32989" s="15"/>
    </row>
    <row r="32990" spans="2:2">
      <c r="B32990" s="15"/>
    </row>
    <row r="32991" spans="2:2">
      <c r="B32991" s="15"/>
    </row>
    <row r="32992" spans="2:2">
      <c r="B32992" s="15"/>
    </row>
    <row r="32993" spans="2:2">
      <c r="B32993" s="15"/>
    </row>
    <row r="32994" spans="2:2">
      <c r="B32994" s="15"/>
    </row>
    <row r="32995" spans="2:2">
      <c r="B32995" s="15"/>
    </row>
    <row r="32996" spans="2:2">
      <c r="B32996" s="15"/>
    </row>
    <row r="32997" spans="2:2">
      <c r="B32997" s="15"/>
    </row>
    <row r="32998" spans="2:2">
      <c r="B32998" s="15"/>
    </row>
    <row r="32999" spans="2:2">
      <c r="B32999" s="15"/>
    </row>
    <row r="33000" spans="2:2">
      <c r="B33000" s="15"/>
    </row>
    <row r="33001" spans="2:2">
      <c r="B33001" s="15"/>
    </row>
    <row r="33002" spans="2:2">
      <c r="B33002" s="15"/>
    </row>
    <row r="33003" spans="2:2">
      <c r="B33003" s="15"/>
    </row>
    <row r="33004" spans="2:2">
      <c r="B33004" s="15"/>
    </row>
    <row r="33005" spans="2:2">
      <c r="B33005" s="15"/>
    </row>
    <row r="33006" spans="2:2">
      <c r="B33006" s="15"/>
    </row>
    <row r="33007" spans="2:2">
      <c r="B33007" s="15"/>
    </row>
    <row r="33008" spans="2:2">
      <c r="B33008" s="15"/>
    </row>
    <row r="33009" spans="2:2">
      <c r="B33009" s="15"/>
    </row>
    <row r="33010" spans="2:2">
      <c r="B33010" s="15"/>
    </row>
    <row r="33011" spans="2:2">
      <c r="B33011" s="15"/>
    </row>
    <row r="33012" spans="2:2">
      <c r="B33012" s="15"/>
    </row>
    <row r="33013" spans="2:2">
      <c r="B33013" s="15"/>
    </row>
    <row r="33014" spans="2:2">
      <c r="B33014" s="15"/>
    </row>
    <row r="33015" spans="2:2">
      <c r="B33015" s="15"/>
    </row>
    <row r="33016" spans="2:2">
      <c r="B33016" s="15"/>
    </row>
    <row r="33017" spans="2:2">
      <c r="B33017" s="15"/>
    </row>
    <row r="33018" spans="2:2">
      <c r="B33018" s="15"/>
    </row>
    <row r="33019" spans="2:2">
      <c r="B33019" s="15"/>
    </row>
    <row r="33020" spans="2:2">
      <c r="B33020" s="15"/>
    </row>
    <row r="33021" spans="2:2">
      <c r="B33021" s="15"/>
    </row>
    <row r="33022" spans="2:2">
      <c r="B33022" s="15"/>
    </row>
    <row r="33023" spans="2:2">
      <c r="B33023" s="15"/>
    </row>
    <row r="33024" spans="2:2">
      <c r="B33024" s="15"/>
    </row>
    <row r="33025" spans="2:2">
      <c r="B33025" s="15"/>
    </row>
    <row r="33026" spans="2:2">
      <c r="B33026" s="15"/>
    </row>
    <row r="33027" spans="2:2">
      <c r="B33027" s="15"/>
    </row>
    <row r="33028" spans="2:2">
      <c r="B33028" s="15"/>
    </row>
    <row r="33029" spans="2:2">
      <c r="B33029" s="15"/>
    </row>
    <row r="33030" spans="2:2">
      <c r="B33030" s="15"/>
    </row>
    <row r="33031" spans="2:2">
      <c r="B33031" s="15"/>
    </row>
    <row r="33032" spans="2:2">
      <c r="B33032" s="15"/>
    </row>
    <row r="33033" spans="2:2">
      <c r="B33033" s="15"/>
    </row>
    <row r="33034" spans="2:2">
      <c r="B33034" s="15"/>
    </row>
    <row r="33035" spans="2:2">
      <c r="B33035" s="15"/>
    </row>
    <row r="33036" spans="2:2">
      <c r="B33036" s="15"/>
    </row>
    <row r="33037" spans="2:2">
      <c r="B33037" s="15"/>
    </row>
    <row r="33038" spans="2:2">
      <c r="B33038" s="15"/>
    </row>
    <row r="33039" spans="2:2">
      <c r="B33039" s="15"/>
    </row>
    <row r="33040" spans="2:2">
      <c r="B33040" s="15"/>
    </row>
    <row r="33041" spans="2:2">
      <c r="B33041" s="15"/>
    </row>
    <row r="33042" spans="2:2">
      <c r="B33042" s="15"/>
    </row>
    <row r="33043" spans="2:2">
      <c r="B33043" s="15"/>
    </row>
    <row r="33044" spans="2:2">
      <c r="B33044" s="15"/>
    </row>
    <row r="33045" spans="2:2">
      <c r="B33045" s="15"/>
    </row>
    <row r="33046" spans="2:2">
      <c r="B33046" s="15"/>
    </row>
    <row r="33047" spans="2:2">
      <c r="B33047" s="15"/>
    </row>
    <row r="33048" spans="2:2">
      <c r="B33048" s="15"/>
    </row>
    <row r="33049" spans="2:2">
      <c r="B33049" s="15"/>
    </row>
    <row r="33050" spans="2:2">
      <c r="B33050" s="15"/>
    </row>
    <row r="33051" spans="2:2">
      <c r="B33051" s="15"/>
    </row>
    <row r="33052" spans="2:2">
      <c r="B33052" s="15"/>
    </row>
    <row r="33053" spans="2:2">
      <c r="B33053" s="15"/>
    </row>
    <row r="33054" spans="2:2">
      <c r="B33054" s="15"/>
    </row>
    <row r="33055" spans="2:2">
      <c r="B33055" s="15"/>
    </row>
    <row r="33056" spans="2:2">
      <c r="B33056" s="15"/>
    </row>
    <row r="33057" spans="2:2">
      <c r="B33057" s="15"/>
    </row>
    <row r="33058" spans="2:2">
      <c r="B33058" s="15"/>
    </row>
    <row r="33059" spans="2:2">
      <c r="B33059" s="15"/>
    </row>
    <row r="33060" spans="2:2">
      <c r="B33060" s="15"/>
    </row>
    <row r="33061" spans="2:2">
      <c r="B33061" s="15"/>
    </row>
    <row r="33062" spans="2:2">
      <c r="B33062" s="15"/>
    </row>
    <row r="33063" spans="2:2">
      <c r="B33063" s="15"/>
    </row>
    <row r="33064" spans="2:2">
      <c r="B33064" s="15"/>
    </row>
    <row r="33065" spans="2:2">
      <c r="B33065" s="15"/>
    </row>
    <row r="33066" spans="2:2">
      <c r="B33066" s="15"/>
    </row>
    <row r="33067" spans="2:2">
      <c r="B33067" s="15"/>
    </row>
    <row r="33068" spans="2:2">
      <c r="B33068" s="15"/>
    </row>
    <row r="33069" spans="2:2">
      <c r="B33069" s="15"/>
    </row>
    <row r="33070" spans="2:2">
      <c r="B33070" s="15"/>
    </row>
    <row r="33071" spans="2:2">
      <c r="B33071" s="15"/>
    </row>
    <row r="33072" spans="2:2">
      <c r="B33072" s="15"/>
    </row>
    <row r="33073" spans="2:2">
      <c r="B33073" s="15"/>
    </row>
    <row r="33074" spans="2:2">
      <c r="B33074" s="15"/>
    </row>
    <row r="33075" spans="2:2">
      <c r="B33075" s="15"/>
    </row>
    <row r="33076" spans="2:2">
      <c r="B33076" s="15"/>
    </row>
    <row r="33077" spans="2:2">
      <c r="B33077" s="15"/>
    </row>
    <row r="33078" spans="2:2">
      <c r="B33078" s="15"/>
    </row>
    <row r="33079" spans="2:2">
      <c r="B33079" s="15"/>
    </row>
    <row r="33080" spans="2:2">
      <c r="B33080" s="15"/>
    </row>
    <row r="33081" spans="2:2">
      <c r="B33081" s="15"/>
    </row>
    <row r="33082" spans="2:2">
      <c r="B33082" s="15"/>
    </row>
    <row r="33083" spans="2:2">
      <c r="B33083" s="15"/>
    </row>
    <row r="33084" spans="2:2">
      <c r="B33084" s="15"/>
    </row>
    <row r="33085" spans="2:2">
      <c r="B33085" s="15"/>
    </row>
    <row r="33086" spans="2:2">
      <c r="B33086" s="15"/>
    </row>
    <row r="33087" spans="2:2">
      <c r="B33087" s="15"/>
    </row>
    <row r="33088" spans="2:2">
      <c r="B33088" s="15"/>
    </row>
    <row r="33089" spans="2:2">
      <c r="B33089" s="15"/>
    </row>
    <row r="33090" spans="2:2">
      <c r="B33090" s="15"/>
    </row>
    <row r="33091" spans="2:2">
      <c r="B33091" s="15"/>
    </row>
    <row r="33092" spans="2:2">
      <c r="B33092" s="15"/>
    </row>
    <row r="33093" spans="2:2">
      <c r="B33093" s="15"/>
    </row>
    <row r="33094" spans="2:2">
      <c r="B33094" s="15"/>
    </row>
    <row r="33095" spans="2:2">
      <c r="B33095" s="15"/>
    </row>
    <row r="33096" spans="2:2">
      <c r="B33096" s="15"/>
    </row>
    <row r="33097" spans="2:2">
      <c r="B33097" s="15"/>
    </row>
    <row r="33098" spans="2:2">
      <c r="B33098" s="15"/>
    </row>
    <row r="33099" spans="2:2">
      <c r="B33099" s="15"/>
    </row>
    <row r="33100" spans="2:2">
      <c r="B33100" s="15"/>
    </row>
    <row r="33101" spans="2:2">
      <c r="B33101" s="15"/>
    </row>
    <row r="33102" spans="2:2">
      <c r="B33102" s="15"/>
    </row>
    <row r="33103" spans="2:2">
      <c r="B33103" s="15"/>
    </row>
    <row r="33104" spans="2:2">
      <c r="B33104" s="15"/>
    </row>
    <row r="33105" spans="2:2">
      <c r="B33105" s="15"/>
    </row>
    <row r="33106" spans="2:2">
      <c r="B33106" s="15"/>
    </row>
    <row r="33107" spans="2:2">
      <c r="B33107" s="15"/>
    </row>
    <row r="33108" spans="2:2">
      <c r="B33108" s="15"/>
    </row>
    <row r="33109" spans="2:2">
      <c r="B33109" s="15"/>
    </row>
    <row r="33110" spans="2:2">
      <c r="B33110" s="15"/>
    </row>
    <row r="33111" spans="2:2">
      <c r="B33111" s="15"/>
    </row>
    <row r="33112" spans="2:2">
      <c r="B33112" s="15"/>
    </row>
    <row r="33113" spans="2:2">
      <c r="B33113" s="15"/>
    </row>
    <row r="33114" spans="2:2">
      <c r="B33114" s="15"/>
    </row>
    <row r="33115" spans="2:2">
      <c r="B33115" s="15"/>
    </row>
    <row r="33116" spans="2:2">
      <c r="B33116" s="15"/>
    </row>
    <row r="33117" spans="2:2">
      <c r="B33117" s="15"/>
    </row>
    <row r="33118" spans="2:2">
      <c r="B33118" s="15"/>
    </row>
    <row r="33119" spans="2:2">
      <c r="B33119" s="15"/>
    </row>
    <row r="33120" spans="2:2">
      <c r="B33120" s="15"/>
    </row>
    <row r="33121" spans="2:2">
      <c r="B33121" s="15"/>
    </row>
    <row r="33122" spans="2:2">
      <c r="B33122" s="15"/>
    </row>
    <row r="33123" spans="2:2">
      <c r="B33123" s="15"/>
    </row>
    <row r="33124" spans="2:2">
      <c r="B33124" s="15"/>
    </row>
    <row r="33125" spans="2:2">
      <c r="B33125" s="15"/>
    </row>
    <row r="33126" spans="2:2">
      <c r="B33126" s="15"/>
    </row>
    <row r="33127" spans="2:2">
      <c r="B33127" s="15"/>
    </row>
    <row r="33128" spans="2:2">
      <c r="B33128" s="15"/>
    </row>
    <row r="33129" spans="2:2">
      <c r="B33129" s="15"/>
    </row>
    <row r="33130" spans="2:2">
      <c r="B33130" s="15"/>
    </row>
    <row r="33131" spans="2:2">
      <c r="B33131" s="15"/>
    </row>
    <row r="33132" spans="2:2">
      <c r="B33132" s="15"/>
    </row>
    <row r="33133" spans="2:2">
      <c r="B33133" s="15"/>
    </row>
    <row r="33134" spans="2:2">
      <c r="B33134" s="15"/>
    </row>
    <row r="33135" spans="2:2">
      <c r="B33135" s="15"/>
    </row>
    <row r="33136" spans="2:2">
      <c r="B33136" s="15"/>
    </row>
    <row r="33137" spans="2:2">
      <c r="B33137" s="15"/>
    </row>
    <row r="33138" spans="2:2">
      <c r="B33138" s="15"/>
    </row>
    <row r="33139" spans="2:2">
      <c r="B33139" s="15"/>
    </row>
    <row r="33140" spans="2:2">
      <c r="B33140" s="15"/>
    </row>
    <row r="33141" spans="2:2">
      <c r="B33141" s="15"/>
    </row>
    <row r="33142" spans="2:2">
      <c r="B33142" s="15"/>
    </row>
    <row r="33143" spans="2:2">
      <c r="B33143" s="15"/>
    </row>
    <row r="33144" spans="2:2">
      <c r="B33144" s="15"/>
    </row>
    <row r="33145" spans="2:2">
      <c r="B33145" s="15"/>
    </row>
    <row r="33146" spans="2:2">
      <c r="B33146" s="15"/>
    </row>
    <row r="33147" spans="2:2">
      <c r="B33147" s="15"/>
    </row>
    <row r="33148" spans="2:2">
      <c r="B33148" s="15"/>
    </row>
    <row r="33149" spans="2:2">
      <c r="B33149" s="15"/>
    </row>
    <row r="33150" spans="2:2">
      <c r="B33150" s="15"/>
    </row>
    <row r="33151" spans="2:2">
      <c r="B33151" s="15"/>
    </row>
    <row r="33152" spans="2:2">
      <c r="B33152" s="15"/>
    </row>
    <row r="33153" spans="2:2">
      <c r="B33153" s="15"/>
    </row>
    <row r="33154" spans="2:2">
      <c r="B33154" s="15"/>
    </row>
    <row r="33155" spans="2:2">
      <c r="B33155" s="15"/>
    </row>
    <row r="33156" spans="2:2">
      <c r="B33156" s="15"/>
    </row>
    <row r="33157" spans="2:2">
      <c r="B33157" s="15"/>
    </row>
    <row r="33158" spans="2:2">
      <c r="B33158" s="15"/>
    </row>
    <row r="33159" spans="2:2">
      <c r="B33159" s="15"/>
    </row>
    <row r="33160" spans="2:2">
      <c r="B33160" s="15"/>
    </row>
    <row r="33161" spans="2:2">
      <c r="B33161" s="15"/>
    </row>
    <row r="33162" spans="2:2">
      <c r="B33162" s="15"/>
    </row>
    <row r="33163" spans="2:2">
      <c r="B33163" s="15"/>
    </row>
    <row r="33164" spans="2:2">
      <c r="B33164" s="15"/>
    </row>
    <row r="33165" spans="2:2">
      <c r="B33165" s="15"/>
    </row>
    <row r="33166" spans="2:2">
      <c r="B33166" s="15"/>
    </row>
    <row r="33167" spans="2:2">
      <c r="B33167" s="15"/>
    </row>
    <row r="33168" spans="2:2">
      <c r="B33168" s="15"/>
    </row>
    <row r="33169" spans="2:2">
      <c r="B33169" s="15"/>
    </row>
    <row r="33170" spans="2:2">
      <c r="B33170" s="15"/>
    </row>
    <row r="33171" spans="2:2">
      <c r="B33171" s="15"/>
    </row>
    <row r="33172" spans="2:2">
      <c r="B33172" s="15"/>
    </row>
    <row r="33173" spans="2:2">
      <c r="B33173" s="15"/>
    </row>
    <row r="33174" spans="2:2">
      <c r="B33174" s="15"/>
    </row>
    <row r="33175" spans="2:2">
      <c r="B33175" s="15"/>
    </row>
    <row r="33176" spans="2:2">
      <c r="B33176" s="15"/>
    </row>
    <row r="33177" spans="2:2">
      <c r="B33177" s="15"/>
    </row>
    <row r="33178" spans="2:2">
      <c r="B33178" s="15"/>
    </row>
    <row r="33179" spans="2:2">
      <c r="B33179" s="15"/>
    </row>
    <row r="33180" spans="2:2">
      <c r="B33180" s="15"/>
    </row>
    <row r="33181" spans="2:2">
      <c r="B33181" s="15"/>
    </row>
    <row r="33182" spans="2:2">
      <c r="B33182" s="15"/>
    </row>
    <row r="33183" spans="2:2">
      <c r="B33183" s="15"/>
    </row>
    <row r="33184" spans="2:2">
      <c r="B33184" s="15"/>
    </row>
    <row r="33185" spans="2:2">
      <c r="B33185" s="15"/>
    </row>
    <row r="33186" spans="2:2">
      <c r="B33186" s="15"/>
    </row>
    <row r="33187" spans="2:2">
      <c r="B33187" s="15"/>
    </row>
    <row r="33188" spans="2:2">
      <c r="B33188" s="15"/>
    </row>
    <row r="33189" spans="2:2">
      <c r="B33189" s="15"/>
    </row>
    <row r="33190" spans="2:2">
      <c r="B33190" s="15"/>
    </row>
    <row r="33191" spans="2:2">
      <c r="B33191" s="15"/>
    </row>
    <row r="33192" spans="2:2">
      <c r="B33192" s="15"/>
    </row>
    <row r="33193" spans="2:2">
      <c r="B33193" s="15"/>
    </row>
    <row r="33194" spans="2:2">
      <c r="B33194" s="15"/>
    </row>
    <row r="33195" spans="2:2">
      <c r="B33195" s="15"/>
    </row>
    <row r="33196" spans="2:2">
      <c r="B33196" s="15"/>
    </row>
    <row r="33197" spans="2:2">
      <c r="B33197" s="15"/>
    </row>
    <row r="33198" spans="2:2">
      <c r="B33198" s="15"/>
    </row>
    <row r="33199" spans="2:2">
      <c r="B33199" s="15"/>
    </row>
    <row r="33200" spans="2:2">
      <c r="B33200" s="15"/>
    </row>
    <row r="33201" spans="2:2">
      <c r="B33201" s="15"/>
    </row>
    <row r="33202" spans="2:2">
      <c r="B33202" s="15"/>
    </row>
    <row r="33203" spans="2:2">
      <c r="B33203" s="15"/>
    </row>
    <row r="33204" spans="2:2">
      <c r="B33204" s="15"/>
    </row>
    <row r="33205" spans="2:2">
      <c r="B33205" s="15"/>
    </row>
    <row r="33206" spans="2:2">
      <c r="B33206" s="15"/>
    </row>
    <row r="33207" spans="2:2">
      <c r="B33207" s="15"/>
    </row>
    <row r="33208" spans="2:2">
      <c r="B33208" s="15"/>
    </row>
    <row r="33209" spans="2:2">
      <c r="B33209" s="15"/>
    </row>
    <row r="33210" spans="2:2">
      <c r="B33210" s="15"/>
    </row>
    <row r="33211" spans="2:2">
      <c r="B33211" s="15"/>
    </row>
    <row r="33212" spans="2:2">
      <c r="B33212" s="15"/>
    </row>
    <row r="33213" spans="2:2">
      <c r="B33213" s="15"/>
    </row>
    <row r="33214" spans="2:2">
      <c r="B33214" s="15"/>
    </row>
    <row r="33215" spans="2:2">
      <c r="B33215" s="15"/>
    </row>
    <row r="33216" spans="2:2">
      <c r="B33216" s="15"/>
    </row>
    <row r="33217" spans="2:2">
      <c r="B33217" s="15"/>
    </row>
    <row r="33218" spans="2:2">
      <c r="B33218" s="15"/>
    </row>
    <row r="33219" spans="2:2">
      <c r="B33219" s="15"/>
    </row>
    <row r="33220" spans="2:2">
      <c r="B33220" s="15"/>
    </row>
    <row r="33221" spans="2:2">
      <c r="B33221" s="15"/>
    </row>
    <row r="33222" spans="2:2">
      <c r="B33222" s="15"/>
    </row>
    <row r="33223" spans="2:2">
      <c r="B33223" s="15"/>
    </row>
    <row r="33224" spans="2:2">
      <c r="B33224" s="15"/>
    </row>
    <row r="33225" spans="2:2">
      <c r="B33225" s="15"/>
    </row>
    <row r="33226" spans="2:2">
      <c r="B33226" s="15"/>
    </row>
    <row r="33227" spans="2:2">
      <c r="B33227" s="15"/>
    </row>
    <row r="33228" spans="2:2">
      <c r="B33228" s="15"/>
    </row>
    <row r="33229" spans="2:2">
      <c r="B33229" s="15"/>
    </row>
    <row r="33230" spans="2:2">
      <c r="B33230" s="15"/>
    </row>
    <row r="33231" spans="2:2">
      <c r="B33231" s="15"/>
    </row>
    <row r="33232" spans="2:2">
      <c r="B33232" s="15"/>
    </row>
    <row r="33233" spans="2:2">
      <c r="B33233" s="15"/>
    </row>
    <row r="33234" spans="2:2">
      <c r="B33234" s="15"/>
    </row>
    <row r="33235" spans="2:2">
      <c r="B33235" s="15"/>
    </row>
    <row r="33236" spans="2:2">
      <c r="B33236" s="15"/>
    </row>
    <row r="33237" spans="2:2">
      <c r="B33237" s="15"/>
    </row>
    <row r="33238" spans="2:2">
      <c r="B33238" s="15"/>
    </row>
    <row r="33239" spans="2:2">
      <c r="B33239" s="15"/>
    </row>
    <row r="33240" spans="2:2">
      <c r="B33240" s="15"/>
    </row>
    <row r="33241" spans="2:2">
      <c r="B33241" s="15"/>
    </row>
    <row r="33242" spans="2:2">
      <c r="B33242" s="15"/>
    </row>
    <row r="33243" spans="2:2">
      <c r="B33243" s="15"/>
    </row>
    <row r="33244" spans="2:2">
      <c r="B33244" s="15"/>
    </row>
    <row r="33245" spans="2:2">
      <c r="B33245" s="15"/>
    </row>
    <row r="33246" spans="2:2">
      <c r="B33246" s="15"/>
    </row>
    <row r="33247" spans="2:2">
      <c r="B33247" s="15"/>
    </row>
    <row r="33248" spans="2:2">
      <c r="B33248" s="15"/>
    </row>
    <row r="33249" spans="2:2">
      <c r="B33249" s="15"/>
    </row>
    <row r="33250" spans="2:2">
      <c r="B33250" s="15"/>
    </row>
    <row r="33251" spans="2:2">
      <c r="B33251" s="15"/>
    </row>
    <row r="33252" spans="2:2">
      <c r="B33252" s="15"/>
    </row>
    <row r="33253" spans="2:2">
      <c r="B33253" s="15"/>
    </row>
    <row r="33254" spans="2:2">
      <c r="B33254" s="15"/>
    </row>
    <row r="33255" spans="2:2">
      <c r="B33255" s="15"/>
    </row>
    <row r="33256" spans="2:2">
      <c r="B33256" s="15"/>
    </row>
    <row r="33257" spans="2:2">
      <c r="B33257" s="15"/>
    </row>
    <row r="33258" spans="2:2">
      <c r="B33258" s="15"/>
    </row>
    <row r="33259" spans="2:2">
      <c r="B33259" s="15"/>
    </row>
    <row r="33260" spans="2:2">
      <c r="B33260" s="15"/>
    </row>
    <row r="33261" spans="2:2">
      <c r="B33261" s="15"/>
    </row>
    <row r="33262" spans="2:2">
      <c r="B33262" s="15"/>
    </row>
    <row r="33263" spans="2:2">
      <c r="B33263" s="15"/>
    </row>
    <row r="33264" spans="2:2">
      <c r="B33264" s="15"/>
    </row>
    <row r="33265" spans="2:2">
      <c r="B33265" s="15"/>
    </row>
    <row r="33266" spans="2:2">
      <c r="B33266" s="15"/>
    </row>
    <row r="33267" spans="2:2">
      <c r="B33267" s="15"/>
    </row>
    <row r="33268" spans="2:2">
      <c r="B33268" s="15"/>
    </row>
    <row r="33269" spans="2:2">
      <c r="B33269" s="15"/>
    </row>
    <row r="33270" spans="2:2">
      <c r="B33270" s="15"/>
    </row>
    <row r="33271" spans="2:2">
      <c r="B33271" s="15"/>
    </row>
    <row r="33272" spans="2:2">
      <c r="B33272" s="15"/>
    </row>
    <row r="33273" spans="2:2">
      <c r="B33273" s="15"/>
    </row>
    <row r="33274" spans="2:2">
      <c r="B33274" s="15"/>
    </row>
    <row r="33275" spans="2:2">
      <c r="B33275" s="15"/>
    </row>
    <row r="33276" spans="2:2">
      <c r="B33276" s="15"/>
    </row>
    <row r="33277" spans="2:2">
      <c r="B33277" s="15"/>
    </row>
    <row r="33278" spans="2:2">
      <c r="B33278" s="15"/>
    </row>
    <row r="33279" spans="2:2">
      <c r="B33279" s="15"/>
    </row>
    <row r="33280" spans="2:2">
      <c r="B33280" s="15"/>
    </row>
    <row r="33281" spans="2:2">
      <c r="B33281" s="15"/>
    </row>
    <row r="33282" spans="2:2">
      <c r="B33282" s="15"/>
    </row>
    <row r="33283" spans="2:2">
      <c r="B33283" s="15"/>
    </row>
    <row r="33284" spans="2:2">
      <c r="B33284" s="15"/>
    </row>
    <row r="33285" spans="2:2">
      <c r="B33285" s="15"/>
    </row>
    <row r="33286" spans="2:2">
      <c r="B33286" s="15"/>
    </row>
    <row r="33287" spans="2:2">
      <c r="B33287" s="15"/>
    </row>
    <row r="33288" spans="2:2">
      <c r="B33288" s="15"/>
    </row>
    <row r="33289" spans="2:2">
      <c r="B33289" s="15"/>
    </row>
    <row r="33290" spans="2:2">
      <c r="B33290" s="15"/>
    </row>
    <row r="33291" spans="2:2">
      <c r="B33291" s="15"/>
    </row>
    <row r="33292" spans="2:2">
      <c r="B33292" s="15"/>
    </row>
    <row r="33293" spans="2:2">
      <c r="B33293" s="15"/>
    </row>
    <row r="33294" spans="2:2">
      <c r="B33294" s="15"/>
    </row>
    <row r="33295" spans="2:2">
      <c r="B33295" s="15"/>
    </row>
    <row r="33296" spans="2:2">
      <c r="B33296" s="15"/>
    </row>
    <row r="33297" spans="2:2">
      <c r="B33297" s="15"/>
    </row>
    <row r="33298" spans="2:2">
      <c r="B33298" s="15"/>
    </row>
    <row r="33299" spans="2:2">
      <c r="B33299" s="15"/>
    </row>
    <row r="33300" spans="2:2">
      <c r="B33300" s="15"/>
    </row>
    <row r="33301" spans="2:2">
      <c r="B33301" s="15"/>
    </row>
    <row r="33302" spans="2:2">
      <c r="B33302" s="15"/>
    </row>
    <row r="33303" spans="2:2">
      <c r="B33303" s="15"/>
    </row>
    <row r="33304" spans="2:2">
      <c r="B33304" s="15"/>
    </row>
    <row r="33305" spans="2:2">
      <c r="B33305" s="15"/>
    </row>
    <row r="33306" spans="2:2">
      <c r="B33306" s="15"/>
    </row>
    <row r="33307" spans="2:2">
      <c r="B33307" s="15"/>
    </row>
    <row r="33308" spans="2:2">
      <c r="B33308" s="15"/>
    </row>
    <row r="33309" spans="2:2">
      <c r="B33309" s="15"/>
    </row>
    <row r="33310" spans="2:2">
      <c r="B33310" s="15"/>
    </row>
    <row r="33311" spans="2:2">
      <c r="B33311" s="15"/>
    </row>
    <row r="33312" spans="2:2">
      <c r="B33312" s="15"/>
    </row>
    <row r="33313" spans="2:2">
      <c r="B33313" s="15"/>
    </row>
    <row r="33314" spans="2:2">
      <c r="B33314" s="15"/>
    </row>
    <row r="33315" spans="2:2">
      <c r="B33315" s="15"/>
    </row>
    <row r="33316" spans="2:2">
      <c r="B33316" s="15"/>
    </row>
    <row r="33317" spans="2:2">
      <c r="B33317" s="15"/>
    </row>
    <row r="33318" spans="2:2">
      <c r="B33318" s="15"/>
    </row>
    <row r="33319" spans="2:2">
      <c r="B33319" s="15"/>
    </row>
    <row r="33320" spans="2:2">
      <c r="B33320" s="15"/>
    </row>
    <row r="33321" spans="2:2">
      <c r="B33321" s="15"/>
    </row>
    <row r="33322" spans="2:2">
      <c r="B33322" s="15"/>
    </row>
    <row r="33323" spans="2:2">
      <c r="B33323" s="15"/>
    </row>
    <row r="33324" spans="2:2">
      <c r="B33324" s="15"/>
    </row>
    <row r="33325" spans="2:2">
      <c r="B33325" s="15"/>
    </row>
    <row r="33326" spans="2:2">
      <c r="B33326" s="15"/>
    </row>
    <row r="33327" spans="2:2">
      <c r="B33327" s="15"/>
    </row>
    <row r="33328" spans="2:2">
      <c r="B33328" s="15"/>
    </row>
    <row r="33329" spans="2:2">
      <c r="B33329" s="15"/>
    </row>
    <row r="33330" spans="2:2">
      <c r="B33330" s="15"/>
    </row>
    <row r="33331" spans="2:2">
      <c r="B33331" s="15"/>
    </row>
    <row r="33332" spans="2:2">
      <c r="B33332" s="15"/>
    </row>
    <row r="33333" spans="2:2">
      <c r="B33333" s="15"/>
    </row>
    <row r="33334" spans="2:2">
      <c r="B33334" s="15"/>
    </row>
    <row r="33335" spans="2:2">
      <c r="B33335" s="15"/>
    </row>
    <row r="33336" spans="2:2">
      <c r="B33336" s="15"/>
    </row>
    <row r="33337" spans="2:2">
      <c r="B33337" s="15"/>
    </row>
    <row r="33338" spans="2:2">
      <c r="B33338" s="15"/>
    </row>
    <row r="33339" spans="2:2">
      <c r="B33339" s="15"/>
    </row>
    <row r="33340" spans="2:2">
      <c r="B33340" s="15"/>
    </row>
    <row r="33341" spans="2:2">
      <c r="B33341" s="15"/>
    </row>
    <row r="33342" spans="2:2">
      <c r="B33342" s="15"/>
    </row>
    <row r="33343" spans="2:2">
      <c r="B33343" s="15"/>
    </row>
    <row r="33344" spans="2:2">
      <c r="B33344" s="15"/>
    </row>
    <row r="33345" spans="2:2">
      <c r="B33345" s="15"/>
    </row>
    <row r="33346" spans="2:2">
      <c r="B33346" s="15"/>
    </row>
    <row r="33347" spans="2:2">
      <c r="B33347" s="15"/>
    </row>
    <row r="33348" spans="2:2">
      <c r="B33348" s="15"/>
    </row>
    <row r="33349" spans="2:2">
      <c r="B33349" s="15"/>
    </row>
    <row r="33350" spans="2:2">
      <c r="B33350" s="15"/>
    </row>
    <row r="33351" spans="2:2">
      <c r="B33351" s="15"/>
    </row>
    <row r="33352" spans="2:2">
      <c r="B33352" s="15"/>
    </row>
    <row r="33353" spans="2:2">
      <c r="B33353" s="15"/>
    </row>
    <row r="33354" spans="2:2">
      <c r="B33354" s="15"/>
    </row>
    <row r="33355" spans="2:2">
      <c r="B33355" s="15"/>
    </row>
    <row r="33356" spans="2:2">
      <c r="B33356" s="15"/>
    </row>
    <row r="33357" spans="2:2">
      <c r="B33357" s="15"/>
    </row>
    <row r="33358" spans="2:2">
      <c r="B33358" s="15"/>
    </row>
    <row r="33359" spans="2:2">
      <c r="B33359" s="15"/>
    </row>
    <row r="33360" spans="2:2">
      <c r="B33360" s="15"/>
    </row>
    <row r="33361" spans="2:2">
      <c r="B33361" s="15"/>
    </row>
    <row r="33362" spans="2:2">
      <c r="B33362" s="15"/>
    </row>
    <row r="33363" spans="2:2">
      <c r="B33363" s="15"/>
    </row>
    <row r="33364" spans="2:2">
      <c r="B33364" s="15"/>
    </row>
    <row r="33365" spans="2:2">
      <c r="B33365" s="15"/>
    </row>
    <row r="33366" spans="2:2">
      <c r="B33366" s="15"/>
    </row>
    <row r="33367" spans="2:2">
      <c r="B33367" s="15"/>
    </row>
    <row r="33368" spans="2:2">
      <c r="B33368" s="15"/>
    </row>
    <row r="33369" spans="2:2">
      <c r="B33369" s="15"/>
    </row>
    <row r="33370" spans="2:2">
      <c r="B33370" s="15"/>
    </row>
    <row r="33371" spans="2:2">
      <c r="B33371" s="15"/>
    </row>
    <row r="33372" spans="2:2">
      <c r="B33372" s="15"/>
    </row>
    <row r="33373" spans="2:2">
      <c r="B33373" s="15"/>
    </row>
    <row r="33374" spans="2:2">
      <c r="B33374" s="15"/>
    </row>
    <row r="33375" spans="2:2">
      <c r="B33375" s="15"/>
    </row>
    <row r="33376" spans="2:2">
      <c r="B33376" s="15"/>
    </row>
    <row r="33377" spans="2:2">
      <c r="B33377" s="15"/>
    </row>
    <row r="33378" spans="2:2">
      <c r="B33378" s="15"/>
    </row>
    <row r="33379" spans="2:2">
      <c r="B33379" s="15"/>
    </row>
    <row r="33380" spans="2:2">
      <c r="B33380" s="15"/>
    </row>
    <row r="33381" spans="2:2">
      <c r="B33381" s="15"/>
    </row>
    <row r="33382" spans="2:2">
      <c r="B33382" s="15"/>
    </row>
    <row r="33383" spans="2:2">
      <c r="B33383" s="15"/>
    </row>
    <row r="33384" spans="2:2">
      <c r="B33384" s="15"/>
    </row>
    <row r="33385" spans="2:2">
      <c r="B33385" s="15"/>
    </row>
    <row r="33386" spans="2:2">
      <c r="B33386" s="15"/>
    </row>
    <row r="33387" spans="2:2">
      <c r="B33387" s="15"/>
    </row>
    <row r="33388" spans="2:2">
      <c r="B33388" s="15"/>
    </row>
    <row r="33389" spans="2:2">
      <c r="B33389" s="15"/>
    </row>
    <row r="33390" spans="2:2">
      <c r="B33390" s="15"/>
    </row>
    <row r="33391" spans="2:2">
      <c r="B33391" s="15"/>
    </row>
    <row r="33392" spans="2:2">
      <c r="B33392" s="15"/>
    </row>
    <row r="33393" spans="2:2">
      <c r="B33393" s="15"/>
    </row>
    <row r="33394" spans="2:2">
      <c r="B33394" s="15"/>
    </row>
    <row r="33395" spans="2:2">
      <c r="B33395" s="15"/>
    </row>
    <row r="33396" spans="2:2">
      <c r="B33396" s="15"/>
    </row>
    <row r="33397" spans="2:2">
      <c r="B33397" s="15"/>
    </row>
    <row r="33398" spans="2:2">
      <c r="B33398" s="15"/>
    </row>
    <row r="33399" spans="2:2">
      <c r="B33399" s="15"/>
    </row>
    <row r="33400" spans="2:2">
      <c r="B33400" s="15"/>
    </row>
    <row r="33401" spans="2:2">
      <c r="B33401" s="15"/>
    </row>
    <row r="33402" spans="2:2">
      <c r="B33402" s="15"/>
    </row>
    <row r="33403" spans="2:2">
      <c r="B33403" s="15"/>
    </row>
    <row r="33404" spans="2:2">
      <c r="B33404" s="15"/>
    </row>
    <row r="33405" spans="2:2">
      <c r="B33405" s="15"/>
    </row>
    <row r="33406" spans="2:2">
      <c r="B33406" s="15"/>
    </row>
    <row r="33407" spans="2:2">
      <c r="B33407" s="15"/>
    </row>
    <row r="33408" spans="2:2">
      <c r="B33408" s="15"/>
    </row>
    <row r="33409" spans="2:2">
      <c r="B33409" s="15"/>
    </row>
    <row r="33410" spans="2:2">
      <c r="B33410" s="15"/>
    </row>
    <row r="33411" spans="2:2">
      <c r="B33411" s="15"/>
    </row>
    <row r="33412" spans="2:2">
      <c r="B33412" s="15"/>
    </row>
    <row r="33413" spans="2:2">
      <c r="B33413" s="15"/>
    </row>
    <row r="33414" spans="2:2">
      <c r="B33414" s="15"/>
    </row>
    <row r="33415" spans="2:2">
      <c r="B33415" s="15"/>
    </row>
    <row r="33416" spans="2:2">
      <c r="B33416" s="15"/>
    </row>
    <row r="33417" spans="2:2">
      <c r="B33417" s="15"/>
    </row>
    <row r="33418" spans="2:2">
      <c r="B33418" s="15"/>
    </row>
    <row r="33419" spans="2:2">
      <c r="B33419" s="15"/>
    </row>
    <row r="33420" spans="2:2">
      <c r="B33420" s="15"/>
    </row>
    <row r="33421" spans="2:2">
      <c r="B33421" s="15"/>
    </row>
    <row r="33422" spans="2:2">
      <c r="B33422" s="15"/>
    </row>
    <row r="33423" spans="2:2">
      <c r="B33423" s="15"/>
    </row>
    <row r="33424" spans="2:2">
      <c r="B33424" s="15"/>
    </row>
    <row r="33425" spans="2:2">
      <c r="B33425" s="15"/>
    </row>
    <row r="33426" spans="2:2">
      <c r="B33426" s="15"/>
    </row>
    <row r="33427" spans="2:2">
      <c r="B33427" s="15"/>
    </row>
    <row r="33428" spans="2:2">
      <c r="B33428" s="15"/>
    </row>
    <row r="33429" spans="2:2">
      <c r="B33429" s="15"/>
    </row>
    <row r="33430" spans="2:2">
      <c r="B33430" s="15"/>
    </row>
    <row r="33431" spans="2:2">
      <c r="B33431" s="15"/>
    </row>
    <row r="33432" spans="2:2">
      <c r="B33432" s="15"/>
    </row>
    <row r="33433" spans="2:2">
      <c r="B33433" s="15"/>
    </row>
    <row r="33434" spans="2:2">
      <c r="B33434" s="15"/>
    </row>
    <row r="33435" spans="2:2">
      <c r="B33435" s="15"/>
    </row>
    <row r="33436" spans="2:2">
      <c r="B33436" s="15"/>
    </row>
    <row r="33437" spans="2:2">
      <c r="B33437" s="15"/>
    </row>
    <row r="33438" spans="2:2">
      <c r="B33438" s="15"/>
    </row>
    <row r="33439" spans="2:2">
      <c r="B33439" s="15"/>
    </row>
    <row r="33440" spans="2:2">
      <c r="B33440" s="15"/>
    </row>
    <row r="33441" spans="2:2">
      <c r="B33441" s="15"/>
    </row>
    <row r="33442" spans="2:2">
      <c r="B33442" s="15"/>
    </row>
    <row r="33443" spans="2:2">
      <c r="B33443" s="15"/>
    </row>
    <row r="33444" spans="2:2">
      <c r="B33444" s="15"/>
    </row>
    <row r="33445" spans="2:2">
      <c r="B33445" s="15"/>
    </row>
    <row r="33446" spans="2:2">
      <c r="B33446" s="15"/>
    </row>
    <row r="33447" spans="2:2">
      <c r="B33447" s="15"/>
    </row>
    <row r="33448" spans="2:2">
      <c r="B33448" s="15"/>
    </row>
    <row r="33449" spans="2:2">
      <c r="B33449" s="15"/>
    </row>
    <row r="33450" spans="2:2">
      <c r="B33450" s="15"/>
    </row>
    <row r="33451" spans="2:2">
      <c r="B33451" s="15"/>
    </row>
    <row r="33452" spans="2:2">
      <c r="B33452" s="15"/>
    </row>
    <row r="33453" spans="2:2">
      <c r="B33453" s="15"/>
    </row>
    <row r="33454" spans="2:2">
      <c r="B33454" s="15"/>
    </row>
    <row r="33455" spans="2:2">
      <c r="B33455" s="15"/>
    </row>
    <row r="33456" spans="2:2">
      <c r="B33456" s="15"/>
    </row>
    <row r="33457" spans="2:2">
      <c r="B33457" s="15"/>
    </row>
    <row r="33458" spans="2:2">
      <c r="B33458" s="15"/>
    </row>
    <row r="33459" spans="2:2">
      <c r="B33459" s="15"/>
    </row>
    <row r="33460" spans="2:2">
      <c r="B33460" s="15"/>
    </row>
    <row r="33461" spans="2:2">
      <c r="B33461" s="15"/>
    </row>
    <row r="33462" spans="2:2">
      <c r="B33462" s="15"/>
    </row>
    <row r="33463" spans="2:2">
      <c r="B33463" s="15"/>
    </row>
    <row r="33464" spans="2:2">
      <c r="B33464" s="15"/>
    </row>
    <row r="33465" spans="2:2">
      <c r="B33465" s="15"/>
    </row>
    <row r="33466" spans="2:2">
      <c r="B33466" s="15"/>
    </row>
    <row r="33467" spans="2:2">
      <c r="B33467" s="15"/>
    </row>
    <row r="33468" spans="2:2">
      <c r="B33468" s="15"/>
    </row>
    <row r="33469" spans="2:2">
      <c r="B33469" s="15"/>
    </row>
    <row r="33470" spans="2:2">
      <c r="B33470" s="15"/>
    </row>
    <row r="33471" spans="2:2">
      <c r="B33471" s="15"/>
    </row>
    <row r="33472" spans="2:2">
      <c r="B33472" s="15"/>
    </row>
    <row r="33473" spans="2:2">
      <c r="B33473" s="15"/>
    </row>
    <row r="33474" spans="2:2">
      <c r="B33474" s="15"/>
    </row>
    <row r="33475" spans="2:2">
      <c r="B33475" s="15"/>
    </row>
    <row r="33476" spans="2:2">
      <c r="B33476" s="15"/>
    </row>
    <row r="33477" spans="2:2">
      <c r="B33477" s="15"/>
    </row>
    <row r="33478" spans="2:2">
      <c r="B33478" s="15"/>
    </row>
    <row r="33479" spans="2:2">
      <c r="B33479" s="15"/>
    </row>
    <row r="33480" spans="2:2">
      <c r="B33480" s="15"/>
    </row>
    <row r="33481" spans="2:2">
      <c r="B33481" s="15"/>
    </row>
    <row r="33482" spans="2:2">
      <c r="B33482" s="15"/>
    </row>
    <row r="33483" spans="2:2">
      <c r="B33483" s="15"/>
    </row>
    <row r="33484" spans="2:2">
      <c r="B33484" s="15"/>
    </row>
    <row r="33485" spans="2:2">
      <c r="B33485" s="15"/>
    </row>
    <row r="33486" spans="2:2">
      <c r="B33486" s="15"/>
    </row>
    <row r="33487" spans="2:2">
      <c r="B33487" s="15"/>
    </row>
    <row r="33488" spans="2:2">
      <c r="B33488" s="15"/>
    </row>
    <row r="33489" spans="2:2">
      <c r="B33489" s="15"/>
    </row>
    <row r="33490" spans="2:2">
      <c r="B33490" s="15"/>
    </row>
    <row r="33491" spans="2:2">
      <c r="B33491" s="15"/>
    </row>
    <row r="33492" spans="2:2">
      <c r="B33492" s="15"/>
    </row>
    <row r="33493" spans="2:2">
      <c r="B33493" s="15"/>
    </row>
    <row r="33494" spans="2:2">
      <c r="B33494" s="15"/>
    </row>
    <row r="33495" spans="2:2">
      <c r="B33495" s="15"/>
    </row>
    <row r="33496" spans="2:2">
      <c r="B33496" s="15"/>
    </row>
    <row r="33497" spans="2:2">
      <c r="B33497" s="15"/>
    </row>
    <row r="33498" spans="2:2">
      <c r="B33498" s="15"/>
    </row>
    <row r="33499" spans="2:2">
      <c r="B33499" s="15"/>
    </row>
    <row r="33500" spans="2:2">
      <c r="B33500" s="15"/>
    </row>
    <row r="33501" spans="2:2">
      <c r="B33501" s="15"/>
    </row>
    <row r="33502" spans="2:2">
      <c r="B33502" s="15"/>
    </row>
    <row r="33503" spans="2:2">
      <c r="B33503" s="15"/>
    </row>
    <row r="33504" spans="2:2">
      <c r="B33504" s="15"/>
    </row>
    <row r="33505" spans="2:2">
      <c r="B33505" s="15"/>
    </row>
    <row r="33506" spans="2:2">
      <c r="B33506" s="15"/>
    </row>
    <row r="33507" spans="2:2">
      <c r="B33507" s="15"/>
    </row>
    <row r="33508" spans="2:2">
      <c r="B33508" s="15"/>
    </row>
    <row r="33509" spans="2:2">
      <c r="B33509" s="15"/>
    </row>
    <row r="33510" spans="2:2">
      <c r="B33510" s="15"/>
    </row>
    <row r="33511" spans="2:2">
      <c r="B33511" s="15"/>
    </row>
    <row r="33512" spans="2:2">
      <c r="B33512" s="15"/>
    </row>
    <row r="33513" spans="2:2">
      <c r="B33513" s="15"/>
    </row>
    <row r="33514" spans="2:2">
      <c r="B33514" s="15"/>
    </row>
    <row r="33515" spans="2:2">
      <c r="B33515" s="15"/>
    </row>
    <row r="33516" spans="2:2">
      <c r="B33516" s="15"/>
    </row>
    <row r="33517" spans="2:2">
      <c r="B33517" s="15"/>
    </row>
    <row r="33518" spans="2:2">
      <c r="B33518" s="15"/>
    </row>
    <row r="33519" spans="2:2">
      <c r="B33519" s="15"/>
    </row>
    <row r="33520" spans="2:2">
      <c r="B33520" s="15"/>
    </row>
    <row r="33521" spans="2:2">
      <c r="B33521" s="15"/>
    </row>
    <row r="33522" spans="2:2">
      <c r="B33522" s="15"/>
    </row>
    <row r="33523" spans="2:2">
      <c r="B33523" s="15"/>
    </row>
    <row r="33524" spans="2:2">
      <c r="B33524" s="15"/>
    </row>
    <row r="33525" spans="2:2">
      <c r="B33525" s="15"/>
    </row>
    <row r="33526" spans="2:2">
      <c r="B33526" s="15"/>
    </row>
    <row r="33527" spans="2:2">
      <c r="B33527" s="15"/>
    </row>
    <row r="33528" spans="2:2">
      <c r="B33528" s="15"/>
    </row>
    <row r="33529" spans="2:2">
      <c r="B33529" s="15"/>
    </row>
    <row r="33530" spans="2:2">
      <c r="B33530" s="15"/>
    </row>
    <row r="33531" spans="2:2">
      <c r="B33531" s="15"/>
    </row>
    <row r="33532" spans="2:2">
      <c r="B33532" s="15"/>
    </row>
    <row r="33533" spans="2:2">
      <c r="B33533" s="15"/>
    </row>
    <row r="33534" spans="2:2">
      <c r="B33534" s="15"/>
    </row>
    <row r="33535" spans="2:2">
      <c r="B33535" s="15"/>
    </row>
    <row r="33536" spans="2:2">
      <c r="B33536" s="15"/>
    </row>
    <row r="33537" spans="2:2">
      <c r="B33537" s="15"/>
    </row>
    <row r="33538" spans="2:2">
      <c r="B33538" s="15"/>
    </row>
    <row r="33539" spans="2:2">
      <c r="B33539" s="15"/>
    </row>
    <row r="33540" spans="2:2">
      <c r="B33540" s="15"/>
    </row>
    <row r="33541" spans="2:2">
      <c r="B33541" s="15"/>
    </row>
    <row r="33542" spans="2:2">
      <c r="B33542" s="15"/>
    </row>
    <row r="33543" spans="2:2">
      <c r="B33543" s="15"/>
    </row>
    <row r="33544" spans="2:2">
      <c r="B33544" s="15"/>
    </row>
    <row r="33545" spans="2:2">
      <c r="B33545" s="15"/>
    </row>
    <row r="33546" spans="2:2">
      <c r="B33546" s="15"/>
    </row>
    <row r="33547" spans="2:2">
      <c r="B33547" s="15"/>
    </row>
    <row r="33548" spans="2:2">
      <c r="B33548" s="15"/>
    </row>
    <row r="33549" spans="2:2">
      <c r="B33549" s="15"/>
    </row>
    <row r="33550" spans="2:2">
      <c r="B33550" s="15"/>
    </row>
    <row r="33551" spans="2:2">
      <c r="B33551" s="15"/>
    </row>
    <row r="33552" spans="2:2">
      <c r="B33552" s="15"/>
    </row>
    <row r="33553" spans="2:2">
      <c r="B33553" s="15"/>
    </row>
    <row r="33554" spans="2:2">
      <c r="B33554" s="15"/>
    </row>
    <row r="33555" spans="2:2">
      <c r="B33555" s="15"/>
    </row>
    <row r="33556" spans="2:2">
      <c r="B33556" s="15"/>
    </row>
    <row r="33557" spans="2:2">
      <c r="B33557" s="15"/>
    </row>
    <row r="33558" spans="2:2">
      <c r="B33558" s="15"/>
    </row>
    <row r="33559" spans="2:2">
      <c r="B33559" s="15"/>
    </row>
    <row r="33560" spans="2:2">
      <c r="B33560" s="15"/>
    </row>
    <row r="33561" spans="2:2">
      <c r="B33561" s="15"/>
    </row>
    <row r="33562" spans="2:2">
      <c r="B33562" s="15"/>
    </row>
    <row r="33563" spans="2:2">
      <c r="B33563" s="15"/>
    </row>
    <row r="33564" spans="2:2">
      <c r="B33564" s="15"/>
    </row>
    <row r="33565" spans="2:2">
      <c r="B33565" s="15"/>
    </row>
    <row r="33566" spans="2:2">
      <c r="B33566" s="15"/>
    </row>
    <row r="33567" spans="2:2">
      <c r="B33567" s="15"/>
    </row>
    <row r="33568" spans="2:2">
      <c r="B33568" s="15"/>
    </row>
    <row r="33569" spans="2:2">
      <c r="B33569" s="15"/>
    </row>
    <row r="33570" spans="2:2">
      <c r="B33570" s="15"/>
    </row>
    <row r="33571" spans="2:2">
      <c r="B33571" s="15"/>
    </row>
    <row r="33572" spans="2:2">
      <c r="B33572" s="15"/>
    </row>
    <row r="33573" spans="2:2">
      <c r="B33573" s="15"/>
    </row>
    <row r="33574" spans="2:2">
      <c r="B33574" s="15"/>
    </row>
    <row r="33575" spans="2:2">
      <c r="B33575" s="15"/>
    </row>
    <row r="33576" spans="2:2">
      <c r="B33576" s="15"/>
    </row>
    <row r="33577" spans="2:2">
      <c r="B33577" s="15"/>
    </row>
    <row r="33578" spans="2:2">
      <c r="B33578" s="15"/>
    </row>
    <row r="33579" spans="2:2">
      <c r="B33579" s="15"/>
    </row>
    <row r="33580" spans="2:2">
      <c r="B33580" s="15"/>
    </row>
    <row r="33581" spans="2:2">
      <c r="B33581" s="15"/>
    </row>
    <row r="33582" spans="2:2">
      <c r="B33582" s="15"/>
    </row>
    <row r="33583" spans="2:2">
      <c r="B33583" s="15"/>
    </row>
    <row r="33584" spans="2:2">
      <c r="B33584" s="15"/>
    </row>
    <row r="33585" spans="2:2">
      <c r="B33585" s="15"/>
    </row>
    <row r="33586" spans="2:2">
      <c r="B33586" s="15"/>
    </row>
    <row r="33587" spans="2:2">
      <c r="B33587" s="15"/>
    </row>
    <row r="33588" spans="2:2">
      <c r="B33588" s="15"/>
    </row>
    <row r="33589" spans="2:2">
      <c r="B33589" s="15"/>
    </row>
    <row r="33590" spans="2:2">
      <c r="B33590" s="15"/>
    </row>
    <row r="33591" spans="2:2">
      <c r="B33591" s="15"/>
    </row>
    <row r="33592" spans="2:2">
      <c r="B33592" s="15"/>
    </row>
    <row r="33593" spans="2:2">
      <c r="B33593" s="15"/>
    </row>
    <row r="33594" spans="2:2">
      <c r="B33594" s="15"/>
    </row>
    <row r="33595" spans="2:2">
      <c r="B33595" s="15"/>
    </row>
    <row r="33596" spans="2:2">
      <c r="B33596" s="15"/>
    </row>
    <row r="33597" spans="2:2">
      <c r="B33597" s="15"/>
    </row>
    <row r="33598" spans="2:2">
      <c r="B33598" s="15"/>
    </row>
    <row r="33599" spans="2:2">
      <c r="B33599" s="15"/>
    </row>
    <row r="33600" spans="2:2">
      <c r="B33600" s="15"/>
    </row>
    <row r="33601" spans="2:2">
      <c r="B33601" s="15"/>
    </row>
    <row r="33602" spans="2:2">
      <c r="B33602" s="15"/>
    </row>
    <row r="33603" spans="2:2">
      <c r="B33603" s="15"/>
    </row>
    <row r="33604" spans="2:2">
      <c r="B33604" s="15"/>
    </row>
    <row r="33605" spans="2:2">
      <c r="B33605" s="15"/>
    </row>
    <row r="33606" spans="2:2">
      <c r="B33606" s="15"/>
    </row>
    <row r="33607" spans="2:2">
      <c r="B33607" s="15"/>
    </row>
    <row r="33608" spans="2:2">
      <c r="B33608" s="15"/>
    </row>
    <row r="33609" spans="2:2">
      <c r="B33609" s="15"/>
    </row>
    <row r="33610" spans="2:2">
      <c r="B33610" s="15"/>
    </row>
    <row r="33611" spans="2:2">
      <c r="B33611" s="15"/>
    </row>
    <row r="33612" spans="2:2">
      <c r="B33612" s="15"/>
    </row>
    <row r="33613" spans="2:2">
      <c r="B33613" s="15"/>
    </row>
    <row r="33614" spans="2:2">
      <c r="B33614" s="15"/>
    </row>
    <row r="33615" spans="2:2">
      <c r="B33615" s="15"/>
    </row>
    <row r="33616" spans="2:2">
      <c r="B33616" s="15"/>
    </row>
    <row r="33617" spans="2:2">
      <c r="B33617" s="15"/>
    </row>
    <row r="33618" spans="2:2">
      <c r="B33618" s="15"/>
    </row>
    <row r="33619" spans="2:2">
      <c r="B33619" s="15"/>
    </row>
    <row r="33620" spans="2:2">
      <c r="B33620" s="15"/>
    </row>
    <row r="33621" spans="2:2">
      <c r="B33621" s="15"/>
    </row>
    <row r="33622" spans="2:2">
      <c r="B33622" s="15"/>
    </row>
    <row r="33623" spans="2:2">
      <c r="B33623" s="15"/>
    </row>
    <row r="33624" spans="2:2">
      <c r="B33624" s="15"/>
    </row>
    <row r="33625" spans="2:2">
      <c r="B33625" s="15"/>
    </row>
    <row r="33626" spans="2:2">
      <c r="B33626" s="15"/>
    </row>
    <row r="33627" spans="2:2">
      <c r="B33627" s="15"/>
    </row>
    <row r="33628" spans="2:2">
      <c r="B33628" s="15"/>
    </row>
    <row r="33629" spans="2:2">
      <c r="B33629" s="15"/>
    </row>
    <row r="33630" spans="2:2">
      <c r="B33630" s="15"/>
    </row>
    <row r="33631" spans="2:2">
      <c r="B33631" s="15"/>
    </row>
    <row r="33632" spans="2:2">
      <c r="B33632" s="15"/>
    </row>
    <row r="33633" spans="2:2">
      <c r="B33633" s="15"/>
    </row>
    <row r="33634" spans="2:2">
      <c r="B33634" s="15"/>
    </row>
    <row r="33635" spans="2:2">
      <c r="B33635" s="15"/>
    </row>
    <row r="33636" spans="2:2">
      <c r="B33636" s="15"/>
    </row>
    <row r="33637" spans="2:2">
      <c r="B33637" s="15"/>
    </row>
    <row r="33638" spans="2:2">
      <c r="B33638" s="15"/>
    </row>
    <row r="33639" spans="2:2">
      <c r="B33639" s="15"/>
    </row>
    <row r="33640" spans="2:2">
      <c r="B33640" s="15"/>
    </row>
    <row r="33641" spans="2:2">
      <c r="B33641" s="15"/>
    </row>
    <row r="33642" spans="2:2">
      <c r="B33642" s="15"/>
    </row>
    <row r="33643" spans="2:2">
      <c r="B33643" s="15"/>
    </row>
    <row r="33644" spans="2:2">
      <c r="B33644" s="15"/>
    </row>
    <row r="33645" spans="2:2">
      <c r="B33645" s="15"/>
    </row>
    <row r="33646" spans="2:2">
      <c r="B33646" s="15"/>
    </row>
    <row r="33647" spans="2:2">
      <c r="B33647" s="15"/>
    </row>
    <row r="33648" spans="2:2">
      <c r="B33648" s="15"/>
    </row>
    <row r="33649" spans="2:2">
      <c r="B33649" s="15"/>
    </row>
    <row r="33650" spans="2:2">
      <c r="B33650" s="15"/>
    </row>
    <row r="33651" spans="2:2">
      <c r="B33651" s="15"/>
    </row>
    <row r="33652" spans="2:2">
      <c r="B33652" s="15"/>
    </row>
    <row r="33653" spans="2:2">
      <c r="B33653" s="15"/>
    </row>
    <row r="33654" spans="2:2">
      <c r="B33654" s="15"/>
    </row>
    <row r="33655" spans="2:2">
      <c r="B33655" s="15"/>
    </row>
    <row r="33656" spans="2:2">
      <c r="B33656" s="15"/>
    </row>
    <row r="33657" spans="2:2">
      <c r="B33657" s="15"/>
    </row>
    <row r="33658" spans="2:2">
      <c r="B33658" s="15"/>
    </row>
    <row r="33659" spans="2:2">
      <c r="B33659" s="15"/>
    </row>
    <row r="33660" spans="2:2">
      <c r="B33660" s="15"/>
    </row>
    <row r="33661" spans="2:2">
      <c r="B33661" s="15"/>
    </row>
    <row r="33662" spans="2:2">
      <c r="B33662" s="15"/>
    </row>
    <row r="33663" spans="2:2">
      <c r="B33663" s="15"/>
    </row>
    <row r="33664" spans="2:2">
      <c r="B33664" s="15"/>
    </row>
    <row r="33665" spans="2:2">
      <c r="B33665" s="15"/>
    </row>
    <row r="33666" spans="2:2">
      <c r="B33666" s="15"/>
    </row>
    <row r="33667" spans="2:2">
      <c r="B33667" s="15"/>
    </row>
    <row r="33668" spans="2:2">
      <c r="B33668" s="15"/>
    </row>
    <row r="33669" spans="2:2">
      <c r="B33669" s="15"/>
    </row>
    <row r="33670" spans="2:2">
      <c r="B33670" s="15"/>
    </row>
    <row r="33671" spans="2:2">
      <c r="B33671" s="15"/>
    </row>
    <row r="33672" spans="2:2">
      <c r="B33672" s="15"/>
    </row>
    <row r="33673" spans="2:2">
      <c r="B33673" s="15"/>
    </row>
    <row r="33674" spans="2:2">
      <c r="B33674" s="15"/>
    </row>
    <row r="33675" spans="2:2">
      <c r="B33675" s="15"/>
    </row>
    <row r="33676" spans="2:2">
      <c r="B33676" s="15"/>
    </row>
    <row r="33677" spans="2:2">
      <c r="B33677" s="15"/>
    </row>
    <row r="33678" spans="2:2">
      <c r="B33678" s="15"/>
    </row>
    <row r="33679" spans="2:2">
      <c r="B33679" s="15"/>
    </row>
    <row r="33680" spans="2:2">
      <c r="B33680" s="15"/>
    </row>
    <row r="33681" spans="2:2">
      <c r="B33681" s="15"/>
    </row>
    <row r="33682" spans="2:2">
      <c r="B33682" s="15"/>
    </row>
    <row r="33683" spans="2:2">
      <c r="B33683" s="15"/>
    </row>
    <row r="33684" spans="2:2">
      <c r="B33684" s="15"/>
    </row>
    <row r="33685" spans="2:2">
      <c r="B33685" s="15"/>
    </row>
    <row r="33686" spans="2:2">
      <c r="B33686" s="15"/>
    </row>
    <row r="33687" spans="2:2">
      <c r="B33687" s="15"/>
    </row>
    <row r="33688" spans="2:2">
      <c r="B33688" s="15"/>
    </row>
    <row r="33689" spans="2:2">
      <c r="B33689" s="15"/>
    </row>
    <row r="33690" spans="2:2">
      <c r="B33690" s="15"/>
    </row>
    <row r="33691" spans="2:2">
      <c r="B33691" s="15"/>
    </row>
    <row r="33692" spans="2:2">
      <c r="B33692" s="15"/>
    </row>
    <row r="33693" spans="2:2">
      <c r="B33693" s="15"/>
    </row>
    <row r="33694" spans="2:2">
      <c r="B33694" s="15"/>
    </row>
    <row r="33695" spans="2:2">
      <c r="B33695" s="15"/>
    </row>
    <row r="33696" spans="2:2">
      <c r="B33696" s="15"/>
    </row>
    <row r="33697" spans="2:2">
      <c r="B33697" s="15"/>
    </row>
    <row r="33698" spans="2:2">
      <c r="B33698" s="15"/>
    </row>
    <row r="33699" spans="2:2">
      <c r="B33699" s="15"/>
    </row>
    <row r="33700" spans="2:2">
      <c r="B33700" s="15"/>
    </row>
    <row r="33701" spans="2:2">
      <c r="B33701" s="15"/>
    </row>
    <row r="33702" spans="2:2">
      <c r="B33702" s="15"/>
    </row>
    <row r="33703" spans="2:2">
      <c r="B33703" s="15"/>
    </row>
    <row r="33704" spans="2:2">
      <c r="B33704" s="15"/>
    </row>
    <row r="33705" spans="2:2">
      <c r="B33705" s="15"/>
    </row>
    <row r="33706" spans="2:2">
      <c r="B33706" s="15"/>
    </row>
    <row r="33707" spans="2:2">
      <c r="B33707" s="15"/>
    </row>
    <row r="33708" spans="2:2">
      <c r="B33708" s="15"/>
    </row>
    <row r="33709" spans="2:2">
      <c r="B33709" s="15"/>
    </row>
    <row r="33710" spans="2:2">
      <c r="B33710" s="15"/>
    </row>
    <row r="33711" spans="2:2">
      <c r="B33711" s="15"/>
    </row>
    <row r="33712" spans="2:2">
      <c r="B33712" s="15"/>
    </row>
    <row r="33713" spans="2:2">
      <c r="B33713" s="15"/>
    </row>
    <row r="33714" spans="2:2">
      <c r="B33714" s="15"/>
    </row>
    <row r="33715" spans="2:2">
      <c r="B33715" s="15"/>
    </row>
    <row r="33716" spans="2:2">
      <c r="B33716" s="15"/>
    </row>
    <row r="33717" spans="2:2">
      <c r="B33717" s="15"/>
    </row>
    <row r="33718" spans="2:2">
      <c r="B33718" s="15"/>
    </row>
    <row r="33719" spans="2:2">
      <c r="B33719" s="15"/>
    </row>
    <row r="33720" spans="2:2">
      <c r="B33720" s="15"/>
    </row>
    <row r="33721" spans="2:2">
      <c r="B33721" s="15"/>
    </row>
    <row r="33722" spans="2:2">
      <c r="B33722" s="15"/>
    </row>
    <row r="33723" spans="2:2">
      <c r="B33723" s="15"/>
    </row>
    <row r="33724" spans="2:2">
      <c r="B33724" s="15"/>
    </row>
    <row r="33725" spans="2:2">
      <c r="B33725" s="15"/>
    </row>
    <row r="33726" spans="2:2">
      <c r="B33726" s="15"/>
    </row>
    <row r="33727" spans="2:2">
      <c r="B33727" s="15"/>
    </row>
    <row r="33728" spans="2:2">
      <c r="B33728" s="15"/>
    </row>
    <row r="33729" spans="2:2">
      <c r="B33729" s="15"/>
    </row>
    <row r="33730" spans="2:2">
      <c r="B33730" s="15"/>
    </row>
    <row r="33731" spans="2:2">
      <c r="B33731" s="15"/>
    </row>
    <row r="33732" spans="2:2">
      <c r="B33732" s="15"/>
    </row>
    <row r="33733" spans="2:2">
      <c r="B33733" s="15"/>
    </row>
    <row r="33734" spans="2:2">
      <c r="B33734" s="15"/>
    </row>
    <row r="33735" spans="2:2">
      <c r="B33735" s="15"/>
    </row>
    <row r="33736" spans="2:2">
      <c r="B33736" s="15"/>
    </row>
    <row r="33737" spans="2:2">
      <c r="B33737" s="15"/>
    </row>
    <row r="33738" spans="2:2">
      <c r="B33738" s="15"/>
    </row>
    <row r="33739" spans="2:2">
      <c r="B33739" s="15"/>
    </row>
    <row r="33740" spans="2:2">
      <c r="B33740" s="15"/>
    </row>
    <row r="33741" spans="2:2">
      <c r="B33741" s="15"/>
    </row>
    <row r="33742" spans="2:2">
      <c r="B33742" s="15"/>
    </row>
    <row r="33743" spans="2:2">
      <c r="B33743" s="15"/>
    </row>
    <row r="33744" spans="2:2">
      <c r="B33744" s="15"/>
    </row>
    <row r="33745" spans="2:2">
      <c r="B33745" s="15"/>
    </row>
    <row r="33746" spans="2:2">
      <c r="B33746" s="15"/>
    </row>
    <row r="33747" spans="2:2">
      <c r="B33747" s="15"/>
    </row>
    <row r="33748" spans="2:2">
      <c r="B33748" s="15"/>
    </row>
    <row r="33749" spans="2:2">
      <c r="B33749" s="15"/>
    </row>
    <row r="33750" spans="2:2">
      <c r="B33750" s="15"/>
    </row>
    <row r="33751" spans="2:2">
      <c r="B33751" s="15"/>
    </row>
    <row r="33752" spans="2:2">
      <c r="B33752" s="15"/>
    </row>
    <row r="33753" spans="2:2">
      <c r="B33753" s="15"/>
    </row>
    <row r="33754" spans="2:2">
      <c r="B33754" s="15"/>
    </row>
    <row r="33755" spans="2:2">
      <c r="B33755" s="15"/>
    </row>
    <row r="33756" spans="2:2">
      <c r="B33756" s="15"/>
    </row>
    <row r="33757" spans="2:2">
      <c r="B33757" s="15"/>
    </row>
    <row r="33758" spans="2:2">
      <c r="B33758" s="15"/>
    </row>
    <row r="33759" spans="2:2">
      <c r="B33759" s="15"/>
    </row>
    <row r="33760" spans="2:2">
      <c r="B33760" s="15"/>
    </row>
    <row r="33761" spans="2:2">
      <c r="B33761" s="15"/>
    </row>
    <row r="33762" spans="2:2">
      <c r="B33762" s="15"/>
    </row>
    <row r="33763" spans="2:2">
      <c r="B33763" s="15"/>
    </row>
    <row r="33764" spans="2:2">
      <c r="B33764" s="15"/>
    </row>
    <row r="33765" spans="2:2">
      <c r="B33765" s="15"/>
    </row>
    <row r="33766" spans="2:2">
      <c r="B33766" s="15"/>
    </row>
    <row r="33767" spans="2:2">
      <c r="B33767" s="15"/>
    </row>
    <row r="33768" spans="2:2">
      <c r="B33768" s="15"/>
    </row>
    <row r="33769" spans="2:2">
      <c r="B33769" s="15"/>
    </row>
    <row r="33770" spans="2:2">
      <c r="B33770" s="15"/>
    </row>
    <row r="33771" spans="2:2">
      <c r="B33771" s="15"/>
    </row>
    <row r="33772" spans="2:2">
      <c r="B33772" s="15"/>
    </row>
    <row r="33773" spans="2:2">
      <c r="B33773" s="15"/>
    </row>
    <row r="33774" spans="2:2">
      <c r="B33774" s="15"/>
    </row>
    <row r="33775" spans="2:2">
      <c r="B33775" s="15"/>
    </row>
    <row r="33776" spans="2:2">
      <c r="B33776" s="15"/>
    </row>
    <row r="33777" spans="2:2">
      <c r="B33777" s="15"/>
    </row>
    <row r="33778" spans="2:2">
      <c r="B33778" s="15"/>
    </row>
    <row r="33779" spans="2:2">
      <c r="B33779" s="15"/>
    </row>
    <row r="33780" spans="2:2">
      <c r="B33780" s="15"/>
    </row>
    <row r="33781" spans="2:2">
      <c r="B33781" s="15"/>
    </row>
    <row r="33782" spans="2:2">
      <c r="B33782" s="15"/>
    </row>
    <row r="33783" spans="2:2">
      <c r="B33783" s="15"/>
    </row>
    <row r="33784" spans="2:2">
      <c r="B33784" s="15"/>
    </row>
    <row r="33785" spans="2:2">
      <c r="B33785" s="15"/>
    </row>
    <row r="33786" spans="2:2">
      <c r="B33786" s="15"/>
    </row>
    <row r="33787" spans="2:2">
      <c r="B33787" s="15"/>
    </row>
    <row r="33788" spans="2:2">
      <c r="B33788" s="15"/>
    </row>
    <row r="33789" spans="2:2">
      <c r="B33789" s="15"/>
    </row>
    <row r="33790" spans="2:2">
      <c r="B33790" s="15"/>
    </row>
    <row r="33791" spans="2:2">
      <c r="B33791" s="15"/>
    </row>
    <row r="33792" spans="2:2">
      <c r="B33792" s="15"/>
    </row>
    <row r="33793" spans="2:2">
      <c r="B33793" s="15"/>
    </row>
    <row r="33794" spans="2:2">
      <c r="B33794" s="15"/>
    </row>
    <row r="33795" spans="2:2">
      <c r="B33795" s="15"/>
    </row>
    <row r="33796" spans="2:2">
      <c r="B33796" s="15"/>
    </row>
    <row r="33797" spans="2:2">
      <c r="B33797" s="15"/>
    </row>
    <row r="33798" spans="2:2">
      <c r="B33798" s="15"/>
    </row>
    <row r="33799" spans="2:2">
      <c r="B33799" s="15"/>
    </row>
    <row r="33800" spans="2:2">
      <c r="B33800" s="15"/>
    </row>
    <row r="33801" spans="2:2">
      <c r="B33801" s="15"/>
    </row>
    <row r="33802" spans="2:2">
      <c r="B33802" s="15"/>
    </row>
    <row r="33803" spans="2:2">
      <c r="B33803" s="15"/>
    </row>
    <row r="33804" spans="2:2">
      <c r="B33804" s="15"/>
    </row>
    <row r="33805" spans="2:2">
      <c r="B33805" s="15"/>
    </row>
    <row r="33806" spans="2:2">
      <c r="B33806" s="15"/>
    </row>
    <row r="33807" spans="2:2">
      <c r="B33807" s="15"/>
    </row>
    <row r="33808" spans="2:2">
      <c r="B33808" s="15"/>
    </row>
    <row r="33809" spans="2:2">
      <c r="B33809" s="15"/>
    </row>
    <row r="33810" spans="2:2">
      <c r="B33810" s="15"/>
    </row>
    <row r="33811" spans="2:2">
      <c r="B33811" s="15"/>
    </row>
    <row r="33812" spans="2:2">
      <c r="B33812" s="15"/>
    </row>
    <row r="33813" spans="2:2">
      <c r="B33813" s="15"/>
    </row>
    <row r="33814" spans="2:2">
      <c r="B33814" s="15"/>
    </row>
    <row r="33815" spans="2:2">
      <c r="B33815" s="15"/>
    </row>
    <row r="33816" spans="2:2">
      <c r="B33816" s="15"/>
    </row>
    <row r="33817" spans="2:2">
      <c r="B33817" s="15"/>
    </row>
    <row r="33818" spans="2:2">
      <c r="B33818" s="15"/>
    </row>
    <row r="33819" spans="2:2">
      <c r="B33819" s="15"/>
    </row>
    <row r="33820" spans="2:2">
      <c r="B33820" s="15"/>
    </row>
    <row r="33821" spans="2:2">
      <c r="B33821" s="15"/>
    </row>
    <row r="33822" spans="2:2">
      <c r="B33822" s="15"/>
    </row>
    <row r="33823" spans="2:2">
      <c r="B33823" s="15"/>
    </row>
    <row r="33824" spans="2:2">
      <c r="B33824" s="15"/>
    </row>
    <row r="33825" spans="2:2">
      <c r="B33825" s="15"/>
    </row>
    <row r="33826" spans="2:2">
      <c r="B33826" s="15"/>
    </row>
    <row r="33827" spans="2:2">
      <c r="B33827" s="15"/>
    </row>
    <row r="33828" spans="2:2">
      <c r="B33828" s="15"/>
    </row>
    <row r="33829" spans="2:2">
      <c r="B33829" s="15"/>
    </row>
    <row r="33830" spans="2:2">
      <c r="B33830" s="15"/>
    </row>
    <row r="33831" spans="2:2">
      <c r="B33831" s="15"/>
    </row>
    <row r="33832" spans="2:2">
      <c r="B33832" s="15"/>
    </row>
    <row r="33833" spans="2:2">
      <c r="B33833" s="15"/>
    </row>
    <row r="33834" spans="2:2">
      <c r="B33834" s="15"/>
    </row>
    <row r="33835" spans="2:2">
      <c r="B33835" s="15"/>
    </row>
    <row r="33836" spans="2:2">
      <c r="B33836" s="15"/>
    </row>
    <row r="33837" spans="2:2">
      <c r="B33837" s="15"/>
    </row>
    <row r="33838" spans="2:2">
      <c r="B33838" s="15"/>
    </row>
    <row r="33839" spans="2:2">
      <c r="B33839" s="15"/>
    </row>
    <row r="33840" spans="2:2">
      <c r="B33840" s="15"/>
    </row>
    <row r="33841" spans="2:2">
      <c r="B33841" s="15"/>
    </row>
    <row r="33842" spans="2:2">
      <c r="B33842" s="15"/>
    </row>
    <row r="33843" spans="2:2">
      <c r="B33843" s="15"/>
    </row>
    <row r="33844" spans="2:2">
      <c r="B33844" s="15"/>
    </row>
    <row r="33845" spans="2:2">
      <c r="B33845" s="15"/>
    </row>
    <row r="33846" spans="2:2">
      <c r="B33846" s="15"/>
    </row>
    <row r="33847" spans="2:2">
      <c r="B33847" s="15"/>
    </row>
    <row r="33848" spans="2:2">
      <c r="B33848" s="15"/>
    </row>
    <row r="33849" spans="2:2">
      <c r="B33849" s="15"/>
    </row>
    <row r="33850" spans="2:2">
      <c r="B33850" s="15"/>
    </row>
    <row r="33851" spans="2:2">
      <c r="B33851" s="15"/>
    </row>
    <row r="33852" spans="2:2">
      <c r="B33852" s="15"/>
    </row>
    <row r="33853" spans="2:2">
      <c r="B33853" s="15"/>
    </row>
    <row r="33854" spans="2:2">
      <c r="B33854" s="15"/>
    </row>
    <row r="33855" spans="2:2">
      <c r="B33855" s="15"/>
    </row>
    <row r="33856" spans="2:2">
      <c r="B33856" s="15"/>
    </row>
    <row r="33857" spans="2:2">
      <c r="B33857" s="15"/>
    </row>
    <row r="33858" spans="2:2">
      <c r="B33858" s="15"/>
    </row>
    <row r="33859" spans="2:2">
      <c r="B33859" s="15"/>
    </row>
    <row r="33860" spans="2:2">
      <c r="B33860" s="15"/>
    </row>
    <row r="33861" spans="2:2">
      <c r="B33861" s="15"/>
    </row>
    <row r="33862" spans="2:2">
      <c r="B33862" s="15"/>
    </row>
    <row r="33863" spans="2:2">
      <c r="B33863" s="15"/>
    </row>
    <row r="33864" spans="2:2">
      <c r="B33864" s="15"/>
    </row>
    <row r="33865" spans="2:2">
      <c r="B33865" s="15"/>
    </row>
    <row r="33866" spans="2:2">
      <c r="B33866" s="15"/>
    </row>
    <row r="33867" spans="2:2">
      <c r="B33867" s="15"/>
    </row>
    <row r="33868" spans="2:2">
      <c r="B33868" s="15"/>
    </row>
    <row r="33869" spans="2:2">
      <c r="B33869" s="15"/>
    </row>
    <row r="33870" spans="2:2">
      <c r="B33870" s="15"/>
    </row>
    <row r="33871" spans="2:2">
      <c r="B33871" s="15"/>
    </row>
    <row r="33872" spans="2:2">
      <c r="B33872" s="15"/>
    </row>
    <row r="33873" spans="2:2">
      <c r="B33873" s="15"/>
    </row>
    <row r="33874" spans="2:2">
      <c r="B33874" s="15"/>
    </row>
    <row r="33875" spans="2:2">
      <c r="B33875" s="15"/>
    </row>
    <row r="33876" spans="2:2">
      <c r="B33876" s="15"/>
    </row>
    <row r="33877" spans="2:2">
      <c r="B33877" s="15"/>
    </row>
    <row r="33878" spans="2:2">
      <c r="B33878" s="15"/>
    </row>
    <row r="33879" spans="2:2">
      <c r="B33879" s="15"/>
    </row>
    <row r="33880" spans="2:2">
      <c r="B33880" s="15"/>
    </row>
    <row r="33881" spans="2:2">
      <c r="B33881" s="15"/>
    </row>
    <row r="33882" spans="2:2">
      <c r="B33882" s="15"/>
    </row>
    <row r="33883" spans="2:2">
      <c r="B33883" s="15"/>
    </row>
    <row r="33884" spans="2:2">
      <c r="B33884" s="15"/>
    </row>
    <row r="33885" spans="2:2">
      <c r="B33885" s="15"/>
    </row>
    <row r="33886" spans="2:2">
      <c r="B33886" s="15"/>
    </row>
    <row r="33887" spans="2:2">
      <c r="B33887" s="15"/>
    </row>
    <row r="33888" spans="2:2">
      <c r="B33888" s="15"/>
    </row>
    <row r="33889" spans="2:2">
      <c r="B33889" s="15"/>
    </row>
    <row r="33890" spans="2:2">
      <c r="B33890" s="15"/>
    </row>
    <row r="33891" spans="2:2">
      <c r="B33891" s="15"/>
    </row>
    <row r="33892" spans="2:2">
      <c r="B33892" s="15"/>
    </row>
    <row r="33893" spans="2:2">
      <c r="B33893" s="15"/>
    </row>
    <row r="33894" spans="2:2">
      <c r="B33894" s="15"/>
    </row>
    <row r="33895" spans="2:2">
      <c r="B33895" s="15"/>
    </row>
    <row r="33896" spans="2:2">
      <c r="B33896" s="15"/>
    </row>
    <row r="33897" spans="2:2">
      <c r="B33897" s="15"/>
    </row>
    <row r="33898" spans="2:2">
      <c r="B33898" s="15"/>
    </row>
    <row r="33899" spans="2:2">
      <c r="B33899" s="15"/>
    </row>
    <row r="33900" spans="2:2">
      <c r="B33900" s="15"/>
    </row>
    <row r="33901" spans="2:2">
      <c r="B33901" s="15"/>
    </row>
    <row r="33902" spans="2:2">
      <c r="B33902" s="15"/>
    </row>
    <row r="33903" spans="2:2">
      <c r="B33903" s="15"/>
    </row>
    <row r="33904" spans="2:2">
      <c r="B33904" s="15"/>
    </row>
    <row r="33905" spans="2:2">
      <c r="B33905" s="15"/>
    </row>
    <row r="33906" spans="2:2">
      <c r="B33906" s="15"/>
    </row>
    <row r="33907" spans="2:2">
      <c r="B33907" s="15"/>
    </row>
    <row r="33908" spans="2:2">
      <c r="B33908" s="15"/>
    </row>
    <row r="33909" spans="2:2">
      <c r="B33909" s="15"/>
    </row>
    <row r="33910" spans="2:2">
      <c r="B33910" s="15"/>
    </row>
    <row r="33911" spans="2:2">
      <c r="B33911" s="15"/>
    </row>
    <row r="33912" spans="2:2">
      <c r="B33912" s="15"/>
    </row>
    <row r="33913" spans="2:2">
      <c r="B33913" s="15"/>
    </row>
    <row r="33914" spans="2:2">
      <c r="B33914" s="15"/>
    </row>
    <row r="33915" spans="2:2">
      <c r="B33915" s="15"/>
    </row>
    <row r="33916" spans="2:2">
      <c r="B33916" s="15"/>
    </row>
    <row r="33917" spans="2:2">
      <c r="B33917" s="15"/>
    </row>
    <row r="33918" spans="2:2">
      <c r="B33918" s="15"/>
    </row>
    <row r="33919" spans="2:2">
      <c r="B33919" s="15"/>
    </row>
    <row r="33920" spans="2:2">
      <c r="B33920" s="15"/>
    </row>
    <row r="33921" spans="2:2">
      <c r="B33921" s="15"/>
    </row>
    <row r="33922" spans="2:2">
      <c r="B33922" s="15"/>
    </row>
    <row r="33923" spans="2:2">
      <c r="B33923" s="15"/>
    </row>
    <row r="33924" spans="2:2">
      <c r="B33924" s="15"/>
    </row>
    <row r="33925" spans="2:2">
      <c r="B33925" s="15"/>
    </row>
    <row r="33926" spans="2:2">
      <c r="B33926" s="15"/>
    </row>
    <row r="33927" spans="2:2">
      <c r="B33927" s="15"/>
    </row>
    <row r="33928" spans="2:2">
      <c r="B33928" s="15"/>
    </row>
    <row r="33929" spans="2:2">
      <c r="B33929" s="15"/>
    </row>
    <row r="33930" spans="2:2">
      <c r="B33930" s="15"/>
    </row>
    <row r="33931" spans="2:2">
      <c r="B33931" s="15"/>
    </row>
    <row r="33932" spans="2:2">
      <c r="B33932" s="15"/>
    </row>
    <row r="33933" spans="2:2">
      <c r="B33933" s="15"/>
    </row>
    <row r="33934" spans="2:2">
      <c r="B33934" s="15"/>
    </row>
    <row r="33935" spans="2:2">
      <c r="B33935" s="15"/>
    </row>
    <row r="33936" spans="2:2">
      <c r="B33936" s="15"/>
    </row>
    <row r="33937" spans="2:2">
      <c r="B33937" s="15"/>
    </row>
    <row r="33938" spans="2:2">
      <c r="B33938" s="15"/>
    </row>
    <row r="33939" spans="2:2">
      <c r="B33939" s="15"/>
    </row>
    <row r="33940" spans="2:2">
      <c r="B33940" s="15"/>
    </row>
    <row r="33941" spans="2:2">
      <c r="B33941" s="15"/>
    </row>
    <row r="33942" spans="2:2">
      <c r="B33942" s="15"/>
    </row>
    <row r="33943" spans="2:2">
      <c r="B33943" s="15"/>
    </row>
    <row r="33944" spans="2:2">
      <c r="B33944" s="15"/>
    </row>
    <row r="33945" spans="2:2">
      <c r="B33945" s="15"/>
    </row>
    <row r="33946" spans="2:2">
      <c r="B33946" s="15"/>
    </row>
    <row r="33947" spans="2:2">
      <c r="B33947" s="15"/>
    </row>
    <row r="33948" spans="2:2">
      <c r="B33948" s="15"/>
    </row>
    <row r="33949" spans="2:2">
      <c r="B33949" s="15"/>
    </row>
    <row r="33950" spans="2:2">
      <c r="B33950" s="15"/>
    </row>
    <row r="33951" spans="2:2">
      <c r="B33951" s="15"/>
    </row>
    <row r="33952" spans="2:2">
      <c r="B33952" s="15"/>
    </row>
    <row r="33953" spans="2:2">
      <c r="B33953" s="15"/>
    </row>
    <row r="33954" spans="2:2">
      <c r="B33954" s="15"/>
    </row>
    <row r="33955" spans="2:2">
      <c r="B33955" s="15"/>
    </row>
    <row r="33956" spans="2:2">
      <c r="B33956" s="15"/>
    </row>
    <row r="33957" spans="2:2">
      <c r="B33957" s="15"/>
    </row>
    <row r="33958" spans="2:2">
      <c r="B33958" s="15"/>
    </row>
    <row r="33959" spans="2:2">
      <c r="B33959" s="15"/>
    </row>
    <row r="33960" spans="2:2">
      <c r="B33960" s="15"/>
    </row>
    <row r="33961" spans="2:2">
      <c r="B33961" s="15"/>
    </row>
    <row r="33962" spans="2:2">
      <c r="B33962" s="15"/>
    </row>
    <row r="33963" spans="2:2">
      <c r="B33963" s="15"/>
    </row>
    <row r="33964" spans="2:2">
      <c r="B33964" s="15"/>
    </row>
    <row r="33965" spans="2:2">
      <c r="B33965" s="15"/>
    </row>
    <row r="33966" spans="2:2">
      <c r="B33966" s="15"/>
    </row>
    <row r="33967" spans="2:2">
      <c r="B33967" s="15"/>
    </row>
    <row r="33968" spans="2:2">
      <c r="B33968" s="15"/>
    </row>
    <row r="33969" spans="2:2">
      <c r="B33969" s="15"/>
    </row>
    <row r="33970" spans="2:2">
      <c r="B33970" s="15"/>
    </row>
    <row r="33971" spans="2:2">
      <c r="B33971" s="15"/>
    </row>
    <row r="33972" spans="2:2">
      <c r="B33972" s="15"/>
    </row>
    <row r="33973" spans="2:2">
      <c r="B33973" s="15"/>
    </row>
    <row r="33974" spans="2:2">
      <c r="B33974" s="15"/>
    </row>
    <row r="33975" spans="2:2">
      <c r="B33975" s="15"/>
    </row>
    <row r="33976" spans="2:2">
      <c r="B33976" s="15"/>
    </row>
    <row r="33977" spans="2:2">
      <c r="B33977" s="15"/>
    </row>
    <row r="33978" spans="2:2">
      <c r="B33978" s="15"/>
    </row>
    <row r="33979" spans="2:2">
      <c r="B33979" s="15"/>
    </row>
    <row r="33980" spans="2:2">
      <c r="B33980" s="15"/>
    </row>
    <row r="33981" spans="2:2">
      <c r="B33981" s="15"/>
    </row>
    <row r="33982" spans="2:2">
      <c r="B33982" s="15"/>
    </row>
    <row r="33983" spans="2:2">
      <c r="B33983" s="15"/>
    </row>
    <row r="33984" spans="2:2">
      <c r="B33984" s="15"/>
    </row>
    <row r="33985" spans="2:2">
      <c r="B33985" s="15"/>
    </row>
    <row r="33986" spans="2:2">
      <c r="B33986" s="15"/>
    </row>
    <row r="33987" spans="2:2">
      <c r="B33987" s="15"/>
    </row>
    <row r="33988" spans="2:2">
      <c r="B33988" s="15"/>
    </row>
    <row r="33989" spans="2:2">
      <c r="B33989" s="15"/>
    </row>
    <row r="33990" spans="2:2">
      <c r="B33990" s="15"/>
    </row>
    <row r="33991" spans="2:2">
      <c r="B33991" s="15"/>
    </row>
    <row r="33992" spans="2:2">
      <c r="B33992" s="15"/>
    </row>
    <row r="33993" spans="2:2">
      <c r="B33993" s="15"/>
    </row>
    <row r="33994" spans="2:2">
      <c r="B33994" s="15"/>
    </row>
    <row r="33995" spans="2:2">
      <c r="B33995" s="15"/>
    </row>
    <row r="33996" spans="2:2">
      <c r="B33996" s="15"/>
    </row>
    <row r="33997" spans="2:2">
      <c r="B33997" s="15"/>
    </row>
    <row r="33998" spans="2:2">
      <c r="B33998" s="15"/>
    </row>
    <row r="33999" spans="2:2">
      <c r="B33999" s="15"/>
    </row>
    <row r="34000" spans="2:2">
      <c r="B34000" s="15"/>
    </row>
    <row r="34001" spans="2:2">
      <c r="B34001" s="15"/>
    </row>
    <row r="34002" spans="2:2">
      <c r="B34002" s="15"/>
    </row>
    <row r="34003" spans="2:2">
      <c r="B34003" s="15"/>
    </row>
    <row r="34004" spans="2:2">
      <c r="B34004" s="15"/>
    </row>
    <row r="34005" spans="2:2">
      <c r="B34005" s="15"/>
    </row>
    <row r="34006" spans="2:2">
      <c r="B34006" s="15"/>
    </row>
    <row r="34007" spans="2:2">
      <c r="B34007" s="15"/>
    </row>
    <row r="34008" spans="2:2">
      <c r="B34008" s="15"/>
    </row>
    <row r="34009" spans="2:2">
      <c r="B34009" s="15"/>
    </row>
    <row r="34010" spans="2:2">
      <c r="B34010" s="15"/>
    </row>
    <row r="34011" spans="2:2">
      <c r="B34011" s="15"/>
    </row>
    <row r="34012" spans="2:2">
      <c r="B34012" s="15"/>
    </row>
    <row r="34013" spans="2:2">
      <c r="B34013" s="15"/>
    </row>
    <row r="34014" spans="2:2">
      <c r="B34014" s="15"/>
    </row>
    <row r="34015" spans="2:2">
      <c r="B34015" s="15"/>
    </row>
    <row r="34016" spans="2:2">
      <c r="B34016" s="15"/>
    </row>
    <row r="34017" spans="2:2">
      <c r="B34017" s="15"/>
    </row>
    <row r="34018" spans="2:2">
      <c r="B34018" s="15"/>
    </row>
    <row r="34019" spans="2:2">
      <c r="B34019" s="15"/>
    </row>
    <row r="34020" spans="2:2">
      <c r="B34020" s="15"/>
    </row>
    <row r="34021" spans="2:2">
      <c r="B34021" s="15"/>
    </row>
    <row r="34022" spans="2:2">
      <c r="B34022" s="15"/>
    </row>
    <row r="34023" spans="2:2">
      <c r="B34023" s="15"/>
    </row>
    <row r="34024" spans="2:2">
      <c r="B34024" s="15"/>
    </row>
    <row r="34025" spans="2:2">
      <c r="B34025" s="15"/>
    </row>
    <row r="34026" spans="2:2">
      <c r="B34026" s="15"/>
    </row>
    <row r="34027" spans="2:2">
      <c r="B34027" s="15"/>
    </row>
    <row r="34028" spans="2:2">
      <c r="B34028" s="15"/>
    </row>
    <row r="34029" spans="2:2">
      <c r="B34029" s="15"/>
    </row>
    <row r="34030" spans="2:2">
      <c r="B34030" s="15"/>
    </row>
    <row r="34031" spans="2:2">
      <c r="B34031" s="15"/>
    </row>
    <row r="34032" spans="2:2">
      <c r="B34032" s="15"/>
    </row>
    <row r="34033" spans="2:2">
      <c r="B34033" s="15"/>
    </row>
    <row r="34034" spans="2:2">
      <c r="B34034" s="15"/>
    </row>
    <row r="34035" spans="2:2">
      <c r="B34035" s="15"/>
    </row>
    <row r="34036" spans="2:2">
      <c r="B34036" s="15"/>
    </row>
    <row r="34037" spans="2:2">
      <c r="B34037" s="15"/>
    </row>
    <row r="34038" spans="2:2">
      <c r="B34038" s="15"/>
    </row>
    <row r="34039" spans="2:2">
      <c r="B34039" s="15"/>
    </row>
    <row r="34040" spans="2:2">
      <c r="B34040" s="15"/>
    </row>
    <row r="34041" spans="2:2">
      <c r="B34041" s="15"/>
    </row>
    <row r="34042" spans="2:2">
      <c r="B34042" s="15"/>
    </row>
    <row r="34043" spans="2:2">
      <c r="B34043" s="15"/>
    </row>
    <row r="34044" spans="2:2">
      <c r="B34044" s="15"/>
    </row>
    <row r="34045" spans="2:2">
      <c r="B34045" s="15"/>
    </row>
    <row r="34046" spans="2:2">
      <c r="B34046" s="15"/>
    </row>
    <row r="34047" spans="2:2">
      <c r="B34047" s="15"/>
    </row>
    <row r="34048" spans="2:2">
      <c r="B34048" s="15"/>
    </row>
    <row r="34049" spans="2:2">
      <c r="B34049" s="15"/>
    </row>
    <row r="34050" spans="2:2">
      <c r="B34050" s="15"/>
    </row>
    <row r="34051" spans="2:2">
      <c r="B34051" s="15"/>
    </row>
    <row r="34052" spans="2:2">
      <c r="B34052" s="15"/>
    </row>
    <row r="34053" spans="2:2">
      <c r="B34053" s="15"/>
    </row>
    <row r="34054" spans="2:2">
      <c r="B34054" s="15"/>
    </row>
    <row r="34055" spans="2:2">
      <c r="B34055" s="15"/>
    </row>
    <row r="34056" spans="2:2">
      <c r="B34056" s="15"/>
    </row>
    <row r="34057" spans="2:2">
      <c r="B34057" s="15"/>
    </row>
    <row r="34058" spans="2:2">
      <c r="B34058" s="15"/>
    </row>
    <row r="34059" spans="2:2">
      <c r="B34059" s="15"/>
    </row>
    <row r="34060" spans="2:2">
      <c r="B34060" s="15"/>
    </row>
    <row r="34061" spans="2:2">
      <c r="B34061" s="15"/>
    </row>
    <row r="34062" spans="2:2">
      <c r="B34062" s="15"/>
    </row>
    <row r="34063" spans="2:2">
      <c r="B34063" s="15"/>
    </row>
    <row r="34064" spans="2:2">
      <c r="B34064" s="15"/>
    </row>
    <row r="34065" spans="2:2">
      <c r="B34065" s="15"/>
    </row>
    <row r="34066" spans="2:2">
      <c r="B34066" s="15"/>
    </row>
    <row r="34067" spans="2:2">
      <c r="B34067" s="15"/>
    </row>
    <row r="34068" spans="2:2">
      <c r="B34068" s="15"/>
    </row>
    <row r="34069" spans="2:2">
      <c r="B34069" s="15"/>
    </row>
    <row r="34070" spans="2:2">
      <c r="B34070" s="15"/>
    </row>
    <row r="34071" spans="2:2">
      <c r="B34071" s="15"/>
    </row>
    <row r="34072" spans="2:2">
      <c r="B34072" s="15"/>
    </row>
    <row r="34073" spans="2:2">
      <c r="B34073" s="15"/>
    </row>
    <row r="34074" spans="2:2">
      <c r="B34074" s="15"/>
    </row>
    <row r="34075" spans="2:2">
      <c r="B34075" s="15"/>
    </row>
    <row r="34076" spans="2:2">
      <c r="B34076" s="15"/>
    </row>
    <row r="34077" spans="2:2">
      <c r="B34077" s="15"/>
    </row>
    <row r="34078" spans="2:2">
      <c r="B34078" s="15"/>
    </row>
    <row r="34079" spans="2:2">
      <c r="B34079" s="15"/>
    </row>
    <row r="34080" spans="2:2">
      <c r="B34080" s="15"/>
    </row>
    <row r="34081" spans="2:2">
      <c r="B34081" s="15"/>
    </row>
    <row r="34082" spans="2:2">
      <c r="B34082" s="15"/>
    </row>
    <row r="34083" spans="2:2">
      <c r="B34083" s="15"/>
    </row>
    <row r="34084" spans="2:2">
      <c r="B34084" s="15"/>
    </row>
    <row r="34085" spans="2:2">
      <c r="B34085" s="15"/>
    </row>
    <row r="34086" spans="2:2">
      <c r="B34086" s="15"/>
    </row>
    <row r="34087" spans="2:2">
      <c r="B34087" s="15"/>
    </row>
    <row r="34088" spans="2:2">
      <c r="B34088" s="15"/>
    </row>
    <row r="34089" spans="2:2">
      <c r="B34089" s="15"/>
    </row>
    <row r="34090" spans="2:2">
      <c r="B34090" s="15"/>
    </row>
    <row r="34091" spans="2:2">
      <c r="B34091" s="15"/>
    </row>
    <row r="34092" spans="2:2">
      <c r="B34092" s="15"/>
    </row>
    <row r="34093" spans="2:2">
      <c r="B34093" s="15"/>
    </row>
    <row r="34094" spans="2:2">
      <c r="B34094" s="15"/>
    </row>
    <row r="34095" spans="2:2">
      <c r="B34095" s="15"/>
    </row>
    <row r="34096" spans="2:2">
      <c r="B34096" s="15"/>
    </row>
    <row r="34097" spans="2:2">
      <c r="B34097" s="15"/>
    </row>
    <row r="34098" spans="2:2">
      <c r="B34098" s="15"/>
    </row>
    <row r="34099" spans="2:2">
      <c r="B34099" s="15"/>
    </row>
    <row r="34100" spans="2:2">
      <c r="B34100" s="15"/>
    </row>
    <row r="34101" spans="2:2">
      <c r="B34101" s="15"/>
    </row>
    <row r="34102" spans="2:2">
      <c r="B34102" s="15"/>
    </row>
    <row r="34103" spans="2:2">
      <c r="B34103" s="15"/>
    </row>
    <row r="34104" spans="2:2">
      <c r="B34104" s="15"/>
    </row>
    <row r="34105" spans="2:2">
      <c r="B34105" s="15"/>
    </row>
    <row r="34106" spans="2:2">
      <c r="B34106" s="15"/>
    </row>
    <row r="34107" spans="2:2">
      <c r="B34107" s="15"/>
    </row>
    <row r="34108" spans="2:2">
      <c r="B34108" s="15"/>
    </row>
    <row r="34109" spans="2:2">
      <c r="B34109" s="15"/>
    </row>
    <row r="34110" spans="2:2">
      <c r="B34110" s="15"/>
    </row>
    <row r="34111" spans="2:2">
      <c r="B34111" s="15"/>
    </row>
    <row r="34112" spans="2:2">
      <c r="B34112" s="15"/>
    </row>
    <row r="34113" spans="2:2">
      <c r="B34113" s="15"/>
    </row>
    <row r="34114" spans="2:2">
      <c r="B34114" s="15"/>
    </row>
    <row r="34115" spans="2:2">
      <c r="B34115" s="15"/>
    </row>
    <row r="34116" spans="2:2">
      <c r="B34116" s="15"/>
    </row>
    <row r="34117" spans="2:2">
      <c r="B34117" s="15"/>
    </row>
    <row r="34118" spans="2:2">
      <c r="B34118" s="15"/>
    </row>
    <row r="34119" spans="2:2">
      <c r="B34119" s="15"/>
    </row>
    <row r="34120" spans="2:2">
      <c r="B34120" s="15"/>
    </row>
    <row r="34121" spans="2:2">
      <c r="B34121" s="15"/>
    </row>
    <row r="34122" spans="2:2">
      <c r="B34122" s="15"/>
    </row>
    <row r="34123" spans="2:2">
      <c r="B34123" s="15"/>
    </row>
    <row r="34124" spans="2:2">
      <c r="B34124" s="15"/>
    </row>
    <row r="34125" spans="2:2">
      <c r="B34125" s="15"/>
    </row>
    <row r="34126" spans="2:2">
      <c r="B34126" s="15"/>
    </row>
    <row r="34127" spans="2:2">
      <c r="B34127" s="15"/>
    </row>
    <row r="34128" spans="2:2">
      <c r="B34128" s="15"/>
    </row>
    <row r="34129" spans="2:2">
      <c r="B34129" s="15"/>
    </row>
    <row r="34130" spans="2:2">
      <c r="B34130" s="15"/>
    </row>
    <row r="34131" spans="2:2">
      <c r="B34131" s="15"/>
    </row>
    <row r="34132" spans="2:2">
      <c r="B34132" s="15"/>
    </row>
    <row r="34133" spans="2:2">
      <c r="B34133" s="15"/>
    </row>
    <row r="34134" spans="2:2">
      <c r="B34134" s="15"/>
    </row>
    <row r="34135" spans="2:2">
      <c r="B34135" s="15"/>
    </row>
    <row r="34136" spans="2:2">
      <c r="B34136" s="15"/>
    </row>
    <row r="34137" spans="2:2">
      <c r="B34137" s="15"/>
    </row>
    <row r="34138" spans="2:2">
      <c r="B34138" s="15"/>
    </row>
    <row r="34139" spans="2:2">
      <c r="B34139" s="15"/>
    </row>
    <row r="34140" spans="2:2">
      <c r="B34140" s="15"/>
    </row>
    <row r="34141" spans="2:2">
      <c r="B34141" s="15"/>
    </row>
    <row r="34142" spans="2:2">
      <c r="B34142" s="15"/>
    </row>
    <row r="34143" spans="2:2">
      <c r="B34143" s="15"/>
    </row>
    <row r="34144" spans="2:2">
      <c r="B34144" s="15"/>
    </row>
    <row r="34145" spans="2:2">
      <c r="B34145" s="15"/>
    </row>
    <row r="34146" spans="2:2">
      <c r="B34146" s="15"/>
    </row>
    <row r="34147" spans="2:2">
      <c r="B34147" s="15"/>
    </row>
    <row r="34148" spans="2:2">
      <c r="B34148" s="15"/>
    </row>
    <row r="34149" spans="2:2">
      <c r="B34149" s="15"/>
    </row>
    <row r="34150" spans="2:2">
      <c r="B34150" s="15"/>
    </row>
    <row r="34151" spans="2:2">
      <c r="B34151" s="15"/>
    </row>
    <row r="34152" spans="2:2">
      <c r="B34152" s="15"/>
    </row>
    <row r="34153" spans="2:2">
      <c r="B34153" s="15"/>
    </row>
    <row r="34154" spans="2:2">
      <c r="B34154" s="15"/>
    </row>
    <row r="34155" spans="2:2">
      <c r="B34155" s="15"/>
    </row>
    <row r="34156" spans="2:2">
      <c r="B34156" s="15"/>
    </row>
    <row r="34157" spans="2:2">
      <c r="B34157" s="15"/>
    </row>
    <row r="34158" spans="2:2">
      <c r="B34158" s="15"/>
    </row>
    <row r="34159" spans="2:2">
      <c r="B34159" s="15"/>
    </row>
    <row r="34160" spans="2:2">
      <c r="B34160" s="15"/>
    </row>
    <row r="34161" spans="2:2">
      <c r="B34161" s="15"/>
    </row>
    <row r="34162" spans="2:2">
      <c r="B34162" s="15"/>
    </row>
    <row r="34163" spans="2:2">
      <c r="B34163" s="15"/>
    </row>
    <row r="34164" spans="2:2">
      <c r="B34164" s="15"/>
    </row>
    <row r="34165" spans="2:2">
      <c r="B34165" s="15"/>
    </row>
    <row r="34166" spans="2:2">
      <c r="B34166" s="15"/>
    </row>
    <row r="34167" spans="2:2">
      <c r="B34167" s="15"/>
    </row>
    <row r="34168" spans="2:2">
      <c r="B34168" s="15"/>
    </row>
    <row r="34169" spans="2:2">
      <c r="B34169" s="15"/>
    </row>
    <row r="34170" spans="2:2">
      <c r="B34170" s="15"/>
    </row>
    <row r="34171" spans="2:2">
      <c r="B34171" s="15"/>
    </row>
    <row r="34172" spans="2:2">
      <c r="B34172" s="15"/>
    </row>
    <row r="34173" spans="2:2">
      <c r="B34173" s="15"/>
    </row>
    <row r="34174" spans="2:2">
      <c r="B34174" s="15"/>
    </row>
    <row r="34175" spans="2:2">
      <c r="B34175" s="15"/>
    </row>
    <row r="34176" spans="2:2">
      <c r="B34176" s="15"/>
    </row>
    <row r="34177" spans="2:2">
      <c r="B34177" s="15"/>
    </row>
    <row r="34178" spans="2:2">
      <c r="B34178" s="15"/>
    </row>
    <row r="34179" spans="2:2">
      <c r="B34179" s="15"/>
    </row>
    <row r="34180" spans="2:2">
      <c r="B34180" s="15"/>
    </row>
    <row r="34181" spans="2:2">
      <c r="B34181" s="15"/>
    </row>
    <row r="34182" spans="2:2">
      <c r="B34182" s="15"/>
    </row>
    <row r="34183" spans="2:2">
      <c r="B34183" s="15"/>
    </row>
    <row r="34184" spans="2:2">
      <c r="B34184" s="15"/>
    </row>
    <row r="34185" spans="2:2">
      <c r="B34185" s="15"/>
    </row>
    <row r="34186" spans="2:2">
      <c r="B34186" s="15"/>
    </row>
    <row r="34187" spans="2:2">
      <c r="B34187" s="15"/>
    </row>
    <row r="34188" spans="2:2">
      <c r="B34188" s="15"/>
    </row>
    <row r="34189" spans="2:2">
      <c r="B34189" s="15"/>
    </row>
    <row r="34190" spans="2:2">
      <c r="B34190" s="15"/>
    </row>
    <row r="34191" spans="2:2">
      <c r="B34191" s="15"/>
    </row>
    <row r="34192" spans="2:2">
      <c r="B34192" s="15"/>
    </row>
    <row r="34193" spans="2:2">
      <c r="B34193" s="15"/>
    </row>
    <row r="34194" spans="2:2">
      <c r="B34194" s="15"/>
    </row>
    <row r="34195" spans="2:2">
      <c r="B34195" s="15"/>
    </row>
    <row r="34196" spans="2:2">
      <c r="B34196" s="15"/>
    </row>
    <row r="34197" spans="2:2">
      <c r="B34197" s="15"/>
    </row>
    <row r="34198" spans="2:2">
      <c r="B34198" s="15"/>
    </row>
    <row r="34199" spans="2:2">
      <c r="B34199" s="15"/>
    </row>
    <row r="34200" spans="2:2">
      <c r="B34200" s="15"/>
    </row>
    <row r="34201" spans="2:2">
      <c r="B34201" s="15"/>
    </row>
    <row r="34202" spans="2:2">
      <c r="B34202" s="15"/>
    </row>
    <row r="34203" spans="2:2">
      <c r="B34203" s="15"/>
    </row>
    <row r="34204" spans="2:2">
      <c r="B34204" s="15"/>
    </row>
    <row r="34205" spans="2:2">
      <c r="B34205" s="15"/>
    </row>
    <row r="34206" spans="2:2">
      <c r="B34206" s="15"/>
    </row>
    <row r="34207" spans="2:2">
      <c r="B34207" s="15"/>
    </row>
    <row r="34208" spans="2:2">
      <c r="B34208" s="15"/>
    </row>
    <row r="34209" spans="2:2">
      <c r="B34209" s="15"/>
    </row>
    <row r="34210" spans="2:2">
      <c r="B34210" s="15"/>
    </row>
    <row r="34211" spans="2:2">
      <c r="B34211" s="15"/>
    </row>
    <row r="34212" spans="2:2">
      <c r="B34212" s="15"/>
    </row>
    <row r="34213" spans="2:2">
      <c r="B34213" s="15"/>
    </row>
    <row r="34214" spans="2:2">
      <c r="B34214" s="15"/>
    </row>
    <row r="34215" spans="2:2">
      <c r="B34215" s="15"/>
    </row>
    <row r="34216" spans="2:2">
      <c r="B34216" s="15"/>
    </row>
    <row r="34217" spans="2:2">
      <c r="B34217" s="15"/>
    </row>
    <row r="34218" spans="2:2">
      <c r="B34218" s="15"/>
    </row>
    <row r="34219" spans="2:2">
      <c r="B34219" s="15"/>
    </row>
    <row r="34220" spans="2:2">
      <c r="B34220" s="15"/>
    </row>
    <row r="34221" spans="2:2">
      <c r="B34221" s="15"/>
    </row>
    <row r="34222" spans="2:2">
      <c r="B34222" s="15"/>
    </row>
    <row r="34223" spans="2:2">
      <c r="B34223" s="15"/>
    </row>
    <row r="34224" spans="2:2">
      <c r="B34224" s="15"/>
    </row>
    <row r="34225" spans="2:2">
      <c r="B34225" s="15"/>
    </row>
    <row r="34226" spans="2:2">
      <c r="B34226" s="15"/>
    </row>
    <row r="34227" spans="2:2">
      <c r="B34227" s="15"/>
    </row>
    <row r="34228" spans="2:2">
      <c r="B34228" s="15"/>
    </row>
    <row r="34229" spans="2:2">
      <c r="B34229" s="15"/>
    </row>
    <row r="34230" spans="2:2">
      <c r="B34230" s="15"/>
    </row>
    <row r="34231" spans="2:2">
      <c r="B34231" s="15"/>
    </row>
    <row r="34232" spans="2:2">
      <c r="B34232" s="15"/>
    </row>
    <row r="34233" spans="2:2">
      <c r="B34233" s="15"/>
    </row>
    <row r="34234" spans="2:2">
      <c r="B34234" s="15"/>
    </row>
    <row r="34235" spans="2:2">
      <c r="B34235" s="15"/>
    </row>
    <row r="34236" spans="2:2">
      <c r="B34236" s="15"/>
    </row>
    <row r="34237" spans="2:2">
      <c r="B34237" s="15"/>
    </row>
    <row r="34238" spans="2:2">
      <c r="B34238" s="15"/>
    </row>
    <row r="34239" spans="2:2">
      <c r="B34239" s="15"/>
    </row>
    <row r="34240" spans="2:2">
      <c r="B34240" s="15"/>
    </row>
    <row r="34241" spans="2:2">
      <c r="B34241" s="15"/>
    </row>
    <row r="34242" spans="2:2">
      <c r="B34242" s="15"/>
    </row>
    <row r="34243" spans="2:2">
      <c r="B34243" s="15"/>
    </row>
    <row r="34244" spans="2:2">
      <c r="B34244" s="15"/>
    </row>
    <row r="34245" spans="2:2">
      <c r="B34245" s="15"/>
    </row>
    <row r="34246" spans="2:2">
      <c r="B34246" s="15"/>
    </row>
    <row r="34247" spans="2:2">
      <c r="B34247" s="15"/>
    </row>
    <row r="34248" spans="2:2">
      <c r="B34248" s="15"/>
    </row>
    <row r="34249" spans="2:2">
      <c r="B34249" s="15"/>
    </row>
    <row r="34250" spans="2:2">
      <c r="B34250" s="15"/>
    </row>
    <row r="34251" spans="2:2">
      <c r="B34251" s="15"/>
    </row>
    <row r="34252" spans="2:2">
      <c r="B34252" s="15"/>
    </row>
    <row r="34253" spans="2:2">
      <c r="B34253" s="15"/>
    </row>
    <row r="34254" spans="2:2">
      <c r="B34254" s="15"/>
    </row>
    <row r="34255" spans="2:2">
      <c r="B34255" s="15"/>
    </row>
    <row r="34256" spans="2:2">
      <c r="B34256" s="15"/>
    </row>
    <row r="34257" spans="2:2">
      <c r="B34257" s="15"/>
    </row>
    <row r="34258" spans="2:2">
      <c r="B34258" s="15"/>
    </row>
    <row r="34259" spans="2:2">
      <c r="B34259" s="15"/>
    </row>
    <row r="34260" spans="2:2">
      <c r="B34260" s="15"/>
    </row>
    <row r="34261" spans="2:2">
      <c r="B34261" s="15"/>
    </row>
    <row r="34262" spans="2:2">
      <c r="B34262" s="15"/>
    </row>
    <row r="34263" spans="2:2">
      <c r="B34263" s="15"/>
    </row>
    <row r="34264" spans="2:2">
      <c r="B34264" s="15"/>
    </row>
    <row r="34265" spans="2:2">
      <c r="B34265" s="15"/>
    </row>
    <row r="34266" spans="2:2">
      <c r="B34266" s="15"/>
    </row>
    <row r="34267" spans="2:2">
      <c r="B34267" s="15"/>
    </row>
    <row r="34268" spans="2:2">
      <c r="B34268" s="15"/>
    </row>
    <row r="34269" spans="2:2">
      <c r="B34269" s="15"/>
    </row>
    <row r="34270" spans="2:2">
      <c r="B34270" s="15"/>
    </row>
    <row r="34271" spans="2:2">
      <c r="B34271" s="15"/>
    </row>
    <row r="34272" spans="2:2">
      <c r="B34272" s="15"/>
    </row>
    <row r="34273" spans="2:2">
      <c r="B34273" s="15"/>
    </row>
    <row r="34274" spans="2:2">
      <c r="B34274" s="15"/>
    </row>
    <row r="34275" spans="2:2">
      <c r="B34275" s="15"/>
    </row>
    <row r="34276" spans="2:2">
      <c r="B34276" s="15"/>
    </row>
    <row r="34277" spans="2:2">
      <c r="B34277" s="15"/>
    </row>
    <row r="34278" spans="2:2">
      <c r="B34278" s="15"/>
    </row>
    <row r="34279" spans="2:2">
      <c r="B34279" s="15"/>
    </row>
    <row r="34280" spans="2:2">
      <c r="B34280" s="15"/>
    </row>
    <row r="34281" spans="2:2">
      <c r="B34281" s="15"/>
    </row>
    <row r="34282" spans="2:2">
      <c r="B34282" s="15"/>
    </row>
    <row r="34283" spans="2:2">
      <c r="B34283" s="15"/>
    </row>
    <row r="34284" spans="2:2">
      <c r="B34284" s="15"/>
    </row>
    <row r="34285" spans="2:2">
      <c r="B34285" s="15"/>
    </row>
    <row r="34286" spans="2:2">
      <c r="B34286" s="15"/>
    </row>
    <row r="34287" spans="2:2">
      <c r="B34287" s="15"/>
    </row>
    <row r="34288" spans="2:2">
      <c r="B34288" s="15"/>
    </row>
    <row r="34289" spans="2:2">
      <c r="B34289" s="15"/>
    </row>
    <row r="34290" spans="2:2">
      <c r="B34290" s="15"/>
    </row>
    <row r="34291" spans="2:2">
      <c r="B34291" s="15"/>
    </row>
    <row r="34292" spans="2:2">
      <c r="B34292" s="15"/>
    </row>
    <row r="34293" spans="2:2">
      <c r="B34293" s="15"/>
    </row>
    <row r="34294" spans="2:2">
      <c r="B34294" s="15"/>
    </row>
    <row r="34295" spans="2:2">
      <c r="B34295" s="15"/>
    </row>
    <row r="34296" spans="2:2">
      <c r="B34296" s="15"/>
    </row>
    <row r="34297" spans="2:2">
      <c r="B34297" s="15"/>
    </row>
    <row r="34298" spans="2:2">
      <c r="B34298" s="15"/>
    </row>
    <row r="34299" spans="2:2">
      <c r="B34299" s="15"/>
    </row>
    <row r="34300" spans="2:2">
      <c r="B34300" s="15"/>
    </row>
    <row r="34301" spans="2:2">
      <c r="B34301" s="15"/>
    </row>
    <row r="34302" spans="2:2">
      <c r="B34302" s="15"/>
    </row>
    <row r="34303" spans="2:2">
      <c r="B34303" s="15"/>
    </row>
    <row r="34304" spans="2:2">
      <c r="B34304" s="15"/>
    </row>
    <row r="34305" spans="2:2">
      <c r="B34305" s="15"/>
    </row>
    <row r="34306" spans="2:2">
      <c r="B34306" s="15"/>
    </row>
    <row r="34307" spans="2:2">
      <c r="B34307" s="15"/>
    </row>
    <row r="34308" spans="2:2">
      <c r="B34308" s="15"/>
    </row>
    <row r="34309" spans="2:2">
      <c r="B34309" s="15"/>
    </row>
    <row r="34310" spans="2:2">
      <c r="B34310" s="15"/>
    </row>
    <row r="34311" spans="2:2">
      <c r="B34311" s="15"/>
    </row>
    <row r="34312" spans="2:2">
      <c r="B34312" s="15"/>
    </row>
    <row r="34313" spans="2:2">
      <c r="B34313" s="15"/>
    </row>
    <row r="34314" spans="2:2">
      <c r="B34314" s="15"/>
    </row>
    <row r="34315" spans="2:2">
      <c r="B34315" s="15"/>
    </row>
    <row r="34316" spans="2:2">
      <c r="B34316" s="15"/>
    </row>
    <row r="34317" spans="2:2">
      <c r="B34317" s="15"/>
    </row>
    <row r="34318" spans="2:2">
      <c r="B34318" s="15"/>
    </row>
    <row r="34319" spans="2:2">
      <c r="B34319" s="15"/>
    </row>
    <row r="34320" spans="2:2">
      <c r="B34320" s="15"/>
    </row>
    <row r="34321" spans="2:2">
      <c r="B34321" s="15"/>
    </row>
    <row r="34322" spans="2:2">
      <c r="B34322" s="15"/>
    </row>
    <row r="34323" spans="2:2">
      <c r="B34323" s="15"/>
    </row>
    <row r="34324" spans="2:2">
      <c r="B34324" s="15"/>
    </row>
    <row r="34325" spans="2:2">
      <c r="B34325" s="15"/>
    </row>
    <row r="34326" spans="2:2">
      <c r="B34326" s="15"/>
    </row>
    <row r="34327" spans="2:2">
      <c r="B34327" s="15"/>
    </row>
    <row r="34328" spans="2:2">
      <c r="B34328" s="15"/>
    </row>
    <row r="34329" spans="2:2">
      <c r="B34329" s="15"/>
    </row>
    <row r="34330" spans="2:2">
      <c r="B34330" s="15"/>
    </row>
    <row r="34331" spans="2:2">
      <c r="B34331" s="15"/>
    </row>
    <row r="34332" spans="2:2">
      <c r="B34332" s="15"/>
    </row>
    <row r="34333" spans="2:2">
      <c r="B34333" s="15"/>
    </row>
    <row r="34334" spans="2:2">
      <c r="B34334" s="15"/>
    </row>
    <row r="34335" spans="2:2">
      <c r="B34335" s="15"/>
    </row>
    <row r="34336" spans="2:2">
      <c r="B34336" s="15"/>
    </row>
    <row r="34337" spans="2:2">
      <c r="B34337" s="15"/>
    </row>
    <row r="34338" spans="2:2">
      <c r="B34338" s="15"/>
    </row>
    <row r="34339" spans="2:2">
      <c r="B34339" s="15"/>
    </row>
    <row r="34340" spans="2:2">
      <c r="B34340" s="15"/>
    </row>
    <row r="34341" spans="2:2">
      <c r="B34341" s="15"/>
    </row>
    <row r="34342" spans="2:2">
      <c r="B34342" s="15"/>
    </row>
    <row r="34343" spans="2:2">
      <c r="B34343" s="15"/>
    </row>
    <row r="34344" spans="2:2">
      <c r="B34344" s="15"/>
    </row>
    <row r="34345" spans="2:2">
      <c r="B34345" s="15"/>
    </row>
    <row r="34346" spans="2:2">
      <c r="B34346" s="15"/>
    </row>
    <row r="34347" spans="2:2">
      <c r="B34347" s="15"/>
    </row>
    <row r="34348" spans="2:2">
      <c r="B34348" s="15"/>
    </row>
    <row r="34349" spans="2:2">
      <c r="B34349" s="15"/>
    </row>
    <row r="34350" spans="2:2">
      <c r="B34350" s="15"/>
    </row>
    <row r="34351" spans="2:2">
      <c r="B34351" s="15"/>
    </row>
    <row r="34352" spans="2:2">
      <c r="B34352" s="15"/>
    </row>
    <row r="34353" spans="2:2">
      <c r="B34353" s="15"/>
    </row>
    <row r="34354" spans="2:2">
      <c r="B34354" s="15"/>
    </row>
    <row r="34355" spans="2:2">
      <c r="B34355" s="15"/>
    </row>
    <row r="34356" spans="2:2">
      <c r="B34356" s="15"/>
    </row>
    <row r="34357" spans="2:2">
      <c r="B34357" s="15"/>
    </row>
    <row r="34358" spans="2:2">
      <c r="B34358" s="15"/>
    </row>
    <row r="34359" spans="2:2">
      <c r="B34359" s="15"/>
    </row>
    <row r="34360" spans="2:2">
      <c r="B34360" s="15"/>
    </row>
    <row r="34361" spans="2:2">
      <c r="B34361" s="15"/>
    </row>
    <row r="34362" spans="2:2">
      <c r="B34362" s="15"/>
    </row>
    <row r="34363" spans="2:2">
      <c r="B34363" s="15"/>
    </row>
    <row r="34364" spans="2:2">
      <c r="B34364" s="15"/>
    </row>
    <row r="34365" spans="2:2">
      <c r="B34365" s="15"/>
    </row>
    <row r="34366" spans="2:2">
      <c r="B34366" s="15"/>
    </row>
    <row r="34367" spans="2:2">
      <c r="B34367" s="15"/>
    </row>
    <row r="34368" spans="2:2">
      <c r="B34368" s="15"/>
    </row>
    <row r="34369" spans="2:2">
      <c r="B34369" s="15"/>
    </row>
    <row r="34370" spans="2:2">
      <c r="B34370" s="15"/>
    </row>
    <row r="34371" spans="2:2">
      <c r="B34371" s="15"/>
    </row>
    <row r="34372" spans="2:2">
      <c r="B34372" s="15"/>
    </row>
    <row r="34373" spans="2:2">
      <c r="B34373" s="15"/>
    </row>
    <row r="34374" spans="2:2">
      <c r="B34374" s="15"/>
    </row>
    <row r="34375" spans="2:2">
      <c r="B34375" s="15"/>
    </row>
    <row r="34376" spans="2:2">
      <c r="B34376" s="15"/>
    </row>
    <row r="34377" spans="2:2">
      <c r="B34377" s="15"/>
    </row>
    <row r="34378" spans="2:2">
      <c r="B34378" s="15"/>
    </row>
    <row r="34379" spans="2:2">
      <c r="B34379" s="15"/>
    </row>
    <row r="34380" spans="2:2">
      <c r="B34380" s="15"/>
    </row>
    <row r="34381" spans="2:2">
      <c r="B34381" s="15"/>
    </row>
    <row r="34382" spans="2:2">
      <c r="B34382" s="15"/>
    </row>
    <row r="34383" spans="2:2">
      <c r="B34383" s="15"/>
    </row>
    <row r="34384" spans="2:2">
      <c r="B34384" s="15"/>
    </row>
    <row r="34385" spans="2:2">
      <c r="B34385" s="15"/>
    </row>
    <row r="34386" spans="2:2">
      <c r="B34386" s="15"/>
    </row>
    <row r="34387" spans="2:2">
      <c r="B34387" s="15"/>
    </row>
    <row r="34388" spans="2:2">
      <c r="B34388" s="15"/>
    </row>
    <row r="34389" spans="2:2">
      <c r="B34389" s="15"/>
    </row>
    <row r="34390" spans="2:2">
      <c r="B34390" s="15"/>
    </row>
    <row r="34391" spans="2:2">
      <c r="B34391" s="15"/>
    </row>
    <row r="34392" spans="2:2">
      <c r="B34392" s="15"/>
    </row>
    <row r="34393" spans="2:2">
      <c r="B34393" s="15"/>
    </row>
    <row r="34394" spans="2:2">
      <c r="B34394" s="15"/>
    </row>
    <row r="34395" spans="2:2">
      <c r="B34395" s="15"/>
    </row>
    <row r="34396" spans="2:2">
      <c r="B34396" s="15"/>
    </row>
    <row r="34397" spans="2:2">
      <c r="B34397" s="15"/>
    </row>
    <row r="34398" spans="2:2">
      <c r="B34398" s="15"/>
    </row>
    <row r="34399" spans="2:2">
      <c r="B34399" s="15"/>
    </row>
    <row r="34400" spans="2:2">
      <c r="B34400" s="15"/>
    </row>
    <row r="34401" spans="2:2">
      <c r="B34401" s="15"/>
    </row>
    <row r="34402" spans="2:2">
      <c r="B34402" s="15"/>
    </row>
    <row r="34403" spans="2:2">
      <c r="B34403" s="15"/>
    </row>
    <row r="34404" spans="2:2">
      <c r="B34404" s="15"/>
    </row>
    <row r="34405" spans="2:2">
      <c r="B34405" s="15"/>
    </row>
    <row r="34406" spans="2:2">
      <c r="B34406" s="15"/>
    </row>
    <row r="34407" spans="2:2">
      <c r="B34407" s="15"/>
    </row>
    <row r="34408" spans="2:2">
      <c r="B34408" s="15"/>
    </row>
    <row r="34409" spans="2:2">
      <c r="B34409" s="15"/>
    </row>
    <row r="34410" spans="2:2">
      <c r="B34410" s="15"/>
    </row>
    <row r="34411" spans="2:2">
      <c r="B34411" s="15"/>
    </row>
    <row r="34412" spans="2:2">
      <c r="B34412" s="15"/>
    </row>
    <row r="34413" spans="2:2">
      <c r="B34413" s="15"/>
    </row>
    <row r="34414" spans="2:2">
      <c r="B34414" s="15"/>
    </row>
    <row r="34415" spans="2:2">
      <c r="B34415" s="15"/>
    </row>
    <row r="34416" spans="2:2">
      <c r="B34416" s="15"/>
    </row>
    <row r="34417" spans="2:2">
      <c r="B34417" s="15"/>
    </row>
    <row r="34418" spans="2:2">
      <c r="B34418" s="15"/>
    </row>
    <row r="34419" spans="2:2">
      <c r="B34419" s="15"/>
    </row>
    <row r="34420" spans="2:2">
      <c r="B34420" s="15"/>
    </row>
    <row r="34421" spans="2:2">
      <c r="B34421" s="15"/>
    </row>
    <row r="34422" spans="2:2">
      <c r="B34422" s="15"/>
    </row>
    <row r="34423" spans="2:2">
      <c r="B34423" s="15"/>
    </row>
    <row r="34424" spans="2:2">
      <c r="B34424" s="15"/>
    </row>
    <row r="34425" spans="2:2">
      <c r="B34425" s="15"/>
    </row>
    <row r="34426" spans="2:2">
      <c r="B34426" s="15"/>
    </row>
    <row r="34427" spans="2:2">
      <c r="B34427" s="15"/>
    </row>
    <row r="34428" spans="2:2">
      <c r="B34428" s="15"/>
    </row>
    <row r="34429" spans="2:2">
      <c r="B34429" s="15"/>
    </row>
    <row r="34430" spans="2:2">
      <c r="B34430" s="15"/>
    </row>
    <row r="34431" spans="2:2">
      <c r="B34431" s="15"/>
    </row>
    <row r="34432" spans="2:2">
      <c r="B34432" s="15"/>
    </row>
    <row r="34433" spans="2:2">
      <c r="B34433" s="15"/>
    </row>
    <row r="34434" spans="2:2">
      <c r="B34434" s="15"/>
    </row>
    <row r="34435" spans="2:2">
      <c r="B34435" s="15"/>
    </row>
    <row r="34436" spans="2:2">
      <c r="B34436" s="15"/>
    </row>
    <row r="34437" spans="2:2">
      <c r="B34437" s="15"/>
    </row>
    <row r="34438" spans="2:2">
      <c r="B34438" s="15"/>
    </row>
    <row r="34439" spans="2:2">
      <c r="B34439" s="15"/>
    </row>
    <row r="34440" spans="2:2">
      <c r="B34440" s="15"/>
    </row>
    <row r="34441" spans="2:2">
      <c r="B34441" s="15"/>
    </row>
    <row r="34442" spans="2:2">
      <c r="B34442" s="15"/>
    </row>
    <row r="34443" spans="2:2">
      <c r="B34443" s="15"/>
    </row>
    <row r="34444" spans="2:2">
      <c r="B34444" s="15"/>
    </row>
    <row r="34445" spans="2:2">
      <c r="B34445" s="15"/>
    </row>
    <row r="34446" spans="2:2">
      <c r="B34446" s="15"/>
    </row>
    <row r="34447" spans="2:2">
      <c r="B34447" s="15"/>
    </row>
    <row r="34448" spans="2:2">
      <c r="B34448" s="15"/>
    </row>
    <row r="34449" spans="2:2">
      <c r="B34449" s="15"/>
    </row>
    <row r="34450" spans="2:2">
      <c r="B34450" s="15"/>
    </row>
    <row r="34451" spans="2:2">
      <c r="B34451" s="15"/>
    </row>
    <row r="34452" spans="2:2">
      <c r="B34452" s="15"/>
    </row>
    <row r="34453" spans="2:2">
      <c r="B34453" s="15"/>
    </row>
    <row r="34454" spans="2:2">
      <c r="B34454" s="15"/>
    </row>
    <row r="34455" spans="2:2">
      <c r="B34455" s="15"/>
    </row>
    <row r="34456" spans="2:2">
      <c r="B34456" s="15"/>
    </row>
    <row r="34457" spans="2:2">
      <c r="B34457" s="15"/>
    </row>
    <row r="34458" spans="2:2">
      <c r="B34458" s="15"/>
    </row>
    <row r="34459" spans="2:2">
      <c r="B34459" s="15"/>
    </row>
    <row r="34460" spans="2:2">
      <c r="B34460" s="15"/>
    </row>
    <row r="34461" spans="2:2">
      <c r="B34461" s="15"/>
    </row>
    <row r="34462" spans="2:2">
      <c r="B34462" s="15"/>
    </row>
    <row r="34463" spans="2:2">
      <c r="B34463" s="15"/>
    </row>
    <row r="34464" spans="2:2">
      <c r="B34464" s="15"/>
    </row>
    <row r="34465" spans="2:2">
      <c r="B34465" s="15"/>
    </row>
    <row r="34466" spans="2:2">
      <c r="B34466" s="15"/>
    </row>
    <row r="34467" spans="2:2">
      <c r="B34467" s="15"/>
    </row>
    <row r="34468" spans="2:2">
      <c r="B34468" s="15"/>
    </row>
    <row r="34469" spans="2:2">
      <c r="B34469" s="15"/>
    </row>
    <row r="34470" spans="2:2">
      <c r="B34470" s="15"/>
    </row>
    <row r="34471" spans="2:2">
      <c r="B34471" s="15"/>
    </row>
    <row r="34472" spans="2:2">
      <c r="B34472" s="15"/>
    </row>
    <row r="34473" spans="2:2">
      <c r="B34473" s="15"/>
    </row>
    <row r="34474" spans="2:2">
      <c r="B34474" s="15"/>
    </row>
    <row r="34475" spans="2:2">
      <c r="B34475" s="15"/>
    </row>
    <row r="34476" spans="2:2">
      <c r="B34476" s="15"/>
    </row>
    <row r="34477" spans="2:2">
      <c r="B34477" s="15"/>
    </row>
    <row r="34478" spans="2:2">
      <c r="B34478" s="15"/>
    </row>
    <row r="34479" spans="2:2">
      <c r="B34479" s="15"/>
    </row>
    <row r="34480" spans="2:2">
      <c r="B34480" s="15"/>
    </row>
    <row r="34481" spans="2:2">
      <c r="B34481" s="15"/>
    </row>
    <row r="34482" spans="2:2">
      <c r="B34482" s="15"/>
    </row>
    <row r="34483" spans="2:2">
      <c r="B34483" s="15"/>
    </row>
    <row r="34484" spans="2:2">
      <c r="B34484" s="15"/>
    </row>
    <row r="34485" spans="2:2">
      <c r="B34485" s="15"/>
    </row>
    <row r="34486" spans="2:2">
      <c r="B34486" s="15"/>
    </row>
    <row r="34487" spans="2:2">
      <c r="B34487" s="15"/>
    </row>
    <row r="34488" spans="2:2">
      <c r="B34488" s="15"/>
    </row>
    <row r="34489" spans="2:2">
      <c r="B34489" s="15"/>
    </row>
    <row r="34490" spans="2:2">
      <c r="B34490" s="15"/>
    </row>
    <row r="34491" spans="2:2">
      <c r="B34491" s="15"/>
    </row>
    <row r="34492" spans="2:2">
      <c r="B34492" s="15"/>
    </row>
    <row r="34493" spans="2:2">
      <c r="B34493" s="15"/>
    </row>
    <row r="34494" spans="2:2">
      <c r="B34494" s="15"/>
    </row>
    <row r="34495" spans="2:2">
      <c r="B34495" s="15"/>
    </row>
    <row r="34496" spans="2:2">
      <c r="B34496" s="15"/>
    </row>
    <row r="34497" spans="2:2">
      <c r="B34497" s="15"/>
    </row>
    <row r="34498" spans="2:2">
      <c r="B34498" s="15"/>
    </row>
    <row r="34499" spans="2:2">
      <c r="B34499" s="15"/>
    </row>
    <row r="34500" spans="2:2">
      <c r="B34500" s="15"/>
    </row>
    <row r="34501" spans="2:2">
      <c r="B34501" s="15"/>
    </row>
    <row r="34502" spans="2:2">
      <c r="B34502" s="15"/>
    </row>
    <row r="34503" spans="2:2">
      <c r="B34503" s="15"/>
    </row>
    <row r="34504" spans="2:2">
      <c r="B34504" s="15"/>
    </row>
    <row r="34505" spans="2:2">
      <c r="B34505" s="15"/>
    </row>
    <row r="34506" spans="2:2">
      <c r="B34506" s="15"/>
    </row>
    <row r="34507" spans="2:2">
      <c r="B34507" s="15"/>
    </row>
    <row r="34508" spans="2:2">
      <c r="B34508" s="15"/>
    </row>
    <row r="34509" spans="2:2">
      <c r="B34509" s="15"/>
    </row>
    <row r="34510" spans="2:2">
      <c r="B34510" s="15"/>
    </row>
    <row r="34511" spans="2:2">
      <c r="B34511" s="15"/>
    </row>
    <row r="34512" spans="2:2">
      <c r="B34512" s="15"/>
    </row>
    <row r="34513" spans="2:2">
      <c r="B34513" s="15"/>
    </row>
    <row r="34514" spans="2:2">
      <c r="B34514" s="15"/>
    </row>
    <row r="34515" spans="2:2">
      <c r="B34515" s="15"/>
    </row>
    <row r="34516" spans="2:2">
      <c r="B34516" s="15"/>
    </row>
    <row r="34517" spans="2:2">
      <c r="B34517" s="15"/>
    </row>
    <row r="34518" spans="2:2">
      <c r="B34518" s="15"/>
    </row>
    <row r="34519" spans="2:2">
      <c r="B34519" s="15"/>
    </row>
    <row r="34520" spans="2:2">
      <c r="B34520" s="15"/>
    </row>
    <row r="34521" spans="2:2">
      <c r="B34521" s="15"/>
    </row>
    <row r="34522" spans="2:2">
      <c r="B34522" s="15"/>
    </row>
    <row r="34523" spans="2:2">
      <c r="B34523" s="15"/>
    </row>
    <row r="34524" spans="2:2">
      <c r="B34524" s="15"/>
    </row>
    <row r="34525" spans="2:2">
      <c r="B34525" s="15"/>
    </row>
    <row r="34526" spans="2:2">
      <c r="B34526" s="15"/>
    </row>
    <row r="34527" spans="2:2">
      <c r="B34527" s="15"/>
    </row>
    <row r="34528" spans="2:2">
      <c r="B34528" s="15"/>
    </row>
    <row r="34529" spans="2:2">
      <c r="B34529" s="15"/>
    </row>
    <row r="34530" spans="2:2">
      <c r="B34530" s="15"/>
    </row>
    <row r="34531" spans="2:2">
      <c r="B34531" s="15"/>
    </row>
    <row r="34532" spans="2:2">
      <c r="B34532" s="15"/>
    </row>
    <row r="34533" spans="2:2">
      <c r="B34533" s="15"/>
    </row>
    <row r="34534" spans="2:2">
      <c r="B34534" s="15"/>
    </row>
    <row r="34535" spans="2:2">
      <c r="B34535" s="15"/>
    </row>
    <row r="34536" spans="2:2">
      <c r="B34536" s="15"/>
    </row>
    <row r="34537" spans="2:2">
      <c r="B34537" s="15"/>
    </row>
    <row r="34538" spans="2:2">
      <c r="B34538" s="15"/>
    </row>
    <row r="34539" spans="2:2">
      <c r="B34539" s="15"/>
    </row>
    <row r="34540" spans="2:2">
      <c r="B34540" s="15"/>
    </row>
    <row r="34541" spans="2:2">
      <c r="B34541" s="15"/>
    </row>
    <row r="34542" spans="2:2">
      <c r="B34542" s="15"/>
    </row>
    <row r="34543" spans="2:2">
      <c r="B34543" s="15"/>
    </row>
    <row r="34544" spans="2:2">
      <c r="B34544" s="15"/>
    </row>
    <row r="34545" spans="2:2">
      <c r="B34545" s="15"/>
    </row>
    <row r="34546" spans="2:2">
      <c r="B34546" s="15"/>
    </row>
    <row r="34547" spans="2:2">
      <c r="B34547" s="15"/>
    </row>
    <row r="34548" spans="2:2">
      <c r="B34548" s="15"/>
    </row>
    <row r="34549" spans="2:2">
      <c r="B34549" s="15"/>
    </row>
    <row r="34550" spans="2:2">
      <c r="B34550" s="15"/>
    </row>
    <row r="34551" spans="2:2">
      <c r="B34551" s="15"/>
    </row>
    <row r="34552" spans="2:2">
      <c r="B34552" s="15"/>
    </row>
    <row r="34553" spans="2:2">
      <c r="B34553" s="15"/>
    </row>
    <row r="34554" spans="2:2">
      <c r="B34554" s="15"/>
    </row>
    <row r="34555" spans="2:2">
      <c r="B34555" s="15"/>
    </row>
    <row r="34556" spans="2:2">
      <c r="B34556" s="15"/>
    </row>
    <row r="34557" spans="2:2">
      <c r="B34557" s="15"/>
    </row>
    <row r="34558" spans="2:2">
      <c r="B34558" s="15"/>
    </row>
    <row r="34559" spans="2:2">
      <c r="B34559" s="15"/>
    </row>
    <row r="34560" spans="2:2">
      <c r="B34560" s="15"/>
    </row>
    <row r="34561" spans="2:2">
      <c r="B34561" s="15"/>
    </row>
    <row r="34562" spans="2:2">
      <c r="B34562" s="15"/>
    </row>
    <row r="34563" spans="2:2">
      <c r="B34563" s="15"/>
    </row>
    <row r="34564" spans="2:2">
      <c r="B34564" s="15"/>
    </row>
    <row r="34565" spans="2:2">
      <c r="B34565" s="15"/>
    </row>
    <row r="34566" spans="2:2">
      <c r="B34566" s="15"/>
    </row>
    <row r="34567" spans="2:2">
      <c r="B34567" s="15"/>
    </row>
    <row r="34568" spans="2:2">
      <c r="B34568" s="15"/>
    </row>
    <row r="34569" spans="2:2">
      <c r="B34569" s="15"/>
    </row>
    <row r="34570" spans="2:2">
      <c r="B34570" s="15"/>
    </row>
    <row r="34571" spans="2:2">
      <c r="B34571" s="15"/>
    </row>
    <row r="34572" spans="2:2">
      <c r="B34572" s="15"/>
    </row>
    <row r="34573" spans="2:2">
      <c r="B34573" s="15"/>
    </row>
    <row r="34574" spans="2:2">
      <c r="B34574" s="15"/>
    </row>
    <row r="34575" spans="2:2">
      <c r="B34575" s="15"/>
    </row>
    <row r="34576" spans="2:2">
      <c r="B34576" s="15"/>
    </row>
    <row r="34577" spans="2:2">
      <c r="B34577" s="15"/>
    </row>
    <row r="34578" spans="2:2">
      <c r="B34578" s="15"/>
    </row>
    <row r="34579" spans="2:2">
      <c r="B34579" s="15"/>
    </row>
    <row r="34580" spans="2:2">
      <c r="B34580" s="15"/>
    </row>
    <row r="34581" spans="2:2">
      <c r="B34581" s="15"/>
    </row>
    <row r="34582" spans="2:2">
      <c r="B34582" s="15"/>
    </row>
    <row r="34583" spans="2:2">
      <c r="B34583" s="15"/>
    </row>
    <row r="34584" spans="2:2">
      <c r="B34584" s="15"/>
    </row>
    <row r="34585" spans="2:2">
      <c r="B34585" s="15"/>
    </row>
    <row r="34586" spans="2:2">
      <c r="B34586" s="15"/>
    </row>
    <row r="34587" spans="2:2">
      <c r="B34587" s="15"/>
    </row>
    <row r="34588" spans="2:2">
      <c r="B34588" s="15"/>
    </row>
    <row r="34589" spans="2:2">
      <c r="B34589" s="15"/>
    </row>
    <row r="34590" spans="2:2">
      <c r="B34590" s="15"/>
    </row>
    <row r="34591" spans="2:2">
      <c r="B34591" s="15"/>
    </row>
    <row r="34592" spans="2:2">
      <c r="B34592" s="15"/>
    </row>
    <row r="34593" spans="2:2">
      <c r="B34593" s="15"/>
    </row>
    <row r="34594" spans="2:2">
      <c r="B34594" s="15"/>
    </row>
    <row r="34595" spans="2:2">
      <c r="B34595" s="15"/>
    </row>
    <row r="34596" spans="2:2">
      <c r="B34596" s="15"/>
    </row>
    <row r="34597" spans="2:2">
      <c r="B34597" s="15"/>
    </row>
    <row r="34598" spans="2:2">
      <c r="B34598" s="15"/>
    </row>
    <row r="34599" spans="2:2">
      <c r="B34599" s="15"/>
    </row>
    <row r="34600" spans="2:2">
      <c r="B34600" s="15"/>
    </row>
    <row r="34601" spans="2:2">
      <c r="B34601" s="15"/>
    </row>
    <row r="34602" spans="2:2">
      <c r="B34602" s="15"/>
    </row>
    <row r="34603" spans="2:2">
      <c r="B34603" s="15"/>
    </row>
    <row r="34604" spans="2:2">
      <c r="B34604" s="15"/>
    </row>
    <row r="34605" spans="2:2">
      <c r="B34605" s="15"/>
    </row>
    <row r="34606" spans="2:2">
      <c r="B34606" s="15"/>
    </row>
    <row r="34607" spans="2:2">
      <c r="B34607" s="15"/>
    </row>
    <row r="34608" spans="2:2">
      <c r="B34608" s="15"/>
    </row>
    <row r="34609" spans="2:2">
      <c r="B34609" s="15"/>
    </row>
    <row r="34610" spans="2:2">
      <c r="B34610" s="15"/>
    </row>
    <row r="34611" spans="2:2">
      <c r="B34611" s="15"/>
    </row>
    <row r="34612" spans="2:2">
      <c r="B34612" s="15"/>
    </row>
    <row r="34613" spans="2:2">
      <c r="B34613" s="15"/>
    </row>
    <row r="34614" spans="2:2">
      <c r="B34614" s="15"/>
    </row>
    <row r="34615" spans="2:2">
      <c r="B34615" s="15"/>
    </row>
    <row r="34616" spans="2:2">
      <c r="B34616" s="15"/>
    </row>
    <row r="34617" spans="2:2">
      <c r="B34617" s="15"/>
    </row>
    <row r="34618" spans="2:2">
      <c r="B34618" s="15"/>
    </row>
    <row r="34619" spans="2:2">
      <c r="B34619" s="15"/>
    </row>
    <row r="34620" spans="2:2">
      <c r="B34620" s="15"/>
    </row>
    <row r="34621" spans="2:2">
      <c r="B34621" s="15"/>
    </row>
    <row r="34622" spans="2:2">
      <c r="B34622" s="15"/>
    </row>
    <row r="34623" spans="2:2">
      <c r="B34623" s="15"/>
    </row>
    <row r="34624" spans="2:2">
      <c r="B34624" s="15"/>
    </row>
    <row r="34625" spans="2:2">
      <c r="B34625" s="15"/>
    </row>
    <row r="34626" spans="2:2">
      <c r="B34626" s="15"/>
    </row>
    <row r="34627" spans="2:2">
      <c r="B34627" s="15"/>
    </row>
    <row r="34628" spans="2:2">
      <c r="B34628" s="15"/>
    </row>
    <row r="34629" spans="2:2">
      <c r="B34629" s="15"/>
    </row>
    <row r="34630" spans="2:2">
      <c r="B34630" s="15"/>
    </row>
    <row r="34631" spans="2:2">
      <c r="B34631" s="15"/>
    </row>
    <row r="34632" spans="2:2">
      <c r="B34632" s="15"/>
    </row>
    <row r="34633" spans="2:2">
      <c r="B34633" s="15"/>
    </row>
    <row r="34634" spans="2:2">
      <c r="B34634" s="15"/>
    </row>
    <row r="34635" spans="2:2">
      <c r="B34635" s="15"/>
    </row>
    <row r="34636" spans="2:2">
      <c r="B34636" s="15"/>
    </row>
    <row r="34637" spans="2:2">
      <c r="B34637" s="15"/>
    </row>
    <row r="34638" spans="2:2">
      <c r="B34638" s="15"/>
    </row>
    <row r="34639" spans="2:2">
      <c r="B34639" s="15"/>
    </row>
    <row r="34640" spans="2:2">
      <c r="B34640" s="15"/>
    </row>
    <row r="34641" spans="2:2">
      <c r="B34641" s="15"/>
    </row>
    <row r="34642" spans="2:2">
      <c r="B34642" s="15"/>
    </row>
    <row r="34643" spans="2:2">
      <c r="B34643" s="15"/>
    </row>
    <row r="34644" spans="2:2">
      <c r="B34644" s="15"/>
    </row>
    <row r="34645" spans="2:2">
      <c r="B34645" s="15"/>
    </row>
    <row r="34646" spans="2:2">
      <c r="B34646" s="15"/>
    </row>
    <row r="34647" spans="2:2">
      <c r="B34647" s="15"/>
    </row>
    <row r="34648" spans="2:2">
      <c r="B34648" s="15"/>
    </row>
    <row r="34649" spans="2:2">
      <c r="B34649" s="15"/>
    </row>
    <row r="34650" spans="2:2">
      <c r="B34650" s="15"/>
    </row>
    <row r="34651" spans="2:2">
      <c r="B34651" s="15"/>
    </row>
    <row r="34652" spans="2:2">
      <c r="B34652" s="15"/>
    </row>
    <row r="34653" spans="2:2">
      <c r="B34653" s="15"/>
    </row>
    <row r="34654" spans="2:2">
      <c r="B34654" s="15"/>
    </row>
    <row r="34655" spans="2:2">
      <c r="B34655" s="15"/>
    </row>
    <row r="34656" spans="2:2">
      <c r="B34656" s="15"/>
    </row>
    <row r="34657" spans="2:2">
      <c r="B34657" s="15"/>
    </row>
    <row r="34658" spans="2:2">
      <c r="B34658" s="15"/>
    </row>
    <row r="34659" spans="2:2">
      <c r="B34659" s="15"/>
    </row>
    <row r="34660" spans="2:2">
      <c r="B34660" s="15"/>
    </row>
    <row r="34661" spans="2:2">
      <c r="B34661" s="15"/>
    </row>
    <row r="34662" spans="2:2">
      <c r="B34662" s="15"/>
    </row>
    <row r="34663" spans="2:2">
      <c r="B34663" s="15"/>
    </row>
    <row r="34664" spans="2:2">
      <c r="B34664" s="15"/>
    </row>
    <row r="34665" spans="2:2">
      <c r="B34665" s="15"/>
    </row>
    <row r="34666" spans="2:2">
      <c r="B34666" s="15"/>
    </row>
    <row r="34667" spans="2:2">
      <c r="B34667" s="15"/>
    </row>
    <row r="34668" spans="2:2">
      <c r="B34668" s="15"/>
    </row>
    <row r="34669" spans="2:2">
      <c r="B34669" s="15"/>
    </row>
    <row r="34670" spans="2:2">
      <c r="B34670" s="15"/>
    </row>
    <row r="34671" spans="2:2">
      <c r="B34671" s="15"/>
    </row>
    <row r="34672" spans="2:2">
      <c r="B34672" s="15"/>
    </row>
    <row r="34673" spans="2:2">
      <c r="B34673" s="15"/>
    </row>
    <row r="34674" spans="2:2">
      <c r="B34674" s="15"/>
    </row>
    <row r="34675" spans="2:2">
      <c r="B34675" s="15"/>
    </row>
    <row r="34676" spans="2:2">
      <c r="B34676" s="15"/>
    </row>
    <row r="34677" spans="2:2">
      <c r="B34677" s="15"/>
    </row>
    <row r="34678" spans="2:2">
      <c r="B34678" s="15"/>
    </row>
    <row r="34679" spans="2:2">
      <c r="B34679" s="15"/>
    </row>
    <row r="34680" spans="2:2">
      <c r="B34680" s="15"/>
    </row>
    <row r="34681" spans="2:2">
      <c r="B34681" s="15"/>
    </row>
    <row r="34682" spans="2:2">
      <c r="B34682" s="15"/>
    </row>
    <row r="34683" spans="2:2">
      <c r="B34683" s="15"/>
    </row>
    <row r="34684" spans="2:2">
      <c r="B34684" s="15"/>
    </row>
    <row r="34685" spans="2:2">
      <c r="B34685" s="15"/>
    </row>
    <row r="34686" spans="2:2">
      <c r="B34686" s="15"/>
    </row>
    <row r="34687" spans="2:2">
      <c r="B34687" s="15"/>
    </row>
    <row r="34688" spans="2:2">
      <c r="B34688" s="15"/>
    </row>
    <row r="34689" spans="2:2">
      <c r="B34689" s="15"/>
    </row>
    <row r="34690" spans="2:2">
      <c r="B34690" s="15"/>
    </row>
    <row r="34691" spans="2:2">
      <c r="B34691" s="15"/>
    </row>
    <row r="34692" spans="2:2">
      <c r="B34692" s="15"/>
    </row>
    <row r="34693" spans="2:2">
      <c r="B34693" s="15"/>
    </row>
    <row r="34694" spans="2:2">
      <c r="B34694" s="15"/>
    </row>
    <row r="34695" spans="2:2">
      <c r="B34695" s="15"/>
    </row>
    <row r="34696" spans="2:2">
      <c r="B34696" s="15"/>
    </row>
    <row r="34697" spans="2:2">
      <c r="B34697" s="15"/>
    </row>
    <row r="34698" spans="2:2">
      <c r="B34698" s="15"/>
    </row>
    <row r="34699" spans="2:2">
      <c r="B34699" s="15"/>
    </row>
    <row r="34700" spans="2:2">
      <c r="B34700" s="15"/>
    </row>
    <row r="34701" spans="2:2">
      <c r="B34701" s="15"/>
    </row>
    <row r="34702" spans="2:2">
      <c r="B34702" s="15"/>
    </row>
    <row r="34703" spans="2:2">
      <c r="B34703" s="15"/>
    </row>
    <row r="34704" spans="2:2">
      <c r="B34704" s="15"/>
    </row>
    <row r="34705" spans="2:2">
      <c r="B34705" s="15"/>
    </row>
    <row r="34706" spans="2:2">
      <c r="B34706" s="15"/>
    </row>
    <row r="34707" spans="2:2">
      <c r="B34707" s="15"/>
    </row>
    <row r="34708" spans="2:2">
      <c r="B34708" s="15"/>
    </row>
    <row r="34709" spans="2:2">
      <c r="B34709" s="15"/>
    </row>
    <row r="34710" spans="2:2">
      <c r="B34710" s="15"/>
    </row>
    <row r="34711" spans="2:2">
      <c r="B34711" s="15"/>
    </row>
    <row r="34712" spans="2:2">
      <c r="B34712" s="15"/>
    </row>
    <row r="34713" spans="2:2">
      <c r="B34713" s="15"/>
    </row>
    <row r="34714" spans="2:2">
      <c r="B34714" s="15"/>
    </row>
    <row r="34715" spans="2:2">
      <c r="B34715" s="15"/>
    </row>
    <row r="34716" spans="2:2">
      <c r="B34716" s="15"/>
    </row>
    <row r="34717" spans="2:2">
      <c r="B34717" s="15"/>
    </row>
    <row r="34718" spans="2:2">
      <c r="B34718" s="15"/>
    </row>
    <row r="34719" spans="2:2">
      <c r="B34719" s="15"/>
    </row>
    <row r="34720" spans="2:2">
      <c r="B34720" s="15"/>
    </row>
    <row r="34721" spans="2:2">
      <c r="B34721" s="15"/>
    </row>
    <row r="34722" spans="2:2">
      <c r="B34722" s="15"/>
    </row>
    <row r="34723" spans="2:2">
      <c r="B34723" s="15"/>
    </row>
    <row r="34724" spans="2:2">
      <c r="B34724" s="15"/>
    </row>
    <row r="34725" spans="2:2">
      <c r="B34725" s="15"/>
    </row>
    <row r="34726" spans="2:2">
      <c r="B34726" s="15"/>
    </row>
    <row r="34727" spans="2:2">
      <c r="B34727" s="15"/>
    </row>
    <row r="34728" spans="2:2">
      <c r="B34728" s="15"/>
    </row>
    <row r="34729" spans="2:2">
      <c r="B34729" s="15"/>
    </row>
    <row r="34730" spans="2:2">
      <c r="B34730" s="15"/>
    </row>
    <row r="34731" spans="2:2">
      <c r="B34731" s="15"/>
    </row>
    <row r="34732" spans="2:2">
      <c r="B34732" s="15"/>
    </row>
    <row r="34733" spans="2:2">
      <c r="B34733" s="15"/>
    </row>
    <row r="34734" spans="2:2">
      <c r="B34734" s="15"/>
    </row>
    <row r="34735" spans="2:2">
      <c r="B34735" s="15"/>
    </row>
    <row r="34736" spans="2:2">
      <c r="B34736" s="15"/>
    </row>
    <row r="34737" spans="2:2">
      <c r="B34737" s="15"/>
    </row>
    <row r="34738" spans="2:2">
      <c r="B34738" s="15"/>
    </row>
    <row r="34739" spans="2:2">
      <c r="B34739" s="15"/>
    </row>
    <row r="34740" spans="2:2">
      <c r="B34740" s="15"/>
    </row>
    <row r="34741" spans="2:2">
      <c r="B34741" s="15"/>
    </row>
    <row r="34742" spans="2:2">
      <c r="B34742" s="15"/>
    </row>
    <row r="34743" spans="2:2">
      <c r="B34743" s="15"/>
    </row>
    <row r="34744" spans="2:2">
      <c r="B34744" s="15"/>
    </row>
    <row r="34745" spans="2:2">
      <c r="B34745" s="15"/>
    </row>
    <row r="34746" spans="2:2">
      <c r="B34746" s="15"/>
    </row>
    <row r="34747" spans="2:2">
      <c r="B34747" s="15"/>
    </row>
    <row r="34748" spans="2:2">
      <c r="B34748" s="15"/>
    </row>
    <row r="34749" spans="2:2">
      <c r="B34749" s="15"/>
    </row>
    <row r="34750" spans="2:2">
      <c r="B34750" s="15"/>
    </row>
    <row r="34751" spans="2:2">
      <c r="B34751" s="15"/>
    </row>
    <row r="34752" spans="2:2">
      <c r="B34752" s="15"/>
    </row>
    <row r="34753" spans="2:2">
      <c r="B34753" s="15"/>
    </row>
    <row r="34754" spans="2:2">
      <c r="B34754" s="15"/>
    </row>
    <row r="34755" spans="2:2">
      <c r="B34755" s="15"/>
    </row>
    <row r="34756" spans="2:2">
      <c r="B34756" s="15"/>
    </row>
    <row r="34757" spans="2:2">
      <c r="B34757" s="15"/>
    </row>
    <row r="34758" spans="2:2">
      <c r="B34758" s="15"/>
    </row>
    <row r="34759" spans="2:2">
      <c r="B34759" s="15"/>
    </row>
    <row r="34760" spans="2:2">
      <c r="B34760" s="15"/>
    </row>
    <row r="34761" spans="2:2">
      <c r="B34761" s="15"/>
    </row>
    <row r="34762" spans="2:2">
      <c r="B34762" s="15"/>
    </row>
    <row r="34763" spans="2:2">
      <c r="B34763" s="15"/>
    </row>
    <row r="34764" spans="2:2">
      <c r="B34764" s="15"/>
    </row>
    <row r="34765" spans="2:2">
      <c r="B34765" s="15"/>
    </row>
    <row r="34766" spans="2:2">
      <c r="B34766" s="15"/>
    </row>
    <row r="34767" spans="2:2">
      <c r="B34767" s="15"/>
    </row>
    <row r="34768" spans="2:2">
      <c r="B34768" s="15"/>
    </row>
    <row r="34769" spans="2:2">
      <c r="B34769" s="15"/>
    </row>
    <row r="34770" spans="2:2">
      <c r="B34770" s="15"/>
    </row>
    <row r="34771" spans="2:2">
      <c r="B34771" s="15"/>
    </row>
    <row r="34772" spans="2:2">
      <c r="B34772" s="15"/>
    </row>
    <row r="34773" spans="2:2">
      <c r="B34773" s="15"/>
    </row>
    <row r="34774" spans="2:2">
      <c r="B34774" s="15"/>
    </row>
    <row r="34775" spans="2:2">
      <c r="B34775" s="15"/>
    </row>
    <row r="34776" spans="2:2">
      <c r="B34776" s="15"/>
    </row>
    <row r="34777" spans="2:2">
      <c r="B34777" s="15"/>
    </row>
    <row r="34778" spans="2:2">
      <c r="B34778" s="15"/>
    </row>
    <row r="34779" spans="2:2">
      <c r="B34779" s="15"/>
    </row>
    <row r="34780" spans="2:2">
      <c r="B34780" s="15"/>
    </row>
    <row r="34781" spans="2:2">
      <c r="B34781" s="15"/>
    </row>
    <row r="34782" spans="2:2">
      <c r="B34782" s="15"/>
    </row>
    <row r="34783" spans="2:2">
      <c r="B34783" s="15"/>
    </row>
    <row r="34784" spans="2:2">
      <c r="B34784" s="15"/>
    </row>
    <row r="34785" spans="2:2">
      <c r="B34785" s="15"/>
    </row>
    <row r="34786" spans="2:2">
      <c r="B34786" s="15"/>
    </row>
    <row r="34787" spans="2:2">
      <c r="B34787" s="15"/>
    </row>
    <row r="34788" spans="2:2">
      <c r="B34788" s="15"/>
    </row>
    <row r="34789" spans="2:2">
      <c r="B34789" s="15"/>
    </row>
    <row r="34790" spans="2:2">
      <c r="B34790" s="15"/>
    </row>
    <row r="34791" spans="2:2">
      <c r="B34791" s="15"/>
    </row>
    <row r="34792" spans="2:2">
      <c r="B34792" s="15"/>
    </row>
    <row r="34793" spans="2:2">
      <c r="B34793" s="15"/>
    </row>
    <row r="34794" spans="2:2">
      <c r="B34794" s="15"/>
    </row>
    <row r="34795" spans="2:2">
      <c r="B34795" s="15"/>
    </row>
    <row r="34796" spans="2:2">
      <c r="B34796" s="15"/>
    </row>
    <row r="34797" spans="2:2">
      <c r="B34797" s="15"/>
    </row>
    <row r="34798" spans="2:2">
      <c r="B34798" s="15"/>
    </row>
    <row r="34799" spans="2:2">
      <c r="B34799" s="15"/>
    </row>
    <row r="34800" spans="2:2">
      <c r="B34800" s="15"/>
    </row>
    <row r="34801" spans="2:2">
      <c r="B34801" s="15"/>
    </row>
    <row r="34802" spans="2:2">
      <c r="B34802" s="15"/>
    </row>
    <row r="34803" spans="2:2">
      <c r="B34803" s="15"/>
    </row>
    <row r="34804" spans="2:2">
      <c r="B34804" s="15"/>
    </row>
    <row r="34805" spans="2:2">
      <c r="B34805" s="15"/>
    </row>
    <row r="34806" spans="2:2">
      <c r="B34806" s="15"/>
    </row>
    <row r="34807" spans="2:2">
      <c r="B34807" s="15"/>
    </row>
    <row r="34808" spans="2:2">
      <c r="B34808" s="15"/>
    </row>
    <row r="34809" spans="2:2">
      <c r="B34809" s="15"/>
    </row>
    <row r="34810" spans="2:2">
      <c r="B34810" s="15"/>
    </row>
    <row r="34811" spans="2:2">
      <c r="B34811" s="15"/>
    </row>
    <row r="34812" spans="2:2">
      <c r="B34812" s="15"/>
    </row>
    <row r="34813" spans="2:2">
      <c r="B34813" s="15"/>
    </row>
    <row r="34814" spans="2:2">
      <c r="B34814" s="15"/>
    </row>
    <row r="34815" spans="2:2">
      <c r="B34815" s="15"/>
    </row>
    <row r="34816" spans="2:2">
      <c r="B34816" s="15"/>
    </row>
    <row r="34817" spans="2:2">
      <c r="B34817" s="15"/>
    </row>
    <row r="34818" spans="2:2">
      <c r="B34818" s="15"/>
    </row>
    <row r="34819" spans="2:2">
      <c r="B34819" s="15"/>
    </row>
    <row r="34820" spans="2:2">
      <c r="B34820" s="15"/>
    </row>
    <row r="34821" spans="2:2">
      <c r="B34821" s="15"/>
    </row>
    <row r="34822" spans="2:2">
      <c r="B34822" s="15"/>
    </row>
    <row r="34823" spans="2:2">
      <c r="B34823" s="15"/>
    </row>
    <row r="34824" spans="2:2">
      <c r="B34824" s="15"/>
    </row>
    <row r="34825" spans="2:2">
      <c r="B34825" s="15"/>
    </row>
    <row r="34826" spans="2:2">
      <c r="B34826" s="15"/>
    </row>
    <row r="34827" spans="2:2">
      <c r="B34827" s="15"/>
    </row>
    <row r="34828" spans="2:2">
      <c r="B34828" s="15"/>
    </row>
    <row r="34829" spans="2:2">
      <c r="B34829" s="15"/>
    </row>
    <row r="34830" spans="2:2">
      <c r="B34830" s="15"/>
    </row>
    <row r="34831" spans="2:2">
      <c r="B34831" s="15"/>
    </row>
    <row r="34832" spans="2:2">
      <c r="B34832" s="15"/>
    </row>
    <row r="34833" spans="2:2">
      <c r="B34833" s="15"/>
    </row>
    <row r="34834" spans="2:2">
      <c r="B34834" s="15"/>
    </row>
    <row r="34835" spans="2:2">
      <c r="B34835" s="15"/>
    </row>
    <row r="34836" spans="2:2">
      <c r="B34836" s="15"/>
    </row>
    <row r="34837" spans="2:2">
      <c r="B34837" s="15"/>
    </row>
    <row r="34838" spans="2:2">
      <c r="B34838" s="15"/>
    </row>
    <row r="34839" spans="2:2">
      <c r="B34839" s="15"/>
    </row>
    <row r="34840" spans="2:2">
      <c r="B34840" s="15"/>
    </row>
    <row r="34841" spans="2:2">
      <c r="B34841" s="15"/>
    </row>
    <row r="34842" spans="2:2">
      <c r="B34842" s="15"/>
    </row>
    <row r="34843" spans="2:2">
      <c r="B34843" s="15"/>
    </row>
    <row r="34844" spans="2:2">
      <c r="B34844" s="15"/>
    </row>
    <row r="34845" spans="2:2">
      <c r="B34845" s="15"/>
    </row>
    <row r="34846" spans="2:2">
      <c r="B34846" s="15"/>
    </row>
    <row r="34847" spans="2:2">
      <c r="B34847" s="15"/>
    </row>
    <row r="34848" spans="2:2">
      <c r="B34848" s="15"/>
    </row>
    <row r="34849" spans="2:2">
      <c r="B34849" s="15"/>
    </row>
    <row r="34850" spans="2:2">
      <c r="B34850" s="15"/>
    </row>
    <row r="34851" spans="2:2">
      <c r="B34851" s="15"/>
    </row>
    <row r="34852" spans="2:2">
      <c r="B34852" s="15"/>
    </row>
    <row r="34853" spans="2:2">
      <c r="B34853" s="15"/>
    </row>
    <row r="34854" spans="2:2">
      <c r="B34854" s="15"/>
    </row>
    <row r="34855" spans="2:2">
      <c r="B34855" s="15"/>
    </row>
    <row r="34856" spans="2:2">
      <c r="B34856" s="15"/>
    </row>
    <row r="34857" spans="2:2">
      <c r="B34857" s="15"/>
    </row>
    <row r="34858" spans="2:2">
      <c r="B34858" s="15"/>
    </row>
    <row r="34859" spans="2:2">
      <c r="B34859" s="15"/>
    </row>
    <row r="34860" spans="2:2">
      <c r="B34860" s="15"/>
    </row>
    <row r="34861" spans="2:2">
      <c r="B34861" s="15"/>
    </row>
    <row r="34862" spans="2:2">
      <c r="B34862" s="15"/>
    </row>
    <row r="34863" spans="2:2">
      <c r="B34863" s="15"/>
    </row>
    <row r="34864" spans="2:2">
      <c r="B34864" s="15"/>
    </row>
    <row r="34865" spans="2:2">
      <c r="B34865" s="15"/>
    </row>
    <row r="34866" spans="2:2">
      <c r="B34866" s="15"/>
    </row>
    <row r="34867" spans="2:2">
      <c r="B34867" s="15"/>
    </row>
    <row r="34868" spans="2:2">
      <c r="B34868" s="15"/>
    </row>
    <row r="34869" spans="2:2">
      <c r="B34869" s="15"/>
    </row>
    <row r="34870" spans="2:2">
      <c r="B34870" s="15"/>
    </row>
    <row r="34871" spans="2:2">
      <c r="B34871" s="15"/>
    </row>
    <row r="34872" spans="2:2">
      <c r="B34872" s="15"/>
    </row>
    <row r="34873" spans="2:2">
      <c r="B34873" s="15"/>
    </row>
    <row r="34874" spans="2:2">
      <c r="B34874" s="15"/>
    </row>
    <row r="34875" spans="2:2">
      <c r="B34875" s="15"/>
    </row>
    <row r="34876" spans="2:2">
      <c r="B34876" s="15"/>
    </row>
    <row r="34877" spans="2:2">
      <c r="B34877" s="15"/>
    </row>
    <row r="34878" spans="2:2">
      <c r="B34878" s="15"/>
    </row>
    <row r="34879" spans="2:2">
      <c r="B34879" s="15"/>
    </row>
    <row r="34880" spans="2:2">
      <c r="B34880" s="15"/>
    </row>
    <row r="34881" spans="2:2">
      <c r="B34881" s="15"/>
    </row>
    <row r="34882" spans="2:2">
      <c r="B34882" s="15"/>
    </row>
    <row r="34883" spans="2:2">
      <c r="B34883" s="15"/>
    </row>
    <row r="34884" spans="2:2">
      <c r="B34884" s="15"/>
    </row>
    <row r="34885" spans="2:2">
      <c r="B34885" s="15"/>
    </row>
    <row r="34886" spans="2:2">
      <c r="B34886" s="15"/>
    </row>
    <row r="34887" spans="2:2">
      <c r="B34887" s="15"/>
    </row>
    <row r="34888" spans="2:2">
      <c r="B34888" s="15"/>
    </row>
    <row r="34889" spans="2:2">
      <c r="B34889" s="15"/>
    </row>
    <row r="34890" spans="2:2">
      <c r="B34890" s="15"/>
    </row>
    <row r="34891" spans="2:2">
      <c r="B34891" s="15"/>
    </row>
    <row r="34892" spans="2:2">
      <c r="B34892" s="15"/>
    </row>
    <row r="34893" spans="2:2">
      <c r="B34893" s="15"/>
    </row>
    <row r="34894" spans="2:2">
      <c r="B34894" s="15"/>
    </row>
    <row r="34895" spans="2:2">
      <c r="B34895" s="15"/>
    </row>
    <row r="34896" spans="2:2">
      <c r="B34896" s="15"/>
    </row>
    <row r="34897" spans="2:2">
      <c r="B34897" s="15"/>
    </row>
    <row r="34898" spans="2:2">
      <c r="B34898" s="15"/>
    </row>
    <row r="34899" spans="2:2">
      <c r="B34899" s="15"/>
    </row>
    <row r="34900" spans="2:2">
      <c r="B34900" s="15"/>
    </row>
    <row r="34901" spans="2:2">
      <c r="B34901" s="15"/>
    </row>
    <row r="34902" spans="2:2">
      <c r="B34902" s="15"/>
    </row>
    <row r="34903" spans="2:2">
      <c r="B34903" s="15"/>
    </row>
    <row r="34904" spans="2:2">
      <c r="B34904" s="15"/>
    </row>
    <row r="34905" spans="2:2">
      <c r="B34905" s="15"/>
    </row>
    <row r="34906" spans="2:2">
      <c r="B34906" s="15"/>
    </row>
    <row r="34907" spans="2:2">
      <c r="B34907" s="15"/>
    </row>
    <row r="34908" spans="2:2">
      <c r="B34908" s="15"/>
    </row>
    <row r="34909" spans="2:2">
      <c r="B34909" s="15"/>
    </row>
    <row r="34910" spans="2:2">
      <c r="B34910" s="15"/>
    </row>
    <row r="34911" spans="2:2">
      <c r="B34911" s="15"/>
    </row>
    <row r="34912" spans="2:2">
      <c r="B34912" s="15"/>
    </row>
    <row r="34913" spans="2:2">
      <c r="B34913" s="15"/>
    </row>
    <row r="34914" spans="2:2">
      <c r="B34914" s="15"/>
    </row>
    <row r="34915" spans="2:2">
      <c r="B34915" s="15"/>
    </row>
    <row r="34916" spans="2:2">
      <c r="B34916" s="15"/>
    </row>
    <row r="34917" spans="2:2">
      <c r="B34917" s="15"/>
    </row>
    <row r="34918" spans="2:2">
      <c r="B34918" s="15"/>
    </row>
    <row r="34919" spans="2:2">
      <c r="B34919" s="15"/>
    </row>
    <row r="34920" spans="2:2">
      <c r="B34920" s="15"/>
    </row>
    <row r="34921" spans="2:2">
      <c r="B34921" s="15"/>
    </row>
    <row r="34922" spans="2:2">
      <c r="B34922" s="15"/>
    </row>
    <row r="34923" spans="2:2">
      <c r="B34923" s="15"/>
    </row>
    <row r="34924" spans="2:2">
      <c r="B34924" s="15"/>
    </row>
    <row r="34925" spans="2:2">
      <c r="B34925" s="15"/>
    </row>
    <row r="34926" spans="2:2">
      <c r="B34926" s="15"/>
    </row>
    <row r="34927" spans="2:2">
      <c r="B34927" s="15"/>
    </row>
    <row r="34928" spans="2:2">
      <c r="B34928" s="15"/>
    </row>
    <row r="34929" spans="2:2">
      <c r="B34929" s="15"/>
    </row>
    <row r="34930" spans="2:2">
      <c r="B34930" s="15"/>
    </row>
    <row r="34931" spans="2:2">
      <c r="B34931" s="15"/>
    </row>
    <row r="34932" spans="2:2">
      <c r="B34932" s="15"/>
    </row>
    <row r="34933" spans="2:2">
      <c r="B34933" s="15"/>
    </row>
    <row r="34934" spans="2:2">
      <c r="B34934" s="15"/>
    </row>
    <row r="34935" spans="2:2">
      <c r="B34935" s="15"/>
    </row>
    <row r="34936" spans="2:2">
      <c r="B34936" s="15"/>
    </row>
    <row r="34937" spans="2:2">
      <c r="B34937" s="15"/>
    </row>
    <row r="34938" spans="2:2">
      <c r="B34938" s="15"/>
    </row>
    <row r="34939" spans="2:2">
      <c r="B34939" s="15"/>
    </row>
    <row r="34940" spans="2:2">
      <c r="B34940" s="15"/>
    </row>
    <row r="34941" spans="2:2">
      <c r="B34941" s="15"/>
    </row>
    <row r="34942" spans="2:2">
      <c r="B34942" s="15"/>
    </row>
    <row r="34943" spans="2:2">
      <c r="B34943" s="15"/>
    </row>
    <row r="34944" spans="2:2">
      <c r="B34944" s="15"/>
    </row>
    <row r="34945" spans="2:2">
      <c r="B34945" s="15"/>
    </row>
    <row r="34946" spans="2:2">
      <c r="B34946" s="15"/>
    </row>
    <row r="34947" spans="2:2">
      <c r="B34947" s="15"/>
    </row>
    <row r="34948" spans="2:2">
      <c r="B34948" s="15"/>
    </row>
    <row r="34949" spans="2:2">
      <c r="B34949" s="15"/>
    </row>
    <row r="34950" spans="2:2">
      <c r="B34950" s="15"/>
    </row>
    <row r="34951" spans="2:2">
      <c r="B34951" s="15"/>
    </row>
    <row r="34952" spans="2:2">
      <c r="B34952" s="15"/>
    </row>
    <row r="34953" spans="2:2">
      <c r="B34953" s="15"/>
    </row>
    <row r="34954" spans="2:2">
      <c r="B34954" s="15"/>
    </row>
    <row r="34955" spans="2:2">
      <c r="B34955" s="15"/>
    </row>
    <row r="34956" spans="2:2">
      <c r="B34956" s="15"/>
    </row>
    <row r="34957" spans="2:2">
      <c r="B34957" s="15"/>
    </row>
    <row r="34958" spans="2:2">
      <c r="B34958" s="15"/>
    </row>
    <row r="34959" spans="2:2">
      <c r="B34959" s="15"/>
    </row>
    <row r="34960" spans="2:2">
      <c r="B34960" s="15"/>
    </row>
    <row r="34961" spans="2:2">
      <c r="B34961" s="15"/>
    </row>
    <row r="34962" spans="2:2">
      <c r="B34962" s="15"/>
    </row>
    <row r="34963" spans="2:2">
      <c r="B34963" s="15"/>
    </row>
    <row r="34964" spans="2:2">
      <c r="B34964" s="15"/>
    </row>
    <row r="34965" spans="2:2">
      <c r="B34965" s="15"/>
    </row>
    <row r="34966" spans="2:2">
      <c r="B34966" s="15"/>
    </row>
    <row r="34967" spans="2:2">
      <c r="B34967" s="15"/>
    </row>
    <row r="34968" spans="2:2">
      <c r="B34968" s="15"/>
    </row>
    <row r="34969" spans="2:2">
      <c r="B34969" s="15"/>
    </row>
    <row r="34970" spans="2:2">
      <c r="B34970" s="15"/>
    </row>
    <row r="34971" spans="2:2">
      <c r="B34971" s="15"/>
    </row>
    <row r="34972" spans="2:2">
      <c r="B34972" s="15"/>
    </row>
    <row r="34973" spans="2:2">
      <c r="B34973" s="15"/>
    </row>
    <row r="34974" spans="2:2">
      <c r="B34974" s="15"/>
    </row>
    <row r="34975" spans="2:2">
      <c r="B34975" s="15"/>
    </row>
    <row r="34976" spans="2:2">
      <c r="B34976" s="15"/>
    </row>
    <row r="34977" spans="2:2">
      <c r="B34977" s="15"/>
    </row>
    <row r="34978" spans="2:2">
      <c r="B34978" s="15"/>
    </row>
    <row r="34979" spans="2:2">
      <c r="B34979" s="15"/>
    </row>
    <row r="34980" spans="2:2">
      <c r="B34980" s="15"/>
    </row>
    <row r="34981" spans="2:2">
      <c r="B34981" s="15"/>
    </row>
    <row r="34982" spans="2:2">
      <c r="B34982" s="15"/>
    </row>
    <row r="34983" spans="2:2">
      <c r="B34983" s="15"/>
    </row>
    <row r="34984" spans="2:2">
      <c r="B34984" s="15"/>
    </row>
    <row r="34985" spans="2:2">
      <c r="B34985" s="15"/>
    </row>
    <row r="34986" spans="2:2">
      <c r="B34986" s="15"/>
    </row>
    <row r="34987" spans="2:2">
      <c r="B34987" s="15"/>
    </row>
    <row r="34988" spans="2:2">
      <c r="B34988" s="15"/>
    </row>
    <row r="34989" spans="2:2">
      <c r="B34989" s="15"/>
    </row>
    <row r="34990" spans="2:2">
      <c r="B34990" s="15"/>
    </row>
    <row r="34991" spans="2:2">
      <c r="B34991" s="15"/>
    </row>
    <row r="34992" spans="2:2">
      <c r="B34992" s="15"/>
    </row>
    <row r="34993" spans="2:2">
      <c r="B34993" s="15"/>
    </row>
    <row r="34994" spans="2:2">
      <c r="B34994" s="15"/>
    </row>
    <row r="34995" spans="2:2">
      <c r="B34995" s="15"/>
    </row>
    <row r="34996" spans="2:2">
      <c r="B34996" s="15"/>
    </row>
    <row r="34997" spans="2:2">
      <c r="B34997" s="15"/>
    </row>
    <row r="34998" spans="2:2">
      <c r="B34998" s="15"/>
    </row>
    <row r="34999" spans="2:2">
      <c r="B34999" s="15"/>
    </row>
    <row r="35000" spans="2:2">
      <c r="B35000" s="15"/>
    </row>
    <row r="35001" spans="2:2">
      <c r="B35001" s="15"/>
    </row>
    <row r="35002" spans="2:2">
      <c r="B35002" s="15"/>
    </row>
    <row r="35003" spans="2:2">
      <c r="B35003" s="15"/>
    </row>
    <row r="35004" spans="2:2">
      <c r="B35004" s="15"/>
    </row>
    <row r="35005" spans="2:2">
      <c r="B35005" s="15"/>
    </row>
    <row r="35006" spans="2:2">
      <c r="B35006" s="15"/>
    </row>
    <row r="35007" spans="2:2">
      <c r="B35007" s="15"/>
    </row>
    <row r="35008" spans="2:2">
      <c r="B35008" s="15"/>
    </row>
    <row r="35009" spans="2:2">
      <c r="B35009" s="15"/>
    </row>
    <row r="35010" spans="2:2">
      <c r="B35010" s="15"/>
    </row>
    <row r="35011" spans="2:2">
      <c r="B35011" s="15"/>
    </row>
    <row r="35012" spans="2:2">
      <c r="B35012" s="15"/>
    </row>
    <row r="35013" spans="2:2">
      <c r="B35013" s="15"/>
    </row>
    <row r="35014" spans="2:2">
      <c r="B35014" s="15"/>
    </row>
    <row r="35015" spans="2:2">
      <c r="B35015" s="15"/>
    </row>
    <row r="35016" spans="2:2">
      <c r="B35016" s="15"/>
    </row>
    <row r="35017" spans="2:2">
      <c r="B35017" s="15"/>
    </row>
    <row r="35018" spans="2:2">
      <c r="B35018" s="15"/>
    </row>
    <row r="35019" spans="2:2">
      <c r="B35019" s="15"/>
    </row>
    <row r="35020" spans="2:2">
      <c r="B35020" s="15"/>
    </row>
    <row r="35021" spans="2:2">
      <c r="B35021" s="15"/>
    </row>
    <row r="35022" spans="2:2">
      <c r="B35022" s="15"/>
    </row>
    <row r="35023" spans="2:2">
      <c r="B35023" s="15"/>
    </row>
    <row r="35024" spans="2:2">
      <c r="B35024" s="15"/>
    </row>
    <row r="35025" spans="2:2">
      <c r="B35025" s="15"/>
    </row>
    <row r="35026" spans="2:2">
      <c r="B35026" s="15"/>
    </row>
    <row r="35027" spans="2:2">
      <c r="B35027" s="15"/>
    </row>
    <row r="35028" spans="2:2">
      <c r="B35028" s="15"/>
    </row>
    <row r="35029" spans="2:2">
      <c r="B35029" s="15"/>
    </row>
    <row r="35030" spans="2:2">
      <c r="B35030" s="15"/>
    </row>
    <row r="35031" spans="2:2">
      <c r="B35031" s="15"/>
    </row>
    <row r="35032" spans="2:2">
      <c r="B35032" s="15"/>
    </row>
    <row r="35033" spans="2:2">
      <c r="B35033" s="15"/>
    </row>
    <row r="35034" spans="2:2">
      <c r="B35034" s="15"/>
    </row>
    <row r="35035" spans="2:2">
      <c r="B35035" s="15"/>
    </row>
    <row r="35036" spans="2:2">
      <c r="B35036" s="15"/>
    </row>
    <row r="35037" spans="2:2">
      <c r="B35037" s="15"/>
    </row>
    <row r="35038" spans="2:2">
      <c r="B35038" s="15"/>
    </row>
    <row r="35039" spans="2:2">
      <c r="B35039" s="15"/>
    </row>
    <row r="35040" spans="2:2">
      <c r="B35040" s="15"/>
    </row>
    <row r="35041" spans="2:2">
      <c r="B35041" s="15"/>
    </row>
    <row r="35042" spans="2:2">
      <c r="B35042" s="15"/>
    </row>
    <row r="35043" spans="2:2">
      <c r="B35043" s="15"/>
    </row>
    <row r="35044" spans="2:2">
      <c r="B35044" s="15"/>
    </row>
    <row r="35045" spans="2:2">
      <c r="B35045" s="15"/>
    </row>
    <row r="35046" spans="2:2">
      <c r="B35046" s="15"/>
    </row>
    <row r="35047" spans="2:2">
      <c r="B35047" s="15"/>
    </row>
    <row r="35048" spans="2:2">
      <c r="B35048" s="15"/>
    </row>
    <row r="35049" spans="2:2">
      <c r="B35049" s="15"/>
    </row>
    <row r="35050" spans="2:2">
      <c r="B35050" s="15"/>
    </row>
    <row r="35051" spans="2:2">
      <c r="B35051" s="15"/>
    </row>
    <row r="35052" spans="2:2">
      <c r="B35052" s="15"/>
    </row>
    <row r="35053" spans="2:2">
      <c r="B35053" s="15"/>
    </row>
    <row r="35054" spans="2:2">
      <c r="B35054" s="15"/>
    </row>
    <row r="35055" spans="2:2">
      <c r="B35055" s="15"/>
    </row>
    <row r="35056" spans="2:2">
      <c r="B35056" s="15"/>
    </row>
    <row r="35057" spans="2:2">
      <c r="B35057" s="15"/>
    </row>
    <row r="35058" spans="2:2">
      <c r="B35058" s="15"/>
    </row>
    <row r="35059" spans="2:2">
      <c r="B35059" s="15"/>
    </row>
    <row r="35060" spans="2:2">
      <c r="B35060" s="15"/>
    </row>
    <row r="35061" spans="2:2">
      <c r="B35061" s="15"/>
    </row>
    <row r="35062" spans="2:2">
      <c r="B35062" s="15"/>
    </row>
    <row r="35063" spans="2:2">
      <c r="B35063" s="15"/>
    </row>
    <row r="35064" spans="2:2">
      <c r="B35064" s="15"/>
    </row>
    <row r="35065" spans="2:2">
      <c r="B35065" s="15"/>
    </row>
    <row r="35066" spans="2:2">
      <c r="B35066" s="15"/>
    </row>
    <row r="35067" spans="2:2">
      <c r="B35067" s="15"/>
    </row>
    <row r="35068" spans="2:2">
      <c r="B35068" s="15"/>
    </row>
    <row r="35069" spans="2:2">
      <c r="B35069" s="15"/>
    </row>
    <row r="35070" spans="2:2">
      <c r="B35070" s="15"/>
    </row>
    <row r="35071" spans="2:2">
      <c r="B35071" s="15"/>
    </row>
    <row r="35072" spans="2:2">
      <c r="B35072" s="15"/>
    </row>
    <row r="35073" spans="2:2">
      <c r="B35073" s="15"/>
    </row>
    <row r="35074" spans="2:2">
      <c r="B35074" s="15"/>
    </row>
    <row r="35075" spans="2:2">
      <c r="B35075" s="15"/>
    </row>
    <row r="35076" spans="2:2">
      <c r="B35076" s="15"/>
    </row>
    <row r="35077" spans="2:2">
      <c r="B35077" s="15"/>
    </row>
    <row r="35078" spans="2:2">
      <c r="B35078" s="15"/>
    </row>
    <row r="35079" spans="2:2">
      <c r="B35079" s="15"/>
    </row>
    <row r="35080" spans="2:2">
      <c r="B35080" s="15"/>
    </row>
    <row r="35081" spans="2:2">
      <c r="B35081" s="15"/>
    </row>
    <row r="35082" spans="2:2">
      <c r="B35082" s="15"/>
    </row>
    <row r="35083" spans="2:2">
      <c r="B35083" s="15"/>
    </row>
    <row r="35084" spans="2:2">
      <c r="B35084" s="15"/>
    </row>
    <row r="35085" spans="2:2">
      <c r="B35085" s="15"/>
    </row>
    <row r="35086" spans="2:2">
      <c r="B35086" s="15"/>
    </row>
    <row r="35087" spans="2:2">
      <c r="B35087" s="15"/>
    </row>
    <row r="35088" spans="2:2">
      <c r="B35088" s="15"/>
    </row>
    <row r="35089" spans="2:2">
      <c r="B35089" s="15"/>
    </row>
    <row r="35090" spans="2:2">
      <c r="B35090" s="15"/>
    </row>
    <row r="35091" spans="2:2">
      <c r="B35091" s="15"/>
    </row>
    <row r="35092" spans="2:2">
      <c r="B35092" s="15"/>
    </row>
    <row r="35093" spans="2:2">
      <c r="B35093" s="15"/>
    </row>
    <row r="35094" spans="2:2">
      <c r="B35094" s="15"/>
    </row>
    <row r="35095" spans="2:2">
      <c r="B35095" s="15"/>
    </row>
    <row r="35096" spans="2:2">
      <c r="B35096" s="15"/>
    </row>
    <row r="35097" spans="2:2">
      <c r="B35097" s="15"/>
    </row>
    <row r="35098" spans="2:2">
      <c r="B35098" s="15"/>
    </row>
    <row r="35099" spans="2:2">
      <c r="B35099" s="15"/>
    </row>
    <row r="35100" spans="2:2">
      <c r="B35100" s="15"/>
    </row>
    <row r="35101" spans="2:2">
      <c r="B35101" s="15"/>
    </row>
    <row r="35102" spans="2:2">
      <c r="B35102" s="15"/>
    </row>
    <row r="35103" spans="2:2">
      <c r="B35103" s="15"/>
    </row>
    <row r="35104" spans="2:2">
      <c r="B35104" s="15"/>
    </row>
    <row r="35105" spans="2:2">
      <c r="B35105" s="15"/>
    </row>
    <row r="35106" spans="2:2">
      <c r="B35106" s="15"/>
    </row>
    <row r="35107" spans="2:2">
      <c r="B35107" s="15"/>
    </row>
    <row r="35108" spans="2:2">
      <c r="B35108" s="15"/>
    </row>
    <row r="35109" spans="2:2">
      <c r="B35109" s="15"/>
    </row>
    <row r="35110" spans="2:2">
      <c r="B35110" s="15"/>
    </row>
    <row r="35111" spans="2:2">
      <c r="B35111" s="15"/>
    </row>
    <row r="35112" spans="2:2">
      <c r="B35112" s="15"/>
    </row>
    <row r="35113" spans="2:2">
      <c r="B35113" s="15"/>
    </row>
    <row r="35114" spans="2:2">
      <c r="B35114" s="15"/>
    </row>
    <row r="35115" spans="2:2">
      <c r="B35115" s="15"/>
    </row>
    <row r="35116" spans="2:2">
      <c r="B35116" s="15"/>
    </row>
    <row r="35117" spans="2:2">
      <c r="B35117" s="15"/>
    </row>
    <row r="35118" spans="2:2">
      <c r="B35118" s="15"/>
    </row>
    <row r="35119" spans="2:2">
      <c r="B35119" s="15"/>
    </row>
    <row r="35120" spans="2:2">
      <c r="B35120" s="15"/>
    </row>
    <row r="35121" spans="2:2">
      <c r="B35121" s="15"/>
    </row>
    <row r="35122" spans="2:2">
      <c r="B35122" s="15"/>
    </row>
    <row r="35123" spans="2:2">
      <c r="B35123" s="15"/>
    </row>
    <row r="35124" spans="2:2">
      <c r="B35124" s="15"/>
    </row>
    <row r="35125" spans="2:2">
      <c r="B35125" s="15"/>
    </row>
    <row r="35126" spans="2:2">
      <c r="B35126" s="15"/>
    </row>
    <row r="35127" spans="2:2">
      <c r="B35127" s="15"/>
    </row>
    <row r="35128" spans="2:2">
      <c r="B35128" s="15"/>
    </row>
    <row r="35129" spans="2:2">
      <c r="B35129" s="15"/>
    </row>
    <row r="35130" spans="2:2">
      <c r="B35130" s="15"/>
    </row>
    <row r="35131" spans="2:2">
      <c r="B35131" s="15"/>
    </row>
    <row r="35132" spans="2:2">
      <c r="B35132" s="15"/>
    </row>
    <row r="35133" spans="2:2">
      <c r="B35133" s="15"/>
    </row>
    <row r="35134" spans="2:2">
      <c r="B35134" s="15"/>
    </row>
    <row r="35135" spans="2:2">
      <c r="B35135" s="15"/>
    </row>
    <row r="35136" spans="2:2">
      <c r="B35136" s="15"/>
    </row>
    <row r="35137" spans="2:2">
      <c r="B35137" s="15"/>
    </row>
    <row r="35138" spans="2:2">
      <c r="B35138" s="15"/>
    </row>
    <row r="35139" spans="2:2">
      <c r="B35139" s="15"/>
    </row>
    <row r="35140" spans="2:2">
      <c r="B35140" s="15"/>
    </row>
    <row r="35141" spans="2:2">
      <c r="B35141" s="15"/>
    </row>
    <row r="35142" spans="2:2">
      <c r="B35142" s="15"/>
    </row>
    <row r="35143" spans="2:2">
      <c r="B35143" s="15"/>
    </row>
    <row r="35144" spans="2:2">
      <c r="B35144" s="15"/>
    </row>
    <row r="35145" spans="2:2">
      <c r="B35145" s="15"/>
    </row>
    <row r="35146" spans="2:2">
      <c r="B35146" s="15"/>
    </row>
    <row r="35147" spans="2:2">
      <c r="B35147" s="15"/>
    </row>
    <row r="35148" spans="2:2">
      <c r="B35148" s="15"/>
    </row>
    <row r="35149" spans="2:2">
      <c r="B35149" s="15"/>
    </row>
    <row r="35150" spans="2:2">
      <c r="B35150" s="15"/>
    </row>
    <row r="35151" spans="2:2">
      <c r="B35151" s="15"/>
    </row>
    <row r="35152" spans="2:2">
      <c r="B35152" s="15"/>
    </row>
    <row r="35153" spans="2:2">
      <c r="B35153" s="15"/>
    </row>
    <row r="35154" spans="2:2">
      <c r="B35154" s="15"/>
    </row>
    <row r="35155" spans="2:2">
      <c r="B35155" s="15"/>
    </row>
    <row r="35156" spans="2:2">
      <c r="B35156" s="15"/>
    </row>
    <row r="35157" spans="2:2">
      <c r="B35157" s="15"/>
    </row>
    <row r="35158" spans="2:2">
      <c r="B35158" s="15"/>
    </row>
    <row r="35159" spans="2:2">
      <c r="B35159" s="15"/>
    </row>
    <row r="35160" spans="2:2">
      <c r="B35160" s="15"/>
    </row>
    <row r="35161" spans="2:2">
      <c r="B35161" s="15"/>
    </row>
    <row r="35162" spans="2:2">
      <c r="B35162" s="15"/>
    </row>
    <row r="35163" spans="2:2">
      <c r="B35163" s="15"/>
    </row>
    <row r="35164" spans="2:2">
      <c r="B35164" s="15"/>
    </row>
    <row r="35165" spans="2:2">
      <c r="B35165" s="15"/>
    </row>
    <row r="35166" spans="2:2">
      <c r="B35166" s="15"/>
    </row>
    <row r="35167" spans="2:2">
      <c r="B35167" s="15"/>
    </row>
    <row r="35168" spans="2:2">
      <c r="B35168" s="15"/>
    </row>
    <row r="35169" spans="2:2">
      <c r="B35169" s="15"/>
    </row>
    <row r="35170" spans="2:2">
      <c r="B35170" s="15"/>
    </row>
    <row r="35171" spans="2:2">
      <c r="B35171" s="15"/>
    </row>
    <row r="35172" spans="2:2">
      <c r="B35172" s="15"/>
    </row>
    <row r="35173" spans="2:2">
      <c r="B35173" s="15"/>
    </row>
    <row r="35174" spans="2:2">
      <c r="B35174" s="15"/>
    </row>
    <row r="35175" spans="2:2">
      <c r="B35175" s="15"/>
    </row>
    <row r="35176" spans="2:2">
      <c r="B35176" s="15"/>
    </row>
    <row r="35177" spans="2:2">
      <c r="B35177" s="15"/>
    </row>
    <row r="35178" spans="2:2">
      <c r="B35178" s="15"/>
    </row>
    <row r="35179" spans="2:2">
      <c r="B35179" s="15"/>
    </row>
    <row r="35180" spans="2:2">
      <c r="B35180" s="15"/>
    </row>
    <row r="35181" spans="2:2">
      <c r="B35181" s="15"/>
    </row>
    <row r="35182" spans="2:2">
      <c r="B35182" s="15"/>
    </row>
    <row r="35183" spans="2:2">
      <c r="B35183" s="15"/>
    </row>
    <row r="35184" spans="2:2">
      <c r="B35184" s="15"/>
    </row>
    <row r="35185" spans="2:2">
      <c r="B35185" s="15"/>
    </row>
    <row r="35186" spans="2:2">
      <c r="B35186" s="15"/>
    </row>
    <row r="35187" spans="2:2">
      <c r="B35187" s="15"/>
    </row>
    <row r="35188" spans="2:2">
      <c r="B35188" s="15"/>
    </row>
    <row r="35189" spans="2:2">
      <c r="B35189" s="15"/>
    </row>
    <row r="35190" spans="2:2">
      <c r="B35190" s="15"/>
    </row>
    <row r="35191" spans="2:2">
      <c r="B35191" s="15"/>
    </row>
    <row r="35192" spans="2:2">
      <c r="B35192" s="15"/>
    </row>
    <row r="35193" spans="2:2">
      <c r="B35193" s="15"/>
    </row>
    <row r="35194" spans="2:2">
      <c r="B35194" s="15"/>
    </row>
    <row r="35195" spans="2:2">
      <c r="B35195" s="15"/>
    </row>
    <row r="35196" spans="2:2">
      <c r="B35196" s="15"/>
    </row>
    <row r="35197" spans="2:2">
      <c r="B35197" s="15"/>
    </row>
    <row r="35198" spans="2:2">
      <c r="B35198" s="15"/>
    </row>
    <row r="35199" spans="2:2">
      <c r="B35199" s="15"/>
    </row>
    <row r="35200" spans="2:2">
      <c r="B35200" s="15"/>
    </row>
    <row r="35201" spans="2:2">
      <c r="B35201" s="15"/>
    </row>
    <row r="35202" spans="2:2">
      <c r="B35202" s="15"/>
    </row>
    <row r="35203" spans="2:2">
      <c r="B35203" s="15"/>
    </row>
    <row r="35204" spans="2:2">
      <c r="B35204" s="15"/>
    </row>
    <row r="35205" spans="2:2">
      <c r="B35205" s="15"/>
    </row>
    <row r="35206" spans="2:2">
      <c r="B35206" s="15"/>
    </row>
    <row r="35207" spans="2:2">
      <c r="B35207" s="15"/>
    </row>
    <row r="35208" spans="2:2">
      <c r="B35208" s="15"/>
    </row>
    <row r="35209" spans="2:2">
      <c r="B35209" s="15"/>
    </row>
    <row r="35210" spans="2:2">
      <c r="B35210" s="15"/>
    </row>
    <row r="35211" spans="2:2">
      <c r="B35211" s="15"/>
    </row>
    <row r="35212" spans="2:2">
      <c r="B35212" s="15"/>
    </row>
    <row r="35213" spans="2:2">
      <c r="B35213" s="15"/>
    </row>
    <row r="35214" spans="2:2">
      <c r="B35214" s="15"/>
    </row>
    <row r="35215" spans="2:2">
      <c r="B35215" s="15"/>
    </row>
    <row r="35216" spans="2:2">
      <c r="B35216" s="15"/>
    </row>
    <row r="35217" spans="2:2">
      <c r="B35217" s="15"/>
    </row>
    <row r="35218" spans="2:2">
      <c r="B35218" s="15"/>
    </row>
    <row r="35219" spans="2:2">
      <c r="B35219" s="15"/>
    </row>
    <row r="35220" spans="2:2">
      <c r="B35220" s="15"/>
    </row>
    <row r="35221" spans="2:2">
      <c r="B35221" s="15"/>
    </row>
    <row r="35222" spans="2:2">
      <c r="B35222" s="15"/>
    </row>
    <row r="35223" spans="2:2">
      <c r="B35223" s="15"/>
    </row>
    <row r="35224" spans="2:2">
      <c r="B35224" s="15"/>
    </row>
    <row r="35225" spans="2:2">
      <c r="B35225" s="15"/>
    </row>
    <row r="35226" spans="2:2">
      <c r="B35226" s="15"/>
    </row>
    <row r="35227" spans="2:2">
      <c r="B35227" s="15"/>
    </row>
    <row r="35228" spans="2:2">
      <c r="B35228" s="15"/>
    </row>
    <row r="35229" spans="2:2">
      <c r="B35229" s="15"/>
    </row>
    <row r="35230" spans="2:2">
      <c r="B35230" s="15"/>
    </row>
    <row r="35231" spans="2:2">
      <c r="B35231" s="15"/>
    </row>
    <row r="35232" spans="2:2">
      <c r="B35232" s="15"/>
    </row>
    <row r="35233" spans="2:2">
      <c r="B35233" s="15"/>
    </row>
    <row r="35234" spans="2:2">
      <c r="B35234" s="15"/>
    </row>
    <row r="35235" spans="2:2">
      <c r="B35235" s="15"/>
    </row>
    <row r="35236" spans="2:2">
      <c r="B35236" s="15"/>
    </row>
    <row r="35237" spans="2:2">
      <c r="B35237" s="15"/>
    </row>
    <row r="35238" spans="2:2">
      <c r="B35238" s="15"/>
    </row>
    <row r="35239" spans="2:2">
      <c r="B35239" s="15"/>
    </row>
    <row r="35240" spans="2:2">
      <c r="B35240" s="15"/>
    </row>
    <row r="35241" spans="2:2">
      <c r="B35241" s="15"/>
    </row>
    <row r="35242" spans="2:2">
      <c r="B35242" s="15"/>
    </row>
    <row r="35243" spans="2:2">
      <c r="B35243" s="15"/>
    </row>
    <row r="35244" spans="2:2">
      <c r="B35244" s="15"/>
    </row>
    <row r="35245" spans="2:2">
      <c r="B35245" s="15"/>
    </row>
    <row r="35246" spans="2:2">
      <c r="B35246" s="15"/>
    </row>
    <row r="35247" spans="2:2">
      <c r="B35247" s="15"/>
    </row>
    <row r="35248" spans="2:2">
      <c r="B35248" s="15"/>
    </row>
    <row r="35249" spans="2:2">
      <c r="B35249" s="15"/>
    </row>
    <row r="35250" spans="2:2">
      <c r="B35250" s="15"/>
    </row>
    <row r="35251" spans="2:2">
      <c r="B35251" s="15"/>
    </row>
    <row r="35252" spans="2:2">
      <c r="B35252" s="15"/>
    </row>
    <row r="35253" spans="2:2">
      <c r="B35253" s="15"/>
    </row>
    <row r="35254" spans="2:2">
      <c r="B35254" s="15"/>
    </row>
    <row r="35255" spans="2:2">
      <c r="B35255" s="15"/>
    </row>
    <row r="35256" spans="2:2">
      <c r="B35256" s="15"/>
    </row>
    <row r="35257" spans="2:2">
      <c r="B35257" s="15"/>
    </row>
    <row r="35258" spans="2:2">
      <c r="B35258" s="15"/>
    </row>
    <row r="35259" spans="2:2">
      <c r="B35259" s="15"/>
    </row>
    <row r="35260" spans="2:2">
      <c r="B35260" s="15"/>
    </row>
    <row r="35261" spans="2:2">
      <c r="B35261" s="15"/>
    </row>
    <row r="35262" spans="2:2">
      <c r="B35262" s="15"/>
    </row>
    <row r="35263" spans="2:2">
      <c r="B35263" s="15"/>
    </row>
    <row r="35264" spans="2:2">
      <c r="B35264" s="15"/>
    </row>
    <row r="35265" spans="2:2">
      <c r="B35265" s="15"/>
    </row>
    <row r="35266" spans="2:2">
      <c r="B35266" s="15"/>
    </row>
    <row r="35267" spans="2:2">
      <c r="B35267" s="15"/>
    </row>
    <row r="35268" spans="2:2">
      <c r="B35268" s="15"/>
    </row>
    <row r="35269" spans="2:2">
      <c r="B35269" s="15"/>
    </row>
    <row r="35270" spans="2:2">
      <c r="B35270" s="15"/>
    </row>
    <row r="35271" spans="2:2">
      <c r="B35271" s="15"/>
    </row>
    <row r="35272" spans="2:2">
      <c r="B35272" s="15"/>
    </row>
    <row r="35273" spans="2:2">
      <c r="B35273" s="15"/>
    </row>
    <row r="35274" spans="2:2">
      <c r="B35274" s="15"/>
    </row>
    <row r="35275" spans="2:2">
      <c r="B35275" s="15"/>
    </row>
    <row r="35276" spans="2:2">
      <c r="B35276" s="15"/>
    </row>
    <row r="35277" spans="2:2">
      <c r="B35277" s="15"/>
    </row>
    <row r="35278" spans="2:2">
      <c r="B35278" s="15"/>
    </row>
    <row r="35279" spans="2:2">
      <c r="B35279" s="15"/>
    </row>
    <row r="35280" spans="2:2">
      <c r="B35280" s="15"/>
    </row>
    <row r="35281" spans="2:2">
      <c r="B35281" s="15"/>
    </row>
    <row r="35282" spans="2:2">
      <c r="B35282" s="15"/>
    </row>
    <row r="35283" spans="2:2">
      <c r="B35283" s="15"/>
    </row>
    <row r="35284" spans="2:2">
      <c r="B35284" s="15"/>
    </row>
    <row r="35285" spans="2:2">
      <c r="B35285" s="15"/>
    </row>
    <row r="35286" spans="2:2">
      <c r="B35286" s="15"/>
    </row>
    <row r="35287" spans="2:2">
      <c r="B35287" s="15"/>
    </row>
    <row r="35288" spans="2:2">
      <c r="B35288" s="15"/>
    </row>
    <row r="35289" spans="2:2">
      <c r="B35289" s="15"/>
    </row>
    <row r="35290" spans="2:2">
      <c r="B35290" s="15"/>
    </row>
    <row r="35291" spans="2:2">
      <c r="B35291" s="15"/>
    </row>
    <row r="35292" spans="2:2">
      <c r="B35292" s="15"/>
    </row>
    <row r="35293" spans="2:2">
      <c r="B35293" s="15"/>
    </row>
    <row r="35294" spans="2:2">
      <c r="B35294" s="15"/>
    </row>
    <row r="35295" spans="2:2">
      <c r="B35295" s="15"/>
    </row>
    <row r="35296" spans="2:2">
      <c r="B35296" s="15"/>
    </row>
    <row r="35297" spans="2:2">
      <c r="B35297" s="15"/>
    </row>
    <row r="35298" spans="2:2">
      <c r="B35298" s="15"/>
    </row>
    <row r="35299" spans="2:2">
      <c r="B35299" s="15"/>
    </row>
    <row r="35300" spans="2:2">
      <c r="B35300" s="15"/>
    </row>
    <row r="35301" spans="2:2">
      <c r="B35301" s="15"/>
    </row>
    <row r="35302" spans="2:2">
      <c r="B35302" s="15"/>
    </row>
    <row r="35303" spans="2:2">
      <c r="B35303" s="15"/>
    </row>
    <row r="35304" spans="2:2">
      <c r="B35304" s="15"/>
    </row>
    <row r="35305" spans="2:2">
      <c r="B35305" s="15"/>
    </row>
    <row r="35306" spans="2:2">
      <c r="B35306" s="15"/>
    </row>
    <row r="35307" spans="2:2">
      <c r="B35307" s="15"/>
    </row>
    <row r="35308" spans="2:2">
      <c r="B35308" s="15"/>
    </row>
    <row r="35309" spans="2:2">
      <c r="B35309" s="15"/>
    </row>
    <row r="35310" spans="2:2">
      <c r="B35310" s="15"/>
    </row>
    <row r="35311" spans="2:2">
      <c r="B35311" s="15"/>
    </row>
    <row r="35312" spans="2:2">
      <c r="B35312" s="15"/>
    </row>
    <row r="35313" spans="2:2">
      <c r="B35313" s="15"/>
    </row>
    <row r="35314" spans="2:2">
      <c r="B35314" s="15"/>
    </row>
    <row r="35315" spans="2:2">
      <c r="B35315" s="15"/>
    </row>
    <row r="35316" spans="2:2">
      <c r="B35316" s="15"/>
    </row>
    <row r="35317" spans="2:2">
      <c r="B35317" s="15"/>
    </row>
    <row r="35318" spans="2:2">
      <c r="B35318" s="15"/>
    </row>
    <row r="35319" spans="2:2">
      <c r="B35319" s="15"/>
    </row>
    <row r="35320" spans="2:2">
      <c r="B35320" s="15"/>
    </row>
    <row r="35321" spans="2:2">
      <c r="B35321" s="15"/>
    </row>
    <row r="35322" spans="2:2">
      <c r="B35322" s="15"/>
    </row>
    <row r="35323" spans="2:2">
      <c r="B35323" s="15"/>
    </row>
    <row r="35324" spans="2:2">
      <c r="B35324" s="15"/>
    </row>
    <row r="35325" spans="2:2">
      <c r="B35325" s="15"/>
    </row>
    <row r="35326" spans="2:2">
      <c r="B35326" s="15"/>
    </row>
    <row r="35327" spans="2:2">
      <c r="B35327" s="15"/>
    </row>
    <row r="35328" spans="2:2">
      <c r="B35328" s="15"/>
    </row>
    <row r="35329" spans="2:2">
      <c r="B35329" s="15"/>
    </row>
    <row r="35330" spans="2:2">
      <c r="B35330" s="15"/>
    </row>
    <row r="35331" spans="2:2">
      <c r="B35331" s="15"/>
    </row>
    <row r="35332" spans="2:2">
      <c r="B35332" s="15"/>
    </row>
    <row r="35333" spans="2:2">
      <c r="B35333" s="15"/>
    </row>
    <row r="35334" spans="2:2">
      <c r="B35334" s="15"/>
    </row>
    <row r="35335" spans="2:2">
      <c r="B35335" s="15"/>
    </row>
    <row r="35336" spans="2:2">
      <c r="B35336" s="15"/>
    </row>
    <row r="35337" spans="2:2">
      <c r="B35337" s="15"/>
    </row>
    <row r="35338" spans="2:2">
      <c r="B35338" s="15"/>
    </row>
    <row r="35339" spans="2:2">
      <c r="B35339" s="15"/>
    </row>
    <row r="35340" spans="2:2">
      <c r="B35340" s="15"/>
    </row>
    <row r="35341" spans="2:2">
      <c r="B35341" s="15"/>
    </row>
    <row r="35342" spans="2:2">
      <c r="B35342" s="15"/>
    </row>
    <row r="35343" spans="2:2">
      <c r="B35343" s="15"/>
    </row>
    <row r="35344" spans="2:2">
      <c r="B35344" s="15"/>
    </row>
    <row r="35345" spans="2:2">
      <c r="B35345" s="15"/>
    </row>
    <row r="35346" spans="2:2">
      <c r="B35346" s="15"/>
    </row>
    <row r="35347" spans="2:2">
      <c r="B35347" s="15"/>
    </row>
    <row r="35348" spans="2:2">
      <c r="B35348" s="15"/>
    </row>
    <row r="35349" spans="2:2">
      <c r="B35349" s="15"/>
    </row>
    <row r="35350" spans="2:2">
      <c r="B35350" s="15"/>
    </row>
    <row r="35351" spans="2:2">
      <c r="B35351" s="15"/>
    </row>
    <row r="35352" spans="2:2">
      <c r="B35352" s="15"/>
    </row>
    <row r="35353" spans="2:2">
      <c r="B35353" s="15"/>
    </row>
    <row r="35354" spans="2:2">
      <c r="B35354" s="15"/>
    </row>
    <row r="35355" spans="2:2">
      <c r="B35355" s="15"/>
    </row>
    <row r="35356" spans="2:2">
      <c r="B35356" s="15"/>
    </row>
    <row r="35357" spans="2:2">
      <c r="B35357" s="15"/>
    </row>
    <row r="35358" spans="2:2">
      <c r="B35358" s="15"/>
    </row>
    <row r="35359" spans="2:2">
      <c r="B35359" s="15"/>
    </row>
    <row r="35360" spans="2:2">
      <c r="B35360" s="15"/>
    </row>
    <row r="35361" spans="2:2">
      <c r="B35361" s="15"/>
    </row>
    <row r="35362" spans="2:2">
      <c r="B35362" s="15"/>
    </row>
    <row r="35363" spans="2:2">
      <c r="B35363" s="15"/>
    </row>
    <row r="35364" spans="2:2">
      <c r="B35364" s="15"/>
    </row>
    <row r="35365" spans="2:2">
      <c r="B35365" s="15"/>
    </row>
    <row r="35366" spans="2:2">
      <c r="B35366" s="15"/>
    </row>
    <row r="35367" spans="2:2">
      <c r="B35367" s="15"/>
    </row>
    <row r="35368" spans="2:2">
      <c r="B35368" s="15"/>
    </row>
    <row r="35369" spans="2:2">
      <c r="B35369" s="15"/>
    </row>
    <row r="35370" spans="2:2">
      <c r="B35370" s="15"/>
    </row>
    <row r="35371" spans="2:2">
      <c r="B35371" s="15"/>
    </row>
    <row r="35372" spans="2:2">
      <c r="B35372" s="15"/>
    </row>
    <row r="35373" spans="2:2">
      <c r="B35373" s="15"/>
    </row>
    <row r="35374" spans="2:2">
      <c r="B35374" s="15"/>
    </row>
    <row r="35375" spans="2:2">
      <c r="B35375" s="15"/>
    </row>
    <row r="35376" spans="2:2">
      <c r="B35376" s="15"/>
    </row>
    <row r="35377" spans="2:2">
      <c r="B35377" s="15"/>
    </row>
    <row r="35378" spans="2:2">
      <c r="B35378" s="15"/>
    </row>
    <row r="35379" spans="2:2">
      <c r="B35379" s="15"/>
    </row>
    <row r="35380" spans="2:2">
      <c r="B35380" s="15"/>
    </row>
    <row r="35381" spans="2:2">
      <c r="B35381" s="15"/>
    </row>
    <row r="35382" spans="2:2">
      <c r="B35382" s="15"/>
    </row>
    <row r="35383" spans="2:2">
      <c r="B35383" s="15"/>
    </row>
    <row r="35384" spans="2:2">
      <c r="B35384" s="15"/>
    </row>
    <row r="35385" spans="2:2">
      <c r="B35385" s="15"/>
    </row>
    <row r="35386" spans="2:2">
      <c r="B35386" s="15"/>
    </row>
    <row r="35387" spans="2:2">
      <c r="B35387" s="15"/>
    </row>
    <row r="35388" spans="2:2">
      <c r="B35388" s="15"/>
    </row>
    <row r="35389" spans="2:2">
      <c r="B35389" s="15"/>
    </row>
    <row r="35390" spans="2:2">
      <c r="B35390" s="15"/>
    </row>
    <row r="35391" spans="2:2">
      <c r="B35391" s="15"/>
    </row>
    <row r="35392" spans="2:2">
      <c r="B35392" s="15"/>
    </row>
    <row r="35393" spans="2:2">
      <c r="B35393" s="15"/>
    </row>
    <row r="35394" spans="2:2">
      <c r="B35394" s="15"/>
    </row>
    <row r="35395" spans="2:2">
      <c r="B35395" s="15"/>
    </row>
    <row r="35396" spans="2:2">
      <c r="B35396" s="15"/>
    </row>
    <row r="35397" spans="2:2">
      <c r="B35397" s="15"/>
    </row>
    <row r="35398" spans="2:2">
      <c r="B35398" s="15"/>
    </row>
    <row r="35399" spans="2:2">
      <c r="B35399" s="15"/>
    </row>
    <row r="35400" spans="2:2">
      <c r="B35400" s="15"/>
    </row>
    <row r="35401" spans="2:2">
      <c r="B35401" s="15"/>
    </row>
    <row r="35402" spans="2:2">
      <c r="B35402" s="15"/>
    </row>
    <row r="35403" spans="2:2">
      <c r="B35403" s="15"/>
    </row>
    <row r="35404" spans="2:2">
      <c r="B35404" s="15"/>
    </row>
    <row r="35405" spans="2:2">
      <c r="B35405" s="15"/>
    </row>
    <row r="35406" spans="2:2">
      <c r="B35406" s="15"/>
    </row>
    <row r="35407" spans="2:2">
      <c r="B35407" s="15"/>
    </row>
    <row r="35408" spans="2:2">
      <c r="B35408" s="15"/>
    </row>
    <row r="35409" spans="2:2">
      <c r="B35409" s="15"/>
    </row>
    <row r="35410" spans="2:2">
      <c r="B35410" s="15"/>
    </row>
    <row r="35411" spans="2:2">
      <c r="B35411" s="15"/>
    </row>
    <row r="35412" spans="2:2">
      <c r="B35412" s="15"/>
    </row>
    <row r="35413" spans="2:2">
      <c r="B35413" s="15"/>
    </row>
    <row r="35414" spans="2:2">
      <c r="B35414" s="15"/>
    </row>
    <row r="35415" spans="2:2">
      <c r="B35415" s="15"/>
    </row>
    <row r="35416" spans="2:2">
      <c r="B35416" s="15"/>
    </row>
    <row r="35417" spans="2:2">
      <c r="B35417" s="15"/>
    </row>
    <row r="35418" spans="2:2">
      <c r="B35418" s="15"/>
    </row>
    <row r="35419" spans="2:2">
      <c r="B35419" s="15"/>
    </row>
    <row r="35420" spans="2:2">
      <c r="B35420" s="15"/>
    </row>
    <row r="35421" spans="2:2">
      <c r="B35421" s="15"/>
    </row>
    <row r="35422" spans="2:2">
      <c r="B35422" s="15"/>
    </row>
    <row r="35423" spans="2:2">
      <c r="B35423" s="15"/>
    </row>
    <row r="35424" spans="2:2">
      <c r="B35424" s="15"/>
    </row>
    <row r="35425" spans="2:2">
      <c r="B35425" s="15"/>
    </row>
    <row r="35426" spans="2:2">
      <c r="B35426" s="15"/>
    </row>
    <row r="35427" spans="2:2">
      <c r="B35427" s="15"/>
    </row>
    <row r="35428" spans="2:2">
      <c r="B35428" s="15"/>
    </row>
    <row r="35429" spans="2:2">
      <c r="B35429" s="15"/>
    </row>
    <row r="35430" spans="2:2">
      <c r="B35430" s="15"/>
    </row>
    <row r="35431" spans="2:2">
      <c r="B35431" s="15"/>
    </row>
    <row r="35432" spans="2:2">
      <c r="B35432" s="15"/>
    </row>
    <row r="35433" spans="2:2">
      <c r="B35433" s="15"/>
    </row>
    <row r="35434" spans="2:2">
      <c r="B35434" s="15"/>
    </row>
    <row r="35435" spans="2:2">
      <c r="B35435" s="15"/>
    </row>
    <row r="35436" spans="2:2">
      <c r="B35436" s="15"/>
    </row>
    <row r="35437" spans="2:2">
      <c r="B35437" s="15"/>
    </row>
    <row r="35438" spans="2:2">
      <c r="B35438" s="15"/>
    </row>
    <row r="35439" spans="2:2">
      <c r="B35439" s="15"/>
    </row>
    <row r="35440" spans="2:2">
      <c r="B35440" s="15"/>
    </row>
    <row r="35441" spans="2:2">
      <c r="B35441" s="15"/>
    </row>
    <row r="35442" spans="2:2">
      <c r="B35442" s="15"/>
    </row>
    <row r="35443" spans="2:2">
      <c r="B35443" s="15"/>
    </row>
    <row r="35444" spans="2:2">
      <c r="B35444" s="15"/>
    </row>
    <row r="35445" spans="2:2">
      <c r="B35445" s="15"/>
    </row>
    <row r="35446" spans="2:2">
      <c r="B35446" s="15"/>
    </row>
    <row r="35447" spans="2:2">
      <c r="B35447" s="15"/>
    </row>
    <row r="35448" spans="2:2">
      <c r="B35448" s="15"/>
    </row>
    <row r="35449" spans="2:2">
      <c r="B35449" s="15"/>
    </row>
    <row r="35450" spans="2:2">
      <c r="B35450" s="15"/>
    </row>
    <row r="35451" spans="2:2">
      <c r="B35451" s="15"/>
    </row>
    <row r="35452" spans="2:2">
      <c r="B35452" s="15"/>
    </row>
    <row r="35453" spans="2:2">
      <c r="B35453" s="15"/>
    </row>
    <row r="35454" spans="2:2">
      <c r="B35454" s="15"/>
    </row>
    <row r="35455" spans="2:2">
      <c r="B35455" s="15"/>
    </row>
    <row r="35456" spans="2:2">
      <c r="B35456" s="15"/>
    </row>
    <row r="35457" spans="2:2">
      <c r="B35457" s="15"/>
    </row>
    <row r="35458" spans="2:2">
      <c r="B35458" s="15"/>
    </row>
    <row r="35459" spans="2:2">
      <c r="B35459" s="15"/>
    </row>
    <row r="35460" spans="2:2">
      <c r="B35460" s="15"/>
    </row>
    <row r="35461" spans="2:2">
      <c r="B35461" s="15"/>
    </row>
    <row r="35462" spans="2:2">
      <c r="B35462" s="15"/>
    </row>
    <row r="35463" spans="2:2">
      <c r="B35463" s="15"/>
    </row>
    <row r="35464" spans="2:2">
      <c r="B35464" s="15"/>
    </row>
    <row r="35465" spans="2:2">
      <c r="B35465" s="15"/>
    </row>
    <row r="35466" spans="2:2">
      <c r="B35466" s="15"/>
    </row>
    <row r="35467" spans="2:2">
      <c r="B35467" s="15"/>
    </row>
    <row r="35468" spans="2:2">
      <c r="B35468" s="15"/>
    </row>
    <row r="35469" spans="2:2">
      <c r="B35469" s="15"/>
    </row>
    <row r="35470" spans="2:2">
      <c r="B35470" s="15"/>
    </row>
    <row r="35471" spans="2:2">
      <c r="B35471" s="15"/>
    </row>
    <row r="35472" spans="2:2">
      <c r="B35472" s="15"/>
    </row>
    <row r="35473" spans="2:2">
      <c r="B35473" s="15"/>
    </row>
    <row r="35474" spans="2:2">
      <c r="B35474" s="15"/>
    </row>
    <row r="35475" spans="2:2">
      <c r="B35475" s="15"/>
    </row>
    <row r="35476" spans="2:2">
      <c r="B35476" s="15"/>
    </row>
    <row r="35477" spans="2:2">
      <c r="B35477" s="15"/>
    </row>
    <row r="35478" spans="2:2">
      <c r="B35478" s="15"/>
    </row>
    <row r="35479" spans="2:2">
      <c r="B35479" s="15"/>
    </row>
    <row r="35480" spans="2:2">
      <c r="B35480" s="15"/>
    </row>
    <row r="35481" spans="2:2">
      <c r="B35481" s="15"/>
    </row>
    <row r="35482" spans="2:2">
      <c r="B35482" s="15"/>
    </row>
    <row r="35483" spans="2:2">
      <c r="B35483" s="15"/>
    </row>
    <row r="35484" spans="2:2">
      <c r="B35484" s="15"/>
    </row>
    <row r="35485" spans="2:2">
      <c r="B35485" s="15"/>
    </row>
    <row r="35486" spans="2:2">
      <c r="B35486" s="15"/>
    </row>
    <row r="35487" spans="2:2">
      <c r="B35487" s="15"/>
    </row>
    <row r="35488" spans="2:2">
      <c r="B35488" s="15"/>
    </row>
    <row r="35489" spans="2:2">
      <c r="B35489" s="15"/>
    </row>
    <row r="35490" spans="2:2">
      <c r="B35490" s="15"/>
    </row>
    <row r="35491" spans="2:2">
      <c r="B35491" s="15"/>
    </row>
    <row r="35492" spans="2:2">
      <c r="B35492" s="15"/>
    </row>
    <row r="35493" spans="2:2">
      <c r="B35493" s="15"/>
    </row>
    <row r="35494" spans="2:2">
      <c r="B35494" s="15"/>
    </row>
    <row r="35495" spans="2:2">
      <c r="B35495" s="15"/>
    </row>
    <row r="35496" spans="2:2">
      <c r="B35496" s="15"/>
    </row>
    <row r="35497" spans="2:2">
      <c r="B35497" s="15"/>
    </row>
    <row r="35498" spans="2:2">
      <c r="B35498" s="15"/>
    </row>
    <row r="35499" spans="2:2">
      <c r="B35499" s="15"/>
    </row>
    <row r="35500" spans="2:2">
      <c r="B35500" s="15"/>
    </row>
    <row r="35501" spans="2:2">
      <c r="B35501" s="15"/>
    </row>
    <row r="35502" spans="2:2">
      <c r="B35502" s="15"/>
    </row>
    <row r="35503" spans="2:2">
      <c r="B35503" s="15"/>
    </row>
    <row r="35504" spans="2:2">
      <c r="B35504" s="15"/>
    </row>
    <row r="35505" spans="2:2">
      <c r="B35505" s="15"/>
    </row>
    <row r="35506" spans="2:2">
      <c r="B35506" s="15"/>
    </row>
    <row r="35507" spans="2:2">
      <c r="B35507" s="15"/>
    </row>
    <row r="35508" spans="2:2">
      <c r="B35508" s="15"/>
    </row>
    <row r="35509" spans="2:2">
      <c r="B35509" s="15"/>
    </row>
    <row r="35510" spans="2:2">
      <c r="B35510" s="15"/>
    </row>
    <row r="35511" spans="2:2">
      <c r="B35511" s="15"/>
    </row>
    <row r="35512" spans="2:2">
      <c r="B35512" s="15"/>
    </row>
    <row r="35513" spans="2:2">
      <c r="B35513" s="15"/>
    </row>
    <row r="35514" spans="2:2">
      <c r="B35514" s="15"/>
    </row>
    <row r="35515" spans="2:2">
      <c r="B35515" s="15"/>
    </row>
    <row r="35516" spans="2:2">
      <c r="B35516" s="15"/>
    </row>
    <row r="35517" spans="2:2">
      <c r="B35517" s="15"/>
    </row>
    <row r="35518" spans="2:2">
      <c r="B35518" s="15"/>
    </row>
    <row r="35519" spans="2:2">
      <c r="B35519" s="15"/>
    </row>
    <row r="35520" spans="2:2">
      <c r="B35520" s="15"/>
    </row>
    <row r="35521" spans="2:2">
      <c r="B35521" s="15"/>
    </row>
    <row r="35522" spans="2:2">
      <c r="B35522" s="15"/>
    </row>
    <row r="35523" spans="2:2">
      <c r="B35523" s="15"/>
    </row>
    <row r="35524" spans="2:2">
      <c r="B35524" s="15"/>
    </row>
    <row r="35525" spans="2:2">
      <c r="B35525" s="15"/>
    </row>
    <row r="35526" spans="2:2">
      <c r="B35526" s="15"/>
    </row>
    <row r="35527" spans="2:2">
      <c r="B35527" s="15"/>
    </row>
    <row r="35528" spans="2:2">
      <c r="B35528" s="15"/>
    </row>
    <row r="35529" spans="2:2">
      <c r="B35529" s="15"/>
    </row>
    <row r="35530" spans="2:2">
      <c r="B35530" s="15"/>
    </row>
    <row r="35531" spans="2:2">
      <c r="B35531" s="15"/>
    </row>
    <row r="35532" spans="2:2">
      <c r="B35532" s="15"/>
    </row>
    <row r="35533" spans="2:2">
      <c r="B35533" s="15"/>
    </row>
    <row r="35534" spans="2:2">
      <c r="B35534" s="15"/>
    </row>
    <row r="35535" spans="2:2">
      <c r="B35535" s="15"/>
    </row>
    <row r="35536" spans="2:2">
      <c r="B35536" s="15"/>
    </row>
    <row r="35537" spans="2:2">
      <c r="B35537" s="15"/>
    </row>
    <row r="35538" spans="2:2">
      <c r="B35538" s="15"/>
    </row>
    <row r="35539" spans="2:2">
      <c r="B35539" s="15"/>
    </row>
    <row r="35540" spans="2:2">
      <c r="B35540" s="15"/>
    </row>
    <row r="35541" spans="2:2">
      <c r="B35541" s="15"/>
    </row>
    <row r="35542" spans="2:2">
      <c r="B35542" s="15"/>
    </row>
    <row r="35543" spans="2:2">
      <c r="B35543" s="15"/>
    </row>
    <row r="35544" spans="2:2">
      <c r="B35544" s="15"/>
    </row>
    <row r="35545" spans="2:2">
      <c r="B35545" s="15"/>
    </row>
    <row r="35546" spans="2:2">
      <c r="B35546" s="15"/>
    </row>
    <row r="35547" spans="2:2">
      <c r="B35547" s="15"/>
    </row>
    <row r="35548" spans="2:2">
      <c r="B35548" s="15"/>
    </row>
    <row r="35549" spans="2:2">
      <c r="B35549" s="15"/>
    </row>
    <row r="35550" spans="2:2">
      <c r="B35550" s="15"/>
    </row>
    <row r="35551" spans="2:2">
      <c r="B35551" s="15"/>
    </row>
    <row r="35552" spans="2:2">
      <c r="B35552" s="15"/>
    </row>
    <row r="35553" spans="2:2">
      <c r="B35553" s="15"/>
    </row>
    <row r="35554" spans="2:2">
      <c r="B35554" s="15"/>
    </row>
    <row r="35555" spans="2:2">
      <c r="B35555" s="15"/>
    </row>
    <row r="35556" spans="2:2">
      <c r="B35556" s="15"/>
    </row>
    <row r="35557" spans="2:2">
      <c r="B35557" s="15"/>
    </row>
    <row r="35558" spans="2:2">
      <c r="B35558" s="15"/>
    </row>
    <row r="35559" spans="2:2">
      <c r="B35559" s="15"/>
    </row>
    <row r="35560" spans="2:2">
      <c r="B35560" s="15"/>
    </row>
    <row r="35561" spans="2:2">
      <c r="B35561" s="15"/>
    </row>
    <row r="35562" spans="2:2">
      <c r="B35562" s="15"/>
    </row>
    <row r="35563" spans="2:2">
      <c r="B35563" s="15"/>
    </row>
    <row r="35564" spans="2:2">
      <c r="B35564" s="15"/>
    </row>
    <row r="35565" spans="2:2">
      <c r="B35565" s="15"/>
    </row>
    <row r="35566" spans="2:2">
      <c r="B35566" s="15"/>
    </row>
    <row r="35567" spans="2:2">
      <c r="B35567" s="15"/>
    </row>
    <row r="35568" spans="2:2">
      <c r="B35568" s="15"/>
    </row>
    <row r="35569" spans="2:2">
      <c r="B35569" s="15"/>
    </row>
    <row r="35570" spans="2:2">
      <c r="B35570" s="15"/>
    </row>
    <row r="35571" spans="2:2">
      <c r="B35571" s="15"/>
    </row>
    <row r="35572" spans="2:2">
      <c r="B35572" s="15"/>
    </row>
    <row r="35573" spans="2:2">
      <c r="B35573" s="15"/>
    </row>
    <row r="35574" spans="2:2">
      <c r="B35574" s="15"/>
    </row>
    <row r="35575" spans="2:2">
      <c r="B35575" s="15"/>
    </row>
    <row r="35576" spans="2:2">
      <c r="B35576" s="15"/>
    </row>
    <row r="35577" spans="2:2">
      <c r="B35577" s="15"/>
    </row>
    <row r="35578" spans="2:2">
      <c r="B35578" s="15"/>
    </row>
    <row r="35579" spans="2:2">
      <c r="B35579" s="15"/>
    </row>
    <row r="35580" spans="2:2">
      <c r="B35580" s="15"/>
    </row>
    <row r="35581" spans="2:2">
      <c r="B35581" s="15"/>
    </row>
    <row r="35582" spans="2:2">
      <c r="B35582" s="15"/>
    </row>
    <row r="35583" spans="2:2">
      <c r="B35583" s="15"/>
    </row>
    <row r="35584" spans="2:2">
      <c r="B35584" s="15"/>
    </row>
    <row r="35585" spans="2:2">
      <c r="B35585" s="15"/>
    </row>
    <row r="35586" spans="2:2">
      <c r="B35586" s="15"/>
    </row>
    <row r="35587" spans="2:2">
      <c r="B35587" s="15"/>
    </row>
    <row r="35588" spans="2:2">
      <c r="B35588" s="15"/>
    </row>
    <row r="35589" spans="2:2">
      <c r="B35589" s="15"/>
    </row>
    <row r="35590" spans="2:2">
      <c r="B35590" s="15"/>
    </row>
    <row r="35591" spans="2:2">
      <c r="B35591" s="15"/>
    </row>
    <row r="35592" spans="2:2">
      <c r="B35592" s="15"/>
    </row>
    <row r="35593" spans="2:2">
      <c r="B35593" s="15"/>
    </row>
    <row r="35594" spans="2:2">
      <c r="B35594" s="15"/>
    </row>
    <row r="35595" spans="2:2">
      <c r="B35595" s="15"/>
    </row>
    <row r="35596" spans="2:2">
      <c r="B35596" s="15"/>
    </row>
    <row r="35597" spans="2:2">
      <c r="B35597" s="15"/>
    </row>
    <row r="35598" spans="2:2">
      <c r="B35598" s="15"/>
    </row>
    <row r="35599" spans="2:2">
      <c r="B35599" s="15"/>
    </row>
    <row r="35600" spans="2:2">
      <c r="B35600" s="15"/>
    </row>
    <row r="35601" spans="2:2">
      <c r="B35601" s="15"/>
    </row>
    <row r="35602" spans="2:2">
      <c r="B35602" s="15"/>
    </row>
    <row r="35603" spans="2:2">
      <c r="B35603" s="15"/>
    </row>
    <row r="35604" spans="2:2">
      <c r="B35604" s="15"/>
    </row>
    <row r="35605" spans="2:2">
      <c r="B35605" s="15"/>
    </row>
    <row r="35606" spans="2:2">
      <c r="B35606" s="15"/>
    </row>
    <row r="35607" spans="2:2">
      <c r="B35607" s="15"/>
    </row>
    <row r="35608" spans="2:2">
      <c r="B35608" s="15"/>
    </row>
    <row r="35609" spans="2:2">
      <c r="B35609" s="15"/>
    </row>
    <row r="35610" spans="2:2">
      <c r="B35610" s="15"/>
    </row>
    <row r="35611" spans="2:2">
      <c r="B35611" s="15"/>
    </row>
    <row r="35612" spans="2:2">
      <c r="B35612" s="15"/>
    </row>
    <row r="35613" spans="2:2">
      <c r="B35613" s="15"/>
    </row>
    <row r="35614" spans="2:2">
      <c r="B35614" s="15"/>
    </row>
    <row r="35615" spans="2:2">
      <c r="B35615" s="15"/>
    </row>
    <row r="35616" spans="2:2">
      <c r="B35616" s="15"/>
    </row>
    <row r="35617" spans="2:2">
      <c r="B35617" s="15"/>
    </row>
    <row r="35618" spans="2:2">
      <c r="B35618" s="15"/>
    </row>
    <row r="35619" spans="2:2">
      <c r="B35619" s="15"/>
    </row>
    <row r="35620" spans="2:2">
      <c r="B35620" s="15"/>
    </row>
    <row r="35621" spans="2:2">
      <c r="B35621" s="15"/>
    </row>
    <row r="35622" spans="2:2">
      <c r="B35622" s="15"/>
    </row>
    <row r="35623" spans="2:2">
      <c r="B35623" s="15"/>
    </row>
    <row r="35624" spans="2:2">
      <c r="B35624" s="15"/>
    </row>
    <row r="35625" spans="2:2">
      <c r="B35625" s="15"/>
    </row>
    <row r="35626" spans="2:2">
      <c r="B35626" s="15"/>
    </row>
    <row r="35627" spans="2:2">
      <c r="B35627" s="15"/>
    </row>
    <row r="35628" spans="2:2">
      <c r="B35628" s="15"/>
    </row>
    <row r="35629" spans="2:2">
      <c r="B35629" s="15"/>
    </row>
    <row r="35630" spans="2:2">
      <c r="B35630" s="15"/>
    </row>
    <row r="35631" spans="2:2">
      <c r="B35631" s="15"/>
    </row>
    <row r="35632" spans="2:2">
      <c r="B35632" s="15"/>
    </row>
    <row r="35633" spans="2:2">
      <c r="B35633" s="15"/>
    </row>
    <row r="35634" spans="2:2">
      <c r="B35634" s="15"/>
    </row>
    <row r="35635" spans="2:2">
      <c r="B35635" s="15"/>
    </row>
    <row r="35636" spans="2:2">
      <c r="B35636" s="15"/>
    </row>
    <row r="35637" spans="2:2">
      <c r="B35637" s="15"/>
    </row>
    <row r="35638" spans="2:2">
      <c r="B35638" s="15"/>
    </row>
    <row r="35639" spans="2:2">
      <c r="B35639" s="15"/>
    </row>
    <row r="35640" spans="2:2">
      <c r="B35640" s="15"/>
    </row>
    <row r="35641" spans="2:2">
      <c r="B35641" s="15"/>
    </row>
    <row r="35642" spans="2:2">
      <c r="B35642" s="15"/>
    </row>
    <row r="35643" spans="2:2">
      <c r="B35643" s="15"/>
    </row>
    <row r="35644" spans="2:2">
      <c r="B35644" s="15"/>
    </row>
    <row r="35645" spans="2:2">
      <c r="B35645" s="15"/>
    </row>
    <row r="35646" spans="2:2">
      <c r="B35646" s="15"/>
    </row>
    <row r="35647" spans="2:2">
      <c r="B35647" s="15"/>
    </row>
    <row r="35648" spans="2:2">
      <c r="B35648" s="15"/>
    </row>
    <row r="35649" spans="2:2">
      <c r="B35649" s="15"/>
    </row>
    <row r="35650" spans="2:2">
      <c r="B35650" s="15"/>
    </row>
    <row r="35651" spans="2:2">
      <c r="B35651" s="15"/>
    </row>
    <row r="35652" spans="2:2">
      <c r="B35652" s="15"/>
    </row>
    <row r="35653" spans="2:2">
      <c r="B35653" s="15"/>
    </row>
    <row r="35654" spans="2:2">
      <c r="B35654" s="15"/>
    </row>
    <row r="35655" spans="2:2">
      <c r="B35655" s="15"/>
    </row>
    <row r="35656" spans="2:2">
      <c r="B35656" s="15"/>
    </row>
    <row r="35657" spans="2:2">
      <c r="B35657" s="15"/>
    </row>
    <row r="35658" spans="2:2">
      <c r="B35658" s="15"/>
    </row>
    <row r="35659" spans="2:2">
      <c r="B35659" s="15"/>
    </row>
    <row r="35660" spans="2:2">
      <c r="B35660" s="15"/>
    </row>
    <row r="35661" spans="2:2">
      <c r="B35661" s="15"/>
    </row>
    <row r="35662" spans="2:2">
      <c r="B35662" s="15"/>
    </row>
    <row r="35663" spans="2:2">
      <c r="B35663" s="15"/>
    </row>
    <row r="35664" spans="2:2">
      <c r="B35664" s="15"/>
    </row>
    <row r="35665" spans="2:2">
      <c r="B35665" s="15"/>
    </row>
    <row r="35666" spans="2:2">
      <c r="B35666" s="15"/>
    </row>
    <row r="35667" spans="2:2">
      <c r="B35667" s="15"/>
    </row>
    <row r="35668" spans="2:2">
      <c r="B35668" s="15"/>
    </row>
    <row r="35669" spans="2:2">
      <c r="B35669" s="15"/>
    </row>
    <row r="35670" spans="2:2">
      <c r="B35670" s="15"/>
    </row>
    <row r="35671" spans="2:2">
      <c r="B35671" s="15"/>
    </row>
    <row r="35672" spans="2:2">
      <c r="B35672" s="15"/>
    </row>
    <row r="35673" spans="2:2">
      <c r="B35673" s="15"/>
    </row>
    <row r="35674" spans="2:2">
      <c r="B35674" s="15"/>
    </row>
    <row r="35675" spans="2:2">
      <c r="B35675" s="15"/>
    </row>
    <row r="35676" spans="2:2">
      <c r="B35676" s="15"/>
    </row>
    <row r="35677" spans="2:2">
      <c r="B35677" s="15"/>
    </row>
    <row r="35678" spans="2:2">
      <c r="B35678" s="15"/>
    </row>
    <row r="35679" spans="2:2">
      <c r="B35679" s="15"/>
    </row>
    <row r="35680" spans="2:2">
      <c r="B35680" s="15"/>
    </row>
    <row r="35681" spans="2:2">
      <c r="B35681" s="15"/>
    </row>
    <row r="35682" spans="2:2">
      <c r="B35682" s="15"/>
    </row>
    <row r="35683" spans="2:2">
      <c r="B35683" s="15"/>
    </row>
    <row r="35684" spans="2:2">
      <c r="B35684" s="15"/>
    </row>
    <row r="35685" spans="2:2">
      <c r="B35685" s="15"/>
    </row>
    <row r="35686" spans="2:2">
      <c r="B35686" s="15"/>
    </row>
    <row r="35687" spans="2:2">
      <c r="B35687" s="15"/>
    </row>
    <row r="35688" spans="2:2">
      <c r="B35688" s="15"/>
    </row>
    <row r="35689" spans="2:2">
      <c r="B35689" s="15"/>
    </row>
    <row r="35690" spans="2:2">
      <c r="B35690" s="15"/>
    </row>
    <row r="35691" spans="2:2">
      <c r="B35691" s="15"/>
    </row>
    <row r="35692" spans="2:2">
      <c r="B35692" s="15"/>
    </row>
    <row r="35693" spans="2:2">
      <c r="B35693" s="15"/>
    </row>
    <row r="35694" spans="2:2">
      <c r="B35694" s="15"/>
    </row>
    <row r="35695" spans="2:2">
      <c r="B35695" s="15"/>
    </row>
    <row r="35696" spans="2:2">
      <c r="B35696" s="15"/>
    </row>
    <row r="35697" spans="2:2">
      <c r="B35697" s="15"/>
    </row>
    <row r="35698" spans="2:2">
      <c r="B35698" s="15"/>
    </row>
    <row r="35699" spans="2:2">
      <c r="B35699" s="15"/>
    </row>
    <row r="35700" spans="2:2">
      <c r="B35700" s="15"/>
    </row>
    <row r="35701" spans="2:2">
      <c r="B35701" s="15"/>
    </row>
    <row r="35702" spans="2:2">
      <c r="B35702" s="15"/>
    </row>
    <row r="35703" spans="2:2">
      <c r="B35703" s="15"/>
    </row>
    <row r="35704" spans="2:2">
      <c r="B35704" s="15"/>
    </row>
    <row r="35705" spans="2:2">
      <c r="B35705" s="15"/>
    </row>
    <row r="35706" spans="2:2">
      <c r="B35706" s="15"/>
    </row>
    <row r="35707" spans="2:2">
      <c r="B35707" s="15"/>
    </row>
    <row r="35708" spans="2:2">
      <c r="B35708" s="15"/>
    </row>
    <row r="35709" spans="2:2">
      <c r="B35709" s="15"/>
    </row>
    <row r="35710" spans="2:2">
      <c r="B35710" s="15"/>
    </row>
    <row r="35711" spans="2:2">
      <c r="B35711" s="15"/>
    </row>
    <row r="35712" spans="2:2">
      <c r="B35712" s="15"/>
    </row>
    <row r="35713" spans="2:2">
      <c r="B35713" s="15"/>
    </row>
    <row r="35714" spans="2:2">
      <c r="B35714" s="15"/>
    </row>
    <row r="35715" spans="2:2">
      <c r="B35715" s="15"/>
    </row>
    <row r="35716" spans="2:2">
      <c r="B35716" s="15"/>
    </row>
    <row r="35717" spans="2:2">
      <c r="B35717" s="15"/>
    </row>
    <row r="35718" spans="2:2">
      <c r="B35718" s="15"/>
    </row>
    <row r="35719" spans="2:2">
      <c r="B35719" s="15"/>
    </row>
    <row r="35720" spans="2:2">
      <c r="B35720" s="15"/>
    </row>
    <row r="35721" spans="2:2">
      <c r="B35721" s="15"/>
    </row>
    <row r="35722" spans="2:2">
      <c r="B35722" s="15"/>
    </row>
    <row r="35723" spans="2:2">
      <c r="B35723" s="15"/>
    </row>
    <row r="35724" spans="2:2">
      <c r="B35724" s="15"/>
    </row>
    <row r="35725" spans="2:2">
      <c r="B35725" s="15"/>
    </row>
    <row r="35726" spans="2:2">
      <c r="B35726" s="15"/>
    </row>
    <row r="35727" spans="2:2">
      <c r="B35727" s="15"/>
    </row>
    <row r="35728" spans="2:2">
      <c r="B35728" s="15"/>
    </row>
    <row r="35729" spans="2:2">
      <c r="B35729" s="15"/>
    </row>
    <row r="35730" spans="2:2">
      <c r="B35730" s="15"/>
    </row>
    <row r="35731" spans="2:2">
      <c r="B35731" s="15"/>
    </row>
    <row r="35732" spans="2:2">
      <c r="B35732" s="15"/>
    </row>
    <row r="35733" spans="2:2">
      <c r="B35733" s="15"/>
    </row>
    <row r="35734" spans="2:2">
      <c r="B35734" s="15"/>
    </row>
    <row r="35735" spans="2:2">
      <c r="B35735" s="15"/>
    </row>
    <row r="35736" spans="2:2">
      <c r="B35736" s="15"/>
    </row>
    <row r="35737" spans="2:2">
      <c r="B35737" s="15"/>
    </row>
    <row r="35738" spans="2:2">
      <c r="B35738" s="15"/>
    </row>
    <row r="35739" spans="2:2">
      <c r="B35739" s="15"/>
    </row>
    <row r="35740" spans="2:2">
      <c r="B35740" s="15"/>
    </row>
    <row r="35741" spans="2:2">
      <c r="B35741" s="15"/>
    </row>
    <row r="35742" spans="2:2">
      <c r="B35742" s="15"/>
    </row>
    <row r="35743" spans="2:2">
      <c r="B35743" s="15"/>
    </row>
    <row r="35744" spans="2:2">
      <c r="B35744" s="15"/>
    </row>
    <row r="35745" spans="2:2">
      <c r="B35745" s="15"/>
    </row>
    <row r="35746" spans="2:2">
      <c r="B35746" s="15"/>
    </row>
    <row r="35747" spans="2:2">
      <c r="B35747" s="15"/>
    </row>
    <row r="35748" spans="2:2">
      <c r="B35748" s="15"/>
    </row>
    <row r="35749" spans="2:2">
      <c r="B35749" s="15"/>
    </row>
    <row r="35750" spans="2:2">
      <c r="B35750" s="15"/>
    </row>
    <row r="35751" spans="2:2">
      <c r="B35751" s="15"/>
    </row>
    <row r="35752" spans="2:2">
      <c r="B35752" s="15"/>
    </row>
    <row r="35753" spans="2:2">
      <c r="B35753" s="15"/>
    </row>
    <row r="35754" spans="2:2">
      <c r="B35754" s="15"/>
    </row>
    <row r="35755" spans="2:2">
      <c r="B35755" s="15"/>
    </row>
    <row r="35756" spans="2:2">
      <c r="B35756" s="15"/>
    </row>
    <row r="35757" spans="2:2">
      <c r="B35757" s="15"/>
    </row>
    <row r="35758" spans="2:2">
      <c r="B35758" s="15"/>
    </row>
    <row r="35759" spans="2:2">
      <c r="B35759" s="15"/>
    </row>
    <row r="35760" spans="2:2">
      <c r="B35760" s="15"/>
    </row>
    <row r="35761" spans="2:2">
      <c r="B35761" s="15"/>
    </row>
    <row r="35762" spans="2:2">
      <c r="B35762" s="15"/>
    </row>
    <row r="35763" spans="2:2">
      <c r="B35763" s="15"/>
    </row>
    <row r="35764" spans="2:2">
      <c r="B35764" s="15"/>
    </row>
    <row r="35765" spans="2:2">
      <c r="B35765" s="15"/>
    </row>
    <row r="35766" spans="2:2">
      <c r="B35766" s="15"/>
    </row>
    <row r="35767" spans="2:2">
      <c r="B35767" s="15"/>
    </row>
    <row r="35768" spans="2:2">
      <c r="B35768" s="15"/>
    </row>
    <row r="35769" spans="2:2">
      <c r="B35769" s="15"/>
    </row>
    <row r="35770" spans="2:2">
      <c r="B35770" s="15"/>
    </row>
    <row r="35771" spans="2:2">
      <c r="B35771" s="15"/>
    </row>
    <row r="35772" spans="2:2">
      <c r="B35772" s="15"/>
    </row>
    <row r="35773" spans="2:2">
      <c r="B35773" s="15"/>
    </row>
    <row r="35774" spans="2:2">
      <c r="B35774" s="15"/>
    </row>
    <row r="35775" spans="2:2">
      <c r="B35775" s="15"/>
    </row>
    <row r="35776" spans="2:2">
      <c r="B35776" s="15"/>
    </row>
    <row r="35777" spans="2:2">
      <c r="B35777" s="15"/>
    </row>
    <row r="35778" spans="2:2">
      <c r="B35778" s="15"/>
    </row>
    <row r="35779" spans="2:2">
      <c r="B35779" s="15"/>
    </row>
    <row r="35780" spans="2:2">
      <c r="B35780" s="15"/>
    </row>
    <row r="35781" spans="2:2">
      <c r="B35781" s="15"/>
    </row>
    <row r="35782" spans="2:2">
      <c r="B35782" s="15"/>
    </row>
    <row r="35783" spans="2:2">
      <c r="B35783" s="15"/>
    </row>
    <row r="35784" spans="2:2">
      <c r="B35784" s="15"/>
    </row>
    <row r="35785" spans="2:2">
      <c r="B35785" s="15"/>
    </row>
    <row r="35786" spans="2:2">
      <c r="B35786" s="15"/>
    </row>
    <row r="35787" spans="2:2">
      <c r="B35787" s="15"/>
    </row>
    <row r="35788" spans="2:2">
      <c r="B35788" s="15"/>
    </row>
    <row r="35789" spans="2:2">
      <c r="B35789" s="15"/>
    </row>
    <row r="35790" spans="2:2">
      <c r="B35790" s="15"/>
    </row>
    <row r="35791" spans="2:2">
      <c r="B35791" s="15"/>
    </row>
    <row r="35792" spans="2:2">
      <c r="B35792" s="15"/>
    </row>
    <row r="35793" spans="2:2">
      <c r="B35793" s="15"/>
    </row>
    <row r="35794" spans="2:2">
      <c r="B35794" s="15"/>
    </row>
    <row r="35795" spans="2:2">
      <c r="B35795" s="15"/>
    </row>
    <row r="35796" spans="2:2">
      <c r="B35796" s="15"/>
    </row>
    <row r="35797" spans="2:2">
      <c r="B35797" s="15"/>
    </row>
    <row r="35798" spans="2:2">
      <c r="B35798" s="15"/>
    </row>
    <row r="35799" spans="2:2">
      <c r="B35799" s="15"/>
    </row>
    <row r="35800" spans="2:2">
      <c r="B35800" s="15"/>
    </row>
    <row r="35801" spans="2:2">
      <c r="B35801" s="15"/>
    </row>
    <row r="35802" spans="2:2">
      <c r="B35802" s="15"/>
    </row>
    <row r="35803" spans="2:2">
      <c r="B35803" s="15"/>
    </row>
    <row r="35804" spans="2:2">
      <c r="B35804" s="15"/>
    </row>
    <row r="35805" spans="2:2">
      <c r="B35805" s="15"/>
    </row>
    <row r="35806" spans="2:2">
      <c r="B35806" s="15"/>
    </row>
    <row r="35807" spans="2:2">
      <c r="B35807" s="15"/>
    </row>
    <row r="35808" spans="2:2">
      <c r="B35808" s="15"/>
    </row>
    <row r="35809" spans="2:2">
      <c r="B35809" s="15"/>
    </row>
    <row r="35810" spans="2:2">
      <c r="B35810" s="15"/>
    </row>
    <row r="35811" spans="2:2">
      <c r="B35811" s="15"/>
    </row>
    <row r="35812" spans="2:2">
      <c r="B35812" s="15"/>
    </row>
    <row r="35813" spans="2:2">
      <c r="B35813" s="15"/>
    </row>
    <row r="35814" spans="2:2">
      <c r="B35814" s="15"/>
    </row>
    <row r="35815" spans="2:2">
      <c r="B35815" s="15"/>
    </row>
    <row r="35816" spans="2:2">
      <c r="B35816" s="15"/>
    </row>
    <row r="35817" spans="2:2">
      <c r="B35817" s="15"/>
    </row>
    <row r="35818" spans="2:2">
      <c r="B35818" s="15"/>
    </row>
    <row r="35819" spans="2:2">
      <c r="B35819" s="15"/>
    </row>
    <row r="35820" spans="2:2">
      <c r="B35820" s="15"/>
    </row>
    <row r="35821" spans="2:2">
      <c r="B35821" s="15"/>
    </row>
    <row r="35822" spans="2:2">
      <c r="B35822" s="15"/>
    </row>
    <row r="35823" spans="2:2">
      <c r="B35823" s="15"/>
    </row>
    <row r="35824" spans="2:2">
      <c r="B35824" s="15"/>
    </row>
    <row r="35825" spans="2:2">
      <c r="B35825" s="15"/>
    </row>
    <row r="35826" spans="2:2">
      <c r="B35826" s="15"/>
    </row>
    <row r="35827" spans="2:2">
      <c r="B35827" s="15"/>
    </row>
    <row r="35828" spans="2:2">
      <c r="B35828" s="15"/>
    </row>
    <row r="35829" spans="2:2">
      <c r="B35829" s="15"/>
    </row>
    <row r="35830" spans="2:2">
      <c r="B35830" s="15"/>
    </row>
    <row r="35831" spans="2:2">
      <c r="B35831" s="15"/>
    </row>
    <row r="35832" spans="2:2">
      <c r="B35832" s="15"/>
    </row>
    <row r="35833" spans="2:2">
      <c r="B35833" s="15"/>
    </row>
    <row r="35834" spans="2:2">
      <c r="B35834" s="15"/>
    </row>
    <row r="35835" spans="2:2">
      <c r="B35835" s="15"/>
    </row>
    <row r="35836" spans="2:2">
      <c r="B35836" s="15"/>
    </row>
    <row r="35837" spans="2:2">
      <c r="B35837" s="15"/>
    </row>
    <row r="35838" spans="2:2">
      <c r="B35838" s="15"/>
    </row>
    <row r="35839" spans="2:2">
      <c r="B35839" s="15"/>
    </row>
    <row r="35840" spans="2:2">
      <c r="B35840" s="15"/>
    </row>
    <row r="35841" spans="2:2">
      <c r="B35841" s="15"/>
    </row>
    <row r="35842" spans="2:2">
      <c r="B35842" s="15"/>
    </row>
    <row r="35843" spans="2:2">
      <c r="B35843" s="15"/>
    </row>
    <row r="35844" spans="2:2">
      <c r="B35844" s="15"/>
    </row>
    <row r="35845" spans="2:2">
      <c r="B35845" s="15"/>
    </row>
    <row r="35846" spans="2:2">
      <c r="B35846" s="15"/>
    </row>
    <row r="35847" spans="2:2">
      <c r="B35847" s="15"/>
    </row>
    <row r="35848" spans="2:2">
      <c r="B35848" s="15"/>
    </row>
    <row r="35849" spans="2:2">
      <c r="B35849" s="15"/>
    </row>
    <row r="35850" spans="2:2">
      <c r="B35850" s="15"/>
    </row>
    <row r="35851" spans="2:2">
      <c r="B35851" s="15"/>
    </row>
    <row r="35852" spans="2:2">
      <c r="B35852" s="15"/>
    </row>
    <row r="35853" spans="2:2">
      <c r="B35853" s="15"/>
    </row>
    <row r="35854" spans="2:2">
      <c r="B35854" s="15"/>
    </row>
    <row r="35855" spans="2:2">
      <c r="B35855" s="15"/>
    </row>
    <row r="35856" spans="2:2">
      <c r="B35856" s="15"/>
    </row>
    <row r="35857" spans="2:2">
      <c r="B35857" s="15"/>
    </row>
    <row r="35858" spans="2:2">
      <c r="B35858" s="15"/>
    </row>
    <row r="35859" spans="2:2">
      <c r="B35859" s="15"/>
    </row>
    <row r="35860" spans="2:2">
      <c r="B35860" s="15"/>
    </row>
    <row r="35861" spans="2:2">
      <c r="B35861" s="15"/>
    </row>
    <row r="35862" spans="2:2">
      <c r="B35862" s="15"/>
    </row>
    <row r="35863" spans="2:2">
      <c r="B35863" s="15"/>
    </row>
    <row r="35864" spans="2:2">
      <c r="B35864" s="15"/>
    </row>
    <row r="35865" spans="2:2">
      <c r="B35865" s="15"/>
    </row>
    <row r="35866" spans="2:2">
      <c r="B35866" s="15"/>
    </row>
    <row r="35867" spans="2:2">
      <c r="B35867" s="15"/>
    </row>
    <row r="35868" spans="2:2">
      <c r="B35868" s="15"/>
    </row>
    <row r="35869" spans="2:2">
      <c r="B35869" s="15"/>
    </row>
    <row r="35870" spans="2:2">
      <c r="B35870" s="15"/>
    </row>
    <row r="35871" spans="2:2">
      <c r="B35871" s="15"/>
    </row>
    <row r="35872" spans="2:2">
      <c r="B35872" s="15"/>
    </row>
    <row r="35873" spans="2:2">
      <c r="B35873" s="15"/>
    </row>
    <row r="35874" spans="2:2">
      <c r="B35874" s="15"/>
    </row>
    <row r="35875" spans="2:2">
      <c r="B35875" s="15"/>
    </row>
    <row r="35876" spans="2:2">
      <c r="B35876" s="15"/>
    </row>
    <row r="35877" spans="2:2">
      <c r="B35877" s="15"/>
    </row>
    <row r="35878" spans="2:2">
      <c r="B35878" s="15"/>
    </row>
    <row r="35879" spans="2:2">
      <c r="B35879" s="15"/>
    </row>
    <row r="35880" spans="2:2">
      <c r="B35880" s="15"/>
    </row>
    <row r="35881" spans="2:2">
      <c r="B35881" s="15"/>
    </row>
    <row r="35882" spans="2:2">
      <c r="B35882" s="15"/>
    </row>
    <row r="35883" spans="2:2">
      <c r="B35883" s="15"/>
    </row>
    <row r="35884" spans="2:2">
      <c r="B35884" s="15"/>
    </row>
    <row r="35885" spans="2:2">
      <c r="B35885" s="15"/>
    </row>
    <row r="35886" spans="2:2">
      <c r="B35886" s="15"/>
    </row>
    <row r="35887" spans="2:2">
      <c r="B35887" s="15"/>
    </row>
    <row r="35888" spans="2:2">
      <c r="B35888" s="15"/>
    </row>
    <row r="35889" spans="2:2">
      <c r="B35889" s="15"/>
    </row>
    <row r="35890" spans="2:2">
      <c r="B35890" s="15"/>
    </row>
    <row r="35891" spans="2:2">
      <c r="B35891" s="15"/>
    </row>
    <row r="35892" spans="2:2">
      <c r="B35892" s="15"/>
    </row>
    <row r="35893" spans="2:2">
      <c r="B35893" s="15"/>
    </row>
    <row r="35894" spans="2:2">
      <c r="B35894" s="15"/>
    </row>
    <row r="35895" spans="2:2">
      <c r="B35895" s="15"/>
    </row>
    <row r="35896" spans="2:2">
      <c r="B35896" s="15"/>
    </row>
    <row r="35897" spans="2:2">
      <c r="B35897" s="15"/>
    </row>
    <row r="35898" spans="2:2">
      <c r="B35898" s="15"/>
    </row>
    <row r="35899" spans="2:2">
      <c r="B35899" s="15"/>
    </row>
    <row r="35900" spans="2:2">
      <c r="B35900" s="15"/>
    </row>
    <row r="35901" spans="2:2">
      <c r="B35901" s="15"/>
    </row>
    <row r="35902" spans="2:2">
      <c r="B35902" s="15"/>
    </row>
    <row r="35903" spans="2:2">
      <c r="B35903" s="15"/>
    </row>
    <row r="35904" spans="2:2">
      <c r="B35904" s="15"/>
    </row>
    <row r="35905" spans="2:2">
      <c r="B35905" s="15"/>
    </row>
    <row r="35906" spans="2:2">
      <c r="B35906" s="15"/>
    </row>
    <row r="35907" spans="2:2">
      <c r="B35907" s="15"/>
    </row>
    <row r="35908" spans="2:2">
      <c r="B35908" s="15"/>
    </row>
    <row r="35909" spans="2:2">
      <c r="B35909" s="15"/>
    </row>
    <row r="35910" spans="2:2">
      <c r="B35910" s="15"/>
    </row>
    <row r="35911" spans="2:2">
      <c r="B35911" s="15"/>
    </row>
    <row r="35912" spans="2:2">
      <c r="B35912" s="15"/>
    </row>
    <row r="35913" spans="2:2">
      <c r="B35913" s="15"/>
    </row>
    <row r="35914" spans="2:2">
      <c r="B35914" s="15"/>
    </row>
    <row r="35915" spans="2:2">
      <c r="B35915" s="15"/>
    </row>
    <row r="35916" spans="2:2">
      <c r="B35916" s="15"/>
    </row>
    <row r="35917" spans="2:2">
      <c r="B35917" s="15"/>
    </row>
    <row r="35918" spans="2:2">
      <c r="B35918" s="15"/>
    </row>
    <row r="35919" spans="2:2">
      <c r="B35919" s="15"/>
    </row>
    <row r="35920" spans="2:2">
      <c r="B35920" s="15"/>
    </row>
    <row r="35921" spans="2:2">
      <c r="B35921" s="15"/>
    </row>
    <row r="35922" spans="2:2">
      <c r="B35922" s="15"/>
    </row>
    <row r="35923" spans="2:2">
      <c r="B35923" s="15"/>
    </row>
    <row r="35924" spans="2:2">
      <c r="B35924" s="15"/>
    </row>
    <row r="35925" spans="2:2">
      <c r="B35925" s="15"/>
    </row>
    <row r="35926" spans="2:2">
      <c r="B35926" s="15"/>
    </row>
    <row r="35927" spans="2:2">
      <c r="B35927" s="15"/>
    </row>
    <row r="35928" spans="2:2">
      <c r="B35928" s="15"/>
    </row>
    <row r="35929" spans="2:2">
      <c r="B35929" s="15"/>
    </row>
    <row r="35930" spans="2:2">
      <c r="B35930" s="15"/>
    </row>
    <row r="35931" spans="2:2">
      <c r="B35931" s="15"/>
    </row>
    <row r="35932" spans="2:2">
      <c r="B35932" s="15"/>
    </row>
    <row r="35933" spans="2:2">
      <c r="B35933" s="15"/>
    </row>
    <row r="35934" spans="2:2">
      <c r="B35934" s="15"/>
    </row>
    <row r="35935" spans="2:2">
      <c r="B35935" s="15"/>
    </row>
    <row r="35936" spans="2:2">
      <c r="B35936" s="15"/>
    </row>
    <row r="35937" spans="2:2">
      <c r="B35937" s="15"/>
    </row>
    <row r="35938" spans="2:2">
      <c r="B35938" s="15"/>
    </row>
    <row r="35939" spans="2:2">
      <c r="B35939" s="15"/>
    </row>
    <row r="35940" spans="2:2">
      <c r="B35940" s="15"/>
    </row>
    <row r="35941" spans="2:2">
      <c r="B35941" s="15"/>
    </row>
    <row r="35942" spans="2:2">
      <c r="B35942" s="15"/>
    </row>
    <row r="35943" spans="2:2">
      <c r="B35943" s="15"/>
    </row>
    <row r="35944" spans="2:2">
      <c r="B35944" s="15"/>
    </row>
    <row r="35945" spans="2:2">
      <c r="B35945" s="15"/>
    </row>
    <row r="35946" spans="2:2">
      <c r="B35946" s="15"/>
    </row>
    <row r="35947" spans="2:2">
      <c r="B35947" s="15"/>
    </row>
    <row r="35948" spans="2:2">
      <c r="B35948" s="15"/>
    </row>
    <row r="35949" spans="2:2">
      <c r="B35949" s="15"/>
    </row>
    <row r="35950" spans="2:2">
      <c r="B35950" s="15"/>
    </row>
    <row r="35951" spans="2:2">
      <c r="B35951" s="15"/>
    </row>
    <row r="35952" spans="2:2">
      <c r="B35952" s="15"/>
    </row>
    <row r="35953" spans="2:2">
      <c r="B35953" s="15"/>
    </row>
    <row r="35954" spans="2:2">
      <c r="B35954" s="15"/>
    </row>
    <row r="35955" spans="2:2">
      <c r="B35955" s="15"/>
    </row>
    <row r="35956" spans="2:2">
      <c r="B35956" s="15"/>
    </row>
    <row r="35957" spans="2:2">
      <c r="B35957" s="15"/>
    </row>
    <row r="35958" spans="2:2">
      <c r="B35958" s="15"/>
    </row>
    <row r="35959" spans="2:2">
      <c r="B35959" s="15"/>
    </row>
    <row r="35960" spans="2:2">
      <c r="B35960" s="15"/>
    </row>
    <row r="35961" spans="2:2">
      <c r="B35961" s="15"/>
    </row>
    <row r="35962" spans="2:2">
      <c r="B35962" s="15"/>
    </row>
    <row r="35963" spans="2:2">
      <c r="B35963" s="15"/>
    </row>
    <row r="35964" spans="2:2">
      <c r="B35964" s="15"/>
    </row>
    <row r="35965" spans="2:2">
      <c r="B35965" s="15"/>
    </row>
    <row r="35966" spans="2:2">
      <c r="B35966" s="15"/>
    </row>
    <row r="35967" spans="2:2">
      <c r="B35967" s="15"/>
    </row>
    <row r="35968" spans="2:2">
      <c r="B35968" s="15"/>
    </row>
    <row r="35969" spans="2:2">
      <c r="B35969" s="15"/>
    </row>
    <row r="35970" spans="2:2">
      <c r="B35970" s="15"/>
    </row>
    <row r="35971" spans="2:2">
      <c r="B35971" s="15"/>
    </row>
    <row r="35972" spans="2:2">
      <c r="B35972" s="15"/>
    </row>
    <row r="35973" spans="2:2">
      <c r="B35973" s="15"/>
    </row>
    <row r="35974" spans="2:2">
      <c r="B35974" s="15"/>
    </row>
    <row r="35975" spans="2:2">
      <c r="B35975" s="15"/>
    </row>
    <row r="35976" spans="2:2">
      <c r="B35976" s="15"/>
    </row>
    <row r="35977" spans="2:2">
      <c r="B35977" s="15"/>
    </row>
    <row r="35978" spans="2:2">
      <c r="B35978" s="15"/>
    </row>
    <row r="35979" spans="2:2">
      <c r="B35979" s="15"/>
    </row>
    <row r="35980" spans="2:2">
      <c r="B35980" s="15"/>
    </row>
    <row r="35981" spans="2:2">
      <c r="B35981" s="15"/>
    </row>
    <row r="35982" spans="2:2">
      <c r="B35982" s="15"/>
    </row>
    <row r="35983" spans="2:2">
      <c r="B35983" s="15"/>
    </row>
    <row r="35984" spans="2:2">
      <c r="B35984" s="15"/>
    </row>
    <row r="35985" spans="2:2">
      <c r="B35985" s="15"/>
    </row>
    <row r="35986" spans="2:2">
      <c r="B35986" s="15"/>
    </row>
    <row r="35987" spans="2:2">
      <c r="B35987" s="15"/>
    </row>
    <row r="35988" spans="2:2">
      <c r="B35988" s="15"/>
    </row>
    <row r="35989" spans="2:2">
      <c r="B35989" s="15"/>
    </row>
    <row r="35990" spans="2:2">
      <c r="B35990" s="15"/>
    </row>
    <row r="35991" spans="2:2">
      <c r="B35991" s="15"/>
    </row>
    <row r="35992" spans="2:2">
      <c r="B35992" s="15"/>
    </row>
    <row r="35993" spans="2:2">
      <c r="B35993" s="15"/>
    </row>
    <row r="35994" spans="2:2">
      <c r="B35994" s="15"/>
    </row>
    <row r="35995" spans="2:2">
      <c r="B35995" s="15"/>
    </row>
    <row r="35996" spans="2:2">
      <c r="B35996" s="15"/>
    </row>
    <row r="35997" spans="2:2">
      <c r="B35997" s="15"/>
    </row>
    <row r="35998" spans="2:2">
      <c r="B35998" s="15"/>
    </row>
    <row r="35999" spans="2:2">
      <c r="B35999" s="15"/>
    </row>
    <row r="36000" spans="2:2">
      <c r="B36000" s="15"/>
    </row>
    <row r="36001" spans="2:2">
      <c r="B36001" s="15"/>
    </row>
    <row r="36002" spans="2:2">
      <c r="B36002" s="15"/>
    </row>
    <row r="36003" spans="2:2">
      <c r="B36003" s="15"/>
    </row>
    <row r="36004" spans="2:2">
      <c r="B36004" s="15"/>
    </row>
    <row r="36005" spans="2:2">
      <c r="B36005" s="15"/>
    </row>
    <row r="36006" spans="2:2">
      <c r="B36006" s="15"/>
    </row>
    <row r="36007" spans="2:2">
      <c r="B36007" s="15"/>
    </row>
    <row r="36008" spans="2:2">
      <c r="B36008" s="15"/>
    </row>
    <row r="36009" spans="2:2">
      <c r="B36009" s="15"/>
    </row>
    <row r="36010" spans="2:2">
      <c r="B36010" s="15"/>
    </row>
    <row r="36011" spans="2:2">
      <c r="B36011" s="15"/>
    </row>
    <row r="36012" spans="2:2">
      <c r="B36012" s="15"/>
    </row>
    <row r="36013" spans="2:2">
      <c r="B36013" s="15"/>
    </row>
    <row r="36014" spans="2:2">
      <c r="B36014" s="15"/>
    </row>
    <row r="36015" spans="2:2">
      <c r="B36015" s="15"/>
    </row>
    <row r="36016" spans="2:2">
      <c r="B36016" s="15"/>
    </row>
    <row r="36017" spans="2:2">
      <c r="B36017" s="15"/>
    </row>
    <row r="36018" spans="2:2">
      <c r="B36018" s="15"/>
    </row>
    <row r="36019" spans="2:2">
      <c r="B36019" s="15"/>
    </row>
    <row r="36020" spans="2:2">
      <c r="B36020" s="15"/>
    </row>
    <row r="36021" spans="2:2">
      <c r="B36021" s="15"/>
    </row>
    <row r="36022" spans="2:2">
      <c r="B36022" s="15"/>
    </row>
    <row r="36023" spans="2:2">
      <c r="B36023" s="15"/>
    </row>
    <row r="36024" spans="2:2">
      <c r="B36024" s="15"/>
    </row>
    <row r="36025" spans="2:2">
      <c r="B36025" s="15"/>
    </row>
    <row r="36026" spans="2:2">
      <c r="B36026" s="15"/>
    </row>
    <row r="36027" spans="2:2">
      <c r="B36027" s="15"/>
    </row>
    <row r="36028" spans="2:2">
      <c r="B36028" s="15"/>
    </row>
    <row r="36029" spans="2:2">
      <c r="B36029" s="15"/>
    </row>
    <row r="36030" spans="2:2">
      <c r="B36030" s="15"/>
    </row>
    <row r="36031" spans="2:2">
      <c r="B36031" s="15"/>
    </row>
    <row r="36032" spans="2:2">
      <c r="B36032" s="15"/>
    </row>
    <row r="36033" spans="2:2">
      <c r="B36033" s="15"/>
    </row>
    <row r="36034" spans="2:2">
      <c r="B36034" s="15"/>
    </row>
    <row r="36035" spans="2:2">
      <c r="B36035" s="15"/>
    </row>
    <row r="36036" spans="2:2">
      <c r="B36036" s="15"/>
    </row>
    <row r="36037" spans="2:2">
      <c r="B36037" s="15"/>
    </row>
    <row r="36038" spans="2:2">
      <c r="B36038" s="15"/>
    </row>
    <row r="36039" spans="2:2">
      <c r="B36039" s="15"/>
    </row>
    <row r="36040" spans="2:2">
      <c r="B36040" s="15"/>
    </row>
    <row r="36041" spans="2:2">
      <c r="B36041" s="15"/>
    </row>
    <row r="36042" spans="2:2">
      <c r="B36042" s="15"/>
    </row>
    <row r="36043" spans="2:2">
      <c r="B36043" s="15"/>
    </row>
    <row r="36044" spans="2:2">
      <c r="B36044" s="15"/>
    </row>
    <row r="36045" spans="2:2">
      <c r="B36045" s="15"/>
    </row>
    <row r="36046" spans="2:2">
      <c r="B36046" s="15"/>
    </row>
    <row r="36047" spans="2:2">
      <c r="B36047" s="15"/>
    </row>
    <row r="36048" spans="2:2">
      <c r="B36048" s="15"/>
    </row>
    <row r="36049" spans="2:2">
      <c r="B36049" s="15"/>
    </row>
    <row r="36050" spans="2:2">
      <c r="B36050" s="15"/>
    </row>
    <row r="36051" spans="2:2">
      <c r="B36051" s="15"/>
    </row>
    <row r="36052" spans="2:2">
      <c r="B36052" s="15"/>
    </row>
    <row r="36053" spans="2:2">
      <c r="B36053" s="15"/>
    </row>
    <row r="36054" spans="2:2">
      <c r="B36054" s="15"/>
    </row>
    <row r="36055" spans="2:2">
      <c r="B36055" s="15"/>
    </row>
    <row r="36056" spans="2:2">
      <c r="B36056" s="15"/>
    </row>
    <row r="36057" spans="2:2">
      <c r="B36057" s="15"/>
    </row>
    <row r="36058" spans="2:2">
      <c r="B36058" s="15"/>
    </row>
    <row r="36059" spans="2:2">
      <c r="B36059" s="15"/>
    </row>
    <row r="36060" spans="2:2">
      <c r="B36060" s="15"/>
    </row>
    <row r="36061" spans="2:2">
      <c r="B36061" s="15"/>
    </row>
    <row r="36062" spans="2:2">
      <c r="B36062" s="15"/>
    </row>
    <row r="36063" spans="2:2">
      <c r="B36063" s="15"/>
    </row>
    <row r="36064" spans="2:2">
      <c r="B36064" s="15"/>
    </row>
    <row r="36065" spans="2:2">
      <c r="B36065" s="15"/>
    </row>
    <row r="36066" spans="2:2">
      <c r="B36066" s="15"/>
    </row>
    <row r="36067" spans="2:2">
      <c r="B36067" s="15"/>
    </row>
    <row r="36068" spans="2:2">
      <c r="B36068" s="15"/>
    </row>
    <row r="36069" spans="2:2">
      <c r="B36069" s="15"/>
    </row>
    <row r="36070" spans="2:2">
      <c r="B36070" s="15"/>
    </row>
    <row r="36071" spans="2:2">
      <c r="B36071" s="15"/>
    </row>
    <row r="36072" spans="2:2">
      <c r="B36072" s="15"/>
    </row>
    <row r="36073" spans="2:2">
      <c r="B36073" s="15"/>
    </row>
    <row r="36074" spans="2:2">
      <c r="B36074" s="15"/>
    </row>
    <row r="36075" spans="2:2">
      <c r="B36075" s="15"/>
    </row>
    <row r="36076" spans="2:2">
      <c r="B36076" s="15"/>
    </row>
    <row r="36077" spans="2:2">
      <c r="B36077" s="15"/>
    </row>
    <row r="36078" spans="2:2">
      <c r="B36078" s="15"/>
    </row>
    <row r="36079" spans="2:2">
      <c r="B36079" s="15"/>
    </row>
    <row r="36080" spans="2:2">
      <c r="B36080" s="15"/>
    </row>
    <row r="36081" spans="2:2">
      <c r="B36081" s="15"/>
    </row>
    <row r="36082" spans="2:2">
      <c r="B36082" s="15"/>
    </row>
    <row r="36083" spans="2:2">
      <c r="B36083" s="15"/>
    </row>
    <row r="36084" spans="2:2">
      <c r="B36084" s="15"/>
    </row>
    <row r="36085" spans="2:2">
      <c r="B36085" s="15"/>
    </row>
    <row r="36086" spans="2:2">
      <c r="B36086" s="15"/>
    </row>
    <row r="36087" spans="2:2">
      <c r="B36087" s="15"/>
    </row>
    <row r="36088" spans="2:2">
      <c r="B36088" s="15"/>
    </row>
    <row r="36089" spans="2:2">
      <c r="B36089" s="15"/>
    </row>
    <row r="36090" spans="2:2">
      <c r="B36090" s="15"/>
    </row>
    <row r="36091" spans="2:2">
      <c r="B36091" s="15"/>
    </row>
    <row r="36092" spans="2:2">
      <c r="B36092" s="15"/>
    </row>
    <row r="36093" spans="2:2">
      <c r="B36093" s="15"/>
    </row>
    <row r="36094" spans="2:2">
      <c r="B36094" s="15"/>
    </row>
    <row r="36095" spans="2:2">
      <c r="B36095" s="15"/>
    </row>
    <row r="36096" spans="2:2">
      <c r="B36096" s="15"/>
    </row>
    <row r="36097" spans="2:2">
      <c r="B36097" s="15"/>
    </row>
    <row r="36098" spans="2:2">
      <c r="B36098" s="15"/>
    </row>
    <row r="36099" spans="2:2">
      <c r="B36099" s="15"/>
    </row>
    <row r="36100" spans="2:2">
      <c r="B36100" s="15"/>
    </row>
    <row r="36101" spans="2:2">
      <c r="B36101" s="15"/>
    </row>
    <row r="36102" spans="2:2">
      <c r="B36102" s="15"/>
    </row>
    <row r="36103" spans="2:2">
      <c r="B36103" s="15"/>
    </row>
    <row r="36104" spans="2:2">
      <c r="B36104" s="15"/>
    </row>
    <row r="36105" spans="2:2">
      <c r="B36105" s="15"/>
    </row>
    <row r="36106" spans="2:2">
      <c r="B36106" s="15"/>
    </row>
    <row r="36107" spans="2:2">
      <c r="B36107" s="15"/>
    </row>
    <row r="36108" spans="2:2">
      <c r="B36108" s="15"/>
    </row>
    <row r="36109" spans="2:2">
      <c r="B36109" s="15"/>
    </row>
    <row r="36110" spans="2:2">
      <c r="B36110" s="15"/>
    </row>
    <row r="36111" spans="2:2">
      <c r="B36111" s="15"/>
    </row>
    <row r="36112" spans="2:2">
      <c r="B36112" s="15"/>
    </row>
    <row r="36113" spans="2:2">
      <c r="B36113" s="15"/>
    </row>
    <row r="36114" spans="2:2">
      <c r="B36114" s="15"/>
    </row>
    <row r="36115" spans="2:2">
      <c r="B36115" s="15"/>
    </row>
    <row r="36116" spans="2:2">
      <c r="B36116" s="15"/>
    </row>
    <row r="36117" spans="2:2">
      <c r="B36117" s="15"/>
    </row>
    <row r="36118" spans="2:2">
      <c r="B36118" s="15"/>
    </row>
    <row r="36119" spans="2:2">
      <c r="B36119" s="15"/>
    </row>
    <row r="36120" spans="2:2">
      <c r="B36120" s="15"/>
    </row>
    <row r="36121" spans="2:2">
      <c r="B36121" s="15"/>
    </row>
    <row r="36122" spans="2:2">
      <c r="B36122" s="15"/>
    </row>
    <row r="36123" spans="2:2">
      <c r="B36123" s="15"/>
    </row>
    <row r="36124" spans="2:2">
      <c r="B36124" s="15"/>
    </row>
    <row r="36125" spans="2:2">
      <c r="B36125" s="15"/>
    </row>
    <row r="36126" spans="2:2">
      <c r="B36126" s="15"/>
    </row>
    <row r="36127" spans="2:2">
      <c r="B36127" s="15"/>
    </row>
    <row r="36128" spans="2:2">
      <c r="B36128" s="15"/>
    </row>
    <row r="36129" spans="2:2">
      <c r="B36129" s="15"/>
    </row>
    <row r="36130" spans="2:2">
      <c r="B36130" s="15"/>
    </row>
    <row r="36131" spans="2:2">
      <c r="B36131" s="15"/>
    </row>
    <row r="36132" spans="2:2">
      <c r="B36132" s="15"/>
    </row>
    <row r="36133" spans="2:2">
      <c r="B36133" s="15"/>
    </row>
    <row r="36134" spans="2:2">
      <c r="B36134" s="15"/>
    </row>
    <row r="36135" spans="2:2">
      <c r="B36135" s="15"/>
    </row>
    <row r="36136" spans="2:2">
      <c r="B36136" s="15"/>
    </row>
    <row r="36137" spans="2:2">
      <c r="B36137" s="15"/>
    </row>
    <row r="36138" spans="2:2">
      <c r="B36138" s="15"/>
    </row>
    <row r="36139" spans="2:2">
      <c r="B36139" s="15"/>
    </row>
    <row r="36140" spans="2:2">
      <c r="B36140" s="15"/>
    </row>
    <row r="36141" spans="2:2">
      <c r="B36141" s="15"/>
    </row>
    <row r="36142" spans="2:2">
      <c r="B36142" s="15"/>
    </row>
    <row r="36143" spans="2:2">
      <c r="B36143" s="15"/>
    </row>
    <row r="36144" spans="2:2">
      <c r="B36144" s="15"/>
    </row>
    <row r="36145" spans="2:2">
      <c r="B36145" s="15"/>
    </row>
    <row r="36146" spans="2:2">
      <c r="B36146" s="15"/>
    </row>
    <row r="36147" spans="2:2">
      <c r="B36147" s="15"/>
    </row>
    <row r="36148" spans="2:2">
      <c r="B36148" s="15"/>
    </row>
    <row r="36149" spans="2:2">
      <c r="B36149" s="15"/>
    </row>
    <row r="36150" spans="2:2">
      <c r="B36150" s="15"/>
    </row>
    <row r="36151" spans="2:2">
      <c r="B36151" s="15"/>
    </row>
    <row r="36152" spans="2:2">
      <c r="B36152" s="15"/>
    </row>
    <row r="36153" spans="2:2">
      <c r="B36153" s="15"/>
    </row>
    <row r="36154" spans="2:2">
      <c r="B36154" s="15"/>
    </row>
    <row r="36155" spans="2:2">
      <c r="B36155" s="15"/>
    </row>
    <row r="36156" spans="2:2">
      <c r="B36156" s="15"/>
    </row>
    <row r="36157" spans="2:2">
      <c r="B36157" s="15"/>
    </row>
    <row r="36158" spans="2:2">
      <c r="B36158" s="15"/>
    </row>
    <row r="36159" spans="2:2">
      <c r="B36159" s="15"/>
    </row>
    <row r="36160" spans="2:2">
      <c r="B36160" s="15"/>
    </row>
    <row r="36161" spans="2:2">
      <c r="B36161" s="15"/>
    </row>
    <row r="36162" spans="2:2">
      <c r="B36162" s="15"/>
    </row>
    <row r="36163" spans="2:2">
      <c r="B36163" s="15"/>
    </row>
    <row r="36164" spans="2:2">
      <c r="B36164" s="15"/>
    </row>
    <row r="36165" spans="2:2">
      <c r="B36165" s="15"/>
    </row>
    <row r="36166" spans="2:2">
      <c r="B36166" s="15"/>
    </row>
    <row r="36167" spans="2:2">
      <c r="B36167" s="15"/>
    </row>
    <row r="36168" spans="2:2">
      <c r="B36168" s="15"/>
    </row>
    <row r="36169" spans="2:2">
      <c r="B36169" s="15"/>
    </row>
    <row r="36170" spans="2:2">
      <c r="B36170" s="15"/>
    </row>
    <row r="36171" spans="2:2">
      <c r="B36171" s="15"/>
    </row>
    <row r="36172" spans="2:2">
      <c r="B36172" s="15"/>
    </row>
    <row r="36173" spans="2:2">
      <c r="B36173" s="15"/>
    </row>
    <row r="36174" spans="2:2">
      <c r="B36174" s="15"/>
    </row>
    <row r="36175" spans="2:2">
      <c r="B36175" s="15"/>
    </row>
    <row r="36176" spans="2:2">
      <c r="B36176" s="15"/>
    </row>
    <row r="36177" spans="2:2">
      <c r="B36177" s="15"/>
    </row>
    <row r="36178" spans="2:2">
      <c r="B36178" s="15"/>
    </row>
    <row r="36179" spans="2:2">
      <c r="B36179" s="15"/>
    </row>
    <row r="36180" spans="2:2">
      <c r="B36180" s="15"/>
    </row>
    <row r="36181" spans="2:2">
      <c r="B36181" s="15"/>
    </row>
    <row r="36182" spans="2:2">
      <c r="B36182" s="15"/>
    </row>
    <row r="36183" spans="2:2">
      <c r="B36183" s="15"/>
    </row>
    <row r="36184" spans="2:2">
      <c r="B36184" s="15"/>
    </row>
    <row r="36185" spans="2:2">
      <c r="B36185" s="15"/>
    </row>
    <row r="36186" spans="2:2">
      <c r="B36186" s="15"/>
    </row>
    <row r="36187" spans="2:2">
      <c r="B36187" s="15"/>
    </row>
    <row r="36188" spans="2:2">
      <c r="B36188" s="15"/>
    </row>
    <row r="36189" spans="2:2">
      <c r="B36189" s="15"/>
    </row>
    <row r="36190" spans="2:2">
      <c r="B36190" s="15"/>
    </row>
    <row r="36191" spans="2:2">
      <c r="B36191" s="15"/>
    </row>
    <row r="36192" spans="2:2">
      <c r="B36192" s="15"/>
    </row>
    <row r="36193" spans="2:2">
      <c r="B36193" s="15"/>
    </row>
    <row r="36194" spans="2:2">
      <c r="B36194" s="15"/>
    </row>
    <row r="36195" spans="2:2">
      <c r="B36195" s="15"/>
    </row>
    <row r="36196" spans="2:2">
      <c r="B36196" s="15"/>
    </row>
    <row r="36197" spans="2:2">
      <c r="B36197" s="15"/>
    </row>
    <row r="36198" spans="2:2">
      <c r="B36198" s="15"/>
    </row>
    <row r="36199" spans="2:2">
      <c r="B36199" s="15"/>
    </row>
    <row r="36200" spans="2:2">
      <c r="B36200" s="15"/>
    </row>
    <row r="36201" spans="2:2">
      <c r="B36201" s="15"/>
    </row>
    <row r="36202" spans="2:2">
      <c r="B36202" s="15"/>
    </row>
    <row r="36203" spans="2:2">
      <c r="B36203" s="15"/>
    </row>
    <row r="36204" spans="2:2">
      <c r="B36204" s="15"/>
    </row>
    <row r="36205" spans="2:2">
      <c r="B36205" s="15"/>
    </row>
    <row r="36206" spans="2:2">
      <c r="B36206" s="15"/>
    </row>
    <row r="36207" spans="2:2">
      <c r="B36207" s="15"/>
    </row>
    <row r="36208" spans="2:2">
      <c r="B36208" s="15"/>
    </row>
    <row r="36209" spans="2:2">
      <c r="B36209" s="15"/>
    </row>
    <row r="36210" spans="2:2">
      <c r="B36210" s="15"/>
    </row>
    <row r="36211" spans="2:2">
      <c r="B36211" s="15"/>
    </row>
    <row r="36212" spans="2:2">
      <c r="B36212" s="15"/>
    </row>
    <row r="36213" spans="2:2">
      <c r="B36213" s="15"/>
    </row>
    <row r="36214" spans="2:2">
      <c r="B36214" s="15"/>
    </row>
    <row r="36215" spans="2:2">
      <c r="B36215" s="15"/>
    </row>
    <row r="36216" spans="2:2">
      <c r="B36216" s="15"/>
    </row>
    <row r="36217" spans="2:2">
      <c r="B36217" s="15"/>
    </row>
    <row r="36218" spans="2:2">
      <c r="B36218" s="15"/>
    </row>
    <row r="36219" spans="2:2">
      <c r="B36219" s="15"/>
    </row>
    <row r="36220" spans="2:2">
      <c r="B36220" s="15"/>
    </row>
    <row r="36221" spans="2:2">
      <c r="B36221" s="15"/>
    </row>
    <row r="36222" spans="2:2">
      <c r="B36222" s="15"/>
    </row>
    <row r="36223" spans="2:2">
      <c r="B36223" s="15"/>
    </row>
    <row r="36224" spans="2:2">
      <c r="B36224" s="15"/>
    </row>
    <row r="36225" spans="2:2">
      <c r="B36225" s="15"/>
    </row>
    <row r="36226" spans="2:2">
      <c r="B36226" s="15"/>
    </row>
    <row r="36227" spans="2:2">
      <c r="B36227" s="15"/>
    </row>
    <row r="36228" spans="2:2">
      <c r="B36228" s="15"/>
    </row>
    <row r="36229" spans="2:2">
      <c r="B36229" s="15"/>
    </row>
    <row r="36230" spans="2:2">
      <c r="B36230" s="15"/>
    </row>
    <row r="36231" spans="2:2">
      <c r="B36231" s="15"/>
    </row>
    <row r="36232" spans="2:2">
      <c r="B36232" s="15"/>
    </row>
    <row r="36233" spans="2:2">
      <c r="B36233" s="15"/>
    </row>
    <row r="36234" spans="2:2">
      <c r="B36234" s="15"/>
    </row>
    <row r="36235" spans="2:2">
      <c r="B36235" s="15"/>
    </row>
    <row r="36236" spans="2:2">
      <c r="B36236" s="15"/>
    </row>
    <row r="36237" spans="2:2">
      <c r="B36237" s="15"/>
    </row>
    <row r="36238" spans="2:2">
      <c r="B36238" s="15"/>
    </row>
    <row r="36239" spans="2:2">
      <c r="B36239" s="15"/>
    </row>
    <row r="36240" spans="2:2">
      <c r="B36240" s="15"/>
    </row>
    <row r="36241" spans="2:2">
      <c r="B36241" s="15"/>
    </row>
    <row r="36242" spans="2:2">
      <c r="B36242" s="15"/>
    </row>
    <row r="36243" spans="2:2">
      <c r="B36243" s="15"/>
    </row>
    <row r="36244" spans="2:2">
      <c r="B36244" s="15"/>
    </row>
    <row r="36245" spans="2:2">
      <c r="B36245" s="15"/>
    </row>
    <row r="36246" spans="2:2">
      <c r="B36246" s="15"/>
    </row>
    <row r="36247" spans="2:2">
      <c r="B36247" s="15"/>
    </row>
    <row r="36248" spans="2:2">
      <c r="B36248" s="15"/>
    </row>
    <row r="36249" spans="2:2">
      <c r="B36249" s="15"/>
    </row>
    <row r="36250" spans="2:2">
      <c r="B36250" s="15"/>
    </row>
    <row r="36251" spans="2:2">
      <c r="B36251" s="15"/>
    </row>
    <row r="36252" spans="2:2">
      <c r="B36252" s="15"/>
    </row>
    <row r="36253" spans="2:2">
      <c r="B36253" s="15"/>
    </row>
    <row r="36254" spans="2:2">
      <c r="B36254" s="15"/>
    </row>
    <row r="36255" spans="2:2">
      <c r="B36255" s="15"/>
    </row>
    <row r="36256" spans="2:2">
      <c r="B36256" s="15"/>
    </row>
    <row r="36257" spans="2:2">
      <c r="B36257" s="15"/>
    </row>
    <row r="36258" spans="2:2">
      <c r="B36258" s="15"/>
    </row>
    <row r="36259" spans="2:2">
      <c r="B36259" s="15"/>
    </row>
    <row r="36260" spans="2:2">
      <c r="B36260" s="15"/>
    </row>
    <row r="36261" spans="2:2">
      <c r="B36261" s="15"/>
    </row>
    <row r="36262" spans="2:2">
      <c r="B36262" s="15"/>
    </row>
    <row r="36263" spans="2:2">
      <c r="B36263" s="15"/>
    </row>
    <row r="36264" spans="2:2">
      <c r="B36264" s="15"/>
    </row>
    <row r="36265" spans="2:2">
      <c r="B36265" s="15"/>
    </row>
    <row r="36266" spans="2:2">
      <c r="B36266" s="15"/>
    </row>
    <row r="36267" spans="2:2">
      <c r="B36267" s="15"/>
    </row>
    <row r="36268" spans="2:2">
      <c r="B36268" s="15"/>
    </row>
    <row r="36269" spans="2:2">
      <c r="B36269" s="15"/>
    </row>
    <row r="36270" spans="2:2">
      <c r="B36270" s="15"/>
    </row>
    <row r="36271" spans="2:2">
      <c r="B36271" s="15"/>
    </row>
    <row r="36272" spans="2:2">
      <c r="B36272" s="15"/>
    </row>
    <row r="36273" spans="2:2">
      <c r="B36273" s="15"/>
    </row>
    <row r="36274" spans="2:2">
      <c r="B36274" s="15"/>
    </row>
    <row r="36275" spans="2:2">
      <c r="B36275" s="15"/>
    </row>
    <row r="36276" spans="2:2">
      <c r="B36276" s="15"/>
    </row>
    <row r="36277" spans="2:2">
      <c r="B36277" s="15"/>
    </row>
    <row r="36278" spans="2:2">
      <c r="B36278" s="15"/>
    </row>
    <row r="36279" spans="2:2">
      <c r="B36279" s="15"/>
    </row>
    <row r="36280" spans="2:2">
      <c r="B36280" s="15"/>
    </row>
    <row r="36281" spans="2:2">
      <c r="B36281" s="15"/>
    </row>
    <row r="36282" spans="2:2">
      <c r="B36282" s="15"/>
    </row>
    <row r="36283" spans="2:2">
      <c r="B36283" s="15"/>
    </row>
    <row r="36284" spans="2:2">
      <c r="B36284" s="15"/>
    </row>
    <row r="36285" spans="2:2">
      <c r="B36285" s="15"/>
    </row>
    <row r="36286" spans="2:2">
      <c r="B36286" s="15"/>
    </row>
    <row r="36287" spans="2:2">
      <c r="B36287" s="15"/>
    </row>
    <row r="36288" spans="2:2">
      <c r="B36288" s="15"/>
    </row>
    <row r="36289" spans="2:2">
      <c r="B36289" s="15"/>
    </row>
    <row r="36290" spans="2:2">
      <c r="B36290" s="15"/>
    </row>
    <row r="36291" spans="2:2">
      <c r="B36291" s="15"/>
    </row>
    <row r="36292" spans="2:2">
      <c r="B36292" s="15"/>
    </row>
    <row r="36293" spans="2:2">
      <c r="B36293" s="15"/>
    </row>
    <row r="36294" spans="2:2">
      <c r="B36294" s="15"/>
    </row>
    <row r="36295" spans="2:2">
      <c r="B36295" s="15"/>
    </row>
    <row r="36296" spans="2:2">
      <c r="B36296" s="15"/>
    </row>
    <row r="36297" spans="2:2">
      <c r="B36297" s="15"/>
    </row>
    <row r="36298" spans="2:2">
      <c r="B36298" s="15"/>
    </row>
    <row r="36299" spans="2:2">
      <c r="B36299" s="15"/>
    </row>
    <row r="36300" spans="2:2">
      <c r="B36300" s="15"/>
    </row>
    <row r="36301" spans="2:2">
      <c r="B36301" s="15"/>
    </row>
    <row r="36302" spans="2:2">
      <c r="B36302" s="15"/>
    </row>
    <row r="36303" spans="2:2">
      <c r="B36303" s="15"/>
    </row>
    <row r="36304" spans="2:2">
      <c r="B36304" s="15"/>
    </row>
    <row r="36305" spans="2:2">
      <c r="B36305" s="15"/>
    </row>
    <row r="36306" spans="2:2">
      <c r="B36306" s="15"/>
    </row>
    <row r="36307" spans="2:2">
      <c r="B36307" s="15"/>
    </row>
    <row r="36308" spans="2:2">
      <c r="B36308" s="15"/>
    </row>
    <row r="36309" spans="2:2">
      <c r="B36309" s="15"/>
    </row>
    <row r="36310" spans="2:2">
      <c r="B36310" s="15"/>
    </row>
    <row r="36311" spans="2:2">
      <c r="B36311" s="15"/>
    </row>
    <row r="36312" spans="2:2">
      <c r="B36312" s="15"/>
    </row>
    <row r="36313" spans="2:2">
      <c r="B36313" s="15"/>
    </row>
    <row r="36314" spans="2:2">
      <c r="B36314" s="15"/>
    </row>
    <row r="36315" spans="2:2">
      <c r="B36315" s="15"/>
    </row>
    <row r="36316" spans="2:2">
      <c r="B36316" s="15"/>
    </row>
    <row r="36317" spans="2:2">
      <c r="B36317" s="15"/>
    </row>
    <row r="36318" spans="2:2">
      <c r="B36318" s="15"/>
    </row>
    <row r="36319" spans="2:2">
      <c r="B36319" s="15"/>
    </row>
    <row r="36320" spans="2:2">
      <c r="B36320" s="15"/>
    </row>
    <row r="36321" spans="2:2">
      <c r="B36321" s="15"/>
    </row>
    <row r="36322" spans="2:2">
      <c r="B36322" s="15"/>
    </row>
    <row r="36323" spans="2:2">
      <c r="B36323" s="15"/>
    </row>
    <row r="36324" spans="2:2">
      <c r="B36324" s="15"/>
    </row>
    <row r="36325" spans="2:2">
      <c r="B36325" s="15"/>
    </row>
    <row r="36326" spans="2:2">
      <c r="B36326" s="15"/>
    </row>
    <row r="36327" spans="2:2">
      <c r="B36327" s="15"/>
    </row>
    <row r="36328" spans="2:2">
      <c r="B36328" s="15"/>
    </row>
    <row r="36329" spans="2:2">
      <c r="B36329" s="15"/>
    </row>
    <row r="36330" spans="2:2">
      <c r="B36330" s="15"/>
    </row>
    <row r="36331" spans="2:2">
      <c r="B36331" s="15"/>
    </row>
    <row r="36332" spans="2:2">
      <c r="B36332" s="15"/>
    </row>
    <row r="36333" spans="2:2">
      <c r="B36333" s="15"/>
    </row>
    <row r="36334" spans="2:2">
      <c r="B36334" s="15"/>
    </row>
    <row r="36335" spans="2:2">
      <c r="B36335" s="15"/>
    </row>
    <row r="36336" spans="2:2">
      <c r="B36336" s="15"/>
    </row>
    <row r="36337" spans="2:2">
      <c r="B36337" s="15"/>
    </row>
    <row r="36338" spans="2:2">
      <c r="B36338" s="15"/>
    </row>
    <row r="36339" spans="2:2">
      <c r="B36339" s="15"/>
    </row>
    <row r="36340" spans="2:2">
      <c r="B36340" s="15"/>
    </row>
    <row r="36341" spans="2:2">
      <c r="B36341" s="15"/>
    </row>
    <row r="36342" spans="2:2">
      <c r="B36342" s="15"/>
    </row>
    <row r="36343" spans="2:2">
      <c r="B36343" s="15"/>
    </row>
    <row r="36344" spans="2:2">
      <c r="B36344" s="15"/>
    </row>
    <row r="36345" spans="2:2">
      <c r="B36345" s="15"/>
    </row>
    <row r="36346" spans="2:2">
      <c r="B36346" s="15"/>
    </row>
    <row r="36347" spans="2:2">
      <c r="B36347" s="15"/>
    </row>
    <row r="36348" spans="2:2">
      <c r="B36348" s="15"/>
    </row>
    <row r="36349" spans="2:2">
      <c r="B36349" s="15"/>
    </row>
    <row r="36350" spans="2:2">
      <c r="B36350" s="15"/>
    </row>
    <row r="36351" spans="2:2">
      <c r="B36351" s="15"/>
    </row>
    <row r="36352" spans="2:2">
      <c r="B36352" s="15"/>
    </row>
    <row r="36353" spans="2:2">
      <c r="B36353" s="15"/>
    </row>
    <row r="36354" spans="2:2">
      <c r="B36354" s="15"/>
    </row>
    <row r="36355" spans="2:2">
      <c r="B36355" s="15"/>
    </row>
    <row r="36356" spans="2:2">
      <c r="B36356" s="15"/>
    </row>
    <row r="36357" spans="2:2">
      <c r="B36357" s="15"/>
    </row>
    <row r="36358" spans="2:2">
      <c r="B36358" s="15"/>
    </row>
    <row r="36359" spans="2:2">
      <c r="B36359" s="15"/>
    </row>
    <row r="36360" spans="2:2">
      <c r="B36360" s="15"/>
    </row>
    <row r="36361" spans="2:2">
      <c r="B36361" s="15"/>
    </row>
    <row r="36362" spans="2:2">
      <c r="B36362" s="15"/>
    </row>
    <row r="36363" spans="2:2">
      <c r="B36363" s="15"/>
    </row>
    <row r="36364" spans="2:2">
      <c r="B36364" s="15"/>
    </row>
    <row r="36365" spans="2:2">
      <c r="B36365" s="15"/>
    </row>
    <row r="36366" spans="2:2">
      <c r="B36366" s="15"/>
    </row>
    <row r="36367" spans="2:2">
      <c r="B36367" s="15"/>
    </row>
    <row r="36368" spans="2:2">
      <c r="B36368" s="15"/>
    </row>
    <row r="36369" spans="2:2">
      <c r="B36369" s="15"/>
    </row>
    <row r="36370" spans="2:2">
      <c r="B36370" s="15"/>
    </row>
    <row r="36371" spans="2:2">
      <c r="B36371" s="15"/>
    </row>
    <row r="36372" spans="2:2">
      <c r="B36372" s="15"/>
    </row>
    <row r="36373" spans="2:2">
      <c r="B36373" s="15"/>
    </row>
    <row r="36374" spans="2:2">
      <c r="B36374" s="15"/>
    </row>
    <row r="36375" spans="2:2">
      <c r="B36375" s="15"/>
    </row>
    <row r="36376" spans="2:2">
      <c r="B36376" s="15"/>
    </row>
    <row r="36377" spans="2:2">
      <c r="B36377" s="15"/>
    </row>
    <row r="36378" spans="2:2">
      <c r="B36378" s="15"/>
    </row>
    <row r="36379" spans="2:2">
      <c r="B36379" s="15"/>
    </row>
    <row r="36380" spans="2:2">
      <c r="B36380" s="15"/>
    </row>
    <row r="36381" spans="2:2">
      <c r="B36381" s="15"/>
    </row>
    <row r="36382" spans="2:2">
      <c r="B36382" s="15"/>
    </row>
    <row r="36383" spans="2:2">
      <c r="B36383" s="15"/>
    </row>
    <row r="36384" spans="2:2">
      <c r="B36384" s="15"/>
    </row>
    <row r="36385" spans="2:2">
      <c r="B36385" s="15"/>
    </row>
    <row r="36386" spans="2:2">
      <c r="B36386" s="15"/>
    </row>
    <row r="36387" spans="2:2">
      <c r="B36387" s="15"/>
    </row>
    <row r="36388" spans="2:2">
      <c r="B36388" s="15"/>
    </row>
    <row r="36389" spans="2:2">
      <c r="B36389" s="15"/>
    </row>
    <row r="36390" spans="2:2">
      <c r="B36390" s="15"/>
    </row>
    <row r="36391" spans="2:2">
      <c r="B36391" s="15"/>
    </row>
    <row r="36392" spans="2:2">
      <c r="B36392" s="15"/>
    </row>
    <row r="36393" spans="2:2">
      <c r="B36393" s="15"/>
    </row>
    <row r="36394" spans="2:2">
      <c r="B36394" s="15"/>
    </row>
    <row r="36395" spans="2:2">
      <c r="B36395" s="15"/>
    </row>
    <row r="36396" spans="2:2">
      <c r="B36396" s="15"/>
    </row>
    <row r="36397" spans="2:2">
      <c r="B36397" s="15"/>
    </row>
    <row r="36398" spans="2:2">
      <c r="B36398" s="15"/>
    </row>
    <row r="36399" spans="2:2">
      <c r="B36399" s="15"/>
    </row>
    <row r="36400" spans="2:2">
      <c r="B36400" s="15"/>
    </row>
    <row r="36401" spans="2:2">
      <c r="B36401" s="15"/>
    </row>
    <row r="36402" spans="2:2">
      <c r="B36402" s="15"/>
    </row>
    <row r="36403" spans="2:2">
      <c r="B36403" s="15"/>
    </row>
    <row r="36404" spans="2:2">
      <c r="B36404" s="15"/>
    </row>
    <row r="36405" spans="2:2">
      <c r="B36405" s="15"/>
    </row>
    <row r="36406" spans="2:2">
      <c r="B36406" s="15"/>
    </row>
    <row r="36407" spans="2:2">
      <c r="B36407" s="15"/>
    </row>
    <row r="36408" spans="2:2">
      <c r="B36408" s="15"/>
    </row>
    <row r="36409" spans="2:2">
      <c r="B36409" s="15"/>
    </row>
    <row r="36410" spans="2:2">
      <c r="B36410" s="15"/>
    </row>
    <row r="36411" spans="2:2">
      <c r="B36411" s="15"/>
    </row>
    <row r="36412" spans="2:2">
      <c r="B36412" s="15"/>
    </row>
    <row r="36413" spans="2:2">
      <c r="B36413" s="15"/>
    </row>
    <row r="36414" spans="2:2">
      <c r="B36414" s="15"/>
    </row>
    <row r="36415" spans="2:2">
      <c r="B36415" s="15"/>
    </row>
    <row r="36416" spans="2:2">
      <c r="B36416" s="15"/>
    </row>
    <row r="36417" spans="2:2">
      <c r="B36417" s="15"/>
    </row>
    <row r="36418" spans="2:2">
      <c r="B36418" s="15"/>
    </row>
    <row r="36419" spans="2:2">
      <c r="B36419" s="15"/>
    </row>
    <row r="36420" spans="2:2">
      <c r="B36420" s="15"/>
    </row>
    <row r="36421" spans="2:2">
      <c r="B36421" s="15"/>
    </row>
    <row r="36422" spans="2:2">
      <c r="B36422" s="15"/>
    </row>
    <row r="36423" spans="2:2">
      <c r="B36423" s="15"/>
    </row>
    <row r="36424" spans="2:2">
      <c r="B36424" s="15"/>
    </row>
    <row r="36425" spans="2:2">
      <c r="B36425" s="15"/>
    </row>
    <row r="36426" spans="2:2">
      <c r="B36426" s="15"/>
    </row>
    <row r="36427" spans="2:2">
      <c r="B36427" s="15"/>
    </row>
    <row r="36428" spans="2:2">
      <c r="B36428" s="15"/>
    </row>
    <row r="36429" spans="2:2">
      <c r="B36429" s="15"/>
    </row>
    <row r="36430" spans="2:2">
      <c r="B36430" s="15"/>
    </row>
    <row r="36431" spans="2:2">
      <c r="B36431" s="15"/>
    </row>
    <row r="36432" spans="2:2">
      <c r="B36432" s="15"/>
    </row>
    <row r="36433" spans="2:2">
      <c r="B36433" s="15"/>
    </row>
    <row r="36434" spans="2:2">
      <c r="B36434" s="15"/>
    </row>
    <row r="36435" spans="2:2">
      <c r="B36435" s="15"/>
    </row>
    <row r="36436" spans="2:2">
      <c r="B36436" s="15"/>
    </row>
    <row r="36437" spans="2:2">
      <c r="B36437" s="15"/>
    </row>
    <row r="36438" spans="2:2">
      <c r="B36438" s="15"/>
    </row>
    <row r="36439" spans="2:2">
      <c r="B36439" s="15"/>
    </row>
    <row r="36440" spans="2:2">
      <c r="B36440" s="15"/>
    </row>
    <row r="36441" spans="2:2">
      <c r="B36441" s="15"/>
    </row>
    <row r="36442" spans="2:2">
      <c r="B36442" s="15"/>
    </row>
    <row r="36443" spans="2:2">
      <c r="B36443" s="15"/>
    </row>
    <row r="36444" spans="2:2">
      <c r="B36444" s="15"/>
    </row>
    <row r="36445" spans="2:2">
      <c r="B36445" s="15"/>
    </row>
    <row r="36446" spans="2:2">
      <c r="B36446" s="15"/>
    </row>
    <row r="36447" spans="2:2">
      <c r="B36447" s="15"/>
    </row>
    <row r="36448" spans="2:2">
      <c r="B36448" s="15"/>
    </row>
    <row r="36449" spans="2:2">
      <c r="B36449" s="15"/>
    </row>
    <row r="36450" spans="2:2">
      <c r="B36450" s="15"/>
    </row>
    <row r="36451" spans="2:2">
      <c r="B36451" s="15"/>
    </row>
    <row r="36452" spans="2:2">
      <c r="B36452" s="15"/>
    </row>
    <row r="36453" spans="2:2">
      <c r="B36453" s="15"/>
    </row>
    <row r="36454" spans="2:2">
      <c r="B36454" s="15"/>
    </row>
    <row r="36455" spans="2:2">
      <c r="B36455" s="15"/>
    </row>
    <row r="36456" spans="2:2">
      <c r="B36456" s="15"/>
    </row>
    <row r="36457" spans="2:2">
      <c r="B36457" s="15"/>
    </row>
    <row r="36458" spans="2:2">
      <c r="B36458" s="15"/>
    </row>
    <row r="36459" spans="2:2">
      <c r="B36459" s="15"/>
    </row>
    <row r="36460" spans="2:2">
      <c r="B36460" s="15"/>
    </row>
    <row r="36461" spans="2:2">
      <c r="B36461" s="15"/>
    </row>
    <row r="36462" spans="2:2">
      <c r="B36462" s="15"/>
    </row>
    <row r="36463" spans="2:2">
      <c r="B36463" s="15"/>
    </row>
    <row r="36464" spans="2:2">
      <c r="B36464" s="15"/>
    </row>
    <row r="36465" spans="2:2">
      <c r="B36465" s="15"/>
    </row>
    <row r="36466" spans="2:2">
      <c r="B36466" s="15"/>
    </row>
    <row r="36467" spans="2:2">
      <c r="B36467" s="15"/>
    </row>
    <row r="36468" spans="2:2">
      <c r="B36468" s="15"/>
    </row>
    <row r="36469" spans="2:2">
      <c r="B36469" s="15"/>
    </row>
    <row r="36470" spans="2:2">
      <c r="B36470" s="15"/>
    </row>
    <row r="36471" spans="2:2">
      <c r="B36471" s="15"/>
    </row>
    <row r="36472" spans="2:2">
      <c r="B36472" s="15"/>
    </row>
    <row r="36473" spans="2:2">
      <c r="B36473" s="15"/>
    </row>
    <row r="36474" spans="2:2">
      <c r="B36474" s="15"/>
    </row>
    <row r="36475" spans="2:2">
      <c r="B36475" s="15"/>
    </row>
    <row r="36476" spans="2:2">
      <c r="B36476" s="15"/>
    </row>
    <row r="36477" spans="2:2">
      <c r="B36477" s="15"/>
    </row>
    <row r="36478" spans="2:2">
      <c r="B36478" s="15"/>
    </row>
    <row r="36479" spans="2:2">
      <c r="B36479" s="15"/>
    </row>
    <row r="36480" spans="2:2">
      <c r="B36480" s="15"/>
    </row>
    <row r="36481" spans="2:2">
      <c r="B36481" s="15"/>
    </row>
    <row r="36482" spans="2:2">
      <c r="B36482" s="15"/>
    </row>
    <row r="36483" spans="2:2">
      <c r="B36483" s="15"/>
    </row>
    <row r="36484" spans="2:2">
      <c r="B36484" s="15"/>
    </row>
    <row r="36485" spans="2:2">
      <c r="B36485" s="15"/>
    </row>
    <row r="36486" spans="2:2">
      <c r="B36486" s="15"/>
    </row>
    <row r="36487" spans="2:2">
      <c r="B36487" s="15"/>
    </row>
    <row r="36488" spans="2:2">
      <c r="B36488" s="15"/>
    </row>
    <row r="36489" spans="2:2">
      <c r="B36489" s="15"/>
    </row>
    <row r="36490" spans="2:2">
      <c r="B36490" s="15"/>
    </row>
    <row r="36491" spans="2:2">
      <c r="B36491" s="15"/>
    </row>
    <row r="36492" spans="2:2">
      <c r="B36492" s="15"/>
    </row>
    <row r="36493" spans="2:2">
      <c r="B36493" s="15"/>
    </row>
    <row r="36494" spans="2:2">
      <c r="B36494" s="15"/>
    </row>
    <row r="36495" spans="2:2">
      <c r="B36495" s="15"/>
    </row>
    <row r="36496" spans="2:2">
      <c r="B36496" s="15"/>
    </row>
    <row r="36497" spans="2:2">
      <c r="B36497" s="15"/>
    </row>
    <row r="36498" spans="2:2">
      <c r="B36498" s="15"/>
    </row>
    <row r="36499" spans="2:2">
      <c r="B36499" s="15"/>
    </row>
    <row r="36500" spans="2:2">
      <c r="B36500" s="15"/>
    </row>
    <row r="36501" spans="2:2">
      <c r="B36501" s="15"/>
    </row>
    <row r="36502" spans="2:2">
      <c r="B36502" s="15"/>
    </row>
    <row r="36503" spans="2:2">
      <c r="B36503" s="15"/>
    </row>
    <row r="36504" spans="2:2">
      <c r="B36504" s="15"/>
    </row>
    <row r="36505" spans="2:2">
      <c r="B36505" s="15"/>
    </row>
    <row r="36506" spans="2:2">
      <c r="B36506" s="15"/>
    </row>
    <row r="36507" spans="2:2">
      <c r="B36507" s="15"/>
    </row>
    <row r="36508" spans="2:2">
      <c r="B36508" s="15"/>
    </row>
    <row r="36509" spans="2:2">
      <c r="B36509" s="15"/>
    </row>
    <row r="36510" spans="2:2">
      <c r="B36510" s="15"/>
    </row>
    <row r="36511" spans="2:2">
      <c r="B36511" s="15"/>
    </row>
    <row r="36512" spans="2:2">
      <c r="B36512" s="15"/>
    </row>
    <row r="36513" spans="2:2">
      <c r="B36513" s="15"/>
    </row>
    <row r="36514" spans="2:2">
      <c r="B36514" s="15"/>
    </row>
    <row r="36515" spans="2:2">
      <c r="B36515" s="15"/>
    </row>
    <row r="36516" spans="2:2">
      <c r="B36516" s="15"/>
    </row>
    <row r="36517" spans="2:2">
      <c r="B36517" s="15"/>
    </row>
    <row r="36518" spans="2:2">
      <c r="B36518" s="15"/>
    </row>
    <row r="36519" spans="2:2">
      <c r="B36519" s="15"/>
    </row>
    <row r="36520" spans="2:2">
      <c r="B36520" s="15"/>
    </row>
    <row r="36521" spans="2:2">
      <c r="B36521" s="15"/>
    </row>
    <row r="36522" spans="2:2">
      <c r="B36522" s="15"/>
    </row>
    <row r="36523" spans="2:2">
      <c r="B36523" s="15"/>
    </row>
    <row r="36524" spans="2:2">
      <c r="B36524" s="15"/>
    </row>
    <row r="36525" spans="2:2">
      <c r="B36525" s="15"/>
    </row>
    <row r="36526" spans="2:2">
      <c r="B36526" s="15"/>
    </row>
    <row r="36527" spans="2:2">
      <c r="B36527" s="15"/>
    </row>
    <row r="36528" spans="2:2">
      <c r="B36528" s="15"/>
    </row>
    <row r="36529" spans="2:2">
      <c r="B36529" s="15"/>
    </row>
    <row r="36530" spans="2:2">
      <c r="B36530" s="15"/>
    </row>
    <row r="36531" spans="2:2">
      <c r="B36531" s="15"/>
    </row>
    <row r="36532" spans="2:2">
      <c r="B36532" s="15"/>
    </row>
    <row r="36533" spans="2:2">
      <c r="B36533" s="15"/>
    </row>
    <row r="36534" spans="2:2">
      <c r="B36534" s="15"/>
    </row>
    <row r="36535" spans="2:2">
      <c r="B36535" s="15"/>
    </row>
    <row r="36536" spans="2:2">
      <c r="B36536" s="15"/>
    </row>
    <row r="36537" spans="2:2">
      <c r="B36537" s="15"/>
    </row>
    <row r="36538" spans="2:2">
      <c r="B36538" s="15"/>
    </row>
    <row r="36539" spans="2:2">
      <c r="B36539" s="15"/>
    </row>
    <row r="36540" spans="2:2">
      <c r="B36540" s="15"/>
    </row>
    <row r="36541" spans="2:2">
      <c r="B36541" s="15"/>
    </row>
    <row r="36542" spans="2:2">
      <c r="B36542" s="15"/>
    </row>
    <row r="36543" spans="2:2">
      <c r="B36543" s="15"/>
    </row>
    <row r="36544" spans="2:2">
      <c r="B36544" s="15"/>
    </row>
    <row r="36545" spans="2:2">
      <c r="B36545" s="15"/>
    </row>
    <row r="36546" spans="2:2">
      <c r="B36546" s="15"/>
    </row>
    <row r="36547" spans="2:2">
      <c r="B36547" s="15"/>
    </row>
    <row r="36548" spans="2:2">
      <c r="B36548" s="15"/>
    </row>
    <row r="36549" spans="2:2">
      <c r="B36549" s="15"/>
    </row>
    <row r="36550" spans="2:2">
      <c r="B36550" s="15"/>
    </row>
    <row r="36551" spans="2:2">
      <c r="B36551" s="15"/>
    </row>
    <row r="36552" spans="2:2">
      <c r="B36552" s="15"/>
    </row>
    <row r="36553" spans="2:2">
      <c r="B36553" s="15"/>
    </row>
    <row r="36554" spans="2:2">
      <c r="B36554" s="15"/>
    </row>
    <row r="36555" spans="2:2">
      <c r="B36555" s="15"/>
    </row>
    <row r="36556" spans="2:2">
      <c r="B36556" s="15"/>
    </row>
    <row r="36557" spans="2:2">
      <c r="B36557" s="15"/>
    </row>
    <row r="36558" spans="2:2">
      <c r="B36558" s="15"/>
    </row>
    <row r="36559" spans="2:2">
      <c r="B36559" s="15"/>
    </row>
    <row r="36560" spans="2:2">
      <c r="B36560" s="15"/>
    </row>
    <row r="36561" spans="2:2">
      <c r="B36561" s="15"/>
    </row>
    <row r="36562" spans="2:2">
      <c r="B36562" s="15"/>
    </row>
    <row r="36563" spans="2:2">
      <c r="B36563" s="15"/>
    </row>
    <row r="36564" spans="2:2">
      <c r="B36564" s="15"/>
    </row>
    <row r="36565" spans="2:2">
      <c r="B36565" s="15"/>
    </row>
    <row r="36566" spans="2:2">
      <c r="B36566" s="15"/>
    </row>
    <row r="36567" spans="2:2">
      <c r="B36567" s="15"/>
    </row>
    <row r="36568" spans="2:2">
      <c r="B36568" s="15"/>
    </row>
    <row r="36569" spans="2:2">
      <c r="B36569" s="15"/>
    </row>
    <row r="36570" spans="2:2">
      <c r="B36570" s="15"/>
    </row>
    <row r="36571" spans="2:2">
      <c r="B36571" s="15"/>
    </row>
    <row r="36572" spans="2:2">
      <c r="B36572" s="15"/>
    </row>
    <row r="36573" spans="2:2">
      <c r="B36573" s="15"/>
    </row>
    <row r="36574" spans="2:2">
      <c r="B36574" s="15"/>
    </row>
    <row r="36575" spans="2:2">
      <c r="B36575" s="15"/>
    </row>
    <row r="36576" spans="2:2">
      <c r="B36576" s="15"/>
    </row>
    <row r="36577" spans="2:2">
      <c r="B36577" s="15"/>
    </row>
    <row r="36578" spans="2:2">
      <c r="B36578" s="15"/>
    </row>
    <row r="36579" spans="2:2">
      <c r="B36579" s="15"/>
    </row>
    <row r="36580" spans="2:2">
      <c r="B36580" s="15"/>
    </row>
    <row r="36581" spans="2:2">
      <c r="B36581" s="15"/>
    </row>
    <row r="36582" spans="2:2">
      <c r="B36582" s="15"/>
    </row>
    <row r="36583" spans="2:2">
      <c r="B36583" s="15"/>
    </row>
    <row r="36584" spans="2:2">
      <c r="B36584" s="15"/>
    </row>
    <row r="36585" spans="2:2">
      <c r="B36585" s="15"/>
    </row>
    <row r="36586" spans="2:2">
      <c r="B36586" s="15"/>
    </row>
    <row r="36587" spans="2:2">
      <c r="B36587" s="15"/>
    </row>
    <row r="36588" spans="2:2">
      <c r="B36588" s="15"/>
    </row>
    <row r="36589" spans="2:2">
      <c r="B36589" s="15"/>
    </row>
    <row r="36590" spans="2:2">
      <c r="B36590" s="15"/>
    </row>
    <row r="36591" spans="2:2">
      <c r="B36591" s="15"/>
    </row>
    <row r="36592" spans="2:2">
      <c r="B36592" s="15"/>
    </row>
    <row r="36593" spans="2:2">
      <c r="B36593" s="15"/>
    </row>
    <row r="36594" spans="2:2">
      <c r="B36594" s="15"/>
    </row>
    <row r="36595" spans="2:2">
      <c r="B36595" s="15"/>
    </row>
    <row r="36596" spans="2:2">
      <c r="B36596" s="15"/>
    </row>
    <row r="36597" spans="2:2">
      <c r="B36597" s="15"/>
    </row>
    <row r="36598" spans="2:2">
      <c r="B36598" s="15"/>
    </row>
    <row r="36599" spans="2:2">
      <c r="B36599" s="15"/>
    </row>
    <row r="36600" spans="2:2">
      <c r="B36600" s="15"/>
    </row>
    <row r="36601" spans="2:2">
      <c r="B36601" s="15"/>
    </row>
    <row r="36602" spans="2:2">
      <c r="B36602" s="15"/>
    </row>
    <row r="36603" spans="2:2">
      <c r="B36603" s="15"/>
    </row>
    <row r="36604" spans="2:2">
      <c r="B36604" s="15"/>
    </row>
    <row r="36605" spans="2:2">
      <c r="B36605" s="15"/>
    </row>
    <row r="36606" spans="2:2">
      <c r="B36606" s="15"/>
    </row>
    <row r="36607" spans="2:2">
      <c r="B36607" s="15"/>
    </row>
    <row r="36608" spans="2:2">
      <c r="B36608" s="15"/>
    </row>
    <row r="36609" spans="2:2">
      <c r="B36609" s="15"/>
    </row>
    <row r="36610" spans="2:2">
      <c r="B36610" s="15"/>
    </row>
    <row r="36611" spans="2:2">
      <c r="B36611" s="15"/>
    </row>
    <row r="36612" spans="2:2">
      <c r="B36612" s="15"/>
    </row>
    <row r="36613" spans="2:2">
      <c r="B36613" s="15"/>
    </row>
    <row r="36614" spans="2:2">
      <c r="B36614" s="15"/>
    </row>
    <row r="36615" spans="2:2">
      <c r="B36615" s="15"/>
    </row>
    <row r="36616" spans="2:2">
      <c r="B36616" s="15"/>
    </row>
    <row r="36617" spans="2:2">
      <c r="B36617" s="15"/>
    </row>
    <row r="36618" spans="2:2">
      <c r="B36618" s="15"/>
    </row>
    <row r="36619" spans="2:2">
      <c r="B36619" s="15"/>
    </row>
    <row r="36620" spans="2:2">
      <c r="B36620" s="15"/>
    </row>
    <row r="36621" spans="2:2">
      <c r="B36621" s="15"/>
    </row>
    <row r="36622" spans="2:2">
      <c r="B36622" s="15"/>
    </row>
    <row r="36623" spans="2:2">
      <c r="B36623" s="15"/>
    </row>
    <row r="36624" spans="2:2">
      <c r="B36624" s="15"/>
    </row>
    <row r="36625" spans="2:2">
      <c r="B36625" s="15"/>
    </row>
    <row r="36626" spans="2:2">
      <c r="B36626" s="15"/>
    </row>
    <row r="36627" spans="2:2">
      <c r="B36627" s="15"/>
    </row>
    <row r="36628" spans="2:2">
      <c r="B36628" s="15"/>
    </row>
    <row r="36629" spans="2:2">
      <c r="B36629" s="15"/>
    </row>
    <row r="36630" spans="2:2">
      <c r="B36630" s="15"/>
    </row>
    <row r="36631" spans="2:2">
      <c r="B36631" s="15"/>
    </row>
    <row r="36632" spans="2:2">
      <c r="B36632" s="15"/>
    </row>
    <row r="36633" spans="2:2">
      <c r="B36633" s="15"/>
    </row>
    <row r="36634" spans="2:2">
      <c r="B36634" s="15"/>
    </row>
    <row r="36635" spans="2:2">
      <c r="B36635" s="15"/>
    </row>
    <row r="36636" spans="2:2">
      <c r="B36636" s="15"/>
    </row>
    <row r="36637" spans="2:2">
      <c r="B36637" s="15"/>
    </row>
    <row r="36638" spans="2:2">
      <c r="B36638" s="15"/>
    </row>
    <row r="36639" spans="2:2">
      <c r="B36639" s="15"/>
    </row>
    <row r="36640" spans="2:2">
      <c r="B36640" s="15"/>
    </row>
    <row r="36641" spans="2:2">
      <c r="B36641" s="15"/>
    </row>
    <row r="36642" spans="2:2">
      <c r="B36642" s="15"/>
    </row>
    <row r="36643" spans="2:2">
      <c r="B36643" s="15"/>
    </row>
    <row r="36644" spans="2:2">
      <c r="B36644" s="15"/>
    </row>
    <row r="36645" spans="2:2">
      <c r="B36645" s="15"/>
    </row>
    <row r="36646" spans="2:2">
      <c r="B36646" s="15"/>
    </row>
    <row r="36647" spans="2:2">
      <c r="B36647" s="15"/>
    </row>
    <row r="36648" spans="2:2">
      <c r="B36648" s="15"/>
    </row>
    <row r="36649" spans="2:2">
      <c r="B36649" s="15"/>
    </row>
    <row r="36650" spans="2:2">
      <c r="B36650" s="15"/>
    </row>
    <row r="36651" spans="2:2">
      <c r="B36651" s="15"/>
    </row>
    <row r="36652" spans="2:2">
      <c r="B36652" s="15"/>
    </row>
    <row r="36653" spans="2:2">
      <c r="B36653" s="15"/>
    </row>
    <row r="36654" spans="2:2">
      <c r="B36654" s="15"/>
    </row>
    <row r="36655" spans="2:2">
      <c r="B36655" s="15"/>
    </row>
    <row r="36656" spans="2:2">
      <c r="B36656" s="15"/>
    </row>
    <row r="36657" spans="2:2">
      <c r="B36657" s="15"/>
    </row>
    <row r="36658" spans="2:2">
      <c r="B36658" s="15"/>
    </row>
    <row r="36659" spans="2:2">
      <c r="B36659" s="15"/>
    </row>
    <row r="36660" spans="2:2">
      <c r="B36660" s="15"/>
    </row>
    <row r="36661" spans="2:2">
      <c r="B36661" s="15"/>
    </row>
    <row r="36662" spans="2:2">
      <c r="B36662" s="15"/>
    </row>
    <row r="36663" spans="2:2">
      <c r="B36663" s="15"/>
    </row>
    <row r="36664" spans="2:2">
      <c r="B36664" s="15"/>
    </row>
    <row r="36665" spans="2:2">
      <c r="B36665" s="15"/>
    </row>
    <row r="36666" spans="2:2">
      <c r="B36666" s="15"/>
    </row>
    <row r="36667" spans="2:2">
      <c r="B36667" s="15"/>
    </row>
    <row r="36668" spans="2:2">
      <c r="B36668" s="15"/>
    </row>
    <row r="36669" spans="2:2">
      <c r="B36669" s="15"/>
    </row>
    <row r="36670" spans="2:2">
      <c r="B36670" s="15"/>
    </row>
    <row r="36671" spans="2:2">
      <c r="B36671" s="15"/>
    </row>
    <row r="36672" spans="2:2">
      <c r="B36672" s="15"/>
    </row>
    <row r="36673" spans="2:2">
      <c r="B36673" s="15"/>
    </row>
    <row r="36674" spans="2:2">
      <c r="B36674" s="15"/>
    </row>
    <row r="36675" spans="2:2">
      <c r="B36675" s="15"/>
    </row>
    <row r="36676" spans="2:2">
      <c r="B36676" s="15"/>
    </row>
    <row r="36677" spans="2:2">
      <c r="B36677" s="15"/>
    </row>
    <row r="36678" spans="2:2">
      <c r="B36678" s="15"/>
    </row>
    <row r="36679" spans="2:2">
      <c r="B36679" s="15"/>
    </row>
    <row r="36680" spans="2:2">
      <c r="B36680" s="15"/>
    </row>
    <row r="36681" spans="2:2">
      <c r="B36681" s="15"/>
    </row>
    <row r="36682" spans="2:2">
      <c r="B36682" s="15"/>
    </row>
    <row r="36683" spans="2:2">
      <c r="B36683" s="15"/>
    </row>
    <row r="36684" spans="2:2">
      <c r="B36684" s="15"/>
    </row>
    <row r="36685" spans="2:2">
      <c r="B36685" s="15"/>
    </row>
    <row r="36686" spans="2:2">
      <c r="B36686" s="15"/>
    </row>
    <row r="36687" spans="2:2">
      <c r="B36687" s="15"/>
    </row>
    <row r="36688" spans="2:2">
      <c r="B36688" s="15"/>
    </row>
    <row r="36689" spans="2:2">
      <c r="B36689" s="15"/>
    </row>
    <row r="36690" spans="2:2">
      <c r="B36690" s="15"/>
    </row>
    <row r="36691" spans="2:2">
      <c r="B36691" s="15"/>
    </row>
    <row r="36692" spans="2:2">
      <c r="B36692" s="15"/>
    </row>
    <row r="36693" spans="2:2">
      <c r="B36693" s="15"/>
    </row>
    <row r="36694" spans="2:2">
      <c r="B36694" s="15"/>
    </row>
    <row r="36695" spans="2:2">
      <c r="B36695" s="15"/>
    </row>
    <row r="36696" spans="2:2">
      <c r="B36696" s="15"/>
    </row>
    <row r="36697" spans="2:2">
      <c r="B36697" s="15"/>
    </row>
    <row r="36698" spans="2:2">
      <c r="B36698" s="15"/>
    </row>
    <row r="36699" spans="2:2">
      <c r="B36699" s="15"/>
    </row>
    <row r="36700" spans="2:2">
      <c r="B36700" s="15"/>
    </row>
    <row r="36701" spans="2:2">
      <c r="B36701" s="15"/>
    </row>
    <row r="36702" spans="2:2">
      <c r="B36702" s="15"/>
    </row>
    <row r="36703" spans="2:2">
      <c r="B36703" s="15"/>
    </row>
    <row r="36704" spans="2:2">
      <c r="B36704" s="15"/>
    </row>
    <row r="36705" spans="2:2">
      <c r="B36705" s="15"/>
    </row>
    <row r="36706" spans="2:2">
      <c r="B36706" s="15"/>
    </row>
    <row r="36707" spans="2:2">
      <c r="B36707" s="15"/>
    </row>
    <row r="36708" spans="2:2">
      <c r="B36708" s="15"/>
    </row>
    <row r="36709" spans="2:2">
      <c r="B36709" s="15"/>
    </row>
    <row r="36710" spans="2:2">
      <c r="B36710" s="15"/>
    </row>
    <row r="36711" spans="2:2">
      <c r="B36711" s="15"/>
    </row>
    <row r="36712" spans="2:2">
      <c r="B36712" s="15"/>
    </row>
    <row r="36713" spans="2:2">
      <c r="B36713" s="15"/>
    </row>
    <row r="36714" spans="2:2">
      <c r="B36714" s="15"/>
    </row>
    <row r="36715" spans="2:2">
      <c r="B36715" s="15"/>
    </row>
    <row r="36716" spans="2:2">
      <c r="B36716" s="15"/>
    </row>
    <row r="36717" spans="2:2">
      <c r="B36717" s="15"/>
    </row>
    <row r="36718" spans="2:2">
      <c r="B36718" s="15"/>
    </row>
    <row r="36719" spans="2:2">
      <c r="B36719" s="15"/>
    </row>
    <row r="36720" spans="2:2">
      <c r="B36720" s="15"/>
    </row>
    <row r="36721" spans="2:2">
      <c r="B36721" s="15"/>
    </row>
    <row r="36722" spans="2:2">
      <c r="B36722" s="15"/>
    </row>
    <row r="36723" spans="2:2">
      <c r="B36723" s="15"/>
    </row>
    <row r="36724" spans="2:2">
      <c r="B36724" s="15"/>
    </row>
    <row r="36725" spans="2:2">
      <c r="B36725" s="15"/>
    </row>
    <row r="36726" spans="2:2">
      <c r="B36726" s="15"/>
    </row>
    <row r="36727" spans="2:2">
      <c r="B36727" s="15"/>
    </row>
    <row r="36728" spans="2:2">
      <c r="B36728" s="15"/>
    </row>
    <row r="36729" spans="2:2">
      <c r="B36729" s="15"/>
    </row>
    <row r="36730" spans="2:2">
      <c r="B36730" s="15"/>
    </row>
    <row r="36731" spans="2:2">
      <c r="B36731" s="15"/>
    </row>
    <row r="36732" spans="2:2">
      <c r="B36732" s="15"/>
    </row>
    <row r="36733" spans="2:2">
      <c r="B36733" s="15"/>
    </row>
    <row r="36734" spans="2:2">
      <c r="B36734" s="15"/>
    </row>
    <row r="36735" spans="2:2">
      <c r="B36735" s="15"/>
    </row>
    <row r="36736" spans="2:2">
      <c r="B36736" s="15"/>
    </row>
    <row r="36737" spans="2:2">
      <c r="B36737" s="15"/>
    </row>
    <row r="36738" spans="2:2">
      <c r="B36738" s="15"/>
    </row>
    <row r="36739" spans="2:2">
      <c r="B36739" s="15"/>
    </row>
    <row r="36740" spans="2:2">
      <c r="B36740" s="15"/>
    </row>
    <row r="36741" spans="2:2">
      <c r="B36741" s="15"/>
    </row>
    <row r="36742" spans="2:2">
      <c r="B36742" s="15"/>
    </row>
    <row r="36743" spans="2:2">
      <c r="B36743" s="15"/>
    </row>
    <row r="36744" spans="2:2">
      <c r="B36744" s="15"/>
    </row>
    <row r="36745" spans="2:2">
      <c r="B36745" s="15"/>
    </row>
    <row r="36746" spans="2:2">
      <c r="B36746" s="15"/>
    </row>
    <row r="36747" spans="2:2">
      <c r="B36747" s="15"/>
    </row>
    <row r="36748" spans="2:2">
      <c r="B36748" s="15"/>
    </row>
    <row r="36749" spans="2:2">
      <c r="B36749" s="15"/>
    </row>
    <row r="36750" spans="2:2">
      <c r="B36750" s="15"/>
    </row>
    <row r="36751" spans="2:2">
      <c r="B36751" s="15"/>
    </row>
    <row r="36752" spans="2:2">
      <c r="B36752" s="15"/>
    </row>
    <row r="36753" spans="2:2">
      <c r="B36753" s="15"/>
    </row>
    <row r="36754" spans="2:2">
      <c r="B36754" s="15"/>
    </row>
    <row r="36755" spans="2:2">
      <c r="B36755" s="15"/>
    </row>
    <row r="36756" spans="2:2">
      <c r="B36756" s="15"/>
    </row>
    <row r="36757" spans="2:2">
      <c r="B36757" s="15"/>
    </row>
    <row r="36758" spans="2:2">
      <c r="B36758" s="15"/>
    </row>
    <row r="36759" spans="2:2">
      <c r="B36759" s="15"/>
    </row>
    <row r="36760" spans="2:2">
      <c r="B36760" s="15"/>
    </row>
    <row r="36761" spans="2:2">
      <c r="B36761" s="15"/>
    </row>
    <row r="36762" spans="2:2">
      <c r="B36762" s="15"/>
    </row>
    <row r="36763" spans="2:2">
      <c r="B36763" s="15"/>
    </row>
    <row r="36764" spans="2:2">
      <c r="B36764" s="15"/>
    </row>
    <row r="36765" spans="2:2">
      <c r="B36765" s="15"/>
    </row>
    <row r="36766" spans="2:2">
      <c r="B36766" s="15"/>
    </row>
    <row r="36767" spans="2:2">
      <c r="B36767" s="15"/>
    </row>
    <row r="36768" spans="2:2">
      <c r="B36768" s="15"/>
    </row>
    <row r="36769" spans="2:2">
      <c r="B36769" s="15"/>
    </row>
    <row r="36770" spans="2:2">
      <c r="B36770" s="15"/>
    </row>
    <row r="36771" spans="2:2">
      <c r="B36771" s="15"/>
    </row>
    <row r="36772" spans="2:2">
      <c r="B36772" s="15"/>
    </row>
    <row r="36773" spans="2:2">
      <c r="B36773" s="15"/>
    </row>
    <row r="36774" spans="2:2">
      <c r="B36774" s="15"/>
    </row>
    <row r="36775" spans="2:2">
      <c r="B36775" s="15"/>
    </row>
    <row r="36776" spans="2:2">
      <c r="B36776" s="15"/>
    </row>
    <row r="36777" spans="2:2">
      <c r="B36777" s="15"/>
    </row>
    <row r="36778" spans="2:2">
      <c r="B36778" s="15"/>
    </row>
    <row r="36779" spans="2:2">
      <c r="B36779" s="15"/>
    </row>
    <row r="36780" spans="2:2">
      <c r="B36780" s="15"/>
    </row>
    <row r="36781" spans="2:2">
      <c r="B36781" s="15"/>
    </row>
    <row r="36782" spans="2:2">
      <c r="B36782" s="15"/>
    </row>
    <row r="36783" spans="2:2">
      <c r="B36783" s="15"/>
    </row>
    <row r="36784" spans="2:2">
      <c r="B36784" s="15"/>
    </row>
    <row r="36785" spans="2:2">
      <c r="B36785" s="15"/>
    </row>
    <row r="36786" spans="2:2">
      <c r="B36786" s="15"/>
    </row>
    <row r="36787" spans="2:2">
      <c r="B36787" s="15"/>
    </row>
    <row r="36788" spans="2:2">
      <c r="B36788" s="15"/>
    </row>
    <row r="36789" spans="2:2">
      <c r="B36789" s="15"/>
    </row>
    <row r="36790" spans="2:2">
      <c r="B36790" s="15"/>
    </row>
    <row r="36791" spans="2:2">
      <c r="B36791" s="15"/>
    </row>
    <row r="36792" spans="2:2">
      <c r="B36792" s="15"/>
    </row>
    <row r="36793" spans="2:2">
      <c r="B36793" s="15"/>
    </row>
    <row r="36794" spans="2:2">
      <c r="B36794" s="15"/>
    </row>
    <row r="36795" spans="2:2">
      <c r="B36795" s="15"/>
    </row>
    <row r="36796" spans="2:2">
      <c r="B36796" s="15"/>
    </row>
    <row r="36797" spans="2:2">
      <c r="B36797" s="15"/>
    </row>
    <row r="36798" spans="2:2">
      <c r="B36798" s="15"/>
    </row>
    <row r="36799" spans="2:2">
      <c r="B36799" s="15"/>
    </row>
    <row r="36800" spans="2:2">
      <c r="B36800" s="15"/>
    </row>
    <row r="36801" spans="2:2">
      <c r="B36801" s="15"/>
    </row>
    <row r="36802" spans="2:2">
      <c r="B36802" s="15"/>
    </row>
    <row r="36803" spans="2:2">
      <c r="B36803" s="15"/>
    </row>
    <row r="36804" spans="2:2">
      <c r="B36804" s="15"/>
    </row>
    <row r="36805" spans="2:2">
      <c r="B36805" s="15"/>
    </row>
    <row r="36806" spans="2:2">
      <c r="B36806" s="15"/>
    </row>
    <row r="36807" spans="2:2">
      <c r="B36807" s="15"/>
    </row>
    <row r="36808" spans="2:2">
      <c r="B36808" s="15"/>
    </row>
    <row r="36809" spans="2:2">
      <c r="B36809" s="15"/>
    </row>
    <row r="36810" spans="2:2">
      <c r="B36810" s="15"/>
    </row>
    <row r="36811" spans="2:2">
      <c r="B36811" s="15"/>
    </row>
    <row r="36812" spans="2:2">
      <c r="B36812" s="15"/>
    </row>
    <row r="36813" spans="2:2">
      <c r="B36813" s="15"/>
    </row>
    <row r="36814" spans="2:2">
      <c r="B36814" s="15"/>
    </row>
    <row r="36815" spans="2:2">
      <c r="B36815" s="15"/>
    </row>
    <row r="36816" spans="2:2">
      <c r="B36816" s="15"/>
    </row>
    <row r="36817" spans="2:2">
      <c r="B36817" s="15"/>
    </row>
    <row r="36818" spans="2:2">
      <c r="B36818" s="15"/>
    </row>
    <row r="36819" spans="2:2">
      <c r="B36819" s="15"/>
    </row>
    <row r="36820" spans="2:2">
      <c r="B36820" s="15"/>
    </row>
    <row r="36821" spans="2:2">
      <c r="B36821" s="15"/>
    </row>
    <row r="36822" spans="2:2">
      <c r="B36822" s="15"/>
    </row>
    <row r="36823" spans="2:2">
      <c r="B36823" s="15"/>
    </row>
    <row r="36824" spans="2:2">
      <c r="B36824" s="15"/>
    </row>
    <row r="36825" spans="2:2">
      <c r="B36825" s="15"/>
    </row>
    <row r="36826" spans="2:2">
      <c r="B36826" s="15"/>
    </row>
    <row r="36827" spans="2:2">
      <c r="B36827" s="15"/>
    </row>
    <row r="36828" spans="2:2">
      <c r="B36828" s="15"/>
    </row>
    <row r="36829" spans="2:2">
      <c r="B36829" s="15"/>
    </row>
    <row r="36830" spans="2:2">
      <c r="B36830" s="15"/>
    </row>
    <row r="36831" spans="2:2">
      <c r="B36831" s="15"/>
    </row>
    <row r="36832" spans="2:2">
      <c r="B36832" s="15"/>
    </row>
    <row r="36833" spans="2:2">
      <c r="B36833" s="15"/>
    </row>
    <row r="36834" spans="2:2">
      <c r="B36834" s="15"/>
    </row>
    <row r="36835" spans="2:2">
      <c r="B36835" s="15"/>
    </row>
    <row r="36836" spans="2:2">
      <c r="B36836" s="15"/>
    </row>
    <row r="36837" spans="2:2">
      <c r="B36837" s="15"/>
    </row>
    <row r="36838" spans="2:2">
      <c r="B36838" s="15"/>
    </row>
    <row r="36839" spans="2:2">
      <c r="B36839" s="15"/>
    </row>
    <row r="36840" spans="2:2">
      <c r="B36840" s="15"/>
    </row>
    <row r="36841" spans="2:2">
      <c r="B36841" s="15"/>
    </row>
    <row r="36842" spans="2:2">
      <c r="B36842" s="15"/>
    </row>
    <row r="36843" spans="2:2">
      <c r="B36843" s="15"/>
    </row>
    <row r="36844" spans="2:2">
      <c r="B36844" s="15"/>
    </row>
    <row r="36845" spans="2:2">
      <c r="B36845" s="15"/>
    </row>
    <row r="36846" spans="2:2">
      <c r="B36846" s="15"/>
    </row>
    <row r="36847" spans="2:2">
      <c r="B36847" s="15"/>
    </row>
    <row r="36848" spans="2:2">
      <c r="B36848" s="15"/>
    </row>
    <row r="36849" spans="2:2">
      <c r="B36849" s="15"/>
    </row>
    <row r="36850" spans="2:2">
      <c r="B36850" s="15"/>
    </row>
    <row r="36851" spans="2:2">
      <c r="B36851" s="15"/>
    </row>
    <row r="36852" spans="2:2">
      <c r="B36852" s="15"/>
    </row>
    <row r="36853" spans="2:2">
      <c r="B36853" s="15"/>
    </row>
    <row r="36854" spans="2:2">
      <c r="B36854" s="15"/>
    </row>
    <row r="36855" spans="2:2">
      <c r="B36855" s="15"/>
    </row>
    <row r="36856" spans="2:2">
      <c r="B36856" s="15"/>
    </row>
    <row r="36857" spans="2:2">
      <c r="B36857" s="15"/>
    </row>
    <row r="36858" spans="2:2">
      <c r="B36858" s="15"/>
    </row>
    <row r="36859" spans="2:2">
      <c r="B36859" s="15"/>
    </row>
    <row r="36860" spans="2:2">
      <c r="B36860" s="15"/>
    </row>
    <row r="36861" spans="2:2">
      <c r="B36861" s="15"/>
    </row>
    <row r="36862" spans="2:2">
      <c r="B36862" s="15"/>
    </row>
    <row r="36863" spans="2:2">
      <c r="B36863" s="15"/>
    </row>
    <row r="36864" spans="2:2">
      <c r="B36864" s="15"/>
    </row>
    <row r="36865" spans="2:2">
      <c r="B36865" s="15"/>
    </row>
    <row r="36866" spans="2:2">
      <c r="B36866" s="15"/>
    </row>
    <row r="36867" spans="2:2">
      <c r="B36867" s="15"/>
    </row>
    <row r="36868" spans="2:2">
      <c r="B36868" s="15"/>
    </row>
    <row r="36869" spans="2:2">
      <c r="B36869" s="15"/>
    </row>
    <row r="36870" spans="2:2">
      <c r="B36870" s="15"/>
    </row>
    <row r="36871" spans="2:2">
      <c r="B36871" s="15"/>
    </row>
    <row r="36872" spans="2:2">
      <c r="B36872" s="15"/>
    </row>
    <row r="36873" spans="2:2">
      <c r="B36873" s="15"/>
    </row>
    <row r="36874" spans="2:2">
      <c r="B36874" s="15"/>
    </row>
    <row r="36875" spans="2:2">
      <c r="B36875" s="15"/>
    </row>
    <row r="36876" spans="2:2">
      <c r="B36876" s="15"/>
    </row>
    <row r="36877" spans="2:2">
      <c r="B36877" s="15"/>
    </row>
    <row r="36878" spans="2:2">
      <c r="B36878" s="15"/>
    </row>
    <row r="36879" spans="2:2">
      <c r="B36879" s="15"/>
    </row>
    <row r="36880" spans="2:2">
      <c r="B36880" s="15"/>
    </row>
    <row r="36881" spans="2:2">
      <c r="B36881" s="15"/>
    </row>
    <row r="36882" spans="2:2">
      <c r="B36882" s="15"/>
    </row>
    <row r="36883" spans="2:2">
      <c r="B36883" s="15"/>
    </row>
    <row r="36884" spans="2:2">
      <c r="B36884" s="15"/>
    </row>
    <row r="36885" spans="2:2">
      <c r="B36885" s="15"/>
    </row>
    <row r="36886" spans="2:2">
      <c r="B36886" s="15"/>
    </row>
    <row r="36887" spans="2:2">
      <c r="B36887" s="15"/>
    </row>
    <row r="36888" spans="2:2">
      <c r="B36888" s="15"/>
    </row>
    <row r="36889" spans="2:2">
      <c r="B36889" s="15"/>
    </row>
    <row r="36890" spans="2:2">
      <c r="B36890" s="15"/>
    </row>
    <row r="36891" spans="2:2">
      <c r="B36891" s="15"/>
    </row>
    <row r="36892" spans="2:2">
      <c r="B36892" s="15"/>
    </row>
    <row r="36893" spans="2:2">
      <c r="B36893" s="15"/>
    </row>
    <row r="36894" spans="2:2">
      <c r="B36894" s="15"/>
    </row>
    <row r="36895" spans="2:2">
      <c r="B36895" s="15"/>
    </row>
    <row r="36896" spans="2:2">
      <c r="B36896" s="15"/>
    </row>
    <row r="36897" spans="2:2">
      <c r="B36897" s="15"/>
    </row>
    <row r="36898" spans="2:2">
      <c r="B36898" s="15"/>
    </row>
    <row r="36899" spans="2:2">
      <c r="B36899" s="15"/>
    </row>
    <row r="36900" spans="2:2">
      <c r="B36900" s="15"/>
    </row>
    <row r="36901" spans="2:2">
      <c r="B36901" s="15"/>
    </row>
    <row r="36902" spans="2:2">
      <c r="B36902" s="15"/>
    </row>
    <row r="36903" spans="2:2">
      <c r="B36903" s="15"/>
    </row>
    <row r="36904" spans="2:2">
      <c r="B36904" s="15"/>
    </row>
    <row r="36905" spans="2:2">
      <c r="B36905" s="15"/>
    </row>
    <row r="36906" spans="2:2">
      <c r="B36906" s="15"/>
    </row>
    <row r="36907" spans="2:2">
      <c r="B36907" s="15"/>
    </row>
    <row r="36908" spans="2:2">
      <c r="B36908" s="15"/>
    </row>
    <row r="36909" spans="2:2">
      <c r="B36909" s="15"/>
    </row>
    <row r="36910" spans="2:2">
      <c r="B36910" s="15"/>
    </row>
    <row r="36911" spans="2:2">
      <c r="B36911" s="15"/>
    </row>
    <row r="36912" spans="2:2">
      <c r="B36912" s="15"/>
    </row>
    <row r="36913" spans="2:2">
      <c r="B36913" s="15"/>
    </row>
    <row r="36914" spans="2:2">
      <c r="B36914" s="15"/>
    </row>
    <row r="36915" spans="2:2">
      <c r="B36915" s="15"/>
    </row>
    <row r="36916" spans="2:2">
      <c r="B36916" s="15"/>
    </row>
    <row r="36917" spans="2:2">
      <c r="B36917" s="15"/>
    </row>
    <row r="36918" spans="2:2">
      <c r="B36918" s="15"/>
    </row>
    <row r="36919" spans="2:2">
      <c r="B36919" s="15"/>
    </row>
    <row r="36920" spans="2:2">
      <c r="B36920" s="15"/>
    </row>
    <row r="36921" spans="2:2">
      <c r="B36921" s="15"/>
    </row>
    <row r="36922" spans="2:2">
      <c r="B36922" s="15"/>
    </row>
    <row r="36923" spans="2:2">
      <c r="B36923" s="15"/>
    </row>
    <row r="36924" spans="2:2">
      <c r="B36924" s="15"/>
    </row>
    <row r="36925" spans="2:2">
      <c r="B36925" s="15"/>
    </row>
    <row r="36926" spans="2:2">
      <c r="B36926" s="15"/>
    </row>
    <row r="36927" spans="2:2">
      <c r="B36927" s="15"/>
    </row>
    <row r="36928" spans="2:2">
      <c r="B36928" s="15"/>
    </row>
    <row r="36929" spans="2:2">
      <c r="B36929" s="15"/>
    </row>
    <row r="36930" spans="2:2">
      <c r="B36930" s="15"/>
    </row>
    <row r="36931" spans="2:2">
      <c r="B36931" s="15"/>
    </row>
    <row r="36932" spans="2:2">
      <c r="B36932" s="15"/>
    </row>
    <row r="36933" spans="2:2">
      <c r="B36933" s="15"/>
    </row>
    <row r="36934" spans="2:2">
      <c r="B36934" s="15"/>
    </row>
    <row r="36935" spans="2:2">
      <c r="B36935" s="15"/>
    </row>
    <row r="36936" spans="2:2">
      <c r="B36936" s="15"/>
    </row>
    <row r="36937" spans="2:2">
      <c r="B36937" s="15"/>
    </row>
    <row r="36938" spans="2:2">
      <c r="B36938" s="15"/>
    </row>
    <row r="36939" spans="2:2">
      <c r="B36939" s="15"/>
    </row>
    <row r="36940" spans="2:2">
      <c r="B36940" s="15"/>
    </row>
    <row r="36941" spans="2:2">
      <c r="B36941" s="15"/>
    </row>
    <row r="36942" spans="2:2">
      <c r="B36942" s="15"/>
    </row>
    <row r="36943" spans="2:2">
      <c r="B36943" s="15"/>
    </row>
    <row r="36944" spans="2:2">
      <c r="B36944" s="15"/>
    </row>
    <row r="36945" spans="2:2">
      <c r="B36945" s="15"/>
    </row>
    <row r="36946" spans="2:2">
      <c r="B36946" s="15"/>
    </row>
    <row r="36947" spans="2:2">
      <c r="B36947" s="15"/>
    </row>
    <row r="36948" spans="2:2">
      <c r="B36948" s="15"/>
    </row>
    <row r="36949" spans="2:2">
      <c r="B36949" s="15"/>
    </row>
    <row r="36950" spans="2:2">
      <c r="B36950" s="15"/>
    </row>
    <row r="36951" spans="2:2">
      <c r="B36951" s="15"/>
    </row>
    <row r="36952" spans="2:2">
      <c r="B36952" s="15"/>
    </row>
    <row r="36953" spans="2:2">
      <c r="B36953" s="15"/>
    </row>
    <row r="36954" spans="2:2">
      <c r="B36954" s="15"/>
    </row>
    <row r="36955" spans="2:2">
      <c r="B36955" s="15"/>
    </row>
    <row r="36956" spans="2:2">
      <c r="B36956" s="15"/>
    </row>
    <row r="36957" spans="2:2">
      <c r="B36957" s="15"/>
    </row>
    <row r="36958" spans="2:2">
      <c r="B36958" s="15"/>
    </row>
    <row r="36959" spans="2:2">
      <c r="B36959" s="15"/>
    </row>
    <row r="36960" spans="2:2">
      <c r="B36960" s="15"/>
    </row>
    <row r="36961" spans="2:2">
      <c r="B36961" s="15"/>
    </row>
    <row r="36962" spans="2:2">
      <c r="B36962" s="15"/>
    </row>
    <row r="36963" spans="2:2">
      <c r="B36963" s="15"/>
    </row>
    <row r="36964" spans="2:2">
      <c r="B36964" s="15"/>
    </row>
    <row r="36965" spans="2:2">
      <c r="B36965" s="15"/>
    </row>
    <row r="36966" spans="2:2">
      <c r="B36966" s="15"/>
    </row>
    <row r="36967" spans="2:2">
      <c r="B36967" s="15"/>
    </row>
    <row r="36968" spans="2:2">
      <c r="B36968" s="15"/>
    </row>
    <row r="36969" spans="2:2">
      <c r="B36969" s="15"/>
    </row>
    <row r="36970" spans="2:2">
      <c r="B36970" s="15"/>
    </row>
    <row r="36971" spans="2:2">
      <c r="B36971" s="15"/>
    </row>
    <row r="36972" spans="2:2">
      <c r="B36972" s="15"/>
    </row>
    <row r="36973" spans="2:2">
      <c r="B36973" s="15"/>
    </row>
    <row r="36974" spans="2:2">
      <c r="B36974" s="15"/>
    </row>
    <row r="36975" spans="2:2">
      <c r="B36975" s="15"/>
    </row>
    <row r="36976" spans="2:2">
      <c r="B36976" s="15"/>
    </row>
    <row r="36977" spans="2:2">
      <c r="B36977" s="15"/>
    </row>
    <row r="36978" spans="2:2">
      <c r="B36978" s="15"/>
    </row>
    <row r="36979" spans="2:2">
      <c r="B36979" s="15"/>
    </row>
    <row r="36980" spans="2:2">
      <c r="B36980" s="15"/>
    </row>
    <row r="36981" spans="2:2">
      <c r="B36981" s="15"/>
    </row>
    <row r="36982" spans="2:2">
      <c r="B36982" s="15"/>
    </row>
    <row r="36983" spans="2:2">
      <c r="B36983" s="15"/>
    </row>
    <row r="36984" spans="2:2">
      <c r="B36984" s="15"/>
    </row>
    <row r="36985" spans="2:2">
      <c r="B36985" s="15"/>
    </row>
    <row r="36986" spans="2:2">
      <c r="B36986" s="15"/>
    </row>
    <row r="36987" spans="2:2">
      <c r="B36987" s="15"/>
    </row>
    <row r="36988" spans="2:2">
      <c r="B36988" s="15"/>
    </row>
    <row r="36989" spans="2:2">
      <c r="B36989" s="15"/>
    </row>
    <row r="36990" spans="2:2">
      <c r="B36990" s="15"/>
    </row>
    <row r="36991" spans="2:2">
      <c r="B36991" s="15"/>
    </row>
    <row r="36992" spans="2:2">
      <c r="B36992" s="15"/>
    </row>
    <row r="36993" spans="2:2">
      <c r="B36993" s="15"/>
    </row>
    <row r="36994" spans="2:2">
      <c r="B36994" s="15"/>
    </row>
    <row r="36995" spans="2:2">
      <c r="B36995" s="15"/>
    </row>
    <row r="36996" spans="2:2">
      <c r="B36996" s="15"/>
    </row>
    <row r="36997" spans="2:2">
      <c r="B36997" s="15"/>
    </row>
    <row r="36998" spans="2:2">
      <c r="B36998" s="15"/>
    </row>
    <row r="36999" spans="2:2">
      <c r="B36999" s="15"/>
    </row>
    <row r="37000" spans="2:2">
      <c r="B37000" s="15"/>
    </row>
    <row r="37001" spans="2:2">
      <c r="B37001" s="15"/>
    </row>
    <row r="37002" spans="2:2">
      <c r="B37002" s="15"/>
    </row>
    <row r="37003" spans="2:2">
      <c r="B37003" s="15"/>
    </row>
    <row r="37004" spans="2:2">
      <c r="B37004" s="15"/>
    </row>
    <row r="37005" spans="2:2">
      <c r="B37005" s="15"/>
    </row>
    <row r="37006" spans="2:2">
      <c r="B37006" s="15"/>
    </row>
    <row r="37007" spans="2:2">
      <c r="B37007" s="15"/>
    </row>
    <row r="37008" spans="2:2">
      <c r="B37008" s="15"/>
    </row>
    <row r="37009" spans="2:2">
      <c r="B37009" s="15"/>
    </row>
    <row r="37010" spans="2:2">
      <c r="B37010" s="15"/>
    </row>
    <row r="37011" spans="2:2">
      <c r="B37011" s="15"/>
    </row>
    <row r="37012" spans="2:2">
      <c r="B37012" s="15"/>
    </row>
    <row r="37013" spans="2:2">
      <c r="B37013" s="15"/>
    </row>
    <row r="37014" spans="2:2">
      <c r="B37014" s="15"/>
    </row>
    <row r="37015" spans="2:2">
      <c r="B37015" s="15"/>
    </row>
    <row r="37016" spans="2:2">
      <c r="B37016" s="15"/>
    </row>
    <row r="37017" spans="2:2">
      <c r="B37017" s="15"/>
    </row>
    <row r="37018" spans="2:2">
      <c r="B37018" s="15"/>
    </row>
    <row r="37019" spans="2:2">
      <c r="B37019" s="15"/>
    </row>
    <row r="37020" spans="2:2">
      <c r="B37020" s="15"/>
    </row>
    <row r="37021" spans="2:2">
      <c r="B37021" s="15"/>
    </row>
    <row r="37022" spans="2:2">
      <c r="B37022" s="15"/>
    </row>
    <row r="37023" spans="2:2">
      <c r="B37023" s="15"/>
    </row>
    <row r="37024" spans="2:2">
      <c r="B37024" s="15"/>
    </row>
    <row r="37025" spans="2:2">
      <c r="B37025" s="15"/>
    </row>
    <row r="37026" spans="2:2">
      <c r="B37026" s="15"/>
    </row>
    <row r="37027" spans="2:2">
      <c r="B37027" s="15"/>
    </row>
    <row r="37028" spans="2:2">
      <c r="B37028" s="15"/>
    </row>
    <row r="37029" spans="2:2">
      <c r="B37029" s="15"/>
    </row>
    <row r="37030" spans="2:2">
      <c r="B37030" s="15"/>
    </row>
    <row r="37031" spans="2:2">
      <c r="B37031" s="15"/>
    </row>
    <row r="37032" spans="2:2">
      <c r="B37032" s="15"/>
    </row>
    <row r="37033" spans="2:2">
      <c r="B37033" s="15"/>
    </row>
    <row r="37034" spans="2:2">
      <c r="B37034" s="15"/>
    </row>
    <row r="37035" spans="2:2">
      <c r="B37035" s="15"/>
    </row>
    <row r="37036" spans="2:2">
      <c r="B37036" s="15"/>
    </row>
    <row r="37037" spans="2:2">
      <c r="B37037" s="15"/>
    </row>
    <row r="37038" spans="2:2">
      <c r="B37038" s="15"/>
    </row>
    <row r="37039" spans="2:2">
      <c r="B37039" s="15"/>
    </row>
    <row r="37040" spans="2:2">
      <c r="B37040" s="15"/>
    </row>
    <row r="37041" spans="2:2">
      <c r="B37041" s="15"/>
    </row>
    <row r="37042" spans="2:2">
      <c r="B37042" s="15"/>
    </row>
    <row r="37043" spans="2:2">
      <c r="B37043" s="15"/>
    </row>
    <row r="37044" spans="2:2">
      <c r="B37044" s="15"/>
    </row>
    <row r="37045" spans="2:2">
      <c r="B37045" s="15"/>
    </row>
    <row r="37046" spans="2:2">
      <c r="B37046" s="15"/>
    </row>
    <row r="37047" spans="2:2">
      <c r="B37047" s="15"/>
    </row>
    <row r="37048" spans="2:2">
      <c r="B37048" s="15"/>
    </row>
    <row r="37049" spans="2:2">
      <c r="B37049" s="15"/>
    </row>
    <row r="37050" spans="2:2">
      <c r="B37050" s="15"/>
    </row>
    <row r="37051" spans="2:2">
      <c r="B37051" s="15"/>
    </row>
    <row r="37052" spans="2:2">
      <c r="B37052" s="15"/>
    </row>
    <row r="37053" spans="2:2">
      <c r="B37053" s="15"/>
    </row>
    <row r="37054" spans="2:2">
      <c r="B37054" s="15"/>
    </row>
    <row r="37055" spans="2:2">
      <c r="B37055" s="15"/>
    </row>
    <row r="37056" spans="2:2">
      <c r="B37056" s="15"/>
    </row>
    <row r="37057" spans="2:2">
      <c r="B37057" s="15"/>
    </row>
    <row r="37058" spans="2:2">
      <c r="B37058" s="15"/>
    </row>
    <row r="37059" spans="2:2">
      <c r="B37059" s="15"/>
    </row>
    <row r="37060" spans="2:2">
      <c r="B37060" s="15"/>
    </row>
    <row r="37061" spans="2:2">
      <c r="B37061" s="15"/>
    </row>
    <row r="37062" spans="2:2">
      <c r="B37062" s="15"/>
    </row>
    <row r="37063" spans="2:2">
      <c r="B37063" s="15"/>
    </row>
    <row r="37064" spans="2:2">
      <c r="B37064" s="15"/>
    </row>
    <row r="37065" spans="2:2">
      <c r="B37065" s="15"/>
    </row>
    <row r="37066" spans="2:2">
      <c r="B37066" s="15"/>
    </row>
    <row r="37067" spans="2:2">
      <c r="B37067" s="15"/>
    </row>
    <row r="37068" spans="2:2">
      <c r="B37068" s="15"/>
    </row>
    <row r="37069" spans="2:2">
      <c r="B37069" s="15"/>
    </row>
    <row r="37070" spans="2:2">
      <c r="B37070" s="15"/>
    </row>
    <row r="37071" spans="2:2">
      <c r="B37071" s="15"/>
    </row>
    <row r="37072" spans="2:2">
      <c r="B37072" s="15"/>
    </row>
    <row r="37073" spans="2:2">
      <c r="B37073" s="15"/>
    </row>
    <row r="37074" spans="2:2">
      <c r="B37074" s="15"/>
    </row>
    <row r="37075" spans="2:2">
      <c r="B37075" s="15"/>
    </row>
    <row r="37076" spans="2:2">
      <c r="B37076" s="15"/>
    </row>
    <row r="37077" spans="2:2">
      <c r="B37077" s="15"/>
    </row>
    <row r="37078" spans="2:2">
      <c r="B37078" s="15"/>
    </row>
    <row r="37079" spans="2:2">
      <c r="B37079" s="15"/>
    </row>
    <row r="37080" spans="2:2">
      <c r="B37080" s="15"/>
    </row>
    <row r="37081" spans="2:2">
      <c r="B37081" s="15"/>
    </row>
    <row r="37082" spans="2:2">
      <c r="B37082" s="15"/>
    </row>
    <row r="37083" spans="2:2">
      <c r="B37083" s="15"/>
    </row>
    <row r="37084" spans="2:2">
      <c r="B37084" s="15"/>
    </row>
    <row r="37085" spans="2:2">
      <c r="B37085" s="15"/>
    </row>
    <row r="37086" spans="2:2">
      <c r="B37086" s="15"/>
    </row>
    <row r="37087" spans="2:2">
      <c r="B37087" s="15"/>
    </row>
    <row r="37088" spans="2:2">
      <c r="B37088" s="15"/>
    </row>
    <row r="37089" spans="2:2">
      <c r="B37089" s="15"/>
    </row>
    <row r="37090" spans="2:2">
      <c r="B37090" s="15"/>
    </row>
    <row r="37091" spans="2:2">
      <c r="B37091" s="15"/>
    </row>
    <row r="37092" spans="2:2">
      <c r="B37092" s="15"/>
    </row>
    <row r="37093" spans="2:2">
      <c r="B37093" s="15"/>
    </row>
    <row r="37094" spans="2:2">
      <c r="B37094" s="15"/>
    </row>
    <row r="37095" spans="2:2">
      <c r="B37095" s="15"/>
    </row>
    <row r="37096" spans="2:2">
      <c r="B37096" s="15"/>
    </row>
    <row r="37097" spans="2:2">
      <c r="B37097" s="15"/>
    </row>
    <row r="37098" spans="2:2">
      <c r="B37098" s="15"/>
    </row>
    <row r="37099" spans="2:2">
      <c r="B37099" s="15"/>
    </row>
    <row r="37100" spans="2:2">
      <c r="B37100" s="15"/>
    </row>
    <row r="37101" spans="2:2">
      <c r="B37101" s="15"/>
    </row>
    <row r="37102" spans="2:2">
      <c r="B37102" s="15"/>
    </row>
    <row r="37103" spans="2:2">
      <c r="B37103" s="15"/>
    </row>
    <row r="37104" spans="2:2">
      <c r="B37104" s="15"/>
    </row>
    <row r="37105" spans="2:2">
      <c r="B37105" s="15"/>
    </row>
    <row r="37106" spans="2:2">
      <c r="B37106" s="15"/>
    </row>
    <row r="37107" spans="2:2">
      <c r="B37107" s="15"/>
    </row>
    <row r="37108" spans="2:2">
      <c r="B37108" s="15"/>
    </row>
    <row r="37109" spans="2:2">
      <c r="B37109" s="15"/>
    </row>
    <row r="37110" spans="2:2">
      <c r="B37110" s="15"/>
    </row>
    <row r="37111" spans="2:2">
      <c r="B37111" s="15"/>
    </row>
    <row r="37112" spans="2:2">
      <c r="B37112" s="15"/>
    </row>
    <row r="37113" spans="2:2">
      <c r="B37113" s="15"/>
    </row>
    <row r="37114" spans="2:2">
      <c r="B37114" s="15"/>
    </row>
    <row r="37115" spans="2:2">
      <c r="B37115" s="15"/>
    </row>
    <row r="37116" spans="2:2">
      <c r="B37116" s="15"/>
    </row>
    <row r="37117" spans="2:2">
      <c r="B37117" s="15"/>
    </row>
    <row r="37118" spans="2:2">
      <c r="B37118" s="15"/>
    </row>
    <row r="37119" spans="2:2">
      <c r="B37119" s="15"/>
    </row>
    <row r="37120" spans="2:2">
      <c r="B37120" s="15"/>
    </row>
    <row r="37121" spans="2:2">
      <c r="B37121" s="15"/>
    </row>
    <row r="37122" spans="2:2">
      <c r="B37122" s="15"/>
    </row>
    <row r="37123" spans="2:2">
      <c r="B37123" s="15"/>
    </row>
    <row r="37124" spans="2:2">
      <c r="B37124" s="15"/>
    </row>
    <row r="37125" spans="2:2">
      <c r="B37125" s="15"/>
    </row>
    <row r="37126" spans="2:2">
      <c r="B37126" s="15"/>
    </row>
    <row r="37127" spans="2:2">
      <c r="B37127" s="15"/>
    </row>
    <row r="37128" spans="2:2">
      <c r="B37128" s="15"/>
    </row>
    <row r="37129" spans="2:2">
      <c r="B37129" s="15"/>
    </row>
    <row r="37130" spans="2:2">
      <c r="B37130" s="15"/>
    </row>
    <row r="37131" spans="2:2">
      <c r="B37131" s="15"/>
    </row>
    <row r="37132" spans="2:2">
      <c r="B37132" s="15"/>
    </row>
    <row r="37133" spans="2:2">
      <c r="B37133" s="15"/>
    </row>
    <row r="37134" spans="2:2">
      <c r="B37134" s="15"/>
    </row>
    <row r="37135" spans="2:2">
      <c r="B37135" s="15"/>
    </row>
    <row r="37136" spans="2:2">
      <c r="B37136" s="15"/>
    </row>
    <row r="37137" spans="2:2">
      <c r="B37137" s="15"/>
    </row>
    <row r="37138" spans="2:2">
      <c r="B37138" s="15"/>
    </row>
    <row r="37139" spans="2:2">
      <c r="B37139" s="15"/>
    </row>
    <row r="37140" spans="2:2">
      <c r="B37140" s="15"/>
    </row>
    <row r="37141" spans="2:2">
      <c r="B37141" s="15"/>
    </row>
    <row r="37142" spans="2:2">
      <c r="B37142" s="15"/>
    </row>
    <row r="37143" spans="2:2">
      <c r="B37143" s="15"/>
    </row>
    <row r="37144" spans="2:2">
      <c r="B37144" s="15"/>
    </row>
    <row r="37145" spans="2:2">
      <c r="B37145" s="15"/>
    </row>
    <row r="37146" spans="2:2">
      <c r="B37146" s="15"/>
    </row>
    <row r="37147" spans="2:2">
      <c r="B37147" s="15"/>
    </row>
    <row r="37148" spans="2:2">
      <c r="B37148" s="15"/>
    </row>
    <row r="37149" spans="2:2">
      <c r="B37149" s="15"/>
    </row>
    <row r="37150" spans="2:2">
      <c r="B37150" s="15"/>
    </row>
    <row r="37151" spans="2:2">
      <c r="B37151" s="15"/>
    </row>
    <row r="37152" spans="2:2">
      <c r="B37152" s="15"/>
    </row>
    <row r="37153" spans="2:2">
      <c r="B37153" s="15"/>
    </row>
    <row r="37154" spans="2:2">
      <c r="B37154" s="15"/>
    </row>
    <row r="37155" spans="2:2">
      <c r="B37155" s="15"/>
    </row>
    <row r="37156" spans="2:2">
      <c r="B37156" s="15"/>
    </row>
    <row r="37157" spans="2:2">
      <c r="B37157" s="15"/>
    </row>
    <row r="37158" spans="2:2">
      <c r="B37158" s="15"/>
    </row>
    <row r="37159" spans="2:2">
      <c r="B37159" s="15"/>
    </row>
    <row r="37160" spans="2:2">
      <c r="B37160" s="15"/>
    </row>
    <row r="37161" spans="2:2">
      <c r="B37161" s="15"/>
    </row>
    <row r="37162" spans="2:2">
      <c r="B37162" s="15"/>
    </row>
    <row r="37163" spans="2:2">
      <c r="B37163" s="15"/>
    </row>
    <row r="37164" spans="2:2">
      <c r="B37164" s="15"/>
    </row>
    <row r="37165" spans="2:2">
      <c r="B37165" s="15"/>
    </row>
    <row r="37166" spans="2:2">
      <c r="B37166" s="15"/>
    </row>
    <row r="37167" spans="2:2">
      <c r="B37167" s="15"/>
    </row>
    <row r="37168" spans="2:2">
      <c r="B37168" s="15"/>
    </row>
    <row r="37169" spans="2:2">
      <c r="B37169" s="15"/>
    </row>
    <row r="37170" spans="2:2">
      <c r="B37170" s="15"/>
    </row>
    <row r="37171" spans="2:2">
      <c r="B37171" s="15"/>
    </row>
    <row r="37172" spans="2:2">
      <c r="B37172" s="15"/>
    </row>
    <row r="37173" spans="2:2">
      <c r="B37173" s="15"/>
    </row>
    <row r="37174" spans="2:2">
      <c r="B37174" s="15"/>
    </row>
    <row r="37175" spans="2:2">
      <c r="B37175" s="15"/>
    </row>
    <row r="37176" spans="2:2">
      <c r="B37176" s="15"/>
    </row>
    <row r="37177" spans="2:2">
      <c r="B37177" s="15"/>
    </row>
    <row r="37178" spans="2:2">
      <c r="B37178" s="15"/>
    </row>
    <row r="37179" spans="2:2">
      <c r="B37179" s="15"/>
    </row>
    <row r="37180" spans="2:2">
      <c r="B37180" s="15"/>
    </row>
    <row r="37181" spans="2:2">
      <c r="B37181" s="15"/>
    </row>
    <row r="37182" spans="2:2">
      <c r="B37182" s="15"/>
    </row>
    <row r="37183" spans="2:2">
      <c r="B37183" s="15"/>
    </row>
    <row r="37184" spans="2:2">
      <c r="B37184" s="15"/>
    </row>
    <row r="37185" spans="2:2">
      <c r="B37185" s="15"/>
    </row>
    <row r="37186" spans="2:2">
      <c r="B37186" s="15"/>
    </row>
    <row r="37187" spans="2:2">
      <c r="B37187" s="15"/>
    </row>
    <row r="37188" spans="2:2">
      <c r="B37188" s="15"/>
    </row>
    <row r="37189" spans="2:2">
      <c r="B37189" s="15"/>
    </row>
    <row r="37190" spans="2:2">
      <c r="B37190" s="15"/>
    </row>
    <row r="37191" spans="2:2">
      <c r="B37191" s="15"/>
    </row>
    <row r="37192" spans="2:2">
      <c r="B37192" s="15"/>
    </row>
    <row r="37193" spans="2:2">
      <c r="B37193" s="15"/>
    </row>
    <row r="37194" spans="2:2">
      <c r="B37194" s="15"/>
    </row>
    <row r="37195" spans="2:2">
      <c r="B37195" s="15"/>
    </row>
    <row r="37196" spans="2:2">
      <c r="B37196" s="15"/>
    </row>
    <row r="37197" spans="2:2">
      <c r="B37197" s="15"/>
    </row>
    <row r="37198" spans="2:2">
      <c r="B37198" s="15"/>
    </row>
    <row r="37199" spans="2:2">
      <c r="B37199" s="15"/>
    </row>
    <row r="37200" spans="2:2">
      <c r="B37200" s="15"/>
    </row>
    <row r="37201" spans="2:2">
      <c r="B37201" s="15"/>
    </row>
    <row r="37202" spans="2:2">
      <c r="B37202" s="15"/>
    </row>
    <row r="37203" spans="2:2">
      <c r="B37203" s="15"/>
    </row>
    <row r="37204" spans="2:2">
      <c r="B37204" s="15"/>
    </row>
    <row r="37205" spans="2:2">
      <c r="B37205" s="15"/>
    </row>
    <row r="37206" spans="2:2">
      <c r="B37206" s="15"/>
    </row>
    <row r="37207" spans="2:2">
      <c r="B37207" s="15"/>
    </row>
    <row r="37208" spans="2:2">
      <c r="B37208" s="15"/>
    </row>
    <row r="37209" spans="2:2">
      <c r="B37209" s="15"/>
    </row>
    <row r="37210" spans="2:2">
      <c r="B37210" s="15"/>
    </row>
    <row r="37211" spans="2:2">
      <c r="B37211" s="15"/>
    </row>
    <row r="37212" spans="2:2">
      <c r="B37212" s="15"/>
    </row>
    <row r="37213" spans="2:2">
      <c r="B37213" s="15"/>
    </row>
    <row r="37214" spans="2:2">
      <c r="B37214" s="15"/>
    </row>
    <row r="37215" spans="2:2">
      <c r="B37215" s="15"/>
    </row>
    <row r="37216" spans="2:2">
      <c r="B37216" s="15"/>
    </row>
    <row r="37217" spans="2:2">
      <c r="B37217" s="15"/>
    </row>
    <row r="37218" spans="2:2">
      <c r="B37218" s="15"/>
    </row>
    <row r="37219" spans="2:2">
      <c r="B37219" s="15"/>
    </row>
    <row r="37220" spans="2:2">
      <c r="B37220" s="15"/>
    </row>
    <row r="37221" spans="2:2">
      <c r="B37221" s="15"/>
    </row>
    <row r="37222" spans="2:2">
      <c r="B37222" s="15"/>
    </row>
    <row r="37223" spans="2:2">
      <c r="B37223" s="15"/>
    </row>
    <row r="37224" spans="2:2">
      <c r="B37224" s="15"/>
    </row>
    <row r="37225" spans="2:2">
      <c r="B37225" s="15"/>
    </row>
    <row r="37226" spans="2:2">
      <c r="B37226" s="15"/>
    </row>
    <row r="37227" spans="2:2">
      <c r="B37227" s="15"/>
    </row>
    <row r="37228" spans="2:2">
      <c r="B37228" s="15"/>
    </row>
    <row r="37229" spans="2:2">
      <c r="B37229" s="15"/>
    </row>
    <row r="37230" spans="2:2">
      <c r="B37230" s="15"/>
    </row>
    <row r="37231" spans="2:2">
      <c r="B37231" s="15"/>
    </row>
    <row r="37232" spans="2:2">
      <c r="B37232" s="15"/>
    </row>
    <row r="37233" spans="2:2">
      <c r="B37233" s="15"/>
    </row>
    <row r="37234" spans="2:2">
      <c r="B37234" s="15"/>
    </row>
    <row r="37235" spans="2:2">
      <c r="B37235" s="15"/>
    </row>
    <row r="37236" spans="2:2">
      <c r="B37236" s="15"/>
    </row>
    <row r="37237" spans="2:2">
      <c r="B37237" s="15"/>
    </row>
    <row r="37238" spans="2:2">
      <c r="B37238" s="15"/>
    </row>
    <row r="37239" spans="2:2">
      <c r="B37239" s="15"/>
    </row>
    <row r="37240" spans="2:2">
      <c r="B37240" s="15"/>
    </row>
    <row r="37241" spans="2:2">
      <c r="B37241" s="15"/>
    </row>
    <row r="37242" spans="2:2">
      <c r="B37242" s="15"/>
    </row>
    <row r="37243" spans="2:2">
      <c r="B37243" s="15"/>
    </row>
    <row r="37244" spans="2:2">
      <c r="B37244" s="15"/>
    </row>
    <row r="37245" spans="2:2">
      <c r="B37245" s="15"/>
    </row>
    <row r="37246" spans="2:2">
      <c r="B37246" s="15"/>
    </row>
    <row r="37247" spans="2:2">
      <c r="B37247" s="15"/>
    </row>
    <row r="37248" spans="2:2">
      <c r="B37248" s="15"/>
    </row>
    <row r="37249" spans="2:2">
      <c r="B37249" s="15"/>
    </row>
    <row r="37250" spans="2:2">
      <c r="B37250" s="15"/>
    </row>
    <row r="37251" spans="2:2">
      <c r="B37251" s="15"/>
    </row>
    <row r="37252" spans="2:2">
      <c r="B37252" s="15"/>
    </row>
    <row r="37253" spans="2:2">
      <c r="B37253" s="15"/>
    </row>
    <row r="37254" spans="2:2">
      <c r="B37254" s="15"/>
    </row>
    <row r="37255" spans="2:2">
      <c r="B37255" s="15"/>
    </row>
    <row r="37256" spans="2:2">
      <c r="B37256" s="15"/>
    </row>
    <row r="37257" spans="2:2">
      <c r="B37257" s="15"/>
    </row>
    <row r="37258" spans="2:2">
      <c r="B37258" s="15"/>
    </row>
    <row r="37259" spans="2:2">
      <c r="B37259" s="15"/>
    </row>
    <row r="37260" spans="2:2">
      <c r="B37260" s="15"/>
    </row>
    <row r="37261" spans="2:2">
      <c r="B37261" s="15"/>
    </row>
    <row r="37262" spans="2:2">
      <c r="B37262" s="15"/>
    </row>
    <row r="37263" spans="2:2">
      <c r="B37263" s="15"/>
    </row>
    <row r="37264" spans="2:2">
      <c r="B37264" s="15"/>
    </row>
    <row r="37265" spans="2:2">
      <c r="B37265" s="15"/>
    </row>
    <row r="37266" spans="2:2">
      <c r="B37266" s="15"/>
    </row>
    <row r="37267" spans="2:2">
      <c r="B37267" s="15"/>
    </row>
    <row r="37268" spans="2:2">
      <c r="B37268" s="15"/>
    </row>
    <row r="37269" spans="2:2">
      <c r="B37269" s="15"/>
    </row>
    <row r="37270" spans="2:2">
      <c r="B37270" s="15"/>
    </row>
    <row r="37271" spans="2:2">
      <c r="B37271" s="15"/>
    </row>
    <row r="37272" spans="2:2">
      <c r="B37272" s="15"/>
    </row>
    <row r="37273" spans="2:2">
      <c r="B37273" s="15"/>
    </row>
    <row r="37274" spans="2:2">
      <c r="B37274" s="15"/>
    </row>
    <row r="37275" spans="2:2">
      <c r="B37275" s="15"/>
    </row>
    <row r="37276" spans="2:2">
      <c r="B37276" s="15"/>
    </row>
    <row r="37277" spans="2:2">
      <c r="B37277" s="15"/>
    </row>
    <row r="37278" spans="2:2">
      <c r="B37278" s="15"/>
    </row>
    <row r="37279" spans="2:2">
      <c r="B37279" s="15"/>
    </row>
    <row r="37280" spans="2:2">
      <c r="B37280" s="15"/>
    </row>
    <row r="37281" spans="2:2">
      <c r="B37281" s="15"/>
    </row>
    <row r="37282" spans="2:2">
      <c r="B37282" s="15"/>
    </row>
    <row r="37283" spans="2:2">
      <c r="B37283" s="15"/>
    </row>
    <row r="37284" spans="2:2">
      <c r="B37284" s="15"/>
    </row>
    <row r="37285" spans="2:2">
      <c r="B37285" s="15"/>
    </row>
    <row r="37286" spans="2:2">
      <c r="B37286" s="15"/>
    </row>
    <row r="37287" spans="2:2">
      <c r="B37287" s="15"/>
    </row>
    <row r="37288" spans="2:2">
      <c r="B37288" s="15"/>
    </row>
    <row r="37289" spans="2:2">
      <c r="B37289" s="15"/>
    </row>
    <row r="37290" spans="2:2">
      <c r="B37290" s="15"/>
    </row>
    <row r="37291" spans="2:2">
      <c r="B37291" s="15"/>
    </row>
    <row r="37292" spans="2:2">
      <c r="B37292" s="15"/>
    </row>
    <row r="37293" spans="2:2">
      <c r="B37293" s="15"/>
    </row>
    <row r="37294" spans="2:2">
      <c r="B37294" s="15"/>
    </row>
    <row r="37295" spans="2:2">
      <c r="B37295" s="15"/>
    </row>
    <row r="37296" spans="2:2">
      <c r="B37296" s="15"/>
    </row>
    <row r="37297" spans="2:2">
      <c r="B37297" s="15"/>
    </row>
    <row r="37298" spans="2:2">
      <c r="B37298" s="15"/>
    </row>
    <row r="37299" spans="2:2">
      <c r="B37299" s="15"/>
    </row>
    <row r="37300" spans="2:2">
      <c r="B37300" s="15"/>
    </row>
    <row r="37301" spans="2:2">
      <c r="B37301" s="15"/>
    </row>
    <row r="37302" spans="2:2">
      <c r="B37302" s="15"/>
    </row>
    <row r="37303" spans="2:2">
      <c r="B37303" s="15"/>
    </row>
    <row r="37304" spans="2:2">
      <c r="B37304" s="15"/>
    </row>
    <row r="37305" spans="2:2">
      <c r="B37305" s="15"/>
    </row>
    <row r="37306" spans="2:2">
      <c r="B37306" s="15"/>
    </row>
    <row r="37307" spans="2:2">
      <c r="B37307" s="15"/>
    </row>
    <row r="37308" spans="2:2">
      <c r="B37308" s="15"/>
    </row>
    <row r="37309" spans="2:2">
      <c r="B37309" s="15"/>
    </row>
    <row r="37310" spans="2:2">
      <c r="B37310" s="15"/>
    </row>
    <row r="37311" spans="2:2">
      <c r="B37311" s="15"/>
    </row>
    <row r="37312" spans="2:2">
      <c r="B37312" s="15"/>
    </row>
    <row r="37313" spans="2:2">
      <c r="B37313" s="15"/>
    </row>
    <row r="37314" spans="2:2">
      <c r="B37314" s="15"/>
    </row>
    <row r="37315" spans="2:2">
      <c r="B37315" s="15"/>
    </row>
    <row r="37316" spans="2:2">
      <c r="B37316" s="15"/>
    </row>
    <row r="37317" spans="2:2">
      <c r="B37317" s="15"/>
    </row>
    <row r="37318" spans="2:2">
      <c r="B37318" s="15"/>
    </row>
    <row r="37319" spans="2:2">
      <c r="B37319" s="15"/>
    </row>
    <row r="37320" spans="2:2">
      <c r="B37320" s="15"/>
    </row>
    <row r="37321" spans="2:2">
      <c r="B37321" s="15"/>
    </row>
    <row r="37322" spans="2:2">
      <c r="B37322" s="15"/>
    </row>
    <row r="37323" spans="2:2">
      <c r="B37323" s="15"/>
    </row>
    <row r="37324" spans="2:2">
      <c r="B37324" s="15"/>
    </row>
    <row r="37325" spans="2:2">
      <c r="B37325" s="15"/>
    </row>
    <row r="37326" spans="2:2">
      <c r="B37326" s="15"/>
    </row>
    <row r="37327" spans="2:2">
      <c r="B37327" s="15"/>
    </row>
    <row r="37328" spans="2:2">
      <c r="B37328" s="15"/>
    </row>
    <row r="37329" spans="2:2">
      <c r="B37329" s="15"/>
    </row>
    <row r="37330" spans="2:2">
      <c r="B37330" s="15"/>
    </row>
    <row r="37331" spans="2:2">
      <c r="B37331" s="15"/>
    </row>
    <row r="37332" spans="2:2">
      <c r="B37332" s="15"/>
    </row>
    <row r="37333" spans="2:2">
      <c r="B37333" s="15"/>
    </row>
    <row r="37334" spans="2:2">
      <c r="B37334" s="15"/>
    </row>
    <row r="37335" spans="2:2">
      <c r="B37335" s="15"/>
    </row>
    <row r="37336" spans="2:2">
      <c r="B37336" s="15"/>
    </row>
    <row r="37337" spans="2:2">
      <c r="B37337" s="15"/>
    </row>
    <row r="37338" spans="2:2">
      <c r="B37338" s="15"/>
    </row>
    <row r="37339" spans="2:2">
      <c r="B37339" s="15"/>
    </row>
    <row r="37340" spans="2:2">
      <c r="B37340" s="15"/>
    </row>
    <row r="37341" spans="2:2">
      <c r="B37341" s="15"/>
    </row>
    <row r="37342" spans="2:2">
      <c r="B37342" s="15"/>
    </row>
    <row r="37343" spans="2:2">
      <c r="B37343" s="15"/>
    </row>
    <row r="37344" spans="2:2">
      <c r="B37344" s="15"/>
    </row>
    <row r="37345" spans="2:2">
      <c r="B37345" s="15"/>
    </row>
    <row r="37346" spans="2:2">
      <c r="B37346" s="15"/>
    </row>
    <row r="37347" spans="2:2">
      <c r="B37347" s="15"/>
    </row>
    <row r="37348" spans="2:2">
      <c r="B37348" s="15"/>
    </row>
    <row r="37349" spans="2:2">
      <c r="B37349" s="15"/>
    </row>
    <row r="37350" spans="2:2">
      <c r="B37350" s="15"/>
    </row>
    <row r="37351" spans="2:2">
      <c r="B37351" s="15"/>
    </row>
    <row r="37352" spans="2:2">
      <c r="B37352" s="15"/>
    </row>
    <row r="37353" spans="2:2">
      <c r="B37353" s="15"/>
    </row>
    <row r="37354" spans="2:2">
      <c r="B37354" s="15"/>
    </row>
    <row r="37355" spans="2:2">
      <c r="B37355" s="15"/>
    </row>
    <row r="37356" spans="2:2">
      <c r="B37356" s="15"/>
    </row>
    <row r="37357" spans="2:2">
      <c r="B37357" s="15"/>
    </row>
    <row r="37358" spans="2:2">
      <c r="B37358" s="15"/>
    </row>
    <row r="37359" spans="2:2">
      <c r="B37359" s="15"/>
    </row>
    <row r="37360" spans="2:2">
      <c r="B37360" s="15"/>
    </row>
    <row r="37361" spans="2:2">
      <c r="B37361" s="15"/>
    </row>
    <row r="37362" spans="2:2">
      <c r="B37362" s="15"/>
    </row>
    <row r="37363" spans="2:2">
      <c r="B37363" s="15"/>
    </row>
    <row r="37364" spans="2:2">
      <c r="B37364" s="15"/>
    </row>
    <row r="37365" spans="2:2">
      <c r="B37365" s="15"/>
    </row>
    <row r="37366" spans="2:2">
      <c r="B37366" s="15"/>
    </row>
    <row r="37367" spans="2:2">
      <c r="B37367" s="15"/>
    </row>
    <row r="37368" spans="2:2">
      <c r="B37368" s="15"/>
    </row>
    <row r="37369" spans="2:2">
      <c r="B37369" s="15"/>
    </row>
    <row r="37370" spans="2:2">
      <c r="B37370" s="15"/>
    </row>
    <row r="37371" spans="2:2">
      <c r="B37371" s="15"/>
    </row>
    <row r="37372" spans="2:2">
      <c r="B37372" s="15"/>
    </row>
    <row r="37373" spans="2:2">
      <c r="B37373" s="15"/>
    </row>
    <row r="37374" spans="2:2">
      <c r="B37374" s="15"/>
    </row>
    <row r="37375" spans="2:2">
      <c r="B37375" s="15"/>
    </row>
    <row r="37376" spans="2:2">
      <c r="B37376" s="15"/>
    </row>
    <row r="37377" spans="2:2">
      <c r="B37377" s="15"/>
    </row>
    <row r="37378" spans="2:2">
      <c r="B37378" s="15"/>
    </row>
    <row r="37379" spans="2:2">
      <c r="B37379" s="15"/>
    </row>
    <row r="37380" spans="2:2">
      <c r="B37380" s="15"/>
    </row>
    <row r="37381" spans="2:2">
      <c r="B37381" s="15"/>
    </row>
    <row r="37382" spans="2:2">
      <c r="B37382" s="15"/>
    </row>
    <row r="37383" spans="2:2">
      <c r="B37383" s="15"/>
    </row>
    <row r="37384" spans="2:2">
      <c r="B37384" s="15"/>
    </row>
    <row r="37385" spans="2:2">
      <c r="B37385" s="15"/>
    </row>
    <row r="37386" spans="2:2">
      <c r="B37386" s="15"/>
    </row>
    <row r="37387" spans="2:2">
      <c r="B37387" s="15"/>
    </row>
    <row r="37388" spans="2:2">
      <c r="B37388" s="15"/>
    </row>
    <row r="37389" spans="2:2">
      <c r="B37389" s="15"/>
    </row>
    <row r="37390" spans="2:2">
      <c r="B37390" s="15"/>
    </row>
    <row r="37391" spans="2:2">
      <c r="B37391" s="15"/>
    </row>
    <row r="37392" spans="2:2">
      <c r="B37392" s="15"/>
    </row>
    <row r="37393" spans="2:2">
      <c r="B37393" s="15"/>
    </row>
    <row r="37394" spans="2:2">
      <c r="B37394" s="15"/>
    </row>
    <row r="37395" spans="2:2">
      <c r="B37395" s="15"/>
    </row>
    <row r="37396" spans="2:2">
      <c r="B37396" s="15"/>
    </row>
    <row r="37397" spans="2:2">
      <c r="B37397" s="15"/>
    </row>
    <row r="37398" spans="2:2">
      <c r="B37398" s="15"/>
    </row>
    <row r="37399" spans="2:2">
      <c r="B37399" s="15"/>
    </row>
    <row r="37400" spans="2:2">
      <c r="B37400" s="15"/>
    </row>
    <row r="37401" spans="2:2">
      <c r="B37401" s="15"/>
    </row>
    <row r="37402" spans="2:2">
      <c r="B37402" s="15"/>
    </row>
    <row r="37403" spans="2:2">
      <c r="B37403" s="15"/>
    </row>
    <row r="37404" spans="2:2">
      <c r="B37404" s="15"/>
    </row>
    <row r="37405" spans="2:2">
      <c r="B37405" s="15"/>
    </row>
    <row r="37406" spans="2:2">
      <c r="B37406" s="15"/>
    </row>
    <row r="37407" spans="2:2">
      <c r="B37407" s="15"/>
    </row>
    <row r="37408" spans="2:2">
      <c r="B37408" s="15"/>
    </row>
    <row r="37409" spans="2:2">
      <c r="B37409" s="15"/>
    </row>
    <row r="37410" spans="2:2">
      <c r="B37410" s="15"/>
    </row>
    <row r="37411" spans="2:2">
      <c r="B37411" s="15"/>
    </row>
    <row r="37412" spans="2:2">
      <c r="B37412" s="15"/>
    </row>
    <row r="37413" spans="2:2">
      <c r="B37413" s="15"/>
    </row>
    <row r="37414" spans="2:2">
      <c r="B37414" s="15"/>
    </row>
    <row r="37415" spans="2:2">
      <c r="B37415" s="15"/>
    </row>
    <row r="37416" spans="2:2">
      <c r="B37416" s="15"/>
    </row>
    <row r="37417" spans="2:2">
      <c r="B37417" s="15"/>
    </row>
    <row r="37418" spans="2:2">
      <c r="B37418" s="15"/>
    </row>
    <row r="37419" spans="2:2">
      <c r="B37419" s="15"/>
    </row>
    <row r="37420" spans="2:2">
      <c r="B37420" s="15"/>
    </row>
    <row r="37421" spans="2:2">
      <c r="B37421" s="15"/>
    </row>
    <row r="37422" spans="2:2">
      <c r="B37422" s="15"/>
    </row>
    <row r="37423" spans="2:2">
      <c r="B37423" s="15"/>
    </row>
    <row r="37424" spans="2:2">
      <c r="B37424" s="15"/>
    </row>
    <row r="37425" spans="2:2">
      <c r="B37425" s="15"/>
    </row>
    <row r="37426" spans="2:2">
      <c r="B37426" s="15"/>
    </row>
    <row r="37427" spans="2:2">
      <c r="B37427" s="15"/>
    </row>
    <row r="37428" spans="2:2">
      <c r="B37428" s="15"/>
    </row>
    <row r="37429" spans="2:2">
      <c r="B37429" s="15"/>
    </row>
    <row r="37430" spans="2:2">
      <c r="B37430" s="15"/>
    </row>
    <row r="37431" spans="2:2">
      <c r="B37431" s="15"/>
    </row>
    <row r="37432" spans="2:2">
      <c r="B37432" s="15"/>
    </row>
    <row r="37433" spans="2:2">
      <c r="B37433" s="15"/>
    </row>
    <row r="37434" spans="2:2">
      <c r="B37434" s="15"/>
    </row>
    <row r="37435" spans="2:2">
      <c r="B37435" s="15"/>
    </row>
    <row r="37436" spans="2:2">
      <c r="B37436" s="15"/>
    </row>
    <row r="37437" spans="2:2">
      <c r="B37437" s="15"/>
    </row>
    <row r="37438" spans="2:2">
      <c r="B37438" s="15"/>
    </row>
    <row r="37439" spans="2:2">
      <c r="B37439" s="15"/>
    </row>
    <row r="37440" spans="2:2">
      <c r="B37440" s="15"/>
    </row>
    <row r="37441" spans="2:2">
      <c r="B37441" s="15"/>
    </row>
    <row r="37442" spans="2:2">
      <c r="B37442" s="15"/>
    </row>
    <row r="37443" spans="2:2">
      <c r="B37443" s="15"/>
    </row>
    <row r="37444" spans="2:2">
      <c r="B37444" s="15"/>
    </row>
    <row r="37445" spans="2:2">
      <c r="B37445" s="15"/>
    </row>
    <row r="37446" spans="2:2">
      <c r="B37446" s="15"/>
    </row>
    <row r="37447" spans="2:2">
      <c r="B37447" s="15"/>
    </row>
    <row r="37448" spans="2:2">
      <c r="B37448" s="15"/>
    </row>
    <row r="37449" spans="2:2">
      <c r="B37449" s="15"/>
    </row>
    <row r="37450" spans="2:2">
      <c r="B37450" s="15"/>
    </row>
    <row r="37451" spans="2:2">
      <c r="B37451" s="15"/>
    </row>
    <row r="37452" spans="2:2">
      <c r="B37452" s="15"/>
    </row>
    <row r="37453" spans="2:2">
      <c r="B37453" s="15"/>
    </row>
    <row r="37454" spans="2:2">
      <c r="B37454" s="15"/>
    </row>
    <row r="37455" spans="2:2">
      <c r="B37455" s="15"/>
    </row>
    <row r="37456" spans="2:2">
      <c r="B37456" s="15"/>
    </row>
    <row r="37457" spans="2:2">
      <c r="B37457" s="15"/>
    </row>
    <row r="37458" spans="2:2">
      <c r="B37458" s="15"/>
    </row>
    <row r="37459" spans="2:2">
      <c r="B37459" s="15"/>
    </row>
    <row r="37460" spans="2:2">
      <c r="B37460" s="15"/>
    </row>
    <row r="37461" spans="2:2">
      <c r="B37461" s="15"/>
    </row>
    <row r="37462" spans="2:2">
      <c r="B37462" s="15"/>
    </row>
    <row r="37463" spans="2:2">
      <c r="B37463" s="15"/>
    </row>
    <row r="37464" spans="2:2">
      <c r="B37464" s="15"/>
    </row>
    <row r="37465" spans="2:2">
      <c r="B37465" s="15"/>
    </row>
    <row r="37466" spans="2:2">
      <c r="B37466" s="15"/>
    </row>
    <row r="37467" spans="2:2">
      <c r="B37467" s="15"/>
    </row>
    <row r="37468" spans="2:2">
      <c r="B37468" s="15"/>
    </row>
    <row r="37469" spans="2:2">
      <c r="B37469" s="15"/>
    </row>
    <row r="37470" spans="2:2">
      <c r="B37470" s="15"/>
    </row>
    <row r="37471" spans="2:2">
      <c r="B37471" s="15"/>
    </row>
    <row r="37472" spans="2:2">
      <c r="B37472" s="15"/>
    </row>
    <row r="37473" spans="2:2">
      <c r="B37473" s="15"/>
    </row>
    <row r="37474" spans="2:2">
      <c r="B37474" s="15"/>
    </row>
    <row r="37475" spans="2:2">
      <c r="B37475" s="15"/>
    </row>
    <row r="37476" spans="2:2">
      <c r="B37476" s="15"/>
    </row>
    <row r="37477" spans="2:2">
      <c r="B37477" s="15"/>
    </row>
    <row r="37478" spans="2:2">
      <c r="B37478" s="15"/>
    </row>
    <row r="37479" spans="2:2">
      <c r="B37479" s="15"/>
    </row>
    <row r="37480" spans="2:2">
      <c r="B37480" s="15"/>
    </row>
    <row r="37481" spans="2:2">
      <c r="B37481" s="15"/>
    </row>
    <row r="37482" spans="2:2">
      <c r="B37482" s="15"/>
    </row>
    <row r="37483" spans="2:2">
      <c r="B37483" s="15"/>
    </row>
    <row r="37484" spans="2:2">
      <c r="B37484" s="15"/>
    </row>
    <row r="37485" spans="2:2">
      <c r="B37485" s="15"/>
    </row>
    <row r="37486" spans="2:2">
      <c r="B37486" s="15"/>
    </row>
    <row r="37487" spans="2:2">
      <c r="B37487" s="15"/>
    </row>
    <row r="37488" spans="2:2">
      <c r="B37488" s="15"/>
    </row>
    <row r="37489" spans="2:2">
      <c r="B37489" s="15"/>
    </row>
    <row r="37490" spans="2:2">
      <c r="B37490" s="15"/>
    </row>
    <row r="37491" spans="2:2">
      <c r="B37491" s="15"/>
    </row>
    <row r="37492" spans="2:2">
      <c r="B37492" s="15"/>
    </row>
    <row r="37493" spans="2:2">
      <c r="B37493" s="15"/>
    </row>
    <row r="37494" spans="2:2">
      <c r="B37494" s="15"/>
    </row>
    <row r="37495" spans="2:2">
      <c r="B37495" s="15"/>
    </row>
    <row r="37496" spans="2:2">
      <c r="B37496" s="15"/>
    </row>
    <row r="37497" spans="2:2">
      <c r="B37497" s="15"/>
    </row>
    <row r="37498" spans="2:2">
      <c r="B37498" s="15"/>
    </row>
    <row r="37499" spans="2:2">
      <c r="B37499" s="15"/>
    </row>
    <row r="37500" spans="2:2">
      <c r="B37500" s="15"/>
    </row>
    <row r="37501" spans="2:2">
      <c r="B37501" s="15"/>
    </row>
    <row r="37502" spans="2:2">
      <c r="B37502" s="15"/>
    </row>
    <row r="37503" spans="2:2">
      <c r="B37503" s="15"/>
    </row>
    <row r="37504" spans="2:2">
      <c r="B37504" s="15"/>
    </row>
    <row r="37505" spans="2:2">
      <c r="B37505" s="15"/>
    </row>
    <row r="37506" spans="2:2">
      <c r="B37506" s="15"/>
    </row>
    <row r="37507" spans="2:2">
      <c r="B37507" s="15"/>
    </row>
    <row r="37508" spans="2:2">
      <c r="B37508" s="15"/>
    </row>
    <row r="37509" spans="2:2">
      <c r="B37509" s="15"/>
    </row>
    <row r="37510" spans="2:2">
      <c r="B37510" s="15"/>
    </row>
    <row r="37511" spans="2:2">
      <c r="B37511" s="15"/>
    </row>
    <row r="37512" spans="2:2">
      <c r="B37512" s="15"/>
    </row>
    <row r="37513" spans="2:2">
      <c r="B37513" s="15"/>
    </row>
    <row r="37514" spans="2:2">
      <c r="B37514" s="15"/>
    </row>
    <row r="37515" spans="2:2">
      <c r="B37515" s="15"/>
    </row>
    <row r="37516" spans="2:2">
      <c r="B37516" s="15"/>
    </row>
    <row r="37517" spans="2:2">
      <c r="B37517" s="15"/>
    </row>
    <row r="37518" spans="2:2">
      <c r="B37518" s="15"/>
    </row>
    <row r="37519" spans="2:2">
      <c r="B37519" s="15"/>
    </row>
    <row r="37520" spans="2:2">
      <c r="B37520" s="15"/>
    </row>
    <row r="37521" spans="2:2">
      <c r="B37521" s="15"/>
    </row>
    <row r="37522" spans="2:2">
      <c r="B37522" s="15"/>
    </row>
    <row r="37523" spans="2:2">
      <c r="B37523" s="15"/>
    </row>
    <row r="37524" spans="2:2">
      <c r="B37524" s="15"/>
    </row>
    <row r="37525" spans="2:2">
      <c r="B37525" s="15"/>
    </row>
    <row r="37526" spans="2:2">
      <c r="B37526" s="15"/>
    </row>
    <row r="37527" spans="2:2">
      <c r="B37527" s="15"/>
    </row>
    <row r="37528" spans="2:2">
      <c r="B37528" s="15"/>
    </row>
    <row r="37529" spans="2:2">
      <c r="B37529" s="15"/>
    </row>
    <row r="37530" spans="2:2">
      <c r="B37530" s="15"/>
    </row>
    <row r="37531" spans="2:2">
      <c r="B37531" s="15"/>
    </row>
    <row r="37532" spans="2:2">
      <c r="B37532" s="15"/>
    </row>
    <row r="37533" spans="2:2">
      <c r="B37533" s="15"/>
    </row>
    <row r="37534" spans="2:2">
      <c r="B37534" s="15"/>
    </row>
    <row r="37535" spans="2:2">
      <c r="B37535" s="15"/>
    </row>
    <row r="37536" spans="2:2">
      <c r="B37536" s="15"/>
    </row>
    <row r="37537" spans="2:2">
      <c r="B37537" s="15"/>
    </row>
    <row r="37538" spans="2:2">
      <c r="B37538" s="15"/>
    </row>
    <row r="37539" spans="2:2">
      <c r="B37539" s="15"/>
    </row>
    <row r="37540" spans="2:2">
      <c r="B37540" s="15"/>
    </row>
    <row r="37541" spans="2:2">
      <c r="B37541" s="15"/>
    </row>
    <row r="37542" spans="2:2">
      <c r="B37542" s="15"/>
    </row>
    <row r="37543" spans="2:2">
      <c r="B37543" s="15"/>
    </row>
    <row r="37544" spans="2:2">
      <c r="B37544" s="15"/>
    </row>
    <row r="37545" spans="2:2">
      <c r="B37545" s="15"/>
    </row>
    <row r="37546" spans="2:2">
      <c r="B37546" s="15"/>
    </row>
    <row r="37547" spans="2:2">
      <c r="B37547" s="15"/>
    </row>
    <row r="37548" spans="2:2">
      <c r="B37548" s="15"/>
    </row>
    <row r="37549" spans="2:2">
      <c r="B37549" s="15"/>
    </row>
    <row r="37550" spans="2:2">
      <c r="B37550" s="15"/>
    </row>
    <row r="37551" spans="2:2">
      <c r="B37551" s="15"/>
    </row>
    <row r="37552" spans="2:2">
      <c r="B37552" s="15"/>
    </row>
    <row r="37553" spans="2:2">
      <c r="B37553" s="15"/>
    </row>
    <row r="37554" spans="2:2">
      <c r="B37554" s="15"/>
    </row>
    <row r="37555" spans="2:2">
      <c r="B37555" s="15"/>
    </row>
    <row r="37556" spans="2:2">
      <c r="B37556" s="15"/>
    </row>
    <row r="37557" spans="2:2">
      <c r="B37557" s="15"/>
    </row>
    <row r="37558" spans="2:2">
      <c r="B37558" s="15"/>
    </row>
    <row r="37559" spans="2:2">
      <c r="B37559" s="15"/>
    </row>
    <row r="37560" spans="2:2">
      <c r="B37560" s="15"/>
    </row>
    <row r="37561" spans="2:2">
      <c r="B37561" s="15"/>
    </row>
    <row r="37562" spans="2:2">
      <c r="B37562" s="15"/>
    </row>
    <row r="37563" spans="2:2">
      <c r="B37563" s="15"/>
    </row>
    <row r="37564" spans="2:2">
      <c r="B37564" s="15"/>
    </row>
    <row r="37565" spans="2:2">
      <c r="B37565" s="15"/>
    </row>
    <row r="37566" spans="2:2">
      <c r="B37566" s="15"/>
    </row>
    <row r="37567" spans="2:2">
      <c r="B37567" s="15"/>
    </row>
    <row r="37568" spans="2:2">
      <c r="B37568" s="15"/>
    </row>
    <row r="37569" spans="2:2">
      <c r="B37569" s="15"/>
    </row>
    <row r="37570" spans="2:2">
      <c r="B37570" s="15"/>
    </row>
    <row r="37571" spans="2:2">
      <c r="B37571" s="15"/>
    </row>
    <row r="37572" spans="2:2">
      <c r="B37572" s="15"/>
    </row>
    <row r="37573" spans="2:2">
      <c r="B37573" s="15"/>
    </row>
    <row r="37574" spans="2:2">
      <c r="B37574" s="15"/>
    </row>
    <row r="37575" spans="2:2">
      <c r="B37575" s="15"/>
    </row>
    <row r="37576" spans="2:2">
      <c r="B37576" s="15"/>
    </row>
    <row r="37577" spans="2:2">
      <c r="B37577" s="15"/>
    </row>
    <row r="37578" spans="2:2">
      <c r="B37578" s="15"/>
    </row>
    <row r="37579" spans="2:2">
      <c r="B37579" s="15"/>
    </row>
    <row r="37580" spans="2:2">
      <c r="B37580" s="15"/>
    </row>
    <row r="37581" spans="2:2">
      <c r="B37581" s="15"/>
    </row>
    <row r="37582" spans="2:2">
      <c r="B37582" s="15"/>
    </row>
    <row r="37583" spans="2:2">
      <c r="B37583" s="15"/>
    </row>
    <row r="37584" spans="2:2">
      <c r="B37584" s="15"/>
    </row>
    <row r="37585" spans="2:2">
      <c r="B37585" s="15"/>
    </row>
    <row r="37586" spans="2:2">
      <c r="B37586" s="15"/>
    </row>
    <row r="37587" spans="2:2">
      <c r="B37587" s="15"/>
    </row>
    <row r="37588" spans="2:2">
      <c r="B37588" s="15"/>
    </row>
    <row r="37589" spans="2:2">
      <c r="B37589" s="15"/>
    </row>
    <row r="37590" spans="2:2">
      <c r="B37590" s="15"/>
    </row>
    <row r="37591" spans="2:2">
      <c r="B37591" s="15"/>
    </row>
    <row r="37592" spans="2:2">
      <c r="B37592" s="15"/>
    </row>
    <row r="37593" spans="2:2">
      <c r="B37593" s="15"/>
    </row>
    <row r="37594" spans="2:2">
      <c r="B37594" s="15"/>
    </row>
    <row r="37595" spans="2:2">
      <c r="B37595" s="15"/>
    </row>
    <row r="37596" spans="2:2">
      <c r="B37596" s="15"/>
    </row>
    <row r="37597" spans="2:2">
      <c r="B37597" s="15"/>
    </row>
    <row r="37598" spans="2:2">
      <c r="B37598" s="15"/>
    </row>
    <row r="37599" spans="2:2">
      <c r="B37599" s="15"/>
    </row>
    <row r="37600" spans="2:2">
      <c r="B37600" s="15"/>
    </row>
    <row r="37601" spans="2:2">
      <c r="B37601" s="15"/>
    </row>
    <row r="37602" spans="2:2">
      <c r="B37602" s="15"/>
    </row>
    <row r="37603" spans="2:2">
      <c r="B37603" s="15"/>
    </row>
    <row r="37604" spans="2:2">
      <c r="B37604" s="15"/>
    </row>
    <row r="37605" spans="2:2">
      <c r="B37605" s="15"/>
    </row>
    <row r="37606" spans="2:2">
      <c r="B37606" s="15"/>
    </row>
    <row r="37607" spans="2:2">
      <c r="B37607" s="15"/>
    </row>
    <row r="37608" spans="2:2">
      <c r="B37608" s="15"/>
    </row>
    <row r="37609" spans="2:2">
      <c r="B37609" s="15"/>
    </row>
    <row r="37610" spans="2:2">
      <c r="B37610" s="15"/>
    </row>
    <row r="37611" spans="2:2">
      <c r="B37611" s="15"/>
    </row>
    <row r="37612" spans="2:2">
      <c r="B37612" s="15"/>
    </row>
    <row r="37613" spans="2:2">
      <c r="B37613" s="15"/>
    </row>
    <row r="37614" spans="2:2">
      <c r="B37614" s="15"/>
    </row>
    <row r="37615" spans="2:2">
      <c r="B37615" s="15"/>
    </row>
    <row r="37616" spans="2:2">
      <c r="B37616" s="15"/>
    </row>
    <row r="37617" spans="2:2">
      <c r="B37617" s="15"/>
    </row>
    <row r="37618" spans="2:2">
      <c r="B37618" s="15"/>
    </row>
    <row r="37619" spans="2:2">
      <c r="B37619" s="15"/>
    </row>
    <row r="37620" spans="2:2">
      <c r="B37620" s="15"/>
    </row>
    <row r="37621" spans="2:2">
      <c r="B37621" s="15"/>
    </row>
    <row r="37622" spans="2:2">
      <c r="B37622" s="15"/>
    </row>
    <row r="37623" spans="2:2">
      <c r="B37623" s="15"/>
    </row>
    <row r="37624" spans="2:2">
      <c r="B37624" s="15"/>
    </row>
    <row r="37625" spans="2:2">
      <c r="B37625" s="15"/>
    </row>
    <row r="37626" spans="2:2">
      <c r="B37626" s="15"/>
    </row>
    <row r="37627" spans="2:2">
      <c r="B37627" s="15"/>
    </row>
    <row r="37628" spans="2:2">
      <c r="B37628" s="15"/>
    </row>
    <row r="37629" spans="2:2">
      <c r="B37629" s="15"/>
    </row>
    <row r="37630" spans="2:2">
      <c r="B37630" s="15"/>
    </row>
    <row r="37631" spans="2:2">
      <c r="B37631" s="15"/>
    </row>
    <row r="37632" spans="2:2">
      <c r="B37632" s="15"/>
    </row>
    <row r="37633" spans="2:2">
      <c r="B37633" s="15"/>
    </row>
    <row r="37634" spans="2:2">
      <c r="B37634" s="15"/>
    </row>
    <row r="37635" spans="2:2">
      <c r="B37635" s="15"/>
    </row>
    <row r="37636" spans="2:2">
      <c r="B37636" s="15"/>
    </row>
    <row r="37637" spans="2:2">
      <c r="B37637" s="15"/>
    </row>
    <row r="37638" spans="2:2">
      <c r="B37638" s="15"/>
    </row>
    <row r="37639" spans="2:2">
      <c r="B37639" s="15"/>
    </row>
    <row r="37640" spans="2:2">
      <c r="B37640" s="15"/>
    </row>
    <row r="37641" spans="2:2">
      <c r="B37641" s="15"/>
    </row>
    <row r="37642" spans="2:2">
      <c r="B37642" s="15"/>
    </row>
    <row r="37643" spans="2:2">
      <c r="B37643" s="15"/>
    </row>
    <row r="37644" spans="2:2">
      <c r="B37644" s="15"/>
    </row>
    <row r="37645" spans="2:2">
      <c r="B37645" s="15"/>
    </row>
    <row r="37646" spans="2:2">
      <c r="B37646" s="15"/>
    </row>
    <row r="37647" spans="2:2">
      <c r="B37647" s="15"/>
    </row>
    <row r="37648" spans="2:2">
      <c r="B37648" s="15"/>
    </row>
    <row r="37649" spans="2:2">
      <c r="B37649" s="15"/>
    </row>
    <row r="37650" spans="2:2">
      <c r="B37650" s="15"/>
    </row>
    <row r="37651" spans="2:2">
      <c r="B37651" s="15"/>
    </row>
    <row r="37652" spans="2:2">
      <c r="B37652" s="15"/>
    </row>
    <row r="37653" spans="2:2">
      <c r="B37653" s="15"/>
    </row>
    <row r="37654" spans="2:2">
      <c r="B37654" s="15"/>
    </row>
    <row r="37655" spans="2:2">
      <c r="B37655" s="15"/>
    </row>
    <row r="37656" spans="2:2">
      <c r="B37656" s="15"/>
    </row>
    <row r="37657" spans="2:2">
      <c r="B37657" s="15"/>
    </row>
    <row r="37658" spans="2:2">
      <c r="B37658" s="15"/>
    </row>
    <row r="37659" spans="2:2">
      <c r="B37659" s="15"/>
    </row>
    <row r="37660" spans="2:2">
      <c r="B37660" s="15"/>
    </row>
    <row r="37661" spans="2:2">
      <c r="B37661" s="15"/>
    </row>
    <row r="37662" spans="2:2">
      <c r="B37662" s="15"/>
    </row>
    <row r="37663" spans="2:2">
      <c r="B37663" s="15"/>
    </row>
    <row r="37664" spans="2:2">
      <c r="B37664" s="15"/>
    </row>
    <row r="37665" spans="2:2">
      <c r="B37665" s="15"/>
    </row>
    <row r="37666" spans="2:2">
      <c r="B37666" s="15"/>
    </row>
    <row r="37667" spans="2:2">
      <c r="B37667" s="15"/>
    </row>
    <row r="37668" spans="2:2">
      <c r="B37668" s="15"/>
    </row>
    <row r="37669" spans="2:2">
      <c r="B37669" s="15"/>
    </row>
    <row r="37670" spans="2:2">
      <c r="B37670" s="15"/>
    </row>
    <row r="37671" spans="2:2">
      <c r="B37671" s="15"/>
    </row>
    <row r="37672" spans="2:2">
      <c r="B37672" s="15"/>
    </row>
    <row r="37673" spans="2:2">
      <c r="B37673" s="15"/>
    </row>
    <row r="37674" spans="2:2">
      <c r="B37674" s="15"/>
    </row>
    <row r="37675" spans="2:2">
      <c r="B37675" s="15"/>
    </row>
    <row r="37676" spans="2:2">
      <c r="B37676" s="15"/>
    </row>
    <row r="37677" spans="2:2">
      <c r="B37677" s="15"/>
    </row>
    <row r="37678" spans="2:2">
      <c r="B37678" s="15"/>
    </row>
    <row r="37679" spans="2:2">
      <c r="B37679" s="15"/>
    </row>
    <row r="37680" spans="2:2">
      <c r="B37680" s="15"/>
    </row>
    <row r="37681" spans="2:2">
      <c r="B37681" s="15"/>
    </row>
    <row r="37682" spans="2:2">
      <c r="B37682" s="15"/>
    </row>
    <row r="37683" spans="2:2">
      <c r="B37683" s="15"/>
    </row>
    <row r="37684" spans="2:2">
      <c r="B37684" s="15"/>
    </row>
    <row r="37685" spans="2:2">
      <c r="B37685" s="15"/>
    </row>
    <row r="37686" spans="2:2">
      <c r="B37686" s="15"/>
    </row>
    <row r="37687" spans="2:2">
      <c r="B37687" s="15"/>
    </row>
    <row r="37688" spans="2:2">
      <c r="B37688" s="15"/>
    </row>
    <row r="37689" spans="2:2">
      <c r="B37689" s="15"/>
    </row>
    <row r="37690" spans="2:2">
      <c r="B37690" s="15"/>
    </row>
    <row r="37691" spans="2:2">
      <c r="B37691" s="15"/>
    </row>
    <row r="37692" spans="2:2">
      <c r="B37692" s="15"/>
    </row>
    <row r="37693" spans="2:2">
      <c r="B37693" s="15"/>
    </row>
    <row r="37694" spans="2:2">
      <c r="B37694" s="15"/>
    </row>
    <row r="37695" spans="2:2">
      <c r="B37695" s="15"/>
    </row>
    <row r="37696" spans="2:2">
      <c r="B37696" s="15"/>
    </row>
    <row r="37697" spans="2:2">
      <c r="B37697" s="15"/>
    </row>
    <row r="37698" spans="2:2">
      <c r="B37698" s="15"/>
    </row>
    <row r="37699" spans="2:2">
      <c r="B37699" s="15"/>
    </row>
    <row r="37700" spans="2:2">
      <c r="B37700" s="15"/>
    </row>
    <row r="37701" spans="2:2">
      <c r="B37701" s="15"/>
    </row>
    <row r="37702" spans="2:2">
      <c r="B37702" s="15"/>
    </row>
    <row r="37703" spans="2:2">
      <c r="B37703" s="15"/>
    </row>
    <row r="37704" spans="2:2">
      <c r="B37704" s="15"/>
    </row>
    <row r="37705" spans="2:2">
      <c r="B37705" s="15"/>
    </row>
    <row r="37706" spans="2:2">
      <c r="B37706" s="15"/>
    </row>
    <row r="37707" spans="2:2">
      <c r="B37707" s="15"/>
    </row>
    <row r="37708" spans="2:2">
      <c r="B37708" s="15"/>
    </row>
    <row r="37709" spans="2:2">
      <c r="B37709" s="15"/>
    </row>
    <row r="37710" spans="2:2">
      <c r="B37710" s="15"/>
    </row>
    <row r="37711" spans="2:2">
      <c r="B37711" s="15"/>
    </row>
    <row r="37712" spans="2:2">
      <c r="B37712" s="15"/>
    </row>
    <row r="37713" spans="2:2">
      <c r="B37713" s="15"/>
    </row>
    <row r="37714" spans="2:2">
      <c r="B37714" s="15"/>
    </row>
    <row r="37715" spans="2:2">
      <c r="B37715" s="15"/>
    </row>
    <row r="37716" spans="2:2">
      <c r="B37716" s="15"/>
    </row>
    <row r="37717" spans="2:2">
      <c r="B37717" s="15"/>
    </row>
    <row r="37718" spans="2:2">
      <c r="B37718" s="15"/>
    </row>
    <row r="37719" spans="2:2">
      <c r="B37719" s="15"/>
    </row>
    <row r="37720" spans="2:2">
      <c r="B37720" s="15"/>
    </row>
    <row r="37721" spans="2:2">
      <c r="B37721" s="15"/>
    </row>
    <row r="37722" spans="2:2">
      <c r="B37722" s="15"/>
    </row>
    <row r="37723" spans="2:2">
      <c r="B37723" s="15"/>
    </row>
    <row r="37724" spans="2:2">
      <c r="B37724" s="15"/>
    </row>
    <row r="37725" spans="2:2">
      <c r="B37725" s="15"/>
    </row>
    <row r="37726" spans="2:2">
      <c r="B37726" s="15"/>
    </row>
    <row r="37727" spans="2:2">
      <c r="B37727" s="15"/>
    </row>
    <row r="37728" spans="2:2">
      <c r="B37728" s="15"/>
    </row>
    <row r="37729" spans="2:2">
      <c r="B37729" s="15"/>
    </row>
    <row r="37730" spans="2:2">
      <c r="B37730" s="15"/>
    </row>
    <row r="37731" spans="2:2">
      <c r="B37731" s="15"/>
    </row>
    <row r="37732" spans="2:2">
      <c r="B37732" s="15"/>
    </row>
    <row r="37733" spans="2:2">
      <c r="B37733" s="15"/>
    </row>
    <row r="37734" spans="2:2">
      <c r="B37734" s="15"/>
    </row>
    <row r="37735" spans="2:2">
      <c r="B37735" s="15"/>
    </row>
    <row r="37736" spans="2:2">
      <c r="B37736" s="15"/>
    </row>
    <row r="37737" spans="2:2">
      <c r="B37737" s="15"/>
    </row>
    <row r="37738" spans="2:2">
      <c r="B37738" s="15"/>
    </row>
    <row r="37739" spans="2:2">
      <c r="B37739" s="15"/>
    </row>
    <row r="37740" spans="2:2">
      <c r="B37740" s="15"/>
    </row>
    <row r="37741" spans="2:2">
      <c r="B37741" s="15"/>
    </row>
    <row r="37742" spans="2:2">
      <c r="B37742" s="15"/>
    </row>
    <row r="37743" spans="2:2">
      <c r="B37743" s="15"/>
    </row>
    <row r="37744" spans="2:2">
      <c r="B37744" s="15"/>
    </row>
    <row r="37745" spans="2:2">
      <c r="B37745" s="15"/>
    </row>
    <row r="37746" spans="2:2">
      <c r="B37746" s="15"/>
    </row>
    <row r="37747" spans="2:2">
      <c r="B37747" s="15"/>
    </row>
    <row r="37748" spans="2:2">
      <c r="B37748" s="15"/>
    </row>
    <row r="37749" spans="2:2">
      <c r="B37749" s="15"/>
    </row>
    <row r="37750" spans="2:2">
      <c r="B37750" s="15"/>
    </row>
    <row r="37751" spans="2:2">
      <c r="B37751" s="15"/>
    </row>
    <row r="37752" spans="2:2">
      <c r="B37752" s="15"/>
    </row>
    <row r="37753" spans="2:2">
      <c r="B37753" s="15"/>
    </row>
    <row r="37754" spans="2:2">
      <c r="B37754" s="15"/>
    </row>
    <row r="37755" spans="2:2">
      <c r="B37755" s="15"/>
    </row>
    <row r="37756" spans="2:2">
      <c r="B37756" s="15"/>
    </row>
    <row r="37757" spans="2:2">
      <c r="B37757" s="15"/>
    </row>
    <row r="37758" spans="2:2">
      <c r="B37758" s="15"/>
    </row>
    <row r="37759" spans="2:2">
      <c r="B37759" s="15"/>
    </row>
    <row r="37760" spans="2:2">
      <c r="B37760" s="15"/>
    </row>
    <row r="37761" spans="2:2">
      <c r="B37761" s="15"/>
    </row>
    <row r="37762" spans="2:2">
      <c r="B37762" s="15"/>
    </row>
    <row r="37763" spans="2:2">
      <c r="B37763" s="15"/>
    </row>
    <row r="37764" spans="2:2">
      <c r="B37764" s="15"/>
    </row>
    <row r="37765" spans="2:2">
      <c r="B37765" s="15"/>
    </row>
    <row r="37766" spans="2:2">
      <c r="B37766" s="15"/>
    </row>
    <row r="37767" spans="2:2">
      <c r="B37767" s="15"/>
    </row>
    <row r="37768" spans="2:2">
      <c r="B37768" s="15"/>
    </row>
    <row r="37769" spans="2:2">
      <c r="B37769" s="15"/>
    </row>
    <row r="37770" spans="2:2">
      <c r="B37770" s="15"/>
    </row>
    <row r="37771" spans="2:2">
      <c r="B37771" s="15"/>
    </row>
    <row r="37772" spans="2:2">
      <c r="B37772" s="15"/>
    </row>
    <row r="37773" spans="2:2">
      <c r="B37773" s="15"/>
    </row>
    <row r="37774" spans="2:2">
      <c r="B37774" s="15"/>
    </row>
    <row r="37775" spans="2:2">
      <c r="B37775" s="15"/>
    </row>
    <row r="37776" spans="2:2">
      <c r="B37776" s="15"/>
    </row>
    <row r="37777" spans="2:2">
      <c r="B37777" s="15"/>
    </row>
    <row r="37778" spans="2:2">
      <c r="B37778" s="15"/>
    </row>
    <row r="37779" spans="2:2">
      <c r="B37779" s="15"/>
    </row>
    <row r="37780" spans="2:2">
      <c r="B37780" s="15"/>
    </row>
    <row r="37781" spans="2:2">
      <c r="B37781" s="15"/>
    </row>
    <row r="37782" spans="2:2">
      <c r="B37782" s="15"/>
    </row>
    <row r="37783" spans="2:2">
      <c r="B37783" s="15"/>
    </row>
    <row r="37784" spans="2:2">
      <c r="B37784" s="15"/>
    </row>
    <row r="37785" spans="2:2">
      <c r="B37785" s="15"/>
    </row>
    <row r="37786" spans="2:2">
      <c r="B37786" s="15"/>
    </row>
    <row r="37787" spans="2:2">
      <c r="B37787" s="15"/>
    </row>
    <row r="37788" spans="2:2">
      <c r="B37788" s="15"/>
    </row>
    <row r="37789" spans="2:2">
      <c r="B37789" s="15"/>
    </row>
    <row r="37790" spans="2:2">
      <c r="B37790" s="15"/>
    </row>
    <row r="37791" spans="2:2">
      <c r="B37791" s="15"/>
    </row>
    <row r="37792" spans="2:2">
      <c r="B37792" s="15"/>
    </row>
    <row r="37793" spans="2:2">
      <c r="B37793" s="15"/>
    </row>
    <row r="37794" spans="2:2">
      <c r="B37794" s="15"/>
    </row>
    <row r="37795" spans="2:2">
      <c r="B37795" s="15"/>
    </row>
    <row r="37796" spans="2:2">
      <c r="B37796" s="15"/>
    </row>
    <row r="37797" spans="2:2">
      <c r="B37797" s="15"/>
    </row>
    <row r="37798" spans="2:2">
      <c r="B37798" s="15"/>
    </row>
    <row r="37799" spans="2:2">
      <c r="B37799" s="15"/>
    </row>
    <row r="37800" spans="2:2">
      <c r="B37800" s="15"/>
    </row>
    <row r="37801" spans="2:2">
      <c r="B37801" s="15"/>
    </row>
    <row r="37802" spans="2:2">
      <c r="B37802" s="15"/>
    </row>
    <row r="37803" spans="2:2">
      <c r="B37803" s="15"/>
    </row>
    <row r="37804" spans="2:2">
      <c r="B37804" s="15"/>
    </row>
    <row r="37805" spans="2:2">
      <c r="B37805" s="15"/>
    </row>
    <row r="37806" spans="2:2">
      <c r="B37806" s="15"/>
    </row>
    <row r="37807" spans="2:2">
      <c r="B37807" s="15"/>
    </row>
    <row r="37808" spans="2:2">
      <c r="B37808" s="15"/>
    </row>
    <row r="37809" spans="2:2">
      <c r="B37809" s="15"/>
    </row>
    <row r="37810" spans="2:2">
      <c r="B37810" s="15"/>
    </row>
    <row r="37811" spans="2:2">
      <c r="B37811" s="15"/>
    </row>
    <row r="37812" spans="2:2">
      <c r="B37812" s="15"/>
    </row>
    <row r="37813" spans="2:2">
      <c r="B37813" s="15"/>
    </row>
    <row r="37814" spans="2:2">
      <c r="B37814" s="15"/>
    </row>
    <row r="37815" spans="2:2">
      <c r="B37815" s="15"/>
    </row>
    <row r="37816" spans="2:2">
      <c r="B37816" s="15"/>
    </row>
    <row r="37817" spans="2:2">
      <c r="B37817" s="15"/>
    </row>
    <row r="37818" spans="2:2">
      <c r="B37818" s="15"/>
    </row>
    <row r="37819" spans="2:2">
      <c r="B37819" s="15"/>
    </row>
    <row r="37820" spans="2:2">
      <c r="B37820" s="15"/>
    </row>
    <row r="37821" spans="2:2">
      <c r="B37821" s="15"/>
    </row>
    <row r="37822" spans="2:2">
      <c r="B37822" s="15"/>
    </row>
    <row r="37823" spans="2:2">
      <c r="B37823" s="15"/>
    </row>
    <row r="37824" spans="2:2">
      <c r="B37824" s="15"/>
    </row>
    <row r="37825" spans="2:2">
      <c r="B37825" s="15"/>
    </row>
    <row r="37826" spans="2:2">
      <c r="B37826" s="15"/>
    </row>
    <row r="37827" spans="2:2">
      <c r="B37827" s="15"/>
    </row>
    <row r="37828" spans="2:2">
      <c r="B37828" s="15"/>
    </row>
    <row r="37829" spans="2:2">
      <c r="B37829" s="15"/>
    </row>
    <row r="37830" spans="2:2">
      <c r="B37830" s="15"/>
    </row>
    <row r="37831" spans="2:2">
      <c r="B37831" s="15"/>
    </row>
    <row r="37832" spans="2:2">
      <c r="B37832" s="15"/>
    </row>
    <row r="37833" spans="2:2">
      <c r="B37833" s="15"/>
    </row>
    <row r="37834" spans="2:2">
      <c r="B37834" s="15"/>
    </row>
    <row r="37835" spans="2:2">
      <c r="B37835" s="15"/>
    </row>
    <row r="37836" spans="2:2">
      <c r="B37836" s="15"/>
    </row>
    <row r="37837" spans="2:2">
      <c r="B37837" s="15"/>
    </row>
    <row r="37838" spans="2:2">
      <c r="B37838" s="15"/>
    </row>
    <row r="37839" spans="2:2">
      <c r="B37839" s="15"/>
    </row>
    <row r="37840" spans="2:2">
      <c r="B37840" s="15"/>
    </row>
    <row r="37841" spans="2:2">
      <c r="B37841" s="15"/>
    </row>
    <row r="37842" spans="2:2">
      <c r="B37842" s="15"/>
    </row>
    <row r="37843" spans="2:2">
      <c r="B37843" s="15"/>
    </row>
    <row r="37844" spans="2:2">
      <c r="B37844" s="15"/>
    </row>
    <row r="37845" spans="2:2">
      <c r="B37845" s="15"/>
    </row>
    <row r="37846" spans="2:2">
      <c r="B37846" s="15"/>
    </row>
    <row r="37847" spans="2:2">
      <c r="B37847" s="15"/>
    </row>
    <row r="37848" spans="2:2">
      <c r="B37848" s="15"/>
    </row>
    <row r="37849" spans="2:2">
      <c r="B37849" s="15"/>
    </row>
    <row r="37850" spans="2:2">
      <c r="B37850" s="15"/>
    </row>
    <row r="37851" spans="2:2">
      <c r="B37851" s="15"/>
    </row>
    <row r="37852" spans="2:2">
      <c r="B37852" s="15"/>
    </row>
    <row r="37853" spans="2:2">
      <c r="B37853" s="15"/>
    </row>
    <row r="37854" spans="2:2">
      <c r="B37854" s="15"/>
    </row>
    <row r="37855" spans="2:2">
      <c r="B37855" s="15"/>
    </row>
    <row r="37856" spans="2:2">
      <c r="B37856" s="15"/>
    </row>
    <row r="37857" spans="2:2">
      <c r="B37857" s="15"/>
    </row>
    <row r="37858" spans="2:2">
      <c r="B37858" s="15"/>
    </row>
    <row r="37859" spans="2:2">
      <c r="B37859" s="15"/>
    </row>
    <row r="37860" spans="2:2">
      <c r="B37860" s="15"/>
    </row>
    <row r="37861" spans="2:2">
      <c r="B37861" s="15"/>
    </row>
    <row r="37862" spans="2:2">
      <c r="B37862" s="15"/>
    </row>
    <row r="37863" spans="2:2">
      <c r="B37863" s="15"/>
    </row>
    <row r="37864" spans="2:2">
      <c r="B37864" s="15"/>
    </row>
    <row r="37865" spans="2:2">
      <c r="B37865" s="15"/>
    </row>
    <row r="37866" spans="2:2">
      <c r="B37866" s="15"/>
    </row>
    <row r="37867" spans="2:2">
      <c r="B37867" s="15"/>
    </row>
    <row r="37868" spans="2:2">
      <c r="B37868" s="15"/>
    </row>
    <row r="37869" spans="2:2">
      <c r="B37869" s="15"/>
    </row>
    <row r="37870" spans="2:2">
      <c r="B37870" s="15"/>
    </row>
    <row r="37871" spans="2:2">
      <c r="B37871" s="15"/>
    </row>
    <row r="37872" spans="2:2">
      <c r="B37872" s="15"/>
    </row>
    <row r="37873" spans="2:2">
      <c r="B37873" s="15"/>
    </row>
    <row r="37874" spans="2:2">
      <c r="B37874" s="15"/>
    </row>
    <row r="37875" spans="2:2">
      <c r="B37875" s="15"/>
    </row>
    <row r="37876" spans="2:2">
      <c r="B37876" s="15"/>
    </row>
    <row r="37877" spans="2:2">
      <c r="B37877" s="15"/>
    </row>
    <row r="37878" spans="2:2">
      <c r="B37878" s="15"/>
    </row>
    <row r="37879" spans="2:2">
      <c r="B37879" s="15"/>
    </row>
    <row r="37880" spans="2:2">
      <c r="B37880" s="15"/>
    </row>
    <row r="37881" spans="2:2">
      <c r="B37881" s="15"/>
    </row>
    <row r="37882" spans="2:2">
      <c r="B37882" s="15"/>
    </row>
    <row r="37883" spans="2:2">
      <c r="B37883" s="15"/>
    </row>
    <row r="37884" spans="2:2">
      <c r="B37884" s="15"/>
    </row>
    <row r="37885" spans="2:2">
      <c r="B37885" s="15"/>
    </row>
    <row r="37886" spans="2:2">
      <c r="B37886" s="15"/>
    </row>
    <row r="37887" spans="2:2">
      <c r="B37887" s="15"/>
    </row>
    <row r="37888" spans="2:2">
      <c r="B37888" s="15"/>
    </row>
    <row r="37889" spans="2:2">
      <c r="B37889" s="15"/>
    </row>
    <row r="37890" spans="2:2">
      <c r="B37890" s="15"/>
    </row>
    <row r="37891" spans="2:2">
      <c r="B37891" s="15"/>
    </row>
    <row r="37892" spans="2:2">
      <c r="B37892" s="15"/>
    </row>
    <row r="37893" spans="2:2">
      <c r="B37893" s="15"/>
    </row>
    <row r="37894" spans="2:2">
      <c r="B37894" s="15"/>
    </row>
    <row r="37895" spans="2:2">
      <c r="B37895" s="15"/>
    </row>
    <row r="37896" spans="2:2">
      <c r="B37896" s="15"/>
    </row>
    <row r="37897" spans="2:2">
      <c r="B37897" s="15"/>
    </row>
    <row r="37898" spans="2:2">
      <c r="B37898" s="15"/>
    </row>
    <row r="37899" spans="2:2">
      <c r="B37899" s="15"/>
    </row>
    <row r="37900" spans="2:2">
      <c r="B37900" s="15"/>
    </row>
    <row r="37901" spans="2:2">
      <c r="B37901" s="15"/>
    </row>
    <row r="37902" spans="2:2">
      <c r="B37902" s="15"/>
    </row>
    <row r="37903" spans="2:2">
      <c r="B37903" s="15"/>
    </row>
    <row r="37904" spans="2:2">
      <c r="B37904" s="15"/>
    </row>
    <row r="37905" spans="2:2">
      <c r="B37905" s="15"/>
    </row>
    <row r="37906" spans="2:2">
      <c r="B37906" s="15"/>
    </row>
    <row r="37907" spans="2:2">
      <c r="B37907" s="15"/>
    </row>
    <row r="37908" spans="2:2">
      <c r="B37908" s="15"/>
    </row>
    <row r="37909" spans="2:2">
      <c r="B37909" s="15"/>
    </row>
    <row r="37910" spans="2:2">
      <c r="B37910" s="15"/>
    </row>
    <row r="37911" spans="2:2">
      <c r="B37911" s="15"/>
    </row>
    <row r="37912" spans="2:2">
      <c r="B37912" s="15"/>
    </row>
    <row r="37913" spans="2:2">
      <c r="B37913" s="15"/>
    </row>
    <row r="37914" spans="2:2">
      <c r="B37914" s="15"/>
    </row>
    <row r="37915" spans="2:2">
      <c r="B37915" s="15"/>
    </row>
    <row r="37916" spans="2:2">
      <c r="B37916" s="15"/>
    </row>
    <row r="37917" spans="2:2">
      <c r="B37917" s="15"/>
    </row>
    <row r="37918" spans="2:2">
      <c r="B37918" s="15"/>
    </row>
    <row r="37919" spans="2:2">
      <c r="B37919" s="15"/>
    </row>
    <row r="37920" spans="2:2">
      <c r="B37920" s="15"/>
    </row>
    <row r="37921" spans="2:2">
      <c r="B37921" s="15"/>
    </row>
    <row r="37922" spans="2:2">
      <c r="B37922" s="15"/>
    </row>
    <row r="37923" spans="2:2">
      <c r="B37923" s="15"/>
    </row>
    <row r="37924" spans="2:2">
      <c r="B37924" s="15"/>
    </row>
    <row r="37925" spans="2:2">
      <c r="B37925" s="15"/>
    </row>
    <row r="37926" spans="2:2">
      <c r="B37926" s="15"/>
    </row>
    <row r="37927" spans="2:2">
      <c r="B37927" s="15"/>
    </row>
    <row r="37928" spans="2:2">
      <c r="B37928" s="15"/>
    </row>
    <row r="37929" spans="2:2">
      <c r="B37929" s="15"/>
    </row>
    <row r="37930" spans="2:2">
      <c r="B37930" s="15"/>
    </row>
    <row r="37931" spans="2:2">
      <c r="B37931" s="15"/>
    </row>
    <row r="37932" spans="2:2">
      <c r="B37932" s="15"/>
    </row>
    <row r="37933" spans="2:2">
      <c r="B37933" s="15"/>
    </row>
    <row r="37934" spans="2:2">
      <c r="B37934" s="15"/>
    </row>
    <row r="37935" spans="2:2">
      <c r="B37935" s="15"/>
    </row>
    <row r="37936" spans="2:2">
      <c r="B37936" s="15"/>
    </row>
    <row r="37937" spans="2:2">
      <c r="B37937" s="15"/>
    </row>
    <row r="37938" spans="2:2">
      <c r="B37938" s="15"/>
    </row>
    <row r="37939" spans="2:2">
      <c r="B37939" s="15"/>
    </row>
    <row r="37940" spans="2:2">
      <c r="B37940" s="15"/>
    </row>
    <row r="37941" spans="2:2">
      <c r="B37941" s="15"/>
    </row>
    <row r="37942" spans="2:2">
      <c r="B37942" s="15"/>
    </row>
    <row r="37943" spans="2:2">
      <c r="B37943" s="15"/>
    </row>
    <row r="37944" spans="2:2">
      <c r="B37944" s="15"/>
    </row>
    <row r="37945" spans="2:2">
      <c r="B37945" s="15"/>
    </row>
    <row r="37946" spans="2:2">
      <c r="B37946" s="15"/>
    </row>
    <row r="37947" spans="2:2">
      <c r="B37947" s="15"/>
    </row>
    <row r="37948" spans="2:2">
      <c r="B37948" s="15"/>
    </row>
    <row r="37949" spans="2:2">
      <c r="B37949" s="15"/>
    </row>
    <row r="37950" spans="2:2">
      <c r="B37950" s="15"/>
    </row>
    <row r="37951" spans="2:2">
      <c r="B37951" s="15"/>
    </row>
    <row r="37952" spans="2:2">
      <c r="B37952" s="15"/>
    </row>
    <row r="37953" spans="2:2">
      <c r="B37953" s="15"/>
    </row>
    <row r="37954" spans="2:2">
      <c r="B37954" s="15"/>
    </row>
    <row r="37955" spans="2:2">
      <c r="B37955" s="15"/>
    </row>
    <row r="37956" spans="2:2">
      <c r="B37956" s="15"/>
    </row>
    <row r="37957" spans="2:2">
      <c r="B37957" s="15"/>
    </row>
    <row r="37958" spans="2:2">
      <c r="B37958" s="15"/>
    </row>
    <row r="37959" spans="2:2">
      <c r="B37959" s="15"/>
    </row>
    <row r="37960" spans="2:2">
      <c r="B37960" s="15"/>
    </row>
    <row r="37961" spans="2:2">
      <c r="B37961" s="15"/>
    </row>
    <row r="37962" spans="2:2">
      <c r="B37962" s="15"/>
    </row>
    <row r="37963" spans="2:2">
      <c r="B37963" s="15"/>
    </row>
    <row r="37964" spans="2:2">
      <c r="B37964" s="15"/>
    </row>
    <row r="37965" spans="2:2">
      <c r="B37965" s="15"/>
    </row>
    <row r="37966" spans="2:2">
      <c r="B37966" s="15"/>
    </row>
    <row r="37967" spans="2:2">
      <c r="B37967" s="15"/>
    </row>
    <row r="37968" spans="2:2">
      <c r="B37968" s="15"/>
    </row>
    <row r="37969" spans="2:2">
      <c r="B37969" s="15"/>
    </row>
    <row r="37970" spans="2:2">
      <c r="B37970" s="15"/>
    </row>
    <row r="37971" spans="2:2">
      <c r="B37971" s="15"/>
    </row>
    <row r="37972" spans="2:2">
      <c r="B37972" s="15"/>
    </row>
    <row r="37973" spans="2:2">
      <c r="B37973" s="15"/>
    </row>
    <row r="37974" spans="2:2">
      <c r="B37974" s="15"/>
    </row>
    <row r="37975" spans="2:2">
      <c r="B37975" s="15"/>
    </row>
    <row r="37976" spans="2:2">
      <c r="B37976" s="15"/>
    </row>
    <row r="37977" spans="2:2">
      <c r="B37977" s="15"/>
    </row>
    <row r="37978" spans="2:2">
      <c r="B37978" s="15"/>
    </row>
    <row r="37979" spans="2:2">
      <c r="B37979" s="15"/>
    </row>
    <row r="37980" spans="2:2">
      <c r="B37980" s="15"/>
    </row>
    <row r="37981" spans="2:2">
      <c r="B37981" s="15"/>
    </row>
    <row r="37982" spans="2:2">
      <c r="B37982" s="15"/>
    </row>
    <row r="37983" spans="2:2">
      <c r="B37983" s="15"/>
    </row>
    <row r="37984" spans="2:2">
      <c r="B37984" s="15"/>
    </row>
    <row r="37985" spans="2:2">
      <c r="B37985" s="15"/>
    </row>
    <row r="37986" spans="2:2">
      <c r="B37986" s="15"/>
    </row>
    <row r="37987" spans="2:2">
      <c r="B37987" s="15"/>
    </row>
    <row r="37988" spans="2:2">
      <c r="B37988" s="15"/>
    </row>
    <row r="37989" spans="2:2">
      <c r="B37989" s="15"/>
    </row>
    <row r="37990" spans="2:2">
      <c r="B37990" s="15"/>
    </row>
    <row r="37991" spans="2:2">
      <c r="B37991" s="15"/>
    </row>
    <row r="37992" spans="2:2">
      <c r="B37992" s="15"/>
    </row>
    <row r="37993" spans="2:2">
      <c r="B37993" s="15"/>
    </row>
    <row r="37994" spans="2:2">
      <c r="B37994" s="15"/>
    </row>
    <row r="37995" spans="2:2">
      <c r="B37995" s="15"/>
    </row>
    <row r="37996" spans="2:2">
      <c r="B37996" s="15"/>
    </row>
    <row r="37997" spans="2:2">
      <c r="B37997" s="15"/>
    </row>
    <row r="37998" spans="2:2">
      <c r="B37998" s="15"/>
    </row>
    <row r="37999" spans="2:2">
      <c r="B37999" s="15"/>
    </row>
    <row r="38000" spans="2:2">
      <c r="B38000" s="15"/>
    </row>
    <row r="38001" spans="2:2">
      <c r="B38001" s="15"/>
    </row>
    <row r="38002" spans="2:2">
      <c r="B38002" s="15"/>
    </row>
    <row r="38003" spans="2:2">
      <c r="B38003" s="15"/>
    </row>
    <row r="38004" spans="2:2">
      <c r="B38004" s="15"/>
    </row>
    <row r="38005" spans="2:2">
      <c r="B38005" s="15"/>
    </row>
    <row r="38006" spans="2:2">
      <c r="B38006" s="15"/>
    </row>
    <row r="38007" spans="2:2">
      <c r="B38007" s="15"/>
    </row>
    <row r="38008" spans="2:2">
      <c r="B38008" s="15"/>
    </row>
    <row r="38009" spans="2:2">
      <c r="B38009" s="15"/>
    </row>
    <row r="38010" spans="2:2">
      <c r="B38010" s="15"/>
    </row>
    <row r="38011" spans="2:2">
      <c r="B38011" s="15"/>
    </row>
    <row r="38012" spans="2:2">
      <c r="B38012" s="15"/>
    </row>
    <row r="38013" spans="2:2">
      <c r="B38013" s="15"/>
    </row>
    <row r="38014" spans="2:2">
      <c r="B38014" s="15"/>
    </row>
    <row r="38015" spans="2:2">
      <c r="B38015" s="15"/>
    </row>
    <row r="38016" spans="2:2">
      <c r="B38016" s="15"/>
    </row>
    <row r="38017" spans="2:2">
      <c r="B38017" s="15"/>
    </row>
    <row r="38018" spans="2:2">
      <c r="B38018" s="15"/>
    </row>
    <row r="38019" spans="2:2">
      <c r="B38019" s="15"/>
    </row>
    <row r="38020" spans="2:2">
      <c r="B38020" s="15"/>
    </row>
    <row r="38021" spans="2:2">
      <c r="B38021" s="15"/>
    </row>
    <row r="38022" spans="2:2">
      <c r="B38022" s="15"/>
    </row>
    <row r="38023" spans="2:2">
      <c r="B38023" s="15"/>
    </row>
    <row r="38024" spans="2:2">
      <c r="B38024" s="15"/>
    </row>
    <row r="38025" spans="2:2">
      <c r="B38025" s="15"/>
    </row>
    <row r="38026" spans="2:2">
      <c r="B38026" s="15"/>
    </row>
    <row r="38027" spans="2:2">
      <c r="B38027" s="15"/>
    </row>
    <row r="38028" spans="2:2">
      <c r="B38028" s="15"/>
    </row>
    <row r="38029" spans="2:2">
      <c r="B38029" s="15"/>
    </row>
    <row r="38030" spans="2:2">
      <c r="B38030" s="15"/>
    </row>
    <row r="38031" spans="2:2">
      <c r="B38031" s="15"/>
    </row>
    <row r="38032" spans="2:2">
      <c r="B38032" s="15"/>
    </row>
    <row r="38033" spans="2:2">
      <c r="B38033" s="15"/>
    </row>
    <row r="38034" spans="2:2">
      <c r="B38034" s="15"/>
    </row>
    <row r="38035" spans="2:2">
      <c r="B38035" s="15"/>
    </row>
    <row r="38036" spans="2:2">
      <c r="B38036" s="15"/>
    </row>
    <row r="38037" spans="2:2">
      <c r="B38037" s="15"/>
    </row>
    <row r="38038" spans="2:2">
      <c r="B38038" s="15"/>
    </row>
    <row r="38039" spans="2:2">
      <c r="B38039" s="15"/>
    </row>
    <row r="38040" spans="2:2">
      <c r="B38040" s="15"/>
    </row>
    <row r="38041" spans="2:2">
      <c r="B38041" s="15"/>
    </row>
    <row r="38042" spans="2:2">
      <c r="B38042" s="15"/>
    </row>
    <row r="38043" spans="2:2">
      <c r="B38043" s="15"/>
    </row>
    <row r="38044" spans="2:2">
      <c r="B38044" s="15"/>
    </row>
    <row r="38045" spans="2:2">
      <c r="B38045" s="15"/>
    </row>
    <row r="38046" spans="2:2">
      <c r="B38046" s="15"/>
    </row>
    <row r="38047" spans="2:2">
      <c r="B38047" s="15"/>
    </row>
    <row r="38048" spans="2:2">
      <c r="B38048" s="15"/>
    </row>
    <row r="38049" spans="2:2">
      <c r="B38049" s="15"/>
    </row>
    <row r="38050" spans="2:2">
      <c r="B38050" s="15"/>
    </row>
    <row r="38051" spans="2:2">
      <c r="B38051" s="15"/>
    </row>
    <row r="38052" spans="2:2">
      <c r="B38052" s="15"/>
    </row>
    <row r="38053" spans="2:2">
      <c r="B38053" s="15"/>
    </row>
    <row r="38054" spans="2:2">
      <c r="B38054" s="15"/>
    </row>
    <row r="38055" spans="2:2">
      <c r="B38055" s="15"/>
    </row>
    <row r="38056" spans="2:2">
      <c r="B38056" s="15"/>
    </row>
    <row r="38057" spans="2:2">
      <c r="B38057" s="15"/>
    </row>
    <row r="38058" spans="2:2">
      <c r="B38058" s="15"/>
    </row>
    <row r="38059" spans="2:2">
      <c r="B38059" s="15"/>
    </row>
    <row r="38060" spans="2:2">
      <c r="B38060" s="15"/>
    </row>
    <row r="38061" spans="2:2">
      <c r="B38061" s="15"/>
    </row>
    <row r="38062" spans="2:2">
      <c r="B38062" s="15"/>
    </row>
    <row r="38063" spans="2:2">
      <c r="B38063" s="15"/>
    </row>
    <row r="38064" spans="2:2">
      <c r="B38064" s="15"/>
    </row>
    <row r="38065" spans="2:2">
      <c r="B38065" s="15"/>
    </row>
    <row r="38066" spans="2:2">
      <c r="B38066" s="15"/>
    </row>
    <row r="38067" spans="2:2">
      <c r="B38067" s="15"/>
    </row>
    <row r="38068" spans="2:2">
      <c r="B38068" s="15"/>
    </row>
    <row r="38069" spans="2:2">
      <c r="B38069" s="15"/>
    </row>
    <row r="38070" spans="2:2">
      <c r="B38070" s="15"/>
    </row>
    <row r="38071" spans="2:2">
      <c r="B38071" s="15"/>
    </row>
    <row r="38072" spans="2:2">
      <c r="B38072" s="15"/>
    </row>
    <row r="38073" spans="2:2">
      <c r="B38073" s="15"/>
    </row>
    <row r="38074" spans="2:2">
      <c r="B38074" s="15"/>
    </row>
    <row r="38075" spans="2:2">
      <c r="B38075" s="15"/>
    </row>
    <row r="38076" spans="2:2">
      <c r="B38076" s="15"/>
    </row>
    <row r="38077" spans="2:2">
      <c r="B38077" s="15"/>
    </row>
    <row r="38078" spans="2:2">
      <c r="B38078" s="15"/>
    </row>
    <row r="38079" spans="2:2">
      <c r="B38079" s="15"/>
    </row>
    <row r="38080" spans="2:2">
      <c r="B38080" s="15"/>
    </row>
    <row r="38081" spans="2:2">
      <c r="B38081" s="15"/>
    </row>
    <row r="38082" spans="2:2">
      <c r="B38082" s="15"/>
    </row>
    <row r="38083" spans="2:2">
      <c r="B38083" s="15"/>
    </row>
    <row r="38084" spans="2:2">
      <c r="B38084" s="15"/>
    </row>
    <row r="38085" spans="2:2">
      <c r="B38085" s="15"/>
    </row>
    <row r="38086" spans="2:2">
      <c r="B38086" s="15"/>
    </row>
    <row r="38087" spans="2:2">
      <c r="B38087" s="15"/>
    </row>
    <row r="38088" spans="2:2">
      <c r="B38088" s="15"/>
    </row>
    <row r="38089" spans="2:2">
      <c r="B38089" s="15"/>
    </row>
    <row r="38090" spans="2:2">
      <c r="B38090" s="15"/>
    </row>
    <row r="38091" spans="2:2">
      <c r="B38091" s="15"/>
    </row>
    <row r="38092" spans="2:2">
      <c r="B38092" s="15"/>
    </row>
    <row r="38093" spans="2:2">
      <c r="B38093" s="15"/>
    </row>
    <row r="38094" spans="2:2">
      <c r="B38094" s="15"/>
    </row>
    <row r="38095" spans="2:2">
      <c r="B38095" s="15"/>
    </row>
    <row r="38096" spans="2:2">
      <c r="B38096" s="15"/>
    </row>
    <row r="38097" spans="2:2">
      <c r="B38097" s="15"/>
    </row>
    <row r="38098" spans="2:2">
      <c r="B38098" s="15"/>
    </row>
    <row r="38099" spans="2:2">
      <c r="B38099" s="15"/>
    </row>
    <row r="38100" spans="2:2">
      <c r="B38100" s="15"/>
    </row>
    <row r="38101" spans="2:2">
      <c r="B38101" s="15"/>
    </row>
    <row r="38102" spans="2:2">
      <c r="B38102" s="15"/>
    </row>
    <row r="38103" spans="2:2">
      <c r="B38103" s="15"/>
    </row>
    <row r="38104" spans="2:2">
      <c r="B38104" s="15"/>
    </row>
    <row r="38105" spans="2:2">
      <c r="B38105" s="15"/>
    </row>
    <row r="38106" spans="2:2">
      <c r="B38106" s="15"/>
    </row>
    <row r="38107" spans="2:2">
      <c r="B38107" s="15"/>
    </row>
    <row r="38108" spans="2:2">
      <c r="B38108" s="15"/>
    </row>
    <row r="38109" spans="2:2">
      <c r="B38109" s="15"/>
    </row>
    <row r="38110" spans="2:2">
      <c r="B38110" s="15"/>
    </row>
    <row r="38111" spans="2:2">
      <c r="B38111" s="15"/>
    </row>
    <row r="38112" spans="2:2">
      <c r="B38112" s="15"/>
    </row>
    <row r="38113" spans="2:2">
      <c r="B38113" s="15"/>
    </row>
    <row r="38114" spans="2:2">
      <c r="B38114" s="15"/>
    </row>
    <row r="38115" spans="2:2">
      <c r="B38115" s="15"/>
    </row>
    <row r="38116" spans="2:2">
      <c r="B38116" s="15"/>
    </row>
    <row r="38117" spans="2:2">
      <c r="B38117" s="15"/>
    </row>
    <row r="38118" spans="2:2">
      <c r="B38118" s="15"/>
    </row>
    <row r="38119" spans="2:2">
      <c r="B38119" s="15"/>
    </row>
    <row r="38120" spans="2:2">
      <c r="B38120" s="15"/>
    </row>
    <row r="38121" spans="2:2">
      <c r="B38121" s="15"/>
    </row>
    <row r="38122" spans="2:2">
      <c r="B38122" s="15"/>
    </row>
    <row r="38123" spans="2:2">
      <c r="B38123" s="15"/>
    </row>
    <row r="38124" spans="2:2">
      <c r="B38124" s="15"/>
    </row>
    <row r="38125" spans="2:2">
      <c r="B38125" s="15"/>
    </row>
    <row r="38126" spans="2:2">
      <c r="B38126" s="15"/>
    </row>
    <row r="38127" spans="2:2">
      <c r="B38127" s="15"/>
    </row>
    <row r="38128" spans="2:2">
      <c r="B38128" s="15"/>
    </row>
    <row r="38129" spans="2:2">
      <c r="B38129" s="15"/>
    </row>
    <row r="38130" spans="2:2">
      <c r="B38130" s="15"/>
    </row>
    <row r="38131" spans="2:2">
      <c r="B38131" s="15"/>
    </row>
    <row r="38132" spans="2:2">
      <c r="B38132" s="15"/>
    </row>
    <row r="38133" spans="2:2">
      <c r="B38133" s="15"/>
    </row>
    <row r="38134" spans="2:2">
      <c r="B38134" s="15"/>
    </row>
    <row r="38135" spans="2:2">
      <c r="B38135" s="15"/>
    </row>
    <row r="38136" spans="2:2">
      <c r="B38136" s="15"/>
    </row>
    <row r="38137" spans="2:2">
      <c r="B38137" s="15"/>
    </row>
    <row r="38138" spans="2:2">
      <c r="B38138" s="15"/>
    </row>
    <row r="38139" spans="2:2">
      <c r="B38139" s="15"/>
    </row>
    <row r="38140" spans="2:2">
      <c r="B38140" s="15"/>
    </row>
    <row r="38141" spans="2:2">
      <c r="B38141" s="15"/>
    </row>
    <row r="38142" spans="2:2">
      <c r="B38142" s="15"/>
    </row>
    <row r="38143" spans="2:2">
      <c r="B38143" s="15"/>
    </row>
    <row r="38144" spans="2:2">
      <c r="B38144" s="15"/>
    </row>
    <row r="38145" spans="2:2">
      <c r="B38145" s="15"/>
    </row>
    <row r="38146" spans="2:2">
      <c r="B38146" s="15"/>
    </row>
    <row r="38147" spans="2:2">
      <c r="B38147" s="15"/>
    </row>
    <row r="38148" spans="2:2">
      <c r="B38148" s="15"/>
    </row>
    <row r="38149" spans="2:2">
      <c r="B38149" s="15"/>
    </row>
    <row r="38150" spans="2:2">
      <c r="B38150" s="15"/>
    </row>
    <row r="38151" spans="2:2">
      <c r="B38151" s="15"/>
    </row>
    <row r="38152" spans="2:2">
      <c r="B38152" s="15"/>
    </row>
    <row r="38153" spans="2:2">
      <c r="B38153" s="15"/>
    </row>
    <row r="38154" spans="2:2">
      <c r="B38154" s="15"/>
    </row>
    <row r="38155" spans="2:2">
      <c r="B38155" s="15"/>
    </row>
    <row r="38156" spans="2:2">
      <c r="B38156" s="15"/>
    </row>
    <row r="38157" spans="2:2">
      <c r="B38157" s="15"/>
    </row>
    <row r="38158" spans="2:2">
      <c r="B38158" s="15"/>
    </row>
    <row r="38159" spans="2:2">
      <c r="B38159" s="15"/>
    </row>
    <row r="38160" spans="2:2">
      <c r="B38160" s="15"/>
    </row>
    <row r="38161" spans="2:2">
      <c r="B38161" s="15"/>
    </row>
    <row r="38162" spans="2:2">
      <c r="B38162" s="15"/>
    </row>
    <row r="38163" spans="2:2">
      <c r="B38163" s="15"/>
    </row>
    <row r="38164" spans="2:2">
      <c r="B38164" s="15"/>
    </row>
    <row r="38165" spans="2:2">
      <c r="B38165" s="15"/>
    </row>
    <row r="38166" spans="2:2">
      <c r="B38166" s="15"/>
    </row>
    <row r="38167" spans="2:2">
      <c r="B38167" s="15"/>
    </row>
    <row r="38168" spans="2:2">
      <c r="B38168" s="15"/>
    </row>
    <row r="38169" spans="2:2">
      <c r="B38169" s="15"/>
    </row>
    <row r="38170" spans="2:2">
      <c r="B38170" s="15"/>
    </row>
    <row r="38171" spans="2:2">
      <c r="B38171" s="15"/>
    </row>
    <row r="38172" spans="2:2">
      <c r="B38172" s="15"/>
    </row>
    <row r="38173" spans="2:2">
      <c r="B38173" s="15"/>
    </row>
    <row r="38174" spans="2:2">
      <c r="B38174" s="15"/>
    </row>
    <row r="38175" spans="2:2">
      <c r="B38175" s="15"/>
    </row>
    <row r="38176" spans="2:2">
      <c r="B38176" s="15"/>
    </row>
    <row r="38177" spans="2:2">
      <c r="B38177" s="15"/>
    </row>
    <row r="38178" spans="2:2">
      <c r="B38178" s="15"/>
    </row>
    <row r="38179" spans="2:2">
      <c r="B38179" s="15"/>
    </row>
    <row r="38180" spans="2:2">
      <c r="B38180" s="15"/>
    </row>
    <row r="38181" spans="2:2">
      <c r="B38181" s="15"/>
    </row>
    <row r="38182" spans="2:2">
      <c r="B38182" s="15"/>
    </row>
    <row r="38183" spans="2:2">
      <c r="B38183" s="15"/>
    </row>
    <row r="38184" spans="2:2">
      <c r="B38184" s="15"/>
    </row>
    <row r="38185" spans="2:2">
      <c r="B38185" s="15"/>
    </row>
    <row r="38186" spans="2:2">
      <c r="B38186" s="15"/>
    </row>
    <row r="38187" spans="2:2">
      <c r="B38187" s="15"/>
    </row>
    <row r="38188" spans="2:2">
      <c r="B38188" s="15"/>
    </row>
    <row r="38189" spans="2:2">
      <c r="B38189" s="15"/>
    </row>
    <row r="38190" spans="2:2">
      <c r="B38190" s="15"/>
    </row>
    <row r="38191" spans="2:2">
      <c r="B38191" s="15"/>
    </row>
    <row r="38192" spans="2:2">
      <c r="B38192" s="15"/>
    </row>
    <row r="38193" spans="2:2">
      <c r="B38193" s="15"/>
    </row>
    <row r="38194" spans="2:2">
      <c r="B38194" s="15"/>
    </row>
    <row r="38195" spans="2:2">
      <c r="B38195" s="15"/>
    </row>
    <row r="38196" spans="2:2">
      <c r="B38196" s="15"/>
    </row>
    <row r="38197" spans="2:2">
      <c r="B38197" s="15"/>
    </row>
    <row r="38198" spans="2:2">
      <c r="B38198" s="15"/>
    </row>
    <row r="38199" spans="2:2">
      <c r="B38199" s="15"/>
    </row>
    <row r="38200" spans="2:2">
      <c r="B38200" s="15"/>
    </row>
    <row r="38201" spans="2:2">
      <c r="B38201" s="15"/>
    </row>
    <row r="38202" spans="2:2">
      <c r="B38202" s="15"/>
    </row>
    <row r="38203" spans="2:2">
      <c r="B38203" s="15"/>
    </row>
    <row r="38204" spans="2:2">
      <c r="B38204" s="15"/>
    </row>
    <row r="38205" spans="2:2">
      <c r="B38205" s="15"/>
    </row>
    <row r="38206" spans="2:2">
      <c r="B38206" s="15"/>
    </row>
    <row r="38207" spans="2:2">
      <c r="B38207" s="15"/>
    </row>
    <row r="38208" spans="2:2">
      <c r="B38208" s="15"/>
    </row>
    <row r="38209" spans="2:2">
      <c r="B38209" s="15"/>
    </row>
    <row r="38210" spans="2:2">
      <c r="B38210" s="15"/>
    </row>
    <row r="38211" spans="2:2">
      <c r="B38211" s="15"/>
    </row>
    <row r="38212" spans="2:2">
      <c r="B38212" s="15"/>
    </row>
    <row r="38213" spans="2:2">
      <c r="B38213" s="15"/>
    </row>
    <row r="38214" spans="2:2">
      <c r="B38214" s="15"/>
    </row>
    <row r="38215" spans="2:2">
      <c r="B38215" s="15"/>
    </row>
    <row r="38216" spans="2:2">
      <c r="B38216" s="15"/>
    </row>
    <row r="38217" spans="2:2">
      <c r="B38217" s="15"/>
    </row>
    <row r="38218" spans="2:2">
      <c r="B38218" s="15"/>
    </row>
    <row r="38219" spans="2:2">
      <c r="B38219" s="15"/>
    </row>
    <row r="38220" spans="2:2">
      <c r="B38220" s="15"/>
    </row>
    <row r="38221" spans="2:2">
      <c r="B38221" s="15"/>
    </row>
    <row r="38222" spans="2:2">
      <c r="B38222" s="15"/>
    </row>
    <row r="38223" spans="2:2">
      <c r="B38223" s="15"/>
    </row>
    <row r="38224" spans="2:2">
      <c r="B38224" s="15"/>
    </row>
    <row r="38225" spans="2:2">
      <c r="B38225" s="15"/>
    </row>
    <row r="38226" spans="2:2">
      <c r="B38226" s="15"/>
    </row>
    <row r="38227" spans="2:2">
      <c r="B38227" s="15"/>
    </row>
    <row r="38228" spans="2:2">
      <c r="B38228" s="15"/>
    </row>
    <row r="38229" spans="2:2">
      <c r="B38229" s="15"/>
    </row>
    <row r="38230" spans="2:2">
      <c r="B38230" s="15"/>
    </row>
    <row r="38231" spans="2:2">
      <c r="B38231" s="15"/>
    </row>
    <row r="38232" spans="2:2">
      <c r="B38232" s="15"/>
    </row>
    <row r="38233" spans="2:2">
      <c r="B38233" s="15"/>
    </row>
    <row r="38234" spans="2:2">
      <c r="B38234" s="15"/>
    </row>
    <row r="38235" spans="2:2">
      <c r="B38235" s="15"/>
    </row>
    <row r="38236" spans="2:2">
      <c r="B38236" s="15"/>
    </row>
    <row r="38237" spans="2:2">
      <c r="B38237" s="15"/>
    </row>
    <row r="38238" spans="2:2">
      <c r="B38238" s="15"/>
    </row>
    <row r="38239" spans="2:2">
      <c r="B38239" s="15"/>
    </row>
    <row r="38240" spans="2:2">
      <c r="B38240" s="15"/>
    </row>
    <row r="38241" spans="2:2">
      <c r="B38241" s="15"/>
    </row>
    <row r="38242" spans="2:2">
      <c r="B38242" s="15"/>
    </row>
    <row r="38243" spans="2:2">
      <c r="B38243" s="15"/>
    </row>
    <row r="38244" spans="2:2">
      <c r="B38244" s="15"/>
    </row>
    <row r="38245" spans="2:2">
      <c r="B38245" s="15"/>
    </row>
    <row r="38246" spans="2:2">
      <c r="B38246" s="15"/>
    </row>
    <row r="38247" spans="2:2">
      <c r="B38247" s="15"/>
    </row>
    <row r="38248" spans="2:2">
      <c r="B38248" s="15"/>
    </row>
    <row r="38249" spans="2:2">
      <c r="B38249" s="15"/>
    </row>
    <row r="38250" spans="2:2">
      <c r="B38250" s="15"/>
    </row>
    <row r="38251" spans="2:2">
      <c r="B38251" s="15"/>
    </row>
    <row r="38252" spans="2:2">
      <c r="B38252" s="15"/>
    </row>
    <row r="38253" spans="2:2">
      <c r="B38253" s="15"/>
    </row>
    <row r="38254" spans="2:2">
      <c r="B38254" s="15"/>
    </row>
    <row r="38255" spans="2:2">
      <c r="B38255" s="15"/>
    </row>
    <row r="38256" spans="2:2">
      <c r="B38256" s="15"/>
    </row>
    <row r="38257" spans="2:2">
      <c r="B38257" s="15"/>
    </row>
    <row r="38258" spans="2:2">
      <c r="B38258" s="15"/>
    </row>
    <row r="38259" spans="2:2">
      <c r="B38259" s="15"/>
    </row>
    <row r="38260" spans="2:2">
      <c r="B38260" s="15"/>
    </row>
    <row r="38261" spans="2:2">
      <c r="B38261" s="15"/>
    </row>
    <row r="38262" spans="2:2">
      <c r="B38262" s="15"/>
    </row>
    <row r="38263" spans="2:2">
      <c r="B38263" s="15"/>
    </row>
    <row r="38264" spans="2:2">
      <c r="B38264" s="15"/>
    </row>
    <row r="38265" spans="2:2">
      <c r="B38265" s="15"/>
    </row>
    <row r="38266" spans="2:2">
      <c r="B38266" s="15"/>
    </row>
    <row r="38267" spans="2:2">
      <c r="B38267" s="15"/>
    </row>
    <row r="38268" spans="2:2">
      <c r="B38268" s="15"/>
    </row>
    <row r="38269" spans="2:2">
      <c r="B38269" s="15"/>
    </row>
    <row r="38270" spans="2:2">
      <c r="B38270" s="15"/>
    </row>
    <row r="38271" spans="2:2">
      <c r="B38271" s="15"/>
    </row>
    <row r="38272" spans="2:2">
      <c r="B38272" s="15"/>
    </row>
    <row r="38273" spans="2:2">
      <c r="B38273" s="15"/>
    </row>
    <row r="38274" spans="2:2">
      <c r="B38274" s="15"/>
    </row>
    <row r="38275" spans="2:2">
      <c r="B38275" s="15"/>
    </row>
    <row r="38276" spans="2:2">
      <c r="B38276" s="15"/>
    </row>
    <row r="38277" spans="2:2">
      <c r="B38277" s="15"/>
    </row>
    <row r="38278" spans="2:2">
      <c r="B38278" s="15"/>
    </row>
    <row r="38279" spans="2:2">
      <c r="B38279" s="15"/>
    </row>
    <row r="38280" spans="2:2">
      <c r="B38280" s="15"/>
    </row>
    <row r="38281" spans="2:2">
      <c r="B38281" s="15"/>
    </row>
    <row r="38282" spans="2:2">
      <c r="B38282" s="15"/>
    </row>
    <row r="38283" spans="2:2">
      <c r="B38283" s="15"/>
    </row>
    <row r="38284" spans="2:2">
      <c r="B38284" s="15"/>
    </row>
    <row r="38285" spans="2:2">
      <c r="B38285" s="15"/>
    </row>
    <row r="38286" spans="2:2">
      <c r="B38286" s="15"/>
    </row>
    <row r="38287" spans="2:2">
      <c r="B38287" s="15"/>
    </row>
    <row r="38288" spans="2:2">
      <c r="B38288" s="15"/>
    </row>
    <row r="38289" spans="2:2">
      <c r="B38289" s="15"/>
    </row>
    <row r="38290" spans="2:2">
      <c r="B38290" s="15"/>
    </row>
    <row r="38291" spans="2:2">
      <c r="B38291" s="15"/>
    </row>
    <row r="38292" spans="2:2">
      <c r="B38292" s="15"/>
    </row>
    <row r="38293" spans="2:2">
      <c r="B38293" s="15"/>
    </row>
    <row r="38294" spans="2:2">
      <c r="B38294" s="15"/>
    </row>
    <row r="38295" spans="2:2">
      <c r="B38295" s="15"/>
    </row>
    <row r="38296" spans="2:2">
      <c r="B38296" s="15"/>
    </row>
    <row r="38297" spans="2:2">
      <c r="B38297" s="15"/>
    </row>
    <row r="38298" spans="2:2">
      <c r="B38298" s="15"/>
    </row>
    <row r="38299" spans="2:2">
      <c r="B38299" s="15"/>
    </row>
    <row r="38300" spans="2:2">
      <c r="B38300" s="15"/>
    </row>
    <row r="38301" spans="2:2">
      <c r="B38301" s="15"/>
    </row>
    <row r="38302" spans="2:2">
      <c r="B38302" s="15"/>
    </row>
    <row r="38303" spans="2:2">
      <c r="B38303" s="15"/>
    </row>
    <row r="38304" spans="2:2">
      <c r="B38304" s="15"/>
    </row>
    <row r="38305" spans="2:2">
      <c r="B38305" s="15"/>
    </row>
    <row r="38306" spans="2:2">
      <c r="B38306" s="15"/>
    </row>
    <row r="38307" spans="2:2">
      <c r="B38307" s="15"/>
    </row>
    <row r="38308" spans="2:2">
      <c r="B38308" s="15"/>
    </row>
    <row r="38309" spans="2:2">
      <c r="B38309" s="15"/>
    </row>
    <row r="38310" spans="2:2">
      <c r="B38310" s="15"/>
    </row>
    <row r="38311" spans="2:2">
      <c r="B38311" s="15"/>
    </row>
    <row r="38312" spans="2:2">
      <c r="B38312" s="15"/>
    </row>
    <row r="38313" spans="2:2">
      <c r="B38313" s="15"/>
    </row>
    <row r="38314" spans="2:2">
      <c r="B38314" s="15"/>
    </row>
    <row r="38315" spans="2:2">
      <c r="B38315" s="15"/>
    </row>
    <row r="38316" spans="2:2">
      <c r="B38316" s="15"/>
    </row>
    <row r="38317" spans="2:2">
      <c r="B38317" s="15"/>
    </row>
    <row r="38318" spans="2:2">
      <c r="B38318" s="15"/>
    </row>
    <row r="38319" spans="2:2">
      <c r="B38319" s="15"/>
    </row>
    <row r="38320" spans="2:2">
      <c r="B38320" s="15"/>
    </row>
    <row r="38321" spans="2:2">
      <c r="B38321" s="15"/>
    </row>
    <row r="38322" spans="2:2">
      <c r="B38322" s="15"/>
    </row>
    <row r="38323" spans="2:2">
      <c r="B38323" s="15"/>
    </row>
    <row r="38324" spans="2:2">
      <c r="B38324" s="15"/>
    </row>
    <row r="38325" spans="2:2">
      <c r="B38325" s="15"/>
    </row>
    <row r="38326" spans="2:2">
      <c r="B38326" s="15"/>
    </row>
    <row r="38327" spans="2:2">
      <c r="B38327" s="15"/>
    </row>
    <row r="38328" spans="2:2">
      <c r="B38328" s="15"/>
    </row>
    <row r="38329" spans="2:2">
      <c r="B38329" s="15"/>
    </row>
    <row r="38330" spans="2:2">
      <c r="B38330" s="15"/>
    </row>
    <row r="38331" spans="2:2">
      <c r="B38331" s="15"/>
    </row>
    <row r="38332" spans="2:2">
      <c r="B38332" s="15"/>
    </row>
    <row r="38333" spans="2:2">
      <c r="B38333" s="15"/>
    </row>
    <row r="38334" spans="2:2">
      <c r="B38334" s="15"/>
    </row>
    <row r="38335" spans="2:2">
      <c r="B38335" s="15"/>
    </row>
    <row r="38336" spans="2:2">
      <c r="B38336" s="15"/>
    </row>
    <row r="38337" spans="2:2">
      <c r="B38337" s="15"/>
    </row>
    <row r="38338" spans="2:2">
      <c r="B38338" s="15"/>
    </row>
    <row r="38339" spans="2:2">
      <c r="B38339" s="15"/>
    </row>
    <row r="38340" spans="2:2">
      <c r="B38340" s="15"/>
    </row>
    <row r="38341" spans="2:2">
      <c r="B38341" s="15"/>
    </row>
    <row r="38342" spans="2:2">
      <c r="B38342" s="15"/>
    </row>
    <row r="38343" spans="2:2">
      <c r="B38343" s="15"/>
    </row>
    <row r="38344" spans="2:2">
      <c r="B38344" s="15"/>
    </row>
    <row r="38345" spans="2:2">
      <c r="B38345" s="15"/>
    </row>
    <row r="38346" spans="2:2">
      <c r="B38346" s="15"/>
    </row>
    <row r="38347" spans="2:2">
      <c r="B38347" s="15"/>
    </row>
    <row r="38348" spans="2:2">
      <c r="B38348" s="15"/>
    </row>
    <row r="38349" spans="2:2">
      <c r="B38349" s="15"/>
    </row>
    <row r="38350" spans="2:2">
      <c r="B38350" s="15"/>
    </row>
    <row r="38351" spans="2:2">
      <c r="B38351" s="15"/>
    </row>
    <row r="38352" spans="2:2">
      <c r="B38352" s="15"/>
    </row>
    <row r="38353" spans="2:2">
      <c r="B38353" s="15"/>
    </row>
    <row r="38354" spans="2:2">
      <c r="B38354" s="15"/>
    </row>
    <row r="38355" spans="2:2">
      <c r="B38355" s="15"/>
    </row>
    <row r="38356" spans="2:2">
      <c r="B38356" s="15"/>
    </row>
    <row r="38357" spans="2:2">
      <c r="B38357" s="15"/>
    </row>
    <row r="38358" spans="2:2">
      <c r="B38358" s="15"/>
    </row>
    <row r="38359" spans="2:2">
      <c r="B38359" s="15"/>
    </row>
    <row r="38360" spans="2:2">
      <c r="B38360" s="15"/>
    </row>
    <row r="38361" spans="2:2">
      <c r="B38361" s="15"/>
    </row>
    <row r="38362" spans="2:2">
      <c r="B38362" s="15"/>
    </row>
    <row r="38363" spans="2:2">
      <c r="B38363" s="15"/>
    </row>
    <row r="38364" spans="2:2">
      <c r="B38364" s="15"/>
    </row>
    <row r="38365" spans="2:2">
      <c r="B38365" s="15"/>
    </row>
    <row r="38366" spans="2:2">
      <c r="B38366" s="15"/>
    </row>
    <row r="38367" spans="2:2">
      <c r="B38367" s="15"/>
    </row>
    <row r="38368" spans="2:2">
      <c r="B38368" s="15"/>
    </row>
    <row r="38369" spans="2:2">
      <c r="B38369" s="15"/>
    </row>
    <row r="38370" spans="2:2">
      <c r="B38370" s="15"/>
    </row>
    <row r="38371" spans="2:2">
      <c r="B38371" s="15"/>
    </row>
    <row r="38372" spans="2:2">
      <c r="B38372" s="15"/>
    </row>
    <row r="38373" spans="2:2">
      <c r="B38373" s="15"/>
    </row>
    <row r="38374" spans="2:2">
      <c r="B38374" s="15"/>
    </row>
    <row r="38375" spans="2:2">
      <c r="B38375" s="15"/>
    </row>
    <row r="38376" spans="2:2">
      <c r="B38376" s="15"/>
    </row>
    <row r="38377" spans="2:2">
      <c r="B38377" s="15"/>
    </row>
    <row r="38378" spans="2:2">
      <c r="B38378" s="15"/>
    </row>
    <row r="38379" spans="2:2">
      <c r="B38379" s="15"/>
    </row>
    <row r="38380" spans="2:2">
      <c r="B38380" s="15"/>
    </row>
    <row r="38381" spans="2:2">
      <c r="B38381" s="15"/>
    </row>
    <row r="38382" spans="2:2">
      <c r="B38382" s="15"/>
    </row>
    <row r="38383" spans="2:2">
      <c r="B38383" s="15"/>
    </row>
    <row r="38384" spans="2:2">
      <c r="B38384" s="15"/>
    </row>
    <row r="38385" spans="2:2">
      <c r="B38385" s="15"/>
    </row>
    <row r="38386" spans="2:2">
      <c r="B38386" s="15"/>
    </row>
    <row r="38387" spans="2:2">
      <c r="B38387" s="15"/>
    </row>
    <row r="38388" spans="2:2">
      <c r="B38388" s="15"/>
    </row>
    <row r="38389" spans="2:2">
      <c r="B38389" s="15"/>
    </row>
    <row r="38390" spans="2:2">
      <c r="B38390" s="15"/>
    </row>
    <row r="38391" spans="2:2">
      <c r="B38391" s="15"/>
    </row>
    <row r="38392" spans="2:2">
      <c r="B38392" s="15"/>
    </row>
    <row r="38393" spans="2:2">
      <c r="B38393" s="15"/>
    </row>
    <row r="38394" spans="2:2">
      <c r="B38394" s="15"/>
    </row>
    <row r="38395" spans="2:2">
      <c r="B38395" s="15"/>
    </row>
    <row r="38396" spans="2:2">
      <c r="B38396" s="15"/>
    </row>
    <row r="38397" spans="2:2">
      <c r="B38397" s="15"/>
    </row>
    <row r="38398" spans="2:2">
      <c r="B38398" s="15"/>
    </row>
    <row r="38399" spans="2:2">
      <c r="B38399" s="15"/>
    </row>
    <row r="38400" spans="2:2">
      <c r="B38400" s="15"/>
    </row>
    <row r="38401" spans="2:2">
      <c r="B38401" s="15"/>
    </row>
    <row r="38402" spans="2:2">
      <c r="B38402" s="15"/>
    </row>
    <row r="38403" spans="2:2">
      <c r="B38403" s="15"/>
    </row>
    <row r="38404" spans="2:2">
      <c r="B38404" s="15"/>
    </row>
    <row r="38405" spans="2:2">
      <c r="B38405" s="15"/>
    </row>
    <row r="38406" spans="2:2">
      <c r="B38406" s="15"/>
    </row>
    <row r="38407" spans="2:2">
      <c r="B38407" s="15"/>
    </row>
    <row r="38408" spans="2:2">
      <c r="B38408" s="15"/>
    </row>
    <row r="38409" spans="2:2">
      <c r="B38409" s="15"/>
    </row>
    <row r="38410" spans="2:2">
      <c r="B38410" s="15"/>
    </row>
    <row r="38411" spans="2:2">
      <c r="B38411" s="15"/>
    </row>
    <row r="38412" spans="2:2">
      <c r="B38412" s="15"/>
    </row>
    <row r="38413" spans="2:2">
      <c r="B38413" s="15"/>
    </row>
    <row r="38414" spans="2:2">
      <c r="B38414" s="15"/>
    </row>
    <row r="38415" spans="2:2">
      <c r="B38415" s="15"/>
    </row>
    <row r="38416" spans="2:2">
      <c r="B38416" s="15"/>
    </row>
    <row r="38417" spans="2:2">
      <c r="B38417" s="15"/>
    </row>
    <row r="38418" spans="2:2">
      <c r="B38418" s="15"/>
    </row>
    <row r="38419" spans="2:2">
      <c r="B38419" s="15"/>
    </row>
    <row r="38420" spans="2:2">
      <c r="B38420" s="15"/>
    </row>
    <row r="38421" spans="2:2">
      <c r="B38421" s="15"/>
    </row>
    <row r="38422" spans="2:2">
      <c r="B38422" s="15"/>
    </row>
    <row r="38423" spans="2:2">
      <c r="B38423" s="15"/>
    </row>
    <row r="38424" spans="2:2">
      <c r="B38424" s="15"/>
    </row>
    <row r="38425" spans="2:2">
      <c r="B38425" s="15"/>
    </row>
    <row r="38426" spans="2:2">
      <c r="B38426" s="15"/>
    </row>
    <row r="38427" spans="2:2">
      <c r="B38427" s="15"/>
    </row>
    <row r="38428" spans="2:2">
      <c r="B38428" s="15"/>
    </row>
    <row r="38429" spans="2:2">
      <c r="B38429" s="15"/>
    </row>
    <row r="38430" spans="2:2">
      <c r="B38430" s="15"/>
    </row>
    <row r="38431" spans="2:2">
      <c r="B38431" s="15"/>
    </row>
    <row r="38432" spans="2:2">
      <c r="B38432" s="15"/>
    </row>
    <row r="38433" spans="2:2">
      <c r="B38433" s="15"/>
    </row>
    <row r="38434" spans="2:2">
      <c r="B38434" s="15"/>
    </row>
    <row r="38435" spans="2:2">
      <c r="B38435" s="15"/>
    </row>
    <row r="38436" spans="2:2">
      <c r="B38436" s="15"/>
    </row>
    <row r="38437" spans="2:2">
      <c r="B38437" s="15"/>
    </row>
    <row r="38438" spans="2:2">
      <c r="B38438" s="15"/>
    </row>
    <row r="38439" spans="2:2">
      <c r="B38439" s="15"/>
    </row>
    <row r="38440" spans="2:2">
      <c r="B38440" s="15"/>
    </row>
    <row r="38441" spans="2:2">
      <c r="B38441" s="15"/>
    </row>
    <row r="38442" spans="2:2">
      <c r="B38442" s="15"/>
    </row>
    <row r="38443" spans="2:2">
      <c r="B38443" s="15"/>
    </row>
    <row r="38444" spans="2:2">
      <c r="B38444" s="15"/>
    </row>
    <row r="38445" spans="2:2">
      <c r="B38445" s="15"/>
    </row>
    <row r="38446" spans="2:2">
      <c r="B38446" s="15"/>
    </row>
    <row r="38447" spans="2:2">
      <c r="B38447" s="15"/>
    </row>
    <row r="38448" spans="2:2">
      <c r="B38448" s="15"/>
    </row>
    <row r="38449" spans="2:2">
      <c r="B38449" s="15"/>
    </row>
    <row r="38450" spans="2:2">
      <c r="B38450" s="15"/>
    </row>
    <row r="38451" spans="2:2">
      <c r="B38451" s="15"/>
    </row>
    <row r="38452" spans="2:2">
      <c r="B38452" s="15"/>
    </row>
    <row r="38453" spans="2:2">
      <c r="B38453" s="15"/>
    </row>
    <row r="38454" spans="2:2">
      <c r="B38454" s="15"/>
    </row>
    <row r="38455" spans="2:2">
      <c r="B38455" s="15"/>
    </row>
    <row r="38456" spans="2:2">
      <c r="B38456" s="15"/>
    </row>
    <row r="38457" spans="2:2">
      <c r="B38457" s="15"/>
    </row>
    <row r="38458" spans="2:2">
      <c r="B38458" s="15"/>
    </row>
    <row r="38459" spans="2:2">
      <c r="B38459" s="15"/>
    </row>
    <row r="38460" spans="2:2">
      <c r="B38460" s="15"/>
    </row>
    <row r="38461" spans="2:2">
      <c r="B38461" s="15"/>
    </row>
    <row r="38462" spans="2:2">
      <c r="B38462" s="15"/>
    </row>
    <row r="38463" spans="2:2">
      <c r="B38463" s="15"/>
    </row>
    <row r="38464" spans="2:2">
      <c r="B38464" s="15"/>
    </row>
    <row r="38465" spans="2:2">
      <c r="B38465" s="15"/>
    </row>
    <row r="38466" spans="2:2">
      <c r="B38466" s="15"/>
    </row>
    <row r="38467" spans="2:2">
      <c r="B38467" s="15"/>
    </row>
    <row r="38468" spans="2:2">
      <c r="B38468" s="15"/>
    </row>
    <row r="38469" spans="2:2">
      <c r="B38469" s="15"/>
    </row>
    <row r="38470" spans="2:2">
      <c r="B38470" s="15"/>
    </row>
    <row r="38471" spans="2:2">
      <c r="B38471" s="15"/>
    </row>
    <row r="38472" spans="2:2">
      <c r="B38472" s="15"/>
    </row>
    <row r="38473" spans="2:2">
      <c r="B38473" s="15"/>
    </row>
    <row r="38474" spans="2:2">
      <c r="B38474" s="15"/>
    </row>
    <row r="38475" spans="2:2">
      <c r="B38475" s="15"/>
    </row>
    <row r="38476" spans="2:2">
      <c r="B38476" s="15"/>
    </row>
    <row r="38477" spans="2:2">
      <c r="B38477" s="15"/>
    </row>
    <row r="38478" spans="2:2">
      <c r="B38478" s="15"/>
    </row>
    <row r="38479" spans="2:2">
      <c r="B38479" s="15"/>
    </row>
    <row r="38480" spans="2:2">
      <c r="B38480" s="15"/>
    </row>
    <row r="38481" spans="2:2">
      <c r="B38481" s="15"/>
    </row>
    <row r="38482" spans="2:2">
      <c r="B38482" s="15"/>
    </row>
    <row r="38483" spans="2:2">
      <c r="B38483" s="15"/>
    </row>
    <row r="38484" spans="2:2">
      <c r="B38484" s="15"/>
    </row>
    <row r="38485" spans="2:2">
      <c r="B38485" s="15"/>
    </row>
    <row r="38486" spans="2:2">
      <c r="B38486" s="15"/>
    </row>
    <row r="38487" spans="2:2">
      <c r="B38487" s="15"/>
    </row>
    <row r="38488" spans="2:2">
      <c r="B38488" s="15"/>
    </row>
    <row r="38489" spans="2:2">
      <c r="B38489" s="15"/>
    </row>
    <row r="38490" spans="2:2">
      <c r="B38490" s="15"/>
    </row>
    <row r="38491" spans="2:2">
      <c r="B38491" s="15"/>
    </row>
    <row r="38492" spans="2:2">
      <c r="B38492" s="15"/>
    </row>
    <row r="38493" spans="2:2">
      <c r="B38493" s="15"/>
    </row>
    <row r="38494" spans="2:2">
      <c r="B38494" s="15"/>
    </row>
    <row r="38495" spans="2:2">
      <c r="B38495" s="15"/>
    </row>
    <row r="38496" spans="2:2">
      <c r="B38496" s="15"/>
    </row>
    <row r="38497" spans="2:2">
      <c r="B38497" s="15"/>
    </row>
    <row r="38498" spans="2:2">
      <c r="B38498" s="15"/>
    </row>
    <row r="38499" spans="2:2">
      <c r="B38499" s="15"/>
    </row>
    <row r="38500" spans="2:2">
      <c r="B38500" s="15"/>
    </row>
    <row r="38501" spans="2:2">
      <c r="B38501" s="15"/>
    </row>
    <row r="38502" spans="2:2">
      <c r="B38502" s="15"/>
    </row>
    <row r="38503" spans="2:2">
      <c r="B38503" s="15"/>
    </row>
    <row r="38504" spans="2:2">
      <c r="B38504" s="15"/>
    </row>
    <row r="38505" spans="2:2">
      <c r="B38505" s="15"/>
    </row>
    <row r="38506" spans="2:2">
      <c r="B38506" s="15"/>
    </row>
    <row r="38507" spans="2:2">
      <c r="B38507" s="15"/>
    </row>
    <row r="38508" spans="2:2">
      <c r="B38508" s="15"/>
    </row>
    <row r="38509" spans="2:2">
      <c r="B38509" s="15"/>
    </row>
    <row r="38510" spans="2:2">
      <c r="B38510" s="15"/>
    </row>
    <row r="38511" spans="2:2">
      <c r="B38511" s="15"/>
    </row>
    <row r="38512" spans="2:2">
      <c r="B38512" s="15"/>
    </row>
    <row r="38513" spans="2:2">
      <c r="B38513" s="15"/>
    </row>
    <row r="38514" spans="2:2">
      <c r="B38514" s="15"/>
    </row>
    <row r="38515" spans="2:2">
      <c r="B38515" s="15"/>
    </row>
    <row r="38516" spans="2:2">
      <c r="B38516" s="15"/>
    </row>
    <row r="38517" spans="2:2">
      <c r="B38517" s="15"/>
    </row>
    <row r="38518" spans="2:2">
      <c r="B38518" s="15"/>
    </row>
    <row r="38519" spans="2:2">
      <c r="B38519" s="15"/>
    </row>
    <row r="38520" spans="2:2">
      <c r="B38520" s="15"/>
    </row>
    <row r="38521" spans="2:2">
      <c r="B38521" s="15"/>
    </row>
    <row r="38522" spans="2:2">
      <c r="B38522" s="15"/>
    </row>
    <row r="38523" spans="2:2">
      <c r="B38523" s="15"/>
    </row>
    <row r="38524" spans="2:2">
      <c r="B38524" s="15"/>
    </row>
    <row r="38525" spans="2:2">
      <c r="B38525" s="15"/>
    </row>
    <row r="38526" spans="2:2">
      <c r="B38526" s="15"/>
    </row>
    <row r="38527" spans="2:2">
      <c r="B38527" s="15"/>
    </row>
    <row r="38528" spans="2:2">
      <c r="B38528" s="15"/>
    </row>
    <row r="38529" spans="2:2">
      <c r="B38529" s="15"/>
    </row>
    <row r="38530" spans="2:2">
      <c r="B38530" s="15"/>
    </row>
    <row r="38531" spans="2:2">
      <c r="B38531" s="15"/>
    </row>
    <row r="38532" spans="2:2">
      <c r="B38532" s="15"/>
    </row>
    <row r="38533" spans="2:2">
      <c r="B38533" s="15"/>
    </row>
    <row r="38534" spans="2:2">
      <c r="B38534" s="15"/>
    </row>
    <row r="38535" spans="2:2">
      <c r="B38535" s="15"/>
    </row>
    <row r="38536" spans="2:2">
      <c r="B38536" s="15"/>
    </row>
    <row r="38537" spans="2:2">
      <c r="B38537" s="15"/>
    </row>
    <row r="38538" spans="2:2">
      <c r="B38538" s="15"/>
    </row>
    <row r="38539" spans="2:2">
      <c r="B38539" s="15"/>
    </row>
    <row r="38540" spans="2:2">
      <c r="B38540" s="15"/>
    </row>
    <row r="38541" spans="2:2">
      <c r="B38541" s="15"/>
    </row>
    <row r="38542" spans="2:2">
      <c r="B38542" s="15"/>
    </row>
    <row r="38543" spans="2:2">
      <c r="B38543" s="15"/>
    </row>
    <row r="38544" spans="2:2">
      <c r="B38544" s="15"/>
    </row>
    <row r="38545" spans="2:2">
      <c r="B38545" s="15"/>
    </row>
    <row r="38546" spans="2:2">
      <c r="B38546" s="15"/>
    </row>
    <row r="38547" spans="2:2">
      <c r="B38547" s="15"/>
    </row>
    <row r="38548" spans="2:2">
      <c r="B38548" s="15"/>
    </row>
    <row r="38549" spans="2:2">
      <c r="B38549" s="15"/>
    </row>
    <row r="38550" spans="2:2">
      <c r="B38550" s="15"/>
    </row>
    <row r="38551" spans="2:2">
      <c r="B38551" s="15"/>
    </row>
    <row r="38552" spans="2:2">
      <c r="B38552" s="15"/>
    </row>
    <row r="38553" spans="2:2">
      <c r="B38553" s="15"/>
    </row>
    <row r="38554" spans="2:2">
      <c r="B38554" s="15"/>
    </row>
    <row r="38555" spans="2:2">
      <c r="B38555" s="15"/>
    </row>
    <row r="38556" spans="2:2">
      <c r="B38556" s="15"/>
    </row>
    <row r="38557" spans="2:2">
      <c r="B38557" s="15"/>
    </row>
    <row r="38558" spans="2:2">
      <c r="B38558" s="15"/>
    </row>
    <row r="38559" spans="2:2">
      <c r="B38559" s="15"/>
    </row>
    <row r="38560" spans="2:2">
      <c r="B38560" s="15"/>
    </row>
    <row r="38561" spans="2:2">
      <c r="B38561" s="15"/>
    </row>
    <row r="38562" spans="2:2">
      <c r="B38562" s="15"/>
    </row>
    <row r="38563" spans="2:2">
      <c r="B38563" s="15"/>
    </row>
    <row r="38564" spans="2:2">
      <c r="B38564" s="15"/>
    </row>
    <row r="38565" spans="2:2">
      <c r="B38565" s="15"/>
    </row>
    <row r="38566" spans="2:2">
      <c r="B38566" s="15"/>
    </row>
    <row r="38567" spans="2:2">
      <c r="B38567" s="15"/>
    </row>
    <row r="38568" spans="2:2">
      <c r="B38568" s="15"/>
    </row>
    <row r="38569" spans="2:2">
      <c r="B38569" s="15"/>
    </row>
    <row r="38570" spans="2:2">
      <c r="B38570" s="15"/>
    </row>
    <row r="38571" spans="2:2">
      <c r="B38571" s="15"/>
    </row>
    <row r="38572" spans="2:2">
      <c r="B38572" s="15"/>
    </row>
    <row r="38573" spans="2:2">
      <c r="B38573" s="15"/>
    </row>
    <row r="38574" spans="2:2">
      <c r="B38574" s="15"/>
    </row>
    <row r="38575" spans="2:2">
      <c r="B38575" s="15"/>
    </row>
    <row r="38576" spans="2:2">
      <c r="B38576" s="15"/>
    </row>
    <row r="38577" spans="2:2">
      <c r="B38577" s="15"/>
    </row>
    <row r="38578" spans="2:2">
      <c r="B38578" s="15"/>
    </row>
    <row r="38579" spans="2:2">
      <c r="B38579" s="15"/>
    </row>
    <row r="38580" spans="2:2">
      <c r="B38580" s="15"/>
    </row>
    <row r="38581" spans="2:2">
      <c r="B38581" s="15"/>
    </row>
    <row r="38582" spans="2:2">
      <c r="B38582" s="15"/>
    </row>
    <row r="38583" spans="2:2">
      <c r="B38583" s="15"/>
    </row>
    <row r="38584" spans="2:2">
      <c r="B38584" s="15"/>
    </row>
    <row r="38585" spans="2:2">
      <c r="B38585" s="15"/>
    </row>
    <row r="38586" spans="2:2">
      <c r="B38586" s="15"/>
    </row>
    <row r="38587" spans="2:2">
      <c r="B38587" s="15"/>
    </row>
    <row r="38588" spans="2:2">
      <c r="B38588" s="15"/>
    </row>
    <row r="38589" spans="2:2">
      <c r="B38589" s="15"/>
    </row>
    <row r="38590" spans="2:2">
      <c r="B38590" s="15"/>
    </row>
    <row r="38591" spans="2:2">
      <c r="B38591" s="15"/>
    </row>
    <row r="38592" spans="2:2">
      <c r="B38592" s="15"/>
    </row>
    <row r="38593" spans="2:2">
      <c r="B38593" s="15"/>
    </row>
    <row r="38594" spans="2:2">
      <c r="B38594" s="15"/>
    </row>
    <row r="38595" spans="2:2">
      <c r="B38595" s="15"/>
    </row>
    <row r="38596" spans="2:2">
      <c r="B38596" s="15"/>
    </row>
    <row r="38597" spans="2:2">
      <c r="B38597" s="15"/>
    </row>
    <row r="38598" spans="2:2">
      <c r="B38598" s="15"/>
    </row>
    <row r="38599" spans="2:2">
      <c r="B38599" s="15"/>
    </row>
    <row r="38600" spans="2:2">
      <c r="B38600" s="15"/>
    </row>
    <row r="38601" spans="2:2">
      <c r="B38601" s="15"/>
    </row>
    <row r="38602" spans="2:2">
      <c r="B38602" s="15"/>
    </row>
    <row r="38603" spans="2:2">
      <c r="B38603" s="15"/>
    </row>
    <row r="38604" spans="2:2">
      <c r="B38604" s="15"/>
    </row>
    <row r="38605" spans="2:2">
      <c r="B38605" s="15"/>
    </row>
    <row r="38606" spans="2:2">
      <c r="B38606" s="15"/>
    </row>
    <row r="38607" spans="2:2">
      <c r="B38607" s="15"/>
    </row>
    <row r="38608" spans="2:2">
      <c r="B38608" s="15"/>
    </row>
    <row r="38609" spans="2:2">
      <c r="B38609" s="15"/>
    </row>
    <row r="38610" spans="2:2">
      <c r="B38610" s="15"/>
    </row>
    <row r="38611" spans="2:2">
      <c r="B38611" s="15"/>
    </row>
    <row r="38612" spans="2:2">
      <c r="B38612" s="15"/>
    </row>
    <row r="38613" spans="2:2">
      <c r="B38613" s="15"/>
    </row>
    <row r="38614" spans="2:2">
      <c r="B38614" s="15"/>
    </row>
    <row r="38615" spans="2:2">
      <c r="B38615" s="15"/>
    </row>
    <row r="38616" spans="2:2">
      <c r="B38616" s="15"/>
    </row>
    <row r="38617" spans="2:2">
      <c r="B38617" s="15"/>
    </row>
    <row r="38618" spans="2:2">
      <c r="B38618" s="15"/>
    </row>
    <row r="38619" spans="2:2">
      <c r="B38619" s="15"/>
    </row>
    <row r="38620" spans="2:2">
      <c r="B38620" s="15"/>
    </row>
    <row r="38621" spans="2:2">
      <c r="B38621" s="15"/>
    </row>
    <row r="38622" spans="2:2">
      <c r="B38622" s="15"/>
    </row>
    <row r="38623" spans="2:2">
      <c r="B38623" s="15"/>
    </row>
    <row r="38624" spans="2:2">
      <c r="B38624" s="15"/>
    </row>
    <row r="38625" spans="2:2">
      <c r="B38625" s="15"/>
    </row>
    <row r="38626" spans="2:2">
      <c r="B38626" s="15"/>
    </row>
    <row r="38627" spans="2:2">
      <c r="B38627" s="15"/>
    </row>
    <row r="38628" spans="2:2">
      <c r="B38628" s="15"/>
    </row>
    <row r="38629" spans="2:2">
      <c r="B38629" s="15"/>
    </row>
    <row r="38630" spans="2:2">
      <c r="B38630" s="15"/>
    </row>
    <row r="38631" spans="2:2">
      <c r="B38631" s="15"/>
    </row>
    <row r="38632" spans="2:2">
      <c r="B38632" s="15"/>
    </row>
    <row r="38633" spans="2:2">
      <c r="B38633" s="15"/>
    </row>
    <row r="38634" spans="2:2">
      <c r="B38634" s="15"/>
    </row>
    <row r="38635" spans="2:2">
      <c r="B38635" s="15"/>
    </row>
    <row r="38636" spans="2:2">
      <c r="B38636" s="15"/>
    </row>
    <row r="38637" spans="2:2">
      <c r="B38637" s="15"/>
    </row>
    <row r="38638" spans="2:2">
      <c r="B38638" s="15"/>
    </row>
    <row r="38639" spans="2:2">
      <c r="B38639" s="15"/>
    </row>
    <row r="38640" spans="2:2">
      <c r="B38640" s="15"/>
    </row>
    <row r="38641" spans="2:2">
      <c r="B38641" s="15"/>
    </row>
    <row r="38642" spans="2:2">
      <c r="B38642" s="15"/>
    </row>
    <row r="38643" spans="2:2">
      <c r="B38643" s="15"/>
    </row>
    <row r="38644" spans="2:2">
      <c r="B38644" s="15"/>
    </row>
    <row r="38645" spans="2:2">
      <c r="B38645" s="15"/>
    </row>
    <row r="38646" spans="2:2">
      <c r="B38646" s="15"/>
    </row>
    <row r="38647" spans="2:2">
      <c r="B38647" s="15"/>
    </row>
    <row r="38648" spans="2:2">
      <c r="B38648" s="15"/>
    </row>
    <row r="38649" spans="2:2">
      <c r="B38649" s="15"/>
    </row>
    <row r="38650" spans="2:2">
      <c r="B38650" s="15"/>
    </row>
    <row r="38651" spans="2:2">
      <c r="B38651" s="15"/>
    </row>
    <row r="38652" spans="2:2">
      <c r="B38652" s="15"/>
    </row>
    <row r="38653" spans="2:2">
      <c r="B38653" s="15"/>
    </row>
    <row r="38654" spans="2:2">
      <c r="B38654" s="15"/>
    </row>
    <row r="38655" spans="2:2">
      <c r="B38655" s="15"/>
    </row>
    <row r="38656" spans="2:2">
      <c r="B38656" s="15"/>
    </row>
    <row r="38657" spans="2:2">
      <c r="B38657" s="15"/>
    </row>
    <row r="38658" spans="2:2">
      <c r="B38658" s="15"/>
    </row>
    <row r="38659" spans="2:2">
      <c r="B38659" s="15"/>
    </row>
    <row r="38660" spans="2:2">
      <c r="B38660" s="15"/>
    </row>
    <row r="38661" spans="2:2">
      <c r="B38661" s="15"/>
    </row>
    <row r="38662" spans="2:2">
      <c r="B38662" s="15"/>
    </row>
    <row r="38663" spans="2:2">
      <c r="B38663" s="15"/>
    </row>
    <row r="38664" spans="2:2">
      <c r="B38664" s="15"/>
    </row>
    <row r="38665" spans="2:2">
      <c r="B38665" s="15"/>
    </row>
    <row r="38666" spans="2:2">
      <c r="B38666" s="15"/>
    </row>
    <row r="38667" spans="2:2">
      <c r="B38667" s="15"/>
    </row>
    <row r="38668" spans="2:2">
      <c r="B38668" s="15"/>
    </row>
    <row r="38669" spans="2:2">
      <c r="B38669" s="15"/>
    </row>
    <row r="38670" spans="2:2">
      <c r="B38670" s="15"/>
    </row>
    <row r="38671" spans="2:2">
      <c r="B38671" s="15"/>
    </row>
    <row r="38672" spans="2:2">
      <c r="B38672" s="15"/>
    </row>
    <row r="38673" spans="2:2">
      <c r="B38673" s="15"/>
    </row>
    <row r="38674" spans="2:2">
      <c r="B38674" s="15"/>
    </row>
    <row r="38675" spans="2:2">
      <c r="B38675" s="15"/>
    </row>
    <row r="38676" spans="2:2">
      <c r="B38676" s="15"/>
    </row>
    <row r="38677" spans="2:2">
      <c r="B38677" s="15"/>
    </row>
    <row r="38678" spans="2:2">
      <c r="B38678" s="15"/>
    </row>
    <row r="38679" spans="2:2">
      <c r="B38679" s="15"/>
    </row>
    <row r="38680" spans="2:2">
      <c r="B38680" s="15"/>
    </row>
    <row r="38681" spans="2:2">
      <c r="B38681" s="15"/>
    </row>
    <row r="38682" spans="2:2">
      <c r="B38682" s="15"/>
    </row>
    <row r="38683" spans="2:2">
      <c r="B38683" s="15"/>
    </row>
    <row r="38684" spans="2:2">
      <c r="B38684" s="15"/>
    </row>
    <row r="38685" spans="2:2">
      <c r="B38685" s="15"/>
    </row>
    <row r="38686" spans="2:2">
      <c r="B38686" s="15"/>
    </row>
    <row r="38687" spans="2:2">
      <c r="B38687" s="15"/>
    </row>
    <row r="38688" spans="2:2">
      <c r="B38688" s="15"/>
    </row>
    <row r="38689" spans="2:2">
      <c r="B38689" s="15"/>
    </row>
    <row r="38690" spans="2:2">
      <c r="B38690" s="15"/>
    </row>
    <row r="38691" spans="2:2">
      <c r="B38691" s="15"/>
    </row>
    <row r="38692" spans="2:2">
      <c r="B38692" s="15"/>
    </row>
    <row r="38693" spans="2:2">
      <c r="B38693" s="15"/>
    </row>
    <row r="38694" spans="2:2">
      <c r="B38694" s="15"/>
    </row>
    <row r="38695" spans="2:2">
      <c r="B38695" s="15"/>
    </row>
    <row r="38696" spans="2:2">
      <c r="B38696" s="15"/>
    </row>
    <row r="38697" spans="2:2">
      <c r="B38697" s="15"/>
    </row>
    <row r="38698" spans="2:2">
      <c r="B38698" s="15"/>
    </row>
    <row r="38699" spans="2:2">
      <c r="B38699" s="15"/>
    </row>
    <row r="38700" spans="2:2">
      <c r="B38700" s="15"/>
    </row>
    <row r="38701" spans="2:2">
      <c r="B38701" s="15"/>
    </row>
    <row r="38702" spans="2:2">
      <c r="B38702" s="15"/>
    </row>
    <row r="38703" spans="2:2">
      <c r="B38703" s="15"/>
    </row>
    <row r="38704" spans="2:2">
      <c r="B38704" s="15"/>
    </row>
    <row r="38705" spans="2:2">
      <c r="B38705" s="15"/>
    </row>
    <row r="38706" spans="2:2">
      <c r="B38706" s="15"/>
    </row>
    <row r="38707" spans="2:2">
      <c r="B38707" s="15"/>
    </row>
    <row r="38708" spans="2:2">
      <c r="B38708" s="15"/>
    </row>
    <row r="38709" spans="2:2">
      <c r="B38709" s="15"/>
    </row>
    <row r="38710" spans="2:2">
      <c r="B38710" s="15"/>
    </row>
    <row r="38711" spans="2:2">
      <c r="B38711" s="15"/>
    </row>
    <row r="38712" spans="2:2">
      <c r="B38712" s="15"/>
    </row>
    <row r="38713" spans="2:2">
      <c r="B38713" s="15"/>
    </row>
    <row r="38714" spans="2:2">
      <c r="B38714" s="15"/>
    </row>
    <row r="38715" spans="2:2">
      <c r="B38715" s="15"/>
    </row>
    <row r="38716" spans="2:2">
      <c r="B38716" s="15"/>
    </row>
    <row r="38717" spans="2:2">
      <c r="B38717" s="15"/>
    </row>
    <row r="38718" spans="2:2">
      <c r="B38718" s="15"/>
    </row>
    <row r="38719" spans="2:2">
      <c r="B38719" s="15"/>
    </row>
    <row r="38720" spans="2:2">
      <c r="B38720" s="15"/>
    </row>
    <row r="38721" spans="2:2">
      <c r="B38721" s="15"/>
    </row>
    <row r="38722" spans="2:2">
      <c r="B38722" s="15"/>
    </row>
    <row r="38723" spans="2:2">
      <c r="B38723" s="15"/>
    </row>
    <row r="38724" spans="2:2">
      <c r="B38724" s="15"/>
    </row>
    <row r="38725" spans="2:2">
      <c r="B38725" s="15"/>
    </row>
    <row r="38726" spans="2:2">
      <c r="B38726" s="15"/>
    </row>
    <row r="38727" spans="2:2">
      <c r="B38727" s="15"/>
    </row>
    <row r="38728" spans="2:2">
      <c r="B38728" s="15"/>
    </row>
    <row r="38729" spans="2:2">
      <c r="B38729" s="15"/>
    </row>
    <row r="38730" spans="2:2">
      <c r="B38730" s="15"/>
    </row>
    <row r="38731" spans="2:2">
      <c r="B38731" s="15"/>
    </row>
    <row r="38732" spans="2:2">
      <c r="B38732" s="15"/>
    </row>
    <row r="38733" spans="2:2">
      <c r="B38733" s="15"/>
    </row>
    <row r="38734" spans="2:2">
      <c r="B38734" s="15"/>
    </row>
    <row r="38735" spans="2:2">
      <c r="B38735" s="15"/>
    </row>
    <row r="38736" spans="2:2">
      <c r="B38736" s="15"/>
    </row>
    <row r="38737" spans="2:2">
      <c r="B38737" s="15"/>
    </row>
    <row r="38738" spans="2:2">
      <c r="B38738" s="15"/>
    </row>
    <row r="38739" spans="2:2">
      <c r="B38739" s="15"/>
    </row>
    <row r="38740" spans="2:2">
      <c r="B38740" s="15"/>
    </row>
    <row r="38741" spans="2:2">
      <c r="B38741" s="15"/>
    </row>
    <row r="38742" spans="2:2">
      <c r="B38742" s="15"/>
    </row>
    <row r="38743" spans="2:2">
      <c r="B38743" s="15"/>
    </row>
    <row r="38744" spans="2:2">
      <c r="B38744" s="15"/>
    </row>
    <row r="38745" spans="2:2">
      <c r="B38745" s="15"/>
    </row>
    <row r="38746" spans="2:2">
      <c r="B38746" s="15"/>
    </row>
    <row r="38747" spans="2:2">
      <c r="B38747" s="15"/>
    </row>
    <row r="38748" spans="2:2">
      <c r="B38748" s="15"/>
    </row>
    <row r="38749" spans="2:2">
      <c r="B38749" s="15"/>
    </row>
    <row r="38750" spans="2:2">
      <c r="B38750" s="15"/>
    </row>
    <row r="38751" spans="2:2">
      <c r="B38751" s="15"/>
    </row>
    <row r="38752" spans="2:2">
      <c r="B38752" s="15"/>
    </row>
    <row r="38753" spans="2:2">
      <c r="B38753" s="15"/>
    </row>
    <row r="38754" spans="2:2">
      <c r="B38754" s="15"/>
    </row>
    <row r="38755" spans="2:2">
      <c r="B38755" s="15"/>
    </row>
    <row r="38756" spans="2:2">
      <c r="B38756" s="15"/>
    </row>
    <row r="38757" spans="2:2">
      <c r="B38757" s="15"/>
    </row>
    <row r="38758" spans="2:2">
      <c r="B38758" s="15"/>
    </row>
    <row r="38759" spans="2:2">
      <c r="B38759" s="15"/>
    </row>
    <row r="38760" spans="2:2">
      <c r="B38760" s="15"/>
    </row>
    <row r="38761" spans="2:2">
      <c r="B38761" s="15"/>
    </row>
    <row r="38762" spans="2:2">
      <c r="B38762" s="15"/>
    </row>
    <row r="38763" spans="2:2">
      <c r="B38763" s="15"/>
    </row>
    <row r="38764" spans="2:2">
      <c r="B38764" s="15"/>
    </row>
    <row r="38765" spans="2:2">
      <c r="B38765" s="15"/>
    </row>
    <row r="38766" spans="2:2">
      <c r="B38766" s="15"/>
    </row>
    <row r="38767" spans="2:2">
      <c r="B38767" s="15"/>
    </row>
    <row r="38768" spans="2:2">
      <c r="B38768" s="15"/>
    </row>
    <row r="38769" spans="2:2">
      <c r="B38769" s="15"/>
    </row>
    <row r="38770" spans="2:2">
      <c r="B38770" s="15"/>
    </row>
    <row r="38771" spans="2:2">
      <c r="B38771" s="15"/>
    </row>
    <row r="38772" spans="2:2">
      <c r="B38772" s="15"/>
    </row>
    <row r="38773" spans="2:2">
      <c r="B38773" s="15"/>
    </row>
    <row r="38774" spans="2:2">
      <c r="B38774" s="15"/>
    </row>
    <row r="38775" spans="2:2">
      <c r="B38775" s="15"/>
    </row>
    <row r="38776" spans="2:2">
      <c r="B38776" s="15"/>
    </row>
    <row r="38777" spans="2:2">
      <c r="B38777" s="15"/>
    </row>
    <row r="38778" spans="2:2">
      <c r="B38778" s="15"/>
    </row>
    <row r="38779" spans="2:2">
      <c r="B38779" s="15"/>
    </row>
    <row r="38780" spans="2:2">
      <c r="B38780" s="15"/>
    </row>
    <row r="38781" spans="2:2">
      <c r="B38781" s="15"/>
    </row>
    <row r="38782" spans="2:2">
      <c r="B38782" s="15"/>
    </row>
    <row r="38783" spans="2:2">
      <c r="B38783" s="15"/>
    </row>
    <row r="38784" spans="2:2">
      <c r="B38784" s="15"/>
    </row>
    <row r="38785" spans="2:2">
      <c r="B38785" s="15"/>
    </row>
    <row r="38786" spans="2:2">
      <c r="B38786" s="15"/>
    </row>
    <row r="38787" spans="2:2">
      <c r="B38787" s="15"/>
    </row>
    <row r="38788" spans="2:2">
      <c r="B38788" s="15"/>
    </row>
    <row r="38789" spans="2:2">
      <c r="B38789" s="15"/>
    </row>
    <row r="38790" spans="2:2">
      <c r="B38790" s="15"/>
    </row>
    <row r="38791" spans="2:2">
      <c r="B38791" s="15"/>
    </row>
    <row r="38792" spans="2:2">
      <c r="B38792" s="15"/>
    </row>
    <row r="38793" spans="2:2">
      <c r="B38793" s="15"/>
    </row>
    <row r="38794" spans="2:2">
      <c r="B38794" s="15"/>
    </row>
    <row r="38795" spans="2:2">
      <c r="B38795" s="15"/>
    </row>
    <row r="38796" spans="2:2">
      <c r="B38796" s="15"/>
    </row>
    <row r="38797" spans="2:2">
      <c r="B38797" s="15"/>
    </row>
    <row r="38798" spans="2:2">
      <c r="B38798" s="15"/>
    </row>
    <row r="38799" spans="2:2">
      <c r="B38799" s="15"/>
    </row>
    <row r="38800" spans="2:2">
      <c r="B38800" s="15"/>
    </row>
    <row r="38801" spans="2:2">
      <c r="B38801" s="15"/>
    </row>
    <row r="38802" spans="2:2">
      <c r="B38802" s="15"/>
    </row>
    <row r="38803" spans="2:2">
      <c r="B38803" s="15"/>
    </row>
    <row r="38804" spans="2:2">
      <c r="B38804" s="15"/>
    </row>
    <row r="38805" spans="2:2">
      <c r="B38805" s="15"/>
    </row>
    <row r="38806" spans="2:2">
      <c r="B38806" s="15"/>
    </row>
    <row r="38807" spans="2:2">
      <c r="B38807" s="15"/>
    </row>
    <row r="38808" spans="2:2">
      <c r="B38808" s="15"/>
    </row>
    <row r="38809" spans="2:2">
      <c r="B38809" s="15"/>
    </row>
    <row r="38810" spans="2:2">
      <c r="B38810" s="15"/>
    </row>
    <row r="38811" spans="2:2">
      <c r="B38811" s="15"/>
    </row>
    <row r="38812" spans="2:2">
      <c r="B38812" s="15"/>
    </row>
    <row r="38813" spans="2:2">
      <c r="B38813" s="15"/>
    </row>
    <row r="38814" spans="2:2">
      <c r="B38814" s="15"/>
    </row>
    <row r="38815" spans="2:2">
      <c r="B38815" s="15"/>
    </row>
    <row r="38816" spans="2:2">
      <c r="B38816" s="15"/>
    </row>
    <row r="38817" spans="2:2">
      <c r="B38817" s="15"/>
    </row>
    <row r="38818" spans="2:2">
      <c r="B38818" s="15"/>
    </row>
    <row r="38819" spans="2:2">
      <c r="B38819" s="15"/>
    </row>
    <row r="38820" spans="2:2">
      <c r="B38820" s="15"/>
    </row>
    <row r="38821" spans="2:2">
      <c r="B38821" s="15"/>
    </row>
    <row r="38822" spans="2:2">
      <c r="B38822" s="15"/>
    </row>
    <row r="38823" spans="2:2">
      <c r="B38823" s="15"/>
    </row>
    <row r="38824" spans="2:2">
      <c r="B38824" s="15"/>
    </row>
    <row r="38825" spans="2:2">
      <c r="B38825" s="15"/>
    </row>
    <row r="38826" spans="2:2">
      <c r="B38826" s="15"/>
    </row>
    <row r="38827" spans="2:2">
      <c r="B38827" s="15"/>
    </row>
    <row r="38828" spans="2:2">
      <c r="B38828" s="15"/>
    </row>
    <row r="38829" spans="2:2">
      <c r="B38829" s="15"/>
    </row>
    <row r="38830" spans="2:2">
      <c r="B38830" s="15"/>
    </row>
    <row r="38831" spans="2:2">
      <c r="B38831" s="15"/>
    </row>
    <row r="38832" spans="2:2">
      <c r="B38832" s="15"/>
    </row>
    <row r="38833" spans="2:2">
      <c r="B38833" s="15"/>
    </row>
    <row r="38834" spans="2:2">
      <c r="B38834" s="15"/>
    </row>
    <row r="38835" spans="2:2">
      <c r="B38835" s="15"/>
    </row>
    <row r="38836" spans="2:2">
      <c r="B38836" s="15"/>
    </row>
    <row r="38837" spans="2:2">
      <c r="B38837" s="15"/>
    </row>
    <row r="38838" spans="2:2">
      <c r="B38838" s="15"/>
    </row>
    <row r="38839" spans="2:2">
      <c r="B38839" s="15"/>
    </row>
    <row r="38840" spans="2:2">
      <c r="B38840" s="15"/>
    </row>
    <row r="38841" spans="2:2">
      <c r="B38841" s="15"/>
    </row>
    <row r="38842" spans="2:2">
      <c r="B38842" s="15"/>
    </row>
    <row r="38843" spans="2:2">
      <c r="B38843" s="15"/>
    </row>
    <row r="38844" spans="2:2">
      <c r="B38844" s="15"/>
    </row>
    <row r="38845" spans="2:2">
      <c r="B38845" s="15"/>
    </row>
    <row r="38846" spans="2:2">
      <c r="B38846" s="15"/>
    </row>
    <row r="38847" spans="2:2">
      <c r="B38847" s="15"/>
    </row>
    <row r="38848" spans="2:2">
      <c r="B38848" s="15"/>
    </row>
    <row r="38849" spans="2:2">
      <c r="B38849" s="15"/>
    </row>
    <row r="38850" spans="2:2">
      <c r="B38850" s="15"/>
    </row>
    <row r="38851" spans="2:2">
      <c r="B38851" s="15"/>
    </row>
    <row r="38852" spans="2:2">
      <c r="B38852" s="15"/>
    </row>
    <row r="38853" spans="2:2">
      <c r="B38853" s="15"/>
    </row>
    <row r="38854" spans="2:2">
      <c r="B38854" s="15"/>
    </row>
    <row r="38855" spans="2:2">
      <c r="B38855" s="15"/>
    </row>
    <row r="38856" spans="2:2">
      <c r="B38856" s="15"/>
    </row>
    <row r="38857" spans="2:2">
      <c r="B38857" s="15"/>
    </row>
    <row r="38858" spans="2:2">
      <c r="B38858" s="15"/>
    </row>
    <row r="38859" spans="2:2">
      <c r="B38859" s="15"/>
    </row>
    <row r="38860" spans="2:2">
      <c r="B38860" s="15"/>
    </row>
    <row r="38861" spans="2:2">
      <c r="B38861" s="15"/>
    </row>
    <row r="38862" spans="2:2">
      <c r="B38862" s="15"/>
    </row>
    <row r="38863" spans="2:2">
      <c r="B38863" s="15"/>
    </row>
    <row r="38864" spans="2:2">
      <c r="B38864" s="15"/>
    </row>
    <row r="38865" spans="2:2">
      <c r="B38865" s="15"/>
    </row>
    <row r="38866" spans="2:2">
      <c r="B38866" s="15"/>
    </row>
    <row r="38867" spans="2:2">
      <c r="B38867" s="15"/>
    </row>
    <row r="38868" spans="2:2">
      <c r="B38868" s="15"/>
    </row>
    <row r="38869" spans="2:2">
      <c r="B38869" s="15"/>
    </row>
    <row r="38870" spans="2:2">
      <c r="B38870" s="15"/>
    </row>
    <row r="38871" spans="2:2">
      <c r="B38871" s="15"/>
    </row>
    <row r="38872" spans="2:2">
      <c r="B38872" s="15"/>
    </row>
    <row r="38873" spans="2:2">
      <c r="B38873" s="15"/>
    </row>
    <row r="38874" spans="2:2">
      <c r="B38874" s="15"/>
    </row>
    <row r="38875" spans="2:2">
      <c r="B38875" s="15"/>
    </row>
    <row r="38876" spans="2:2">
      <c r="B38876" s="15"/>
    </row>
    <row r="38877" spans="2:2">
      <c r="B38877" s="15"/>
    </row>
    <row r="38878" spans="2:2">
      <c r="B38878" s="15"/>
    </row>
    <row r="38879" spans="2:2">
      <c r="B38879" s="15"/>
    </row>
    <row r="38880" spans="2:2">
      <c r="B38880" s="15"/>
    </row>
    <row r="38881" spans="2:2">
      <c r="B38881" s="15"/>
    </row>
    <row r="38882" spans="2:2">
      <c r="B38882" s="15"/>
    </row>
    <row r="38883" spans="2:2">
      <c r="B38883" s="15"/>
    </row>
    <row r="38884" spans="2:2">
      <c r="B38884" s="15"/>
    </row>
    <row r="38885" spans="2:2">
      <c r="B38885" s="15"/>
    </row>
    <row r="38886" spans="2:2">
      <c r="B38886" s="15"/>
    </row>
    <row r="38887" spans="2:2">
      <c r="B38887" s="15"/>
    </row>
    <row r="38888" spans="2:2">
      <c r="B38888" s="15"/>
    </row>
    <row r="38889" spans="2:2">
      <c r="B38889" s="15"/>
    </row>
    <row r="38890" spans="2:2">
      <c r="B38890" s="15"/>
    </row>
    <row r="38891" spans="2:2">
      <c r="B38891" s="15"/>
    </row>
    <row r="38892" spans="2:2">
      <c r="B38892" s="15"/>
    </row>
    <row r="38893" spans="2:2">
      <c r="B38893" s="15"/>
    </row>
    <row r="38894" spans="2:2">
      <c r="B38894" s="15"/>
    </row>
    <row r="38895" spans="2:2">
      <c r="B38895" s="15"/>
    </row>
    <row r="38896" spans="2:2">
      <c r="B38896" s="15"/>
    </row>
    <row r="38897" spans="2:2">
      <c r="B38897" s="15"/>
    </row>
    <row r="38898" spans="2:2">
      <c r="B38898" s="15"/>
    </row>
    <row r="38899" spans="2:2">
      <c r="B38899" s="15"/>
    </row>
    <row r="38900" spans="2:2">
      <c r="B38900" s="15"/>
    </row>
    <row r="38901" spans="2:2">
      <c r="B38901" s="15"/>
    </row>
    <row r="38902" spans="2:2">
      <c r="B38902" s="15"/>
    </row>
    <row r="38903" spans="2:2">
      <c r="B38903" s="15"/>
    </row>
    <row r="38904" spans="2:2">
      <c r="B38904" s="15"/>
    </row>
    <row r="38905" spans="2:2">
      <c r="B38905" s="15"/>
    </row>
    <row r="38906" spans="2:2">
      <c r="B38906" s="15"/>
    </row>
    <row r="38907" spans="2:2">
      <c r="B38907" s="15"/>
    </row>
    <row r="38908" spans="2:2">
      <c r="B38908" s="15"/>
    </row>
    <row r="38909" spans="2:2">
      <c r="B38909" s="15"/>
    </row>
    <row r="38910" spans="2:2">
      <c r="B38910" s="15"/>
    </row>
    <row r="38911" spans="2:2">
      <c r="B38911" s="15"/>
    </row>
    <row r="38912" spans="2:2">
      <c r="B38912" s="15"/>
    </row>
    <row r="38913" spans="2:2">
      <c r="B38913" s="15"/>
    </row>
    <row r="38914" spans="2:2">
      <c r="B38914" s="15"/>
    </row>
    <row r="38915" spans="2:2">
      <c r="B38915" s="15"/>
    </row>
    <row r="38916" spans="2:2">
      <c r="B38916" s="15"/>
    </row>
    <row r="38917" spans="2:2">
      <c r="B38917" s="15"/>
    </row>
    <row r="38918" spans="2:2">
      <c r="B38918" s="15"/>
    </row>
    <row r="38919" spans="2:2">
      <c r="B38919" s="15"/>
    </row>
    <row r="38920" spans="2:2">
      <c r="B38920" s="15"/>
    </row>
    <row r="38921" spans="2:2">
      <c r="B38921" s="15"/>
    </row>
    <row r="38922" spans="2:2">
      <c r="B38922" s="15"/>
    </row>
    <row r="38923" spans="2:2">
      <c r="B38923" s="15"/>
    </row>
    <row r="38924" spans="2:2">
      <c r="B38924" s="15"/>
    </row>
    <row r="38925" spans="2:2">
      <c r="B38925" s="15"/>
    </row>
    <row r="38926" spans="2:2">
      <c r="B38926" s="15"/>
    </row>
    <row r="38927" spans="2:2">
      <c r="B38927" s="15"/>
    </row>
    <row r="38928" spans="2:2">
      <c r="B38928" s="15"/>
    </row>
    <row r="38929" spans="2:2">
      <c r="B38929" s="15"/>
    </row>
    <row r="38930" spans="2:2">
      <c r="B38930" s="15"/>
    </row>
    <row r="38931" spans="2:2">
      <c r="B38931" s="15"/>
    </row>
    <row r="38932" spans="2:2">
      <c r="B38932" s="15"/>
    </row>
    <row r="38933" spans="2:2">
      <c r="B38933" s="15"/>
    </row>
    <row r="38934" spans="2:2">
      <c r="B38934" s="15"/>
    </row>
    <row r="38935" spans="2:2">
      <c r="B38935" s="15"/>
    </row>
    <row r="38936" spans="2:2">
      <c r="B38936" s="15"/>
    </row>
    <row r="38937" spans="2:2">
      <c r="B38937" s="15"/>
    </row>
    <row r="38938" spans="2:2">
      <c r="B38938" s="15"/>
    </row>
    <row r="38939" spans="2:2">
      <c r="B38939" s="15"/>
    </row>
    <row r="38940" spans="2:2">
      <c r="B38940" s="15"/>
    </row>
    <row r="38941" spans="2:2">
      <c r="B38941" s="15"/>
    </row>
    <row r="38942" spans="2:2">
      <c r="B38942" s="15"/>
    </row>
    <row r="38943" spans="2:2">
      <c r="B38943" s="15"/>
    </row>
    <row r="38944" spans="2:2">
      <c r="B38944" s="15"/>
    </row>
    <row r="38945" spans="2:2">
      <c r="B38945" s="15"/>
    </row>
    <row r="38946" spans="2:2">
      <c r="B38946" s="15"/>
    </row>
    <row r="38947" spans="2:2">
      <c r="B38947" s="15"/>
    </row>
    <row r="38948" spans="2:2">
      <c r="B38948" s="15"/>
    </row>
    <row r="38949" spans="2:2">
      <c r="B38949" s="15"/>
    </row>
    <row r="38950" spans="2:2">
      <c r="B38950" s="15"/>
    </row>
    <row r="38951" spans="2:2">
      <c r="B38951" s="15"/>
    </row>
    <row r="38952" spans="2:2">
      <c r="B38952" s="15"/>
    </row>
    <row r="38953" spans="2:2">
      <c r="B38953" s="15"/>
    </row>
    <row r="38954" spans="2:2">
      <c r="B38954" s="15"/>
    </row>
    <row r="38955" spans="2:2">
      <c r="B38955" s="15"/>
    </row>
    <row r="38956" spans="2:2">
      <c r="B38956" s="15"/>
    </row>
    <row r="38957" spans="2:2">
      <c r="B38957" s="15"/>
    </row>
    <row r="38958" spans="2:2">
      <c r="B38958" s="15"/>
    </row>
    <row r="38959" spans="2:2">
      <c r="B38959" s="15"/>
    </row>
    <row r="38960" spans="2:2">
      <c r="B38960" s="15"/>
    </row>
    <row r="38961" spans="2:2">
      <c r="B38961" s="15"/>
    </row>
    <row r="38962" spans="2:2">
      <c r="B38962" s="15"/>
    </row>
    <row r="38963" spans="2:2">
      <c r="B38963" s="15"/>
    </row>
    <row r="38964" spans="2:2">
      <c r="B38964" s="15"/>
    </row>
    <row r="38965" spans="2:2">
      <c r="B38965" s="15"/>
    </row>
    <row r="38966" spans="2:2">
      <c r="B38966" s="15"/>
    </row>
    <row r="38967" spans="2:2">
      <c r="B38967" s="15"/>
    </row>
    <row r="38968" spans="2:2">
      <c r="B38968" s="15"/>
    </row>
    <row r="38969" spans="2:2">
      <c r="B38969" s="15"/>
    </row>
    <row r="38970" spans="2:2">
      <c r="B38970" s="15"/>
    </row>
    <row r="38971" spans="2:2">
      <c r="B38971" s="15"/>
    </row>
    <row r="38972" spans="2:2">
      <c r="B38972" s="15"/>
    </row>
    <row r="38973" spans="2:2">
      <c r="B38973" s="15"/>
    </row>
    <row r="38974" spans="2:2">
      <c r="B38974" s="15"/>
    </row>
    <row r="38975" spans="2:2">
      <c r="B38975" s="15"/>
    </row>
    <row r="38976" spans="2:2">
      <c r="B38976" s="15"/>
    </row>
    <row r="38977" spans="2:2">
      <c r="B38977" s="15"/>
    </row>
    <row r="38978" spans="2:2">
      <c r="B38978" s="15"/>
    </row>
    <row r="38979" spans="2:2">
      <c r="B38979" s="15"/>
    </row>
    <row r="38980" spans="2:2">
      <c r="B38980" s="15"/>
    </row>
    <row r="38981" spans="2:2">
      <c r="B38981" s="15"/>
    </row>
    <row r="38982" spans="2:2">
      <c r="B38982" s="15"/>
    </row>
    <row r="38983" spans="2:2">
      <c r="B38983" s="15"/>
    </row>
    <row r="38984" spans="2:2">
      <c r="B38984" s="15"/>
    </row>
    <row r="38985" spans="2:2">
      <c r="B38985" s="15"/>
    </row>
    <row r="38986" spans="2:2">
      <c r="B38986" s="15"/>
    </row>
    <row r="38987" spans="2:2">
      <c r="B38987" s="15"/>
    </row>
    <row r="38988" spans="2:2">
      <c r="B38988" s="15"/>
    </row>
    <row r="38989" spans="2:2">
      <c r="B38989" s="15"/>
    </row>
    <row r="38990" spans="2:2">
      <c r="B38990" s="15"/>
    </row>
    <row r="38991" spans="2:2">
      <c r="B38991" s="15"/>
    </row>
    <row r="38992" spans="2:2">
      <c r="B38992" s="15"/>
    </row>
    <row r="38993" spans="2:2">
      <c r="B38993" s="15"/>
    </row>
    <row r="38994" spans="2:2">
      <c r="B38994" s="15"/>
    </row>
    <row r="38995" spans="2:2">
      <c r="B38995" s="15"/>
    </row>
    <row r="38996" spans="2:2">
      <c r="B38996" s="15"/>
    </row>
    <row r="38997" spans="2:2">
      <c r="B38997" s="15"/>
    </row>
    <row r="38998" spans="2:2">
      <c r="B38998" s="15"/>
    </row>
    <row r="38999" spans="2:2">
      <c r="B38999" s="15"/>
    </row>
    <row r="39000" spans="2:2">
      <c r="B39000" s="15"/>
    </row>
    <row r="39001" spans="2:2">
      <c r="B39001" s="15"/>
    </row>
    <row r="39002" spans="2:2">
      <c r="B39002" s="15"/>
    </row>
    <row r="39003" spans="2:2">
      <c r="B39003" s="15"/>
    </row>
    <row r="39004" spans="2:2">
      <c r="B39004" s="15"/>
    </row>
    <row r="39005" spans="2:2">
      <c r="B39005" s="15"/>
    </row>
    <row r="39006" spans="2:2">
      <c r="B39006" s="15"/>
    </row>
    <row r="39007" spans="2:2">
      <c r="B39007" s="15"/>
    </row>
    <row r="39008" spans="2:2">
      <c r="B39008" s="15"/>
    </row>
    <row r="39009" spans="2:2">
      <c r="B39009" s="15"/>
    </row>
    <row r="39010" spans="2:2">
      <c r="B39010" s="15"/>
    </row>
    <row r="39011" spans="2:2">
      <c r="B39011" s="15"/>
    </row>
    <row r="39012" spans="2:2">
      <c r="B39012" s="15"/>
    </row>
    <row r="39013" spans="2:2">
      <c r="B39013" s="15"/>
    </row>
    <row r="39014" spans="2:2">
      <c r="B39014" s="15"/>
    </row>
    <row r="39015" spans="2:2">
      <c r="B39015" s="15"/>
    </row>
    <row r="39016" spans="2:2">
      <c r="B39016" s="15"/>
    </row>
    <row r="39017" spans="2:2">
      <c r="B39017" s="15"/>
    </row>
    <row r="39018" spans="2:2">
      <c r="B39018" s="15"/>
    </row>
    <row r="39019" spans="2:2">
      <c r="B39019" s="15"/>
    </row>
    <row r="39020" spans="2:2">
      <c r="B39020" s="15"/>
    </row>
    <row r="39021" spans="2:2">
      <c r="B39021" s="15"/>
    </row>
    <row r="39022" spans="2:2">
      <c r="B39022" s="15"/>
    </row>
    <row r="39023" spans="2:2">
      <c r="B39023" s="15"/>
    </row>
    <row r="39024" spans="2:2">
      <c r="B39024" s="15"/>
    </row>
    <row r="39025" spans="2:2">
      <c r="B39025" s="15"/>
    </row>
    <row r="39026" spans="2:2">
      <c r="B39026" s="15"/>
    </row>
    <row r="39027" spans="2:2">
      <c r="B39027" s="15"/>
    </row>
    <row r="39028" spans="2:2">
      <c r="B39028" s="15"/>
    </row>
    <row r="39029" spans="2:2">
      <c r="B39029" s="15"/>
    </row>
    <row r="39030" spans="2:2">
      <c r="B39030" s="15"/>
    </row>
    <row r="39031" spans="2:2">
      <c r="B39031" s="15"/>
    </row>
    <row r="39032" spans="2:2">
      <c r="B39032" s="15"/>
    </row>
    <row r="39033" spans="2:2">
      <c r="B39033" s="15"/>
    </row>
    <row r="39034" spans="2:2">
      <c r="B39034" s="15"/>
    </row>
    <row r="39035" spans="2:2">
      <c r="B39035" s="15"/>
    </row>
    <row r="39036" spans="2:2">
      <c r="B39036" s="15"/>
    </row>
    <row r="39037" spans="2:2">
      <c r="B39037" s="15"/>
    </row>
    <row r="39038" spans="2:2">
      <c r="B39038" s="15"/>
    </row>
    <row r="39039" spans="2:2">
      <c r="B39039" s="15"/>
    </row>
    <row r="39040" spans="2:2">
      <c r="B39040" s="15"/>
    </row>
    <row r="39041" spans="2:2">
      <c r="B39041" s="15"/>
    </row>
    <row r="39042" spans="2:2">
      <c r="B39042" s="15"/>
    </row>
    <row r="39043" spans="2:2">
      <c r="B39043" s="15"/>
    </row>
    <row r="39044" spans="2:2">
      <c r="B39044" s="15"/>
    </row>
    <row r="39045" spans="2:2">
      <c r="B39045" s="15"/>
    </row>
    <row r="39046" spans="2:2">
      <c r="B39046" s="15"/>
    </row>
    <row r="39047" spans="2:2">
      <c r="B39047" s="15"/>
    </row>
    <row r="39048" spans="2:2">
      <c r="B39048" s="15"/>
    </row>
    <row r="39049" spans="2:2">
      <c r="B39049" s="15"/>
    </row>
    <row r="39050" spans="2:2">
      <c r="B39050" s="15"/>
    </row>
    <row r="39051" spans="2:2">
      <c r="B39051" s="15"/>
    </row>
    <row r="39052" spans="2:2">
      <c r="B39052" s="15"/>
    </row>
    <row r="39053" spans="2:2">
      <c r="B39053" s="15"/>
    </row>
    <row r="39054" spans="2:2">
      <c r="B39054" s="15"/>
    </row>
    <row r="39055" spans="2:2">
      <c r="B39055" s="15"/>
    </row>
    <row r="39056" spans="2:2">
      <c r="B39056" s="15"/>
    </row>
    <row r="39057" spans="2:2">
      <c r="B39057" s="15"/>
    </row>
    <row r="39058" spans="2:2">
      <c r="B39058" s="15"/>
    </row>
    <row r="39059" spans="2:2">
      <c r="B39059" s="15"/>
    </row>
    <row r="39060" spans="2:2">
      <c r="B39060" s="15"/>
    </row>
    <row r="39061" spans="2:2">
      <c r="B39061" s="15"/>
    </row>
    <row r="39062" spans="2:2">
      <c r="B39062" s="15"/>
    </row>
    <row r="39063" spans="2:2">
      <c r="B39063" s="15"/>
    </row>
    <row r="39064" spans="2:2">
      <c r="B39064" s="15"/>
    </row>
    <row r="39065" spans="2:2">
      <c r="B39065" s="15"/>
    </row>
    <row r="39066" spans="2:2">
      <c r="B39066" s="15"/>
    </row>
    <row r="39067" spans="2:2">
      <c r="B39067" s="15"/>
    </row>
    <row r="39068" spans="2:2">
      <c r="B39068" s="15"/>
    </row>
    <row r="39069" spans="2:2">
      <c r="B39069" s="15"/>
    </row>
    <row r="39070" spans="2:2">
      <c r="B39070" s="15"/>
    </row>
    <row r="39071" spans="2:2">
      <c r="B39071" s="15"/>
    </row>
    <row r="39072" spans="2:2">
      <c r="B39072" s="15"/>
    </row>
    <row r="39073" spans="2:2">
      <c r="B39073" s="15"/>
    </row>
    <row r="39074" spans="2:2">
      <c r="B39074" s="15"/>
    </row>
    <row r="39075" spans="2:2">
      <c r="B39075" s="15"/>
    </row>
    <row r="39076" spans="2:2">
      <c r="B39076" s="15"/>
    </row>
    <row r="39077" spans="2:2">
      <c r="B39077" s="15"/>
    </row>
    <row r="39078" spans="2:2">
      <c r="B39078" s="15"/>
    </row>
    <row r="39079" spans="2:2">
      <c r="B39079" s="15"/>
    </row>
    <row r="39080" spans="2:2">
      <c r="B39080" s="15"/>
    </row>
    <row r="39081" spans="2:2">
      <c r="B39081" s="15"/>
    </row>
    <row r="39082" spans="2:2">
      <c r="B39082" s="15"/>
    </row>
    <row r="39083" spans="2:2">
      <c r="B39083" s="15"/>
    </row>
    <row r="39084" spans="2:2">
      <c r="B39084" s="15"/>
    </row>
    <row r="39085" spans="2:2">
      <c r="B39085" s="15"/>
    </row>
    <row r="39086" spans="2:2">
      <c r="B39086" s="15"/>
    </row>
    <row r="39087" spans="2:2">
      <c r="B39087" s="15"/>
    </row>
    <row r="39088" spans="2:2">
      <c r="B39088" s="15"/>
    </row>
    <row r="39089" spans="2:2">
      <c r="B39089" s="15"/>
    </row>
    <row r="39090" spans="2:2">
      <c r="B39090" s="15"/>
    </row>
    <row r="39091" spans="2:2">
      <c r="B39091" s="15"/>
    </row>
    <row r="39092" spans="2:2">
      <c r="B39092" s="15"/>
    </row>
    <row r="39093" spans="2:2">
      <c r="B39093" s="15"/>
    </row>
    <row r="39094" spans="2:2">
      <c r="B39094" s="15"/>
    </row>
    <row r="39095" spans="2:2">
      <c r="B39095" s="15"/>
    </row>
    <row r="39096" spans="2:2">
      <c r="B39096" s="15"/>
    </row>
    <row r="39097" spans="2:2">
      <c r="B39097" s="15"/>
    </row>
    <row r="39098" spans="2:2">
      <c r="B39098" s="15"/>
    </row>
    <row r="39099" spans="2:2">
      <c r="B39099" s="15"/>
    </row>
    <row r="39100" spans="2:2">
      <c r="B39100" s="15"/>
    </row>
    <row r="39101" spans="2:2">
      <c r="B39101" s="15"/>
    </row>
    <row r="39102" spans="2:2">
      <c r="B39102" s="15"/>
    </row>
    <row r="39103" spans="2:2">
      <c r="B39103" s="15"/>
    </row>
    <row r="39104" spans="2:2">
      <c r="B39104" s="15"/>
    </row>
    <row r="39105" spans="2:2">
      <c r="B39105" s="15"/>
    </row>
    <row r="39106" spans="2:2">
      <c r="B39106" s="15"/>
    </row>
    <row r="39107" spans="2:2">
      <c r="B39107" s="15"/>
    </row>
    <row r="39108" spans="2:2">
      <c r="B39108" s="15"/>
    </row>
    <row r="39109" spans="2:2">
      <c r="B39109" s="15"/>
    </row>
    <row r="39110" spans="2:2">
      <c r="B39110" s="15"/>
    </row>
    <row r="39111" spans="2:2">
      <c r="B39111" s="15"/>
    </row>
    <row r="39112" spans="2:2">
      <c r="B39112" s="15"/>
    </row>
    <row r="39113" spans="2:2">
      <c r="B39113" s="15"/>
    </row>
    <row r="39114" spans="2:2">
      <c r="B39114" s="15"/>
    </row>
    <row r="39115" spans="2:2">
      <c r="B39115" s="15"/>
    </row>
    <row r="39116" spans="2:2">
      <c r="B39116" s="15"/>
    </row>
    <row r="39117" spans="2:2">
      <c r="B39117" s="15"/>
    </row>
    <row r="39118" spans="2:2">
      <c r="B39118" s="15"/>
    </row>
    <row r="39119" spans="2:2">
      <c r="B39119" s="15"/>
    </row>
    <row r="39120" spans="2:2">
      <c r="B39120" s="15"/>
    </row>
    <row r="39121" spans="2:2">
      <c r="B39121" s="15"/>
    </row>
    <row r="39122" spans="2:2">
      <c r="B39122" s="15"/>
    </row>
    <row r="39123" spans="2:2">
      <c r="B39123" s="15"/>
    </row>
    <row r="39124" spans="2:2">
      <c r="B39124" s="15"/>
    </row>
    <row r="39125" spans="2:2">
      <c r="B39125" s="15"/>
    </row>
    <row r="39126" spans="2:2">
      <c r="B39126" s="15"/>
    </row>
    <row r="39127" spans="2:2">
      <c r="B39127" s="15"/>
    </row>
    <row r="39128" spans="2:2">
      <c r="B39128" s="15"/>
    </row>
    <row r="39129" spans="2:2">
      <c r="B39129" s="15"/>
    </row>
    <row r="39130" spans="2:2">
      <c r="B39130" s="15"/>
    </row>
    <row r="39131" spans="2:2">
      <c r="B39131" s="15"/>
    </row>
    <row r="39132" spans="2:2">
      <c r="B39132" s="15"/>
    </row>
    <row r="39133" spans="2:2">
      <c r="B39133" s="15"/>
    </row>
    <row r="39134" spans="2:2">
      <c r="B39134" s="15"/>
    </row>
    <row r="39135" spans="2:2">
      <c r="B39135" s="15"/>
    </row>
    <row r="39136" spans="2:2">
      <c r="B39136" s="15"/>
    </row>
    <row r="39137" spans="2:2">
      <c r="B39137" s="15"/>
    </row>
    <row r="39138" spans="2:2">
      <c r="B39138" s="15"/>
    </row>
    <row r="39139" spans="2:2">
      <c r="B39139" s="15"/>
    </row>
    <row r="39140" spans="2:2">
      <c r="B39140" s="15"/>
    </row>
    <row r="39141" spans="2:2">
      <c r="B39141" s="15"/>
    </row>
    <row r="39142" spans="2:2">
      <c r="B39142" s="15"/>
    </row>
    <row r="39143" spans="2:2">
      <c r="B39143" s="15"/>
    </row>
    <row r="39144" spans="2:2">
      <c r="B39144" s="15"/>
    </row>
    <row r="39145" spans="2:2">
      <c r="B39145" s="15"/>
    </row>
    <row r="39146" spans="2:2">
      <c r="B39146" s="15"/>
    </row>
    <row r="39147" spans="2:2">
      <c r="B39147" s="15"/>
    </row>
    <row r="39148" spans="2:2">
      <c r="B39148" s="15"/>
    </row>
    <row r="39149" spans="2:2">
      <c r="B39149" s="15"/>
    </row>
    <row r="39150" spans="2:2">
      <c r="B39150" s="15"/>
    </row>
    <row r="39151" spans="2:2">
      <c r="B39151" s="15"/>
    </row>
    <row r="39152" spans="2:2">
      <c r="B39152" s="15"/>
    </row>
    <row r="39153" spans="2:2">
      <c r="B39153" s="15"/>
    </row>
    <row r="39154" spans="2:2">
      <c r="B39154" s="15"/>
    </row>
    <row r="39155" spans="2:2">
      <c r="B39155" s="15"/>
    </row>
    <row r="39156" spans="2:2">
      <c r="B39156" s="15"/>
    </row>
    <row r="39157" spans="2:2">
      <c r="B39157" s="15"/>
    </row>
    <row r="39158" spans="2:2">
      <c r="B39158" s="15"/>
    </row>
    <row r="39159" spans="2:2">
      <c r="B39159" s="15"/>
    </row>
    <row r="39160" spans="2:2">
      <c r="B39160" s="15"/>
    </row>
    <row r="39161" spans="2:2">
      <c r="B39161" s="15"/>
    </row>
    <row r="39162" spans="2:2">
      <c r="B39162" s="15"/>
    </row>
    <row r="39163" spans="2:2">
      <c r="B39163" s="15"/>
    </row>
    <row r="39164" spans="2:2">
      <c r="B39164" s="15"/>
    </row>
    <row r="39165" spans="2:2">
      <c r="B39165" s="15"/>
    </row>
    <row r="39166" spans="2:2">
      <c r="B39166" s="15"/>
    </row>
    <row r="39167" spans="2:2">
      <c r="B39167" s="15"/>
    </row>
    <row r="39168" spans="2:2">
      <c r="B39168" s="15"/>
    </row>
    <row r="39169" spans="2:2">
      <c r="B39169" s="15"/>
    </row>
    <row r="39170" spans="2:2">
      <c r="B39170" s="15"/>
    </row>
    <row r="39171" spans="2:2">
      <c r="B39171" s="15"/>
    </row>
    <row r="39172" spans="2:2">
      <c r="B39172" s="15"/>
    </row>
    <row r="39173" spans="2:2">
      <c r="B39173" s="15"/>
    </row>
    <row r="39174" spans="2:2">
      <c r="B39174" s="15"/>
    </row>
    <row r="39175" spans="2:2">
      <c r="B39175" s="15"/>
    </row>
    <row r="39176" spans="2:2">
      <c r="B39176" s="15"/>
    </row>
    <row r="39177" spans="2:2">
      <c r="B39177" s="15"/>
    </row>
    <row r="39178" spans="2:2">
      <c r="B39178" s="15"/>
    </row>
    <row r="39179" spans="2:2">
      <c r="B39179" s="15"/>
    </row>
    <row r="39180" spans="2:2">
      <c r="B39180" s="15"/>
    </row>
    <row r="39181" spans="2:2">
      <c r="B39181" s="15"/>
    </row>
    <row r="39182" spans="2:2">
      <c r="B39182" s="15"/>
    </row>
    <row r="39183" spans="2:2">
      <c r="B39183" s="15"/>
    </row>
    <row r="39184" spans="2:2">
      <c r="B39184" s="15"/>
    </row>
    <row r="39185" spans="2:2">
      <c r="B39185" s="15"/>
    </row>
    <row r="39186" spans="2:2">
      <c r="B39186" s="15"/>
    </row>
    <row r="39187" spans="2:2">
      <c r="B39187" s="15"/>
    </row>
    <row r="39188" spans="2:2">
      <c r="B39188" s="15"/>
    </row>
    <row r="39189" spans="2:2">
      <c r="B39189" s="15"/>
    </row>
    <row r="39190" spans="2:2">
      <c r="B39190" s="15"/>
    </row>
    <row r="39191" spans="2:2">
      <c r="B39191" s="15"/>
    </row>
    <row r="39192" spans="2:2">
      <c r="B39192" s="15"/>
    </row>
    <row r="39193" spans="2:2">
      <c r="B39193" s="15"/>
    </row>
    <row r="39194" spans="2:2">
      <c r="B39194" s="15"/>
    </row>
    <row r="39195" spans="2:2">
      <c r="B39195" s="15"/>
    </row>
    <row r="39196" spans="2:2">
      <c r="B39196" s="15"/>
    </row>
    <row r="39197" spans="2:2">
      <c r="B39197" s="15"/>
    </row>
    <row r="39198" spans="2:2">
      <c r="B39198" s="15"/>
    </row>
    <row r="39199" spans="2:2">
      <c r="B39199" s="15"/>
    </row>
    <row r="39200" spans="2:2">
      <c r="B39200" s="15"/>
    </row>
    <row r="39201" spans="2:2">
      <c r="B39201" s="15"/>
    </row>
    <row r="39202" spans="2:2">
      <c r="B39202" s="15"/>
    </row>
    <row r="39203" spans="2:2">
      <c r="B39203" s="15"/>
    </row>
    <row r="39204" spans="2:2">
      <c r="B39204" s="15"/>
    </row>
    <row r="39205" spans="2:2">
      <c r="B39205" s="15"/>
    </row>
    <row r="39206" spans="2:2">
      <c r="B39206" s="15"/>
    </row>
    <row r="39207" spans="2:2">
      <c r="B39207" s="15"/>
    </row>
    <row r="39208" spans="2:2">
      <c r="B39208" s="15"/>
    </row>
    <row r="39209" spans="2:2">
      <c r="B39209" s="15"/>
    </row>
    <row r="39210" spans="2:2">
      <c r="B39210" s="15"/>
    </row>
    <row r="39211" spans="2:2">
      <c r="B39211" s="15"/>
    </row>
    <row r="39212" spans="2:2">
      <c r="B39212" s="15"/>
    </row>
    <row r="39213" spans="2:2">
      <c r="B39213" s="15"/>
    </row>
    <row r="39214" spans="2:2">
      <c r="B39214" s="15"/>
    </row>
    <row r="39215" spans="2:2">
      <c r="B39215" s="15"/>
    </row>
    <row r="39216" spans="2:2">
      <c r="B39216" s="15"/>
    </row>
    <row r="39217" spans="2:2">
      <c r="B39217" s="15"/>
    </row>
    <row r="39218" spans="2:2">
      <c r="B39218" s="15"/>
    </row>
    <row r="39219" spans="2:2">
      <c r="B39219" s="15"/>
    </row>
    <row r="39220" spans="2:2">
      <c r="B39220" s="15"/>
    </row>
    <row r="39221" spans="2:2">
      <c r="B39221" s="15"/>
    </row>
    <row r="39222" spans="2:2">
      <c r="B39222" s="15"/>
    </row>
    <row r="39223" spans="2:2">
      <c r="B39223" s="15"/>
    </row>
    <row r="39224" spans="2:2">
      <c r="B39224" s="15"/>
    </row>
    <row r="39225" spans="2:2">
      <c r="B39225" s="15"/>
    </row>
    <row r="39226" spans="2:2">
      <c r="B39226" s="15"/>
    </row>
    <row r="39227" spans="2:2">
      <c r="B39227" s="15"/>
    </row>
    <row r="39228" spans="2:2">
      <c r="B39228" s="15"/>
    </row>
    <row r="39229" spans="2:2">
      <c r="B39229" s="15"/>
    </row>
    <row r="39230" spans="2:2">
      <c r="B39230" s="15"/>
    </row>
    <row r="39231" spans="2:2">
      <c r="B39231" s="15"/>
    </row>
    <row r="39232" spans="2:2">
      <c r="B39232" s="15"/>
    </row>
    <row r="39233" spans="2:2">
      <c r="B39233" s="15"/>
    </row>
    <row r="39234" spans="2:2">
      <c r="B39234" s="15"/>
    </row>
    <row r="39235" spans="2:2">
      <c r="B39235" s="15"/>
    </row>
    <row r="39236" spans="2:2">
      <c r="B39236" s="15"/>
    </row>
    <row r="39237" spans="2:2">
      <c r="B39237" s="15"/>
    </row>
    <row r="39238" spans="2:2">
      <c r="B39238" s="15"/>
    </row>
    <row r="39239" spans="2:2">
      <c r="B39239" s="15"/>
    </row>
    <row r="39240" spans="2:2">
      <c r="B39240" s="15"/>
    </row>
    <row r="39241" spans="2:2">
      <c r="B39241" s="15"/>
    </row>
    <row r="39242" spans="2:2">
      <c r="B39242" s="15"/>
    </row>
    <row r="39243" spans="2:2">
      <c r="B39243" s="15"/>
    </row>
    <row r="39244" spans="2:2">
      <c r="B39244" s="15"/>
    </row>
    <row r="39245" spans="2:2">
      <c r="B39245" s="15"/>
    </row>
    <row r="39246" spans="2:2">
      <c r="B39246" s="15"/>
    </row>
    <row r="39247" spans="2:2">
      <c r="B39247" s="15"/>
    </row>
    <row r="39248" spans="2:2">
      <c r="B39248" s="15"/>
    </row>
    <row r="39249" spans="2:2">
      <c r="B39249" s="15"/>
    </row>
    <row r="39250" spans="2:2">
      <c r="B39250" s="15"/>
    </row>
    <row r="39251" spans="2:2">
      <c r="B39251" s="15"/>
    </row>
    <row r="39252" spans="2:2">
      <c r="B39252" s="15"/>
    </row>
    <row r="39253" spans="2:2">
      <c r="B39253" s="15"/>
    </row>
    <row r="39254" spans="2:2">
      <c r="B39254" s="15"/>
    </row>
    <row r="39255" spans="2:2">
      <c r="B39255" s="15"/>
    </row>
    <row r="39256" spans="2:2">
      <c r="B39256" s="15"/>
    </row>
    <row r="39257" spans="2:2">
      <c r="B39257" s="15"/>
    </row>
    <row r="39258" spans="2:2">
      <c r="B39258" s="15"/>
    </row>
    <row r="39259" spans="2:2">
      <c r="B39259" s="15"/>
    </row>
    <row r="39260" spans="2:2">
      <c r="B39260" s="15"/>
    </row>
    <row r="39261" spans="2:2">
      <c r="B39261" s="15"/>
    </row>
    <row r="39262" spans="2:2">
      <c r="B39262" s="15"/>
    </row>
    <row r="39263" spans="2:2">
      <c r="B39263" s="15"/>
    </row>
    <row r="39264" spans="2:2">
      <c r="B39264" s="15"/>
    </row>
    <row r="39265" spans="2:2">
      <c r="B39265" s="15"/>
    </row>
    <row r="39266" spans="2:2">
      <c r="B39266" s="15"/>
    </row>
    <row r="39267" spans="2:2">
      <c r="B39267" s="15"/>
    </row>
    <row r="39268" spans="2:2">
      <c r="B39268" s="15"/>
    </row>
    <row r="39269" spans="2:2">
      <c r="B39269" s="15"/>
    </row>
    <row r="39270" spans="2:2">
      <c r="B39270" s="15"/>
    </row>
    <row r="39271" spans="2:2">
      <c r="B39271" s="15"/>
    </row>
    <row r="39272" spans="2:2">
      <c r="B39272" s="15"/>
    </row>
    <row r="39273" spans="2:2">
      <c r="B39273" s="15"/>
    </row>
    <row r="39274" spans="2:2">
      <c r="B39274" s="15"/>
    </row>
    <row r="39275" spans="2:2">
      <c r="B39275" s="15"/>
    </row>
    <row r="39276" spans="2:2">
      <c r="B39276" s="15"/>
    </row>
    <row r="39277" spans="2:2">
      <c r="B39277" s="15"/>
    </row>
    <row r="39278" spans="2:2">
      <c r="B39278" s="15"/>
    </row>
    <row r="39279" spans="2:2">
      <c r="B39279" s="15"/>
    </row>
    <row r="39280" spans="2:2">
      <c r="B39280" s="15"/>
    </row>
    <row r="39281" spans="2:2">
      <c r="B39281" s="15"/>
    </row>
    <row r="39282" spans="2:2">
      <c r="B39282" s="15"/>
    </row>
    <row r="39283" spans="2:2">
      <c r="B39283" s="15"/>
    </row>
    <row r="39284" spans="2:2">
      <c r="B39284" s="15"/>
    </row>
    <row r="39285" spans="2:2">
      <c r="B39285" s="15"/>
    </row>
    <row r="39286" spans="2:2">
      <c r="B39286" s="15"/>
    </row>
    <row r="39287" spans="2:2">
      <c r="B39287" s="15"/>
    </row>
    <row r="39288" spans="2:2">
      <c r="B39288" s="15"/>
    </row>
    <row r="39289" spans="2:2">
      <c r="B39289" s="15"/>
    </row>
    <row r="39290" spans="2:2">
      <c r="B39290" s="15"/>
    </row>
    <row r="39291" spans="2:2">
      <c r="B39291" s="15"/>
    </row>
    <row r="39292" spans="2:2">
      <c r="B39292" s="15"/>
    </row>
    <row r="39293" spans="2:2">
      <c r="B39293" s="15"/>
    </row>
    <row r="39294" spans="2:2">
      <c r="B39294" s="15"/>
    </row>
    <row r="39295" spans="2:2">
      <c r="B39295" s="15"/>
    </row>
    <row r="39296" spans="2:2">
      <c r="B39296" s="15"/>
    </row>
    <row r="39297" spans="2:2">
      <c r="B39297" s="15"/>
    </row>
    <row r="39298" spans="2:2">
      <c r="B39298" s="15"/>
    </row>
    <row r="39299" spans="2:2">
      <c r="B39299" s="15"/>
    </row>
    <row r="39300" spans="2:2">
      <c r="B39300" s="15"/>
    </row>
    <row r="39301" spans="2:2">
      <c r="B39301" s="15"/>
    </row>
    <row r="39302" spans="2:2">
      <c r="B39302" s="15"/>
    </row>
    <row r="39303" spans="2:2">
      <c r="B39303" s="15"/>
    </row>
    <row r="39304" spans="2:2">
      <c r="B39304" s="15"/>
    </row>
    <row r="39305" spans="2:2">
      <c r="B39305" s="15"/>
    </row>
    <row r="39306" spans="2:2">
      <c r="B39306" s="15"/>
    </row>
    <row r="39307" spans="2:2">
      <c r="B39307" s="15"/>
    </row>
    <row r="39308" spans="2:2">
      <c r="B39308" s="15"/>
    </row>
    <row r="39309" spans="2:2">
      <c r="B39309" s="15"/>
    </row>
    <row r="39310" spans="2:2">
      <c r="B39310" s="15"/>
    </row>
    <row r="39311" spans="2:2">
      <c r="B39311" s="15"/>
    </row>
    <row r="39312" spans="2:2">
      <c r="B39312" s="15"/>
    </row>
    <row r="39313" spans="2:2">
      <c r="B39313" s="15"/>
    </row>
    <row r="39314" spans="2:2">
      <c r="B39314" s="15"/>
    </row>
    <row r="39315" spans="2:2">
      <c r="B39315" s="15"/>
    </row>
    <row r="39316" spans="2:2">
      <c r="B39316" s="15"/>
    </row>
    <row r="39317" spans="2:2">
      <c r="B39317" s="15"/>
    </row>
    <row r="39318" spans="2:2">
      <c r="B39318" s="15"/>
    </row>
    <row r="39319" spans="2:2">
      <c r="B39319" s="15"/>
    </row>
    <row r="39320" spans="2:2">
      <c r="B39320" s="15"/>
    </row>
    <row r="39321" spans="2:2">
      <c r="B39321" s="15"/>
    </row>
    <row r="39322" spans="2:2">
      <c r="B39322" s="15"/>
    </row>
    <row r="39323" spans="2:2">
      <c r="B39323" s="15"/>
    </row>
    <row r="39324" spans="2:2">
      <c r="B39324" s="15"/>
    </row>
    <row r="39325" spans="2:2">
      <c r="B39325" s="15"/>
    </row>
    <row r="39326" spans="2:2">
      <c r="B39326" s="15"/>
    </row>
    <row r="39327" spans="2:2">
      <c r="B39327" s="15"/>
    </row>
    <row r="39328" spans="2:2">
      <c r="B39328" s="15"/>
    </row>
    <row r="39329" spans="2:2">
      <c r="B39329" s="15"/>
    </row>
    <row r="39330" spans="2:2">
      <c r="B39330" s="15"/>
    </row>
    <row r="39331" spans="2:2">
      <c r="B39331" s="15"/>
    </row>
    <row r="39332" spans="2:2">
      <c r="B39332" s="15"/>
    </row>
    <row r="39333" spans="2:2">
      <c r="B39333" s="15"/>
    </row>
    <row r="39334" spans="2:2">
      <c r="B39334" s="15"/>
    </row>
    <row r="39335" spans="2:2">
      <c r="B39335" s="15"/>
    </row>
    <row r="39336" spans="2:2">
      <c r="B39336" s="15"/>
    </row>
    <row r="39337" spans="2:2">
      <c r="B39337" s="15"/>
    </row>
    <row r="39338" spans="2:2">
      <c r="B39338" s="15"/>
    </row>
    <row r="39339" spans="2:2">
      <c r="B39339" s="15"/>
    </row>
    <row r="39340" spans="2:2">
      <c r="B39340" s="15"/>
    </row>
    <row r="39341" spans="2:2">
      <c r="B39341" s="15"/>
    </row>
    <row r="39342" spans="2:2">
      <c r="B39342" s="15"/>
    </row>
    <row r="39343" spans="2:2">
      <c r="B39343" s="15"/>
    </row>
    <row r="39344" spans="2:2">
      <c r="B39344" s="15"/>
    </row>
    <row r="39345" spans="2:2">
      <c r="B39345" s="15"/>
    </row>
    <row r="39346" spans="2:2">
      <c r="B39346" s="15"/>
    </row>
    <row r="39347" spans="2:2">
      <c r="B39347" s="15"/>
    </row>
    <row r="39348" spans="2:2">
      <c r="B39348" s="15"/>
    </row>
    <row r="39349" spans="2:2">
      <c r="B39349" s="15"/>
    </row>
    <row r="39350" spans="2:2">
      <c r="B39350" s="15"/>
    </row>
    <row r="39351" spans="2:2">
      <c r="B39351" s="15"/>
    </row>
    <row r="39352" spans="2:2">
      <c r="B39352" s="15"/>
    </row>
    <row r="39353" spans="2:2">
      <c r="B39353" s="15"/>
    </row>
    <row r="39354" spans="2:2">
      <c r="B39354" s="15"/>
    </row>
    <row r="39355" spans="2:2">
      <c r="B39355" s="15"/>
    </row>
    <row r="39356" spans="2:2">
      <c r="B39356" s="15"/>
    </row>
    <row r="39357" spans="2:2">
      <c r="B39357" s="15"/>
    </row>
    <row r="39358" spans="2:2">
      <c r="B39358" s="15"/>
    </row>
    <row r="39359" spans="2:2">
      <c r="B39359" s="15"/>
    </row>
    <row r="39360" spans="2:2">
      <c r="B39360" s="15"/>
    </row>
    <row r="39361" spans="2:2">
      <c r="B39361" s="15"/>
    </row>
    <row r="39362" spans="2:2">
      <c r="B39362" s="15"/>
    </row>
    <row r="39363" spans="2:2">
      <c r="B39363" s="15"/>
    </row>
    <row r="39364" spans="2:2">
      <c r="B39364" s="15"/>
    </row>
    <row r="39365" spans="2:2">
      <c r="B39365" s="15"/>
    </row>
    <row r="39366" spans="2:2">
      <c r="B39366" s="15"/>
    </row>
    <row r="39367" spans="2:2">
      <c r="B39367" s="15"/>
    </row>
    <row r="39368" spans="2:2">
      <c r="B39368" s="15"/>
    </row>
    <row r="39369" spans="2:2">
      <c r="B39369" s="15"/>
    </row>
    <row r="39370" spans="2:2">
      <c r="B39370" s="15"/>
    </row>
    <row r="39371" spans="2:2">
      <c r="B39371" s="15"/>
    </row>
    <row r="39372" spans="2:2">
      <c r="B39372" s="15"/>
    </row>
    <row r="39373" spans="2:2">
      <c r="B39373" s="15"/>
    </row>
    <row r="39374" spans="2:2">
      <c r="B39374" s="15"/>
    </row>
    <row r="39375" spans="2:2">
      <c r="B39375" s="15"/>
    </row>
    <row r="39376" spans="2:2">
      <c r="B39376" s="15"/>
    </row>
    <row r="39377" spans="2:2">
      <c r="B39377" s="15"/>
    </row>
    <row r="39378" spans="2:2">
      <c r="B39378" s="15"/>
    </row>
    <row r="39379" spans="2:2">
      <c r="B39379" s="15"/>
    </row>
    <row r="39380" spans="2:2">
      <c r="B39380" s="15"/>
    </row>
    <row r="39381" spans="2:2">
      <c r="B39381" s="15"/>
    </row>
    <row r="39382" spans="2:2">
      <c r="B39382" s="15"/>
    </row>
    <row r="39383" spans="2:2">
      <c r="B39383" s="15"/>
    </row>
    <row r="39384" spans="2:2">
      <c r="B39384" s="15"/>
    </row>
    <row r="39385" spans="2:2">
      <c r="B39385" s="15"/>
    </row>
    <row r="39386" spans="2:2">
      <c r="B39386" s="15"/>
    </row>
    <row r="39387" spans="2:2">
      <c r="B39387" s="15"/>
    </row>
    <row r="39388" spans="2:2">
      <c r="B39388" s="15"/>
    </row>
    <row r="39389" spans="2:2">
      <c r="B39389" s="15"/>
    </row>
    <row r="39390" spans="2:2">
      <c r="B39390" s="15"/>
    </row>
    <row r="39391" spans="2:2">
      <c r="B39391" s="15"/>
    </row>
    <row r="39392" spans="2:2">
      <c r="B39392" s="15"/>
    </row>
    <row r="39393" spans="2:2">
      <c r="B39393" s="15"/>
    </row>
    <row r="39394" spans="2:2">
      <c r="B39394" s="15"/>
    </row>
    <row r="39395" spans="2:2">
      <c r="B39395" s="15"/>
    </row>
    <row r="39396" spans="2:2">
      <c r="B39396" s="15"/>
    </row>
    <row r="39397" spans="2:2">
      <c r="B39397" s="15"/>
    </row>
    <row r="39398" spans="2:2">
      <c r="B39398" s="15"/>
    </row>
    <row r="39399" spans="2:2">
      <c r="B39399" s="15"/>
    </row>
    <row r="39400" spans="2:2">
      <c r="B39400" s="15"/>
    </row>
    <row r="39401" spans="2:2">
      <c r="B39401" s="15"/>
    </row>
    <row r="39402" spans="2:2">
      <c r="B39402" s="15"/>
    </row>
    <row r="39403" spans="2:2">
      <c r="B39403" s="15"/>
    </row>
    <row r="39404" spans="2:2">
      <c r="B39404" s="15"/>
    </row>
    <row r="39405" spans="2:2">
      <c r="B39405" s="15"/>
    </row>
    <row r="39406" spans="2:2">
      <c r="B39406" s="15"/>
    </row>
    <row r="39407" spans="2:2">
      <c r="B39407" s="15"/>
    </row>
    <row r="39408" spans="2:2">
      <c r="B39408" s="15"/>
    </row>
    <row r="39409" spans="2:2">
      <c r="B39409" s="15"/>
    </row>
    <row r="39410" spans="2:2">
      <c r="B39410" s="15"/>
    </row>
    <row r="39411" spans="2:2">
      <c r="B39411" s="15"/>
    </row>
    <row r="39412" spans="2:2">
      <c r="B39412" s="15"/>
    </row>
    <row r="39413" spans="2:2">
      <c r="B39413" s="15"/>
    </row>
    <row r="39414" spans="2:2">
      <c r="B39414" s="15"/>
    </row>
    <row r="39415" spans="2:2">
      <c r="B39415" s="15"/>
    </row>
    <row r="39416" spans="2:2">
      <c r="B39416" s="15"/>
    </row>
    <row r="39417" spans="2:2">
      <c r="B39417" s="15"/>
    </row>
    <row r="39418" spans="2:2">
      <c r="B39418" s="15"/>
    </row>
    <row r="39419" spans="2:2">
      <c r="B39419" s="15"/>
    </row>
    <row r="39420" spans="2:2">
      <c r="B39420" s="15"/>
    </row>
    <row r="39421" spans="2:2">
      <c r="B39421" s="15"/>
    </row>
    <row r="39422" spans="2:2">
      <c r="B39422" s="15"/>
    </row>
    <row r="39423" spans="2:2">
      <c r="B39423" s="15"/>
    </row>
    <row r="39424" spans="2:2">
      <c r="B39424" s="15"/>
    </row>
    <row r="39425" spans="2:2">
      <c r="B39425" s="15"/>
    </row>
    <row r="39426" spans="2:2">
      <c r="B39426" s="15"/>
    </row>
    <row r="39427" spans="2:2">
      <c r="B39427" s="15"/>
    </row>
    <row r="39428" spans="2:2">
      <c r="B39428" s="15"/>
    </row>
    <row r="39429" spans="2:2">
      <c r="B39429" s="15"/>
    </row>
    <row r="39430" spans="2:2">
      <c r="B39430" s="15"/>
    </row>
    <row r="39431" spans="2:2">
      <c r="B39431" s="15"/>
    </row>
    <row r="39432" spans="2:2">
      <c r="B39432" s="15"/>
    </row>
    <row r="39433" spans="2:2">
      <c r="B39433" s="15"/>
    </row>
    <row r="39434" spans="2:2">
      <c r="B39434" s="15"/>
    </row>
    <row r="39435" spans="2:2">
      <c r="B39435" s="15"/>
    </row>
    <row r="39436" spans="2:2">
      <c r="B39436" s="15"/>
    </row>
    <row r="39437" spans="2:2">
      <c r="B39437" s="15"/>
    </row>
    <row r="39438" spans="2:2">
      <c r="B39438" s="15"/>
    </row>
    <row r="39439" spans="2:2">
      <c r="B39439" s="15"/>
    </row>
    <row r="39440" spans="2:2">
      <c r="B39440" s="15"/>
    </row>
    <row r="39441" spans="2:2">
      <c r="B39441" s="15"/>
    </row>
    <row r="39442" spans="2:2">
      <c r="B39442" s="15"/>
    </row>
    <row r="39443" spans="2:2">
      <c r="B39443" s="15"/>
    </row>
    <row r="39444" spans="2:2">
      <c r="B39444" s="15"/>
    </row>
    <row r="39445" spans="2:2">
      <c r="B39445" s="15"/>
    </row>
    <row r="39446" spans="2:2">
      <c r="B39446" s="15"/>
    </row>
    <row r="39447" spans="2:2">
      <c r="B39447" s="15"/>
    </row>
    <row r="39448" spans="2:2">
      <c r="B39448" s="15"/>
    </row>
    <row r="39449" spans="2:2">
      <c r="B39449" s="15"/>
    </row>
    <row r="39450" spans="2:2">
      <c r="B39450" s="15"/>
    </row>
    <row r="39451" spans="2:2">
      <c r="B39451" s="15"/>
    </row>
    <row r="39452" spans="2:2">
      <c r="B39452" s="15"/>
    </row>
    <row r="39453" spans="2:2">
      <c r="B39453" s="15"/>
    </row>
    <row r="39454" spans="2:2">
      <c r="B39454" s="15"/>
    </row>
    <row r="39455" spans="2:2">
      <c r="B39455" s="15"/>
    </row>
    <row r="39456" spans="2:2">
      <c r="B39456" s="15"/>
    </row>
    <row r="39457" spans="2:2">
      <c r="B39457" s="15"/>
    </row>
    <row r="39458" spans="2:2">
      <c r="B39458" s="15"/>
    </row>
    <row r="39459" spans="2:2">
      <c r="B39459" s="15"/>
    </row>
    <row r="39460" spans="2:2">
      <c r="B39460" s="15"/>
    </row>
    <row r="39461" spans="2:2">
      <c r="B39461" s="15"/>
    </row>
    <row r="39462" spans="2:2">
      <c r="B39462" s="15"/>
    </row>
    <row r="39463" spans="2:2">
      <c r="B39463" s="15"/>
    </row>
    <row r="39464" spans="2:2">
      <c r="B39464" s="15"/>
    </row>
    <row r="39465" spans="2:2">
      <c r="B39465" s="15"/>
    </row>
    <row r="39466" spans="2:2">
      <c r="B39466" s="15"/>
    </row>
    <row r="39467" spans="2:2">
      <c r="B39467" s="15"/>
    </row>
    <row r="39468" spans="2:2">
      <c r="B39468" s="15"/>
    </row>
    <row r="39469" spans="2:2">
      <c r="B39469" s="15"/>
    </row>
    <row r="39470" spans="2:2">
      <c r="B39470" s="15"/>
    </row>
    <row r="39471" spans="2:2">
      <c r="B39471" s="15"/>
    </row>
    <row r="39472" spans="2:2">
      <c r="B39472" s="15"/>
    </row>
    <row r="39473" spans="2:2">
      <c r="B39473" s="15"/>
    </row>
    <row r="39474" spans="2:2">
      <c r="B39474" s="15"/>
    </row>
    <row r="39475" spans="2:2">
      <c r="B39475" s="15"/>
    </row>
    <row r="39476" spans="2:2">
      <c r="B39476" s="15"/>
    </row>
    <row r="39477" spans="2:2">
      <c r="B39477" s="15"/>
    </row>
    <row r="39478" spans="2:2">
      <c r="B39478" s="15"/>
    </row>
    <row r="39479" spans="2:2">
      <c r="B39479" s="15"/>
    </row>
    <row r="39480" spans="2:2">
      <c r="B39480" s="15"/>
    </row>
    <row r="39481" spans="2:2">
      <c r="B39481" s="15"/>
    </row>
    <row r="39482" spans="2:2">
      <c r="B39482" s="15"/>
    </row>
    <row r="39483" spans="2:2">
      <c r="B39483" s="15"/>
    </row>
    <row r="39484" spans="2:2">
      <c r="B39484" s="15"/>
    </row>
    <row r="39485" spans="2:2">
      <c r="B39485" s="15"/>
    </row>
    <row r="39486" spans="2:2">
      <c r="B39486" s="15"/>
    </row>
    <row r="39487" spans="2:2">
      <c r="B39487" s="15"/>
    </row>
    <row r="39488" spans="2:2">
      <c r="B39488" s="15"/>
    </row>
    <row r="39489" spans="2:2">
      <c r="B39489" s="15"/>
    </row>
    <row r="39490" spans="2:2">
      <c r="B39490" s="15"/>
    </row>
    <row r="39491" spans="2:2">
      <c r="B39491" s="15"/>
    </row>
    <row r="39492" spans="2:2">
      <c r="B39492" s="15"/>
    </row>
    <row r="39493" spans="2:2">
      <c r="B39493" s="15"/>
    </row>
    <row r="39494" spans="2:2">
      <c r="B39494" s="15"/>
    </row>
    <row r="39495" spans="2:2">
      <c r="B39495" s="15"/>
    </row>
    <row r="39496" spans="2:2">
      <c r="B39496" s="15"/>
    </row>
    <row r="39497" spans="2:2">
      <c r="B39497" s="15"/>
    </row>
    <row r="39498" spans="2:2">
      <c r="B39498" s="15"/>
    </row>
    <row r="39499" spans="2:2">
      <c r="B39499" s="15"/>
    </row>
    <row r="39500" spans="2:2">
      <c r="B39500" s="15"/>
    </row>
    <row r="39501" spans="2:2">
      <c r="B39501" s="15"/>
    </row>
    <row r="39502" spans="2:2">
      <c r="B39502" s="15"/>
    </row>
    <row r="39503" spans="2:2">
      <c r="B39503" s="15"/>
    </row>
    <row r="39504" spans="2:2">
      <c r="B39504" s="15"/>
    </row>
    <row r="39505" spans="2:2">
      <c r="B39505" s="15"/>
    </row>
    <row r="39506" spans="2:2">
      <c r="B39506" s="15"/>
    </row>
    <row r="39507" spans="2:2">
      <c r="B39507" s="15"/>
    </row>
    <row r="39508" spans="2:2">
      <c r="B39508" s="15"/>
    </row>
    <row r="39509" spans="2:2">
      <c r="B39509" s="15"/>
    </row>
    <row r="39510" spans="2:2">
      <c r="B39510" s="15"/>
    </row>
    <row r="39511" spans="2:2">
      <c r="B39511" s="15"/>
    </row>
    <row r="39512" spans="2:2">
      <c r="B39512" s="15"/>
    </row>
    <row r="39513" spans="2:2">
      <c r="B39513" s="15"/>
    </row>
    <row r="39514" spans="2:2">
      <c r="B39514" s="15"/>
    </row>
    <row r="39515" spans="2:2">
      <c r="B39515" s="15"/>
    </row>
    <row r="39516" spans="2:2">
      <c r="B39516" s="15"/>
    </row>
    <row r="39517" spans="2:2">
      <c r="B39517" s="15"/>
    </row>
    <row r="39518" spans="2:2">
      <c r="B39518" s="15"/>
    </row>
    <row r="39519" spans="2:2">
      <c r="B39519" s="15"/>
    </row>
    <row r="39520" spans="2:2">
      <c r="B39520" s="15"/>
    </row>
    <row r="39521" spans="2:2">
      <c r="B39521" s="15"/>
    </row>
    <row r="39522" spans="2:2">
      <c r="B39522" s="15"/>
    </row>
    <row r="39523" spans="2:2">
      <c r="B39523" s="15"/>
    </row>
    <row r="39524" spans="2:2">
      <c r="B39524" s="15"/>
    </row>
    <row r="39525" spans="2:2">
      <c r="B39525" s="15"/>
    </row>
    <row r="39526" spans="2:2">
      <c r="B39526" s="15"/>
    </row>
    <row r="39527" spans="2:2">
      <c r="B39527" s="15"/>
    </row>
    <row r="39528" spans="2:2">
      <c r="B39528" s="15"/>
    </row>
    <row r="39529" spans="2:2">
      <c r="B39529" s="15"/>
    </row>
    <row r="39530" spans="2:2">
      <c r="B39530" s="15"/>
    </row>
    <row r="39531" spans="2:2">
      <c r="B39531" s="15"/>
    </row>
    <row r="39532" spans="2:2">
      <c r="B39532" s="15"/>
    </row>
    <row r="39533" spans="2:2">
      <c r="B39533" s="15"/>
    </row>
    <row r="39534" spans="2:2">
      <c r="B39534" s="15"/>
    </row>
    <row r="39535" spans="2:2">
      <c r="B39535" s="15"/>
    </row>
    <row r="39536" spans="2:2">
      <c r="B39536" s="15"/>
    </row>
    <row r="39537" spans="2:2">
      <c r="B39537" s="15"/>
    </row>
    <row r="39538" spans="2:2">
      <c r="B39538" s="15"/>
    </row>
    <row r="39539" spans="2:2">
      <c r="B39539" s="15"/>
    </row>
    <row r="39540" spans="2:2">
      <c r="B39540" s="15"/>
    </row>
    <row r="39541" spans="2:2">
      <c r="B39541" s="15"/>
    </row>
    <row r="39542" spans="2:2">
      <c r="B39542" s="15"/>
    </row>
    <row r="39543" spans="2:2">
      <c r="B39543" s="15"/>
    </row>
    <row r="39544" spans="2:2">
      <c r="B39544" s="15"/>
    </row>
    <row r="39545" spans="2:2">
      <c r="B39545" s="15"/>
    </row>
    <row r="39546" spans="2:2">
      <c r="B39546" s="15"/>
    </row>
    <row r="39547" spans="2:2">
      <c r="B39547" s="15"/>
    </row>
    <row r="39548" spans="2:2">
      <c r="B39548" s="15"/>
    </row>
    <row r="39549" spans="2:2">
      <c r="B39549" s="15"/>
    </row>
    <row r="39550" spans="2:2">
      <c r="B39550" s="15"/>
    </row>
    <row r="39551" spans="2:2">
      <c r="B39551" s="15"/>
    </row>
    <row r="39552" spans="2:2">
      <c r="B39552" s="15"/>
    </row>
    <row r="39553" spans="2:2">
      <c r="B39553" s="15"/>
    </row>
    <row r="39554" spans="2:2">
      <c r="B39554" s="15"/>
    </row>
    <row r="39555" spans="2:2">
      <c r="B39555" s="15"/>
    </row>
    <row r="39556" spans="2:2">
      <c r="B39556" s="15"/>
    </row>
    <row r="39557" spans="2:2">
      <c r="B39557" s="15"/>
    </row>
    <row r="39558" spans="2:2">
      <c r="B39558" s="15"/>
    </row>
    <row r="39559" spans="2:2">
      <c r="B39559" s="15"/>
    </row>
    <row r="39560" spans="2:2">
      <c r="B39560" s="15"/>
    </row>
    <row r="39561" spans="2:2">
      <c r="B39561" s="15"/>
    </row>
    <row r="39562" spans="2:2">
      <c r="B39562" s="15"/>
    </row>
    <row r="39563" spans="2:2">
      <c r="B39563" s="15"/>
    </row>
    <row r="39564" spans="2:2">
      <c r="B39564" s="15"/>
    </row>
    <row r="39565" spans="2:2">
      <c r="B39565" s="15"/>
    </row>
    <row r="39566" spans="2:2">
      <c r="B39566" s="15"/>
    </row>
    <row r="39567" spans="2:2">
      <c r="B39567" s="15"/>
    </row>
    <row r="39568" spans="2:2">
      <c r="B39568" s="15"/>
    </row>
    <row r="39569" spans="2:2">
      <c r="B39569" s="15"/>
    </row>
    <row r="39570" spans="2:2">
      <c r="B39570" s="15"/>
    </row>
    <row r="39571" spans="2:2">
      <c r="B39571" s="15"/>
    </row>
    <row r="39572" spans="2:2">
      <c r="B39572" s="15"/>
    </row>
    <row r="39573" spans="2:2">
      <c r="B39573" s="15"/>
    </row>
    <row r="39574" spans="2:2">
      <c r="B39574" s="15"/>
    </row>
    <row r="39575" spans="2:2">
      <c r="B39575" s="15"/>
    </row>
    <row r="39576" spans="2:2">
      <c r="B39576" s="15"/>
    </row>
    <row r="39577" spans="2:2">
      <c r="B39577" s="15"/>
    </row>
    <row r="39578" spans="2:2">
      <c r="B39578" s="15"/>
    </row>
    <row r="39579" spans="2:2">
      <c r="B39579" s="15"/>
    </row>
    <row r="39580" spans="2:2">
      <c r="B39580" s="15"/>
    </row>
    <row r="39581" spans="2:2">
      <c r="B39581" s="15"/>
    </row>
    <row r="39582" spans="2:2">
      <c r="B39582" s="15"/>
    </row>
    <row r="39583" spans="2:2">
      <c r="B39583" s="15"/>
    </row>
    <row r="39584" spans="2:2">
      <c r="B39584" s="15"/>
    </row>
    <row r="39585" spans="2:2">
      <c r="B39585" s="15"/>
    </row>
    <row r="39586" spans="2:2">
      <c r="B39586" s="15"/>
    </row>
    <row r="39587" spans="2:2">
      <c r="B39587" s="15"/>
    </row>
    <row r="39588" spans="2:2">
      <c r="B39588" s="15"/>
    </row>
    <row r="39589" spans="2:2">
      <c r="B39589" s="15"/>
    </row>
    <row r="39590" spans="2:2">
      <c r="B39590" s="15"/>
    </row>
    <row r="39591" spans="2:2">
      <c r="B39591" s="15"/>
    </row>
    <row r="39592" spans="2:2">
      <c r="B39592" s="15"/>
    </row>
    <row r="39593" spans="2:2">
      <c r="B39593" s="15"/>
    </row>
    <row r="39594" spans="2:2">
      <c r="B39594" s="15"/>
    </row>
    <row r="39595" spans="2:2">
      <c r="B39595" s="15"/>
    </row>
    <row r="39596" spans="2:2">
      <c r="B39596" s="15"/>
    </row>
    <row r="39597" spans="2:2">
      <c r="B39597" s="15"/>
    </row>
    <row r="39598" spans="2:2">
      <c r="B39598" s="15"/>
    </row>
    <row r="39599" spans="2:2">
      <c r="B39599" s="15"/>
    </row>
    <row r="39600" spans="2:2">
      <c r="B39600" s="15"/>
    </row>
    <row r="39601" spans="2:2">
      <c r="B39601" s="15"/>
    </row>
    <row r="39602" spans="2:2">
      <c r="B39602" s="15"/>
    </row>
    <row r="39603" spans="2:2">
      <c r="B39603" s="15"/>
    </row>
    <row r="39604" spans="2:2">
      <c r="B39604" s="15"/>
    </row>
    <row r="39605" spans="2:2">
      <c r="B39605" s="15"/>
    </row>
    <row r="39606" spans="2:2">
      <c r="B39606" s="15"/>
    </row>
    <row r="39607" spans="2:2">
      <c r="B39607" s="15"/>
    </row>
    <row r="39608" spans="2:2">
      <c r="B39608" s="15"/>
    </row>
    <row r="39609" spans="2:2">
      <c r="B39609" s="15"/>
    </row>
    <row r="39610" spans="2:2">
      <c r="B39610" s="15"/>
    </row>
    <row r="39611" spans="2:2">
      <c r="B39611" s="15"/>
    </row>
    <row r="39612" spans="2:2">
      <c r="B39612" s="15"/>
    </row>
    <row r="39613" spans="2:2">
      <c r="B39613" s="15"/>
    </row>
    <row r="39614" spans="2:2">
      <c r="B39614" s="15"/>
    </row>
    <row r="39615" spans="2:2">
      <c r="B39615" s="15"/>
    </row>
    <row r="39616" spans="2:2">
      <c r="B39616" s="15"/>
    </row>
    <row r="39617" spans="2:2">
      <c r="B39617" s="15"/>
    </row>
    <row r="39618" spans="2:2">
      <c r="B39618" s="15"/>
    </row>
    <row r="39619" spans="2:2">
      <c r="B39619" s="15"/>
    </row>
    <row r="39620" spans="2:2">
      <c r="B39620" s="15"/>
    </row>
    <row r="39621" spans="2:2">
      <c r="B39621" s="15"/>
    </row>
    <row r="39622" spans="2:2">
      <c r="B39622" s="15"/>
    </row>
    <row r="39623" spans="2:2">
      <c r="B39623" s="15"/>
    </row>
    <row r="39624" spans="2:2">
      <c r="B39624" s="15"/>
    </row>
    <row r="39625" spans="2:2">
      <c r="B39625" s="15"/>
    </row>
    <row r="39626" spans="2:2">
      <c r="B39626" s="15"/>
    </row>
    <row r="39627" spans="2:2">
      <c r="B39627" s="15"/>
    </row>
    <row r="39628" spans="2:2">
      <c r="B39628" s="15"/>
    </row>
    <row r="39629" spans="2:2">
      <c r="B39629" s="15"/>
    </row>
    <row r="39630" spans="2:2">
      <c r="B39630" s="15"/>
    </row>
    <row r="39631" spans="2:2">
      <c r="B39631" s="15"/>
    </row>
    <row r="39632" spans="2:2">
      <c r="B39632" s="15"/>
    </row>
    <row r="39633" spans="2:2">
      <c r="B39633" s="15"/>
    </row>
    <row r="39634" spans="2:2">
      <c r="B39634" s="15"/>
    </row>
    <row r="39635" spans="2:2">
      <c r="B39635" s="15"/>
    </row>
    <row r="39636" spans="2:2">
      <c r="B39636" s="15"/>
    </row>
    <row r="39637" spans="2:2">
      <c r="B39637" s="15"/>
    </row>
    <row r="39638" spans="2:2">
      <c r="B39638" s="15"/>
    </row>
    <row r="39639" spans="2:2">
      <c r="B39639" s="15"/>
    </row>
    <row r="39640" spans="2:2">
      <c r="B39640" s="15"/>
    </row>
    <row r="39641" spans="2:2">
      <c r="B39641" s="15"/>
    </row>
    <row r="39642" spans="2:2">
      <c r="B39642" s="15"/>
    </row>
    <row r="39643" spans="2:2">
      <c r="B39643" s="15"/>
    </row>
    <row r="39644" spans="2:2">
      <c r="B39644" s="15"/>
    </row>
    <row r="39645" spans="2:2">
      <c r="B39645" s="15"/>
    </row>
    <row r="39646" spans="2:2">
      <c r="B39646" s="15"/>
    </row>
    <row r="39647" spans="2:2">
      <c r="B39647" s="15"/>
    </row>
    <row r="39648" spans="2:2">
      <c r="B39648" s="15"/>
    </row>
    <row r="39649" spans="2:2">
      <c r="B39649" s="15"/>
    </row>
    <row r="39650" spans="2:2">
      <c r="B39650" s="15"/>
    </row>
    <row r="39651" spans="2:2">
      <c r="B39651" s="15"/>
    </row>
    <row r="39652" spans="2:2">
      <c r="B39652" s="15"/>
    </row>
    <row r="39653" spans="2:2">
      <c r="B39653" s="15"/>
    </row>
    <row r="39654" spans="2:2">
      <c r="B39654" s="15"/>
    </row>
    <row r="39655" spans="2:2">
      <c r="B39655" s="15"/>
    </row>
    <row r="39656" spans="2:2">
      <c r="B39656" s="15"/>
    </row>
    <row r="39657" spans="2:2">
      <c r="B39657" s="15"/>
    </row>
    <row r="39658" spans="2:2">
      <c r="B39658" s="15"/>
    </row>
    <row r="39659" spans="2:2">
      <c r="B39659" s="15"/>
    </row>
    <row r="39660" spans="2:2">
      <c r="B39660" s="15"/>
    </row>
    <row r="39661" spans="2:2">
      <c r="B39661" s="15"/>
    </row>
    <row r="39662" spans="2:2">
      <c r="B39662" s="15"/>
    </row>
    <row r="39663" spans="2:2">
      <c r="B39663" s="15"/>
    </row>
    <row r="39664" spans="2:2">
      <c r="B39664" s="15"/>
    </row>
    <row r="39665" spans="2:2">
      <c r="B39665" s="15"/>
    </row>
    <row r="39666" spans="2:2">
      <c r="B39666" s="15"/>
    </row>
    <row r="39667" spans="2:2">
      <c r="B39667" s="15"/>
    </row>
    <row r="39668" spans="2:2">
      <c r="B39668" s="15"/>
    </row>
    <row r="39669" spans="2:2">
      <c r="B39669" s="15"/>
    </row>
    <row r="39670" spans="2:2">
      <c r="B39670" s="15"/>
    </row>
    <row r="39671" spans="2:2">
      <c r="B39671" s="15"/>
    </row>
    <row r="39672" spans="2:2">
      <c r="B39672" s="15"/>
    </row>
    <row r="39673" spans="2:2">
      <c r="B39673" s="15"/>
    </row>
    <row r="39674" spans="2:2">
      <c r="B39674" s="15"/>
    </row>
    <row r="39675" spans="2:2">
      <c r="B39675" s="15"/>
    </row>
    <row r="39676" spans="2:2">
      <c r="B39676" s="15"/>
    </row>
    <row r="39677" spans="2:2">
      <c r="B39677" s="15"/>
    </row>
    <row r="39678" spans="2:2">
      <c r="B39678" s="15"/>
    </row>
    <row r="39679" spans="2:2">
      <c r="B39679" s="15"/>
    </row>
    <row r="39680" spans="2:2">
      <c r="B39680" s="15"/>
    </row>
    <row r="39681" spans="2:2">
      <c r="B39681" s="15"/>
    </row>
    <row r="39682" spans="2:2">
      <c r="B39682" s="15"/>
    </row>
    <row r="39683" spans="2:2">
      <c r="B39683" s="15"/>
    </row>
    <row r="39684" spans="2:2">
      <c r="B39684" s="15"/>
    </row>
    <row r="39685" spans="2:2">
      <c r="B39685" s="15"/>
    </row>
    <row r="39686" spans="2:2">
      <c r="B39686" s="15"/>
    </row>
    <row r="39687" spans="2:2">
      <c r="B39687" s="15"/>
    </row>
    <row r="39688" spans="2:2">
      <c r="B39688" s="15"/>
    </row>
    <row r="39689" spans="2:2">
      <c r="B39689" s="15"/>
    </row>
    <row r="39690" spans="2:2">
      <c r="B39690" s="15"/>
    </row>
    <row r="39691" spans="2:2">
      <c r="B39691" s="15"/>
    </row>
    <row r="39692" spans="2:2">
      <c r="B39692" s="15"/>
    </row>
    <row r="39693" spans="2:2">
      <c r="B39693" s="15"/>
    </row>
    <row r="39694" spans="2:2">
      <c r="B39694" s="15"/>
    </row>
    <row r="39695" spans="2:2">
      <c r="B39695" s="15"/>
    </row>
    <row r="39696" spans="2:2">
      <c r="B39696" s="15"/>
    </row>
    <row r="39697" spans="2:2">
      <c r="B39697" s="15"/>
    </row>
    <row r="39698" spans="2:2">
      <c r="B39698" s="15"/>
    </row>
    <row r="39699" spans="2:2">
      <c r="B39699" s="15"/>
    </row>
    <row r="39700" spans="2:2">
      <c r="B39700" s="15"/>
    </row>
    <row r="39701" spans="2:2">
      <c r="B39701" s="15"/>
    </row>
    <row r="39702" spans="2:2">
      <c r="B39702" s="15"/>
    </row>
    <row r="39703" spans="2:2">
      <c r="B39703" s="15"/>
    </row>
    <row r="39704" spans="2:2">
      <c r="B39704" s="15"/>
    </row>
    <row r="39705" spans="2:2">
      <c r="B39705" s="15"/>
    </row>
    <row r="39706" spans="2:2">
      <c r="B39706" s="15"/>
    </row>
    <row r="39707" spans="2:2">
      <c r="B39707" s="15"/>
    </row>
    <row r="39708" spans="2:2">
      <c r="B39708" s="15"/>
    </row>
    <row r="39709" spans="2:2">
      <c r="B39709" s="15"/>
    </row>
    <row r="39710" spans="2:2">
      <c r="B39710" s="15"/>
    </row>
    <row r="39711" spans="2:2">
      <c r="B39711" s="15"/>
    </row>
    <row r="39712" spans="2:2">
      <c r="B39712" s="15"/>
    </row>
    <row r="39713" spans="2:2">
      <c r="B39713" s="15"/>
    </row>
    <row r="39714" spans="2:2">
      <c r="B39714" s="15"/>
    </row>
    <row r="39715" spans="2:2">
      <c r="B39715" s="15"/>
    </row>
    <row r="39716" spans="2:2">
      <c r="B39716" s="15"/>
    </row>
    <row r="39717" spans="2:2">
      <c r="B39717" s="15"/>
    </row>
    <row r="39718" spans="2:2">
      <c r="B39718" s="15"/>
    </row>
    <row r="39719" spans="2:2">
      <c r="B39719" s="15"/>
    </row>
    <row r="39720" spans="2:2">
      <c r="B39720" s="15"/>
    </row>
    <row r="39721" spans="2:2">
      <c r="B39721" s="15"/>
    </row>
    <row r="39722" spans="2:2">
      <c r="B39722" s="15"/>
    </row>
    <row r="39723" spans="2:2">
      <c r="B39723" s="15"/>
    </row>
    <row r="39724" spans="2:2">
      <c r="B39724" s="15"/>
    </row>
    <row r="39725" spans="2:2">
      <c r="B39725" s="15"/>
    </row>
    <row r="39726" spans="2:2">
      <c r="B39726" s="15"/>
    </row>
    <row r="39727" spans="2:2">
      <c r="B39727" s="15"/>
    </row>
    <row r="39728" spans="2:2">
      <c r="B39728" s="15"/>
    </row>
    <row r="39729" spans="2:2">
      <c r="B39729" s="15"/>
    </row>
    <row r="39730" spans="2:2">
      <c r="B39730" s="15"/>
    </row>
    <row r="39731" spans="2:2">
      <c r="B39731" s="15"/>
    </row>
    <row r="39732" spans="2:2">
      <c r="B39732" s="15"/>
    </row>
    <row r="39733" spans="2:2">
      <c r="B39733" s="15"/>
    </row>
    <row r="39734" spans="2:2">
      <c r="B39734" s="15"/>
    </row>
    <row r="39735" spans="2:2">
      <c r="B39735" s="15"/>
    </row>
    <row r="39736" spans="2:2">
      <c r="B39736" s="15"/>
    </row>
    <row r="39737" spans="2:2">
      <c r="B39737" s="15"/>
    </row>
    <row r="39738" spans="2:2">
      <c r="B39738" s="15"/>
    </row>
    <row r="39739" spans="2:2">
      <c r="B39739" s="15"/>
    </row>
    <row r="39740" spans="2:2">
      <c r="B39740" s="15"/>
    </row>
    <row r="39741" spans="2:2">
      <c r="B39741" s="15"/>
    </row>
    <row r="39742" spans="2:2">
      <c r="B39742" s="15"/>
    </row>
    <row r="39743" spans="2:2">
      <c r="B39743" s="15"/>
    </row>
    <row r="39744" spans="2:2">
      <c r="B39744" s="15"/>
    </row>
    <row r="39745" spans="2:2">
      <c r="B39745" s="15"/>
    </row>
    <row r="39746" spans="2:2">
      <c r="B39746" s="15"/>
    </row>
    <row r="39747" spans="2:2">
      <c r="B39747" s="15"/>
    </row>
    <row r="39748" spans="2:2">
      <c r="B39748" s="15"/>
    </row>
    <row r="39749" spans="2:2">
      <c r="B39749" s="15"/>
    </row>
    <row r="39750" spans="2:2">
      <c r="B39750" s="15"/>
    </row>
    <row r="39751" spans="2:2">
      <c r="B39751" s="15"/>
    </row>
    <row r="39752" spans="2:2">
      <c r="B39752" s="15"/>
    </row>
    <row r="39753" spans="2:2">
      <c r="B39753" s="15"/>
    </row>
    <row r="39754" spans="2:2">
      <c r="B39754" s="15"/>
    </row>
    <row r="39755" spans="2:2">
      <c r="B39755" s="15"/>
    </row>
    <row r="39756" spans="2:2">
      <c r="B39756" s="15"/>
    </row>
    <row r="39757" spans="2:2">
      <c r="B39757" s="15"/>
    </row>
    <row r="39758" spans="2:2">
      <c r="B39758" s="15"/>
    </row>
    <row r="39759" spans="2:2">
      <c r="B39759" s="15"/>
    </row>
    <row r="39760" spans="2:2">
      <c r="B39760" s="15"/>
    </row>
    <row r="39761" spans="2:2">
      <c r="B39761" s="15"/>
    </row>
    <row r="39762" spans="2:2">
      <c r="B39762" s="15"/>
    </row>
    <row r="39763" spans="2:2">
      <c r="B39763" s="15"/>
    </row>
    <row r="39764" spans="2:2">
      <c r="B39764" s="15"/>
    </row>
    <row r="39765" spans="2:2">
      <c r="B39765" s="15"/>
    </row>
    <row r="39766" spans="2:2">
      <c r="B39766" s="15"/>
    </row>
    <row r="39767" spans="2:2">
      <c r="B39767" s="15"/>
    </row>
    <row r="39768" spans="2:2">
      <c r="B39768" s="15"/>
    </row>
    <row r="39769" spans="2:2">
      <c r="B39769" s="15"/>
    </row>
    <row r="39770" spans="2:2">
      <c r="B39770" s="15"/>
    </row>
    <row r="39771" spans="2:2">
      <c r="B39771" s="15"/>
    </row>
    <row r="39772" spans="2:2">
      <c r="B39772" s="15"/>
    </row>
    <row r="39773" spans="2:2">
      <c r="B39773" s="15"/>
    </row>
    <row r="39774" spans="2:2">
      <c r="B39774" s="15"/>
    </row>
    <row r="39775" spans="2:2">
      <c r="B39775" s="15"/>
    </row>
    <row r="39776" spans="2:2">
      <c r="B39776" s="15"/>
    </row>
    <row r="39777" spans="2:2">
      <c r="B39777" s="15"/>
    </row>
    <row r="39778" spans="2:2">
      <c r="B39778" s="15"/>
    </row>
    <row r="39779" spans="2:2">
      <c r="B39779" s="15"/>
    </row>
    <row r="39780" spans="2:2">
      <c r="B39780" s="15"/>
    </row>
    <row r="39781" spans="2:2">
      <c r="B39781" s="15"/>
    </row>
    <row r="39782" spans="2:2">
      <c r="B39782" s="15"/>
    </row>
    <row r="39783" spans="2:2">
      <c r="B39783" s="15"/>
    </row>
    <row r="39784" spans="2:2">
      <c r="B39784" s="15"/>
    </row>
    <row r="39785" spans="2:2">
      <c r="B39785" s="15"/>
    </row>
    <row r="39786" spans="2:2">
      <c r="B39786" s="15"/>
    </row>
    <row r="39787" spans="2:2">
      <c r="B39787" s="15"/>
    </row>
    <row r="39788" spans="2:2">
      <c r="B39788" s="15"/>
    </row>
    <row r="39789" spans="2:2">
      <c r="B39789" s="15"/>
    </row>
    <row r="39790" spans="2:2">
      <c r="B39790" s="15"/>
    </row>
    <row r="39791" spans="2:2">
      <c r="B39791" s="15"/>
    </row>
    <row r="39792" spans="2:2">
      <c r="B39792" s="15"/>
    </row>
    <row r="39793" spans="2:2">
      <c r="B39793" s="15"/>
    </row>
    <row r="39794" spans="2:2">
      <c r="B39794" s="15"/>
    </row>
    <row r="39795" spans="2:2">
      <c r="B39795" s="15"/>
    </row>
    <row r="39796" spans="2:2">
      <c r="B39796" s="15"/>
    </row>
    <row r="39797" spans="2:2">
      <c r="B39797" s="15"/>
    </row>
    <row r="39798" spans="2:2">
      <c r="B39798" s="15"/>
    </row>
    <row r="39799" spans="2:2">
      <c r="B39799" s="15"/>
    </row>
    <row r="39800" spans="2:2">
      <c r="B39800" s="15"/>
    </row>
    <row r="39801" spans="2:2">
      <c r="B39801" s="15"/>
    </row>
    <row r="39802" spans="2:2">
      <c r="B39802" s="15"/>
    </row>
    <row r="39803" spans="2:2">
      <c r="B39803" s="15"/>
    </row>
    <row r="39804" spans="2:2">
      <c r="B39804" s="15"/>
    </row>
    <row r="39805" spans="2:2">
      <c r="B39805" s="15"/>
    </row>
    <row r="39806" spans="2:2">
      <c r="B39806" s="15"/>
    </row>
    <row r="39807" spans="2:2">
      <c r="B39807" s="15"/>
    </row>
    <row r="39808" spans="2:2">
      <c r="B39808" s="15"/>
    </row>
    <row r="39809" spans="2:2">
      <c r="B39809" s="15"/>
    </row>
    <row r="39810" spans="2:2">
      <c r="B39810" s="15"/>
    </row>
    <row r="39811" spans="2:2">
      <c r="B39811" s="15"/>
    </row>
    <row r="39812" spans="2:2">
      <c r="B39812" s="15"/>
    </row>
    <row r="39813" spans="2:2">
      <c r="B39813" s="15"/>
    </row>
    <row r="39814" spans="2:2">
      <c r="B39814" s="15"/>
    </row>
    <row r="39815" spans="2:2">
      <c r="B39815" s="15"/>
    </row>
    <row r="39816" spans="2:2">
      <c r="B39816" s="15"/>
    </row>
    <row r="39817" spans="2:2">
      <c r="B39817" s="15"/>
    </row>
    <row r="39818" spans="2:2">
      <c r="B39818" s="15"/>
    </row>
    <row r="39819" spans="2:2">
      <c r="B39819" s="15"/>
    </row>
    <row r="39820" spans="2:2">
      <c r="B39820" s="15"/>
    </row>
    <row r="39821" spans="2:2">
      <c r="B39821" s="15"/>
    </row>
    <row r="39822" spans="2:2">
      <c r="B39822" s="15"/>
    </row>
    <row r="39823" spans="2:2">
      <c r="B39823" s="15"/>
    </row>
    <row r="39824" spans="2:2">
      <c r="B39824" s="15"/>
    </row>
    <row r="39825" spans="2:2">
      <c r="B39825" s="15"/>
    </row>
    <row r="39826" spans="2:2">
      <c r="B39826" s="15"/>
    </row>
    <row r="39827" spans="2:2">
      <c r="B39827" s="15"/>
    </row>
    <row r="39828" spans="2:2">
      <c r="B39828" s="15"/>
    </row>
    <row r="39829" spans="2:2">
      <c r="B39829" s="15"/>
    </row>
    <row r="39830" spans="2:2">
      <c r="B39830" s="15"/>
    </row>
    <row r="39831" spans="2:2">
      <c r="B39831" s="15"/>
    </row>
    <row r="39832" spans="2:2">
      <c r="B39832" s="15"/>
    </row>
    <row r="39833" spans="2:2">
      <c r="B39833" s="15"/>
    </row>
    <row r="39834" spans="2:2">
      <c r="B39834" s="15"/>
    </row>
    <row r="39835" spans="2:2">
      <c r="B39835" s="15"/>
    </row>
    <row r="39836" spans="2:2">
      <c r="B39836" s="15"/>
    </row>
    <row r="39837" spans="2:2">
      <c r="B39837" s="15"/>
    </row>
    <row r="39838" spans="2:2">
      <c r="B39838" s="15"/>
    </row>
    <row r="39839" spans="2:2">
      <c r="B39839" s="15"/>
    </row>
    <row r="39840" spans="2:2">
      <c r="B39840" s="15"/>
    </row>
    <row r="39841" spans="2:2">
      <c r="B39841" s="15"/>
    </row>
    <row r="39842" spans="2:2">
      <c r="B39842" s="15"/>
    </row>
    <row r="39843" spans="2:2">
      <c r="B39843" s="15"/>
    </row>
    <row r="39844" spans="2:2">
      <c r="B39844" s="15"/>
    </row>
    <row r="39845" spans="2:2">
      <c r="B39845" s="15"/>
    </row>
    <row r="39846" spans="2:2">
      <c r="B39846" s="15"/>
    </row>
    <row r="39847" spans="2:2">
      <c r="B39847" s="15"/>
    </row>
    <row r="39848" spans="2:2">
      <c r="B39848" s="15"/>
    </row>
    <row r="39849" spans="2:2">
      <c r="B39849" s="15"/>
    </row>
    <row r="39850" spans="2:2">
      <c r="B39850" s="15"/>
    </row>
    <row r="39851" spans="2:2">
      <c r="B39851" s="15"/>
    </row>
    <row r="39852" spans="2:2">
      <c r="B39852" s="15"/>
    </row>
    <row r="39853" spans="2:2">
      <c r="B39853" s="15"/>
    </row>
    <row r="39854" spans="2:2">
      <c r="B39854" s="15"/>
    </row>
    <row r="39855" spans="2:2">
      <c r="B39855" s="15"/>
    </row>
    <row r="39856" spans="2:2">
      <c r="B39856" s="15"/>
    </row>
    <row r="39857" spans="2:2">
      <c r="B39857" s="15"/>
    </row>
    <row r="39858" spans="2:2">
      <c r="B39858" s="15"/>
    </row>
    <row r="39859" spans="2:2">
      <c r="B39859" s="15"/>
    </row>
    <row r="39860" spans="2:2">
      <c r="B39860" s="15"/>
    </row>
    <row r="39861" spans="2:2">
      <c r="B39861" s="15"/>
    </row>
    <row r="39862" spans="2:2">
      <c r="B39862" s="15"/>
    </row>
    <row r="39863" spans="2:2">
      <c r="B39863" s="15"/>
    </row>
    <row r="39864" spans="2:2">
      <c r="B39864" s="15"/>
    </row>
    <row r="39865" spans="2:2">
      <c r="B39865" s="15"/>
    </row>
    <row r="39866" spans="2:2">
      <c r="B39866" s="15"/>
    </row>
    <row r="39867" spans="2:2">
      <c r="B39867" s="15"/>
    </row>
    <row r="39868" spans="2:2">
      <c r="B39868" s="15"/>
    </row>
    <row r="39869" spans="2:2">
      <c r="B39869" s="15"/>
    </row>
    <row r="39870" spans="2:2">
      <c r="B39870" s="15"/>
    </row>
    <row r="39871" spans="2:2">
      <c r="B39871" s="15"/>
    </row>
    <row r="39872" spans="2:2">
      <c r="B39872" s="15"/>
    </row>
    <row r="39873" spans="2:2">
      <c r="B39873" s="15"/>
    </row>
    <row r="39874" spans="2:2">
      <c r="B39874" s="15"/>
    </row>
    <row r="39875" spans="2:2">
      <c r="B39875" s="15"/>
    </row>
    <row r="39876" spans="2:2">
      <c r="B39876" s="15"/>
    </row>
    <row r="39877" spans="2:2">
      <c r="B39877" s="15"/>
    </row>
    <row r="39878" spans="2:2">
      <c r="B39878" s="15"/>
    </row>
    <row r="39879" spans="2:2">
      <c r="B39879" s="15"/>
    </row>
    <row r="39880" spans="2:2">
      <c r="B39880" s="15"/>
    </row>
    <row r="39881" spans="2:2">
      <c r="B39881" s="15"/>
    </row>
    <row r="39882" spans="2:2">
      <c r="B39882" s="15"/>
    </row>
    <row r="39883" spans="2:2">
      <c r="B39883" s="15"/>
    </row>
    <row r="39884" spans="2:2">
      <c r="B39884" s="15"/>
    </row>
    <row r="39885" spans="2:2">
      <c r="B39885" s="15"/>
    </row>
    <row r="39886" spans="2:2">
      <c r="B39886" s="15"/>
    </row>
    <row r="39887" spans="2:2">
      <c r="B39887" s="15"/>
    </row>
    <row r="39888" spans="2:2">
      <c r="B39888" s="15"/>
    </row>
    <row r="39889" spans="2:2">
      <c r="B39889" s="15"/>
    </row>
    <row r="39890" spans="2:2">
      <c r="B39890" s="15"/>
    </row>
    <row r="39891" spans="2:2">
      <c r="B39891" s="15"/>
    </row>
    <row r="39892" spans="2:2">
      <c r="B39892" s="15"/>
    </row>
    <row r="39893" spans="2:2">
      <c r="B39893" s="15"/>
    </row>
    <row r="39894" spans="2:2">
      <c r="B39894" s="15"/>
    </row>
    <row r="39895" spans="2:2">
      <c r="B39895" s="15"/>
    </row>
    <row r="39896" spans="2:2">
      <c r="B39896" s="15"/>
    </row>
    <row r="39897" spans="2:2">
      <c r="B39897" s="15"/>
    </row>
    <row r="39898" spans="2:2">
      <c r="B39898" s="15"/>
    </row>
    <row r="39899" spans="2:2">
      <c r="B39899" s="15"/>
    </row>
    <row r="39900" spans="2:2">
      <c r="B39900" s="15"/>
    </row>
    <row r="39901" spans="2:2">
      <c r="B39901" s="15"/>
    </row>
    <row r="39902" spans="2:2">
      <c r="B39902" s="15"/>
    </row>
    <row r="39903" spans="2:2">
      <c r="B39903" s="15"/>
    </row>
    <row r="39904" spans="2:2">
      <c r="B39904" s="15"/>
    </row>
    <row r="39905" spans="2:2">
      <c r="B39905" s="15"/>
    </row>
    <row r="39906" spans="2:2">
      <c r="B39906" s="15"/>
    </row>
    <row r="39907" spans="2:2">
      <c r="B39907" s="15"/>
    </row>
    <row r="39908" spans="2:2">
      <c r="B39908" s="15"/>
    </row>
    <row r="39909" spans="2:2">
      <c r="B39909" s="15"/>
    </row>
    <row r="39910" spans="2:2">
      <c r="B39910" s="15"/>
    </row>
    <row r="39911" spans="2:2">
      <c r="B39911" s="15"/>
    </row>
    <row r="39912" spans="2:2">
      <c r="B39912" s="15"/>
    </row>
    <row r="39913" spans="2:2">
      <c r="B39913" s="15"/>
    </row>
    <row r="39914" spans="2:2">
      <c r="B39914" s="15"/>
    </row>
    <row r="39915" spans="2:2">
      <c r="B39915" s="15"/>
    </row>
    <row r="39916" spans="2:2">
      <c r="B39916" s="15"/>
    </row>
    <row r="39917" spans="2:2">
      <c r="B39917" s="15"/>
    </row>
    <row r="39918" spans="2:2">
      <c r="B39918" s="15"/>
    </row>
    <row r="39919" spans="2:2">
      <c r="B39919" s="15"/>
    </row>
    <row r="39920" spans="2:2">
      <c r="B39920" s="15"/>
    </row>
    <row r="39921" spans="2:2">
      <c r="B39921" s="15"/>
    </row>
    <row r="39922" spans="2:2">
      <c r="B39922" s="15"/>
    </row>
    <row r="39923" spans="2:2">
      <c r="B39923" s="15"/>
    </row>
    <row r="39924" spans="2:2">
      <c r="B39924" s="15"/>
    </row>
    <row r="39925" spans="2:2">
      <c r="B39925" s="15"/>
    </row>
    <row r="39926" spans="2:2">
      <c r="B39926" s="15"/>
    </row>
    <row r="39927" spans="2:2">
      <c r="B39927" s="15"/>
    </row>
    <row r="39928" spans="2:2">
      <c r="B39928" s="15"/>
    </row>
    <row r="39929" spans="2:2">
      <c r="B39929" s="15"/>
    </row>
    <row r="39930" spans="2:2">
      <c r="B39930" s="15"/>
    </row>
    <row r="39931" spans="2:2">
      <c r="B39931" s="15"/>
    </row>
    <row r="39932" spans="2:2">
      <c r="B39932" s="15"/>
    </row>
    <row r="39933" spans="2:2">
      <c r="B39933" s="15"/>
    </row>
    <row r="39934" spans="2:2">
      <c r="B39934" s="15"/>
    </row>
    <row r="39935" spans="2:2">
      <c r="B39935" s="15"/>
    </row>
    <row r="39936" spans="2:2">
      <c r="B39936" s="15"/>
    </row>
    <row r="39937" spans="2:2">
      <c r="B39937" s="15"/>
    </row>
    <row r="39938" spans="2:2">
      <c r="B39938" s="15"/>
    </row>
    <row r="39939" spans="2:2">
      <c r="B39939" s="15"/>
    </row>
    <row r="39940" spans="2:2">
      <c r="B39940" s="15"/>
    </row>
    <row r="39941" spans="2:2">
      <c r="B39941" s="15"/>
    </row>
    <row r="39942" spans="2:2">
      <c r="B39942" s="15"/>
    </row>
    <row r="39943" spans="2:2">
      <c r="B39943" s="15"/>
    </row>
    <row r="39944" spans="2:2">
      <c r="B39944" s="15"/>
    </row>
    <row r="39945" spans="2:2">
      <c r="B39945" s="15"/>
    </row>
    <row r="39946" spans="2:2">
      <c r="B39946" s="15"/>
    </row>
    <row r="39947" spans="2:2">
      <c r="B39947" s="15"/>
    </row>
    <row r="39948" spans="2:2">
      <c r="B39948" s="15"/>
    </row>
    <row r="39949" spans="2:2">
      <c r="B39949" s="15"/>
    </row>
    <row r="39950" spans="2:2">
      <c r="B39950" s="15"/>
    </row>
    <row r="39951" spans="2:2">
      <c r="B39951" s="15"/>
    </row>
    <row r="39952" spans="2:2">
      <c r="B39952" s="15"/>
    </row>
    <row r="39953" spans="2:2">
      <c r="B39953" s="15"/>
    </row>
    <row r="39954" spans="2:2">
      <c r="B39954" s="15"/>
    </row>
    <row r="39955" spans="2:2">
      <c r="B39955" s="15"/>
    </row>
    <row r="39956" spans="2:2">
      <c r="B39956" s="15"/>
    </row>
    <row r="39957" spans="2:2">
      <c r="B39957" s="15"/>
    </row>
    <row r="39958" spans="2:2">
      <c r="B39958" s="15"/>
    </row>
    <row r="39959" spans="2:2">
      <c r="B39959" s="15"/>
    </row>
    <row r="39960" spans="2:2">
      <c r="B39960" s="15"/>
    </row>
    <row r="39961" spans="2:2">
      <c r="B39961" s="15"/>
    </row>
    <row r="39962" spans="2:2">
      <c r="B39962" s="15"/>
    </row>
    <row r="39963" spans="2:2">
      <c r="B39963" s="15"/>
    </row>
    <row r="39964" spans="2:2">
      <c r="B39964" s="15"/>
    </row>
    <row r="39965" spans="2:2">
      <c r="B39965" s="15"/>
    </row>
    <row r="39966" spans="2:2">
      <c r="B39966" s="15"/>
    </row>
    <row r="39967" spans="2:2">
      <c r="B39967" s="15"/>
    </row>
    <row r="39968" spans="2:2">
      <c r="B39968" s="15"/>
    </row>
    <row r="39969" spans="2:2">
      <c r="B39969" s="15"/>
    </row>
    <row r="39970" spans="2:2">
      <c r="B39970" s="15"/>
    </row>
    <row r="39971" spans="2:2">
      <c r="B39971" s="15"/>
    </row>
    <row r="39972" spans="2:2">
      <c r="B39972" s="15"/>
    </row>
    <row r="39973" spans="2:2">
      <c r="B39973" s="15"/>
    </row>
    <row r="39974" spans="2:2">
      <c r="B39974" s="15"/>
    </row>
    <row r="39975" spans="2:2">
      <c r="B39975" s="15"/>
    </row>
    <row r="39976" spans="2:2">
      <c r="B39976" s="15"/>
    </row>
    <row r="39977" spans="2:2">
      <c r="B39977" s="15"/>
    </row>
    <row r="39978" spans="2:2">
      <c r="B39978" s="15"/>
    </row>
    <row r="39979" spans="2:2">
      <c r="B39979" s="15"/>
    </row>
    <row r="39980" spans="2:2">
      <c r="B39980" s="15"/>
    </row>
    <row r="39981" spans="2:2">
      <c r="B39981" s="15"/>
    </row>
    <row r="39982" spans="2:2">
      <c r="B39982" s="15"/>
    </row>
    <row r="39983" spans="2:2">
      <c r="B39983" s="15"/>
    </row>
    <row r="39984" spans="2:2">
      <c r="B39984" s="15"/>
    </row>
    <row r="39985" spans="2:2">
      <c r="B39985" s="15"/>
    </row>
    <row r="39986" spans="2:2">
      <c r="B39986" s="15"/>
    </row>
    <row r="39987" spans="2:2">
      <c r="B39987" s="15"/>
    </row>
    <row r="39988" spans="2:2">
      <c r="B39988" s="15"/>
    </row>
    <row r="39989" spans="2:2">
      <c r="B39989" s="15"/>
    </row>
    <row r="39990" spans="2:2">
      <c r="B39990" s="15"/>
    </row>
    <row r="39991" spans="2:2">
      <c r="B39991" s="15"/>
    </row>
    <row r="39992" spans="2:2">
      <c r="B39992" s="15"/>
    </row>
    <row r="39993" spans="2:2">
      <c r="B39993" s="15"/>
    </row>
    <row r="39994" spans="2:2">
      <c r="B39994" s="15"/>
    </row>
    <row r="39995" spans="2:2">
      <c r="B39995" s="15"/>
    </row>
    <row r="39996" spans="2:2">
      <c r="B39996" s="15"/>
    </row>
    <row r="39997" spans="2:2">
      <c r="B39997" s="15"/>
    </row>
    <row r="39998" spans="2:2">
      <c r="B39998" s="15"/>
    </row>
    <row r="39999" spans="2:2">
      <c r="B39999" s="15"/>
    </row>
    <row r="40000" spans="2:2">
      <c r="B40000" s="15"/>
    </row>
    <row r="40001" spans="2:2">
      <c r="B40001" s="15"/>
    </row>
    <row r="40002" spans="2:2">
      <c r="B40002" s="15"/>
    </row>
    <row r="40003" spans="2:2">
      <c r="B40003" s="15"/>
    </row>
    <row r="40004" spans="2:2">
      <c r="B40004" s="15"/>
    </row>
    <row r="40005" spans="2:2">
      <c r="B40005" s="15"/>
    </row>
    <row r="40006" spans="2:2">
      <c r="B40006" s="15"/>
    </row>
    <row r="40007" spans="2:2">
      <c r="B40007" s="15"/>
    </row>
    <row r="40008" spans="2:2">
      <c r="B40008" s="15"/>
    </row>
    <row r="40009" spans="2:2">
      <c r="B40009" s="15"/>
    </row>
    <row r="40010" spans="2:2">
      <c r="B40010" s="15"/>
    </row>
    <row r="40011" spans="2:2">
      <c r="B40011" s="15"/>
    </row>
    <row r="40012" spans="2:2">
      <c r="B40012" s="15"/>
    </row>
    <row r="40013" spans="2:2">
      <c r="B40013" s="15"/>
    </row>
    <row r="40014" spans="2:2">
      <c r="B40014" s="15"/>
    </row>
    <row r="40015" spans="2:2">
      <c r="B40015" s="15"/>
    </row>
    <row r="40016" spans="2:2">
      <c r="B40016" s="15"/>
    </row>
    <row r="40017" spans="2:2">
      <c r="B40017" s="15"/>
    </row>
    <row r="40018" spans="2:2">
      <c r="B40018" s="15"/>
    </row>
    <row r="40019" spans="2:2">
      <c r="B40019" s="15"/>
    </row>
    <row r="40020" spans="2:2">
      <c r="B40020" s="15"/>
    </row>
    <row r="40021" spans="2:2">
      <c r="B40021" s="15"/>
    </row>
    <row r="40022" spans="2:2">
      <c r="B40022" s="15"/>
    </row>
    <row r="40023" spans="2:2">
      <c r="B40023" s="15"/>
    </row>
    <row r="40024" spans="2:2">
      <c r="B40024" s="15"/>
    </row>
    <row r="40025" spans="2:2">
      <c r="B40025" s="15"/>
    </row>
    <row r="40026" spans="2:2">
      <c r="B40026" s="15"/>
    </row>
    <row r="40027" spans="2:2">
      <c r="B40027" s="15"/>
    </row>
    <row r="40028" spans="2:2">
      <c r="B40028" s="15"/>
    </row>
    <row r="40029" spans="2:2">
      <c r="B40029" s="15"/>
    </row>
    <row r="40030" spans="2:2">
      <c r="B40030" s="15"/>
    </row>
    <row r="40031" spans="2:2">
      <c r="B40031" s="15"/>
    </row>
    <row r="40032" spans="2:2">
      <c r="B40032" s="15"/>
    </row>
    <row r="40033" spans="2:2">
      <c r="B40033" s="15"/>
    </row>
    <row r="40034" spans="2:2">
      <c r="B40034" s="15"/>
    </row>
    <row r="40035" spans="2:2">
      <c r="B40035" s="15"/>
    </row>
    <row r="40036" spans="2:2">
      <c r="B40036" s="15"/>
    </row>
    <row r="40037" spans="2:2">
      <c r="B40037" s="15"/>
    </row>
    <row r="40038" spans="2:2">
      <c r="B40038" s="15"/>
    </row>
    <row r="40039" spans="2:2">
      <c r="B40039" s="15"/>
    </row>
    <row r="40040" spans="2:2">
      <c r="B40040" s="15"/>
    </row>
    <row r="40041" spans="2:2">
      <c r="B40041" s="15"/>
    </row>
    <row r="40042" spans="2:2">
      <c r="B40042" s="15"/>
    </row>
    <row r="40043" spans="2:2">
      <c r="B40043" s="15"/>
    </row>
    <row r="40044" spans="2:2">
      <c r="B40044" s="15"/>
    </row>
    <row r="40045" spans="2:2">
      <c r="B40045" s="15"/>
    </row>
    <row r="40046" spans="2:2">
      <c r="B40046" s="15"/>
    </row>
    <row r="40047" spans="2:2">
      <c r="B40047" s="15"/>
    </row>
    <row r="40048" spans="2:2">
      <c r="B40048" s="15"/>
    </row>
    <row r="40049" spans="2:2">
      <c r="B40049" s="15"/>
    </row>
    <row r="40050" spans="2:2">
      <c r="B40050" s="15"/>
    </row>
    <row r="40051" spans="2:2">
      <c r="B40051" s="15"/>
    </row>
    <row r="40052" spans="2:2">
      <c r="B40052" s="15"/>
    </row>
    <row r="40053" spans="2:2">
      <c r="B40053" s="15"/>
    </row>
    <row r="40054" spans="2:2">
      <c r="B40054" s="15"/>
    </row>
    <row r="40055" spans="2:2">
      <c r="B40055" s="15"/>
    </row>
    <row r="40056" spans="2:2">
      <c r="B40056" s="15"/>
    </row>
    <row r="40057" spans="2:2">
      <c r="B40057" s="15"/>
    </row>
    <row r="40058" spans="2:2">
      <c r="B40058" s="15"/>
    </row>
    <row r="40059" spans="2:2">
      <c r="B40059" s="15"/>
    </row>
    <row r="40060" spans="2:2">
      <c r="B40060" s="15"/>
    </row>
    <row r="40061" spans="2:2">
      <c r="B40061" s="15"/>
    </row>
    <row r="40062" spans="2:2">
      <c r="B40062" s="15"/>
    </row>
    <row r="40063" spans="2:2">
      <c r="B40063" s="15"/>
    </row>
    <row r="40064" spans="2:2">
      <c r="B40064" s="15"/>
    </row>
    <row r="40065" spans="2:2">
      <c r="B40065" s="15"/>
    </row>
    <row r="40066" spans="2:2">
      <c r="B40066" s="15"/>
    </row>
    <row r="40067" spans="2:2">
      <c r="B40067" s="15"/>
    </row>
    <row r="40068" spans="2:2">
      <c r="B40068" s="15"/>
    </row>
    <row r="40069" spans="2:2">
      <c r="B40069" s="15"/>
    </row>
    <row r="40070" spans="2:2">
      <c r="B40070" s="15"/>
    </row>
    <row r="40071" spans="2:2">
      <c r="B40071" s="15"/>
    </row>
    <row r="40072" spans="2:2">
      <c r="B40072" s="15"/>
    </row>
    <row r="40073" spans="2:2">
      <c r="B40073" s="15"/>
    </row>
    <row r="40074" spans="2:2">
      <c r="B40074" s="15"/>
    </row>
    <row r="40075" spans="2:2">
      <c r="B40075" s="15"/>
    </row>
    <row r="40076" spans="2:2">
      <c r="B40076" s="15"/>
    </row>
    <row r="40077" spans="2:2">
      <c r="B40077" s="15"/>
    </row>
    <row r="40078" spans="2:2">
      <c r="B40078" s="15"/>
    </row>
    <row r="40079" spans="2:2">
      <c r="B40079" s="15"/>
    </row>
    <row r="40080" spans="2:2">
      <c r="B40080" s="15"/>
    </row>
    <row r="40081" spans="2:2">
      <c r="B40081" s="15"/>
    </row>
    <row r="40082" spans="2:2">
      <c r="B40082" s="15"/>
    </row>
    <row r="40083" spans="2:2">
      <c r="B40083" s="15"/>
    </row>
    <row r="40084" spans="2:2">
      <c r="B40084" s="15"/>
    </row>
    <row r="40085" spans="2:2">
      <c r="B40085" s="15"/>
    </row>
    <row r="40086" spans="2:2">
      <c r="B40086" s="15"/>
    </row>
    <row r="40087" spans="2:2">
      <c r="B40087" s="15"/>
    </row>
    <row r="40088" spans="2:2">
      <c r="B40088" s="15"/>
    </row>
    <row r="40089" spans="2:2">
      <c r="B40089" s="15"/>
    </row>
    <row r="40090" spans="2:2">
      <c r="B40090" s="15"/>
    </row>
    <row r="40091" spans="2:2">
      <c r="B40091" s="15"/>
    </row>
    <row r="40092" spans="2:2">
      <c r="B40092" s="15"/>
    </row>
    <row r="40093" spans="2:2">
      <c r="B40093" s="15"/>
    </row>
    <row r="40094" spans="2:2">
      <c r="B40094" s="15"/>
    </row>
    <row r="40095" spans="2:2">
      <c r="B40095" s="15"/>
    </row>
    <row r="40096" spans="2:2">
      <c r="B40096" s="15"/>
    </row>
    <row r="40097" spans="2:2">
      <c r="B40097" s="15"/>
    </row>
    <row r="40098" spans="2:2">
      <c r="B40098" s="15"/>
    </row>
    <row r="40099" spans="2:2">
      <c r="B40099" s="15"/>
    </row>
    <row r="40100" spans="2:2">
      <c r="B40100" s="15"/>
    </row>
    <row r="40101" spans="2:2">
      <c r="B40101" s="15"/>
    </row>
    <row r="40102" spans="2:2">
      <c r="B40102" s="15"/>
    </row>
    <row r="40103" spans="2:2">
      <c r="B40103" s="15"/>
    </row>
    <row r="40104" spans="2:2">
      <c r="B40104" s="15"/>
    </row>
    <row r="40105" spans="2:2">
      <c r="B40105" s="15"/>
    </row>
    <row r="40106" spans="2:2">
      <c r="B40106" s="15"/>
    </row>
    <row r="40107" spans="2:2">
      <c r="B40107" s="15"/>
    </row>
    <row r="40108" spans="2:2">
      <c r="B40108" s="15"/>
    </row>
    <row r="40109" spans="2:2">
      <c r="B40109" s="15"/>
    </row>
    <row r="40110" spans="2:2">
      <c r="B40110" s="15"/>
    </row>
    <row r="40111" spans="2:2">
      <c r="B40111" s="15"/>
    </row>
    <row r="40112" spans="2:2">
      <c r="B40112" s="15"/>
    </row>
    <row r="40113" spans="2:2">
      <c r="B40113" s="15"/>
    </row>
    <row r="40114" spans="2:2">
      <c r="B40114" s="15"/>
    </row>
    <row r="40115" spans="2:2">
      <c r="B40115" s="15"/>
    </row>
    <row r="40116" spans="2:2">
      <c r="B40116" s="15"/>
    </row>
    <row r="40117" spans="2:2">
      <c r="B40117" s="15"/>
    </row>
    <row r="40118" spans="2:2">
      <c r="B40118" s="15"/>
    </row>
    <row r="40119" spans="2:2">
      <c r="B40119" s="15"/>
    </row>
    <row r="40120" spans="2:2">
      <c r="B40120" s="15"/>
    </row>
    <row r="40121" spans="2:2">
      <c r="B40121" s="15"/>
    </row>
    <row r="40122" spans="2:2">
      <c r="B40122" s="15"/>
    </row>
    <row r="40123" spans="2:2">
      <c r="B40123" s="15"/>
    </row>
    <row r="40124" spans="2:2">
      <c r="B40124" s="15"/>
    </row>
    <row r="40125" spans="2:2">
      <c r="B40125" s="15"/>
    </row>
    <row r="40126" spans="2:2">
      <c r="B40126" s="15"/>
    </row>
    <row r="40127" spans="2:2">
      <c r="B40127" s="15"/>
    </row>
    <row r="40128" spans="2:2">
      <c r="B40128" s="15"/>
    </row>
    <row r="40129" spans="2:2">
      <c r="B40129" s="15"/>
    </row>
    <row r="40130" spans="2:2">
      <c r="B40130" s="15"/>
    </row>
    <row r="40131" spans="2:2">
      <c r="B40131" s="15"/>
    </row>
    <row r="40132" spans="2:2">
      <c r="B40132" s="15"/>
    </row>
    <row r="40133" spans="2:2">
      <c r="B40133" s="15"/>
    </row>
    <row r="40134" spans="2:2">
      <c r="B40134" s="15"/>
    </row>
    <row r="40135" spans="2:2">
      <c r="B40135" s="15"/>
    </row>
    <row r="40136" spans="2:2">
      <c r="B40136" s="15"/>
    </row>
    <row r="40137" spans="2:2">
      <c r="B40137" s="15"/>
    </row>
    <row r="40138" spans="2:2">
      <c r="B40138" s="15"/>
    </row>
    <row r="40139" spans="2:2">
      <c r="B40139" s="15"/>
    </row>
    <row r="40140" spans="2:2">
      <c r="B40140" s="15"/>
    </row>
    <row r="40141" spans="2:2">
      <c r="B40141" s="15"/>
    </row>
    <row r="40142" spans="2:2">
      <c r="B40142" s="15"/>
    </row>
    <row r="40143" spans="2:2">
      <c r="B40143" s="15"/>
    </row>
    <row r="40144" spans="2:2">
      <c r="B40144" s="15"/>
    </row>
    <row r="40145" spans="2:2">
      <c r="B40145" s="15"/>
    </row>
    <row r="40146" spans="2:2">
      <c r="B40146" s="15"/>
    </row>
    <row r="40147" spans="2:2">
      <c r="B40147" s="15"/>
    </row>
    <row r="40148" spans="2:2">
      <c r="B40148" s="15"/>
    </row>
    <row r="40149" spans="2:2">
      <c r="B40149" s="15"/>
    </row>
    <row r="40150" spans="2:2">
      <c r="B40150" s="15"/>
    </row>
    <row r="40151" spans="2:2">
      <c r="B40151" s="15"/>
    </row>
    <row r="40152" spans="2:2">
      <c r="B40152" s="15"/>
    </row>
    <row r="40153" spans="2:2">
      <c r="B40153" s="15"/>
    </row>
    <row r="40154" spans="2:2">
      <c r="B40154" s="15"/>
    </row>
    <row r="40155" spans="2:2">
      <c r="B40155" s="15"/>
    </row>
    <row r="40156" spans="2:2">
      <c r="B40156" s="15"/>
    </row>
    <row r="40157" spans="2:2">
      <c r="B40157" s="15"/>
    </row>
    <row r="40158" spans="2:2">
      <c r="B40158" s="15"/>
    </row>
    <row r="40159" spans="2:2">
      <c r="B40159" s="15"/>
    </row>
    <row r="40160" spans="2:2">
      <c r="B40160" s="15"/>
    </row>
    <row r="40161" spans="2:2">
      <c r="B40161" s="15"/>
    </row>
    <row r="40162" spans="2:2">
      <c r="B40162" s="15"/>
    </row>
    <row r="40163" spans="2:2">
      <c r="B40163" s="15"/>
    </row>
    <row r="40164" spans="2:2">
      <c r="B40164" s="15"/>
    </row>
    <row r="40165" spans="2:2">
      <c r="B40165" s="15"/>
    </row>
    <row r="40166" spans="2:2">
      <c r="B40166" s="15"/>
    </row>
    <row r="40167" spans="2:2">
      <c r="B40167" s="15"/>
    </row>
    <row r="40168" spans="2:2">
      <c r="B40168" s="15"/>
    </row>
    <row r="40169" spans="2:2">
      <c r="B40169" s="15"/>
    </row>
    <row r="40170" spans="2:2">
      <c r="B40170" s="15"/>
    </row>
    <row r="40171" spans="2:2">
      <c r="B40171" s="15"/>
    </row>
    <row r="40172" spans="2:2">
      <c r="B40172" s="15"/>
    </row>
    <row r="40173" spans="2:2">
      <c r="B40173" s="15"/>
    </row>
    <row r="40174" spans="2:2">
      <c r="B40174" s="15"/>
    </row>
    <row r="40175" spans="2:2">
      <c r="B40175" s="15"/>
    </row>
    <row r="40176" spans="2:2">
      <c r="B40176" s="15"/>
    </row>
    <row r="40177" spans="2:2">
      <c r="B40177" s="15"/>
    </row>
    <row r="40178" spans="2:2">
      <c r="B40178" s="15"/>
    </row>
    <row r="40179" spans="2:2">
      <c r="B40179" s="15"/>
    </row>
    <row r="40180" spans="2:2">
      <c r="B40180" s="15"/>
    </row>
    <row r="40181" spans="2:2">
      <c r="B40181" s="15"/>
    </row>
    <row r="40182" spans="2:2">
      <c r="B40182" s="15"/>
    </row>
    <row r="40183" spans="2:2">
      <c r="B40183" s="15"/>
    </row>
    <row r="40184" spans="2:2">
      <c r="B40184" s="15"/>
    </row>
    <row r="40185" spans="2:2">
      <c r="B40185" s="15"/>
    </row>
    <row r="40186" spans="2:2">
      <c r="B40186" s="15"/>
    </row>
    <row r="40187" spans="2:2">
      <c r="B40187" s="15"/>
    </row>
    <row r="40188" spans="2:2">
      <c r="B40188" s="15"/>
    </row>
    <row r="40189" spans="2:2">
      <c r="B40189" s="15"/>
    </row>
    <row r="40190" spans="2:2">
      <c r="B40190" s="15"/>
    </row>
    <row r="40191" spans="2:2">
      <c r="B40191" s="15"/>
    </row>
    <row r="40192" spans="2:2">
      <c r="B40192" s="15"/>
    </row>
    <row r="40193" spans="2:2">
      <c r="B40193" s="15"/>
    </row>
    <row r="40194" spans="2:2">
      <c r="B40194" s="15"/>
    </row>
    <row r="40195" spans="2:2">
      <c r="B40195" s="15"/>
    </row>
    <row r="40196" spans="2:2">
      <c r="B40196" s="15"/>
    </row>
    <row r="40197" spans="2:2">
      <c r="B40197" s="15"/>
    </row>
    <row r="40198" spans="2:2">
      <c r="B40198" s="15"/>
    </row>
    <row r="40199" spans="2:2">
      <c r="B40199" s="15"/>
    </row>
    <row r="40200" spans="2:2">
      <c r="B40200" s="15"/>
    </row>
    <row r="40201" spans="2:2">
      <c r="B40201" s="15"/>
    </row>
    <row r="40202" spans="2:2">
      <c r="B40202" s="15"/>
    </row>
    <row r="40203" spans="2:2">
      <c r="B40203" s="15"/>
    </row>
    <row r="40204" spans="2:2">
      <c r="B40204" s="15"/>
    </row>
    <row r="40205" spans="2:2">
      <c r="B40205" s="15"/>
    </row>
    <row r="40206" spans="2:2">
      <c r="B40206" s="15"/>
    </row>
    <row r="40207" spans="2:2">
      <c r="B40207" s="15"/>
    </row>
    <row r="40208" spans="2:2">
      <c r="B40208" s="15"/>
    </row>
    <row r="40209" spans="2:2">
      <c r="B40209" s="15"/>
    </row>
    <row r="40210" spans="2:2">
      <c r="B40210" s="15"/>
    </row>
    <row r="40211" spans="2:2">
      <c r="B40211" s="15"/>
    </row>
    <row r="40212" spans="2:2">
      <c r="B40212" s="15"/>
    </row>
    <row r="40213" spans="2:2">
      <c r="B40213" s="15"/>
    </row>
    <row r="40214" spans="2:2">
      <c r="B40214" s="15"/>
    </row>
    <row r="40215" spans="2:2">
      <c r="B40215" s="15"/>
    </row>
    <row r="40216" spans="2:2">
      <c r="B40216" s="15"/>
    </row>
    <row r="40217" spans="2:2">
      <c r="B40217" s="15"/>
    </row>
    <row r="40218" spans="2:2">
      <c r="B40218" s="15"/>
    </row>
    <row r="40219" spans="2:2">
      <c r="B40219" s="15"/>
    </row>
    <row r="40220" spans="2:2">
      <c r="B40220" s="15"/>
    </row>
    <row r="40221" spans="2:2">
      <c r="B40221" s="15"/>
    </row>
    <row r="40222" spans="2:2">
      <c r="B40222" s="15"/>
    </row>
    <row r="40223" spans="2:2">
      <c r="B40223" s="15"/>
    </row>
    <row r="40224" spans="2:2">
      <c r="B40224" s="15"/>
    </row>
    <row r="40225" spans="2:2">
      <c r="B40225" s="15"/>
    </row>
    <row r="40226" spans="2:2">
      <c r="B40226" s="15"/>
    </row>
    <row r="40227" spans="2:2">
      <c r="B40227" s="15"/>
    </row>
    <row r="40228" spans="2:2">
      <c r="B40228" s="15"/>
    </row>
    <row r="40229" spans="2:2">
      <c r="B40229" s="15"/>
    </row>
    <row r="40230" spans="2:2">
      <c r="B40230" s="15"/>
    </row>
    <row r="40231" spans="2:2">
      <c r="B40231" s="15"/>
    </row>
    <row r="40232" spans="2:2">
      <c r="B40232" s="15"/>
    </row>
    <row r="40233" spans="2:2">
      <c r="B40233" s="15"/>
    </row>
    <row r="40234" spans="2:2">
      <c r="B40234" s="15"/>
    </row>
    <row r="40235" spans="2:2">
      <c r="B40235" s="15"/>
    </row>
    <row r="40236" spans="2:2">
      <c r="B40236" s="15"/>
    </row>
    <row r="40237" spans="2:2">
      <c r="B40237" s="15"/>
    </row>
    <row r="40238" spans="2:2">
      <c r="B40238" s="15"/>
    </row>
    <row r="40239" spans="2:2">
      <c r="B40239" s="15"/>
    </row>
    <row r="40240" spans="2:2">
      <c r="B40240" s="15"/>
    </row>
    <row r="40241" spans="2:2">
      <c r="B40241" s="15"/>
    </row>
    <row r="40242" spans="2:2">
      <c r="B40242" s="15"/>
    </row>
    <row r="40243" spans="2:2">
      <c r="B40243" s="15"/>
    </row>
    <row r="40244" spans="2:2">
      <c r="B40244" s="15"/>
    </row>
    <row r="40245" spans="2:2">
      <c r="B40245" s="15"/>
    </row>
    <row r="40246" spans="2:2">
      <c r="B40246" s="15"/>
    </row>
    <row r="40247" spans="2:2">
      <c r="B40247" s="15"/>
    </row>
    <row r="40248" spans="2:2">
      <c r="B40248" s="15"/>
    </row>
    <row r="40249" spans="2:2">
      <c r="B40249" s="15"/>
    </row>
    <row r="40250" spans="2:2">
      <c r="B40250" s="15"/>
    </row>
    <row r="40251" spans="2:2">
      <c r="B40251" s="15"/>
    </row>
    <row r="40252" spans="2:2">
      <c r="B40252" s="15"/>
    </row>
    <row r="40253" spans="2:2">
      <c r="B40253" s="15"/>
    </row>
    <row r="40254" spans="2:2">
      <c r="B40254" s="15"/>
    </row>
    <row r="40255" spans="2:2">
      <c r="B40255" s="15"/>
    </row>
    <row r="40256" spans="2:2">
      <c r="B40256" s="15"/>
    </row>
    <row r="40257" spans="2:2">
      <c r="B40257" s="15"/>
    </row>
    <row r="40258" spans="2:2">
      <c r="B40258" s="15"/>
    </row>
    <row r="40259" spans="2:2">
      <c r="B40259" s="15"/>
    </row>
    <row r="40260" spans="2:2">
      <c r="B40260" s="15"/>
    </row>
    <row r="40261" spans="2:2">
      <c r="B40261" s="15"/>
    </row>
    <row r="40262" spans="2:2">
      <c r="B40262" s="15"/>
    </row>
    <row r="40263" spans="2:2">
      <c r="B40263" s="15"/>
    </row>
    <row r="40264" spans="2:2">
      <c r="B40264" s="15"/>
    </row>
    <row r="40265" spans="2:2">
      <c r="B40265" s="15"/>
    </row>
    <row r="40266" spans="2:2">
      <c r="B40266" s="15"/>
    </row>
    <row r="40267" spans="2:2">
      <c r="B40267" s="15"/>
    </row>
    <row r="40268" spans="2:2">
      <c r="B40268" s="15"/>
    </row>
    <row r="40269" spans="2:2">
      <c r="B40269" s="15"/>
    </row>
    <row r="40270" spans="2:2">
      <c r="B40270" s="15"/>
    </row>
    <row r="40271" spans="2:2">
      <c r="B40271" s="15"/>
    </row>
    <row r="40272" spans="2:2">
      <c r="B40272" s="15"/>
    </row>
    <row r="40273" spans="2:2">
      <c r="B40273" s="15"/>
    </row>
    <row r="40274" spans="2:2">
      <c r="B40274" s="15"/>
    </row>
    <row r="40275" spans="2:2">
      <c r="B40275" s="15"/>
    </row>
    <row r="40276" spans="2:2">
      <c r="B40276" s="15"/>
    </row>
    <row r="40277" spans="2:2">
      <c r="B40277" s="15"/>
    </row>
    <row r="40278" spans="2:2">
      <c r="B40278" s="15"/>
    </row>
    <row r="40279" spans="2:2">
      <c r="B40279" s="15"/>
    </row>
    <row r="40280" spans="2:2">
      <c r="B40280" s="15"/>
    </row>
    <row r="40281" spans="2:2">
      <c r="B40281" s="15"/>
    </row>
    <row r="40282" spans="2:2">
      <c r="B40282" s="15"/>
    </row>
    <row r="40283" spans="2:2">
      <c r="B40283" s="15"/>
    </row>
    <row r="40284" spans="2:2">
      <c r="B40284" s="15"/>
    </row>
    <row r="40285" spans="2:2">
      <c r="B40285" s="15"/>
    </row>
    <row r="40286" spans="2:2">
      <c r="B40286" s="15"/>
    </row>
    <row r="40287" spans="2:2">
      <c r="B40287" s="15"/>
    </row>
    <row r="40288" spans="2:2">
      <c r="B40288" s="15"/>
    </row>
    <row r="40289" spans="2:2">
      <c r="B40289" s="15"/>
    </row>
    <row r="40290" spans="2:2">
      <c r="B40290" s="15"/>
    </row>
    <row r="40291" spans="2:2">
      <c r="B40291" s="15"/>
    </row>
    <row r="40292" spans="2:2">
      <c r="B40292" s="15"/>
    </row>
    <row r="40293" spans="2:2">
      <c r="B40293" s="15"/>
    </row>
    <row r="40294" spans="2:2">
      <c r="B40294" s="15"/>
    </row>
    <row r="40295" spans="2:2">
      <c r="B40295" s="15"/>
    </row>
    <row r="40296" spans="2:2">
      <c r="B40296" s="15"/>
    </row>
    <row r="40297" spans="2:2">
      <c r="B40297" s="15"/>
    </row>
    <row r="40298" spans="2:2">
      <c r="B40298" s="15"/>
    </row>
    <row r="40299" spans="2:2">
      <c r="B40299" s="15"/>
    </row>
    <row r="40300" spans="2:2">
      <c r="B40300" s="15"/>
    </row>
    <row r="40301" spans="2:2">
      <c r="B40301" s="15"/>
    </row>
    <row r="40302" spans="2:2">
      <c r="B40302" s="15"/>
    </row>
    <row r="40303" spans="2:2">
      <c r="B40303" s="15"/>
    </row>
    <row r="40304" spans="2:2">
      <c r="B40304" s="15"/>
    </row>
    <row r="40305" spans="2:2">
      <c r="B40305" s="15"/>
    </row>
    <row r="40306" spans="2:2">
      <c r="B40306" s="15"/>
    </row>
    <row r="40307" spans="2:2">
      <c r="B40307" s="15"/>
    </row>
    <row r="40308" spans="2:2">
      <c r="B40308" s="15"/>
    </row>
    <row r="40309" spans="2:2">
      <c r="B40309" s="15"/>
    </row>
    <row r="40310" spans="2:2">
      <c r="B40310" s="15"/>
    </row>
    <row r="40311" spans="2:2">
      <c r="B40311" s="15"/>
    </row>
    <row r="40312" spans="2:2">
      <c r="B40312" s="15"/>
    </row>
    <row r="40313" spans="2:2">
      <c r="B40313" s="15"/>
    </row>
    <row r="40314" spans="2:2">
      <c r="B40314" s="15"/>
    </row>
    <row r="40315" spans="2:2">
      <c r="B40315" s="15"/>
    </row>
    <row r="40316" spans="2:2">
      <c r="B40316" s="15"/>
    </row>
    <row r="40317" spans="2:2">
      <c r="B40317" s="15"/>
    </row>
    <row r="40318" spans="2:2">
      <c r="B40318" s="15"/>
    </row>
    <row r="40319" spans="2:2">
      <c r="B40319" s="15"/>
    </row>
    <row r="40320" spans="2:2">
      <c r="B40320" s="15"/>
    </row>
    <row r="40321" spans="2:2">
      <c r="B40321" s="15"/>
    </row>
    <row r="40322" spans="2:2">
      <c r="B40322" s="15"/>
    </row>
    <row r="40323" spans="2:2">
      <c r="B40323" s="15"/>
    </row>
    <row r="40324" spans="2:2">
      <c r="B40324" s="15"/>
    </row>
    <row r="40325" spans="2:2">
      <c r="B40325" s="15"/>
    </row>
    <row r="40326" spans="2:2">
      <c r="B40326" s="15"/>
    </row>
    <row r="40327" spans="2:2">
      <c r="B40327" s="15"/>
    </row>
    <row r="40328" spans="2:2">
      <c r="B40328" s="15"/>
    </row>
    <row r="40329" spans="2:2">
      <c r="B40329" s="15"/>
    </row>
    <row r="40330" spans="2:2">
      <c r="B40330" s="15"/>
    </row>
    <row r="40331" spans="2:2">
      <c r="B40331" s="15"/>
    </row>
    <row r="40332" spans="2:2">
      <c r="B40332" s="15"/>
    </row>
    <row r="40333" spans="2:2">
      <c r="B40333" s="15"/>
    </row>
    <row r="40334" spans="2:2">
      <c r="B40334" s="15"/>
    </row>
    <row r="40335" spans="2:2">
      <c r="B40335" s="15"/>
    </row>
    <row r="40336" spans="2:2">
      <c r="B40336" s="15"/>
    </row>
    <row r="40337" spans="2:2">
      <c r="B40337" s="15"/>
    </row>
    <row r="40338" spans="2:2">
      <c r="B40338" s="15"/>
    </row>
    <row r="40339" spans="2:2">
      <c r="B40339" s="15"/>
    </row>
    <row r="40340" spans="2:2">
      <c r="B40340" s="15"/>
    </row>
    <row r="40341" spans="2:2">
      <c r="B40341" s="15"/>
    </row>
    <row r="40342" spans="2:2">
      <c r="B40342" s="15"/>
    </row>
    <row r="40343" spans="2:2">
      <c r="B40343" s="15"/>
    </row>
    <row r="40344" spans="2:2">
      <c r="B40344" s="15"/>
    </row>
    <row r="40345" spans="2:2">
      <c r="B40345" s="15"/>
    </row>
    <row r="40346" spans="2:2">
      <c r="B40346" s="15"/>
    </row>
    <row r="40347" spans="2:2">
      <c r="B40347" s="15"/>
    </row>
    <row r="40348" spans="2:2">
      <c r="B40348" s="15"/>
    </row>
    <row r="40349" spans="2:2">
      <c r="B40349" s="15"/>
    </row>
    <row r="40350" spans="2:2">
      <c r="B40350" s="15"/>
    </row>
    <row r="40351" spans="2:2">
      <c r="B40351" s="15"/>
    </row>
    <row r="40352" spans="2:2">
      <c r="B40352" s="15"/>
    </row>
    <row r="40353" spans="2:2">
      <c r="B40353" s="15"/>
    </row>
    <row r="40354" spans="2:2">
      <c r="B40354" s="15"/>
    </row>
    <row r="40355" spans="2:2">
      <c r="B40355" s="15"/>
    </row>
    <row r="40356" spans="2:2">
      <c r="B40356" s="15"/>
    </row>
    <row r="40357" spans="2:2">
      <c r="B40357" s="15"/>
    </row>
    <row r="40358" spans="2:2">
      <c r="B40358" s="15"/>
    </row>
    <row r="40359" spans="2:2">
      <c r="B40359" s="15"/>
    </row>
    <row r="40360" spans="2:2">
      <c r="B40360" s="15"/>
    </row>
    <row r="40361" spans="2:2">
      <c r="B40361" s="15"/>
    </row>
    <row r="40362" spans="2:2">
      <c r="B40362" s="15"/>
    </row>
    <row r="40363" spans="2:2">
      <c r="B40363" s="15"/>
    </row>
    <row r="40364" spans="2:2">
      <c r="B40364" s="15"/>
    </row>
    <row r="40365" spans="2:2">
      <c r="B40365" s="15"/>
    </row>
    <row r="40366" spans="2:2">
      <c r="B40366" s="15"/>
    </row>
    <row r="40367" spans="2:2">
      <c r="B40367" s="15"/>
    </row>
    <row r="40368" spans="2:2">
      <c r="B40368" s="15"/>
    </row>
    <row r="40369" spans="2:2">
      <c r="B40369" s="15"/>
    </row>
    <row r="40370" spans="2:2">
      <c r="B40370" s="15"/>
    </row>
    <row r="40371" spans="2:2">
      <c r="B40371" s="15"/>
    </row>
    <row r="40372" spans="2:2">
      <c r="B40372" s="15"/>
    </row>
    <row r="40373" spans="2:2">
      <c r="B40373" s="15"/>
    </row>
    <row r="40374" spans="2:2">
      <c r="B40374" s="15"/>
    </row>
    <row r="40375" spans="2:2">
      <c r="B40375" s="15"/>
    </row>
    <row r="40376" spans="2:2">
      <c r="B40376" s="15"/>
    </row>
    <row r="40377" spans="2:2">
      <c r="B40377" s="15"/>
    </row>
    <row r="40378" spans="2:2">
      <c r="B40378" s="15"/>
    </row>
    <row r="40379" spans="2:2">
      <c r="B40379" s="15"/>
    </row>
    <row r="40380" spans="2:2">
      <c r="B40380" s="15"/>
    </row>
    <row r="40381" spans="2:2">
      <c r="B40381" s="15"/>
    </row>
    <row r="40382" spans="2:2">
      <c r="B40382" s="15"/>
    </row>
    <row r="40383" spans="2:2">
      <c r="B40383" s="15"/>
    </row>
    <row r="40384" spans="2:2">
      <c r="B40384" s="15"/>
    </row>
    <row r="40385" spans="2:2">
      <c r="B40385" s="15"/>
    </row>
    <row r="40386" spans="2:2">
      <c r="B40386" s="15"/>
    </row>
    <row r="40387" spans="2:2">
      <c r="B40387" s="15"/>
    </row>
    <row r="40388" spans="2:2">
      <c r="B40388" s="15"/>
    </row>
    <row r="40389" spans="2:2">
      <c r="B40389" s="15"/>
    </row>
    <row r="40390" spans="2:2">
      <c r="B40390" s="15"/>
    </row>
    <row r="40391" spans="2:2">
      <c r="B40391" s="15"/>
    </row>
    <row r="40392" spans="2:2">
      <c r="B40392" s="15"/>
    </row>
    <row r="40393" spans="2:2">
      <c r="B40393" s="15"/>
    </row>
    <row r="40394" spans="2:2">
      <c r="B40394" s="15"/>
    </row>
    <row r="40395" spans="2:2">
      <c r="B40395" s="15"/>
    </row>
    <row r="40396" spans="2:2">
      <c r="B40396" s="15"/>
    </row>
    <row r="40397" spans="2:2">
      <c r="B40397" s="15"/>
    </row>
    <row r="40398" spans="2:2">
      <c r="B40398" s="15"/>
    </row>
    <row r="40399" spans="2:2">
      <c r="B40399" s="15"/>
    </row>
    <row r="40400" spans="2:2">
      <c r="B40400" s="15"/>
    </row>
    <row r="40401" spans="2:2">
      <c r="B40401" s="15"/>
    </row>
    <row r="40402" spans="2:2">
      <c r="B40402" s="15"/>
    </row>
    <row r="40403" spans="2:2">
      <c r="B40403" s="15"/>
    </row>
    <row r="40404" spans="2:2">
      <c r="B40404" s="15"/>
    </row>
    <row r="40405" spans="2:2">
      <c r="B40405" s="15"/>
    </row>
    <row r="40406" spans="2:2">
      <c r="B40406" s="15"/>
    </row>
    <row r="40407" spans="2:2">
      <c r="B40407" s="15"/>
    </row>
    <row r="40408" spans="2:2">
      <c r="B40408" s="15"/>
    </row>
    <row r="40409" spans="2:2">
      <c r="B40409" s="15"/>
    </row>
    <row r="40410" spans="2:2">
      <c r="B40410" s="15"/>
    </row>
    <row r="40411" spans="2:2">
      <c r="B40411" s="15"/>
    </row>
    <row r="40412" spans="2:2">
      <c r="B40412" s="15"/>
    </row>
    <row r="40413" spans="2:2">
      <c r="B40413" s="15"/>
    </row>
    <row r="40414" spans="2:2">
      <c r="B40414" s="15"/>
    </row>
    <row r="40415" spans="2:2">
      <c r="B40415" s="15"/>
    </row>
    <row r="40416" spans="2:2">
      <c r="B40416" s="15"/>
    </row>
    <row r="40417" spans="2:2">
      <c r="B40417" s="15"/>
    </row>
    <row r="40418" spans="2:2">
      <c r="B40418" s="15"/>
    </row>
    <row r="40419" spans="2:2">
      <c r="B40419" s="15"/>
    </row>
    <row r="40420" spans="2:2">
      <c r="B40420" s="15"/>
    </row>
    <row r="40421" spans="2:2">
      <c r="B40421" s="15"/>
    </row>
    <row r="40422" spans="2:2">
      <c r="B40422" s="15"/>
    </row>
    <row r="40423" spans="2:2">
      <c r="B40423" s="15"/>
    </row>
    <row r="40424" spans="2:2">
      <c r="B40424" s="15"/>
    </row>
    <row r="40425" spans="2:2">
      <c r="B40425" s="15"/>
    </row>
    <row r="40426" spans="2:2">
      <c r="B40426" s="15"/>
    </row>
    <row r="40427" spans="2:2">
      <c r="B40427" s="15"/>
    </row>
    <row r="40428" spans="2:2">
      <c r="B40428" s="15"/>
    </row>
    <row r="40429" spans="2:2">
      <c r="B40429" s="15"/>
    </row>
    <row r="40430" spans="2:2">
      <c r="B40430" s="15"/>
    </row>
    <row r="40431" spans="2:2">
      <c r="B40431" s="15"/>
    </row>
    <row r="40432" spans="2:2">
      <c r="B40432" s="15"/>
    </row>
    <row r="40433" spans="2:2">
      <c r="B40433" s="15"/>
    </row>
    <row r="40434" spans="2:2">
      <c r="B40434" s="15"/>
    </row>
    <row r="40435" spans="2:2">
      <c r="B40435" s="15"/>
    </row>
    <row r="40436" spans="2:2">
      <c r="B40436" s="15"/>
    </row>
    <row r="40437" spans="2:2">
      <c r="B40437" s="15"/>
    </row>
    <row r="40438" spans="2:2">
      <c r="B40438" s="15"/>
    </row>
    <row r="40439" spans="2:2">
      <c r="B40439" s="15"/>
    </row>
    <row r="40440" spans="2:2">
      <c r="B40440" s="15"/>
    </row>
    <row r="40441" spans="2:2">
      <c r="B40441" s="15"/>
    </row>
    <row r="40442" spans="2:2">
      <c r="B40442" s="15"/>
    </row>
    <row r="40443" spans="2:2">
      <c r="B40443" s="15"/>
    </row>
    <row r="40444" spans="2:2">
      <c r="B40444" s="15"/>
    </row>
    <row r="40445" spans="2:2">
      <c r="B40445" s="15"/>
    </row>
    <row r="40446" spans="2:2">
      <c r="B40446" s="15"/>
    </row>
    <row r="40447" spans="2:2">
      <c r="B40447" s="15"/>
    </row>
    <row r="40448" spans="2:2">
      <c r="B40448" s="15"/>
    </row>
    <row r="40449" spans="2:2">
      <c r="B40449" s="15"/>
    </row>
    <row r="40450" spans="2:2">
      <c r="B40450" s="15"/>
    </row>
    <row r="40451" spans="2:2">
      <c r="B40451" s="15"/>
    </row>
    <row r="40452" spans="2:2">
      <c r="B40452" s="15"/>
    </row>
    <row r="40453" spans="2:2">
      <c r="B40453" s="15"/>
    </row>
    <row r="40454" spans="2:2">
      <c r="B40454" s="15"/>
    </row>
    <row r="40455" spans="2:2">
      <c r="B40455" s="15"/>
    </row>
    <row r="40456" spans="2:2">
      <c r="B40456" s="15"/>
    </row>
    <row r="40457" spans="2:2">
      <c r="B40457" s="15"/>
    </row>
    <row r="40458" spans="2:2">
      <c r="B40458" s="15"/>
    </row>
    <row r="40459" spans="2:2">
      <c r="B40459" s="15"/>
    </row>
    <row r="40460" spans="2:2">
      <c r="B40460" s="15"/>
    </row>
    <row r="40461" spans="2:2">
      <c r="B40461" s="15"/>
    </row>
    <row r="40462" spans="2:2">
      <c r="B40462" s="15"/>
    </row>
    <row r="40463" spans="2:2">
      <c r="B40463" s="15"/>
    </row>
    <row r="40464" spans="2:2">
      <c r="B40464" s="15"/>
    </row>
    <row r="40465" spans="2:2">
      <c r="B40465" s="15"/>
    </row>
    <row r="40466" spans="2:2">
      <c r="B40466" s="15"/>
    </row>
    <row r="40467" spans="2:2">
      <c r="B40467" s="15"/>
    </row>
    <row r="40468" spans="2:2">
      <c r="B40468" s="15"/>
    </row>
    <row r="40469" spans="2:2">
      <c r="B40469" s="15"/>
    </row>
    <row r="40470" spans="2:2">
      <c r="B40470" s="15"/>
    </row>
    <row r="40471" spans="2:2">
      <c r="B40471" s="15"/>
    </row>
    <row r="40472" spans="2:2">
      <c r="B40472" s="15"/>
    </row>
    <row r="40473" spans="2:2">
      <c r="B40473" s="15"/>
    </row>
    <row r="40474" spans="2:2">
      <c r="B40474" s="15"/>
    </row>
    <row r="40475" spans="2:2">
      <c r="B40475" s="15"/>
    </row>
    <row r="40476" spans="2:2">
      <c r="B40476" s="15"/>
    </row>
    <row r="40477" spans="2:2">
      <c r="B40477" s="15"/>
    </row>
    <row r="40478" spans="2:2">
      <c r="B40478" s="15"/>
    </row>
    <row r="40479" spans="2:2">
      <c r="B40479" s="15"/>
    </row>
    <row r="40480" spans="2:2">
      <c r="B40480" s="15"/>
    </row>
    <row r="40481" spans="2:2">
      <c r="B40481" s="15"/>
    </row>
    <row r="40482" spans="2:2">
      <c r="B40482" s="15"/>
    </row>
    <row r="40483" spans="2:2">
      <c r="B40483" s="15"/>
    </row>
    <row r="40484" spans="2:2">
      <c r="B40484" s="15"/>
    </row>
    <row r="40485" spans="2:2">
      <c r="B40485" s="15"/>
    </row>
    <row r="40486" spans="2:2">
      <c r="B40486" s="15"/>
    </row>
    <row r="40487" spans="2:2">
      <c r="B40487" s="15"/>
    </row>
    <row r="40488" spans="2:2">
      <c r="B40488" s="15"/>
    </row>
    <row r="40489" spans="2:2">
      <c r="B40489" s="15"/>
    </row>
    <row r="40490" spans="2:2">
      <c r="B40490" s="15"/>
    </row>
    <row r="40491" spans="2:2">
      <c r="B40491" s="15"/>
    </row>
    <row r="40492" spans="2:2">
      <c r="B40492" s="15"/>
    </row>
    <row r="40493" spans="2:2">
      <c r="B40493" s="15"/>
    </row>
    <row r="40494" spans="2:2">
      <c r="B40494" s="15"/>
    </row>
    <row r="40495" spans="2:2">
      <c r="B40495" s="15"/>
    </row>
    <row r="40496" spans="2:2">
      <c r="B40496" s="15"/>
    </row>
    <row r="40497" spans="2:2">
      <c r="B40497" s="15"/>
    </row>
    <row r="40498" spans="2:2">
      <c r="B40498" s="15"/>
    </row>
    <row r="40499" spans="2:2">
      <c r="B40499" s="15"/>
    </row>
    <row r="40500" spans="2:2">
      <c r="B40500" s="15"/>
    </row>
    <row r="40501" spans="2:2">
      <c r="B40501" s="15"/>
    </row>
    <row r="40502" spans="2:2">
      <c r="B40502" s="15"/>
    </row>
    <row r="40503" spans="2:2">
      <c r="B40503" s="15"/>
    </row>
    <row r="40504" spans="2:2">
      <c r="B40504" s="15"/>
    </row>
    <row r="40505" spans="2:2">
      <c r="B40505" s="15"/>
    </row>
    <row r="40506" spans="2:2">
      <c r="B40506" s="15"/>
    </row>
    <row r="40507" spans="2:2">
      <c r="B40507" s="15"/>
    </row>
    <row r="40508" spans="2:2">
      <c r="B40508" s="15"/>
    </row>
    <row r="40509" spans="2:2">
      <c r="B40509" s="15"/>
    </row>
    <row r="40510" spans="2:2">
      <c r="B40510" s="15"/>
    </row>
    <row r="40511" spans="2:2">
      <c r="B40511" s="15"/>
    </row>
    <row r="40512" spans="2:2">
      <c r="B40512" s="15"/>
    </row>
    <row r="40513" spans="2:2">
      <c r="B40513" s="15"/>
    </row>
    <row r="40514" spans="2:2">
      <c r="B40514" s="15"/>
    </row>
    <row r="40515" spans="2:2">
      <c r="B40515" s="15"/>
    </row>
    <row r="40516" spans="2:2">
      <c r="B40516" s="15"/>
    </row>
    <row r="40517" spans="2:2">
      <c r="B40517" s="15"/>
    </row>
    <row r="40518" spans="2:2">
      <c r="B40518" s="15"/>
    </row>
    <row r="40519" spans="2:2">
      <c r="B40519" s="15"/>
    </row>
    <row r="40520" spans="2:2">
      <c r="B40520" s="15"/>
    </row>
    <row r="40521" spans="2:2">
      <c r="B40521" s="15"/>
    </row>
    <row r="40522" spans="2:2">
      <c r="B40522" s="15"/>
    </row>
    <row r="40523" spans="2:2">
      <c r="B40523" s="15"/>
    </row>
    <row r="40524" spans="2:2">
      <c r="B40524" s="15"/>
    </row>
    <row r="40525" spans="2:2">
      <c r="B40525" s="15"/>
    </row>
    <row r="40526" spans="2:2">
      <c r="B40526" s="15"/>
    </row>
    <row r="40527" spans="2:2">
      <c r="B40527" s="15"/>
    </row>
    <row r="40528" spans="2:2">
      <c r="B40528" s="15"/>
    </row>
    <row r="40529" spans="2:2">
      <c r="B40529" s="15"/>
    </row>
    <row r="40530" spans="2:2">
      <c r="B40530" s="15"/>
    </row>
    <row r="40531" spans="2:2">
      <c r="B40531" s="15"/>
    </row>
    <row r="40532" spans="2:2">
      <c r="B40532" s="15"/>
    </row>
    <row r="40533" spans="2:2">
      <c r="B40533" s="15"/>
    </row>
    <row r="40534" spans="2:2">
      <c r="B40534" s="15"/>
    </row>
    <row r="40535" spans="2:2">
      <c r="B40535" s="15"/>
    </row>
    <row r="40536" spans="2:2">
      <c r="B40536" s="15"/>
    </row>
    <row r="40537" spans="2:2">
      <c r="B40537" s="15"/>
    </row>
    <row r="40538" spans="2:2">
      <c r="B40538" s="15"/>
    </row>
    <row r="40539" spans="2:2">
      <c r="B40539" s="15"/>
    </row>
    <row r="40540" spans="2:2">
      <c r="B40540" s="15"/>
    </row>
    <row r="40541" spans="2:2">
      <c r="B40541" s="15"/>
    </row>
    <row r="40542" spans="2:2">
      <c r="B40542" s="15"/>
    </row>
    <row r="40543" spans="2:2">
      <c r="B40543" s="15"/>
    </row>
    <row r="40544" spans="2:2">
      <c r="B40544" s="15"/>
    </row>
    <row r="40545" spans="2:2">
      <c r="B40545" s="15"/>
    </row>
    <row r="40546" spans="2:2">
      <c r="B40546" s="15"/>
    </row>
    <row r="40547" spans="2:2">
      <c r="B40547" s="15"/>
    </row>
    <row r="40548" spans="2:2">
      <c r="B40548" s="15"/>
    </row>
    <row r="40549" spans="2:2">
      <c r="B40549" s="15"/>
    </row>
    <row r="40550" spans="2:2">
      <c r="B40550" s="15"/>
    </row>
    <row r="40551" spans="2:2">
      <c r="B40551" s="15"/>
    </row>
    <row r="40552" spans="2:2">
      <c r="B40552" s="15"/>
    </row>
    <row r="40553" spans="2:2">
      <c r="B40553" s="15"/>
    </row>
    <row r="40554" spans="2:2">
      <c r="B40554" s="15"/>
    </row>
    <row r="40555" spans="2:2">
      <c r="B40555" s="15"/>
    </row>
    <row r="40556" spans="2:2">
      <c r="B40556" s="15"/>
    </row>
    <row r="40557" spans="2:2">
      <c r="B40557" s="15"/>
    </row>
    <row r="40558" spans="2:2">
      <c r="B40558" s="15"/>
    </row>
    <row r="40559" spans="2:2">
      <c r="B40559" s="15"/>
    </row>
    <row r="40560" spans="2:2">
      <c r="B40560" s="15"/>
    </row>
    <row r="40561" spans="2:2">
      <c r="B40561" s="15"/>
    </row>
    <row r="40562" spans="2:2">
      <c r="B40562" s="15"/>
    </row>
    <row r="40563" spans="2:2">
      <c r="B40563" s="15"/>
    </row>
    <row r="40564" spans="2:2">
      <c r="B40564" s="15"/>
    </row>
    <row r="40565" spans="2:2">
      <c r="B40565" s="15"/>
    </row>
    <row r="40566" spans="2:2">
      <c r="B40566" s="15"/>
    </row>
    <row r="40567" spans="2:2">
      <c r="B40567" s="15"/>
    </row>
    <row r="40568" spans="2:2">
      <c r="B40568" s="15"/>
    </row>
    <row r="40569" spans="2:2">
      <c r="B40569" s="15"/>
    </row>
    <row r="40570" spans="2:2">
      <c r="B40570" s="15"/>
    </row>
    <row r="40571" spans="2:2">
      <c r="B40571" s="15"/>
    </row>
    <row r="40572" spans="2:2">
      <c r="B40572" s="15"/>
    </row>
    <row r="40573" spans="2:2">
      <c r="B40573" s="15"/>
    </row>
    <row r="40574" spans="2:2">
      <c r="B40574" s="15"/>
    </row>
    <row r="40575" spans="2:2">
      <c r="B40575" s="15"/>
    </row>
    <row r="40576" spans="2:2">
      <c r="B40576" s="15"/>
    </row>
    <row r="40577" spans="2:2">
      <c r="B40577" s="15"/>
    </row>
    <row r="40578" spans="2:2">
      <c r="B40578" s="15"/>
    </row>
    <row r="40579" spans="2:2">
      <c r="B40579" s="15"/>
    </row>
    <row r="40580" spans="2:2">
      <c r="B40580" s="15"/>
    </row>
    <row r="40581" spans="2:2">
      <c r="B40581" s="15"/>
    </row>
    <row r="40582" spans="2:2">
      <c r="B40582" s="15"/>
    </row>
    <row r="40583" spans="2:2">
      <c r="B40583" s="15"/>
    </row>
    <row r="40584" spans="2:2">
      <c r="B40584" s="15"/>
    </row>
    <row r="40585" spans="2:2">
      <c r="B40585" s="15"/>
    </row>
    <row r="40586" spans="2:2">
      <c r="B40586" s="15"/>
    </row>
    <row r="40587" spans="2:2">
      <c r="B40587" s="15"/>
    </row>
    <row r="40588" spans="2:2">
      <c r="B40588" s="15"/>
    </row>
    <row r="40589" spans="2:2">
      <c r="B40589" s="15"/>
    </row>
    <row r="40590" spans="2:2">
      <c r="B40590" s="15"/>
    </row>
    <row r="40591" spans="2:2">
      <c r="B40591" s="15"/>
    </row>
    <row r="40592" spans="2:2">
      <c r="B40592" s="15"/>
    </row>
    <row r="40593" spans="2:2">
      <c r="B40593" s="15"/>
    </row>
    <row r="40594" spans="2:2">
      <c r="B40594" s="15"/>
    </row>
    <row r="40595" spans="2:2">
      <c r="B40595" s="15"/>
    </row>
    <row r="40596" spans="2:2">
      <c r="B40596" s="15"/>
    </row>
    <row r="40597" spans="2:2">
      <c r="B40597" s="15"/>
    </row>
    <row r="40598" spans="2:2">
      <c r="B40598" s="15"/>
    </row>
    <row r="40599" spans="2:2">
      <c r="B40599" s="15"/>
    </row>
    <row r="40600" spans="2:2">
      <c r="B40600" s="15"/>
    </row>
    <row r="40601" spans="2:2">
      <c r="B40601" s="15"/>
    </row>
    <row r="40602" spans="2:2">
      <c r="B40602" s="15"/>
    </row>
    <row r="40603" spans="2:2">
      <c r="B40603" s="15"/>
    </row>
    <row r="40604" spans="2:2">
      <c r="B40604" s="15"/>
    </row>
    <row r="40605" spans="2:2">
      <c r="B40605" s="15"/>
    </row>
    <row r="40606" spans="2:2">
      <c r="B40606" s="15"/>
    </row>
    <row r="40607" spans="2:2">
      <c r="B40607" s="15"/>
    </row>
    <row r="40608" spans="2:2">
      <c r="B40608" s="15"/>
    </row>
    <row r="40609" spans="2:2">
      <c r="B40609" s="15"/>
    </row>
    <row r="40610" spans="2:2">
      <c r="B40610" s="15"/>
    </row>
    <row r="40611" spans="2:2">
      <c r="B40611" s="15"/>
    </row>
    <row r="40612" spans="2:2">
      <c r="B40612" s="15"/>
    </row>
    <row r="40613" spans="2:2">
      <c r="B40613" s="15"/>
    </row>
    <row r="40614" spans="2:2">
      <c r="B40614" s="15"/>
    </row>
    <row r="40615" spans="2:2">
      <c r="B40615" s="15"/>
    </row>
    <row r="40616" spans="2:2">
      <c r="B40616" s="15"/>
    </row>
    <row r="40617" spans="2:2">
      <c r="B40617" s="15"/>
    </row>
    <row r="40618" spans="2:2">
      <c r="B40618" s="15"/>
    </row>
    <row r="40619" spans="2:2">
      <c r="B40619" s="15"/>
    </row>
    <row r="40620" spans="2:2">
      <c r="B40620" s="15"/>
    </row>
    <row r="40621" spans="2:2">
      <c r="B40621" s="15"/>
    </row>
    <row r="40622" spans="2:2">
      <c r="B40622" s="15"/>
    </row>
    <row r="40623" spans="2:2">
      <c r="B40623" s="15"/>
    </row>
    <row r="40624" spans="2:2">
      <c r="B40624" s="15"/>
    </row>
    <row r="40625" spans="2:2">
      <c r="B40625" s="15"/>
    </row>
    <row r="40626" spans="2:2">
      <c r="B40626" s="15"/>
    </row>
    <row r="40627" spans="2:2">
      <c r="B40627" s="15"/>
    </row>
    <row r="40628" spans="2:2">
      <c r="B40628" s="15"/>
    </row>
    <row r="40629" spans="2:2">
      <c r="B40629" s="15"/>
    </row>
    <row r="40630" spans="2:2">
      <c r="B40630" s="15"/>
    </row>
    <row r="40631" spans="2:2">
      <c r="B40631" s="15"/>
    </row>
    <row r="40632" spans="2:2">
      <c r="B40632" s="15"/>
    </row>
    <row r="40633" spans="2:2">
      <c r="B40633" s="15"/>
    </row>
    <row r="40634" spans="2:2">
      <c r="B40634" s="15"/>
    </row>
    <row r="40635" spans="2:2">
      <c r="B40635" s="15"/>
    </row>
    <row r="40636" spans="2:2">
      <c r="B40636" s="15"/>
    </row>
    <row r="40637" spans="2:2">
      <c r="B40637" s="15"/>
    </row>
    <row r="40638" spans="2:2">
      <c r="B40638" s="15"/>
    </row>
    <row r="40639" spans="2:2">
      <c r="B40639" s="15"/>
    </row>
    <row r="40640" spans="2:2">
      <c r="B40640" s="15"/>
    </row>
    <row r="40641" spans="2:2">
      <c r="B40641" s="15"/>
    </row>
    <row r="40642" spans="2:2">
      <c r="B40642" s="15"/>
    </row>
    <row r="40643" spans="2:2">
      <c r="B40643" s="15"/>
    </row>
    <row r="40644" spans="2:2">
      <c r="B40644" s="15"/>
    </row>
    <row r="40645" spans="2:2">
      <c r="B40645" s="15"/>
    </row>
    <row r="40646" spans="2:2">
      <c r="B40646" s="15"/>
    </row>
    <row r="40647" spans="2:2">
      <c r="B40647" s="15"/>
    </row>
    <row r="40648" spans="2:2">
      <c r="B40648" s="15"/>
    </row>
    <row r="40649" spans="2:2">
      <c r="B40649" s="15"/>
    </row>
    <row r="40650" spans="2:2">
      <c r="B40650" s="15"/>
    </row>
    <row r="40651" spans="2:2">
      <c r="B40651" s="15"/>
    </row>
    <row r="40652" spans="2:2">
      <c r="B40652" s="15"/>
    </row>
    <row r="40653" spans="2:2">
      <c r="B40653" s="15"/>
    </row>
    <row r="40654" spans="2:2">
      <c r="B40654" s="15"/>
    </row>
    <row r="40655" spans="2:2">
      <c r="B40655" s="15"/>
    </row>
    <row r="40656" spans="2:2">
      <c r="B40656" s="15"/>
    </row>
    <row r="40657" spans="2:2">
      <c r="B40657" s="15"/>
    </row>
    <row r="40658" spans="2:2">
      <c r="B40658" s="15"/>
    </row>
    <row r="40659" spans="2:2">
      <c r="B40659" s="15"/>
    </row>
    <row r="40660" spans="2:2">
      <c r="B40660" s="15"/>
    </row>
    <row r="40661" spans="2:2">
      <c r="B40661" s="15"/>
    </row>
    <row r="40662" spans="2:2">
      <c r="B40662" s="15"/>
    </row>
    <row r="40663" spans="2:2">
      <c r="B40663" s="15"/>
    </row>
    <row r="40664" spans="2:2">
      <c r="B40664" s="15"/>
    </row>
    <row r="40665" spans="2:2">
      <c r="B40665" s="15"/>
    </row>
    <row r="40666" spans="2:2">
      <c r="B40666" s="15"/>
    </row>
    <row r="40667" spans="2:2">
      <c r="B40667" s="15"/>
    </row>
    <row r="40668" spans="2:2">
      <c r="B40668" s="15"/>
    </row>
    <row r="40669" spans="2:2">
      <c r="B40669" s="15"/>
    </row>
    <row r="40670" spans="2:2">
      <c r="B40670" s="15"/>
    </row>
    <row r="40671" spans="2:2">
      <c r="B40671" s="15"/>
    </row>
    <row r="40672" spans="2:2">
      <c r="B40672" s="15"/>
    </row>
    <row r="40673" spans="2:2">
      <c r="B40673" s="15"/>
    </row>
    <row r="40674" spans="2:2">
      <c r="B40674" s="15"/>
    </row>
    <row r="40675" spans="2:2">
      <c r="B40675" s="15"/>
    </row>
    <row r="40676" spans="2:2">
      <c r="B40676" s="15"/>
    </row>
    <row r="40677" spans="2:2">
      <c r="B40677" s="15"/>
    </row>
    <row r="40678" spans="2:2">
      <c r="B40678" s="15"/>
    </row>
    <row r="40679" spans="2:2">
      <c r="B40679" s="15"/>
    </row>
    <row r="40680" spans="2:2">
      <c r="B40680" s="15"/>
    </row>
    <row r="40681" spans="2:2">
      <c r="B40681" s="15"/>
    </row>
    <row r="40682" spans="2:2">
      <c r="B40682" s="15"/>
    </row>
    <row r="40683" spans="2:2">
      <c r="B40683" s="15"/>
    </row>
    <row r="40684" spans="2:2">
      <c r="B40684" s="15"/>
    </row>
    <row r="40685" spans="2:2">
      <c r="B40685" s="15"/>
    </row>
    <row r="40686" spans="2:2">
      <c r="B40686" s="15"/>
    </row>
    <row r="40687" spans="2:2">
      <c r="B40687" s="15"/>
    </row>
    <row r="40688" spans="2:2">
      <c r="B40688" s="15"/>
    </row>
    <row r="40689" spans="2:2">
      <c r="B40689" s="15"/>
    </row>
    <row r="40690" spans="2:2">
      <c r="B40690" s="15"/>
    </row>
    <row r="40691" spans="2:2">
      <c r="B40691" s="15"/>
    </row>
    <row r="40692" spans="2:2">
      <c r="B40692" s="15"/>
    </row>
    <row r="40693" spans="2:2">
      <c r="B40693" s="15"/>
    </row>
    <row r="40694" spans="2:2">
      <c r="B40694" s="15"/>
    </row>
    <row r="40695" spans="2:2">
      <c r="B40695" s="15"/>
    </row>
    <row r="40696" spans="2:2">
      <c r="B40696" s="15"/>
    </row>
    <row r="40697" spans="2:2">
      <c r="B40697" s="15"/>
    </row>
    <row r="40698" spans="2:2">
      <c r="B40698" s="15"/>
    </row>
    <row r="40699" spans="2:2">
      <c r="B40699" s="15"/>
    </row>
    <row r="40700" spans="2:2">
      <c r="B40700" s="15"/>
    </row>
    <row r="40701" spans="2:2">
      <c r="B40701" s="15"/>
    </row>
    <row r="40702" spans="2:2">
      <c r="B40702" s="15"/>
    </row>
    <row r="40703" spans="2:2">
      <c r="B40703" s="15"/>
    </row>
    <row r="40704" spans="2:2">
      <c r="B40704" s="15"/>
    </row>
    <row r="40705" spans="2:2">
      <c r="B40705" s="15"/>
    </row>
    <row r="40706" spans="2:2">
      <c r="B40706" s="15"/>
    </row>
    <row r="40707" spans="2:2">
      <c r="B40707" s="15"/>
    </row>
    <row r="40708" spans="2:2">
      <c r="B40708" s="15"/>
    </row>
    <row r="40709" spans="2:2">
      <c r="B40709" s="15"/>
    </row>
    <row r="40710" spans="2:2">
      <c r="B40710" s="15"/>
    </row>
    <row r="40711" spans="2:2">
      <c r="B40711" s="15"/>
    </row>
    <row r="40712" spans="2:2">
      <c r="B40712" s="15"/>
    </row>
    <row r="40713" spans="2:2">
      <c r="B40713" s="15"/>
    </row>
    <row r="40714" spans="2:2">
      <c r="B40714" s="15"/>
    </row>
    <row r="40715" spans="2:2">
      <c r="B40715" s="15"/>
    </row>
    <row r="40716" spans="2:2">
      <c r="B40716" s="15"/>
    </row>
    <row r="40717" spans="2:2">
      <c r="B40717" s="15"/>
    </row>
    <row r="40718" spans="2:2">
      <c r="B40718" s="15"/>
    </row>
    <row r="40719" spans="2:2">
      <c r="B40719" s="15"/>
    </row>
    <row r="40720" spans="2:2">
      <c r="B40720" s="15"/>
    </row>
    <row r="40721" spans="2:2">
      <c r="B40721" s="15"/>
    </row>
    <row r="40722" spans="2:2">
      <c r="B40722" s="15"/>
    </row>
    <row r="40723" spans="2:2">
      <c r="B40723" s="15"/>
    </row>
    <row r="40724" spans="2:2">
      <c r="B40724" s="15"/>
    </row>
    <row r="40725" spans="2:2">
      <c r="B40725" s="15"/>
    </row>
    <row r="40726" spans="2:2">
      <c r="B40726" s="15"/>
    </row>
    <row r="40727" spans="2:2">
      <c r="B40727" s="15"/>
    </row>
    <row r="40728" spans="2:2">
      <c r="B40728" s="15"/>
    </row>
    <row r="40729" spans="2:2">
      <c r="B40729" s="15"/>
    </row>
    <row r="40730" spans="2:2">
      <c r="B40730" s="15"/>
    </row>
    <row r="40731" spans="2:2">
      <c r="B40731" s="15"/>
    </row>
    <row r="40732" spans="2:2">
      <c r="B40732" s="15"/>
    </row>
    <row r="40733" spans="2:2">
      <c r="B40733" s="15"/>
    </row>
    <row r="40734" spans="2:2">
      <c r="B40734" s="15"/>
    </row>
    <row r="40735" spans="2:2">
      <c r="B40735" s="15"/>
    </row>
    <row r="40736" spans="2:2">
      <c r="B40736" s="15"/>
    </row>
    <row r="40737" spans="2:2">
      <c r="B40737" s="15"/>
    </row>
    <row r="40738" spans="2:2">
      <c r="B40738" s="15"/>
    </row>
    <row r="40739" spans="2:2">
      <c r="B40739" s="15"/>
    </row>
    <row r="40740" spans="2:2">
      <c r="B40740" s="15"/>
    </row>
    <row r="40741" spans="2:2">
      <c r="B40741" s="15"/>
    </row>
    <row r="40742" spans="2:2">
      <c r="B40742" s="15"/>
    </row>
    <row r="40743" spans="2:2">
      <c r="B40743" s="15"/>
    </row>
    <row r="40744" spans="2:2">
      <c r="B40744" s="15"/>
    </row>
    <row r="40745" spans="2:2">
      <c r="B40745" s="15"/>
    </row>
    <row r="40746" spans="2:2">
      <c r="B40746" s="15"/>
    </row>
    <row r="40747" spans="2:2">
      <c r="B40747" s="15"/>
    </row>
    <row r="40748" spans="2:2">
      <c r="B40748" s="15"/>
    </row>
    <row r="40749" spans="2:2">
      <c r="B40749" s="15"/>
    </row>
    <row r="40750" spans="2:2">
      <c r="B40750" s="15"/>
    </row>
    <row r="40751" spans="2:2">
      <c r="B40751" s="15"/>
    </row>
    <row r="40752" spans="2:2">
      <c r="B40752" s="15"/>
    </row>
    <row r="40753" spans="2:2">
      <c r="B40753" s="15"/>
    </row>
    <row r="40754" spans="2:2">
      <c r="B40754" s="15"/>
    </row>
    <row r="40755" spans="2:2">
      <c r="B40755" s="15"/>
    </row>
    <row r="40756" spans="2:2">
      <c r="B40756" s="15"/>
    </row>
    <row r="40757" spans="2:2">
      <c r="B40757" s="15"/>
    </row>
    <row r="40758" spans="2:2">
      <c r="B40758" s="15"/>
    </row>
    <row r="40759" spans="2:2">
      <c r="B40759" s="15"/>
    </row>
    <row r="40760" spans="2:2">
      <c r="B40760" s="15"/>
    </row>
    <row r="40761" spans="2:2">
      <c r="B40761" s="15"/>
    </row>
    <row r="40762" spans="2:2">
      <c r="B40762" s="15"/>
    </row>
    <row r="40763" spans="2:2">
      <c r="B40763" s="15"/>
    </row>
    <row r="40764" spans="2:2">
      <c r="B40764" s="15"/>
    </row>
    <row r="40765" spans="2:2">
      <c r="B40765" s="15"/>
    </row>
    <row r="40766" spans="2:2">
      <c r="B40766" s="15"/>
    </row>
    <row r="40767" spans="2:2">
      <c r="B40767" s="15"/>
    </row>
    <row r="40768" spans="2:2">
      <c r="B40768" s="15"/>
    </row>
    <row r="40769" spans="2:2">
      <c r="B40769" s="15"/>
    </row>
    <row r="40770" spans="2:2">
      <c r="B40770" s="15"/>
    </row>
    <row r="40771" spans="2:2">
      <c r="B40771" s="15"/>
    </row>
    <row r="40772" spans="2:2">
      <c r="B40772" s="15"/>
    </row>
    <row r="40773" spans="2:2">
      <c r="B40773" s="15"/>
    </row>
    <row r="40774" spans="2:2">
      <c r="B40774" s="15"/>
    </row>
    <row r="40775" spans="2:2">
      <c r="B40775" s="15"/>
    </row>
    <row r="40776" spans="2:2">
      <c r="B40776" s="15"/>
    </row>
    <row r="40777" spans="2:2">
      <c r="B40777" s="15"/>
    </row>
    <row r="40778" spans="2:2">
      <c r="B40778" s="15"/>
    </row>
    <row r="40779" spans="2:2">
      <c r="B40779" s="15"/>
    </row>
    <row r="40780" spans="2:2">
      <c r="B40780" s="15"/>
    </row>
    <row r="40781" spans="2:2">
      <c r="B40781" s="15"/>
    </row>
    <row r="40782" spans="2:2">
      <c r="B40782" s="15"/>
    </row>
    <row r="40783" spans="2:2">
      <c r="B40783" s="15"/>
    </row>
    <row r="40784" spans="2:2">
      <c r="B40784" s="15"/>
    </row>
    <row r="40785" spans="2:2">
      <c r="B40785" s="15"/>
    </row>
    <row r="40786" spans="2:2">
      <c r="B40786" s="15"/>
    </row>
    <row r="40787" spans="2:2">
      <c r="B40787" s="15"/>
    </row>
    <row r="40788" spans="2:2">
      <c r="B40788" s="15"/>
    </row>
    <row r="40789" spans="2:2">
      <c r="B40789" s="15"/>
    </row>
    <row r="40790" spans="2:2">
      <c r="B40790" s="15"/>
    </row>
    <row r="40791" spans="2:2">
      <c r="B40791" s="15"/>
    </row>
    <row r="40792" spans="2:2">
      <c r="B40792" s="15"/>
    </row>
    <row r="40793" spans="2:2">
      <c r="B40793" s="15"/>
    </row>
    <row r="40794" spans="2:2">
      <c r="B40794" s="15"/>
    </row>
    <row r="40795" spans="2:2">
      <c r="B40795" s="15"/>
    </row>
    <row r="40796" spans="2:2">
      <c r="B40796" s="15"/>
    </row>
    <row r="40797" spans="2:2">
      <c r="B40797" s="15"/>
    </row>
    <row r="40798" spans="2:2">
      <c r="B40798" s="15"/>
    </row>
    <row r="40799" spans="2:2">
      <c r="B40799" s="15"/>
    </row>
    <row r="40800" spans="2:2">
      <c r="B40800" s="15"/>
    </row>
    <row r="40801" spans="2:2">
      <c r="B40801" s="15"/>
    </row>
    <row r="40802" spans="2:2">
      <c r="B40802" s="15"/>
    </row>
    <row r="40803" spans="2:2">
      <c r="B40803" s="15"/>
    </row>
    <row r="40804" spans="2:2">
      <c r="B40804" s="15"/>
    </row>
    <row r="40805" spans="2:2">
      <c r="B40805" s="15"/>
    </row>
    <row r="40806" spans="2:2">
      <c r="B40806" s="15"/>
    </row>
    <row r="40807" spans="2:2">
      <c r="B40807" s="15"/>
    </row>
    <row r="40808" spans="2:2">
      <c r="B40808" s="15"/>
    </row>
    <row r="40809" spans="2:2">
      <c r="B40809" s="15"/>
    </row>
    <row r="40810" spans="2:2">
      <c r="B40810" s="15"/>
    </row>
    <row r="40811" spans="2:2">
      <c r="B40811" s="15"/>
    </row>
    <row r="40812" spans="2:2">
      <c r="B40812" s="15"/>
    </row>
    <row r="40813" spans="2:2">
      <c r="B40813" s="15"/>
    </row>
    <row r="40814" spans="2:2">
      <c r="B40814" s="15"/>
    </row>
    <row r="40815" spans="2:2">
      <c r="B40815" s="15"/>
    </row>
    <row r="40816" spans="2:2">
      <c r="B40816" s="15"/>
    </row>
    <row r="40817" spans="2:2">
      <c r="B40817" s="15"/>
    </row>
    <row r="40818" spans="2:2">
      <c r="B40818" s="15"/>
    </row>
    <row r="40819" spans="2:2">
      <c r="B40819" s="15"/>
    </row>
    <row r="40820" spans="2:2">
      <c r="B40820" s="15"/>
    </row>
    <row r="40821" spans="2:2">
      <c r="B40821" s="15"/>
    </row>
    <row r="40822" spans="2:2">
      <c r="B40822" s="15"/>
    </row>
    <row r="40823" spans="2:2">
      <c r="B40823" s="15"/>
    </row>
    <row r="40824" spans="2:2">
      <c r="B40824" s="15"/>
    </row>
    <row r="40825" spans="2:2">
      <c r="B40825" s="15"/>
    </row>
    <row r="40826" spans="2:2">
      <c r="B40826" s="15"/>
    </row>
    <row r="40827" spans="2:2">
      <c r="B40827" s="15"/>
    </row>
    <row r="40828" spans="2:2">
      <c r="B40828" s="15"/>
    </row>
    <row r="40829" spans="2:2">
      <c r="B40829" s="15"/>
    </row>
    <row r="40830" spans="2:2">
      <c r="B40830" s="15"/>
    </row>
    <row r="40831" spans="2:2">
      <c r="B40831" s="15"/>
    </row>
    <row r="40832" spans="2:2">
      <c r="B40832" s="15"/>
    </row>
    <row r="40833" spans="2:2">
      <c r="B40833" s="15"/>
    </row>
    <row r="40834" spans="2:2">
      <c r="B40834" s="15"/>
    </row>
    <row r="40835" spans="2:2">
      <c r="B40835" s="15"/>
    </row>
    <row r="40836" spans="2:2">
      <c r="B40836" s="15"/>
    </row>
    <row r="40837" spans="2:2">
      <c r="B40837" s="15"/>
    </row>
    <row r="40838" spans="2:2">
      <c r="B40838" s="15"/>
    </row>
    <row r="40839" spans="2:2">
      <c r="B40839" s="15"/>
    </row>
    <row r="40840" spans="2:2">
      <c r="B40840" s="15"/>
    </row>
    <row r="40841" spans="2:2">
      <c r="B40841" s="15"/>
    </row>
    <row r="40842" spans="2:2">
      <c r="B40842" s="15"/>
    </row>
    <row r="40843" spans="2:2">
      <c r="B40843" s="15"/>
    </row>
    <row r="40844" spans="2:2">
      <c r="B40844" s="15"/>
    </row>
    <row r="40845" spans="2:2">
      <c r="B40845" s="15"/>
    </row>
    <row r="40846" spans="2:2">
      <c r="B40846" s="15"/>
    </row>
    <row r="40847" spans="2:2">
      <c r="B40847" s="15"/>
    </row>
    <row r="40848" spans="2:2">
      <c r="B40848" s="15"/>
    </row>
    <row r="40849" spans="2:2">
      <c r="B40849" s="15"/>
    </row>
    <row r="40850" spans="2:2">
      <c r="B40850" s="15"/>
    </row>
    <row r="40851" spans="2:2">
      <c r="B40851" s="15"/>
    </row>
    <row r="40852" spans="2:2">
      <c r="B40852" s="15"/>
    </row>
    <row r="40853" spans="2:2">
      <c r="B40853" s="15"/>
    </row>
    <row r="40854" spans="2:2">
      <c r="B40854" s="15"/>
    </row>
    <row r="40855" spans="2:2">
      <c r="B40855" s="15"/>
    </row>
    <row r="40856" spans="2:2">
      <c r="B40856" s="15"/>
    </row>
    <row r="40857" spans="2:2">
      <c r="B40857" s="15"/>
    </row>
    <row r="40858" spans="2:2">
      <c r="B40858" s="15"/>
    </row>
    <row r="40859" spans="2:2">
      <c r="B40859" s="15"/>
    </row>
    <row r="40860" spans="2:2">
      <c r="B40860" s="15"/>
    </row>
    <row r="40861" spans="2:2">
      <c r="B40861" s="15"/>
    </row>
    <row r="40862" spans="2:2">
      <c r="B40862" s="15"/>
    </row>
    <row r="40863" spans="2:2">
      <c r="B40863" s="15"/>
    </row>
    <row r="40864" spans="2:2">
      <c r="B40864" s="15"/>
    </row>
    <row r="40865" spans="2:2">
      <c r="B40865" s="15"/>
    </row>
    <row r="40866" spans="2:2">
      <c r="B40866" s="15"/>
    </row>
    <row r="40867" spans="2:2">
      <c r="B40867" s="15"/>
    </row>
    <row r="40868" spans="2:2">
      <c r="B40868" s="15"/>
    </row>
    <row r="40869" spans="2:2">
      <c r="B40869" s="15"/>
    </row>
    <row r="40870" spans="2:2">
      <c r="B40870" s="15"/>
    </row>
    <row r="40871" spans="2:2">
      <c r="B40871" s="15"/>
    </row>
    <row r="40872" spans="2:2">
      <c r="B40872" s="15"/>
    </row>
    <row r="40873" spans="2:2">
      <c r="B40873" s="15"/>
    </row>
    <row r="40874" spans="2:2">
      <c r="B40874" s="15"/>
    </row>
    <row r="40875" spans="2:2">
      <c r="B40875" s="15"/>
    </row>
    <row r="40876" spans="2:2">
      <c r="B40876" s="15"/>
    </row>
    <row r="40877" spans="2:2">
      <c r="B40877" s="15"/>
    </row>
    <row r="40878" spans="2:2">
      <c r="B40878" s="15"/>
    </row>
    <row r="40879" spans="2:2">
      <c r="B40879" s="15"/>
    </row>
    <row r="40880" spans="2:2">
      <c r="B40880" s="15"/>
    </row>
    <row r="40881" spans="2:2">
      <c r="B40881" s="15"/>
    </row>
    <row r="40882" spans="2:2">
      <c r="B40882" s="15"/>
    </row>
    <row r="40883" spans="2:2">
      <c r="B40883" s="15"/>
    </row>
    <row r="40884" spans="2:2">
      <c r="B40884" s="15"/>
    </row>
    <row r="40885" spans="2:2">
      <c r="B40885" s="15"/>
    </row>
    <row r="40886" spans="2:2">
      <c r="B40886" s="15"/>
    </row>
    <row r="40887" spans="2:2">
      <c r="B40887" s="15"/>
    </row>
    <row r="40888" spans="2:2">
      <c r="B40888" s="15"/>
    </row>
    <row r="40889" spans="2:2">
      <c r="B40889" s="15"/>
    </row>
    <row r="40890" spans="2:2">
      <c r="B40890" s="15"/>
    </row>
    <row r="40891" spans="2:2">
      <c r="B40891" s="15"/>
    </row>
    <row r="40892" spans="2:2">
      <c r="B40892" s="15"/>
    </row>
    <row r="40893" spans="2:2">
      <c r="B40893" s="15"/>
    </row>
    <row r="40894" spans="2:2">
      <c r="B40894" s="15"/>
    </row>
    <row r="40895" spans="2:2">
      <c r="B40895" s="15"/>
    </row>
    <row r="40896" spans="2:2">
      <c r="B40896" s="15"/>
    </row>
    <row r="40897" spans="2:2">
      <c r="B40897" s="15"/>
    </row>
    <row r="40898" spans="2:2">
      <c r="B40898" s="15"/>
    </row>
    <row r="40899" spans="2:2">
      <c r="B40899" s="15"/>
    </row>
    <row r="40900" spans="2:2">
      <c r="B40900" s="15"/>
    </row>
    <row r="40901" spans="2:2">
      <c r="B40901" s="15"/>
    </row>
    <row r="40902" spans="2:2">
      <c r="B40902" s="15"/>
    </row>
    <row r="40903" spans="2:2">
      <c r="B40903" s="15"/>
    </row>
    <row r="40904" spans="2:2">
      <c r="B40904" s="15"/>
    </row>
    <row r="40905" spans="2:2">
      <c r="B40905" s="15"/>
    </row>
    <row r="40906" spans="2:2">
      <c r="B40906" s="15"/>
    </row>
    <row r="40907" spans="2:2">
      <c r="B40907" s="15"/>
    </row>
    <row r="40908" spans="2:2">
      <c r="B40908" s="15"/>
    </row>
    <row r="40909" spans="2:2">
      <c r="B40909" s="15"/>
    </row>
    <row r="40910" spans="2:2">
      <c r="B40910" s="15"/>
    </row>
    <row r="40911" spans="2:2">
      <c r="B40911" s="15"/>
    </row>
    <row r="40912" spans="2:2">
      <c r="B40912" s="15"/>
    </row>
    <row r="40913" spans="2:2">
      <c r="B40913" s="15"/>
    </row>
    <row r="40914" spans="2:2">
      <c r="B40914" s="15"/>
    </row>
    <row r="40915" spans="2:2">
      <c r="B40915" s="15"/>
    </row>
    <row r="40916" spans="2:2">
      <c r="B40916" s="15"/>
    </row>
    <row r="40917" spans="2:2">
      <c r="B40917" s="15"/>
    </row>
    <row r="40918" spans="2:2">
      <c r="B40918" s="15"/>
    </row>
    <row r="40919" spans="2:2">
      <c r="B40919" s="15"/>
    </row>
    <row r="40920" spans="2:2">
      <c r="B40920" s="15"/>
    </row>
    <row r="40921" spans="2:2">
      <c r="B40921" s="15"/>
    </row>
    <row r="40922" spans="2:2">
      <c r="B40922" s="15"/>
    </row>
    <row r="40923" spans="2:2">
      <c r="B40923" s="15"/>
    </row>
    <row r="40924" spans="2:2">
      <c r="B40924" s="15"/>
    </row>
    <row r="40925" spans="2:2">
      <c r="B40925" s="15"/>
    </row>
    <row r="40926" spans="2:2">
      <c r="B40926" s="15"/>
    </row>
    <row r="40927" spans="2:2">
      <c r="B40927" s="15"/>
    </row>
    <row r="40928" spans="2:2">
      <c r="B40928" s="15"/>
    </row>
    <row r="40929" spans="2:2">
      <c r="B40929" s="15"/>
    </row>
    <row r="40930" spans="2:2">
      <c r="B40930" s="15"/>
    </row>
    <row r="40931" spans="2:2">
      <c r="B40931" s="15"/>
    </row>
    <row r="40932" spans="2:2">
      <c r="B40932" s="15"/>
    </row>
    <row r="40933" spans="2:2">
      <c r="B40933" s="15"/>
    </row>
    <row r="40934" spans="2:2">
      <c r="B40934" s="15"/>
    </row>
    <row r="40935" spans="2:2">
      <c r="B40935" s="15"/>
    </row>
    <row r="40936" spans="2:2">
      <c r="B40936" s="15"/>
    </row>
    <row r="40937" spans="2:2">
      <c r="B40937" s="15"/>
    </row>
    <row r="40938" spans="2:2">
      <c r="B40938" s="15"/>
    </row>
    <row r="40939" spans="2:2">
      <c r="B40939" s="15"/>
    </row>
    <row r="40940" spans="2:2">
      <c r="B40940" s="15"/>
    </row>
    <row r="40941" spans="2:2">
      <c r="B40941" s="15"/>
    </row>
    <row r="40942" spans="2:2">
      <c r="B40942" s="15"/>
    </row>
    <row r="40943" spans="2:2">
      <c r="B40943" s="15"/>
    </row>
    <row r="40944" spans="2:2">
      <c r="B40944" s="15"/>
    </row>
    <row r="40945" spans="2:2">
      <c r="B40945" s="15"/>
    </row>
    <row r="40946" spans="2:2">
      <c r="B40946" s="15"/>
    </row>
    <row r="40947" spans="2:2">
      <c r="B40947" s="15"/>
    </row>
    <row r="40948" spans="2:2">
      <c r="B40948" s="15"/>
    </row>
    <row r="40949" spans="2:2">
      <c r="B40949" s="15"/>
    </row>
    <row r="40950" spans="2:2">
      <c r="B40950" s="15"/>
    </row>
    <row r="40951" spans="2:2">
      <c r="B40951" s="15"/>
    </row>
    <row r="40952" spans="2:2">
      <c r="B40952" s="15"/>
    </row>
    <row r="40953" spans="2:2">
      <c r="B40953" s="15"/>
    </row>
    <row r="40954" spans="2:2">
      <c r="B40954" s="15"/>
    </row>
    <row r="40955" spans="2:2">
      <c r="B40955" s="15"/>
    </row>
    <row r="40956" spans="2:2">
      <c r="B40956" s="15"/>
    </row>
    <row r="40957" spans="2:2">
      <c r="B40957" s="15"/>
    </row>
    <row r="40958" spans="2:2">
      <c r="B40958" s="15"/>
    </row>
    <row r="40959" spans="2:2">
      <c r="B40959" s="15"/>
    </row>
    <row r="40960" spans="2:2">
      <c r="B40960" s="15"/>
    </row>
    <row r="40961" spans="2:2">
      <c r="B40961" s="15"/>
    </row>
    <row r="40962" spans="2:2">
      <c r="B40962" s="15"/>
    </row>
    <row r="40963" spans="2:2">
      <c r="B40963" s="15"/>
    </row>
    <row r="40964" spans="2:2">
      <c r="B40964" s="15"/>
    </row>
    <row r="40965" spans="2:2">
      <c r="B40965" s="15"/>
    </row>
    <row r="40966" spans="2:2">
      <c r="B40966" s="15"/>
    </row>
    <row r="40967" spans="2:2">
      <c r="B40967" s="15"/>
    </row>
    <row r="40968" spans="2:2">
      <c r="B40968" s="15"/>
    </row>
    <row r="40969" spans="2:2">
      <c r="B40969" s="15"/>
    </row>
    <row r="40970" spans="2:2">
      <c r="B40970" s="15"/>
    </row>
    <row r="40971" spans="2:2">
      <c r="B40971" s="15"/>
    </row>
    <row r="40972" spans="2:2">
      <c r="B40972" s="15"/>
    </row>
    <row r="40973" spans="2:2">
      <c r="B40973" s="15"/>
    </row>
    <row r="40974" spans="2:2">
      <c r="B40974" s="15"/>
    </row>
    <row r="40975" spans="2:2">
      <c r="B40975" s="15"/>
    </row>
    <row r="40976" spans="2:2">
      <c r="B40976" s="15"/>
    </row>
    <row r="40977" spans="2:2">
      <c r="B40977" s="15"/>
    </row>
    <row r="40978" spans="2:2">
      <c r="B40978" s="15"/>
    </row>
    <row r="40979" spans="2:2">
      <c r="B40979" s="15"/>
    </row>
    <row r="40980" spans="2:2">
      <c r="B40980" s="15"/>
    </row>
    <row r="40981" spans="2:2">
      <c r="B40981" s="15"/>
    </row>
    <row r="40982" spans="2:2">
      <c r="B40982" s="15"/>
    </row>
    <row r="40983" spans="2:2">
      <c r="B40983" s="15"/>
    </row>
    <row r="40984" spans="2:2">
      <c r="B40984" s="15"/>
    </row>
    <row r="40985" spans="2:2">
      <c r="B40985" s="15"/>
    </row>
    <row r="40986" spans="2:2">
      <c r="B40986" s="15"/>
    </row>
    <row r="40987" spans="2:2">
      <c r="B40987" s="15"/>
    </row>
    <row r="40988" spans="2:2">
      <c r="B40988" s="15"/>
    </row>
    <row r="40989" spans="2:2">
      <c r="B40989" s="15"/>
    </row>
    <row r="40990" spans="2:2">
      <c r="B40990" s="15"/>
    </row>
    <row r="40991" spans="2:2">
      <c r="B40991" s="15"/>
    </row>
    <row r="40992" spans="2:2">
      <c r="B40992" s="15"/>
    </row>
    <row r="40993" spans="2:2">
      <c r="B40993" s="15"/>
    </row>
    <row r="40994" spans="2:2">
      <c r="B40994" s="15"/>
    </row>
    <row r="40995" spans="2:2">
      <c r="B40995" s="15"/>
    </row>
    <row r="40996" spans="2:2">
      <c r="B40996" s="15"/>
    </row>
    <row r="40997" spans="2:2">
      <c r="B40997" s="15"/>
    </row>
    <row r="40998" spans="2:2">
      <c r="B40998" s="15"/>
    </row>
    <row r="40999" spans="2:2">
      <c r="B40999" s="15"/>
    </row>
    <row r="41000" spans="2:2">
      <c r="B41000" s="15"/>
    </row>
    <row r="41001" spans="2:2">
      <c r="B41001" s="15"/>
    </row>
    <row r="41002" spans="2:2">
      <c r="B41002" s="15"/>
    </row>
    <row r="41003" spans="2:2">
      <c r="B41003" s="15"/>
    </row>
    <row r="41004" spans="2:2">
      <c r="B41004" s="15"/>
    </row>
    <row r="41005" spans="2:2">
      <c r="B41005" s="15"/>
    </row>
    <row r="41006" spans="2:2">
      <c r="B41006" s="15"/>
    </row>
    <row r="41007" spans="2:2">
      <c r="B41007" s="15"/>
    </row>
    <row r="41008" spans="2:2">
      <c r="B41008" s="15"/>
    </row>
    <row r="41009" spans="2:2">
      <c r="B41009" s="15"/>
    </row>
    <row r="41010" spans="2:2">
      <c r="B41010" s="15"/>
    </row>
    <row r="41011" spans="2:2">
      <c r="B41011" s="15"/>
    </row>
    <row r="41012" spans="2:2">
      <c r="B41012" s="15"/>
    </row>
    <row r="41013" spans="2:2">
      <c r="B41013" s="15"/>
    </row>
    <row r="41014" spans="2:2">
      <c r="B41014" s="15"/>
    </row>
    <row r="41015" spans="2:2">
      <c r="B41015" s="15"/>
    </row>
    <row r="41016" spans="2:2">
      <c r="B41016" s="15"/>
    </row>
    <row r="41017" spans="2:2">
      <c r="B41017" s="15"/>
    </row>
    <row r="41018" spans="2:2">
      <c r="B41018" s="15"/>
    </row>
    <row r="41019" spans="2:2">
      <c r="B41019" s="15"/>
    </row>
    <row r="41020" spans="2:2">
      <c r="B41020" s="15"/>
    </row>
    <row r="41021" spans="2:2">
      <c r="B41021" s="15"/>
    </row>
    <row r="41022" spans="2:2">
      <c r="B41022" s="15"/>
    </row>
    <row r="41023" spans="2:2">
      <c r="B41023" s="15"/>
    </row>
    <row r="41024" spans="2:2">
      <c r="B41024" s="15"/>
    </row>
    <row r="41025" spans="2:2">
      <c r="B41025" s="15"/>
    </row>
    <row r="41026" spans="2:2">
      <c r="B41026" s="15"/>
    </row>
    <row r="41027" spans="2:2">
      <c r="B41027" s="15"/>
    </row>
    <row r="41028" spans="2:2">
      <c r="B41028" s="15"/>
    </row>
    <row r="41029" spans="2:2">
      <c r="B41029" s="15"/>
    </row>
    <row r="41030" spans="2:2">
      <c r="B41030" s="15"/>
    </row>
    <row r="41031" spans="2:2">
      <c r="B41031" s="15"/>
    </row>
    <row r="41032" spans="2:2">
      <c r="B41032" s="15"/>
    </row>
    <row r="41033" spans="2:2">
      <c r="B41033" s="15"/>
    </row>
    <row r="41034" spans="2:2">
      <c r="B41034" s="15"/>
    </row>
    <row r="41035" spans="2:2">
      <c r="B41035" s="15"/>
    </row>
    <row r="41036" spans="2:2">
      <c r="B41036" s="15"/>
    </row>
    <row r="41037" spans="2:2">
      <c r="B41037" s="15"/>
    </row>
    <row r="41038" spans="2:2">
      <c r="B41038" s="15"/>
    </row>
    <row r="41039" spans="2:2">
      <c r="B41039" s="15"/>
    </row>
    <row r="41040" spans="2:2">
      <c r="B41040" s="15"/>
    </row>
    <row r="41041" spans="2:2">
      <c r="B41041" s="15"/>
    </row>
    <row r="41042" spans="2:2">
      <c r="B41042" s="15"/>
    </row>
    <row r="41043" spans="2:2">
      <c r="B41043" s="15"/>
    </row>
    <row r="41044" spans="2:2">
      <c r="B41044" s="15"/>
    </row>
    <row r="41045" spans="2:2">
      <c r="B41045" s="15"/>
    </row>
    <row r="41046" spans="2:2">
      <c r="B41046" s="15"/>
    </row>
    <row r="41047" spans="2:2">
      <c r="B41047" s="15"/>
    </row>
    <row r="41048" spans="2:2">
      <c r="B41048" s="15"/>
    </row>
    <row r="41049" spans="2:2">
      <c r="B41049" s="15"/>
    </row>
    <row r="41050" spans="2:2">
      <c r="B41050" s="15"/>
    </row>
    <row r="41051" spans="2:2">
      <c r="B41051" s="15"/>
    </row>
    <row r="41052" spans="2:2">
      <c r="B41052" s="15"/>
    </row>
    <row r="41053" spans="2:2">
      <c r="B41053" s="15"/>
    </row>
    <row r="41054" spans="2:2">
      <c r="B41054" s="15"/>
    </row>
    <row r="41055" spans="2:2">
      <c r="B41055" s="15"/>
    </row>
    <row r="41056" spans="2:2">
      <c r="B41056" s="15"/>
    </row>
    <row r="41057" spans="2:2">
      <c r="B41057" s="15"/>
    </row>
    <row r="41058" spans="2:2">
      <c r="B41058" s="15"/>
    </row>
    <row r="41059" spans="2:2">
      <c r="B41059" s="15"/>
    </row>
    <row r="41060" spans="2:2">
      <c r="B41060" s="15"/>
    </row>
    <row r="41061" spans="2:2">
      <c r="B41061" s="15"/>
    </row>
    <row r="41062" spans="2:2">
      <c r="B41062" s="15"/>
    </row>
    <row r="41063" spans="2:2">
      <c r="B41063" s="15"/>
    </row>
    <row r="41064" spans="2:2">
      <c r="B41064" s="15"/>
    </row>
    <row r="41065" spans="2:2">
      <c r="B41065" s="15"/>
    </row>
    <row r="41066" spans="2:2">
      <c r="B41066" s="15"/>
    </row>
    <row r="41067" spans="2:2">
      <c r="B41067" s="15"/>
    </row>
    <row r="41068" spans="2:2">
      <c r="B41068" s="15"/>
    </row>
    <row r="41069" spans="2:2">
      <c r="B41069" s="15"/>
    </row>
    <row r="41070" spans="2:2">
      <c r="B41070" s="15"/>
    </row>
    <row r="41071" spans="2:2">
      <c r="B41071" s="15"/>
    </row>
    <row r="41072" spans="2:2">
      <c r="B41072" s="15"/>
    </row>
    <row r="41073" spans="2:2">
      <c r="B41073" s="15"/>
    </row>
    <row r="41074" spans="2:2">
      <c r="B41074" s="15"/>
    </row>
    <row r="41075" spans="2:2">
      <c r="B41075" s="15"/>
    </row>
    <row r="41076" spans="2:2">
      <c r="B41076" s="15"/>
    </row>
    <row r="41077" spans="2:2">
      <c r="B41077" s="15"/>
    </row>
    <row r="41078" spans="2:2">
      <c r="B41078" s="15"/>
    </row>
    <row r="41079" spans="2:2">
      <c r="B41079" s="15"/>
    </row>
    <row r="41080" spans="2:2">
      <c r="B41080" s="15"/>
    </row>
    <row r="41081" spans="2:2">
      <c r="B41081" s="15"/>
    </row>
    <row r="41082" spans="2:2">
      <c r="B41082" s="15"/>
    </row>
    <row r="41083" spans="2:2">
      <c r="B41083" s="15"/>
    </row>
    <row r="41084" spans="2:2">
      <c r="B41084" s="15"/>
    </row>
    <row r="41085" spans="2:2">
      <c r="B41085" s="15"/>
    </row>
    <row r="41086" spans="2:2">
      <c r="B41086" s="15"/>
    </row>
    <row r="41087" spans="2:2">
      <c r="B41087" s="15"/>
    </row>
    <row r="41088" spans="2:2">
      <c r="B41088" s="15"/>
    </row>
    <row r="41089" spans="2:2">
      <c r="B41089" s="15"/>
    </row>
    <row r="41090" spans="2:2">
      <c r="B41090" s="15"/>
    </row>
    <row r="41091" spans="2:2">
      <c r="B41091" s="15"/>
    </row>
    <row r="41092" spans="2:2">
      <c r="B41092" s="15"/>
    </row>
    <row r="41093" spans="2:2">
      <c r="B41093" s="15"/>
    </row>
    <row r="41094" spans="2:2">
      <c r="B41094" s="15"/>
    </row>
    <row r="41095" spans="2:2">
      <c r="B41095" s="15"/>
    </row>
    <row r="41096" spans="2:2">
      <c r="B41096" s="15"/>
    </row>
    <row r="41097" spans="2:2">
      <c r="B41097" s="15"/>
    </row>
    <row r="41098" spans="2:2">
      <c r="B41098" s="15"/>
    </row>
    <row r="41099" spans="2:2">
      <c r="B41099" s="15"/>
    </row>
    <row r="41100" spans="2:2">
      <c r="B41100" s="15"/>
    </row>
    <row r="41101" spans="2:2">
      <c r="B41101" s="15"/>
    </row>
    <row r="41102" spans="2:2">
      <c r="B41102" s="15"/>
    </row>
    <row r="41103" spans="2:2">
      <c r="B41103" s="15"/>
    </row>
    <row r="41104" spans="2:2">
      <c r="B41104" s="15"/>
    </row>
    <row r="41105" spans="2:2">
      <c r="B41105" s="15"/>
    </row>
    <row r="41106" spans="2:2">
      <c r="B41106" s="15"/>
    </row>
    <row r="41107" spans="2:2">
      <c r="B41107" s="15"/>
    </row>
    <row r="41108" spans="2:2">
      <c r="B41108" s="15"/>
    </row>
    <row r="41109" spans="2:2">
      <c r="B41109" s="15"/>
    </row>
    <row r="41110" spans="2:2">
      <c r="B41110" s="15"/>
    </row>
    <row r="41111" spans="2:2">
      <c r="B41111" s="15"/>
    </row>
    <row r="41112" spans="2:2">
      <c r="B41112" s="15"/>
    </row>
    <row r="41113" spans="2:2">
      <c r="B41113" s="15"/>
    </row>
    <row r="41114" spans="2:2">
      <c r="B41114" s="15"/>
    </row>
    <row r="41115" spans="2:2">
      <c r="B41115" s="15"/>
    </row>
    <row r="41116" spans="2:2">
      <c r="B41116" s="15"/>
    </row>
    <row r="41117" spans="2:2">
      <c r="B41117" s="15"/>
    </row>
    <row r="41118" spans="2:2">
      <c r="B41118" s="15"/>
    </row>
    <row r="41119" spans="2:2">
      <c r="B41119" s="15"/>
    </row>
    <row r="41120" spans="2:2">
      <c r="B41120" s="15"/>
    </row>
    <row r="41121" spans="2:2">
      <c r="B41121" s="15"/>
    </row>
    <row r="41122" spans="2:2">
      <c r="B41122" s="15"/>
    </row>
    <row r="41123" spans="2:2">
      <c r="B41123" s="15"/>
    </row>
    <row r="41124" spans="2:2">
      <c r="B41124" s="15"/>
    </row>
    <row r="41125" spans="2:2">
      <c r="B41125" s="15"/>
    </row>
    <row r="41126" spans="2:2">
      <c r="B41126" s="15"/>
    </row>
    <row r="41127" spans="2:2">
      <c r="B41127" s="15"/>
    </row>
    <row r="41128" spans="2:2">
      <c r="B41128" s="15"/>
    </row>
    <row r="41129" spans="2:2">
      <c r="B41129" s="15"/>
    </row>
    <row r="41130" spans="2:2">
      <c r="B41130" s="15"/>
    </row>
    <row r="41131" spans="2:2">
      <c r="B41131" s="15"/>
    </row>
    <row r="41132" spans="2:2">
      <c r="B41132" s="15"/>
    </row>
    <row r="41133" spans="2:2">
      <c r="B41133" s="15"/>
    </row>
    <row r="41134" spans="2:2">
      <c r="B41134" s="15"/>
    </row>
    <row r="41135" spans="2:2">
      <c r="B41135" s="15"/>
    </row>
    <row r="41136" spans="2:2">
      <c r="B41136" s="15"/>
    </row>
    <row r="41137" spans="2:2">
      <c r="B41137" s="15"/>
    </row>
    <row r="41138" spans="2:2">
      <c r="B41138" s="15"/>
    </row>
    <row r="41139" spans="2:2">
      <c r="B41139" s="15"/>
    </row>
    <row r="41140" spans="2:2">
      <c r="B41140" s="15"/>
    </row>
    <row r="41141" spans="2:2">
      <c r="B41141" s="15"/>
    </row>
    <row r="41142" spans="2:2">
      <c r="B41142" s="15"/>
    </row>
    <row r="41143" spans="2:2">
      <c r="B41143" s="15"/>
    </row>
    <row r="41144" spans="2:2">
      <c r="B41144" s="15"/>
    </row>
    <row r="41145" spans="2:2">
      <c r="B41145" s="15"/>
    </row>
    <row r="41146" spans="2:2">
      <c r="B41146" s="15"/>
    </row>
    <row r="41147" spans="2:2">
      <c r="B41147" s="15"/>
    </row>
    <row r="41148" spans="2:2">
      <c r="B41148" s="15"/>
    </row>
    <row r="41149" spans="2:2">
      <c r="B41149" s="15"/>
    </row>
    <row r="41150" spans="2:2">
      <c r="B41150" s="15"/>
    </row>
    <row r="41151" spans="2:2">
      <c r="B41151" s="15"/>
    </row>
    <row r="41152" spans="2:2">
      <c r="B41152" s="15"/>
    </row>
    <row r="41153" spans="2:2">
      <c r="B41153" s="15"/>
    </row>
    <row r="41154" spans="2:2">
      <c r="B41154" s="15"/>
    </row>
    <row r="41155" spans="2:2">
      <c r="B41155" s="15"/>
    </row>
    <row r="41156" spans="2:2">
      <c r="B41156" s="15"/>
    </row>
    <row r="41157" spans="2:2">
      <c r="B41157" s="15"/>
    </row>
    <row r="41158" spans="2:2">
      <c r="B41158" s="15"/>
    </row>
    <row r="41159" spans="2:2">
      <c r="B41159" s="15"/>
    </row>
    <row r="41160" spans="2:2">
      <c r="B41160" s="15"/>
    </row>
    <row r="41161" spans="2:2">
      <c r="B41161" s="15"/>
    </row>
    <row r="41162" spans="2:2">
      <c r="B41162" s="15"/>
    </row>
    <row r="41163" spans="2:2">
      <c r="B41163" s="15"/>
    </row>
    <row r="41164" spans="2:2">
      <c r="B41164" s="15"/>
    </row>
    <row r="41165" spans="2:2">
      <c r="B41165" s="15"/>
    </row>
    <row r="41166" spans="2:2">
      <c r="B41166" s="15"/>
    </row>
    <row r="41167" spans="2:2">
      <c r="B41167" s="15"/>
    </row>
    <row r="41168" spans="2:2">
      <c r="B41168" s="15"/>
    </row>
    <row r="41169" spans="2:2">
      <c r="B41169" s="15"/>
    </row>
    <row r="41170" spans="2:2">
      <c r="B41170" s="15"/>
    </row>
    <row r="41171" spans="2:2">
      <c r="B41171" s="15"/>
    </row>
    <row r="41172" spans="2:2">
      <c r="B41172" s="15"/>
    </row>
    <row r="41173" spans="2:2">
      <c r="B41173" s="15"/>
    </row>
    <row r="41174" spans="2:2">
      <c r="B41174" s="15"/>
    </row>
    <row r="41175" spans="2:2">
      <c r="B41175" s="15"/>
    </row>
    <row r="41176" spans="2:2">
      <c r="B41176" s="15"/>
    </row>
    <row r="41177" spans="2:2">
      <c r="B41177" s="15"/>
    </row>
    <row r="41178" spans="2:2">
      <c r="B41178" s="15"/>
    </row>
    <row r="41179" spans="2:2">
      <c r="B41179" s="15"/>
    </row>
    <row r="41180" spans="2:2">
      <c r="B41180" s="15"/>
    </row>
    <row r="41181" spans="2:2">
      <c r="B41181" s="15"/>
    </row>
    <row r="41182" spans="2:2">
      <c r="B41182" s="15"/>
    </row>
    <row r="41183" spans="2:2">
      <c r="B41183" s="15"/>
    </row>
    <row r="41184" spans="2:2">
      <c r="B41184" s="15"/>
    </row>
    <row r="41185" spans="2:2">
      <c r="B41185" s="15"/>
    </row>
    <row r="41186" spans="2:2">
      <c r="B41186" s="15"/>
    </row>
    <row r="41187" spans="2:2">
      <c r="B41187" s="15"/>
    </row>
    <row r="41188" spans="2:2">
      <c r="B41188" s="15"/>
    </row>
    <row r="41189" spans="2:2">
      <c r="B41189" s="15"/>
    </row>
    <row r="41190" spans="2:2">
      <c r="B41190" s="15"/>
    </row>
    <row r="41191" spans="2:2">
      <c r="B41191" s="15"/>
    </row>
    <row r="41192" spans="2:2">
      <c r="B41192" s="15"/>
    </row>
    <row r="41193" spans="2:2">
      <c r="B41193" s="15"/>
    </row>
    <row r="41194" spans="2:2">
      <c r="B41194" s="15"/>
    </row>
    <row r="41195" spans="2:2">
      <c r="B41195" s="15"/>
    </row>
    <row r="41196" spans="2:2">
      <c r="B41196" s="15"/>
    </row>
    <row r="41197" spans="2:2">
      <c r="B41197" s="15"/>
    </row>
    <row r="41198" spans="2:2">
      <c r="B41198" s="15"/>
    </row>
    <row r="41199" spans="2:2">
      <c r="B41199" s="15"/>
    </row>
    <row r="41200" spans="2:2">
      <c r="B41200" s="15"/>
    </row>
    <row r="41201" spans="2:2">
      <c r="B41201" s="15"/>
    </row>
    <row r="41202" spans="2:2">
      <c r="B41202" s="15"/>
    </row>
    <row r="41203" spans="2:2">
      <c r="B41203" s="15"/>
    </row>
    <row r="41204" spans="2:2">
      <c r="B41204" s="15"/>
    </row>
    <row r="41205" spans="2:2">
      <c r="B41205" s="15"/>
    </row>
    <row r="41206" spans="2:2">
      <c r="B41206" s="15"/>
    </row>
    <row r="41207" spans="2:2">
      <c r="B41207" s="15"/>
    </row>
    <row r="41208" spans="2:2">
      <c r="B41208" s="15"/>
    </row>
    <row r="41209" spans="2:2">
      <c r="B41209" s="15"/>
    </row>
    <row r="41210" spans="2:2">
      <c r="B41210" s="15"/>
    </row>
    <row r="41211" spans="2:2">
      <c r="B41211" s="15"/>
    </row>
    <row r="41212" spans="2:2">
      <c r="B41212" s="15"/>
    </row>
    <row r="41213" spans="2:2">
      <c r="B41213" s="15"/>
    </row>
    <row r="41214" spans="2:2">
      <c r="B41214" s="15"/>
    </row>
    <row r="41215" spans="2:2">
      <c r="B41215" s="15"/>
    </row>
    <row r="41216" spans="2:2">
      <c r="B41216" s="15"/>
    </row>
    <row r="41217" spans="2:2">
      <c r="B41217" s="15"/>
    </row>
    <row r="41218" spans="2:2">
      <c r="B41218" s="15"/>
    </row>
    <row r="41219" spans="2:2">
      <c r="B41219" s="15"/>
    </row>
    <row r="41220" spans="2:2">
      <c r="B41220" s="15"/>
    </row>
    <row r="41221" spans="2:2">
      <c r="B41221" s="15"/>
    </row>
    <row r="41222" spans="2:2">
      <c r="B41222" s="15"/>
    </row>
    <row r="41223" spans="2:2">
      <c r="B41223" s="15"/>
    </row>
    <row r="41224" spans="2:2">
      <c r="B41224" s="15"/>
    </row>
    <row r="41225" spans="2:2">
      <c r="B41225" s="15"/>
    </row>
    <row r="41226" spans="2:2">
      <c r="B41226" s="15"/>
    </row>
    <row r="41227" spans="2:2">
      <c r="B41227" s="15"/>
    </row>
    <row r="41228" spans="2:2">
      <c r="B41228" s="15"/>
    </row>
    <row r="41229" spans="2:2">
      <c r="B41229" s="15"/>
    </row>
    <row r="41230" spans="2:2">
      <c r="B41230" s="15"/>
    </row>
    <row r="41231" spans="2:2">
      <c r="B41231" s="15"/>
    </row>
    <row r="41232" spans="2:2">
      <c r="B41232" s="15"/>
    </row>
    <row r="41233" spans="2:2">
      <c r="B41233" s="15"/>
    </row>
    <row r="41234" spans="2:2">
      <c r="B41234" s="15"/>
    </row>
    <row r="41235" spans="2:2">
      <c r="B41235" s="15"/>
    </row>
    <row r="41236" spans="2:2">
      <c r="B41236" s="15"/>
    </row>
    <row r="41237" spans="2:2">
      <c r="B41237" s="15"/>
    </row>
    <row r="41238" spans="2:2">
      <c r="B41238" s="15"/>
    </row>
    <row r="41239" spans="2:2">
      <c r="B41239" s="15"/>
    </row>
    <row r="41240" spans="2:2">
      <c r="B41240" s="15"/>
    </row>
    <row r="41241" spans="2:2">
      <c r="B41241" s="15"/>
    </row>
    <row r="41242" spans="2:2">
      <c r="B41242" s="15"/>
    </row>
    <row r="41243" spans="2:2">
      <c r="B41243" s="15"/>
    </row>
    <row r="41244" spans="2:2">
      <c r="B41244" s="15"/>
    </row>
    <row r="41245" spans="2:2">
      <c r="B41245" s="15"/>
    </row>
    <row r="41246" spans="2:2">
      <c r="B41246" s="15"/>
    </row>
    <row r="41247" spans="2:2">
      <c r="B41247" s="15"/>
    </row>
    <row r="41248" spans="2:2">
      <c r="B41248" s="15"/>
    </row>
    <row r="41249" spans="2:2">
      <c r="B41249" s="15"/>
    </row>
    <row r="41250" spans="2:2">
      <c r="B41250" s="15"/>
    </row>
    <row r="41251" spans="2:2">
      <c r="B41251" s="15"/>
    </row>
    <row r="41252" spans="2:2">
      <c r="B41252" s="15"/>
    </row>
    <row r="41253" spans="2:2">
      <c r="B41253" s="15"/>
    </row>
    <row r="41254" spans="2:2">
      <c r="B41254" s="15"/>
    </row>
    <row r="41255" spans="2:2">
      <c r="B41255" s="15"/>
    </row>
    <row r="41256" spans="2:2">
      <c r="B41256" s="15"/>
    </row>
    <row r="41257" spans="2:2">
      <c r="B41257" s="15"/>
    </row>
    <row r="41258" spans="2:2">
      <c r="B41258" s="15"/>
    </row>
    <row r="41259" spans="2:2">
      <c r="B41259" s="15"/>
    </row>
    <row r="41260" spans="2:2">
      <c r="B41260" s="15"/>
    </row>
    <row r="41261" spans="2:2">
      <c r="B41261" s="15"/>
    </row>
    <row r="41262" spans="2:2">
      <c r="B41262" s="15"/>
    </row>
    <row r="41263" spans="2:2">
      <c r="B41263" s="15"/>
    </row>
    <row r="41264" spans="2:2">
      <c r="B41264" s="15"/>
    </row>
    <row r="41265" spans="2:2">
      <c r="B41265" s="15"/>
    </row>
    <row r="41266" spans="2:2">
      <c r="B41266" s="15"/>
    </row>
    <row r="41267" spans="2:2">
      <c r="B41267" s="15"/>
    </row>
    <row r="41268" spans="2:2">
      <c r="B41268" s="15"/>
    </row>
    <row r="41269" spans="2:2">
      <c r="B41269" s="15"/>
    </row>
    <row r="41270" spans="2:2">
      <c r="B41270" s="15"/>
    </row>
    <row r="41271" spans="2:2">
      <c r="B41271" s="15"/>
    </row>
    <row r="41272" spans="2:2">
      <c r="B41272" s="15"/>
    </row>
    <row r="41273" spans="2:2">
      <c r="B41273" s="15"/>
    </row>
    <row r="41274" spans="2:2">
      <c r="B41274" s="15"/>
    </row>
    <row r="41275" spans="2:2">
      <c r="B41275" s="15"/>
    </row>
    <row r="41276" spans="2:2">
      <c r="B41276" s="15"/>
    </row>
    <row r="41277" spans="2:2">
      <c r="B41277" s="15"/>
    </row>
    <row r="41278" spans="2:2">
      <c r="B41278" s="15"/>
    </row>
    <row r="41279" spans="2:2">
      <c r="B41279" s="15"/>
    </row>
    <row r="41280" spans="2:2">
      <c r="B41280" s="15"/>
    </row>
    <row r="41281" spans="2:2">
      <c r="B41281" s="15"/>
    </row>
    <row r="41282" spans="2:2">
      <c r="B41282" s="15"/>
    </row>
    <row r="41283" spans="2:2">
      <c r="B41283" s="15"/>
    </row>
    <row r="41284" spans="2:2">
      <c r="B41284" s="15"/>
    </row>
    <row r="41285" spans="2:2">
      <c r="B41285" s="15"/>
    </row>
    <row r="41286" spans="2:2">
      <c r="B41286" s="15"/>
    </row>
    <row r="41287" spans="2:2">
      <c r="B41287" s="15"/>
    </row>
    <row r="41288" spans="2:2">
      <c r="B41288" s="15"/>
    </row>
    <row r="41289" spans="2:2">
      <c r="B41289" s="15"/>
    </row>
    <row r="41290" spans="2:2">
      <c r="B41290" s="15"/>
    </row>
    <row r="41291" spans="2:2">
      <c r="B41291" s="15"/>
    </row>
    <row r="41292" spans="2:2">
      <c r="B41292" s="15"/>
    </row>
    <row r="41293" spans="2:2">
      <c r="B41293" s="15"/>
    </row>
    <row r="41294" spans="2:2">
      <c r="B41294" s="15"/>
    </row>
    <row r="41295" spans="2:2">
      <c r="B41295" s="15"/>
    </row>
    <row r="41296" spans="2:2">
      <c r="B41296" s="15"/>
    </row>
    <row r="41297" spans="2:2">
      <c r="B41297" s="15"/>
    </row>
    <row r="41298" spans="2:2">
      <c r="B41298" s="15"/>
    </row>
    <row r="41299" spans="2:2">
      <c r="B41299" s="15"/>
    </row>
    <row r="41300" spans="2:2">
      <c r="B41300" s="15"/>
    </row>
    <row r="41301" spans="2:2">
      <c r="B41301" s="15"/>
    </row>
    <row r="41302" spans="2:2">
      <c r="B41302" s="15"/>
    </row>
    <row r="41303" spans="2:2">
      <c r="B41303" s="15"/>
    </row>
    <row r="41304" spans="2:2">
      <c r="B41304" s="15"/>
    </row>
    <row r="41305" spans="2:2">
      <c r="B41305" s="15"/>
    </row>
    <row r="41306" spans="2:2">
      <c r="B41306" s="15"/>
    </row>
    <row r="41307" spans="2:2">
      <c r="B41307" s="15"/>
    </row>
    <row r="41308" spans="2:2">
      <c r="B41308" s="15"/>
    </row>
    <row r="41309" spans="2:2">
      <c r="B41309" s="15"/>
    </row>
    <row r="41310" spans="2:2">
      <c r="B41310" s="15"/>
    </row>
    <row r="41311" spans="2:2">
      <c r="B41311" s="15"/>
    </row>
    <row r="41312" spans="2:2">
      <c r="B41312" s="15"/>
    </row>
    <row r="41313" spans="2:2">
      <c r="B41313" s="15"/>
    </row>
    <row r="41314" spans="2:2">
      <c r="B41314" s="15"/>
    </row>
    <row r="41315" spans="2:2">
      <c r="B41315" s="15"/>
    </row>
    <row r="41316" spans="2:2">
      <c r="B41316" s="15"/>
    </row>
    <row r="41317" spans="2:2">
      <c r="B41317" s="15"/>
    </row>
    <row r="41318" spans="2:2">
      <c r="B41318" s="15"/>
    </row>
    <row r="41319" spans="2:2">
      <c r="B41319" s="15"/>
    </row>
    <row r="41320" spans="2:2">
      <c r="B41320" s="15"/>
    </row>
    <row r="41321" spans="2:2">
      <c r="B41321" s="15"/>
    </row>
    <row r="41322" spans="2:2">
      <c r="B41322" s="15"/>
    </row>
    <row r="41323" spans="2:2">
      <c r="B41323" s="15"/>
    </row>
    <row r="41324" spans="2:2">
      <c r="B41324" s="15"/>
    </row>
    <row r="41325" spans="2:2">
      <c r="B41325" s="15"/>
    </row>
    <row r="41326" spans="2:2">
      <c r="B41326" s="15"/>
    </row>
    <row r="41327" spans="2:2">
      <c r="B41327" s="15"/>
    </row>
    <row r="41328" spans="2:2">
      <c r="B41328" s="15"/>
    </row>
    <row r="41329" spans="2:2">
      <c r="B41329" s="15"/>
    </row>
    <row r="41330" spans="2:2">
      <c r="B41330" s="15"/>
    </row>
    <row r="41331" spans="2:2">
      <c r="B41331" s="15"/>
    </row>
    <row r="41332" spans="2:2">
      <c r="B41332" s="15"/>
    </row>
    <row r="41333" spans="2:2">
      <c r="B41333" s="15"/>
    </row>
    <row r="41334" spans="2:2">
      <c r="B41334" s="15"/>
    </row>
    <row r="41335" spans="2:2">
      <c r="B41335" s="15"/>
    </row>
    <row r="41336" spans="2:2">
      <c r="B41336" s="15"/>
    </row>
    <row r="41337" spans="2:2">
      <c r="B41337" s="15"/>
    </row>
    <row r="41338" spans="2:2">
      <c r="B41338" s="15"/>
    </row>
    <row r="41339" spans="2:2">
      <c r="B41339" s="15"/>
    </row>
    <row r="41340" spans="2:2">
      <c r="B41340" s="15"/>
    </row>
    <row r="41341" spans="2:2">
      <c r="B41341" s="15"/>
    </row>
    <row r="41342" spans="2:2">
      <c r="B41342" s="15"/>
    </row>
    <row r="41343" spans="2:2">
      <c r="B41343" s="15"/>
    </row>
    <row r="41344" spans="2:2">
      <c r="B41344" s="15"/>
    </row>
    <row r="41345" spans="2:2">
      <c r="B41345" s="15"/>
    </row>
    <row r="41346" spans="2:2">
      <c r="B41346" s="15"/>
    </row>
    <row r="41347" spans="2:2">
      <c r="B41347" s="15"/>
    </row>
    <row r="41348" spans="2:2">
      <c r="B41348" s="15"/>
    </row>
    <row r="41349" spans="2:2">
      <c r="B41349" s="15"/>
    </row>
    <row r="41350" spans="2:2">
      <c r="B41350" s="15"/>
    </row>
    <row r="41351" spans="2:2">
      <c r="B41351" s="15"/>
    </row>
    <row r="41352" spans="2:2">
      <c r="B41352" s="15"/>
    </row>
    <row r="41353" spans="2:2">
      <c r="B41353" s="15"/>
    </row>
    <row r="41354" spans="2:2">
      <c r="B41354" s="15"/>
    </row>
    <row r="41355" spans="2:2">
      <c r="B41355" s="15"/>
    </row>
    <row r="41356" spans="2:2">
      <c r="B41356" s="15"/>
    </row>
    <row r="41357" spans="2:2">
      <c r="B41357" s="15"/>
    </row>
    <row r="41358" spans="2:2">
      <c r="B41358" s="15"/>
    </row>
    <row r="41359" spans="2:2">
      <c r="B41359" s="15"/>
    </row>
    <row r="41360" spans="2:2">
      <c r="B41360" s="15"/>
    </row>
    <row r="41361" spans="2:2">
      <c r="B41361" s="15"/>
    </row>
    <row r="41362" spans="2:2">
      <c r="B41362" s="15"/>
    </row>
    <row r="41363" spans="2:2">
      <c r="B41363" s="15"/>
    </row>
    <row r="41364" spans="2:2">
      <c r="B41364" s="15"/>
    </row>
    <row r="41365" spans="2:2">
      <c r="B41365" s="15"/>
    </row>
    <row r="41366" spans="2:2">
      <c r="B41366" s="15"/>
    </row>
    <row r="41367" spans="2:2">
      <c r="B41367" s="15"/>
    </row>
    <row r="41368" spans="2:2">
      <c r="B41368" s="15"/>
    </row>
    <row r="41369" spans="2:2">
      <c r="B41369" s="15"/>
    </row>
    <row r="41370" spans="2:2">
      <c r="B41370" s="15"/>
    </row>
    <row r="41371" spans="2:2">
      <c r="B41371" s="15"/>
    </row>
    <row r="41372" spans="2:2">
      <c r="B41372" s="15"/>
    </row>
    <row r="41373" spans="2:2">
      <c r="B41373" s="15"/>
    </row>
    <row r="41374" spans="2:2">
      <c r="B41374" s="15"/>
    </row>
    <row r="41375" spans="2:2">
      <c r="B41375" s="15"/>
    </row>
    <row r="41376" spans="2:2">
      <c r="B41376" s="15"/>
    </row>
    <row r="41377" spans="2:2">
      <c r="B41377" s="15"/>
    </row>
    <row r="41378" spans="2:2">
      <c r="B41378" s="15"/>
    </row>
    <row r="41379" spans="2:2">
      <c r="B41379" s="15"/>
    </row>
    <row r="41380" spans="2:2">
      <c r="B41380" s="15"/>
    </row>
    <row r="41381" spans="2:2">
      <c r="B41381" s="15"/>
    </row>
    <row r="41382" spans="2:2">
      <c r="B41382" s="15"/>
    </row>
    <row r="41383" spans="2:2">
      <c r="B41383" s="15"/>
    </row>
    <row r="41384" spans="2:2">
      <c r="B41384" s="15"/>
    </row>
    <row r="41385" spans="2:2">
      <c r="B41385" s="15"/>
    </row>
    <row r="41386" spans="2:2">
      <c r="B41386" s="15"/>
    </row>
    <row r="41387" spans="2:2">
      <c r="B41387" s="15"/>
    </row>
    <row r="41388" spans="2:2">
      <c r="B41388" s="15"/>
    </row>
    <row r="41389" spans="2:2">
      <c r="B41389" s="15"/>
    </row>
    <row r="41390" spans="2:2">
      <c r="B41390" s="15"/>
    </row>
    <row r="41391" spans="2:2">
      <c r="B41391" s="15"/>
    </row>
    <row r="41392" spans="2:2">
      <c r="B41392" s="15"/>
    </row>
    <row r="41393" spans="2:2">
      <c r="B41393" s="15"/>
    </row>
    <row r="41394" spans="2:2">
      <c r="B41394" s="15"/>
    </row>
    <row r="41395" spans="2:2">
      <c r="B41395" s="15"/>
    </row>
    <row r="41396" spans="2:2">
      <c r="B41396" s="15"/>
    </row>
    <row r="41397" spans="2:2">
      <c r="B41397" s="15"/>
    </row>
    <row r="41398" spans="2:2">
      <c r="B41398" s="15"/>
    </row>
    <row r="41399" spans="2:2">
      <c r="B41399" s="15"/>
    </row>
    <row r="41400" spans="2:2">
      <c r="B41400" s="15"/>
    </row>
    <row r="41401" spans="2:2">
      <c r="B41401" s="15"/>
    </row>
    <row r="41402" spans="2:2">
      <c r="B41402" s="15"/>
    </row>
    <row r="41403" spans="2:2">
      <c r="B41403" s="15"/>
    </row>
    <row r="41404" spans="2:2">
      <c r="B41404" s="15"/>
    </row>
    <row r="41405" spans="2:2">
      <c r="B41405" s="15"/>
    </row>
    <row r="41406" spans="2:2">
      <c r="B41406" s="15"/>
    </row>
    <row r="41407" spans="2:2">
      <c r="B41407" s="15"/>
    </row>
    <row r="41408" spans="2:2">
      <c r="B41408" s="15"/>
    </row>
    <row r="41409" spans="2:2">
      <c r="B41409" s="15"/>
    </row>
    <row r="41410" spans="2:2">
      <c r="B41410" s="15"/>
    </row>
    <row r="41411" spans="2:2">
      <c r="B41411" s="15"/>
    </row>
    <row r="41412" spans="2:2">
      <c r="B41412" s="15"/>
    </row>
    <row r="41413" spans="2:2">
      <c r="B41413" s="15"/>
    </row>
    <row r="41414" spans="2:2">
      <c r="B41414" s="15"/>
    </row>
    <row r="41415" spans="2:2">
      <c r="B41415" s="15"/>
    </row>
    <row r="41416" spans="2:2">
      <c r="B41416" s="15"/>
    </row>
    <row r="41417" spans="2:2">
      <c r="B41417" s="15"/>
    </row>
    <row r="41418" spans="2:2">
      <c r="B41418" s="15"/>
    </row>
    <row r="41419" spans="2:2">
      <c r="B41419" s="15"/>
    </row>
    <row r="41420" spans="2:2">
      <c r="B41420" s="15"/>
    </row>
    <row r="41421" spans="2:2">
      <c r="B41421" s="15"/>
    </row>
    <row r="41422" spans="2:2">
      <c r="B41422" s="15"/>
    </row>
    <row r="41423" spans="2:2">
      <c r="B41423" s="15"/>
    </row>
    <row r="41424" spans="2:2">
      <c r="B41424" s="15"/>
    </row>
    <row r="41425" spans="2:2">
      <c r="B41425" s="15"/>
    </row>
    <row r="41426" spans="2:2">
      <c r="B41426" s="15"/>
    </row>
    <row r="41427" spans="2:2">
      <c r="B41427" s="15"/>
    </row>
    <row r="41428" spans="2:2">
      <c r="B41428" s="15"/>
    </row>
    <row r="41429" spans="2:2">
      <c r="B41429" s="15"/>
    </row>
    <row r="41430" spans="2:2">
      <c r="B41430" s="15"/>
    </row>
    <row r="41431" spans="2:2">
      <c r="B41431" s="15"/>
    </row>
    <row r="41432" spans="2:2">
      <c r="B41432" s="15"/>
    </row>
    <row r="41433" spans="2:2">
      <c r="B41433" s="15"/>
    </row>
    <row r="41434" spans="2:2">
      <c r="B41434" s="15"/>
    </row>
    <row r="41435" spans="2:2">
      <c r="B41435" s="15"/>
    </row>
    <row r="41436" spans="2:2">
      <c r="B41436" s="15"/>
    </row>
    <row r="41437" spans="2:2">
      <c r="B41437" s="15"/>
    </row>
    <row r="41438" spans="2:2">
      <c r="B41438" s="15"/>
    </row>
    <row r="41439" spans="2:2">
      <c r="B41439" s="15"/>
    </row>
    <row r="41440" spans="2:2">
      <c r="B41440" s="15"/>
    </row>
    <row r="41441" spans="2:2">
      <c r="B41441" s="15"/>
    </row>
    <row r="41442" spans="2:2">
      <c r="B41442" s="15"/>
    </row>
    <row r="41443" spans="2:2">
      <c r="B41443" s="15"/>
    </row>
    <row r="41444" spans="2:2">
      <c r="B41444" s="15"/>
    </row>
    <row r="41445" spans="2:2">
      <c r="B41445" s="15"/>
    </row>
    <row r="41446" spans="2:2">
      <c r="B41446" s="15"/>
    </row>
    <row r="41447" spans="2:2">
      <c r="B41447" s="15"/>
    </row>
    <row r="41448" spans="2:2">
      <c r="B41448" s="15"/>
    </row>
    <row r="41449" spans="2:2">
      <c r="B41449" s="15"/>
    </row>
    <row r="41450" spans="2:2">
      <c r="B41450" s="15"/>
    </row>
    <row r="41451" spans="2:2">
      <c r="B41451" s="15"/>
    </row>
    <row r="41452" spans="2:2">
      <c r="B41452" s="15"/>
    </row>
    <row r="41453" spans="2:2">
      <c r="B41453" s="15"/>
    </row>
    <row r="41454" spans="2:2">
      <c r="B41454" s="15"/>
    </row>
    <row r="41455" spans="2:2">
      <c r="B41455" s="15"/>
    </row>
    <row r="41456" spans="2:2">
      <c r="B41456" s="15"/>
    </row>
    <row r="41457" spans="2:2">
      <c r="B41457" s="15"/>
    </row>
    <row r="41458" spans="2:2">
      <c r="B41458" s="15"/>
    </row>
    <row r="41459" spans="2:2">
      <c r="B41459" s="15"/>
    </row>
    <row r="41460" spans="2:2">
      <c r="B41460" s="15"/>
    </row>
    <row r="41461" spans="2:2">
      <c r="B41461" s="15"/>
    </row>
    <row r="41462" spans="2:2">
      <c r="B41462" s="15"/>
    </row>
    <row r="41463" spans="2:2">
      <c r="B41463" s="15"/>
    </row>
    <row r="41464" spans="2:2">
      <c r="B41464" s="15"/>
    </row>
    <row r="41465" spans="2:2">
      <c r="B41465" s="15"/>
    </row>
    <row r="41466" spans="2:2">
      <c r="B41466" s="15"/>
    </row>
    <row r="41467" spans="2:2">
      <c r="B41467" s="15"/>
    </row>
    <row r="41468" spans="2:2">
      <c r="B41468" s="15"/>
    </row>
    <row r="41469" spans="2:2">
      <c r="B41469" s="15"/>
    </row>
    <row r="41470" spans="2:2">
      <c r="B41470" s="15"/>
    </row>
    <row r="41471" spans="2:2">
      <c r="B41471" s="15"/>
    </row>
    <row r="41472" spans="2:2">
      <c r="B41472" s="15"/>
    </row>
    <row r="41473" spans="2:2">
      <c r="B41473" s="15"/>
    </row>
    <row r="41474" spans="2:2">
      <c r="B41474" s="15"/>
    </row>
    <row r="41475" spans="2:2">
      <c r="B41475" s="15"/>
    </row>
    <row r="41476" spans="2:2">
      <c r="B41476" s="15"/>
    </row>
    <row r="41477" spans="2:2">
      <c r="B41477" s="15"/>
    </row>
    <row r="41478" spans="2:2">
      <c r="B41478" s="15"/>
    </row>
    <row r="41479" spans="2:2">
      <c r="B41479" s="15"/>
    </row>
    <row r="41480" spans="2:2">
      <c r="B41480" s="15"/>
    </row>
    <row r="41481" spans="2:2">
      <c r="B41481" s="15"/>
    </row>
    <row r="41482" spans="2:2">
      <c r="B41482" s="15"/>
    </row>
    <row r="41483" spans="2:2">
      <c r="B41483" s="15"/>
    </row>
    <row r="41484" spans="2:2">
      <c r="B41484" s="15"/>
    </row>
    <row r="41485" spans="2:2">
      <c r="B41485" s="15"/>
    </row>
    <row r="41486" spans="2:2">
      <c r="B41486" s="15"/>
    </row>
    <row r="41487" spans="2:2">
      <c r="B41487" s="15"/>
    </row>
    <row r="41488" spans="2:2">
      <c r="B41488" s="15"/>
    </row>
    <row r="41489" spans="2:2">
      <c r="B41489" s="15"/>
    </row>
    <row r="41490" spans="2:2">
      <c r="B41490" s="15"/>
    </row>
    <row r="41491" spans="2:2">
      <c r="B41491" s="15"/>
    </row>
    <row r="41492" spans="2:2">
      <c r="B41492" s="15"/>
    </row>
    <row r="41493" spans="2:2">
      <c r="B41493" s="15"/>
    </row>
    <row r="41494" spans="2:2">
      <c r="B41494" s="15"/>
    </row>
    <row r="41495" spans="2:2">
      <c r="B41495" s="15"/>
    </row>
    <row r="41496" spans="2:2">
      <c r="B41496" s="15"/>
    </row>
    <row r="41497" spans="2:2">
      <c r="B41497" s="15"/>
    </row>
    <row r="41498" spans="2:2">
      <c r="B41498" s="15"/>
    </row>
    <row r="41499" spans="2:2">
      <c r="B41499" s="15"/>
    </row>
    <row r="41500" spans="2:2">
      <c r="B41500" s="15"/>
    </row>
    <row r="41501" spans="2:2">
      <c r="B41501" s="15"/>
    </row>
    <row r="41502" spans="2:2">
      <c r="B41502" s="15"/>
    </row>
    <row r="41503" spans="2:2">
      <c r="B41503" s="15"/>
    </row>
    <row r="41504" spans="2:2">
      <c r="B41504" s="15"/>
    </row>
    <row r="41505" spans="2:2">
      <c r="B41505" s="15"/>
    </row>
    <row r="41506" spans="2:2">
      <c r="B41506" s="15"/>
    </row>
    <row r="41507" spans="2:2">
      <c r="B41507" s="15"/>
    </row>
    <row r="41508" spans="2:2">
      <c r="B41508" s="15"/>
    </row>
    <row r="41509" spans="2:2">
      <c r="B41509" s="15"/>
    </row>
    <row r="41510" spans="2:2">
      <c r="B41510" s="15"/>
    </row>
    <row r="41511" spans="2:2">
      <c r="B41511" s="15"/>
    </row>
    <row r="41512" spans="2:2">
      <c r="B41512" s="15"/>
    </row>
    <row r="41513" spans="2:2">
      <c r="B41513" s="15"/>
    </row>
    <row r="41514" spans="2:2">
      <c r="B41514" s="15"/>
    </row>
    <row r="41515" spans="2:2">
      <c r="B41515" s="15"/>
    </row>
    <row r="41516" spans="2:2">
      <c r="B41516" s="15"/>
    </row>
    <row r="41517" spans="2:2">
      <c r="B41517" s="15"/>
    </row>
    <row r="41518" spans="2:2">
      <c r="B41518" s="15"/>
    </row>
    <row r="41519" spans="2:2">
      <c r="B41519" s="15"/>
    </row>
    <row r="41520" spans="2:2">
      <c r="B41520" s="15"/>
    </row>
    <row r="41521" spans="2:2">
      <c r="B41521" s="15"/>
    </row>
    <row r="41522" spans="2:2">
      <c r="B41522" s="15"/>
    </row>
    <row r="41523" spans="2:2">
      <c r="B41523" s="15"/>
    </row>
    <row r="41524" spans="2:2">
      <c r="B41524" s="15"/>
    </row>
    <row r="41525" spans="2:2">
      <c r="B41525" s="15"/>
    </row>
    <row r="41526" spans="2:2">
      <c r="B41526" s="15"/>
    </row>
    <row r="41527" spans="2:2">
      <c r="B41527" s="15"/>
    </row>
    <row r="41528" spans="2:2">
      <c r="B41528" s="15"/>
    </row>
    <row r="41529" spans="2:2">
      <c r="B41529" s="15"/>
    </row>
    <row r="41530" spans="2:2">
      <c r="B41530" s="15"/>
    </row>
    <row r="41531" spans="2:2">
      <c r="B41531" s="15"/>
    </row>
    <row r="41532" spans="2:2">
      <c r="B41532" s="15"/>
    </row>
    <row r="41533" spans="2:2">
      <c r="B41533" s="15"/>
    </row>
    <row r="41534" spans="2:2">
      <c r="B41534" s="15"/>
    </row>
    <row r="41535" spans="2:2">
      <c r="B41535" s="15"/>
    </row>
    <row r="41536" spans="2:2">
      <c r="B41536" s="15"/>
    </row>
    <row r="41537" spans="2:2">
      <c r="B41537" s="15"/>
    </row>
    <row r="41538" spans="2:2">
      <c r="B41538" s="15"/>
    </row>
    <row r="41539" spans="2:2">
      <c r="B41539" s="15"/>
    </row>
    <row r="41540" spans="2:2">
      <c r="B41540" s="15"/>
    </row>
    <row r="41541" spans="2:2">
      <c r="B41541" s="15"/>
    </row>
    <row r="41542" spans="2:2">
      <c r="B41542" s="15"/>
    </row>
    <row r="41543" spans="2:2">
      <c r="B41543" s="15"/>
    </row>
    <row r="41544" spans="2:2">
      <c r="B41544" s="15"/>
    </row>
    <row r="41545" spans="2:2">
      <c r="B41545" s="15"/>
    </row>
    <row r="41546" spans="2:2">
      <c r="B41546" s="15"/>
    </row>
    <row r="41547" spans="2:2">
      <c r="B41547" s="15"/>
    </row>
    <row r="41548" spans="2:2">
      <c r="B41548" s="15"/>
    </row>
    <row r="41549" spans="2:2">
      <c r="B41549" s="15"/>
    </row>
    <row r="41550" spans="2:2">
      <c r="B41550" s="15"/>
    </row>
    <row r="41551" spans="2:2">
      <c r="B41551" s="15"/>
    </row>
    <row r="41552" spans="2:2">
      <c r="B41552" s="15"/>
    </row>
    <row r="41553" spans="2:2">
      <c r="B41553" s="15"/>
    </row>
    <row r="41554" spans="2:2">
      <c r="B41554" s="15"/>
    </row>
    <row r="41555" spans="2:2">
      <c r="B41555" s="15"/>
    </row>
    <row r="41556" spans="2:2">
      <c r="B41556" s="15"/>
    </row>
    <row r="41557" spans="2:2">
      <c r="B41557" s="15"/>
    </row>
    <row r="41558" spans="2:2">
      <c r="B41558" s="15"/>
    </row>
    <row r="41559" spans="2:2">
      <c r="B41559" s="15"/>
    </row>
    <row r="41560" spans="2:2">
      <c r="B41560" s="15"/>
    </row>
    <row r="41561" spans="2:2">
      <c r="B41561" s="15"/>
    </row>
    <row r="41562" spans="2:2">
      <c r="B41562" s="15"/>
    </row>
    <row r="41563" spans="2:2">
      <c r="B41563" s="15"/>
    </row>
    <row r="41564" spans="2:2">
      <c r="B41564" s="15"/>
    </row>
    <row r="41565" spans="2:2">
      <c r="B41565" s="15"/>
    </row>
    <row r="41566" spans="2:2">
      <c r="B41566" s="15"/>
    </row>
    <row r="41567" spans="2:2">
      <c r="B41567" s="15"/>
    </row>
    <row r="41568" spans="2:2">
      <c r="B41568" s="15"/>
    </row>
    <row r="41569" spans="2:2">
      <c r="B41569" s="15"/>
    </row>
    <row r="41570" spans="2:2">
      <c r="B41570" s="15"/>
    </row>
    <row r="41571" spans="2:2">
      <c r="B41571" s="15"/>
    </row>
    <row r="41572" spans="2:2">
      <c r="B41572" s="15"/>
    </row>
    <row r="41573" spans="2:2">
      <c r="B41573" s="15"/>
    </row>
    <row r="41574" spans="2:2">
      <c r="B41574" s="15"/>
    </row>
    <row r="41575" spans="2:2">
      <c r="B41575" s="15"/>
    </row>
    <row r="41576" spans="2:2">
      <c r="B41576" s="15"/>
    </row>
    <row r="41577" spans="2:2">
      <c r="B41577" s="15"/>
    </row>
    <row r="41578" spans="2:2">
      <c r="B41578" s="15"/>
    </row>
    <row r="41579" spans="2:2">
      <c r="B41579" s="15"/>
    </row>
    <row r="41580" spans="2:2">
      <c r="B41580" s="15"/>
    </row>
    <row r="41581" spans="2:2">
      <c r="B41581" s="15"/>
    </row>
    <row r="41582" spans="2:2">
      <c r="B41582" s="15"/>
    </row>
    <row r="41583" spans="2:2">
      <c r="B41583" s="15"/>
    </row>
    <row r="41584" spans="2:2">
      <c r="B41584" s="15"/>
    </row>
    <row r="41585" spans="2:2">
      <c r="B41585" s="15"/>
    </row>
    <row r="41586" spans="2:2">
      <c r="B41586" s="15"/>
    </row>
    <row r="41587" spans="2:2">
      <c r="B41587" s="15"/>
    </row>
    <row r="41588" spans="2:2">
      <c r="B41588" s="15"/>
    </row>
    <row r="41589" spans="2:2">
      <c r="B41589" s="15"/>
    </row>
    <row r="41590" spans="2:2">
      <c r="B41590" s="15"/>
    </row>
    <row r="41591" spans="2:2">
      <c r="B41591" s="15"/>
    </row>
    <row r="41592" spans="2:2">
      <c r="B41592" s="15"/>
    </row>
    <row r="41593" spans="2:2">
      <c r="B41593" s="15"/>
    </row>
    <row r="41594" spans="2:2">
      <c r="B41594" s="15"/>
    </row>
    <row r="41595" spans="2:2">
      <c r="B41595" s="15"/>
    </row>
    <row r="41596" spans="2:2">
      <c r="B41596" s="15"/>
    </row>
    <row r="41597" spans="2:2">
      <c r="B41597" s="15"/>
    </row>
    <row r="41598" spans="2:2">
      <c r="B41598" s="15"/>
    </row>
    <row r="41599" spans="2:2">
      <c r="B41599" s="15"/>
    </row>
    <row r="41600" spans="2:2">
      <c r="B41600" s="15"/>
    </row>
    <row r="41601" spans="2:2">
      <c r="B41601" s="15"/>
    </row>
    <row r="41602" spans="2:2">
      <c r="B41602" s="15"/>
    </row>
    <row r="41603" spans="2:2">
      <c r="B41603" s="15"/>
    </row>
    <row r="41604" spans="2:2">
      <c r="B41604" s="15"/>
    </row>
    <row r="41605" spans="2:2">
      <c r="B41605" s="15"/>
    </row>
    <row r="41606" spans="2:2">
      <c r="B41606" s="15"/>
    </row>
    <row r="41607" spans="2:2">
      <c r="B41607" s="15"/>
    </row>
    <row r="41608" spans="2:2">
      <c r="B41608" s="15"/>
    </row>
    <row r="41609" spans="2:2">
      <c r="B41609" s="15"/>
    </row>
    <row r="41610" spans="2:2">
      <c r="B41610" s="15"/>
    </row>
    <row r="41611" spans="2:2">
      <c r="B41611" s="15"/>
    </row>
    <row r="41612" spans="2:2">
      <c r="B41612" s="15"/>
    </row>
    <row r="41613" spans="2:2">
      <c r="B41613" s="15"/>
    </row>
    <row r="41614" spans="2:2">
      <c r="B41614" s="15"/>
    </row>
    <row r="41615" spans="2:2">
      <c r="B41615" s="15"/>
    </row>
    <row r="41616" spans="2:2">
      <c r="B41616" s="15"/>
    </row>
    <row r="41617" spans="2:2">
      <c r="B41617" s="15"/>
    </row>
    <row r="41618" spans="2:2">
      <c r="B41618" s="15"/>
    </row>
    <row r="41619" spans="2:2">
      <c r="B41619" s="15"/>
    </row>
    <row r="41620" spans="2:2">
      <c r="B41620" s="15"/>
    </row>
    <row r="41621" spans="2:2">
      <c r="B41621" s="15"/>
    </row>
    <row r="41622" spans="2:2">
      <c r="B41622" s="15"/>
    </row>
    <row r="41623" spans="2:2">
      <c r="B41623" s="15"/>
    </row>
    <row r="41624" spans="2:2">
      <c r="B41624" s="15"/>
    </row>
    <row r="41625" spans="2:2">
      <c r="B41625" s="15"/>
    </row>
    <row r="41626" spans="2:2">
      <c r="B41626" s="15"/>
    </row>
    <row r="41627" spans="2:2">
      <c r="B41627" s="15"/>
    </row>
    <row r="41628" spans="2:2">
      <c r="B41628" s="15"/>
    </row>
    <row r="41629" spans="2:2">
      <c r="B41629" s="15"/>
    </row>
    <row r="41630" spans="2:2">
      <c r="B41630" s="15"/>
    </row>
    <row r="41631" spans="2:2">
      <c r="B41631" s="15"/>
    </row>
    <row r="41632" spans="2:2">
      <c r="B41632" s="15"/>
    </row>
    <row r="41633" spans="2:2">
      <c r="B41633" s="15"/>
    </row>
    <row r="41634" spans="2:2">
      <c r="B41634" s="15"/>
    </row>
    <row r="41635" spans="2:2">
      <c r="B41635" s="15"/>
    </row>
    <row r="41636" spans="2:2">
      <c r="B41636" s="15"/>
    </row>
    <row r="41637" spans="2:2">
      <c r="B41637" s="15"/>
    </row>
    <row r="41638" spans="2:2">
      <c r="B41638" s="15"/>
    </row>
    <row r="41639" spans="2:2">
      <c r="B41639" s="15"/>
    </row>
    <row r="41640" spans="2:2">
      <c r="B41640" s="15"/>
    </row>
    <row r="41641" spans="2:2">
      <c r="B41641" s="15"/>
    </row>
    <row r="41642" spans="2:2">
      <c r="B41642" s="15"/>
    </row>
    <row r="41643" spans="2:2">
      <c r="B41643" s="15"/>
    </row>
    <row r="41644" spans="2:2">
      <c r="B41644" s="15"/>
    </row>
    <row r="41645" spans="2:2">
      <c r="B41645" s="15"/>
    </row>
    <row r="41646" spans="2:2">
      <c r="B41646" s="15"/>
    </row>
    <row r="41647" spans="2:2">
      <c r="B41647" s="15"/>
    </row>
    <row r="41648" spans="2:2">
      <c r="B41648" s="15"/>
    </row>
    <row r="41649" spans="2:2">
      <c r="B41649" s="15"/>
    </row>
    <row r="41650" spans="2:2">
      <c r="B41650" s="15"/>
    </row>
    <row r="41651" spans="2:2">
      <c r="B41651" s="15"/>
    </row>
    <row r="41652" spans="2:2">
      <c r="B41652" s="15"/>
    </row>
    <row r="41653" spans="2:2">
      <c r="B41653" s="15"/>
    </row>
    <row r="41654" spans="2:2">
      <c r="B41654" s="15"/>
    </row>
    <row r="41655" spans="2:2">
      <c r="B41655" s="15"/>
    </row>
    <row r="41656" spans="2:2">
      <c r="B41656" s="15"/>
    </row>
    <row r="41657" spans="2:2">
      <c r="B41657" s="15"/>
    </row>
    <row r="41658" spans="2:2">
      <c r="B41658" s="15"/>
    </row>
    <row r="41659" spans="2:2">
      <c r="B41659" s="15"/>
    </row>
    <row r="41660" spans="2:2">
      <c r="B41660" s="15"/>
    </row>
    <row r="41661" spans="2:2">
      <c r="B41661" s="15"/>
    </row>
    <row r="41662" spans="2:2">
      <c r="B41662" s="15"/>
    </row>
    <row r="41663" spans="2:2">
      <c r="B41663" s="15"/>
    </row>
    <row r="41664" spans="2:2">
      <c r="B41664" s="15"/>
    </row>
    <row r="41665" spans="2:2">
      <c r="B41665" s="15"/>
    </row>
    <row r="41666" spans="2:2">
      <c r="B41666" s="15"/>
    </row>
    <row r="41667" spans="2:2">
      <c r="B41667" s="15"/>
    </row>
    <row r="41668" spans="2:2">
      <c r="B41668" s="15"/>
    </row>
    <row r="41669" spans="2:2">
      <c r="B41669" s="15"/>
    </row>
    <row r="41670" spans="2:2">
      <c r="B41670" s="15"/>
    </row>
    <row r="41671" spans="2:2">
      <c r="B41671" s="15"/>
    </row>
    <row r="41672" spans="2:2">
      <c r="B41672" s="15"/>
    </row>
    <row r="41673" spans="2:2">
      <c r="B41673" s="15"/>
    </row>
    <row r="41674" spans="2:2">
      <c r="B41674" s="15"/>
    </row>
    <row r="41675" spans="2:2">
      <c r="B41675" s="15"/>
    </row>
    <row r="41676" spans="2:2">
      <c r="B41676" s="15"/>
    </row>
    <row r="41677" spans="2:2">
      <c r="B41677" s="15"/>
    </row>
    <row r="41678" spans="2:2">
      <c r="B41678" s="15"/>
    </row>
    <row r="41679" spans="2:2">
      <c r="B41679" s="15"/>
    </row>
    <row r="41680" spans="2:2">
      <c r="B41680" s="15"/>
    </row>
    <row r="41681" spans="2:2">
      <c r="B41681" s="15"/>
    </row>
    <row r="41682" spans="2:2">
      <c r="B41682" s="15"/>
    </row>
    <row r="41683" spans="2:2">
      <c r="B41683" s="15"/>
    </row>
    <row r="41684" spans="2:2">
      <c r="B41684" s="15"/>
    </row>
    <row r="41685" spans="2:2">
      <c r="B41685" s="15"/>
    </row>
    <row r="41686" spans="2:2">
      <c r="B41686" s="15"/>
    </row>
    <row r="41687" spans="2:2">
      <c r="B41687" s="15"/>
    </row>
    <row r="41688" spans="2:2">
      <c r="B41688" s="15"/>
    </row>
    <row r="41689" spans="2:2">
      <c r="B41689" s="15"/>
    </row>
    <row r="41690" spans="2:2">
      <c r="B41690" s="15"/>
    </row>
    <row r="41691" spans="2:2">
      <c r="B41691" s="15"/>
    </row>
    <row r="41692" spans="2:2">
      <c r="B41692" s="15"/>
    </row>
    <row r="41693" spans="2:2">
      <c r="B41693" s="15"/>
    </row>
    <row r="41694" spans="2:2">
      <c r="B41694" s="15"/>
    </row>
    <row r="41695" spans="2:2">
      <c r="B41695" s="15"/>
    </row>
    <row r="41696" spans="2:2">
      <c r="B41696" s="15"/>
    </row>
    <row r="41697" spans="2:2">
      <c r="B41697" s="15"/>
    </row>
    <row r="41698" spans="2:2">
      <c r="B41698" s="15"/>
    </row>
    <row r="41699" spans="2:2">
      <c r="B41699" s="15"/>
    </row>
    <row r="41700" spans="2:2">
      <c r="B41700" s="15"/>
    </row>
    <row r="41701" spans="2:2">
      <c r="B41701" s="15"/>
    </row>
    <row r="41702" spans="2:2">
      <c r="B41702" s="15"/>
    </row>
    <row r="41703" spans="2:2">
      <c r="B41703" s="15"/>
    </row>
    <row r="41704" spans="2:2">
      <c r="B41704" s="15"/>
    </row>
    <row r="41705" spans="2:2">
      <c r="B41705" s="15"/>
    </row>
    <row r="41706" spans="2:2">
      <c r="B41706" s="15"/>
    </row>
    <row r="41707" spans="2:2">
      <c r="B41707" s="15"/>
    </row>
    <row r="41708" spans="2:2">
      <c r="B41708" s="15"/>
    </row>
    <row r="41709" spans="2:2">
      <c r="B41709" s="15"/>
    </row>
    <row r="41710" spans="2:2">
      <c r="B41710" s="15"/>
    </row>
    <row r="41711" spans="2:2">
      <c r="B41711" s="15"/>
    </row>
    <row r="41712" spans="2:2">
      <c r="B41712" s="15"/>
    </row>
    <row r="41713" spans="2:2">
      <c r="B41713" s="15"/>
    </row>
    <row r="41714" spans="2:2">
      <c r="B41714" s="15"/>
    </row>
    <row r="41715" spans="2:2">
      <c r="B41715" s="15"/>
    </row>
    <row r="41716" spans="2:2">
      <c r="B41716" s="15"/>
    </row>
    <row r="41717" spans="2:2">
      <c r="B41717" s="15"/>
    </row>
    <row r="41718" spans="2:2">
      <c r="B41718" s="15"/>
    </row>
    <row r="41719" spans="2:2">
      <c r="B41719" s="15"/>
    </row>
    <row r="41720" spans="2:2">
      <c r="B41720" s="15"/>
    </row>
    <row r="41721" spans="2:2">
      <c r="B41721" s="15"/>
    </row>
    <row r="41722" spans="2:2">
      <c r="B41722" s="15"/>
    </row>
    <row r="41723" spans="2:2">
      <c r="B41723" s="15"/>
    </row>
    <row r="41724" spans="2:2">
      <c r="B41724" s="15"/>
    </row>
    <row r="41725" spans="2:2">
      <c r="B41725" s="15"/>
    </row>
    <row r="41726" spans="2:2">
      <c r="B41726" s="15"/>
    </row>
    <row r="41727" spans="2:2">
      <c r="B41727" s="15"/>
    </row>
    <row r="41728" spans="2:2">
      <c r="B41728" s="15"/>
    </row>
    <row r="41729" spans="2:2">
      <c r="B41729" s="15"/>
    </row>
    <row r="41730" spans="2:2">
      <c r="B41730" s="15"/>
    </row>
    <row r="41731" spans="2:2">
      <c r="B41731" s="15"/>
    </row>
    <row r="41732" spans="2:2">
      <c r="B41732" s="15"/>
    </row>
    <row r="41733" spans="2:2">
      <c r="B41733" s="15"/>
    </row>
    <row r="41734" spans="2:2">
      <c r="B41734" s="15"/>
    </row>
    <row r="41735" spans="2:2">
      <c r="B41735" s="15"/>
    </row>
    <row r="41736" spans="2:2">
      <c r="B41736" s="15"/>
    </row>
    <row r="41737" spans="2:2">
      <c r="B41737" s="15"/>
    </row>
    <row r="41738" spans="2:2">
      <c r="B41738" s="15"/>
    </row>
    <row r="41739" spans="2:2">
      <c r="B41739" s="15"/>
    </row>
    <row r="41740" spans="2:2">
      <c r="B41740" s="15"/>
    </row>
    <row r="41741" spans="2:2">
      <c r="B41741" s="15"/>
    </row>
    <row r="41742" spans="2:2">
      <c r="B41742" s="15"/>
    </row>
    <row r="41743" spans="2:2">
      <c r="B41743" s="15"/>
    </row>
    <row r="41744" spans="2:2">
      <c r="B41744" s="15"/>
    </row>
    <row r="41745" spans="2:2">
      <c r="B41745" s="15"/>
    </row>
    <row r="41746" spans="2:2">
      <c r="B41746" s="15"/>
    </row>
    <row r="41747" spans="2:2">
      <c r="B41747" s="15"/>
    </row>
    <row r="41748" spans="2:2">
      <c r="B41748" s="15"/>
    </row>
    <row r="41749" spans="2:2">
      <c r="B41749" s="15"/>
    </row>
    <row r="41750" spans="2:2">
      <c r="B41750" s="15"/>
    </row>
    <row r="41751" spans="2:2">
      <c r="B41751" s="15"/>
    </row>
    <row r="41752" spans="2:2">
      <c r="B41752" s="15"/>
    </row>
    <row r="41753" spans="2:2">
      <c r="B41753" s="15"/>
    </row>
    <row r="41754" spans="2:2">
      <c r="B41754" s="15"/>
    </row>
    <row r="41755" spans="2:2">
      <c r="B41755" s="15"/>
    </row>
    <row r="41756" spans="2:2">
      <c r="B41756" s="15"/>
    </row>
    <row r="41757" spans="2:2">
      <c r="B41757" s="15"/>
    </row>
    <row r="41758" spans="2:2">
      <c r="B41758" s="15"/>
    </row>
    <row r="41759" spans="2:2">
      <c r="B41759" s="15"/>
    </row>
    <row r="41760" spans="2:2">
      <c r="B41760" s="15"/>
    </row>
    <row r="41761" spans="2:2">
      <c r="B41761" s="15"/>
    </row>
    <row r="41762" spans="2:2">
      <c r="B41762" s="15"/>
    </row>
    <row r="41763" spans="2:2">
      <c r="B41763" s="15"/>
    </row>
    <row r="41764" spans="2:2">
      <c r="B41764" s="15"/>
    </row>
    <row r="41765" spans="2:2">
      <c r="B41765" s="15"/>
    </row>
    <row r="41766" spans="2:2">
      <c r="B41766" s="15"/>
    </row>
    <row r="41767" spans="2:2">
      <c r="B41767" s="15"/>
    </row>
    <row r="41768" spans="2:2">
      <c r="B41768" s="15"/>
    </row>
    <row r="41769" spans="2:2">
      <c r="B41769" s="15"/>
    </row>
    <row r="41770" spans="2:2">
      <c r="B41770" s="15"/>
    </row>
    <row r="41771" spans="2:2">
      <c r="B41771" s="15"/>
    </row>
    <row r="41772" spans="2:2">
      <c r="B41772" s="15"/>
    </row>
    <row r="41773" spans="2:2">
      <c r="B41773" s="15"/>
    </row>
    <row r="41774" spans="2:2">
      <c r="B41774" s="15"/>
    </row>
    <row r="41775" spans="2:2">
      <c r="B41775" s="15"/>
    </row>
    <row r="41776" spans="2:2">
      <c r="B41776" s="15"/>
    </row>
    <row r="41777" spans="2:2">
      <c r="B41777" s="15"/>
    </row>
    <row r="41778" spans="2:2">
      <c r="B41778" s="15"/>
    </row>
    <row r="41779" spans="2:2">
      <c r="B41779" s="15"/>
    </row>
    <row r="41780" spans="2:2">
      <c r="B41780" s="15"/>
    </row>
    <row r="41781" spans="2:2">
      <c r="B41781" s="15"/>
    </row>
    <row r="41782" spans="2:2">
      <c r="B41782" s="15"/>
    </row>
    <row r="41783" spans="2:2">
      <c r="B41783" s="15"/>
    </row>
    <row r="41784" spans="2:2">
      <c r="B41784" s="15"/>
    </row>
    <row r="41785" spans="2:2">
      <c r="B41785" s="15"/>
    </row>
    <row r="41786" spans="2:2">
      <c r="B41786" s="15"/>
    </row>
    <row r="41787" spans="2:2">
      <c r="B41787" s="15"/>
    </row>
    <row r="41788" spans="2:2">
      <c r="B41788" s="15"/>
    </row>
    <row r="41789" spans="2:2">
      <c r="B41789" s="15"/>
    </row>
    <row r="41790" spans="2:2">
      <c r="B41790" s="15"/>
    </row>
    <row r="41791" spans="2:2">
      <c r="B41791" s="15"/>
    </row>
    <row r="41792" spans="2:2">
      <c r="B41792" s="15"/>
    </row>
    <row r="41793" spans="2:2">
      <c r="B41793" s="15"/>
    </row>
    <row r="41794" spans="2:2">
      <c r="B41794" s="15"/>
    </row>
    <row r="41795" spans="2:2">
      <c r="B41795" s="15"/>
    </row>
    <row r="41796" spans="2:2">
      <c r="B41796" s="15"/>
    </row>
    <row r="41797" spans="2:2">
      <c r="B41797" s="15"/>
    </row>
    <row r="41798" spans="2:2">
      <c r="B41798" s="15"/>
    </row>
    <row r="41799" spans="2:2">
      <c r="B41799" s="15"/>
    </row>
    <row r="41800" spans="2:2">
      <c r="B41800" s="15"/>
    </row>
    <row r="41801" spans="2:2">
      <c r="B41801" s="15"/>
    </row>
    <row r="41802" spans="2:2">
      <c r="B41802" s="15"/>
    </row>
    <row r="41803" spans="2:2">
      <c r="B41803" s="15"/>
    </row>
    <row r="41804" spans="2:2">
      <c r="B41804" s="15"/>
    </row>
    <row r="41805" spans="2:2">
      <c r="B41805" s="15"/>
    </row>
    <row r="41806" spans="2:2">
      <c r="B41806" s="15"/>
    </row>
    <row r="41807" spans="2:2">
      <c r="B41807" s="15"/>
    </row>
    <row r="41808" spans="2:2">
      <c r="B41808" s="15"/>
    </row>
    <row r="41809" spans="2:2">
      <c r="B41809" s="15"/>
    </row>
    <row r="41810" spans="2:2">
      <c r="B41810" s="15"/>
    </row>
    <row r="41811" spans="2:2">
      <c r="B41811" s="15"/>
    </row>
    <row r="41812" spans="2:2">
      <c r="B41812" s="15"/>
    </row>
    <row r="41813" spans="2:2">
      <c r="B41813" s="15"/>
    </row>
    <row r="41814" spans="2:2">
      <c r="B41814" s="15"/>
    </row>
    <row r="41815" spans="2:2">
      <c r="B41815" s="15"/>
    </row>
    <row r="41816" spans="2:2">
      <c r="B41816" s="15"/>
    </row>
    <row r="41817" spans="2:2">
      <c r="B41817" s="15"/>
    </row>
    <row r="41818" spans="2:2">
      <c r="B41818" s="15"/>
    </row>
    <row r="41819" spans="2:2">
      <c r="B41819" s="15"/>
    </row>
    <row r="41820" spans="2:2">
      <c r="B41820" s="15"/>
    </row>
    <row r="41821" spans="2:2">
      <c r="B41821" s="15"/>
    </row>
    <row r="41822" spans="2:2">
      <c r="B41822" s="15"/>
    </row>
    <row r="41823" spans="2:2">
      <c r="B41823" s="15"/>
    </row>
    <row r="41824" spans="2:2">
      <c r="B41824" s="15"/>
    </row>
    <row r="41825" spans="2:2">
      <c r="B41825" s="15"/>
    </row>
    <row r="41826" spans="2:2">
      <c r="B41826" s="15"/>
    </row>
    <row r="41827" spans="2:2">
      <c r="B41827" s="15"/>
    </row>
    <row r="41828" spans="2:2">
      <c r="B41828" s="15"/>
    </row>
    <row r="41829" spans="2:2">
      <c r="B41829" s="15"/>
    </row>
    <row r="41830" spans="2:2">
      <c r="B41830" s="15"/>
    </row>
    <row r="41831" spans="2:2">
      <c r="B41831" s="15"/>
    </row>
    <row r="41832" spans="2:2">
      <c r="B41832" s="15"/>
    </row>
    <row r="41833" spans="2:2">
      <c r="B41833" s="15"/>
    </row>
    <row r="41834" spans="2:2">
      <c r="B41834" s="15"/>
    </row>
    <row r="41835" spans="2:2">
      <c r="B41835" s="15"/>
    </row>
    <row r="41836" spans="2:2">
      <c r="B41836" s="15"/>
    </row>
    <row r="41837" spans="2:2">
      <c r="B41837" s="15"/>
    </row>
    <row r="41838" spans="2:2">
      <c r="B41838" s="15"/>
    </row>
    <row r="41839" spans="2:2">
      <c r="B41839" s="15"/>
    </row>
    <row r="41840" spans="2:2">
      <c r="B41840" s="15"/>
    </row>
    <row r="41841" spans="2:2">
      <c r="B41841" s="15"/>
    </row>
    <row r="41842" spans="2:2">
      <c r="B41842" s="15"/>
    </row>
    <row r="41843" spans="2:2">
      <c r="B41843" s="15"/>
    </row>
    <row r="41844" spans="2:2">
      <c r="B41844" s="15"/>
    </row>
    <row r="41845" spans="2:2">
      <c r="B41845" s="15"/>
    </row>
    <row r="41846" spans="2:2">
      <c r="B41846" s="15"/>
    </row>
    <row r="41847" spans="2:2">
      <c r="B41847" s="15"/>
    </row>
    <row r="41848" spans="2:2">
      <c r="B41848" s="15"/>
    </row>
    <row r="41849" spans="2:2">
      <c r="B41849" s="15"/>
    </row>
    <row r="41850" spans="2:2">
      <c r="B41850" s="15"/>
    </row>
    <row r="41851" spans="2:2">
      <c r="B41851" s="15"/>
    </row>
    <row r="41852" spans="2:2">
      <c r="B41852" s="15"/>
    </row>
    <row r="41853" spans="2:2">
      <c r="B41853" s="15"/>
    </row>
    <row r="41854" spans="2:2">
      <c r="B41854" s="15"/>
    </row>
    <row r="41855" spans="2:2">
      <c r="B41855" s="15"/>
    </row>
    <row r="41856" spans="2:2">
      <c r="B41856" s="15"/>
    </row>
    <row r="41857" spans="2:2">
      <c r="B41857" s="15"/>
    </row>
    <row r="41858" spans="2:2">
      <c r="B41858" s="15"/>
    </row>
    <row r="41859" spans="2:2">
      <c r="B41859" s="15"/>
    </row>
    <row r="41860" spans="2:2">
      <c r="B41860" s="15"/>
    </row>
    <row r="41861" spans="2:2">
      <c r="B41861" s="15"/>
    </row>
    <row r="41862" spans="2:2">
      <c r="B41862" s="15"/>
    </row>
    <row r="41863" spans="2:2">
      <c r="B41863" s="15"/>
    </row>
    <row r="41864" spans="2:2">
      <c r="B41864" s="15"/>
    </row>
    <row r="41865" spans="2:2">
      <c r="B41865" s="15"/>
    </row>
    <row r="41866" spans="2:2">
      <c r="B41866" s="15"/>
    </row>
    <row r="41867" spans="2:2">
      <c r="B41867" s="15"/>
    </row>
    <row r="41868" spans="2:2">
      <c r="B41868" s="15"/>
    </row>
    <row r="41869" spans="2:2">
      <c r="B41869" s="15"/>
    </row>
    <row r="41870" spans="2:2">
      <c r="B41870" s="15"/>
    </row>
    <row r="41871" spans="2:2">
      <c r="B41871" s="15"/>
    </row>
    <row r="41872" spans="2:2">
      <c r="B41872" s="15"/>
    </row>
    <row r="41873" spans="2:2">
      <c r="B41873" s="15"/>
    </row>
    <row r="41874" spans="2:2">
      <c r="B41874" s="15"/>
    </row>
    <row r="41875" spans="2:2">
      <c r="B41875" s="15"/>
    </row>
    <row r="41876" spans="2:2">
      <c r="B41876" s="15"/>
    </row>
    <row r="41877" spans="2:2">
      <c r="B41877" s="15"/>
    </row>
    <row r="41878" spans="2:2">
      <c r="B41878" s="15"/>
    </row>
    <row r="41879" spans="2:2">
      <c r="B41879" s="15"/>
    </row>
    <row r="41880" spans="2:2">
      <c r="B41880" s="15"/>
    </row>
    <row r="41881" spans="2:2">
      <c r="B41881" s="15"/>
    </row>
    <row r="41882" spans="2:2">
      <c r="B41882" s="15"/>
    </row>
    <row r="41883" spans="2:2">
      <c r="B41883" s="15"/>
    </row>
    <row r="41884" spans="2:2">
      <c r="B41884" s="15"/>
    </row>
    <row r="41885" spans="2:2">
      <c r="B41885" s="15"/>
    </row>
    <row r="41886" spans="2:2">
      <c r="B41886" s="15"/>
    </row>
    <row r="41887" spans="2:2">
      <c r="B41887" s="15"/>
    </row>
    <row r="41888" spans="2:2">
      <c r="B41888" s="15"/>
    </row>
    <row r="41889" spans="2:2">
      <c r="B41889" s="15"/>
    </row>
    <row r="41890" spans="2:2">
      <c r="B41890" s="15"/>
    </row>
    <row r="41891" spans="2:2">
      <c r="B41891" s="15"/>
    </row>
    <row r="41892" spans="2:2">
      <c r="B41892" s="15"/>
    </row>
    <row r="41893" spans="2:2">
      <c r="B41893" s="15"/>
    </row>
    <row r="41894" spans="2:2">
      <c r="B41894" s="15"/>
    </row>
    <row r="41895" spans="2:2">
      <c r="B41895" s="15"/>
    </row>
    <row r="41896" spans="2:2">
      <c r="B41896" s="15"/>
    </row>
    <row r="41897" spans="2:2">
      <c r="B41897" s="15"/>
    </row>
    <row r="41898" spans="2:2">
      <c r="B41898" s="15"/>
    </row>
    <row r="41899" spans="2:2">
      <c r="B41899" s="15"/>
    </row>
    <row r="41900" spans="2:2">
      <c r="B41900" s="15"/>
    </row>
    <row r="41901" spans="2:2">
      <c r="B41901" s="15"/>
    </row>
    <row r="41902" spans="2:2">
      <c r="B41902" s="15"/>
    </row>
    <row r="41903" spans="2:2">
      <c r="B41903" s="15"/>
    </row>
    <row r="41904" spans="2:2">
      <c r="B41904" s="15"/>
    </row>
    <row r="41905" spans="2:2">
      <c r="B41905" s="15"/>
    </row>
    <row r="41906" spans="2:2">
      <c r="B41906" s="15"/>
    </row>
    <row r="41907" spans="2:2">
      <c r="B41907" s="15"/>
    </row>
    <row r="41908" spans="2:2">
      <c r="B41908" s="15"/>
    </row>
    <row r="41909" spans="2:2">
      <c r="B41909" s="15"/>
    </row>
    <row r="41910" spans="2:2">
      <c r="B41910" s="15"/>
    </row>
    <row r="41911" spans="2:2">
      <c r="B41911" s="15"/>
    </row>
    <row r="41912" spans="2:2">
      <c r="B41912" s="15"/>
    </row>
    <row r="41913" spans="2:2">
      <c r="B41913" s="15"/>
    </row>
    <row r="41914" spans="2:2">
      <c r="B41914" s="15"/>
    </row>
    <row r="41915" spans="2:2">
      <c r="B41915" s="15"/>
    </row>
    <row r="41916" spans="2:2">
      <c r="B41916" s="15"/>
    </row>
    <row r="41917" spans="2:2">
      <c r="B41917" s="15"/>
    </row>
    <row r="41918" spans="2:2">
      <c r="B41918" s="15"/>
    </row>
    <row r="41919" spans="2:2">
      <c r="B41919" s="15"/>
    </row>
    <row r="41920" spans="2:2">
      <c r="B41920" s="15"/>
    </row>
    <row r="41921" spans="2:2">
      <c r="B41921" s="15"/>
    </row>
    <row r="41922" spans="2:2">
      <c r="B41922" s="15"/>
    </row>
    <row r="41923" spans="2:2">
      <c r="B41923" s="15"/>
    </row>
    <row r="41924" spans="2:2">
      <c r="B41924" s="15"/>
    </row>
    <row r="41925" spans="2:2">
      <c r="B41925" s="15"/>
    </row>
    <row r="41926" spans="2:2">
      <c r="B41926" s="15"/>
    </row>
    <row r="41927" spans="2:2">
      <c r="B41927" s="15"/>
    </row>
    <row r="41928" spans="2:2">
      <c r="B41928" s="15"/>
    </row>
    <row r="41929" spans="2:2">
      <c r="B41929" s="15"/>
    </row>
    <row r="41930" spans="2:2">
      <c r="B41930" s="15"/>
    </row>
    <row r="41931" spans="2:2">
      <c r="B41931" s="15"/>
    </row>
    <row r="41932" spans="2:2">
      <c r="B41932" s="15"/>
    </row>
    <row r="41933" spans="2:2">
      <c r="B41933" s="15"/>
    </row>
    <row r="41934" spans="2:2">
      <c r="B41934" s="15"/>
    </row>
    <row r="41935" spans="2:2">
      <c r="B41935" s="15"/>
    </row>
    <row r="41936" spans="2:2">
      <c r="B41936" s="15"/>
    </row>
    <row r="41937" spans="2:2">
      <c r="B41937" s="15"/>
    </row>
    <row r="41938" spans="2:2">
      <c r="B41938" s="15"/>
    </row>
    <row r="41939" spans="2:2">
      <c r="B41939" s="15"/>
    </row>
    <row r="41940" spans="2:2">
      <c r="B41940" s="15"/>
    </row>
    <row r="41941" spans="2:2">
      <c r="B41941" s="15"/>
    </row>
    <row r="41942" spans="2:2">
      <c r="B41942" s="15"/>
    </row>
    <row r="41943" spans="2:2">
      <c r="B41943" s="15"/>
    </row>
    <row r="41944" spans="2:2">
      <c r="B41944" s="15"/>
    </row>
    <row r="41945" spans="2:2">
      <c r="B41945" s="15"/>
    </row>
    <row r="41946" spans="2:2">
      <c r="B41946" s="15"/>
    </row>
    <row r="41947" spans="2:2">
      <c r="B41947" s="15"/>
    </row>
    <row r="41948" spans="2:2">
      <c r="B41948" s="15"/>
    </row>
    <row r="41949" spans="2:2">
      <c r="B41949" s="15"/>
    </row>
    <row r="41950" spans="2:2">
      <c r="B41950" s="15"/>
    </row>
    <row r="41951" spans="2:2">
      <c r="B41951" s="15"/>
    </row>
    <row r="41952" spans="2:2">
      <c r="B41952" s="15"/>
    </row>
    <row r="41953" spans="2:2">
      <c r="B41953" s="15"/>
    </row>
    <row r="41954" spans="2:2">
      <c r="B41954" s="15"/>
    </row>
    <row r="41955" spans="2:2">
      <c r="B41955" s="15"/>
    </row>
    <row r="41956" spans="2:2">
      <c r="B41956" s="15"/>
    </row>
    <row r="41957" spans="2:2">
      <c r="B41957" s="15"/>
    </row>
    <row r="41958" spans="2:2">
      <c r="B41958" s="15"/>
    </row>
    <row r="41959" spans="2:2">
      <c r="B41959" s="15"/>
    </row>
    <row r="41960" spans="2:2">
      <c r="B41960" s="15"/>
    </row>
    <row r="41961" spans="2:2">
      <c r="B41961" s="15"/>
    </row>
    <row r="41962" spans="2:2">
      <c r="B41962" s="15"/>
    </row>
    <row r="41963" spans="2:2">
      <c r="B41963" s="15"/>
    </row>
    <row r="41964" spans="2:2">
      <c r="B41964" s="15"/>
    </row>
    <row r="41965" spans="2:2">
      <c r="B41965" s="15"/>
    </row>
    <row r="41966" spans="2:2">
      <c r="B41966" s="15"/>
    </row>
    <row r="41967" spans="2:2">
      <c r="B41967" s="15"/>
    </row>
    <row r="41968" spans="2:2">
      <c r="B41968" s="15"/>
    </row>
    <row r="41969" spans="2:2">
      <c r="B41969" s="15"/>
    </row>
    <row r="41970" spans="2:2">
      <c r="B41970" s="15"/>
    </row>
    <row r="41971" spans="2:2">
      <c r="B41971" s="15"/>
    </row>
    <row r="41972" spans="2:2">
      <c r="B41972" s="15"/>
    </row>
    <row r="41973" spans="2:2">
      <c r="B41973" s="15"/>
    </row>
    <row r="41974" spans="2:2">
      <c r="B41974" s="15"/>
    </row>
    <row r="41975" spans="2:2">
      <c r="B41975" s="15"/>
    </row>
    <row r="41976" spans="2:2">
      <c r="B41976" s="15"/>
    </row>
    <row r="41977" spans="2:2">
      <c r="B41977" s="15"/>
    </row>
    <row r="41978" spans="2:2">
      <c r="B41978" s="15"/>
    </row>
    <row r="41979" spans="2:2">
      <c r="B41979" s="15"/>
    </row>
    <row r="41980" spans="2:2">
      <c r="B41980" s="15"/>
    </row>
    <row r="41981" spans="2:2">
      <c r="B41981" s="15"/>
    </row>
    <row r="41982" spans="2:2">
      <c r="B41982" s="15"/>
    </row>
    <row r="41983" spans="2:2">
      <c r="B41983" s="15"/>
    </row>
    <row r="41984" spans="2:2">
      <c r="B41984" s="15"/>
    </row>
    <row r="41985" spans="2:2">
      <c r="B41985" s="15"/>
    </row>
    <row r="41986" spans="2:2">
      <c r="B41986" s="15"/>
    </row>
    <row r="41987" spans="2:2">
      <c r="B41987" s="15"/>
    </row>
    <row r="41988" spans="2:2">
      <c r="B41988" s="15"/>
    </row>
    <row r="41989" spans="2:2">
      <c r="B41989" s="15"/>
    </row>
    <row r="41990" spans="2:2">
      <c r="B41990" s="15"/>
    </row>
    <row r="41991" spans="2:2">
      <c r="B41991" s="15"/>
    </row>
    <row r="41992" spans="2:2">
      <c r="B41992" s="15"/>
    </row>
    <row r="41993" spans="2:2">
      <c r="B41993" s="15"/>
    </row>
    <row r="41994" spans="2:2">
      <c r="B41994" s="15"/>
    </row>
    <row r="41995" spans="2:2">
      <c r="B41995" s="15"/>
    </row>
    <row r="41996" spans="2:2">
      <c r="B41996" s="15"/>
    </row>
    <row r="41997" spans="2:2">
      <c r="B41997" s="15"/>
    </row>
    <row r="41998" spans="2:2">
      <c r="B41998" s="15"/>
    </row>
    <row r="41999" spans="2:2">
      <c r="B41999" s="15"/>
    </row>
    <row r="42000" spans="2:2">
      <c r="B42000" s="15"/>
    </row>
    <row r="42001" spans="2:2">
      <c r="B42001" s="15"/>
    </row>
    <row r="42002" spans="2:2">
      <c r="B42002" s="15"/>
    </row>
    <row r="42003" spans="2:2">
      <c r="B42003" s="15"/>
    </row>
    <row r="42004" spans="2:2">
      <c r="B42004" s="15"/>
    </row>
    <row r="42005" spans="2:2">
      <c r="B42005" s="15"/>
    </row>
    <row r="42006" spans="2:2">
      <c r="B42006" s="15"/>
    </row>
    <row r="42007" spans="2:2">
      <c r="B42007" s="15"/>
    </row>
    <row r="42008" spans="2:2">
      <c r="B42008" s="15"/>
    </row>
    <row r="42009" spans="2:2">
      <c r="B42009" s="15"/>
    </row>
    <row r="42010" spans="2:2">
      <c r="B42010" s="15"/>
    </row>
    <row r="42011" spans="2:2">
      <c r="B42011" s="15"/>
    </row>
    <row r="42012" spans="2:2">
      <c r="B42012" s="15"/>
    </row>
    <row r="42013" spans="2:2">
      <c r="B42013" s="15"/>
    </row>
    <row r="42014" spans="2:2">
      <c r="B42014" s="15"/>
    </row>
    <row r="42015" spans="2:2">
      <c r="B42015" s="15"/>
    </row>
    <row r="42016" spans="2:2">
      <c r="B42016" s="15"/>
    </row>
    <row r="42017" spans="2:2">
      <c r="B42017" s="15"/>
    </row>
    <row r="42018" spans="2:2">
      <c r="B42018" s="15"/>
    </row>
    <row r="42019" spans="2:2">
      <c r="B42019" s="15"/>
    </row>
    <row r="42020" spans="2:2">
      <c r="B42020" s="15"/>
    </row>
    <row r="42021" spans="2:2">
      <c r="B42021" s="15"/>
    </row>
    <row r="42022" spans="2:2">
      <c r="B42022" s="15"/>
    </row>
    <row r="42023" spans="2:2">
      <c r="B42023" s="15"/>
    </row>
    <row r="42024" spans="2:2">
      <c r="B42024" s="15"/>
    </row>
    <row r="42025" spans="2:2">
      <c r="B42025" s="15"/>
    </row>
    <row r="42026" spans="2:2">
      <c r="B42026" s="15"/>
    </row>
    <row r="42027" spans="2:2">
      <c r="B42027" s="15"/>
    </row>
    <row r="42028" spans="2:2">
      <c r="B42028" s="15"/>
    </row>
    <row r="42029" spans="2:2">
      <c r="B42029" s="15"/>
    </row>
    <row r="42030" spans="2:2">
      <c r="B42030" s="15"/>
    </row>
    <row r="42031" spans="2:2">
      <c r="B42031" s="15"/>
    </row>
    <row r="42032" spans="2:2">
      <c r="B42032" s="15"/>
    </row>
    <row r="42033" spans="2:2">
      <c r="B42033" s="15"/>
    </row>
    <row r="42034" spans="2:2">
      <c r="B42034" s="15"/>
    </row>
    <row r="42035" spans="2:2">
      <c r="B42035" s="15"/>
    </row>
    <row r="42036" spans="2:2">
      <c r="B42036" s="15"/>
    </row>
    <row r="42037" spans="2:2">
      <c r="B42037" s="15"/>
    </row>
    <row r="42038" spans="2:2">
      <c r="B42038" s="15"/>
    </row>
    <row r="42039" spans="2:2">
      <c r="B42039" s="15"/>
    </row>
    <row r="42040" spans="2:2">
      <c r="B42040" s="15"/>
    </row>
    <row r="42041" spans="2:2">
      <c r="B42041" s="15"/>
    </row>
    <row r="42042" spans="2:2">
      <c r="B42042" s="15"/>
    </row>
    <row r="42043" spans="2:2">
      <c r="B42043" s="15"/>
    </row>
    <row r="42044" spans="2:2">
      <c r="B42044" s="15"/>
    </row>
    <row r="42045" spans="2:2">
      <c r="B42045" s="15"/>
    </row>
    <row r="42046" spans="2:2">
      <c r="B42046" s="15"/>
    </row>
    <row r="42047" spans="2:2">
      <c r="B42047" s="15"/>
    </row>
    <row r="42048" spans="2:2">
      <c r="B42048" s="15"/>
    </row>
    <row r="42049" spans="2:2">
      <c r="B42049" s="15"/>
    </row>
    <row r="42050" spans="2:2">
      <c r="B42050" s="15"/>
    </row>
    <row r="42051" spans="2:2">
      <c r="B42051" s="15"/>
    </row>
    <row r="42052" spans="2:2">
      <c r="B42052" s="15"/>
    </row>
    <row r="42053" spans="2:2">
      <c r="B42053" s="15"/>
    </row>
    <row r="42054" spans="2:2">
      <c r="B42054" s="15"/>
    </row>
    <row r="42055" spans="2:2">
      <c r="B42055" s="15"/>
    </row>
    <row r="42056" spans="2:2">
      <c r="B42056" s="15"/>
    </row>
    <row r="42057" spans="2:2">
      <c r="B42057" s="15"/>
    </row>
    <row r="42058" spans="2:2">
      <c r="B42058" s="15"/>
    </row>
    <row r="42059" spans="2:2">
      <c r="B42059" s="15"/>
    </row>
    <row r="42060" spans="2:2">
      <c r="B42060" s="15"/>
    </row>
    <row r="42061" spans="2:2">
      <c r="B42061" s="15"/>
    </row>
    <row r="42062" spans="2:2">
      <c r="B42062" s="15"/>
    </row>
    <row r="42063" spans="2:2">
      <c r="B42063" s="15"/>
    </row>
    <row r="42064" spans="2:2">
      <c r="B42064" s="15"/>
    </row>
    <row r="42065" spans="2:2">
      <c r="B42065" s="15"/>
    </row>
    <row r="42066" spans="2:2">
      <c r="B42066" s="15"/>
    </row>
    <row r="42067" spans="2:2">
      <c r="B42067" s="15"/>
    </row>
    <row r="42068" spans="2:2">
      <c r="B42068" s="15"/>
    </row>
    <row r="42069" spans="2:2">
      <c r="B42069" s="15"/>
    </row>
    <row r="42070" spans="2:2">
      <c r="B42070" s="15"/>
    </row>
    <row r="42071" spans="2:2">
      <c r="B42071" s="15"/>
    </row>
    <row r="42072" spans="2:2">
      <c r="B42072" s="15"/>
    </row>
    <row r="42073" spans="2:2">
      <c r="B42073" s="15"/>
    </row>
    <row r="42074" spans="2:2">
      <c r="B42074" s="15"/>
    </row>
    <row r="42075" spans="2:2">
      <c r="B42075" s="15"/>
    </row>
    <row r="42076" spans="2:2">
      <c r="B42076" s="15"/>
    </row>
    <row r="42077" spans="2:2">
      <c r="B42077" s="15"/>
    </row>
    <row r="42078" spans="2:2">
      <c r="B42078" s="15"/>
    </row>
    <row r="42079" spans="2:2">
      <c r="B42079" s="15"/>
    </row>
    <row r="42080" spans="2:2">
      <c r="B42080" s="15"/>
    </row>
    <row r="42081" spans="2:2">
      <c r="B42081" s="15"/>
    </row>
    <row r="42082" spans="2:2">
      <c r="B42082" s="15"/>
    </row>
    <row r="42083" spans="2:2">
      <c r="B42083" s="15"/>
    </row>
    <row r="42084" spans="2:2">
      <c r="B42084" s="15"/>
    </row>
    <row r="42085" spans="2:2">
      <c r="B42085" s="15"/>
    </row>
    <row r="42086" spans="2:2">
      <c r="B42086" s="15"/>
    </row>
    <row r="42087" spans="2:2">
      <c r="B42087" s="15"/>
    </row>
    <row r="42088" spans="2:2">
      <c r="B42088" s="15"/>
    </row>
    <row r="42089" spans="2:2">
      <c r="B42089" s="15"/>
    </row>
    <row r="42090" spans="2:2">
      <c r="B42090" s="15"/>
    </row>
    <row r="42091" spans="2:2">
      <c r="B42091" s="15"/>
    </row>
    <row r="42092" spans="2:2">
      <c r="B42092" s="15"/>
    </row>
    <row r="42093" spans="2:2">
      <c r="B42093" s="15"/>
    </row>
    <row r="42094" spans="2:2">
      <c r="B42094" s="15"/>
    </row>
    <row r="42095" spans="2:2">
      <c r="B42095" s="15"/>
    </row>
    <row r="42096" spans="2:2">
      <c r="B42096" s="15"/>
    </row>
    <row r="42097" spans="2:2">
      <c r="B42097" s="15"/>
    </row>
    <row r="42098" spans="2:2">
      <c r="B42098" s="15"/>
    </row>
    <row r="42099" spans="2:2">
      <c r="B42099" s="15"/>
    </row>
    <row r="42100" spans="2:2">
      <c r="B42100" s="15"/>
    </row>
    <row r="42101" spans="2:2">
      <c r="B42101" s="15"/>
    </row>
    <row r="42102" spans="2:2">
      <c r="B42102" s="15"/>
    </row>
    <row r="42103" spans="2:2">
      <c r="B42103" s="15"/>
    </row>
    <row r="42104" spans="2:2">
      <c r="B42104" s="15"/>
    </row>
    <row r="42105" spans="2:2">
      <c r="B42105" s="15"/>
    </row>
    <row r="42106" spans="2:2">
      <c r="B42106" s="15"/>
    </row>
    <row r="42107" spans="2:2">
      <c r="B42107" s="15"/>
    </row>
    <row r="42108" spans="2:2">
      <c r="B42108" s="15"/>
    </row>
    <row r="42109" spans="2:2">
      <c r="B42109" s="15"/>
    </row>
    <row r="42110" spans="2:2">
      <c r="B42110" s="15"/>
    </row>
    <row r="42111" spans="2:2">
      <c r="B42111" s="15"/>
    </row>
    <row r="42112" spans="2:2">
      <c r="B42112" s="15"/>
    </row>
    <row r="42113" spans="2:2">
      <c r="B42113" s="15"/>
    </row>
    <row r="42114" spans="2:2">
      <c r="B42114" s="15"/>
    </row>
    <row r="42115" spans="2:2">
      <c r="B42115" s="15"/>
    </row>
    <row r="42116" spans="2:2">
      <c r="B42116" s="15"/>
    </row>
    <row r="42117" spans="2:2">
      <c r="B42117" s="15"/>
    </row>
    <row r="42118" spans="2:2">
      <c r="B42118" s="15"/>
    </row>
    <row r="42119" spans="2:2">
      <c r="B42119" s="15"/>
    </row>
    <row r="42120" spans="2:2">
      <c r="B42120" s="15"/>
    </row>
    <row r="42121" spans="2:2">
      <c r="B42121" s="15"/>
    </row>
    <row r="42122" spans="2:2">
      <c r="B42122" s="15"/>
    </row>
    <row r="42123" spans="2:2">
      <c r="B42123" s="15"/>
    </row>
    <row r="42124" spans="2:2">
      <c r="B42124" s="15"/>
    </row>
    <row r="42125" spans="2:2">
      <c r="B42125" s="15"/>
    </row>
    <row r="42126" spans="2:2">
      <c r="B42126" s="15"/>
    </row>
    <row r="42127" spans="2:2">
      <c r="B42127" s="15"/>
    </row>
    <row r="42128" spans="2:2">
      <c r="B42128" s="15"/>
    </row>
    <row r="42129" spans="2:2">
      <c r="B42129" s="15"/>
    </row>
    <row r="42130" spans="2:2">
      <c r="B42130" s="15"/>
    </row>
    <row r="42131" spans="2:2">
      <c r="B42131" s="15"/>
    </row>
    <row r="42132" spans="2:2">
      <c r="B42132" s="15"/>
    </row>
    <row r="42133" spans="2:2">
      <c r="B42133" s="15"/>
    </row>
    <row r="42134" spans="2:2">
      <c r="B42134" s="15"/>
    </row>
    <row r="42135" spans="2:2">
      <c r="B42135" s="15"/>
    </row>
    <row r="42136" spans="2:2">
      <c r="B42136" s="15"/>
    </row>
    <row r="42137" spans="2:2">
      <c r="B42137" s="15"/>
    </row>
    <row r="42138" spans="2:2">
      <c r="B42138" s="15"/>
    </row>
    <row r="42139" spans="2:2">
      <c r="B42139" s="15"/>
    </row>
    <row r="42140" spans="2:2">
      <c r="B42140" s="15"/>
    </row>
    <row r="42141" spans="2:2">
      <c r="B42141" s="15"/>
    </row>
    <row r="42142" spans="2:2">
      <c r="B42142" s="15"/>
    </row>
    <row r="42143" spans="2:2">
      <c r="B42143" s="15"/>
    </row>
    <row r="42144" spans="2:2">
      <c r="B42144" s="15"/>
    </row>
    <row r="42145" spans="2:2">
      <c r="B42145" s="15"/>
    </row>
    <row r="42146" spans="2:2">
      <c r="B42146" s="15"/>
    </row>
    <row r="42147" spans="2:2">
      <c r="B42147" s="15"/>
    </row>
    <row r="42148" spans="2:2">
      <c r="B42148" s="15"/>
    </row>
    <row r="42149" spans="2:2">
      <c r="B42149" s="15"/>
    </row>
    <row r="42150" spans="2:2">
      <c r="B42150" s="15"/>
    </row>
    <row r="42151" spans="2:2">
      <c r="B42151" s="15"/>
    </row>
    <row r="42152" spans="2:2">
      <c r="B42152" s="15"/>
    </row>
    <row r="42153" spans="2:2">
      <c r="B42153" s="15"/>
    </row>
    <row r="42154" spans="2:2">
      <c r="B42154" s="15"/>
    </row>
    <row r="42155" spans="2:2">
      <c r="B42155" s="15"/>
    </row>
    <row r="42156" spans="2:2">
      <c r="B42156" s="15"/>
    </row>
    <row r="42157" spans="2:2">
      <c r="B42157" s="15"/>
    </row>
    <row r="42158" spans="2:2">
      <c r="B42158" s="15"/>
    </row>
    <row r="42159" spans="2:2">
      <c r="B42159" s="15"/>
    </row>
    <row r="42160" spans="2:2">
      <c r="B42160" s="15"/>
    </row>
    <row r="42161" spans="2:2">
      <c r="B42161" s="15"/>
    </row>
    <row r="42162" spans="2:2">
      <c r="B42162" s="15"/>
    </row>
    <row r="42163" spans="2:2">
      <c r="B42163" s="15"/>
    </row>
    <row r="42164" spans="2:2">
      <c r="B42164" s="15"/>
    </row>
    <row r="42165" spans="2:2">
      <c r="B42165" s="15"/>
    </row>
    <row r="42166" spans="2:2">
      <c r="B42166" s="15"/>
    </row>
    <row r="42167" spans="2:2">
      <c r="B42167" s="15"/>
    </row>
    <row r="42168" spans="2:2">
      <c r="B42168" s="15"/>
    </row>
    <row r="42169" spans="2:2">
      <c r="B42169" s="15"/>
    </row>
    <row r="42170" spans="2:2">
      <c r="B42170" s="15"/>
    </row>
    <row r="42171" spans="2:2">
      <c r="B42171" s="15"/>
    </row>
    <row r="42172" spans="2:2">
      <c r="B42172" s="15"/>
    </row>
    <row r="42173" spans="2:2">
      <c r="B42173" s="15"/>
    </row>
    <row r="42174" spans="2:2">
      <c r="B42174" s="15"/>
    </row>
    <row r="42175" spans="2:2">
      <c r="B42175" s="15"/>
    </row>
    <row r="42176" spans="2:2">
      <c r="B42176" s="15"/>
    </row>
    <row r="42177" spans="2:2">
      <c r="B42177" s="15"/>
    </row>
    <row r="42178" spans="2:2">
      <c r="B42178" s="15"/>
    </row>
    <row r="42179" spans="2:2">
      <c r="B42179" s="15"/>
    </row>
    <row r="42180" spans="2:2">
      <c r="B42180" s="15"/>
    </row>
    <row r="42181" spans="2:2">
      <c r="B42181" s="15"/>
    </row>
    <row r="42182" spans="2:2">
      <c r="B42182" s="15"/>
    </row>
    <row r="42183" spans="2:2">
      <c r="B42183" s="15"/>
    </row>
    <row r="42184" spans="2:2">
      <c r="B42184" s="15"/>
    </row>
    <row r="42185" spans="2:2">
      <c r="B42185" s="15"/>
    </row>
    <row r="42186" spans="2:2">
      <c r="B42186" s="15"/>
    </row>
    <row r="42187" spans="2:2">
      <c r="B42187" s="15"/>
    </row>
    <row r="42188" spans="2:2">
      <c r="B42188" s="15"/>
    </row>
    <row r="42189" spans="2:2">
      <c r="B42189" s="15"/>
    </row>
    <row r="42190" spans="2:2">
      <c r="B42190" s="15"/>
    </row>
    <row r="42191" spans="2:2">
      <c r="B42191" s="15"/>
    </row>
    <row r="42192" spans="2:2">
      <c r="B42192" s="15"/>
    </row>
    <row r="42193" spans="2:2">
      <c r="B42193" s="15"/>
    </row>
    <row r="42194" spans="2:2">
      <c r="B42194" s="15"/>
    </row>
    <row r="42195" spans="2:2">
      <c r="B42195" s="15"/>
    </row>
    <row r="42196" spans="2:2">
      <c r="B42196" s="15"/>
    </row>
    <row r="42197" spans="2:2">
      <c r="B42197" s="15"/>
    </row>
    <row r="42198" spans="2:2">
      <c r="B42198" s="15"/>
    </row>
    <row r="42199" spans="2:2">
      <c r="B42199" s="15"/>
    </row>
    <row r="42200" spans="2:2">
      <c r="B42200" s="15"/>
    </row>
    <row r="42201" spans="2:2">
      <c r="B42201" s="15"/>
    </row>
    <row r="42202" spans="2:2">
      <c r="B42202" s="15"/>
    </row>
    <row r="42203" spans="2:2">
      <c r="B42203" s="15"/>
    </row>
    <row r="42204" spans="2:2">
      <c r="B42204" s="15"/>
    </row>
    <row r="42205" spans="2:2">
      <c r="B42205" s="15"/>
    </row>
    <row r="42206" spans="2:2">
      <c r="B42206" s="15"/>
    </row>
    <row r="42207" spans="2:2">
      <c r="B42207" s="15"/>
    </row>
    <row r="42208" spans="2:2">
      <c r="B42208" s="15"/>
    </row>
    <row r="42209" spans="2:2">
      <c r="B42209" s="15"/>
    </row>
    <row r="42210" spans="2:2">
      <c r="B42210" s="15"/>
    </row>
    <row r="42211" spans="2:2">
      <c r="B42211" s="15"/>
    </row>
    <row r="42212" spans="2:2">
      <c r="B42212" s="15"/>
    </row>
    <row r="42213" spans="2:2">
      <c r="B42213" s="15"/>
    </row>
    <row r="42214" spans="2:2">
      <c r="B42214" s="15"/>
    </row>
    <row r="42215" spans="2:2">
      <c r="B42215" s="15"/>
    </row>
    <row r="42216" spans="2:2">
      <c r="B42216" s="15"/>
    </row>
    <row r="42217" spans="2:2">
      <c r="B42217" s="15"/>
    </row>
    <row r="42218" spans="2:2">
      <c r="B42218" s="15"/>
    </row>
    <row r="42219" spans="2:2">
      <c r="B42219" s="15"/>
    </row>
    <row r="42220" spans="2:2">
      <c r="B42220" s="15"/>
    </row>
    <row r="42221" spans="2:2">
      <c r="B42221" s="15"/>
    </row>
    <row r="42222" spans="2:2">
      <c r="B42222" s="15"/>
    </row>
    <row r="42223" spans="2:2">
      <c r="B42223" s="15"/>
    </row>
    <row r="42224" spans="2:2">
      <c r="B42224" s="15"/>
    </row>
    <row r="42225" spans="2:2">
      <c r="B42225" s="15"/>
    </row>
    <row r="42226" spans="2:2">
      <c r="B42226" s="15"/>
    </row>
    <row r="42227" spans="2:2">
      <c r="B42227" s="15"/>
    </row>
    <row r="42228" spans="2:2">
      <c r="B42228" s="15"/>
    </row>
    <row r="42229" spans="2:2">
      <c r="B42229" s="15"/>
    </row>
    <row r="42230" spans="2:2">
      <c r="B42230" s="15"/>
    </row>
    <row r="42231" spans="2:2">
      <c r="B42231" s="15"/>
    </row>
    <row r="42232" spans="2:2">
      <c r="B42232" s="15"/>
    </row>
    <row r="42233" spans="2:2">
      <c r="B42233" s="15"/>
    </row>
    <row r="42234" spans="2:2">
      <c r="B42234" s="15"/>
    </row>
    <row r="42235" spans="2:2">
      <c r="B42235" s="15"/>
    </row>
    <row r="42236" spans="2:2">
      <c r="B42236" s="15"/>
    </row>
    <row r="42237" spans="2:2">
      <c r="B42237" s="15"/>
    </row>
    <row r="42238" spans="2:2">
      <c r="B42238" s="15"/>
    </row>
    <row r="42239" spans="2:2">
      <c r="B42239" s="15"/>
    </row>
    <row r="42240" spans="2:2">
      <c r="B42240" s="15"/>
    </row>
    <row r="42241" spans="2:2">
      <c r="B42241" s="15"/>
    </row>
    <row r="42242" spans="2:2">
      <c r="B42242" s="15"/>
    </row>
    <row r="42243" spans="2:2">
      <c r="B42243" s="15"/>
    </row>
    <row r="42244" spans="2:2">
      <c r="B42244" s="15"/>
    </row>
    <row r="42245" spans="2:2">
      <c r="B42245" s="15"/>
    </row>
    <row r="42246" spans="2:2">
      <c r="B42246" s="15"/>
    </row>
    <row r="42247" spans="2:2">
      <c r="B42247" s="15"/>
    </row>
    <row r="42248" spans="2:2">
      <c r="B42248" s="15"/>
    </row>
    <row r="42249" spans="2:2">
      <c r="B42249" s="15"/>
    </row>
    <row r="42250" spans="2:2">
      <c r="B42250" s="15"/>
    </row>
    <row r="42251" spans="2:2">
      <c r="B42251" s="15"/>
    </row>
    <row r="42252" spans="2:2">
      <c r="B42252" s="15"/>
    </row>
    <row r="42253" spans="2:2">
      <c r="B42253" s="15"/>
    </row>
    <row r="42254" spans="2:2">
      <c r="B42254" s="15"/>
    </row>
    <row r="42255" spans="2:2">
      <c r="B42255" s="15"/>
    </row>
    <row r="42256" spans="2:2">
      <c r="B42256" s="15"/>
    </row>
    <row r="42257" spans="2:2">
      <c r="B42257" s="15"/>
    </row>
    <row r="42258" spans="2:2">
      <c r="B42258" s="15"/>
    </row>
    <row r="42259" spans="2:2">
      <c r="B42259" s="15"/>
    </row>
    <row r="42260" spans="2:2">
      <c r="B42260" s="15"/>
    </row>
    <row r="42261" spans="2:2">
      <c r="B42261" s="15"/>
    </row>
    <row r="42262" spans="2:2">
      <c r="B42262" s="15"/>
    </row>
    <row r="42263" spans="2:2">
      <c r="B42263" s="15"/>
    </row>
    <row r="42264" spans="2:2">
      <c r="B42264" s="15"/>
    </row>
    <row r="42265" spans="2:2">
      <c r="B42265" s="15"/>
    </row>
    <row r="42266" spans="2:2">
      <c r="B42266" s="15"/>
    </row>
    <row r="42267" spans="2:2">
      <c r="B42267" s="15"/>
    </row>
    <row r="42268" spans="2:2">
      <c r="B42268" s="15"/>
    </row>
    <row r="42269" spans="2:2">
      <c r="B42269" s="15"/>
    </row>
    <row r="42270" spans="2:2">
      <c r="B42270" s="15"/>
    </row>
    <row r="42271" spans="2:2">
      <c r="B42271" s="15"/>
    </row>
    <row r="42272" spans="2:2">
      <c r="B42272" s="15"/>
    </row>
    <row r="42273" spans="2:2">
      <c r="B42273" s="15"/>
    </row>
    <row r="42274" spans="2:2">
      <c r="B42274" s="15"/>
    </row>
    <row r="42275" spans="2:2">
      <c r="B42275" s="15"/>
    </row>
    <row r="42276" spans="2:2">
      <c r="B42276" s="15"/>
    </row>
    <row r="42277" spans="2:2">
      <c r="B42277" s="15"/>
    </row>
    <row r="42278" spans="2:2">
      <c r="B42278" s="15"/>
    </row>
    <row r="42279" spans="2:2">
      <c r="B42279" s="15"/>
    </row>
    <row r="42280" spans="2:2">
      <c r="B42280" s="15"/>
    </row>
    <row r="42281" spans="2:2">
      <c r="B42281" s="15"/>
    </row>
    <row r="42282" spans="2:2">
      <c r="B42282" s="15"/>
    </row>
    <row r="42283" spans="2:2">
      <c r="B42283" s="15"/>
    </row>
    <row r="42284" spans="2:2">
      <c r="B42284" s="15"/>
    </row>
    <row r="42285" spans="2:2">
      <c r="B42285" s="15"/>
    </row>
    <row r="42286" spans="2:2">
      <c r="B42286" s="15"/>
    </row>
    <row r="42287" spans="2:2">
      <c r="B42287" s="15"/>
    </row>
    <row r="42288" spans="2:2">
      <c r="B42288" s="15"/>
    </row>
    <row r="42289" spans="2:2">
      <c r="B42289" s="15"/>
    </row>
    <row r="42290" spans="2:2">
      <c r="B42290" s="15"/>
    </row>
    <row r="42291" spans="2:2">
      <c r="B42291" s="15"/>
    </row>
    <row r="42292" spans="2:2">
      <c r="B42292" s="15"/>
    </row>
    <row r="42293" spans="2:2">
      <c r="B42293" s="15"/>
    </row>
    <row r="42294" spans="2:2">
      <c r="B42294" s="15"/>
    </row>
    <row r="42295" spans="2:2">
      <c r="B42295" s="15"/>
    </row>
    <row r="42296" spans="2:2">
      <c r="B42296" s="15"/>
    </row>
    <row r="42297" spans="2:2">
      <c r="B42297" s="15"/>
    </row>
    <row r="42298" spans="2:2">
      <c r="B42298" s="15"/>
    </row>
    <row r="42299" spans="2:2">
      <c r="B42299" s="15"/>
    </row>
    <row r="42300" spans="2:2">
      <c r="B42300" s="15"/>
    </row>
    <row r="42301" spans="2:2">
      <c r="B42301" s="15"/>
    </row>
    <row r="42302" spans="2:2">
      <c r="B42302" s="15"/>
    </row>
    <row r="42303" spans="2:2">
      <c r="B42303" s="15"/>
    </row>
    <row r="42304" spans="2:2">
      <c r="B42304" s="15"/>
    </row>
    <row r="42305" spans="2:2">
      <c r="B42305" s="15"/>
    </row>
    <row r="42306" spans="2:2">
      <c r="B42306" s="15"/>
    </row>
    <row r="42307" spans="2:2">
      <c r="B42307" s="15"/>
    </row>
    <row r="42308" spans="2:2">
      <c r="B42308" s="15"/>
    </row>
    <row r="42309" spans="2:2">
      <c r="B42309" s="15"/>
    </row>
    <row r="42310" spans="2:2">
      <c r="B42310" s="15"/>
    </row>
    <row r="42311" spans="2:2">
      <c r="B42311" s="15"/>
    </row>
    <row r="42312" spans="2:2">
      <c r="B42312" s="15"/>
    </row>
    <row r="42313" spans="2:2">
      <c r="B42313" s="15"/>
    </row>
    <row r="42314" spans="2:2">
      <c r="B42314" s="15"/>
    </row>
    <row r="42315" spans="2:2">
      <c r="B42315" s="15"/>
    </row>
    <row r="42316" spans="2:2">
      <c r="B42316" s="15"/>
    </row>
    <row r="42317" spans="2:2">
      <c r="B42317" s="15"/>
    </row>
    <row r="42318" spans="2:2">
      <c r="B42318" s="15"/>
    </row>
    <row r="42319" spans="2:2">
      <c r="B42319" s="15"/>
    </row>
    <row r="42320" spans="2:2">
      <c r="B42320" s="15"/>
    </row>
    <row r="42321" spans="2:2">
      <c r="B42321" s="15"/>
    </row>
    <row r="42322" spans="2:2">
      <c r="B42322" s="15"/>
    </row>
    <row r="42323" spans="2:2">
      <c r="B42323" s="15"/>
    </row>
    <row r="42324" spans="2:2">
      <c r="B42324" s="15"/>
    </row>
    <row r="42325" spans="2:2">
      <c r="B42325" s="15"/>
    </row>
    <row r="42326" spans="2:2">
      <c r="B42326" s="15"/>
    </row>
    <row r="42327" spans="2:2">
      <c r="B42327" s="15"/>
    </row>
    <row r="42328" spans="2:2">
      <c r="B42328" s="15"/>
    </row>
    <row r="42329" spans="2:2">
      <c r="B42329" s="15"/>
    </row>
    <row r="42330" spans="2:2">
      <c r="B42330" s="15"/>
    </row>
    <row r="42331" spans="2:2">
      <c r="B42331" s="15"/>
    </row>
    <row r="42332" spans="2:2">
      <c r="B42332" s="15"/>
    </row>
    <row r="42333" spans="2:2">
      <c r="B42333" s="15"/>
    </row>
    <row r="42334" spans="2:2">
      <c r="B42334" s="15"/>
    </row>
    <row r="42335" spans="2:2">
      <c r="B42335" s="15"/>
    </row>
    <row r="42336" spans="2:2">
      <c r="B42336" s="15"/>
    </row>
    <row r="42337" spans="2:2">
      <c r="B42337" s="15"/>
    </row>
    <row r="42338" spans="2:2">
      <c r="B42338" s="15"/>
    </row>
    <row r="42339" spans="2:2">
      <c r="B42339" s="15"/>
    </row>
    <row r="42340" spans="2:2">
      <c r="B42340" s="15"/>
    </row>
    <row r="42341" spans="2:2">
      <c r="B42341" s="15"/>
    </row>
    <row r="42342" spans="2:2">
      <c r="B42342" s="15"/>
    </row>
    <row r="42343" spans="2:2">
      <c r="B42343" s="15"/>
    </row>
    <row r="42344" spans="2:2">
      <c r="B42344" s="15"/>
    </row>
    <row r="42345" spans="2:2">
      <c r="B42345" s="15"/>
    </row>
    <row r="42346" spans="2:2">
      <c r="B42346" s="15"/>
    </row>
    <row r="42347" spans="2:2">
      <c r="B42347" s="15"/>
    </row>
    <row r="42348" spans="2:2">
      <c r="B42348" s="15"/>
    </row>
    <row r="42349" spans="2:2">
      <c r="B42349" s="15"/>
    </row>
    <row r="42350" spans="2:2">
      <c r="B42350" s="15"/>
    </row>
    <row r="42351" spans="2:2">
      <c r="B42351" s="15"/>
    </row>
    <row r="42352" spans="2:2">
      <c r="B42352" s="15"/>
    </row>
    <row r="42353" spans="2:2">
      <c r="B42353" s="15"/>
    </row>
    <row r="42354" spans="2:2">
      <c r="B42354" s="15"/>
    </row>
    <row r="42355" spans="2:2">
      <c r="B42355" s="15"/>
    </row>
    <row r="42356" spans="2:2">
      <c r="B42356" s="15"/>
    </row>
    <row r="42357" spans="2:2">
      <c r="B42357" s="15"/>
    </row>
    <row r="42358" spans="2:2">
      <c r="B42358" s="15"/>
    </row>
    <row r="42359" spans="2:2">
      <c r="B42359" s="15"/>
    </row>
    <row r="42360" spans="2:2">
      <c r="B42360" s="15"/>
    </row>
    <row r="42361" spans="2:2">
      <c r="B42361" s="15"/>
    </row>
    <row r="42362" spans="2:2">
      <c r="B42362" s="15"/>
    </row>
    <row r="42363" spans="2:2">
      <c r="B42363" s="15"/>
    </row>
    <row r="42364" spans="2:2">
      <c r="B42364" s="15"/>
    </row>
    <row r="42365" spans="2:2">
      <c r="B42365" s="15"/>
    </row>
    <row r="42366" spans="2:2">
      <c r="B42366" s="15"/>
    </row>
    <row r="42367" spans="2:2">
      <c r="B42367" s="15"/>
    </row>
    <row r="42368" spans="2:2">
      <c r="B42368" s="15"/>
    </row>
    <row r="42369" spans="2:2">
      <c r="B42369" s="15"/>
    </row>
    <row r="42370" spans="2:2">
      <c r="B42370" s="15"/>
    </row>
    <row r="42371" spans="2:2">
      <c r="B42371" s="15"/>
    </row>
    <row r="42372" spans="2:2">
      <c r="B42372" s="15"/>
    </row>
    <row r="42373" spans="2:2">
      <c r="B42373" s="15"/>
    </row>
    <row r="42374" spans="2:2">
      <c r="B42374" s="15"/>
    </row>
    <row r="42375" spans="2:2">
      <c r="B42375" s="15"/>
    </row>
    <row r="42376" spans="2:2">
      <c r="B42376" s="15"/>
    </row>
    <row r="42377" spans="2:2">
      <c r="B42377" s="15"/>
    </row>
    <row r="42378" spans="2:2">
      <c r="B42378" s="15"/>
    </row>
    <row r="42379" spans="2:2">
      <c r="B42379" s="15"/>
    </row>
    <row r="42380" spans="2:2">
      <c r="B42380" s="15"/>
    </row>
    <row r="42381" spans="2:2">
      <c r="B42381" s="15"/>
    </row>
    <row r="42382" spans="2:2">
      <c r="B42382" s="15"/>
    </row>
    <row r="42383" spans="2:2">
      <c r="B42383" s="15"/>
    </row>
    <row r="42384" spans="2:2">
      <c r="B42384" s="15"/>
    </row>
    <row r="42385" spans="2:2">
      <c r="B42385" s="15"/>
    </row>
    <row r="42386" spans="2:2">
      <c r="B42386" s="15"/>
    </row>
    <row r="42387" spans="2:2">
      <c r="B42387" s="15"/>
    </row>
    <row r="42388" spans="2:2">
      <c r="B42388" s="15"/>
    </row>
    <row r="42389" spans="2:2">
      <c r="B42389" s="15"/>
    </row>
    <row r="42390" spans="2:2">
      <c r="B42390" s="15"/>
    </row>
    <row r="42391" spans="2:2">
      <c r="B42391" s="15"/>
    </row>
    <row r="42392" spans="2:2">
      <c r="B42392" s="15"/>
    </row>
    <row r="42393" spans="2:2">
      <c r="B42393" s="15"/>
    </row>
    <row r="42394" spans="2:2">
      <c r="B42394" s="15"/>
    </row>
    <row r="42395" spans="2:2">
      <c r="B42395" s="15"/>
    </row>
    <row r="42396" spans="2:2">
      <c r="B42396" s="15"/>
    </row>
    <row r="42397" spans="2:2">
      <c r="B42397" s="15"/>
    </row>
    <row r="42398" spans="2:2">
      <c r="B42398" s="15"/>
    </row>
    <row r="42399" spans="2:2">
      <c r="B42399" s="15"/>
    </row>
    <row r="42400" spans="2:2">
      <c r="B42400" s="15"/>
    </row>
    <row r="42401" spans="2:2">
      <c r="B42401" s="15"/>
    </row>
    <row r="42402" spans="2:2">
      <c r="B42402" s="15"/>
    </row>
    <row r="42403" spans="2:2">
      <c r="B42403" s="15"/>
    </row>
    <row r="42404" spans="2:2">
      <c r="B42404" s="15"/>
    </row>
    <row r="42405" spans="2:2">
      <c r="B42405" s="15"/>
    </row>
    <row r="42406" spans="2:2">
      <c r="B42406" s="15"/>
    </row>
    <row r="42407" spans="2:2">
      <c r="B42407" s="15"/>
    </row>
    <row r="42408" spans="2:2">
      <c r="B42408" s="15"/>
    </row>
    <row r="42409" spans="2:2">
      <c r="B42409" s="15"/>
    </row>
    <row r="42410" spans="2:2">
      <c r="B42410" s="15"/>
    </row>
    <row r="42411" spans="2:2">
      <c r="B42411" s="15"/>
    </row>
    <row r="42412" spans="2:2">
      <c r="B42412" s="15"/>
    </row>
    <row r="42413" spans="2:2">
      <c r="B42413" s="15"/>
    </row>
    <row r="42414" spans="2:2">
      <c r="B42414" s="15"/>
    </row>
    <row r="42415" spans="2:2">
      <c r="B42415" s="15"/>
    </row>
    <row r="42416" spans="2:2">
      <c r="B42416" s="15"/>
    </row>
    <row r="42417" spans="2:2">
      <c r="B42417" s="15"/>
    </row>
    <row r="42418" spans="2:2">
      <c r="B42418" s="15"/>
    </row>
    <row r="42419" spans="2:2">
      <c r="B42419" s="15"/>
    </row>
    <row r="42420" spans="2:2">
      <c r="B42420" s="15"/>
    </row>
    <row r="42421" spans="2:2">
      <c r="B42421" s="15"/>
    </row>
    <row r="42422" spans="2:2">
      <c r="B42422" s="15"/>
    </row>
    <row r="42423" spans="2:2">
      <c r="B42423" s="15"/>
    </row>
    <row r="42424" spans="2:2">
      <c r="B42424" s="15"/>
    </row>
    <row r="42425" spans="2:2">
      <c r="B42425" s="15"/>
    </row>
    <row r="42426" spans="2:2">
      <c r="B42426" s="15"/>
    </row>
    <row r="42427" spans="2:2">
      <c r="B42427" s="15"/>
    </row>
    <row r="42428" spans="2:2">
      <c r="B42428" s="15"/>
    </row>
    <row r="42429" spans="2:2">
      <c r="B42429" s="15"/>
    </row>
    <row r="42430" spans="2:2">
      <c r="B42430" s="15"/>
    </row>
    <row r="42431" spans="2:2">
      <c r="B42431" s="15"/>
    </row>
    <row r="42432" spans="2:2">
      <c r="B42432" s="15"/>
    </row>
    <row r="42433" spans="2:2">
      <c r="B42433" s="15"/>
    </row>
    <row r="42434" spans="2:2">
      <c r="B42434" s="15"/>
    </row>
    <row r="42435" spans="2:2">
      <c r="B42435" s="15"/>
    </row>
    <row r="42436" spans="2:2">
      <c r="B42436" s="15"/>
    </row>
    <row r="42437" spans="2:2">
      <c r="B42437" s="15"/>
    </row>
    <row r="42438" spans="2:2">
      <c r="B42438" s="15"/>
    </row>
    <row r="42439" spans="2:2">
      <c r="B42439" s="15"/>
    </row>
    <row r="42440" spans="2:2">
      <c r="B42440" s="15"/>
    </row>
    <row r="42441" spans="2:2">
      <c r="B42441" s="15"/>
    </row>
    <row r="42442" spans="2:2">
      <c r="B42442" s="15"/>
    </row>
    <row r="42443" spans="2:2">
      <c r="B42443" s="15"/>
    </row>
    <row r="42444" spans="2:2">
      <c r="B42444" s="15"/>
    </row>
    <row r="42445" spans="2:2">
      <c r="B42445" s="15"/>
    </row>
    <row r="42446" spans="2:2">
      <c r="B42446" s="15"/>
    </row>
    <row r="42447" spans="2:2">
      <c r="B42447" s="15"/>
    </row>
    <row r="42448" spans="2:2">
      <c r="B42448" s="15"/>
    </row>
    <row r="42449" spans="2:2">
      <c r="B42449" s="15"/>
    </row>
    <row r="42450" spans="2:2">
      <c r="B42450" s="15"/>
    </row>
    <row r="42451" spans="2:2">
      <c r="B42451" s="15"/>
    </row>
    <row r="42452" spans="2:2">
      <c r="B42452" s="15"/>
    </row>
    <row r="42453" spans="2:2">
      <c r="B42453" s="15"/>
    </row>
    <row r="42454" spans="2:2">
      <c r="B42454" s="15"/>
    </row>
    <row r="42455" spans="2:2">
      <c r="B42455" s="15"/>
    </row>
    <row r="42456" spans="2:2">
      <c r="B42456" s="15"/>
    </row>
    <row r="42457" spans="2:2">
      <c r="B42457" s="15"/>
    </row>
    <row r="42458" spans="2:2">
      <c r="B42458" s="15"/>
    </row>
    <row r="42459" spans="2:2">
      <c r="B42459" s="15"/>
    </row>
    <row r="42460" spans="2:2">
      <c r="B42460" s="15"/>
    </row>
    <row r="42461" spans="2:2">
      <c r="B42461" s="15"/>
    </row>
    <row r="42462" spans="2:2">
      <c r="B42462" s="15"/>
    </row>
    <row r="42463" spans="2:2">
      <c r="B42463" s="15"/>
    </row>
    <row r="42464" spans="2:2">
      <c r="B42464" s="15"/>
    </row>
    <row r="42465" spans="2:2">
      <c r="B42465" s="15"/>
    </row>
    <row r="42466" spans="2:2">
      <c r="B42466" s="15"/>
    </row>
    <row r="42467" spans="2:2">
      <c r="B42467" s="15"/>
    </row>
    <row r="42468" spans="2:2">
      <c r="B42468" s="15"/>
    </row>
    <row r="42469" spans="2:2">
      <c r="B42469" s="15"/>
    </row>
    <row r="42470" spans="2:2">
      <c r="B42470" s="15"/>
    </row>
    <row r="42471" spans="2:2">
      <c r="B42471" s="15"/>
    </row>
    <row r="42472" spans="2:2">
      <c r="B42472" s="15"/>
    </row>
    <row r="42473" spans="2:2">
      <c r="B42473" s="15"/>
    </row>
    <row r="42474" spans="2:2">
      <c r="B42474" s="15"/>
    </row>
    <row r="42475" spans="2:2">
      <c r="B42475" s="15"/>
    </row>
    <row r="42476" spans="2:2">
      <c r="B42476" s="15"/>
    </row>
    <row r="42477" spans="2:2">
      <c r="B42477" s="15"/>
    </row>
    <row r="42478" spans="2:2">
      <c r="B42478" s="15"/>
    </row>
    <row r="42479" spans="2:2">
      <c r="B42479" s="15"/>
    </row>
    <row r="42480" spans="2:2">
      <c r="B42480" s="15"/>
    </row>
    <row r="42481" spans="2:2">
      <c r="B42481" s="15"/>
    </row>
    <row r="42482" spans="2:2">
      <c r="B42482" s="15"/>
    </row>
    <row r="42483" spans="2:2">
      <c r="B42483" s="15"/>
    </row>
    <row r="42484" spans="2:2">
      <c r="B42484" s="15"/>
    </row>
    <row r="42485" spans="2:2">
      <c r="B42485" s="15"/>
    </row>
    <row r="42486" spans="2:2">
      <c r="B42486" s="15"/>
    </row>
    <row r="42487" spans="2:2">
      <c r="B42487" s="15"/>
    </row>
    <row r="42488" spans="2:2">
      <c r="B42488" s="15"/>
    </row>
    <row r="42489" spans="2:2">
      <c r="B42489" s="15"/>
    </row>
    <row r="42490" spans="2:2">
      <c r="B42490" s="15"/>
    </row>
    <row r="42491" spans="2:2">
      <c r="B42491" s="15"/>
    </row>
    <row r="42492" spans="2:2">
      <c r="B42492" s="15"/>
    </row>
    <row r="42493" spans="2:2">
      <c r="B42493" s="15"/>
    </row>
    <row r="42494" spans="2:2">
      <c r="B42494" s="15"/>
    </row>
    <row r="42495" spans="2:2">
      <c r="B42495" s="15"/>
    </row>
    <row r="42496" spans="2:2">
      <c r="B42496" s="15"/>
    </row>
    <row r="42497" spans="2:2">
      <c r="B42497" s="15"/>
    </row>
    <row r="42498" spans="2:2">
      <c r="B42498" s="15"/>
    </row>
    <row r="42499" spans="2:2">
      <c r="B42499" s="15"/>
    </row>
    <row r="42500" spans="2:2">
      <c r="B42500" s="15"/>
    </row>
    <row r="42501" spans="2:2">
      <c r="B42501" s="15"/>
    </row>
    <row r="42502" spans="2:2">
      <c r="B42502" s="15"/>
    </row>
    <row r="42503" spans="2:2">
      <c r="B42503" s="15"/>
    </row>
    <row r="42504" spans="2:2">
      <c r="B42504" s="15"/>
    </row>
    <row r="42505" spans="2:2">
      <c r="B42505" s="15"/>
    </row>
    <row r="42506" spans="2:2">
      <c r="B42506" s="15"/>
    </row>
    <row r="42507" spans="2:2">
      <c r="B42507" s="15"/>
    </row>
    <row r="42508" spans="2:2">
      <c r="B42508" s="15"/>
    </row>
    <row r="42509" spans="2:2">
      <c r="B42509" s="15"/>
    </row>
    <row r="42510" spans="2:2">
      <c r="B42510" s="15"/>
    </row>
    <row r="42511" spans="2:2">
      <c r="B42511" s="15"/>
    </row>
    <row r="42512" spans="2:2">
      <c r="B42512" s="15"/>
    </row>
    <row r="42513" spans="2:2">
      <c r="B42513" s="15"/>
    </row>
    <row r="42514" spans="2:2">
      <c r="B42514" s="15"/>
    </row>
    <row r="42515" spans="2:2">
      <c r="B42515" s="15"/>
    </row>
    <row r="42516" spans="2:2">
      <c r="B42516" s="15"/>
    </row>
    <row r="42517" spans="2:2">
      <c r="B42517" s="15"/>
    </row>
    <row r="42518" spans="2:2">
      <c r="B42518" s="15"/>
    </row>
    <row r="42519" spans="2:2">
      <c r="B42519" s="15"/>
    </row>
    <row r="42520" spans="2:2">
      <c r="B42520" s="15"/>
    </row>
    <row r="42521" spans="2:2">
      <c r="B42521" s="15"/>
    </row>
    <row r="42522" spans="2:2">
      <c r="B42522" s="15"/>
    </row>
    <row r="42523" spans="2:2">
      <c r="B42523" s="15"/>
    </row>
    <row r="42524" spans="2:2">
      <c r="B42524" s="15"/>
    </row>
    <row r="42525" spans="2:2">
      <c r="B42525" s="15"/>
    </row>
    <row r="42526" spans="2:2">
      <c r="B42526" s="15"/>
    </row>
    <row r="42527" spans="2:2">
      <c r="B42527" s="15"/>
    </row>
    <row r="42528" spans="2:2">
      <c r="B42528" s="15"/>
    </row>
    <row r="42529" spans="2:2">
      <c r="B42529" s="15"/>
    </row>
    <row r="42530" spans="2:2">
      <c r="B42530" s="15"/>
    </row>
    <row r="42531" spans="2:2">
      <c r="B42531" s="15"/>
    </row>
    <row r="42532" spans="2:2">
      <c r="B42532" s="15"/>
    </row>
    <row r="42533" spans="2:2">
      <c r="B42533" s="15"/>
    </row>
    <row r="42534" spans="2:2">
      <c r="B42534" s="15"/>
    </row>
    <row r="42535" spans="2:2">
      <c r="B42535" s="15"/>
    </row>
    <row r="42536" spans="2:2">
      <c r="B42536" s="15"/>
    </row>
    <row r="42537" spans="2:2">
      <c r="B42537" s="15"/>
    </row>
    <row r="42538" spans="2:2">
      <c r="B42538" s="15"/>
    </row>
    <row r="42539" spans="2:2">
      <c r="B42539" s="15"/>
    </row>
    <row r="42540" spans="2:2">
      <c r="B42540" s="15"/>
    </row>
    <row r="42541" spans="2:2">
      <c r="B42541" s="15"/>
    </row>
    <row r="42542" spans="2:2">
      <c r="B42542" s="15"/>
    </row>
    <row r="42543" spans="2:2">
      <c r="B42543" s="15"/>
    </row>
    <row r="42544" spans="2:2">
      <c r="B42544" s="15"/>
    </row>
    <row r="42545" spans="2:2">
      <c r="B42545" s="15"/>
    </row>
    <row r="42546" spans="2:2">
      <c r="B42546" s="15"/>
    </row>
    <row r="42547" spans="2:2">
      <c r="B42547" s="15"/>
    </row>
    <row r="42548" spans="2:2">
      <c r="B42548" s="15"/>
    </row>
    <row r="42549" spans="2:2">
      <c r="B42549" s="15"/>
    </row>
    <row r="42550" spans="2:2">
      <c r="B42550" s="15"/>
    </row>
    <row r="42551" spans="2:2">
      <c r="B42551" s="15"/>
    </row>
    <row r="42552" spans="2:2">
      <c r="B42552" s="15"/>
    </row>
    <row r="42553" spans="2:2">
      <c r="B42553" s="15"/>
    </row>
    <row r="42554" spans="2:2">
      <c r="B42554" s="15"/>
    </row>
    <row r="42555" spans="2:2">
      <c r="B42555" s="15"/>
    </row>
    <row r="42556" spans="2:2">
      <c r="B42556" s="15"/>
    </row>
    <row r="42557" spans="2:2">
      <c r="B42557" s="15"/>
    </row>
    <row r="42558" spans="2:2">
      <c r="B42558" s="15"/>
    </row>
    <row r="42559" spans="2:2">
      <c r="B42559" s="15"/>
    </row>
    <row r="42560" spans="2:2">
      <c r="B42560" s="15"/>
    </row>
    <row r="42561" spans="2:2">
      <c r="B42561" s="15"/>
    </row>
    <row r="42562" spans="2:2">
      <c r="B42562" s="15"/>
    </row>
    <row r="42563" spans="2:2">
      <c r="B42563" s="15"/>
    </row>
    <row r="42564" spans="2:2">
      <c r="B42564" s="15"/>
    </row>
    <row r="42565" spans="2:2">
      <c r="B42565" s="15"/>
    </row>
    <row r="42566" spans="2:2">
      <c r="B42566" s="15"/>
    </row>
    <row r="42567" spans="2:2">
      <c r="B42567" s="15"/>
    </row>
    <row r="42568" spans="2:2">
      <c r="B42568" s="15"/>
    </row>
    <row r="42569" spans="2:2">
      <c r="B42569" s="15"/>
    </row>
    <row r="42570" spans="2:2">
      <c r="B42570" s="15"/>
    </row>
    <row r="42571" spans="2:2">
      <c r="B42571" s="15"/>
    </row>
    <row r="42572" spans="2:2">
      <c r="B42572" s="15"/>
    </row>
    <row r="42573" spans="2:2">
      <c r="B42573" s="15"/>
    </row>
    <row r="42574" spans="2:2">
      <c r="B42574" s="15"/>
    </row>
    <row r="42575" spans="2:2">
      <c r="B42575" s="15"/>
    </row>
    <row r="42576" spans="2:2">
      <c r="B42576" s="15"/>
    </row>
    <row r="42577" spans="2:2">
      <c r="B42577" s="15"/>
    </row>
    <row r="42578" spans="2:2">
      <c r="B42578" s="15"/>
    </row>
    <row r="42579" spans="2:2">
      <c r="B42579" s="15"/>
    </row>
    <row r="42580" spans="2:2">
      <c r="B42580" s="15"/>
    </row>
    <row r="42581" spans="2:2">
      <c r="B42581" s="15"/>
    </row>
    <row r="42582" spans="2:2">
      <c r="B42582" s="15"/>
    </row>
    <row r="42583" spans="2:2">
      <c r="B42583" s="15"/>
    </row>
    <row r="42584" spans="2:2">
      <c r="B42584" s="15"/>
    </row>
    <row r="42585" spans="2:2">
      <c r="B42585" s="15"/>
    </row>
    <row r="42586" spans="2:2">
      <c r="B42586" s="15"/>
    </row>
    <row r="42587" spans="2:2">
      <c r="B42587" s="15"/>
    </row>
    <row r="42588" spans="2:2">
      <c r="B42588" s="15"/>
    </row>
    <row r="42589" spans="2:2">
      <c r="B42589" s="15"/>
    </row>
    <row r="42590" spans="2:2">
      <c r="B42590" s="15"/>
    </row>
    <row r="42591" spans="2:2">
      <c r="B42591" s="15"/>
    </row>
    <row r="42592" spans="2:2">
      <c r="B42592" s="15"/>
    </row>
    <row r="42593" spans="2:2">
      <c r="B42593" s="15"/>
    </row>
    <row r="42594" spans="2:2">
      <c r="B42594" s="15"/>
    </row>
    <row r="42595" spans="2:2">
      <c r="B42595" s="15"/>
    </row>
    <row r="42596" spans="2:2">
      <c r="B42596" s="15"/>
    </row>
    <row r="42597" spans="2:2">
      <c r="B42597" s="15"/>
    </row>
    <row r="42598" spans="2:2">
      <c r="B42598" s="15"/>
    </row>
    <row r="42599" spans="2:2">
      <c r="B42599" s="15"/>
    </row>
    <row r="42600" spans="2:2">
      <c r="B42600" s="15"/>
    </row>
    <row r="42601" spans="2:2">
      <c r="B42601" s="15"/>
    </row>
    <row r="42602" spans="2:2">
      <c r="B42602" s="15"/>
    </row>
    <row r="42603" spans="2:2">
      <c r="B42603" s="15"/>
    </row>
    <row r="42604" spans="2:2">
      <c r="B42604" s="15"/>
    </row>
    <row r="42605" spans="2:2">
      <c r="B42605" s="15"/>
    </row>
    <row r="42606" spans="2:2">
      <c r="B42606" s="15"/>
    </row>
    <row r="42607" spans="2:2">
      <c r="B42607" s="15"/>
    </row>
    <row r="42608" spans="2:2">
      <c r="B42608" s="15"/>
    </row>
    <row r="42609" spans="2:2">
      <c r="B42609" s="15"/>
    </row>
    <row r="42610" spans="2:2">
      <c r="B42610" s="15"/>
    </row>
    <row r="42611" spans="2:2">
      <c r="B42611" s="15"/>
    </row>
    <row r="42612" spans="2:2">
      <c r="B42612" s="15"/>
    </row>
    <row r="42613" spans="2:2">
      <c r="B42613" s="15"/>
    </row>
    <row r="42614" spans="2:2">
      <c r="B42614" s="15"/>
    </row>
    <row r="42615" spans="2:2">
      <c r="B42615" s="15"/>
    </row>
    <row r="42616" spans="2:2">
      <c r="B42616" s="15"/>
    </row>
    <row r="42617" spans="2:2">
      <c r="B42617" s="15"/>
    </row>
    <row r="42618" spans="2:2">
      <c r="B42618" s="15"/>
    </row>
    <row r="42619" spans="2:2">
      <c r="B42619" s="15"/>
    </row>
    <row r="42620" spans="2:2">
      <c r="B42620" s="15"/>
    </row>
    <row r="42621" spans="2:2">
      <c r="B42621" s="15"/>
    </row>
    <row r="42622" spans="2:2">
      <c r="B42622" s="15"/>
    </row>
    <row r="42623" spans="2:2">
      <c r="B42623" s="15"/>
    </row>
    <row r="42624" spans="2:2">
      <c r="B42624" s="15"/>
    </row>
    <row r="42625" spans="2:2">
      <c r="B42625" s="15"/>
    </row>
    <row r="42626" spans="2:2">
      <c r="B42626" s="15"/>
    </row>
    <row r="42627" spans="2:2">
      <c r="B42627" s="15"/>
    </row>
    <row r="42628" spans="2:2">
      <c r="B42628" s="15"/>
    </row>
    <row r="42629" spans="2:2">
      <c r="B42629" s="15"/>
    </row>
    <row r="42630" spans="2:2">
      <c r="B42630" s="15"/>
    </row>
    <row r="42631" spans="2:2">
      <c r="B42631" s="15"/>
    </row>
    <row r="42632" spans="2:2">
      <c r="B42632" s="15"/>
    </row>
    <row r="42633" spans="2:2">
      <c r="B42633" s="15"/>
    </row>
    <row r="42634" spans="2:2">
      <c r="B42634" s="15"/>
    </row>
    <row r="42635" spans="2:2">
      <c r="B42635" s="15"/>
    </row>
    <row r="42636" spans="2:2">
      <c r="B42636" s="15"/>
    </row>
    <row r="42637" spans="2:2">
      <c r="B42637" s="15"/>
    </row>
    <row r="42638" spans="2:2">
      <c r="B42638" s="15"/>
    </row>
    <row r="42639" spans="2:2">
      <c r="B42639" s="15"/>
    </row>
    <row r="42640" spans="2:2">
      <c r="B42640" s="15"/>
    </row>
    <row r="42641" spans="2:2">
      <c r="B42641" s="15"/>
    </row>
    <row r="42642" spans="2:2">
      <c r="B42642" s="15"/>
    </row>
    <row r="42643" spans="2:2">
      <c r="B42643" s="15"/>
    </row>
    <row r="42644" spans="2:2">
      <c r="B42644" s="15"/>
    </row>
    <row r="42645" spans="2:2">
      <c r="B42645" s="15"/>
    </row>
    <row r="42646" spans="2:2">
      <c r="B42646" s="15"/>
    </row>
    <row r="42647" spans="2:2">
      <c r="B42647" s="15"/>
    </row>
    <row r="42648" spans="2:2">
      <c r="B42648" s="15"/>
    </row>
    <row r="42649" spans="2:2">
      <c r="B42649" s="15"/>
    </row>
    <row r="42650" spans="2:2">
      <c r="B42650" s="15"/>
    </row>
    <row r="42651" spans="2:2">
      <c r="B42651" s="15"/>
    </row>
    <row r="42652" spans="2:2">
      <c r="B42652" s="15"/>
    </row>
    <row r="42653" spans="2:2">
      <c r="B42653" s="15"/>
    </row>
    <row r="42654" spans="2:2">
      <c r="B42654" s="15"/>
    </row>
    <row r="42655" spans="2:2">
      <c r="B42655" s="15"/>
    </row>
    <row r="42656" spans="2:2">
      <c r="B42656" s="15"/>
    </row>
    <row r="42657" spans="2:2">
      <c r="B42657" s="15"/>
    </row>
    <row r="42658" spans="2:2">
      <c r="B42658" s="15"/>
    </row>
    <row r="42659" spans="2:2">
      <c r="B42659" s="15"/>
    </row>
    <row r="42660" spans="2:2">
      <c r="B42660" s="15"/>
    </row>
    <row r="42661" spans="2:2">
      <c r="B42661" s="15"/>
    </row>
    <row r="42662" spans="2:2">
      <c r="B42662" s="15"/>
    </row>
    <row r="42663" spans="2:2">
      <c r="B42663" s="15"/>
    </row>
    <row r="42664" spans="2:2">
      <c r="B42664" s="15"/>
    </row>
    <row r="42665" spans="2:2">
      <c r="B42665" s="15"/>
    </row>
    <row r="42666" spans="2:2">
      <c r="B42666" s="15"/>
    </row>
    <row r="42667" spans="2:2">
      <c r="B42667" s="15"/>
    </row>
    <row r="42668" spans="2:2">
      <c r="B42668" s="15"/>
    </row>
    <row r="42669" spans="2:2">
      <c r="B42669" s="15"/>
    </row>
    <row r="42670" spans="2:2">
      <c r="B42670" s="15"/>
    </row>
    <row r="42671" spans="2:2">
      <c r="B42671" s="15"/>
    </row>
    <row r="42672" spans="2:2">
      <c r="B42672" s="15"/>
    </row>
    <row r="42673" spans="2:2">
      <c r="B42673" s="15"/>
    </row>
    <row r="42674" spans="2:2">
      <c r="B42674" s="15"/>
    </row>
    <row r="42675" spans="2:2">
      <c r="B42675" s="15"/>
    </row>
    <row r="42676" spans="2:2">
      <c r="B42676" s="15"/>
    </row>
    <row r="42677" spans="2:2">
      <c r="B42677" s="15"/>
    </row>
    <row r="42678" spans="2:2">
      <c r="B42678" s="15"/>
    </row>
    <row r="42679" spans="2:2">
      <c r="B42679" s="15"/>
    </row>
    <row r="42680" spans="2:2">
      <c r="B42680" s="15"/>
    </row>
    <row r="42681" spans="2:2">
      <c r="B42681" s="15"/>
    </row>
    <row r="42682" spans="2:2">
      <c r="B42682" s="15"/>
    </row>
    <row r="42683" spans="2:2">
      <c r="B42683" s="15"/>
    </row>
    <row r="42684" spans="2:2">
      <c r="B42684" s="15"/>
    </row>
    <row r="42685" spans="2:2">
      <c r="B42685" s="15"/>
    </row>
    <row r="42686" spans="2:2">
      <c r="B42686" s="15"/>
    </row>
    <row r="42687" spans="2:2">
      <c r="B42687" s="15"/>
    </row>
    <row r="42688" spans="2:2">
      <c r="B42688" s="15"/>
    </row>
    <row r="42689" spans="2:2">
      <c r="B42689" s="15"/>
    </row>
    <row r="42690" spans="2:2">
      <c r="B42690" s="15"/>
    </row>
    <row r="42691" spans="2:2">
      <c r="B42691" s="15"/>
    </row>
    <row r="42692" spans="2:2">
      <c r="B42692" s="15"/>
    </row>
    <row r="42693" spans="2:2">
      <c r="B42693" s="15"/>
    </row>
    <row r="42694" spans="2:2">
      <c r="B42694" s="15"/>
    </row>
    <row r="42695" spans="2:2">
      <c r="B42695" s="15"/>
    </row>
    <row r="42696" spans="2:2">
      <c r="B42696" s="15"/>
    </row>
    <row r="42697" spans="2:2">
      <c r="B42697" s="15"/>
    </row>
    <row r="42698" spans="2:2">
      <c r="B42698" s="15"/>
    </row>
    <row r="42699" spans="2:2">
      <c r="B42699" s="15"/>
    </row>
    <row r="42700" spans="2:2">
      <c r="B42700" s="15"/>
    </row>
    <row r="42701" spans="2:2">
      <c r="B42701" s="15"/>
    </row>
    <row r="42702" spans="2:2">
      <c r="B42702" s="15"/>
    </row>
    <row r="42703" spans="2:2">
      <c r="B42703" s="15"/>
    </row>
    <row r="42704" spans="2:2">
      <c r="B42704" s="15"/>
    </row>
    <row r="42705" spans="2:2">
      <c r="B42705" s="15"/>
    </row>
    <row r="42706" spans="2:2">
      <c r="B42706" s="15"/>
    </row>
    <row r="42707" spans="2:2">
      <c r="B42707" s="15"/>
    </row>
    <row r="42708" spans="2:2">
      <c r="B42708" s="15"/>
    </row>
    <row r="42709" spans="2:2">
      <c r="B42709" s="15"/>
    </row>
    <row r="42710" spans="2:2">
      <c r="B42710" s="15"/>
    </row>
    <row r="42711" spans="2:2">
      <c r="B42711" s="15"/>
    </row>
    <row r="42712" spans="2:2">
      <c r="B42712" s="15"/>
    </row>
    <row r="42713" spans="2:2">
      <c r="B42713" s="15"/>
    </row>
    <row r="42714" spans="2:2">
      <c r="B42714" s="15"/>
    </row>
    <row r="42715" spans="2:2">
      <c r="B42715" s="15"/>
    </row>
    <row r="42716" spans="2:2">
      <c r="B42716" s="15"/>
    </row>
    <row r="42717" spans="2:2">
      <c r="B42717" s="15"/>
    </row>
    <row r="42718" spans="2:2">
      <c r="B42718" s="15"/>
    </row>
    <row r="42719" spans="2:2">
      <c r="B42719" s="15"/>
    </row>
    <row r="42720" spans="2:2">
      <c r="B42720" s="15"/>
    </row>
    <row r="42721" spans="2:2">
      <c r="B42721" s="15"/>
    </row>
    <row r="42722" spans="2:2">
      <c r="B42722" s="15"/>
    </row>
    <row r="42723" spans="2:2">
      <c r="B42723" s="15"/>
    </row>
    <row r="42724" spans="2:2">
      <c r="B42724" s="15"/>
    </row>
    <row r="42725" spans="2:2">
      <c r="B42725" s="15"/>
    </row>
    <row r="42726" spans="2:2">
      <c r="B42726" s="15"/>
    </row>
    <row r="42727" spans="2:2">
      <c r="B42727" s="15"/>
    </row>
    <row r="42728" spans="2:2">
      <c r="B42728" s="15"/>
    </row>
    <row r="42729" spans="2:2">
      <c r="B42729" s="15"/>
    </row>
    <row r="42730" spans="2:2">
      <c r="B42730" s="15"/>
    </row>
    <row r="42731" spans="2:2">
      <c r="B42731" s="15"/>
    </row>
    <row r="42732" spans="2:2">
      <c r="B42732" s="15"/>
    </row>
    <row r="42733" spans="2:2">
      <c r="B42733" s="15"/>
    </row>
    <row r="42734" spans="2:2">
      <c r="B42734" s="15"/>
    </row>
    <row r="42735" spans="2:2">
      <c r="B42735" s="15"/>
    </row>
    <row r="42736" spans="2:2">
      <c r="B42736" s="15"/>
    </row>
    <row r="42737" spans="2:2">
      <c r="B42737" s="15"/>
    </row>
    <row r="42738" spans="2:2">
      <c r="B42738" s="15"/>
    </row>
    <row r="42739" spans="2:2">
      <c r="B42739" s="15"/>
    </row>
    <row r="42740" spans="2:2">
      <c r="B42740" s="15"/>
    </row>
    <row r="42741" spans="2:2">
      <c r="B42741" s="15"/>
    </row>
    <row r="42742" spans="2:2">
      <c r="B42742" s="15"/>
    </row>
    <row r="42743" spans="2:2">
      <c r="B42743" s="15"/>
    </row>
    <row r="42744" spans="2:2">
      <c r="B42744" s="15"/>
    </row>
    <row r="42745" spans="2:2">
      <c r="B42745" s="15"/>
    </row>
    <row r="42746" spans="2:2">
      <c r="B42746" s="15"/>
    </row>
    <row r="42747" spans="2:2">
      <c r="B42747" s="15"/>
    </row>
    <row r="42748" spans="2:2">
      <c r="B42748" s="15"/>
    </row>
    <row r="42749" spans="2:2">
      <c r="B42749" s="15"/>
    </row>
    <row r="42750" spans="2:2">
      <c r="B42750" s="15"/>
    </row>
    <row r="42751" spans="2:2">
      <c r="B42751" s="15"/>
    </row>
    <row r="42752" spans="2:2">
      <c r="B42752" s="15"/>
    </row>
    <row r="42753" spans="2:2">
      <c r="B42753" s="15"/>
    </row>
    <row r="42754" spans="2:2">
      <c r="B42754" s="15"/>
    </row>
    <row r="42755" spans="2:2">
      <c r="B42755" s="15"/>
    </row>
    <row r="42756" spans="2:2">
      <c r="B42756" s="15"/>
    </row>
    <row r="42757" spans="2:2">
      <c r="B42757" s="15"/>
    </row>
    <row r="42758" spans="2:2">
      <c r="B42758" s="15"/>
    </row>
    <row r="42759" spans="2:2">
      <c r="B42759" s="15"/>
    </row>
    <row r="42760" spans="2:2">
      <c r="B42760" s="15"/>
    </row>
    <row r="42761" spans="2:2">
      <c r="B42761" s="15"/>
    </row>
    <row r="42762" spans="2:2">
      <c r="B42762" s="15"/>
    </row>
    <row r="42763" spans="2:2">
      <c r="B42763" s="15"/>
    </row>
    <row r="42764" spans="2:2">
      <c r="B42764" s="15"/>
    </row>
    <row r="42765" spans="2:2">
      <c r="B42765" s="15"/>
    </row>
    <row r="42766" spans="2:2">
      <c r="B42766" s="15"/>
    </row>
    <row r="42767" spans="2:2">
      <c r="B42767" s="15"/>
    </row>
    <row r="42768" spans="2:2">
      <c r="B42768" s="15"/>
    </row>
    <row r="42769" spans="2:2">
      <c r="B42769" s="15"/>
    </row>
    <row r="42770" spans="2:2">
      <c r="B42770" s="15"/>
    </row>
    <row r="42771" spans="2:2">
      <c r="B42771" s="15"/>
    </row>
    <row r="42772" spans="2:2">
      <c r="B42772" s="15"/>
    </row>
    <row r="42773" spans="2:2">
      <c r="B42773" s="15"/>
    </row>
    <row r="42774" spans="2:2">
      <c r="B42774" s="15"/>
    </row>
    <row r="42775" spans="2:2">
      <c r="B42775" s="15"/>
    </row>
    <row r="42776" spans="2:2">
      <c r="B42776" s="15"/>
    </row>
    <row r="42777" spans="2:2">
      <c r="B42777" s="15"/>
    </row>
    <row r="42778" spans="2:2">
      <c r="B42778" s="15"/>
    </row>
    <row r="42779" spans="2:2">
      <c r="B42779" s="15"/>
    </row>
    <row r="42780" spans="2:2">
      <c r="B42780" s="15"/>
    </row>
    <row r="42781" spans="2:2">
      <c r="B42781" s="15"/>
    </row>
    <row r="42782" spans="2:2">
      <c r="B42782" s="15"/>
    </row>
    <row r="42783" spans="2:2">
      <c r="B42783" s="15"/>
    </row>
    <row r="42784" spans="2:2">
      <c r="B42784" s="15"/>
    </row>
    <row r="42785" spans="2:2">
      <c r="B42785" s="15"/>
    </row>
    <row r="42786" spans="2:2">
      <c r="B42786" s="15"/>
    </row>
    <row r="42787" spans="2:2">
      <c r="B42787" s="15"/>
    </row>
    <row r="42788" spans="2:2">
      <c r="B42788" s="15"/>
    </row>
    <row r="42789" spans="2:2">
      <c r="B42789" s="15"/>
    </row>
    <row r="42790" spans="2:2">
      <c r="B42790" s="15"/>
    </row>
    <row r="42791" spans="2:2">
      <c r="B42791" s="15"/>
    </row>
    <row r="42792" spans="2:2">
      <c r="B42792" s="15"/>
    </row>
    <row r="42793" spans="2:2">
      <c r="B42793" s="15"/>
    </row>
    <row r="42794" spans="2:2">
      <c r="B42794" s="15"/>
    </row>
    <row r="42795" spans="2:2">
      <c r="B42795" s="15"/>
    </row>
    <row r="42796" spans="2:2">
      <c r="B42796" s="15"/>
    </row>
    <row r="42797" spans="2:2">
      <c r="B42797" s="15"/>
    </row>
    <row r="42798" spans="2:2">
      <c r="B42798" s="15"/>
    </row>
    <row r="42799" spans="2:2">
      <c r="B42799" s="15"/>
    </row>
    <row r="42800" spans="2:2">
      <c r="B42800" s="15"/>
    </row>
    <row r="42801" spans="2:2">
      <c r="B42801" s="15"/>
    </row>
    <row r="42802" spans="2:2">
      <c r="B42802" s="15"/>
    </row>
    <row r="42803" spans="2:2">
      <c r="B42803" s="15"/>
    </row>
    <row r="42804" spans="2:2">
      <c r="B42804" s="15"/>
    </row>
    <row r="42805" spans="2:2">
      <c r="B42805" s="15"/>
    </row>
    <row r="42806" spans="2:2">
      <c r="B42806" s="15"/>
    </row>
    <row r="42807" spans="2:2">
      <c r="B42807" s="15"/>
    </row>
    <row r="42808" spans="2:2">
      <c r="B42808" s="15"/>
    </row>
    <row r="42809" spans="2:2">
      <c r="B42809" s="15"/>
    </row>
    <row r="42810" spans="2:2">
      <c r="B42810" s="15"/>
    </row>
    <row r="42811" spans="2:2">
      <c r="B42811" s="15"/>
    </row>
    <row r="42812" spans="2:2">
      <c r="B42812" s="15"/>
    </row>
    <row r="42813" spans="2:2">
      <c r="B42813" s="15"/>
    </row>
    <row r="42814" spans="2:2">
      <c r="B42814" s="15"/>
    </row>
    <row r="42815" spans="2:2">
      <c r="B42815" s="15"/>
    </row>
    <row r="42816" spans="2:2">
      <c r="B42816" s="15"/>
    </row>
    <row r="42817" spans="2:2">
      <c r="B42817" s="15"/>
    </row>
    <row r="42818" spans="2:2">
      <c r="B42818" s="15"/>
    </row>
    <row r="42819" spans="2:2">
      <c r="B42819" s="15"/>
    </row>
    <row r="42820" spans="2:2">
      <c r="B42820" s="15"/>
    </row>
    <row r="42821" spans="2:2">
      <c r="B42821" s="15"/>
    </row>
    <row r="42822" spans="2:2">
      <c r="B42822" s="15"/>
    </row>
    <row r="42823" spans="2:2">
      <c r="B42823" s="15"/>
    </row>
    <row r="42824" spans="2:2">
      <c r="B42824" s="15"/>
    </row>
    <row r="42825" spans="2:2">
      <c r="B42825" s="15"/>
    </row>
    <row r="42826" spans="2:2">
      <c r="B42826" s="15"/>
    </row>
    <row r="42827" spans="2:2">
      <c r="B42827" s="15"/>
    </row>
    <row r="42828" spans="2:2">
      <c r="B42828" s="15"/>
    </row>
    <row r="42829" spans="2:2">
      <c r="B42829" s="15"/>
    </row>
    <row r="42830" spans="2:2">
      <c r="B42830" s="15"/>
    </row>
    <row r="42831" spans="2:2">
      <c r="B42831" s="15"/>
    </row>
    <row r="42832" spans="2:2">
      <c r="B42832" s="15"/>
    </row>
    <row r="42833" spans="2:2">
      <c r="B42833" s="15"/>
    </row>
    <row r="42834" spans="2:2">
      <c r="B42834" s="15"/>
    </row>
    <row r="42835" spans="2:2">
      <c r="B42835" s="15"/>
    </row>
    <row r="42836" spans="2:2">
      <c r="B42836" s="15"/>
    </row>
    <row r="42837" spans="2:2">
      <c r="B42837" s="15"/>
    </row>
    <row r="42838" spans="2:2">
      <c r="B42838" s="15"/>
    </row>
    <row r="42839" spans="2:2">
      <c r="B42839" s="15"/>
    </row>
    <row r="42840" spans="2:2">
      <c r="B42840" s="15"/>
    </row>
    <row r="42841" spans="2:2">
      <c r="B42841" s="15"/>
    </row>
    <row r="42842" spans="2:2">
      <c r="B42842" s="15"/>
    </row>
    <row r="42843" spans="2:2">
      <c r="B42843" s="15"/>
    </row>
    <row r="42844" spans="2:2">
      <c r="B42844" s="15"/>
    </row>
    <row r="42845" spans="2:2">
      <c r="B42845" s="15"/>
    </row>
    <row r="42846" spans="2:2">
      <c r="B42846" s="15"/>
    </row>
    <row r="42847" spans="2:2">
      <c r="B42847" s="15"/>
    </row>
    <row r="42848" spans="2:2">
      <c r="B42848" s="15"/>
    </row>
    <row r="42849" spans="2:2">
      <c r="B42849" s="15"/>
    </row>
    <row r="42850" spans="2:2">
      <c r="B42850" s="15"/>
    </row>
    <row r="42851" spans="2:2">
      <c r="B42851" s="15"/>
    </row>
    <row r="42852" spans="2:2">
      <c r="B42852" s="15"/>
    </row>
    <row r="42853" spans="2:2">
      <c r="B42853" s="15"/>
    </row>
    <row r="42854" spans="2:2">
      <c r="B42854" s="15"/>
    </row>
    <row r="42855" spans="2:2">
      <c r="B42855" s="15"/>
    </row>
    <row r="42856" spans="2:2">
      <c r="B42856" s="15"/>
    </row>
    <row r="42857" spans="2:2">
      <c r="B42857" s="15"/>
    </row>
    <row r="42858" spans="2:2">
      <c r="B42858" s="15"/>
    </row>
    <row r="42859" spans="2:2">
      <c r="B42859" s="15"/>
    </row>
    <row r="42860" spans="2:2">
      <c r="B42860" s="15"/>
    </row>
    <row r="42861" spans="2:2">
      <c r="B42861" s="15"/>
    </row>
    <row r="42862" spans="2:2">
      <c r="B42862" s="15"/>
    </row>
    <row r="42863" spans="2:2">
      <c r="B42863" s="15"/>
    </row>
    <row r="42864" spans="2:2">
      <c r="B42864" s="15"/>
    </row>
    <row r="42865" spans="2:2">
      <c r="B42865" s="15"/>
    </row>
    <row r="42866" spans="2:2">
      <c r="B42866" s="15"/>
    </row>
    <row r="42867" spans="2:2">
      <c r="B42867" s="15"/>
    </row>
    <row r="42868" spans="2:2">
      <c r="B42868" s="15"/>
    </row>
    <row r="42869" spans="2:2">
      <c r="B42869" s="15"/>
    </row>
    <row r="42870" spans="2:2">
      <c r="B42870" s="15"/>
    </row>
    <row r="42871" spans="2:2">
      <c r="B42871" s="15"/>
    </row>
    <row r="42872" spans="2:2">
      <c r="B42872" s="15"/>
    </row>
    <row r="42873" spans="2:2">
      <c r="B42873" s="15"/>
    </row>
    <row r="42874" spans="2:2">
      <c r="B42874" s="15"/>
    </row>
    <row r="42875" spans="2:2">
      <c r="B42875" s="15"/>
    </row>
    <row r="42876" spans="2:2">
      <c r="B42876" s="15"/>
    </row>
    <row r="42877" spans="2:2">
      <c r="B42877" s="15"/>
    </row>
    <row r="42878" spans="2:2">
      <c r="B42878" s="15"/>
    </row>
    <row r="42879" spans="2:2">
      <c r="B42879" s="15"/>
    </row>
    <row r="42880" spans="2:2">
      <c r="B42880" s="15"/>
    </row>
    <row r="42881" spans="2:2">
      <c r="B42881" s="15"/>
    </row>
    <row r="42882" spans="2:2">
      <c r="B42882" s="15"/>
    </row>
    <row r="42883" spans="2:2">
      <c r="B42883" s="15"/>
    </row>
    <row r="42884" spans="2:2">
      <c r="B42884" s="15"/>
    </row>
    <row r="42885" spans="2:2">
      <c r="B42885" s="15"/>
    </row>
    <row r="42886" spans="2:2">
      <c r="B42886" s="15"/>
    </row>
    <row r="42887" spans="2:2">
      <c r="B42887" s="15"/>
    </row>
    <row r="42888" spans="2:2">
      <c r="B42888" s="15"/>
    </row>
    <row r="42889" spans="2:2">
      <c r="B42889" s="15"/>
    </row>
    <row r="42890" spans="2:2">
      <c r="B42890" s="15"/>
    </row>
    <row r="42891" spans="2:2">
      <c r="B42891" s="15"/>
    </row>
    <row r="42892" spans="2:2">
      <c r="B42892" s="15"/>
    </row>
    <row r="42893" spans="2:2">
      <c r="B42893" s="15"/>
    </row>
    <row r="42894" spans="2:2">
      <c r="B42894" s="15"/>
    </row>
    <row r="42895" spans="2:2">
      <c r="B42895" s="15"/>
    </row>
    <row r="42896" spans="2:2">
      <c r="B42896" s="15"/>
    </row>
    <row r="42897" spans="2:2">
      <c r="B42897" s="15"/>
    </row>
    <row r="42898" spans="2:2">
      <c r="B42898" s="15"/>
    </row>
    <row r="42899" spans="2:2">
      <c r="B42899" s="15"/>
    </row>
    <row r="42900" spans="2:2">
      <c r="B42900" s="15"/>
    </row>
    <row r="42901" spans="2:2">
      <c r="B42901" s="15"/>
    </row>
    <row r="42902" spans="2:2">
      <c r="B42902" s="15"/>
    </row>
    <row r="42903" spans="2:2">
      <c r="B42903" s="15"/>
    </row>
    <row r="42904" spans="2:2">
      <c r="B42904" s="15"/>
    </row>
    <row r="42905" spans="2:2">
      <c r="B42905" s="15"/>
    </row>
    <row r="42906" spans="2:2">
      <c r="B42906" s="15"/>
    </row>
    <row r="42907" spans="2:2">
      <c r="B42907" s="15"/>
    </row>
    <row r="42908" spans="2:2">
      <c r="B42908" s="15"/>
    </row>
    <row r="42909" spans="2:2">
      <c r="B42909" s="15"/>
    </row>
    <row r="42910" spans="2:2">
      <c r="B42910" s="15"/>
    </row>
    <row r="42911" spans="2:2">
      <c r="B42911" s="15"/>
    </row>
    <row r="42912" spans="2:2">
      <c r="B42912" s="15"/>
    </row>
    <row r="42913" spans="2:2">
      <c r="B42913" s="15"/>
    </row>
    <row r="42914" spans="2:2">
      <c r="B42914" s="15"/>
    </row>
    <row r="42915" spans="2:2">
      <c r="B42915" s="15"/>
    </row>
    <row r="42916" spans="2:2">
      <c r="B42916" s="15"/>
    </row>
    <row r="42917" spans="2:2">
      <c r="B42917" s="15"/>
    </row>
    <row r="42918" spans="2:2">
      <c r="B42918" s="15"/>
    </row>
    <row r="42919" spans="2:2">
      <c r="B42919" s="15"/>
    </row>
    <row r="42920" spans="2:2">
      <c r="B42920" s="15"/>
    </row>
    <row r="42921" spans="2:2">
      <c r="B42921" s="15"/>
    </row>
    <row r="42922" spans="2:2">
      <c r="B42922" s="15"/>
    </row>
    <row r="42923" spans="2:2">
      <c r="B42923" s="15"/>
    </row>
    <row r="42924" spans="2:2">
      <c r="B42924" s="15"/>
    </row>
    <row r="42925" spans="2:2">
      <c r="B42925" s="15"/>
    </row>
    <row r="42926" spans="2:2">
      <c r="B42926" s="15"/>
    </row>
    <row r="42927" spans="2:2">
      <c r="B42927" s="15"/>
    </row>
    <row r="42928" spans="2:2">
      <c r="B42928" s="15"/>
    </row>
    <row r="42929" spans="2:2">
      <c r="B42929" s="15"/>
    </row>
    <row r="42930" spans="2:2">
      <c r="B42930" s="15"/>
    </row>
    <row r="42931" spans="2:2">
      <c r="B42931" s="15"/>
    </row>
    <row r="42932" spans="2:2">
      <c r="B42932" s="15"/>
    </row>
    <row r="42933" spans="2:2">
      <c r="B42933" s="15"/>
    </row>
    <row r="42934" spans="2:2">
      <c r="B42934" s="15"/>
    </row>
    <row r="42935" spans="2:2">
      <c r="B42935" s="15"/>
    </row>
    <row r="42936" spans="2:2">
      <c r="B42936" s="15"/>
    </row>
    <row r="42937" spans="2:2">
      <c r="B42937" s="15"/>
    </row>
    <row r="42938" spans="2:2">
      <c r="B42938" s="15"/>
    </row>
    <row r="42939" spans="2:2">
      <c r="B42939" s="15"/>
    </row>
    <row r="42940" spans="2:2">
      <c r="B42940" s="15"/>
    </row>
    <row r="42941" spans="2:2">
      <c r="B42941" s="15"/>
    </row>
    <row r="42942" spans="2:2">
      <c r="B42942" s="15"/>
    </row>
    <row r="42943" spans="2:2">
      <c r="B42943" s="15"/>
    </row>
    <row r="42944" spans="2:2">
      <c r="B42944" s="15"/>
    </row>
    <row r="42945" spans="2:2">
      <c r="B42945" s="15"/>
    </row>
    <row r="42946" spans="2:2">
      <c r="B42946" s="15"/>
    </row>
    <row r="42947" spans="2:2">
      <c r="B42947" s="15"/>
    </row>
    <row r="42948" spans="2:2">
      <c r="B42948" s="15"/>
    </row>
    <row r="42949" spans="2:2">
      <c r="B42949" s="15"/>
    </row>
    <row r="42950" spans="2:2">
      <c r="B42950" s="15"/>
    </row>
    <row r="42951" spans="2:2">
      <c r="B42951" s="15"/>
    </row>
    <row r="42952" spans="2:2">
      <c r="B42952" s="15"/>
    </row>
    <row r="42953" spans="2:2">
      <c r="B42953" s="15"/>
    </row>
    <row r="42954" spans="2:2">
      <c r="B42954" s="15"/>
    </row>
    <row r="42955" spans="2:2">
      <c r="B42955" s="15"/>
    </row>
    <row r="42956" spans="2:2">
      <c r="B42956" s="15"/>
    </row>
    <row r="42957" spans="2:2">
      <c r="B42957" s="15"/>
    </row>
    <row r="42958" spans="2:2">
      <c r="B42958" s="15"/>
    </row>
    <row r="42959" spans="2:2">
      <c r="B42959" s="15"/>
    </row>
    <row r="42960" spans="2:2">
      <c r="B42960" s="15"/>
    </row>
    <row r="42961" spans="2:2">
      <c r="B42961" s="15"/>
    </row>
    <row r="42962" spans="2:2">
      <c r="B42962" s="15"/>
    </row>
    <row r="42963" spans="2:2">
      <c r="B42963" s="15"/>
    </row>
    <row r="42964" spans="2:2">
      <c r="B42964" s="15"/>
    </row>
    <row r="42965" spans="2:2">
      <c r="B42965" s="15"/>
    </row>
    <row r="42966" spans="2:2">
      <c r="B42966" s="15"/>
    </row>
    <row r="42967" spans="2:2">
      <c r="B42967" s="15"/>
    </row>
    <row r="42968" spans="2:2">
      <c r="B42968" s="15"/>
    </row>
    <row r="42969" spans="2:2">
      <c r="B42969" s="15"/>
    </row>
    <row r="42970" spans="2:2">
      <c r="B42970" s="15"/>
    </row>
    <row r="42971" spans="2:2">
      <c r="B42971" s="15"/>
    </row>
    <row r="42972" spans="2:2">
      <c r="B42972" s="15"/>
    </row>
    <row r="42973" spans="2:2">
      <c r="B42973" s="15"/>
    </row>
    <row r="42974" spans="2:2">
      <c r="B42974" s="15"/>
    </row>
    <row r="42975" spans="2:2">
      <c r="B42975" s="15"/>
    </row>
    <row r="42976" spans="2:2">
      <c r="B42976" s="15"/>
    </row>
    <row r="42977" spans="2:2">
      <c r="B42977" s="15"/>
    </row>
    <row r="42978" spans="2:2">
      <c r="B42978" s="15"/>
    </row>
    <row r="42979" spans="2:2">
      <c r="B42979" s="15"/>
    </row>
    <row r="42980" spans="2:2">
      <c r="B42980" s="15"/>
    </row>
    <row r="42981" spans="2:2">
      <c r="B42981" s="15"/>
    </row>
    <row r="42982" spans="2:2">
      <c r="B42982" s="15"/>
    </row>
    <row r="42983" spans="2:2">
      <c r="B42983" s="15"/>
    </row>
    <row r="42984" spans="2:2">
      <c r="B42984" s="15"/>
    </row>
    <row r="42985" spans="2:2">
      <c r="B42985" s="15"/>
    </row>
    <row r="42986" spans="2:2">
      <c r="B42986" s="15"/>
    </row>
    <row r="42987" spans="2:2">
      <c r="B42987" s="15"/>
    </row>
    <row r="42988" spans="2:2">
      <c r="B42988" s="15"/>
    </row>
    <row r="42989" spans="2:2">
      <c r="B42989" s="15"/>
    </row>
    <row r="42990" spans="2:2">
      <c r="B42990" s="15"/>
    </row>
    <row r="42991" spans="2:2">
      <c r="B42991" s="15"/>
    </row>
    <row r="42992" spans="2:2">
      <c r="B42992" s="15"/>
    </row>
    <row r="42993" spans="2:2">
      <c r="B42993" s="15"/>
    </row>
    <row r="42994" spans="2:2">
      <c r="B42994" s="15"/>
    </row>
    <row r="42995" spans="2:2">
      <c r="B42995" s="15"/>
    </row>
    <row r="42996" spans="2:2">
      <c r="B42996" s="15"/>
    </row>
    <row r="42997" spans="2:2">
      <c r="B42997" s="15"/>
    </row>
    <row r="42998" spans="2:2">
      <c r="B42998" s="15"/>
    </row>
    <row r="42999" spans="2:2">
      <c r="B42999" s="15"/>
    </row>
    <row r="43000" spans="2:2">
      <c r="B43000" s="15"/>
    </row>
    <row r="43001" spans="2:2">
      <c r="B43001" s="15"/>
    </row>
    <row r="43002" spans="2:2">
      <c r="B43002" s="15"/>
    </row>
    <row r="43003" spans="2:2">
      <c r="B43003" s="15"/>
    </row>
    <row r="43004" spans="2:2">
      <c r="B43004" s="15"/>
    </row>
    <row r="43005" spans="2:2">
      <c r="B43005" s="15"/>
    </row>
    <row r="43006" spans="2:2">
      <c r="B43006" s="15"/>
    </row>
    <row r="43007" spans="2:2">
      <c r="B43007" s="15"/>
    </row>
    <row r="43008" spans="2:2">
      <c r="B43008" s="15"/>
    </row>
    <row r="43009" spans="2:2">
      <c r="B43009" s="15"/>
    </row>
    <row r="43010" spans="2:2">
      <c r="B43010" s="15"/>
    </row>
    <row r="43011" spans="2:2">
      <c r="B43011" s="15"/>
    </row>
    <row r="43012" spans="2:2">
      <c r="B43012" s="15"/>
    </row>
    <row r="43013" spans="2:2">
      <c r="B43013" s="15"/>
    </row>
    <row r="43014" spans="2:2">
      <c r="B43014" s="15"/>
    </row>
    <row r="43015" spans="2:2">
      <c r="B43015" s="15"/>
    </row>
    <row r="43016" spans="2:2">
      <c r="B43016" s="15"/>
    </row>
    <row r="43017" spans="2:2">
      <c r="B43017" s="15"/>
    </row>
    <row r="43018" spans="2:2">
      <c r="B43018" s="15"/>
    </row>
    <row r="43019" spans="2:2">
      <c r="B43019" s="15"/>
    </row>
    <row r="43020" spans="2:2">
      <c r="B43020" s="15"/>
    </row>
    <row r="43021" spans="2:2">
      <c r="B43021" s="15"/>
    </row>
    <row r="43022" spans="2:2">
      <c r="B43022" s="15"/>
    </row>
    <row r="43023" spans="2:2">
      <c r="B43023" s="15"/>
    </row>
    <row r="43024" spans="2:2">
      <c r="B43024" s="15"/>
    </row>
    <row r="43025" spans="2:2">
      <c r="B43025" s="15"/>
    </row>
    <row r="43026" spans="2:2">
      <c r="B43026" s="15"/>
    </row>
    <row r="43027" spans="2:2">
      <c r="B43027" s="15"/>
    </row>
    <row r="43028" spans="2:2">
      <c r="B43028" s="15"/>
    </row>
    <row r="43029" spans="2:2">
      <c r="B43029" s="15"/>
    </row>
    <row r="43030" spans="2:2">
      <c r="B43030" s="15"/>
    </row>
    <row r="43031" spans="2:2">
      <c r="B43031" s="15"/>
    </row>
    <row r="43032" spans="2:2">
      <c r="B43032" s="15"/>
    </row>
    <row r="43033" spans="2:2">
      <c r="B43033" s="15"/>
    </row>
    <row r="43034" spans="2:2">
      <c r="B43034" s="15"/>
    </row>
    <row r="43035" spans="2:2">
      <c r="B43035" s="15"/>
    </row>
    <row r="43036" spans="2:2">
      <c r="B43036" s="15"/>
    </row>
    <row r="43037" spans="2:2">
      <c r="B43037" s="15"/>
    </row>
    <row r="43038" spans="2:2">
      <c r="B43038" s="15"/>
    </row>
    <row r="43039" spans="2:2">
      <c r="B43039" s="15"/>
    </row>
    <row r="43040" spans="2:2">
      <c r="B43040" s="15"/>
    </row>
    <row r="43041" spans="2:2">
      <c r="B43041" s="15"/>
    </row>
    <row r="43042" spans="2:2">
      <c r="B43042" s="15"/>
    </row>
    <row r="43043" spans="2:2">
      <c r="B43043" s="15"/>
    </row>
    <row r="43044" spans="2:2">
      <c r="B43044" s="15"/>
    </row>
    <row r="43045" spans="2:2">
      <c r="B43045" s="15"/>
    </row>
    <row r="43046" spans="2:2">
      <c r="B43046" s="15"/>
    </row>
    <row r="43047" spans="2:2">
      <c r="B43047" s="15"/>
    </row>
    <row r="43048" spans="2:2">
      <c r="B43048" s="15"/>
    </row>
    <row r="43049" spans="2:2">
      <c r="B43049" s="15"/>
    </row>
    <row r="43050" spans="2:2">
      <c r="B43050" s="15"/>
    </row>
    <row r="43051" spans="2:2">
      <c r="B43051" s="15"/>
    </row>
    <row r="43052" spans="2:2">
      <c r="B43052" s="15"/>
    </row>
    <row r="43053" spans="2:2">
      <c r="B43053" s="15"/>
    </row>
    <row r="43054" spans="2:2">
      <c r="B43054" s="15"/>
    </row>
    <row r="43055" spans="2:2">
      <c r="B43055" s="15"/>
    </row>
    <row r="43056" spans="2:2">
      <c r="B43056" s="15"/>
    </row>
    <row r="43057" spans="2:2">
      <c r="B43057" s="15"/>
    </row>
    <row r="43058" spans="2:2">
      <c r="B43058" s="15"/>
    </row>
    <row r="43059" spans="2:2">
      <c r="B43059" s="15"/>
    </row>
    <row r="43060" spans="2:2">
      <c r="B43060" s="15"/>
    </row>
    <row r="43061" spans="2:2">
      <c r="B43061" s="15"/>
    </row>
    <row r="43062" spans="2:2">
      <c r="B43062" s="15"/>
    </row>
    <row r="43063" spans="2:2">
      <c r="B43063" s="15"/>
    </row>
    <row r="43064" spans="2:2">
      <c r="B43064" s="15"/>
    </row>
    <row r="43065" spans="2:2">
      <c r="B43065" s="15"/>
    </row>
    <row r="43066" spans="2:2">
      <c r="B43066" s="15"/>
    </row>
    <row r="43067" spans="2:2">
      <c r="B43067" s="15"/>
    </row>
    <row r="43068" spans="2:2">
      <c r="B43068" s="15"/>
    </row>
    <row r="43069" spans="2:2">
      <c r="B43069" s="15"/>
    </row>
    <row r="43070" spans="2:2">
      <c r="B43070" s="15"/>
    </row>
    <row r="43071" spans="2:2">
      <c r="B43071" s="15"/>
    </row>
    <row r="43072" spans="2:2">
      <c r="B43072" s="15"/>
    </row>
    <row r="43073" spans="2:2">
      <c r="B43073" s="15"/>
    </row>
    <row r="43074" spans="2:2">
      <c r="B43074" s="15"/>
    </row>
    <row r="43075" spans="2:2">
      <c r="B43075" s="15"/>
    </row>
    <row r="43076" spans="2:2">
      <c r="B43076" s="15"/>
    </row>
    <row r="43077" spans="2:2">
      <c r="B43077" s="15"/>
    </row>
    <row r="43078" spans="2:2">
      <c r="B43078" s="15"/>
    </row>
    <row r="43079" spans="2:2">
      <c r="B43079" s="15"/>
    </row>
    <row r="43080" spans="2:2">
      <c r="B43080" s="15"/>
    </row>
    <row r="43081" spans="2:2">
      <c r="B43081" s="15"/>
    </row>
    <row r="43082" spans="2:2">
      <c r="B43082" s="15"/>
    </row>
    <row r="43083" spans="2:2">
      <c r="B43083" s="15"/>
    </row>
    <row r="43084" spans="2:2">
      <c r="B43084" s="15"/>
    </row>
    <row r="43085" spans="2:2">
      <c r="B43085" s="15"/>
    </row>
    <row r="43086" spans="2:2">
      <c r="B43086" s="15"/>
    </row>
    <row r="43087" spans="2:2">
      <c r="B43087" s="15"/>
    </row>
    <row r="43088" spans="2:2">
      <c r="B43088" s="15"/>
    </row>
    <row r="43089" spans="2:2">
      <c r="B43089" s="15"/>
    </row>
    <row r="43090" spans="2:2">
      <c r="B43090" s="15"/>
    </row>
    <row r="43091" spans="2:2">
      <c r="B43091" s="15"/>
    </row>
    <row r="43092" spans="2:2">
      <c r="B43092" s="15"/>
    </row>
    <row r="43093" spans="2:2">
      <c r="B43093" s="15"/>
    </row>
    <row r="43094" spans="2:2">
      <c r="B43094" s="15"/>
    </row>
    <row r="43095" spans="2:2">
      <c r="B43095" s="15"/>
    </row>
    <row r="43096" spans="2:2">
      <c r="B43096" s="15"/>
    </row>
    <row r="43097" spans="2:2">
      <c r="B43097" s="15"/>
    </row>
    <row r="43098" spans="2:2">
      <c r="B43098" s="15"/>
    </row>
    <row r="43099" spans="2:2">
      <c r="B43099" s="15"/>
    </row>
    <row r="43100" spans="2:2">
      <c r="B43100" s="15"/>
    </row>
    <row r="43101" spans="2:2">
      <c r="B43101" s="15"/>
    </row>
    <row r="43102" spans="2:2">
      <c r="B43102" s="15"/>
    </row>
    <row r="43103" spans="2:2">
      <c r="B43103" s="15"/>
    </row>
    <row r="43104" spans="2:2">
      <c r="B43104" s="15"/>
    </row>
    <row r="43105" spans="2:2">
      <c r="B43105" s="15"/>
    </row>
    <row r="43106" spans="2:2">
      <c r="B43106" s="15"/>
    </row>
    <row r="43107" spans="2:2">
      <c r="B43107" s="15"/>
    </row>
    <row r="43108" spans="2:2">
      <c r="B43108" s="15"/>
    </row>
    <row r="43109" spans="2:2">
      <c r="B43109" s="15"/>
    </row>
    <row r="43110" spans="2:2">
      <c r="B43110" s="15"/>
    </row>
    <row r="43111" spans="2:2">
      <c r="B43111" s="15"/>
    </row>
    <row r="43112" spans="2:2">
      <c r="B43112" s="15"/>
    </row>
    <row r="43113" spans="2:2">
      <c r="B43113" s="15"/>
    </row>
    <row r="43114" spans="2:2">
      <c r="B43114" s="15"/>
    </row>
    <row r="43115" spans="2:2">
      <c r="B43115" s="15"/>
    </row>
    <row r="43116" spans="2:2">
      <c r="B43116" s="15"/>
    </row>
    <row r="43117" spans="2:2">
      <c r="B43117" s="15"/>
    </row>
    <row r="43118" spans="2:2">
      <c r="B43118" s="15"/>
    </row>
    <row r="43119" spans="2:2">
      <c r="B43119" s="15"/>
    </row>
    <row r="43120" spans="2:2">
      <c r="B43120" s="15"/>
    </row>
    <row r="43121" spans="2:2">
      <c r="B43121" s="15"/>
    </row>
    <row r="43122" spans="2:2">
      <c r="B43122" s="15"/>
    </row>
    <row r="43123" spans="2:2">
      <c r="B43123" s="15"/>
    </row>
    <row r="43124" spans="2:2">
      <c r="B43124" s="15"/>
    </row>
    <row r="43125" spans="2:2">
      <c r="B43125" s="15"/>
    </row>
    <row r="43126" spans="2:2">
      <c r="B43126" s="15"/>
    </row>
    <row r="43127" spans="2:2">
      <c r="B43127" s="15"/>
    </row>
    <row r="43128" spans="2:2">
      <c r="B43128" s="15"/>
    </row>
    <row r="43129" spans="2:2">
      <c r="B43129" s="15"/>
    </row>
    <row r="43130" spans="2:2">
      <c r="B43130" s="15"/>
    </row>
    <row r="43131" spans="2:2">
      <c r="B43131" s="15"/>
    </row>
    <row r="43132" spans="2:2">
      <c r="B43132" s="15"/>
    </row>
    <row r="43133" spans="2:2">
      <c r="B43133" s="15"/>
    </row>
    <row r="43134" spans="2:2">
      <c r="B43134" s="15"/>
    </row>
    <row r="43135" spans="2:2">
      <c r="B43135" s="15"/>
    </row>
    <row r="43136" spans="2:2">
      <c r="B43136" s="15"/>
    </row>
    <row r="43137" spans="2:2">
      <c r="B43137" s="15"/>
    </row>
    <row r="43138" spans="2:2">
      <c r="B43138" s="15"/>
    </row>
    <row r="43139" spans="2:2">
      <c r="B43139" s="15"/>
    </row>
    <row r="43140" spans="2:2">
      <c r="B43140" s="15"/>
    </row>
    <row r="43141" spans="2:2">
      <c r="B43141" s="15"/>
    </row>
    <row r="43142" spans="2:2">
      <c r="B43142" s="15"/>
    </row>
    <row r="43143" spans="2:2">
      <c r="B43143" s="15"/>
    </row>
    <row r="43144" spans="2:2">
      <c r="B43144" s="15"/>
    </row>
    <row r="43145" spans="2:2">
      <c r="B43145" s="15"/>
    </row>
    <row r="43146" spans="2:2">
      <c r="B43146" s="15"/>
    </row>
    <row r="43147" spans="2:2">
      <c r="B43147" s="15"/>
    </row>
    <row r="43148" spans="2:2">
      <c r="B43148" s="15"/>
    </row>
    <row r="43149" spans="2:2">
      <c r="B43149" s="15"/>
    </row>
    <row r="43150" spans="2:2">
      <c r="B43150" s="15"/>
    </row>
    <row r="43151" spans="2:2">
      <c r="B43151" s="15"/>
    </row>
    <row r="43152" spans="2:2">
      <c r="B43152" s="15"/>
    </row>
    <row r="43153" spans="2:2">
      <c r="B43153" s="15"/>
    </row>
    <row r="43154" spans="2:2">
      <c r="B43154" s="15"/>
    </row>
    <row r="43155" spans="2:2">
      <c r="B43155" s="15"/>
    </row>
    <row r="43156" spans="2:2">
      <c r="B43156" s="15"/>
    </row>
    <row r="43157" spans="2:2">
      <c r="B43157" s="15"/>
    </row>
    <row r="43158" spans="2:2">
      <c r="B43158" s="15"/>
    </row>
    <row r="43159" spans="2:2">
      <c r="B43159" s="15"/>
    </row>
    <row r="43160" spans="2:2">
      <c r="B43160" s="15"/>
    </row>
    <row r="43161" spans="2:2">
      <c r="B43161" s="15"/>
    </row>
    <row r="43162" spans="2:2">
      <c r="B43162" s="15"/>
    </row>
    <row r="43163" spans="2:2">
      <c r="B43163" s="15"/>
    </row>
    <row r="43164" spans="2:2">
      <c r="B43164" s="15"/>
    </row>
    <row r="43165" spans="2:2">
      <c r="B43165" s="15"/>
    </row>
    <row r="43166" spans="2:2">
      <c r="B43166" s="15"/>
    </row>
    <row r="43167" spans="2:2">
      <c r="B43167" s="15"/>
    </row>
    <row r="43168" spans="2:2">
      <c r="B43168" s="15"/>
    </row>
    <row r="43169" spans="2:2">
      <c r="B43169" s="15"/>
    </row>
    <row r="43170" spans="2:2">
      <c r="B43170" s="15"/>
    </row>
    <row r="43171" spans="2:2">
      <c r="B43171" s="15"/>
    </row>
    <row r="43172" spans="2:2">
      <c r="B43172" s="15"/>
    </row>
    <row r="43173" spans="2:2">
      <c r="B43173" s="15"/>
    </row>
    <row r="43174" spans="2:2">
      <c r="B43174" s="15"/>
    </row>
    <row r="43175" spans="2:2">
      <c r="B43175" s="15"/>
    </row>
    <row r="43176" spans="2:2">
      <c r="B43176" s="15"/>
    </row>
    <row r="43177" spans="2:2">
      <c r="B43177" s="15"/>
    </row>
    <row r="43178" spans="2:2">
      <c r="B43178" s="15"/>
    </row>
    <row r="43179" spans="2:2">
      <c r="B43179" s="15"/>
    </row>
    <row r="43180" spans="2:2">
      <c r="B43180" s="15"/>
    </row>
    <row r="43181" spans="2:2">
      <c r="B43181" s="15"/>
    </row>
    <row r="43182" spans="2:2">
      <c r="B43182" s="15"/>
    </row>
    <row r="43183" spans="2:2">
      <c r="B43183" s="15"/>
    </row>
    <row r="43184" spans="2:2">
      <c r="B43184" s="15"/>
    </row>
    <row r="43185" spans="2:2">
      <c r="B43185" s="15"/>
    </row>
    <row r="43186" spans="2:2">
      <c r="B43186" s="15"/>
    </row>
    <row r="43187" spans="2:2">
      <c r="B43187" s="15"/>
    </row>
    <row r="43188" spans="2:2">
      <c r="B43188" s="15"/>
    </row>
    <row r="43189" spans="2:2">
      <c r="B43189" s="15"/>
    </row>
    <row r="43190" spans="2:2">
      <c r="B43190" s="15"/>
    </row>
    <row r="43191" spans="2:2">
      <c r="B43191" s="15"/>
    </row>
    <row r="43192" spans="2:2">
      <c r="B43192" s="15"/>
    </row>
    <row r="43193" spans="2:2">
      <c r="B43193" s="15"/>
    </row>
    <row r="43194" spans="2:2">
      <c r="B43194" s="15"/>
    </row>
    <row r="43195" spans="2:2">
      <c r="B43195" s="15"/>
    </row>
    <row r="43196" spans="2:2">
      <c r="B43196" s="15"/>
    </row>
    <row r="43197" spans="2:2">
      <c r="B43197" s="15"/>
    </row>
    <row r="43198" spans="2:2">
      <c r="B43198" s="15"/>
    </row>
    <row r="43199" spans="2:2">
      <c r="B43199" s="15"/>
    </row>
    <row r="43200" spans="2:2">
      <c r="B43200" s="15"/>
    </row>
    <row r="43201" spans="2:2">
      <c r="B43201" s="15"/>
    </row>
    <row r="43202" spans="2:2">
      <c r="B43202" s="15"/>
    </row>
    <row r="43203" spans="2:2">
      <c r="B43203" s="15"/>
    </row>
    <row r="43204" spans="2:2">
      <c r="B43204" s="15"/>
    </row>
    <row r="43205" spans="2:2">
      <c r="B43205" s="15"/>
    </row>
    <row r="43206" spans="2:2">
      <c r="B43206" s="15"/>
    </row>
    <row r="43207" spans="2:2">
      <c r="B43207" s="15"/>
    </row>
    <row r="43208" spans="2:2">
      <c r="B43208" s="15"/>
    </row>
    <row r="43209" spans="2:2">
      <c r="B43209" s="15"/>
    </row>
    <row r="43210" spans="2:2">
      <c r="B43210" s="15"/>
    </row>
    <row r="43211" spans="2:2">
      <c r="B43211" s="15"/>
    </row>
    <row r="43212" spans="2:2">
      <c r="B43212" s="15"/>
    </row>
    <row r="43213" spans="2:2">
      <c r="B43213" s="15"/>
    </row>
    <row r="43214" spans="2:2">
      <c r="B43214" s="15"/>
    </row>
    <row r="43215" spans="2:2">
      <c r="B43215" s="15"/>
    </row>
    <row r="43216" spans="2:2">
      <c r="B43216" s="15"/>
    </row>
    <row r="43217" spans="2:2">
      <c r="B43217" s="15"/>
    </row>
    <row r="43218" spans="2:2">
      <c r="B43218" s="15"/>
    </row>
    <row r="43219" spans="2:2">
      <c r="B43219" s="15"/>
    </row>
    <row r="43220" spans="2:2">
      <c r="B43220" s="15"/>
    </row>
    <row r="43221" spans="2:2">
      <c r="B43221" s="15"/>
    </row>
    <row r="43222" spans="2:2">
      <c r="B43222" s="15"/>
    </row>
    <row r="43223" spans="2:2">
      <c r="B43223" s="15"/>
    </row>
    <row r="43224" spans="2:2">
      <c r="B43224" s="15"/>
    </row>
    <row r="43225" spans="2:2">
      <c r="B43225" s="15"/>
    </row>
    <row r="43226" spans="2:2">
      <c r="B43226" s="15"/>
    </row>
    <row r="43227" spans="2:2">
      <c r="B43227" s="15"/>
    </row>
    <row r="43228" spans="2:2">
      <c r="B43228" s="15"/>
    </row>
    <row r="43229" spans="2:2">
      <c r="B43229" s="15"/>
    </row>
    <row r="43230" spans="2:2">
      <c r="B43230" s="15"/>
    </row>
    <row r="43231" spans="2:2">
      <c r="B43231" s="15"/>
    </row>
    <row r="43232" spans="2:2">
      <c r="B43232" s="15"/>
    </row>
    <row r="43233" spans="2:2">
      <c r="B43233" s="15"/>
    </row>
    <row r="43234" spans="2:2">
      <c r="B43234" s="15"/>
    </row>
    <row r="43235" spans="2:2">
      <c r="B43235" s="15"/>
    </row>
    <row r="43236" spans="2:2">
      <c r="B43236" s="15"/>
    </row>
    <row r="43237" spans="2:2">
      <c r="B43237" s="15"/>
    </row>
    <row r="43238" spans="2:2">
      <c r="B43238" s="15"/>
    </row>
    <row r="43239" spans="2:2">
      <c r="B43239" s="15"/>
    </row>
    <row r="43240" spans="2:2">
      <c r="B43240" s="15"/>
    </row>
    <row r="43241" spans="2:2">
      <c r="B43241" s="15"/>
    </row>
    <row r="43242" spans="2:2">
      <c r="B43242" s="15"/>
    </row>
    <row r="43243" spans="2:2">
      <c r="B43243" s="15"/>
    </row>
    <row r="43244" spans="2:2">
      <c r="B43244" s="15"/>
    </row>
    <row r="43245" spans="2:2">
      <c r="B43245" s="15"/>
    </row>
    <row r="43246" spans="2:2">
      <c r="B43246" s="15"/>
    </row>
    <row r="43247" spans="2:2">
      <c r="B43247" s="15"/>
    </row>
    <row r="43248" spans="2:2">
      <c r="B43248" s="15"/>
    </row>
    <row r="43249" spans="2:2">
      <c r="B43249" s="15"/>
    </row>
    <row r="43250" spans="2:2">
      <c r="B43250" s="15"/>
    </row>
    <row r="43251" spans="2:2">
      <c r="B43251" s="15"/>
    </row>
    <row r="43252" spans="2:2">
      <c r="B43252" s="15"/>
    </row>
    <row r="43253" spans="2:2">
      <c r="B43253" s="15"/>
    </row>
    <row r="43254" spans="2:2">
      <c r="B43254" s="15"/>
    </row>
    <row r="43255" spans="2:2">
      <c r="B43255" s="15"/>
    </row>
    <row r="43256" spans="2:2">
      <c r="B43256" s="15"/>
    </row>
    <row r="43257" spans="2:2">
      <c r="B43257" s="15"/>
    </row>
    <row r="43258" spans="2:2">
      <c r="B43258" s="15"/>
    </row>
    <row r="43259" spans="2:2">
      <c r="B43259" s="15"/>
    </row>
    <row r="43260" spans="2:2">
      <c r="B43260" s="15"/>
    </row>
    <row r="43261" spans="2:2">
      <c r="B43261" s="15"/>
    </row>
    <row r="43262" spans="2:2">
      <c r="B43262" s="15"/>
    </row>
    <row r="43263" spans="2:2">
      <c r="B43263" s="15"/>
    </row>
    <row r="43264" spans="2:2">
      <c r="B43264" s="15"/>
    </row>
    <row r="43265" spans="2:2">
      <c r="B43265" s="15"/>
    </row>
    <row r="43266" spans="2:2">
      <c r="B43266" s="15"/>
    </row>
    <row r="43267" spans="2:2">
      <c r="B43267" s="15"/>
    </row>
    <row r="43268" spans="2:2">
      <c r="B43268" s="15"/>
    </row>
    <row r="43269" spans="2:2">
      <c r="B43269" s="15"/>
    </row>
    <row r="43270" spans="2:2">
      <c r="B43270" s="15"/>
    </row>
    <row r="43271" spans="2:2">
      <c r="B43271" s="15"/>
    </row>
    <row r="43272" spans="2:2">
      <c r="B43272" s="15"/>
    </row>
    <row r="43273" spans="2:2">
      <c r="B43273" s="15"/>
    </row>
    <row r="43274" spans="2:2">
      <c r="B43274" s="15"/>
    </row>
    <row r="43275" spans="2:2">
      <c r="B43275" s="15"/>
    </row>
    <row r="43276" spans="2:2">
      <c r="B43276" s="15"/>
    </row>
    <row r="43277" spans="2:2">
      <c r="B43277" s="15"/>
    </row>
    <row r="43278" spans="2:2">
      <c r="B43278" s="15"/>
    </row>
    <row r="43279" spans="2:2">
      <c r="B43279" s="15"/>
    </row>
    <row r="43280" spans="2:2">
      <c r="B43280" s="15"/>
    </row>
    <row r="43281" spans="2:2">
      <c r="B43281" s="15"/>
    </row>
    <row r="43282" spans="2:2">
      <c r="B43282" s="15"/>
    </row>
    <row r="43283" spans="2:2">
      <c r="B43283" s="15"/>
    </row>
    <row r="43284" spans="2:2">
      <c r="B43284" s="15"/>
    </row>
    <row r="43285" spans="2:2">
      <c r="B43285" s="15"/>
    </row>
    <row r="43286" spans="2:2">
      <c r="B43286" s="15"/>
    </row>
    <row r="43287" spans="2:2">
      <c r="B43287" s="15"/>
    </row>
    <row r="43288" spans="2:2">
      <c r="B43288" s="15"/>
    </row>
    <row r="43289" spans="2:2">
      <c r="B43289" s="15"/>
    </row>
    <row r="43290" spans="2:2">
      <c r="B43290" s="15"/>
    </row>
    <row r="43291" spans="2:2">
      <c r="B43291" s="15"/>
    </row>
    <row r="43292" spans="2:2">
      <c r="B43292" s="15"/>
    </row>
    <row r="43293" spans="2:2">
      <c r="B43293" s="15"/>
    </row>
    <row r="43294" spans="2:2">
      <c r="B43294" s="15"/>
    </row>
    <row r="43295" spans="2:2">
      <c r="B43295" s="15"/>
    </row>
    <row r="43296" spans="2:2">
      <c r="B43296" s="15"/>
    </row>
    <row r="43297" spans="2:2">
      <c r="B43297" s="15"/>
    </row>
    <row r="43298" spans="2:2">
      <c r="B43298" s="15"/>
    </row>
    <row r="43299" spans="2:2">
      <c r="B43299" s="15"/>
    </row>
    <row r="43300" spans="2:2">
      <c r="B43300" s="15"/>
    </row>
    <row r="43301" spans="2:2">
      <c r="B43301" s="15"/>
    </row>
    <row r="43302" spans="2:2">
      <c r="B43302" s="15"/>
    </row>
    <row r="43303" spans="2:2">
      <c r="B43303" s="15"/>
    </row>
    <row r="43304" spans="2:2">
      <c r="B43304" s="15"/>
    </row>
    <row r="43305" spans="2:2">
      <c r="B43305" s="15"/>
    </row>
    <row r="43306" spans="2:2">
      <c r="B43306" s="15"/>
    </row>
    <row r="43307" spans="2:2">
      <c r="B43307" s="15"/>
    </row>
    <row r="43308" spans="2:2">
      <c r="B43308" s="15"/>
    </row>
    <row r="43309" spans="2:2">
      <c r="B43309" s="15"/>
    </row>
    <row r="43310" spans="2:2">
      <c r="B43310" s="15"/>
    </row>
    <row r="43311" spans="2:2">
      <c r="B43311" s="15"/>
    </row>
    <row r="43312" spans="2:2">
      <c r="B43312" s="15"/>
    </row>
    <row r="43313" spans="2:2">
      <c r="B43313" s="15"/>
    </row>
    <row r="43314" spans="2:2">
      <c r="B43314" s="15"/>
    </row>
    <row r="43315" spans="2:2">
      <c r="B43315" s="15"/>
    </row>
    <row r="43316" spans="2:2">
      <c r="B43316" s="15"/>
    </row>
    <row r="43317" spans="2:2">
      <c r="B43317" s="15"/>
    </row>
    <row r="43318" spans="2:2">
      <c r="B43318" s="15"/>
    </row>
    <row r="43319" spans="2:2">
      <c r="B43319" s="15"/>
    </row>
    <row r="43320" spans="2:2">
      <c r="B43320" s="15"/>
    </row>
    <row r="43321" spans="2:2">
      <c r="B43321" s="15"/>
    </row>
    <row r="43322" spans="2:2">
      <c r="B43322" s="15"/>
    </row>
    <row r="43323" spans="2:2">
      <c r="B43323" s="15"/>
    </row>
    <row r="43324" spans="2:2">
      <c r="B43324" s="15"/>
    </row>
    <row r="43325" spans="2:2">
      <c r="B43325" s="15"/>
    </row>
    <row r="43326" spans="2:2">
      <c r="B43326" s="15"/>
    </row>
    <row r="43327" spans="2:2">
      <c r="B43327" s="15"/>
    </row>
    <row r="43328" spans="2:2">
      <c r="B43328" s="15"/>
    </row>
    <row r="43329" spans="2:2">
      <c r="B43329" s="15"/>
    </row>
    <row r="43330" spans="2:2">
      <c r="B43330" s="15"/>
    </row>
    <row r="43331" spans="2:2">
      <c r="B43331" s="15"/>
    </row>
    <row r="43332" spans="2:2">
      <c r="B43332" s="15"/>
    </row>
    <row r="43333" spans="2:2">
      <c r="B43333" s="15"/>
    </row>
    <row r="43334" spans="2:2">
      <c r="B43334" s="15"/>
    </row>
    <row r="43335" spans="2:2">
      <c r="B43335" s="15"/>
    </row>
    <row r="43336" spans="2:2">
      <c r="B43336" s="15"/>
    </row>
    <row r="43337" spans="2:2">
      <c r="B43337" s="15"/>
    </row>
    <row r="43338" spans="2:2">
      <c r="B43338" s="15"/>
    </row>
    <row r="43339" spans="2:2">
      <c r="B43339" s="15"/>
    </row>
    <row r="43340" spans="2:2">
      <c r="B43340" s="15"/>
    </row>
    <row r="43341" spans="2:2">
      <c r="B43341" s="15"/>
    </row>
    <row r="43342" spans="2:2">
      <c r="B43342" s="15"/>
    </row>
    <row r="43343" spans="2:2">
      <c r="B43343" s="15"/>
    </row>
    <row r="43344" spans="2:2">
      <c r="B43344" s="15"/>
    </row>
    <row r="43345" spans="2:2">
      <c r="B43345" s="15"/>
    </row>
    <row r="43346" spans="2:2">
      <c r="B43346" s="15"/>
    </row>
    <row r="43347" spans="2:2">
      <c r="B43347" s="15"/>
    </row>
    <row r="43348" spans="2:2">
      <c r="B43348" s="15"/>
    </row>
    <row r="43349" spans="2:2">
      <c r="B43349" s="15"/>
    </row>
    <row r="43350" spans="2:2">
      <c r="B43350" s="15"/>
    </row>
    <row r="43351" spans="2:2">
      <c r="B43351" s="15"/>
    </row>
    <row r="43352" spans="2:2">
      <c r="B43352" s="15"/>
    </row>
    <row r="43353" spans="2:2">
      <c r="B43353" s="15"/>
    </row>
    <row r="43354" spans="2:2">
      <c r="B43354" s="15"/>
    </row>
    <row r="43355" spans="2:2">
      <c r="B43355" s="15"/>
    </row>
    <row r="43356" spans="2:2">
      <c r="B43356" s="15"/>
    </row>
    <row r="43357" spans="2:2">
      <c r="B43357" s="15"/>
    </row>
    <row r="43358" spans="2:2">
      <c r="B43358" s="15"/>
    </row>
    <row r="43359" spans="2:2">
      <c r="B43359" s="15"/>
    </row>
    <row r="43360" spans="2:2">
      <c r="B43360" s="15"/>
    </row>
    <row r="43361" spans="2:2">
      <c r="B43361" s="15"/>
    </row>
    <row r="43362" spans="2:2">
      <c r="B43362" s="15"/>
    </row>
    <row r="43363" spans="2:2">
      <c r="B43363" s="15"/>
    </row>
    <row r="43364" spans="2:2">
      <c r="B43364" s="15"/>
    </row>
    <row r="43365" spans="2:2">
      <c r="B43365" s="15"/>
    </row>
    <row r="43366" spans="2:2">
      <c r="B43366" s="15"/>
    </row>
    <row r="43367" spans="2:2">
      <c r="B43367" s="15"/>
    </row>
    <row r="43368" spans="2:2">
      <c r="B43368" s="15"/>
    </row>
    <row r="43369" spans="2:2">
      <c r="B43369" s="15"/>
    </row>
    <row r="43370" spans="2:2">
      <c r="B43370" s="15"/>
    </row>
    <row r="43371" spans="2:2">
      <c r="B43371" s="15"/>
    </row>
    <row r="43372" spans="2:2">
      <c r="B43372" s="15"/>
    </row>
    <row r="43373" spans="2:2">
      <c r="B43373" s="15"/>
    </row>
    <row r="43374" spans="2:2">
      <c r="B43374" s="15"/>
    </row>
    <row r="43375" spans="2:2">
      <c r="B43375" s="15"/>
    </row>
    <row r="43376" spans="2:2">
      <c r="B43376" s="15"/>
    </row>
    <row r="43377" spans="2:2">
      <c r="B43377" s="15"/>
    </row>
    <row r="43378" spans="2:2">
      <c r="B43378" s="15"/>
    </row>
    <row r="43379" spans="2:2">
      <c r="B43379" s="15"/>
    </row>
    <row r="43380" spans="2:2">
      <c r="B43380" s="15"/>
    </row>
    <row r="43381" spans="2:2">
      <c r="B43381" s="15"/>
    </row>
    <row r="43382" spans="2:2">
      <c r="B43382" s="15"/>
    </row>
    <row r="43383" spans="2:2">
      <c r="B43383" s="15"/>
    </row>
    <row r="43384" spans="2:2">
      <c r="B43384" s="15"/>
    </row>
    <row r="43385" spans="2:2">
      <c r="B43385" s="15"/>
    </row>
    <row r="43386" spans="2:2">
      <c r="B43386" s="15"/>
    </row>
    <row r="43387" spans="2:2">
      <c r="B43387" s="15"/>
    </row>
    <row r="43388" spans="2:2">
      <c r="B43388" s="15"/>
    </row>
    <row r="43389" spans="2:2">
      <c r="B43389" s="15"/>
    </row>
    <row r="43390" spans="2:2">
      <c r="B43390" s="15"/>
    </row>
    <row r="43391" spans="2:2">
      <c r="B43391" s="15"/>
    </row>
    <row r="43392" spans="2:2">
      <c r="B43392" s="15"/>
    </row>
    <row r="43393" spans="2:2">
      <c r="B43393" s="15"/>
    </row>
    <row r="43394" spans="2:2">
      <c r="B43394" s="15"/>
    </row>
    <row r="43395" spans="2:2">
      <c r="B43395" s="15"/>
    </row>
    <row r="43396" spans="2:2">
      <c r="B43396" s="15"/>
    </row>
    <row r="43397" spans="2:2">
      <c r="B43397" s="15"/>
    </row>
    <row r="43398" spans="2:2">
      <c r="B43398" s="15"/>
    </row>
    <row r="43399" spans="2:2">
      <c r="B43399" s="15"/>
    </row>
    <row r="43400" spans="2:2">
      <c r="B43400" s="15"/>
    </row>
    <row r="43401" spans="2:2">
      <c r="B43401" s="15"/>
    </row>
    <row r="43402" spans="2:2">
      <c r="B43402" s="15"/>
    </row>
    <row r="43403" spans="2:2">
      <c r="B43403" s="15"/>
    </row>
    <row r="43404" spans="2:2">
      <c r="B43404" s="15"/>
    </row>
    <row r="43405" spans="2:2">
      <c r="B43405" s="15"/>
    </row>
    <row r="43406" spans="2:2">
      <c r="B43406" s="15"/>
    </row>
    <row r="43407" spans="2:2">
      <c r="B43407" s="15"/>
    </row>
    <row r="43408" spans="2:2">
      <c r="B43408" s="15"/>
    </row>
    <row r="43409" spans="2:2">
      <c r="B43409" s="15"/>
    </row>
    <row r="43410" spans="2:2">
      <c r="B43410" s="15"/>
    </row>
    <row r="43411" spans="2:2">
      <c r="B43411" s="15"/>
    </row>
    <row r="43412" spans="2:2">
      <c r="B43412" s="15"/>
    </row>
    <row r="43413" spans="2:2">
      <c r="B43413" s="15"/>
    </row>
    <row r="43414" spans="2:2">
      <c r="B43414" s="15"/>
    </row>
    <row r="43415" spans="2:2">
      <c r="B43415" s="15"/>
    </row>
    <row r="43416" spans="2:2">
      <c r="B43416" s="15"/>
    </row>
    <row r="43417" spans="2:2">
      <c r="B43417" s="15"/>
    </row>
    <row r="43418" spans="2:2">
      <c r="B43418" s="15"/>
    </row>
    <row r="43419" spans="2:2">
      <c r="B43419" s="15"/>
    </row>
    <row r="43420" spans="2:2">
      <c r="B43420" s="15"/>
    </row>
    <row r="43421" spans="2:2">
      <c r="B43421" s="15"/>
    </row>
    <row r="43422" spans="2:2">
      <c r="B43422" s="15"/>
    </row>
    <row r="43423" spans="2:2">
      <c r="B43423" s="15"/>
    </row>
    <row r="43424" spans="2:2">
      <c r="B43424" s="15"/>
    </row>
    <row r="43425" spans="2:2">
      <c r="B43425" s="15"/>
    </row>
    <row r="43426" spans="2:2">
      <c r="B43426" s="15"/>
    </row>
    <row r="43427" spans="2:2">
      <c r="B43427" s="15"/>
    </row>
    <row r="43428" spans="2:2">
      <c r="B43428" s="15"/>
    </row>
    <row r="43429" spans="2:2">
      <c r="B43429" s="15"/>
    </row>
    <row r="43430" spans="2:2">
      <c r="B43430" s="15"/>
    </row>
    <row r="43431" spans="2:2">
      <c r="B43431" s="15"/>
    </row>
    <row r="43432" spans="2:2">
      <c r="B43432" s="15"/>
    </row>
    <row r="43433" spans="2:2">
      <c r="B43433" s="15"/>
    </row>
    <row r="43434" spans="2:2">
      <c r="B43434" s="15"/>
    </row>
    <row r="43435" spans="2:2">
      <c r="B43435" s="15"/>
    </row>
    <row r="43436" spans="2:2">
      <c r="B43436" s="15"/>
    </row>
    <row r="43437" spans="2:2">
      <c r="B43437" s="15"/>
    </row>
    <row r="43438" spans="2:2">
      <c r="B43438" s="15"/>
    </row>
    <row r="43439" spans="2:2">
      <c r="B43439" s="15"/>
    </row>
    <row r="43440" spans="2:2">
      <c r="B43440" s="15"/>
    </row>
    <row r="43441" spans="2:2">
      <c r="B43441" s="15"/>
    </row>
    <row r="43442" spans="2:2">
      <c r="B43442" s="15"/>
    </row>
    <row r="43443" spans="2:2">
      <c r="B43443" s="15"/>
    </row>
    <row r="43444" spans="2:2">
      <c r="B43444" s="15"/>
    </row>
    <row r="43445" spans="2:2">
      <c r="B43445" s="15"/>
    </row>
    <row r="43446" spans="2:2">
      <c r="B43446" s="15"/>
    </row>
    <row r="43447" spans="2:2">
      <c r="B43447" s="15"/>
    </row>
    <row r="43448" spans="2:2">
      <c r="B43448" s="15"/>
    </row>
    <row r="43449" spans="2:2">
      <c r="B43449" s="15"/>
    </row>
    <row r="43450" spans="2:2">
      <c r="B43450" s="15"/>
    </row>
    <row r="43451" spans="2:2">
      <c r="B43451" s="15"/>
    </row>
    <row r="43452" spans="2:2">
      <c r="B43452" s="15"/>
    </row>
    <row r="43453" spans="2:2">
      <c r="B43453" s="15"/>
    </row>
    <row r="43454" spans="2:2">
      <c r="B43454" s="15"/>
    </row>
    <row r="43455" spans="2:2">
      <c r="B43455" s="15"/>
    </row>
    <row r="43456" spans="2:2">
      <c r="B43456" s="15"/>
    </row>
    <row r="43457" spans="2:2">
      <c r="B43457" s="15"/>
    </row>
    <row r="43458" spans="2:2">
      <c r="B43458" s="15"/>
    </row>
    <row r="43459" spans="2:2">
      <c r="B43459" s="15"/>
    </row>
    <row r="43460" spans="2:2">
      <c r="B43460" s="15"/>
    </row>
    <row r="43461" spans="2:2">
      <c r="B43461" s="15"/>
    </row>
    <row r="43462" spans="2:2">
      <c r="B43462" s="15"/>
    </row>
    <row r="43463" spans="2:2">
      <c r="B43463" s="15"/>
    </row>
    <row r="43464" spans="2:2">
      <c r="B43464" s="15"/>
    </row>
    <row r="43465" spans="2:2">
      <c r="B43465" s="15"/>
    </row>
    <row r="43466" spans="2:2">
      <c r="B43466" s="15"/>
    </row>
    <row r="43467" spans="2:2">
      <c r="B43467" s="15"/>
    </row>
    <row r="43468" spans="2:2">
      <c r="B43468" s="15"/>
    </row>
    <row r="43469" spans="2:2">
      <c r="B43469" s="15"/>
    </row>
    <row r="43470" spans="2:2">
      <c r="B43470" s="15"/>
    </row>
    <row r="43471" spans="2:2">
      <c r="B43471" s="15"/>
    </row>
    <row r="43472" spans="2:2">
      <c r="B43472" s="15"/>
    </row>
    <row r="43473" spans="2:2">
      <c r="B43473" s="15"/>
    </row>
    <row r="43474" spans="2:2">
      <c r="B43474" s="15"/>
    </row>
    <row r="43475" spans="2:2">
      <c r="B43475" s="15"/>
    </row>
    <row r="43476" spans="2:2">
      <c r="B43476" s="15"/>
    </row>
    <row r="43477" spans="2:2">
      <c r="B43477" s="15"/>
    </row>
    <row r="43478" spans="2:2">
      <c r="B43478" s="15"/>
    </row>
    <row r="43479" spans="2:2">
      <c r="B43479" s="15"/>
    </row>
    <row r="43480" spans="2:2">
      <c r="B43480" s="15"/>
    </row>
    <row r="43481" spans="2:2">
      <c r="B43481" s="15"/>
    </row>
    <row r="43482" spans="2:2">
      <c r="B43482" s="15"/>
    </row>
    <row r="43483" spans="2:2">
      <c r="B43483" s="15"/>
    </row>
    <row r="43484" spans="2:2">
      <c r="B43484" s="15"/>
    </row>
    <row r="43485" spans="2:2">
      <c r="B43485" s="15"/>
    </row>
    <row r="43486" spans="2:2">
      <c r="B43486" s="15"/>
    </row>
    <row r="43487" spans="2:2">
      <c r="B43487" s="15"/>
    </row>
    <row r="43488" spans="2:2">
      <c r="B43488" s="15"/>
    </row>
    <row r="43489" spans="2:2">
      <c r="B43489" s="15"/>
    </row>
    <row r="43490" spans="2:2">
      <c r="B43490" s="15"/>
    </row>
    <row r="43491" spans="2:2">
      <c r="B43491" s="15"/>
    </row>
    <row r="43492" spans="2:2">
      <c r="B43492" s="15"/>
    </row>
    <row r="43493" spans="2:2">
      <c r="B43493" s="15"/>
    </row>
    <row r="43494" spans="2:2">
      <c r="B43494" s="15"/>
    </row>
    <row r="43495" spans="2:2">
      <c r="B43495" s="15"/>
    </row>
    <row r="43496" spans="2:2">
      <c r="B43496" s="15"/>
    </row>
    <row r="43497" spans="2:2">
      <c r="B43497" s="15"/>
    </row>
    <row r="43498" spans="2:2">
      <c r="B43498" s="15"/>
    </row>
    <row r="43499" spans="2:2">
      <c r="B43499" s="15"/>
    </row>
    <row r="43500" spans="2:2">
      <c r="B43500" s="15"/>
    </row>
    <row r="43501" spans="2:2">
      <c r="B43501" s="15"/>
    </row>
    <row r="43502" spans="2:2">
      <c r="B43502" s="15"/>
    </row>
    <row r="43503" spans="2:2">
      <c r="B43503" s="15"/>
    </row>
    <row r="43504" spans="2:2">
      <c r="B43504" s="15"/>
    </row>
    <row r="43505" spans="2:2">
      <c r="B43505" s="15"/>
    </row>
    <row r="43506" spans="2:2">
      <c r="B43506" s="15"/>
    </row>
    <row r="43507" spans="2:2">
      <c r="B43507" s="15"/>
    </row>
    <row r="43508" spans="2:2">
      <c r="B43508" s="15"/>
    </row>
    <row r="43509" spans="2:2">
      <c r="B43509" s="15"/>
    </row>
    <row r="43510" spans="2:2">
      <c r="B43510" s="15"/>
    </row>
    <row r="43511" spans="2:2">
      <c r="B43511" s="15"/>
    </row>
    <row r="43512" spans="2:2">
      <c r="B43512" s="15"/>
    </row>
    <row r="43513" spans="2:2">
      <c r="B43513" s="15"/>
    </row>
    <row r="43514" spans="2:2">
      <c r="B43514" s="15"/>
    </row>
    <row r="43515" spans="2:2">
      <c r="B43515" s="15"/>
    </row>
    <row r="43516" spans="2:2">
      <c r="B43516" s="15"/>
    </row>
    <row r="43517" spans="2:2">
      <c r="B43517" s="15"/>
    </row>
    <row r="43518" spans="2:2">
      <c r="B43518" s="15"/>
    </row>
    <row r="43519" spans="2:2">
      <c r="B43519" s="15"/>
    </row>
    <row r="43520" spans="2:2">
      <c r="B43520" s="15"/>
    </row>
    <row r="43521" spans="2:2">
      <c r="B43521" s="15"/>
    </row>
    <row r="43522" spans="2:2">
      <c r="B43522" s="15"/>
    </row>
    <row r="43523" spans="2:2">
      <c r="B43523" s="15"/>
    </row>
    <row r="43524" spans="2:2">
      <c r="B43524" s="15"/>
    </row>
    <row r="43525" spans="2:2">
      <c r="B43525" s="15"/>
    </row>
    <row r="43526" spans="2:2">
      <c r="B43526" s="15"/>
    </row>
    <row r="43527" spans="2:2">
      <c r="B43527" s="15"/>
    </row>
    <row r="43528" spans="2:2">
      <c r="B43528" s="15"/>
    </row>
    <row r="43529" spans="2:2">
      <c r="B43529" s="15"/>
    </row>
    <row r="43530" spans="2:2">
      <c r="B43530" s="15"/>
    </row>
    <row r="43531" spans="2:2">
      <c r="B43531" s="15"/>
    </row>
    <row r="43532" spans="2:2">
      <c r="B43532" s="15"/>
    </row>
    <row r="43533" spans="2:2">
      <c r="B43533" s="15"/>
    </row>
    <row r="43534" spans="2:2">
      <c r="B43534" s="15"/>
    </row>
    <row r="43535" spans="2:2">
      <c r="B43535" s="15"/>
    </row>
    <row r="43536" spans="2:2">
      <c r="B43536" s="15"/>
    </row>
    <row r="43537" spans="2:2">
      <c r="B43537" s="15"/>
    </row>
    <row r="43538" spans="2:2">
      <c r="B43538" s="15"/>
    </row>
    <row r="43539" spans="2:2">
      <c r="B43539" s="15"/>
    </row>
    <row r="43540" spans="2:2">
      <c r="B43540" s="15"/>
    </row>
    <row r="43541" spans="2:2">
      <c r="B43541" s="15"/>
    </row>
    <row r="43542" spans="2:2">
      <c r="B43542" s="15"/>
    </row>
    <row r="43543" spans="2:2">
      <c r="B43543" s="15"/>
    </row>
    <row r="43544" spans="2:2">
      <c r="B43544" s="15"/>
    </row>
    <row r="43545" spans="2:2">
      <c r="B43545" s="15"/>
    </row>
    <row r="43546" spans="2:2">
      <c r="B43546" s="15"/>
    </row>
    <row r="43547" spans="2:2">
      <c r="B43547" s="15"/>
    </row>
    <row r="43548" spans="2:2">
      <c r="B43548" s="15"/>
    </row>
    <row r="43549" spans="2:2">
      <c r="B43549" s="15"/>
    </row>
    <row r="43550" spans="2:2">
      <c r="B43550" s="15"/>
    </row>
    <row r="43551" spans="2:2">
      <c r="B43551" s="15"/>
    </row>
    <row r="43552" spans="2:2">
      <c r="B43552" s="15"/>
    </row>
    <row r="43553" spans="2:2">
      <c r="B43553" s="15"/>
    </row>
    <row r="43554" spans="2:2">
      <c r="B43554" s="15"/>
    </row>
    <row r="43555" spans="2:2">
      <c r="B43555" s="15"/>
    </row>
    <row r="43556" spans="2:2">
      <c r="B43556" s="15"/>
    </row>
    <row r="43557" spans="2:2">
      <c r="B43557" s="15"/>
    </row>
    <row r="43558" spans="2:2">
      <c r="B43558" s="15"/>
    </row>
    <row r="43559" spans="2:2">
      <c r="B43559" s="15"/>
    </row>
    <row r="43560" spans="2:2">
      <c r="B43560" s="15"/>
    </row>
    <row r="43561" spans="2:2">
      <c r="B43561" s="15"/>
    </row>
    <row r="43562" spans="2:2">
      <c r="B43562" s="15"/>
    </row>
    <row r="43563" spans="2:2">
      <c r="B43563" s="15"/>
    </row>
    <row r="43564" spans="2:2">
      <c r="B43564" s="15"/>
    </row>
    <row r="43565" spans="2:2">
      <c r="B43565" s="15"/>
    </row>
    <row r="43566" spans="2:2">
      <c r="B43566" s="15"/>
    </row>
    <row r="43567" spans="2:2">
      <c r="B43567" s="15"/>
    </row>
    <row r="43568" spans="2:2">
      <c r="B43568" s="15"/>
    </row>
    <row r="43569" spans="2:2">
      <c r="B43569" s="15"/>
    </row>
    <row r="43570" spans="2:2">
      <c r="B43570" s="15"/>
    </row>
    <row r="43571" spans="2:2">
      <c r="B43571" s="15"/>
    </row>
    <row r="43572" spans="2:2">
      <c r="B43572" s="15"/>
    </row>
    <row r="43573" spans="2:2">
      <c r="B43573" s="15"/>
    </row>
    <row r="43574" spans="2:2">
      <c r="B43574" s="15"/>
    </row>
    <row r="43575" spans="2:2">
      <c r="B43575" s="15"/>
    </row>
    <row r="43576" spans="2:2">
      <c r="B43576" s="15"/>
    </row>
    <row r="43577" spans="2:2">
      <c r="B43577" s="15"/>
    </row>
    <row r="43578" spans="2:2">
      <c r="B43578" s="15"/>
    </row>
    <row r="43579" spans="2:2">
      <c r="B43579" s="15"/>
    </row>
    <row r="43580" spans="2:2">
      <c r="B43580" s="15"/>
    </row>
    <row r="43581" spans="2:2">
      <c r="B43581" s="15"/>
    </row>
    <row r="43582" spans="2:2">
      <c r="B43582" s="15"/>
    </row>
    <row r="43583" spans="2:2">
      <c r="B43583" s="15"/>
    </row>
    <row r="43584" spans="2:2">
      <c r="B43584" s="15"/>
    </row>
    <row r="43585" spans="2:2">
      <c r="B43585" s="15"/>
    </row>
    <row r="43586" spans="2:2">
      <c r="B43586" s="15"/>
    </row>
    <row r="43587" spans="2:2">
      <c r="B43587" s="15"/>
    </row>
    <row r="43588" spans="2:2">
      <c r="B43588" s="15"/>
    </row>
    <row r="43589" spans="2:2">
      <c r="B43589" s="15"/>
    </row>
    <row r="43590" spans="2:2">
      <c r="B43590" s="15"/>
    </row>
    <row r="43591" spans="2:2">
      <c r="B43591" s="15"/>
    </row>
    <row r="43592" spans="2:2">
      <c r="B43592" s="15"/>
    </row>
    <row r="43593" spans="2:2">
      <c r="B43593" s="15"/>
    </row>
    <row r="43594" spans="2:2">
      <c r="B43594" s="15"/>
    </row>
    <row r="43595" spans="2:2">
      <c r="B43595" s="15"/>
    </row>
    <row r="43596" spans="2:2">
      <c r="B43596" s="15"/>
    </row>
    <row r="43597" spans="2:2">
      <c r="B43597" s="15"/>
    </row>
    <row r="43598" spans="2:2">
      <c r="B43598" s="15"/>
    </row>
    <row r="43599" spans="2:2">
      <c r="B43599" s="15"/>
    </row>
    <row r="43600" spans="2:2">
      <c r="B43600" s="15"/>
    </row>
    <row r="43601" spans="2:2">
      <c r="B43601" s="15"/>
    </row>
    <row r="43602" spans="2:2">
      <c r="B43602" s="15"/>
    </row>
    <row r="43603" spans="2:2">
      <c r="B43603" s="15"/>
    </row>
    <row r="43604" spans="2:2">
      <c r="B43604" s="15"/>
    </row>
    <row r="43605" spans="2:2">
      <c r="B43605" s="15"/>
    </row>
    <row r="43606" spans="2:2">
      <c r="B43606" s="15"/>
    </row>
    <row r="43607" spans="2:2">
      <c r="B43607" s="15"/>
    </row>
    <row r="43608" spans="2:2">
      <c r="B43608" s="15"/>
    </row>
    <row r="43609" spans="2:2">
      <c r="B43609" s="15"/>
    </row>
    <row r="43610" spans="2:2">
      <c r="B43610" s="15"/>
    </row>
    <row r="43611" spans="2:2">
      <c r="B43611" s="15"/>
    </row>
    <row r="43612" spans="2:2">
      <c r="B43612" s="15"/>
    </row>
    <row r="43613" spans="2:2">
      <c r="B43613" s="15"/>
    </row>
    <row r="43614" spans="2:2">
      <c r="B43614" s="15"/>
    </row>
    <row r="43615" spans="2:2">
      <c r="B43615" s="15"/>
    </row>
    <row r="43616" spans="2:2">
      <c r="B43616" s="15"/>
    </row>
    <row r="43617" spans="2:2">
      <c r="B43617" s="15"/>
    </row>
    <row r="43618" spans="2:2">
      <c r="B43618" s="15"/>
    </row>
    <row r="43619" spans="2:2">
      <c r="B43619" s="15"/>
    </row>
    <row r="43620" spans="2:2">
      <c r="B43620" s="15"/>
    </row>
    <row r="43621" spans="2:2">
      <c r="B43621" s="15"/>
    </row>
    <row r="43622" spans="2:2">
      <c r="B43622" s="15"/>
    </row>
    <row r="43623" spans="2:2">
      <c r="B43623" s="15"/>
    </row>
    <row r="43624" spans="2:2">
      <c r="B43624" s="15"/>
    </row>
    <row r="43625" spans="2:2">
      <c r="B43625" s="15"/>
    </row>
    <row r="43626" spans="2:2">
      <c r="B43626" s="15"/>
    </row>
    <row r="43627" spans="2:2">
      <c r="B43627" s="15"/>
    </row>
    <row r="43628" spans="2:2">
      <c r="B43628" s="15"/>
    </row>
    <row r="43629" spans="2:2">
      <c r="B43629" s="15"/>
    </row>
    <row r="43630" spans="2:2">
      <c r="B43630" s="15"/>
    </row>
    <row r="43631" spans="2:2">
      <c r="B43631" s="15"/>
    </row>
    <row r="43632" spans="2:2">
      <c r="B43632" s="15"/>
    </row>
    <row r="43633" spans="2:2">
      <c r="B43633" s="15"/>
    </row>
    <row r="43634" spans="2:2">
      <c r="B43634" s="15"/>
    </row>
    <row r="43635" spans="2:2">
      <c r="B43635" s="15"/>
    </row>
    <row r="43636" spans="2:2">
      <c r="B43636" s="15"/>
    </row>
    <row r="43637" spans="2:2">
      <c r="B43637" s="15"/>
    </row>
    <row r="43638" spans="2:2">
      <c r="B43638" s="15"/>
    </row>
    <row r="43639" spans="2:2">
      <c r="B43639" s="15"/>
    </row>
    <row r="43640" spans="2:2">
      <c r="B43640" s="15"/>
    </row>
    <row r="43641" spans="2:2">
      <c r="B43641" s="15"/>
    </row>
    <row r="43642" spans="2:2">
      <c r="B43642" s="15"/>
    </row>
    <row r="43643" spans="2:2">
      <c r="B43643" s="15"/>
    </row>
    <row r="43644" spans="2:2">
      <c r="B43644" s="15"/>
    </row>
    <row r="43645" spans="2:2">
      <c r="B43645" s="15"/>
    </row>
    <row r="43646" spans="2:2">
      <c r="B43646" s="15"/>
    </row>
    <row r="43647" spans="2:2">
      <c r="B43647" s="15"/>
    </row>
    <row r="43648" spans="2:2">
      <c r="B43648" s="15"/>
    </row>
    <row r="43649" spans="2:2">
      <c r="B43649" s="15"/>
    </row>
    <row r="43650" spans="2:2">
      <c r="B43650" s="15"/>
    </row>
    <row r="43651" spans="2:2">
      <c r="B43651" s="15"/>
    </row>
    <row r="43652" spans="2:2">
      <c r="B43652" s="15"/>
    </row>
    <row r="43653" spans="2:2">
      <c r="B43653" s="15"/>
    </row>
    <row r="43654" spans="2:2">
      <c r="B43654" s="15"/>
    </row>
    <row r="43655" spans="2:2">
      <c r="B43655" s="15"/>
    </row>
    <row r="43656" spans="2:2">
      <c r="B43656" s="15"/>
    </row>
    <row r="43657" spans="2:2">
      <c r="B43657" s="15"/>
    </row>
    <row r="43658" spans="2:2">
      <c r="B43658" s="15"/>
    </row>
    <row r="43659" spans="2:2">
      <c r="B43659" s="15"/>
    </row>
    <row r="43660" spans="2:2">
      <c r="B43660" s="15"/>
    </row>
    <row r="43661" spans="2:2">
      <c r="B43661" s="15"/>
    </row>
    <row r="43662" spans="2:2">
      <c r="B43662" s="15"/>
    </row>
    <row r="43663" spans="2:2">
      <c r="B43663" s="15"/>
    </row>
    <row r="43664" spans="2:2">
      <c r="B43664" s="15"/>
    </row>
    <row r="43665" spans="2:2">
      <c r="B43665" s="15"/>
    </row>
    <row r="43666" spans="2:2">
      <c r="B43666" s="15"/>
    </row>
    <row r="43667" spans="2:2">
      <c r="B43667" s="15"/>
    </row>
    <row r="43668" spans="2:2">
      <c r="B43668" s="15"/>
    </row>
    <row r="43669" spans="2:2">
      <c r="B43669" s="15"/>
    </row>
    <row r="43670" spans="2:2">
      <c r="B43670" s="15"/>
    </row>
    <row r="43671" spans="2:2">
      <c r="B43671" s="15"/>
    </row>
    <row r="43672" spans="2:2">
      <c r="B43672" s="15"/>
    </row>
    <row r="43673" spans="2:2">
      <c r="B43673" s="15"/>
    </row>
    <row r="43674" spans="2:2">
      <c r="B43674" s="15"/>
    </row>
    <row r="43675" spans="2:2">
      <c r="B43675" s="15"/>
    </row>
    <row r="43676" spans="2:2">
      <c r="B43676" s="15"/>
    </row>
    <row r="43677" spans="2:2">
      <c r="B43677" s="15"/>
    </row>
    <row r="43678" spans="2:2">
      <c r="B43678" s="15"/>
    </row>
    <row r="43679" spans="2:2">
      <c r="B43679" s="15"/>
    </row>
    <row r="43680" spans="2:2">
      <c r="B43680" s="15"/>
    </row>
    <row r="43681" spans="2:2">
      <c r="B43681" s="15"/>
    </row>
    <row r="43682" spans="2:2">
      <c r="B43682" s="15"/>
    </row>
    <row r="43683" spans="2:2">
      <c r="B43683" s="15"/>
    </row>
    <row r="43684" spans="2:2">
      <c r="B43684" s="15"/>
    </row>
    <row r="43685" spans="2:2">
      <c r="B43685" s="15"/>
    </row>
    <row r="43686" spans="2:2">
      <c r="B43686" s="15"/>
    </row>
    <row r="43687" spans="2:2">
      <c r="B43687" s="15"/>
    </row>
    <row r="43688" spans="2:2">
      <c r="B43688" s="15"/>
    </row>
    <row r="43689" spans="2:2">
      <c r="B43689" s="15"/>
    </row>
    <row r="43690" spans="2:2">
      <c r="B43690" s="15"/>
    </row>
    <row r="43691" spans="2:2">
      <c r="B43691" s="15"/>
    </row>
    <row r="43692" spans="2:2">
      <c r="B43692" s="15"/>
    </row>
    <row r="43693" spans="2:2">
      <c r="B43693" s="15"/>
    </row>
    <row r="43694" spans="2:2">
      <c r="B43694" s="15"/>
    </row>
    <row r="43695" spans="2:2">
      <c r="B43695" s="15"/>
    </row>
    <row r="43696" spans="2:2">
      <c r="B43696" s="15"/>
    </row>
    <row r="43697" spans="2:2">
      <c r="B43697" s="15"/>
    </row>
    <row r="43698" spans="2:2">
      <c r="B43698" s="15"/>
    </row>
    <row r="43699" spans="2:2">
      <c r="B43699" s="15"/>
    </row>
    <row r="43700" spans="2:2">
      <c r="B43700" s="15"/>
    </row>
    <row r="43701" spans="2:2">
      <c r="B43701" s="15"/>
    </row>
    <row r="43702" spans="2:2">
      <c r="B43702" s="15"/>
    </row>
    <row r="43703" spans="2:2">
      <c r="B43703" s="15"/>
    </row>
    <row r="43704" spans="2:2">
      <c r="B43704" s="15"/>
    </row>
    <row r="43705" spans="2:2">
      <c r="B43705" s="15"/>
    </row>
    <row r="43706" spans="2:2">
      <c r="B43706" s="15"/>
    </row>
    <row r="43707" spans="2:2">
      <c r="B43707" s="15"/>
    </row>
    <row r="43708" spans="2:2">
      <c r="B43708" s="15"/>
    </row>
    <row r="43709" spans="2:2">
      <c r="B43709" s="15"/>
    </row>
    <row r="43710" spans="2:2">
      <c r="B43710" s="15"/>
    </row>
    <row r="43711" spans="2:2">
      <c r="B43711" s="15"/>
    </row>
    <row r="43712" spans="2:2">
      <c r="B43712" s="15"/>
    </row>
    <row r="43713" spans="2:2">
      <c r="B43713" s="15"/>
    </row>
    <row r="43714" spans="2:2">
      <c r="B43714" s="15"/>
    </row>
    <row r="43715" spans="2:2">
      <c r="B43715" s="15"/>
    </row>
    <row r="43716" spans="2:2">
      <c r="B43716" s="15"/>
    </row>
    <row r="43717" spans="2:2">
      <c r="B43717" s="15"/>
    </row>
    <row r="43718" spans="2:2">
      <c r="B43718" s="15"/>
    </row>
    <row r="43719" spans="2:2">
      <c r="B43719" s="15"/>
    </row>
    <row r="43720" spans="2:2">
      <c r="B43720" s="15"/>
    </row>
    <row r="43721" spans="2:2">
      <c r="B43721" s="15"/>
    </row>
    <row r="43722" spans="2:2">
      <c r="B43722" s="15"/>
    </row>
    <row r="43723" spans="2:2">
      <c r="B43723" s="15"/>
    </row>
    <row r="43724" spans="2:2">
      <c r="B43724" s="15"/>
    </row>
    <row r="43725" spans="2:2">
      <c r="B43725" s="15"/>
    </row>
    <row r="43726" spans="2:2">
      <c r="B43726" s="15"/>
    </row>
    <row r="43727" spans="2:2">
      <c r="B43727" s="15"/>
    </row>
    <row r="43728" spans="2:2">
      <c r="B43728" s="15"/>
    </row>
    <row r="43729" spans="2:2">
      <c r="B43729" s="15"/>
    </row>
    <row r="43730" spans="2:2">
      <c r="B43730" s="15"/>
    </row>
    <row r="43731" spans="2:2">
      <c r="B43731" s="15"/>
    </row>
    <row r="43732" spans="2:2">
      <c r="B43732" s="15"/>
    </row>
    <row r="43733" spans="2:2">
      <c r="B43733" s="15"/>
    </row>
    <row r="43734" spans="2:2">
      <c r="B43734" s="15"/>
    </row>
    <row r="43735" spans="2:2">
      <c r="B43735" s="15"/>
    </row>
    <row r="43736" spans="2:2">
      <c r="B43736" s="15"/>
    </row>
    <row r="43737" spans="2:2">
      <c r="B43737" s="15"/>
    </row>
    <row r="43738" spans="2:2">
      <c r="B43738" s="15"/>
    </row>
    <row r="43739" spans="2:2">
      <c r="B43739" s="15"/>
    </row>
    <row r="43740" spans="2:2">
      <c r="B43740" s="15"/>
    </row>
    <row r="43741" spans="2:2">
      <c r="B43741" s="15"/>
    </row>
    <row r="43742" spans="2:2">
      <c r="B43742" s="15"/>
    </row>
    <row r="43743" spans="2:2">
      <c r="B43743" s="15"/>
    </row>
    <row r="43744" spans="2:2">
      <c r="B43744" s="15"/>
    </row>
    <row r="43745" spans="2:2">
      <c r="B43745" s="15"/>
    </row>
    <row r="43746" spans="2:2">
      <c r="B43746" s="15"/>
    </row>
    <row r="43747" spans="2:2">
      <c r="B43747" s="15"/>
    </row>
    <row r="43748" spans="2:2">
      <c r="B43748" s="15"/>
    </row>
    <row r="43749" spans="2:2">
      <c r="B43749" s="15"/>
    </row>
    <row r="43750" spans="2:2">
      <c r="B43750" s="15"/>
    </row>
    <row r="43751" spans="2:2">
      <c r="B43751" s="15"/>
    </row>
    <row r="43752" spans="2:2">
      <c r="B43752" s="15"/>
    </row>
    <row r="43753" spans="2:2">
      <c r="B43753" s="15"/>
    </row>
    <row r="43754" spans="2:2">
      <c r="B43754" s="15"/>
    </row>
    <row r="43755" spans="2:2">
      <c r="B43755" s="15"/>
    </row>
    <row r="43756" spans="2:2">
      <c r="B43756" s="15"/>
    </row>
    <row r="43757" spans="2:2">
      <c r="B43757" s="15"/>
    </row>
    <row r="43758" spans="2:2">
      <c r="B43758" s="15"/>
    </row>
    <row r="43759" spans="2:2">
      <c r="B43759" s="15"/>
    </row>
    <row r="43760" spans="2:2">
      <c r="B43760" s="15"/>
    </row>
    <row r="43761" spans="2:2">
      <c r="B43761" s="15"/>
    </row>
    <row r="43762" spans="2:2">
      <c r="B43762" s="15"/>
    </row>
    <row r="43763" spans="2:2">
      <c r="B43763" s="15"/>
    </row>
    <row r="43764" spans="2:2">
      <c r="B43764" s="15"/>
    </row>
    <row r="43765" spans="2:2">
      <c r="B43765" s="15"/>
    </row>
    <row r="43766" spans="2:2">
      <c r="B43766" s="15"/>
    </row>
    <row r="43767" spans="2:2">
      <c r="B43767" s="15"/>
    </row>
    <row r="43768" spans="2:2">
      <c r="B43768" s="15"/>
    </row>
    <row r="43769" spans="2:2">
      <c r="B43769" s="15"/>
    </row>
    <row r="43770" spans="2:2">
      <c r="B43770" s="15"/>
    </row>
    <row r="43771" spans="2:2">
      <c r="B43771" s="15"/>
    </row>
    <row r="43772" spans="2:2">
      <c r="B43772" s="15"/>
    </row>
    <row r="43773" spans="2:2">
      <c r="B43773" s="15"/>
    </row>
    <row r="43774" spans="2:2">
      <c r="B43774" s="15"/>
    </row>
    <row r="43775" spans="2:2">
      <c r="B43775" s="15"/>
    </row>
    <row r="43776" spans="2:2">
      <c r="B43776" s="15"/>
    </row>
    <row r="43777" spans="2:2">
      <c r="B43777" s="15"/>
    </row>
    <row r="43778" spans="2:2">
      <c r="B43778" s="15"/>
    </row>
    <row r="43779" spans="2:2">
      <c r="B43779" s="15"/>
    </row>
    <row r="43780" spans="2:2">
      <c r="B43780" s="15"/>
    </row>
    <row r="43781" spans="2:2">
      <c r="B43781" s="15"/>
    </row>
    <row r="43782" spans="2:2">
      <c r="B43782" s="15"/>
    </row>
    <row r="43783" spans="2:2">
      <c r="B43783" s="15"/>
    </row>
    <row r="43784" spans="2:2">
      <c r="B43784" s="15"/>
    </row>
    <row r="43785" spans="2:2">
      <c r="B43785" s="15"/>
    </row>
    <row r="43786" spans="2:2">
      <c r="B43786" s="15"/>
    </row>
    <row r="43787" spans="2:2">
      <c r="B43787" s="15"/>
    </row>
    <row r="43788" spans="2:2">
      <c r="B43788" s="15"/>
    </row>
    <row r="43789" spans="2:2">
      <c r="B43789" s="15"/>
    </row>
    <row r="43790" spans="2:2">
      <c r="B43790" s="15"/>
    </row>
    <row r="43791" spans="2:2">
      <c r="B43791" s="15"/>
    </row>
    <row r="43792" spans="2:2">
      <c r="B43792" s="15"/>
    </row>
    <row r="43793" spans="2:2">
      <c r="B43793" s="15"/>
    </row>
    <row r="43794" spans="2:2">
      <c r="B43794" s="15"/>
    </row>
    <row r="43795" spans="2:2">
      <c r="B43795" s="15"/>
    </row>
    <row r="43796" spans="2:2">
      <c r="B43796" s="15"/>
    </row>
    <row r="43797" spans="2:2">
      <c r="B43797" s="15"/>
    </row>
    <row r="43798" spans="2:2">
      <c r="B43798" s="15"/>
    </row>
    <row r="43799" spans="2:2">
      <c r="B43799" s="15"/>
    </row>
    <row r="43800" spans="2:2">
      <c r="B43800" s="15"/>
    </row>
    <row r="43801" spans="2:2">
      <c r="B43801" s="15"/>
    </row>
    <row r="43802" spans="2:2">
      <c r="B43802" s="15"/>
    </row>
    <row r="43803" spans="2:2">
      <c r="B43803" s="15"/>
    </row>
    <row r="43804" spans="2:2">
      <c r="B43804" s="15"/>
    </row>
    <row r="43805" spans="2:2">
      <c r="B43805" s="15"/>
    </row>
    <row r="43806" spans="2:2">
      <c r="B43806" s="15"/>
    </row>
    <row r="43807" spans="2:2">
      <c r="B43807" s="15"/>
    </row>
    <row r="43808" spans="2:2">
      <c r="B43808" s="15"/>
    </row>
    <row r="43809" spans="2:2">
      <c r="B43809" s="15"/>
    </row>
    <row r="43810" spans="2:2">
      <c r="B43810" s="15"/>
    </row>
    <row r="43811" spans="2:2">
      <c r="B43811" s="15"/>
    </row>
    <row r="43812" spans="2:2">
      <c r="B43812" s="15"/>
    </row>
    <row r="43813" spans="2:2">
      <c r="B43813" s="15"/>
    </row>
    <row r="43814" spans="2:2">
      <c r="B43814" s="15"/>
    </row>
    <row r="43815" spans="2:2">
      <c r="B43815" s="15"/>
    </row>
    <row r="43816" spans="2:2">
      <c r="B43816" s="15"/>
    </row>
    <row r="43817" spans="2:2">
      <c r="B43817" s="15"/>
    </row>
    <row r="43818" spans="2:2">
      <c r="B43818" s="15"/>
    </row>
    <row r="43819" spans="2:2">
      <c r="B43819" s="15"/>
    </row>
    <row r="43820" spans="2:2">
      <c r="B43820" s="15"/>
    </row>
    <row r="43821" spans="2:2">
      <c r="B43821" s="15"/>
    </row>
    <row r="43822" spans="2:2">
      <c r="B43822" s="15"/>
    </row>
    <row r="43823" spans="2:2">
      <c r="B43823" s="15"/>
    </row>
    <row r="43824" spans="2:2">
      <c r="B43824" s="15"/>
    </row>
    <row r="43825" spans="2:2">
      <c r="B43825" s="15"/>
    </row>
    <row r="43826" spans="2:2">
      <c r="B43826" s="15"/>
    </row>
    <row r="43827" spans="2:2">
      <c r="B43827" s="15"/>
    </row>
    <row r="43828" spans="2:2">
      <c r="B43828" s="15"/>
    </row>
    <row r="43829" spans="2:2">
      <c r="B43829" s="15"/>
    </row>
    <row r="43830" spans="2:2">
      <c r="B43830" s="15"/>
    </row>
    <row r="43831" spans="2:2">
      <c r="B43831" s="15"/>
    </row>
    <row r="43832" spans="2:2">
      <c r="B43832" s="15"/>
    </row>
    <row r="43833" spans="2:2">
      <c r="B43833" s="15"/>
    </row>
    <row r="43834" spans="2:2">
      <c r="B43834" s="15"/>
    </row>
    <row r="43835" spans="2:2">
      <c r="B43835" s="15"/>
    </row>
    <row r="43836" spans="2:2">
      <c r="B43836" s="15"/>
    </row>
    <row r="43837" spans="2:2">
      <c r="B43837" s="15"/>
    </row>
    <row r="43838" spans="2:2">
      <c r="B43838" s="15"/>
    </row>
    <row r="43839" spans="2:2">
      <c r="B43839" s="15"/>
    </row>
    <row r="43840" spans="2:2">
      <c r="B43840" s="15"/>
    </row>
    <row r="43841" spans="2:2">
      <c r="B43841" s="15"/>
    </row>
    <row r="43842" spans="2:2">
      <c r="B43842" s="15"/>
    </row>
    <row r="43843" spans="2:2">
      <c r="B43843" s="15"/>
    </row>
    <row r="43844" spans="2:2">
      <c r="B43844" s="15"/>
    </row>
    <row r="43845" spans="2:2">
      <c r="B43845" s="15"/>
    </row>
    <row r="43846" spans="2:2">
      <c r="B43846" s="15"/>
    </row>
    <row r="43847" spans="2:2">
      <c r="B43847" s="15"/>
    </row>
    <row r="43848" spans="2:2">
      <c r="B43848" s="15"/>
    </row>
    <row r="43849" spans="2:2">
      <c r="B43849" s="15"/>
    </row>
    <row r="43850" spans="2:2">
      <c r="B43850" s="15"/>
    </row>
    <row r="43851" spans="2:2">
      <c r="B43851" s="15"/>
    </row>
    <row r="43852" spans="2:2">
      <c r="B43852" s="15"/>
    </row>
    <row r="43853" spans="2:2">
      <c r="B43853" s="15"/>
    </row>
    <row r="43854" spans="2:2">
      <c r="B43854" s="15"/>
    </row>
    <row r="43855" spans="2:2">
      <c r="B43855" s="15"/>
    </row>
    <row r="43856" spans="2:2">
      <c r="B43856" s="15"/>
    </row>
    <row r="43857" spans="2:2">
      <c r="B43857" s="15"/>
    </row>
    <row r="43858" spans="2:2">
      <c r="B43858" s="15"/>
    </row>
    <row r="43859" spans="2:2">
      <c r="B43859" s="15"/>
    </row>
    <row r="43860" spans="2:2">
      <c r="B43860" s="15"/>
    </row>
    <row r="43861" spans="2:2">
      <c r="B43861" s="15"/>
    </row>
    <row r="43862" spans="2:2">
      <c r="B43862" s="15"/>
    </row>
    <row r="43863" spans="2:2">
      <c r="B43863" s="15"/>
    </row>
    <row r="43864" spans="2:2">
      <c r="B43864" s="15"/>
    </row>
    <row r="43865" spans="2:2">
      <c r="B43865" s="15"/>
    </row>
    <row r="43866" spans="2:2">
      <c r="B43866" s="15"/>
    </row>
    <row r="43867" spans="2:2">
      <c r="B43867" s="15"/>
    </row>
    <row r="43868" spans="2:2">
      <c r="B43868" s="15"/>
    </row>
    <row r="43869" spans="2:2">
      <c r="B43869" s="15"/>
    </row>
    <row r="43870" spans="2:2">
      <c r="B43870" s="15"/>
    </row>
    <row r="43871" spans="2:2">
      <c r="B43871" s="15"/>
    </row>
    <row r="43872" spans="2:2">
      <c r="B43872" s="15"/>
    </row>
    <row r="43873" spans="2:2">
      <c r="B43873" s="15"/>
    </row>
    <row r="43874" spans="2:2">
      <c r="B43874" s="15"/>
    </row>
    <row r="43875" spans="2:2">
      <c r="B43875" s="15"/>
    </row>
    <row r="43876" spans="2:2">
      <c r="B43876" s="15"/>
    </row>
    <row r="43877" spans="2:2">
      <c r="B43877" s="15"/>
    </row>
    <row r="43878" spans="2:2">
      <c r="B43878" s="15"/>
    </row>
    <row r="43879" spans="2:2">
      <c r="B43879" s="15"/>
    </row>
    <row r="43880" spans="2:2">
      <c r="B43880" s="15"/>
    </row>
    <row r="43881" spans="2:2">
      <c r="B43881" s="15"/>
    </row>
    <row r="43882" spans="2:2">
      <c r="B43882" s="15"/>
    </row>
    <row r="43883" spans="2:2">
      <c r="B43883" s="15"/>
    </row>
    <row r="43884" spans="2:2">
      <c r="B43884" s="15"/>
    </row>
    <row r="43885" spans="2:2">
      <c r="B43885" s="15"/>
    </row>
    <row r="43886" spans="2:2">
      <c r="B43886" s="15"/>
    </row>
    <row r="43887" spans="2:2">
      <c r="B43887" s="15"/>
    </row>
    <row r="43888" spans="2:2">
      <c r="B43888" s="15"/>
    </row>
    <row r="43889" spans="2:2">
      <c r="B43889" s="15"/>
    </row>
    <row r="43890" spans="2:2">
      <c r="B43890" s="15"/>
    </row>
    <row r="43891" spans="2:2">
      <c r="B43891" s="15"/>
    </row>
    <row r="43892" spans="2:2">
      <c r="B43892" s="15"/>
    </row>
    <row r="43893" spans="2:2">
      <c r="B43893" s="15"/>
    </row>
    <row r="43894" spans="2:2">
      <c r="B43894" s="15"/>
    </row>
    <row r="43895" spans="2:2">
      <c r="B43895" s="15"/>
    </row>
    <row r="43896" spans="2:2">
      <c r="B43896" s="15"/>
    </row>
    <row r="43897" spans="2:2">
      <c r="B43897" s="15"/>
    </row>
    <row r="43898" spans="2:2">
      <c r="B43898" s="15"/>
    </row>
    <row r="43899" spans="2:2">
      <c r="B43899" s="15"/>
    </row>
    <row r="43900" spans="2:2">
      <c r="B43900" s="15"/>
    </row>
    <row r="43901" spans="2:2">
      <c r="B43901" s="15"/>
    </row>
    <row r="43902" spans="2:2">
      <c r="B43902" s="15"/>
    </row>
    <row r="43903" spans="2:2">
      <c r="B43903" s="15"/>
    </row>
    <row r="43904" spans="2:2">
      <c r="B43904" s="15"/>
    </row>
    <row r="43905" spans="2:2">
      <c r="B43905" s="15"/>
    </row>
    <row r="43906" spans="2:2">
      <c r="B43906" s="15"/>
    </row>
    <row r="43907" spans="2:2">
      <c r="B43907" s="15"/>
    </row>
    <row r="43908" spans="2:2">
      <c r="B43908" s="15"/>
    </row>
    <row r="43909" spans="2:2">
      <c r="B43909" s="15"/>
    </row>
    <row r="43910" spans="2:2">
      <c r="B43910" s="15"/>
    </row>
    <row r="43911" spans="2:2">
      <c r="B43911" s="15"/>
    </row>
    <row r="43912" spans="2:2">
      <c r="B43912" s="15"/>
    </row>
    <row r="43913" spans="2:2">
      <c r="B43913" s="15"/>
    </row>
    <row r="43914" spans="2:2">
      <c r="B43914" s="15"/>
    </row>
    <row r="43915" spans="2:2">
      <c r="B43915" s="15"/>
    </row>
    <row r="43916" spans="2:2">
      <c r="B43916" s="15"/>
    </row>
    <row r="43917" spans="2:2">
      <c r="B43917" s="15"/>
    </row>
    <row r="43918" spans="2:2">
      <c r="B43918" s="15"/>
    </row>
    <row r="43919" spans="2:2">
      <c r="B43919" s="15"/>
    </row>
    <row r="43920" spans="2:2">
      <c r="B43920" s="15"/>
    </row>
    <row r="43921" spans="2:2">
      <c r="B43921" s="15"/>
    </row>
    <row r="43922" spans="2:2">
      <c r="B43922" s="15"/>
    </row>
    <row r="43923" spans="2:2">
      <c r="B43923" s="15"/>
    </row>
    <row r="43924" spans="2:2">
      <c r="B43924" s="15"/>
    </row>
    <row r="43925" spans="2:2">
      <c r="B43925" s="15"/>
    </row>
    <row r="43926" spans="2:2">
      <c r="B43926" s="15"/>
    </row>
    <row r="43927" spans="2:2">
      <c r="B43927" s="15"/>
    </row>
    <row r="43928" spans="2:2">
      <c r="B43928" s="15"/>
    </row>
    <row r="43929" spans="2:2">
      <c r="B43929" s="15"/>
    </row>
    <row r="43930" spans="2:2">
      <c r="B43930" s="15"/>
    </row>
    <row r="43931" spans="2:2">
      <c r="B43931" s="15"/>
    </row>
    <row r="43932" spans="2:2">
      <c r="B43932" s="15"/>
    </row>
    <row r="43933" spans="2:2">
      <c r="B43933" s="15"/>
    </row>
    <row r="43934" spans="2:2">
      <c r="B43934" s="15"/>
    </row>
    <row r="43935" spans="2:2">
      <c r="B43935" s="15"/>
    </row>
    <row r="43936" spans="2:2">
      <c r="B43936" s="15"/>
    </row>
    <row r="43937" spans="2:2">
      <c r="B43937" s="15"/>
    </row>
    <row r="43938" spans="2:2">
      <c r="B43938" s="15"/>
    </row>
    <row r="43939" spans="2:2">
      <c r="B43939" s="15"/>
    </row>
    <row r="43940" spans="2:2">
      <c r="B43940" s="15"/>
    </row>
    <row r="43941" spans="2:2">
      <c r="B43941" s="15"/>
    </row>
    <row r="43942" spans="2:2">
      <c r="B43942" s="15"/>
    </row>
    <row r="43943" spans="2:2">
      <c r="B43943" s="15"/>
    </row>
    <row r="43944" spans="2:2">
      <c r="B43944" s="15"/>
    </row>
    <row r="43945" spans="2:2">
      <c r="B43945" s="15"/>
    </row>
    <row r="43946" spans="2:2">
      <c r="B43946" s="15"/>
    </row>
    <row r="43947" spans="2:2">
      <c r="B43947" s="15"/>
    </row>
    <row r="43948" spans="2:2">
      <c r="B43948" s="15"/>
    </row>
    <row r="43949" spans="2:2">
      <c r="B43949" s="15"/>
    </row>
    <row r="43950" spans="2:2">
      <c r="B43950" s="15"/>
    </row>
    <row r="43951" spans="2:2">
      <c r="B43951" s="15"/>
    </row>
    <row r="43952" spans="2:2">
      <c r="B43952" s="15"/>
    </row>
    <row r="43953" spans="2:2">
      <c r="B43953" s="15"/>
    </row>
    <row r="43954" spans="2:2">
      <c r="B43954" s="15"/>
    </row>
    <row r="43955" spans="2:2">
      <c r="B43955" s="15"/>
    </row>
    <row r="43956" spans="2:2">
      <c r="B43956" s="15"/>
    </row>
    <row r="43957" spans="2:2">
      <c r="B43957" s="15"/>
    </row>
    <row r="43958" spans="2:2">
      <c r="B43958" s="15"/>
    </row>
    <row r="43959" spans="2:2">
      <c r="B43959" s="15"/>
    </row>
    <row r="43960" spans="2:2">
      <c r="B43960" s="15"/>
    </row>
    <row r="43961" spans="2:2">
      <c r="B43961" s="15"/>
    </row>
    <row r="43962" spans="2:2">
      <c r="B43962" s="15"/>
    </row>
    <row r="43963" spans="2:2">
      <c r="B43963" s="15"/>
    </row>
    <row r="43964" spans="2:2">
      <c r="B43964" s="15"/>
    </row>
    <row r="43965" spans="2:2">
      <c r="B43965" s="15"/>
    </row>
    <row r="43966" spans="2:2">
      <c r="B43966" s="15"/>
    </row>
    <row r="43967" spans="2:2">
      <c r="B43967" s="15"/>
    </row>
    <row r="43968" spans="2:2">
      <c r="B43968" s="15"/>
    </row>
    <row r="43969" spans="2:2">
      <c r="B43969" s="15"/>
    </row>
    <row r="43970" spans="2:2">
      <c r="B43970" s="15"/>
    </row>
    <row r="43971" spans="2:2">
      <c r="B43971" s="15"/>
    </row>
    <row r="43972" spans="2:2">
      <c r="B43972" s="15"/>
    </row>
    <row r="43973" spans="2:2">
      <c r="B43973" s="15"/>
    </row>
    <row r="43974" spans="2:2">
      <c r="B43974" s="15"/>
    </row>
    <row r="43975" spans="2:2">
      <c r="B43975" s="15"/>
    </row>
    <row r="43976" spans="2:2">
      <c r="B43976" s="15"/>
    </row>
    <row r="43977" spans="2:2">
      <c r="B43977" s="15"/>
    </row>
    <row r="43978" spans="2:2">
      <c r="B43978" s="15"/>
    </row>
    <row r="43979" spans="2:2">
      <c r="B43979" s="15"/>
    </row>
    <row r="43980" spans="2:2">
      <c r="B43980" s="15"/>
    </row>
    <row r="43981" spans="2:2">
      <c r="B43981" s="15"/>
    </row>
    <row r="43982" spans="2:2">
      <c r="B43982" s="15"/>
    </row>
    <row r="43983" spans="2:2">
      <c r="B43983" s="15"/>
    </row>
    <row r="43984" spans="2:2">
      <c r="B43984" s="15"/>
    </row>
    <row r="43985" spans="2:2">
      <c r="B43985" s="15"/>
    </row>
    <row r="43986" spans="2:2">
      <c r="B43986" s="15"/>
    </row>
    <row r="43987" spans="2:2">
      <c r="B43987" s="15"/>
    </row>
    <row r="43988" spans="2:2">
      <c r="B43988" s="15"/>
    </row>
    <row r="43989" spans="2:2">
      <c r="B43989" s="15"/>
    </row>
    <row r="43990" spans="2:2">
      <c r="B43990" s="15"/>
    </row>
    <row r="43991" spans="2:2">
      <c r="B43991" s="15"/>
    </row>
    <row r="43992" spans="2:2">
      <c r="B43992" s="15"/>
    </row>
    <row r="43993" spans="2:2">
      <c r="B43993" s="15"/>
    </row>
    <row r="43994" spans="2:2">
      <c r="B43994" s="15"/>
    </row>
    <row r="43995" spans="2:2">
      <c r="B43995" s="15"/>
    </row>
    <row r="43996" spans="2:2">
      <c r="B43996" s="15"/>
    </row>
    <row r="43997" spans="2:2">
      <c r="B43997" s="15"/>
    </row>
    <row r="43998" spans="2:2">
      <c r="B43998" s="15"/>
    </row>
    <row r="43999" spans="2:2">
      <c r="B43999" s="15"/>
    </row>
    <row r="44000" spans="2:2">
      <c r="B44000" s="15"/>
    </row>
    <row r="44001" spans="2:2">
      <c r="B44001" s="15"/>
    </row>
    <row r="44002" spans="2:2">
      <c r="B44002" s="15"/>
    </row>
    <row r="44003" spans="2:2">
      <c r="B44003" s="15"/>
    </row>
    <row r="44004" spans="2:2">
      <c r="B44004" s="15"/>
    </row>
    <row r="44005" spans="2:2">
      <c r="B44005" s="15"/>
    </row>
    <row r="44006" spans="2:2">
      <c r="B44006" s="15"/>
    </row>
    <row r="44007" spans="2:2">
      <c r="B44007" s="15"/>
    </row>
    <row r="44008" spans="2:2">
      <c r="B44008" s="15"/>
    </row>
    <row r="44009" spans="2:2">
      <c r="B44009" s="15"/>
    </row>
    <row r="44010" spans="2:2">
      <c r="B44010" s="15"/>
    </row>
    <row r="44011" spans="2:2">
      <c r="B44011" s="15"/>
    </row>
    <row r="44012" spans="2:2">
      <c r="B44012" s="15"/>
    </row>
    <row r="44013" spans="2:2">
      <c r="B44013" s="15"/>
    </row>
    <row r="44014" spans="2:2">
      <c r="B44014" s="15"/>
    </row>
    <row r="44015" spans="2:2">
      <c r="B44015" s="15"/>
    </row>
    <row r="44016" spans="2:2">
      <c r="B44016" s="15"/>
    </row>
    <row r="44017" spans="2:2">
      <c r="B44017" s="15"/>
    </row>
    <row r="44018" spans="2:2">
      <c r="B44018" s="15"/>
    </row>
    <row r="44019" spans="2:2">
      <c r="B44019" s="15"/>
    </row>
    <row r="44020" spans="2:2">
      <c r="B44020" s="15"/>
    </row>
    <row r="44021" spans="2:2">
      <c r="B44021" s="15"/>
    </row>
    <row r="44022" spans="2:2">
      <c r="B44022" s="15"/>
    </row>
    <row r="44023" spans="2:2">
      <c r="B44023" s="15"/>
    </row>
    <row r="44024" spans="2:2">
      <c r="B44024" s="15"/>
    </row>
    <row r="44025" spans="2:2">
      <c r="B44025" s="15"/>
    </row>
    <row r="44026" spans="2:2">
      <c r="B44026" s="15"/>
    </row>
    <row r="44027" spans="2:2">
      <c r="B44027" s="15"/>
    </row>
    <row r="44028" spans="2:2">
      <c r="B44028" s="15"/>
    </row>
    <row r="44029" spans="2:2">
      <c r="B44029" s="15"/>
    </row>
    <row r="44030" spans="2:2">
      <c r="B44030" s="15"/>
    </row>
    <row r="44031" spans="2:2">
      <c r="B44031" s="15"/>
    </row>
    <row r="44032" spans="2:2">
      <c r="B44032" s="15"/>
    </row>
    <row r="44033" spans="2:2">
      <c r="B44033" s="15"/>
    </row>
    <row r="44034" spans="2:2">
      <c r="B44034" s="15"/>
    </row>
    <row r="44035" spans="2:2">
      <c r="B44035" s="15"/>
    </row>
    <row r="44036" spans="2:2">
      <c r="B44036" s="15"/>
    </row>
    <row r="44037" spans="2:2">
      <c r="B44037" s="15"/>
    </row>
    <row r="44038" spans="2:2">
      <c r="B44038" s="15"/>
    </row>
    <row r="44039" spans="2:2">
      <c r="B44039" s="15"/>
    </row>
    <row r="44040" spans="2:2">
      <c r="B44040" s="15"/>
    </row>
    <row r="44041" spans="2:2">
      <c r="B44041" s="15"/>
    </row>
    <row r="44042" spans="2:2">
      <c r="B44042" s="15"/>
    </row>
    <row r="44043" spans="2:2">
      <c r="B44043" s="15"/>
    </row>
    <row r="44044" spans="2:2">
      <c r="B44044" s="15"/>
    </row>
    <row r="44045" spans="2:2">
      <c r="B44045" s="15"/>
    </row>
    <row r="44046" spans="2:2">
      <c r="B44046" s="15"/>
    </row>
    <row r="44047" spans="2:2">
      <c r="B44047" s="15"/>
    </row>
    <row r="44048" spans="2:2">
      <c r="B44048" s="15"/>
    </row>
    <row r="44049" spans="2:2">
      <c r="B44049" s="15"/>
    </row>
    <row r="44050" spans="2:2">
      <c r="B44050" s="15"/>
    </row>
    <row r="44051" spans="2:2">
      <c r="B44051" s="15"/>
    </row>
    <row r="44052" spans="2:2">
      <c r="B44052" s="15"/>
    </row>
    <row r="44053" spans="2:2">
      <c r="B44053" s="15"/>
    </row>
    <row r="44054" spans="2:2">
      <c r="B44054" s="15"/>
    </row>
    <row r="44055" spans="2:2">
      <c r="B44055" s="15"/>
    </row>
    <row r="44056" spans="2:2">
      <c r="B44056" s="15"/>
    </row>
    <row r="44057" spans="2:2">
      <c r="B44057" s="15"/>
    </row>
    <row r="44058" spans="2:2">
      <c r="B44058" s="15"/>
    </row>
    <row r="44059" spans="2:2">
      <c r="B44059" s="15"/>
    </row>
    <row r="44060" spans="2:2">
      <c r="B44060" s="15"/>
    </row>
    <row r="44061" spans="2:2">
      <c r="B44061" s="15"/>
    </row>
    <row r="44062" spans="2:2">
      <c r="B44062" s="15"/>
    </row>
    <row r="44063" spans="2:2">
      <c r="B44063" s="15"/>
    </row>
    <row r="44064" spans="2:2">
      <c r="B44064" s="15"/>
    </row>
    <row r="44065" spans="2:2">
      <c r="B44065" s="15"/>
    </row>
    <row r="44066" spans="2:2">
      <c r="B44066" s="15"/>
    </row>
    <row r="44067" spans="2:2">
      <c r="B44067" s="15"/>
    </row>
    <row r="44068" spans="2:2">
      <c r="B44068" s="15"/>
    </row>
    <row r="44069" spans="2:2">
      <c r="B44069" s="15"/>
    </row>
    <row r="44070" spans="2:2">
      <c r="B44070" s="15"/>
    </row>
    <row r="44071" spans="2:2">
      <c r="B44071" s="15"/>
    </row>
    <row r="44072" spans="2:2">
      <c r="B44072" s="15"/>
    </row>
    <row r="44073" spans="2:2">
      <c r="B44073" s="15"/>
    </row>
    <row r="44074" spans="2:2">
      <c r="B44074" s="15"/>
    </row>
    <row r="44075" spans="2:2">
      <c r="B44075" s="15"/>
    </row>
    <row r="44076" spans="2:2">
      <c r="B44076" s="15"/>
    </row>
    <row r="44077" spans="2:2">
      <c r="B44077" s="15"/>
    </row>
    <row r="44078" spans="2:2">
      <c r="B44078" s="15"/>
    </row>
    <row r="44079" spans="2:2">
      <c r="B44079" s="15"/>
    </row>
    <row r="44080" spans="2:2">
      <c r="B44080" s="15"/>
    </row>
    <row r="44081" spans="2:2">
      <c r="B44081" s="15"/>
    </row>
    <row r="44082" spans="2:2">
      <c r="B44082" s="15"/>
    </row>
    <row r="44083" spans="2:2">
      <c r="B44083" s="15"/>
    </row>
    <row r="44084" spans="2:2">
      <c r="B44084" s="15"/>
    </row>
    <row r="44085" spans="2:2">
      <c r="B44085" s="15"/>
    </row>
    <row r="44086" spans="2:2">
      <c r="B44086" s="15"/>
    </row>
    <row r="44087" spans="2:2">
      <c r="B44087" s="15"/>
    </row>
    <row r="44088" spans="2:2">
      <c r="B44088" s="15"/>
    </row>
    <row r="44089" spans="2:2">
      <c r="B44089" s="15"/>
    </row>
    <row r="44090" spans="2:2">
      <c r="B44090" s="15"/>
    </row>
    <row r="44091" spans="2:2">
      <c r="B44091" s="15"/>
    </row>
    <row r="44092" spans="2:2">
      <c r="B44092" s="15"/>
    </row>
    <row r="44093" spans="2:2">
      <c r="B44093" s="15"/>
    </row>
    <row r="44094" spans="2:2">
      <c r="B44094" s="15"/>
    </row>
    <row r="44095" spans="2:2">
      <c r="B44095" s="15"/>
    </row>
    <row r="44096" spans="2:2">
      <c r="B44096" s="15"/>
    </row>
    <row r="44097" spans="2:2">
      <c r="B44097" s="15"/>
    </row>
    <row r="44098" spans="2:2">
      <c r="B44098" s="15"/>
    </row>
    <row r="44099" spans="2:2">
      <c r="B44099" s="15"/>
    </row>
    <row r="44100" spans="2:2">
      <c r="B44100" s="15"/>
    </row>
    <row r="44101" spans="2:2">
      <c r="B44101" s="15"/>
    </row>
    <row r="44102" spans="2:2">
      <c r="B44102" s="15"/>
    </row>
    <row r="44103" spans="2:2">
      <c r="B44103" s="15"/>
    </row>
    <row r="44104" spans="2:2">
      <c r="B44104" s="15"/>
    </row>
    <row r="44105" spans="2:2">
      <c r="B44105" s="15"/>
    </row>
    <row r="44106" spans="2:2">
      <c r="B44106" s="15"/>
    </row>
    <row r="44107" spans="2:2">
      <c r="B44107" s="15"/>
    </row>
    <row r="44108" spans="2:2">
      <c r="B44108" s="15"/>
    </row>
    <row r="44109" spans="2:2">
      <c r="B44109" s="15"/>
    </row>
    <row r="44110" spans="2:2">
      <c r="B44110" s="15"/>
    </row>
    <row r="44111" spans="2:2">
      <c r="B44111" s="15"/>
    </row>
    <row r="44112" spans="2:2">
      <c r="B44112" s="15"/>
    </row>
    <row r="44113" spans="2:2">
      <c r="B44113" s="15"/>
    </row>
    <row r="44114" spans="2:2">
      <c r="B44114" s="15"/>
    </row>
    <row r="44115" spans="2:2">
      <c r="B44115" s="15"/>
    </row>
    <row r="44116" spans="2:2">
      <c r="B44116" s="15"/>
    </row>
    <row r="44117" spans="2:2">
      <c r="B44117" s="15"/>
    </row>
    <row r="44118" spans="2:2">
      <c r="B44118" s="15"/>
    </row>
    <row r="44119" spans="2:2">
      <c r="B44119" s="15"/>
    </row>
    <row r="44120" spans="2:2">
      <c r="B44120" s="15"/>
    </row>
    <row r="44121" spans="2:2">
      <c r="B44121" s="15"/>
    </row>
    <row r="44122" spans="2:2">
      <c r="B44122" s="15"/>
    </row>
    <row r="44123" spans="2:2">
      <c r="B44123" s="15"/>
    </row>
    <row r="44124" spans="2:2">
      <c r="B44124" s="15"/>
    </row>
    <row r="44125" spans="2:2">
      <c r="B44125" s="15"/>
    </row>
    <row r="44126" spans="2:2">
      <c r="B44126" s="15"/>
    </row>
    <row r="44127" spans="2:2">
      <c r="B44127" s="15"/>
    </row>
    <row r="44128" spans="2:2">
      <c r="B44128" s="15"/>
    </row>
    <row r="44129" spans="2:2">
      <c r="B44129" s="15"/>
    </row>
    <row r="44130" spans="2:2">
      <c r="B44130" s="15"/>
    </row>
    <row r="44131" spans="2:2">
      <c r="B44131" s="15"/>
    </row>
    <row r="44132" spans="2:2">
      <c r="B44132" s="15"/>
    </row>
    <row r="44133" spans="2:2">
      <c r="B44133" s="15"/>
    </row>
    <row r="44134" spans="2:2">
      <c r="B44134" s="15"/>
    </row>
    <row r="44135" spans="2:2">
      <c r="B44135" s="15"/>
    </row>
    <row r="44136" spans="2:2">
      <c r="B44136" s="15"/>
    </row>
    <row r="44137" spans="2:2">
      <c r="B44137" s="15"/>
    </row>
    <row r="44138" spans="2:2">
      <c r="B44138" s="15"/>
    </row>
    <row r="44139" spans="2:2">
      <c r="B44139" s="15"/>
    </row>
    <row r="44140" spans="2:2">
      <c r="B44140" s="15"/>
    </row>
    <row r="44141" spans="2:2">
      <c r="B44141" s="15"/>
    </row>
    <row r="44142" spans="2:2">
      <c r="B44142" s="15"/>
    </row>
    <row r="44143" spans="2:2">
      <c r="B44143" s="15"/>
    </row>
    <row r="44144" spans="2:2">
      <c r="B44144" s="15"/>
    </row>
    <row r="44145" spans="2:2">
      <c r="B44145" s="15"/>
    </row>
    <row r="44146" spans="2:2">
      <c r="B44146" s="15"/>
    </row>
    <row r="44147" spans="2:2">
      <c r="B44147" s="15"/>
    </row>
    <row r="44148" spans="2:2">
      <c r="B44148" s="15"/>
    </row>
    <row r="44149" spans="2:2">
      <c r="B44149" s="15"/>
    </row>
    <row r="44150" spans="2:2">
      <c r="B44150" s="15"/>
    </row>
    <row r="44151" spans="2:2">
      <c r="B44151" s="15"/>
    </row>
    <row r="44152" spans="2:2">
      <c r="B44152" s="15"/>
    </row>
    <row r="44153" spans="2:2">
      <c r="B44153" s="15"/>
    </row>
    <row r="44154" spans="2:2">
      <c r="B44154" s="15"/>
    </row>
    <row r="44155" spans="2:2">
      <c r="B44155" s="15"/>
    </row>
    <row r="44156" spans="2:2">
      <c r="B44156" s="15"/>
    </row>
    <row r="44157" spans="2:2">
      <c r="B44157" s="15"/>
    </row>
    <row r="44158" spans="2:2">
      <c r="B44158" s="15"/>
    </row>
    <row r="44159" spans="2:2">
      <c r="B44159" s="15"/>
    </row>
    <row r="44160" spans="2:2">
      <c r="B44160" s="15"/>
    </row>
    <row r="44161" spans="2:2">
      <c r="B44161" s="15"/>
    </row>
    <row r="44162" spans="2:2">
      <c r="B44162" s="15"/>
    </row>
    <row r="44163" spans="2:2">
      <c r="B44163" s="15"/>
    </row>
    <row r="44164" spans="2:2">
      <c r="B44164" s="15"/>
    </row>
    <row r="44165" spans="2:2">
      <c r="B44165" s="15"/>
    </row>
    <row r="44166" spans="2:2">
      <c r="B44166" s="15"/>
    </row>
    <row r="44167" spans="2:2">
      <c r="B44167" s="15"/>
    </row>
    <row r="44168" spans="2:2">
      <c r="B44168" s="15"/>
    </row>
    <row r="44169" spans="2:2">
      <c r="B44169" s="15"/>
    </row>
    <row r="44170" spans="2:2">
      <c r="B44170" s="15"/>
    </row>
    <row r="44171" spans="2:2">
      <c r="B44171" s="15"/>
    </row>
    <row r="44172" spans="2:2">
      <c r="B44172" s="15"/>
    </row>
    <row r="44173" spans="2:2">
      <c r="B44173" s="15"/>
    </row>
    <row r="44174" spans="2:2">
      <c r="B44174" s="15"/>
    </row>
    <row r="44175" spans="2:2">
      <c r="B44175" s="15"/>
    </row>
    <row r="44176" spans="2:2">
      <c r="B44176" s="15"/>
    </row>
    <row r="44177" spans="2:2">
      <c r="B44177" s="15"/>
    </row>
    <row r="44178" spans="2:2">
      <c r="B44178" s="15"/>
    </row>
    <row r="44179" spans="2:2">
      <c r="B44179" s="15"/>
    </row>
    <row r="44180" spans="2:2">
      <c r="B44180" s="15"/>
    </row>
    <row r="44181" spans="2:2">
      <c r="B44181" s="15"/>
    </row>
    <row r="44182" spans="2:2">
      <c r="B44182" s="15"/>
    </row>
    <row r="44183" spans="2:2">
      <c r="B44183" s="15"/>
    </row>
    <row r="44184" spans="2:2">
      <c r="B44184" s="15"/>
    </row>
    <row r="44185" spans="2:2">
      <c r="B44185" s="15"/>
    </row>
    <row r="44186" spans="2:2">
      <c r="B44186" s="15"/>
    </row>
    <row r="44187" spans="2:2">
      <c r="B44187" s="15"/>
    </row>
    <row r="44188" spans="2:2">
      <c r="B44188" s="15"/>
    </row>
    <row r="44189" spans="2:2">
      <c r="B44189" s="15"/>
    </row>
    <row r="44190" spans="2:2">
      <c r="B44190" s="15"/>
    </row>
    <row r="44191" spans="2:2">
      <c r="B44191" s="15"/>
    </row>
    <row r="44192" spans="2:2">
      <c r="B44192" s="15"/>
    </row>
    <row r="44193" spans="2:2">
      <c r="B44193" s="15"/>
    </row>
    <row r="44194" spans="2:2">
      <c r="B44194" s="15"/>
    </row>
    <row r="44195" spans="2:2">
      <c r="B44195" s="15"/>
    </row>
    <row r="44196" spans="2:2">
      <c r="B44196" s="15"/>
    </row>
    <row r="44197" spans="2:2">
      <c r="B44197" s="15"/>
    </row>
    <row r="44198" spans="2:2">
      <c r="B44198" s="15"/>
    </row>
    <row r="44199" spans="2:2">
      <c r="B44199" s="15"/>
    </row>
    <row r="44200" spans="2:2">
      <c r="B44200" s="15"/>
    </row>
    <row r="44201" spans="2:2">
      <c r="B44201" s="15"/>
    </row>
    <row r="44202" spans="2:2">
      <c r="B44202" s="15"/>
    </row>
    <row r="44203" spans="2:2">
      <c r="B44203" s="15"/>
    </row>
    <row r="44204" spans="2:2">
      <c r="B44204" s="15"/>
    </row>
    <row r="44205" spans="2:2">
      <c r="B44205" s="15"/>
    </row>
    <row r="44206" spans="2:2">
      <c r="B44206" s="15"/>
    </row>
    <row r="44207" spans="2:2">
      <c r="B44207" s="15"/>
    </row>
    <row r="44208" spans="2:2">
      <c r="B44208" s="15"/>
    </row>
    <row r="44209" spans="2:2">
      <c r="B44209" s="15"/>
    </row>
    <row r="44210" spans="2:2">
      <c r="B44210" s="15"/>
    </row>
    <row r="44211" spans="2:2">
      <c r="B44211" s="15"/>
    </row>
    <row r="44212" spans="2:2">
      <c r="B44212" s="15"/>
    </row>
    <row r="44213" spans="2:2">
      <c r="B44213" s="15"/>
    </row>
    <row r="44214" spans="2:2">
      <c r="B44214" s="15"/>
    </row>
    <row r="44215" spans="2:2">
      <c r="B44215" s="15"/>
    </row>
    <row r="44216" spans="2:2">
      <c r="B44216" s="15"/>
    </row>
    <row r="44217" spans="2:2">
      <c r="B44217" s="15"/>
    </row>
    <row r="44218" spans="2:2">
      <c r="B44218" s="15"/>
    </row>
    <row r="44219" spans="2:2">
      <c r="B44219" s="15"/>
    </row>
    <row r="44220" spans="2:2">
      <c r="B44220" s="15"/>
    </row>
    <row r="44221" spans="2:2">
      <c r="B44221" s="15"/>
    </row>
    <row r="44222" spans="2:2">
      <c r="B44222" s="15"/>
    </row>
    <row r="44223" spans="2:2">
      <c r="B44223" s="15"/>
    </row>
    <row r="44224" spans="2:2">
      <c r="B44224" s="15"/>
    </row>
    <row r="44225" spans="2:2">
      <c r="B44225" s="15"/>
    </row>
    <row r="44226" spans="2:2">
      <c r="B44226" s="15"/>
    </row>
    <row r="44227" spans="2:2">
      <c r="B44227" s="15"/>
    </row>
    <row r="44228" spans="2:2">
      <c r="B44228" s="15"/>
    </row>
    <row r="44229" spans="2:2">
      <c r="B44229" s="15"/>
    </row>
    <row r="44230" spans="2:2">
      <c r="B44230" s="15"/>
    </row>
    <row r="44231" spans="2:2">
      <c r="B44231" s="15"/>
    </row>
    <row r="44232" spans="2:2">
      <c r="B44232" s="15"/>
    </row>
    <row r="44233" spans="2:2">
      <c r="B44233" s="15"/>
    </row>
    <row r="44234" spans="2:2">
      <c r="B44234" s="15"/>
    </row>
    <row r="44235" spans="2:2">
      <c r="B44235" s="15"/>
    </row>
    <row r="44236" spans="2:2">
      <c r="B44236" s="15"/>
    </row>
    <row r="44237" spans="2:2">
      <c r="B44237" s="15"/>
    </row>
    <row r="44238" spans="2:2">
      <c r="B44238" s="15"/>
    </row>
    <row r="44239" spans="2:2">
      <c r="B44239" s="15"/>
    </row>
    <row r="44240" spans="2:2">
      <c r="B44240" s="15"/>
    </row>
    <row r="44241" spans="2:2">
      <c r="B44241" s="15"/>
    </row>
    <row r="44242" spans="2:2">
      <c r="B44242" s="15"/>
    </row>
    <row r="44243" spans="2:2">
      <c r="B44243" s="15"/>
    </row>
    <row r="44244" spans="2:2">
      <c r="B44244" s="15"/>
    </row>
    <row r="44245" spans="2:2">
      <c r="B44245" s="15"/>
    </row>
    <row r="44246" spans="2:2">
      <c r="B44246" s="15"/>
    </row>
    <row r="44247" spans="2:2">
      <c r="B44247" s="15"/>
    </row>
    <row r="44248" spans="2:2">
      <c r="B44248" s="15"/>
    </row>
    <row r="44249" spans="2:2">
      <c r="B44249" s="15"/>
    </row>
    <row r="44250" spans="2:2">
      <c r="B44250" s="15"/>
    </row>
    <row r="44251" spans="2:2">
      <c r="B44251" s="15"/>
    </row>
    <row r="44252" spans="2:2">
      <c r="B44252" s="15"/>
    </row>
    <row r="44253" spans="2:2">
      <c r="B44253" s="15"/>
    </row>
    <row r="44254" spans="2:2">
      <c r="B44254" s="15"/>
    </row>
    <row r="44255" spans="2:2">
      <c r="B44255" s="15"/>
    </row>
    <row r="44256" spans="2:2">
      <c r="B44256" s="15"/>
    </row>
    <row r="44257" spans="2:2">
      <c r="B44257" s="15"/>
    </row>
    <row r="44258" spans="2:2">
      <c r="B44258" s="15"/>
    </row>
    <row r="44259" spans="2:2">
      <c r="B44259" s="15"/>
    </row>
    <row r="44260" spans="2:2">
      <c r="B44260" s="15"/>
    </row>
    <row r="44261" spans="2:2">
      <c r="B44261" s="15"/>
    </row>
    <row r="44262" spans="2:2">
      <c r="B44262" s="15"/>
    </row>
    <row r="44263" spans="2:2">
      <c r="B44263" s="15"/>
    </row>
    <row r="44264" spans="2:2">
      <c r="B44264" s="15"/>
    </row>
    <row r="44265" spans="2:2">
      <c r="B44265" s="15"/>
    </row>
    <row r="44266" spans="2:2">
      <c r="B44266" s="15"/>
    </row>
    <row r="44267" spans="2:2">
      <c r="B44267" s="15"/>
    </row>
    <row r="44268" spans="2:2">
      <c r="B44268" s="15"/>
    </row>
    <row r="44269" spans="2:2">
      <c r="B44269" s="15"/>
    </row>
    <row r="44270" spans="2:2">
      <c r="B44270" s="15"/>
    </row>
    <row r="44271" spans="2:2">
      <c r="B44271" s="15"/>
    </row>
    <row r="44272" spans="2:2">
      <c r="B44272" s="15"/>
    </row>
    <row r="44273" spans="2:2">
      <c r="B44273" s="15"/>
    </row>
    <row r="44274" spans="2:2">
      <c r="B44274" s="15"/>
    </row>
    <row r="44275" spans="2:2">
      <c r="B44275" s="15"/>
    </row>
    <row r="44276" spans="2:2">
      <c r="B44276" s="15"/>
    </row>
    <row r="44277" spans="2:2">
      <c r="B44277" s="15"/>
    </row>
    <row r="44278" spans="2:2">
      <c r="B44278" s="15"/>
    </row>
    <row r="44279" spans="2:2">
      <c r="B44279" s="15"/>
    </row>
    <row r="44280" spans="2:2">
      <c r="B44280" s="15"/>
    </row>
    <row r="44281" spans="2:2">
      <c r="B44281" s="15"/>
    </row>
    <row r="44282" spans="2:2">
      <c r="B44282" s="15"/>
    </row>
    <row r="44283" spans="2:2">
      <c r="B44283" s="15"/>
    </row>
    <row r="44284" spans="2:2">
      <c r="B44284" s="15"/>
    </row>
    <row r="44285" spans="2:2">
      <c r="B44285" s="15"/>
    </row>
    <row r="44286" spans="2:2">
      <c r="B44286" s="15"/>
    </row>
    <row r="44287" spans="2:2">
      <c r="B44287" s="15"/>
    </row>
    <row r="44288" spans="2:2">
      <c r="B44288" s="15"/>
    </row>
    <row r="44289" spans="2:2">
      <c r="B44289" s="15"/>
    </row>
    <row r="44290" spans="2:2">
      <c r="B44290" s="15"/>
    </row>
    <row r="44291" spans="2:2">
      <c r="B44291" s="15"/>
    </row>
    <row r="44292" spans="2:2">
      <c r="B44292" s="15"/>
    </row>
    <row r="44293" spans="2:2">
      <c r="B44293" s="15"/>
    </row>
    <row r="44294" spans="2:2">
      <c r="B44294" s="15"/>
    </row>
    <row r="44295" spans="2:2">
      <c r="B44295" s="15"/>
    </row>
    <row r="44296" spans="2:2">
      <c r="B44296" s="15"/>
    </row>
    <row r="44297" spans="2:2">
      <c r="B44297" s="15"/>
    </row>
    <row r="44298" spans="2:2">
      <c r="B44298" s="15"/>
    </row>
    <row r="44299" spans="2:2">
      <c r="B44299" s="15"/>
    </row>
    <row r="44300" spans="2:2">
      <c r="B44300" s="15"/>
    </row>
    <row r="44301" spans="2:2">
      <c r="B44301" s="15"/>
    </row>
    <row r="44302" spans="2:2">
      <c r="B44302" s="15"/>
    </row>
    <row r="44303" spans="2:2">
      <c r="B44303" s="15"/>
    </row>
    <row r="44304" spans="2:2">
      <c r="B44304" s="15"/>
    </row>
    <row r="44305" spans="2:2">
      <c r="B44305" s="15"/>
    </row>
    <row r="44306" spans="2:2">
      <c r="B44306" s="15"/>
    </row>
    <row r="44307" spans="2:2">
      <c r="B44307" s="15"/>
    </row>
    <row r="44308" spans="2:2">
      <c r="B44308" s="15"/>
    </row>
    <row r="44309" spans="2:2">
      <c r="B44309" s="15"/>
    </row>
    <row r="44310" spans="2:2">
      <c r="B44310" s="15"/>
    </row>
    <row r="44311" spans="2:2">
      <c r="B44311" s="15"/>
    </row>
    <row r="44312" spans="2:2">
      <c r="B44312" s="15"/>
    </row>
    <row r="44313" spans="2:2">
      <c r="B44313" s="15"/>
    </row>
    <row r="44314" spans="2:2">
      <c r="B44314" s="15"/>
    </row>
    <row r="44315" spans="2:2">
      <c r="B44315" s="15"/>
    </row>
    <row r="44316" spans="2:2">
      <c r="B44316" s="15"/>
    </row>
    <row r="44317" spans="2:2">
      <c r="B44317" s="15"/>
    </row>
    <row r="44318" spans="2:2">
      <c r="B44318" s="15"/>
    </row>
    <row r="44319" spans="2:2">
      <c r="B44319" s="15"/>
    </row>
    <row r="44320" spans="2:2">
      <c r="B44320" s="15"/>
    </row>
    <row r="44321" spans="2:2">
      <c r="B44321" s="15"/>
    </row>
    <row r="44322" spans="2:2">
      <c r="B44322" s="15"/>
    </row>
    <row r="44323" spans="2:2">
      <c r="B44323" s="15"/>
    </row>
    <row r="44324" spans="2:2">
      <c r="B44324" s="15"/>
    </row>
    <row r="44325" spans="2:2">
      <c r="B44325" s="15"/>
    </row>
    <row r="44326" spans="2:2">
      <c r="B44326" s="15"/>
    </row>
    <row r="44327" spans="2:2">
      <c r="B44327" s="15"/>
    </row>
    <row r="44328" spans="2:2">
      <c r="B44328" s="15"/>
    </row>
    <row r="44329" spans="2:2">
      <c r="B44329" s="15"/>
    </row>
    <row r="44330" spans="2:2">
      <c r="B44330" s="15"/>
    </row>
    <row r="44331" spans="2:2">
      <c r="B44331" s="15"/>
    </row>
    <row r="44332" spans="2:2">
      <c r="B44332" s="15"/>
    </row>
    <row r="44333" spans="2:2">
      <c r="B44333" s="15"/>
    </row>
    <row r="44334" spans="2:2">
      <c r="B44334" s="15"/>
    </row>
    <row r="44335" spans="2:2">
      <c r="B44335" s="15"/>
    </row>
    <row r="44336" spans="2:2">
      <c r="B44336" s="15"/>
    </row>
    <row r="44337" spans="2:2">
      <c r="B44337" s="15"/>
    </row>
    <row r="44338" spans="2:2">
      <c r="B44338" s="15"/>
    </row>
    <row r="44339" spans="2:2">
      <c r="B44339" s="15"/>
    </row>
    <row r="44340" spans="2:2">
      <c r="B44340" s="15"/>
    </row>
    <row r="44341" spans="2:2">
      <c r="B44341" s="15"/>
    </row>
    <row r="44342" spans="2:2">
      <c r="B44342" s="15"/>
    </row>
    <row r="44343" spans="2:2">
      <c r="B44343" s="15"/>
    </row>
    <row r="44344" spans="2:2">
      <c r="B44344" s="15"/>
    </row>
    <row r="44345" spans="2:2">
      <c r="B44345" s="15"/>
    </row>
    <row r="44346" spans="2:2">
      <c r="B44346" s="15"/>
    </row>
    <row r="44347" spans="2:2">
      <c r="B44347" s="15"/>
    </row>
    <row r="44348" spans="2:2">
      <c r="B44348" s="15"/>
    </row>
    <row r="44349" spans="2:2">
      <c r="B44349" s="15"/>
    </row>
    <row r="44350" spans="2:2">
      <c r="B44350" s="15"/>
    </row>
    <row r="44351" spans="2:2">
      <c r="B44351" s="15"/>
    </row>
    <row r="44352" spans="2:2">
      <c r="B44352" s="15"/>
    </row>
    <row r="44353" spans="2:2">
      <c r="B44353" s="15"/>
    </row>
    <row r="44354" spans="2:2">
      <c r="B44354" s="15"/>
    </row>
    <row r="44355" spans="2:2">
      <c r="B44355" s="15"/>
    </row>
    <row r="44356" spans="2:2">
      <c r="B44356" s="15"/>
    </row>
    <row r="44357" spans="2:2">
      <c r="B44357" s="15"/>
    </row>
    <row r="44358" spans="2:2">
      <c r="B44358" s="15"/>
    </row>
    <row r="44359" spans="2:2">
      <c r="B44359" s="15"/>
    </row>
    <row r="44360" spans="2:2">
      <c r="B44360" s="15"/>
    </row>
    <row r="44361" spans="2:2">
      <c r="B44361" s="15"/>
    </row>
    <row r="44362" spans="2:2">
      <c r="B44362" s="15"/>
    </row>
    <row r="44363" spans="2:2">
      <c r="B44363" s="15"/>
    </row>
    <row r="44364" spans="2:2">
      <c r="B44364" s="15"/>
    </row>
    <row r="44365" spans="2:2">
      <c r="B44365" s="15"/>
    </row>
    <row r="44366" spans="2:2">
      <c r="B44366" s="15"/>
    </row>
    <row r="44367" spans="2:2">
      <c r="B44367" s="15"/>
    </row>
    <row r="44368" spans="2:2">
      <c r="B44368" s="15"/>
    </row>
    <row r="44369" spans="2:2">
      <c r="B44369" s="15"/>
    </row>
    <row r="44370" spans="2:2">
      <c r="B44370" s="15"/>
    </row>
    <row r="44371" spans="2:2">
      <c r="B44371" s="15"/>
    </row>
    <row r="44372" spans="2:2">
      <c r="B44372" s="15"/>
    </row>
    <row r="44373" spans="2:2">
      <c r="B44373" s="15"/>
    </row>
    <row r="44374" spans="2:2">
      <c r="B44374" s="15"/>
    </row>
    <row r="44375" spans="2:2">
      <c r="B44375" s="15"/>
    </row>
    <row r="44376" spans="2:2">
      <c r="B44376" s="15"/>
    </row>
    <row r="44377" spans="2:2">
      <c r="B44377" s="15"/>
    </row>
    <row r="44378" spans="2:2">
      <c r="B44378" s="15"/>
    </row>
    <row r="44379" spans="2:2">
      <c r="B44379" s="15"/>
    </row>
    <row r="44380" spans="2:2">
      <c r="B44380" s="15"/>
    </row>
    <row r="44381" spans="2:2">
      <c r="B44381" s="15"/>
    </row>
    <row r="44382" spans="2:2">
      <c r="B44382" s="15"/>
    </row>
    <row r="44383" spans="2:2">
      <c r="B44383" s="15"/>
    </row>
    <row r="44384" spans="2:2">
      <c r="B44384" s="15"/>
    </row>
    <row r="44385" spans="2:2">
      <c r="B44385" s="15"/>
    </row>
    <row r="44386" spans="2:2">
      <c r="B44386" s="15"/>
    </row>
    <row r="44387" spans="2:2">
      <c r="B44387" s="15"/>
    </row>
    <row r="44388" spans="2:2">
      <c r="B44388" s="15"/>
    </row>
    <row r="44389" spans="2:2">
      <c r="B44389" s="15"/>
    </row>
    <row r="44390" spans="2:2">
      <c r="B44390" s="15"/>
    </row>
    <row r="44391" spans="2:2">
      <c r="B44391" s="15"/>
    </row>
    <row r="44392" spans="2:2">
      <c r="B44392" s="15"/>
    </row>
    <row r="44393" spans="2:2">
      <c r="B44393" s="15"/>
    </row>
    <row r="44394" spans="2:2">
      <c r="B44394" s="15"/>
    </row>
    <row r="44395" spans="2:2">
      <c r="B44395" s="15"/>
    </row>
    <row r="44396" spans="2:2">
      <c r="B44396" s="15"/>
    </row>
    <row r="44397" spans="2:2">
      <c r="B44397" s="15"/>
    </row>
    <row r="44398" spans="2:2">
      <c r="B44398" s="15"/>
    </row>
    <row r="44399" spans="2:2">
      <c r="B44399" s="15"/>
    </row>
    <row r="44400" spans="2:2">
      <c r="B44400" s="15"/>
    </row>
    <row r="44401" spans="2:2">
      <c r="B44401" s="15"/>
    </row>
    <row r="44402" spans="2:2">
      <c r="B44402" s="15"/>
    </row>
    <row r="44403" spans="2:2">
      <c r="B44403" s="15"/>
    </row>
    <row r="44404" spans="2:2">
      <c r="B44404" s="15"/>
    </row>
    <row r="44405" spans="2:2">
      <c r="B44405" s="15"/>
    </row>
    <row r="44406" spans="2:2">
      <c r="B44406" s="15"/>
    </row>
    <row r="44407" spans="2:2">
      <c r="B44407" s="15"/>
    </row>
    <row r="44408" spans="2:2">
      <c r="B44408" s="15"/>
    </row>
    <row r="44409" spans="2:2">
      <c r="B44409" s="15"/>
    </row>
    <row r="44410" spans="2:2">
      <c r="B44410" s="15"/>
    </row>
    <row r="44411" spans="2:2">
      <c r="B44411" s="15"/>
    </row>
    <row r="44412" spans="2:2">
      <c r="B44412" s="15"/>
    </row>
    <row r="44413" spans="2:2">
      <c r="B44413" s="15"/>
    </row>
    <row r="44414" spans="2:2">
      <c r="B44414" s="15"/>
    </row>
    <row r="44415" spans="2:2">
      <c r="B44415" s="15"/>
    </row>
    <row r="44416" spans="2:2">
      <c r="B44416" s="15"/>
    </row>
    <row r="44417" spans="2:2">
      <c r="B44417" s="15"/>
    </row>
    <row r="44418" spans="2:2">
      <c r="B44418" s="15"/>
    </row>
    <row r="44419" spans="2:2">
      <c r="B44419" s="15"/>
    </row>
    <row r="44420" spans="2:2">
      <c r="B44420" s="15"/>
    </row>
    <row r="44421" spans="2:2">
      <c r="B44421" s="15"/>
    </row>
    <row r="44422" spans="2:2">
      <c r="B44422" s="15"/>
    </row>
    <row r="44423" spans="2:2">
      <c r="B44423" s="15"/>
    </row>
    <row r="44424" spans="2:2">
      <c r="B44424" s="15"/>
    </row>
    <row r="44425" spans="2:2">
      <c r="B44425" s="15"/>
    </row>
    <row r="44426" spans="2:2">
      <c r="B44426" s="15"/>
    </row>
    <row r="44427" spans="2:2">
      <c r="B44427" s="15"/>
    </row>
    <row r="44428" spans="2:2">
      <c r="B44428" s="15"/>
    </row>
    <row r="44429" spans="2:2">
      <c r="B44429" s="15"/>
    </row>
    <row r="44430" spans="2:2">
      <c r="B44430" s="15"/>
    </row>
    <row r="44431" spans="2:2">
      <c r="B44431" s="15"/>
    </row>
    <row r="44432" spans="2:2">
      <c r="B44432" s="15"/>
    </row>
    <row r="44433" spans="2:2">
      <c r="B44433" s="15"/>
    </row>
    <row r="44434" spans="2:2">
      <c r="B44434" s="15"/>
    </row>
    <row r="44435" spans="2:2">
      <c r="B44435" s="15"/>
    </row>
    <row r="44436" spans="2:2">
      <c r="B44436" s="15"/>
    </row>
    <row r="44437" spans="2:2">
      <c r="B44437" s="15"/>
    </row>
    <row r="44438" spans="2:2">
      <c r="B44438" s="15"/>
    </row>
    <row r="44439" spans="2:2">
      <c r="B44439" s="15"/>
    </row>
    <row r="44440" spans="2:2">
      <c r="B44440" s="15"/>
    </row>
    <row r="44441" spans="2:2">
      <c r="B44441" s="15"/>
    </row>
    <row r="44442" spans="2:2">
      <c r="B44442" s="15"/>
    </row>
    <row r="44443" spans="2:2">
      <c r="B44443" s="15"/>
    </row>
    <row r="44444" spans="2:2">
      <c r="B44444" s="15"/>
    </row>
    <row r="44445" spans="2:2">
      <c r="B44445" s="15"/>
    </row>
    <row r="44446" spans="2:2">
      <c r="B44446" s="15"/>
    </row>
    <row r="44447" spans="2:2">
      <c r="B44447" s="15"/>
    </row>
    <row r="44448" spans="2:2">
      <c r="B44448" s="15"/>
    </row>
    <row r="44449" spans="2:2">
      <c r="B44449" s="15"/>
    </row>
    <row r="44450" spans="2:2">
      <c r="B44450" s="15"/>
    </row>
    <row r="44451" spans="2:2">
      <c r="B44451" s="15"/>
    </row>
    <row r="44452" spans="2:2">
      <c r="B44452" s="15"/>
    </row>
    <row r="44453" spans="2:2">
      <c r="B44453" s="15"/>
    </row>
    <row r="44454" spans="2:2">
      <c r="B44454" s="15"/>
    </row>
    <row r="44455" spans="2:2">
      <c r="B44455" s="15"/>
    </row>
    <row r="44456" spans="2:2">
      <c r="B44456" s="15"/>
    </row>
    <row r="44457" spans="2:2">
      <c r="B44457" s="15"/>
    </row>
    <row r="44458" spans="2:2">
      <c r="B44458" s="15"/>
    </row>
    <row r="44459" spans="2:2">
      <c r="B44459" s="15"/>
    </row>
    <row r="44460" spans="2:2">
      <c r="B44460" s="15"/>
    </row>
    <row r="44461" spans="2:2">
      <c r="B44461" s="15"/>
    </row>
    <row r="44462" spans="2:2">
      <c r="B44462" s="15"/>
    </row>
    <row r="44463" spans="2:2">
      <c r="B44463" s="15"/>
    </row>
    <row r="44464" spans="2:2">
      <c r="B44464" s="15"/>
    </row>
    <row r="44465" spans="2:2">
      <c r="B44465" s="15"/>
    </row>
    <row r="44466" spans="2:2">
      <c r="B44466" s="15"/>
    </row>
    <row r="44467" spans="2:2">
      <c r="B44467" s="15"/>
    </row>
    <row r="44468" spans="2:2">
      <c r="B44468" s="15"/>
    </row>
    <row r="44469" spans="2:2">
      <c r="B44469" s="15"/>
    </row>
    <row r="44470" spans="2:2">
      <c r="B44470" s="15"/>
    </row>
    <row r="44471" spans="2:2">
      <c r="B44471" s="15"/>
    </row>
    <row r="44472" spans="2:2">
      <c r="B44472" s="15"/>
    </row>
    <row r="44473" spans="2:2">
      <c r="B44473" s="15"/>
    </row>
    <row r="44474" spans="2:2">
      <c r="B44474" s="15"/>
    </row>
    <row r="44475" spans="2:2">
      <c r="B44475" s="15"/>
    </row>
    <row r="44476" spans="2:2">
      <c r="B44476" s="15"/>
    </row>
    <row r="44477" spans="2:2">
      <c r="B44477" s="15"/>
    </row>
    <row r="44478" spans="2:2">
      <c r="B44478" s="15"/>
    </row>
    <row r="44479" spans="2:2">
      <c r="B44479" s="15"/>
    </row>
    <row r="44480" spans="2:2">
      <c r="B44480" s="15"/>
    </row>
    <row r="44481" spans="2:2">
      <c r="B44481" s="15"/>
    </row>
    <row r="44482" spans="2:2">
      <c r="B44482" s="15"/>
    </row>
    <row r="44483" spans="2:2">
      <c r="B44483" s="15"/>
    </row>
    <row r="44484" spans="2:2">
      <c r="B44484" s="15"/>
    </row>
    <row r="44485" spans="2:2">
      <c r="B44485" s="15"/>
    </row>
    <row r="44486" spans="2:2">
      <c r="B44486" s="15"/>
    </row>
    <row r="44487" spans="2:2">
      <c r="B44487" s="15"/>
    </row>
    <row r="44488" spans="2:2">
      <c r="B44488" s="15"/>
    </row>
    <row r="44489" spans="2:2">
      <c r="B44489" s="15"/>
    </row>
    <row r="44490" spans="2:2">
      <c r="B44490" s="15"/>
    </row>
    <row r="44491" spans="2:2">
      <c r="B44491" s="15"/>
    </row>
    <row r="44492" spans="2:2">
      <c r="B44492" s="15"/>
    </row>
    <row r="44493" spans="2:2">
      <c r="B44493" s="15"/>
    </row>
    <row r="44494" spans="2:2">
      <c r="B44494" s="15"/>
    </row>
    <row r="44495" spans="2:2">
      <c r="B44495" s="15"/>
    </row>
    <row r="44496" spans="2:2">
      <c r="B44496" s="15"/>
    </row>
    <row r="44497" spans="2:2">
      <c r="B44497" s="15"/>
    </row>
    <row r="44498" spans="2:2">
      <c r="B44498" s="15"/>
    </row>
    <row r="44499" spans="2:2">
      <c r="B44499" s="15"/>
    </row>
    <row r="44500" spans="2:2">
      <c r="B44500" s="15"/>
    </row>
    <row r="44501" spans="2:2">
      <c r="B44501" s="15"/>
    </row>
    <row r="44502" spans="2:2">
      <c r="B44502" s="15"/>
    </row>
    <row r="44503" spans="2:2">
      <c r="B44503" s="15"/>
    </row>
    <row r="44504" spans="2:2">
      <c r="B44504" s="15"/>
    </row>
    <row r="44505" spans="2:2">
      <c r="B44505" s="15"/>
    </row>
    <row r="44506" spans="2:2">
      <c r="B44506" s="15"/>
    </row>
    <row r="44507" spans="2:2">
      <c r="B44507" s="15"/>
    </row>
    <row r="44508" spans="2:2">
      <c r="B44508" s="15"/>
    </row>
    <row r="44509" spans="2:2">
      <c r="B44509" s="15"/>
    </row>
    <row r="44510" spans="2:2">
      <c r="B44510" s="15"/>
    </row>
    <row r="44511" spans="2:2">
      <c r="B44511" s="15"/>
    </row>
    <row r="44512" spans="2:2">
      <c r="B44512" s="15"/>
    </row>
    <row r="44513" spans="2:2">
      <c r="B44513" s="15"/>
    </row>
    <row r="44514" spans="2:2">
      <c r="B44514" s="15"/>
    </row>
    <row r="44515" spans="2:2">
      <c r="B44515" s="15"/>
    </row>
    <row r="44516" spans="2:2">
      <c r="B44516" s="15"/>
    </row>
    <row r="44517" spans="2:2">
      <c r="B44517" s="15"/>
    </row>
    <row r="44518" spans="2:2">
      <c r="B44518" s="15"/>
    </row>
    <row r="44519" spans="2:2">
      <c r="B44519" s="15"/>
    </row>
    <row r="44520" spans="2:2">
      <c r="B44520" s="15"/>
    </row>
    <row r="44521" spans="2:2">
      <c r="B44521" s="15"/>
    </row>
    <row r="44522" spans="2:2">
      <c r="B44522" s="15"/>
    </row>
    <row r="44523" spans="2:2">
      <c r="B44523" s="15"/>
    </row>
    <row r="44524" spans="2:2">
      <c r="B44524" s="15"/>
    </row>
    <row r="44525" spans="2:2">
      <c r="B44525" s="15"/>
    </row>
    <row r="44526" spans="2:2">
      <c r="B44526" s="15"/>
    </row>
    <row r="44527" spans="2:2">
      <c r="B44527" s="15"/>
    </row>
    <row r="44528" spans="2:2">
      <c r="B44528" s="15"/>
    </row>
    <row r="44529" spans="2:2">
      <c r="B44529" s="15"/>
    </row>
    <row r="44530" spans="2:2">
      <c r="B44530" s="15"/>
    </row>
    <row r="44531" spans="2:2">
      <c r="B44531" s="15"/>
    </row>
    <row r="44532" spans="2:2">
      <c r="B44532" s="15"/>
    </row>
    <row r="44533" spans="2:2">
      <c r="B44533" s="15"/>
    </row>
    <row r="44534" spans="2:2">
      <c r="B44534" s="15"/>
    </row>
    <row r="44535" spans="2:2">
      <c r="B44535" s="15"/>
    </row>
    <row r="44536" spans="2:2">
      <c r="B44536" s="15"/>
    </row>
    <row r="44537" spans="2:2">
      <c r="B44537" s="15"/>
    </row>
    <row r="44538" spans="2:2">
      <c r="B44538" s="15"/>
    </row>
    <row r="44539" spans="2:2">
      <c r="B44539" s="15"/>
    </row>
    <row r="44540" spans="2:2">
      <c r="B44540" s="15"/>
    </row>
    <row r="44541" spans="2:2">
      <c r="B44541" s="15"/>
    </row>
    <row r="44542" spans="2:2">
      <c r="B44542" s="15"/>
    </row>
    <row r="44543" spans="2:2">
      <c r="B44543" s="15"/>
    </row>
    <row r="44544" spans="2:2">
      <c r="B44544" s="15"/>
    </row>
    <row r="44545" spans="2:2">
      <c r="B44545" s="15"/>
    </row>
    <row r="44546" spans="2:2">
      <c r="B44546" s="15"/>
    </row>
    <row r="44547" spans="2:2">
      <c r="B44547" s="15"/>
    </row>
    <row r="44548" spans="2:2">
      <c r="B44548" s="15"/>
    </row>
    <row r="44549" spans="2:2">
      <c r="B44549" s="15"/>
    </row>
    <row r="44550" spans="2:2">
      <c r="B44550" s="15"/>
    </row>
    <row r="44551" spans="2:2">
      <c r="B44551" s="15"/>
    </row>
    <row r="44552" spans="2:2">
      <c r="B44552" s="15"/>
    </row>
    <row r="44553" spans="2:2">
      <c r="B44553" s="15"/>
    </row>
    <row r="44554" spans="2:2">
      <c r="B44554" s="15"/>
    </row>
    <row r="44555" spans="2:2">
      <c r="B44555" s="15"/>
    </row>
    <row r="44556" spans="2:2">
      <c r="B44556" s="15"/>
    </row>
    <row r="44557" spans="2:2">
      <c r="B44557" s="15"/>
    </row>
    <row r="44558" spans="2:2">
      <c r="B44558" s="15"/>
    </row>
    <row r="44559" spans="2:2">
      <c r="B44559" s="15"/>
    </row>
    <row r="44560" spans="2:2">
      <c r="B44560" s="15"/>
    </row>
    <row r="44561" spans="2:2">
      <c r="B44561" s="15"/>
    </row>
    <row r="44562" spans="2:2">
      <c r="B44562" s="15"/>
    </row>
    <row r="44563" spans="2:2">
      <c r="B44563" s="15"/>
    </row>
    <row r="44564" spans="2:2">
      <c r="B44564" s="15"/>
    </row>
    <row r="44565" spans="2:2">
      <c r="B44565" s="15"/>
    </row>
    <row r="44566" spans="2:2">
      <c r="B44566" s="15"/>
    </row>
    <row r="44567" spans="2:2">
      <c r="B44567" s="15"/>
    </row>
    <row r="44568" spans="2:2">
      <c r="B44568" s="15"/>
    </row>
    <row r="44569" spans="2:2">
      <c r="B44569" s="15"/>
    </row>
    <row r="44570" spans="2:2">
      <c r="B44570" s="15"/>
    </row>
    <row r="44571" spans="2:2">
      <c r="B44571" s="15"/>
    </row>
    <row r="44572" spans="2:2">
      <c r="B44572" s="15"/>
    </row>
    <row r="44573" spans="2:2">
      <c r="B44573" s="15"/>
    </row>
    <row r="44574" spans="2:2">
      <c r="B44574" s="15"/>
    </row>
    <row r="44575" spans="2:2">
      <c r="B44575" s="15"/>
    </row>
    <row r="44576" spans="2:2">
      <c r="B44576" s="15"/>
    </row>
    <row r="44577" spans="2:2">
      <c r="B44577" s="15"/>
    </row>
    <row r="44578" spans="2:2">
      <c r="B44578" s="15"/>
    </row>
    <row r="44579" spans="2:2">
      <c r="B44579" s="15"/>
    </row>
    <row r="44580" spans="2:2">
      <c r="B44580" s="15"/>
    </row>
    <row r="44581" spans="2:2">
      <c r="B44581" s="15"/>
    </row>
    <row r="44582" spans="2:2">
      <c r="B44582" s="15"/>
    </row>
    <row r="44583" spans="2:2">
      <c r="B44583" s="15"/>
    </row>
    <row r="44584" spans="2:2">
      <c r="B44584" s="15"/>
    </row>
    <row r="44585" spans="2:2">
      <c r="B44585" s="15"/>
    </row>
    <row r="44586" spans="2:2">
      <c r="B44586" s="15"/>
    </row>
    <row r="44587" spans="2:2">
      <c r="B44587" s="15"/>
    </row>
    <row r="44588" spans="2:2">
      <c r="B44588" s="15"/>
    </row>
    <row r="44589" spans="2:2">
      <c r="B44589" s="15"/>
    </row>
    <row r="44590" spans="2:2">
      <c r="B44590" s="15"/>
    </row>
    <row r="44591" spans="2:2">
      <c r="B44591" s="15"/>
    </row>
    <row r="44592" spans="2:2">
      <c r="B44592" s="15"/>
    </row>
    <row r="44593" spans="2:2">
      <c r="B44593" s="15"/>
    </row>
    <row r="44594" spans="2:2">
      <c r="B44594" s="15"/>
    </row>
    <row r="44595" spans="2:2">
      <c r="B44595" s="15"/>
    </row>
    <row r="44596" spans="2:2">
      <c r="B44596" s="15"/>
    </row>
    <row r="44597" spans="2:2">
      <c r="B44597" s="15"/>
    </row>
    <row r="44598" spans="2:2">
      <c r="B44598" s="15"/>
    </row>
    <row r="44599" spans="2:2">
      <c r="B44599" s="15"/>
    </row>
    <row r="44600" spans="2:2">
      <c r="B44600" s="15"/>
    </row>
    <row r="44601" spans="2:2">
      <c r="B44601" s="15"/>
    </row>
    <row r="44602" spans="2:2">
      <c r="B44602" s="15"/>
    </row>
    <row r="44603" spans="2:2">
      <c r="B44603" s="15"/>
    </row>
    <row r="44604" spans="2:2">
      <c r="B44604" s="15"/>
    </row>
    <row r="44605" spans="2:2">
      <c r="B44605" s="15"/>
    </row>
    <row r="44606" spans="2:2">
      <c r="B44606" s="15"/>
    </row>
    <row r="44607" spans="2:2">
      <c r="B44607" s="15"/>
    </row>
    <row r="44608" spans="2:2">
      <c r="B44608" s="15"/>
    </row>
    <row r="44609" spans="2:2">
      <c r="B44609" s="15"/>
    </row>
    <row r="44610" spans="2:2">
      <c r="B44610" s="15"/>
    </row>
    <row r="44611" spans="2:2">
      <c r="B44611" s="15"/>
    </row>
    <row r="44612" spans="2:2">
      <c r="B44612" s="15"/>
    </row>
    <row r="44613" spans="2:2">
      <c r="B44613" s="15"/>
    </row>
    <row r="44614" spans="2:2">
      <c r="B44614" s="15"/>
    </row>
    <row r="44615" spans="2:2">
      <c r="B44615" s="15"/>
    </row>
    <row r="44616" spans="2:2">
      <c r="B44616" s="15"/>
    </row>
    <row r="44617" spans="2:2">
      <c r="B44617" s="15"/>
    </row>
    <row r="44618" spans="2:2">
      <c r="B44618" s="15"/>
    </row>
    <row r="44619" spans="2:2">
      <c r="B44619" s="15"/>
    </row>
    <row r="44620" spans="2:2">
      <c r="B44620" s="15"/>
    </row>
    <row r="44621" spans="2:2">
      <c r="B44621" s="15"/>
    </row>
    <row r="44622" spans="2:2">
      <c r="B44622" s="15"/>
    </row>
    <row r="44623" spans="2:2">
      <c r="B44623" s="15"/>
    </row>
    <row r="44624" spans="2:2">
      <c r="B44624" s="15"/>
    </row>
    <row r="44625" spans="2:2">
      <c r="B44625" s="15"/>
    </row>
    <row r="44626" spans="2:2">
      <c r="B44626" s="15"/>
    </row>
    <row r="44627" spans="2:2">
      <c r="B44627" s="15"/>
    </row>
    <row r="44628" spans="2:2">
      <c r="B44628" s="15"/>
    </row>
    <row r="44629" spans="2:2">
      <c r="B44629" s="15"/>
    </row>
    <row r="44630" spans="2:2">
      <c r="B44630" s="15"/>
    </row>
    <row r="44631" spans="2:2">
      <c r="B44631" s="15"/>
    </row>
    <row r="44632" spans="2:2">
      <c r="B44632" s="15"/>
    </row>
    <row r="44633" spans="2:2">
      <c r="B44633" s="15"/>
    </row>
    <row r="44634" spans="2:2">
      <c r="B44634" s="15"/>
    </row>
    <row r="44635" spans="2:2">
      <c r="B44635" s="15"/>
    </row>
    <row r="44636" spans="2:2">
      <c r="B44636" s="15"/>
    </row>
    <row r="44637" spans="2:2">
      <c r="B44637" s="15"/>
    </row>
    <row r="44638" spans="2:2">
      <c r="B44638" s="15"/>
    </row>
    <row r="44639" spans="2:2">
      <c r="B44639" s="15"/>
    </row>
    <row r="44640" spans="2:2">
      <c r="B44640" s="15"/>
    </row>
    <row r="44641" spans="2:2">
      <c r="B44641" s="15"/>
    </row>
    <row r="44642" spans="2:2">
      <c r="B44642" s="15"/>
    </row>
    <row r="44643" spans="2:2">
      <c r="B44643" s="15"/>
    </row>
    <row r="44644" spans="2:2">
      <c r="B44644" s="15"/>
    </row>
    <row r="44645" spans="2:2">
      <c r="B44645" s="15"/>
    </row>
    <row r="44646" spans="2:2">
      <c r="B44646" s="15"/>
    </row>
    <row r="44647" spans="2:2">
      <c r="B44647" s="15"/>
    </row>
    <row r="44648" spans="2:2">
      <c r="B44648" s="15"/>
    </row>
    <row r="44649" spans="2:2">
      <c r="B44649" s="15"/>
    </row>
    <row r="44650" spans="2:2">
      <c r="B44650" s="15"/>
    </row>
    <row r="44651" spans="2:2">
      <c r="B44651" s="15"/>
    </row>
    <row r="44652" spans="2:2">
      <c r="B44652" s="15"/>
    </row>
    <row r="44653" spans="2:2">
      <c r="B44653" s="15"/>
    </row>
    <row r="44654" spans="2:2">
      <c r="B44654" s="15"/>
    </row>
    <row r="44655" spans="2:2">
      <c r="B44655" s="15"/>
    </row>
    <row r="44656" spans="2:2">
      <c r="B44656" s="15"/>
    </row>
    <row r="44657" spans="2:2">
      <c r="B44657" s="15"/>
    </row>
    <row r="44658" spans="2:2">
      <c r="B44658" s="15"/>
    </row>
    <row r="44659" spans="2:2">
      <c r="B44659" s="15"/>
    </row>
    <row r="44660" spans="2:2">
      <c r="B44660" s="15"/>
    </row>
    <row r="44661" spans="2:2">
      <c r="B44661" s="15"/>
    </row>
    <row r="44662" spans="2:2">
      <c r="B44662" s="15"/>
    </row>
    <row r="44663" spans="2:2">
      <c r="B44663" s="15"/>
    </row>
    <row r="44664" spans="2:2">
      <c r="B44664" s="15"/>
    </row>
    <row r="44665" spans="2:2">
      <c r="B44665" s="15"/>
    </row>
    <row r="44666" spans="2:2">
      <c r="B44666" s="15"/>
    </row>
    <row r="44667" spans="2:2">
      <c r="B44667" s="15"/>
    </row>
    <row r="44668" spans="2:2">
      <c r="B44668" s="15"/>
    </row>
    <row r="44669" spans="2:2">
      <c r="B44669" s="15"/>
    </row>
    <row r="44670" spans="2:2">
      <c r="B44670" s="15"/>
    </row>
    <row r="44671" spans="2:2">
      <c r="B44671" s="15"/>
    </row>
    <row r="44672" spans="2:2">
      <c r="B44672" s="15"/>
    </row>
    <row r="44673" spans="2:2">
      <c r="B44673" s="15"/>
    </row>
    <row r="44674" spans="2:2">
      <c r="B44674" s="15"/>
    </row>
    <row r="44675" spans="2:2">
      <c r="B44675" s="15"/>
    </row>
    <row r="44676" spans="2:2">
      <c r="B44676" s="15"/>
    </row>
    <row r="44677" spans="2:2">
      <c r="B44677" s="15"/>
    </row>
    <row r="44678" spans="2:2">
      <c r="B44678" s="15"/>
    </row>
    <row r="44679" spans="2:2">
      <c r="B44679" s="15"/>
    </row>
    <row r="44680" spans="2:2">
      <c r="B44680" s="15"/>
    </row>
    <row r="44681" spans="2:2">
      <c r="B44681" s="15"/>
    </row>
    <row r="44682" spans="2:2">
      <c r="B44682" s="15"/>
    </row>
    <row r="44683" spans="2:2">
      <c r="B44683" s="15"/>
    </row>
    <row r="44684" spans="2:2">
      <c r="B44684" s="15"/>
    </row>
    <row r="44685" spans="2:2">
      <c r="B44685" s="15"/>
    </row>
    <row r="44686" spans="2:2">
      <c r="B44686" s="15"/>
    </row>
    <row r="44687" spans="2:2">
      <c r="B44687" s="15"/>
    </row>
    <row r="44688" spans="2:2">
      <c r="B44688" s="15"/>
    </row>
    <row r="44689" spans="2:2">
      <c r="B44689" s="15"/>
    </row>
    <row r="44690" spans="2:2">
      <c r="B44690" s="15"/>
    </row>
    <row r="44691" spans="2:2">
      <c r="B44691" s="15"/>
    </row>
    <row r="44692" spans="2:2">
      <c r="B44692" s="15"/>
    </row>
    <row r="44693" spans="2:2">
      <c r="B44693" s="15"/>
    </row>
    <row r="44694" spans="2:2">
      <c r="B44694" s="15"/>
    </row>
    <row r="44695" spans="2:2">
      <c r="B44695" s="15"/>
    </row>
    <row r="44696" spans="2:2">
      <c r="B44696" s="15"/>
    </row>
    <row r="44697" spans="2:2">
      <c r="B44697" s="15"/>
    </row>
    <row r="44698" spans="2:2">
      <c r="B44698" s="15"/>
    </row>
    <row r="44699" spans="2:2">
      <c r="B44699" s="15"/>
    </row>
    <row r="44700" spans="2:2">
      <c r="B44700" s="15"/>
    </row>
    <row r="44701" spans="2:2">
      <c r="B44701" s="15"/>
    </row>
    <row r="44702" spans="2:2">
      <c r="B44702" s="15"/>
    </row>
    <row r="44703" spans="2:2">
      <c r="B44703" s="15"/>
    </row>
    <row r="44704" spans="2:2">
      <c r="B44704" s="15"/>
    </row>
    <row r="44705" spans="2:2">
      <c r="B44705" s="15"/>
    </row>
    <row r="44706" spans="2:2">
      <c r="B44706" s="15"/>
    </row>
    <row r="44707" spans="2:2">
      <c r="B44707" s="15"/>
    </row>
    <row r="44708" spans="2:2">
      <c r="B44708" s="15"/>
    </row>
    <row r="44709" spans="2:2">
      <c r="B44709" s="15"/>
    </row>
    <row r="44710" spans="2:2">
      <c r="B44710" s="15"/>
    </row>
    <row r="44711" spans="2:2">
      <c r="B44711" s="15"/>
    </row>
    <row r="44712" spans="2:2">
      <c r="B44712" s="15"/>
    </row>
    <row r="44713" spans="2:2">
      <c r="B44713" s="15"/>
    </row>
    <row r="44714" spans="2:2">
      <c r="B44714" s="15"/>
    </row>
    <row r="44715" spans="2:2">
      <c r="B44715" s="15"/>
    </row>
    <row r="44716" spans="2:2">
      <c r="B44716" s="15"/>
    </row>
    <row r="44717" spans="2:2">
      <c r="B44717" s="15"/>
    </row>
    <row r="44718" spans="2:2">
      <c r="B44718" s="15"/>
    </row>
    <row r="44719" spans="2:2">
      <c r="B44719" s="15"/>
    </row>
    <row r="44720" spans="2:2">
      <c r="B44720" s="15"/>
    </row>
    <row r="44721" spans="2:2">
      <c r="B44721" s="15"/>
    </row>
    <row r="44722" spans="2:2">
      <c r="B44722" s="15"/>
    </row>
    <row r="44723" spans="2:2">
      <c r="B44723" s="15"/>
    </row>
    <row r="44724" spans="2:2">
      <c r="B44724" s="15"/>
    </row>
    <row r="44725" spans="2:2">
      <c r="B44725" s="15"/>
    </row>
    <row r="44726" spans="2:2">
      <c r="B44726" s="15"/>
    </row>
    <row r="44727" spans="2:2">
      <c r="B44727" s="15"/>
    </row>
    <row r="44728" spans="2:2">
      <c r="B44728" s="15"/>
    </row>
    <row r="44729" spans="2:2">
      <c r="B44729" s="15"/>
    </row>
    <row r="44730" spans="2:2">
      <c r="B44730" s="15"/>
    </row>
    <row r="44731" spans="2:2">
      <c r="B44731" s="15"/>
    </row>
    <row r="44732" spans="2:2">
      <c r="B44732" s="15"/>
    </row>
    <row r="44733" spans="2:2">
      <c r="B44733" s="15"/>
    </row>
    <row r="44734" spans="2:2">
      <c r="B44734" s="15"/>
    </row>
    <row r="44735" spans="2:2">
      <c r="B44735" s="15"/>
    </row>
    <row r="44736" spans="2:2">
      <c r="B44736" s="15"/>
    </row>
    <row r="44737" spans="2:2">
      <c r="B44737" s="15"/>
    </row>
    <row r="44738" spans="2:2">
      <c r="B44738" s="15"/>
    </row>
    <row r="44739" spans="2:2">
      <c r="B44739" s="15"/>
    </row>
    <row r="44740" spans="2:2">
      <c r="B44740" s="15"/>
    </row>
    <row r="44741" spans="2:2">
      <c r="B44741" s="15"/>
    </row>
    <row r="44742" spans="2:2">
      <c r="B44742" s="15"/>
    </row>
    <row r="44743" spans="2:2">
      <c r="B44743" s="15"/>
    </row>
    <row r="44744" spans="2:2">
      <c r="B44744" s="15"/>
    </row>
    <row r="44745" spans="2:2">
      <c r="B44745" s="15"/>
    </row>
    <row r="44746" spans="2:2">
      <c r="B44746" s="15"/>
    </row>
    <row r="44747" spans="2:2">
      <c r="B44747" s="15"/>
    </row>
    <row r="44748" spans="2:2">
      <c r="B44748" s="15"/>
    </row>
    <row r="44749" spans="2:2">
      <c r="B44749" s="15"/>
    </row>
    <row r="44750" spans="2:2">
      <c r="B44750" s="15"/>
    </row>
    <row r="44751" spans="2:2">
      <c r="B44751" s="15"/>
    </row>
    <row r="44752" spans="2:2">
      <c r="B44752" s="15"/>
    </row>
    <row r="44753" spans="2:2">
      <c r="B44753" s="15"/>
    </row>
    <row r="44754" spans="2:2">
      <c r="B44754" s="15"/>
    </row>
    <row r="44755" spans="2:2">
      <c r="B44755" s="15"/>
    </row>
    <row r="44756" spans="2:2">
      <c r="B44756" s="15"/>
    </row>
    <row r="44757" spans="2:2">
      <c r="B44757" s="15"/>
    </row>
    <row r="44758" spans="2:2">
      <c r="B44758" s="15"/>
    </row>
    <row r="44759" spans="2:2">
      <c r="B44759" s="15"/>
    </row>
    <row r="44760" spans="2:2">
      <c r="B44760" s="15"/>
    </row>
    <row r="44761" spans="2:2">
      <c r="B44761" s="15"/>
    </row>
    <row r="44762" spans="2:2">
      <c r="B44762" s="15"/>
    </row>
    <row r="44763" spans="2:2">
      <c r="B44763" s="15"/>
    </row>
    <row r="44764" spans="2:2">
      <c r="B44764" s="15"/>
    </row>
    <row r="44765" spans="2:2">
      <c r="B44765" s="15"/>
    </row>
    <row r="44766" spans="2:2">
      <c r="B44766" s="15"/>
    </row>
    <row r="44767" spans="2:2">
      <c r="B44767" s="15"/>
    </row>
    <row r="44768" spans="2:2">
      <c r="B44768" s="15"/>
    </row>
    <row r="44769" spans="2:2">
      <c r="B44769" s="15"/>
    </row>
    <row r="44770" spans="2:2">
      <c r="B44770" s="15"/>
    </row>
    <row r="44771" spans="2:2">
      <c r="B44771" s="15"/>
    </row>
    <row r="44772" spans="2:2">
      <c r="B44772" s="15"/>
    </row>
    <row r="44773" spans="2:2">
      <c r="B44773" s="15"/>
    </row>
    <row r="44774" spans="2:2">
      <c r="B44774" s="15"/>
    </row>
    <row r="44775" spans="2:2">
      <c r="B44775" s="15"/>
    </row>
    <row r="44776" spans="2:2">
      <c r="B44776" s="15"/>
    </row>
    <row r="44777" spans="2:2">
      <c r="B44777" s="15"/>
    </row>
    <row r="44778" spans="2:2">
      <c r="B44778" s="15"/>
    </row>
    <row r="44779" spans="2:2">
      <c r="B44779" s="15"/>
    </row>
    <row r="44780" spans="2:2">
      <c r="B44780" s="15"/>
    </row>
    <row r="44781" spans="2:2">
      <c r="B44781" s="15"/>
    </row>
    <row r="44782" spans="2:2">
      <c r="B44782" s="15"/>
    </row>
    <row r="44783" spans="2:2">
      <c r="B44783" s="15"/>
    </row>
    <row r="44784" spans="2:2">
      <c r="B44784" s="15"/>
    </row>
    <row r="44785" spans="2:2">
      <c r="B44785" s="15"/>
    </row>
    <row r="44786" spans="2:2">
      <c r="B44786" s="15"/>
    </row>
    <row r="44787" spans="2:2">
      <c r="B44787" s="15"/>
    </row>
    <row r="44788" spans="2:2">
      <c r="B44788" s="15"/>
    </row>
    <row r="44789" spans="2:2">
      <c r="B44789" s="15"/>
    </row>
    <row r="44790" spans="2:2">
      <c r="B44790" s="15"/>
    </row>
    <row r="44791" spans="2:2">
      <c r="B44791" s="15"/>
    </row>
    <row r="44792" spans="2:2">
      <c r="B44792" s="15"/>
    </row>
    <row r="44793" spans="2:2">
      <c r="B44793" s="15"/>
    </row>
    <row r="44794" spans="2:2">
      <c r="B44794" s="15"/>
    </row>
    <row r="44795" spans="2:2">
      <c r="B44795" s="15"/>
    </row>
    <row r="44796" spans="2:2">
      <c r="B44796" s="15"/>
    </row>
    <row r="44797" spans="2:2">
      <c r="B44797" s="15"/>
    </row>
    <row r="44798" spans="2:2">
      <c r="B44798" s="15"/>
    </row>
    <row r="44799" spans="2:2">
      <c r="B44799" s="15"/>
    </row>
    <row r="44800" spans="2:2">
      <c r="B44800" s="15"/>
    </row>
    <row r="44801" spans="2:2">
      <c r="B44801" s="15"/>
    </row>
    <row r="44802" spans="2:2">
      <c r="B44802" s="15"/>
    </row>
    <row r="44803" spans="2:2">
      <c r="B44803" s="15"/>
    </row>
    <row r="44804" spans="2:2">
      <c r="B44804" s="15"/>
    </row>
    <row r="44805" spans="2:2">
      <c r="B44805" s="15"/>
    </row>
    <row r="44806" spans="2:2">
      <c r="B44806" s="15"/>
    </row>
    <row r="44807" spans="2:2">
      <c r="B44807" s="15"/>
    </row>
    <row r="44808" spans="2:2">
      <c r="B44808" s="15"/>
    </row>
    <row r="44809" spans="2:2">
      <c r="B44809" s="15"/>
    </row>
    <row r="44810" spans="2:2">
      <c r="B44810" s="15"/>
    </row>
    <row r="44811" spans="2:2">
      <c r="B44811" s="15"/>
    </row>
    <row r="44812" spans="2:2">
      <c r="B44812" s="15"/>
    </row>
    <row r="44813" spans="2:2">
      <c r="B44813" s="15"/>
    </row>
    <row r="44814" spans="2:2">
      <c r="B44814" s="15"/>
    </row>
    <row r="44815" spans="2:2">
      <c r="B44815" s="15"/>
    </row>
    <row r="44816" spans="2:2">
      <c r="B44816" s="15"/>
    </row>
    <row r="44817" spans="2:2">
      <c r="B44817" s="15"/>
    </row>
    <row r="44818" spans="2:2">
      <c r="B44818" s="15"/>
    </row>
    <row r="44819" spans="2:2">
      <c r="B44819" s="15"/>
    </row>
    <row r="44820" spans="2:2">
      <c r="B44820" s="15"/>
    </row>
    <row r="44821" spans="2:2">
      <c r="B44821" s="15"/>
    </row>
    <row r="44822" spans="2:2">
      <c r="B44822" s="15"/>
    </row>
    <row r="44823" spans="2:2">
      <c r="B44823" s="15"/>
    </row>
    <row r="44824" spans="2:2">
      <c r="B44824" s="15"/>
    </row>
    <row r="44825" spans="2:2">
      <c r="B44825" s="15"/>
    </row>
    <row r="44826" spans="2:2">
      <c r="B44826" s="15"/>
    </row>
    <row r="44827" spans="2:2">
      <c r="B44827" s="15"/>
    </row>
    <row r="44828" spans="2:2">
      <c r="B44828" s="15"/>
    </row>
    <row r="44829" spans="2:2">
      <c r="B44829" s="15"/>
    </row>
    <row r="44830" spans="2:2">
      <c r="B44830" s="15"/>
    </row>
    <row r="44831" spans="2:2">
      <c r="B44831" s="15"/>
    </row>
    <row r="44832" spans="2:2">
      <c r="B44832" s="15"/>
    </row>
    <row r="44833" spans="2:2">
      <c r="B44833" s="15"/>
    </row>
    <row r="44834" spans="2:2">
      <c r="B44834" s="15"/>
    </row>
    <row r="44835" spans="2:2">
      <c r="B44835" s="15"/>
    </row>
    <row r="44836" spans="2:2">
      <c r="B44836" s="15"/>
    </row>
    <row r="44837" spans="2:2">
      <c r="B44837" s="15"/>
    </row>
    <row r="44838" spans="2:2">
      <c r="B44838" s="15"/>
    </row>
    <row r="44839" spans="2:2">
      <c r="B44839" s="15"/>
    </row>
    <row r="44840" spans="2:2">
      <c r="B44840" s="15"/>
    </row>
    <row r="44841" spans="2:2">
      <c r="B44841" s="15"/>
    </row>
    <row r="44842" spans="2:2">
      <c r="B44842" s="15"/>
    </row>
    <row r="44843" spans="2:2">
      <c r="B44843" s="15"/>
    </row>
    <row r="44844" spans="2:2">
      <c r="B44844" s="15"/>
    </row>
    <row r="44845" spans="2:2">
      <c r="B44845" s="15"/>
    </row>
    <row r="44846" spans="2:2">
      <c r="B44846" s="15"/>
    </row>
    <row r="44847" spans="2:2">
      <c r="B44847" s="15"/>
    </row>
    <row r="44848" spans="2:2">
      <c r="B44848" s="15"/>
    </row>
    <row r="44849" spans="2:2">
      <c r="B44849" s="15"/>
    </row>
    <row r="44850" spans="2:2">
      <c r="B44850" s="15"/>
    </row>
    <row r="44851" spans="2:2">
      <c r="B44851" s="15"/>
    </row>
    <row r="44852" spans="2:2">
      <c r="B44852" s="15"/>
    </row>
    <row r="44853" spans="2:2">
      <c r="B44853" s="15"/>
    </row>
    <row r="44854" spans="2:2">
      <c r="B44854" s="15"/>
    </row>
    <row r="44855" spans="2:2">
      <c r="B44855" s="15"/>
    </row>
    <row r="44856" spans="2:2">
      <c r="B44856" s="15"/>
    </row>
    <row r="44857" spans="2:2">
      <c r="B44857" s="15"/>
    </row>
    <row r="44858" spans="2:2">
      <c r="B44858" s="15"/>
    </row>
    <row r="44859" spans="2:2">
      <c r="B44859" s="15"/>
    </row>
    <row r="44860" spans="2:2">
      <c r="B44860" s="15"/>
    </row>
    <row r="44861" spans="2:2">
      <c r="B44861" s="15"/>
    </row>
    <row r="44862" spans="2:2">
      <c r="B44862" s="15"/>
    </row>
    <row r="44863" spans="2:2">
      <c r="B44863" s="15"/>
    </row>
    <row r="44864" spans="2:2">
      <c r="B44864" s="15"/>
    </row>
    <row r="44865" spans="2:2">
      <c r="B44865" s="15"/>
    </row>
    <row r="44866" spans="2:2">
      <c r="B44866" s="15"/>
    </row>
    <row r="44867" spans="2:2">
      <c r="B44867" s="15"/>
    </row>
    <row r="44868" spans="2:2">
      <c r="B44868" s="15"/>
    </row>
    <row r="44869" spans="2:2">
      <c r="B44869" s="15"/>
    </row>
    <row r="44870" spans="2:2">
      <c r="B44870" s="15"/>
    </row>
    <row r="44871" spans="2:2">
      <c r="B44871" s="15"/>
    </row>
    <row r="44872" spans="2:2">
      <c r="B44872" s="15"/>
    </row>
    <row r="44873" spans="2:2">
      <c r="B44873" s="15"/>
    </row>
    <row r="44874" spans="2:2">
      <c r="B44874" s="15"/>
    </row>
    <row r="44875" spans="2:2">
      <c r="B44875" s="15"/>
    </row>
    <row r="44876" spans="2:2">
      <c r="B44876" s="15"/>
    </row>
    <row r="44877" spans="2:2">
      <c r="B44877" s="15"/>
    </row>
    <row r="44878" spans="2:2">
      <c r="B44878" s="15"/>
    </row>
    <row r="44879" spans="2:2">
      <c r="B44879" s="15"/>
    </row>
    <row r="44880" spans="2:2">
      <c r="B44880" s="15"/>
    </row>
    <row r="44881" spans="2:2">
      <c r="B44881" s="15"/>
    </row>
    <row r="44882" spans="2:2">
      <c r="B44882" s="15"/>
    </row>
    <row r="44883" spans="2:2">
      <c r="B44883" s="15"/>
    </row>
    <row r="44884" spans="2:2">
      <c r="B44884" s="15"/>
    </row>
    <row r="44885" spans="2:2">
      <c r="B44885" s="15"/>
    </row>
    <row r="44886" spans="2:2">
      <c r="B44886" s="15"/>
    </row>
    <row r="44887" spans="2:2">
      <c r="B44887" s="15"/>
    </row>
    <row r="44888" spans="2:2">
      <c r="B44888" s="15"/>
    </row>
    <row r="44889" spans="2:2">
      <c r="B44889" s="15"/>
    </row>
    <row r="44890" spans="2:2">
      <c r="B44890" s="15"/>
    </row>
    <row r="44891" spans="2:2">
      <c r="B44891" s="15"/>
    </row>
    <row r="44892" spans="2:2">
      <c r="B44892" s="15"/>
    </row>
    <row r="44893" spans="2:2">
      <c r="B44893" s="15"/>
    </row>
    <row r="44894" spans="2:2">
      <c r="B44894" s="15"/>
    </row>
    <row r="44895" spans="2:2">
      <c r="B44895" s="15"/>
    </row>
    <row r="44896" spans="2:2">
      <c r="B44896" s="15"/>
    </row>
    <row r="44897" spans="2:2">
      <c r="B44897" s="15"/>
    </row>
    <row r="44898" spans="2:2">
      <c r="B44898" s="15"/>
    </row>
    <row r="44899" spans="2:2">
      <c r="B44899" s="15"/>
    </row>
    <row r="44900" spans="2:2">
      <c r="B44900" s="15"/>
    </row>
    <row r="44901" spans="2:2">
      <c r="B44901" s="15"/>
    </row>
    <row r="44902" spans="2:2">
      <c r="B44902" s="15"/>
    </row>
    <row r="44903" spans="2:2">
      <c r="B44903" s="15"/>
    </row>
    <row r="44904" spans="2:2">
      <c r="B44904" s="15"/>
    </row>
    <row r="44905" spans="2:2">
      <c r="B44905" s="15"/>
    </row>
    <row r="44906" spans="2:2">
      <c r="B44906" s="15"/>
    </row>
    <row r="44907" spans="2:2">
      <c r="B44907" s="15"/>
    </row>
    <row r="44908" spans="2:2">
      <c r="B44908" s="15"/>
    </row>
    <row r="44909" spans="2:2">
      <c r="B44909" s="15"/>
    </row>
    <row r="44910" spans="2:2">
      <c r="B44910" s="15"/>
    </row>
    <row r="44911" spans="2:2">
      <c r="B44911" s="15"/>
    </row>
    <row r="44912" spans="2:2">
      <c r="B44912" s="15"/>
    </row>
    <row r="44913" spans="2:2">
      <c r="B44913" s="15"/>
    </row>
    <row r="44914" spans="2:2">
      <c r="B44914" s="15"/>
    </row>
    <row r="44915" spans="2:2">
      <c r="B44915" s="15"/>
    </row>
    <row r="44916" spans="2:2">
      <c r="B44916" s="15"/>
    </row>
    <row r="44917" spans="2:2">
      <c r="B44917" s="15"/>
    </row>
    <row r="44918" spans="2:2">
      <c r="B44918" s="15"/>
    </row>
    <row r="44919" spans="2:2">
      <c r="B44919" s="15"/>
    </row>
    <row r="44920" spans="2:2">
      <c r="B44920" s="15"/>
    </row>
    <row r="44921" spans="2:2">
      <c r="B44921" s="15"/>
    </row>
    <row r="44922" spans="2:2">
      <c r="B44922" s="15"/>
    </row>
    <row r="44923" spans="2:2">
      <c r="B44923" s="15"/>
    </row>
    <row r="44924" spans="2:2">
      <c r="B44924" s="15"/>
    </row>
    <row r="44925" spans="2:2">
      <c r="B44925" s="15"/>
    </row>
    <row r="44926" spans="2:2">
      <c r="B44926" s="15"/>
    </row>
    <row r="44927" spans="2:2">
      <c r="B44927" s="15"/>
    </row>
    <row r="44928" spans="2:2">
      <c r="B44928" s="15"/>
    </row>
    <row r="44929" spans="2:2">
      <c r="B44929" s="15"/>
    </row>
    <row r="44930" spans="2:2">
      <c r="B44930" s="15"/>
    </row>
    <row r="44931" spans="2:2">
      <c r="B44931" s="15"/>
    </row>
    <row r="44932" spans="2:2">
      <c r="B44932" s="15"/>
    </row>
    <row r="44933" spans="2:2">
      <c r="B44933" s="15"/>
    </row>
    <row r="44934" spans="2:2">
      <c r="B44934" s="15"/>
    </row>
    <row r="44935" spans="2:2">
      <c r="B44935" s="15"/>
    </row>
    <row r="44936" spans="2:2">
      <c r="B44936" s="15"/>
    </row>
    <row r="44937" spans="2:2">
      <c r="B44937" s="15"/>
    </row>
    <row r="44938" spans="2:2">
      <c r="B44938" s="15"/>
    </row>
    <row r="44939" spans="2:2">
      <c r="B44939" s="15"/>
    </row>
    <row r="44940" spans="2:2">
      <c r="B44940" s="15"/>
    </row>
    <row r="44941" spans="2:2">
      <c r="B44941" s="15"/>
    </row>
    <row r="44942" spans="2:2">
      <c r="B44942" s="15"/>
    </row>
    <row r="44943" spans="2:2">
      <c r="B44943" s="15"/>
    </row>
    <row r="44944" spans="2:2">
      <c r="B44944" s="15"/>
    </row>
    <row r="44945" spans="2:2">
      <c r="B44945" s="15"/>
    </row>
    <row r="44946" spans="2:2">
      <c r="B44946" s="15"/>
    </row>
    <row r="44947" spans="2:2">
      <c r="B44947" s="15"/>
    </row>
    <row r="44948" spans="2:2">
      <c r="B44948" s="15"/>
    </row>
    <row r="44949" spans="2:2">
      <c r="B44949" s="15"/>
    </row>
    <row r="44950" spans="2:2">
      <c r="B44950" s="15"/>
    </row>
    <row r="44951" spans="2:2">
      <c r="B44951" s="15"/>
    </row>
    <row r="44952" spans="2:2">
      <c r="B44952" s="15"/>
    </row>
    <row r="44953" spans="2:2">
      <c r="B44953" s="15"/>
    </row>
    <row r="44954" spans="2:2">
      <c r="B44954" s="15"/>
    </row>
    <row r="44955" spans="2:2">
      <c r="B44955" s="15"/>
    </row>
    <row r="44956" spans="2:2">
      <c r="B44956" s="15"/>
    </row>
    <row r="44957" spans="2:2">
      <c r="B44957" s="15"/>
    </row>
    <row r="44958" spans="2:2">
      <c r="B44958" s="15"/>
    </row>
    <row r="44959" spans="2:2">
      <c r="B44959" s="15"/>
    </row>
    <row r="44960" spans="2:2">
      <c r="B44960" s="15"/>
    </row>
    <row r="44961" spans="2:2">
      <c r="B44961" s="15"/>
    </row>
    <row r="44962" spans="2:2">
      <c r="B44962" s="15"/>
    </row>
    <row r="44963" spans="2:2">
      <c r="B44963" s="15"/>
    </row>
    <row r="44964" spans="2:2">
      <c r="B44964" s="15"/>
    </row>
    <row r="44965" spans="2:2">
      <c r="B44965" s="15"/>
    </row>
    <row r="44966" spans="2:2">
      <c r="B44966" s="15"/>
    </row>
    <row r="44967" spans="2:2">
      <c r="B44967" s="15"/>
    </row>
    <row r="44968" spans="2:2">
      <c r="B44968" s="15"/>
    </row>
    <row r="44969" spans="2:2">
      <c r="B44969" s="15"/>
    </row>
    <row r="44970" spans="2:2">
      <c r="B44970" s="15"/>
    </row>
    <row r="44971" spans="2:2">
      <c r="B44971" s="15"/>
    </row>
    <row r="44972" spans="2:2">
      <c r="B44972" s="15"/>
    </row>
    <row r="44973" spans="2:2">
      <c r="B44973" s="15"/>
    </row>
    <row r="44974" spans="2:2">
      <c r="B44974" s="15"/>
    </row>
    <row r="44975" spans="2:2">
      <c r="B44975" s="15"/>
    </row>
    <row r="44976" spans="2:2">
      <c r="B44976" s="15"/>
    </row>
    <row r="44977" spans="2:2">
      <c r="B44977" s="15"/>
    </row>
    <row r="44978" spans="2:2">
      <c r="B44978" s="15"/>
    </row>
    <row r="44979" spans="2:2">
      <c r="B44979" s="15"/>
    </row>
    <row r="44980" spans="2:2">
      <c r="B44980" s="15"/>
    </row>
    <row r="44981" spans="2:2">
      <c r="B44981" s="15"/>
    </row>
    <row r="44982" spans="2:2">
      <c r="B44982" s="15"/>
    </row>
    <row r="44983" spans="2:2">
      <c r="B44983" s="15"/>
    </row>
    <row r="44984" spans="2:2">
      <c r="B44984" s="15"/>
    </row>
    <row r="44985" spans="2:2">
      <c r="B44985" s="15"/>
    </row>
    <row r="44986" spans="2:2">
      <c r="B44986" s="15"/>
    </row>
    <row r="44987" spans="2:2">
      <c r="B44987" s="15"/>
    </row>
    <row r="44988" spans="2:2">
      <c r="B44988" s="15"/>
    </row>
    <row r="44989" spans="2:2">
      <c r="B44989" s="15"/>
    </row>
    <row r="44990" spans="2:2">
      <c r="B44990" s="15"/>
    </row>
    <row r="44991" spans="2:2">
      <c r="B44991" s="15"/>
    </row>
    <row r="44992" spans="2:2">
      <c r="B44992" s="15"/>
    </row>
    <row r="44993" spans="2:2">
      <c r="B44993" s="15"/>
    </row>
    <row r="44994" spans="2:2">
      <c r="B44994" s="15"/>
    </row>
    <row r="44995" spans="2:2">
      <c r="B44995" s="15"/>
    </row>
    <row r="44996" spans="2:2">
      <c r="B44996" s="15"/>
    </row>
    <row r="44997" spans="2:2">
      <c r="B44997" s="15"/>
    </row>
    <row r="44998" spans="2:2">
      <c r="B44998" s="15"/>
    </row>
    <row r="44999" spans="2:2">
      <c r="B44999" s="15"/>
    </row>
    <row r="45000" spans="2:2">
      <c r="B45000" s="15"/>
    </row>
    <row r="45001" spans="2:2">
      <c r="B45001" s="15"/>
    </row>
    <row r="45002" spans="2:2">
      <c r="B45002" s="15"/>
    </row>
    <row r="45003" spans="2:2">
      <c r="B45003" s="15"/>
    </row>
    <row r="45004" spans="2:2">
      <c r="B45004" s="15"/>
    </row>
    <row r="45005" spans="2:2">
      <c r="B45005" s="15"/>
    </row>
    <row r="45006" spans="2:2">
      <c r="B45006" s="15"/>
    </row>
    <row r="45007" spans="2:2">
      <c r="B45007" s="15"/>
    </row>
    <row r="45008" spans="2:2">
      <c r="B45008" s="15"/>
    </row>
    <row r="45009" spans="2:2">
      <c r="B45009" s="15"/>
    </row>
    <row r="45010" spans="2:2">
      <c r="B45010" s="15"/>
    </row>
    <row r="45011" spans="2:2">
      <c r="B45011" s="15"/>
    </row>
    <row r="45012" spans="2:2">
      <c r="B45012" s="15"/>
    </row>
    <row r="45013" spans="2:2">
      <c r="B45013" s="15"/>
    </row>
    <row r="45014" spans="2:2">
      <c r="B45014" s="15"/>
    </row>
    <row r="45015" spans="2:2">
      <c r="B45015" s="15"/>
    </row>
    <row r="45016" spans="2:2">
      <c r="B45016" s="15"/>
    </row>
    <row r="45017" spans="2:2">
      <c r="B45017" s="15"/>
    </row>
    <row r="45018" spans="2:2">
      <c r="B45018" s="15"/>
    </row>
    <row r="45019" spans="2:2">
      <c r="B45019" s="15"/>
    </row>
    <row r="45020" spans="2:2">
      <c r="B45020" s="15"/>
    </row>
    <row r="45021" spans="2:2">
      <c r="B45021" s="15"/>
    </row>
    <row r="45022" spans="2:2">
      <c r="B45022" s="15"/>
    </row>
    <row r="45023" spans="2:2">
      <c r="B45023" s="15"/>
    </row>
    <row r="45024" spans="2:2">
      <c r="B45024" s="15"/>
    </row>
    <row r="45025" spans="2:2">
      <c r="B45025" s="15"/>
    </row>
    <row r="45026" spans="2:2">
      <c r="B45026" s="15"/>
    </row>
    <row r="45027" spans="2:2">
      <c r="B45027" s="15"/>
    </row>
    <row r="45028" spans="2:2">
      <c r="B45028" s="15"/>
    </row>
    <row r="45029" spans="2:2">
      <c r="B45029" s="15"/>
    </row>
    <row r="45030" spans="2:2">
      <c r="B45030" s="15"/>
    </row>
    <row r="45031" spans="2:2">
      <c r="B45031" s="15"/>
    </row>
    <row r="45032" spans="2:2">
      <c r="B45032" s="15"/>
    </row>
    <row r="45033" spans="2:2">
      <c r="B45033" s="15"/>
    </row>
    <row r="45034" spans="2:2">
      <c r="B45034" s="15"/>
    </row>
    <row r="45035" spans="2:2">
      <c r="B45035" s="15"/>
    </row>
    <row r="45036" spans="2:2">
      <c r="B45036" s="15"/>
    </row>
    <row r="45037" spans="2:2">
      <c r="B45037" s="15"/>
    </row>
    <row r="45038" spans="2:2">
      <c r="B45038" s="15"/>
    </row>
    <row r="45039" spans="2:2">
      <c r="B45039" s="15"/>
    </row>
    <row r="45040" spans="2:2">
      <c r="B45040" s="15"/>
    </row>
    <row r="45041" spans="2:2">
      <c r="B45041" s="15"/>
    </row>
    <row r="45042" spans="2:2">
      <c r="B45042" s="15"/>
    </row>
    <row r="45043" spans="2:2">
      <c r="B45043" s="15"/>
    </row>
    <row r="45044" spans="2:2">
      <c r="B45044" s="15"/>
    </row>
    <row r="45045" spans="2:2">
      <c r="B45045" s="15"/>
    </row>
    <row r="45046" spans="2:2">
      <c r="B45046" s="15"/>
    </row>
    <row r="45047" spans="2:2">
      <c r="B45047" s="15"/>
    </row>
    <row r="45048" spans="2:2">
      <c r="B45048" s="15"/>
    </row>
    <row r="45049" spans="2:2">
      <c r="B45049" s="15"/>
    </row>
    <row r="45050" spans="2:2">
      <c r="B45050" s="15"/>
    </row>
    <row r="45051" spans="2:2">
      <c r="B45051" s="15"/>
    </row>
    <row r="45052" spans="2:2">
      <c r="B45052" s="15"/>
    </row>
    <row r="45053" spans="2:2">
      <c r="B45053" s="15"/>
    </row>
    <row r="45054" spans="2:2">
      <c r="B45054" s="15"/>
    </row>
    <row r="45055" spans="2:2">
      <c r="B45055" s="15"/>
    </row>
    <row r="45056" spans="2:2">
      <c r="B45056" s="15"/>
    </row>
    <row r="45057" spans="2:2">
      <c r="B45057" s="15"/>
    </row>
    <row r="45058" spans="2:2">
      <c r="B45058" s="15"/>
    </row>
    <row r="45059" spans="2:2">
      <c r="B45059" s="15"/>
    </row>
    <row r="45060" spans="2:2">
      <c r="B45060" s="15"/>
    </row>
    <row r="45061" spans="2:2">
      <c r="B45061" s="15"/>
    </row>
    <row r="45062" spans="2:2">
      <c r="B45062" s="15"/>
    </row>
    <row r="45063" spans="2:2">
      <c r="B45063" s="15"/>
    </row>
    <row r="45064" spans="2:2">
      <c r="B45064" s="15"/>
    </row>
    <row r="45065" spans="2:2">
      <c r="B45065" s="15"/>
    </row>
    <row r="45066" spans="2:2">
      <c r="B45066" s="15"/>
    </row>
    <row r="45067" spans="2:2">
      <c r="B45067" s="15"/>
    </row>
    <row r="45068" spans="2:2">
      <c r="B45068" s="15"/>
    </row>
    <row r="45069" spans="2:2">
      <c r="B45069" s="15"/>
    </row>
    <row r="45070" spans="2:2">
      <c r="B45070" s="15"/>
    </row>
    <row r="45071" spans="2:2">
      <c r="B45071" s="15"/>
    </row>
    <row r="45072" spans="2:2">
      <c r="B45072" s="15"/>
    </row>
    <row r="45073" spans="2:2">
      <c r="B45073" s="15"/>
    </row>
    <row r="45074" spans="2:2">
      <c r="B45074" s="15"/>
    </row>
    <row r="45075" spans="2:2">
      <c r="B45075" s="15"/>
    </row>
    <row r="45076" spans="2:2">
      <c r="B45076" s="15"/>
    </row>
    <row r="45077" spans="2:2">
      <c r="B45077" s="15"/>
    </row>
    <row r="45078" spans="2:2">
      <c r="B45078" s="15"/>
    </row>
    <row r="45079" spans="2:2">
      <c r="B45079" s="15"/>
    </row>
    <row r="45080" spans="2:2">
      <c r="B45080" s="15"/>
    </row>
    <row r="45081" spans="2:2">
      <c r="B45081" s="15"/>
    </row>
    <row r="45082" spans="2:2">
      <c r="B45082" s="15"/>
    </row>
    <row r="45083" spans="2:2">
      <c r="B45083" s="15"/>
    </row>
    <row r="45084" spans="2:2">
      <c r="B45084" s="15"/>
    </row>
    <row r="45085" spans="2:2">
      <c r="B45085" s="15"/>
    </row>
    <row r="45086" spans="2:2">
      <c r="B45086" s="15"/>
    </row>
    <row r="45087" spans="2:2">
      <c r="B45087" s="15"/>
    </row>
    <row r="45088" spans="2:2">
      <c r="B45088" s="15"/>
    </row>
    <row r="45089" spans="2:2">
      <c r="B45089" s="15"/>
    </row>
    <row r="45090" spans="2:2">
      <c r="B45090" s="15"/>
    </row>
    <row r="45091" spans="2:2">
      <c r="B45091" s="15"/>
    </row>
    <row r="45092" spans="2:2">
      <c r="B45092" s="15"/>
    </row>
    <row r="45093" spans="2:2">
      <c r="B45093" s="15"/>
    </row>
    <row r="45094" spans="2:2">
      <c r="B45094" s="15"/>
    </row>
    <row r="45095" spans="2:2">
      <c r="B45095" s="15"/>
    </row>
    <row r="45096" spans="2:2">
      <c r="B45096" s="15"/>
    </row>
    <row r="45097" spans="2:2">
      <c r="B45097" s="15"/>
    </row>
    <row r="45098" spans="2:2">
      <c r="B45098" s="15"/>
    </row>
    <row r="45099" spans="2:2">
      <c r="B45099" s="15"/>
    </row>
    <row r="45100" spans="2:2">
      <c r="B45100" s="15"/>
    </row>
    <row r="45101" spans="2:2">
      <c r="B45101" s="15"/>
    </row>
    <row r="45102" spans="2:2">
      <c r="B45102" s="15"/>
    </row>
    <row r="45103" spans="2:2">
      <c r="B45103" s="15"/>
    </row>
    <row r="45104" spans="2:2">
      <c r="B45104" s="15"/>
    </row>
    <row r="45105" spans="2:2">
      <c r="B45105" s="15"/>
    </row>
    <row r="45106" spans="2:2">
      <c r="B45106" s="15"/>
    </row>
    <row r="45107" spans="2:2">
      <c r="B45107" s="15"/>
    </row>
    <row r="45108" spans="2:2">
      <c r="B45108" s="15"/>
    </row>
    <row r="45109" spans="2:2">
      <c r="B45109" s="15"/>
    </row>
    <row r="45110" spans="2:2">
      <c r="B45110" s="15"/>
    </row>
    <row r="45111" spans="2:2">
      <c r="B45111" s="15"/>
    </row>
    <row r="45112" spans="2:2">
      <c r="B45112" s="15"/>
    </row>
    <row r="45113" spans="2:2">
      <c r="B45113" s="15"/>
    </row>
    <row r="45114" spans="2:2">
      <c r="B45114" s="15"/>
    </row>
    <row r="45115" spans="2:2">
      <c r="B45115" s="15"/>
    </row>
    <row r="45116" spans="2:2">
      <c r="B45116" s="15"/>
    </row>
    <row r="45117" spans="2:2">
      <c r="B45117" s="15"/>
    </row>
    <row r="45118" spans="2:2">
      <c r="B45118" s="15"/>
    </row>
    <row r="45119" spans="2:2">
      <c r="B45119" s="15"/>
    </row>
    <row r="45120" spans="2:2">
      <c r="B45120" s="15"/>
    </row>
    <row r="45121" spans="2:2">
      <c r="B45121" s="15"/>
    </row>
    <row r="45122" spans="2:2">
      <c r="B45122" s="15"/>
    </row>
    <row r="45123" spans="2:2">
      <c r="B45123" s="15"/>
    </row>
    <row r="45124" spans="2:2">
      <c r="B45124" s="15"/>
    </row>
    <row r="45125" spans="2:2">
      <c r="B45125" s="15"/>
    </row>
    <row r="45126" spans="2:2">
      <c r="B45126" s="15"/>
    </row>
    <row r="45127" spans="2:2">
      <c r="B45127" s="15"/>
    </row>
    <row r="45128" spans="2:2">
      <c r="B45128" s="15"/>
    </row>
    <row r="45129" spans="2:2">
      <c r="B45129" s="15"/>
    </row>
    <row r="45130" spans="2:2">
      <c r="B45130" s="15"/>
    </row>
    <row r="45131" spans="2:2">
      <c r="B45131" s="15"/>
    </row>
    <row r="45132" spans="2:2">
      <c r="B45132" s="15"/>
    </row>
    <row r="45133" spans="2:2">
      <c r="B45133" s="15"/>
    </row>
    <row r="45134" spans="2:2">
      <c r="B45134" s="15"/>
    </row>
    <row r="45135" spans="2:2">
      <c r="B45135" s="15"/>
    </row>
    <row r="45136" spans="2:2">
      <c r="B45136" s="15"/>
    </row>
    <row r="45137" spans="2:2">
      <c r="B45137" s="15"/>
    </row>
    <row r="45138" spans="2:2">
      <c r="B45138" s="15"/>
    </row>
    <row r="45139" spans="2:2">
      <c r="B45139" s="15"/>
    </row>
    <row r="45140" spans="2:2">
      <c r="B45140" s="15"/>
    </row>
    <row r="45141" spans="2:2">
      <c r="B45141" s="15"/>
    </row>
    <row r="45142" spans="2:2">
      <c r="B45142" s="15"/>
    </row>
    <row r="45143" spans="2:2">
      <c r="B45143" s="15"/>
    </row>
    <row r="45144" spans="2:2">
      <c r="B45144" s="15"/>
    </row>
    <row r="45145" spans="2:2">
      <c r="B45145" s="15"/>
    </row>
    <row r="45146" spans="2:2">
      <c r="B45146" s="15"/>
    </row>
    <row r="45147" spans="2:2">
      <c r="B45147" s="15"/>
    </row>
    <row r="45148" spans="2:2">
      <c r="B45148" s="15"/>
    </row>
    <row r="45149" spans="2:2">
      <c r="B45149" s="15"/>
    </row>
    <row r="45150" spans="2:2">
      <c r="B45150" s="15"/>
    </row>
    <row r="45151" spans="2:2">
      <c r="B45151" s="15"/>
    </row>
    <row r="45152" spans="2:2">
      <c r="B45152" s="15"/>
    </row>
    <row r="45153" spans="2:2">
      <c r="B45153" s="15"/>
    </row>
    <row r="45154" spans="2:2">
      <c r="B45154" s="15"/>
    </row>
    <row r="45155" spans="2:2">
      <c r="B45155" s="15"/>
    </row>
    <row r="45156" spans="2:2">
      <c r="B45156" s="15"/>
    </row>
    <row r="45157" spans="2:2">
      <c r="B45157" s="15"/>
    </row>
    <row r="45158" spans="2:2">
      <c r="B45158" s="15"/>
    </row>
    <row r="45159" spans="2:2">
      <c r="B45159" s="15"/>
    </row>
    <row r="45160" spans="2:2">
      <c r="B45160" s="15"/>
    </row>
    <row r="45161" spans="2:2">
      <c r="B45161" s="15"/>
    </row>
    <row r="45162" spans="2:2">
      <c r="B45162" s="15"/>
    </row>
    <row r="45163" spans="2:2">
      <c r="B45163" s="15"/>
    </row>
    <row r="45164" spans="2:2">
      <c r="B45164" s="15"/>
    </row>
    <row r="45165" spans="2:2">
      <c r="B45165" s="15"/>
    </row>
    <row r="45166" spans="2:2">
      <c r="B45166" s="15"/>
    </row>
    <row r="45167" spans="2:2">
      <c r="B45167" s="15"/>
    </row>
    <row r="45168" spans="2:2">
      <c r="B45168" s="15"/>
    </row>
    <row r="45169" spans="2:2">
      <c r="B45169" s="15"/>
    </row>
    <row r="45170" spans="2:2">
      <c r="B45170" s="15"/>
    </row>
    <row r="45171" spans="2:2">
      <c r="B45171" s="15"/>
    </row>
    <row r="45172" spans="2:2">
      <c r="B45172" s="15"/>
    </row>
    <row r="45173" spans="2:2">
      <c r="B45173" s="15"/>
    </row>
    <row r="45174" spans="2:2">
      <c r="B45174" s="15"/>
    </row>
    <row r="45175" spans="2:2">
      <c r="B45175" s="15"/>
    </row>
    <row r="45176" spans="2:2">
      <c r="B45176" s="15"/>
    </row>
    <row r="45177" spans="2:2">
      <c r="B45177" s="15"/>
    </row>
    <row r="45178" spans="2:2">
      <c r="B45178" s="15"/>
    </row>
    <row r="45179" spans="2:2">
      <c r="B45179" s="15"/>
    </row>
    <row r="45180" spans="2:2">
      <c r="B45180" s="15"/>
    </row>
    <row r="45181" spans="2:2">
      <c r="B45181" s="15"/>
    </row>
    <row r="45182" spans="2:2">
      <c r="B45182" s="15"/>
    </row>
    <row r="45183" spans="2:2">
      <c r="B45183" s="15"/>
    </row>
    <row r="45184" spans="2:2">
      <c r="B45184" s="15"/>
    </row>
    <row r="45185" spans="2:2">
      <c r="B45185" s="15"/>
    </row>
    <row r="45186" spans="2:2">
      <c r="B45186" s="15"/>
    </row>
    <row r="45187" spans="2:2">
      <c r="B45187" s="15"/>
    </row>
    <row r="45188" spans="2:2">
      <c r="B45188" s="15"/>
    </row>
    <row r="45189" spans="2:2">
      <c r="B45189" s="15"/>
    </row>
    <row r="45190" spans="2:2">
      <c r="B45190" s="15"/>
    </row>
    <row r="45191" spans="2:2">
      <c r="B45191" s="15"/>
    </row>
    <row r="45192" spans="2:2">
      <c r="B45192" s="15"/>
    </row>
    <row r="45193" spans="2:2">
      <c r="B45193" s="15"/>
    </row>
    <row r="45194" spans="2:2">
      <c r="B45194" s="15"/>
    </row>
    <row r="45195" spans="2:2">
      <c r="B45195" s="15"/>
    </row>
    <row r="45196" spans="2:2">
      <c r="B45196" s="15"/>
    </row>
    <row r="45197" spans="2:2">
      <c r="B45197" s="15"/>
    </row>
    <row r="45198" spans="2:2">
      <c r="B45198" s="15"/>
    </row>
    <row r="45199" spans="2:2">
      <c r="B45199" s="15"/>
    </row>
    <row r="45200" spans="2:2">
      <c r="B45200" s="15"/>
    </row>
    <row r="45201" spans="2:2">
      <c r="B45201" s="15"/>
    </row>
    <row r="45202" spans="2:2">
      <c r="B45202" s="15"/>
    </row>
    <row r="45203" spans="2:2">
      <c r="B45203" s="15"/>
    </row>
    <row r="45204" spans="2:2">
      <c r="B45204" s="15"/>
    </row>
    <row r="45205" spans="2:2">
      <c r="B45205" s="15"/>
    </row>
    <row r="45206" spans="2:2">
      <c r="B45206" s="15"/>
    </row>
    <row r="45207" spans="2:2">
      <c r="B45207" s="15"/>
    </row>
    <row r="45208" spans="2:2">
      <c r="B45208" s="15"/>
    </row>
    <row r="45209" spans="2:2">
      <c r="B45209" s="15"/>
    </row>
    <row r="45210" spans="2:2">
      <c r="B45210" s="15"/>
    </row>
    <row r="45211" spans="2:2">
      <c r="B45211" s="15"/>
    </row>
    <row r="45212" spans="2:2">
      <c r="B45212" s="15"/>
    </row>
    <row r="45213" spans="2:2">
      <c r="B45213" s="15"/>
    </row>
    <row r="45214" spans="2:2">
      <c r="B45214" s="15"/>
    </row>
    <row r="45215" spans="2:2">
      <c r="B45215" s="15"/>
    </row>
    <row r="45216" spans="2:2">
      <c r="B45216" s="15"/>
    </row>
    <row r="45217" spans="2:2">
      <c r="B45217" s="15"/>
    </row>
    <row r="45218" spans="2:2">
      <c r="B45218" s="15"/>
    </row>
    <row r="45219" spans="2:2">
      <c r="B45219" s="15"/>
    </row>
    <row r="45220" spans="2:2">
      <c r="B45220" s="15"/>
    </row>
    <row r="45221" spans="2:2">
      <c r="B45221" s="15"/>
    </row>
    <row r="45222" spans="2:2">
      <c r="B45222" s="15"/>
    </row>
    <row r="45223" spans="2:2">
      <c r="B45223" s="15"/>
    </row>
    <row r="45224" spans="2:2">
      <c r="B45224" s="15"/>
    </row>
    <row r="45225" spans="2:2">
      <c r="B45225" s="15"/>
    </row>
    <row r="45226" spans="2:2">
      <c r="B45226" s="15"/>
    </row>
    <row r="45227" spans="2:2">
      <c r="B45227" s="15"/>
    </row>
    <row r="45228" spans="2:2">
      <c r="B45228" s="15"/>
    </row>
    <row r="45229" spans="2:2">
      <c r="B45229" s="15"/>
    </row>
    <row r="45230" spans="2:2">
      <c r="B45230" s="15"/>
    </row>
    <row r="45231" spans="2:2">
      <c r="B45231" s="15"/>
    </row>
    <row r="45232" spans="2:2">
      <c r="B45232" s="15"/>
    </row>
    <row r="45233" spans="2:2">
      <c r="B45233" s="15"/>
    </row>
    <row r="45234" spans="2:2">
      <c r="B45234" s="15"/>
    </row>
    <row r="45235" spans="2:2">
      <c r="B45235" s="15"/>
    </row>
    <row r="45236" spans="2:2">
      <c r="B45236" s="15"/>
    </row>
    <row r="45237" spans="2:2">
      <c r="B45237" s="15"/>
    </row>
    <row r="45238" spans="2:2">
      <c r="B45238" s="15"/>
    </row>
    <row r="45239" spans="2:2">
      <c r="B45239" s="15"/>
    </row>
    <row r="45240" spans="2:2">
      <c r="B45240" s="15"/>
    </row>
    <row r="45241" spans="2:2">
      <c r="B45241" s="15"/>
    </row>
    <row r="45242" spans="2:2">
      <c r="B45242" s="15"/>
    </row>
    <row r="45243" spans="2:2">
      <c r="B45243" s="15"/>
    </row>
    <row r="45244" spans="2:2">
      <c r="B45244" s="15"/>
    </row>
    <row r="45245" spans="2:2">
      <c r="B45245" s="15"/>
    </row>
    <row r="45246" spans="2:2">
      <c r="B45246" s="15"/>
    </row>
    <row r="45247" spans="2:2">
      <c r="B45247" s="15"/>
    </row>
    <row r="45248" spans="2:2">
      <c r="B45248" s="15"/>
    </row>
    <row r="45249" spans="2:2">
      <c r="B45249" s="15"/>
    </row>
    <row r="45250" spans="2:2">
      <c r="B45250" s="15"/>
    </row>
    <row r="45251" spans="2:2">
      <c r="B45251" s="15"/>
    </row>
    <row r="45252" spans="2:2">
      <c r="B45252" s="15"/>
    </row>
    <row r="45253" spans="2:2">
      <c r="B45253" s="15"/>
    </row>
    <row r="45254" spans="2:2">
      <c r="B45254" s="15"/>
    </row>
    <row r="45255" spans="2:2">
      <c r="B45255" s="15"/>
    </row>
    <row r="45256" spans="2:2">
      <c r="B45256" s="15"/>
    </row>
    <row r="45257" spans="2:2">
      <c r="B45257" s="15"/>
    </row>
    <row r="45258" spans="2:2">
      <c r="B45258" s="15"/>
    </row>
    <row r="45259" spans="2:2">
      <c r="B45259" s="15"/>
    </row>
    <row r="45260" spans="2:2">
      <c r="B45260" s="15"/>
    </row>
    <row r="45261" spans="2:2">
      <c r="B45261" s="15"/>
    </row>
    <row r="45262" spans="2:2">
      <c r="B45262" s="15"/>
    </row>
    <row r="45263" spans="2:2">
      <c r="B45263" s="15"/>
    </row>
    <row r="45264" spans="2:2">
      <c r="B45264" s="15"/>
    </row>
    <row r="45265" spans="2:2">
      <c r="B45265" s="15"/>
    </row>
    <row r="45266" spans="2:2">
      <c r="B45266" s="15"/>
    </row>
    <row r="45267" spans="2:2">
      <c r="B45267" s="15"/>
    </row>
    <row r="45268" spans="2:2">
      <c r="B45268" s="15"/>
    </row>
    <row r="45269" spans="2:2">
      <c r="B45269" s="15"/>
    </row>
    <row r="45270" spans="2:2">
      <c r="B45270" s="15"/>
    </row>
    <row r="45271" spans="2:2">
      <c r="B45271" s="15"/>
    </row>
    <row r="45272" spans="2:2">
      <c r="B45272" s="15"/>
    </row>
    <row r="45273" spans="2:2">
      <c r="B45273" s="15"/>
    </row>
    <row r="45274" spans="2:2">
      <c r="B45274" s="15"/>
    </row>
    <row r="45275" spans="2:2">
      <c r="B45275" s="15"/>
    </row>
    <row r="45276" spans="2:2">
      <c r="B45276" s="15"/>
    </row>
    <row r="45277" spans="2:2">
      <c r="B45277" s="15"/>
    </row>
    <row r="45278" spans="2:2">
      <c r="B45278" s="15"/>
    </row>
    <row r="45279" spans="2:2">
      <c r="B45279" s="15"/>
    </row>
    <row r="45280" spans="2:2">
      <c r="B45280" s="15"/>
    </row>
    <row r="45281" spans="2:2">
      <c r="B45281" s="15"/>
    </row>
    <row r="45282" spans="2:2">
      <c r="B45282" s="15"/>
    </row>
    <row r="45283" spans="2:2">
      <c r="B45283" s="15"/>
    </row>
    <row r="45284" spans="2:2">
      <c r="B45284" s="15"/>
    </row>
    <row r="45285" spans="2:2">
      <c r="B45285" s="15"/>
    </row>
    <row r="45286" spans="2:2">
      <c r="B45286" s="15"/>
    </row>
    <row r="45287" spans="2:2">
      <c r="B45287" s="15"/>
    </row>
    <row r="45288" spans="2:2">
      <c r="B45288" s="15"/>
    </row>
    <row r="45289" spans="2:2">
      <c r="B45289" s="15"/>
    </row>
    <row r="45290" spans="2:2">
      <c r="B45290" s="15"/>
    </row>
    <row r="45291" spans="2:2">
      <c r="B45291" s="15"/>
    </row>
    <row r="45292" spans="2:2">
      <c r="B45292" s="15"/>
    </row>
    <row r="45293" spans="2:2">
      <c r="B45293" s="15"/>
    </row>
    <row r="45294" spans="2:2">
      <c r="B45294" s="15"/>
    </row>
    <row r="45295" spans="2:2">
      <c r="B45295" s="15"/>
    </row>
    <row r="45296" spans="2:2">
      <c r="B45296" s="15"/>
    </row>
    <row r="45297" spans="2:2">
      <c r="B45297" s="15"/>
    </row>
    <row r="45298" spans="2:2">
      <c r="B45298" s="15"/>
    </row>
    <row r="45299" spans="2:2">
      <c r="B45299" s="15"/>
    </row>
    <row r="45300" spans="2:2">
      <c r="B45300" s="15"/>
    </row>
    <row r="45301" spans="2:2">
      <c r="B45301" s="15"/>
    </row>
    <row r="45302" spans="2:2">
      <c r="B45302" s="15"/>
    </row>
    <row r="45303" spans="2:2">
      <c r="B45303" s="15"/>
    </row>
    <row r="45304" spans="2:2">
      <c r="B45304" s="15"/>
    </row>
    <row r="45305" spans="2:2">
      <c r="B45305" s="15"/>
    </row>
    <row r="45306" spans="2:2">
      <c r="B45306" s="15"/>
    </row>
    <row r="45307" spans="2:2">
      <c r="B45307" s="15"/>
    </row>
    <row r="45308" spans="2:2">
      <c r="B45308" s="15"/>
    </row>
    <row r="45309" spans="2:2">
      <c r="B45309" s="15"/>
    </row>
    <row r="45310" spans="2:2">
      <c r="B45310" s="15"/>
    </row>
    <row r="45311" spans="2:2">
      <c r="B45311" s="15"/>
    </row>
    <row r="45312" spans="2:2">
      <c r="B45312" s="15"/>
    </row>
    <row r="45313" spans="2:2">
      <c r="B45313" s="15"/>
    </row>
    <row r="45314" spans="2:2">
      <c r="B45314" s="15"/>
    </row>
    <row r="45315" spans="2:2">
      <c r="B45315" s="15"/>
    </row>
    <row r="45316" spans="2:2">
      <c r="B45316" s="15"/>
    </row>
    <row r="45317" spans="2:2">
      <c r="B45317" s="15"/>
    </row>
    <row r="45318" spans="2:2">
      <c r="B45318" s="15"/>
    </row>
    <row r="45319" spans="2:2">
      <c r="B45319" s="15"/>
    </row>
    <row r="45320" spans="2:2">
      <c r="B45320" s="15"/>
    </row>
    <row r="45321" spans="2:2">
      <c r="B45321" s="15"/>
    </row>
    <row r="45322" spans="2:2">
      <c r="B45322" s="15"/>
    </row>
    <row r="45323" spans="2:2">
      <c r="B45323" s="15"/>
    </row>
    <row r="45324" spans="2:2">
      <c r="B45324" s="15"/>
    </row>
    <row r="45325" spans="2:2">
      <c r="B45325" s="15"/>
    </row>
    <row r="45326" spans="2:2">
      <c r="B45326" s="15"/>
    </row>
    <row r="45327" spans="2:2">
      <c r="B45327" s="15"/>
    </row>
    <row r="45328" spans="2:2">
      <c r="B45328" s="15"/>
    </row>
    <row r="45329" spans="2:2">
      <c r="B45329" s="15"/>
    </row>
    <row r="45330" spans="2:2">
      <c r="B45330" s="15"/>
    </row>
    <row r="45331" spans="2:2">
      <c r="B45331" s="15"/>
    </row>
    <row r="45332" spans="2:2">
      <c r="B45332" s="15"/>
    </row>
    <row r="45333" spans="2:2">
      <c r="B45333" s="15"/>
    </row>
    <row r="45334" spans="2:2">
      <c r="B45334" s="15"/>
    </row>
    <row r="45335" spans="2:2">
      <c r="B45335" s="15"/>
    </row>
    <row r="45336" spans="2:2">
      <c r="B45336" s="15"/>
    </row>
    <row r="45337" spans="2:2">
      <c r="B45337" s="15"/>
    </row>
    <row r="45338" spans="2:2">
      <c r="B45338" s="15"/>
    </row>
    <row r="45339" spans="2:2">
      <c r="B45339" s="15"/>
    </row>
    <row r="45340" spans="2:2">
      <c r="B45340" s="15"/>
    </row>
    <row r="45341" spans="2:2">
      <c r="B45341" s="15"/>
    </row>
    <row r="45342" spans="2:2">
      <c r="B45342" s="15"/>
    </row>
    <row r="45343" spans="2:2">
      <c r="B45343" s="15"/>
    </row>
    <row r="45344" spans="2:2">
      <c r="B45344" s="15"/>
    </row>
    <row r="45345" spans="2:2">
      <c r="B45345" s="15"/>
    </row>
    <row r="45346" spans="2:2">
      <c r="B45346" s="15"/>
    </row>
    <row r="45347" spans="2:2">
      <c r="B45347" s="15"/>
    </row>
    <row r="45348" spans="2:2">
      <c r="B45348" s="15"/>
    </row>
    <row r="45349" spans="2:2">
      <c r="B45349" s="15"/>
    </row>
    <row r="45350" spans="2:2">
      <c r="B45350" s="15"/>
    </row>
    <row r="45351" spans="2:2">
      <c r="B45351" s="15"/>
    </row>
    <row r="45352" spans="2:2">
      <c r="B45352" s="15"/>
    </row>
    <row r="45353" spans="2:2">
      <c r="B45353" s="15"/>
    </row>
    <row r="45354" spans="2:2">
      <c r="B45354" s="15"/>
    </row>
    <row r="45355" spans="2:2">
      <c r="B45355" s="15"/>
    </row>
    <row r="45356" spans="2:2">
      <c r="B45356" s="15"/>
    </row>
    <row r="45357" spans="2:2">
      <c r="B45357" s="15"/>
    </row>
    <row r="45358" spans="2:2">
      <c r="B45358" s="15"/>
    </row>
    <row r="45359" spans="2:2">
      <c r="B45359" s="15"/>
    </row>
    <row r="45360" spans="2:2">
      <c r="B45360" s="15"/>
    </row>
    <row r="45361" spans="2:2">
      <c r="B45361" s="15"/>
    </row>
    <row r="45362" spans="2:2">
      <c r="B45362" s="15"/>
    </row>
    <row r="45363" spans="2:2">
      <c r="B45363" s="15"/>
    </row>
    <row r="45364" spans="2:2">
      <c r="B45364" s="15"/>
    </row>
    <row r="45365" spans="2:2">
      <c r="B45365" s="15"/>
    </row>
    <row r="45366" spans="2:2">
      <c r="B45366" s="15"/>
    </row>
    <row r="45367" spans="2:2">
      <c r="B45367" s="15"/>
    </row>
    <row r="45368" spans="2:2">
      <c r="B45368" s="15"/>
    </row>
    <row r="45369" spans="2:2">
      <c r="B45369" s="15"/>
    </row>
    <row r="45370" spans="2:2">
      <c r="B45370" s="15"/>
    </row>
    <row r="45371" spans="2:2">
      <c r="B45371" s="15"/>
    </row>
    <row r="45372" spans="2:2">
      <c r="B45372" s="15"/>
    </row>
    <row r="45373" spans="2:2">
      <c r="B45373" s="15"/>
    </row>
    <row r="45374" spans="2:2">
      <c r="B45374" s="15"/>
    </row>
    <row r="45375" spans="2:2">
      <c r="B45375" s="15"/>
    </row>
    <row r="45376" spans="2:2">
      <c r="B45376" s="15"/>
    </row>
    <row r="45377" spans="2:2">
      <c r="B45377" s="15"/>
    </row>
    <row r="45378" spans="2:2">
      <c r="B45378" s="15"/>
    </row>
    <row r="45379" spans="2:2">
      <c r="B45379" s="15"/>
    </row>
    <row r="45380" spans="2:2">
      <c r="B45380" s="15"/>
    </row>
    <row r="45381" spans="2:2">
      <c r="B45381" s="15"/>
    </row>
    <row r="45382" spans="2:2">
      <c r="B45382" s="15"/>
    </row>
    <row r="45383" spans="2:2">
      <c r="B45383" s="15"/>
    </row>
    <row r="45384" spans="2:2">
      <c r="B45384" s="15"/>
    </row>
    <row r="45385" spans="2:2">
      <c r="B45385" s="15"/>
    </row>
    <row r="45386" spans="2:2">
      <c r="B45386" s="15"/>
    </row>
    <row r="45387" spans="2:2">
      <c r="B45387" s="15"/>
    </row>
    <row r="45388" spans="2:2">
      <c r="B45388" s="15"/>
    </row>
    <row r="45389" spans="2:2">
      <c r="B45389" s="15"/>
    </row>
    <row r="45390" spans="2:2">
      <c r="B45390" s="15"/>
    </row>
    <row r="45391" spans="2:2">
      <c r="B45391" s="15"/>
    </row>
    <row r="45392" spans="2:2">
      <c r="B45392" s="15"/>
    </row>
    <row r="45393" spans="2:2">
      <c r="B45393" s="15"/>
    </row>
    <row r="45394" spans="2:2">
      <c r="B45394" s="15"/>
    </row>
    <row r="45395" spans="2:2">
      <c r="B45395" s="15"/>
    </row>
    <row r="45396" spans="2:2">
      <c r="B45396" s="15"/>
    </row>
    <row r="45397" spans="2:2">
      <c r="B45397" s="15"/>
    </row>
    <row r="45398" spans="2:2">
      <c r="B45398" s="15"/>
    </row>
    <row r="45399" spans="2:2">
      <c r="B45399" s="15"/>
    </row>
    <row r="45400" spans="2:2">
      <c r="B45400" s="15"/>
    </row>
    <row r="45401" spans="2:2">
      <c r="B45401" s="15"/>
    </row>
    <row r="45402" spans="2:2">
      <c r="B45402" s="15"/>
    </row>
    <row r="45403" spans="2:2">
      <c r="B45403" s="15"/>
    </row>
    <row r="45404" spans="2:2">
      <c r="B45404" s="15"/>
    </row>
    <row r="45405" spans="2:2">
      <c r="B45405" s="15"/>
    </row>
    <row r="45406" spans="2:2">
      <c r="B45406" s="15"/>
    </row>
    <row r="45407" spans="2:2">
      <c r="B45407" s="15"/>
    </row>
    <row r="45408" spans="2:2">
      <c r="B45408" s="15"/>
    </row>
    <row r="45409" spans="2:2">
      <c r="B45409" s="15"/>
    </row>
    <row r="45410" spans="2:2">
      <c r="B45410" s="15"/>
    </row>
    <row r="45411" spans="2:2">
      <c r="B45411" s="15"/>
    </row>
    <row r="45412" spans="2:2">
      <c r="B45412" s="15"/>
    </row>
    <row r="45413" spans="2:2">
      <c r="B45413" s="15"/>
    </row>
    <row r="45414" spans="2:2">
      <c r="B45414" s="15"/>
    </row>
    <row r="45415" spans="2:2">
      <c r="B45415" s="15"/>
    </row>
    <row r="45416" spans="2:2">
      <c r="B45416" s="15"/>
    </row>
    <row r="45417" spans="2:2">
      <c r="B45417" s="15"/>
    </row>
    <row r="45418" spans="2:2">
      <c r="B45418" s="15"/>
    </row>
    <row r="45419" spans="2:2">
      <c r="B45419" s="15"/>
    </row>
    <row r="45420" spans="2:2">
      <c r="B45420" s="15"/>
    </row>
    <row r="45421" spans="2:2">
      <c r="B45421" s="15"/>
    </row>
    <row r="45422" spans="2:2">
      <c r="B45422" s="15"/>
    </row>
    <row r="45423" spans="2:2">
      <c r="B45423" s="15"/>
    </row>
    <row r="45424" spans="2:2">
      <c r="B45424" s="15"/>
    </row>
    <row r="45425" spans="2:2">
      <c r="B45425" s="15"/>
    </row>
    <row r="45426" spans="2:2">
      <c r="B45426" s="15"/>
    </row>
    <row r="45427" spans="2:2">
      <c r="B45427" s="15"/>
    </row>
    <row r="45428" spans="2:2">
      <c r="B45428" s="15"/>
    </row>
    <row r="45429" spans="2:2">
      <c r="B45429" s="15"/>
    </row>
    <row r="45430" spans="2:2">
      <c r="B45430" s="15"/>
    </row>
    <row r="45431" spans="2:2">
      <c r="B45431" s="15"/>
    </row>
    <row r="45432" spans="2:2">
      <c r="B45432" s="15"/>
    </row>
    <row r="45433" spans="2:2">
      <c r="B45433" s="15"/>
    </row>
    <row r="45434" spans="2:2">
      <c r="B45434" s="15"/>
    </row>
    <row r="45435" spans="2:2">
      <c r="B45435" s="15"/>
    </row>
    <row r="45436" spans="2:2">
      <c r="B45436" s="15"/>
    </row>
    <row r="45437" spans="2:2">
      <c r="B45437" s="15"/>
    </row>
    <row r="45438" spans="2:2">
      <c r="B45438" s="15"/>
    </row>
    <row r="45439" spans="2:2">
      <c r="B45439" s="15"/>
    </row>
    <row r="45440" spans="2:2">
      <c r="B45440" s="15"/>
    </row>
    <row r="45441" spans="2:2">
      <c r="B45441" s="15"/>
    </row>
    <row r="45442" spans="2:2">
      <c r="B45442" s="15"/>
    </row>
    <row r="45443" spans="2:2">
      <c r="B45443" s="15"/>
    </row>
    <row r="45444" spans="2:2">
      <c r="B45444" s="15"/>
    </row>
    <row r="45445" spans="2:2">
      <c r="B45445" s="15"/>
    </row>
    <row r="45446" spans="2:2">
      <c r="B45446" s="15"/>
    </row>
    <row r="45447" spans="2:2">
      <c r="B45447" s="15"/>
    </row>
    <row r="45448" spans="2:2">
      <c r="B45448" s="15"/>
    </row>
    <row r="45449" spans="2:2">
      <c r="B45449" s="15"/>
    </row>
    <row r="45450" spans="2:2">
      <c r="B45450" s="15"/>
    </row>
    <row r="45451" spans="2:2">
      <c r="B45451" s="15"/>
    </row>
    <row r="45452" spans="2:2">
      <c r="B45452" s="15"/>
    </row>
    <row r="45453" spans="2:2">
      <c r="B45453" s="15"/>
    </row>
    <row r="45454" spans="2:2">
      <c r="B45454" s="15"/>
    </row>
    <row r="45455" spans="2:2">
      <c r="B45455" s="15"/>
    </row>
    <row r="45456" spans="2:2">
      <c r="B45456" s="15"/>
    </row>
    <row r="45457" spans="2:2">
      <c r="B45457" s="15"/>
    </row>
    <row r="45458" spans="2:2">
      <c r="B45458" s="15"/>
    </row>
    <row r="45459" spans="2:2">
      <c r="B45459" s="15"/>
    </row>
    <row r="45460" spans="2:2">
      <c r="B45460" s="15"/>
    </row>
    <row r="45461" spans="2:2">
      <c r="B45461" s="15"/>
    </row>
    <row r="45462" spans="2:2">
      <c r="B45462" s="15"/>
    </row>
    <row r="45463" spans="2:2">
      <c r="B45463" s="15"/>
    </row>
    <row r="45464" spans="2:2">
      <c r="B45464" s="15"/>
    </row>
    <row r="45465" spans="2:2">
      <c r="B45465" s="15"/>
    </row>
    <row r="45466" spans="2:2">
      <c r="B45466" s="15"/>
    </row>
    <row r="45467" spans="2:2">
      <c r="B45467" s="15"/>
    </row>
    <row r="45468" spans="2:2">
      <c r="B45468" s="15"/>
    </row>
    <row r="45469" spans="2:2">
      <c r="B45469" s="15"/>
    </row>
    <row r="45470" spans="2:2">
      <c r="B45470" s="15"/>
    </row>
    <row r="45471" spans="2:2">
      <c r="B45471" s="15"/>
    </row>
    <row r="45472" spans="2:2">
      <c r="B45472" s="15"/>
    </row>
    <row r="45473" spans="2:2">
      <c r="B45473" s="15"/>
    </row>
    <row r="45474" spans="2:2">
      <c r="B45474" s="15"/>
    </row>
    <row r="45475" spans="2:2">
      <c r="B45475" s="15"/>
    </row>
    <row r="45476" spans="2:2">
      <c r="B45476" s="15"/>
    </row>
    <row r="45477" spans="2:2">
      <c r="B45477" s="15"/>
    </row>
    <row r="45478" spans="2:2">
      <c r="B45478" s="15"/>
    </row>
    <row r="45479" spans="2:2">
      <c r="B45479" s="15"/>
    </row>
    <row r="45480" spans="2:2">
      <c r="B45480" s="15"/>
    </row>
    <row r="45481" spans="2:2">
      <c r="B45481" s="15"/>
    </row>
    <row r="45482" spans="2:2">
      <c r="B45482" s="15"/>
    </row>
    <row r="45483" spans="2:2">
      <c r="B45483" s="15"/>
    </row>
    <row r="45484" spans="2:2">
      <c r="B45484" s="15"/>
    </row>
    <row r="45485" spans="2:2">
      <c r="B45485" s="15"/>
    </row>
    <row r="45486" spans="2:2">
      <c r="B45486" s="15"/>
    </row>
    <row r="45487" spans="2:2">
      <c r="B45487" s="15"/>
    </row>
    <row r="45488" spans="2:2">
      <c r="B45488" s="15"/>
    </row>
    <row r="45489" spans="2:2">
      <c r="B45489" s="15"/>
    </row>
    <row r="45490" spans="2:2">
      <c r="B45490" s="15"/>
    </row>
    <row r="45491" spans="2:2">
      <c r="B45491" s="15"/>
    </row>
    <row r="45492" spans="2:2">
      <c r="B45492" s="15"/>
    </row>
    <row r="45493" spans="2:2">
      <c r="B45493" s="15"/>
    </row>
    <row r="45494" spans="2:2">
      <c r="B45494" s="15"/>
    </row>
    <row r="45495" spans="2:2">
      <c r="B45495" s="15"/>
    </row>
    <row r="45496" spans="2:2">
      <c r="B45496" s="15"/>
    </row>
    <row r="45497" spans="2:2">
      <c r="B45497" s="15"/>
    </row>
    <row r="45498" spans="2:2">
      <c r="B45498" s="15"/>
    </row>
    <row r="45499" spans="2:2">
      <c r="B45499" s="15"/>
    </row>
    <row r="45500" spans="2:2">
      <c r="B45500" s="15"/>
    </row>
    <row r="45501" spans="2:2">
      <c r="B45501" s="15"/>
    </row>
    <row r="45502" spans="2:2">
      <c r="B45502" s="15"/>
    </row>
    <row r="45503" spans="2:2">
      <c r="B45503" s="15"/>
    </row>
    <row r="45504" spans="2:2">
      <c r="B45504" s="15"/>
    </row>
    <row r="45505" spans="2:2">
      <c r="B45505" s="15"/>
    </row>
    <row r="45506" spans="2:2">
      <c r="B45506" s="15"/>
    </row>
    <row r="45507" spans="2:2">
      <c r="B45507" s="15"/>
    </row>
    <row r="45508" spans="2:2">
      <c r="B45508" s="15"/>
    </row>
    <row r="45509" spans="2:2">
      <c r="B45509" s="15"/>
    </row>
    <row r="45510" spans="2:2">
      <c r="B45510" s="15"/>
    </row>
    <row r="45511" spans="2:2">
      <c r="B45511" s="15"/>
    </row>
    <row r="45512" spans="2:2">
      <c r="B45512" s="15"/>
    </row>
    <row r="45513" spans="2:2">
      <c r="B45513" s="15"/>
    </row>
    <row r="45514" spans="2:2">
      <c r="B45514" s="15"/>
    </row>
    <row r="45515" spans="2:2">
      <c r="B45515" s="15"/>
    </row>
    <row r="45516" spans="2:2">
      <c r="B45516" s="15"/>
    </row>
    <row r="45517" spans="2:2">
      <c r="B45517" s="15"/>
    </row>
    <row r="45518" spans="2:2">
      <c r="B45518" s="15"/>
    </row>
    <row r="45519" spans="2:2">
      <c r="B45519" s="15"/>
    </row>
    <row r="45520" spans="2:2">
      <c r="B45520" s="15"/>
    </row>
    <row r="45521" spans="2:2">
      <c r="B45521" s="15"/>
    </row>
    <row r="45522" spans="2:2">
      <c r="B45522" s="15"/>
    </row>
    <row r="45523" spans="2:2">
      <c r="B45523" s="15"/>
    </row>
    <row r="45524" spans="2:2">
      <c r="B45524" s="15"/>
    </row>
    <row r="45525" spans="2:2">
      <c r="B45525" s="15"/>
    </row>
    <row r="45526" spans="2:2">
      <c r="B45526" s="15"/>
    </row>
    <row r="45527" spans="2:2">
      <c r="B45527" s="15"/>
    </row>
    <row r="45528" spans="2:2">
      <c r="B45528" s="15"/>
    </row>
    <row r="45529" spans="2:2">
      <c r="B45529" s="15"/>
    </row>
    <row r="45530" spans="2:2">
      <c r="B45530" s="15"/>
    </row>
    <row r="45531" spans="2:2">
      <c r="B45531" s="15"/>
    </row>
    <row r="45532" spans="2:2">
      <c r="B45532" s="15"/>
    </row>
    <row r="45533" spans="2:2">
      <c r="B45533" s="15"/>
    </row>
    <row r="45534" spans="2:2">
      <c r="B45534" s="15"/>
    </row>
    <row r="45535" spans="2:2">
      <c r="B45535" s="15"/>
    </row>
    <row r="45536" spans="2:2">
      <c r="B45536" s="15"/>
    </row>
    <row r="45537" spans="2:2">
      <c r="B45537" s="15"/>
    </row>
    <row r="45538" spans="2:2">
      <c r="B45538" s="15"/>
    </row>
    <row r="45539" spans="2:2">
      <c r="B45539" s="15"/>
    </row>
    <row r="45540" spans="2:2">
      <c r="B45540" s="15"/>
    </row>
    <row r="45541" spans="2:2">
      <c r="B45541" s="15"/>
    </row>
    <row r="45542" spans="2:2">
      <c r="B45542" s="15"/>
    </row>
    <row r="45543" spans="2:2">
      <c r="B45543" s="15"/>
    </row>
    <row r="45544" spans="2:2">
      <c r="B45544" s="15"/>
    </row>
    <row r="45545" spans="2:2">
      <c r="B45545" s="15"/>
    </row>
    <row r="45546" spans="2:2">
      <c r="B45546" s="15"/>
    </row>
    <row r="45547" spans="2:2">
      <c r="B45547" s="15"/>
    </row>
    <row r="45548" spans="2:2">
      <c r="B45548" s="15"/>
    </row>
    <row r="45549" spans="2:2">
      <c r="B45549" s="15"/>
    </row>
    <row r="45550" spans="2:2">
      <c r="B45550" s="15"/>
    </row>
    <row r="45551" spans="2:2">
      <c r="B45551" s="15"/>
    </row>
    <row r="45552" spans="2:2">
      <c r="B45552" s="15"/>
    </row>
    <row r="45553" spans="2:2">
      <c r="B45553" s="15"/>
    </row>
    <row r="45554" spans="2:2">
      <c r="B45554" s="15"/>
    </row>
    <row r="45555" spans="2:2">
      <c r="B45555" s="15"/>
    </row>
    <row r="45556" spans="2:2">
      <c r="B45556" s="15"/>
    </row>
    <row r="45557" spans="2:2">
      <c r="B45557" s="15"/>
    </row>
    <row r="45558" spans="2:2">
      <c r="B45558" s="15"/>
    </row>
    <row r="45559" spans="2:2">
      <c r="B45559" s="15"/>
    </row>
    <row r="45560" spans="2:2">
      <c r="B45560" s="15"/>
    </row>
    <row r="45561" spans="2:2">
      <c r="B45561" s="15"/>
    </row>
    <row r="45562" spans="2:2">
      <c r="B45562" s="15"/>
    </row>
    <row r="45563" spans="2:2">
      <c r="B45563" s="15"/>
    </row>
    <row r="45564" spans="2:2">
      <c r="B45564" s="15"/>
    </row>
    <row r="45565" spans="2:2">
      <c r="B45565" s="15"/>
    </row>
    <row r="45566" spans="2:2">
      <c r="B45566" s="15"/>
    </row>
    <row r="45567" spans="2:2">
      <c r="B45567" s="15"/>
    </row>
    <row r="45568" spans="2:2">
      <c r="B45568" s="15"/>
    </row>
    <row r="45569" spans="2:2">
      <c r="B45569" s="15"/>
    </row>
    <row r="45570" spans="2:2">
      <c r="B45570" s="15"/>
    </row>
    <row r="45571" spans="2:2">
      <c r="B45571" s="15"/>
    </row>
    <row r="45572" spans="2:2">
      <c r="B45572" s="15"/>
    </row>
    <row r="45573" spans="2:2">
      <c r="B45573" s="15"/>
    </row>
    <row r="45574" spans="2:2">
      <c r="B45574" s="15"/>
    </row>
    <row r="45575" spans="2:2">
      <c r="B45575" s="15"/>
    </row>
    <row r="45576" spans="2:2">
      <c r="B45576" s="15"/>
    </row>
    <row r="45577" spans="2:2">
      <c r="B45577" s="15"/>
    </row>
    <row r="45578" spans="2:2">
      <c r="B45578" s="15"/>
    </row>
    <row r="45579" spans="2:2">
      <c r="B45579" s="15"/>
    </row>
    <row r="45580" spans="2:2">
      <c r="B45580" s="15"/>
    </row>
    <row r="45581" spans="2:2">
      <c r="B45581" s="15"/>
    </row>
    <row r="45582" spans="2:2">
      <c r="B45582" s="15"/>
    </row>
    <row r="45583" spans="2:2">
      <c r="B45583" s="15"/>
    </row>
    <row r="45584" spans="2:2">
      <c r="B45584" s="15"/>
    </row>
    <row r="45585" spans="2:2">
      <c r="B45585" s="15"/>
    </row>
    <row r="45586" spans="2:2">
      <c r="B45586" s="15"/>
    </row>
    <row r="45587" spans="2:2">
      <c r="B45587" s="15"/>
    </row>
    <row r="45588" spans="2:2">
      <c r="B45588" s="15"/>
    </row>
    <row r="45589" spans="2:2">
      <c r="B45589" s="15"/>
    </row>
    <row r="45590" spans="2:2">
      <c r="B45590" s="15"/>
    </row>
    <row r="45591" spans="2:2">
      <c r="B45591" s="15"/>
    </row>
    <row r="45592" spans="2:2">
      <c r="B45592" s="15"/>
    </row>
    <row r="45593" spans="2:2">
      <c r="B45593" s="15"/>
    </row>
    <row r="45594" spans="2:2">
      <c r="B45594" s="15"/>
    </row>
    <row r="45595" spans="2:2">
      <c r="B45595" s="15"/>
    </row>
    <row r="45596" spans="2:2">
      <c r="B45596" s="15"/>
    </row>
    <row r="45597" spans="2:2">
      <c r="B45597" s="15"/>
    </row>
    <row r="45598" spans="2:2">
      <c r="B45598" s="15"/>
    </row>
    <row r="45599" spans="2:2">
      <c r="B45599" s="15"/>
    </row>
    <row r="45600" spans="2:2">
      <c r="B45600" s="15"/>
    </row>
    <row r="45601" spans="2:2">
      <c r="B45601" s="15"/>
    </row>
    <row r="45602" spans="2:2">
      <c r="B45602" s="15"/>
    </row>
    <row r="45603" spans="2:2">
      <c r="B45603" s="15"/>
    </row>
    <row r="45604" spans="2:2">
      <c r="B45604" s="15"/>
    </row>
    <row r="45605" spans="2:2">
      <c r="B45605" s="15"/>
    </row>
    <row r="45606" spans="2:2">
      <c r="B45606" s="15"/>
    </row>
    <row r="45607" spans="2:2">
      <c r="B45607" s="15"/>
    </row>
    <row r="45608" spans="2:2">
      <c r="B45608" s="15"/>
    </row>
    <row r="45609" spans="2:2">
      <c r="B45609" s="15"/>
    </row>
    <row r="45610" spans="2:2">
      <c r="B45610" s="15"/>
    </row>
    <row r="45611" spans="2:2">
      <c r="B45611" s="15"/>
    </row>
    <row r="45612" spans="2:2">
      <c r="B45612" s="15"/>
    </row>
    <row r="45613" spans="2:2">
      <c r="B45613" s="15"/>
    </row>
    <row r="45614" spans="2:2">
      <c r="B45614" s="15"/>
    </row>
    <row r="45615" spans="2:2">
      <c r="B45615" s="15"/>
    </row>
    <row r="45616" spans="2:2">
      <c r="B45616" s="15"/>
    </row>
    <row r="45617" spans="2:2">
      <c r="B45617" s="15"/>
    </row>
    <row r="45618" spans="2:2">
      <c r="B45618" s="15"/>
    </row>
    <row r="45619" spans="2:2">
      <c r="B45619" s="15"/>
    </row>
    <row r="45620" spans="2:2">
      <c r="B45620" s="15"/>
    </row>
    <row r="45621" spans="2:2">
      <c r="B45621" s="15"/>
    </row>
    <row r="45622" spans="2:2">
      <c r="B45622" s="15"/>
    </row>
    <row r="45623" spans="2:2">
      <c r="B45623" s="15"/>
    </row>
    <row r="45624" spans="2:2">
      <c r="B45624" s="15"/>
    </row>
    <row r="45625" spans="2:2">
      <c r="B45625" s="15"/>
    </row>
    <row r="45626" spans="2:2">
      <c r="B45626" s="15"/>
    </row>
    <row r="45627" spans="2:2">
      <c r="B45627" s="15"/>
    </row>
    <row r="45628" spans="2:2">
      <c r="B45628" s="15"/>
    </row>
    <row r="45629" spans="2:2">
      <c r="B45629" s="15"/>
    </row>
    <row r="45630" spans="2:2">
      <c r="B45630" s="15"/>
    </row>
    <row r="45631" spans="2:2">
      <c r="B45631" s="15"/>
    </row>
    <row r="45632" spans="2:2">
      <c r="B45632" s="15"/>
    </row>
    <row r="45633" spans="2:2">
      <c r="B45633" s="15"/>
    </row>
    <row r="45634" spans="2:2">
      <c r="B45634" s="15"/>
    </row>
    <row r="45635" spans="2:2">
      <c r="B45635" s="15"/>
    </row>
    <row r="45636" spans="2:2">
      <c r="B45636" s="15"/>
    </row>
    <row r="45637" spans="2:2">
      <c r="B45637" s="15"/>
    </row>
    <row r="45638" spans="2:2">
      <c r="B45638" s="15"/>
    </row>
    <row r="45639" spans="2:2">
      <c r="B45639" s="15"/>
    </row>
    <row r="45640" spans="2:2">
      <c r="B45640" s="15"/>
    </row>
    <row r="45641" spans="2:2">
      <c r="B45641" s="15"/>
    </row>
    <row r="45642" spans="2:2">
      <c r="B45642" s="15"/>
    </row>
    <row r="45643" spans="2:2">
      <c r="B45643" s="15"/>
    </row>
    <row r="45644" spans="2:2">
      <c r="B45644" s="15"/>
    </row>
    <row r="45645" spans="2:2">
      <c r="B45645" s="15"/>
    </row>
    <row r="45646" spans="2:2">
      <c r="B45646" s="15"/>
    </row>
    <row r="45647" spans="2:2">
      <c r="B45647" s="15"/>
    </row>
    <row r="45648" spans="2:2">
      <c r="B45648" s="15"/>
    </row>
    <row r="45649" spans="2:2">
      <c r="B45649" s="15"/>
    </row>
    <row r="45650" spans="2:2">
      <c r="B45650" s="15"/>
    </row>
    <row r="45651" spans="2:2">
      <c r="B45651" s="15"/>
    </row>
    <row r="45652" spans="2:2">
      <c r="B45652" s="15"/>
    </row>
    <row r="45653" spans="2:2">
      <c r="B45653" s="15"/>
    </row>
    <row r="45654" spans="2:2">
      <c r="B45654" s="15"/>
    </row>
    <row r="45655" spans="2:2">
      <c r="B45655" s="15"/>
    </row>
    <row r="45656" spans="2:2">
      <c r="B45656" s="15"/>
    </row>
    <row r="45657" spans="2:2">
      <c r="B45657" s="15"/>
    </row>
    <row r="45658" spans="2:2">
      <c r="B45658" s="15"/>
    </row>
    <row r="45659" spans="2:2">
      <c r="B45659" s="15"/>
    </row>
    <row r="45660" spans="2:2">
      <c r="B45660" s="15"/>
    </row>
    <row r="45661" spans="2:2">
      <c r="B45661" s="15"/>
    </row>
    <row r="45662" spans="2:2">
      <c r="B45662" s="15"/>
    </row>
    <row r="45663" spans="2:2">
      <c r="B45663" s="15"/>
    </row>
    <row r="45664" spans="2:2">
      <c r="B45664" s="15"/>
    </row>
    <row r="45665" spans="2:2">
      <c r="B45665" s="15"/>
    </row>
    <row r="45666" spans="2:2">
      <c r="B45666" s="15"/>
    </row>
    <row r="45667" spans="2:2">
      <c r="B45667" s="15"/>
    </row>
    <row r="45668" spans="2:2">
      <c r="B45668" s="15"/>
    </row>
    <row r="45669" spans="2:2">
      <c r="B45669" s="15"/>
    </row>
    <row r="45670" spans="2:2">
      <c r="B45670" s="15"/>
    </row>
    <row r="45671" spans="2:2">
      <c r="B45671" s="15"/>
    </row>
    <row r="45672" spans="2:2">
      <c r="B45672" s="15"/>
    </row>
    <row r="45673" spans="2:2">
      <c r="B45673" s="15"/>
    </row>
    <row r="45674" spans="2:2">
      <c r="B45674" s="15"/>
    </row>
    <row r="45675" spans="2:2">
      <c r="B45675" s="15"/>
    </row>
    <row r="45676" spans="2:2">
      <c r="B45676" s="15"/>
    </row>
    <row r="45677" spans="2:2">
      <c r="B45677" s="15"/>
    </row>
    <row r="45678" spans="2:2">
      <c r="B45678" s="15"/>
    </row>
    <row r="45679" spans="2:2">
      <c r="B45679" s="15"/>
    </row>
    <row r="45680" spans="2:2">
      <c r="B45680" s="15"/>
    </row>
    <row r="45681" spans="2:2">
      <c r="B45681" s="15"/>
    </row>
    <row r="45682" spans="2:2">
      <c r="B45682" s="15"/>
    </row>
    <row r="45683" spans="2:2">
      <c r="B45683" s="15"/>
    </row>
    <row r="45684" spans="2:2">
      <c r="B45684" s="15"/>
    </row>
    <row r="45685" spans="2:2">
      <c r="B45685" s="15"/>
    </row>
    <row r="45686" spans="2:2">
      <c r="B45686" s="15"/>
    </row>
    <row r="45687" spans="2:2">
      <c r="B45687" s="15"/>
    </row>
    <row r="45688" spans="2:2">
      <c r="B45688" s="15"/>
    </row>
    <row r="45689" spans="2:2">
      <c r="B45689" s="15"/>
    </row>
    <row r="45690" spans="2:2">
      <c r="B45690" s="15"/>
    </row>
    <row r="45691" spans="2:2">
      <c r="B45691" s="15"/>
    </row>
    <row r="45692" spans="2:2">
      <c r="B45692" s="15"/>
    </row>
    <row r="45693" spans="2:2">
      <c r="B45693" s="15"/>
    </row>
    <row r="45694" spans="2:2">
      <c r="B45694" s="15"/>
    </row>
    <row r="45695" spans="2:2">
      <c r="B45695" s="15"/>
    </row>
    <row r="45696" spans="2:2">
      <c r="B45696" s="15"/>
    </row>
    <row r="45697" spans="2:2">
      <c r="B45697" s="15"/>
    </row>
    <row r="45698" spans="2:2">
      <c r="B45698" s="15"/>
    </row>
    <row r="45699" spans="2:2">
      <c r="B45699" s="15"/>
    </row>
    <row r="45700" spans="2:2">
      <c r="B45700" s="15"/>
    </row>
    <row r="45701" spans="2:2">
      <c r="B45701" s="15"/>
    </row>
    <row r="45702" spans="2:2">
      <c r="B45702" s="15"/>
    </row>
    <row r="45703" spans="2:2">
      <c r="B45703" s="15"/>
    </row>
    <row r="45704" spans="2:2">
      <c r="B45704" s="15"/>
    </row>
    <row r="45705" spans="2:2">
      <c r="B45705" s="15"/>
    </row>
    <row r="45706" spans="2:2">
      <c r="B45706" s="15"/>
    </row>
    <row r="45707" spans="2:2">
      <c r="B45707" s="15"/>
    </row>
    <row r="45708" spans="2:2">
      <c r="B45708" s="15"/>
    </row>
    <row r="45709" spans="2:2">
      <c r="B45709" s="15"/>
    </row>
    <row r="45710" spans="2:2">
      <c r="B45710" s="15"/>
    </row>
    <row r="45711" spans="2:2">
      <c r="B45711" s="15"/>
    </row>
    <row r="45712" spans="2:2">
      <c r="B45712" s="15"/>
    </row>
    <row r="45713" spans="2:2">
      <c r="B45713" s="15"/>
    </row>
    <row r="45714" spans="2:2">
      <c r="B45714" s="15"/>
    </row>
    <row r="45715" spans="2:2">
      <c r="B45715" s="15"/>
    </row>
    <row r="45716" spans="2:2">
      <c r="B45716" s="15"/>
    </row>
    <row r="45717" spans="2:2">
      <c r="B45717" s="15"/>
    </row>
    <row r="45718" spans="2:2">
      <c r="B45718" s="15"/>
    </row>
    <row r="45719" spans="2:2">
      <c r="B45719" s="15"/>
    </row>
    <row r="45720" spans="2:2">
      <c r="B45720" s="15"/>
    </row>
    <row r="45721" spans="2:2">
      <c r="B45721" s="15"/>
    </row>
    <row r="45722" spans="2:2">
      <c r="B45722" s="15"/>
    </row>
    <row r="45723" spans="2:2">
      <c r="B45723" s="15"/>
    </row>
    <row r="45724" spans="2:2">
      <c r="B45724" s="15"/>
    </row>
    <row r="45725" spans="2:2">
      <c r="B45725" s="15"/>
    </row>
    <row r="45726" spans="2:2">
      <c r="B45726" s="15"/>
    </row>
    <row r="45727" spans="2:2">
      <c r="B45727" s="15"/>
    </row>
    <row r="45728" spans="2:2">
      <c r="B45728" s="15"/>
    </row>
    <row r="45729" spans="2:2">
      <c r="B45729" s="15"/>
    </row>
    <row r="45730" spans="2:2">
      <c r="B45730" s="15"/>
    </row>
    <row r="45731" spans="2:2">
      <c r="B45731" s="15"/>
    </row>
    <row r="45732" spans="2:2">
      <c r="B45732" s="15"/>
    </row>
    <row r="45733" spans="2:2">
      <c r="B45733" s="15"/>
    </row>
    <row r="45734" spans="2:2">
      <c r="B45734" s="15"/>
    </row>
    <row r="45735" spans="2:2">
      <c r="B45735" s="15"/>
    </row>
    <row r="45736" spans="2:2">
      <c r="B45736" s="15"/>
    </row>
    <row r="45737" spans="2:2">
      <c r="B45737" s="15"/>
    </row>
    <row r="45738" spans="2:2">
      <c r="B45738" s="15"/>
    </row>
    <row r="45739" spans="2:2">
      <c r="B45739" s="15"/>
    </row>
    <row r="45740" spans="2:2">
      <c r="B45740" s="15"/>
    </row>
    <row r="45741" spans="2:2">
      <c r="B45741" s="15"/>
    </row>
    <row r="45742" spans="2:2">
      <c r="B45742" s="15"/>
    </row>
    <row r="45743" spans="2:2">
      <c r="B45743" s="15"/>
    </row>
    <row r="45744" spans="2:2">
      <c r="B45744" s="15"/>
    </row>
    <row r="45745" spans="2:2">
      <c r="B45745" s="15"/>
    </row>
    <row r="45746" spans="2:2">
      <c r="B45746" s="15"/>
    </row>
    <row r="45747" spans="2:2">
      <c r="B45747" s="15"/>
    </row>
    <row r="45748" spans="2:2">
      <c r="B45748" s="15"/>
    </row>
    <row r="45749" spans="2:2">
      <c r="B45749" s="15"/>
    </row>
    <row r="45750" spans="2:2">
      <c r="B45750" s="15"/>
    </row>
    <row r="45751" spans="2:2">
      <c r="B45751" s="15"/>
    </row>
    <row r="45752" spans="2:2">
      <c r="B45752" s="15"/>
    </row>
    <row r="45753" spans="2:2">
      <c r="B45753" s="15"/>
    </row>
    <row r="45754" spans="2:2">
      <c r="B45754" s="15"/>
    </row>
    <row r="45755" spans="2:2">
      <c r="B45755" s="15"/>
    </row>
    <row r="45756" spans="2:2">
      <c r="B45756" s="15"/>
    </row>
    <row r="45757" spans="2:2">
      <c r="B45757" s="15"/>
    </row>
    <row r="45758" spans="2:2">
      <c r="B45758" s="15"/>
    </row>
    <row r="45759" spans="2:2">
      <c r="B45759" s="15"/>
    </row>
    <row r="45760" spans="2:2">
      <c r="B45760" s="15"/>
    </row>
    <row r="45761" spans="2:2">
      <c r="B45761" s="15"/>
    </row>
    <row r="45762" spans="2:2">
      <c r="B45762" s="15"/>
    </row>
    <row r="45763" spans="2:2">
      <c r="B45763" s="15"/>
    </row>
    <row r="45764" spans="2:2">
      <c r="B45764" s="15"/>
    </row>
    <row r="45765" spans="2:2">
      <c r="B45765" s="15"/>
    </row>
    <row r="45766" spans="2:2">
      <c r="B45766" s="15"/>
    </row>
    <row r="45767" spans="2:2">
      <c r="B45767" s="15"/>
    </row>
    <row r="45768" spans="2:2">
      <c r="B45768" s="15"/>
    </row>
    <row r="45769" spans="2:2">
      <c r="B45769" s="15"/>
    </row>
    <row r="45770" spans="2:2">
      <c r="B45770" s="15"/>
    </row>
    <row r="45771" spans="2:2">
      <c r="B45771" s="15"/>
    </row>
    <row r="45772" spans="2:2">
      <c r="B45772" s="15"/>
    </row>
    <row r="45773" spans="2:2">
      <c r="B45773" s="15"/>
    </row>
    <row r="45774" spans="2:2">
      <c r="B45774" s="15"/>
    </row>
    <row r="45775" spans="2:2">
      <c r="B45775" s="15"/>
    </row>
    <row r="45776" spans="2:2">
      <c r="B45776" s="15"/>
    </row>
    <row r="45777" spans="2:2">
      <c r="B45777" s="15"/>
    </row>
    <row r="45778" spans="2:2">
      <c r="B45778" s="15"/>
    </row>
    <row r="45779" spans="2:2">
      <c r="B45779" s="15"/>
    </row>
    <row r="45780" spans="2:2">
      <c r="B45780" s="15"/>
    </row>
    <row r="45781" spans="2:2">
      <c r="B45781" s="15"/>
    </row>
    <row r="45782" spans="2:2">
      <c r="B45782" s="15"/>
    </row>
    <row r="45783" spans="2:2">
      <c r="B45783" s="15"/>
    </row>
    <row r="45784" spans="2:2">
      <c r="B45784" s="15"/>
    </row>
    <row r="45785" spans="2:2">
      <c r="B45785" s="15"/>
    </row>
    <row r="45786" spans="2:2">
      <c r="B45786" s="15"/>
    </row>
    <row r="45787" spans="2:2">
      <c r="B45787" s="15"/>
    </row>
    <row r="45788" spans="2:2">
      <c r="B45788" s="15"/>
    </row>
    <row r="45789" spans="2:2">
      <c r="B45789" s="15"/>
    </row>
    <row r="45790" spans="2:2">
      <c r="B45790" s="15"/>
    </row>
    <row r="45791" spans="2:2">
      <c r="B45791" s="15"/>
    </row>
    <row r="45792" spans="2:2">
      <c r="B45792" s="15"/>
    </row>
    <row r="45793" spans="2:2">
      <c r="B45793" s="15"/>
    </row>
    <row r="45794" spans="2:2">
      <c r="B45794" s="15"/>
    </row>
    <row r="45795" spans="2:2">
      <c r="B45795" s="15"/>
    </row>
    <row r="45796" spans="2:2">
      <c r="B45796" s="15"/>
    </row>
    <row r="45797" spans="2:2">
      <c r="B45797" s="15"/>
    </row>
    <row r="45798" spans="2:2">
      <c r="B45798" s="15"/>
    </row>
    <row r="45799" spans="2:2">
      <c r="B45799" s="15"/>
    </row>
    <row r="45800" spans="2:2">
      <c r="B45800" s="15"/>
    </row>
    <row r="45801" spans="2:2">
      <c r="B45801" s="15"/>
    </row>
    <row r="45802" spans="2:2">
      <c r="B45802" s="15"/>
    </row>
    <row r="45803" spans="2:2">
      <c r="B45803" s="15"/>
    </row>
    <row r="45804" spans="2:2">
      <c r="B45804" s="15"/>
    </row>
    <row r="45805" spans="2:2">
      <c r="B45805" s="15"/>
    </row>
    <row r="45806" spans="2:2">
      <c r="B45806" s="15"/>
    </row>
    <row r="45807" spans="2:2">
      <c r="B45807" s="15"/>
    </row>
    <row r="45808" spans="2:2">
      <c r="B45808" s="15"/>
    </row>
    <row r="45809" spans="2:2">
      <c r="B45809" s="15"/>
    </row>
    <row r="45810" spans="2:2">
      <c r="B45810" s="15"/>
    </row>
    <row r="45811" spans="2:2">
      <c r="B45811" s="15"/>
    </row>
    <row r="45812" spans="2:2">
      <c r="B45812" s="15"/>
    </row>
    <row r="45813" spans="2:2">
      <c r="B45813" s="15"/>
    </row>
    <row r="45814" spans="2:2">
      <c r="B45814" s="15"/>
    </row>
    <row r="45815" spans="2:2">
      <c r="B45815" s="15"/>
    </row>
    <row r="45816" spans="2:2">
      <c r="B45816" s="15"/>
    </row>
    <row r="45817" spans="2:2">
      <c r="B45817" s="15"/>
    </row>
    <row r="45818" spans="2:2">
      <c r="B45818" s="15"/>
    </row>
    <row r="45819" spans="2:2">
      <c r="B45819" s="15"/>
    </row>
    <row r="45820" spans="2:2">
      <c r="B45820" s="15"/>
    </row>
    <row r="45821" spans="2:2">
      <c r="B45821" s="15"/>
    </row>
    <row r="45822" spans="2:2">
      <c r="B45822" s="15"/>
    </row>
    <row r="45823" spans="2:2">
      <c r="B45823" s="15"/>
    </row>
    <row r="45824" spans="2:2">
      <c r="B45824" s="15"/>
    </row>
    <row r="45825" spans="2:2">
      <c r="B45825" s="15"/>
    </row>
    <row r="45826" spans="2:2">
      <c r="B45826" s="15"/>
    </row>
    <row r="45827" spans="2:2">
      <c r="B45827" s="15"/>
    </row>
    <row r="45828" spans="2:2">
      <c r="B45828" s="15"/>
    </row>
    <row r="45829" spans="2:2">
      <c r="B45829" s="15"/>
    </row>
    <row r="45830" spans="2:2">
      <c r="B45830" s="15"/>
    </row>
    <row r="45831" spans="2:2">
      <c r="B45831" s="15"/>
    </row>
    <row r="45832" spans="2:2">
      <c r="B45832" s="15"/>
    </row>
    <row r="45833" spans="2:2">
      <c r="B45833" s="15"/>
    </row>
    <row r="45834" spans="2:2">
      <c r="B45834" s="15"/>
    </row>
    <row r="45835" spans="2:2">
      <c r="B45835" s="15"/>
    </row>
    <row r="45836" spans="2:2">
      <c r="B45836" s="15"/>
    </row>
    <row r="45837" spans="2:2">
      <c r="B45837" s="15"/>
    </row>
    <row r="45838" spans="2:2">
      <c r="B45838" s="15"/>
    </row>
    <row r="45839" spans="2:2">
      <c r="B45839" s="15"/>
    </row>
    <row r="45840" spans="2:2">
      <c r="B45840" s="15"/>
    </row>
    <row r="45841" spans="2:2">
      <c r="B45841" s="15"/>
    </row>
    <row r="45842" spans="2:2">
      <c r="B45842" s="15"/>
    </row>
    <row r="45843" spans="2:2">
      <c r="B45843" s="15"/>
    </row>
    <row r="45844" spans="2:2">
      <c r="B45844" s="15"/>
    </row>
    <row r="45845" spans="2:2">
      <c r="B45845" s="15"/>
    </row>
    <row r="45846" spans="2:2">
      <c r="B45846" s="15"/>
    </row>
    <row r="45847" spans="2:2">
      <c r="B45847" s="15"/>
    </row>
    <row r="45848" spans="2:2">
      <c r="B45848" s="15"/>
    </row>
    <row r="45849" spans="2:2">
      <c r="B45849" s="15"/>
    </row>
    <row r="45850" spans="2:2">
      <c r="B45850" s="15"/>
    </row>
    <row r="45851" spans="2:2">
      <c r="B45851" s="15"/>
    </row>
    <row r="45852" spans="2:2">
      <c r="B45852" s="15"/>
    </row>
    <row r="45853" spans="2:2">
      <c r="B45853" s="15"/>
    </row>
    <row r="45854" spans="2:2">
      <c r="B45854" s="15"/>
    </row>
    <row r="45855" spans="2:2">
      <c r="B45855" s="15"/>
    </row>
    <row r="45856" spans="2:2">
      <c r="B45856" s="15"/>
    </row>
    <row r="45857" spans="2:2">
      <c r="B45857" s="15"/>
    </row>
    <row r="45858" spans="2:2">
      <c r="B45858" s="15"/>
    </row>
    <row r="45859" spans="2:2">
      <c r="B45859" s="15"/>
    </row>
    <row r="45860" spans="2:2">
      <c r="B45860" s="15"/>
    </row>
    <row r="45861" spans="2:2">
      <c r="B45861" s="15"/>
    </row>
    <row r="45862" spans="2:2">
      <c r="B45862" s="15"/>
    </row>
    <row r="45863" spans="2:2">
      <c r="B45863" s="15"/>
    </row>
    <row r="45864" spans="2:2">
      <c r="B45864" s="15"/>
    </row>
    <row r="45865" spans="2:2">
      <c r="B45865" s="15"/>
    </row>
    <row r="45866" spans="2:2">
      <c r="B45866" s="15"/>
    </row>
    <row r="45867" spans="2:2">
      <c r="B45867" s="15"/>
    </row>
    <row r="45868" spans="2:2">
      <c r="B45868" s="15"/>
    </row>
    <row r="45869" spans="2:2">
      <c r="B45869" s="15"/>
    </row>
    <row r="45870" spans="2:2">
      <c r="B45870" s="15"/>
    </row>
    <row r="45871" spans="2:2">
      <c r="B45871" s="15"/>
    </row>
    <row r="45872" spans="2:2">
      <c r="B45872" s="15"/>
    </row>
    <row r="45873" spans="2:2">
      <c r="B45873" s="15"/>
    </row>
    <row r="45874" spans="2:2">
      <c r="B45874" s="15"/>
    </row>
    <row r="45875" spans="2:2">
      <c r="B45875" s="15"/>
    </row>
    <row r="45876" spans="2:2">
      <c r="B45876" s="15"/>
    </row>
    <row r="45877" spans="2:2">
      <c r="B45877" s="15"/>
    </row>
    <row r="45878" spans="2:2">
      <c r="B45878" s="15"/>
    </row>
    <row r="45879" spans="2:2">
      <c r="B45879" s="15"/>
    </row>
    <row r="45880" spans="2:2">
      <c r="B45880" s="15"/>
    </row>
    <row r="45881" spans="2:2">
      <c r="B45881" s="15"/>
    </row>
    <row r="45882" spans="2:2">
      <c r="B45882" s="15"/>
    </row>
    <row r="45883" spans="2:2">
      <c r="B45883" s="15"/>
    </row>
    <row r="45884" spans="2:2">
      <c r="B45884" s="15"/>
    </row>
    <row r="45885" spans="2:2">
      <c r="B45885" s="15"/>
    </row>
    <row r="45886" spans="2:2">
      <c r="B45886" s="15"/>
    </row>
    <row r="45887" spans="2:2">
      <c r="B45887" s="15"/>
    </row>
    <row r="45888" spans="2:2">
      <c r="B45888" s="15"/>
    </row>
    <row r="45889" spans="2:2">
      <c r="B45889" s="15"/>
    </row>
    <row r="45890" spans="2:2">
      <c r="B45890" s="15"/>
    </row>
    <row r="45891" spans="2:2">
      <c r="B45891" s="15"/>
    </row>
    <row r="45892" spans="2:2">
      <c r="B45892" s="15"/>
    </row>
    <row r="45893" spans="2:2">
      <c r="B45893" s="15"/>
    </row>
    <row r="45894" spans="2:2">
      <c r="B45894" s="15"/>
    </row>
    <row r="45895" spans="2:2">
      <c r="B45895" s="15"/>
    </row>
    <row r="45896" spans="2:2">
      <c r="B45896" s="15"/>
    </row>
    <row r="45897" spans="2:2">
      <c r="B45897" s="15"/>
    </row>
    <row r="45898" spans="2:2">
      <c r="B45898" s="15"/>
    </row>
    <row r="45899" spans="2:2">
      <c r="B45899" s="15"/>
    </row>
    <row r="45900" spans="2:2">
      <c r="B45900" s="15"/>
    </row>
    <row r="45901" spans="2:2">
      <c r="B45901" s="15"/>
    </row>
    <row r="45902" spans="2:2">
      <c r="B45902" s="15"/>
    </row>
    <row r="45903" spans="2:2">
      <c r="B45903" s="15"/>
    </row>
    <row r="45904" spans="2:2">
      <c r="B45904" s="15"/>
    </row>
    <row r="45905" spans="2:2">
      <c r="B45905" s="15"/>
    </row>
    <row r="45906" spans="2:2">
      <c r="B45906" s="15"/>
    </row>
    <row r="45907" spans="2:2">
      <c r="B45907" s="15"/>
    </row>
    <row r="45908" spans="2:2">
      <c r="B45908" s="15"/>
    </row>
    <row r="45909" spans="2:2">
      <c r="B45909" s="15"/>
    </row>
    <row r="45910" spans="2:2">
      <c r="B45910" s="15"/>
    </row>
    <row r="45911" spans="2:2">
      <c r="B45911" s="15"/>
    </row>
    <row r="45912" spans="2:2">
      <c r="B45912" s="15"/>
    </row>
    <row r="45913" spans="2:2">
      <c r="B45913" s="15"/>
    </row>
    <row r="45914" spans="2:2">
      <c r="B45914" s="15"/>
    </row>
    <row r="45915" spans="2:2">
      <c r="B45915" s="15"/>
    </row>
    <row r="45916" spans="2:2">
      <c r="B45916" s="15"/>
    </row>
    <row r="45917" spans="2:2">
      <c r="B45917" s="15"/>
    </row>
    <row r="45918" spans="2:2">
      <c r="B45918" s="15"/>
    </row>
    <row r="45919" spans="2:2">
      <c r="B45919" s="15"/>
    </row>
    <row r="45920" spans="2:2">
      <c r="B45920" s="15"/>
    </row>
    <row r="45921" spans="2:2">
      <c r="B45921" s="15"/>
    </row>
    <row r="45922" spans="2:2">
      <c r="B45922" s="15"/>
    </row>
    <row r="45923" spans="2:2">
      <c r="B45923" s="15"/>
    </row>
    <row r="45924" spans="2:2">
      <c r="B45924" s="15"/>
    </row>
    <row r="45925" spans="2:2">
      <c r="B45925" s="15"/>
    </row>
    <row r="45926" spans="2:2">
      <c r="B45926" s="15"/>
    </row>
    <row r="45927" spans="2:2">
      <c r="B45927" s="15"/>
    </row>
    <row r="45928" spans="2:2">
      <c r="B45928" s="15"/>
    </row>
    <row r="45929" spans="2:2">
      <c r="B45929" s="15"/>
    </row>
    <row r="45930" spans="2:2">
      <c r="B45930" s="15"/>
    </row>
    <row r="45931" spans="2:2">
      <c r="B45931" s="15"/>
    </row>
    <row r="45932" spans="2:2">
      <c r="B45932" s="15"/>
    </row>
    <row r="45933" spans="2:2">
      <c r="B45933" s="15"/>
    </row>
    <row r="45934" spans="2:2">
      <c r="B45934" s="15"/>
    </row>
    <row r="45935" spans="2:2">
      <c r="B45935" s="15"/>
    </row>
    <row r="45936" spans="2:2">
      <c r="B45936" s="15"/>
    </row>
    <row r="45937" spans="2:2">
      <c r="B45937" s="15"/>
    </row>
    <row r="45938" spans="2:2">
      <c r="B45938" s="15"/>
    </row>
    <row r="45939" spans="2:2">
      <c r="B45939" s="15"/>
    </row>
    <row r="45940" spans="2:2">
      <c r="B45940" s="15"/>
    </row>
    <row r="45941" spans="2:2">
      <c r="B45941" s="15"/>
    </row>
    <row r="45942" spans="2:2">
      <c r="B45942" s="15"/>
    </row>
    <row r="45943" spans="2:2">
      <c r="B45943" s="15"/>
    </row>
    <row r="45944" spans="2:2">
      <c r="B45944" s="15"/>
    </row>
    <row r="45945" spans="2:2">
      <c r="B45945" s="15"/>
    </row>
    <row r="45946" spans="2:2">
      <c r="B45946" s="15"/>
    </row>
    <row r="45947" spans="2:2">
      <c r="B45947" s="15"/>
    </row>
    <row r="45948" spans="2:2">
      <c r="B45948" s="15"/>
    </row>
    <row r="45949" spans="2:2">
      <c r="B45949" s="15"/>
    </row>
    <row r="45950" spans="2:2">
      <c r="B45950" s="15"/>
    </row>
    <row r="45951" spans="2:2">
      <c r="B45951" s="15"/>
    </row>
    <row r="45952" spans="2:2">
      <c r="B45952" s="15"/>
    </row>
    <row r="45953" spans="2:2">
      <c r="B45953" s="15"/>
    </row>
    <row r="45954" spans="2:2">
      <c r="B45954" s="15"/>
    </row>
    <row r="45955" spans="2:2">
      <c r="B45955" s="15"/>
    </row>
    <row r="45956" spans="2:2">
      <c r="B45956" s="15"/>
    </row>
    <row r="45957" spans="2:2">
      <c r="B45957" s="15"/>
    </row>
    <row r="45958" spans="2:2">
      <c r="B45958" s="15"/>
    </row>
    <row r="45959" spans="2:2">
      <c r="B45959" s="15"/>
    </row>
    <row r="45960" spans="2:2">
      <c r="B45960" s="15"/>
    </row>
    <row r="45961" spans="2:2">
      <c r="B45961" s="15"/>
    </row>
    <row r="45962" spans="2:2">
      <c r="B45962" s="15"/>
    </row>
    <row r="45963" spans="2:2">
      <c r="B45963" s="15"/>
    </row>
    <row r="45964" spans="2:2">
      <c r="B45964" s="15"/>
    </row>
    <row r="45965" spans="2:2">
      <c r="B45965" s="15"/>
    </row>
    <row r="45966" spans="2:2">
      <c r="B45966" s="15"/>
    </row>
    <row r="45967" spans="2:2">
      <c r="B45967" s="15"/>
    </row>
    <row r="45968" spans="2:2">
      <c r="B45968" s="15"/>
    </row>
    <row r="45969" spans="2:2">
      <c r="B45969" s="15"/>
    </row>
    <row r="45970" spans="2:2">
      <c r="B45970" s="15"/>
    </row>
    <row r="45971" spans="2:2">
      <c r="B45971" s="15"/>
    </row>
    <row r="45972" spans="2:2">
      <c r="B45972" s="15"/>
    </row>
    <row r="45973" spans="2:2">
      <c r="B45973" s="15"/>
    </row>
    <row r="45974" spans="2:2">
      <c r="B45974" s="15"/>
    </row>
    <row r="45975" spans="2:2">
      <c r="B45975" s="15"/>
    </row>
    <row r="45976" spans="2:2">
      <c r="B45976" s="15"/>
    </row>
    <row r="45977" spans="2:2">
      <c r="B45977" s="15"/>
    </row>
    <row r="45978" spans="2:2">
      <c r="B45978" s="15"/>
    </row>
    <row r="45979" spans="2:2">
      <c r="B45979" s="15"/>
    </row>
    <row r="45980" spans="2:2">
      <c r="B45980" s="15"/>
    </row>
    <row r="45981" spans="2:2">
      <c r="B45981" s="15"/>
    </row>
    <row r="45982" spans="2:2">
      <c r="B45982" s="15"/>
    </row>
    <row r="45983" spans="2:2">
      <c r="B45983" s="15"/>
    </row>
    <row r="45984" spans="2:2">
      <c r="B45984" s="15"/>
    </row>
    <row r="45985" spans="2:2">
      <c r="B45985" s="15"/>
    </row>
    <row r="45986" spans="2:2">
      <c r="B45986" s="15"/>
    </row>
    <row r="45987" spans="2:2">
      <c r="B45987" s="15"/>
    </row>
    <row r="45988" spans="2:2">
      <c r="B45988" s="15"/>
    </row>
    <row r="45989" spans="2:2">
      <c r="B45989" s="15"/>
    </row>
    <row r="45990" spans="2:2">
      <c r="B45990" s="15"/>
    </row>
    <row r="45991" spans="2:2">
      <c r="B45991" s="15"/>
    </row>
    <row r="45992" spans="2:2">
      <c r="B45992" s="15"/>
    </row>
    <row r="45993" spans="2:2">
      <c r="B45993" s="15"/>
    </row>
    <row r="45994" spans="2:2">
      <c r="B45994" s="15"/>
    </row>
    <row r="45995" spans="2:2">
      <c r="B45995" s="15"/>
    </row>
    <row r="45996" spans="2:2">
      <c r="B45996" s="15"/>
    </row>
    <row r="45997" spans="2:2">
      <c r="B45997" s="15"/>
    </row>
    <row r="45998" spans="2:2">
      <c r="B45998" s="15"/>
    </row>
    <row r="45999" spans="2:2">
      <c r="B45999" s="15"/>
    </row>
    <row r="46000" spans="2:2">
      <c r="B46000" s="15"/>
    </row>
    <row r="46001" spans="2:2">
      <c r="B46001" s="15"/>
    </row>
    <row r="46002" spans="2:2">
      <c r="B46002" s="15"/>
    </row>
    <row r="46003" spans="2:2">
      <c r="B46003" s="15"/>
    </row>
    <row r="46004" spans="2:2">
      <c r="B46004" s="15"/>
    </row>
    <row r="46005" spans="2:2">
      <c r="B46005" s="15"/>
    </row>
    <row r="46006" spans="2:2">
      <c r="B46006" s="15"/>
    </row>
    <row r="46007" spans="2:2">
      <c r="B46007" s="15"/>
    </row>
    <row r="46008" spans="2:2">
      <c r="B46008" s="15"/>
    </row>
    <row r="46009" spans="2:2">
      <c r="B46009" s="15"/>
    </row>
    <row r="46010" spans="2:2">
      <c r="B46010" s="15"/>
    </row>
    <row r="46011" spans="2:2">
      <c r="B46011" s="15"/>
    </row>
    <row r="46012" spans="2:2">
      <c r="B46012" s="15"/>
    </row>
    <row r="46013" spans="2:2">
      <c r="B46013" s="15"/>
    </row>
    <row r="46014" spans="2:2">
      <c r="B46014" s="15"/>
    </row>
    <row r="46015" spans="2:2">
      <c r="B46015" s="15"/>
    </row>
    <row r="46016" spans="2:2">
      <c r="B46016" s="15"/>
    </row>
    <row r="46017" spans="2:2">
      <c r="B46017" s="15"/>
    </row>
    <row r="46018" spans="2:2">
      <c r="B46018" s="15"/>
    </row>
    <row r="46019" spans="2:2">
      <c r="B46019" s="15"/>
    </row>
    <row r="46020" spans="2:2">
      <c r="B46020" s="15"/>
    </row>
    <row r="46021" spans="2:2">
      <c r="B46021" s="15"/>
    </row>
    <row r="46022" spans="2:2">
      <c r="B46022" s="15"/>
    </row>
    <row r="46023" spans="2:2">
      <c r="B46023" s="15"/>
    </row>
    <row r="46024" spans="2:2">
      <c r="B46024" s="15"/>
    </row>
    <row r="46025" spans="2:2">
      <c r="B46025" s="15"/>
    </row>
    <row r="46026" spans="2:2">
      <c r="B46026" s="15"/>
    </row>
    <row r="46027" spans="2:2">
      <c r="B46027" s="15"/>
    </row>
    <row r="46028" spans="2:2">
      <c r="B46028" s="15"/>
    </row>
    <row r="46029" spans="2:2">
      <c r="B46029" s="15"/>
    </row>
    <row r="46030" spans="2:2">
      <c r="B46030" s="15"/>
    </row>
    <row r="46031" spans="2:2">
      <c r="B46031" s="15"/>
    </row>
    <row r="46032" spans="2:2">
      <c r="B46032" s="15"/>
    </row>
    <row r="46033" spans="2:2">
      <c r="B46033" s="15"/>
    </row>
    <row r="46034" spans="2:2">
      <c r="B46034" s="15"/>
    </row>
    <row r="46035" spans="2:2">
      <c r="B46035" s="15"/>
    </row>
    <row r="46036" spans="2:2">
      <c r="B46036" s="15"/>
    </row>
    <row r="46037" spans="2:2">
      <c r="B46037" s="15"/>
    </row>
    <row r="46038" spans="2:2">
      <c r="B46038" s="15"/>
    </row>
    <row r="46039" spans="2:2">
      <c r="B46039" s="15"/>
    </row>
    <row r="46040" spans="2:2">
      <c r="B46040" s="15"/>
    </row>
    <row r="46041" spans="2:2">
      <c r="B46041" s="15"/>
    </row>
    <row r="46042" spans="2:2">
      <c r="B46042" s="15"/>
    </row>
    <row r="46043" spans="2:2">
      <c r="B46043" s="15"/>
    </row>
    <row r="46044" spans="2:2">
      <c r="B46044" s="15"/>
    </row>
    <row r="46045" spans="2:2">
      <c r="B46045" s="15"/>
    </row>
    <row r="46046" spans="2:2">
      <c r="B46046" s="15"/>
    </row>
    <row r="46047" spans="2:2">
      <c r="B46047" s="15"/>
    </row>
    <row r="46048" spans="2:2">
      <c r="B46048" s="15"/>
    </row>
    <row r="46049" spans="2:2">
      <c r="B46049" s="15"/>
    </row>
    <row r="46050" spans="2:2">
      <c r="B46050" s="15"/>
    </row>
    <row r="46051" spans="2:2">
      <c r="B46051" s="15"/>
    </row>
    <row r="46052" spans="2:2">
      <c r="B46052" s="15"/>
    </row>
    <row r="46053" spans="2:2">
      <c r="B46053" s="15"/>
    </row>
    <row r="46054" spans="2:2">
      <c r="B46054" s="15"/>
    </row>
    <row r="46055" spans="2:2">
      <c r="B46055" s="15"/>
    </row>
    <row r="46056" spans="2:2">
      <c r="B46056" s="15"/>
    </row>
    <row r="46057" spans="2:2">
      <c r="B46057" s="15"/>
    </row>
    <row r="46058" spans="2:2">
      <c r="B46058" s="15"/>
    </row>
    <row r="46059" spans="2:2">
      <c r="B46059" s="15"/>
    </row>
    <row r="46060" spans="2:2">
      <c r="B46060" s="15"/>
    </row>
    <row r="46061" spans="2:2">
      <c r="B46061" s="15"/>
    </row>
    <row r="46062" spans="2:2">
      <c r="B46062" s="15"/>
    </row>
    <row r="46063" spans="2:2">
      <c r="B46063" s="15"/>
    </row>
    <row r="46064" spans="2:2">
      <c r="B46064" s="15"/>
    </row>
    <row r="46065" spans="2:2">
      <c r="B46065" s="15"/>
    </row>
    <row r="46066" spans="2:2">
      <c r="B46066" s="15"/>
    </row>
    <row r="46067" spans="2:2">
      <c r="B46067" s="15"/>
    </row>
    <row r="46068" spans="2:2">
      <c r="B46068" s="15"/>
    </row>
    <row r="46069" spans="2:2">
      <c r="B46069" s="15"/>
    </row>
    <row r="46070" spans="2:2">
      <c r="B46070" s="15"/>
    </row>
    <row r="46071" spans="2:2">
      <c r="B46071" s="15"/>
    </row>
    <row r="46072" spans="2:2">
      <c r="B46072" s="15"/>
    </row>
    <row r="46073" spans="2:2">
      <c r="B46073" s="15"/>
    </row>
    <row r="46074" spans="2:2">
      <c r="B46074" s="15"/>
    </row>
    <row r="46075" spans="2:2">
      <c r="B46075" s="15"/>
    </row>
    <row r="46076" spans="2:2">
      <c r="B46076" s="15"/>
    </row>
    <row r="46077" spans="2:2">
      <c r="B46077" s="15"/>
    </row>
    <row r="46078" spans="2:2">
      <c r="B46078" s="15"/>
    </row>
    <row r="46079" spans="2:2">
      <c r="B46079" s="15"/>
    </row>
    <row r="46080" spans="2:2">
      <c r="B46080" s="15"/>
    </row>
    <row r="46081" spans="2:2">
      <c r="B46081" s="15"/>
    </row>
    <row r="46082" spans="2:2">
      <c r="B46082" s="15"/>
    </row>
    <row r="46083" spans="2:2">
      <c r="B46083" s="15"/>
    </row>
    <row r="46084" spans="2:2">
      <c r="B46084" s="15"/>
    </row>
    <row r="46085" spans="2:2">
      <c r="B46085" s="15"/>
    </row>
    <row r="46086" spans="2:2">
      <c r="B46086" s="15"/>
    </row>
    <row r="46087" spans="2:2">
      <c r="B46087" s="15"/>
    </row>
    <row r="46088" spans="2:2">
      <c r="B46088" s="15"/>
    </row>
    <row r="46089" spans="2:2">
      <c r="B46089" s="15"/>
    </row>
    <row r="46090" spans="2:2">
      <c r="B46090" s="15"/>
    </row>
    <row r="46091" spans="2:2">
      <c r="B46091" s="15"/>
    </row>
    <row r="46092" spans="2:2">
      <c r="B46092" s="15"/>
    </row>
    <row r="46093" spans="2:2">
      <c r="B46093" s="15"/>
    </row>
    <row r="46094" spans="2:2">
      <c r="B46094" s="15"/>
    </row>
    <row r="46095" spans="2:2">
      <c r="B46095" s="15"/>
    </row>
    <row r="46096" spans="2:2">
      <c r="B46096" s="15"/>
    </row>
    <row r="46097" spans="2:2">
      <c r="B46097" s="15"/>
    </row>
    <row r="46098" spans="2:2">
      <c r="B46098" s="15"/>
    </row>
    <row r="46099" spans="2:2">
      <c r="B46099" s="15"/>
    </row>
    <row r="46100" spans="2:2">
      <c r="B46100" s="15"/>
    </row>
    <row r="46101" spans="2:2">
      <c r="B46101" s="15"/>
    </row>
    <row r="46102" spans="2:2">
      <c r="B46102" s="15"/>
    </row>
    <row r="46103" spans="2:2">
      <c r="B46103" s="15"/>
    </row>
    <row r="46104" spans="2:2">
      <c r="B46104" s="15"/>
    </row>
    <row r="46105" spans="2:2">
      <c r="B46105" s="15"/>
    </row>
    <row r="46106" spans="2:2">
      <c r="B46106" s="15"/>
    </row>
    <row r="46107" spans="2:2">
      <c r="B46107" s="15"/>
    </row>
    <row r="46108" spans="2:2">
      <c r="B46108" s="15"/>
    </row>
    <row r="46109" spans="2:2">
      <c r="B46109" s="15"/>
    </row>
    <row r="46110" spans="2:2">
      <c r="B46110" s="15"/>
    </row>
    <row r="46111" spans="2:2">
      <c r="B46111" s="15"/>
    </row>
    <row r="46112" spans="2:2">
      <c r="B46112" s="15"/>
    </row>
    <row r="46113" spans="2:2">
      <c r="B46113" s="15"/>
    </row>
    <row r="46114" spans="2:2">
      <c r="B46114" s="15"/>
    </row>
    <row r="46115" spans="2:2">
      <c r="B46115" s="15"/>
    </row>
    <row r="46116" spans="2:2">
      <c r="B46116" s="15"/>
    </row>
    <row r="46117" spans="2:2">
      <c r="B46117" s="15"/>
    </row>
    <row r="46118" spans="2:2">
      <c r="B46118" s="15"/>
    </row>
    <row r="46119" spans="2:2">
      <c r="B46119" s="15"/>
    </row>
    <row r="46120" spans="2:2">
      <c r="B46120" s="15"/>
    </row>
    <row r="46121" spans="2:2">
      <c r="B46121" s="15"/>
    </row>
    <row r="46122" spans="2:2">
      <c r="B46122" s="15"/>
    </row>
    <row r="46123" spans="2:2">
      <c r="B46123" s="15"/>
    </row>
    <row r="46124" spans="2:2">
      <c r="B46124" s="15"/>
    </row>
    <row r="46125" spans="2:2">
      <c r="B46125" s="15"/>
    </row>
    <row r="46126" spans="2:2">
      <c r="B46126" s="15"/>
    </row>
    <row r="46127" spans="2:2">
      <c r="B46127" s="15"/>
    </row>
    <row r="46128" spans="2:2">
      <c r="B46128" s="15"/>
    </row>
    <row r="46129" spans="2:2">
      <c r="B46129" s="15"/>
    </row>
    <row r="46130" spans="2:2">
      <c r="B46130" s="15"/>
    </row>
    <row r="46131" spans="2:2">
      <c r="B46131" s="15"/>
    </row>
    <row r="46132" spans="2:2">
      <c r="B46132" s="15"/>
    </row>
    <row r="46133" spans="2:2">
      <c r="B46133" s="15"/>
    </row>
    <row r="46134" spans="2:2">
      <c r="B46134" s="15"/>
    </row>
    <row r="46135" spans="2:2">
      <c r="B46135" s="15"/>
    </row>
    <row r="46136" spans="2:2">
      <c r="B46136" s="15"/>
    </row>
    <row r="46137" spans="2:2">
      <c r="B46137" s="15"/>
    </row>
    <row r="46138" spans="2:2">
      <c r="B46138" s="15"/>
    </row>
    <row r="46139" spans="2:2">
      <c r="B46139" s="15"/>
    </row>
    <row r="46140" spans="2:2">
      <c r="B46140" s="15"/>
    </row>
    <row r="46141" spans="2:2">
      <c r="B46141" s="15"/>
    </row>
    <row r="46142" spans="2:2">
      <c r="B46142" s="15"/>
    </row>
    <row r="46143" spans="2:2">
      <c r="B46143" s="15"/>
    </row>
    <row r="46144" spans="2:2">
      <c r="B46144" s="15"/>
    </row>
    <row r="46145" spans="2:2">
      <c r="B46145" s="15"/>
    </row>
    <row r="46146" spans="2:2">
      <c r="B46146" s="15"/>
    </row>
    <row r="46147" spans="2:2">
      <c r="B46147" s="15"/>
    </row>
    <row r="46148" spans="2:2">
      <c r="B46148" s="15"/>
    </row>
    <row r="46149" spans="2:2">
      <c r="B46149" s="15"/>
    </row>
    <row r="46150" spans="2:2">
      <c r="B46150" s="15"/>
    </row>
    <row r="46151" spans="2:2">
      <c r="B46151" s="15"/>
    </row>
    <row r="46152" spans="2:2">
      <c r="B46152" s="15"/>
    </row>
    <row r="46153" spans="2:2">
      <c r="B46153" s="15"/>
    </row>
    <row r="46154" spans="2:2">
      <c r="B46154" s="15"/>
    </row>
    <row r="46155" spans="2:2">
      <c r="B46155" s="15"/>
    </row>
    <row r="46156" spans="2:2">
      <c r="B46156" s="15"/>
    </row>
    <row r="46157" spans="2:2">
      <c r="B46157" s="15"/>
    </row>
    <row r="46158" spans="2:2">
      <c r="B46158" s="15"/>
    </row>
    <row r="46159" spans="2:2">
      <c r="B46159" s="15"/>
    </row>
    <row r="46160" spans="2:2">
      <c r="B46160" s="15"/>
    </row>
    <row r="46161" spans="2:2">
      <c r="B46161" s="15"/>
    </row>
    <row r="46162" spans="2:2">
      <c r="B46162" s="15"/>
    </row>
    <row r="46163" spans="2:2">
      <c r="B46163" s="15"/>
    </row>
    <row r="46164" spans="2:2">
      <c r="B46164" s="15"/>
    </row>
    <row r="46165" spans="2:2">
      <c r="B46165" s="15"/>
    </row>
    <row r="46166" spans="2:2">
      <c r="B46166" s="15"/>
    </row>
    <row r="46167" spans="2:2">
      <c r="B46167" s="15"/>
    </row>
    <row r="46168" spans="2:2">
      <c r="B46168" s="15"/>
    </row>
    <row r="46169" spans="2:2">
      <c r="B46169" s="15"/>
    </row>
    <row r="46170" spans="2:2">
      <c r="B46170" s="15"/>
    </row>
    <row r="46171" spans="2:2">
      <c r="B46171" s="15"/>
    </row>
    <row r="46172" spans="2:2">
      <c r="B46172" s="15"/>
    </row>
    <row r="46173" spans="2:2">
      <c r="B46173" s="15"/>
    </row>
    <row r="46174" spans="2:2">
      <c r="B46174" s="15"/>
    </row>
    <row r="46175" spans="2:2">
      <c r="B46175" s="15"/>
    </row>
    <row r="46176" spans="2:2">
      <c r="B46176" s="15"/>
    </row>
    <row r="46177" spans="2:2">
      <c r="B46177" s="15"/>
    </row>
    <row r="46178" spans="2:2">
      <c r="B46178" s="15"/>
    </row>
    <row r="46179" spans="2:2">
      <c r="B46179" s="15"/>
    </row>
    <row r="46180" spans="2:2">
      <c r="B46180" s="15"/>
    </row>
    <row r="46181" spans="2:2">
      <c r="B46181" s="15"/>
    </row>
    <row r="46182" spans="2:2">
      <c r="B46182" s="15"/>
    </row>
    <row r="46183" spans="2:2">
      <c r="B46183" s="15"/>
    </row>
    <row r="46184" spans="2:2">
      <c r="B46184" s="15"/>
    </row>
    <row r="46185" spans="2:2">
      <c r="B46185" s="15"/>
    </row>
    <row r="46186" spans="2:2">
      <c r="B46186" s="15"/>
    </row>
    <row r="46187" spans="2:2">
      <c r="B46187" s="15"/>
    </row>
    <row r="46188" spans="2:2">
      <c r="B46188" s="15"/>
    </row>
    <row r="46189" spans="2:2">
      <c r="B46189" s="15"/>
    </row>
    <row r="46190" spans="2:2">
      <c r="B46190" s="15"/>
    </row>
    <row r="46191" spans="2:2">
      <c r="B46191" s="15"/>
    </row>
    <row r="46192" spans="2:2">
      <c r="B46192" s="15"/>
    </row>
    <row r="46193" spans="2:2">
      <c r="B46193" s="15"/>
    </row>
    <row r="46194" spans="2:2">
      <c r="B46194" s="15"/>
    </row>
    <row r="46195" spans="2:2">
      <c r="B46195" s="15"/>
    </row>
    <row r="46196" spans="2:2">
      <c r="B46196" s="15"/>
    </row>
    <row r="46197" spans="2:2">
      <c r="B46197" s="15"/>
    </row>
    <row r="46198" spans="2:2">
      <c r="B46198" s="15"/>
    </row>
    <row r="46199" spans="2:2">
      <c r="B46199" s="15"/>
    </row>
    <row r="46200" spans="2:2">
      <c r="B46200" s="15"/>
    </row>
    <row r="46201" spans="2:2">
      <c r="B46201" s="15"/>
    </row>
    <row r="46202" spans="2:2">
      <c r="B46202" s="15"/>
    </row>
    <row r="46203" spans="2:2">
      <c r="B46203" s="15"/>
    </row>
    <row r="46204" spans="2:2">
      <c r="B46204" s="15"/>
    </row>
    <row r="46205" spans="2:2">
      <c r="B46205" s="15"/>
    </row>
    <row r="46206" spans="2:2">
      <c r="B46206" s="15"/>
    </row>
    <row r="46207" spans="2:2">
      <c r="B46207" s="15"/>
    </row>
    <row r="46208" spans="2:2">
      <c r="B46208" s="15"/>
    </row>
    <row r="46209" spans="2:2">
      <c r="B46209" s="15"/>
    </row>
    <row r="46210" spans="2:2">
      <c r="B46210" s="15"/>
    </row>
    <row r="46211" spans="2:2">
      <c r="B46211" s="15"/>
    </row>
    <row r="46212" spans="2:2">
      <c r="B46212" s="15"/>
    </row>
    <row r="46213" spans="2:2">
      <c r="B46213" s="15"/>
    </row>
    <row r="46214" spans="2:2">
      <c r="B46214" s="15"/>
    </row>
    <row r="46215" spans="2:2">
      <c r="B46215" s="15"/>
    </row>
    <row r="46216" spans="2:2">
      <c r="B46216" s="15"/>
    </row>
    <row r="46217" spans="2:2">
      <c r="B46217" s="15"/>
    </row>
    <row r="46218" spans="2:2">
      <c r="B46218" s="15"/>
    </row>
    <row r="46219" spans="2:2">
      <c r="B46219" s="15"/>
    </row>
    <row r="46220" spans="2:2">
      <c r="B46220" s="15"/>
    </row>
    <row r="46221" spans="2:2">
      <c r="B46221" s="15"/>
    </row>
    <row r="46222" spans="2:2">
      <c r="B46222" s="15"/>
    </row>
    <row r="46223" spans="2:2">
      <c r="B46223" s="15"/>
    </row>
    <row r="46224" spans="2:2">
      <c r="B46224" s="15"/>
    </row>
    <row r="46225" spans="2:2">
      <c r="B46225" s="15"/>
    </row>
    <row r="46226" spans="2:2">
      <c r="B46226" s="15"/>
    </row>
    <row r="46227" spans="2:2">
      <c r="B46227" s="15"/>
    </row>
    <row r="46228" spans="2:2">
      <c r="B46228" s="15"/>
    </row>
    <row r="46229" spans="2:2">
      <c r="B46229" s="15"/>
    </row>
    <row r="46230" spans="2:2">
      <c r="B46230" s="15"/>
    </row>
    <row r="46231" spans="2:2">
      <c r="B46231" s="15"/>
    </row>
    <row r="46232" spans="2:2">
      <c r="B46232" s="15"/>
    </row>
    <row r="46233" spans="2:2">
      <c r="B46233" s="15"/>
    </row>
    <row r="46234" spans="2:2">
      <c r="B46234" s="15"/>
    </row>
    <row r="46235" spans="2:2">
      <c r="B46235" s="15"/>
    </row>
    <row r="46236" spans="2:2">
      <c r="B46236" s="15"/>
    </row>
    <row r="46237" spans="2:2">
      <c r="B46237" s="15"/>
    </row>
    <row r="46238" spans="2:2">
      <c r="B46238" s="15"/>
    </row>
    <row r="46239" spans="2:2">
      <c r="B46239" s="15"/>
    </row>
    <row r="46240" spans="2:2">
      <c r="B46240" s="15"/>
    </row>
    <row r="46241" spans="2:2">
      <c r="B46241" s="15"/>
    </row>
    <row r="46242" spans="2:2">
      <c r="B46242" s="15"/>
    </row>
    <row r="46243" spans="2:2">
      <c r="B46243" s="15"/>
    </row>
    <row r="46244" spans="2:2">
      <c r="B46244" s="15"/>
    </row>
    <row r="46245" spans="2:2">
      <c r="B46245" s="15"/>
    </row>
    <row r="46246" spans="2:2">
      <c r="B46246" s="15"/>
    </row>
    <row r="46247" spans="2:2">
      <c r="B46247" s="15"/>
    </row>
    <row r="46248" spans="2:2">
      <c r="B46248" s="15"/>
    </row>
    <row r="46249" spans="2:2">
      <c r="B46249" s="15"/>
    </row>
    <row r="46250" spans="2:2">
      <c r="B46250" s="15"/>
    </row>
    <row r="46251" spans="2:2">
      <c r="B46251" s="15"/>
    </row>
    <row r="46252" spans="2:2">
      <c r="B46252" s="15"/>
    </row>
    <row r="46253" spans="2:2">
      <c r="B46253" s="15"/>
    </row>
    <row r="46254" spans="2:2">
      <c r="B46254" s="15"/>
    </row>
    <row r="46255" spans="2:2">
      <c r="B46255" s="15"/>
    </row>
    <row r="46256" spans="2:2">
      <c r="B46256" s="15"/>
    </row>
    <row r="46257" spans="2:2">
      <c r="B46257" s="15"/>
    </row>
    <row r="46258" spans="2:2">
      <c r="B46258" s="15"/>
    </row>
    <row r="46259" spans="2:2">
      <c r="B46259" s="15"/>
    </row>
    <row r="46260" spans="2:2">
      <c r="B46260" s="15"/>
    </row>
    <row r="46261" spans="2:2">
      <c r="B46261" s="15"/>
    </row>
    <row r="46262" spans="2:2">
      <c r="B46262" s="15"/>
    </row>
    <row r="46263" spans="2:2">
      <c r="B46263" s="15"/>
    </row>
    <row r="46264" spans="2:2">
      <c r="B46264" s="15"/>
    </row>
    <row r="46265" spans="2:2">
      <c r="B46265" s="15"/>
    </row>
    <row r="46266" spans="2:2">
      <c r="B46266" s="15"/>
    </row>
    <row r="46267" spans="2:2">
      <c r="B46267" s="15"/>
    </row>
    <row r="46268" spans="2:2">
      <c r="B46268" s="15"/>
    </row>
    <row r="46269" spans="2:2">
      <c r="B46269" s="15"/>
    </row>
    <row r="46270" spans="2:2">
      <c r="B46270" s="15"/>
    </row>
    <row r="46271" spans="2:2">
      <c r="B46271" s="15"/>
    </row>
    <row r="46272" spans="2:2">
      <c r="B46272" s="15"/>
    </row>
    <row r="46273" spans="2:2">
      <c r="B46273" s="15"/>
    </row>
    <row r="46274" spans="2:2">
      <c r="B46274" s="15"/>
    </row>
    <row r="46275" spans="2:2">
      <c r="B46275" s="15"/>
    </row>
    <row r="46276" spans="2:2">
      <c r="B46276" s="15"/>
    </row>
    <row r="46277" spans="2:2">
      <c r="B46277" s="15"/>
    </row>
    <row r="46278" spans="2:2">
      <c r="B46278" s="15"/>
    </row>
    <row r="46279" spans="2:2">
      <c r="B46279" s="15"/>
    </row>
    <row r="46280" spans="2:2">
      <c r="B46280" s="15"/>
    </row>
    <row r="46281" spans="2:2">
      <c r="B46281" s="15"/>
    </row>
    <row r="46282" spans="2:2">
      <c r="B46282" s="15"/>
    </row>
    <row r="46283" spans="2:2">
      <c r="B46283" s="15"/>
    </row>
    <row r="46284" spans="2:2">
      <c r="B46284" s="15"/>
    </row>
    <row r="46285" spans="2:2">
      <c r="B46285" s="15"/>
    </row>
    <row r="46286" spans="2:2">
      <c r="B46286" s="15"/>
    </row>
    <row r="46287" spans="2:2">
      <c r="B46287" s="15"/>
    </row>
    <row r="46288" spans="2:2">
      <c r="B46288" s="15"/>
    </row>
    <row r="46289" spans="2:2">
      <c r="B46289" s="15"/>
    </row>
    <row r="46290" spans="2:2">
      <c r="B46290" s="15"/>
    </row>
    <row r="46291" spans="2:2">
      <c r="B46291" s="15"/>
    </row>
    <row r="46292" spans="2:2">
      <c r="B46292" s="15"/>
    </row>
    <row r="46293" spans="2:2">
      <c r="B46293" s="15"/>
    </row>
    <row r="46294" spans="2:2">
      <c r="B46294" s="15"/>
    </row>
    <row r="46295" spans="2:2">
      <c r="B46295" s="15"/>
    </row>
    <row r="46296" spans="2:2">
      <c r="B46296" s="15"/>
    </row>
    <row r="46297" spans="2:2">
      <c r="B46297" s="15"/>
    </row>
    <row r="46298" spans="2:2">
      <c r="B46298" s="15"/>
    </row>
    <row r="46299" spans="2:2">
      <c r="B46299" s="15"/>
    </row>
    <row r="46300" spans="2:2">
      <c r="B46300" s="15"/>
    </row>
    <row r="46301" spans="2:2">
      <c r="B46301" s="15"/>
    </row>
    <row r="46302" spans="2:2">
      <c r="B46302" s="15"/>
    </row>
    <row r="46303" spans="2:2">
      <c r="B46303" s="15"/>
    </row>
    <row r="46304" spans="2:2">
      <c r="B46304" s="15"/>
    </row>
    <row r="46305" spans="2:2">
      <c r="B46305" s="15"/>
    </row>
    <row r="46306" spans="2:2">
      <c r="B46306" s="15"/>
    </row>
    <row r="46307" spans="2:2">
      <c r="B46307" s="15"/>
    </row>
    <row r="46308" spans="2:2">
      <c r="B46308" s="15"/>
    </row>
    <row r="46309" spans="2:2">
      <c r="B46309" s="15"/>
    </row>
    <row r="46310" spans="2:2">
      <c r="B46310" s="15"/>
    </row>
    <row r="46311" spans="2:2">
      <c r="B46311" s="15"/>
    </row>
    <row r="46312" spans="2:2">
      <c r="B46312" s="15"/>
    </row>
    <row r="46313" spans="2:2">
      <c r="B46313" s="15"/>
    </row>
    <row r="46314" spans="2:2">
      <c r="B46314" s="15"/>
    </row>
    <row r="46315" spans="2:2">
      <c r="B46315" s="15"/>
    </row>
    <row r="46316" spans="2:2">
      <c r="B46316" s="15"/>
    </row>
    <row r="46317" spans="2:2">
      <c r="B46317" s="15"/>
    </row>
    <row r="46318" spans="2:2">
      <c r="B46318" s="15"/>
    </row>
    <row r="46319" spans="2:2">
      <c r="B46319" s="15"/>
    </row>
    <row r="46320" spans="2:2">
      <c r="B46320" s="15"/>
    </row>
    <row r="46321" spans="2:2">
      <c r="B46321" s="15"/>
    </row>
    <row r="46322" spans="2:2">
      <c r="B46322" s="15"/>
    </row>
    <row r="46323" spans="2:2">
      <c r="B46323" s="15"/>
    </row>
    <row r="46324" spans="2:2">
      <c r="B46324" s="15"/>
    </row>
    <row r="46325" spans="2:2">
      <c r="B46325" s="15"/>
    </row>
    <row r="46326" spans="2:2">
      <c r="B46326" s="15"/>
    </row>
    <row r="46327" spans="2:2">
      <c r="B46327" s="15"/>
    </row>
    <row r="46328" spans="2:2">
      <c r="B46328" s="15"/>
    </row>
    <row r="46329" spans="2:2">
      <c r="B46329" s="15"/>
    </row>
    <row r="46330" spans="2:2">
      <c r="B46330" s="15"/>
    </row>
    <row r="46331" spans="2:2">
      <c r="B46331" s="15"/>
    </row>
    <row r="46332" spans="2:2">
      <c r="B46332" s="15"/>
    </row>
    <row r="46333" spans="2:2">
      <c r="B46333" s="15"/>
    </row>
    <row r="46334" spans="2:2">
      <c r="B46334" s="15"/>
    </row>
    <row r="46335" spans="2:2">
      <c r="B46335" s="15"/>
    </row>
    <row r="46336" spans="2:2">
      <c r="B46336" s="15"/>
    </row>
    <row r="46337" spans="2:2">
      <c r="B46337" s="15"/>
    </row>
    <row r="46338" spans="2:2">
      <c r="B46338" s="15"/>
    </row>
    <row r="46339" spans="2:2">
      <c r="B46339" s="15"/>
    </row>
    <row r="46340" spans="2:2">
      <c r="B46340" s="15"/>
    </row>
    <row r="46341" spans="2:2">
      <c r="B46341" s="15"/>
    </row>
    <row r="46342" spans="2:2">
      <c r="B46342" s="15"/>
    </row>
    <row r="46343" spans="2:2">
      <c r="B46343" s="15"/>
    </row>
    <row r="46344" spans="2:2">
      <c r="B46344" s="15"/>
    </row>
    <row r="46345" spans="2:2">
      <c r="B46345" s="15"/>
    </row>
    <row r="46346" spans="2:2">
      <c r="B46346" s="15"/>
    </row>
    <row r="46347" spans="2:2">
      <c r="B46347" s="15"/>
    </row>
    <row r="46348" spans="2:2">
      <c r="B46348" s="15"/>
    </row>
    <row r="46349" spans="2:2">
      <c r="B46349" s="15"/>
    </row>
    <row r="46350" spans="2:2">
      <c r="B46350" s="15"/>
    </row>
    <row r="46351" spans="2:2">
      <c r="B46351" s="15"/>
    </row>
    <row r="46352" spans="2:2">
      <c r="B46352" s="15"/>
    </row>
    <row r="46353" spans="2:2">
      <c r="B46353" s="15"/>
    </row>
    <row r="46354" spans="2:2">
      <c r="B46354" s="15"/>
    </row>
    <row r="46355" spans="2:2">
      <c r="B46355" s="15"/>
    </row>
    <row r="46356" spans="2:2">
      <c r="B46356" s="15"/>
    </row>
    <row r="46357" spans="2:2">
      <c r="B46357" s="15"/>
    </row>
    <row r="46358" spans="2:2">
      <c r="B46358" s="15"/>
    </row>
    <row r="46359" spans="2:2">
      <c r="B46359" s="15"/>
    </row>
    <row r="46360" spans="2:2">
      <c r="B46360" s="15"/>
    </row>
    <row r="46361" spans="2:2">
      <c r="B46361" s="15"/>
    </row>
    <row r="46362" spans="2:2">
      <c r="B46362" s="15"/>
    </row>
    <row r="46363" spans="2:2">
      <c r="B46363" s="15"/>
    </row>
    <row r="46364" spans="2:2">
      <c r="B46364" s="15"/>
    </row>
    <row r="46365" spans="2:2">
      <c r="B46365" s="15"/>
    </row>
    <row r="46366" spans="2:2">
      <c r="B46366" s="15"/>
    </row>
    <row r="46367" spans="2:2">
      <c r="B46367" s="15"/>
    </row>
    <row r="46368" spans="2:2">
      <c r="B46368" s="15"/>
    </row>
    <row r="46369" spans="2:2">
      <c r="B46369" s="15"/>
    </row>
    <row r="46370" spans="2:2">
      <c r="B46370" s="15"/>
    </row>
    <row r="46371" spans="2:2">
      <c r="B46371" s="15"/>
    </row>
    <row r="46372" spans="2:2">
      <c r="B46372" s="15"/>
    </row>
    <row r="46373" spans="2:2">
      <c r="B46373" s="15"/>
    </row>
    <row r="46374" spans="2:2">
      <c r="B46374" s="15"/>
    </row>
    <row r="46375" spans="2:2">
      <c r="B46375" s="15"/>
    </row>
    <row r="46376" spans="2:2">
      <c r="B46376" s="15"/>
    </row>
    <row r="46377" spans="2:2">
      <c r="B46377" s="15"/>
    </row>
    <row r="46378" spans="2:2">
      <c r="B46378" s="15"/>
    </row>
    <row r="46379" spans="2:2">
      <c r="B46379" s="15"/>
    </row>
    <row r="46380" spans="2:2">
      <c r="B46380" s="15"/>
    </row>
    <row r="46381" spans="2:2">
      <c r="B46381" s="15"/>
    </row>
    <row r="46382" spans="2:2">
      <c r="B46382" s="15"/>
    </row>
    <row r="46383" spans="2:2">
      <c r="B46383" s="15"/>
    </row>
    <row r="46384" spans="2:2">
      <c r="B46384" s="15"/>
    </row>
    <row r="46385" spans="2:2">
      <c r="B46385" s="15"/>
    </row>
    <row r="46386" spans="2:2">
      <c r="B46386" s="15"/>
    </row>
    <row r="46387" spans="2:2">
      <c r="B46387" s="15"/>
    </row>
    <row r="46388" spans="2:2">
      <c r="B46388" s="15"/>
    </row>
    <row r="46389" spans="2:2">
      <c r="B46389" s="15"/>
    </row>
    <row r="46390" spans="2:2">
      <c r="B46390" s="15"/>
    </row>
    <row r="46391" spans="2:2">
      <c r="B46391" s="15"/>
    </row>
    <row r="46392" spans="2:2">
      <c r="B46392" s="15"/>
    </row>
    <row r="46393" spans="2:2">
      <c r="B46393" s="15"/>
    </row>
    <row r="46394" spans="2:2">
      <c r="B46394" s="15"/>
    </row>
    <row r="46395" spans="2:2">
      <c r="B46395" s="15"/>
    </row>
    <row r="46396" spans="2:2">
      <c r="B46396" s="15"/>
    </row>
    <row r="46397" spans="2:2">
      <c r="B46397" s="15"/>
    </row>
    <row r="46398" spans="2:2">
      <c r="B46398" s="15"/>
    </row>
    <row r="46399" spans="2:2">
      <c r="B46399" s="15"/>
    </row>
    <row r="46400" spans="2:2">
      <c r="B46400" s="15"/>
    </row>
    <row r="46401" spans="2:2">
      <c r="B46401" s="15"/>
    </row>
    <row r="46402" spans="2:2">
      <c r="B46402" s="15"/>
    </row>
    <row r="46403" spans="2:2">
      <c r="B46403" s="15"/>
    </row>
    <row r="46404" spans="2:2">
      <c r="B46404" s="15"/>
    </row>
    <row r="46405" spans="2:2">
      <c r="B46405" s="15"/>
    </row>
    <row r="46406" spans="2:2">
      <c r="B46406" s="15"/>
    </row>
    <row r="46407" spans="2:2">
      <c r="B46407" s="15"/>
    </row>
    <row r="46408" spans="2:2">
      <c r="B46408" s="15"/>
    </row>
    <row r="46409" spans="2:2">
      <c r="B46409" s="15"/>
    </row>
    <row r="46410" spans="2:2">
      <c r="B46410" s="15"/>
    </row>
    <row r="46411" spans="2:2">
      <c r="B46411" s="15"/>
    </row>
    <row r="46412" spans="2:2">
      <c r="B46412" s="15"/>
    </row>
    <row r="46413" spans="2:2">
      <c r="B46413" s="15"/>
    </row>
    <row r="46414" spans="2:2">
      <c r="B46414" s="15"/>
    </row>
    <row r="46415" spans="2:2">
      <c r="B46415" s="15"/>
    </row>
    <row r="46416" spans="2:2">
      <c r="B46416" s="15"/>
    </row>
    <row r="46417" spans="2:2">
      <c r="B46417" s="15"/>
    </row>
    <row r="46418" spans="2:2">
      <c r="B46418" s="15"/>
    </row>
    <row r="46419" spans="2:2">
      <c r="B46419" s="15"/>
    </row>
    <row r="46420" spans="2:2">
      <c r="B46420" s="15"/>
    </row>
    <row r="46421" spans="2:2">
      <c r="B46421" s="15"/>
    </row>
    <row r="46422" spans="2:2">
      <c r="B46422" s="15"/>
    </row>
    <row r="46423" spans="2:2">
      <c r="B46423" s="15"/>
    </row>
    <row r="46424" spans="2:2">
      <c r="B46424" s="15"/>
    </row>
    <row r="46425" spans="2:2">
      <c r="B46425" s="15"/>
    </row>
    <row r="46426" spans="2:2">
      <c r="B46426" s="15"/>
    </row>
    <row r="46427" spans="2:2">
      <c r="B46427" s="15"/>
    </row>
    <row r="46428" spans="2:2">
      <c r="B46428" s="15"/>
    </row>
    <row r="46429" spans="2:2">
      <c r="B46429" s="15"/>
    </row>
    <row r="46430" spans="2:2">
      <c r="B46430" s="15"/>
    </row>
    <row r="46431" spans="2:2">
      <c r="B46431" s="15"/>
    </row>
    <row r="46432" spans="2:2">
      <c r="B46432" s="15"/>
    </row>
    <row r="46433" spans="2:2">
      <c r="B46433" s="15"/>
    </row>
    <row r="46434" spans="2:2">
      <c r="B46434" s="15"/>
    </row>
    <row r="46435" spans="2:2">
      <c r="B46435" s="15"/>
    </row>
    <row r="46436" spans="2:2">
      <c r="B46436" s="15"/>
    </row>
    <row r="46437" spans="2:2">
      <c r="B46437" s="15"/>
    </row>
    <row r="46438" spans="2:2">
      <c r="B46438" s="15"/>
    </row>
    <row r="46439" spans="2:2">
      <c r="B46439" s="15"/>
    </row>
    <row r="46440" spans="2:2">
      <c r="B46440" s="15"/>
    </row>
    <row r="46441" spans="2:2">
      <c r="B46441" s="15"/>
    </row>
    <row r="46442" spans="2:2">
      <c r="B46442" s="15"/>
    </row>
    <row r="46443" spans="2:2">
      <c r="B46443" s="15"/>
    </row>
    <row r="46444" spans="2:2">
      <c r="B46444" s="15"/>
    </row>
    <row r="46445" spans="2:2">
      <c r="B46445" s="15"/>
    </row>
    <row r="46446" spans="2:2">
      <c r="B46446" s="15"/>
    </row>
    <row r="46447" spans="2:2">
      <c r="B46447" s="15"/>
    </row>
    <row r="46448" spans="2:2">
      <c r="B46448" s="15"/>
    </row>
    <row r="46449" spans="2:2">
      <c r="B46449" s="15"/>
    </row>
    <row r="46450" spans="2:2">
      <c r="B46450" s="15"/>
    </row>
    <row r="46451" spans="2:2">
      <c r="B46451" s="15"/>
    </row>
    <row r="46452" spans="2:2">
      <c r="B46452" s="15"/>
    </row>
    <row r="46453" spans="2:2">
      <c r="B46453" s="15"/>
    </row>
    <row r="46454" spans="2:2">
      <c r="B46454" s="15"/>
    </row>
    <row r="46455" spans="2:2">
      <c r="B46455" s="15"/>
    </row>
    <row r="46456" spans="2:2">
      <c r="B46456" s="15"/>
    </row>
    <row r="46457" spans="2:2">
      <c r="B46457" s="15"/>
    </row>
    <row r="46458" spans="2:2">
      <c r="B46458" s="15"/>
    </row>
    <row r="46459" spans="2:2">
      <c r="B46459" s="15"/>
    </row>
    <row r="46460" spans="2:2">
      <c r="B46460" s="15"/>
    </row>
    <row r="46461" spans="2:2">
      <c r="B46461" s="15"/>
    </row>
    <row r="46462" spans="2:2">
      <c r="B46462" s="15"/>
    </row>
    <row r="46463" spans="2:2">
      <c r="B46463" s="15"/>
    </row>
    <row r="46464" spans="2:2">
      <c r="B46464" s="15"/>
    </row>
    <row r="46465" spans="2:2">
      <c r="B46465" s="15"/>
    </row>
    <row r="46466" spans="2:2">
      <c r="B46466" s="15"/>
    </row>
    <row r="46467" spans="2:2">
      <c r="B46467" s="15"/>
    </row>
    <row r="46468" spans="2:2">
      <c r="B46468" s="15"/>
    </row>
    <row r="46469" spans="2:2">
      <c r="B46469" s="15"/>
    </row>
    <row r="46470" spans="2:2">
      <c r="B46470" s="15"/>
    </row>
    <row r="46471" spans="2:2">
      <c r="B46471" s="15"/>
    </row>
    <row r="46472" spans="2:2">
      <c r="B46472" s="15"/>
    </row>
    <row r="46473" spans="2:2">
      <c r="B46473" s="15"/>
    </row>
    <row r="46474" spans="2:2">
      <c r="B46474" s="15"/>
    </row>
    <row r="46475" spans="2:2">
      <c r="B46475" s="15"/>
    </row>
    <row r="46476" spans="2:2">
      <c r="B46476" s="15"/>
    </row>
    <row r="46477" spans="2:2">
      <c r="B46477" s="15"/>
    </row>
    <row r="46478" spans="2:2">
      <c r="B46478" s="15"/>
    </row>
    <row r="46479" spans="2:2">
      <c r="B46479" s="15"/>
    </row>
    <row r="46480" spans="2:2">
      <c r="B46480" s="15"/>
    </row>
    <row r="46481" spans="2:2">
      <c r="B46481" s="15"/>
    </row>
    <row r="46482" spans="2:2">
      <c r="B46482" s="15"/>
    </row>
    <row r="46483" spans="2:2">
      <c r="B46483" s="15"/>
    </row>
    <row r="46484" spans="2:2">
      <c r="B46484" s="15"/>
    </row>
    <row r="46485" spans="2:2">
      <c r="B46485" s="15"/>
    </row>
    <row r="46486" spans="2:2">
      <c r="B46486" s="15"/>
    </row>
    <row r="46487" spans="2:2">
      <c r="B46487" s="15"/>
    </row>
    <row r="46488" spans="2:2">
      <c r="B46488" s="15"/>
    </row>
    <row r="46489" spans="2:2">
      <c r="B46489" s="15"/>
    </row>
    <row r="46490" spans="2:2">
      <c r="B46490" s="15"/>
    </row>
    <row r="46491" spans="2:2">
      <c r="B46491" s="15"/>
    </row>
    <row r="46492" spans="2:2">
      <c r="B46492" s="15"/>
    </row>
    <row r="46493" spans="2:2">
      <c r="B46493" s="15"/>
    </row>
    <row r="46494" spans="2:2">
      <c r="B46494" s="15"/>
    </row>
    <row r="46495" spans="2:2">
      <c r="B46495" s="15"/>
    </row>
    <row r="46496" spans="2:2">
      <c r="B46496" s="15"/>
    </row>
    <row r="46497" spans="2:2">
      <c r="B46497" s="15"/>
    </row>
    <row r="46498" spans="2:2">
      <c r="B46498" s="15"/>
    </row>
    <row r="46499" spans="2:2">
      <c r="B46499" s="15"/>
    </row>
    <row r="46500" spans="2:2">
      <c r="B46500" s="15"/>
    </row>
    <row r="46501" spans="2:2">
      <c r="B46501" s="15"/>
    </row>
    <row r="46502" spans="2:2">
      <c r="B46502" s="15"/>
    </row>
    <row r="46503" spans="2:2">
      <c r="B46503" s="15"/>
    </row>
    <row r="46504" spans="2:2">
      <c r="B46504" s="15"/>
    </row>
    <row r="46505" spans="2:2">
      <c r="B46505" s="15"/>
    </row>
    <row r="46506" spans="2:2">
      <c r="B46506" s="15"/>
    </row>
    <row r="46507" spans="2:2">
      <c r="B46507" s="15"/>
    </row>
    <row r="46508" spans="2:2">
      <c r="B46508" s="15"/>
    </row>
    <row r="46509" spans="2:2">
      <c r="B46509" s="15"/>
    </row>
    <row r="46510" spans="2:2">
      <c r="B46510" s="15"/>
    </row>
    <row r="46511" spans="2:2">
      <c r="B46511" s="15"/>
    </row>
    <row r="46512" spans="2:2">
      <c r="B46512" s="15"/>
    </row>
    <row r="46513" spans="2:2">
      <c r="B46513" s="15"/>
    </row>
    <row r="46514" spans="2:2">
      <c r="B46514" s="15"/>
    </row>
    <row r="46515" spans="2:2">
      <c r="B46515" s="15"/>
    </row>
    <row r="46516" spans="2:2">
      <c r="B46516" s="15"/>
    </row>
    <row r="46517" spans="2:2">
      <c r="B46517" s="15"/>
    </row>
    <row r="46518" spans="2:2">
      <c r="B46518" s="15"/>
    </row>
    <row r="46519" spans="2:2">
      <c r="B46519" s="15"/>
    </row>
    <row r="46520" spans="2:2">
      <c r="B46520" s="15"/>
    </row>
    <row r="46521" spans="2:2">
      <c r="B46521" s="15"/>
    </row>
    <row r="46522" spans="2:2">
      <c r="B46522" s="15"/>
    </row>
    <row r="46523" spans="2:2">
      <c r="B46523" s="15"/>
    </row>
    <row r="46524" spans="2:2">
      <c r="B46524" s="15"/>
    </row>
    <row r="46525" spans="2:2">
      <c r="B46525" s="15"/>
    </row>
    <row r="46526" spans="2:2">
      <c r="B46526" s="15"/>
    </row>
    <row r="46527" spans="2:2">
      <c r="B46527" s="15"/>
    </row>
    <row r="46528" spans="2:2">
      <c r="B46528" s="15"/>
    </row>
    <row r="46529" spans="2:2">
      <c r="B46529" s="15"/>
    </row>
    <row r="46530" spans="2:2">
      <c r="B46530" s="15"/>
    </row>
    <row r="46531" spans="2:2">
      <c r="B46531" s="15"/>
    </row>
    <row r="46532" spans="2:2">
      <c r="B46532" s="15"/>
    </row>
    <row r="46533" spans="2:2">
      <c r="B46533" s="15"/>
    </row>
    <row r="46534" spans="2:2">
      <c r="B46534" s="15"/>
    </row>
    <row r="46535" spans="2:2">
      <c r="B46535" s="15"/>
    </row>
    <row r="46536" spans="2:2">
      <c r="B46536" s="15"/>
    </row>
    <row r="46537" spans="2:2">
      <c r="B46537" s="15"/>
    </row>
    <row r="46538" spans="2:2">
      <c r="B46538" s="15"/>
    </row>
    <row r="46539" spans="2:2">
      <c r="B46539" s="15"/>
    </row>
    <row r="46540" spans="2:2">
      <c r="B46540" s="15"/>
    </row>
    <row r="46541" spans="2:2">
      <c r="B46541" s="15"/>
    </row>
    <row r="46542" spans="2:2">
      <c r="B46542" s="15"/>
    </row>
    <row r="46543" spans="2:2">
      <c r="B46543" s="15"/>
    </row>
    <row r="46544" spans="2:2">
      <c r="B46544" s="15"/>
    </row>
    <row r="46545" spans="2:2">
      <c r="B46545" s="15"/>
    </row>
    <row r="46546" spans="2:2">
      <c r="B46546" s="15"/>
    </row>
    <row r="46547" spans="2:2">
      <c r="B46547" s="15"/>
    </row>
    <row r="46548" spans="2:2">
      <c r="B46548" s="15"/>
    </row>
    <row r="46549" spans="2:2">
      <c r="B46549" s="15"/>
    </row>
    <row r="46550" spans="2:2">
      <c r="B46550" s="15"/>
    </row>
    <row r="46551" spans="2:2">
      <c r="B46551" s="15"/>
    </row>
    <row r="46552" spans="2:2">
      <c r="B46552" s="15"/>
    </row>
    <row r="46553" spans="2:2">
      <c r="B46553" s="15"/>
    </row>
    <row r="46554" spans="2:2">
      <c r="B46554" s="15"/>
    </row>
    <row r="46555" spans="2:2">
      <c r="B46555" s="15"/>
    </row>
    <row r="46556" spans="2:2">
      <c r="B46556" s="15"/>
    </row>
    <row r="46557" spans="2:2">
      <c r="B46557" s="15"/>
    </row>
    <row r="46558" spans="2:2">
      <c r="B46558" s="15"/>
    </row>
    <row r="46559" spans="2:2">
      <c r="B46559" s="15"/>
    </row>
    <row r="46560" spans="2:2">
      <c r="B46560" s="15"/>
    </row>
    <row r="46561" spans="2:2">
      <c r="B46561" s="15"/>
    </row>
    <row r="46562" spans="2:2">
      <c r="B46562" s="15"/>
    </row>
    <row r="46563" spans="2:2">
      <c r="B46563" s="15"/>
    </row>
    <row r="46564" spans="2:2">
      <c r="B46564" s="15"/>
    </row>
    <row r="46565" spans="2:2">
      <c r="B46565" s="15"/>
    </row>
    <row r="46566" spans="2:2">
      <c r="B46566" s="15"/>
    </row>
    <row r="46567" spans="2:2">
      <c r="B46567" s="15"/>
    </row>
    <row r="46568" spans="2:2">
      <c r="B46568" s="15"/>
    </row>
    <row r="46569" spans="2:2">
      <c r="B46569" s="15"/>
    </row>
    <row r="46570" spans="2:2">
      <c r="B46570" s="15"/>
    </row>
    <row r="46571" spans="2:2">
      <c r="B46571" s="15"/>
    </row>
    <row r="46572" spans="2:2">
      <c r="B46572" s="15"/>
    </row>
    <row r="46573" spans="2:2">
      <c r="B46573" s="15"/>
    </row>
    <row r="46574" spans="2:2">
      <c r="B46574" s="15"/>
    </row>
    <row r="46575" spans="2:2">
      <c r="B46575" s="15"/>
    </row>
    <row r="46576" spans="2:2">
      <c r="B46576" s="15"/>
    </row>
    <row r="46577" spans="2:2">
      <c r="B46577" s="15"/>
    </row>
    <row r="46578" spans="2:2">
      <c r="B46578" s="15"/>
    </row>
    <row r="46579" spans="2:2">
      <c r="B46579" s="15"/>
    </row>
    <row r="46580" spans="2:2">
      <c r="B46580" s="15"/>
    </row>
    <row r="46581" spans="2:2">
      <c r="B46581" s="15"/>
    </row>
    <row r="46582" spans="2:2">
      <c r="B46582" s="15"/>
    </row>
    <row r="46583" spans="2:2">
      <c r="B46583" s="15"/>
    </row>
    <row r="46584" spans="2:2">
      <c r="B46584" s="15"/>
    </row>
    <row r="46585" spans="2:2">
      <c r="B46585" s="15"/>
    </row>
    <row r="46586" spans="2:2">
      <c r="B46586" s="15"/>
    </row>
    <row r="46587" spans="2:2">
      <c r="B46587" s="15"/>
    </row>
    <row r="46588" spans="2:2">
      <c r="B46588" s="15"/>
    </row>
    <row r="46589" spans="2:2">
      <c r="B46589" s="15"/>
    </row>
    <row r="46590" spans="2:2">
      <c r="B46590" s="15"/>
    </row>
    <row r="46591" spans="2:2">
      <c r="B46591" s="15"/>
    </row>
    <row r="46592" spans="2:2">
      <c r="B46592" s="15"/>
    </row>
    <row r="46593" spans="2:2">
      <c r="B46593" s="15"/>
    </row>
    <row r="46594" spans="2:2">
      <c r="B46594" s="15"/>
    </row>
    <row r="46595" spans="2:2">
      <c r="B46595" s="15"/>
    </row>
    <row r="46596" spans="2:2">
      <c r="B46596" s="15"/>
    </row>
    <row r="46597" spans="2:2">
      <c r="B46597" s="15"/>
    </row>
    <row r="46598" spans="2:2">
      <c r="B46598" s="15"/>
    </row>
    <row r="46599" spans="2:2">
      <c r="B46599" s="15"/>
    </row>
    <row r="46600" spans="2:2">
      <c r="B46600" s="15"/>
    </row>
    <row r="46601" spans="2:2">
      <c r="B46601" s="15"/>
    </row>
    <row r="46602" spans="2:2">
      <c r="B46602" s="15"/>
    </row>
    <row r="46603" spans="2:2">
      <c r="B46603" s="15"/>
    </row>
    <row r="46604" spans="2:2">
      <c r="B46604" s="15"/>
    </row>
    <row r="46605" spans="2:2">
      <c r="B46605" s="15"/>
    </row>
    <row r="46606" spans="2:2">
      <c r="B46606" s="15"/>
    </row>
    <row r="46607" spans="2:2">
      <c r="B46607" s="15"/>
    </row>
    <row r="46608" spans="2:2">
      <c r="B46608" s="15"/>
    </row>
    <row r="46609" spans="2:2">
      <c r="B46609" s="15"/>
    </row>
    <row r="46610" spans="2:2">
      <c r="B46610" s="15"/>
    </row>
    <row r="46611" spans="2:2">
      <c r="B46611" s="15"/>
    </row>
    <row r="46612" spans="2:2">
      <c r="B46612" s="15"/>
    </row>
    <row r="46613" spans="2:2">
      <c r="B46613" s="15"/>
    </row>
    <row r="46614" spans="2:2">
      <c r="B46614" s="15"/>
    </row>
    <row r="46615" spans="2:2">
      <c r="B46615" s="15"/>
    </row>
    <row r="46616" spans="2:2">
      <c r="B46616" s="15"/>
    </row>
    <row r="46617" spans="2:2">
      <c r="B46617" s="15"/>
    </row>
    <row r="46618" spans="2:2">
      <c r="B46618" s="15"/>
    </row>
    <row r="46619" spans="2:2">
      <c r="B46619" s="15"/>
    </row>
    <row r="46620" spans="2:2">
      <c r="B46620" s="15"/>
    </row>
    <row r="46621" spans="2:2">
      <c r="B46621" s="15"/>
    </row>
    <row r="46622" spans="2:2">
      <c r="B46622" s="15"/>
    </row>
    <row r="46623" spans="2:2">
      <c r="B46623" s="15"/>
    </row>
    <row r="46624" spans="2:2">
      <c r="B46624" s="15"/>
    </row>
    <row r="46625" spans="2:2">
      <c r="B46625" s="15"/>
    </row>
    <row r="46626" spans="2:2">
      <c r="B46626" s="15"/>
    </row>
    <row r="46627" spans="2:2">
      <c r="B46627" s="15"/>
    </row>
    <row r="46628" spans="2:2">
      <c r="B46628" s="15"/>
    </row>
    <row r="46629" spans="2:2">
      <c r="B46629" s="15"/>
    </row>
    <row r="46630" spans="2:2">
      <c r="B46630" s="15"/>
    </row>
    <row r="46631" spans="2:2">
      <c r="B46631" s="15"/>
    </row>
    <row r="46632" spans="2:2">
      <c r="B46632" s="15"/>
    </row>
    <row r="46633" spans="2:2">
      <c r="B46633" s="15"/>
    </row>
    <row r="46634" spans="2:2">
      <c r="B46634" s="15"/>
    </row>
    <row r="46635" spans="2:2">
      <c r="B46635" s="15"/>
    </row>
    <row r="46636" spans="2:2">
      <c r="B46636" s="15"/>
    </row>
    <row r="46637" spans="2:2">
      <c r="B46637" s="15"/>
    </row>
    <row r="46638" spans="2:2">
      <c r="B46638" s="15"/>
    </row>
    <row r="46639" spans="2:2">
      <c r="B46639" s="15"/>
    </row>
    <row r="46640" spans="2:2">
      <c r="B46640" s="15"/>
    </row>
    <row r="46641" spans="2:2">
      <c r="B46641" s="15"/>
    </row>
    <row r="46642" spans="2:2">
      <c r="B46642" s="15"/>
    </row>
    <row r="46643" spans="2:2">
      <c r="B46643" s="15"/>
    </row>
    <row r="46644" spans="2:2">
      <c r="B46644" s="15"/>
    </row>
    <row r="46645" spans="2:2">
      <c r="B46645" s="15"/>
    </row>
    <row r="46646" spans="2:2">
      <c r="B46646" s="15"/>
    </row>
    <row r="46647" spans="2:2">
      <c r="B46647" s="15"/>
    </row>
    <row r="46648" spans="2:2">
      <c r="B46648" s="15"/>
    </row>
    <row r="46649" spans="2:2">
      <c r="B46649" s="15"/>
    </row>
    <row r="46650" spans="2:2">
      <c r="B46650" s="15"/>
    </row>
    <row r="46651" spans="2:2">
      <c r="B46651" s="15"/>
    </row>
    <row r="46652" spans="2:2">
      <c r="B46652" s="15"/>
    </row>
    <row r="46653" spans="2:2">
      <c r="B46653" s="15"/>
    </row>
    <row r="46654" spans="2:2">
      <c r="B46654" s="15"/>
    </row>
    <row r="46655" spans="2:2">
      <c r="B46655" s="15"/>
    </row>
    <row r="46656" spans="2:2">
      <c r="B46656" s="15"/>
    </row>
    <row r="46657" spans="2:2">
      <c r="B46657" s="15"/>
    </row>
    <row r="46658" spans="2:2">
      <c r="B46658" s="15"/>
    </row>
    <row r="46659" spans="2:2">
      <c r="B46659" s="15"/>
    </row>
    <row r="46660" spans="2:2">
      <c r="B46660" s="15"/>
    </row>
    <row r="46661" spans="2:2">
      <c r="B46661" s="15"/>
    </row>
    <row r="46662" spans="2:2">
      <c r="B46662" s="15"/>
    </row>
    <row r="46663" spans="2:2">
      <c r="B46663" s="15"/>
    </row>
    <row r="46664" spans="2:2">
      <c r="B46664" s="15"/>
    </row>
    <row r="46665" spans="2:2">
      <c r="B46665" s="15"/>
    </row>
    <row r="46666" spans="2:2">
      <c r="B46666" s="15"/>
    </row>
    <row r="46667" spans="2:2">
      <c r="B46667" s="15"/>
    </row>
    <row r="46668" spans="2:2">
      <c r="B46668" s="15"/>
    </row>
    <row r="46669" spans="2:2">
      <c r="B46669" s="15"/>
    </row>
    <row r="46670" spans="2:2">
      <c r="B46670" s="15"/>
    </row>
    <row r="46671" spans="2:2">
      <c r="B46671" s="15"/>
    </row>
    <row r="46672" spans="2:2">
      <c r="B46672" s="15"/>
    </row>
    <row r="46673" spans="2:2">
      <c r="B46673" s="15"/>
    </row>
    <row r="46674" spans="2:2">
      <c r="B46674" s="15"/>
    </row>
    <row r="46675" spans="2:2">
      <c r="B46675" s="15"/>
    </row>
    <row r="46676" spans="2:2">
      <c r="B46676" s="15"/>
    </row>
    <row r="46677" spans="2:2">
      <c r="B46677" s="15"/>
    </row>
    <row r="46678" spans="2:2">
      <c r="B46678" s="15"/>
    </row>
    <row r="46679" spans="2:2">
      <c r="B46679" s="15"/>
    </row>
    <row r="46680" spans="2:2">
      <c r="B46680" s="15"/>
    </row>
    <row r="46681" spans="2:2">
      <c r="B46681" s="15"/>
    </row>
    <row r="46682" spans="2:2">
      <c r="B46682" s="15"/>
    </row>
    <row r="46683" spans="2:2">
      <c r="B46683" s="15"/>
    </row>
    <row r="46684" spans="2:2">
      <c r="B46684" s="15"/>
    </row>
    <row r="46685" spans="2:2">
      <c r="B46685" s="15"/>
    </row>
    <row r="46686" spans="2:2">
      <c r="B46686" s="15"/>
    </row>
    <row r="46687" spans="2:2">
      <c r="B46687" s="15"/>
    </row>
    <row r="46688" spans="2:2">
      <c r="B46688" s="15"/>
    </row>
    <row r="46689" spans="2:2">
      <c r="B46689" s="15"/>
    </row>
    <row r="46690" spans="2:2">
      <c r="B46690" s="15"/>
    </row>
    <row r="46691" spans="2:2">
      <c r="B46691" s="15"/>
    </row>
    <row r="46692" spans="2:2">
      <c r="B46692" s="15"/>
    </row>
    <row r="46693" spans="2:2">
      <c r="B46693" s="15"/>
    </row>
    <row r="46694" spans="2:2">
      <c r="B46694" s="15"/>
    </row>
    <row r="46695" spans="2:2">
      <c r="B46695" s="15"/>
    </row>
    <row r="46696" spans="2:2">
      <c r="B46696" s="15"/>
    </row>
    <row r="46697" spans="2:2">
      <c r="B46697" s="15"/>
    </row>
    <row r="46698" spans="2:2">
      <c r="B46698" s="15"/>
    </row>
    <row r="46699" spans="2:2">
      <c r="B46699" s="15"/>
    </row>
    <row r="46700" spans="2:2">
      <c r="B46700" s="15"/>
    </row>
    <row r="46701" spans="2:2">
      <c r="B46701" s="15"/>
    </row>
    <row r="46702" spans="2:2">
      <c r="B46702" s="15"/>
    </row>
    <row r="46703" spans="2:2">
      <c r="B46703" s="15"/>
    </row>
    <row r="46704" spans="2:2">
      <c r="B46704" s="15"/>
    </row>
    <row r="46705" spans="2:2">
      <c r="B46705" s="15"/>
    </row>
    <row r="46706" spans="2:2">
      <c r="B46706" s="15"/>
    </row>
    <row r="46707" spans="2:2">
      <c r="B46707" s="15"/>
    </row>
    <row r="46708" spans="2:2">
      <c r="B46708" s="15"/>
    </row>
    <row r="46709" spans="2:2">
      <c r="B46709" s="15"/>
    </row>
    <row r="46710" spans="2:2">
      <c r="B46710" s="15"/>
    </row>
    <row r="46711" spans="2:2">
      <c r="B46711" s="15"/>
    </row>
    <row r="46712" spans="2:2">
      <c r="B46712" s="15"/>
    </row>
    <row r="46713" spans="2:2">
      <c r="B46713" s="15"/>
    </row>
    <row r="46714" spans="2:2">
      <c r="B46714" s="15"/>
    </row>
    <row r="46715" spans="2:2">
      <c r="B46715" s="15"/>
    </row>
    <row r="46716" spans="2:2">
      <c r="B46716" s="15"/>
    </row>
    <row r="46717" spans="2:2">
      <c r="B46717" s="15"/>
    </row>
    <row r="46718" spans="2:2">
      <c r="B46718" s="15"/>
    </row>
    <row r="46719" spans="2:2">
      <c r="B46719" s="15"/>
    </row>
    <row r="46720" spans="2:2">
      <c r="B46720" s="15"/>
    </row>
    <row r="46721" spans="2:2">
      <c r="B46721" s="15"/>
    </row>
    <row r="46722" spans="2:2">
      <c r="B46722" s="15"/>
    </row>
    <row r="46723" spans="2:2">
      <c r="B46723" s="15"/>
    </row>
    <row r="46724" spans="2:2">
      <c r="B46724" s="15"/>
    </row>
    <row r="46725" spans="2:2">
      <c r="B46725" s="15"/>
    </row>
    <row r="46726" spans="2:2">
      <c r="B46726" s="15"/>
    </row>
    <row r="46727" spans="2:2">
      <c r="B46727" s="15"/>
    </row>
    <row r="46728" spans="2:2">
      <c r="B46728" s="15"/>
    </row>
    <row r="46729" spans="2:2">
      <c r="B46729" s="15"/>
    </row>
    <row r="46730" spans="2:2">
      <c r="B46730" s="15"/>
    </row>
    <row r="46731" spans="2:2">
      <c r="B46731" s="15"/>
    </row>
    <row r="46732" spans="2:2">
      <c r="B46732" s="15"/>
    </row>
    <row r="46733" spans="2:2">
      <c r="B46733" s="15"/>
    </row>
    <row r="46734" spans="2:2">
      <c r="B46734" s="15"/>
    </row>
    <row r="46735" spans="2:2">
      <c r="B46735" s="15"/>
    </row>
    <row r="46736" spans="2:2">
      <c r="B46736" s="15"/>
    </row>
    <row r="46737" spans="2:2">
      <c r="B46737" s="15"/>
    </row>
    <row r="46738" spans="2:2">
      <c r="B46738" s="15"/>
    </row>
    <row r="46739" spans="2:2">
      <c r="B46739" s="15"/>
    </row>
    <row r="46740" spans="2:2">
      <c r="B46740" s="15"/>
    </row>
    <row r="46741" spans="2:2">
      <c r="B46741" s="15"/>
    </row>
    <row r="46742" spans="2:2">
      <c r="B46742" s="15"/>
    </row>
    <row r="46743" spans="2:2">
      <c r="B46743" s="15"/>
    </row>
    <row r="46744" spans="2:2">
      <c r="B46744" s="15"/>
    </row>
    <row r="46745" spans="2:2">
      <c r="B46745" s="15"/>
    </row>
    <row r="46746" spans="2:2">
      <c r="B46746" s="15"/>
    </row>
    <row r="46747" spans="2:2">
      <c r="B46747" s="15"/>
    </row>
    <row r="46748" spans="2:2">
      <c r="B46748" s="15"/>
    </row>
    <row r="46749" spans="2:2">
      <c r="B46749" s="15"/>
    </row>
    <row r="46750" spans="2:2">
      <c r="B46750" s="15"/>
    </row>
    <row r="46751" spans="2:2">
      <c r="B46751" s="15"/>
    </row>
    <row r="46752" spans="2:2">
      <c r="B46752" s="15"/>
    </row>
    <row r="46753" spans="2:2">
      <c r="B46753" s="15"/>
    </row>
    <row r="46754" spans="2:2">
      <c r="B46754" s="15"/>
    </row>
    <row r="46755" spans="2:2">
      <c r="B46755" s="15"/>
    </row>
    <row r="46756" spans="2:2">
      <c r="B46756" s="15"/>
    </row>
    <row r="46757" spans="2:2">
      <c r="B46757" s="15"/>
    </row>
    <row r="46758" spans="2:2">
      <c r="B46758" s="15"/>
    </row>
    <row r="46759" spans="2:2">
      <c r="B46759" s="15"/>
    </row>
    <row r="46760" spans="2:2">
      <c r="B46760" s="15"/>
    </row>
    <row r="46761" spans="2:2">
      <c r="B46761" s="15"/>
    </row>
    <row r="46762" spans="2:2">
      <c r="B46762" s="15"/>
    </row>
    <row r="46763" spans="2:2">
      <c r="B46763" s="15"/>
    </row>
    <row r="46764" spans="2:2">
      <c r="B46764" s="15"/>
    </row>
    <row r="46765" spans="2:2">
      <c r="B46765" s="15"/>
    </row>
    <row r="46766" spans="2:2">
      <c r="B46766" s="15"/>
    </row>
    <row r="46767" spans="2:2">
      <c r="B46767" s="15"/>
    </row>
    <row r="46768" spans="2:2">
      <c r="B46768" s="15"/>
    </row>
    <row r="46769" spans="2:2">
      <c r="B46769" s="15"/>
    </row>
    <row r="46770" spans="2:2">
      <c r="B46770" s="15"/>
    </row>
    <row r="46771" spans="2:2">
      <c r="B46771" s="15"/>
    </row>
    <row r="46772" spans="2:2">
      <c r="B46772" s="15"/>
    </row>
    <row r="46773" spans="2:2">
      <c r="B46773" s="15"/>
    </row>
    <row r="46774" spans="2:2">
      <c r="B46774" s="15"/>
    </row>
    <row r="46775" spans="2:2">
      <c r="B46775" s="15"/>
    </row>
    <row r="46776" spans="2:2">
      <c r="B46776" s="15"/>
    </row>
    <row r="46777" spans="2:2">
      <c r="B46777" s="15"/>
    </row>
    <row r="46778" spans="2:2">
      <c r="B46778" s="15"/>
    </row>
    <row r="46779" spans="2:2">
      <c r="B46779" s="15"/>
    </row>
    <row r="46780" spans="2:2">
      <c r="B46780" s="15"/>
    </row>
    <row r="46781" spans="2:2">
      <c r="B46781" s="15"/>
    </row>
    <row r="46782" spans="2:2">
      <c r="B46782" s="15"/>
    </row>
    <row r="46783" spans="2:2">
      <c r="B46783" s="15"/>
    </row>
    <row r="46784" spans="2:2">
      <c r="B46784" s="15"/>
    </row>
    <row r="46785" spans="2:2">
      <c r="B46785" s="15"/>
    </row>
    <row r="46786" spans="2:2">
      <c r="B46786" s="15"/>
    </row>
    <row r="46787" spans="2:2">
      <c r="B46787" s="15"/>
    </row>
    <row r="46788" spans="2:2">
      <c r="B46788" s="15"/>
    </row>
    <row r="46789" spans="2:2">
      <c r="B46789" s="15"/>
    </row>
    <row r="46790" spans="2:2">
      <c r="B46790" s="15"/>
    </row>
    <row r="46791" spans="2:2">
      <c r="B46791" s="15"/>
    </row>
    <row r="46792" spans="2:2">
      <c r="B46792" s="15"/>
    </row>
    <row r="46793" spans="2:2">
      <c r="B46793" s="15"/>
    </row>
    <row r="46794" spans="2:2">
      <c r="B46794" s="15"/>
    </row>
    <row r="46795" spans="2:2">
      <c r="B46795" s="15"/>
    </row>
    <row r="46796" spans="2:2">
      <c r="B46796" s="15"/>
    </row>
    <row r="46797" spans="2:2">
      <c r="B46797" s="15"/>
    </row>
    <row r="46798" spans="2:2">
      <c r="B46798" s="15"/>
    </row>
    <row r="46799" spans="2:2">
      <c r="B46799" s="15"/>
    </row>
    <row r="46800" spans="2:2">
      <c r="B46800" s="15"/>
    </row>
    <row r="46801" spans="2:2">
      <c r="B46801" s="15"/>
    </row>
    <row r="46802" spans="2:2">
      <c r="B46802" s="15"/>
    </row>
    <row r="46803" spans="2:2">
      <c r="B46803" s="15"/>
    </row>
    <row r="46804" spans="2:2">
      <c r="B46804" s="15"/>
    </row>
    <row r="46805" spans="2:2">
      <c r="B46805" s="15"/>
    </row>
    <row r="46806" spans="2:2">
      <c r="B46806" s="15"/>
    </row>
    <row r="46807" spans="2:2">
      <c r="B46807" s="15"/>
    </row>
    <row r="46808" spans="2:2">
      <c r="B46808" s="15"/>
    </row>
    <row r="46809" spans="2:2">
      <c r="B46809" s="15"/>
    </row>
    <row r="46810" spans="2:2">
      <c r="B46810" s="15"/>
    </row>
    <row r="46811" spans="2:2">
      <c r="B46811" s="15"/>
    </row>
    <row r="46812" spans="2:2">
      <c r="B46812" s="15"/>
    </row>
    <row r="46813" spans="2:2">
      <c r="B46813" s="15"/>
    </row>
    <row r="46814" spans="2:2">
      <c r="B46814" s="15"/>
    </row>
    <row r="46815" spans="2:2">
      <c r="B46815" s="15"/>
    </row>
    <row r="46816" spans="2:2">
      <c r="B46816" s="15"/>
    </row>
    <row r="46817" spans="2:2">
      <c r="B46817" s="15"/>
    </row>
    <row r="46818" spans="2:2">
      <c r="B46818" s="15"/>
    </row>
    <row r="46819" spans="2:2">
      <c r="B46819" s="15"/>
    </row>
    <row r="46820" spans="2:2">
      <c r="B46820" s="15"/>
    </row>
    <row r="46821" spans="2:2">
      <c r="B46821" s="15"/>
    </row>
    <row r="46822" spans="2:2">
      <c r="B46822" s="15"/>
    </row>
    <row r="46823" spans="2:2">
      <c r="B46823" s="15"/>
    </row>
    <row r="46824" spans="2:2">
      <c r="B46824" s="15"/>
    </row>
    <row r="46825" spans="2:2">
      <c r="B46825" s="15"/>
    </row>
    <row r="46826" spans="2:2">
      <c r="B46826" s="15"/>
    </row>
    <row r="46827" spans="2:2">
      <c r="B46827" s="15"/>
    </row>
    <row r="46828" spans="2:2">
      <c r="B46828" s="15"/>
    </row>
    <row r="46829" spans="2:2">
      <c r="B46829" s="15"/>
    </row>
    <row r="46830" spans="2:2">
      <c r="B46830" s="15"/>
    </row>
    <row r="46831" spans="2:2">
      <c r="B46831" s="15"/>
    </row>
    <row r="46832" spans="2:2">
      <c r="B46832" s="15"/>
    </row>
    <row r="46833" spans="2:2">
      <c r="B46833" s="15"/>
    </row>
    <row r="46834" spans="2:2">
      <c r="B46834" s="15"/>
    </row>
    <row r="46835" spans="2:2">
      <c r="B46835" s="15"/>
    </row>
    <row r="46836" spans="2:2">
      <c r="B46836" s="15"/>
    </row>
    <row r="46837" spans="2:2">
      <c r="B46837" s="15"/>
    </row>
    <row r="46838" spans="2:2">
      <c r="B46838" s="15"/>
    </row>
    <row r="46839" spans="2:2">
      <c r="B46839" s="15"/>
    </row>
    <row r="46840" spans="2:2">
      <c r="B46840" s="15"/>
    </row>
    <row r="46841" spans="2:2">
      <c r="B46841" s="15"/>
    </row>
    <row r="46842" spans="2:2">
      <c r="B46842" s="15"/>
    </row>
    <row r="46843" spans="2:2">
      <c r="B46843" s="15"/>
    </row>
    <row r="46844" spans="2:2">
      <c r="B46844" s="15"/>
    </row>
    <row r="46845" spans="2:2">
      <c r="B46845" s="15"/>
    </row>
    <row r="46846" spans="2:2">
      <c r="B46846" s="15"/>
    </row>
    <row r="46847" spans="2:2">
      <c r="B46847" s="15"/>
    </row>
    <row r="46848" spans="2:2">
      <c r="B46848" s="15"/>
    </row>
    <row r="46849" spans="2:2">
      <c r="B46849" s="15"/>
    </row>
    <row r="46850" spans="2:2">
      <c r="B46850" s="15"/>
    </row>
    <row r="46851" spans="2:2">
      <c r="B46851" s="15"/>
    </row>
    <row r="46852" spans="2:2">
      <c r="B46852" s="15"/>
    </row>
    <row r="46853" spans="2:2">
      <c r="B46853" s="15"/>
    </row>
    <row r="46854" spans="2:2">
      <c r="B46854" s="15"/>
    </row>
    <row r="46855" spans="2:2">
      <c r="B46855" s="15"/>
    </row>
    <row r="46856" spans="2:2">
      <c r="B46856" s="15"/>
    </row>
    <row r="46857" spans="2:2">
      <c r="B46857" s="15"/>
    </row>
    <row r="46858" spans="2:2">
      <c r="B46858" s="15"/>
    </row>
    <row r="46859" spans="2:2">
      <c r="B46859" s="15"/>
    </row>
    <row r="46860" spans="2:2">
      <c r="B46860" s="15"/>
    </row>
    <row r="46861" spans="2:2">
      <c r="B46861" s="15"/>
    </row>
    <row r="46862" spans="2:2">
      <c r="B46862" s="15"/>
    </row>
    <row r="46863" spans="2:2">
      <c r="B46863" s="15"/>
    </row>
    <row r="46864" spans="2:2">
      <c r="B46864" s="15"/>
    </row>
    <row r="46865" spans="2:2">
      <c r="B46865" s="15"/>
    </row>
    <row r="46866" spans="2:2">
      <c r="B46866" s="15"/>
    </row>
    <row r="46867" spans="2:2">
      <c r="B46867" s="15"/>
    </row>
    <row r="46868" spans="2:2">
      <c r="B46868" s="15"/>
    </row>
    <row r="46869" spans="2:2">
      <c r="B46869" s="15"/>
    </row>
    <row r="46870" spans="2:2">
      <c r="B46870" s="15"/>
    </row>
    <row r="46871" spans="2:2">
      <c r="B46871" s="15"/>
    </row>
    <row r="46872" spans="2:2">
      <c r="B46872" s="15"/>
    </row>
    <row r="46873" spans="2:2">
      <c r="B46873" s="15"/>
    </row>
    <row r="46874" spans="2:2">
      <c r="B46874" s="15"/>
    </row>
    <row r="46875" spans="2:2">
      <c r="B46875" s="15"/>
    </row>
    <row r="46876" spans="2:2">
      <c r="B46876" s="15"/>
    </row>
    <row r="46877" spans="2:2">
      <c r="B46877" s="15"/>
    </row>
    <row r="46878" spans="2:2">
      <c r="B46878" s="15"/>
    </row>
    <row r="46879" spans="2:2">
      <c r="B46879" s="15"/>
    </row>
    <row r="46880" spans="2:2">
      <c r="B46880" s="15"/>
    </row>
    <row r="46881" spans="2:2">
      <c r="B46881" s="15"/>
    </row>
    <row r="46882" spans="2:2">
      <c r="B46882" s="15"/>
    </row>
    <row r="46883" spans="2:2">
      <c r="B46883" s="15"/>
    </row>
    <row r="46884" spans="2:2">
      <c r="B46884" s="15"/>
    </row>
    <row r="46885" spans="2:2">
      <c r="B46885" s="15"/>
    </row>
    <row r="46886" spans="2:2">
      <c r="B46886" s="15"/>
    </row>
    <row r="46887" spans="2:2">
      <c r="B46887" s="15"/>
    </row>
    <row r="46888" spans="2:2">
      <c r="B46888" s="15"/>
    </row>
    <row r="46889" spans="2:2">
      <c r="B46889" s="15"/>
    </row>
    <row r="46890" spans="2:2">
      <c r="B46890" s="15"/>
    </row>
    <row r="46891" spans="2:2">
      <c r="B46891" s="15"/>
    </row>
    <row r="46892" spans="2:2">
      <c r="B46892" s="15"/>
    </row>
    <row r="46893" spans="2:2">
      <c r="B46893" s="15"/>
    </row>
    <row r="46894" spans="2:2">
      <c r="B46894" s="15"/>
    </row>
    <row r="46895" spans="2:2">
      <c r="B46895" s="15"/>
    </row>
    <row r="46896" spans="2:2">
      <c r="B46896" s="15"/>
    </row>
    <row r="46897" spans="2:2">
      <c r="B46897" s="15"/>
    </row>
    <row r="46898" spans="2:2">
      <c r="B46898" s="15"/>
    </row>
    <row r="46899" spans="2:2">
      <c r="B46899" s="15"/>
    </row>
    <row r="46900" spans="2:2">
      <c r="B46900" s="15"/>
    </row>
    <row r="46901" spans="2:2">
      <c r="B46901" s="15"/>
    </row>
    <row r="46902" spans="2:2">
      <c r="B46902" s="15"/>
    </row>
    <row r="46903" spans="2:2">
      <c r="B46903" s="15"/>
    </row>
    <row r="46904" spans="2:2">
      <c r="B46904" s="15"/>
    </row>
    <row r="46905" spans="2:2">
      <c r="B46905" s="15"/>
    </row>
    <row r="46906" spans="2:2">
      <c r="B46906" s="15"/>
    </row>
    <row r="46907" spans="2:2">
      <c r="B46907" s="15"/>
    </row>
    <row r="46908" spans="2:2">
      <c r="B46908" s="15"/>
    </row>
    <row r="46909" spans="2:2">
      <c r="B46909" s="15"/>
    </row>
    <row r="46910" spans="2:2">
      <c r="B46910" s="15"/>
    </row>
    <row r="46911" spans="2:2">
      <c r="B46911" s="15"/>
    </row>
    <row r="46912" spans="2:2">
      <c r="B46912" s="15"/>
    </row>
    <row r="46913" spans="2:2">
      <c r="B46913" s="15"/>
    </row>
    <row r="46914" spans="2:2">
      <c r="B46914" s="15"/>
    </row>
    <row r="46915" spans="2:2">
      <c r="B46915" s="15"/>
    </row>
    <row r="46916" spans="2:2">
      <c r="B46916" s="15"/>
    </row>
    <row r="46917" spans="2:2">
      <c r="B46917" s="15"/>
    </row>
    <row r="46918" spans="2:2">
      <c r="B46918" s="15"/>
    </row>
    <row r="46919" spans="2:2">
      <c r="B46919" s="15"/>
    </row>
    <row r="46920" spans="2:2">
      <c r="B46920" s="15"/>
    </row>
    <row r="46921" spans="2:2">
      <c r="B46921" s="15"/>
    </row>
    <row r="46922" spans="2:2">
      <c r="B46922" s="15"/>
    </row>
    <row r="46923" spans="2:2">
      <c r="B46923" s="15"/>
    </row>
    <row r="46924" spans="2:2">
      <c r="B46924" s="15"/>
    </row>
    <row r="46925" spans="2:2">
      <c r="B46925" s="15"/>
    </row>
    <row r="46926" spans="2:2">
      <c r="B46926" s="15"/>
    </row>
    <row r="46927" spans="2:2">
      <c r="B46927" s="15"/>
    </row>
    <row r="46928" spans="2:2">
      <c r="B46928" s="15"/>
    </row>
    <row r="46929" spans="2:2">
      <c r="B46929" s="15"/>
    </row>
    <row r="46930" spans="2:2">
      <c r="B46930" s="15"/>
    </row>
    <row r="46931" spans="2:2">
      <c r="B46931" s="15"/>
    </row>
    <row r="46932" spans="2:2">
      <c r="B46932" s="15"/>
    </row>
    <row r="46933" spans="2:2">
      <c r="B46933" s="15"/>
    </row>
    <row r="46934" spans="2:2">
      <c r="B46934" s="15"/>
    </row>
    <row r="46935" spans="2:2">
      <c r="B46935" s="15"/>
    </row>
    <row r="46936" spans="2:2">
      <c r="B46936" s="15"/>
    </row>
    <row r="46937" spans="2:2">
      <c r="B46937" s="15"/>
    </row>
    <row r="46938" spans="2:2">
      <c r="B46938" s="15"/>
    </row>
    <row r="46939" spans="2:2">
      <c r="B46939" s="15"/>
    </row>
    <row r="46940" spans="2:2">
      <c r="B46940" s="15"/>
    </row>
    <row r="46941" spans="2:2">
      <c r="B46941" s="15"/>
    </row>
    <row r="46942" spans="2:2">
      <c r="B46942" s="15"/>
    </row>
    <row r="46943" spans="2:2">
      <c r="B46943" s="15"/>
    </row>
    <row r="46944" spans="2:2">
      <c r="B46944" s="15"/>
    </row>
    <row r="46945" spans="2:2">
      <c r="B46945" s="15"/>
    </row>
    <row r="46946" spans="2:2">
      <c r="B46946" s="15"/>
    </row>
    <row r="46947" spans="2:2">
      <c r="B46947" s="15"/>
    </row>
    <row r="46948" spans="2:2">
      <c r="B46948" s="15"/>
    </row>
    <row r="46949" spans="2:2">
      <c r="B46949" s="15"/>
    </row>
    <row r="46950" spans="2:2">
      <c r="B46950" s="15"/>
    </row>
    <row r="46951" spans="2:2">
      <c r="B46951" s="15"/>
    </row>
    <row r="46952" spans="2:2">
      <c r="B46952" s="15"/>
    </row>
    <row r="46953" spans="2:2">
      <c r="B46953" s="15"/>
    </row>
    <row r="46954" spans="2:2">
      <c r="B46954" s="15"/>
    </row>
    <row r="46955" spans="2:2">
      <c r="B46955" s="15"/>
    </row>
    <row r="46956" spans="2:2">
      <c r="B46956" s="15"/>
    </row>
    <row r="46957" spans="2:2">
      <c r="B46957" s="15"/>
    </row>
    <row r="46958" spans="2:2">
      <c r="B46958" s="15"/>
    </row>
    <row r="46959" spans="2:2">
      <c r="B46959" s="15"/>
    </row>
    <row r="46960" spans="2:2">
      <c r="B46960" s="15"/>
    </row>
    <row r="46961" spans="2:2">
      <c r="B46961" s="15"/>
    </row>
    <row r="46962" spans="2:2">
      <c r="B46962" s="15"/>
    </row>
    <row r="46963" spans="2:2">
      <c r="B46963" s="15"/>
    </row>
    <row r="46964" spans="2:2">
      <c r="B46964" s="15"/>
    </row>
    <row r="46965" spans="2:2">
      <c r="B46965" s="15"/>
    </row>
    <row r="46966" spans="2:2">
      <c r="B46966" s="15"/>
    </row>
    <row r="46967" spans="2:2">
      <c r="B46967" s="15"/>
    </row>
    <row r="46968" spans="2:2">
      <c r="B46968" s="15"/>
    </row>
    <row r="46969" spans="2:2">
      <c r="B46969" s="15"/>
    </row>
    <row r="46970" spans="2:2">
      <c r="B46970" s="15"/>
    </row>
    <row r="46971" spans="2:2">
      <c r="B46971" s="15"/>
    </row>
    <row r="46972" spans="2:2">
      <c r="B46972" s="15"/>
    </row>
    <row r="46973" spans="2:2">
      <c r="B46973" s="15"/>
    </row>
    <row r="46974" spans="2:2">
      <c r="B46974" s="15"/>
    </row>
    <row r="46975" spans="2:2">
      <c r="B46975" s="15"/>
    </row>
    <row r="46976" spans="2:2">
      <c r="B46976" s="15"/>
    </row>
    <row r="46977" spans="2:2">
      <c r="B46977" s="15"/>
    </row>
    <row r="46978" spans="2:2">
      <c r="B46978" s="15"/>
    </row>
    <row r="46979" spans="2:2">
      <c r="B46979" s="15"/>
    </row>
    <row r="46980" spans="2:2">
      <c r="B46980" s="15"/>
    </row>
    <row r="46981" spans="2:2">
      <c r="B46981" s="15"/>
    </row>
    <row r="46982" spans="2:2">
      <c r="B46982" s="15"/>
    </row>
    <row r="46983" spans="2:2">
      <c r="B46983" s="15"/>
    </row>
    <row r="46984" spans="2:2">
      <c r="B46984" s="15"/>
    </row>
    <row r="46985" spans="2:2">
      <c r="B46985" s="15"/>
    </row>
    <row r="46986" spans="2:2">
      <c r="B46986" s="15"/>
    </row>
    <row r="46987" spans="2:2">
      <c r="B46987" s="15"/>
    </row>
    <row r="46988" spans="2:2">
      <c r="B46988" s="15"/>
    </row>
    <row r="46989" spans="2:2">
      <c r="B46989" s="15"/>
    </row>
    <row r="46990" spans="2:2">
      <c r="B46990" s="15"/>
    </row>
    <row r="46991" spans="2:2">
      <c r="B46991" s="15"/>
    </row>
    <row r="46992" spans="2:2">
      <c r="B46992" s="15"/>
    </row>
    <row r="46993" spans="2:2">
      <c r="B46993" s="15"/>
    </row>
    <row r="46994" spans="2:2">
      <c r="B46994" s="15"/>
    </row>
    <row r="46995" spans="2:2">
      <c r="B46995" s="15"/>
    </row>
    <row r="46996" spans="2:2">
      <c r="B46996" s="15"/>
    </row>
    <row r="46997" spans="2:2">
      <c r="B46997" s="15"/>
    </row>
    <row r="46998" spans="2:2">
      <c r="B46998" s="15"/>
    </row>
    <row r="46999" spans="2:2">
      <c r="B46999" s="15"/>
    </row>
    <row r="47000" spans="2:2">
      <c r="B47000" s="15"/>
    </row>
    <row r="47001" spans="2:2">
      <c r="B47001" s="15"/>
    </row>
    <row r="47002" spans="2:2">
      <c r="B47002" s="15"/>
    </row>
    <row r="47003" spans="2:2">
      <c r="B47003" s="15"/>
    </row>
    <row r="47004" spans="2:2">
      <c r="B47004" s="15"/>
    </row>
    <row r="47005" spans="2:2">
      <c r="B47005" s="15"/>
    </row>
    <row r="47006" spans="2:2">
      <c r="B47006" s="15"/>
    </row>
    <row r="47007" spans="2:2">
      <c r="B47007" s="15"/>
    </row>
    <row r="47008" spans="2:2">
      <c r="B47008" s="15"/>
    </row>
    <row r="47009" spans="2:2">
      <c r="B47009" s="15"/>
    </row>
    <row r="47010" spans="2:2">
      <c r="B47010" s="15"/>
    </row>
    <row r="47011" spans="2:2">
      <c r="B47011" s="15"/>
    </row>
    <row r="47012" spans="2:2">
      <c r="B47012" s="15"/>
    </row>
    <row r="47013" spans="2:2">
      <c r="B47013" s="15"/>
    </row>
    <row r="47014" spans="2:2">
      <c r="B47014" s="15"/>
    </row>
    <row r="47015" spans="2:2">
      <c r="B47015" s="15"/>
    </row>
    <row r="47016" spans="2:2">
      <c r="B47016" s="15"/>
    </row>
    <row r="47017" spans="2:2">
      <c r="B47017" s="15"/>
    </row>
    <row r="47018" spans="2:2">
      <c r="B47018" s="15"/>
    </row>
    <row r="47019" spans="2:2">
      <c r="B47019" s="15"/>
    </row>
    <row r="47020" spans="2:2">
      <c r="B47020" s="15"/>
    </row>
    <row r="47021" spans="2:2">
      <c r="B47021" s="15"/>
    </row>
    <row r="47022" spans="2:2">
      <c r="B47022" s="15"/>
    </row>
    <row r="47023" spans="2:2">
      <c r="B47023" s="15"/>
    </row>
    <row r="47024" spans="2:2">
      <c r="B47024" s="15"/>
    </row>
    <row r="47025" spans="2:2">
      <c r="B47025" s="15"/>
    </row>
    <row r="47026" spans="2:2">
      <c r="B47026" s="15"/>
    </row>
    <row r="47027" spans="2:2">
      <c r="B47027" s="15"/>
    </row>
    <row r="47028" spans="2:2">
      <c r="B47028" s="15"/>
    </row>
    <row r="47029" spans="2:2">
      <c r="B47029" s="15"/>
    </row>
    <row r="47030" spans="2:2">
      <c r="B47030" s="15"/>
    </row>
    <row r="47031" spans="2:2">
      <c r="B47031" s="15"/>
    </row>
    <row r="47032" spans="2:2">
      <c r="B47032" s="15"/>
    </row>
    <row r="47033" spans="2:2">
      <c r="B47033" s="15"/>
    </row>
    <row r="47034" spans="2:2">
      <c r="B47034" s="15"/>
    </row>
    <row r="47035" spans="2:2">
      <c r="B47035" s="15"/>
    </row>
    <row r="47036" spans="2:2">
      <c r="B47036" s="15"/>
    </row>
    <row r="47037" spans="2:2">
      <c r="B47037" s="15"/>
    </row>
    <row r="47038" spans="2:2">
      <c r="B47038" s="15"/>
    </row>
    <row r="47039" spans="2:2">
      <c r="B47039" s="15"/>
    </row>
    <row r="47040" spans="2:2">
      <c r="B47040" s="15"/>
    </row>
    <row r="47041" spans="2:2">
      <c r="B47041" s="15"/>
    </row>
    <row r="47042" spans="2:2">
      <c r="B47042" s="15"/>
    </row>
    <row r="47043" spans="2:2">
      <c r="B47043" s="15"/>
    </row>
    <row r="47044" spans="2:2">
      <c r="B47044" s="15"/>
    </row>
    <row r="47045" spans="2:2">
      <c r="B47045" s="15"/>
    </row>
    <row r="47046" spans="2:2">
      <c r="B47046" s="15"/>
    </row>
    <row r="47047" spans="2:2">
      <c r="B47047" s="15"/>
    </row>
    <row r="47048" spans="2:2">
      <c r="B47048" s="15"/>
    </row>
    <row r="47049" spans="2:2">
      <c r="B47049" s="15"/>
    </row>
    <row r="47050" spans="2:2">
      <c r="B47050" s="15"/>
    </row>
    <row r="47051" spans="2:2">
      <c r="B47051" s="15"/>
    </row>
    <row r="47052" spans="2:2">
      <c r="B47052" s="15"/>
    </row>
    <row r="47053" spans="2:2">
      <c r="B47053" s="15"/>
    </row>
    <row r="47054" spans="2:2">
      <c r="B47054" s="15"/>
    </row>
    <row r="47055" spans="2:2">
      <c r="B47055" s="15"/>
    </row>
    <row r="47056" spans="2:2">
      <c r="B47056" s="15"/>
    </row>
    <row r="47057" spans="2:2">
      <c r="B47057" s="15"/>
    </row>
    <row r="47058" spans="2:2">
      <c r="B47058" s="15"/>
    </row>
    <row r="47059" spans="2:2">
      <c r="B47059" s="15"/>
    </row>
    <row r="47060" spans="2:2">
      <c r="B47060" s="15"/>
    </row>
    <row r="47061" spans="2:2">
      <c r="B47061" s="15"/>
    </row>
    <row r="47062" spans="2:2">
      <c r="B47062" s="15"/>
    </row>
    <row r="47063" spans="2:2">
      <c r="B47063" s="15"/>
    </row>
    <row r="47064" spans="2:2">
      <c r="B47064" s="15"/>
    </row>
    <row r="47065" spans="2:2">
      <c r="B47065" s="15"/>
    </row>
    <row r="47066" spans="2:2">
      <c r="B47066" s="15"/>
    </row>
    <row r="47067" spans="2:2">
      <c r="B47067" s="15"/>
    </row>
    <row r="47068" spans="2:2">
      <c r="B47068" s="15"/>
    </row>
    <row r="47069" spans="2:2">
      <c r="B47069" s="15"/>
    </row>
    <row r="47070" spans="2:2">
      <c r="B47070" s="15"/>
    </row>
    <row r="47071" spans="2:2">
      <c r="B47071" s="15"/>
    </row>
    <row r="47072" spans="2:2">
      <c r="B47072" s="15"/>
    </row>
    <row r="47073" spans="2:2">
      <c r="B47073" s="15"/>
    </row>
    <row r="47074" spans="2:2">
      <c r="B47074" s="15"/>
    </row>
    <row r="47075" spans="2:2">
      <c r="B47075" s="15"/>
    </row>
    <row r="47076" spans="2:2">
      <c r="B47076" s="15"/>
    </row>
    <row r="47077" spans="2:2">
      <c r="B47077" s="15"/>
    </row>
    <row r="47078" spans="2:2">
      <c r="B47078" s="15"/>
    </row>
    <row r="47079" spans="2:2">
      <c r="B47079" s="15"/>
    </row>
    <row r="47080" spans="2:2">
      <c r="B47080" s="15"/>
    </row>
    <row r="47081" spans="2:2">
      <c r="B47081" s="15"/>
    </row>
    <row r="47082" spans="2:2">
      <c r="B47082" s="15"/>
    </row>
    <row r="47083" spans="2:2">
      <c r="B47083" s="15"/>
    </row>
    <row r="47084" spans="2:2">
      <c r="B47084" s="15"/>
    </row>
    <row r="47085" spans="2:2">
      <c r="B47085" s="15"/>
    </row>
    <row r="47086" spans="2:2">
      <c r="B47086" s="15"/>
    </row>
    <row r="47087" spans="2:2">
      <c r="B47087" s="15"/>
    </row>
    <row r="47088" spans="2:2">
      <c r="B47088" s="15"/>
    </row>
    <row r="47089" spans="2:2">
      <c r="B47089" s="15"/>
    </row>
    <row r="47090" spans="2:2">
      <c r="B47090" s="15"/>
    </row>
    <row r="47091" spans="2:2">
      <c r="B47091" s="15"/>
    </row>
    <row r="47092" spans="2:2">
      <c r="B47092" s="15"/>
    </row>
    <row r="47093" spans="2:2">
      <c r="B47093" s="15"/>
    </row>
    <row r="47094" spans="2:2">
      <c r="B47094" s="15"/>
    </row>
    <row r="47095" spans="2:2">
      <c r="B47095" s="15"/>
    </row>
    <row r="47096" spans="2:2">
      <c r="B47096" s="15"/>
    </row>
    <row r="47097" spans="2:2">
      <c r="B47097" s="15"/>
    </row>
    <row r="47098" spans="2:2">
      <c r="B47098" s="15"/>
    </row>
    <row r="47099" spans="2:2">
      <c r="B47099" s="15"/>
    </row>
    <row r="47100" spans="2:2">
      <c r="B47100" s="15"/>
    </row>
    <row r="47101" spans="2:2">
      <c r="B47101" s="15"/>
    </row>
    <row r="47102" spans="2:2">
      <c r="B47102" s="15"/>
    </row>
    <row r="47103" spans="2:2">
      <c r="B47103" s="15"/>
    </row>
    <row r="47104" spans="2:2">
      <c r="B47104" s="15"/>
    </row>
    <row r="47105" spans="2:2">
      <c r="B47105" s="15"/>
    </row>
    <row r="47106" spans="2:2">
      <c r="B47106" s="15"/>
    </row>
    <row r="47107" spans="2:2">
      <c r="B47107" s="15"/>
    </row>
    <row r="47108" spans="2:2">
      <c r="B47108" s="15"/>
    </row>
    <row r="47109" spans="2:2">
      <c r="B47109" s="15"/>
    </row>
    <row r="47110" spans="2:2">
      <c r="B47110" s="15"/>
    </row>
    <row r="47111" spans="2:2">
      <c r="B47111" s="15"/>
    </row>
    <row r="47112" spans="2:2">
      <c r="B47112" s="15"/>
    </row>
    <row r="47113" spans="2:2">
      <c r="B47113" s="15"/>
    </row>
    <row r="47114" spans="2:2">
      <c r="B47114" s="15"/>
    </row>
    <row r="47115" spans="2:2">
      <c r="B47115" s="15"/>
    </row>
    <row r="47116" spans="2:2">
      <c r="B47116" s="15"/>
    </row>
    <row r="47117" spans="2:2">
      <c r="B47117" s="15"/>
    </row>
    <row r="47118" spans="2:2">
      <c r="B47118" s="15"/>
    </row>
    <row r="47119" spans="2:2">
      <c r="B47119" s="15"/>
    </row>
    <row r="47120" spans="2:2">
      <c r="B47120" s="15"/>
    </row>
    <row r="47121" spans="2:2">
      <c r="B47121" s="15"/>
    </row>
    <row r="47122" spans="2:2">
      <c r="B47122" s="15"/>
    </row>
    <row r="47123" spans="2:2">
      <c r="B47123" s="15"/>
    </row>
    <row r="47124" spans="2:2">
      <c r="B47124" s="15"/>
    </row>
    <row r="47125" spans="2:2">
      <c r="B47125" s="15"/>
    </row>
    <row r="47126" spans="2:2">
      <c r="B47126" s="15"/>
    </row>
    <row r="47127" spans="2:2">
      <c r="B47127" s="15"/>
    </row>
    <row r="47128" spans="2:2">
      <c r="B47128" s="15"/>
    </row>
    <row r="47129" spans="2:2">
      <c r="B47129" s="15"/>
    </row>
    <row r="47130" spans="2:2">
      <c r="B47130" s="15"/>
    </row>
    <row r="47131" spans="2:2">
      <c r="B47131" s="15"/>
    </row>
    <row r="47132" spans="2:2">
      <c r="B47132" s="15"/>
    </row>
    <row r="47133" spans="2:2">
      <c r="B47133" s="15"/>
    </row>
    <row r="47134" spans="2:2">
      <c r="B47134" s="15"/>
    </row>
    <row r="47135" spans="2:2">
      <c r="B47135" s="15"/>
    </row>
    <row r="47136" spans="2:2">
      <c r="B47136" s="15"/>
    </row>
    <row r="47137" spans="2:2">
      <c r="B47137" s="15"/>
    </row>
    <row r="47138" spans="2:2">
      <c r="B47138" s="15"/>
    </row>
    <row r="47139" spans="2:2">
      <c r="B47139" s="15"/>
    </row>
    <row r="47140" spans="2:2">
      <c r="B47140" s="15"/>
    </row>
    <row r="47141" spans="2:2">
      <c r="B47141" s="15"/>
    </row>
    <row r="47142" spans="2:2">
      <c r="B47142" s="15"/>
    </row>
    <row r="47143" spans="2:2">
      <c r="B47143" s="15"/>
    </row>
    <row r="47144" spans="2:2">
      <c r="B47144" s="15"/>
    </row>
    <row r="47145" spans="2:2">
      <c r="B47145" s="15"/>
    </row>
    <row r="47146" spans="2:2">
      <c r="B47146" s="15"/>
    </row>
    <row r="47147" spans="2:2">
      <c r="B47147" s="15"/>
    </row>
    <row r="47148" spans="2:2">
      <c r="B47148" s="15"/>
    </row>
    <row r="47149" spans="2:2">
      <c r="B47149" s="15"/>
    </row>
    <row r="47150" spans="2:2">
      <c r="B47150" s="15"/>
    </row>
    <row r="47151" spans="2:2">
      <c r="B47151" s="15"/>
    </row>
    <row r="47152" spans="2:2">
      <c r="B47152" s="15"/>
    </row>
    <row r="47153" spans="2:2">
      <c r="B47153" s="15"/>
    </row>
    <row r="47154" spans="2:2">
      <c r="B47154" s="15"/>
    </row>
    <row r="47155" spans="2:2">
      <c r="B47155" s="15"/>
    </row>
    <row r="47156" spans="2:2">
      <c r="B47156" s="15"/>
    </row>
    <row r="47157" spans="2:2">
      <c r="B47157" s="15"/>
    </row>
    <row r="47158" spans="2:2">
      <c r="B47158" s="15"/>
    </row>
    <row r="47159" spans="2:2">
      <c r="B47159" s="15"/>
    </row>
    <row r="47160" spans="2:2">
      <c r="B47160" s="15"/>
    </row>
    <row r="47161" spans="2:2">
      <c r="B47161" s="15"/>
    </row>
    <row r="47162" spans="2:2">
      <c r="B47162" s="15"/>
    </row>
    <row r="47163" spans="2:2">
      <c r="B47163" s="15"/>
    </row>
    <row r="47164" spans="2:2">
      <c r="B47164" s="15"/>
    </row>
    <row r="47165" spans="2:2">
      <c r="B47165" s="15"/>
    </row>
    <row r="47166" spans="2:2">
      <c r="B47166" s="15"/>
    </row>
    <row r="47167" spans="2:2">
      <c r="B47167" s="15"/>
    </row>
    <row r="47168" spans="2:2">
      <c r="B47168" s="15"/>
    </row>
    <row r="47169" spans="2:2">
      <c r="B47169" s="15"/>
    </row>
    <row r="47170" spans="2:2">
      <c r="B47170" s="15"/>
    </row>
    <row r="47171" spans="2:2">
      <c r="B47171" s="15"/>
    </row>
    <row r="47172" spans="2:2">
      <c r="B47172" s="15"/>
    </row>
    <row r="47173" spans="2:2">
      <c r="B47173" s="15"/>
    </row>
    <row r="47174" spans="2:2">
      <c r="B47174" s="15"/>
    </row>
    <row r="47175" spans="2:2">
      <c r="B47175" s="15"/>
    </row>
    <row r="47176" spans="2:2">
      <c r="B47176" s="15"/>
    </row>
    <row r="47177" spans="2:2">
      <c r="B47177" s="15"/>
    </row>
    <row r="47178" spans="2:2">
      <c r="B47178" s="15"/>
    </row>
    <row r="47179" spans="2:2">
      <c r="B47179" s="15"/>
    </row>
    <row r="47180" spans="2:2">
      <c r="B47180" s="15"/>
    </row>
    <row r="47181" spans="2:2">
      <c r="B47181" s="15"/>
    </row>
    <row r="47182" spans="2:2">
      <c r="B47182" s="15"/>
    </row>
    <row r="47183" spans="2:2">
      <c r="B47183" s="15"/>
    </row>
    <row r="47184" spans="2:2">
      <c r="B47184" s="15"/>
    </row>
    <row r="47185" spans="2:2">
      <c r="B47185" s="15"/>
    </row>
    <row r="47186" spans="2:2">
      <c r="B47186" s="15"/>
    </row>
    <row r="47187" spans="2:2">
      <c r="B47187" s="15"/>
    </row>
    <row r="47188" spans="2:2">
      <c r="B47188" s="15"/>
    </row>
    <row r="47189" spans="2:2">
      <c r="B47189" s="15"/>
    </row>
    <row r="47190" spans="2:2">
      <c r="B47190" s="15"/>
    </row>
    <row r="47191" spans="2:2">
      <c r="B47191" s="15"/>
    </row>
    <row r="47192" spans="2:2">
      <c r="B47192" s="15"/>
    </row>
    <row r="47193" spans="2:2">
      <c r="B47193" s="15"/>
    </row>
    <row r="47194" spans="2:2">
      <c r="B47194" s="15"/>
    </row>
    <row r="47195" spans="2:2">
      <c r="B47195" s="15"/>
    </row>
    <row r="47196" spans="2:2">
      <c r="B47196" s="15"/>
    </row>
    <row r="47197" spans="2:2">
      <c r="B47197" s="15"/>
    </row>
    <row r="47198" spans="2:2">
      <c r="B47198" s="15"/>
    </row>
    <row r="47199" spans="2:2">
      <c r="B47199" s="15"/>
    </row>
    <row r="47200" spans="2:2">
      <c r="B47200" s="15"/>
    </row>
    <row r="47201" spans="2:2">
      <c r="B47201" s="15"/>
    </row>
    <row r="47202" spans="2:2">
      <c r="B47202" s="15"/>
    </row>
    <row r="47203" spans="2:2">
      <c r="B47203" s="15"/>
    </row>
    <row r="47204" spans="2:2">
      <c r="B47204" s="15"/>
    </row>
    <row r="47205" spans="2:2">
      <c r="B47205" s="15"/>
    </row>
    <row r="47206" spans="2:2">
      <c r="B47206" s="15"/>
    </row>
    <row r="47207" spans="2:2">
      <c r="B47207" s="15"/>
    </row>
    <row r="47208" spans="2:2">
      <c r="B47208" s="15"/>
    </row>
    <row r="47209" spans="2:2">
      <c r="B47209" s="15"/>
    </row>
    <row r="47210" spans="2:2">
      <c r="B47210" s="15"/>
    </row>
    <row r="47211" spans="2:2">
      <c r="B47211" s="15"/>
    </row>
    <row r="47212" spans="2:2">
      <c r="B47212" s="15"/>
    </row>
    <row r="47213" spans="2:2">
      <c r="B47213" s="15"/>
    </row>
    <row r="47214" spans="2:2">
      <c r="B47214" s="15"/>
    </row>
    <row r="47215" spans="2:2">
      <c r="B47215" s="15"/>
    </row>
    <row r="47216" spans="2:2">
      <c r="B47216" s="15"/>
    </row>
    <row r="47217" spans="2:2">
      <c r="B47217" s="15"/>
    </row>
    <row r="47218" spans="2:2">
      <c r="B47218" s="15"/>
    </row>
    <row r="47219" spans="2:2">
      <c r="B47219" s="15"/>
    </row>
    <row r="47220" spans="2:2">
      <c r="B47220" s="15"/>
    </row>
    <row r="47221" spans="2:2">
      <c r="B47221" s="15"/>
    </row>
    <row r="47222" spans="2:2">
      <c r="B47222" s="15"/>
    </row>
    <row r="47223" spans="2:2">
      <c r="B47223" s="15"/>
    </row>
    <row r="47224" spans="2:2">
      <c r="B47224" s="15"/>
    </row>
    <row r="47225" spans="2:2">
      <c r="B47225" s="15"/>
    </row>
    <row r="47226" spans="2:2">
      <c r="B47226" s="15"/>
    </row>
    <row r="47227" spans="2:2">
      <c r="B47227" s="15"/>
    </row>
    <row r="47228" spans="2:2">
      <c r="B47228" s="15"/>
    </row>
    <row r="47229" spans="2:2">
      <c r="B47229" s="15"/>
    </row>
    <row r="47230" spans="2:2">
      <c r="B47230" s="15"/>
    </row>
    <row r="47231" spans="2:2">
      <c r="B47231" s="15"/>
    </row>
    <row r="47232" spans="2:2">
      <c r="B47232" s="15"/>
    </row>
    <row r="47233" spans="2:2">
      <c r="B47233" s="15"/>
    </row>
    <row r="47234" spans="2:2">
      <c r="B47234" s="15"/>
    </row>
    <row r="47235" spans="2:2">
      <c r="B47235" s="15"/>
    </row>
    <row r="47236" spans="2:2">
      <c r="B47236" s="15"/>
    </row>
    <row r="47237" spans="2:2">
      <c r="B47237" s="15"/>
    </row>
    <row r="47238" spans="2:2">
      <c r="B47238" s="15"/>
    </row>
    <row r="47239" spans="2:2">
      <c r="B47239" s="15"/>
    </row>
    <row r="47240" spans="2:2">
      <c r="B47240" s="15"/>
    </row>
    <row r="47241" spans="2:2">
      <c r="B47241" s="15"/>
    </row>
    <row r="47242" spans="2:2">
      <c r="B47242" s="15"/>
    </row>
    <row r="47243" spans="2:2">
      <c r="B47243" s="15"/>
    </row>
    <row r="47244" spans="2:2">
      <c r="B47244" s="15"/>
    </row>
    <row r="47245" spans="2:2">
      <c r="B47245" s="15"/>
    </row>
    <row r="47246" spans="2:2">
      <c r="B47246" s="15"/>
    </row>
    <row r="47247" spans="2:2">
      <c r="B47247" s="15"/>
    </row>
    <row r="47248" spans="2:2">
      <c r="B47248" s="15"/>
    </row>
    <row r="47249" spans="2:2">
      <c r="B47249" s="15"/>
    </row>
    <row r="47250" spans="2:2">
      <c r="B47250" s="15"/>
    </row>
    <row r="47251" spans="2:2">
      <c r="B47251" s="15"/>
    </row>
    <row r="47252" spans="2:2">
      <c r="B47252" s="15"/>
    </row>
    <row r="47253" spans="2:2">
      <c r="B47253" s="15"/>
    </row>
    <row r="47254" spans="2:2">
      <c r="B47254" s="15"/>
    </row>
    <row r="47255" spans="2:2">
      <c r="B47255" s="15"/>
    </row>
    <row r="47256" spans="2:2">
      <c r="B47256" s="15"/>
    </row>
    <row r="47257" spans="2:2">
      <c r="B47257" s="15"/>
    </row>
    <row r="47258" spans="2:2">
      <c r="B47258" s="15"/>
    </row>
    <row r="47259" spans="2:2">
      <c r="B47259" s="15"/>
    </row>
    <row r="47260" spans="2:2">
      <c r="B47260" s="15"/>
    </row>
    <row r="47261" spans="2:2">
      <c r="B47261" s="15"/>
    </row>
    <row r="47262" spans="2:2">
      <c r="B47262" s="15"/>
    </row>
    <row r="47263" spans="2:2">
      <c r="B47263" s="15"/>
    </row>
    <row r="47264" spans="2:2">
      <c r="B47264" s="15"/>
    </row>
    <row r="47265" spans="2:2">
      <c r="B47265" s="15"/>
    </row>
    <row r="47266" spans="2:2">
      <c r="B47266" s="15"/>
    </row>
    <row r="47267" spans="2:2">
      <c r="B47267" s="15"/>
    </row>
    <row r="47268" spans="2:2">
      <c r="B47268" s="15"/>
    </row>
    <row r="47269" spans="2:2">
      <c r="B47269" s="15"/>
    </row>
    <row r="47270" spans="2:2">
      <c r="B47270" s="15"/>
    </row>
    <row r="47271" spans="2:2">
      <c r="B47271" s="15"/>
    </row>
    <row r="47272" spans="2:2">
      <c r="B47272" s="15"/>
    </row>
    <row r="47273" spans="2:2">
      <c r="B47273" s="15"/>
    </row>
    <row r="47274" spans="2:2">
      <c r="B47274" s="15"/>
    </row>
    <row r="47275" spans="2:2">
      <c r="B47275" s="15"/>
    </row>
    <row r="47276" spans="2:2">
      <c r="B47276" s="15"/>
    </row>
    <row r="47277" spans="2:2">
      <c r="B47277" s="15"/>
    </row>
    <row r="47278" spans="2:2">
      <c r="B47278" s="15"/>
    </row>
    <row r="47279" spans="2:2">
      <c r="B47279" s="15"/>
    </row>
    <row r="47280" spans="2:2">
      <c r="B47280" s="15"/>
    </row>
    <row r="47281" spans="2:2">
      <c r="B47281" s="15"/>
    </row>
    <row r="47282" spans="2:2">
      <c r="B47282" s="15"/>
    </row>
    <row r="47283" spans="2:2">
      <c r="B47283" s="15"/>
    </row>
    <row r="47284" spans="2:2">
      <c r="B47284" s="15"/>
    </row>
    <row r="47285" spans="2:2">
      <c r="B47285" s="15"/>
    </row>
    <row r="47286" spans="2:2">
      <c r="B47286" s="15"/>
    </row>
    <row r="47287" spans="2:2">
      <c r="B47287" s="15"/>
    </row>
    <row r="47288" spans="2:2">
      <c r="B47288" s="15"/>
    </row>
    <row r="47289" spans="2:2">
      <c r="B47289" s="15"/>
    </row>
    <row r="47290" spans="2:2">
      <c r="B47290" s="15"/>
    </row>
    <row r="47291" spans="2:2">
      <c r="B47291" s="15"/>
    </row>
    <row r="47292" spans="2:2">
      <c r="B47292" s="15"/>
    </row>
    <row r="47293" spans="2:2">
      <c r="B47293" s="15"/>
    </row>
    <row r="47294" spans="2:2">
      <c r="B47294" s="15"/>
    </row>
    <row r="47295" spans="2:2">
      <c r="B47295" s="15"/>
    </row>
    <row r="47296" spans="2:2">
      <c r="B47296" s="15"/>
    </row>
    <row r="47297" spans="2:2">
      <c r="B47297" s="15"/>
    </row>
    <row r="47298" spans="2:2">
      <c r="B47298" s="15"/>
    </row>
    <row r="47299" spans="2:2">
      <c r="B47299" s="15"/>
    </row>
    <row r="47300" spans="2:2">
      <c r="B47300" s="15"/>
    </row>
    <row r="47301" spans="2:2">
      <c r="B47301" s="15"/>
    </row>
    <row r="47302" spans="2:2">
      <c r="B47302" s="15"/>
    </row>
    <row r="47303" spans="2:2">
      <c r="B47303" s="15"/>
    </row>
    <row r="47304" spans="2:2">
      <c r="B47304" s="15"/>
    </row>
    <row r="47305" spans="2:2">
      <c r="B47305" s="15"/>
    </row>
    <row r="47306" spans="2:2">
      <c r="B47306" s="15"/>
    </row>
    <row r="47307" spans="2:2">
      <c r="B47307" s="15"/>
    </row>
    <row r="47308" spans="2:2">
      <c r="B47308" s="15"/>
    </row>
    <row r="47309" spans="2:2">
      <c r="B47309" s="15"/>
    </row>
    <row r="47310" spans="2:2">
      <c r="B47310" s="15"/>
    </row>
    <row r="47311" spans="2:2">
      <c r="B47311" s="15"/>
    </row>
    <row r="47312" spans="2:2">
      <c r="B47312" s="15"/>
    </row>
    <row r="47313" spans="2:2">
      <c r="B47313" s="15"/>
    </row>
    <row r="47314" spans="2:2">
      <c r="B47314" s="15"/>
    </row>
    <row r="47315" spans="2:2">
      <c r="B47315" s="15"/>
    </row>
    <row r="47316" spans="2:2">
      <c r="B47316" s="15"/>
    </row>
    <row r="47317" spans="2:2">
      <c r="B47317" s="15"/>
    </row>
    <row r="47318" spans="2:2">
      <c r="B47318" s="15"/>
    </row>
    <row r="47319" spans="2:2">
      <c r="B47319" s="15"/>
    </row>
    <row r="47320" spans="2:2">
      <c r="B47320" s="15"/>
    </row>
    <row r="47321" spans="2:2">
      <c r="B47321" s="15"/>
    </row>
    <row r="47322" spans="2:2">
      <c r="B47322" s="15"/>
    </row>
    <row r="47323" spans="2:2">
      <c r="B47323" s="15"/>
    </row>
    <row r="47324" spans="2:2">
      <c r="B47324" s="15"/>
    </row>
    <row r="47325" spans="2:2">
      <c r="B47325" s="15"/>
    </row>
    <row r="47326" spans="2:2">
      <c r="B47326" s="15"/>
    </row>
    <row r="47327" spans="2:2">
      <c r="B47327" s="15"/>
    </row>
    <row r="47328" spans="2:2">
      <c r="B47328" s="15"/>
    </row>
    <row r="47329" spans="2:2">
      <c r="B47329" s="15"/>
    </row>
    <row r="47330" spans="2:2">
      <c r="B47330" s="15"/>
    </row>
    <row r="47331" spans="2:2">
      <c r="B47331" s="15"/>
    </row>
    <row r="47332" spans="2:2">
      <c r="B47332" s="15"/>
    </row>
    <row r="47333" spans="2:2">
      <c r="B47333" s="15"/>
    </row>
    <row r="47334" spans="2:2">
      <c r="B47334" s="15"/>
    </row>
    <row r="47335" spans="2:2">
      <c r="B47335" s="15"/>
    </row>
    <row r="47336" spans="2:2">
      <c r="B47336" s="15"/>
    </row>
    <row r="47337" spans="2:2">
      <c r="B47337" s="15"/>
    </row>
    <row r="47338" spans="2:2">
      <c r="B47338" s="15"/>
    </row>
    <row r="47339" spans="2:2">
      <c r="B47339" s="15"/>
    </row>
    <row r="47340" spans="2:2">
      <c r="B47340" s="15"/>
    </row>
    <row r="47341" spans="2:2">
      <c r="B47341" s="15"/>
    </row>
    <row r="47342" spans="2:2">
      <c r="B47342" s="15"/>
    </row>
    <row r="47343" spans="2:2">
      <c r="B47343" s="15"/>
    </row>
    <row r="47344" spans="2:2">
      <c r="B47344" s="15"/>
    </row>
    <row r="47345" spans="2:2">
      <c r="B47345" s="15"/>
    </row>
    <row r="47346" spans="2:2">
      <c r="B47346" s="15"/>
    </row>
    <row r="47347" spans="2:2">
      <c r="B47347" s="15"/>
    </row>
    <row r="47348" spans="2:2">
      <c r="B47348" s="15"/>
    </row>
    <row r="47349" spans="2:2">
      <c r="B47349" s="15"/>
    </row>
    <row r="47350" spans="2:2">
      <c r="B47350" s="15"/>
    </row>
    <row r="47351" spans="2:2">
      <c r="B47351" s="15"/>
    </row>
    <row r="47352" spans="2:2">
      <c r="B47352" s="15"/>
    </row>
    <row r="47353" spans="2:2">
      <c r="B47353" s="15"/>
    </row>
    <row r="47354" spans="2:2">
      <c r="B47354" s="15"/>
    </row>
    <row r="47355" spans="2:2">
      <c r="B47355" s="15"/>
    </row>
    <row r="47356" spans="2:2">
      <c r="B47356" s="15"/>
    </row>
    <row r="47357" spans="2:2">
      <c r="B47357" s="15"/>
    </row>
    <row r="47358" spans="2:2">
      <c r="B47358" s="15"/>
    </row>
    <row r="47359" spans="2:2">
      <c r="B47359" s="15"/>
    </row>
    <row r="47360" spans="2:2">
      <c r="B47360" s="15"/>
    </row>
    <row r="47361" spans="2:2">
      <c r="B47361" s="15"/>
    </row>
    <row r="47362" spans="2:2">
      <c r="B47362" s="15"/>
    </row>
    <row r="47363" spans="2:2">
      <c r="B47363" s="15"/>
    </row>
    <row r="47364" spans="2:2">
      <c r="B47364" s="15"/>
    </row>
    <row r="47365" spans="2:2">
      <c r="B47365" s="15"/>
    </row>
    <row r="47366" spans="2:2">
      <c r="B47366" s="15"/>
    </row>
    <row r="47367" spans="2:2">
      <c r="B47367" s="15"/>
    </row>
    <row r="47368" spans="2:2">
      <c r="B47368" s="15"/>
    </row>
    <row r="47369" spans="2:2">
      <c r="B47369" s="15"/>
    </row>
    <row r="47370" spans="2:2">
      <c r="B47370" s="15"/>
    </row>
    <row r="47371" spans="2:2">
      <c r="B47371" s="15"/>
    </row>
    <row r="47372" spans="2:2">
      <c r="B47372" s="15"/>
    </row>
    <row r="47373" spans="2:2">
      <c r="B47373" s="15"/>
    </row>
    <row r="47374" spans="2:2">
      <c r="B47374" s="15"/>
    </row>
    <row r="47375" spans="2:2">
      <c r="B47375" s="15"/>
    </row>
    <row r="47376" spans="2:2">
      <c r="B47376" s="15"/>
    </row>
    <row r="47377" spans="2:2">
      <c r="B47377" s="15"/>
    </row>
    <row r="47378" spans="2:2">
      <c r="B47378" s="15"/>
    </row>
    <row r="47379" spans="2:2">
      <c r="B47379" s="15"/>
    </row>
    <row r="47380" spans="2:2">
      <c r="B47380" s="15"/>
    </row>
    <row r="47381" spans="2:2">
      <c r="B47381" s="15"/>
    </row>
    <row r="47382" spans="2:2">
      <c r="B47382" s="15"/>
    </row>
    <row r="47383" spans="2:2">
      <c r="B47383" s="15"/>
    </row>
    <row r="47384" spans="2:2">
      <c r="B47384" s="15"/>
    </row>
    <row r="47385" spans="2:2">
      <c r="B47385" s="15"/>
    </row>
    <row r="47386" spans="2:2">
      <c r="B47386" s="15"/>
    </row>
    <row r="47387" spans="2:2">
      <c r="B47387" s="15"/>
    </row>
    <row r="47388" spans="2:2">
      <c r="B47388" s="15"/>
    </row>
    <row r="47389" spans="2:2">
      <c r="B47389" s="15"/>
    </row>
    <row r="47390" spans="2:2">
      <c r="B47390" s="15"/>
    </row>
    <row r="47391" spans="2:2">
      <c r="B47391" s="15"/>
    </row>
    <row r="47392" spans="2:2">
      <c r="B47392" s="15"/>
    </row>
    <row r="47393" spans="2:2">
      <c r="B47393" s="15"/>
    </row>
    <row r="47394" spans="2:2">
      <c r="B47394" s="15"/>
    </row>
    <row r="47395" spans="2:2">
      <c r="B47395" s="15"/>
    </row>
    <row r="47396" spans="2:2">
      <c r="B47396" s="15"/>
    </row>
    <row r="47397" spans="2:2">
      <c r="B47397" s="15"/>
    </row>
    <row r="47398" spans="2:2">
      <c r="B47398" s="15"/>
    </row>
    <row r="47399" spans="2:2">
      <c r="B47399" s="15"/>
    </row>
    <row r="47400" spans="2:2">
      <c r="B47400" s="15"/>
    </row>
    <row r="47401" spans="2:2">
      <c r="B47401" s="15"/>
    </row>
    <row r="47402" spans="2:2">
      <c r="B47402" s="15"/>
    </row>
    <row r="47403" spans="2:2">
      <c r="B47403" s="15"/>
    </row>
    <row r="47404" spans="2:2">
      <c r="B47404" s="15"/>
    </row>
    <row r="47405" spans="2:2">
      <c r="B47405" s="15"/>
    </row>
    <row r="47406" spans="2:2">
      <c r="B47406" s="15"/>
    </row>
    <row r="47407" spans="2:2">
      <c r="B47407" s="15"/>
    </row>
    <row r="47408" spans="2:2">
      <c r="B47408" s="15"/>
    </row>
    <row r="47409" spans="2:2">
      <c r="B47409" s="15"/>
    </row>
    <row r="47410" spans="2:2">
      <c r="B47410" s="15"/>
    </row>
    <row r="47411" spans="2:2">
      <c r="B47411" s="15"/>
    </row>
    <row r="47412" spans="2:2">
      <c r="B47412" s="15"/>
    </row>
    <row r="47413" spans="2:2">
      <c r="B47413" s="15"/>
    </row>
    <row r="47414" spans="2:2">
      <c r="B47414" s="15"/>
    </row>
    <row r="47415" spans="2:2">
      <c r="B47415" s="15"/>
    </row>
    <row r="47416" spans="2:2">
      <c r="B47416" s="15"/>
    </row>
    <row r="47417" spans="2:2">
      <c r="B47417" s="15"/>
    </row>
    <row r="47418" spans="2:2">
      <c r="B47418" s="15"/>
    </row>
    <row r="47419" spans="2:2">
      <c r="B47419" s="15"/>
    </row>
    <row r="47420" spans="2:2">
      <c r="B47420" s="15"/>
    </row>
    <row r="47421" spans="2:2">
      <c r="B47421" s="15"/>
    </row>
    <row r="47422" spans="2:2">
      <c r="B47422" s="15"/>
    </row>
    <row r="47423" spans="2:2">
      <c r="B47423" s="15"/>
    </row>
    <row r="47424" spans="2:2">
      <c r="B47424" s="15"/>
    </row>
    <row r="47425" spans="2:2">
      <c r="B47425" s="15"/>
    </row>
    <row r="47426" spans="2:2">
      <c r="B47426" s="15"/>
    </row>
    <row r="47427" spans="2:2">
      <c r="B47427" s="15"/>
    </row>
    <row r="47428" spans="2:2">
      <c r="B47428" s="15"/>
    </row>
    <row r="47429" spans="2:2">
      <c r="B47429" s="15"/>
    </row>
    <row r="47430" spans="2:2">
      <c r="B47430" s="15"/>
    </row>
    <row r="47431" spans="2:2">
      <c r="B47431" s="15"/>
    </row>
    <row r="47432" spans="2:2">
      <c r="B47432" s="15"/>
    </row>
    <row r="47433" spans="2:2">
      <c r="B47433" s="15"/>
    </row>
    <row r="47434" spans="2:2">
      <c r="B47434" s="15"/>
    </row>
    <row r="47435" spans="2:2">
      <c r="B47435" s="15"/>
    </row>
    <row r="47436" spans="2:2">
      <c r="B47436" s="15"/>
    </row>
    <row r="47437" spans="2:2">
      <c r="B47437" s="15"/>
    </row>
    <row r="47438" spans="2:2">
      <c r="B47438" s="15"/>
    </row>
    <row r="47439" spans="2:2">
      <c r="B47439" s="15"/>
    </row>
    <row r="47440" spans="2:2">
      <c r="B47440" s="15"/>
    </row>
    <row r="47441" spans="2:2">
      <c r="B47441" s="15"/>
    </row>
    <row r="47442" spans="2:2">
      <c r="B47442" s="15"/>
    </row>
    <row r="47443" spans="2:2">
      <c r="B47443" s="15"/>
    </row>
    <row r="47444" spans="2:2">
      <c r="B47444" s="15"/>
    </row>
    <row r="47445" spans="2:2">
      <c r="B47445" s="15"/>
    </row>
    <row r="47446" spans="2:2">
      <c r="B47446" s="15"/>
    </row>
    <row r="47447" spans="2:2">
      <c r="B47447" s="15"/>
    </row>
    <row r="47448" spans="2:2">
      <c r="B47448" s="15"/>
    </row>
    <row r="47449" spans="2:2">
      <c r="B47449" s="15"/>
    </row>
    <row r="47450" spans="2:2">
      <c r="B47450" s="15"/>
    </row>
    <row r="47451" spans="2:2">
      <c r="B47451" s="15"/>
    </row>
    <row r="47452" spans="2:2">
      <c r="B47452" s="15"/>
    </row>
    <row r="47453" spans="2:2">
      <c r="B47453" s="15"/>
    </row>
    <row r="47454" spans="2:2">
      <c r="B47454" s="15"/>
    </row>
    <row r="47455" spans="2:2">
      <c r="B47455" s="15"/>
    </row>
    <row r="47456" spans="2:2">
      <c r="B47456" s="15"/>
    </row>
    <row r="47457" spans="2:2">
      <c r="B47457" s="15"/>
    </row>
    <row r="47458" spans="2:2">
      <c r="B47458" s="15"/>
    </row>
    <row r="47459" spans="2:2">
      <c r="B47459" s="15"/>
    </row>
    <row r="47460" spans="2:2">
      <c r="B47460" s="15"/>
    </row>
    <row r="47461" spans="2:2">
      <c r="B47461" s="15"/>
    </row>
    <row r="47462" spans="2:2">
      <c r="B47462" s="15"/>
    </row>
    <row r="47463" spans="2:2">
      <c r="B47463" s="15"/>
    </row>
    <row r="47464" spans="2:2">
      <c r="B47464" s="15"/>
    </row>
    <row r="47465" spans="2:2">
      <c r="B47465" s="15"/>
    </row>
    <row r="47466" spans="2:2">
      <c r="B47466" s="15"/>
    </row>
    <row r="47467" spans="2:2">
      <c r="B47467" s="15"/>
    </row>
    <row r="47468" spans="2:2">
      <c r="B47468" s="15"/>
    </row>
    <row r="47469" spans="2:2">
      <c r="B47469" s="15"/>
    </row>
    <row r="47470" spans="2:2">
      <c r="B47470" s="15"/>
    </row>
    <row r="47471" spans="2:2">
      <c r="B47471" s="15"/>
    </row>
    <row r="47472" spans="2:2">
      <c r="B47472" s="15"/>
    </row>
    <row r="47473" spans="2:2">
      <c r="B47473" s="15"/>
    </row>
    <row r="47474" spans="2:2">
      <c r="B47474" s="15"/>
    </row>
    <row r="47475" spans="2:2">
      <c r="B47475" s="15"/>
    </row>
    <row r="47476" spans="2:2">
      <c r="B47476" s="15"/>
    </row>
    <row r="47477" spans="2:2">
      <c r="B47477" s="15"/>
    </row>
    <row r="47478" spans="2:2">
      <c r="B47478" s="15"/>
    </row>
    <row r="47479" spans="2:2">
      <c r="B47479" s="15"/>
    </row>
    <row r="47480" spans="2:2">
      <c r="B47480" s="15"/>
    </row>
    <row r="47481" spans="2:2">
      <c r="B47481" s="15"/>
    </row>
    <row r="47482" spans="2:2">
      <c r="B47482" s="15"/>
    </row>
    <row r="47483" spans="2:2">
      <c r="B47483" s="15"/>
    </row>
    <row r="47484" spans="2:2">
      <c r="B47484" s="15"/>
    </row>
    <row r="47485" spans="2:2">
      <c r="B47485" s="15"/>
    </row>
    <row r="47486" spans="2:2">
      <c r="B47486" s="15"/>
    </row>
    <row r="47487" spans="2:2">
      <c r="B47487" s="15"/>
    </row>
    <row r="47488" spans="2:2">
      <c r="B47488" s="15"/>
    </row>
    <row r="47489" spans="2:2">
      <c r="B47489" s="15"/>
    </row>
    <row r="47490" spans="2:2">
      <c r="B47490" s="15"/>
    </row>
    <row r="47491" spans="2:2">
      <c r="B47491" s="15"/>
    </row>
    <row r="47492" spans="2:2">
      <c r="B47492" s="15"/>
    </row>
    <row r="47493" spans="2:2">
      <c r="B47493" s="15"/>
    </row>
    <row r="47494" spans="2:2">
      <c r="B47494" s="15"/>
    </row>
    <row r="47495" spans="2:2">
      <c r="B47495" s="15"/>
    </row>
    <row r="47496" spans="2:2">
      <c r="B47496" s="15"/>
    </row>
    <row r="47497" spans="2:2">
      <c r="B47497" s="15"/>
    </row>
    <row r="47498" spans="2:2">
      <c r="B47498" s="15"/>
    </row>
    <row r="47499" spans="2:2">
      <c r="B47499" s="15"/>
    </row>
    <row r="47500" spans="2:2">
      <c r="B47500" s="15"/>
    </row>
    <row r="47501" spans="2:2">
      <c r="B47501" s="15"/>
    </row>
    <row r="47502" spans="2:2">
      <c r="B47502" s="15"/>
    </row>
    <row r="47503" spans="2:2">
      <c r="B47503" s="15"/>
    </row>
    <row r="47504" spans="2:2">
      <c r="B47504" s="15"/>
    </row>
    <row r="47505" spans="2:2">
      <c r="B47505" s="15"/>
    </row>
    <row r="47506" spans="2:2">
      <c r="B47506" s="15"/>
    </row>
    <row r="47507" spans="2:2">
      <c r="B47507" s="15"/>
    </row>
    <row r="47508" spans="2:2">
      <c r="B47508" s="15"/>
    </row>
    <row r="47509" spans="2:2">
      <c r="B47509" s="15"/>
    </row>
    <row r="47510" spans="2:2">
      <c r="B47510" s="15"/>
    </row>
    <row r="47511" spans="2:2">
      <c r="B47511" s="15"/>
    </row>
    <row r="47512" spans="2:2">
      <c r="B47512" s="15"/>
    </row>
    <row r="47513" spans="2:2">
      <c r="B47513" s="15"/>
    </row>
    <row r="47514" spans="2:2">
      <c r="B47514" s="15"/>
    </row>
    <row r="47515" spans="2:2">
      <c r="B47515" s="15"/>
    </row>
    <row r="47516" spans="2:2">
      <c r="B47516" s="15"/>
    </row>
    <row r="47517" spans="2:2">
      <c r="B47517" s="15"/>
    </row>
    <row r="47518" spans="2:2">
      <c r="B47518" s="15"/>
    </row>
    <row r="47519" spans="2:2">
      <c r="B47519" s="15"/>
    </row>
    <row r="47520" spans="2:2">
      <c r="B47520" s="15"/>
    </row>
    <row r="47521" spans="2:2">
      <c r="B47521" s="15"/>
    </row>
    <row r="47522" spans="2:2">
      <c r="B47522" s="15"/>
    </row>
    <row r="47523" spans="2:2">
      <c r="B47523" s="15"/>
    </row>
    <row r="47524" spans="2:2">
      <c r="B47524" s="15"/>
    </row>
    <row r="47525" spans="2:2">
      <c r="B47525" s="15"/>
    </row>
    <row r="47526" spans="2:2">
      <c r="B47526" s="15"/>
    </row>
    <row r="47527" spans="2:2">
      <c r="B47527" s="15"/>
    </row>
    <row r="47528" spans="2:2">
      <c r="B47528" s="15"/>
    </row>
    <row r="47529" spans="2:2">
      <c r="B47529" s="15"/>
    </row>
    <row r="47530" spans="2:2">
      <c r="B47530" s="15"/>
    </row>
    <row r="47531" spans="2:2">
      <c r="B47531" s="15"/>
    </row>
    <row r="47532" spans="2:2">
      <c r="B47532" s="15"/>
    </row>
    <row r="47533" spans="2:2">
      <c r="B47533" s="15"/>
    </row>
    <row r="47534" spans="2:2">
      <c r="B47534" s="15"/>
    </row>
    <row r="47535" spans="2:2">
      <c r="B47535" s="15"/>
    </row>
    <row r="47536" spans="2:2">
      <c r="B47536" s="15"/>
    </row>
    <row r="47537" spans="2:2">
      <c r="B47537" s="15"/>
    </row>
    <row r="47538" spans="2:2">
      <c r="B47538" s="15"/>
    </row>
    <row r="47539" spans="2:2">
      <c r="B47539" s="15"/>
    </row>
    <row r="47540" spans="2:2">
      <c r="B47540" s="15"/>
    </row>
    <row r="47541" spans="2:2">
      <c r="B47541" s="15"/>
    </row>
    <row r="47542" spans="2:2">
      <c r="B47542" s="15"/>
    </row>
    <row r="47543" spans="2:2">
      <c r="B47543" s="15"/>
    </row>
    <row r="47544" spans="2:2">
      <c r="B47544" s="15"/>
    </row>
    <row r="47545" spans="2:2">
      <c r="B47545" s="15"/>
    </row>
    <row r="47546" spans="2:2">
      <c r="B47546" s="15"/>
    </row>
    <row r="47547" spans="2:2">
      <c r="B47547" s="15"/>
    </row>
    <row r="47548" spans="2:2">
      <c r="B47548" s="15"/>
    </row>
    <row r="47549" spans="2:2">
      <c r="B47549" s="15"/>
    </row>
    <row r="47550" spans="2:2">
      <c r="B47550" s="15"/>
    </row>
    <row r="47551" spans="2:2">
      <c r="B47551" s="15"/>
    </row>
    <row r="47552" spans="2:2">
      <c r="B47552" s="15"/>
    </row>
    <row r="47553" spans="2:2">
      <c r="B47553" s="15"/>
    </row>
    <row r="47554" spans="2:2">
      <c r="B47554" s="15"/>
    </row>
    <row r="47555" spans="2:2">
      <c r="B47555" s="15"/>
    </row>
    <row r="47556" spans="2:2">
      <c r="B47556" s="15"/>
    </row>
    <row r="47557" spans="2:2">
      <c r="B47557" s="15"/>
    </row>
    <row r="47558" spans="2:2">
      <c r="B47558" s="15"/>
    </row>
    <row r="47559" spans="2:2">
      <c r="B47559" s="15"/>
    </row>
    <row r="47560" spans="2:2">
      <c r="B47560" s="15"/>
    </row>
    <row r="47561" spans="2:2">
      <c r="B47561" s="15"/>
    </row>
    <row r="47562" spans="2:2">
      <c r="B47562" s="15"/>
    </row>
    <row r="47563" spans="2:2">
      <c r="B47563" s="15"/>
    </row>
    <row r="47564" spans="2:2">
      <c r="B47564" s="15"/>
    </row>
    <row r="47565" spans="2:2">
      <c r="B47565" s="15"/>
    </row>
    <row r="47566" spans="2:2">
      <c r="B47566" s="15"/>
    </row>
    <row r="47567" spans="2:2">
      <c r="B47567" s="15"/>
    </row>
    <row r="47568" spans="2:2">
      <c r="B47568" s="15"/>
    </row>
    <row r="47569" spans="2:2">
      <c r="B47569" s="15"/>
    </row>
    <row r="47570" spans="2:2">
      <c r="B47570" s="15"/>
    </row>
    <row r="47571" spans="2:2">
      <c r="B47571" s="15"/>
    </row>
    <row r="47572" spans="2:2">
      <c r="B47572" s="15"/>
    </row>
    <row r="47573" spans="2:2">
      <c r="B47573" s="15"/>
    </row>
    <row r="47574" spans="2:2">
      <c r="B47574" s="15"/>
    </row>
    <row r="47575" spans="2:2">
      <c r="B47575" s="15"/>
    </row>
    <row r="47576" spans="2:2">
      <c r="B47576" s="15"/>
    </row>
    <row r="47577" spans="2:2">
      <c r="B47577" s="15"/>
    </row>
    <row r="47578" spans="2:2">
      <c r="B47578" s="15"/>
    </row>
    <row r="47579" spans="2:2">
      <c r="B47579" s="15"/>
    </row>
    <row r="47580" spans="2:2">
      <c r="B47580" s="15"/>
    </row>
    <row r="47581" spans="2:2">
      <c r="B47581" s="15"/>
    </row>
    <row r="47582" spans="2:2">
      <c r="B47582" s="15"/>
    </row>
    <row r="47583" spans="2:2">
      <c r="B47583" s="15"/>
    </row>
    <row r="47584" spans="2:2">
      <c r="B47584" s="15"/>
    </row>
    <row r="47585" spans="2:2">
      <c r="B47585" s="15"/>
    </row>
    <row r="47586" spans="2:2">
      <c r="B47586" s="15"/>
    </row>
    <row r="47587" spans="2:2">
      <c r="B47587" s="15"/>
    </row>
    <row r="47588" spans="2:2">
      <c r="B47588" s="15"/>
    </row>
    <row r="47589" spans="2:2">
      <c r="B47589" s="15"/>
    </row>
    <row r="47590" spans="2:2">
      <c r="B47590" s="15"/>
    </row>
    <row r="47591" spans="2:2">
      <c r="B47591" s="15"/>
    </row>
    <row r="47592" spans="2:2">
      <c r="B47592" s="15"/>
    </row>
    <row r="47593" spans="2:2">
      <c r="B47593" s="15"/>
    </row>
    <row r="47594" spans="2:2">
      <c r="B47594" s="15"/>
    </row>
    <row r="47595" spans="2:2">
      <c r="B47595" s="15"/>
    </row>
    <row r="47596" spans="2:2">
      <c r="B47596" s="15"/>
    </row>
    <row r="47597" spans="2:2">
      <c r="B47597" s="15"/>
    </row>
    <row r="47598" spans="2:2">
      <c r="B47598" s="15"/>
    </row>
    <row r="47599" spans="2:2">
      <c r="B47599" s="15"/>
    </row>
    <row r="47600" spans="2:2">
      <c r="B47600" s="15"/>
    </row>
    <row r="47601" spans="2:2">
      <c r="B47601" s="15"/>
    </row>
    <row r="47602" spans="2:2">
      <c r="B47602" s="15"/>
    </row>
    <row r="47603" spans="2:2">
      <c r="B47603" s="15"/>
    </row>
    <row r="47604" spans="2:2">
      <c r="B47604" s="15"/>
    </row>
    <row r="47605" spans="2:2">
      <c r="B47605" s="15"/>
    </row>
    <row r="47606" spans="2:2">
      <c r="B47606" s="15"/>
    </row>
    <row r="47607" spans="2:2">
      <c r="B47607" s="15"/>
    </row>
    <row r="47608" spans="2:2">
      <c r="B47608" s="15"/>
    </row>
    <row r="47609" spans="2:2">
      <c r="B47609" s="15"/>
    </row>
    <row r="47610" spans="2:2">
      <c r="B47610" s="15"/>
    </row>
    <row r="47611" spans="2:2">
      <c r="B47611" s="15"/>
    </row>
    <row r="47612" spans="2:2">
      <c r="B47612" s="15"/>
    </row>
    <row r="47613" spans="2:2">
      <c r="B47613" s="15"/>
    </row>
    <row r="47614" spans="2:2">
      <c r="B47614" s="15"/>
    </row>
    <row r="47615" spans="2:2">
      <c r="B47615" s="15"/>
    </row>
    <row r="47616" spans="2:2">
      <c r="B47616" s="15"/>
    </row>
    <row r="47617" spans="2:2">
      <c r="B47617" s="15"/>
    </row>
    <row r="47618" spans="2:2">
      <c r="B47618" s="15"/>
    </row>
    <row r="47619" spans="2:2">
      <c r="B47619" s="15"/>
    </row>
    <row r="47620" spans="2:2">
      <c r="B47620" s="15"/>
    </row>
    <row r="47621" spans="2:2">
      <c r="B47621" s="15"/>
    </row>
    <row r="47622" spans="2:2">
      <c r="B47622" s="15"/>
    </row>
    <row r="47623" spans="2:2">
      <c r="B47623" s="15"/>
    </row>
    <row r="47624" spans="2:2">
      <c r="B47624" s="15"/>
    </row>
    <row r="47625" spans="2:2">
      <c r="B47625" s="15"/>
    </row>
    <row r="47626" spans="2:2">
      <c r="B47626" s="15"/>
    </row>
    <row r="47627" spans="2:2">
      <c r="B47627" s="15"/>
    </row>
    <row r="47628" spans="2:2">
      <c r="B47628" s="15"/>
    </row>
    <row r="47629" spans="2:2">
      <c r="B47629" s="15"/>
    </row>
    <row r="47630" spans="2:2">
      <c r="B47630" s="15"/>
    </row>
    <row r="47631" spans="2:2">
      <c r="B47631" s="15"/>
    </row>
    <row r="47632" spans="2:2">
      <c r="B47632" s="15"/>
    </row>
    <row r="47633" spans="2:2">
      <c r="B47633" s="15"/>
    </row>
    <row r="47634" spans="2:2">
      <c r="B47634" s="15"/>
    </row>
    <row r="47635" spans="2:2">
      <c r="B47635" s="15"/>
    </row>
    <row r="47636" spans="2:2">
      <c r="B47636" s="15"/>
    </row>
    <row r="47637" spans="2:2">
      <c r="B47637" s="15"/>
    </row>
    <row r="47638" spans="2:2">
      <c r="B47638" s="15"/>
    </row>
    <row r="47639" spans="2:2">
      <c r="B47639" s="15"/>
    </row>
    <row r="47640" spans="2:2">
      <c r="B47640" s="15"/>
    </row>
    <row r="47641" spans="2:2">
      <c r="B47641" s="15"/>
    </row>
    <row r="47642" spans="2:2">
      <c r="B47642" s="15"/>
    </row>
    <row r="47643" spans="2:2">
      <c r="B47643" s="15"/>
    </row>
    <row r="47644" spans="2:2">
      <c r="B47644" s="15"/>
    </row>
    <row r="47645" spans="2:2">
      <c r="B47645" s="15"/>
    </row>
    <row r="47646" spans="2:2">
      <c r="B47646" s="15"/>
    </row>
    <row r="47647" spans="2:2">
      <c r="B47647" s="15"/>
    </row>
    <row r="47648" spans="2:2">
      <c r="B47648" s="15"/>
    </row>
    <row r="47649" spans="2:2">
      <c r="B47649" s="15"/>
    </row>
    <row r="47650" spans="2:2">
      <c r="B47650" s="15"/>
    </row>
    <row r="47651" spans="2:2">
      <c r="B47651" s="15"/>
    </row>
    <row r="47652" spans="2:2">
      <c r="B47652" s="15"/>
    </row>
    <row r="47653" spans="2:2">
      <c r="B47653" s="15"/>
    </row>
    <row r="47654" spans="2:2">
      <c r="B47654" s="15"/>
    </row>
    <row r="47655" spans="2:2">
      <c r="B47655" s="15"/>
    </row>
    <row r="47656" spans="2:2">
      <c r="B47656" s="15"/>
    </row>
    <row r="47657" spans="2:2">
      <c r="B47657" s="15"/>
    </row>
    <row r="47658" spans="2:2">
      <c r="B47658" s="15"/>
    </row>
    <row r="47659" spans="2:2">
      <c r="B47659" s="15"/>
    </row>
    <row r="47660" spans="2:2">
      <c r="B47660" s="15"/>
    </row>
    <row r="47661" spans="2:2">
      <c r="B47661" s="15"/>
    </row>
    <row r="47662" spans="2:2">
      <c r="B47662" s="15"/>
    </row>
    <row r="47663" spans="2:2">
      <c r="B47663" s="15"/>
    </row>
    <row r="47664" spans="2:2">
      <c r="B47664" s="15"/>
    </row>
    <row r="47665" spans="2:2">
      <c r="B47665" s="15"/>
    </row>
    <row r="47666" spans="2:2">
      <c r="B47666" s="15"/>
    </row>
    <row r="47667" spans="2:2">
      <c r="B47667" s="15"/>
    </row>
    <row r="47668" spans="2:2">
      <c r="B47668" s="15"/>
    </row>
    <row r="47669" spans="2:2">
      <c r="B47669" s="15"/>
    </row>
    <row r="47670" spans="2:2">
      <c r="B47670" s="15"/>
    </row>
    <row r="47671" spans="2:2">
      <c r="B47671" s="15"/>
    </row>
    <row r="47672" spans="2:2">
      <c r="B47672" s="15"/>
    </row>
    <row r="47673" spans="2:2">
      <c r="B47673" s="15"/>
    </row>
    <row r="47674" spans="2:2">
      <c r="B47674" s="15"/>
    </row>
    <row r="47675" spans="2:2">
      <c r="B47675" s="15"/>
    </row>
    <row r="47676" spans="2:2">
      <c r="B47676" s="15"/>
    </row>
    <row r="47677" spans="2:2">
      <c r="B47677" s="15"/>
    </row>
    <row r="47678" spans="2:2">
      <c r="B47678" s="15"/>
    </row>
    <row r="47679" spans="2:2">
      <c r="B47679" s="15"/>
    </row>
    <row r="47680" spans="2:2">
      <c r="B47680" s="15"/>
    </row>
    <row r="47681" spans="2:2">
      <c r="B47681" s="15"/>
    </row>
    <row r="47682" spans="2:2">
      <c r="B47682" s="15"/>
    </row>
    <row r="47683" spans="2:2">
      <c r="B47683" s="15"/>
    </row>
    <row r="47684" spans="2:2">
      <c r="B47684" s="15"/>
    </row>
    <row r="47685" spans="2:2">
      <c r="B47685" s="15"/>
    </row>
    <row r="47686" spans="2:2">
      <c r="B47686" s="15"/>
    </row>
    <row r="47687" spans="2:2">
      <c r="B47687" s="15"/>
    </row>
    <row r="47688" spans="2:2">
      <c r="B47688" s="15"/>
    </row>
    <row r="47689" spans="2:2">
      <c r="B47689" s="15"/>
    </row>
    <row r="47690" spans="2:2">
      <c r="B47690" s="15"/>
    </row>
    <row r="47691" spans="2:2">
      <c r="B47691" s="15"/>
    </row>
    <row r="47692" spans="2:2">
      <c r="B47692" s="15"/>
    </row>
    <row r="47693" spans="2:2">
      <c r="B47693" s="15"/>
    </row>
    <row r="47694" spans="2:2">
      <c r="B47694" s="15"/>
    </row>
    <row r="47695" spans="2:2">
      <c r="B47695" s="15"/>
    </row>
    <row r="47696" spans="2:2">
      <c r="B47696" s="15"/>
    </row>
    <row r="47697" spans="2:2">
      <c r="B47697" s="15"/>
    </row>
    <row r="47698" spans="2:2">
      <c r="B47698" s="15"/>
    </row>
    <row r="47699" spans="2:2">
      <c r="B47699" s="15"/>
    </row>
    <row r="47700" spans="2:2">
      <c r="B47700" s="15"/>
    </row>
    <row r="47701" spans="2:2">
      <c r="B47701" s="15"/>
    </row>
    <row r="47702" spans="2:2">
      <c r="B47702" s="15"/>
    </row>
    <row r="47703" spans="2:2">
      <c r="B47703" s="15"/>
    </row>
    <row r="47704" spans="2:2">
      <c r="B47704" s="15"/>
    </row>
    <row r="47705" spans="2:2">
      <c r="B47705" s="15"/>
    </row>
    <row r="47706" spans="2:2">
      <c r="B47706" s="15"/>
    </row>
    <row r="47707" spans="2:2">
      <c r="B47707" s="15"/>
    </row>
    <row r="47708" spans="2:2">
      <c r="B47708" s="15"/>
    </row>
    <row r="47709" spans="2:2">
      <c r="B47709" s="15"/>
    </row>
    <row r="47710" spans="2:2">
      <c r="B47710" s="15"/>
    </row>
    <row r="47711" spans="2:2">
      <c r="B47711" s="15"/>
    </row>
    <row r="47712" spans="2:2">
      <c r="B47712" s="15"/>
    </row>
    <row r="47713" spans="2:2">
      <c r="B47713" s="15"/>
    </row>
    <row r="47714" spans="2:2">
      <c r="B47714" s="15"/>
    </row>
    <row r="47715" spans="2:2">
      <c r="B47715" s="15"/>
    </row>
    <row r="47716" spans="2:2">
      <c r="B47716" s="15"/>
    </row>
    <row r="47717" spans="2:2">
      <c r="B47717" s="15"/>
    </row>
    <row r="47718" spans="2:2">
      <c r="B47718" s="15"/>
    </row>
    <row r="47719" spans="2:2">
      <c r="B47719" s="15"/>
    </row>
    <row r="47720" spans="2:2">
      <c r="B47720" s="15"/>
    </row>
    <row r="47721" spans="2:2">
      <c r="B47721" s="15"/>
    </row>
    <row r="47722" spans="2:2">
      <c r="B47722" s="15"/>
    </row>
    <row r="47723" spans="2:2">
      <c r="B47723" s="15"/>
    </row>
    <row r="47724" spans="2:2">
      <c r="B47724" s="15"/>
    </row>
    <row r="47725" spans="2:2">
      <c r="B47725" s="15"/>
    </row>
    <row r="47726" spans="2:2">
      <c r="B47726" s="15"/>
    </row>
    <row r="47727" spans="2:2">
      <c r="B47727" s="15"/>
    </row>
    <row r="47728" spans="2:2">
      <c r="B47728" s="15"/>
    </row>
    <row r="47729" spans="2:2">
      <c r="B47729" s="15"/>
    </row>
    <row r="47730" spans="2:2">
      <c r="B47730" s="15"/>
    </row>
    <row r="47731" spans="2:2">
      <c r="B47731" s="15"/>
    </row>
    <row r="47732" spans="2:2">
      <c r="B47732" s="15"/>
    </row>
    <row r="47733" spans="2:2">
      <c r="B47733" s="15"/>
    </row>
    <row r="47734" spans="2:2">
      <c r="B47734" s="15"/>
    </row>
    <row r="47735" spans="2:2">
      <c r="B47735" s="15"/>
    </row>
    <row r="47736" spans="2:2">
      <c r="B47736" s="15"/>
    </row>
    <row r="47737" spans="2:2">
      <c r="B47737" s="15"/>
    </row>
    <row r="47738" spans="2:2">
      <c r="B47738" s="15"/>
    </row>
    <row r="47739" spans="2:2">
      <c r="B47739" s="15"/>
    </row>
    <row r="47740" spans="2:2">
      <c r="B47740" s="15"/>
    </row>
    <row r="47741" spans="2:2">
      <c r="B47741" s="15"/>
    </row>
    <row r="47742" spans="2:2">
      <c r="B47742" s="15"/>
    </row>
    <row r="47743" spans="2:2">
      <c r="B47743" s="15"/>
    </row>
    <row r="47744" spans="2:2">
      <c r="B47744" s="15"/>
    </row>
    <row r="47745" spans="2:2">
      <c r="B47745" s="15"/>
    </row>
    <row r="47746" spans="2:2">
      <c r="B47746" s="15"/>
    </row>
    <row r="47747" spans="2:2">
      <c r="B47747" s="15"/>
    </row>
    <row r="47748" spans="2:2">
      <c r="B47748" s="15"/>
    </row>
    <row r="47749" spans="2:2">
      <c r="B47749" s="15"/>
    </row>
    <row r="47750" spans="2:2">
      <c r="B47750" s="15"/>
    </row>
    <row r="47751" spans="2:2">
      <c r="B47751" s="15"/>
    </row>
    <row r="47752" spans="2:2">
      <c r="B47752" s="15"/>
    </row>
    <row r="47753" spans="2:2">
      <c r="B47753" s="15"/>
    </row>
    <row r="47754" spans="2:2">
      <c r="B47754" s="15"/>
    </row>
    <row r="47755" spans="2:2">
      <c r="B47755" s="15"/>
    </row>
    <row r="47756" spans="2:2">
      <c r="B47756" s="15"/>
    </row>
    <row r="47757" spans="2:2">
      <c r="B47757" s="15"/>
    </row>
    <row r="47758" spans="2:2">
      <c r="B47758" s="15"/>
    </row>
    <row r="47759" spans="2:2">
      <c r="B47759" s="15"/>
    </row>
    <row r="47760" spans="2:2">
      <c r="B47760" s="15"/>
    </row>
    <row r="47761" spans="2:2">
      <c r="B47761" s="15"/>
    </row>
    <row r="47762" spans="2:2">
      <c r="B47762" s="15"/>
    </row>
    <row r="47763" spans="2:2">
      <c r="B47763" s="15"/>
    </row>
    <row r="47764" spans="2:2">
      <c r="B47764" s="15"/>
    </row>
    <row r="47765" spans="2:2">
      <c r="B47765" s="15"/>
    </row>
    <row r="47766" spans="2:2">
      <c r="B47766" s="15"/>
    </row>
    <row r="47767" spans="2:2">
      <c r="B47767" s="15"/>
    </row>
    <row r="47768" spans="2:2">
      <c r="B47768" s="15"/>
    </row>
    <row r="47769" spans="2:2">
      <c r="B47769" s="15"/>
    </row>
    <row r="47770" spans="2:2">
      <c r="B47770" s="15"/>
    </row>
    <row r="47771" spans="2:2">
      <c r="B47771" s="15"/>
    </row>
    <row r="47772" spans="2:2">
      <c r="B47772" s="15"/>
    </row>
    <row r="47773" spans="2:2">
      <c r="B47773" s="15"/>
    </row>
    <row r="47774" spans="2:2">
      <c r="B47774" s="15"/>
    </row>
    <row r="47775" spans="2:2">
      <c r="B47775" s="15"/>
    </row>
    <row r="47776" spans="2:2">
      <c r="B47776" s="15"/>
    </row>
    <row r="47777" spans="2:2">
      <c r="B47777" s="15"/>
    </row>
    <row r="47778" spans="2:2">
      <c r="B47778" s="15"/>
    </row>
    <row r="47779" spans="2:2">
      <c r="B47779" s="15"/>
    </row>
    <row r="47780" spans="2:2">
      <c r="B47780" s="15"/>
    </row>
    <row r="47781" spans="2:2">
      <c r="B47781" s="15"/>
    </row>
    <row r="47782" spans="2:2">
      <c r="B47782" s="15"/>
    </row>
    <row r="47783" spans="2:2">
      <c r="B47783" s="15"/>
    </row>
    <row r="47784" spans="2:2">
      <c r="B47784" s="15"/>
    </row>
    <row r="47785" spans="2:2">
      <c r="B47785" s="15"/>
    </row>
    <row r="47786" spans="2:2">
      <c r="B47786" s="15"/>
    </row>
    <row r="47787" spans="2:2">
      <c r="B47787" s="15"/>
    </row>
    <row r="47788" spans="2:2">
      <c r="B47788" s="15"/>
    </row>
    <row r="47789" spans="2:2">
      <c r="B47789" s="15"/>
    </row>
    <row r="47790" spans="2:2">
      <c r="B47790" s="15"/>
    </row>
    <row r="47791" spans="2:2">
      <c r="B47791" s="15"/>
    </row>
    <row r="47792" spans="2:2">
      <c r="B47792" s="15"/>
    </row>
    <row r="47793" spans="2:2">
      <c r="B47793" s="15"/>
    </row>
    <row r="47794" spans="2:2">
      <c r="B47794" s="15"/>
    </row>
    <row r="47795" spans="2:2">
      <c r="B47795" s="15"/>
    </row>
    <row r="47796" spans="2:2">
      <c r="B47796" s="15"/>
    </row>
    <row r="47797" spans="2:2">
      <c r="B47797" s="15"/>
    </row>
    <row r="47798" spans="2:2">
      <c r="B47798" s="15"/>
    </row>
    <row r="47799" spans="2:2">
      <c r="B47799" s="15"/>
    </row>
    <row r="47800" spans="2:2">
      <c r="B47800" s="15"/>
    </row>
    <row r="47801" spans="2:2">
      <c r="B47801" s="15"/>
    </row>
    <row r="47802" spans="2:2">
      <c r="B47802" s="15"/>
    </row>
    <row r="47803" spans="2:2">
      <c r="B47803" s="15"/>
    </row>
    <row r="47804" spans="2:2">
      <c r="B47804" s="15"/>
    </row>
    <row r="47805" spans="2:2">
      <c r="B47805" s="15"/>
    </row>
    <row r="47806" spans="2:2">
      <c r="B47806" s="15"/>
    </row>
    <row r="47807" spans="2:2">
      <c r="B47807" s="15"/>
    </row>
    <row r="47808" spans="2:2">
      <c r="B47808" s="15"/>
    </row>
    <row r="47809" spans="2:2">
      <c r="B47809" s="15"/>
    </row>
    <row r="47810" spans="2:2">
      <c r="B47810" s="15"/>
    </row>
    <row r="47811" spans="2:2">
      <c r="B47811" s="15"/>
    </row>
    <row r="47812" spans="2:2">
      <c r="B47812" s="15"/>
    </row>
    <row r="47813" spans="2:2">
      <c r="B47813" s="15"/>
    </row>
    <row r="47814" spans="2:2">
      <c r="B47814" s="15"/>
    </row>
    <row r="47815" spans="2:2">
      <c r="B47815" s="15"/>
    </row>
    <row r="47816" spans="2:2">
      <c r="B47816" s="15"/>
    </row>
    <row r="47817" spans="2:2">
      <c r="B47817" s="15"/>
    </row>
    <row r="47818" spans="2:2">
      <c r="B47818" s="15"/>
    </row>
    <row r="47819" spans="2:2">
      <c r="B47819" s="15"/>
    </row>
    <row r="47820" spans="2:2">
      <c r="B47820" s="15"/>
    </row>
    <row r="47821" spans="2:2">
      <c r="B47821" s="15"/>
    </row>
    <row r="47822" spans="2:2">
      <c r="B47822" s="15"/>
    </row>
    <row r="47823" spans="2:2">
      <c r="B47823" s="15"/>
    </row>
    <row r="47824" spans="2:2">
      <c r="B47824" s="15"/>
    </row>
    <row r="47825" spans="2:2">
      <c r="B47825" s="15"/>
    </row>
    <row r="47826" spans="2:2">
      <c r="B47826" s="15"/>
    </row>
    <row r="47827" spans="2:2">
      <c r="B47827" s="15"/>
    </row>
    <row r="47828" spans="2:2">
      <c r="B47828" s="15"/>
    </row>
    <row r="47829" spans="2:2">
      <c r="B47829" s="15"/>
    </row>
    <row r="47830" spans="2:2">
      <c r="B47830" s="15"/>
    </row>
    <row r="47831" spans="2:2">
      <c r="B47831" s="15"/>
    </row>
    <row r="47832" spans="2:2">
      <c r="B47832" s="15"/>
    </row>
    <row r="47833" spans="2:2">
      <c r="B47833" s="15"/>
    </row>
    <row r="47834" spans="2:2">
      <c r="B47834" s="15"/>
    </row>
    <row r="47835" spans="2:2">
      <c r="B47835" s="15"/>
    </row>
    <row r="47836" spans="2:2">
      <c r="B47836" s="15"/>
    </row>
    <row r="47837" spans="2:2">
      <c r="B47837" s="15"/>
    </row>
    <row r="47838" spans="2:2">
      <c r="B47838" s="15"/>
    </row>
    <row r="47839" spans="2:2">
      <c r="B47839" s="15"/>
    </row>
    <row r="47840" spans="2:2">
      <c r="B47840" s="15"/>
    </row>
    <row r="47841" spans="2:2">
      <c r="B47841" s="15"/>
    </row>
    <row r="47842" spans="2:2">
      <c r="B47842" s="15"/>
    </row>
    <row r="47843" spans="2:2">
      <c r="B47843" s="15"/>
    </row>
    <row r="47844" spans="2:2">
      <c r="B47844" s="15"/>
    </row>
    <row r="47845" spans="2:2">
      <c r="B47845" s="15"/>
    </row>
    <row r="47846" spans="2:2">
      <c r="B47846" s="15"/>
    </row>
    <row r="47847" spans="2:2">
      <c r="B47847" s="15"/>
    </row>
    <row r="47848" spans="2:2">
      <c r="B47848" s="15"/>
    </row>
    <row r="47849" spans="2:2">
      <c r="B47849" s="15"/>
    </row>
    <row r="47850" spans="2:2">
      <c r="B47850" s="15"/>
    </row>
    <row r="47851" spans="2:2">
      <c r="B47851" s="15"/>
    </row>
    <row r="47852" spans="2:2">
      <c r="B47852" s="15"/>
    </row>
    <row r="47853" spans="2:2">
      <c r="B47853" s="15"/>
    </row>
    <row r="47854" spans="2:2">
      <c r="B47854" s="15"/>
    </row>
    <row r="47855" spans="2:2">
      <c r="B47855" s="15"/>
    </row>
    <row r="47856" spans="2:2">
      <c r="B47856" s="15"/>
    </row>
    <row r="47857" spans="2:2">
      <c r="B47857" s="15"/>
    </row>
    <row r="47858" spans="2:2">
      <c r="B47858" s="15"/>
    </row>
    <row r="47859" spans="2:2">
      <c r="B47859" s="15"/>
    </row>
    <row r="47860" spans="2:2">
      <c r="B47860" s="15"/>
    </row>
    <row r="47861" spans="2:2">
      <c r="B47861" s="15"/>
    </row>
    <row r="47862" spans="2:2">
      <c r="B47862" s="15"/>
    </row>
    <row r="47863" spans="2:2">
      <c r="B47863" s="15"/>
    </row>
    <row r="47864" spans="2:2">
      <c r="B47864" s="15"/>
    </row>
    <row r="47865" spans="2:2">
      <c r="B47865" s="15"/>
    </row>
    <row r="47866" spans="2:2">
      <c r="B47866" s="15"/>
    </row>
    <row r="47867" spans="2:2">
      <c r="B47867" s="15"/>
    </row>
    <row r="47868" spans="2:2">
      <c r="B47868" s="15"/>
    </row>
    <row r="47869" spans="2:2">
      <c r="B47869" s="15"/>
    </row>
    <row r="47870" spans="2:2">
      <c r="B47870" s="15"/>
    </row>
    <row r="47871" spans="2:2">
      <c r="B47871" s="15"/>
    </row>
    <row r="47872" spans="2:2">
      <c r="B47872" s="15"/>
    </row>
    <row r="47873" spans="2:2">
      <c r="B47873" s="15"/>
    </row>
    <row r="47874" spans="2:2">
      <c r="B47874" s="15"/>
    </row>
    <row r="47875" spans="2:2">
      <c r="B47875" s="15"/>
    </row>
    <row r="47876" spans="2:2">
      <c r="B47876" s="15"/>
    </row>
    <row r="47877" spans="2:2">
      <c r="B47877" s="15"/>
    </row>
    <row r="47878" spans="2:2">
      <c r="B47878" s="15"/>
    </row>
    <row r="47879" spans="2:2">
      <c r="B47879" s="15"/>
    </row>
    <row r="47880" spans="2:2">
      <c r="B47880" s="15"/>
    </row>
    <row r="47881" spans="2:2">
      <c r="B47881" s="15"/>
    </row>
    <row r="47882" spans="2:2">
      <c r="B47882" s="15"/>
    </row>
    <row r="47883" spans="2:2">
      <c r="B47883" s="15"/>
    </row>
    <row r="47884" spans="2:2">
      <c r="B47884" s="15"/>
    </row>
    <row r="47885" spans="2:2">
      <c r="B47885" s="15"/>
    </row>
    <row r="47886" spans="2:2">
      <c r="B47886" s="15"/>
    </row>
    <row r="47887" spans="2:2">
      <c r="B47887" s="15"/>
    </row>
    <row r="47888" spans="2:2">
      <c r="B47888" s="15"/>
    </row>
    <row r="47889" spans="2:2">
      <c r="B47889" s="15"/>
    </row>
    <row r="47890" spans="2:2">
      <c r="B47890" s="15"/>
    </row>
    <row r="47891" spans="2:2">
      <c r="B47891" s="15"/>
    </row>
    <row r="47892" spans="2:2">
      <c r="B47892" s="15"/>
    </row>
    <row r="47893" spans="2:2">
      <c r="B47893" s="15"/>
    </row>
    <row r="47894" spans="2:2">
      <c r="B47894" s="15"/>
    </row>
    <row r="47895" spans="2:2">
      <c r="B47895" s="15"/>
    </row>
    <row r="47896" spans="2:2">
      <c r="B47896" s="15"/>
    </row>
    <row r="47897" spans="2:2">
      <c r="B47897" s="15"/>
    </row>
    <row r="47898" spans="2:2">
      <c r="B47898" s="15"/>
    </row>
    <row r="47899" spans="2:2">
      <c r="B47899" s="15"/>
    </row>
    <row r="47900" spans="2:2">
      <c r="B47900" s="15"/>
    </row>
    <row r="47901" spans="2:2">
      <c r="B47901" s="15"/>
    </row>
    <row r="47902" spans="2:2">
      <c r="B47902" s="15"/>
    </row>
    <row r="47903" spans="2:2">
      <c r="B47903" s="15"/>
    </row>
    <row r="47904" spans="2:2">
      <c r="B47904" s="15"/>
    </row>
    <row r="47905" spans="2:2">
      <c r="B47905" s="15"/>
    </row>
    <row r="47906" spans="2:2">
      <c r="B47906" s="15"/>
    </row>
    <row r="47907" spans="2:2">
      <c r="B47907" s="15"/>
    </row>
    <row r="47908" spans="2:2">
      <c r="B47908" s="15"/>
    </row>
    <row r="47909" spans="2:2">
      <c r="B47909" s="15"/>
    </row>
    <row r="47910" spans="2:2">
      <c r="B47910" s="15"/>
    </row>
    <row r="47911" spans="2:2">
      <c r="B47911" s="15"/>
    </row>
    <row r="47912" spans="2:2">
      <c r="B47912" s="15"/>
    </row>
    <row r="47913" spans="2:2">
      <c r="B47913" s="15"/>
    </row>
    <row r="47914" spans="2:2">
      <c r="B47914" s="15"/>
    </row>
    <row r="47915" spans="2:2">
      <c r="B47915" s="15"/>
    </row>
    <row r="47916" spans="2:2">
      <c r="B47916" s="15"/>
    </row>
    <row r="47917" spans="2:2">
      <c r="B47917" s="15"/>
    </row>
    <row r="47918" spans="2:2">
      <c r="B47918" s="15"/>
    </row>
    <row r="47919" spans="2:2">
      <c r="B47919" s="15"/>
    </row>
    <row r="47920" spans="2:2">
      <c r="B47920" s="15"/>
    </row>
    <row r="47921" spans="2:2">
      <c r="B47921" s="15"/>
    </row>
    <row r="47922" spans="2:2">
      <c r="B47922" s="15"/>
    </row>
    <row r="47923" spans="2:2">
      <c r="B47923" s="15"/>
    </row>
    <row r="47924" spans="2:2">
      <c r="B47924" s="15"/>
    </row>
    <row r="47925" spans="2:2">
      <c r="B47925" s="15"/>
    </row>
    <row r="47926" spans="2:2">
      <c r="B47926" s="15"/>
    </row>
    <row r="47927" spans="2:2">
      <c r="B47927" s="15"/>
    </row>
    <row r="47928" spans="2:2">
      <c r="B47928" s="15"/>
    </row>
    <row r="47929" spans="2:2">
      <c r="B47929" s="15"/>
    </row>
    <row r="47930" spans="2:2">
      <c r="B47930" s="15"/>
    </row>
    <row r="47931" spans="2:2">
      <c r="B47931" s="15"/>
    </row>
    <row r="47932" spans="2:2">
      <c r="B47932" s="15"/>
    </row>
    <row r="47933" spans="2:2">
      <c r="B47933" s="15"/>
    </row>
    <row r="47934" spans="2:2">
      <c r="B47934" s="15"/>
    </row>
    <row r="47935" spans="2:2">
      <c r="B47935" s="15"/>
    </row>
    <row r="47936" spans="2:2">
      <c r="B47936" s="15"/>
    </row>
    <row r="47937" spans="2:2">
      <c r="B47937" s="15"/>
    </row>
    <row r="47938" spans="2:2">
      <c r="B47938" s="15"/>
    </row>
    <row r="47939" spans="2:2">
      <c r="B47939" s="15"/>
    </row>
    <row r="47940" spans="2:2">
      <c r="B47940" s="15"/>
    </row>
    <row r="47941" spans="2:2">
      <c r="B47941" s="15"/>
    </row>
    <row r="47942" spans="2:2">
      <c r="B47942" s="15"/>
    </row>
    <row r="47943" spans="2:2">
      <c r="B47943" s="15"/>
    </row>
    <row r="47944" spans="2:2">
      <c r="B47944" s="15"/>
    </row>
    <row r="47945" spans="2:2">
      <c r="B47945" s="15"/>
    </row>
    <row r="47946" spans="2:2">
      <c r="B47946" s="15"/>
    </row>
    <row r="47947" spans="2:2">
      <c r="B47947" s="15"/>
    </row>
    <row r="47948" spans="2:2">
      <c r="B47948" s="15"/>
    </row>
    <row r="47949" spans="2:2">
      <c r="B47949" s="15"/>
    </row>
    <row r="47950" spans="2:2">
      <c r="B47950" s="15"/>
    </row>
    <row r="47951" spans="2:2">
      <c r="B47951" s="15"/>
    </row>
    <row r="47952" spans="2:2">
      <c r="B47952" s="15"/>
    </row>
    <row r="47953" spans="2:2">
      <c r="B47953" s="15"/>
    </row>
    <row r="47954" spans="2:2">
      <c r="B47954" s="15"/>
    </row>
    <row r="47955" spans="2:2">
      <c r="B47955" s="15"/>
    </row>
    <row r="47956" spans="2:2">
      <c r="B47956" s="15"/>
    </row>
    <row r="47957" spans="2:2">
      <c r="B47957" s="15"/>
    </row>
    <row r="47958" spans="2:2">
      <c r="B47958" s="15"/>
    </row>
    <row r="47959" spans="2:2">
      <c r="B47959" s="15"/>
    </row>
    <row r="47960" spans="2:2">
      <c r="B47960" s="15"/>
    </row>
    <row r="47961" spans="2:2">
      <c r="B47961" s="15"/>
    </row>
    <row r="47962" spans="2:2">
      <c r="B47962" s="15"/>
    </row>
    <row r="47963" spans="2:2">
      <c r="B47963" s="15"/>
    </row>
    <row r="47964" spans="2:2">
      <c r="B47964" s="15"/>
    </row>
    <row r="47965" spans="2:2">
      <c r="B47965" s="15"/>
    </row>
    <row r="47966" spans="2:2">
      <c r="B47966" s="15"/>
    </row>
    <row r="47967" spans="2:2">
      <c r="B47967" s="15"/>
    </row>
    <row r="47968" spans="2:2">
      <c r="B47968" s="15"/>
    </row>
    <row r="47969" spans="2:2">
      <c r="B47969" s="15"/>
    </row>
    <row r="47970" spans="2:2">
      <c r="B47970" s="15"/>
    </row>
    <row r="47971" spans="2:2">
      <c r="B47971" s="15"/>
    </row>
    <row r="47972" spans="2:2">
      <c r="B47972" s="15"/>
    </row>
    <row r="47973" spans="2:2">
      <c r="B47973" s="15"/>
    </row>
    <row r="47974" spans="2:2">
      <c r="B47974" s="15"/>
    </row>
    <row r="47975" spans="2:2">
      <c r="B47975" s="15"/>
    </row>
    <row r="47976" spans="2:2">
      <c r="B47976" s="15"/>
    </row>
    <row r="47977" spans="2:2">
      <c r="B47977" s="15"/>
    </row>
    <row r="47978" spans="2:2">
      <c r="B47978" s="15"/>
    </row>
    <row r="47979" spans="2:2">
      <c r="B47979" s="15"/>
    </row>
    <row r="47980" spans="2:2">
      <c r="B47980" s="15"/>
    </row>
    <row r="47981" spans="2:2">
      <c r="B47981" s="15"/>
    </row>
    <row r="47982" spans="2:2">
      <c r="B47982" s="15"/>
    </row>
    <row r="47983" spans="2:2">
      <c r="B47983" s="15"/>
    </row>
    <row r="47984" spans="2:2">
      <c r="B47984" s="15"/>
    </row>
    <row r="47985" spans="2:2">
      <c r="B47985" s="15"/>
    </row>
    <row r="47986" spans="2:2">
      <c r="B47986" s="15"/>
    </row>
    <row r="47987" spans="2:2">
      <c r="B47987" s="15"/>
    </row>
    <row r="47988" spans="2:2">
      <c r="B47988" s="15"/>
    </row>
    <row r="47989" spans="2:2">
      <c r="B47989" s="15"/>
    </row>
    <row r="47990" spans="2:2">
      <c r="B47990" s="15"/>
    </row>
    <row r="47991" spans="2:2">
      <c r="B47991" s="15"/>
    </row>
    <row r="47992" spans="2:2">
      <c r="B47992" s="15"/>
    </row>
    <row r="47993" spans="2:2">
      <c r="B47993" s="15"/>
    </row>
    <row r="47994" spans="2:2">
      <c r="B47994" s="15"/>
    </row>
    <row r="47995" spans="2:2">
      <c r="B47995" s="15"/>
    </row>
    <row r="47996" spans="2:2">
      <c r="B47996" s="15"/>
    </row>
    <row r="47997" spans="2:2">
      <c r="B47997" s="15"/>
    </row>
    <row r="47998" spans="2:2">
      <c r="B47998" s="15"/>
    </row>
    <row r="47999" spans="2:2">
      <c r="B47999" s="15"/>
    </row>
    <row r="48000" spans="2:2">
      <c r="B48000" s="15"/>
    </row>
    <row r="48001" spans="2:2">
      <c r="B48001" s="15"/>
    </row>
    <row r="48002" spans="2:2">
      <c r="B48002" s="15"/>
    </row>
    <row r="48003" spans="2:2">
      <c r="B48003" s="15"/>
    </row>
    <row r="48004" spans="2:2">
      <c r="B48004" s="15"/>
    </row>
    <row r="48005" spans="2:2">
      <c r="B48005" s="15"/>
    </row>
    <row r="48006" spans="2:2">
      <c r="B48006" s="15"/>
    </row>
    <row r="48007" spans="2:2">
      <c r="B48007" s="15"/>
    </row>
    <row r="48008" spans="2:2">
      <c r="B48008" s="15"/>
    </row>
    <row r="48009" spans="2:2">
      <c r="B48009" s="15"/>
    </row>
    <row r="48010" spans="2:2">
      <c r="B48010" s="15"/>
    </row>
    <row r="48011" spans="2:2">
      <c r="B48011" s="15"/>
    </row>
    <row r="48012" spans="2:2">
      <c r="B48012" s="15"/>
    </row>
    <row r="48013" spans="2:2">
      <c r="B48013" s="15"/>
    </row>
    <row r="48014" spans="2:2">
      <c r="B48014" s="15"/>
    </row>
    <row r="48015" spans="2:2">
      <c r="B48015" s="15"/>
    </row>
    <row r="48016" spans="2:2">
      <c r="B48016" s="15"/>
    </row>
    <row r="48017" spans="2:2">
      <c r="B48017" s="15"/>
    </row>
    <row r="48018" spans="2:2">
      <c r="B48018" s="15"/>
    </row>
    <row r="48019" spans="2:2">
      <c r="B48019" s="15"/>
    </row>
    <row r="48020" spans="2:2">
      <c r="B48020" s="15"/>
    </row>
    <row r="48021" spans="2:2">
      <c r="B48021" s="15"/>
    </row>
    <row r="48022" spans="2:2">
      <c r="B48022" s="15"/>
    </row>
    <row r="48023" spans="2:2">
      <c r="B48023" s="15"/>
    </row>
    <row r="48024" spans="2:2">
      <c r="B48024" s="15"/>
    </row>
    <row r="48025" spans="2:2">
      <c r="B48025" s="15"/>
    </row>
    <row r="48026" spans="2:2">
      <c r="B48026" s="15"/>
    </row>
    <row r="48027" spans="2:2">
      <c r="B48027" s="15"/>
    </row>
    <row r="48028" spans="2:2">
      <c r="B48028" s="15"/>
    </row>
    <row r="48029" spans="2:2">
      <c r="B48029" s="15"/>
    </row>
    <row r="48030" spans="2:2">
      <c r="B48030" s="15"/>
    </row>
    <row r="48031" spans="2:2">
      <c r="B48031" s="15"/>
    </row>
    <row r="48032" spans="2:2">
      <c r="B48032" s="15"/>
    </row>
    <row r="48033" spans="2:2">
      <c r="B48033" s="15"/>
    </row>
    <row r="48034" spans="2:2">
      <c r="B48034" s="15"/>
    </row>
    <row r="48035" spans="2:2">
      <c r="B48035" s="15"/>
    </row>
    <row r="48036" spans="2:2">
      <c r="B48036" s="15"/>
    </row>
    <row r="48037" spans="2:2">
      <c r="B48037" s="15"/>
    </row>
    <row r="48038" spans="2:2">
      <c r="B48038" s="15"/>
    </row>
    <row r="48039" spans="2:2">
      <c r="B48039" s="15"/>
    </row>
    <row r="48040" spans="2:2">
      <c r="B48040" s="15"/>
    </row>
    <row r="48041" spans="2:2">
      <c r="B48041" s="15"/>
    </row>
    <row r="48042" spans="2:2">
      <c r="B48042" s="15"/>
    </row>
    <row r="48043" spans="2:2">
      <c r="B48043" s="15"/>
    </row>
    <row r="48044" spans="2:2">
      <c r="B48044" s="15"/>
    </row>
    <row r="48045" spans="2:2">
      <c r="B48045" s="15"/>
    </row>
    <row r="48046" spans="2:2">
      <c r="B48046" s="15"/>
    </row>
    <row r="48047" spans="2:2">
      <c r="B48047" s="15"/>
    </row>
    <row r="48048" spans="2:2">
      <c r="B48048" s="15"/>
    </row>
    <row r="48049" spans="2:2">
      <c r="B48049" s="15"/>
    </row>
    <row r="48050" spans="2:2">
      <c r="B48050" s="15"/>
    </row>
    <row r="48051" spans="2:2">
      <c r="B48051" s="15"/>
    </row>
    <row r="48052" spans="2:2">
      <c r="B48052" s="15"/>
    </row>
    <row r="48053" spans="2:2">
      <c r="B48053" s="15"/>
    </row>
    <row r="48054" spans="2:2">
      <c r="B48054" s="15"/>
    </row>
    <row r="48055" spans="2:2">
      <c r="B48055" s="15"/>
    </row>
    <row r="48056" spans="2:2">
      <c r="B48056" s="15"/>
    </row>
    <row r="48057" spans="2:2">
      <c r="B48057" s="15"/>
    </row>
    <row r="48058" spans="2:2">
      <c r="B48058" s="15"/>
    </row>
    <row r="48059" spans="2:2">
      <c r="B48059" s="15"/>
    </row>
    <row r="48060" spans="2:2">
      <c r="B48060" s="15"/>
    </row>
    <row r="48061" spans="2:2">
      <c r="B48061" s="15"/>
    </row>
    <row r="48062" spans="2:2">
      <c r="B48062" s="15"/>
    </row>
    <row r="48063" spans="2:2">
      <c r="B48063" s="15"/>
    </row>
    <row r="48064" spans="2:2">
      <c r="B48064" s="15"/>
    </row>
    <row r="48065" spans="2:2">
      <c r="B48065" s="15"/>
    </row>
    <row r="48066" spans="2:2">
      <c r="B48066" s="15"/>
    </row>
    <row r="48067" spans="2:2">
      <c r="B48067" s="15"/>
    </row>
    <row r="48068" spans="2:2">
      <c r="B48068" s="15"/>
    </row>
    <row r="48069" spans="2:2">
      <c r="B48069" s="15"/>
    </row>
    <row r="48070" spans="2:2">
      <c r="B48070" s="15"/>
    </row>
    <row r="48071" spans="2:2">
      <c r="B48071" s="15"/>
    </row>
    <row r="48072" spans="2:2">
      <c r="B48072" s="15"/>
    </row>
    <row r="48073" spans="2:2">
      <c r="B48073" s="15"/>
    </row>
    <row r="48074" spans="2:2">
      <c r="B48074" s="15"/>
    </row>
    <row r="48075" spans="2:2">
      <c r="B48075" s="15"/>
    </row>
    <row r="48076" spans="2:2">
      <c r="B48076" s="15"/>
    </row>
    <row r="48077" spans="2:2">
      <c r="B48077" s="15"/>
    </row>
    <row r="48078" spans="2:2">
      <c r="B48078" s="15"/>
    </row>
    <row r="48079" spans="2:2">
      <c r="B48079" s="15"/>
    </row>
    <row r="48080" spans="2:2">
      <c r="B48080" s="15"/>
    </row>
    <row r="48081" spans="2:2">
      <c r="B48081" s="15"/>
    </row>
    <row r="48082" spans="2:2">
      <c r="B48082" s="15"/>
    </row>
    <row r="48083" spans="2:2">
      <c r="B48083" s="15"/>
    </row>
    <row r="48084" spans="2:2">
      <c r="B48084" s="15"/>
    </row>
    <row r="48085" spans="2:2">
      <c r="B48085" s="15"/>
    </row>
    <row r="48086" spans="2:2">
      <c r="B48086" s="15"/>
    </row>
    <row r="48087" spans="2:2">
      <c r="B48087" s="15"/>
    </row>
    <row r="48088" spans="2:2">
      <c r="B48088" s="15"/>
    </row>
    <row r="48089" spans="2:2">
      <c r="B48089" s="15"/>
    </row>
    <row r="48090" spans="2:2">
      <c r="B48090" s="15"/>
    </row>
    <row r="48091" spans="2:2">
      <c r="B48091" s="15"/>
    </row>
    <row r="48092" spans="2:2">
      <c r="B48092" s="15"/>
    </row>
    <row r="48093" spans="2:2">
      <c r="B48093" s="15"/>
    </row>
    <row r="48094" spans="2:2">
      <c r="B48094" s="15"/>
    </row>
    <row r="48095" spans="2:2">
      <c r="B48095" s="15"/>
    </row>
    <row r="48096" spans="2:2">
      <c r="B48096" s="15"/>
    </row>
    <row r="48097" spans="2:2">
      <c r="B48097" s="15"/>
    </row>
    <row r="48098" spans="2:2">
      <c r="B48098" s="15"/>
    </row>
    <row r="48099" spans="2:2">
      <c r="B48099" s="15"/>
    </row>
    <row r="48100" spans="2:2">
      <c r="B48100" s="15"/>
    </row>
    <row r="48101" spans="2:2">
      <c r="B48101" s="15"/>
    </row>
    <row r="48102" spans="2:2">
      <c r="B48102" s="15"/>
    </row>
    <row r="48103" spans="2:2">
      <c r="B48103" s="15"/>
    </row>
    <row r="48104" spans="2:2">
      <c r="B48104" s="15"/>
    </row>
    <row r="48105" spans="2:2">
      <c r="B48105" s="15"/>
    </row>
    <row r="48106" spans="2:2">
      <c r="B48106" s="15"/>
    </row>
    <row r="48107" spans="2:2">
      <c r="B48107" s="15"/>
    </row>
    <row r="48108" spans="2:2">
      <c r="B48108" s="15"/>
    </row>
    <row r="48109" spans="2:2">
      <c r="B48109" s="15"/>
    </row>
    <row r="48110" spans="2:2">
      <c r="B48110" s="15"/>
    </row>
    <row r="48111" spans="2:2">
      <c r="B48111" s="15"/>
    </row>
    <row r="48112" spans="2:2">
      <c r="B48112" s="15"/>
    </row>
    <row r="48113" spans="2:2">
      <c r="B48113" s="15"/>
    </row>
    <row r="48114" spans="2:2">
      <c r="B48114" s="15"/>
    </row>
    <row r="48115" spans="2:2">
      <c r="B48115" s="15"/>
    </row>
    <row r="48116" spans="2:2">
      <c r="B48116" s="15"/>
    </row>
    <row r="48117" spans="2:2">
      <c r="B48117" s="15"/>
    </row>
    <row r="48118" spans="2:2">
      <c r="B48118" s="15"/>
    </row>
    <row r="48119" spans="2:2">
      <c r="B48119" s="15"/>
    </row>
    <row r="48120" spans="2:2">
      <c r="B48120" s="15"/>
    </row>
    <row r="48121" spans="2:2">
      <c r="B48121" s="15"/>
    </row>
    <row r="48122" spans="2:2">
      <c r="B48122" s="15"/>
    </row>
    <row r="48123" spans="2:2">
      <c r="B48123" s="15"/>
    </row>
    <row r="48124" spans="2:2">
      <c r="B48124" s="15"/>
    </row>
    <row r="48125" spans="2:2">
      <c r="B48125" s="15"/>
    </row>
    <row r="48126" spans="2:2">
      <c r="B48126" s="15"/>
    </row>
    <row r="48127" spans="2:2">
      <c r="B48127" s="15"/>
    </row>
    <row r="48128" spans="2:2">
      <c r="B48128" s="15"/>
    </row>
    <row r="48129" spans="2:2">
      <c r="B48129" s="15"/>
    </row>
    <row r="48130" spans="2:2">
      <c r="B48130" s="15"/>
    </row>
    <row r="48131" spans="2:2">
      <c r="B48131" s="15"/>
    </row>
    <row r="48132" spans="2:2">
      <c r="B48132" s="15"/>
    </row>
    <row r="48133" spans="2:2">
      <c r="B48133" s="15"/>
    </row>
    <row r="48134" spans="2:2">
      <c r="B48134" s="15"/>
    </row>
    <row r="48135" spans="2:2">
      <c r="B48135" s="15"/>
    </row>
    <row r="48136" spans="2:2">
      <c r="B48136" s="15"/>
    </row>
    <row r="48137" spans="2:2">
      <c r="B48137" s="15"/>
    </row>
    <row r="48138" spans="2:2">
      <c r="B48138" s="15"/>
    </row>
    <row r="48139" spans="2:2">
      <c r="B48139" s="15"/>
    </row>
    <row r="48140" spans="2:2">
      <c r="B48140" s="15"/>
    </row>
    <row r="48141" spans="2:2">
      <c r="B48141" s="15"/>
    </row>
    <row r="48142" spans="2:2">
      <c r="B48142" s="15"/>
    </row>
    <row r="48143" spans="2:2">
      <c r="B48143" s="15"/>
    </row>
    <row r="48144" spans="2:2">
      <c r="B48144" s="15"/>
    </row>
    <row r="48145" spans="2:2">
      <c r="B48145" s="15"/>
    </row>
    <row r="48146" spans="2:2">
      <c r="B48146" s="15"/>
    </row>
    <row r="48147" spans="2:2">
      <c r="B48147" s="15"/>
    </row>
    <row r="48148" spans="2:2">
      <c r="B48148" s="15"/>
    </row>
    <row r="48149" spans="2:2">
      <c r="B48149" s="15"/>
    </row>
    <row r="48150" spans="2:2">
      <c r="B48150" s="15"/>
    </row>
    <row r="48151" spans="2:2">
      <c r="B48151" s="15"/>
    </row>
    <row r="48152" spans="2:2">
      <c r="B48152" s="15"/>
    </row>
    <row r="48153" spans="2:2">
      <c r="B48153" s="15"/>
    </row>
    <row r="48154" spans="2:2">
      <c r="B48154" s="15"/>
    </row>
    <row r="48155" spans="2:2">
      <c r="B48155" s="15"/>
    </row>
    <row r="48156" spans="2:2">
      <c r="B48156" s="15"/>
    </row>
    <row r="48157" spans="2:2">
      <c r="B48157" s="15"/>
    </row>
    <row r="48158" spans="2:2">
      <c r="B48158" s="15"/>
    </row>
    <row r="48159" spans="2:2">
      <c r="B48159" s="15"/>
    </row>
    <row r="48160" spans="2:2">
      <c r="B48160" s="15"/>
    </row>
    <row r="48161" spans="2:2">
      <c r="B48161" s="15"/>
    </row>
    <row r="48162" spans="2:2">
      <c r="B48162" s="15"/>
    </row>
    <row r="48163" spans="2:2">
      <c r="B48163" s="15"/>
    </row>
    <row r="48164" spans="2:2">
      <c r="B48164" s="15"/>
    </row>
    <row r="48165" spans="2:2">
      <c r="B48165" s="15"/>
    </row>
    <row r="48166" spans="2:2">
      <c r="B48166" s="15"/>
    </row>
    <row r="48167" spans="2:2">
      <c r="B48167" s="15"/>
    </row>
    <row r="48168" spans="2:2">
      <c r="B48168" s="15"/>
    </row>
    <row r="48169" spans="2:2">
      <c r="B48169" s="15"/>
    </row>
    <row r="48170" spans="2:2">
      <c r="B48170" s="15"/>
    </row>
    <row r="48171" spans="2:2">
      <c r="B48171" s="15"/>
    </row>
    <row r="48172" spans="2:2">
      <c r="B48172" s="15"/>
    </row>
    <row r="48173" spans="2:2">
      <c r="B48173" s="15"/>
    </row>
    <row r="48174" spans="2:2">
      <c r="B48174" s="15"/>
    </row>
    <row r="48175" spans="2:2">
      <c r="B48175" s="15"/>
    </row>
    <row r="48176" spans="2:2">
      <c r="B48176" s="15"/>
    </row>
    <row r="48177" spans="2:2">
      <c r="B48177" s="15"/>
    </row>
    <row r="48178" spans="2:2">
      <c r="B48178" s="15"/>
    </row>
    <row r="48179" spans="2:2">
      <c r="B48179" s="15"/>
    </row>
    <row r="48180" spans="2:2">
      <c r="B48180" s="15"/>
    </row>
    <row r="48181" spans="2:2">
      <c r="B48181" s="15"/>
    </row>
    <row r="48182" spans="2:2">
      <c r="B48182" s="15"/>
    </row>
    <row r="48183" spans="2:2">
      <c r="B48183" s="15"/>
    </row>
    <row r="48184" spans="2:2">
      <c r="B48184" s="15"/>
    </row>
    <row r="48185" spans="2:2">
      <c r="B48185" s="15"/>
    </row>
    <row r="48186" spans="2:2">
      <c r="B48186" s="15"/>
    </row>
    <row r="48187" spans="2:2">
      <c r="B48187" s="15"/>
    </row>
    <row r="48188" spans="2:2">
      <c r="B48188" s="15"/>
    </row>
    <row r="48189" spans="2:2">
      <c r="B48189" s="15"/>
    </row>
    <row r="48190" spans="2:2">
      <c r="B48190" s="15"/>
    </row>
    <row r="48191" spans="2:2">
      <c r="B48191" s="15"/>
    </row>
    <row r="48192" spans="2:2">
      <c r="B48192" s="15"/>
    </row>
    <row r="48193" spans="2:2">
      <c r="B48193" s="15"/>
    </row>
    <row r="48194" spans="2:2">
      <c r="B48194" s="15"/>
    </row>
    <row r="48195" spans="2:2">
      <c r="B48195" s="15"/>
    </row>
    <row r="48196" spans="2:2">
      <c r="B48196" s="15"/>
    </row>
    <row r="48197" spans="2:2">
      <c r="B48197" s="15"/>
    </row>
    <row r="48198" spans="2:2">
      <c r="B48198" s="15"/>
    </row>
    <row r="48199" spans="2:2">
      <c r="B48199" s="15"/>
    </row>
    <row r="48200" spans="2:2">
      <c r="B48200" s="15"/>
    </row>
    <row r="48201" spans="2:2">
      <c r="B48201" s="15"/>
    </row>
    <row r="48202" spans="2:2">
      <c r="B48202" s="15"/>
    </row>
    <row r="48203" spans="2:2">
      <c r="B48203" s="15"/>
    </row>
    <row r="48204" spans="2:2">
      <c r="B48204" s="15"/>
    </row>
    <row r="48205" spans="2:2">
      <c r="B48205" s="15"/>
    </row>
    <row r="48206" spans="2:2">
      <c r="B48206" s="15"/>
    </row>
    <row r="48207" spans="2:2">
      <c r="B48207" s="15"/>
    </row>
    <row r="48208" spans="2:2">
      <c r="B48208" s="15"/>
    </row>
    <row r="48209" spans="2:2">
      <c r="B48209" s="15"/>
    </row>
    <row r="48210" spans="2:2">
      <c r="B48210" s="15"/>
    </row>
    <row r="48211" spans="2:2">
      <c r="B48211" s="15"/>
    </row>
    <row r="48212" spans="2:2">
      <c r="B48212" s="15"/>
    </row>
    <row r="48213" spans="2:2">
      <c r="B48213" s="15"/>
    </row>
    <row r="48214" spans="2:2">
      <c r="B48214" s="15"/>
    </row>
    <row r="48215" spans="2:2">
      <c r="B48215" s="15"/>
    </row>
    <row r="48216" spans="2:2">
      <c r="B48216" s="15"/>
    </row>
    <row r="48217" spans="2:2">
      <c r="B48217" s="15"/>
    </row>
    <row r="48218" spans="2:2">
      <c r="B48218" s="15"/>
    </row>
    <row r="48219" spans="2:2">
      <c r="B48219" s="15"/>
    </row>
    <row r="48220" spans="2:2">
      <c r="B48220" s="15"/>
    </row>
    <row r="48221" spans="2:2">
      <c r="B48221" s="15"/>
    </row>
    <row r="48222" spans="2:2">
      <c r="B48222" s="15"/>
    </row>
    <row r="48223" spans="2:2">
      <c r="B48223" s="15"/>
    </row>
    <row r="48224" spans="2:2">
      <c r="B48224" s="15"/>
    </row>
    <row r="48225" spans="2:2">
      <c r="B48225" s="15"/>
    </row>
    <row r="48226" spans="2:2">
      <c r="B48226" s="15"/>
    </row>
    <row r="48227" spans="2:2">
      <c r="B48227" s="15"/>
    </row>
    <row r="48228" spans="2:2">
      <c r="B48228" s="15"/>
    </row>
    <row r="48229" spans="2:2">
      <c r="B48229" s="15"/>
    </row>
    <row r="48230" spans="2:2">
      <c r="B48230" s="15"/>
    </row>
    <row r="48231" spans="2:2">
      <c r="B48231" s="15"/>
    </row>
    <row r="48232" spans="2:2">
      <c r="B48232" s="15"/>
    </row>
    <row r="48233" spans="2:2">
      <c r="B48233" s="15"/>
    </row>
    <row r="48234" spans="2:2">
      <c r="B48234" s="15"/>
    </row>
    <row r="48235" spans="2:2">
      <c r="B48235" s="15"/>
    </row>
    <row r="48236" spans="2:2">
      <c r="B48236" s="15"/>
    </row>
    <row r="48237" spans="2:2">
      <c r="B48237" s="15"/>
    </row>
    <row r="48238" spans="2:2">
      <c r="B48238" s="15"/>
    </row>
    <row r="48239" spans="2:2">
      <c r="B48239" s="15"/>
    </row>
    <row r="48240" spans="2:2">
      <c r="B48240" s="15"/>
    </row>
    <row r="48241" spans="2:2">
      <c r="B48241" s="15"/>
    </row>
    <row r="48242" spans="2:2">
      <c r="B48242" s="15"/>
    </row>
    <row r="48243" spans="2:2">
      <c r="B48243" s="15"/>
    </row>
    <row r="48244" spans="2:2">
      <c r="B48244" s="15"/>
    </row>
    <row r="48245" spans="2:2">
      <c r="B48245" s="15"/>
    </row>
    <row r="48246" spans="2:2">
      <c r="B48246" s="15"/>
    </row>
    <row r="48247" spans="2:2">
      <c r="B48247" s="15"/>
    </row>
    <row r="48248" spans="2:2">
      <c r="B48248" s="15"/>
    </row>
    <row r="48249" spans="2:2">
      <c r="B48249" s="15"/>
    </row>
    <row r="48250" spans="2:2">
      <c r="B48250" s="15"/>
    </row>
    <row r="48251" spans="2:2">
      <c r="B48251" s="15"/>
    </row>
    <row r="48252" spans="2:2">
      <c r="B48252" s="15"/>
    </row>
    <row r="48253" spans="2:2">
      <c r="B48253" s="15"/>
    </row>
    <row r="48254" spans="2:2">
      <c r="B48254" s="15"/>
    </row>
    <row r="48255" spans="2:2">
      <c r="B48255" s="15"/>
    </row>
    <row r="48256" spans="2:2">
      <c r="B48256" s="15"/>
    </row>
    <row r="48257" spans="2:2">
      <c r="B48257" s="15"/>
    </row>
    <row r="48258" spans="2:2">
      <c r="B48258" s="15"/>
    </row>
    <row r="48259" spans="2:2">
      <c r="B48259" s="15"/>
    </row>
    <row r="48260" spans="2:2">
      <c r="B48260" s="15"/>
    </row>
    <row r="48261" spans="2:2">
      <c r="B48261" s="15"/>
    </row>
    <row r="48262" spans="2:2">
      <c r="B48262" s="15"/>
    </row>
    <row r="48263" spans="2:2">
      <c r="B48263" s="15"/>
    </row>
    <row r="48264" spans="2:2">
      <c r="B48264" s="15"/>
    </row>
    <row r="48265" spans="2:2">
      <c r="B48265" s="15"/>
    </row>
    <row r="48266" spans="2:2">
      <c r="B48266" s="15"/>
    </row>
    <row r="48267" spans="2:2">
      <c r="B48267" s="15"/>
    </row>
    <row r="48268" spans="2:2">
      <c r="B48268" s="15"/>
    </row>
    <row r="48269" spans="2:2">
      <c r="B48269" s="15"/>
    </row>
    <row r="48270" spans="2:2">
      <c r="B48270" s="15"/>
    </row>
    <row r="48271" spans="2:2">
      <c r="B48271" s="15"/>
    </row>
    <row r="48272" spans="2:2">
      <c r="B48272" s="15"/>
    </row>
    <row r="48273" spans="2:2">
      <c r="B48273" s="15"/>
    </row>
    <row r="48274" spans="2:2">
      <c r="B48274" s="15"/>
    </row>
    <row r="48275" spans="2:2">
      <c r="B48275" s="15"/>
    </row>
    <row r="48276" spans="2:2">
      <c r="B48276" s="15"/>
    </row>
    <row r="48277" spans="2:2">
      <c r="B48277" s="15"/>
    </row>
    <row r="48278" spans="2:2">
      <c r="B48278" s="15"/>
    </row>
    <row r="48279" spans="2:2">
      <c r="B48279" s="15"/>
    </row>
    <row r="48280" spans="2:2">
      <c r="B48280" s="15"/>
    </row>
    <row r="48281" spans="2:2">
      <c r="B48281" s="15"/>
    </row>
    <row r="48282" spans="2:2">
      <c r="B48282" s="15"/>
    </row>
    <row r="48283" spans="2:2">
      <c r="B48283" s="15"/>
    </row>
    <row r="48284" spans="2:2">
      <c r="B48284" s="15"/>
    </row>
    <row r="48285" spans="2:2">
      <c r="B48285" s="15"/>
    </row>
    <row r="48286" spans="2:2">
      <c r="B48286" s="15"/>
    </row>
    <row r="48287" spans="2:2">
      <c r="B48287" s="15"/>
    </row>
    <row r="48288" spans="2:2">
      <c r="B48288" s="15"/>
    </row>
    <row r="48289" spans="2:2">
      <c r="B48289" s="15"/>
    </row>
    <row r="48290" spans="2:2">
      <c r="B48290" s="15"/>
    </row>
    <row r="48291" spans="2:2">
      <c r="B48291" s="15"/>
    </row>
    <row r="48292" spans="2:2">
      <c r="B48292" s="15"/>
    </row>
    <row r="48293" spans="2:2">
      <c r="B48293" s="15"/>
    </row>
    <row r="48294" spans="2:2">
      <c r="B48294" s="15"/>
    </row>
    <row r="48295" spans="2:2">
      <c r="B48295" s="15"/>
    </row>
    <row r="48296" spans="2:2">
      <c r="B48296" s="15"/>
    </row>
    <row r="48297" spans="2:2">
      <c r="B48297" s="15"/>
    </row>
    <row r="48298" spans="2:2">
      <c r="B48298" s="15"/>
    </row>
    <row r="48299" spans="2:2">
      <c r="B48299" s="15"/>
    </row>
    <row r="48300" spans="2:2">
      <c r="B48300" s="15"/>
    </row>
    <row r="48301" spans="2:2">
      <c r="B48301" s="15"/>
    </row>
    <row r="48302" spans="2:2">
      <c r="B48302" s="15"/>
    </row>
    <row r="48303" spans="2:2">
      <c r="B48303" s="15"/>
    </row>
    <row r="48304" spans="2:2">
      <c r="B48304" s="15"/>
    </row>
    <row r="48305" spans="2:2">
      <c r="B48305" s="15"/>
    </row>
    <row r="48306" spans="2:2">
      <c r="B48306" s="15"/>
    </row>
    <row r="48307" spans="2:2">
      <c r="B48307" s="15"/>
    </row>
    <row r="48308" spans="2:2">
      <c r="B48308" s="15"/>
    </row>
    <row r="48309" spans="2:2">
      <c r="B48309" s="15"/>
    </row>
    <row r="48310" spans="2:2">
      <c r="B48310" s="15"/>
    </row>
    <row r="48311" spans="2:2">
      <c r="B48311" s="15"/>
    </row>
    <row r="48312" spans="2:2">
      <c r="B48312" s="15"/>
    </row>
    <row r="48313" spans="2:2">
      <c r="B48313" s="15"/>
    </row>
    <row r="48314" spans="2:2">
      <c r="B48314" s="15"/>
    </row>
    <row r="48315" spans="2:2">
      <c r="B48315" s="15"/>
    </row>
    <row r="48316" spans="2:2">
      <c r="B48316" s="15"/>
    </row>
    <row r="48317" spans="2:2">
      <c r="B48317" s="15"/>
    </row>
    <row r="48318" spans="2:2">
      <c r="B48318" s="15"/>
    </row>
    <row r="48319" spans="2:2">
      <c r="B48319" s="15"/>
    </row>
    <row r="48320" spans="2:2">
      <c r="B48320" s="15"/>
    </row>
    <row r="48321" spans="2:2">
      <c r="B48321" s="15"/>
    </row>
    <row r="48322" spans="2:2">
      <c r="B48322" s="15"/>
    </row>
    <row r="48323" spans="2:2">
      <c r="B48323" s="15"/>
    </row>
    <row r="48324" spans="2:2">
      <c r="B48324" s="15"/>
    </row>
    <row r="48325" spans="2:2">
      <c r="B48325" s="15"/>
    </row>
    <row r="48326" spans="2:2">
      <c r="B48326" s="15"/>
    </row>
    <row r="48327" spans="2:2">
      <c r="B48327" s="15"/>
    </row>
    <row r="48328" spans="2:2">
      <c r="B48328" s="15"/>
    </row>
    <row r="48329" spans="2:2">
      <c r="B48329" s="15"/>
    </row>
    <row r="48330" spans="2:2">
      <c r="B48330" s="15"/>
    </row>
    <row r="48331" spans="2:2">
      <c r="B48331" s="15"/>
    </row>
    <row r="48332" spans="2:2">
      <c r="B48332" s="15"/>
    </row>
    <row r="48333" spans="2:2">
      <c r="B48333" s="15"/>
    </row>
    <row r="48334" spans="2:2">
      <c r="B48334" s="15"/>
    </row>
    <row r="48335" spans="2:2">
      <c r="B48335" s="15"/>
    </row>
    <row r="48336" spans="2:2">
      <c r="B48336" s="15"/>
    </row>
    <row r="48337" spans="2:2">
      <c r="B48337" s="15"/>
    </row>
    <row r="48338" spans="2:2">
      <c r="B48338" s="15"/>
    </row>
    <row r="48339" spans="2:2">
      <c r="B48339" s="15"/>
    </row>
    <row r="48340" spans="2:2">
      <c r="B48340" s="15"/>
    </row>
    <row r="48341" spans="2:2">
      <c r="B48341" s="15"/>
    </row>
    <row r="48342" spans="2:2">
      <c r="B48342" s="15"/>
    </row>
    <row r="48343" spans="2:2">
      <c r="B48343" s="15"/>
    </row>
    <row r="48344" spans="2:2">
      <c r="B48344" s="15"/>
    </row>
    <row r="48345" spans="2:2">
      <c r="B48345" s="15"/>
    </row>
    <row r="48346" spans="2:2">
      <c r="B48346" s="15"/>
    </row>
    <row r="48347" spans="2:2">
      <c r="B48347" s="15"/>
    </row>
    <row r="48348" spans="2:2">
      <c r="B48348" s="15"/>
    </row>
    <row r="48349" spans="2:2">
      <c r="B48349" s="15"/>
    </row>
    <row r="48350" spans="2:2">
      <c r="B48350" s="15"/>
    </row>
    <row r="48351" spans="2:2">
      <c r="B48351" s="15"/>
    </row>
    <row r="48352" spans="2:2">
      <c r="B48352" s="15"/>
    </row>
    <row r="48353" spans="2:2">
      <c r="B48353" s="15"/>
    </row>
    <row r="48354" spans="2:2">
      <c r="B48354" s="15"/>
    </row>
    <row r="48355" spans="2:2">
      <c r="B48355" s="15"/>
    </row>
    <row r="48356" spans="2:2">
      <c r="B48356" s="15"/>
    </row>
    <row r="48357" spans="2:2">
      <c r="B48357" s="15"/>
    </row>
    <row r="48358" spans="2:2">
      <c r="B48358" s="15"/>
    </row>
    <row r="48359" spans="2:2">
      <c r="B48359" s="15"/>
    </row>
    <row r="48360" spans="2:2">
      <c r="B48360" s="15"/>
    </row>
    <row r="48361" spans="2:2">
      <c r="B48361" s="15"/>
    </row>
    <row r="48362" spans="2:2">
      <c r="B48362" s="15"/>
    </row>
    <row r="48363" spans="2:2">
      <c r="B48363" s="15"/>
    </row>
    <row r="48364" spans="2:2">
      <c r="B48364" s="15"/>
    </row>
    <row r="48365" spans="2:2">
      <c r="B48365" s="15"/>
    </row>
    <row r="48366" spans="2:2">
      <c r="B48366" s="15"/>
    </row>
    <row r="48367" spans="2:2">
      <c r="B48367" s="15"/>
    </row>
    <row r="48368" spans="2:2">
      <c r="B48368" s="15"/>
    </row>
    <row r="48369" spans="2:2">
      <c r="B48369" s="15"/>
    </row>
    <row r="48370" spans="2:2">
      <c r="B48370" s="15"/>
    </row>
    <row r="48371" spans="2:2">
      <c r="B48371" s="15"/>
    </row>
    <row r="48372" spans="2:2">
      <c r="B48372" s="15"/>
    </row>
    <row r="48373" spans="2:2">
      <c r="B48373" s="15"/>
    </row>
    <row r="48374" spans="2:2">
      <c r="B48374" s="15"/>
    </row>
    <row r="48375" spans="2:2">
      <c r="B48375" s="15"/>
    </row>
    <row r="48376" spans="2:2">
      <c r="B48376" s="15"/>
    </row>
    <row r="48377" spans="2:2">
      <c r="B48377" s="15"/>
    </row>
    <row r="48378" spans="2:2">
      <c r="B48378" s="15"/>
    </row>
    <row r="48379" spans="2:2">
      <c r="B48379" s="15"/>
    </row>
    <row r="48380" spans="2:2">
      <c r="B48380" s="15"/>
    </row>
    <row r="48381" spans="2:2">
      <c r="B48381" s="15"/>
    </row>
    <row r="48382" spans="2:2">
      <c r="B48382" s="15"/>
    </row>
    <row r="48383" spans="2:2">
      <c r="B48383" s="15"/>
    </row>
    <row r="48384" spans="2:2">
      <c r="B48384" s="15"/>
    </row>
    <row r="48385" spans="2:2">
      <c r="B48385" s="15"/>
    </row>
    <row r="48386" spans="2:2">
      <c r="B48386" s="15"/>
    </row>
    <row r="48387" spans="2:2">
      <c r="B48387" s="15"/>
    </row>
    <row r="48388" spans="2:2">
      <c r="B48388" s="15"/>
    </row>
    <row r="48389" spans="2:2">
      <c r="B48389" s="15"/>
    </row>
    <row r="48390" spans="2:2">
      <c r="B48390" s="15"/>
    </row>
    <row r="48391" spans="2:2">
      <c r="B48391" s="15"/>
    </row>
    <row r="48392" spans="2:2">
      <c r="B48392" s="15"/>
    </row>
    <row r="48393" spans="2:2">
      <c r="B48393" s="15"/>
    </row>
    <row r="48394" spans="2:2">
      <c r="B48394" s="15"/>
    </row>
    <row r="48395" spans="2:2">
      <c r="B48395" s="15"/>
    </row>
    <row r="48396" spans="2:2">
      <c r="B48396" s="15"/>
    </row>
    <row r="48397" spans="2:2">
      <c r="B48397" s="15"/>
    </row>
    <row r="48398" spans="2:2">
      <c r="B48398" s="15"/>
    </row>
    <row r="48399" spans="2:2">
      <c r="B48399" s="15"/>
    </row>
    <row r="48400" spans="2:2">
      <c r="B48400" s="15"/>
    </row>
    <row r="48401" spans="2:2">
      <c r="B48401" s="15"/>
    </row>
    <row r="48402" spans="2:2">
      <c r="B48402" s="15"/>
    </row>
    <row r="48403" spans="2:2">
      <c r="B48403" s="15"/>
    </row>
    <row r="48404" spans="2:2">
      <c r="B48404" s="15"/>
    </row>
    <row r="48405" spans="2:2">
      <c r="B48405" s="15"/>
    </row>
    <row r="48406" spans="2:2">
      <c r="B48406" s="15"/>
    </row>
    <row r="48407" spans="2:2">
      <c r="B48407" s="15"/>
    </row>
    <row r="48408" spans="2:2">
      <c r="B48408" s="15"/>
    </row>
    <row r="48409" spans="2:2">
      <c r="B48409" s="15"/>
    </row>
    <row r="48410" spans="2:2">
      <c r="B48410" s="15"/>
    </row>
    <row r="48411" spans="2:2">
      <c r="B48411" s="15"/>
    </row>
    <row r="48412" spans="2:2">
      <c r="B48412" s="15"/>
    </row>
    <row r="48413" spans="2:2">
      <c r="B48413" s="15"/>
    </row>
    <row r="48414" spans="2:2">
      <c r="B48414" s="15"/>
    </row>
    <row r="48415" spans="2:2">
      <c r="B48415" s="15"/>
    </row>
    <row r="48416" spans="2:2">
      <c r="B48416" s="15"/>
    </row>
    <row r="48417" spans="2:2">
      <c r="B48417" s="15"/>
    </row>
    <row r="48418" spans="2:2">
      <c r="B48418" s="15"/>
    </row>
    <row r="48419" spans="2:2">
      <c r="B48419" s="15"/>
    </row>
    <row r="48420" spans="2:2">
      <c r="B48420" s="15"/>
    </row>
    <row r="48421" spans="2:2">
      <c r="B48421" s="15"/>
    </row>
    <row r="48422" spans="2:2">
      <c r="B48422" s="15"/>
    </row>
    <row r="48423" spans="2:2">
      <c r="B48423" s="15"/>
    </row>
    <row r="48424" spans="2:2">
      <c r="B48424" s="15"/>
    </row>
    <row r="48425" spans="2:2">
      <c r="B48425" s="15"/>
    </row>
    <row r="48426" spans="2:2">
      <c r="B48426" s="15"/>
    </row>
    <row r="48427" spans="2:2">
      <c r="B48427" s="15"/>
    </row>
    <row r="48428" spans="2:2">
      <c r="B48428" s="15"/>
    </row>
    <row r="48429" spans="2:2">
      <c r="B48429" s="15"/>
    </row>
    <row r="48430" spans="2:2">
      <c r="B48430" s="15"/>
    </row>
    <row r="48431" spans="2:2">
      <c r="B48431" s="15"/>
    </row>
    <row r="48432" spans="2:2">
      <c r="B48432" s="15"/>
    </row>
    <row r="48433" spans="2:2">
      <c r="B48433" s="15"/>
    </row>
    <row r="48434" spans="2:2">
      <c r="B48434" s="15"/>
    </row>
    <row r="48435" spans="2:2">
      <c r="B48435" s="15"/>
    </row>
    <row r="48436" spans="2:2">
      <c r="B48436" s="15"/>
    </row>
    <row r="48437" spans="2:2">
      <c r="B48437" s="15"/>
    </row>
    <row r="48438" spans="2:2">
      <c r="B48438" s="15"/>
    </row>
    <row r="48439" spans="2:2">
      <c r="B48439" s="15"/>
    </row>
    <row r="48440" spans="2:2">
      <c r="B48440" s="15"/>
    </row>
    <row r="48441" spans="2:2">
      <c r="B48441" s="15"/>
    </row>
    <row r="48442" spans="2:2">
      <c r="B48442" s="15"/>
    </row>
    <row r="48443" spans="2:2">
      <c r="B48443" s="15"/>
    </row>
    <row r="48444" spans="2:2">
      <c r="B48444" s="15"/>
    </row>
    <row r="48445" spans="2:2">
      <c r="B48445" s="15"/>
    </row>
    <row r="48446" spans="2:2">
      <c r="B48446" s="15"/>
    </row>
    <row r="48447" spans="2:2">
      <c r="B48447" s="15"/>
    </row>
    <row r="48448" spans="2:2">
      <c r="B48448" s="15"/>
    </row>
    <row r="48449" spans="2:2">
      <c r="B48449" s="15"/>
    </row>
    <row r="48450" spans="2:2">
      <c r="B48450" s="15"/>
    </row>
    <row r="48451" spans="2:2">
      <c r="B48451" s="15"/>
    </row>
    <row r="48452" spans="2:2">
      <c r="B48452" s="15"/>
    </row>
    <row r="48453" spans="2:2">
      <c r="B48453" s="15"/>
    </row>
    <row r="48454" spans="2:2">
      <c r="B48454" s="15"/>
    </row>
    <row r="48455" spans="2:2">
      <c r="B48455" s="15"/>
    </row>
    <row r="48456" spans="2:2">
      <c r="B48456" s="15"/>
    </row>
    <row r="48457" spans="2:2">
      <c r="B48457" s="15"/>
    </row>
    <row r="48458" spans="2:2">
      <c r="B48458" s="15"/>
    </row>
    <row r="48459" spans="2:2">
      <c r="B48459" s="15"/>
    </row>
    <row r="48460" spans="2:2">
      <c r="B48460" s="15"/>
    </row>
    <row r="48461" spans="2:2">
      <c r="B48461" s="15"/>
    </row>
    <row r="48462" spans="2:2">
      <c r="B48462" s="15"/>
    </row>
    <row r="48463" spans="2:2">
      <c r="B48463" s="15"/>
    </row>
    <row r="48464" spans="2:2">
      <c r="B48464" s="15"/>
    </row>
    <row r="48465" spans="2:2">
      <c r="B48465" s="15"/>
    </row>
    <row r="48466" spans="2:2">
      <c r="B48466" s="15"/>
    </row>
    <row r="48467" spans="2:2">
      <c r="B48467" s="15"/>
    </row>
    <row r="48468" spans="2:2">
      <c r="B48468" s="15"/>
    </row>
    <row r="48469" spans="2:2">
      <c r="B48469" s="15"/>
    </row>
    <row r="48470" spans="2:2">
      <c r="B48470" s="15"/>
    </row>
    <row r="48471" spans="2:2">
      <c r="B48471" s="15"/>
    </row>
    <row r="48472" spans="2:2">
      <c r="B48472" s="15"/>
    </row>
    <row r="48473" spans="2:2">
      <c r="B48473" s="15"/>
    </row>
    <row r="48474" spans="2:2">
      <c r="B48474" s="15"/>
    </row>
    <row r="48475" spans="2:2">
      <c r="B48475" s="15"/>
    </row>
    <row r="48476" spans="2:2">
      <c r="B48476" s="15"/>
    </row>
    <row r="48477" spans="2:2">
      <c r="B48477" s="15"/>
    </row>
    <row r="48478" spans="2:2">
      <c r="B48478" s="15"/>
    </row>
    <row r="48479" spans="2:2">
      <c r="B48479" s="15"/>
    </row>
    <row r="48480" spans="2:2">
      <c r="B48480" s="15"/>
    </row>
    <row r="48481" spans="2:2">
      <c r="B48481" s="15"/>
    </row>
    <row r="48482" spans="2:2">
      <c r="B48482" s="15"/>
    </row>
    <row r="48483" spans="2:2">
      <c r="B48483" s="15"/>
    </row>
    <row r="48484" spans="2:2">
      <c r="B48484" s="15"/>
    </row>
    <row r="48485" spans="2:2">
      <c r="B48485" s="15"/>
    </row>
    <row r="48486" spans="2:2">
      <c r="B48486" s="15"/>
    </row>
    <row r="48487" spans="2:2">
      <c r="B48487" s="15"/>
    </row>
    <row r="48488" spans="2:2">
      <c r="B48488" s="15"/>
    </row>
    <row r="48489" spans="2:2">
      <c r="B48489" s="15"/>
    </row>
    <row r="48490" spans="2:2">
      <c r="B48490" s="15"/>
    </row>
    <row r="48491" spans="2:2">
      <c r="B48491" s="15"/>
    </row>
    <row r="48492" spans="2:2">
      <c r="B48492" s="15"/>
    </row>
    <row r="48493" spans="2:2">
      <c r="B48493" s="15"/>
    </row>
    <row r="48494" spans="2:2">
      <c r="B48494" s="15"/>
    </row>
    <row r="48495" spans="2:2">
      <c r="B48495" s="15"/>
    </row>
    <row r="48496" spans="2:2">
      <c r="B48496" s="15"/>
    </row>
    <row r="48497" spans="2:2">
      <c r="B48497" s="15"/>
    </row>
    <row r="48498" spans="2:2">
      <c r="B48498" s="15"/>
    </row>
    <row r="48499" spans="2:2">
      <c r="B48499" s="15"/>
    </row>
    <row r="48500" spans="2:2">
      <c r="B48500" s="15"/>
    </row>
    <row r="48501" spans="2:2">
      <c r="B48501" s="15"/>
    </row>
    <row r="48502" spans="2:2">
      <c r="B48502" s="15"/>
    </row>
    <row r="48503" spans="2:2">
      <c r="B48503" s="15"/>
    </row>
    <row r="48504" spans="2:2">
      <c r="B48504" s="15"/>
    </row>
    <row r="48505" spans="2:2">
      <c r="B48505" s="15"/>
    </row>
    <row r="48506" spans="2:2">
      <c r="B48506" s="15"/>
    </row>
    <row r="48507" spans="2:2">
      <c r="B48507" s="15"/>
    </row>
    <row r="48508" spans="2:2">
      <c r="B48508" s="15"/>
    </row>
    <row r="48509" spans="2:2">
      <c r="B48509" s="15"/>
    </row>
    <row r="48510" spans="2:2">
      <c r="B48510" s="15"/>
    </row>
    <row r="48511" spans="2:2">
      <c r="B48511" s="15"/>
    </row>
    <row r="48512" spans="2:2">
      <c r="B48512" s="15"/>
    </row>
    <row r="48513" spans="2:2">
      <c r="B48513" s="15"/>
    </row>
    <row r="48514" spans="2:2">
      <c r="B48514" s="15"/>
    </row>
    <row r="48515" spans="2:2">
      <c r="B48515" s="15"/>
    </row>
    <row r="48516" spans="2:2">
      <c r="B48516" s="15"/>
    </row>
    <row r="48517" spans="2:2">
      <c r="B48517" s="15"/>
    </row>
    <row r="48518" spans="2:2">
      <c r="B48518" s="15"/>
    </row>
    <row r="48519" spans="2:2">
      <c r="B48519" s="15"/>
    </row>
    <row r="48520" spans="2:2">
      <c r="B48520" s="15"/>
    </row>
    <row r="48521" spans="2:2">
      <c r="B48521" s="15"/>
    </row>
    <row r="48522" spans="2:2">
      <c r="B48522" s="15"/>
    </row>
    <row r="48523" spans="2:2">
      <c r="B48523" s="15"/>
    </row>
    <row r="48524" spans="2:2">
      <c r="B48524" s="15"/>
    </row>
    <row r="48525" spans="2:2">
      <c r="B48525" s="15"/>
    </row>
    <row r="48526" spans="2:2">
      <c r="B48526" s="15"/>
    </row>
    <row r="48527" spans="2:2">
      <c r="B48527" s="15"/>
    </row>
    <row r="48528" spans="2:2">
      <c r="B48528" s="15"/>
    </row>
    <row r="48529" spans="2:2">
      <c r="B48529" s="15"/>
    </row>
    <row r="48530" spans="2:2">
      <c r="B48530" s="15"/>
    </row>
    <row r="48531" spans="2:2">
      <c r="B48531" s="15"/>
    </row>
    <row r="48532" spans="2:2">
      <c r="B48532" s="15"/>
    </row>
    <row r="48533" spans="2:2">
      <c r="B48533" s="15"/>
    </row>
    <row r="48534" spans="2:2">
      <c r="B48534" s="15"/>
    </row>
    <row r="48535" spans="2:2">
      <c r="B48535" s="15"/>
    </row>
    <row r="48536" spans="2:2">
      <c r="B48536" s="15"/>
    </row>
    <row r="48537" spans="2:2">
      <c r="B48537" s="15"/>
    </row>
    <row r="48538" spans="2:2">
      <c r="B48538" s="15"/>
    </row>
    <row r="48539" spans="2:2">
      <c r="B48539" s="15"/>
    </row>
    <row r="48540" spans="2:2">
      <c r="B48540" s="15"/>
    </row>
    <row r="48541" spans="2:2">
      <c r="B48541" s="15"/>
    </row>
    <row r="48542" spans="2:2">
      <c r="B48542" s="15"/>
    </row>
    <row r="48543" spans="2:2">
      <c r="B48543" s="15"/>
    </row>
    <row r="48544" spans="2:2">
      <c r="B48544" s="15"/>
    </row>
    <row r="48545" spans="2:2">
      <c r="B48545" s="15"/>
    </row>
    <row r="48546" spans="2:2">
      <c r="B48546" s="15"/>
    </row>
    <row r="48547" spans="2:2">
      <c r="B48547" s="15"/>
    </row>
    <row r="48548" spans="2:2">
      <c r="B48548" s="15"/>
    </row>
    <row r="48549" spans="2:2">
      <c r="B48549" s="15"/>
    </row>
    <row r="48550" spans="2:2">
      <c r="B48550" s="15"/>
    </row>
    <row r="48551" spans="2:2">
      <c r="B48551" s="15"/>
    </row>
    <row r="48552" spans="2:2">
      <c r="B48552" s="15"/>
    </row>
    <row r="48553" spans="2:2">
      <c r="B48553" s="15"/>
    </row>
    <row r="48554" spans="2:2">
      <c r="B48554" s="15"/>
    </row>
    <row r="48555" spans="2:2">
      <c r="B48555" s="15"/>
    </row>
    <row r="48556" spans="2:2">
      <c r="B48556" s="15"/>
    </row>
    <row r="48557" spans="2:2">
      <c r="B48557" s="15"/>
    </row>
    <row r="48558" spans="2:2">
      <c r="B48558" s="15"/>
    </row>
    <row r="48559" spans="2:2">
      <c r="B48559" s="15"/>
    </row>
    <row r="48560" spans="2:2">
      <c r="B48560" s="15"/>
    </row>
    <row r="48561" spans="2:2">
      <c r="B48561" s="15"/>
    </row>
    <row r="48562" spans="2:2">
      <c r="B48562" s="15"/>
    </row>
    <row r="48563" spans="2:2">
      <c r="B48563" s="15"/>
    </row>
    <row r="48564" spans="2:2">
      <c r="B48564" s="15"/>
    </row>
    <row r="48565" spans="2:2">
      <c r="B48565" s="15"/>
    </row>
    <row r="48566" spans="2:2">
      <c r="B48566" s="15"/>
    </row>
    <row r="48567" spans="2:2">
      <c r="B48567" s="15"/>
    </row>
    <row r="48568" spans="2:2">
      <c r="B48568" s="15"/>
    </row>
    <row r="48569" spans="2:2">
      <c r="B48569" s="15"/>
    </row>
    <row r="48570" spans="2:2">
      <c r="B48570" s="15"/>
    </row>
    <row r="48571" spans="2:2">
      <c r="B48571" s="15"/>
    </row>
    <row r="48572" spans="2:2">
      <c r="B48572" s="15"/>
    </row>
    <row r="48573" spans="2:2">
      <c r="B48573" s="15"/>
    </row>
    <row r="48574" spans="2:2">
      <c r="B48574" s="15"/>
    </row>
    <row r="48575" spans="2:2">
      <c r="B48575" s="15"/>
    </row>
    <row r="48576" spans="2:2">
      <c r="B48576" s="15"/>
    </row>
    <row r="48577" spans="2:2">
      <c r="B48577" s="15"/>
    </row>
    <row r="48578" spans="2:2">
      <c r="B48578" s="15"/>
    </row>
    <row r="48579" spans="2:2">
      <c r="B48579" s="15"/>
    </row>
    <row r="48580" spans="2:2">
      <c r="B48580" s="15"/>
    </row>
    <row r="48581" spans="2:2">
      <c r="B48581" s="15"/>
    </row>
    <row r="48582" spans="2:2">
      <c r="B48582" s="15"/>
    </row>
    <row r="48583" spans="2:2">
      <c r="B48583" s="15"/>
    </row>
    <row r="48584" spans="2:2">
      <c r="B48584" s="15"/>
    </row>
    <row r="48585" spans="2:2">
      <c r="B48585" s="15"/>
    </row>
    <row r="48586" spans="2:2">
      <c r="B48586" s="15"/>
    </row>
    <row r="48587" spans="2:2">
      <c r="B48587" s="15"/>
    </row>
    <row r="48588" spans="2:2">
      <c r="B48588" s="15"/>
    </row>
    <row r="48589" spans="2:2">
      <c r="B48589" s="15"/>
    </row>
    <row r="48590" spans="2:2">
      <c r="B48590" s="15"/>
    </row>
    <row r="48591" spans="2:2">
      <c r="B48591" s="15"/>
    </row>
    <row r="48592" spans="2:2">
      <c r="B48592" s="15"/>
    </row>
    <row r="48593" spans="2:2">
      <c r="B48593" s="15"/>
    </row>
    <row r="48594" spans="2:2">
      <c r="B48594" s="15"/>
    </row>
    <row r="48595" spans="2:2">
      <c r="B48595" s="15"/>
    </row>
    <row r="48596" spans="2:2">
      <c r="B48596" s="15"/>
    </row>
    <row r="48597" spans="2:2">
      <c r="B48597" s="15"/>
    </row>
    <row r="48598" spans="2:2">
      <c r="B48598" s="15"/>
    </row>
    <row r="48599" spans="2:2">
      <c r="B48599" s="15"/>
    </row>
    <row r="48600" spans="2:2">
      <c r="B48600" s="15"/>
    </row>
    <row r="48601" spans="2:2">
      <c r="B48601" s="15"/>
    </row>
    <row r="48602" spans="2:2">
      <c r="B48602" s="15"/>
    </row>
    <row r="48603" spans="2:2">
      <c r="B48603" s="15"/>
    </row>
    <row r="48604" spans="2:2">
      <c r="B48604" s="15"/>
    </row>
    <row r="48605" spans="2:2">
      <c r="B48605" s="15"/>
    </row>
    <row r="48606" spans="2:2">
      <c r="B48606" s="15"/>
    </row>
    <row r="48607" spans="2:2">
      <c r="B48607" s="15"/>
    </row>
    <row r="48608" spans="2:2">
      <c r="B48608" s="15"/>
    </row>
    <row r="48609" spans="2:2">
      <c r="B48609" s="15"/>
    </row>
    <row r="48610" spans="2:2">
      <c r="B48610" s="15"/>
    </row>
    <row r="48611" spans="2:2">
      <c r="B48611" s="15"/>
    </row>
    <row r="48612" spans="2:2">
      <c r="B48612" s="15"/>
    </row>
    <row r="48613" spans="2:2">
      <c r="B48613" s="15"/>
    </row>
    <row r="48614" spans="2:2">
      <c r="B48614" s="15"/>
    </row>
    <row r="48615" spans="2:2">
      <c r="B48615" s="15"/>
    </row>
    <row r="48616" spans="2:2">
      <c r="B48616" s="15"/>
    </row>
    <row r="48617" spans="2:2">
      <c r="B48617" s="15"/>
    </row>
    <row r="48618" spans="2:2">
      <c r="B48618" s="15"/>
    </row>
    <row r="48619" spans="2:2">
      <c r="B48619" s="15"/>
    </row>
    <row r="48620" spans="2:2">
      <c r="B48620" s="15"/>
    </row>
    <row r="48621" spans="2:2">
      <c r="B48621" s="15"/>
    </row>
    <row r="48622" spans="2:2">
      <c r="B48622" s="15"/>
    </row>
    <row r="48623" spans="2:2">
      <c r="B48623" s="15"/>
    </row>
    <row r="48624" spans="2:2">
      <c r="B48624" s="15"/>
    </row>
    <row r="48625" spans="2:2">
      <c r="B48625" s="15"/>
    </row>
    <row r="48626" spans="2:2">
      <c r="B48626" s="15"/>
    </row>
    <row r="48627" spans="2:2">
      <c r="B48627" s="15"/>
    </row>
    <row r="48628" spans="2:2">
      <c r="B48628" s="15"/>
    </row>
    <row r="48629" spans="2:2">
      <c r="B48629" s="15"/>
    </row>
    <row r="48630" spans="2:2">
      <c r="B48630" s="15"/>
    </row>
    <row r="48631" spans="2:2">
      <c r="B48631" s="15"/>
    </row>
    <row r="48632" spans="2:2">
      <c r="B48632" s="15"/>
    </row>
    <row r="48633" spans="2:2">
      <c r="B48633" s="15"/>
    </row>
    <row r="48634" spans="2:2">
      <c r="B48634" s="15"/>
    </row>
    <row r="48635" spans="2:2">
      <c r="B48635" s="15"/>
    </row>
    <row r="48636" spans="2:2">
      <c r="B48636" s="15"/>
    </row>
    <row r="48637" spans="2:2">
      <c r="B48637" s="15"/>
    </row>
    <row r="48638" spans="2:2">
      <c r="B48638" s="15"/>
    </row>
    <row r="48639" spans="2:2">
      <c r="B48639" s="15"/>
    </row>
    <row r="48640" spans="2:2">
      <c r="B48640" s="15"/>
    </row>
    <row r="48641" spans="2:2">
      <c r="B48641" s="15"/>
    </row>
    <row r="48642" spans="2:2">
      <c r="B48642" s="15"/>
    </row>
    <row r="48643" spans="2:2">
      <c r="B48643" s="15"/>
    </row>
    <row r="48644" spans="2:2">
      <c r="B48644" s="15"/>
    </row>
    <row r="48645" spans="2:2">
      <c r="B48645" s="15"/>
    </row>
    <row r="48646" spans="2:2">
      <c r="B48646" s="15"/>
    </row>
    <row r="48647" spans="2:2">
      <c r="B48647" s="15"/>
    </row>
    <row r="48648" spans="2:2">
      <c r="B48648" s="15"/>
    </row>
    <row r="48649" spans="2:2">
      <c r="B48649" s="15"/>
    </row>
    <row r="48650" spans="2:2">
      <c r="B48650" s="15"/>
    </row>
    <row r="48651" spans="2:2">
      <c r="B48651" s="15"/>
    </row>
    <row r="48652" spans="2:2">
      <c r="B48652" s="15"/>
    </row>
    <row r="48653" spans="2:2">
      <c r="B48653" s="15"/>
    </row>
    <row r="48654" spans="2:2">
      <c r="B48654" s="15"/>
    </row>
    <row r="48655" spans="2:2">
      <c r="B48655" s="15"/>
    </row>
    <row r="48656" spans="2:2">
      <c r="B48656" s="15"/>
    </row>
    <row r="48657" spans="2:2">
      <c r="B48657" s="15"/>
    </row>
    <row r="48658" spans="2:2">
      <c r="B48658" s="15"/>
    </row>
    <row r="48659" spans="2:2">
      <c r="B48659" s="15"/>
    </row>
    <row r="48660" spans="2:2">
      <c r="B48660" s="15"/>
    </row>
    <row r="48661" spans="2:2">
      <c r="B48661" s="15"/>
    </row>
    <row r="48662" spans="2:2">
      <c r="B48662" s="15"/>
    </row>
    <row r="48663" spans="2:2">
      <c r="B48663" s="15"/>
    </row>
    <row r="48664" spans="2:2">
      <c r="B48664" s="15"/>
    </row>
    <row r="48665" spans="2:2">
      <c r="B48665" s="15"/>
    </row>
    <row r="48666" spans="2:2">
      <c r="B48666" s="15"/>
    </row>
    <row r="48667" spans="2:2">
      <c r="B48667" s="15"/>
    </row>
    <row r="48668" spans="2:2">
      <c r="B48668" s="15"/>
    </row>
    <row r="48669" spans="2:2">
      <c r="B48669" s="15"/>
    </row>
    <row r="48670" spans="2:2">
      <c r="B48670" s="15"/>
    </row>
    <row r="48671" spans="2:2">
      <c r="B48671" s="15"/>
    </row>
    <row r="48672" spans="2:2">
      <c r="B48672" s="15"/>
    </row>
    <row r="48673" spans="2:2">
      <c r="B48673" s="15"/>
    </row>
    <row r="48674" spans="2:2">
      <c r="B48674" s="15"/>
    </row>
    <row r="48675" spans="2:2">
      <c r="B48675" s="15"/>
    </row>
    <row r="48676" spans="2:2">
      <c r="B48676" s="15"/>
    </row>
    <row r="48677" spans="2:2">
      <c r="B48677" s="15"/>
    </row>
    <row r="48678" spans="2:2">
      <c r="B48678" s="15"/>
    </row>
    <row r="48679" spans="2:2">
      <c r="B48679" s="15"/>
    </row>
    <row r="48680" spans="2:2">
      <c r="B48680" s="15"/>
    </row>
    <row r="48681" spans="2:2">
      <c r="B48681" s="15"/>
    </row>
    <row r="48682" spans="2:2">
      <c r="B48682" s="15"/>
    </row>
    <row r="48683" spans="2:2">
      <c r="B48683" s="15"/>
    </row>
    <row r="48684" spans="2:2">
      <c r="B48684" s="15"/>
    </row>
    <row r="48685" spans="2:2">
      <c r="B48685" s="15"/>
    </row>
    <row r="48686" spans="2:2">
      <c r="B48686" s="15"/>
    </row>
    <row r="48687" spans="2:2">
      <c r="B48687" s="15"/>
    </row>
    <row r="48688" spans="2:2">
      <c r="B48688" s="15"/>
    </row>
    <row r="48689" spans="2:2">
      <c r="B48689" s="15"/>
    </row>
    <row r="48690" spans="2:2">
      <c r="B48690" s="15"/>
    </row>
    <row r="48691" spans="2:2">
      <c r="B48691" s="15"/>
    </row>
    <row r="48692" spans="2:2">
      <c r="B48692" s="15"/>
    </row>
    <row r="48693" spans="2:2">
      <c r="B48693" s="15"/>
    </row>
    <row r="48694" spans="2:2">
      <c r="B48694" s="15"/>
    </row>
    <row r="48695" spans="2:2">
      <c r="B48695" s="15"/>
    </row>
    <row r="48696" spans="2:2">
      <c r="B48696" s="15"/>
    </row>
    <row r="48697" spans="2:2">
      <c r="B48697" s="15"/>
    </row>
    <row r="48698" spans="2:2">
      <c r="B48698" s="15"/>
    </row>
    <row r="48699" spans="2:2">
      <c r="B48699" s="15"/>
    </row>
    <row r="48700" spans="2:2">
      <c r="B48700" s="15"/>
    </row>
    <row r="48701" spans="2:2">
      <c r="B48701" s="15"/>
    </row>
    <row r="48702" spans="2:2">
      <c r="B48702" s="15"/>
    </row>
    <row r="48703" spans="2:2">
      <c r="B48703" s="15"/>
    </row>
    <row r="48704" spans="2:2">
      <c r="B48704" s="15"/>
    </row>
    <row r="48705" spans="2:2">
      <c r="B48705" s="15"/>
    </row>
    <row r="48706" spans="2:2">
      <c r="B48706" s="15"/>
    </row>
    <row r="48707" spans="2:2">
      <c r="B48707" s="15"/>
    </row>
    <row r="48708" spans="2:2">
      <c r="B48708" s="15"/>
    </row>
    <row r="48709" spans="2:2">
      <c r="B48709" s="15"/>
    </row>
    <row r="48710" spans="2:2">
      <c r="B48710" s="15"/>
    </row>
    <row r="48711" spans="2:2">
      <c r="B48711" s="15"/>
    </row>
    <row r="48712" spans="2:2">
      <c r="B48712" s="15"/>
    </row>
    <row r="48713" spans="2:2">
      <c r="B48713" s="15"/>
    </row>
    <row r="48714" spans="2:2">
      <c r="B48714" s="15"/>
    </row>
    <row r="48715" spans="2:2">
      <c r="B48715" s="15"/>
    </row>
    <row r="48716" spans="2:2">
      <c r="B48716" s="15"/>
    </row>
    <row r="48717" spans="2:2">
      <c r="B48717" s="15"/>
    </row>
    <row r="48718" spans="2:2">
      <c r="B48718" s="15"/>
    </row>
    <row r="48719" spans="2:2">
      <c r="B48719" s="15"/>
    </row>
    <row r="48720" spans="2:2">
      <c r="B48720" s="15"/>
    </row>
    <row r="48721" spans="2:2">
      <c r="B48721" s="15"/>
    </row>
    <row r="48722" spans="2:2">
      <c r="B48722" s="15"/>
    </row>
    <row r="48723" spans="2:2">
      <c r="B48723" s="15"/>
    </row>
    <row r="48724" spans="2:2">
      <c r="B48724" s="15"/>
    </row>
    <row r="48725" spans="2:2">
      <c r="B48725" s="15"/>
    </row>
    <row r="48726" spans="2:2">
      <c r="B48726" s="15"/>
    </row>
    <row r="48727" spans="2:2">
      <c r="B48727" s="15"/>
    </row>
    <row r="48728" spans="2:2">
      <c r="B48728" s="15"/>
    </row>
    <row r="48729" spans="2:2">
      <c r="B48729" s="15"/>
    </row>
    <row r="48730" spans="2:2">
      <c r="B48730" s="15"/>
    </row>
    <row r="48731" spans="2:2">
      <c r="B48731" s="15"/>
    </row>
    <row r="48732" spans="2:2">
      <c r="B48732" s="15"/>
    </row>
    <row r="48733" spans="2:2">
      <c r="B48733" s="15"/>
    </row>
    <row r="48734" spans="2:2">
      <c r="B48734" s="15"/>
    </row>
    <row r="48735" spans="2:2">
      <c r="B48735" s="15"/>
    </row>
    <row r="48736" spans="2:2">
      <c r="B48736" s="15"/>
    </row>
    <row r="48737" spans="2:2">
      <c r="B48737" s="15"/>
    </row>
    <row r="48738" spans="2:2">
      <c r="B48738" s="15"/>
    </row>
    <row r="48739" spans="2:2">
      <c r="B48739" s="15"/>
    </row>
    <row r="48740" spans="2:2">
      <c r="B48740" s="15"/>
    </row>
    <row r="48741" spans="2:2">
      <c r="B48741" s="15"/>
    </row>
    <row r="48742" spans="2:2">
      <c r="B48742" s="15"/>
    </row>
    <row r="48743" spans="2:2">
      <c r="B48743" s="15"/>
    </row>
    <row r="48744" spans="2:2">
      <c r="B48744" s="15"/>
    </row>
    <row r="48745" spans="2:2">
      <c r="B48745" s="15"/>
    </row>
    <row r="48746" spans="2:2">
      <c r="B48746" s="15"/>
    </row>
    <row r="48747" spans="2:2">
      <c r="B48747" s="15"/>
    </row>
    <row r="48748" spans="2:2">
      <c r="B48748" s="15"/>
    </row>
    <row r="48749" spans="2:2">
      <c r="B48749" s="15"/>
    </row>
    <row r="48750" spans="2:2">
      <c r="B48750" s="15"/>
    </row>
    <row r="48751" spans="2:2">
      <c r="B48751" s="15"/>
    </row>
    <row r="48752" spans="2:2">
      <c r="B48752" s="15"/>
    </row>
    <row r="48753" spans="2:2">
      <c r="B48753" s="15"/>
    </row>
    <row r="48754" spans="2:2">
      <c r="B48754" s="15"/>
    </row>
    <row r="48755" spans="2:2">
      <c r="B48755" s="15"/>
    </row>
    <row r="48756" spans="2:2">
      <c r="B48756" s="15"/>
    </row>
    <row r="48757" spans="2:2">
      <c r="B48757" s="15"/>
    </row>
    <row r="48758" spans="2:2">
      <c r="B48758" s="15"/>
    </row>
    <row r="48759" spans="2:2">
      <c r="B48759" s="15"/>
    </row>
    <row r="48760" spans="2:2">
      <c r="B48760" s="15"/>
    </row>
    <row r="48761" spans="2:2">
      <c r="B48761" s="15"/>
    </row>
    <row r="48762" spans="2:2">
      <c r="B48762" s="15"/>
    </row>
    <row r="48763" spans="2:2">
      <c r="B48763" s="15"/>
    </row>
    <row r="48764" spans="2:2">
      <c r="B48764" s="15"/>
    </row>
    <row r="48765" spans="2:2">
      <c r="B48765" s="15"/>
    </row>
    <row r="48766" spans="2:2">
      <c r="B48766" s="15"/>
    </row>
    <row r="48767" spans="2:2">
      <c r="B48767" s="15"/>
    </row>
    <row r="48768" spans="2:2">
      <c r="B48768" s="15"/>
    </row>
    <row r="48769" spans="2:2">
      <c r="B48769" s="15"/>
    </row>
    <row r="48770" spans="2:2">
      <c r="B48770" s="15"/>
    </row>
    <row r="48771" spans="2:2">
      <c r="B48771" s="15"/>
    </row>
    <row r="48772" spans="2:2">
      <c r="B48772" s="15"/>
    </row>
    <row r="48773" spans="2:2">
      <c r="B48773" s="15"/>
    </row>
    <row r="48774" spans="2:2">
      <c r="B48774" s="15"/>
    </row>
    <row r="48775" spans="2:2">
      <c r="B48775" s="15"/>
    </row>
    <row r="48776" spans="2:2">
      <c r="B48776" s="15"/>
    </row>
    <row r="48777" spans="2:2">
      <c r="B48777" s="15"/>
    </row>
    <row r="48778" spans="2:2">
      <c r="B48778" s="15"/>
    </row>
    <row r="48779" spans="2:2">
      <c r="B48779" s="15"/>
    </row>
    <row r="48780" spans="2:2">
      <c r="B48780" s="15"/>
    </row>
    <row r="48781" spans="2:2">
      <c r="B48781" s="15"/>
    </row>
    <row r="48782" spans="2:2">
      <c r="B48782" s="15"/>
    </row>
    <row r="48783" spans="2:2">
      <c r="B48783" s="15"/>
    </row>
    <row r="48784" spans="2:2">
      <c r="B48784" s="15"/>
    </row>
    <row r="48785" spans="2:2">
      <c r="B48785" s="15"/>
    </row>
    <row r="48786" spans="2:2">
      <c r="B48786" s="15"/>
    </row>
    <row r="48787" spans="2:2">
      <c r="B48787" s="15"/>
    </row>
    <row r="48788" spans="2:2">
      <c r="B48788" s="15"/>
    </row>
    <row r="48789" spans="2:2">
      <c r="B48789" s="15"/>
    </row>
    <row r="48790" spans="2:2">
      <c r="B48790" s="15"/>
    </row>
    <row r="48791" spans="2:2">
      <c r="B48791" s="15"/>
    </row>
    <row r="48792" spans="2:2">
      <c r="B48792" s="15"/>
    </row>
    <row r="48793" spans="2:2">
      <c r="B48793" s="15"/>
    </row>
    <row r="48794" spans="2:2">
      <c r="B48794" s="15"/>
    </row>
    <row r="48795" spans="2:2">
      <c r="B48795" s="15"/>
    </row>
    <row r="48796" spans="2:2">
      <c r="B48796" s="15"/>
    </row>
    <row r="48797" spans="2:2">
      <c r="B48797" s="15"/>
    </row>
    <row r="48798" spans="2:2">
      <c r="B48798" s="15"/>
    </row>
    <row r="48799" spans="2:2">
      <c r="B48799" s="15"/>
    </row>
    <row r="48800" spans="2:2">
      <c r="B48800" s="15"/>
    </row>
    <row r="48801" spans="2:2">
      <c r="B48801" s="15"/>
    </row>
    <row r="48802" spans="2:2">
      <c r="B48802" s="15"/>
    </row>
    <row r="48803" spans="2:2">
      <c r="B48803" s="15"/>
    </row>
    <row r="48804" spans="2:2">
      <c r="B48804" s="15"/>
    </row>
    <row r="48805" spans="2:2">
      <c r="B48805" s="15"/>
    </row>
    <row r="48806" spans="2:2">
      <c r="B48806" s="15"/>
    </row>
    <row r="48807" spans="2:2">
      <c r="B48807" s="15"/>
    </row>
    <row r="48808" spans="2:2">
      <c r="B48808" s="15"/>
    </row>
    <row r="48809" spans="2:2">
      <c r="B48809" s="15"/>
    </row>
    <row r="48810" spans="2:2">
      <c r="B48810" s="15"/>
    </row>
    <row r="48811" spans="2:2">
      <c r="B48811" s="15"/>
    </row>
    <row r="48812" spans="2:2">
      <c r="B48812" s="15"/>
    </row>
    <row r="48813" spans="2:2">
      <c r="B48813" s="15"/>
    </row>
    <row r="48814" spans="2:2">
      <c r="B48814" s="15"/>
    </row>
    <row r="48815" spans="2:2">
      <c r="B48815" s="15"/>
    </row>
    <row r="48816" spans="2:2">
      <c r="B48816" s="15"/>
    </row>
    <row r="48817" spans="2:2">
      <c r="B48817" s="15"/>
    </row>
    <row r="48818" spans="2:2">
      <c r="B48818" s="15"/>
    </row>
    <row r="48819" spans="2:2">
      <c r="B48819" s="15"/>
    </row>
    <row r="48820" spans="2:2">
      <c r="B48820" s="15"/>
    </row>
    <row r="48821" spans="2:2">
      <c r="B48821" s="15"/>
    </row>
    <row r="48822" spans="2:2">
      <c r="B48822" s="15"/>
    </row>
    <row r="48823" spans="2:2">
      <c r="B48823" s="15"/>
    </row>
    <row r="48824" spans="2:2">
      <c r="B48824" s="15"/>
    </row>
    <row r="48825" spans="2:2">
      <c r="B48825" s="15"/>
    </row>
    <row r="48826" spans="2:2">
      <c r="B48826" s="15"/>
    </row>
    <row r="48827" spans="2:2">
      <c r="B48827" s="15"/>
    </row>
    <row r="48828" spans="2:2">
      <c r="B48828" s="15"/>
    </row>
    <row r="48829" spans="2:2">
      <c r="B48829" s="15"/>
    </row>
    <row r="48830" spans="2:2">
      <c r="B48830" s="15"/>
    </row>
    <row r="48831" spans="2:2">
      <c r="B48831" s="15"/>
    </row>
    <row r="48832" spans="2:2">
      <c r="B48832" s="15"/>
    </row>
    <row r="48833" spans="2:2">
      <c r="B48833" s="15"/>
    </row>
    <row r="48834" spans="2:2">
      <c r="B48834" s="15"/>
    </row>
    <row r="48835" spans="2:2">
      <c r="B48835" s="15"/>
    </row>
    <row r="48836" spans="2:2">
      <c r="B48836" s="15"/>
    </row>
    <row r="48837" spans="2:2">
      <c r="B48837" s="15"/>
    </row>
    <row r="48838" spans="2:2">
      <c r="B48838" s="15"/>
    </row>
    <row r="48839" spans="2:2">
      <c r="B48839" s="15"/>
    </row>
    <row r="48840" spans="2:2">
      <c r="B48840" s="15"/>
    </row>
    <row r="48841" spans="2:2">
      <c r="B48841" s="15"/>
    </row>
    <row r="48842" spans="2:2">
      <c r="B48842" s="15"/>
    </row>
    <row r="48843" spans="2:2">
      <c r="B48843" s="15"/>
    </row>
    <row r="48844" spans="2:2">
      <c r="B48844" s="15"/>
    </row>
    <row r="48845" spans="2:2">
      <c r="B48845" s="15"/>
    </row>
    <row r="48846" spans="2:2">
      <c r="B48846" s="15"/>
    </row>
    <row r="48847" spans="2:2">
      <c r="B48847" s="15"/>
    </row>
    <row r="48848" spans="2:2">
      <c r="B48848" s="15"/>
    </row>
    <row r="48849" spans="2:2">
      <c r="B48849" s="15"/>
    </row>
    <row r="48850" spans="2:2">
      <c r="B48850" s="15"/>
    </row>
    <row r="48851" spans="2:2">
      <c r="B48851" s="15"/>
    </row>
    <row r="48852" spans="2:2">
      <c r="B48852" s="15"/>
    </row>
    <row r="48853" spans="2:2">
      <c r="B48853" s="15"/>
    </row>
    <row r="48854" spans="2:2">
      <c r="B48854" s="15"/>
    </row>
    <row r="48855" spans="2:2">
      <c r="B48855" s="15"/>
    </row>
    <row r="48856" spans="2:2">
      <c r="B48856" s="15"/>
    </row>
    <row r="48857" spans="2:2">
      <c r="B48857" s="15"/>
    </row>
    <row r="48858" spans="2:2">
      <c r="B48858" s="15"/>
    </row>
    <row r="48859" spans="2:2">
      <c r="B48859" s="15"/>
    </row>
    <row r="48860" spans="2:2">
      <c r="B48860" s="15"/>
    </row>
    <row r="48861" spans="2:2">
      <c r="B48861" s="15"/>
    </row>
    <row r="48862" spans="2:2">
      <c r="B48862" s="15"/>
    </row>
    <row r="48863" spans="2:2">
      <c r="B48863" s="15"/>
    </row>
    <row r="48864" spans="2:2">
      <c r="B48864" s="15"/>
    </row>
    <row r="48865" spans="2:2">
      <c r="B48865" s="15"/>
    </row>
    <row r="48866" spans="2:2">
      <c r="B48866" s="15"/>
    </row>
    <row r="48867" spans="2:2">
      <c r="B48867" s="15"/>
    </row>
    <row r="48868" spans="2:2">
      <c r="B48868" s="15"/>
    </row>
    <row r="48869" spans="2:2">
      <c r="B48869" s="15"/>
    </row>
    <row r="48870" spans="2:2">
      <c r="B48870" s="15"/>
    </row>
    <row r="48871" spans="2:2">
      <c r="B48871" s="15"/>
    </row>
    <row r="48872" spans="2:2">
      <c r="B48872" s="15"/>
    </row>
    <row r="48873" spans="2:2">
      <c r="B48873" s="15"/>
    </row>
    <row r="48874" spans="2:2">
      <c r="B48874" s="15"/>
    </row>
    <row r="48875" spans="2:2">
      <c r="B48875" s="15"/>
    </row>
    <row r="48876" spans="2:2">
      <c r="B48876" s="15"/>
    </row>
    <row r="48877" spans="2:2">
      <c r="B48877" s="15"/>
    </row>
    <row r="48878" spans="2:2">
      <c r="B48878" s="15"/>
    </row>
    <row r="48879" spans="2:2">
      <c r="B48879" s="15"/>
    </row>
    <row r="48880" spans="2:2">
      <c r="B48880" s="15"/>
    </row>
    <row r="48881" spans="2:2">
      <c r="B48881" s="15"/>
    </row>
    <row r="48882" spans="2:2">
      <c r="B48882" s="15"/>
    </row>
    <row r="48883" spans="2:2">
      <c r="B48883" s="15"/>
    </row>
    <row r="48884" spans="2:2">
      <c r="B48884" s="15"/>
    </row>
    <row r="48885" spans="2:2">
      <c r="B48885" s="15"/>
    </row>
    <row r="48886" spans="2:2">
      <c r="B48886" s="15"/>
    </row>
    <row r="48887" spans="2:2">
      <c r="B48887" s="15"/>
    </row>
    <row r="48888" spans="2:2">
      <c r="B48888" s="15"/>
    </row>
    <row r="48889" spans="2:2">
      <c r="B48889" s="15"/>
    </row>
    <row r="48890" spans="2:2">
      <c r="B48890" s="15"/>
    </row>
    <row r="48891" spans="2:2">
      <c r="B48891" s="15"/>
    </row>
    <row r="48892" spans="2:2">
      <c r="B48892" s="15"/>
    </row>
    <row r="48893" spans="2:2">
      <c r="B48893" s="15"/>
    </row>
    <row r="48894" spans="2:2">
      <c r="B48894" s="15"/>
    </row>
    <row r="48895" spans="2:2">
      <c r="B48895" s="15"/>
    </row>
    <row r="48896" spans="2:2">
      <c r="B48896" s="15"/>
    </row>
    <row r="48897" spans="2:2">
      <c r="B48897" s="15"/>
    </row>
    <row r="48898" spans="2:2">
      <c r="B48898" s="15"/>
    </row>
    <row r="48899" spans="2:2">
      <c r="B48899" s="15"/>
    </row>
    <row r="48900" spans="2:2">
      <c r="B48900" s="15"/>
    </row>
    <row r="48901" spans="2:2">
      <c r="B48901" s="15"/>
    </row>
    <row r="48902" spans="2:2">
      <c r="B48902" s="15"/>
    </row>
    <row r="48903" spans="2:2">
      <c r="B48903" s="15"/>
    </row>
    <row r="48904" spans="2:2">
      <c r="B48904" s="15"/>
    </row>
    <row r="48905" spans="2:2">
      <c r="B48905" s="15"/>
    </row>
    <row r="48906" spans="2:2">
      <c r="B48906" s="15"/>
    </row>
    <row r="48907" spans="2:2">
      <c r="B48907" s="15"/>
    </row>
    <row r="48908" spans="2:2">
      <c r="B48908" s="15"/>
    </row>
    <row r="48909" spans="2:2">
      <c r="B48909" s="15"/>
    </row>
    <row r="48910" spans="2:2">
      <c r="B48910" s="15"/>
    </row>
    <row r="48911" spans="2:2">
      <c r="B48911" s="15"/>
    </row>
    <row r="48912" spans="2:2">
      <c r="B48912" s="15"/>
    </row>
    <row r="48913" spans="2:2">
      <c r="B48913" s="15"/>
    </row>
    <row r="48914" spans="2:2">
      <c r="B48914" s="15"/>
    </row>
    <row r="48915" spans="2:2">
      <c r="B48915" s="15"/>
    </row>
    <row r="48916" spans="2:2">
      <c r="B48916" s="15"/>
    </row>
    <row r="48917" spans="2:2">
      <c r="B48917" s="15"/>
    </row>
    <row r="48918" spans="2:2">
      <c r="B48918" s="15"/>
    </row>
    <row r="48919" spans="2:2">
      <c r="B48919" s="15"/>
    </row>
    <row r="48920" spans="2:2">
      <c r="B48920" s="15"/>
    </row>
    <row r="48921" spans="2:2">
      <c r="B48921" s="15"/>
    </row>
    <row r="48922" spans="2:2">
      <c r="B48922" s="15"/>
    </row>
    <row r="48923" spans="2:2">
      <c r="B48923" s="15"/>
    </row>
    <row r="48924" spans="2:2">
      <c r="B48924" s="15"/>
    </row>
    <row r="48925" spans="2:2">
      <c r="B48925" s="15"/>
    </row>
    <row r="48926" spans="2:2">
      <c r="B48926" s="15"/>
    </row>
    <row r="48927" spans="2:2">
      <c r="B48927" s="15"/>
    </row>
    <row r="48928" spans="2:2">
      <c r="B48928" s="15"/>
    </row>
    <row r="48929" spans="2:2">
      <c r="B48929" s="15"/>
    </row>
    <row r="48930" spans="2:2">
      <c r="B48930" s="15"/>
    </row>
    <row r="48931" spans="2:2">
      <c r="B48931" s="15"/>
    </row>
    <row r="48932" spans="2:2">
      <c r="B48932" s="15"/>
    </row>
    <row r="48933" spans="2:2">
      <c r="B48933" s="15"/>
    </row>
    <row r="48934" spans="2:2">
      <c r="B48934" s="15"/>
    </row>
    <row r="48935" spans="2:2">
      <c r="B48935" s="15"/>
    </row>
    <row r="48936" spans="2:2">
      <c r="B48936" s="15"/>
    </row>
    <row r="48937" spans="2:2">
      <c r="B48937" s="15"/>
    </row>
    <row r="48938" spans="2:2">
      <c r="B48938" s="15"/>
    </row>
    <row r="48939" spans="2:2">
      <c r="B48939" s="15"/>
    </row>
    <row r="48940" spans="2:2">
      <c r="B48940" s="15"/>
    </row>
    <row r="48941" spans="2:2">
      <c r="B48941" s="15"/>
    </row>
    <row r="48942" spans="2:2">
      <c r="B48942" s="15"/>
    </row>
    <row r="48943" spans="2:2">
      <c r="B48943" s="15"/>
    </row>
    <row r="48944" spans="2:2">
      <c r="B48944" s="15"/>
    </row>
    <row r="48945" spans="2:2">
      <c r="B48945" s="15"/>
    </row>
    <row r="48946" spans="2:2">
      <c r="B48946" s="15"/>
    </row>
    <row r="48947" spans="2:2">
      <c r="B48947" s="15"/>
    </row>
    <row r="48948" spans="2:2">
      <c r="B48948" s="15"/>
    </row>
    <row r="48949" spans="2:2">
      <c r="B48949" s="15"/>
    </row>
    <row r="48950" spans="2:2">
      <c r="B48950" s="15"/>
    </row>
    <row r="48951" spans="2:2">
      <c r="B48951" s="15"/>
    </row>
    <row r="48952" spans="2:2">
      <c r="B48952" s="15"/>
    </row>
    <row r="48953" spans="2:2">
      <c r="B48953" s="15"/>
    </row>
    <row r="48954" spans="2:2">
      <c r="B48954" s="15"/>
    </row>
    <row r="48955" spans="2:2">
      <c r="B48955" s="15"/>
    </row>
    <row r="48956" spans="2:2">
      <c r="B48956" s="15"/>
    </row>
    <row r="48957" spans="2:2">
      <c r="B48957" s="15"/>
    </row>
    <row r="48958" spans="2:2">
      <c r="B48958" s="15"/>
    </row>
    <row r="48959" spans="2:2">
      <c r="B48959" s="15"/>
    </row>
    <row r="48960" spans="2:2">
      <c r="B48960" s="15"/>
    </row>
    <row r="48961" spans="2:2">
      <c r="B48961" s="15"/>
    </row>
    <row r="48962" spans="2:2">
      <c r="B48962" s="15"/>
    </row>
    <row r="48963" spans="2:2">
      <c r="B48963" s="15"/>
    </row>
    <row r="48964" spans="2:2">
      <c r="B48964" s="15"/>
    </row>
    <row r="48965" spans="2:2">
      <c r="B48965" s="15"/>
    </row>
    <row r="48966" spans="2:2">
      <c r="B48966" s="15"/>
    </row>
    <row r="48967" spans="2:2">
      <c r="B48967" s="15"/>
    </row>
    <row r="48968" spans="2:2">
      <c r="B48968" s="15"/>
    </row>
    <row r="48969" spans="2:2">
      <c r="B48969" s="15"/>
    </row>
    <row r="48970" spans="2:2">
      <c r="B48970" s="15"/>
    </row>
    <row r="48971" spans="2:2">
      <c r="B48971" s="15"/>
    </row>
    <row r="48972" spans="2:2">
      <c r="B48972" s="15"/>
    </row>
    <row r="48973" spans="2:2">
      <c r="B48973" s="15"/>
    </row>
    <row r="48974" spans="2:2">
      <c r="B48974" s="15"/>
    </row>
    <row r="48975" spans="2:2">
      <c r="B48975" s="15"/>
    </row>
    <row r="48976" spans="2:2">
      <c r="B48976" s="15"/>
    </row>
    <row r="48977" spans="2:2">
      <c r="B48977" s="15"/>
    </row>
    <row r="48978" spans="2:2">
      <c r="B48978" s="15"/>
    </row>
    <row r="48979" spans="2:2">
      <c r="B48979" s="15"/>
    </row>
    <row r="48980" spans="2:2">
      <c r="B48980" s="15"/>
    </row>
    <row r="48981" spans="2:2">
      <c r="B48981" s="15"/>
    </row>
    <row r="48982" spans="2:2">
      <c r="B48982" s="15"/>
    </row>
    <row r="48983" spans="2:2">
      <c r="B48983" s="15"/>
    </row>
    <row r="48984" spans="2:2">
      <c r="B48984" s="15"/>
    </row>
    <row r="48985" spans="2:2">
      <c r="B48985" s="15"/>
    </row>
    <row r="48986" spans="2:2">
      <c r="B48986" s="15"/>
    </row>
    <row r="48987" spans="2:2">
      <c r="B48987" s="15"/>
    </row>
    <row r="48988" spans="2:2">
      <c r="B48988" s="15"/>
    </row>
    <row r="48989" spans="2:2">
      <c r="B48989" s="15"/>
    </row>
    <row r="48990" spans="2:2">
      <c r="B48990" s="15"/>
    </row>
    <row r="48991" spans="2:2">
      <c r="B48991" s="15"/>
    </row>
    <row r="48992" spans="2:2">
      <c r="B48992" s="15"/>
    </row>
    <row r="48993" spans="2:2">
      <c r="B48993" s="15"/>
    </row>
    <row r="48994" spans="2:2">
      <c r="B48994" s="15"/>
    </row>
    <row r="48995" spans="2:2">
      <c r="B48995" s="15"/>
    </row>
    <row r="48996" spans="2:2">
      <c r="B48996" s="15"/>
    </row>
    <row r="48997" spans="2:2">
      <c r="B48997" s="15"/>
    </row>
    <row r="48998" spans="2:2">
      <c r="B48998" s="15"/>
    </row>
    <row r="48999" spans="2:2">
      <c r="B48999" s="15"/>
    </row>
    <row r="49000" spans="2:2">
      <c r="B49000" s="15"/>
    </row>
    <row r="49001" spans="2:2">
      <c r="B49001" s="15"/>
    </row>
    <row r="49002" spans="2:2">
      <c r="B49002" s="15"/>
    </row>
    <row r="49003" spans="2:2">
      <c r="B49003" s="15"/>
    </row>
    <row r="49004" spans="2:2">
      <c r="B49004" s="15"/>
    </row>
    <row r="49005" spans="2:2">
      <c r="B49005" s="15"/>
    </row>
    <row r="49006" spans="2:2">
      <c r="B49006" s="15"/>
    </row>
    <row r="49007" spans="2:2">
      <c r="B49007" s="15"/>
    </row>
    <row r="49008" spans="2:2">
      <c r="B49008" s="15"/>
    </row>
    <row r="49009" spans="2:2">
      <c r="B49009" s="15"/>
    </row>
    <row r="49010" spans="2:2">
      <c r="B49010" s="15"/>
    </row>
    <row r="49011" spans="2:2">
      <c r="B49011" s="15"/>
    </row>
    <row r="49012" spans="2:2">
      <c r="B49012" s="15"/>
    </row>
    <row r="49013" spans="2:2">
      <c r="B49013" s="15"/>
    </row>
    <row r="49014" spans="2:2">
      <c r="B49014" s="15"/>
    </row>
    <row r="49015" spans="2:2">
      <c r="B49015" s="15"/>
    </row>
    <row r="49016" spans="2:2">
      <c r="B49016" s="15"/>
    </row>
    <row r="49017" spans="2:2">
      <c r="B49017" s="15"/>
    </row>
    <row r="49018" spans="2:2">
      <c r="B49018" s="15"/>
    </row>
    <row r="49019" spans="2:2">
      <c r="B49019" s="15"/>
    </row>
    <row r="49020" spans="2:2">
      <c r="B49020" s="15"/>
    </row>
    <row r="49021" spans="2:2">
      <c r="B49021" s="15"/>
    </row>
    <row r="49022" spans="2:2">
      <c r="B49022" s="15"/>
    </row>
    <row r="49023" spans="2:2">
      <c r="B49023" s="15"/>
    </row>
    <row r="49024" spans="2:2">
      <c r="B49024" s="15"/>
    </row>
    <row r="49025" spans="2:2">
      <c r="B49025" s="15"/>
    </row>
    <row r="49026" spans="2:2">
      <c r="B49026" s="15"/>
    </row>
    <row r="49027" spans="2:2">
      <c r="B49027" s="15"/>
    </row>
    <row r="49028" spans="2:2">
      <c r="B49028" s="15"/>
    </row>
    <row r="49029" spans="2:2">
      <c r="B49029" s="15"/>
    </row>
    <row r="49030" spans="2:2">
      <c r="B49030" s="15"/>
    </row>
    <row r="49031" spans="2:2">
      <c r="B49031" s="15"/>
    </row>
    <row r="49032" spans="2:2">
      <c r="B49032" s="15"/>
    </row>
    <row r="49033" spans="2:2">
      <c r="B49033" s="15"/>
    </row>
    <row r="49034" spans="2:2">
      <c r="B49034" s="15"/>
    </row>
    <row r="49035" spans="2:2">
      <c r="B49035" s="15"/>
    </row>
    <row r="49036" spans="2:2">
      <c r="B49036" s="15"/>
    </row>
    <row r="49037" spans="2:2">
      <c r="B49037" s="15"/>
    </row>
    <row r="49038" spans="2:2">
      <c r="B49038" s="15"/>
    </row>
    <row r="49039" spans="2:2">
      <c r="B49039" s="15"/>
    </row>
    <row r="49040" spans="2:2">
      <c r="B49040" s="15"/>
    </row>
    <row r="49041" spans="2:2">
      <c r="B49041" s="15"/>
    </row>
    <row r="49042" spans="2:2">
      <c r="B49042" s="15"/>
    </row>
    <row r="49043" spans="2:2">
      <c r="B49043" s="15"/>
    </row>
    <row r="49044" spans="2:2">
      <c r="B49044" s="15"/>
    </row>
    <row r="49045" spans="2:2">
      <c r="B49045" s="15"/>
    </row>
    <row r="49046" spans="2:2">
      <c r="B49046" s="15"/>
    </row>
    <row r="49047" spans="2:2">
      <c r="B49047" s="15"/>
    </row>
    <row r="49048" spans="2:2">
      <c r="B49048" s="15"/>
    </row>
    <row r="49049" spans="2:2">
      <c r="B49049" s="15"/>
    </row>
    <row r="49050" spans="2:2">
      <c r="B49050" s="15"/>
    </row>
    <row r="49051" spans="2:2">
      <c r="B49051" s="15"/>
    </row>
    <row r="49052" spans="2:2">
      <c r="B49052" s="15"/>
    </row>
    <row r="49053" spans="2:2">
      <c r="B49053" s="15"/>
    </row>
    <row r="49054" spans="2:2">
      <c r="B49054" s="15"/>
    </row>
    <row r="49055" spans="2:2">
      <c r="B49055" s="15"/>
    </row>
    <row r="49056" spans="2:2">
      <c r="B49056" s="15"/>
    </row>
    <row r="49057" spans="2:2">
      <c r="B49057" s="15"/>
    </row>
    <row r="49058" spans="2:2">
      <c r="B49058" s="15"/>
    </row>
    <row r="49059" spans="2:2">
      <c r="B49059" s="15"/>
    </row>
    <row r="49060" spans="2:2">
      <c r="B49060" s="15"/>
    </row>
    <row r="49061" spans="2:2">
      <c r="B49061" s="15"/>
    </row>
    <row r="49062" spans="2:2">
      <c r="B49062" s="15"/>
    </row>
    <row r="49063" spans="2:2">
      <c r="B49063" s="15"/>
    </row>
    <row r="49064" spans="2:2">
      <c r="B49064" s="15"/>
    </row>
    <row r="49065" spans="2:2">
      <c r="B49065" s="15"/>
    </row>
    <row r="49066" spans="2:2">
      <c r="B49066" s="15"/>
    </row>
    <row r="49067" spans="2:2">
      <c r="B49067" s="15"/>
    </row>
    <row r="49068" spans="2:2">
      <c r="B49068" s="15"/>
    </row>
    <row r="49069" spans="2:2">
      <c r="B49069" s="15"/>
    </row>
    <row r="49070" spans="2:2">
      <c r="B49070" s="15"/>
    </row>
    <row r="49071" spans="2:2">
      <c r="B49071" s="15"/>
    </row>
    <row r="49072" spans="2:2">
      <c r="B49072" s="15"/>
    </row>
    <row r="49073" spans="2:2">
      <c r="B49073" s="15"/>
    </row>
    <row r="49074" spans="2:2">
      <c r="B49074" s="15"/>
    </row>
    <row r="49075" spans="2:2">
      <c r="B49075" s="15"/>
    </row>
    <row r="49076" spans="2:2">
      <c r="B49076" s="15"/>
    </row>
    <row r="49077" spans="2:2">
      <c r="B49077" s="15"/>
    </row>
    <row r="49078" spans="2:2">
      <c r="B49078" s="15"/>
    </row>
    <row r="49079" spans="2:2">
      <c r="B49079" s="15"/>
    </row>
    <row r="49080" spans="2:2">
      <c r="B49080" s="15"/>
    </row>
    <row r="49081" spans="2:2">
      <c r="B49081" s="15"/>
    </row>
    <row r="49082" spans="2:2">
      <c r="B49082" s="15"/>
    </row>
    <row r="49083" spans="2:2">
      <c r="B49083" s="15"/>
    </row>
    <row r="49084" spans="2:2">
      <c r="B49084" s="15"/>
    </row>
    <row r="49085" spans="2:2">
      <c r="B49085" s="15"/>
    </row>
    <row r="49086" spans="2:2">
      <c r="B49086" s="15"/>
    </row>
    <row r="49087" spans="2:2">
      <c r="B49087" s="15"/>
    </row>
    <row r="49088" spans="2:2">
      <c r="B49088" s="15"/>
    </row>
    <row r="49089" spans="2:2">
      <c r="B49089" s="15"/>
    </row>
    <row r="49090" spans="2:2">
      <c r="B49090" s="15"/>
    </row>
    <row r="49091" spans="2:2">
      <c r="B49091" s="15"/>
    </row>
    <row r="49092" spans="2:2">
      <c r="B49092" s="15"/>
    </row>
    <row r="49093" spans="2:2">
      <c r="B49093" s="15"/>
    </row>
    <row r="49094" spans="2:2">
      <c r="B49094" s="15"/>
    </row>
    <row r="49095" spans="2:2">
      <c r="B49095" s="15"/>
    </row>
    <row r="49096" spans="2:2">
      <c r="B49096" s="15"/>
    </row>
    <row r="49097" spans="2:2">
      <c r="B49097" s="15"/>
    </row>
    <row r="49098" spans="2:2">
      <c r="B49098" s="15"/>
    </row>
    <row r="49099" spans="2:2">
      <c r="B49099" s="15"/>
    </row>
    <row r="49100" spans="2:2">
      <c r="B49100" s="15"/>
    </row>
    <row r="49101" spans="2:2">
      <c r="B49101" s="15"/>
    </row>
    <row r="49102" spans="2:2">
      <c r="B49102" s="15"/>
    </row>
    <row r="49103" spans="2:2">
      <c r="B49103" s="15"/>
    </row>
    <row r="49104" spans="2:2">
      <c r="B49104" s="15"/>
    </row>
    <row r="49105" spans="2:2">
      <c r="B49105" s="15"/>
    </row>
    <row r="49106" spans="2:2">
      <c r="B49106" s="15"/>
    </row>
    <row r="49107" spans="2:2">
      <c r="B49107" s="15"/>
    </row>
    <row r="49108" spans="2:2">
      <c r="B49108" s="15"/>
    </row>
    <row r="49109" spans="2:2">
      <c r="B49109" s="15"/>
    </row>
    <row r="49110" spans="2:2">
      <c r="B49110" s="15"/>
    </row>
    <row r="49111" spans="2:2">
      <c r="B49111" s="15"/>
    </row>
    <row r="49112" spans="2:2">
      <c r="B49112" s="15"/>
    </row>
    <row r="49113" spans="2:2">
      <c r="B49113" s="15"/>
    </row>
    <row r="49114" spans="2:2">
      <c r="B49114" s="15"/>
    </row>
    <row r="49115" spans="2:2">
      <c r="B49115" s="15"/>
    </row>
    <row r="49116" spans="2:2">
      <c r="B49116" s="15"/>
    </row>
    <row r="49117" spans="2:2">
      <c r="B49117" s="15"/>
    </row>
    <row r="49118" spans="2:2">
      <c r="B49118" s="15"/>
    </row>
    <row r="49119" spans="2:2">
      <c r="B49119" s="15"/>
    </row>
    <row r="49120" spans="2:2">
      <c r="B49120" s="15"/>
    </row>
    <row r="49121" spans="2:2">
      <c r="B49121" s="15"/>
    </row>
    <row r="49122" spans="2:2">
      <c r="B49122" s="15"/>
    </row>
    <row r="49123" spans="2:2">
      <c r="B49123" s="15"/>
    </row>
    <row r="49124" spans="2:2">
      <c r="B49124" s="15"/>
    </row>
    <row r="49125" spans="2:2">
      <c r="B49125" s="15"/>
    </row>
    <row r="49126" spans="2:2">
      <c r="B49126" s="15"/>
    </row>
    <row r="49127" spans="2:2">
      <c r="B49127" s="15"/>
    </row>
    <row r="49128" spans="2:2">
      <c r="B49128" s="15"/>
    </row>
    <row r="49129" spans="2:2">
      <c r="B49129" s="15"/>
    </row>
    <row r="49130" spans="2:2">
      <c r="B49130" s="15"/>
    </row>
    <row r="49131" spans="2:2">
      <c r="B49131" s="15"/>
    </row>
    <row r="49132" spans="2:2">
      <c r="B49132" s="15"/>
    </row>
    <row r="49133" spans="2:2">
      <c r="B49133" s="15"/>
    </row>
    <row r="49134" spans="2:2">
      <c r="B49134" s="15"/>
    </row>
    <row r="49135" spans="2:2">
      <c r="B49135" s="15"/>
    </row>
    <row r="49136" spans="2:2">
      <c r="B49136" s="15"/>
    </row>
    <row r="49137" spans="2:2">
      <c r="B49137" s="15"/>
    </row>
    <row r="49138" spans="2:2">
      <c r="B49138" s="15"/>
    </row>
    <row r="49139" spans="2:2">
      <c r="B49139" s="15"/>
    </row>
    <row r="49140" spans="2:2">
      <c r="B49140" s="15"/>
    </row>
    <row r="49141" spans="2:2">
      <c r="B49141" s="15"/>
    </row>
    <row r="49142" spans="2:2">
      <c r="B49142" s="15"/>
    </row>
    <row r="49143" spans="2:2">
      <c r="B49143" s="15"/>
    </row>
    <row r="49144" spans="2:2">
      <c r="B49144" s="15"/>
    </row>
    <row r="49145" spans="2:2">
      <c r="B49145" s="15"/>
    </row>
    <row r="49146" spans="2:2">
      <c r="B49146" s="15"/>
    </row>
    <row r="49147" spans="2:2">
      <c r="B49147" s="15"/>
    </row>
    <row r="49148" spans="2:2">
      <c r="B49148" s="15"/>
    </row>
    <row r="49149" spans="2:2">
      <c r="B49149" s="15"/>
    </row>
    <row r="49150" spans="2:2">
      <c r="B49150" s="15"/>
    </row>
    <row r="49151" spans="2:2">
      <c r="B49151" s="15"/>
    </row>
    <row r="49152" spans="2:2">
      <c r="B49152" s="15"/>
    </row>
    <row r="49153" spans="2:2">
      <c r="B49153" s="15"/>
    </row>
    <row r="49154" spans="2:2">
      <c r="B49154" s="15"/>
    </row>
    <row r="49155" spans="2:2">
      <c r="B49155" s="15"/>
    </row>
    <row r="49156" spans="2:2">
      <c r="B49156" s="15"/>
    </row>
    <row r="49157" spans="2:2">
      <c r="B49157" s="15"/>
    </row>
    <row r="49158" spans="2:2">
      <c r="B49158" s="15"/>
    </row>
    <row r="49159" spans="2:2">
      <c r="B49159" s="15"/>
    </row>
    <row r="49160" spans="2:2">
      <c r="B49160" s="15"/>
    </row>
    <row r="49161" spans="2:2">
      <c r="B49161" s="15"/>
    </row>
    <row r="49162" spans="2:2">
      <c r="B49162" s="15"/>
    </row>
    <row r="49163" spans="2:2">
      <c r="B49163" s="15"/>
    </row>
    <row r="49164" spans="2:2">
      <c r="B49164" s="15"/>
    </row>
    <row r="49165" spans="2:2">
      <c r="B49165" s="15"/>
    </row>
    <row r="49166" spans="2:2">
      <c r="B49166" s="15"/>
    </row>
    <row r="49167" spans="2:2">
      <c r="B49167" s="15"/>
    </row>
    <row r="49168" spans="2:2">
      <c r="B49168" s="15"/>
    </row>
    <row r="49169" spans="2:2">
      <c r="B49169" s="15"/>
    </row>
    <row r="49170" spans="2:2">
      <c r="B49170" s="15"/>
    </row>
    <row r="49171" spans="2:2">
      <c r="B49171" s="15"/>
    </row>
    <row r="49172" spans="2:2">
      <c r="B49172" s="15"/>
    </row>
    <row r="49173" spans="2:2">
      <c r="B49173" s="15"/>
    </row>
    <row r="49174" spans="2:2">
      <c r="B49174" s="15"/>
    </row>
    <row r="49175" spans="2:2">
      <c r="B49175" s="15"/>
    </row>
    <row r="49176" spans="2:2">
      <c r="B49176" s="15"/>
    </row>
    <row r="49177" spans="2:2">
      <c r="B49177" s="15"/>
    </row>
    <row r="49178" spans="2:2">
      <c r="B49178" s="15"/>
    </row>
    <row r="49179" spans="2:2">
      <c r="B49179" s="15"/>
    </row>
    <row r="49180" spans="2:2">
      <c r="B49180" s="15"/>
    </row>
    <row r="49181" spans="2:2">
      <c r="B49181" s="15"/>
    </row>
    <row r="49182" spans="2:2">
      <c r="B49182" s="15"/>
    </row>
    <row r="49183" spans="2:2">
      <c r="B49183" s="15"/>
    </row>
    <row r="49184" spans="2:2">
      <c r="B49184" s="15"/>
    </row>
    <row r="49185" spans="2:2">
      <c r="B49185" s="15"/>
    </row>
    <row r="49186" spans="2:2">
      <c r="B49186" s="15"/>
    </row>
    <row r="49187" spans="2:2">
      <c r="B49187" s="15"/>
    </row>
    <row r="49188" spans="2:2">
      <c r="B49188" s="15"/>
    </row>
    <row r="49189" spans="2:2">
      <c r="B49189" s="15"/>
    </row>
    <row r="49190" spans="2:2">
      <c r="B49190" s="15"/>
    </row>
    <row r="49191" spans="2:2">
      <c r="B49191" s="15"/>
    </row>
    <row r="49192" spans="2:2">
      <c r="B49192" s="15"/>
    </row>
    <row r="49193" spans="2:2">
      <c r="B49193" s="15"/>
    </row>
    <row r="49194" spans="2:2">
      <c r="B49194" s="15"/>
    </row>
    <row r="49195" spans="2:2">
      <c r="B49195" s="15"/>
    </row>
    <row r="49196" spans="2:2">
      <c r="B49196" s="15"/>
    </row>
    <row r="49197" spans="2:2">
      <c r="B49197" s="15"/>
    </row>
    <row r="49198" spans="2:2">
      <c r="B49198" s="15"/>
    </row>
    <row r="49199" spans="2:2">
      <c r="B49199" s="15"/>
    </row>
    <row r="49200" spans="2:2">
      <c r="B49200" s="15"/>
    </row>
    <row r="49201" spans="2:2">
      <c r="B49201" s="15"/>
    </row>
    <row r="49202" spans="2:2">
      <c r="B49202" s="15"/>
    </row>
    <row r="49203" spans="2:2">
      <c r="B49203" s="15"/>
    </row>
    <row r="49204" spans="2:2">
      <c r="B49204" s="15"/>
    </row>
    <row r="49205" spans="2:2">
      <c r="B49205" s="15"/>
    </row>
    <row r="49206" spans="2:2">
      <c r="B49206" s="15"/>
    </row>
    <row r="49207" spans="2:2">
      <c r="B49207" s="15"/>
    </row>
    <row r="49208" spans="2:2">
      <c r="B49208" s="15"/>
    </row>
    <row r="49209" spans="2:2">
      <c r="B49209" s="15"/>
    </row>
    <row r="49210" spans="2:2">
      <c r="B49210" s="15"/>
    </row>
    <row r="49211" spans="2:2">
      <c r="B49211" s="15"/>
    </row>
    <row r="49212" spans="2:2">
      <c r="B49212" s="15"/>
    </row>
    <row r="49213" spans="2:2">
      <c r="B49213" s="15"/>
    </row>
    <row r="49214" spans="2:2">
      <c r="B49214" s="15"/>
    </row>
    <row r="49215" spans="2:2">
      <c r="B49215" s="15"/>
    </row>
    <row r="49216" spans="2:2">
      <c r="B49216" s="15"/>
    </row>
    <row r="49217" spans="2:2">
      <c r="B49217" s="15"/>
    </row>
    <row r="49218" spans="2:2">
      <c r="B49218" s="15"/>
    </row>
    <row r="49219" spans="2:2">
      <c r="B49219" s="15"/>
    </row>
    <row r="49220" spans="2:2">
      <c r="B49220" s="15"/>
    </row>
    <row r="49221" spans="2:2">
      <c r="B49221" s="15"/>
    </row>
    <row r="49222" spans="2:2">
      <c r="B49222" s="15"/>
    </row>
    <row r="49223" spans="2:2">
      <c r="B49223" s="15"/>
    </row>
    <row r="49224" spans="2:2">
      <c r="B49224" s="15"/>
    </row>
    <row r="49225" spans="2:2">
      <c r="B49225" s="15"/>
    </row>
    <row r="49226" spans="2:2">
      <c r="B49226" s="15"/>
    </row>
    <row r="49227" spans="2:2">
      <c r="B49227" s="15"/>
    </row>
    <row r="49228" spans="2:2">
      <c r="B49228" s="15"/>
    </row>
    <row r="49229" spans="2:2">
      <c r="B49229" s="15"/>
    </row>
    <row r="49230" spans="2:2">
      <c r="B49230" s="15"/>
    </row>
    <row r="49231" spans="2:2">
      <c r="B49231" s="15"/>
    </row>
    <row r="49232" spans="2:2">
      <c r="B49232" s="15"/>
    </row>
    <row r="49233" spans="2:2">
      <c r="B49233" s="15"/>
    </row>
    <row r="49234" spans="2:2">
      <c r="B49234" s="15"/>
    </row>
    <row r="49235" spans="2:2">
      <c r="B49235" s="15"/>
    </row>
    <row r="49236" spans="2:2">
      <c r="B49236" s="15"/>
    </row>
    <row r="49237" spans="2:2">
      <c r="B49237" s="15"/>
    </row>
    <row r="49238" spans="2:2">
      <c r="B49238" s="15"/>
    </row>
    <row r="49239" spans="2:2">
      <c r="B49239" s="15"/>
    </row>
    <row r="49240" spans="2:2">
      <c r="B49240" s="15"/>
    </row>
    <row r="49241" spans="2:2">
      <c r="B49241" s="15"/>
    </row>
    <row r="49242" spans="2:2">
      <c r="B49242" s="15"/>
    </row>
    <row r="49243" spans="2:2">
      <c r="B49243" s="15"/>
    </row>
    <row r="49244" spans="2:2">
      <c r="B49244" s="15"/>
    </row>
    <row r="49245" spans="2:2">
      <c r="B49245" s="15"/>
    </row>
    <row r="49246" spans="2:2">
      <c r="B49246" s="15"/>
    </row>
    <row r="49247" spans="2:2">
      <c r="B49247" s="15"/>
    </row>
    <row r="49248" spans="2:2">
      <c r="B49248" s="15"/>
    </row>
    <row r="49249" spans="2:2">
      <c r="B49249" s="15"/>
    </row>
    <row r="49250" spans="2:2">
      <c r="B49250" s="15"/>
    </row>
    <row r="49251" spans="2:2">
      <c r="B49251" s="15"/>
    </row>
    <row r="49252" spans="2:2">
      <c r="B49252" s="15"/>
    </row>
    <row r="49253" spans="2:2">
      <c r="B49253" s="15"/>
    </row>
    <row r="49254" spans="2:2">
      <c r="B49254" s="15"/>
    </row>
    <row r="49255" spans="2:2">
      <c r="B49255" s="15"/>
    </row>
    <row r="49256" spans="2:2">
      <c r="B49256" s="15"/>
    </row>
    <row r="49257" spans="2:2">
      <c r="B49257" s="15"/>
    </row>
    <row r="49258" spans="2:2">
      <c r="B49258" s="15"/>
    </row>
    <row r="49259" spans="2:2">
      <c r="B49259" s="15"/>
    </row>
    <row r="49260" spans="2:2">
      <c r="B49260" s="15"/>
    </row>
    <row r="49261" spans="2:2">
      <c r="B49261" s="15"/>
    </row>
    <row r="49262" spans="2:2">
      <c r="B49262" s="15"/>
    </row>
    <row r="49263" spans="2:2">
      <c r="B49263" s="15"/>
    </row>
    <row r="49264" spans="2:2">
      <c r="B49264" s="15"/>
    </row>
    <row r="49265" spans="2:2">
      <c r="B49265" s="15"/>
    </row>
    <row r="49266" spans="2:2">
      <c r="B49266" s="15"/>
    </row>
    <row r="49267" spans="2:2">
      <c r="B49267" s="15"/>
    </row>
    <row r="49268" spans="2:2">
      <c r="B49268" s="15"/>
    </row>
    <row r="49269" spans="2:2">
      <c r="B49269" s="15"/>
    </row>
    <row r="49270" spans="2:2">
      <c r="B49270" s="15"/>
    </row>
    <row r="49271" spans="2:2">
      <c r="B49271" s="15"/>
    </row>
    <row r="49272" spans="2:2">
      <c r="B49272" s="15"/>
    </row>
    <row r="49273" spans="2:2">
      <c r="B49273" s="15"/>
    </row>
    <row r="49274" spans="2:2">
      <c r="B49274" s="15"/>
    </row>
    <row r="49275" spans="2:2">
      <c r="B49275" s="15"/>
    </row>
    <row r="49276" spans="2:2">
      <c r="B49276" s="15"/>
    </row>
    <row r="49277" spans="2:2">
      <c r="B49277" s="15"/>
    </row>
    <row r="49278" spans="2:2">
      <c r="B49278" s="15"/>
    </row>
    <row r="49279" spans="2:2">
      <c r="B49279" s="15"/>
    </row>
    <row r="49280" spans="2:2">
      <c r="B49280" s="15"/>
    </row>
    <row r="49281" spans="2:2">
      <c r="B49281" s="15"/>
    </row>
    <row r="49282" spans="2:2">
      <c r="B49282" s="15"/>
    </row>
    <row r="49283" spans="2:2">
      <c r="B49283" s="15"/>
    </row>
    <row r="49284" spans="2:2">
      <c r="B49284" s="15"/>
    </row>
    <row r="49285" spans="2:2">
      <c r="B49285" s="15"/>
    </row>
    <row r="49286" spans="2:2">
      <c r="B49286" s="15"/>
    </row>
    <row r="49287" spans="2:2">
      <c r="B49287" s="15"/>
    </row>
    <row r="49288" spans="2:2">
      <c r="B49288" s="15"/>
    </row>
    <row r="49289" spans="2:2">
      <c r="B49289" s="15"/>
    </row>
    <row r="49290" spans="2:2">
      <c r="B49290" s="15"/>
    </row>
    <row r="49291" spans="2:2">
      <c r="B49291" s="15"/>
    </row>
    <row r="49292" spans="2:2">
      <c r="B49292" s="15"/>
    </row>
    <row r="49293" spans="2:2">
      <c r="B49293" s="15"/>
    </row>
    <row r="49294" spans="2:2">
      <c r="B49294" s="15"/>
    </row>
    <row r="49295" spans="2:2">
      <c r="B49295" s="15"/>
    </row>
    <row r="49296" spans="2:2">
      <c r="B49296" s="15"/>
    </row>
    <row r="49297" spans="2:2">
      <c r="B49297" s="15"/>
    </row>
    <row r="49298" spans="2:2">
      <c r="B49298" s="15"/>
    </row>
    <row r="49299" spans="2:2">
      <c r="B49299" s="15"/>
    </row>
    <row r="49300" spans="2:2">
      <c r="B49300" s="15"/>
    </row>
    <row r="49301" spans="2:2">
      <c r="B49301" s="15"/>
    </row>
    <row r="49302" spans="2:2">
      <c r="B49302" s="15"/>
    </row>
    <row r="49303" spans="2:2">
      <c r="B49303" s="15"/>
    </row>
    <row r="49304" spans="2:2">
      <c r="B49304" s="15"/>
    </row>
    <row r="49305" spans="2:2">
      <c r="B49305" s="15"/>
    </row>
    <row r="49306" spans="2:2">
      <c r="B49306" s="15"/>
    </row>
    <row r="49307" spans="2:2">
      <c r="B49307" s="15"/>
    </row>
    <row r="49308" spans="2:2">
      <c r="B49308" s="15"/>
    </row>
    <row r="49309" spans="2:2">
      <c r="B49309" s="15"/>
    </row>
    <row r="49310" spans="2:2">
      <c r="B49310" s="15"/>
    </row>
    <row r="49311" spans="2:2">
      <c r="B49311" s="15"/>
    </row>
    <row r="49312" spans="2:2">
      <c r="B49312" s="15"/>
    </row>
    <row r="49313" spans="2:2">
      <c r="B49313" s="15"/>
    </row>
    <row r="49314" spans="2:2">
      <c r="B49314" s="15"/>
    </row>
    <row r="49315" spans="2:2">
      <c r="B49315" s="15"/>
    </row>
    <row r="49316" spans="2:2">
      <c r="B49316" s="15"/>
    </row>
    <row r="49317" spans="2:2">
      <c r="B49317" s="15"/>
    </row>
    <row r="49318" spans="2:2">
      <c r="B49318" s="15"/>
    </row>
    <row r="49319" spans="2:2">
      <c r="B49319" s="15"/>
    </row>
    <row r="49320" spans="2:2">
      <c r="B49320" s="15"/>
    </row>
    <row r="49321" spans="2:2">
      <c r="B49321" s="15"/>
    </row>
    <row r="49322" spans="2:2">
      <c r="B49322" s="15"/>
    </row>
    <row r="49323" spans="2:2">
      <c r="B49323" s="15"/>
    </row>
    <row r="49324" spans="2:2">
      <c r="B49324" s="15"/>
    </row>
    <row r="49325" spans="2:2">
      <c r="B49325" s="15"/>
    </row>
    <row r="49326" spans="2:2">
      <c r="B49326" s="15"/>
    </row>
    <row r="49327" spans="2:2">
      <c r="B49327" s="15"/>
    </row>
    <row r="49328" spans="2:2">
      <c r="B49328" s="15"/>
    </row>
    <row r="49329" spans="2:2">
      <c r="B49329" s="15"/>
    </row>
    <row r="49330" spans="2:2">
      <c r="B49330" s="15"/>
    </row>
    <row r="49331" spans="2:2">
      <c r="B49331" s="15"/>
    </row>
    <row r="49332" spans="2:2">
      <c r="B49332" s="15"/>
    </row>
    <row r="49333" spans="2:2">
      <c r="B49333" s="15"/>
    </row>
    <row r="49334" spans="2:2">
      <c r="B49334" s="15"/>
    </row>
    <row r="49335" spans="2:2">
      <c r="B49335" s="15"/>
    </row>
    <row r="49336" spans="2:2">
      <c r="B49336" s="15"/>
    </row>
    <row r="49337" spans="2:2">
      <c r="B49337" s="15"/>
    </row>
    <row r="49338" spans="2:2">
      <c r="B49338" s="15"/>
    </row>
    <row r="49339" spans="2:2">
      <c r="B49339" s="15"/>
    </row>
    <row r="49340" spans="2:2">
      <c r="B49340" s="15"/>
    </row>
    <row r="49341" spans="2:2">
      <c r="B49341" s="15"/>
    </row>
    <row r="49342" spans="2:2">
      <c r="B49342" s="15"/>
    </row>
    <row r="49343" spans="2:2">
      <c r="B49343" s="15"/>
    </row>
    <row r="49344" spans="2:2">
      <c r="B49344" s="15"/>
    </row>
    <row r="49345" spans="2:2">
      <c r="B49345" s="15"/>
    </row>
    <row r="49346" spans="2:2">
      <c r="B49346" s="15"/>
    </row>
    <row r="49347" spans="2:2">
      <c r="B49347" s="15"/>
    </row>
    <row r="49348" spans="2:2">
      <c r="B49348" s="15"/>
    </row>
    <row r="49349" spans="2:2">
      <c r="B49349" s="15"/>
    </row>
    <row r="49350" spans="2:2">
      <c r="B49350" s="15"/>
    </row>
    <row r="49351" spans="2:2">
      <c r="B49351" s="15"/>
    </row>
    <row r="49352" spans="2:2">
      <c r="B49352" s="15"/>
    </row>
    <row r="49353" spans="2:2">
      <c r="B49353" s="15"/>
    </row>
    <row r="49354" spans="2:2">
      <c r="B49354" s="15"/>
    </row>
    <row r="49355" spans="2:2">
      <c r="B49355" s="15"/>
    </row>
    <row r="49356" spans="2:2">
      <c r="B49356" s="15"/>
    </row>
    <row r="49357" spans="2:2">
      <c r="B49357" s="15"/>
    </row>
    <row r="49358" spans="2:2">
      <c r="B49358" s="15"/>
    </row>
    <row r="49359" spans="2:2">
      <c r="B49359" s="15"/>
    </row>
    <row r="49360" spans="2:2">
      <c r="B49360" s="15"/>
    </row>
    <row r="49361" spans="2:2">
      <c r="B49361" s="15"/>
    </row>
    <row r="49362" spans="2:2">
      <c r="B49362" s="15"/>
    </row>
    <row r="49363" spans="2:2">
      <c r="B49363" s="15"/>
    </row>
    <row r="49364" spans="2:2">
      <c r="B49364" s="15"/>
    </row>
    <row r="49365" spans="2:2">
      <c r="B49365" s="15"/>
    </row>
    <row r="49366" spans="2:2">
      <c r="B49366" s="15"/>
    </row>
    <row r="49367" spans="2:2">
      <c r="B49367" s="15"/>
    </row>
    <row r="49368" spans="2:2">
      <c r="B49368" s="15"/>
    </row>
    <row r="49369" spans="2:2">
      <c r="B49369" s="15"/>
    </row>
    <row r="49370" spans="2:2">
      <c r="B49370" s="15"/>
    </row>
    <row r="49371" spans="2:2">
      <c r="B49371" s="15"/>
    </row>
    <row r="49372" spans="2:2">
      <c r="B49372" s="15"/>
    </row>
    <row r="49373" spans="2:2">
      <c r="B49373" s="15"/>
    </row>
    <row r="49374" spans="2:2">
      <c r="B49374" s="15"/>
    </row>
    <row r="49375" spans="2:2">
      <c r="B49375" s="15"/>
    </row>
    <row r="49376" spans="2:2">
      <c r="B49376" s="15"/>
    </row>
    <row r="49377" spans="2:2">
      <c r="B49377" s="15"/>
    </row>
    <row r="49378" spans="2:2">
      <c r="B49378" s="15"/>
    </row>
    <row r="49379" spans="2:2">
      <c r="B49379" s="15"/>
    </row>
    <row r="49380" spans="2:2">
      <c r="B49380" s="15"/>
    </row>
    <row r="49381" spans="2:2">
      <c r="B49381" s="15"/>
    </row>
    <row r="49382" spans="2:2">
      <c r="B49382" s="15"/>
    </row>
    <row r="49383" spans="2:2">
      <c r="B49383" s="15"/>
    </row>
    <row r="49384" spans="2:2">
      <c r="B49384" s="15"/>
    </row>
    <row r="49385" spans="2:2">
      <c r="B49385" s="15"/>
    </row>
    <row r="49386" spans="2:2">
      <c r="B49386" s="15"/>
    </row>
    <row r="49387" spans="2:2">
      <c r="B49387" s="15"/>
    </row>
    <row r="49388" spans="2:2">
      <c r="B49388" s="15"/>
    </row>
    <row r="49389" spans="2:2">
      <c r="B49389" s="15"/>
    </row>
    <row r="49390" spans="2:2">
      <c r="B49390" s="15"/>
    </row>
    <row r="49391" spans="2:2">
      <c r="B49391" s="15"/>
    </row>
    <row r="49392" spans="2:2">
      <c r="B49392" s="15"/>
    </row>
    <row r="49393" spans="2:2">
      <c r="B49393" s="15"/>
    </row>
    <row r="49394" spans="2:2">
      <c r="B49394" s="15"/>
    </row>
    <row r="49395" spans="2:2">
      <c r="B49395" s="15"/>
    </row>
    <row r="49396" spans="2:2">
      <c r="B49396" s="15"/>
    </row>
    <row r="49397" spans="2:2">
      <c r="B49397" s="15"/>
    </row>
    <row r="49398" spans="2:2">
      <c r="B49398" s="15"/>
    </row>
    <row r="49399" spans="2:2">
      <c r="B49399" s="15"/>
    </row>
    <row r="49400" spans="2:2">
      <c r="B49400" s="15"/>
    </row>
    <row r="49401" spans="2:2">
      <c r="B49401" s="15"/>
    </row>
    <row r="49402" spans="2:2">
      <c r="B49402" s="15"/>
    </row>
    <row r="49403" spans="2:2">
      <c r="B49403" s="15"/>
    </row>
    <row r="49404" spans="2:2">
      <c r="B49404" s="15"/>
    </row>
    <row r="49405" spans="2:2">
      <c r="B49405" s="15"/>
    </row>
    <row r="49406" spans="2:2">
      <c r="B49406" s="15"/>
    </row>
    <row r="49407" spans="2:2">
      <c r="B49407" s="15"/>
    </row>
    <row r="49408" spans="2:2">
      <c r="B49408" s="15"/>
    </row>
    <row r="49409" spans="2:2">
      <c r="B49409" s="15"/>
    </row>
    <row r="49410" spans="2:2">
      <c r="B49410" s="15"/>
    </row>
    <row r="49411" spans="2:2">
      <c r="B49411" s="15"/>
    </row>
    <row r="49412" spans="2:2">
      <c r="B49412" s="15"/>
    </row>
    <row r="49413" spans="2:2">
      <c r="B49413" s="15"/>
    </row>
    <row r="49414" spans="2:2">
      <c r="B49414" s="15"/>
    </row>
    <row r="49415" spans="2:2">
      <c r="B49415" s="15"/>
    </row>
    <row r="49416" spans="2:2">
      <c r="B49416" s="15"/>
    </row>
    <row r="49417" spans="2:2">
      <c r="B49417" s="15"/>
    </row>
    <row r="49418" spans="2:2">
      <c r="B49418" s="15"/>
    </row>
    <row r="49419" spans="2:2">
      <c r="B49419" s="15"/>
    </row>
    <row r="49420" spans="2:2">
      <c r="B49420" s="15"/>
    </row>
    <row r="49421" spans="2:2">
      <c r="B49421" s="15"/>
    </row>
    <row r="49422" spans="2:2">
      <c r="B49422" s="15"/>
    </row>
    <row r="49423" spans="2:2">
      <c r="B49423" s="15"/>
    </row>
    <row r="49424" spans="2:2">
      <c r="B49424" s="15"/>
    </row>
    <row r="49425" spans="2:2">
      <c r="B49425" s="15"/>
    </row>
    <row r="49426" spans="2:2">
      <c r="B49426" s="15"/>
    </row>
    <row r="49427" spans="2:2">
      <c r="B49427" s="15"/>
    </row>
    <row r="49428" spans="2:2">
      <c r="B49428" s="15"/>
    </row>
    <row r="49429" spans="2:2">
      <c r="B49429" s="15"/>
    </row>
    <row r="49430" spans="2:2">
      <c r="B49430" s="15"/>
    </row>
    <row r="49431" spans="2:2">
      <c r="B49431" s="15"/>
    </row>
    <row r="49432" spans="2:2">
      <c r="B49432" s="15"/>
    </row>
    <row r="49433" spans="2:2">
      <c r="B49433" s="15"/>
    </row>
    <row r="49434" spans="2:2">
      <c r="B49434" s="15"/>
    </row>
    <row r="49435" spans="2:2">
      <c r="B49435" s="15"/>
    </row>
    <row r="49436" spans="2:2">
      <c r="B49436" s="15"/>
    </row>
    <row r="49437" spans="2:2">
      <c r="B49437" s="15"/>
    </row>
    <row r="49438" spans="2:2">
      <c r="B49438" s="15"/>
    </row>
    <row r="49439" spans="2:2">
      <c r="B49439" s="15"/>
    </row>
    <row r="49440" spans="2:2">
      <c r="B49440" s="15"/>
    </row>
    <row r="49441" spans="2:2">
      <c r="B49441" s="15"/>
    </row>
    <row r="49442" spans="2:2">
      <c r="B49442" s="15"/>
    </row>
    <row r="49443" spans="2:2">
      <c r="B49443" s="15"/>
    </row>
    <row r="49444" spans="2:2">
      <c r="B49444" s="15"/>
    </row>
    <row r="49445" spans="2:2">
      <c r="B49445" s="15"/>
    </row>
    <row r="49446" spans="2:2">
      <c r="B49446" s="15"/>
    </row>
    <row r="49447" spans="2:2">
      <c r="B49447" s="15"/>
    </row>
    <row r="49448" spans="2:2">
      <c r="B49448" s="15"/>
    </row>
    <row r="49449" spans="2:2">
      <c r="B49449" s="15"/>
    </row>
    <row r="49450" spans="2:2">
      <c r="B49450" s="15"/>
    </row>
    <row r="49451" spans="2:2">
      <c r="B49451" s="15"/>
    </row>
    <row r="49452" spans="2:2">
      <c r="B49452" s="15"/>
    </row>
    <row r="49453" spans="2:2">
      <c r="B49453" s="15"/>
    </row>
    <row r="49454" spans="2:2">
      <c r="B49454" s="15"/>
    </row>
    <row r="49455" spans="2:2">
      <c r="B49455" s="15"/>
    </row>
    <row r="49456" spans="2:2">
      <c r="B49456" s="15"/>
    </row>
    <row r="49457" spans="2:2">
      <c r="B49457" s="15"/>
    </row>
    <row r="49458" spans="2:2">
      <c r="B49458" s="15"/>
    </row>
    <row r="49459" spans="2:2">
      <c r="B49459" s="15"/>
    </row>
    <row r="49460" spans="2:2">
      <c r="B49460" s="15"/>
    </row>
    <row r="49461" spans="2:2">
      <c r="B49461" s="15"/>
    </row>
    <row r="49462" spans="2:2">
      <c r="B49462" s="15"/>
    </row>
    <row r="49463" spans="2:2">
      <c r="B49463" s="15"/>
    </row>
    <row r="49464" spans="2:2">
      <c r="B49464" s="15"/>
    </row>
    <row r="49465" spans="2:2">
      <c r="B49465" s="15"/>
    </row>
    <row r="49466" spans="2:2">
      <c r="B49466" s="15"/>
    </row>
    <row r="49467" spans="2:2">
      <c r="B49467" s="15"/>
    </row>
    <row r="49468" spans="2:2">
      <c r="B49468" s="15"/>
    </row>
    <row r="49469" spans="2:2">
      <c r="B49469" s="15"/>
    </row>
    <row r="49470" spans="2:2">
      <c r="B49470" s="15"/>
    </row>
    <row r="49471" spans="2:2">
      <c r="B49471" s="15"/>
    </row>
    <row r="49472" spans="2:2">
      <c r="B49472" s="15"/>
    </row>
    <row r="49473" spans="2:2">
      <c r="B49473" s="15"/>
    </row>
    <row r="49474" spans="2:2">
      <c r="B49474" s="15"/>
    </row>
    <row r="49475" spans="2:2">
      <c r="B49475" s="15"/>
    </row>
    <row r="49476" spans="2:2">
      <c r="B49476" s="15"/>
    </row>
    <row r="49477" spans="2:2">
      <c r="B49477" s="15"/>
    </row>
    <row r="49478" spans="2:2">
      <c r="B49478" s="15"/>
    </row>
    <row r="49479" spans="2:2">
      <c r="B49479" s="15"/>
    </row>
    <row r="49480" spans="2:2">
      <c r="B49480" s="15"/>
    </row>
    <row r="49481" spans="2:2">
      <c r="B49481" s="15"/>
    </row>
    <row r="49482" spans="2:2">
      <c r="B49482" s="15"/>
    </row>
    <row r="49483" spans="2:2">
      <c r="B49483" s="15"/>
    </row>
    <row r="49484" spans="2:2">
      <c r="B49484" s="15"/>
    </row>
    <row r="49485" spans="2:2">
      <c r="B49485" s="15"/>
    </row>
    <row r="49486" spans="2:2">
      <c r="B49486" s="15"/>
    </row>
    <row r="49487" spans="2:2">
      <c r="B49487" s="15"/>
    </row>
    <row r="49488" spans="2:2">
      <c r="B49488" s="15"/>
    </row>
    <row r="49489" spans="2:2">
      <c r="B49489" s="15"/>
    </row>
    <row r="49490" spans="2:2">
      <c r="B49490" s="15"/>
    </row>
    <row r="49491" spans="2:2">
      <c r="B49491" s="15"/>
    </row>
    <row r="49492" spans="2:2">
      <c r="B49492" s="15"/>
    </row>
    <row r="49493" spans="2:2">
      <c r="B49493" s="15"/>
    </row>
    <row r="49494" spans="2:2">
      <c r="B49494" s="15"/>
    </row>
    <row r="49495" spans="2:2">
      <c r="B49495" s="15"/>
    </row>
    <row r="49496" spans="2:2">
      <c r="B49496" s="15"/>
    </row>
    <row r="49497" spans="2:2">
      <c r="B49497" s="15"/>
    </row>
    <row r="49498" spans="2:2">
      <c r="B49498" s="15"/>
    </row>
    <row r="49499" spans="2:2">
      <c r="B49499" s="15"/>
    </row>
    <row r="49500" spans="2:2">
      <c r="B49500" s="15"/>
    </row>
    <row r="49501" spans="2:2">
      <c r="B49501" s="15"/>
    </row>
    <row r="49502" spans="2:2">
      <c r="B49502" s="15"/>
    </row>
    <row r="49503" spans="2:2">
      <c r="B49503" s="15"/>
    </row>
    <row r="49504" spans="2:2">
      <c r="B49504" s="15"/>
    </row>
    <row r="49505" spans="2:2">
      <c r="B49505" s="15"/>
    </row>
    <row r="49506" spans="2:2">
      <c r="B49506" s="15"/>
    </row>
    <row r="49507" spans="2:2">
      <c r="B49507" s="15"/>
    </row>
    <row r="49508" spans="2:2">
      <c r="B49508" s="15"/>
    </row>
    <row r="49509" spans="2:2">
      <c r="B49509" s="15"/>
    </row>
    <row r="49510" spans="2:2">
      <c r="B49510" s="15"/>
    </row>
    <row r="49511" spans="2:2">
      <c r="B49511" s="15"/>
    </row>
    <row r="49512" spans="2:2">
      <c r="B49512" s="15"/>
    </row>
    <row r="49513" spans="2:2">
      <c r="B49513" s="15"/>
    </row>
    <row r="49514" spans="2:2">
      <c r="B49514" s="15"/>
    </row>
    <row r="49515" spans="2:2">
      <c r="B49515" s="15"/>
    </row>
    <row r="49516" spans="2:2">
      <c r="B49516" s="15"/>
    </row>
    <row r="49517" spans="2:2">
      <c r="B49517" s="15"/>
    </row>
    <row r="49518" spans="2:2">
      <c r="B49518" s="15"/>
    </row>
    <row r="49519" spans="2:2">
      <c r="B49519" s="15"/>
    </row>
    <row r="49520" spans="2:2">
      <c r="B49520" s="15"/>
    </row>
    <row r="49521" spans="2:2">
      <c r="B49521" s="15"/>
    </row>
    <row r="49522" spans="2:2">
      <c r="B49522" s="15"/>
    </row>
    <row r="49523" spans="2:2">
      <c r="B49523" s="15"/>
    </row>
    <row r="49524" spans="2:2">
      <c r="B49524" s="15"/>
    </row>
    <row r="49525" spans="2:2">
      <c r="B49525" s="15"/>
    </row>
    <row r="49526" spans="2:2">
      <c r="B49526" s="15"/>
    </row>
    <row r="49527" spans="2:2">
      <c r="B49527" s="15"/>
    </row>
    <row r="49528" spans="2:2">
      <c r="B49528" s="15"/>
    </row>
    <row r="49529" spans="2:2">
      <c r="B49529" s="15"/>
    </row>
    <row r="49530" spans="2:2">
      <c r="B49530" s="15"/>
    </row>
    <row r="49531" spans="2:2">
      <c r="B49531" s="15"/>
    </row>
    <row r="49532" spans="2:2">
      <c r="B49532" s="15"/>
    </row>
    <row r="49533" spans="2:2">
      <c r="B49533" s="15"/>
    </row>
    <row r="49534" spans="2:2">
      <c r="B49534" s="15"/>
    </row>
    <row r="49535" spans="2:2">
      <c r="B49535" s="15"/>
    </row>
    <row r="49536" spans="2:2">
      <c r="B49536" s="15"/>
    </row>
    <row r="49537" spans="2:2">
      <c r="B49537" s="15"/>
    </row>
    <row r="49538" spans="2:2">
      <c r="B49538" s="15"/>
    </row>
    <row r="49539" spans="2:2">
      <c r="B49539" s="15"/>
    </row>
    <row r="49540" spans="2:2">
      <c r="B49540" s="15"/>
    </row>
    <row r="49541" spans="2:2">
      <c r="B49541" s="15"/>
    </row>
    <row r="49542" spans="2:2">
      <c r="B49542" s="15"/>
    </row>
    <row r="49543" spans="2:2">
      <c r="B49543" s="15"/>
    </row>
    <row r="49544" spans="2:2">
      <c r="B49544" s="15"/>
    </row>
    <row r="49545" spans="2:2">
      <c r="B49545" s="15"/>
    </row>
    <row r="49546" spans="2:2">
      <c r="B49546" s="15"/>
    </row>
    <row r="49547" spans="2:2">
      <c r="B49547" s="15"/>
    </row>
    <row r="49548" spans="2:2">
      <c r="B49548" s="15"/>
    </row>
    <row r="49549" spans="2:2">
      <c r="B49549" s="15"/>
    </row>
    <row r="49550" spans="2:2">
      <c r="B49550" s="15"/>
    </row>
    <row r="49551" spans="2:2">
      <c r="B49551" s="15"/>
    </row>
    <row r="49552" spans="2:2">
      <c r="B49552" s="15"/>
    </row>
    <row r="49553" spans="2:2">
      <c r="B49553" s="15"/>
    </row>
    <row r="49554" spans="2:2">
      <c r="B49554" s="15"/>
    </row>
    <row r="49555" spans="2:2">
      <c r="B49555" s="15"/>
    </row>
    <row r="49556" spans="2:2">
      <c r="B49556" s="15"/>
    </row>
    <row r="49557" spans="2:2">
      <c r="B49557" s="15"/>
    </row>
    <row r="49558" spans="2:2">
      <c r="B49558" s="15"/>
    </row>
    <row r="49559" spans="2:2">
      <c r="B49559" s="15"/>
    </row>
    <row r="49560" spans="2:2">
      <c r="B49560" s="15"/>
    </row>
    <row r="49561" spans="2:2">
      <c r="B49561" s="15"/>
    </row>
    <row r="49562" spans="2:2">
      <c r="B49562" s="15"/>
    </row>
    <row r="49563" spans="2:2">
      <c r="B49563" s="15"/>
    </row>
    <row r="49564" spans="2:2">
      <c r="B49564" s="15"/>
    </row>
    <row r="49565" spans="2:2">
      <c r="B49565" s="15"/>
    </row>
    <row r="49566" spans="2:2">
      <c r="B49566" s="15"/>
    </row>
    <row r="49567" spans="2:2">
      <c r="B49567" s="15"/>
    </row>
    <row r="49568" spans="2:2">
      <c r="B49568" s="15"/>
    </row>
    <row r="49569" spans="2:2">
      <c r="B49569" s="15"/>
    </row>
    <row r="49570" spans="2:2">
      <c r="B49570" s="15"/>
    </row>
    <row r="49571" spans="2:2">
      <c r="B49571" s="15"/>
    </row>
    <row r="49572" spans="2:2">
      <c r="B49572" s="15"/>
    </row>
    <row r="49573" spans="2:2">
      <c r="B49573" s="15"/>
    </row>
    <row r="49574" spans="2:2">
      <c r="B49574" s="15"/>
    </row>
    <row r="49575" spans="2:2">
      <c r="B49575" s="15"/>
    </row>
    <row r="49576" spans="2:2">
      <c r="B49576" s="15"/>
    </row>
    <row r="49577" spans="2:2">
      <c r="B49577" s="15"/>
    </row>
    <row r="49578" spans="2:2">
      <c r="B49578" s="15"/>
    </row>
    <row r="49579" spans="2:2">
      <c r="B49579" s="15"/>
    </row>
    <row r="49580" spans="2:2">
      <c r="B49580" s="15"/>
    </row>
    <row r="49581" spans="2:2">
      <c r="B49581" s="15"/>
    </row>
    <row r="49582" spans="2:2">
      <c r="B49582" s="15"/>
    </row>
    <row r="49583" spans="2:2">
      <c r="B49583" s="15"/>
    </row>
    <row r="49584" spans="2:2">
      <c r="B49584" s="15"/>
    </row>
    <row r="49585" spans="2:2">
      <c r="B49585" s="15"/>
    </row>
    <row r="49586" spans="2:2">
      <c r="B49586" s="15"/>
    </row>
    <row r="49587" spans="2:2">
      <c r="B49587" s="15"/>
    </row>
    <row r="49588" spans="2:2">
      <c r="B49588" s="15"/>
    </row>
    <row r="49589" spans="2:2">
      <c r="B49589" s="15"/>
    </row>
    <row r="49590" spans="2:2">
      <c r="B49590" s="15"/>
    </row>
    <row r="49591" spans="2:2">
      <c r="B49591" s="15"/>
    </row>
    <row r="49592" spans="2:2">
      <c r="B49592" s="15"/>
    </row>
    <row r="49593" spans="2:2">
      <c r="B49593" s="15"/>
    </row>
    <row r="49594" spans="2:2">
      <c r="B49594" s="15"/>
    </row>
    <row r="49595" spans="2:2">
      <c r="B49595" s="15"/>
    </row>
    <row r="49596" spans="2:2">
      <c r="B49596" s="15"/>
    </row>
    <row r="49597" spans="2:2">
      <c r="B49597" s="15"/>
    </row>
    <row r="49598" spans="2:2">
      <c r="B49598" s="15"/>
    </row>
    <row r="49599" spans="2:2">
      <c r="B49599" s="15"/>
    </row>
    <row r="49600" spans="2:2">
      <c r="B49600" s="15"/>
    </row>
    <row r="49601" spans="2:2">
      <c r="B49601" s="15"/>
    </row>
    <row r="49602" spans="2:2">
      <c r="B49602" s="15"/>
    </row>
    <row r="49603" spans="2:2">
      <c r="B49603" s="15"/>
    </row>
    <row r="49604" spans="2:2">
      <c r="B49604" s="15"/>
    </row>
    <row r="49605" spans="2:2">
      <c r="B49605" s="15"/>
    </row>
    <row r="49606" spans="2:2">
      <c r="B49606" s="15"/>
    </row>
    <row r="49607" spans="2:2">
      <c r="B49607" s="15"/>
    </row>
    <row r="49608" spans="2:2">
      <c r="B49608" s="15"/>
    </row>
    <row r="49609" spans="2:2">
      <c r="B49609" s="15"/>
    </row>
    <row r="49610" spans="2:2">
      <c r="B49610" s="15"/>
    </row>
    <row r="49611" spans="2:2">
      <c r="B49611" s="15"/>
    </row>
    <row r="49612" spans="2:2">
      <c r="B49612" s="15"/>
    </row>
    <row r="49613" spans="2:2">
      <c r="B49613" s="15"/>
    </row>
    <row r="49614" spans="2:2">
      <c r="B49614" s="15"/>
    </row>
    <row r="49615" spans="2:2">
      <c r="B49615" s="15"/>
    </row>
    <row r="49616" spans="2:2">
      <c r="B49616" s="15"/>
    </row>
    <row r="49617" spans="2:2">
      <c r="B49617" s="15"/>
    </row>
    <row r="49618" spans="2:2">
      <c r="B49618" s="15"/>
    </row>
    <row r="49619" spans="2:2">
      <c r="B49619" s="15"/>
    </row>
    <row r="49620" spans="2:2">
      <c r="B49620" s="15"/>
    </row>
    <row r="49621" spans="2:2">
      <c r="B49621" s="15"/>
    </row>
    <row r="49622" spans="2:2">
      <c r="B49622" s="15"/>
    </row>
    <row r="49623" spans="2:2">
      <c r="B49623" s="15"/>
    </row>
    <row r="49624" spans="2:2">
      <c r="B49624" s="15"/>
    </row>
    <row r="49625" spans="2:2">
      <c r="B49625" s="15"/>
    </row>
    <row r="49626" spans="2:2">
      <c r="B49626" s="15"/>
    </row>
    <row r="49627" spans="2:2">
      <c r="B49627" s="15"/>
    </row>
    <row r="49628" spans="2:2">
      <c r="B49628" s="15"/>
    </row>
    <row r="49629" spans="2:2">
      <c r="B49629" s="15"/>
    </row>
    <row r="49630" spans="2:2">
      <c r="B49630" s="15"/>
    </row>
    <row r="49631" spans="2:2">
      <c r="B49631" s="15"/>
    </row>
    <row r="49632" spans="2:2">
      <c r="B49632" s="15"/>
    </row>
    <row r="49633" spans="2:2">
      <c r="B49633" s="15"/>
    </row>
    <row r="49634" spans="2:2">
      <c r="B49634" s="15"/>
    </row>
    <row r="49635" spans="2:2">
      <c r="B49635" s="15"/>
    </row>
    <row r="49636" spans="2:2">
      <c r="B49636" s="15"/>
    </row>
    <row r="49637" spans="2:2">
      <c r="B49637" s="15"/>
    </row>
    <row r="49638" spans="2:2">
      <c r="B49638" s="15"/>
    </row>
    <row r="49639" spans="2:2">
      <c r="B49639" s="15"/>
    </row>
    <row r="49640" spans="2:2">
      <c r="B49640" s="15"/>
    </row>
    <row r="49641" spans="2:2">
      <c r="B49641" s="15"/>
    </row>
    <row r="49642" spans="2:2">
      <c r="B49642" s="15"/>
    </row>
    <row r="49643" spans="2:2">
      <c r="B49643" s="15"/>
    </row>
    <row r="49644" spans="2:2">
      <c r="B49644" s="15"/>
    </row>
    <row r="49645" spans="2:2">
      <c r="B49645" s="15"/>
    </row>
    <row r="49646" spans="2:2">
      <c r="B49646" s="15"/>
    </row>
    <row r="49647" spans="2:2">
      <c r="B49647" s="15"/>
    </row>
    <row r="49648" spans="2:2">
      <c r="B49648" s="15"/>
    </row>
    <row r="49649" spans="2:2">
      <c r="B49649" s="15"/>
    </row>
    <row r="49650" spans="2:2">
      <c r="B49650" s="15"/>
    </row>
    <row r="49651" spans="2:2">
      <c r="B49651" s="15"/>
    </row>
    <row r="49652" spans="2:2">
      <c r="B49652" s="15"/>
    </row>
    <row r="49653" spans="2:2">
      <c r="B49653" s="15"/>
    </row>
    <row r="49654" spans="2:2">
      <c r="B49654" s="15"/>
    </row>
    <row r="49655" spans="2:2">
      <c r="B49655" s="15"/>
    </row>
    <row r="49656" spans="2:2">
      <c r="B49656" s="15"/>
    </row>
    <row r="49657" spans="2:2">
      <c r="B49657" s="15"/>
    </row>
    <row r="49658" spans="2:2">
      <c r="B49658" s="15"/>
    </row>
    <row r="49659" spans="2:2">
      <c r="B49659" s="15"/>
    </row>
    <row r="49660" spans="2:2">
      <c r="B49660" s="15"/>
    </row>
    <row r="49661" spans="2:2">
      <c r="B49661" s="15"/>
    </row>
    <row r="49662" spans="2:2">
      <c r="B49662" s="15"/>
    </row>
    <row r="49663" spans="2:2">
      <c r="B49663" s="15"/>
    </row>
    <row r="49664" spans="2:2">
      <c r="B49664" s="15"/>
    </row>
    <row r="49665" spans="2:2">
      <c r="B49665" s="15"/>
    </row>
    <row r="49666" spans="2:2">
      <c r="B49666" s="15"/>
    </row>
    <row r="49667" spans="2:2">
      <c r="B49667" s="15"/>
    </row>
    <row r="49668" spans="2:2">
      <c r="B49668" s="15"/>
    </row>
    <row r="49669" spans="2:2">
      <c r="B49669" s="15"/>
    </row>
    <row r="49670" spans="2:2">
      <c r="B49670" s="15"/>
    </row>
    <row r="49671" spans="2:2">
      <c r="B49671" s="15"/>
    </row>
    <row r="49672" spans="2:2">
      <c r="B49672" s="15"/>
    </row>
    <row r="49673" spans="2:2">
      <c r="B49673" s="15"/>
    </row>
    <row r="49674" spans="2:2">
      <c r="B49674" s="15"/>
    </row>
    <row r="49675" spans="2:2">
      <c r="B49675" s="15"/>
    </row>
    <row r="49676" spans="2:2">
      <c r="B49676" s="15"/>
    </row>
    <row r="49677" spans="2:2">
      <c r="B49677" s="15"/>
    </row>
    <row r="49678" spans="2:2">
      <c r="B49678" s="15"/>
    </row>
    <row r="49679" spans="2:2">
      <c r="B49679" s="15"/>
    </row>
    <row r="49680" spans="2:2">
      <c r="B49680" s="15"/>
    </row>
    <row r="49681" spans="2:2">
      <c r="B49681" s="15"/>
    </row>
    <row r="49682" spans="2:2">
      <c r="B49682" s="15"/>
    </row>
    <row r="49683" spans="2:2">
      <c r="B49683" s="15"/>
    </row>
    <row r="49684" spans="2:2">
      <c r="B49684" s="15"/>
    </row>
    <row r="49685" spans="2:2">
      <c r="B49685" s="15"/>
    </row>
    <row r="49686" spans="2:2">
      <c r="B49686" s="15"/>
    </row>
    <row r="49687" spans="2:2">
      <c r="B49687" s="15"/>
    </row>
    <row r="49688" spans="2:2">
      <c r="B49688" s="15"/>
    </row>
    <row r="49689" spans="2:2">
      <c r="B49689" s="15"/>
    </row>
    <row r="49690" spans="2:2">
      <c r="B49690" s="15"/>
    </row>
    <row r="49691" spans="2:2">
      <c r="B49691" s="15"/>
    </row>
    <row r="49692" spans="2:2">
      <c r="B49692" s="15"/>
    </row>
    <row r="49693" spans="2:2">
      <c r="B49693" s="15"/>
    </row>
    <row r="49694" spans="2:2">
      <c r="B49694" s="15"/>
    </row>
    <row r="49695" spans="2:2">
      <c r="B49695" s="15"/>
    </row>
    <row r="49696" spans="2:2">
      <c r="B49696" s="15"/>
    </row>
    <row r="49697" spans="2:2">
      <c r="B49697" s="15"/>
    </row>
    <row r="49698" spans="2:2">
      <c r="B49698" s="15"/>
    </row>
    <row r="49699" spans="2:2">
      <c r="B49699" s="15"/>
    </row>
    <row r="49700" spans="2:2">
      <c r="B49700" s="15"/>
    </row>
    <row r="49701" spans="2:2">
      <c r="B49701" s="15"/>
    </row>
    <row r="49702" spans="2:2">
      <c r="B49702" s="15"/>
    </row>
    <row r="49703" spans="2:2">
      <c r="B49703" s="15"/>
    </row>
    <row r="49704" spans="2:2">
      <c r="B49704" s="15"/>
    </row>
    <row r="49705" spans="2:2">
      <c r="B49705" s="15"/>
    </row>
    <row r="49706" spans="2:2">
      <c r="B49706" s="15"/>
    </row>
    <row r="49707" spans="2:2">
      <c r="B49707" s="15"/>
    </row>
    <row r="49708" spans="2:2">
      <c r="B49708" s="15"/>
    </row>
    <row r="49709" spans="2:2">
      <c r="B49709" s="15"/>
    </row>
    <row r="49710" spans="2:2">
      <c r="B49710" s="15"/>
    </row>
    <row r="49711" spans="2:2">
      <c r="B49711" s="15"/>
    </row>
    <row r="49712" spans="2:2">
      <c r="B49712" s="15"/>
    </row>
    <row r="49713" spans="2:2">
      <c r="B49713" s="15"/>
    </row>
    <row r="49714" spans="2:2">
      <c r="B49714" s="15"/>
    </row>
    <row r="49715" spans="2:2">
      <c r="B49715" s="15"/>
    </row>
    <row r="49716" spans="2:2">
      <c r="B49716" s="15"/>
    </row>
    <row r="49717" spans="2:2">
      <c r="B49717" s="15"/>
    </row>
    <row r="49718" spans="2:2">
      <c r="B49718" s="15"/>
    </row>
    <row r="49719" spans="2:2">
      <c r="B49719" s="15"/>
    </row>
    <row r="49720" spans="2:2">
      <c r="B49720" s="15"/>
    </row>
    <row r="49721" spans="2:2">
      <c r="B49721" s="15"/>
    </row>
    <row r="49722" spans="2:2">
      <c r="B49722" s="15"/>
    </row>
    <row r="49723" spans="2:2">
      <c r="B49723" s="15"/>
    </row>
    <row r="49724" spans="2:2">
      <c r="B49724" s="15"/>
    </row>
    <row r="49725" spans="2:2">
      <c r="B49725" s="15"/>
    </row>
    <row r="49726" spans="2:2">
      <c r="B49726" s="15"/>
    </row>
    <row r="49727" spans="2:2">
      <c r="B49727" s="15"/>
    </row>
    <row r="49728" spans="2:2">
      <c r="B49728" s="15"/>
    </row>
    <row r="49729" spans="2:2">
      <c r="B49729" s="15"/>
    </row>
    <row r="49730" spans="2:2">
      <c r="B49730" s="15"/>
    </row>
    <row r="49731" spans="2:2">
      <c r="B49731" s="15"/>
    </row>
    <row r="49732" spans="2:2">
      <c r="B49732" s="15"/>
    </row>
    <row r="49733" spans="2:2">
      <c r="B49733" s="15"/>
    </row>
    <row r="49734" spans="2:2">
      <c r="B49734" s="15"/>
    </row>
    <row r="49735" spans="2:2">
      <c r="B49735" s="15"/>
    </row>
    <row r="49736" spans="2:2">
      <c r="B49736" s="15"/>
    </row>
    <row r="49737" spans="2:2">
      <c r="B49737" s="15"/>
    </row>
    <row r="49738" spans="2:2">
      <c r="B49738" s="15"/>
    </row>
    <row r="49739" spans="2:2">
      <c r="B49739" s="15"/>
    </row>
    <row r="49740" spans="2:2">
      <c r="B49740" s="15"/>
    </row>
    <row r="49741" spans="2:2">
      <c r="B49741" s="15"/>
    </row>
    <row r="49742" spans="2:2">
      <c r="B49742" s="15"/>
    </row>
    <row r="49743" spans="2:2">
      <c r="B49743" s="15"/>
    </row>
    <row r="49744" spans="2:2">
      <c r="B49744" s="15"/>
    </row>
    <row r="49745" spans="2:2">
      <c r="B49745" s="15"/>
    </row>
    <row r="49746" spans="2:2">
      <c r="B49746" s="15"/>
    </row>
    <row r="49747" spans="2:2">
      <c r="B49747" s="15"/>
    </row>
    <row r="49748" spans="2:2">
      <c r="B49748" s="15"/>
    </row>
    <row r="49749" spans="2:2">
      <c r="B49749" s="15"/>
    </row>
    <row r="49750" spans="2:2">
      <c r="B49750" s="15"/>
    </row>
    <row r="49751" spans="2:2">
      <c r="B49751" s="15"/>
    </row>
    <row r="49752" spans="2:2">
      <c r="B49752" s="15"/>
    </row>
    <row r="49753" spans="2:2">
      <c r="B49753" s="15"/>
    </row>
    <row r="49754" spans="2:2">
      <c r="B49754" s="15"/>
    </row>
    <row r="49755" spans="2:2">
      <c r="B49755" s="15"/>
    </row>
    <row r="49756" spans="2:2">
      <c r="B49756" s="15"/>
    </row>
    <row r="49757" spans="2:2">
      <c r="B49757" s="15"/>
    </row>
    <row r="49758" spans="2:2">
      <c r="B49758" s="15"/>
    </row>
    <row r="49759" spans="2:2">
      <c r="B49759" s="15"/>
    </row>
    <row r="49760" spans="2:2">
      <c r="B49760" s="15"/>
    </row>
    <row r="49761" spans="2:2">
      <c r="B49761" s="15"/>
    </row>
    <row r="49762" spans="2:2">
      <c r="B49762" s="15"/>
    </row>
    <row r="49763" spans="2:2">
      <c r="B49763" s="15"/>
    </row>
    <row r="49764" spans="2:2">
      <c r="B49764" s="15"/>
    </row>
    <row r="49765" spans="2:2">
      <c r="B49765" s="15"/>
    </row>
    <row r="49766" spans="2:2">
      <c r="B49766" s="15"/>
    </row>
    <row r="49767" spans="2:2">
      <c r="B49767" s="15"/>
    </row>
    <row r="49768" spans="2:2">
      <c r="B49768" s="15"/>
    </row>
    <row r="49769" spans="2:2">
      <c r="B49769" s="15"/>
    </row>
    <row r="49770" spans="2:2">
      <c r="B49770" s="15"/>
    </row>
    <row r="49771" spans="2:2">
      <c r="B49771" s="15"/>
    </row>
    <row r="49772" spans="2:2">
      <c r="B49772" s="15"/>
    </row>
    <row r="49773" spans="2:2">
      <c r="B49773" s="15"/>
    </row>
    <row r="49774" spans="2:2">
      <c r="B49774" s="15"/>
    </row>
    <row r="49775" spans="2:2">
      <c r="B49775" s="15"/>
    </row>
    <row r="49776" spans="2:2">
      <c r="B49776" s="15"/>
    </row>
    <row r="49777" spans="2:2">
      <c r="B49777" s="15"/>
    </row>
    <row r="49778" spans="2:2">
      <c r="B49778" s="15"/>
    </row>
    <row r="49779" spans="2:2">
      <c r="B49779" s="15"/>
    </row>
    <row r="49780" spans="2:2">
      <c r="B49780" s="15"/>
    </row>
    <row r="49781" spans="2:2">
      <c r="B49781" s="15"/>
    </row>
    <row r="49782" spans="2:2">
      <c r="B49782" s="15"/>
    </row>
    <row r="49783" spans="2:2">
      <c r="B49783" s="15"/>
    </row>
    <row r="49784" spans="2:2">
      <c r="B49784" s="15"/>
    </row>
    <row r="49785" spans="2:2">
      <c r="B49785" s="15"/>
    </row>
    <row r="49786" spans="2:2">
      <c r="B49786" s="15"/>
    </row>
    <row r="49787" spans="2:2">
      <c r="B49787" s="15"/>
    </row>
    <row r="49788" spans="2:2">
      <c r="B49788" s="15"/>
    </row>
    <row r="49789" spans="2:2">
      <c r="B49789" s="15"/>
    </row>
    <row r="49790" spans="2:2">
      <c r="B49790" s="15"/>
    </row>
    <row r="49791" spans="2:2">
      <c r="B49791" s="15"/>
    </row>
    <row r="49792" spans="2:2">
      <c r="B49792" s="15"/>
    </row>
    <row r="49793" spans="2:2">
      <c r="B49793" s="15"/>
    </row>
    <row r="49794" spans="2:2">
      <c r="B49794" s="15"/>
    </row>
    <row r="49795" spans="2:2">
      <c r="B49795" s="15"/>
    </row>
    <row r="49796" spans="2:2">
      <c r="B49796" s="15"/>
    </row>
    <row r="49797" spans="2:2">
      <c r="B49797" s="15"/>
    </row>
    <row r="49798" spans="2:2">
      <c r="B49798" s="15"/>
    </row>
    <row r="49799" spans="2:2">
      <c r="B49799" s="15"/>
    </row>
    <row r="49800" spans="2:2">
      <c r="B49800" s="15"/>
    </row>
    <row r="49801" spans="2:2">
      <c r="B49801" s="15"/>
    </row>
    <row r="49802" spans="2:2">
      <c r="B49802" s="15"/>
    </row>
    <row r="49803" spans="2:2">
      <c r="B49803" s="15"/>
    </row>
    <row r="49804" spans="2:2">
      <c r="B49804" s="15"/>
    </row>
    <row r="49805" spans="2:2">
      <c r="B49805" s="15"/>
    </row>
    <row r="49806" spans="2:2">
      <c r="B49806" s="15"/>
    </row>
    <row r="49807" spans="2:2">
      <c r="B49807" s="15"/>
    </row>
    <row r="49808" spans="2:2">
      <c r="B49808" s="15"/>
    </row>
    <row r="49809" spans="2:2">
      <c r="B49809" s="15"/>
    </row>
    <row r="49810" spans="2:2">
      <c r="B49810" s="15"/>
    </row>
    <row r="49811" spans="2:2">
      <c r="B49811" s="15"/>
    </row>
    <row r="49812" spans="2:2">
      <c r="B49812" s="15"/>
    </row>
    <row r="49813" spans="2:2">
      <c r="B49813" s="15"/>
    </row>
    <row r="49814" spans="2:2">
      <c r="B49814" s="15"/>
    </row>
    <row r="49815" spans="2:2">
      <c r="B49815" s="15"/>
    </row>
    <row r="49816" spans="2:2">
      <c r="B49816" s="15"/>
    </row>
    <row r="49817" spans="2:2">
      <c r="B49817" s="15"/>
    </row>
    <row r="49818" spans="2:2">
      <c r="B49818" s="15"/>
    </row>
    <row r="49819" spans="2:2">
      <c r="B49819" s="15"/>
    </row>
    <row r="49820" spans="2:2">
      <c r="B49820" s="15"/>
    </row>
    <row r="49821" spans="2:2">
      <c r="B49821" s="15"/>
    </row>
    <row r="49822" spans="2:2">
      <c r="B49822" s="15"/>
    </row>
    <row r="49823" spans="2:2">
      <c r="B49823" s="15"/>
    </row>
    <row r="49824" spans="2:2">
      <c r="B49824" s="15"/>
    </row>
    <row r="49825" spans="2:2">
      <c r="B49825" s="15"/>
    </row>
    <row r="49826" spans="2:2">
      <c r="B49826" s="15"/>
    </row>
    <row r="49827" spans="2:2">
      <c r="B49827" s="15"/>
    </row>
    <row r="49828" spans="2:2">
      <c r="B49828" s="15"/>
    </row>
    <row r="49829" spans="2:2">
      <c r="B49829" s="15"/>
    </row>
    <row r="49830" spans="2:2">
      <c r="B49830" s="15"/>
    </row>
    <row r="49831" spans="2:2">
      <c r="B49831" s="15"/>
    </row>
    <row r="49832" spans="2:2">
      <c r="B49832" s="15"/>
    </row>
    <row r="49833" spans="2:2">
      <c r="B49833" s="15"/>
    </row>
    <row r="49834" spans="2:2">
      <c r="B49834" s="15"/>
    </row>
    <row r="49835" spans="2:2">
      <c r="B49835" s="15"/>
    </row>
    <row r="49836" spans="2:2">
      <c r="B49836" s="15"/>
    </row>
    <row r="49837" spans="2:2">
      <c r="B49837" s="15"/>
    </row>
    <row r="49838" spans="2:2">
      <c r="B49838" s="15"/>
    </row>
    <row r="49839" spans="2:2">
      <c r="B49839" s="15"/>
    </row>
    <row r="49840" spans="2:2">
      <c r="B49840" s="15"/>
    </row>
    <row r="49841" spans="2:2">
      <c r="B49841" s="15"/>
    </row>
    <row r="49842" spans="2:2">
      <c r="B49842" s="15"/>
    </row>
    <row r="49843" spans="2:2">
      <c r="B49843" s="15"/>
    </row>
    <row r="49844" spans="2:2">
      <c r="B49844" s="15"/>
    </row>
    <row r="49845" spans="2:2">
      <c r="B49845" s="15"/>
    </row>
    <row r="49846" spans="2:2">
      <c r="B49846" s="15"/>
    </row>
    <row r="49847" spans="2:2">
      <c r="B49847" s="15"/>
    </row>
    <row r="49848" spans="2:2">
      <c r="B49848" s="15"/>
    </row>
    <row r="49849" spans="2:2">
      <c r="B49849" s="15"/>
    </row>
    <row r="49850" spans="2:2">
      <c r="B49850" s="15"/>
    </row>
    <row r="49851" spans="2:2">
      <c r="B49851" s="15"/>
    </row>
    <row r="49852" spans="2:2">
      <c r="B49852" s="15"/>
    </row>
    <row r="49853" spans="2:2">
      <c r="B49853" s="15"/>
    </row>
    <row r="49854" spans="2:2">
      <c r="B49854" s="15"/>
    </row>
    <row r="49855" spans="2:2">
      <c r="B49855" s="15"/>
    </row>
    <row r="49856" spans="2:2">
      <c r="B49856" s="15"/>
    </row>
    <row r="49857" spans="2:2">
      <c r="B49857" s="15"/>
    </row>
    <row r="49858" spans="2:2">
      <c r="B49858" s="15"/>
    </row>
    <row r="49859" spans="2:2">
      <c r="B49859" s="15"/>
    </row>
    <row r="49860" spans="2:2">
      <c r="B49860" s="15"/>
    </row>
    <row r="49861" spans="2:2">
      <c r="B49861" s="15"/>
    </row>
    <row r="49862" spans="2:2">
      <c r="B49862" s="15"/>
    </row>
    <row r="49863" spans="2:2">
      <c r="B49863" s="15"/>
    </row>
    <row r="49864" spans="2:2">
      <c r="B49864" s="15"/>
    </row>
    <row r="49865" spans="2:2">
      <c r="B49865" s="15"/>
    </row>
    <row r="49866" spans="2:2">
      <c r="B49866" s="15"/>
    </row>
    <row r="49867" spans="2:2">
      <c r="B49867" s="15"/>
    </row>
    <row r="49868" spans="2:2">
      <c r="B49868" s="15"/>
    </row>
    <row r="49869" spans="2:2">
      <c r="B49869" s="15"/>
    </row>
    <row r="49870" spans="2:2">
      <c r="B49870" s="15"/>
    </row>
    <row r="49871" spans="2:2">
      <c r="B49871" s="15"/>
    </row>
    <row r="49872" spans="2:2">
      <c r="B49872" s="15"/>
    </row>
    <row r="49873" spans="2:2">
      <c r="B49873" s="15"/>
    </row>
    <row r="49874" spans="2:2">
      <c r="B49874" s="15"/>
    </row>
    <row r="49875" spans="2:2">
      <c r="B49875" s="15"/>
    </row>
    <row r="49876" spans="2:2">
      <c r="B49876" s="15"/>
    </row>
    <row r="49877" spans="2:2">
      <c r="B49877" s="15"/>
    </row>
    <row r="49878" spans="2:2">
      <c r="B49878" s="15"/>
    </row>
    <row r="49879" spans="2:2">
      <c r="B49879" s="15"/>
    </row>
    <row r="49880" spans="2:2">
      <c r="B49880" s="15"/>
    </row>
    <row r="49881" spans="2:2">
      <c r="B49881" s="15"/>
    </row>
    <row r="49882" spans="2:2">
      <c r="B49882" s="15"/>
    </row>
    <row r="49883" spans="2:2">
      <c r="B49883" s="15"/>
    </row>
    <row r="49884" spans="2:2">
      <c r="B49884" s="15"/>
    </row>
    <row r="49885" spans="2:2">
      <c r="B49885" s="15"/>
    </row>
    <row r="49886" spans="2:2">
      <c r="B49886" s="15"/>
    </row>
    <row r="49887" spans="2:2">
      <c r="B49887" s="15"/>
    </row>
    <row r="49888" spans="2:2">
      <c r="B49888" s="15"/>
    </row>
    <row r="49889" spans="2:2">
      <c r="B49889" s="15"/>
    </row>
    <row r="49890" spans="2:2">
      <c r="B49890" s="15"/>
    </row>
    <row r="49891" spans="2:2">
      <c r="B49891" s="15"/>
    </row>
    <row r="49892" spans="2:2">
      <c r="B49892" s="15"/>
    </row>
    <row r="49893" spans="2:2">
      <c r="B49893" s="15"/>
    </row>
    <row r="49894" spans="2:2">
      <c r="B49894" s="15"/>
    </row>
    <row r="49895" spans="2:2">
      <c r="B49895" s="15"/>
    </row>
    <row r="49896" spans="2:2">
      <c r="B49896" s="15"/>
    </row>
    <row r="49897" spans="2:2">
      <c r="B49897" s="15"/>
    </row>
    <row r="49898" spans="2:2">
      <c r="B49898" s="15"/>
    </row>
    <row r="49899" spans="2:2">
      <c r="B49899" s="15"/>
    </row>
    <row r="49900" spans="2:2">
      <c r="B49900" s="15"/>
    </row>
    <row r="49901" spans="2:2">
      <c r="B49901" s="15"/>
    </row>
    <row r="49902" spans="2:2">
      <c r="B49902" s="15"/>
    </row>
    <row r="49903" spans="2:2">
      <c r="B49903" s="15"/>
    </row>
    <row r="49904" spans="2:2">
      <c r="B49904" s="15"/>
    </row>
    <row r="49905" spans="2:2">
      <c r="B49905" s="15"/>
    </row>
    <row r="49906" spans="2:2">
      <c r="B49906" s="15"/>
    </row>
    <row r="49907" spans="2:2">
      <c r="B49907" s="15"/>
    </row>
    <row r="49908" spans="2:2">
      <c r="B49908" s="15"/>
    </row>
    <row r="49909" spans="2:2">
      <c r="B49909" s="15"/>
    </row>
    <row r="49910" spans="2:2">
      <c r="B49910" s="15"/>
    </row>
    <row r="49911" spans="2:2">
      <c r="B49911" s="15"/>
    </row>
    <row r="49912" spans="2:2">
      <c r="B49912" s="15"/>
    </row>
    <row r="49913" spans="2:2">
      <c r="B49913" s="15"/>
    </row>
    <row r="49914" spans="2:2">
      <c r="B49914" s="15"/>
    </row>
    <row r="49915" spans="2:2">
      <c r="B49915" s="15"/>
    </row>
    <row r="49916" spans="2:2">
      <c r="B49916" s="15"/>
    </row>
    <row r="49917" spans="2:2">
      <c r="B49917" s="15"/>
    </row>
    <row r="49918" spans="2:2">
      <c r="B49918" s="15"/>
    </row>
    <row r="49919" spans="2:2">
      <c r="B49919" s="15"/>
    </row>
    <row r="49920" spans="2:2">
      <c r="B49920" s="15"/>
    </row>
    <row r="49921" spans="2:2">
      <c r="B49921" s="15"/>
    </row>
    <row r="49922" spans="2:2">
      <c r="B49922" s="15"/>
    </row>
    <row r="49923" spans="2:2">
      <c r="B49923" s="15"/>
    </row>
    <row r="49924" spans="2:2">
      <c r="B49924" s="15"/>
    </row>
    <row r="49925" spans="2:2">
      <c r="B49925" s="15"/>
    </row>
    <row r="49926" spans="2:2">
      <c r="B49926" s="15"/>
    </row>
    <row r="49927" spans="2:2">
      <c r="B49927" s="15"/>
    </row>
    <row r="49928" spans="2:2">
      <c r="B49928" s="15"/>
    </row>
    <row r="49929" spans="2:2">
      <c r="B49929" s="15"/>
    </row>
    <row r="49930" spans="2:2">
      <c r="B49930" s="15"/>
    </row>
    <row r="49931" spans="2:2">
      <c r="B49931" s="15"/>
    </row>
    <row r="49932" spans="2:2">
      <c r="B49932" s="15"/>
    </row>
    <row r="49933" spans="2:2">
      <c r="B49933" s="15"/>
    </row>
    <row r="49934" spans="2:2">
      <c r="B49934" s="15"/>
    </row>
    <row r="49935" spans="2:2">
      <c r="B49935" s="15"/>
    </row>
    <row r="49936" spans="2:2">
      <c r="B49936" s="15"/>
    </row>
    <row r="49937" spans="2:2">
      <c r="B49937" s="15"/>
    </row>
    <row r="49938" spans="2:2">
      <c r="B49938" s="15"/>
    </row>
    <row r="49939" spans="2:2">
      <c r="B49939" s="15"/>
    </row>
    <row r="49940" spans="2:2">
      <c r="B49940" s="15"/>
    </row>
    <row r="49941" spans="2:2">
      <c r="B49941" s="15"/>
    </row>
    <row r="49942" spans="2:2">
      <c r="B49942" s="15"/>
    </row>
    <row r="49943" spans="2:2">
      <c r="B49943" s="15"/>
    </row>
    <row r="49944" spans="2:2">
      <c r="B49944" s="15"/>
    </row>
    <row r="49945" spans="2:2">
      <c r="B49945" s="15"/>
    </row>
    <row r="49946" spans="2:2">
      <c r="B49946" s="15"/>
    </row>
    <row r="49947" spans="2:2">
      <c r="B49947" s="15"/>
    </row>
    <row r="49948" spans="2:2">
      <c r="B49948" s="15"/>
    </row>
    <row r="49949" spans="2:2">
      <c r="B49949" s="15"/>
    </row>
    <row r="49950" spans="2:2">
      <c r="B49950" s="15"/>
    </row>
    <row r="49951" spans="2:2">
      <c r="B49951" s="15"/>
    </row>
    <row r="49952" spans="2:2">
      <c r="B49952" s="15"/>
    </row>
    <row r="49953" spans="2:2">
      <c r="B49953" s="15"/>
    </row>
    <row r="49954" spans="2:2">
      <c r="B49954" s="15"/>
    </row>
    <row r="49955" spans="2:2">
      <c r="B49955" s="15"/>
    </row>
    <row r="49956" spans="2:2">
      <c r="B49956" s="15"/>
    </row>
    <row r="49957" spans="2:2">
      <c r="B49957" s="15"/>
    </row>
    <row r="49958" spans="2:2">
      <c r="B49958" s="15"/>
    </row>
    <row r="49959" spans="2:2">
      <c r="B49959" s="15"/>
    </row>
    <row r="49960" spans="2:2">
      <c r="B49960" s="15"/>
    </row>
    <row r="49961" spans="2:2">
      <c r="B49961" s="15"/>
    </row>
    <row r="49962" spans="2:2">
      <c r="B49962" s="15"/>
    </row>
    <row r="49963" spans="2:2">
      <c r="B49963" s="15"/>
    </row>
    <row r="49964" spans="2:2">
      <c r="B49964" s="15"/>
    </row>
    <row r="49965" spans="2:2">
      <c r="B49965" s="15"/>
    </row>
    <row r="49966" spans="2:2">
      <c r="B49966" s="15"/>
    </row>
    <row r="49967" spans="2:2">
      <c r="B49967" s="15"/>
    </row>
    <row r="49968" spans="2:2">
      <c r="B49968" s="15"/>
    </row>
    <row r="49969" spans="2:2">
      <c r="B49969" s="15"/>
    </row>
    <row r="49970" spans="2:2">
      <c r="B49970" s="15"/>
    </row>
    <row r="49971" spans="2:2">
      <c r="B49971" s="15"/>
    </row>
    <row r="49972" spans="2:2">
      <c r="B49972" s="15"/>
    </row>
    <row r="49973" spans="2:2">
      <c r="B49973" s="15"/>
    </row>
    <row r="49974" spans="2:2">
      <c r="B49974" s="15"/>
    </row>
    <row r="49975" spans="2:2">
      <c r="B49975" s="15"/>
    </row>
    <row r="49976" spans="2:2">
      <c r="B49976" s="15"/>
    </row>
    <row r="49977" spans="2:2">
      <c r="B49977" s="15"/>
    </row>
    <row r="49978" spans="2:2">
      <c r="B49978" s="15"/>
    </row>
    <row r="49979" spans="2:2">
      <c r="B49979" s="15"/>
    </row>
    <row r="49980" spans="2:2">
      <c r="B49980" s="15"/>
    </row>
    <row r="49981" spans="2:2">
      <c r="B49981" s="15"/>
    </row>
    <row r="49982" spans="2:2">
      <c r="B49982" s="15"/>
    </row>
    <row r="49983" spans="2:2">
      <c r="B49983" s="15"/>
    </row>
    <row r="49984" spans="2:2">
      <c r="B49984" s="15"/>
    </row>
    <row r="49985" spans="2:2">
      <c r="B49985" s="15"/>
    </row>
    <row r="49986" spans="2:2">
      <c r="B49986" s="15"/>
    </row>
    <row r="49987" spans="2:2">
      <c r="B49987" s="15"/>
    </row>
    <row r="49988" spans="2:2">
      <c r="B49988" s="15"/>
    </row>
    <row r="49989" spans="2:2">
      <c r="B49989" s="15"/>
    </row>
    <row r="49990" spans="2:2">
      <c r="B49990" s="15"/>
    </row>
    <row r="49991" spans="2:2">
      <c r="B49991" s="15"/>
    </row>
    <row r="49992" spans="2:2">
      <c r="B49992" s="15"/>
    </row>
    <row r="49993" spans="2:2">
      <c r="B49993" s="15"/>
    </row>
    <row r="49994" spans="2:2">
      <c r="B49994" s="15"/>
    </row>
    <row r="49995" spans="2:2">
      <c r="B49995" s="15"/>
    </row>
    <row r="49996" spans="2:2">
      <c r="B49996" s="15"/>
    </row>
    <row r="49997" spans="2:2">
      <c r="B49997" s="15"/>
    </row>
    <row r="49998" spans="2:2">
      <c r="B49998" s="15"/>
    </row>
    <row r="49999" spans="2:2">
      <c r="B49999" s="15"/>
    </row>
    <row r="50000" spans="2:2">
      <c r="B50000" s="15"/>
    </row>
    <row r="50001" spans="2:2">
      <c r="B50001" s="15"/>
    </row>
    <row r="50002" spans="2:2">
      <c r="B50002" s="15"/>
    </row>
    <row r="50003" spans="2:2">
      <c r="B50003" s="15"/>
    </row>
    <row r="50004" spans="2:2">
      <c r="B50004" s="15"/>
    </row>
    <row r="50005" spans="2:2">
      <c r="B50005" s="15"/>
    </row>
    <row r="50006" spans="2:2">
      <c r="B50006" s="15"/>
    </row>
    <row r="50007" spans="2:2">
      <c r="B50007" s="15"/>
    </row>
    <row r="50008" spans="2:2">
      <c r="B50008" s="15"/>
    </row>
    <row r="50009" spans="2:2">
      <c r="B50009" s="15"/>
    </row>
    <row r="50010" spans="2:2">
      <c r="B50010" s="15"/>
    </row>
    <row r="50011" spans="2:2">
      <c r="B50011" s="15"/>
    </row>
    <row r="50012" spans="2:2">
      <c r="B50012" s="15"/>
    </row>
    <row r="50013" spans="2:2">
      <c r="B50013" s="15"/>
    </row>
    <row r="50014" spans="2:2">
      <c r="B50014" s="15"/>
    </row>
    <row r="50015" spans="2:2">
      <c r="B50015" s="15"/>
    </row>
    <row r="50016" spans="2:2">
      <c r="B50016" s="15"/>
    </row>
    <row r="50017" spans="2:2">
      <c r="B50017" s="15"/>
    </row>
    <row r="50018" spans="2:2">
      <c r="B50018" s="15"/>
    </row>
    <row r="50019" spans="2:2">
      <c r="B50019" s="15"/>
    </row>
    <row r="50020" spans="2:2">
      <c r="B50020" s="15"/>
    </row>
    <row r="50021" spans="2:2">
      <c r="B50021" s="15"/>
    </row>
    <row r="50022" spans="2:2">
      <c r="B50022" s="15"/>
    </row>
    <row r="50023" spans="2:2">
      <c r="B50023" s="15"/>
    </row>
    <row r="50024" spans="2:2">
      <c r="B50024" s="15"/>
    </row>
    <row r="50025" spans="2:2">
      <c r="B50025" s="15"/>
    </row>
    <row r="50026" spans="2:2">
      <c r="B50026" s="15"/>
    </row>
    <row r="50027" spans="2:2">
      <c r="B50027" s="15"/>
    </row>
    <row r="50028" spans="2:2">
      <c r="B50028" s="15"/>
    </row>
    <row r="50029" spans="2:2">
      <c r="B50029" s="15"/>
    </row>
    <row r="50030" spans="2:2">
      <c r="B50030" s="15"/>
    </row>
    <row r="50031" spans="2:2">
      <c r="B50031" s="15"/>
    </row>
    <row r="50032" spans="2:2">
      <c r="B50032" s="15"/>
    </row>
    <row r="50033" spans="2:2">
      <c r="B50033" s="15"/>
    </row>
    <row r="50034" spans="2:2">
      <c r="B50034" s="15"/>
    </row>
    <row r="50035" spans="2:2">
      <c r="B50035" s="15"/>
    </row>
    <row r="50036" spans="2:2">
      <c r="B50036" s="15"/>
    </row>
    <row r="50037" spans="2:2">
      <c r="B50037" s="15"/>
    </row>
    <row r="50038" spans="2:2">
      <c r="B50038" s="15"/>
    </row>
    <row r="50039" spans="2:2">
      <c r="B50039" s="15"/>
    </row>
    <row r="50040" spans="2:2">
      <c r="B50040" s="15"/>
    </row>
    <row r="50041" spans="2:2">
      <c r="B50041" s="15"/>
    </row>
    <row r="50042" spans="2:2">
      <c r="B50042" s="15"/>
    </row>
    <row r="50043" spans="2:2">
      <c r="B50043" s="15"/>
    </row>
    <row r="50044" spans="2:2">
      <c r="B50044" s="15"/>
    </row>
    <row r="50045" spans="2:2">
      <c r="B50045" s="15"/>
    </row>
    <row r="50046" spans="2:2">
      <c r="B50046" s="15"/>
    </row>
    <row r="50047" spans="2:2">
      <c r="B50047" s="15"/>
    </row>
    <row r="50048" spans="2:2">
      <c r="B50048" s="15"/>
    </row>
    <row r="50049" spans="2:2">
      <c r="B50049" s="15"/>
    </row>
    <row r="50050" spans="2:2">
      <c r="B50050" s="15"/>
    </row>
    <row r="50051" spans="2:2">
      <c r="B50051" s="15"/>
    </row>
    <row r="50052" spans="2:2">
      <c r="B50052" s="15"/>
    </row>
    <row r="50053" spans="2:2">
      <c r="B50053" s="15"/>
    </row>
    <row r="50054" spans="2:2">
      <c r="B50054" s="15"/>
    </row>
    <row r="50055" spans="2:2">
      <c r="B50055" s="15"/>
    </row>
    <row r="50056" spans="2:2">
      <c r="B50056" s="15"/>
    </row>
    <row r="50057" spans="2:2">
      <c r="B50057" s="15"/>
    </row>
    <row r="50058" spans="2:2">
      <c r="B50058" s="15"/>
    </row>
    <row r="50059" spans="2:2">
      <c r="B50059" s="15"/>
    </row>
    <row r="50060" spans="2:2">
      <c r="B50060" s="15"/>
    </row>
    <row r="50061" spans="2:2">
      <c r="B50061" s="15"/>
    </row>
    <row r="50062" spans="2:2">
      <c r="B50062" s="15"/>
    </row>
    <row r="50063" spans="2:2">
      <c r="B50063" s="15"/>
    </row>
    <row r="50064" spans="2:2">
      <c r="B50064" s="15"/>
    </row>
    <row r="50065" spans="2:2">
      <c r="B50065" s="15"/>
    </row>
    <row r="50066" spans="2:2">
      <c r="B50066" s="15"/>
    </row>
    <row r="50067" spans="2:2">
      <c r="B50067" s="15"/>
    </row>
    <row r="50068" spans="2:2">
      <c r="B50068" s="15"/>
    </row>
    <row r="50069" spans="2:2">
      <c r="B50069" s="15"/>
    </row>
    <row r="50070" spans="2:2">
      <c r="B50070" s="15"/>
    </row>
    <row r="50071" spans="2:2">
      <c r="B50071" s="15"/>
    </row>
    <row r="50072" spans="2:2">
      <c r="B50072" s="15"/>
    </row>
    <row r="50073" spans="2:2">
      <c r="B50073" s="15"/>
    </row>
    <row r="50074" spans="2:2">
      <c r="B50074" s="15"/>
    </row>
    <row r="50075" spans="2:2">
      <c r="B50075" s="15"/>
    </row>
    <row r="50076" spans="2:2">
      <c r="B50076" s="15"/>
    </row>
    <row r="50077" spans="2:2">
      <c r="B50077" s="15"/>
    </row>
    <row r="50078" spans="2:2">
      <c r="B50078" s="15"/>
    </row>
    <row r="50079" spans="2:2">
      <c r="B50079" s="15"/>
    </row>
    <row r="50080" spans="2:2">
      <c r="B50080" s="15"/>
    </row>
    <row r="50081" spans="2:2">
      <c r="B50081" s="15"/>
    </row>
    <row r="50082" spans="2:2">
      <c r="B50082" s="15"/>
    </row>
    <row r="50083" spans="2:2">
      <c r="B50083" s="15"/>
    </row>
    <row r="50084" spans="2:2">
      <c r="B50084" s="15"/>
    </row>
    <row r="50085" spans="2:2">
      <c r="B50085" s="15"/>
    </row>
    <row r="50086" spans="2:2">
      <c r="B50086" s="15"/>
    </row>
    <row r="50087" spans="2:2">
      <c r="B50087" s="15"/>
    </row>
    <row r="50088" spans="2:2">
      <c r="B50088" s="15"/>
    </row>
    <row r="50089" spans="2:2">
      <c r="B50089" s="15"/>
    </row>
    <row r="50090" spans="2:2">
      <c r="B50090" s="15"/>
    </row>
    <row r="50091" spans="2:2">
      <c r="B50091" s="15"/>
    </row>
    <row r="50092" spans="2:2">
      <c r="B50092" s="15"/>
    </row>
    <row r="50093" spans="2:2">
      <c r="B50093" s="15"/>
    </row>
    <row r="50094" spans="2:2">
      <c r="B50094" s="15"/>
    </row>
    <row r="50095" spans="2:2">
      <c r="B50095" s="15"/>
    </row>
    <row r="50096" spans="2:2">
      <c r="B50096" s="15"/>
    </row>
    <row r="50097" spans="2:2">
      <c r="B50097" s="15"/>
    </row>
    <row r="50098" spans="2:2">
      <c r="B50098" s="15"/>
    </row>
    <row r="50099" spans="2:2">
      <c r="B50099" s="15"/>
    </row>
    <row r="50100" spans="2:2">
      <c r="B50100" s="15"/>
    </row>
    <row r="50101" spans="2:2">
      <c r="B50101" s="15"/>
    </row>
    <row r="50102" spans="2:2">
      <c r="B50102" s="15"/>
    </row>
    <row r="50103" spans="2:2">
      <c r="B50103" s="15"/>
    </row>
    <row r="50104" spans="2:2">
      <c r="B50104" s="15"/>
    </row>
    <row r="50105" spans="2:2">
      <c r="B50105" s="15"/>
    </row>
    <row r="50106" spans="2:2">
      <c r="B50106" s="15"/>
    </row>
    <row r="50107" spans="2:2">
      <c r="B50107" s="15"/>
    </row>
    <row r="50108" spans="2:2">
      <c r="B50108" s="15"/>
    </row>
    <row r="50109" spans="2:2">
      <c r="B50109" s="15"/>
    </row>
    <row r="50110" spans="2:2">
      <c r="B50110" s="15"/>
    </row>
    <row r="50111" spans="2:2">
      <c r="B50111" s="15"/>
    </row>
    <row r="50112" spans="2:2">
      <c r="B50112" s="15"/>
    </row>
    <row r="50113" spans="2:2">
      <c r="B50113" s="15"/>
    </row>
    <row r="50114" spans="2:2">
      <c r="B50114" s="15"/>
    </row>
    <row r="50115" spans="2:2">
      <c r="B50115" s="15"/>
    </row>
    <row r="50116" spans="2:2">
      <c r="B50116" s="15"/>
    </row>
    <row r="50117" spans="2:2">
      <c r="B50117" s="15"/>
    </row>
    <row r="50118" spans="2:2">
      <c r="B50118" s="15"/>
    </row>
    <row r="50119" spans="2:2">
      <c r="B50119" s="15"/>
    </row>
    <row r="50120" spans="2:2">
      <c r="B50120" s="15"/>
    </row>
    <row r="50121" spans="2:2">
      <c r="B50121" s="15"/>
    </row>
    <row r="50122" spans="2:2">
      <c r="B50122" s="15"/>
    </row>
    <row r="50123" spans="2:2">
      <c r="B50123" s="15"/>
    </row>
    <row r="50124" spans="2:2">
      <c r="B50124" s="15"/>
    </row>
    <row r="50125" spans="2:2">
      <c r="B50125" s="15"/>
    </row>
    <row r="50126" spans="2:2">
      <c r="B50126" s="15"/>
    </row>
    <row r="50127" spans="2:2">
      <c r="B50127" s="15"/>
    </row>
    <row r="50128" spans="2:2">
      <c r="B50128" s="15"/>
    </row>
    <row r="50129" spans="2:2">
      <c r="B50129" s="15"/>
    </row>
    <row r="50130" spans="2:2">
      <c r="B50130" s="15"/>
    </row>
    <row r="50131" spans="2:2">
      <c r="B50131" s="15"/>
    </row>
    <row r="50132" spans="2:2">
      <c r="B50132" s="15"/>
    </row>
    <row r="50133" spans="2:2">
      <c r="B50133" s="15"/>
    </row>
    <row r="50134" spans="2:2">
      <c r="B50134" s="15"/>
    </row>
    <row r="50135" spans="2:2">
      <c r="B50135" s="15"/>
    </row>
    <row r="50136" spans="2:2">
      <c r="B50136" s="15"/>
    </row>
    <row r="50137" spans="2:2">
      <c r="B50137" s="15"/>
    </row>
    <row r="50138" spans="2:2">
      <c r="B50138" s="15"/>
    </row>
    <row r="50139" spans="2:2">
      <c r="B50139" s="15"/>
    </row>
    <row r="50140" spans="2:2">
      <c r="B50140" s="15"/>
    </row>
    <row r="50141" spans="2:2">
      <c r="B50141" s="15"/>
    </row>
    <row r="50142" spans="2:2">
      <c r="B50142" s="15"/>
    </row>
    <row r="50143" spans="2:2">
      <c r="B50143" s="15"/>
    </row>
    <row r="50144" spans="2:2">
      <c r="B50144" s="15"/>
    </row>
    <row r="50145" spans="2:2">
      <c r="B50145" s="15"/>
    </row>
    <row r="50146" spans="2:2">
      <c r="B50146" s="15"/>
    </row>
    <row r="50147" spans="2:2">
      <c r="B50147" s="15"/>
    </row>
    <row r="50148" spans="2:2">
      <c r="B50148" s="15"/>
    </row>
    <row r="50149" spans="2:2">
      <c r="B50149" s="15"/>
    </row>
    <row r="50150" spans="2:2">
      <c r="B50150" s="15"/>
    </row>
    <row r="50151" spans="2:2">
      <c r="B50151" s="15"/>
    </row>
    <row r="50152" spans="2:2">
      <c r="B50152" s="15"/>
    </row>
    <row r="50153" spans="2:2">
      <c r="B50153" s="15"/>
    </row>
    <row r="50154" spans="2:2">
      <c r="B50154" s="15"/>
    </row>
    <row r="50155" spans="2:2">
      <c r="B50155" s="15"/>
    </row>
    <row r="50156" spans="2:2">
      <c r="B50156" s="15"/>
    </row>
    <row r="50157" spans="2:2">
      <c r="B50157" s="15"/>
    </row>
    <row r="50158" spans="2:2">
      <c r="B50158" s="15"/>
    </row>
    <row r="50159" spans="2:2">
      <c r="B50159" s="15"/>
    </row>
    <row r="50160" spans="2:2">
      <c r="B50160" s="15"/>
    </row>
    <row r="50161" spans="2:2">
      <c r="B50161" s="15"/>
    </row>
    <row r="50162" spans="2:2">
      <c r="B50162" s="15"/>
    </row>
    <row r="50163" spans="2:2">
      <c r="B50163" s="15"/>
    </row>
    <row r="50164" spans="2:2">
      <c r="B50164" s="15"/>
    </row>
    <row r="50165" spans="2:2">
      <c r="B50165" s="15"/>
    </row>
    <row r="50166" spans="2:2">
      <c r="B50166" s="15"/>
    </row>
    <row r="50167" spans="2:2">
      <c r="B50167" s="15"/>
    </row>
    <row r="50168" spans="2:2">
      <c r="B50168" s="15"/>
    </row>
    <row r="50169" spans="2:2">
      <c r="B50169" s="15"/>
    </row>
    <row r="50170" spans="2:2">
      <c r="B50170" s="15"/>
    </row>
    <row r="50171" spans="2:2">
      <c r="B50171" s="15"/>
    </row>
    <row r="50172" spans="2:2">
      <c r="B50172" s="15"/>
    </row>
    <row r="50173" spans="2:2">
      <c r="B50173" s="15"/>
    </row>
    <row r="50174" spans="2:2">
      <c r="B50174" s="15"/>
    </row>
    <row r="50175" spans="2:2">
      <c r="B50175" s="15"/>
    </row>
    <row r="50176" spans="2:2">
      <c r="B50176" s="15"/>
    </row>
    <row r="50177" spans="2:2">
      <c r="B50177" s="15"/>
    </row>
    <row r="50178" spans="2:2">
      <c r="B50178" s="15"/>
    </row>
    <row r="50179" spans="2:2">
      <c r="B50179" s="15"/>
    </row>
    <row r="50180" spans="2:2">
      <c r="B50180" s="15"/>
    </row>
    <row r="50181" spans="2:2">
      <c r="B50181" s="15"/>
    </row>
    <row r="50182" spans="2:2">
      <c r="B50182" s="15"/>
    </row>
    <row r="50183" spans="2:2">
      <c r="B50183" s="15"/>
    </row>
    <row r="50184" spans="2:2">
      <c r="B50184" s="15"/>
    </row>
    <row r="50185" spans="2:2">
      <c r="B50185" s="15"/>
    </row>
    <row r="50186" spans="2:2">
      <c r="B50186" s="15"/>
    </row>
    <row r="50187" spans="2:2">
      <c r="B50187" s="15"/>
    </row>
    <row r="50188" spans="2:2">
      <c r="B50188" s="15"/>
    </row>
    <row r="50189" spans="2:2">
      <c r="B50189" s="15"/>
    </row>
    <row r="50190" spans="2:2">
      <c r="B50190" s="15"/>
    </row>
    <row r="50191" spans="2:2">
      <c r="B50191" s="15"/>
    </row>
    <row r="50192" spans="2:2">
      <c r="B50192" s="15"/>
    </row>
    <row r="50193" spans="2:2">
      <c r="B50193" s="15"/>
    </row>
    <row r="50194" spans="2:2">
      <c r="B50194" s="15"/>
    </row>
    <row r="50195" spans="2:2">
      <c r="B50195" s="15"/>
    </row>
    <row r="50196" spans="2:2">
      <c r="B50196" s="15"/>
    </row>
    <row r="50197" spans="2:2">
      <c r="B50197" s="15"/>
    </row>
    <row r="50198" spans="2:2">
      <c r="B50198" s="15"/>
    </row>
    <row r="50199" spans="2:2">
      <c r="B50199" s="15"/>
    </row>
    <row r="50200" spans="2:2">
      <c r="B50200" s="15"/>
    </row>
    <row r="50201" spans="2:2">
      <c r="B50201" s="15"/>
    </row>
    <row r="50202" spans="2:2">
      <c r="B50202" s="15"/>
    </row>
    <row r="50203" spans="2:2">
      <c r="B50203" s="15"/>
    </row>
    <row r="50204" spans="2:2">
      <c r="B50204" s="15"/>
    </row>
    <row r="50205" spans="2:2">
      <c r="B50205" s="15"/>
    </row>
    <row r="50206" spans="2:2">
      <c r="B50206" s="15"/>
    </row>
    <row r="50207" spans="2:2">
      <c r="B50207" s="15"/>
    </row>
    <row r="50208" spans="2:2">
      <c r="B50208" s="15"/>
    </row>
    <row r="50209" spans="2:2">
      <c r="B50209" s="15"/>
    </row>
    <row r="50210" spans="2:2">
      <c r="B50210" s="15"/>
    </row>
    <row r="50211" spans="2:2">
      <c r="B50211" s="15"/>
    </row>
    <row r="50212" spans="2:2">
      <c r="B50212" s="15"/>
    </row>
    <row r="50213" spans="2:2">
      <c r="B50213" s="15"/>
    </row>
    <row r="50214" spans="2:2">
      <c r="B50214" s="15"/>
    </row>
    <row r="50215" spans="2:2">
      <c r="B50215" s="15"/>
    </row>
    <row r="50216" spans="2:2">
      <c r="B50216" s="15"/>
    </row>
    <row r="50217" spans="2:2">
      <c r="B50217" s="15"/>
    </row>
    <row r="50218" spans="2:2">
      <c r="B50218" s="15"/>
    </row>
    <row r="50219" spans="2:2">
      <c r="B50219" s="15"/>
    </row>
    <row r="50220" spans="2:2">
      <c r="B50220" s="15"/>
    </row>
    <row r="50221" spans="2:2">
      <c r="B50221" s="15"/>
    </row>
    <row r="50222" spans="2:2">
      <c r="B50222" s="15"/>
    </row>
    <row r="50223" spans="2:2">
      <c r="B50223" s="15"/>
    </row>
    <row r="50224" spans="2:2">
      <c r="B50224" s="15"/>
    </row>
    <row r="50225" spans="2:2">
      <c r="B50225" s="15"/>
    </row>
    <row r="50226" spans="2:2">
      <c r="B50226" s="15"/>
    </row>
    <row r="50227" spans="2:2">
      <c r="B50227" s="15"/>
    </row>
    <row r="50228" spans="2:2">
      <c r="B50228" s="15"/>
    </row>
    <row r="50229" spans="2:2">
      <c r="B50229" s="15"/>
    </row>
    <row r="50230" spans="2:2">
      <c r="B50230" s="15"/>
    </row>
    <row r="50231" spans="2:2">
      <c r="B50231" s="15"/>
    </row>
    <row r="50232" spans="2:2">
      <c r="B50232" s="15"/>
    </row>
    <row r="50233" spans="2:2">
      <c r="B50233" s="15"/>
    </row>
    <row r="50234" spans="2:2">
      <c r="B50234" s="15"/>
    </row>
    <row r="50235" spans="2:2">
      <c r="B50235" s="15"/>
    </row>
    <row r="50236" spans="2:2">
      <c r="B50236" s="15"/>
    </row>
    <row r="50237" spans="2:2">
      <c r="B50237" s="15"/>
    </row>
    <row r="50238" spans="2:2">
      <c r="B50238" s="15"/>
    </row>
    <row r="50239" spans="2:2">
      <c r="B50239" s="15"/>
    </row>
    <row r="50240" spans="2:2">
      <c r="B50240" s="15"/>
    </row>
    <row r="50241" spans="2:2">
      <c r="B50241" s="15"/>
    </row>
    <row r="50242" spans="2:2">
      <c r="B50242" s="15"/>
    </row>
    <row r="50243" spans="2:2">
      <c r="B50243" s="15"/>
    </row>
    <row r="50244" spans="2:2">
      <c r="B50244" s="15"/>
    </row>
    <row r="50245" spans="2:2">
      <c r="B50245" s="15"/>
    </row>
    <row r="50246" spans="2:2">
      <c r="B50246" s="15"/>
    </row>
    <row r="50247" spans="2:2">
      <c r="B50247" s="15"/>
    </row>
    <row r="50248" spans="2:2">
      <c r="B50248" s="15"/>
    </row>
    <row r="50249" spans="2:2">
      <c r="B50249" s="15"/>
    </row>
    <row r="50250" spans="2:2">
      <c r="B50250" s="15"/>
    </row>
    <row r="50251" spans="2:2">
      <c r="B50251" s="15"/>
    </row>
    <row r="50252" spans="2:2">
      <c r="B50252" s="15"/>
    </row>
    <row r="50253" spans="2:2">
      <c r="B50253" s="15"/>
    </row>
    <row r="50254" spans="2:2">
      <c r="B50254" s="15"/>
    </row>
    <row r="50255" spans="2:2">
      <c r="B50255" s="15"/>
    </row>
    <row r="50256" spans="2:2">
      <c r="B50256" s="15"/>
    </row>
    <row r="50257" spans="2:2">
      <c r="B50257" s="15"/>
    </row>
    <row r="50258" spans="2:2">
      <c r="B50258" s="15"/>
    </row>
    <row r="50259" spans="2:2">
      <c r="B50259" s="15"/>
    </row>
    <row r="50260" spans="2:2">
      <c r="B50260" s="15"/>
    </row>
    <row r="50261" spans="2:2">
      <c r="B50261" s="15"/>
    </row>
    <row r="50262" spans="2:2">
      <c r="B50262" s="15"/>
    </row>
    <row r="50263" spans="2:2">
      <c r="B50263" s="15"/>
    </row>
    <row r="50264" spans="2:2">
      <c r="B50264" s="15"/>
    </row>
    <row r="50265" spans="2:2">
      <c r="B50265" s="15"/>
    </row>
    <row r="50266" spans="2:2">
      <c r="B50266" s="15"/>
    </row>
    <row r="50267" spans="2:2">
      <c r="B50267" s="15"/>
    </row>
    <row r="50268" spans="2:2">
      <c r="B50268" s="15"/>
    </row>
    <row r="50269" spans="2:2">
      <c r="B50269" s="15"/>
    </row>
    <row r="50270" spans="2:2">
      <c r="B50270" s="15"/>
    </row>
    <row r="50271" spans="2:2">
      <c r="B50271" s="15"/>
    </row>
    <row r="50272" spans="2:2">
      <c r="B50272" s="15"/>
    </row>
    <row r="50273" spans="2:2">
      <c r="B50273" s="15"/>
    </row>
    <row r="50274" spans="2:2">
      <c r="B50274" s="15"/>
    </row>
    <row r="50275" spans="2:2">
      <c r="B50275" s="15"/>
    </row>
    <row r="50276" spans="2:2">
      <c r="B50276" s="15"/>
    </row>
    <row r="50277" spans="2:2">
      <c r="B50277" s="15"/>
    </row>
    <row r="50278" spans="2:2">
      <c r="B50278" s="15"/>
    </row>
    <row r="50279" spans="2:2">
      <c r="B50279" s="15"/>
    </row>
    <row r="50280" spans="2:2">
      <c r="B50280" s="15"/>
    </row>
    <row r="50281" spans="2:2">
      <c r="B50281" s="15"/>
    </row>
    <row r="50282" spans="2:2">
      <c r="B50282" s="15"/>
    </row>
    <row r="50283" spans="2:2">
      <c r="B50283" s="15"/>
    </row>
    <row r="50284" spans="2:2">
      <c r="B50284" s="15"/>
    </row>
    <row r="50285" spans="2:2">
      <c r="B50285" s="15"/>
    </row>
    <row r="50286" spans="2:2">
      <c r="B50286" s="15"/>
    </row>
    <row r="50287" spans="2:2">
      <c r="B50287" s="15"/>
    </row>
    <row r="50288" spans="2:2">
      <c r="B50288" s="15"/>
    </row>
    <row r="50289" spans="2:2">
      <c r="B50289" s="15"/>
    </row>
    <row r="50290" spans="2:2">
      <c r="B50290" s="15"/>
    </row>
    <row r="50291" spans="2:2">
      <c r="B50291" s="15"/>
    </row>
    <row r="50292" spans="2:2">
      <c r="B50292" s="15"/>
    </row>
    <row r="50293" spans="2:2">
      <c r="B50293" s="15"/>
    </row>
    <row r="50294" spans="2:2">
      <c r="B50294" s="15"/>
    </row>
    <row r="50295" spans="2:2">
      <c r="B50295" s="15"/>
    </row>
    <row r="50296" spans="2:2">
      <c r="B50296" s="15"/>
    </row>
    <row r="50297" spans="2:2">
      <c r="B50297" s="15"/>
    </row>
    <row r="50298" spans="2:2">
      <c r="B50298" s="15"/>
    </row>
    <row r="50299" spans="2:2">
      <c r="B50299" s="15"/>
    </row>
    <row r="50300" spans="2:2">
      <c r="B50300" s="15"/>
    </row>
    <row r="50301" spans="2:2">
      <c r="B50301" s="15"/>
    </row>
    <row r="50302" spans="2:2">
      <c r="B50302" s="15"/>
    </row>
    <row r="50303" spans="2:2">
      <c r="B50303" s="15"/>
    </row>
    <row r="50304" spans="2:2">
      <c r="B50304" s="15"/>
    </row>
    <row r="50305" spans="2:2">
      <c r="B50305" s="15"/>
    </row>
    <row r="50306" spans="2:2">
      <c r="B50306" s="15"/>
    </row>
    <row r="50307" spans="2:2">
      <c r="B50307" s="15"/>
    </row>
    <row r="50308" spans="2:2">
      <c r="B50308" s="15"/>
    </row>
    <row r="50309" spans="2:2">
      <c r="B50309" s="15"/>
    </row>
    <row r="50310" spans="2:2">
      <c r="B50310" s="15"/>
    </row>
    <row r="50311" spans="2:2">
      <c r="B50311" s="15"/>
    </row>
    <row r="50312" spans="2:2">
      <c r="B50312" s="15"/>
    </row>
    <row r="50313" spans="2:2">
      <c r="B50313" s="15"/>
    </row>
    <row r="50314" spans="2:2">
      <c r="B50314" s="15"/>
    </row>
    <row r="50315" spans="2:2">
      <c r="B50315" s="15"/>
    </row>
    <row r="50316" spans="2:2">
      <c r="B50316" s="15"/>
    </row>
    <row r="50317" spans="2:2">
      <c r="B50317" s="15"/>
    </row>
    <row r="50318" spans="2:2">
      <c r="B50318" s="15"/>
    </row>
    <row r="50319" spans="2:2">
      <c r="B50319" s="15"/>
    </row>
    <row r="50320" spans="2:2">
      <c r="B50320" s="15"/>
    </row>
    <row r="50321" spans="2:2">
      <c r="B50321" s="15"/>
    </row>
    <row r="50322" spans="2:2">
      <c r="B50322" s="15"/>
    </row>
    <row r="50323" spans="2:2">
      <c r="B50323" s="15"/>
    </row>
    <row r="50324" spans="2:2">
      <c r="B50324" s="15"/>
    </row>
    <row r="50325" spans="2:2">
      <c r="B50325" s="15"/>
    </row>
    <row r="50326" spans="2:2">
      <c r="B50326" s="15"/>
    </row>
    <row r="50327" spans="2:2">
      <c r="B50327" s="15"/>
    </row>
    <row r="50328" spans="2:2">
      <c r="B50328" s="15"/>
    </row>
    <row r="50329" spans="2:2">
      <c r="B50329" s="15"/>
    </row>
    <row r="50330" spans="2:2">
      <c r="B50330" s="15"/>
    </row>
    <row r="50331" spans="2:2">
      <c r="B50331" s="15"/>
    </row>
    <row r="50332" spans="2:2">
      <c r="B50332" s="15"/>
    </row>
    <row r="50333" spans="2:2">
      <c r="B50333" s="15"/>
    </row>
    <row r="50334" spans="2:2">
      <c r="B50334" s="15"/>
    </row>
    <row r="50335" spans="2:2">
      <c r="B50335" s="15"/>
    </row>
    <row r="50336" spans="2:2">
      <c r="B50336" s="15"/>
    </row>
    <row r="50337" spans="2:2">
      <c r="B50337" s="15"/>
    </row>
    <row r="50338" spans="2:2">
      <c r="B50338" s="15"/>
    </row>
    <row r="50339" spans="2:2">
      <c r="B50339" s="15"/>
    </row>
    <row r="50340" spans="2:2">
      <c r="B50340" s="15"/>
    </row>
    <row r="50341" spans="2:2">
      <c r="B50341" s="15"/>
    </row>
    <row r="50342" spans="2:2">
      <c r="B50342" s="15"/>
    </row>
    <row r="50343" spans="2:2">
      <c r="B50343" s="15"/>
    </row>
    <row r="50344" spans="2:2">
      <c r="B50344" s="15"/>
    </row>
    <row r="50345" spans="2:2">
      <c r="B50345" s="15"/>
    </row>
    <row r="50346" spans="2:2">
      <c r="B50346" s="15"/>
    </row>
    <row r="50347" spans="2:2">
      <c r="B50347" s="15"/>
    </row>
    <row r="50348" spans="2:2">
      <c r="B50348" s="15"/>
    </row>
    <row r="50349" spans="2:2">
      <c r="B50349" s="15"/>
    </row>
    <row r="50350" spans="2:2">
      <c r="B50350" s="15"/>
    </row>
    <row r="50351" spans="2:2">
      <c r="B50351" s="15"/>
    </row>
    <row r="50352" spans="2:2">
      <c r="B50352" s="15"/>
    </row>
    <row r="50353" spans="2:2">
      <c r="B50353" s="15"/>
    </row>
    <row r="50354" spans="2:2">
      <c r="B50354" s="15"/>
    </row>
    <row r="50355" spans="2:2">
      <c r="B50355" s="15"/>
    </row>
    <row r="50356" spans="2:2">
      <c r="B50356" s="15"/>
    </row>
    <row r="50357" spans="2:2">
      <c r="B50357" s="15"/>
    </row>
    <row r="50358" spans="2:2">
      <c r="B50358" s="15"/>
    </row>
    <row r="50359" spans="2:2">
      <c r="B50359" s="15"/>
    </row>
    <row r="50360" spans="2:2">
      <c r="B50360" s="15"/>
    </row>
    <row r="50361" spans="2:2">
      <c r="B50361" s="15"/>
    </row>
    <row r="50362" spans="2:2">
      <c r="B50362" s="15"/>
    </row>
    <row r="50363" spans="2:2">
      <c r="B50363" s="15"/>
    </row>
    <row r="50364" spans="2:2">
      <c r="B50364" s="15"/>
    </row>
    <row r="50365" spans="2:2">
      <c r="B50365" s="15"/>
    </row>
    <row r="50366" spans="2:2">
      <c r="B50366" s="15"/>
    </row>
    <row r="50367" spans="2:2">
      <c r="B50367" s="15"/>
    </row>
    <row r="50368" spans="2:2">
      <c r="B50368" s="15"/>
    </row>
    <row r="50369" spans="2:2">
      <c r="B50369" s="15"/>
    </row>
    <row r="50370" spans="2:2">
      <c r="B50370" s="15"/>
    </row>
    <row r="50371" spans="2:2">
      <c r="B50371" s="15"/>
    </row>
    <row r="50372" spans="2:2">
      <c r="B50372" s="15"/>
    </row>
    <row r="50373" spans="2:2">
      <c r="B50373" s="15"/>
    </row>
    <row r="50374" spans="2:2">
      <c r="B50374" s="15"/>
    </row>
    <row r="50375" spans="2:2">
      <c r="B50375" s="15"/>
    </row>
    <row r="50376" spans="2:2">
      <c r="B50376" s="15"/>
    </row>
    <row r="50377" spans="2:2">
      <c r="B50377" s="15"/>
    </row>
    <row r="50378" spans="2:2">
      <c r="B50378" s="15"/>
    </row>
    <row r="50379" spans="2:2">
      <c r="B50379" s="15"/>
    </row>
    <row r="50380" spans="2:2">
      <c r="B50380" s="15"/>
    </row>
    <row r="50381" spans="2:2">
      <c r="B50381" s="15"/>
    </row>
    <row r="50382" spans="2:2">
      <c r="B50382" s="15"/>
    </row>
    <row r="50383" spans="2:2">
      <c r="B50383" s="15"/>
    </row>
    <row r="50384" spans="2:2">
      <c r="B50384" s="15"/>
    </row>
    <row r="50385" spans="2:2">
      <c r="B50385" s="15"/>
    </row>
    <row r="50386" spans="2:2">
      <c r="B50386" s="15"/>
    </row>
    <row r="50387" spans="2:2">
      <c r="B50387" s="15"/>
    </row>
    <row r="50388" spans="2:2">
      <c r="B50388" s="15"/>
    </row>
    <row r="50389" spans="2:2">
      <c r="B50389" s="15"/>
    </row>
    <row r="50390" spans="2:2">
      <c r="B50390" s="15"/>
    </row>
    <row r="50391" spans="2:2">
      <c r="B50391" s="15"/>
    </row>
    <row r="50392" spans="2:2">
      <c r="B50392" s="15"/>
    </row>
    <row r="50393" spans="2:2">
      <c r="B50393" s="15"/>
    </row>
    <row r="50394" spans="2:2">
      <c r="B50394" s="15"/>
    </row>
    <row r="50395" spans="2:2">
      <c r="B50395" s="15"/>
    </row>
    <row r="50396" spans="2:2">
      <c r="B50396" s="15"/>
    </row>
    <row r="50397" spans="2:2">
      <c r="B50397" s="15"/>
    </row>
    <row r="50398" spans="2:2">
      <c r="B50398" s="15"/>
    </row>
    <row r="50399" spans="2:2">
      <c r="B50399" s="15"/>
    </row>
    <row r="50400" spans="2:2">
      <c r="B50400" s="15"/>
    </row>
    <row r="50401" spans="2:2">
      <c r="B50401" s="15"/>
    </row>
    <row r="50402" spans="2:2">
      <c r="B50402" s="15"/>
    </row>
    <row r="50403" spans="2:2">
      <c r="B50403" s="15"/>
    </row>
    <row r="50404" spans="2:2">
      <c r="B50404" s="15"/>
    </row>
    <row r="50405" spans="2:2">
      <c r="B50405" s="15"/>
    </row>
    <row r="50406" spans="2:2">
      <c r="B50406" s="15"/>
    </row>
    <row r="50407" spans="2:2">
      <c r="B50407" s="15"/>
    </row>
    <row r="50408" spans="2:2">
      <c r="B50408" s="15"/>
    </row>
    <row r="50409" spans="2:2">
      <c r="B50409" s="15"/>
    </row>
    <row r="50410" spans="2:2">
      <c r="B50410" s="15"/>
    </row>
    <row r="50411" spans="2:2">
      <c r="B50411" s="15"/>
    </row>
    <row r="50412" spans="2:2">
      <c r="B50412" s="15"/>
    </row>
    <row r="50413" spans="2:2">
      <c r="B50413" s="15"/>
    </row>
    <row r="50414" spans="2:2">
      <c r="B50414" s="15"/>
    </row>
    <row r="50415" spans="2:2">
      <c r="B50415" s="15"/>
    </row>
    <row r="50416" spans="2:2">
      <c r="B50416" s="15"/>
    </row>
    <row r="50417" spans="2:2">
      <c r="B50417" s="15"/>
    </row>
    <row r="50418" spans="2:2">
      <c r="B50418" s="15"/>
    </row>
    <row r="50419" spans="2:2">
      <c r="B50419" s="15"/>
    </row>
    <row r="50420" spans="2:2">
      <c r="B50420" s="15"/>
    </row>
    <row r="50421" spans="2:2">
      <c r="B50421" s="15"/>
    </row>
    <row r="50422" spans="2:2">
      <c r="B50422" s="15"/>
    </row>
    <row r="50423" spans="2:2">
      <c r="B50423" s="15"/>
    </row>
    <row r="50424" spans="2:2">
      <c r="B50424" s="15"/>
    </row>
    <row r="50425" spans="2:2">
      <c r="B50425" s="15"/>
    </row>
    <row r="50426" spans="2:2">
      <c r="B50426" s="15"/>
    </row>
    <row r="50427" spans="2:2">
      <c r="B50427" s="15"/>
    </row>
    <row r="50428" spans="2:2">
      <c r="B50428" s="15"/>
    </row>
    <row r="50429" spans="2:2">
      <c r="B50429" s="15"/>
    </row>
    <row r="50430" spans="2:2">
      <c r="B50430" s="15"/>
    </row>
    <row r="50431" spans="2:2">
      <c r="B50431" s="15"/>
    </row>
    <row r="50432" spans="2:2">
      <c r="B50432" s="15"/>
    </row>
    <row r="50433" spans="2:2">
      <c r="B50433" s="15"/>
    </row>
    <row r="50434" spans="2:2">
      <c r="B50434" s="15"/>
    </row>
    <row r="50435" spans="2:2">
      <c r="B50435" s="15"/>
    </row>
    <row r="50436" spans="2:2">
      <c r="B50436" s="15"/>
    </row>
    <row r="50437" spans="2:2">
      <c r="B50437" s="15"/>
    </row>
    <row r="50438" spans="2:2">
      <c r="B50438" s="15"/>
    </row>
    <row r="50439" spans="2:2">
      <c r="B50439" s="15"/>
    </row>
    <row r="50440" spans="2:2">
      <c r="B50440" s="15"/>
    </row>
    <row r="50441" spans="2:2">
      <c r="B50441" s="15"/>
    </row>
    <row r="50442" spans="2:2">
      <c r="B50442" s="15"/>
    </row>
    <row r="50443" spans="2:2">
      <c r="B50443" s="15"/>
    </row>
    <row r="50444" spans="2:2">
      <c r="B50444" s="15"/>
    </row>
    <row r="50445" spans="2:2">
      <c r="B50445" s="15"/>
    </row>
    <row r="50446" spans="2:2">
      <c r="B50446" s="15"/>
    </row>
    <row r="50447" spans="2:2">
      <c r="B50447" s="15"/>
    </row>
    <row r="50448" spans="2:2">
      <c r="B50448" s="15"/>
    </row>
    <row r="50449" spans="2:2">
      <c r="B50449" s="15"/>
    </row>
    <row r="50450" spans="2:2">
      <c r="B50450" s="15"/>
    </row>
    <row r="50451" spans="2:2">
      <c r="B50451" s="15"/>
    </row>
    <row r="50452" spans="2:2">
      <c r="B50452" s="15"/>
    </row>
    <row r="50453" spans="2:2">
      <c r="B50453" s="15"/>
    </row>
    <row r="50454" spans="2:2">
      <c r="B50454" s="15"/>
    </row>
    <row r="50455" spans="2:2">
      <c r="B50455" s="15"/>
    </row>
    <row r="50456" spans="2:2">
      <c r="B50456" s="15"/>
    </row>
    <row r="50457" spans="2:2">
      <c r="B50457" s="15"/>
    </row>
    <row r="50458" spans="2:2">
      <c r="B50458" s="15"/>
    </row>
    <row r="50459" spans="2:2">
      <c r="B50459" s="15"/>
    </row>
    <row r="50460" spans="2:2">
      <c r="B50460" s="15"/>
    </row>
    <row r="50461" spans="2:2">
      <c r="B50461" s="15"/>
    </row>
    <row r="50462" spans="2:2">
      <c r="B50462" s="15"/>
    </row>
    <row r="50463" spans="2:2">
      <c r="B50463" s="15"/>
    </row>
    <row r="50464" spans="2:2">
      <c r="B50464" s="15"/>
    </row>
    <row r="50465" spans="2:2">
      <c r="B50465" s="15"/>
    </row>
    <row r="50466" spans="2:2">
      <c r="B50466" s="15"/>
    </row>
    <row r="50467" spans="2:2">
      <c r="B50467" s="15"/>
    </row>
    <row r="50468" spans="2:2">
      <c r="B50468" s="15"/>
    </row>
    <row r="50469" spans="2:2">
      <c r="B50469" s="15"/>
    </row>
    <row r="50470" spans="2:2">
      <c r="B50470" s="15"/>
    </row>
    <row r="50471" spans="2:2">
      <c r="B50471" s="15"/>
    </row>
    <row r="50472" spans="2:2">
      <c r="B50472" s="15"/>
    </row>
    <row r="50473" spans="2:2">
      <c r="B50473" s="15"/>
    </row>
    <row r="50474" spans="2:2">
      <c r="B50474" s="15"/>
    </row>
    <row r="50475" spans="2:2">
      <c r="B50475" s="15"/>
    </row>
    <row r="50476" spans="2:2">
      <c r="B50476" s="15"/>
    </row>
    <row r="50477" spans="2:2">
      <c r="B50477" s="15"/>
    </row>
    <row r="50478" spans="2:2">
      <c r="B50478" s="15"/>
    </row>
    <row r="50479" spans="2:2">
      <c r="B50479" s="15"/>
    </row>
    <row r="50480" spans="2:2">
      <c r="B50480" s="15"/>
    </row>
    <row r="50481" spans="2:2">
      <c r="B50481" s="15"/>
    </row>
    <row r="50482" spans="2:2">
      <c r="B50482" s="15"/>
    </row>
    <row r="50483" spans="2:2">
      <c r="B50483" s="15"/>
    </row>
    <row r="50484" spans="2:2">
      <c r="B50484" s="15"/>
    </row>
    <row r="50485" spans="2:2">
      <c r="B50485" s="15"/>
    </row>
    <row r="50486" spans="2:2">
      <c r="B50486" s="15"/>
    </row>
    <row r="50487" spans="2:2">
      <c r="B50487" s="15"/>
    </row>
    <row r="50488" spans="2:2">
      <c r="B50488" s="15"/>
    </row>
    <row r="50489" spans="2:2">
      <c r="B50489" s="15"/>
    </row>
    <row r="50490" spans="2:2">
      <c r="B50490" s="15"/>
    </row>
    <row r="50491" spans="2:2">
      <c r="B50491" s="15"/>
    </row>
    <row r="50492" spans="2:2">
      <c r="B50492" s="15"/>
    </row>
    <row r="50493" spans="2:2">
      <c r="B50493" s="15"/>
    </row>
    <row r="50494" spans="2:2">
      <c r="B50494" s="15"/>
    </row>
    <row r="50495" spans="2:2">
      <c r="B50495" s="15"/>
    </row>
    <row r="50496" spans="2:2">
      <c r="B50496" s="15"/>
    </row>
    <row r="50497" spans="2:2">
      <c r="B50497" s="15"/>
    </row>
    <row r="50498" spans="2:2">
      <c r="B50498" s="15"/>
    </row>
    <row r="50499" spans="2:2">
      <c r="B50499" s="15"/>
    </row>
    <row r="50500" spans="2:2">
      <c r="B50500" s="15"/>
    </row>
    <row r="50501" spans="2:2">
      <c r="B50501" s="15"/>
    </row>
    <row r="50502" spans="2:2">
      <c r="B50502" s="15"/>
    </row>
    <row r="50503" spans="2:2">
      <c r="B50503" s="15"/>
    </row>
    <row r="50504" spans="2:2">
      <c r="B50504" s="15"/>
    </row>
    <row r="50505" spans="2:2">
      <c r="B50505" s="15"/>
    </row>
    <row r="50506" spans="2:2">
      <c r="B50506" s="15"/>
    </row>
    <row r="50507" spans="2:2">
      <c r="B50507" s="15"/>
    </row>
    <row r="50508" spans="2:2">
      <c r="B50508" s="15"/>
    </row>
    <row r="50509" spans="2:2">
      <c r="B50509" s="15"/>
    </row>
    <row r="50510" spans="2:2">
      <c r="B50510" s="15"/>
    </row>
    <row r="50511" spans="2:2">
      <c r="B50511" s="15"/>
    </row>
    <row r="50512" spans="2:2">
      <c r="B50512" s="15"/>
    </row>
    <row r="50513" spans="2:2">
      <c r="B50513" s="15"/>
    </row>
    <row r="50514" spans="2:2">
      <c r="B50514" s="15"/>
    </row>
    <row r="50515" spans="2:2">
      <c r="B50515" s="15"/>
    </row>
    <row r="50516" spans="2:2">
      <c r="B50516" s="15"/>
    </row>
    <row r="50517" spans="2:2">
      <c r="B50517" s="15"/>
    </row>
    <row r="50518" spans="2:2">
      <c r="B50518" s="15"/>
    </row>
    <row r="50519" spans="2:2">
      <c r="B50519" s="15"/>
    </row>
    <row r="50520" spans="2:2">
      <c r="B50520" s="15"/>
    </row>
    <row r="50521" spans="2:2">
      <c r="B50521" s="15"/>
    </row>
    <row r="50522" spans="2:2">
      <c r="B50522" s="15"/>
    </row>
    <row r="50523" spans="2:2">
      <c r="B50523" s="15"/>
    </row>
    <row r="50524" spans="2:2">
      <c r="B50524" s="15"/>
    </row>
    <row r="50525" spans="2:2">
      <c r="B50525" s="15"/>
    </row>
    <row r="50526" spans="2:2">
      <c r="B50526" s="15"/>
    </row>
    <row r="50527" spans="2:2">
      <c r="B50527" s="15"/>
    </row>
    <row r="50528" spans="2:2">
      <c r="B50528" s="15"/>
    </row>
    <row r="50529" spans="2:2">
      <c r="B50529" s="15"/>
    </row>
    <row r="50530" spans="2:2">
      <c r="B50530" s="15"/>
    </row>
    <row r="50531" spans="2:2">
      <c r="B50531" s="15"/>
    </row>
    <row r="50532" spans="2:2">
      <c r="B50532" s="15"/>
    </row>
    <row r="50533" spans="2:2">
      <c r="B50533" s="15"/>
    </row>
    <row r="50534" spans="2:2">
      <c r="B50534" s="15"/>
    </row>
    <row r="50535" spans="2:2">
      <c r="B50535" s="15"/>
    </row>
    <row r="50536" spans="2:2">
      <c r="B50536" s="15"/>
    </row>
    <row r="50537" spans="2:2">
      <c r="B50537" s="15"/>
    </row>
    <row r="50538" spans="2:2">
      <c r="B50538" s="15"/>
    </row>
    <row r="50539" spans="2:2">
      <c r="B50539" s="15"/>
    </row>
    <row r="50540" spans="2:2">
      <c r="B50540" s="15"/>
    </row>
    <row r="50541" spans="2:2">
      <c r="B50541" s="15"/>
    </row>
    <row r="50542" spans="2:2">
      <c r="B50542" s="15"/>
    </row>
    <row r="50543" spans="2:2">
      <c r="B50543" s="15"/>
    </row>
    <row r="50544" spans="2:2">
      <c r="B50544" s="15"/>
    </row>
    <row r="50545" spans="2:2">
      <c r="B50545" s="15"/>
    </row>
    <row r="50546" spans="2:2">
      <c r="B50546" s="15"/>
    </row>
    <row r="50547" spans="2:2">
      <c r="B50547" s="15"/>
    </row>
    <row r="50548" spans="2:2">
      <c r="B50548" s="15"/>
    </row>
    <row r="50549" spans="2:2">
      <c r="B50549" s="15"/>
    </row>
    <row r="50550" spans="2:2">
      <c r="B50550" s="15"/>
    </row>
    <row r="50551" spans="2:2">
      <c r="B50551" s="15"/>
    </row>
    <row r="50552" spans="2:2">
      <c r="B50552" s="15"/>
    </row>
    <row r="50553" spans="2:2">
      <c r="B50553" s="15"/>
    </row>
    <row r="50554" spans="2:2">
      <c r="B50554" s="15"/>
    </row>
    <row r="50555" spans="2:2">
      <c r="B50555" s="15"/>
    </row>
    <row r="50556" spans="2:2">
      <c r="B50556" s="15"/>
    </row>
    <row r="50557" spans="2:2">
      <c r="B50557" s="15"/>
    </row>
    <row r="50558" spans="2:2">
      <c r="B50558" s="15"/>
    </row>
    <row r="50559" spans="2:2">
      <c r="B50559" s="15"/>
    </row>
    <row r="50560" spans="2:2">
      <c r="B50560" s="15"/>
    </row>
    <row r="50561" spans="2:2">
      <c r="B50561" s="15"/>
    </row>
    <row r="50562" spans="2:2">
      <c r="B50562" s="15"/>
    </row>
    <row r="50563" spans="2:2">
      <c r="B50563" s="15"/>
    </row>
    <row r="50564" spans="2:2">
      <c r="B50564" s="15"/>
    </row>
    <row r="50565" spans="2:2">
      <c r="B50565" s="15"/>
    </row>
    <row r="50566" spans="2:2">
      <c r="B50566" s="15"/>
    </row>
    <row r="50567" spans="2:2">
      <c r="B50567" s="15"/>
    </row>
    <row r="50568" spans="2:2">
      <c r="B50568" s="15"/>
    </row>
    <row r="50569" spans="2:2">
      <c r="B50569" s="15"/>
    </row>
    <row r="50570" spans="2:2">
      <c r="B50570" s="15"/>
    </row>
    <row r="50571" spans="2:2">
      <c r="B50571" s="15"/>
    </row>
    <row r="50572" spans="2:2">
      <c r="B50572" s="15"/>
    </row>
    <row r="50573" spans="2:2">
      <c r="B50573" s="15"/>
    </row>
    <row r="50574" spans="2:2">
      <c r="B50574" s="15"/>
    </row>
    <row r="50575" spans="2:2">
      <c r="B50575" s="15"/>
    </row>
    <row r="50576" spans="2:2">
      <c r="B50576" s="15"/>
    </row>
    <row r="50577" spans="2:2">
      <c r="B50577" s="15"/>
    </row>
    <row r="50578" spans="2:2">
      <c r="B50578" s="15"/>
    </row>
    <row r="50579" spans="2:2">
      <c r="B50579" s="15"/>
    </row>
    <row r="50580" spans="2:2">
      <c r="B50580" s="15"/>
    </row>
    <row r="50581" spans="2:2">
      <c r="B50581" s="15"/>
    </row>
    <row r="50582" spans="2:2">
      <c r="B50582" s="15"/>
    </row>
    <row r="50583" spans="2:2">
      <c r="B50583" s="15"/>
    </row>
    <row r="50584" spans="2:2">
      <c r="B50584" s="15"/>
    </row>
    <row r="50585" spans="2:2">
      <c r="B50585" s="15"/>
    </row>
    <row r="50586" spans="2:2">
      <c r="B50586" s="15"/>
    </row>
    <row r="50587" spans="2:2">
      <c r="B50587" s="15"/>
    </row>
    <row r="50588" spans="2:2">
      <c r="B50588" s="15"/>
    </row>
    <row r="50589" spans="2:2">
      <c r="B50589" s="15"/>
    </row>
    <row r="50590" spans="2:2">
      <c r="B50590" s="15"/>
    </row>
    <row r="50591" spans="2:2">
      <c r="B50591" s="15"/>
    </row>
    <row r="50592" spans="2:2">
      <c r="B50592" s="15"/>
    </row>
    <row r="50593" spans="2:2">
      <c r="B50593" s="15"/>
    </row>
    <row r="50594" spans="2:2">
      <c r="B50594" s="15"/>
    </row>
    <row r="50595" spans="2:2">
      <c r="B50595" s="15"/>
    </row>
    <row r="50596" spans="2:2">
      <c r="B50596" s="15"/>
    </row>
    <row r="50597" spans="2:2">
      <c r="B50597" s="15"/>
    </row>
    <row r="50598" spans="2:2">
      <c r="B50598" s="15"/>
    </row>
    <row r="50599" spans="2:2">
      <c r="B50599" s="15"/>
    </row>
    <row r="50600" spans="2:2">
      <c r="B50600" s="15"/>
    </row>
    <row r="50601" spans="2:2">
      <c r="B50601" s="15"/>
    </row>
    <row r="50602" spans="2:2">
      <c r="B50602" s="15"/>
    </row>
    <row r="50603" spans="2:2">
      <c r="B50603" s="15"/>
    </row>
    <row r="50604" spans="2:2">
      <c r="B50604" s="15"/>
    </row>
    <row r="50605" spans="2:2">
      <c r="B50605" s="15"/>
    </row>
    <row r="50606" spans="2:2">
      <c r="B50606" s="15"/>
    </row>
    <row r="50607" spans="2:2">
      <c r="B50607" s="15"/>
    </row>
    <row r="50608" spans="2:2">
      <c r="B50608" s="15"/>
    </row>
    <row r="50609" spans="2:2">
      <c r="B50609" s="15"/>
    </row>
    <row r="50610" spans="2:2">
      <c r="B50610" s="15"/>
    </row>
    <row r="50611" spans="2:2">
      <c r="B50611" s="15"/>
    </row>
    <row r="50612" spans="2:2">
      <c r="B50612" s="15"/>
    </row>
    <row r="50613" spans="2:2">
      <c r="B50613" s="15"/>
    </row>
    <row r="50614" spans="2:2">
      <c r="B50614" s="15"/>
    </row>
    <row r="50615" spans="2:2">
      <c r="B50615" s="15"/>
    </row>
    <row r="50616" spans="2:2">
      <c r="B50616" s="15"/>
    </row>
    <row r="50617" spans="2:2">
      <c r="B50617" s="15"/>
    </row>
    <row r="50618" spans="2:2">
      <c r="B50618" s="15"/>
    </row>
    <row r="50619" spans="2:2">
      <c r="B50619" s="15"/>
    </row>
    <row r="50620" spans="2:2">
      <c r="B50620" s="15"/>
    </row>
    <row r="50621" spans="2:2">
      <c r="B50621" s="15"/>
    </row>
    <row r="50622" spans="2:2">
      <c r="B50622" s="15"/>
    </row>
    <row r="50623" spans="2:2">
      <c r="B50623" s="15"/>
    </row>
    <row r="50624" spans="2:2">
      <c r="B50624" s="15"/>
    </row>
    <row r="50625" spans="2:2">
      <c r="B50625" s="15"/>
    </row>
    <row r="50626" spans="2:2">
      <c r="B50626" s="15"/>
    </row>
    <row r="50627" spans="2:2">
      <c r="B50627" s="15"/>
    </row>
    <row r="50628" spans="2:2">
      <c r="B50628" s="15"/>
    </row>
    <row r="50629" spans="2:2">
      <c r="B50629" s="15"/>
    </row>
    <row r="50630" spans="2:2">
      <c r="B50630" s="15"/>
    </row>
    <row r="50631" spans="2:2">
      <c r="B50631" s="15"/>
    </row>
    <row r="50632" spans="2:2">
      <c r="B50632" s="15"/>
    </row>
    <row r="50633" spans="2:2">
      <c r="B50633" s="15"/>
    </row>
    <row r="50634" spans="2:2">
      <c r="B50634" s="15"/>
    </row>
    <row r="50635" spans="2:2">
      <c r="B50635" s="15"/>
    </row>
    <row r="50636" spans="2:2">
      <c r="B50636" s="15"/>
    </row>
    <row r="50637" spans="2:2">
      <c r="B50637" s="15"/>
    </row>
    <row r="50638" spans="2:2">
      <c r="B50638" s="15"/>
    </row>
    <row r="50639" spans="2:2">
      <c r="B50639" s="15"/>
    </row>
    <row r="50640" spans="2:2">
      <c r="B50640" s="15"/>
    </row>
    <row r="50641" spans="2:2">
      <c r="B50641" s="15"/>
    </row>
    <row r="50642" spans="2:2">
      <c r="B50642" s="15"/>
    </row>
    <row r="50643" spans="2:2">
      <c r="B50643" s="15"/>
    </row>
    <row r="50644" spans="2:2">
      <c r="B50644" s="15"/>
    </row>
    <row r="50645" spans="2:2">
      <c r="B50645" s="15"/>
    </row>
    <row r="50646" spans="2:2">
      <c r="B50646" s="15"/>
    </row>
    <row r="50647" spans="2:2">
      <c r="B50647" s="15"/>
    </row>
    <row r="50648" spans="2:2">
      <c r="B50648" s="15"/>
    </row>
    <row r="50649" spans="2:2">
      <c r="B50649" s="15"/>
    </row>
    <row r="50650" spans="2:2">
      <c r="B50650" s="15"/>
    </row>
    <row r="50651" spans="2:2">
      <c r="B50651" s="15"/>
    </row>
    <row r="50652" spans="2:2">
      <c r="B50652" s="15"/>
    </row>
    <row r="50653" spans="2:2">
      <c r="B50653" s="15"/>
    </row>
    <row r="50654" spans="2:2">
      <c r="B50654" s="15"/>
    </row>
    <row r="50655" spans="2:2">
      <c r="B50655" s="15"/>
    </row>
    <row r="50656" spans="2:2">
      <c r="B50656" s="15"/>
    </row>
    <row r="50657" spans="2:2">
      <c r="B50657" s="15"/>
    </row>
    <row r="50658" spans="2:2">
      <c r="B50658" s="15"/>
    </row>
    <row r="50659" spans="2:2">
      <c r="B50659" s="15"/>
    </row>
    <row r="50660" spans="2:2">
      <c r="B50660" s="15"/>
    </row>
    <row r="50661" spans="2:2">
      <c r="B50661" s="15"/>
    </row>
    <row r="50662" spans="2:2">
      <c r="B50662" s="15"/>
    </row>
    <row r="50663" spans="2:2">
      <c r="B50663" s="15"/>
    </row>
    <row r="50664" spans="2:2">
      <c r="B50664" s="15"/>
    </row>
    <row r="50665" spans="2:2">
      <c r="B50665" s="15"/>
    </row>
    <row r="50666" spans="2:2">
      <c r="B50666" s="15"/>
    </row>
    <row r="50667" spans="2:2">
      <c r="B50667" s="15"/>
    </row>
    <row r="50668" spans="2:2">
      <c r="B50668" s="15"/>
    </row>
    <row r="50669" spans="2:2">
      <c r="B50669" s="15"/>
    </row>
    <row r="50670" spans="2:2">
      <c r="B50670" s="15"/>
    </row>
    <row r="50671" spans="2:2">
      <c r="B50671" s="15"/>
    </row>
    <row r="50672" spans="2:2">
      <c r="B50672" s="15"/>
    </row>
    <row r="50673" spans="2:2">
      <c r="B50673" s="15"/>
    </row>
    <row r="50674" spans="2:2">
      <c r="B50674" s="15"/>
    </row>
    <row r="50675" spans="2:2">
      <c r="B50675" s="15"/>
    </row>
    <row r="50676" spans="2:2">
      <c r="B50676" s="15"/>
    </row>
    <row r="50677" spans="2:2">
      <c r="B50677" s="15"/>
    </row>
    <row r="50678" spans="2:2">
      <c r="B50678" s="15"/>
    </row>
    <row r="50679" spans="2:2">
      <c r="B50679" s="15"/>
    </row>
    <row r="50680" spans="2:2">
      <c r="B50680" s="15"/>
    </row>
    <row r="50681" spans="2:2">
      <c r="B50681" s="15"/>
    </row>
    <row r="50682" spans="2:2">
      <c r="B50682" s="15"/>
    </row>
    <row r="50683" spans="2:2">
      <c r="B50683" s="15"/>
    </row>
    <row r="50684" spans="2:2">
      <c r="B50684" s="15"/>
    </row>
    <row r="50685" spans="2:2">
      <c r="B50685" s="15"/>
    </row>
    <row r="50686" spans="2:2">
      <c r="B50686" s="15"/>
    </row>
    <row r="50687" spans="2:2">
      <c r="B50687" s="15"/>
    </row>
    <row r="50688" spans="2:2">
      <c r="B50688" s="15"/>
    </row>
    <row r="50689" spans="2:2">
      <c r="B50689" s="15"/>
    </row>
    <row r="50690" spans="2:2">
      <c r="B50690" s="15"/>
    </row>
    <row r="50691" spans="2:2">
      <c r="B50691" s="15"/>
    </row>
    <row r="50692" spans="2:2">
      <c r="B50692" s="15"/>
    </row>
    <row r="50693" spans="2:2">
      <c r="B50693" s="15"/>
    </row>
    <row r="50694" spans="2:2">
      <c r="B50694" s="15"/>
    </row>
    <row r="50695" spans="2:2">
      <c r="B50695" s="15"/>
    </row>
    <row r="50696" spans="2:2">
      <c r="B50696" s="15"/>
    </row>
    <row r="50697" spans="2:2">
      <c r="B50697" s="15"/>
    </row>
    <row r="50698" spans="2:2">
      <c r="B50698" s="15"/>
    </row>
    <row r="50699" spans="2:2">
      <c r="B50699" s="15"/>
    </row>
    <row r="50700" spans="2:2">
      <c r="B50700" s="15"/>
    </row>
    <row r="50701" spans="2:2">
      <c r="B50701" s="15"/>
    </row>
    <row r="50702" spans="2:2">
      <c r="B50702" s="15"/>
    </row>
    <row r="50703" spans="2:2">
      <c r="B50703" s="15"/>
    </row>
    <row r="50704" spans="2:2">
      <c r="B50704" s="15"/>
    </row>
    <row r="50705" spans="2:2">
      <c r="B50705" s="15"/>
    </row>
    <row r="50706" spans="2:2">
      <c r="B50706" s="15"/>
    </row>
    <row r="50707" spans="2:2">
      <c r="B50707" s="15"/>
    </row>
    <row r="50708" spans="2:2">
      <c r="B50708" s="15"/>
    </row>
    <row r="50709" spans="2:2">
      <c r="B50709" s="15"/>
    </row>
    <row r="50710" spans="2:2">
      <c r="B50710" s="15"/>
    </row>
    <row r="50711" spans="2:2">
      <c r="B50711" s="15"/>
    </row>
    <row r="50712" spans="2:2">
      <c r="B50712" s="15"/>
    </row>
    <row r="50713" spans="2:2">
      <c r="B50713" s="15"/>
    </row>
    <row r="50714" spans="2:2">
      <c r="B50714" s="15"/>
    </row>
    <row r="50715" spans="2:2">
      <c r="B50715" s="15"/>
    </row>
    <row r="50716" spans="2:2">
      <c r="B50716" s="15"/>
    </row>
    <row r="50717" spans="2:2">
      <c r="B50717" s="15"/>
    </row>
    <row r="50718" spans="2:2">
      <c r="B50718" s="15"/>
    </row>
    <row r="50719" spans="2:2">
      <c r="B50719" s="15"/>
    </row>
    <row r="50720" spans="2:2">
      <c r="B50720" s="15"/>
    </row>
    <row r="50721" spans="2:2">
      <c r="B50721" s="15"/>
    </row>
    <row r="50722" spans="2:2">
      <c r="B50722" s="15"/>
    </row>
    <row r="50723" spans="2:2">
      <c r="B50723" s="15"/>
    </row>
    <row r="50724" spans="2:2">
      <c r="B50724" s="15"/>
    </row>
    <row r="50725" spans="2:2">
      <c r="B50725" s="15"/>
    </row>
    <row r="50726" spans="2:2">
      <c r="B50726" s="15"/>
    </row>
    <row r="50727" spans="2:2">
      <c r="B50727" s="15"/>
    </row>
    <row r="50728" spans="2:2">
      <c r="B50728" s="15"/>
    </row>
    <row r="50729" spans="2:2">
      <c r="B50729" s="15"/>
    </row>
    <row r="50730" spans="2:2">
      <c r="B50730" s="15"/>
    </row>
    <row r="50731" spans="2:2">
      <c r="B50731" s="15"/>
    </row>
    <row r="50732" spans="2:2">
      <c r="B50732" s="15"/>
    </row>
    <row r="50733" spans="2:2">
      <c r="B50733" s="15"/>
    </row>
    <row r="50734" spans="2:2">
      <c r="B50734" s="15"/>
    </row>
    <row r="50735" spans="2:2">
      <c r="B50735" s="15"/>
    </row>
    <row r="50736" spans="2:2">
      <c r="B50736" s="15"/>
    </row>
    <row r="50737" spans="2:2">
      <c r="B50737" s="15"/>
    </row>
    <row r="50738" spans="2:2">
      <c r="B50738" s="15"/>
    </row>
    <row r="50739" spans="2:2">
      <c r="B50739" s="15"/>
    </row>
    <row r="50740" spans="2:2">
      <c r="B50740" s="15"/>
    </row>
    <row r="50741" spans="2:2">
      <c r="B50741" s="15"/>
    </row>
    <row r="50742" spans="2:2">
      <c r="B50742" s="15"/>
    </row>
    <row r="50743" spans="2:2">
      <c r="B50743" s="15"/>
    </row>
    <row r="50744" spans="2:2">
      <c r="B50744" s="15"/>
    </row>
    <row r="50745" spans="2:2">
      <c r="B50745" s="15"/>
    </row>
    <row r="50746" spans="2:2">
      <c r="B50746" s="15"/>
    </row>
    <row r="50747" spans="2:2">
      <c r="B50747" s="15"/>
    </row>
    <row r="50748" spans="2:2">
      <c r="B50748" s="15"/>
    </row>
    <row r="50749" spans="2:2">
      <c r="B50749" s="15"/>
    </row>
    <row r="50750" spans="2:2">
      <c r="B50750" s="15"/>
    </row>
    <row r="50751" spans="2:2">
      <c r="B50751" s="15"/>
    </row>
    <row r="50752" spans="2:2">
      <c r="B50752" s="15"/>
    </row>
    <row r="50753" spans="2:2">
      <c r="B50753" s="15"/>
    </row>
    <row r="50754" spans="2:2">
      <c r="B50754" s="15"/>
    </row>
    <row r="50755" spans="2:2">
      <c r="B50755" s="15"/>
    </row>
    <row r="50756" spans="2:2">
      <c r="B50756" s="15"/>
    </row>
    <row r="50757" spans="2:2">
      <c r="B50757" s="15"/>
    </row>
    <row r="50758" spans="2:2">
      <c r="B50758" s="15"/>
    </row>
    <row r="50759" spans="2:2">
      <c r="B50759" s="15"/>
    </row>
    <row r="50760" spans="2:2">
      <c r="B50760" s="15"/>
    </row>
    <row r="50761" spans="2:2">
      <c r="B50761" s="15"/>
    </row>
    <row r="50762" spans="2:2">
      <c r="B50762" s="15"/>
    </row>
    <row r="50763" spans="2:2">
      <c r="B50763" s="15"/>
    </row>
    <row r="50764" spans="2:2">
      <c r="B50764" s="15"/>
    </row>
    <row r="50765" spans="2:2">
      <c r="B50765" s="15"/>
    </row>
    <row r="50766" spans="2:2">
      <c r="B50766" s="15"/>
    </row>
    <row r="50767" spans="2:2">
      <c r="B50767" s="15"/>
    </row>
    <row r="50768" spans="2:2">
      <c r="B50768" s="15"/>
    </row>
    <row r="50769" spans="2:2">
      <c r="B50769" s="15"/>
    </row>
    <row r="50770" spans="2:2">
      <c r="B50770" s="15"/>
    </row>
    <row r="50771" spans="2:2">
      <c r="B50771" s="15"/>
    </row>
    <row r="50772" spans="2:2">
      <c r="B50772" s="15"/>
    </row>
    <row r="50773" spans="2:2">
      <c r="B50773" s="15"/>
    </row>
    <row r="50774" spans="2:2">
      <c r="B50774" s="15"/>
    </row>
    <row r="50775" spans="2:2">
      <c r="B50775" s="15"/>
    </row>
    <row r="50776" spans="2:2">
      <c r="B50776" s="15"/>
    </row>
    <row r="50777" spans="2:2">
      <c r="B50777" s="15"/>
    </row>
    <row r="50778" spans="2:2">
      <c r="B50778" s="15"/>
    </row>
    <row r="50779" spans="2:2">
      <c r="B50779" s="15"/>
    </row>
    <row r="50780" spans="2:2">
      <c r="B50780" s="15"/>
    </row>
    <row r="50781" spans="2:2">
      <c r="B50781" s="15"/>
    </row>
    <row r="50782" spans="2:2">
      <c r="B50782" s="15"/>
    </row>
    <row r="50783" spans="2:2">
      <c r="B50783" s="15"/>
    </row>
    <row r="50784" spans="2:2">
      <c r="B50784" s="15"/>
    </row>
    <row r="50785" spans="2:2">
      <c r="B50785" s="15"/>
    </row>
    <row r="50786" spans="2:2">
      <c r="B50786" s="15"/>
    </row>
    <row r="50787" spans="2:2">
      <c r="B50787" s="15"/>
    </row>
    <row r="50788" spans="2:2">
      <c r="B50788" s="15"/>
    </row>
    <row r="50789" spans="2:2">
      <c r="B50789" s="15"/>
    </row>
    <row r="50790" spans="2:2">
      <c r="B50790" s="15"/>
    </row>
    <row r="50791" spans="2:2">
      <c r="B50791" s="15"/>
    </row>
    <row r="50792" spans="2:2">
      <c r="B50792" s="15"/>
    </row>
    <row r="50793" spans="2:2">
      <c r="B50793" s="15"/>
    </row>
    <row r="50794" spans="2:2">
      <c r="B50794" s="15"/>
    </row>
    <row r="50795" spans="2:2">
      <c r="B50795" s="15"/>
    </row>
    <row r="50796" spans="2:2">
      <c r="B50796" s="15"/>
    </row>
    <row r="50797" spans="2:2">
      <c r="B50797" s="15"/>
    </row>
    <row r="50798" spans="2:2">
      <c r="B50798" s="15"/>
    </row>
    <row r="50799" spans="2:2">
      <c r="B50799" s="15"/>
    </row>
    <row r="50800" spans="2:2">
      <c r="B50800" s="15"/>
    </row>
    <row r="50801" spans="2:2">
      <c r="B50801" s="15"/>
    </row>
    <row r="50802" spans="2:2">
      <c r="B50802" s="15"/>
    </row>
    <row r="50803" spans="2:2">
      <c r="B50803" s="15"/>
    </row>
    <row r="50804" spans="2:2">
      <c r="B50804" s="15"/>
    </row>
    <row r="50805" spans="2:2">
      <c r="B50805" s="15"/>
    </row>
    <row r="50806" spans="2:2">
      <c r="B50806" s="15"/>
    </row>
    <row r="50807" spans="2:2">
      <c r="B50807" s="15"/>
    </row>
    <row r="50808" spans="2:2">
      <c r="B50808" s="15"/>
    </row>
    <row r="50809" spans="2:2">
      <c r="B50809" s="15"/>
    </row>
    <row r="50810" spans="2:2">
      <c r="B50810" s="15"/>
    </row>
    <row r="50811" spans="2:2">
      <c r="B50811" s="15"/>
    </row>
    <row r="50812" spans="2:2">
      <c r="B50812" s="15"/>
    </row>
    <row r="50813" spans="2:2">
      <c r="B50813" s="15"/>
    </row>
    <row r="50814" spans="2:2">
      <c r="B50814" s="15"/>
    </row>
    <row r="50815" spans="2:2">
      <c r="B50815" s="15"/>
    </row>
    <row r="50816" spans="2:2">
      <c r="B50816" s="15"/>
    </row>
    <row r="50817" spans="2:2">
      <c r="B50817" s="15"/>
    </row>
    <row r="50818" spans="2:2">
      <c r="B50818" s="15"/>
    </row>
    <row r="50819" spans="2:2">
      <c r="B50819" s="15"/>
    </row>
    <row r="50820" spans="2:2">
      <c r="B50820" s="15"/>
    </row>
    <row r="50821" spans="2:2">
      <c r="B50821" s="15"/>
    </row>
    <row r="50822" spans="2:2">
      <c r="B50822" s="15"/>
    </row>
    <row r="50823" spans="2:2">
      <c r="B50823" s="15"/>
    </row>
    <row r="50824" spans="2:2">
      <c r="B50824" s="15"/>
    </row>
    <row r="50825" spans="2:2">
      <c r="B50825" s="15"/>
    </row>
    <row r="50826" spans="2:2">
      <c r="B50826" s="15"/>
    </row>
    <row r="50827" spans="2:2">
      <c r="B50827" s="15"/>
    </row>
    <row r="50828" spans="2:2">
      <c r="B50828" s="15"/>
    </row>
    <row r="50829" spans="2:2">
      <c r="B50829" s="15"/>
    </row>
    <row r="50830" spans="2:2">
      <c r="B50830" s="15"/>
    </row>
    <row r="50831" spans="2:2">
      <c r="B50831" s="15"/>
    </row>
    <row r="50832" spans="2:2">
      <c r="B50832" s="15"/>
    </row>
    <row r="50833" spans="2:2">
      <c r="B50833" s="15"/>
    </row>
    <row r="50834" spans="2:2">
      <c r="B50834" s="15"/>
    </row>
    <row r="50835" spans="2:2">
      <c r="B50835" s="15"/>
    </row>
    <row r="50836" spans="2:2">
      <c r="B50836" s="15"/>
    </row>
    <row r="50837" spans="2:2">
      <c r="B50837" s="15"/>
    </row>
    <row r="50838" spans="2:2">
      <c r="B50838" s="15"/>
    </row>
    <row r="50839" spans="2:2">
      <c r="B50839" s="15"/>
    </row>
    <row r="50840" spans="2:2">
      <c r="B50840" s="15"/>
    </row>
    <row r="50841" spans="2:2">
      <c r="B50841" s="15"/>
    </row>
    <row r="50842" spans="2:2">
      <c r="B50842" s="15"/>
    </row>
    <row r="50843" spans="2:2">
      <c r="B50843" s="15"/>
    </row>
    <row r="50844" spans="2:2">
      <c r="B50844" s="15"/>
    </row>
    <row r="50845" spans="2:2">
      <c r="B50845" s="15"/>
    </row>
    <row r="50846" spans="2:2">
      <c r="B50846" s="15"/>
    </row>
    <row r="50847" spans="2:2">
      <c r="B50847" s="15"/>
    </row>
    <row r="50848" spans="2:2">
      <c r="B50848" s="15"/>
    </row>
    <row r="50849" spans="2:2">
      <c r="B50849" s="15"/>
    </row>
    <row r="50850" spans="2:2">
      <c r="B50850" s="15"/>
    </row>
    <row r="50851" spans="2:2">
      <c r="B50851" s="15"/>
    </row>
    <row r="50852" spans="2:2">
      <c r="B50852" s="15"/>
    </row>
    <row r="50853" spans="2:2">
      <c r="B50853" s="15"/>
    </row>
    <row r="50854" spans="2:2">
      <c r="B50854" s="15"/>
    </row>
    <row r="50855" spans="2:2">
      <c r="B50855" s="15"/>
    </row>
    <row r="50856" spans="2:2">
      <c r="B50856" s="15"/>
    </row>
    <row r="50857" spans="2:2">
      <c r="B50857" s="15"/>
    </row>
    <row r="50858" spans="2:2">
      <c r="B50858" s="15"/>
    </row>
    <row r="50859" spans="2:2">
      <c r="B50859" s="15"/>
    </row>
    <row r="50860" spans="2:2">
      <c r="B50860" s="15"/>
    </row>
    <row r="50861" spans="2:2">
      <c r="B50861" s="15"/>
    </row>
    <row r="50862" spans="2:2">
      <c r="B50862" s="15"/>
    </row>
    <row r="50863" spans="2:2">
      <c r="B50863" s="15"/>
    </row>
    <row r="50864" spans="2:2">
      <c r="B50864" s="15"/>
    </row>
    <row r="50865" spans="2:2">
      <c r="B50865" s="15"/>
    </row>
    <row r="50866" spans="2:2">
      <c r="B50866" s="15"/>
    </row>
    <row r="50867" spans="2:2">
      <c r="B50867" s="15"/>
    </row>
    <row r="50868" spans="2:2">
      <c r="B50868" s="15"/>
    </row>
    <row r="50869" spans="2:2">
      <c r="B50869" s="15"/>
    </row>
    <row r="50870" spans="2:2">
      <c r="B50870" s="15"/>
    </row>
    <row r="50871" spans="2:2">
      <c r="B50871" s="15"/>
    </row>
    <row r="50872" spans="2:2">
      <c r="B50872" s="15"/>
    </row>
    <row r="50873" spans="2:2">
      <c r="B50873" s="15"/>
    </row>
    <row r="50874" spans="2:2">
      <c r="B50874" s="15"/>
    </row>
    <row r="50875" spans="2:2">
      <c r="B50875" s="15"/>
    </row>
    <row r="50876" spans="2:2">
      <c r="B50876" s="15"/>
    </row>
    <row r="50877" spans="2:2">
      <c r="B50877" s="15"/>
    </row>
    <row r="50878" spans="2:2">
      <c r="B50878" s="15"/>
    </row>
    <row r="50879" spans="2:2">
      <c r="B50879" s="15"/>
    </row>
    <row r="50880" spans="2:2">
      <c r="B50880" s="15"/>
    </row>
    <row r="50881" spans="2:2">
      <c r="B50881" s="15"/>
    </row>
    <row r="50882" spans="2:2">
      <c r="B50882" s="15"/>
    </row>
    <row r="50883" spans="2:2">
      <c r="B50883" s="15"/>
    </row>
    <row r="50884" spans="2:2">
      <c r="B50884" s="15"/>
    </row>
    <row r="50885" spans="2:2">
      <c r="B50885" s="15"/>
    </row>
    <row r="50886" spans="2:2">
      <c r="B50886" s="15"/>
    </row>
    <row r="50887" spans="2:2">
      <c r="B50887" s="15"/>
    </row>
    <row r="50888" spans="2:2">
      <c r="B50888" s="15"/>
    </row>
    <row r="50889" spans="2:2">
      <c r="B50889" s="15"/>
    </row>
    <row r="50890" spans="2:2">
      <c r="B50890" s="15"/>
    </row>
    <row r="50891" spans="2:2">
      <c r="B50891" s="15"/>
    </row>
    <row r="50892" spans="2:2">
      <c r="B50892" s="15"/>
    </row>
    <row r="50893" spans="2:2">
      <c r="B50893" s="15"/>
    </row>
    <row r="50894" spans="2:2">
      <c r="B50894" s="15"/>
    </row>
    <row r="50895" spans="2:2">
      <c r="B50895" s="15"/>
    </row>
    <row r="50896" spans="2:2">
      <c r="B50896" s="15"/>
    </row>
    <row r="50897" spans="2:2">
      <c r="B50897" s="15"/>
    </row>
    <row r="50898" spans="2:2">
      <c r="B50898" s="15"/>
    </row>
    <row r="50899" spans="2:2">
      <c r="B50899" s="15"/>
    </row>
    <row r="50900" spans="2:2">
      <c r="B50900" s="15"/>
    </row>
    <row r="50901" spans="2:2">
      <c r="B50901" s="15"/>
    </row>
    <row r="50902" spans="2:2">
      <c r="B50902" s="15"/>
    </row>
    <row r="50903" spans="2:2">
      <c r="B50903" s="15"/>
    </row>
    <row r="50904" spans="2:2">
      <c r="B50904" s="15"/>
    </row>
    <row r="50905" spans="2:2">
      <c r="B50905" s="15"/>
    </row>
    <row r="50906" spans="2:2">
      <c r="B50906" s="15"/>
    </row>
    <row r="50907" spans="2:2">
      <c r="B50907" s="15"/>
    </row>
    <row r="50908" spans="2:2">
      <c r="B50908" s="15"/>
    </row>
    <row r="50909" spans="2:2">
      <c r="B50909" s="15"/>
    </row>
    <row r="50910" spans="2:2">
      <c r="B50910" s="15"/>
    </row>
    <row r="50911" spans="2:2">
      <c r="B50911" s="15"/>
    </row>
    <row r="50912" spans="2:2">
      <c r="B50912" s="15"/>
    </row>
    <row r="50913" spans="2:2">
      <c r="B50913" s="15"/>
    </row>
    <row r="50914" spans="2:2">
      <c r="B50914" s="15"/>
    </row>
    <row r="50915" spans="2:2">
      <c r="B50915" s="15"/>
    </row>
    <row r="50916" spans="2:2">
      <c r="B50916" s="15"/>
    </row>
    <row r="50917" spans="2:2">
      <c r="B50917" s="15"/>
    </row>
    <row r="50918" spans="2:2">
      <c r="B50918" s="15"/>
    </row>
    <row r="50919" spans="2:2">
      <c r="B50919" s="15"/>
    </row>
    <row r="50920" spans="2:2">
      <c r="B50920" s="15"/>
    </row>
    <row r="50921" spans="2:2">
      <c r="B50921" s="15"/>
    </row>
    <row r="50922" spans="2:2">
      <c r="B50922" s="15"/>
    </row>
    <row r="50923" spans="2:2">
      <c r="B50923" s="15"/>
    </row>
    <row r="50924" spans="2:2">
      <c r="B50924" s="15"/>
    </row>
    <row r="50925" spans="2:2">
      <c r="B50925" s="15"/>
    </row>
    <row r="50926" spans="2:2">
      <c r="B50926" s="15"/>
    </row>
    <row r="50927" spans="2:2">
      <c r="B50927" s="15"/>
    </row>
    <row r="50928" spans="2:2">
      <c r="B50928" s="15"/>
    </row>
    <row r="50929" spans="2:2">
      <c r="B50929" s="15"/>
    </row>
    <row r="50930" spans="2:2">
      <c r="B50930" s="15"/>
    </row>
    <row r="50931" spans="2:2">
      <c r="B50931" s="15"/>
    </row>
    <row r="50932" spans="2:2">
      <c r="B50932" s="15"/>
    </row>
    <row r="50933" spans="2:2">
      <c r="B50933" s="15"/>
    </row>
    <row r="50934" spans="2:2">
      <c r="B50934" s="15"/>
    </row>
    <row r="50935" spans="2:2">
      <c r="B50935" s="15"/>
    </row>
    <row r="50936" spans="2:2">
      <c r="B50936" s="15"/>
    </row>
    <row r="50937" spans="2:2">
      <c r="B50937" s="15"/>
    </row>
    <row r="50938" spans="2:2">
      <c r="B50938" s="15"/>
    </row>
    <row r="50939" spans="2:2">
      <c r="B50939" s="15"/>
    </row>
    <row r="50940" spans="2:2">
      <c r="B50940" s="15"/>
    </row>
    <row r="50941" spans="2:2">
      <c r="B50941" s="15"/>
    </row>
    <row r="50942" spans="2:2">
      <c r="B50942" s="15"/>
    </row>
    <row r="50943" spans="2:2">
      <c r="B50943" s="15"/>
    </row>
    <row r="50944" spans="2:2">
      <c r="B50944" s="15"/>
    </row>
    <row r="50945" spans="2:2">
      <c r="B50945" s="15"/>
    </row>
    <row r="50946" spans="2:2">
      <c r="B50946" s="15"/>
    </row>
    <row r="50947" spans="2:2">
      <c r="B50947" s="15"/>
    </row>
    <row r="50948" spans="2:2">
      <c r="B50948" s="15"/>
    </row>
    <row r="50949" spans="2:2">
      <c r="B50949" s="15"/>
    </row>
    <row r="50950" spans="2:2">
      <c r="B50950" s="15"/>
    </row>
    <row r="50951" spans="2:2">
      <c r="B50951" s="15"/>
    </row>
    <row r="50952" spans="2:2">
      <c r="B50952" s="15"/>
    </row>
    <row r="50953" spans="2:2">
      <c r="B50953" s="15"/>
    </row>
    <row r="50954" spans="2:2">
      <c r="B50954" s="15"/>
    </row>
    <row r="50955" spans="2:2">
      <c r="B50955" s="15"/>
    </row>
    <row r="50956" spans="2:2">
      <c r="B50956" s="15"/>
    </row>
    <row r="50957" spans="2:2">
      <c r="B50957" s="15"/>
    </row>
    <row r="50958" spans="2:2">
      <c r="B50958" s="15"/>
    </row>
    <row r="50959" spans="2:2">
      <c r="B50959" s="15"/>
    </row>
    <row r="50960" spans="2:2">
      <c r="B50960" s="15"/>
    </row>
    <row r="50961" spans="2:2">
      <c r="B50961" s="15"/>
    </row>
    <row r="50962" spans="2:2">
      <c r="B50962" s="15"/>
    </row>
    <row r="50963" spans="2:2">
      <c r="B50963" s="15"/>
    </row>
    <row r="50964" spans="2:2">
      <c r="B50964" s="15"/>
    </row>
    <row r="50965" spans="2:2">
      <c r="B50965" s="15"/>
    </row>
    <row r="50966" spans="2:2">
      <c r="B50966" s="15"/>
    </row>
    <row r="50967" spans="2:2">
      <c r="B50967" s="15"/>
    </row>
    <row r="50968" spans="2:2">
      <c r="B50968" s="15"/>
    </row>
    <row r="50969" spans="2:2">
      <c r="B50969" s="15"/>
    </row>
    <row r="50970" spans="2:2">
      <c r="B50970" s="15"/>
    </row>
    <row r="50971" spans="2:2">
      <c r="B50971" s="15"/>
    </row>
    <row r="50972" spans="2:2">
      <c r="B50972" s="15"/>
    </row>
    <row r="50973" spans="2:2">
      <c r="B50973" s="15"/>
    </row>
    <row r="50974" spans="2:2">
      <c r="B50974" s="15"/>
    </row>
    <row r="50975" spans="2:2">
      <c r="B50975" s="15"/>
    </row>
    <row r="50976" spans="2:2">
      <c r="B50976" s="15"/>
    </row>
    <row r="50977" spans="2:2">
      <c r="B50977" s="15"/>
    </row>
    <row r="50978" spans="2:2">
      <c r="B50978" s="15"/>
    </row>
    <row r="50979" spans="2:2">
      <c r="B50979" s="15"/>
    </row>
    <row r="50980" spans="2:2">
      <c r="B50980" s="15"/>
    </row>
    <row r="50981" spans="2:2">
      <c r="B50981" s="15"/>
    </row>
    <row r="50982" spans="2:2">
      <c r="B50982" s="15"/>
    </row>
    <row r="50983" spans="2:2">
      <c r="B50983" s="15"/>
    </row>
    <row r="50984" spans="2:2">
      <c r="B50984" s="15"/>
    </row>
    <row r="50985" spans="2:2">
      <c r="B50985" s="15"/>
    </row>
    <row r="50986" spans="2:2">
      <c r="B50986" s="15"/>
    </row>
    <row r="50987" spans="2:2">
      <c r="B50987" s="15"/>
    </row>
    <row r="50988" spans="2:2">
      <c r="B50988" s="15"/>
    </row>
    <row r="50989" spans="2:2">
      <c r="B50989" s="15"/>
    </row>
    <row r="50990" spans="2:2">
      <c r="B50990" s="15"/>
    </row>
    <row r="50991" spans="2:2">
      <c r="B50991" s="15"/>
    </row>
    <row r="50992" spans="2:2">
      <c r="B50992" s="15"/>
    </row>
    <row r="50993" spans="2:2">
      <c r="B50993" s="15"/>
    </row>
    <row r="50994" spans="2:2">
      <c r="B50994" s="15"/>
    </row>
    <row r="50995" spans="2:2">
      <c r="B50995" s="15"/>
    </row>
    <row r="50996" spans="2:2">
      <c r="B50996" s="15"/>
    </row>
    <row r="50997" spans="2:2">
      <c r="B50997" s="15"/>
    </row>
    <row r="50998" spans="2:2">
      <c r="B50998" s="15"/>
    </row>
    <row r="50999" spans="2:2">
      <c r="B50999" s="15"/>
    </row>
    <row r="51000" spans="2:2">
      <c r="B51000" s="15"/>
    </row>
    <row r="51001" spans="2:2">
      <c r="B51001" s="15"/>
    </row>
    <row r="51002" spans="2:2">
      <c r="B51002" s="15"/>
    </row>
    <row r="51003" spans="2:2">
      <c r="B51003" s="15"/>
    </row>
    <row r="51004" spans="2:2">
      <c r="B51004" s="15"/>
    </row>
    <row r="51005" spans="2:2">
      <c r="B51005" s="15"/>
    </row>
    <row r="51006" spans="2:2">
      <c r="B51006" s="15"/>
    </row>
    <row r="51007" spans="2:2">
      <c r="B51007" s="15"/>
    </row>
    <row r="51008" spans="2:2">
      <c r="B51008" s="15"/>
    </row>
    <row r="51009" spans="2:2">
      <c r="B51009" s="15"/>
    </row>
    <row r="51010" spans="2:2">
      <c r="B51010" s="15"/>
    </row>
    <row r="51011" spans="2:2">
      <c r="B51011" s="15"/>
    </row>
    <row r="51012" spans="2:2">
      <c r="B51012" s="15"/>
    </row>
    <row r="51013" spans="2:2">
      <c r="B51013" s="15"/>
    </row>
    <row r="51014" spans="2:2">
      <c r="B51014" s="15"/>
    </row>
    <row r="51015" spans="2:2">
      <c r="B51015" s="15"/>
    </row>
    <row r="51016" spans="2:2">
      <c r="B51016" s="15"/>
    </row>
    <row r="51017" spans="2:2">
      <c r="B51017" s="15"/>
    </row>
    <row r="51018" spans="2:2">
      <c r="B51018" s="15"/>
    </row>
    <row r="51019" spans="2:2">
      <c r="B51019" s="15"/>
    </row>
    <row r="51020" spans="2:2">
      <c r="B51020" s="15"/>
    </row>
    <row r="51021" spans="2:2">
      <c r="B51021" s="15"/>
    </row>
    <row r="51022" spans="2:2">
      <c r="B51022" s="15"/>
    </row>
    <row r="51023" spans="2:2">
      <c r="B51023" s="15"/>
    </row>
    <row r="51024" spans="2:2">
      <c r="B51024" s="15"/>
    </row>
    <row r="51025" spans="2:2">
      <c r="B51025" s="15"/>
    </row>
    <row r="51026" spans="2:2">
      <c r="B51026" s="15"/>
    </row>
    <row r="51027" spans="2:2">
      <c r="B51027" s="15"/>
    </row>
    <row r="51028" spans="2:2">
      <c r="B51028" s="15"/>
    </row>
    <row r="51029" spans="2:2">
      <c r="B51029" s="15"/>
    </row>
    <row r="51030" spans="2:2">
      <c r="B51030" s="15"/>
    </row>
    <row r="51031" spans="2:2">
      <c r="B51031" s="15"/>
    </row>
    <row r="51032" spans="2:2">
      <c r="B51032" s="15"/>
    </row>
    <row r="51033" spans="2:2">
      <c r="B51033" s="15"/>
    </row>
    <row r="51034" spans="2:2">
      <c r="B51034" s="15"/>
    </row>
    <row r="51035" spans="2:2">
      <c r="B51035" s="15"/>
    </row>
    <row r="51036" spans="2:2">
      <c r="B51036" s="15"/>
    </row>
    <row r="51037" spans="2:2">
      <c r="B51037" s="15"/>
    </row>
    <row r="51038" spans="2:2">
      <c r="B51038" s="15"/>
    </row>
    <row r="51039" spans="2:2">
      <c r="B51039" s="15"/>
    </row>
    <row r="51040" spans="2:2">
      <c r="B51040" s="15"/>
    </row>
    <row r="51041" spans="2:2">
      <c r="B51041" s="15"/>
    </row>
    <row r="51042" spans="2:2">
      <c r="B51042" s="15"/>
    </row>
    <row r="51043" spans="2:2">
      <c r="B51043" s="15"/>
    </row>
    <row r="51044" spans="2:2">
      <c r="B51044" s="15"/>
    </row>
    <row r="51045" spans="2:2">
      <c r="B51045" s="15"/>
    </row>
    <row r="51046" spans="2:2">
      <c r="B51046" s="15"/>
    </row>
    <row r="51047" spans="2:2">
      <c r="B51047" s="15"/>
    </row>
    <row r="51048" spans="2:2">
      <c r="B51048" s="15"/>
    </row>
    <row r="51049" spans="2:2">
      <c r="B51049" s="15"/>
    </row>
    <row r="51050" spans="2:2">
      <c r="B51050" s="15"/>
    </row>
    <row r="51051" spans="2:2">
      <c r="B51051" s="15"/>
    </row>
    <row r="51052" spans="2:2">
      <c r="B51052" s="15"/>
    </row>
    <row r="51053" spans="2:2">
      <c r="B51053" s="15"/>
    </row>
    <row r="51054" spans="2:2">
      <c r="B51054" s="15"/>
    </row>
    <row r="51055" spans="2:2">
      <c r="B51055" s="15"/>
    </row>
    <row r="51056" spans="2:2">
      <c r="B51056" s="15"/>
    </row>
    <row r="51057" spans="2:2">
      <c r="B51057" s="15"/>
    </row>
    <row r="51058" spans="2:2">
      <c r="B51058" s="15"/>
    </row>
    <row r="51059" spans="2:2">
      <c r="B51059" s="15"/>
    </row>
    <row r="51060" spans="2:2">
      <c r="B51060" s="15"/>
    </row>
    <row r="51061" spans="2:2">
      <c r="B51061" s="15"/>
    </row>
    <row r="51062" spans="2:2">
      <c r="B51062" s="15"/>
    </row>
    <row r="51063" spans="2:2">
      <c r="B51063" s="15"/>
    </row>
    <row r="51064" spans="2:2">
      <c r="B51064" s="15"/>
    </row>
    <row r="51065" spans="2:2">
      <c r="B51065" s="15"/>
    </row>
    <row r="51066" spans="2:2">
      <c r="B51066" s="15"/>
    </row>
    <row r="51067" spans="2:2">
      <c r="B51067" s="15"/>
    </row>
    <row r="51068" spans="2:2">
      <c r="B51068" s="15"/>
    </row>
    <row r="51069" spans="2:2">
      <c r="B51069" s="15"/>
    </row>
    <row r="51070" spans="2:2">
      <c r="B51070" s="15"/>
    </row>
    <row r="51071" spans="2:2">
      <c r="B51071" s="15"/>
    </row>
    <row r="51072" spans="2:2">
      <c r="B51072" s="15"/>
    </row>
    <row r="51073" spans="2:2">
      <c r="B51073" s="15"/>
    </row>
    <row r="51074" spans="2:2">
      <c r="B51074" s="15"/>
    </row>
    <row r="51075" spans="2:2">
      <c r="B51075" s="15"/>
    </row>
    <row r="51076" spans="2:2">
      <c r="B51076" s="15"/>
    </row>
    <row r="51077" spans="2:2">
      <c r="B51077" s="15"/>
    </row>
    <row r="51078" spans="2:2">
      <c r="B51078" s="15"/>
    </row>
    <row r="51079" spans="2:2">
      <c r="B51079" s="15"/>
    </row>
    <row r="51080" spans="2:2">
      <c r="B51080" s="15"/>
    </row>
    <row r="51081" spans="2:2">
      <c r="B51081" s="15"/>
    </row>
    <row r="51082" spans="2:2">
      <c r="B51082" s="15"/>
    </row>
    <row r="51083" spans="2:2">
      <c r="B51083" s="15"/>
    </row>
    <row r="51084" spans="2:2">
      <c r="B51084" s="15"/>
    </row>
    <row r="51085" spans="2:2">
      <c r="B51085" s="15"/>
    </row>
    <row r="51086" spans="2:2">
      <c r="B51086" s="15"/>
    </row>
    <row r="51087" spans="2:2">
      <c r="B51087" s="15"/>
    </row>
    <row r="51088" spans="2:2">
      <c r="B51088" s="15"/>
    </row>
    <row r="51089" spans="2:2">
      <c r="B51089" s="15"/>
    </row>
    <row r="51090" spans="2:2">
      <c r="B51090" s="15"/>
    </row>
    <row r="51091" spans="2:2">
      <c r="B51091" s="15"/>
    </row>
    <row r="51092" spans="2:2">
      <c r="B51092" s="15"/>
    </row>
    <row r="51093" spans="2:2">
      <c r="B51093" s="15"/>
    </row>
    <row r="51094" spans="2:2">
      <c r="B51094" s="15"/>
    </row>
    <row r="51095" spans="2:2">
      <c r="B51095" s="15"/>
    </row>
    <row r="51096" spans="2:2">
      <c r="B51096" s="15"/>
    </row>
    <row r="51097" spans="2:2">
      <c r="B51097" s="15"/>
    </row>
    <row r="51098" spans="2:2">
      <c r="B51098" s="15"/>
    </row>
    <row r="51099" spans="2:2">
      <c r="B51099" s="15"/>
    </row>
    <row r="51100" spans="2:2">
      <c r="B51100" s="15"/>
    </row>
    <row r="51101" spans="2:2">
      <c r="B51101" s="15"/>
    </row>
    <row r="51102" spans="2:2">
      <c r="B51102" s="15"/>
    </row>
    <row r="51103" spans="2:2">
      <c r="B51103" s="15"/>
    </row>
    <row r="51104" spans="2:2">
      <c r="B51104" s="15"/>
    </row>
    <row r="51105" spans="2:2">
      <c r="B51105" s="15"/>
    </row>
    <row r="51106" spans="2:2">
      <c r="B51106" s="15"/>
    </row>
    <row r="51107" spans="2:2">
      <c r="B51107" s="15"/>
    </row>
    <row r="51108" spans="2:2">
      <c r="B51108" s="15"/>
    </row>
    <row r="51109" spans="2:2">
      <c r="B51109" s="15"/>
    </row>
    <row r="51110" spans="2:2">
      <c r="B51110" s="15"/>
    </row>
    <row r="51111" spans="2:2">
      <c r="B51111" s="15"/>
    </row>
    <row r="51112" spans="2:2">
      <c r="B51112" s="15"/>
    </row>
    <row r="51113" spans="2:2">
      <c r="B51113" s="15"/>
    </row>
    <row r="51114" spans="2:2">
      <c r="B51114" s="15"/>
    </row>
    <row r="51115" spans="2:2">
      <c r="B51115" s="15"/>
    </row>
    <row r="51116" spans="2:2">
      <c r="B51116" s="15"/>
    </row>
    <row r="51117" spans="2:2">
      <c r="B51117" s="15"/>
    </row>
    <row r="51118" spans="2:2">
      <c r="B51118" s="15"/>
    </row>
    <row r="51119" spans="2:2">
      <c r="B51119" s="15"/>
    </row>
    <row r="51120" spans="2:2">
      <c r="B51120" s="15"/>
    </row>
    <row r="51121" spans="2:2">
      <c r="B51121" s="15"/>
    </row>
    <row r="51122" spans="2:2">
      <c r="B51122" s="15"/>
    </row>
    <row r="51123" spans="2:2">
      <c r="B51123" s="15"/>
    </row>
    <row r="51124" spans="2:2">
      <c r="B51124" s="15"/>
    </row>
    <row r="51125" spans="2:2">
      <c r="B51125" s="15"/>
    </row>
    <row r="51126" spans="2:2">
      <c r="B51126" s="15"/>
    </row>
    <row r="51127" spans="2:2">
      <c r="B51127" s="15"/>
    </row>
    <row r="51128" spans="2:2">
      <c r="B51128" s="15"/>
    </row>
    <row r="51129" spans="2:2">
      <c r="B51129" s="15"/>
    </row>
    <row r="51130" spans="2:2">
      <c r="B51130" s="15"/>
    </row>
    <row r="51131" spans="2:2">
      <c r="B51131" s="15"/>
    </row>
    <row r="51132" spans="2:2">
      <c r="B51132" s="15"/>
    </row>
    <row r="51133" spans="2:2">
      <c r="B51133" s="15"/>
    </row>
    <row r="51134" spans="2:2">
      <c r="B51134" s="15"/>
    </row>
    <row r="51135" spans="2:2">
      <c r="B51135" s="15"/>
    </row>
    <row r="51136" spans="2:2">
      <c r="B51136" s="15"/>
    </row>
    <row r="51137" spans="2:2">
      <c r="B51137" s="15"/>
    </row>
    <row r="51138" spans="2:2">
      <c r="B51138" s="15"/>
    </row>
    <row r="51139" spans="2:2">
      <c r="B51139" s="15"/>
    </row>
    <row r="51140" spans="2:2">
      <c r="B51140" s="15"/>
    </row>
    <row r="51141" spans="2:2">
      <c r="B51141" s="15"/>
    </row>
    <row r="51142" spans="2:2">
      <c r="B51142" s="15"/>
    </row>
    <row r="51143" spans="2:2">
      <c r="B51143" s="15"/>
    </row>
    <row r="51144" spans="2:2">
      <c r="B51144" s="15"/>
    </row>
    <row r="51145" spans="2:2">
      <c r="B51145" s="15"/>
    </row>
    <row r="51146" spans="2:2">
      <c r="B51146" s="15"/>
    </row>
    <row r="51147" spans="2:2">
      <c r="B51147" s="15"/>
    </row>
    <row r="51148" spans="2:2">
      <c r="B51148" s="15"/>
    </row>
    <row r="51149" spans="2:2">
      <c r="B51149" s="15"/>
    </row>
    <row r="51150" spans="2:2">
      <c r="B51150" s="15"/>
    </row>
    <row r="51151" spans="2:2">
      <c r="B51151" s="15"/>
    </row>
    <row r="51152" spans="2:2">
      <c r="B51152" s="15"/>
    </row>
    <row r="51153" spans="2:2">
      <c r="B51153" s="15"/>
    </row>
    <row r="51154" spans="2:2">
      <c r="B51154" s="15"/>
    </row>
    <row r="51155" spans="2:2">
      <c r="B51155" s="15"/>
    </row>
    <row r="51156" spans="2:2">
      <c r="B51156" s="15"/>
    </row>
    <row r="51157" spans="2:2">
      <c r="B51157" s="15"/>
    </row>
    <row r="51158" spans="2:2">
      <c r="B51158" s="15"/>
    </row>
    <row r="51159" spans="2:2">
      <c r="B51159" s="15"/>
    </row>
    <row r="51160" spans="2:2">
      <c r="B51160" s="15"/>
    </row>
    <row r="51161" spans="2:2">
      <c r="B51161" s="15"/>
    </row>
    <row r="51162" spans="2:2">
      <c r="B51162" s="15"/>
    </row>
    <row r="51163" spans="2:2">
      <c r="B51163" s="15"/>
    </row>
    <row r="51164" spans="2:2">
      <c r="B51164" s="15"/>
    </row>
    <row r="51165" spans="2:2">
      <c r="B51165" s="15"/>
    </row>
    <row r="51166" spans="2:2">
      <c r="B51166" s="15"/>
    </row>
    <row r="51167" spans="2:2">
      <c r="B51167" s="15"/>
    </row>
    <row r="51168" spans="2:2">
      <c r="B51168" s="15"/>
    </row>
    <row r="51169" spans="2:2">
      <c r="B51169" s="15"/>
    </row>
    <row r="51170" spans="2:2">
      <c r="B51170" s="15"/>
    </row>
    <row r="51171" spans="2:2">
      <c r="B51171" s="15"/>
    </row>
    <row r="51172" spans="2:2">
      <c r="B51172" s="15"/>
    </row>
    <row r="51173" spans="2:2">
      <c r="B51173" s="15"/>
    </row>
    <row r="51174" spans="2:2">
      <c r="B51174" s="15"/>
    </row>
    <row r="51175" spans="2:2">
      <c r="B51175" s="15"/>
    </row>
    <row r="51176" spans="2:2">
      <c r="B51176" s="15"/>
    </row>
    <row r="51177" spans="2:2">
      <c r="B51177" s="15"/>
    </row>
    <row r="51178" spans="2:2">
      <c r="B51178" s="15"/>
    </row>
    <row r="51179" spans="2:2">
      <c r="B51179" s="15"/>
    </row>
    <row r="51180" spans="2:2">
      <c r="B51180" s="15"/>
    </row>
    <row r="51181" spans="2:2">
      <c r="B51181" s="15"/>
    </row>
    <row r="51182" spans="2:2">
      <c r="B51182" s="15"/>
    </row>
    <row r="51183" spans="2:2">
      <c r="B51183" s="15"/>
    </row>
    <row r="51184" spans="2:2">
      <c r="B51184" s="15"/>
    </row>
    <row r="51185" spans="2:2">
      <c r="B51185" s="15"/>
    </row>
    <row r="51186" spans="2:2">
      <c r="B51186" s="15"/>
    </row>
    <row r="51187" spans="2:2">
      <c r="B51187" s="15"/>
    </row>
    <row r="51188" spans="2:2">
      <c r="B51188" s="15"/>
    </row>
    <row r="51189" spans="2:2">
      <c r="B51189" s="15"/>
    </row>
    <row r="51190" spans="2:2">
      <c r="B51190" s="15"/>
    </row>
    <row r="51191" spans="2:2">
      <c r="B51191" s="15"/>
    </row>
    <row r="51192" spans="2:2">
      <c r="B51192" s="15"/>
    </row>
    <row r="51193" spans="2:2">
      <c r="B51193" s="15"/>
    </row>
    <row r="51194" spans="2:2">
      <c r="B51194" s="15"/>
    </row>
    <row r="51195" spans="2:2">
      <c r="B51195" s="15"/>
    </row>
    <row r="51196" spans="2:2">
      <c r="B51196" s="15"/>
    </row>
    <row r="51197" spans="2:2">
      <c r="B51197" s="15"/>
    </row>
    <row r="51198" spans="2:2">
      <c r="B51198" s="15"/>
    </row>
    <row r="51199" spans="2:2">
      <c r="B51199" s="15"/>
    </row>
    <row r="51200" spans="2:2">
      <c r="B51200" s="15"/>
    </row>
    <row r="51201" spans="2:2">
      <c r="B51201" s="15"/>
    </row>
    <row r="51202" spans="2:2">
      <c r="B51202" s="15"/>
    </row>
    <row r="51203" spans="2:2">
      <c r="B51203" s="15"/>
    </row>
    <row r="51204" spans="2:2">
      <c r="B51204" s="15"/>
    </row>
    <row r="51205" spans="2:2">
      <c r="B51205" s="15"/>
    </row>
    <row r="51206" spans="2:2">
      <c r="B51206" s="15"/>
    </row>
    <row r="51207" spans="2:2">
      <c r="B51207" s="15"/>
    </row>
    <row r="51208" spans="2:2">
      <c r="B51208" s="15"/>
    </row>
    <row r="51209" spans="2:2">
      <c r="B51209" s="15"/>
    </row>
    <row r="51210" spans="2:2">
      <c r="B51210" s="15"/>
    </row>
    <row r="51211" spans="2:2">
      <c r="B51211" s="15"/>
    </row>
    <row r="51212" spans="2:2">
      <c r="B51212" s="15"/>
    </row>
    <row r="51213" spans="2:2">
      <c r="B51213" s="15"/>
    </row>
    <row r="51214" spans="2:2">
      <c r="B51214" s="15"/>
    </row>
    <row r="51215" spans="2:2">
      <c r="B51215" s="15"/>
    </row>
    <row r="51216" spans="2:2">
      <c r="B51216" s="15"/>
    </row>
    <row r="51217" spans="2:2">
      <c r="B51217" s="15"/>
    </row>
    <row r="51218" spans="2:2">
      <c r="B51218" s="15"/>
    </row>
    <row r="51219" spans="2:2">
      <c r="B51219" s="15"/>
    </row>
    <row r="51220" spans="2:2">
      <c r="B51220" s="15"/>
    </row>
    <row r="51221" spans="2:2">
      <c r="B51221" s="15"/>
    </row>
    <row r="51222" spans="2:2">
      <c r="B51222" s="15"/>
    </row>
    <row r="51223" spans="2:2">
      <c r="B51223" s="15"/>
    </row>
    <row r="51224" spans="2:2">
      <c r="B51224" s="15"/>
    </row>
    <row r="51225" spans="2:2">
      <c r="B51225" s="15"/>
    </row>
    <row r="51226" spans="2:2">
      <c r="B51226" s="15"/>
    </row>
    <row r="51227" spans="2:2">
      <c r="B51227" s="15"/>
    </row>
    <row r="51228" spans="2:2">
      <c r="B51228" s="15"/>
    </row>
    <row r="51229" spans="2:2">
      <c r="B51229" s="15"/>
    </row>
    <row r="51230" spans="2:2">
      <c r="B51230" s="15"/>
    </row>
    <row r="51231" spans="2:2">
      <c r="B51231" s="15"/>
    </row>
    <row r="51232" spans="2:2">
      <c r="B51232" s="15"/>
    </row>
    <row r="51233" spans="2:2">
      <c r="B51233" s="15"/>
    </row>
    <row r="51234" spans="2:2">
      <c r="B51234" s="15"/>
    </row>
    <row r="51235" spans="2:2">
      <c r="B51235" s="15"/>
    </row>
    <row r="51236" spans="2:2">
      <c r="B51236" s="15"/>
    </row>
    <row r="51237" spans="2:2">
      <c r="B51237" s="15"/>
    </row>
    <row r="51238" spans="2:2">
      <c r="B51238" s="15"/>
    </row>
    <row r="51239" spans="2:2">
      <c r="B51239" s="15"/>
    </row>
    <row r="51240" spans="2:2">
      <c r="B51240" s="15"/>
    </row>
    <row r="51241" spans="2:2">
      <c r="B51241" s="15"/>
    </row>
    <row r="51242" spans="2:2">
      <c r="B51242" s="15"/>
    </row>
    <row r="51243" spans="2:2">
      <c r="B51243" s="15"/>
    </row>
    <row r="51244" spans="2:2">
      <c r="B51244" s="15"/>
    </row>
    <row r="51245" spans="2:2">
      <c r="B51245" s="15"/>
    </row>
    <row r="51246" spans="2:2">
      <c r="B51246" s="15"/>
    </row>
    <row r="51247" spans="2:2">
      <c r="B51247" s="15"/>
    </row>
    <row r="51248" spans="2:2">
      <c r="B51248" s="15"/>
    </row>
    <row r="51249" spans="2:2">
      <c r="B51249" s="15"/>
    </row>
    <row r="51250" spans="2:2">
      <c r="B51250" s="15"/>
    </row>
    <row r="51251" spans="2:2">
      <c r="B51251" s="15"/>
    </row>
    <row r="51252" spans="2:2">
      <c r="B51252" s="15"/>
    </row>
    <row r="51253" spans="2:2">
      <c r="B51253" s="15"/>
    </row>
    <row r="51254" spans="2:2">
      <c r="B51254" s="15"/>
    </row>
    <row r="51255" spans="2:2">
      <c r="B51255" s="15"/>
    </row>
    <row r="51256" spans="2:2">
      <c r="B51256" s="15"/>
    </row>
    <row r="51257" spans="2:2">
      <c r="B51257" s="15"/>
    </row>
    <row r="51258" spans="2:2">
      <c r="B51258" s="15"/>
    </row>
    <row r="51259" spans="2:2">
      <c r="B51259" s="15"/>
    </row>
    <row r="51260" spans="2:2">
      <c r="B51260" s="15"/>
    </row>
    <row r="51261" spans="2:2">
      <c r="B51261" s="15"/>
    </row>
    <row r="51262" spans="2:2">
      <c r="B51262" s="15"/>
    </row>
    <row r="51263" spans="2:2">
      <c r="B51263" s="15"/>
    </row>
    <row r="51264" spans="2:2">
      <c r="B51264" s="15"/>
    </row>
    <row r="51265" spans="2:2">
      <c r="B51265" s="15"/>
    </row>
    <row r="51266" spans="2:2">
      <c r="B51266" s="15"/>
    </row>
    <row r="51267" spans="2:2">
      <c r="B51267" s="15"/>
    </row>
    <row r="51268" spans="2:2">
      <c r="B51268" s="15"/>
    </row>
    <row r="51269" spans="2:2">
      <c r="B51269" s="15"/>
    </row>
    <row r="51270" spans="2:2">
      <c r="B51270" s="15"/>
    </row>
    <row r="51271" spans="2:2">
      <c r="B51271" s="15"/>
    </row>
    <row r="51272" spans="2:2">
      <c r="B51272" s="15"/>
    </row>
    <row r="51273" spans="2:2">
      <c r="B51273" s="15"/>
    </row>
    <row r="51274" spans="2:2">
      <c r="B51274" s="15"/>
    </row>
    <row r="51275" spans="2:2">
      <c r="B51275" s="15"/>
    </row>
    <row r="51276" spans="2:2">
      <c r="B51276" s="15"/>
    </row>
    <row r="51277" spans="2:2">
      <c r="B51277" s="15"/>
    </row>
    <row r="51278" spans="2:2">
      <c r="B51278" s="15"/>
    </row>
    <row r="51279" spans="2:2">
      <c r="B51279" s="15"/>
    </row>
    <row r="51280" spans="2:2">
      <c r="B51280" s="15"/>
    </row>
    <row r="51281" spans="2:2">
      <c r="B51281" s="15"/>
    </row>
    <row r="51282" spans="2:2">
      <c r="B51282" s="15"/>
    </row>
    <row r="51283" spans="2:2">
      <c r="B51283" s="15"/>
    </row>
    <row r="51284" spans="2:2">
      <c r="B51284" s="15"/>
    </row>
    <row r="51285" spans="2:2">
      <c r="B51285" s="15"/>
    </row>
    <row r="51286" spans="2:2">
      <c r="B51286" s="15"/>
    </row>
    <row r="51287" spans="2:2">
      <c r="B51287" s="15"/>
    </row>
    <row r="51288" spans="2:2">
      <c r="B51288" s="15"/>
    </row>
    <row r="51289" spans="2:2">
      <c r="B51289" s="15"/>
    </row>
    <row r="51290" spans="2:2">
      <c r="B51290" s="15"/>
    </row>
    <row r="51291" spans="2:2">
      <c r="B51291" s="15"/>
    </row>
    <row r="51292" spans="2:2">
      <c r="B51292" s="15"/>
    </row>
    <row r="51293" spans="2:2">
      <c r="B51293" s="15"/>
    </row>
    <row r="51294" spans="2:2">
      <c r="B51294" s="15"/>
    </row>
    <row r="51295" spans="2:2">
      <c r="B51295" s="15"/>
    </row>
    <row r="51296" spans="2:2">
      <c r="B51296" s="15"/>
    </row>
    <row r="51297" spans="2:2">
      <c r="B51297" s="15"/>
    </row>
    <row r="51298" spans="2:2">
      <c r="B51298" s="15"/>
    </row>
    <row r="51299" spans="2:2">
      <c r="B51299" s="15"/>
    </row>
    <row r="51300" spans="2:2">
      <c r="B51300" s="15"/>
    </row>
    <row r="51301" spans="2:2">
      <c r="B51301" s="15"/>
    </row>
    <row r="51302" spans="2:2">
      <c r="B51302" s="15"/>
    </row>
    <row r="51303" spans="2:2">
      <c r="B51303" s="15"/>
    </row>
    <row r="51304" spans="2:2">
      <c r="B51304" s="15"/>
    </row>
    <row r="51305" spans="2:2">
      <c r="B51305" s="15"/>
    </row>
    <row r="51306" spans="2:2">
      <c r="B51306" s="15"/>
    </row>
    <row r="51307" spans="2:2">
      <c r="B51307" s="15"/>
    </row>
    <row r="51308" spans="2:2">
      <c r="B51308" s="15"/>
    </row>
    <row r="51309" spans="2:2">
      <c r="B51309" s="15"/>
    </row>
    <row r="51310" spans="2:2">
      <c r="B51310" s="15"/>
    </row>
    <row r="51311" spans="2:2">
      <c r="B51311" s="15"/>
    </row>
    <row r="51312" spans="2:2">
      <c r="B51312" s="15"/>
    </row>
    <row r="51313" spans="2:2">
      <c r="B51313" s="15"/>
    </row>
    <row r="51314" spans="2:2">
      <c r="B51314" s="15"/>
    </row>
    <row r="51315" spans="2:2">
      <c r="B51315" s="15"/>
    </row>
    <row r="51316" spans="2:2">
      <c r="B51316" s="15"/>
    </row>
    <row r="51317" spans="2:2">
      <c r="B51317" s="15"/>
    </row>
    <row r="51318" spans="2:2">
      <c r="B51318" s="15"/>
    </row>
    <row r="51319" spans="2:2">
      <c r="B51319" s="15"/>
    </row>
    <row r="51320" spans="2:2">
      <c r="B51320" s="15"/>
    </row>
    <row r="51321" spans="2:2">
      <c r="B51321" s="15"/>
    </row>
    <row r="51322" spans="2:2">
      <c r="B51322" s="15"/>
    </row>
    <row r="51323" spans="2:2">
      <c r="B51323" s="15"/>
    </row>
    <row r="51324" spans="2:2">
      <c r="B51324" s="15"/>
    </row>
    <row r="51325" spans="2:2">
      <c r="B51325" s="15"/>
    </row>
    <row r="51326" spans="2:2">
      <c r="B51326" s="15"/>
    </row>
    <row r="51327" spans="2:2">
      <c r="B51327" s="15"/>
    </row>
    <row r="51328" spans="2:2">
      <c r="B51328" s="15"/>
    </row>
    <row r="51329" spans="2:2">
      <c r="B51329" s="15"/>
    </row>
    <row r="51330" spans="2:2">
      <c r="B51330" s="15"/>
    </row>
    <row r="51331" spans="2:2">
      <c r="B51331" s="15"/>
    </row>
    <row r="51332" spans="2:2">
      <c r="B51332" s="15"/>
    </row>
    <row r="51333" spans="2:2">
      <c r="B51333" s="15"/>
    </row>
    <row r="51334" spans="2:2">
      <c r="B51334" s="15"/>
    </row>
    <row r="51335" spans="2:2">
      <c r="B51335" s="15"/>
    </row>
    <row r="51336" spans="2:2">
      <c r="B51336" s="15"/>
    </row>
    <row r="51337" spans="2:2">
      <c r="B51337" s="15"/>
    </row>
    <row r="51338" spans="2:2">
      <c r="B51338" s="15"/>
    </row>
    <row r="51339" spans="2:2">
      <c r="B51339" s="15"/>
    </row>
    <row r="51340" spans="2:2">
      <c r="B51340" s="15"/>
    </row>
    <row r="51341" spans="2:2">
      <c r="B51341" s="15"/>
    </row>
    <row r="51342" spans="2:2">
      <c r="B51342" s="15"/>
    </row>
    <row r="51343" spans="2:2">
      <c r="B51343" s="15"/>
    </row>
    <row r="51344" spans="2:2">
      <c r="B51344" s="15"/>
    </row>
    <row r="51345" spans="2:2">
      <c r="B51345" s="15"/>
    </row>
    <row r="51346" spans="2:2">
      <c r="B51346" s="15"/>
    </row>
    <row r="51347" spans="2:2">
      <c r="B51347" s="15"/>
    </row>
    <row r="51348" spans="2:2">
      <c r="B51348" s="15"/>
    </row>
    <row r="51349" spans="2:2">
      <c r="B51349" s="15"/>
    </row>
    <row r="51350" spans="2:2">
      <c r="B51350" s="15"/>
    </row>
    <row r="51351" spans="2:2">
      <c r="B51351" s="15"/>
    </row>
    <row r="51352" spans="2:2">
      <c r="B51352" s="15"/>
    </row>
    <row r="51353" spans="2:2">
      <c r="B51353" s="15"/>
    </row>
    <row r="51354" spans="2:2">
      <c r="B51354" s="15"/>
    </row>
    <row r="51355" spans="2:2">
      <c r="B51355" s="15"/>
    </row>
    <row r="51356" spans="2:2">
      <c r="B51356" s="15"/>
    </row>
    <row r="51357" spans="2:2">
      <c r="B51357" s="15"/>
    </row>
    <row r="51358" spans="2:2">
      <c r="B51358" s="15"/>
    </row>
    <row r="51359" spans="2:2">
      <c r="B51359" s="15"/>
    </row>
    <row r="51360" spans="2:2">
      <c r="B51360" s="15"/>
    </row>
    <row r="51361" spans="2:2">
      <c r="B51361" s="15"/>
    </row>
    <row r="51362" spans="2:2">
      <c r="B51362" s="15"/>
    </row>
    <row r="51363" spans="2:2">
      <c r="B51363" s="15"/>
    </row>
    <row r="51364" spans="2:2">
      <c r="B51364" s="15"/>
    </row>
    <row r="51365" spans="2:2">
      <c r="B51365" s="15"/>
    </row>
    <row r="51366" spans="2:2">
      <c r="B51366" s="15"/>
    </row>
    <row r="51367" spans="2:2">
      <c r="B51367" s="15"/>
    </row>
    <row r="51368" spans="2:2">
      <c r="B51368" s="15"/>
    </row>
    <row r="51369" spans="2:2">
      <c r="B51369" s="15"/>
    </row>
    <row r="51370" spans="2:2">
      <c r="B51370" s="15"/>
    </row>
    <row r="51371" spans="2:2">
      <c r="B51371" s="15"/>
    </row>
    <row r="51372" spans="2:2">
      <c r="B51372" s="15"/>
    </row>
    <row r="51373" spans="2:2">
      <c r="B51373" s="15"/>
    </row>
    <row r="51374" spans="2:2">
      <c r="B51374" s="15"/>
    </row>
    <row r="51375" spans="2:2">
      <c r="B51375" s="15"/>
    </row>
    <row r="51376" spans="2:2">
      <c r="B51376" s="15"/>
    </row>
    <row r="51377" spans="2:2">
      <c r="B51377" s="15"/>
    </row>
    <row r="51378" spans="2:2">
      <c r="B51378" s="15"/>
    </row>
    <row r="51379" spans="2:2">
      <c r="B51379" s="15"/>
    </row>
    <row r="51380" spans="2:2">
      <c r="B51380" s="15"/>
    </row>
    <row r="51381" spans="2:2">
      <c r="B51381" s="15"/>
    </row>
    <row r="51382" spans="2:2">
      <c r="B51382" s="15"/>
    </row>
    <row r="51383" spans="2:2">
      <c r="B51383" s="15"/>
    </row>
    <row r="51384" spans="2:2">
      <c r="B51384" s="15"/>
    </row>
    <row r="51385" spans="2:2">
      <c r="B51385" s="15"/>
    </row>
    <row r="51386" spans="2:2">
      <c r="B51386" s="15"/>
    </row>
    <row r="51387" spans="2:2">
      <c r="B51387" s="15"/>
    </row>
    <row r="51388" spans="2:2">
      <c r="B51388" s="15"/>
    </row>
    <row r="51389" spans="2:2">
      <c r="B51389" s="15"/>
    </row>
    <row r="51390" spans="2:2">
      <c r="B51390" s="15"/>
    </row>
    <row r="51391" spans="2:2">
      <c r="B51391" s="15"/>
    </row>
    <row r="51392" spans="2:2">
      <c r="B51392" s="15"/>
    </row>
    <row r="51393" spans="2:2">
      <c r="B51393" s="15"/>
    </row>
    <row r="51394" spans="2:2">
      <c r="B51394" s="15"/>
    </row>
    <row r="51395" spans="2:2">
      <c r="B51395" s="15"/>
    </row>
    <row r="51396" spans="2:2">
      <c r="B51396" s="15"/>
    </row>
    <row r="51397" spans="2:2">
      <c r="B51397" s="15"/>
    </row>
    <row r="51398" spans="2:2">
      <c r="B51398" s="15"/>
    </row>
    <row r="51399" spans="2:2">
      <c r="B51399" s="15"/>
    </row>
    <row r="51400" spans="2:2">
      <c r="B51400" s="15"/>
    </row>
    <row r="51401" spans="2:2">
      <c r="B51401" s="15"/>
    </row>
    <row r="51402" spans="2:2">
      <c r="B51402" s="15"/>
    </row>
    <row r="51403" spans="2:2">
      <c r="B51403" s="15"/>
    </row>
    <row r="51404" spans="2:2">
      <c r="B51404" s="15"/>
    </row>
    <row r="51405" spans="2:2">
      <c r="B51405" s="15"/>
    </row>
    <row r="51406" spans="2:2">
      <c r="B51406" s="15"/>
    </row>
    <row r="51407" spans="2:2">
      <c r="B51407" s="15"/>
    </row>
    <row r="51408" spans="2:2">
      <c r="B51408" s="15"/>
    </row>
    <row r="51409" spans="2:2">
      <c r="B51409" s="15"/>
    </row>
    <row r="51410" spans="2:2">
      <c r="B51410" s="15"/>
    </row>
    <row r="51411" spans="2:2">
      <c r="B51411" s="15"/>
    </row>
    <row r="51412" spans="2:2">
      <c r="B51412" s="15"/>
    </row>
    <row r="51413" spans="2:2">
      <c r="B51413" s="15"/>
    </row>
    <row r="51414" spans="2:2">
      <c r="B51414" s="15"/>
    </row>
    <row r="51415" spans="2:2">
      <c r="B51415" s="15"/>
    </row>
    <row r="51416" spans="2:2">
      <c r="B51416" s="15"/>
    </row>
    <row r="51417" spans="2:2">
      <c r="B51417" s="15"/>
    </row>
    <row r="51418" spans="2:2">
      <c r="B51418" s="15"/>
    </row>
    <row r="51419" spans="2:2">
      <c r="B51419" s="15"/>
    </row>
    <row r="51420" spans="2:2">
      <c r="B51420" s="15"/>
    </row>
    <row r="51421" spans="2:2">
      <c r="B51421" s="15"/>
    </row>
    <row r="51422" spans="2:2">
      <c r="B51422" s="15"/>
    </row>
    <row r="51423" spans="2:2">
      <c r="B51423" s="15"/>
    </row>
    <row r="51424" spans="2:2">
      <c r="B51424" s="15"/>
    </row>
    <row r="51425" spans="2:2">
      <c r="B51425" s="15"/>
    </row>
    <row r="51426" spans="2:2">
      <c r="B51426" s="15"/>
    </row>
    <row r="51427" spans="2:2">
      <c r="B51427" s="15"/>
    </row>
    <row r="51428" spans="2:2">
      <c r="B51428" s="15"/>
    </row>
    <row r="51429" spans="2:2">
      <c r="B51429" s="15"/>
    </row>
    <row r="51430" spans="2:2">
      <c r="B51430" s="15"/>
    </row>
    <row r="51431" spans="2:2">
      <c r="B51431" s="15"/>
    </row>
    <row r="51432" spans="2:2">
      <c r="B51432" s="15"/>
    </row>
    <row r="51433" spans="2:2">
      <c r="B51433" s="15"/>
    </row>
    <row r="51434" spans="2:2">
      <c r="B51434" s="15"/>
    </row>
    <row r="51435" spans="2:2">
      <c r="B51435" s="15"/>
    </row>
    <row r="51436" spans="2:2">
      <c r="B51436" s="15"/>
    </row>
    <row r="51437" spans="2:2">
      <c r="B51437" s="15"/>
    </row>
    <row r="51438" spans="2:2">
      <c r="B51438" s="15"/>
    </row>
    <row r="51439" spans="2:2">
      <c r="B51439" s="15"/>
    </row>
    <row r="51440" spans="2:2">
      <c r="B51440" s="15"/>
    </row>
    <row r="51441" spans="2:2">
      <c r="B51441" s="15"/>
    </row>
    <row r="51442" spans="2:2">
      <c r="B51442" s="15"/>
    </row>
    <row r="51443" spans="2:2">
      <c r="B51443" s="15"/>
    </row>
    <row r="51444" spans="2:2">
      <c r="B51444" s="15"/>
    </row>
    <row r="51445" spans="2:2">
      <c r="B51445" s="15"/>
    </row>
    <row r="51446" spans="2:2">
      <c r="B51446" s="15"/>
    </row>
    <row r="51447" spans="2:2">
      <c r="B51447" s="15"/>
    </row>
    <row r="51448" spans="2:2">
      <c r="B51448" s="15"/>
    </row>
    <row r="51449" spans="2:2">
      <c r="B51449" s="15"/>
    </row>
    <row r="51450" spans="2:2">
      <c r="B51450" s="15"/>
    </row>
    <row r="51451" spans="2:2">
      <c r="B51451" s="15"/>
    </row>
    <row r="51452" spans="2:2">
      <c r="B51452" s="15"/>
    </row>
    <row r="51453" spans="2:2">
      <c r="B51453" s="15"/>
    </row>
    <row r="51454" spans="2:2">
      <c r="B51454" s="15"/>
    </row>
    <row r="51455" spans="2:2">
      <c r="B51455" s="15"/>
    </row>
    <row r="51456" spans="2:2">
      <c r="B51456" s="15"/>
    </row>
    <row r="51457" spans="2:2">
      <c r="B51457" s="15"/>
    </row>
    <row r="51458" spans="2:2">
      <c r="B51458" s="15"/>
    </row>
    <row r="51459" spans="2:2">
      <c r="B51459" s="15"/>
    </row>
    <row r="51460" spans="2:2">
      <c r="B51460" s="15"/>
    </row>
    <row r="51461" spans="2:2">
      <c r="B51461" s="15"/>
    </row>
    <row r="51462" spans="2:2">
      <c r="B51462" s="15"/>
    </row>
    <row r="51463" spans="2:2">
      <c r="B51463" s="15"/>
    </row>
    <row r="51464" spans="2:2">
      <c r="B51464" s="15"/>
    </row>
    <row r="51465" spans="2:2">
      <c r="B51465" s="15"/>
    </row>
    <row r="51466" spans="2:2">
      <c r="B51466" s="15"/>
    </row>
    <row r="51467" spans="2:2">
      <c r="B51467" s="15"/>
    </row>
    <row r="51468" spans="2:2">
      <c r="B51468" s="15"/>
    </row>
    <row r="51469" spans="2:2">
      <c r="B51469" s="15"/>
    </row>
    <row r="51470" spans="2:2">
      <c r="B51470" s="15"/>
    </row>
    <row r="51471" spans="2:2">
      <c r="B51471" s="15"/>
    </row>
    <row r="51472" spans="2:2">
      <c r="B51472" s="15"/>
    </row>
    <row r="51473" spans="2:2">
      <c r="B51473" s="15"/>
    </row>
    <row r="51474" spans="2:2">
      <c r="B51474" s="15"/>
    </row>
    <row r="51475" spans="2:2">
      <c r="B51475" s="15"/>
    </row>
    <row r="51476" spans="2:2">
      <c r="B51476" s="15"/>
    </row>
    <row r="51477" spans="2:2">
      <c r="B51477" s="15"/>
    </row>
    <row r="51478" spans="2:2">
      <c r="B51478" s="15"/>
    </row>
    <row r="51479" spans="2:2">
      <c r="B51479" s="15"/>
    </row>
    <row r="51480" spans="2:2">
      <c r="B51480" s="15"/>
    </row>
    <row r="51481" spans="2:2">
      <c r="B51481" s="15"/>
    </row>
    <row r="51482" spans="2:2">
      <c r="B51482" s="15"/>
    </row>
    <row r="51483" spans="2:2">
      <c r="B51483" s="15"/>
    </row>
    <row r="51484" spans="2:2">
      <c r="B51484" s="15"/>
    </row>
    <row r="51485" spans="2:2">
      <c r="B51485" s="15"/>
    </row>
    <row r="51486" spans="2:2">
      <c r="B51486" s="15"/>
    </row>
    <row r="51487" spans="2:2">
      <c r="B51487" s="15"/>
    </row>
    <row r="51488" spans="2:2">
      <c r="B51488" s="15"/>
    </row>
    <row r="51489" spans="2:2">
      <c r="B51489" s="15"/>
    </row>
    <row r="51490" spans="2:2">
      <c r="B51490" s="15"/>
    </row>
    <row r="51491" spans="2:2">
      <c r="B51491" s="15"/>
    </row>
    <row r="51492" spans="2:2">
      <c r="B51492" s="15"/>
    </row>
    <row r="51493" spans="2:2">
      <c r="B51493" s="15"/>
    </row>
    <row r="51494" spans="2:2">
      <c r="B51494" s="15"/>
    </row>
    <row r="51495" spans="2:2">
      <c r="B51495" s="15"/>
    </row>
    <row r="51496" spans="2:2">
      <c r="B51496" s="15"/>
    </row>
    <row r="51497" spans="2:2">
      <c r="B51497" s="15"/>
    </row>
    <row r="51498" spans="2:2">
      <c r="B51498" s="15"/>
    </row>
    <row r="51499" spans="2:2">
      <c r="B51499" s="15"/>
    </row>
    <row r="51500" spans="2:2">
      <c r="B51500" s="15"/>
    </row>
    <row r="51501" spans="2:2">
      <c r="B51501" s="15"/>
    </row>
    <row r="51502" spans="2:2">
      <c r="B51502" s="15"/>
    </row>
    <row r="51503" spans="2:2">
      <c r="B51503" s="15"/>
    </row>
    <row r="51504" spans="2:2">
      <c r="B51504" s="15"/>
    </row>
    <row r="51505" spans="2:2">
      <c r="B51505" s="15"/>
    </row>
    <row r="51506" spans="2:2">
      <c r="B51506" s="15"/>
    </row>
    <row r="51507" spans="2:2">
      <c r="B51507" s="15"/>
    </row>
    <row r="51508" spans="2:2">
      <c r="B51508" s="15"/>
    </row>
    <row r="51509" spans="2:2">
      <c r="B51509" s="15"/>
    </row>
    <row r="51510" spans="2:2">
      <c r="B51510" s="15"/>
    </row>
    <row r="51511" spans="2:2">
      <c r="B51511" s="15"/>
    </row>
    <row r="51512" spans="2:2">
      <c r="B51512" s="15"/>
    </row>
    <row r="51513" spans="2:2">
      <c r="B51513" s="15"/>
    </row>
    <row r="51514" spans="2:2">
      <c r="B51514" s="15"/>
    </row>
    <row r="51515" spans="2:2">
      <c r="B51515" s="15"/>
    </row>
    <row r="51516" spans="2:2">
      <c r="B51516" s="15"/>
    </row>
    <row r="51517" spans="2:2">
      <c r="B51517" s="15"/>
    </row>
    <row r="51518" spans="2:2">
      <c r="B51518" s="15"/>
    </row>
    <row r="51519" spans="2:2">
      <c r="B51519" s="15"/>
    </row>
    <row r="51520" spans="2:2">
      <c r="B51520" s="15"/>
    </row>
    <row r="51521" spans="2:2">
      <c r="B51521" s="15"/>
    </row>
    <row r="51522" spans="2:2">
      <c r="B51522" s="15"/>
    </row>
    <row r="51523" spans="2:2">
      <c r="B51523" s="15"/>
    </row>
    <row r="51524" spans="2:2">
      <c r="B51524" s="15"/>
    </row>
    <row r="51525" spans="2:2">
      <c r="B51525" s="15"/>
    </row>
    <row r="51526" spans="2:2">
      <c r="B51526" s="15"/>
    </row>
    <row r="51527" spans="2:2">
      <c r="B51527" s="15"/>
    </row>
    <row r="51528" spans="2:2">
      <c r="B51528" s="15"/>
    </row>
    <row r="51529" spans="2:2">
      <c r="B51529" s="15"/>
    </row>
    <row r="51530" spans="2:2">
      <c r="B51530" s="15"/>
    </row>
    <row r="51531" spans="2:2">
      <c r="B51531" s="15"/>
    </row>
    <row r="51532" spans="2:2">
      <c r="B51532" s="15"/>
    </row>
    <row r="51533" spans="2:2">
      <c r="B51533" s="15"/>
    </row>
    <row r="51534" spans="2:2">
      <c r="B51534" s="15"/>
    </row>
    <row r="51535" spans="2:2">
      <c r="B51535" s="15"/>
    </row>
    <row r="51536" spans="2:2">
      <c r="B51536" s="15"/>
    </row>
    <row r="51537" spans="2:2">
      <c r="B51537" s="15"/>
    </row>
    <row r="51538" spans="2:2">
      <c r="B51538" s="15"/>
    </row>
    <row r="51539" spans="2:2">
      <c r="B51539" s="15"/>
    </row>
    <row r="51540" spans="2:2">
      <c r="B51540" s="15"/>
    </row>
    <row r="51541" spans="2:2">
      <c r="B51541" s="15"/>
    </row>
    <row r="51542" spans="2:2">
      <c r="B51542" s="15"/>
    </row>
    <row r="51543" spans="2:2">
      <c r="B51543" s="15"/>
    </row>
    <row r="51544" spans="2:2">
      <c r="B51544" s="15"/>
    </row>
    <row r="51545" spans="2:2">
      <c r="B51545" s="15"/>
    </row>
    <row r="51546" spans="2:2">
      <c r="B51546" s="15"/>
    </row>
    <row r="51547" spans="2:2">
      <c r="B51547" s="15"/>
    </row>
    <row r="51548" spans="2:2">
      <c r="B51548" s="15"/>
    </row>
    <row r="51549" spans="2:2">
      <c r="B51549" s="15"/>
    </row>
    <row r="51550" spans="2:2">
      <c r="B51550" s="15"/>
    </row>
    <row r="51551" spans="2:2">
      <c r="B51551" s="15"/>
    </row>
    <row r="51552" spans="2:2">
      <c r="B51552" s="15"/>
    </row>
    <row r="51553" spans="2:2">
      <c r="B51553" s="15"/>
    </row>
    <row r="51554" spans="2:2">
      <c r="B51554" s="15"/>
    </row>
    <row r="51555" spans="2:2">
      <c r="B51555" s="15"/>
    </row>
    <row r="51556" spans="2:2">
      <c r="B51556" s="15"/>
    </row>
    <row r="51557" spans="2:2">
      <c r="B51557" s="15"/>
    </row>
    <row r="51558" spans="2:2">
      <c r="B51558" s="15"/>
    </row>
    <row r="51559" spans="2:2">
      <c r="B51559" s="15"/>
    </row>
    <row r="51560" spans="2:2">
      <c r="B51560" s="15"/>
    </row>
    <row r="51561" spans="2:2">
      <c r="B51561" s="15"/>
    </row>
    <row r="51562" spans="2:2">
      <c r="B51562" s="15"/>
    </row>
    <row r="51563" spans="2:2">
      <c r="B51563" s="15"/>
    </row>
    <row r="51564" spans="2:2">
      <c r="B51564" s="15"/>
    </row>
    <row r="51565" spans="2:2">
      <c r="B51565" s="15"/>
    </row>
    <row r="51566" spans="2:2">
      <c r="B51566" s="15"/>
    </row>
    <row r="51567" spans="2:2">
      <c r="B51567" s="15"/>
    </row>
    <row r="51568" spans="2:2">
      <c r="B51568" s="15"/>
    </row>
    <row r="51569" spans="2:2">
      <c r="B51569" s="15"/>
    </row>
    <row r="51570" spans="2:2">
      <c r="B51570" s="15"/>
    </row>
    <row r="51571" spans="2:2">
      <c r="B51571" s="15"/>
    </row>
    <row r="51572" spans="2:2">
      <c r="B51572" s="15"/>
    </row>
    <row r="51573" spans="2:2">
      <c r="B51573" s="15"/>
    </row>
    <row r="51574" spans="2:2">
      <c r="B51574" s="15"/>
    </row>
    <row r="51575" spans="2:2">
      <c r="B51575" s="15"/>
    </row>
    <row r="51576" spans="2:2">
      <c r="B51576" s="15"/>
    </row>
    <row r="51577" spans="2:2">
      <c r="B51577" s="15"/>
    </row>
    <row r="51578" spans="2:2">
      <c r="B51578" s="15"/>
    </row>
    <row r="51579" spans="2:2">
      <c r="B51579" s="15"/>
    </row>
    <row r="51580" spans="2:2">
      <c r="B51580" s="15"/>
    </row>
    <row r="51581" spans="2:2">
      <c r="B51581" s="15"/>
    </row>
    <row r="51582" spans="2:2">
      <c r="B51582" s="15"/>
    </row>
    <row r="51583" spans="2:2">
      <c r="B51583" s="15"/>
    </row>
    <row r="51584" spans="2:2">
      <c r="B51584" s="15"/>
    </row>
    <row r="51585" spans="2:2">
      <c r="B51585" s="15"/>
    </row>
    <row r="51586" spans="2:2">
      <c r="B51586" s="15"/>
    </row>
    <row r="51587" spans="2:2">
      <c r="B51587" s="15"/>
    </row>
    <row r="51588" spans="2:2">
      <c r="B51588" s="15"/>
    </row>
    <row r="51589" spans="2:2">
      <c r="B51589" s="15"/>
    </row>
    <row r="51590" spans="2:2">
      <c r="B51590" s="15"/>
    </row>
    <row r="51591" spans="2:2">
      <c r="B51591" s="15"/>
    </row>
    <row r="51592" spans="2:2">
      <c r="B51592" s="15"/>
    </row>
    <row r="51593" spans="2:2">
      <c r="B51593" s="15"/>
    </row>
    <row r="51594" spans="2:2">
      <c r="B51594" s="15"/>
    </row>
    <row r="51595" spans="2:2">
      <c r="B51595" s="15"/>
    </row>
    <row r="51596" spans="2:2">
      <c r="B51596" s="15"/>
    </row>
    <row r="51597" spans="2:2">
      <c r="B51597" s="15"/>
    </row>
    <row r="51598" spans="2:2">
      <c r="B51598" s="15"/>
    </row>
    <row r="51599" spans="2:2">
      <c r="B51599" s="15"/>
    </row>
    <row r="51600" spans="2:2">
      <c r="B51600" s="15"/>
    </row>
    <row r="51601" spans="2:2">
      <c r="B51601" s="15"/>
    </row>
    <row r="51602" spans="2:2">
      <c r="B51602" s="15"/>
    </row>
    <row r="51603" spans="2:2">
      <c r="B51603" s="15"/>
    </row>
    <row r="51604" spans="2:2">
      <c r="B51604" s="15"/>
    </row>
    <row r="51605" spans="2:2">
      <c r="B51605" s="15"/>
    </row>
    <row r="51606" spans="2:2">
      <c r="B51606" s="15"/>
    </row>
    <row r="51607" spans="2:2">
      <c r="B51607" s="15"/>
    </row>
    <row r="51608" spans="2:2">
      <c r="B51608" s="15"/>
    </row>
    <row r="51609" spans="2:2">
      <c r="B51609" s="15"/>
    </row>
    <row r="51610" spans="2:2">
      <c r="B51610" s="15"/>
    </row>
    <row r="51611" spans="2:2">
      <c r="B51611" s="15"/>
    </row>
    <row r="51612" spans="2:2">
      <c r="B51612" s="15"/>
    </row>
    <row r="51613" spans="2:2">
      <c r="B51613" s="15"/>
    </row>
    <row r="51614" spans="2:2">
      <c r="B51614" s="15"/>
    </row>
    <row r="51615" spans="2:2">
      <c r="B51615" s="15"/>
    </row>
    <row r="51616" spans="2:2">
      <c r="B51616" s="15"/>
    </row>
    <row r="51617" spans="2:2">
      <c r="B51617" s="15"/>
    </row>
    <row r="51618" spans="2:2">
      <c r="B51618" s="15"/>
    </row>
    <row r="51619" spans="2:2">
      <c r="B51619" s="15"/>
    </row>
    <row r="51620" spans="2:2">
      <c r="B51620" s="15"/>
    </row>
    <row r="51621" spans="2:2">
      <c r="B51621" s="15"/>
    </row>
    <row r="51622" spans="2:2">
      <c r="B51622" s="15"/>
    </row>
    <row r="51623" spans="2:2">
      <c r="B51623" s="15"/>
    </row>
    <row r="51624" spans="2:2">
      <c r="B51624" s="15"/>
    </row>
    <row r="51625" spans="2:2">
      <c r="B51625" s="15"/>
    </row>
    <row r="51626" spans="2:2">
      <c r="B51626" s="15"/>
    </row>
    <row r="51627" spans="2:2">
      <c r="B51627" s="15"/>
    </row>
    <row r="51628" spans="2:2">
      <c r="B51628" s="15"/>
    </row>
    <row r="51629" spans="2:2">
      <c r="B51629" s="15"/>
    </row>
    <row r="51630" spans="2:2">
      <c r="B51630" s="15"/>
    </row>
    <row r="51631" spans="2:2">
      <c r="B51631" s="15"/>
    </row>
    <row r="51632" spans="2:2">
      <c r="B51632" s="15"/>
    </row>
    <row r="51633" spans="2:2">
      <c r="B51633" s="15"/>
    </row>
    <row r="51634" spans="2:2">
      <c r="B51634" s="15"/>
    </row>
    <row r="51635" spans="2:2">
      <c r="B51635" s="15"/>
    </row>
    <row r="51636" spans="2:2">
      <c r="B51636" s="15"/>
    </row>
    <row r="51637" spans="2:2">
      <c r="B51637" s="15"/>
    </row>
    <row r="51638" spans="2:2">
      <c r="B51638" s="15"/>
    </row>
    <row r="51639" spans="2:2">
      <c r="B51639" s="15"/>
    </row>
    <row r="51640" spans="2:2">
      <c r="B51640" s="15"/>
    </row>
    <row r="51641" spans="2:2">
      <c r="B51641" s="15"/>
    </row>
    <row r="51642" spans="2:2">
      <c r="B51642" s="15"/>
    </row>
    <row r="51643" spans="2:2">
      <c r="B51643" s="15"/>
    </row>
    <row r="51644" spans="2:2">
      <c r="B51644" s="15"/>
    </row>
    <row r="51645" spans="2:2">
      <c r="B51645" s="15"/>
    </row>
    <row r="51646" spans="2:2">
      <c r="B51646" s="15"/>
    </row>
    <row r="51647" spans="2:2">
      <c r="B51647" s="15"/>
    </row>
    <row r="51648" spans="2:2">
      <c r="B51648" s="15"/>
    </row>
    <row r="51649" spans="2:2">
      <c r="B51649" s="15"/>
    </row>
    <row r="51650" spans="2:2">
      <c r="B51650" s="15"/>
    </row>
    <row r="51651" spans="2:2">
      <c r="B51651" s="15"/>
    </row>
    <row r="51652" spans="2:2">
      <c r="B51652" s="15"/>
    </row>
    <row r="51653" spans="2:2">
      <c r="B51653" s="15"/>
    </row>
    <row r="51654" spans="2:2">
      <c r="B51654" s="15"/>
    </row>
    <row r="51655" spans="2:2">
      <c r="B51655" s="15"/>
    </row>
    <row r="51656" spans="2:2">
      <c r="B51656" s="15"/>
    </row>
    <row r="51657" spans="2:2">
      <c r="B51657" s="15"/>
    </row>
    <row r="51658" spans="2:2">
      <c r="B51658" s="15"/>
    </row>
    <row r="51659" spans="2:2">
      <c r="B51659" s="15"/>
    </row>
    <row r="51660" spans="2:2">
      <c r="B51660" s="15"/>
    </row>
    <row r="51661" spans="2:2">
      <c r="B51661" s="15"/>
    </row>
    <row r="51662" spans="2:2">
      <c r="B51662" s="15"/>
    </row>
    <row r="51663" spans="2:2">
      <c r="B51663" s="15"/>
    </row>
    <row r="51664" spans="2:2">
      <c r="B51664" s="15"/>
    </row>
    <row r="51665" spans="2:2">
      <c r="B51665" s="15"/>
    </row>
    <row r="51666" spans="2:2">
      <c r="B51666" s="15"/>
    </row>
    <row r="51667" spans="2:2">
      <c r="B51667" s="15"/>
    </row>
    <row r="51668" spans="2:2">
      <c r="B51668" s="15"/>
    </row>
    <row r="51669" spans="2:2">
      <c r="B51669" s="15"/>
    </row>
    <row r="51670" spans="2:2">
      <c r="B51670" s="15"/>
    </row>
    <row r="51671" spans="2:2">
      <c r="B51671" s="15"/>
    </row>
    <row r="51672" spans="2:2">
      <c r="B51672" s="15"/>
    </row>
    <row r="51673" spans="2:2">
      <c r="B51673" s="15"/>
    </row>
    <row r="51674" spans="2:2">
      <c r="B51674" s="15"/>
    </row>
    <row r="51675" spans="2:2">
      <c r="B51675" s="15"/>
    </row>
    <row r="51676" spans="2:2">
      <c r="B51676" s="15"/>
    </row>
    <row r="51677" spans="2:2">
      <c r="B51677" s="15"/>
    </row>
    <row r="51678" spans="2:2">
      <c r="B51678" s="15"/>
    </row>
    <row r="51679" spans="2:2">
      <c r="B51679" s="15"/>
    </row>
    <row r="51680" spans="2:2">
      <c r="B51680" s="15"/>
    </row>
    <row r="51681" spans="2:2">
      <c r="B51681" s="15"/>
    </row>
    <row r="51682" spans="2:2">
      <c r="B51682" s="15"/>
    </row>
    <row r="51683" spans="2:2">
      <c r="B51683" s="15"/>
    </row>
    <row r="51684" spans="2:2">
      <c r="B51684" s="15"/>
    </row>
    <row r="51685" spans="2:2">
      <c r="B51685" s="15"/>
    </row>
    <row r="51686" spans="2:2">
      <c r="B51686" s="15"/>
    </row>
    <row r="51687" spans="2:2">
      <c r="B51687" s="15"/>
    </row>
    <row r="51688" spans="2:2">
      <c r="B51688" s="15"/>
    </row>
    <row r="51689" spans="2:2">
      <c r="B51689" s="15"/>
    </row>
    <row r="51690" spans="2:2">
      <c r="B51690" s="15"/>
    </row>
    <row r="51691" spans="2:2">
      <c r="B51691" s="15"/>
    </row>
    <row r="51692" spans="2:2">
      <c r="B51692" s="15"/>
    </row>
    <row r="51693" spans="2:2">
      <c r="B51693" s="15"/>
    </row>
    <row r="51694" spans="2:2">
      <c r="B51694" s="15"/>
    </row>
    <row r="51695" spans="2:2">
      <c r="B51695" s="15"/>
    </row>
    <row r="51696" spans="2:2">
      <c r="B51696" s="15"/>
    </row>
    <row r="51697" spans="2:2">
      <c r="B51697" s="15"/>
    </row>
    <row r="51698" spans="2:2">
      <c r="B51698" s="15"/>
    </row>
    <row r="51699" spans="2:2">
      <c r="B51699" s="15"/>
    </row>
    <row r="51700" spans="2:2">
      <c r="B51700" s="15"/>
    </row>
    <row r="51701" spans="2:2">
      <c r="B51701" s="15"/>
    </row>
    <row r="51702" spans="2:2">
      <c r="B51702" s="15"/>
    </row>
    <row r="51703" spans="2:2">
      <c r="B51703" s="15"/>
    </row>
    <row r="51704" spans="2:2">
      <c r="B51704" s="15"/>
    </row>
    <row r="51705" spans="2:2">
      <c r="B51705" s="15"/>
    </row>
    <row r="51706" spans="2:2">
      <c r="B51706" s="15"/>
    </row>
    <row r="51707" spans="2:2">
      <c r="B51707" s="15"/>
    </row>
    <row r="51708" spans="2:2">
      <c r="B51708" s="15"/>
    </row>
    <row r="51709" spans="2:2">
      <c r="B51709" s="15"/>
    </row>
    <row r="51710" spans="2:2">
      <c r="B51710" s="15"/>
    </row>
    <row r="51711" spans="2:2">
      <c r="B51711" s="15"/>
    </row>
    <row r="51712" spans="2:2">
      <c r="B51712" s="15"/>
    </row>
    <row r="51713" spans="2:2">
      <c r="B51713" s="15"/>
    </row>
    <row r="51714" spans="2:2">
      <c r="B51714" s="15"/>
    </row>
    <row r="51715" spans="2:2">
      <c r="B51715" s="15"/>
    </row>
    <row r="51716" spans="2:2">
      <c r="B51716" s="15"/>
    </row>
    <row r="51717" spans="2:2">
      <c r="B51717" s="15"/>
    </row>
    <row r="51718" spans="2:2">
      <c r="B51718" s="15"/>
    </row>
    <row r="51719" spans="2:2">
      <c r="B51719" s="15"/>
    </row>
    <row r="51720" spans="2:2">
      <c r="B51720" s="15"/>
    </row>
    <row r="51721" spans="2:2">
      <c r="B51721" s="15"/>
    </row>
    <row r="51722" spans="2:2">
      <c r="B51722" s="15"/>
    </row>
    <row r="51723" spans="2:2">
      <c r="B51723" s="15"/>
    </row>
    <row r="51724" spans="2:2">
      <c r="B51724" s="15"/>
    </row>
    <row r="51725" spans="2:2">
      <c r="B51725" s="15"/>
    </row>
    <row r="51726" spans="2:2">
      <c r="B51726" s="15"/>
    </row>
    <row r="51727" spans="2:2">
      <c r="B51727" s="15"/>
    </row>
    <row r="51728" spans="2:2">
      <c r="B51728" s="15"/>
    </row>
    <row r="51729" spans="2:2">
      <c r="B51729" s="15"/>
    </row>
    <row r="51730" spans="2:2">
      <c r="B51730" s="15"/>
    </row>
    <row r="51731" spans="2:2">
      <c r="B51731" s="15"/>
    </row>
    <row r="51732" spans="2:2">
      <c r="B51732" s="15"/>
    </row>
    <row r="51733" spans="2:2">
      <c r="B51733" s="15"/>
    </row>
    <row r="51734" spans="2:2">
      <c r="B51734" s="15"/>
    </row>
    <row r="51735" spans="2:2">
      <c r="B51735" s="15"/>
    </row>
    <row r="51736" spans="2:2">
      <c r="B51736" s="15"/>
    </row>
    <row r="51737" spans="2:2">
      <c r="B51737" s="15"/>
    </row>
    <row r="51738" spans="2:2">
      <c r="B51738" s="15"/>
    </row>
    <row r="51739" spans="2:2">
      <c r="B51739" s="15"/>
    </row>
    <row r="51740" spans="2:2">
      <c r="B51740" s="15"/>
    </row>
    <row r="51741" spans="2:2">
      <c r="B51741" s="15"/>
    </row>
    <row r="51742" spans="2:2">
      <c r="B51742" s="15"/>
    </row>
    <row r="51743" spans="2:2">
      <c r="B51743" s="15"/>
    </row>
    <row r="51744" spans="2:2">
      <c r="B51744" s="15"/>
    </row>
    <row r="51745" spans="2:2">
      <c r="B51745" s="15"/>
    </row>
    <row r="51746" spans="2:2">
      <c r="B51746" s="15"/>
    </row>
    <row r="51747" spans="2:2">
      <c r="B51747" s="15"/>
    </row>
    <row r="51748" spans="2:2">
      <c r="B51748" s="15"/>
    </row>
    <row r="51749" spans="2:2">
      <c r="B51749" s="15"/>
    </row>
    <row r="51750" spans="2:2">
      <c r="B51750" s="15"/>
    </row>
    <row r="51751" spans="2:2">
      <c r="B51751" s="15"/>
    </row>
    <row r="51752" spans="2:2">
      <c r="B51752" s="15"/>
    </row>
    <row r="51753" spans="2:2">
      <c r="B51753" s="15"/>
    </row>
    <row r="51754" spans="2:2">
      <c r="B51754" s="15"/>
    </row>
    <row r="51755" spans="2:2">
      <c r="B51755" s="15"/>
    </row>
    <row r="51756" spans="2:2">
      <c r="B51756" s="15"/>
    </row>
    <row r="51757" spans="2:2">
      <c r="B51757" s="15"/>
    </row>
    <row r="51758" spans="2:2">
      <c r="B51758" s="15"/>
    </row>
    <row r="51759" spans="2:2">
      <c r="B51759" s="15"/>
    </row>
    <row r="51760" spans="2:2">
      <c r="B51760" s="15"/>
    </row>
    <row r="51761" spans="2:2">
      <c r="B51761" s="15"/>
    </row>
    <row r="51762" spans="2:2">
      <c r="B51762" s="15"/>
    </row>
    <row r="51763" spans="2:2">
      <c r="B51763" s="15"/>
    </row>
    <row r="51764" spans="2:2">
      <c r="B51764" s="15"/>
    </row>
    <row r="51765" spans="2:2">
      <c r="B51765" s="15"/>
    </row>
    <row r="51766" spans="2:2">
      <c r="B51766" s="15"/>
    </row>
    <row r="51767" spans="2:2">
      <c r="B51767" s="15"/>
    </row>
    <row r="51768" spans="2:2">
      <c r="B51768" s="15"/>
    </row>
    <row r="51769" spans="2:2">
      <c r="B51769" s="15"/>
    </row>
    <row r="51770" spans="2:2">
      <c r="B51770" s="15"/>
    </row>
    <row r="51771" spans="2:2">
      <c r="B51771" s="15"/>
    </row>
    <row r="51772" spans="2:2">
      <c r="B51772" s="15"/>
    </row>
    <row r="51773" spans="2:2">
      <c r="B51773" s="15"/>
    </row>
    <row r="51774" spans="2:2">
      <c r="B51774" s="15"/>
    </row>
    <row r="51775" spans="2:2">
      <c r="B51775" s="15"/>
    </row>
    <row r="51776" spans="2:2">
      <c r="B51776" s="15"/>
    </row>
    <row r="51777" spans="2:2">
      <c r="B51777" s="15"/>
    </row>
    <row r="51778" spans="2:2">
      <c r="B51778" s="15"/>
    </row>
    <row r="51779" spans="2:2">
      <c r="B51779" s="15"/>
    </row>
    <row r="51780" spans="2:2">
      <c r="B51780" s="15"/>
    </row>
    <row r="51781" spans="2:2">
      <c r="B51781" s="15"/>
    </row>
    <row r="51782" spans="2:2">
      <c r="B51782" s="15"/>
    </row>
    <row r="51783" spans="2:2">
      <c r="B51783" s="15"/>
    </row>
    <row r="51784" spans="2:2">
      <c r="B51784" s="15"/>
    </row>
    <row r="51785" spans="2:2">
      <c r="B51785" s="15"/>
    </row>
    <row r="51786" spans="2:2">
      <c r="B51786" s="15"/>
    </row>
    <row r="51787" spans="2:2">
      <c r="B51787" s="15"/>
    </row>
    <row r="51788" spans="2:2">
      <c r="B51788" s="15"/>
    </row>
    <row r="51789" spans="2:2">
      <c r="B51789" s="15"/>
    </row>
    <row r="51790" spans="2:2">
      <c r="B51790" s="15"/>
    </row>
    <row r="51791" spans="2:2">
      <c r="B51791" s="15"/>
    </row>
    <row r="51792" spans="2:2">
      <c r="B51792" s="15"/>
    </row>
    <row r="51793" spans="2:2">
      <c r="B51793" s="15"/>
    </row>
    <row r="51794" spans="2:2">
      <c r="B51794" s="15"/>
    </row>
    <row r="51795" spans="2:2">
      <c r="B51795" s="15"/>
    </row>
    <row r="51796" spans="2:2">
      <c r="B51796" s="15"/>
    </row>
    <row r="51797" spans="2:2">
      <c r="B51797" s="15"/>
    </row>
    <row r="51798" spans="2:2">
      <c r="B51798" s="15"/>
    </row>
    <row r="51799" spans="2:2">
      <c r="B51799" s="15"/>
    </row>
    <row r="51800" spans="2:2">
      <c r="B51800" s="15"/>
    </row>
    <row r="51801" spans="2:2">
      <c r="B51801" s="15"/>
    </row>
    <row r="51802" spans="2:2">
      <c r="B51802" s="15"/>
    </row>
    <row r="51803" spans="2:2">
      <c r="B51803" s="15"/>
    </row>
    <row r="51804" spans="2:2">
      <c r="B51804" s="15"/>
    </row>
    <row r="51805" spans="2:2">
      <c r="B51805" s="15"/>
    </row>
    <row r="51806" spans="2:2">
      <c r="B51806" s="15"/>
    </row>
    <row r="51807" spans="2:2">
      <c r="B51807" s="15"/>
    </row>
    <row r="51808" spans="2:2">
      <c r="B51808" s="15"/>
    </row>
    <row r="51809" spans="2:2">
      <c r="B51809" s="15"/>
    </row>
    <row r="51810" spans="2:2">
      <c r="B51810" s="15"/>
    </row>
    <row r="51811" spans="2:2">
      <c r="B51811" s="15"/>
    </row>
    <row r="51812" spans="2:2">
      <c r="B51812" s="15"/>
    </row>
    <row r="51813" spans="2:2">
      <c r="B51813" s="15"/>
    </row>
    <row r="51814" spans="2:2">
      <c r="B51814" s="15"/>
    </row>
    <row r="51815" spans="2:2">
      <c r="B51815" s="15"/>
    </row>
    <row r="51816" spans="2:2">
      <c r="B51816" s="15"/>
    </row>
    <row r="51817" spans="2:2">
      <c r="B51817" s="15"/>
    </row>
    <row r="51818" spans="2:2">
      <c r="B51818" s="15"/>
    </row>
    <row r="51819" spans="2:2">
      <c r="B51819" s="15"/>
    </row>
    <row r="51820" spans="2:2">
      <c r="B51820" s="15"/>
    </row>
    <row r="51821" spans="2:2">
      <c r="B51821" s="15"/>
    </row>
    <row r="51822" spans="2:2">
      <c r="B51822" s="15"/>
    </row>
    <row r="51823" spans="2:2">
      <c r="B51823" s="15"/>
    </row>
    <row r="51824" spans="2:2">
      <c r="B51824" s="15"/>
    </row>
    <row r="51825" spans="2:2">
      <c r="B51825" s="15"/>
    </row>
    <row r="51826" spans="2:2">
      <c r="B51826" s="15"/>
    </row>
    <row r="51827" spans="2:2">
      <c r="B51827" s="15"/>
    </row>
    <row r="51828" spans="2:2">
      <c r="B51828" s="15"/>
    </row>
    <row r="51829" spans="2:2">
      <c r="B51829" s="15"/>
    </row>
    <row r="51830" spans="2:2">
      <c r="B51830" s="15"/>
    </row>
    <row r="51831" spans="2:2">
      <c r="B51831" s="15"/>
    </row>
    <row r="51832" spans="2:2">
      <c r="B51832" s="15"/>
    </row>
    <row r="51833" spans="2:2">
      <c r="B51833" s="15"/>
    </row>
    <row r="51834" spans="2:2">
      <c r="B51834" s="15"/>
    </row>
    <row r="51835" spans="2:2">
      <c r="B51835" s="15"/>
    </row>
    <row r="51836" spans="2:2">
      <c r="B51836" s="15"/>
    </row>
    <row r="51837" spans="2:2">
      <c r="B51837" s="15"/>
    </row>
    <row r="51838" spans="2:2">
      <c r="B51838" s="15"/>
    </row>
    <row r="51839" spans="2:2">
      <c r="B51839" s="15"/>
    </row>
    <row r="51840" spans="2:2">
      <c r="B51840" s="15"/>
    </row>
    <row r="51841" spans="2:2">
      <c r="B51841" s="15"/>
    </row>
    <row r="51842" spans="2:2">
      <c r="B51842" s="15"/>
    </row>
    <row r="51843" spans="2:2">
      <c r="B51843" s="15"/>
    </row>
    <row r="51844" spans="2:2">
      <c r="B51844" s="15"/>
    </row>
    <row r="51845" spans="2:2">
      <c r="B51845" s="15"/>
    </row>
    <row r="51846" spans="2:2">
      <c r="B51846" s="15"/>
    </row>
    <row r="51847" spans="2:2">
      <c r="B51847" s="15"/>
    </row>
    <row r="51848" spans="2:2">
      <c r="B51848" s="15"/>
    </row>
    <row r="51849" spans="2:2">
      <c r="B51849" s="15"/>
    </row>
    <row r="51850" spans="2:2">
      <c r="B51850" s="15"/>
    </row>
    <row r="51851" spans="2:2">
      <c r="B51851" s="15"/>
    </row>
    <row r="51852" spans="2:2">
      <c r="B51852" s="15"/>
    </row>
    <row r="51853" spans="2:2">
      <c r="B51853" s="15"/>
    </row>
    <row r="51854" spans="2:2">
      <c r="B51854" s="15"/>
    </row>
    <row r="51855" spans="2:2">
      <c r="B51855" s="15"/>
    </row>
    <row r="51856" spans="2:2">
      <c r="B51856" s="15"/>
    </row>
    <row r="51857" spans="2:2">
      <c r="B51857" s="15"/>
    </row>
    <row r="51858" spans="2:2">
      <c r="B51858" s="15"/>
    </row>
    <row r="51859" spans="2:2">
      <c r="B51859" s="15"/>
    </row>
    <row r="51860" spans="2:2">
      <c r="B51860" s="15"/>
    </row>
    <row r="51861" spans="2:2">
      <c r="B51861" s="15"/>
    </row>
    <row r="51862" spans="2:2">
      <c r="B51862" s="15"/>
    </row>
    <row r="51863" spans="2:2">
      <c r="B51863" s="15"/>
    </row>
    <row r="51864" spans="2:2">
      <c r="B51864" s="15"/>
    </row>
    <row r="51865" spans="2:2">
      <c r="B51865" s="15"/>
    </row>
    <row r="51866" spans="2:2">
      <c r="B51866" s="15"/>
    </row>
    <row r="51867" spans="2:2">
      <c r="B51867" s="15"/>
    </row>
    <row r="51868" spans="2:2">
      <c r="B51868" s="15"/>
    </row>
    <row r="51869" spans="2:2">
      <c r="B51869" s="15"/>
    </row>
    <row r="51870" spans="2:2">
      <c r="B51870" s="15"/>
    </row>
    <row r="51871" spans="2:2">
      <c r="B51871" s="15"/>
    </row>
    <row r="51872" spans="2:2">
      <c r="B51872" s="15"/>
    </row>
    <row r="51873" spans="2:2">
      <c r="B51873" s="15"/>
    </row>
    <row r="51874" spans="2:2">
      <c r="B51874" s="15"/>
    </row>
    <row r="51875" spans="2:2">
      <c r="B51875" s="15"/>
    </row>
    <row r="51876" spans="2:2">
      <c r="B51876" s="15"/>
    </row>
    <row r="51877" spans="2:2">
      <c r="B51877" s="15"/>
    </row>
    <row r="51878" spans="2:2">
      <c r="B51878" s="15"/>
    </row>
    <row r="51879" spans="2:2">
      <c r="B51879" s="15"/>
    </row>
    <row r="51880" spans="2:2">
      <c r="B51880" s="15"/>
    </row>
    <row r="51881" spans="2:2">
      <c r="B51881" s="15"/>
    </row>
    <row r="51882" spans="2:2">
      <c r="B51882" s="15"/>
    </row>
    <row r="51883" spans="2:2">
      <c r="B51883" s="15"/>
    </row>
    <row r="51884" spans="2:2">
      <c r="B51884" s="15"/>
    </row>
    <row r="51885" spans="2:2">
      <c r="B51885" s="15"/>
    </row>
    <row r="51886" spans="2:2">
      <c r="B51886" s="15"/>
    </row>
    <row r="51887" spans="2:2">
      <c r="B51887" s="15"/>
    </row>
    <row r="51888" spans="2:2">
      <c r="B51888" s="15"/>
    </row>
    <row r="51889" spans="2:2">
      <c r="B51889" s="15"/>
    </row>
    <row r="51890" spans="2:2">
      <c r="B51890" s="15"/>
    </row>
    <row r="51891" spans="2:2">
      <c r="B51891" s="15"/>
    </row>
    <row r="51892" spans="2:2">
      <c r="B51892" s="15"/>
    </row>
    <row r="51893" spans="2:2">
      <c r="B51893" s="15"/>
    </row>
    <row r="51894" spans="2:2">
      <c r="B51894" s="15"/>
    </row>
    <row r="51895" spans="2:2">
      <c r="B51895" s="15"/>
    </row>
    <row r="51896" spans="2:2">
      <c r="B51896" s="15"/>
    </row>
    <row r="51897" spans="2:2">
      <c r="B51897" s="15"/>
    </row>
    <row r="51898" spans="2:2">
      <c r="B51898" s="15"/>
    </row>
    <row r="51899" spans="2:2">
      <c r="B51899" s="15"/>
    </row>
    <row r="51900" spans="2:2">
      <c r="B51900" s="15"/>
    </row>
    <row r="51901" spans="2:2">
      <c r="B51901" s="15"/>
    </row>
    <row r="51902" spans="2:2">
      <c r="B51902" s="15"/>
    </row>
    <row r="51903" spans="2:2">
      <c r="B51903" s="15"/>
    </row>
    <row r="51904" spans="2:2">
      <c r="B51904" s="15"/>
    </row>
    <row r="51905" spans="2:2">
      <c r="B51905" s="15"/>
    </row>
    <row r="51906" spans="2:2">
      <c r="B51906" s="15"/>
    </row>
    <row r="51907" spans="2:2">
      <c r="B51907" s="15"/>
    </row>
    <row r="51908" spans="2:2">
      <c r="B51908" s="15"/>
    </row>
    <row r="51909" spans="2:2">
      <c r="B51909" s="15"/>
    </row>
    <row r="51910" spans="2:2">
      <c r="B51910" s="15"/>
    </row>
    <row r="51911" spans="2:2">
      <c r="B51911" s="15"/>
    </row>
    <row r="51912" spans="2:2">
      <c r="B51912" s="15"/>
    </row>
    <row r="51913" spans="2:2">
      <c r="B51913" s="15"/>
    </row>
    <row r="51914" spans="2:2">
      <c r="B51914" s="15"/>
    </row>
    <row r="51915" spans="2:2">
      <c r="B51915" s="15"/>
    </row>
    <row r="51916" spans="2:2">
      <c r="B51916" s="15"/>
    </row>
    <row r="51917" spans="2:2">
      <c r="B51917" s="15"/>
    </row>
    <row r="51918" spans="2:2">
      <c r="B51918" s="15"/>
    </row>
    <row r="51919" spans="2:2">
      <c r="B51919" s="15"/>
    </row>
    <row r="51920" spans="2:2">
      <c r="B51920" s="15"/>
    </row>
    <row r="51921" spans="2:2">
      <c r="B51921" s="15"/>
    </row>
    <row r="51922" spans="2:2">
      <c r="B51922" s="15"/>
    </row>
    <row r="51923" spans="2:2">
      <c r="B51923" s="15"/>
    </row>
    <row r="51924" spans="2:2">
      <c r="B51924" s="15"/>
    </row>
    <row r="51925" spans="2:2">
      <c r="B51925" s="15"/>
    </row>
    <row r="51926" spans="2:2">
      <c r="B51926" s="15"/>
    </row>
    <row r="51927" spans="2:2">
      <c r="B51927" s="15"/>
    </row>
    <row r="51928" spans="2:2">
      <c r="B51928" s="15"/>
    </row>
    <row r="51929" spans="2:2">
      <c r="B51929" s="15"/>
    </row>
    <row r="51930" spans="2:2">
      <c r="B51930" s="15"/>
    </row>
    <row r="51931" spans="2:2">
      <c r="B51931" s="15"/>
    </row>
    <row r="51932" spans="2:2">
      <c r="B51932" s="15"/>
    </row>
    <row r="51933" spans="2:2">
      <c r="B51933" s="15"/>
    </row>
    <row r="51934" spans="2:2">
      <c r="B51934" s="15"/>
    </row>
    <row r="51935" spans="2:2">
      <c r="B51935" s="15"/>
    </row>
    <row r="51936" spans="2:2">
      <c r="B51936" s="15"/>
    </row>
    <row r="51937" spans="2:2">
      <c r="B51937" s="15"/>
    </row>
    <row r="51938" spans="2:2">
      <c r="B51938" s="15"/>
    </row>
    <row r="51939" spans="2:2">
      <c r="B51939" s="15"/>
    </row>
    <row r="51940" spans="2:2">
      <c r="B51940" s="15"/>
    </row>
    <row r="51941" spans="2:2">
      <c r="B51941" s="15"/>
    </row>
    <row r="51942" spans="2:2">
      <c r="B51942" s="15"/>
    </row>
    <row r="51943" spans="2:2">
      <c r="B51943" s="15"/>
    </row>
    <row r="51944" spans="2:2">
      <c r="B51944" s="15"/>
    </row>
    <row r="51945" spans="2:2">
      <c r="B51945" s="15"/>
    </row>
    <row r="51946" spans="2:2">
      <c r="B51946" s="15"/>
    </row>
    <row r="51947" spans="2:2">
      <c r="B51947" s="15"/>
    </row>
    <row r="51948" spans="2:2">
      <c r="B51948" s="15"/>
    </row>
    <row r="51949" spans="2:2">
      <c r="B51949" s="15"/>
    </row>
    <row r="51950" spans="2:2">
      <c r="B51950" s="15"/>
    </row>
    <row r="51951" spans="2:2">
      <c r="B51951" s="15"/>
    </row>
    <row r="51952" spans="2:2">
      <c r="B51952" s="15"/>
    </row>
    <row r="51953" spans="2:2">
      <c r="B51953" s="15"/>
    </row>
    <row r="51954" spans="2:2">
      <c r="B51954" s="15"/>
    </row>
    <row r="51955" spans="2:2">
      <c r="B51955" s="15"/>
    </row>
    <row r="51956" spans="2:2">
      <c r="B51956" s="15"/>
    </row>
    <row r="51957" spans="2:2">
      <c r="B51957" s="15"/>
    </row>
    <row r="51958" spans="2:2">
      <c r="B51958" s="15"/>
    </row>
    <row r="51959" spans="2:2">
      <c r="B51959" s="15"/>
    </row>
    <row r="51960" spans="2:2">
      <c r="B51960" s="15"/>
    </row>
    <row r="51961" spans="2:2">
      <c r="B51961" s="15"/>
    </row>
    <row r="51962" spans="2:2">
      <c r="B51962" s="15"/>
    </row>
    <row r="51963" spans="2:2">
      <c r="B51963" s="15"/>
    </row>
    <row r="51964" spans="2:2">
      <c r="B51964" s="15"/>
    </row>
    <row r="51965" spans="2:2">
      <c r="B51965" s="15"/>
    </row>
    <row r="51966" spans="2:2">
      <c r="B51966" s="15"/>
    </row>
    <row r="51967" spans="2:2">
      <c r="B51967" s="15"/>
    </row>
    <row r="51968" spans="2:2">
      <c r="B51968" s="15"/>
    </row>
    <row r="51969" spans="2:2">
      <c r="B51969" s="15"/>
    </row>
    <row r="51970" spans="2:2">
      <c r="B51970" s="15"/>
    </row>
    <row r="51971" spans="2:2">
      <c r="B51971" s="15"/>
    </row>
    <row r="51972" spans="2:2">
      <c r="B51972" s="15"/>
    </row>
    <row r="51973" spans="2:2">
      <c r="B51973" s="15"/>
    </row>
    <row r="51974" spans="2:2">
      <c r="B51974" s="15"/>
    </row>
    <row r="51975" spans="2:2">
      <c r="B51975" s="15"/>
    </row>
    <row r="51976" spans="2:2">
      <c r="B51976" s="15"/>
    </row>
    <row r="51977" spans="2:2">
      <c r="B51977" s="15"/>
    </row>
    <row r="51978" spans="2:2">
      <c r="B51978" s="15"/>
    </row>
    <row r="51979" spans="2:2">
      <c r="B51979" s="15"/>
    </row>
    <row r="51980" spans="2:2">
      <c r="B51980" s="15"/>
    </row>
    <row r="51981" spans="2:2">
      <c r="B51981" s="15"/>
    </row>
    <row r="51982" spans="2:2">
      <c r="B51982" s="15"/>
    </row>
    <row r="51983" spans="2:2">
      <c r="B51983" s="15"/>
    </row>
    <row r="51984" spans="2:2">
      <c r="B51984" s="15"/>
    </row>
    <row r="51985" spans="2:2">
      <c r="B51985" s="15"/>
    </row>
    <row r="51986" spans="2:2">
      <c r="B51986" s="15"/>
    </row>
    <row r="51987" spans="2:2">
      <c r="B51987" s="15"/>
    </row>
    <row r="51988" spans="2:2">
      <c r="B51988" s="15"/>
    </row>
    <row r="51989" spans="2:2">
      <c r="B51989" s="15"/>
    </row>
    <row r="51990" spans="2:2">
      <c r="B51990" s="15"/>
    </row>
    <row r="51991" spans="2:2">
      <c r="B51991" s="15"/>
    </row>
    <row r="51992" spans="2:2">
      <c r="B51992" s="15"/>
    </row>
    <row r="51993" spans="2:2">
      <c r="B51993" s="15"/>
    </row>
    <row r="51994" spans="2:2">
      <c r="B51994" s="15"/>
    </row>
    <row r="51995" spans="2:2">
      <c r="B51995" s="15"/>
    </row>
    <row r="51996" spans="2:2">
      <c r="B51996" s="15"/>
    </row>
    <row r="51997" spans="2:2">
      <c r="B51997" s="15"/>
    </row>
    <row r="51998" spans="2:2">
      <c r="B51998" s="15"/>
    </row>
    <row r="51999" spans="2:2">
      <c r="B51999" s="15"/>
    </row>
    <row r="52000" spans="2:2">
      <c r="B52000" s="15"/>
    </row>
    <row r="52001" spans="2:2">
      <c r="B52001" s="15"/>
    </row>
    <row r="52002" spans="2:2">
      <c r="B52002" s="15"/>
    </row>
    <row r="52003" spans="2:2">
      <c r="B52003" s="15"/>
    </row>
    <row r="52004" spans="2:2">
      <c r="B52004" s="15"/>
    </row>
    <row r="52005" spans="2:2">
      <c r="B52005" s="15"/>
    </row>
    <row r="52006" spans="2:2">
      <c r="B52006" s="15"/>
    </row>
    <row r="52007" spans="2:2">
      <c r="B52007" s="15"/>
    </row>
    <row r="52008" spans="2:2">
      <c r="B52008" s="15"/>
    </row>
    <row r="52009" spans="2:2">
      <c r="B52009" s="15"/>
    </row>
    <row r="52010" spans="2:2">
      <c r="B52010" s="15"/>
    </row>
    <row r="52011" spans="2:2">
      <c r="B52011" s="15"/>
    </row>
    <row r="52012" spans="2:2">
      <c r="B52012" s="15"/>
    </row>
    <row r="52013" spans="2:2">
      <c r="B52013" s="15"/>
    </row>
    <row r="52014" spans="2:2">
      <c r="B52014" s="15"/>
    </row>
    <row r="52015" spans="2:2">
      <c r="B52015" s="15"/>
    </row>
    <row r="52016" spans="2:2">
      <c r="B52016" s="15"/>
    </row>
    <row r="52017" spans="2:2">
      <c r="B52017" s="15"/>
    </row>
    <row r="52018" spans="2:2">
      <c r="B52018" s="15"/>
    </row>
    <row r="52019" spans="2:2">
      <c r="B52019" s="15"/>
    </row>
    <row r="52020" spans="2:2">
      <c r="B52020" s="15"/>
    </row>
    <row r="52021" spans="2:2">
      <c r="B52021" s="15"/>
    </row>
    <row r="52022" spans="2:2">
      <c r="B52022" s="15"/>
    </row>
    <row r="52023" spans="2:2">
      <c r="B52023" s="15"/>
    </row>
    <row r="52024" spans="2:2">
      <c r="B52024" s="15"/>
    </row>
    <row r="52025" spans="2:2">
      <c r="B52025" s="15"/>
    </row>
    <row r="52026" spans="2:2">
      <c r="B52026" s="15"/>
    </row>
    <row r="52027" spans="2:2">
      <c r="B52027" s="15"/>
    </row>
    <row r="52028" spans="2:2">
      <c r="B52028" s="15"/>
    </row>
    <row r="52029" spans="2:2">
      <c r="B52029" s="15"/>
    </row>
    <row r="52030" spans="2:2">
      <c r="B52030" s="15"/>
    </row>
    <row r="52031" spans="2:2">
      <c r="B52031" s="15"/>
    </row>
    <row r="52032" spans="2:2">
      <c r="B52032" s="15"/>
    </row>
    <row r="52033" spans="2:2">
      <c r="B52033" s="15"/>
    </row>
    <row r="52034" spans="2:2">
      <c r="B52034" s="15"/>
    </row>
    <row r="52035" spans="2:2">
      <c r="B52035" s="15"/>
    </row>
    <row r="52036" spans="2:2">
      <c r="B52036" s="15"/>
    </row>
    <row r="52037" spans="2:2">
      <c r="B52037" s="15"/>
    </row>
    <row r="52038" spans="2:2">
      <c r="B52038" s="15"/>
    </row>
    <row r="52039" spans="2:2">
      <c r="B52039" s="15"/>
    </row>
    <row r="52040" spans="2:2">
      <c r="B52040" s="15"/>
    </row>
    <row r="52041" spans="2:2">
      <c r="B52041" s="15"/>
    </row>
    <row r="52042" spans="2:2">
      <c r="B52042" s="15"/>
    </row>
    <row r="52043" spans="2:2">
      <c r="B52043" s="15"/>
    </row>
    <row r="52044" spans="2:2">
      <c r="B52044" s="15"/>
    </row>
    <row r="52045" spans="2:2">
      <c r="B52045" s="15"/>
    </row>
    <row r="52046" spans="2:2">
      <c r="B52046" s="15"/>
    </row>
    <row r="52047" spans="2:2">
      <c r="B52047" s="15"/>
    </row>
    <row r="52048" spans="2:2">
      <c r="B52048" s="15"/>
    </row>
    <row r="52049" spans="2:2">
      <c r="B52049" s="15"/>
    </row>
    <row r="52050" spans="2:2">
      <c r="B52050" s="15"/>
    </row>
    <row r="52051" spans="2:2">
      <c r="B52051" s="15"/>
    </row>
    <row r="52052" spans="2:2">
      <c r="B52052" s="15"/>
    </row>
    <row r="52053" spans="2:2">
      <c r="B52053" s="15"/>
    </row>
    <row r="52054" spans="2:2">
      <c r="B52054" s="15"/>
    </row>
    <row r="52055" spans="2:2">
      <c r="B52055" s="15"/>
    </row>
    <row r="52056" spans="2:2">
      <c r="B52056" s="15"/>
    </row>
    <row r="52057" spans="2:2">
      <c r="B52057" s="15"/>
    </row>
    <row r="52058" spans="2:2">
      <c r="B52058" s="15"/>
    </row>
    <row r="52059" spans="2:2">
      <c r="B52059" s="15"/>
    </row>
    <row r="52060" spans="2:2">
      <c r="B52060" s="15"/>
    </row>
    <row r="52061" spans="2:2">
      <c r="B52061" s="15"/>
    </row>
    <row r="52062" spans="2:2">
      <c r="B52062" s="15"/>
    </row>
    <row r="52063" spans="2:2">
      <c r="B52063" s="15"/>
    </row>
    <row r="52064" spans="2:2">
      <c r="B52064" s="15"/>
    </row>
    <row r="52065" spans="2:2">
      <c r="B52065" s="15"/>
    </row>
    <row r="52066" spans="2:2">
      <c r="B52066" s="15"/>
    </row>
    <row r="52067" spans="2:2">
      <c r="B52067" s="15"/>
    </row>
    <row r="52068" spans="2:2">
      <c r="B52068" s="15"/>
    </row>
    <row r="52069" spans="2:2">
      <c r="B52069" s="15"/>
    </row>
    <row r="52070" spans="2:2">
      <c r="B52070" s="15"/>
    </row>
    <row r="52071" spans="2:2">
      <c r="B52071" s="15"/>
    </row>
    <row r="52072" spans="2:2">
      <c r="B52072" s="15"/>
    </row>
    <row r="52073" spans="2:2">
      <c r="B52073" s="15"/>
    </row>
    <row r="52074" spans="2:2">
      <c r="B52074" s="15"/>
    </row>
    <row r="52075" spans="2:2">
      <c r="B52075" s="15"/>
    </row>
    <row r="52076" spans="2:2">
      <c r="B52076" s="15"/>
    </row>
    <row r="52077" spans="2:2">
      <c r="B52077" s="15"/>
    </row>
    <row r="52078" spans="2:2">
      <c r="B52078" s="15"/>
    </row>
    <row r="52079" spans="2:2">
      <c r="B52079" s="15"/>
    </row>
    <row r="52080" spans="2:2">
      <c r="B52080" s="15"/>
    </row>
    <row r="52081" spans="2:2">
      <c r="B52081" s="15"/>
    </row>
    <row r="52082" spans="2:2">
      <c r="B52082" s="15"/>
    </row>
    <row r="52083" spans="2:2">
      <c r="B52083" s="15"/>
    </row>
    <row r="52084" spans="2:2">
      <c r="B52084" s="15"/>
    </row>
    <row r="52085" spans="2:2">
      <c r="B52085" s="15"/>
    </row>
    <row r="52086" spans="2:2">
      <c r="B52086" s="15"/>
    </row>
    <row r="52087" spans="2:2">
      <c r="B52087" s="15"/>
    </row>
    <row r="52088" spans="2:2">
      <c r="B52088" s="15"/>
    </row>
    <row r="52089" spans="2:2">
      <c r="B52089" s="15"/>
    </row>
    <row r="52090" spans="2:2">
      <c r="B52090" s="15"/>
    </row>
    <row r="52091" spans="2:2">
      <c r="B52091" s="15"/>
    </row>
    <row r="52092" spans="2:2">
      <c r="B52092" s="15"/>
    </row>
    <row r="52093" spans="2:2">
      <c r="B52093" s="15"/>
    </row>
    <row r="52094" spans="2:2">
      <c r="B52094" s="15"/>
    </row>
    <row r="52095" spans="2:2">
      <c r="B52095" s="15"/>
    </row>
    <row r="52096" spans="2:2">
      <c r="B52096" s="15"/>
    </row>
    <row r="52097" spans="2:2">
      <c r="B52097" s="15"/>
    </row>
    <row r="52098" spans="2:2">
      <c r="B52098" s="15"/>
    </row>
    <row r="52099" spans="2:2">
      <c r="B52099" s="15"/>
    </row>
    <row r="52100" spans="2:2">
      <c r="B52100" s="15"/>
    </row>
    <row r="52101" spans="2:2">
      <c r="B52101" s="15"/>
    </row>
    <row r="52102" spans="2:2">
      <c r="B52102" s="15"/>
    </row>
    <row r="52103" spans="2:2">
      <c r="B52103" s="15"/>
    </row>
    <row r="52104" spans="2:2">
      <c r="B52104" s="15"/>
    </row>
    <row r="52105" spans="2:2">
      <c r="B52105" s="15"/>
    </row>
    <row r="52106" spans="2:2">
      <c r="B52106" s="15"/>
    </row>
    <row r="52107" spans="2:2">
      <c r="B52107" s="15"/>
    </row>
    <row r="52108" spans="2:2">
      <c r="B52108" s="15"/>
    </row>
    <row r="52109" spans="2:2">
      <c r="B52109" s="15"/>
    </row>
    <row r="52110" spans="2:2">
      <c r="B52110" s="15"/>
    </row>
    <row r="52111" spans="2:2">
      <c r="B52111" s="15"/>
    </row>
    <row r="52112" spans="2:2">
      <c r="B52112" s="15"/>
    </row>
    <row r="52113" spans="2:2">
      <c r="B52113" s="15"/>
    </row>
    <row r="52114" spans="2:2">
      <c r="B52114" s="15"/>
    </row>
    <row r="52115" spans="2:2">
      <c r="B52115" s="15"/>
    </row>
    <row r="52116" spans="2:2">
      <c r="B52116" s="15"/>
    </row>
    <row r="52117" spans="2:2">
      <c r="B52117" s="15"/>
    </row>
    <row r="52118" spans="2:2">
      <c r="B52118" s="15"/>
    </row>
    <row r="52119" spans="2:2">
      <c r="B52119" s="15"/>
    </row>
    <row r="52120" spans="2:2">
      <c r="B52120" s="15"/>
    </row>
    <row r="52121" spans="2:2">
      <c r="B52121" s="15"/>
    </row>
    <row r="52122" spans="2:2">
      <c r="B52122" s="15"/>
    </row>
    <row r="52123" spans="2:2">
      <c r="B52123" s="15"/>
    </row>
    <row r="52124" spans="2:2">
      <c r="B52124" s="15"/>
    </row>
    <row r="52125" spans="2:2">
      <c r="B52125" s="15"/>
    </row>
    <row r="52126" spans="2:2">
      <c r="B52126" s="15"/>
    </row>
    <row r="52127" spans="2:2">
      <c r="B52127" s="15"/>
    </row>
    <row r="52128" spans="2:2">
      <c r="B52128" s="15"/>
    </row>
    <row r="52129" spans="2:2">
      <c r="B52129" s="15"/>
    </row>
    <row r="52130" spans="2:2">
      <c r="B52130" s="15"/>
    </row>
    <row r="52131" spans="2:2">
      <c r="B52131" s="15"/>
    </row>
    <row r="52132" spans="2:2">
      <c r="B52132" s="15"/>
    </row>
    <row r="52133" spans="2:2">
      <c r="B52133" s="15"/>
    </row>
    <row r="52134" spans="2:2">
      <c r="B52134" s="15"/>
    </row>
    <row r="52135" spans="2:2">
      <c r="B52135" s="15"/>
    </row>
    <row r="52136" spans="2:2">
      <c r="B52136" s="15"/>
    </row>
    <row r="52137" spans="2:2">
      <c r="B52137" s="15"/>
    </row>
    <row r="52138" spans="2:2">
      <c r="B52138" s="15"/>
    </row>
    <row r="52139" spans="2:2">
      <c r="B52139" s="15"/>
    </row>
    <row r="52140" spans="2:2">
      <c r="B52140" s="15"/>
    </row>
    <row r="52141" spans="2:2">
      <c r="B52141" s="15"/>
    </row>
    <row r="52142" spans="2:2">
      <c r="B52142" s="15"/>
    </row>
    <row r="52143" spans="2:2">
      <c r="B52143" s="15"/>
    </row>
    <row r="52144" spans="2:2">
      <c r="B52144" s="15"/>
    </row>
    <row r="52145" spans="2:2">
      <c r="B52145" s="15"/>
    </row>
    <row r="52146" spans="2:2">
      <c r="B52146" s="15"/>
    </row>
    <row r="52147" spans="2:2">
      <c r="B52147" s="15"/>
    </row>
    <row r="52148" spans="2:2">
      <c r="B52148" s="15"/>
    </row>
    <row r="52149" spans="2:2">
      <c r="B52149" s="15"/>
    </row>
    <row r="52150" spans="2:2">
      <c r="B52150" s="15"/>
    </row>
    <row r="52151" spans="2:2">
      <c r="B52151" s="15"/>
    </row>
    <row r="52152" spans="2:2">
      <c r="B52152" s="15"/>
    </row>
    <row r="52153" spans="2:2">
      <c r="B52153" s="15"/>
    </row>
    <row r="52154" spans="2:2">
      <c r="B52154" s="15"/>
    </row>
    <row r="52155" spans="2:2">
      <c r="B52155" s="15"/>
    </row>
    <row r="52156" spans="2:2">
      <c r="B52156" s="15"/>
    </row>
    <row r="52157" spans="2:2">
      <c r="B52157" s="15"/>
    </row>
    <row r="52158" spans="2:2">
      <c r="B52158" s="15"/>
    </row>
    <row r="52159" spans="2:2">
      <c r="B52159" s="15"/>
    </row>
    <row r="52160" spans="2:2">
      <c r="B52160" s="15"/>
    </row>
    <row r="52161" spans="2:2">
      <c r="B52161" s="15"/>
    </row>
    <row r="52162" spans="2:2">
      <c r="B52162" s="15"/>
    </row>
    <row r="52163" spans="2:2">
      <c r="B52163" s="15"/>
    </row>
    <row r="52164" spans="2:2">
      <c r="B52164" s="15"/>
    </row>
    <row r="52165" spans="2:2">
      <c r="B52165" s="15"/>
    </row>
    <row r="52166" spans="2:2">
      <c r="B52166" s="15"/>
    </row>
    <row r="52167" spans="2:2">
      <c r="B52167" s="15"/>
    </row>
    <row r="52168" spans="2:2">
      <c r="B52168" s="15"/>
    </row>
    <row r="52169" spans="2:2">
      <c r="B52169" s="15"/>
    </row>
    <row r="52170" spans="2:2">
      <c r="B52170" s="15"/>
    </row>
    <row r="52171" spans="2:2">
      <c r="B52171" s="15"/>
    </row>
    <row r="52172" spans="2:2">
      <c r="B52172" s="15"/>
    </row>
    <row r="52173" spans="2:2">
      <c r="B52173" s="15"/>
    </row>
    <row r="52174" spans="2:2">
      <c r="B52174" s="15"/>
    </row>
    <row r="52175" spans="2:2">
      <c r="B52175" s="15"/>
    </row>
    <row r="52176" spans="2:2">
      <c r="B52176" s="15"/>
    </row>
    <row r="52177" spans="2:2">
      <c r="B52177" s="15"/>
    </row>
    <row r="52178" spans="2:2">
      <c r="B52178" s="15"/>
    </row>
    <row r="52179" spans="2:2">
      <c r="B52179" s="15"/>
    </row>
    <row r="52180" spans="2:2">
      <c r="B52180" s="15"/>
    </row>
    <row r="52181" spans="2:2">
      <c r="B52181" s="15"/>
    </row>
    <row r="52182" spans="2:2">
      <c r="B52182" s="15"/>
    </row>
    <row r="52183" spans="2:2">
      <c r="B52183" s="15"/>
    </row>
    <row r="52184" spans="2:2">
      <c r="B52184" s="15"/>
    </row>
    <row r="52185" spans="2:2">
      <c r="B52185" s="15"/>
    </row>
    <row r="52186" spans="2:2">
      <c r="B52186" s="15"/>
    </row>
    <row r="52187" spans="2:2">
      <c r="B52187" s="15"/>
    </row>
    <row r="52188" spans="2:2">
      <c r="B52188" s="15"/>
    </row>
    <row r="52189" spans="2:2">
      <c r="B52189" s="15"/>
    </row>
    <row r="52190" spans="2:2">
      <c r="B52190" s="15"/>
    </row>
    <row r="52191" spans="2:2">
      <c r="B52191" s="15"/>
    </row>
    <row r="52192" spans="2:2">
      <c r="B52192" s="15"/>
    </row>
    <row r="52193" spans="2:2">
      <c r="B52193" s="15"/>
    </row>
    <row r="52194" spans="2:2">
      <c r="B52194" s="15"/>
    </row>
    <row r="52195" spans="2:2">
      <c r="B52195" s="15"/>
    </row>
    <row r="52196" spans="2:2">
      <c r="B52196" s="15"/>
    </row>
    <row r="52197" spans="2:2">
      <c r="B52197" s="15"/>
    </row>
    <row r="52198" spans="2:2">
      <c r="B52198" s="15"/>
    </row>
    <row r="52199" spans="2:2">
      <c r="B52199" s="15"/>
    </row>
    <row r="52200" spans="2:2">
      <c r="B52200" s="15"/>
    </row>
    <row r="52201" spans="2:2">
      <c r="B52201" s="15"/>
    </row>
    <row r="52202" spans="2:2">
      <c r="B52202" s="15"/>
    </row>
    <row r="52203" spans="2:2">
      <c r="B52203" s="15"/>
    </row>
    <row r="52204" spans="2:2">
      <c r="B52204" s="15"/>
    </row>
    <row r="52205" spans="2:2">
      <c r="B52205" s="15"/>
    </row>
    <row r="52206" spans="2:2">
      <c r="B52206" s="15"/>
    </row>
    <row r="52207" spans="2:2">
      <c r="B52207" s="15"/>
    </row>
    <row r="52208" spans="2:2">
      <c r="B52208" s="15"/>
    </row>
    <row r="52209" spans="2:2">
      <c r="B52209" s="15"/>
    </row>
    <row r="52210" spans="2:2">
      <c r="B52210" s="15"/>
    </row>
    <row r="52211" spans="2:2">
      <c r="B52211" s="15"/>
    </row>
    <row r="52212" spans="2:2">
      <c r="B52212" s="15"/>
    </row>
    <row r="52213" spans="2:2">
      <c r="B52213" s="15"/>
    </row>
    <row r="52214" spans="2:2">
      <c r="B52214" s="15"/>
    </row>
    <row r="52215" spans="2:2">
      <c r="B52215" s="15"/>
    </row>
    <row r="52216" spans="2:2">
      <c r="B52216" s="15"/>
    </row>
    <row r="52217" spans="2:2">
      <c r="B52217" s="15"/>
    </row>
    <row r="52218" spans="2:2">
      <c r="B52218" s="15"/>
    </row>
    <row r="52219" spans="2:2">
      <c r="B52219" s="15"/>
    </row>
    <row r="52220" spans="2:2">
      <c r="B52220" s="15"/>
    </row>
    <row r="52221" spans="2:2">
      <c r="B52221" s="15"/>
    </row>
    <row r="52222" spans="2:2">
      <c r="B52222" s="15"/>
    </row>
    <row r="52223" spans="2:2">
      <c r="B52223" s="15"/>
    </row>
    <row r="52224" spans="2:2">
      <c r="B52224" s="15"/>
    </row>
    <row r="52225" spans="2:2">
      <c r="B52225" s="15"/>
    </row>
    <row r="52226" spans="2:2">
      <c r="B52226" s="15"/>
    </row>
    <row r="52227" spans="2:2">
      <c r="B52227" s="15"/>
    </row>
    <row r="52228" spans="2:2">
      <c r="B52228" s="15"/>
    </row>
    <row r="52229" spans="2:2">
      <c r="B52229" s="15"/>
    </row>
    <row r="52230" spans="2:2">
      <c r="B52230" s="15"/>
    </row>
    <row r="52231" spans="2:2">
      <c r="B52231" s="15"/>
    </row>
    <row r="52232" spans="2:2">
      <c r="B52232" s="15"/>
    </row>
    <row r="52233" spans="2:2">
      <c r="B52233" s="15"/>
    </row>
    <row r="52234" spans="2:2">
      <c r="B52234" s="15"/>
    </row>
    <row r="52235" spans="2:2">
      <c r="B52235" s="15"/>
    </row>
    <row r="52236" spans="2:2">
      <c r="B52236" s="15"/>
    </row>
    <row r="52237" spans="2:2">
      <c r="B52237" s="15"/>
    </row>
    <row r="52238" spans="2:2">
      <c r="B52238" s="15"/>
    </row>
    <row r="52239" spans="2:2">
      <c r="B52239" s="15"/>
    </row>
    <row r="52240" spans="2:2">
      <c r="B52240" s="15"/>
    </row>
    <row r="52241" spans="2:2">
      <c r="B52241" s="15"/>
    </row>
    <row r="52242" spans="2:2">
      <c r="B52242" s="15"/>
    </row>
    <row r="52243" spans="2:2">
      <c r="B52243" s="15"/>
    </row>
    <row r="52244" spans="2:2">
      <c r="B52244" s="15"/>
    </row>
    <row r="52245" spans="2:2">
      <c r="B52245" s="15"/>
    </row>
    <row r="52246" spans="2:2">
      <c r="B52246" s="15"/>
    </row>
    <row r="52247" spans="2:2">
      <c r="B52247" s="15"/>
    </row>
    <row r="52248" spans="2:2">
      <c r="B52248" s="15"/>
    </row>
    <row r="52249" spans="2:2">
      <c r="B52249" s="15"/>
    </row>
    <row r="52250" spans="2:2">
      <c r="B52250" s="15"/>
    </row>
    <row r="52251" spans="2:2">
      <c r="B52251" s="15"/>
    </row>
    <row r="52252" spans="2:2">
      <c r="B52252" s="15"/>
    </row>
    <row r="52253" spans="2:2">
      <c r="B52253" s="15"/>
    </row>
    <row r="52254" spans="2:2">
      <c r="B52254" s="15"/>
    </row>
    <row r="52255" spans="2:2">
      <c r="B52255" s="15"/>
    </row>
    <row r="52256" spans="2:2">
      <c r="B52256" s="15"/>
    </row>
    <row r="52257" spans="2:2">
      <c r="B52257" s="15"/>
    </row>
    <row r="52258" spans="2:2">
      <c r="B52258" s="15"/>
    </row>
    <row r="52259" spans="2:2">
      <c r="B52259" s="15"/>
    </row>
    <row r="52260" spans="2:2">
      <c r="B52260" s="15"/>
    </row>
    <row r="52261" spans="2:2">
      <c r="B52261" s="15"/>
    </row>
    <row r="52262" spans="2:2">
      <c r="B52262" s="15"/>
    </row>
    <row r="52263" spans="2:2">
      <c r="B52263" s="15"/>
    </row>
    <row r="52264" spans="2:2">
      <c r="B52264" s="15"/>
    </row>
    <row r="52265" spans="2:2">
      <c r="B52265" s="15"/>
    </row>
    <row r="52266" spans="2:2">
      <c r="B52266" s="15"/>
    </row>
    <row r="52267" spans="2:2">
      <c r="B52267" s="15"/>
    </row>
    <row r="52268" spans="2:2">
      <c r="B52268" s="15"/>
    </row>
    <row r="52269" spans="2:2">
      <c r="B52269" s="15"/>
    </row>
    <row r="52270" spans="2:2">
      <c r="B52270" s="15"/>
    </row>
    <row r="52271" spans="2:2">
      <c r="B52271" s="15"/>
    </row>
    <row r="52272" spans="2:2">
      <c r="B52272" s="15"/>
    </row>
    <row r="52273" spans="2:2">
      <c r="B52273" s="15"/>
    </row>
    <row r="52274" spans="2:2">
      <c r="B52274" s="15"/>
    </row>
    <row r="52275" spans="2:2">
      <c r="B52275" s="15"/>
    </row>
    <row r="52276" spans="2:2">
      <c r="B52276" s="15"/>
    </row>
    <row r="52277" spans="2:2">
      <c r="B52277" s="15"/>
    </row>
    <row r="52278" spans="2:2">
      <c r="B52278" s="15"/>
    </row>
    <row r="52279" spans="2:2">
      <c r="B52279" s="15"/>
    </row>
    <row r="52280" spans="2:2">
      <c r="B52280" s="15"/>
    </row>
    <row r="52281" spans="2:2">
      <c r="B52281" s="15"/>
    </row>
    <row r="52282" spans="2:2">
      <c r="B52282" s="15"/>
    </row>
    <row r="52283" spans="2:2">
      <c r="B52283" s="15"/>
    </row>
    <row r="52284" spans="2:2">
      <c r="B52284" s="15"/>
    </row>
    <row r="52285" spans="2:2">
      <c r="B52285" s="15"/>
    </row>
    <row r="52286" spans="2:2">
      <c r="B52286" s="15"/>
    </row>
    <row r="52287" spans="2:2">
      <c r="B52287" s="15"/>
    </row>
    <row r="52288" spans="2:2">
      <c r="B52288" s="15"/>
    </row>
    <row r="52289" spans="2:2">
      <c r="B52289" s="15"/>
    </row>
    <row r="52290" spans="2:2">
      <c r="B52290" s="15"/>
    </row>
    <row r="52291" spans="2:2">
      <c r="B52291" s="15"/>
    </row>
    <row r="52292" spans="2:2">
      <c r="B52292" s="15"/>
    </row>
    <row r="52293" spans="2:2">
      <c r="B52293" s="15"/>
    </row>
    <row r="52294" spans="2:2">
      <c r="B52294" s="15"/>
    </row>
    <row r="52295" spans="2:2">
      <c r="B52295" s="15"/>
    </row>
    <row r="52296" spans="2:2">
      <c r="B52296" s="15"/>
    </row>
    <row r="52297" spans="2:2">
      <c r="B52297" s="15"/>
    </row>
    <row r="52298" spans="2:2">
      <c r="B52298" s="15"/>
    </row>
    <row r="52299" spans="2:2">
      <c r="B52299" s="15"/>
    </row>
    <row r="52300" spans="2:2">
      <c r="B52300" s="15"/>
    </row>
    <row r="52301" spans="2:2">
      <c r="B52301" s="15"/>
    </row>
    <row r="52302" spans="2:2">
      <c r="B52302" s="15"/>
    </row>
    <row r="52303" spans="2:2">
      <c r="B52303" s="15"/>
    </row>
    <row r="52304" spans="2:2">
      <c r="B52304" s="15"/>
    </row>
    <row r="52305" spans="2:2">
      <c r="B52305" s="15"/>
    </row>
    <row r="52306" spans="2:2">
      <c r="B52306" s="15"/>
    </row>
    <row r="52307" spans="2:2">
      <c r="B52307" s="15"/>
    </row>
    <row r="52308" spans="2:2">
      <c r="B52308" s="15"/>
    </row>
    <row r="52309" spans="2:2">
      <c r="B52309" s="15"/>
    </row>
    <row r="52310" spans="2:2">
      <c r="B52310" s="15"/>
    </row>
    <row r="52311" spans="2:2">
      <c r="B52311" s="15"/>
    </row>
    <row r="52312" spans="2:2">
      <c r="B52312" s="15"/>
    </row>
    <row r="52313" spans="2:2">
      <c r="B52313" s="15"/>
    </row>
    <row r="52314" spans="2:2">
      <c r="B52314" s="15"/>
    </row>
    <row r="52315" spans="2:2">
      <c r="B52315" s="15"/>
    </row>
    <row r="52316" spans="2:2">
      <c r="B52316" s="15"/>
    </row>
    <row r="52317" spans="2:2">
      <c r="B52317" s="15"/>
    </row>
    <row r="52318" spans="2:2">
      <c r="B52318" s="15"/>
    </row>
    <row r="52319" spans="2:2">
      <c r="B52319" s="15"/>
    </row>
    <row r="52320" spans="2:2">
      <c r="B52320" s="15"/>
    </row>
    <row r="52321" spans="2:2">
      <c r="B52321" s="15"/>
    </row>
    <row r="52322" spans="2:2">
      <c r="B52322" s="15"/>
    </row>
    <row r="52323" spans="2:2">
      <c r="B52323" s="15"/>
    </row>
    <row r="52324" spans="2:2">
      <c r="B52324" s="15"/>
    </row>
    <row r="52325" spans="2:2">
      <c r="B52325" s="15"/>
    </row>
    <row r="52326" spans="2:2">
      <c r="B52326" s="15"/>
    </row>
    <row r="52327" spans="2:2">
      <c r="B52327" s="15"/>
    </row>
    <row r="52328" spans="2:2">
      <c r="B52328" s="15"/>
    </row>
    <row r="52329" spans="2:2">
      <c r="B52329" s="15"/>
    </row>
    <row r="52330" spans="2:2">
      <c r="B52330" s="15"/>
    </row>
    <row r="52331" spans="2:2">
      <c r="B52331" s="15"/>
    </row>
    <row r="52332" spans="2:2">
      <c r="B52332" s="15"/>
    </row>
    <row r="52333" spans="2:2">
      <c r="B52333" s="15"/>
    </row>
    <row r="52334" spans="2:2">
      <c r="B52334" s="15"/>
    </row>
    <row r="52335" spans="2:2">
      <c r="B52335" s="15"/>
    </row>
    <row r="52336" spans="2:2">
      <c r="B52336" s="15"/>
    </row>
    <row r="52337" spans="2:2">
      <c r="B52337" s="15"/>
    </row>
    <row r="52338" spans="2:2">
      <c r="B52338" s="15"/>
    </row>
    <row r="52339" spans="2:2">
      <c r="B52339" s="15"/>
    </row>
    <row r="52340" spans="2:2">
      <c r="B52340" s="15"/>
    </row>
    <row r="52341" spans="2:2">
      <c r="B52341" s="15"/>
    </row>
    <row r="52342" spans="2:2">
      <c r="B52342" s="15"/>
    </row>
    <row r="52343" spans="2:2">
      <c r="B52343" s="15"/>
    </row>
    <row r="52344" spans="2:2">
      <c r="B52344" s="15"/>
    </row>
    <row r="52345" spans="2:2">
      <c r="B52345" s="15"/>
    </row>
    <row r="52346" spans="2:2">
      <c r="B52346" s="15"/>
    </row>
    <row r="52347" spans="2:2">
      <c r="B52347" s="15"/>
    </row>
    <row r="52348" spans="2:2">
      <c r="B52348" s="15"/>
    </row>
    <row r="52349" spans="2:2">
      <c r="B52349" s="15"/>
    </row>
    <row r="52350" spans="2:2">
      <c r="B52350" s="15"/>
    </row>
    <row r="52351" spans="2:2">
      <c r="B52351" s="15"/>
    </row>
    <row r="52352" spans="2:2">
      <c r="B52352" s="15"/>
    </row>
    <row r="52353" spans="2:2">
      <c r="B52353" s="15"/>
    </row>
    <row r="52354" spans="2:2">
      <c r="B52354" s="15"/>
    </row>
    <row r="52355" spans="2:2">
      <c r="B52355" s="15"/>
    </row>
    <row r="52356" spans="2:2">
      <c r="B52356" s="15"/>
    </row>
    <row r="52357" spans="2:2">
      <c r="B52357" s="15"/>
    </row>
    <row r="52358" spans="2:2">
      <c r="B52358" s="15"/>
    </row>
    <row r="52359" spans="2:2">
      <c r="B52359" s="15"/>
    </row>
    <row r="52360" spans="2:2">
      <c r="B52360" s="15"/>
    </row>
    <row r="52361" spans="2:2">
      <c r="B52361" s="15"/>
    </row>
    <row r="52362" spans="2:2">
      <c r="B52362" s="15"/>
    </row>
    <row r="52363" spans="2:2">
      <c r="B52363" s="15"/>
    </row>
    <row r="52364" spans="2:2">
      <c r="B52364" s="15"/>
    </row>
    <row r="52365" spans="2:2">
      <c r="B52365" s="15"/>
    </row>
    <row r="52366" spans="2:2">
      <c r="B52366" s="15"/>
    </row>
    <row r="52367" spans="2:2">
      <c r="B52367" s="15"/>
    </row>
    <row r="52368" spans="2:2">
      <c r="B52368" s="15"/>
    </row>
    <row r="52369" spans="2:2">
      <c r="B52369" s="15"/>
    </row>
    <row r="52370" spans="2:2">
      <c r="B52370" s="15"/>
    </row>
    <row r="52371" spans="2:2">
      <c r="B52371" s="15"/>
    </row>
    <row r="52372" spans="2:2">
      <c r="B52372" s="15"/>
    </row>
    <row r="52373" spans="2:2">
      <c r="B52373" s="15"/>
    </row>
    <row r="52374" spans="2:2">
      <c r="B52374" s="15"/>
    </row>
    <row r="52375" spans="2:2">
      <c r="B52375" s="15"/>
    </row>
    <row r="52376" spans="2:2">
      <c r="B52376" s="15"/>
    </row>
    <row r="52377" spans="2:2">
      <c r="B52377" s="15"/>
    </row>
    <row r="52378" spans="2:2">
      <c r="B52378" s="15"/>
    </row>
    <row r="52379" spans="2:2">
      <c r="B52379" s="15"/>
    </row>
    <row r="52380" spans="2:2">
      <c r="B52380" s="15"/>
    </row>
    <row r="52381" spans="2:2">
      <c r="B52381" s="15"/>
    </row>
    <row r="52382" spans="2:2">
      <c r="B52382" s="15"/>
    </row>
    <row r="52383" spans="2:2">
      <c r="B52383" s="15"/>
    </row>
    <row r="52384" spans="2:2">
      <c r="B52384" s="15"/>
    </row>
    <row r="52385" spans="2:2">
      <c r="B52385" s="15"/>
    </row>
    <row r="52386" spans="2:2">
      <c r="B52386" s="15"/>
    </row>
    <row r="52387" spans="2:2">
      <c r="B52387" s="15"/>
    </row>
    <row r="52388" spans="2:2">
      <c r="B52388" s="15"/>
    </row>
    <row r="52389" spans="2:2">
      <c r="B52389" s="15"/>
    </row>
    <row r="52390" spans="2:2">
      <c r="B52390" s="15"/>
    </row>
    <row r="52391" spans="2:2">
      <c r="B52391" s="15"/>
    </row>
    <row r="52392" spans="2:2">
      <c r="B52392" s="15"/>
    </row>
    <row r="52393" spans="2:2">
      <c r="B52393" s="15"/>
    </row>
    <row r="52394" spans="2:2">
      <c r="B52394" s="15"/>
    </row>
    <row r="52395" spans="2:2">
      <c r="B52395" s="15"/>
    </row>
    <row r="52396" spans="2:2">
      <c r="B52396" s="15"/>
    </row>
    <row r="52397" spans="2:2">
      <c r="B52397" s="15"/>
    </row>
    <row r="52398" spans="2:2">
      <c r="B52398" s="15"/>
    </row>
    <row r="52399" spans="2:2">
      <c r="B52399" s="15"/>
    </row>
    <row r="52400" spans="2:2">
      <c r="B52400" s="15"/>
    </row>
    <row r="52401" spans="2:2">
      <c r="B52401" s="15"/>
    </row>
    <row r="52402" spans="2:2">
      <c r="B52402" s="15"/>
    </row>
    <row r="52403" spans="2:2">
      <c r="B52403" s="15"/>
    </row>
    <row r="52404" spans="2:2">
      <c r="B52404" s="15"/>
    </row>
    <row r="52405" spans="2:2">
      <c r="B52405" s="15"/>
    </row>
    <row r="52406" spans="2:2">
      <c r="B52406" s="15"/>
    </row>
    <row r="52407" spans="2:2">
      <c r="B52407" s="15"/>
    </row>
    <row r="52408" spans="2:2">
      <c r="B52408" s="15"/>
    </row>
    <row r="52409" spans="2:2">
      <c r="B52409" s="15"/>
    </row>
    <row r="52410" spans="2:2">
      <c r="B52410" s="15"/>
    </row>
    <row r="52411" spans="2:2">
      <c r="B52411" s="15"/>
    </row>
    <row r="52412" spans="2:2">
      <c r="B52412" s="15"/>
    </row>
    <row r="52413" spans="2:2">
      <c r="B52413" s="15"/>
    </row>
    <row r="52414" spans="2:2">
      <c r="B52414" s="15"/>
    </row>
    <row r="52415" spans="2:2">
      <c r="B52415" s="15"/>
    </row>
    <row r="52416" spans="2:2">
      <c r="B52416" s="15"/>
    </row>
    <row r="52417" spans="2:2">
      <c r="B52417" s="15"/>
    </row>
    <row r="52418" spans="2:2">
      <c r="B52418" s="15"/>
    </row>
    <row r="52419" spans="2:2">
      <c r="B52419" s="15"/>
    </row>
    <row r="52420" spans="2:2">
      <c r="B52420" s="15"/>
    </row>
    <row r="52421" spans="2:2">
      <c r="B52421" s="15"/>
    </row>
    <row r="52422" spans="2:2">
      <c r="B52422" s="15"/>
    </row>
    <row r="52423" spans="2:2">
      <c r="B52423" s="15"/>
    </row>
    <row r="52424" spans="2:2">
      <c r="B52424" s="15"/>
    </row>
    <row r="52425" spans="2:2">
      <c r="B52425" s="15"/>
    </row>
    <row r="52426" spans="2:2">
      <c r="B52426" s="15"/>
    </row>
    <row r="52427" spans="2:2">
      <c r="B52427" s="15"/>
    </row>
    <row r="52428" spans="2:2">
      <c r="B52428" s="15"/>
    </row>
    <row r="52429" spans="2:2">
      <c r="B52429" s="15"/>
    </row>
    <row r="52430" spans="2:2">
      <c r="B52430" s="15"/>
    </row>
    <row r="52431" spans="2:2">
      <c r="B52431" s="15"/>
    </row>
    <row r="52432" spans="2:2">
      <c r="B52432" s="15"/>
    </row>
    <row r="52433" spans="2:2">
      <c r="B52433" s="15"/>
    </row>
    <row r="52434" spans="2:2">
      <c r="B52434" s="15"/>
    </row>
    <row r="52435" spans="2:2">
      <c r="B52435" s="15"/>
    </row>
    <row r="52436" spans="2:2">
      <c r="B52436" s="15"/>
    </row>
    <row r="52437" spans="2:2">
      <c r="B52437" s="15"/>
    </row>
    <row r="52438" spans="2:2">
      <c r="B52438" s="15"/>
    </row>
    <row r="52439" spans="2:2">
      <c r="B52439" s="15"/>
    </row>
    <row r="52440" spans="2:2">
      <c r="B52440" s="15"/>
    </row>
    <row r="52441" spans="2:2">
      <c r="B52441" s="15"/>
    </row>
    <row r="52442" spans="2:2">
      <c r="B52442" s="15"/>
    </row>
    <row r="52443" spans="2:2">
      <c r="B52443" s="15"/>
    </row>
    <row r="52444" spans="2:2">
      <c r="B52444" s="15"/>
    </row>
    <row r="52445" spans="2:2">
      <c r="B52445" s="15"/>
    </row>
    <row r="52446" spans="2:2">
      <c r="B52446" s="15"/>
    </row>
    <row r="52447" spans="2:2">
      <c r="B52447" s="15"/>
    </row>
    <row r="52448" spans="2:2">
      <c r="B52448" s="15"/>
    </row>
    <row r="52449" spans="2:2">
      <c r="B52449" s="15"/>
    </row>
    <row r="52450" spans="2:2">
      <c r="B52450" s="15"/>
    </row>
    <row r="52451" spans="2:2">
      <c r="B52451" s="15"/>
    </row>
    <row r="52452" spans="2:2">
      <c r="B52452" s="15"/>
    </row>
    <row r="52453" spans="2:2">
      <c r="B52453" s="15"/>
    </row>
    <row r="52454" spans="2:2">
      <c r="B52454" s="15"/>
    </row>
    <row r="52455" spans="2:2">
      <c r="B52455" s="15"/>
    </row>
    <row r="52456" spans="2:2">
      <c r="B52456" s="15"/>
    </row>
    <row r="52457" spans="2:2">
      <c r="B52457" s="15"/>
    </row>
    <row r="52458" spans="2:2">
      <c r="B52458" s="15"/>
    </row>
    <row r="52459" spans="2:2">
      <c r="B52459" s="15"/>
    </row>
    <row r="52460" spans="2:2">
      <c r="B52460" s="15"/>
    </row>
    <row r="52461" spans="2:2">
      <c r="B52461" s="15"/>
    </row>
    <row r="52462" spans="2:2">
      <c r="B52462" s="15"/>
    </row>
    <row r="52463" spans="2:2">
      <c r="B52463" s="15"/>
    </row>
    <row r="52464" spans="2:2">
      <c r="B52464" s="15"/>
    </row>
    <row r="52465" spans="2:2">
      <c r="B52465" s="15"/>
    </row>
    <row r="52466" spans="2:2">
      <c r="B52466" s="15"/>
    </row>
    <row r="52467" spans="2:2">
      <c r="B52467" s="15"/>
    </row>
    <row r="52468" spans="2:2">
      <c r="B52468" s="15"/>
    </row>
    <row r="52469" spans="2:2">
      <c r="B52469" s="15"/>
    </row>
    <row r="52470" spans="2:2">
      <c r="B52470" s="15"/>
    </row>
    <row r="52471" spans="2:2">
      <c r="B52471" s="15"/>
    </row>
    <row r="52472" spans="2:2">
      <c r="B52472" s="15"/>
    </row>
    <row r="52473" spans="2:2">
      <c r="B52473" s="15"/>
    </row>
    <row r="52474" spans="2:2">
      <c r="B52474" s="15"/>
    </row>
    <row r="52475" spans="2:2">
      <c r="B52475" s="15"/>
    </row>
    <row r="52476" spans="2:2">
      <c r="B52476" s="15"/>
    </row>
    <row r="52477" spans="2:2">
      <c r="B52477" s="15"/>
    </row>
    <row r="52478" spans="2:2">
      <c r="B52478" s="15"/>
    </row>
    <row r="52479" spans="2:2">
      <c r="B52479" s="15"/>
    </row>
    <row r="52480" spans="2:2">
      <c r="B52480" s="15"/>
    </row>
    <row r="52481" spans="2:2">
      <c r="B52481" s="15"/>
    </row>
    <row r="52482" spans="2:2">
      <c r="B52482" s="15"/>
    </row>
    <row r="52483" spans="2:2">
      <c r="B52483" s="15"/>
    </row>
    <row r="52484" spans="2:2">
      <c r="B52484" s="15"/>
    </row>
    <row r="52485" spans="2:2">
      <c r="B52485" s="15"/>
    </row>
    <row r="52486" spans="2:2">
      <c r="B52486" s="15"/>
    </row>
    <row r="52487" spans="2:2">
      <c r="B52487" s="15"/>
    </row>
    <row r="52488" spans="2:2">
      <c r="B52488" s="15"/>
    </row>
    <row r="52489" spans="2:2">
      <c r="B52489" s="15"/>
    </row>
    <row r="52490" spans="2:2">
      <c r="B52490" s="15"/>
    </row>
    <row r="52491" spans="2:2">
      <c r="B52491" s="15"/>
    </row>
    <row r="52492" spans="2:2">
      <c r="B52492" s="15"/>
    </row>
    <row r="52493" spans="2:2">
      <c r="B52493" s="15"/>
    </row>
    <row r="52494" spans="2:2">
      <c r="B52494" s="15"/>
    </row>
    <row r="52495" spans="2:2">
      <c r="B52495" s="15"/>
    </row>
    <row r="52496" spans="2:2">
      <c r="B52496" s="15"/>
    </row>
    <row r="52497" spans="2:2">
      <c r="B52497" s="15"/>
    </row>
    <row r="52498" spans="2:2">
      <c r="B52498" s="15"/>
    </row>
    <row r="52499" spans="2:2">
      <c r="B52499" s="15"/>
    </row>
    <row r="52500" spans="2:2">
      <c r="B52500" s="15"/>
    </row>
    <row r="52501" spans="2:2">
      <c r="B52501" s="15"/>
    </row>
    <row r="52502" spans="2:2">
      <c r="B52502" s="15"/>
    </row>
    <row r="52503" spans="2:2">
      <c r="B52503" s="15"/>
    </row>
    <row r="52504" spans="2:2">
      <c r="B52504" s="15"/>
    </row>
    <row r="52505" spans="2:2">
      <c r="B52505" s="15"/>
    </row>
    <row r="52506" spans="2:2">
      <c r="B52506" s="15"/>
    </row>
    <row r="52507" spans="2:2">
      <c r="B52507" s="15"/>
    </row>
    <row r="52508" spans="2:2">
      <c r="B52508" s="15"/>
    </row>
    <row r="52509" spans="2:2">
      <c r="B52509" s="15"/>
    </row>
    <row r="52510" spans="2:2">
      <c r="B52510" s="15"/>
    </row>
    <row r="52511" spans="2:2">
      <c r="B52511" s="15"/>
    </row>
    <row r="52512" spans="2:2">
      <c r="B52512" s="15"/>
    </row>
    <row r="52513" spans="2:2">
      <c r="B52513" s="15"/>
    </row>
    <row r="52514" spans="2:2">
      <c r="B52514" s="15"/>
    </row>
    <row r="52515" spans="2:2">
      <c r="B52515" s="15"/>
    </row>
    <row r="52516" spans="2:2">
      <c r="B52516" s="15"/>
    </row>
    <row r="52517" spans="2:2">
      <c r="B52517" s="15"/>
    </row>
    <row r="52518" spans="2:2">
      <c r="B52518" s="15"/>
    </row>
    <row r="52519" spans="2:2">
      <c r="B52519" s="15"/>
    </row>
    <row r="52520" spans="2:2">
      <c r="B52520" s="15"/>
    </row>
    <row r="52521" spans="2:2">
      <c r="B52521" s="15"/>
    </row>
    <row r="52522" spans="2:2">
      <c r="B52522" s="15"/>
    </row>
    <row r="52523" spans="2:2">
      <c r="B52523" s="15"/>
    </row>
    <row r="52524" spans="2:2">
      <c r="B52524" s="15"/>
    </row>
    <row r="52525" spans="2:2">
      <c r="B52525" s="15"/>
    </row>
    <row r="52526" spans="2:2">
      <c r="B52526" s="15"/>
    </row>
    <row r="52527" spans="2:2">
      <c r="B52527" s="15"/>
    </row>
    <row r="52528" spans="2:2">
      <c r="B52528" s="15"/>
    </row>
    <row r="52529" spans="2:2">
      <c r="B52529" s="15"/>
    </row>
    <row r="52530" spans="2:2">
      <c r="B52530" s="15"/>
    </row>
    <row r="52531" spans="2:2">
      <c r="B52531" s="15"/>
    </row>
    <row r="52532" spans="2:2">
      <c r="B52532" s="15"/>
    </row>
    <row r="52533" spans="2:2">
      <c r="B52533" s="15"/>
    </row>
    <row r="52534" spans="2:2">
      <c r="B52534" s="15"/>
    </row>
    <row r="52535" spans="2:2">
      <c r="B52535" s="15"/>
    </row>
    <row r="52536" spans="2:2">
      <c r="B52536" s="15"/>
    </row>
    <row r="52537" spans="2:2">
      <c r="B52537" s="15"/>
    </row>
    <row r="52538" spans="2:2">
      <c r="B52538" s="15"/>
    </row>
    <row r="52539" spans="2:2">
      <c r="B52539" s="15"/>
    </row>
    <row r="52540" spans="2:2">
      <c r="B52540" s="15"/>
    </row>
    <row r="52541" spans="2:2">
      <c r="B52541" s="15"/>
    </row>
    <row r="52542" spans="2:2">
      <c r="B52542" s="15"/>
    </row>
    <row r="52543" spans="2:2">
      <c r="B52543" s="15"/>
    </row>
    <row r="52544" spans="2:2">
      <c r="B52544" s="15"/>
    </row>
    <row r="52545" spans="2:2">
      <c r="B52545" s="15"/>
    </row>
    <row r="52546" spans="2:2">
      <c r="B52546" s="15"/>
    </row>
    <row r="52547" spans="2:2">
      <c r="B52547" s="15"/>
    </row>
    <row r="52548" spans="2:2">
      <c r="B52548" s="15"/>
    </row>
    <row r="52549" spans="2:2">
      <c r="B52549" s="15"/>
    </row>
    <row r="52550" spans="2:2">
      <c r="B52550" s="15"/>
    </row>
    <row r="52551" spans="2:2">
      <c r="B52551" s="15"/>
    </row>
    <row r="52552" spans="2:2">
      <c r="B52552" s="15"/>
    </row>
    <row r="52553" spans="2:2">
      <c r="B52553" s="15"/>
    </row>
    <row r="52554" spans="2:2">
      <c r="B52554" s="15"/>
    </row>
    <row r="52555" spans="2:2">
      <c r="B52555" s="15"/>
    </row>
    <row r="52556" spans="2:2">
      <c r="B52556" s="15"/>
    </row>
    <row r="52557" spans="2:2">
      <c r="B52557" s="15"/>
    </row>
    <row r="52558" spans="2:2">
      <c r="B52558" s="15"/>
    </row>
    <row r="52559" spans="2:2">
      <c r="B52559" s="15"/>
    </row>
    <row r="52560" spans="2:2">
      <c r="B52560" s="15"/>
    </row>
    <row r="52561" spans="2:2">
      <c r="B52561" s="15"/>
    </row>
    <row r="52562" spans="2:2">
      <c r="B52562" s="15"/>
    </row>
    <row r="52563" spans="2:2">
      <c r="B52563" s="15"/>
    </row>
    <row r="52564" spans="2:2">
      <c r="B52564" s="15"/>
    </row>
    <row r="52565" spans="2:2">
      <c r="B52565" s="15"/>
    </row>
    <row r="52566" spans="2:2">
      <c r="B52566" s="15"/>
    </row>
    <row r="52567" spans="2:2">
      <c r="B52567" s="15"/>
    </row>
    <row r="52568" spans="2:2">
      <c r="B52568" s="15"/>
    </row>
    <row r="52569" spans="2:2">
      <c r="B52569" s="15"/>
    </row>
    <row r="52570" spans="2:2">
      <c r="B52570" s="15"/>
    </row>
    <row r="52571" spans="2:2">
      <c r="B52571" s="15"/>
    </row>
    <row r="52572" spans="2:2">
      <c r="B52572" s="15"/>
    </row>
    <row r="52573" spans="2:2">
      <c r="B52573" s="15"/>
    </row>
    <row r="52574" spans="2:2">
      <c r="B52574" s="15"/>
    </row>
    <row r="52575" spans="2:2">
      <c r="B52575" s="15"/>
    </row>
    <row r="52576" spans="2:2">
      <c r="B52576" s="15"/>
    </row>
    <row r="52577" spans="2:2">
      <c r="B52577" s="15"/>
    </row>
    <row r="52578" spans="2:2">
      <c r="B52578" s="15"/>
    </row>
    <row r="52579" spans="2:2">
      <c r="B52579" s="15"/>
    </row>
    <row r="52580" spans="2:2">
      <c r="B52580" s="15"/>
    </row>
    <row r="52581" spans="2:2">
      <c r="B52581" s="15"/>
    </row>
    <row r="52582" spans="2:2">
      <c r="B52582" s="15"/>
    </row>
    <row r="52583" spans="2:2">
      <c r="B52583" s="15"/>
    </row>
    <row r="52584" spans="2:2">
      <c r="B52584" s="15"/>
    </row>
    <row r="52585" spans="2:2">
      <c r="B52585" s="15"/>
    </row>
    <row r="52586" spans="2:2">
      <c r="B52586" s="15"/>
    </row>
    <row r="52587" spans="2:2">
      <c r="B52587" s="15"/>
    </row>
    <row r="52588" spans="2:2">
      <c r="B52588" s="15"/>
    </row>
    <row r="52589" spans="2:2">
      <c r="B52589" s="15"/>
    </row>
    <row r="52590" spans="2:2">
      <c r="B52590" s="15"/>
    </row>
    <row r="52591" spans="2:2">
      <c r="B52591" s="15"/>
    </row>
    <row r="52592" spans="2:2">
      <c r="B52592" s="15"/>
    </row>
    <row r="52593" spans="2:2">
      <c r="B52593" s="15"/>
    </row>
    <row r="52594" spans="2:2">
      <c r="B52594" s="15"/>
    </row>
    <row r="52595" spans="2:2">
      <c r="B52595" s="15"/>
    </row>
    <row r="52596" spans="2:2">
      <c r="B52596" s="15"/>
    </row>
    <row r="52597" spans="2:2">
      <c r="B52597" s="15"/>
    </row>
    <row r="52598" spans="2:2">
      <c r="B52598" s="15"/>
    </row>
    <row r="52599" spans="2:2">
      <c r="B52599" s="15"/>
    </row>
    <row r="52600" spans="2:2">
      <c r="B52600" s="15"/>
    </row>
    <row r="52601" spans="2:2">
      <c r="B52601" s="15"/>
    </row>
    <row r="52602" spans="2:2">
      <c r="B52602" s="15"/>
    </row>
    <row r="52603" spans="2:2">
      <c r="B52603" s="15"/>
    </row>
    <row r="52604" spans="2:2">
      <c r="B52604" s="15"/>
    </row>
    <row r="52605" spans="2:2">
      <c r="B52605" s="15"/>
    </row>
    <row r="52606" spans="2:2">
      <c r="B52606" s="15"/>
    </row>
    <row r="52607" spans="2:2">
      <c r="B52607" s="15"/>
    </row>
    <row r="52608" spans="2:2">
      <c r="B52608" s="15"/>
    </row>
    <row r="52609" spans="2:2">
      <c r="B52609" s="15"/>
    </row>
    <row r="52610" spans="2:2">
      <c r="B52610" s="15"/>
    </row>
    <row r="52611" spans="2:2">
      <c r="B52611" s="15"/>
    </row>
    <row r="52612" spans="2:2">
      <c r="B52612" s="15"/>
    </row>
    <row r="52613" spans="2:2">
      <c r="B52613" s="15"/>
    </row>
    <row r="52614" spans="2:2">
      <c r="B52614" s="15"/>
    </row>
    <row r="52615" spans="2:2">
      <c r="B52615" s="15"/>
    </row>
    <row r="52616" spans="2:2">
      <c r="B52616" s="15"/>
    </row>
    <row r="52617" spans="2:2">
      <c r="B52617" s="15"/>
    </row>
    <row r="52618" spans="2:2">
      <c r="B52618" s="15"/>
    </row>
    <row r="52619" spans="2:2">
      <c r="B52619" s="15"/>
    </row>
    <row r="52620" spans="2:2">
      <c r="B52620" s="15"/>
    </row>
    <row r="52621" spans="2:2">
      <c r="B52621" s="15"/>
    </row>
    <row r="52622" spans="2:2">
      <c r="B52622" s="15"/>
    </row>
    <row r="52623" spans="2:2">
      <c r="B52623" s="15"/>
    </row>
    <row r="52624" spans="2:2">
      <c r="B52624" s="15"/>
    </row>
    <row r="52625" spans="2:2">
      <c r="B52625" s="15"/>
    </row>
    <row r="52626" spans="2:2">
      <c r="B52626" s="15"/>
    </row>
    <row r="52627" spans="2:2">
      <c r="B52627" s="15"/>
    </row>
    <row r="52628" spans="2:2">
      <c r="B52628" s="15"/>
    </row>
    <row r="52629" spans="2:2">
      <c r="B52629" s="15"/>
    </row>
    <row r="52630" spans="2:2">
      <c r="B52630" s="15"/>
    </row>
    <row r="52631" spans="2:2">
      <c r="B52631" s="15"/>
    </row>
    <row r="52632" spans="2:2">
      <c r="B52632" s="15"/>
    </row>
    <row r="52633" spans="2:2">
      <c r="B52633" s="15"/>
    </row>
    <row r="52634" spans="2:2">
      <c r="B52634" s="15"/>
    </row>
    <row r="52635" spans="2:2">
      <c r="B52635" s="15"/>
    </row>
    <row r="52636" spans="2:2">
      <c r="B52636" s="15"/>
    </row>
    <row r="52637" spans="2:2">
      <c r="B52637" s="15"/>
    </row>
    <row r="52638" spans="2:2">
      <c r="B52638" s="15"/>
    </row>
    <row r="52639" spans="2:2">
      <c r="B52639" s="15"/>
    </row>
    <row r="52640" spans="2:2">
      <c r="B52640" s="15"/>
    </row>
    <row r="52641" spans="2:2">
      <c r="B52641" s="15"/>
    </row>
    <row r="52642" spans="2:2">
      <c r="B52642" s="15"/>
    </row>
    <row r="52643" spans="2:2">
      <c r="B52643" s="15"/>
    </row>
    <row r="52644" spans="2:2">
      <c r="B52644" s="15"/>
    </row>
    <row r="52645" spans="2:2">
      <c r="B52645" s="15"/>
    </row>
    <row r="52646" spans="2:2">
      <c r="B52646" s="15"/>
    </row>
    <row r="52647" spans="2:2">
      <c r="B52647" s="15"/>
    </row>
    <row r="52648" spans="2:2">
      <c r="B52648" s="15"/>
    </row>
    <row r="52649" spans="2:2">
      <c r="B52649" s="15"/>
    </row>
    <row r="52650" spans="2:2">
      <c r="B52650" s="15"/>
    </row>
    <row r="52651" spans="2:2">
      <c r="B52651" s="15"/>
    </row>
    <row r="52652" spans="2:2">
      <c r="B52652" s="15"/>
    </row>
    <row r="52653" spans="2:2">
      <c r="B52653" s="15"/>
    </row>
    <row r="52654" spans="2:2">
      <c r="B52654" s="15"/>
    </row>
    <row r="52655" spans="2:2">
      <c r="B52655" s="15"/>
    </row>
    <row r="52656" spans="2:2">
      <c r="B52656" s="15"/>
    </row>
    <row r="52657" spans="2:2">
      <c r="B52657" s="15"/>
    </row>
    <row r="52658" spans="2:2">
      <c r="B52658" s="15"/>
    </row>
    <row r="52659" spans="2:2">
      <c r="B52659" s="15"/>
    </row>
    <row r="52660" spans="2:2">
      <c r="B52660" s="15"/>
    </row>
    <row r="52661" spans="2:2">
      <c r="B52661" s="15"/>
    </row>
    <row r="52662" spans="2:2">
      <c r="B52662" s="15"/>
    </row>
    <row r="52663" spans="2:2">
      <c r="B52663" s="15"/>
    </row>
    <row r="52664" spans="2:2">
      <c r="B52664" s="15"/>
    </row>
    <row r="52665" spans="2:2">
      <c r="B52665" s="15"/>
    </row>
    <row r="52666" spans="2:2">
      <c r="B52666" s="15"/>
    </row>
    <row r="52667" spans="2:2">
      <c r="B52667" s="15"/>
    </row>
    <row r="52668" spans="2:2">
      <c r="B52668" s="15"/>
    </row>
    <row r="52669" spans="2:2">
      <c r="B52669" s="15"/>
    </row>
    <row r="52670" spans="2:2">
      <c r="B52670" s="15"/>
    </row>
    <row r="52671" spans="2:2">
      <c r="B52671" s="15"/>
    </row>
    <row r="52672" spans="2:2">
      <c r="B52672" s="15"/>
    </row>
    <row r="52673" spans="2:2">
      <c r="B52673" s="15"/>
    </row>
    <row r="52674" spans="2:2">
      <c r="B52674" s="15"/>
    </row>
    <row r="52675" spans="2:2">
      <c r="B52675" s="15"/>
    </row>
    <row r="52676" spans="2:2">
      <c r="B52676" s="15"/>
    </row>
    <row r="52677" spans="2:2">
      <c r="B52677" s="15"/>
    </row>
    <row r="52678" spans="2:2">
      <c r="B52678" s="15"/>
    </row>
    <row r="52679" spans="2:2">
      <c r="B52679" s="15"/>
    </row>
    <row r="52680" spans="2:2">
      <c r="B52680" s="15"/>
    </row>
    <row r="52681" spans="2:2">
      <c r="B52681" s="15"/>
    </row>
    <row r="52682" spans="2:2">
      <c r="B52682" s="15"/>
    </row>
    <row r="52683" spans="2:2">
      <c r="B52683" s="15"/>
    </row>
    <row r="52684" spans="2:2">
      <c r="B52684" s="15"/>
    </row>
    <row r="52685" spans="2:2">
      <c r="B52685" s="15"/>
    </row>
    <row r="52686" spans="2:2">
      <c r="B52686" s="15"/>
    </row>
    <row r="52687" spans="2:2">
      <c r="B52687" s="15"/>
    </row>
    <row r="52688" spans="2:2">
      <c r="B52688" s="15"/>
    </row>
    <row r="52689" spans="2:2">
      <c r="B52689" s="15"/>
    </row>
    <row r="52690" spans="2:2">
      <c r="B52690" s="15"/>
    </row>
    <row r="52691" spans="2:2">
      <c r="B52691" s="15"/>
    </row>
    <row r="52692" spans="2:2">
      <c r="B52692" s="15"/>
    </row>
    <row r="52693" spans="2:2">
      <c r="B52693" s="15"/>
    </row>
    <row r="52694" spans="2:2">
      <c r="B52694" s="15"/>
    </row>
    <row r="52695" spans="2:2">
      <c r="B52695" s="15"/>
    </row>
    <row r="52696" spans="2:2">
      <c r="B52696" s="15"/>
    </row>
    <row r="52697" spans="2:2">
      <c r="B52697" s="15"/>
    </row>
    <row r="52698" spans="2:2">
      <c r="B52698" s="15"/>
    </row>
    <row r="52699" spans="2:2">
      <c r="B52699" s="15"/>
    </row>
    <row r="52700" spans="2:2">
      <c r="B52700" s="15"/>
    </row>
    <row r="52701" spans="2:2">
      <c r="B52701" s="15"/>
    </row>
    <row r="52702" spans="2:2">
      <c r="B52702" s="15"/>
    </row>
    <row r="52703" spans="2:2">
      <c r="B52703" s="15"/>
    </row>
    <row r="52704" spans="2:2">
      <c r="B52704" s="15"/>
    </row>
    <row r="52705" spans="2:2">
      <c r="B52705" s="15"/>
    </row>
    <row r="52706" spans="2:2">
      <c r="B52706" s="15"/>
    </row>
    <row r="52707" spans="2:2">
      <c r="B52707" s="15"/>
    </row>
    <row r="52708" spans="2:2">
      <c r="B52708" s="15"/>
    </row>
    <row r="52709" spans="2:2">
      <c r="B52709" s="15"/>
    </row>
    <row r="52710" spans="2:2">
      <c r="B52710" s="15"/>
    </row>
    <row r="52711" spans="2:2">
      <c r="B52711" s="15"/>
    </row>
    <row r="52712" spans="2:2">
      <c r="B52712" s="15"/>
    </row>
    <row r="52713" spans="2:2">
      <c r="B52713" s="15"/>
    </row>
    <row r="52714" spans="2:2">
      <c r="B52714" s="15"/>
    </row>
    <row r="52715" spans="2:2">
      <c r="B52715" s="15"/>
    </row>
    <row r="52716" spans="2:2">
      <c r="B52716" s="15"/>
    </row>
    <row r="52717" spans="2:2">
      <c r="B52717" s="15"/>
    </row>
    <row r="52718" spans="2:2">
      <c r="B52718" s="15"/>
    </row>
    <row r="52719" spans="2:2">
      <c r="B52719" s="15"/>
    </row>
    <row r="52720" spans="2:2">
      <c r="B52720" s="15"/>
    </row>
    <row r="52721" spans="2:2">
      <c r="B52721" s="15"/>
    </row>
    <row r="52722" spans="2:2">
      <c r="B52722" s="15"/>
    </row>
    <row r="52723" spans="2:2">
      <c r="B52723" s="15"/>
    </row>
    <row r="52724" spans="2:2">
      <c r="B52724" s="15"/>
    </row>
    <row r="52725" spans="2:2">
      <c r="B52725" s="15"/>
    </row>
    <row r="52726" spans="2:2">
      <c r="B52726" s="15"/>
    </row>
    <row r="52727" spans="2:2">
      <c r="B52727" s="15"/>
    </row>
    <row r="52728" spans="2:2">
      <c r="B52728" s="15"/>
    </row>
    <row r="52729" spans="2:2">
      <c r="B52729" s="15"/>
    </row>
    <row r="52730" spans="2:2">
      <c r="B52730" s="15"/>
    </row>
    <row r="52731" spans="2:2">
      <c r="B52731" s="15"/>
    </row>
    <row r="52732" spans="2:2">
      <c r="B52732" s="15"/>
    </row>
    <row r="52733" spans="2:2">
      <c r="B52733" s="15"/>
    </row>
    <row r="52734" spans="2:2">
      <c r="B52734" s="15"/>
    </row>
    <row r="52735" spans="2:2">
      <c r="B52735" s="15"/>
    </row>
    <row r="52736" spans="2:2">
      <c r="B52736" s="15"/>
    </row>
    <row r="52737" spans="2:2">
      <c r="B52737" s="15"/>
    </row>
    <row r="52738" spans="2:2">
      <c r="B52738" s="15"/>
    </row>
    <row r="52739" spans="2:2">
      <c r="B52739" s="15"/>
    </row>
    <row r="52740" spans="2:2">
      <c r="B52740" s="15"/>
    </row>
    <row r="52741" spans="2:2">
      <c r="B52741" s="15"/>
    </row>
    <row r="52742" spans="2:2">
      <c r="B52742" s="15"/>
    </row>
    <row r="52743" spans="2:2">
      <c r="B52743" s="15"/>
    </row>
    <row r="52744" spans="2:2">
      <c r="B52744" s="15"/>
    </row>
    <row r="52745" spans="2:2">
      <c r="B52745" s="15"/>
    </row>
    <row r="52746" spans="2:2">
      <c r="B52746" s="15"/>
    </row>
    <row r="52747" spans="2:2">
      <c r="B52747" s="15"/>
    </row>
    <row r="52748" spans="2:2">
      <c r="B52748" s="15"/>
    </row>
    <row r="52749" spans="2:2">
      <c r="B52749" s="15"/>
    </row>
    <row r="52750" spans="2:2">
      <c r="B52750" s="15"/>
    </row>
    <row r="52751" spans="2:2">
      <c r="B52751" s="15"/>
    </row>
    <row r="52752" spans="2:2">
      <c r="B52752" s="15"/>
    </row>
    <row r="52753" spans="2:2">
      <c r="B52753" s="15"/>
    </row>
    <row r="52754" spans="2:2">
      <c r="B52754" s="15"/>
    </row>
    <row r="52755" spans="2:2">
      <c r="B52755" s="15"/>
    </row>
    <row r="52756" spans="2:2">
      <c r="B52756" s="15"/>
    </row>
    <row r="52757" spans="2:2">
      <c r="B52757" s="15"/>
    </row>
    <row r="52758" spans="2:2">
      <c r="B52758" s="15"/>
    </row>
    <row r="52759" spans="2:2">
      <c r="B52759" s="15"/>
    </row>
    <row r="52760" spans="2:2">
      <c r="B52760" s="15"/>
    </row>
    <row r="52761" spans="2:2">
      <c r="B52761" s="15"/>
    </row>
    <row r="52762" spans="2:2">
      <c r="B52762" s="15"/>
    </row>
    <row r="52763" spans="2:2">
      <c r="B52763" s="15"/>
    </row>
    <row r="52764" spans="2:2">
      <c r="B52764" s="15"/>
    </row>
    <row r="52765" spans="2:2">
      <c r="B52765" s="15"/>
    </row>
    <row r="52766" spans="2:2">
      <c r="B52766" s="15"/>
    </row>
    <row r="52767" spans="2:2">
      <c r="B52767" s="15"/>
    </row>
    <row r="52768" spans="2:2">
      <c r="B52768" s="15"/>
    </row>
    <row r="52769" spans="2:2">
      <c r="B52769" s="15"/>
    </row>
    <row r="52770" spans="2:2">
      <c r="B52770" s="15"/>
    </row>
    <row r="52771" spans="2:2">
      <c r="B52771" s="15"/>
    </row>
    <row r="52772" spans="2:2">
      <c r="B52772" s="15"/>
    </row>
    <row r="52773" spans="2:2">
      <c r="B52773" s="15"/>
    </row>
    <row r="52774" spans="2:2">
      <c r="B52774" s="15"/>
    </row>
    <row r="52775" spans="2:2">
      <c r="B52775" s="15"/>
    </row>
    <row r="52776" spans="2:2">
      <c r="B52776" s="15"/>
    </row>
    <row r="52777" spans="2:2">
      <c r="B52777" s="15"/>
    </row>
    <row r="52778" spans="2:2">
      <c r="B52778" s="15"/>
    </row>
    <row r="52779" spans="2:2">
      <c r="B52779" s="15"/>
    </row>
    <row r="52780" spans="2:2">
      <c r="B52780" s="15"/>
    </row>
    <row r="52781" spans="2:2">
      <c r="B52781" s="15"/>
    </row>
    <row r="52782" spans="2:2">
      <c r="B52782" s="15"/>
    </row>
    <row r="52783" spans="2:2">
      <c r="B52783" s="15"/>
    </row>
    <row r="52784" spans="2:2">
      <c r="B52784" s="15"/>
    </row>
    <row r="52785" spans="2:2">
      <c r="B52785" s="15"/>
    </row>
    <row r="52786" spans="2:2">
      <c r="B52786" s="15"/>
    </row>
    <row r="52787" spans="2:2">
      <c r="B52787" s="15"/>
    </row>
    <row r="52788" spans="2:2">
      <c r="B52788" s="15"/>
    </row>
    <row r="52789" spans="2:2">
      <c r="B52789" s="15"/>
    </row>
    <row r="52790" spans="2:2">
      <c r="B52790" s="15"/>
    </row>
    <row r="52791" spans="2:2">
      <c r="B52791" s="15"/>
    </row>
    <row r="52792" spans="2:2">
      <c r="B52792" s="15"/>
    </row>
    <row r="52793" spans="2:2">
      <c r="B52793" s="15"/>
    </row>
    <row r="52794" spans="2:2">
      <c r="B52794" s="15"/>
    </row>
    <row r="52795" spans="2:2">
      <c r="B52795" s="15"/>
    </row>
    <row r="52796" spans="2:2">
      <c r="B52796" s="15"/>
    </row>
    <row r="52797" spans="2:2">
      <c r="B52797" s="15"/>
    </row>
    <row r="52798" spans="2:2">
      <c r="B52798" s="15"/>
    </row>
    <row r="52799" spans="2:2">
      <c r="B52799" s="15"/>
    </row>
    <row r="52800" spans="2:2">
      <c r="B52800" s="15"/>
    </row>
    <row r="52801" spans="2:2">
      <c r="B52801" s="15"/>
    </row>
    <row r="52802" spans="2:2">
      <c r="B52802" s="15"/>
    </row>
    <row r="52803" spans="2:2">
      <c r="B52803" s="15"/>
    </row>
    <row r="52804" spans="2:2">
      <c r="B52804" s="15"/>
    </row>
    <row r="52805" spans="2:2">
      <c r="B52805" s="15"/>
    </row>
    <row r="52806" spans="2:2">
      <c r="B52806" s="15"/>
    </row>
    <row r="52807" spans="2:2">
      <c r="B52807" s="15"/>
    </row>
    <row r="52808" spans="2:2">
      <c r="B52808" s="15"/>
    </row>
    <row r="52809" spans="2:2">
      <c r="B52809" s="15"/>
    </row>
    <row r="52810" spans="2:2">
      <c r="B52810" s="15"/>
    </row>
    <row r="52811" spans="2:2">
      <c r="B52811" s="15"/>
    </row>
    <row r="52812" spans="2:2">
      <c r="B52812" s="15"/>
    </row>
    <row r="52813" spans="2:2">
      <c r="B52813" s="15"/>
    </row>
    <row r="52814" spans="2:2">
      <c r="B52814" s="15"/>
    </row>
    <row r="52815" spans="2:2">
      <c r="B52815" s="15"/>
    </row>
    <row r="52816" spans="2:2">
      <c r="B52816" s="15"/>
    </row>
    <row r="52817" spans="2:2">
      <c r="B52817" s="15"/>
    </row>
    <row r="52818" spans="2:2">
      <c r="B52818" s="15"/>
    </row>
    <row r="52819" spans="2:2">
      <c r="B52819" s="15"/>
    </row>
    <row r="52820" spans="2:2">
      <c r="B52820" s="15"/>
    </row>
    <row r="52821" spans="2:2">
      <c r="B52821" s="15"/>
    </row>
    <row r="52822" spans="2:2">
      <c r="B52822" s="15"/>
    </row>
    <row r="52823" spans="2:2">
      <c r="B52823" s="15"/>
    </row>
    <row r="52824" spans="2:2">
      <c r="B52824" s="15"/>
    </row>
    <row r="52825" spans="2:2">
      <c r="B52825" s="15"/>
    </row>
    <row r="52826" spans="2:2">
      <c r="B52826" s="15"/>
    </row>
    <row r="52827" spans="2:2">
      <c r="B52827" s="15"/>
    </row>
    <row r="52828" spans="2:2">
      <c r="B52828" s="15"/>
    </row>
    <row r="52829" spans="2:2">
      <c r="B52829" s="15"/>
    </row>
    <row r="52830" spans="2:2">
      <c r="B52830" s="15"/>
    </row>
    <row r="52831" spans="2:2">
      <c r="B52831" s="15"/>
    </row>
    <row r="52832" spans="2:2">
      <c r="B52832" s="15"/>
    </row>
    <row r="52833" spans="2:2">
      <c r="B52833" s="15"/>
    </row>
    <row r="52834" spans="2:2">
      <c r="B52834" s="15"/>
    </row>
    <row r="52835" spans="2:2">
      <c r="B52835" s="15"/>
    </row>
    <row r="52836" spans="2:2">
      <c r="B52836" s="15"/>
    </row>
    <row r="52837" spans="2:2">
      <c r="B52837" s="15"/>
    </row>
    <row r="52838" spans="2:2">
      <c r="B52838" s="15"/>
    </row>
    <row r="52839" spans="2:2">
      <c r="B52839" s="15"/>
    </row>
    <row r="52840" spans="2:2">
      <c r="B52840" s="15"/>
    </row>
    <row r="52841" spans="2:2">
      <c r="B52841" s="15"/>
    </row>
    <row r="52842" spans="2:2">
      <c r="B52842" s="15"/>
    </row>
    <row r="52843" spans="2:2">
      <c r="B52843" s="15"/>
    </row>
    <row r="52844" spans="2:2">
      <c r="B52844" s="15"/>
    </row>
    <row r="52845" spans="2:2">
      <c r="B52845" s="15"/>
    </row>
    <row r="52846" spans="2:2">
      <c r="B52846" s="15"/>
    </row>
    <row r="52847" spans="2:2">
      <c r="B52847" s="15"/>
    </row>
    <row r="52848" spans="2:2">
      <c r="B52848" s="15"/>
    </row>
    <row r="52849" spans="2:2">
      <c r="B52849" s="15"/>
    </row>
    <row r="52850" spans="2:2">
      <c r="B52850" s="15"/>
    </row>
    <row r="52851" spans="2:2">
      <c r="B52851" s="15"/>
    </row>
    <row r="52852" spans="2:2">
      <c r="B52852" s="15"/>
    </row>
    <row r="52853" spans="2:2">
      <c r="B52853" s="15"/>
    </row>
    <row r="52854" spans="2:2">
      <c r="B52854" s="15"/>
    </row>
    <row r="52855" spans="2:2">
      <c r="B52855" s="15"/>
    </row>
    <row r="52856" spans="2:2">
      <c r="B52856" s="15"/>
    </row>
    <row r="52857" spans="2:2">
      <c r="B52857" s="15"/>
    </row>
    <row r="52858" spans="2:2">
      <c r="B52858" s="15"/>
    </row>
    <row r="52859" spans="2:2">
      <c r="B52859" s="15"/>
    </row>
    <row r="52860" spans="2:2">
      <c r="B52860" s="15"/>
    </row>
    <row r="52861" spans="2:2">
      <c r="B52861" s="15"/>
    </row>
    <row r="52862" spans="2:2">
      <c r="B52862" s="15"/>
    </row>
    <row r="52863" spans="2:2">
      <c r="B52863" s="15"/>
    </row>
    <row r="52864" spans="2:2">
      <c r="B52864" s="15"/>
    </row>
    <row r="52865" spans="2:2">
      <c r="B52865" s="15"/>
    </row>
    <row r="52866" spans="2:2">
      <c r="B52866" s="15"/>
    </row>
    <row r="52867" spans="2:2">
      <c r="B52867" s="15"/>
    </row>
    <row r="52868" spans="2:2">
      <c r="B52868" s="15"/>
    </row>
    <row r="52869" spans="2:2">
      <c r="B52869" s="15"/>
    </row>
    <row r="52870" spans="2:2">
      <c r="B52870" s="15"/>
    </row>
    <row r="52871" spans="2:2">
      <c r="B52871" s="15"/>
    </row>
    <row r="52872" spans="2:2">
      <c r="B52872" s="15"/>
    </row>
    <row r="52873" spans="2:2">
      <c r="B52873" s="15"/>
    </row>
    <row r="52874" spans="2:2">
      <c r="B52874" s="15"/>
    </row>
    <row r="52875" spans="2:2">
      <c r="B52875" s="15"/>
    </row>
    <row r="52876" spans="2:2">
      <c r="B52876" s="15"/>
    </row>
    <row r="52877" spans="2:2">
      <c r="B52877" s="15"/>
    </row>
    <row r="52878" spans="2:2">
      <c r="B52878" s="15"/>
    </row>
    <row r="52879" spans="2:2">
      <c r="B52879" s="15"/>
    </row>
    <row r="52880" spans="2:2">
      <c r="B52880" s="15"/>
    </row>
    <row r="52881" spans="2:2">
      <c r="B52881" s="15"/>
    </row>
    <row r="52882" spans="2:2">
      <c r="B52882" s="15"/>
    </row>
    <row r="52883" spans="2:2">
      <c r="B52883" s="15"/>
    </row>
    <row r="52884" spans="2:2">
      <c r="B52884" s="15"/>
    </row>
    <row r="52885" spans="2:2">
      <c r="B52885" s="15"/>
    </row>
    <row r="52886" spans="2:2">
      <c r="B52886" s="15"/>
    </row>
    <row r="52887" spans="2:2">
      <c r="B52887" s="15"/>
    </row>
    <row r="52888" spans="2:2">
      <c r="B52888" s="15"/>
    </row>
    <row r="52889" spans="2:2">
      <c r="B52889" s="15"/>
    </row>
    <row r="52890" spans="2:2">
      <c r="B52890" s="15"/>
    </row>
    <row r="52891" spans="2:2">
      <c r="B52891" s="15"/>
    </row>
    <row r="52892" spans="2:2">
      <c r="B52892" s="15"/>
    </row>
    <row r="52893" spans="2:2">
      <c r="B52893" s="15"/>
    </row>
    <row r="52894" spans="2:2">
      <c r="B52894" s="15"/>
    </row>
    <row r="52895" spans="2:2">
      <c r="B52895" s="15"/>
    </row>
    <row r="52896" spans="2:2">
      <c r="B52896" s="15"/>
    </row>
    <row r="52897" spans="2:2">
      <c r="B52897" s="15"/>
    </row>
    <row r="52898" spans="2:2">
      <c r="B52898" s="15"/>
    </row>
    <row r="52899" spans="2:2">
      <c r="B52899" s="15"/>
    </row>
    <row r="52900" spans="2:2">
      <c r="B52900" s="15"/>
    </row>
    <row r="52901" spans="2:2">
      <c r="B52901" s="15"/>
    </row>
    <row r="52902" spans="2:2">
      <c r="B52902" s="15"/>
    </row>
    <row r="52903" spans="2:2">
      <c r="B52903" s="15"/>
    </row>
    <row r="52904" spans="2:2">
      <c r="B52904" s="15"/>
    </row>
    <row r="52905" spans="2:2">
      <c r="B52905" s="15"/>
    </row>
    <row r="52906" spans="2:2">
      <c r="B52906" s="15"/>
    </row>
    <row r="52907" spans="2:2">
      <c r="B52907" s="15"/>
    </row>
    <row r="52908" spans="2:2">
      <c r="B52908" s="15"/>
    </row>
    <row r="52909" spans="2:2">
      <c r="B52909" s="15"/>
    </row>
    <row r="52910" spans="2:2">
      <c r="B52910" s="15"/>
    </row>
    <row r="52911" spans="2:2">
      <c r="B52911" s="15"/>
    </row>
    <row r="52912" spans="2:2">
      <c r="B52912" s="15"/>
    </row>
    <row r="52913" spans="2:2">
      <c r="B52913" s="15"/>
    </row>
    <row r="52914" spans="2:2">
      <c r="B52914" s="15"/>
    </row>
    <row r="52915" spans="2:2">
      <c r="B52915" s="15"/>
    </row>
    <row r="52916" spans="2:2">
      <c r="B52916" s="15"/>
    </row>
    <row r="52917" spans="2:2">
      <c r="B52917" s="15"/>
    </row>
    <row r="52918" spans="2:2">
      <c r="B52918" s="15"/>
    </row>
    <row r="52919" spans="2:2">
      <c r="B52919" s="15"/>
    </row>
    <row r="52920" spans="2:2">
      <c r="B52920" s="15"/>
    </row>
    <row r="52921" spans="2:2">
      <c r="B52921" s="15"/>
    </row>
    <row r="52922" spans="2:2">
      <c r="B52922" s="15"/>
    </row>
    <row r="52923" spans="2:2">
      <c r="B52923" s="15"/>
    </row>
    <row r="52924" spans="2:2">
      <c r="B52924" s="15"/>
    </row>
    <row r="52925" spans="2:2">
      <c r="B52925" s="15"/>
    </row>
    <row r="52926" spans="2:2">
      <c r="B52926" s="15"/>
    </row>
    <row r="52927" spans="2:2">
      <c r="B52927" s="15"/>
    </row>
    <row r="52928" spans="2:2">
      <c r="B52928" s="15"/>
    </row>
    <row r="52929" spans="2:2">
      <c r="B52929" s="15"/>
    </row>
    <row r="52930" spans="2:2">
      <c r="B52930" s="15"/>
    </row>
    <row r="52931" spans="2:2">
      <c r="B52931" s="15"/>
    </row>
    <row r="52932" spans="2:2">
      <c r="B52932" s="15"/>
    </row>
    <row r="52933" spans="2:2">
      <c r="B52933" s="15"/>
    </row>
    <row r="52934" spans="2:2">
      <c r="B52934" s="15"/>
    </row>
    <row r="52935" spans="2:2">
      <c r="B52935" s="15"/>
    </row>
    <row r="52936" spans="2:2">
      <c r="B52936" s="15"/>
    </row>
    <row r="52937" spans="2:2">
      <c r="B52937" s="15"/>
    </row>
    <row r="52938" spans="2:2">
      <c r="B52938" s="15"/>
    </row>
    <row r="52939" spans="2:2">
      <c r="B52939" s="15"/>
    </row>
    <row r="52940" spans="2:2">
      <c r="B52940" s="15"/>
    </row>
    <row r="52941" spans="2:2">
      <c r="B52941" s="15"/>
    </row>
    <row r="52942" spans="2:2">
      <c r="B52942" s="15"/>
    </row>
    <row r="52943" spans="2:2">
      <c r="B52943" s="15"/>
    </row>
    <row r="52944" spans="2:2">
      <c r="B52944" s="15"/>
    </row>
    <row r="52945" spans="2:2">
      <c r="B52945" s="15"/>
    </row>
    <row r="52946" spans="2:2">
      <c r="B52946" s="15"/>
    </row>
    <row r="52947" spans="2:2">
      <c r="B52947" s="15"/>
    </row>
    <row r="52948" spans="2:2">
      <c r="B52948" s="15"/>
    </row>
    <row r="52949" spans="2:2">
      <c r="B52949" s="15"/>
    </row>
    <row r="52950" spans="2:2">
      <c r="B52950" s="15"/>
    </row>
    <row r="52951" spans="2:2">
      <c r="B52951" s="15"/>
    </row>
    <row r="52952" spans="2:2">
      <c r="B52952" s="15"/>
    </row>
    <row r="52953" spans="2:2">
      <c r="B52953" s="15"/>
    </row>
    <row r="52954" spans="2:2">
      <c r="B52954" s="15"/>
    </row>
    <row r="52955" spans="2:2">
      <c r="B52955" s="15"/>
    </row>
    <row r="52956" spans="2:2">
      <c r="B52956" s="15"/>
    </row>
    <row r="52957" spans="2:2">
      <c r="B52957" s="15"/>
    </row>
    <row r="52958" spans="2:2">
      <c r="B52958" s="15"/>
    </row>
    <row r="52959" spans="2:2">
      <c r="B52959" s="15"/>
    </row>
    <row r="52960" spans="2:2">
      <c r="B52960" s="15"/>
    </row>
    <row r="52961" spans="2:2">
      <c r="B52961" s="15"/>
    </row>
    <row r="52962" spans="2:2">
      <c r="B52962" s="15"/>
    </row>
    <row r="52963" spans="2:2">
      <c r="B52963" s="15"/>
    </row>
    <row r="52964" spans="2:2">
      <c r="B52964" s="15"/>
    </row>
    <row r="52965" spans="2:2">
      <c r="B52965" s="15"/>
    </row>
    <row r="52966" spans="2:2">
      <c r="B52966" s="15"/>
    </row>
    <row r="52967" spans="2:2">
      <c r="B52967" s="15"/>
    </row>
    <row r="52968" spans="2:2">
      <c r="B52968" s="15"/>
    </row>
    <row r="52969" spans="2:2">
      <c r="B52969" s="15"/>
    </row>
    <row r="52970" spans="2:2">
      <c r="B52970" s="15"/>
    </row>
    <row r="52971" spans="2:2">
      <c r="B52971" s="15"/>
    </row>
    <row r="52972" spans="2:2">
      <c r="B52972" s="15"/>
    </row>
    <row r="52973" spans="2:2">
      <c r="B52973" s="15"/>
    </row>
    <row r="52974" spans="2:2">
      <c r="B52974" s="15"/>
    </row>
    <row r="52975" spans="2:2">
      <c r="B52975" s="15"/>
    </row>
    <row r="52976" spans="2:2">
      <c r="B52976" s="15"/>
    </row>
    <row r="52977" spans="2:2">
      <c r="B52977" s="15"/>
    </row>
    <row r="52978" spans="2:2">
      <c r="B52978" s="15"/>
    </row>
    <row r="52979" spans="2:2">
      <c r="B52979" s="15"/>
    </row>
    <row r="52980" spans="2:2">
      <c r="B52980" s="15"/>
    </row>
    <row r="52981" spans="2:2">
      <c r="B52981" s="15"/>
    </row>
    <row r="52982" spans="2:2">
      <c r="B52982" s="15"/>
    </row>
    <row r="52983" spans="2:2">
      <c r="B52983" s="15"/>
    </row>
    <row r="52984" spans="2:2">
      <c r="B52984" s="15"/>
    </row>
    <row r="52985" spans="2:2">
      <c r="B52985" s="15"/>
    </row>
    <row r="52986" spans="2:2">
      <c r="B52986" s="15"/>
    </row>
    <row r="52987" spans="2:2">
      <c r="B52987" s="15"/>
    </row>
    <row r="52988" spans="2:2">
      <c r="B52988" s="15"/>
    </row>
    <row r="52989" spans="2:2">
      <c r="B52989" s="15"/>
    </row>
    <row r="52990" spans="2:2">
      <c r="B52990" s="15"/>
    </row>
    <row r="52991" spans="2:2">
      <c r="B52991" s="15"/>
    </row>
    <row r="52992" spans="2:2">
      <c r="B52992" s="15"/>
    </row>
    <row r="52993" spans="2:2">
      <c r="B52993" s="15"/>
    </row>
    <row r="52994" spans="2:2">
      <c r="B52994" s="15"/>
    </row>
    <row r="52995" spans="2:2">
      <c r="B52995" s="15"/>
    </row>
    <row r="52996" spans="2:2">
      <c r="B52996" s="15"/>
    </row>
    <row r="52997" spans="2:2">
      <c r="B52997" s="15"/>
    </row>
    <row r="52998" spans="2:2">
      <c r="B52998" s="15"/>
    </row>
    <row r="52999" spans="2:2">
      <c r="B52999" s="15"/>
    </row>
    <row r="53000" spans="2:2">
      <c r="B53000" s="15"/>
    </row>
    <row r="53001" spans="2:2">
      <c r="B53001" s="15"/>
    </row>
    <row r="53002" spans="2:2">
      <c r="B53002" s="15"/>
    </row>
    <row r="53003" spans="2:2">
      <c r="B53003" s="15"/>
    </row>
    <row r="53004" spans="2:2">
      <c r="B53004" s="15"/>
    </row>
    <row r="53005" spans="2:2">
      <c r="B53005" s="15"/>
    </row>
    <row r="53006" spans="2:2">
      <c r="B53006" s="15"/>
    </row>
    <row r="53007" spans="2:2">
      <c r="B53007" s="15"/>
    </row>
    <row r="53008" spans="2:2">
      <c r="B53008" s="15"/>
    </row>
    <row r="53009" spans="2:2">
      <c r="B53009" s="15"/>
    </row>
    <row r="53010" spans="2:2">
      <c r="B53010" s="15"/>
    </row>
    <row r="53011" spans="2:2">
      <c r="B53011" s="15"/>
    </row>
    <row r="53012" spans="2:2">
      <c r="B53012" s="15"/>
    </row>
    <row r="53013" spans="2:2">
      <c r="B53013" s="15"/>
    </row>
    <row r="53014" spans="2:2">
      <c r="B53014" s="15"/>
    </row>
    <row r="53015" spans="2:2">
      <c r="B53015" s="15"/>
    </row>
    <row r="53016" spans="2:2">
      <c r="B53016" s="15"/>
    </row>
    <row r="53017" spans="2:2">
      <c r="B53017" s="15"/>
    </row>
    <row r="53018" spans="2:2">
      <c r="B53018" s="15"/>
    </row>
    <row r="53019" spans="2:2">
      <c r="B53019" s="15"/>
    </row>
    <row r="53020" spans="2:2">
      <c r="B53020" s="15"/>
    </row>
    <row r="53021" spans="2:2">
      <c r="B53021" s="15"/>
    </row>
    <row r="53022" spans="2:2">
      <c r="B53022" s="15"/>
    </row>
    <row r="53023" spans="2:2">
      <c r="B53023" s="15"/>
    </row>
    <row r="53024" spans="2:2">
      <c r="B53024" s="15"/>
    </row>
    <row r="53025" spans="2:2">
      <c r="B53025" s="15"/>
    </row>
    <row r="53026" spans="2:2">
      <c r="B53026" s="15"/>
    </row>
    <row r="53027" spans="2:2">
      <c r="B53027" s="15"/>
    </row>
    <row r="53028" spans="2:2">
      <c r="B53028" s="15"/>
    </row>
    <row r="53029" spans="2:2">
      <c r="B53029" s="15"/>
    </row>
    <row r="53030" spans="2:2">
      <c r="B53030" s="15"/>
    </row>
    <row r="53031" spans="2:2">
      <c r="B53031" s="15"/>
    </row>
    <row r="53032" spans="2:2">
      <c r="B53032" s="15"/>
    </row>
    <row r="53033" spans="2:2">
      <c r="B53033" s="15"/>
    </row>
    <row r="53034" spans="2:2">
      <c r="B53034" s="15"/>
    </row>
    <row r="53035" spans="2:2">
      <c r="B53035" s="15"/>
    </row>
    <row r="53036" spans="2:2">
      <c r="B53036" s="15"/>
    </row>
    <row r="53037" spans="2:2">
      <c r="B53037" s="15"/>
    </row>
    <row r="53038" spans="2:2">
      <c r="B53038" s="15"/>
    </row>
    <row r="53039" spans="2:2">
      <c r="B53039" s="15"/>
    </row>
    <row r="53040" spans="2:2">
      <c r="B53040" s="15"/>
    </row>
    <row r="53041" spans="2:2">
      <c r="B53041" s="15"/>
    </row>
    <row r="53042" spans="2:2">
      <c r="B53042" s="15"/>
    </row>
    <row r="53043" spans="2:2">
      <c r="B53043" s="15"/>
    </row>
    <row r="53044" spans="2:2">
      <c r="B53044" s="15"/>
    </row>
    <row r="53045" spans="2:2">
      <c r="B53045" s="15"/>
    </row>
    <row r="53046" spans="2:2">
      <c r="B53046" s="15"/>
    </row>
    <row r="53047" spans="2:2">
      <c r="B53047" s="15"/>
    </row>
    <row r="53048" spans="2:2">
      <c r="B53048" s="15"/>
    </row>
    <row r="53049" spans="2:2">
      <c r="B53049" s="15"/>
    </row>
    <row r="53050" spans="2:2">
      <c r="B53050" s="15"/>
    </row>
    <row r="53051" spans="2:2">
      <c r="B53051" s="15"/>
    </row>
    <row r="53052" spans="2:2">
      <c r="B53052" s="15"/>
    </row>
    <row r="53053" spans="2:2">
      <c r="B53053" s="15"/>
    </row>
    <row r="53054" spans="2:2">
      <c r="B53054" s="15"/>
    </row>
    <row r="53055" spans="2:2">
      <c r="B53055" s="15"/>
    </row>
    <row r="53056" spans="2:2">
      <c r="B53056" s="15"/>
    </row>
    <row r="53057" spans="2:2">
      <c r="B53057" s="15"/>
    </row>
    <row r="53058" spans="2:2">
      <c r="B53058" s="15"/>
    </row>
    <row r="53059" spans="2:2">
      <c r="B53059" s="15"/>
    </row>
    <row r="53060" spans="2:2">
      <c r="B53060" s="15"/>
    </row>
    <row r="53061" spans="2:2">
      <c r="B53061" s="15"/>
    </row>
    <row r="53062" spans="2:2">
      <c r="B53062" s="15"/>
    </row>
    <row r="53063" spans="2:2">
      <c r="B53063" s="15"/>
    </row>
    <row r="53064" spans="2:2">
      <c r="B53064" s="15"/>
    </row>
    <row r="53065" spans="2:2">
      <c r="B53065" s="15"/>
    </row>
    <row r="53066" spans="2:2">
      <c r="B53066" s="15"/>
    </row>
    <row r="53067" spans="2:2">
      <c r="B53067" s="15"/>
    </row>
    <row r="53068" spans="2:2">
      <c r="B53068" s="15"/>
    </row>
    <row r="53069" spans="2:2">
      <c r="B53069" s="15"/>
    </row>
    <row r="53070" spans="2:2">
      <c r="B53070" s="15"/>
    </row>
    <row r="53071" spans="2:2">
      <c r="B53071" s="15"/>
    </row>
    <row r="53072" spans="2:2">
      <c r="B53072" s="15"/>
    </row>
    <row r="53073" spans="2:2">
      <c r="B53073" s="15"/>
    </row>
    <row r="53074" spans="2:2">
      <c r="B53074" s="15"/>
    </row>
    <row r="53075" spans="2:2">
      <c r="B53075" s="15"/>
    </row>
    <row r="53076" spans="2:2">
      <c r="B53076" s="15"/>
    </row>
    <row r="53077" spans="2:2">
      <c r="B53077" s="15"/>
    </row>
    <row r="53078" spans="2:2">
      <c r="B53078" s="15"/>
    </row>
    <row r="53079" spans="2:2">
      <c r="B53079" s="15"/>
    </row>
    <row r="53080" spans="2:2">
      <c r="B53080" s="15"/>
    </row>
    <row r="53081" spans="2:2">
      <c r="B53081" s="15"/>
    </row>
    <row r="53082" spans="2:2">
      <c r="B53082" s="15"/>
    </row>
    <row r="53083" spans="2:2">
      <c r="B53083" s="15"/>
    </row>
    <row r="53084" spans="2:2">
      <c r="B53084" s="15"/>
    </row>
    <row r="53085" spans="2:2">
      <c r="B53085" s="15"/>
    </row>
    <row r="53086" spans="2:2">
      <c r="B53086" s="15"/>
    </row>
    <row r="53087" spans="2:2">
      <c r="B53087" s="15"/>
    </row>
    <row r="53088" spans="2:2">
      <c r="B53088" s="15"/>
    </row>
    <row r="53089" spans="2:2">
      <c r="B53089" s="15"/>
    </row>
    <row r="53090" spans="2:2">
      <c r="B53090" s="15"/>
    </row>
    <row r="53091" spans="2:2">
      <c r="B53091" s="15"/>
    </row>
    <row r="53092" spans="2:2">
      <c r="B53092" s="15"/>
    </row>
    <row r="53093" spans="2:2">
      <c r="B53093" s="15"/>
    </row>
    <row r="53094" spans="2:2">
      <c r="B53094" s="15"/>
    </row>
    <row r="53095" spans="2:2">
      <c r="B53095" s="15"/>
    </row>
    <row r="53096" spans="2:2">
      <c r="B53096" s="15"/>
    </row>
    <row r="53097" spans="2:2">
      <c r="B53097" s="15"/>
    </row>
    <row r="53098" spans="2:2">
      <c r="B53098" s="15"/>
    </row>
    <row r="53099" spans="2:2">
      <c r="B53099" s="15"/>
    </row>
    <row r="53100" spans="2:2">
      <c r="B53100" s="15"/>
    </row>
    <row r="53101" spans="2:2">
      <c r="B53101" s="15"/>
    </row>
    <row r="53102" spans="2:2">
      <c r="B53102" s="15"/>
    </row>
    <row r="53103" spans="2:2">
      <c r="B53103" s="15"/>
    </row>
    <row r="53104" spans="2:2">
      <c r="B53104" s="15"/>
    </row>
    <row r="53105" spans="2:2">
      <c r="B53105" s="15"/>
    </row>
    <row r="53106" spans="2:2">
      <c r="B53106" s="15"/>
    </row>
    <row r="53107" spans="2:2">
      <c r="B53107" s="15"/>
    </row>
    <row r="53108" spans="2:2">
      <c r="B53108" s="15"/>
    </row>
    <row r="53109" spans="2:2">
      <c r="B53109" s="15"/>
    </row>
    <row r="53110" spans="2:2">
      <c r="B53110" s="15"/>
    </row>
    <row r="53111" spans="2:2">
      <c r="B53111" s="15"/>
    </row>
    <row r="53112" spans="2:2">
      <c r="B53112" s="15"/>
    </row>
    <row r="53113" spans="2:2">
      <c r="B53113" s="15"/>
    </row>
    <row r="53114" spans="2:2">
      <c r="B53114" s="15"/>
    </row>
    <row r="53115" spans="2:2">
      <c r="B53115" s="15"/>
    </row>
    <row r="53116" spans="2:2">
      <c r="B53116" s="15"/>
    </row>
    <row r="53117" spans="2:2">
      <c r="B53117" s="15"/>
    </row>
    <row r="53118" spans="2:2">
      <c r="B53118" s="15"/>
    </row>
    <row r="53119" spans="2:2">
      <c r="B53119" s="15"/>
    </row>
    <row r="53120" spans="2:2">
      <c r="B53120" s="15"/>
    </row>
    <row r="53121" spans="2:2">
      <c r="B53121" s="15"/>
    </row>
    <row r="53122" spans="2:2">
      <c r="B53122" s="15"/>
    </row>
    <row r="53123" spans="2:2">
      <c r="B53123" s="15"/>
    </row>
    <row r="53124" spans="2:2">
      <c r="B53124" s="15"/>
    </row>
    <row r="53125" spans="2:2">
      <c r="B53125" s="15"/>
    </row>
    <row r="53126" spans="2:2">
      <c r="B53126" s="15"/>
    </row>
    <row r="53127" spans="2:2">
      <c r="B53127" s="15"/>
    </row>
    <row r="53128" spans="2:2">
      <c r="B53128" s="15"/>
    </row>
    <row r="53129" spans="2:2">
      <c r="B53129" s="15"/>
    </row>
    <row r="53130" spans="2:2">
      <c r="B53130" s="15"/>
    </row>
    <row r="53131" spans="2:2">
      <c r="B53131" s="15"/>
    </row>
    <row r="53132" spans="2:2">
      <c r="B53132" s="15"/>
    </row>
    <row r="53133" spans="2:2">
      <c r="B53133" s="15"/>
    </row>
    <row r="53134" spans="2:2">
      <c r="B53134" s="15"/>
    </row>
    <row r="53135" spans="2:2">
      <c r="B53135" s="15"/>
    </row>
    <row r="53136" spans="2:2">
      <c r="B53136" s="15"/>
    </row>
    <row r="53137" spans="2:2">
      <c r="B53137" s="15"/>
    </row>
    <row r="53138" spans="2:2">
      <c r="B53138" s="15"/>
    </row>
    <row r="53139" spans="2:2">
      <c r="B53139" s="15"/>
    </row>
    <row r="53140" spans="2:2">
      <c r="B53140" s="15"/>
    </row>
    <row r="53141" spans="2:2">
      <c r="B53141" s="15"/>
    </row>
    <row r="53142" spans="2:2">
      <c r="B53142" s="15"/>
    </row>
    <row r="53143" spans="2:2">
      <c r="B53143" s="15"/>
    </row>
    <row r="53144" spans="2:2">
      <c r="B53144" s="15"/>
    </row>
    <row r="53145" spans="2:2">
      <c r="B53145" s="15"/>
    </row>
    <row r="53146" spans="2:2">
      <c r="B53146" s="15"/>
    </row>
    <row r="53147" spans="2:2">
      <c r="B53147" s="15"/>
    </row>
    <row r="53148" spans="2:2">
      <c r="B53148" s="15"/>
    </row>
    <row r="53149" spans="2:2">
      <c r="B53149" s="15"/>
    </row>
    <row r="53150" spans="2:2">
      <c r="B53150" s="15"/>
    </row>
    <row r="53151" spans="2:2">
      <c r="B53151" s="15"/>
    </row>
    <row r="53152" spans="2:2">
      <c r="B53152" s="15"/>
    </row>
    <row r="53153" spans="2:2">
      <c r="B53153" s="15"/>
    </row>
    <row r="53154" spans="2:2">
      <c r="B53154" s="15"/>
    </row>
    <row r="53155" spans="2:2">
      <c r="B53155" s="15"/>
    </row>
    <row r="53156" spans="2:2">
      <c r="B53156" s="15"/>
    </row>
    <row r="53157" spans="2:2">
      <c r="B53157" s="15"/>
    </row>
    <row r="53158" spans="2:2">
      <c r="B53158" s="15"/>
    </row>
    <row r="53159" spans="2:2">
      <c r="B53159" s="15"/>
    </row>
    <row r="53160" spans="2:2">
      <c r="B53160" s="15"/>
    </row>
    <row r="53161" spans="2:2">
      <c r="B53161" s="15"/>
    </row>
    <row r="53162" spans="2:2">
      <c r="B53162" s="15"/>
    </row>
    <row r="53163" spans="2:2">
      <c r="B53163" s="15"/>
    </row>
    <row r="53164" spans="2:2">
      <c r="B53164" s="15"/>
    </row>
    <row r="53165" spans="2:2">
      <c r="B53165" s="15"/>
    </row>
    <row r="53166" spans="2:2">
      <c r="B53166" s="15"/>
    </row>
    <row r="53167" spans="2:2">
      <c r="B53167" s="15"/>
    </row>
    <row r="53168" spans="2:2">
      <c r="B53168" s="15"/>
    </row>
    <row r="53169" spans="2:2">
      <c r="B53169" s="15"/>
    </row>
    <row r="53170" spans="2:2">
      <c r="B53170" s="15"/>
    </row>
    <row r="53171" spans="2:2">
      <c r="B53171" s="15"/>
    </row>
    <row r="53172" spans="2:2">
      <c r="B53172" s="15"/>
    </row>
    <row r="53173" spans="2:2">
      <c r="B53173" s="15"/>
    </row>
    <row r="53174" spans="2:2">
      <c r="B53174" s="15"/>
    </row>
    <row r="53175" spans="2:2">
      <c r="B53175" s="15"/>
    </row>
    <row r="53176" spans="2:2">
      <c r="B53176" s="15"/>
    </row>
    <row r="53177" spans="2:2">
      <c r="B53177" s="15"/>
    </row>
    <row r="53178" spans="2:2">
      <c r="B53178" s="15"/>
    </row>
    <row r="53179" spans="2:2">
      <c r="B53179" s="15"/>
    </row>
    <row r="53180" spans="2:2">
      <c r="B53180" s="15"/>
    </row>
    <row r="53181" spans="2:2">
      <c r="B53181" s="15"/>
    </row>
    <row r="53182" spans="2:2">
      <c r="B53182" s="15"/>
    </row>
    <row r="53183" spans="2:2">
      <c r="B53183" s="15"/>
    </row>
    <row r="53184" spans="2:2">
      <c r="B53184" s="15"/>
    </row>
    <row r="53185" spans="2:2">
      <c r="B53185" s="15"/>
    </row>
    <row r="53186" spans="2:2">
      <c r="B53186" s="15"/>
    </row>
    <row r="53187" spans="2:2">
      <c r="B53187" s="15"/>
    </row>
    <row r="53188" spans="2:2">
      <c r="B53188" s="15"/>
    </row>
    <row r="53189" spans="2:2">
      <c r="B53189" s="15"/>
    </row>
    <row r="53190" spans="2:2">
      <c r="B53190" s="15"/>
    </row>
    <row r="53191" spans="2:2">
      <c r="B53191" s="15"/>
    </row>
    <row r="53192" spans="2:2">
      <c r="B53192" s="15"/>
    </row>
    <row r="53193" spans="2:2">
      <c r="B53193" s="15"/>
    </row>
    <row r="53194" spans="2:2">
      <c r="B53194" s="15"/>
    </row>
    <row r="53195" spans="2:2">
      <c r="B53195" s="15"/>
    </row>
    <row r="53196" spans="2:2">
      <c r="B53196" s="15"/>
    </row>
    <row r="53197" spans="2:2">
      <c r="B53197" s="15"/>
    </row>
    <row r="53198" spans="2:2">
      <c r="B53198" s="15"/>
    </row>
    <row r="53199" spans="2:2">
      <c r="B53199" s="15"/>
    </row>
    <row r="53200" spans="2:2">
      <c r="B53200" s="15"/>
    </row>
    <row r="53201" spans="2:2">
      <c r="B53201" s="15"/>
    </row>
    <row r="53202" spans="2:2">
      <c r="B53202" s="15"/>
    </row>
    <row r="53203" spans="2:2">
      <c r="B53203" s="15"/>
    </row>
    <row r="53204" spans="2:2">
      <c r="B53204" s="15"/>
    </row>
    <row r="53205" spans="2:2">
      <c r="B53205" s="15"/>
    </row>
    <row r="53206" spans="2:2">
      <c r="B53206" s="15"/>
    </row>
    <row r="53207" spans="2:2">
      <c r="B53207" s="15"/>
    </row>
    <row r="53208" spans="2:2">
      <c r="B53208" s="15"/>
    </row>
    <row r="53209" spans="2:2">
      <c r="B53209" s="15"/>
    </row>
    <row r="53210" spans="2:2">
      <c r="B53210" s="15"/>
    </row>
    <row r="53211" spans="2:2">
      <c r="B53211" s="15"/>
    </row>
    <row r="53212" spans="2:2">
      <c r="B53212" s="15"/>
    </row>
    <row r="53213" spans="2:2">
      <c r="B53213" s="15"/>
    </row>
    <row r="53214" spans="2:2">
      <c r="B53214" s="15"/>
    </row>
    <row r="53215" spans="2:2">
      <c r="B53215" s="15"/>
    </row>
    <row r="53216" spans="2:2">
      <c r="B53216" s="15"/>
    </row>
    <row r="53217" spans="2:2">
      <c r="B53217" s="15"/>
    </row>
    <row r="53218" spans="2:2">
      <c r="B53218" s="15"/>
    </row>
    <row r="53219" spans="2:2">
      <c r="B53219" s="15"/>
    </row>
    <row r="53220" spans="2:2">
      <c r="B53220" s="15"/>
    </row>
    <row r="53221" spans="2:2">
      <c r="B53221" s="15"/>
    </row>
    <row r="53222" spans="2:2">
      <c r="B53222" s="15"/>
    </row>
    <row r="53223" spans="2:2">
      <c r="B53223" s="15"/>
    </row>
    <row r="53224" spans="2:2">
      <c r="B53224" s="15"/>
    </row>
    <row r="53225" spans="2:2">
      <c r="B53225" s="15"/>
    </row>
    <row r="53226" spans="2:2">
      <c r="B53226" s="15"/>
    </row>
    <row r="53227" spans="2:2">
      <c r="B53227" s="15"/>
    </row>
    <row r="53228" spans="2:2">
      <c r="B53228" s="15"/>
    </row>
    <row r="53229" spans="2:2">
      <c r="B53229" s="15"/>
    </row>
    <row r="53230" spans="2:2">
      <c r="B53230" s="15"/>
    </row>
    <row r="53231" spans="2:2">
      <c r="B53231" s="15"/>
    </row>
    <row r="53232" spans="2:2">
      <c r="B53232" s="15"/>
    </row>
    <row r="53233" spans="2:2">
      <c r="B53233" s="15"/>
    </row>
    <row r="53234" spans="2:2">
      <c r="B53234" s="15"/>
    </row>
    <row r="53235" spans="2:2">
      <c r="B53235" s="15"/>
    </row>
    <row r="53236" spans="2:2">
      <c r="B53236" s="15"/>
    </row>
    <row r="53237" spans="2:2">
      <c r="B53237" s="15"/>
    </row>
    <row r="53238" spans="2:2">
      <c r="B53238" s="15"/>
    </row>
    <row r="53239" spans="2:2">
      <c r="B53239" s="15"/>
    </row>
    <row r="53240" spans="2:2">
      <c r="B53240" s="15"/>
    </row>
    <row r="53241" spans="2:2">
      <c r="B53241" s="15"/>
    </row>
    <row r="53242" spans="2:2">
      <c r="B53242" s="15"/>
    </row>
    <row r="53243" spans="2:2">
      <c r="B53243" s="15"/>
    </row>
    <row r="53244" spans="2:2">
      <c r="B53244" s="15"/>
    </row>
    <row r="53245" spans="2:2">
      <c r="B53245" s="15"/>
    </row>
    <row r="53246" spans="2:2">
      <c r="B53246" s="15"/>
    </row>
    <row r="53247" spans="2:2">
      <c r="B53247" s="15"/>
    </row>
    <row r="53248" spans="2:2">
      <c r="B53248" s="15"/>
    </row>
    <row r="53249" spans="2:2">
      <c r="B53249" s="15"/>
    </row>
    <row r="53250" spans="2:2">
      <c r="B53250" s="15"/>
    </row>
    <row r="53251" spans="2:2">
      <c r="B53251" s="15"/>
    </row>
    <row r="53252" spans="2:2">
      <c r="B53252" s="15"/>
    </row>
    <row r="53253" spans="2:2">
      <c r="B53253" s="15"/>
    </row>
    <row r="53254" spans="2:2">
      <c r="B53254" s="15"/>
    </row>
    <row r="53255" spans="2:2">
      <c r="B53255" s="15"/>
    </row>
    <row r="53256" spans="2:2">
      <c r="B53256" s="15"/>
    </row>
    <row r="53257" spans="2:2">
      <c r="B53257" s="15"/>
    </row>
    <row r="53258" spans="2:2">
      <c r="B53258" s="15"/>
    </row>
    <row r="53259" spans="2:2">
      <c r="B53259" s="15"/>
    </row>
    <row r="53260" spans="2:2">
      <c r="B53260" s="15"/>
    </row>
    <row r="53261" spans="2:2">
      <c r="B53261" s="15"/>
    </row>
    <row r="53262" spans="2:2">
      <c r="B53262" s="15"/>
    </row>
    <row r="53263" spans="2:2">
      <c r="B53263" s="15"/>
    </row>
    <row r="53264" spans="2:2">
      <c r="B53264" s="15"/>
    </row>
    <row r="53265" spans="2:2">
      <c r="B53265" s="15"/>
    </row>
    <row r="53266" spans="2:2">
      <c r="B53266" s="15"/>
    </row>
    <row r="53267" spans="2:2">
      <c r="B53267" s="15"/>
    </row>
    <row r="53268" spans="2:2">
      <c r="B53268" s="15"/>
    </row>
    <row r="53269" spans="2:2">
      <c r="B53269" s="15"/>
    </row>
    <row r="53270" spans="2:2">
      <c r="B53270" s="15"/>
    </row>
    <row r="53271" spans="2:2">
      <c r="B53271" s="15"/>
    </row>
    <row r="53272" spans="2:2">
      <c r="B53272" s="15"/>
    </row>
    <row r="53273" spans="2:2">
      <c r="B53273" s="15"/>
    </row>
    <row r="53274" spans="2:2">
      <c r="B53274" s="15"/>
    </row>
    <row r="53275" spans="2:2">
      <c r="B53275" s="15"/>
    </row>
    <row r="53276" spans="2:2">
      <c r="B53276" s="15"/>
    </row>
    <row r="53277" spans="2:2">
      <c r="B53277" s="15"/>
    </row>
    <row r="53278" spans="2:2">
      <c r="B53278" s="15"/>
    </row>
    <row r="53279" spans="2:2">
      <c r="B53279" s="15"/>
    </row>
    <row r="53280" spans="2:2">
      <c r="B53280" s="15"/>
    </row>
    <row r="53281" spans="2:2">
      <c r="B53281" s="15"/>
    </row>
    <row r="53282" spans="2:2">
      <c r="B53282" s="15"/>
    </row>
    <row r="53283" spans="2:2">
      <c r="B53283" s="15"/>
    </row>
    <row r="53284" spans="2:2">
      <c r="B53284" s="15"/>
    </row>
    <row r="53285" spans="2:2">
      <c r="B53285" s="15"/>
    </row>
    <row r="53286" spans="2:2">
      <c r="B53286" s="15"/>
    </row>
    <row r="53287" spans="2:2">
      <c r="B53287" s="15"/>
    </row>
    <row r="53288" spans="2:2">
      <c r="B53288" s="15"/>
    </row>
    <row r="53289" spans="2:2">
      <c r="B53289" s="15"/>
    </row>
    <row r="53290" spans="2:2">
      <c r="B53290" s="15"/>
    </row>
    <row r="53291" spans="2:2">
      <c r="B53291" s="15"/>
    </row>
    <row r="53292" spans="2:2">
      <c r="B53292" s="15"/>
    </row>
    <row r="53293" spans="2:2">
      <c r="B53293" s="15"/>
    </row>
    <row r="53294" spans="2:2">
      <c r="B53294" s="15"/>
    </row>
    <row r="53295" spans="2:2">
      <c r="B53295" s="15"/>
    </row>
    <row r="53296" spans="2:2">
      <c r="B53296" s="15"/>
    </row>
    <row r="53297" spans="2:2">
      <c r="B53297" s="15"/>
    </row>
    <row r="53298" spans="2:2">
      <c r="B53298" s="15"/>
    </row>
    <row r="53299" spans="2:2">
      <c r="B53299" s="15"/>
    </row>
    <row r="53300" spans="2:2">
      <c r="B53300" s="15"/>
    </row>
    <row r="53301" spans="2:2">
      <c r="B53301" s="15"/>
    </row>
    <row r="53302" spans="2:2">
      <c r="B53302" s="15"/>
    </row>
    <row r="53303" spans="2:2">
      <c r="B53303" s="15"/>
    </row>
    <row r="53304" spans="2:2">
      <c r="B53304" s="15"/>
    </row>
    <row r="53305" spans="2:2">
      <c r="B53305" s="15"/>
    </row>
    <row r="53306" spans="2:2">
      <c r="B53306" s="15"/>
    </row>
    <row r="53307" spans="2:2">
      <c r="B53307" s="15"/>
    </row>
    <row r="53308" spans="2:2">
      <c r="B53308" s="15"/>
    </row>
    <row r="53309" spans="2:2">
      <c r="B53309" s="15"/>
    </row>
    <row r="53310" spans="2:2">
      <c r="B53310" s="15"/>
    </row>
    <row r="53311" spans="2:2">
      <c r="B53311" s="15"/>
    </row>
    <row r="53312" spans="2:2">
      <c r="B53312" s="15"/>
    </row>
    <row r="53313" spans="2:2">
      <c r="B53313" s="15"/>
    </row>
    <row r="53314" spans="2:2">
      <c r="B53314" s="15"/>
    </row>
    <row r="53315" spans="2:2">
      <c r="B53315" s="15"/>
    </row>
    <row r="53316" spans="2:2">
      <c r="B53316" s="15"/>
    </row>
    <row r="53317" spans="2:2">
      <c r="B53317" s="15"/>
    </row>
    <row r="53318" spans="2:2">
      <c r="B53318" s="15"/>
    </row>
    <row r="53319" spans="2:2">
      <c r="B53319" s="15"/>
    </row>
    <row r="53320" spans="2:2">
      <c r="B53320" s="15"/>
    </row>
    <row r="53321" spans="2:2">
      <c r="B53321" s="15"/>
    </row>
    <row r="53322" spans="2:2">
      <c r="B53322" s="15"/>
    </row>
    <row r="53323" spans="2:2">
      <c r="B53323" s="15"/>
    </row>
    <row r="53324" spans="2:2">
      <c r="B53324" s="15"/>
    </row>
    <row r="53325" spans="2:2">
      <c r="B53325" s="15"/>
    </row>
    <row r="53326" spans="2:2">
      <c r="B53326" s="15"/>
    </row>
    <row r="53327" spans="2:2">
      <c r="B53327" s="15"/>
    </row>
    <row r="53328" spans="2:2">
      <c r="B53328" s="15"/>
    </row>
    <row r="53329" spans="2:2">
      <c r="B53329" s="15"/>
    </row>
    <row r="53330" spans="2:2">
      <c r="B53330" s="15"/>
    </row>
    <row r="53331" spans="2:2">
      <c r="B53331" s="15"/>
    </row>
    <row r="53332" spans="2:2">
      <c r="B53332" s="15"/>
    </row>
    <row r="53333" spans="2:2">
      <c r="B53333" s="15"/>
    </row>
    <row r="53334" spans="2:2">
      <c r="B53334" s="15"/>
    </row>
    <row r="53335" spans="2:2">
      <c r="B53335" s="15"/>
    </row>
    <row r="53336" spans="2:2">
      <c r="B53336" s="15"/>
    </row>
    <row r="53337" spans="2:2">
      <c r="B53337" s="15"/>
    </row>
    <row r="53338" spans="2:2">
      <c r="B53338" s="15"/>
    </row>
    <row r="53339" spans="2:2">
      <c r="B53339" s="15"/>
    </row>
    <row r="53340" spans="2:2">
      <c r="B53340" s="15"/>
    </row>
    <row r="53341" spans="2:2">
      <c r="B53341" s="15"/>
    </row>
    <row r="53342" spans="2:2">
      <c r="B53342" s="15"/>
    </row>
    <row r="53343" spans="2:2">
      <c r="B53343" s="15"/>
    </row>
    <row r="53344" spans="2:2">
      <c r="B53344" s="15"/>
    </row>
    <row r="53345" spans="2:2">
      <c r="B53345" s="15"/>
    </row>
    <row r="53346" spans="2:2">
      <c r="B53346" s="15"/>
    </row>
    <row r="53347" spans="2:2">
      <c r="B53347" s="15"/>
    </row>
    <row r="53348" spans="2:2">
      <c r="B53348" s="15"/>
    </row>
    <row r="53349" spans="2:2">
      <c r="B53349" s="15"/>
    </row>
    <row r="53350" spans="2:2">
      <c r="B53350" s="15"/>
    </row>
    <row r="53351" spans="2:2">
      <c r="B53351" s="15"/>
    </row>
    <row r="53352" spans="2:2">
      <c r="B53352" s="15"/>
    </row>
    <row r="53353" spans="2:2">
      <c r="B53353" s="15"/>
    </row>
    <row r="53354" spans="2:2">
      <c r="B53354" s="15"/>
    </row>
    <row r="53355" spans="2:2">
      <c r="B53355" s="15"/>
    </row>
    <row r="53356" spans="2:2">
      <c r="B53356" s="15"/>
    </row>
    <row r="53357" spans="2:2">
      <c r="B53357" s="15"/>
    </row>
    <row r="53358" spans="2:2">
      <c r="B53358" s="15"/>
    </row>
    <row r="53359" spans="2:2">
      <c r="B53359" s="15"/>
    </row>
    <row r="53360" spans="2:2">
      <c r="B53360" s="15"/>
    </row>
    <row r="53361" spans="2:2">
      <c r="B53361" s="15"/>
    </row>
    <row r="53362" spans="2:2">
      <c r="B53362" s="15"/>
    </row>
    <row r="53363" spans="2:2">
      <c r="B53363" s="15"/>
    </row>
    <row r="53364" spans="2:2">
      <c r="B53364" s="15"/>
    </row>
    <row r="53365" spans="2:2">
      <c r="B53365" s="15"/>
    </row>
    <row r="53366" spans="2:2">
      <c r="B53366" s="15"/>
    </row>
    <row r="53367" spans="2:2">
      <c r="B53367" s="15"/>
    </row>
    <row r="53368" spans="2:2">
      <c r="B53368" s="15"/>
    </row>
    <row r="53369" spans="2:2">
      <c r="B53369" s="15"/>
    </row>
    <row r="53370" spans="2:2">
      <c r="B53370" s="15"/>
    </row>
    <row r="53371" spans="2:2">
      <c r="B53371" s="15"/>
    </row>
    <row r="53372" spans="2:2">
      <c r="B53372" s="15"/>
    </row>
    <row r="53373" spans="2:2">
      <c r="B53373" s="15"/>
    </row>
    <row r="53374" spans="2:2">
      <c r="B53374" s="15"/>
    </row>
    <row r="53375" spans="2:2">
      <c r="B53375" s="15"/>
    </row>
    <row r="53376" spans="2:2">
      <c r="B53376" s="15"/>
    </row>
    <row r="53377" spans="2:2">
      <c r="B53377" s="15"/>
    </row>
    <row r="53378" spans="2:2">
      <c r="B53378" s="15"/>
    </row>
    <row r="53379" spans="2:2">
      <c r="B53379" s="15"/>
    </row>
    <row r="53380" spans="2:2">
      <c r="B53380" s="15"/>
    </row>
    <row r="53381" spans="2:2">
      <c r="B53381" s="15"/>
    </row>
    <row r="53382" spans="2:2">
      <c r="B53382" s="15"/>
    </row>
    <row r="53383" spans="2:2">
      <c r="B53383" s="15"/>
    </row>
    <row r="53384" spans="2:2">
      <c r="B53384" s="15"/>
    </row>
    <row r="53385" spans="2:2">
      <c r="B53385" s="15"/>
    </row>
    <row r="53386" spans="2:2">
      <c r="B53386" s="15"/>
    </row>
    <row r="53387" spans="2:2">
      <c r="B53387" s="15"/>
    </row>
    <row r="53388" spans="2:2">
      <c r="B53388" s="15"/>
    </row>
    <row r="53389" spans="2:2">
      <c r="B53389" s="15"/>
    </row>
    <row r="53390" spans="2:2">
      <c r="B53390" s="15"/>
    </row>
    <row r="53391" spans="2:2">
      <c r="B53391" s="15"/>
    </row>
    <row r="53392" spans="2:2">
      <c r="B53392" s="15"/>
    </row>
    <row r="53393" spans="2:2">
      <c r="B53393" s="15"/>
    </row>
    <row r="53394" spans="2:2">
      <c r="B53394" s="15"/>
    </row>
    <row r="53395" spans="2:2">
      <c r="B53395" s="15"/>
    </row>
    <row r="53396" spans="2:2">
      <c r="B53396" s="15"/>
    </row>
    <row r="53397" spans="2:2">
      <c r="B53397" s="15"/>
    </row>
    <row r="53398" spans="2:2">
      <c r="B53398" s="15"/>
    </row>
    <row r="53399" spans="2:2">
      <c r="B53399" s="15"/>
    </row>
    <row r="53400" spans="2:2">
      <c r="B53400" s="15"/>
    </row>
    <row r="53401" spans="2:2">
      <c r="B53401" s="15"/>
    </row>
    <row r="53402" spans="2:2">
      <c r="B53402" s="15"/>
    </row>
    <row r="53403" spans="2:2">
      <c r="B53403" s="15"/>
    </row>
    <row r="53404" spans="2:2">
      <c r="B53404" s="15"/>
    </row>
    <row r="53405" spans="2:2">
      <c r="B53405" s="15"/>
    </row>
    <row r="53406" spans="2:2">
      <c r="B53406" s="15"/>
    </row>
    <row r="53407" spans="2:2">
      <c r="B53407" s="15"/>
    </row>
    <row r="53408" spans="2:2">
      <c r="B53408" s="15"/>
    </row>
    <row r="53409" spans="2:2">
      <c r="B53409" s="15"/>
    </row>
    <row r="53410" spans="2:2">
      <c r="B53410" s="15"/>
    </row>
    <row r="53411" spans="2:2">
      <c r="B53411" s="15"/>
    </row>
    <row r="53412" spans="2:2">
      <c r="B53412" s="15"/>
    </row>
    <row r="53413" spans="2:2">
      <c r="B53413" s="15"/>
    </row>
    <row r="53414" spans="2:2">
      <c r="B53414" s="15"/>
    </row>
    <row r="53415" spans="2:2">
      <c r="B53415" s="15"/>
    </row>
    <row r="53416" spans="2:2">
      <c r="B53416" s="15"/>
    </row>
    <row r="53417" spans="2:2">
      <c r="B53417" s="15"/>
    </row>
    <row r="53418" spans="2:2">
      <c r="B53418" s="15"/>
    </row>
    <row r="53419" spans="2:2">
      <c r="B53419" s="15"/>
    </row>
    <row r="53420" spans="2:2">
      <c r="B53420" s="15"/>
    </row>
    <row r="53421" spans="2:2">
      <c r="B53421" s="15"/>
    </row>
    <row r="53422" spans="2:2">
      <c r="B53422" s="15"/>
    </row>
    <row r="53423" spans="2:2">
      <c r="B53423" s="15"/>
    </row>
    <row r="53424" spans="2:2">
      <c r="B53424" s="15"/>
    </row>
    <row r="53425" spans="2:2">
      <c r="B53425" s="15"/>
    </row>
    <row r="53426" spans="2:2">
      <c r="B53426" s="15"/>
    </row>
    <row r="53427" spans="2:2">
      <c r="B53427" s="15"/>
    </row>
    <row r="53428" spans="2:2">
      <c r="B53428" s="15"/>
    </row>
    <row r="53429" spans="2:2">
      <c r="B53429" s="15"/>
    </row>
    <row r="53430" spans="2:2">
      <c r="B53430" s="15"/>
    </row>
    <row r="53431" spans="2:2">
      <c r="B53431" s="15"/>
    </row>
    <row r="53432" spans="2:2">
      <c r="B53432" s="15"/>
    </row>
    <row r="53433" spans="2:2">
      <c r="B53433" s="15"/>
    </row>
    <row r="53434" spans="2:2">
      <c r="B53434" s="15"/>
    </row>
    <row r="53435" spans="2:2">
      <c r="B53435" s="15"/>
    </row>
    <row r="53436" spans="2:2">
      <c r="B53436" s="15"/>
    </row>
    <row r="53437" spans="2:2">
      <c r="B53437" s="15"/>
    </row>
    <row r="53438" spans="2:2">
      <c r="B53438" s="15"/>
    </row>
    <row r="53439" spans="2:2">
      <c r="B53439" s="15"/>
    </row>
    <row r="53440" spans="2:2">
      <c r="B53440" s="15"/>
    </row>
    <row r="53441" spans="2:2">
      <c r="B53441" s="15"/>
    </row>
    <row r="53442" spans="2:2">
      <c r="B53442" s="15"/>
    </row>
    <row r="53443" spans="2:2">
      <c r="B53443" s="15"/>
    </row>
    <row r="53444" spans="2:2">
      <c r="B53444" s="15"/>
    </row>
    <row r="53445" spans="2:2">
      <c r="B53445" s="15"/>
    </row>
    <row r="53446" spans="2:2">
      <c r="B53446" s="15"/>
    </row>
    <row r="53447" spans="2:2">
      <c r="B53447" s="15"/>
    </row>
    <row r="53448" spans="2:2">
      <c r="B53448" s="15"/>
    </row>
    <row r="53449" spans="2:2">
      <c r="B53449" s="15"/>
    </row>
    <row r="53450" spans="2:2">
      <c r="B53450" s="15"/>
    </row>
    <row r="53451" spans="2:2">
      <c r="B53451" s="15"/>
    </row>
    <row r="53452" spans="2:2">
      <c r="B53452" s="15"/>
    </row>
    <row r="53453" spans="2:2">
      <c r="B53453" s="15"/>
    </row>
    <row r="53454" spans="2:2">
      <c r="B53454" s="15"/>
    </row>
    <row r="53455" spans="2:2">
      <c r="B53455" s="15"/>
    </row>
    <row r="53456" spans="2:2">
      <c r="B53456" s="15"/>
    </row>
    <row r="53457" spans="2:2">
      <c r="B53457" s="15"/>
    </row>
    <row r="53458" spans="2:2">
      <c r="B53458" s="15"/>
    </row>
    <row r="53459" spans="2:2">
      <c r="B53459" s="15"/>
    </row>
    <row r="53460" spans="2:2">
      <c r="B53460" s="15"/>
    </row>
    <row r="53461" spans="2:2">
      <c r="B53461" s="15"/>
    </row>
    <row r="53462" spans="2:2">
      <c r="B53462" s="15"/>
    </row>
    <row r="53463" spans="2:2">
      <c r="B53463" s="15"/>
    </row>
    <row r="53464" spans="2:2">
      <c r="B53464" s="15"/>
    </row>
    <row r="53465" spans="2:2">
      <c r="B53465" s="15"/>
    </row>
    <row r="53466" spans="2:2">
      <c r="B53466" s="15"/>
    </row>
    <row r="53467" spans="2:2">
      <c r="B53467" s="15"/>
    </row>
    <row r="53468" spans="2:2">
      <c r="B53468" s="15"/>
    </row>
    <row r="53469" spans="2:2">
      <c r="B53469" s="15"/>
    </row>
    <row r="53470" spans="2:2">
      <c r="B53470" s="15"/>
    </row>
    <row r="53471" spans="2:2">
      <c r="B53471" s="15"/>
    </row>
    <row r="53472" spans="2:2">
      <c r="B53472" s="15"/>
    </row>
    <row r="53473" spans="2:2">
      <c r="B53473" s="15"/>
    </row>
    <row r="53474" spans="2:2">
      <c r="B53474" s="15"/>
    </row>
    <row r="53475" spans="2:2">
      <c r="B53475" s="15"/>
    </row>
    <row r="53476" spans="2:2">
      <c r="B53476" s="15"/>
    </row>
    <row r="53477" spans="2:2">
      <c r="B53477" s="15"/>
    </row>
    <row r="53478" spans="2:2">
      <c r="B53478" s="15"/>
    </row>
    <row r="53479" spans="2:2">
      <c r="B53479" s="15"/>
    </row>
    <row r="53480" spans="2:2">
      <c r="B53480" s="15"/>
    </row>
    <row r="53481" spans="2:2">
      <c r="B53481" s="15"/>
    </row>
    <row r="53482" spans="2:2">
      <c r="B53482" s="15"/>
    </row>
    <row r="53483" spans="2:2">
      <c r="B53483" s="15"/>
    </row>
    <row r="53484" spans="2:2">
      <c r="B53484" s="15"/>
    </row>
    <row r="53485" spans="2:2">
      <c r="B53485" s="15"/>
    </row>
    <row r="53486" spans="2:2">
      <c r="B53486" s="15"/>
    </row>
    <row r="53487" spans="2:2">
      <c r="B53487" s="15"/>
    </row>
    <row r="53488" spans="2:2">
      <c r="B53488" s="15"/>
    </row>
    <row r="53489" spans="2:2">
      <c r="B53489" s="15"/>
    </row>
    <row r="53490" spans="2:2">
      <c r="B53490" s="15"/>
    </row>
    <row r="53491" spans="2:2">
      <c r="B53491" s="15"/>
    </row>
    <row r="53492" spans="2:2">
      <c r="B53492" s="15"/>
    </row>
    <row r="53493" spans="2:2">
      <c r="B53493" s="15"/>
    </row>
    <row r="53494" spans="2:2">
      <c r="B53494" s="15"/>
    </row>
    <row r="53495" spans="2:2">
      <c r="B53495" s="15"/>
    </row>
    <row r="53496" spans="2:2">
      <c r="B53496" s="15"/>
    </row>
    <row r="53497" spans="2:2">
      <c r="B53497" s="15"/>
    </row>
    <row r="53498" spans="2:2">
      <c r="B53498" s="15"/>
    </row>
    <row r="53499" spans="2:2">
      <c r="B53499" s="15"/>
    </row>
    <row r="53500" spans="2:2">
      <c r="B53500" s="15"/>
    </row>
    <row r="53501" spans="2:2">
      <c r="B53501" s="15"/>
    </row>
    <row r="53502" spans="2:2">
      <c r="B53502" s="15"/>
    </row>
    <row r="53503" spans="2:2">
      <c r="B53503" s="15"/>
    </row>
    <row r="53504" spans="2:2">
      <c r="B53504" s="15"/>
    </row>
    <row r="53505" spans="2:2">
      <c r="B53505" s="15"/>
    </row>
    <row r="53506" spans="2:2">
      <c r="B53506" s="15"/>
    </row>
    <row r="53507" spans="2:2">
      <c r="B53507" s="15"/>
    </row>
    <row r="53508" spans="2:2">
      <c r="B53508" s="15"/>
    </row>
    <row r="53509" spans="2:2">
      <c r="B53509" s="15"/>
    </row>
    <row r="53510" spans="2:2">
      <c r="B53510" s="15"/>
    </row>
    <row r="53511" spans="2:2">
      <c r="B53511" s="15"/>
    </row>
    <row r="53512" spans="2:2">
      <c r="B53512" s="15"/>
    </row>
    <row r="53513" spans="2:2">
      <c r="B53513" s="15"/>
    </row>
    <row r="53514" spans="2:2">
      <c r="B53514" s="15"/>
    </row>
    <row r="53515" spans="2:2">
      <c r="B53515" s="15"/>
    </row>
    <row r="53516" spans="2:2">
      <c r="B53516" s="15"/>
    </row>
    <row r="53517" spans="2:2">
      <c r="B53517" s="15"/>
    </row>
    <row r="53518" spans="2:2">
      <c r="B53518" s="15"/>
    </row>
    <row r="53519" spans="2:2">
      <c r="B53519" s="15"/>
    </row>
    <row r="53520" spans="2:2">
      <c r="B53520" s="15"/>
    </row>
    <row r="53521" spans="2:2">
      <c r="B53521" s="15"/>
    </row>
    <row r="53522" spans="2:2">
      <c r="B53522" s="15"/>
    </row>
    <row r="53523" spans="2:2">
      <c r="B53523" s="15"/>
    </row>
    <row r="53524" spans="2:2">
      <c r="B53524" s="15"/>
    </row>
    <row r="53525" spans="2:2">
      <c r="B53525" s="15"/>
    </row>
    <row r="53526" spans="2:2">
      <c r="B53526" s="15"/>
    </row>
    <row r="53527" spans="2:2">
      <c r="B53527" s="15"/>
    </row>
    <row r="53528" spans="2:2">
      <c r="B53528" s="15"/>
    </row>
    <row r="53529" spans="2:2">
      <c r="B53529" s="15"/>
    </row>
    <row r="53530" spans="2:2">
      <c r="B53530" s="15"/>
    </row>
    <row r="53531" spans="2:2">
      <c r="B53531" s="15"/>
    </row>
    <row r="53532" spans="2:2">
      <c r="B53532" s="15"/>
    </row>
    <row r="53533" spans="2:2">
      <c r="B53533" s="15"/>
    </row>
    <row r="53534" spans="2:2">
      <c r="B53534" s="15"/>
    </row>
    <row r="53535" spans="2:2">
      <c r="B53535" s="15"/>
    </row>
    <row r="53536" spans="2:2">
      <c r="B53536" s="15"/>
    </row>
    <row r="53537" spans="2:2">
      <c r="B53537" s="15"/>
    </row>
    <row r="53538" spans="2:2">
      <c r="B53538" s="15"/>
    </row>
    <row r="53539" spans="2:2">
      <c r="B53539" s="15"/>
    </row>
    <row r="53540" spans="2:2">
      <c r="B53540" s="15"/>
    </row>
    <row r="53541" spans="2:2">
      <c r="B53541" s="15"/>
    </row>
    <row r="53542" spans="2:2">
      <c r="B53542" s="15"/>
    </row>
    <row r="53543" spans="2:2">
      <c r="B53543" s="15"/>
    </row>
    <row r="53544" spans="2:2">
      <c r="B53544" s="15"/>
    </row>
    <row r="53545" spans="2:2">
      <c r="B53545" s="15"/>
    </row>
    <row r="53546" spans="2:2">
      <c r="B53546" s="15"/>
    </row>
    <row r="53547" spans="2:2">
      <c r="B53547" s="15"/>
    </row>
    <row r="53548" spans="2:2">
      <c r="B53548" s="15"/>
    </row>
    <row r="53549" spans="2:2">
      <c r="B53549" s="15"/>
    </row>
    <row r="53550" spans="2:2">
      <c r="B53550" s="15"/>
    </row>
    <row r="53551" spans="2:2">
      <c r="B53551" s="15"/>
    </row>
    <row r="53552" spans="2:2">
      <c r="B53552" s="15"/>
    </row>
    <row r="53553" spans="2:2">
      <c r="B53553" s="15"/>
    </row>
    <row r="53554" spans="2:2">
      <c r="B53554" s="15"/>
    </row>
    <row r="53555" spans="2:2">
      <c r="B53555" s="15"/>
    </row>
    <row r="53556" spans="2:2">
      <c r="B53556" s="15"/>
    </row>
    <row r="53557" spans="2:2">
      <c r="B53557" s="15"/>
    </row>
    <row r="53558" spans="2:2">
      <c r="B53558" s="15"/>
    </row>
    <row r="53559" spans="2:2">
      <c r="B53559" s="15"/>
    </row>
    <row r="53560" spans="2:2">
      <c r="B53560" s="15"/>
    </row>
    <row r="53561" spans="2:2">
      <c r="B53561" s="15"/>
    </row>
    <row r="53562" spans="2:2">
      <c r="B53562" s="15"/>
    </row>
    <row r="53563" spans="2:2">
      <c r="B53563" s="15"/>
    </row>
    <row r="53564" spans="2:2">
      <c r="B53564" s="15"/>
    </row>
    <row r="53565" spans="2:2">
      <c r="B53565" s="15"/>
    </row>
    <row r="53566" spans="2:2">
      <c r="B53566" s="15"/>
    </row>
    <row r="53567" spans="2:2">
      <c r="B53567" s="15"/>
    </row>
    <row r="53568" spans="2:2">
      <c r="B53568" s="15"/>
    </row>
    <row r="53569" spans="2:2">
      <c r="B53569" s="15"/>
    </row>
    <row r="53570" spans="2:2">
      <c r="B53570" s="15"/>
    </row>
    <row r="53571" spans="2:2">
      <c r="B53571" s="15"/>
    </row>
    <row r="53572" spans="2:2">
      <c r="B53572" s="15"/>
    </row>
    <row r="53573" spans="2:2">
      <c r="B53573" s="15"/>
    </row>
    <row r="53574" spans="2:2">
      <c r="B53574" s="15"/>
    </row>
    <row r="53575" spans="2:2">
      <c r="B53575" s="15"/>
    </row>
    <row r="53576" spans="2:2">
      <c r="B53576" s="15"/>
    </row>
    <row r="53577" spans="2:2">
      <c r="B53577" s="15"/>
    </row>
    <row r="53578" spans="2:2">
      <c r="B53578" s="15"/>
    </row>
    <row r="53579" spans="2:2">
      <c r="B53579" s="15"/>
    </row>
    <row r="53580" spans="2:2">
      <c r="B53580" s="15"/>
    </row>
    <row r="53581" spans="2:2">
      <c r="B53581" s="15"/>
    </row>
    <row r="53582" spans="2:2">
      <c r="B53582" s="15"/>
    </row>
    <row r="53583" spans="2:2">
      <c r="B53583" s="15"/>
    </row>
    <row r="53584" spans="2:2">
      <c r="B53584" s="15"/>
    </row>
    <row r="53585" spans="2:2">
      <c r="B53585" s="15"/>
    </row>
    <row r="53586" spans="2:2">
      <c r="B53586" s="15"/>
    </row>
    <row r="53587" spans="2:2">
      <c r="B53587" s="15"/>
    </row>
    <row r="53588" spans="2:2">
      <c r="B53588" s="15"/>
    </row>
    <row r="53589" spans="2:2">
      <c r="B53589" s="15"/>
    </row>
    <row r="53590" spans="2:2">
      <c r="B53590" s="15"/>
    </row>
    <row r="53591" spans="2:2">
      <c r="B53591" s="15"/>
    </row>
    <row r="53592" spans="2:2">
      <c r="B53592" s="15"/>
    </row>
    <row r="53593" spans="2:2">
      <c r="B53593" s="15"/>
    </row>
    <row r="53594" spans="2:2">
      <c r="B53594" s="15"/>
    </row>
    <row r="53595" spans="2:2">
      <c r="B53595" s="15"/>
    </row>
    <row r="53596" spans="2:2">
      <c r="B53596" s="15"/>
    </row>
    <row r="53597" spans="2:2">
      <c r="B53597" s="15"/>
    </row>
    <row r="53598" spans="2:2">
      <c r="B53598" s="15"/>
    </row>
    <row r="53599" spans="2:2">
      <c r="B53599" s="15"/>
    </row>
    <row r="53600" spans="2:2">
      <c r="B53600" s="15"/>
    </row>
    <row r="53601" spans="2:2">
      <c r="B53601" s="15"/>
    </row>
    <row r="53602" spans="2:2">
      <c r="B53602" s="15"/>
    </row>
    <row r="53603" spans="2:2">
      <c r="B53603" s="15"/>
    </row>
    <row r="53604" spans="2:2">
      <c r="B53604" s="15"/>
    </row>
    <row r="53605" spans="2:2">
      <c r="B53605" s="15"/>
    </row>
    <row r="53606" spans="2:2">
      <c r="B53606" s="15"/>
    </row>
    <row r="53607" spans="2:2">
      <c r="B53607" s="15"/>
    </row>
    <row r="53608" spans="2:2">
      <c r="B53608" s="15"/>
    </row>
    <row r="53609" spans="2:2">
      <c r="B53609" s="15"/>
    </row>
    <row r="53610" spans="2:2">
      <c r="B53610" s="15"/>
    </row>
    <row r="53611" spans="2:2">
      <c r="B53611" s="15"/>
    </row>
    <row r="53612" spans="2:2">
      <c r="B53612" s="15"/>
    </row>
    <row r="53613" spans="2:2">
      <c r="B53613" s="15"/>
    </row>
    <row r="53614" spans="2:2">
      <c r="B53614" s="15"/>
    </row>
    <row r="53615" spans="2:2">
      <c r="B53615" s="15"/>
    </row>
    <row r="53616" spans="2:2">
      <c r="B53616" s="15"/>
    </row>
    <row r="53617" spans="2:2">
      <c r="B53617" s="15"/>
    </row>
    <row r="53618" spans="2:2">
      <c r="B53618" s="15"/>
    </row>
    <row r="53619" spans="2:2">
      <c r="B53619" s="15"/>
    </row>
    <row r="53620" spans="2:2">
      <c r="B53620" s="15"/>
    </row>
    <row r="53621" spans="2:2">
      <c r="B53621" s="15"/>
    </row>
    <row r="53622" spans="2:2">
      <c r="B53622" s="15"/>
    </row>
    <row r="53623" spans="2:2">
      <c r="B53623" s="15"/>
    </row>
    <row r="53624" spans="2:2">
      <c r="B53624" s="15"/>
    </row>
    <row r="53625" spans="2:2">
      <c r="B53625" s="15"/>
    </row>
    <row r="53626" spans="2:2">
      <c r="B53626" s="15"/>
    </row>
    <row r="53627" spans="2:2">
      <c r="B53627" s="15"/>
    </row>
    <row r="53628" spans="2:2">
      <c r="B53628" s="15"/>
    </row>
    <row r="53629" spans="2:2">
      <c r="B53629" s="15"/>
    </row>
    <row r="53630" spans="2:2">
      <c r="B53630" s="15"/>
    </row>
    <row r="53631" spans="2:2">
      <c r="B53631" s="15"/>
    </row>
    <row r="53632" spans="2:2">
      <c r="B53632" s="15"/>
    </row>
    <row r="53633" spans="2:2">
      <c r="B53633" s="15"/>
    </row>
    <row r="53634" spans="2:2">
      <c r="B53634" s="15"/>
    </row>
    <row r="53635" spans="2:2">
      <c r="B53635" s="15"/>
    </row>
    <row r="53636" spans="2:2">
      <c r="B53636" s="15"/>
    </row>
    <row r="53637" spans="2:2">
      <c r="B53637" s="15"/>
    </row>
    <row r="53638" spans="2:2">
      <c r="B53638" s="15"/>
    </row>
    <row r="53639" spans="2:2">
      <c r="B53639" s="15"/>
    </row>
    <row r="53640" spans="2:2">
      <c r="B53640" s="15"/>
    </row>
    <row r="53641" spans="2:2">
      <c r="B53641" s="15"/>
    </row>
    <row r="53642" spans="2:2">
      <c r="B53642" s="15"/>
    </row>
    <row r="53643" spans="2:2">
      <c r="B53643" s="15"/>
    </row>
    <row r="53644" spans="2:2">
      <c r="B53644" s="15"/>
    </row>
    <row r="53645" spans="2:2">
      <c r="B53645" s="15"/>
    </row>
    <row r="53646" spans="2:2">
      <c r="B53646" s="15"/>
    </row>
    <row r="53647" spans="2:2">
      <c r="B53647" s="15"/>
    </row>
    <row r="53648" spans="2:2">
      <c r="B53648" s="15"/>
    </row>
    <row r="53649" spans="2:2">
      <c r="B53649" s="15"/>
    </row>
    <row r="53650" spans="2:2">
      <c r="B53650" s="15"/>
    </row>
    <row r="53651" spans="2:2">
      <c r="B53651" s="15"/>
    </row>
    <row r="53652" spans="2:2">
      <c r="B53652" s="15"/>
    </row>
    <row r="53653" spans="2:2">
      <c r="B53653" s="15"/>
    </row>
    <row r="53654" spans="2:2">
      <c r="B53654" s="15"/>
    </row>
    <row r="53655" spans="2:2">
      <c r="B53655" s="15"/>
    </row>
    <row r="53656" spans="2:2">
      <c r="B53656" s="15"/>
    </row>
    <row r="53657" spans="2:2">
      <c r="B53657" s="15"/>
    </row>
    <row r="53658" spans="2:2">
      <c r="B53658" s="15"/>
    </row>
    <row r="53659" spans="2:2">
      <c r="B53659" s="15"/>
    </row>
    <row r="53660" spans="2:2">
      <c r="B53660" s="15"/>
    </row>
    <row r="53661" spans="2:2">
      <c r="B53661" s="15"/>
    </row>
    <row r="53662" spans="2:2">
      <c r="B53662" s="15"/>
    </row>
    <row r="53663" spans="2:2">
      <c r="B53663" s="15"/>
    </row>
    <row r="53664" spans="2:2">
      <c r="B53664" s="15"/>
    </row>
    <row r="53665" spans="2:2">
      <c r="B53665" s="15"/>
    </row>
    <row r="53666" spans="2:2">
      <c r="B53666" s="15"/>
    </row>
    <row r="53667" spans="2:2">
      <c r="B53667" s="15"/>
    </row>
    <row r="53668" spans="2:2">
      <c r="B53668" s="15"/>
    </row>
    <row r="53669" spans="2:2">
      <c r="B53669" s="15"/>
    </row>
    <row r="53670" spans="2:2">
      <c r="B53670" s="15"/>
    </row>
    <row r="53671" spans="2:2">
      <c r="B53671" s="15"/>
    </row>
    <row r="53672" spans="2:2">
      <c r="B53672" s="15"/>
    </row>
    <row r="53673" spans="2:2">
      <c r="B53673" s="15"/>
    </row>
    <row r="53674" spans="2:2">
      <c r="B53674" s="15"/>
    </row>
    <row r="53675" spans="2:2">
      <c r="B53675" s="15"/>
    </row>
    <row r="53676" spans="2:2">
      <c r="B53676" s="15"/>
    </row>
    <row r="53677" spans="2:2">
      <c r="B53677" s="15"/>
    </row>
    <row r="53678" spans="2:2">
      <c r="B53678" s="15"/>
    </row>
    <row r="53679" spans="2:2">
      <c r="B53679" s="15"/>
    </row>
    <row r="53680" spans="2:2">
      <c r="B53680" s="15"/>
    </row>
    <row r="53681" spans="2:2">
      <c r="B53681" s="15"/>
    </row>
    <row r="53682" spans="2:2">
      <c r="B53682" s="15"/>
    </row>
    <row r="53683" spans="2:2">
      <c r="B53683" s="15"/>
    </row>
    <row r="53684" spans="2:2">
      <c r="B53684" s="15"/>
    </row>
    <row r="53685" spans="2:2">
      <c r="B53685" s="15"/>
    </row>
    <row r="53686" spans="2:2">
      <c r="B53686" s="15"/>
    </row>
    <row r="53687" spans="2:2">
      <c r="B53687" s="15"/>
    </row>
    <row r="53688" spans="2:2">
      <c r="B53688" s="15"/>
    </row>
    <row r="53689" spans="2:2">
      <c r="B53689" s="15"/>
    </row>
    <row r="53690" spans="2:2">
      <c r="B53690" s="15"/>
    </row>
    <row r="53691" spans="2:2">
      <c r="B53691" s="15"/>
    </row>
    <row r="53692" spans="2:2">
      <c r="B53692" s="15"/>
    </row>
    <row r="53693" spans="2:2">
      <c r="B53693" s="15"/>
    </row>
    <row r="53694" spans="2:2">
      <c r="B53694" s="15"/>
    </row>
    <row r="53695" spans="2:2">
      <c r="B53695" s="15"/>
    </row>
    <row r="53696" spans="2:2">
      <c r="B53696" s="15"/>
    </row>
    <row r="53697" spans="2:2">
      <c r="B53697" s="15"/>
    </row>
    <row r="53698" spans="2:2">
      <c r="B53698" s="15"/>
    </row>
    <row r="53699" spans="2:2">
      <c r="B53699" s="15"/>
    </row>
    <row r="53700" spans="2:2">
      <c r="B53700" s="15"/>
    </row>
    <row r="53701" spans="2:2">
      <c r="B53701" s="15"/>
    </row>
    <row r="53702" spans="2:2">
      <c r="B53702" s="15"/>
    </row>
    <row r="53703" spans="2:2">
      <c r="B53703" s="15"/>
    </row>
    <row r="53704" spans="2:2">
      <c r="B53704" s="15"/>
    </row>
    <row r="53705" spans="2:2">
      <c r="B53705" s="15"/>
    </row>
    <row r="53706" spans="2:2">
      <c r="B53706" s="15"/>
    </row>
    <row r="53707" spans="2:2">
      <c r="B53707" s="15"/>
    </row>
    <row r="53708" spans="2:2">
      <c r="B53708" s="15"/>
    </row>
    <row r="53709" spans="2:2">
      <c r="B53709" s="15"/>
    </row>
    <row r="53710" spans="2:2">
      <c r="B53710" s="15"/>
    </row>
    <row r="53711" spans="2:2">
      <c r="B53711" s="15"/>
    </row>
    <row r="53712" spans="2:2">
      <c r="B53712" s="15"/>
    </row>
    <row r="53713" spans="2:2">
      <c r="B53713" s="15"/>
    </row>
    <row r="53714" spans="2:2">
      <c r="B53714" s="15"/>
    </row>
    <row r="53715" spans="2:2">
      <c r="B53715" s="15"/>
    </row>
    <row r="53716" spans="2:2">
      <c r="B53716" s="15"/>
    </row>
    <row r="53717" spans="2:2">
      <c r="B53717" s="15"/>
    </row>
    <row r="53718" spans="2:2">
      <c r="B53718" s="15"/>
    </row>
    <row r="53719" spans="2:2">
      <c r="B53719" s="15"/>
    </row>
    <row r="53720" spans="2:2">
      <c r="B53720" s="15"/>
    </row>
    <row r="53721" spans="2:2">
      <c r="B53721" s="15"/>
    </row>
    <row r="53722" spans="2:2">
      <c r="B53722" s="15"/>
    </row>
    <row r="53723" spans="2:2">
      <c r="B53723" s="15"/>
    </row>
    <row r="53724" spans="2:2">
      <c r="B53724" s="15"/>
    </row>
    <row r="53725" spans="2:2">
      <c r="B53725" s="15"/>
    </row>
    <row r="53726" spans="2:2">
      <c r="B53726" s="15"/>
    </row>
    <row r="53727" spans="2:2">
      <c r="B53727" s="15"/>
    </row>
    <row r="53728" spans="2:2">
      <c r="B53728" s="15"/>
    </row>
    <row r="53729" spans="2:2">
      <c r="B53729" s="15"/>
    </row>
    <row r="53730" spans="2:2">
      <c r="B53730" s="15"/>
    </row>
    <row r="53731" spans="2:2">
      <c r="B53731" s="15"/>
    </row>
    <row r="53732" spans="2:2">
      <c r="B53732" s="15"/>
    </row>
    <row r="53733" spans="2:2">
      <c r="B53733" s="15"/>
    </row>
    <row r="53734" spans="2:2">
      <c r="B53734" s="15"/>
    </row>
    <row r="53735" spans="2:2">
      <c r="B53735" s="15"/>
    </row>
    <row r="53736" spans="2:2">
      <c r="B53736" s="15"/>
    </row>
    <row r="53737" spans="2:2">
      <c r="B53737" s="15"/>
    </row>
    <row r="53738" spans="2:2">
      <c r="B53738" s="15"/>
    </row>
    <row r="53739" spans="2:2">
      <c r="B53739" s="15"/>
    </row>
    <row r="53740" spans="2:2">
      <c r="B53740" s="15"/>
    </row>
    <row r="53741" spans="2:2">
      <c r="B53741" s="15"/>
    </row>
    <row r="53742" spans="2:2">
      <c r="B53742" s="15"/>
    </row>
    <row r="53743" spans="2:2">
      <c r="B53743" s="15"/>
    </row>
    <row r="53744" spans="2:2">
      <c r="B53744" s="15"/>
    </row>
    <row r="53745" spans="2:2">
      <c r="B53745" s="15"/>
    </row>
    <row r="53746" spans="2:2">
      <c r="B53746" s="15"/>
    </row>
    <row r="53747" spans="2:2">
      <c r="B53747" s="15"/>
    </row>
    <row r="53748" spans="2:2">
      <c r="B53748" s="15"/>
    </row>
    <row r="53749" spans="2:2">
      <c r="B53749" s="15"/>
    </row>
    <row r="53750" spans="2:2">
      <c r="B53750" s="15"/>
    </row>
    <row r="53751" spans="2:2">
      <c r="B53751" s="15"/>
    </row>
    <row r="53752" spans="2:2">
      <c r="B53752" s="15"/>
    </row>
    <row r="53753" spans="2:2">
      <c r="B53753" s="15"/>
    </row>
    <row r="53754" spans="2:2">
      <c r="B53754" s="15"/>
    </row>
    <row r="53755" spans="2:2">
      <c r="B53755" s="15"/>
    </row>
    <row r="53756" spans="2:2">
      <c r="B53756" s="15"/>
    </row>
    <row r="53757" spans="2:2">
      <c r="B53757" s="15"/>
    </row>
    <row r="53758" spans="2:2">
      <c r="B53758" s="15"/>
    </row>
    <row r="53759" spans="2:2">
      <c r="B53759" s="15"/>
    </row>
    <row r="53760" spans="2:2">
      <c r="B53760" s="15"/>
    </row>
    <row r="53761" spans="2:2">
      <c r="B53761" s="15"/>
    </row>
    <row r="53762" spans="2:2">
      <c r="B53762" s="15"/>
    </row>
    <row r="53763" spans="2:2">
      <c r="B53763" s="15"/>
    </row>
    <row r="53764" spans="2:2">
      <c r="B53764" s="15"/>
    </row>
    <row r="53765" spans="2:2">
      <c r="B53765" s="15"/>
    </row>
    <row r="53766" spans="2:2">
      <c r="B53766" s="15"/>
    </row>
    <row r="53767" spans="2:2">
      <c r="B53767" s="15"/>
    </row>
    <row r="53768" spans="2:2">
      <c r="B53768" s="15"/>
    </row>
    <row r="53769" spans="2:2">
      <c r="B53769" s="15"/>
    </row>
    <row r="53770" spans="2:2">
      <c r="B53770" s="15"/>
    </row>
    <row r="53771" spans="2:2">
      <c r="B53771" s="15"/>
    </row>
    <row r="53772" spans="2:2">
      <c r="B53772" s="15"/>
    </row>
    <row r="53773" spans="2:2">
      <c r="B53773" s="15"/>
    </row>
    <row r="53774" spans="2:2">
      <c r="B53774" s="15"/>
    </row>
    <row r="53775" spans="2:2">
      <c r="B53775" s="15"/>
    </row>
    <row r="53776" spans="2:2">
      <c r="B53776" s="15"/>
    </row>
    <row r="53777" spans="2:2">
      <c r="B53777" s="15"/>
    </row>
    <row r="53778" spans="2:2">
      <c r="B53778" s="15"/>
    </row>
    <row r="53779" spans="2:2">
      <c r="B53779" s="15"/>
    </row>
    <row r="53780" spans="2:2">
      <c r="B53780" s="15"/>
    </row>
    <row r="53781" spans="2:2">
      <c r="B53781" s="15"/>
    </row>
    <row r="53782" spans="2:2">
      <c r="B53782" s="15"/>
    </row>
    <row r="53783" spans="2:2">
      <c r="B53783" s="15"/>
    </row>
    <row r="53784" spans="2:2">
      <c r="B53784" s="15"/>
    </row>
    <row r="53785" spans="2:2">
      <c r="B53785" s="15"/>
    </row>
    <row r="53786" spans="2:2">
      <c r="B53786" s="15"/>
    </row>
    <row r="53787" spans="2:2">
      <c r="B53787" s="15"/>
    </row>
    <row r="53788" spans="2:2">
      <c r="B53788" s="15"/>
    </row>
    <row r="53789" spans="2:2">
      <c r="B53789" s="15"/>
    </row>
    <row r="53790" spans="2:2">
      <c r="B53790" s="15"/>
    </row>
    <row r="53791" spans="2:2">
      <c r="B53791" s="15"/>
    </row>
    <row r="53792" spans="2:2">
      <c r="B53792" s="15"/>
    </row>
    <row r="53793" spans="2:2">
      <c r="B53793" s="15"/>
    </row>
    <row r="53794" spans="2:2">
      <c r="B53794" s="15"/>
    </row>
    <row r="53795" spans="2:2">
      <c r="B53795" s="15"/>
    </row>
    <row r="53796" spans="2:2">
      <c r="B53796" s="15"/>
    </row>
    <row r="53797" spans="2:2">
      <c r="B53797" s="15"/>
    </row>
    <row r="53798" spans="2:2">
      <c r="B53798" s="15"/>
    </row>
    <row r="53799" spans="2:2">
      <c r="B53799" s="15"/>
    </row>
    <row r="53800" spans="2:2">
      <c r="B53800" s="15"/>
    </row>
    <row r="53801" spans="2:2">
      <c r="B53801" s="15"/>
    </row>
    <row r="53802" spans="2:2">
      <c r="B53802" s="15"/>
    </row>
    <row r="53803" spans="2:2">
      <c r="B53803" s="15"/>
    </row>
    <row r="53804" spans="2:2">
      <c r="B53804" s="15"/>
    </row>
    <row r="53805" spans="2:2">
      <c r="B53805" s="15"/>
    </row>
    <row r="53806" spans="2:2">
      <c r="B53806" s="15"/>
    </row>
    <row r="53807" spans="2:2">
      <c r="B53807" s="15"/>
    </row>
    <row r="53808" spans="2:2">
      <c r="B53808" s="15"/>
    </row>
    <row r="53809" spans="2:2">
      <c r="B53809" s="15"/>
    </row>
    <row r="53810" spans="2:2">
      <c r="B53810" s="15"/>
    </row>
    <row r="53811" spans="2:2">
      <c r="B53811" s="15"/>
    </row>
    <row r="53812" spans="2:2">
      <c r="B53812" s="15"/>
    </row>
    <row r="53813" spans="2:2">
      <c r="B53813" s="15"/>
    </row>
    <row r="53814" spans="2:2">
      <c r="B53814" s="15"/>
    </row>
    <row r="53815" spans="2:2">
      <c r="B53815" s="15"/>
    </row>
    <row r="53816" spans="2:2">
      <c r="B53816" s="15"/>
    </row>
    <row r="53817" spans="2:2">
      <c r="B53817" s="15"/>
    </row>
    <row r="53818" spans="2:2">
      <c r="B53818" s="15"/>
    </row>
    <row r="53819" spans="2:2">
      <c r="B53819" s="15"/>
    </row>
    <row r="53820" spans="2:2">
      <c r="B53820" s="15"/>
    </row>
    <row r="53821" spans="2:2">
      <c r="B53821" s="15"/>
    </row>
    <row r="53822" spans="2:2">
      <c r="B53822" s="15"/>
    </row>
    <row r="53823" spans="2:2">
      <c r="B53823" s="15"/>
    </row>
    <row r="53824" spans="2:2">
      <c r="B53824" s="15"/>
    </row>
    <row r="53825" spans="2:2">
      <c r="B53825" s="15"/>
    </row>
    <row r="53826" spans="2:2">
      <c r="B53826" s="15"/>
    </row>
    <row r="53827" spans="2:2">
      <c r="B53827" s="15"/>
    </row>
    <row r="53828" spans="2:2">
      <c r="B53828" s="15"/>
    </row>
    <row r="53829" spans="2:2">
      <c r="B53829" s="15"/>
    </row>
    <row r="53830" spans="2:2">
      <c r="B53830" s="15"/>
    </row>
    <row r="53831" spans="2:2">
      <c r="B53831" s="15"/>
    </row>
    <row r="53832" spans="2:2">
      <c r="B53832" s="15"/>
    </row>
    <row r="53833" spans="2:2">
      <c r="B53833" s="15"/>
    </row>
    <row r="53834" spans="2:2">
      <c r="B53834" s="15"/>
    </row>
    <row r="53835" spans="2:2">
      <c r="B53835" s="15"/>
    </row>
    <row r="53836" spans="2:2">
      <c r="B53836" s="15"/>
    </row>
    <row r="53837" spans="2:2">
      <c r="B53837" s="15"/>
    </row>
    <row r="53838" spans="2:2">
      <c r="B53838" s="15"/>
    </row>
    <row r="53839" spans="2:2">
      <c r="B53839" s="15"/>
    </row>
    <row r="53840" spans="2:2">
      <c r="B53840" s="15"/>
    </row>
    <row r="53841" spans="2:2">
      <c r="B53841" s="15"/>
    </row>
    <row r="53842" spans="2:2">
      <c r="B53842" s="15"/>
    </row>
    <row r="53843" spans="2:2">
      <c r="B53843" s="15"/>
    </row>
    <row r="53844" spans="2:2">
      <c r="B53844" s="15"/>
    </row>
    <row r="53845" spans="2:2">
      <c r="B53845" s="15"/>
    </row>
    <row r="53846" spans="2:2">
      <c r="B53846" s="15"/>
    </row>
    <row r="53847" spans="2:2">
      <c r="B53847" s="15"/>
    </row>
    <row r="53848" spans="2:2">
      <c r="B53848" s="15"/>
    </row>
    <row r="53849" spans="2:2">
      <c r="B53849" s="15"/>
    </row>
    <row r="53850" spans="2:2">
      <c r="B53850" s="15"/>
    </row>
    <row r="53851" spans="2:2">
      <c r="B53851" s="15"/>
    </row>
    <row r="53852" spans="2:2">
      <c r="B53852" s="15"/>
    </row>
    <row r="53853" spans="2:2">
      <c r="B53853" s="15"/>
    </row>
    <row r="53854" spans="2:2">
      <c r="B53854" s="15"/>
    </row>
    <row r="53855" spans="2:2">
      <c r="B53855" s="15"/>
    </row>
    <row r="53856" spans="2:2">
      <c r="B53856" s="15"/>
    </row>
    <row r="53857" spans="2:2">
      <c r="B53857" s="15"/>
    </row>
    <row r="53858" spans="2:2">
      <c r="B53858" s="15"/>
    </row>
    <row r="53859" spans="2:2">
      <c r="B53859" s="15"/>
    </row>
    <row r="53860" spans="2:2">
      <c r="B53860" s="15"/>
    </row>
    <row r="53861" spans="2:2">
      <c r="B53861" s="15"/>
    </row>
    <row r="53862" spans="2:2">
      <c r="B53862" s="15"/>
    </row>
    <row r="53863" spans="2:2">
      <c r="B53863" s="15"/>
    </row>
    <row r="53864" spans="2:2">
      <c r="B53864" s="15"/>
    </row>
    <row r="53865" spans="2:2">
      <c r="B53865" s="15"/>
    </row>
    <row r="53866" spans="2:2">
      <c r="B53866" s="15"/>
    </row>
    <row r="53867" spans="2:2">
      <c r="B53867" s="15"/>
    </row>
    <row r="53868" spans="2:2">
      <c r="B53868" s="15"/>
    </row>
    <row r="53869" spans="2:2">
      <c r="B53869" s="15"/>
    </row>
    <row r="53870" spans="2:2">
      <c r="B53870" s="15"/>
    </row>
    <row r="53871" spans="2:2">
      <c r="B53871" s="15"/>
    </row>
    <row r="53872" spans="2:2">
      <c r="B53872" s="15"/>
    </row>
    <row r="53873" spans="2:2">
      <c r="B53873" s="15"/>
    </row>
    <row r="53874" spans="2:2">
      <c r="B53874" s="15"/>
    </row>
    <row r="53875" spans="2:2">
      <c r="B53875" s="15"/>
    </row>
    <row r="53876" spans="2:2">
      <c r="B53876" s="15"/>
    </row>
    <row r="53877" spans="2:2">
      <c r="B53877" s="15"/>
    </row>
    <row r="53878" spans="2:2">
      <c r="B53878" s="15"/>
    </row>
    <row r="53879" spans="2:2">
      <c r="B53879" s="15"/>
    </row>
    <row r="53880" spans="2:2">
      <c r="B53880" s="15"/>
    </row>
    <row r="53881" spans="2:2">
      <c r="B53881" s="15"/>
    </row>
    <row r="53882" spans="2:2">
      <c r="B53882" s="15"/>
    </row>
    <row r="53883" spans="2:2">
      <c r="B53883" s="15"/>
    </row>
    <row r="53884" spans="2:2">
      <c r="B53884" s="15"/>
    </row>
    <row r="53885" spans="2:2">
      <c r="B53885" s="15"/>
    </row>
    <row r="53886" spans="2:2">
      <c r="B53886" s="15"/>
    </row>
    <row r="53887" spans="2:2">
      <c r="B53887" s="15"/>
    </row>
    <row r="53888" spans="2:2">
      <c r="B53888" s="15"/>
    </row>
    <row r="53889" spans="2:2">
      <c r="B53889" s="15"/>
    </row>
    <row r="53890" spans="2:2">
      <c r="B53890" s="15"/>
    </row>
    <row r="53891" spans="2:2">
      <c r="B53891" s="15"/>
    </row>
    <row r="53892" spans="2:2">
      <c r="B53892" s="15"/>
    </row>
    <row r="53893" spans="2:2">
      <c r="B53893" s="15"/>
    </row>
    <row r="53894" spans="2:2">
      <c r="B53894" s="15"/>
    </row>
    <row r="53895" spans="2:2">
      <c r="B53895" s="15"/>
    </row>
    <row r="53896" spans="2:2">
      <c r="B53896" s="15"/>
    </row>
    <row r="53897" spans="2:2">
      <c r="B53897" s="15"/>
    </row>
    <row r="53898" spans="2:2">
      <c r="B53898" s="15"/>
    </row>
    <row r="53899" spans="2:2">
      <c r="B53899" s="15"/>
    </row>
    <row r="53900" spans="2:2">
      <c r="B53900" s="15"/>
    </row>
    <row r="53901" spans="2:2">
      <c r="B53901" s="15"/>
    </row>
    <row r="53902" spans="2:2">
      <c r="B53902" s="15"/>
    </row>
    <row r="53903" spans="2:2">
      <c r="B53903" s="15"/>
    </row>
    <row r="53904" spans="2:2">
      <c r="B53904" s="15"/>
    </row>
    <row r="53905" spans="2:2">
      <c r="B53905" s="15"/>
    </row>
    <row r="53906" spans="2:2">
      <c r="B53906" s="15"/>
    </row>
    <row r="53907" spans="2:2">
      <c r="B53907" s="15"/>
    </row>
    <row r="53908" spans="2:2">
      <c r="B53908" s="15"/>
    </row>
    <row r="53909" spans="2:2">
      <c r="B53909" s="15"/>
    </row>
    <row r="53910" spans="2:2">
      <c r="B53910" s="15"/>
    </row>
    <row r="53911" spans="2:2">
      <c r="B53911" s="15"/>
    </row>
    <row r="53912" spans="2:2">
      <c r="B53912" s="15"/>
    </row>
    <row r="53913" spans="2:2">
      <c r="B53913" s="15"/>
    </row>
    <row r="53914" spans="2:2">
      <c r="B53914" s="15"/>
    </row>
    <row r="53915" spans="2:2">
      <c r="B53915" s="15"/>
    </row>
    <row r="53916" spans="2:2">
      <c r="B53916" s="15"/>
    </row>
    <row r="53917" spans="2:2">
      <c r="B53917" s="15"/>
    </row>
    <row r="53918" spans="2:2">
      <c r="B53918" s="15"/>
    </row>
    <row r="53919" spans="2:2">
      <c r="B53919" s="15"/>
    </row>
    <row r="53920" spans="2:2">
      <c r="B53920" s="15"/>
    </row>
    <row r="53921" spans="2:2">
      <c r="B53921" s="15"/>
    </row>
    <row r="53922" spans="2:2">
      <c r="B53922" s="15"/>
    </row>
    <row r="53923" spans="2:2">
      <c r="B53923" s="15"/>
    </row>
    <row r="53924" spans="2:2">
      <c r="B53924" s="15"/>
    </row>
    <row r="53925" spans="2:2">
      <c r="B53925" s="15"/>
    </row>
    <row r="53926" spans="2:2">
      <c r="B53926" s="15"/>
    </row>
    <row r="53927" spans="2:2">
      <c r="B53927" s="15"/>
    </row>
    <row r="53928" spans="2:2">
      <c r="B53928" s="15"/>
    </row>
    <row r="53929" spans="2:2">
      <c r="B53929" s="15"/>
    </row>
    <row r="53930" spans="2:2">
      <c r="B53930" s="15"/>
    </row>
    <row r="53931" spans="2:2">
      <c r="B53931" s="15"/>
    </row>
    <row r="53932" spans="2:2">
      <c r="B53932" s="15"/>
    </row>
    <row r="53933" spans="2:2">
      <c r="B53933" s="15"/>
    </row>
    <row r="53934" spans="2:2">
      <c r="B53934" s="15"/>
    </row>
    <row r="53935" spans="2:2">
      <c r="B53935" s="15"/>
    </row>
    <row r="53936" spans="2:2">
      <c r="B53936" s="15"/>
    </row>
    <row r="53937" spans="2:2">
      <c r="B53937" s="15"/>
    </row>
    <row r="53938" spans="2:2">
      <c r="B53938" s="15"/>
    </row>
    <row r="53939" spans="2:2">
      <c r="B53939" s="15"/>
    </row>
    <row r="53940" spans="2:2">
      <c r="B53940" s="15"/>
    </row>
    <row r="53941" spans="2:2">
      <c r="B53941" s="15"/>
    </row>
    <row r="53942" spans="2:2">
      <c r="B53942" s="15"/>
    </row>
    <row r="53943" spans="2:2">
      <c r="B53943" s="15"/>
    </row>
    <row r="53944" spans="2:2">
      <c r="B53944" s="15"/>
    </row>
    <row r="53945" spans="2:2">
      <c r="B53945" s="15"/>
    </row>
    <row r="53946" spans="2:2">
      <c r="B53946" s="15"/>
    </row>
    <row r="53947" spans="2:2">
      <c r="B53947" s="15"/>
    </row>
    <row r="53948" spans="2:2">
      <c r="B53948" s="15"/>
    </row>
    <row r="53949" spans="2:2">
      <c r="B53949" s="15"/>
    </row>
    <row r="53950" spans="2:2">
      <c r="B53950" s="15"/>
    </row>
    <row r="53951" spans="2:2">
      <c r="B53951" s="15"/>
    </row>
    <row r="53952" spans="2:2">
      <c r="B53952" s="15"/>
    </row>
    <row r="53953" spans="2:2">
      <c r="B53953" s="15"/>
    </row>
    <row r="53954" spans="2:2">
      <c r="B53954" s="15"/>
    </row>
    <row r="53955" spans="2:2">
      <c r="B53955" s="15"/>
    </row>
    <row r="53956" spans="2:2">
      <c r="B53956" s="15"/>
    </row>
    <row r="53957" spans="2:2">
      <c r="B53957" s="15"/>
    </row>
    <row r="53958" spans="2:2">
      <c r="B53958" s="15"/>
    </row>
    <row r="53959" spans="2:2">
      <c r="B53959" s="15"/>
    </row>
    <row r="53960" spans="2:2">
      <c r="B53960" s="15"/>
    </row>
    <row r="53961" spans="2:2">
      <c r="B53961" s="15"/>
    </row>
    <row r="53962" spans="2:2">
      <c r="B53962" s="15"/>
    </row>
    <row r="53963" spans="2:2">
      <c r="B53963" s="15"/>
    </row>
    <row r="53964" spans="2:2">
      <c r="B53964" s="15"/>
    </row>
    <row r="53965" spans="2:2">
      <c r="B53965" s="15"/>
    </row>
    <row r="53966" spans="2:2">
      <c r="B53966" s="15"/>
    </row>
    <row r="53967" spans="2:2">
      <c r="B53967" s="15"/>
    </row>
    <row r="53968" spans="2:2">
      <c r="B53968" s="15"/>
    </row>
    <row r="53969" spans="2:2">
      <c r="B53969" s="15"/>
    </row>
    <row r="53970" spans="2:2">
      <c r="B53970" s="15"/>
    </row>
    <row r="53971" spans="2:2">
      <c r="B53971" s="15"/>
    </row>
    <row r="53972" spans="2:2">
      <c r="B53972" s="15"/>
    </row>
    <row r="53973" spans="2:2">
      <c r="B53973" s="15"/>
    </row>
    <row r="53974" spans="2:2">
      <c r="B53974" s="15"/>
    </row>
    <row r="53975" spans="2:2">
      <c r="B53975" s="15"/>
    </row>
    <row r="53976" spans="2:2">
      <c r="B53976" s="15"/>
    </row>
    <row r="53977" spans="2:2">
      <c r="B53977" s="15"/>
    </row>
    <row r="53978" spans="2:2">
      <c r="B53978" s="15"/>
    </row>
    <row r="53979" spans="2:2">
      <c r="B53979" s="15"/>
    </row>
    <row r="53980" spans="2:2">
      <c r="B53980" s="15"/>
    </row>
    <row r="53981" spans="2:2">
      <c r="B53981" s="15"/>
    </row>
    <row r="53982" spans="2:2">
      <c r="B53982" s="15"/>
    </row>
    <row r="53983" spans="2:2">
      <c r="B53983" s="15"/>
    </row>
    <row r="53984" spans="2:2">
      <c r="B53984" s="15"/>
    </row>
    <row r="53985" spans="2:2">
      <c r="B53985" s="15"/>
    </row>
    <row r="53986" spans="2:2">
      <c r="B53986" s="15"/>
    </row>
    <row r="53987" spans="2:2">
      <c r="B53987" s="15"/>
    </row>
    <row r="53988" spans="2:2">
      <c r="B53988" s="15"/>
    </row>
    <row r="53989" spans="2:2">
      <c r="B53989" s="15"/>
    </row>
    <row r="53990" spans="2:2">
      <c r="B53990" s="15"/>
    </row>
    <row r="53991" spans="2:2">
      <c r="B53991" s="15"/>
    </row>
    <row r="53992" spans="2:2">
      <c r="B53992" s="15"/>
    </row>
    <row r="53993" spans="2:2">
      <c r="B53993" s="15"/>
    </row>
    <row r="53994" spans="2:2">
      <c r="B53994" s="15"/>
    </row>
    <row r="53995" spans="2:2">
      <c r="B53995" s="15"/>
    </row>
    <row r="53996" spans="2:2">
      <c r="B53996" s="15"/>
    </row>
    <row r="53997" spans="2:2">
      <c r="B53997" s="15"/>
    </row>
    <row r="53998" spans="2:2">
      <c r="B53998" s="15"/>
    </row>
    <row r="53999" spans="2:2">
      <c r="B53999" s="15"/>
    </row>
    <row r="54000" spans="2:2">
      <c r="B54000" s="15"/>
    </row>
    <row r="54001" spans="2:2">
      <c r="B54001" s="15"/>
    </row>
    <row r="54002" spans="2:2">
      <c r="B54002" s="15"/>
    </row>
    <row r="54003" spans="2:2">
      <c r="B54003" s="15"/>
    </row>
    <row r="54004" spans="2:2">
      <c r="B54004" s="15"/>
    </row>
    <row r="54005" spans="2:2">
      <c r="B54005" s="15"/>
    </row>
    <row r="54006" spans="2:2">
      <c r="B54006" s="15"/>
    </row>
    <row r="54007" spans="2:2">
      <c r="B54007" s="15"/>
    </row>
    <row r="54008" spans="2:2">
      <c r="B54008" s="15"/>
    </row>
    <row r="54009" spans="2:2">
      <c r="B54009" s="15"/>
    </row>
    <row r="54010" spans="2:2">
      <c r="B54010" s="15"/>
    </row>
    <row r="54011" spans="2:2">
      <c r="B54011" s="15"/>
    </row>
    <row r="54012" spans="2:2">
      <c r="B54012" s="15"/>
    </row>
    <row r="54013" spans="2:2">
      <c r="B54013" s="15"/>
    </row>
    <row r="54014" spans="2:2">
      <c r="B54014" s="15"/>
    </row>
    <row r="54015" spans="2:2">
      <c r="B54015" s="15"/>
    </row>
    <row r="54016" spans="2:2">
      <c r="B54016" s="15"/>
    </row>
    <row r="54017" spans="2:2">
      <c r="B54017" s="15"/>
    </row>
    <row r="54018" spans="2:2">
      <c r="B54018" s="15"/>
    </row>
    <row r="54019" spans="2:2">
      <c r="B54019" s="15"/>
    </row>
    <row r="54020" spans="2:2">
      <c r="B54020" s="15"/>
    </row>
    <row r="54021" spans="2:2">
      <c r="B54021" s="15"/>
    </row>
    <row r="54022" spans="2:2">
      <c r="B54022" s="15"/>
    </row>
    <row r="54023" spans="2:2">
      <c r="B54023" s="15"/>
    </row>
    <row r="54024" spans="2:2">
      <c r="B54024" s="15"/>
    </row>
    <row r="54025" spans="2:2">
      <c r="B54025" s="15"/>
    </row>
    <row r="54026" spans="2:2">
      <c r="B54026" s="15"/>
    </row>
    <row r="54027" spans="2:2">
      <c r="B54027" s="15"/>
    </row>
    <row r="54028" spans="2:2">
      <c r="B54028" s="15"/>
    </row>
    <row r="54029" spans="2:2">
      <c r="B54029" s="15"/>
    </row>
    <row r="54030" spans="2:2">
      <c r="B54030" s="15"/>
    </row>
    <row r="54031" spans="2:2">
      <c r="B54031" s="15"/>
    </row>
    <row r="54032" spans="2:2">
      <c r="B54032" s="15"/>
    </row>
    <row r="54033" spans="2:2">
      <c r="B54033" s="15"/>
    </row>
    <row r="54034" spans="2:2">
      <c r="B54034" s="15"/>
    </row>
    <row r="54035" spans="2:2">
      <c r="B54035" s="15"/>
    </row>
    <row r="54036" spans="2:2">
      <c r="B54036" s="15"/>
    </row>
    <row r="54037" spans="2:2">
      <c r="B54037" s="15"/>
    </row>
    <row r="54038" spans="2:2">
      <c r="B54038" s="15"/>
    </row>
    <row r="54039" spans="2:2">
      <c r="B54039" s="15"/>
    </row>
    <row r="54040" spans="2:2">
      <c r="B54040" s="15"/>
    </row>
    <row r="54041" spans="2:2">
      <c r="B54041" s="15"/>
    </row>
    <row r="54042" spans="2:2">
      <c r="B54042" s="15"/>
    </row>
    <row r="54043" spans="2:2">
      <c r="B54043" s="15"/>
    </row>
    <row r="54044" spans="2:2">
      <c r="B54044" s="15"/>
    </row>
    <row r="54045" spans="2:2">
      <c r="B54045" s="15"/>
    </row>
    <row r="54046" spans="2:2">
      <c r="B54046" s="15"/>
    </row>
    <row r="54047" spans="2:2">
      <c r="B54047" s="15"/>
    </row>
    <row r="54048" spans="2:2">
      <c r="B54048" s="15"/>
    </row>
    <row r="54049" spans="2:2">
      <c r="B54049" s="15"/>
    </row>
    <row r="54050" spans="2:2">
      <c r="B54050" s="15"/>
    </row>
    <row r="54051" spans="2:2">
      <c r="B54051" s="15"/>
    </row>
    <row r="54052" spans="2:2">
      <c r="B54052" s="15"/>
    </row>
    <row r="54053" spans="2:2">
      <c r="B54053" s="15"/>
    </row>
    <row r="54054" spans="2:2">
      <c r="B54054" s="15"/>
    </row>
    <row r="54055" spans="2:2">
      <c r="B54055" s="15"/>
    </row>
    <row r="54056" spans="2:2">
      <c r="B54056" s="15"/>
    </row>
    <row r="54057" spans="2:2">
      <c r="B54057" s="15"/>
    </row>
    <row r="54058" spans="2:2">
      <c r="B54058" s="15"/>
    </row>
    <row r="54059" spans="2:2">
      <c r="B54059" s="15"/>
    </row>
    <row r="54060" spans="2:2">
      <c r="B54060" s="15"/>
    </row>
    <row r="54061" spans="2:2">
      <c r="B54061" s="15"/>
    </row>
    <row r="54062" spans="2:2">
      <c r="B54062" s="15"/>
    </row>
    <row r="54063" spans="2:2">
      <c r="B54063" s="15"/>
    </row>
    <row r="54064" spans="2:2">
      <c r="B54064" s="15"/>
    </row>
    <row r="54065" spans="2:2">
      <c r="B54065" s="15"/>
    </row>
    <row r="54066" spans="2:2">
      <c r="B54066" s="15"/>
    </row>
    <row r="54067" spans="2:2">
      <c r="B54067" s="15"/>
    </row>
    <row r="54068" spans="2:2">
      <c r="B54068" s="15"/>
    </row>
    <row r="54069" spans="2:2">
      <c r="B54069" s="15"/>
    </row>
    <row r="54070" spans="2:2">
      <c r="B54070" s="15"/>
    </row>
    <row r="54071" spans="2:2">
      <c r="B54071" s="15"/>
    </row>
    <row r="54072" spans="2:2">
      <c r="B54072" s="15"/>
    </row>
    <row r="54073" spans="2:2">
      <c r="B54073" s="15"/>
    </row>
    <row r="54074" spans="2:2">
      <c r="B54074" s="15"/>
    </row>
    <row r="54075" spans="2:2">
      <c r="B54075" s="15"/>
    </row>
    <row r="54076" spans="2:2">
      <c r="B54076" s="15"/>
    </row>
    <row r="54077" spans="2:2">
      <c r="B54077" s="15"/>
    </row>
    <row r="54078" spans="2:2">
      <c r="B54078" s="15"/>
    </row>
    <row r="54079" spans="2:2">
      <c r="B54079" s="15"/>
    </row>
    <row r="54080" spans="2:2">
      <c r="B54080" s="15"/>
    </row>
    <row r="54081" spans="2:2">
      <c r="B54081" s="15"/>
    </row>
    <row r="54082" spans="2:2">
      <c r="B54082" s="15"/>
    </row>
    <row r="54083" spans="2:2">
      <c r="B54083" s="15"/>
    </row>
    <row r="54084" spans="2:2">
      <c r="B54084" s="15"/>
    </row>
    <row r="54085" spans="2:2">
      <c r="B54085" s="15"/>
    </row>
    <row r="54086" spans="2:2">
      <c r="B54086" s="15"/>
    </row>
    <row r="54087" spans="2:2">
      <c r="B54087" s="15"/>
    </row>
    <row r="54088" spans="2:2">
      <c r="B54088" s="15"/>
    </row>
    <row r="54089" spans="2:2">
      <c r="B54089" s="15"/>
    </row>
    <row r="54090" spans="2:2">
      <c r="B54090" s="15"/>
    </row>
    <row r="54091" spans="2:2">
      <c r="B54091" s="15"/>
    </row>
    <row r="54092" spans="2:2">
      <c r="B54092" s="15"/>
    </row>
    <row r="54093" spans="2:2">
      <c r="B54093" s="15"/>
    </row>
    <row r="54094" spans="2:2">
      <c r="B54094" s="15"/>
    </row>
    <row r="54095" spans="2:2">
      <c r="B54095" s="15"/>
    </row>
    <row r="54096" spans="2:2">
      <c r="B54096" s="15"/>
    </row>
    <row r="54097" spans="2:2">
      <c r="B54097" s="15"/>
    </row>
    <row r="54098" spans="2:2">
      <c r="B54098" s="15"/>
    </row>
    <row r="54099" spans="2:2">
      <c r="B54099" s="15"/>
    </row>
    <row r="54100" spans="2:2">
      <c r="B54100" s="15"/>
    </row>
    <row r="54101" spans="2:2">
      <c r="B54101" s="15"/>
    </row>
    <row r="54102" spans="2:2">
      <c r="B54102" s="15"/>
    </row>
    <row r="54103" spans="2:2">
      <c r="B54103" s="15"/>
    </row>
    <row r="54104" spans="2:2">
      <c r="B54104" s="15"/>
    </row>
    <row r="54105" spans="2:2">
      <c r="B54105" s="15"/>
    </row>
    <row r="54106" spans="2:2">
      <c r="B54106" s="15"/>
    </row>
    <row r="54107" spans="2:2">
      <c r="B54107" s="15"/>
    </row>
    <row r="54108" spans="2:2">
      <c r="B54108" s="15"/>
    </row>
    <row r="54109" spans="2:2">
      <c r="B54109" s="15"/>
    </row>
    <row r="54110" spans="2:2">
      <c r="B54110" s="15"/>
    </row>
    <row r="54111" spans="2:2">
      <c r="B54111" s="15"/>
    </row>
    <row r="54112" spans="2:2">
      <c r="B54112" s="15"/>
    </row>
    <row r="54113" spans="2:2">
      <c r="B54113" s="15"/>
    </row>
    <row r="54114" spans="2:2">
      <c r="B54114" s="15"/>
    </row>
    <row r="54115" spans="2:2">
      <c r="B54115" s="15"/>
    </row>
    <row r="54116" spans="2:2">
      <c r="B54116" s="15"/>
    </row>
    <row r="54117" spans="2:2">
      <c r="B54117" s="15"/>
    </row>
    <row r="54118" spans="2:2">
      <c r="B54118" s="15"/>
    </row>
    <row r="54119" spans="2:2">
      <c r="B54119" s="15"/>
    </row>
    <row r="54120" spans="2:2">
      <c r="B54120" s="15"/>
    </row>
    <row r="54121" spans="2:2">
      <c r="B54121" s="15"/>
    </row>
    <row r="54122" spans="2:2">
      <c r="B54122" s="15"/>
    </row>
    <row r="54123" spans="2:2">
      <c r="B54123" s="15"/>
    </row>
    <row r="54124" spans="2:2">
      <c r="B54124" s="15"/>
    </row>
    <row r="54125" spans="2:2">
      <c r="B54125" s="15"/>
    </row>
    <row r="54126" spans="2:2">
      <c r="B54126" s="15"/>
    </row>
    <row r="54127" spans="2:2">
      <c r="B54127" s="15"/>
    </row>
    <row r="54128" spans="2:2">
      <c r="B54128" s="15"/>
    </row>
    <row r="54129" spans="2:2">
      <c r="B54129" s="15"/>
    </row>
    <row r="54130" spans="2:2">
      <c r="B54130" s="15"/>
    </row>
    <row r="54131" spans="2:2">
      <c r="B54131" s="15"/>
    </row>
    <row r="54132" spans="2:2">
      <c r="B54132" s="15"/>
    </row>
    <row r="54133" spans="2:2">
      <c r="B54133" s="15"/>
    </row>
    <row r="54134" spans="2:2">
      <c r="B54134" s="15"/>
    </row>
    <row r="54135" spans="2:2">
      <c r="B54135" s="15"/>
    </row>
    <row r="54136" spans="2:2">
      <c r="B54136" s="15"/>
    </row>
    <row r="54137" spans="2:2">
      <c r="B54137" s="15"/>
    </row>
    <row r="54138" spans="2:2">
      <c r="B54138" s="15"/>
    </row>
    <row r="54139" spans="2:2">
      <c r="B54139" s="15"/>
    </row>
    <row r="54140" spans="2:2">
      <c r="B54140" s="15"/>
    </row>
    <row r="54141" spans="2:2">
      <c r="B54141" s="15"/>
    </row>
    <row r="54142" spans="2:2">
      <c r="B54142" s="15"/>
    </row>
    <row r="54143" spans="2:2">
      <c r="B54143" s="15"/>
    </row>
    <row r="54144" spans="2:2">
      <c r="B54144" s="15"/>
    </row>
    <row r="54145" spans="2:2">
      <c r="B54145" s="15"/>
    </row>
    <row r="54146" spans="2:2">
      <c r="B54146" s="15"/>
    </row>
    <row r="54147" spans="2:2">
      <c r="B54147" s="15"/>
    </row>
    <row r="54148" spans="2:2">
      <c r="B54148" s="15"/>
    </row>
    <row r="54149" spans="2:2">
      <c r="B54149" s="15"/>
    </row>
    <row r="54150" spans="2:2">
      <c r="B54150" s="15"/>
    </row>
    <row r="54151" spans="2:2">
      <c r="B54151" s="15"/>
    </row>
    <row r="54152" spans="2:2">
      <c r="B54152" s="15"/>
    </row>
    <row r="54153" spans="2:2">
      <c r="B54153" s="15"/>
    </row>
    <row r="54154" spans="2:2">
      <c r="B54154" s="15"/>
    </row>
    <row r="54155" spans="2:2">
      <c r="B54155" s="15"/>
    </row>
    <row r="54156" spans="2:2">
      <c r="B54156" s="15"/>
    </row>
    <row r="54157" spans="2:2">
      <c r="B54157" s="15"/>
    </row>
    <row r="54158" spans="2:2">
      <c r="B54158" s="15"/>
    </row>
    <row r="54159" spans="2:2">
      <c r="B54159" s="15"/>
    </row>
    <row r="54160" spans="2:2">
      <c r="B54160" s="15"/>
    </row>
    <row r="54161" spans="2:2">
      <c r="B54161" s="15"/>
    </row>
    <row r="54162" spans="2:2">
      <c r="B54162" s="15"/>
    </row>
    <row r="54163" spans="2:2">
      <c r="B54163" s="15"/>
    </row>
    <row r="54164" spans="2:2">
      <c r="B54164" s="15"/>
    </row>
    <row r="54165" spans="2:2">
      <c r="B54165" s="15"/>
    </row>
    <row r="54166" spans="2:2">
      <c r="B54166" s="15"/>
    </row>
    <row r="54167" spans="2:2">
      <c r="B54167" s="15"/>
    </row>
    <row r="54168" spans="2:2">
      <c r="B54168" s="15"/>
    </row>
    <row r="54169" spans="2:2">
      <c r="B54169" s="15"/>
    </row>
    <row r="54170" spans="2:2">
      <c r="B54170" s="15"/>
    </row>
    <row r="54171" spans="2:2">
      <c r="B54171" s="15"/>
    </row>
    <row r="54172" spans="2:2">
      <c r="B54172" s="15"/>
    </row>
    <row r="54173" spans="2:2">
      <c r="B54173" s="15"/>
    </row>
    <row r="54174" spans="2:2">
      <c r="B54174" s="15"/>
    </row>
    <row r="54175" spans="2:2">
      <c r="B54175" s="15"/>
    </row>
    <row r="54176" spans="2:2">
      <c r="B54176" s="15"/>
    </row>
    <row r="54177" spans="2:2">
      <c r="B54177" s="15"/>
    </row>
    <row r="54178" spans="2:2">
      <c r="B54178" s="15"/>
    </row>
    <row r="54179" spans="2:2">
      <c r="B54179" s="15"/>
    </row>
    <row r="54180" spans="2:2">
      <c r="B54180" s="15"/>
    </row>
    <row r="54181" spans="2:2">
      <c r="B54181" s="15"/>
    </row>
    <row r="54182" spans="2:2">
      <c r="B54182" s="15"/>
    </row>
    <row r="54183" spans="2:2">
      <c r="B54183" s="15"/>
    </row>
    <row r="54184" spans="2:2">
      <c r="B54184" s="15"/>
    </row>
    <row r="54185" spans="2:2">
      <c r="B54185" s="15"/>
    </row>
    <row r="54186" spans="2:2">
      <c r="B54186" s="15"/>
    </row>
    <row r="54187" spans="2:2">
      <c r="B54187" s="15"/>
    </row>
    <row r="54188" spans="2:2">
      <c r="B54188" s="15"/>
    </row>
    <row r="54189" spans="2:2">
      <c r="B54189" s="15"/>
    </row>
    <row r="54190" spans="2:2">
      <c r="B54190" s="15"/>
    </row>
    <row r="54191" spans="2:2">
      <c r="B54191" s="15"/>
    </row>
    <row r="54192" spans="2:2">
      <c r="B54192" s="15"/>
    </row>
    <row r="54193" spans="2:2">
      <c r="B54193" s="15"/>
    </row>
    <row r="54194" spans="2:2">
      <c r="B54194" s="15"/>
    </row>
    <row r="54195" spans="2:2">
      <c r="B54195" s="15"/>
    </row>
    <row r="54196" spans="2:2">
      <c r="B54196" s="15"/>
    </row>
    <row r="54197" spans="2:2">
      <c r="B54197" s="15"/>
    </row>
    <row r="54198" spans="2:2">
      <c r="B54198" s="15"/>
    </row>
    <row r="54199" spans="2:2">
      <c r="B54199" s="15"/>
    </row>
    <row r="54200" spans="2:2">
      <c r="B54200" s="15"/>
    </row>
    <row r="54201" spans="2:2">
      <c r="B54201" s="15"/>
    </row>
    <row r="54202" spans="2:2">
      <c r="B54202" s="15"/>
    </row>
    <row r="54203" spans="2:2">
      <c r="B54203" s="15"/>
    </row>
    <row r="54204" spans="2:2">
      <c r="B54204" s="15"/>
    </row>
    <row r="54205" spans="2:2">
      <c r="B54205" s="15"/>
    </row>
    <row r="54206" spans="2:2">
      <c r="B54206" s="15"/>
    </row>
    <row r="54207" spans="2:2">
      <c r="B54207" s="15"/>
    </row>
    <row r="54208" spans="2:2">
      <c r="B54208" s="15"/>
    </row>
    <row r="54209" spans="2:2">
      <c r="B54209" s="15"/>
    </row>
    <row r="54210" spans="2:2">
      <c r="B54210" s="15"/>
    </row>
    <row r="54211" spans="2:2">
      <c r="B54211" s="15"/>
    </row>
    <row r="54212" spans="2:2">
      <c r="B54212" s="15"/>
    </row>
    <row r="54213" spans="2:2">
      <c r="B54213" s="15"/>
    </row>
    <row r="54214" spans="2:2">
      <c r="B54214" s="15"/>
    </row>
    <row r="54215" spans="2:2">
      <c r="B54215" s="15"/>
    </row>
    <row r="54216" spans="2:2">
      <c r="B54216" s="15"/>
    </row>
    <row r="54217" spans="2:2">
      <c r="B54217" s="15"/>
    </row>
    <row r="54218" spans="2:2">
      <c r="B54218" s="15"/>
    </row>
    <row r="54219" spans="2:2">
      <c r="B54219" s="15"/>
    </row>
    <row r="54220" spans="2:2">
      <c r="B54220" s="15"/>
    </row>
    <row r="54221" spans="2:2">
      <c r="B54221" s="15"/>
    </row>
    <row r="54222" spans="2:2">
      <c r="B54222" s="15"/>
    </row>
    <row r="54223" spans="2:2">
      <c r="B54223" s="15"/>
    </row>
    <row r="54224" spans="2:2">
      <c r="B54224" s="15"/>
    </row>
    <row r="54225" spans="2:2">
      <c r="B54225" s="15"/>
    </row>
    <row r="54226" spans="2:2">
      <c r="B54226" s="15"/>
    </row>
    <row r="54227" spans="2:2">
      <c r="B54227" s="15"/>
    </row>
    <row r="54228" spans="2:2">
      <c r="B54228" s="15"/>
    </row>
    <row r="54229" spans="2:2">
      <c r="B54229" s="15"/>
    </row>
    <row r="54230" spans="2:2">
      <c r="B54230" s="15"/>
    </row>
    <row r="54231" spans="2:2">
      <c r="B54231" s="15"/>
    </row>
    <row r="54232" spans="2:2">
      <c r="B54232" s="15"/>
    </row>
    <row r="54233" spans="2:2">
      <c r="B54233" s="15"/>
    </row>
    <row r="54234" spans="2:2">
      <c r="B54234" s="15"/>
    </row>
    <row r="54235" spans="2:2">
      <c r="B54235" s="15"/>
    </row>
    <row r="54236" spans="2:2">
      <c r="B54236" s="15"/>
    </row>
    <row r="54237" spans="2:2">
      <c r="B54237" s="15"/>
    </row>
    <row r="54238" spans="2:2">
      <c r="B54238" s="15"/>
    </row>
    <row r="54239" spans="2:2">
      <c r="B54239" s="15"/>
    </row>
    <row r="54240" spans="2:2">
      <c r="B54240" s="15"/>
    </row>
    <row r="54241" spans="2:2">
      <c r="B54241" s="15"/>
    </row>
    <row r="54242" spans="2:2">
      <c r="B54242" s="15"/>
    </row>
    <row r="54243" spans="2:2">
      <c r="B54243" s="15"/>
    </row>
    <row r="54244" spans="2:2">
      <c r="B54244" s="15"/>
    </row>
    <row r="54245" spans="2:2">
      <c r="B54245" s="15"/>
    </row>
    <row r="54246" spans="2:2">
      <c r="B54246" s="15"/>
    </row>
    <row r="54247" spans="2:2">
      <c r="B54247" s="15"/>
    </row>
    <row r="54248" spans="2:2">
      <c r="B54248" s="15"/>
    </row>
    <row r="54249" spans="2:2">
      <c r="B54249" s="15"/>
    </row>
    <row r="54250" spans="2:2">
      <c r="B54250" s="15"/>
    </row>
    <row r="54251" spans="2:2">
      <c r="B54251" s="15"/>
    </row>
    <row r="54252" spans="2:2">
      <c r="B54252" s="15"/>
    </row>
    <row r="54253" spans="2:2">
      <c r="B54253" s="15"/>
    </row>
    <row r="54254" spans="2:2">
      <c r="B54254" s="15"/>
    </row>
    <row r="54255" spans="2:2">
      <c r="B54255" s="15"/>
    </row>
    <row r="54256" spans="2:2">
      <c r="B54256" s="15"/>
    </row>
    <row r="54257" spans="2:2">
      <c r="B54257" s="15"/>
    </row>
    <row r="54258" spans="2:2">
      <c r="B54258" s="15"/>
    </row>
    <row r="54259" spans="2:2">
      <c r="B54259" s="15"/>
    </row>
    <row r="54260" spans="2:2">
      <c r="B54260" s="15"/>
    </row>
    <row r="54261" spans="2:2">
      <c r="B54261" s="15"/>
    </row>
    <row r="54262" spans="2:2">
      <c r="B54262" s="15"/>
    </row>
    <row r="54263" spans="2:2">
      <c r="B54263" s="15"/>
    </row>
    <row r="54264" spans="2:2">
      <c r="B54264" s="15"/>
    </row>
    <row r="54265" spans="2:2">
      <c r="B54265" s="15"/>
    </row>
    <row r="54266" spans="2:2">
      <c r="B54266" s="15"/>
    </row>
    <row r="54267" spans="2:2">
      <c r="B54267" s="15"/>
    </row>
    <row r="54268" spans="2:2">
      <c r="B54268" s="15"/>
    </row>
    <row r="54269" spans="2:2">
      <c r="B54269" s="15"/>
    </row>
    <row r="54270" spans="2:2">
      <c r="B54270" s="15"/>
    </row>
    <row r="54271" spans="2:2">
      <c r="B54271" s="15"/>
    </row>
    <row r="54272" spans="2:2">
      <c r="B54272" s="15"/>
    </row>
    <row r="54273" spans="2:2">
      <c r="B54273" s="15"/>
    </row>
    <row r="54274" spans="2:2">
      <c r="B54274" s="15"/>
    </row>
    <row r="54275" spans="2:2">
      <c r="B54275" s="15"/>
    </row>
    <row r="54276" spans="2:2">
      <c r="B54276" s="15"/>
    </row>
    <row r="54277" spans="2:2">
      <c r="B54277" s="15"/>
    </row>
    <row r="54278" spans="2:2">
      <c r="B54278" s="15"/>
    </row>
    <row r="54279" spans="2:2">
      <c r="B54279" s="15"/>
    </row>
    <row r="54280" spans="2:2">
      <c r="B54280" s="15"/>
    </row>
    <row r="54281" spans="2:2">
      <c r="B54281" s="15"/>
    </row>
    <row r="54282" spans="2:2">
      <c r="B54282" s="15"/>
    </row>
    <row r="54283" spans="2:2">
      <c r="B54283" s="15"/>
    </row>
    <row r="54284" spans="2:2">
      <c r="B54284" s="15"/>
    </row>
    <row r="54285" spans="2:2">
      <c r="B54285" s="15"/>
    </row>
    <row r="54286" spans="2:2">
      <c r="B54286" s="15"/>
    </row>
    <row r="54287" spans="2:2">
      <c r="B54287" s="15"/>
    </row>
    <row r="54288" spans="2:2">
      <c r="B54288" s="15"/>
    </row>
    <row r="54289" spans="2:2">
      <c r="B54289" s="15"/>
    </row>
    <row r="54290" spans="2:2">
      <c r="B54290" s="15"/>
    </row>
    <row r="54291" spans="2:2">
      <c r="B54291" s="15"/>
    </row>
    <row r="54292" spans="2:2">
      <c r="B54292" s="15"/>
    </row>
    <row r="54293" spans="2:2">
      <c r="B54293" s="15"/>
    </row>
    <row r="54294" spans="2:2">
      <c r="B54294" s="15"/>
    </row>
    <row r="54295" spans="2:2">
      <c r="B54295" s="15"/>
    </row>
    <row r="54296" spans="2:2">
      <c r="B54296" s="15"/>
    </row>
    <row r="54297" spans="2:2">
      <c r="B54297" s="15"/>
    </row>
    <row r="54298" spans="2:2">
      <c r="B54298" s="15"/>
    </row>
    <row r="54299" spans="2:2">
      <c r="B54299" s="15"/>
    </row>
    <row r="54300" spans="2:2">
      <c r="B54300" s="15"/>
    </row>
    <row r="54301" spans="2:2">
      <c r="B54301" s="15"/>
    </row>
    <row r="54302" spans="2:2">
      <c r="B54302" s="15"/>
    </row>
    <row r="54303" spans="2:2">
      <c r="B54303" s="15"/>
    </row>
    <row r="54304" spans="2:2">
      <c r="B54304" s="15"/>
    </row>
    <row r="54305" spans="2:2">
      <c r="B54305" s="15"/>
    </row>
    <row r="54306" spans="2:2">
      <c r="B54306" s="15"/>
    </row>
    <row r="54307" spans="2:2">
      <c r="B54307" s="15"/>
    </row>
    <row r="54308" spans="2:2">
      <c r="B54308" s="15"/>
    </row>
    <row r="54309" spans="2:2">
      <c r="B54309" s="15"/>
    </row>
    <row r="54310" spans="2:2">
      <c r="B54310" s="15"/>
    </row>
    <row r="54311" spans="2:2">
      <c r="B54311" s="15"/>
    </row>
    <row r="54312" spans="2:2">
      <c r="B54312" s="15"/>
    </row>
    <row r="54313" spans="2:2">
      <c r="B54313" s="15"/>
    </row>
    <row r="54314" spans="2:2">
      <c r="B54314" s="15"/>
    </row>
    <row r="54315" spans="2:2">
      <c r="B54315" s="15"/>
    </row>
    <row r="54316" spans="2:2">
      <c r="B54316" s="15"/>
    </row>
    <row r="54317" spans="2:2">
      <c r="B54317" s="15"/>
    </row>
    <row r="54318" spans="2:2">
      <c r="B54318" s="15"/>
    </row>
    <row r="54319" spans="2:2">
      <c r="B54319" s="15"/>
    </row>
    <row r="54320" spans="2:2">
      <c r="B54320" s="15"/>
    </row>
    <row r="54321" spans="2:2">
      <c r="B54321" s="15"/>
    </row>
    <row r="54322" spans="2:2">
      <c r="B54322" s="15"/>
    </row>
    <row r="54323" spans="2:2">
      <c r="B54323" s="15"/>
    </row>
    <row r="54324" spans="2:2">
      <c r="B54324" s="15"/>
    </row>
    <row r="54325" spans="2:2">
      <c r="B54325" s="15"/>
    </row>
    <row r="54326" spans="2:2">
      <c r="B54326" s="15"/>
    </row>
    <row r="54327" spans="2:2">
      <c r="B54327" s="15"/>
    </row>
    <row r="54328" spans="2:2">
      <c r="B54328" s="15"/>
    </row>
    <row r="54329" spans="2:2">
      <c r="B54329" s="15"/>
    </row>
    <row r="54330" spans="2:2">
      <c r="B54330" s="15"/>
    </row>
    <row r="54331" spans="2:2">
      <c r="B54331" s="15"/>
    </row>
    <row r="54332" spans="2:2">
      <c r="B54332" s="15"/>
    </row>
    <row r="54333" spans="2:2">
      <c r="B54333" s="15"/>
    </row>
    <row r="54334" spans="2:2">
      <c r="B54334" s="15"/>
    </row>
    <row r="54335" spans="2:2">
      <c r="B54335" s="15"/>
    </row>
    <row r="54336" spans="2:2">
      <c r="B54336" s="15"/>
    </row>
    <row r="54337" spans="2:2">
      <c r="B54337" s="15"/>
    </row>
    <row r="54338" spans="2:2">
      <c r="B54338" s="15"/>
    </row>
    <row r="54339" spans="2:2">
      <c r="B54339" s="15"/>
    </row>
    <row r="54340" spans="2:2">
      <c r="B54340" s="15"/>
    </row>
    <row r="54341" spans="2:2">
      <c r="B54341" s="15"/>
    </row>
    <row r="54342" spans="2:2">
      <c r="B54342" s="15"/>
    </row>
    <row r="54343" spans="2:2">
      <c r="B54343" s="15"/>
    </row>
    <row r="54344" spans="2:2">
      <c r="B54344" s="15"/>
    </row>
    <row r="54345" spans="2:2">
      <c r="B54345" s="15"/>
    </row>
    <row r="54346" spans="2:2">
      <c r="B54346" s="15"/>
    </row>
    <row r="54347" spans="2:2">
      <c r="B54347" s="15"/>
    </row>
    <row r="54348" spans="2:2">
      <c r="B54348" s="15"/>
    </row>
    <row r="54349" spans="2:2">
      <c r="B54349" s="15"/>
    </row>
    <row r="54350" spans="2:2">
      <c r="B54350" s="15"/>
    </row>
    <row r="54351" spans="2:2">
      <c r="B54351" s="15"/>
    </row>
    <row r="54352" spans="2:2">
      <c r="B54352" s="15"/>
    </row>
    <row r="54353" spans="2:2">
      <c r="B54353" s="15"/>
    </row>
    <row r="54354" spans="2:2">
      <c r="B54354" s="15"/>
    </row>
    <row r="54355" spans="2:2">
      <c r="B54355" s="15"/>
    </row>
    <row r="54356" spans="2:2">
      <c r="B54356" s="15"/>
    </row>
    <row r="54357" spans="2:2">
      <c r="B54357" s="15"/>
    </row>
    <row r="54358" spans="2:2">
      <c r="B54358" s="15"/>
    </row>
    <row r="54359" spans="2:2">
      <c r="B54359" s="15"/>
    </row>
    <row r="54360" spans="2:2">
      <c r="B54360" s="15"/>
    </row>
    <row r="54361" spans="2:2">
      <c r="B54361" s="15"/>
    </row>
    <row r="54362" spans="2:2">
      <c r="B54362" s="15"/>
    </row>
    <row r="54363" spans="2:2">
      <c r="B54363" s="15"/>
    </row>
    <row r="54364" spans="2:2">
      <c r="B54364" s="15"/>
    </row>
    <row r="54365" spans="2:2">
      <c r="B54365" s="15"/>
    </row>
    <row r="54366" spans="2:2">
      <c r="B54366" s="15"/>
    </row>
    <row r="54367" spans="2:2">
      <c r="B54367" s="15"/>
    </row>
    <row r="54368" spans="2:2">
      <c r="B54368" s="15"/>
    </row>
    <row r="54369" spans="2:2">
      <c r="B54369" s="15"/>
    </row>
    <row r="54370" spans="2:2">
      <c r="B54370" s="15"/>
    </row>
    <row r="54371" spans="2:2">
      <c r="B54371" s="15"/>
    </row>
    <row r="54372" spans="2:2">
      <c r="B54372" s="15"/>
    </row>
    <row r="54373" spans="2:2">
      <c r="B54373" s="15"/>
    </row>
    <row r="54374" spans="2:2">
      <c r="B54374" s="15"/>
    </row>
    <row r="54375" spans="2:2">
      <c r="B54375" s="15"/>
    </row>
    <row r="54376" spans="2:2">
      <c r="B54376" s="15"/>
    </row>
    <row r="54377" spans="2:2">
      <c r="B54377" s="15"/>
    </row>
    <row r="54378" spans="2:2">
      <c r="B54378" s="15"/>
    </row>
    <row r="54379" spans="2:2">
      <c r="B54379" s="15"/>
    </row>
    <row r="54380" spans="2:2">
      <c r="B54380" s="15"/>
    </row>
    <row r="54381" spans="2:2">
      <c r="B54381" s="15"/>
    </row>
    <row r="54382" spans="2:2">
      <c r="B54382" s="15"/>
    </row>
    <row r="54383" spans="2:2">
      <c r="B54383" s="15"/>
    </row>
    <row r="54384" spans="2:2">
      <c r="B54384" s="15"/>
    </row>
    <row r="54385" spans="2:2">
      <c r="B54385" s="15"/>
    </row>
    <row r="54386" spans="2:2">
      <c r="B54386" s="15"/>
    </row>
    <row r="54387" spans="2:2">
      <c r="B54387" s="15"/>
    </row>
    <row r="54388" spans="2:2">
      <c r="B54388" s="15"/>
    </row>
    <row r="54389" spans="2:2">
      <c r="B54389" s="15"/>
    </row>
    <row r="54390" spans="2:2">
      <c r="B54390" s="15"/>
    </row>
    <row r="54391" spans="2:2">
      <c r="B54391" s="15"/>
    </row>
    <row r="54392" spans="2:2">
      <c r="B54392" s="15"/>
    </row>
    <row r="54393" spans="2:2">
      <c r="B54393" s="15"/>
    </row>
    <row r="54394" spans="2:2">
      <c r="B54394" s="15"/>
    </row>
    <row r="54395" spans="2:2">
      <c r="B54395" s="15"/>
    </row>
    <row r="54396" spans="2:2">
      <c r="B54396" s="15"/>
    </row>
    <row r="54397" spans="2:2">
      <c r="B54397" s="15"/>
    </row>
    <row r="54398" spans="2:2">
      <c r="B54398" s="15"/>
    </row>
    <row r="54399" spans="2:2">
      <c r="B54399" s="15"/>
    </row>
    <row r="54400" spans="2:2">
      <c r="B54400" s="15"/>
    </row>
    <row r="54401" spans="2:2">
      <c r="B54401" s="15"/>
    </row>
    <row r="54402" spans="2:2">
      <c r="B54402" s="15"/>
    </row>
    <row r="54403" spans="2:2">
      <c r="B54403" s="15"/>
    </row>
    <row r="54404" spans="2:2">
      <c r="B54404" s="15"/>
    </row>
    <row r="54405" spans="2:2">
      <c r="B54405" s="15"/>
    </row>
    <row r="54406" spans="2:2">
      <c r="B54406" s="15"/>
    </row>
    <row r="54407" spans="2:2">
      <c r="B54407" s="15"/>
    </row>
    <row r="54408" spans="2:2">
      <c r="B54408" s="15"/>
    </row>
    <row r="54409" spans="2:2">
      <c r="B54409" s="15"/>
    </row>
    <row r="54410" spans="2:2">
      <c r="B54410" s="15"/>
    </row>
    <row r="54411" spans="2:2">
      <c r="B54411" s="15"/>
    </row>
    <row r="54412" spans="2:2">
      <c r="B54412" s="15"/>
    </row>
    <row r="54413" spans="2:2">
      <c r="B54413" s="15"/>
    </row>
    <row r="54414" spans="2:2">
      <c r="B54414" s="15"/>
    </row>
    <row r="54415" spans="2:2">
      <c r="B54415" s="15"/>
    </row>
    <row r="54416" spans="2:2">
      <c r="B54416" s="15"/>
    </row>
    <row r="54417" spans="2:2">
      <c r="B54417" s="15"/>
    </row>
    <row r="54418" spans="2:2">
      <c r="B54418" s="15"/>
    </row>
    <row r="54419" spans="2:2">
      <c r="B54419" s="15"/>
    </row>
    <row r="54420" spans="2:2">
      <c r="B54420" s="15"/>
    </row>
    <row r="54421" spans="2:2">
      <c r="B54421" s="15"/>
    </row>
    <row r="54422" spans="2:2">
      <c r="B54422" s="15"/>
    </row>
    <row r="54423" spans="2:2">
      <c r="B54423" s="15"/>
    </row>
    <row r="54424" spans="2:2">
      <c r="B54424" s="15"/>
    </row>
    <row r="54425" spans="2:2">
      <c r="B54425" s="15"/>
    </row>
    <row r="54426" spans="2:2">
      <c r="B54426" s="15"/>
    </row>
    <row r="54427" spans="2:2">
      <c r="B54427" s="15"/>
    </row>
    <row r="54428" spans="2:2">
      <c r="B54428" s="15"/>
    </row>
    <row r="54429" spans="2:2">
      <c r="B54429" s="15"/>
    </row>
    <row r="54430" spans="2:2">
      <c r="B54430" s="15"/>
    </row>
    <row r="54431" spans="2:2">
      <c r="B54431" s="15"/>
    </row>
    <row r="54432" spans="2:2">
      <c r="B54432" s="15"/>
    </row>
    <row r="54433" spans="2:2">
      <c r="B54433" s="15"/>
    </row>
    <row r="54434" spans="2:2">
      <c r="B54434" s="15"/>
    </row>
    <row r="54435" spans="2:2">
      <c r="B54435" s="15"/>
    </row>
    <row r="54436" spans="2:2">
      <c r="B54436" s="15"/>
    </row>
    <row r="54437" spans="2:2">
      <c r="B54437" s="15"/>
    </row>
    <row r="54438" spans="2:2">
      <c r="B54438" s="15"/>
    </row>
    <row r="54439" spans="2:2">
      <c r="B54439" s="15"/>
    </row>
    <row r="54440" spans="2:2">
      <c r="B54440" s="15"/>
    </row>
    <row r="54441" spans="2:2">
      <c r="B54441" s="15"/>
    </row>
    <row r="54442" spans="2:2">
      <c r="B54442" s="15"/>
    </row>
    <row r="54443" spans="2:2">
      <c r="B54443" s="15"/>
    </row>
    <row r="54444" spans="2:2">
      <c r="B54444" s="15"/>
    </row>
    <row r="54445" spans="2:2">
      <c r="B54445" s="15"/>
    </row>
    <row r="54446" spans="2:2">
      <c r="B54446" s="15"/>
    </row>
    <row r="54447" spans="2:2">
      <c r="B54447" s="15"/>
    </row>
    <row r="54448" spans="2:2">
      <c r="B54448" s="15"/>
    </row>
    <row r="54449" spans="2:2">
      <c r="B54449" s="15"/>
    </row>
    <row r="54450" spans="2:2">
      <c r="B54450" s="15"/>
    </row>
    <row r="54451" spans="2:2">
      <c r="B54451" s="15"/>
    </row>
    <row r="54452" spans="2:2">
      <c r="B54452" s="15"/>
    </row>
    <row r="54453" spans="2:2">
      <c r="B54453" s="15"/>
    </row>
    <row r="54454" spans="2:2">
      <c r="B54454" s="15"/>
    </row>
    <row r="54455" spans="2:2">
      <c r="B54455" s="15"/>
    </row>
    <row r="54456" spans="2:2">
      <c r="B54456" s="15"/>
    </row>
    <row r="54457" spans="2:2">
      <c r="B54457" s="15"/>
    </row>
    <row r="54458" spans="2:2">
      <c r="B54458" s="15"/>
    </row>
    <row r="54459" spans="2:2">
      <c r="B54459" s="15"/>
    </row>
    <row r="54460" spans="2:2">
      <c r="B54460" s="15"/>
    </row>
    <row r="54461" spans="2:2">
      <c r="B54461" s="15"/>
    </row>
    <row r="54462" spans="2:2">
      <c r="B54462" s="15"/>
    </row>
    <row r="54463" spans="2:2">
      <c r="B54463" s="15"/>
    </row>
    <row r="54464" spans="2:2">
      <c r="B54464" s="15"/>
    </row>
    <row r="54465" spans="2:2">
      <c r="B54465" s="15"/>
    </row>
    <row r="54466" spans="2:2">
      <c r="B54466" s="15"/>
    </row>
    <row r="54467" spans="2:2">
      <c r="B54467" s="15"/>
    </row>
    <row r="54468" spans="2:2">
      <c r="B54468" s="15"/>
    </row>
    <row r="54469" spans="2:2">
      <c r="B54469" s="15"/>
    </row>
    <row r="54470" spans="2:2">
      <c r="B54470" s="15"/>
    </row>
    <row r="54471" spans="2:2">
      <c r="B54471" s="15"/>
    </row>
    <row r="54472" spans="2:2">
      <c r="B54472" s="15"/>
    </row>
    <row r="54473" spans="2:2">
      <c r="B54473" s="15"/>
    </row>
    <row r="54474" spans="2:2">
      <c r="B54474" s="15"/>
    </row>
    <row r="54475" spans="2:2">
      <c r="B54475" s="15"/>
    </row>
    <row r="54476" spans="2:2">
      <c r="B54476" s="15"/>
    </row>
    <row r="54477" spans="2:2">
      <c r="B54477" s="15"/>
    </row>
    <row r="54478" spans="2:2">
      <c r="B54478" s="15"/>
    </row>
    <row r="54479" spans="2:2">
      <c r="B54479" s="15"/>
    </row>
    <row r="54480" spans="2:2">
      <c r="B54480" s="15"/>
    </row>
    <row r="54481" spans="2:2">
      <c r="B54481" s="15"/>
    </row>
    <row r="54482" spans="2:2">
      <c r="B54482" s="15"/>
    </row>
    <row r="54483" spans="2:2">
      <c r="B54483" s="15"/>
    </row>
    <row r="54484" spans="2:2">
      <c r="B54484" s="15"/>
    </row>
    <row r="54485" spans="2:2">
      <c r="B54485" s="15"/>
    </row>
    <row r="54486" spans="2:2">
      <c r="B54486" s="15"/>
    </row>
    <row r="54487" spans="2:2">
      <c r="B54487" s="15"/>
    </row>
    <row r="54488" spans="2:2">
      <c r="B54488" s="15"/>
    </row>
    <row r="54489" spans="2:2">
      <c r="B54489" s="15"/>
    </row>
    <row r="54490" spans="2:2">
      <c r="B54490" s="15"/>
    </row>
    <row r="54491" spans="2:2">
      <c r="B54491" s="15"/>
    </row>
    <row r="54492" spans="2:2">
      <c r="B54492" s="15"/>
    </row>
    <row r="54493" spans="2:2">
      <c r="B54493" s="15"/>
    </row>
    <row r="54494" spans="2:2">
      <c r="B54494" s="15"/>
    </row>
    <row r="54495" spans="2:2">
      <c r="B54495" s="15"/>
    </row>
    <row r="54496" spans="2:2">
      <c r="B54496" s="15"/>
    </row>
    <row r="54497" spans="2:2">
      <c r="B54497" s="15"/>
    </row>
    <row r="54498" spans="2:2">
      <c r="B54498" s="15"/>
    </row>
    <row r="54499" spans="2:2">
      <c r="B54499" s="15"/>
    </row>
    <row r="54500" spans="2:2">
      <c r="B54500" s="15"/>
    </row>
    <row r="54501" spans="2:2">
      <c r="B54501" s="15"/>
    </row>
    <row r="54502" spans="2:2">
      <c r="B54502" s="15"/>
    </row>
    <row r="54503" spans="2:2">
      <c r="B54503" s="15"/>
    </row>
    <row r="54504" spans="2:2">
      <c r="B54504" s="15"/>
    </row>
    <row r="54505" spans="2:2">
      <c r="B54505" s="15"/>
    </row>
    <row r="54506" spans="2:2">
      <c r="B54506" s="15"/>
    </row>
    <row r="54507" spans="2:2">
      <c r="B54507" s="15"/>
    </row>
    <row r="54508" spans="2:2">
      <c r="B54508" s="15"/>
    </row>
    <row r="54509" spans="2:2">
      <c r="B54509" s="15"/>
    </row>
    <row r="54510" spans="2:2">
      <c r="B54510" s="15"/>
    </row>
    <row r="54511" spans="2:2">
      <c r="B54511" s="15"/>
    </row>
    <row r="54512" spans="2:2">
      <c r="B54512" s="15"/>
    </row>
    <row r="54513" spans="2:2">
      <c r="B54513" s="15"/>
    </row>
    <row r="54514" spans="2:2">
      <c r="B54514" s="15"/>
    </row>
    <row r="54515" spans="2:2">
      <c r="B54515" s="15"/>
    </row>
    <row r="54516" spans="2:2">
      <c r="B54516" s="15"/>
    </row>
    <row r="54517" spans="2:2">
      <c r="B54517" s="15"/>
    </row>
    <row r="54518" spans="2:2">
      <c r="B54518" s="15"/>
    </row>
    <row r="54519" spans="2:2">
      <c r="B54519" s="15"/>
    </row>
    <row r="54520" spans="2:2">
      <c r="B54520" s="15"/>
    </row>
    <row r="54521" spans="2:2">
      <c r="B54521" s="15"/>
    </row>
    <row r="54522" spans="2:2">
      <c r="B54522" s="15"/>
    </row>
    <row r="54523" spans="2:2">
      <c r="B54523" s="15"/>
    </row>
    <row r="54524" spans="2:2">
      <c r="B54524" s="15"/>
    </row>
    <row r="54525" spans="2:2">
      <c r="B54525" s="15"/>
    </row>
    <row r="54526" spans="2:2">
      <c r="B54526" s="15"/>
    </row>
    <row r="54527" spans="2:2">
      <c r="B54527" s="15"/>
    </row>
    <row r="54528" spans="2:2">
      <c r="B54528" s="15"/>
    </row>
    <row r="54529" spans="2:2">
      <c r="B54529" s="15"/>
    </row>
    <row r="54530" spans="2:2">
      <c r="B54530" s="15"/>
    </row>
    <row r="54531" spans="2:2">
      <c r="B54531" s="15"/>
    </row>
    <row r="54532" spans="2:2">
      <c r="B54532" s="15"/>
    </row>
    <row r="54533" spans="2:2">
      <c r="B54533" s="15"/>
    </row>
    <row r="54534" spans="2:2">
      <c r="B54534" s="15"/>
    </row>
    <row r="54535" spans="2:2">
      <c r="B54535" s="15"/>
    </row>
    <row r="54536" spans="2:2">
      <c r="B54536" s="15"/>
    </row>
    <row r="54537" spans="2:2">
      <c r="B54537" s="15"/>
    </row>
    <row r="54538" spans="2:2">
      <c r="B54538" s="15"/>
    </row>
    <row r="54539" spans="2:2">
      <c r="B54539" s="15"/>
    </row>
    <row r="54540" spans="2:2">
      <c r="B54540" s="15"/>
    </row>
    <row r="54541" spans="2:2">
      <c r="B54541" s="15"/>
    </row>
    <row r="54542" spans="2:2">
      <c r="B54542" s="15"/>
    </row>
    <row r="54543" spans="2:2">
      <c r="B54543" s="15"/>
    </row>
    <row r="54544" spans="2:2">
      <c r="B54544" s="15"/>
    </row>
    <row r="54545" spans="2:2">
      <c r="B54545" s="15"/>
    </row>
    <row r="54546" spans="2:2">
      <c r="B54546" s="15"/>
    </row>
    <row r="54547" spans="2:2">
      <c r="B54547" s="15"/>
    </row>
    <row r="54548" spans="2:2">
      <c r="B54548" s="15"/>
    </row>
    <row r="54549" spans="2:2">
      <c r="B54549" s="15"/>
    </row>
    <row r="54550" spans="2:2">
      <c r="B54550" s="15"/>
    </row>
    <row r="54551" spans="2:2">
      <c r="B54551" s="15"/>
    </row>
    <row r="54552" spans="2:2">
      <c r="B54552" s="15"/>
    </row>
    <row r="54553" spans="2:2">
      <c r="B54553" s="15"/>
    </row>
    <row r="54554" spans="2:2">
      <c r="B54554" s="15"/>
    </row>
    <row r="54555" spans="2:2">
      <c r="B54555" s="15"/>
    </row>
    <row r="54556" spans="2:2">
      <c r="B54556" s="15"/>
    </row>
    <row r="54557" spans="2:2">
      <c r="B54557" s="15"/>
    </row>
    <row r="54558" spans="2:2">
      <c r="B54558" s="15"/>
    </row>
    <row r="54559" spans="2:2">
      <c r="B54559" s="15"/>
    </row>
    <row r="54560" spans="2:2">
      <c r="B54560" s="15"/>
    </row>
    <row r="54561" spans="2:2">
      <c r="B54561" s="15"/>
    </row>
    <row r="54562" spans="2:2">
      <c r="B54562" s="15"/>
    </row>
    <row r="54563" spans="2:2">
      <c r="B54563" s="15"/>
    </row>
    <row r="54564" spans="2:2">
      <c r="B54564" s="15"/>
    </row>
    <row r="54565" spans="2:2">
      <c r="B54565" s="15"/>
    </row>
    <row r="54566" spans="2:2">
      <c r="B54566" s="15"/>
    </row>
    <row r="54567" spans="2:2">
      <c r="B54567" s="15"/>
    </row>
    <row r="54568" spans="2:2">
      <c r="B54568" s="15"/>
    </row>
    <row r="54569" spans="2:2">
      <c r="B54569" s="15"/>
    </row>
    <row r="54570" spans="2:2">
      <c r="B54570" s="15"/>
    </row>
    <row r="54571" spans="2:2">
      <c r="B54571" s="15"/>
    </row>
    <row r="54572" spans="2:2">
      <c r="B54572" s="15"/>
    </row>
    <row r="54573" spans="2:2">
      <c r="B54573" s="15"/>
    </row>
    <row r="54574" spans="2:2">
      <c r="B54574" s="15"/>
    </row>
    <row r="54575" spans="2:2">
      <c r="B54575" s="15"/>
    </row>
    <row r="54576" spans="2:2">
      <c r="B54576" s="15"/>
    </row>
    <row r="54577" spans="2:2">
      <c r="B54577" s="15"/>
    </row>
    <row r="54578" spans="2:2">
      <c r="B54578" s="15"/>
    </row>
    <row r="54579" spans="2:2">
      <c r="B54579" s="15"/>
    </row>
    <row r="54580" spans="2:2">
      <c r="B54580" s="15"/>
    </row>
    <row r="54581" spans="2:2">
      <c r="B54581" s="15"/>
    </row>
    <row r="54582" spans="2:2">
      <c r="B54582" s="15"/>
    </row>
    <row r="54583" spans="2:2">
      <c r="B54583" s="15"/>
    </row>
    <row r="54584" spans="2:2">
      <c r="B54584" s="15"/>
    </row>
    <row r="54585" spans="2:2">
      <c r="B54585" s="15"/>
    </row>
    <row r="54586" spans="2:2">
      <c r="B54586" s="15"/>
    </row>
    <row r="54587" spans="2:2">
      <c r="B54587" s="15"/>
    </row>
    <row r="54588" spans="2:2">
      <c r="B54588" s="15"/>
    </row>
    <row r="54589" spans="2:2">
      <c r="B54589" s="15"/>
    </row>
    <row r="54590" spans="2:2">
      <c r="B54590" s="15"/>
    </row>
    <row r="54591" spans="2:2">
      <c r="B54591" s="15"/>
    </row>
    <row r="54592" spans="2:2">
      <c r="B54592" s="15"/>
    </row>
    <row r="54593" spans="2:2">
      <c r="B54593" s="15"/>
    </row>
    <row r="54594" spans="2:2">
      <c r="B54594" s="15"/>
    </row>
    <row r="54595" spans="2:2">
      <c r="B54595" s="15"/>
    </row>
    <row r="54596" spans="2:2">
      <c r="B54596" s="15"/>
    </row>
    <row r="54597" spans="2:2">
      <c r="B54597" s="15"/>
    </row>
    <row r="54598" spans="2:2">
      <c r="B54598" s="15"/>
    </row>
    <row r="54599" spans="2:2">
      <c r="B54599" s="15"/>
    </row>
    <row r="54600" spans="2:2">
      <c r="B54600" s="15"/>
    </row>
    <row r="54601" spans="2:2">
      <c r="B54601" s="15"/>
    </row>
    <row r="54602" spans="2:2">
      <c r="B54602" s="15"/>
    </row>
    <row r="54603" spans="2:2">
      <c r="B54603" s="15"/>
    </row>
    <row r="54604" spans="2:2">
      <c r="B54604" s="15"/>
    </row>
    <row r="54605" spans="2:2">
      <c r="B54605" s="15"/>
    </row>
    <row r="54606" spans="2:2">
      <c r="B54606" s="15"/>
    </row>
    <row r="54607" spans="2:2">
      <c r="B54607" s="15"/>
    </row>
    <row r="54608" spans="2:2">
      <c r="B54608" s="15"/>
    </row>
    <row r="54609" spans="2:2">
      <c r="B54609" s="15"/>
    </row>
    <row r="54610" spans="2:2">
      <c r="B54610" s="15"/>
    </row>
    <row r="54611" spans="2:2">
      <c r="B54611" s="15"/>
    </row>
    <row r="54612" spans="2:2">
      <c r="B54612" s="15"/>
    </row>
    <row r="54613" spans="2:2">
      <c r="B54613" s="15"/>
    </row>
    <row r="54614" spans="2:2">
      <c r="B54614" s="15"/>
    </row>
    <row r="54615" spans="2:2">
      <c r="B54615" s="15"/>
    </row>
    <row r="54616" spans="2:2">
      <c r="B54616" s="15"/>
    </row>
    <row r="54617" spans="2:2">
      <c r="B54617" s="15"/>
    </row>
    <row r="54618" spans="2:2">
      <c r="B54618" s="15"/>
    </row>
    <row r="54619" spans="2:2">
      <c r="B54619" s="15"/>
    </row>
    <row r="54620" spans="2:2">
      <c r="B54620" s="15"/>
    </row>
    <row r="54621" spans="2:2">
      <c r="B54621" s="15"/>
    </row>
    <row r="54622" spans="2:2">
      <c r="B54622" s="15"/>
    </row>
    <row r="54623" spans="2:2">
      <c r="B54623" s="15"/>
    </row>
    <row r="54624" spans="2:2">
      <c r="B54624" s="15"/>
    </row>
    <row r="54625" spans="2:2">
      <c r="B54625" s="15"/>
    </row>
    <row r="54626" spans="2:2">
      <c r="B54626" s="15"/>
    </row>
    <row r="54627" spans="2:2">
      <c r="B54627" s="15"/>
    </row>
    <row r="54628" spans="2:2">
      <c r="B54628" s="15"/>
    </row>
    <row r="54629" spans="2:2">
      <c r="B54629" s="15"/>
    </row>
    <row r="54630" spans="2:2">
      <c r="B54630" s="15"/>
    </row>
    <row r="54631" spans="2:2">
      <c r="B54631" s="15"/>
    </row>
    <row r="54632" spans="2:2">
      <c r="B54632" s="15"/>
    </row>
    <row r="54633" spans="2:2">
      <c r="B54633" s="15"/>
    </row>
    <row r="54634" spans="2:2">
      <c r="B54634" s="15"/>
    </row>
    <row r="54635" spans="2:2">
      <c r="B54635" s="15"/>
    </row>
    <row r="54636" spans="2:2">
      <c r="B54636" s="15"/>
    </row>
    <row r="54637" spans="2:2">
      <c r="B54637" s="15"/>
    </row>
    <row r="54638" spans="2:2">
      <c r="B54638" s="15"/>
    </row>
    <row r="54639" spans="2:2">
      <c r="B54639" s="15"/>
    </row>
    <row r="54640" spans="2:2">
      <c r="B54640" s="15"/>
    </row>
    <row r="54641" spans="2:2">
      <c r="B54641" s="15"/>
    </row>
    <row r="54642" spans="2:2">
      <c r="B54642" s="15"/>
    </row>
    <row r="54643" spans="2:2">
      <c r="B54643" s="15"/>
    </row>
    <row r="54644" spans="2:2">
      <c r="B54644" s="15"/>
    </row>
    <row r="54645" spans="2:2">
      <c r="B54645" s="15"/>
    </row>
    <row r="54646" spans="2:2">
      <c r="B54646" s="15"/>
    </row>
    <row r="54647" spans="2:2">
      <c r="B54647" s="15"/>
    </row>
    <row r="54648" spans="2:2">
      <c r="B54648" s="15"/>
    </row>
    <row r="54649" spans="2:2">
      <c r="B54649" s="15"/>
    </row>
    <row r="54650" spans="2:2">
      <c r="B54650" s="15"/>
    </row>
    <row r="54651" spans="2:2">
      <c r="B54651" s="15"/>
    </row>
    <row r="54652" spans="2:2">
      <c r="B54652" s="15"/>
    </row>
    <row r="54653" spans="2:2">
      <c r="B54653" s="15"/>
    </row>
    <row r="54654" spans="2:2">
      <c r="B54654" s="15"/>
    </row>
    <row r="54655" spans="2:2">
      <c r="B54655" s="15"/>
    </row>
    <row r="54656" spans="2:2">
      <c r="B54656" s="15"/>
    </row>
    <row r="54657" spans="2:2">
      <c r="B54657" s="15"/>
    </row>
    <row r="54658" spans="2:2">
      <c r="B54658" s="15"/>
    </row>
    <row r="54659" spans="2:2">
      <c r="B54659" s="15"/>
    </row>
    <row r="54660" spans="2:2">
      <c r="B54660" s="15"/>
    </row>
    <row r="54661" spans="2:2">
      <c r="B54661" s="15"/>
    </row>
    <row r="54662" spans="2:2">
      <c r="B54662" s="15"/>
    </row>
    <row r="54663" spans="2:2">
      <c r="B54663" s="15"/>
    </row>
    <row r="54664" spans="2:2">
      <c r="B54664" s="15"/>
    </row>
    <row r="54665" spans="2:2">
      <c r="B54665" s="15"/>
    </row>
    <row r="54666" spans="2:2">
      <c r="B54666" s="15"/>
    </row>
    <row r="54667" spans="2:2">
      <c r="B54667" s="15"/>
    </row>
    <row r="54668" spans="2:2">
      <c r="B54668" s="15"/>
    </row>
    <row r="54669" spans="2:2">
      <c r="B54669" s="15"/>
    </row>
    <row r="54670" spans="2:2">
      <c r="B54670" s="15"/>
    </row>
    <row r="54671" spans="2:2">
      <c r="B54671" s="15"/>
    </row>
    <row r="54672" spans="2:2">
      <c r="B54672" s="15"/>
    </row>
    <row r="54673" spans="2:2">
      <c r="B54673" s="15"/>
    </row>
    <row r="54674" spans="2:2">
      <c r="B54674" s="15"/>
    </row>
    <row r="54675" spans="2:2">
      <c r="B54675" s="15"/>
    </row>
    <row r="54676" spans="2:2">
      <c r="B54676" s="15"/>
    </row>
    <row r="54677" spans="2:2">
      <c r="B54677" s="15"/>
    </row>
    <row r="54678" spans="2:2">
      <c r="B54678" s="15"/>
    </row>
    <row r="54679" spans="2:2">
      <c r="B54679" s="15"/>
    </row>
    <row r="54680" spans="2:2">
      <c r="B54680" s="15"/>
    </row>
    <row r="54681" spans="2:2">
      <c r="B54681" s="15"/>
    </row>
    <row r="54682" spans="2:2">
      <c r="B54682" s="15"/>
    </row>
    <row r="54683" spans="2:2">
      <c r="B54683" s="15"/>
    </row>
    <row r="54684" spans="2:2">
      <c r="B54684" s="15"/>
    </row>
    <row r="54685" spans="2:2">
      <c r="B54685" s="15"/>
    </row>
    <row r="54686" spans="2:2">
      <c r="B54686" s="15"/>
    </row>
    <row r="54687" spans="2:2">
      <c r="B54687" s="15"/>
    </row>
    <row r="54688" spans="2:2">
      <c r="B54688" s="15"/>
    </row>
    <row r="54689" spans="2:2">
      <c r="B54689" s="15"/>
    </row>
    <row r="54690" spans="2:2">
      <c r="B54690" s="15"/>
    </row>
    <row r="54691" spans="2:2">
      <c r="B54691" s="15"/>
    </row>
    <row r="54692" spans="2:2">
      <c r="B54692" s="15"/>
    </row>
    <row r="54693" spans="2:2">
      <c r="B54693" s="15"/>
    </row>
    <row r="54694" spans="2:2">
      <c r="B54694" s="15"/>
    </row>
    <row r="54695" spans="2:2">
      <c r="B54695" s="15"/>
    </row>
    <row r="54696" spans="2:2">
      <c r="B54696" s="15"/>
    </row>
    <row r="54697" spans="2:2">
      <c r="B54697" s="15"/>
    </row>
    <row r="54698" spans="2:2">
      <c r="B54698" s="15"/>
    </row>
    <row r="54699" spans="2:2">
      <c r="B54699" s="15"/>
    </row>
    <row r="54700" spans="2:2">
      <c r="B54700" s="15"/>
    </row>
    <row r="54701" spans="2:2">
      <c r="B54701" s="15"/>
    </row>
    <row r="54702" spans="2:2">
      <c r="B54702" s="15"/>
    </row>
    <row r="54703" spans="2:2">
      <c r="B54703" s="15"/>
    </row>
    <row r="54704" spans="2:2">
      <c r="B54704" s="15"/>
    </row>
    <row r="54705" spans="2:2">
      <c r="B54705" s="15"/>
    </row>
    <row r="54706" spans="2:2">
      <c r="B54706" s="15"/>
    </row>
    <row r="54707" spans="2:2">
      <c r="B54707" s="15"/>
    </row>
    <row r="54708" spans="2:2">
      <c r="B54708" s="15"/>
    </row>
    <row r="54709" spans="2:2">
      <c r="B54709" s="15"/>
    </row>
    <row r="54710" spans="2:2">
      <c r="B54710" s="15"/>
    </row>
    <row r="54711" spans="2:2">
      <c r="B54711" s="15"/>
    </row>
    <row r="54712" spans="2:2">
      <c r="B54712" s="15"/>
    </row>
    <row r="54713" spans="2:2">
      <c r="B54713" s="15"/>
    </row>
    <row r="54714" spans="2:2">
      <c r="B54714" s="15"/>
    </row>
    <row r="54715" spans="2:2">
      <c r="B54715" s="15"/>
    </row>
    <row r="54716" spans="2:2">
      <c r="B54716" s="15"/>
    </row>
    <row r="54717" spans="2:2">
      <c r="B54717" s="15"/>
    </row>
    <row r="54718" spans="2:2">
      <c r="B54718" s="15"/>
    </row>
    <row r="54719" spans="2:2">
      <c r="B54719" s="15"/>
    </row>
    <row r="54720" spans="2:2">
      <c r="B54720" s="15"/>
    </row>
    <row r="54721" spans="2:2">
      <c r="B54721" s="15"/>
    </row>
    <row r="54722" spans="2:2">
      <c r="B54722" s="15"/>
    </row>
    <row r="54723" spans="2:2">
      <c r="B54723" s="15"/>
    </row>
    <row r="54724" spans="2:2">
      <c r="B54724" s="15"/>
    </row>
    <row r="54725" spans="2:2">
      <c r="B54725" s="15"/>
    </row>
    <row r="54726" spans="2:2">
      <c r="B54726" s="15"/>
    </row>
    <row r="54727" spans="2:2">
      <c r="B54727" s="15"/>
    </row>
    <row r="54728" spans="2:2">
      <c r="B54728" s="15"/>
    </row>
    <row r="54729" spans="2:2">
      <c r="B54729" s="15"/>
    </row>
    <row r="54730" spans="2:2">
      <c r="B54730" s="15"/>
    </row>
    <row r="54731" spans="2:2">
      <c r="B54731" s="15"/>
    </row>
    <row r="54732" spans="2:2">
      <c r="B54732" s="15"/>
    </row>
    <row r="54733" spans="2:2">
      <c r="B54733" s="15"/>
    </row>
    <row r="54734" spans="2:2">
      <c r="B54734" s="15"/>
    </row>
    <row r="54735" spans="2:2">
      <c r="B54735" s="15"/>
    </row>
    <row r="54736" spans="2:2">
      <c r="B54736" s="15"/>
    </row>
    <row r="54737" spans="2:2">
      <c r="B54737" s="15"/>
    </row>
    <row r="54738" spans="2:2">
      <c r="B54738" s="15"/>
    </row>
    <row r="54739" spans="2:2">
      <c r="B54739" s="15"/>
    </row>
    <row r="54740" spans="2:2">
      <c r="B54740" s="15"/>
    </row>
    <row r="54741" spans="2:2">
      <c r="B54741" s="15"/>
    </row>
    <row r="54742" spans="2:2">
      <c r="B54742" s="15"/>
    </row>
    <row r="54743" spans="2:2">
      <c r="B54743" s="15"/>
    </row>
    <row r="54744" spans="2:2">
      <c r="B54744" s="15"/>
    </row>
    <row r="54745" spans="2:2">
      <c r="B54745" s="15"/>
    </row>
    <row r="54746" spans="2:2">
      <c r="B54746" s="15"/>
    </row>
    <row r="54747" spans="2:2">
      <c r="B54747" s="15"/>
    </row>
    <row r="54748" spans="2:2">
      <c r="B54748" s="15"/>
    </row>
    <row r="54749" spans="2:2">
      <c r="B54749" s="15"/>
    </row>
    <row r="54750" spans="2:2">
      <c r="B54750" s="15"/>
    </row>
    <row r="54751" spans="2:2">
      <c r="B54751" s="15"/>
    </row>
    <row r="54752" spans="2:2">
      <c r="B54752" s="15"/>
    </row>
    <row r="54753" spans="2:2">
      <c r="B54753" s="15"/>
    </row>
    <row r="54754" spans="2:2">
      <c r="B54754" s="15"/>
    </row>
    <row r="54755" spans="2:2">
      <c r="B54755" s="15"/>
    </row>
    <row r="54756" spans="2:2">
      <c r="B54756" s="15"/>
    </row>
    <row r="54757" spans="2:2">
      <c r="B54757" s="15"/>
    </row>
    <row r="54758" spans="2:2">
      <c r="B54758" s="15"/>
    </row>
    <row r="54759" spans="2:2">
      <c r="B54759" s="15"/>
    </row>
    <row r="54760" spans="2:2">
      <c r="B54760" s="15"/>
    </row>
    <row r="54761" spans="2:2">
      <c r="B54761" s="15"/>
    </row>
    <row r="54762" spans="2:2">
      <c r="B54762" s="15"/>
    </row>
    <row r="54763" spans="2:2">
      <c r="B54763" s="15"/>
    </row>
    <row r="54764" spans="2:2">
      <c r="B54764" s="15"/>
    </row>
    <row r="54765" spans="2:2">
      <c r="B54765" s="15"/>
    </row>
    <row r="54766" spans="2:2">
      <c r="B54766" s="15"/>
    </row>
    <row r="54767" spans="2:2">
      <c r="B54767" s="15"/>
    </row>
    <row r="54768" spans="2:2">
      <c r="B54768" s="15"/>
    </row>
    <row r="54769" spans="2:2">
      <c r="B54769" s="15"/>
    </row>
    <row r="54770" spans="2:2">
      <c r="B54770" s="15"/>
    </row>
    <row r="54771" spans="2:2">
      <c r="B54771" s="15"/>
    </row>
    <row r="54772" spans="2:2">
      <c r="B54772" s="15"/>
    </row>
    <row r="54773" spans="2:2">
      <c r="B54773" s="15"/>
    </row>
    <row r="54774" spans="2:2">
      <c r="B54774" s="15"/>
    </row>
    <row r="54775" spans="2:2">
      <c r="B54775" s="15"/>
    </row>
    <row r="54776" spans="2:2">
      <c r="B54776" s="15"/>
    </row>
    <row r="54777" spans="2:2">
      <c r="B54777" s="15"/>
    </row>
    <row r="54778" spans="2:2">
      <c r="B54778" s="15"/>
    </row>
    <row r="54779" spans="2:2">
      <c r="B54779" s="15"/>
    </row>
    <row r="54780" spans="2:2">
      <c r="B54780" s="15"/>
    </row>
    <row r="54781" spans="2:2">
      <c r="B54781" s="15"/>
    </row>
    <row r="54782" spans="2:2">
      <c r="B54782" s="15"/>
    </row>
    <row r="54783" spans="2:2">
      <c r="B54783" s="15"/>
    </row>
    <row r="54784" spans="2:2">
      <c r="B54784" s="15"/>
    </row>
    <row r="54785" spans="2:2">
      <c r="B54785" s="15"/>
    </row>
    <row r="54786" spans="2:2">
      <c r="B54786" s="15"/>
    </row>
    <row r="54787" spans="2:2">
      <c r="B54787" s="15"/>
    </row>
    <row r="54788" spans="2:2">
      <c r="B54788" s="15"/>
    </row>
    <row r="54789" spans="2:2">
      <c r="B54789" s="15"/>
    </row>
    <row r="54790" spans="2:2">
      <c r="B54790" s="15"/>
    </row>
    <row r="54791" spans="2:2">
      <c r="B54791" s="15"/>
    </row>
    <row r="54792" spans="2:2">
      <c r="B54792" s="15"/>
    </row>
    <row r="54793" spans="2:2">
      <c r="B54793" s="15"/>
    </row>
    <row r="54794" spans="2:2">
      <c r="B54794" s="15"/>
    </row>
    <row r="54795" spans="2:2">
      <c r="B54795" s="15"/>
    </row>
    <row r="54796" spans="2:2">
      <c r="B54796" s="15"/>
    </row>
    <row r="54797" spans="2:2">
      <c r="B54797" s="15"/>
    </row>
    <row r="54798" spans="2:2">
      <c r="B54798" s="15"/>
    </row>
    <row r="54799" spans="2:2">
      <c r="B54799" s="15"/>
    </row>
    <row r="54800" spans="2:2">
      <c r="B54800" s="15"/>
    </row>
    <row r="54801" spans="2:2">
      <c r="B54801" s="15"/>
    </row>
    <row r="54802" spans="2:2">
      <c r="B54802" s="15"/>
    </row>
    <row r="54803" spans="2:2">
      <c r="B54803" s="15"/>
    </row>
    <row r="54804" spans="2:2">
      <c r="B54804" s="15"/>
    </row>
    <row r="54805" spans="2:2">
      <c r="B54805" s="15"/>
    </row>
    <row r="54806" spans="2:2">
      <c r="B54806" s="15"/>
    </row>
    <row r="54807" spans="2:2">
      <c r="B54807" s="15"/>
    </row>
    <row r="54808" spans="2:2">
      <c r="B54808" s="15"/>
    </row>
    <row r="54809" spans="2:2">
      <c r="B54809" s="15"/>
    </row>
    <row r="54810" spans="2:2">
      <c r="B54810" s="15"/>
    </row>
    <row r="54811" spans="2:2">
      <c r="B54811" s="15"/>
    </row>
    <row r="54812" spans="2:2">
      <c r="B54812" s="15"/>
    </row>
    <row r="54813" spans="2:2">
      <c r="B54813" s="15"/>
    </row>
    <row r="54814" spans="2:2">
      <c r="B54814" s="15"/>
    </row>
    <row r="54815" spans="2:2">
      <c r="B54815" s="15"/>
    </row>
    <row r="54816" spans="2:2">
      <c r="B54816" s="15"/>
    </row>
    <row r="54817" spans="2:2">
      <c r="B54817" s="15"/>
    </row>
    <row r="54818" spans="2:2">
      <c r="B54818" s="15"/>
    </row>
    <row r="54819" spans="2:2">
      <c r="B54819" s="15"/>
    </row>
    <row r="54820" spans="2:2">
      <c r="B54820" s="15"/>
    </row>
    <row r="54821" spans="2:2">
      <c r="B54821" s="15"/>
    </row>
    <row r="54822" spans="2:2">
      <c r="B54822" s="15"/>
    </row>
    <row r="54823" spans="2:2">
      <c r="B54823" s="15"/>
    </row>
    <row r="54824" spans="2:2">
      <c r="B54824" s="15"/>
    </row>
    <row r="54825" spans="2:2">
      <c r="B54825" s="15"/>
    </row>
    <row r="54826" spans="2:2">
      <c r="B54826" s="15"/>
    </row>
    <row r="54827" spans="2:2">
      <c r="B54827" s="15"/>
    </row>
    <row r="54828" spans="2:2">
      <c r="B54828" s="15"/>
    </row>
    <row r="54829" spans="2:2">
      <c r="B54829" s="15"/>
    </row>
    <row r="54830" spans="2:2">
      <c r="B54830" s="15"/>
    </row>
    <row r="54831" spans="2:2">
      <c r="B54831" s="15"/>
    </row>
    <row r="54832" spans="2:2">
      <c r="B54832" s="15"/>
    </row>
    <row r="54833" spans="2:2">
      <c r="B54833" s="15"/>
    </row>
    <row r="54834" spans="2:2">
      <c r="B54834" s="15"/>
    </row>
    <row r="54835" spans="2:2">
      <c r="B54835" s="15"/>
    </row>
    <row r="54836" spans="2:2">
      <c r="B54836" s="15"/>
    </row>
    <row r="54837" spans="2:2">
      <c r="B54837" s="15"/>
    </row>
    <row r="54838" spans="2:2">
      <c r="B54838" s="15"/>
    </row>
    <row r="54839" spans="2:2">
      <c r="B54839" s="15"/>
    </row>
    <row r="54840" spans="2:2">
      <c r="B54840" s="15"/>
    </row>
    <row r="54841" spans="2:2">
      <c r="B54841" s="15"/>
    </row>
    <row r="54842" spans="2:2">
      <c r="B54842" s="15"/>
    </row>
    <row r="54843" spans="2:2">
      <c r="B54843" s="15"/>
    </row>
    <row r="54844" spans="2:2">
      <c r="B54844" s="15"/>
    </row>
    <row r="54845" spans="2:2">
      <c r="B54845" s="15"/>
    </row>
    <row r="54846" spans="2:2">
      <c r="B54846" s="15"/>
    </row>
    <row r="54847" spans="2:2">
      <c r="B54847" s="15"/>
    </row>
    <row r="54848" spans="2:2">
      <c r="B54848" s="15"/>
    </row>
    <row r="54849" spans="2:2">
      <c r="B54849" s="15"/>
    </row>
    <row r="54850" spans="2:2">
      <c r="B54850" s="15"/>
    </row>
    <row r="54851" spans="2:2">
      <c r="B54851" s="15"/>
    </row>
    <row r="54852" spans="2:2">
      <c r="B54852" s="15"/>
    </row>
    <row r="54853" spans="2:2">
      <c r="B54853" s="15"/>
    </row>
    <row r="54854" spans="2:2">
      <c r="B54854" s="15"/>
    </row>
    <row r="54855" spans="2:2">
      <c r="B54855" s="15"/>
    </row>
    <row r="54856" spans="2:2">
      <c r="B54856" s="15"/>
    </row>
    <row r="54857" spans="2:2">
      <c r="B54857" s="15"/>
    </row>
    <row r="54858" spans="2:2">
      <c r="B54858" s="15"/>
    </row>
    <row r="54859" spans="2:2">
      <c r="B54859" s="15"/>
    </row>
    <row r="54860" spans="2:2">
      <c r="B54860" s="15"/>
    </row>
    <row r="54861" spans="2:2">
      <c r="B54861" s="15"/>
    </row>
    <row r="54862" spans="2:2">
      <c r="B54862" s="15"/>
    </row>
    <row r="54863" spans="2:2">
      <c r="B54863" s="15"/>
    </row>
    <row r="54864" spans="2:2">
      <c r="B54864" s="15"/>
    </row>
    <row r="54865" spans="2:2">
      <c r="B54865" s="15"/>
    </row>
    <row r="54866" spans="2:2">
      <c r="B54866" s="15"/>
    </row>
    <row r="54867" spans="2:2">
      <c r="B54867" s="15"/>
    </row>
    <row r="54868" spans="2:2">
      <c r="B54868" s="15"/>
    </row>
    <row r="54869" spans="2:2">
      <c r="B54869" s="15"/>
    </row>
    <row r="54870" spans="2:2">
      <c r="B54870" s="15"/>
    </row>
    <row r="54871" spans="2:2">
      <c r="B54871" s="15"/>
    </row>
    <row r="54872" spans="2:2">
      <c r="B54872" s="15"/>
    </row>
    <row r="54873" spans="2:2">
      <c r="B54873" s="15"/>
    </row>
    <row r="54874" spans="2:2">
      <c r="B54874" s="15"/>
    </row>
    <row r="54875" spans="2:2">
      <c r="B54875" s="15"/>
    </row>
    <row r="54876" spans="2:2">
      <c r="B54876" s="15"/>
    </row>
    <row r="54877" spans="2:2">
      <c r="B54877" s="15"/>
    </row>
    <row r="54878" spans="2:2">
      <c r="B54878" s="15"/>
    </row>
    <row r="54879" spans="2:2">
      <c r="B54879" s="15"/>
    </row>
    <row r="54880" spans="2:2">
      <c r="B54880" s="15"/>
    </row>
    <row r="54881" spans="2:2">
      <c r="B54881" s="15"/>
    </row>
    <row r="54882" spans="2:2">
      <c r="B54882" s="15"/>
    </row>
    <row r="54883" spans="2:2">
      <c r="B54883" s="15"/>
    </row>
    <row r="54884" spans="2:2">
      <c r="B54884" s="15"/>
    </row>
    <row r="54885" spans="2:2">
      <c r="B54885" s="15"/>
    </row>
    <row r="54886" spans="2:2">
      <c r="B54886" s="15"/>
    </row>
    <row r="54887" spans="2:2">
      <c r="B54887" s="15"/>
    </row>
    <row r="54888" spans="2:2">
      <c r="B54888" s="15"/>
    </row>
    <row r="54889" spans="2:2">
      <c r="B54889" s="15"/>
    </row>
    <row r="54890" spans="2:2">
      <c r="B54890" s="15"/>
    </row>
    <row r="54891" spans="2:2">
      <c r="B54891" s="15"/>
    </row>
    <row r="54892" spans="2:2">
      <c r="B54892" s="15"/>
    </row>
    <row r="54893" spans="2:2">
      <c r="B54893" s="15"/>
    </row>
    <row r="54894" spans="2:2">
      <c r="B54894" s="15"/>
    </row>
    <row r="54895" spans="2:2">
      <c r="B54895" s="15"/>
    </row>
    <row r="54896" spans="2:2">
      <c r="B54896" s="15"/>
    </row>
    <row r="54897" spans="2:2">
      <c r="B54897" s="15"/>
    </row>
    <row r="54898" spans="2:2">
      <c r="B54898" s="15"/>
    </row>
    <row r="54899" spans="2:2">
      <c r="B54899" s="15"/>
    </row>
    <row r="54900" spans="2:2">
      <c r="B54900" s="15"/>
    </row>
    <row r="54901" spans="2:2">
      <c r="B54901" s="15"/>
    </row>
    <row r="54902" spans="2:2">
      <c r="B54902" s="15"/>
    </row>
    <row r="54903" spans="2:2">
      <c r="B54903" s="15"/>
    </row>
    <row r="54904" spans="2:2">
      <c r="B54904" s="15"/>
    </row>
    <row r="54905" spans="2:2">
      <c r="B54905" s="15"/>
    </row>
    <row r="54906" spans="2:2">
      <c r="B54906" s="15"/>
    </row>
    <row r="54907" spans="2:2">
      <c r="B54907" s="15"/>
    </row>
    <row r="54908" spans="2:2">
      <c r="B54908" s="15"/>
    </row>
    <row r="54909" spans="2:2">
      <c r="B54909" s="15"/>
    </row>
    <row r="54910" spans="2:2">
      <c r="B54910" s="15"/>
    </row>
    <row r="54911" spans="2:2">
      <c r="B54911" s="15"/>
    </row>
    <row r="54912" spans="2:2">
      <c r="B54912" s="15"/>
    </row>
    <row r="54913" spans="2:2">
      <c r="B54913" s="15"/>
    </row>
    <row r="54914" spans="2:2">
      <c r="B54914" s="15"/>
    </row>
    <row r="54915" spans="2:2">
      <c r="B54915" s="15"/>
    </row>
    <row r="54916" spans="2:2">
      <c r="B54916" s="15"/>
    </row>
    <row r="54917" spans="2:2">
      <c r="B54917" s="15"/>
    </row>
    <row r="54918" spans="2:2">
      <c r="B54918" s="15"/>
    </row>
    <row r="54919" spans="2:2">
      <c r="B54919" s="15"/>
    </row>
    <row r="54920" spans="2:2">
      <c r="B54920" s="15"/>
    </row>
    <row r="54921" spans="2:2">
      <c r="B54921" s="15"/>
    </row>
    <row r="54922" spans="2:2">
      <c r="B54922" s="15"/>
    </row>
    <row r="54923" spans="2:2">
      <c r="B54923" s="15"/>
    </row>
    <row r="54924" spans="2:2">
      <c r="B54924" s="15"/>
    </row>
    <row r="54925" spans="2:2">
      <c r="B54925" s="15"/>
    </row>
    <row r="54926" spans="2:2">
      <c r="B54926" s="15"/>
    </row>
    <row r="54927" spans="2:2">
      <c r="B54927" s="15"/>
    </row>
    <row r="54928" spans="2:2">
      <c r="B54928" s="15"/>
    </row>
    <row r="54929" spans="2:2">
      <c r="B54929" s="15"/>
    </row>
    <row r="54930" spans="2:2">
      <c r="B54930" s="15"/>
    </row>
    <row r="54931" spans="2:2">
      <c r="B54931" s="15"/>
    </row>
    <row r="54932" spans="2:2">
      <c r="B54932" s="15"/>
    </row>
    <row r="54933" spans="2:2">
      <c r="B54933" s="15"/>
    </row>
    <row r="54934" spans="2:2">
      <c r="B54934" s="15"/>
    </row>
    <row r="54935" spans="2:2">
      <c r="B54935" s="15"/>
    </row>
    <row r="54936" spans="2:2">
      <c r="B54936" s="15"/>
    </row>
    <row r="54937" spans="2:2">
      <c r="B54937" s="15"/>
    </row>
    <row r="54938" spans="2:2">
      <c r="B54938" s="15"/>
    </row>
    <row r="54939" spans="2:2">
      <c r="B54939" s="15"/>
    </row>
    <row r="54940" spans="2:2">
      <c r="B54940" s="15"/>
    </row>
    <row r="54941" spans="2:2">
      <c r="B54941" s="15"/>
    </row>
    <row r="54942" spans="2:2">
      <c r="B54942" s="15"/>
    </row>
    <row r="54943" spans="2:2">
      <c r="B54943" s="15"/>
    </row>
    <row r="54944" spans="2:2">
      <c r="B54944" s="15"/>
    </row>
    <row r="54945" spans="2:2">
      <c r="B54945" s="15"/>
    </row>
    <row r="54946" spans="2:2">
      <c r="B54946" s="15"/>
    </row>
    <row r="54947" spans="2:2">
      <c r="B54947" s="15"/>
    </row>
    <row r="54948" spans="2:2">
      <c r="B54948" s="15"/>
    </row>
    <row r="54949" spans="2:2">
      <c r="B54949" s="15"/>
    </row>
    <row r="54950" spans="2:2">
      <c r="B54950" s="15"/>
    </row>
    <row r="54951" spans="2:2">
      <c r="B54951" s="15"/>
    </row>
    <row r="54952" spans="2:2">
      <c r="B54952" s="15"/>
    </row>
    <row r="54953" spans="2:2">
      <c r="B54953" s="15"/>
    </row>
    <row r="54954" spans="2:2">
      <c r="B54954" s="15"/>
    </row>
    <row r="54955" spans="2:2">
      <c r="B54955" s="15"/>
    </row>
    <row r="54956" spans="2:2">
      <c r="B54956" s="15"/>
    </row>
    <row r="54957" spans="2:2">
      <c r="B54957" s="15"/>
    </row>
    <row r="54958" spans="2:2">
      <c r="B54958" s="15"/>
    </row>
    <row r="54959" spans="2:2">
      <c r="B54959" s="15"/>
    </row>
    <row r="54960" spans="2:2">
      <c r="B54960" s="15"/>
    </row>
    <row r="54961" spans="2:2">
      <c r="B54961" s="15"/>
    </row>
    <row r="54962" spans="2:2">
      <c r="B54962" s="15"/>
    </row>
    <row r="54963" spans="2:2">
      <c r="B54963" s="15"/>
    </row>
    <row r="54964" spans="2:2">
      <c r="B54964" s="15"/>
    </row>
    <row r="54965" spans="2:2">
      <c r="B54965" s="15"/>
    </row>
    <row r="54966" spans="2:2">
      <c r="B54966" s="15"/>
    </row>
    <row r="54967" spans="2:2">
      <c r="B54967" s="15"/>
    </row>
    <row r="54968" spans="2:2">
      <c r="B54968" s="15"/>
    </row>
    <row r="54969" spans="2:2">
      <c r="B54969" s="15"/>
    </row>
    <row r="54970" spans="2:2">
      <c r="B54970" s="15"/>
    </row>
    <row r="54971" spans="2:2">
      <c r="B54971" s="15"/>
    </row>
    <row r="54972" spans="2:2">
      <c r="B54972" s="15"/>
    </row>
    <row r="54973" spans="2:2">
      <c r="B54973" s="15"/>
    </row>
    <row r="54974" spans="2:2">
      <c r="B54974" s="15"/>
    </row>
    <row r="54975" spans="2:2">
      <c r="B54975" s="15"/>
    </row>
    <row r="54976" spans="2:2">
      <c r="B54976" s="15"/>
    </row>
    <row r="54977" spans="2:2">
      <c r="B54977" s="15"/>
    </row>
    <row r="54978" spans="2:2">
      <c r="B54978" s="15"/>
    </row>
    <row r="54979" spans="2:2">
      <c r="B54979" s="15"/>
    </row>
    <row r="54980" spans="2:2">
      <c r="B54980" s="15"/>
    </row>
    <row r="54981" spans="2:2">
      <c r="B54981" s="15"/>
    </row>
    <row r="54982" spans="2:2">
      <c r="B54982" s="15"/>
    </row>
    <row r="54983" spans="2:2">
      <c r="B54983" s="15"/>
    </row>
    <row r="54984" spans="2:2">
      <c r="B54984" s="15"/>
    </row>
    <row r="54985" spans="2:2">
      <c r="B54985" s="15"/>
    </row>
    <row r="54986" spans="2:2">
      <c r="B54986" s="15"/>
    </row>
    <row r="54987" spans="2:2">
      <c r="B54987" s="15"/>
    </row>
    <row r="54988" spans="2:2">
      <c r="B54988" s="15"/>
    </row>
    <row r="54989" spans="2:2">
      <c r="B54989" s="15"/>
    </row>
    <row r="54990" spans="2:2">
      <c r="B54990" s="15"/>
    </row>
    <row r="54991" spans="2:2">
      <c r="B54991" s="15"/>
    </row>
    <row r="54992" spans="2:2">
      <c r="B54992" s="15"/>
    </row>
    <row r="54993" spans="2:2">
      <c r="B54993" s="15"/>
    </row>
    <row r="54994" spans="2:2">
      <c r="B54994" s="15"/>
    </row>
    <row r="54995" spans="2:2">
      <c r="B54995" s="15"/>
    </row>
    <row r="54996" spans="2:2">
      <c r="B54996" s="15"/>
    </row>
    <row r="54997" spans="2:2">
      <c r="B54997" s="15"/>
    </row>
    <row r="54998" spans="2:2">
      <c r="B54998" s="15"/>
    </row>
    <row r="54999" spans="2:2">
      <c r="B54999" s="15"/>
    </row>
    <row r="55000" spans="2:2">
      <c r="B55000" s="15"/>
    </row>
    <row r="55001" spans="2:2">
      <c r="B55001" s="15"/>
    </row>
    <row r="55002" spans="2:2">
      <c r="B55002" s="15"/>
    </row>
    <row r="55003" spans="2:2">
      <c r="B55003" s="15"/>
    </row>
    <row r="55004" spans="2:2">
      <c r="B55004" s="15"/>
    </row>
    <row r="55005" spans="2:2">
      <c r="B55005" s="15"/>
    </row>
    <row r="55006" spans="2:2">
      <c r="B55006" s="15"/>
    </row>
    <row r="55007" spans="2:2">
      <c r="B55007" s="15"/>
    </row>
    <row r="55008" spans="2:2">
      <c r="B55008" s="15"/>
    </row>
    <row r="55009" spans="2:2">
      <c r="B55009" s="15"/>
    </row>
    <row r="55010" spans="2:2">
      <c r="B55010" s="15"/>
    </row>
    <row r="55011" spans="2:2">
      <c r="B55011" s="15"/>
    </row>
    <row r="55012" spans="2:2">
      <c r="B55012" s="15"/>
    </row>
    <row r="55013" spans="2:2">
      <c r="B55013" s="15"/>
    </row>
    <row r="55014" spans="2:2">
      <c r="B55014" s="15"/>
    </row>
    <row r="55015" spans="2:2">
      <c r="B55015" s="15"/>
    </row>
    <row r="55016" spans="2:2">
      <c r="B55016" s="15"/>
    </row>
    <row r="55017" spans="2:2">
      <c r="B55017" s="15"/>
    </row>
    <row r="55018" spans="2:2">
      <c r="B55018" s="15"/>
    </row>
    <row r="55019" spans="2:2">
      <c r="B55019" s="15"/>
    </row>
    <row r="55020" spans="2:2">
      <c r="B55020" s="15"/>
    </row>
    <row r="55021" spans="2:2">
      <c r="B55021" s="15"/>
    </row>
    <row r="55022" spans="2:2">
      <c r="B55022" s="15"/>
    </row>
    <row r="55023" spans="2:2">
      <c r="B55023" s="15"/>
    </row>
    <row r="55024" spans="2:2">
      <c r="B55024" s="15"/>
    </row>
    <row r="55025" spans="2:2">
      <c r="B55025" s="15"/>
    </row>
    <row r="55026" spans="2:2">
      <c r="B55026" s="15"/>
    </row>
    <row r="55027" spans="2:2">
      <c r="B55027" s="15"/>
    </row>
    <row r="55028" spans="2:2">
      <c r="B55028" s="15"/>
    </row>
    <row r="55029" spans="2:2">
      <c r="B55029" s="15"/>
    </row>
    <row r="55030" spans="2:2">
      <c r="B55030" s="15"/>
    </row>
    <row r="55031" spans="2:2">
      <c r="B55031" s="15"/>
    </row>
    <row r="55032" spans="2:2">
      <c r="B55032" s="15"/>
    </row>
    <row r="55033" spans="2:2">
      <c r="B55033" s="15"/>
    </row>
    <row r="55034" spans="2:2">
      <c r="B55034" s="15"/>
    </row>
    <row r="55035" spans="2:2">
      <c r="B55035" s="15"/>
    </row>
    <row r="55036" spans="2:2">
      <c r="B55036" s="15"/>
    </row>
    <row r="55037" spans="2:2">
      <c r="B55037" s="15"/>
    </row>
    <row r="55038" spans="2:2">
      <c r="B55038" s="15"/>
    </row>
    <row r="55039" spans="2:2">
      <c r="B55039" s="15"/>
    </row>
    <row r="55040" spans="2:2">
      <c r="B55040" s="15"/>
    </row>
    <row r="55041" spans="2:2">
      <c r="B55041" s="15"/>
    </row>
    <row r="55042" spans="2:2">
      <c r="B55042" s="15"/>
    </row>
    <row r="55043" spans="2:2">
      <c r="B55043" s="15"/>
    </row>
    <row r="55044" spans="2:2">
      <c r="B55044" s="15"/>
    </row>
    <row r="55045" spans="2:2">
      <c r="B55045" s="15"/>
    </row>
    <row r="55046" spans="2:2">
      <c r="B55046" s="15"/>
    </row>
    <row r="55047" spans="2:2">
      <c r="B55047" s="15"/>
    </row>
    <row r="55048" spans="2:2">
      <c r="B55048" s="15"/>
    </row>
    <row r="55049" spans="2:2">
      <c r="B55049" s="15"/>
    </row>
    <row r="55050" spans="2:2">
      <c r="B55050" s="15"/>
    </row>
    <row r="55051" spans="2:2">
      <c r="B55051" s="15"/>
    </row>
    <row r="55052" spans="2:2">
      <c r="B55052" s="15"/>
    </row>
    <row r="55053" spans="2:2">
      <c r="B55053" s="15"/>
    </row>
    <row r="55054" spans="2:2">
      <c r="B55054" s="15"/>
    </row>
    <row r="55055" spans="2:2">
      <c r="B55055" s="15"/>
    </row>
    <row r="55056" spans="2:2">
      <c r="B55056" s="15"/>
    </row>
    <row r="55057" spans="2:2">
      <c r="B55057" s="15"/>
    </row>
    <row r="55058" spans="2:2">
      <c r="B55058" s="15"/>
    </row>
    <row r="55059" spans="2:2">
      <c r="B55059" s="15"/>
    </row>
    <row r="55060" spans="2:2">
      <c r="B55060" s="15"/>
    </row>
    <row r="55061" spans="2:2">
      <c r="B55061" s="15"/>
    </row>
    <row r="55062" spans="2:2">
      <c r="B55062" s="15"/>
    </row>
    <row r="55063" spans="2:2">
      <c r="B55063" s="15"/>
    </row>
    <row r="55064" spans="2:2">
      <c r="B55064" s="15"/>
    </row>
    <row r="55065" spans="2:2">
      <c r="B55065" s="15"/>
    </row>
    <row r="55066" spans="2:2">
      <c r="B55066" s="15"/>
    </row>
    <row r="55067" spans="2:2">
      <c r="B55067" s="15"/>
    </row>
    <row r="55068" spans="2:2">
      <c r="B55068" s="15"/>
    </row>
    <row r="55069" spans="2:2">
      <c r="B55069" s="15"/>
    </row>
    <row r="55070" spans="2:2">
      <c r="B55070" s="15"/>
    </row>
    <row r="55071" spans="2:2">
      <c r="B55071" s="15"/>
    </row>
    <row r="55072" spans="2:2">
      <c r="B55072" s="15"/>
    </row>
    <row r="55073" spans="2:2">
      <c r="B55073" s="15"/>
    </row>
    <row r="55074" spans="2:2">
      <c r="B55074" s="15"/>
    </row>
    <row r="55075" spans="2:2">
      <c r="B55075" s="15"/>
    </row>
    <row r="55076" spans="2:2">
      <c r="B55076" s="15"/>
    </row>
    <row r="55077" spans="2:2">
      <c r="B55077" s="15"/>
    </row>
    <row r="55078" spans="2:2">
      <c r="B55078" s="15"/>
    </row>
    <row r="55079" spans="2:2">
      <c r="B55079" s="15"/>
    </row>
    <row r="55080" spans="2:2">
      <c r="B55080" s="15"/>
    </row>
    <row r="55081" spans="2:2">
      <c r="B55081" s="15"/>
    </row>
    <row r="55082" spans="2:2">
      <c r="B55082" s="15"/>
    </row>
    <row r="55083" spans="2:2">
      <c r="B55083" s="15"/>
    </row>
    <row r="55084" spans="2:2">
      <c r="B55084" s="15"/>
    </row>
    <row r="55085" spans="2:2">
      <c r="B55085" s="15"/>
    </row>
    <row r="55086" spans="2:2">
      <c r="B55086" s="15"/>
    </row>
    <row r="55087" spans="2:2">
      <c r="B55087" s="15"/>
    </row>
    <row r="55088" spans="2:2">
      <c r="B55088" s="15"/>
    </row>
    <row r="55089" spans="2:2">
      <c r="B55089" s="15"/>
    </row>
    <row r="55090" spans="2:2">
      <c r="B55090" s="15"/>
    </row>
    <row r="55091" spans="2:2">
      <c r="B55091" s="15"/>
    </row>
    <row r="55092" spans="2:2">
      <c r="B55092" s="15"/>
    </row>
    <row r="55093" spans="2:2">
      <c r="B55093" s="15"/>
    </row>
    <row r="55094" spans="2:2">
      <c r="B55094" s="15"/>
    </row>
    <row r="55095" spans="2:2">
      <c r="B55095" s="15"/>
    </row>
    <row r="55096" spans="2:2">
      <c r="B55096" s="15"/>
    </row>
    <row r="55097" spans="2:2">
      <c r="B55097" s="15"/>
    </row>
    <row r="55098" spans="2:2">
      <c r="B55098" s="15"/>
    </row>
    <row r="55099" spans="2:2">
      <c r="B55099" s="15"/>
    </row>
    <row r="55100" spans="2:2">
      <c r="B55100" s="15"/>
    </row>
    <row r="55101" spans="2:2">
      <c r="B55101" s="15"/>
    </row>
    <row r="55102" spans="2:2">
      <c r="B55102" s="15"/>
    </row>
    <row r="55103" spans="2:2">
      <c r="B55103" s="15"/>
    </row>
    <row r="55104" spans="2:2">
      <c r="B55104" s="15"/>
    </row>
    <row r="55105" spans="2:2">
      <c r="B55105" s="15"/>
    </row>
    <row r="55106" spans="2:2">
      <c r="B55106" s="15"/>
    </row>
    <row r="55107" spans="2:2">
      <c r="B55107" s="15"/>
    </row>
    <row r="55108" spans="2:2">
      <c r="B55108" s="15"/>
    </row>
    <row r="55109" spans="2:2">
      <c r="B55109" s="15"/>
    </row>
    <row r="55110" spans="2:2">
      <c r="B55110" s="15"/>
    </row>
    <row r="55111" spans="2:2">
      <c r="B55111" s="15"/>
    </row>
    <row r="55112" spans="2:2">
      <c r="B55112" s="15"/>
    </row>
    <row r="55113" spans="2:2">
      <c r="B55113" s="15"/>
    </row>
    <row r="55114" spans="2:2">
      <c r="B55114" s="15"/>
    </row>
    <row r="55115" spans="2:2">
      <c r="B55115" s="15"/>
    </row>
    <row r="55116" spans="2:2">
      <c r="B55116" s="15"/>
    </row>
    <row r="55117" spans="2:2">
      <c r="B55117" s="15"/>
    </row>
    <row r="55118" spans="2:2">
      <c r="B55118" s="15"/>
    </row>
    <row r="55119" spans="2:2">
      <c r="B55119" s="15"/>
    </row>
    <row r="55120" spans="2:2">
      <c r="B55120" s="15"/>
    </row>
    <row r="55121" spans="2:2">
      <c r="B55121" s="15"/>
    </row>
    <row r="55122" spans="2:2">
      <c r="B55122" s="15"/>
    </row>
    <row r="55123" spans="2:2">
      <c r="B55123" s="15"/>
    </row>
    <row r="55124" spans="2:2">
      <c r="B55124" s="15"/>
    </row>
    <row r="55125" spans="2:2">
      <c r="B55125" s="15"/>
    </row>
    <row r="55126" spans="2:2">
      <c r="B55126" s="15"/>
    </row>
    <row r="55127" spans="2:2">
      <c r="B55127" s="15"/>
    </row>
    <row r="55128" spans="2:2">
      <c r="B55128" s="15"/>
    </row>
    <row r="55129" spans="2:2">
      <c r="B55129" s="15"/>
    </row>
    <row r="55130" spans="2:2">
      <c r="B55130" s="15"/>
    </row>
    <row r="55131" spans="2:2">
      <c r="B55131" s="15"/>
    </row>
    <row r="55132" spans="2:2">
      <c r="B55132" s="15"/>
    </row>
    <row r="55133" spans="2:2">
      <c r="B55133" s="15"/>
    </row>
    <row r="55134" spans="2:2">
      <c r="B55134" s="15"/>
    </row>
    <row r="55135" spans="2:2">
      <c r="B55135" s="15"/>
    </row>
    <row r="55136" spans="2:2">
      <c r="B55136" s="15"/>
    </row>
    <row r="55137" spans="2:2">
      <c r="B55137" s="15"/>
    </row>
    <row r="55138" spans="2:2">
      <c r="B55138" s="15"/>
    </row>
    <row r="55139" spans="2:2">
      <c r="B55139" s="15"/>
    </row>
    <row r="55140" spans="2:2">
      <c r="B55140" s="15"/>
    </row>
    <row r="55141" spans="2:2">
      <c r="B55141" s="15"/>
    </row>
    <row r="55142" spans="2:2">
      <c r="B55142" s="15"/>
    </row>
    <row r="55143" spans="2:2">
      <c r="B55143" s="15"/>
    </row>
    <row r="55144" spans="2:2">
      <c r="B55144" s="15"/>
    </row>
    <row r="55145" spans="2:2">
      <c r="B55145" s="15"/>
    </row>
    <row r="55146" spans="2:2">
      <c r="B55146" s="15"/>
    </row>
    <row r="55147" spans="2:2">
      <c r="B55147" s="15"/>
    </row>
    <row r="55148" spans="2:2">
      <c r="B55148" s="15"/>
    </row>
    <row r="55149" spans="2:2">
      <c r="B55149" s="15"/>
    </row>
    <row r="55150" spans="2:2">
      <c r="B55150" s="15"/>
    </row>
    <row r="55151" spans="2:2">
      <c r="B55151" s="15"/>
    </row>
    <row r="55152" spans="2:2">
      <c r="B55152" s="15"/>
    </row>
    <row r="55153" spans="2:2">
      <c r="B55153" s="15"/>
    </row>
    <row r="55154" spans="2:2">
      <c r="B55154" s="15"/>
    </row>
    <row r="55155" spans="2:2">
      <c r="B55155" s="15"/>
    </row>
    <row r="55156" spans="2:2">
      <c r="B55156" s="15"/>
    </row>
    <row r="55157" spans="2:2">
      <c r="B55157" s="15"/>
    </row>
    <row r="55158" spans="2:2">
      <c r="B55158" s="15"/>
    </row>
    <row r="55159" spans="2:2">
      <c r="B55159" s="15"/>
    </row>
    <row r="55160" spans="2:2">
      <c r="B55160" s="15"/>
    </row>
    <row r="55161" spans="2:2">
      <c r="B55161" s="15"/>
    </row>
    <row r="55162" spans="2:2">
      <c r="B55162" s="15"/>
    </row>
    <row r="55163" spans="2:2">
      <c r="B55163" s="15"/>
    </row>
    <row r="55164" spans="2:2">
      <c r="B55164" s="15"/>
    </row>
    <row r="55165" spans="2:2">
      <c r="B55165" s="15"/>
    </row>
    <row r="55166" spans="2:2">
      <c r="B55166" s="15"/>
    </row>
    <row r="55167" spans="2:2">
      <c r="B55167" s="15"/>
    </row>
    <row r="55168" spans="2:2">
      <c r="B55168" s="15"/>
    </row>
    <row r="55169" spans="2:2">
      <c r="B55169" s="15"/>
    </row>
    <row r="55170" spans="2:2">
      <c r="B55170" s="15"/>
    </row>
    <row r="55171" spans="2:2">
      <c r="B55171" s="15"/>
    </row>
    <row r="55172" spans="2:2">
      <c r="B55172" s="15"/>
    </row>
    <row r="55173" spans="2:2">
      <c r="B55173" s="15"/>
    </row>
    <row r="55174" spans="2:2">
      <c r="B55174" s="15"/>
    </row>
    <row r="55175" spans="2:2">
      <c r="B55175" s="15"/>
    </row>
    <row r="55176" spans="2:2">
      <c r="B55176" s="15"/>
    </row>
    <row r="55177" spans="2:2">
      <c r="B55177" s="15"/>
    </row>
    <row r="55178" spans="2:2">
      <c r="B55178" s="15"/>
    </row>
    <row r="55179" spans="2:2">
      <c r="B55179" s="15"/>
    </row>
    <row r="55180" spans="2:2">
      <c r="B55180" s="15"/>
    </row>
    <row r="55181" spans="2:2">
      <c r="B55181" s="15"/>
    </row>
    <row r="55182" spans="2:2">
      <c r="B55182" s="15"/>
    </row>
    <row r="55183" spans="2:2">
      <c r="B55183" s="15"/>
    </row>
    <row r="55184" spans="2:2">
      <c r="B55184" s="15"/>
    </row>
    <row r="55185" spans="2:2">
      <c r="B55185" s="15"/>
    </row>
    <row r="55186" spans="2:2">
      <c r="B55186" s="15"/>
    </row>
    <row r="55187" spans="2:2">
      <c r="B55187" s="15"/>
    </row>
    <row r="55188" spans="2:2">
      <c r="B55188" s="15"/>
    </row>
    <row r="55189" spans="2:2">
      <c r="B55189" s="15"/>
    </row>
    <row r="55190" spans="2:2">
      <c r="B55190" s="15"/>
    </row>
    <row r="55191" spans="2:2">
      <c r="B55191" s="15"/>
    </row>
    <row r="55192" spans="2:2">
      <c r="B55192" s="15"/>
    </row>
    <row r="55193" spans="2:2">
      <c r="B55193" s="15"/>
    </row>
    <row r="55194" spans="2:2">
      <c r="B55194" s="15"/>
    </row>
    <row r="55195" spans="2:2">
      <c r="B55195" s="15"/>
    </row>
    <row r="55196" spans="2:2">
      <c r="B55196" s="15"/>
    </row>
    <row r="55197" spans="2:2">
      <c r="B55197" s="15"/>
    </row>
    <row r="55198" spans="2:2">
      <c r="B55198" s="15"/>
    </row>
    <row r="55199" spans="2:2">
      <c r="B55199" s="15"/>
    </row>
    <row r="55200" spans="2:2">
      <c r="B55200" s="15"/>
    </row>
    <row r="55201" spans="2:2">
      <c r="B55201" s="15"/>
    </row>
    <row r="55202" spans="2:2">
      <c r="B55202" s="15"/>
    </row>
    <row r="55203" spans="2:2">
      <c r="B55203" s="15"/>
    </row>
    <row r="55204" spans="2:2">
      <c r="B55204" s="15"/>
    </row>
    <row r="55205" spans="2:2">
      <c r="B55205" s="15"/>
    </row>
    <row r="55206" spans="2:2">
      <c r="B55206" s="15"/>
    </row>
    <row r="55207" spans="2:2">
      <c r="B55207" s="15"/>
    </row>
    <row r="55208" spans="2:2">
      <c r="B55208" s="15"/>
    </row>
    <row r="55209" spans="2:2">
      <c r="B55209" s="15"/>
    </row>
    <row r="55210" spans="2:2">
      <c r="B55210" s="15"/>
    </row>
    <row r="55211" spans="2:2">
      <c r="B55211" s="15"/>
    </row>
    <row r="55212" spans="2:2">
      <c r="B55212" s="15"/>
    </row>
    <row r="55213" spans="2:2">
      <c r="B55213" s="15"/>
    </row>
    <row r="55214" spans="2:2">
      <c r="B55214" s="15"/>
    </row>
    <row r="55215" spans="2:2">
      <c r="B55215" s="15"/>
    </row>
    <row r="55216" spans="2:2">
      <c r="B55216" s="15"/>
    </row>
    <row r="55217" spans="2:2">
      <c r="B55217" s="15"/>
    </row>
    <row r="55218" spans="2:2">
      <c r="B55218" s="15"/>
    </row>
    <row r="55219" spans="2:2">
      <c r="B55219" s="15"/>
    </row>
    <row r="55220" spans="2:2">
      <c r="B55220" s="15"/>
    </row>
    <row r="55221" spans="2:2">
      <c r="B55221" s="15"/>
    </row>
    <row r="55222" spans="2:2">
      <c r="B55222" s="15"/>
    </row>
    <row r="55223" spans="2:2">
      <c r="B55223" s="15"/>
    </row>
    <row r="55224" spans="2:2">
      <c r="B55224" s="15"/>
    </row>
    <row r="55225" spans="2:2">
      <c r="B55225" s="15"/>
    </row>
    <row r="55226" spans="2:2">
      <c r="B55226" s="15"/>
    </row>
    <row r="55227" spans="2:2">
      <c r="B55227" s="15"/>
    </row>
    <row r="55228" spans="2:2">
      <c r="B55228" s="15"/>
    </row>
    <row r="55229" spans="2:2">
      <c r="B55229" s="15"/>
    </row>
    <row r="55230" spans="2:2">
      <c r="B55230" s="15"/>
    </row>
    <row r="55231" spans="2:2">
      <c r="B55231" s="15"/>
    </row>
    <row r="55232" spans="2:2">
      <c r="B55232" s="15"/>
    </row>
    <row r="55233" spans="2:2">
      <c r="B55233" s="15"/>
    </row>
    <row r="55234" spans="2:2">
      <c r="B55234" s="15"/>
    </row>
    <row r="55235" spans="2:2">
      <c r="B55235" s="15"/>
    </row>
    <row r="55236" spans="2:2">
      <c r="B55236" s="15"/>
    </row>
    <row r="55237" spans="2:2">
      <c r="B55237" s="15"/>
    </row>
    <row r="55238" spans="2:2">
      <c r="B55238" s="15"/>
    </row>
    <row r="55239" spans="2:2">
      <c r="B55239" s="15"/>
    </row>
    <row r="55240" spans="2:2">
      <c r="B55240" s="15"/>
    </row>
    <row r="55241" spans="2:2">
      <c r="B55241" s="15"/>
    </row>
    <row r="55242" spans="2:2">
      <c r="B55242" s="15"/>
    </row>
    <row r="55243" spans="2:2">
      <c r="B55243" s="15"/>
    </row>
    <row r="55244" spans="2:2">
      <c r="B55244" s="15"/>
    </row>
    <row r="55245" spans="2:2">
      <c r="B55245" s="15"/>
    </row>
    <row r="55246" spans="2:2">
      <c r="B55246" s="15"/>
    </row>
    <row r="55247" spans="2:2">
      <c r="B55247" s="15"/>
    </row>
    <row r="55248" spans="2:2">
      <c r="B55248" s="15"/>
    </row>
    <row r="55249" spans="2:2">
      <c r="B55249" s="15"/>
    </row>
    <row r="55250" spans="2:2">
      <c r="B55250" s="15"/>
    </row>
    <row r="55251" spans="2:2">
      <c r="B55251" s="15"/>
    </row>
    <row r="55252" spans="2:2">
      <c r="B55252" s="15"/>
    </row>
    <row r="55253" spans="2:2">
      <c r="B55253" s="15"/>
    </row>
    <row r="55254" spans="2:2">
      <c r="B55254" s="15"/>
    </row>
    <row r="55255" spans="2:2">
      <c r="B55255" s="15"/>
    </row>
    <row r="55256" spans="2:2">
      <c r="B55256" s="15"/>
    </row>
    <row r="55257" spans="2:2">
      <c r="B55257" s="15"/>
    </row>
    <row r="55258" spans="2:2">
      <c r="B55258" s="15"/>
    </row>
    <row r="55259" spans="2:2">
      <c r="B55259" s="15"/>
    </row>
    <row r="55260" spans="2:2">
      <c r="B55260" s="15"/>
    </row>
    <row r="55261" spans="2:2">
      <c r="B55261" s="15"/>
    </row>
    <row r="55262" spans="2:2">
      <c r="B55262" s="15"/>
    </row>
    <row r="55263" spans="2:2">
      <c r="B55263" s="15"/>
    </row>
    <row r="55264" spans="2:2">
      <c r="B55264" s="15"/>
    </row>
    <row r="55265" spans="2:2">
      <c r="B55265" s="15"/>
    </row>
    <row r="55266" spans="2:2">
      <c r="B55266" s="15"/>
    </row>
    <row r="55267" spans="2:2">
      <c r="B55267" s="15"/>
    </row>
    <row r="55268" spans="2:2">
      <c r="B55268" s="15"/>
    </row>
    <row r="55269" spans="2:2">
      <c r="B55269" s="15"/>
    </row>
    <row r="55270" spans="2:2">
      <c r="B55270" s="15"/>
    </row>
    <row r="55271" spans="2:2">
      <c r="B55271" s="15"/>
    </row>
    <row r="55272" spans="2:2">
      <c r="B55272" s="15"/>
    </row>
    <row r="55273" spans="2:2">
      <c r="B55273" s="15"/>
    </row>
    <row r="55274" spans="2:2">
      <c r="B55274" s="15"/>
    </row>
    <row r="55275" spans="2:2">
      <c r="B55275" s="15"/>
    </row>
    <row r="55276" spans="2:2">
      <c r="B55276" s="15"/>
    </row>
    <row r="55277" spans="2:2">
      <c r="B55277" s="15"/>
    </row>
    <row r="55278" spans="2:2">
      <c r="B55278" s="15"/>
    </row>
    <row r="55279" spans="2:2">
      <c r="B55279" s="15"/>
    </row>
    <row r="55280" spans="2:2">
      <c r="B55280" s="15"/>
    </row>
    <row r="55281" spans="2:2">
      <c r="B55281" s="15"/>
    </row>
    <row r="55282" spans="2:2">
      <c r="B55282" s="15"/>
    </row>
    <row r="55283" spans="2:2">
      <c r="B55283" s="15"/>
    </row>
    <row r="55284" spans="2:2">
      <c r="B55284" s="15"/>
    </row>
    <row r="55285" spans="2:2">
      <c r="B55285" s="15"/>
    </row>
    <row r="55286" spans="2:2">
      <c r="B55286" s="15"/>
    </row>
    <row r="55287" spans="2:2">
      <c r="B55287" s="15"/>
    </row>
    <row r="55288" spans="2:2">
      <c r="B55288" s="15"/>
    </row>
    <row r="55289" spans="2:2">
      <c r="B55289" s="15"/>
    </row>
    <row r="55290" spans="2:2">
      <c r="B55290" s="15"/>
    </row>
    <row r="55291" spans="2:2">
      <c r="B55291" s="15"/>
    </row>
    <row r="55292" spans="2:2">
      <c r="B55292" s="15"/>
    </row>
    <row r="55293" spans="2:2">
      <c r="B55293" s="15"/>
    </row>
    <row r="55294" spans="2:2">
      <c r="B55294" s="15"/>
    </row>
    <row r="55295" spans="2:2">
      <c r="B55295" s="15"/>
    </row>
    <row r="55296" spans="2:2">
      <c r="B55296" s="15"/>
    </row>
    <row r="55297" spans="2:2">
      <c r="B55297" s="15"/>
    </row>
    <row r="55298" spans="2:2">
      <c r="B55298" s="15"/>
    </row>
    <row r="55299" spans="2:2">
      <c r="B55299" s="15"/>
    </row>
    <row r="55300" spans="2:2">
      <c r="B55300" s="15"/>
    </row>
    <row r="55301" spans="2:2">
      <c r="B55301" s="15"/>
    </row>
    <row r="55302" spans="2:2">
      <c r="B55302" s="15"/>
    </row>
    <row r="55303" spans="2:2">
      <c r="B55303" s="15"/>
    </row>
    <row r="55304" spans="2:2">
      <c r="B55304" s="15"/>
    </row>
    <row r="55305" spans="2:2">
      <c r="B55305" s="15"/>
    </row>
    <row r="55306" spans="2:2">
      <c r="B55306" s="15"/>
    </row>
    <row r="55307" spans="2:2">
      <c r="B55307" s="15"/>
    </row>
    <row r="55308" spans="2:2">
      <c r="B55308" s="15"/>
    </row>
    <row r="55309" spans="2:2">
      <c r="B55309" s="15"/>
    </row>
    <row r="55310" spans="2:2">
      <c r="B55310" s="15"/>
    </row>
    <row r="55311" spans="2:2">
      <c r="B55311" s="15"/>
    </row>
    <row r="55312" spans="2:2">
      <c r="B55312" s="15"/>
    </row>
    <row r="55313" spans="2:2">
      <c r="B55313" s="15"/>
    </row>
    <row r="55314" spans="2:2">
      <c r="B55314" s="15"/>
    </row>
    <row r="55315" spans="2:2">
      <c r="B55315" s="15"/>
    </row>
    <row r="55316" spans="2:2">
      <c r="B55316" s="15"/>
    </row>
    <row r="55317" spans="2:2">
      <c r="B55317" s="15"/>
    </row>
    <row r="55318" spans="2:2">
      <c r="B55318" s="15"/>
    </row>
    <row r="55319" spans="2:2">
      <c r="B55319" s="15"/>
    </row>
    <row r="55320" spans="2:2">
      <c r="B55320" s="15"/>
    </row>
    <row r="55321" spans="2:2">
      <c r="B55321" s="15"/>
    </row>
    <row r="55322" spans="2:2">
      <c r="B55322" s="15"/>
    </row>
    <row r="55323" spans="2:2">
      <c r="B55323" s="15"/>
    </row>
    <row r="55324" spans="2:2">
      <c r="B55324" s="15"/>
    </row>
    <row r="55325" spans="2:2">
      <c r="B55325" s="15"/>
    </row>
    <row r="55326" spans="2:2">
      <c r="B55326" s="15"/>
    </row>
    <row r="55327" spans="2:2">
      <c r="B55327" s="15"/>
    </row>
    <row r="55328" spans="2:2">
      <c r="B55328" s="15"/>
    </row>
    <row r="55329" spans="2:2">
      <c r="B55329" s="15"/>
    </row>
    <row r="55330" spans="2:2">
      <c r="B55330" s="15"/>
    </row>
    <row r="55331" spans="2:2">
      <c r="B55331" s="15"/>
    </row>
    <row r="55332" spans="2:2">
      <c r="B55332" s="15"/>
    </row>
    <row r="55333" spans="2:2">
      <c r="B55333" s="15"/>
    </row>
    <row r="55334" spans="2:2">
      <c r="B55334" s="15"/>
    </row>
    <row r="55335" spans="2:2">
      <c r="B55335" s="15"/>
    </row>
    <row r="55336" spans="2:2">
      <c r="B55336" s="15"/>
    </row>
    <row r="55337" spans="2:2">
      <c r="B55337" s="15"/>
    </row>
    <row r="55338" spans="2:2">
      <c r="B55338" s="15"/>
    </row>
    <row r="55339" spans="2:2">
      <c r="B55339" s="15"/>
    </row>
    <row r="55340" spans="2:2">
      <c r="B55340" s="15"/>
    </row>
    <row r="55341" spans="2:2">
      <c r="B55341" s="15"/>
    </row>
    <row r="55342" spans="2:2">
      <c r="B55342" s="15"/>
    </row>
    <row r="55343" spans="2:2">
      <c r="B55343" s="15"/>
    </row>
    <row r="55344" spans="2:2">
      <c r="B55344" s="15"/>
    </row>
    <row r="55345" spans="2:2">
      <c r="B55345" s="15"/>
    </row>
    <row r="55346" spans="2:2">
      <c r="B55346" s="15"/>
    </row>
    <row r="55347" spans="2:2">
      <c r="B55347" s="15"/>
    </row>
    <row r="55348" spans="2:2">
      <c r="B55348" s="15"/>
    </row>
    <row r="55349" spans="2:2">
      <c r="B55349" s="15"/>
    </row>
    <row r="55350" spans="2:2">
      <c r="B55350" s="15"/>
    </row>
    <row r="55351" spans="2:2">
      <c r="B55351" s="15"/>
    </row>
    <row r="55352" spans="2:2">
      <c r="B55352" s="15"/>
    </row>
    <row r="55353" spans="2:2">
      <c r="B55353" s="15"/>
    </row>
    <row r="55354" spans="2:2">
      <c r="B55354" s="15"/>
    </row>
    <row r="55355" spans="2:2">
      <c r="B55355" s="15"/>
    </row>
    <row r="55356" spans="2:2">
      <c r="B55356" s="15"/>
    </row>
    <row r="55357" spans="2:2">
      <c r="B55357" s="15"/>
    </row>
    <row r="55358" spans="2:2">
      <c r="B55358" s="15"/>
    </row>
    <row r="55359" spans="2:2">
      <c r="B55359" s="15"/>
    </row>
    <row r="55360" spans="2:2">
      <c r="B55360" s="15"/>
    </row>
    <row r="55361" spans="2:2">
      <c r="B55361" s="15"/>
    </row>
    <row r="55362" spans="2:2">
      <c r="B55362" s="15"/>
    </row>
    <row r="55363" spans="2:2">
      <c r="B55363" s="15"/>
    </row>
    <row r="55364" spans="2:2">
      <c r="B55364" s="15"/>
    </row>
    <row r="55365" spans="2:2">
      <c r="B55365" s="15"/>
    </row>
    <row r="55366" spans="2:2">
      <c r="B55366" s="15"/>
    </row>
    <row r="55367" spans="2:2">
      <c r="B55367" s="15"/>
    </row>
    <row r="55368" spans="2:2">
      <c r="B55368" s="15"/>
    </row>
    <row r="55369" spans="2:2">
      <c r="B55369" s="15"/>
    </row>
    <row r="55370" spans="2:2">
      <c r="B55370" s="15"/>
    </row>
    <row r="55371" spans="2:2">
      <c r="B55371" s="15"/>
    </row>
    <row r="55372" spans="2:2">
      <c r="B55372" s="15"/>
    </row>
    <row r="55373" spans="2:2">
      <c r="B55373" s="15"/>
    </row>
    <row r="55374" spans="2:2">
      <c r="B55374" s="15"/>
    </row>
    <row r="55375" spans="2:2">
      <c r="B55375" s="15"/>
    </row>
    <row r="55376" spans="2:2">
      <c r="B55376" s="15"/>
    </row>
    <row r="55377" spans="2:2">
      <c r="B55377" s="15"/>
    </row>
    <row r="55378" spans="2:2">
      <c r="B55378" s="15"/>
    </row>
    <row r="55379" spans="2:2">
      <c r="B55379" s="15"/>
    </row>
    <row r="55380" spans="2:2">
      <c r="B55380" s="15"/>
    </row>
    <row r="55381" spans="2:2">
      <c r="B55381" s="15"/>
    </row>
    <row r="55382" spans="2:2">
      <c r="B55382" s="15"/>
    </row>
    <row r="55383" spans="2:2">
      <c r="B55383" s="15"/>
    </row>
    <row r="55384" spans="2:2">
      <c r="B55384" s="15"/>
    </row>
    <row r="55385" spans="2:2">
      <c r="B55385" s="15"/>
    </row>
    <row r="55386" spans="2:2">
      <c r="B55386" s="15"/>
    </row>
    <row r="55387" spans="2:2">
      <c r="B55387" s="15"/>
    </row>
    <row r="55388" spans="2:2">
      <c r="B55388" s="15"/>
    </row>
    <row r="55389" spans="2:2">
      <c r="B55389" s="15"/>
    </row>
    <row r="55390" spans="2:2">
      <c r="B55390" s="15"/>
    </row>
    <row r="55391" spans="2:2">
      <c r="B55391" s="15"/>
    </row>
    <row r="55392" spans="2:2">
      <c r="B55392" s="15"/>
    </row>
    <row r="55393" spans="2:2">
      <c r="B55393" s="15"/>
    </row>
    <row r="55394" spans="2:2">
      <c r="B55394" s="15"/>
    </row>
    <row r="55395" spans="2:2">
      <c r="B55395" s="15"/>
    </row>
    <row r="55396" spans="2:2">
      <c r="B55396" s="15"/>
    </row>
    <row r="55397" spans="2:2">
      <c r="B55397" s="15"/>
    </row>
    <row r="55398" spans="2:2">
      <c r="B55398" s="15"/>
    </row>
    <row r="55399" spans="2:2">
      <c r="B55399" s="15"/>
    </row>
    <row r="55400" spans="2:2">
      <c r="B55400" s="15"/>
    </row>
    <row r="55401" spans="2:2">
      <c r="B55401" s="15"/>
    </row>
    <row r="55402" spans="2:2">
      <c r="B55402" s="15"/>
    </row>
    <row r="55403" spans="2:2">
      <c r="B55403" s="15"/>
    </row>
    <row r="55404" spans="2:2">
      <c r="B55404" s="15"/>
    </row>
    <row r="55405" spans="2:2">
      <c r="B55405" s="15"/>
    </row>
    <row r="55406" spans="2:2">
      <c r="B55406" s="15"/>
    </row>
    <row r="55407" spans="2:2">
      <c r="B55407" s="15"/>
    </row>
    <row r="55408" spans="2:2">
      <c r="B55408" s="15"/>
    </row>
    <row r="55409" spans="2:2">
      <c r="B55409" s="15"/>
    </row>
    <row r="55410" spans="2:2">
      <c r="B55410" s="15"/>
    </row>
    <row r="55411" spans="2:2">
      <c r="B55411" s="15"/>
    </row>
    <row r="55412" spans="2:2">
      <c r="B55412" s="15"/>
    </row>
    <row r="55413" spans="2:2">
      <c r="B55413" s="15"/>
    </row>
    <row r="55414" spans="2:2">
      <c r="B55414" s="15"/>
    </row>
    <row r="55415" spans="2:2">
      <c r="B55415" s="15"/>
    </row>
    <row r="55416" spans="2:2">
      <c r="B55416" s="15"/>
    </row>
    <row r="55417" spans="2:2">
      <c r="B55417" s="15"/>
    </row>
    <row r="55418" spans="2:2">
      <c r="B55418" s="15"/>
    </row>
    <row r="55419" spans="2:2">
      <c r="B55419" s="15"/>
    </row>
    <row r="55420" spans="2:2">
      <c r="B55420" s="15"/>
    </row>
    <row r="55421" spans="2:2">
      <c r="B55421" s="15"/>
    </row>
    <row r="55422" spans="2:2">
      <c r="B55422" s="15"/>
    </row>
    <row r="55423" spans="2:2">
      <c r="B55423" s="15"/>
    </row>
    <row r="55424" spans="2:2">
      <c r="B55424" s="15"/>
    </row>
    <row r="55425" spans="2:2">
      <c r="B55425" s="15"/>
    </row>
    <row r="55426" spans="2:2">
      <c r="B55426" s="15"/>
    </row>
    <row r="55427" spans="2:2">
      <c r="B55427" s="15"/>
    </row>
    <row r="55428" spans="2:2">
      <c r="B55428" s="15"/>
    </row>
    <row r="55429" spans="2:2">
      <c r="B55429" s="15"/>
    </row>
    <row r="55430" spans="2:2">
      <c r="B55430" s="15"/>
    </row>
    <row r="55431" spans="2:2">
      <c r="B55431" s="15"/>
    </row>
    <row r="55432" spans="2:2">
      <c r="B55432" s="15"/>
    </row>
    <row r="55433" spans="2:2">
      <c r="B55433" s="15"/>
    </row>
    <row r="55434" spans="2:2">
      <c r="B55434" s="15"/>
    </row>
    <row r="55435" spans="2:2">
      <c r="B55435" s="15"/>
    </row>
    <row r="55436" spans="2:2">
      <c r="B55436" s="15"/>
    </row>
    <row r="55437" spans="2:2">
      <c r="B55437" s="15"/>
    </row>
    <row r="55438" spans="2:2">
      <c r="B55438" s="15"/>
    </row>
    <row r="55439" spans="2:2">
      <c r="B55439" s="15"/>
    </row>
    <row r="55440" spans="2:2">
      <c r="B55440" s="15"/>
    </row>
    <row r="55441" spans="2:2">
      <c r="B55441" s="15"/>
    </row>
    <row r="55442" spans="2:2">
      <c r="B55442" s="15"/>
    </row>
    <row r="55443" spans="2:2">
      <c r="B55443" s="15"/>
    </row>
    <row r="55444" spans="2:2">
      <c r="B55444" s="15"/>
    </row>
    <row r="55445" spans="2:2">
      <c r="B55445" s="15"/>
    </row>
    <row r="55446" spans="2:2">
      <c r="B55446" s="15"/>
    </row>
    <row r="55447" spans="2:2">
      <c r="B55447" s="15"/>
    </row>
    <row r="55448" spans="2:2">
      <c r="B55448" s="15"/>
    </row>
    <row r="55449" spans="2:2">
      <c r="B55449" s="15"/>
    </row>
    <row r="55450" spans="2:2">
      <c r="B55450" s="15"/>
    </row>
    <row r="55451" spans="2:2">
      <c r="B55451" s="15"/>
    </row>
    <row r="55452" spans="2:2">
      <c r="B55452" s="15"/>
    </row>
    <row r="55453" spans="2:2">
      <c r="B55453" s="15"/>
    </row>
    <row r="55454" spans="2:2">
      <c r="B55454" s="15"/>
    </row>
    <row r="55455" spans="2:2">
      <c r="B55455" s="15"/>
    </row>
    <row r="55456" spans="2:2">
      <c r="B55456" s="15"/>
    </row>
    <row r="55457" spans="2:2">
      <c r="B55457" s="15"/>
    </row>
    <row r="55458" spans="2:2">
      <c r="B55458" s="15"/>
    </row>
    <row r="55459" spans="2:2">
      <c r="B55459" s="15"/>
    </row>
    <row r="55460" spans="2:2">
      <c r="B55460" s="15"/>
    </row>
    <row r="55461" spans="2:2">
      <c r="B55461" s="15"/>
    </row>
    <row r="55462" spans="2:2">
      <c r="B55462" s="15"/>
    </row>
    <row r="55463" spans="2:2">
      <c r="B55463" s="15"/>
    </row>
    <row r="55464" spans="2:2">
      <c r="B55464" s="15"/>
    </row>
    <row r="55465" spans="2:2">
      <c r="B55465" s="15"/>
    </row>
    <row r="55466" spans="2:2">
      <c r="B55466" s="15"/>
    </row>
    <row r="55467" spans="2:2">
      <c r="B55467" s="15"/>
    </row>
    <row r="55468" spans="2:2">
      <c r="B55468" s="15"/>
    </row>
    <row r="55469" spans="2:2">
      <c r="B55469" s="15"/>
    </row>
    <row r="55470" spans="2:2">
      <c r="B55470" s="15"/>
    </row>
    <row r="55471" spans="2:2">
      <c r="B55471" s="15"/>
    </row>
    <row r="55472" spans="2:2">
      <c r="B55472" s="15"/>
    </row>
    <row r="55473" spans="2:2">
      <c r="B55473" s="15"/>
    </row>
    <row r="55474" spans="2:2">
      <c r="B55474" s="15"/>
    </row>
    <row r="55475" spans="2:2">
      <c r="B55475" s="15"/>
    </row>
    <row r="55476" spans="2:2">
      <c r="B55476" s="15"/>
    </row>
    <row r="55477" spans="2:2">
      <c r="B55477" s="15"/>
    </row>
    <row r="55478" spans="2:2">
      <c r="B55478" s="15"/>
    </row>
    <row r="55479" spans="2:2">
      <c r="B55479" s="15"/>
    </row>
    <row r="55480" spans="2:2">
      <c r="B55480" s="15"/>
    </row>
    <row r="55481" spans="2:2">
      <c r="B55481" s="15"/>
    </row>
    <row r="55482" spans="2:2">
      <c r="B55482" s="15"/>
    </row>
    <row r="55483" spans="2:2">
      <c r="B55483" s="15"/>
    </row>
    <row r="55484" spans="2:2">
      <c r="B55484" s="15"/>
    </row>
    <row r="55485" spans="2:2">
      <c r="B55485" s="15"/>
    </row>
    <row r="55486" spans="2:2">
      <c r="B55486" s="15"/>
    </row>
    <row r="55487" spans="2:2">
      <c r="B55487" s="15"/>
    </row>
    <row r="55488" spans="2:2">
      <c r="B55488" s="15"/>
    </row>
    <row r="55489" spans="2:2">
      <c r="B55489" s="15"/>
    </row>
    <row r="55490" spans="2:2">
      <c r="B55490" s="15"/>
    </row>
    <row r="55491" spans="2:2">
      <c r="B55491" s="15"/>
    </row>
    <row r="55492" spans="2:2">
      <c r="B55492" s="15"/>
    </row>
    <row r="55493" spans="2:2">
      <c r="B55493" s="15"/>
    </row>
    <row r="55494" spans="2:2">
      <c r="B55494" s="15"/>
    </row>
    <row r="55495" spans="2:2">
      <c r="B55495" s="15"/>
    </row>
    <row r="55496" spans="2:2">
      <c r="B55496" s="15"/>
    </row>
    <row r="55497" spans="2:2">
      <c r="B55497" s="15"/>
    </row>
    <row r="55498" spans="2:2">
      <c r="B55498" s="15"/>
    </row>
    <row r="55499" spans="2:2">
      <c r="B55499" s="15"/>
    </row>
    <row r="55500" spans="2:2">
      <c r="B55500" s="15"/>
    </row>
    <row r="55501" spans="2:2">
      <c r="B55501" s="15"/>
    </row>
    <row r="55502" spans="2:2">
      <c r="B55502" s="15"/>
    </row>
    <row r="55503" spans="2:2">
      <c r="B55503" s="15"/>
    </row>
    <row r="55504" spans="2:2">
      <c r="B55504" s="15"/>
    </row>
    <row r="55505" spans="2:2">
      <c r="B55505" s="15"/>
    </row>
    <row r="55506" spans="2:2">
      <c r="B55506" s="15"/>
    </row>
    <row r="55507" spans="2:2">
      <c r="B55507" s="15"/>
    </row>
    <row r="55508" spans="2:2">
      <c r="B55508" s="15"/>
    </row>
    <row r="55509" spans="2:2">
      <c r="B55509" s="15"/>
    </row>
    <row r="55510" spans="2:2">
      <c r="B55510" s="15"/>
    </row>
    <row r="55511" spans="2:2">
      <c r="B55511" s="15"/>
    </row>
    <row r="55512" spans="2:2">
      <c r="B55512" s="15"/>
    </row>
    <row r="55513" spans="2:2">
      <c r="B55513" s="15"/>
    </row>
    <row r="55514" spans="2:2">
      <c r="B55514" s="15"/>
    </row>
    <row r="55515" spans="2:2">
      <c r="B55515" s="15"/>
    </row>
    <row r="55516" spans="2:2">
      <c r="B55516" s="15"/>
    </row>
    <row r="55517" spans="2:2">
      <c r="B55517" s="15"/>
    </row>
    <row r="55518" spans="2:2">
      <c r="B55518" s="15"/>
    </row>
    <row r="55519" spans="2:2">
      <c r="B55519" s="15"/>
    </row>
    <row r="55520" spans="2:2">
      <c r="B55520" s="15"/>
    </row>
    <row r="55521" spans="2:2">
      <c r="B55521" s="15"/>
    </row>
    <row r="55522" spans="2:2">
      <c r="B55522" s="15"/>
    </row>
    <row r="55523" spans="2:2">
      <c r="B55523" s="15"/>
    </row>
    <row r="55524" spans="2:2">
      <c r="B55524" s="15"/>
    </row>
    <row r="55525" spans="2:2">
      <c r="B55525" s="15"/>
    </row>
    <row r="55526" spans="2:2">
      <c r="B55526" s="15"/>
    </row>
    <row r="55527" spans="2:2">
      <c r="B55527" s="15"/>
    </row>
    <row r="55528" spans="2:2">
      <c r="B55528" s="15"/>
    </row>
    <row r="55529" spans="2:2">
      <c r="B55529" s="15"/>
    </row>
    <row r="55530" spans="2:2">
      <c r="B55530" s="15"/>
    </row>
    <row r="55531" spans="2:2">
      <c r="B55531" s="15"/>
    </row>
    <row r="55532" spans="2:2">
      <c r="B55532" s="15"/>
    </row>
    <row r="55533" spans="2:2">
      <c r="B55533" s="15"/>
    </row>
    <row r="55534" spans="2:2">
      <c r="B55534" s="15"/>
    </row>
    <row r="55535" spans="2:2">
      <c r="B55535" s="15"/>
    </row>
    <row r="55536" spans="2:2">
      <c r="B55536" s="15"/>
    </row>
    <row r="55537" spans="2:2">
      <c r="B55537" s="15"/>
    </row>
    <row r="55538" spans="2:2">
      <c r="B55538" s="15"/>
    </row>
    <row r="55539" spans="2:2">
      <c r="B55539" s="15"/>
    </row>
    <row r="55540" spans="2:2">
      <c r="B55540" s="15"/>
    </row>
    <row r="55541" spans="2:2">
      <c r="B55541" s="15"/>
    </row>
    <row r="55542" spans="2:2">
      <c r="B55542" s="15"/>
    </row>
    <row r="55543" spans="2:2">
      <c r="B55543" s="15"/>
    </row>
    <row r="55544" spans="2:2">
      <c r="B55544" s="15"/>
    </row>
    <row r="55545" spans="2:2">
      <c r="B55545" s="15"/>
    </row>
    <row r="55546" spans="2:2">
      <c r="B55546" s="15"/>
    </row>
    <row r="55547" spans="2:2">
      <c r="B55547" s="15"/>
    </row>
    <row r="55548" spans="2:2">
      <c r="B55548" s="15"/>
    </row>
    <row r="55549" spans="2:2">
      <c r="B55549" s="15"/>
    </row>
    <row r="55550" spans="2:2">
      <c r="B55550" s="15"/>
    </row>
    <row r="55551" spans="2:2">
      <c r="B55551" s="15"/>
    </row>
    <row r="55552" spans="2:2">
      <c r="B55552" s="15"/>
    </row>
    <row r="55553" spans="2:2">
      <c r="B55553" s="15"/>
    </row>
    <row r="55554" spans="2:2">
      <c r="B55554" s="15"/>
    </row>
    <row r="55555" spans="2:2">
      <c r="B55555" s="15"/>
    </row>
    <row r="55556" spans="2:2">
      <c r="B55556" s="15"/>
    </row>
    <row r="55557" spans="2:2">
      <c r="B55557" s="15"/>
    </row>
    <row r="55558" spans="2:2">
      <c r="B55558" s="15"/>
    </row>
    <row r="55559" spans="2:2">
      <c r="B55559" s="15"/>
    </row>
    <row r="55560" spans="2:2">
      <c r="B55560" s="15"/>
    </row>
    <row r="55561" spans="2:2">
      <c r="B55561" s="15"/>
    </row>
    <row r="55562" spans="2:2">
      <c r="B55562" s="15"/>
    </row>
    <row r="55563" spans="2:2">
      <c r="B55563" s="15"/>
    </row>
    <row r="55564" spans="2:2">
      <c r="B55564" s="15"/>
    </row>
    <row r="55565" spans="2:2">
      <c r="B55565" s="15"/>
    </row>
    <row r="55566" spans="2:2">
      <c r="B55566" s="15"/>
    </row>
    <row r="55567" spans="2:2">
      <c r="B55567" s="15"/>
    </row>
    <row r="55568" spans="2:2">
      <c r="B55568" s="15"/>
    </row>
    <row r="55569" spans="2:2">
      <c r="B55569" s="15"/>
    </row>
    <row r="55570" spans="2:2">
      <c r="B55570" s="15"/>
    </row>
    <row r="55571" spans="2:2">
      <c r="B55571" s="15"/>
    </row>
    <row r="55572" spans="2:2">
      <c r="B55572" s="15"/>
    </row>
    <row r="55573" spans="2:2">
      <c r="B55573" s="15"/>
    </row>
    <row r="55574" spans="2:2">
      <c r="B55574" s="15"/>
    </row>
    <row r="55575" spans="2:2">
      <c r="B55575" s="15"/>
    </row>
    <row r="55576" spans="2:2">
      <c r="B55576" s="15"/>
    </row>
    <row r="55577" spans="2:2">
      <c r="B55577" s="15"/>
    </row>
    <row r="55578" spans="2:2">
      <c r="B55578" s="15"/>
    </row>
    <row r="55579" spans="2:2">
      <c r="B55579" s="15"/>
    </row>
    <row r="55580" spans="2:2">
      <c r="B55580" s="15"/>
    </row>
    <row r="55581" spans="2:2">
      <c r="B55581" s="15"/>
    </row>
    <row r="55582" spans="2:2">
      <c r="B55582" s="15"/>
    </row>
    <row r="55583" spans="2:2">
      <c r="B55583" s="15"/>
    </row>
    <row r="55584" spans="2:2">
      <c r="B55584" s="15"/>
    </row>
    <row r="55585" spans="2:2">
      <c r="B55585" s="15"/>
    </row>
    <row r="55586" spans="2:2">
      <c r="B55586" s="15"/>
    </row>
    <row r="55587" spans="2:2">
      <c r="B55587" s="15"/>
    </row>
    <row r="55588" spans="2:2">
      <c r="B55588" s="15"/>
    </row>
    <row r="55589" spans="2:2">
      <c r="B55589" s="15"/>
    </row>
    <row r="55590" spans="2:2">
      <c r="B55590" s="15"/>
    </row>
    <row r="55591" spans="2:2">
      <c r="B55591" s="15"/>
    </row>
    <row r="55592" spans="2:2">
      <c r="B55592" s="15"/>
    </row>
    <row r="55593" spans="2:2">
      <c r="B55593" s="15"/>
    </row>
    <row r="55594" spans="2:2">
      <c r="B55594" s="15"/>
    </row>
    <row r="55595" spans="2:2">
      <c r="B55595" s="15"/>
    </row>
    <row r="55596" spans="2:2">
      <c r="B55596" s="15"/>
    </row>
    <row r="55597" spans="2:2">
      <c r="B55597" s="15"/>
    </row>
    <row r="55598" spans="2:2">
      <c r="B55598" s="15"/>
    </row>
    <row r="55599" spans="2:2">
      <c r="B55599" s="15"/>
    </row>
    <row r="55600" spans="2:2">
      <c r="B55600" s="15"/>
    </row>
    <row r="55601" spans="2:2">
      <c r="B55601" s="15"/>
    </row>
    <row r="55602" spans="2:2">
      <c r="B55602" s="15"/>
    </row>
    <row r="55603" spans="2:2">
      <c r="B55603" s="15"/>
    </row>
    <row r="55604" spans="2:2">
      <c r="B55604" s="15"/>
    </row>
    <row r="55605" spans="2:2">
      <c r="B55605" s="15"/>
    </row>
    <row r="55606" spans="2:2">
      <c r="B55606" s="15"/>
    </row>
    <row r="55607" spans="2:2">
      <c r="B55607" s="15"/>
    </row>
    <row r="55608" spans="2:2">
      <c r="B55608" s="15"/>
    </row>
    <row r="55609" spans="2:2">
      <c r="B55609" s="15"/>
    </row>
    <row r="55610" spans="2:2">
      <c r="B55610" s="15"/>
    </row>
    <row r="55611" spans="2:2">
      <c r="B55611" s="15"/>
    </row>
    <row r="55612" spans="2:2">
      <c r="B55612" s="15"/>
    </row>
    <row r="55613" spans="2:2">
      <c r="B55613" s="15"/>
    </row>
    <row r="55614" spans="2:2">
      <c r="B55614" s="15"/>
    </row>
    <row r="55615" spans="2:2">
      <c r="B55615" s="15"/>
    </row>
    <row r="55616" spans="2:2">
      <c r="B55616" s="15"/>
    </row>
    <row r="55617" spans="2:2">
      <c r="B55617" s="15"/>
    </row>
    <row r="55618" spans="2:2">
      <c r="B55618" s="15"/>
    </row>
    <row r="55619" spans="2:2">
      <c r="B55619" s="15"/>
    </row>
    <row r="55620" spans="2:2">
      <c r="B55620" s="15"/>
    </row>
    <row r="55621" spans="2:2">
      <c r="B55621" s="15"/>
    </row>
    <row r="55622" spans="2:2">
      <c r="B55622" s="15"/>
    </row>
    <row r="55623" spans="2:2">
      <c r="B55623" s="15"/>
    </row>
    <row r="55624" spans="2:2">
      <c r="B55624" s="15"/>
    </row>
    <row r="55625" spans="2:2">
      <c r="B55625" s="15"/>
    </row>
    <row r="55626" spans="2:2">
      <c r="B55626" s="15"/>
    </row>
    <row r="55627" spans="2:2">
      <c r="B55627" s="15"/>
    </row>
    <row r="55628" spans="2:2">
      <c r="B55628" s="15"/>
    </row>
    <row r="55629" spans="2:2">
      <c r="B55629" s="15"/>
    </row>
    <row r="55630" spans="2:2">
      <c r="B55630" s="15"/>
    </row>
    <row r="55631" spans="2:2">
      <c r="B55631" s="15"/>
    </row>
    <row r="55632" spans="2:2">
      <c r="B55632" s="15"/>
    </row>
    <row r="55633" spans="2:2">
      <c r="B55633" s="15"/>
    </row>
    <row r="55634" spans="2:2">
      <c r="B55634" s="15"/>
    </row>
    <row r="55635" spans="2:2">
      <c r="B55635" s="15"/>
    </row>
    <row r="55636" spans="2:2">
      <c r="B55636" s="15"/>
    </row>
    <row r="55637" spans="2:2">
      <c r="B55637" s="15"/>
    </row>
    <row r="55638" spans="2:2">
      <c r="B55638" s="15"/>
    </row>
    <row r="55639" spans="2:2">
      <c r="B55639" s="15"/>
    </row>
    <row r="55640" spans="2:2">
      <c r="B55640" s="15"/>
    </row>
    <row r="55641" spans="2:2">
      <c r="B55641" s="15"/>
    </row>
    <row r="55642" spans="2:2">
      <c r="B55642" s="15"/>
    </row>
    <row r="55643" spans="2:2">
      <c r="B55643" s="15"/>
    </row>
    <row r="55644" spans="2:2">
      <c r="B55644" s="15"/>
    </row>
    <row r="55645" spans="2:2">
      <c r="B55645" s="15"/>
    </row>
    <row r="55646" spans="2:2">
      <c r="B55646" s="15"/>
    </row>
    <row r="55647" spans="2:2">
      <c r="B55647" s="15"/>
    </row>
    <row r="55648" spans="2:2">
      <c r="B55648" s="15"/>
    </row>
    <row r="55649" spans="2:2">
      <c r="B55649" s="15"/>
    </row>
    <row r="55650" spans="2:2">
      <c r="B55650" s="15"/>
    </row>
    <row r="55651" spans="2:2">
      <c r="B55651" s="15"/>
    </row>
    <row r="55652" spans="2:2">
      <c r="B55652" s="15"/>
    </row>
    <row r="55653" spans="2:2">
      <c r="B55653" s="15"/>
    </row>
    <row r="55654" spans="2:2">
      <c r="B55654" s="15"/>
    </row>
    <row r="55655" spans="2:2">
      <c r="B55655" s="15"/>
    </row>
    <row r="55656" spans="2:2">
      <c r="B55656" s="15"/>
    </row>
    <row r="55657" spans="2:2">
      <c r="B55657" s="15"/>
    </row>
    <row r="55658" spans="2:2">
      <c r="B55658" s="15"/>
    </row>
    <row r="55659" spans="2:2">
      <c r="B55659" s="15"/>
    </row>
    <row r="55660" spans="2:2">
      <c r="B55660" s="15"/>
    </row>
    <row r="55661" spans="2:2">
      <c r="B55661" s="15"/>
    </row>
    <row r="55662" spans="2:2">
      <c r="B55662" s="15"/>
    </row>
    <row r="55663" spans="2:2">
      <c r="B55663" s="15"/>
    </row>
    <row r="55664" spans="2:2">
      <c r="B55664" s="15"/>
    </row>
    <row r="55665" spans="2:2">
      <c r="B55665" s="15"/>
    </row>
    <row r="55666" spans="2:2">
      <c r="B55666" s="15"/>
    </row>
    <row r="55667" spans="2:2">
      <c r="B55667" s="15"/>
    </row>
    <row r="55668" spans="2:2">
      <c r="B55668" s="15"/>
    </row>
    <row r="55669" spans="2:2">
      <c r="B55669" s="15"/>
    </row>
    <row r="55670" spans="2:2">
      <c r="B55670" s="15"/>
    </row>
    <row r="55671" spans="2:2">
      <c r="B55671" s="15"/>
    </row>
    <row r="55672" spans="2:2">
      <c r="B55672" s="15"/>
    </row>
    <row r="55673" spans="2:2">
      <c r="B55673" s="15"/>
    </row>
    <row r="55674" spans="2:2">
      <c r="B55674" s="15"/>
    </row>
    <row r="55675" spans="2:2">
      <c r="B55675" s="15"/>
    </row>
    <row r="55676" spans="2:2">
      <c r="B55676" s="15"/>
    </row>
    <row r="55677" spans="2:2">
      <c r="B55677" s="15"/>
    </row>
    <row r="55678" spans="2:2">
      <c r="B55678" s="15"/>
    </row>
    <row r="55679" spans="2:2">
      <c r="B55679" s="15"/>
    </row>
    <row r="55680" spans="2:2">
      <c r="B55680" s="15"/>
    </row>
    <row r="55681" spans="2:2">
      <c r="B55681" s="15"/>
    </row>
    <row r="55682" spans="2:2">
      <c r="B55682" s="15"/>
    </row>
    <row r="55683" spans="2:2">
      <c r="B55683" s="15"/>
    </row>
    <row r="55684" spans="2:2">
      <c r="B55684" s="15"/>
    </row>
    <row r="55685" spans="2:2">
      <c r="B55685" s="15"/>
    </row>
    <row r="55686" spans="2:2">
      <c r="B55686" s="15"/>
    </row>
    <row r="55687" spans="2:2">
      <c r="B55687" s="15"/>
    </row>
    <row r="55688" spans="2:2">
      <c r="B55688" s="15"/>
    </row>
    <row r="55689" spans="2:2">
      <c r="B55689" s="15"/>
    </row>
    <row r="55690" spans="2:2">
      <c r="B55690" s="15"/>
    </row>
    <row r="55691" spans="2:2">
      <c r="B55691" s="15"/>
    </row>
    <row r="55692" spans="2:2">
      <c r="B55692" s="15"/>
    </row>
    <row r="55693" spans="2:2">
      <c r="B55693" s="15"/>
    </row>
    <row r="55694" spans="2:2">
      <c r="B55694" s="15"/>
    </row>
    <row r="55695" spans="2:2">
      <c r="B55695" s="15"/>
    </row>
    <row r="55696" spans="2:2">
      <c r="B55696" s="15"/>
    </row>
    <row r="55697" spans="2:2">
      <c r="B55697" s="15"/>
    </row>
    <row r="55698" spans="2:2">
      <c r="B55698" s="15"/>
    </row>
    <row r="55699" spans="2:2">
      <c r="B55699" s="15"/>
    </row>
    <row r="55700" spans="2:2">
      <c r="B55700" s="15"/>
    </row>
    <row r="55701" spans="2:2">
      <c r="B55701" s="15"/>
    </row>
    <row r="55702" spans="2:2">
      <c r="B55702" s="15"/>
    </row>
    <row r="55703" spans="2:2">
      <c r="B55703" s="15"/>
    </row>
    <row r="55704" spans="2:2">
      <c r="B55704" s="15"/>
    </row>
    <row r="55705" spans="2:2">
      <c r="B55705" s="15"/>
    </row>
    <row r="55706" spans="2:2">
      <c r="B55706" s="15"/>
    </row>
    <row r="55707" spans="2:2">
      <c r="B55707" s="15"/>
    </row>
    <row r="55708" spans="2:2">
      <c r="B55708" s="15"/>
    </row>
    <row r="55709" spans="2:2">
      <c r="B55709" s="15"/>
    </row>
    <row r="55710" spans="2:2">
      <c r="B55710" s="15"/>
    </row>
    <row r="55711" spans="2:2">
      <c r="B55711" s="15"/>
    </row>
    <row r="55712" spans="2:2">
      <c r="B55712" s="15"/>
    </row>
    <row r="55713" spans="2:2">
      <c r="B55713" s="15"/>
    </row>
    <row r="55714" spans="2:2">
      <c r="B55714" s="15"/>
    </row>
    <row r="55715" spans="2:2">
      <c r="B55715" s="15"/>
    </row>
    <row r="55716" spans="2:2">
      <c r="B55716" s="15"/>
    </row>
    <row r="55717" spans="2:2">
      <c r="B55717" s="15"/>
    </row>
    <row r="55718" spans="2:2">
      <c r="B55718" s="15"/>
    </row>
    <row r="55719" spans="2:2">
      <c r="B55719" s="15"/>
    </row>
    <row r="55720" spans="2:2">
      <c r="B55720" s="15"/>
    </row>
    <row r="55721" spans="2:2">
      <c r="B55721" s="15"/>
    </row>
    <row r="55722" spans="2:2">
      <c r="B55722" s="15"/>
    </row>
    <row r="55723" spans="2:2">
      <c r="B55723" s="15"/>
    </row>
    <row r="55724" spans="2:2">
      <c r="B55724" s="15"/>
    </row>
    <row r="55725" spans="2:2">
      <c r="B55725" s="15"/>
    </row>
    <row r="55726" spans="2:2">
      <c r="B55726" s="15"/>
    </row>
    <row r="55727" spans="2:2">
      <c r="B55727" s="15"/>
    </row>
    <row r="55728" spans="2:2">
      <c r="B55728" s="15"/>
    </row>
    <row r="55729" spans="2:2">
      <c r="B55729" s="15"/>
    </row>
    <row r="55730" spans="2:2">
      <c r="B55730" s="15"/>
    </row>
    <row r="55731" spans="2:2">
      <c r="B55731" s="15"/>
    </row>
    <row r="55732" spans="2:2">
      <c r="B55732" s="15"/>
    </row>
    <row r="55733" spans="2:2">
      <c r="B55733" s="15"/>
    </row>
    <row r="55734" spans="2:2">
      <c r="B55734" s="15"/>
    </row>
    <row r="55735" spans="2:2">
      <c r="B55735" s="15"/>
    </row>
    <row r="55736" spans="2:2">
      <c r="B55736" s="15"/>
    </row>
    <row r="55737" spans="2:2">
      <c r="B55737" s="15"/>
    </row>
    <row r="55738" spans="2:2">
      <c r="B55738" s="15"/>
    </row>
    <row r="55739" spans="2:2">
      <c r="B55739" s="15"/>
    </row>
    <row r="55740" spans="2:2">
      <c r="B55740" s="15"/>
    </row>
    <row r="55741" spans="2:2">
      <c r="B55741" s="15"/>
    </row>
    <row r="55742" spans="2:2">
      <c r="B55742" s="15"/>
    </row>
    <row r="55743" spans="2:2">
      <c r="B55743" s="15"/>
    </row>
    <row r="55744" spans="2:2">
      <c r="B55744" s="15"/>
    </row>
    <row r="55745" spans="2:2">
      <c r="B55745" s="15"/>
    </row>
    <row r="55746" spans="2:2">
      <c r="B55746" s="15"/>
    </row>
    <row r="55747" spans="2:2">
      <c r="B55747" s="15"/>
    </row>
    <row r="55748" spans="2:2">
      <c r="B55748" s="15"/>
    </row>
    <row r="55749" spans="2:2">
      <c r="B55749" s="15"/>
    </row>
    <row r="55750" spans="2:2">
      <c r="B55750" s="15"/>
    </row>
    <row r="55751" spans="2:2">
      <c r="B55751" s="15"/>
    </row>
    <row r="55752" spans="2:2">
      <c r="B55752" s="15"/>
    </row>
    <row r="55753" spans="2:2">
      <c r="B55753" s="15"/>
    </row>
    <row r="55754" spans="2:2">
      <c r="B55754" s="15"/>
    </row>
    <row r="55755" spans="2:2">
      <c r="B55755" s="15"/>
    </row>
    <row r="55756" spans="2:2">
      <c r="B55756" s="15"/>
    </row>
    <row r="55757" spans="2:2">
      <c r="B55757" s="15"/>
    </row>
    <row r="55758" spans="2:2">
      <c r="B55758" s="15"/>
    </row>
    <row r="55759" spans="2:2">
      <c r="B55759" s="15"/>
    </row>
    <row r="55760" spans="2:2">
      <c r="B55760" s="15"/>
    </row>
    <row r="55761" spans="2:2">
      <c r="B55761" s="15"/>
    </row>
    <row r="55762" spans="2:2">
      <c r="B55762" s="15"/>
    </row>
    <row r="55763" spans="2:2">
      <c r="B55763" s="15"/>
    </row>
    <row r="55764" spans="2:2">
      <c r="B55764" s="15"/>
    </row>
    <row r="55765" spans="2:2">
      <c r="B55765" s="15"/>
    </row>
    <row r="55766" spans="2:2">
      <c r="B55766" s="15"/>
    </row>
    <row r="55767" spans="2:2">
      <c r="B55767" s="15"/>
    </row>
    <row r="55768" spans="2:2">
      <c r="B55768" s="15"/>
    </row>
    <row r="55769" spans="2:2">
      <c r="B55769" s="15"/>
    </row>
    <row r="55770" spans="2:2">
      <c r="B55770" s="15"/>
    </row>
    <row r="55771" spans="2:2">
      <c r="B55771" s="15"/>
    </row>
    <row r="55772" spans="2:2">
      <c r="B55772" s="15"/>
    </row>
    <row r="55773" spans="2:2">
      <c r="B55773" s="15"/>
    </row>
    <row r="55774" spans="2:2">
      <c r="B55774" s="15"/>
    </row>
    <row r="55775" spans="2:2">
      <c r="B55775" s="15"/>
    </row>
    <row r="55776" spans="2:2">
      <c r="B55776" s="15"/>
    </row>
    <row r="55777" spans="2:2">
      <c r="B55777" s="15"/>
    </row>
    <row r="55778" spans="2:2">
      <c r="B55778" s="15"/>
    </row>
    <row r="55779" spans="2:2">
      <c r="B55779" s="15"/>
    </row>
    <row r="55780" spans="2:2">
      <c r="B55780" s="15"/>
    </row>
    <row r="55781" spans="2:2">
      <c r="B55781" s="15"/>
    </row>
    <row r="55782" spans="2:2">
      <c r="B55782" s="15"/>
    </row>
    <row r="55783" spans="2:2">
      <c r="B55783" s="15"/>
    </row>
    <row r="55784" spans="2:2">
      <c r="B55784" s="15"/>
    </row>
    <row r="55785" spans="2:2">
      <c r="B55785" s="15"/>
    </row>
    <row r="55786" spans="2:2">
      <c r="B55786" s="15"/>
    </row>
    <row r="55787" spans="2:2">
      <c r="B55787" s="15"/>
    </row>
    <row r="55788" spans="2:2">
      <c r="B55788" s="15"/>
    </row>
    <row r="55789" spans="2:2">
      <c r="B55789" s="15"/>
    </row>
    <row r="55790" spans="2:2">
      <c r="B55790" s="15"/>
    </row>
    <row r="55791" spans="2:2">
      <c r="B55791" s="15"/>
    </row>
    <row r="55792" spans="2:2">
      <c r="B55792" s="15"/>
    </row>
    <row r="55793" spans="2:2">
      <c r="B55793" s="15"/>
    </row>
    <row r="55794" spans="2:2">
      <c r="B55794" s="15"/>
    </row>
    <row r="55795" spans="2:2">
      <c r="B55795" s="15"/>
    </row>
    <row r="55796" spans="2:2">
      <c r="B55796" s="15"/>
    </row>
    <row r="55797" spans="2:2">
      <c r="B55797" s="15"/>
    </row>
    <row r="55798" spans="2:2">
      <c r="B55798" s="15"/>
    </row>
    <row r="55799" spans="2:2">
      <c r="B55799" s="15"/>
    </row>
    <row r="55800" spans="2:2">
      <c r="B55800" s="15"/>
    </row>
    <row r="55801" spans="2:2">
      <c r="B55801" s="15"/>
    </row>
    <row r="55802" spans="2:2">
      <c r="B55802" s="15"/>
    </row>
    <row r="55803" spans="2:2">
      <c r="B55803" s="15"/>
    </row>
    <row r="55804" spans="2:2">
      <c r="B55804" s="15"/>
    </row>
    <row r="55805" spans="2:2">
      <c r="B55805" s="15"/>
    </row>
    <row r="55806" spans="2:2">
      <c r="B55806" s="15"/>
    </row>
    <row r="55807" spans="2:2">
      <c r="B55807" s="15"/>
    </row>
    <row r="55808" spans="2:2">
      <c r="B55808" s="15"/>
    </row>
    <row r="55809" spans="2:2">
      <c r="B55809" s="15"/>
    </row>
    <row r="55810" spans="2:2">
      <c r="B55810" s="15"/>
    </row>
    <row r="55811" spans="2:2">
      <c r="B55811" s="15"/>
    </row>
    <row r="55812" spans="2:2">
      <c r="B55812" s="15"/>
    </row>
    <row r="55813" spans="2:2">
      <c r="B55813" s="15"/>
    </row>
    <row r="55814" spans="2:2">
      <c r="B55814" s="15"/>
    </row>
    <row r="55815" spans="2:2">
      <c r="B55815" s="15"/>
    </row>
    <row r="55816" spans="2:2">
      <c r="B55816" s="15"/>
    </row>
    <row r="55817" spans="2:2">
      <c r="B55817" s="15"/>
    </row>
    <row r="55818" spans="2:2">
      <c r="B55818" s="15"/>
    </row>
    <row r="55819" spans="2:2">
      <c r="B55819" s="15"/>
    </row>
    <row r="55820" spans="2:2">
      <c r="B55820" s="15"/>
    </row>
    <row r="55821" spans="2:2">
      <c r="B55821" s="15"/>
    </row>
    <row r="55822" spans="2:2">
      <c r="B55822" s="15"/>
    </row>
    <row r="55823" spans="2:2">
      <c r="B55823" s="15"/>
    </row>
    <row r="55824" spans="2:2">
      <c r="B55824" s="15"/>
    </row>
    <row r="55825" spans="2:2">
      <c r="B55825" s="15"/>
    </row>
    <row r="55826" spans="2:2">
      <c r="B55826" s="15"/>
    </row>
    <row r="55827" spans="2:2">
      <c r="B55827" s="15"/>
    </row>
    <row r="55828" spans="2:2">
      <c r="B55828" s="15"/>
    </row>
    <row r="55829" spans="2:2">
      <c r="B55829" s="15"/>
    </row>
    <row r="55830" spans="2:2">
      <c r="B55830" s="15"/>
    </row>
    <row r="55831" spans="2:2">
      <c r="B55831" s="15"/>
    </row>
    <row r="55832" spans="2:2">
      <c r="B55832" s="15"/>
    </row>
    <row r="55833" spans="2:2">
      <c r="B55833" s="15"/>
    </row>
    <row r="55834" spans="2:2">
      <c r="B55834" s="15"/>
    </row>
    <row r="55835" spans="2:2">
      <c r="B55835" s="15"/>
    </row>
    <row r="55836" spans="2:2">
      <c r="B55836" s="15"/>
    </row>
    <row r="55837" spans="2:2">
      <c r="B55837" s="15"/>
    </row>
    <row r="55838" spans="2:2">
      <c r="B55838" s="15"/>
    </row>
    <row r="55839" spans="2:2">
      <c r="B55839" s="15"/>
    </row>
    <row r="55840" spans="2:2">
      <c r="B55840" s="15"/>
    </row>
    <row r="55841" spans="2:2">
      <c r="B55841" s="15"/>
    </row>
    <row r="55842" spans="2:2">
      <c r="B55842" s="15"/>
    </row>
    <row r="55843" spans="2:2">
      <c r="B55843" s="15"/>
    </row>
    <row r="55844" spans="2:2">
      <c r="B55844" s="15"/>
    </row>
    <row r="55845" spans="2:2">
      <c r="B55845" s="15"/>
    </row>
    <row r="55846" spans="2:2">
      <c r="B55846" s="15"/>
    </row>
    <row r="55847" spans="2:2">
      <c r="B55847" s="15"/>
    </row>
    <row r="55848" spans="2:2">
      <c r="B55848" s="15"/>
    </row>
    <row r="55849" spans="2:2">
      <c r="B55849" s="15"/>
    </row>
    <row r="55850" spans="2:2">
      <c r="B55850" s="15"/>
    </row>
    <row r="55851" spans="2:2">
      <c r="B55851" s="15"/>
    </row>
    <row r="55852" spans="2:2">
      <c r="B55852" s="15"/>
    </row>
    <row r="55853" spans="2:2">
      <c r="B55853" s="15"/>
    </row>
    <row r="55854" spans="2:2">
      <c r="B55854" s="15"/>
    </row>
    <row r="55855" spans="2:2">
      <c r="B55855" s="15"/>
    </row>
    <row r="55856" spans="2:2">
      <c r="B55856" s="15"/>
    </row>
    <row r="55857" spans="2:2">
      <c r="B55857" s="15"/>
    </row>
    <row r="55858" spans="2:2">
      <c r="B55858" s="15"/>
    </row>
    <row r="55859" spans="2:2">
      <c r="B55859" s="15"/>
    </row>
    <row r="55860" spans="2:2">
      <c r="B55860" s="15"/>
    </row>
    <row r="55861" spans="2:2">
      <c r="B55861" s="15"/>
    </row>
    <row r="55862" spans="2:2">
      <c r="B55862" s="15"/>
    </row>
    <row r="55863" spans="2:2">
      <c r="B55863" s="15"/>
    </row>
    <row r="55864" spans="2:2">
      <c r="B55864" s="15"/>
    </row>
    <row r="55865" spans="2:2">
      <c r="B55865" s="15"/>
    </row>
    <row r="55866" spans="2:2">
      <c r="B55866" s="15"/>
    </row>
    <row r="55867" spans="2:2">
      <c r="B55867" s="15"/>
    </row>
    <row r="55868" spans="2:2">
      <c r="B55868" s="15"/>
    </row>
    <row r="55869" spans="2:2">
      <c r="B55869" s="15"/>
    </row>
    <row r="55870" spans="2:2">
      <c r="B55870" s="15"/>
    </row>
    <row r="55871" spans="2:2">
      <c r="B55871" s="15"/>
    </row>
    <row r="55872" spans="2:2">
      <c r="B55872" s="15"/>
    </row>
    <row r="55873" spans="2:2">
      <c r="B55873" s="15"/>
    </row>
    <row r="55874" spans="2:2">
      <c r="B55874" s="15"/>
    </row>
    <row r="55875" spans="2:2">
      <c r="B55875" s="15"/>
    </row>
    <row r="55876" spans="2:2">
      <c r="B55876" s="15"/>
    </row>
    <row r="55877" spans="2:2">
      <c r="B55877" s="15"/>
    </row>
    <row r="55878" spans="2:2">
      <c r="B55878" s="15"/>
    </row>
    <row r="55879" spans="2:2">
      <c r="B55879" s="15"/>
    </row>
    <row r="55880" spans="2:2">
      <c r="B55880" s="15"/>
    </row>
    <row r="55881" spans="2:2">
      <c r="B55881" s="15"/>
    </row>
    <row r="55882" spans="2:2">
      <c r="B55882" s="15"/>
    </row>
    <row r="55883" spans="2:2">
      <c r="B55883" s="15"/>
    </row>
    <row r="55884" spans="2:2">
      <c r="B55884" s="15"/>
    </row>
    <row r="55885" spans="2:2">
      <c r="B55885" s="15"/>
    </row>
    <row r="55886" spans="2:2">
      <c r="B55886" s="15"/>
    </row>
    <row r="55887" spans="2:2">
      <c r="B55887" s="15"/>
    </row>
    <row r="55888" spans="2:2">
      <c r="B55888" s="15"/>
    </row>
    <row r="55889" spans="2:2">
      <c r="B55889" s="15"/>
    </row>
    <row r="55890" spans="2:2">
      <c r="B55890" s="15"/>
    </row>
    <row r="55891" spans="2:2">
      <c r="B55891" s="15"/>
    </row>
    <row r="55892" spans="2:2">
      <c r="B55892" s="15"/>
    </row>
    <row r="55893" spans="2:2">
      <c r="B55893" s="15"/>
    </row>
    <row r="55894" spans="2:2">
      <c r="B55894" s="15"/>
    </row>
    <row r="55895" spans="2:2">
      <c r="B55895" s="15"/>
    </row>
    <row r="55896" spans="2:2">
      <c r="B55896" s="15"/>
    </row>
    <row r="55897" spans="2:2">
      <c r="B55897" s="15"/>
    </row>
    <row r="55898" spans="2:2">
      <c r="B55898" s="15"/>
    </row>
    <row r="55899" spans="2:2">
      <c r="B55899" s="15"/>
    </row>
    <row r="55900" spans="2:2">
      <c r="B55900" s="15"/>
    </row>
    <row r="55901" spans="2:2">
      <c r="B55901" s="15"/>
    </row>
    <row r="55902" spans="2:2">
      <c r="B55902" s="15"/>
    </row>
    <row r="55903" spans="2:2">
      <c r="B55903" s="15"/>
    </row>
    <row r="55904" spans="2:2">
      <c r="B55904" s="15"/>
    </row>
    <row r="55905" spans="2:2">
      <c r="B55905" s="15"/>
    </row>
    <row r="55906" spans="2:2">
      <c r="B55906" s="15"/>
    </row>
    <row r="55907" spans="2:2">
      <c r="B55907" s="15"/>
    </row>
    <row r="55908" spans="2:2">
      <c r="B55908" s="15"/>
    </row>
    <row r="55909" spans="2:2">
      <c r="B55909" s="15"/>
    </row>
    <row r="55910" spans="2:2">
      <c r="B55910" s="15"/>
    </row>
    <row r="55911" spans="2:2">
      <c r="B55911" s="15"/>
    </row>
    <row r="55912" spans="2:2">
      <c r="B55912" s="15"/>
    </row>
    <row r="55913" spans="2:2">
      <c r="B55913" s="15"/>
    </row>
    <row r="55914" spans="2:2">
      <c r="B55914" s="15"/>
    </row>
    <row r="55915" spans="2:2">
      <c r="B55915" s="15"/>
    </row>
    <row r="55916" spans="2:2">
      <c r="B55916" s="15"/>
    </row>
    <row r="55917" spans="2:2">
      <c r="B55917" s="15"/>
    </row>
    <row r="55918" spans="2:2">
      <c r="B55918" s="15"/>
    </row>
    <row r="55919" spans="2:2">
      <c r="B55919" s="15"/>
    </row>
    <row r="55920" spans="2:2">
      <c r="B55920" s="15"/>
    </row>
    <row r="55921" spans="2:2">
      <c r="B55921" s="15"/>
    </row>
    <row r="55922" spans="2:2">
      <c r="B55922" s="15"/>
    </row>
    <row r="55923" spans="2:2">
      <c r="B55923" s="15"/>
    </row>
    <row r="55924" spans="2:2">
      <c r="B55924" s="15"/>
    </row>
    <row r="55925" spans="2:2">
      <c r="B55925" s="15"/>
    </row>
    <row r="55926" spans="2:2">
      <c r="B55926" s="15"/>
    </row>
    <row r="55927" spans="2:2">
      <c r="B55927" s="15"/>
    </row>
    <row r="55928" spans="2:2">
      <c r="B55928" s="15"/>
    </row>
    <row r="55929" spans="2:2">
      <c r="B55929" s="15"/>
    </row>
    <row r="55930" spans="2:2">
      <c r="B55930" s="15"/>
    </row>
    <row r="55931" spans="2:2">
      <c r="B55931" s="15"/>
    </row>
    <row r="55932" spans="2:2">
      <c r="B55932" s="15"/>
    </row>
    <row r="55933" spans="2:2">
      <c r="B55933" s="15"/>
    </row>
    <row r="55934" spans="2:2">
      <c r="B55934" s="15"/>
    </row>
    <row r="55935" spans="2:2">
      <c r="B55935" s="15"/>
    </row>
    <row r="55936" spans="2:2">
      <c r="B55936" s="15"/>
    </row>
    <row r="55937" spans="2:2">
      <c r="B55937" s="15"/>
    </row>
    <row r="55938" spans="2:2">
      <c r="B55938" s="15"/>
    </row>
    <row r="55939" spans="2:2">
      <c r="B55939" s="15"/>
    </row>
    <row r="55940" spans="2:2">
      <c r="B55940" s="15"/>
    </row>
    <row r="55941" spans="2:2">
      <c r="B55941" s="15"/>
    </row>
    <row r="55942" spans="2:2">
      <c r="B55942" s="15"/>
    </row>
    <row r="55943" spans="2:2">
      <c r="B55943" s="15"/>
    </row>
    <row r="55944" spans="2:2">
      <c r="B55944" s="15"/>
    </row>
    <row r="55945" spans="2:2">
      <c r="B55945" s="15"/>
    </row>
    <row r="55946" spans="2:2">
      <c r="B55946" s="15"/>
    </row>
    <row r="55947" spans="2:2">
      <c r="B55947" s="15"/>
    </row>
    <row r="55948" spans="2:2">
      <c r="B55948" s="15"/>
    </row>
    <row r="55949" spans="2:2">
      <c r="B55949" s="15"/>
    </row>
    <row r="55950" spans="2:2">
      <c r="B55950" s="15"/>
    </row>
    <row r="55951" spans="2:2">
      <c r="B55951" s="15"/>
    </row>
    <row r="55952" spans="2:2">
      <c r="B55952" s="15"/>
    </row>
    <row r="55953" spans="2:2">
      <c r="B55953" s="15"/>
    </row>
    <row r="55954" spans="2:2">
      <c r="B55954" s="15"/>
    </row>
    <row r="55955" spans="2:2">
      <c r="B55955" s="15"/>
    </row>
    <row r="55956" spans="2:2">
      <c r="B55956" s="15"/>
    </row>
    <row r="55957" spans="2:2">
      <c r="B55957" s="15"/>
    </row>
    <row r="55958" spans="2:2">
      <c r="B55958" s="15"/>
    </row>
    <row r="55959" spans="2:2">
      <c r="B55959" s="15"/>
    </row>
    <row r="55960" spans="2:2">
      <c r="B55960" s="15"/>
    </row>
    <row r="55961" spans="2:2">
      <c r="B55961" s="15"/>
    </row>
    <row r="55962" spans="2:2">
      <c r="B55962" s="15"/>
    </row>
    <row r="55963" spans="2:2">
      <c r="B55963" s="15"/>
    </row>
    <row r="55964" spans="2:2">
      <c r="B55964" s="15"/>
    </row>
    <row r="55965" spans="2:2">
      <c r="B55965" s="15"/>
    </row>
    <row r="55966" spans="2:2">
      <c r="B55966" s="15"/>
    </row>
    <row r="55967" spans="2:2">
      <c r="B55967" s="15"/>
    </row>
    <row r="55968" spans="2:2">
      <c r="B55968" s="15"/>
    </row>
    <row r="55969" spans="2:2">
      <c r="B55969" s="15"/>
    </row>
    <row r="55970" spans="2:2">
      <c r="B55970" s="15"/>
    </row>
    <row r="55971" spans="2:2">
      <c r="B55971" s="15"/>
    </row>
    <row r="55972" spans="2:2">
      <c r="B55972" s="15"/>
    </row>
    <row r="55973" spans="2:2">
      <c r="B55973" s="15"/>
    </row>
    <row r="55974" spans="2:2">
      <c r="B55974" s="15"/>
    </row>
    <row r="55975" spans="2:2">
      <c r="B55975" s="15"/>
    </row>
    <row r="55976" spans="2:2">
      <c r="B55976" s="15"/>
    </row>
    <row r="55977" spans="2:2">
      <c r="B55977" s="15"/>
    </row>
    <row r="55978" spans="2:2">
      <c r="B55978" s="15"/>
    </row>
    <row r="55979" spans="2:2">
      <c r="B55979" s="15"/>
    </row>
    <row r="55980" spans="2:2">
      <c r="B55980" s="15"/>
    </row>
    <row r="55981" spans="2:2">
      <c r="B55981" s="15"/>
    </row>
    <row r="55982" spans="2:2">
      <c r="B55982" s="15"/>
    </row>
    <row r="55983" spans="2:2">
      <c r="B55983" s="15"/>
    </row>
    <row r="55984" spans="2:2">
      <c r="B55984" s="15"/>
    </row>
    <row r="55985" spans="2:2">
      <c r="B55985" s="15"/>
    </row>
    <row r="55986" spans="2:2">
      <c r="B55986" s="15"/>
    </row>
    <row r="55987" spans="2:2">
      <c r="B55987" s="15"/>
    </row>
    <row r="55988" spans="2:2">
      <c r="B55988" s="15"/>
    </row>
    <row r="55989" spans="2:2">
      <c r="B55989" s="15"/>
    </row>
    <row r="55990" spans="2:2">
      <c r="B55990" s="15"/>
    </row>
    <row r="55991" spans="2:2">
      <c r="B55991" s="15"/>
    </row>
    <row r="55992" spans="2:2">
      <c r="B55992" s="15"/>
    </row>
    <row r="55993" spans="2:2">
      <c r="B55993" s="15"/>
    </row>
    <row r="55994" spans="2:2">
      <c r="B55994" s="15"/>
    </row>
    <row r="55995" spans="2:2">
      <c r="B55995" s="15"/>
    </row>
    <row r="55996" spans="2:2">
      <c r="B55996" s="15"/>
    </row>
    <row r="55997" spans="2:2">
      <c r="B55997" s="15"/>
    </row>
    <row r="55998" spans="2:2">
      <c r="B55998" s="15"/>
    </row>
    <row r="55999" spans="2:2">
      <c r="B55999" s="15"/>
    </row>
    <row r="56000" spans="2:2">
      <c r="B56000" s="15"/>
    </row>
    <row r="56001" spans="2:2">
      <c r="B56001" s="15"/>
    </row>
    <row r="56002" spans="2:2">
      <c r="B56002" s="15"/>
    </row>
    <row r="56003" spans="2:2">
      <c r="B56003" s="15"/>
    </row>
    <row r="56004" spans="2:2">
      <c r="B56004" s="15"/>
    </row>
    <row r="56005" spans="2:2">
      <c r="B56005" s="15"/>
    </row>
    <row r="56006" spans="2:2">
      <c r="B56006" s="15"/>
    </row>
    <row r="56007" spans="2:2">
      <c r="B56007" s="15"/>
    </row>
    <row r="56008" spans="2:2">
      <c r="B56008" s="15"/>
    </row>
    <row r="56009" spans="2:2">
      <c r="B56009" s="15"/>
    </row>
    <row r="56010" spans="2:2">
      <c r="B56010" s="15"/>
    </row>
    <row r="56011" spans="2:2">
      <c r="B56011" s="15"/>
    </row>
    <row r="56012" spans="2:2">
      <c r="B56012" s="15"/>
    </row>
    <row r="56013" spans="2:2">
      <c r="B56013" s="15"/>
    </row>
    <row r="56014" spans="2:2">
      <c r="B56014" s="15"/>
    </row>
    <row r="56015" spans="2:2">
      <c r="B56015" s="15"/>
    </row>
    <row r="56016" spans="2:2">
      <c r="B56016" s="15"/>
    </row>
    <row r="56017" spans="2:2">
      <c r="B56017" s="15"/>
    </row>
    <row r="56018" spans="2:2">
      <c r="B56018" s="15"/>
    </row>
    <row r="56019" spans="2:2">
      <c r="B56019" s="15"/>
    </row>
    <row r="56020" spans="2:2">
      <c r="B56020" s="15"/>
    </row>
    <row r="56021" spans="2:2">
      <c r="B56021" s="15"/>
    </row>
    <row r="56022" spans="2:2">
      <c r="B56022" s="15"/>
    </row>
    <row r="56023" spans="2:2">
      <c r="B56023" s="15"/>
    </row>
    <row r="56024" spans="2:2">
      <c r="B56024" s="15"/>
    </row>
    <row r="56025" spans="2:2">
      <c r="B56025" s="15"/>
    </row>
    <row r="56026" spans="2:2">
      <c r="B56026" s="15"/>
    </row>
    <row r="56027" spans="2:2">
      <c r="B56027" s="15"/>
    </row>
    <row r="56028" spans="2:2">
      <c r="B56028" s="15"/>
    </row>
    <row r="56029" spans="2:2">
      <c r="B56029" s="15"/>
    </row>
    <row r="56030" spans="2:2">
      <c r="B56030" s="15"/>
    </row>
    <row r="56031" spans="2:2">
      <c r="B56031" s="15"/>
    </row>
    <row r="56032" spans="2:2">
      <c r="B56032" s="15"/>
    </row>
    <row r="56033" spans="2:2">
      <c r="B56033" s="15"/>
    </row>
    <row r="56034" spans="2:2">
      <c r="B56034" s="15"/>
    </row>
    <row r="56035" spans="2:2">
      <c r="B56035" s="15"/>
    </row>
    <row r="56036" spans="2:2">
      <c r="B56036" s="15"/>
    </row>
    <row r="56037" spans="2:2">
      <c r="B56037" s="15"/>
    </row>
    <row r="56038" spans="2:2">
      <c r="B56038" s="15"/>
    </row>
    <row r="56039" spans="2:2">
      <c r="B56039" s="15"/>
    </row>
    <row r="56040" spans="2:2">
      <c r="B56040" s="15"/>
    </row>
    <row r="56041" spans="2:2">
      <c r="B56041" s="15"/>
    </row>
    <row r="56042" spans="2:2">
      <c r="B56042" s="15"/>
    </row>
    <row r="56043" spans="2:2">
      <c r="B56043" s="15"/>
    </row>
    <row r="56044" spans="2:2">
      <c r="B56044" s="15"/>
    </row>
    <row r="56045" spans="2:2">
      <c r="B56045" s="15"/>
    </row>
    <row r="56046" spans="2:2">
      <c r="B56046" s="15"/>
    </row>
    <row r="56047" spans="2:2">
      <c r="B56047" s="15"/>
    </row>
    <row r="56048" spans="2:2">
      <c r="B56048" s="15"/>
    </row>
    <row r="56049" spans="2:2">
      <c r="B56049" s="15"/>
    </row>
    <row r="56050" spans="2:2">
      <c r="B56050" s="15"/>
    </row>
    <row r="56051" spans="2:2">
      <c r="B56051" s="15"/>
    </row>
    <row r="56052" spans="2:2">
      <c r="B56052" s="15"/>
    </row>
    <row r="56053" spans="2:2">
      <c r="B56053" s="15"/>
    </row>
    <row r="56054" spans="2:2">
      <c r="B56054" s="15"/>
    </row>
    <row r="56055" spans="2:2">
      <c r="B56055" s="15"/>
    </row>
    <row r="56056" spans="2:2">
      <c r="B56056" s="15"/>
    </row>
    <row r="56057" spans="2:2">
      <c r="B56057" s="15"/>
    </row>
    <row r="56058" spans="2:2">
      <c r="B56058" s="15"/>
    </row>
    <row r="56059" spans="2:2">
      <c r="B56059" s="15"/>
    </row>
    <row r="56060" spans="2:2">
      <c r="B56060" s="15"/>
    </row>
    <row r="56061" spans="2:2">
      <c r="B56061" s="15"/>
    </row>
    <row r="56062" spans="2:2">
      <c r="B56062" s="15"/>
    </row>
    <row r="56063" spans="2:2">
      <c r="B56063" s="15"/>
    </row>
    <row r="56064" spans="2:2">
      <c r="B56064" s="15"/>
    </row>
    <row r="56065" spans="2:2">
      <c r="B56065" s="15"/>
    </row>
    <row r="56066" spans="2:2">
      <c r="B56066" s="15"/>
    </row>
    <row r="56067" spans="2:2">
      <c r="B56067" s="15"/>
    </row>
    <row r="56068" spans="2:2">
      <c r="B56068" s="15"/>
    </row>
    <row r="56069" spans="2:2">
      <c r="B56069" s="15"/>
    </row>
    <row r="56070" spans="2:2">
      <c r="B56070" s="15"/>
    </row>
    <row r="56071" spans="2:2">
      <c r="B56071" s="15"/>
    </row>
    <row r="56072" spans="2:2">
      <c r="B56072" s="15"/>
    </row>
    <row r="56073" spans="2:2">
      <c r="B56073" s="15"/>
    </row>
    <row r="56074" spans="2:2">
      <c r="B56074" s="15"/>
    </row>
    <row r="56075" spans="2:2">
      <c r="B56075" s="15"/>
    </row>
    <row r="56076" spans="2:2">
      <c r="B56076" s="15"/>
    </row>
    <row r="56077" spans="2:2">
      <c r="B56077" s="15"/>
    </row>
    <row r="56078" spans="2:2">
      <c r="B56078" s="15"/>
    </row>
    <row r="56079" spans="2:2">
      <c r="B56079" s="15"/>
    </row>
    <row r="56080" spans="2:2">
      <c r="B56080" s="15"/>
    </row>
    <row r="56081" spans="2:2">
      <c r="B56081" s="15"/>
    </row>
    <row r="56082" spans="2:2">
      <c r="B56082" s="15"/>
    </row>
    <row r="56083" spans="2:2">
      <c r="B56083" s="15"/>
    </row>
    <row r="56084" spans="2:2">
      <c r="B56084" s="15"/>
    </row>
    <row r="56085" spans="2:2">
      <c r="B56085" s="15"/>
    </row>
    <row r="56086" spans="2:2">
      <c r="B56086" s="15"/>
    </row>
    <row r="56087" spans="2:2">
      <c r="B56087" s="15"/>
    </row>
    <row r="56088" spans="2:2">
      <c r="B56088" s="15"/>
    </row>
    <row r="56089" spans="2:2">
      <c r="B56089" s="15"/>
    </row>
    <row r="56090" spans="2:2">
      <c r="B56090" s="15"/>
    </row>
    <row r="56091" spans="2:2">
      <c r="B56091" s="15"/>
    </row>
    <row r="56092" spans="2:2">
      <c r="B56092" s="15"/>
    </row>
    <row r="56093" spans="2:2">
      <c r="B56093" s="15"/>
    </row>
    <row r="56094" spans="2:2">
      <c r="B56094" s="15"/>
    </row>
    <row r="56095" spans="2:2">
      <c r="B56095" s="15"/>
    </row>
    <row r="56096" spans="2:2">
      <c r="B56096" s="15"/>
    </row>
    <row r="56097" spans="2:2">
      <c r="B56097" s="15"/>
    </row>
    <row r="56098" spans="2:2">
      <c r="B56098" s="15"/>
    </row>
    <row r="56099" spans="2:2">
      <c r="B56099" s="15"/>
    </row>
    <row r="56100" spans="2:2">
      <c r="B56100" s="15"/>
    </row>
    <row r="56101" spans="2:2">
      <c r="B56101" s="15"/>
    </row>
    <row r="56102" spans="2:2">
      <c r="B56102" s="15"/>
    </row>
    <row r="56103" spans="2:2">
      <c r="B56103" s="15"/>
    </row>
    <row r="56104" spans="2:2">
      <c r="B56104" s="15"/>
    </row>
    <row r="56105" spans="2:2">
      <c r="B56105" s="15"/>
    </row>
    <row r="56106" spans="2:2">
      <c r="B56106" s="15"/>
    </row>
    <row r="56107" spans="2:2">
      <c r="B56107" s="15"/>
    </row>
    <row r="56108" spans="2:2">
      <c r="B56108" s="15"/>
    </row>
    <row r="56109" spans="2:2">
      <c r="B56109" s="15"/>
    </row>
    <row r="56110" spans="2:2">
      <c r="B56110" s="15"/>
    </row>
    <row r="56111" spans="2:2">
      <c r="B56111" s="15"/>
    </row>
    <row r="56112" spans="2:2">
      <c r="B56112" s="15"/>
    </row>
    <row r="56113" spans="2:2">
      <c r="B56113" s="15"/>
    </row>
    <row r="56114" spans="2:2">
      <c r="B56114" s="15"/>
    </row>
    <row r="56115" spans="2:2">
      <c r="B56115" s="15"/>
    </row>
    <row r="56116" spans="2:2">
      <c r="B56116" s="15"/>
    </row>
    <row r="56117" spans="2:2">
      <c r="B56117" s="15"/>
    </row>
    <row r="56118" spans="2:2">
      <c r="B56118" s="15"/>
    </row>
    <row r="56119" spans="2:2">
      <c r="B56119" s="15"/>
    </row>
    <row r="56120" spans="2:2">
      <c r="B56120" s="15"/>
    </row>
    <row r="56121" spans="2:2">
      <c r="B56121" s="15"/>
    </row>
    <row r="56122" spans="2:2">
      <c r="B56122" s="15"/>
    </row>
    <row r="56123" spans="2:2">
      <c r="B56123" s="15"/>
    </row>
    <row r="56124" spans="2:2">
      <c r="B56124" s="15"/>
    </row>
    <row r="56125" spans="2:2">
      <c r="B56125" s="15"/>
    </row>
    <row r="56126" spans="2:2">
      <c r="B56126" s="15"/>
    </row>
    <row r="56127" spans="2:2">
      <c r="B56127" s="15"/>
    </row>
    <row r="56128" spans="2:2">
      <c r="B56128" s="15"/>
    </row>
    <row r="56129" spans="2:2">
      <c r="B56129" s="15"/>
    </row>
    <row r="56130" spans="2:2">
      <c r="B56130" s="15"/>
    </row>
    <row r="56131" spans="2:2">
      <c r="B56131" s="15"/>
    </row>
    <row r="56132" spans="2:2">
      <c r="B56132" s="15"/>
    </row>
    <row r="56133" spans="2:2">
      <c r="B56133" s="15"/>
    </row>
    <row r="56134" spans="2:2">
      <c r="B56134" s="15"/>
    </row>
    <row r="56135" spans="2:2">
      <c r="B56135" s="15"/>
    </row>
    <row r="56136" spans="2:2">
      <c r="B56136" s="15"/>
    </row>
    <row r="56137" spans="2:2">
      <c r="B56137" s="15"/>
    </row>
    <row r="56138" spans="2:2">
      <c r="B56138" s="15"/>
    </row>
    <row r="56139" spans="2:2">
      <c r="B56139" s="15"/>
    </row>
    <row r="56140" spans="2:2">
      <c r="B56140" s="15"/>
    </row>
    <row r="56141" spans="2:2">
      <c r="B56141" s="15"/>
    </row>
    <row r="56142" spans="2:2">
      <c r="B56142" s="15"/>
    </row>
    <row r="56143" spans="2:2">
      <c r="B56143" s="15"/>
    </row>
    <row r="56144" spans="2:2">
      <c r="B56144" s="15"/>
    </row>
    <row r="56145" spans="2:2">
      <c r="B56145" s="15"/>
    </row>
    <row r="56146" spans="2:2">
      <c r="B56146" s="15"/>
    </row>
    <row r="56147" spans="2:2">
      <c r="B56147" s="15"/>
    </row>
    <row r="56148" spans="2:2">
      <c r="B56148" s="15"/>
    </row>
    <row r="56149" spans="2:2">
      <c r="B56149" s="15"/>
    </row>
    <row r="56150" spans="2:2">
      <c r="B56150" s="15"/>
    </row>
    <row r="56151" spans="2:2">
      <c r="B56151" s="15"/>
    </row>
    <row r="56152" spans="2:2">
      <c r="B56152" s="15"/>
    </row>
    <row r="56153" spans="2:2">
      <c r="B56153" s="15"/>
    </row>
    <row r="56154" spans="2:2">
      <c r="B56154" s="15"/>
    </row>
    <row r="56155" spans="2:2">
      <c r="B56155" s="15"/>
    </row>
    <row r="56156" spans="2:2">
      <c r="B56156" s="15"/>
    </row>
    <row r="56157" spans="2:2">
      <c r="B56157" s="15"/>
    </row>
    <row r="56158" spans="2:2">
      <c r="B56158" s="15"/>
    </row>
    <row r="56159" spans="2:2">
      <c r="B56159" s="15"/>
    </row>
    <row r="56160" spans="2:2">
      <c r="B56160" s="15"/>
    </row>
    <row r="56161" spans="2:2">
      <c r="B56161" s="15"/>
    </row>
    <row r="56162" spans="2:2">
      <c r="B56162" s="15"/>
    </row>
    <row r="56163" spans="2:2">
      <c r="B56163" s="15"/>
    </row>
    <row r="56164" spans="2:2">
      <c r="B56164" s="15"/>
    </row>
    <row r="56165" spans="2:2">
      <c r="B56165" s="15"/>
    </row>
    <row r="56166" spans="2:2">
      <c r="B56166" s="15"/>
    </row>
    <row r="56167" spans="2:2">
      <c r="B56167" s="15"/>
    </row>
    <row r="56168" spans="2:2">
      <c r="B56168" s="15"/>
    </row>
    <row r="56169" spans="2:2">
      <c r="B56169" s="15"/>
    </row>
    <row r="56170" spans="2:2">
      <c r="B56170" s="15"/>
    </row>
    <row r="56171" spans="2:2">
      <c r="B56171" s="15"/>
    </row>
    <row r="56172" spans="2:2">
      <c r="B56172" s="15"/>
    </row>
    <row r="56173" spans="2:2">
      <c r="B56173" s="15"/>
    </row>
    <row r="56174" spans="2:2">
      <c r="B56174" s="15"/>
    </row>
    <row r="56175" spans="2:2">
      <c r="B56175" s="15"/>
    </row>
    <row r="56176" spans="2:2">
      <c r="B56176" s="15"/>
    </row>
    <row r="56177" spans="2:2">
      <c r="B56177" s="15"/>
    </row>
    <row r="56178" spans="2:2">
      <c r="B56178" s="15"/>
    </row>
    <row r="56179" spans="2:2">
      <c r="B56179" s="15"/>
    </row>
    <row r="56180" spans="2:2">
      <c r="B56180" s="15"/>
    </row>
    <row r="56181" spans="2:2">
      <c r="B56181" s="15"/>
    </row>
    <row r="56182" spans="2:2">
      <c r="B56182" s="15"/>
    </row>
    <row r="56183" spans="2:2">
      <c r="B56183" s="15"/>
    </row>
    <row r="56184" spans="2:2">
      <c r="B56184" s="15"/>
    </row>
    <row r="56185" spans="2:2">
      <c r="B56185" s="15"/>
    </row>
    <row r="56186" spans="2:2">
      <c r="B56186" s="15"/>
    </row>
    <row r="56187" spans="2:2">
      <c r="B56187" s="15"/>
    </row>
    <row r="56188" spans="2:2">
      <c r="B56188" s="15"/>
    </row>
    <row r="56189" spans="2:2">
      <c r="B56189" s="15"/>
    </row>
    <row r="56190" spans="2:2">
      <c r="B56190" s="15"/>
    </row>
    <row r="56191" spans="2:2">
      <c r="B56191" s="15"/>
    </row>
    <row r="56192" spans="2:2">
      <c r="B56192" s="15"/>
    </row>
    <row r="56193" spans="2:2">
      <c r="B56193" s="15"/>
    </row>
    <row r="56194" spans="2:2">
      <c r="B56194" s="15"/>
    </row>
    <row r="56195" spans="2:2">
      <c r="B56195" s="15"/>
    </row>
    <row r="56196" spans="2:2">
      <c r="B56196" s="15"/>
    </row>
    <row r="56197" spans="2:2">
      <c r="B56197" s="15"/>
    </row>
    <row r="56198" spans="2:2">
      <c r="B56198" s="15"/>
    </row>
    <row r="56199" spans="2:2">
      <c r="B56199" s="15"/>
    </row>
    <row r="56200" spans="2:2">
      <c r="B56200" s="15"/>
    </row>
    <row r="56201" spans="2:2">
      <c r="B56201" s="15"/>
    </row>
    <row r="56202" spans="2:2">
      <c r="B56202" s="15"/>
    </row>
    <row r="56203" spans="2:2">
      <c r="B56203" s="15"/>
    </row>
    <row r="56204" spans="2:2">
      <c r="B56204" s="15"/>
    </row>
    <row r="56205" spans="2:2">
      <c r="B56205" s="15"/>
    </row>
    <row r="56206" spans="2:2">
      <c r="B56206" s="15"/>
    </row>
    <row r="56207" spans="2:2">
      <c r="B56207" s="15"/>
    </row>
    <row r="56208" spans="2:2">
      <c r="B56208" s="15"/>
    </row>
    <row r="56209" spans="2:2">
      <c r="B56209" s="15"/>
    </row>
    <row r="56210" spans="2:2">
      <c r="B56210" s="15"/>
    </row>
    <row r="56211" spans="2:2">
      <c r="B56211" s="15"/>
    </row>
    <row r="56212" spans="2:2">
      <c r="B56212" s="15"/>
    </row>
    <row r="56213" spans="2:2">
      <c r="B56213" s="15"/>
    </row>
    <row r="56214" spans="2:2">
      <c r="B56214" s="15"/>
    </row>
    <row r="56215" spans="2:2">
      <c r="B56215" s="15"/>
    </row>
    <row r="56216" spans="2:2">
      <c r="B56216" s="15"/>
    </row>
    <row r="56217" spans="2:2">
      <c r="B56217" s="15"/>
    </row>
    <row r="56218" spans="2:2">
      <c r="B56218" s="15"/>
    </row>
    <row r="56219" spans="2:2">
      <c r="B56219" s="15"/>
    </row>
    <row r="56220" spans="2:2">
      <c r="B56220" s="15"/>
    </row>
    <row r="56221" spans="2:2">
      <c r="B56221" s="15"/>
    </row>
    <row r="56222" spans="2:2">
      <c r="B56222" s="15"/>
    </row>
    <row r="56223" spans="2:2">
      <c r="B56223" s="15"/>
    </row>
    <row r="56224" spans="2:2">
      <c r="B56224" s="15"/>
    </row>
    <row r="56225" spans="2:2">
      <c r="B56225" s="15"/>
    </row>
    <row r="56226" spans="2:2">
      <c r="B56226" s="15"/>
    </row>
    <row r="56227" spans="2:2">
      <c r="B56227" s="15"/>
    </row>
    <row r="56228" spans="2:2">
      <c r="B56228" s="15"/>
    </row>
    <row r="56229" spans="2:2">
      <c r="B56229" s="15"/>
    </row>
    <row r="56230" spans="2:2">
      <c r="B56230" s="15"/>
    </row>
    <row r="56231" spans="2:2">
      <c r="B56231" s="15"/>
    </row>
    <row r="56232" spans="2:2">
      <c r="B56232" s="15"/>
    </row>
    <row r="56233" spans="2:2">
      <c r="B56233" s="15"/>
    </row>
    <row r="56234" spans="2:2">
      <c r="B56234" s="15"/>
    </row>
    <row r="56235" spans="2:2">
      <c r="B56235" s="15"/>
    </row>
    <row r="56236" spans="2:2">
      <c r="B56236" s="15"/>
    </row>
    <row r="56237" spans="2:2">
      <c r="B56237" s="15"/>
    </row>
    <row r="56238" spans="2:2">
      <c r="B56238" s="15"/>
    </row>
    <row r="56239" spans="2:2">
      <c r="B56239" s="15"/>
    </row>
    <row r="56240" spans="2:2">
      <c r="B56240" s="15"/>
    </row>
    <row r="56241" spans="2:2">
      <c r="B56241" s="15"/>
    </row>
    <row r="56242" spans="2:2">
      <c r="B56242" s="15"/>
    </row>
    <row r="56243" spans="2:2">
      <c r="B56243" s="15"/>
    </row>
    <row r="56244" spans="2:2">
      <c r="B56244" s="15"/>
    </row>
    <row r="56245" spans="2:2">
      <c r="B56245" s="15"/>
    </row>
    <row r="56246" spans="2:2">
      <c r="B56246" s="15"/>
    </row>
    <row r="56247" spans="2:2">
      <c r="B56247" s="15"/>
    </row>
    <row r="56248" spans="2:2">
      <c r="B56248" s="15"/>
    </row>
    <row r="56249" spans="2:2">
      <c r="B56249" s="15"/>
    </row>
    <row r="56250" spans="2:2">
      <c r="B56250" s="15"/>
    </row>
    <row r="56251" spans="2:2">
      <c r="B56251" s="15"/>
    </row>
    <row r="56252" spans="2:2">
      <c r="B56252" s="15"/>
    </row>
    <row r="56253" spans="2:2">
      <c r="B56253" s="15"/>
    </row>
    <row r="56254" spans="2:2">
      <c r="B56254" s="15"/>
    </row>
    <row r="56255" spans="2:2">
      <c r="B56255" s="15"/>
    </row>
    <row r="56256" spans="2:2">
      <c r="B56256" s="15"/>
    </row>
    <row r="56257" spans="2:2">
      <c r="B56257" s="15"/>
    </row>
    <row r="56258" spans="2:2">
      <c r="B56258" s="15"/>
    </row>
    <row r="56259" spans="2:2">
      <c r="B56259" s="15"/>
    </row>
    <row r="56260" spans="2:2">
      <c r="B56260" s="15"/>
    </row>
    <row r="56261" spans="2:2">
      <c r="B56261" s="15"/>
    </row>
    <row r="56262" spans="2:2">
      <c r="B56262" s="15"/>
    </row>
    <row r="56263" spans="2:2">
      <c r="B56263" s="15"/>
    </row>
    <row r="56264" spans="2:2">
      <c r="B56264" s="15"/>
    </row>
    <row r="56265" spans="2:2">
      <c r="B56265" s="15"/>
    </row>
    <row r="56266" spans="2:2">
      <c r="B56266" s="15"/>
    </row>
    <row r="56267" spans="2:2">
      <c r="B56267" s="15"/>
    </row>
    <row r="56268" spans="2:2">
      <c r="B56268" s="15"/>
    </row>
    <row r="56269" spans="2:2">
      <c r="B56269" s="15"/>
    </row>
    <row r="56270" spans="2:2">
      <c r="B56270" s="15"/>
    </row>
    <row r="56271" spans="2:2">
      <c r="B56271" s="15"/>
    </row>
    <row r="56272" spans="2:2">
      <c r="B56272" s="15"/>
    </row>
    <row r="56273" spans="2:2">
      <c r="B56273" s="15"/>
    </row>
    <row r="56274" spans="2:2">
      <c r="B56274" s="15"/>
    </row>
    <row r="56275" spans="2:2">
      <c r="B56275" s="15"/>
    </row>
    <row r="56276" spans="2:2">
      <c r="B56276" s="15"/>
    </row>
    <row r="56277" spans="2:2">
      <c r="B56277" s="15"/>
    </row>
    <row r="56278" spans="2:2">
      <c r="B56278" s="15"/>
    </row>
    <row r="56279" spans="2:2">
      <c r="B56279" s="15"/>
    </row>
    <row r="56280" spans="2:2">
      <c r="B56280" s="15"/>
    </row>
    <row r="56281" spans="2:2">
      <c r="B56281" s="15"/>
    </row>
    <row r="56282" spans="2:2">
      <c r="B56282" s="15"/>
    </row>
    <row r="56283" spans="2:2">
      <c r="B56283" s="15"/>
    </row>
    <row r="56284" spans="2:2">
      <c r="B56284" s="15"/>
    </row>
    <row r="56285" spans="2:2">
      <c r="B56285" s="15"/>
    </row>
    <row r="56286" spans="2:2">
      <c r="B56286" s="15"/>
    </row>
    <row r="56287" spans="2:2">
      <c r="B56287" s="15"/>
    </row>
    <row r="56288" spans="2:2">
      <c r="B56288" s="15"/>
    </row>
    <row r="56289" spans="2:2">
      <c r="B56289" s="15"/>
    </row>
    <row r="56290" spans="2:2">
      <c r="B56290" s="15"/>
    </row>
    <row r="56291" spans="2:2">
      <c r="B56291" s="15"/>
    </row>
    <row r="56292" spans="2:2">
      <c r="B56292" s="15"/>
    </row>
    <row r="56293" spans="2:2">
      <c r="B56293" s="15"/>
    </row>
    <row r="56294" spans="2:2">
      <c r="B56294" s="15"/>
    </row>
    <row r="56295" spans="2:2">
      <c r="B56295" s="15"/>
    </row>
    <row r="56296" spans="2:2">
      <c r="B56296" s="15"/>
    </row>
    <row r="56297" spans="2:2">
      <c r="B56297" s="15"/>
    </row>
    <row r="56298" spans="2:2">
      <c r="B56298" s="15"/>
    </row>
    <row r="56299" spans="2:2">
      <c r="B56299" s="15"/>
    </row>
    <row r="56300" spans="2:2">
      <c r="B56300" s="15"/>
    </row>
    <row r="56301" spans="2:2">
      <c r="B56301" s="15"/>
    </row>
    <row r="56302" spans="2:2">
      <c r="B56302" s="15"/>
    </row>
    <row r="56303" spans="2:2">
      <c r="B56303" s="15"/>
    </row>
    <row r="56304" spans="2:2">
      <c r="B56304" s="15"/>
    </row>
    <row r="56305" spans="2:2">
      <c r="B56305" s="15"/>
    </row>
    <row r="56306" spans="2:2">
      <c r="B56306" s="15"/>
    </row>
    <row r="56307" spans="2:2">
      <c r="B56307" s="15"/>
    </row>
    <row r="56308" spans="2:2">
      <c r="B56308" s="15"/>
    </row>
    <row r="56309" spans="2:2">
      <c r="B56309" s="15"/>
    </row>
    <row r="56310" spans="2:2">
      <c r="B56310" s="15"/>
    </row>
    <row r="56311" spans="2:2">
      <c r="B56311" s="15"/>
    </row>
    <row r="56312" spans="2:2">
      <c r="B56312" s="15"/>
    </row>
    <row r="56313" spans="2:2">
      <c r="B56313" s="15"/>
    </row>
    <row r="56314" spans="2:2">
      <c r="B56314" s="15"/>
    </row>
    <row r="56315" spans="2:2">
      <c r="B56315" s="15"/>
    </row>
    <row r="56316" spans="2:2">
      <c r="B56316" s="15"/>
    </row>
    <row r="56317" spans="2:2">
      <c r="B56317" s="15"/>
    </row>
    <row r="56318" spans="2:2">
      <c r="B56318" s="15"/>
    </row>
    <row r="56319" spans="2:2">
      <c r="B56319" s="15"/>
    </row>
    <row r="56320" spans="2:2">
      <c r="B56320" s="15"/>
    </row>
    <row r="56321" spans="2:2">
      <c r="B56321" s="15"/>
    </row>
    <row r="56322" spans="2:2">
      <c r="B56322" s="15"/>
    </row>
    <row r="56323" spans="2:2">
      <c r="B56323" s="15"/>
    </row>
    <row r="56324" spans="2:2">
      <c r="B56324" s="15"/>
    </row>
    <row r="56325" spans="2:2">
      <c r="B56325" s="15"/>
    </row>
    <row r="56326" spans="2:2">
      <c r="B56326" s="15"/>
    </row>
    <row r="56327" spans="2:2">
      <c r="B56327" s="15"/>
    </row>
    <row r="56328" spans="2:2">
      <c r="B56328" s="15"/>
    </row>
    <row r="56329" spans="2:2">
      <c r="B56329" s="15"/>
    </row>
    <row r="56330" spans="2:2">
      <c r="B56330" s="15"/>
    </row>
    <row r="56331" spans="2:2">
      <c r="B56331" s="15"/>
    </row>
    <row r="56332" spans="2:2">
      <c r="B56332" s="15"/>
    </row>
    <row r="56333" spans="2:2">
      <c r="B56333" s="15"/>
    </row>
    <row r="56334" spans="2:2">
      <c r="B56334" s="15"/>
    </row>
    <row r="56335" spans="2:2">
      <c r="B56335" s="15"/>
    </row>
    <row r="56336" spans="2:2">
      <c r="B56336" s="15"/>
    </row>
    <row r="56337" spans="2:2">
      <c r="B56337" s="15"/>
    </row>
    <row r="56338" spans="2:2">
      <c r="B56338" s="15"/>
    </row>
    <row r="56339" spans="2:2">
      <c r="B56339" s="15"/>
    </row>
    <row r="56340" spans="2:2">
      <c r="B56340" s="15"/>
    </row>
    <row r="56341" spans="2:2">
      <c r="B56341" s="15"/>
    </row>
    <row r="56342" spans="2:2">
      <c r="B56342" s="15"/>
    </row>
    <row r="56343" spans="2:2">
      <c r="B56343" s="15"/>
    </row>
    <row r="56344" spans="2:2">
      <c r="B56344" s="15"/>
    </row>
    <row r="56345" spans="2:2">
      <c r="B56345" s="15"/>
    </row>
    <row r="56346" spans="2:2">
      <c r="B56346" s="15"/>
    </row>
    <row r="56347" spans="2:2">
      <c r="B56347" s="15"/>
    </row>
    <row r="56348" spans="2:2">
      <c r="B56348" s="15"/>
    </row>
    <row r="56349" spans="2:2">
      <c r="B56349" s="15"/>
    </row>
    <row r="56350" spans="2:2">
      <c r="B56350" s="15"/>
    </row>
    <row r="56351" spans="2:2">
      <c r="B56351" s="15"/>
    </row>
    <row r="56352" spans="2:2">
      <c r="B56352" s="15"/>
    </row>
    <row r="56353" spans="2:2">
      <c r="B56353" s="15"/>
    </row>
    <row r="56354" spans="2:2">
      <c r="B56354" s="15"/>
    </row>
    <row r="56355" spans="2:2">
      <c r="B56355" s="15"/>
    </row>
    <row r="56356" spans="2:2">
      <c r="B56356" s="15"/>
    </row>
    <row r="56357" spans="2:2">
      <c r="B56357" s="15"/>
    </row>
    <row r="56358" spans="2:2">
      <c r="B56358" s="15"/>
    </row>
    <row r="56359" spans="2:2">
      <c r="B56359" s="15"/>
    </row>
    <row r="56360" spans="2:2">
      <c r="B56360" s="15"/>
    </row>
    <row r="56361" spans="2:2">
      <c r="B56361" s="15"/>
    </row>
    <row r="56362" spans="2:2">
      <c r="B56362" s="15"/>
    </row>
    <row r="56363" spans="2:2">
      <c r="B56363" s="15"/>
    </row>
    <row r="56364" spans="2:2">
      <c r="B56364" s="15"/>
    </row>
    <row r="56365" spans="2:2">
      <c r="B56365" s="15"/>
    </row>
    <row r="56366" spans="2:2">
      <c r="B56366" s="15"/>
    </row>
    <row r="56367" spans="2:2">
      <c r="B56367" s="15"/>
    </row>
    <row r="56368" spans="2:2">
      <c r="B56368" s="15"/>
    </row>
    <row r="56369" spans="2:2">
      <c r="B56369" s="15"/>
    </row>
    <row r="56370" spans="2:2">
      <c r="B56370" s="15"/>
    </row>
    <row r="56371" spans="2:2">
      <c r="B56371" s="15"/>
    </row>
    <row r="56372" spans="2:2">
      <c r="B56372" s="15"/>
    </row>
    <row r="56373" spans="2:2">
      <c r="B56373" s="15"/>
    </row>
    <row r="56374" spans="2:2">
      <c r="B56374" s="15"/>
    </row>
    <row r="56375" spans="2:2">
      <c r="B56375" s="15"/>
    </row>
    <row r="56376" spans="2:2">
      <c r="B56376" s="15"/>
    </row>
    <row r="56377" spans="2:2">
      <c r="B56377" s="15"/>
    </row>
    <row r="56378" spans="2:2">
      <c r="B56378" s="15"/>
    </row>
    <row r="56379" spans="2:2">
      <c r="B56379" s="15"/>
    </row>
    <row r="56380" spans="2:2">
      <c r="B56380" s="15"/>
    </row>
    <row r="56381" spans="2:2">
      <c r="B56381" s="15"/>
    </row>
    <row r="56382" spans="2:2">
      <c r="B56382" s="15"/>
    </row>
    <row r="56383" spans="2:2">
      <c r="B56383" s="15"/>
    </row>
    <row r="56384" spans="2:2">
      <c r="B56384" s="15"/>
    </row>
    <row r="56385" spans="2:2">
      <c r="B56385" s="15"/>
    </row>
    <row r="56386" spans="2:2">
      <c r="B56386" s="15"/>
    </row>
    <row r="56387" spans="2:2">
      <c r="B56387" s="15"/>
    </row>
    <row r="56388" spans="2:2">
      <c r="B56388" s="15"/>
    </row>
    <row r="56389" spans="2:2">
      <c r="B56389" s="15"/>
    </row>
    <row r="56390" spans="2:2">
      <c r="B56390" s="15"/>
    </row>
    <row r="56391" spans="2:2">
      <c r="B56391" s="15"/>
    </row>
    <row r="56392" spans="2:2">
      <c r="B56392" s="15"/>
    </row>
    <row r="56393" spans="2:2">
      <c r="B56393" s="15"/>
    </row>
    <row r="56394" spans="2:2">
      <c r="B56394" s="15"/>
    </row>
    <row r="56395" spans="2:2">
      <c r="B56395" s="15"/>
    </row>
    <row r="56396" spans="2:2">
      <c r="B56396" s="15"/>
    </row>
    <row r="56397" spans="2:2">
      <c r="B56397" s="15"/>
    </row>
    <row r="56398" spans="2:2">
      <c r="B56398" s="15"/>
    </row>
    <row r="56399" spans="2:2">
      <c r="B56399" s="15"/>
    </row>
    <row r="56400" spans="2:2">
      <c r="B56400" s="15"/>
    </row>
    <row r="56401" spans="2:2">
      <c r="B56401" s="15"/>
    </row>
    <row r="56402" spans="2:2">
      <c r="B56402" s="15"/>
    </row>
    <row r="56403" spans="2:2">
      <c r="B56403" s="15"/>
    </row>
    <row r="56404" spans="2:2">
      <c r="B56404" s="15"/>
    </row>
    <row r="56405" spans="2:2">
      <c r="B56405" s="15"/>
    </row>
    <row r="56406" spans="2:2">
      <c r="B56406" s="15"/>
    </row>
    <row r="56407" spans="2:2">
      <c r="B56407" s="15"/>
    </row>
    <row r="56408" spans="2:2">
      <c r="B56408" s="15"/>
    </row>
    <row r="56409" spans="2:2">
      <c r="B56409" s="15"/>
    </row>
    <row r="56410" spans="2:2">
      <c r="B56410" s="15"/>
    </row>
    <row r="56411" spans="2:2">
      <c r="B56411" s="15"/>
    </row>
    <row r="56412" spans="2:2">
      <c r="B56412" s="15"/>
    </row>
    <row r="56413" spans="2:2">
      <c r="B56413" s="15"/>
    </row>
    <row r="56414" spans="2:2">
      <c r="B56414" s="15"/>
    </row>
    <row r="56415" spans="2:2">
      <c r="B56415" s="15"/>
    </row>
    <row r="56416" spans="2:2">
      <c r="B56416" s="15"/>
    </row>
    <row r="56417" spans="2:2">
      <c r="B56417" s="15"/>
    </row>
    <row r="56418" spans="2:2">
      <c r="B56418" s="15"/>
    </row>
    <row r="56419" spans="2:2">
      <c r="B56419" s="15"/>
    </row>
    <row r="56420" spans="2:2">
      <c r="B56420" s="15"/>
    </row>
    <row r="56421" spans="2:2">
      <c r="B56421" s="15"/>
    </row>
    <row r="56422" spans="2:2">
      <c r="B56422" s="15"/>
    </row>
    <row r="56423" spans="2:2">
      <c r="B56423" s="15"/>
    </row>
    <row r="56424" spans="2:2">
      <c r="B56424" s="15"/>
    </row>
    <row r="56425" spans="2:2">
      <c r="B56425" s="15"/>
    </row>
    <row r="56426" spans="2:2">
      <c r="B56426" s="15"/>
    </row>
    <row r="56427" spans="2:2">
      <c r="B56427" s="15"/>
    </row>
    <row r="56428" spans="2:2">
      <c r="B56428" s="15"/>
    </row>
    <row r="56429" spans="2:2">
      <c r="B56429" s="15"/>
    </row>
    <row r="56430" spans="2:2">
      <c r="B56430" s="15"/>
    </row>
    <row r="56431" spans="2:2">
      <c r="B56431" s="15"/>
    </row>
    <row r="56432" spans="2:2">
      <c r="B56432" s="15"/>
    </row>
    <row r="56433" spans="2:2">
      <c r="B56433" s="15"/>
    </row>
    <row r="56434" spans="2:2">
      <c r="B56434" s="15"/>
    </row>
    <row r="56435" spans="2:2">
      <c r="B56435" s="15"/>
    </row>
    <row r="56436" spans="2:2">
      <c r="B56436" s="15"/>
    </row>
    <row r="56437" spans="2:2">
      <c r="B56437" s="15"/>
    </row>
    <row r="56438" spans="2:2">
      <c r="B56438" s="15"/>
    </row>
    <row r="56439" spans="2:2">
      <c r="B56439" s="15"/>
    </row>
    <row r="56440" spans="2:2">
      <c r="B56440" s="15"/>
    </row>
    <row r="56441" spans="2:2">
      <c r="B56441" s="15"/>
    </row>
    <row r="56442" spans="2:2">
      <c r="B56442" s="15"/>
    </row>
    <row r="56443" spans="2:2">
      <c r="B56443" s="15"/>
    </row>
    <row r="56444" spans="2:2">
      <c r="B56444" s="15"/>
    </row>
    <row r="56445" spans="2:2">
      <c r="B56445" s="15"/>
    </row>
    <row r="56446" spans="2:2">
      <c r="B56446" s="15"/>
    </row>
    <row r="56447" spans="2:2">
      <c r="B56447" s="15"/>
    </row>
    <row r="56448" spans="2:2">
      <c r="B56448" s="15"/>
    </row>
    <row r="56449" spans="2:2">
      <c r="B56449" s="15"/>
    </row>
    <row r="56450" spans="2:2">
      <c r="B56450" s="15"/>
    </row>
    <row r="56451" spans="2:2">
      <c r="B56451" s="15"/>
    </row>
    <row r="56452" spans="2:2">
      <c r="B56452" s="15"/>
    </row>
    <row r="56453" spans="2:2">
      <c r="B56453" s="15"/>
    </row>
    <row r="56454" spans="2:2">
      <c r="B56454" s="15"/>
    </row>
    <row r="56455" spans="2:2">
      <c r="B56455" s="15"/>
    </row>
    <row r="56456" spans="2:2">
      <c r="B56456" s="15"/>
    </row>
    <row r="56457" spans="2:2">
      <c r="B56457" s="15"/>
    </row>
    <row r="56458" spans="2:2">
      <c r="B56458" s="15"/>
    </row>
    <row r="56459" spans="2:2">
      <c r="B56459" s="15"/>
    </row>
    <row r="56460" spans="2:2">
      <c r="B56460" s="15"/>
    </row>
    <row r="56461" spans="2:2">
      <c r="B56461" s="15"/>
    </row>
    <row r="56462" spans="2:2">
      <c r="B56462" s="15"/>
    </row>
    <row r="56463" spans="2:2">
      <c r="B56463" s="15"/>
    </row>
    <row r="56464" spans="2:2">
      <c r="B56464" s="15"/>
    </row>
    <row r="56465" spans="2:2">
      <c r="B56465" s="15"/>
    </row>
    <row r="56466" spans="2:2">
      <c r="B56466" s="15"/>
    </row>
    <row r="56467" spans="2:2">
      <c r="B56467" s="15"/>
    </row>
    <row r="56468" spans="2:2">
      <c r="B56468" s="15"/>
    </row>
    <row r="56469" spans="2:2">
      <c r="B56469" s="15"/>
    </row>
    <row r="56470" spans="2:2">
      <c r="B56470" s="15"/>
    </row>
    <row r="56471" spans="2:2">
      <c r="B56471" s="15"/>
    </row>
    <row r="56472" spans="2:2">
      <c r="B56472" s="15"/>
    </row>
    <row r="56473" spans="2:2">
      <c r="B56473" s="15"/>
    </row>
    <row r="56474" spans="2:2">
      <c r="B56474" s="15"/>
    </row>
    <row r="56475" spans="2:2">
      <c r="B56475" s="15"/>
    </row>
    <row r="56476" spans="2:2">
      <c r="B56476" s="15"/>
    </row>
    <row r="56477" spans="2:2">
      <c r="B56477" s="15"/>
    </row>
    <row r="56478" spans="2:2">
      <c r="B56478" s="15"/>
    </row>
    <row r="56479" spans="2:2">
      <c r="B56479" s="15"/>
    </row>
    <row r="56480" spans="2:2">
      <c r="B56480" s="15"/>
    </row>
    <row r="56481" spans="2:2">
      <c r="B56481" s="15"/>
    </row>
    <row r="56482" spans="2:2">
      <c r="B56482" s="15"/>
    </row>
    <row r="56483" spans="2:2">
      <c r="B56483" s="15"/>
    </row>
    <row r="56484" spans="2:2">
      <c r="B56484" s="15"/>
    </row>
    <row r="56485" spans="2:2">
      <c r="B56485" s="15"/>
    </row>
    <row r="56486" spans="2:2">
      <c r="B56486" s="15"/>
    </row>
    <row r="56487" spans="2:2">
      <c r="B56487" s="15"/>
    </row>
    <row r="56488" spans="2:2">
      <c r="B56488" s="15"/>
    </row>
    <row r="56489" spans="2:2">
      <c r="B56489" s="15"/>
    </row>
    <row r="56490" spans="2:2">
      <c r="B56490" s="15"/>
    </row>
    <row r="56491" spans="2:2">
      <c r="B56491" s="15"/>
    </row>
    <row r="56492" spans="2:2">
      <c r="B56492" s="15"/>
    </row>
    <row r="56493" spans="2:2">
      <c r="B56493" s="15"/>
    </row>
    <row r="56494" spans="2:2">
      <c r="B56494" s="15"/>
    </row>
    <row r="56495" spans="2:2">
      <c r="B56495" s="15"/>
    </row>
    <row r="56496" spans="2:2">
      <c r="B56496" s="15"/>
    </row>
    <row r="56497" spans="2:2">
      <c r="B56497" s="15"/>
    </row>
    <row r="56498" spans="2:2">
      <c r="B56498" s="15"/>
    </row>
    <row r="56499" spans="2:2">
      <c r="B56499" s="15"/>
    </row>
    <row r="56500" spans="2:2">
      <c r="B56500" s="15"/>
    </row>
    <row r="56501" spans="2:2">
      <c r="B56501" s="15"/>
    </row>
    <row r="56502" spans="2:2">
      <c r="B56502" s="15"/>
    </row>
    <row r="56503" spans="2:2">
      <c r="B56503" s="15"/>
    </row>
    <row r="56504" spans="2:2">
      <c r="B56504" s="15"/>
    </row>
    <row r="56505" spans="2:2">
      <c r="B56505" s="15"/>
    </row>
    <row r="56506" spans="2:2">
      <c r="B56506" s="15"/>
    </row>
    <row r="56507" spans="2:2">
      <c r="B56507" s="15"/>
    </row>
    <row r="56508" spans="2:2">
      <c r="B56508" s="15"/>
    </row>
    <row r="56509" spans="2:2">
      <c r="B56509" s="15"/>
    </row>
    <row r="56510" spans="2:2">
      <c r="B56510" s="15"/>
    </row>
    <row r="56511" spans="2:2">
      <c r="B56511" s="15"/>
    </row>
    <row r="56512" spans="2:2">
      <c r="B56512" s="15"/>
    </row>
    <row r="56513" spans="2:2">
      <c r="B56513" s="15"/>
    </row>
    <row r="56514" spans="2:2">
      <c r="B56514" s="15"/>
    </row>
    <row r="56515" spans="2:2">
      <c r="B56515" s="15"/>
    </row>
    <row r="56516" spans="2:2">
      <c r="B56516" s="15"/>
    </row>
    <row r="56517" spans="2:2">
      <c r="B56517" s="15"/>
    </row>
    <row r="56518" spans="2:2">
      <c r="B56518" s="15"/>
    </row>
    <row r="56519" spans="2:2">
      <c r="B56519" s="15"/>
    </row>
    <row r="56520" spans="2:2">
      <c r="B56520" s="15"/>
    </row>
    <row r="56521" spans="2:2">
      <c r="B56521" s="15"/>
    </row>
    <row r="56522" spans="2:2">
      <c r="B56522" s="15"/>
    </row>
    <row r="56523" spans="2:2">
      <c r="B56523" s="15"/>
    </row>
    <row r="56524" spans="2:2">
      <c r="B56524" s="15"/>
    </row>
    <row r="56525" spans="2:2">
      <c r="B56525" s="15"/>
    </row>
    <row r="56526" spans="2:2">
      <c r="B56526" s="15"/>
    </row>
    <row r="56527" spans="2:2">
      <c r="B56527" s="15"/>
    </row>
    <row r="56528" spans="2:2">
      <c r="B56528" s="15"/>
    </row>
    <row r="56529" spans="2:2">
      <c r="B56529" s="15"/>
    </row>
    <row r="56530" spans="2:2">
      <c r="B56530" s="15"/>
    </row>
    <row r="56531" spans="2:2">
      <c r="B56531" s="15"/>
    </row>
    <row r="56532" spans="2:2">
      <c r="B56532" s="15"/>
    </row>
    <row r="56533" spans="2:2">
      <c r="B56533" s="15"/>
    </row>
    <row r="56534" spans="2:2">
      <c r="B56534" s="15"/>
    </row>
    <row r="56535" spans="2:2">
      <c r="B56535" s="15"/>
    </row>
    <row r="56536" spans="2:2">
      <c r="B56536" s="15"/>
    </row>
    <row r="56537" spans="2:2">
      <c r="B56537" s="15"/>
    </row>
    <row r="56538" spans="2:2">
      <c r="B56538" s="15"/>
    </row>
    <row r="56539" spans="2:2">
      <c r="B56539" s="15"/>
    </row>
    <row r="56540" spans="2:2">
      <c r="B56540" s="15"/>
    </row>
    <row r="56541" spans="2:2">
      <c r="B56541" s="15"/>
    </row>
    <row r="56542" spans="2:2">
      <c r="B56542" s="15"/>
    </row>
    <row r="56543" spans="2:2">
      <c r="B56543" s="15"/>
    </row>
    <row r="56544" spans="2:2">
      <c r="B56544" s="15"/>
    </row>
    <row r="56545" spans="2:2">
      <c r="B56545" s="15"/>
    </row>
    <row r="56546" spans="2:2">
      <c r="B56546" s="15"/>
    </row>
    <row r="56547" spans="2:2">
      <c r="B56547" s="15"/>
    </row>
    <row r="56548" spans="2:2">
      <c r="B56548" s="15"/>
    </row>
    <row r="56549" spans="2:2">
      <c r="B56549" s="15"/>
    </row>
    <row r="56550" spans="2:2">
      <c r="B56550" s="15"/>
    </row>
    <row r="56551" spans="2:2">
      <c r="B56551" s="15"/>
    </row>
    <row r="56552" spans="2:2">
      <c r="B56552" s="15"/>
    </row>
    <row r="56553" spans="2:2">
      <c r="B56553" s="15"/>
    </row>
    <row r="56554" spans="2:2">
      <c r="B56554" s="15"/>
    </row>
    <row r="56555" spans="2:2">
      <c r="B56555" s="15"/>
    </row>
    <row r="56556" spans="2:2">
      <c r="B56556" s="15"/>
    </row>
    <row r="56557" spans="2:2">
      <c r="B56557" s="15"/>
    </row>
    <row r="56558" spans="2:2">
      <c r="B56558" s="15"/>
    </row>
    <row r="56559" spans="2:2">
      <c r="B56559" s="15"/>
    </row>
    <row r="56560" spans="2:2">
      <c r="B56560" s="15"/>
    </row>
    <row r="56561" spans="2:2">
      <c r="B56561" s="15"/>
    </row>
    <row r="56562" spans="2:2">
      <c r="B56562" s="15"/>
    </row>
    <row r="56563" spans="2:2">
      <c r="B56563" s="15"/>
    </row>
    <row r="56564" spans="2:2">
      <c r="B56564" s="15"/>
    </row>
    <row r="56565" spans="2:2">
      <c r="B56565" s="15"/>
    </row>
    <row r="56566" spans="2:2">
      <c r="B56566" s="15"/>
    </row>
    <row r="56567" spans="2:2">
      <c r="B56567" s="15"/>
    </row>
    <row r="56568" spans="2:2">
      <c r="B56568" s="15"/>
    </row>
    <row r="56569" spans="2:2">
      <c r="B56569" s="15"/>
    </row>
    <row r="56570" spans="2:2">
      <c r="B56570" s="15"/>
    </row>
    <row r="56571" spans="2:2">
      <c r="B56571" s="15"/>
    </row>
    <row r="56572" spans="2:2">
      <c r="B56572" s="15"/>
    </row>
    <row r="56573" spans="2:2">
      <c r="B56573" s="15"/>
    </row>
    <row r="56574" spans="2:2">
      <c r="B56574" s="15"/>
    </row>
    <row r="56575" spans="2:2">
      <c r="B56575" s="15"/>
    </row>
    <row r="56576" spans="2:2">
      <c r="B56576" s="15"/>
    </row>
    <row r="56577" spans="2:2">
      <c r="B56577" s="15"/>
    </row>
    <row r="56578" spans="2:2">
      <c r="B56578" s="15"/>
    </row>
    <row r="56579" spans="2:2">
      <c r="B56579" s="15"/>
    </row>
    <row r="56580" spans="2:2">
      <c r="B56580" s="15"/>
    </row>
    <row r="56581" spans="2:2">
      <c r="B56581" s="15"/>
    </row>
    <row r="56582" spans="2:2">
      <c r="B56582" s="15"/>
    </row>
    <row r="56583" spans="2:2">
      <c r="B56583" s="15"/>
    </row>
    <row r="56584" spans="2:2">
      <c r="B56584" s="15"/>
    </row>
    <row r="56585" spans="2:2">
      <c r="B56585" s="15"/>
    </row>
    <row r="56586" spans="2:2">
      <c r="B56586" s="15"/>
    </row>
    <row r="56587" spans="2:2">
      <c r="B56587" s="15"/>
    </row>
    <row r="56588" spans="2:2">
      <c r="B56588" s="15"/>
    </row>
    <row r="56589" spans="2:2">
      <c r="B56589" s="15"/>
    </row>
    <row r="56590" spans="2:2">
      <c r="B56590" s="15"/>
    </row>
    <row r="56591" spans="2:2">
      <c r="B56591" s="15"/>
    </row>
    <row r="56592" spans="2:2">
      <c r="B56592" s="15"/>
    </row>
    <row r="56593" spans="2:2">
      <c r="B56593" s="15"/>
    </row>
    <row r="56594" spans="2:2">
      <c r="B56594" s="15"/>
    </row>
    <row r="56595" spans="2:2">
      <c r="B56595" s="15"/>
    </row>
    <row r="56596" spans="2:2">
      <c r="B56596" s="15"/>
    </row>
    <row r="56597" spans="2:2">
      <c r="B56597" s="15"/>
    </row>
    <row r="56598" spans="2:2">
      <c r="B56598" s="15"/>
    </row>
    <row r="56599" spans="2:2">
      <c r="B56599" s="15"/>
    </row>
    <row r="56600" spans="2:2">
      <c r="B56600" s="15"/>
    </row>
    <row r="56601" spans="2:2">
      <c r="B56601" s="15"/>
    </row>
    <row r="56602" spans="2:2">
      <c r="B56602" s="15"/>
    </row>
    <row r="56603" spans="2:2">
      <c r="B56603" s="15"/>
    </row>
    <row r="56604" spans="2:2">
      <c r="B56604" s="15"/>
    </row>
    <row r="56605" spans="2:2">
      <c r="B56605" s="15"/>
    </row>
    <row r="56606" spans="2:2">
      <c r="B56606" s="15"/>
    </row>
    <row r="56607" spans="2:2">
      <c r="B56607" s="15"/>
    </row>
    <row r="56608" spans="2:2">
      <c r="B56608" s="15"/>
    </row>
    <row r="56609" spans="2:2">
      <c r="B56609" s="15"/>
    </row>
    <row r="56610" spans="2:2">
      <c r="B56610" s="15"/>
    </row>
    <row r="56611" spans="2:2">
      <c r="B56611" s="15"/>
    </row>
    <row r="56612" spans="2:2">
      <c r="B56612" s="15"/>
    </row>
    <row r="56613" spans="2:2">
      <c r="B56613" s="15"/>
    </row>
    <row r="56614" spans="2:2">
      <c r="B56614" s="15"/>
    </row>
    <row r="56615" spans="2:2">
      <c r="B56615" s="15"/>
    </row>
    <row r="56616" spans="2:2">
      <c r="B56616" s="15"/>
    </row>
    <row r="56617" spans="2:2">
      <c r="B56617" s="15"/>
    </row>
    <row r="56618" spans="2:2">
      <c r="B56618" s="15"/>
    </row>
    <row r="56619" spans="2:2">
      <c r="B56619" s="15"/>
    </row>
    <row r="56620" spans="2:2">
      <c r="B56620" s="15"/>
    </row>
    <row r="56621" spans="2:2">
      <c r="B56621" s="15"/>
    </row>
    <row r="56622" spans="2:2">
      <c r="B56622" s="15"/>
    </row>
    <row r="56623" spans="2:2">
      <c r="B56623" s="15"/>
    </row>
    <row r="56624" spans="2:2">
      <c r="B56624" s="15"/>
    </row>
    <row r="56625" spans="2:2">
      <c r="B56625" s="15"/>
    </row>
    <row r="56626" spans="2:2">
      <c r="B56626" s="15"/>
    </row>
    <row r="56627" spans="2:2">
      <c r="B56627" s="15"/>
    </row>
    <row r="56628" spans="2:2">
      <c r="B56628" s="15"/>
    </row>
    <row r="56629" spans="2:2">
      <c r="B56629" s="15"/>
    </row>
    <row r="56630" spans="2:2">
      <c r="B56630" s="15"/>
    </row>
    <row r="56631" spans="2:2">
      <c r="B56631" s="15"/>
    </row>
    <row r="56632" spans="2:2">
      <c r="B56632" s="15"/>
    </row>
    <row r="56633" spans="2:2">
      <c r="B56633" s="15"/>
    </row>
    <row r="56634" spans="2:2">
      <c r="B56634" s="15"/>
    </row>
    <row r="56635" spans="2:2">
      <c r="B56635" s="15"/>
    </row>
    <row r="56636" spans="2:2">
      <c r="B56636" s="15"/>
    </row>
    <row r="56637" spans="2:2">
      <c r="B56637" s="15"/>
    </row>
    <row r="56638" spans="2:2">
      <c r="B56638" s="15"/>
    </row>
    <row r="56639" spans="2:2">
      <c r="B56639" s="15"/>
    </row>
    <row r="56640" spans="2:2">
      <c r="B56640" s="15"/>
    </row>
    <row r="56641" spans="2:2">
      <c r="B56641" s="15"/>
    </row>
    <row r="56642" spans="2:2">
      <c r="B56642" s="15"/>
    </row>
    <row r="56643" spans="2:2">
      <c r="B56643" s="15"/>
    </row>
    <row r="56644" spans="2:2">
      <c r="B56644" s="15"/>
    </row>
    <row r="56645" spans="2:2">
      <c r="B56645" s="15"/>
    </row>
    <row r="56646" spans="2:2">
      <c r="B56646" s="15"/>
    </row>
    <row r="56647" spans="2:2">
      <c r="B56647" s="15"/>
    </row>
    <row r="56648" spans="2:2">
      <c r="B56648" s="15"/>
    </row>
    <row r="56649" spans="2:2">
      <c r="B56649" s="15"/>
    </row>
    <row r="56650" spans="2:2">
      <c r="B56650" s="15"/>
    </row>
    <row r="56651" spans="2:2">
      <c r="B56651" s="15"/>
    </row>
    <row r="56652" spans="2:2">
      <c r="B56652" s="15"/>
    </row>
    <row r="56653" spans="2:2">
      <c r="B56653" s="15"/>
    </row>
    <row r="56654" spans="2:2">
      <c r="B56654" s="15"/>
    </row>
    <row r="56655" spans="2:2">
      <c r="B56655" s="15"/>
    </row>
    <row r="56656" spans="2:2">
      <c r="B56656" s="15"/>
    </row>
    <row r="56657" spans="2:2">
      <c r="B56657" s="15"/>
    </row>
    <row r="56658" spans="2:2">
      <c r="B56658" s="15"/>
    </row>
    <row r="56659" spans="2:2">
      <c r="B56659" s="15"/>
    </row>
    <row r="56660" spans="2:2">
      <c r="B56660" s="15"/>
    </row>
    <row r="56661" spans="2:2">
      <c r="B56661" s="15"/>
    </row>
    <row r="56662" spans="2:2">
      <c r="B56662" s="15"/>
    </row>
    <row r="56663" spans="2:2">
      <c r="B56663" s="15"/>
    </row>
    <row r="56664" spans="2:2">
      <c r="B56664" s="15"/>
    </row>
    <row r="56665" spans="2:2">
      <c r="B56665" s="15"/>
    </row>
    <row r="56666" spans="2:2">
      <c r="B56666" s="15"/>
    </row>
    <row r="56667" spans="2:2">
      <c r="B56667" s="15"/>
    </row>
    <row r="56668" spans="2:2">
      <c r="B56668" s="15"/>
    </row>
    <row r="56669" spans="2:2">
      <c r="B56669" s="15"/>
    </row>
    <row r="56670" spans="2:2">
      <c r="B56670" s="15"/>
    </row>
    <row r="56671" spans="2:2">
      <c r="B56671" s="15"/>
    </row>
    <row r="56672" spans="2:2">
      <c r="B56672" s="15"/>
    </row>
    <row r="56673" spans="2:2">
      <c r="B56673" s="15"/>
    </row>
    <row r="56674" spans="2:2">
      <c r="B56674" s="15"/>
    </row>
    <row r="56675" spans="2:2">
      <c r="B56675" s="15"/>
    </row>
    <row r="56676" spans="2:2">
      <c r="B56676" s="15"/>
    </row>
    <row r="56677" spans="2:2">
      <c r="B56677" s="15"/>
    </row>
    <row r="56678" spans="2:2">
      <c r="B56678" s="15"/>
    </row>
    <row r="56679" spans="2:2">
      <c r="B56679" s="15"/>
    </row>
    <row r="56680" spans="2:2">
      <c r="B56680" s="15"/>
    </row>
    <row r="56681" spans="2:2">
      <c r="B56681" s="15"/>
    </row>
    <row r="56682" spans="2:2">
      <c r="B56682" s="15"/>
    </row>
    <row r="56683" spans="2:2">
      <c r="B56683" s="15"/>
    </row>
    <row r="56684" spans="2:2">
      <c r="B56684" s="15"/>
    </row>
    <row r="56685" spans="2:2">
      <c r="B56685" s="15"/>
    </row>
    <row r="56686" spans="2:2">
      <c r="B56686" s="15"/>
    </row>
    <row r="56687" spans="2:2">
      <c r="B56687" s="15"/>
    </row>
    <row r="56688" spans="2:2">
      <c r="B56688" s="15"/>
    </row>
    <row r="56689" spans="2:2">
      <c r="B56689" s="15"/>
    </row>
    <row r="56690" spans="2:2">
      <c r="B56690" s="15"/>
    </row>
    <row r="56691" spans="2:2">
      <c r="B56691" s="15"/>
    </row>
    <row r="56692" spans="2:2">
      <c r="B56692" s="15"/>
    </row>
    <row r="56693" spans="2:2">
      <c r="B56693" s="15"/>
    </row>
    <row r="56694" spans="2:2">
      <c r="B56694" s="15"/>
    </row>
    <row r="56695" spans="2:2">
      <c r="B56695" s="15"/>
    </row>
    <row r="56696" spans="2:2">
      <c r="B56696" s="15"/>
    </row>
    <row r="56697" spans="2:2">
      <c r="B56697" s="15"/>
    </row>
    <row r="56698" spans="2:2">
      <c r="B56698" s="15"/>
    </row>
    <row r="56699" spans="2:2">
      <c r="B56699" s="15"/>
    </row>
    <row r="56700" spans="2:2">
      <c r="B56700" s="15"/>
    </row>
    <row r="56701" spans="2:2">
      <c r="B56701" s="15"/>
    </row>
    <row r="56702" spans="2:2">
      <c r="B56702" s="15"/>
    </row>
    <row r="56703" spans="2:2">
      <c r="B56703" s="15"/>
    </row>
    <row r="56704" spans="2:2">
      <c r="B56704" s="15"/>
    </row>
    <row r="56705" spans="2:2">
      <c r="B56705" s="15"/>
    </row>
    <row r="56706" spans="2:2">
      <c r="B56706" s="15"/>
    </row>
    <row r="56707" spans="2:2">
      <c r="B56707" s="15"/>
    </row>
    <row r="56708" spans="2:2">
      <c r="B56708" s="15"/>
    </row>
    <row r="56709" spans="2:2">
      <c r="B56709" s="15"/>
    </row>
    <row r="56710" spans="2:2">
      <c r="B56710" s="15"/>
    </row>
    <row r="56711" spans="2:2">
      <c r="B56711" s="15"/>
    </row>
    <row r="56712" spans="2:2">
      <c r="B56712" s="15"/>
    </row>
    <row r="56713" spans="2:2">
      <c r="B56713" s="15"/>
    </row>
    <row r="56714" spans="2:2">
      <c r="B56714" s="15"/>
    </row>
    <row r="56715" spans="2:2">
      <c r="B56715" s="15"/>
    </row>
    <row r="56716" spans="2:2">
      <c r="B56716" s="15"/>
    </row>
    <row r="56717" spans="2:2">
      <c r="B56717" s="15"/>
    </row>
    <row r="56718" spans="2:2">
      <c r="B56718" s="15"/>
    </row>
    <row r="56719" spans="2:2">
      <c r="B56719" s="15"/>
    </row>
    <row r="56720" spans="2:2">
      <c r="B56720" s="15"/>
    </row>
    <row r="56721" spans="2:2">
      <c r="B56721" s="15"/>
    </row>
    <row r="56722" spans="2:2">
      <c r="B56722" s="15"/>
    </row>
    <row r="56723" spans="2:2">
      <c r="B56723" s="15"/>
    </row>
    <row r="56724" spans="2:2">
      <c r="B56724" s="15"/>
    </row>
    <row r="56725" spans="2:2">
      <c r="B56725" s="15"/>
    </row>
    <row r="56726" spans="2:2">
      <c r="B56726" s="15"/>
    </row>
    <row r="56727" spans="2:2">
      <c r="B56727" s="15"/>
    </row>
    <row r="56728" spans="2:2">
      <c r="B56728" s="15"/>
    </row>
    <row r="56729" spans="2:2">
      <c r="B56729" s="15"/>
    </row>
    <row r="56730" spans="2:2">
      <c r="B56730" s="15"/>
    </row>
    <row r="56731" spans="2:2">
      <c r="B56731" s="15"/>
    </row>
    <row r="56732" spans="2:2">
      <c r="B56732" s="15"/>
    </row>
    <row r="56733" spans="2:2">
      <c r="B56733" s="15"/>
    </row>
    <row r="56734" spans="2:2">
      <c r="B56734" s="15"/>
    </row>
    <row r="56735" spans="2:2">
      <c r="B56735" s="15"/>
    </row>
    <row r="56736" spans="2:2">
      <c r="B56736" s="15"/>
    </row>
    <row r="56737" spans="2:2">
      <c r="B56737" s="15"/>
    </row>
    <row r="56738" spans="2:2">
      <c r="B56738" s="15"/>
    </row>
    <row r="56739" spans="2:2">
      <c r="B56739" s="15"/>
    </row>
    <row r="56740" spans="2:2">
      <c r="B56740" s="15"/>
    </row>
    <row r="56741" spans="2:2">
      <c r="B56741" s="15"/>
    </row>
    <row r="56742" spans="2:2">
      <c r="B56742" s="15"/>
    </row>
    <row r="56743" spans="2:2">
      <c r="B56743" s="15"/>
    </row>
    <row r="56744" spans="2:2">
      <c r="B56744" s="15"/>
    </row>
    <row r="56745" spans="2:2">
      <c r="B56745" s="15"/>
    </row>
    <row r="56746" spans="2:2">
      <c r="B56746" s="15"/>
    </row>
    <row r="56747" spans="2:2">
      <c r="B56747" s="15"/>
    </row>
    <row r="56748" spans="2:2">
      <c r="B56748" s="15"/>
    </row>
    <row r="56749" spans="2:2">
      <c r="B56749" s="15"/>
    </row>
    <row r="56750" spans="2:2">
      <c r="B56750" s="15"/>
    </row>
    <row r="56751" spans="2:2">
      <c r="B56751" s="15"/>
    </row>
    <row r="56752" spans="2:2">
      <c r="B56752" s="15"/>
    </row>
    <row r="56753" spans="2:2">
      <c r="B56753" s="15"/>
    </row>
    <row r="56754" spans="2:2">
      <c r="B56754" s="15"/>
    </row>
    <row r="56755" spans="2:2">
      <c r="B56755" s="15"/>
    </row>
    <row r="56756" spans="2:2">
      <c r="B56756" s="15"/>
    </row>
    <row r="56757" spans="2:2">
      <c r="B56757" s="15"/>
    </row>
    <row r="56758" spans="2:2">
      <c r="B56758" s="15"/>
    </row>
    <row r="56759" spans="2:2">
      <c r="B56759" s="15"/>
    </row>
    <row r="56760" spans="2:2">
      <c r="B56760" s="15"/>
    </row>
    <row r="56761" spans="2:2">
      <c r="B56761" s="15"/>
    </row>
    <row r="56762" spans="2:2">
      <c r="B56762" s="15"/>
    </row>
    <row r="56763" spans="2:2">
      <c r="B56763" s="15"/>
    </row>
    <row r="56764" spans="2:2">
      <c r="B56764" s="15"/>
    </row>
    <row r="56765" spans="2:2">
      <c r="B56765" s="15"/>
    </row>
    <row r="56766" spans="2:2">
      <c r="B56766" s="15"/>
    </row>
    <row r="56767" spans="2:2">
      <c r="B56767" s="15"/>
    </row>
    <row r="56768" spans="2:2">
      <c r="B56768" s="15"/>
    </row>
    <row r="56769" spans="2:2">
      <c r="B56769" s="15"/>
    </row>
    <row r="56770" spans="2:2">
      <c r="B56770" s="15"/>
    </row>
    <row r="56771" spans="2:2">
      <c r="B56771" s="15"/>
    </row>
    <row r="56772" spans="2:2">
      <c r="B56772" s="15"/>
    </row>
    <row r="56773" spans="2:2">
      <c r="B56773" s="15"/>
    </row>
    <row r="56774" spans="2:2">
      <c r="B56774" s="15"/>
    </row>
    <row r="56775" spans="2:2">
      <c r="B56775" s="15"/>
    </row>
    <row r="56776" spans="2:2">
      <c r="B56776" s="15"/>
    </row>
    <row r="56777" spans="2:2">
      <c r="B56777" s="15"/>
    </row>
    <row r="56778" spans="2:2">
      <c r="B56778" s="15"/>
    </row>
    <row r="56779" spans="2:2">
      <c r="B56779" s="15"/>
    </row>
    <row r="56780" spans="2:2">
      <c r="B56780" s="15"/>
    </row>
    <row r="56781" spans="2:2">
      <c r="B56781" s="15"/>
    </row>
    <row r="56782" spans="2:2">
      <c r="B56782" s="15"/>
    </row>
    <row r="56783" spans="2:2">
      <c r="B56783" s="15"/>
    </row>
    <row r="56784" spans="2:2">
      <c r="B56784" s="15"/>
    </row>
    <row r="56785" spans="2:2">
      <c r="B56785" s="15"/>
    </row>
    <row r="56786" spans="2:2">
      <c r="B56786" s="15"/>
    </row>
    <row r="56787" spans="2:2">
      <c r="B56787" s="15"/>
    </row>
    <row r="56788" spans="2:2">
      <c r="B56788" s="15"/>
    </row>
    <row r="56789" spans="2:2">
      <c r="B56789" s="15"/>
    </row>
    <row r="56790" spans="2:2">
      <c r="B56790" s="15"/>
    </row>
    <row r="56791" spans="2:2">
      <c r="B56791" s="15"/>
    </row>
    <row r="56792" spans="2:2">
      <c r="B56792" s="15"/>
    </row>
    <row r="56793" spans="2:2">
      <c r="B56793" s="15"/>
    </row>
    <row r="56794" spans="2:2">
      <c r="B56794" s="15"/>
    </row>
    <row r="56795" spans="2:2">
      <c r="B56795" s="15"/>
    </row>
    <row r="56796" spans="2:2">
      <c r="B56796" s="15"/>
    </row>
    <row r="56797" spans="2:2">
      <c r="B56797" s="15"/>
    </row>
    <row r="56798" spans="2:2">
      <c r="B56798" s="15"/>
    </row>
    <row r="56799" spans="2:2">
      <c r="B56799" s="15"/>
    </row>
    <row r="56800" spans="2:2">
      <c r="B56800" s="15"/>
    </row>
    <row r="56801" spans="2:2">
      <c r="B56801" s="15"/>
    </row>
    <row r="56802" spans="2:2">
      <c r="B56802" s="15"/>
    </row>
    <row r="56803" spans="2:2">
      <c r="B56803" s="15"/>
    </row>
    <row r="56804" spans="2:2">
      <c r="B56804" s="15"/>
    </row>
    <row r="56805" spans="2:2">
      <c r="B56805" s="15"/>
    </row>
    <row r="56806" spans="2:2">
      <c r="B56806" s="15"/>
    </row>
    <row r="56807" spans="2:2">
      <c r="B56807" s="15"/>
    </row>
    <row r="56808" spans="2:2">
      <c r="B56808" s="15"/>
    </row>
    <row r="56809" spans="2:2">
      <c r="B56809" s="15"/>
    </row>
    <row r="56810" spans="2:2">
      <c r="B56810" s="15"/>
    </row>
    <row r="56811" spans="2:2">
      <c r="B56811" s="15"/>
    </row>
    <row r="56812" spans="2:2">
      <c r="B56812" s="15"/>
    </row>
    <row r="56813" spans="2:2">
      <c r="B56813" s="15"/>
    </row>
    <row r="56814" spans="2:2">
      <c r="B56814" s="15"/>
    </row>
    <row r="56815" spans="2:2">
      <c r="B56815" s="15"/>
    </row>
    <row r="56816" spans="2:2">
      <c r="B56816" s="15"/>
    </row>
    <row r="56817" spans="2:2">
      <c r="B56817" s="15"/>
    </row>
    <row r="56818" spans="2:2">
      <c r="B56818" s="15"/>
    </row>
    <row r="56819" spans="2:2">
      <c r="B56819" s="15"/>
    </row>
    <row r="56820" spans="2:2">
      <c r="B56820" s="15"/>
    </row>
    <row r="56821" spans="2:2">
      <c r="B56821" s="15"/>
    </row>
    <row r="56822" spans="2:2">
      <c r="B56822" s="15"/>
    </row>
    <row r="56823" spans="2:2">
      <c r="B56823" s="15"/>
    </row>
    <row r="56824" spans="2:2">
      <c r="B56824" s="15"/>
    </row>
    <row r="56825" spans="2:2">
      <c r="B56825" s="15"/>
    </row>
    <row r="56826" spans="2:2">
      <c r="B56826" s="15"/>
    </row>
    <row r="56827" spans="2:2">
      <c r="B56827" s="15"/>
    </row>
    <row r="56828" spans="2:2">
      <c r="B56828" s="15"/>
    </row>
    <row r="56829" spans="2:2">
      <c r="B56829" s="15"/>
    </row>
    <row r="56830" spans="2:2">
      <c r="B56830" s="15"/>
    </row>
    <row r="56831" spans="2:2">
      <c r="B56831" s="15"/>
    </row>
    <row r="56832" spans="2:2">
      <c r="B56832" s="15"/>
    </row>
    <row r="56833" spans="2:2">
      <c r="B56833" s="15"/>
    </row>
    <row r="56834" spans="2:2">
      <c r="B56834" s="15"/>
    </row>
    <row r="56835" spans="2:2">
      <c r="B56835" s="15"/>
    </row>
    <row r="56836" spans="2:2">
      <c r="B56836" s="15"/>
    </row>
    <row r="56837" spans="2:2">
      <c r="B56837" s="15"/>
    </row>
    <row r="56838" spans="2:2">
      <c r="B56838" s="15"/>
    </row>
    <row r="56839" spans="2:2">
      <c r="B56839" s="15"/>
    </row>
    <row r="56840" spans="2:2">
      <c r="B56840" s="15"/>
    </row>
    <row r="56841" spans="2:2">
      <c r="B56841" s="15"/>
    </row>
    <row r="56842" spans="2:2">
      <c r="B56842" s="15"/>
    </row>
    <row r="56843" spans="2:2">
      <c r="B56843" s="15"/>
    </row>
    <row r="56844" spans="2:2">
      <c r="B56844" s="15"/>
    </row>
    <row r="56845" spans="2:2">
      <c r="B56845" s="15"/>
    </row>
    <row r="56846" spans="2:2">
      <c r="B56846" s="15"/>
    </row>
    <row r="56847" spans="2:2">
      <c r="B56847" s="15"/>
    </row>
    <row r="56848" spans="2:2">
      <c r="B56848" s="15"/>
    </row>
    <row r="56849" spans="2:2">
      <c r="B56849" s="15"/>
    </row>
    <row r="56850" spans="2:2">
      <c r="B56850" s="15"/>
    </row>
    <row r="56851" spans="2:2">
      <c r="B56851" s="15"/>
    </row>
    <row r="56852" spans="2:2">
      <c r="B56852" s="15"/>
    </row>
    <row r="56853" spans="2:2">
      <c r="B56853" s="15"/>
    </row>
    <row r="56854" spans="2:2">
      <c r="B56854" s="15"/>
    </row>
    <row r="56855" spans="2:2">
      <c r="B56855" s="15"/>
    </row>
    <row r="56856" spans="2:2">
      <c r="B56856" s="15"/>
    </row>
    <row r="56857" spans="2:2">
      <c r="B56857" s="15"/>
    </row>
    <row r="56858" spans="2:2">
      <c r="B56858" s="15"/>
    </row>
    <row r="56859" spans="2:2">
      <c r="B56859" s="15"/>
    </row>
    <row r="56860" spans="2:2">
      <c r="B56860" s="15"/>
    </row>
    <row r="56861" spans="2:2">
      <c r="B56861" s="15"/>
    </row>
    <row r="56862" spans="2:2">
      <c r="B56862" s="15"/>
    </row>
    <row r="56863" spans="2:2">
      <c r="B56863" s="15"/>
    </row>
    <row r="56864" spans="2:2">
      <c r="B56864" s="15"/>
    </row>
    <row r="56865" spans="2:2">
      <c r="B56865" s="15"/>
    </row>
    <row r="56866" spans="2:2">
      <c r="B56866" s="15"/>
    </row>
    <row r="56867" spans="2:2">
      <c r="B56867" s="15"/>
    </row>
    <row r="56868" spans="2:2">
      <c r="B56868" s="15"/>
    </row>
    <row r="56869" spans="2:2">
      <c r="B56869" s="15"/>
    </row>
    <row r="56870" spans="2:2">
      <c r="B56870" s="15"/>
    </row>
    <row r="56871" spans="2:2">
      <c r="B56871" s="15"/>
    </row>
    <row r="56872" spans="2:2">
      <c r="B56872" s="15"/>
    </row>
    <row r="56873" spans="2:2">
      <c r="B56873" s="15"/>
    </row>
    <row r="56874" spans="2:2">
      <c r="B56874" s="15"/>
    </row>
    <row r="56875" spans="2:2">
      <c r="B56875" s="15"/>
    </row>
    <row r="56876" spans="2:2">
      <c r="B56876" s="15"/>
    </row>
    <row r="56877" spans="2:2">
      <c r="B56877" s="15"/>
    </row>
    <row r="56878" spans="2:2">
      <c r="B56878" s="15"/>
    </row>
    <row r="56879" spans="2:2">
      <c r="B56879" s="15"/>
    </row>
    <row r="56880" spans="2:2">
      <c r="B56880" s="15"/>
    </row>
    <row r="56881" spans="2:2">
      <c r="B56881" s="15"/>
    </row>
    <row r="56882" spans="2:2">
      <c r="B56882" s="15"/>
    </row>
    <row r="56883" spans="2:2">
      <c r="B56883" s="15"/>
    </row>
    <row r="56884" spans="2:2">
      <c r="B56884" s="15"/>
    </row>
    <row r="56885" spans="2:2">
      <c r="B56885" s="15"/>
    </row>
    <row r="56886" spans="2:2">
      <c r="B56886" s="15"/>
    </row>
    <row r="56887" spans="2:2">
      <c r="B56887" s="15"/>
    </row>
    <row r="56888" spans="2:2">
      <c r="B56888" s="15"/>
    </row>
    <row r="56889" spans="2:2">
      <c r="B56889" s="15"/>
    </row>
    <row r="56890" spans="2:2">
      <c r="B56890" s="15"/>
    </row>
    <row r="56891" spans="2:2">
      <c r="B56891" s="15"/>
    </row>
    <row r="56892" spans="2:2">
      <c r="B56892" s="15"/>
    </row>
    <row r="56893" spans="2:2">
      <c r="B56893" s="15"/>
    </row>
    <row r="56894" spans="2:2">
      <c r="B56894" s="15"/>
    </row>
    <row r="56895" spans="2:2">
      <c r="B56895" s="15"/>
    </row>
    <row r="56896" spans="2:2">
      <c r="B56896" s="15"/>
    </row>
    <row r="56897" spans="2:2">
      <c r="B56897" s="15"/>
    </row>
    <row r="56898" spans="2:2">
      <c r="B56898" s="15"/>
    </row>
    <row r="56899" spans="2:2">
      <c r="B56899" s="15"/>
    </row>
    <row r="56900" spans="2:2">
      <c r="B56900" s="15"/>
    </row>
    <row r="56901" spans="2:2">
      <c r="B56901" s="15"/>
    </row>
    <row r="56902" spans="2:2">
      <c r="B56902" s="15"/>
    </row>
    <row r="56903" spans="2:2">
      <c r="B56903" s="15"/>
    </row>
    <row r="56904" spans="2:2">
      <c r="B56904" s="15"/>
    </row>
    <row r="56905" spans="2:2">
      <c r="B56905" s="15"/>
    </row>
    <row r="56906" spans="2:2">
      <c r="B56906" s="15"/>
    </row>
    <row r="56907" spans="2:2">
      <c r="B56907" s="15"/>
    </row>
    <row r="56908" spans="2:2">
      <c r="B56908" s="15"/>
    </row>
    <row r="56909" spans="2:2">
      <c r="B56909" s="15"/>
    </row>
    <row r="56910" spans="2:2">
      <c r="B56910" s="15"/>
    </row>
    <row r="56911" spans="2:2">
      <c r="B56911" s="15"/>
    </row>
    <row r="56912" spans="2:2">
      <c r="B56912" s="15"/>
    </row>
    <row r="56913" spans="2:2">
      <c r="B56913" s="15"/>
    </row>
    <row r="56914" spans="2:2">
      <c r="B56914" s="15"/>
    </row>
    <row r="56915" spans="2:2">
      <c r="B56915" s="15"/>
    </row>
    <row r="56916" spans="2:2">
      <c r="B56916" s="15"/>
    </row>
    <row r="56917" spans="2:2">
      <c r="B56917" s="15"/>
    </row>
    <row r="56918" spans="2:2">
      <c r="B56918" s="15"/>
    </row>
    <row r="56919" spans="2:2">
      <c r="B56919" s="15"/>
    </row>
    <row r="56920" spans="2:2">
      <c r="B56920" s="15"/>
    </row>
    <row r="56921" spans="2:2">
      <c r="B56921" s="15"/>
    </row>
    <row r="56922" spans="2:2">
      <c r="B56922" s="15"/>
    </row>
    <row r="56923" spans="2:2">
      <c r="B56923" s="15"/>
    </row>
    <row r="56924" spans="2:2">
      <c r="B56924" s="15"/>
    </row>
    <row r="56925" spans="2:2">
      <c r="B56925" s="15"/>
    </row>
    <row r="56926" spans="2:2">
      <c r="B56926" s="15"/>
    </row>
    <row r="56927" spans="2:2">
      <c r="B56927" s="15"/>
    </row>
    <row r="56928" spans="2:2">
      <c r="B56928" s="15"/>
    </row>
    <row r="56929" spans="2:2">
      <c r="B56929" s="15"/>
    </row>
    <row r="56930" spans="2:2">
      <c r="B56930" s="15"/>
    </row>
    <row r="56931" spans="2:2">
      <c r="B56931" s="15"/>
    </row>
    <row r="56932" spans="2:2">
      <c r="B56932" s="15"/>
    </row>
    <row r="56933" spans="2:2">
      <c r="B56933" s="15"/>
    </row>
    <row r="56934" spans="2:2">
      <c r="B56934" s="15"/>
    </row>
    <row r="56935" spans="2:2">
      <c r="B56935" s="15"/>
    </row>
    <row r="56936" spans="2:2">
      <c r="B56936" s="15"/>
    </row>
    <row r="56937" spans="2:2">
      <c r="B56937" s="15"/>
    </row>
    <row r="56938" spans="2:2">
      <c r="B56938" s="15"/>
    </row>
    <row r="56939" spans="2:2">
      <c r="B56939" s="15"/>
    </row>
    <row r="56940" spans="2:2">
      <c r="B56940" s="15"/>
    </row>
    <row r="56941" spans="2:2">
      <c r="B56941" s="15"/>
    </row>
    <row r="56942" spans="2:2">
      <c r="B56942" s="15"/>
    </row>
    <row r="56943" spans="2:2">
      <c r="B56943" s="15"/>
    </row>
    <row r="56944" spans="2:2">
      <c r="B56944" s="15"/>
    </row>
    <row r="56945" spans="2:2">
      <c r="B56945" s="15"/>
    </row>
    <row r="56946" spans="2:2">
      <c r="B56946" s="15"/>
    </row>
    <row r="56947" spans="2:2">
      <c r="B56947" s="15"/>
    </row>
    <row r="56948" spans="2:2">
      <c r="B56948" s="15"/>
    </row>
    <row r="56949" spans="2:2">
      <c r="B56949" s="15"/>
    </row>
    <row r="56950" spans="2:2">
      <c r="B56950" s="15"/>
    </row>
    <row r="56951" spans="2:2">
      <c r="B56951" s="15"/>
    </row>
    <row r="56952" spans="2:2">
      <c r="B56952" s="15"/>
    </row>
    <row r="56953" spans="2:2">
      <c r="B56953" s="15"/>
    </row>
    <row r="56954" spans="2:2">
      <c r="B56954" s="15"/>
    </row>
    <row r="56955" spans="2:2">
      <c r="B56955" s="15"/>
    </row>
    <row r="56956" spans="2:2">
      <c r="B56956" s="15"/>
    </row>
    <row r="56957" spans="2:2">
      <c r="B56957" s="15"/>
    </row>
    <row r="56958" spans="2:2">
      <c r="B56958" s="15"/>
    </row>
    <row r="56959" spans="2:2">
      <c r="B56959" s="15"/>
    </row>
    <row r="56960" spans="2:2">
      <c r="B56960" s="15"/>
    </row>
    <row r="56961" spans="2:2">
      <c r="B56961" s="15"/>
    </row>
    <row r="56962" spans="2:2">
      <c r="B56962" s="15"/>
    </row>
    <row r="56963" spans="2:2">
      <c r="B56963" s="15"/>
    </row>
    <row r="56964" spans="2:2">
      <c r="B56964" s="15"/>
    </row>
    <row r="56965" spans="2:2">
      <c r="B56965" s="15"/>
    </row>
    <row r="56966" spans="2:2">
      <c r="B56966" s="15"/>
    </row>
    <row r="56967" spans="2:2">
      <c r="B56967" s="15"/>
    </row>
    <row r="56968" spans="2:2">
      <c r="B56968" s="15"/>
    </row>
    <row r="56969" spans="2:2">
      <c r="B56969" s="15"/>
    </row>
    <row r="56970" spans="2:2">
      <c r="B56970" s="15"/>
    </row>
    <row r="56971" spans="2:2">
      <c r="B56971" s="15"/>
    </row>
    <row r="56972" spans="2:2">
      <c r="B56972" s="15"/>
    </row>
    <row r="56973" spans="2:2">
      <c r="B56973" s="15"/>
    </row>
    <row r="56974" spans="2:2">
      <c r="B56974" s="15"/>
    </row>
    <row r="56975" spans="2:2">
      <c r="B56975" s="15"/>
    </row>
    <row r="56976" spans="2:2">
      <c r="B56976" s="15"/>
    </row>
    <row r="56977" spans="2:2">
      <c r="B56977" s="15"/>
    </row>
    <row r="56978" spans="2:2">
      <c r="B56978" s="15"/>
    </row>
    <row r="56979" spans="2:2">
      <c r="B56979" s="15"/>
    </row>
    <row r="56980" spans="2:2">
      <c r="B56980" s="15"/>
    </row>
    <row r="56981" spans="2:2">
      <c r="B56981" s="15"/>
    </row>
    <row r="56982" spans="2:2">
      <c r="B56982" s="15"/>
    </row>
    <row r="56983" spans="2:2">
      <c r="B56983" s="15"/>
    </row>
    <row r="56984" spans="2:2">
      <c r="B56984" s="15"/>
    </row>
    <row r="56985" spans="2:2">
      <c r="B56985" s="15"/>
    </row>
    <row r="56986" spans="2:2">
      <c r="B56986" s="15"/>
    </row>
    <row r="56987" spans="2:2">
      <c r="B56987" s="15"/>
    </row>
    <row r="56988" spans="2:2">
      <c r="B56988" s="15"/>
    </row>
    <row r="56989" spans="2:2">
      <c r="B56989" s="15"/>
    </row>
    <row r="56990" spans="2:2">
      <c r="B56990" s="15"/>
    </row>
    <row r="56991" spans="2:2">
      <c r="B56991" s="15"/>
    </row>
    <row r="56992" spans="2:2">
      <c r="B56992" s="15"/>
    </row>
    <row r="56993" spans="2:2">
      <c r="B56993" s="15"/>
    </row>
    <row r="56994" spans="2:2">
      <c r="B56994" s="15"/>
    </row>
    <row r="56995" spans="2:2">
      <c r="B56995" s="15"/>
    </row>
    <row r="56996" spans="2:2">
      <c r="B56996" s="15"/>
    </row>
    <row r="56997" spans="2:2">
      <c r="B56997" s="15"/>
    </row>
    <row r="56998" spans="2:2">
      <c r="B56998" s="15"/>
    </row>
    <row r="56999" spans="2:2">
      <c r="B56999" s="15"/>
    </row>
    <row r="57000" spans="2:2">
      <c r="B57000" s="15"/>
    </row>
    <row r="57001" spans="2:2">
      <c r="B57001" s="15"/>
    </row>
    <row r="57002" spans="2:2">
      <c r="B57002" s="15"/>
    </row>
    <row r="57003" spans="2:2">
      <c r="B57003" s="15"/>
    </row>
    <row r="57004" spans="2:2">
      <c r="B57004" s="15"/>
    </row>
    <row r="57005" spans="2:2">
      <c r="B57005" s="15"/>
    </row>
    <row r="57006" spans="2:2">
      <c r="B57006" s="15"/>
    </row>
    <row r="57007" spans="2:2">
      <c r="B57007" s="15"/>
    </row>
    <row r="57008" spans="2:2">
      <c r="B57008" s="15"/>
    </row>
    <row r="57009" spans="2:2">
      <c r="B57009" s="15"/>
    </row>
    <row r="57010" spans="2:2">
      <c r="B57010" s="15"/>
    </row>
    <row r="57011" spans="2:2">
      <c r="B57011" s="15"/>
    </row>
    <row r="57012" spans="2:2">
      <c r="B57012" s="15"/>
    </row>
    <row r="57013" spans="2:2">
      <c r="B57013" s="15"/>
    </row>
    <row r="57014" spans="2:2">
      <c r="B57014" s="15"/>
    </row>
    <row r="57015" spans="2:2">
      <c r="B57015" s="15"/>
    </row>
    <row r="57016" spans="2:2">
      <c r="B57016" s="15"/>
    </row>
    <row r="57017" spans="2:2">
      <c r="B57017" s="15"/>
    </row>
    <row r="57018" spans="2:2">
      <c r="B57018" s="15"/>
    </row>
    <row r="57019" spans="2:2">
      <c r="B57019" s="15"/>
    </row>
    <row r="57020" spans="2:2">
      <c r="B57020" s="15"/>
    </row>
    <row r="57021" spans="2:2">
      <c r="B57021" s="15"/>
    </row>
    <row r="57022" spans="2:2">
      <c r="B57022" s="15"/>
    </row>
    <row r="57023" spans="2:2">
      <c r="B57023" s="15"/>
    </row>
    <row r="57024" spans="2:2">
      <c r="B57024" s="15"/>
    </row>
    <row r="57025" spans="2:2">
      <c r="B57025" s="15"/>
    </row>
    <row r="57026" spans="2:2">
      <c r="B57026" s="15"/>
    </row>
    <row r="57027" spans="2:2">
      <c r="B57027" s="15"/>
    </row>
    <row r="57028" spans="2:2">
      <c r="B57028" s="15"/>
    </row>
    <row r="57029" spans="2:2">
      <c r="B57029" s="15"/>
    </row>
    <row r="57030" spans="2:2">
      <c r="B57030" s="15"/>
    </row>
    <row r="57031" spans="2:2">
      <c r="B57031" s="15"/>
    </row>
    <row r="57032" spans="2:2">
      <c r="B57032" s="15"/>
    </row>
    <row r="57033" spans="2:2">
      <c r="B57033" s="15"/>
    </row>
    <row r="57034" spans="2:2">
      <c r="B57034" s="15"/>
    </row>
    <row r="57035" spans="2:2">
      <c r="B57035" s="15"/>
    </row>
    <row r="57036" spans="2:2">
      <c r="B57036" s="15"/>
    </row>
    <row r="57037" spans="2:2">
      <c r="B57037" s="15"/>
    </row>
    <row r="57038" spans="2:2">
      <c r="B57038" s="15"/>
    </row>
    <row r="57039" spans="2:2">
      <c r="B57039" s="15"/>
    </row>
    <row r="57040" spans="2:2">
      <c r="B57040" s="15"/>
    </row>
    <row r="57041" spans="2:2">
      <c r="B57041" s="15"/>
    </row>
    <row r="57042" spans="2:2">
      <c r="B57042" s="15"/>
    </row>
    <row r="57043" spans="2:2">
      <c r="B57043" s="15"/>
    </row>
    <row r="57044" spans="2:2">
      <c r="B57044" s="15"/>
    </row>
    <row r="57045" spans="2:2">
      <c r="B57045" s="15"/>
    </row>
    <row r="57046" spans="2:2">
      <c r="B57046" s="15"/>
    </row>
    <row r="57047" spans="2:2">
      <c r="B57047" s="15"/>
    </row>
    <row r="57048" spans="2:2">
      <c r="B57048" s="15"/>
    </row>
    <row r="57049" spans="2:2">
      <c r="B57049" s="15"/>
    </row>
    <row r="57050" spans="2:2">
      <c r="B57050" s="15"/>
    </row>
    <row r="57051" spans="2:2">
      <c r="B57051" s="15"/>
    </row>
    <row r="57052" spans="2:2">
      <c r="B57052" s="15"/>
    </row>
    <row r="57053" spans="2:2">
      <c r="B57053" s="15"/>
    </row>
    <row r="57054" spans="2:2">
      <c r="B57054" s="15"/>
    </row>
    <row r="57055" spans="2:2">
      <c r="B57055" s="15"/>
    </row>
    <row r="57056" spans="2:2">
      <c r="B57056" s="15"/>
    </row>
    <row r="57057" spans="2:2">
      <c r="B57057" s="15"/>
    </row>
    <row r="57058" spans="2:2">
      <c r="B57058" s="15"/>
    </row>
    <row r="57059" spans="2:2">
      <c r="B57059" s="15"/>
    </row>
    <row r="57060" spans="2:2">
      <c r="B57060" s="15"/>
    </row>
    <row r="57061" spans="2:2">
      <c r="B57061" s="15"/>
    </row>
    <row r="57062" spans="2:2">
      <c r="B57062" s="15"/>
    </row>
    <row r="57063" spans="2:2">
      <c r="B57063" s="15"/>
    </row>
    <row r="57064" spans="2:2">
      <c r="B57064" s="15"/>
    </row>
    <row r="57065" spans="2:2">
      <c r="B57065" s="15"/>
    </row>
    <row r="57066" spans="2:2">
      <c r="B57066" s="15"/>
    </row>
    <row r="57067" spans="2:2">
      <c r="B57067" s="15"/>
    </row>
    <row r="57068" spans="2:2">
      <c r="B57068" s="15"/>
    </row>
    <row r="57069" spans="2:2">
      <c r="B57069" s="15"/>
    </row>
    <row r="57070" spans="2:2">
      <c r="B57070" s="15"/>
    </row>
    <row r="57071" spans="2:2">
      <c r="B57071" s="15"/>
    </row>
    <row r="57072" spans="2:2">
      <c r="B57072" s="15"/>
    </row>
    <row r="57073" spans="2:2">
      <c r="B57073" s="15"/>
    </row>
    <row r="57074" spans="2:2">
      <c r="B57074" s="15"/>
    </row>
    <row r="57075" spans="2:2">
      <c r="B57075" s="15"/>
    </row>
    <row r="57076" spans="2:2">
      <c r="B57076" s="15"/>
    </row>
    <row r="57077" spans="2:2">
      <c r="B57077" s="15"/>
    </row>
    <row r="57078" spans="2:2">
      <c r="B57078" s="15"/>
    </row>
    <row r="57079" spans="2:2">
      <c r="B57079" s="15"/>
    </row>
    <row r="57080" spans="2:2">
      <c r="B57080" s="15"/>
    </row>
    <row r="57081" spans="2:2">
      <c r="B57081" s="15"/>
    </row>
    <row r="57082" spans="2:2">
      <c r="B57082" s="15"/>
    </row>
    <row r="57083" spans="2:2">
      <c r="B57083" s="15"/>
    </row>
    <row r="57084" spans="2:2">
      <c r="B57084" s="15"/>
    </row>
    <row r="57085" spans="2:2">
      <c r="B57085" s="15"/>
    </row>
    <row r="57086" spans="2:2">
      <c r="B57086" s="15"/>
    </row>
    <row r="57087" spans="2:2">
      <c r="B57087" s="15"/>
    </row>
    <row r="57088" spans="2:2">
      <c r="B57088" s="15"/>
    </row>
    <row r="57089" spans="2:2">
      <c r="B57089" s="15"/>
    </row>
    <row r="57090" spans="2:2">
      <c r="B57090" s="15"/>
    </row>
    <row r="57091" spans="2:2">
      <c r="B57091" s="15"/>
    </row>
    <row r="57092" spans="2:2">
      <c r="B57092" s="15"/>
    </row>
    <row r="57093" spans="2:2">
      <c r="B57093" s="15"/>
    </row>
    <row r="57094" spans="2:2">
      <c r="B57094" s="15"/>
    </row>
    <row r="57095" spans="2:2">
      <c r="B57095" s="15"/>
    </row>
    <row r="57096" spans="2:2">
      <c r="B57096" s="15"/>
    </row>
    <row r="57097" spans="2:2">
      <c r="B57097" s="15"/>
    </row>
    <row r="57098" spans="2:2">
      <c r="B57098" s="15"/>
    </row>
    <row r="57099" spans="2:2">
      <c r="B57099" s="15"/>
    </row>
    <row r="57100" spans="2:2">
      <c r="B57100" s="15"/>
    </row>
    <row r="57101" spans="2:2">
      <c r="B57101" s="15"/>
    </row>
    <row r="57102" spans="2:2">
      <c r="B57102" s="15"/>
    </row>
    <row r="57103" spans="2:2">
      <c r="B57103" s="15"/>
    </row>
    <row r="57104" spans="2:2">
      <c r="B57104" s="15"/>
    </row>
    <row r="57105" spans="2:2">
      <c r="B57105" s="15"/>
    </row>
    <row r="57106" spans="2:2">
      <c r="B57106" s="15"/>
    </row>
    <row r="57107" spans="2:2">
      <c r="B57107" s="15"/>
    </row>
    <row r="57108" spans="2:2">
      <c r="B57108" s="15"/>
    </row>
    <row r="57109" spans="2:2">
      <c r="B57109" s="15"/>
    </row>
    <row r="57110" spans="2:2">
      <c r="B57110" s="15"/>
    </row>
    <row r="57111" spans="2:2">
      <c r="B57111" s="15"/>
    </row>
    <row r="57112" spans="2:2">
      <c r="B57112" s="15"/>
    </row>
    <row r="57113" spans="2:2">
      <c r="B57113" s="15"/>
    </row>
    <row r="57114" spans="2:2">
      <c r="B57114" s="15"/>
    </row>
    <row r="57115" spans="2:2">
      <c r="B57115" s="15"/>
    </row>
    <row r="57116" spans="2:2">
      <c r="B57116" s="15"/>
    </row>
    <row r="57117" spans="2:2">
      <c r="B57117" s="15"/>
    </row>
    <row r="57118" spans="2:2">
      <c r="B57118" s="15"/>
    </row>
    <row r="57119" spans="2:2">
      <c r="B57119" s="15"/>
    </row>
    <row r="57120" spans="2:2">
      <c r="B57120" s="15"/>
    </row>
    <row r="57121" spans="2:2">
      <c r="B57121" s="15"/>
    </row>
    <row r="57122" spans="2:2">
      <c r="B57122" s="15"/>
    </row>
    <row r="57123" spans="2:2">
      <c r="B57123" s="15"/>
    </row>
    <row r="57124" spans="2:2">
      <c r="B57124" s="15"/>
    </row>
    <row r="57125" spans="2:2">
      <c r="B57125" s="15"/>
    </row>
    <row r="57126" spans="2:2">
      <c r="B57126" s="15"/>
    </row>
    <row r="57127" spans="2:2">
      <c r="B57127" s="15"/>
    </row>
    <row r="57128" spans="2:2">
      <c r="B57128" s="15"/>
    </row>
    <row r="57129" spans="2:2">
      <c r="B57129" s="15"/>
    </row>
    <row r="57130" spans="2:2">
      <c r="B57130" s="15"/>
    </row>
    <row r="57131" spans="2:2">
      <c r="B57131" s="15"/>
    </row>
    <row r="57132" spans="2:2">
      <c r="B57132" s="15"/>
    </row>
    <row r="57133" spans="2:2">
      <c r="B57133" s="15"/>
    </row>
    <row r="57134" spans="2:2">
      <c r="B57134" s="15"/>
    </row>
    <row r="57135" spans="2:2">
      <c r="B57135" s="15"/>
    </row>
    <row r="57136" spans="2:2">
      <c r="B57136" s="15"/>
    </row>
    <row r="57137" spans="2:2">
      <c r="B57137" s="15"/>
    </row>
    <row r="57138" spans="2:2">
      <c r="B57138" s="15"/>
    </row>
    <row r="57139" spans="2:2">
      <c r="B57139" s="15"/>
    </row>
    <row r="57140" spans="2:2">
      <c r="B57140" s="15"/>
    </row>
    <row r="57141" spans="2:2">
      <c r="B57141" s="15"/>
    </row>
    <row r="57142" spans="2:2">
      <c r="B57142" s="15"/>
    </row>
    <row r="57143" spans="2:2">
      <c r="B57143" s="15"/>
    </row>
    <row r="57144" spans="2:2">
      <c r="B57144" s="15"/>
    </row>
    <row r="57145" spans="2:2">
      <c r="B57145" s="15"/>
    </row>
    <row r="57146" spans="2:2">
      <c r="B57146" s="15"/>
    </row>
    <row r="57147" spans="2:2">
      <c r="B57147" s="15"/>
    </row>
    <row r="57148" spans="2:2">
      <c r="B57148" s="15"/>
    </row>
    <row r="57149" spans="2:2">
      <c r="B57149" s="15"/>
    </row>
    <row r="57150" spans="2:2">
      <c r="B57150" s="15"/>
    </row>
    <row r="57151" spans="2:2">
      <c r="B57151" s="15"/>
    </row>
    <row r="57152" spans="2:2">
      <c r="B57152" s="15"/>
    </row>
    <row r="57153" spans="2:2">
      <c r="B57153" s="15"/>
    </row>
    <row r="57154" spans="2:2">
      <c r="B57154" s="15"/>
    </row>
    <row r="57155" spans="2:2">
      <c r="B57155" s="15"/>
    </row>
    <row r="57156" spans="2:2">
      <c r="B57156" s="15"/>
    </row>
    <row r="57157" spans="2:2">
      <c r="B57157" s="15"/>
    </row>
    <row r="57158" spans="2:2">
      <c r="B57158" s="15"/>
    </row>
    <row r="57159" spans="2:2">
      <c r="B57159" s="15"/>
    </row>
    <row r="57160" spans="2:2">
      <c r="B57160" s="15"/>
    </row>
    <row r="57161" spans="2:2">
      <c r="B57161" s="15"/>
    </row>
    <row r="57162" spans="2:2">
      <c r="B57162" s="15"/>
    </row>
    <row r="57163" spans="2:2">
      <c r="B57163" s="15"/>
    </row>
    <row r="57164" spans="2:2">
      <c r="B57164" s="15"/>
    </row>
    <row r="57165" spans="2:2">
      <c r="B57165" s="15"/>
    </row>
    <row r="57166" spans="2:2">
      <c r="B57166" s="15"/>
    </row>
    <row r="57167" spans="2:2">
      <c r="B57167" s="15"/>
    </row>
    <row r="57168" spans="2:2">
      <c r="B57168" s="15"/>
    </row>
    <row r="57169" spans="2:2">
      <c r="B57169" s="15"/>
    </row>
    <row r="57170" spans="2:2">
      <c r="B57170" s="15"/>
    </row>
    <row r="57171" spans="2:2">
      <c r="B57171" s="15"/>
    </row>
    <row r="57172" spans="2:2">
      <c r="B57172" s="15"/>
    </row>
    <row r="57173" spans="2:2">
      <c r="B57173" s="15"/>
    </row>
    <row r="57174" spans="2:2">
      <c r="B57174" s="15"/>
    </row>
    <row r="57175" spans="2:2">
      <c r="B57175" s="15"/>
    </row>
    <row r="57176" spans="2:2">
      <c r="B57176" s="15"/>
    </row>
    <row r="57177" spans="2:2">
      <c r="B57177" s="15"/>
    </row>
    <row r="57178" spans="2:2">
      <c r="B57178" s="15"/>
    </row>
    <row r="57179" spans="2:2">
      <c r="B57179" s="15"/>
    </row>
    <row r="57180" spans="2:2">
      <c r="B57180" s="15"/>
    </row>
    <row r="57181" spans="2:2">
      <c r="B57181" s="15"/>
    </row>
    <row r="57182" spans="2:2">
      <c r="B57182" s="15"/>
    </row>
    <row r="57183" spans="2:2">
      <c r="B57183" s="15"/>
    </row>
    <row r="57184" spans="2:2">
      <c r="B57184" s="15"/>
    </row>
    <row r="57185" spans="2:2">
      <c r="B57185" s="15"/>
    </row>
    <row r="57186" spans="2:2">
      <c r="B57186" s="15"/>
    </row>
    <row r="57187" spans="2:2">
      <c r="B57187" s="15"/>
    </row>
    <row r="57188" spans="2:2">
      <c r="B57188" s="15"/>
    </row>
    <row r="57189" spans="2:2">
      <c r="B57189" s="15"/>
    </row>
    <row r="57190" spans="2:2">
      <c r="B57190" s="15"/>
    </row>
    <row r="57191" spans="2:2">
      <c r="B57191" s="15"/>
    </row>
    <row r="57192" spans="2:2">
      <c r="B57192" s="15"/>
    </row>
    <row r="57193" spans="2:2">
      <c r="B57193" s="15"/>
    </row>
    <row r="57194" spans="2:2">
      <c r="B57194" s="15"/>
    </row>
    <row r="57195" spans="2:2">
      <c r="B57195" s="15"/>
    </row>
    <row r="57196" spans="2:2">
      <c r="B57196" s="15"/>
    </row>
    <row r="57197" spans="2:2">
      <c r="B57197" s="15"/>
    </row>
    <row r="57198" spans="2:2">
      <c r="B57198" s="15"/>
    </row>
    <row r="57199" spans="2:2">
      <c r="B57199" s="15"/>
    </row>
    <row r="57200" spans="2:2">
      <c r="B57200" s="15"/>
    </row>
    <row r="57201" spans="2:2">
      <c r="B57201" s="15"/>
    </row>
    <row r="57202" spans="2:2">
      <c r="B57202" s="15"/>
    </row>
    <row r="57203" spans="2:2">
      <c r="B57203" s="15"/>
    </row>
    <row r="57204" spans="2:2">
      <c r="B57204" s="15"/>
    </row>
    <row r="57205" spans="2:2">
      <c r="B57205" s="15"/>
    </row>
    <row r="57206" spans="2:2">
      <c r="B57206" s="15"/>
    </row>
    <row r="57207" spans="2:2">
      <c r="B57207" s="15"/>
    </row>
    <row r="57208" spans="2:2">
      <c r="B57208" s="15"/>
    </row>
    <row r="57209" spans="2:2">
      <c r="B57209" s="15"/>
    </row>
    <row r="57210" spans="2:2">
      <c r="B57210" s="15"/>
    </row>
    <row r="57211" spans="2:2">
      <c r="B57211" s="15"/>
    </row>
    <row r="57212" spans="2:2">
      <c r="B57212" s="15"/>
    </row>
    <row r="57213" spans="2:2">
      <c r="B57213" s="15"/>
    </row>
    <row r="57214" spans="2:2">
      <c r="B57214" s="15"/>
    </row>
    <row r="57215" spans="2:2">
      <c r="B57215" s="15"/>
    </row>
    <row r="57216" spans="2:2">
      <c r="B57216" s="15"/>
    </row>
    <row r="57217" spans="2:2">
      <c r="B57217" s="15"/>
    </row>
    <row r="57218" spans="2:2">
      <c r="B57218" s="15"/>
    </row>
    <row r="57219" spans="2:2">
      <c r="B57219" s="15"/>
    </row>
    <row r="57220" spans="2:2">
      <c r="B57220" s="15"/>
    </row>
    <row r="57221" spans="2:2">
      <c r="B57221" s="15"/>
    </row>
    <row r="57222" spans="2:2">
      <c r="B57222" s="15"/>
    </row>
    <row r="57223" spans="2:2">
      <c r="B57223" s="15"/>
    </row>
    <row r="57224" spans="2:2">
      <c r="B57224" s="15"/>
    </row>
    <row r="57225" spans="2:2">
      <c r="B57225" s="15"/>
    </row>
    <row r="57226" spans="2:2">
      <c r="B57226" s="15"/>
    </row>
    <row r="57227" spans="2:2">
      <c r="B57227" s="15"/>
    </row>
    <row r="57228" spans="2:2">
      <c r="B57228" s="15"/>
    </row>
    <row r="57229" spans="2:2">
      <c r="B57229" s="15"/>
    </row>
    <row r="57230" spans="2:2">
      <c r="B57230" s="15"/>
    </row>
    <row r="57231" spans="2:2">
      <c r="B57231" s="15"/>
    </row>
    <row r="57232" spans="2:2">
      <c r="B57232" s="15"/>
    </row>
    <row r="57233" spans="2:2">
      <c r="B57233" s="15"/>
    </row>
    <row r="57234" spans="2:2">
      <c r="B57234" s="15"/>
    </row>
    <row r="57235" spans="2:2">
      <c r="B57235" s="15"/>
    </row>
    <row r="57236" spans="2:2">
      <c r="B57236" s="15"/>
    </row>
    <row r="57237" spans="2:2">
      <c r="B57237" s="15"/>
    </row>
    <row r="57238" spans="2:2">
      <c r="B57238" s="15"/>
    </row>
    <row r="57239" spans="2:2">
      <c r="B57239" s="15"/>
    </row>
    <row r="57240" spans="2:2">
      <c r="B57240" s="15"/>
    </row>
    <row r="57241" spans="2:2">
      <c r="B57241" s="15"/>
    </row>
    <row r="57242" spans="2:2">
      <c r="B57242" s="15"/>
    </row>
    <row r="57243" spans="2:2">
      <c r="B57243" s="15"/>
    </row>
    <row r="57244" spans="2:2">
      <c r="B57244" s="15"/>
    </row>
    <row r="57245" spans="2:2">
      <c r="B57245" s="15"/>
    </row>
    <row r="57246" spans="2:2">
      <c r="B57246" s="15"/>
    </row>
    <row r="57247" spans="2:2">
      <c r="B57247" s="15"/>
    </row>
    <row r="57248" spans="2:2">
      <c r="B57248" s="15"/>
    </row>
    <row r="57249" spans="2:2">
      <c r="B57249" s="15"/>
    </row>
    <row r="57250" spans="2:2">
      <c r="B57250" s="15"/>
    </row>
    <row r="57251" spans="2:2">
      <c r="B57251" s="15"/>
    </row>
    <row r="57252" spans="2:2">
      <c r="B57252" s="15"/>
    </row>
    <row r="57253" spans="2:2">
      <c r="B57253" s="15"/>
    </row>
    <row r="57254" spans="2:2">
      <c r="B57254" s="15"/>
    </row>
    <row r="57255" spans="2:2">
      <c r="B57255" s="15"/>
    </row>
    <row r="57256" spans="2:2">
      <c r="B57256" s="15"/>
    </row>
    <row r="57257" spans="2:2">
      <c r="B57257" s="15"/>
    </row>
    <row r="57258" spans="2:2">
      <c r="B57258" s="15"/>
    </row>
    <row r="57259" spans="2:2">
      <c r="B57259" s="15"/>
    </row>
    <row r="57260" spans="2:2">
      <c r="B57260" s="15"/>
    </row>
    <row r="57261" spans="2:2">
      <c r="B57261" s="15"/>
    </row>
    <row r="57262" spans="2:2">
      <c r="B57262" s="15"/>
    </row>
    <row r="57263" spans="2:2">
      <c r="B57263" s="15"/>
    </row>
    <row r="57264" spans="2:2">
      <c r="B57264" s="15"/>
    </row>
    <row r="57265" spans="2:2">
      <c r="B57265" s="15"/>
    </row>
    <row r="57266" spans="2:2">
      <c r="B57266" s="15"/>
    </row>
    <row r="57267" spans="2:2">
      <c r="B57267" s="15"/>
    </row>
    <row r="57268" spans="2:2">
      <c r="B57268" s="15"/>
    </row>
    <row r="57269" spans="2:2">
      <c r="B57269" s="15"/>
    </row>
    <row r="57270" spans="2:2">
      <c r="B57270" s="15"/>
    </row>
    <row r="57271" spans="2:2">
      <c r="B57271" s="15"/>
    </row>
    <row r="57272" spans="2:2">
      <c r="B57272" s="15"/>
    </row>
    <row r="57273" spans="2:2">
      <c r="B57273" s="15"/>
    </row>
    <row r="57274" spans="2:2">
      <c r="B57274" s="15"/>
    </row>
    <row r="57275" spans="2:2">
      <c r="B57275" s="15"/>
    </row>
    <row r="57276" spans="2:2">
      <c r="B57276" s="15"/>
    </row>
    <row r="57277" spans="2:2">
      <c r="B57277" s="15"/>
    </row>
    <row r="57278" spans="2:2">
      <c r="B57278" s="15"/>
    </row>
    <row r="57279" spans="2:2">
      <c r="B57279" s="15"/>
    </row>
    <row r="57280" spans="2:2">
      <c r="B57280" s="15"/>
    </row>
    <row r="57281" spans="2:2">
      <c r="B57281" s="15"/>
    </row>
    <row r="57282" spans="2:2">
      <c r="B57282" s="15"/>
    </row>
    <row r="57283" spans="2:2">
      <c r="B57283" s="15"/>
    </row>
    <row r="57284" spans="2:2">
      <c r="B57284" s="15"/>
    </row>
    <row r="57285" spans="2:2">
      <c r="B57285" s="15"/>
    </row>
    <row r="57286" spans="2:2">
      <c r="B57286" s="15"/>
    </row>
    <row r="57287" spans="2:2">
      <c r="B57287" s="15"/>
    </row>
    <row r="57288" spans="2:2">
      <c r="B57288" s="15"/>
    </row>
    <row r="57289" spans="2:2">
      <c r="B57289" s="15"/>
    </row>
    <row r="57290" spans="2:2">
      <c r="B57290" s="15"/>
    </row>
    <row r="57291" spans="2:2">
      <c r="B57291" s="15"/>
    </row>
    <row r="57292" spans="2:2">
      <c r="B57292" s="15"/>
    </row>
    <row r="57293" spans="2:2">
      <c r="B57293" s="15"/>
    </row>
    <row r="57294" spans="2:2">
      <c r="B57294" s="15"/>
    </row>
    <row r="57295" spans="2:2">
      <c r="B57295" s="15"/>
    </row>
    <row r="57296" spans="2:2">
      <c r="B57296" s="15"/>
    </row>
    <row r="57297" spans="2:2">
      <c r="B57297" s="15"/>
    </row>
    <row r="57298" spans="2:2">
      <c r="B57298" s="15"/>
    </row>
    <row r="57299" spans="2:2">
      <c r="B57299" s="15"/>
    </row>
    <row r="57300" spans="2:2">
      <c r="B57300" s="15"/>
    </row>
    <row r="57301" spans="2:2">
      <c r="B57301" s="15"/>
    </row>
    <row r="57302" spans="2:2">
      <c r="B57302" s="15"/>
    </row>
    <row r="57303" spans="2:2">
      <c r="B57303" s="15"/>
    </row>
    <row r="57304" spans="2:2">
      <c r="B57304" s="15"/>
    </row>
    <row r="57305" spans="2:2">
      <c r="B57305" s="15"/>
    </row>
    <row r="57306" spans="2:2">
      <c r="B57306" s="15"/>
    </row>
    <row r="57307" spans="2:2">
      <c r="B57307" s="15"/>
    </row>
    <row r="57308" spans="2:2">
      <c r="B57308" s="15"/>
    </row>
    <row r="57309" spans="2:2">
      <c r="B57309" s="15"/>
    </row>
    <row r="57310" spans="2:2">
      <c r="B57310" s="15"/>
    </row>
    <row r="57311" spans="2:2">
      <c r="B57311" s="15"/>
    </row>
    <row r="57312" spans="2:2">
      <c r="B57312" s="15"/>
    </row>
    <row r="57313" spans="2:2">
      <c r="B57313" s="15"/>
    </row>
    <row r="57314" spans="2:2">
      <c r="B57314" s="15"/>
    </row>
    <row r="57315" spans="2:2">
      <c r="B57315" s="15"/>
    </row>
    <row r="57316" spans="2:2">
      <c r="B57316" s="15"/>
    </row>
    <row r="57317" spans="2:2">
      <c r="B57317" s="15"/>
    </row>
    <row r="57318" spans="2:2">
      <c r="B57318" s="15"/>
    </row>
    <row r="57319" spans="2:2">
      <c r="B57319" s="15"/>
    </row>
    <row r="57320" spans="2:2">
      <c r="B57320" s="15"/>
    </row>
    <row r="57321" spans="2:2">
      <c r="B57321" s="15"/>
    </row>
    <row r="57322" spans="2:2">
      <c r="B57322" s="15"/>
    </row>
    <row r="57323" spans="2:2">
      <c r="B57323" s="15"/>
    </row>
    <row r="57324" spans="2:2">
      <c r="B57324" s="15"/>
    </row>
    <row r="57325" spans="2:2">
      <c r="B57325" s="15"/>
    </row>
    <row r="57326" spans="2:2">
      <c r="B57326" s="15"/>
    </row>
    <row r="57327" spans="2:2">
      <c r="B57327" s="15"/>
    </row>
    <row r="57328" spans="2:2">
      <c r="B57328" s="15"/>
    </row>
    <row r="57329" spans="2:2">
      <c r="B57329" s="15"/>
    </row>
    <row r="57330" spans="2:2">
      <c r="B57330" s="15"/>
    </row>
    <row r="57331" spans="2:2">
      <c r="B57331" s="15"/>
    </row>
    <row r="57332" spans="2:2">
      <c r="B57332" s="15"/>
    </row>
    <row r="57333" spans="2:2">
      <c r="B57333" s="15"/>
    </row>
    <row r="57334" spans="2:2">
      <c r="B57334" s="15"/>
    </row>
    <row r="57335" spans="2:2">
      <c r="B57335" s="15"/>
    </row>
    <row r="57336" spans="2:2">
      <c r="B57336" s="15"/>
    </row>
    <row r="57337" spans="2:2">
      <c r="B57337" s="15"/>
    </row>
    <row r="57338" spans="2:2">
      <c r="B57338" s="15"/>
    </row>
    <row r="57339" spans="2:2">
      <c r="B57339" s="15"/>
    </row>
    <row r="57340" spans="2:2">
      <c r="B57340" s="15"/>
    </row>
    <row r="57341" spans="2:2">
      <c r="B57341" s="15"/>
    </row>
    <row r="57342" spans="2:2">
      <c r="B57342" s="15"/>
    </row>
    <row r="57343" spans="2:2">
      <c r="B57343" s="15"/>
    </row>
    <row r="57344" spans="2:2">
      <c r="B57344" s="15"/>
    </row>
    <row r="57345" spans="2:2">
      <c r="B57345" s="15"/>
    </row>
    <row r="57346" spans="2:2">
      <c r="B57346" s="15"/>
    </row>
    <row r="57347" spans="2:2">
      <c r="B57347" s="15"/>
    </row>
    <row r="57348" spans="2:2">
      <c r="B57348" s="15"/>
    </row>
    <row r="57349" spans="2:2">
      <c r="B57349" s="15"/>
    </row>
    <row r="57350" spans="2:2">
      <c r="B57350" s="15"/>
    </row>
    <row r="57351" spans="2:2">
      <c r="B57351" s="15"/>
    </row>
    <row r="57352" spans="2:2">
      <c r="B57352" s="15"/>
    </row>
    <row r="57353" spans="2:2">
      <c r="B57353" s="15"/>
    </row>
    <row r="57354" spans="2:2">
      <c r="B57354" s="15"/>
    </row>
    <row r="57355" spans="2:2">
      <c r="B57355" s="15"/>
    </row>
    <row r="57356" spans="2:2">
      <c r="B57356" s="15"/>
    </row>
    <row r="57357" spans="2:2">
      <c r="B57357" s="15"/>
    </row>
    <row r="57358" spans="2:2">
      <c r="B57358" s="15"/>
    </row>
    <row r="57359" spans="2:2">
      <c r="B57359" s="15"/>
    </row>
    <row r="57360" spans="2:2">
      <c r="B57360" s="15"/>
    </row>
    <row r="57361" spans="2:2">
      <c r="B57361" s="15"/>
    </row>
    <row r="57362" spans="2:2">
      <c r="B57362" s="15"/>
    </row>
    <row r="57363" spans="2:2">
      <c r="B57363" s="15"/>
    </row>
    <row r="57364" spans="2:2">
      <c r="B57364" s="15"/>
    </row>
    <row r="57365" spans="2:2">
      <c r="B57365" s="15"/>
    </row>
    <row r="57366" spans="2:2">
      <c r="B57366" s="15"/>
    </row>
    <row r="57367" spans="2:2">
      <c r="B57367" s="15"/>
    </row>
    <row r="57368" spans="2:2">
      <c r="B57368" s="15"/>
    </row>
    <row r="57369" spans="2:2">
      <c r="B57369" s="15"/>
    </row>
    <row r="57370" spans="2:2">
      <c r="B57370" s="15"/>
    </row>
    <row r="57371" spans="2:2">
      <c r="B57371" s="15"/>
    </row>
    <row r="57372" spans="2:2">
      <c r="B57372" s="15"/>
    </row>
    <row r="57373" spans="2:2">
      <c r="B57373" s="15"/>
    </row>
    <row r="57374" spans="2:2">
      <c r="B57374" s="15"/>
    </row>
    <row r="57375" spans="2:2">
      <c r="B57375" s="15"/>
    </row>
    <row r="57376" spans="2:2">
      <c r="B57376" s="15"/>
    </row>
    <row r="57377" spans="2:2">
      <c r="B57377" s="15"/>
    </row>
    <row r="57378" spans="2:2">
      <c r="B57378" s="15"/>
    </row>
    <row r="57379" spans="2:2">
      <c r="B57379" s="15"/>
    </row>
    <row r="57380" spans="2:2">
      <c r="B57380" s="15"/>
    </row>
    <row r="57381" spans="2:2">
      <c r="B57381" s="15"/>
    </row>
    <row r="57382" spans="2:2">
      <c r="B57382" s="15"/>
    </row>
    <row r="57383" spans="2:2">
      <c r="B57383" s="15"/>
    </row>
    <row r="57384" spans="2:2">
      <c r="B57384" s="15"/>
    </row>
    <row r="57385" spans="2:2">
      <c r="B57385" s="15"/>
    </row>
    <row r="57386" spans="2:2">
      <c r="B57386" s="15"/>
    </row>
    <row r="57387" spans="2:2">
      <c r="B57387" s="15"/>
    </row>
    <row r="57388" spans="2:2">
      <c r="B57388" s="15"/>
    </row>
    <row r="57389" spans="2:2">
      <c r="B57389" s="15"/>
    </row>
    <row r="57390" spans="2:2">
      <c r="B57390" s="15"/>
    </row>
    <row r="57391" spans="2:2">
      <c r="B57391" s="15"/>
    </row>
    <row r="57392" spans="2:2">
      <c r="B57392" s="15"/>
    </row>
    <row r="57393" spans="2:2">
      <c r="B57393" s="15"/>
    </row>
    <row r="57394" spans="2:2">
      <c r="B57394" s="15"/>
    </row>
    <row r="57395" spans="2:2">
      <c r="B57395" s="15"/>
    </row>
    <row r="57396" spans="2:2">
      <c r="B57396" s="15"/>
    </row>
    <row r="57397" spans="2:2">
      <c r="B57397" s="15"/>
    </row>
    <row r="57398" spans="2:2">
      <c r="B57398" s="15"/>
    </row>
    <row r="57399" spans="2:2">
      <c r="B57399" s="15"/>
    </row>
    <row r="57400" spans="2:2">
      <c r="B57400" s="15"/>
    </row>
    <row r="57401" spans="2:2">
      <c r="B57401" s="15"/>
    </row>
    <row r="57402" spans="2:2">
      <c r="B57402" s="15"/>
    </row>
    <row r="57403" spans="2:2">
      <c r="B57403" s="15"/>
    </row>
    <row r="57404" spans="2:2">
      <c r="B57404" s="15"/>
    </row>
    <row r="57405" spans="2:2">
      <c r="B57405" s="15"/>
    </row>
    <row r="57406" spans="2:2">
      <c r="B57406" s="15"/>
    </row>
    <row r="57407" spans="2:2">
      <c r="B57407" s="15"/>
    </row>
    <row r="57408" spans="2:2">
      <c r="B57408" s="15"/>
    </row>
    <row r="57409" spans="2:2">
      <c r="B57409" s="15"/>
    </row>
    <row r="57410" spans="2:2">
      <c r="B57410" s="15"/>
    </row>
    <row r="57411" spans="2:2">
      <c r="B57411" s="15"/>
    </row>
    <row r="57412" spans="2:2">
      <c r="B57412" s="15"/>
    </row>
    <row r="57413" spans="2:2">
      <c r="B57413" s="15"/>
    </row>
    <row r="57414" spans="2:2">
      <c r="B57414" s="15"/>
    </row>
    <row r="57415" spans="2:2">
      <c r="B57415" s="15"/>
    </row>
    <row r="57416" spans="2:2">
      <c r="B57416" s="15"/>
    </row>
    <row r="57417" spans="2:2">
      <c r="B57417" s="15"/>
    </row>
    <row r="57418" spans="2:2">
      <c r="B57418" s="15"/>
    </row>
    <row r="57419" spans="2:2">
      <c r="B57419" s="15"/>
    </row>
    <row r="57420" spans="2:2">
      <c r="B57420" s="15"/>
    </row>
    <row r="57421" spans="2:2">
      <c r="B57421" s="15"/>
    </row>
    <row r="57422" spans="2:2">
      <c r="B57422" s="15"/>
    </row>
    <row r="57423" spans="2:2">
      <c r="B57423" s="15"/>
    </row>
    <row r="57424" spans="2:2">
      <c r="B57424" s="15"/>
    </row>
    <row r="57425" spans="2:2">
      <c r="B57425" s="15"/>
    </row>
    <row r="57426" spans="2:2">
      <c r="B57426" s="15"/>
    </row>
    <row r="57427" spans="2:2">
      <c r="B57427" s="15"/>
    </row>
    <row r="57428" spans="2:2">
      <c r="B57428" s="15"/>
    </row>
    <row r="57429" spans="2:2">
      <c r="B57429" s="15"/>
    </row>
    <row r="57430" spans="2:2">
      <c r="B57430" s="15"/>
    </row>
    <row r="57431" spans="2:2">
      <c r="B57431" s="15"/>
    </row>
    <row r="57432" spans="2:2">
      <c r="B57432" s="15"/>
    </row>
    <row r="57433" spans="2:2">
      <c r="B57433" s="15"/>
    </row>
    <row r="57434" spans="2:2">
      <c r="B57434" s="15"/>
    </row>
    <row r="57435" spans="2:2">
      <c r="B57435" s="15"/>
    </row>
    <row r="57436" spans="2:2">
      <c r="B57436" s="15"/>
    </row>
    <row r="57437" spans="2:2">
      <c r="B57437" s="15"/>
    </row>
    <row r="57438" spans="2:2">
      <c r="B57438" s="15"/>
    </row>
    <row r="57439" spans="2:2">
      <c r="B57439" s="15"/>
    </row>
    <row r="57440" spans="2:2">
      <c r="B57440" s="15"/>
    </row>
    <row r="57441" spans="2:2">
      <c r="B57441" s="15"/>
    </row>
    <row r="57442" spans="2:2">
      <c r="B57442" s="15"/>
    </row>
    <row r="57443" spans="2:2">
      <c r="B57443" s="15"/>
    </row>
    <row r="57444" spans="2:2">
      <c r="B57444" s="15"/>
    </row>
    <row r="57445" spans="2:2">
      <c r="B57445" s="15"/>
    </row>
    <row r="57446" spans="2:2">
      <c r="B57446" s="15"/>
    </row>
    <row r="57447" spans="2:2">
      <c r="B57447" s="15"/>
    </row>
    <row r="57448" spans="2:2">
      <c r="B57448" s="15"/>
    </row>
    <row r="57449" spans="2:2">
      <c r="B57449" s="15"/>
    </row>
    <row r="57450" spans="2:2">
      <c r="B57450" s="15"/>
    </row>
    <row r="57451" spans="2:2">
      <c r="B57451" s="15"/>
    </row>
    <row r="57452" spans="2:2">
      <c r="B57452" s="15"/>
    </row>
    <row r="57453" spans="2:2">
      <c r="B57453" s="15"/>
    </row>
    <row r="57454" spans="2:2">
      <c r="B57454" s="15"/>
    </row>
    <row r="57455" spans="2:2">
      <c r="B57455" s="15"/>
    </row>
    <row r="57456" spans="2:2">
      <c r="B57456" s="15"/>
    </row>
    <row r="57457" spans="2:2">
      <c r="B57457" s="15"/>
    </row>
    <row r="57458" spans="2:2">
      <c r="B57458" s="15"/>
    </row>
    <row r="57459" spans="2:2">
      <c r="B57459" s="15"/>
    </row>
    <row r="57460" spans="2:2">
      <c r="B57460" s="15"/>
    </row>
    <row r="57461" spans="2:2">
      <c r="B57461" s="15"/>
    </row>
    <row r="57462" spans="2:2">
      <c r="B57462" s="15"/>
    </row>
    <row r="57463" spans="2:2">
      <c r="B57463" s="15"/>
    </row>
    <row r="57464" spans="2:2">
      <c r="B57464" s="15"/>
    </row>
    <row r="57465" spans="2:2">
      <c r="B57465" s="15"/>
    </row>
    <row r="57466" spans="2:2">
      <c r="B57466" s="15"/>
    </row>
    <row r="57467" spans="2:2">
      <c r="B57467" s="15"/>
    </row>
    <row r="57468" spans="2:2">
      <c r="B57468" s="15"/>
    </row>
    <row r="57469" spans="2:2">
      <c r="B57469" s="15"/>
    </row>
    <row r="57470" spans="2:2">
      <c r="B57470" s="15"/>
    </row>
    <row r="57471" spans="2:2">
      <c r="B57471" s="15"/>
    </row>
    <row r="57472" spans="2:2">
      <c r="B57472" s="15"/>
    </row>
    <row r="57473" spans="2:2">
      <c r="B57473" s="15"/>
    </row>
    <row r="57474" spans="2:2">
      <c r="B57474" s="15"/>
    </row>
    <row r="57475" spans="2:2">
      <c r="B57475" s="15"/>
    </row>
    <row r="57476" spans="2:2">
      <c r="B57476" s="15"/>
    </row>
    <row r="57477" spans="2:2">
      <c r="B57477" s="15"/>
    </row>
    <row r="57478" spans="2:2">
      <c r="B57478" s="15"/>
    </row>
    <row r="57479" spans="2:2">
      <c r="B57479" s="15"/>
    </row>
    <row r="57480" spans="2:2">
      <c r="B57480" s="15"/>
    </row>
    <row r="57481" spans="2:2">
      <c r="B57481" s="15"/>
    </row>
    <row r="57482" spans="2:2">
      <c r="B57482" s="15"/>
    </row>
    <row r="57483" spans="2:2">
      <c r="B57483" s="15"/>
    </row>
    <row r="57484" spans="2:2">
      <c r="B57484" s="15"/>
    </row>
    <row r="57485" spans="2:2">
      <c r="B57485" s="15"/>
    </row>
    <row r="57486" spans="2:2">
      <c r="B57486" s="15"/>
    </row>
    <row r="57487" spans="2:2">
      <c r="B57487" s="15"/>
    </row>
    <row r="57488" spans="2:2">
      <c r="B57488" s="15"/>
    </row>
    <row r="57489" spans="2:2">
      <c r="B57489" s="15"/>
    </row>
    <row r="57490" spans="2:2">
      <c r="B57490" s="15"/>
    </row>
    <row r="57491" spans="2:2">
      <c r="B57491" s="15"/>
    </row>
    <row r="57492" spans="2:2">
      <c r="B57492" s="15"/>
    </row>
    <row r="57493" spans="2:2">
      <c r="B57493" s="15"/>
    </row>
    <row r="57494" spans="2:2">
      <c r="B57494" s="15"/>
    </row>
    <row r="57495" spans="2:2">
      <c r="B57495" s="15"/>
    </row>
    <row r="57496" spans="2:2">
      <c r="B57496" s="15"/>
    </row>
    <row r="57497" spans="2:2">
      <c r="B57497" s="15"/>
    </row>
    <row r="57498" spans="2:2">
      <c r="B57498" s="15"/>
    </row>
    <row r="57499" spans="2:2">
      <c r="B57499" s="15"/>
    </row>
    <row r="57500" spans="2:2">
      <c r="B57500" s="15"/>
    </row>
    <row r="57501" spans="2:2">
      <c r="B57501" s="15"/>
    </row>
    <row r="57502" spans="2:2">
      <c r="B57502" s="15"/>
    </row>
    <row r="57503" spans="2:2">
      <c r="B57503" s="15"/>
    </row>
    <row r="57504" spans="2:2">
      <c r="B57504" s="15"/>
    </row>
    <row r="57505" spans="2:2">
      <c r="B57505" s="15"/>
    </row>
    <row r="57506" spans="2:2">
      <c r="B57506" s="15"/>
    </row>
    <row r="57507" spans="2:2">
      <c r="B57507" s="15"/>
    </row>
    <row r="57508" spans="2:2">
      <c r="B57508" s="15"/>
    </row>
    <row r="57509" spans="2:2">
      <c r="B57509" s="15"/>
    </row>
    <row r="57510" spans="2:2">
      <c r="B57510" s="15"/>
    </row>
    <row r="57511" spans="2:2">
      <c r="B57511" s="15"/>
    </row>
    <row r="57512" spans="2:2">
      <c r="B57512" s="15"/>
    </row>
    <row r="57513" spans="2:2">
      <c r="B57513" s="15"/>
    </row>
    <row r="57514" spans="2:2">
      <c r="B57514" s="15"/>
    </row>
    <row r="57515" spans="2:2">
      <c r="B57515" s="15"/>
    </row>
    <row r="57516" spans="2:2">
      <c r="B57516" s="15"/>
    </row>
    <row r="57517" spans="2:2">
      <c r="B57517" s="15"/>
    </row>
    <row r="57518" spans="2:2">
      <c r="B57518" s="15"/>
    </row>
    <row r="57519" spans="2:2">
      <c r="B57519" s="15"/>
    </row>
    <row r="57520" spans="2:2">
      <c r="B57520" s="15"/>
    </row>
    <row r="57521" spans="2:2">
      <c r="B57521" s="15"/>
    </row>
    <row r="57522" spans="2:2">
      <c r="B57522" s="15"/>
    </row>
    <row r="57523" spans="2:2">
      <c r="B57523" s="15"/>
    </row>
    <row r="57524" spans="2:2">
      <c r="B57524" s="15"/>
    </row>
    <row r="57525" spans="2:2">
      <c r="B57525" s="15"/>
    </row>
    <row r="57526" spans="2:2">
      <c r="B57526" s="15"/>
    </row>
    <row r="57527" spans="2:2">
      <c r="B57527" s="15"/>
    </row>
    <row r="57528" spans="2:2">
      <c r="B57528" s="15"/>
    </row>
    <row r="57529" spans="2:2">
      <c r="B57529" s="15"/>
    </row>
    <row r="57530" spans="2:2">
      <c r="B57530" s="15"/>
    </row>
    <row r="57531" spans="2:2">
      <c r="B57531" s="15"/>
    </row>
    <row r="57532" spans="2:2">
      <c r="B57532" s="15"/>
    </row>
    <row r="57533" spans="2:2">
      <c r="B57533" s="15"/>
    </row>
    <row r="57534" spans="2:2">
      <c r="B57534" s="15"/>
    </row>
    <row r="57535" spans="2:2">
      <c r="B57535" s="15"/>
    </row>
    <row r="57536" spans="2:2">
      <c r="B57536" s="15"/>
    </row>
    <row r="57537" spans="2:2">
      <c r="B57537" s="15"/>
    </row>
    <row r="57538" spans="2:2">
      <c r="B57538" s="15"/>
    </row>
    <row r="57539" spans="2:2">
      <c r="B57539" s="15"/>
    </row>
    <row r="57540" spans="2:2">
      <c r="B57540" s="15"/>
    </row>
    <row r="57541" spans="2:2">
      <c r="B57541" s="15"/>
    </row>
    <row r="57542" spans="2:2">
      <c r="B57542" s="15"/>
    </row>
    <row r="57543" spans="2:2">
      <c r="B57543" s="15"/>
    </row>
    <row r="57544" spans="2:2">
      <c r="B57544" s="15"/>
    </row>
    <row r="57545" spans="2:2">
      <c r="B57545" s="15"/>
    </row>
    <row r="57546" spans="2:2">
      <c r="B57546" s="15"/>
    </row>
    <row r="57547" spans="2:2">
      <c r="B57547" s="15"/>
    </row>
    <row r="57548" spans="2:2">
      <c r="B57548" s="15"/>
    </row>
    <row r="57549" spans="2:2">
      <c r="B57549" s="15"/>
    </row>
    <row r="57550" spans="2:2">
      <c r="B57550" s="15"/>
    </row>
    <row r="57551" spans="2:2">
      <c r="B57551" s="15"/>
    </row>
    <row r="57552" spans="2:2">
      <c r="B57552" s="15"/>
    </row>
    <row r="57553" spans="2:2">
      <c r="B57553" s="15"/>
    </row>
    <row r="57554" spans="2:2">
      <c r="B57554" s="15"/>
    </row>
    <row r="57555" spans="2:2">
      <c r="B57555" s="15"/>
    </row>
    <row r="57556" spans="2:2">
      <c r="B57556" s="15"/>
    </row>
    <row r="57557" spans="2:2">
      <c r="B57557" s="15"/>
    </row>
    <row r="57558" spans="2:2">
      <c r="B57558" s="15"/>
    </row>
    <row r="57559" spans="2:2">
      <c r="B57559" s="15"/>
    </row>
    <row r="57560" spans="2:2">
      <c r="B57560" s="15"/>
    </row>
    <row r="57561" spans="2:2">
      <c r="B57561" s="15"/>
    </row>
    <row r="57562" spans="2:2">
      <c r="B57562" s="15"/>
    </row>
    <row r="57563" spans="2:2">
      <c r="B57563" s="15"/>
    </row>
    <row r="57564" spans="2:2">
      <c r="B57564" s="15"/>
    </row>
    <row r="57565" spans="2:2">
      <c r="B57565" s="15"/>
    </row>
    <row r="57566" spans="2:2">
      <c r="B57566" s="15"/>
    </row>
    <row r="57567" spans="2:2">
      <c r="B57567" s="15"/>
    </row>
    <row r="57568" spans="2:2">
      <c r="B57568" s="15"/>
    </row>
    <row r="57569" spans="2:2">
      <c r="B57569" s="15"/>
    </row>
    <row r="57570" spans="2:2">
      <c r="B57570" s="15"/>
    </row>
    <row r="57571" spans="2:2">
      <c r="B57571" s="15"/>
    </row>
    <row r="57572" spans="2:2">
      <c r="B57572" s="15"/>
    </row>
    <row r="57573" spans="2:2">
      <c r="B57573" s="15"/>
    </row>
    <row r="57574" spans="2:2">
      <c r="B57574" s="15"/>
    </row>
    <row r="57575" spans="2:2">
      <c r="B57575" s="15"/>
    </row>
    <row r="57576" spans="2:2">
      <c r="B57576" s="15"/>
    </row>
    <row r="57577" spans="2:2">
      <c r="B57577" s="15"/>
    </row>
    <row r="57578" spans="2:2">
      <c r="B57578" s="15"/>
    </row>
    <row r="57579" spans="2:2">
      <c r="B57579" s="15"/>
    </row>
    <row r="57580" spans="2:2">
      <c r="B57580" s="15"/>
    </row>
    <row r="57581" spans="2:2">
      <c r="B57581" s="15"/>
    </row>
    <row r="57582" spans="2:2">
      <c r="B57582" s="15"/>
    </row>
    <row r="57583" spans="2:2">
      <c r="B57583" s="15"/>
    </row>
    <row r="57584" spans="2:2">
      <c r="B57584" s="15"/>
    </row>
    <row r="57585" spans="2:2">
      <c r="B57585" s="15"/>
    </row>
    <row r="57586" spans="2:2">
      <c r="B57586" s="15"/>
    </row>
    <row r="57587" spans="2:2">
      <c r="B57587" s="15"/>
    </row>
    <row r="57588" spans="2:2">
      <c r="B57588" s="15"/>
    </row>
    <row r="57589" spans="2:2">
      <c r="B57589" s="15"/>
    </row>
    <row r="57590" spans="2:2">
      <c r="B57590" s="15"/>
    </row>
    <row r="57591" spans="2:2">
      <c r="B57591" s="15"/>
    </row>
    <row r="57592" spans="2:2">
      <c r="B57592" s="15"/>
    </row>
    <row r="57593" spans="2:2">
      <c r="B57593" s="15"/>
    </row>
    <row r="57594" spans="2:2">
      <c r="B57594" s="15"/>
    </row>
    <row r="57595" spans="2:2">
      <c r="B57595" s="15"/>
    </row>
    <row r="57596" spans="2:2">
      <c r="B57596" s="15"/>
    </row>
    <row r="57597" spans="2:2">
      <c r="B57597" s="15"/>
    </row>
    <row r="57598" spans="2:2">
      <c r="B57598" s="15"/>
    </row>
    <row r="57599" spans="2:2">
      <c r="B57599" s="15"/>
    </row>
    <row r="57600" spans="2:2">
      <c r="B57600" s="15"/>
    </row>
    <row r="57601" spans="2:2">
      <c r="B57601" s="15"/>
    </row>
    <row r="57602" spans="2:2">
      <c r="B57602" s="15"/>
    </row>
    <row r="57603" spans="2:2">
      <c r="B57603" s="15"/>
    </row>
    <row r="57604" spans="2:2">
      <c r="B57604" s="15"/>
    </row>
    <row r="57605" spans="2:2">
      <c r="B57605" s="15"/>
    </row>
    <row r="57606" spans="2:2">
      <c r="B57606" s="15"/>
    </row>
    <row r="57607" spans="2:2">
      <c r="B57607" s="15"/>
    </row>
    <row r="57608" spans="2:2">
      <c r="B57608" s="15"/>
    </row>
    <row r="57609" spans="2:2">
      <c r="B57609" s="15"/>
    </row>
    <row r="57610" spans="2:2">
      <c r="B57610" s="15"/>
    </row>
    <row r="57611" spans="2:2">
      <c r="B57611" s="15"/>
    </row>
    <row r="57612" spans="2:2">
      <c r="B57612" s="15"/>
    </row>
    <row r="57613" spans="2:2">
      <c r="B57613" s="15"/>
    </row>
    <row r="57614" spans="2:2">
      <c r="B57614" s="15"/>
    </row>
    <row r="57615" spans="2:2">
      <c r="B57615" s="15"/>
    </row>
    <row r="57616" spans="2:2">
      <c r="B57616" s="15"/>
    </row>
    <row r="57617" spans="2:2">
      <c r="B57617" s="15"/>
    </row>
    <row r="57618" spans="2:2">
      <c r="B57618" s="15"/>
    </row>
    <row r="57619" spans="2:2">
      <c r="B57619" s="15"/>
    </row>
    <row r="57620" spans="2:2">
      <c r="B57620" s="15"/>
    </row>
    <row r="57621" spans="2:2">
      <c r="B57621" s="15"/>
    </row>
    <row r="57622" spans="2:2">
      <c r="B57622" s="15"/>
    </row>
    <row r="57623" spans="2:2">
      <c r="B57623" s="15"/>
    </row>
    <row r="57624" spans="2:2">
      <c r="B57624" s="15"/>
    </row>
    <row r="57625" spans="2:2">
      <c r="B57625" s="15"/>
    </row>
    <row r="57626" spans="2:2">
      <c r="B57626" s="15"/>
    </row>
    <row r="57627" spans="2:2">
      <c r="B57627" s="15"/>
    </row>
    <row r="57628" spans="2:2">
      <c r="B57628" s="15"/>
    </row>
    <row r="57629" spans="2:2">
      <c r="B57629" s="15"/>
    </row>
    <row r="57630" spans="2:2">
      <c r="B57630" s="15"/>
    </row>
    <row r="57631" spans="2:2">
      <c r="B57631" s="15"/>
    </row>
    <row r="57632" spans="2:2">
      <c r="B57632" s="15"/>
    </row>
    <row r="57633" spans="2:2">
      <c r="B57633" s="15"/>
    </row>
    <row r="57634" spans="2:2">
      <c r="B57634" s="15"/>
    </row>
    <row r="57635" spans="2:2">
      <c r="B57635" s="15"/>
    </row>
    <row r="57636" spans="2:2">
      <c r="B57636" s="15"/>
    </row>
    <row r="57637" spans="2:2">
      <c r="B57637" s="15"/>
    </row>
    <row r="57638" spans="2:2">
      <c r="B57638" s="15"/>
    </row>
    <row r="57639" spans="2:2">
      <c r="B57639" s="15"/>
    </row>
    <row r="57640" spans="2:2">
      <c r="B57640" s="15"/>
    </row>
    <row r="57641" spans="2:2">
      <c r="B57641" s="15"/>
    </row>
    <row r="57642" spans="2:2">
      <c r="B57642" s="15"/>
    </row>
    <row r="57643" spans="2:2">
      <c r="B57643" s="15"/>
    </row>
    <row r="57644" spans="2:2">
      <c r="B57644" s="15"/>
    </row>
    <row r="57645" spans="2:2">
      <c r="B57645" s="15"/>
    </row>
    <row r="57646" spans="2:2">
      <c r="B57646" s="15"/>
    </row>
    <row r="57647" spans="2:2">
      <c r="B57647" s="15"/>
    </row>
    <row r="57648" spans="2:2">
      <c r="B57648" s="15"/>
    </row>
    <row r="57649" spans="2:2">
      <c r="B57649" s="15"/>
    </row>
    <row r="57650" spans="2:2">
      <c r="B57650" s="15"/>
    </row>
    <row r="57651" spans="2:2">
      <c r="B57651" s="15"/>
    </row>
    <row r="57652" spans="2:2">
      <c r="B57652" s="15"/>
    </row>
    <row r="57653" spans="2:2">
      <c r="B57653" s="15"/>
    </row>
    <row r="57654" spans="2:2">
      <c r="B57654" s="15"/>
    </row>
    <row r="57655" spans="2:2">
      <c r="B57655" s="15"/>
    </row>
    <row r="57656" spans="2:2">
      <c r="B57656" s="15"/>
    </row>
    <row r="57657" spans="2:2">
      <c r="B57657" s="15"/>
    </row>
    <row r="57658" spans="2:2">
      <c r="B57658" s="15"/>
    </row>
    <row r="57659" spans="2:2">
      <c r="B57659" s="15"/>
    </row>
    <row r="57660" spans="2:2">
      <c r="B57660" s="15"/>
    </row>
    <row r="57661" spans="2:2">
      <c r="B57661" s="15"/>
    </row>
    <row r="57662" spans="2:2">
      <c r="B57662" s="15"/>
    </row>
    <row r="57663" spans="2:2">
      <c r="B57663" s="15"/>
    </row>
    <row r="57664" spans="2:2">
      <c r="B57664" s="15"/>
    </row>
    <row r="57665" spans="2:2">
      <c r="B57665" s="15"/>
    </row>
    <row r="57666" spans="2:2">
      <c r="B57666" s="15"/>
    </row>
    <row r="57667" spans="2:2">
      <c r="B57667" s="15"/>
    </row>
    <row r="57668" spans="2:2">
      <c r="B57668" s="15"/>
    </row>
    <row r="57669" spans="2:2">
      <c r="B57669" s="15"/>
    </row>
    <row r="57670" spans="2:2">
      <c r="B57670" s="15"/>
    </row>
    <row r="57671" spans="2:2">
      <c r="B57671" s="15"/>
    </row>
    <row r="57672" spans="2:2">
      <c r="B57672" s="15"/>
    </row>
    <row r="57673" spans="2:2">
      <c r="B57673" s="15"/>
    </row>
    <row r="57674" spans="2:2">
      <c r="B57674" s="15"/>
    </row>
    <row r="57675" spans="2:2">
      <c r="B57675" s="15"/>
    </row>
    <row r="57676" spans="2:2">
      <c r="B57676" s="15"/>
    </row>
    <row r="57677" spans="2:2">
      <c r="B57677" s="15"/>
    </row>
    <row r="57678" spans="2:2">
      <c r="B57678" s="15"/>
    </row>
    <row r="57679" spans="2:2">
      <c r="B57679" s="15"/>
    </row>
    <row r="57680" spans="2:2">
      <c r="B57680" s="15"/>
    </row>
    <row r="57681" spans="2:2">
      <c r="B57681" s="15"/>
    </row>
    <row r="57682" spans="2:2">
      <c r="B57682" s="15"/>
    </row>
    <row r="57683" spans="2:2">
      <c r="B57683" s="15"/>
    </row>
    <row r="57684" spans="2:2">
      <c r="B57684" s="15"/>
    </row>
    <row r="57685" spans="2:2">
      <c r="B57685" s="15"/>
    </row>
    <row r="57686" spans="2:2">
      <c r="B57686" s="15"/>
    </row>
    <row r="57687" spans="2:2">
      <c r="B57687" s="15"/>
    </row>
    <row r="57688" spans="2:2">
      <c r="B57688" s="15"/>
    </row>
    <row r="57689" spans="2:2">
      <c r="B57689" s="15"/>
    </row>
    <row r="57690" spans="2:2">
      <c r="B57690" s="15"/>
    </row>
    <row r="57691" spans="2:2">
      <c r="B57691" s="15"/>
    </row>
    <row r="57692" spans="2:2">
      <c r="B57692" s="15"/>
    </row>
    <row r="57693" spans="2:2">
      <c r="B57693" s="15"/>
    </row>
    <row r="57694" spans="2:2">
      <c r="B57694" s="15"/>
    </row>
    <row r="57695" spans="2:2">
      <c r="B57695" s="15"/>
    </row>
    <row r="57696" spans="2:2">
      <c r="B57696" s="15"/>
    </row>
    <row r="57697" spans="2:2">
      <c r="B57697" s="15"/>
    </row>
    <row r="57698" spans="2:2">
      <c r="B57698" s="15"/>
    </row>
    <row r="57699" spans="2:2">
      <c r="B57699" s="15"/>
    </row>
    <row r="57700" spans="2:2">
      <c r="B57700" s="15"/>
    </row>
    <row r="57701" spans="2:2">
      <c r="B57701" s="15"/>
    </row>
    <row r="57702" spans="2:2">
      <c r="B57702" s="15"/>
    </row>
    <row r="57703" spans="2:2">
      <c r="B57703" s="15"/>
    </row>
    <row r="57704" spans="2:2">
      <c r="B57704" s="15"/>
    </row>
    <row r="57705" spans="2:2">
      <c r="B57705" s="15"/>
    </row>
    <row r="57706" spans="2:2">
      <c r="B57706" s="15"/>
    </row>
    <row r="57707" spans="2:2">
      <c r="B57707" s="15"/>
    </row>
    <row r="57708" spans="2:2">
      <c r="B57708" s="15"/>
    </row>
    <row r="57709" spans="2:2">
      <c r="B57709" s="15"/>
    </row>
    <row r="57710" spans="2:2">
      <c r="B57710" s="15"/>
    </row>
    <row r="57711" spans="2:2">
      <c r="B57711" s="15"/>
    </row>
    <row r="57712" spans="2:2">
      <c r="B57712" s="15"/>
    </row>
    <row r="57713" spans="2:2">
      <c r="B57713" s="15"/>
    </row>
    <row r="57714" spans="2:2">
      <c r="B57714" s="15"/>
    </row>
    <row r="57715" spans="2:2">
      <c r="B57715" s="15"/>
    </row>
    <row r="57716" spans="2:2">
      <c r="B57716" s="15"/>
    </row>
    <row r="57717" spans="2:2">
      <c r="B57717" s="15"/>
    </row>
    <row r="57718" spans="2:2">
      <c r="B57718" s="15"/>
    </row>
    <row r="57719" spans="2:2">
      <c r="B57719" s="15"/>
    </row>
    <row r="57720" spans="2:2">
      <c r="B57720" s="15"/>
    </row>
    <row r="57721" spans="2:2">
      <c r="B57721" s="15"/>
    </row>
    <row r="57722" spans="2:2">
      <c r="B57722" s="15"/>
    </row>
    <row r="57723" spans="2:2">
      <c r="B57723" s="15"/>
    </row>
    <row r="57724" spans="2:2">
      <c r="B57724" s="15"/>
    </row>
    <row r="57725" spans="2:2">
      <c r="B57725" s="15"/>
    </row>
    <row r="57726" spans="2:2">
      <c r="B57726" s="15"/>
    </row>
    <row r="57727" spans="2:2">
      <c r="B57727" s="15"/>
    </row>
    <row r="57728" spans="2:2">
      <c r="B57728" s="15"/>
    </row>
    <row r="57729" spans="2:2">
      <c r="B57729" s="15"/>
    </row>
    <row r="57730" spans="2:2">
      <c r="B57730" s="15"/>
    </row>
    <row r="57731" spans="2:2">
      <c r="B57731" s="15"/>
    </row>
    <row r="57732" spans="2:2">
      <c r="B57732" s="15"/>
    </row>
    <row r="57733" spans="2:2">
      <c r="B57733" s="15"/>
    </row>
    <row r="57734" spans="2:2">
      <c r="B57734" s="15"/>
    </row>
    <row r="57735" spans="2:2">
      <c r="B57735" s="15"/>
    </row>
    <row r="57736" spans="2:2">
      <c r="B57736" s="15"/>
    </row>
    <row r="57737" spans="2:2">
      <c r="B57737" s="15"/>
    </row>
    <row r="57738" spans="2:2">
      <c r="B57738" s="15"/>
    </row>
    <row r="57739" spans="2:2">
      <c r="B57739" s="15"/>
    </row>
    <row r="57740" spans="2:2">
      <c r="B57740" s="15"/>
    </row>
    <row r="57741" spans="2:2">
      <c r="B57741" s="15"/>
    </row>
    <row r="57742" spans="2:2">
      <c r="B57742" s="15"/>
    </row>
    <row r="57743" spans="2:2">
      <c r="B57743" s="15"/>
    </row>
    <row r="57744" spans="2:2">
      <c r="B57744" s="15"/>
    </row>
    <row r="57745" spans="2:2">
      <c r="B57745" s="15"/>
    </row>
    <row r="57746" spans="2:2">
      <c r="B57746" s="15"/>
    </row>
    <row r="57747" spans="2:2">
      <c r="B57747" s="15"/>
    </row>
    <row r="57748" spans="2:2">
      <c r="B57748" s="15"/>
    </row>
    <row r="57749" spans="2:2">
      <c r="B57749" s="15"/>
    </row>
    <row r="57750" spans="2:2">
      <c r="B57750" s="15"/>
    </row>
    <row r="57751" spans="2:2">
      <c r="B57751" s="15"/>
    </row>
    <row r="57752" spans="2:2">
      <c r="B57752" s="15"/>
    </row>
    <row r="57753" spans="2:2">
      <c r="B57753" s="15"/>
    </row>
    <row r="57754" spans="2:2">
      <c r="B57754" s="15"/>
    </row>
    <row r="57755" spans="2:2">
      <c r="B57755" s="15"/>
    </row>
    <row r="57756" spans="2:2">
      <c r="B57756" s="15"/>
    </row>
    <row r="57757" spans="2:2">
      <c r="B57757" s="15"/>
    </row>
    <row r="57758" spans="2:2">
      <c r="B57758" s="15"/>
    </row>
    <row r="57759" spans="2:2">
      <c r="B57759" s="15"/>
    </row>
    <row r="57760" spans="2:2">
      <c r="B57760" s="15"/>
    </row>
    <row r="57761" spans="2:2">
      <c r="B57761" s="15"/>
    </row>
    <row r="57762" spans="2:2">
      <c r="B57762" s="15"/>
    </row>
    <row r="57763" spans="2:2">
      <c r="B57763" s="15"/>
    </row>
    <row r="57764" spans="2:2">
      <c r="B57764" s="15"/>
    </row>
    <row r="57765" spans="2:2">
      <c r="B57765" s="15"/>
    </row>
    <row r="57766" spans="2:2">
      <c r="B57766" s="15"/>
    </row>
    <row r="57767" spans="2:2">
      <c r="B57767" s="15"/>
    </row>
    <row r="57768" spans="2:2">
      <c r="B57768" s="15"/>
    </row>
    <row r="57769" spans="2:2">
      <c r="B57769" s="15"/>
    </row>
    <row r="57770" spans="2:2">
      <c r="B57770" s="15"/>
    </row>
    <row r="57771" spans="2:2">
      <c r="B57771" s="15"/>
    </row>
    <row r="57772" spans="2:2">
      <c r="B57772" s="15"/>
    </row>
    <row r="57773" spans="2:2">
      <c r="B57773" s="15"/>
    </row>
    <row r="57774" spans="2:2">
      <c r="B57774" s="15"/>
    </row>
    <row r="57775" spans="2:2">
      <c r="B57775" s="15"/>
    </row>
    <row r="57776" spans="2:2">
      <c r="B57776" s="15"/>
    </row>
    <row r="57777" spans="2:2">
      <c r="B57777" s="15"/>
    </row>
    <row r="57778" spans="2:2">
      <c r="B57778" s="15"/>
    </row>
    <row r="57779" spans="2:2">
      <c r="B57779" s="15"/>
    </row>
    <row r="57780" spans="2:2">
      <c r="B57780" s="15"/>
    </row>
    <row r="57781" spans="2:2">
      <c r="B57781" s="15"/>
    </row>
    <row r="57782" spans="2:2">
      <c r="B57782" s="15"/>
    </row>
    <row r="57783" spans="2:2">
      <c r="B57783" s="15"/>
    </row>
    <row r="57784" spans="2:2">
      <c r="B57784" s="15"/>
    </row>
    <row r="57785" spans="2:2">
      <c r="B57785" s="15"/>
    </row>
    <row r="57786" spans="2:2">
      <c r="B57786" s="15"/>
    </row>
    <row r="57787" spans="2:2">
      <c r="B57787" s="15"/>
    </row>
    <row r="57788" spans="2:2">
      <c r="B57788" s="15"/>
    </row>
    <row r="57789" spans="2:2">
      <c r="B57789" s="15"/>
    </row>
    <row r="57790" spans="2:2">
      <c r="B57790" s="15"/>
    </row>
    <row r="57791" spans="2:2">
      <c r="B57791" s="15"/>
    </row>
    <row r="57792" spans="2:2">
      <c r="B57792" s="15"/>
    </row>
    <row r="57793" spans="2:2">
      <c r="B57793" s="15"/>
    </row>
    <row r="57794" spans="2:2">
      <c r="B57794" s="15"/>
    </row>
    <row r="57795" spans="2:2">
      <c r="B57795" s="15"/>
    </row>
    <row r="57796" spans="2:2">
      <c r="B57796" s="15"/>
    </row>
    <row r="57797" spans="2:2">
      <c r="B57797" s="15"/>
    </row>
    <row r="57798" spans="2:2">
      <c r="B57798" s="15"/>
    </row>
    <row r="57799" spans="2:2">
      <c r="B57799" s="15"/>
    </row>
    <row r="57800" spans="2:2">
      <c r="B57800" s="15"/>
    </row>
    <row r="57801" spans="2:2">
      <c r="B57801" s="15"/>
    </row>
    <row r="57802" spans="2:2">
      <c r="B57802" s="15"/>
    </row>
    <row r="57803" spans="2:2">
      <c r="B57803" s="15"/>
    </row>
    <row r="57804" spans="2:2">
      <c r="B57804" s="15"/>
    </row>
    <row r="57805" spans="2:2">
      <c r="B57805" s="15"/>
    </row>
    <row r="57806" spans="2:2">
      <c r="B57806" s="15"/>
    </row>
    <row r="57807" spans="2:2">
      <c r="B57807" s="15"/>
    </row>
    <row r="57808" spans="2:2">
      <c r="B57808" s="15"/>
    </row>
    <row r="57809" spans="2:2">
      <c r="B57809" s="15"/>
    </row>
    <row r="57810" spans="2:2">
      <c r="B57810" s="15"/>
    </row>
    <row r="57811" spans="2:2">
      <c r="B57811" s="15"/>
    </row>
    <row r="57812" spans="2:2">
      <c r="B57812" s="15"/>
    </row>
    <row r="57813" spans="2:2">
      <c r="B57813" s="15"/>
    </row>
    <row r="57814" spans="2:2">
      <c r="B57814" s="15"/>
    </row>
    <row r="57815" spans="2:2">
      <c r="B57815" s="15"/>
    </row>
    <row r="57816" spans="2:2">
      <c r="B57816" s="15"/>
    </row>
    <row r="57817" spans="2:2">
      <c r="B57817" s="15"/>
    </row>
    <row r="57818" spans="2:2">
      <c r="B57818" s="15"/>
    </row>
    <row r="57819" spans="2:2">
      <c r="B57819" s="15"/>
    </row>
    <row r="57820" spans="2:2">
      <c r="B57820" s="15"/>
    </row>
    <row r="57821" spans="2:2">
      <c r="B57821" s="15"/>
    </row>
    <row r="57822" spans="2:2">
      <c r="B57822" s="15"/>
    </row>
    <row r="57823" spans="2:2">
      <c r="B57823" s="15"/>
    </row>
    <row r="57824" spans="2:2">
      <c r="B57824" s="15"/>
    </row>
    <row r="57825" spans="2:2">
      <c r="B57825" s="15"/>
    </row>
    <row r="57826" spans="2:2">
      <c r="B57826" s="15"/>
    </row>
    <row r="57827" spans="2:2">
      <c r="B57827" s="15"/>
    </row>
    <row r="57828" spans="2:2">
      <c r="B57828" s="15"/>
    </row>
    <row r="57829" spans="2:2">
      <c r="B57829" s="15"/>
    </row>
    <row r="57830" spans="2:2">
      <c r="B57830" s="15"/>
    </row>
    <row r="57831" spans="2:2">
      <c r="B57831" s="15"/>
    </row>
    <row r="57832" spans="2:2">
      <c r="B57832" s="15"/>
    </row>
    <row r="57833" spans="2:2">
      <c r="B57833" s="15"/>
    </row>
    <row r="57834" spans="2:2">
      <c r="B57834" s="15"/>
    </row>
    <row r="57835" spans="2:2">
      <c r="B57835" s="15"/>
    </row>
    <row r="57836" spans="2:2">
      <c r="B57836" s="15"/>
    </row>
    <row r="57837" spans="2:2">
      <c r="B57837" s="15"/>
    </row>
    <row r="57838" spans="2:2">
      <c r="B57838" s="15"/>
    </row>
    <row r="57839" spans="2:2">
      <c r="B57839" s="15"/>
    </row>
    <row r="57840" spans="2:2">
      <c r="B57840" s="15"/>
    </row>
    <row r="57841" spans="2:2">
      <c r="B57841" s="15"/>
    </row>
    <row r="57842" spans="2:2">
      <c r="B57842" s="15"/>
    </row>
    <row r="57843" spans="2:2">
      <c r="B57843" s="15"/>
    </row>
    <row r="57844" spans="2:2">
      <c r="B57844" s="15"/>
    </row>
    <row r="57845" spans="2:2">
      <c r="B57845" s="15"/>
    </row>
    <row r="57846" spans="2:2">
      <c r="B57846" s="15"/>
    </row>
    <row r="57847" spans="2:2">
      <c r="B57847" s="15"/>
    </row>
    <row r="57848" spans="2:2">
      <c r="B57848" s="15"/>
    </row>
    <row r="57849" spans="2:2">
      <c r="B57849" s="15"/>
    </row>
    <row r="57850" spans="2:2">
      <c r="B57850" s="15"/>
    </row>
    <row r="57851" spans="2:2">
      <c r="B57851" s="15"/>
    </row>
    <row r="57852" spans="2:2">
      <c r="B57852" s="15"/>
    </row>
    <row r="57853" spans="2:2">
      <c r="B57853" s="15"/>
    </row>
    <row r="57854" spans="2:2">
      <c r="B57854" s="15"/>
    </row>
    <row r="57855" spans="2:2">
      <c r="B57855" s="15"/>
    </row>
    <row r="57856" spans="2:2">
      <c r="B57856" s="15"/>
    </row>
    <row r="57857" spans="2:2">
      <c r="B57857" s="15"/>
    </row>
    <row r="57858" spans="2:2">
      <c r="B57858" s="15"/>
    </row>
    <row r="57859" spans="2:2">
      <c r="B57859" s="15"/>
    </row>
    <row r="57860" spans="2:2">
      <c r="B57860" s="15"/>
    </row>
    <row r="57861" spans="2:2">
      <c r="B57861" s="15"/>
    </row>
    <row r="57862" spans="2:2">
      <c r="B57862" s="15"/>
    </row>
    <row r="57863" spans="2:2">
      <c r="B57863" s="15"/>
    </row>
    <row r="57864" spans="2:2">
      <c r="B57864" s="15"/>
    </row>
    <row r="57865" spans="2:2">
      <c r="B57865" s="15"/>
    </row>
    <row r="57866" spans="2:2">
      <c r="B57866" s="15"/>
    </row>
    <row r="57867" spans="2:2">
      <c r="B57867" s="15"/>
    </row>
    <row r="57868" spans="2:2">
      <c r="B57868" s="15"/>
    </row>
    <row r="57869" spans="2:2">
      <c r="B57869" s="15"/>
    </row>
    <row r="57870" spans="2:2">
      <c r="B57870" s="15"/>
    </row>
    <row r="57871" spans="2:2">
      <c r="B57871" s="15"/>
    </row>
    <row r="57872" spans="2:2">
      <c r="B57872" s="15"/>
    </row>
    <row r="57873" spans="2:2">
      <c r="B57873" s="15"/>
    </row>
    <row r="57874" spans="2:2">
      <c r="B57874" s="15"/>
    </row>
    <row r="57875" spans="2:2">
      <c r="B57875" s="15"/>
    </row>
    <row r="57876" spans="2:2">
      <c r="B57876" s="15"/>
    </row>
    <row r="57877" spans="2:2">
      <c r="B57877" s="15"/>
    </row>
    <row r="57878" spans="2:2">
      <c r="B57878" s="15"/>
    </row>
    <row r="57879" spans="2:2">
      <c r="B57879" s="15"/>
    </row>
    <row r="57880" spans="2:2">
      <c r="B57880" s="15"/>
    </row>
    <row r="57881" spans="2:2">
      <c r="B57881" s="15"/>
    </row>
    <row r="57882" spans="2:2">
      <c r="B57882" s="15"/>
    </row>
    <row r="57883" spans="2:2">
      <c r="B57883" s="15"/>
    </row>
    <row r="57884" spans="2:2">
      <c r="B57884" s="15"/>
    </row>
    <row r="57885" spans="2:2">
      <c r="B57885" s="15"/>
    </row>
    <row r="57886" spans="2:2">
      <c r="B57886" s="15"/>
    </row>
    <row r="57887" spans="2:2">
      <c r="B57887" s="15"/>
    </row>
    <row r="57888" spans="2:2">
      <c r="B57888" s="15"/>
    </row>
    <row r="57889" spans="2:2">
      <c r="B57889" s="15"/>
    </row>
    <row r="57890" spans="2:2">
      <c r="B57890" s="15"/>
    </row>
    <row r="57891" spans="2:2">
      <c r="B57891" s="15"/>
    </row>
    <row r="57892" spans="2:2">
      <c r="B57892" s="15"/>
    </row>
    <row r="57893" spans="2:2">
      <c r="B57893" s="15"/>
    </row>
    <row r="57894" spans="2:2">
      <c r="B57894" s="15"/>
    </row>
    <row r="57895" spans="2:2">
      <c r="B57895" s="15"/>
    </row>
    <row r="57896" spans="2:2">
      <c r="B57896" s="15"/>
    </row>
    <row r="57897" spans="2:2">
      <c r="B57897" s="15"/>
    </row>
    <row r="57898" spans="2:2">
      <c r="B57898" s="15"/>
    </row>
    <row r="57899" spans="2:2">
      <c r="B57899" s="15"/>
    </row>
    <row r="57900" spans="2:2">
      <c r="B57900" s="15"/>
    </row>
    <row r="57901" spans="2:2">
      <c r="B57901" s="15"/>
    </row>
    <row r="57902" spans="2:2">
      <c r="B57902" s="15"/>
    </row>
    <row r="57903" spans="2:2">
      <c r="B57903" s="15"/>
    </row>
    <row r="57904" spans="2:2">
      <c r="B57904" s="15"/>
    </row>
    <row r="57905" spans="2:2">
      <c r="B57905" s="15"/>
    </row>
    <row r="57906" spans="2:2">
      <c r="B57906" s="15"/>
    </row>
    <row r="57907" spans="2:2">
      <c r="B57907" s="15"/>
    </row>
    <row r="57908" spans="2:2">
      <c r="B57908" s="15"/>
    </row>
    <row r="57909" spans="2:2">
      <c r="B57909" s="15"/>
    </row>
    <row r="57910" spans="2:2">
      <c r="B57910" s="15"/>
    </row>
    <row r="57911" spans="2:2">
      <c r="B57911" s="15"/>
    </row>
    <row r="57912" spans="2:2">
      <c r="B57912" s="15"/>
    </row>
    <row r="57913" spans="2:2">
      <c r="B57913" s="15"/>
    </row>
    <row r="57914" spans="2:2">
      <c r="B57914" s="15"/>
    </row>
    <row r="57915" spans="2:2">
      <c r="B57915" s="15"/>
    </row>
    <row r="57916" spans="2:2">
      <c r="B57916" s="15"/>
    </row>
    <row r="57917" spans="2:2">
      <c r="B57917" s="15"/>
    </row>
    <row r="57918" spans="2:2">
      <c r="B57918" s="15"/>
    </row>
    <row r="57919" spans="2:2">
      <c r="B57919" s="15"/>
    </row>
    <row r="57920" spans="2:2">
      <c r="B57920" s="15"/>
    </row>
    <row r="57921" spans="2:2">
      <c r="B57921" s="15"/>
    </row>
    <row r="57922" spans="2:2">
      <c r="B57922" s="15"/>
    </row>
    <row r="57923" spans="2:2">
      <c r="B57923" s="15"/>
    </row>
    <row r="57924" spans="2:2">
      <c r="B57924" s="15"/>
    </row>
    <row r="57925" spans="2:2">
      <c r="B57925" s="15"/>
    </row>
    <row r="57926" spans="2:2">
      <c r="B57926" s="15"/>
    </row>
    <row r="57927" spans="2:2">
      <c r="B57927" s="15"/>
    </row>
    <row r="57928" spans="2:2">
      <c r="B57928" s="15"/>
    </row>
    <row r="57929" spans="2:2">
      <c r="B57929" s="15"/>
    </row>
    <row r="57930" spans="2:2">
      <c r="B57930" s="15"/>
    </row>
    <row r="57931" spans="2:2">
      <c r="B57931" s="15"/>
    </row>
    <row r="57932" spans="2:2">
      <c r="B57932" s="15"/>
    </row>
    <row r="57933" spans="2:2">
      <c r="B57933" s="15"/>
    </row>
    <row r="57934" spans="2:2">
      <c r="B57934" s="15"/>
    </row>
    <row r="57935" spans="2:2">
      <c r="B57935" s="15"/>
    </row>
    <row r="57936" spans="2:2">
      <c r="B57936" s="15"/>
    </row>
    <row r="57937" spans="2:2">
      <c r="B57937" s="15"/>
    </row>
    <row r="57938" spans="2:2">
      <c r="B57938" s="15"/>
    </row>
    <row r="57939" spans="2:2">
      <c r="B57939" s="15"/>
    </row>
    <row r="57940" spans="2:2">
      <c r="B57940" s="15"/>
    </row>
    <row r="57941" spans="2:2">
      <c r="B57941" s="15"/>
    </row>
    <row r="57942" spans="2:2">
      <c r="B57942" s="15"/>
    </row>
    <row r="57943" spans="2:2">
      <c r="B57943" s="15"/>
    </row>
    <row r="57944" spans="2:2">
      <c r="B57944" s="15"/>
    </row>
    <row r="57945" spans="2:2">
      <c r="B57945" s="15"/>
    </row>
    <row r="57946" spans="2:2">
      <c r="B57946" s="15"/>
    </row>
    <row r="57947" spans="2:2">
      <c r="B57947" s="15"/>
    </row>
    <row r="57948" spans="2:2">
      <c r="B57948" s="15"/>
    </row>
    <row r="57949" spans="2:2">
      <c r="B57949" s="15"/>
    </row>
    <row r="57950" spans="2:2">
      <c r="B57950" s="15"/>
    </row>
    <row r="57951" spans="2:2">
      <c r="B57951" s="15"/>
    </row>
    <row r="57952" spans="2:2">
      <c r="B57952" s="15"/>
    </row>
    <row r="57953" spans="2:2">
      <c r="B57953" s="15"/>
    </row>
    <row r="57954" spans="2:2">
      <c r="B57954" s="15"/>
    </row>
    <row r="57955" spans="2:2">
      <c r="B57955" s="15"/>
    </row>
    <row r="57956" spans="2:2">
      <c r="B57956" s="15"/>
    </row>
    <row r="57957" spans="2:2">
      <c r="B57957" s="15"/>
    </row>
    <row r="57958" spans="2:2">
      <c r="B57958" s="15"/>
    </row>
    <row r="57959" spans="2:2">
      <c r="B57959" s="15"/>
    </row>
    <row r="57960" spans="2:2">
      <c r="B57960" s="15"/>
    </row>
    <row r="57961" spans="2:2">
      <c r="B57961" s="15"/>
    </row>
    <row r="57962" spans="2:2">
      <c r="B57962" s="15"/>
    </row>
    <row r="57963" spans="2:2">
      <c r="B57963" s="15"/>
    </row>
    <row r="57964" spans="2:2">
      <c r="B57964" s="15"/>
    </row>
    <row r="57965" spans="2:2">
      <c r="B57965" s="15"/>
    </row>
    <row r="57966" spans="2:2">
      <c r="B57966" s="15"/>
    </row>
    <row r="57967" spans="2:2">
      <c r="B57967" s="15"/>
    </row>
    <row r="57968" spans="2:2">
      <c r="B57968" s="15"/>
    </row>
    <row r="57969" spans="2:2">
      <c r="B57969" s="15"/>
    </row>
    <row r="57970" spans="2:2">
      <c r="B57970" s="15"/>
    </row>
    <row r="57971" spans="2:2">
      <c r="B57971" s="15"/>
    </row>
    <row r="57972" spans="2:2">
      <c r="B57972" s="15"/>
    </row>
    <row r="57973" spans="2:2">
      <c r="B57973" s="15"/>
    </row>
    <row r="57974" spans="2:2">
      <c r="B57974" s="15"/>
    </row>
    <row r="57975" spans="2:2">
      <c r="B57975" s="15"/>
    </row>
    <row r="57976" spans="2:2">
      <c r="B57976" s="15"/>
    </row>
    <row r="57977" spans="2:2">
      <c r="B57977" s="15"/>
    </row>
    <row r="57978" spans="2:2">
      <c r="B57978" s="15"/>
    </row>
    <row r="57979" spans="2:2">
      <c r="B57979" s="15"/>
    </row>
    <row r="57980" spans="2:2">
      <c r="B57980" s="15"/>
    </row>
    <row r="57981" spans="2:2">
      <c r="B57981" s="15"/>
    </row>
    <row r="57982" spans="2:2">
      <c r="B57982" s="15"/>
    </row>
    <row r="57983" spans="2:2">
      <c r="B57983" s="15"/>
    </row>
    <row r="57984" spans="2:2">
      <c r="B57984" s="15"/>
    </row>
    <row r="57985" spans="2:2">
      <c r="B57985" s="15"/>
    </row>
    <row r="57986" spans="2:2">
      <c r="B57986" s="15"/>
    </row>
    <row r="57987" spans="2:2">
      <c r="B57987" s="15"/>
    </row>
    <row r="57988" spans="2:2">
      <c r="B57988" s="15"/>
    </row>
    <row r="57989" spans="2:2">
      <c r="B57989" s="15"/>
    </row>
    <row r="57990" spans="2:2">
      <c r="B57990" s="15"/>
    </row>
    <row r="57991" spans="2:2">
      <c r="B57991" s="15"/>
    </row>
    <row r="57992" spans="2:2">
      <c r="B57992" s="15"/>
    </row>
    <row r="57993" spans="2:2">
      <c r="B57993" s="15"/>
    </row>
    <row r="57994" spans="2:2">
      <c r="B57994" s="15"/>
    </row>
    <row r="57995" spans="2:2">
      <c r="B57995" s="15"/>
    </row>
    <row r="57996" spans="2:2">
      <c r="B57996" s="15"/>
    </row>
    <row r="57997" spans="2:2">
      <c r="B57997" s="15"/>
    </row>
    <row r="57998" spans="2:2">
      <c r="B57998" s="15"/>
    </row>
    <row r="57999" spans="2:2">
      <c r="B57999" s="15"/>
    </row>
    <row r="58000" spans="2:2">
      <c r="B58000" s="15"/>
    </row>
    <row r="58001" spans="2:2">
      <c r="B58001" s="15"/>
    </row>
    <row r="58002" spans="2:2">
      <c r="B58002" s="15"/>
    </row>
    <row r="58003" spans="2:2">
      <c r="B58003" s="15"/>
    </row>
    <row r="58004" spans="2:2">
      <c r="B58004" s="15"/>
    </row>
    <row r="58005" spans="2:2">
      <c r="B58005" s="15"/>
    </row>
    <row r="58006" spans="2:2">
      <c r="B58006" s="15"/>
    </row>
    <row r="58007" spans="2:2">
      <c r="B58007" s="15"/>
    </row>
    <row r="58008" spans="2:2">
      <c r="B58008" s="15"/>
    </row>
    <row r="58009" spans="2:2">
      <c r="B58009" s="15"/>
    </row>
    <row r="58010" spans="2:2">
      <c r="B58010" s="15"/>
    </row>
    <row r="58011" spans="2:2">
      <c r="B58011" s="15"/>
    </row>
    <row r="58012" spans="2:2">
      <c r="B58012" s="15"/>
    </row>
    <row r="58013" spans="2:2">
      <c r="B58013" s="15"/>
    </row>
    <row r="58014" spans="2:2">
      <c r="B58014" s="15"/>
    </row>
    <row r="58015" spans="2:2">
      <c r="B58015" s="15"/>
    </row>
    <row r="58016" spans="2:2">
      <c r="B58016" s="15"/>
    </row>
    <row r="58017" spans="2:2">
      <c r="B58017" s="15"/>
    </row>
    <row r="58018" spans="2:2">
      <c r="B58018" s="15"/>
    </row>
    <row r="58019" spans="2:2">
      <c r="B58019" s="15"/>
    </row>
    <row r="58020" spans="2:2">
      <c r="B58020" s="15"/>
    </row>
    <row r="58021" spans="2:2">
      <c r="B58021" s="15"/>
    </row>
    <row r="58022" spans="2:2">
      <c r="B58022" s="15"/>
    </row>
    <row r="58023" spans="2:2">
      <c r="B58023" s="15"/>
    </row>
    <row r="58024" spans="2:2">
      <c r="B58024" s="15"/>
    </row>
    <row r="58025" spans="2:2">
      <c r="B58025" s="15"/>
    </row>
    <row r="58026" spans="2:2">
      <c r="B58026" s="15"/>
    </row>
    <row r="58027" spans="2:2">
      <c r="B58027" s="15"/>
    </row>
    <row r="58028" spans="2:2">
      <c r="B58028" s="15"/>
    </row>
    <row r="58029" spans="2:2">
      <c r="B58029" s="15"/>
    </row>
    <row r="58030" spans="2:2">
      <c r="B58030" s="15"/>
    </row>
    <row r="58031" spans="2:2">
      <c r="B58031" s="15"/>
    </row>
    <row r="58032" spans="2:2">
      <c r="B58032" s="15"/>
    </row>
    <row r="58033" spans="2:2">
      <c r="B58033" s="15"/>
    </row>
    <row r="58034" spans="2:2">
      <c r="B58034" s="15"/>
    </row>
    <row r="58035" spans="2:2">
      <c r="B58035" s="15"/>
    </row>
    <row r="58036" spans="2:2">
      <c r="B58036" s="15"/>
    </row>
    <row r="58037" spans="2:2">
      <c r="B58037" s="15"/>
    </row>
    <row r="58038" spans="2:2">
      <c r="B58038" s="15"/>
    </row>
    <row r="58039" spans="2:2">
      <c r="B58039" s="15"/>
    </row>
    <row r="58040" spans="2:2">
      <c r="B58040" s="15"/>
    </row>
    <row r="58041" spans="2:2">
      <c r="B58041" s="15"/>
    </row>
    <row r="58042" spans="2:2">
      <c r="B58042" s="15"/>
    </row>
    <row r="58043" spans="2:2">
      <c r="B58043" s="15"/>
    </row>
    <row r="58044" spans="2:2">
      <c r="B58044" s="15"/>
    </row>
    <row r="58045" spans="2:2">
      <c r="B58045" s="15"/>
    </row>
    <row r="58046" spans="2:2">
      <c r="B58046" s="15"/>
    </row>
    <row r="58047" spans="2:2">
      <c r="B58047" s="15"/>
    </row>
    <row r="58048" spans="2:2">
      <c r="B58048" s="15"/>
    </row>
    <row r="58049" spans="2:2">
      <c r="B58049" s="15"/>
    </row>
    <row r="58050" spans="2:2">
      <c r="B58050" s="15"/>
    </row>
    <row r="58051" spans="2:2">
      <c r="B58051" s="15"/>
    </row>
    <row r="58052" spans="2:2">
      <c r="B58052" s="15"/>
    </row>
    <row r="58053" spans="2:2">
      <c r="B58053" s="15"/>
    </row>
    <row r="58054" spans="2:2">
      <c r="B58054" s="15"/>
    </row>
    <row r="58055" spans="2:2">
      <c r="B58055" s="15"/>
    </row>
    <row r="58056" spans="2:2">
      <c r="B58056" s="15"/>
    </row>
    <row r="58057" spans="2:2">
      <c r="B58057" s="15"/>
    </row>
    <row r="58058" spans="2:2">
      <c r="B58058" s="15"/>
    </row>
    <row r="58059" spans="2:2">
      <c r="B58059" s="15"/>
    </row>
    <row r="58060" spans="2:2">
      <c r="B58060" s="15"/>
    </row>
    <row r="58061" spans="2:2">
      <c r="B58061" s="15"/>
    </row>
    <row r="58062" spans="2:2">
      <c r="B58062" s="15"/>
    </row>
    <row r="58063" spans="2:2">
      <c r="B58063" s="15"/>
    </row>
    <row r="58064" spans="2:2">
      <c r="B58064" s="15"/>
    </row>
    <row r="58065" spans="2:2">
      <c r="B58065" s="15"/>
    </row>
    <row r="58066" spans="2:2">
      <c r="B58066" s="15"/>
    </row>
    <row r="58067" spans="2:2">
      <c r="B58067" s="15"/>
    </row>
    <row r="58068" spans="2:2">
      <c r="B58068" s="15"/>
    </row>
    <row r="58069" spans="2:2">
      <c r="B58069" s="15"/>
    </row>
    <row r="58070" spans="2:2">
      <c r="B58070" s="15"/>
    </row>
    <row r="58071" spans="2:2">
      <c r="B58071" s="15"/>
    </row>
    <row r="58072" spans="2:2">
      <c r="B58072" s="15"/>
    </row>
    <row r="58073" spans="2:2">
      <c r="B58073" s="15"/>
    </row>
    <row r="58074" spans="2:2">
      <c r="B58074" s="15"/>
    </row>
    <row r="58075" spans="2:2">
      <c r="B58075" s="15"/>
    </row>
    <row r="58076" spans="2:2">
      <c r="B58076" s="15"/>
    </row>
    <row r="58077" spans="2:2">
      <c r="B58077" s="15"/>
    </row>
    <row r="58078" spans="2:2">
      <c r="B58078" s="15"/>
    </row>
    <row r="58079" spans="2:2">
      <c r="B58079" s="15"/>
    </row>
    <row r="58080" spans="2:2">
      <c r="B58080" s="15"/>
    </row>
    <row r="58081" spans="2:2">
      <c r="B58081" s="15"/>
    </row>
    <row r="58082" spans="2:2">
      <c r="B58082" s="15"/>
    </row>
    <row r="58083" spans="2:2">
      <c r="B58083" s="15"/>
    </row>
    <row r="58084" spans="2:2">
      <c r="B58084" s="15"/>
    </row>
    <row r="58085" spans="2:2">
      <c r="B58085" s="15"/>
    </row>
    <row r="58086" spans="2:2">
      <c r="B58086" s="15"/>
    </row>
    <row r="58087" spans="2:2">
      <c r="B58087" s="15"/>
    </row>
    <row r="58088" spans="2:2">
      <c r="B58088" s="15"/>
    </row>
    <row r="58089" spans="2:2">
      <c r="B58089" s="15"/>
    </row>
    <row r="58090" spans="2:2">
      <c r="B58090" s="15"/>
    </row>
    <row r="58091" spans="2:2">
      <c r="B58091" s="15"/>
    </row>
    <row r="58092" spans="2:2">
      <c r="B58092" s="15"/>
    </row>
    <row r="58093" spans="2:2">
      <c r="B58093" s="15"/>
    </row>
    <row r="58094" spans="2:2">
      <c r="B58094" s="15"/>
    </row>
    <row r="58095" spans="2:2">
      <c r="B58095" s="15"/>
    </row>
    <row r="58096" spans="2:2">
      <c r="B58096" s="15"/>
    </row>
    <row r="58097" spans="2:2">
      <c r="B58097" s="15"/>
    </row>
    <row r="58098" spans="2:2">
      <c r="B58098" s="15"/>
    </row>
    <row r="58099" spans="2:2">
      <c r="B58099" s="15"/>
    </row>
    <row r="58100" spans="2:2">
      <c r="B58100" s="15"/>
    </row>
    <row r="58101" spans="2:2">
      <c r="B58101" s="15"/>
    </row>
    <row r="58102" spans="2:2">
      <c r="B58102" s="15"/>
    </row>
    <row r="58103" spans="2:2">
      <c r="B58103" s="15"/>
    </row>
    <row r="58104" spans="2:2">
      <c r="B58104" s="15"/>
    </row>
    <row r="58105" spans="2:2">
      <c r="B58105" s="15"/>
    </row>
    <row r="58106" spans="2:2">
      <c r="B58106" s="15"/>
    </row>
    <row r="58107" spans="2:2">
      <c r="B58107" s="15"/>
    </row>
    <row r="58108" spans="2:2">
      <c r="B58108" s="15"/>
    </row>
    <row r="58109" spans="2:2">
      <c r="B58109" s="15"/>
    </row>
    <row r="58110" spans="2:2">
      <c r="B58110" s="15"/>
    </row>
    <row r="58111" spans="2:2">
      <c r="B58111" s="15"/>
    </row>
    <row r="58112" spans="2:2">
      <c r="B58112" s="15"/>
    </row>
    <row r="58113" spans="2:2">
      <c r="B58113" s="15"/>
    </row>
    <row r="58114" spans="2:2">
      <c r="B58114" s="15"/>
    </row>
    <row r="58115" spans="2:2">
      <c r="B58115" s="15"/>
    </row>
    <row r="58116" spans="2:2">
      <c r="B58116" s="15"/>
    </row>
    <row r="58117" spans="2:2">
      <c r="B58117" s="15"/>
    </row>
    <row r="58118" spans="2:2">
      <c r="B58118" s="15"/>
    </row>
    <row r="58119" spans="2:2">
      <c r="B58119" s="15"/>
    </row>
    <row r="58120" spans="2:2">
      <c r="B58120" s="15"/>
    </row>
    <row r="58121" spans="2:2">
      <c r="B58121" s="15"/>
    </row>
    <row r="58122" spans="2:2">
      <c r="B58122" s="15"/>
    </row>
    <row r="58123" spans="2:2">
      <c r="B58123" s="15"/>
    </row>
    <row r="58124" spans="2:2">
      <c r="B58124" s="15"/>
    </row>
    <row r="58125" spans="2:2">
      <c r="B58125" s="15"/>
    </row>
    <row r="58126" spans="2:2">
      <c r="B58126" s="15"/>
    </row>
    <row r="58127" spans="2:2">
      <c r="B58127" s="15"/>
    </row>
    <row r="58128" spans="2:2">
      <c r="B58128" s="15"/>
    </row>
    <row r="58129" spans="2:2">
      <c r="B58129" s="15"/>
    </row>
    <row r="58130" spans="2:2">
      <c r="B58130" s="15"/>
    </row>
    <row r="58131" spans="2:2">
      <c r="B58131" s="15"/>
    </row>
    <row r="58132" spans="2:2">
      <c r="B58132" s="15"/>
    </row>
    <row r="58133" spans="2:2">
      <c r="B58133" s="15"/>
    </row>
    <row r="58134" spans="2:2">
      <c r="B58134" s="15"/>
    </row>
    <row r="58135" spans="2:2">
      <c r="B58135" s="15"/>
    </row>
    <row r="58136" spans="2:2">
      <c r="B58136" s="15"/>
    </row>
    <row r="58137" spans="2:2">
      <c r="B58137" s="15"/>
    </row>
    <row r="58138" spans="2:2">
      <c r="B58138" s="15"/>
    </row>
    <row r="58139" spans="2:2">
      <c r="B58139" s="15"/>
    </row>
    <row r="58140" spans="2:2">
      <c r="B58140" s="15"/>
    </row>
    <row r="58141" spans="2:2">
      <c r="B58141" s="15"/>
    </row>
    <row r="58142" spans="2:2">
      <c r="B58142" s="15"/>
    </row>
    <row r="58143" spans="2:2">
      <c r="B58143" s="15"/>
    </row>
    <row r="58144" spans="2:2">
      <c r="B58144" s="15"/>
    </row>
    <row r="58145" spans="2:2">
      <c r="B58145" s="15"/>
    </row>
    <row r="58146" spans="2:2">
      <c r="B58146" s="15"/>
    </row>
    <row r="58147" spans="2:2">
      <c r="B58147" s="15"/>
    </row>
    <row r="58148" spans="2:2">
      <c r="B58148" s="15"/>
    </row>
    <row r="58149" spans="2:2">
      <c r="B58149" s="15"/>
    </row>
    <row r="58150" spans="2:2">
      <c r="B58150" s="15"/>
    </row>
    <row r="58151" spans="2:2">
      <c r="B58151" s="15"/>
    </row>
    <row r="58152" spans="2:2">
      <c r="B58152" s="15"/>
    </row>
    <row r="58153" spans="2:2">
      <c r="B58153" s="15"/>
    </row>
    <row r="58154" spans="2:2">
      <c r="B58154" s="15"/>
    </row>
    <row r="58155" spans="2:2">
      <c r="B58155" s="15"/>
    </row>
    <row r="58156" spans="2:2">
      <c r="B58156" s="15"/>
    </row>
    <row r="58157" spans="2:2">
      <c r="B58157" s="15"/>
    </row>
    <row r="58158" spans="2:2">
      <c r="B58158" s="15"/>
    </row>
    <row r="58159" spans="2:2">
      <c r="B58159" s="15"/>
    </row>
    <row r="58160" spans="2:2">
      <c r="B58160" s="15"/>
    </row>
    <row r="58161" spans="2:2">
      <c r="B58161" s="15"/>
    </row>
    <row r="58162" spans="2:2">
      <c r="B58162" s="15"/>
    </row>
    <row r="58163" spans="2:2">
      <c r="B58163" s="15"/>
    </row>
    <row r="58164" spans="2:2">
      <c r="B58164" s="15"/>
    </row>
    <row r="58165" spans="2:2">
      <c r="B58165" s="15"/>
    </row>
    <row r="58166" spans="2:2">
      <c r="B58166" s="15"/>
    </row>
    <row r="58167" spans="2:2">
      <c r="B58167" s="15"/>
    </row>
    <row r="58168" spans="2:2">
      <c r="B58168" s="15"/>
    </row>
    <row r="58169" spans="2:2">
      <c r="B58169" s="15"/>
    </row>
    <row r="58170" spans="2:2">
      <c r="B58170" s="15"/>
    </row>
    <row r="58171" spans="2:2">
      <c r="B58171" s="15"/>
    </row>
    <row r="58172" spans="2:2">
      <c r="B58172" s="15"/>
    </row>
    <row r="58173" spans="2:2">
      <c r="B58173" s="15"/>
    </row>
    <row r="58174" spans="2:2">
      <c r="B58174" s="15"/>
    </row>
    <row r="58175" spans="2:2">
      <c r="B58175" s="15"/>
    </row>
    <row r="58176" spans="2:2">
      <c r="B58176" s="15"/>
    </row>
    <row r="58177" spans="2:2">
      <c r="B58177" s="15"/>
    </row>
    <row r="58178" spans="2:2">
      <c r="B58178" s="15"/>
    </row>
    <row r="58179" spans="2:2">
      <c r="B58179" s="15"/>
    </row>
    <row r="58180" spans="2:2">
      <c r="B58180" s="15"/>
    </row>
    <row r="58181" spans="2:2">
      <c r="B58181" s="15"/>
    </row>
    <row r="58182" spans="2:2">
      <c r="B58182" s="15"/>
    </row>
    <row r="58183" spans="2:2">
      <c r="B58183" s="15"/>
    </row>
    <row r="58184" spans="2:2">
      <c r="B58184" s="15"/>
    </row>
    <row r="58185" spans="2:2">
      <c r="B58185" s="15"/>
    </row>
    <row r="58186" spans="2:2">
      <c r="B58186" s="15"/>
    </row>
    <row r="58187" spans="2:2">
      <c r="B58187" s="15"/>
    </row>
    <row r="58188" spans="2:2">
      <c r="B58188" s="15"/>
    </row>
    <row r="58189" spans="2:2">
      <c r="B58189" s="15"/>
    </row>
    <row r="58190" spans="2:2">
      <c r="B58190" s="15"/>
    </row>
    <row r="58191" spans="2:2">
      <c r="B58191" s="15"/>
    </row>
    <row r="58192" spans="2:2">
      <c r="B58192" s="15"/>
    </row>
    <row r="58193" spans="2:2">
      <c r="B58193" s="15"/>
    </row>
    <row r="58194" spans="2:2">
      <c r="B58194" s="15"/>
    </row>
    <row r="58195" spans="2:2">
      <c r="B58195" s="15"/>
    </row>
    <row r="58196" spans="2:2">
      <c r="B58196" s="15"/>
    </row>
    <row r="58197" spans="2:2">
      <c r="B58197" s="15"/>
    </row>
    <row r="58198" spans="2:2">
      <c r="B58198" s="15"/>
    </row>
    <row r="58199" spans="2:2">
      <c r="B58199" s="15"/>
    </row>
    <row r="58200" spans="2:2">
      <c r="B58200" s="15"/>
    </row>
    <row r="58201" spans="2:2">
      <c r="B58201" s="15"/>
    </row>
    <row r="58202" spans="2:2">
      <c r="B58202" s="15"/>
    </row>
    <row r="58203" spans="2:2">
      <c r="B58203" s="15"/>
    </row>
    <row r="58204" spans="2:2">
      <c r="B58204" s="15"/>
    </row>
    <row r="58205" spans="2:2">
      <c r="B58205" s="15"/>
    </row>
    <row r="58206" spans="2:2">
      <c r="B58206" s="15"/>
    </row>
    <row r="58207" spans="2:2">
      <c r="B58207" s="15"/>
    </row>
    <row r="58208" spans="2:2">
      <c r="B58208" s="15"/>
    </row>
    <row r="58209" spans="2:2">
      <c r="B58209" s="15"/>
    </row>
    <row r="58210" spans="2:2">
      <c r="B58210" s="15"/>
    </row>
    <row r="58211" spans="2:2">
      <c r="B58211" s="15"/>
    </row>
    <row r="58212" spans="2:2">
      <c r="B58212" s="15"/>
    </row>
    <row r="58213" spans="2:2">
      <c r="B58213" s="15"/>
    </row>
    <row r="58214" spans="2:2">
      <c r="B58214" s="15"/>
    </row>
    <row r="58215" spans="2:2">
      <c r="B58215" s="15"/>
    </row>
    <row r="58216" spans="2:2">
      <c r="B58216" s="15"/>
    </row>
    <row r="58217" spans="2:2">
      <c r="B58217" s="15"/>
    </row>
    <row r="58218" spans="2:2">
      <c r="B58218" s="15"/>
    </row>
    <row r="58219" spans="2:2">
      <c r="B58219" s="15"/>
    </row>
    <row r="58220" spans="2:2">
      <c r="B58220" s="15"/>
    </row>
    <row r="58221" spans="2:2">
      <c r="B58221" s="15"/>
    </row>
    <row r="58222" spans="2:2">
      <c r="B58222" s="15"/>
    </row>
    <row r="58223" spans="2:2">
      <c r="B58223" s="15"/>
    </row>
    <row r="58224" spans="2:2">
      <c r="B58224" s="15"/>
    </row>
    <row r="58225" spans="2:2">
      <c r="B58225" s="15"/>
    </row>
    <row r="58226" spans="2:2">
      <c r="B58226" s="15"/>
    </row>
    <row r="58227" spans="2:2">
      <c r="B58227" s="15"/>
    </row>
    <row r="58228" spans="2:2">
      <c r="B58228" s="15"/>
    </row>
    <row r="58229" spans="2:2">
      <c r="B58229" s="15"/>
    </row>
    <row r="58230" spans="2:2">
      <c r="B58230" s="15"/>
    </row>
    <row r="58231" spans="2:2">
      <c r="B58231" s="15"/>
    </row>
    <row r="58232" spans="2:2">
      <c r="B58232" s="15"/>
    </row>
    <row r="58233" spans="2:2">
      <c r="B58233" s="15"/>
    </row>
    <row r="58234" spans="2:2">
      <c r="B58234" s="15"/>
    </row>
    <row r="58235" spans="2:2">
      <c r="B58235" s="15"/>
    </row>
    <row r="58236" spans="2:2">
      <c r="B58236" s="15"/>
    </row>
    <row r="58237" spans="2:2">
      <c r="B58237" s="15"/>
    </row>
    <row r="58238" spans="2:2">
      <c r="B58238" s="15"/>
    </row>
    <row r="58239" spans="2:2">
      <c r="B58239" s="15"/>
    </row>
    <row r="58240" spans="2:2">
      <c r="B58240" s="15"/>
    </row>
    <row r="58241" spans="2:2">
      <c r="B58241" s="15"/>
    </row>
    <row r="58242" spans="2:2">
      <c r="B58242" s="15"/>
    </row>
    <row r="58243" spans="2:2">
      <c r="B58243" s="15"/>
    </row>
    <row r="58244" spans="2:2">
      <c r="B58244" s="15"/>
    </row>
    <row r="58245" spans="2:2">
      <c r="B58245" s="15"/>
    </row>
    <row r="58246" spans="2:2">
      <c r="B58246" s="15"/>
    </row>
    <row r="58247" spans="2:2">
      <c r="B58247" s="15"/>
    </row>
    <row r="58248" spans="2:2">
      <c r="B58248" s="15"/>
    </row>
    <row r="58249" spans="2:2">
      <c r="B58249" s="15"/>
    </row>
    <row r="58250" spans="2:2">
      <c r="B58250" s="15"/>
    </row>
    <row r="58251" spans="2:2">
      <c r="B58251" s="15"/>
    </row>
    <row r="58252" spans="2:2">
      <c r="B58252" s="15"/>
    </row>
    <row r="58253" spans="2:2">
      <c r="B58253" s="15"/>
    </row>
    <row r="58254" spans="2:2">
      <c r="B58254" s="15"/>
    </row>
    <row r="58255" spans="2:2">
      <c r="B58255" s="15"/>
    </row>
    <row r="58256" spans="2:2">
      <c r="B58256" s="15"/>
    </row>
    <row r="58257" spans="2:2">
      <c r="B58257" s="15"/>
    </row>
    <row r="58258" spans="2:2">
      <c r="B58258" s="15"/>
    </row>
    <row r="58259" spans="2:2">
      <c r="B58259" s="15"/>
    </row>
    <row r="58260" spans="2:2">
      <c r="B58260" s="15"/>
    </row>
    <row r="58261" spans="2:2">
      <c r="B58261" s="15"/>
    </row>
    <row r="58262" spans="2:2">
      <c r="B58262" s="15"/>
    </row>
    <row r="58263" spans="2:2">
      <c r="B58263" s="15"/>
    </row>
    <row r="58264" spans="2:2">
      <c r="B58264" s="15"/>
    </row>
    <row r="58265" spans="2:2">
      <c r="B58265" s="15"/>
    </row>
    <row r="58266" spans="2:2">
      <c r="B58266" s="15"/>
    </row>
    <row r="58267" spans="2:2">
      <c r="B58267" s="15"/>
    </row>
    <row r="58268" spans="2:2">
      <c r="B58268" s="15"/>
    </row>
    <row r="58269" spans="2:2">
      <c r="B58269" s="15"/>
    </row>
    <row r="58270" spans="2:2">
      <c r="B58270" s="15"/>
    </row>
    <row r="58271" spans="2:2">
      <c r="B58271" s="15"/>
    </row>
    <row r="58272" spans="2:2">
      <c r="B58272" s="15"/>
    </row>
    <row r="58273" spans="2:2">
      <c r="B58273" s="15"/>
    </row>
    <row r="58274" spans="2:2">
      <c r="B58274" s="15"/>
    </row>
    <row r="58275" spans="2:2">
      <c r="B58275" s="15"/>
    </row>
    <row r="58276" spans="2:2">
      <c r="B58276" s="15"/>
    </row>
    <row r="58277" spans="2:2">
      <c r="B58277" s="15"/>
    </row>
    <row r="58278" spans="2:2">
      <c r="B58278" s="15"/>
    </row>
    <row r="58279" spans="2:2">
      <c r="B58279" s="15"/>
    </row>
    <row r="58280" spans="2:2">
      <c r="B58280" s="15"/>
    </row>
    <row r="58281" spans="2:2">
      <c r="B58281" s="15"/>
    </row>
    <row r="58282" spans="2:2">
      <c r="B58282" s="15"/>
    </row>
    <row r="58283" spans="2:2">
      <c r="B58283" s="15"/>
    </row>
    <row r="58284" spans="2:2">
      <c r="B58284" s="15"/>
    </row>
    <row r="58285" spans="2:2">
      <c r="B58285" s="15"/>
    </row>
    <row r="58286" spans="2:2">
      <c r="B58286" s="15"/>
    </row>
    <row r="58287" spans="2:2">
      <c r="B58287" s="15"/>
    </row>
    <row r="58288" spans="2:2">
      <c r="B58288" s="15"/>
    </row>
    <row r="58289" spans="2:2">
      <c r="B58289" s="15"/>
    </row>
    <row r="58290" spans="2:2">
      <c r="B58290" s="15"/>
    </row>
    <row r="58291" spans="2:2">
      <c r="B58291" s="15"/>
    </row>
    <row r="58292" spans="2:2">
      <c r="B58292" s="15"/>
    </row>
    <row r="58293" spans="2:2">
      <c r="B58293" s="15"/>
    </row>
    <row r="58294" spans="2:2">
      <c r="B58294" s="15"/>
    </row>
    <row r="58295" spans="2:2">
      <c r="B58295" s="15"/>
    </row>
    <row r="58296" spans="2:2">
      <c r="B58296" s="15"/>
    </row>
    <row r="58297" spans="2:2">
      <c r="B58297" s="15"/>
    </row>
    <row r="58298" spans="2:2">
      <c r="B58298" s="15"/>
    </row>
    <row r="58299" spans="2:2">
      <c r="B58299" s="15"/>
    </row>
    <row r="58300" spans="2:2">
      <c r="B58300" s="15"/>
    </row>
    <row r="58301" spans="2:2">
      <c r="B58301" s="15"/>
    </row>
    <row r="58302" spans="2:2">
      <c r="B58302" s="15"/>
    </row>
    <row r="58303" spans="2:2">
      <c r="B58303" s="15"/>
    </row>
    <row r="58304" spans="2:2">
      <c r="B58304" s="15"/>
    </row>
    <row r="58305" spans="2:2">
      <c r="B58305" s="15"/>
    </row>
    <row r="58306" spans="2:2">
      <c r="B58306" s="15"/>
    </row>
    <row r="58307" spans="2:2">
      <c r="B58307" s="15"/>
    </row>
    <row r="58308" spans="2:2">
      <c r="B58308" s="15"/>
    </row>
    <row r="58309" spans="2:2">
      <c r="B58309" s="15"/>
    </row>
    <row r="58310" spans="2:2">
      <c r="B58310" s="15"/>
    </row>
    <row r="58311" spans="2:2">
      <c r="B58311" s="15"/>
    </row>
    <row r="58312" spans="2:2">
      <c r="B58312" s="15"/>
    </row>
    <row r="58313" spans="2:2">
      <c r="B58313" s="15"/>
    </row>
    <row r="58314" spans="2:2">
      <c r="B58314" s="15"/>
    </row>
    <row r="58315" spans="2:2">
      <c r="B58315" s="15"/>
    </row>
    <row r="58316" spans="2:2">
      <c r="B58316" s="15"/>
    </row>
    <row r="58317" spans="2:2">
      <c r="B58317" s="15"/>
    </row>
    <row r="58318" spans="2:2">
      <c r="B58318" s="15"/>
    </row>
    <row r="58319" spans="2:2">
      <c r="B58319" s="15"/>
    </row>
    <row r="58320" spans="2:2">
      <c r="B58320" s="15"/>
    </row>
    <row r="58321" spans="2:2">
      <c r="B58321" s="15"/>
    </row>
    <row r="58322" spans="2:2">
      <c r="B58322" s="15"/>
    </row>
    <row r="58323" spans="2:2">
      <c r="B58323" s="15"/>
    </row>
    <row r="58324" spans="2:2">
      <c r="B58324" s="15"/>
    </row>
    <row r="58325" spans="2:2">
      <c r="B58325" s="15"/>
    </row>
    <row r="58326" spans="2:2">
      <c r="B58326" s="15"/>
    </row>
    <row r="58327" spans="2:2">
      <c r="B58327" s="15"/>
    </row>
    <row r="58328" spans="2:2">
      <c r="B58328" s="15"/>
    </row>
    <row r="58329" spans="2:2">
      <c r="B58329" s="15"/>
    </row>
    <row r="58330" spans="2:2">
      <c r="B58330" s="15"/>
    </row>
    <row r="58331" spans="2:2">
      <c r="B58331" s="15"/>
    </row>
    <row r="58332" spans="2:2">
      <c r="B58332" s="15"/>
    </row>
    <row r="58333" spans="2:2">
      <c r="B58333" s="15"/>
    </row>
    <row r="58334" spans="2:2">
      <c r="B58334" s="15"/>
    </row>
    <row r="58335" spans="2:2">
      <c r="B58335" s="15"/>
    </row>
    <row r="58336" spans="2:2">
      <c r="B58336" s="15"/>
    </row>
    <row r="58337" spans="2:2">
      <c r="B58337" s="15"/>
    </row>
    <row r="58338" spans="2:2">
      <c r="B58338" s="15"/>
    </row>
    <row r="58339" spans="2:2">
      <c r="B58339" s="15"/>
    </row>
    <row r="58340" spans="2:2">
      <c r="B58340" s="15"/>
    </row>
    <row r="58341" spans="2:2">
      <c r="B58341" s="15"/>
    </row>
    <row r="58342" spans="2:2">
      <c r="B58342" s="15"/>
    </row>
    <row r="58343" spans="2:2">
      <c r="B58343" s="15"/>
    </row>
    <row r="58344" spans="2:2">
      <c r="B58344" s="15"/>
    </row>
    <row r="58345" spans="2:2">
      <c r="B58345" s="15"/>
    </row>
    <row r="58346" spans="2:2">
      <c r="B58346" s="15"/>
    </row>
    <row r="58347" spans="2:2">
      <c r="B58347" s="15"/>
    </row>
    <row r="58348" spans="2:2">
      <c r="B58348" s="15"/>
    </row>
    <row r="58349" spans="2:2">
      <c r="B58349" s="15"/>
    </row>
    <row r="58350" spans="2:2">
      <c r="B58350" s="15"/>
    </row>
    <row r="58351" spans="2:2">
      <c r="B58351" s="15"/>
    </row>
    <row r="58352" spans="2:2">
      <c r="B58352" s="15"/>
    </row>
    <row r="58353" spans="2:2">
      <c r="B58353" s="15"/>
    </row>
    <row r="58354" spans="2:2">
      <c r="B58354" s="15"/>
    </row>
    <row r="58355" spans="2:2">
      <c r="B58355" s="15"/>
    </row>
    <row r="58356" spans="2:2">
      <c r="B58356" s="15"/>
    </row>
    <row r="58357" spans="2:2">
      <c r="B58357" s="15"/>
    </row>
    <row r="58358" spans="2:2">
      <c r="B58358" s="15"/>
    </row>
    <row r="58359" spans="2:2">
      <c r="B58359" s="15"/>
    </row>
    <row r="58360" spans="2:2">
      <c r="B58360" s="15"/>
    </row>
    <row r="58361" spans="2:2">
      <c r="B58361" s="15"/>
    </row>
    <row r="58362" spans="2:2">
      <c r="B58362" s="15"/>
    </row>
    <row r="58363" spans="2:2">
      <c r="B58363" s="15"/>
    </row>
    <row r="58364" spans="2:2">
      <c r="B58364" s="15"/>
    </row>
    <row r="58365" spans="2:2">
      <c r="B58365" s="15"/>
    </row>
    <row r="58366" spans="2:2">
      <c r="B58366" s="15"/>
    </row>
    <row r="58367" spans="2:2">
      <c r="B58367" s="15"/>
    </row>
    <row r="58368" spans="2:2">
      <c r="B58368" s="15"/>
    </row>
    <row r="58369" spans="2:2">
      <c r="B58369" s="15"/>
    </row>
    <row r="58370" spans="2:2">
      <c r="B58370" s="15"/>
    </row>
    <row r="58371" spans="2:2">
      <c r="B58371" s="15"/>
    </row>
    <row r="58372" spans="2:2">
      <c r="B58372" s="15"/>
    </row>
    <row r="58373" spans="2:2">
      <c r="B58373" s="15"/>
    </row>
    <row r="58374" spans="2:2">
      <c r="B58374" s="15"/>
    </row>
    <row r="58375" spans="2:2">
      <c r="B58375" s="15"/>
    </row>
    <row r="58376" spans="2:2">
      <c r="B58376" s="15"/>
    </row>
    <row r="58377" spans="2:2">
      <c r="B58377" s="15"/>
    </row>
    <row r="58378" spans="2:2">
      <c r="B58378" s="15"/>
    </row>
    <row r="58379" spans="2:2">
      <c r="B58379" s="15"/>
    </row>
    <row r="58380" spans="2:2">
      <c r="B58380" s="15"/>
    </row>
    <row r="58381" spans="2:2">
      <c r="B58381" s="15"/>
    </row>
    <row r="58382" spans="2:2">
      <c r="B58382" s="15"/>
    </row>
    <row r="58383" spans="2:2">
      <c r="B58383" s="15"/>
    </row>
    <row r="58384" spans="2:2">
      <c r="B58384" s="15"/>
    </row>
    <row r="58385" spans="2:2">
      <c r="B58385" s="15"/>
    </row>
    <row r="58386" spans="2:2">
      <c r="B58386" s="15"/>
    </row>
    <row r="58387" spans="2:2">
      <c r="B58387" s="15"/>
    </row>
    <row r="58388" spans="2:2">
      <c r="B58388" s="15"/>
    </row>
    <row r="58389" spans="2:2">
      <c r="B58389" s="15"/>
    </row>
    <row r="58390" spans="2:2">
      <c r="B58390" s="15"/>
    </row>
    <row r="58391" spans="2:2">
      <c r="B58391" s="15"/>
    </row>
    <row r="58392" spans="2:2">
      <c r="B58392" s="15"/>
    </row>
    <row r="58393" spans="2:2">
      <c r="B58393" s="15"/>
    </row>
    <row r="58394" spans="2:2">
      <c r="B58394" s="15"/>
    </row>
    <row r="58395" spans="2:2">
      <c r="B58395" s="15"/>
    </row>
    <row r="58396" spans="2:2">
      <c r="B58396" s="15"/>
    </row>
    <row r="58397" spans="2:2">
      <c r="B58397" s="15"/>
    </row>
    <row r="58398" spans="2:2">
      <c r="B58398" s="15"/>
    </row>
    <row r="58399" spans="2:2">
      <c r="B58399" s="15"/>
    </row>
    <row r="58400" spans="2:2">
      <c r="B58400" s="15"/>
    </row>
    <row r="58401" spans="2:2">
      <c r="B58401" s="15"/>
    </row>
    <row r="58402" spans="2:2">
      <c r="B58402" s="15"/>
    </row>
    <row r="58403" spans="2:2">
      <c r="B58403" s="15"/>
    </row>
    <row r="58404" spans="2:2">
      <c r="B58404" s="15"/>
    </row>
    <row r="58405" spans="2:2">
      <c r="B58405" s="15"/>
    </row>
    <row r="58406" spans="2:2">
      <c r="B58406" s="15"/>
    </row>
    <row r="58407" spans="2:2">
      <c r="B58407" s="15"/>
    </row>
    <row r="58408" spans="2:2">
      <c r="B58408" s="15"/>
    </row>
    <row r="58409" spans="2:2">
      <c r="B58409" s="15"/>
    </row>
    <row r="58410" spans="2:2">
      <c r="B58410" s="15"/>
    </row>
    <row r="58411" spans="2:2">
      <c r="B58411" s="15"/>
    </row>
    <row r="58412" spans="2:2">
      <c r="B58412" s="15"/>
    </row>
    <row r="58413" spans="2:2">
      <c r="B58413" s="15"/>
    </row>
    <row r="58414" spans="2:2">
      <c r="B58414" s="15"/>
    </row>
    <row r="58415" spans="2:2">
      <c r="B58415" s="15"/>
    </row>
    <row r="58416" spans="2:2">
      <c r="B58416" s="15"/>
    </row>
    <row r="58417" spans="2:2">
      <c r="B58417" s="15"/>
    </row>
    <row r="58418" spans="2:2">
      <c r="B58418" s="15"/>
    </row>
    <row r="58419" spans="2:2">
      <c r="B58419" s="15"/>
    </row>
    <row r="58420" spans="2:2">
      <c r="B58420" s="15"/>
    </row>
    <row r="58421" spans="2:2">
      <c r="B58421" s="15"/>
    </row>
    <row r="58422" spans="2:2">
      <c r="B58422" s="15"/>
    </row>
    <row r="58423" spans="2:2">
      <c r="B58423" s="15"/>
    </row>
    <row r="58424" spans="2:2">
      <c r="B58424" s="15"/>
    </row>
    <row r="58425" spans="2:2">
      <c r="B58425" s="15"/>
    </row>
    <row r="58426" spans="2:2">
      <c r="B58426" s="15"/>
    </row>
    <row r="58427" spans="2:2">
      <c r="B58427" s="15"/>
    </row>
    <row r="58428" spans="2:2">
      <c r="B58428" s="15"/>
    </row>
    <row r="58429" spans="2:2">
      <c r="B58429" s="15"/>
    </row>
    <row r="58430" spans="2:2">
      <c r="B58430" s="15"/>
    </row>
    <row r="58431" spans="2:2">
      <c r="B58431" s="15"/>
    </row>
    <row r="58432" spans="2:2">
      <c r="B58432" s="15"/>
    </row>
    <row r="58433" spans="2:2">
      <c r="B58433" s="15"/>
    </row>
    <row r="58434" spans="2:2">
      <c r="B58434" s="15"/>
    </row>
    <row r="58435" spans="2:2">
      <c r="B58435" s="15"/>
    </row>
    <row r="58436" spans="2:2">
      <c r="B58436" s="15"/>
    </row>
    <row r="58437" spans="2:2">
      <c r="B58437" s="15"/>
    </row>
    <row r="58438" spans="2:2">
      <c r="B58438" s="15"/>
    </row>
    <row r="58439" spans="2:2">
      <c r="B58439" s="15"/>
    </row>
    <row r="58440" spans="2:2">
      <c r="B58440" s="15"/>
    </row>
    <row r="58441" spans="2:2">
      <c r="B58441" s="15"/>
    </row>
    <row r="58442" spans="2:2">
      <c r="B58442" s="15"/>
    </row>
    <row r="58443" spans="2:2">
      <c r="B58443" s="15"/>
    </row>
    <row r="58444" spans="2:2">
      <c r="B58444" s="15"/>
    </row>
    <row r="58445" spans="2:2">
      <c r="B58445" s="15"/>
    </row>
    <row r="58446" spans="2:2">
      <c r="B58446" s="15"/>
    </row>
    <row r="58447" spans="2:2">
      <c r="B58447" s="15"/>
    </row>
    <row r="58448" spans="2:2">
      <c r="B58448" s="15"/>
    </row>
    <row r="58449" spans="2:2">
      <c r="B58449" s="15"/>
    </row>
    <row r="58450" spans="2:2">
      <c r="B58450" s="15"/>
    </row>
    <row r="58451" spans="2:2">
      <c r="B58451" s="15"/>
    </row>
    <row r="58452" spans="2:2">
      <c r="B58452" s="15"/>
    </row>
    <row r="58453" spans="2:2">
      <c r="B58453" s="15"/>
    </row>
    <row r="58454" spans="2:2">
      <c r="B58454" s="15"/>
    </row>
    <row r="58455" spans="2:2">
      <c r="B58455" s="15"/>
    </row>
    <row r="58456" spans="2:2">
      <c r="B58456" s="15"/>
    </row>
    <row r="58457" spans="2:2">
      <c r="B58457" s="15"/>
    </row>
    <row r="58458" spans="2:2">
      <c r="B58458" s="15"/>
    </row>
    <row r="58459" spans="2:2">
      <c r="B58459" s="15"/>
    </row>
    <row r="58460" spans="2:2">
      <c r="B58460" s="15"/>
    </row>
    <row r="58461" spans="2:2">
      <c r="B58461" s="15"/>
    </row>
    <row r="58462" spans="2:2">
      <c r="B58462" s="15"/>
    </row>
    <row r="58463" spans="2:2">
      <c r="B58463" s="15"/>
    </row>
    <row r="58464" spans="2:2">
      <c r="B58464" s="15"/>
    </row>
    <row r="58465" spans="2:2">
      <c r="B58465" s="15"/>
    </row>
    <row r="58466" spans="2:2">
      <c r="B58466" s="15"/>
    </row>
    <row r="58467" spans="2:2">
      <c r="B58467" s="15"/>
    </row>
    <row r="58468" spans="2:2">
      <c r="B58468" s="15"/>
    </row>
    <row r="58469" spans="2:2">
      <c r="B58469" s="15"/>
    </row>
    <row r="58470" spans="2:2">
      <c r="B58470" s="15"/>
    </row>
    <row r="58471" spans="2:2">
      <c r="B58471" s="15"/>
    </row>
    <row r="58472" spans="2:2">
      <c r="B58472" s="15"/>
    </row>
    <row r="58473" spans="2:2">
      <c r="B58473" s="15"/>
    </row>
    <row r="58474" spans="2:2">
      <c r="B58474" s="15"/>
    </row>
    <row r="58475" spans="2:2">
      <c r="B58475" s="15"/>
    </row>
    <row r="58476" spans="2:2">
      <c r="B58476" s="15"/>
    </row>
    <row r="58477" spans="2:2">
      <c r="B58477" s="15"/>
    </row>
    <row r="58478" spans="2:2">
      <c r="B58478" s="15"/>
    </row>
    <row r="58479" spans="2:2">
      <c r="B58479" s="15"/>
    </row>
    <row r="58480" spans="2:2">
      <c r="B58480" s="15"/>
    </row>
    <row r="58481" spans="2:2">
      <c r="B58481" s="15"/>
    </row>
    <row r="58482" spans="2:2">
      <c r="B58482" s="15"/>
    </row>
    <row r="58483" spans="2:2">
      <c r="B58483" s="15"/>
    </row>
    <row r="58484" spans="2:2">
      <c r="B58484" s="15"/>
    </row>
    <row r="58485" spans="2:2">
      <c r="B58485" s="15"/>
    </row>
    <row r="58486" spans="2:2">
      <c r="B58486" s="15"/>
    </row>
    <row r="58487" spans="2:2">
      <c r="B58487" s="15"/>
    </row>
    <row r="58488" spans="2:2">
      <c r="B58488" s="15"/>
    </row>
    <row r="58489" spans="2:2">
      <c r="B58489" s="15"/>
    </row>
    <row r="58490" spans="2:2">
      <c r="B58490" s="15"/>
    </row>
    <row r="58491" spans="2:2">
      <c r="B58491" s="15"/>
    </row>
    <row r="58492" spans="2:2">
      <c r="B58492" s="15"/>
    </row>
    <row r="58493" spans="2:2">
      <c r="B58493" s="15"/>
    </row>
    <row r="58494" spans="2:2">
      <c r="B58494" s="15"/>
    </row>
    <row r="58495" spans="2:2">
      <c r="B58495" s="15"/>
    </row>
    <row r="58496" spans="2:2">
      <c r="B58496" s="15"/>
    </row>
    <row r="58497" spans="2:2">
      <c r="B58497" s="15"/>
    </row>
    <row r="58498" spans="2:2">
      <c r="B58498" s="15"/>
    </row>
    <row r="58499" spans="2:2">
      <c r="B58499" s="15"/>
    </row>
    <row r="58500" spans="2:2">
      <c r="B58500" s="15"/>
    </row>
    <row r="58501" spans="2:2">
      <c r="B58501" s="15"/>
    </row>
    <row r="58502" spans="2:2">
      <c r="B58502" s="15"/>
    </row>
    <row r="58503" spans="2:2">
      <c r="B58503" s="15"/>
    </row>
    <row r="58504" spans="2:2">
      <c r="B58504" s="15"/>
    </row>
    <row r="58505" spans="2:2">
      <c r="B58505" s="15"/>
    </row>
    <row r="58506" spans="2:2">
      <c r="B58506" s="15"/>
    </row>
    <row r="58507" spans="2:2">
      <c r="B58507" s="15"/>
    </row>
    <row r="58508" spans="2:2">
      <c r="B58508" s="15"/>
    </row>
    <row r="58509" spans="2:2">
      <c r="B58509" s="15"/>
    </row>
    <row r="58510" spans="2:2">
      <c r="B58510" s="15"/>
    </row>
    <row r="58511" spans="2:2">
      <c r="B58511" s="15"/>
    </row>
    <row r="58512" spans="2:2">
      <c r="B58512" s="15"/>
    </row>
    <row r="58513" spans="2:2">
      <c r="B58513" s="15"/>
    </row>
    <row r="58514" spans="2:2">
      <c r="B58514" s="15"/>
    </row>
    <row r="58515" spans="2:2">
      <c r="B58515" s="15"/>
    </row>
    <row r="58516" spans="2:2">
      <c r="B58516" s="15"/>
    </row>
    <row r="58517" spans="2:2">
      <c r="B58517" s="15"/>
    </row>
    <row r="58518" spans="2:2">
      <c r="B58518" s="15"/>
    </row>
    <row r="58519" spans="2:2">
      <c r="B58519" s="15"/>
    </row>
    <row r="58520" spans="2:2">
      <c r="B58520" s="15"/>
    </row>
    <row r="58521" spans="2:2">
      <c r="B58521" s="15"/>
    </row>
    <row r="58522" spans="2:2">
      <c r="B58522" s="15"/>
    </row>
    <row r="58523" spans="2:2">
      <c r="B58523" s="15"/>
    </row>
    <row r="58524" spans="2:2">
      <c r="B58524" s="15"/>
    </row>
    <row r="58525" spans="2:2">
      <c r="B58525" s="15"/>
    </row>
    <row r="58526" spans="2:2">
      <c r="B58526" s="15"/>
    </row>
    <row r="58527" spans="2:2">
      <c r="B58527" s="15"/>
    </row>
    <row r="58528" spans="2:2">
      <c r="B58528" s="15"/>
    </row>
    <row r="58529" spans="2:2">
      <c r="B58529" s="15"/>
    </row>
    <row r="58530" spans="2:2">
      <c r="B58530" s="15"/>
    </row>
    <row r="58531" spans="2:2">
      <c r="B58531" s="15"/>
    </row>
    <row r="58532" spans="2:2">
      <c r="B58532" s="15"/>
    </row>
    <row r="58533" spans="2:2">
      <c r="B58533" s="15"/>
    </row>
    <row r="58534" spans="2:2">
      <c r="B58534" s="15"/>
    </row>
    <row r="58535" spans="2:2">
      <c r="B58535" s="15"/>
    </row>
    <row r="58536" spans="2:2">
      <c r="B58536" s="15"/>
    </row>
    <row r="58537" spans="2:2">
      <c r="B58537" s="15"/>
    </row>
    <row r="58538" spans="2:2">
      <c r="B58538" s="15"/>
    </row>
    <row r="58539" spans="2:2">
      <c r="B58539" s="15"/>
    </row>
    <row r="58540" spans="2:2">
      <c r="B58540" s="15"/>
    </row>
    <row r="58541" spans="2:2">
      <c r="B58541" s="15"/>
    </row>
    <row r="58542" spans="2:2">
      <c r="B58542" s="15"/>
    </row>
    <row r="58543" spans="2:2">
      <c r="B58543" s="15"/>
    </row>
    <row r="58544" spans="2:2">
      <c r="B58544" s="15"/>
    </row>
    <row r="58545" spans="2:2">
      <c r="B58545" s="15"/>
    </row>
    <row r="58546" spans="2:2">
      <c r="B58546" s="15"/>
    </row>
    <row r="58547" spans="2:2">
      <c r="B58547" s="15"/>
    </row>
    <row r="58548" spans="2:2">
      <c r="B58548" s="15"/>
    </row>
    <row r="58549" spans="2:2">
      <c r="B58549" s="15"/>
    </row>
    <row r="58550" spans="2:2">
      <c r="B58550" s="15"/>
    </row>
    <row r="58551" spans="2:2">
      <c r="B58551" s="15"/>
    </row>
    <row r="58552" spans="2:2">
      <c r="B58552" s="15"/>
    </row>
    <row r="58553" spans="2:2">
      <c r="B58553" s="15"/>
    </row>
    <row r="58554" spans="2:2">
      <c r="B58554" s="15"/>
    </row>
    <row r="58555" spans="2:2">
      <c r="B58555" s="15"/>
    </row>
    <row r="58556" spans="2:2">
      <c r="B58556" s="15"/>
    </row>
    <row r="58557" spans="2:2">
      <c r="B58557" s="15"/>
    </row>
    <row r="58558" spans="2:2">
      <c r="B58558" s="15"/>
    </row>
    <row r="58559" spans="2:2">
      <c r="B58559" s="15"/>
    </row>
    <row r="58560" spans="2:2">
      <c r="B58560" s="15"/>
    </row>
    <row r="58561" spans="2:2">
      <c r="B58561" s="15"/>
    </row>
    <row r="58562" spans="2:2">
      <c r="B58562" s="15"/>
    </row>
    <row r="58563" spans="2:2">
      <c r="B58563" s="15"/>
    </row>
    <row r="58564" spans="2:2">
      <c r="B58564" s="15"/>
    </row>
    <row r="58565" spans="2:2">
      <c r="B58565" s="15"/>
    </row>
    <row r="58566" spans="2:2">
      <c r="B58566" s="15"/>
    </row>
    <row r="58567" spans="2:2">
      <c r="B58567" s="15"/>
    </row>
    <row r="58568" spans="2:2">
      <c r="B58568" s="15"/>
    </row>
    <row r="58569" spans="2:2">
      <c r="B58569" s="15"/>
    </row>
    <row r="58570" spans="2:2">
      <c r="B58570" s="15"/>
    </row>
    <row r="58571" spans="2:2">
      <c r="B58571" s="15"/>
    </row>
    <row r="58572" spans="2:2">
      <c r="B58572" s="15"/>
    </row>
    <row r="58573" spans="2:2">
      <c r="B58573" s="15"/>
    </row>
    <row r="58574" spans="2:2">
      <c r="B58574" s="15"/>
    </row>
    <row r="58575" spans="2:2">
      <c r="B58575" s="15"/>
    </row>
    <row r="58576" spans="2:2">
      <c r="B58576" s="15"/>
    </row>
    <row r="58577" spans="2:2">
      <c r="B58577" s="15"/>
    </row>
    <row r="58578" spans="2:2">
      <c r="B58578" s="15"/>
    </row>
    <row r="58579" spans="2:2">
      <c r="B58579" s="15"/>
    </row>
    <row r="58580" spans="2:2">
      <c r="B58580" s="15"/>
    </row>
    <row r="58581" spans="2:2">
      <c r="B58581" s="15"/>
    </row>
    <row r="58582" spans="2:2">
      <c r="B58582" s="15"/>
    </row>
    <row r="58583" spans="2:2">
      <c r="B58583" s="15"/>
    </row>
    <row r="58584" spans="2:2">
      <c r="B58584" s="15"/>
    </row>
    <row r="58585" spans="2:2">
      <c r="B58585" s="15"/>
    </row>
    <row r="58586" spans="2:2">
      <c r="B58586" s="15"/>
    </row>
    <row r="58587" spans="2:2">
      <c r="B58587" s="15"/>
    </row>
    <row r="58588" spans="2:2">
      <c r="B58588" s="15"/>
    </row>
    <row r="58589" spans="2:2">
      <c r="B58589" s="15"/>
    </row>
    <row r="58590" spans="2:2">
      <c r="B58590" s="15"/>
    </row>
    <row r="58591" spans="2:2">
      <c r="B58591" s="15"/>
    </row>
    <row r="58592" spans="2:2">
      <c r="B58592" s="15"/>
    </row>
    <row r="58593" spans="2:2">
      <c r="B58593" s="15"/>
    </row>
    <row r="58594" spans="2:2">
      <c r="B58594" s="15"/>
    </row>
    <row r="58595" spans="2:2">
      <c r="B58595" s="15"/>
    </row>
    <row r="58596" spans="2:2">
      <c r="B58596" s="15"/>
    </row>
    <row r="58597" spans="2:2">
      <c r="B58597" s="15"/>
    </row>
    <row r="58598" spans="2:2">
      <c r="B58598" s="15"/>
    </row>
    <row r="58599" spans="2:2">
      <c r="B58599" s="15"/>
    </row>
    <row r="58600" spans="2:2">
      <c r="B58600" s="15"/>
    </row>
    <row r="58601" spans="2:2">
      <c r="B58601" s="15"/>
    </row>
    <row r="58602" spans="2:2">
      <c r="B58602" s="15"/>
    </row>
    <row r="58603" spans="2:2">
      <c r="B58603" s="15"/>
    </row>
    <row r="58604" spans="2:2">
      <c r="B58604" s="15"/>
    </row>
    <row r="58605" spans="2:2">
      <c r="B58605" s="15"/>
    </row>
    <row r="58606" spans="2:2">
      <c r="B58606" s="15"/>
    </row>
    <row r="58607" spans="2:2">
      <c r="B58607" s="15"/>
    </row>
    <row r="58608" spans="2:2">
      <c r="B58608" s="15"/>
    </row>
    <row r="58609" spans="2:2">
      <c r="B58609" s="15"/>
    </row>
    <row r="58610" spans="2:2">
      <c r="B58610" s="15"/>
    </row>
    <row r="58611" spans="2:2">
      <c r="B58611" s="15"/>
    </row>
    <row r="58612" spans="2:2">
      <c r="B58612" s="15"/>
    </row>
    <row r="58613" spans="2:2">
      <c r="B58613" s="15"/>
    </row>
    <row r="58614" spans="2:2">
      <c r="B58614" s="15"/>
    </row>
    <row r="58615" spans="2:2">
      <c r="B58615" s="15"/>
    </row>
    <row r="58616" spans="2:2">
      <c r="B58616" s="15"/>
    </row>
    <row r="58617" spans="2:2">
      <c r="B58617" s="15"/>
    </row>
    <row r="58618" spans="2:2">
      <c r="B58618" s="15"/>
    </row>
    <row r="58619" spans="2:2">
      <c r="B58619" s="15"/>
    </row>
    <row r="58620" spans="2:2">
      <c r="B58620" s="15"/>
    </row>
    <row r="58621" spans="2:2">
      <c r="B58621" s="15"/>
    </row>
    <row r="58622" spans="2:2">
      <c r="B58622" s="15"/>
    </row>
    <row r="58623" spans="2:2">
      <c r="B58623" s="15"/>
    </row>
    <row r="58624" spans="2:2">
      <c r="B58624" s="15"/>
    </row>
    <row r="58625" spans="2:2">
      <c r="B58625" s="15"/>
    </row>
    <row r="58626" spans="2:2">
      <c r="B58626" s="15"/>
    </row>
    <row r="58627" spans="2:2">
      <c r="B58627" s="15"/>
    </row>
    <row r="58628" spans="2:2">
      <c r="B58628" s="15"/>
    </row>
    <row r="58629" spans="2:2">
      <c r="B58629" s="15"/>
    </row>
    <row r="58630" spans="2:2">
      <c r="B58630" s="15"/>
    </row>
    <row r="58631" spans="2:2">
      <c r="B58631" s="15"/>
    </row>
    <row r="58632" spans="2:2">
      <c r="B58632" s="15"/>
    </row>
    <row r="58633" spans="2:2">
      <c r="B58633" s="15"/>
    </row>
    <row r="58634" spans="2:2">
      <c r="B58634" s="15"/>
    </row>
    <row r="58635" spans="2:2">
      <c r="B58635" s="15"/>
    </row>
    <row r="58636" spans="2:2">
      <c r="B58636" s="15"/>
    </row>
    <row r="58637" spans="2:2">
      <c r="B58637" s="15"/>
    </row>
    <row r="58638" spans="2:2">
      <c r="B58638" s="15"/>
    </row>
    <row r="58639" spans="2:2">
      <c r="B58639" s="15"/>
    </row>
    <row r="58640" spans="2:2">
      <c r="B58640" s="15"/>
    </row>
    <row r="58641" spans="2:2">
      <c r="B58641" s="15"/>
    </row>
    <row r="58642" spans="2:2">
      <c r="B58642" s="15"/>
    </row>
    <row r="58643" spans="2:2">
      <c r="B58643" s="15"/>
    </row>
    <row r="58644" spans="2:2">
      <c r="B58644" s="15"/>
    </row>
    <row r="58645" spans="2:2">
      <c r="B58645" s="15"/>
    </row>
    <row r="58646" spans="2:2">
      <c r="B58646" s="15"/>
    </row>
    <row r="58647" spans="2:2">
      <c r="B58647" s="15"/>
    </row>
    <row r="58648" spans="2:2">
      <c r="B58648" s="15"/>
    </row>
    <row r="58649" spans="2:2">
      <c r="B58649" s="15"/>
    </row>
    <row r="58650" spans="2:2">
      <c r="B58650" s="15"/>
    </row>
    <row r="58651" spans="2:2">
      <c r="B58651" s="15"/>
    </row>
    <row r="58652" spans="2:2">
      <c r="B58652" s="15"/>
    </row>
    <row r="58653" spans="2:2">
      <c r="B58653" s="15"/>
    </row>
    <row r="58654" spans="2:2">
      <c r="B58654" s="15"/>
    </row>
    <row r="58655" spans="2:2">
      <c r="B58655" s="15"/>
    </row>
    <row r="58656" spans="2:2">
      <c r="B58656" s="15"/>
    </row>
    <row r="58657" spans="2:2">
      <c r="B58657" s="15"/>
    </row>
    <row r="58658" spans="2:2">
      <c r="B58658" s="15"/>
    </row>
    <row r="58659" spans="2:2">
      <c r="B58659" s="15"/>
    </row>
    <row r="58660" spans="2:2">
      <c r="B58660" s="15"/>
    </row>
    <row r="58661" spans="2:2">
      <c r="B58661" s="15"/>
    </row>
    <row r="58662" spans="2:2">
      <c r="B58662" s="15"/>
    </row>
    <row r="58663" spans="2:2">
      <c r="B58663" s="15"/>
    </row>
    <row r="58664" spans="2:2">
      <c r="B58664" s="15"/>
    </row>
    <row r="58665" spans="2:2">
      <c r="B58665" s="15"/>
    </row>
    <row r="58666" spans="2:2">
      <c r="B58666" s="15"/>
    </row>
    <row r="58667" spans="2:2">
      <c r="B58667" s="15"/>
    </row>
    <row r="58668" spans="2:2">
      <c r="B58668" s="15"/>
    </row>
    <row r="58669" spans="2:2">
      <c r="B58669" s="15"/>
    </row>
    <row r="58670" spans="2:2">
      <c r="B58670" s="15"/>
    </row>
    <row r="58671" spans="2:2">
      <c r="B58671" s="15"/>
    </row>
    <row r="58672" spans="2:2">
      <c r="B58672" s="15"/>
    </row>
    <row r="58673" spans="2:2">
      <c r="B58673" s="15"/>
    </row>
    <row r="58674" spans="2:2">
      <c r="B58674" s="15"/>
    </row>
    <row r="58675" spans="2:2">
      <c r="B58675" s="15"/>
    </row>
    <row r="58676" spans="2:2">
      <c r="B58676" s="15"/>
    </row>
    <row r="58677" spans="2:2">
      <c r="B58677" s="15"/>
    </row>
    <row r="58678" spans="2:2">
      <c r="B58678" s="15"/>
    </row>
    <row r="58679" spans="2:2">
      <c r="B58679" s="15"/>
    </row>
    <row r="58680" spans="2:2">
      <c r="B58680" s="15"/>
    </row>
    <row r="58681" spans="2:2">
      <c r="B58681" s="15"/>
    </row>
    <row r="58682" spans="2:2">
      <c r="B58682" s="15"/>
    </row>
    <row r="58683" spans="2:2">
      <c r="B58683" s="15"/>
    </row>
    <row r="58684" spans="2:2">
      <c r="B58684" s="15"/>
    </row>
    <row r="58685" spans="2:2">
      <c r="B58685" s="15"/>
    </row>
    <row r="58686" spans="2:2">
      <c r="B58686" s="15"/>
    </row>
    <row r="58687" spans="2:2">
      <c r="B58687" s="15"/>
    </row>
    <row r="58688" spans="2:2">
      <c r="B58688" s="15"/>
    </row>
    <row r="58689" spans="2:2">
      <c r="B58689" s="15"/>
    </row>
    <row r="58690" spans="2:2">
      <c r="B58690" s="15"/>
    </row>
    <row r="58691" spans="2:2">
      <c r="B58691" s="15"/>
    </row>
    <row r="58692" spans="2:2">
      <c r="B58692" s="15"/>
    </row>
    <row r="58693" spans="2:2">
      <c r="B58693" s="15"/>
    </row>
    <row r="58694" spans="2:2">
      <c r="B58694" s="15"/>
    </row>
    <row r="58695" spans="2:2">
      <c r="B58695" s="15"/>
    </row>
    <row r="58696" spans="2:2">
      <c r="B58696" s="15"/>
    </row>
    <row r="58697" spans="2:2">
      <c r="B58697" s="15"/>
    </row>
    <row r="58698" spans="2:2">
      <c r="B58698" s="15"/>
    </row>
    <row r="58699" spans="2:2">
      <c r="B58699" s="15"/>
    </row>
    <row r="58700" spans="2:2">
      <c r="B58700" s="15"/>
    </row>
    <row r="58701" spans="2:2">
      <c r="B58701" s="15"/>
    </row>
    <row r="58702" spans="2:2">
      <c r="B58702" s="15"/>
    </row>
    <row r="58703" spans="2:2">
      <c r="B58703" s="15"/>
    </row>
    <row r="58704" spans="2:2">
      <c r="B58704" s="15"/>
    </row>
    <row r="58705" spans="2:2">
      <c r="B58705" s="15"/>
    </row>
    <row r="58706" spans="2:2">
      <c r="B58706" s="15"/>
    </row>
    <row r="58707" spans="2:2">
      <c r="B58707" s="15"/>
    </row>
    <row r="58708" spans="2:2">
      <c r="B58708" s="15"/>
    </row>
    <row r="58709" spans="2:2">
      <c r="B58709" s="15"/>
    </row>
    <row r="58710" spans="2:2">
      <c r="B58710" s="15"/>
    </row>
    <row r="58711" spans="2:2">
      <c r="B58711" s="15"/>
    </row>
    <row r="58712" spans="2:2">
      <c r="B58712" s="15"/>
    </row>
    <row r="58713" spans="2:2">
      <c r="B58713" s="15"/>
    </row>
    <row r="58714" spans="2:2">
      <c r="B58714" s="15"/>
    </row>
    <row r="58715" spans="2:2">
      <c r="B58715" s="15"/>
    </row>
    <row r="58716" spans="2:2">
      <c r="B58716" s="15"/>
    </row>
    <row r="58717" spans="2:2">
      <c r="B58717" s="15"/>
    </row>
    <row r="58718" spans="2:2">
      <c r="B58718" s="15"/>
    </row>
    <row r="58719" spans="2:2">
      <c r="B58719" s="15"/>
    </row>
    <row r="58720" spans="2:2">
      <c r="B58720" s="15"/>
    </row>
    <row r="58721" spans="2:2">
      <c r="B58721" s="15"/>
    </row>
    <row r="58722" spans="2:2">
      <c r="B58722" s="15"/>
    </row>
    <row r="58723" spans="2:2">
      <c r="B58723" s="15"/>
    </row>
    <row r="58724" spans="2:2">
      <c r="B58724" s="15"/>
    </row>
    <row r="58725" spans="2:2">
      <c r="B58725" s="15"/>
    </row>
    <row r="58726" spans="2:2">
      <c r="B58726" s="15"/>
    </row>
    <row r="58727" spans="2:2">
      <c r="B58727" s="15"/>
    </row>
    <row r="58728" spans="2:2">
      <c r="B58728" s="15"/>
    </row>
    <row r="58729" spans="2:2">
      <c r="B58729" s="15"/>
    </row>
    <row r="58730" spans="2:2">
      <c r="B58730" s="15"/>
    </row>
    <row r="58731" spans="2:2">
      <c r="B58731" s="15"/>
    </row>
    <row r="58732" spans="2:2">
      <c r="B58732" s="15"/>
    </row>
    <row r="58733" spans="2:2">
      <c r="B58733" s="15"/>
    </row>
    <row r="58734" spans="2:2">
      <c r="B58734" s="15"/>
    </row>
    <row r="58735" spans="2:2">
      <c r="B58735" s="15"/>
    </row>
    <row r="58736" spans="2:2">
      <c r="B58736" s="15"/>
    </row>
    <row r="58737" spans="2:2">
      <c r="B58737" s="15"/>
    </row>
    <row r="58738" spans="2:2">
      <c r="B58738" s="15"/>
    </row>
    <row r="58739" spans="2:2">
      <c r="B58739" s="15"/>
    </row>
    <row r="58740" spans="2:2">
      <c r="B58740" s="15"/>
    </row>
    <row r="58741" spans="2:2">
      <c r="B58741" s="15"/>
    </row>
    <row r="58742" spans="2:2">
      <c r="B58742" s="15"/>
    </row>
    <row r="58743" spans="2:2">
      <c r="B58743" s="15"/>
    </row>
    <row r="58744" spans="2:2">
      <c r="B58744" s="15"/>
    </row>
    <row r="58745" spans="2:2">
      <c r="B58745" s="15"/>
    </row>
    <row r="58746" spans="2:2">
      <c r="B58746" s="15"/>
    </row>
    <row r="58747" spans="2:2">
      <c r="B58747" s="15"/>
    </row>
    <row r="58748" spans="2:2">
      <c r="B58748" s="15"/>
    </row>
    <row r="58749" spans="2:2">
      <c r="B58749" s="15"/>
    </row>
    <row r="58750" spans="2:2">
      <c r="B58750" s="15"/>
    </row>
    <row r="58751" spans="2:2">
      <c r="B58751" s="15"/>
    </row>
    <row r="58752" spans="2:2">
      <c r="B58752" s="15"/>
    </row>
    <row r="58753" spans="2:2">
      <c r="B58753" s="15"/>
    </row>
    <row r="58754" spans="2:2">
      <c r="B58754" s="15"/>
    </row>
    <row r="58755" spans="2:2">
      <c r="B58755" s="15"/>
    </row>
    <row r="58756" spans="2:2">
      <c r="B58756" s="15"/>
    </row>
    <row r="58757" spans="2:2">
      <c r="B58757" s="15"/>
    </row>
    <row r="58758" spans="2:2">
      <c r="B58758" s="15"/>
    </row>
    <row r="58759" spans="2:2">
      <c r="B58759" s="15"/>
    </row>
    <row r="58760" spans="2:2">
      <c r="B58760" s="15"/>
    </row>
    <row r="58761" spans="2:2">
      <c r="B58761" s="15"/>
    </row>
    <row r="58762" spans="2:2">
      <c r="B58762" s="15"/>
    </row>
    <row r="58763" spans="2:2">
      <c r="B58763" s="15"/>
    </row>
    <row r="58764" spans="2:2">
      <c r="B58764" s="15"/>
    </row>
    <row r="58765" spans="2:2">
      <c r="B58765" s="15"/>
    </row>
    <row r="58766" spans="2:2">
      <c r="B58766" s="15"/>
    </row>
    <row r="58767" spans="2:2">
      <c r="B58767" s="15"/>
    </row>
    <row r="58768" spans="2:2">
      <c r="B58768" s="15"/>
    </row>
    <row r="58769" spans="2:2">
      <c r="B58769" s="15"/>
    </row>
    <row r="58770" spans="2:2">
      <c r="B58770" s="15"/>
    </row>
    <row r="58771" spans="2:2">
      <c r="B58771" s="15"/>
    </row>
    <row r="58772" spans="2:2">
      <c r="B58772" s="15"/>
    </row>
    <row r="58773" spans="2:2">
      <c r="B58773" s="15"/>
    </row>
    <row r="58774" spans="2:2">
      <c r="B58774" s="15"/>
    </row>
    <row r="58775" spans="2:2">
      <c r="B58775" s="15"/>
    </row>
    <row r="58776" spans="2:2">
      <c r="B58776" s="15"/>
    </row>
    <row r="58777" spans="2:2">
      <c r="B58777" s="15"/>
    </row>
    <row r="58778" spans="2:2">
      <c r="B58778" s="15"/>
    </row>
    <row r="58779" spans="2:2">
      <c r="B58779" s="15"/>
    </row>
    <row r="58780" spans="2:2">
      <c r="B58780" s="15"/>
    </row>
    <row r="58781" spans="2:2">
      <c r="B58781" s="15"/>
    </row>
    <row r="58782" spans="2:2">
      <c r="B58782" s="15"/>
    </row>
    <row r="58783" spans="2:2">
      <c r="B58783" s="15"/>
    </row>
    <row r="58784" spans="2:2">
      <c r="B58784" s="15"/>
    </row>
    <row r="58785" spans="2:2">
      <c r="B58785" s="15"/>
    </row>
    <row r="58786" spans="2:2">
      <c r="B58786" s="15"/>
    </row>
    <row r="58787" spans="2:2">
      <c r="B58787" s="15"/>
    </row>
    <row r="58788" spans="2:2">
      <c r="B58788" s="15"/>
    </row>
    <row r="58789" spans="2:2">
      <c r="B58789" s="15"/>
    </row>
    <row r="58790" spans="2:2">
      <c r="B58790" s="15"/>
    </row>
    <row r="58791" spans="2:2">
      <c r="B58791" s="15"/>
    </row>
    <row r="58792" spans="2:2">
      <c r="B58792" s="15"/>
    </row>
    <row r="58793" spans="2:2">
      <c r="B58793" s="15"/>
    </row>
    <row r="58794" spans="2:2">
      <c r="B58794" s="15"/>
    </row>
    <row r="58795" spans="2:2">
      <c r="B58795" s="15"/>
    </row>
    <row r="58796" spans="2:2">
      <c r="B58796" s="15"/>
    </row>
    <row r="58797" spans="2:2">
      <c r="B58797" s="15"/>
    </row>
    <row r="58798" spans="2:2">
      <c r="B58798" s="15"/>
    </row>
    <row r="58799" spans="2:2">
      <c r="B58799" s="15"/>
    </row>
    <row r="58800" spans="2:2">
      <c r="B58800" s="15"/>
    </row>
    <row r="58801" spans="2:2">
      <c r="B58801" s="15"/>
    </row>
    <row r="58802" spans="2:2">
      <c r="B58802" s="15"/>
    </row>
    <row r="58803" spans="2:2">
      <c r="B58803" s="15"/>
    </row>
    <row r="58804" spans="2:2">
      <c r="B58804" s="15"/>
    </row>
    <row r="58805" spans="2:2">
      <c r="B58805" s="15"/>
    </row>
    <row r="58806" spans="2:2">
      <c r="B58806" s="15"/>
    </row>
    <row r="58807" spans="2:2">
      <c r="B58807" s="15"/>
    </row>
    <row r="58808" spans="2:2">
      <c r="B58808" s="15"/>
    </row>
    <row r="58809" spans="2:2">
      <c r="B58809" s="15"/>
    </row>
    <row r="58810" spans="2:2">
      <c r="B58810" s="15"/>
    </row>
    <row r="58811" spans="2:2">
      <c r="B58811" s="15"/>
    </row>
    <row r="58812" spans="2:2">
      <c r="B58812" s="15"/>
    </row>
    <row r="58813" spans="2:2">
      <c r="B58813" s="15"/>
    </row>
    <row r="58814" spans="2:2">
      <c r="B58814" s="15"/>
    </row>
    <row r="58815" spans="2:2">
      <c r="B58815" s="15"/>
    </row>
    <row r="58816" spans="2:2">
      <c r="B58816" s="15"/>
    </row>
    <row r="58817" spans="2:2">
      <c r="B58817" s="15"/>
    </row>
    <row r="58818" spans="2:2">
      <c r="B58818" s="15"/>
    </row>
    <row r="58819" spans="2:2">
      <c r="B58819" s="15"/>
    </row>
    <row r="58820" spans="2:2">
      <c r="B58820" s="15"/>
    </row>
    <row r="58821" spans="2:2">
      <c r="B58821" s="15"/>
    </row>
    <row r="58822" spans="2:2">
      <c r="B58822" s="15"/>
    </row>
    <row r="58823" spans="2:2">
      <c r="B58823" s="15"/>
    </row>
    <row r="58824" spans="2:2">
      <c r="B58824" s="15"/>
    </row>
    <row r="58825" spans="2:2">
      <c r="B58825" s="15"/>
    </row>
    <row r="58826" spans="2:2">
      <c r="B58826" s="15"/>
    </row>
    <row r="58827" spans="2:2">
      <c r="B58827" s="15"/>
    </row>
    <row r="58828" spans="2:2">
      <c r="B58828" s="15"/>
    </row>
    <row r="58829" spans="2:2">
      <c r="B58829" s="15"/>
    </row>
    <row r="58830" spans="2:2">
      <c r="B58830" s="15"/>
    </row>
    <row r="58831" spans="2:2">
      <c r="B58831" s="15"/>
    </row>
    <row r="58832" spans="2:2">
      <c r="B58832" s="15"/>
    </row>
    <row r="58833" spans="2:2">
      <c r="B58833" s="15"/>
    </row>
    <row r="58834" spans="2:2">
      <c r="B58834" s="15"/>
    </row>
    <row r="58835" spans="2:2">
      <c r="B58835" s="15"/>
    </row>
    <row r="58836" spans="2:2">
      <c r="B58836" s="15"/>
    </row>
    <row r="58837" spans="2:2">
      <c r="B58837" s="15"/>
    </row>
    <row r="58838" spans="2:2">
      <c r="B58838" s="15"/>
    </row>
    <row r="58839" spans="2:2">
      <c r="B58839" s="15"/>
    </row>
    <row r="58840" spans="2:2">
      <c r="B58840" s="15"/>
    </row>
    <row r="58841" spans="2:2">
      <c r="B58841" s="15"/>
    </row>
    <row r="58842" spans="2:2">
      <c r="B58842" s="15"/>
    </row>
    <row r="58843" spans="2:2">
      <c r="B58843" s="15"/>
    </row>
    <row r="58844" spans="2:2">
      <c r="B58844" s="15"/>
    </row>
    <row r="58845" spans="2:2">
      <c r="B58845" s="15"/>
    </row>
    <row r="58846" spans="2:2">
      <c r="B58846" s="15"/>
    </row>
    <row r="58847" spans="2:2">
      <c r="B58847" s="15"/>
    </row>
    <row r="58848" spans="2:2">
      <c r="B58848" s="15"/>
    </row>
    <row r="58849" spans="2:2">
      <c r="B58849" s="15"/>
    </row>
    <row r="58850" spans="2:2">
      <c r="B58850" s="15"/>
    </row>
    <row r="58851" spans="2:2">
      <c r="B58851" s="15"/>
    </row>
    <row r="58852" spans="2:2">
      <c r="B58852" s="15"/>
    </row>
    <row r="58853" spans="2:2">
      <c r="B58853" s="15"/>
    </row>
    <row r="58854" spans="2:2">
      <c r="B58854" s="15"/>
    </row>
    <row r="58855" spans="2:2">
      <c r="B58855" s="15"/>
    </row>
    <row r="58856" spans="2:2">
      <c r="B58856" s="15"/>
    </row>
    <row r="58857" spans="2:2">
      <c r="B58857" s="15"/>
    </row>
    <row r="58858" spans="2:2">
      <c r="B58858" s="15"/>
    </row>
    <row r="58859" spans="2:2">
      <c r="B58859" s="15"/>
    </row>
    <row r="58860" spans="2:2">
      <c r="B58860" s="15"/>
    </row>
    <row r="58861" spans="2:2">
      <c r="B58861" s="15"/>
    </row>
    <row r="58862" spans="2:2">
      <c r="B58862" s="15"/>
    </row>
    <row r="58863" spans="2:2">
      <c r="B58863" s="15"/>
    </row>
    <row r="58864" spans="2:2">
      <c r="B58864" s="15"/>
    </row>
    <row r="58865" spans="2:2">
      <c r="B58865" s="15"/>
    </row>
    <row r="58866" spans="2:2">
      <c r="B58866" s="15"/>
    </row>
    <row r="58867" spans="2:2">
      <c r="B58867" s="15"/>
    </row>
    <row r="58868" spans="2:2">
      <c r="B58868" s="15"/>
    </row>
    <row r="58869" spans="2:2">
      <c r="B58869" s="15"/>
    </row>
    <row r="58870" spans="2:2">
      <c r="B58870" s="15"/>
    </row>
    <row r="58871" spans="2:2">
      <c r="B58871" s="15"/>
    </row>
    <row r="58872" spans="2:2">
      <c r="B58872" s="15"/>
    </row>
    <row r="58873" spans="2:2">
      <c r="B58873" s="15"/>
    </row>
    <row r="58874" spans="2:2">
      <c r="B58874" s="15"/>
    </row>
    <row r="58875" spans="2:2">
      <c r="B58875" s="15"/>
    </row>
    <row r="58876" spans="2:2">
      <c r="B58876" s="15"/>
    </row>
    <row r="58877" spans="2:2">
      <c r="B58877" s="15"/>
    </row>
    <row r="58878" spans="2:2">
      <c r="B58878" s="15"/>
    </row>
    <row r="58879" spans="2:2">
      <c r="B58879" s="15"/>
    </row>
    <row r="58880" spans="2:2">
      <c r="B58880" s="15"/>
    </row>
    <row r="58881" spans="2:2">
      <c r="B58881" s="15"/>
    </row>
    <row r="58882" spans="2:2">
      <c r="B58882" s="15"/>
    </row>
    <row r="58883" spans="2:2">
      <c r="B58883" s="15"/>
    </row>
    <row r="58884" spans="2:2">
      <c r="B58884" s="15"/>
    </row>
    <row r="58885" spans="2:2">
      <c r="B58885" s="15"/>
    </row>
    <row r="58886" spans="2:2">
      <c r="B58886" s="15"/>
    </row>
    <row r="58887" spans="2:2">
      <c r="B58887" s="15"/>
    </row>
    <row r="58888" spans="2:2">
      <c r="B58888" s="15"/>
    </row>
    <row r="58889" spans="2:2">
      <c r="B58889" s="15"/>
    </row>
    <row r="58890" spans="2:2">
      <c r="B58890" s="15"/>
    </row>
    <row r="58891" spans="2:2">
      <c r="B58891" s="15"/>
    </row>
    <row r="58892" spans="2:2">
      <c r="B58892" s="15"/>
    </row>
    <row r="58893" spans="2:2">
      <c r="B58893" s="15"/>
    </row>
    <row r="58894" spans="2:2">
      <c r="B58894" s="15"/>
    </row>
    <row r="58895" spans="2:2">
      <c r="B58895" s="15"/>
    </row>
    <row r="58896" spans="2:2">
      <c r="B58896" s="15"/>
    </row>
    <row r="58897" spans="2:2">
      <c r="B58897" s="15"/>
    </row>
    <row r="58898" spans="2:2">
      <c r="B58898" s="15"/>
    </row>
    <row r="58899" spans="2:2">
      <c r="B58899" s="15"/>
    </row>
    <row r="58900" spans="2:2">
      <c r="B58900" s="15"/>
    </row>
    <row r="58901" spans="2:2">
      <c r="B58901" s="15"/>
    </row>
    <row r="58902" spans="2:2">
      <c r="B58902" s="15"/>
    </row>
    <row r="58903" spans="2:2">
      <c r="B58903" s="15"/>
    </row>
    <row r="58904" spans="2:2">
      <c r="B58904" s="15"/>
    </row>
    <row r="58905" spans="2:2">
      <c r="B58905" s="15"/>
    </row>
    <row r="58906" spans="2:2">
      <c r="B58906" s="15"/>
    </row>
    <row r="58907" spans="2:2">
      <c r="B58907" s="15"/>
    </row>
    <row r="58908" spans="2:2">
      <c r="B58908" s="15"/>
    </row>
    <row r="58909" spans="2:2">
      <c r="B58909" s="15"/>
    </row>
    <row r="58910" spans="2:2">
      <c r="B58910" s="15"/>
    </row>
    <row r="58911" spans="2:2">
      <c r="B58911" s="15"/>
    </row>
    <row r="58912" spans="2:2">
      <c r="B58912" s="15"/>
    </row>
    <row r="58913" spans="2:2">
      <c r="B58913" s="15"/>
    </row>
    <row r="58914" spans="2:2">
      <c r="B58914" s="15"/>
    </row>
    <row r="58915" spans="2:2">
      <c r="B58915" s="15"/>
    </row>
    <row r="58916" spans="2:2">
      <c r="B58916" s="15"/>
    </row>
    <row r="58917" spans="2:2">
      <c r="B58917" s="15"/>
    </row>
    <row r="58918" spans="2:2">
      <c r="B58918" s="15"/>
    </row>
    <row r="58919" spans="2:2">
      <c r="B58919" s="15"/>
    </row>
    <row r="58920" spans="2:2">
      <c r="B58920" s="15"/>
    </row>
    <row r="58921" spans="2:2">
      <c r="B58921" s="15"/>
    </row>
    <row r="58922" spans="2:2">
      <c r="B58922" s="15"/>
    </row>
    <row r="58923" spans="2:2">
      <c r="B58923" s="15"/>
    </row>
    <row r="58924" spans="2:2">
      <c r="B58924" s="15"/>
    </row>
    <row r="58925" spans="2:2">
      <c r="B58925" s="15"/>
    </row>
    <row r="58926" spans="2:2">
      <c r="B58926" s="15"/>
    </row>
    <row r="58927" spans="2:2">
      <c r="B58927" s="15"/>
    </row>
    <row r="58928" spans="2:2">
      <c r="B58928" s="15"/>
    </row>
    <row r="58929" spans="2:2">
      <c r="B58929" s="15"/>
    </row>
    <row r="58930" spans="2:2">
      <c r="B58930" s="15"/>
    </row>
    <row r="58931" spans="2:2">
      <c r="B58931" s="15"/>
    </row>
    <row r="58932" spans="2:2">
      <c r="B58932" s="15"/>
    </row>
    <row r="58933" spans="2:2">
      <c r="B58933" s="15"/>
    </row>
    <row r="58934" spans="2:2">
      <c r="B58934" s="15"/>
    </row>
    <row r="58935" spans="2:2">
      <c r="B58935" s="15"/>
    </row>
    <row r="58936" spans="2:2">
      <c r="B58936" s="15"/>
    </row>
    <row r="58937" spans="2:2">
      <c r="B58937" s="15"/>
    </row>
    <row r="58938" spans="2:2">
      <c r="B58938" s="15"/>
    </row>
    <row r="58939" spans="2:2">
      <c r="B58939" s="15"/>
    </row>
    <row r="58940" spans="2:2">
      <c r="B58940" s="15"/>
    </row>
    <row r="58941" spans="2:2">
      <c r="B58941" s="15"/>
    </row>
    <row r="58942" spans="2:2">
      <c r="B58942" s="15"/>
    </row>
    <row r="58943" spans="2:2">
      <c r="B58943" s="15"/>
    </row>
    <row r="58944" spans="2:2">
      <c r="B58944" s="15"/>
    </row>
    <row r="58945" spans="2:2">
      <c r="B58945" s="15"/>
    </row>
    <row r="58946" spans="2:2">
      <c r="B58946" s="15"/>
    </row>
    <row r="58947" spans="2:2">
      <c r="B58947" s="15"/>
    </row>
    <row r="58948" spans="2:2">
      <c r="B58948" s="15"/>
    </row>
    <row r="58949" spans="2:2">
      <c r="B58949" s="15"/>
    </row>
    <row r="58950" spans="2:2">
      <c r="B58950" s="15"/>
    </row>
    <row r="58951" spans="2:2">
      <c r="B58951" s="15"/>
    </row>
    <row r="58952" spans="2:2">
      <c r="B58952" s="15"/>
    </row>
    <row r="58953" spans="2:2">
      <c r="B58953" s="15"/>
    </row>
    <row r="58954" spans="2:2">
      <c r="B58954" s="15"/>
    </row>
    <row r="58955" spans="2:2">
      <c r="B58955" s="15"/>
    </row>
    <row r="58956" spans="2:2">
      <c r="B58956" s="15"/>
    </row>
    <row r="58957" spans="2:2">
      <c r="B58957" s="15"/>
    </row>
    <row r="58958" spans="2:2">
      <c r="B58958" s="15"/>
    </row>
    <row r="58959" spans="2:2">
      <c r="B58959" s="15"/>
    </row>
    <row r="58960" spans="2:2">
      <c r="B58960" s="15"/>
    </row>
    <row r="58961" spans="2:2">
      <c r="B58961" s="15"/>
    </row>
    <row r="58962" spans="2:2">
      <c r="B58962" s="15"/>
    </row>
    <row r="58963" spans="2:2">
      <c r="B58963" s="15"/>
    </row>
    <row r="58964" spans="2:2">
      <c r="B58964" s="15"/>
    </row>
    <row r="58965" spans="2:2">
      <c r="B58965" s="15"/>
    </row>
    <row r="58966" spans="2:2">
      <c r="B58966" s="15"/>
    </row>
    <row r="58967" spans="2:2">
      <c r="B58967" s="15"/>
    </row>
    <row r="58968" spans="2:2">
      <c r="B58968" s="15"/>
    </row>
    <row r="58969" spans="2:2">
      <c r="B58969" s="15"/>
    </row>
    <row r="58970" spans="2:2">
      <c r="B58970" s="15"/>
    </row>
    <row r="58971" spans="2:2">
      <c r="B58971" s="15"/>
    </row>
    <row r="58972" spans="2:2">
      <c r="B58972" s="15"/>
    </row>
    <row r="58973" spans="2:2">
      <c r="B58973" s="15"/>
    </row>
    <row r="58974" spans="2:2">
      <c r="B58974" s="15"/>
    </row>
    <row r="58975" spans="2:2">
      <c r="B58975" s="15"/>
    </row>
    <row r="58976" spans="2:2">
      <c r="B58976" s="15"/>
    </row>
    <row r="58977" spans="2:2">
      <c r="B58977" s="15"/>
    </row>
    <row r="58978" spans="2:2">
      <c r="B58978" s="15"/>
    </row>
    <row r="58979" spans="2:2">
      <c r="B58979" s="15"/>
    </row>
    <row r="58980" spans="2:2">
      <c r="B58980" s="15"/>
    </row>
    <row r="58981" spans="2:2">
      <c r="B58981" s="15"/>
    </row>
    <row r="58982" spans="2:2">
      <c r="B58982" s="15"/>
    </row>
    <row r="58983" spans="2:2">
      <c r="B58983" s="15"/>
    </row>
    <row r="58984" spans="2:2">
      <c r="B58984" s="15"/>
    </row>
    <row r="58985" spans="2:2">
      <c r="B58985" s="15"/>
    </row>
    <row r="58986" spans="2:2">
      <c r="B58986" s="15"/>
    </row>
    <row r="58987" spans="2:2">
      <c r="B58987" s="15"/>
    </row>
    <row r="58988" spans="2:2">
      <c r="B58988" s="15"/>
    </row>
    <row r="58989" spans="2:2">
      <c r="B58989" s="15"/>
    </row>
    <row r="58990" spans="2:2">
      <c r="B58990" s="15"/>
    </row>
    <row r="58991" spans="2:2">
      <c r="B58991" s="15"/>
    </row>
    <row r="58992" spans="2:2">
      <c r="B58992" s="15"/>
    </row>
    <row r="58993" spans="2:2">
      <c r="B58993" s="15"/>
    </row>
    <row r="58994" spans="2:2">
      <c r="B58994" s="15"/>
    </row>
    <row r="58995" spans="2:2">
      <c r="B58995" s="15"/>
    </row>
    <row r="58996" spans="2:2">
      <c r="B58996" s="15"/>
    </row>
    <row r="58997" spans="2:2">
      <c r="B58997" s="15"/>
    </row>
    <row r="58998" spans="2:2">
      <c r="B58998" s="15"/>
    </row>
    <row r="58999" spans="2:2">
      <c r="B58999" s="15"/>
    </row>
    <row r="59000" spans="2:2">
      <c r="B59000" s="15"/>
    </row>
    <row r="59001" spans="2:2">
      <c r="B59001" s="15"/>
    </row>
    <row r="59002" spans="2:2">
      <c r="B59002" s="15"/>
    </row>
    <row r="59003" spans="2:2">
      <c r="B59003" s="15"/>
    </row>
    <row r="59004" spans="2:2">
      <c r="B59004" s="15"/>
    </row>
    <row r="59005" spans="2:2">
      <c r="B59005" s="15"/>
    </row>
    <row r="59006" spans="2:2">
      <c r="B59006" s="15"/>
    </row>
    <row r="59007" spans="2:2">
      <c r="B59007" s="15"/>
    </row>
    <row r="59008" spans="2:2">
      <c r="B59008" s="15"/>
    </row>
    <row r="59009" spans="2:2">
      <c r="B59009" s="15"/>
    </row>
    <row r="59010" spans="2:2">
      <c r="B59010" s="15"/>
    </row>
    <row r="59011" spans="2:2">
      <c r="B59011" s="15"/>
    </row>
    <row r="59012" spans="2:2">
      <c r="B59012" s="15"/>
    </row>
    <row r="59013" spans="2:2">
      <c r="B59013" s="15"/>
    </row>
    <row r="59014" spans="2:2">
      <c r="B59014" s="15"/>
    </row>
    <row r="59015" spans="2:2">
      <c r="B59015" s="15"/>
    </row>
    <row r="59016" spans="2:2">
      <c r="B59016" s="15"/>
    </row>
    <row r="59017" spans="2:2">
      <c r="B59017" s="15"/>
    </row>
    <row r="59018" spans="2:2">
      <c r="B59018" s="15"/>
    </row>
    <row r="59019" spans="2:2">
      <c r="B59019" s="15"/>
    </row>
    <row r="59020" spans="2:2">
      <c r="B59020" s="15"/>
    </row>
    <row r="59021" spans="2:2">
      <c r="B59021" s="15"/>
    </row>
    <row r="59022" spans="2:2">
      <c r="B59022" s="15"/>
    </row>
    <row r="59023" spans="2:2">
      <c r="B59023" s="15"/>
    </row>
    <row r="59024" spans="2:2">
      <c r="B59024" s="15"/>
    </row>
    <row r="59025" spans="2:2">
      <c r="B59025" s="15"/>
    </row>
    <row r="59026" spans="2:2">
      <c r="B59026" s="15"/>
    </row>
    <row r="59027" spans="2:2">
      <c r="B59027" s="15"/>
    </row>
    <row r="59028" spans="2:2">
      <c r="B59028" s="15"/>
    </row>
    <row r="59029" spans="2:2">
      <c r="B59029" s="15"/>
    </row>
    <row r="59030" spans="2:2">
      <c r="B59030" s="15"/>
    </row>
    <row r="59031" spans="2:2">
      <c r="B59031" s="15"/>
    </row>
    <row r="59032" spans="2:2">
      <c r="B59032" s="15"/>
    </row>
    <row r="59033" spans="2:2">
      <c r="B59033" s="15"/>
    </row>
    <row r="59034" spans="2:2">
      <c r="B59034" s="15"/>
    </row>
    <row r="59035" spans="2:2">
      <c r="B59035" s="15"/>
    </row>
    <row r="59036" spans="2:2">
      <c r="B59036" s="15"/>
    </row>
    <row r="59037" spans="2:2">
      <c r="B59037" s="15"/>
    </row>
    <row r="59038" spans="2:2">
      <c r="B59038" s="15"/>
    </row>
    <row r="59039" spans="2:2">
      <c r="B59039" s="15"/>
    </row>
    <row r="59040" spans="2:2">
      <c r="B59040" s="15"/>
    </row>
    <row r="59041" spans="2:2">
      <c r="B59041" s="15"/>
    </row>
    <row r="59042" spans="2:2">
      <c r="B59042" s="15"/>
    </row>
    <row r="59043" spans="2:2">
      <c r="B59043" s="15"/>
    </row>
    <row r="59044" spans="2:2">
      <c r="B59044" s="15"/>
    </row>
    <row r="59045" spans="2:2">
      <c r="B59045" s="15"/>
    </row>
    <row r="59046" spans="2:2">
      <c r="B59046" s="15"/>
    </row>
    <row r="59047" spans="2:2">
      <c r="B59047" s="15"/>
    </row>
    <row r="59048" spans="2:2">
      <c r="B59048" s="15"/>
    </row>
    <row r="59049" spans="2:2">
      <c r="B59049" s="15"/>
    </row>
    <row r="59050" spans="2:2">
      <c r="B59050" s="15"/>
    </row>
    <row r="59051" spans="2:2">
      <c r="B59051" s="15"/>
    </row>
    <row r="59052" spans="2:2">
      <c r="B59052" s="15"/>
    </row>
    <row r="59053" spans="2:2">
      <c r="B59053" s="15"/>
    </row>
    <row r="59054" spans="2:2">
      <c r="B59054" s="15"/>
    </row>
    <row r="59055" spans="2:2">
      <c r="B59055" s="15"/>
    </row>
    <row r="59056" spans="2:2">
      <c r="B59056" s="15"/>
    </row>
    <row r="59057" spans="2:2">
      <c r="B59057" s="15"/>
    </row>
    <row r="59058" spans="2:2">
      <c r="B59058" s="15"/>
    </row>
    <row r="59059" spans="2:2">
      <c r="B59059" s="15"/>
    </row>
    <row r="59060" spans="2:2">
      <c r="B59060" s="15"/>
    </row>
    <row r="59061" spans="2:2">
      <c r="B59061" s="15"/>
    </row>
    <row r="59062" spans="2:2">
      <c r="B59062" s="15"/>
    </row>
    <row r="59063" spans="2:2">
      <c r="B59063" s="15"/>
    </row>
    <row r="59064" spans="2:2">
      <c r="B59064" s="15"/>
    </row>
    <row r="59065" spans="2:2">
      <c r="B59065" s="15"/>
    </row>
    <row r="59066" spans="2:2">
      <c r="B59066" s="15"/>
    </row>
    <row r="59067" spans="2:2">
      <c r="B59067" s="15"/>
    </row>
    <row r="59068" spans="2:2">
      <c r="B59068" s="15"/>
    </row>
    <row r="59069" spans="2:2">
      <c r="B59069" s="15"/>
    </row>
    <row r="59070" spans="2:2">
      <c r="B59070" s="15"/>
    </row>
    <row r="59071" spans="2:2">
      <c r="B59071" s="15"/>
    </row>
    <row r="59072" spans="2:2">
      <c r="B59072" s="15"/>
    </row>
    <row r="59073" spans="2:2">
      <c r="B59073" s="15"/>
    </row>
    <row r="59074" spans="2:2">
      <c r="B59074" s="15"/>
    </row>
    <row r="59075" spans="2:2">
      <c r="B59075" s="15"/>
    </row>
    <row r="59076" spans="2:2">
      <c r="B59076" s="15"/>
    </row>
    <row r="59077" spans="2:2">
      <c r="B59077" s="15"/>
    </row>
    <row r="59078" spans="2:2">
      <c r="B59078" s="15"/>
    </row>
    <row r="59079" spans="2:2">
      <c r="B59079" s="15"/>
    </row>
    <row r="59080" spans="2:2">
      <c r="B59080" s="15"/>
    </row>
    <row r="59081" spans="2:2">
      <c r="B59081" s="15"/>
    </row>
    <row r="59082" spans="2:2">
      <c r="B59082" s="15"/>
    </row>
    <row r="59083" spans="2:2">
      <c r="B59083" s="15"/>
    </row>
    <row r="59084" spans="2:2">
      <c r="B59084" s="15"/>
    </row>
    <row r="59085" spans="2:2">
      <c r="B59085" s="15"/>
    </row>
    <row r="59086" spans="2:2">
      <c r="B59086" s="15"/>
    </row>
    <row r="59087" spans="2:2">
      <c r="B59087" s="15"/>
    </row>
    <row r="59088" spans="2:2">
      <c r="B59088" s="15"/>
    </row>
    <row r="59089" spans="2:2">
      <c r="B59089" s="15"/>
    </row>
    <row r="59090" spans="2:2">
      <c r="B59090" s="15"/>
    </row>
    <row r="59091" spans="2:2">
      <c r="B59091" s="15"/>
    </row>
    <row r="59092" spans="2:2">
      <c r="B59092" s="15"/>
    </row>
    <row r="59093" spans="2:2">
      <c r="B59093" s="15"/>
    </row>
    <row r="59094" spans="2:2">
      <c r="B59094" s="15"/>
    </row>
    <row r="59095" spans="2:2">
      <c r="B59095" s="15"/>
    </row>
    <row r="59096" spans="2:2">
      <c r="B59096" s="15"/>
    </row>
    <row r="59097" spans="2:2">
      <c r="B59097" s="15"/>
    </row>
    <row r="59098" spans="2:2">
      <c r="B59098" s="15"/>
    </row>
    <row r="59099" spans="2:2">
      <c r="B59099" s="15"/>
    </row>
    <row r="59100" spans="2:2">
      <c r="B59100" s="15"/>
    </row>
    <row r="59101" spans="2:2">
      <c r="B59101" s="15"/>
    </row>
    <row r="59102" spans="2:2">
      <c r="B59102" s="15"/>
    </row>
    <row r="59103" spans="2:2">
      <c r="B59103" s="15"/>
    </row>
    <row r="59104" spans="2:2">
      <c r="B59104" s="15"/>
    </row>
    <row r="59105" spans="2:2">
      <c r="B59105" s="15"/>
    </row>
    <row r="59106" spans="2:2">
      <c r="B59106" s="15"/>
    </row>
    <row r="59107" spans="2:2">
      <c r="B59107" s="15"/>
    </row>
    <row r="59108" spans="2:2">
      <c r="B59108" s="15"/>
    </row>
    <row r="59109" spans="2:2">
      <c r="B59109" s="15"/>
    </row>
    <row r="59110" spans="2:2">
      <c r="B59110" s="15"/>
    </row>
    <row r="59111" spans="2:2">
      <c r="B59111" s="15"/>
    </row>
    <row r="59112" spans="2:2">
      <c r="B59112" s="15"/>
    </row>
    <row r="59113" spans="2:2">
      <c r="B59113" s="15"/>
    </row>
    <row r="59114" spans="2:2">
      <c r="B59114" s="15"/>
    </row>
    <row r="59115" spans="2:2">
      <c r="B59115" s="15"/>
    </row>
    <row r="59116" spans="2:2">
      <c r="B59116" s="15"/>
    </row>
    <row r="59117" spans="2:2">
      <c r="B59117" s="15"/>
    </row>
    <row r="59118" spans="2:2">
      <c r="B59118" s="15"/>
    </row>
    <row r="59119" spans="2:2">
      <c r="B59119" s="15"/>
    </row>
    <row r="59120" spans="2:2">
      <c r="B59120" s="15"/>
    </row>
    <row r="59121" spans="2:2">
      <c r="B59121" s="15"/>
    </row>
    <row r="59122" spans="2:2">
      <c r="B59122" s="15"/>
    </row>
    <row r="59123" spans="2:2">
      <c r="B59123" s="15"/>
    </row>
    <row r="59124" spans="2:2">
      <c r="B59124" s="15"/>
    </row>
    <row r="59125" spans="2:2">
      <c r="B59125" s="15"/>
    </row>
    <row r="59126" spans="2:2">
      <c r="B59126" s="15"/>
    </row>
    <row r="59127" spans="2:2">
      <c r="B59127" s="15"/>
    </row>
    <row r="59128" spans="2:2">
      <c r="B59128" s="15"/>
    </row>
    <row r="59129" spans="2:2">
      <c r="B59129" s="15"/>
    </row>
    <row r="59130" spans="2:2">
      <c r="B59130" s="15"/>
    </row>
    <row r="59131" spans="2:2">
      <c r="B59131" s="15"/>
    </row>
    <row r="59132" spans="2:2">
      <c r="B59132" s="15"/>
    </row>
    <row r="59133" spans="2:2">
      <c r="B59133" s="15"/>
    </row>
    <row r="59134" spans="2:2">
      <c r="B59134" s="15"/>
    </row>
    <row r="59135" spans="2:2">
      <c r="B59135" s="15"/>
    </row>
    <row r="59136" spans="2:2">
      <c r="B59136" s="15"/>
    </row>
    <row r="59137" spans="2:2">
      <c r="B59137" s="15"/>
    </row>
    <row r="59138" spans="2:2">
      <c r="B59138" s="15"/>
    </row>
    <row r="59139" spans="2:2">
      <c r="B59139" s="15"/>
    </row>
    <row r="59140" spans="2:2">
      <c r="B59140" s="15"/>
    </row>
    <row r="59141" spans="2:2">
      <c r="B59141" s="15"/>
    </row>
    <row r="59142" spans="2:2">
      <c r="B59142" s="15"/>
    </row>
    <row r="59143" spans="2:2">
      <c r="B59143" s="15"/>
    </row>
    <row r="59144" spans="2:2">
      <c r="B59144" s="15"/>
    </row>
    <row r="59145" spans="2:2">
      <c r="B59145" s="15"/>
    </row>
    <row r="59146" spans="2:2">
      <c r="B59146" s="15"/>
    </row>
    <row r="59147" spans="2:2">
      <c r="B59147" s="15"/>
    </row>
    <row r="59148" spans="2:2">
      <c r="B59148" s="15"/>
    </row>
    <row r="59149" spans="2:2">
      <c r="B59149" s="15"/>
    </row>
    <row r="59150" spans="2:2">
      <c r="B59150" s="15"/>
    </row>
    <row r="59151" spans="2:2">
      <c r="B59151" s="15"/>
    </row>
    <row r="59152" spans="2:2">
      <c r="B59152" s="15"/>
    </row>
    <row r="59153" spans="2:2">
      <c r="B59153" s="15"/>
    </row>
    <row r="59154" spans="2:2">
      <c r="B59154" s="15"/>
    </row>
    <row r="59155" spans="2:2">
      <c r="B59155" s="15"/>
    </row>
    <row r="59156" spans="2:2">
      <c r="B59156" s="15"/>
    </row>
    <row r="59157" spans="2:2">
      <c r="B59157" s="15"/>
    </row>
    <row r="59158" spans="2:2">
      <c r="B59158" s="15"/>
    </row>
    <row r="59159" spans="2:2">
      <c r="B59159" s="15"/>
    </row>
    <row r="59160" spans="2:2">
      <c r="B59160" s="15"/>
    </row>
    <row r="59161" spans="2:2">
      <c r="B59161" s="15"/>
    </row>
    <row r="59162" spans="2:2">
      <c r="B59162" s="15"/>
    </row>
    <row r="59163" spans="2:2">
      <c r="B59163" s="15"/>
    </row>
    <row r="59164" spans="2:2">
      <c r="B59164" s="15"/>
    </row>
    <row r="59165" spans="2:2">
      <c r="B59165" s="15"/>
    </row>
    <row r="59166" spans="2:2">
      <c r="B59166" s="15"/>
    </row>
    <row r="59167" spans="2:2">
      <c r="B59167" s="15"/>
    </row>
    <row r="59168" spans="2:2">
      <c r="B59168" s="15"/>
    </row>
    <row r="59169" spans="2:2">
      <c r="B59169" s="15"/>
    </row>
    <row r="59170" spans="2:2">
      <c r="B59170" s="15"/>
    </row>
    <row r="59171" spans="2:2">
      <c r="B59171" s="15"/>
    </row>
    <row r="59172" spans="2:2">
      <c r="B59172" s="15"/>
    </row>
    <row r="59173" spans="2:2">
      <c r="B59173" s="15"/>
    </row>
    <row r="59174" spans="2:2">
      <c r="B59174" s="15"/>
    </row>
    <row r="59175" spans="2:2">
      <c r="B59175" s="15"/>
    </row>
    <row r="59176" spans="2:2">
      <c r="B59176" s="15"/>
    </row>
    <row r="59177" spans="2:2">
      <c r="B59177" s="15"/>
    </row>
    <row r="59178" spans="2:2">
      <c r="B59178" s="15"/>
    </row>
    <row r="59179" spans="2:2">
      <c r="B59179" s="15"/>
    </row>
    <row r="59180" spans="2:2">
      <c r="B59180" s="15"/>
    </row>
    <row r="59181" spans="2:2">
      <c r="B59181" s="15"/>
    </row>
    <row r="59182" spans="2:2">
      <c r="B59182" s="15"/>
    </row>
    <row r="59183" spans="2:2">
      <c r="B59183" s="15"/>
    </row>
    <row r="59184" spans="2:2">
      <c r="B59184" s="15"/>
    </row>
    <row r="59185" spans="2:2">
      <c r="B59185" s="15"/>
    </row>
    <row r="59186" spans="2:2">
      <c r="B59186" s="15"/>
    </row>
    <row r="59187" spans="2:2">
      <c r="B59187" s="15"/>
    </row>
    <row r="59188" spans="2:2">
      <c r="B59188" s="15"/>
    </row>
    <row r="59189" spans="2:2">
      <c r="B59189" s="15"/>
    </row>
    <row r="59190" spans="2:2">
      <c r="B59190" s="15"/>
    </row>
    <row r="59191" spans="2:2">
      <c r="B59191" s="15"/>
    </row>
    <row r="59192" spans="2:2">
      <c r="B59192" s="15"/>
    </row>
    <row r="59193" spans="2:2">
      <c r="B59193" s="15"/>
    </row>
    <row r="59194" spans="2:2">
      <c r="B59194" s="15"/>
    </row>
    <row r="59195" spans="2:2">
      <c r="B59195" s="15"/>
    </row>
    <row r="59196" spans="2:2">
      <c r="B59196" s="15"/>
    </row>
    <row r="59197" spans="2:2">
      <c r="B59197" s="15"/>
    </row>
    <row r="59198" spans="2:2">
      <c r="B59198" s="15"/>
    </row>
    <row r="59199" spans="2:2">
      <c r="B59199" s="15"/>
    </row>
    <row r="59200" spans="2:2">
      <c r="B59200" s="15"/>
    </row>
    <row r="59201" spans="2:2">
      <c r="B59201" s="15"/>
    </row>
    <row r="59202" spans="2:2">
      <c r="B59202" s="15"/>
    </row>
    <row r="59203" spans="2:2">
      <c r="B59203" s="15"/>
    </row>
    <row r="59204" spans="2:2">
      <c r="B59204" s="15"/>
    </row>
    <row r="59205" spans="2:2">
      <c r="B59205" s="15"/>
    </row>
    <row r="59206" spans="2:2">
      <c r="B59206" s="15"/>
    </row>
    <row r="59207" spans="2:2">
      <c r="B59207" s="15"/>
    </row>
    <row r="59208" spans="2:2">
      <c r="B59208" s="15"/>
    </row>
    <row r="59209" spans="2:2">
      <c r="B59209" s="15"/>
    </row>
    <row r="59210" spans="2:2">
      <c r="B59210" s="15"/>
    </row>
    <row r="59211" spans="2:2">
      <c r="B59211" s="15"/>
    </row>
    <row r="59212" spans="2:2">
      <c r="B59212" s="15"/>
    </row>
    <row r="59213" spans="2:2">
      <c r="B59213" s="15"/>
    </row>
    <row r="59214" spans="2:2">
      <c r="B59214" s="15"/>
    </row>
    <row r="59215" spans="2:2">
      <c r="B59215" s="15"/>
    </row>
    <row r="59216" spans="2:2">
      <c r="B59216" s="15"/>
    </row>
    <row r="59217" spans="2:2">
      <c r="B59217" s="15"/>
    </row>
    <row r="59218" spans="2:2">
      <c r="B59218" s="15"/>
    </row>
    <row r="59219" spans="2:2">
      <c r="B59219" s="15"/>
    </row>
    <row r="59220" spans="2:2">
      <c r="B59220" s="15"/>
    </row>
    <row r="59221" spans="2:2">
      <c r="B59221" s="15"/>
    </row>
    <row r="59222" spans="2:2">
      <c r="B59222" s="15"/>
    </row>
    <row r="59223" spans="2:2">
      <c r="B59223" s="15"/>
    </row>
    <row r="59224" spans="2:2">
      <c r="B59224" s="15"/>
    </row>
    <row r="59225" spans="2:2">
      <c r="B59225" s="15"/>
    </row>
    <row r="59226" spans="2:2">
      <c r="B59226" s="15"/>
    </row>
    <row r="59227" spans="2:2">
      <c r="B59227" s="15"/>
    </row>
    <row r="59228" spans="2:2">
      <c r="B59228" s="15"/>
    </row>
    <row r="59229" spans="2:2">
      <c r="B59229" s="15"/>
    </row>
    <row r="59230" spans="2:2">
      <c r="B59230" s="15"/>
    </row>
    <row r="59231" spans="2:2">
      <c r="B59231" s="15"/>
    </row>
    <row r="59232" spans="2:2">
      <c r="B59232" s="15"/>
    </row>
    <row r="59233" spans="2:2">
      <c r="B59233" s="15"/>
    </row>
    <row r="59234" spans="2:2">
      <c r="B59234" s="15"/>
    </row>
    <row r="59235" spans="2:2">
      <c r="B59235" s="15"/>
    </row>
    <row r="59236" spans="2:2">
      <c r="B59236" s="15"/>
    </row>
    <row r="59237" spans="2:2">
      <c r="B59237" s="15"/>
    </row>
    <row r="59238" spans="2:2">
      <c r="B59238" s="15"/>
    </row>
    <row r="59239" spans="2:2">
      <c r="B59239" s="15"/>
    </row>
    <row r="59240" spans="2:2">
      <c r="B59240" s="15"/>
    </row>
    <row r="59241" spans="2:2">
      <c r="B59241" s="15"/>
    </row>
    <row r="59242" spans="2:2">
      <c r="B59242" s="15"/>
    </row>
    <row r="59243" spans="2:2">
      <c r="B59243" s="15"/>
    </row>
    <row r="59244" spans="2:2">
      <c r="B59244" s="15"/>
    </row>
    <row r="59245" spans="2:2">
      <c r="B59245" s="15"/>
    </row>
    <row r="59246" spans="2:2">
      <c r="B59246" s="15"/>
    </row>
    <row r="59247" spans="2:2">
      <c r="B59247" s="15"/>
    </row>
    <row r="59248" spans="2:2">
      <c r="B59248" s="15"/>
    </row>
    <row r="59249" spans="2:2">
      <c r="B59249" s="15"/>
    </row>
    <row r="59250" spans="2:2">
      <c r="B59250" s="15"/>
    </row>
    <row r="59251" spans="2:2">
      <c r="B59251" s="15"/>
    </row>
    <row r="59252" spans="2:2">
      <c r="B59252" s="15"/>
    </row>
    <row r="59253" spans="2:2">
      <c r="B59253" s="15"/>
    </row>
    <row r="59254" spans="2:2">
      <c r="B59254" s="15"/>
    </row>
    <row r="59255" spans="2:2">
      <c r="B59255" s="15"/>
    </row>
    <row r="59256" spans="2:2">
      <c r="B59256" s="15"/>
    </row>
    <row r="59257" spans="2:2">
      <c r="B59257" s="15"/>
    </row>
    <row r="59258" spans="2:2">
      <c r="B59258" s="15"/>
    </row>
    <row r="59259" spans="2:2">
      <c r="B59259" s="15"/>
    </row>
    <row r="59260" spans="2:2">
      <c r="B59260" s="15"/>
    </row>
    <row r="59261" spans="2:2">
      <c r="B59261" s="15"/>
    </row>
    <row r="59262" spans="2:2">
      <c r="B59262" s="15"/>
    </row>
    <row r="59263" spans="2:2">
      <c r="B59263" s="15"/>
    </row>
    <row r="59264" spans="2:2">
      <c r="B59264" s="15"/>
    </row>
    <row r="59265" spans="2:2">
      <c r="B59265" s="15"/>
    </row>
    <row r="59266" spans="2:2">
      <c r="B59266" s="15"/>
    </row>
    <row r="59267" spans="2:2">
      <c r="B59267" s="15"/>
    </row>
    <row r="59268" spans="2:2">
      <c r="B59268" s="15"/>
    </row>
    <row r="59269" spans="2:2">
      <c r="B59269" s="15"/>
    </row>
    <row r="59270" spans="2:2">
      <c r="B59270" s="15"/>
    </row>
    <row r="59271" spans="2:2">
      <c r="B59271" s="15"/>
    </row>
    <row r="59272" spans="2:2">
      <c r="B59272" s="15"/>
    </row>
    <row r="59273" spans="2:2">
      <c r="B59273" s="15"/>
    </row>
    <row r="59274" spans="2:2">
      <c r="B59274" s="15"/>
    </row>
    <row r="59275" spans="2:2">
      <c r="B59275" s="15"/>
    </row>
    <row r="59276" spans="2:2">
      <c r="B59276" s="15"/>
    </row>
    <row r="59277" spans="2:2">
      <c r="B59277" s="15"/>
    </row>
    <row r="59278" spans="2:2">
      <c r="B59278" s="15"/>
    </row>
    <row r="59279" spans="2:2">
      <c r="B59279" s="15"/>
    </row>
    <row r="59280" spans="2:2">
      <c r="B59280" s="15"/>
    </row>
    <row r="59281" spans="2:2">
      <c r="B59281" s="15"/>
    </row>
    <row r="59282" spans="2:2">
      <c r="B59282" s="15"/>
    </row>
    <row r="59283" spans="2:2">
      <c r="B59283" s="15"/>
    </row>
    <row r="59284" spans="2:2">
      <c r="B59284" s="15"/>
    </row>
    <row r="59285" spans="2:2">
      <c r="B59285" s="15"/>
    </row>
    <row r="59286" spans="2:2">
      <c r="B59286" s="15"/>
    </row>
    <row r="59287" spans="2:2">
      <c r="B59287" s="15"/>
    </row>
    <row r="59288" spans="2:2">
      <c r="B59288" s="15"/>
    </row>
    <row r="59289" spans="2:2">
      <c r="B59289" s="15"/>
    </row>
    <row r="59290" spans="2:2">
      <c r="B59290" s="15"/>
    </row>
    <row r="59291" spans="2:2">
      <c r="B59291" s="15"/>
    </row>
    <row r="59292" spans="2:2">
      <c r="B59292" s="15"/>
    </row>
    <row r="59293" spans="2:2">
      <c r="B59293" s="15"/>
    </row>
    <row r="59294" spans="2:2">
      <c r="B59294" s="15"/>
    </row>
    <row r="59295" spans="2:2">
      <c r="B59295" s="15"/>
    </row>
    <row r="59296" spans="2:2">
      <c r="B59296" s="15"/>
    </row>
    <row r="59297" spans="2:2">
      <c r="B59297" s="15"/>
    </row>
    <row r="59298" spans="2:2">
      <c r="B59298" s="15"/>
    </row>
    <row r="59299" spans="2:2">
      <c r="B59299" s="15"/>
    </row>
    <row r="59300" spans="2:2">
      <c r="B59300" s="15"/>
    </row>
    <row r="59301" spans="2:2">
      <c r="B59301" s="15"/>
    </row>
    <row r="59302" spans="2:2">
      <c r="B59302" s="15"/>
    </row>
    <row r="59303" spans="2:2">
      <c r="B59303" s="15"/>
    </row>
    <row r="59304" spans="2:2">
      <c r="B59304" s="15"/>
    </row>
    <row r="59305" spans="2:2">
      <c r="B59305" s="15"/>
    </row>
    <row r="59306" spans="2:2">
      <c r="B59306" s="15"/>
    </row>
    <row r="59307" spans="2:2">
      <c r="B59307" s="15"/>
    </row>
    <row r="59308" spans="2:2">
      <c r="B59308" s="15"/>
    </row>
    <row r="59309" spans="2:2">
      <c r="B59309" s="15"/>
    </row>
    <row r="59310" spans="2:2">
      <c r="B59310" s="15"/>
    </row>
    <row r="59311" spans="2:2">
      <c r="B59311" s="15"/>
    </row>
    <row r="59312" spans="2:2">
      <c r="B59312" s="15"/>
    </row>
    <row r="59313" spans="2:2">
      <c r="B59313" s="15"/>
    </row>
    <row r="59314" spans="2:2">
      <c r="B59314" s="15"/>
    </row>
    <row r="59315" spans="2:2">
      <c r="B59315" s="15"/>
    </row>
    <row r="59316" spans="2:2">
      <c r="B59316" s="15"/>
    </row>
    <row r="59317" spans="2:2">
      <c r="B59317" s="15"/>
    </row>
    <row r="59318" spans="2:2">
      <c r="B59318" s="15"/>
    </row>
    <row r="59319" spans="2:2">
      <c r="B59319" s="15"/>
    </row>
    <row r="59320" spans="2:2">
      <c r="B59320" s="15"/>
    </row>
    <row r="59321" spans="2:2">
      <c r="B59321" s="15"/>
    </row>
    <row r="59322" spans="2:2">
      <c r="B59322" s="15"/>
    </row>
    <row r="59323" spans="2:2">
      <c r="B59323" s="15"/>
    </row>
    <row r="59324" spans="2:2">
      <c r="B59324" s="15"/>
    </row>
    <row r="59325" spans="2:2">
      <c r="B59325" s="15"/>
    </row>
    <row r="59326" spans="2:2">
      <c r="B59326" s="15"/>
    </row>
    <row r="59327" spans="2:2">
      <c r="B59327" s="15"/>
    </row>
    <row r="59328" spans="2:2">
      <c r="B59328" s="15"/>
    </row>
    <row r="59329" spans="2:2">
      <c r="B59329" s="15"/>
    </row>
    <row r="59330" spans="2:2">
      <c r="B59330" s="15"/>
    </row>
    <row r="59331" spans="2:2">
      <c r="B59331" s="15"/>
    </row>
    <row r="59332" spans="2:2">
      <c r="B59332" s="15"/>
    </row>
    <row r="59333" spans="2:2">
      <c r="B59333" s="15"/>
    </row>
    <row r="59334" spans="2:2">
      <c r="B59334" s="15"/>
    </row>
    <row r="59335" spans="2:2">
      <c r="B59335" s="15"/>
    </row>
    <row r="59336" spans="2:2">
      <c r="B59336" s="15"/>
    </row>
    <row r="59337" spans="2:2">
      <c r="B59337" s="15"/>
    </row>
    <row r="59338" spans="2:2">
      <c r="B59338" s="15"/>
    </row>
    <row r="59339" spans="2:2">
      <c r="B59339" s="15"/>
    </row>
    <row r="59340" spans="2:2">
      <c r="B59340" s="15"/>
    </row>
    <row r="59341" spans="2:2">
      <c r="B59341" s="15"/>
    </row>
    <row r="59342" spans="2:2">
      <c r="B59342" s="15"/>
    </row>
    <row r="59343" spans="2:2">
      <c r="B59343" s="15"/>
    </row>
    <row r="59344" spans="2:2">
      <c r="B59344" s="15"/>
    </row>
    <row r="59345" spans="2:2">
      <c r="B59345" s="15"/>
    </row>
    <row r="59346" spans="2:2">
      <c r="B59346" s="15"/>
    </row>
    <row r="59347" spans="2:2">
      <c r="B59347" s="15"/>
    </row>
    <row r="59348" spans="2:2">
      <c r="B59348" s="15"/>
    </row>
    <row r="59349" spans="2:2">
      <c r="B59349" s="15"/>
    </row>
    <row r="59350" spans="2:2">
      <c r="B59350" s="15"/>
    </row>
    <row r="59351" spans="2:2">
      <c r="B59351" s="15"/>
    </row>
    <row r="59352" spans="2:2">
      <c r="B59352" s="15"/>
    </row>
    <row r="59353" spans="2:2">
      <c r="B59353" s="15"/>
    </row>
    <row r="59354" spans="2:2">
      <c r="B59354" s="15"/>
    </row>
    <row r="59355" spans="2:2">
      <c r="B59355" s="15"/>
    </row>
    <row r="59356" spans="2:2">
      <c r="B59356" s="15"/>
    </row>
    <row r="59357" spans="2:2">
      <c r="B59357" s="15"/>
    </row>
    <row r="59358" spans="2:2">
      <c r="B59358" s="15"/>
    </row>
    <row r="59359" spans="2:2">
      <c r="B59359" s="15"/>
    </row>
    <row r="59360" spans="2:2">
      <c r="B59360" s="15"/>
    </row>
    <row r="59361" spans="2:2">
      <c r="B59361" s="15"/>
    </row>
    <row r="59362" spans="2:2">
      <c r="B59362" s="15"/>
    </row>
    <row r="59363" spans="2:2">
      <c r="B59363" s="15"/>
    </row>
    <row r="59364" spans="2:2">
      <c r="B59364" s="15"/>
    </row>
    <row r="59365" spans="2:2">
      <c r="B59365" s="15"/>
    </row>
    <row r="59366" spans="2:2">
      <c r="B59366" s="15"/>
    </row>
    <row r="59367" spans="2:2">
      <c r="B59367" s="15"/>
    </row>
    <row r="59368" spans="2:2">
      <c r="B59368" s="15"/>
    </row>
    <row r="59369" spans="2:2">
      <c r="B59369" s="15"/>
    </row>
    <row r="59370" spans="2:2">
      <c r="B59370" s="15"/>
    </row>
    <row r="59371" spans="2:2">
      <c r="B59371" s="15"/>
    </row>
    <row r="59372" spans="2:2">
      <c r="B59372" s="15"/>
    </row>
    <row r="59373" spans="2:2">
      <c r="B59373" s="15"/>
    </row>
    <row r="59374" spans="2:2">
      <c r="B59374" s="15"/>
    </row>
    <row r="59375" spans="2:2">
      <c r="B59375" s="15"/>
    </row>
    <row r="59376" spans="2:2">
      <c r="B59376" s="15"/>
    </row>
    <row r="59377" spans="2:2">
      <c r="B59377" s="15"/>
    </row>
    <row r="59378" spans="2:2">
      <c r="B59378" s="15"/>
    </row>
    <row r="59379" spans="2:2">
      <c r="B59379" s="15"/>
    </row>
    <row r="59380" spans="2:2">
      <c r="B59380" s="15"/>
    </row>
    <row r="59381" spans="2:2">
      <c r="B59381" s="15"/>
    </row>
    <row r="59382" spans="2:2">
      <c r="B59382" s="15"/>
    </row>
    <row r="59383" spans="2:2">
      <c r="B59383" s="15"/>
    </row>
    <row r="59384" spans="2:2">
      <c r="B59384" s="15"/>
    </row>
    <row r="59385" spans="2:2">
      <c r="B59385" s="15"/>
    </row>
    <row r="59386" spans="2:2">
      <c r="B59386" s="15"/>
    </row>
    <row r="59387" spans="2:2">
      <c r="B59387" s="15"/>
    </row>
    <row r="59388" spans="2:2">
      <c r="B59388" s="15"/>
    </row>
    <row r="59389" spans="2:2">
      <c r="B59389" s="15"/>
    </row>
    <row r="59390" spans="2:2">
      <c r="B59390" s="15"/>
    </row>
    <row r="59391" spans="2:2">
      <c r="B59391" s="15"/>
    </row>
    <row r="59392" spans="2:2">
      <c r="B59392" s="15"/>
    </row>
    <row r="59393" spans="2:2">
      <c r="B59393" s="15"/>
    </row>
    <row r="59394" spans="2:2">
      <c r="B59394" s="15"/>
    </row>
    <row r="59395" spans="2:2">
      <c r="B59395" s="15"/>
    </row>
    <row r="59396" spans="2:2">
      <c r="B59396" s="15"/>
    </row>
    <row r="59397" spans="2:2">
      <c r="B59397" s="15"/>
    </row>
    <row r="59398" spans="2:2">
      <c r="B59398" s="15"/>
    </row>
    <row r="59399" spans="2:2">
      <c r="B59399" s="15"/>
    </row>
    <row r="59400" spans="2:2">
      <c r="B59400" s="15"/>
    </row>
    <row r="59401" spans="2:2">
      <c r="B59401" s="15"/>
    </row>
    <row r="59402" spans="2:2">
      <c r="B59402" s="15"/>
    </row>
    <row r="59403" spans="2:2">
      <c r="B59403" s="15"/>
    </row>
    <row r="59404" spans="2:2">
      <c r="B59404" s="15"/>
    </row>
    <row r="59405" spans="2:2">
      <c r="B59405" s="15"/>
    </row>
    <row r="59406" spans="2:2">
      <c r="B59406" s="15"/>
    </row>
    <row r="59407" spans="2:2">
      <c r="B59407" s="15"/>
    </row>
    <row r="59408" spans="2:2">
      <c r="B59408" s="15"/>
    </row>
    <row r="59409" spans="2:2">
      <c r="B59409" s="15"/>
    </row>
    <row r="59410" spans="2:2">
      <c r="B59410" s="15"/>
    </row>
    <row r="59411" spans="2:2">
      <c r="B59411" s="15"/>
    </row>
    <row r="59412" spans="2:2">
      <c r="B59412" s="15"/>
    </row>
    <row r="59413" spans="2:2">
      <c r="B59413" s="15"/>
    </row>
    <row r="59414" spans="2:2">
      <c r="B59414" s="15"/>
    </row>
    <row r="59415" spans="2:2">
      <c r="B59415" s="15"/>
    </row>
    <row r="59416" spans="2:2">
      <c r="B59416" s="15"/>
    </row>
    <row r="59417" spans="2:2">
      <c r="B59417" s="15"/>
    </row>
    <row r="59418" spans="2:2">
      <c r="B59418" s="15"/>
    </row>
    <row r="59419" spans="2:2">
      <c r="B59419" s="15"/>
    </row>
    <row r="59420" spans="2:2">
      <c r="B59420" s="15"/>
    </row>
    <row r="59421" spans="2:2">
      <c r="B59421" s="15"/>
    </row>
    <row r="59422" spans="2:2">
      <c r="B59422" s="15"/>
    </row>
    <row r="59423" spans="2:2">
      <c r="B59423" s="15"/>
    </row>
    <row r="59424" spans="2:2">
      <c r="B59424" s="15"/>
    </row>
    <row r="59425" spans="2:2">
      <c r="B59425" s="15"/>
    </row>
    <row r="59426" spans="2:2">
      <c r="B59426" s="15"/>
    </row>
    <row r="59427" spans="2:2">
      <c r="B59427" s="15"/>
    </row>
    <row r="59428" spans="2:2">
      <c r="B59428" s="15"/>
    </row>
    <row r="59429" spans="2:2">
      <c r="B59429" s="15"/>
    </row>
    <row r="59430" spans="2:2">
      <c r="B59430" s="15"/>
    </row>
    <row r="59431" spans="2:2">
      <c r="B59431" s="15"/>
    </row>
    <row r="59432" spans="2:2">
      <c r="B59432" s="15"/>
    </row>
    <row r="59433" spans="2:2">
      <c r="B59433" s="15"/>
    </row>
    <row r="59434" spans="2:2">
      <c r="B59434" s="15"/>
    </row>
    <row r="59435" spans="2:2">
      <c r="B59435" s="15"/>
    </row>
    <row r="59436" spans="2:2">
      <c r="B59436" s="15"/>
    </row>
    <row r="59437" spans="2:2">
      <c r="B59437" s="15"/>
    </row>
    <row r="59438" spans="2:2">
      <c r="B59438" s="15"/>
    </row>
    <row r="59439" spans="2:2">
      <c r="B59439" s="15"/>
    </row>
    <row r="59440" spans="2:2">
      <c r="B59440" s="15"/>
    </row>
    <row r="59441" spans="2:2">
      <c r="B59441" s="15"/>
    </row>
    <row r="59442" spans="2:2">
      <c r="B59442" s="15"/>
    </row>
    <row r="59443" spans="2:2">
      <c r="B59443" s="15"/>
    </row>
    <row r="59444" spans="2:2">
      <c r="B59444" s="15"/>
    </row>
    <row r="59445" spans="2:2">
      <c r="B59445" s="15"/>
    </row>
    <row r="59446" spans="2:2">
      <c r="B59446" s="15"/>
    </row>
    <row r="59447" spans="2:2">
      <c r="B59447" s="15"/>
    </row>
    <row r="59448" spans="2:2">
      <c r="B59448" s="15"/>
    </row>
    <row r="59449" spans="2:2">
      <c r="B59449" s="15"/>
    </row>
    <row r="59450" spans="2:2">
      <c r="B59450" s="15"/>
    </row>
    <row r="59451" spans="2:2">
      <c r="B59451" s="15"/>
    </row>
    <row r="59452" spans="2:2">
      <c r="B59452" s="15"/>
    </row>
    <row r="59453" spans="2:2">
      <c r="B59453" s="15"/>
    </row>
    <row r="59454" spans="2:2">
      <c r="B59454" s="15"/>
    </row>
    <row r="59455" spans="2:2">
      <c r="B59455" s="15"/>
    </row>
    <row r="59456" spans="2:2">
      <c r="B59456" s="15"/>
    </row>
    <row r="59457" spans="2:2">
      <c r="B59457" s="15"/>
    </row>
    <row r="59458" spans="2:2">
      <c r="B59458" s="15"/>
    </row>
    <row r="59459" spans="2:2">
      <c r="B59459" s="15"/>
    </row>
    <row r="59460" spans="2:2">
      <c r="B59460" s="15"/>
    </row>
    <row r="59461" spans="2:2">
      <c r="B59461" s="15"/>
    </row>
    <row r="59462" spans="2:2">
      <c r="B59462" s="15"/>
    </row>
    <row r="59463" spans="2:2">
      <c r="B59463" s="15"/>
    </row>
    <row r="59464" spans="2:2">
      <c r="B59464" s="15"/>
    </row>
    <row r="59465" spans="2:2">
      <c r="B59465" s="15"/>
    </row>
    <row r="59466" spans="2:2">
      <c r="B59466" s="15"/>
    </row>
    <row r="59467" spans="2:2">
      <c r="B59467" s="15"/>
    </row>
    <row r="59468" spans="2:2">
      <c r="B59468" s="15"/>
    </row>
    <row r="59469" spans="2:2">
      <c r="B59469" s="15"/>
    </row>
    <row r="59470" spans="2:2">
      <c r="B59470" s="15"/>
    </row>
    <row r="59471" spans="2:2">
      <c r="B59471" s="15"/>
    </row>
    <row r="59472" spans="2:2">
      <c r="B59472" s="15"/>
    </row>
    <row r="59473" spans="2:2">
      <c r="B59473" s="15"/>
    </row>
    <row r="59474" spans="2:2">
      <c r="B59474" s="15"/>
    </row>
    <row r="59475" spans="2:2">
      <c r="B59475" s="15"/>
    </row>
    <row r="59476" spans="2:2">
      <c r="B59476" s="15"/>
    </row>
    <row r="59477" spans="2:2">
      <c r="B59477" s="15"/>
    </row>
    <row r="59478" spans="2:2">
      <c r="B59478" s="15"/>
    </row>
    <row r="59479" spans="2:2">
      <c r="B59479" s="15"/>
    </row>
    <row r="59480" spans="2:2">
      <c r="B59480" s="15"/>
    </row>
    <row r="59481" spans="2:2">
      <c r="B59481" s="15"/>
    </row>
    <row r="59482" spans="2:2">
      <c r="B59482" s="15"/>
    </row>
    <row r="59483" spans="2:2">
      <c r="B59483" s="15"/>
    </row>
    <row r="59484" spans="2:2">
      <c r="B59484" s="15"/>
    </row>
    <row r="59485" spans="2:2">
      <c r="B59485" s="15"/>
    </row>
    <row r="59486" spans="2:2">
      <c r="B59486" s="15"/>
    </row>
    <row r="59487" spans="2:2">
      <c r="B59487" s="15"/>
    </row>
    <row r="59488" spans="2:2">
      <c r="B59488" s="15"/>
    </row>
    <row r="59489" spans="2:2">
      <c r="B59489" s="15"/>
    </row>
    <row r="59490" spans="2:2">
      <c r="B59490" s="15"/>
    </row>
    <row r="59491" spans="2:2">
      <c r="B59491" s="15"/>
    </row>
    <row r="59492" spans="2:2">
      <c r="B59492" s="15"/>
    </row>
    <row r="59493" spans="2:2">
      <c r="B59493" s="15"/>
    </row>
    <row r="59494" spans="2:2">
      <c r="B59494" s="15"/>
    </row>
    <row r="59495" spans="2:2">
      <c r="B59495" s="15"/>
    </row>
    <row r="59496" spans="2:2">
      <c r="B59496" s="15"/>
    </row>
    <row r="59497" spans="2:2">
      <c r="B59497" s="15"/>
    </row>
    <row r="59498" spans="2:2">
      <c r="B59498" s="15"/>
    </row>
    <row r="59499" spans="2:2">
      <c r="B59499" s="15"/>
    </row>
    <row r="59500" spans="2:2">
      <c r="B59500" s="15"/>
    </row>
    <row r="59501" spans="2:2">
      <c r="B59501" s="15"/>
    </row>
    <row r="59502" spans="2:2">
      <c r="B59502" s="15"/>
    </row>
    <row r="59503" spans="2:2">
      <c r="B59503" s="15"/>
    </row>
    <row r="59504" spans="2:2">
      <c r="B59504" s="15"/>
    </row>
    <row r="59505" spans="2:2">
      <c r="B59505" s="15"/>
    </row>
    <row r="59506" spans="2:2">
      <c r="B59506" s="15"/>
    </row>
    <row r="59507" spans="2:2">
      <c r="B59507" s="15"/>
    </row>
    <row r="59508" spans="2:2">
      <c r="B59508" s="15"/>
    </row>
    <row r="59509" spans="2:2">
      <c r="B59509" s="15"/>
    </row>
    <row r="59510" spans="2:2">
      <c r="B59510" s="15"/>
    </row>
    <row r="59511" spans="2:2">
      <c r="B59511" s="15"/>
    </row>
    <row r="59512" spans="2:2">
      <c r="B59512" s="15"/>
    </row>
    <row r="59513" spans="2:2">
      <c r="B59513" s="15"/>
    </row>
    <row r="59514" spans="2:2">
      <c r="B59514" s="15"/>
    </row>
    <row r="59515" spans="2:2">
      <c r="B59515" s="15"/>
    </row>
    <row r="59516" spans="2:2">
      <c r="B59516" s="15"/>
    </row>
    <row r="59517" spans="2:2">
      <c r="B59517" s="15"/>
    </row>
    <row r="59518" spans="2:2">
      <c r="B59518" s="15"/>
    </row>
    <row r="59519" spans="2:2">
      <c r="B59519" s="15"/>
    </row>
    <row r="59520" spans="2:2">
      <c r="B59520" s="15"/>
    </row>
    <row r="59521" spans="2:2">
      <c r="B59521" s="15"/>
    </row>
    <row r="59522" spans="2:2">
      <c r="B59522" s="15"/>
    </row>
    <row r="59523" spans="2:2">
      <c r="B59523" s="15"/>
    </row>
    <row r="59524" spans="2:2">
      <c r="B59524" s="15"/>
    </row>
    <row r="59525" spans="2:2">
      <c r="B59525" s="15"/>
    </row>
    <row r="59526" spans="2:2">
      <c r="B59526" s="15"/>
    </row>
    <row r="59527" spans="2:2">
      <c r="B59527" s="15"/>
    </row>
    <row r="59528" spans="2:2">
      <c r="B59528" s="15"/>
    </row>
    <row r="59529" spans="2:2">
      <c r="B59529" s="15"/>
    </row>
    <row r="59530" spans="2:2">
      <c r="B59530" s="15"/>
    </row>
    <row r="59531" spans="2:2">
      <c r="B59531" s="15"/>
    </row>
    <row r="59532" spans="2:2">
      <c r="B59532" s="15"/>
    </row>
    <row r="59533" spans="2:2">
      <c r="B59533" s="15"/>
    </row>
    <row r="59534" spans="2:2">
      <c r="B59534" s="15"/>
    </row>
    <row r="59535" spans="2:2">
      <c r="B59535" s="15"/>
    </row>
    <row r="59536" spans="2:2">
      <c r="B59536" s="15"/>
    </row>
    <row r="59537" spans="2:2">
      <c r="B59537" s="15"/>
    </row>
    <row r="59538" spans="2:2">
      <c r="B59538" s="15"/>
    </row>
    <row r="59539" spans="2:2">
      <c r="B59539" s="15"/>
    </row>
    <row r="59540" spans="2:2">
      <c r="B59540" s="15"/>
    </row>
    <row r="59541" spans="2:2">
      <c r="B59541" s="15"/>
    </row>
    <row r="59542" spans="2:2">
      <c r="B59542" s="15"/>
    </row>
    <row r="59543" spans="2:2">
      <c r="B59543" s="15"/>
    </row>
    <row r="59544" spans="2:2">
      <c r="B59544" s="15"/>
    </row>
    <row r="59545" spans="2:2">
      <c r="B59545" s="15"/>
    </row>
    <row r="59546" spans="2:2">
      <c r="B59546" s="15"/>
    </row>
    <row r="59547" spans="2:2">
      <c r="B59547" s="15"/>
    </row>
    <row r="59548" spans="2:2">
      <c r="B59548" s="15"/>
    </row>
    <row r="59549" spans="2:2">
      <c r="B59549" s="15"/>
    </row>
    <row r="59550" spans="2:2">
      <c r="B59550" s="15"/>
    </row>
    <row r="59551" spans="2:2">
      <c r="B59551" s="15"/>
    </row>
    <row r="59552" spans="2:2">
      <c r="B59552" s="15"/>
    </row>
    <row r="59553" spans="2:2">
      <c r="B59553" s="15"/>
    </row>
    <row r="59554" spans="2:2">
      <c r="B59554" s="15"/>
    </row>
    <row r="59555" spans="2:2">
      <c r="B59555" s="15"/>
    </row>
    <row r="59556" spans="2:2">
      <c r="B59556" s="15"/>
    </row>
    <row r="59557" spans="2:2">
      <c r="B59557" s="15"/>
    </row>
    <row r="59558" spans="2:2">
      <c r="B59558" s="15"/>
    </row>
    <row r="59559" spans="2:2">
      <c r="B59559" s="15"/>
    </row>
    <row r="59560" spans="2:2">
      <c r="B59560" s="15"/>
    </row>
    <row r="59561" spans="2:2">
      <c r="B59561" s="15"/>
    </row>
    <row r="59562" spans="2:2">
      <c r="B59562" s="15"/>
    </row>
    <row r="59563" spans="2:2">
      <c r="B59563" s="15"/>
    </row>
    <row r="59564" spans="2:2">
      <c r="B59564" s="15"/>
    </row>
    <row r="59565" spans="2:2">
      <c r="B59565" s="15"/>
    </row>
    <row r="59566" spans="2:2">
      <c r="B59566" s="15"/>
    </row>
    <row r="59567" spans="2:2">
      <c r="B59567" s="15"/>
    </row>
    <row r="59568" spans="2:2">
      <c r="B59568" s="15"/>
    </row>
    <row r="59569" spans="2:2">
      <c r="B59569" s="15"/>
    </row>
    <row r="59570" spans="2:2">
      <c r="B59570" s="15"/>
    </row>
    <row r="59571" spans="2:2">
      <c r="B59571" s="15"/>
    </row>
    <row r="59572" spans="2:2">
      <c r="B59572" s="15"/>
    </row>
    <row r="59573" spans="2:2">
      <c r="B59573" s="15"/>
    </row>
    <row r="59574" spans="2:2">
      <c r="B59574" s="15"/>
    </row>
    <row r="59575" spans="2:2">
      <c r="B59575" s="15"/>
    </row>
    <row r="59576" spans="2:2">
      <c r="B59576" s="15"/>
    </row>
    <row r="59577" spans="2:2">
      <c r="B59577" s="15"/>
    </row>
    <row r="59578" spans="2:2">
      <c r="B59578" s="15"/>
    </row>
    <row r="59579" spans="2:2">
      <c r="B59579" s="15"/>
    </row>
    <row r="59580" spans="2:2">
      <c r="B59580" s="15"/>
    </row>
    <row r="59581" spans="2:2">
      <c r="B59581" s="15"/>
    </row>
    <row r="59582" spans="2:2">
      <c r="B59582" s="15"/>
    </row>
    <row r="59583" spans="2:2">
      <c r="B59583" s="15"/>
    </row>
    <row r="59584" spans="2:2">
      <c r="B59584" s="15"/>
    </row>
    <row r="59585" spans="2:2">
      <c r="B59585" s="15"/>
    </row>
    <row r="59586" spans="2:2">
      <c r="B59586" s="15"/>
    </row>
    <row r="59587" spans="2:2">
      <c r="B59587" s="15"/>
    </row>
    <row r="59588" spans="2:2">
      <c r="B59588" s="15"/>
    </row>
    <row r="59589" spans="2:2">
      <c r="B59589" s="15"/>
    </row>
    <row r="59590" spans="2:2">
      <c r="B59590" s="15"/>
    </row>
    <row r="59591" spans="2:2">
      <c r="B59591" s="15"/>
    </row>
    <row r="59592" spans="2:2">
      <c r="B59592" s="15"/>
    </row>
    <row r="59593" spans="2:2">
      <c r="B59593" s="15"/>
    </row>
    <row r="59594" spans="2:2">
      <c r="B59594" s="15"/>
    </row>
    <row r="59595" spans="2:2">
      <c r="B59595" s="15"/>
    </row>
    <row r="59596" spans="2:2">
      <c r="B59596" s="15"/>
    </row>
    <row r="59597" spans="2:2">
      <c r="B59597" s="15"/>
    </row>
    <row r="59598" spans="2:2">
      <c r="B59598" s="15"/>
    </row>
    <row r="59599" spans="2:2">
      <c r="B59599" s="15"/>
    </row>
    <row r="59600" spans="2:2">
      <c r="B59600" s="15"/>
    </row>
    <row r="59601" spans="2:2">
      <c r="B59601" s="15"/>
    </row>
    <row r="59602" spans="2:2">
      <c r="B59602" s="15"/>
    </row>
    <row r="59603" spans="2:2">
      <c r="B59603" s="15"/>
    </row>
    <row r="59604" spans="2:2">
      <c r="B59604" s="15"/>
    </row>
    <row r="59605" spans="2:2">
      <c r="B59605" s="15"/>
    </row>
    <row r="59606" spans="2:2">
      <c r="B59606" s="15"/>
    </row>
    <row r="59607" spans="2:2">
      <c r="B59607" s="15"/>
    </row>
    <row r="59608" spans="2:2">
      <c r="B59608" s="15"/>
    </row>
    <row r="59609" spans="2:2">
      <c r="B59609" s="15"/>
    </row>
    <row r="59610" spans="2:2">
      <c r="B59610" s="15"/>
    </row>
    <row r="59611" spans="2:2">
      <c r="B59611" s="15"/>
    </row>
    <row r="59612" spans="2:2">
      <c r="B59612" s="15"/>
    </row>
    <row r="59613" spans="2:2">
      <c r="B59613" s="15"/>
    </row>
    <row r="59614" spans="2:2">
      <c r="B59614" s="15"/>
    </row>
    <row r="59615" spans="2:2">
      <c r="B59615" s="15"/>
    </row>
    <row r="59616" spans="2:2">
      <c r="B59616" s="15"/>
    </row>
    <row r="59617" spans="2:2">
      <c r="B59617" s="15"/>
    </row>
    <row r="59618" spans="2:2">
      <c r="B59618" s="15"/>
    </row>
    <row r="59619" spans="2:2">
      <c r="B59619" s="15"/>
    </row>
    <row r="59620" spans="2:2">
      <c r="B59620" s="15"/>
    </row>
    <row r="59621" spans="2:2">
      <c r="B59621" s="15"/>
    </row>
    <row r="59622" spans="2:2">
      <c r="B59622" s="15"/>
    </row>
    <row r="59623" spans="2:2">
      <c r="B59623" s="15"/>
    </row>
    <row r="59624" spans="2:2">
      <c r="B59624" s="15"/>
    </row>
    <row r="59625" spans="2:2">
      <c r="B59625" s="15"/>
    </row>
    <row r="59626" spans="2:2">
      <c r="B59626" s="15"/>
    </row>
    <row r="59627" spans="2:2">
      <c r="B59627" s="15"/>
    </row>
    <row r="59628" spans="2:2">
      <c r="B59628" s="15"/>
    </row>
    <row r="59629" spans="2:2">
      <c r="B59629" s="15"/>
    </row>
    <row r="59630" spans="2:2">
      <c r="B59630" s="15"/>
    </row>
    <row r="59631" spans="2:2">
      <c r="B59631" s="15"/>
    </row>
    <row r="59632" spans="2:2">
      <c r="B59632" s="15"/>
    </row>
    <row r="59633" spans="2:2">
      <c r="B59633" s="15"/>
    </row>
    <row r="59634" spans="2:2">
      <c r="B59634" s="15"/>
    </row>
    <row r="59635" spans="2:2">
      <c r="B59635" s="15"/>
    </row>
    <row r="59636" spans="2:2">
      <c r="B59636" s="15"/>
    </row>
    <row r="59637" spans="2:2">
      <c r="B59637" s="15"/>
    </row>
    <row r="59638" spans="2:2">
      <c r="B59638" s="15"/>
    </row>
    <row r="59639" spans="2:2">
      <c r="B59639" s="15"/>
    </row>
    <row r="59640" spans="2:2">
      <c r="B59640" s="15"/>
    </row>
    <row r="59641" spans="2:2">
      <c r="B59641" s="15"/>
    </row>
    <row r="59642" spans="2:2">
      <c r="B59642" s="15"/>
    </row>
    <row r="59643" spans="2:2">
      <c r="B59643" s="15"/>
    </row>
    <row r="59644" spans="2:2">
      <c r="B59644" s="15"/>
    </row>
    <row r="59645" spans="2:2">
      <c r="B59645" s="15"/>
    </row>
    <row r="59646" spans="2:2">
      <c r="B59646" s="15"/>
    </row>
    <row r="59647" spans="2:2">
      <c r="B59647" s="15"/>
    </row>
    <row r="59648" spans="2:2">
      <c r="B59648" s="15"/>
    </row>
    <row r="59649" spans="2:2">
      <c r="B59649" s="15"/>
    </row>
    <row r="59650" spans="2:2">
      <c r="B59650" s="15"/>
    </row>
    <row r="59651" spans="2:2">
      <c r="B59651" s="15"/>
    </row>
    <row r="59652" spans="2:2">
      <c r="B59652" s="15"/>
    </row>
    <row r="59653" spans="2:2">
      <c r="B59653" s="15"/>
    </row>
    <row r="59654" spans="2:2">
      <c r="B59654" s="15"/>
    </row>
    <row r="59655" spans="2:2">
      <c r="B59655" s="15"/>
    </row>
    <row r="59656" spans="2:2">
      <c r="B59656" s="15"/>
    </row>
    <row r="59657" spans="2:2">
      <c r="B59657" s="15"/>
    </row>
    <row r="59658" spans="2:2">
      <c r="B59658" s="15"/>
    </row>
    <row r="59659" spans="2:2">
      <c r="B59659" s="15"/>
    </row>
    <row r="59660" spans="2:2">
      <c r="B59660" s="15"/>
    </row>
    <row r="59661" spans="2:2">
      <c r="B59661" s="15"/>
    </row>
    <row r="59662" spans="2:2">
      <c r="B59662" s="15"/>
    </row>
    <row r="59663" spans="2:2">
      <c r="B59663" s="15"/>
    </row>
    <row r="59664" spans="2:2">
      <c r="B59664" s="15"/>
    </row>
    <row r="59665" spans="2:2">
      <c r="B59665" s="15"/>
    </row>
    <row r="59666" spans="2:2">
      <c r="B59666" s="15"/>
    </row>
    <row r="59667" spans="2:2">
      <c r="B59667" s="15"/>
    </row>
    <row r="59668" spans="2:2">
      <c r="B59668" s="15"/>
    </row>
    <row r="59669" spans="2:2">
      <c r="B59669" s="15"/>
    </row>
    <row r="59670" spans="2:2">
      <c r="B59670" s="15"/>
    </row>
    <row r="59671" spans="2:2">
      <c r="B59671" s="15"/>
    </row>
    <row r="59672" spans="2:2">
      <c r="B59672" s="15"/>
    </row>
    <row r="59673" spans="2:2">
      <c r="B59673" s="15"/>
    </row>
    <row r="59674" spans="2:2">
      <c r="B59674" s="15"/>
    </row>
    <row r="59675" spans="2:2">
      <c r="B59675" s="15"/>
    </row>
    <row r="59676" spans="2:2">
      <c r="B59676" s="15"/>
    </row>
    <row r="59677" spans="2:2">
      <c r="B59677" s="15"/>
    </row>
    <row r="59678" spans="2:2">
      <c r="B59678" s="15"/>
    </row>
    <row r="59679" spans="2:2">
      <c r="B59679" s="15"/>
    </row>
    <row r="59680" spans="2:2">
      <c r="B59680" s="15"/>
    </row>
    <row r="59681" spans="2:2">
      <c r="B59681" s="15"/>
    </row>
    <row r="59682" spans="2:2">
      <c r="B59682" s="15"/>
    </row>
    <row r="59683" spans="2:2">
      <c r="B59683" s="15"/>
    </row>
    <row r="59684" spans="2:2">
      <c r="B59684" s="15"/>
    </row>
    <row r="59685" spans="2:2">
      <c r="B59685" s="15"/>
    </row>
    <row r="59686" spans="2:2">
      <c r="B59686" s="15"/>
    </row>
    <row r="59687" spans="2:2">
      <c r="B59687" s="15"/>
    </row>
    <row r="59688" spans="2:2">
      <c r="B59688" s="15"/>
    </row>
    <row r="59689" spans="2:2">
      <c r="B59689" s="15"/>
    </row>
    <row r="59690" spans="2:2">
      <c r="B59690" s="15"/>
    </row>
    <row r="59691" spans="2:2">
      <c r="B59691" s="15"/>
    </row>
    <row r="59692" spans="2:2">
      <c r="B59692" s="15"/>
    </row>
    <row r="59693" spans="2:2">
      <c r="B59693" s="15"/>
    </row>
    <row r="59694" spans="2:2">
      <c r="B59694" s="15"/>
    </row>
    <row r="59695" spans="2:2">
      <c r="B59695" s="15"/>
    </row>
    <row r="59696" spans="2:2">
      <c r="B59696" s="15"/>
    </row>
    <row r="59697" spans="2:2">
      <c r="B59697" s="15"/>
    </row>
    <row r="59698" spans="2:2">
      <c r="B59698" s="15"/>
    </row>
    <row r="59699" spans="2:2">
      <c r="B59699" s="15"/>
    </row>
    <row r="59700" spans="2:2">
      <c r="B59700" s="15"/>
    </row>
    <row r="59701" spans="2:2">
      <c r="B59701" s="15"/>
    </row>
    <row r="59702" spans="2:2">
      <c r="B59702" s="15"/>
    </row>
    <row r="59703" spans="2:2">
      <c r="B59703" s="15"/>
    </row>
    <row r="59704" spans="2:2">
      <c r="B59704" s="15"/>
    </row>
    <row r="59705" spans="2:2">
      <c r="B59705" s="15"/>
    </row>
    <row r="59706" spans="2:2">
      <c r="B59706" s="15"/>
    </row>
    <row r="59707" spans="2:2">
      <c r="B59707" s="15"/>
    </row>
    <row r="59708" spans="2:2">
      <c r="B59708" s="15"/>
    </row>
    <row r="59709" spans="2:2">
      <c r="B59709" s="15"/>
    </row>
    <row r="59710" spans="2:2">
      <c r="B59710" s="15"/>
    </row>
    <row r="59711" spans="2:2">
      <c r="B59711" s="15"/>
    </row>
    <row r="59712" spans="2:2">
      <c r="B59712" s="15"/>
    </row>
    <row r="59713" spans="2:2">
      <c r="B59713" s="15"/>
    </row>
    <row r="59714" spans="2:2">
      <c r="B59714" s="15"/>
    </row>
    <row r="59715" spans="2:2">
      <c r="B59715" s="15"/>
    </row>
    <row r="59716" spans="2:2">
      <c r="B59716" s="15"/>
    </row>
    <row r="59717" spans="2:2">
      <c r="B59717" s="15"/>
    </row>
    <row r="59718" spans="2:2">
      <c r="B59718" s="15"/>
    </row>
    <row r="59719" spans="2:2">
      <c r="B59719" s="15"/>
    </row>
    <row r="59720" spans="2:2">
      <c r="B59720" s="15"/>
    </row>
    <row r="59721" spans="2:2">
      <c r="B59721" s="15"/>
    </row>
    <row r="59722" spans="2:2">
      <c r="B59722" s="15"/>
    </row>
    <row r="59723" spans="2:2">
      <c r="B59723" s="15"/>
    </row>
    <row r="59724" spans="2:2">
      <c r="B59724" s="15"/>
    </row>
    <row r="59725" spans="2:2">
      <c r="B59725" s="15"/>
    </row>
    <row r="59726" spans="2:2">
      <c r="B59726" s="15"/>
    </row>
    <row r="59727" spans="2:2">
      <c r="B59727" s="15"/>
    </row>
    <row r="59728" spans="2:2">
      <c r="B59728" s="15"/>
    </row>
    <row r="59729" spans="2:2">
      <c r="B59729" s="15"/>
    </row>
    <row r="59730" spans="2:2">
      <c r="B59730" s="15"/>
    </row>
    <row r="59731" spans="2:2">
      <c r="B59731" s="15"/>
    </row>
    <row r="59732" spans="2:2">
      <c r="B59732" s="15"/>
    </row>
    <row r="59733" spans="2:2">
      <c r="B59733" s="15"/>
    </row>
    <row r="59734" spans="2:2">
      <c r="B59734" s="15"/>
    </row>
    <row r="59735" spans="2:2">
      <c r="B59735" s="15"/>
    </row>
    <row r="59736" spans="2:2">
      <c r="B59736" s="15"/>
    </row>
    <row r="59737" spans="2:2">
      <c r="B59737" s="15"/>
    </row>
    <row r="59738" spans="2:2">
      <c r="B59738" s="15"/>
    </row>
    <row r="59739" spans="2:2">
      <c r="B59739" s="15"/>
    </row>
    <row r="59740" spans="2:2">
      <c r="B59740" s="15"/>
    </row>
    <row r="59741" spans="2:2">
      <c r="B59741" s="15"/>
    </row>
    <row r="59742" spans="2:2">
      <c r="B59742" s="15"/>
    </row>
    <row r="59743" spans="2:2">
      <c r="B59743" s="15"/>
    </row>
    <row r="59744" spans="2:2">
      <c r="B59744" s="15"/>
    </row>
    <row r="59745" spans="2:2">
      <c r="B59745" s="15"/>
    </row>
    <row r="59746" spans="2:2">
      <c r="B59746" s="15"/>
    </row>
    <row r="59747" spans="2:2">
      <c r="B59747" s="15"/>
    </row>
    <row r="59748" spans="2:2">
      <c r="B59748" s="15"/>
    </row>
    <row r="59749" spans="2:2">
      <c r="B59749" s="15"/>
    </row>
    <row r="59750" spans="2:2">
      <c r="B59750" s="15"/>
    </row>
    <row r="59751" spans="2:2">
      <c r="B59751" s="15"/>
    </row>
    <row r="59752" spans="2:2">
      <c r="B59752" s="15"/>
    </row>
    <row r="59753" spans="2:2">
      <c r="B59753" s="15"/>
    </row>
    <row r="59754" spans="2:2">
      <c r="B59754" s="15"/>
    </row>
    <row r="59755" spans="2:2">
      <c r="B59755" s="15"/>
    </row>
    <row r="59756" spans="2:2">
      <c r="B59756" s="15"/>
    </row>
    <row r="59757" spans="2:2">
      <c r="B59757" s="15"/>
    </row>
    <row r="59758" spans="2:2">
      <c r="B59758" s="15"/>
    </row>
    <row r="59759" spans="2:2">
      <c r="B59759" s="15"/>
    </row>
    <row r="59760" spans="2:2">
      <c r="B59760" s="15"/>
    </row>
    <row r="59761" spans="2:2">
      <c r="B59761" s="15"/>
    </row>
    <row r="59762" spans="2:2">
      <c r="B59762" s="15"/>
    </row>
    <row r="59763" spans="2:2">
      <c r="B59763" s="15"/>
    </row>
    <row r="59764" spans="2:2">
      <c r="B59764" s="15"/>
    </row>
    <row r="59765" spans="2:2">
      <c r="B59765" s="15"/>
    </row>
    <row r="59766" spans="2:2">
      <c r="B59766" s="15"/>
    </row>
    <row r="59767" spans="2:2">
      <c r="B59767" s="15"/>
    </row>
    <row r="59768" spans="2:2">
      <c r="B59768" s="15"/>
    </row>
    <row r="59769" spans="2:2">
      <c r="B59769" s="15"/>
    </row>
    <row r="59770" spans="2:2">
      <c r="B59770" s="15"/>
    </row>
    <row r="59771" spans="2:2">
      <c r="B59771" s="15"/>
    </row>
    <row r="59772" spans="2:2">
      <c r="B59772" s="15"/>
    </row>
    <row r="59773" spans="2:2">
      <c r="B59773" s="15"/>
    </row>
    <row r="59774" spans="2:2">
      <c r="B59774" s="15"/>
    </row>
    <row r="59775" spans="2:2">
      <c r="B59775" s="15"/>
    </row>
    <row r="59776" spans="2:2">
      <c r="B59776" s="15"/>
    </row>
    <row r="59777" spans="2:2">
      <c r="B59777" s="15"/>
    </row>
    <row r="59778" spans="2:2">
      <c r="B59778" s="15"/>
    </row>
    <row r="59779" spans="2:2">
      <c r="B59779" s="15"/>
    </row>
    <row r="59780" spans="2:2">
      <c r="B59780" s="15"/>
    </row>
    <row r="59781" spans="2:2">
      <c r="B59781" s="15"/>
    </row>
    <row r="59782" spans="2:2">
      <c r="B59782" s="15"/>
    </row>
    <row r="59783" spans="2:2">
      <c r="B59783" s="15"/>
    </row>
    <row r="59784" spans="2:2">
      <c r="B59784" s="15"/>
    </row>
    <row r="59785" spans="2:2">
      <c r="B59785" s="15"/>
    </row>
    <row r="59786" spans="2:2">
      <c r="B59786" s="15"/>
    </row>
    <row r="59787" spans="2:2">
      <c r="B59787" s="15"/>
    </row>
    <row r="59788" spans="2:2">
      <c r="B59788" s="15"/>
    </row>
    <row r="59789" spans="2:2">
      <c r="B59789" s="15"/>
    </row>
    <row r="59790" spans="2:2">
      <c r="B59790" s="15"/>
    </row>
    <row r="59791" spans="2:2">
      <c r="B59791" s="15"/>
    </row>
    <row r="59792" spans="2:2">
      <c r="B59792" s="15"/>
    </row>
    <row r="59793" spans="2:2">
      <c r="B59793" s="15"/>
    </row>
    <row r="59794" spans="2:2">
      <c r="B59794" s="15"/>
    </row>
    <row r="59795" spans="2:2">
      <c r="B59795" s="15"/>
    </row>
    <row r="59796" spans="2:2">
      <c r="B59796" s="15"/>
    </row>
    <row r="59797" spans="2:2">
      <c r="B59797" s="15"/>
    </row>
    <row r="59798" spans="2:2">
      <c r="B59798" s="15"/>
    </row>
    <row r="59799" spans="2:2">
      <c r="B59799" s="15"/>
    </row>
    <row r="59800" spans="2:2">
      <c r="B59800" s="15"/>
    </row>
    <row r="59801" spans="2:2">
      <c r="B59801" s="15"/>
    </row>
    <row r="59802" spans="2:2">
      <c r="B59802" s="15"/>
    </row>
    <row r="59803" spans="2:2">
      <c r="B59803" s="15"/>
    </row>
    <row r="59804" spans="2:2">
      <c r="B59804" s="15"/>
    </row>
    <row r="59805" spans="2:2">
      <c r="B59805" s="15"/>
    </row>
    <row r="59806" spans="2:2">
      <c r="B59806" s="15"/>
    </row>
    <row r="59807" spans="2:2">
      <c r="B59807" s="15"/>
    </row>
    <row r="59808" spans="2:2">
      <c r="B59808" s="15"/>
    </row>
    <row r="59809" spans="2:2">
      <c r="B59809" s="15"/>
    </row>
    <row r="59810" spans="2:2">
      <c r="B59810" s="15"/>
    </row>
    <row r="59811" spans="2:2">
      <c r="B59811" s="15"/>
    </row>
    <row r="59812" spans="2:2">
      <c r="B59812" s="15"/>
    </row>
    <row r="59813" spans="2:2">
      <c r="B59813" s="15"/>
    </row>
    <row r="59814" spans="2:2">
      <c r="B59814" s="15"/>
    </row>
    <row r="59815" spans="2:2">
      <c r="B59815" s="15"/>
    </row>
    <row r="59816" spans="2:2">
      <c r="B59816" s="15"/>
    </row>
    <row r="59817" spans="2:2">
      <c r="B59817" s="15"/>
    </row>
    <row r="59818" spans="2:2">
      <c r="B59818" s="15"/>
    </row>
    <row r="59819" spans="2:2">
      <c r="B59819" s="15"/>
    </row>
    <row r="59820" spans="2:2">
      <c r="B59820" s="15"/>
    </row>
    <row r="59821" spans="2:2">
      <c r="B59821" s="15"/>
    </row>
    <row r="59822" spans="2:2">
      <c r="B59822" s="15"/>
    </row>
    <row r="59823" spans="2:2">
      <c r="B59823" s="15"/>
    </row>
    <row r="59824" spans="2:2">
      <c r="B59824" s="15"/>
    </row>
    <row r="59825" spans="2:2">
      <c r="B59825" s="15"/>
    </row>
    <row r="59826" spans="2:2">
      <c r="B59826" s="15"/>
    </row>
    <row r="59827" spans="2:2">
      <c r="B59827" s="15"/>
    </row>
    <row r="59828" spans="2:2">
      <c r="B59828" s="15"/>
    </row>
    <row r="59829" spans="2:2">
      <c r="B59829" s="15"/>
    </row>
    <row r="59830" spans="2:2">
      <c r="B59830" s="15"/>
    </row>
    <row r="59831" spans="2:2">
      <c r="B59831" s="15"/>
    </row>
    <row r="59832" spans="2:2">
      <c r="B59832" s="15"/>
    </row>
    <row r="59833" spans="2:2">
      <c r="B59833" s="15"/>
    </row>
    <row r="59834" spans="2:2">
      <c r="B59834" s="15"/>
    </row>
    <row r="59835" spans="2:2">
      <c r="B59835" s="15"/>
    </row>
    <row r="59836" spans="2:2">
      <c r="B59836" s="15"/>
    </row>
    <row r="59837" spans="2:2">
      <c r="B59837" s="15"/>
    </row>
    <row r="59838" spans="2:2">
      <c r="B59838" s="15"/>
    </row>
    <row r="59839" spans="2:2">
      <c r="B59839" s="15"/>
    </row>
    <row r="59840" spans="2:2">
      <c r="B59840" s="15"/>
    </row>
    <row r="59841" spans="2:2">
      <c r="B59841" s="15"/>
    </row>
    <row r="59842" spans="2:2">
      <c r="B59842" s="15"/>
    </row>
    <row r="59843" spans="2:2">
      <c r="B59843" s="15"/>
    </row>
    <row r="59844" spans="2:2">
      <c r="B59844" s="15"/>
    </row>
    <row r="59845" spans="2:2">
      <c r="B59845" s="15"/>
    </row>
    <row r="59846" spans="2:2">
      <c r="B59846" s="15"/>
    </row>
    <row r="59847" spans="2:2">
      <c r="B59847" s="15"/>
    </row>
    <row r="59848" spans="2:2">
      <c r="B59848" s="15"/>
    </row>
    <row r="59849" spans="2:2">
      <c r="B59849" s="15"/>
    </row>
    <row r="59850" spans="2:2">
      <c r="B59850" s="15"/>
    </row>
    <row r="59851" spans="2:2">
      <c r="B59851" s="15"/>
    </row>
    <row r="59852" spans="2:2">
      <c r="B59852" s="15"/>
    </row>
    <row r="59853" spans="2:2">
      <c r="B59853" s="15"/>
    </row>
    <row r="59854" spans="2:2">
      <c r="B59854" s="15"/>
    </row>
    <row r="59855" spans="2:2">
      <c r="B59855" s="15"/>
    </row>
    <row r="59856" spans="2:2">
      <c r="B59856" s="15"/>
    </row>
    <row r="59857" spans="2:2">
      <c r="B59857" s="15"/>
    </row>
    <row r="59858" spans="2:2">
      <c r="B59858" s="15"/>
    </row>
    <row r="59859" spans="2:2">
      <c r="B59859" s="15"/>
    </row>
    <row r="59860" spans="2:2">
      <c r="B59860" s="15"/>
    </row>
    <row r="59861" spans="2:2">
      <c r="B59861" s="15"/>
    </row>
    <row r="59862" spans="2:2">
      <c r="B59862" s="15"/>
    </row>
    <row r="59863" spans="2:2">
      <c r="B59863" s="15"/>
    </row>
    <row r="59864" spans="2:2">
      <c r="B59864" s="15"/>
    </row>
    <row r="59865" spans="2:2">
      <c r="B59865" s="15"/>
    </row>
    <row r="59866" spans="2:2">
      <c r="B59866" s="15"/>
    </row>
    <row r="59867" spans="2:2">
      <c r="B59867" s="15"/>
    </row>
    <row r="59868" spans="2:2">
      <c r="B59868" s="15"/>
    </row>
    <row r="59869" spans="2:2">
      <c r="B59869" s="15"/>
    </row>
    <row r="59870" spans="2:2">
      <c r="B59870" s="15"/>
    </row>
    <row r="59871" spans="2:2">
      <c r="B59871" s="15"/>
    </row>
    <row r="59872" spans="2:2">
      <c r="B59872" s="15"/>
    </row>
    <row r="59873" spans="2:2">
      <c r="B59873" s="15"/>
    </row>
    <row r="59874" spans="2:2">
      <c r="B59874" s="15"/>
    </row>
    <row r="59875" spans="2:2">
      <c r="B59875" s="15"/>
    </row>
    <row r="59876" spans="2:2">
      <c r="B59876" s="15"/>
    </row>
    <row r="59877" spans="2:2">
      <c r="B59877" s="15"/>
    </row>
    <row r="59878" spans="2:2">
      <c r="B59878" s="15"/>
    </row>
    <row r="59879" spans="2:2">
      <c r="B59879" s="15"/>
    </row>
    <row r="59880" spans="2:2">
      <c r="B59880" s="15"/>
    </row>
    <row r="59881" spans="2:2">
      <c r="B59881" s="15"/>
    </row>
    <row r="59882" spans="2:2">
      <c r="B59882" s="15"/>
    </row>
    <row r="59883" spans="2:2">
      <c r="B59883" s="15"/>
    </row>
    <row r="59884" spans="2:2">
      <c r="B59884" s="15"/>
    </row>
    <row r="59885" spans="2:2">
      <c r="B59885" s="15"/>
    </row>
    <row r="59886" spans="2:2">
      <c r="B59886" s="15"/>
    </row>
    <row r="59887" spans="2:2">
      <c r="B59887" s="15"/>
    </row>
    <row r="59888" spans="2:2">
      <c r="B59888" s="15"/>
    </row>
    <row r="59889" spans="2:2">
      <c r="B59889" s="15"/>
    </row>
    <row r="59890" spans="2:2">
      <c r="B59890" s="15"/>
    </row>
    <row r="59891" spans="2:2">
      <c r="B59891" s="15"/>
    </row>
    <row r="59892" spans="2:2">
      <c r="B59892" s="15"/>
    </row>
    <row r="59893" spans="2:2">
      <c r="B59893" s="15"/>
    </row>
    <row r="59894" spans="2:2">
      <c r="B59894" s="15"/>
    </row>
    <row r="59895" spans="2:2">
      <c r="B59895" s="15"/>
    </row>
    <row r="59896" spans="2:2">
      <c r="B59896" s="15"/>
    </row>
    <row r="59897" spans="2:2">
      <c r="B59897" s="15"/>
    </row>
    <row r="59898" spans="2:2">
      <c r="B59898" s="15"/>
    </row>
    <row r="59899" spans="2:2">
      <c r="B59899" s="15"/>
    </row>
    <row r="59900" spans="2:2">
      <c r="B59900" s="15"/>
    </row>
    <row r="59901" spans="2:2">
      <c r="B59901" s="15"/>
    </row>
    <row r="59902" spans="2:2">
      <c r="B59902" s="15"/>
    </row>
    <row r="59903" spans="2:2">
      <c r="B59903" s="15"/>
    </row>
    <row r="59904" spans="2:2">
      <c r="B59904" s="15"/>
    </row>
    <row r="59905" spans="2:2">
      <c r="B59905" s="15"/>
    </row>
    <row r="59906" spans="2:2">
      <c r="B59906" s="15"/>
    </row>
    <row r="59907" spans="2:2">
      <c r="B59907" s="15"/>
    </row>
    <row r="59908" spans="2:2">
      <c r="B59908" s="15"/>
    </row>
    <row r="59909" spans="2:2">
      <c r="B59909" s="15"/>
    </row>
    <row r="59910" spans="2:2">
      <c r="B59910" s="15"/>
    </row>
    <row r="59911" spans="2:2">
      <c r="B59911" s="15"/>
    </row>
    <row r="59912" spans="2:2">
      <c r="B59912" s="15"/>
    </row>
    <row r="59913" spans="2:2">
      <c r="B59913" s="15"/>
    </row>
    <row r="59914" spans="2:2">
      <c r="B59914" s="15"/>
    </row>
    <row r="59915" spans="2:2">
      <c r="B59915" s="15"/>
    </row>
    <row r="59916" spans="2:2">
      <c r="B59916" s="15"/>
    </row>
    <row r="59917" spans="2:2">
      <c r="B59917" s="15"/>
    </row>
    <row r="59918" spans="2:2">
      <c r="B59918" s="15"/>
    </row>
    <row r="59919" spans="2:2">
      <c r="B59919" s="15"/>
    </row>
    <row r="59920" spans="2:2">
      <c r="B59920" s="15"/>
    </row>
    <row r="59921" spans="2:2">
      <c r="B59921" s="15"/>
    </row>
    <row r="59922" spans="2:2">
      <c r="B59922" s="15"/>
    </row>
    <row r="59923" spans="2:2">
      <c r="B59923" s="15"/>
    </row>
    <row r="59924" spans="2:2">
      <c r="B59924" s="15"/>
    </row>
    <row r="59925" spans="2:2">
      <c r="B59925" s="15"/>
    </row>
    <row r="59926" spans="2:2">
      <c r="B59926" s="15"/>
    </row>
    <row r="59927" spans="2:2">
      <c r="B59927" s="15"/>
    </row>
    <row r="59928" spans="2:2">
      <c r="B59928" s="15"/>
    </row>
    <row r="59929" spans="2:2">
      <c r="B59929" s="15"/>
    </row>
    <row r="59930" spans="2:2">
      <c r="B59930" s="15"/>
    </row>
    <row r="59931" spans="2:2">
      <c r="B59931" s="15"/>
    </row>
    <row r="59932" spans="2:2">
      <c r="B59932" s="15"/>
    </row>
    <row r="59933" spans="2:2">
      <c r="B59933" s="15"/>
    </row>
    <row r="59934" spans="2:2">
      <c r="B59934" s="15"/>
    </row>
    <row r="59935" spans="2:2">
      <c r="B59935" s="15"/>
    </row>
    <row r="59936" spans="2:2">
      <c r="B59936" s="15"/>
    </row>
    <row r="59937" spans="2:2">
      <c r="B59937" s="15"/>
    </row>
    <row r="59938" spans="2:2">
      <c r="B59938" s="15"/>
    </row>
    <row r="59939" spans="2:2">
      <c r="B59939" s="15"/>
    </row>
    <row r="59940" spans="2:2">
      <c r="B59940" s="15"/>
    </row>
    <row r="59941" spans="2:2">
      <c r="B59941" s="15"/>
    </row>
    <row r="59942" spans="2:2">
      <c r="B59942" s="15"/>
    </row>
    <row r="59943" spans="2:2">
      <c r="B59943" s="15"/>
    </row>
    <row r="59944" spans="2:2">
      <c r="B59944" s="15"/>
    </row>
    <row r="59945" spans="2:2">
      <c r="B59945" s="15"/>
    </row>
    <row r="59946" spans="2:2">
      <c r="B59946" s="15"/>
    </row>
    <row r="59947" spans="2:2">
      <c r="B59947" s="15"/>
    </row>
    <row r="59948" spans="2:2">
      <c r="B59948" s="15"/>
    </row>
    <row r="59949" spans="2:2">
      <c r="B59949" s="15"/>
    </row>
    <row r="59950" spans="2:2">
      <c r="B59950" s="15"/>
    </row>
    <row r="59951" spans="2:2">
      <c r="B59951" s="15"/>
    </row>
    <row r="59952" spans="2:2">
      <c r="B59952" s="15"/>
    </row>
    <row r="59953" spans="2:2">
      <c r="B59953" s="15"/>
    </row>
    <row r="59954" spans="2:2">
      <c r="B59954" s="15"/>
    </row>
    <row r="59955" spans="2:2">
      <c r="B59955" s="15"/>
    </row>
    <row r="59956" spans="2:2">
      <c r="B59956" s="15"/>
    </row>
    <row r="59957" spans="2:2">
      <c r="B59957" s="15"/>
    </row>
    <row r="59958" spans="2:2">
      <c r="B59958" s="15"/>
    </row>
    <row r="59959" spans="2:2">
      <c r="B59959" s="15"/>
    </row>
    <row r="59960" spans="2:2">
      <c r="B59960" s="15"/>
    </row>
    <row r="59961" spans="2:2">
      <c r="B59961" s="15"/>
    </row>
    <row r="59962" spans="2:2">
      <c r="B59962" s="15"/>
    </row>
    <row r="59963" spans="2:2">
      <c r="B59963" s="15"/>
    </row>
    <row r="59964" spans="2:2">
      <c r="B59964" s="15"/>
    </row>
    <row r="59965" spans="2:2">
      <c r="B59965" s="15"/>
    </row>
    <row r="59966" spans="2:2">
      <c r="B59966" s="15"/>
    </row>
    <row r="59967" spans="2:2">
      <c r="B59967" s="15"/>
    </row>
    <row r="59968" spans="2:2">
      <c r="B59968" s="15"/>
    </row>
    <row r="59969" spans="2:2">
      <c r="B59969" s="15"/>
    </row>
    <row r="59970" spans="2:2">
      <c r="B59970" s="15"/>
    </row>
    <row r="59971" spans="2:2">
      <c r="B59971" s="15"/>
    </row>
    <row r="59972" spans="2:2">
      <c r="B59972" s="15"/>
    </row>
    <row r="59973" spans="2:2">
      <c r="B59973" s="15"/>
    </row>
    <row r="59974" spans="2:2">
      <c r="B59974" s="15"/>
    </row>
    <row r="59975" spans="2:2">
      <c r="B59975" s="15"/>
    </row>
    <row r="59976" spans="2:2">
      <c r="B59976" s="15"/>
    </row>
    <row r="59977" spans="2:2">
      <c r="B59977" s="15"/>
    </row>
    <row r="59978" spans="2:2">
      <c r="B59978" s="15"/>
    </row>
    <row r="59979" spans="2:2">
      <c r="B59979" s="15"/>
    </row>
    <row r="59980" spans="2:2">
      <c r="B59980" s="15"/>
    </row>
    <row r="59981" spans="2:2">
      <c r="B59981" s="15"/>
    </row>
    <row r="59982" spans="2:2">
      <c r="B59982" s="15"/>
    </row>
    <row r="59983" spans="2:2">
      <c r="B59983" s="15"/>
    </row>
    <row r="59984" spans="2:2">
      <c r="B59984" s="15"/>
    </row>
    <row r="59985" spans="2:2">
      <c r="B59985" s="15"/>
    </row>
    <row r="59986" spans="2:2">
      <c r="B59986" s="15"/>
    </row>
    <row r="59987" spans="2:2">
      <c r="B59987" s="15"/>
    </row>
    <row r="59988" spans="2:2">
      <c r="B59988" s="15"/>
    </row>
    <row r="59989" spans="2:2">
      <c r="B59989" s="15"/>
    </row>
    <row r="59990" spans="2:2">
      <c r="B59990" s="15"/>
    </row>
    <row r="59991" spans="2:2">
      <c r="B59991" s="15"/>
    </row>
    <row r="59992" spans="2:2">
      <c r="B59992" s="15"/>
    </row>
    <row r="59993" spans="2:2">
      <c r="B59993" s="15"/>
    </row>
    <row r="59994" spans="2:2">
      <c r="B59994" s="15"/>
    </row>
    <row r="59995" spans="2:2">
      <c r="B59995" s="15"/>
    </row>
    <row r="59996" spans="2:2">
      <c r="B59996" s="15"/>
    </row>
    <row r="59997" spans="2:2">
      <c r="B59997" s="15"/>
    </row>
    <row r="59998" spans="2:2">
      <c r="B59998" s="15"/>
    </row>
    <row r="59999" spans="2:2">
      <c r="B59999" s="15"/>
    </row>
    <row r="60000" spans="2:2">
      <c r="B60000" s="15"/>
    </row>
    <row r="60001" spans="2:2">
      <c r="B60001" s="15"/>
    </row>
    <row r="60002" spans="2:2">
      <c r="B60002" s="15"/>
    </row>
    <row r="60003" spans="2:2">
      <c r="B60003" s="15"/>
    </row>
    <row r="60004" spans="2:2">
      <c r="B60004" s="15"/>
    </row>
    <row r="60005" spans="2:2">
      <c r="B60005" s="15"/>
    </row>
    <row r="60006" spans="2:2">
      <c r="B60006" s="15"/>
    </row>
    <row r="60007" spans="2:2">
      <c r="B60007" s="15"/>
    </row>
    <row r="60008" spans="2:2">
      <c r="B60008" s="15"/>
    </row>
    <row r="60009" spans="2:2">
      <c r="B60009" s="15"/>
    </row>
    <row r="60010" spans="2:2">
      <c r="B60010" s="15"/>
    </row>
    <row r="60011" spans="2:2">
      <c r="B60011" s="15"/>
    </row>
    <row r="60012" spans="2:2">
      <c r="B60012" s="15"/>
    </row>
    <row r="60013" spans="2:2">
      <c r="B60013" s="15"/>
    </row>
    <row r="60014" spans="2:2">
      <c r="B60014" s="15"/>
    </row>
    <row r="60015" spans="2:2">
      <c r="B60015" s="15"/>
    </row>
    <row r="60016" spans="2:2">
      <c r="B60016" s="15"/>
    </row>
    <row r="60017" spans="2:2">
      <c r="B60017" s="15"/>
    </row>
    <row r="60018" spans="2:2">
      <c r="B60018" s="15"/>
    </row>
    <row r="60019" spans="2:2">
      <c r="B60019" s="15"/>
    </row>
    <row r="60020" spans="2:2">
      <c r="B60020" s="15"/>
    </row>
    <row r="60021" spans="2:2">
      <c r="B60021" s="15"/>
    </row>
    <row r="60022" spans="2:2">
      <c r="B60022" s="15"/>
    </row>
    <row r="60023" spans="2:2">
      <c r="B60023" s="15"/>
    </row>
    <row r="60024" spans="2:2">
      <c r="B60024" s="15"/>
    </row>
    <row r="60025" spans="2:2">
      <c r="B60025" s="15"/>
    </row>
    <row r="60026" spans="2:2">
      <c r="B60026" s="15"/>
    </row>
    <row r="60027" spans="2:2">
      <c r="B60027" s="15"/>
    </row>
    <row r="60028" spans="2:2">
      <c r="B60028" s="15"/>
    </row>
    <row r="60029" spans="2:2">
      <c r="B60029" s="15"/>
    </row>
    <row r="60030" spans="2:2">
      <c r="B60030" s="15"/>
    </row>
    <row r="60031" spans="2:2">
      <c r="B60031" s="15"/>
    </row>
    <row r="60032" spans="2:2">
      <c r="B60032" s="15"/>
    </row>
    <row r="60033" spans="2:2">
      <c r="B60033" s="15"/>
    </row>
    <row r="60034" spans="2:2">
      <c r="B60034" s="15"/>
    </row>
    <row r="60035" spans="2:2">
      <c r="B60035" s="15"/>
    </row>
    <row r="60036" spans="2:2">
      <c r="B60036" s="15"/>
    </row>
    <row r="60037" spans="2:2">
      <c r="B60037" s="15"/>
    </row>
    <row r="60038" spans="2:2">
      <c r="B60038" s="15"/>
    </row>
    <row r="60039" spans="2:2">
      <c r="B60039" s="15"/>
    </row>
    <row r="60040" spans="2:2">
      <c r="B60040" s="15"/>
    </row>
    <row r="60041" spans="2:2">
      <c r="B60041" s="15"/>
    </row>
    <row r="60042" spans="2:2">
      <c r="B60042" s="15"/>
    </row>
    <row r="60043" spans="2:2">
      <c r="B60043" s="15"/>
    </row>
    <row r="60044" spans="2:2">
      <c r="B60044" s="15"/>
    </row>
    <row r="60045" spans="2:2">
      <c r="B60045" s="15"/>
    </row>
    <row r="60046" spans="2:2">
      <c r="B60046" s="15"/>
    </row>
    <row r="60047" spans="2:2">
      <c r="B60047" s="15"/>
    </row>
    <row r="60048" spans="2:2">
      <c r="B60048" s="15"/>
    </row>
    <row r="60049" spans="2:2">
      <c r="B60049" s="15"/>
    </row>
    <row r="60050" spans="2:2">
      <c r="B60050" s="15"/>
    </row>
    <row r="60051" spans="2:2">
      <c r="B60051" s="15"/>
    </row>
    <row r="60052" spans="2:2">
      <c r="B60052" s="15"/>
    </row>
    <row r="60053" spans="2:2">
      <c r="B60053" s="15"/>
    </row>
    <row r="60054" spans="2:2">
      <c r="B60054" s="15"/>
    </row>
    <row r="60055" spans="2:2">
      <c r="B60055" s="15"/>
    </row>
    <row r="60056" spans="2:2">
      <c r="B60056" s="15"/>
    </row>
    <row r="60057" spans="2:2">
      <c r="B60057" s="15"/>
    </row>
    <row r="60058" spans="2:2">
      <c r="B60058" s="15"/>
    </row>
    <row r="60059" spans="2:2">
      <c r="B60059" s="15"/>
    </row>
    <row r="60060" spans="2:2">
      <c r="B60060" s="15"/>
    </row>
    <row r="60061" spans="2:2">
      <c r="B60061" s="15"/>
    </row>
    <row r="60062" spans="2:2">
      <c r="B60062" s="15"/>
    </row>
    <row r="60063" spans="2:2">
      <c r="B60063" s="15"/>
    </row>
    <row r="60064" spans="2:2">
      <c r="B60064" s="15"/>
    </row>
    <row r="60065" spans="2:2">
      <c r="B60065" s="15"/>
    </row>
    <row r="60066" spans="2:2">
      <c r="B60066" s="15"/>
    </row>
    <row r="60067" spans="2:2">
      <c r="B60067" s="15"/>
    </row>
    <row r="60068" spans="2:2">
      <c r="B60068" s="15"/>
    </row>
    <row r="60069" spans="2:2">
      <c r="B60069" s="15"/>
    </row>
    <row r="60070" spans="2:2">
      <c r="B60070" s="15"/>
    </row>
    <row r="60071" spans="2:2">
      <c r="B60071" s="15"/>
    </row>
    <row r="60072" spans="2:2">
      <c r="B60072" s="15"/>
    </row>
    <row r="60073" spans="2:2">
      <c r="B60073" s="15"/>
    </row>
    <row r="60074" spans="2:2">
      <c r="B60074" s="15"/>
    </row>
    <row r="60075" spans="2:2">
      <c r="B60075" s="15"/>
    </row>
    <row r="60076" spans="2:2">
      <c r="B60076" s="15"/>
    </row>
    <row r="60077" spans="2:2">
      <c r="B60077" s="15"/>
    </row>
    <row r="60078" spans="2:2">
      <c r="B60078" s="15"/>
    </row>
    <row r="60079" spans="2:2">
      <c r="B60079" s="15"/>
    </row>
    <row r="60080" spans="2:2">
      <c r="B60080" s="15"/>
    </row>
    <row r="60081" spans="2:2">
      <c r="B60081" s="15"/>
    </row>
    <row r="60082" spans="2:2">
      <c r="B60082" s="15"/>
    </row>
    <row r="60083" spans="2:2">
      <c r="B60083" s="15"/>
    </row>
    <row r="60084" spans="2:2">
      <c r="B60084" s="15"/>
    </row>
    <row r="60085" spans="2:2">
      <c r="B60085" s="15"/>
    </row>
    <row r="60086" spans="2:2">
      <c r="B60086" s="15"/>
    </row>
    <row r="60087" spans="2:2">
      <c r="B60087" s="15"/>
    </row>
    <row r="60088" spans="2:2">
      <c r="B60088" s="15"/>
    </row>
    <row r="60089" spans="2:2">
      <c r="B60089" s="15"/>
    </row>
    <row r="60090" spans="2:2">
      <c r="B60090" s="15"/>
    </row>
    <row r="60091" spans="2:2">
      <c r="B60091" s="15"/>
    </row>
    <row r="60092" spans="2:2">
      <c r="B60092" s="15"/>
    </row>
    <row r="60093" spans="2:2">
      <c r="B60093" s="15"/>
    </row>
    <row r="60094" spans="2:2">
      <c r="B60094" s="15"/>
    </row>
    <row r="60095" spans="2:2">
      <c r="B60095" s="15"/>
    </row>
    <row r="60096" spans="2:2">
      <c r="B60096" s="15"/>
    </row>
    <row r="60097" spans="2:2">
      <c r="B60097" s="15"/>
    </row>
    <row r="60098" spans="2:2">
      <c r="B60098" s="15"/>
    </row>
    <row r="60099" spans="2:2">
      <c r="B60099" s="15"/>
    </row>
    <row r="60100" spans="2:2">
      <c r="B60100" s="15"/>
    </row>
    <row r="60101" spans="2:2">
      <c r="B60101" s="15"/>
    </row>
    <row r="60102" spans="2:2">
      <c r="B60102" s="15"/>
    </row>
    <row r="60103" spans="2:2">
      <c r="B60103" s="15"/>
    </row>
    <row r="60104" spans="2:2">
      <c r="B60104" s="15"/>
    </row>
    <row r="60105" spans="2:2">
      <c r="B60105" s="15"/>
    </row>
    <row r="60106" spans="2:2">
      <c r="B60106" s="15"/>
    </row>
    <row r="60107" spans="2:2">
      <c r="B60107" s="15"/>
    </row>
    <row r="60108" spans="2:2">
      <c r="B60108" s="15"/>
    </row>
    <row r="60109" spans="2:2">
      <c r="B60109" s="15"/>
    </row>
    <row r="60110" spans="2:2">
      <c r="B60110" s="15"/>
    </row>
    <row r="60111" spans="2:2">
      <c r="B60111" s="15"/>
    </row>
    <row r="60112" spans="2:2">
      <c r="B60112" s="15"/>
    </row>
    <row r="60113" spans="2:2">
      <c r="B60113" s="15"/>
    </row>
    <row r="60114" spans="2:2">
      <c r="B60114" s="15"/>
    </row>
    <row r="60115" spans="2:2">
      <c r="B60115" s="15"/>
    </row>
    <row r="60116" spans="2:2">
      <c r="B60116" s="15"/>
    </row>
    <row r="60117" spans="2:2">
      <c r="B60117" s="15"/>
    </row>
    <row r="60118" spans="2:2">
      <c r="B60118" s="15"/>
    </row>
    <row r="60119" spans="2:2">
      <c r="B60119" s="15"/>
    </row>
    <row r="60120" spans="2:2">
      <c r="B60120" s="15"/>
    </row>
    <row r="60121" spans="2:2">
      <c r="B60121" s="15"/>
    </row>
    <row r="60122" spans="2:2">
      <c r="B60122" s="15"/>
    </row>
    <row r="60123" spans="2:2">
      <c r="B60123" s="15"/>
    </row>
    <row r="60124" spans="2:2">
      <c r="B60124" s="15"/>
    </row>
    <row r="60125" spans="2:2">
      <c r="B60125" s="15"/>
    </row>
    <row r="60126" spans="2:2">
      <c r="B60126" s="15"/>
    </row>
    <row r="60127" spans="2:2">
      <c r="B60127" s="15"/>
    </row>
    <row r="60128" spans="2:2">
      <c r="B60128" s="15"/>
    </row>
    <row r="60129" spans="2:2">
      <c r="B60129" s="15"/>
    </row>
    <row r="60130" spans="2:2">
      <c r="B60130" s="15"/>
    </row>
    <row r="60131" spans="2:2">
      <c r="B60131" s="15"/>
    </row>
    <row r="60132" spans="2:2">
      <c r="B60132" s="15"/>
    </row>
    <row r="60133" spans="2:2">
      <c r="B60133" s="15"/>
    </row>
    <row r="60134" spans="2:2">
      <c r="B60134" s="15"/>
    </row>
    <row r="60135" spans="2:2">
      <c r="B60135" s="15"/>
    </row>
    <row r="60136" spans="2:2">
      <c r="B60136" s="15"/>
    </row>
    <row r="60137" spans="2:2">
      <c r="B60137" s="15"/>
    </row>
    <row r="60138" spans="2:2">
      <c r="B60138" s="15"/>
    </row>
    <row r="60139" spans="2:2">
      <c r="B60139" s="15"/>
    </row>
    <row r="60140" spans="2:2">
      <c r="B60140" s="15"/>
    </row>
    <row r="60141" spans="2:2">
      <c r="B60141" s="15"/>
    </row>
    <row r="60142" spans="2:2">
      <c r="B60142" s="15"/>
    </row>
    <row r="60143" spans="2:2">
      <c r="B60143" s="15"/>
    </row>
    <row r="60144" spans="2:2">
      <c r="B60144" s="15"/>
    </row>
    <row r="60145" spans="2:2">
      <c r="B60145" s="15"/>
    </row>
    <row r="60146" spans="2:2">
      <c r="B60146" s="15"/>
    </row>
    <row r="60147" spans="2:2">
      <c r="B60147" s="15"/>
    </row>
    <row r="60148" spans="2:2">
      <c r="B60148" s="15"/>
    </row>
    <row r="60149" spans="2:2">
      <c r="B60149" s="15"/>
    </row>
    <row r="60150" spans="2:2">
      <c r="B60150" s="15"/>
    </row>
    <row r="60151" spans="2:2">
      <c r="B60151" s="15"/>
    </row>
    <row r="60152" spans="2:2">
      <c r="B60152" s="15"/>
    </row>
    <row r="60153" spans="2:2">
      <c r="B60153" s="15"/>
    </row>
    <row r="60154" spans="2:2">
      <c r="B60154" s="15"/>
    </row>
    <row r="60155" spans="2:2">
      <c r="B60155" s="15"/>
    </row>
    <row r="60156" spans="2:2">
      <c r="B60156" s="15"/>
    </row>
    <row r="60157" spans="2:2">
      <c r="B60157" s="15"/>
    </row>
    <row r="60158" spans="2:2">
      <c r="B60158" s="15"/>
    </row>
    <row r="60159" spans="2:2">
      <c r="B60159" s="15"/>
    </row>
    <row r="60160" spans="2:2">
      <c r="B60160" s="15"/>
    </row>
    <row r="60161" spans="2:2">
      <c r="B60161" s="15"/>
    </row>
    <row r="60162" spans="2:2">
      <c r="B60162" s="15"/>
    </row>
    <row r="60163" spans="2:2">
      <c r="B60163" s="15"/>
    </row>
    <row r="60164" spans="2:2">
      <c r="B60164" s="15"/>
    </row>
    <row r="60165" spans="2:2">
      <c r="B60165" s="15"/>
    </row>
    <row r="60166" spans="2:2">
      <c r="B60166" s="15"/>
    </row>
    <row r="60167" spans="2:2">
      <c r="B60167" s="15"/>
    </row>
    <row r="60168" spans="2:2">
      <c r="B60168" s="15"/>
    </row>
    <row r="60169" spans="2:2">
      <c r="B60169" s="15"/>
    </row>
    <row r="60170" spans="2:2">
      <c r="B60170" s="15"/>
    </row>
    <row r="60171" spans="2:2">
      <c r="B60171" s="15"/>
    </row>
    <row r="60172" spans="2:2">
      <c r="B60172" s="15"/>
    </row>
    <row r="60173" spans="2:2">
      <c r="B60173" s="15"/>
    </row>
    <row r="60174" spans="2:2">
      <c r="B60174" s="15"/>
    </row>
    <row r="60175" spans="2:2">
      <c r="B60175" s="15"/>
    </row>
    <row r="60176" spans="2:2">
      <c r="B60176" s="15"/>
    </row>
    <row r="60177" spans="2:2">
      <c r="B60177" s="15"/>
    </row>
    <row r="60178" spans="2:2">
      <c r="B60178" s="15"/>
    </row>
    <row r="60179" spans="2:2">
      <c r="B60179" s="15"/>
    </row>
    <row r="60180" spans="2:2">
      <c r="B60180" s="15"/>
    </row>
    <row r="60181" spans="2:2">
      <c r="B60181" s="15"/>
    </row>
    <row r="60182" spans="2:2">
      <c r="B60182" s="15"/>
    </row>
    <row r="60183" spans="2:2">
      <c r="B60183" s="15"/>
    </row>
    <row r="60184" spans="2:2">
      <c r="B60184" s="15"/>
    </row>
    <row r="60185" spans="2:2">
      <c r="B60185" s="15"/>
    </row>
    <row r="60186" spans="2:2">
      <c r="B60186" s="15"/>
    </row>
    <row r="60187" spans="2:2">
      <c r="B60187" s="15"/>
    </row>
    <row r="60188" spans="2:2">
      <c r="B60188" s="15"/>
    </row>
    <row r="60189" spans="2:2">
      <c r="B60189" s="15"/>
    </row>
    <row r="60190" spans="2:2">
      <c r="B60190" s="15"/>
    </row>
    <row r="60191" spans="2:2">
      <c r="B60191" s="15"/>
    </row>
    <row r="60192" spans="2:2">
      <c r="B60192" s="15"/>
    </row>
    <row r="60193" spans="2:2">
      <c r="B60193" s="15"/>
    </row>
    <row r="60194" spans="2:2">
      <c r="B60194" s="15"/>
    </row>
    <row r="60195" spans="2:2">
      <c r="B60195" s="15"/>
    </row>
    <row r="60196" spans="2:2">
      <c r="B60196" s="15"/>
    </row>
    <row r="60197" spans="2:2">
      <c r="B60197" s="15"/>
    </row>
    <row r="60198" spans="2:2">
      <c r="B60198" s="15"/>
    </row>
    <row r="60199" spans="2:2">
      <c r="B60199" s="15"/>
    </row>
    <row r="60200" spans="2:2">
      <c r="B60200" s="15"/>
    </row>
    <row r="60201" spans="2:2">
      <c r="B60201" s="15"/>
    </row>
    <row r="60202" spans="2:2">
      <c r="B60202" s="15"/>
    </row>
    <row r="60203" spans="2:2">
      <c r="B60203" s="15"/>
    </row>
    <row r="60204" spans="2:2">
      <c r="B60204" s="15"/>
    </row>
    <row r="60205" spans="2:2">
      <c r="B60205" s="15"/>
    </row>
    <row r="60206" spans="2:2">
      <c r="B60206" s="15"/>
    </row>
    <row r="60207" spans="2:2">
      <c r="B60207" s="15"/>
    </row>
    <row r="60208" spans="2:2">
      <c r="B60208" s="15"/>
    </row>
    <row r="60209" spans="2:2">
      <c r="B60209" s="15"/>
    </row>
    <row r="60210" spans="2:2">
      <c r="B60210" s="15"/>
    </row>
    <row r="60211" spans="2:2">
      <c r="B60211" s="15"/>
    </row>
    <row r="60212" spans="2:2">
      <c r="B60212" s="15"/>
    </row>
    <row r="60213" spans="2:2">
      <c r="B60213" s="15"/>
    </row>
    <row r="60214" spans="2:2">
      <c r="B60214" s="15"/>
    </row>
    <row r="60215" spans="2:2">
      <c r="B60215" s="15"/>
    </row>
    <row r="60216" spans="2:2">
      <c r="B60216" s="15"/>
    </row>
    <row r="60217" spans="2:2">
      <c r="B60217" s="15"/>
    </row>
    <row r="60218" spans="2:2">
      <c r="B60218" s="15"/>
    </row>
    <row r="60219" spans="2:2">
      <c r="B60219" s="15"/>
    </row>
    <row r="60220" spans="2:2">
      <c r="B60220" s="15"/>
    </row>
    <row r="60221" spans="2:2">
      <c r="B60221" s="15"/>
    </row>
    <row r="60222" spans="2:2">
      <c r="B60222" s="15"/>
    </row>
    <row r="60223" spans="2:2">
      <c r="B60223" s="15"/>
    </row>
    <row r="60224" spans="2:2">
      <c r="B60224" s="15"/>
    </row>
    <row r="60225" spans="2:2">
      <c r="B60225" s="15"/>
    </row>
    <row r="60226" spans="2:2">
      <c r="B60226" s="15"/>
    </row>
    <row r="60227" spans="2:2">
      <c r="B60227" s="15"/>
    </row>
    <row r="60228" spans="2:2">
      <c r="B60228" s="15"/>
    </row>
    <row r="60229" spans="2:2">
      <c r="B60229" s="15"/>
    </row>
    <row r="60230" spans="2:2">
      <c r="B60230" s="15"/>
    </row>
    <row r="60231" spans="2:2">
      <c r="B60231" s="15"/>
    </row>
    <row r="60232" spans="2:2">
      <c r="B60232" s="15"/>
    </row>
    <row r="60233" spans="2:2">
      <c r="B60233" s="15"/>
    </row>
    <row r="60234" spans="2:2">
      <c r="B60234" s="15"/>
    </row>
    <row r="60235" spans="2:2">
      <c r="B60235" s="15"/>
    </row>
    <row r="60236" spans="2:2">
      <c r="B60236" s="15"/>
    </row>
    <row r="60237" spans="2:2">
      <c r="B60237" s="15"/>
    </row>
    <row r="60238" spans="2:2">
      <c r="B60238" s="15"/>
    </row>
    <row r="60239" spans="2:2">
      <c r="B60239" s="15"/>
    </row>
    <row r="60240" spans="2:2">
      <c r="B60240" s="15"/>
    </row>
    <row r="60241" spans="2:2">
      <c r="B60241" s="15"/>
    </row>
    <row r="60242" spans="2:2">
      <c r="B60242" s="15"/>
    </row>
    <row r="60243" spans="2:2">
      <c r="B60243" s="15"/>
    </row>
    <row r="60244" spans="2:2">
      <c r="B60244" s="15"/>
    </row>
    <row r="60245" spans="2:2">
      <c r="B60245" s="15"/>
    </row>
    <row r="60246" spans="2:2">
      <c r="B60246" s="15"/>
    </row>
    <row r="60247" spans="2:2">
      <c r="B60247" s="15"/>
    </row>
    <row r="60248" spans="2:2">
      <c r="B60248" s="15"/>
    </row>
    <row r="60249" spans="2:2">
      <c r="B60249" s="15"/>
    </row>
    <row r="60250" spans="2:2">
      <c r="B60250" s="15"/>
    </row>
    <row r="60251" spans="2:2">
      <c r="B60251" s="15"/>
    </row>
    <row r="60252" spans="2:2">
      <c r="B60252" s="15"/>
    </row>
    <row r="60253" spans="2:2">
      <c r="B60253" s="15"/>
    </row>
    <row r="60254" spans="2:2">
      <c r="B60254" s="15"/>
    </row>
    <row r="60255" spans="2:2">
      <c r="B60255" s="15"/>
    </row>
    <row r="60256" spans="2:2">
      <c r="B60256" s="15"/>
    </row>
    <row r="60257" spans="2:2">
      <c r="B60257" s="15"/>
    </row>
    <row r="60258" spans="2:2">
      <c r="B60258" s="15"/>
    </row>
    <row r="60259" spans="2:2">
      <c r="B60259" s="15"/>
    </row>
    <row r="60260" spans="2:2">
      <c r="B60260" s="15"/>
    </row>
    <row r="60261" spans="2:2">
      <c r="B60261" s="15"/>
    </row>
    <row r="60262" spans="2:2">
      <c r="B60262" s="15"/>
    </row>
    <row r="60263" spans="2:2">
      <c r="B60263" s="15"/>
    </row>
    <row r="60264" spans="2:2">
      <c r="B60264" s="15"/>
    </row>
    <row r="60265" spans="2:2">
      <c r="B60265" s="15"/>
    </row>
    <row r="60266" spans="2:2">
      <c r="B60266" s="15"/>
    </row>
    <row r="60267" spans="2:2">
      <c r="B60267" s="15"/>
    </row>
    <row r="60268" spans="2:2">
      <c r="B60268" s="15"/>
    </row>
    <row r="60269" spans="2:2">
      <c r="B60269" s="15"/>
    </row>
    <row r="60270" spans="2:2">
      <c r="B60270" s="15"/>
    </row>
    <row r="60271" spans="2:2">
      <c r="B60271" s="15"/>
    </row>
    <row r="60272" spans="2:2">
      <c r="B60272" s="15"/>
    </row>
    <row r="60273" spans="2:2">
      <c r="B60273" s="15"/>
    </row>
    <row r="60274" spans="2:2">
      <c r="B60274" s="15"/>
    </row>
    <row r="60275" spans="2:2">
      <c r="B60275" s="15"/>
    </row>
    <row r="60276" spans="2:2">
      <c r="B60276" s="15"/>
    </row>
    <row r="60277" spans="2:2">
      <c r="B60277" s="15"/>
    </row>
    <row r="60278" spans="2:2">
      <c r="B60278" s="15"/>
    </row>
    <row r="60279" spans="2:2">
      <c r="B60279" s="15"/>
    </row>
    <row r="60280" spans="2:2">
      <c r="B60280" s="15"/>
    </row>
    <row r="60281" spans="2:2">
      <c r="B60281" s="15"/>
    </row>
    <row r="60282" spans="2:2">
      <c r="B60282" s="15"/>
    </row>
    <row r="60283" spans="2:2">
      <c r="B60283" s="15"/>
    </row>
    <row r="60284" spans="2:2">
      <c r="B60284" s="15"/>
    </row>
    <row r="60285" spans="2:2">
      <c r="B60285" s="15"/>
    </row>
    <row r="60286" spans="2:2">
      <c r="B60286" s="15"/>
    </row>
    <row r="60287" spans="2:2">
      <c r="B60287" s="15"/>
    </row>
    <row r="60288" spans="2:2">
      <c r="B60288" s="15"/>
    </row>
    <row r="60289" spans="2:2">
      <c r="B60289" s="15"/>
    </row>
    <row r="60290" spans="2:2">
      <c r="B60290" s="15"/>
    </row>
    <row r="60291" spans="2:2">
      <c r="B60291" s="15"/>
    </row>
    <row r="60292" spans="2:2">
      <c r="B60292" s="15"/>
    </row>
    <row r="60293" spans="2:2">
      <c r="B60293" s="15"/>
    </row>
    <row r="60294" spans="2:2">
      <c r="B60294" s="15"/>
    </row>
    <row r="60295" spans="2:2">
      <c r="B60295" s="15"/>
    </row>
    <row r="60296" spans="2:2">
      <c r="B60296" s="15"/>
    </row>
    <row r="60297" spans="2:2">
      <c r="B60297" s="15"/>
    </row>
    <row r="60298" spans="2:2">
      <c r="B60298" s="15"/>
    </row>
    <row r="60299" spans="2:2">
      <c r="B60299" s="15"/>
    </row>
    <row r="60300" spans="2:2">
      <c r="B60300" s="15"/>
    </row>
    <row r="60301" spans="2:2">
      <c r="B60301" s="15"/>
    </row>
    <row r="60302" spans="2:2">
      <c r="B60302" s="15"/>
    </row>
    <row r="60303" spans="2:2">
      <c r="B60303" s="15"/>
    </row>
    <row r="60304" spans="2:2">
      <c r="B60304" s="15"/>
    </row>
    <row r="60305" spans="2:2">
      <c r="B60305" s="15"/>
    </row>
    <row r="60306" spans="2:2">
      <c r="B60306" s="15"/>
    </row>
    <row r="60307" spans="2:2">
      <c r="B60307" s="15"/>
    </row>
    <row r="60308" spans="2:2">
      <c r="B60308" s="15"/>
    </row>
    <row r="60309" spans="2:2">
      <c r="B60309" s="15"/>
    </row>
    <row r="60310" spans="2:2">
      <c r="B60310" s="15"/>
    </row>
    <row r="60311" spans="2:2">
      <c r="B60311" s="15"/>
    </row>
    <row r="60312" spans="2:2">
      <c r="B60312" s="15"/>
    </row>
    <row r="60313" spans="2:2">
      <c r="B60313" s="15"/>
    </row>
    <row r="60314" spans="2:2">
      <c r="B60314" s="15"/>
    </row>
    <row r="60315" spans="2:2">
      <c r="B60315" s="15"/>
    </row>
    <row r="60316" spans="2:2">
      <c r="B60316" s="15"/>
    </row>
    <row r="60317" spans="2:2">
      <c r="B60317" s="15"/>
    </row>
    <row r="60318" spans="2:2">
      <c r="B60318" s="15"/>
    </row>
    <row r="60319" spans="2:2">
      <c r="B60319" s="15"/>
    </row>
    <row r="60320" spans="2:2">
      <c r="B60320" s="15"/>
    </row>
    <row r="60321" spans="2:2">
      <c r="B60321" s="15"/>
    </row>
    <row r="60322" spans="2:2">
      <c r="B60322" s="15"/>
    </row>
    <row r="60323" spans="2:2">
      <c r="B60323" s="15"/>
    </row>
    <row r="60324" spans="2:2">
      <c r="B60324" s="15"/>
    </row>
    <row r="60325" spans="2:2">
      <c r="B60325" s="15"/>
    </row>
    <row r="60326" spans="2:2">
      <c r="B60326" s="15"/>
    </row>
    <row r="60327" spans="2:2">
      <c r="B60327" s="15"/>
    </row>
    <row r="60328" spans="2:2">
      <c r="B60328" s="15"/>
    </row>
    <row r="60329" spans="2:2">
      <c r="B60329" s="15"/>
    </row>
    <row r="60330" spans="2:2">
      <c r="B60330" s="15"/>
    </row>
    <row r="60331" spans="2:2">
      <c r="B60331" s="15"/>
    </row>
    <row r="60332" spans="2:2">
      <c r="B60332" s="15"/>
    </row>
    <row r="60333" spans="2:2">
      <c r="B60333" s="15"/>
    </row>
    <row r="60334" spans="2:2">
      <c r="B60334" s="15"/>
    </row>
    <row r="60335" spans="2:2">
      <c r="B60335" s="15"/>
    </row>
    <row r="60336" spans="2:2">
      <c r="B60336" s="15"/>
    </row>
    <row r="60337" spans="2:2">
      <c r="B60337" s="15"/>
    </row>
    <row r="60338" spans="2:2">
      <c r="B60338" s="15"/>
    </row>
    <row r="60339" spans="2:2">
      <c r="B60339" s="15"/>
    </row>
    <row r="60340" spans="2:2">
      <c r="B60340" s="15"/>
    </row>
    <row r="60341" spans="2:2">
      <c r="B60341" s="15"/>
    </row>
    <row r="60342" spans="2:2">
      <c r="B60342" s="15"/>
    </row>
    <row r="60343" spans="2:2">
      <c r="B60343" s="15"/>
    </row>
    <row r="60344" spans="2:2">
      <c r="B60344" s="15"/>
    </row>
    <row r="60345" spans="2:2">
      <c r="B60345" s="15"/>
    </row>
    <row r="60346" spans="2:2">
      <c r="B60346" s="15"/>
    </row>
    <row r="60347" spans="2:2">
      <c r="B60347" s="15"/>
    </row>
    <row r="60348" spans="2:2">
      <c r="B60348" s="15"/>
    </row>
    <row r="60349" spans="2:2">
      <c r="B60349" s="15"/>
    </row>
    <row r="60350" spans="2:2">
      <c r="B60350" s="15"/>
    </row>
    <row r="60351" spans="2:2">
      <c r="B60351" s="15"/>
    </row>
    <row r="60352" spans="2:2">
      <c r="B60352" s="15"/>
    </row>
    <row r="60353" spans="2:2">
      <c r="B60353" s="15"/>
    </row>
    <row r="60354" spans="2:2">
      <c r="B60354" s="15"/>
    </row>
    <row r="60355" spans="2:2">
      <c r="B60355" s="15"/>
    </row>
    <row r="60356" spans="2:2">
      <c r="B60356" s="15"/>
    </row>
    <row r="60357" spans="2:2">
      <c r="B60357" s="15"/>
    </row>
    <row r="60358" spans="2:2">
      <c r="B60358" s="15"/>
    </row>
    <row r="60359" spans="2:2">
      <c r="B60359" s="15"/>
    </row>
    <row r="60360" spans="2:2">
      <c r="B60360" s="15"/>
    </row>
    <row r="60361" spans="2:2">
      <c r="B60361" s="15"/>
    </row>
    <row r="60362" spans="2:2">
      <c r="B60362" s="15"/>
    </row>
    <row r="60363" spans="2:2">
      <c r="B60363" s="15"/>
    </row>
    <row r="60364" spans="2:2">
      <c r="B60364" s="15"/>
    </row>
    <row r="60365" spans="2:2">
      <c r="B60365" s="15"/>
    </row>
    <row r="60366" spans="2:2">
      <c r="B60366" s="15"/>
    </row>
    <row r="60367" spans="2:2">
      <c r="B60367" s="15"/>
    </row>
    <row r="60368" spans="2:2">
      <c r="B60368" s="15"/>
    </row>
    <row r="60369" spans="2:2">
      <c r="B60369" s="15"/>
    </row>
    <row r="60370" spans="2:2">
      <c r="B60370" s="15"/>
    </row>
    <row r="60371" spans="2:2">
      <c r="B60371" s="15"/>
    </row>
    <row r="60372" spans="2:2">
      <c r="B60372" s="15"/>
    </row>
    <row r="60373" spans="2:2">
      <c r="B60373" s="15"/>
    </row>
    <row r="60374" spans="2:2">
      <c r="B60374" s="15"/>
    </row>
    <row r="60375" spans="2:2">
      <c r="B60375" s="15"/>
    </row>
    <row r="60376" spans="2:2">
      <c r="B60376" s="15"/>
    </row>
    <row r="60377" spans="2:2">
      <c r="B60377" s="15"/>
    </row>
    <row r="60378" spans="2:2">
      <c r="B60378" s="15"/>
    </row>
    <row r="60379" spans="2:2">
      <c r="B60379" s="15"/>
    </row>
    <row r="60380" spans="2:2">
      <c r="B60380" s="15"/>
    </row>
    <row r="60381" spans="2:2">
      <c r="B60381" s="15"/>
    </row>
    <row r="60382" spans="2:2">
      <c r="B60382" s="15"/>
    </row>
    <row r="60383" spans="2:2">
      <c r="B60383" s="15"/>
    </row>
    <row r="60384" spans="2:2">
      <c r="B60384" s="15"/>
    </row>
    <row r="60385" spans="2:2">
      <c r="B60385" s="15"/>
    </row>
    <row r="60386" spans="2:2">
      <c r="B60386" s="15"/>
    </row>
    <row r="60387" spans="2:2">
      <c r="B60387" s="15"/>
    </row>
    <row r="60388" spans="2:2">
      <c r="B60388" s="15"/>
    </row>
    <row r="60389" spans="2:2">
      <c r="B60389" s="15"/>
    </row>
    <row r="60390" spans="2:2">
      <c r="B60390" s="15"/>
    </row>
    <row r="60391" spans="2:2">
      <c r="B60391" s="15"/>
    </row>
    <row r="60392" spans="2:2">
      <c r="B60392" s="15"/>
    </row>
    <row r="60393" spans="2:2">
      <c r="B60393" s="15"/>
    </row>
    <row r="60394" spans="2:2">
      <c r="B60394" s="15"/>
    </row>
    <row r="60395" spans="2:2">
      <c r="B60395" s="15"/>
    </row>
    <row r="60396" spans="2:2">
      <c r="B60396" s="15"/>
    </row>
    <row r="60397" spans="2:2">
      <c r="B60397" s="15"/>
    </row>
    <row r="60398" spans="2:2">
      <c r="B60398" s="15"/>
    </row>
    <row r="60399" spans="2:2">
      <c r="B60399" s="15"/>
    </row>
    <row r="60400" spans="2:2">
      <c r="B60400" s="15"/>
    </row>
    <row r="60401" spans="2:2">
      <c r="B60401" s="15"/>
    </row>
    <row r="60402" spans="2:2">
      <c r="B60402" s="15"/>
    </row>
    <row r="60403" spans="2:2">
      <c r="B60403" s="15"/>
    </row>
    <row r="60404" spans="2:2">
      <c r="B60404" s="15"/>
    </row>
    <row r="60405" spans="2:2">
      <c r="B60405" s="15"/>
    </row>
    <row r="60406" spans="2:2">
      <c r="B60406" s="15"/>
    </row>
    <row r="60407" spans="2:2">
      <c r="B60407" s="15"/>
    </row>
    <row r="60408" spans="2:2">
      <c r="B60408" s="15"/>
    </row>
    <row r="60409" spans="2:2">
      <c r="B60409" s="15"/>
    </row>
    <row r="60410" spans="2:2">
      <c r="B60410" s="15"/>
    </row>
    <row r="60411" spans="2:2">
      <c r="B60411" s="15"/>
    </row>
    <row r="60412" spans="2:2">
      <c r="B60412" s="15"/>
    </row>
    <row r="60413" spans="2:2">
      <c r="B60413" s="15"/>
    </row>
    <row r="60414" spans="2:2">
      <c r="B60414" s="15"/>
    </row>
    <row r="60415" spans="2:2">
      <c r="B60415" s="15"/>
    </row>
    <row r="60416" spans="2:2">
      <c r="B60416" s="15"/>
    </row>
    <row r="60417" spans="2:2">
      <c r="B60417" s="15"/>
    </row>
    <row r="60418" spans="2:2">
      <c r="B60418" s="15"/>
    </row>
    <row r="60419" spans="2:2">
      <c r="B60419" s="15"/>
    </row>
    <row r="60420" spans="2:2">
      <c r="B60420" s="15"/>
    </row>
    <row r="60421" spans="2:2">
      <c r="B60421" s="15"/>
    </row>
    <row r="60422" spans="2:2">
      <c r="B60422" s="15"/>
    </row>
    <row r="60423" spans="2:2">
      <c r="B60423" s="15"/>
    </row>
    <row r="60424" spans="2:2">
      <c r="B60424" s="15"/>
    </row>
    <row r="60425" spans="2:2">
      <c r="B60425" s="15"/>
    </row>
    <row r="60426" spans="2:2">
      <c r="B60426" s="15"/>
    </row>
    <row r="60427" spans="2:2">
      <c r="B60427" s="15"/>
    </row>
    <row r="60428" spans="2:2">
      <c r="B60428" s="15"/>
    </row>
    <row r="60429" spans="2:2">
      <c r="B60429" s="15"/>
    </row>
    <row r="60430" spans="2:2">
      <c r="B60430" s="15"/>
    </row>
    <row r="60431" spans="2:2">
      <c r="B60431" s="15"/>
    </row>
    <row r="60432" spans="2:2">
      <c r="B60432" s="15"/>
    </row>
    <row r="60433" spans="2:2">
      <c r="B60433" s="15"/>
    </row>
    <row r="60434" spans="2:2">
      <c r="B60434" s="15"/>
    </row>
    <row r="60435" spans="2:2">
      <c r="B60435" s="15"/>
    </row>
    <row r="60436" spans="2:2">
      <c r="B60436" s="15"/>
    </row>
    <row r="60437" spans="2:2">
      <c r="B60437" s="15"/>
    </row>
    <row r="60438" spans="2:2">
      <c r="B60438" s="15"/>
    </row>
    <row r="60439" spans="2:2">
      <c r="B60439" s="15"/>
    </row>
    <row r="60440" spans="2:2">
      <c r="B60440" s="15"/>
    </row>
    <row r="60441" spans="2:2">
      <c r="B60441" s="15"/>
    </row>
    <row r="60442" spans="2:2">
      <c r="B60442" s="15"/>
    </row>
    <row r="60443" spans="2:2">
      <c r="B60443" s="15"/>
    </row>
    <row r="60444" spans="2:2">
      <c r="B60444" s="15"/>
    </row>
    <row r="60445" spans="2:2">
      <c r="B60445" s="15"/>
    </row>
    <row r="60446" spans="2:2">
      <c r="B60446" s="15"/>
    </row>
    <row r="60447" spans="2:2">
      <c r="B60447" s="15"/>
    </row>
    <row r="60448" spans="2:2">
      <c r="B60448" s="15"/>
    </row>
    <row r="60449" spans="2:2">
      <c r="B60449" s="15"/>
    </row>
    <row r="60450" spans="2:2">
      <c r="B60450" s="15"/>
    </row>
    <row r="60451" spans="2:2">
      <c r="B60451" s="15"/>
    </row>
    <row r="60452" spans="2:2">
      <c r="B60452" s="15"/>
    </row>
    <row r="60453" spans="2:2">
      <c r="B60453" s="15"/>
    </row>
    <row r="60454" spans="2:2">
      <c r="B60454" s="15"/>
    </row>
    <row r="60455" spans="2:2">
      <c r="B60455" s="15"/>
    </row>
    <row r="60456" spans="2:2">
      <c r="B60456" s="15"/>
    </row>
    <row r="60457" spans="2:2">
      <c r="B60457" s="15"/>
    </row>
    <row r="60458" spans="2:2">
      <c r="B60458" s="15"/>
    </row>
    <row r="60459" spans="2:2">
      <c r="B60459" s="15"/>
    </row>
    <row r="60460" spans="2:2">
      <c r="B60460" s="15"/>
    </row>
    <row r="60461" spans="2:2">
      <c r="B60461" s="15"/>
    </row>
    <row r="60462" spans="2:2">
      <c r="B60462" s="15"/>
    </row>
    <row r="60463" spans="2:2">
      <c r="B60463" s="15"/>
    </row>
    <row r="60464" spans="2:2">
      <c r="B60464" s="15"/>
    </row>
    <row r="60465" spans="2:2">
      <c r="B60465" s="15"/>
    </row>
    <row r="60466" spans="2:2">
      <c r="B60466" s="15"/>
    </row>
    <row r="60467" spans="2:2">
      <c r="B60467" s="15"/>
    </row>
    <row r="60468" spans="2:2">
      <c r="B60468" s="15"/>
    </row>
    <row r="60469" spans="2:2">
      <c r="B60469" s="15"/>
    </row>
    <row r="60470" spans="2:2">
      <c r="B60470" s="15"/>
    </row>
    <row r="60471" spans="2:2">
      <c r="B60471" s="15"/>
    </row>
    <row r="60472" spans="2:2">
      <c r="B60472" s="15"/>
    </row>
    <row r="60473" spans="2:2">
      <c r="B60473" s="15"/>
    </row>
    <row r="60474" spans="2:2">
      <c r="B60474" s="15"/>
    </row>
    <row r="60475" spans="2:2">
      <c r="B60475" s="15"/>
    </row>
    <row r="60476" spans="2:2">
      <c r="B60476" s="15"/>
    </row>
    <row r="60477" spans="2:2">
      <c r="B60477" s="15"/>
    </row>
    <row r="60478" spans="2:2">
      <c r="B60478" s="15"/>
    </row>
    <row r="60479" spans="2:2">
      <c r="B60479" s="15"/>
    </row>
    <row r="60480" spans="2:2">
      <c r="B60480" s="15"/>
    </row>
    <row r="60481" spans="2:2">
      <c r="B60481" s="15"/>
    </row>
    <row r="60482" spans="2:2">
      <c r="B60482" s="15"/>
    </row>
    <row r="60483" spans="2:2">
      <c r="B60483" s="15"/>
    </row>
    <row r="60484" spans="2:2">
      <c r="B60484" s="15"/>
    </row>
    <row r="60485" spans="2:2">
      <c r="B60485" s="15"/>
    </row>
    <row r="60486" spans="2:2">
      <c r="B60486" s="15"/>
    </row>
    <row r="60487" spans="2:2">
      <c r="B60487" s="15"/>
    </row>
    <row r="60488" spans="2:2">
      <c r="B60488" s="15"/>
    </row>
    <row r="60489" spans="2:2">
      <c r="B60489" s="15"/>
    </row>
    <row r="60490" spans="2:2">
      <c r="B60490" s="15"/>
    </row>
    <row r="60491" spans="2:2">
      <c r="B60491" s="15"/>
    </row>
    <row r="60492" spans="2:2">
      <c r="B60492" s="15"/>
    </row>
    <row r="60493" spans="2:2">
      <c r="B60493" s="15"/>
    </row>
    <row r="60494" spans="2:2">
      <c r="B60494" s="15"/>
    </row>
    <row r="60495" spans="2:2">
      <c r="B60495" s="15"/>
    </row>
    <row r="60496" spans="2:2">
      <c r="B60496" s="15"/>
    </row>
    <row r="60497" spans="2:2">
      <c r="B60497" s="15"/>
    </row>
    <row r="60498" spans="2:2">
      <c r="B60498" s="15"/>
    </row>
    <row r="60499" spans="2:2">
      <c r="B60499" s="15"/>
    </row>
    <row r="60500" spans="2:2">
      <c r="B60500" s="15"/>
    </row>
    <row r="60501" spans="2:2">
      <c r="B60501" s="15"/>
    </row>
    <row r="60502" spans="2:2">
      <c r="B60502" s="15"/>
    </row>
    <row r="60503" spans="2:2">
      <c r="B60503" s="15"/>
    </row>
    <row r="60504" spans="2:2">
      <c r="B60504" s="15"/>
    </row>
    <row r="60505" spans="2:2">
      <c r="B60505" s="15"/>
    </row>
    <row r="60506" spans="2:2">
      <c r="B60506" s="15"/>
    </row>
    <row r="60507" spans="2:2">
      <c r="B60507" s="15"/>
    </row>
    <row r="60508" spans="2:2">
      <c r="B60508" s="15"/>
    </row>
    <row r="60509" spans="2:2">
      <c r="B60509" s="15"/>
    </row>
    <row r="60510" spans="2:2">
      <c r="B60510" s="15"/>
    </row>
    <row r="60511" spans="2:2">
      <c r="B60511" s="15"/>
    </row>
    <row r="60512" spans="2:2">
      <c r="B60512" s="15"/>
    </row>
    <row r="60513" spans="2:2">
      <c r="B60513" s="15"/>
    </row>
    <row r="60514" spans="2:2">
      <c r="B60514" s="15"/>
    </row>
    <row r="60515" spans="2:2">
      <c r="B60515" s="15"/>
    </row>
    <row r="60516" spans="2:2">
      <c r="B60516" s="15"/>
    </row>
    <row r="60517" spans="2:2">
      <c r="B60517" s="15"/>
    </row>
    <row r="60518" spans="2:2">
      <c r="B60518" s="15"/>
    </row>
    <row r="60519" spans="2:2">
      <c r="B60519" s="15"/>
    </row>
    <row r="60520" spans="2:2">
      <c r="B60520" s="15"/>
    </row>
    <row r="60521" spans="2:2">
      <c r="B60521" s="15"/>
    </row>
    <row r="60522" spans="2:2">
      <c r="B60522" s="15"/>
    </row>
    <row r="60523" spans="2:2">
      <c r="B60523" s="15"/>
    </row>
    <row r="60524" spans="2:2">
      <c r="B60524" s="15"/>
    </row>
    <row r="60525" spans="2:2">
      <c r="B60525" s="15"/>
    </row>
    <row r="60526" spans="2:2">
      <c r="B60526" s="15"/>
    </row>
    <row r="60527" spans="2:2">
      <c r="B60527" s="15"/>
    </row>
    <row r="60528" spans="2:2">
      <c r="B60528" s="15"/>
    </row>
    <row r="60529" spans="2:2">
      <c r="B60529" s="15"/>
    </row>
    <row r="60530" spans="2:2">
      <c r="B60530" s="15"/>
    </row>
    <row r="60531" spans="2:2">
      <c r="B60531" s="15"/>
    </row>
    <row r="60532" spans="2:2">
      <c r="B60532" s="15"/>
    </row>
    <row r="60533" spans="2:2">
      <c r="B60533" s="15"/>
    </row>
    <row r="60534" spans="2:2">
      <c r="B60534" s="15"/>
    </row>
    <row r="60535" spans="2:2">
      <c r="B60535" s="15"/>
    </row>
    <row r="60536" spans="2:2">
      <c r="B60536" s="15"/>
    </row>
    <row r="60537" spans="2:2">
      <c r="B60537" s="15"/>
    </row>
    <row r="60538" spans="2:2">
      <c r="B60538" s="15"/>
    </row>
    <row r="60539" spans="2:2">
      <c r="B60539" s="15"/>
    </row>
    <row r="60540" spans="2:2">
      <c r="B60540" s="15"/>
    </row>
    <row r="60541" spans="2:2">
      <c r="B60541" s="15"/>
    </row>
    <row r="60542" spans="2:2">
      <c r="B60542" s="15"/>
    </row>
    <row r="60543" spans="2:2">
      <c r="B60543" s="15"/>
    </row>
    <row r="60544" spans="2:2">
      <c r="B60544" s="15"/>
    </row>
    <row r="60545" spans="2:2">
      <c r="B60545" s="15"/>
    </row>
    <row r="60546" spans="2:2">
      <c r="B60546" s="15"/>
    </row>
    <row r="60547" spans="2:2">
      <c r="B60547" s="15"/>
    </row>
    <row r="60548" spans="2:2">
      <c r="B60548" s="15"/>
    </row>
    <row r="60549" spans="2:2">
      <c r="B60549" s="15"/>
    </row>
    <row r="60550" spans="2:2">
      <c r="B60550" s="15"/>
    </row>
    <row r="60551" spans="2:2">
      <c r="B60551" s="15"/>
    </row>
    <row r="60552" spans="2:2">
      <c r="B60552" s="15"/>
    </row>
    <row r="60553" spans="2:2">
      <c r="B60553" s="15"/>
    </row>
    <row r="60554" spans="2:2">
      <c r="B60554" s="15"/>
    </row>
    <row r="60555" spans="2:2">
      <c r="B60555" s="15"/>
    </row>
    <row r="60556" spans="2:2">
      <c r="B60556" s="15"/>
    </row>
    <row r="60557" spans="2:2">
      <c r="B60557" s="15"/>
    </row>
    <row r="60558" spans="2:2">
      <c r="B60558" s="15"/>
    </row>
    <row r="60559" spans="2:2">
      <c r="B60559" s="15"/>
    </row>
    <row r="60560" spans="2:2">
      <c r="B60560" s="15"/>
    </row>
    <row r="60561" spans="2:2">
      <c r="B60561" s="15"/>
    </row>
    <row r="60562" spans="2:2">
      <c r="B60562" s="15"/>
    </row>
    <row r="60563" spans="2:2">
      <c r="B60563" s="15"/>
    </row>
    <row r="60564" spans="2:2">
      <c r="B60564" s="15"/>
    </row>
    <row r="60565" spans="2:2">
      <c r="B60565" s="15"/>
    </row>
    <row r="60566" spans="2:2">
      <c r="B60566" s="15"/>
    </row>
    <row r="60567" spans="2:2">
      <c r="B60567" s="15"/>
    </row>
    <row r="60568" spans="2:2">
      <c r="B60568" s="15"/>
    </row>
    <row r="60569" spans="2:2">
      <c r="B60569" s="15"/>
    </row>
    <row r="60570" spans="2:2">
      <c r="B60570" s="15"/>
    </row>
    <row r="60571" spans="2:2">
      <c r="B60571" s="15"/>
    </row>
    <row r="60572" spans="2:2">
      <c r="B60572" s="15"/>
    </row>
    <row r="60573" spans="2:2">
      <c r="B60573" s="15"/>
    </row>
    <row r="60574" spans="2:2">
      <c r="B60574" s="15"/>
    </row>
    <row r="60575" spans="2:2">
      <c r="B60575" s="15"/>
    </row>
    <row r="60576" spans="2:2">
      <c r="B60576" s="15"/>
    </row>
    <row r="60577" spans="2:2">
      <c r="B60577" s="15"/>
    </row>
    <row r="60578" spans="2:2">
      <c r="B60578" s="15"/>
    </row>
    <row r="60579" spans="2:2">
      <c r="B60579" s="15"/>
    </row>
    <row r="60580" spans="2:2">
      <c r="B60580" s="15"/>
    </row>
    <row r="60581" spans="2:2">
      <c r="B60581" s="15"/>
    </row>
    <row r="60582" spans="2:2">
      <c r="B60582" s="15"/>
    </row>
    <row r="60583" spans="2:2">
      <c r="B60583" s="15"/>
    </row>
    <row r="60584" spans="2:2">
      <c r="B60584" s="15"/>
    </row>
    <row r="60585" spans="2:2">
      <c r="B60585" s="15"/>
    </row>
    <row r="60586" spans="2:2">
      <c r="B60586" s="15"/>
    </row>
    <row r="60587" spans="2:2">
      <c r="B60587" s="15"/>
    </row>
    <row r="60588" spans="2:2">
      <c r="B60588" s="15"/>
    </row>
    <row r="60589" spans="2:2">
      <c r="B60589" s="15"/>
    </row>
    <row r="60590" spans="2:2">
      <c r="B60590" s="15"/>
    </row>
    <row r="60591" spans="2:2">
      <c r="B60591" s="15"/>
    </row>
    <row r="60592" spans="2:2">
      <c r="B60592" s="15"/>
    </row>
    <row r="60593" spans="2:2">
      <c r="B60593" s="15"/>
    </row>
    <row r="60594" spans="2:2">
      <c r="B60594" s="15"/>
    </row>
    <row r="60595" spans="2:2">
      <c r="B60595" s="15"/>
    </row>
    <row r="60596" spans="2:2">
      <c r="B60596" s="15"/>
    </row>
    <row r="60597" spans="2:2">
      <c r="B60597" s="15"/>
    </row>
    <row r="60598" spans="2:2">
      <c r="B60598" s="15"/>
    </row>
    <row r="60599" spans="2:2">
      <c r="B60599" s="15"/>
    </row>
    <row r="60600" spans="2:2">
      <c r="B60600" s="15"/>
    </row>
    <row r="60601" spans="2:2">
      <c r="B60601" s="15"/>
    </row>
    <row r="60602" spans="2:2">
      <c r="B60602" s="15"/>
    </row>
    <row r="60603" spans="2:2">
      <c r="B60603" s="15"/>
    </row>
    <row r="60604" spans="2:2">
      <c r="B60604" s="15"/>
    </row>
    <row r="60605" spans="2:2">
      <c r="B60605" s="15"/>
    </row>
    <row r="60606" spans="2:2">
      <c r="B60606" s="15"/>
    </row>
    <row r="60607" spans="2:2">
      <c r="B60607" s="15"/>
    </row>
    <row r="60608" spans="2:2">
      <c r="B60608" s="15"/>
    </row>
    <row r="60609" spans="2:2">
      <c r="B60609" s="15"/>
    </row>
    <row r="60610" spans="2:2">
      <c r="B60610" s="15"/>
    </row>
    <row r="60611" spans="2:2">
      <c r="B60611" s="15"/>
    </row>
    <row r="60612" spans="2:2">
      <c r="B60612" s="15"/>
    </row>
    <row r="60613" spans="2:2">
      <c r="B60613" s="15"/>
    </row>
    <row r="60614" spans="2:2">
      <c r="B60614" s="15"/>
    </row>
    <row r="60615" spans="2:2">
      <c r="B60615" s="15"/>
    </row>
    <row r="60616" spans="2:2">
      <c r="B60616" s="15"/>
    </row>
    <row r="60617" spans="2:2">
      <c r="B60617" s="15"/>
    </row>
    <row r="60618" spans="2:2">
      <c r="B60618" s="15"/>
    </row>
    <row r="60619" spans="2:2">
      <c r="B60619" s="15"/>
    </row>
    <row r="60620" spans="2:2">
      <c r="B60620" s="15"/>
    </row>
    <row r="60621" spans="2:2">
      <c r="B60621" s="15"/>
    </row>
    <row r="60622" spans="2:2">
      <c r="B60622" s="15"/>
    </row>
    <row r="60623" spans="2:2">
      <c r="B60623" s="15"/>
    </row>
    <row r="60624" spans="2:2">
      <c r="B60624" s="15"/>
    </row>
    <row r="60625" spans="2:2">
      <c r="B60625" s="15"/>
    </row>
    <row r="60626" spans="2:2">
      <c r="B60626" s="15"/>
    </row>
    <row r="60627" spans="2:2">
      <c r="B60627" s="15"/>
    </row>
    <row r="60628" spans="2:2">
      <c r="B60628" s="15"/>
    </row>
    <row r="60629" spans="2:2">
      <c r="B60629" s="15"/>
    </row>
    <row r="60630" spans="2:2">
      <c r="B60630" s="15"/>
    </row>
    <row r="60631" spans="2:2">
      <c r="B60631" s="15"/>
    </row>
    <row r="60632" spans="2:2">
      <c r="B60632" s="15"/>
    </row>
    <row r="60633" spans="2:2">
      <c r="B60633" s="15"/>
    </row>
    <row r="60634" spans="2:2">
      <c r="B60634" s="15"/>
    </row>
    <row r="60635" spans="2:2">
      <c r="B60635" s="15"/>
    </row>
    <row r="60636" spans="2:2">
      <c r="B60636" s="15"/>
    </row>
    <row r="60637" spans="2:2">
      <c r="B60637" s="15"/>
    </row>
    <row r="60638" spans="2:2">
      <c r="B60638" s="15"/>
    </row>
    <row r="60639" spans="2:2">
      <c r="B60639" s="15"/>
    </row>
    <row r="60640" spans="2:2">
      <c r="B60640" s="15"/>
    </row>
    <row r="60641" spans="2:2">
      <c r="B60641" s="15"/>
    </row>
    <row r="60642" spans="2:2">
      <c r="B60642" s="15"/>
    </row>
    <row r="60643" spans="2:2">
      <c r="B60643" s="15"/>
    </row>
    <row r="60644" spans="2:2">
      <c r="B60644" s="15"/>
    </row>
    <row r="60645" spans="2:2">
      <c r="B60645" s="15"/>
    </row>
    <row r="60646" spans="2:2">
      <c r="B60646" s="15"/>
    </row>
    <row r="60647" spans="2:2">
      <c r="B60647" s="15"/>
    </row>
    <row r="60648" spans="2:2">
      <c r="B60648" s="15"/>
    </row>
    <row r="60649" spans="2:2">
      <c r="B60649" s="15"/>
    </row>
    <row r="60650" spans="2:2">
      <c r="B60650" s="15"/>
    </row>
    <row r="60651" spans="2:2">
      <c r="B60651" s="15"/>
    </row>
    <row r="60652" spans="2:2">
      <c r="B60652" s="15"/>
    </row>
    <row r="60653" spans="2:2">
      <c r="B60653" s="15"/>
    </row>
    <row r="60654" spans="2:2">
      <c r="B60654" s="15"/>
    </row>
    <row r="60655" spans="2:2">
      <c r="B60655" s="15"/>
    </row>
    <row r="60656" spans="2:2">
      <c r="B60656" s="15"/>
    </row>
    <row r="60657" spans="2:2">
      <c r="B60657" s="15"/>
    </row>
    <row r="60658" spans="2:2">
      <c r="B60658" s="15"/>
    </row>
    <row r="60659" spans="2:2">
      <c r="B60659" s="15"/>
    </row>
    <row r="60660" spans="2:2">
      <c r="B60660" s="15"/>
    </row>
    <row r="60661" spans="2:2">
      <c r="B60661" s="15"/>
    </row>
    <row r="60662" spans="2:2">
      <c r="B60662" s="15"/>
    </row>
    <row r="60663" spans="2:2">
      <c r="B60663" s="15"/>
    </row>
    <row r="60664" spans="2:2">
      <c r="B60664" s="15"/>
    </row>
    <row r="60665" spans="2:2">
      <c r="B60665" s="15"/>
    </row>
    <row r="60666" spans="2:2">
      <c r="B60666" s="15"/>
    </row>
    <row r="60667" spans="2:2">
      <c r="B60667" s="15"/>
    </row>
    <row r="60668" spans="2:2">
      <c r="B60668" s="15"/>
    </row>
    <row r="60669" spans="2:2">
      <c r="B60669" s="15"/>
    </row>
    <row r="60670" spans="2:2">
      <c r="B60670" s="15"/>
    </row>
    <row r="60671" spans="2:2">
      <c r="B60671" s="15"/>
    </row>
    <row r="60672" spans="2:2">
      <c r="B60672" s="15"/>
    </row>
    <row r="60673" spans="2:2">
      <c r="B60673" s="15"/>
    </row>
    <row r="60674" spans="2:2">
      <c r="B60674" s="15"/>
    </row>
    <row r="60675" spans="2:2">
      <c r="B60675" s="15"/>
    </row>
    <row r="60676" spans="2:2">
      <c r="B60676" s="15"/>
    </row>
    <row r="60677" spans="2:2">
      <c r="B60677" s="15"/>
    </row>
    <row r="60678" spans="2:2">
      <c r="B60678" s="15"/>
    </row>
    <row r="60679" spans="2:2">
      <c r="B60679" s="15"/>
    </row>
    <row r="60680" spans="2:2">
      <c r="B60680" s="15"/>
    </row>
    <row r="60681" spans="2:2">
      <c r="B60681" s="15"/>
    </row>
    <row r="60682" spans="2:2">
      <c r="B60682" s="15"/>
    </row>
    <row r="60683" spans="2:2">
      <c r="B60683" s="15"/>
    </row>
    <row r="60684" spans="2:2">
      <c r="B60684" s="15"/>
    </row>
    <row r="60685" spans="2:2">
      <c r="B60685" s="15"/>
    </row>
    <row r="60686" spans="2:2">
      <c r="B60686" s="15"/>
    </row>
    <row r="60687" spans="2:2">
      <c r="B60687" s="15"/>
    </row>
    <row r="60688" spans="2:2">
      <c r="B60688" s="15"/>
    </row>
    <row r="60689" spans="2:2">
      <c r="B60689" s="15"/>
    </row>
    <row r="60690" spans="2:2">
      <c r="B60690" s="15"/>
    </row>
    <row r="60691" spans="2:2">
      <c r="B60691" s="15"/>
    </row>
    <row r="60692" spans="2:2">
      <c r="B60692" s="15"/>
    </row>
    <row r="60693" spans="2:2">
      <c r="B60693" s="15"/>
    </row>
    <row r="60694" spans="2:2">
      <c r="B60694" s="15"/>
    </row>
    <row r="60695" spans="2:2">
      <c r="B60695" s="15"/>
    </row>
    <row r="60696" spans="2:2">
      <c r="B60696" s="15"/>
    </row>
    <row r="60697" spans="2:2">
      <c r="B60697" s="15"/>
    </row>
    <row r="60698" spans="2:2">
      <c r="B60698" s="15"/>
    </row>
    <row r="60699" spans="2:2">
      <c r="B60699" s="15"/>
    </row>
    <row r="60700" spans="2:2">
      <c r="B60700" s="15"/>
    </row>
    <row r="60701" spans="2:2">
      <c r="B60701" s="15"/>
    </row>
    <row r="60702" spans="2:2">
      <c r="B60702" s="15"/>
    </row>
    <row r="60703" spans="2:2">
      <c r="B60703" s="15"/>
    </row>
    <row r="60704" spans="2:2">
      <c r="B60704" s="15"/>
    </row>
    <row r="60705" spans="2:2">
      <c r="B60705" s="15"/>
    </row>
    <row r="60706" spans="2:2">
      <c r="B60706" s="15"/>
    </row>
    <row r="60707" spans="2:2">
      <c r="B60707" s="15"/>
    </row>
    <row r="60708" spans="2:2">
      <c r="B60708" s="15"/>
    </row>
    <row r="60709" spans="2:2">
      <c r="B60709" s="15"/>
    </row>
    <row r="60710" spans="2:2">
      <c r="B60710" s="15"/>
    </row>
    <row r="60711" spans="2:2">
      <c r="B60711" s="15"/>
    </row>
    <row r="60712" spans="2:2">
      <c r="B60712" s="15"/>
    </row>
    <row r="60713" spans="2:2">
      <c r="B60713" s="15"/>
    </row>
    <row r="60714" spans="2:2">
      <c r="B60714" s="15"/>
    </row>
    <row r="60715" spans="2:2">
      <c r="B60715" s="15"/>
    </row>
    <row r="60716" spans="2:2">
      <c r="B60716" s="15"/>
    </row>
    <row r="60717" spans="2:2">
      <c r="B60717" s="15"/>
    </row>
    <row r="60718" spans="2:2">
      <c r="B60718" s="15"/>
    </row>
    <row r="60719" spans="2:2">
      <c r="B60719" s="15"/>
    </row>
    <row r="60720" spans="2:2">
      <c r="B60720" s="15"/>
    </row>
    <row r="60721" spans="2:2">
      <c r="B60721" s="15"/>
    </row>
    <row r="60722" spans="2:2">
      <c r="B60722" s="15"/>
    </row>
    <row r="60723" spans="2:2">
      <c r="B60723" s="15"/>
    </row>
    <row r="60724" spans="2:2">
      <c r="B60724" s="15"/>
    </row>
    <row r="60725" spans="2:2">
      <c r="B60725" s="15"/>
    </row>
    <row r="60726" spans="2:2">
      <c r="B60726" s="15"/>
    </row>
    <row r="60727" spans="2:2">
      <c r="B60727" s="15"/>
    </row>
    <row r="60728" spans="2:2">
      <c r="B60728" s="15"/>
    </row>
    <row r="60729" spans="2:2">
      <c r="B60729" s="15"/>
    </row>
    <row r="60730" spans="2:2">
      <c r="B60730" s="15"/>
    </row>
    <row r="60731" spans="2:2">
      <c r="B60731" s="15"/>
    </row>
    <row r="60732" spans="2:2">
      <c r="B60732" s="15"/>
    </row>
    <row r="60733" spans="2:2">
      <c r="B60733" s="15"/>
    </row>
    <row r="60734" spans="2:2">
      <c r="B60734" s="15"/>
    </row>
    <row r="60735" spans="2:2">
      <c r="B60735" s="15"/>
    </row>
    <row r="60736" spans="2:2">
      <c r="B60736" s="15"/>
    </row>
    <row r="60737" spans="2:2">
      <c r="B60737" s="15"/>
    </row>
    <row r="60738" spans="2:2">
      <c r="B60738" s="15"/>
    </row>
    <row r="60739" spans="2:2">
      <c r="B60739" s="15"/>
    </row>
    <row r="60740" spans="2:2">
      <c r="B60740" s="15"/>
    </row>
    <row r="60741" spans="2:2">
      <c r="B60741" s="15"/>
    </row>
    <row r="60742" spans="2:2">
      <c r="B60742" s="15"/>
    </row>
    <row r="60743" spans="2:2">
      <c r="B60743" s="15"/>
    </row>
    <row r="60744" spans="2:2">
      <c r="B60744" s="15"/>
    </row>
    <row r="60745" spans="2:2">
      <c r="B60745" s="15"/>
    </row>
    <row r="60746" spans="2:2">
      <c r="B60746" s="15"/>
    </row>
    <row r="60747" spans="2:2">
      <c r="B60747" s="15"/>
    </row>
    <row r="60748" spans="2:2">
      <c r="B60748" s="15"/>
    </row>
    <row r="60749" spans="2:2">
      <c r="B60749" s="15"/>
    </row>
    <row r="60750" spans="2:2">
      <c r="B60750" s="15"/>
    </row>
    <row r="60751" spans="2:2">
      <c r="B60751" s="15"/>
    </row>
    <row r="60752" spans="2:2">
      <c r="B60752" s="15"/>
    </row>
    <row r="60753" spans="2:2">
      <c r="B60753" s="15"/>
    </row>
    <row r="60754" spans="2:2">
      <c r="B60754" s="15"/>
    </row>
    <row r="60755" spans="2:2">
      <c r="B60755" s="15"/>
    </row>
    <row r="60756" spans="2:2">
      <c r="B60756" s="15"/>
    </row>
    <row r="60757" spans="2:2">
      <c r="B60757" s="15"/>
    </row>
    <row r="60758" spans="2:2">
      <c r="B60758" s="15"/>
    </row>
    <row r="60759" spans="2:2">
      <c r="B60759" s="15"/>
    </row>
    <row r="60760" spans="2:2">
      <c r="B60760" s="15"/>
    </row>
    <row r="60761" spans="2:2">
      <c r="B60761" s="15"/>
    </row>
    <row r="60762" spans="2:2">
      <c r="B60762" s="15"/>
    </row>
    <row r="60763" spans="2:2">
      <c r="B60763" s="15"/>
    </row>
    <row r="60764" spans="2:2">
      <c r="B60764" s="15"/>
    </row>
    <row r="60765" spans="2:2">
      <c r="B60765" s="15"/>
    </row>
    <row r="60766" spans="2:2">
      <c r="B60766" s="15"/>
    </row>
    <row r="60767" spans="2:2">
      <c r="B60767" s="15"/>
    </row>
    <row r="60768" spans="2:2">
      <c r="B60768" s="15"/>
    </row>
    <row r="60769" spans="2:2">
      <c r="B60769" s="15"/>
    </row>
    <row r="60770" spans="2:2">
      <c r="B60770" s="15"/>
    </row>
    <row r="60771" spans="2:2">
      <c r="B60771" s="15"/>
    </row>
    <row r="60772" spans="2:2">
      <c r="B60772" s="15"/>
    </row>
    <row r="60773" spans="2:2">
      <c r="B60773" s="15"/>
    </row>
    <row r="60774" spans="2:2">
      <c r="B60774" s="15"/>
    </row>
    <row r="60775" spans="2:2">
      <c r="B60775" s="15"/>
    </row>
    <row r="60776" spans="2:2">
      <c r="B60776" s="15"/>
    </row>
    <row r="60777" spans="2:2">
      <c r="B60777" s="15"/>
    </row>
    <row r="60778" spans="2:2">
      <c r="B60778" s="15"/>
    </row>
    <row r="60779" spans="2:2">
      <c r="B60779" s="15"/>
    </row>
    <row r="60780" spans="2:2">
      <c r="B60780" s="15"/>
    </row>
    <row r="60781" spans="2:2">
      <c r="B60781" s="15"/>
    </row>
    <row r="60782" spans="2:2">
      <c r="B60782" s="15"/>
    </row>
    <row r="60783" spans="2:2">
      <c r="B60783" s="15"/>
    </row>
    <row r="60784" spans="2:2">
      <c r="B60784" s="15"/>
    </row>
    <row r="60785" spans="2:2">
      <c r="B60785" s="15"/>
    </row>
    <row r="60786" spans="2:2">
      <c r="B60786" s="15"/>
    </row>
    <row r="60787" spans="2:2">
      <c r="B60787" s="15"/>
    </row>
    <row r="60788" spans="2:2">
      <c r="B60788" s="15"/>
    </row>
    <row r="60789" spans="2:2">
      <c r="B60789" s="15"/>
    </row>
    <row r="60790" spans="2:2">
      <c r="B60790" s="15"/>
    </row>
    <row r="60791" spans="2:2">
      <c r="B60791" s="15"/>
    </row>
    <row r="60792" spans="2:2">
      <c r="B60792" s="15"/>
    </row>
    <row r="60793" spans="2:2">
      <c r="B60793" s="15"/>
    </row>
    <row r="60794" spans="2:2">
      <c r="B60794" s="15"/>
    </row>
    <row r="60795" spans="2:2">
      <c r="B60795" s="15"/>
    </row>
    <row r="60796" spans="2:2">
      <c r="B60796" s="15"/>
    </row>
    <row r="60797" spans="2:2">
      <c r="B60797" s="15"/>
    </row>
    <row r="60798" spans="2:2">
      <c r="B60798" s="15"/>
    </row>
    <row r="60799" spans="2:2">
      <c r="B60799" s="15"/>
    </row>
    <row r="60800" spans="2:2">
      <c r="B60800" s="15"/>
    </row>
    <row r="60801" spans="2:2">
      <c r="B60801" s="15"/>
    </row>
    <row r="60802" spans="2:2">
      <c r="B60802" s="15"/>
    </row>
    <row r="60803" spans="2:2">
      <c r="B60803" s="15"/>
    </row>
    <row r="60804" spans="2:2">
      <c r="B60804" s="15"/>
    </row>
    <row r="60805" spans="2:2">
      <c r="B60805" s="15"/>
    </row>
    <row r="60806" spans="2:2">
      <c r="B60806" s="15"/>
    </row>
    <row r="60807" spans="2:2">
      <c r="B60807" s="15"/>
    </row>
    <row r="60808" spans="2:2">
      <c r="B60808" s="15"/>
    </row>
    <row r="60809" spans="2:2">
      <c r="B60809" s="15"/>
    </row>
    <row r="60810" spans="2:2">
      <c r="B60810" s="15"/>
    </row>
    <row r="60811" spans="2:2">
      <c r="B60811" s="15"/>
    </row>
    <row r="60812" spans="2:2">
      <c r="B60812" s="15"/>
    </row>
    <row r="60813" spans="2:2">
      <c r="B60813" s="15"/>
    </row>
    <row r="60814" spans="2:2">
      <c r="B60814" s="15"/>
    </row>
    <row r="60815" spans="2:2">
      <c r="B60815" s="15"/>
    </row>
    <row r="60816" spans="2:2">
      <c r="B60816" s="15"/>
    </row>
    <row r="60817" spans="2:2">
      <c r="B60817" s="15"/>
    </row>
    <row r="60818" spans="2:2">
      <c r="B60818" s="15"/>
    </row>
    <row r="60819" spans="2:2">
      <c r="B60819" s="15"/>
    </row>
    <row r="60820" spans="2:2">
      <c r="B60820" s="15"/>
    </row>
    <row r="60821" spans="2:2">
      <c r="B60821" s="15"/>
    </row>
    <row r="60822" spans="2:2">
      <c r="B60822" s="15"/>
    </row>
    <row r="60823" spans="2:2">
      <c r="B60823" s="15"/>
    </row>
    <row r="60824" spans="2:2">
      <c r="B60824" s="15"/>
    </row>
    <row r="60825" spans="2:2">
      <c r="B60825" s="15"/>
    </row>
    <row r="60826" spans="2:2">
      <c r="B60826" s="15"/>
    </row>
    <row r="60827" spans="2:2">
      <c r="B60827" s="15"/>
    </row>
    <row r="60828" spans="2:2">
      <c r="B60828" s="15"/>
    </row>
    <row r="60829" spans="2:2">
      <c r="B60829" s="15"/>
    </row>
    <row r="60830" spans="2:2">
      <c r="B60830" s="15"/>
    </row>
    <row r="60831" spans="2:2">
      <c r="B60831" s="15"/>
    </row>
    <row r="60832" spans="2:2">
      <c r="B60832" s="15"/>
    </row>
    <row r="60833" spans="2:2">
      <c r="B60833" s="15"/>
    </row>
    <row r="60834" spans="2:2">
      <c r="B60834" s="15"/>
    </row>
    <row r="60835" spans="2:2">
      <c r="B60835" s="15"/>
    </row>
    <row r="60836" spans="2:2">
      <c r="B60836" s="15"/>
    </row>
    <row r="60837" spans="2:2">
      <c r="B60837" s="15"/>
    </row>
    <row r="60838" spans="2:2">
      <c r="B60838" s="15"/>
    </row>
    <row r="60839" spans="2:2">
      <c r="B60839" s="15"/>
    </row>
    <row r="60840" spans="2:2">
      <c r="B60840" s="15"/>
    </row>
    <row r="60841" spans="2:2">
      <c r="B60841" s="15"/>
    </row>
    <row r="60842" spans="2:2">
      <c r="B60842" s="15"/>
    </row>
    <row r="60843" spans="2:2">
      <c r="B60843" s="15"/>
    </row>
    <row r="60844" spans="2:2">
      <c r="B60844" s="15"/>
    </row>
    <row r="60845" spans="2:2">
      <c r="B60845" s="15"/>
    </row>
    <row r="60846" spans="2:2">
      <c r="B60846" s="15"/>
    </row>
    <row r="60847" spans="2:2">
      <c r="B60847" s="15"/>
    </row>
    <row r="60848" spans="2:2">
      <c r="B60848" s="15"/>
    </row>
    <row r="60849" spans="2:2">
      <c r="B60849" s="15"/>
    </row>
    <row r="60850" spans="2:2">
      <c r="B60850" s="15"/>
    </row>
    <row r="60851" spans="2:2">
      <c r="B60851" s="15"/>
    </row>
    <row r="60852" spans="2:2">
      <c r="B60852" s="15"/>
    </row>
    <row r="60853" spans="2:2">
      <c r="B60853" s="15"/>
    </row>
    <row r="60854" spans="2:2">
      <c r="B60854" s="15"/>
    </row>
    <row r="60855" spans="2:2">
      <c r="B60855" s="15"/>
    </row>
    <row r="60856" spans="2:2">
      <c r="B60856" s="15"/>
    </row>
    <row r="60857" spans="2:2">
      <c r="B60857" s="15"/>
    </row>
    <row r="60858" spans="2:2">
      <c r="B60858" s="15"/>
    </row>
    <row r="60859" spans="2:2">
      <c r="B60859" s="15"/>
    </row>
    <row r="60860" spans="2:2">
      <c r="B60860" s="15"/>
    </row>
    <row r="60861" spans="2:2">
      <c r="B60861" s="15"/>
    </row>
    <row r="60862" spans="2:2">
      <c r="B60862" s="15"/>
    </row>
    <row r="60863" spans="2:2">
      <c r="B60863" s="15"/>
    </row>
    <row r="60864" spans="2:2">
      <c r="B60864" s="15"/>
    </row>
    <row r="60865" spans="2:2">
      <c r="B60865" s="15"/>
    </row>
    <row r="60866" spans="2:2">
      <c r="B60866" s="15"/>
    </row>
    <row r="60867" spans="2:2">
      <c r="B60867" s="15"/>
    </row>
    <row r="60868" spans="2:2">
      <c r="B60868" s="15"/>
    </row>
    <row r="60869" spans="2:2">
      <c r="B60869" s="15"/>
    </row>
    <row r="60870" spans="2:2">
      <c r="B60870" s="15"/>
    </row>
    <row r="60871" spans="2:2">
      <c r="B60871" s="15"/>
    </row>
    <row r="60872" spans="2:2">
      <c r="B60872" s="15"/>
    </row>
    <row r="60873" spans="2:2">
      <c r="B60873" s="15"/>
    </row>
    <row r="60874" spans="2:2">
      <c r="B60874" s="15"/>
    </row>
    <row r="60875" spans="2:2">
      <c r="B60875" s="15"/>
    </row>
    <row r="60876" spans="2:2">
      <c r="B60876" s="15"/>
    </row>
    <row r="60877" spans="2:2">
      <c r="B60877" s="15"/>
    </row>
    <row r="60878" spans="2:2">
      <c r="B60878" s="15"/>
    </row>
    <row r="60879" spans="2:2">
      <c r="B60879" s="15"/>
    </row>
    <row r="60880" spans="2:2">
      <c r="B60880" s="15"/>
    </row>
    <row r="60881" spans="2:2">
      <c r="B60881" s="15"/>
    </row>
    <row r="60882" spans="2:2">
      <c r="B60882" s="15"/>
    </row>
    <row r="60883" spans="2:2">
      <c r="B60883" s="15"/>
    </row>
    <row r="60884" spans="2:2">
      <c r="B60884" s="15"/>
    </row>
    <row r="60885" spans="2:2">
      <c r="B60885" s="15"/>
    </row>
    <row r="60886" spans="2:2">
      <c r="B60886" s="15"/>
    </row>
    <row r="60887" spans="2:2">
      <c r="B60887" s="15"/>
    </row>
    <row r="60888" spans="2:2">
      <c r="B60888" s="15"/>
    </row>
    <row r="60889" spans="2:2">
      <c r="B60889" s="15"/>
    </row>
    <row r="60890" spans="2:2">
      <c r="B60890" s="15"/>
    </row>
    <row r="60891" spans="2:2">
      <c r="B60891" s="15"/>
    </row>
    <row r="60892" spans="2:2">
      <c r="B60892" s="15"/>
    </row>
    <row r="60893" spans="2:2">
      <c r="B60893" s="15"/>
    </row>
    <row r="60894" spans="2:2">
      <c r="B60894" s="15"/>
    </row>
    <row r="60895" spans="2:2">
      <c r="B60895" s="15"/>
    </row>
    <row r="60896" spans="2:2">
      <c r="B60896" s="15"/>
    </row>
    <row r="60897" spans="2:2">
      <c r="B60897" s="15"/>
    </row>
    <row r="60898" spans="2:2">
      <c r="B60898" s="15"/>
    </row>
    <row r="60899" spans="2:2">
      <c r="B60899" s="15"/>
    </row>
    <row r="60900" spans="2:2">
      <c r="B60900" s="15"/>
    </row>
    <row r="60901" spans="2:2">
      <c r="B60901" s="15"/>
    </row>
    <row r="60902" spans="2:2">
      <c r="B60902" s="15"/>
    </row>
    <row r="60903" spans="2:2">
      <c r="B60903" s="15"/>
    </row>
    <row r="60904" spans="2:2">
      <c r="B60904" s="15"/>
    </row>
    <row r="60905" spans="2:2">
      <c r="B60905" s="15"/>
    </row>
    <row r="60906" spans="2:2">
      <c r="B60906" s="15"/>
    </row>
    <row r="60907" spans="2:2">
      <c r="B60907" s="15"/>
    </row>
    <row r="60908" spans="2:2">
      <c r="B60908" s="15"/>
    </row>
    <row r="60909" spans="2:2">
      <c r="B60909" s="15"/>
    </row>
    <row r="60910" spans="2:2">
      <c r="B60910" s="15"/>
    </row>
    <row r="60911" spans="2:2">
      <c r="B60911" s="15"/>
    </row>
    <row r="60912" spans="2:2">
      <c r="B60912" s="15"/>
    </row>
    <row r="60913" spans="2:2">
      <c r="B60913" s="15"/>
    </row>
    <row r="60914" spans="2:2">
      <c r="B60914" s="15"/>
    </row>
    <row r="60915" spans="2:2">
      <c r="B60915" s="15"/>
    </row>
    <row r="60916" spans="2:2">
      <c r="B60916" s="15"/>
    </row>
    <row r="60917" spans="2:2">
      <c r="B60917" s="15"/>
    </row>
    <row r="60918" spans="2:2">
      <c r="B60918" s="15"/>
    </row>
    <row r="60919" spans="2:2">
      <c r="B60919" s="15"/>
    </row>
    <row r="60920" spans="2:2">
      <c r="B60920" s="15"/>
    </row>
    <row r="60921" spans="2:2">
      <c r="B60921" s="15"/>
    </row>
    <row r="60922" spans="2:2">
      <c r="B60922" s="15"/>
    </row>
    <row r="60923" spans="2:2">
      <c r="B60923" s="15"/>
    </row>
    <row r="60924" spans="2:2">
      <c r="B60924" s="15"/>
    </row>
    <row r="60925" spans="2:2">
      <c r="B60925" s="15"/>
    </row>
    <row r="60926" spans="2:2">
      <c r="B60926" s="15"/>
    </row>
    <row r="60927" spans="2:2">
      <c r="B60927" s="15"/>
    </row>
    <row r="60928" spans="2:2">
      <c r="B60928" s="15"/>
    </row>
    <row r="60929" spans="2:2">
      <c r="B60929" s="15"/>
    </row>
    <row r="60930" spans="2:2">
      <c r="B60930" s="15"/>
    </row>
    <row r="60931" spans="2:2">
      <c r="B60931" s="15"/>
    </row>
    <row r="60932" spans="2:2">
      <c r="B60932" s="15"/>
    </row>
    <row r="60933" spans="2:2">
      <c r="B60933" s="15"/>
    </row>
    <row r="60934" spans="2:2">
      <c r="B60934" s="15"/>
    </row>
    <row r="60935" spans="2:2">
      <c r="B60935" s="15"/>
    </row>
    <row r="60936" spans="2:2">
      <c r="B60936" s="15"/>
    </row>
    <row r="60937" spans="2:2">
      <c r="B60937" s="15"/>
    </row>
    <row r="60938" spans="2:2">
      <c r="B60938" s="15"/>
    </row>
    <row r="60939" spans="2:2">
      <c r="B60939" s="15"/>
    </row>
    <row r="60940" spans="2:2">
      <c r="B60940" s="15"/>
    </row>
    <row r="60941" spans="2:2">
      <c r="B60941" s="15"/>
    </row>
    <row r="60942" spans="2:2">
      <c r="B60942" s="15"/>
    </row>
    <row r="60943" spans="2:2">
      <c r="B60943" s="15"/>
    </row>
    <row r="60944" spans="2:2">
      <c r="B60944" s="15"/>
    </row>
    <row r="60945" spans="2:2">
      <c r="B60945" s="15"/>
    </row>
    <row r="60946" spans="2:2">
      <c r="B60946" s="15"/>
    </row>
    <row r="60947" spans="2:2">
      <c r="B60947" s="15"/>
    </row>
    <row r="60948" spans="2:2">
      <c r="B60948" s="15"/>
    </row>
    <row r="60949" spans="2:2">
      <c r="B60949" s="15"/>
    </row>
    <row r="60950" spans="2:2">
      <c r="B60950" s="15"/>
    </row>
    <row r="60951" spans="2:2">
      <c r="B60951" s="15"/>
    </row>
    <row r="60952" spans="2:2">
      <c r="B60952" s="15"/>
    </row>
    <row r="60953" spans="2:2">
      <c r="B60953" s="15"/>
    </row>
    <row r="60954" spans="2:2">
      <c r="B60954" s="15"/>
    </row>
    <row r="60955" spans="2:2">
      <c r="B60955" s="15"/>
    </row>
    <row r="60956" spans="2:2">
      <c r="B60956" s="15"/>
    </row>
    <row r="60957" spans="2:2">
      <c r="B60957" s="15"/>
    </row>
    <row r="60958" spans="2:2">
      <c r="B60958" s="15"/>
    </row>
    <row r="60959" spans="2:2">
      <c r="B60959" s="15"/>
    </row>
    <row r="60960" spans="2:2">
      <c r="B60960" s="15"/>
    </row>
    <row r="60961" spans="2:2">
      <c r="B60961" s="15"/>
    </row>
    <row r="60962" spans="2:2">
      <c r="B60962" s="15"/>
    </row>
    <row r="60963" spans="2:2">
      <c r="B60963" s="15"/>
    </row>
    <row r="60964" spans="2:2">
      <c r="B60964" s="15"/>
    </row>
    <row r="60965" spans="2:2">
      <c r="B60965" s="15"/>
    </row>
    <row r="60966" spans="2:2">
      <c r="B60966" s="15"/>
    </row>
    <row r="60967" spans="2:2">
      <c r="B60967" s="15"/>
    </row>
    <row r="60968" spans="2:2">
      <c r="B60968" s="15"/>
    </row>
    <row r="60969" spans="2:2">
      <c r="B60969" s="15"/>
    </row>
    <row r="60970" spans="2:2">
      <c r="B60970" s="15"/>
    </row>
    <row r="60971" spans="2:2">
      <c r="B60971" s="15"/>
    </row>
    <row r="60972" spans="2:2">
      <c r="B60972" s="15"/>
    </row>
    <row r="60973" spans="2:2">
      <c r="B60973" s="15"/>
    </row>
    <row r="60974" spans="2:2">
      <c r="B60974" s="15"/>
    </row>
    <row r="60975" spans="2:2">
      <c r="B60975" s="15"/>
    </row>
    <row r="60976" spans="2:2">
      <c r="B60976" s="15"/>
    </row>
    <row r="60977" spans="2:2">
      <c r="B60977" s="15"/>
    </row>
    <row r="60978" spans="2:2">
      <c r="B60978" s="15"/>
    </row>
    <row r="60979" spans="2:2">
      <c r="B60979" s="15"/>
    </row>
    <row r="60980" spans="2:2">
      <c r="B60980" s="15"/>
    </row>
    <row r="60981" spans="2:2">
      <c r="B60981" s="15"/>
    </row>
    <row r="60982" spans="2:2">
      <c r="B60982" s="15"/>
    </row>
    <row r="60983" spans="2:2">
      <c r="B60983" s="15"/>
    </row>
    <row r="60984" spans="2:2">
      <c r="B60984" s="15"/>
    </row>
    <row r="60985" spans="2:2">
      <c r="B60985" s="15"/>
    </row>
    <row r="60986" spans="2:2">
      <c r="B60986" s="15"/>
    </row>
    <row r="60987" spans="2:2">
      <c r="B60987" s="15"/>
    </row>
    <row r="60988" spans="2:2">
      <c r="B60988" s="15"/>
    </row>
    <row r="60989" spans="2:2">
      <c r="B60989" s="15"/>
    </row>
    <row r="60990" spans="2:2">
      <c r="B60990" s="15"/>
    </row>
    <row r="60991" spans="2:2">
      <c r="B60991" s="15"/>
    </row>
    <row r="60992" spans="2:2">
      <c r="B60992" s="15"/>
    </row>
    <row r="60993" spans="2:2">
      <c r="B60993" s="15"/>
    </row>
    <row r="60994" spans="2:2">
      <c r="B60994" s="15"/>
    </row>
    <row r="60995" spans="2:2">
      <c r="B60995" s="15"/>
    </row>
    <row r="60996" spans="2:2">
      <c r="B60996" s="15"/>
    </row>
    <row r="60997" spans="2:2">
      <c r="B60997" s="15"/>
    </row>
    <row r="60998" spans="2:2">
      <c r="B60998" s="15"/>
    </row>
    <row r="60999" spans="2:2">
      <c r="B60999" s="15"/>
    </row>
    <row r="61000" spans="2:2">
      <c r="B61000" s="15"/>
    </row>
    <row r="61001" spans="2:2">
      <c r="B61001" s="15"/>
    </row>
    <row r="61002" spans="2:2">
      <c r="B61002" s="15"/>
    </row>
    <row r="61003" spans="2:2">
      <c r="B61003" s="15"/>
    </row>
    <row r="61004" spans="2:2">
      <c r="B61004" s="15"/>
    </row>
    <row r="61005" spans="2:2">
      <c r="B61005" s="15"/>
    </row>
    <row r="61006" spans="2:2">
      <c r="B61006" s="15"/>
    </row>
    <row r="61007" spans="2:2">
      <c r="B61007" s="15"/>
    </row>
    <row r="61008" spans="2:2">
      <c r="B61008" s="15"/>
    </row>
    <row r="61009" spans="2:2">
      <c r="B61009" s="15"/>
    </row>
    <row r="61010" spans="2:2">
      <c r="B61010" s="15"/>
    </row>
    <row r="61011" spans="2:2">
      <c r="B61011" s="15"/>
    </row>
    <row r="61012" spans="2:2">
      <c r="B61012" s="15"/>
    </row>
    <row r="61013" spans="2:2">
      <c r="B61013" s="15"/>
    </row>
    <row r="61014" spans="2:2">
      <c r="B61014" s="15"/>
    </row>
    <row r="61015" spans="2:2">
      <c r="B61015" s="15"/>
    </row>
    <row r="61016" spans="2:2">
      <c r="B61016" s="15"/>
    </row>
    <row r="61017" spans="2:2">
      <c r="B61017" s="15"/>
    </row>
    <row r="61018" spans="2:2">
      <c r="B61018" s="15"/>
    </row>
    <row r="61019" spans="2:2">
      <c r="B61019" s="15"/>
    </row>
    <row r="61020" spans="2:2">
      <c r="B61020" s="15"/>
    </row>
    <row r="61021" spans="2:2">
      <c r="B61021" s="15"/>
    </row>
    <row r="61022" spans="2:2">
      <c r="B61022" s="15"/>
    </row>
    <row r="61023" spans="2:2">
      <c r="B61023" s="15"/>
    </row>
    <row r="61024" spans="2:2">
      <c r="B61024" s="15"/>
    </row>
    <row r="61025" spans="2:2">
      <c r="B61025" s="15"/>
    </row>
    <row r="61026" spans="2:2">
      <c r="B61026" s="15"/>
    </row>
    <row r="61027" spans="2:2">
      <c r="B61027" s="15"/>
    </row>
    <row r="61028" spans="2:2">
      <c r="B61028" s="15"/>
    </row>
    <row r="61029" spans="2:2">
      <c r="B61029" s="15"/>
    </row>
    <row r="61030" spans="2:2">
      <c r="B61030" s="15"/>
    </row>
    <row r="61031" spans="2:2">
      <c r="B61031" s="15"/>
    </row>
    <row r="61032" spans="2:2">
      <c r="B61032" s="15"/>
    </row>
    <row r="61033" spans="2:2">
      <c r="B61033" s="15"/>
    </row>
    <row r="61034" spans="2:2">
      <c r="B61034" s="15"/>
    </row>
    <row r="61035" spans="2:2">
      <c r="B61035" s="15"/>
    </row>
    <row r="61036" spans="2:2">
      <c r="B61036" s="15"/>
    </row>
    <row r="61037" spans="2:2">
      <c r="B61037" s="15"/>
    </row>
    <row r="61038" spans="2:2">
      <c r="B61038" s="15"/>
    </row>
    <row r="61039" spans="2:2">
      <c r="B61039" s="15"/>
    </row>
    <row r="61040" spans="2:2">
      <c r="B61040" s="15"/>
    </row>
    <row r="61041" spans="2:2">
      <c r="B61041" s="15"/>
    </row>
    <row r="61042" spans="2:2">
      <c r="B61042" s="15"/>
    </row>
    <row r="61043" spans="2:2">
      <c r="B61043" s="15"/>
    </row>
    <row r="61044" spans="2:2">
      <c r="B61044" s="15"/>
    </row>
    <row r="61045" spans="2:2">
      <c r="B61045" s="15"/>
    </row>
    <row r="61046" spans="2:2">
      <c r="B61046" s="15"/>
    </row>
    <row r="61047" spans="2:2">
      <c r="B61047" s="15"/>
    </row>
    <row r="61048" spans="2:2">
      <c r="B61048" s="15"/>
    </row>
    <row r="61049" spans="2:2">
      <c r="B61049" s="15"/>
    </row>
    <row r="61050" spans="2:2">
      <c r="B61050" s="15"/>
    </row>
    <row r="61051" spans="2:2">
      <c r="B61051" s="15"/>
    </row>
    <row r="61052" spans="2:2">
      <c r="B61052" s="15"/>
    </row>
    <row r="61053" spans="2:2">
      <c r="B61053" s="15"/>
    </row>
    <row r="61054" spans="2:2">
      <c r="B61054" s="15"/>
    </row>
    <row r="61055" spans="2:2">
      <c r="B61055" s="15"/>
    </row>
    <row r="61056" spans="2:2">
      <c r="B61056" s="15"/>
    </row>
    <row r="61057" spans="2:2">
      <c r="B61057" s="15"/>
    </row>
    <row r="61058" spans="2:2">
      <c r="B61058" s="15"/>
    </row>
    <row r="61059" spans="2:2">
      <c r="B61059" s="15"/>
    </row>
    <row r="61060" spans="2:2">
      <c r="B61060" s="15"/>
    </row>
    <row r="61061" spans="2:2">
      <c r="B61061" s="15"/>
    </row>
    <row r="61062" spans="2:2">
      <c r="B61062" s="15"/>
    </row>
    <row r="61063" spans="2:2">
      <c r="B61063" s="15"/>
    </row>
    <row r="61064" spans="2:2">
      <c r="B61064" s="15"/>
    </row>
    <row r="61065" spans="2:2">
      <c r="B61065" s="15"/>
    </row>
    <row r="61066" spans="2:2">
      <c r="B61066" s="15"/>
    </row>
    <row r="61067" spans="2:2">
      <c r="B61067" s="15"/>
    </row>
    <row r="61068" spans="2:2">
      <c r="B61068" s="15"/>
    </row>
    <row r="61069" spans="2:2">
      <c r="B61069" s="15"/>
    </row>
    <row r="61070" spans="2:2">
      <c r="B61070" s="15"/>
    </row>
    <row r="61071" spans="2:2">
      <c r="B61071" s="15"/>
    </row>
    <row r="61072" spans="2:2">
      <c r="B61072" s="15"/>
    </row>
    <row r="61073" spans="2:2">
      <c r="B61073" s="15"/>
    </row>
    <row r="61074" spans="2:2">
      <c r="B61074" s="15"/>
    </row>
    <row r="61075" spans="2:2">
      <c r="B61075" s="15"/>
    </row>
    <row r="61076" spans="2:2">
      <c r="B61076" s="15"/>
    </row>
    <row r="61077" spans="2:2">
      <c r="B61077" s="15"/>
    </row>
    <row r="61078" spans="2:2">
      <c r="B61078" s="15"/>
    </row>
    <row r="61079" spans="2:2">
      <c r="B61079" s="15"/>
    </row>
    <row r="61080" spans="2:2">
      <c r="B61080" s="15"/>
    </row>
    <row r="61081" spans="2:2">
      <c r="B61081" s="15"/>
    </row>
    <row r="61082" spans="2:2">
      <c r="B61082" s="15"/>
    </row>
    <row r="61083" spans="2:2">
      <c r="B61083" s="15"/>
    </row>
    <row r="61084" spans="2:2">
      <c r="B61084" s="15"/>
    </row>
    <row r="61085" spans="2:2">
      <c r="B61085" s="15"/>
    </row>
    <row r="61086" spans="2:2">
      <c r="B61086" s="15"/>
    </row>
    <row r="61087" spans="2:2">
      <c r="B61087" s="15"/>
    </row>
    <row r="61088" spans="2:2">
      <c r="B61088" s="15"/>
    </row>
    <row r="61089" spans="2:2">
      <c r="B61089" s="15"/>
    </row>
    <row r="61090" spans="2:2">
      <c r="B61090" s="15"/>
    </row>
    <row r="61091" spans="2:2">
      <c r="B61091" s="15"/>
    </row>
    <row r="61092" spans="2:2">
      <c r="B61092" s="15"/>
    </row>
    <row r="61093" spans="2:2">
      <c r="B61093" s="15"/>
    </row>
    <row r="61094" spans="2:2">
      <c r="B61094" s="15"/>
    </row>
    <row r="61095" spans="2:2">
      <c r="B61095" s="15"/>
    </row>
    <row r="61096" spans="2:2">
      <c r="B61096" s="15"/>
    </row>
    <row r="61097" spans="2:2">
      <c r="B61097" s="15"/>
    </row>
    <row r="61098" spans="2:2">
      <c r="B61098" s="15"/>
    </row>
    <row r="61099" spans="2:2">
      <c r="B61099" s="15"/>
    </row>
    <row r="61100" spans="2:2">
      <c r="B61100" s="15"/>
    </row>
    <row r="61101" spans="2:2">
      <c r="B61101" s="15"/>
    </row>
    <row r="61102" spans="2:2">
      <c r="B61102" s="15"/>
    </row>
    <row r="61103" spans="2:2">
      <c r="B61103" s="15"/>
    </row>
    <row r="61104" spans="2:2">
      <c r="B61104" s="15"/>
    </row>
    <row r="61105" spans="2:2">
      <c r="B61105" s="15"/>
    </row>
    <row r="61106" spans="2:2">
      <c r="B61106" s="15"/>
    </row>
    <row r="61107" spans="2:2">
      <c r="B61107" s="15"/>
    </row>
    <row r="61108" spans="2:2">
      <c r="B61108" s="15"/>
    </row>
    <row r="61109" spans="2:2">
      <c r="B61109" s="15"/>
    </row>
    <row r="61110" spans="2:2">
      <c r="B61110" s="15"/>
    </row>
    <row r="61111" spans="2:2">
      <c r="B61111" s="15"/>
    </row>
    <row r="61112" spans="2:2">
      <c r="B61112" s="15"/>
    </row>
    <row r="61113" spans="2:2">
      <c r="B61113" s="15"/>
    </row>
    <row r="61114" spans="2:2">
      <c r="B61114" s="15"/>
    </row>
    <row r="61115" spans="2:2">
      <c r="B61115" s="15"/>
    </row>
    <row r="61116" spans="2:2">
      <c r="B61116" s="15"/>
    </row>
    <row r="61117" spans="2:2">
      <c r="B61117" s="15"/>
    </row>
    <row r="61118" spans="2:2">
      <c r="B61118" s="15"/>
    </row>
    <row r="61119" spans="2:2">
      <c r="B61119" s="15"/>
    </row>
    <row r="61120" spans="2:2">
      <c r="B61120" s="15"/>
    </row>
    <row r="61121" spans="2:2">
      <c r="B61121" s="15"/>
    </row>
    <row r="61122" spans="2:2">
      <c r="B61122" s="15"/>
    </row>
    <row r="61123" spans="2:2">
      <c r="B61123" s="15"/>
    </row>
    <row r="61124" spans="2:2">
      <c r="B61124" s="15"/>
    </row>
    <row r="61125" spans="2:2">
      <c r="B61125" s="15"/>
    </row>
    <row r="61126" spans="2:2">
      <c r="B61126" s="15"/>
    </row>
    <row r="61127" spans="2:2">
      <c r="B61127" s="15"/>
    </row>
    <row r="61128" spans="2:2">
      <c r="B61128" s="15"/>
    </row>
    <row r="61129" spans="2:2">
      <c r="B61129" s="15"/>
    </row>
    <row r="61130" spans="2:2">
      <c r="B61130" s="15"/>
    </row>
    <row r="61131" spans="2:2">
      <c r="B61131" s="15"/>
    </row>
    <row r="61132" spans="2:2">
      <c r="B61132" s="15"/>
    </row>
    <row r="61133" spans="2:2">
      <c r="B61133" s="15"/>
    </row>
    <row r="61134" spans="2:2">
      <c r="B61134" s="15"/>
    </row>
    <row r="61135" spans="2:2">
      <c r="B61135" s="15"/>
    </row>
    <row r="61136" spans="2:2">
      <c r="B61136" s="15"/>
    </row>
    <row r="61137" spans="2:2">
      <c r="B61137" s="15"/>
    </row>
    <row r="61138" spans="2:2">
      <c r="B61138" s="15"/>
    </row>
    <row r="61139" spans="2:2">
      <c r="B61139" s="15"/>
    </row>
    <row r="61140" spans="2:2">
      <c r="B61140" s="15"/>
    </row>
    <row r="61141" spans="2:2">
      <c r="B61141" s="15"/>
    </row>
    <row r="61142" spans="2:2">
      <c r="B61142" s="15"/>
    </row>
    <row r="61143" spans="2:2">
      <c r="B61143" s="15"/>
    </row>
    <row r="61144" spans="2:2">
      <c r="B61144" s="15"/>
    </row>
    <row r="61145" spans="2:2">
      <c r="B61145" s="15"/>
    </row>
    <row r="61146" spans="2:2">
      <c r="B61146" s="15"/>
    </row>
    <row r="61147" spans="2:2">
      <c r="B61147" s="15"/>
    </row>
    <row r="61148" spans="2:2">
      <c r="B61148" s="15"/>
    </row>
    <row r="61149" spans="2:2">
      <c r="B61149" s="15"/>
    </row>
    <row r="61150" spans="2:2">
      <c r="B61150" s="15"/>
    </row>
    <row r="61151" spans="2:2">
      <c r="B61151" s="15"/>
    </row>
    <row r="61152" spans="2:2">
      <c r="B61152" s="15"/>
    </row>
    <row r="61153" spans="2:2">
      <c r="B61153" s="15"/>
    </row>
    <row r="61154" spans="2:2">
      <c r="B61154" s="15"/>
    </row>
    <row r="61155" spans="2:2">
      <c r="B61155" s="15"/>
    </row>
    <row r="61156" spans="2:2">
      <c r="B61156" s="15"/>
    </row>
    <row r="61157" spans="2:2">
      <c r="B61157" s="15"/>
    </row>
    <row r="61158" spans="2:2">
      <c r="B61158" s="15"/>
    </row>
    <row r="61159" spans="2:2">
      <c r="B61159" s="15"/>
    </row>
    <row r="61160" spans="2:2">
      <c r="B61160" s="15"/>
    </row>
    <row r="61161" spans="2:2">
      <c r="B61161" s="15"/>
    </row>
    <row r="61162" spans="2:2">
      <c r="B61162" s="15"/>
    </row>
    <row r="61163" spans="2:2">
      <c r="B61163" s="15"/>
    </row>
    <row r="61164" spans="2:2">
      <c r="B61164" s="15"/>
    </row>
    <row r="61165" spans="2:2">
      <c r="B61165" s="15"/>
    </row>
    <row r="61166" spans="2:2">
      <c r="B61166" s="15"/>
    </row>
    <row r="61167" spans="2:2">
      <c r="B61167" s="15"/>
    </row>
    <row r="61168" spans="2:2">
      <c r="B61168" s="15"/>
    </row>
    <row r="61169" spans="2:2">
      <c r="B61169" s="15"/>
    </row>
    <row r="61170" spans="2:2">
      <c r="B61170" s="15"/>
    </row>
    <row r="61171" spans="2:2">
      <c r="B61171" s="15"/>
    </row>
    <row r="61172" spans="2:2">
      <c r="B61172" s="15"/>
    </row>
    <row r="61173" spans="2:2">
      <c r="B61173" s="15"/>
    </row>
    <row r="61174" spans="2:2">
      <c r="B61174" s="15"/>
    </row>
    <row r="61175" spans="2:2">
      <c r="B61175" s="15"/>
    </row>
    <row r="61176" spans="2:2">
      <c r="B61176" s="15"/>
    </row>
    <row r="61177" spans="2:2">
      <c r="B61177" s="15"/>
    </row>
    <row r="61178" spans="2:2">
      <c r="B61178" s="15"/>
    </row>
    <row r="61179" spans="2:2">
      <c r="B61179" s="15"/>
    </row>
    <row r="61180" spans="2:2">
      <c r="B61180" s="15"/>
    </row>
    <row r="61181" spans="2:2">
      <c r="B61181" s="15"/>
    </row>
    <row r="61182" spans="2:2">
      <c r="B61182" s="15"/>
    </row>
    <row r="61183" spans="2:2">
      <c r="B61183" s="15"/>
    </row>
    <row r="61184" spans="2:2">
      <c r="B61184" s="15"/>
    </row>
    <row r="61185" spans="2:2">
      <c r="B61185" s="15"/>
    </row>
    <row r="61186" spans="2:2">
      <c r="B61186" s="15"/>
    </row>
    <row r="61187" spans="2:2">
      <c r="B61187" s="15"/>
    </row>
    <row r="61188" spans="2:2">
      <c r="B61188" s="15"/>
    </row>
    <row r="61189" spans="2:2">
      <c r="B61189" s="15"/>
    </row>
    <row r="61190" spans="2:2">
      <c r="B61190" s="15"/>
    </row>
    <row r="61191" spans="2:2">
      <c r="B61191" s="15"/>
    </row>
    <row r="61192" spans="2:2">
      <c r="B61192" s="15"/>
    </row>
    <row r="61193" spans="2:2">
      <c r="B61193" s="15"/>
    </row>
    <row r="61194" spans="2:2">
      <c r="B61194" s="15"/>
    </row>
    <row r="61195" spans="2:2">
      <c r="B61195" s="15"/>
    </row>
    <row r="61196" spans="2:2">
      <c r="B61196" s="15"/>
    </row>
    <row r="61197" spans="2:2">
      <c r="B61197" s="15"/>
    </row>
    <row r="61198" spans="2:2">
      <c r="B61198" s="15"/>
    </row>
    <row r="61199" spans="2:2">
      <c r="B61199" s="15"/>
    </row>
    <row r="61200" spans="2:2">
      <c r="B61200" s="15"/>
    </row>
    <row r="61201" spans="2:2">
      <c r="B61201" s="15"/>
    </row>
    <row r="61202" spans="2:2">
      <c r="B61202" s="15"/>
    </row>
    <row r="61203" spans="2:2">
      <c r="B61203" s="15"/>
    </row>
    <row r="61204" spans="2:2">
      <c r="B61204" s="15"/>
    </row>
    <row r="61205" spans="2:2">
      <c r="B61205" s="15"/>
    </row>
    <row r="61206" spans="2:2">
      <c r="B61206" s="15"/>
    </row>
    <row r="61207" spans="2:2">
      <c r="B61207" s="15"/>
    </row>
    <row r="61208" spans="2:2">
      <c r="B61208" s="15"/>
    </row>
    <row r="61209" spans="2:2">
      <c r="B61209" s="15"/>
    </row>
    <row r="61210" spans="2:2">
      <c r="B61210" s="15"/>
    </row>
    <row r="61211" spans="2:2">
      <c r="B61211" s="15"/>
    </row>
    <row r="61212" spans="2:2">
      <c r="B61212" s="15"/>
    </row>
    <row r="61213" spans="2:2">
      <c r="B61213" s="15"/>
    </row>
    <row r="61214" spans="2:2">
      <c r="B61214" s="15"/>
    </row>
    <row r="61215" spans="2:2">
      <c r="B61215" s="15"/>
    </row>
    <row r="61216" spans="2:2">
      <c r="B61216" s="15"/>
    </row>
    <row r="61217" spans="2:2">
      <c r="B61217" s="15"/>
    </row>
    <row r="61218" spans="2:2">
      <c r="B61218" s="15"/>
    </row>
    <row r="61219" spans="2:2">
      <c r="B61219" s="15"/>
    </row>
    <row r="61220" spans="2:2">
      <c r="B61220" s="15"/>
    </row>
    <row r="61221" spans="2:2">
      <c r="B61221" s="15"/>
    </row>
    <row r="61222" spans="2:2">
      <c r="B61222" s="15"/>
    </row>
    <row r="61223" spans="2:2">
      <c r="B61223" s="15"/>
    </row>
    <row r="61224" spans="2:2">
      <c r="B61224" s="15"/>
    </row>
    <row r="61225" spans="2:2">
      <c r="B61225" s="15"/>
    </row>
    <row r="61226" spans="2:2">
      <c r="B61226" s="15"/>
    </row>
    <row r="61227" spans="2:2">
      <c r="B61227" s="15"/>
    </row>
    <row r="61228" spans="2:2">
      <c r="B61228" s="15"/>
    </row>
    <row r="61229" spans="2:2">
      <c r="B61229" s="15"/>
    </row>
    <row r="61230" spans="2:2">
      <c r="B61230" s="15"/>
    </row>
    <row r="61231" spans="2:2">
      <c r="B61231" s="15"/>
    </row>
    <row r="61232" spans="2:2">
      <c r="B61232" s="15"/>
    </row>
    <row r="61233" spans="2:2">
      <c r="B61233" s="15"/>
    </row>
    <row r="61234" spans="2:2">
      <c r="B61234" s="15"/>
    </row>
    <row r="61235" spans="2:2">
      <c r="B61235" s="15"/>
    </row>
    <row r="61236" spans="2:2">
      <c r="B61236" s="15"/>
    </row>
    <row r="61237" spans="2:2">
      <c r="B61237" s="15"/>
    </row>
    <row r="61238" spans="2:2">
      <c r="B61238" s="15"/>
    </row>
    <row r="61239" spans="2:2">
      <c r="B61239" s="15"/>
    </row>
    <row r="61240" spans="2:2">
      <c r="B61240" s="15"/>
    </row>
    <row r="61241" spans="2:2">
      <c r="B61241" s="15"/>
    </row>
    <row r="61242" spans="2:2">
      <c r="B61242" s="15"/>
    </row>
    <row r="61243" spans="2:2">
      <c r="B61243" s="15"/>
    </row>
    <row r="61244" spans="2:2">
      <c r="B61244" s="15"/>
    </row>
    <row r="61245" spans="2:2">
      <c r="B61245" s="15"/>
    </row>
    <row r="61246" spans="2:2">
      <c r="B61246" s="15"/>
    </row>
    <row r="61247" spans="2:2">
      <c r="B61247" s="15"/>
    </row>
    <row r="61248" spans="2:2">
      <c r="B61248" s="15"/>
    </row>
    <row r="61249" spans="2:2">
      <c r="B61249" s="15"/>
    </row>
    <row r="61250" spans="2:2">
      <c r="B61250" s="15"/>
    </row>
    <row r="61251" spans="2:2">
      <c r="B61251" s="15"/>
    </row>
    <row r="61252" spans="2:2">
      <c r="B61252" s="15"/>
    </row>
    <row r="61253" spans="2:2">
      <c r="B61253" s="15"/>
    </row>
    <row r="61254" spans="2:2">
      <c r="B61254" s="15"/>
    </row>
    <row r="61255" spans="2:2">
      <c r="B61255" s="15"/>
    </row>
    <row r="61256" spans="2:2">
      <c r="B61256" s="15"/>
    </row>
    <row r="61257" spans="2:2">
      <c r="B61257" s="15"/>
    </row>
    <row r="61258" spans="2:2">
      <c r="B61258" s="15"/>
    </row>
    <row r="61259" spans="2:2">
      <c r="B61259" s="15"/>
    </row>
    <row r="61260" spans="2:2">
      <c r="B61260" s="15"/>
    </row>
    <row r="61261" spans="2:2">
      <c r="B61261" s="15"/>
    </row>
    <row r="61262" spans="2:2">
      <c r="B61262" s="15"/>
    </row>
    <row r="61263" spans="2:2">
      <c r="B61263" s="15"/>
    </row>
    <row r="61264" spans="2:2">
      <c r="B61264" s="15"/>
    </row>
    <row r="61265" spans="2:2">
      <c r="B61265" s="15"/>
    </row>
    <row r="61266" spans="2:2">
      <c r="B61266" s="15"/>
    </row>
    <row r="61267" spans="2:2">
      <c r="B61267" s="15"/>
    </row>
    <row r="61268" spans="2:2">
      <c r="B61268" s="15"/>
    </row>
    <row r="61269" spans="2:2">
      <c r="B61269" s="15"/>
    </row>
    <row r="61270" spans="2:2">
      <c r="B61270" s="15"/>
    </row>
    <row r="61271" spans="2:2">
      <c r="B61271" s="15"/>
    </row>
    <row r="61272" spans="2:2">
      <c r="B61272" s="15"/>
    </row>
    <row r="61273" spans="2:2">
      <c r="B61273" s="15"/>
    </row>
    <row r="61274" spans="2:2">
      <c r="B61274" s="15"/>
    </row>
    <row r="61275" spans="2:2">
      <c r="B61275" s="15"/>
    </row>
    <row r="61276" spans="2:2">
      <c r="B61276" s="15"/>
    </row>
    <row r="61277" spans="2:2">
      <c r="B61277" s="15"/>
    </row>
    <row r="61278" spans="2:2">
      <c r="B61278" s="15"/>
    </row>
    <row r="61279" spans="2:2">
      <c r="B61279" s="15"/>
    </row>
    <row r="61280" spans="2:2">
      <c r="B61280" s="15"/>
    </row>
    <row r="61281" spans="2:2">
      <c r="B61281" s="15"/>
    </row>
    <row r="61282" spans="2:2">
      <c r="B61282" s="15"/>
    </row>
    <row r="61283" spans="2:2">
      <c r="B61283" s="15"/>
    </row>
    <row r="61284" spans="2:2">
      <c r="B61284" s="15"/>
    </row>
    <row r="61285" spans="2:2">
      <c r="B61285" s="15"/>
    </row>
    <row r="61286" spans="2:2">
      <c r="B61286" s="15"/>
    </row>
    <row r="61287" spans="2:2">
      <c r="B61287" s="15"/>
    </row>
    <row r="61288" spans="2:2">
      <c r="B61288" s="15"/>
    </row>
    <row r="61289" spans="2:2">
      <c r="B61289" s="15"/>
    </row>
    <row r="61290" spans="2:2">
      <c r="B61290" s="15"/>
    </row>
    <row r="61291" spans="2:2">
      <c r="B61291" s="15"/>
    </row>
    <row r="61292" spans="2:2">
      <c r="B61292" s="15"/>
    </row>
    <row r="61293" spans="2:2">
      <c r="B61293" s="15"/>
    </row>
    <row r="61294" spans="2:2">
      <c r="B61294" s="15"/>
    </row>
    <row r="61295" spans="2:2">
      <c r="B61295" s="15"/>
    </row>
    <row r="61296" spans="2:2">
      <c r="B61296" s="15"/>
    </row>
    <row r="61297" spans="2:2">
      <c r="B61297" s="15"/>
    </row>
    <row r="61298" spans="2:2">
      <c r="B61298" s="15"/>
    </row>
    <row r="61299" spans="2:2">
      <c r="B61299" s="15"/>
    </row>
    <row r="61300" spans="2:2">
      <c r="B61300" s="15"/>
    </row>
    <row r="61301" spans="2:2">
      <c r="B61301" s="15"/>
    </row>
    <row r="61302" spans="2:2">
      <c r="B61302" s="15"/>
    </row>
    <row r="61303" spans="2:2">
      <c r="B61303" s="15"/>
    </row>
    <row r="61304" spans="2:2">
      <c r="B61304" s="15"/>
    </row>
    <row r="61305" spans="2:2">
      <c r="B61305" s="15"/>
    </row>
    <row r="61306" spans="2:2">
      <c r="B61306" s="15"/>
    </row>
    <row r="61307" spans="2:2">
      <c r="B61307" s="15"/>
    </row>
    <row r="61308" spans="2:2">
      <c r="B61308" s="15"/>
    </row>
    <row r="61309" spans="2:2">
      <c r="B61309" s="15"/>
    </row>
    <row r="61310" spans="2:2">
      <c r="B61310" s="15"/>
    </row>
    <row r="61311" spans="2:2">
      <c r="B61311" s="15"/>
    </row>
    <row r="61312" spans="2:2">
      <c r="B61312" s="15"/>
    </row>
    <row r="61313" spans="2:2">
      <c r="B61313" s="15"/>
    </row>
    <row r="61314" spans="2:2">
      <c r="B61314" s="15"/>
    </row>
    <row r="61315" spans="2:2">
      <c r="B61315" s="15"/>
    </row>
    <row r="61316" spans="2:2">
      <c r="B61316" s="15"/>
    </row>
    <row r="61317" spans="2:2">
      <c r="B61317" s="15"/>
    </row>
    <row r="61318" spans="2:2">
      <c r="B61318" s="15"/>
    </row>
    <row r="61319" spans="2:2">
      <c r="B61319" s="15"/>
    </row>
    <row r="61320" spans="2:2">
      <c r="B61320" s="15"/>
    </row>
    <row r="61321" spans="2:2">
      <c r="B61321" s="15"/>
    </row>
    <row r="61322" spans="2:2">
      <c r="B61322" s="15"/>
    </row>
    <row r="61323" spans="2:2">
      <c r="B61323" s="15"/>
    </row>
    <row r="61324" spans="2:2">
      <c r="B61324" s="15"/>
    </row>
    <row r="61325" spans="2:2">
      <c r="B61325" s="15"/>
    </row>
    <row r="61326" spans="2:2">
      <c r="B61326" s="15"/>
    </row>
    <row r="61327" spans="2:2">
      <c r="B61327" s="15"/>
    </row>
    <row r="61328" spans="2:2">
      <c r="B61328" s="15"/>
    </row>
    <row r="61329" spans="2:2">
      <c r="B61329" s="15"/>
    </row>
    <row r="61330" spans="2:2">
      <c r="B61330" s="15"/>
    </row>
    <row r="61331" spans="2:2">
      <c r="B61331" s="15"/>
    </row>
    <row r="61332" spans="2:2">
      <c r="B61332" s="15"/>
    </row>
    <row r="61333" spans="2:2">
      <c r="B61333" s="15"/>
    </row>
    <row r="61334" spans="2:2">
      <c r="B61334" s="15"/>
    </row>
    <row r="61335" spans="2:2">
      <c r="B61335" s="15"/>
    </row>
    <row r="61336" spans="2:2">
      <c r="B61336" s="15"/>
    </row>
    <row r="61337" spans="2:2">
      <c r="B61337" s="15"/>
    </row>
    <row r="61338" spans="2:2">
      <c r="B61338" s="15"/>
    </row>
    <row r="61339" spans="2:2">
      <c r="B61339" s="15"/>
    </row>
    <row r="61340" spans="2:2">
      <c r="B61340" s="15"/>
    </row>
    <row r="61341" spans="2:2">
      <c r="B61341" s="15"/>
    </row>
    <row r="61342" spans="2:2">
      <c r="B61342" s="15"/>
    </row>
    <row r="61343" spans="2:2">
      <c r="B61343" s="15"/>
    </row>
    <row r="61344" spans="2:2">
      <c r="B61344" s="15"/>
    </row>
    <row r="61345" spans="2:2">
      <c r="B61345" s="15"/>
    </row>
    <row r="61346" spans="2:2">
      <c r="B61346" s="15"/>
    </row>
    <row r="61347" spans="2:2">
      <c r="B61347" s="15"/>
    </row>
    <row r="61348" spans="2:2">
      <c r="B61348" s="15"/>
    </row>
    <row r="61349" spans="2:2">
      <c r="B61349" s="15"/>
    </row>
    <row r="61350" spans="2:2">
      <c r="B61350" s="15"/>
    </row>
    <row r="61351" spans="2:2">
      <c r="B61351" s="15"/>
    </row>
    <row r="61352" spans="2:2">
      <c r="B61352" s="15"/>
    </row>
    <row r="61353" spans="2:2">
      <c r="B61353" s="15"/>
    </row>
    <row r="61354" spans="2:2">
      <c r="B61354" s="15"/>
    </row>
    <row r="61355" spans="2:2">
      <c r="B61355" s="15"/>
    </row>
    <row r="61356" spans="2:2">
      <c r="B61356" s="15"/>
    </row>
    <row r="61357" spans="2:2">
      <c r="B61357" s="15"/>
    </row>
    <row r="61358" spans="2:2">
      <c r="B61358" s="15"/>
    </row>
    <row r="61359" spans="2:2">
      <c r="B61359" s="15"/>
    </row>
    <row r="61360" spans="2:2">
      <c r="B61360" s="15"/>
    </row>
    <row r="61361" spans="2:2">
      <c r="B61361" s="15"/>
    </row>
    <row r="61362" spans="2:2">
      <c r="B61362" s="15"/>
    </row>
    <row r="61363" spans="2:2">
      <c r="B61363" s="15"/>
    </row>
    <row r="61364" spans="2:2">
      <c r="B61364" s="15"/>
    </row>
    <row r="61365" spans="2:2">
      <c r="B61365" s="15"/>
    </row>
    <row r="61366" spans="2:2">
      <c r="B61366" s="15"/>
    </row>
    <row r="61367" spans="2:2">
      <c r="B61367" s="15"/>
    </row>
    <row r="61368" spans="2:2">
      <c r="B61368" s="15"/>
    </row>
    <row r="61369" spans="2:2">
      <c r="B61369" s="15"/>
    </row>
    <row r="61370" spans="2:2">
      <c r="B61370" s="15"/>
    </row>
    <row r="61371" spans="2:2">
      <c r="B61371" s="15"/>
    </row>
    <row r="61372" spans="2:2">
      <c r="B61372" s="15"/>
    </row>
    <row r="61373" spans="2:2">
      <c r="B61373" s="15"/>
    </row>
    <row r="61374" spans="2:2">
      <c r="B61374" s="15"/>
    </row>
    <row r="61375" spans="2:2">
      <c r="B61375" s="15"/>
    </row>
    <row r="61376" spans="2:2">
      <c r="B61376" s="15"/>
    </row>
    <row r="61377" spans="2:2">
      <c r="B61377" s="15"/>
    </row>
    <row r="61378" spans="2:2">
      <c r="B61378" s="15"/>
    </row>
    <row r="61379" spans="2:2">
      <c r="B61379" s="15"/>
    </row>
    <row r="61380" spans="2:2">
      <c r="B61380" s="15"/>
    </row>
    <row r="61381" spans="2:2">
      <c r="B61381" s="15"/>
    </row>
    <row r="61382" spans="2:2">
      <c r="B61382" s="15"/>
    </row>
    <row r="61383" spans="2:2">
      <c r="B61383" s="15"/>
    </row>
    <row r="61384" spans="2:2">
      <c r="B61384" s="15"/>
    </row>
    <row r="61385" spans="2:2">
      <c r="B61385" s="15"/>
    </row>
    <row r="61386" spans="2:2">
      <c r="B61386" s="15"/>
    </row>
    <row r="61387" spans="2:2">
      <c r="B61387" s="15"/>
    </row>
    <row r="61388" spans="2:2">
      <c r="B61388" s="15"/>
    </row>
    <row r="61389" spans="2:2">
      <c r="B61389" s="15"/>
    </row>
    <row r="61390" spans="2:2">
      <c r="B61390" s="15"/>
    </row>
    <row r="61391" spans="2:2">
      <c r="B61391" s="15"/>
    </row>
    <row r="61392" spans="2:2">
      <c r="B61392" s="15"/>
    </row>
    <row r="61393" spans="2:2">
      <c r="B61393" s="15"/>
    </row>
    <row r="61394" spans="2:2">
      <c r="B61394" s="15"/>
    </row>
    <row r="61395" spans="2:2">
      <c r="B61395" s="15"/>
    </row>
    <row r="61396" spans="2:2">
      <c r="B61396" s="15"/>
    </row>
    <row r="61397" spans="2:2">
      <c r="B61397" s="15"/>
    </row>
    <row r="61398" spans="2:2">
      <c r="B61398" s="15"/>
    </row>
    <row r="61399" spans="2:2">
      <c r="B61399" s="15"/>
    </row>
    <row r="61400" spans="2:2">
      <c r="B61400" s="15"/>
    </row>
    <row r="61401" spans="2:2">
      <c r="B61401" s="15"/>
    </row>
    <row r="61402" spans="2:2">
      <c r="B61402" s="15"/>
    </row>
    <row r="61403" spans="2:2">
      <c r="B61403" s="15"/>
    </row>
    <row r="61404" spans="2:2">
      <c r="B61404" s="15"/>
    </row>
    <row r="61405" spans="2:2">
      <c r="B61405" s="15"/>
    </row>
    <row r="61406" spans="2:2">
      <c r="B61406" s="15"/>
    </row>
    <row r="61407" spans="2:2">
      <c r="B61407" s="15"/>
    </row>
    <row r="61408" spans="2:2">
      <c r="B61408" s="15"/>
    </row>
    <row r="61409" spans="2:2">
      <c r="B61409" s="15"/>
    </row>
    <row r="61410" spans="2:2">
      <c r="B61410" s="15"/>
    </row>
    <row r="61411" spans="2:2">
      <c r="B61411" s="15"/>
    </row>
    <row r="61412" spans="2:2">
      <c r="B61412" s="15"/>
    </row>
    <row r="61413" spans="2:2">
      <c r="B61413" s="15"/>
    </row>
    <row r="61414" spans="2:2">
      <c r="B61414" s="15"/>
    </row>
    <row r="61415" spans="2:2">
      <c r="B61415" s="15"/>
    </row>
    <row r="61416" spans="2:2">
      <c r="B61416" s="15"/>
    </row>
    <row r="61417" spans="2:2">
      <c r="B61417" s="15"/>
    </row>
    <row r="61418" spans="2:2">
      <c r="B61418" s="15"/>
    </row>
    <row r="61419" spans="2:2">
      <c r="B61419" s="15"/>
    </row>
    <row r="61420" spans="2:2">
      <c r="B61420" s="15"/>
    </row>
    <row r="61421" spans="2:2">
      <c r="B61421" s="15"/>
    </row>
    <row r="61422" spans="2:2">
      <c r="B61422" s="15"/>
    </row>
    <row r="61423" spans="2:2">
      <c r="B61423" s="15"/>
    </row>
    <row r="61424" spans="2:2">
      <c r="B61424" s="15"/>
    </row>
    <row r="61425" spans="2:2">
      <c r="B61425" s="15"/>
    </row>
    <row r="61426" spans="2:2">
      <c r="B61426" s="15"/>
    </row>
    <row r="61427" spans="2:2">
      <c r="B61427" s="15"/>
    </row>
    <row r="61428" spans="2:2">
      <c r="B61428" s="15"/>
    </row>
    <row r="61429" spans="2:2">
      <c r="B61429" s="15"/>
    </row>
    <row r="61430" spans="2:2">
      <c r="B61430" s="15"/>
    </row>
    <row r="61431" spans="2:2">
      <c r="B61431" s="15"/>
    </row>
    <row r="61432" spans="2:2">
      <c r="B61432" s="15"/>
    </row>
    <row r="61433" spans="2:2">
      <c r="B61433" s="15"/>
    </row>
    <row r="61434" spans="2:2">
      <c r="B61434" s="15"/>
    </row>
    <row r="61435" spans="2:2">
      <c r="B61435" s="15"/>
    </row>
    <row r="61436" spans="2:2">
      <c r="B61436" s="15"/>
    </row>
    <row r="61437" spans="2:2">
      <c r="B61437" s="15"/>
    </row>
    <row r="61438" spans="2:2">
      <c r="B61438" s="15"/>
    </row>
    <row r="61439" spans="2:2">
      <c r="B61439" s="15"/>
    </row>
    <row r="61440" spans="2:2">
      <c r="B61440" s="15"/>
    </row>
    <row r="61441" spans="2:2">
      <c r="B61441" s="15"/>
    </row>
    <row r="61442" spans="2:2">
      <c r="B61442" s="15"/>
    </row>
    <row r="61443" spans="2:2">
      <c r="B61443" s="15"/>
    </row>
    <row r="61444" spans="2:2">
      <c r="B61444" s="15"/>
    </row>
    <row r="61445" spans="2:2">
      <c r="B61445" s="15"/>
    </row>
    <row r="61446" spans="2:2">
      <c r="B61446" s="15"/>
    </row>
    <row r="61447" spans="2:2">
      <c r="B61447" s="15"/>
    </row>
    <row r="61448" spans="2:2">
      <c r="B61448" s="15"/>
    </row>
    <row r="61449" spans="2:2">
      <c r="B61449" s="15"/>
    </row>
    <row r="61450" spans="2:2">
      <c r="B61450" s="15"/>
    </row>
    <row r="61451" spans="2:2">
      <c r="B61451" s="15"/>
    </row>
    <row r="61452" spans="2:2">
      <c r="B61452" s="15"/>
    </row>
    <row r="61453" spans="2:2">
      <c r="B61453" s="15"/>
    </row>
    <row r="61454" spans="2:2">
      <c r="B61454" s="15"/>
    </row>
    <row r="61455" spans="2:2">
      <c r="B61455" s="15"/>
    </row>
    <row r="61456" spans="2:2">
      <c r="B61456" s="15"/>
    </row>
    <row r="61457" spans="2:2">
      <c r="B61457" s="15"/>
    </row>
    <row r="61458" spans="2:2">
      <c r="B61458" s="15"/>
    </row>
    <row r="61459" spans="2:2">
      <c r="B61459" s="15"/>
    </row>
    <row r="61460" spans="2:2">
      <c r="B61460" s="15"/>
    </row>
    <row r="61461" spans="2:2">
      <c r="B61461" s="15"/>
    </row>
    <row r="61462" spans="2:2">
      <c r="B61462" s="15"/>
    </row>
    <row r="61463" spans="2:2">
      <c r="B61463" s="15"/>
    </row>
    <row r="61464" spans="2:2">
      <c r="B61464" s="15"/>
    </row>
    <row r="61465" spans="2:2">
      <c r="B61465" s="15"/>
    </row>
    <row r="61466" spans="2:2">
      <c r="B61466" s="15"/>
    </row>
    <row r="61467" spans="2:2">
      <c r="B61467" s="15"/>
    </row>
    <row r="61468" spans="2:2">
      <c r="B61468" s="15"/>
    </row>
    <row r="61469" spans="2:2">
      <c r="B61469" s="15"/>
    </row>
    <row r="61470" spans="2:2">
      <c r="B61470" s="15"/>
    </row>
    <row r="61471" spans="2:2">
      <c r="B61471" s="15"/>
    </row>
    <row r="61472" spans="2:2">
      <c r="B61472" s="15"/>
    </row>
    <row r="61473" spans="2:2">
      <c r="B61473" s="15"/>
    </row>
    <row r="61474" spans="2:2">
      <c r="B61474" s="15"/>
    </row>
    <row r="61475" spans="2:2">
      <c r="B61475" s="15"/>
    </row>
    <row r="61476" spans="2:2">
      <c r="B61476" s="15"/>
    </row>
    <row r="61477" spans="2:2">
      <c r="B61477" s="15"/>
    </row>
    <row r="61478" spans="2:2">
      <c r="B61478" s="15"/>
    </row>
    <row r="61479" spans="2:2">
      <c r="B61479" s="15"/>
    </row>
    <row r="61480" spans="2:2">
      <c r="B61480" s="15"/>
    </row>
    <row r="61481" spans="2:2">
      <c r="B61481" s="15"/>
    </row>
    <row r="61482" spans="2:2">
      <c r="B61482" s="15"/>
    </row>
    <row r="61483" spans="2:2">
      <c r="B61483" s="15"/>
    </row>
    <row r="61484" spans="2:2">
      <c r="B61484" s="15"/>
    </row>
    <row r="61485" spans="2:2">
      <c r="B61485" s="15"/>
    </row>
    <row r="61486" spans="2:2">
      <c r="B61486" s="15"/>
    </row>
    <row r="61487" spans="2:2">
      <c r="B61487" s="15"/>
    </row>
    <row r="61488" spans="2:2">
      <c r="B61488" s="15"/>
    </row>
    <row r="61489" spans="2:2">
      <c r="B61489" s="15"/>
    </row>
    <row r="61490" spans="2:2">
      <c r="B61490" s="15"/>
    </row>
    <row r="61491" spans="2:2">
      <c r="B61491" s="15"/>
    </row>
    <row r="61492" spans="2:2">
      <c r="B61492" s="15"/>
    </row>
    <row r="61493" spans="2:2">
      <c r="B61493" s="15"/>
    </row>
    <row r="61494" spans="2:2">
      <c r="B61494" s="15"/>
    </row>
    <row r="61495" spans="2:2">
      <c r="B61495" s="15"/>
    </row>
    <row r="61496" spans="2:2">
      <c r="B61496" s="15"/>
    </row>
    <row r="61497" spans="2:2">
      <c r="B61497" s="15"/>
    </row>
    <row r="61498" spans="2:2">
      <c r="B61498" s="15"/>
    </row>
    <row r="61499" spans="2:2">
      <c r="B61499" s="15"/>
    </row>
    <row r="61500" spans="2:2">
      <c r="B61500" s="15"/>
    </row>
    <row r="61501" spans="2:2">
      <c r="B61501" s="15"/>
    </row>
    <row r="61502" spans="2:2">
      <c r="B61502" s="15"/>
    </row>
    <row r="61503" spans="2:2">
      <c r="B61503" s="15"/>
    </row>
    <row r="61504" spans="2:2">
      <c r="B61504" s="15"/>
    </row>
    <row r="61505" spans="2:2">
      <c r="B61505" s="15"/>
    </row>
    <row r="61506" spans="2:2">
      <c r="B61506" s="15"/>
    </row>
    <row r="61507" spans="2:2">
      <c r="B61507" s="15"/>
    </row>
    <row r="61508" spans="2:2">
      <c r="B61508" s="15"/>
    </row>
    <row r="61509" spans="2:2">
      <c r="B61509" s="15"/>
    </row>
    <row r="61510" spans="2:2">
      <c r="B61510" s="15"/>
    </row>
    <row r="61511" spans="2:2">
      <c r="B61511" s="15"/>
    </row>
    <row r="61512" spans="2:2">
      <c r="B61512" s="15"/>
    </row>
    <row r="61513" spans="2:2">
      <c r="B61513" s="15"/>
    </row>
    <row r="61514" spans="2:2">
      <c r="B61514" s="15"/>
    </row>
    <row r="61515" spans="2:2">
      <c r="B61515" s="15"/>
    </row>
    <row r="61516" spans="2:2">
      <c r="B61516" s="15"/>
    </row>
    <row r="61517" spans="2:2">
      <c r="B61517" s="15"/>
    </row>
    <row r="61518" spans="2:2">
      <c r="B61518" s="15"/>
    </row>
    <row r="61519" spans="2:2">
      <c r="B61519" s="15"/>
    </row>
    <row r="61520" spans="2:2">
      <c r="B61520" s="15"/>
    </row>
    <row r="61521" spans="2:2">
      <c r="B61521" s="15"/>
    </row>
    <row r="61522" spans="2:2">
      <c r="B61522" s="15"/>
    </row>
    <row r="61523" spans="2:2">
      <c r="B61523" s="15"/>
    </row>
    <row r="61524" spans="2:2">
      <c r="B61524" s="15"/>
    </row>
    <row r="61525" spans="2:2">
      <c r="B61525" s="15"/>
    </row>
    <row r="61526" spans="2:2">
      <c r="B61526" s="15"/>
    </row>
    <row r="61527" spans="2:2">
      <c r="B61527" s="15"/>
    </row>
    <row r="61528" spans="2:2">
      <c r="B61528" s="15"/>
    </row>
    <row r="61529" spans="2:2">
      <c r="B61529" s="15"/>
    </row>
    <row r="61530" spans="2:2">
      <c r="B61530" s="15"/>
    </row>
    <row r="61531" spans="2:2">
      <c r="B61531" s="15"/>
    </row>
    <row r="61532" spans="2:2">
      <c r="B61532" s="15"/>
    </row>
    <row r="61533" spans="2:2">
      <c r="B61533" s="15"/>
    </row>
    <row r="61534" spans="2:2">
      <c r="B61534" s="15"/>
    </row>
    <row r="61535" spans="2:2">
      <c r="B61535" s="15"/>
    </row>
    <row r="61536" spans="2:2">
      <c r="B61536" s="15"/>
    </row>
    <row r="61537" spans="2:2">
      <c r="B61537" s="15"/>
    </row>
    <row r="61538" spans="2:2">
      <c r="B61538" s="15"/>
    </row>
    <row r="61539" spans="2:2">
      <c r="B61539" s="15"/>
    </row>
    <row r="61540" spans="2:2">
      <c r="B61540" s="15"/>
    </row>
    <row r="61541" spans="2:2">
      <c r="B61541" s="15"/>
    </row>
    <row r="61542" spans="2:2">
      <c r="B61542" s="15"/>
    </row>
    <row r="61543" spans="2:2">
      <c r="B61543" s="15"/>
    </row>
    <row r="61544" spans="2:2">
      <c r="B61544" s="15"/>
    </row>
    <row r="61545" spans="2:2">
      <c r="B61545" s="15"/>
    </row>
    <row r="61546" spans="2:2">
      <c r="B61546" s="15"/>
    </row>
    <row r="61547" spans="2:2">
      <c r="B61547" s="15"/>
    </row>
    <row r="61548" spans="2:2">
      <c r="B61548" s="15"/>
    </row>
    <row r="61549" spans="2:2">
      <c r="B61549" s="15"/>
    </row>
    <row r="61550" spans="2:2">
      <c r="B61550" s="15"/>
    </row>
    <row r="61551" spans="2:2">
      <c r="B61551" s="15"/>
    </row>
    <row r="61552" spans="2:2">
      <c r="B61552" s="15"/>
    </row>
    <row r="61553" spans="2:2">
      <c r="B61553" s="15"/>
    </row>
    <row r="61554" spans="2:2">
      <c r="B61554" s="15"/>
    </row>
    <row r="61555" spans="2:2">
      <c r="B61555" s="15"/>
    </row>
    <row r="61556" spans="2:2">
      <c r="B61556" s="15"/>
    </row>
    <row r="61557" spans="2:2">
      <c r="B61557" s="15"/>
    </row>
    <row r="61558" spans="2:2">
      <c r="B61558" s="15"/>
    </row>
    <row r="61559" spans="2:2">
      <c r="B61559" s="15"/>
    </row>
    <row r="61560" spans="2:2">
      <c r="B61560" s="15"/>
    </row>
    <row r="61561" spans="2:2">
      <c r="B61561" s="15"/>
    </row>
    <row r="61562" spans="2:2">
      <c r="B61562" s="15"/>
    </row>
    <row r="61563" spans="2:2">
      <c r="B61563" s="15"/>
    </row>
    <row r="61564" spans="2:2">
      <c r="B61564" s="15"/>
    </row>
    <row r="61565" spans="2:2">
      <c r="B61565" s="15"/>
    </row>
    <row r="61566" spans="2:2">
      <c r="B61566" s="15"/>
    </row>
    <row r="61567" spans="2:2">
      <c r="B61567" s="15"/>
    </row>
    <row r="61568" spans="2:2">
      <c r="B61568" s="15"/>
    </row>
    <row r="61569" spans="2:2">
      <c r="B61569" s="15"/>
    </row>
    <row r="61570" spans="2:2">
      <c r="B61570" s="15"/>
    </row>
    <row r="61571" spans="2:2">
      <c r="B61571" s="15"/>
    </row>
    <row r="61572" spans="2:2">
      <c r="B61572" s="15"/>
    </row>
    <row r="61573" spans="2:2">
      <c r="B61573" s="15"/>
    </row>
    <row r="61574" spans="2:2">
      <c r="B61574" s="15"/>
    </row>
    <row r="61575" spans="2:2">
      <c r="B61575" s="15"/>
    </row>
    <row r="61576" spans="2:2">
      <c r="B61576" s="15"/>
    </row>
    <row r="61577" spans="2:2">
      <c r="B61577" s="15"/>
    </row>
    <row r="61578" spans="2:2">
      <c r="B61578" s="15"/>
    </row>
    <row r="61579" spans="2:2">
      <c r="B61579" s="15"/>
    </row>
    <row r="61580" spans="2:2">
      <c r="B61580" s="15"/>
    </row>
    <row r="61581" spans="2:2">
      <c r="B61581" s="15"/>
    </row>
    <row r="61582" spans="2:2">
      <c r="B61582" s="15"/>
    </row>
    <row r="61583" spans="2:2">
      <c r="B61583" s="15"/>
    </row>
    <row r="61584" spans="2:2">
      <c r="B61584" s="15"/>
    </row>
    <row r="61585" spans="2:2">
      <c r="B61585" s="15"/>
    </row>
    <row r="61586" spans="2:2">
      <c r="B61586" s="15"/>
    </row>
    <row r="61587" spans="2:2">
      <c r="B61587" s="15"/>
    </row>
    <row r="61588" spans="2:2">
      <c r="B61588" s="15"/>
    </row>
    <row r="61589" spans="2:2">
      <c r="B61589" s="15"/>
    </row>
    <row r="61590" spans="2:2">
      <c r="B61590" s="15"/>
    </row>
    <row r="61591" spans="2:2">
      <c r="B61591" s="15"/>
    </row>
    <row r="61592" spans="2:2">
      <c r="B61592" s="15"/>
    </row>
    <row r="61593" spans="2:2">
      <c r="B61593" s="15"/>
    </row>
    <row r="61594" spans="2:2">
      <c r="B61594" s="15"/>
    </row>
    <row r="61595" spans="2:2">
      <c r="B61595" s="15"/>
    </row>
    <row r="61596" spans="2:2">
      <c r="B61596" s="15"/>
    </row>
    <row r="61597" spans="2:2">
      <c r="B61597" s="15"/>
    </row>
    <row r="61598" spans="2:2">
      <c r="B61598" s="15"/>
    </row>
    <row r="61599" spans="2:2">
      <c r="B61599" s="15"/>
    </row>
    <row r="61600" spans="2:2">
      <c r="B61600" s="15"/>
    </row>
    <row r="61601" spans="2:2">
      <c r="B61601" s="15"/>
    </row>
    <row r="61602" spans="2:2">
      <c r="B61602" s="15"/>
    </row>
    <row r="61603" spans="2:2">
      <c r="B61603" s="15"/>
    </row>
    <row r="61604" spans="2:2">
      <c r="B61604" s="15"/>
    </row>
    <row r="61605" spans="2:2">
      <c r="B61605" s="15"/>
    </row>
    <row r="61606" spans="2:2">
      <c r="B61606" s="15"/>
    </row>
    <row r="61607" spans="2:2">
      <c r="B61607" s="15"/>
    </row>
    <row r="61608" spans="2:2">
      <c r="B61608" s="15"/>
    </row>
    <row r="61609" spans="2:2">
      <c r="B61609" s="15"/>
    </row>
    <row r="61610" spans="2:2">
      <c r="B61610" s="15"/>
    </row>
    <row r="61611" spans="2:2">
      <c r="B61611" s="15"/>
    </row>
    <row r="61612" spans="2:2">
      <c r="B61612" s="15"/>
    </row>
    <row r="61613" spans="2:2">
      <c r="B61613" s="15"/>
    </row>
    <row r="61614" spans="2:2">
      <c r="B61614" s="15"/>
    </row>
    <row r="61615" spans="2:2">
      <c r="B61615" s="15"/>
    </row>
    <row r="61616" spans="2:2">
      <c r="B61616" s="15"/>
    </row>
    <row r="61617" spans="2:2">
      <c r="B61617" s="15"/>
    </row>
    <row r="61618" spans="2:2">
      <c r="B61618" s="15"/>
    </row>
    <row r="61619" spans="2:2">
      <c r="B61619" s="15"/>
    </row>
    <row r="61620" spans="2:2">
      <c r="B61620" s="15"/>
    </row>
    <row r="61621" spans="2:2">
      <c r="B61621" s="15"/>
    </row>
    <row r="61622" spans="2:2">
      <c r="B61622" s="15"/>
    </row>
    <row r="61623" spans="2:2">
      <c r="B61623" s="15"/>
    </row>
    <row r="61624" spans="2:2">
      <c r="B61624" s="15"/>
    </row>
    <row r="61625" spans="2:2">
      <c r="B61625" s="15"/>
    </row>
    <row r="61626" spans="2:2">
      <c r="B61626" s="15"/>
    </row>
    <row r="61627" spans="2:2">
      <c r="B61627" s="15"/>
    </row>
    <row r="61628" spans="2:2">
      <c r="B61628" s="15"/>
    </row>
    <row r="61629" spans="2:2">
      <c r="B61629" s="15"/>
    </row>
    <row r="61630" spans="2:2">
      <c r="B61630" s="15"/>
    </row>
    <row r="61631" spans="2:2">
      <c r="B61631" s="15"/>
    </row>
    <row r="61632" spans="2:2">
      <c r="B61632" s="15"/>
    </row>
    <row r="61633" spans="2:2">
      <c r="B61633" s="15"/>
    </row>
    <row r="61634" spans="2:2">
      <c r="B61634" s="15"/>
    </row>
    <row r="61635" spans="2:2">
      <c r="B61635" s="15"/>
    </row>
    <row r="61636" spans="2:2">
      <c r="B61636" s="15"/>
    </row>
    <row r="61637" spans="2:2">
      <c r="B61637" s="15"/>
    </row>
    <row r="61638" spans="2:2">
      <c r="B61638" s="15"/>
    </row>
    <row r="61639" spans="2:2">
      <c r="B61639" s="15"/>
    </row>
    <row r="61640" spans="2:2">
      <c r="B61640" s="15"/>
    </row>
    <row r="61641" spans="2:2">
      <c r="B61641" s="15"/>
    </row>
    <row r="61642" spans="2:2">
      <c r="B61642" s="15"/>
    </row>
    <row r="61643" spans="2:2">
      <c r="B61643" s="15"/>
    </row>
    <row r="61644" spans="2:2">
      <c r="B61644" s="15"/>
    </row>
    <row r="61645" spans="2:2">
      <c r="B61645" s="15"/>
    </row>
    <row r="61646" spans="2:2">
      <c r="B61646" s="15"/>
    </row>
    <row r="61647" spans="2:2">
      <c r="B61647" s="15"/>
    </row>
    <row r="61648" spans="2:2">
      <c r="B61648" s="15"/>
    </row>
    <row r="61649" spans="2:2">
      <c r="B61649" s="15"/>
    </row>
    <row r="61650" spans="2:2">
      <c r="B61650" s="15"/>
    </row>
    <row r="61651" spans="2:2">
      <c r="B61651" s="15"/>
    </row>
    <row r="61652" spans="2:2">
      <c r="B61652" s="15"/>
    </row>
    <row r="61653" spans="2:2">
      <c r="B61653" s="15"/>
    </row>
    <row r="61654" spans="2:2">
      <c r="B61654" s="15"/>
    </row>
    <row r="61655" spans="2:2">
      <c r="B61655" s="15"/>
    </row>
    <row r="61656" spans="2:2">
      <c r="B61656" s="15"/>
    </row>
    <row r="61657" spans="2:2">
      <c r="B61657" s="15"/>
    </row>
    <row r="61658" spans="2:2">
      <c r="B61658" s="15"/>
    </row>
    <row r="61659" spans="2:2">
      <c r="B61659" s="15"/>
    </row>
    <row r="61660" spans="2:2">
      <c r="B61660" s="15"/>
    </row>
    <row r="61661" spans="2:2">
      <c r="B61661" s="15"/>
    </row>
    <row r="61662" spans="2:2">
      <c r="B61662" s="15"/>
    </row>
    <row r="61663" spans="2:2">
      <c r="B61663" s="15"/>
    </row>
    <row r="61664" spans="2:2">
      <c r="B61664" s="15"/>
    </row>
    <row r="61665" spans="2:2">
      <c r="B61665" s="15"/>
    </row>
    <row r="61666" spans="2:2">
      <c r="B61666" s="15"/>
    </row>
    <row r="61667" spans="2:2">
      <c r="B61667" s="15"/>
    </row>
    <row r="61668" spans="2:2">
      <c r="B61668" s="15"/>
    </row>
    <row r="61669" spans="2:2">
      <c r="B61669" s="15"/>
    </row>
    <row r="61670" spans="2:2">
      <c r="B61670" s="15"/>
    </row>
    <row r="61671" spans="2:2">
      <c r="B61671" s="15"/>
    </row>
    <row r="61672" spans="2:2">
      <c r="B61672" s="15"/>
    </row>
    <row r="61673" spans="2:2">
      <c r="B61673" s="15"/>
    </row>
    <row r="61674" spans="2:2">
      <c r="B61674" s="15"/>
    </row>
    <row r="61675" spans="2:2">
      <c r="B61675" s="15"/>
    </row>
    <row r="61676" spans="2:2">
      <c r="B61676" s="15"/>
    </row>
    <row r="61677" spans="2:2">
      <c r="B61677" s="15"/>
    </row>
    <row r="61678" spans="2:2">
      <c r="B61678" s="15"/>
    </row>
    <row r="61679" spans="2:2">
      <c r="B61679" s="15"/>
    </row>
    <row r="61680" spans="2:2">
      <c r="B61680" s="15"/>
    </row>
    <row r="61681" spans="2:2">
      <c r="B61681" s="15"/>
    </row>
    <row r="61682" spans="2:2">
      <c r="B61682" s="15"/>
    </row>
    <row r="61683" spans="2:2">
      <c r="B61683" s="15"/>
    </row>
    <row r="61684" spans="2:2">
      <c r="B61684" s="15"/>
    </row>
    <row r="61685" spans="2:2">
      <c r="B61685" s="15"/>
    </row>
    <row r="61686" spans="2:2">
      <c r="B61686" s="15"/>
    </row>
    <row r="61687" spans="2:2">
      <c r="B61687" s="15"/>
    </row>
    <row r="61688" spans="2:2">
      <c r="B61688" s="15"/>
    </row>
    <row r="61689" spans="2:2">
      <c r="B61689" s="15"/>
    </row>
    <row r="61690" spans="2:2">
      <c r="B61690" s="15"/>
    </row>
    <row r="61691" spans="2:2">
      <c r="B61691" s="15"/>
    </row>
    <row r="61692" spans="2:2">
      <c r="B61692" s="15"/>
    </row>
    <row r="61693" spans="2:2">
      <c r="B61693" s="15"/>
    </row>
    <row r="61694" spans="2:2">
      <c r="B61694" s="15"/>
    </row>
    <row r="61695" spans="2:2">
      <c r="B61695" s="15"/>
    </row>
    <row r="61696" spans="2:2">
      <c r="B61696" s="15"/>
    </row>
    <row r="61697" spans="2:2">
      <c r="B61697" s="15"/>
    </row>
    <row r="61698" spans="2:2">
      <c r="B61698" s="15"/>
    </row>
    <row r="61699" spans="2:2">
      <c r="B61699" s="15"/>
    </row>
    <row r="61700" spans="2:2">
      <c r="B61700" s="15"/>
    </row>
    <row r="61701" spans="2:2">
      <c r="B61701" s="15"/>
    </row>
    <row r="61702" spans="2:2">
      <c r="B61702" s="15"/>
    </row>
    <row r="61703" spans="2:2">
      <c r="B61703" s="15"/>
    </row>
    <row r="61704" spans="2:2">
      <c r="B61704" s="15"/>
    </row>
    <row r="61705" spans="2:2">
      <c r="B61705" s="15"/>
    </row>
    <row r="61706" spans="2:2">
      <c r="B61706" s="15"/>
    </row>
    <row r="61707" spans="2:2">
      <c r="B61707" s="15"/>
    </row>
    <row r="61708" spans="2:2">
      <c r="B61708" s="15"/>
    </row>
    <row r="61709" spans="2:2">
      <c r="B61709" s="15"/>
    </row>
    <row r="61710" spans="2:2">
      <c r="B61710" s="15"/>
    </row>
    <row r="61711" spans="2:2">
      <c r="B61711" s="15"/>
    </row>
    <row r="61712" spans="2:2">
      <c r="B61712" s="15"/>
    </row>
    <row r="61713" spans="2:2">
      <c r="B61713" s="15"/>
    </row>
    <row r="61714" spans="2:2">
      <c r="B61714" s="15"/>
    </row>
    <row r="61715" spans="2:2">
      <c r="B61715" s="15"/>
    </row>
    <row r="61716" spans="2:2">
      <c r="B61716" s="15"/>
    </row>
    <row r="61717" spans="2:2">
      <c r="B61717" s="15"/>
    </row>
    <row r="61718" spans="2:2">
      <c r="B61718" s="15"/>
    </row>
    <row r="61719" spans="2:2">
      <c r="B61719" s="15"/>
    </row>
    <row r="61720" spans="2:2">
      <c r="B61720" s="15"/>
    </row>
    <row r="61721" spans="2:2">
      <c r="B61721" s="15"/>
    </row>
    <row r="61722" spans="2:2">
      <c r="B61722" s="15"/>
    </row>
    <row r="61723" spans="2:2">
      <c r="B61723" s="15"/>
    </row>
    <row r="61724" spans="2:2">
      <c r="B61724" s="15"/>
    </row>
    <row r="61725" spans="2:2">
      <c r="B61725" s="15"/>
    </row>
    <row r="61726" spans="2:2">
      <c r="B61726" s="15"/>
    </row>
    <row r="61727" spans="2:2">
      <c r="B61727" s="15"/>
    </row>
    <row r="61728" spans="2:2">
      <c r="B61728" s="15"/>
    </row>
    <row r="61729" spans="2:2">
      <c r="B61729" s="15"/>
    </row>
    <row r="61730" spans="2:2">
      <c r="B61730" s="15"/>
    </row>
    <row r="61731" spans="2:2">
      <c r="B61731" s="15"/>
    </row>
    <row r="61732" spans="2:2">
      <c r="B61732" s="15"/>
    </row>
    <row r="61733" spans="2:2">
      <c r="B61733" s="15"/>
    </row>
    <row r="61734" spans="2:2">
      <c r="B61734" s="15"/>
    </row>
    <row r="61735" spans="2:2">
      <c r="B61735" s="15"/>
    </row>
    <row r="61736" spans="2:2">
      <c r="B61736" s="15"/>
    </row>
    <row r="61737" spans="2:2">
      <c r="B61737" s="15"/>
    </row>
    <row r="61738" spans="2:2">
      <c r="B61738" s="15"/>
    </row>
    <row r="61739" spans="2:2">
      <c r="B61739" s="15"/>
    </row>
    <row r="61740" spans="2:2">
      <c r="B61740" s="15"/>
    </row>
    <row r="61741" spans="2:2">
      <c r="B61741" s="15"/>
    </row>
    <row r="61742" spans="2:2">
      <c r="B61742" s="15"/>
    </row>
    <row r="61743" spans="2:2">
      <c r="B61743" s="15"/>
    </row>
    <row r="61744" spans="2:2">
      <c r="B61744" s="15"/>
    </row>
    <row r="61745" spans="2:2">
      <c r="B61745" s="15"/>
    </row>
    <row r="61746" spans="2:2">
      <c r="B61746" s="15"/>
    </row>
    <row r="61747" spans="2:2">
      <c r="B61747" s="15"/>
    </row>
    <row r="61748" spans="2:2">
      <c r="B61748" s="15"/>
    </row>
    <row r="61749" spans="2:2">
      <c r="B61749" s="15"/>
    </row>
    <row r="61750" spans="2:2">
      <c r="B61750" s="15"/>
    </row>
    <row r="61751" spans="2:2">
      <c r="B61751" s="15"/>
    </row>
    <row r="61752" spans="2:2">
      <c r="B61752" s="15"/>
    </row>
    <row r="61753" spans="2:2">
      <c r="B61753" s="15"/>
    </row>
    <row r="61754" spans="2:2">
      <c r="B61754" s="15"/>
    </row>
    <row r="61755" spans="2:2">
      <c r="B61755" s="15"/>
    </row>
    <row r="61756" spans="2:2">
      <c r="B61756" s="15"/>
    </row>
    <row r="61757" spans="2:2">
      <c r="B61757" s="15"/>
    </row>
    <row r="61758" spans="2:2">
      <c r="B61758" s="15"/>
    </row>
    <row r="61759" spans="2:2">
      <c r="B61759" s="15"/>
    </row>
    <row r="61760" spans="2:2">
      <c r="B61760" s="15"/>
    </row>
    <row r="61761" spans="2:2">
      <c r="B61761" s="15"/>
    </row>
    <row r="61762" spans="2:2">
      <c r="B61762" s="15"/>
    </row>
    <row r="61763" spans="2:2">
      <c r="B61763" s="15"/>
    </row>
    <row r="61764" spans="2:2">
      <c r="B61764" s="15"/>
    </row>
    <row r="61765" spans="2:2">
      <c r="B61765" s="15"/>
    </row>
    <row r="61766" spans="2:2">
      <c r="B61766" s="15"/>
    </row>
    <row r="61767" spans="2:2">
      <c r="B61767" s="15"/>
    </row>
    <row r="61768" spans="2:2">
      <c r="B61768" s="15"/>
    </row>
    <row r="61769" spans="2:2">
      <c r="B61769" s="15"/>
    </row>
    <row r="61770" spans="2:2">
      <c r="B61770" s="15"/>
    </row>
    <row r="61771" spans="2:2">
      <c r="B61771" s="15"/>
    </row>
    <row r="61772" spans="2:2">
      <c r="B61772" s="15"/>
    </row>
    <row r="61773" spans="2:2">
      <c r="B61773" s="15"/>
    </row>
    <row r="61774" spans="2:2">
      <c r="B61774" s="15"/>
    </row>
    <row r="61775" spans="2:2">
      <c r="B61775" s="15"/>
    </row>
    <row r="61776" spans="2:2">
      <c r="B61776" s="15"/>
    </row>
    <row r="61777" spans="2:2">
      <c r="B61777" s="15"/>
    </row>
    <row r="61778" spans="2:2">
      <c r="B61778" s="15"/>
    </row>
    <row r="61779" spans="2:2">
      <c r="B61779" s="15"/>
    </row>
    <row r="61780" spans="2:2">
      <c r="B61780" s="15"/>
    </row>
    <row r="61781" spans="2:2">
      <c r="B61781" s="15"/>
    </row>
    <row r="61782" spans="2:2">
      <c r="B61782" s="15"/>
    </row>
    <row r="61783" spans="2:2">
      <c r="B61783" s="15"/>
    </row>
    <row r="61784" spans="2:2">
      <c r="B61784" s="15"/>
    </row>
    <row r="61785" spans="2:2">
      <c r="B61785" s="15"/>
    </row>
    <row r="61786" spans="2:2">
      <c r="B61786" s="15"/>
    </row>
    <row r="61787" spans="2:2">
      <c r="B61787" s="15"/>
    </row>
    <row r="61788" spans="2:2">
      <c r="B61788" s="15"/>
    </row>
    <row r="61789" spans="2:2">
      <c r="B61789" s="15"/>
    </row>
    <row r="61790" spans="2:2">
      <c r="B61790" s="15"/>
    </row>
    <row r="61791" spans="2:2">
      <c r="B61791" s="15"/>
    </row>
    <row r="61792" spans="2:2">
      <c r="B61792" s="15"/>
    </row>
    <row r="61793" spans="2:2">
      <c r="B61793" s="15"/>
    </row>
    <row r="61794" spans="2:2">
      <c r="B61794" s="15"/>
    </row>
    <row r="61795" spans="2:2">
      <c r="B61795" s="15"/>
    </row>
    <row r="61796" spans="2:2">
      <c r="B61796" s="15"/>
    </row>
    <row r="61797" spans="2:2">
      <c r="B61797" s="15"/>
    </row>
    <row r="61798" spans="2:2">
      <c r="B61798" s="15"/>
    </row>
    <row r="61799" spans="2:2">
      <c r="B61799" s="15"/>
    </row>
    <row r="61800" spans="2:2">
      <c r="B61800" s="15"/>
    </row>
    <row r="61801" spans="2:2">
      <c r="B61801" s="15"/>
    </row>
    <row r="61802" spans="2:2">
      <c r="B61802" s="15"/>
    </row>
    <row r="61803" spans="2:2">
      <c r="B61803" s="15"/>
    </row>
    <row r="61804" spans="2:2">
      <c r="B61804" s="15"/>
    </row>
    <row r="61805" spans="2:2">
      <c r="B61805" s="15"/>
    </row>
    <row r="61806" spans="2:2">
      <c r="B61806" s="15"/>
    </row>
    <row r="61807" spans="2:2">
      <c r="B61807" s="15"/>
    </row>
    <row r="61808" spans="2:2">
      <c r="B61808" s="15"/>
    </row>
    <row r="61809" spans="2:2">
      <c r="B61809" s="15"/>
    </row>
    <row r="61810" spans="2:2">
      <c r="B61810" s="15"/>
    </row>
    <row r="61811" spans="2:2">
      <c r="B61811" s="15"/>
    </row>
    <row r="61812" spans="2:2">
      <c r="B61812" s="15"/>
    </row>
    <row r="61813" spans="2:2">
      <c r="B61813" s="15"/>
    </row>
    <row r="61814" spans="2:2">
      <c r="B61814" s="15"/>
    </row>
    <row r="61815" spans="2:2">
      <c r="B61815" s="15"/>
    </row>
    <row r="61816" spans="2:2">
      <c r="B61816" s="15"/>
    </row>
    <row r="61817" spans="2:2">
      <c r="B61817" s="15"/>
    </row>
    <row r="61818" spans="2:2">
      <c r="B61818" s="15"/>
    </row>
    <row r="61819" spans="2:2">
      <c r="B61819" s="15"/>
    </row>
    <row r="61820" spans="2:2">
      <c r="B61820" s="15"/>
    </row>
    <row r="61821" spans="2:2">
      <c r="B61821" s="15"/>
    </row>
    <row r="61822" spans="2:2">
      <c r="B61822" s="15"/>
    </row>
    <row r="61823" spans="2:2">
      <c r="B61823" s="15"/>
    </row>
    <row r="61824" spans="2:2">
      <c r="B61824" s="15"/>
    </row>
    <row r="61825" spans="2:2">
      <c r="B61825" s="15"/>
    </row>
    <row r="61826" spans="2:2">
      <c r="B61826" s="15"/>
    </row>
    <row r="61827" spans="2:2">
      <c r="B61827" s="15"/>
    </row>
    <row r="61828" spans="2:2">
      <c r="B61828" s="15"/>
    </row>
    <row r="61829" spans="2:2">
      <c r="B61829" s="15"/>
    </row>
    <row r="61830" spans="2:2">
      <c r="B61830" s="15"/>
    </row>
    <row r="61831" spans="2:2">
      <c r="B61831" s="15"/>
    </row>
    <row r="61832" spans="2:2">
      <c r="B61832" s="15"/>
    </row>
    <row r="61833" spans="2:2">
      <c r="B61833" s="15"/>
    </row>
    <row r="61834" spans="2:2">
      <c r="B61834" s="15"/>
    </row>
    <row r="61835" spans="2:2">
      <c r="B61835" s="15"/>
    </row>
    <row r="61836" spans="2:2">
      <c r="B61836" s="15"/>
    </row>
    <row r="61837" spans="2:2">
      <c r="B61837" s="15"/>
    </row>
    <row r="61838" spans="2:2">
      <c r="B61838" s="15"/>
    </row>
    <row r="61839" spans="2:2">
      <c r="B61839" s="15"/>
    </row>
    <row r="61840" spans="2:2">
      <c r="B61840" s="15"/>
    </row>
    <row r="61841" spans="2:2">
      <c r="B61841" s="15"/>
    </row>
    <row r="61842" spans="2:2">
      <c r="B61842" s="15"/>
    </row>
    <row r="61843" spans="2:2">
      <c r="B61843" s="15"/>
    </row>
    <row r="61844" spans="2:2">
      <c r="B61844" s="15"/>
    </row>
    <row r="61845" spans="2:2">
      <c r="B61845" s="15"/>
    </row>
    <row r="61846" spans="2:2">
      <c r="B61846" s="15"/>
    </row>
    <row r="61847" spans="2:2">
      <c r="B61847" s="15"/>
    </row>
    <row r="61848" spans="2:2">
      <c r="B61848" s="15"/>
    </row>
    <row r="61849" spans="2:2">
      <c r="B61849" s="15"/>
    </row>
    <row r="61850" spans="2:2">
      <c r="B61850" s="15"/>
    </row>
    <row r="61851" spans="2:2">
      <c r="B61851" s="15"/>
    </row>
    <row r="61852" spans="2:2">
      <c r="B61852" s="15"/>
    </row>
    <row r="61853" spans="2:2">
      <c r="B61853" s="15"/>
    </row>
    <row r="61854" spans="2:2">
      <c r="B61854" s="15"/>
    </row>
    <row r="61855" spans="2:2">
      <c r="B61855" s="15"/>
    </row>
    <row r="61856" spans="2:2">
      <c r="B61856" s="15"/>
    </row>
    <row r="61857" spans="2:2">
      <c r="B61857" s="15"/>
    </row>
    <row r="61858" spans="2:2">
      <c r="B61858" s="15"/>
    </row>
    <row r="61859" spans="2:2">
      <c r="B61859" s="15"/>
    </row>
    <row r="61860" spans="2:2">
      <c r="B61860" s="15"/>
    </row>
    <row r="61861" spans="2:2">
      <c r="B61861" s="15"/>
    </row>
    <row r="61862" spans="2:2">
      <c r="B61862" s="15"/>
    </row>
    <row r="61863" spans="2:2">
      <c r="B61863" s="15"/>
    </row>
    <row r="61864" spans="2:2">
      <c r="B61864" s="15"/>
    </row>
    <row r="61865" spans="2:2">
      <c r="B61865" s="15"/>
    </row>
    <row r="61866" spans="2:2">
      <c r="B61866" s="15"/>
    </row>
    <row r="61867" spans="2:2">
      <c r="B61867" s="15"/>
    </row>
    <row r="61868" spans="2:2">
      <c r="B61868" s="15"/>
    </row>
    <row r="61869" spans="2:2">
      <c r="B61869" s="15"/>
    </row>
    <row r="61870" spans="2:2">
      <c r="B61870" s="15"/>
    </row>
    <row r="61871" spans="2:2">
      <c r="B61871" s="15"/>
    </row>
    <row r="61872" spans="2:2">
      <c r="B61872" s="15"/>
    </row>
    <row r="61873" spans="2:2">
      <c r="B61873" s="15"/>
    </row>
    <row r="61874" spans="2:2">
      <c r="B61874" s="15"/>
    </row>
    <row r="61875" spans="2:2">
      <c r="B61875" s="15"/>
    </row>
    <row r="61876" spans="2:2">
      <c r="B61876" s="15"/>
    </row>
    <row r="61877" spans="2:2">
      <c r="B61877" s="15"/>
    </row>
    <row r="61878" spans="2:2">
      <c r="B61878" s="15"/>
    </row>
    <row r="61879" spans="2:2">
      <c r="B61879" s="15"/>
    </row>
    <row r="61880" spans="2:2">
      <c r="B61880" s="15"/>
    </row>
    <row r="61881" spans="2:2">
      <c r="B61881" s="15"/>
    </row>
    <row r="61882" spans="2:2">
      <c r="B61882" s="15"/>
    </row>
    <row r="61883" spans="2:2">
      <c r="B61883" s="15"/>
    </row>
    <row r="61884" spans="2:2">
      <c r="B61884" s="15"/>
    </row>
    <row r="61885" spans="2:2">
      <c r="B61885" s="15"/>
    </row>
    <row r="61886" spans="2:2">
      <c r="B61886" s="15"/>
    </row>
    <row r="61887" spans="2:2">
      <c r="B61887" s="15"/>
    </row>
    <row r="61888" spans="2:2">
      <c r="B61888" s="15"/>
    </row>
    <row r="61889" spans="2:2">
      <c r="B61889" s="15"/>
    </row>
    <row r="61890" spans="2:2">
      <c r="B61890" s="15"/>
    </row>
    <row r="61891" spans="2:2">
      <c r="B61891" s="15"/>
    </row>
    <row r="61892" spans="2:2">
      <c r="B61892" s="15"/>
    </row>
    <row r="61893" spans="2:2">
      <c r="B61893" s="15"/>
    </row>
    <row r="61894" spans="2:2">
      <c r="B61894" s="15"/>
    </row>
    <row r="61895" spans="2:2">
      <c r="B61895" s="15"/>
    </row>
    <row r="61896" spans="2:2">
      <c r="B61896" s="15"/>
    </row>
    <row r="61897" spans="2:2">
      <c r="B61897" s="15"/>
    </row>
    <row r="61898" spans="2:2">
      <c r="B61898" s="15"/>
    </row>
    <row r="61899" spans="2:2">
      <c r="B61899" s="15"/>
    </row>
    <row r="61900" spans="2:2">
      <c r="B61900" s="15"/>
    </row>
    <row r="61901" spans="2:2">
      <c r="B61901" s="15"/>
    </row>
    <row r="61902" spans="2:2">
      <c r="B61902" s="15"/>
    </row>
    <row r="61903" spans="2:2">
      <c r="B61903" s="15"/>
    </row>
    <row r="61904" spans="2:2">
      <c r="B61904" s="15"/>
    </row>
    <row r="61905" spans="2:2">
      <c r="B61905" s="15"/>
    </row>
    <row r="61906" spans="2:2">
      <c r="B61906" s="15"/>
    </row>
    <row r="61907" spans="2:2">
      <c r="B61907" s="15"/>
    </row>
    <row r="61908" spans="2:2">
      <c r="B61908" s="15"/>
    </row>
    <row r="61909" spans="2:2">
      <c r="B61909" s="15"/>
    </row>
    <row r="61910" spans="2:2">
      <c r="B61910" s="15"/>
    </row>
    <row r="61911" spans="2:2">
      <c r="B61911" s="15"/>
    </row>
    <row r="61912" spans="2:2">
      <c r="B61912" s="15"/>
    </row>
    <row r="61913" spans="2:2">
      <c r="B61913" s="15"/>
    </row>
    <row r="61914" spans="2:2">
      <c r="B61914" s="15"/>
    </row>
    <row r="61915" spans="2:2">
      <c r="B61915" s="15"/>
    </row>
    <row r="61916" spans="2:2">
      <c r="B61916" s="15"/>
    </row>
    <row r="61917" spans="2:2">
      <c r="B61917" s="15"/>
    </row>
    <row r="61918" spans="2:2">
      <c r="B61918" s="15"/>
    </row>
    <row r="61919" spans="2:2">
      <c r="B61919" s="15"/>
    </row>
    <row r="61920" spans="2:2">
      <c r="B61920" s="15"/>
    </row>
    <row r="61921" spans="2:2">
      <c r="B61921" s="15"/>
    </row>
    <row r="61922" spans="2:2">
      <c r="B61922" s="15"/>
    </row>
    <row r="61923" spans="2:2">
      <c r="B61923" s="15"/>
    </row>
    <row r="61924" spans="2:2">
      <c r="B61924" s="15"/>
    </row>
    <row r="61925" spans="2:2">
      <c r="B61925" s="15"/>
    </row>
    <row r="61926" spans="2:2">
      <c r="B61926" s="15"/>
    </row>
    <row r="61927" spans="2:2">
      <c r="B61927" s="15"/>
    </row>
    <row r="61928" spans="2:2">
      <c r="B61928" s="15"/>
    </row>
    <row r="61929" spans="2:2">
      <c r="B61929" s="15"/>
    </row>
    <row r="61930" spans="2:2">
      <c r="B61930" s="15"/>
    </row>
    <row r="61931" spans="2:2">
      <c r="B61931" s="15"/>
    </row>
    <row r="61932" spans="2:2">
      <c r="B61932" s="15"/>
    </row>
    <row r="61933" spans="2:2">
      <c r="B61933" s="15"/>
    </row>
    <row r="61934" spans="2:2">
      <c r="B61934" s="15"/>
    </row>
    <row r="61935" spans="2:2">
      <c r="B61935" s="15"/>
    </row>
    <row r="61936" spans="2:2">
      <c r="B61936" s="15"/>
    </row>
    <row r="61937" spans="2:2">
      <c r="B61937" s="15"/>
    </row>
    <row r="61938" spans="2:2">
      <c r="B61938" s="15"/>
    </row>
    <row r="61939" spans="2:2">
      <c r="B61939" s="15"/>
    </row>
    <row r="61940" spans="2:2">
      <c r="B61940" s="15"/>
    </row>
    <row r="61941" spans="2:2">
      <c r="B61941" s="15"/>
    </row>
    <row r="61942" spans="2:2">
      <c r="B61942" s="15"/>
    </row>
    <row r="61943" spans="2:2">
      <c r="B61943" s="15"/>
    </row>
    <row r="61944" spans="2:2">
      <c r="B61944" s="15"/>
    </row>
    <row r="61945" spans="2:2">
      <c r="B61945" s="15"/>
    </row>
    <row r="61946" spans="2:2">
      <c r="B61946" s="15"/>
    </row>
    <row r="61947" spans="2:2">
      <c r="B61947" s="15"/>
    </row>
    <row r="61948" spans="2:2">
      <c r="B61948" s="15"/>
    </row>
    <row r="61949" spans="2:2">
      <c r="B61949" s="15"/>
    </row>
    <row r="61950" spans="2:2">
      <c r="B61950" s="15"/>
    </row>
    <row r="61951" spans="2:2">
      <c r="B61951" s="15"/>
    </row>
    <row r="61952" spans="2:2">
      <c r="B61952" s="15"/>
    </row>
    <row r="61953" spans="2:2">
      <c r="B61953" s="15"/>
    </row>
    <row r="61954" spans="2:2">
      <c r="B61954" s="15"/>
    </row>
    <row r="61955" spans="2:2">
      <c r="B61955" s="15"/>
    </row>
    <row r="61956" spans="2:2">
      <c r="B61956" s="15"/>
    </row>
    <row r="61957" spans="2:2">
      <c r="B61957" s="15"/>
    </row>
    <row r="61958" spans="2:2">
      <c r="B61958" s="15"/>
    </row>
    <row r="61959" spans="2:2">
      <c r="B61959" s="15"/>
    </row>
    <row r="61960" spans="2:2">
      <c r="B61960" s="15"/>
    </row>
    <row r="61961" spans="2:2">
      <c r="B61961" s="15"/>
    </row>
    <row r="61962" spans="2:2">
      <c r="B61962" s="15"/>
    </row>
    <row r="61963" spans="2:2">
      <c r="B61963" s="15"/>
    </row>
    <row r="61964" spans="2:2">
      <c r="B61964" s="15"/>
    </row>
    <row r="61965" spans="2:2">
      <c r="B61965" s="15"/>
    </row>
    <row r="61966" spans="2:2">
      <c r="B61966" s="15"/>
    </row>
    <row r="61967" spans="2:2">
      <c r="B61967" s="15"/>
    </row>
    <row r="61968" spans="2:2">
      <c r="B61968" s="15"/>
    </row>
    <row r="61969" spans="2:2">
      <c r="B61969" s="15"/>
    </row>
    <row r="61970" spans="2:2">
      <c r="B61970" s="15"/>
    </row>
    <row r="61971" spans="2:2">
      <c r="B61971" s="15"/>
    </row>
    <row r="61972" spans="2:2">
      <c r="B61972" s="15"/>
    </row>
    <row r="61973" spans="2:2">
      <c r="B61973" s="15"/>
    </row>
    <row r="61974" spans="2:2">
      <c r="B61974" s="15"/>
    </row>
    <row r="61975" spans="2:2">
      <c r="B61975" s="15"/>
    </row>
    <row r="61976" spans="2:2">
      <c r="B61976" s="15"/>
    </row>
    <row r="61977" spans="2:2">
      <c r="B61977" s="15"/>
    </row>
    <row r="61978" spans="2:2">
      <c r="B61978" s="15"/>
    </row>
    <row r="61979" spans="2:2">
      <c r="B61979" s="15"/>
    </row>
    <row r="61980" spans="2:2">
      <c r="B61980" s="15"/>
    </row>
    <row r="61981" spans="2:2">
      <c r="B61981" s="15"/>
    </row>
    <row r="61982" spans="2:2">
      <c r="B61982" s="15"/>
    </row>
    <row r="61983" spans="2:2">
      <c r="B61983" s="15"/>
    </row>
    <row r="61984" spans="2:2">
      <c r="B61984" s="15"/>
    </row>
    <row r="61985" spans="2:2">
      <c r="B61985" s="15"/>
    </row>
    <row r="61986" spans="2:2">
      <c r="B61986" s="15"/>
    </row>
    <row r="61987" spans="2:2">
      <c r="B61987" s="15"/>
    </row>
    <row r="61988" spans="2:2">
      <c r="B61988" s="15"/>
    </row>
    <row r="61989" spans="2:2">
      <c r="B61989" s="15"/>
    </row>
    <row r="61990" spans="2:2">
      <c r="B61990" s="15"/>
    </row>
    <row r="61991" spans="2:2">
      <c r="B61991" s="15"/>
    </row>
    <row r="61992" spans="2:2">
      <c r="B61992" s="15"/>
    </row>
    <row r="61993" spans="2:2">
      <c r="B61993" s="15"/>
    </row>
    <row r="61994" spans="2:2">
      <c r="B61994" s="15"/>
    </row>
    <row r="61995" spans="2:2">
      <c r="B61995" s="15"/>
    </row>
    <row r="61996" spans="2:2">
      <c r="B61996" s="15"/>
    </row>
    <row r="61997" spans="2:2">
      <c r="B61997" s="15"/>
    </row>
    <row r="61998" spans="2:2">
      <c r="B61998" s="15"/>
    </row>
    <row r="61999" spans="2:2">
      <c r="B61999" s="15"/>
    </row>
    <row r="62000" spans="2:2">
      <c r="B62000" s="15"/>
    </row>
    <row r="62001" spans="2:2">
      <c r="B62001" s="15"/>
    </row>
    <row r="62002" spans="2:2">
      <c r="B62002" s="15"/>
    </row>
    <row r="62003" spans="2:2">
      <c r="B62003" s="15"/>
    </row>
    <row r="62004" spans="2:2">
      <c r="B62004" s="15"/>
    </row>
    <row r="62005" spans="2:2">
      <c r="B62005" s="15"/>
    </row>
    <row r="62006" spans="2:2">
      <c r="B62006" s="15"/>
    </row>
    <row r="62007" spans="2:2">
      <c r="B62007" s="15"/>
    </row>
    <row r="62008" spans="2:2">
      <c r="B62008" s="15"/>
    </row>
    <row r="62009" spans="2:2">
      <c r="B62009" s="15"/>
    </row>
    <row r="62010" spans="2:2">
      <c r="B62010" s="15"/>
    </row>
    <row r="62011" spans="2:2">
      <c r="B62011" s="15"/>
    </row>
    <row r="62012" spans="2:2">
      <c r="B62012" s="15"/>
    </row>
    <row r="62013" spans="2:2">
      <c r="B62013" s="15"/>
    </row>
    <row r="62014" spans="2:2">
      <c r="B62014" s="15"/>
    </row>
    <row r="62015" spans="2:2">
      <c r="B62015" s="15"/>
    </row>
    <row r="62016" spans="2:2">
      <c r="B62016" s="15"/>
    </row>
    <row r="62017" spans="2:2">
      <c r="B62017" s="15"/>
    </row>
    <row r="62018" spans="2:2">
      <c r="B62018" s="15"/>
    </row>
    <row r="62019" spans="2:2">
      <c r="B62019" s="15"/>
    </row>
    <row r="62020" spans="2:2">
      <c r="B62020" s="15"/>
    </row>
    <row r="62021" spans="2:2">
      <c r="B62021" s="15"/>
    </row>
    <row r="62022" spans="2:2">
      <c r="B62022" s="15"/>
    </row>
    <row r="62023" spans="2:2">
      <c r="B62023" s="15"/>
    </row>
    <row r="62024" spans="2:2">
      <c r="B62024" s="15"/>
    </row>
    <row r="62025" spans="2:2">
      <c r="B62025" s="15"/>
    </row>
    <row r="62026" spans="2:2">
      <c r="B62026" s="15"/>
    </row>
    <row r="62027" spans="2:2">
      <c r="B62027" s="15"/>
    </row>
    <row r="62028" spans="2:2">
      <c r="B62028" s="15"/>
    </row>
    <row r="62029" spans="2:2">
      <c r="B62029" s="15"/>
    </row>
    <row r="62030" spans="2:2">
      <c r="B62030" s="15"/>
    </row>
    <row r="62031" spans="2:2">
      <c r="B62031" s="15"/>
    </row>
    <row r="62032" spans="2:2">
      <c r="B62032" s="15"/>
    </row>
    <row r="62033" spans="2:2">
      <c r="B62033" s="15"/>
    </row>
    <row r="62034" spans="2:2">
      <c r="B62034" s="15"/>
    </row>
    <row r="62035" spans="2:2">
      <c r="B62035" s="15"/>
    </row>
    <row r="62036" spans="2:2">
      <c r="B62036" s="15"/>
    </row>
    <row r="62037" spans="2:2">
      <c r="B62037" s="15"/>
    </row>
    <row r="62038" spans="2:2">
      <c r="B62038" s="15"/>
    </row>
    <row r="62039" spans="2:2">
      <c r="B62039" s="15"/>
    </row>
    <row r="62040" spans="2:2">
      <c r="B62040" s="15"/>
    </row>
    <row r="62041" spans="2:2">
      <c r="B62041" s="15"/>
    </row>
    <row r="62042" spans="2:2">
      <c r="B62042" s="15"/>
    </row>
    <row r="62043" spans="2:2">
      <c r="B62043" s="15"/>
    </row>
    <row r="62044" spans="2:2">
      <c r="B62044" s="15"/>
    </row>
    <row r="62045" spans="2:2">
      <c r="B62045" s="15"/>
    </row>
    <row r="62046" spans="2:2">
      <c r="B62046" s="15"/>
    </row>
    <row r="62047" spans="2:2">
      <c r="B62047" s="15"/>
    </row>
    <row r="62048" spans="2:2">
      <c r="B62048" s="15"/>
    </row>
    <row r="62049" spans="2:2">
      <c r="B62049" s="15"/>
    </row>
    <row r="62050" spans="2:2">
      <c r="B62050" s="15"/>
    </row>
    <row r="62051" spans="2:2">
      <c r="B62051" s="15"/>
    </row>
    <row r="62052" spans="2:2">
      <c r="B62052" s="15"/>
    </row>
    <row r="62053" spans="2:2">
      <c r="B62053" s="15"/>
    </row>
    <row r="62054" spans="2:2">
      <c r="B62054" s="15"/>
    </row>
    <row r="62055" spans="2:2">
      <c r="B62055" s="15"/>
    </row>
    <row r="62056" spans="2:2">
      <c r="B62056" s="15"/>
    </row>
    <row r="62057" spans="2:2">
      <c r="B62057" s="15"/>
    </row>
    <row r="62058" spans="2:2">
      <c r="B62058" s="15"/>
    </row>
    <row r="62059" spans="2:2">
      <c r="B62059" s="15"/>
    </row>
    <row r="62060" spans="2:2">
      <c r="B62060" s="15"/>
    </row>
    <row r="62061" spans="2:2">
      <c r="B62061" s="15"/>
    </row>
    <row r="62062" spans="2:2">
      <c r="B62062" s="15"/>
    </row>
    <row r="62063" spans="2:2">
      <c r="B62063" s="15"/>
    </row>
    <row r="62064" spans="2:2">
      <c r="B62064" s="15"/>
    </row>
    <row r="62065" spans="2:2">
      <c r="B62065" s="15"/>
    </row>
    <row r="62066" spans="2:2">
      <c r="B62066" s="15"/>
    </row>
    <row r="62067" spans="2:2">
      <c r="B62067" s="15"/>
    </row>
    <row r="62068" spans="2:2">
      <c r="B62068" s="15"/>
    </row>
    <row r="62069" spans="2:2">
      <c r="B62069" s="15"/>
    </row>
    <row r="62070" spans="2:2">
      <c r="B62070" s="15"/>
    </row>
    <row r="62071" spans="2:2">
      <c r="B62071" s="15"/>
    </row>
    <row r="62072" spans="2:2">
      <c r="B62072" s="15"/>
    </row>
    <row r="62073" spans="2:2">
      <c r="B62073" s="15"/>
    </row>
    <row r="62074" spans="2:2">
      <c r="B62074" s="15"/>
    </row>
    <row r="62075" spans="2:2">
      <c r="B62075" s="15"/>
    </row>
    <row r="62076" spans="2:2">
      <c r="B62076" s="15"/>
    </row>
    <row r="62077" spans="2:2">
      <c r="B62077" s="15"/>
    </row>
    <row r="62078" spans="2:2">
      <c r="B62078" s="15"/>
    </row>
    <row r="62079" spans="2:2">
      <c r="B62079" s="15"/>
    </row>
    <row r="62080" spans="2:2">
      <c r="B62080" s="15"/>
    </row>
    <row r="62081" spans="2:2">
      <c r="B62081" s="15"/>
    </row>
    <row r="62082" spans="2:2">
      <c r="B62082" s="15"/>
    </row>
    <row r="62083" spans="2:2">
      <c r="B62083" s="15"/>
    </row>
    <row r="62084" spans="2:2">
      <c r="B62084" s="15"/>
    </row>
    <row r="62085" spans="2:2">
      <c r="B62085" s="15"/>
    </row>
    <row r="62086" spans="2:2">
      <c r="B62086" s="15"/>
    </row>
    <row r="62087" spans="2:2">
      <c r="B62087" s="15"/>
    </row>
    <row r="62088" spans="2:2">
      <c r="B62088" s="15"/>
    </row>
    <row r="62089" spans="2:2">
      <c r="B62089" s="15"/>
    </row>
    <row r="62090" spans="2:2">
      <c r="B62090" s="15"/>
    </row>
    <row r="62091" spans="2:2">
      <c r="B62091" s="15"/>
    </row>
    <row r="62092" spans="2:2">
      <c r="B62092" s="15"/>
    </row>
    <row r="62093" spans="2:2">
      <c r="B62093" s="15"/>
    </row>
    <row r="62094" spans="2:2">
      <c r="B62094" s="15"/>
    </row>
    <row r="62095" spans="2:2">
      <c r="B62095" s="15"/>
    </row>
    <row r="62096" spans="2:2">
      <c r="B62096" s="15"/>
    </row>
    <row r="62097" spans="2:2">
      <c r="B62097" s="15"/>
    </row>
    <row r="62098" spans="2:2">
      <c r="B62098" s="15"/>
    </row>
    <row r="62099" spans="2:2">
      <c r="B62099" s="15"/>
    </row>
    <row r="62100" spans="2:2">
      <c r="B62100" s="15"/>
    </row>
    <row r="62101" spans="2:2">
      <c r="B62101" s="15"/>
    </row>
    <row r="62102" spans="2:2">
      <c r="B62102" s="15"/>
    </row>
    <row r="62103" spans="2:2">
      <c r="B62103" s="15"/>
    </row>
    <row r="62104" spans="2:2">
      <c r="B62104" s="15"/>
    </row>
    <row r="62105" spans="2:2">
      <c r="B62105" s="15"/>
    </row>
    <row r="62106" spans="2:2">
      <c r="B62106" s="15"/>
    </row>
    <row r="62107" spans="2:2">
      <c r="B62107" s="15"/>
    </row>
    <row r="62108" spans="2:2">
      <c r="B62108" s="15"/>
    </row>
    <row r="62109" spans="2:2">
      <c r="B62109" s="15"/>
    </row>
    <row r="62110" spans="2:2">
      <c r="B62110" s="15"/>
    </row>
    <row r="62111" spans="2:2">
      <c r="B62111" s="15"/>
    </row>
    <row r="62112" spans="2:2">
      <c r="B62112" s="15"/>
    </row>
    <row r="62113" spans="2:2">
      <c r="B62113" s="15"/>
    </row>
    <row r="62114" spans="2:2">
      <c r="B62114" s="15"/>
    </row>
    <row r="62115" spans="2:2">
      <c r="B62115" s="15"/>
    </row>
    <row r="62116" spans="2:2">
      <c r="B62116" s="15"/>
    </row>
    <row r="62117" spans="2:2">
      <c r="B62117" s="15"/>
    </row>
    <row r="62118" spans="2:2">
      <c r="B62118" s="15"/>
    </row>
    <row r="62119" spans="2:2">
      <c r="B62119" s="15"/>
    </row>
    <row r="62120" spans="2:2">
      <c r="B62120" s="15"/>
    </row>
    <row r="62121" spans="2:2">
      <c r="B62121" s="15"/>
    </row>
    <row r="62122" spans="2:2">
      <c r="B62122" s="15"/>
    </row>
    <row r="62123" spans="2:2">
      <c r="B62123" s="15"/>
    </row>
    <row r="62124" spans="2:2">
      <c r="B62124" s="15"/>
    </row>
    <row r="62125" spans="2:2">
      <c r="B62125" s="15"/>
    </row>
    <row r="62126" spans="2:2">
      <c r="B62126" s="15"/>
    </row>
    <row r="62127" spans="2:2">
      <c r="B62127" s="15"/>
    </row>
    <row r="62128" spans="2:2">
      <c r="B62128" s="15"/>
    </row>
    <row r="62129" spans="2:2">
      <c r="B62129" s="15"/>
    </row>
    <row r="62130" spans="2:2">
      <c r="B62130" s="15"/>
    </row>
    <row r="62131" spans="2:2">
      <c r="B62131" s="15"/>
    </row>
    <row r="62132" spans="2:2">
      <c r="B62132" s="15"/>
    </row>
    <row r="62133" spans="2:2">
      <c r="B62133" s="15"/>
    </row>
    <row r="62134" spans="2:2">
      <c r="B62134" s="15"/>
    </row>
    <row r="62135" spans="2:2">
      <c r="B62135" s="15"/>
    </row>
    <row r="62136" spans="2:2">
      <c r="B62136" s="15"/>
    </row>
    <row r="62137" spans="2:2">
      <c r="B62137" s="15"/>
    </row>
    <row r="62138" spans="2:2">
      <c r="B62138" s="15"/>
    </row>
    <row r="62139" spans="2:2">
      <c r="B62139" s="15"/>
    </row>
    <row r="62140" spans="2:2">
      <c r="B62140" s="15"/>
    </row>
    <row r="62141" spans="2:2">
      <c r="B62141" s="15"/>
    </row>
    <row r="62142" spans="2:2">
      <c r="B62142" s="15"/>
    </row>
    <row r="62143" spans="2:2">
      <c r="B62143" s="15"/>
    </row>
    <row r="62144" spans="2:2">
      <c r="B62144" s="15"/>
    </row>
    <row r="62145" spans="2:2">
      <c r="B62145" s="15"/>
    </row>
    <row r="62146" spans="2:2">
      <c r="B62146" s="15"/>
    </row>
    <row r="62147" spans="2:2">
      <c r="B62147" s="15"/>
    </row>
    <row r="62148" spans="2:2">
      <c r="B62148" s="15"/>
    </row>
    <row r="62149" spans="2:2">
      <c r="B62149" s="15"/>
    </row>
    <row r="62150" spans="2:2">
      <c r="B62150" s="15"/>
    </row>
    <row r="62151" spans="2:2">
      <c r="B62151" s="15"/>
    </row>
    <row r="62152" spans="2:2">
      <c r="B62152" s="15"/>
    </row>
    <row r="62153" spans="2:2">
      <c r="B62153" s="15"/>
    </row>
    <row r="62154" spans="2:2">
      <c r="B62154" s="15"/>
    </row>
    <row r="62155" spans="2:2">
      <c r="B62155" s="15"/>
    </row>
    <row r="62156" spans="2:2">
      <c r="B62156" s="15"/>
    </row>
    <row r="62157" spans="2:2">
      <c r="B62157" s="15"/>
    </row>
    <row r="62158" spans="2:2">
      <c r="B62158" s="15"/>
    </row>
    <row r="62159" spans="2:2">
      <c r="B62159" s="15"/>
    </row>
    <row r="62160" spans="2:2">
      <c r="B62160" s="15"/>
    </row>
    <row r="62161" spans="2:2">
      <c r="B62161" s="15"/>
    </row>
    <row r="62162" spans="2:2">
      <c r="B62162" s="15"/>
    </row>
    <row r="62163" spans="2:2">
      <c r="B62163" s="15"/>
    </row>
    <row r="62164" spans="2:2">
      <c r="B62164" s="15"/>
    </row>
    <row r="62165" spans="2:2">
      <c r="B62165" s="15"/>
    </row>
    <row r="62166" spans="2:2">
      <c r="B62166" s="15"/>
    </row>
    <row r="62167" spans="2:2">
      <c r="B62167" s="15"/>
    </row>
    <row r="62168" spans="2:2">
      <c r="B62168" s="15"/>
    </row>
    <row r="62169" spans="2:2">
      <c r="B62169" s="15"/>
    </row>
    <row r="62170" spans="2:2">
      <c r="B62170" s="15"/>
    </row>
    <row r="62171" spans="2:2">
      <c r="B62171" s="15"/>
    </row>
    <row r="62172" spans="2:2">
      <c r="B62172" s="15"/>
    </row>
    <row r="62173" spans="2:2">
      <c r="B62173" s="15"/>
    </row>
    <row r="62174" spans="2:2">
      <c r="B62174" s="15"/>
    </row>
    <row r="62175" spans="2:2">
      <c r="B62175" s="15"/>
    </row>
    <row r="62176" spans="2:2">
      <c r="B62176" s="15"/>
    </row>
    <row r="62177" spans="2:2">
      <c r="B62177" s="15"/>
    </row>
    <row r="62178" spans="2:2">
      <c r="B62178" s="15"/>
    </row>
    <row r="62179" spans="2:2">
      <c r="B62179" s="15"/>
    </row>
    <row r="62180" spans="2:2">
      <c r="B62180" s="15"/>
    </row>
    <row r="62181" spans="2:2">
      <c r="B62181" s="15"/>
    </row>
    <row r="62182" spans="2:2">
      <c r="B62182" s="15"/>
    </row>
    <row r="62183" spans="2:2">
      <c r="B62183" s="15"/>
    </row>
    <row r="62184" spans="2:2">
      <c r="B62184" s="15"/>
    </row>
    <row r="62185" spans="2:2">
      <c r="B62185" s="15"/>
    </row>
    <row r="62186" spans="2:2">
      <c r="B62186" s="15"/>
    </row>
    <row r="62187" spans="2:2">
      <c r="B62187" s="15"/>
    </row>
    <row r="62188" spans="2:2">
      <c r="B62188" s="15"/>
    </row>
    <row r="62189" spans="2:2">
      <c r="B62189" s="15"/>
    </row>
    <row r="62190" spans="2:2">
      <c r="B62190" s="15"/>
    </row>
    <row r="62191" spans="2:2">
      <c r="B62191" s="15"/>
    </row>
    <row r="62192" spans="2:2">
      <c r="B62192" s="15"/>
    </row>
    <row r="62193" spans="2:2">
      <c r="B62193" s="15"/>
    </row>
    <row r="62194" spans="2:2">
      <c r="B62194" s="15"/>
    </row>
    <row r="62195" spans="2:2">
      <c r="B62195" s="15"/>
    </row>
    <row r="62196" spans="2:2">
      <c r="B62196" s="15"/>
    </row>
    <row r="62197" spans="2:2">
      <c r="B62197" s="15"/>
    </row>
    <row r="62198" spans="2:2">
      <c r="B62198" s="15"/>
    </row>
    <row r="62199" spans="2:2">
      <c r="B62199" s="15"/>
    </row>
    <row r="62200" spans="2:2">
      <c r="B62200" s="15"/>
    </row>
    <row r="62201" spans="2:2">
      <c r="B62201" s="15"/>
    </row>
    <row r="62202" spans="2:2">
      <c r="B62202" s="15"/>
    </row>
    <row r="62203" spans="2:2">
      <c r="B62203" s="15"/>
    </row>
    <row r="62204" spans="2:2">
      <c r="B62204" s="15"/>
    </row>
    <row r="62205" spans="2:2">
      <c r="B62205" s="15"/>
    </row>
    <row r="62206" spans="2:2">
      <c r="B62206" s="15"/>
    </row>
    <row r="62207" spans="2:2">
      <c r="B62207" s="15"/>
    </row>
    <row r="62208" spans="2:2">
      <c r="B62208" s="15"/>
    </row>
    <row r="62209" spans="2:2">
      <c r="B62209" s="15"/>
    </row>
    <row r="62210" spans="2:2">
      <c r="B62210" s="15"/>
    </row>
    <row r="62211" spans="2:2">
      <c r="B62211" s="15"/>
    </row>
    <row r="62212" spans="2:2">
      <c r="B62212" s="15"/>
    </row>
    <row r="62213" spans="2:2">
      <c r="B62213" s="15"/>
    </row>
    <row r="62214" spans="2:2">
      <c r="B62214" s="15"/>
    </row>
    <row r="62215" spans="2:2">
      <c r="B62215" s="15"/>
    </row>
    <row r="62216" spans="2:2">
      <c r="B62216" s="15"/>
    </row>
    <row r="62217" spans="2:2">
      <c r="B62217" s="15"/>
    </row>
    <row r="62218" spans="2:2">
      <c r="B62218" s="15"/>
    </row>
    <row r="62219" spans="2:2">
      <c r="B62219" s="15"/>
    </row>
    <row r="62220" spans="2:2">
      <c r="B62220" s="15"/>
    </row>
    <row r="62221" spans="2:2">
      <c r="B62221" s="15"/>
    </row>
    <row r="62222" spans="2:2">
      <c r="B62222" s="15"/>
    </row>
    <row r="62223" spans="2:2">
      <c r="B62223" s="15"/>
    </row>
    <row r="62224" spans="2:2">
      <c r="B62224" s="15"/>
    </row>
    <row r="62225" spans="2:2">
      <c r="B62225" s="15"/>
    </row>
    <row r="62226" spans="2:2">
      <c r="B62226" s="15"/>
    </row>
    <row r="62227" spans="2:2">
      <c r="B62227" s="15"/>
    </row>
    <row r="62228" spans="2:2">
      <c r="B62228" s="15"/>
    </row>
    <row r="62229" spans="2:2">
      <c r="B62229" s="15"/>
    </row>
    <row r="62230" spans="2:2">
      <c r="B62230" s="15"/>
    </row>
    <row r="62231" spans="2:2">
      <c r="B62231" s="15"/>
    </row>
    <row r="62232" spans="2:2">
      <c r="B62232" s="15"/>
    </row>
    <row r="62233" spans="2:2">
      <c r="B62233" s="15"/>
    </row>
    <row r="62234" spans="2:2">
      <c r="B62234" s="15"/>
    </row>
    <row r="62235" spans="2:2">
      <c r="B62235" s="15"/>
    </row>
    <row r="62236" spans="2:2">
      <c r="B62236" s="15"/>
    </row>
    <row r="62237" spans="2:2">
      <c r="B62237" s="15"/>
    </row>
    <row r="62238" spans="2:2">
      <c r="B62238" s="15"/>
    </row>
    <row r="62239" spans="2:2">
      <c r="B62239" s="15"/>
    </row>
    <row r="62240" spans="2:2">
      <c r="B62240" s="15"/>
    </row>
    <row r="62241" spans="2:2">
      <c r="B62241" s="15"/>
    </row>
    <row r="62242" spans="2:2">
      <c r="B62242" s="15"/>
    </row>
    <row r="62243" spans="2:2">
      <c r="B62243" s="15"/>
    </row>
    <row r="62244" spans="2:2">
      <c r="B62244" s="15"/>
    </row>
    <row r="62245" spans="2:2">
      <c r="B62245" s="15"/>
    </row>
    <row r="62246" spans="2:2">
      <c r="B62246" s="15"/>
    </row>
    <row r="62247" spans="2:2">
      <c r="B62247" s="15"/>
    </row>
    <row r="62248" spans="2:2">
      <c r="B62248" s="15"/>
    </row>
    <row r="62249" spans="2:2">
      <c r="B62249" s="15"/>
    </row>
    <row r="62250" spans="2:2">
      <c r="B62250" s="15"/>
    </row>
    <row r="62251" spans="2:2">
      <c r="B62251" s="15"/>
    </row>
    <row r="62252" spans="2:2">
      <c r="B62252" s="15"/>
    </row>
    <row r="62253" spans="2:2">
      <c r="B62253" s="15"/>
    </row>
    <row r="62254" spans="2:2">
      <c r="B62254" s="15"/>
    </row>
    <row r="62255" spans="2:2">
      <c r="B62255" s="15"/>
    </row>
    <row r="62256" spans="2:2">
      <c r="B62256" s="15"/>
    </row>
    <row r="62257" spans="2:2">
      <c r="B62257" s="15"/>
    </row>
    <row r="62258" spans="2:2">
      <c r="B62258" s="15"/>
    </row>
    <row r="62259" spans="2:2">
      <c r="B62259" s="15"/>
    </row>
    <row r="62260" spans="2:2">
      <c r="B62260" s="15"/>
    </row>
    <row r="62261" spans="2:2">
      <c r="B62261" s="15"/>
    </row>
    <row r="62262" spans="2:2">
      <c r="B62262" s="15"/>
    </row>
    <row r="62263" spans="2:2">
      <c r="B62263" s="15"/>
    </row>
    <row r="62264" spans="2:2">
      <c r="B62264" s="15"/>
    </row>
    <row r="62265" spans="2:2">
      <c r="B62265" s="15"/>
    </row>
    <row r="62266" spans="2:2">
      <c r="B62266" s="15"/>
    </row>
    <row r="62267" spans="2:2">
      <c r="B62267" s="15"/>
    </row>
    <row r="62268" spans="2:2">
      <c r="B62268" s="15"/>
    </row>
    <row r="62269" spans="2:2">
      <c r="B62269" s="15"/>
    </row>
    <row r="62270" spans="2:2">
      <c r="B62270" s="15"/>
    </row>
    <row r="62271" spans="2:2">
      <c r="B62271" s="15"/>
    </row>
    <row r="62272" spans="2:2">
      <c r="B62272" s="15"/>
    </row>
    <row r="62273" spans="2:2">
      <c r="B62273" s="15"/>
    </row>
    <row r="62274" spans="2:2">
      <c r="B62274" s="15"/>
    </row>
    <row r="62275" spans="2:2">
      <c r="B62275" s="15"/>
    </row>
    <row r="62276" spans="2:2">
      <c r="B62276" s="15"/>
    </row>
    <row r="62277" spans="2:2">
      <c r="B62277" s="15"/>
    </row>
    <row r="62278" spans="2:2">
      <c r="B62278" s="15"/>
    </row>
    <row r="62279" spans="2:2">
      <c r="B62279" s="15"/>
    </row>
    <row r="62280" spans="2:2">
      <c r="B62280" s="15"/>
    </row>
    <row r="62281" spans="2:2">
      <c r="B62281" s="15"/>
    </row>
    <row r="62282" spans="2:2">
      <c r="B62282" s="15"/>
    </row>
    <row r="62283" spans="2:2">
      <c r="B62283" s="15"/>
    </row>
    <row r="62284" spans="2:2">
      <c r="B62284" s="15"/>
    </row>
    <row r="62285" spans="2:2">
      <c r="B62285" s="15"/>
    </row>
    <row r="62286" spans="2:2">
      <c r="B62286" s="15"/>
    </row>
    <row r="62287" spans="2:2">
      <c r="B62287" s="15"/>
    </row>
    <row r="62288" spans="2:2">
      <c r="B62288" s="15"/>
    </row>
    <row r="62289" spans="2:2">
      <c r="B62289" s="15"/>
    </row>
    <row r="62290" spans="2:2">
      <c r="B62290" s="15"/>
    </row>
    <row r="62291" spans="2:2">
      <c r="B62291" s="15"/>
    </row>
    <row r="62292" spans="2:2">
      <c r="B62292" s="15"/>
    </row>
    <row r="62293" spans="2:2">
      <c r="B62293" s="15"/>
    </row>
    <row r="62294" spans="2:2">
      <c r="B62294" s="15"/>
    </row>
    <row r="62295" spans="2:2">
      <c r="B62295" s="15"/>
    </row>
    <row r="62296" spans="2:2">
      <c r="B62296" s="15"/>
    </row>
    <row r="62297" spans="2:2">
      <c r="B62297" s="15"/>
    </row>
    <row r="62298" spans="2:2">
      <c r="B62298" s="15"/>
    </row>
    <row r="62299" spans="2:2">
      <c r="B62299" s="15"/>
    </row>
    <row r="62300" spans="2:2">
      <c r="B62300" s="15"/>
    </row>
    <row r="62301" spans="2:2">
      <c r="B62301" s="15"/>
    </row>
    <row r="62302" spans="2:2">
      <c r="B62302" s="15"/>
    </row>
    <row r="62303" spans="2:2">
      <c r="B62303" s="15"/>
    </row>
    <row r="62304" spans="2:2">
      <c r="B62304" s="15"/>
    </row>
    <row r="62305" spans="2:2">
      <c r="B62305" s="15"/>
    </row>
    <row r="62306" spans="2:2">
      <c r="B62306" s="15"/>
    </row>
    <row r="62307" spans="2:2">
      <c r="B62307" s="15"/>
    </row>
    <row r="62308" spans="2:2">
      <c r="B62308" s="15"/>
    </row>
    <row r="62309" spans="2:2">
      <c r="B62309" s="15"/>
    </row>
    <row r="62310" spans="2:2">
      <c r="B62310" s="15"/>
    </row>
    <row r="62311" spans="2:2">
      <c r="B62311" s="15"/>
    </row>
    <row r="62312" spans="2:2">
      <c r="B62312" s="15"/>
    </row>
    <row r="62313" spans="2:2">
      <c r="B62313" s="15"/>
    </row>
    <row r="62314" spans="2:2">
      <c r="B62314" s="15"/>
    </row>
    <row r="62315" spans="2:2">
      <c r="B62315" s="15"/>
    </row>
    <row r="62316" spans="2:2">
      <c r="B62316" s="15"/>
    </row>
    <row r="62317" spans="2:2">
      <c r="B62317" s="15"/>
    </row>
    <row r="62318" spans="2:2">
      <c r="B62318" s="15"/>
    </row>
    <row r="62319" spans="2:2">
      <c r="B62319" s="15"/>
    </row>
    <row r="62320" spans="2:2">
      <c r="B62320" s="15"/>
    </row>
    <row r="62321" spans="2:2">
      <c r="B62321" s="15"/>
    </row>
    <row r="62322" spans="2:2">
      <c r="B62322" s="15"/>
    </row>
    <row r="62323" spans="2:2">
      <c r="B62323" s="15"/>
    </row>
    <row r="62324" spans="2:2">
      <c r="B62324" s="15"/>
    </row>
    <row r="62325" spans="2:2">
      <c r="B62325" s="15"/>
    </row>
    <row r="62326" spans="2:2">
      <c r="B62326" s="15"/>
    </row>
    <row r="62327" spans="2:2">
      <c r="B62327" s="15"/>
    </row>
    <row r="62328" spans="2:2">
      <c r="B62328" s="15"/>
    </row>
    <row r="62329" spans="2:2">
      <c r="B62329" s="15"/>
    </row>
    <row r="62330" spans="2:2">
      <c r="B62330" s="15"/>
    </row>
    <row r="62331" spans="2:2">
      <c r="B62331" s="15"/>
    </row>
    <row r="62332" spans="2:2">
      <c r="B62332" s="15"/>
    </row>
    <row r="62333" spans="2:2">
      <c r="B62333" s="15"/>
    </row>
    <row r="62334" spans="2:2">
      <c r="B62334" s="15"/>
    </row>
    <row r="62335" spans="2:2">
      <c r="B62335" s="15"/>
    </row>
    <row r="62336" spans="2:2">
      <c r="B62336" s="15"/>
    </row>
    <row r="62337" spans="2:2">
      <c r="B62337" s="15"/>
    </row>
    <row r="62338" spans="2:2">
      <c r="B62338" s="15"/>
    </row>
    <row r="62339" spans="2:2">
      <c r="B62339" s="15"/>
    </row>
    <row r="62340" spans="2:2">
      <c r="B62340" s="15"/>
    </row>
    <row r="62341" spans="2:2">
      <c r="B62341" s="15"/>
    </row>
    <row r="62342" spans="2:2">
      <c r="B62342" s="15"/>
    </row>
    <row r="62343" spans="2:2">
      <c r="B62343" s="15"/>
    </row>
    <row r="62344" spans="2:2">
      <c r="B62344" s="15"/>
    </row>
    <row r="62345" spans="2:2">
      <c r="B62345" s="15"/>
    </row>
    <row r="62346" spans="2:2">
      <c r="B62346" s="15"/>
    </row>
    <row r="62347" spans="2:2">
      <c r="B62347" s="15"/>
    </row>
    <row r="62348" spans="2:2">
      <c r="B62348" s="15"/>
    </row>
    <row r="62349" spans="2:2">
      <c r="B62349" s="15"/>
    </row>
    <row r="62350" spans="2:2">
      <c r="B62350" s="15"/>
    </row>
    <row r="62351" spans="2:2">
      <c r="B62351" s="15"/>
    </row>
    <row r="62352" spans="2:2">
      <c r="B62352" s="15"/>
    </row>
    <row r="62353" spans="2:2">
      <c r="B62353" s="15"/>
    </row>
    <row r="62354" spans="2:2">
      <c r="B62354" s="15"/>
    </row>
    <row r="62355" spans="2:2">
      <c r="B62355" s="15"/>
    </row>
    <row r="62356" spans="2:2">
      <c r="B62356" s="15"/>
    </row>
    <row r="62357" spans="2:2">
      <c r="B62357" s="15"/>
    </row>
    <row r="62358" spans="2:2">
      <c r="B62358" s="15"/>
    </row>
    <row r="62359" spans="2:2">
      <c r="B62359" s="15"/>
    </row>
    <row r="62360" spans="2:2">
      <c r="B62360" s="15"/>
    </row>
    <row r="62361" spans="2:2">
      <c r="B62361" s="15"/>
    </row>
    <row r="62362" spans="2:2">
      <c r="B62362" s="15"/>
    </row>
    <row r="62363" spans="2:2">
      <c r="B62363" s="15"/>
    </row>
    <row r="62364" spans="2:2">
      <c r="B62364" s="15"/>
    </row>
    <row r="62365" spans="2:2">
      <c r="B62365" s="15"/>
    </row>
    <row r="62366" spans="2:2">
      <c r="B62366" s="15"/>
    </row>
    <row r="62367" spans="2:2">
      <c r="B62367" s="15"/>
    </row>
    <row r="62368" spans="2:2">
      <c r="B62368" s="15"/>
    </row>
    <row r="62369" spans="2:2">
      <c r="B62369" s="15"/>
    </row>
    <row r="62370" spans="2:2">
      <c r="B62370" s="15"/>
    </row>
    <row r="62371" spans="2:2">
      <c r="B62371" s="15"/>
    </row>
    <row r="62372" spans="2:2">
      <c r="B62372" s="15"/>
    </row>
    <row r="62373" spans="2:2">
      <c r="B62373" s="15"/>
    </row>
    <row r="62374" spans="2:2">
      <c r="B62374" s="15"/>
    </row>
    <row r="62375" spans="2:2">
      <c r="B62375" s="15"/>
    </row>
    <row r="62376" spans="2:2">
      <c r="B62376" s="15"/>
    </row>
    <row r="62377" spans="2:2">
      <c r="B62377" s="15"/>
    </row>
    <row r="62378" spans="2:2">
      <c r="B62378" s="15"/>
    </row>
    <row r="62379" spans="2:2">
      <c r="B62379" s="15"/>
    </row>
    <row r="62380" spans="2:2">
      <c r="B62380" s="15"/>
    </row>
    <row r="62381" spans="2:2">
      <c r="B62381" s="15"/>
    </row>
    <row r="62382" spans="2:2">
      <c r="B62382" s="15"/>
    </row>
    <row r="62383" spans="2:2">
      <c r="B62383" s="15"/>
    </row>
    <row r="62384" spans="2:2">
      <c r="B62384" s="15"/>
    </row>
    <row r="62385" spans="2:2">
      <c r="B62385" s="15"/>
    </row>
    <row r="62386" spans="2:2">
      <c r="B62386" s="15"/>
    </row>
    <row r="62387" spans="2:2">
      <c r="B62387" s="15"/>
    </row>
    <row r="62388" spans="2:2">
      <c r="B62388" s="15"/>
    </row>
    <row r="62389" spans="2:2">
      <c r="B62389" s="15"/>
    </row>
    <row r="62390" spans="2:2">
      <c r="B62390" s="15"/>
    </row>
    <row r="62391" spans="2:2">
      <c r="B62391" s="15"/>
    </row>
    <row r="62392" spans="2:2">
      <c r="B62392" s="15"/>
    </row>
    <row r="62393" spans="2:2">
      <c r="B62393" s="15"/>
    </row>
    <row r="62394" spans="2:2">
      <c r="B62394" s="15"/>
    </row>
    <row r="62395" spans="2:2">
      <c r="B62395" s="15"/>
    </row>
    <row r="62396" spans="2:2">
      <c r="B62396" s="15"/>
    </row>
    <row r="62397" spans="2:2">
      <c r="B62397" s="15"/>
    </row>
    <row r="62398" spans="2:2">
      <c r="B62398" s="15"/>
    </row>
    <row r="62399" spans="2:2">
      <c r="B62399" s="15"/>
    </row>
    <row r="62400" spans="2:2">
      <c r="B62400" s="15"/>
    </row>
    <row r="62401" spans="2:2">
      <c r="B62401" s="15"/>
    </row>
    <row r="62402" spans="2:2">
      <c r="B62402" s="15"/>
    </row>
    <row r="62403" spans="2:2">
      <c r="B62403" s="15"/>
    </row>
    <row r="62404" spans="2:2">
      <c r="B62404" s="15"/>
    </row>
    <row r="62405" spans="2:2">
      <c r="B62405" s="15"/>
    </row>
    <row r="62406" spans="2:2">
      <c r="B62406" s="15"/>
    </row>
    <row r="62407" spans="2:2">
      <c r="B62407" s="15"/>
    </row>
    <row r="62408" spans="2:2">
      <c r="B62408" s="15"/>
    </row>
    <row r="62409" spans="2:2">
      <c r="B62409" s="15"/>
    </row>
    <row r="62410" spans="2:2">
      <c r="B62410" s="15"/>
    </row>
    <row r="62411" spans="2:2">
      <c r="B62411" s="15"/>
    </row>
    <row r="62412" spans="2:2">
      <c r="B62412" s="15"/>
    </row>
    <row r="62413" spans="2:2">
      <c r="B62413" s="15"/>
    </row>
    <row r="62414" spans="2:2">
      <c r="B62414" s="15"/>
    </row>
    <row r="62415" spans="2:2">
      <c r="B62415" s="15"/>
    </row>
    <row r="62416" spans="2:2">
      <c r="B62416" s="15"/>
    </row>
    <row r="62417" spans="2:2">
      <c r="B62417" s="15"/>
    </row>
    <row r="62418" spans="2:2">
      <c r="B62418" s="15"/>
    </row>
    <row r="62419" spans="2:2">
      <c r="B62419" s="15"/>
    </row>
    <row r="62420" spans="2:2">
      <c r="B62420" s="15"/>
    </row>
    <row r="62421" spans="2:2">
      <c r="B62421" s="15"/>
    </row>
    <row r="62422" spans="2:2">
      <c r="B62422" s="15"/>
    </row>
    <row r="62423" spans="2:2">
      <c r="B62423" s="15"/>
    </row>
    <row r="62424" spans="2:2">
      <c r="B62424" s="15"/>
    </row>
    <row r="62425" spans="2:2">
      <c r="B62425" s="15"/>
    </row>
    <row r="62426" spans="2:2">
      <c r="B62426" s="15"/>
    </row>
    <row r="62427" spans="2:2">
      <c r="B62427" s="15"/>
    </row>
    <row r="62428" spans="2:2">
      <c r="B62428" s="15"/>
    </row>
    <row r="62429" spans="2:2">
      <c r="B62429" s="15"/>
    </row>
    <row r="62430" spans="2:2">
      <c r="B62430" s="15"/>
    </row>
    <row r="62431" spans="2:2">
      <c r="B62431" s="15"/>
    </row>
    <row r="62432" spans="2:2">
      <c r="B62432" s="15"/>
    </row>
    <row r="62433" spans="2:2">
      <c r="B62433" s="15"/>
    </row>
    <row r="62434" spans="2:2">
      <c r="B62434" s="15"/>
    </row>
    <row r="62435" spans="2:2">
      <c r="B62435" s="15"/>
    </row>
    <row r="62436" spans="2:2">
      <c r="B62436" s="15"/>
    </row>
    <row r="62437" spans="2:2">
      <c r="B62437" s="15"/>
    </row>
    <row r="62438" spans="2:2">
      <c r="B62438" s="15"/>
    </row>
    <row r="62439" spans="2:2">
      <c r="B62439" s="15"/>
    </row>
    <row r="62440" spans="2:2">
      <c r="B62440" s="15"/>
    </row>
    <row r="62441" spans="2:2">
      <c r="B62441" s="15"/>
    </row>
    <row r="62442" spans="2:2">
      <c r="B62442" s="15"/>
    </row>
    <row r="62443" spans="2:2">
      <c r="B62443" s="15"/>
    </row>
    <row r="62444" spans="2:2">
      <c r="B62444" s="15"/>
    </row>
    <row r="62445" spans="2:2">
      <c r="B62445" s="15"/>
    </row>
    <row r="62446" spans="2:2">
      <c r="B62446" s="15"/>
    </row>
    <row r="62447" spans="2:2">
      <c r="B62447" s="15"/>
    </row>
    <row r="62448" spans="2:2">
      <c r="B62448" s="15"/>
    </row>
    <row r="62449" spans="2:2">
      <c r="B62449" s="15"/>
    </row>
    <row r="62450" spans="2:2">
      <c r="B62450" s="15"/>
    </row>
    <row r="62451" spans="2:2">
      <c r="B62451" s="15"/>
    </row>
    <row r="62452" spans="2:2">
      <c r="B62452" s="15"/>
    </row>
    <row r="62453" spans="2:2">
      <c r="B62453" s="15"/>
    </row>
    <row r="62454" spans="2:2">
      <c r="B62454" s="15"/>
    </row>
    <row r="62455" spans="2:2">
      <c r="B62455" s="15"/>
    </row>
    <row r="62456" spans="2:2">
      <c r="B62456" s="15"/>
    </row>
    <row r="62457" spans="2:2">
      <c r="B62457" s="15"/>
    </row>
    <row r="62458" spans="2:2">
      <c r="B62458" s="15"/>
    </row>
    <row r="62459" spans="2:2">
      <c r="B62459" s="15"/>
    </row>
    <row r="62460" spans="2:2">
      <c r="B62460" s="15"/>
    </row>
    <row r="62461" spans="2:2">
      <c r="B62461" s="15"/>
    </row>
    <row r="62462" spans="2:2">
      <c r="B62462" s="15"/>
    </row>
    <row r="62463" spans="2:2">
      <c r="B62463" s="15"/>
    </row>
    <row r="62464" spans="2:2">
      <c r="B62464" s="15"/>
    </row>
    <row r="62465" spans="2:2">
      <c r="B62465" s="15"/>
    </row>
    <row r="62466" spans="2:2">
      <c r="B62466" s="15"/>
    </row>
    <row r="62467" spans="2:2">
      <c r="B62467" s="15"/>
    </row>
    <row r="62468" spans="2:2">
      <c r="B62468" s="15"/>
    </row>
    <row r="62469" spans="2:2">
      <c r="B62469" s="15"/>
    </row>
    <row r="62470" spans="2:2">
      <c r="B62470" s="15"/>
    </row>
    <row r="62471" spans="2:2">
      <c r="B62471" s="15"/>
    </row>
    <row r="62472" spans="2:2">
      <c r="B62472" s="15"/>
    </row>
    <row r="62473" spans="2:2">
      <c r="B62473" s="15"/>
    </row>
    <row r="62474" spans="2:2">
      <c r="B62474" s="15"/>
    </row>
    <row r="62475" spans="2:2">
      <c r="B62475" s="15"/>
    </row>
    <row r="62476" spans="2:2">
      <c r="B62476" s="15"/>
    </row>
    <row r="62477" spans="2:2">
      <c r="B62477" s="15"/>
    </row>
    <row r="62478" spans="2:2">
      <c r="B62478" s="15"/>
    </row>
    <row r="62479" spans="2:2">
      <c r="B62479" s="15"/>
    </row>
    <row r="62480" spans="2:2">
      <c r="B62480" s="15"/>
    </row>
    <row r="62481" spans="2:2">
      <c r="B62481" s="15"/>
    </row>
    <row r="62482" spans="2:2">
      <c r="B62482" s="15"/>
    </row>
    <row r="62483" spans="2:2">
      <c r="B62483" s="15"/>
    </row>
    <row r="62484" spans="2:2">
      <c r="B62484" s="15"/>
    </row>
    <row r="62485" spans="2:2">
      <c r="B62485" s="15"/>
    </row>
    <row r="62486" spans="2:2">
      <c r="B62486" s="15"/>
    </row>
    <row r="62487" spans="2:2">
      <c r="B62487" s="15"/>
    </row>
    <row r="62488" spans="2:2">
      <c r="B62488" s="15"/>
    </row>
    <row r="62489" spans="2:2">
      <c r="B62489" s="15"/>
    </row>
    <row r="62490" spans="2:2">
      <c r="B62490" s="15"/>
    </row>
    <row r="62491" spans="2:2">
      <c r="B62491" s="15"/>
    </row>
    <row r="62492" spans="2:2">
      <c r="B62492" s="15"/>
    </row>
    <row r="62493" spans="2:2">
      <c r="B62493" s="15"/>
    </row>
    <row r="62494" spans="2:2">
      <c r="B62494" s="15"/>
    </row>
    <row r="62495" spans="2:2">
      <c r="B62495" s="15"/>
    </row>
    <row r="62496" spans="2:2">
      <c r="B62496" s="15"/>
    </row>
    <row r="62497" spans="2:2">
      <c r="B62497" s="15"/>
    </row>
    <row r="62498" spans="2:2">
      <c r="B62498" s="15"/>
    </row>
    <row r="62499" spans="2:2">
      <c r="B62499" s="15"/>
    </row>
    <row r="62500" spans="2:2">
      <c r="B62500" s="15"/>
    </row>
    <row r="62501" spans="2:2">
      <c r="B62501" s="15"/>
    </row>
    <row r="62502" spans="2:2">
      <c r="B62502" s="15"/>
    </row>
    <row r="62503" spans="2:2">
      <c r="B62503" s="15"/>
    </row>
    <row r="62504" spans="2:2">
      <c r="B62504" s="15"/>
    </row>
    <row r="62505" spans="2:2">
      <c r="B62505" s="15"/>
    </row>
    <row r="62506" spans="2:2">
      <c r="B62506" s="15"/>
    </row>
    <row r="62507" spans="2:2">
      <c r="B62507" s="15"/>
    </row>
    <row r="62508" spans="2:2">
      <c r="B62508" s="15"/>
    </row>
    <row r="62509" spans="2:2">
      <c r="B62509" s="15"/>
    </row>
    <row r="62510" spans="2:2">
      <c r="B62510" s="15"/>
    </row>
    <row r="62511" spans="2:2">
      <c r="B62511" s="15"/>
    </row>
    <row r="62512" spans="2:2">
      <c r="B62512" s="15"/>
    </row>
    <row r="62513" spans="2:2">
      <c r="B62513" s="15"/>
    </row>
    <row r="62514" spans="2:2">
      <c r="B62514" s="15"/>
    </row>
    <row r="62515" spans="2:2">
      <c r="B62515" s="15"/>
    </row>
    <row r="62516" spans="2:2">
      <c r="B62516" s="15"/>
    </row>
    <row r="62517" spans="2:2">
      <c r="B62517" s="15"/>
    </row>
    <row r="62518" spans="2:2">
      <c r="B62518" s="15"/>
    </row>
    <row r="62519" spans="2:2">
      <c r="B62519" s="15"/>
    </row>
    <row r="62520" spans="2:2">
      <c r="B62520" s="15"/>
    </row>
    <row r="62521" spans="2:2">
      <c r="B62521" s="15"/>
    </row>
    <row r="62522" spans="2:2">
      <c r="B62522" s="15"/>
    </row>
    <row r="62523" spans="2:2">
      <c r="B62523" s="15"/>
    </row>
    <row r="62524" spans="2:2">
      <c r="B62524" s="15"/>
    </row>
    <row r="62525" spans="2:2">
      <c r="B62525" s="15"/>
    </row>
    <row r="62526" spans="2:2">
      <c r="B62526" s="15"/>
    </row>
    <row r="62527" spans="2:2">
      <c r="B62527" s="15"/>
    </row>
    <row r="62528" spans="2:2">
      <c r="B62528" s="15"/>
    </row>
    <row r="62529" spans="2:2">
      <c r="B62529" s="15"/>
    </row>
    <row r="62530" spans="2:2">
      <c r="B62530" s="15"/>
    </row>
    <row r="62531" spans="2:2">
      <c r="B62531" s="15"/>
    </row>
    <row r="62532" spans="2:2">
      <c r="B62532" s="15"/>
    </row>
    <row r="62533" spans="2:2">
      <c r="B62533" s="15"/>
    </row>
    <row r="62534" spans="2:2">
      <c r="B62534" s="15"/>
    </row>
    <row r="62535" spans="2:2">
      <c r="B62535" s="15"/>
    </row>
    <row r="62536" spans="2:2">
      <c r="B62536" s="15"/>
    </row>
    <row r="62537" spans="2:2">
      <c r="B62537" s="15"/>
    </row>
    <row r="62538" spans="2:2">
      <c r="B62538" s="15"/>
    </row>
    <row r="62539" spans="2:2">
      <c r="B62539" s="15"/>
    </row>
    <row r="62540" spans="2:2">
      <c r="B62540" s="15"/>
    </row>
    <row r="62541" spans="2:2">
      <c r="B62541" s="15"/>
    </row>
    <row r="62542" spans="2:2">
      <c r="B62542" s="15"/>
    </row>
    <row r="62543" spans="2:2">
      <c r="B62543" s="15"/>
    </row>
    <row r="62544" spans="2:2">
      <c r="B62544" s="15"/>
    </row>
    <row r="62545" spans="2:2">
      <c r="B62545" s="15"/>
    </row>
    <row r="62546" spans="2:2">
      <c r="B62546" s="15"/>
    </row>
    <row r="62547" spans="2:2">
      <c r="B62547" s="15"/>
    </row>
    <row r="62548" spans="2:2">
      <c r="B62548" s="15"/>
    </row>
    <row r="62549" spans="2:2">
      <c r="B62549" s="15"/>
    </row>
    <row r="62550" spans="2:2">
      <c r="B62550" s="15"/>
    </row>
    <row r="62551" spans="2:2">
      <c r="B62551" s="15"/>
    </row>
    <row r="62552" spans="2:2">
      <c r="B62552" s="15"/>
    </row>
    <row r="62553" spans="2:2">
      <c r="B62553" s="15"/>
    </row>
    <row r="62554" spans="2:2">
      <c r="B62554" s="15"/>
    </row>
    <row r="62555" spans="2:2">
      <c r="B62555" s="15"/>
    </row>
    <row r="62556" spans="2:2">
      <c r="B62556" s="15"/>
    </row>
    <row r="62557" spans="2:2">
      <c r="B62557" s="15"/>
    </row>
    <row r="62558" spans="2:2">
      <c r="B62558" s="15"/>
    </row>
    <row r="62559" spans="2:2">
      <c r="B62559" s="15"/>
    </row>
    <row r="62560" spans="2:2">
      <c r="B62560" s="15"/>
    </row>
    <row r="62561" spans="2:2">
      <c r="B62561" s="15"/>
    </row>
    <row r="62562" spans="2:2">
      <c r="B62562" s="15"/>
    </row>
    <row r="62563" spans="2:2">
      <c r="B62563" s="15"/>
    </row>
    <row r="62564" spans="2:2">
      <c r="B62564" s="15"/>
    </row>
    <row r="62565" spans="2:2">
      <c r="B62565" s="15"/>
    </row>
    <row r="62566" spans="2:2">
      <c r="B62566" s="15"/>
    </row>
    <row r="62567" spans="2:2">
      <c r="B62567" s="15"/>
    </row>
    <row r="62568" spans="2:2">
      <c r="B62568" s="15"/>
    </row>
    <row r="62569" spans="2:2">
      <c r="B62569" s="15"/>
    </row>
    <row r="62570" spans="2:2">
      <c r="B62570" s="15"/>
    </row>
    <row r="62571" spans="2:2">
      <c r="B62571" s="15"/>
    </row>
    <row r="62572" spans="2:2">
      <c r="B62572" s="15"/>
    </row>
    <row r="62573" spans="2:2">
      <c r="B62573" s="15"/>
    </row>
    <row r="62574" spans="2:2">
      <c r="B62574" s="15"/>
    </row>
    <row r="62575" spans="2:2">
      <c r="B62575" s="15"/>
    </row>
    <row r="62576" spans="2:2">
      <c r="B62576" s="15"/>
    </row>
    <row r="62577" spans="2:2">
      <c r="B62577" s="15"/>
    </row>
    <row r="62578" spans="2:2">
      <c r="B62578" s="15"/>
    </row>
    <row r="62579" spans="2:2">
      <c r="B62579" s="15"/>
    </row>
    <row r="62580" spans="2:2">
      <c r="B62580" s="15"/>
    </row>
    <row r="62581" spans="2:2">
      <c r="B62581" s="15"/>
    </row>
    <row r="62582" spans="2:2">
      <c r="B62582" s="15"/>
    </row>
    <row r="62583" spans="2:2">
      <c r="B62583" s="15"/>
    </row>
    <row r="62584" spans="2:2">
      <c r="B62584" s="15"/>
    </row>
    <row r="62585" spans="2:2">
      <c r="B62585" s="15"/>
    </row>
    <row r="62586" spans="2:2">
      <c r="B62586" s="15"/>
    </row>
    <row r="62587" spans="2:2">
      <c r="B62587" s="15"/>
    </row>
    <row r="62588" spans="2:2">
      <c r="B62588" s="15"/>
    </row>
    <row r="62589" spans="2:2">
      <c r="B62589" s="15"/>
    </row>
    <row r="62590" spans="2:2">
      <c r="B62590" s="15"/>
    </row>
    <row r="62591" spans="2:2">
      <c r="B62591" s="15"/>
    </row>
    <row r="62592" spans="2:2">
      <c r="B62592" s="15"/>
    </row>
    <row r="62593" spans="2:2">
      <c r="B62593" s="15"/>
    </row>
    <row r="62594" spans="2:2">
      <c r="B62594" s="15"/>
    </row>
    <row r="62595" spans="2:2">
      <c r="B62595" s="15"/>
    </row>
    <row r="62596" spans="2:2">
      <c r="B62596" s="15"/>
    </row>
    <row r="62597" spans="2:2">
      <c r="B62597" s="15"/>
    </row>
    <row r="62598" spans="2:2">
      <c r="B62598" s="15"/>
    </row>
    <row r="62599" spans="2:2">
      <c r="B62599" s="15"/>
    </row>
    <row r="62600" spans="2:2">
      <c r="B62600" s="15"/>
    </row>
    <row r="62601" spans="2:2">
      <c r="B62601" s="15"/>
    </row>
    <row r="62602" spans="2:2">
      <c r="B62602" s="15"/>
    </row>
    <row r="62603" spans="2:2">
      <c r="B62603" s="15"/>
    </row>
    <row r="62604" spans="2:2">
      <c r="B62604" s="15"/>
    </row>
    <row r="62605" spans="2:2">
      <c r="B62605" s="15"/>
    </row>
    <row r="62606" spans="2:2">
      <c r="B62606" s="15"/>
    </row>
    <row r="62607" spans="2:2">
      <c r="B62607" s="15"/>
    </row>
    <row r="62608" spans="2:2">
      <c r="B62608" s="15"/>
    </row>
    <row r="62609" spans="2:2">
      <c r="B62609" s="15"/>
    </row>
    <row r="62610" spans="2:2">
      <c r="B62610" s="15"/>
    </row>
    <row r="62611" spans="2:2">
      <c r="B62611" s="15"/>
    </row>
    <row r="62612" spans="2:2">
      <c r="B62612" s="15"/>
    </row>
    <row r="62613" spans="2:2">
      <c r="B62613" s="15"/>
    </row>
    <row r="62614" spans="2:2">
      <c r="B62614" s="15"/>
    </row>
    <row r="62615" spans="2:2">
      <c r="B62615" s="15"/>
    </row>
    <row r="62616" spans="2:2">
      <c r="B62616" s="15"/>
    </row>
    <row r="62617" spans="2:2">
      <c r="B62617" s="15"/>
    </row>
    <row r="62618" spans="2:2">
      <c r="B62618" s="15"/>
    </row>
    <row r="62619" spans="2:2">
      <c r="B62619" s="15"/>
    </row>
    <row r="62620" spans="2:2">
      <c r="B62620" s="15"/>
    </row>
    <row r="62621" spans="2:2">
      <c r="B62621" s="15"/>
    </row>
    <row r="62622" spans="2:2">
      <c r="B62622" s="15"/>
    </row>
    <row r="62623" spans="2:2">
      <c r="B62623" s="15"/>
    </row>
    <row r="62624" spans="2:2">
      <c r="B62624" s="15"/>
    </row>
    <row r="62625" spans="2:2">
      <c r="B62625" s="15"/>
    </row>
    <row r="62626" spans="2:2">
      <c r="B62626" s="15"/>
    </row>
    <row r="62627" spans="2:2">
      <c r="B62627" s="15"/>
    </row>
    <row r="62628" spans="2:2">
      <c r="B62628" s="15"/>
    </row>
    <row r="62629" spans="2:2">
      <c r="B62629" s="15"/>
    </row>
    <row r="62630" spans="2:2">
      <c r="B62630" s="15"/>
    </row>
    <row r="62631" spans="2:2">
      <c r="B62631" s="15"/>
    </row>
    <row r="62632" spans="2:2">
      <c r="B62632" s="15"/>
    </row>
    <row r="62633" spans="2:2">
      <c r="B62633" s="15"/>
    </row>
    <row r="62634" spans="2:2">
      <c r="B62634" s="15"/>
    </row>
    <row r="62635" spans="2:2">
      <c r="B62635" s="15"/>
    </row>
    <row r="62636" spans="2:2">
      <c r="B62636" s="15"/>
    </row>
    <row r="62637" spans="2:2">
      <c r="B62637" s="15"/>
    </row>
    <row r="62638" spans="2:2">
      <c r="B62638" s="15"/>
    </row>
    <row r="62639" spans="2:2">
      <c r="B62639" s="15"/>
    </row>
    <row r="62640" spans="2:2">
      <c r="B62640" s="15"/>
    </row>
    <row r="62641" spans="2:2">
      <c r="B62641" s="15"/>
    </row>
    <row r="62642" spans="2:2">
      <c r="B62642" s="15"/>
    </row>
    <row r="62643" spans="2:2">
      <c r="B62643" s="15"/>
    </row>
    <row r="62644" spans="2:2">
      <c r="B62644" s="15"/>
    </row>
    <row r="62645" spans="2:2">
      <c r="B62645" s="15"/>
    </row>
    <row r="62646" spans="2:2">
      <c r="B62646" s="15"/>
    </row>
    <row r="62647" spans="2:2">
      <c r="B62647" s="15"/>
    </row>
    <row r="62648" spans="2:2">
      <c r="B62648" s="15"/>
    </row>
    <row r="62649" spans="2:2">
      <c r="B62649" s="15"/>
    </row>
    <row r="62650" spans="2:2">
      <c r="B62650" s="15"/>
    </row>
    <row r="62651" spans="2:2">
      <c r="B62651" s="15"/>
    </row>
    <row r="62652" spans="2:2">
      <c r="B62652" s="15"/>
    </row>
    <row r="62653" spans="2:2">
      <c r="B62653" s="15"/>
    </row>
    <row r="62654" spans="2:2">
      <c r="B62654" s="15"/>
    </row>
    <row r="62655" spans="2:2">
      <c r="B62655" s="15"/>
    </row>
    <row r="62656" spans="2:2">
      <c r="B62656" s="15"/>
    </row>
    <row r="62657" spans="2:2">
      <c r="B62657" s="15"/>
    </row>
    <row r="62658" spans="2:2">
      <c r="B62658" s="15"/>
    </row>
    <row r="62659" spans="2:2">
      <c r="B62659" s="15"/>
    </row>
    <row r="62660" spans="2:2">
      <c r="B62660" s="15"/>
    </row>
    <row r="62661" spans="2:2">
      <c r="B62661" s="15"/>
    </row>
    <row r="62662" spans="2:2">
      <c r="B62662" s="15"/>
    </row>
    <row r="62663" spans="2:2">
      <c r="B62663" s="15"/>
    </row>
    <row r="62664" spans="2:2">
      <c r="B62664" s="15"/>
    </row>
    <row r="62665" spans="2:2">
      <c r="B62665" s="15"/>
    </row>
    <row r="62666" spans="2:2">
      <c r="B62666" s="15"/>
    </row>
    <row r="62667" spans="2:2">
      <c r="B62667" s="15"/>
    </row>
    <row r="62668" spans="2:2">
      <c r="B62668" s="15"/>
    </row>
    <row r="62669" spans="2:2">
      <c r="B62669" s="15"/>
    </row>
    <row r="62670" spans="2:2">
      <c r="B62670" s="15"/>
    </row>
    <row r="62671" spans="2:2">
      <c r="B62671" s="15"/>
    </row>
    <row r="62672" spans="2:2">
      <c r="B62672" s="15"/>
    </row>
    <row r="62673" spans="2:2">
      <c r="B62673" s="15"/>
    </row>
    <row r="62674" spans="2:2">
      <c r="B62674" s="15"/>
    </row>
    <row r="62675" spans="2:2">
      <c r="B62675" s="15"/>
    </row>
    <row r="62676" spans="2:2">
      <c r="B62676" s="15"/>
    </row>
    <row r="62677" spans="2:2">
      <c r="B62677" s="15"/>
    </row>
    <row r="62678" spans="2:2">
      <c r="B62678" s="15"/>
    </row>
    <row r="62679" spans="2:2">
      <c r="B62679" s="15"/>
    </row>
    <row r="62680" spans="2:2">
      <c r="B62680" s="15"/>
    </row>
    <row r="62681" spans="2:2">
      <c r="B62681" s="15"/>
    </row>
    <row r="62682" spans="2:2">
      <c r="B62682" s="15"/>
    </row>
    <row r="62683" spans="2:2">
      <c r="B62683" s="15"/>
    </row>
    <row r="62684" spans="2:2">
      <c r="B62684" s="15"/>
    </row>
    <row r="62685" spans="2:2">
      <c r="B62685" s="15"/>
    </row>
    <row r="62686" spans="2:2">
      <c r="B62686" s="15"/>
    </row>
    <row r="62687" spans="2:2">
      <c r="B62687" s="15"/>
    </row>
    <row r="62688" spans="2:2">
      <c r="B62688" s="15"/>
    </row>
    <row r="62689" spans="2:2">
      <c r="B62689" s="15"/>
    </row>
    <row r="62690" spans="2:2">
      <c r="B62690" s="15"/>
    </row>
    <row r="62691" spans="2:2">
      <c r="B62691" s="15"/>
    </row>
    <row r="62692" spans="2:2">
      <c r="B62692" s="15"/>
    </row>
    <row r="62693" spans="2:2">
      <c r="B62693" s="15"/>
    </row>
    <row r="62694" spans="2:2">
      <c r="B62694" s="15"/>
    </row>
    <row r="62695" spans="2:2">
      <c r="B62695" s="15"/>
    </row>
    <row r="62696" spans="2:2">
      <c r="B62696" s="15"/>
    </row>
    <row r="62697" spans="2:2">
      <c r="B62697" s="15"/>
    </row>
    <row r="62698" spans="2:2">
      <c r="B62698" s="15"/>
    </row>
    <row r="62699" spans="2:2">
      <c r="B62699" s="15"/>
    </row>
    <row r="62700" spans="2:2">
      <c r="B62700" s="15"/>
    </row>
    <row r="62701" spans="2:2">
      <c r="B62701" s="15"/>
    </row>
    <row r="62702" spans="2:2">
      <c r="B62702" s="15"/>
    </row>
    <row r="62703" spans="2:2">
      <c r="B62703" s="15"/>
    </row>
    <row r="62704" spans="2:2">
      <c r="B62704" s="15"/>
    </row>
    <row r="62705" spans="2:2">
      <c r="B62705" s="15"/>
    </row>
    <row r="62706" spans="2:2">
      <c r="B62706" s="15"/>
    </row>
    <row r="62707" spans="2:2">
      <c r="B62707" s="15"/>
    </row>
    <row r="62708" spans="2:2">
      <c r="B62708" s="15"/>
    </row>
    <row r="62709" spans="2:2">
      <c r="B62709" s="15"/>
    </row>
    <row r="62710" spans="2:2">
      <c r="B62710" s="15"/>
    </row>
    <row r="62711" spans="2:2">
      <c r="B62711" s="15"/>
    </row>
    <row r="62712" spans="2:2">
      <c r="B62712" s="15"/>
    </row>
    <row r="62713" spans="2:2">
      <c r="B62713" s="15"/>
    </row>
    <row r="62714" spans="2:2">
      <c r="B62714" s="15"/>
    </row>
    <row r="62715" spans="2:2">
      <c r="B62715" s="15"/>
    </row>
    <row r="62716" spans="2:2">
      <c r="B62716" s="15"/>
    </row>
    <row r="62717" spans="2:2">
      <c r="B62717" s="15"/>
    </row>
    <row r="62718" spans="2:2">
      <c r="B62718" s="15"/>
    </row>
    <row r="62719" spans="2:2">
      <c r="B62719" s="15"/>
    </row>
    <row r="62720" spans="2:2">
      <c r="B62720" s="15"/>
    </row>
    <row r="62721" spans="2:2">
      <c r="B62721" s="15"/>
    </row>
    <row r="62722" spans="2:2">
      <c r="B62722" s="15"/>
    </row>
    <row r="62723" spans="2:2">
      <c r="B62723" s="15"/>
    </row>
    <row r="62724" spans="2:2">
      <c r="B62724" s="15"/>
    </row>
    <row r="62725" spans="2:2">
      <c r="B62725" s="15"/>
    </row>
    <row r="62726" spans="2:2">
      <c r="B62726" s="15"/>
    </row>
    <row r="62727" spans="2:2">
      <c r="B62727" s="15"/>
    </row>
    <row r="62728" spans="2:2">
      <c r="B62728" s="15"/>
    </row>
    <row r="62729" spans="2:2">
      <c r="B62729" s="15"/>
    </row>
    <row r="62730" spans="2:2">
      <c r="B62730" s="15"/>
    </row>
    <row r="62731" spans="2:2">
      <c r="B62731" s="15"/>
    </row>
    <row r="62732" spans="2:2">
      <c r="B62732" s="15"/>
    </row>
    <row r="62733" spans="2:2">
      <c r="B62733" s="15"/>
    </row>
    <row r="62734" spans="2:2">
      <c r="B62734" s="15"/>
    </row>
    <row r="62735" spans="2:2">
      <c r="B62735" s="15"/>
    </row>
    <row r="62736" spans="2:2">
      <c r="B62736" s="15"/>
    </row>
    <row r="62737" spans="2:2">
      <c r="B62737" s="15"/>
    </row>
    <row r="62738" spans="2:2">
      <c r="B62738" s="15"/>
    </row>
    <row r="62739" spans="2:2">
      <c r="B62739" s="15"/>
    </row>
    <row r="62740" spans="2:2">
      <c r="B62740" s="15"/>
    </row>
    <row r="62741" spans="2:2">
      <c r="B62741" s="15"/>
    </row>
    <row r="62742" spans="2:2">
      <c r="B62742" s="15"/>
    </row>
    <row r="62743" spans="2:2">
      <c r="B62743" s="15"/>
    </row>
    <row r="62744" spans="2:2">
      <c r="B62744" s="15"/>
    </row>
    <row r="62745" spans="2:2">
      <c r="B62745" s="15"/>
    </row>
    <row r="62746" spans="2:2">
      <c r="B62746" s="15"/>
    </row>
    <row r="62747" spans="2:2">
      <c r="B62747" s="15"/>
    </row>
    <row r="62748" spans="2:2">
      <c r="B62748" s="15"/>
    </row>
    <row r="62749" spans="2:2">
      <c r="B62749" s="15"/>
    </row>
    <row r="62750" spans="2:2">
      <c r="B62750" s="15"/>
    </row>
    <row r="62751" spans="2:2">
      <c r="B62751" s="15"/>
    </row>
    <row r="62752" spans="2:2">
      <c r="B62752" s="15"/>
    </row>
    <row r="62753" spans="2:2">
      <c r="B62753" s="15"/>
    </row>
    <row r="62754" spans="2:2">
      <c r="B62754" s="15"/>
    </row>
    <row r="62755" spans="2:2">
      <c r="B62755" s="15"/>
    </row>
    <row r="62756" spans="2:2">
      <c r="B62756" s="15"/>
    </row>
    <row r="62757" spans="2:2">
      <c r="B62757" s="15"/>
    </row>
    <row r="62758" spans="2:2">
      <c r="B62758" s="15"/>
    </row>
    <row r="62759" spans="2:2">
      <c r="B62759" s="15"/>
    </row>
    <row r="62760" spans="2:2">
      <c r="B62760" s="15"/>
    </row>
    <row r="62761" spans="2:2">
      <c r="B62761" s="15"/>
    </row>
    <row r="62762" spans="2:2">
      <c r="B62762" s="15"/>
    </row>
    <row r="62763" spans="2:2">
      <c r="B62763" s="15"/>
    </row>
    <row r="62764" spans="2:2">
      <c r="B62764" s="15"/>
    </row>
    <row r="62765" spans="2:2">
      <c r="B62765" s="15"/>
    </row>
    <row r="62766" spans="2:2">
      <c r="B62766" s="15"/>
    </row>
    <row r="62767" spans="2:2">
      <c r="B62767" s="15"/>
    </row>
    <row r="62768" spans="2:2">
      <c r="B62768" s="15"/>
    </row>
    <row r="62769" spans="2:2">
      <c r="B62769" s="15"/>
    </row>
    <row r="62770" spans="2:2">
      <c r="B62770" s="15"/>
    </row>
    <row r="62771" spans="2:2">
      <c r="B62771" s="15"/>
    </row>
    <row r="62772" spans="2:2">
      <c r="B62772" s="15"/>
    </row>
    <row r="62773" spans="2:2">
      <c r="B62773" s="15"/>
    </row>
    <row r="62774" spans="2:2">
      <c r="B62774" s="15"/>
    </row>
    <row r="62775" spans="2:2">
      <c r="B62775" s="15"/>
    </row>
    <row r="62776" spans="2:2">
      <c r="B62776" s="15"/>
    </row>
    <row r="62777" spans="2:2">
      <c r="B62777" s="15"/>
    </row>
    <row r="62778" spans="2:2">
      <c r="B62778" s="15"/>
    </row>
    <row r="62779" spans="2:2">
      <c r="B62779" s="15"/>
    </row>
    <row r="62780" spans="2:2">
      <c r="B62780" s="15"/>
    </row>
    <row r="62781" spans="2:2">
      <c r="B62781" s="15"/>
    </row>
    <row r="62782" spans="2:2">
      <c r="B62782" s="15"/>
    </row>
    <row r="62783" spans="2:2">
      <c r="B62783" s="15"/>
    </row>
    <row r="62784" spans="2:2">
      <c r="B62784" s="15"/>
    </row>
    <row r="62785" spans="2:2">
      <c r="B62785" s="15"/>
    </row>
    <row r="62786" spans="2:2">
      <c r="B62786" s="15"/>
    </row>
    <row r="62787" spans="2:2">
      <c r="B62787" s="15"/>
    </row>
    <row r="62788" spans="2:2">
      <c r="B62788" s="15"/>
    </row>
    <row r="62789" spans="2:2">
      <c r="B62789" s="15"/>
    </row>
    <row r="62790" spans="2:2">
      <c r="B62790" s="15"/>
    </row>
    <row r="62791" spans="2:2">
      <c r="B62791" s="15"/>
    </row>
    <row r="62792" spans="2:2">
      <c r="B62792" s="15"/>
    </row>
    <row r="62793" spans="2:2">
      <c r="B62793" s="15"/>
    </row>
    <row r="62794" spans="2:2">
      <c r="B62794" s="15"/>
    </row>
    <row r="62795" spans="2:2">
      <c r="B62795" s="15"/>
    </row>
    <row r="62796" spans="2:2">
      <c r="B62796" s="15"/>
    </row>
    <row r="62797" spans="2:2">
      <c r="B62797" s="15"/>
    </row>
    <row r="62798" spans="2:2">
      <c r="B62798" s="15"/>
    </row>
    <row r="62799" spans="2:2">
      <c r="B62799" s="15"/>
    </row>
    <row r="62800" spans="2:2">
      <c r="B62800" s="15"/>
    </row>
    <row r="62801" spans="2:2">
      <c r="B62801" s="15"/>
    </row>
    <row r="62802" spans="2:2">
      <c r="B62802" s="15"/>
    </row>
    <row r="62803" spans="2:2">
      <c r="B62803" s="15"/>
    </row>
    <row r="62804" spans="2:2">
      <c r="B62804" s="15"/>
    </row>
    <row r="62805" spans="2:2">
      <c r="B62805" s="15"/>
    </row>
    <row r="62806" spans="2:2">
      <c r="B62806" s="15"/>
    </row>
    <row r="62807" spans="2:2">
      <c r="B62807" s="15"/>
    </row>
    <row r="62808" spans="2:2">
      <c r="B62808" s="15"/>
    </row>
    <row r="62809" spans="2:2">
      <c r="B62809" s="15"/>
    </row>
    <row r="62810" spans="2:2">
      <c r="B62810" s="15"/>
    </row>
    <row r="62811" spans="2:2">
      <c r="B62811" s="15"/>
    </row>
    <row r="62812" spans="2:2">
      <c r="B62812" s="15"/>
    </row>
    <row r="62813" spans="2:2">
      <c r="B62813" s="15"/>
    </row>
    <row r="62814" spans="2:2">
      <c r="B62814" s="15"/>
    </row>
    <row r="62815" spans="2:2">
      <c r="B62815" s="15"/>
    </row>
    <row r="62816" spans="2:2">
      <c r="B62816" s="15"/>
    </row>
    <row r="62817" spans="2:2">
      <c r="B62817" s="15"/>
    </row>
    <row r="62818" spans="2:2">
      <c r="B62818" s="15"/>
    </row>
    <row r="62819" spans="2:2">
      <c r="B62819" s="15"/>
    </row>
    <row r="62820" spans="2:2">
      <c r="B62820" s="15"/>
    </row>
    <row r="62821" spans="2:2">
      <c r="B62821" s="15"/>
    </row>
    <row r="62822" spans="2:2">
      <c r="B62822" s="15"/>
    </row>
    <row r="62823" spans="2:2">
      <c r="B62823" s="15"/>
    </row>
    <row r="62824" spans="2:2">
      <c r="B62824" s="15"/>
    </row>
    <row r="62825" spans="2:2">
      <c r="B62825" s="15"/>
    </row>
    <row r="62826" spans="2:2">
      <c r="B62826" s="15"/>
    </row>
    <row r="62827" spans="2:2">
      <c r="B62827" s="15"/>
    </row>
    <row r="62828" spans="2:2">
      <c r="B62828" s="15"/>
    </row>
    <row r="62829" spans="2:2">
      <c r="B62829" s="15"/>
    </row>
    <row r="62830" spans="2:2">
      <c r="B62830" s="15"/>
    </row>
    <row r="62831" spans="2:2">
      <c r="B62831" s="15"/>
    </row>
    <row r="62832" spans="2:2">
      <c r="B62832" s="15"/>
    </row>
    <row r="62833" spans="2:2">
      <c r="B62833" s="15"/>
    </row>
    <row r="62834" spans="2:2">
      <c r="B62834" s="15"/>
    </row>
    <row r="62835" spans="2:2">
      <c r="B62835" s="15"/>
    </row>
    <row r="62836" spans="2:2">
      <c r="B62836" s="15"/>
    </row>
    <row r="62837" spans="2:2">
      <c r="B62837" s="15"/>
    </row>
    <row r="62838" spans="2:2">
      <c r="B62838" s="15"/>
    </row>
    <row r="62839" spans="2:2">
      <c r="B62839" s="15"/>
    </row>
    <row r="62840" spans="2:2">
      <c r="B62840" s="15"/>
    </row>
    <row r="62841" spans="2:2">
      <c r="B62841" s="15"/>
    </row>
    <row r="62842" spans="2:2">
      <c r="B62842" s="15"/>
    </row>
    <row r="62843" spans="2:2">
      <c r="B62843" s="15"/>
    </row>
    <row r="62844" spans="2:2">
      <c r="B62844" s="15"/>
    </row>
    <row r="62845" spans="2:2">
      <c r="B62845" s="15"/>
    </row>
    <row r="62846" spans="2:2">
      <c r="B62846" s="15"/>
    </row>
    <row r="62847" spans="2:2">
      <c r="B62847" s="15"/>
    </row>
    <row r="62848" spans="2:2">
      <c r="B62848" s="15"/>
    </row>
    <row r="62849" spans="2:2">
      <c r="B62849" s="15"/>
    </row>
    <row r="62850" spans="2:2">
      <c r="B62850" s="15"/>
    </row>
    <row r="62851" spans="2:2">
      <c r="B62851" s="15"/>
    </row>
    <row r="62852" spans="2:2">
      <c r="B62852" s="15"/>
    </row>
    <row r="62853" spans="2:2">
      <c r="B62853" s="15"/>
    </row>
    <row r="62854" spans="2:2">
      <c r="B62854" s="15"/>
    </row>
    <row r="62855" spans="2:2">
      <c r="B62855" s="15"/>
    </row>
    <row r="62856" spans="2:2">
      <c r="B62856" s="15"/>
    </row>
    <row r="62857" spans="2:2">
      <c r="B62857" s="15"/>
    </row>
    <row r="62858" spans="2:2">
      <c r="B62858" s="15"/>
    </row>
    <row r="62859" spans="2:2">
      <c r="B62859" s="15"/>
    </row>
    <row r="62860" spans="2:2">
      <c r="B62860" s="15"/>
    </row>
    <row r="62861" spans="2:2">
      <c r="B62861" s="15"/>
    </row>
    <row r="62862" spans="2:2">
      <c r="B62862" s="15"/>
    </row>
    <row r="62863" spans="2:2">
      <c r="B62863" s="15"/>
    </row>
    <row r="62864" spans="2:2">
      <c r="B62864" s="15"/>
    </row>
    <row r="62865" spans="2:2">
      <c r="B62865" s="15"/>
    </row>
    <row r="62866" spans="2:2">
      <c r="B62866" s="15"/>
    </row>
    <row r="62867" spans="2:2">
      <c r="B62867" s="15"/>
    </row>
    <row r="62868" spans="2:2">
      <c r="B62868" s="15"/>
    </row>
    <row r="62869" spans="2:2">
      <c r="B62869" s="15"/>
    </row>
    <row r="62870" spans="2:2">
      <c r="B62870" s="15"/>
    </row>
    <row r="62871" spans="2:2">
      <c r="B62871" s="15"/>
    </row>
    <row r="62872" spans="2:2">
      <c r="B62872" s="15"/>
    </row>
    <row r="62873" spans="2:2">
      <c r="B62873" s="15"/>
    </row>
    <row r="62874" spans="2:2">
      <c r="B62874" s="15"/>
    </row>
    <row r="62875" spans="2:2">
      <c r="B62875" s="15"/>
    </row>
    <row r="62876" spans="2:2">
      <c r="B62876" s="15"/>
    </row>
    <row r="62877" spans="2:2">
      <c r="B62877" s="15"/>
    </row>
    <row r="62878" spans="2:2">
      <c r="B62878" s="15"/>
    </row>
    <row r="62879" spans="2:2">
      <c r="B62879" s="15"/>
    </row>
    <row r="62880" spans="2:2">
      <c r="B62880" s="15"/>
    </row>
    <row r="62881" spans="2:2">
      <c r="B62881" s="15"/>
    </row>
    <row r="62882" spans="2:2">
      <c r="B62882" s="15"/>
    </row>
    <row r="62883" spans="2:2">
      <c r="B62883" s="15"/>
    </row>
    <row r="62884" spans="2:2">
      <c r="B62884" s="15"/>
    </row>
    <row r="62885" spans="2:2">
      <c r="B62885" s="15"/>
    </row>
    <row r="62886" spans="2:2">
      <c r="B62886" s="15"/>
    </row>
    <row r="62887" spans="2:2">
      <c r="B62887" s="15"/>
    </row>
    <row r="62888" spans="2:2">
      <c r="B62888" s="15"/>
    </row>
    <row r="62889" spans="2:2">
      <c r="B62889" s="15"/>
    </row>
    <row r="62890" spans="2:2">
      <c r="B62890" s="15"/>
    </row>
    <row r="62891" spans="2:2">
      <c r="B62891" s="15"/>
    </row>
    <row r="62892" spans="2:2">
      <c r="B62892" s="15"/>
    </row>
    <row r="62893" spans="2:2">
      <c r="B62893" s="15"/>
    </row>
    <row r="62894" spans="2:2">
      <c r="B62894" s="15"/>
    </row>
    <row r="62895" spans="2:2">
      <c r="B62895" s="15"/>
    </row>
    <row r="62896" spans="2:2">
      <c r="B62896" s="15"/>
    </row>
    <row r="62897" spans="2:2">
      <c r="B62897" s="15"/>
    </row>
    <row r="62898" spans="2:2">
      <c r="B62898" s="15"/>
    </row>
    <row r="62899" spans="2:2">
      <c r="B62899" s="15"/>
    </row>
    <row r="62900" spans="2:2">
      <c r="B62900" s="15"/>
    </row>
    <row r="62901" spans="2:2">
      <c r="B62901" s="15"/>
    </row>
    <row r="62902" spans="2:2">
      <c r="B62902" s="15"/>
    </row>
    <row r="62903" spans="2:2">
      <c r="B62903" s="15"/>
    </row>
    <row r="62904" spans="2:2">
      <c r="B62904" s="15"/>
    </row>
    <row r="62905" spans="2:2">
      <c r="B62905" s="15"/>
    </row>
    <row r="62906" spans="2:2">
      <c r="B62906" s="15"/>
    </row>
    <row r="62907" spans="2:2">
      <c r="B62907" s="15"/>
    </row>
    <row r="62908" spans="2:2">
      <c r="B62908" s="15"/>
    </row>
    <row r="62909" spans="2:2">
      <c r="B62909" s="15"/>
    </row>
    <row r="62910" spans="2:2">
      <c r="B62910" s="15"/>
    </row>
    <row r="62911" spans="2:2">
      <c r="B62911" s="15"/>
    </row>
    <row r="62912" spans="2:2">
      <c r="B62912" s="15"/>
    </row>
    <row r="62913" spans="2:2">
      <c r="B62913" s="15"/>
    </row>
    <row r="62914" spans="2:2">
      <c r="B62914" s="15"/>
    </row>
    <row r="62915" spans="2:2">
      <c r="B62915" s="15"/>
    </row>
    <row r="62916" spans="2:2">
      <c r="B62916" s="15"/>
    </row>
    <row r="62917" spans="2:2">
      <c r="B62917" s="15"/>
    </row>
    <row r="62918" spans="2:2">
      <c r="B62918" s="15"/>
    </row>
    <row r="62919" spans="2:2">
      <c r="B62919" s="15"/>
    </row>
    <row r="62920" spans="2:2">
      <c r="B62920" s="15"/>
    </row>
    <row r="62921" spans="2:2">
      <c r="B62921" s="15"/>
    </row>
    <row r="62922" spans="2:2">
      <c r="B62922" s="15"/>
    </row>
    <row r="62923" spans="2:2">
      <c r="B62923" s="15"/>
    </row>
    <row r="62924" spans="2:2">
      <c r="B62924" s="15"/>
    </row>
    <row r="62925" spans="2:2">
      <c r="B62925" s="15"/>
    </row>
    <row r="62926" spans="2:2">
      <c r="B62926" s="15"/>
    </row>
    <row r="62927" spans="2:2">
      <c r="B62927" s="15"/>
    </row>
    <row r="62928" spans="2:2">
      <c r="B62928" s="15"/>
    </row>
    <row r="62929" spans="2:2">
      <c r="B62929" s="15"/>
    </row>
    <row r="62930" spans="2:2">
      <c r="B62930" s="15"/>
    </row>
    <row r="62931" spans="2:2">
      <c r="B62931" s="15"/>
    </row>
    <row r="62932" spans="2:2">
      <c r="B62932" s="15"/>
    </row>
    <row r="62933" spans="2:2">
      <c r="B62933" s="15"/>
    </row>
    <row r="62934" spans="2:2">
      <c r="B62934" s="15"/>
    </row>
    <row r="62935" spans="2:2">
      <c r="B62935" s="15"/>
    </row>
    <row r="62936" spans="2:2">
      <c r="B62936" s="15"/>
    </row>
    <row r="62937" spans="2:2">
      <c r="B62937" s="15"/>
    </row>
    <row r="62938" spans="2:2">
      <c r="B62938" s="15"/>
    </row>
    <row r="62939" spans="2:2">
      <c r="B62939" s="15"/>
    </row>
    <row r="62940" spans="2:2">
      <c r="B62940" s="15"/>
    </row>
    <row r="62941" spans="2:2">
      <c r="B62941" s="15"/>
    </row>
    <row r="62942" spans="2:2">
      <c r="B62942" s="15"/>
    </row>
    <row r="62943" spans="2:2">
      <c r="B62943" s="15"/>
    </row>
    <row r="62944" spans="2:2">
      <c r="B62944" s="15"/>
    </row>
    <row r="62945" spans="2:2">
      <c r="B62945" s="15"/>
    </row>
    <row r="62946" spans="2:2">
      <c r="B62946" s="15"/>
    </row>
    <row r="62947" spans="2:2">
      <c r="B62947" s="15"/>
    </row>
    <row r="62948" spans="2:2">
      <c r="B62948" s="15"/>
    </row>
    <row r="62949" spans="2:2">
      <c r="B62949" s="15"/>
    </row>
    <row r="62950" spans="2:2">
      <c r="B62950" s="15"/>
    </row>
    <row r="62951" spans="2:2">
      <c r="B62951" s="15"/>
    </row>
    <row r="62952" spans="2:2">
      <c r="B62952" s="15"/>
    </row>
    <row r="62953" spans="2:2">
      <c r="B62953" s="15"/>
    </row>
    <row r="62954" spans="2:2">
      <c r="B62954" s="15"/>
    </row>
    <row r="62955" spans="2:2">
      <c r="B62955" s="15"/>
    </row>
    <row r="62956" spans="2:2">
      <c r="B62956" s="15"/>
    </row>
    <row r="62957" spans="2:2">
      <c r="B62957" s="15"/>
    </row>
    <row r="62958" spans="2:2">
      <c r="B62958" s="15"/>
    </row>
    <row r="62959" spans="2:2">
      <c r="B62959" s="15"/>
    </row>
    <row r="62960" spans="2:2">
      <c r="B62960" s="15"/>
    </row>
    <row r="62961" spans="2:2">
      <c r="B62961" s="15"/>
    </row>
    <row r="62962" spans="2:2">
      <c r="B62962" s="15"/>
    </row>
    <row r="62963" spans="2:2">
      <c r="B62963" s="15"/>
    </row>
    <row r="62964" spans="2:2">
      <c r="B62964" s="15"/>
    </row>
    <row r="62965" spans="2:2">
      <c r="B62965" s="15"/>
    </row>
    <row r="62966" spans="2:2">
      <c r="B62966" s="15"/>
    </row>
    <row r="62967" spans="2:2">
      <c r="B62967" s="15"/>
    </row>
    <row r="62968" spans="2:2">
      <c r="B62968" s="15"/>
    </row>
    <row r="62969" spans="2:2">
      <c r="B62969" s="15"/>
    </row>
    <row r="62970" spans="2:2">
      <c r="B62970" s="15"/>
    </row>
    <row r="62971" spans="2:2">
      <c r="B62971" s="15"/>
    </row>
    <row r="62972" spans="2:2">
      <c r="B62972" s="15"/>
    </row>
    <row r="62973" spans="2:2">
      <c r="B62973" s="15"/>
    </row>
    <row r="62974" spans="2:2">
      <c r="B62974" s="15"/>
    </row>
    <row r="62975" spans="2:2">
      <c r="B62975" s="15"/>
    </row>
    <row r="62976" spans="2:2">
      <c r="B62976" s="15"/>
    </row>
    <row r="62977" spans="2:2">
      <c r="B62977" s="15"/>
    </row>
    <row r="62978" spans="2:2">
      <c r="B62978" s="15"/>
    </row>
    <row r="62979" spans="2:2">
      <c r="B62979" s="15"/>
    </row>
    <row r="62980" spans="2:2">
      <c r="B62980" s="15"/>
    </row>
    <row r="62981" spans="2:2">
      <c r="B62981" s="15"/>
    </row>
    <row r="62982" spans="2:2">
      <c r="B62982" s="15"/>
    </row>
    <row r="62983" spans="2:2">
      <c r="B62983" s="15"/>
    </row>
    <row r="62984" spans="2:2">
      <c r="B62984" s="15"/>
    </row>
    <row r="62985" spans="2:2">
      <c r="B62985" s="15"/>
    </row>
    <row r="62986" spans="2:2">
      <c r="B62986" s="15"/>
    </row>
    <row r="62987" spans="2:2">
      <c r="B62987" s="15"/>
    </row>
    <row r="62988" spans="2:2">
      <c r="B62988" s="15"/>
    </row>
    <row r="62989" spans="2:2">
      <c r="B62989" s="15"/>
    </row>
    <row r="62990" spans="2:2">
      <c r="B62990" s="15"/>
    </row>
    <row r="62991" spans="2:2">
      <c r="B62991" s="15"/>
    </row>
    <row r="62992" spans="2:2">
      <c r="B62992" s="15"/>
    </row>
    <row r="62993" spans="2:2">
      <c r="B62993" s="15"/>
    </row>
    <row r="62994" spans="2:2">
      <c r="B62994" s="15"/>
    </row>
    <row r="62995" spans="2:2">
      <c r="B62995" s="15"/>
    </row>
    <row r="62996" spans="2:2">
      <c r="B62996" s="15"/>
    </row>
    <row r="62997" spans="2:2">
      <c r="B62997" s="15"/>
    </row>
    <row r="62998" spans="2:2">
      <c r="B62998" s="15"/>
    </row>
    <row r="62999" spans="2:2">
      <c r="B62999" s="15"/>
    </row>
    <row r="63000" spans="2:2">
      <c r="B63000" s="15"/>
    </row>
    <row r="63001" spans="2:2">
      <c r="B63001" s="15"/>
    </row>
    <row r="63002" spans="2:2">
      <c r="B63002" s="15"/>
    </row>
    <row r="63003" spans="2:2">
      <c r="B63003" s="15"/>
    </row>
    <row r="63004" spans="2:2">
      <c r="B63004" s="15"/>
    </row>
    <row r="63005" spans="2:2">
      <c r="B63005" s="15"/>
    </row>
    <row r="63006" spans="2:2">
      <c r="B63006" s="15"/>
    </row>
    <row r="63007" spans="2:2">
      <c r="B63007" s="15"/>
    </row>
    <row r="63008" spans="2:2">
      <c r="B63008" s="15"/>
    </row>
    <row r="63009" spans="2:2">
      <c r="B63009" s="15"/>
    </row>
    <row r="63010" spans="2:2">
      <c r="B63010" s="15"/>
    </row>
    <row r="63011" spans="2:2">
      <c r="B63011" s="15"/>
    </row>
    <row r="63012" spans="2:2">
      <c r="B63012" s="15"/>
    </row>
    <row r="63013" spans="2:2">
      <c r="B63013" s="15"/>
    </row>
    <row r="63014" spans="2:2">
      <c r="B63014" s="15"/>
    </row>
    <row r="63015" spans="2:2">
      <c r="B63015" s="15"/>
    </row>
    <row r="63016" spans="2:2">
      <c r="B63016" s="15"/>
    </row>
    <row r="63017" spans="2:2">
      <c r="B63017" s="15"/>
    </row>
    <row r="63018" spans="2:2">
      <c r="B63018" s="15"/>
    </row>
    <row r="63019" spans="2:2">
      <c r="B63019" s="15"/>
    </row>
    <row r="63020" spans="2:2">
      <c r="B63020" s="15"/>
    </row>
    <row r="63021" spans="2:2">
      <c r="B63021" s="15"/>
    </row>
    <row r="63022" spans="2:2">
      <c r="B63022" s="15"/>
    </row>
    <row r="63023" spans="2:2">
      <c r="B63023" s="15"/>
    </row>
    <row r="63024" spans="2:2">
      <c r="B63024" s="15"/>
    </row>
    <row r="63025" spans="2:2">
      <c r="B63025" s="15"/>
    </row>
    <row r="63026" spans="2:2">
      <c r="B63026" s="15"/>
    </row>
    <row r="63027" spans="2:2">
      <c r="B63027" s="15"/>
    </row>
    <row r="63028" spans="2:2">
      <c r="B63028" s="15"/>
    </row>
    <row r="63029" spans="2:2">
      <c r="B63029" s="15"/>
    </row>
    <row r="63030" spans="2:2">
      <c r="B63030" s="15"/>
    </row>
    <row r="63031" spans="2:2">
      <c r="B63031" s="15"/>
    </row>
    <row r="63032" spans="2:2">
      <c r="B63032" s="15"/>
    </row>
    <row r="63033" spans="2:2">
      <c r="B63033" s="15"/>
    </row>
    <row r="63034" spans="2:2">
      <c r="B63034" s="15"/>
    </row>
    <row r="63035" spans="2:2">
      <c r="B63035" s="15"/>
    </row>
    <row r="63036" spans="2:2">
      <c r="B63036" s="15"/>
    </row>
    <row r="63037" spans="2:2">
      <c r="B63037" s="15"/>
    </row>
    <row r="63038" spans="2:2">
      <c r="B63038" s="15"/>
    </row>
    <row r="63039" spans="2:2">
      <c r="B63039" s="15"/>
    </row>
    <row r="63040" spans="2:2">
      <c r="B63040" s="15"/>
    </row>
    <row r="63041" spans="2:2">
      <c r="B63041" s="15"/>
    </row>
    <row r="63042" spans="2:2">
      <c r="B63042" s="15"/>
    </row>
    <row r="63043" spans="2:2">
      <c r="B63043" s="15"/>
    </row>
    <row r="63044" spans="2:2">
      <c r="B63044" s="15"/>
    </row>
    <row r="63045" spans="2:2">
      <c r="B63045" s="15"/>
    </row>
    <row r="63046" spans="2:2">
      <c r="B63046" s="15"/>
    </row>
    <row r="63047" spans="2:2">
      <c r="B63047" s="15"/>
    </row>
    <row r="63048" spans="2:2">
      <c r="B63048" s="15"/>
    </row>
    <row r="63049" spans="2:2">
      <c r="B63049" s="15"/>
    </row>
    <row r="63050" spans="2:2">
      <c r="B63050" s="15"/>
    </row>
    <row r="63051" spans="2:2">
      <c r="B63051" s="15"/>
    </row>
    <row r="63052" spans="2:2">
      <c r="B63052" s="15"/>
    </row>
    <row r="63053" spans="2:2">
      <c r="B63053" s="15"/>
    </row>
    <row r="63054" spans="2:2">
      <c r="B63054" s="15"/>
    </row>
    <row r="63055" spans="2:2">
      <c r="B63055" s="15"/>
    </row>
    <row r="63056" spans="2:2">
      <c r="B63056" s="15"/>
    </row>
    <row r="63057" spans="2:2">
      <c r="B63057" s="15"/>
    </row>
    <row r="63058" spans="2:2">
      <c r="B63058" s="15"/>
    </row>
    <row r="63059" spans="2:2">
      <c r="B63059" s="15"/>
    </row>
    <row r="63060" spans="2:2">
      <c r="B63060" s="15"/>
    </row>
    <row r="63061" spans="2:2">
      <c r="B63061" s="15"/>
    </row>
    <row r="63062" spans="2:2">
      <c r="B63062" s="15"/>
    </row>
    <row r="63063" spans="2:2">
      <c r="B63063" s="15"/>
    </row>
    <row r="63064" spans="2:2">
      <c r="B63064" s="15"/>
    </row>
    <row r="63065" spans="2:2">
      <c r="B63065" s="15"/>
    </row>
    <row r="63066" spans="2:2">
      <c r="B63066" s="15"/>
    </row>
    <row r="63067" spans="2:2">
      <c r="B63067" s="15"/>
    </row>
    <row r="63068" spans="2:2">
      <c r="B63068" s="15"/>
    </row>
    <row r="63069" spans="2:2">
      <c r="B63069" s="15"/>
    </row>
    <row r="63070" spans="2:2">
      <c r="B63070" s="15"/>
    </row>
    <row r="63071" spans="2:2">
      <c r="B63071" s="15"/>
    </row>
    <row r="63072" spans="2:2">
      <c r="B63072" s="15"/>
    </row>
    <row r="63073" spans="2:2">
      <c r="B63073" s="15"/>
    </row>
    <row r="63074" spans="2:2">
      <c r="B63074" s="15"/>
    </row>
    <row r="63075" spans="2:2">
      <c r="B63075" s="15"/>
    </row>
    <row r="63076" spans="2:2">
      <c r="B63076" s="15"/>
    </row>
    <row r="63077" spans="2:2">
      <c r="B63077" s="15"/>
    </row>
    <row r="63078" spans="2:2">
      <c r="B63078" s="15"/>
    </row>
    <row r="63079" spans="2:2">
      <c r="B63079" s="15"/>
    </row>
    <row r="63080" spans="2:2">
      <c r="B63080" s="15"/>
    </row>
    <row r="63081" spans="2:2">
      <c r="B63081" s="15"/>
    </row>
    <row r="63082" spans="2:2">
      <c r="B63082" s="15"/>
    </row>
    <row r="63083" spans="2:2">
      <c r="B63083" s="15"/>
    </row>
    <row r="63084" spans="2:2">
      <c r="B63084" s="15"/>
    </row>
    <row r="63085" spans="2:2">
      <c r="B63085" s="15"/>
    </row>
    <row r="63086" spans="2:2">
      <c r="B63086" s="15"/>
    </row>
    <row r="63087" spans="2:2">
      <c r="B63087" s="15"/>
    </row>
    <row r="63088" spans="2:2">
      <c r="B63088" s="15"/>
    </row>
    <row r="63089" spans="2:2">
      <c r="B63089" s="15"/>
    </row>
    <row r="63090" spans="2:2">
      <c r="B63090" s="15"/>
    </row>
    <row r="63091" spans="2:2">
      <c r="B63091" s="15"/>
    </row>
    <row r="63092" spans="2:2">
      <c r="B63092" s="15"/>
    </row>
    <row r="63093" spans="2:2">
      <c r="B63093" s="15"/>
    </row>
    <row r="63094" spans="2:2">
      <c r="B63094" s="15"/>
    </row>
    <row r="63095" spans="2:2">
      <c r="B63095" s="15"/>
    </row>
    <row r="63096" spans="2:2">
      <c r="B63096" s="15"/>
    </row>
    <row r="63097" spans="2:2">
      <c r="B63097" s="15"/>
    </row>
    <row r="63098" spans="2:2">
      <c r="B63098" s="15"/>
    </row>
    <row r="63099" spans="2:2">
      <c r="B63099" s="15"/>
    </row>
    <row r="63100" spans="2:2">
      <c r="B63100" s="15"/>
    </row>
    <row r="63101" spans="2:2">
      <c r="B63101" s="15"/>
    </row>
    <row r="63102" spans="2:2">
      <c r="B63102" s="15"/>
    </row>
    <row r="63103" spans="2:2">
      <c r="B63103" s="15"/>
    </row>
    <row r="63104" spans="2:2">
      <c r="B63104" s="15"/>
    </row>
    <row r="63105" spans="2:2">
      <c r="B63105" s="15"/>
    </row>
    <row r="63106" spans="2:2">
      <c r="B63106" s="15"/>
    </row>
    <row r="63107" spans="2:2">
      <c r="B63107" s="15"/>
    </row>
    <row r="63108" spans="2:2">
      <c r="B63108" s="15"/>
    </row>
    <row r="63109" spans="2:2">
      <c r="B63109" s="15"/>
    </row>
    <row r="63110" spans="2:2">
      <c r="B63110" s="15"/>
    </row>
    <row r="63111" spans="2:2">
      <c r="B63111" s="15"/>
    </row>
    <row r="63112" spans="2:2">
      <c r="B63112" s="15"/>
    </row>
    <row r="63113" spans="2:2">
      <c r="B63113" s="15"/>
    </row>
    <row r="63114" spans="2:2">
      <c r="B63114" s="15"/>
    </row>
    <row r="63115" spans="2:2">
      <c r="B63115" s="15"/>
    </row>
    <row r="63116" spans="2:2">
      <c r="B63116" s="15"/>
    </row>
    <row r="63117" spans="2:2">
      <c r="B63117" s="15"/>
    </row>
    <row r="63118" spans="2:2">
      <c r="B63118" s="15"/>
    </row>
    <row r="63119" spans="2:2">
      <c r="B63119" s="15"/>
    </row>
    <row r="63120" spans="2:2">
      <c r="B63120" s="15"/>
    </row>
    <row r="63121" spans="2:2">
      <c r="B63121" s="15"/>
    </row>
    <row r="63122" spans="2:2">
      <c r="B63122" s="15"/>
    </row>
    <row r="63123" spans="2:2">
      <c r="B63123" s="15"/>
    </row>
    <row r="63124" spans="2:2">
      <c r="B63124" s="15"/>
    </row>
    <row r="63125" spans="2:2">
      <c r="B63125" s="15"/>
    </row>
    <row r="63126" spans="2:2">
      <c r="B63126" s="15"/>
    </row>
    <row r="63127" spans="2:2">
      <c r="B63127" s="15"/>
    </row>
    <row r="63128" spans="2:2">
      <c r="B63128" s="15"/>
    </row>
    <row r="63129" spans="2:2">
      <c r="B63129" s="15"/>
    </row>
    <row r="63130" spans="2:2">
      <c r="B63130" s="15"/>
    </row>
    <row r="63131" spans="2:2">
      <c r="B63131" s="15"/>
    </row>
    <row r="63132" spans="2:2">
      <c r="B63132" s="15"/>
    </row>
    <row r="63133" spans="2:2">
      <c r="B63133" s="15"/>
    </row>
    <row r="63134" spans="2:2">
      <c r="B63134" s="15"/>
    </row>
    <row r="63135" spans="2:2">
      <c r="B63135" s="15"/>
    </row>
    <row r="63136" spans="2:2">
      <c r="B63136" s="15"/>
    </row>
    <row r="63137" spans="2:2">
      <c r="B63137" s="15"/>
    </row>
    <row r="63138" spans="2:2">
      <c r="B63138" s="15"/>
    </row>
    <row r="63139" spans="2:2">
      <c r="B63139" s="15"/>
    </row>
    <row r="63140" spans="2:2">
      <c r="B63140" s="15"/>
    </row>
    <row r="63141" spans="2:2">
      <c r="B63141" s="15"/>
    </row>
    <row r="63142" spans="2:2">
      <c r="B63142" s="15"/>
    </row>
    <row r="63143" spans="2:2">
      <c r="B63143" s="15"/>
    </row>
    <row r="63144" spans="2:2">
      <c r="B63144" s="15"/>
    </row>
    <row r="63145" spans="2:2">
      <c r="B63145" s="15"/>
    </row>
    <row r="63146" spans="2:2">
      <c r="B63146" s="15"/>
    </row>
    <row r="63147" spans="2:2">
      <c r="B63147" s="15"/>
    </row>
    <row r="63148" spans="2:2">
      <c r="B63148" s="15"/>
    </row>
    <row r="63149" spans="2:2">
      <c r="B63149" s="15"/>
    </row>
    <row r="63150" spans="2:2">
      <c r="B63150" s="15"/>
    </row>
    <row r="63151" spans="2:2">
      <c r="B63151" s="15"/>
    </row>
    <row r="63152" spans="2:2">
      <c r="B63152" s="15"/>
    </row>
    <row r="63153" spans="2:2">
      <c r="B63153" s="15"/>
    </row>
    <row r="63154" spans="2:2">
      <c r="B63154" s="15"/>
    </row>
    <row r="63155" spans="2:2">
      <c r="B63155" s="15"/>
    </row>
    <row r="63156" spans="2:2">
      <c r="B63156" s="15"/>
    </row>
    <row r="63157" spans="2:2">
      <c r="B63157" s="15"/>
    </row>
    <row r="63158" spans="2:2">
      <c r="B63158" s="15"/>
    </row>
    <row r="63159" spans="2:2">
      <c r="B63159" s="15"/>
    </row>
    <row r="63160" spans="2:2">
      <c r="B63160" s="15"/>
    </row>
    <row r="63161" spans="2:2">
      <c r="B63161" s="15"/>
    </row>
    <row r="63162" spans="2:2">
      <c r="B63162" s="15"/>
    </row>
    <row r="63163" spans="2:2">
      <c r="B63163" s="15"/>
    </row>
    <row r="63164" spans="2:2">
      <c r="B63164" s="15"/>
    </row>
    <row r="63165" spans="2:2">
      <c r="B63165" s="15"/>
    </row>
    <row r="63166" spans="2:2">
      <c r="B63166" s="15"/>
    </row>
    <row r="63167" spans="2:2">
      <c r="B63167" s="15"/>
    </row>
    <row r="63168" spans="2:2">
      <c r="B63168" s="15"/>
    </row>
    <row r="63169" spans="2:2">
      <c r="B63169" s="15"/>
    </row>
    <row r="63170" spans="2:2">
      <c r="B63170" s="15"/>
    </row>
    <row r="63171" spans="2:2">
      <c r="B63171" s="15"/>
    </row>
    <row r="63172" spans="2:2">
      <c r="B63172" s="15"/>
    </row>
    <row r="63173" spans="2:2">
      <c r="B63173" s="15"/>
    </row>
    <row r="63174" spans="2:2">
      <c r="B63174" s="15"/>
    </row>
    <row r="63175" spans="2:2">
      <c r="B63175" s="15"/>
    </row>
    <row r="63176" spans="2:2">
      <c r="B63176" s="15"/>
    </row>
    <row r="63177" spans="2:2">
      <c r="B63177" s="15"/>
    </row>
    <row r="63178" spans="2:2">
      <c r="B63178" s="15"/>
    </row>
    <row r="63179" spans="2:2">
      <c r="B63179" s="15"/>
    </row>
    <row r="63180" spans="2:2">
      <c r="B63180" s="15"/>
    </row>
    <row r="63181" spans="2:2">
      <c r="B63181" s="15"/>
    </row>
    <row r="63182" spans="2:2">
      <c r="B63182" s="15"/>
    </row>
    <row r="63183" spans="2:2">
      <c r="B63183" s="15"/>
    </row>
    <row r="63184" spans="2:2">
      <c r="B63184" s="15"/>
    </row>
    <row r="63185" spans="2:2">
      <c r="B63185" s="15"/>
    </row>
    <row r="63186" spans="2:2">
      <c r="B63186" s="15"/>
    </row>
    <row r="63187" spans="2:2">
      <c r="B63187" s="15"/>
    </row>
    <row r="63188" spans="2:2">
      <c r="B63188" s="15"/>
    </row>
    <row r="63189" spans="2:2">
      <c r="B63189" s="15"/>
    </row>
    <row r="63190" spans="2:2">
      <c r="B63190" s="15"/>
    </row>
    <row r="63191" spans="2:2">
      <c r="B63191" s="15"/>
    </row>
    <row r="63192" spans="2:2">
      <c r="B63192" s="15"/>
    </row>
    <row r="63193" spans="2:2">
      <c r="B63193" s="15"/>
    </row>
    <row r="63194" spans="2:2">
      <c r="B63194" s="15"/>
    </row>
    <row r="63195" spans="2:2">
      <c r="B63195" s="15"/>
    </row>
    <row r="63196" spans="2:2">
      <c r="B63196" s="15"/>
    </row>
    <row r="63197" spans="2:2">
      <c r="B63197" s="15"/>
    </row>
    <row r="63198" spans="2:2">
      <c r="B63198" s="15"/>
    </row>
    <row r="63199" spans="2:2">
      <c r="B63199" s="15"/>
    </row>
    <row r="63200" spans="2:2">
      <c r="B63200" s="15"/>
    </row>
    <row r="63201" spans="2:2">
      <c r="B63201" s="15"/>
    </row>
    <row r="63202" spans="2:2">
      <c r="B63202" s="15"/>
    </row>
    <row r="63203" spans="2:2">
      <c r="B63203" s="15"/>
    </row>
    <row r="63204" spans="2:2">
      <c r="B63204" s="15"/>
    </row>
    <row r="63205" spans="2:2">
      <c r="B63205" s="15"/>
    </row>
    <row r="63206" spans="2:2">
      <c r="B63206" s="15"/>
    </row>
    <row r="63207" spans="2:2">
      <c r="B63207" s="15"/>
    </row>
    <row r="63208" spans="2:2">
      <c r="B63208" s="15"/>
    </row>
    <row r="63209" spans="2:2">
      <c r="B63209" s="15"/>
    </row>
    <row r="63210" spans="2:2">
      <c r="B63210" s="15"/>
    </row>
    <row r="63211" spans="2:2">
      <c r="B63211" s="15"/>
    </row>
    <row r="63212" spans="2:2">
      <c r="B63212" s="15"/>
    </row>
    <row r="63213" spans="2:2">
      <c r="B63213" s="15"/>
    </row>
    <row r="63214" spans="2:2">
      <c r="B63214" s="15"/>
    </row>
    <row r="63215" spans="2:2">
      <c r="B63215" s="15"/>
    </row>
    <row r="63216" spans="2:2">
      <c r="B63216" s="15"/>
    </row>
    <row r="63217" spans="2:2">
      <c r="B63217" s="15"/>
    </row>
    <row r="63218" spans="2:2">
      <c r="B63218" s="15"/>
    </row>
    <row r="63219" spans="2:2">
      <c r="B63219" s="15"/>
    </row>
    <row r="63220" spans="2:2">
      <c r="B63220" s="15"/>
    </row>
    <row r="63221" spans="2:2">
      <c r="B63221" s="15"/>
    </row>
    <row r="63222" spans="2:2">
      <c r="B63222" s="15"/>
    </row>
    <row r="63223" spans="2:2">
      <c r="B63223" s="15"/>
    </row>
    <row r="63224" spans="2:2">
      <c r="B63224" s="15"/>
    </row>
    <row r="63225" spans="2:2">
      <c r="B63225" s="15"/>
    </row>
    <row r="63226" spans="2:2">
      <c r="B63226" s="15"/>
    </row>
    <row r="63227" spans="2:2">
      <c r="B63227" s="15"/>
    </row>
    <row r="63228" spans="2:2">
      <c r="B63228" s="15"/>
    </row>
    <row r="63229" spans="2:2">
      <c r="B63229" s="15"/>
    </row>
    <row r="63230" spans="2:2">
      <c r="B63230" s="15"/>
    </row>
    <row r="63231" spans="2:2">
      <c r="B63231" s="15"/>
    </row>
    <row r="63232" spans="2:2">
      <c r="B63232" s="15"/>
    </row>
    <row r="63233" spans="2:2">
      <c r="B63233" s="15"/>
    </row>
    <row r="63234" spans="2:2">
      <c r="B63234" s="15"/>
    </row>
    <row r="63235" spans="2:2">
      <c r="B63235" s="15"/>
    </row>
    <row r="63236" spans="2:2">
      <c r="B63236" s="15"/>
    </row>
    <row r="63237" spans="2:2">
      <c r="B63237" s="15"/>
    </row>
    <row r="63238" spans="2:2">
      <c r="B63238" s="15"/>
    </row>
    <row r="63239" spans="2:2">
      <c r="B63239" s="15"/>
    </row>
    <row r="63240" spans="2:2">
      <c r="B63240" s="15"/>
    </row>
    <row r="63241" spans="2:2">
      <c r="B63241" s="15"/>
    </row>
    <row r="63242" spans="2:2">
      <c r="B63242" s="15"/>
    </row>
    <row r="63243" spans="2:2">
      <c r="B63243" s="15"/>
    </row>
    <row r="63244" spans="2:2">
      <c r="B63244" s="15"/>
    </row>
    <row r="63245" spans="2:2">
      <c r="B63245" s="15"/>
    </row>
    <row r="63246" spans="2:2">
      <c r="B63246" s="15"/>
    </row>
    <row r="63247" spans="2:2">
      <c r="B63247" s="15"/>
    </row>
    <row r="63248" spans="2:2">
      <c r="B63248" s="15"/>
    </row>
    <row r="63249" spans="2:2">
      <c r="B63249" s="15"/>
    </row>
    <row r="63250" spans="2:2">
      <c r="B63250" s="15"/>
    </row>
    <row r="63251" spans="2:2">
      <c r="B63251" s="15"/>
    </row>
    <row r="63252" spans="2:2">
      <c r="B63252" s="15"/>
    </row>
    <row r="63253" spans="2:2">
      <c r="B63253" s="15"/>
    </row>
    <row r="63254" spans="2:2">
      <c r="B63254" s="15"/>
    </row>
    <row r="63255" spans="2:2">
      <c r="B63255" s="15"/>
    </row>
    <row r="63256" spans="2:2">
      <c r="B63256" s="15"/>
    </row>
    <row r="63257" spans="2:2">
      <c r="B63257" s="15"/>
    </row>
    <row r="63258" spans="2:2">
      <c r="B63258" s="15"/>
    </row>
    <row r="63259" spans="2:2">
      <c r="B63259" s="15"/>
    </row>
    <row r="63260" spans="2:2">
      <c r="B63260" s="15"/>
    </row>
    <row r="63261" spans="2:2">
      <c r="B63261" s="15"/>
    </row>
    <row r="63262" spans="2:2">
      <c r="B63262" s="15"/>
    </row>
    <row r="63263" spans="2:2">
      <c r="B63263" s="15"/>
    </row>
    <row r="63264" spans="2:2">
      <c r="B63264" s="15"/>
    </row>
    <row r="63265" spans="2:2">
      <c r="B63265" s="15"/>
    </row>
    <row r="63266" spans="2:2">
      <c r="B63266" s="15"/>
    </row>
    <row r="63267" spans="2:2">
      <c r="B63267" s="15"/>
    </row>
    <row r="63268" spans="2:2">
      <c r="B63268" s="15"/>
    </row>
    <row r="63269" spans="2:2">
      <c r="B63269" s="15"/>
    </row>
    <row r="63270" spans="2:2">
      <c r="B63270" s="15"/>
    </row>
    <row r="63271" spans="2:2">
      <c r="B63271" s="15"/>
    </row>
    <row r="63272" spans="2:2">
      <c r="B63272" s="15"/>
    </row>
    <row r="63273" spans="2:2">
      <c r="B63273" s="15"/>
    </row>
    <row r="63274" spans="2:2">
      <c r="B63274" s="15"/>
    </row>
    <row r="63275" spans="2:2">
      <c r="B63275" s="15"/>
    </row>
    <row r="63276" spans="2:2">
      <c r="B63276" s="15"/>
    </row>
    <row r="63277" spans="2:2">
      <c r="B63277" s="15"/>
    </row>
    <row r="63278" spans="2:2">
      <c r="B63278" s="15"/>
    </row>
    <row r="63279" spans="2:2">
      <c r="B63279" s="15"/>
    </row>
    <row r="63280" spans="2:2">
      <c r="B63280" s="15"/>
    </row>
    <row r="63281" spans="2:2">
      <c r="B63281" s="15"/>
    </row>
    <row r="63282" spans="2:2">
      <c r="B63282" s="15"/>
    </row>
    <row r="63283" spans="2:2">
      <c r="B63283" s="15"/>
    </row>
    <row r="63284" spans="2:2">
      <c r="B63284" s="15"/>
    </row>
    <row r="63285" spans="2:2">
      <c r="B63285" s="15"/>
    </row>
    <row r="63286" spans="2:2">
      <c r="B63286" s="15"/>
    </row>
    <row r="63287" spans="2:2">
      <c r="B63287" s="15"/>
    </row>
    <row r="63288" spans="2:2">
      <c r="B63288" s="15"/>
    </row>
    <row r="63289" spans="2:2">
      <c r="B63289" s="15"/>
    </row>
    <row r="63290" spans="2:2">
      <c r="B63290" s="15"/>
    </row>
    <row r="63291" spans="2:2">
      <c r="B63291" s="15"/>
    </row>
    <row r="63292" spans="2:2">
      <c r="B63292" s="15"/>
    </row>
    <row r="63293" spans="2:2">
      <c r="B63293" s="15"/>
    </row>
    <row r="63294" spans="2:2">
      <c r="B63294" s="15"/>
    </row>
    <row r="63295" spans="2:2">
      <c r="B63295" s="15"/>
    </row>
    <row r="63296" spans="2:2">
      <c r="B63296" s="15"/>
    </row>
    <row r="63297" spans="2:2">
      <c r="B63297" s="15"/>
    </row>
    <row r="63298" spans="2:2">
      <c r="B63298" s="15"/>
    </row>
    <row r="63299" spans="2:2">
      <c r="B63299" s="15"/>
    </row>
    <row r="63300" spans="2:2">
      <c r="B63300" s="15"/>
    </row>
    <row r="63301" spans="2:2">
      <c r="B63301" s="15"/>
    </row>
    <row r="63302" spans="2:2">
      <c r="B63302" s="15"/>
    </row>
    <row r="63303" spans="2:2">
      <c r="B63303" s="15"/>
    </row>
    <row r="63304" spans="2:2">
      <c r="B63304" s="15"/>
    </row>
    <row r="63305" spans="2:2">
      <c r="B63305" s="15"/>
    </row>
    <row r="63306" spans="2:2">
      <c r="B63306" s="15"/>
    </row>
    <row r="63307" spans="2:2">
      <c r="B63307" s="15"/>
    </row>
    <row r="63308" spans="2:2">
      <c r="B63308" s="15"/>
    </row>
    <row r="63309" spans="2:2">
      <c r="B63309" s="15"/>
    </row>
    <row r="63310" spans="2:2">
      <c r="B63310" s="15"/>
    </row>
    <row r="63311" spans="2:2">
      <c r="B63311" s="15"/>
    </row>
    <row r="63312" spans="2:2">
      <c r="B63312" s="15"/>
    </row>
    <row r="63313" spans="2:2">
      <c r="B63313" s="15"/>
    </row>
    <row r="63314" spans="2:2">
      <c r="B63314" s="15"/>
    </row>
    <row r="63315" spans="2:2">
      <c r="B63315" s="15"/>
    </row>
    <row r="63316" spans="2:2">
      <c r="B63316" s="15"/>
    </row>
    <row r="63317" spans="2:2">
      <c r="B63317" s="15"/>
    </row>
    <row r="63318" spans="2:2">
      <c r="B63318" s="15"/>
    </row>
    <row r="63319" spans="2:2">
      <c r="B63319" s="15"/>
    </row>
    <row r="63320" spans="2:2">
      <c r="B63320" s="15"/>
    </row>
    <row r="63321" spans="2:2">
      <c r="B63321" s="15"/>
    </row>
    <row r="63322" spans="2:2">
      <c r="B63322" s="15"/>
    </row>
    <row r="63323" spans="2:2">
      <c r="B63323" s="15"/>
    </row>
    <row r="63324" spans="2:2">
      <c r="B63324" s="15"/>
    </row>
    <row r="63325" spans="2:2">
      <c r="B63325" s="15"/>
    </row>
    <row r="63326" spans="2:2">
      <c r="B63326" s="15"/>
    </row>
    <row r="63327" spans="2:2">
      <c r="B63327" s="15"/>
    </row>
    <row r="63328" spans="2:2">
      <c r="B63328" s="15"/>
    </row>
    <row r="63329" spans="2:2">
      <c r="B63329" s="15"/>
    </row>
    <row r="63330" spans="2:2">
      <c r="B63330" s="15"/>
    </row>
    <row r="63331" spans="2:2">
      <c r="B63331" s="15"/>
    </row>
    <row r="63332" spans="2:2">
      <c r="B63332" s="15"/>
    </row>
    <row r="63333" spans="2:2">
      <c r="B63333" s="15"/>
    </row>
    <row r="63334" spans="2:2">
      <c r="B63334" s="15"/>
    </row>
    <row r="63335" spans="2:2">
      <c r="B63335" s="15"/>
    </row>
    <row r="63336" spans="2:2">
      <c r="B63336" s="15"/>
    </row>
    <row r="63337" spans="2:2">
      <c r="B63337" s="15"/>
    </row>
    <row r="63338" spans="2:2">
      <c r="B63338" s="15"/>
    </row>
    <row r="63339" spans="2:2">
      <c r="B63339" s="15"/>
    </row>
    <row r="63340" spans="2:2">
      <c r="B63340" s="15"/>
    </row>
    <row r="63341" spans="2:2">
      <c r="B63341" s="15"/>
    </row>
    <row r="63342" spans="2:2">
      <c r="B63342" s="15"/>
    </row>
    <row r="63343" spans="2:2">
      <c r="B63343" s="15"/>
    </row>
    <row r="63344" spans="2:2">
      <c r="B63344" s="15"/>
    </row>
    <row r="63345" spans="2:2">
      <c r="B63345" s="15"/>
    </row>
    <row r="63346" spans="2:2">
      <c r="B63346" s="15"/>
    </row>
    <row r="63347" spans="2:2">
      <c r="B63347" s="15"/>
    </row>
    <row r="63348" spans="2:2">
      <c r="B63348" s="15"/>
    </row>
    <row r="63349" spans="2:2">
      <c r="B63349" s="15"/>
    </row>
    <row r="63350" spans="2:2">
      <c r="B63350" s="15"/>
    </row>
    <row r="63351" spans="2:2">
      <c r="B63351" s="15"/>
    </row>
    <row r="63352" spans="2:2">
      <c r="B63352" s="15"/>
    </row>
    <row r="63353" spans="2:2">
      <c r="B63353" s="15"/>
    </row>
    <row r="63354" spans="2:2">
      <c r="B63354" s="15"/>
    </row>
    <row r="63355" spans="2:2">
      <c r="B63355" s="15"/>
    </row>
    <row r="63356" spans="2:2">
      <c r="B63356" s="15"/>
    </row>
    <row r="63357" spans="2:2">
      <c r="B63357" s="15"/>
    </row>
    <row r="63358" spans="2:2">
      <c r="B63358" s="15"/>
    </row>
    <row r="63359" spans="2:2">
      <c r="B63359" s="15"/>
    </row>
    <row r="63360" spans="2:2">
      <c r="B63360" s="15"/>
    </row>
    <row r="63361" spans="2:2">
      <c r="B63361" s="15"/>
    </row>
    <row r="63362" spans="2:2">
      <c r="B63362" s="15"/>
    </row>
    <row r="63363" spans="2:2">
      <c r="B63363" s="15"/>
    </row>
    <row r="63364" spans="2:2">
      <c r="B63364" s="15"/>
    </row>
    <row r="63365" spans="2:2">
      <c r="B63365" s="15"/>
    </row>
    <row r="63366" spans="2:2">
      <c r="B63366" s="15"/>
    </row>
    <row r="63367" spans="2:2">
      <c r="B63367" s="15"/>
    </row>
    <row r="63368" spans="2:2">
      <c r="B63368" s="15"/>
    </row>
    <row r="63369" spans="2:2">
      <c r="B63369" s="15"/>
    </row>
    <row r="63370" spans="2:2">
      <c r="B63370" s="15"/>
    </row>
    <row r="63371" spans="2:2">
      <c r="B63371" s="15"/>
    </row>
    <row r="63372" spans="2:2">
      <c r="B63372" s="15"/>
    </row>
    <row r="63373" spans="2:2">
      <c r="B63373" s="15"/>
    </row>
    <row r="63374" spans="2:2">
      <c r="B63374" s="15"/>
    </row>
    <row r="63375" spans="2:2">
      <c r="B63375" s="15"/>
    </row>
    <row r="63376" spans="2:2">
      <c r="B63376" s="15"/>
    </row>
    <row r="63377" spans="2:2">
      <c r="B63377" s="15"/>
    </row>
    <row r="63378" spans="2:2">
      <c r="B63378" s="15"/>
    </row>
    <row r="63379" spans="2:2">
      <c r="B63379" s="15"/>
    </row>
    <row r="63380" spans="2:2">
      <c r="B63380" s="15"/>
    </row>
    <row r="63381" spans="2:2">
      <c r="B63381" s="15"/>
    </row>
    <row r="63382" spans="2:2">
      <c r="B63382" s="15"/>
    </row>
    <row r="63383" spans="2:2">
      <c r="B63383" s="15"/>
    </row>
    <row r="63384" spans="2:2">
      <c r="B63384" s="15"/>
    </row>
    <row r="63385" spans="2:2">
      <c r="B63385" s="15"/>
    </row>
    <row r="63386" spans="2:2">
      <c r="B63386" s="15"/>
    </row>
    <row r="63387" spans="2:2">
      <c r="B63387" s="15"/>
    </row>
    <row r="63388" spans="2:2">
      <c r="B63388" s="15"/>
    </row>
    <row r="63389" spans="2:2">
      <c r="B63389" s="15"/>
    </row>
    <row r="63390" spans="2:2">
      <c r="B63390" s="15"/>
    </row>
    <row r="63391" spans="2:2">
      <c r="B63391" s="15"/>
    </row>
    <row r="63392" spans="2:2">
      <c r="B63392" s="15"/>
    </row>
    <row r="63393" spans="2:2">
      <c r="B63393" s="15"/>
    </row>
    <row r="63394" spans="2:2">
      <c r="B63394" s="15"/>
    </row>
    <row r="63395" spans="2:2">
      <c r="B63395" s="15"/>
    </row>
    <row r="63396" spans="2:2">
      <c r="B63396" s="15"/>
    </row>
    <row r="63397" spans="2:2">
      <c r="B63397" s="15"/>
    </row>
    <row r="63398" spans="2:2">
      <c r="B63398" s="15"/>
    </row>
    <row r="63399" spans="2:2">
      <c r="B63399" s="15"/>
    </row>
    <row r="63400" spans="2:2">
      <c r="B63400" s="15"/>
    </row>
    <row r="63401" spans="2:2">
      <c r="B63401" s="15"/>
    </row>
    <row r="63402" spans="2:2">
      <c r="B63402" s="15"/>
    </row>
    <row r="63403" spans="2:2">
      <c r="B63403" s="15"/>
    </row>
    <row r="63404" spans="2:2">
      <c r="B63404" s="15"/>
    </row>
    <row r="63405" spans="2:2">
      <c r="B63405" s="15"/>
    </row>
    <row r="63406" spans="2:2">
      <c r="B63406" s="15"/>
    </row>
    <row r="63407" spans="2:2">
      <c r="B63407" s="15"/>
    </row>
    <row r="63408" spans="2:2">
      <c r="B63408" s="15"/>
    </row>
    <row r="63409" spans="2:2">
      <c r="B63409" s="15"/>
    </row>
    <row r="63410" spans="2:2">
      <c r="B63410" s="15"/>
    </row>
    <row r="63411" spans="2:2">
      <c r="B63411" s="15"/>
    </row>
    <row r="63412" spans="2:2">
      <c r="B63412" s="15"/>
    </row>
    <row r="63413" spans="2:2">
      <c r="B63413" s="15"/>
    </row>
    <row r="63414" spans="2:2">
      <c r="B63414" s="15"/>
    </row>
    <row r="63415" spans="2:2">
      <c r="B63415" s="15"/>
    </row>
    <row r="63416" spans="2:2">
      <c r="B63416" s="15"/>
    </row>
    <row r="63417" spans="2:2">
      <c r="B63417" s="15"/>
    </row>
    <row r="63418" spans="2:2">
      <c r="B63418" s="15"/>
    </row>
    <row r="63419" spans="2:2">
      <c r="B63419" s="15"/>
    </row>
    <row r="63420" spans="2:2">
      <c r="B63420" s="15"/>
    </row>
    <row r="63421" spans="2:2">
      <c r="B63421" s="15"/>
    </row>
    <row r="63422" spans="2:2">
      <c r="B63422" s="15"/>
    </row>
    <row r="63423" spans="2:2">
      <c r="B63423" s="15"/>
    </row>
    <row r="63424" spans="2:2">
      <c r="B63424" s="15"/>
    </row>
    <row r="63425" spans="2:2">
      <c r="B63425" s="15"/>
    </row>
    <row r="63426" spans="2:2">
      <c r="B63426" s="15"/>
    </row>
    <row r="63427" spans="2:2">
      <c r="B63427" s="15"/>
    </row>
    <row r="63428" spans="2:2">
      <c r="B63428" s="15"/>
    </row>
    <row r="63429" spans="2:2">
      <c r="B63429" s="15"/>
    </row>
    <row r="63430" spans="2:2">
      <c r="B63430" s="15"/>
    </row>
    <row r="63431" spans="2:2">
      <c r="B63431" s="15"/>
    </row>
    <row r="63432" spans="2:2">
      <c r="B63432" s="15"/>
    </row>
    <row r="63433" spans="2:2">
      <c r="B63433" s="15"/>
    </row>
    <row r="63434" spans="2:2">
      <c r="B63434" s="15"/>
    </row>
    <row r="63435" spans="2:2">
      <c r="B63435" s="15"/>
    </row>
    <row r="63436" spans="2:2">
      <c r="B63436" s="15"/>
    </row>
    <row r="63437" spans="2:2">
      <c r="B63437" s="15"/>
    </row>
    <row r="63438" spans="2:2">
      <c r="B63438" s="15"/>
    </row>
    <row r="63439" spans="2:2">
      <c r="B63439" s="15"/>
    </row>
    <row r="63440" spans="2:2">
      <c r="B63440" s="15"/>
    </row>
    <row r="63441" spans="2:2">
      <c r="B63441" s="15"/>
    </row>
    <row r="63442" spans="2:2">
      <c r="B63442" s="15"/>
    </row>
    <row r="63443" spans="2:2">
      <c r="B63443" s="15"/>
    </row>
    <row r="63444" spans="2:2">
      <c r="B63444" s="15"/>
    </row>
    <row r="63445" spans="2:2">
      <c r="B63445" s="15"/>
    </row>
    <row r="63446" spans="2:2">
      <c r="B63446" s="15"/>
    </row>
    <row r="63447" spans="2:2">
      <c r="B63447" s="15"/>
    </row>
    <row r="63448" spans="2:2">
      <c r="B63448" s="15"/>
    </row>
    <row r="63449" spans="2:2">
      <c r="B63449" s="15"/>
    </row>
    <row r="63450" spans="2:2">
      <c r="B63450" s="15"/>
    </row>
    <row r="63451" spans="2:2">
      <c r="B63451" s="15"/>
    </row>
    <row r="63452" spans="2:2">
      <c r="B63452" s="15"/>
    </row>
    <row r="63453" spans="2:2">
      <c r="B63453" s="15"/>
    </row>
    <row r="63454" spans="2:2">
      <c r="B63454" s="15"/>
    </row>
    <row r="63455" spans="2:2">
      <c r="B63455" s="15"/>
    </row>
    <row r="63456" spans="2:2">
      <c r="B63456" s="15"/>
    </row>
    <row r="63457" spans="2:2">
      <c r="B63457" s="15"/>
    </row>
    <row r="63458" spans="2:2">
      <c r="B63458" s="15"/>
    </row>
    <row r="63459" spans="2:2">
      <c r="B63459" s="15"/>
    </row>
    <row r="63460" spans="2:2">
      <c r="B63460" s="15"/>
    </row>
    <row r="63461" spans="2:2">
      <c r="B63461" s="15"/>
    </row>
    <row r="63462" spans="2:2">
      <c r="B63462" s="15"/>
    </row>
    <row r="63463" spans="2:2">
      <c r="B63463" s="15"/>
    </row>
    <row r="63464" spans="2:2">
      <c r="B63464" s="15"/>
    </row>
    <row r="63465" spans="2:2">
      <c r="B63465" s="15"/>
    </row>
    <row r="63466" spans="2:2">
      <c r="B63466" s="15"/>
    </row>
    <row r="63467" spans="2:2">
      <c r="B63467" s="15"/>
    </row>
    <row r="63468" spans="2:2">
      <c r="B63468" s="15"/>
    </row>
    <row r="63469" spans="2:2">
      <c r="B63469" s="15"/>
    </row>
    <row r="63470" spans="2:2">
      <c r="B63470" s="15"/>
    </row>
    <row r="63471" spans="2:2">
      <c r="B63471" s="15"/>
    </row>
    <row r="63472" spans="2:2">
      <c r="B63472" s="15"/>
    </row>
    <row r="63473" spans="2:2">
      <c r="B63473" s="15"/>
    </row>
    <row r="63474" spans="2:2">
      <c r="B63474" s="15"/>
    </row>
    <row r="63475" spans="2:2">
      <c r="B63475" s="15"/>
    </row>
    <row r="63476" spans="2:2">
      <c r="B63476" s="15"/>
    </row>
    <row r="63477" spans="2:2">
      <c r="B63477" s="15"/>
    </row>
    <row r="63478" spans="2:2">
      <c r="B63478" s="15"/>
    </row>
    <row r="63479" spans="2:2">
      <c r="B63479" s="15"/>
    </row>
    <row r="63480" spans="2:2">
      <c r="B63480" s="15"/>
    </row>
    <row r="63481" spans="2:2">
      <c r="B63481" s="15"/>
    </row>
    <row r="63482" spans="2:2">
      <c r="B63482" s="15"/>
    </row>
    <row r="63483" spans="2:2">
      <c r="B63483" s="15"/>
    </row>
    <row r="63484" spans="2:2">
      <c r="B63484" s="15"/>
    </row>
    <row r="63485" spans="2:2">
      <c r="B63485" s="15"/>
    </row>
    <row r="63486" spans="2:2">
      <c r="B63486" s="15"/>
    </row>
    <row r="63487" spans="2:2">
      <c r="B63487" s="15"/>
    </row>
    <row r="63488" spans="2:2">
      <c r="B63488" s="15"/>
    </row>
    <row r="63489" spans="2:2">
      <c r="B63489" s="15"/>
    </row>
    <row r="63490" spans="2:2">
      <c r="B63490" s="15"/>
    </row>
    <row r="63491" spans="2:2">
      <c r="B63491" s="15"/>
    </row>
    <row r="63492" spans="2:2">
      <c r="B63492" s="15"/>
    </row>
    <row r="63493" spans="2:2">
      <c r="B63493" s="15"/>
    </row>
    <row r="63494" spans="2:2">
      <c r="B63494" s="15"/>
    </row>
    <row r="63495" spans="2:2">
      <c r="B63495" s="15"/>
    </row>
    <row r="63496" spans="2:2">
      <c r="B63496" s="15"/>
    </row>
    <row r="63497" spans="2:2">
      <c r="B63497" s="15"/>
    </row>
    <row r="63498" spans="2:2">
      <c r="B63498" s="15"/>
    </row>
    <row r="63499" spans="2:2">
      <c r="B63499" s="15"/>
    </row>
    <row r="63500" spans="2:2">
      <c r="B63500" s="15"/>
    </row>
    <row r="63501" spans="2:2">
      <c r="B63501" s="15"/>
    </row>
    <row r="63502" spans="2:2">
      <c r="B63502" s="15"/>
    </row>
    <row r="63503" spans="2:2">
      <c r="B63503" s="15"/>
    </row>
    <row r="63504" spans="2:2">
      <c r="B63504" s="15"/>
    </row>
    <row r="63505" spans="2:2">
      <c r="B63505" s="15"/>
    </row>
    <row r="63506" spans="2:2">
      <c r="B63506" s="15"/>
    </row>
    <row r="63507" spans="2:2">
      <c r="B63507" s="15"/>
    </row>
    <row r="63508" spans="2:2">
      <c r="B63508" s="15"/>
    </row>
    <row r="63509" spans="2:2">
      <c r="B63509" s="15"/>
    </row>
    <row r="63510" spans="2:2">
      <c r="B63510" s="15"/>
    </row>
    <row r="63511" spans="2:2">
      <c r="B63511" s="15"/>
    </row>
    <row r="63512" spans="2:2">
      <c r="B63512" s="15"/>
    </row>
    <row r="63513" spans="2:2">
      <c r="B63513" s="15"/>
    </row>
    <row r="63514" spans="2:2">
      <c r="B63514" s="15"/>
    </row>
    <row r="63515" spans="2:2">
      <c r="B63515" s="15"/>
    </row>
    <row r="63516" spans="2:2">
      <c r="B63516" s="15"/>
    </row>
    <row r="63517" spans="2:2">
      <c r="B63517" s="15"/>
    </row>
    <row r="63518" spans="2:2">
      <c r="B63518" s="15"/>
    </row>
    <row r="63519" spans="2:2">
      <c r="B63519" s="15"/>
    </row>
    <row r="63520" spans="2:2">
      <c r="B63520" s="15"/>
    </row>
    <row r="63521" spans="2:2">
      <c r="B63521" s="15"/>
    </row>
    <row r="63522" spans="2:2">
      <c r="B63522" s="15"/>
    </row>
    <row r="63523" spans="2:2">
      <c r="B63523" s="15"/>
    </row>
    <row r="63524" spans="2:2">
      <c r="B63524" s="15"/>
    </row>
    <row r="63525" spans="2:2">
      <c r="B63525" s="15"/>
    </row>
    <row r="63526" spans="2:2">
      <c r="B63526" s="15"/>
    </row>
    <row r="63527" spans="2:2">
      <c r="B63527" s="15"/>
    </row>
    <row r="63528" spans="2:2">
      <c r="B63528" s="15"/>
    </row>
    <row r="63529" spans="2:2">
      <c r="B63529" s="15"/>
    </row>
    <row r="63530" spans="2:2">
      <c r="B63530" s="15"/>
    </row>
    <row r="63531" spans="2:2">
      <c r="B63531" s="15"/>
    </row>
    <row r="63532" spans="2:2">
      <c r="B63532" s="15"/>
    </row>
    <row r="63533" spans="2:2">
      <c r="B63533" s="15"/>
    </row>
    <row r="63534" spans="2:2">
      <c r="B63534" s="15"/>
    </row>
    <row r="63535" spans="2:2">
      <c r="B63535" s="15"/>
    </row>
    <row r="63536" spans="2:2">
      <c r="B63536" s="15"/>
    </row>
    <row r="63537" spans="2:2">
      <c r="B63537" s="15"/>
    </row>
    <row r="63538" spans="2:2">
      <c r="B63538" s="15"/>
    </row>
    <row r="63539" spans="2:2">
      <c r="B63539" s="15"/>
    </row>
    <row r="63540" spans="2:2">
      <c r="B63540" s="15"/>
    </row>
    <row r="63541" spans="2:2">
      <c r="B63541" s="15"/>
    </row>
    <row r="63542" spans="2:2">
      <c r="B63542" s="15"/>
    </row>
    <row r="63543" spans="2:2">
      <c r="B63543" s="15"/>
    </row>
    <row r="63544" spans="2:2">
      <c r="B63544" s="15"/>
    </row>
    <row r="63545" spans="2:2">
      <c r="B63545" s="15"/>
    </row>
    <row r="63546" spans="2:2">
      <c r="B63546" s="15"/>
    </row>
    <row r="63547" spans="2:2">
      <c r="B63547" s="15"/>
    </row>
    <row r="63548" spans="2:2">
      <c r="B63548" s="15"/>
    </row>
    <row r="63549" spans="2:2">
      <c r="B63549" s="15"/>
    </row>
    <row r="63550" spans="2:2">
      <c r="B63550" s="15"/>
    </row>
    <row r="63551" spans="2:2">
      <c r="B63551" s="15"/>
    </row>
    <row r="63552" spans="2:2">
      <c r="B63552" s="15"/>
    </row>
    <row r="63553" spans="2:2">
      <c r="B63553" s="15"/>
    </row>
    <row r="63554" spans="2:2">
      <c r="B63554" s="15"/>
    </row>
    <row r="63555" spans="2:2">
      <c r="B63555" s="15"/>
    </row>
    <row r="63556" spans="2:2">
      <c r="B63556" s="15"/>
    </row>
    <row r="63557" spans="2:2">
      <c r="B63557" s="15"/>
    </row>
    <row r="63558" spans="2:2">
      <c r="B63558" s="15"/>
    </row>
    <row r="63559" spans="2:2">
      <c r="B63559" s="15"/>
    </row>
    <row r="63560" spans="2:2">
      <c r="B63560" s="15"/>
    </row>
    <row r="63561" spans="2:2">
      <c r="B63561" s="15"/>
    </row>
    <row r="63562" spans="2:2">
      <c r="B63562" s="15"/>
    </row>
    <row r="63563" spans="2:2">
      <c r="B63563" s="15"/>
    </row>
    <row r="63564" spans="2:2">
      <c r="B63564" s="15"/>
    </row>
    <row r="63565" spans="2:2">
      <c r="B63565" s="15"/>
    </row>
    <row r="63566" spans="2:2">
      <c r="B63566" s="15"/>
    </row>
    <row r="63567" spans="2:2">
      <c r="B63567" s="15"/>
    </row>
    <row r="63568" spans="2:2">
      <c r="B63568" s="15"/>
    </row>
    <row r="63569" spans="2:2">
      <c r="B63569" s="15"/>
    </row>
    <row r="63570" spans="2:2">
      <c r="B63570" s="15"/>
    </row>
    <row r="63571" spans="2:2">
      <c r="B63571" s="15"/>
    </row>
    <row r="63572" spans="2:2">
      <c r="B63572" s="15"/>
    </row>
    <row r="63573" spans="2:2">
      <c r="B63573" s="15"/>
    </row>
    <row r="63574" spans="2:2">
      <c r="B63574" s="15"/>
    </row>
    <row r="63575" spans="2:2">
      <c r="B63575" s="15"/>
    </row>
    <row r="63576" spans="2:2">
      <c r="B63576" s="15"/>
    </row>
    <row r="63577" spans="2:2">
      <c r="B63577" s="15"/>
    </row>
    <row r="63578" spans="2:2">
      <c r="B63578" s="15"/>
    </row>
    <row r="63579" spans="2:2">
      <c r="B63579" s="15"/>
    </row>
    <row r="63580" spans="2:2">
      <c r="B63580" s="15"/>
    </row>
    <row r="63581" spans="2:2">
      <c r="B63581" s="15"/>
    </row>
    <row r="63582" spans="2:2">
      <c r="B63582" s="15"/>
    </row>
    <row r="63583" spans="2:2">
      <c r="B63583" s="15"/>
    </row>
    <row r="63584" spans="2:2">
      <c r="B63584" s="15"/>
    </row>
    <row r="63585" spans="2:2">
      <c r="B63585" s="15"/>
    </row>
    <row r="63586" spans="2:2">
      <c r="B63586" s="15"/>
    </row>
    <row r="63587" spans="2:2">
      <c r="B63587" s="15"/>
    </row>
    <row r="63588" spans="2:2">
      <c r="B63588" s="15"/>
    </row>
    <row r="63589" spans="2:2">
      <c r="B63589" s="15"/>
    </row>
    <row r="63590" spans="2:2">
      <c r="B63590" s="15"/>
    </row>
    <row r="63591" spans="2:2">
      <c r="B63591" s="15"/>
    </row>
    <row r="63592" spans="2:2">
      <c r="B63592" s="15"/>
    </row>
    <row r="63593" spans="2:2">
      <c r="B63593" s="15"/>
    </row>
    <row r="63594" spans="2:2">
      <c r="B63594" s="15"/>
    </row>
    <row r="63595" spans="2:2">
      <c r="B63595" s="15"/>
    </row>
    <row r="63596" spans="2:2">
      <c r="B63596" s="15"/>
    </row>
    <row r="63597" spans="2:2">
      <c r="B63597" s="15"/>
    </row>
    <row r="63598" spans="2:2">
      <c r="B63598" s="15"/>
    </row>
    <row r="63599" spans="2:2">
      <c r="B63599" s="15"/>
    </row>
    <row r="63600" spans="2:2">
      <c r="B63600" s="15"/>
    </row>
    <row r="63601" spans="2:2">
      <c r="B63601" s="15"/>
    </row>
    <row r="63602" spans="2:2">
      <c r="B63602" s="15"/>
    </row>
    <row r="63603" spans="2:2">
      <c r="B63603" s="15"/>
    </row>
    <row r="63604" spans="2:2">
      <c r="B63604" s="15"/>
    </row>
    <row r="63605" spans="2:2">
      <c r="B63605" s="15"/>
    </row>
    <row r="63606" spans="2:2">
      <c r="B63606" s="15"/>
    </row>
    <row r="63607" spans="2:2">
      <c r="B63607" s="15"/>
    </row>
    <row r="63608" spans="2:2">
      <c r="B63608" s="15"/>
    </row>
    <row r="63609" spans="2:2">
      <c r="B63609" s="15"/>
    </row>
    <row r="63610" spans="2:2">
      <c r="B63610" s="15"/>
    </row>
    <row r="63611" spans="2:2">
      <c r="B63611" s="15"/>
    </row>
    <row r="63612" spans="2:2">
      <c r="B63612" s="15"/>
    </row>
    <row r="63613" spans="2:2">
      <c r="B63613" s="15"/>
    </row>
    <row r="63614" spans="2:2">
      <c r="B63614" s="15"/>
    </row>
    <row r="63615" spans="2:2">
      <c r="B63615" s="15"/>
    </row>
    <row r="63616" spans="2:2">
      <c r="B63616" s="15"/>
    </row>
    <row r="63617" spans="2:2">
      <c r="B63617" s="15"/>
    </row>
    <row r="63618" spans="2:2">
      <c r="B63618" s="15"/>
    </row>
    <row r="63619" spans="2:2">
      <c r="B63619" s="15"/>
    </row>
    <row r="63620" spans="2:2">
      <c r="B63620" s="15"/>
    </row>
    <row r="63621" spans="2:2">
      <c r="B63621" s="15"/>
    </row>
    <row r="63622" spans="2:2">
      <c r="B63622" s="15"/>
    </row>
    <row r="63623" spans="2:2">
      <c r="B63623" s="15"/>
    </row>
    <row r="63624" spans="2:2">
      <c r="B63624" s="15"/>
    </row>
    <row r="63625" spans="2:2">
      <c r="B63625" s="15"/>
    </row>
    <row r="63626" spans="2:2">
      <c r="B63626" s="15"/>
    </row>
    <row r="63627" spans="2:2">
      <c r="B63627" s="15"/>
    </row>
    <row r="63628" spans="2:2">
      <c r="B63628" s="15"/>
    </row>
    <row r="63629" spans="2:2">
      <c r="B63629" s="15"/>
    </row>
    <row r="63630" spans="2:2">
      <c r="B63630" s="15"/>
    </row>
    <row r="63631" spans="2:2">
      <c r="B63631" s="15"/>
    </row>
    <row r="63632" spans="2:2">
      <c r="B63632" s="15"/>
    </row>
    <row r="63633" spans="2:2">
      <c r="B63633" s="15"/>
    </row>
    <row r="63634" spans="2:2">
      <c r="B63634" s="15"/>
    </row>
    <row r="63635" spans="2:2">
      <c r="B63635" s="15"/>
    </row>
    <row r="63636" spans="2:2">
      <c r="B63636" s="15"/>
    </row>
    <row r="63637" spans="2:2">
      <c r="B63637" s="15"/>
    </row>
    <row r="63638" spans="2:2">
      <c r="B63638" s="15"/>
    </row>
    <row r="63639" spans="2:2">
      <c r="B63639" s="15"/>
    </row>
    <row r="63640" spans="2:2">
      <c r="B63640" s="15"/>
    </row>
    <row r="63641" spans="2:2">
      <c r="B63641" s="15"/>
    </row>
    <row r="63642" spans="2:2">
      <c r="B63642" s="15"/>
    </row>
    <row r="63643" spans="2:2">
      <c r="B63643" s="15"/>
    </row>
    <row r="63644" spans="2:2">
      <c r="B63644" s="15"/>
    </row>
    <row r="63645" spans="2:2">
      <c r="B63645" s="15"/>
    </row>
    <row r="63646" spans="2:2">
      <c r="B63646" s="15"/>
    </row>
    <row r="63647" spans="2:2">
      <c r="B63647" s="15"/>
    </row>
    <row r="63648" spans="2:2">
      <c r="B63648" s="15"/>
    </row>
    <row r="63649" spans="2:2">
      <c r="B63649" s="15"/>
    </row>
    <row r="63650" spans="2:2">
      <c r="B63650" s="15"/>
    </row>
    <row r="63651" spans="2:2">
      <c r="B63651" s="15"/>
    </row>
    <row r="63652" spans="2:2">
      <c r="B63652" s="15"/>
    </row>
    <row r="63653" spans="2:2">
      <c r="B63653" s="15"/>
    </row>
    <row r="63654" spans="2:2">
      <c r="B63654" s="15"/>
    </row>
    <row r="63655" spans="2:2">
      <c r="B63655" s="15"/>
    </row>
    <row r="63656" spans="2:2">
      <c r="B63656" s="15"/>
    </row>
    <row r="63657" spans="2:2">
      <c r="B63657" s="15"/>
    </row>
    <row r="63658" spans="2:2">
      <c r="B63658" s="15"/>
    </row>
    <row r="63659" spans="2:2">
      <c r="B63659" s="15"/>
    </row>
    <row r="63660" spans="2:2">
      <c r="B63660" s="15"/>
    </row>
    <row r="63661" spans="2:2">
      <c r="B63661" s="15"/>
    </row>
    <row r="63662" spans="2:2">
      <c r="B63662" s="15"/>
    </row>
    <row r="63663" spans="2:2">
      <c r="B63663" s="15"/>
    </row>
    <row r="63664" spans="2:2">
      <c r="B63664" s="15"/>
    </row>
    <row r="63665" spans="2:2">
      <c r="B63665" s="15"/>
    </row>
    <row r="63666" spans="2:2">
      <c r="B63666" s="15"/>
    </row>
    <row r="63667" spans="2:2">
      <c r="B63667" s="15"/>
    </row>
    <row r="63668" spans="2:2">
      <c r="B63668" s="15"/>
    </row>
    <row r="63669" spans="2:2">
      <c r="B63669" s="15"/>
    </row>
    <row r="63670" spans="2:2">
      <c r="B63670" s="15"/>
    </row>
    <row r="63671" spans="2:2">
      <c r="B63671" s="15"/>
    </row>
    <row r="63672" spans="2:2">
      <c r="B63672" s="15"/>
    </row>
    <row r="63673" spans="2:2">
      <c r="B63673" s="15"/>
    </row>
    <row r="63674" spans="2:2">
      <c r="B63674" s="15"/>
    </row>
    <row r="63675" spans="2:2">
      <c r="B63675" s="15"/>
    </row>
    <row r="63676" spans="2:2">
      <c r="B63676" s="15"/>
    </row>
    <row r="63677" spans="2:2">
      <c r="B63677" s="15"/>
    </row>
    <row r="63678" spans="2:2">
      <c r="B63678" s="15"/>
    </row>
    <row r="63679" spans="2:2">
      <c r="B63679" s="15"/>
    </row>
    <row r="63680" spans="2:2">
      <c r="B63680" s="15"/>
    </row>
    <row r="63681" spans="2:2">
      <c r="B63681" s="15"/>
    </row>
    <row r="63682" spans="2:2">
      <c r="B63682" s="15"/>
    </row>
    <row r="63683" spans="2:2">
      <c r="B63683" s="15"/>
    </row>
    <row r="63684" spans="2:2">
      <c r="B63684" s="15"/>
    </row>
    <row r="63685" spans="2:2">
      <c r="B63685" s="15"/>
    </row>
    <row r="63686" spans="2:2">
      <c r="B63686" s="15"/>
    </row>
    <row r="63687" spans="2:2">
      <c r="B63687" s="15"/>
    </row>
    <row r="63688" spans="2:2">
      <c r="B63688" s="15"/>
    </row>
    <row r="63689" spans="2:2">
      <c r="B63689" s="15"/>
    </row>
    <row r="63690" spans="2:2">
      <c r="B63690" s="15"/>
    </row>
    <row r="63691" spans="2:2">
      <c r="B63691" s="15"/>
    </row>
    <row r="63692" spans="2:2">
      <c r="B63692" s="15"/>
    </row>
    <row r="63693" spans="2:2">
      <c r="B63693" s="15"/>
    </row>
    <row r="63694" spans="2:2">
      <c r="B63694" s="15"/>
    </row>
    <row r="63695" spans="2:2">
      <c r="B63695" s="15"/>
    </row>
    <row r="63696" spans="2:2">
      <c r="B63696" s="15"/>
    </row>
    <row r="63697" spans="2:2">
      <c r="B63697" s="15"/>
    </row>
    <row r="63698" spans="2:2">
      <c r="B63698" s="15"/>
    </row>
    <row r="63699" spans="2:2">
      <c r="B63699" s="15"/>
    </row>
    <row r="63700" spans="2:2">
      <c r="B63700" s="15"/>
    </row>
    <row r="63701" spans="2:2">
      <c r="B63701" s="15"/>
    </row>
    <row r="63702" spans="2:2">
      <c r="B63702" s="15"/>
    </row>
    <row r="63703" spans="2:2">
      <c r="B63703" s="15"/>
    </row>
    <row r="63704" spans="2:2">
      <c r="B63704" s="15"/>
    </row>
    <row r="63705" spans="2:2">
      <c r="B63705" s="15"/>
    </row>
    <row r="63706" spans="2:2">
      <c r="B63706" s="15"/>
    </row>
    <row r="63707" spans="2:2">
      <c r="B63707" s="15"/>
    </row>
    <row r="63708" spans="2:2">
      <c r="B63708" s="15"/>
    </row>
    <row r="63709" spans="2:2">
      <c r="B63709" s="15"/>
    </row>
    <row r="63710" spans="2:2">
      <c r="B63710" s="15"/>
    </row>
    <row r="63711" spans="2:2">
      <c r="B63711" s="15"/>
    </row>
    <row r="63712" spans="2:2">
      <c r="B63712" s="15"/>
    </row>
    <row r="63713" spans="2:2">
      <c r="B63713" s="15"/>
    </row>
    <row r="63714" spans="2:2">
      <c r="B63714" s="15"/>
    </row>
    <row r="63715" spans="2:2">
      <c r="B63715" s="15"/>
    </row>
    <row r="63716" spans="2:2">
      <c r="B63716" s="15"/>
    </row>
    <row r="63717" spans="2:2">
      <c r="B63717" s="15"/>
    </row>
    <row r="63718" spans="2:2">
      <c r="B63718" s="15"/>
    </row>
    <row r="63719" spans="2:2">
      <c r="B63719" s="15"/>
    </row>
    <row r="63720" spans="2:2">
      <c r="B63720" s="15"/>
    </row>
    <row r="63721" spans="2:2">
      <c r="B63721" s="15"/>
    </row>
    <row r="63722" spans="2:2">
      <c r="B63722" s="15"/>
    </row>
    <row r="63723" spans="2:2">
      <c r="B63723" s="15"/>
    </row>
    <row r="63724" spans="2:2">
      <c r="B63724" s="15"/>
    </row>
    <row r="63725" spans="2:2">
      <c r="B63725" s="15"/>
    </row>
    <row r="63726" spans="2:2">
      <c r="B63726" s="15"/>
    </row>
    <row r="63727" spans="2:2">
      <c r="B63727" s="15"/>
    </row>
    <row r="63728" spans="2:2">
      <c r="B63728" s="15"/>
    </row>
    <row r="63729" spans="2:2">
      <c r="B63729" s="15"/>
    </row>
    <row r="63730" spans="2:2">
      <c r="B63730" s="15"/>
    </row>
    <row r="63731" spans="2:2">
      <c r="B63731" s="15"/>
    </row>
    <row r="63732" spans="2:2">
      <c r="B63732" s="15"/>
    </row>
    <row r="63733" spans="2:2">
      <c r="B63733" s="15"/>
    </row>
    <row r="63734" spans="2:2">
      <c r="B63734" s="15"/>
    </row>
    <row r="63735" spans="2:2">
      <c r="B63735" s="15"/>
    </row>
    <row r="63736" spans="2:2">
      <c r="B63736" s="15"/>
    </row>
    <row r="63737" spans="2:2">
      <c r="B63737" s="15"/>
    </row>
    <row r="63738" spans="2:2">
      <c r="B63738" s="15"/>
    </row>
    <row r="63739" spans="2:2">
      <c r="B63739" s="15"/>
    </row>
    <row r="63740" spans="2:2">
      <c r="B63740" s="15"/>
    </row>
    <row r="63741" spans="2:2">
      <c r="B63741" s="15"/>
    </row>
    <row r="63742" spans="2:2">
      <c r="B63742" s="15"/>
    </row>
    <row r="63743" spans="2:2">
      <c r="B63743" s="15"/>
    </row>
    <row r="63744" spans="2:2">
      <c r="B63744" s="15"/>
    </row>
    <row r="63745" spans="2:2">
      <c r="B63745" s="15"/>
    </row>
    <row r="63746" spans="2:2">
      <c r="B63746" s="15"/>
    </row>
    <row r="63747" spans="2:2">
      <c r="B63747" s="15"/>
    </row>
    <row r="63748" spans="2:2">
      <c r="B63748" s="15"/>
    </row>
    <row r="63749" spans="2:2">
      <c r="B63749" s="15"/>
    </row>
    <row r="63750" spans="2:2">
      <c r="B63750" s="15"/>
    </row>
    <row r="63751" spans="2:2">
      <c r="B63751" s="15"/>
    </row>
    <row r="63752" spans="2:2">
      <c r="B63752" s="15"/>
    </row>
    <row r="63753" spans="2:2">
      <c r="B63753" s="15"/>
    </row>
    <row r="63754" spans="2:2">
      <c r="B63754" s="15"/>
    </row>
    <row r="63755" spans="2:2">
      <c r="B63755" s="15"/>
    </row>
    <row r="63756" spans="2:2">
      <c r="B63756" s="15"/>
    </row>
    <row r="63757" spans="2:2">
      <c r="B63757" s="15"/>
    </row>
    <row r="63758" spans="2:2">
      <c r="B63758" s="15"/>
    </row>
    <row r="63759" spans="2:2">
      <c r="B63759" s="15"/>
    </row>
    <row r="63760" spans="2:2">
      <c r="B63760" s="15"/>
    </row>
    <row r="63761" spans="2:2">
      <c r="B63761" s="15"/>
    </row>
    <row r="63762" spans="2:2">
      <c r="B63762" s="15"/>
    </row>
    <row r="63763" spans="2:2">
      <c r="B63763" s="15"/>
    </row>
    <row r="63764" spans="2:2">
      <c r="B63764" s="15"/>
    </row>
    <row r="63765" spans="2:2">
      <c r="B63765" s="15"/>
    </row>
    <row r="63766" spans="2:2">
      <c r="B63766" s="15"/>
    </row>
    <row r="63767" spans="2:2">
      <c r="B63767" s="15"/>
    </row>
    <row r="63768" spans="2:2">
      <c r="B63768" s="15"/>
    </row>
    <row r="63769" spans="2:2">
      <c r="B63769" s="15"/>
    </row>
    <row r="63770" spans="2:2">
      <c r="B63770" s="15"/>
    </row>
    <row r="63771" spans="2:2">
      <c r="B63771" s="15"/>
    </row>
    <row r="63772" spans="2:2">
      <c r="B63772" s="15"/>
    </row>
    <row r="63773" spans="2:2">
      <c r="B63773" s="15"/>
    </row>
    <row r="63774" spans="2:2">
      <c r="B63774" s="15"/>
    </row>
    <row r="63775" spans="2:2">
      <c r="B63775" s="15"/>
    </row>
    <row r="63776" spans="2:2">
      <c r="B63776" s="15"/>
    </row>
    <row r="63777" spans="2:2">
      <c r="B63777" s="15"/>
    </row>
    <row r="63778" spans="2:2">
      <c r="B63778" s="15"/>
    </row>
    <row r="63779" spans="2:2">
      <c r="B63779" s="15"/>
    </row>
    <row r="63780" spans="2:2">
      <c r="B63780" s="15"/>
    </row>
    <row r="63781" spans="2:2">
      <c r="B63781" s="15"/>
    </row>
    <row r="63782" spans="2:2">
      <c r="B63782" s="15"/>
    </row>
    <row r="63783" spans="2:2">
      <c r="B63783" s="15"/>
    </row>
    <row r="63784" spans="2:2">
      <c r="B63784" s="15"/>
    </row>
    <row r="63785" spans="2:2">
      <c r="B63785" s="15"/>
    </row>
    <row r="63786" spans="2:2">
      <c r="B63786" s="15"/>
    </row>
    <row r="63787" spans="2:2">
      <c r="B63787" s="15"/>
    </row>
    <row r="63788" spans="2:2">
      <c r="B63788" s="15"/>
    </row>
    <row r="63789" spans="2:2">
      <c r="B63789" s="15"/>
    </row>
    <row r="63790" spans="2:2">
      <c r="B63790" s="15"/>
    </row>
    <row r="63791" spans="2:2">
      <c r="B63791" s="15"/>
    </row>
    <row r="63792" spans="2:2">
      <c r="B63792" s="15"/>
    </row>
    <row r="63793" spans="2:2">
      <c r="B63793" s="15"/>
    </row>
    <row r="63794" spans="2:2">
      <c r="B63794" s="15"/>
    </row>
    <row r="63795" spans="2:2">
      <c r="B63795" s="15"/>
    </row>
    <row r="63796" spans="2:2">
      <c r="B63796" s="15"/>
    </row>
    <row r="63797" spans="2:2">
      <c r="B63797" s="15"/>
    </row>
    <row r="63798" spans="2:2">
      <c r="B63798" s="15"/>
    </row>
    <row r="63799" spans="2:2">
      <c r="B63799" s="15"/>
    </row>
    <row r="63800" spans="2:2">
      <c r="B63800" s="15"/>
    </row>
    <row r="63801" spans="2:2">
      <c r="B63801" s="15"/>
    </row>
    <row r="63802" spans="2:2">
      <c r="B63802" s="15"/>
    </row>
    <row r="63803" spans="2:2">
      <c r="B63803" s="15"/>
    </row>
    <row r="63804" spans="2:2">
      <c r="B63804" s="15"/>
    </row>
    <row r="63805" spans="2:2">
      <c r="B63805" s="15"/>
    </row>
    <row r="63806" spans="2:2">
      <c r="B63806" s="15"/>
    </row>
    <row r="63807" spans="2:2">
      <c r="B63807" s="15"/>
    </row>
    <row r="63808" spans="2:2">
      <c r="B63808" s="15"/>
    </row>
    <row r="63809" spans="2:2">
      <c r="B63809" s="15"/>
    </row>
    <row r="63810" spans="2:2">
      <c r="B63810" s="15"/>
    </row>
    <row r="63811" spans="2:2">
      <c r="B63811" s="15"/>
    </row>
    <row r="63812" spans="2:2">
      <c r="B63812" s="15"/>
    </row>
    <row r="63813" spans="2:2">
      <c r="B63813" s="15"/>
    </row>
    <row r="63814" spans="2:2">
      <c r="B63814" s="15"/>
    </row>
    <row r="63815" spans="2:2">
      <c r="B63815" s="15"/>
    </row>
    <row r="63816" spans="2:2">
      <c r="B63816" s="15"/>
    </row>
    <row r="63817" spans="2:2">
      <c r="B63817" s="15"/>
    </row>
    <row r="63818" spans="2:2">
      <c r="B63818" s="15"/>
    </row>
    <row r="63819" spans="2:2">
      <c r="B63819" s="15"/>
    </row>
    <row r="63820" spans="2:2">
      <c r="B63820" s="15"/>
    </row>
    <row r="63821" spans="2:2">
      <c r="B63821" s="15"/>
    </row>
    <row r="63822" spans="2:2">
      <c r="B63822" s="15"/>
    </row>
    <row r="63823" spans="2:2">
      <c r="B63823" s="15"/>
    </row>
    <row r="63824" spans="2:2">
      <c r="B63824" s="15"/>
    </row>
    <row r="63825" spans="2:2">
      <c r="B63825" s="15"/>
    </row>
    <row r="63826" spans="2:2">
      <c r="B63826" s="15"/>
    </row>
    <row r="63827" spans="2:2">
      <c r="B63827" s="15"/>
    </row>
    <row r="63828" spans="2:2">
      <c r="B63828" s="15"/>
    </row>
    <row r="63829" spans="2:2">
      <c r="B63829" s="15"/>
    </row>
    <row r="63830" spans="2:2">
      <c r="B63830" s="15"/>
    </row>
    <row r="63831" spans="2:2">
      <c r="B63831" s="15"/>
    </row>
    <row r="63832" spans="2:2">
      <c r="B63832" s="15"/>
    </row>
    <row r="63833" spans="2:2">
      <c r="B63833" s="15"/>
    </row>
    <row r="63834" spans="2:2">
      <c r="B63834" s="15"/>
    </row>
    <row r="63835" spans="2:2">
      <c r="B63835" s="15"/>
    </row>
    <row r="63836" spans="2:2">
      <c r="B63836" s="15"/>
    </row>
    <row r="63837" spans="2:2">
      <c r="B63837" s="15"/>
    </row>
    <row r="63838" spans="2:2">
      <c r="B63838" s="15"/>
    </row>
    <row r="63839" spans="2:2">
      <c r="B63839" s="15"/>
    </row>
    <row r="63840" spans="2:2">
      <c r="B63840" s="15"/>
    </row>
    <row r="63841" spans="2:2">
      <c r="B63841" s="15"/>
    </row>
    <row r="63842" spans="2:2">
      <c r="B63842" s="15"/>
    </row>
    <row r="63843" spans="2:2">
      <c r="B63843" s="15"/>
    </row>
    <row r="63844" spans="2:2">
      <c r="B63844" s="15"/>
    </row>
    <row r="63845" spans="2:2">
      <c r="B63845" s="15"/>
    </row>
    <row r="63846" spans="2:2">
      <c r="B63846" s="15"/>
    </row>
    <row r="63847" spans="2:2">
      <c r="B63847" s="15"/>
    </row>
    <row r="63848" spans="2:2">
      <c r="B63848" s="15"/>
    </row>
    <row r="63849" spans="2:2">
      <c r="B63849" s="15"/>
    </row>
    <row r="63850" spans="2:2">
      <c r="B63850" s="15"/>
    </row>
    <row r="63851" spans="2:2">
      <c r="B63851" s="15"/>
    </row>
    <row r="63852" spans="2:2">
      <c r="B63852" s="15"/>
    </row>
    <row r="63853" spans="2:2">
      <c r="B63853" s="15"/>
    </row>
    <row r="63854" spans="2:2">
      <c r="B63854" s="15"/>
    </row>
    <row r="63855" spans="2:2">
      <c r="B63855" s="15"/>
    </row>
    <row r="63856" spans="2:2">
      <c r="B63856" s="15"/>
    </row>
    <row r="63857" spans="2:2">
      <c r="B63857" s="15"/>
    </row>
    <row r="63858" spans="2:2">
      <c r="B63858" s="15"/>
    </row>
    <row r="63859" spans="2:2">
      <c r="B63859" s="15"/>
    </row>
    <row r="63860" spans="2:2">
      <c r="B63860" s="15"/>
    </row>
    <row r="63861" spans="2:2">
      <c r="B63861" s="15"/>
    </row>
    <row r="63862" spans="2:2">
      <c r="B63862" s="15"/>
    </row>
    <row r="63863" spans="2:2">
      <c r="B63863" s="15"/>
    </row>
    <row r="63864" spans="2:2">
      <c r="B63864" s="15"/>
    </row>
    <row r="63865" spans="2:2">
      <c r="B63865" s="15"/>
    </row>
    <row r="63866" spans="2:2">
      <c r="B63866" s="15"/>
    </row>
    <row r="63867" spans="2:2">
      <c r="B63867" s="15"/>
    </row>
    <row r="63868" spans="2:2">
      <c r="B63868" s="15"/>
    </row>
    <row r="63869" spans="2:2">
      <c r="B63869" s="15"/>
    </row>
    <row r="63870" spans="2:2">
      <c r="B63870" s="15"/>
    </row>
    <row r="63871" spans="2:2">
      <c r="B63871" s="15"/>
    </row>
    <row r="63872" spans="2:2">
      <c r="B63872" s="15"/>
    </row>
    <row r="63873" spans="2:2">
      <c r="B63873" s="15"/>
    </row>
    <row r="63874" spans="2:2">
      <c r="B63874" s="15"/>
    </row>
    <row r="63875" spans="2:2">
      <c r="B63875" s="15"/>
    </row>
    <row r="63876" spans="2:2">
      <c r="B63876" s="15"/>
    </row>
    <row r="63877" spans="2:2">
      <c r="B63877" s="15"/>
    </row>
    <row r="63878" spans="2:2">
      <c r="B63878" s="15"/>
    </row>
    <row r="63879" spans="2:2">
      <c r="B63879" s="15"/>
    </row>
    <row r="63880" spans="2:2">
      <c r="B63880" s="15"/>
    </row>
    <row r="63881" spans="2:2">
      <c r="B63881" s="15"/>
    </row>
    <row r="63882" spans="2:2">
      <c r="B63882" s="15"/>
    </row>
    <row r="63883" spans="2:2">
      <c r="B63883" s="15"/>
    </row>
    <row r="63884" spans="2:2">
      <c r="B63884" s="15"/>
    </row>
    <row r="63885" spans="2:2">
      <c r="B63885" s="15"/>
    </row>
    <row r="63886" spans="2:2">
      <c r="B63886" s="15"/>
    </row>
    <row r="63887" spans="2:2">
      <c r="B63887" s="15"/>
    </row>
    <row r="63888" spans="2:2">
      <c r="B63888" s="15"/>
    </row>
    <row r="63889" spans="2:2">
      <c r="B63889" s="15"/>
    </row>
    <row r="63890" spans="2:2">
      <c r="B63890" s="15"/>
    </row>
    <row r="63891" spans="2:2">
      <c r="B63891" s="15"/>
    </row>
    <row r="63892" spans="2:2">
      <c r="B63892" s="15"/>
    </row>
    <row r="63893" spans="2:2">
      <c r="B63893" s="15"/>
    </row>
    <row r="63894" spans="2:2">
      <c r="B63894" s="15"/>
    </row>
    <row r="63895" spans="2:2">
      <c r="B63895" s="15"/>
    </row>
    <row r="63896" spans="2:2">
      <c r="B63896" s="15"/>
    </row>
    <row r="63897" spans="2:2">
      <c r="B63897" s="15"/>
    </row>
    <row r="63898" spans="2:2">
      <c r="B63898" s="15"/>
    </row>
    <row r="63899" spans="2:2">
      <c r="B63899" s="15"/>
    </row>
    <row r="63900" spans="2:2">
      <c r="B63900" s="15"/>
    </row>
    <row r="63901" spans="2:2">
      <c r="B63901" s="15"/>
    </row>
    <row r="63902" spans="2:2">
      <c r="B63902" s="15"/>
    </row>
    <row r="63903" spans="2:2">
      <c r="B63903" s="15"/>
    </row>
    <row r="63904" spans="2:2">
      <c r="B63904" s="15"/>
    </row>
    <row r="63905" spans="2:2">
      <c r="B63905" s="15"/>
    </row>
    <row r="63906" spans="2:2">
      <c r="B63906" s="15"/>
    </row>
    <row r="63907" spans="2:2">
      <c r="B63907" s="15"/>
    </row>
    <row r="63908" spans="2:2">
      <c r="B63908" s="15"/>
    </row>
    <row r="63909" spans="2:2">
      <c r="B63909" s="15"/>
    </row>
    <row r="63910" spans="2:2">
      <c r="B63910" s="15"/>
    </row>
    <row r="63911" spans="2:2">
      <c r="B63911" s="15"/>
    </row>
    <row r="63912" spans="2:2">
      <c r="B63912" s="15"/>
    </row>
    <row r="63913" spans="2:2">
      <c r="B63913" s="15"/>
    </row>
    <row r="63914" spans="2:2">
      <c r="B63914" s="15"/>
    </row>
    <row r="63915" spans="2:2">
      <c r="B63915" s="15"/>
    </row>
    <row r="63916" spans="2:2">
      <c r="B63916" s="15"/>
    </row>
    <row r="63917" spans="2:2">
      <c r="B63917" s="15"/>
    </row>
    <row r="63918" spans="2:2">
      <c r="B63918" s="15"/>
    </row>
    <row r="63919" spans="2:2">
      <c r="B63919" s="15"/>
    </row>
    <row r="63920" spans="2:2">
      <c r="B63920" s="15"/>
    </row>
    <row r="63921" spans="2:2">
      <c r="B63921" s="15"/>
    </row>
    <row r="63922" spans="2:2">
      <c r="B63922" s="15"/>
    </row>
    <row r="63923" spans="2:2">
      <c r="B63923" s="15"/>
    </row>
    <row r="63924" spans="2:2">
      <c r="B63924" s="15"/>
    </row>
    <row r="63925" spans="2:2">
      <c r="B63925" s="15"/>
    </row>
    <row r="63926" spans="2:2">
      <c r="B63926" s="15"/>
    </row>
    <row r="63927" spans="2:2">
      <c r="B63927" s="15"/>
    </row>
    <row r="63928" spans="2:2">
      <c r="B63928" s="15"/>
    </row>
    <row r="63929" spans="2:2">
      <c r="B63929" s="15"/>
    </row>
    <row r="63930" spans="2:2">
      <c r="B63930" s="15"/>
    </row>
    <row r="63931" spans="2:2">
      <c r="B63931" s="15"/>
    </row>
    <row r="63932" spans="2:2">
      <c r="B63932" s="15"/>
    </row>
    <row r="63933" spans="2:2">
      <c r="B63933" s="15"/>
    </row>
    <row r="63934" spans="2:2">
      <c r="B63934" s="15"/>
    </row>
    <row r="63935" spans="2:2">
      <c r="B63935" s="15"/>
    </row>
    <row r="63936" spans="2:2">
      <c r="B63936" s="15"/>
    </row>
    <row r="63937" spans="2:2">
      <c r="B63937" s="15"/>
    </row>
    <row r="63938" spans="2:2">
      <c r="B63938" s="15"/>
    </row>
    <row r="63939" spans="2:2">
      <c r="B63939" s="15"/>
    </row>
    <row r="63940" spans="2:2">
      <c r="B63940" s="15"/>
    </row>
    <row r="63941" spans="2:2">
      <c r="B63941" s="15"/>
    </row>
    <row r="63942" spans="2:2">
      <c r="B63942" s="15"/>
    </row>
    <row r="63943" spans="2:2">
      <c r="B63943" s="15"/>
    </row>
    <row r="63944" spans="2:2">
      <c r="B63944" s="15"/>
    </row>
    <row r="63945" spans="2:2">
      <c r="B63945" s="15"/>
    </row>
    <row r="63946" spans="2:2">
      <c r="B63946" s="15"/>
    </row>
    <row r="63947" spans="2:2">
      <c r="B63947" s="15"/>
    </row>
    <row r="63948" spans="2:2">
      <c r="B63948" s="15"/>
    </row>
    <row r="63949" spans="2:2">
      <c r="B63949" s="15"/>
    </row>
    <row r="63950" spans="2:2">
      <c r="B63950" s="15"/>
    </row>
    <row r="63951" spans="2:2">
      <c r="B63951" s="15"/>
    </row>
    <row r="63952" spans="2:2">
      <c r="B63952" s="15"/>
    </row>
    <row r="63953" spans="2:2">
      <c r="B63953" s="15"/>
    </row>
    <row r="63954" spans="2:2">
      <c r="B63954" s="15"/>
    </row>
    <row r="63955" spans="2:2">
      <c r="B63955" s="15"/>
    </row>
    <row r="63956" spans="2:2">
      <c r="B63956" s="15"/>
    </row>
    <row r="63957" spans="2:2">
      <c r="B63957" s="15"/>
    </row>
    <row r="63958" spans="2:2">
      <c r="B63958" s="15"/>
    </row>
    <row r="63959" spans="2:2">
      <c r="B63959" s="15"/>
    </row>
    <row r="63960" spans="2:2">
      <c r="B63960" s="15"/>
    </row>
    <row r="63961" spans="2:2">
      <c r="B63961" s="15"/>
    </row>
    <row r="63962" spans="2:2">
      <c r="B63962" s="15"/>
    </row>
    <row r="63963" spans="2:2">
      <c r="B63963" s="15"/>
    </row>
    <row r="63964" spans="2:2">
      <c r="B63964" s="15"/>
    </row>
    <row r="63965" spans="2:2">
      <c r="B63965" s="15"/>
    </row>
    <row r="63966" spans="2:2">
      <c r="B63966" s="15"/>
    </row>
    <row r="63967" spans="2:2">
      <c r="B63967" s="15"/>
    </row>
    <row r="63968" spans="2:2">
      <c r="B63968" s="15"/>
    </row>
    <row r="63969" spans="2:2">
      <c r="B63969" s="15"/>
    </row>
    <row r="63970" spans="2:2">
      <c r="B63970" s="15"/>
    </row>
    <row r="63971" spans="2:2">
      <c r="B63971" s="15"/>
    </row>
    <row r="63972" spans="2:2">
      <c r="B63972" s="15"/>
    </row>
    <row r="63973" spans="2:2">
      <c r="B63973" s="15"/>
    </row>
    <row r="63974" spans="2:2">
      <c r="B63974" s="15"/>
    </row>
    <row r="63975" spans="2:2">
      <c r="B63975" s="15"/>
    </row>
    <row r="63976" spans="2:2">
      <c r="B63976" s="15"/>
    </row>
    <row r="63977" spans="2:2">
      <c r="B63977" s="15"/>
    </row>
    <row r="63978" spans="2:2">
      <c r="B63978" s="15"/>
    </row>
    <row r="63979" spans="2:2">
      <c r="B63979" s="15"/>
    </row>
    <row r="63980" spans="2:2">
      <c r="B63980" s="15"/>
    </row>
    <row r="63981" spans="2:2">
      <c r="B63981" s="15"/>
    </row>
    <row r="63982" spans="2:2">
      <c r="B63982" s="15"/>
    </row>
    <row r="63983" spans="2:2">
      <c r="B63983" s="15"/>
    </row>
    <row r="63984" spans="2:2">
      <c r="B63984" s="15"/>
    </row>
    <row r="63985" spans="2:2">
      <c r="B63985" s="15"/>
    </row>
    <row r="63986" spans="2:2">
      <c r="B63986" s="15"/>
    </row>
    <row r="63987" spans="2:2">
      <c r="B63987" s="15"/>
    </row>
    <row r="63988" spans="2:2">
      <c r="B63988" s="15"/>
    </row>
    <row r="63989" spans="2:2">
      <c r="B63989" s="15"/>
    </row>
    <row r="63990" spans="2:2">
      <c r="B63990" s="15"/>
    </row>
    <row r="63991" spans="2:2">
      <c r="B63991" s="15"/>
    </row>
    <row r="63992" spans="2:2">
      <c r="B63992" s="15"/>
    </row>
    <row r="63993" spans="2:2">
      <c r="B63993" s="15"/>
    </row>
    <row r="63994" spans="2:2">
      <c r="B63994" s="15"/>
    </row>
    <row r="63995" spans="2:2">
      <c r="B63995" s="15"/>
    </row>
    <row r="63996" spans="2:2">
      <c r="B63996" s="15"/>
    </row>
    <row r="63997" spans="2:2">
      <c r="B63997" s="15"/>
    </row>
    <row r="63998" spans="2:2">
      <c r="B63998" s="15"/>
    </row>
    <row r="63999" spans="2:2">
      <c r="B63999" s="15"/>
    </row>
    <row r="64000" spans="2:2">
      <c r="B64000" s="15"/>
    </row>
    <row r="64001" spans="2:2">
      <c r="B64001" s="15"/>
    </row>
    <row r="64002" spans="2:2">
      <c r="B64002" s="15"/>
    </row>
    <row r="64003" spans="2:2">
      <c r="B64003" s="15"/>
    </row>
    <row r="64004" spans="2:2">
      <c r="B64004" s="15"/>
    </row>
    <row r="64005" spans="2:2">
      <c r="B64005" s="15"/>
    </row>
    <row r="64006" spans="2:2">
      <c r="B64006" s="15"/>
    </row>
    <row r="64007" spans="2:2">
      <c r="B64007" s="15"/>
    </row>
    <row r="64008" spans="2:2">
      <c r="B64008" s="15"/>
    </row>
    <row r="64009" spans="2:2">
      <c r="B64009" s="15"/>
    </row>
    <row r="64010" spans="2:2">
      <c r="B64010" s="15"/>
    </row>
    <row r="64011" spans="2:2">
      <c r="B64011" s="15"/>
    </row>
    <row r="64012" spans="2:2">
      <c r="B64012" s="15"/>
    </row>
    <row r="64013" spans="2:2">
      <c r="B64013" s="15"/>
    </row>
    <row r="64014" spans="2:2">
      <c r="B64014" s="15"/>
    </row>
    <row r="64015" spans="2:2">
      <c r="B64015" s="15"/>
    </row>
    <row r="64016" spans="2:2">
      <c r="B64016" s="15"/>
    </row>
    <row r="64017" spans="2:2">
      <c r="B64017" s="15"/>
    </row>
    <row r="64018" spans="2:2">
      <c r="B64018" s="15"/>
    </row>
    <row r="64019" spans="2:2">
      <c r="B64019" s="15"/>
    </row>
    <row r="64020" spans="2:2">
      <c r="B64020" s="15"/>
    </row>
    <row r="64021" spans="2:2">
      <c r="B64021" s="15"/>
    </row>
    <row r="64022" spans="2:2">
      <c r="B64022" s="15"/>
    </row>
    <row r="64023" spans="2:2">
      <c r="B64023" s="15"/>
    </row>
    <row r="64024" spans="2:2">
      <c r="B64024" s="15"/>
    </row>
    <row r="64025" spans="2:2">
      <c r="B64025" s="15"/>
    </row>
    <row r="64026" spans="2:2">
      <c r="B64026" s="15"/>
    </row>
    <row r="64027" spans="2:2">
      <c r="B64027" s="15"/>
    </row>
    <row r="64028" spans="2:2">
      <c r="B64028" s="15"/>
    </row>
    <row r="64029" spans="2:2">
      <c r="B64029" s="15"/>
    </row>
    <row r="64030" spans="2:2">
      <c r="B64030" s="15"/>
    </row>
    <row r="64031" spans="2:2">
      <c r="B64031" s="15"/>
    </row>
    <row r="64032" spans="2:2">
      <c r="B64032" s="15"/>
    </row>
    <row r="64033" spans="2:2">
      <c r="B64033" s="15"/>
    </row>
    <row r="64034" spans="2:2">
      <c r="B64034" s="15"/>
    </row>
    <row r="64035" spans="2:2">
      <c r="B64035" s="15"/>
    </row>
    <row r="64036" spans="2:2">
      <c r="B64036" s="15"/>
    </row>
    <row r="64037" spans="2:2">
      <c r="B64037" s="15"/>
    </row>
    <row r="64038" spans="2:2">
      <c r="B64038" s="15"/>
    </row>
    <row r="64039" spans="2:2">
      <c r="B64039" s="15"/>
    </row>
    <row r="64040" spans="2:2">
      <c r="B64040" s="15"/>
    </row>
    <row r="64041" spans="2:2">
      <c r="B64041" s="15"/>
    </row>
    <row r="64042" spans="2:2">
      <c r="B64042" s="15"/>
    </row>
    <row r="64043" spans="2:2">
      <c r="B64043" s="15"/>
    </row>
    <row r="64044" spans="2:2">
      <c r="B64044" s="15"/>
    </row>
    <row r="64045" spans="2:2">
      <c r="B64045" s="15"/>
    </row>
    <row r="64046" spans="2:2">
      <c r="B64046" s="15"/>
    </row>
    <row r="64047" spans="2:2">
      <c r="B64047" s="15"/>
    </row>
    <row r="64048" spans="2:2">
      <c r="B64048" s="15"/>
    </row>
    <row r="64049" spans="2:2">
      <c r="B64049" s="15"/>
    </row>
    <row r="64050" spans="2:2">
      <c r="B64050" s="15"/>
    </row>
    <row r="64051" spans="2:2">
      <c r="B64051" s="15"/>
    </row>
    <row r="64052" spans="2:2">
      <c r="B64052" s="15"/>
    </row>
    <row r="64053" spans="2:2">
      <c r="B64053" s="15"/>
    </row>
    <row r="64054" spans="2:2">
      <c r="B64054" s="15"/>
    </row>
    <row r="64055" spans="2:2">
      <c r="B64055" s="15"/>
    </row>
    <row r="64056" spans="2:2">
      <c r="B64056" s="15"/>
    </row>
    <row r="64057" spans="2:2">
      <c r="B64057" s="15"/>
    </row>
    <row r="64058" spans="2:2">
      <c r="B64058" s="15"/>
    </row>
    <row r="64059" spans="2:2">
      <c r="B64059" s="15"/>
    </row>
    <row r="64060" spans="2:2">
      <c r="B64060" s="15"/>
    </row>
    <row r="64061" spans="2:2">
      <c r="B64061" s="15"/>
    </row>
    <row r="64062" spans="2:2">
      <c r="B64062" s="15"/>
    </row>
    <row r="64063" spans="2:2">
      <c r="B64063" s="15"/>
    </row>
    <row r="64064" spans="2:2">
      <c r="B64064" s="15"/>
    </row>
    <row r="64065" spans="2:2">
      <c r="B64065" s="15"/>
    </row>
    <row r="64066" spans="2:2">
      <c r="B64066" s="15"/>
    </row>
    <row r="64067" spans="2:2">
      <c r="B64067" s="15"/>
    </row>
    <row r="64068" spans="2:2">
      <c r="B64068" s="15"/>
    </row>
    <row r="64069" spans="2:2">
      <c r="B64069" s="15"/>
    </row>
    <row r="64070" spans="2:2">
      <c r="B64070" s="15"/>
    </row>
    <row r="64071" spans="2:2">
      <c r="B64071" s="15"/>
    </row>
    <row r="64072" spans="2:2">
      <c r="B64072" s="15"/>
    </row>
    <row r="64073" spans="2:2">
      <c r="B64073" s="15"/>
    </row>
    <row r="64074" spans="2:2">
      <c r="B64074" s="15"/>
    </row>
    <row r="64075" spans="2:2">
      <c r="B64075" s="15"/>
    </row>
    <row r="64076" spans="2:2">
      <c r="B64076" s="15"/>
    </row>
    <row r="64077" spans="2:2">
      <c r="B64077" s="15"/>
    </row>
    <row r="64078" spans="2:2">
      <c r="B64078" s="15"/>
    </row>
    <row r="64079" spans="2:2">
      <c r="B64079" s="15"/>
    </row>
    <row r="64080" spans="2:2">
      <c r="B64080" s="15"/>
    </row>
    <row r="64081" spans="2:2">
      <c r="B64081" s="15"/>
    </row>
    <row r="64082" spans="2:2">
      <c r="B64082" s="15"/>
    </row>
    <row r="64083" spans="2:2">
      <c r="B64083" s="15"/>
    </row>
    <row r="64084" spans="2:2">
      <c r="B64084" s="15"/>
    </row>
    <row r="64085" spans="2:2">
      <c r="B64085" s="15"/>
    </row>
    <row r="64086" spans="2:2">
      <c r="B64086" s="15"/>
    </row>
    <row r="64087" spans="2:2">
      <c r="B64087" s="15"/>
    </row>
    <row r="64088" spans="2:2">
      <c r="B64088" s="15"/>
    </row>
    <row r="64089" spans="2:2">
      <c r="B64089" s="15"/>
    </row>
    <row r="64090" spans="2:2">
      <c r="B64090" s="15"/>
    </row>
    <row r="64091" spans="2:2">
      <c r="B64091" s="15"/>
    </row>
    <row r="64092" spans="2:2">
      <c r="B64092" s="15"/>
    </row>
    <row r="64093" spans="2:2">
      <c r="B64093" s="15"/>
    </row>
    <row r="64094" spans="2:2">
      <c r="B64094" s="15"/>
    </row>
    <row r="64095" spans="2:2">
      <c r="B64095" s="15"/>
    </row>
    <row r="64096" spans="2:2">
      <c r="B64096" s="15"/>
    </row>
    <row r="64097" spans="2:2">
      <c r="B64097" s="15"/>
    </row>
    <row r="64098" spans="2:2">
      <c r="B64098" s="15"/>
    </row>
    <row r="64099" spans="2:2">
      <c r="B64099" s="15"/>
    </row>
    <row r="64100" spans="2:2">
      <c r="B64100" s="15"/>
    </row>
    <row r="64101" spans="2:2">
      <c r="B64101" s="15"/>
    </row>
    <row r="64102" spans="2:2">
      <c r="B64102" s="15"/>
    </row>
    <row r="64103" spans="2:2">
      <c r="B64103" s="15"/>
    </row>
    <row r="64104" spans="2:2">
      <c r="B64104" s="15"/>
    </row>
    <row r="64105" spans="2:2">
      <c r="B64105" s="15"/>
    </row>
    <row r="64106" spans="2:2">
      <c r="B64106" s="15"/>
    </row>
    <row r="64107" spans="2:2">
      <c r="B64107" s="15"/>
    </row>
    <row r="64108" spans="2:2">
      <c r="B64108" s="15"/>
    </row>
    <row r="64109" spans="2:2">
      <c r="B64109" s="15"/>
    </row>
    <row r="64110" spans="2:2">
      <c r="B64110" s="15"/>
    </row>
    <row r="64111" spans="2:2">
      <c r="B64111" s="15"/>
    </row>
    <row r="64112" spans="2:2">
      <c r="B64112" s="15"/>
    </row>
    <row r="64113" spans="2:2">
      <c r="B64113" s="15"/>
    </row>
    <row r="64114" spans="2:2">
      <c r="B64114" s="15"/>
    </row>
    <row r="64115" spans="2:2">
      <c r="B64115" s="15"/>
    </row>
    <row r="64116" spans="2:2">
      <c r="B64116" s="15"/>
    </row>
    <row r="64117" spans="2:2">
      <c r="B64117" s="15"/>
    </row>
    <row r="64118" spans="2:2">
      <c r="B64118" s="15"/>
    </row>
    <row r="64119" spans="2:2">
      <c r="B64119" s="15"/>
    </row>
    <row r="64120" spans="2:2">
      <c r="B64120" s="15"/>
    </row>
    <row r="64121" spans="2:2">
      <c r="B64121" s="15"/>
    </row>
    <row r="64122" spans="2:2">
      <c r="B64122" s="15"/>
    </row>
    <row r="64123" spans="2:2">
      <c r="B64123" s="15"/>
    </row>
    <row r="64124" spans="2:2">
      <c r="B64124" s="15"/>
    </row>
    <row r="64125" spans="2:2">
      <c r="B64125" s="15"/>
    </row>
    <row r="64126" spans="2:2">
      <c r="B64126" s="15"/>
    </row>
    <row r="64127" spans="2:2">
      <c r="B64127" s="15"/>
    </row>
    <row r="64128" spans="2:2">
      <c r="B64128" s="15"/>
    </row>
    <row r="64129" spans="2:2">
      <c r="B64129" s="15"/>
    </row>
    <row r="64130" spans="2:2">
      <c r="B64130" s="15"/>
    </row>
    <row r="64131" spans="2:2">
      <c r="B64131" s="15"/>
    </row>
    <row r="64132" spans="2:2">
      <c r="B64132" s="15"/>
    </row>
    <row r="64133" spans="2:2">
      <c r="B64133" s="15"/>
    </row>
    <row r="64134" spans="2:2">
      <c r="B64134" s="15"/>
    </row>
    <row r="64135" spans="2:2">
      <c r="B64135" s="15"/>
    </row>
    <row r="64136" spans="2:2">
      <c r="B64136" s="15"/>
    </row>
    <row r="64137" spans="2:2">
      <c r="B64137" s="15"/>
    </row>
    <row r="64138" spans="2:2">
      <c r="B64138" s="15"/>
    </row>
    <row r="64139" spans="2:2">
      <c r="B64139" s="15"/>
    </row>
    <row r="64140" spans="2:2">
      <c r="B64140" s="15"/>
    </row>
    <row r="64141" spans="2:2">
      <c r="B64141" s="15"/>
    </row>
    <row r="64142" spans="2:2">
      <c r="B64142" s="15"/>
    </row>
    <row r="64143" spans="2:2">
      <c r="B64143" s="15"/>
    </row>
    <row r="64144" spans="2:2">
      <c r="B64144" s="15"/>
    </row>
    <row r="64145" spans="2:2">
      <c r="B64145" s="15"/>
    </row>
    <row r="64146" spans="2:2">
      <c r="B64146" s="15"/>
    </row>
    <row r="64147" spans="2:2">
      <c r="B64147" s="15"/>
    </row>
    <row r="64148" spans="2:2">
      <c r="B64148" s="15"/>
    </row>
    <row r="64149" spans="2:2">
      <c r="B64149" s="15"/>
    </row>
    <row r="64150" spans="2:2">
      <c r="B64150" s="15"/>
    </row>
    <row r="64151" spans="2:2">
      <c r="B64151" s="15"/>
    </row>
    <row r="64152" spans="2:2">
      <c r="B64152" s="15"/>
    </row>
    <row r="64153" spans="2:2">
      <c r="B64153" s="15"/>
    </row>
    <row r="64154" spans="2:2">
      <c r="B64154" s="15"/>
    </row>
    <row r="64155" spans="2:2">
      <c r="B64155" s="15"/>
    </row>
    <row r="64156" spans="2:2">
      <c r="B64156" s="15"/>
    </row>
    <row r="64157" spans="2:2">
      <c r="B64157" s="15"/>
    </row>
    <row r="64158" spans="2:2">
      <c r="B64158" s="15"/>
    </row>
    <row r="64159" spans="2:2">
      <c r="B64159" s="15"/>
    </row>
    <row r="64160" spans="2:2">
      <c r="B64160" s="15"/>
    </row>
    <row r="64161" spans="2:2">
      <c r="B64161" s="15"/>
    </row>
    <row r="64162" spans="2:2">
      <c r="B64162" s="15"/>
    </row>
    <row r="64163" spans="2:2">
      <c r="B64163" s="15"/>
    </row>
    <row r="64164" spans="2:2">
      <c r="B64164" s="15"/>
    </row>
    <row r="64165" spans="2:2">
      <c r="B64165" s="15"/>
    </row>
    <row r="64166" spans="2:2">
      <c r="B64166" s="15"/>
    </row>
    <row r="64167" spans="2:2">
      <c r="B64167" s="15"/>
    </row>
    <row r="64168" spans="2:2">
      <c r="B64168" s="15"/>
    </row>
    <row r="64169" spans="2:2">
      <c r="B64169" s="15"/>
    </row>
    <row r="64170" spans="2:2">
      <c r="B64170" s="15"/>
    </row>
    <row r="64171" spans="2:2">
      <c r="B64171" s="15"/>
    </row>
    <row r="64172" spans="2:2">
      <c r="B64172" s="15"/>
    </row>
    <row r="64173" spans="2:2">
      <c r="B64173" s="15"/>
    </row>
    <row r="64174" spans="2:2">
      <c r="B64174" s="15"/>
    </row>
    <row r="64175" spans="2:2">
      <c r="B64175" s="15"/>
    </row>
    <row r="64176" spans="2:2">
      <c r="B64176" s="15"/>
    </row>
    <row r="64177" spans="2:2">
      <c r="B64177" s="15"/>
    </row>
    <row r="64178" spans="2:2">
      <c r="B64178" s="15"/>
    </row>
    <row r="64179" spans="2:2">
      <c r="B64179" s="15"/>
    </row>
    <row r="64180" spans="2:2">
      <c r="B64180" s="15"/>
    </row>
    <row r="64181" spans="2:2">
      <c r="B64181" s="15"/>
    </row>
    <row r="64182" spans="2:2">
      <c r="B64182" s="15"/>
    </row>
    <row r="64183" spans="2:2">
      <c r="B64183" s="15"/>
    </row>
    <row r="64184" spans="2:2">
      <c r="B64184" s="15"/>
    </row>
    <row r="64185" spans="2:2">
      <c r="B64185" s="15"/>
    </row>
    <row r="64186" spans="2:2">
      <c r="B64186" s="15"/>
    </row>
    <row r="64187" spans="2:2">
      <c r="B64187" s="15"/>
    </row>
    <row r="64188" spans="2:2">
      <c r="B64188" s="15"/>
    </row>
    <row r="64189" spans="2:2">
      <c r="B64189" s="15"/>
    </row>
    <row r="64190" spans="2:2">
      <c r="B64190" s="15"/>
    </row>
    <row r="64191" spans="2:2">
      <c r="B64191" s="15"/>
    </row>
    <row r="64192" spans="2:2">
      <c r="B64192" s="15"/>
    </row>
    <row r="64193" spans="2:2">
      <c r="B64193" s="15"/>
    </row>
    <row r="64194" spans="2:2">
      <c r="B64194" s="15"/>
    </row>
    <row r="64195" spans="2:2">
      <c r="B64195" s="15"/>
    </row>
    <row r="64196" spans="2:2">
      <c r="B64196" s="15"/>
    </row>
    <row r="64197" spans="2:2">
      <c r="B64197" s="15"/>
    </row>
    <row r="64198" spans="2:2">
      <c r="B64198" s="15"/>
    </row>
    <row r="64199" spans="2:2">
      <c r="B64199" s="15"/>
    </row>
    <row r="64200" spans="2:2">
      <c r="B64200" s="15"/>
    </row>
    <row r="64201" spans="2:2">
      <c r="B64201" s="15"/>
    </row>
    <row r="64202" spans="2:2">
      <c r="B64202" s="15"/>
    </row>
    <row r="64203" spans="2:2">
      <c r="B64203" s="15"/>
    </row>
    <row r="64204" spans="2:2">
      <c r="B64204" s="15"/>
    </row>
    <row r="64205" spans="2:2">
      <c r="B64205" s="15"/>
    </row>
    <row r="64206" spans="2:2">
      <c r="B64206" s="15"/>
    </row>
    <row r="64207" spans="2:2">
      <c r="B64207" s="15"/>
    </row>
    <row r="64208" spans="2:2">
      <c r="B64208" s="15"/>
    </row>
    <row r="64209" spans="2:2">
      <c r="B64209" s="15"/>
    </row>
    <row r="64210" spans="2:2">
      <c r="B64210" s="15"/>
    </row>
    <row r="64211" spans="2:2">
      <c r="B64211" s="15"/>
    </row>
    <row r="64212" spans="2:2">
      <c r="B64212" s="15"/>
    </row>
    <row r="64213" spans="2:2">
      <c r="B64213" s="15"/>
    </row>
    <row r="64214" spans="2:2">
      <c r="B64214" s="15"/>
    </row>
    <row r="64215" spans="2:2">
      <c r="B64215" s="15"/>
    </row>
    <row r="64216" spans="2:2">
      <c r="B64216" s="15"/>
    </row>
    <row r="64217" spans="2:2">
      <c r="B64217" s="15"/>
    </row>
    <row r="64218" spans="2:2">
      <c r="B64218" s="15"/>
    </row>
    <row r="64219" spans="2:2">
      <c r="B64219" s="15"/>
    </row>
    <row r="64220" spans="2:2">
      <c r="B64220" s="15"/>
    </row>
    <row r="64221" spans="2:2">
      <c r="B64221" s="15"/>
    </row>
    <row r="64222" spans="2:2">
      <c r="B64222" s="15"/>
    </row>
    <row r="64223" spans="2:2">
      <c r="B64223" s="15"/>
    </row>
    <row r="64224" spans="2:2">
      <c r="B64224" s="15"/>
    </row>
    <row r="64225" spans="2:2">
      <c r="B64225" s="15"/>
    </row>
    <row r="64226" spans="2:2">
      <c r="B64226" s="15"/>
    </row>
    <row r="64227" spans="2:2">
      <c r="B64227" s="15"/>
    </row>
    <row r="64228" spans="2:2">
      <c r="B64228" s="15"/>
    </row>
    <row r="64229" spans="2:2">
      <c r="B64229" s="15"/>
    </row>
    <row r="64230" spans="2:2">
      <c r="B64230" s="15"/>
    </row>
    <row r="64231" spans="2:2">
      <c r="B64231" s="15"/>
    </row>
    <row r="64232" spans="2:2">
      <c r="B64232" s="15"/>
    </row>
    <row r="64233" spans="2:2">
      <c r="B64233" s="15"/>
    </row>
    <row r="64234" spans="2:2">
      <c r="B64234" s="15"/>
    </row>
    <row r="64235" spans="2:2">
      <c r="B64235" s="15"/>
    </row>
    <row r="64236" spans="2:2">
      <c r="B64236" s="15"/>
    </row>
    <row r="64237" spans="2:2">
      <c r="B64237" s="15"/>
    </row>
    <row r="64238" spans="2:2">
      <c r="B64238" s="15"/>
    </row>
    <row r="64239" spans="2:2">
      <c r="B64239" s="15"/>
    </row>
    <row r="64240" spans="2:2">
      <c r="B64240" s="15"/>
    </row>
    <row r="64241" spans="2:2">
      <c r="B64241" s="15"/>
    </row>
    <row r="64242" spans="2:2">
      <c r="B64242" s="15"/>
    </row>
    <row r="64243" spans="2:2">
      <c r="B64243" s="15"/>
    </row>
    <row r="64244" spans="2:2">
      <c r="B64244" s="15"/>
    </row>
    <row r="64245" spans="2:2">
      <c r="B64245" s="15"/>
    </row>
    <row r="64246" spans="2:2">
      <c r="B64246" s="15"/>
    </row>
    <row r="64247" spans="2:2">
      <c r="B64247" s="15"/>
    </row>
    <row r="64248" spans="2:2">
      <c r="B64248" s="15"/>
    </row>
    <row r="64249" spans="2:2">
      <c r="B64249" s="15"/>
    </row>
    <row r="64250" spans="2:2">
      <c r="B64250" s="15"/>
    </row>
    <row r="64251" spans="2:2">
      <c r="B64251" s="15"/>
    </row>
    <row r="64252" spans="2:2">
      <c r="B64252" s="15"/>
    </row>
    <row r="64253" spans="2:2">
      <c r="B64253" s="15"/>
    </row>
    <row r="64254" spans="2:2">
      <c r="B64254" s="15"/>
    </row>
    <row r="64255" spans="2:2">
      <c r="B64255" s="15"/>
    </row>
    <row r="64256" spans="2:2">
      <c r="B64256" s="15"/>
    </row>
    <row r="64257" spans="2:2">
      <c r="B64257" s="15"/>
    </row>
    <row r="64258" spans="2:2">
      <c r="B64258" s="15"/>
    </row>
    <row r="64259" spans="2:2">
      <c r="B64259" s="15"/>
    </row>
    <row r="64260" spans="2:2">
      <c r="B64260" s="15"/>
    </row>
    <row r="64261" spans="2:2">
      <c r="B64261" s="15"/>
    </row>
    <row r="64262" spans="2:2">
      <c r="B64262" s="15"/>
    </row>
    <row r="64263" spans="2:2">
      <c r="B64263" s="15"/>
    </row>
    <row r="64264" spans="2:2">
      <c r="B64264" s="15"/>
    </row>
    <row r="64265" spans="2:2">
      <c r="B64265" s="15"/>
    </row>
    <row r="64266" spans="2:2">
      <c r="B64266" s="15"/>
    </row>
    <row r="64267" spans="2:2">
      <c r="B64267" s="15"/>
    </row>
    <row r="64268" spans="2:2">
      <c r="B64268" s="15"/>
    </row>
    <row r="64269" spans="2:2">
      <c r="B64269" s="15"/>
    </row>
    <row r="64270" spans="2:2">
      <c r="B64270" s="15"/>
    </row>
    <row r="64271" spans="2:2">
      <c r="B64271" s="15"/>
    </row>
    <row r="64272" spans="2:2">
      <c r="B64272" s="15"/>
    </row>
    <row r="64273" spans="2:2">
      <c r="B64273" s="15"/>
    </row>
    <row r="64274" spans="2:2">
      <c r="B64274" s="15"/>
    </row>
    <row r="64275" spans="2:2">
      <c r="B64275" s="15"/>
    </row>
    <row r="64276" spans="2:2">
      <c r="B64276" s="15"/>
    </row>
    <row r="64277" spans="2:2">
      <c r="B64277" s="15"/>
    </row>
    <row r="64278" spans="2:2">
      <c r="B64278" s="15"/>
    </row>
    <row r="64279" spans="2:2">
      <c r="B64279" s="15"/>
    </row>
    <row r="64280" spans="2:2">
      <c r="B64280" s="15"/>
    </row>
    <row r="64281" spans="2:2">
      <c r="B64281" s="15"/>
    </row>
    <row r="64282" spans="2:2">
      <c r="B64282" s="15"/>
    </row>
    <row r="64283" spans="2:2">
      <c r="B64283" s="15"/>
    </row>
    <row r="64284" spans="2:2">
      <c r="B64284" s="15"/>
    </row>
    <row r="64285" spans="2:2">
      <c r="B64285" s="15"/>
    </row>
    <row r="64286" spans="2:2">
      <c r="B64286" s="15"/>
    </row>
    <row r="64287" spans="2:2">
      <c r="B64287" s="15"/>
    </row>
    <row r="64288" spans="2:2">
      <c r="B64288" s="15"/>
    </row>
    <row r="64289" spans="2:2">
      <c r="B64289" s="15"/>
    </row>
    <row r="64290" spans="2:2">
      <c r="B64290" s="15"/>
    </row>
    <row r="64291" spans="2:2">
      <c r="B64291" s="15"/>
    </row>
    <row r="64292" spans="2:2">
      <c r="B64292" s="15"/>
    </row>
    <row r="64293" spans="2:2">
      <c r="B64293" s="15"/>
    </row>
    <row r="64294" spans="2:2">
      <c r="B64294" s="15"/>
    </row>
    <row r="64295" spans="2:2">
      <c r="B64295" s="15"/>
    </row>
    <row r="64296" spans="2:2">
      <c r="B64296" s="15"/>
    </row>
    <row r="64297" spans="2:2">
      <c r="B64297" s="15"/>
    </row>
    <row r="64298" spans="2:2">
      <c r="B64298" s="15"/>
    </row>
    <row r="64299" spans="2:2">
      <c r="B64299" s="15"/>
    </row>
    <row r="64300" spans="2:2">
      <c r="B64300" s="15"/>
    </row>
    <row r="64301" spans="2:2">
      <c r="B64301" s="15"/>
    </row>
    <row r="64302" spans="2:2">
      <c r="B64302" s="15"/>
    </row>
    <row r="64303" spans="2:2">
      <c r="B64303" s="15"/>
    </row>
    <row r="64304" spans="2:2">
      <c r="B64304" s="15"/>
    </row>
    <row r="64305" spans="2:2">
      <c r="B64305" s="15"/>
    </row>
    <row r="64306" spans="2:2">
      <c r="B64306" s="15"/>
    </row>
    <row r="64307" spans="2:2">
      <c r="B64307" s="15"/>
    </row>
    <row r="64308" spans="2:2">
      <c r="B64308" s="15"/>
    </row>
    <row r="64309" spans="2:2">
      <c r="B64309" s="15"/>
    </row>
    <row r="64310" spans="2:2">
      <c r="B64310" s="15"/>
    </row>
    <row r="64311" spans="2:2">
      <c r="B64311" s="15"/>
    </row>
    <row r="64312" spans="2:2">
      <c r="B64312" s="15"/>
    </row>
    <row r="64313" spans="2:2">
      <c r="B64313" s="15"/>
    </row>
    <row r="64314" spans="2:2">
      <c r="B64314" s="15"/>
    </row>
    <row r="64315" spans="2:2">
      <c r="B64315" s="15"/>
    </row>
    <row r="64316" spans="2:2">
      <c r="B64316" s="15"/>
    </row>
    <row r="64317" spans="2:2">
      <c r="B64317" s="15"/>
    </row>
    <row r="64318" spans="2:2">
      <c r="B64318" s="15"/>
    </row>
    <row r="64319" spans="2:2">
      <c r="B64319" s="15"/>
    </row>
    <row r="64320" spans="2:2">
      <c r="B64320" s="15"/>
    </row>
    <row r="64321" spans="2:2">
      <c r="B64321" s="15"/>
    </row>
    <row r="64322" spans="2:2">
      <c r="B64322" s="15"/>
    </row>
    <row r="64323" spans="2:2">
      <c r="B64323" s="15"/>
    </row>
    <row r="64324" spans="2:2">
      <c r="B64324" s="15"/>
    </row>
    <row r="64325" spans="2:2">
      <c r="B64325" s="15"/>
    </row>
    <row r="64326" spans="2:2">
      <c r="B64326" s="15"/>
    </row>
    <row r="64327" spans="2:2">
      <c r="B64327" s="15"/>
    </row>
    <row r="64328" spans="2:2">
      <c r="B64328" s="15"/>
    </row>
    <row r="64329" spans="2:2">
      <c r="B64329" s="15"/>
    </row>
    <row r="64330" spans="2:2">
      <c r="B64330" s="15"/>
    </row>
    <row r="64331" spans="2:2">
      <c r="B64331" s="15"/>
    </row>
    <row r="64332" spans="2:2">
      <c r="B64332" s="15"/>
    </row>
    <row r="64333" spans="2:2">
      <c r="B64333" s="15"/>
    </row>
    <row r="64334" spans="2:2">
      <c r="B64334" s="15"/>
    </row>
    <row r="64335" spans="2:2">
      <c r="B64335" s="15"/>
    </row>
    <row r="64336" spans="2:2">
      <c r="B64336" s="15"/>
    </row>
    <row r="64337" spans="2:2">
      <c r="B64337" s="15"/>
    </row>
    <row r="64338" spans="2:2">
      <c r="B64338" s="15"/>
    </row>
    <row r="64339" spans="2:2">
      <c r="B64339" s="15"/>
    </row>
    <row r="64340" spans="2:2">
      <c r="B64340" s="15"/>
    </row>
    <row r="64341" spans="2:2">
      <c r="B64341" s="15"/>
    </row>
    <row r="64342" spans="2:2">
      <c r="B64342" s="15"/>
    </row>
    <row r="64343" spans="2:2">
      <c r="B64343" s="15"/>
    </row>
    <row r="64344" spans="2:2">
      <c r="B64344" s="15"/>
    </row>
    <row r="64345" spans="2:2">
      <c r="B64345" s="15"/>
    </row>
    <row r="64346" spans="2:2">
      <c r="B64346" s="15"/>
    </row>
    <row r="64347" spans="2:2">
      <c r="B64347" s="15"/>
    </row>
    <row r="64348" spans="2:2">
      <c r="B64348" s="15"/>
    </row>
    <row r="64349" spans="2:2">
      <c r="B64349" s="15"/>
    </row>
    <row r="64350" spans="2:2">
      <c r="B64350" s="15"/>
    </row>
    <row r="64351" spans="2:2">
      <c r="B64351" s="15"/>
    </row>
    <row r="64352" spans="2:2">
      <c r="B64352" s="15"/>
    </row>
    <row r="64353" spans="2:2">
      <c r="B64353" s="15"/>
    </row>
    <row r="64354" spans="2:2">
      <c r="B64354" s="15"/>
    </row>
    <row r="64355" spans="2:2">
      <c r="B64355" s="15"/>
    </row>
    <row r="64356" spans="2:2">
      <c r="B64356" s="15"/>
    </row>
    <row r="64357" spans="2:2">
      <c r="B64357" s="15"/>
    </row>
    <row r="64358" spans="2:2">
      <c r="B64358" s="15"/>
    </row>
    <row r="64359" spans="2:2">
      <c r="B64359" s="15"/>
    </row>
    <row r="64360" spans="2:2">
      <c r="B64360" s="15"/>
    </row>
    <row r="64361" spans="2:2">
      <c r="B64361" s="15"/>
    </row>
    <row r="64362" spans="2:2">
      <c r="B64362" s="15"/>
    </row>
    <row r="64363" spans="2:2">
      <c r="B64363" s="15"/>
    </row>
    <row r="64364" spans="2:2">
      <c r="B64364" s="15"/>
    </row>
    <row r="64365" spans="2:2">
      <c r="B64365" s="15"/>
    </row>
    <row r="64366" spans="2:2">
      <c r="B64366" s="15"/>
    </row>
    <row r="64367" spans="2:2">
      <c r="B64367" s="15"/>
    </row>
    <row r="64368" spans="2:2">
      <c r="B64368" s="15"/>
    </row>
    <row r="64369" spans="2:2">
      <c r="B64369" s="15"/>
    </row>
    <row r="64370" spans="2:2">
      <c r="B64370" s="15"/>
    </row>
    <row r="64371" spans="2:2">
      <c r="B64371" s="15"/>
    </row>
    <row r="64372" spans="2:2">
      <c r="B64372" s="15"/>
    </row>
    <row r="64373" spans="2:2">
      <c r="B64373" s="15"/>
    </row>
    <row r="64374" spans="2:2">
      <c r="B64374" s="15"/>
    </row>
    <row r="64375" spans="2:2">
      <c r="B64375" s="15"/>
    </row>
    <row r="64376" spans="2:2">
      <c r="B64376" s="15"/>
    </row>
    <row r="64377" spans="2:2">
      <c r="B64377" s="15"/>
    </row>
    <row r="64378" spans="2:2">
      <c r="B64378" s="15"/>
    </row>
    <row r="64379" spans="2:2">
      <c r="B64379" s="15"/>
    </row>
    <row r="64380" spans="2:2">
      <c r="B64380" s="15"/>
    </row>
    <row r="64381" spans="2:2">
      <c r="B64381" s="15"/>
    </row>
    <row r="64382" spans="2:2">
      <c r="B64382" s="15"/>
    </row>
    <row r="64383" spans="2:2">
      <c r="B64383" s="15"/>
    </row>
    <row r="64384" spans="2:2">
      <c r="B64384" s="15"/>
    </row>
    <row r="64385" spans="2:2">
      <c r="B64385" s="15"/>
    </row>
    <row r="64386" spans="2:2">
      <c r="B64386" s="15"/>
    </row>
    <row r="64387" spans="2:2">
      <c r="B64387" s="15"/>
    </row>
    <row r="64388" spans="2:2">
      <c r="B64388" s="15"/>
    </row>
    <row r="64389" spans="2:2">
      <c r="B64389" s="15"/>
    </row>
    <row r="64390" spans="2:2">
      <c r="B64390" s="15"/>
    </row>
    <row r="64391" spans="2:2">
      <c r="B64391" s="15"/>
    </row>
    <row r="64392" spans="2:2">
      <c r="B64392" s="15"/>
    </row>
    <row r="64393" spans="2:2">
      <c r="B64393" s="15"/>
    </row>
    <row r="64394" spans="2:2">
      <c r="B64394" s="15"/>
    </row>
    <row r="64395" spans="2:2">
      <c r="B64395" s="15"/>
    </row>
    <row r="64396" spans="2:2">
      <c r="B64396" s="15"/>
    </row>
    <row r="64397" spans="2:2">
      <c r="B64397" s="15"/>
    </row>
    <row r="64398" spans="2:2">
      <c r="B64398" s="15"/>
    </row>
    <row r="64399" spans="2:2">
      <c r="B64399" s="15"/>
    </row>
    <row r="64400" spans="2:2">
      <c r="B64400" s="15"/>
    </row>
    <row r="64401" spans="2:2">
      <c r="B64401" s="15"/>
    </row>
    <row r="64402" spans="2:2">
      <c r="B64402" s="15"/>
    </row>
    <row r="64403" spans="2:2">
      <c r="B64403" s="15"/>
    </row>
    <row r="64404" spans="2:2">
      <c r="B64404" s="15"/>
    </row>
    <row r="64405" spans="2:2">
      <c r="B64405" s="15"/>
    </row>
    <row r="64406" spans="2:2">
      <c r="B64406" s="15"/>
    </row>
    <row r="64407" spans="2:2">
      <c r="B64407" s="15"/>
    </row>
    <row r="64408" spans="2:2">
      <c r="B64408" s="15"/>
    </row>
    <row r="64409" spans="2:2">
      <c r="B64409" s="15"/>
    </row>
    <row r="64410" spans="2:2">
      <c r="B64410" s="15"/>
    </row>
    <row r="64411" spans="2:2">
      <c r="B64411" s="15"/>
    </row>
    <row r="64412" spans="2:2">
      <c r="B64412" s="15"/>
    </row>
    <row r="64413" spans="2:2">
      <c r="B64413" s="15"/>
    </row>
    <row r="64414" spans="2:2">
      <c r="B64414" s="15"/>
    </row>
    <row r="64415" spans="2:2">
      <c r="B64415" s="15"/>
    </row>
    <row r="64416" spans="2:2">
      <c r="B64416" s="15"/>
    </row>
    <row r="64417" spans="2:2">
      <c r="B64417" s="15"/>
    </row>
    <row r="64418" spans="2:2">
      <c r="B64418" s="15"/>
    </row>
    <row r="64419" spans="2:2">
      <c r="B64419" s="15"/>
    </row>
    <row r="64420" spans="2:2">
      <c r="B64420" s="15"/>
    </row>
    <row r="64421" spans="2:2">
      <c r="B64421" s="15"/>
    </row>
    <row r="64422" spans="2:2">
      <c r="B64422" s="15"/>
    </row>
    <row r="64423" spans="2:2">
      <c r="B64423" s="15"/>
    </row>
    <row r="64424" spans="2:2">
      <c r="B64424" s="15"/>
    </row>
    <row r="64425" spans="2:2">
      <c r="B64425" s="15"/>
    </row>
    <row r="64426" spans="2:2">
      <c r="B64426" s="15"/>
    </row>
    <row r="64427" spans="2:2">
      <c r="B64427" s="15"/>
    </row>
    <row r="64428" spans="2:2">
      <c r="B64428" s="15"/>
    </row>
    <row r="64429" spans="2:2">
      <c r="B64429" s="15"/>
    </row>
    <row r="64430" spans="2:2">
      <c r="B64430" s="15"/>
    </row>
    <row r="64431" spans="2:2">
      <c r="B64431" s="15"/>
    </row>
    <row r="64432" spans="2:2">
      <c r="B64432" s="15"/>
    </row>
    <row r="64433" spans="2:2">
      <c r="B64433" s="15"/>
    </row>
    <row r="64434" spans="2:2">
      <c r="B64434" s="15"/>
    </row>
    <row r="64435" spans="2:2">
      <c r="B64435" s="15"/>
    </row>
    <row r="64436" spans="2:2">
      <c r="B64436" s="15"/>
    </row>
    <row r="64437" spans="2:2">
      <c r="B64437" s="15"/>
    </row>
    <row r="64438" spans="2:2">
      <c r="B64438" s="15"/>
    </row>
    <row r="64439" spans="2:2">
      <c r="B64439" s="15"/>
    </row>
    <row r="64440" spans="2:2">
      <c r="B64440" s="15"/>
    </row>
    <row r="64441" spans="2:2">
      <c r="B64441" s="15"/>
    </row>
    <row r="64442" spans="2:2">
      <c r="B64442" s="15"/>
    </row>
    <row r="64443" spans="2:2">
      <c r="B64443" s="15"/>
    </row>
    <row r="64444" spans="2:2">
      <c r="B64444" s="15"/>
    </row>
    <row r="64445" spans="2:2">
      <c r="B64445" s="15"/>
    </row>
    <row r="64446" spans="2:2">
      <c r="B64446" s="15"/>
    </row>
    <row r="64447" spans="2:2">
      <c r="B64447" s="15"/>
    </row>
    <row r="64448" spans="2:2">
      <c r="B64448" s="15"/>
    </row>
    <row r="64449" spans="2:2">
      <c r="B64449" s="15"/>
    </row>
    <row r="64450" spans="2:2">
      <c r="B64450" s="15"/>
    </row>
    <row r="64451" spans="2:2">
      <c r="B64451" s="15"/>
    </row>
    <row r="64452" spans="2:2">
      <c r="B64452" s="15"/>
    </row>
    <row r="64453" spans="2:2">
      <c r="B64453" s="15"/>
    </row>
    <row r="64454" spans="2:2">
      <c r="B64454" s="15"/>
    </row>
    <row r="64455" spans="2:2">
      <c r="B64455" s="15"/>
    </row>
    <row r="64456" spans="2:2">
      <c r="B64456" s="15"/>
    </row>
    <row r="64457" spans="2:2">
      <c r="B64457" s="15"/>
    </row>
    <row r="64458" spans="2:2">
      <c r="B64458" s="15"/>
    </row>
    <row r="64459" spans="2:2">
      <c r="B64459" s="15"/>
    </row>
    <row r="64460" spans="2:2">
      <c r="B64460" s="15"/>
    </row>
    <row r="64461" spans="2:2">
      <c r="B64461" s="15"/>
    </row>
    <row r="64462" spans="2:2">
      <c r="B64462" s="15"/>
    </row>
    <row r="64463" spans="2:2">
      <c r="B64463" s="15"/>
    </row>
    <row r="64464" spans="2:2">
      <c r="B64464" s="15"/>
    </row>
    <row r="64465" spans="2:2">
      <c r="B64465" s="15"/>
    </row>
    <row r="64466" spans="2:2">
      <c r="B64466" s="15"/>
    </row>
    <row r="64467" spans="2:2">
      <c r="B64467" s="15"/>
    </row>
    <row r="64468" spans="2:2">
      <c r="B64468" s="15"/>
    </row>
    <row r="64469" spans="2:2">
      <c r="B64469" s="15"/>
    </row>
    <row r="64470" spans="2:2">
      <c r="B64470" s="15"/>
    </row>
    <row r="64471" spans="2:2">
      <c r="B64471" s="15"/>
    </row>
    <row r="64472" spans="2:2">
      <c r="B64472" s="15"/>
    </row>
    <row r="64473" spans="2:2">
      <c r="B64473" s="15"/>
    </row>
    <row r="64474" spans="2:2">
      <c r="B64474" s="15"/>
    </row>
    <row r="64475" spans="2:2">
      <c r="B64475" s="15"/>
    </row>
    <row r="64476" spans="2:2">
      <c r="B64476" s="15"/>
    </row>
    <row r="64477" spans="2:2">
      <c r="B64477" s="15"/>
    </row>
    <row r="64478" spans="2:2">
      <c r="B64478" s="15"/>
    </row>
    <row r="64479" spans="2:2">
      <c r="B64479" s="15"/>
    </row>
    <row r="64480" spans="2:2">
      <c r="B64480" s="15"/>
    </row>
    <row r="64481" spans="2:2">
      <c r="B64481" s="15"/>
    </row>
    <row r="64482" spans="2:2">
      <c r="B64482" s="15"/>
    </row>
    <row r="64483" spans="2:2">
      <c r="B64483" s="15"/>
    </row>
    <row r="64484" spans="2:2">
      <c r="B64484" s="15"/>
    </row>
    <row r="64485" spans="2:2">
      <c r="B64485" s="15"/>
    </row>
    <row r="64486" spans="2:2">
      <c r="B64486" s="15"/>
    </row>
    <row r="64487" spans="2:2">
      <c r="B64487" s="15"/>
    </row>
    <row r="64488" spans="2:2">
      <c r="B64488" s="15"/>
    </row>
    <row r="64489" spans="2:2">
      <c r="B64489" s="15"/>
    </row>
    <row r="64490" spans="2:2">
      <c r="B64490" s="15"/>
    </row>
    <row r="64491" spans="2:2">
      <c r="B64491" s="15"/>
    </row>
    <row r="64492" spans="2:2">
      <c r="B64492" s="15"/>
    </row>
    <row r="64493" spans="2:2">
      <c r="B64493" s="15"/>
    </row>
    <row r="64494" spans="2:2">
      <c r="B64494" s="15"/>
    </row>
    <row r="64495" spans="2:2">
      <c r="B64495" s="15"/>
    </row>
    <row r="64496" spans="2:2">
      <c r="B64496" s="15"/>
    </row>
    <row r="64497" spans="2:2">
      <c r="B64497" s="15"/>
    </row>
    <row r="64498" spans="2:2">
      <c r="B64498" s="15"/>
    </row>
    <row r="64499" spans="2:2">
      <c r="B64499" s="15"/>
    </row>
    <row r="64500" spans="2:2">
      <c r="B64500" s="15"/>
    </row>
    <row r="64501" spans="2:2">
      <c r="B64501" s="15"/>
    </row>
    <row r="64502" spans="2:2">
      <c r="B64502" s="15"/>
    </row>
    <row r="64503" spans="2:2">
      <c r="B64503" s="15"/>
    </row>
    <row r="64504" spans="2:2">
      <c r="B64504" s="15"/>
    </row>
    <row r="64505" spans="2:2">
      <c r="B64505" s="15"/>
    </row>
    <row r="64506" spans="2:2">
      <c r="B64506" s="15"/>
    </row>
    <row r="64507" spans="2:2">
      <c r="B64507" s="15"/>
    </row>
    <row r="64508" spans="2:2">
      <c r="B64508" s="15"/>
    </row>
    <row r="64509" spans="2:2">
      <c r="B64509" s="15"/>
    </row>
    <row r="64510" spans="2:2">
      <c r="B64510" s="15"/>
    </row>
    <row r="64511" spans="2:2">
      <c r="B64511" s="15"/>
    </row>
    <row r="64512" spans="2:2">
      <c r="B64512" s="15"/>
    </row>
    <row r="64513" spans="2:2">
      <c r="B64513" s="15"/>
    </row>
    <row r="64514" spans="2:2">
      <c r="B64514" s="15"/>
    </row>
    <row r="64515" spans="2:2">
      <c r="B64515" s="15"/>
    </row>
    <row r="64516" spans="2:2">
      <c r="B64516" s="15"/>
    </row>
    <row r="64517" spans="2:2">
      <c r="B64517" s="15"/>
    </row>
    <row r="64518" spans="2:2">
      <c r="B64518" s="15"/>
    </row>
    <row r="64519" spans="2:2">
      <c r="B64519" s="15"/>
    </row>
    <row r="64520" spans="2:2">
      <c r="B64520" s="15"/>
    </row>
    <row r="64521" spans="2:2">
      <c r="B64521" s="15"/>
    </row>
    <row r="64522" spans="2:2">
      <c r="B64522" s="15"/>
    </row>
    <row r="64523" spans="2:2">
      <c r="B64523" s="15"/>
    </row>
    <row r="64524" spans="2:2">
      <c r="B64524" s="15"/>
    </row>
    <row r="64525" spans="2:2">
      <c r="B64525" s="15"/>
    </row>
    <row r="64526" spans="2:2">
      <c r="B64526" s="15"/>
    </row>
    <row r="64527" spans="2:2">
      <c r="B64527" s="15"/>
    </row>
    <row r="64528" spans="2:2">
      <c r="B64528" s="15"/>
    </row>
    <row r="64529" spans="2:2">
      <c r="B64529" s="15"/>
    </row>
    <row r="64530" spans="2:2">
      <c r="B64530" s="15"/>
    </row>
    <row r="64531" spans="2:2">
      <c r="B64531" s="15"/>
    </row>
    <row r="64532" spans="2:2">
      <c r="B64532" s="15"/>
    </row>
    <row r="64533" spans="2:2">
      <c r="B64533" s="15"/>
    </row>
    <row r="64534" spans="2:2">
      <c r="B64534" s="15"/>
    </row>
    <row r="64535" spans="2:2">
      <c r="B64535" s="15"/>
    </row>
    <row r="64536" spans="2:2">
      <c r="B64536" s="15"/>
    </row>
    <row r="64537" spans="2:2">
      <c r="B64537" s="15"/>
    </row>
    <row r="64538" spans="2:2">
      <c r="B64538" s="15"/>
    </row>
    <row r="64539" spans="2:2">
      <c r="B64539" s="15"/>
    </row>
    <row r="64540" spans="2:2">
      <c r="B64540" s="15"/>
    </row>
    <row r="64541" spans="2:2">
      <c r="B64541" s="15"/>
    </row>
    <row r="64542" spans="2:2">
      <c r="B64542" s="15"/>
    </row>
    <row r="64543" spans="2:2">
      <c r="B64543" s="15"/>
    </row>
    <row r="64544" spans="2:2">
      <c r="B64544" s="15"/>
    </row>
    <row r="64545" spans="2:2">
      <c r="B64545" s="15"/>
    </row>
    <row r="64546" spans="2:2">
      <c r="B64546" s="15"/>
    </row>
    <row r="64547" spans="2:2">
      <c r="B64547" s="15"/>
    </row>
    <row r="64548" spans="2:2">
      <c r="B64548" s="15"/>
    </row>
    <row r="64549" spans="2:2">
      <c r="B64549" s="15"/>
    </row>
    <row r="64550" spans="2:2">
      <c r="B64550" s="15"/>
    </row>
    <row r="64551" spans="2:2">
      <c r="B64551" s="15"/>
    </row>
    <row r="64552" spans="2:2">
      <c r="B64552" s="15"/>
    </row>
    <row r="64553" spans="2:2">
      <c r="B64553" s="15"/>
    </row>
    <row r="64554" spans="2:2">
      <c r="B64554" s="15"/>
    </row>
    <row r="64555" spans="2:2">
      <c r="B64555" s="15"/>
    </row>
    <row r="64556" spans="2:2">
      <c r="B64556" s="15"/>
    </row>
    <row r="64557" spans="2:2">
      <c r="B64557" s="15"/>
    </row>
    <row r="64558" spans="2:2">
      <c r="B64558" s="15"/>
    </row>
    <row r="64559" spans="2:2">
      <c r="B64559" s="15"/>
    </row>
    <row r="64560" spans="2:2">
      <c r="B64560" s="15"/>
    </row>
    <row r="64561" spans="2:2">
      <c r="B64561" s="15"/>
    </row>
    <row r="64562" spans="2:2">
      <c r="B64562" s="15"/>
    </row>
    <row r="64563" spans="2:2">
      <c r="B64563" s="15"/>
    </row>
    <row r="64564" spans="2:2">
      <c r="B64564" s="15"/>
    </row>
    <row r="64565" spans="2:2">
      <c r="B64565" s="15"/>
    </row>
    <row r="64566" spans="2:2">
      <c r="B64566" s="15"/>
    </row>
    <row r="64567" spans="2:2">
      <c r="B64567" s="15"/>
    </row>
    <row r="64568" spans="2:2">
      <c r="B64568" s="15"/>
    </row>
    <row r="64569" spans="2:2">
      <c r="B64569" s="15"/>
    </row>
    <row r="64570" spans="2:2">
      <c r="B64570" s="15"/>
    </row>
    <row r="64571" spans="2:2">
      <c r="B64571" s="15"/>
    </row>
    <row r="64572" spans="2:2">
      <c r="B64572" s="15"/>
    </row>
    <row r="64573" spans="2:2">
      <c r="B64573" s="15"/>
    </row>
    <row r="64574" spans="2:2">
      <c r="B64574" s="15"/>
    </row>
    <row r="64575" spans="2:2">
      <c r="B64575" s="15"/>
    </row>
    <row r="64576" spans="2:2">
      <c r="B64576" s="15"/>
    </row>
    <row r="64577" spans="2:2">
      <c r="B64577" s="15"/>
    </row>
    <row r="64578" spans="2:2">
      <c r="B64578" s="15"/>
    </row>
    <row r="64579" spans="2:2">
      <c r="B64579" s="15"/>
    </row>
    <row r="64580" spans="2:2">
      <c r="B64580" s="15"/>
    </row>
    <row r="64581" spans="2:2">
      <c r="B64581" s="15"/>
    </row>
    <row r="64582" spans="2:2">
      <c r="B64582" s="15"/>
    </row>
    <row r="64583" spans="2:2">
      <c r="B64583" s="15"/>
    </row>
    <row r="64584" spans="2:2">
      <c r="B64584" s="15"/>
    </row>
    <row r="64585" spans="2:2">
      <c r="B64585" s="15"/>
    </row>
    <row r="64586" spans="2:2">
      <c r="B64586" s="15"/>
    </row>
    <row r="64587" spans="2:2">
      <c r="B64587" s="15"/>
    </row>
    <row r="64588" spans="2:2">
      <c r="B64588" s="15"/>
    </row>
    <row r="64589" spans="2:2">
      <c r="B64589" s="15"/>
    </row>
    <row r="64590" spans="2:2">
      <c r="B64590" s="15"/>
    </row>
    <row r="64591" spans="2:2">
      <c r="B64591" s="15"/>
    </row>
    <row r="64592" spans="2:2">
      <c r="B64592" s="15"/>
    </row>
    <row r="64593" spans="2:2">
      <c r="B64593" s="15"/>
    </row>
    <row r="64594" spans="2:2">
      <c r="B64594" s="15"/>
    </row>
    <row r="64595" spans="2:2">
      <c r="B64595" s="15"/>
    </row>
    <row r="64596" spans="2:2">
      <c r="B64596" s="15"/>
    </row>
    <row r="64597" spans="2:2">
      <c r="B64597" s="15"/>
    </row>
    <row r="64598" spans="2:2">
      <c r="B64598" s="15"/>
    </row>
    <row r="64599" spans="2:2">
      <c r="B64599" s="15"/>
    </row>
    <row r="64600" spans="2:2">
      <c r="B64600" s="15"/>
    </row>
    <row r="64601" spans="2:2">
      <c r="B64601" s="15"/>
    </row>
    <row r="64602" spans="2:2">
      <c r="B64602" s="15"/>
    </row>
    <row r="64603" spans="2:2">
      <c r="B64603" s="15"/>
    </row>
    <row r="64604" spans="2:2">
      <c r="B64604" s="15"/>
    </row>
    <row r="64605" spans="2:2">
      <c r="B64605" s="15"/>
    </row>
    <row r="64606" spans="2:2">
      <c r="B64606" s="15"/>
    </row>
    <row r="64607" spans="2:2">
      <c r="B64607" s="15"/>
    </row>
    <row r="64608" spans="2:2">
      <c r="B64608" s="15"/>
    </row>
    <row r="64609" spans="2:2">
      <c r="B64609" s="15"/>
    </row>
    <row r="64610" spans="2:2">
      <c r="B64610" s="15"/>
    </row>
    <row r="64611" spans="2:2">
      <c r="B64611" s="15"/>
    </row>
    <row r="64612" spans="2:2">
      <c r="B64612" s="15"/>
    </row>
    <row r="64613" spans="2:2">
      <c r="B64613" s="15"/>
    </row>
    <row r="64614" spans="2:2">
      <c r="B64614" s="15"/>
    </row>
    <row r="64615" spans="2:2">
      <c r="B64615" s="15"/>
    </row>
    <row r="64616" spans="2:2">
      <c r="B64616" s="15"/>
    </row>
    <row r="64617" spans="2:2">
      <c r="B64617" s="15"/>
    </row>
    <row r="64618" spans="2:2">
      <c r="B64618" s="15"/>
    </row>
    <row r="64619" spans="2:2">
      <c r="B64619" s="15"/>
    </row>
    <row r="64620" spans="2:2">
      <c r="B64620" s="15"/>
    </row>
    <row r="64621" spans="2:2">
      <c r="B64621" s="15"/>
    </row>
    <row r="64622" spans="2:2">
      <c r="B64622" s="15"/>
    </row>
    <row r="64623" spans="2:2">
      <c r="B64623" s="15"/>
    </row>
    <row r="64624" spans="2:2">
      <c r="B64624" s="15"/>
    </row>
    <row r="64625" spans="2:2">
      <c r="B64625" s="15"/>
    </row>
    <row r="64626" spans="2:2">
      <c r="B64626" s="15"/>
    </row>
    <row r="64627" spans="2:2">
      <c r="B64627" s="15"/>
    </row>
    <row r="64628" spans="2:2">
      <c r="B64628" s="15"/>
    </row>
    <row r="64629" spans="2:2">
      <c r="B64629" s="15"/>
    </row>
    <row r="64630" spans="2:2">
      <c r="B64630" s="15"/>
    </row>
    <row r="64631" spans="2:2">
      <c r="B64631" s="15"/>
    </row>
    <row r="64632" spans="2:2">
      <c r="B64632" s="15"/>
    </row>
    <row r="64633" spans="2:2">
      <c r="B64633" s="15"/>
    </row>
    <row r="64634" spans="2:2">
      <c r="B64634" s="15"/>
    </row>
    <row r="64635" spans="2:2">
      <c r="B64635" s="15"/>
    </row>
    <row r="64636" spans="2:2">
      <c r="B64636" s="15"/>
    </row>
    <row r="64637" spans="2:2">
      <c r="B64637" s="15"/>
    </row>
    <row r="64638" spans="2:2">
      <c r="B64638" s="15"/>
    </row>
    <row r="64639" spans="2:2">
      <c r="B64639" s="15"/>
    </row>
    <row r="64640" spans="2:2">
      <c r="B64640" s="15"/>
    </row>
    <row r="64641" spans="2:2">
      <c r="B64641" s="15"/>
    </row>
    <row r="64642" spans="2:2">
      <c r="B64642" s="15"/>
    </row>
    <row r="64643" spans="2:2">
      <c r="B64643" s="15"/>
    </row>
    <row r="64644" spans="2:2">
      <c r="B64644" s="15"/>
    </row>
    <row r="64645" spans="2:2">
      <c r="B64645" s="15"/>
    </row>
    <row r="64646" spans="2:2">
      <c r="B64646" s="15"/>
    </row>
    <row r="64647" spans="2:2">
      <c r="B64647" s="15"/>
    </row>
    <row r="64648" spans="2:2">
      <c r="B64648" s="15"/>
    </row>
    <row r="64649" spans="2:2">
      <c r="B64649" s="15"/>
    </row>
    <row r="64650" spans="2:2">
      <c r="B64650" s="15"/>
    </row>
    <row r="64651" spans="2:2">
      <c r="B64651" s="15"/>
    </row>
    <row r="64652" spans="2:2">
      <c r="B64652" s="15"/>
    </row>
    <row r="64653" spans="2:2">
      <c r="B64653" s="15"/>
    </row>
    <row r="64654" spans="2:2">
      <c r="B64654" s="15"/>
    </row>
    <row r="64655" spans="2:2">
      <c r="B64655" s="15"/>
    </row>
    <row r="64656" spans="2:2">
      <c r="B64656" s="15"/>
    </row>
    <row r="64657" spans="2:2">
      <c r="B64657" s="15"/>
    </row>
    <row r="64658" spans="2:2">
      <c r="B64658" s="15"/>
    </row>
    <row r="64659" spans="2:2">
      <c r="B64659" s="15"/>
    </row>
    <row r="64660" spans="2:2">
      <c r="B64660" s="15"/>
    </row>
    <row r="64661" spans="2:2">
      <c r="B64661" s="15"/>
    </row>
    <row r="64662" spans="2:2">
      <c r="B64662" s="15"/>
    </row>
    <row r="64663" spans="2:2">
      <c r="B64663" s="15"/>
    </row>
    <row r="64664" spans="2:2">
      <c r="B64664" s="15"/>
    </row>
    <row r="64665" spans="2:2">
      <c r="B64665" s="15"/>
    </row>
    <row r="64666" spans="2:2">
      <c r="B64666" s="15"/>
    </row>
    <row r="64667" spans="2:2">
      <c r="B64667" s="15"/>
    </row>
    <row r="64668" spans="2:2">
      <c r="B64668" s="15"/>
    </row>
    <row r="64669" spans="2:2">
      <c r="B64669" s="15"/>
    </row>
    <row r="64670" spans="2:2">
      <c r="B64670" s="15"/>
    </row>
    <row r="64671" spans="2:2">
      <c r="B64671" s="15"/>
    </row>
    <row r="64672" spans="2:2">
      <c r="B64672" s="15"/>
    </row>
    <row r="64673" spans="2:2">
      <c r="B64673" s="15"/>
    </row>
    <row r="64674" spans="2:2">
      <c r="B64674" s="15"/>
    </row>
    <row r="64675" spans="2:2">
      <c r="B64675" s="15"/>
    </row>
    <row r="64676" spans="2:2">
      <c r="B64676" s="15"/>
    </row>
    <row r="64677" spans="2:2">
      <c r="B64677" s="15"/>
    </row>
    <row r="64678" spans="2:2">
      <c r="B64678" s="15"/>
    </row>
    <row r="64679" spans="2:2">
      <c r="B64679" s="15"/>
    </row>
    <row r="64680" spans="2:2">
      <c r="B64680" s="15"/>
    </row>
    <row r="64681" spans="2:2">
      <c r="B64681" s="15"/>
    </row>
    <row r="64682" spans="2:2">
      <c r="B64682" s="15"/>
    </row>
    <row r="64683" spans="2:2">
      <c r="B64683" s="15"/>
    </row>
    <row r="64684" spans="2:2">
      <c r="B64684" s="15"/>
    </row>
    <row r="64685" spans="2:2">
      <c r="B64685" s="15"/>
    </row>
    <row r="64686" spans="2:2">
      <c r="B64686" s="15"/>
    </row>
    <row r="64687" spans="2:2">
      <c r="B64687" s="15"/>
    </row>
    <row r="64688" spans="2:2">
      <c r="B64688" s="15"/>
    </row>
    <row r="64689" spans="2:2">
      <c r="B64689" s="15"/>
    </row>
    <row r="64690" spans="2:2">
      <c r="B64690" s="15"/>
    </row>
    <row r="64691" spans="2:2">
      <c r="B64691" s="15"/>
    </row>
    <row r="64692" spans="2:2">
      <c r="B64692" s="15"/>
    </row>
    <row r="64693" spans="2:2">
      <c r="B64693" s="15"/>
    </row>
    <row r="64694" spans="2:2">
      <c r="B64694" s="15"/>
    </row>
    <row r="64695" spans="2:2">
      <c r="B64695" s="15"/>
    </row>
    <row r="64696" spans="2:2">
      <c r="B64696" s="15"/>
    </row>
    <row r="64697" spans="2:2">
      <c r="B64697" s="15"/>
    </row>
    <row r="64698" spans="2:2">
      <c r="B64698" s="15"/>
    </row>
    <row r="64699" spans="2:2">
      <c r="B64699" s="15"/>
    </row>
    <row r="64700" spans="2:2">
      <c r="B64700" s="15"/>
    </row>
    <row r="64701" spans="2:2">
      <c r="B64701" s="15"/>
    </row>
    <row r="64702" spans="2:2">
      <c r="B64702" s="15"/>
    </row>
    <row r="64703" spans="2:2">
      <c r="B64703" s="15"/>
    </row>
    <row r="64704" spans="2:2">
      <c r="B64704" s="15"/>
    </row>
    <row r="64705" spans="2:2">
      <c r="B64705" s="15"/>
    </row>
    <row r="64706" spans="2:2">
      <c r="B64706" s="15"/>
    </row>
    <row r="64707" spans="2:2">
      <c r="B64707" s="15"/>
    </row>
    <row r="64708" spans="2:2">
      <c r="B64708" s="15"/>
    </row>
    <row r="64709" spans="2:2">
      <c r="B64709" s="15"/>
    </row>
    <row r="64710" spans="2:2">
      <c r="B64710" s="15"/>
    </row>
    <row r="64711" spans="2:2">
      <c r="B64711" s="15"/>
    </row>
    <row r="64712" spans="2:2">
      <c r="B64712" s="15"/>
    </row>
    <row r="64713" spans="2:2">
      <c r="B64713" s="15"/>
    </row>
    <row r="64714" spans="2:2">
      <c r="B64714" s="15"/>
    </row>
    <row r="64715" spans="2:2">
      <c r="B64715" s="15"/>
    </row>
    <row r="64716" spans="2:2">
      <c r="B64716" s="15"/>
    </row>
    <row r="64717" spans="2:2">
      <c r="B64717" s="15"/>
    </row>
    <row r="64718" spans="2:2">
      <c r="B64718" s="15"/>
    </row>
    <row r="64719" spans="2:2">
      <c r="B64719" s="15"/>
    </row>
    <row r="64720" spans="2:2">
      <c r="B64720" s="15"/>
    </row>
    <row r="64721" spans="2:2">
      <c r="B64721" s="15"/>
    </row>
    <row r="64722" spans="2:2">
      <c r="B64722" s="15"/>
    </row>
    <row r="64723" spans="2:2">
      <c r="B64723" s="15"/>
    </row>
    <row r="64724" spans="2:2">
      <c r="B64724" s="15"/>
    </row>
    <row r="64725" spans="2:2">
      <c r="B64725" s="15"/>
    </row>
    <row r="64726" spans="2:2">
      <c r="B64726" s="15"/>
    </row>
    <row r="64727" spans="2:2">
      <c r="B64727" s="15"/>
    </row>
    <row r="64728" spans="2:2">
      <c r="B64728" s="15"/>
    </row>
    <row r="64729" spans="2:2">
      <c r="B64729" s="15"/>
    </row>
    <row r="64730" spans="2:2">
      <c r="B64730" s="15"/>
    </row>
    <row r="64731" spans="2:2">
      <c r="B64731" s="15"/>
    </row>
    <row r="64732" spans="2:2">
      <c r="B64732" s="15"/>
    </row>
    <row r="64733" spans="2:2">
      <c r="B64733" s="15"/>
    </row>
    <row r="64734" spans="2:2">
      <c r="B64734" s="15"/>
    </row>
    <row r="64735" spans="2:2">
      <c r="B64735" s="15"/>
    </row>
    <row r="64736" spans="2:2">
      <c r="B64736" s="15"/>
    </row>
    <row r="64737" spans="2:2">
      <c r="B64737" s="15"/>
    </row>
    <row r="64738" spans="2:2">
      <c r="B64738" s="15"/>
    </row>
    <row r="64739" spans="2:2">
      <c r="B64739" s="15"/>
    </row>
    <row r="64740" spans="2:2">
      <c r="B64740" s="15"/>
    </row>
    <row r="64741" spans="2:2">
      <c r="B64741" s="15"/>
    </row>
    <row r="64742" spans="2:2">
      <c r="B64742" s="15"/>
    </row>
    <row r="64743" spans="2:2">
      <c r="B64743" s="15"/>
    </row>
    <row r="64744" spans="2:2">
      <c r="B64744" s="15"/>
    </row>
    <row r="64745" spans="2:2">
      <c r="B64745" s="15"/>
    </row>
    <row r="64746" spans="2:2">
      <c r="B64746" s="15"/>
    </row>
    <row r="64747" spans="2:2">
      <c r="B64747" s="15"/>
    </row>
    <row r="64748" spans="2:2">
      <c r="B64748" s="15"/>
    </row>
    <row r="64749" spans="2:2">
      <c r="B64749" s="15"/>
    </row>
    <row r="64750" spans="2:2">
      <c r="B64750" s="15"/>
    </row>
    <row r="64751" spans="2:2">
      <c r="B64751" s="15"/>
    </row>
    <row r="64752" spans="2:2">
      <c r="B64752" s="15"/>
    </row>
    <row r="64753" spans="2:2">
      <c r="B64753" s="15"/>
    </row>
    <row r="64754" spans="2:2">
      <c r="B64754" s="15"/>
    </row>
    <row r="64755" spans="2:2">
      <c r="B64755" s="15"/>
    </row>
    <row r="64756" spans="2:2">
      <c r="B64756" s="15"/>
    </row>
    <row r="64757" spans="2:2">
      <c r="B64757" s="15"/>
    </row>
    <row r="64758" spans="2:2">
      <c r="B64758" s="15"/>
    </row>
    <row r="64759" spans="2:2">
      <c r="B64759" s="15"/>
    </row>
    <row r="64760" spans="2:2">
      <c r="B64760" s="15"/>
    </row>
    <row r="64761" spans="2:2">
      <c r="B64761" s="15"/>
    </row>
    <row r="64762" spans="2:2">
      <c r="B64762" s="15"/>
    </row>
    <row r="64763" spans="2:2">
      <c r="B64763" s="15"/>
    </row>
    <row r="64764" spans="2:2">
      <c r="B64764" s="15"/>
    </row>
    <row r="64765" spans="2:2">
      <c r="B64765" s="15"/>
    </row>
    <row r="64766" spans="2:2">
      <c r="B64766" s="15"/>
    </row>
    <row r="64767" spans="2:2">
      <c r="B64767" s="15"/>
    </row>
    <row r="64768" spans="2:2">
      <c r="B64768" s="15"/>
    </row>
    <row r="64769" spans="2:2">
      <c r="B64769" s="15"/>
    </row>
    <row r="64770" spans="2:2">
      <c r="B64770" s="15"/>
    </row>
    <row r="64771" spans="2:2">
      <c r="B64771" s="15"/>
    </row>
    <row r="64772" spans="2:2">
      <c r="B64772" s="15"/>
    </row>
    <row r="64773" spans="2:2">
      <c r="B64773" s="15"/>
    </row>
    <row r="64774" spans="2:2">
      <c r="B64774" s="15"/>
    </row>
    <row r="64775" spans="2:2">
      <c r="B64775" s="15"/>
    </row>
    <row r="64776" spans="2:2">
      <c r="B64776" s="15"/>
    </row>
    <row r="64777" spans="2:2">
      <c r="B64777" s="15"/>
    </row>
    <row r="64778" spans="2:2">
      <c r="B64778" s="15"/>
    </row>
    <row r="64779" spans="2:2">
      <c r="B64779" s="15"/>
    </row>
    <row r="64780" spans="2:2">
      <c r="B64780" s="15"/>
    </row>
    <row r="64781" spans="2:2">
      <c r="B64781" s="15"/>
    </row>
    <row r="64782" spans="2:2">
      <c r="B64782" s="15"/>
    </row>
    <row r="64783" spans="2:2">
      <c r="B64783" s="15"/>
    </row>
    <row r="64784" spans="2:2">
      <c r="B64784" s="15"/>
    </row>
    <row r="64785" spans="2:2">
      <c r="B64785" s="15"/>
    </row>
    <row r="64786" spans="2:2">
      <c r="B64786" s="15"/>
    </row>
    <row r="64787" spans="2:2">
      <c r="B64787" s="15"/>
    </row>
    <row r="64788" spans="2:2">
      <c r="B64788" s="15"/>
    </row>
    <row r="64789" spans="2:2">
      <c r="B64789" s="15"/>
    </row>
    <row r="64790" spans="2:2">
      <c r="B64790" s="15"/>
    </row>
    <row r="64791" spans="2:2">
      <c r="B64791" s="15"/>
    </row>
    <row r="64792" spans="2:2">
      <c r="B64792" s="15"/>
    </row>
    <row r="64793" spans="2:2">
      <c r="B64793" s="15"/>
    </row>
    <row r="64794" spans="2:2">
      <c r="B64794" s="15"/>
    </row>
    <row r="64795" spans="2:2">
      <c r="B64795" s="15"/>
    </row>
    <row r="64796" spans="2:2">
      <c r="B64796" s="15"/>
    </row>
    <row r="64797" spans="2:2">
      <c r="B64797" s="15"/>
    </row>
    <row r="64798" spans="2:2">
      <c r="B64798" s="15"/>
    </row>
    <row r="64799" spans="2:2">
      <c r="B64799" s="15"/>
    </row>
    <row r="64800" spans="2:2">
      <c r="B64800" s="15"/>
    </row>
    <row r="64801" spans="2:2">
      <c r="B64801" s="15"/>
    </row>
    <row r="64802" spans="2:2">
      <c r="B64802" s="15"/>
    </row>
    <row r="64803" spans="2:2">
      <c r="B64803" s="15"/>
    </row>
    <row r="64804" spans="2:2">
      <c r="B64804" s="15"/>
    </row>
    <row r="64805" spans="2:2">
      <c r="B64805" s="15"/>
    </row>
    <row r="64806" spans="2:2">
      <c r="B64806" s="15"/>
    </row>
    <row r="64807" spans="2:2">
      <c r="B64807" s="15"/>
    </row>
    <row r="64808" spans="2:2">
      <c r="B64808" s="15"/>
    </row>
    <row r="64809" spans="2:2">
      <c r="B64809" s="15"/>
    </row>
    <row r="64810" spans="2:2">
      <c r="B64810" s="15"/>
    </row>
    <row r="64811" spans="2:2">
      <c r="B64811" s="15"/>
    </row>
    <row r="64812" spans="2:2">
      <c r="B64812" s="15"/>
    </row>
    <row r="64813" spans="2:2">
      <c r="B64813" s="15"/>
    </row>
    <row r="64814" spans="2:2">
      <c r="B64814" s="15"/>
    </row>
    <row r="64815" spans="2:2">
      <c r="B64815" s="15"/>
    </row>
    <row r="64816" spans="2:2">
      <c r="B64816" s="15"/>
    </row>
    <row r="64817" spans="2:2">
      <c r="B64817" s="15"/>
    </row>
    <row r="64818" spans="2:2">
      <c r="B64818" s="15"/>
    </row>
    <row r="64819" spans="2:2">
      <c r="B64819" s="15"/>
    </row>
    <row r="64820" spans="2:2">
      <c r="B64820" s="15"/>
    </row>
    <row r="64821" spans="2:2">
      <c r="B64821" s="15"/>
    </row>
    <row r="64822" spans="2:2">
      <c r="B64822" s="15"/>
    </row>
    <row r="64823" spans="2:2">
      <c r="B64823" s="15"/>
    </row>
    <row r="64824" spans="2:2">
      <c r="B64824" s="15"/>
    </row>
    <row r="64825" spans="2:2">
      <c r="B64825" s="15"/>
    </row>
    <row r="64826" spans="2:2">
      <c r="B64826" s="15"/>
    </row>
    <row r="64827" spans="2:2">
      <c r="B64827" s="15"/>
    </row>
    <row r="64828" spans="2:2">
      <c r="B64828" s="15"/>
    </row>
    <row r="64829" spans="2:2">
      <c r="B64829" s="15"/>
    </row>
    <row r="64830" spans="2:2">
      <c r="B64830" s="15"/>
    </row>
    <row r="64831" spans="2:2">
      <c r="B64831" s="15"/>
    </row>
    <row r="64832" spans="2:2">
      <c r="B64832" s="15"/>
    </row>
    <row r="64833" spans="2:2">
      <c r="B64833" s="15"/>
    </row>
    <row r="64834" spans="2:2">
      <c r="B64834" s="15"/>
    </row>
    <row r="64835" spans="2:2">
      <c r="B64835" s="15"/>
    </row>
    <row r="64836" spans="2:2">
      <c r="B64836" s="15"/>
    </row>
    <row r="64837" spans="2:2">
      <c r="B64837" s="15"/>
    </row>
    <row r="64838" spans="2:2">
      <c r="B64838" s="15"/>
    </row>
    <row r="64839" spans="2:2">
      <c r="B64839" s="15"/>
    </row>
    <row r="64840" spans="2:2">
      <c r="B64840" s="15"/>
    </row>
    <row r="64841" spans="2:2">
      <c r="B64841" s="15"/>
    </row>
    <row r="64842" spans="2:2">
      <c r="B64842" s="15"/>
    </row>
    <row r="64843" spans="2:2">
      <c r="B64843" s="15"/>
    </row>
    <row r="64844" spans="2:2">
      <c r="B64844" s="15"/>
    </row>
    <row r="64845" spans="2:2">
      <c r="B64845" s="15"/>
    </row>
    <row r="64846" spans="2:2">
      <c r="B64846" s="15"/>
    </row>
    <row r="64847" spans="2:2">
      <c r="B64847" s="15"/>
    </row>
    <row r="64848" spans="2:2">
      <c r="B64848" s="15"/>
    </row>
    <row r="64849" spans="2:2">
      <c r="B64849" s="15"/>
    </row>
    <row r="64850" spans="2:2">
      <c r="B64850" s="15"/>
    </row>
    <row r="64851" spans="2:2">
      <c r="B64851" s="15"/>
    </row>
    <row r="64852" spans="2:2">
      <c r="B64852" s="15"/>
    </row>
    <row r="64853" spans="2:2">
      <c r="B64853" s="15"/>
    </row>
    <row r="64854" spans="2:2">
      <c r="B64854" s="15"/>
    </row>
    <row r="64855" spans="2:2">
      <c r="B64855" s="15"/>
    </row>
    <row r="64856" spans="2:2">
      <c r="B64856" s="15"/>
    </row>
    <row r="64857" spans="2:2">
      <c r="B64857" s="15"/>
    </row>
    <row r="64858" spans="2:2">
      <c r="B64858" s="15"/>
    </row>
    <row r="64859" spans="2:2">
      <c r="B64859" s="15"/>
    </row>
    <row r="64860" spans="2:2">
      <c r="B64860" s="15"/>
    </row>
    <row r="64861" spans="2:2">
      <c r="B64861" s="15"/>
    </row>
    <row r="64862" spans="2:2">
      <c r="B64862" s="15"/>
    </row>
    <row r="64863" spans="2:2">
      <c r="B64863" s="15"/>
    </row>
    <row r="64864" spans="2:2">
      <c r="B64864" s="15"/>
    </row>
    <row r="64865" spans="2:2">
      <c r="B64865" s="15"/>
    </row>
    <row r="64866" spans="2:2">
      <c r="B64866" s="15"/>
    </row>
    <row r="64867" spans="2:2">
      <c r="B64867" s="15"/>
    </row>
    <row r="64868" spans="2:2">
      <c r="B64868" s="15"/>
    </row>
    <row r="64869" spans="2:2">
      <c r="B64869" s="15"/>
    </row>
    <row r="64870" spans="2:2">
      <c r="B64870" s="15"/>
    </row>
    <row r="64871" spans="2:2">
      <c r="B64871" s="15"/>
    </row>
    <row r="64872" spans="2:2">
      <c r="B64872" s="15"/>
    </row>
    <row r="64873" spans="2:2">
      <c r="B64873" s="15"/>
    </row>
    <row r="64874" spans="2:2">
      <c r="B64874" s="15"/>
    </row>
    <row r="64875" spans="2:2">
      <c r="B64875" s="15"/>
    </row>
    <row r="64876" spans="2:2">
      <c r="B64876" s="15"/>
    </row>
    <row r="64877" spans="2:2">
      <c r="B64877" s="15"/>
    </row>
    <row r="64878" spans="2:2">
      <c r="B64878" s="15"/>
    </row>
    <row r="64879" spans="2:2">
      <c r="B64879" s="15"/>
    </row>
    <row r="64880" spans="2:2">
      <c r="B64880" s="15"/>
    </row>
    <row r="64881" spans="2:2">
      <c r="B64881" s="15"/>
    </row>
    <row r="64882" spans="2:2">
      <c r="B64882" s="15"/>
    </row>
    <row r="64883" spans="2:2">
      <c r="B64883" s="15"/>
    </row>
    <row r="64884" spans="2:2">
      <c r="B64884" s="15"/>
    </row>
    <row r="64885" spans="2:2">
      <c r="B64885" s="15"/>
    </row>
    <row r="64886" spans="2:2">
      <c r="B64886" s="15"/>
    </row>
    <row r="64887" spans="2:2">
      <c r="B64887" s="15"/>
    </row>
    <row r="64888" spans="2:2">
      <c r="B64888" s="15"/>
    </row>
    <row r="64889" spans="2:2">
      <c r="B64889" s="15"/>
    </row>
    <row r="64890" spans="2:2">
      <c r="B64890" s="15"/>
    </row>
    <row r="64891" spans="2:2">
      <c r="B64891" s="15"/>
    </row>
    <row r="64892" spans="2:2">
      <c r="B64892" s="15"/>
    </row>
    <row r="64893" spans="2:2">
      <c r="B64893" s="15"/>
    </row>
    <row r="64894" spans="2:2">
      <c r="B64894" s="15"/>
    </row>
    <row r="64895" spans="2:2">
      <c r="B64895" s="15"/>
    </row>
    <row r="64896" spans="2:2">
      <c r="B64896" s="15"/>
    </row>
    <row r="64897" spans="2:2">
      <c r="B64897" s="15"/>
    </row>
    <row r="64898" spans="2:2">
      <c r="B64898" s="15"/>
    </row>
    <row r="64899" spans="2:2">
      <c r="B64899" s="15"/>
    </row>
    <row r="64900" spans="2:2">
      <c r="B64900" s="15"/>
    </row>
    <row r="64901" spans="2:2">
      <c r="B64901" s="15"/>
    </row>
    <row r="64902" spans="2:2">
      <c r="B64902" s="15"/>
    </row>
    <row r="64903" spans="2:2">
      <c r="B64903" s="15"/>
    </row>
    <row r="64904" spans="2:2">
      <c r="B64904" s="15"/>
    </row>
    <row r="64905" spans="2:2">
      <c r="B64905" s="15"/>
    </row>
    <row r="64906" spans="2:2">
      <c r="B64906" s="15"/>
    </row>
    <row r="64907" spans="2:2">
      <c r="B64907" s="15"/>
    </row>
    <row r="64908" spans="2:2">
      <c r="B64908" s="15"/>
    </row>
    <row r="64909" spans="2:2">
      <c r="B64909" s="15"/>
    </row>
    <row r="64910" spans="2:2">
      <c r="B64910" s="15"/>
    </row>
    <row r="64911" spans="2:2">
      <c r="B64911" s="15"/>
    </row>
    <row r="64912" spans="2:2">
      <c r="B64912" s="15"/>
    </row>
    <row r="64913" spans="2:2">
      <c r="B64913" s="15"/>
    </row>
    <row r="64914" spans="2:2">
      <c r="B64914" s="15"/>
    </row>
    <row r="64915" spans="2:2">
      <c r="B64915" s="15"/>
    </row>
    <row r="64916" spans="2:2">
      <c r="B64916" s="15"/>
    </row>
    <row r="64917" spans="2:2">
      <c r="B64917" s="15"/>
    </row>
    <row r="64918" spans="2:2">
      <c r="B64918" s="15"/>
    </row>
    <row r="64919" spans="2:2">
      <c r="B64919" s="15"/>
    </row>
    <row r="64920" spans="2:2">
      <c r="B64920" s="15"/>
    </row>
    <row r="64921" spans="2:2">
      <c r="B64921" s="15"/>
    </row>
    <row r="64922" spans="2:2">
      <c r="B64922" s="15"/>
    </row>
    <row r="64923" spans="2:2">
      <c r="B64923" s="15"/>
    </row>
    <row r="64924" spans="2:2">
      <c r="B64924" s="15"/>
    </row>
    <row r="64925" spans="2:2">
      <c r="B64925" s="15"/>
    </row>
    <row r="64926" spans="2:2">
      <c r="B64926" s="15"/>
    </row>
    <row r="64927" spans="2:2">
      <c r="B64927" s="15"/>
    </row>
    <row r="64928" spans="2:2">
      <c r="B64928" s="15"/>
    </row>
    <row r="64929" spans="2:2">
      <c r="B64929" s="15"/>
    </row>
    <row r="64930" spans="2:2">
      <c r="B64930" s="15"/>
    </row>
    <row r="64931" spans="2:2">
      <c r="B64931" s="15"/>
    </row>
    <row r="64932" spans="2:2">
      <c r="B64932" s="15"/>
    </row>
    <row r="64933" spans="2:2">
      <c r="B64933" s="15"/>
    </row>
    <row r="64934" spans="2:2">
      <c r="B64934" s="15"/>
    </row>
    <row r="64935" spans="2:2">
      <c r="B64935" s="15"/>
    </row>
    <row r="64936" spans="2:2">
      <c r="B64936" s="15"/>
    </row>
    <row r="64937" spans="2:2">
      <c r="B64937" s="15"/>
    </row>
    <row r="64938" spans="2:2">
      <c r="B64938" s="15"/>
    </row>
    <row r="64939" spans="2:2">
      <c r="B64939" s="15"/>
    </row>
    <row r="64940" spans="2:2">
      <c r="B64940" s="15"/>
    </row>
    <row r="64941" spans="2:2">
      <c r="B64941" s="15"/>
    </row>
    <row r="64942" spans="2:2">
      <c r="B64942" s="15"/>
    </row>
    <row r="64943" spans="2:2">
      <c r="B64943" s="15"/>
    </row>
    <row r="64944" spans="2:2">
      <c r="B64944" s="15"/>
    </row>
    <row r="64945" spans="2:2">
      <c r="B64945" s="15"/>
    </row>
    <row r="64946" spans="2:2">
      <c r="B64946" s="15"/>
    </row>
    <row r="64947" spans="2:2">
      <c r="B64947" s="15"/>
    </row>
    <row r="64948" spans="2:2">
      <c r="B64948" s="15"/>
    </row>
    <row r="64949" spans="2:2">
      <c r="B64949" s="15"/>
    </row>
    <row r="64950" spans="2:2">
      <c r="B64950" s="15"/>
    </row>
    <row r="64951" spans="2:2">
      <c r="B64951" s="15"/>
    </row>
    <row r="64952" spans="2:2">
      <c r="B64952" s="15"/>
    </row>
    <row r="64953" spans="2:2">
      <c r="B64953" s="15"/>
    </row>
    <row r="64954" spans="2:2">
      <c r="B64954" s="15"/>
    </row>
    <row r="64955" spans="2:2">
      <c r="B64955" s="15"/>
    </row>
    <row r="64956" spans="2:2">
      <c r="B64956" s="15"/>
    </row>
    <row r="64957" spans="2:2">
      <c r="B64957" s="15"/>
    </row>
    <row r="64958" spans="2:2">
      <c r="B64958" s="15"/>
    </row>
    <row r="64959" spans="2:2">
      <c r="B64959" s="15"/>
    </row>
    <row r="64960" spans="2:2">
      <c r="B64960" s="15"/>
    </row>
    <row r="64961" spans="2:2">
      <c r="B64961" s="15"/>
    </row>
    <row r="64962" spans="2:2">
      <c r="B64962" s="15"/>
    </row>
    <row r="64963" spans="2:2">
      <c r="B64963" s="15"/>
    </row>
    <row r="64964" spans="2:2">
      <c r="B64964" s="15"/>
    </row>
    <row r="64965" spans="2:2">
      <c r="B64965" s="15"/>
    </row>
    <row r="64966" spans="2:2">
      <c r="B64966" s="15"/>
    </row>
    <row r="64967" spans="2:2">
      <c r="B64967" s="15"/>
    </row>
    <row r="64968" spans="2:2">
      <c r="B64968" s="15"/>
    </row>
    <row r="64969" spans="2:2">
      <c r="B64969" s="15"/>
    </row>
    <row r="64970" spans="2:2">
      <c r="B64970" s="15"/>
    </row>
    <row r="64971" spans="2:2">
      <c r="B64971" s="15"/>
    </row>
    <row r="64972" spans="2:2">
      <c r="B64972" s="15"/>
    </row>
    <row r="64973" spans="2:2">
      <c r="B64973" s="15"/>
    </row>
    <row r="64974" spans="2:2">
      <c r="B64974" s="15"/>
    </row>
    <row r="64975" spans="2:2">
      <c r="B64975" s="15"/>
    </row>
    <row r="64976" spans="2:2">
      <c r="B64976" s="15"/>
    </row>
    <row r="64977" spans="2:2">
      <c r="B64977" s="15"/>
    </row>
    <row r="64978" spans="2:2">
      <c r="B64978" s="15"/>
    </row>
    <row r="64979" spans="2:2">
      <c r="B64979" s="15"/>
    </row>
    <row r="64980" spans="2:2">
      <c r="B64980" s="15"/>
    </row>
    <row r="64981" spans="2:2">
      <c r="B64981" s="15"/>
    </row>
    <row r="64982" spans="2:2">
      <c r="B64982" s="15"/>
    </row>
    <row r="64983" spans="2:2">
      <c r="B64983" s="15"/>
    </row>
    <row r="64984" spans="2:2">
      <c r="B64984" s="15"/>
    </row>
    <row r="64985" spans="2:2">
      <c r="B64985" s="15"/>
    </row>
    <row r="64986" spans="2:2">
      <c r="B64986" s="15"/>
    </row>
    <row r="64987" spans="2:2">
      <c r="B64987" s="15"/>
    </row>
    <row r="64988" spans="2:2">
      <c r="B64988" s="15"/>
    </row>
    <row r="64989" spans="2:2">
      <c r="B64989" s="15"/>
    </row>
    <row r="64990" spans="2:2">
      <c r="B64990" s="15"/>
    </row>
    <row r="64991" spans="2:2">
      <c r="B64991" s="15"/>
    </row>
    <row r="64992" spans="2:2">
      <c r="B64992" s="15"/>
    </row>
    <row r="64993" spans="2:2">
      <c r="B64993" s="15"/>
    </row>
    <row r="64994" spans="2:2">
      <c r="B64994" s="15"/>
    </row>
    <row r="64995" spans="2:2">
      <c r="B64995" s="15"/>
    </row>
    <row r="64996" spans="2:2">
      <c r="B64996" s="15"/>
    </row>
    <row r="64997" spans="2:2">
      <c r="B64997" s="15"/>
    </row>
    <row r="64998" spans="2:2">
      <c r="B64998" s="15"/>
    </row>
    <row r="64999" spans="2:2">
      <c r="B64999" s="15"/>
    </row>
    <row r="65000" spans="2:2">
      <c r="B65000" s="15"/>
    </row>
    <row r="65001" spans="2:2">
      <c r="B65001" s="15"/>
    </row>
    <row r="65002" spans="2:2">
      <c r="B65002" s="15"/>
    </row>
    <row r="65003" spans="2:2">
      <c r="B65003" s="15"/>
    </row>
    <row r="65004" spans="2:2">
      <c r="B65004" s="15"/>
    </row>
    <row r="65005" spans="2:2">
      <c r="B65005" s="15"/>
    </row>
    <row r="65006" spans="2:2">
      <c r="B65006" s="15"/>
    </row>
    <row r="65007" spans="2:2">
      <c r="B65007" s="15"/>
    </row>
    <row r="65008" spans="2:2">
      <c r="B65008" s="15"/>
    </row>
    <row r="65009" spans="2:2">
      <c r="B65009" s="15"/>
    </row>
    <row r="65010" spans="2:2">
      <c r="B65010" s="15"/>
    </row>
    <row r="65011" spans="2:2">
      <c r="B65011" s="15"/>
    </row>
    <row r="65012" spans="2:2">
      <c r="B65012" s="15"/>
    </row>
    <row r="65013" spans="2:2">
      <c r="B65013" s="15"/>
    </row>
    <row r="65014" spans="2:2">
      <c r="B65014" s="15"/>
    </row>
    <row r="65015" spans="2:2">
      <c r="B65015" s="15"/>
    </row>
    <row r="65016" spans="2:2">
      <c r="B65016" s="15"/>
    </row>
    <row r="65017" spans="2:2">
      <c r="B65017" s="15"/>
    </row>
    <row r="65018" spans="2:2">
      <c r="B65018" s="15"/>
    </row>
    <row r="65019" spans="2:2">
      <c r="B65019" s="15"/>
    </row>
    <row r="65020" spans="2:2">
      <c r="B65020" s="15"/>
    </row>
    <row r="65021" spans="2:2">
      <c r="B65021" s="15"/>
    </row>
    <row r="65022" spans="2:2">
      <c r="B65022" s="15"/>
    </row>
    <row r="65023" spans="2:2">
      <c r="B65023" s="15"/>
    </row>
    <row r="65024" spans="2:2">
      <c r="B65024" s="15"/>
    </row>
    <row r="65025" spans="2:2">
      <c r="B65025" s="15"/>
    </row>
    <row r="65026" spans="2:2">
      <c r="B65026" s="15"/>
    </row>
    <row r="65027" spans="2:2">
      <c r="B65027" s="15"/>
    </row>
    <row r="65028" spans="2:2">
      <c r="B65028" s="15"/>
    </row>
    <row r="65029" spans="2:2">
      <c r="B65029" s="15"/>
    </row>
    <row r="65030" spans="2:2">
      <c r="B65030" s="15"/>
    </row>
    <row r="65031" spans="2:2">
      <c r="B65031" s="15"/>
    </row>
    <row r="65032" spans="2:2">
      <c r="B65032" s="15"/>
    </row>
    <row r="65033" spans="2:2">
      <c r="B65033" s="15"/>
    </row>
    <row r="65034" spans="2:2">
      <c r="B65034" s="15"/>
    </row>
    <row r="65035" spans="2:2">
      <c r="B65035" s="15"/>
    </row>
    <row r="65036" spans="2:2">
      <c r="B65036" s="15"/>
    </row>
    <row r="65037" spans="2:2">
      <c r="B65037" s="15"/>
    </row>
    <row r="65038" spans="2:2">
      <c r="B65038" s="15"/>
    </row>
    <row r="65039" spans="2:2">
      <c r="B65039" s="15"/>
    </row>
    <row r="65040" spans="2:2">
      <c r="B65040" s="15"/>
    </row>
    <row r="65041" spans="2:2">
      <c r="B65041" s="15"/>
    </row>
    <row r="65042" spans="2:2">
      <c r="B65042" s="15"/>
    </row>
    <row r="65043" spans="2:2">
      <c r="B65043" s="15"/>
    </row>
    <row r="65044" spans="2:2">
      <c r="B65044" s="15"/>
    </row>
    <row r="65045" spans="2:2">
      <c r="B65045" s="15"/>
    </row>
    <row r="65046" spans="2:2">
      <c r="B65046" s="15"/>
    </row>
    <row r="65047" spans="2:2">
      <c r="B65047" s="15"/>
    </row>
    <row r="65048" spans="2:2">
      <c r="B65048" s="15"/>
    </row>
    <row r="65049" spans="2:2">
      <c r="B65049" s="15"/>
    </row>
    <row r="65050" spans="2:2">
      <c r="B65050" s="15"/>
    </row>
    <row r="65051" spans="2:2">
      <c r="B65051" s="15"/>
    </row>
    <row r="65052" spans="2:2">
      <c r="B65052" s="15"/>
    </row>
    <row r="65053" spans="2:2">
      <c r="B65053" s="15"/>
    </row>
    <row r="65054" spans="2:2">
      <c r="B65054" s="15"/>
    </row>
    <row r="65055" spans="2:2">
      <c r="B65055" s="15"/>
    </row>
    <row r="65056" spans="2:2">
      <c r="B65056" s="15"/>
    </row>
    <row r="65057" spans="2:2">
      <c r="B65057" s="15"/>
    </row>
    <row r="65058" spans="2:2">
      <c r="B65058" s="15"/>
    </row>
    <row r="65059" spans="2:2">
      <c r="B65059" s="15"/>
    </row>
    <row r="65060" spans="2:2">
      <c r="B65060" s="15"/>
    </row>
    <row r="65061" spans="2:2">
      <c r="B65061" s="15"/>
    </row>
    <row r="65062" spans="2:2">
      <c r="B65062" s="15"/>
    </row>
    <row r="65063" spans="2:2">
      <c r="B65063" s="15"/>
    </row>
    <row r="65064" spans="2:2">
      <c r="B65064" s="15"/>
    </row>
    <row r="65065" spans="2:2">
      <c r="B65065" s="15"/>
    </row>
    <row r="65066" spans="2:2">
      <c r="B65066" s="15"/>
    </row>
    <row r="65067" spans="2:2">
      <c r="B65067" s="15"/>
    </row>
    <row r="65068" spans="2:2">
      <c r="B65068" s="15"/>
    </row>
    <row r="65069" spans="2:2">
      <c r="B65069" s="15"/>
    </row>
    <row r="65070" spans="2:2">
      <c r="B65070" s="15"/>
    </row>
    <row r="65071" spans="2:2">
      <c r="B65071" s="15"/>
    </row>
    <row r="65072" spans="2:2">
      <c r="B65072" s="15"/>
    </row>
    <row r="65073" spans="2:2">
      <c r="B65073" s="15"/>
    </row>
    <row r="65074" spans="2:2">
      <c r="B65074" s="15"/>
    </row>
    <row r="65075" spans="2:2">
      <c r="B65075" s="15"/>
    </row>
    <row r="65076" spans="2:2">
      <c r="B65076" s="15"/>
    </row>
    <row r="65077" spans="2:2">
      <c r="B65077" s="15"/>
    </row>
    <row r="65078" spans="2:2">
      <c r="B65078" s="15"/>
    </row>
    <row r="65079" spans="2:2">
      <c r="B65079" s="15"/>
    </row>
    <row r="65080" spans="2:2">
      <c r="B65080" s="15"/>
    </row>
    <row r="65081" spans="2:2">
      <c r="B65081" s="15"/>
    </row>
    <row r="65082" spans="2:2">
      <c r="B65082" s="15"/>
    </row>
    <row r="65083" spans="2:2">
      <c r="B65083" s="15"/>
    </row>
    <row r="65084" spans="2:2">
      <c r="B65084" s="15"/>
    </row>
    <row r="65085" spans="2:2">
      <c r="B65085" s="15"/>
    </row>
    <row r="65086" spans="2:2">
      <c r="B65086" s="15"/>
    </row>
    <row r="65087" spans="2:2">
      <c r="B65087" s="15"/>
    </row>
    <row r="65088" spans="2:2">
      <c r="B65088" s="15"/>
    </row>
    <row r="65089" spans="2:2">
      <c r="B65089" s="15"/>
    </row>
    <row r="65090" spans="2:2">
      <c r="B65090" s="15"/>
    </row>
    <row r="65091" spans="2:2">
      <c r="B65091" s="15"/>
    </row>
    <row r="65092" spans="2:2">
      <c r="B65092" s="15"/>
    </row>
    <row r="65093" spans="2:2">
      <c r="B65093" s="15"/>
    </row>
    <row r="65094" spans="2:2">
      <c r="B65094" s="15"/>
    </row>
    <row r="65095" spans="2:2">
      <c r="B65095" s="15"/>
    </row>
    <row r="65096" spans="2:2">
      <c r="B65096" s="15"/>
    </row>
    <row r="65097" spans="2:2">
      <c r="B65097" s="15"/>
    </row>
    <row r="65098" spans="2:2">
      <c r="B65098" s="15"/>
    </row>
    <row r="65099" spans="2:2">
      <c r="B65099" s="15"/>
    </row>
    <row r="65100" spans="2:2">
      <c r="B65100" s="15"/>
    </row>
    <row r="65101" spans="2:2">
      <c r="B65101" s="15"/>
    </row>
    <row r="65102" spans="2:2">
      <c r="B65102" s="15"/>
    </row>
    <row r="65103" spans="2:2">
      <c r="B65103" s="15"/>
    </row>
    <row r="65104" spans="2:2">
      <c r="B65104" s="15"/>
    </row>
    <row r="65105" spans="2:2">
      <c r="B65105" s="15"/>
    </row>
    <row r="65106" spans="2:2">
      <c r="B65106" s="15"/>
    </row>
    <row r="65107" spans="2:2">
      <c r="B65107" s="15"/>
    </row>
    <row r="65108" spans="2:2">
      <c r="B65108" s="15"/>
    </row>
    <row r="65109" spans="2:2">
      <c r="B65109" s="15"/>
    </row>
    <row r="65110" spans="2:2">
      <c r="B65110" s="15"/>
    </row>
    <row r="65111" spans="2:2">
      <c r="B65111" s="15"/>
    </row>
    <row r="65112" spans="2:2">
      <c r="B65112" s="15"/>
    </row>
    <row r="65113" spans="2:2">
      <c r="B65113" s="15"/>
    </row>
    <row r="65114" spans="2:2">
      <c r="B65114" s="15"/>
    </row>
    <row r="65115" spans="2:2">
      <c r="B65115" s="15"/>
    </row>
    <row r="65116" spans="2:2">
      <c r="B65116" s="15"/>
    </row>
    <row r="65117" spans="2:2">
      <c r="B65117" s="15"/>
    </row>
    <row r="65118" spans="2:2">
      <c r="B65118" s="15"/>
    </row>
    <row r="65119" spans="2:2">
      <c r="B65119" s="15"/>
    </row>
    <row r="65120" spans="2:2">
      <c r="B65120" s="15"/>
    </row>
    <row r="65121" spans="2:2">
      <c r="B65121" s="15"/>
    </row>
    <row r="65122" spans="2:2">
      <c r="B65122" s="15"/>
    </row>
    <row r="65123" spans="2:2">
      <c r="B65123" s="15"/>
    </row>
    <row r="65124" spans="2:2">
      <c r="B65124" s="15"/>
    </row>
    <row r="65125" spans="2:2">
      <c r="B65125" s="15"/>
    </row>
    <row r="65126" spans="2:2">
      <c r="B65126" s="15"/>
    </row>
    <row r="65127" spans="2:2">
      <c r="B65127" s="15"/>
    </row>
    <row r="65128" spans="2:2">
      <c r="B65128" s="15"/>
    </row>
    <row r="65129" spans="2:2">
      <c r="B65129" s="15"/>
    </row>
    <row r="65130" spans="2:2">
      <c r="B65130" s="15"/>
    </row>
    <row r="65131" spans="2:2">
      <c r="B65131" s="15"/>
    </row>
    <row r="65132" spans="2:2">
      <c r="B65132" s="15"/>
    </row>
    <row r="65133" spans="2:2">
      <c r="B65133" s="15"/>
    </row>
    <row r="65134" spans="2:2">
      <c r="B65134" s="15"/>
    </row>
    <row r="65135" spans="2:2">
      <c r="B65135" s="15"/>
    </row>
    <row r="65136" spans="2:2">
      <c r="B65136" s="15"/>
    </row>
    <row r="65137" spans="2:2">
      <c r="B65137" s="15"/>
    </row>
    <row r="65138" spans="2:2">
      <c r="B65138" s="15"/>
    </row>
    <row r="65139" spans="2:2">
      <c r="B65139" s="15"/>
    </row>
    <row r="65140" spans="2:2">
      <c r="B65140" s="15"/>
    </row>
    <row r="65141" spans="2:2">
      <c r="B65141" s="15"/>
    </row>
    <row r="65142" spans="2:2">
      <c r="B65142" s="15"/>
    </row>
    <row r="65143" spans="2:2">
      <c r="B65143" s="15"/>
    </row>
    <row r="65144" spans="2:2">
      <c r="B65144" s="15"/>
    </row>
    <row r="65145" spans="2:2">
      <c r="B65145" s="15"/>
    </row>
    <row r="65146" spans="2:2">
      <c r="B65146" s="15"/>
    </row>
    <row r="65147" spans="2:2">
      <c r="B65147" s="15"/>
    </row>
    <row r="65148" spans="2:2">
      <c r="B65148" s="15"/>
    </row>
    <row r="65149" spans="2:2">
      <c r="B65149" s="15"/>
    </row>
    <row r="65150" spans="2:2">
      <c r="B65150" s="15"/>
    </row>
    <row r="65151" spans="2:2">
      <c r="B65151" s="15"/>
    </row>
    <row r="65152" spans="2:2">
      <c r="B65152" s="15"/>
    </row>
    <row r="65153" spans="2:2">
      <c r="B65153" s="15"/>
    </row>
    <row r="65154" spans="2:2">
      <c r="B65154" s="15"/>
    </row>
    <row r="65155" spans="2:2">
      <c r="B65155" s="15"/>
    </row>
    <row r="65156" spans="2:2">
      <c r="B65156" s="15"/>
    </row>
    <row r="65157" spans="2:2">
      <c r="B65157" s="15"/>
    </row>
    <row r="65158" spans="2:2">
      <c r="B65158" s="15"/>
    </row>
    <row r="65159" spans="2:2">
      <c r="B65159" s="15"/>
    </row>
    <row r="65160" spans="2:2">
      <c r="B65160" s="15"/>
    </row>
    <row r="65161" spans="2:2">
      <c r="B65161" s="15"/>
    </row>
    <row r="65162" spans="2:2">
      <c r="B65162" s="15"/>
    </row>
    <row r="65163" spans="2:2">
      <c r="B65163" s="15"/>
    </row>
    <row r="65164" spans="2:2">
      <c r="B65164" s="15"/>
    </row>
    <row r="65165" spans="2:2">
      <c r="B65165" s="15"/>
    </row>
    <row r="65166" spans="2:2">
      <c r="B65166" s="15"/>
    </row>
    <row r="65167" spans="2:2">
      <c r="B65167" s="15"/>
    </row>
    <row r="65168" spans="2:2">
      <c r="B65168" s="15"/>
    </row>
    <row r="65169" spans="2:2">
      <c r="B65169" s="15"/>
    </row>
    <row r="65170" spans="2:2">
      <c r="B65170" s="15"/>
    </row>
    <row r="65171" spans="2:2">
      <c r="B65171" s="15"/>
    </row>
    <row r="65172" spans="2:2">
      <c r="B65172" s="15"/>
    </row>
    <row r="65173" spans="2:2">
      <c r="B65173" s="15"/>
    </row>
    <row r="65174" spans="2:2">
      <c r="B65174" s="15"/>
    </row>
    <row r="65175" spans="2:2">
      <c r="B65175" s="15"/>
    </row>
    <row r="65176" spans="2:2">
      <c r="B65176" s="15"/>
    </row>
    <row r="65177" spans="2:2">
      <c r="B65177" s="15"/>
    </row>
    <row r="65178" spans="2:2">
      <c r="B65178" s="15"/>
    </row>
    <row r="65179" spans="2:2">
      <c r="B65179" s="15"/>
    </row>
    <row r="65180" spans="2:2">
      <c r="B65180" s="15"/>
    </row>
    <row r="65181" spans="2:2">
      <c r="B65181" s="15"/>
    </row>
    <row r="65182" spans="2:2">
      <c r="B65182" s="15"/>
    </row>
    <row r="65183" spans="2:2">
      <c r="B65183" s="15"/>
    </row>
    <row r="65184" spans="2:2">
      <c r="B65184" s="15"/>
    </row>
    <row r="65185" spans="2:2">
      <c r="B65185" s="15"/>
    </row>
    <row r="65186" spans="2:2">
      <c r="B65186" s="15"/>
    </row>
    <row r="65187" spans="2:2">
      <c r="B65187" s="15"/>
    </row>
    <row r="65188" spans="2:2">
      <c r="B65188" s="15"/>
    </row>
    <row r="65189" spans="2:2">
      <c r="B65189" s="15"/>
    </row>
    <row r="65190" spans="2:2">
      <c r="B65190" s="15"/>
    </row>
    <row r="65191" spans="2:2">
      <c r="B65191" s="15"/>
    </row>
    <row r="65192" spans="2:2">
      <c r="B65192" s="15"/>
    </row>
    <row r="65193" spans="2:2">
      <c r="B65193" s="15"/>
    </row>
    <row r="65194" spans="2:2">
      <c r="B65194" s="15"/>
    </row>
    <row r="65195" spans="2:2">
      <c r="B65195" s="15"/>
    </row>
    <row r="65196" spans="2:2">
      <c r="B65196" s="15"/>
    </row>
    <row r="65197" spans="2:2">
      <c r="B65197" s="15"/>
    </row>
    <row r="65198" spans="2:2">
      <c r="B65198" s="15"/>
    </row>
    <row r="65199" spans="2:2">
      <c r="B65199" s="15"/>
    </row>
    <row r="65200" spans="2:2">
      <c r="B65200" s="15"/>
    </row>
    <row r="65201" spans="2:2">
      <c r="B65201" s="15"/>
    </row>
    <row r="65202" spans="2:2">
      <c r="B65202" s="15"/>
    </row>
    <row r="65203" spans="2:2">
      <c r="B65203" s="15"/>
    </row>
    <row r="65204" spans="2:2">
      <c r="B65204" s="15"/>
    </row>
    <row r="65205" spans="2:2">
      <c r="B65205" s="15"/>
    </row>
    <row r="65206" spans="2:2">
      <c r="B65206" s="15"/>
    </row>
    <row r="65207" spans="2:2">
      <c r="B65207" s="15"/>
    </row>
    <row r="65208" spans="2:2">
      <c r="B65208" s="15"/>
    </row>
    <row r="65209" spans="2:2">
      <c r="B65209" s="15"/>
    </row>
    <row r="65210" spans="2:2">
      <c r="B65210" s="15"/>
    </row>
    <row r="65211" spans="2:2">
      <c r="B65211" s="15"/>
    </row>
    <row r="65212" spans="2:2">
      <c r="B65212" s="15"/>
    </row>
    <row r="65213" spans="2:2">
      <c r="B65213" s="15"/>
    </row>
    <row r="65214" spans="2:2">
      <c r="B65214" s="15"/>
    </row>
    <row r="65215" spans="2:2">
      <c r="B65215" s="15"/>
    </row>
    <row r="65216" spans="2:2">
      <c r="B65216" s="15"/>
    </row>
    <row r="65217" spans="2:2">
      <c r="B65217" s="15"/>
    </row>
    <row r="65218" spans="2:2">
      <c r="B65218" s="15"/>
    </row>
    <row r="65219" spans="2:2">
      <c r="B65219" s="15"/>
    </row>
    <row r="65220" spans="2:2">
      <c r="B65220" s="15"/>
    </row>
    <row r="65221" spans="2:2">
      <c r="B65221" s="15"/>
    </row>
    <row r="65222" spans="2:2">
      <c r="B65222" s="15"/>
    </row>
    <row r="65223" spans="2:2">
      <c r="B65223" s="15"/>
    </row>
    <row r="65224" spans="2:2">
      <c r="B65224" s="15"/>
    </row>
    <row r="65225" spans="2:2">
      <c r="B65225" s="15"/>
    </row>
    <row r="65226" spans="2:2">
      <c r="B65226" s="15"/>
    </row>
    <row r="65227" spans="2:2">
      <c r="B65227" s="15"/>
    </row>
    <row r="65228" spans="2:2">
      <c r="B65228" s="15"/>
    </row>
    <row r="65229" spans="2:2">
      <c r="B65229" s="15"/>
    </row>
    <row r="65230" spans="2:2">
      <c r="B65230" s="15"/>
    </row>
    <row r="65231" spans="2:2">
      <c r="B65231" s="15"/>
    </row>
    <row r="65232" spans="2:2">
      <c r="B65232" s="15"/>
    </row>
    <row r="65233" spans="2:2">
      <c r="B65233" s="15"/>
    </row>
    <row r="65234" spans="2:2">
      <c r="B65234" s="15"/>
    </row>
    <row r="65235" spans="2:2">
      <c r="B65235" s="15"/>
    </row>
    <row r="65236" spans="2:2">
      <c r="B65236" s="15"/>
    </row>
    <row r="65237" spans="2:2">
      <c r="B65237" s="15"/>
    </row>
    <row r="65238" spans="2:2">
      <c r="B65238" s="15"/>
    </row>
    <row r="65239" spans="2:2">
      <c r="B65239" s="15"/>
    </row>
    <row r="65240" spans="2:2">
      <c r="B65240" s="15"/>
    </row>
    <row r="65241" spans="2:2">
      <c r="B65241" s="15"/>
    </row>
    <row r="65242" spans="2:2">
      <c r="B65242" s="15"/>
    </row>
    <row r="65243" spans="2:2">
      <c r="B65243" s="15"/>
    </row>
    <row r="65244" spans="2:2">
      <c r="B65244" s="15"/>
    </row>
    <row r="65245" spans="2:2">
      <c r="B65245" s="15"/>
    </row>
    <row r="65246" spans="2:2">
      <c r="B65246" s="15"/>
    </row>
    <row r="65247" spans="2:2">
      <c r="B65247" s="15"/>
    </row>
    <row r="65248" spans="2:2">
      <c r="B65248" s="15"/>
    </row>
    <row r="65249" spans="2:2">
      <c r="B65249" s="15"/>
    </row>
    <row r="65250" spans="2:2">
      <c r="B65250" s="15"/>
    </row>
    <row r="65251" spans="2:2">
      <c r="B65251" s="15"/>
    </row>
    <row r="65252" spans="2:2">
      <c r="B65252" s="15"/>
    </row>
    <row r="65253" spans="2:2">
      <c r="B65253" s="15"/>
    </row>
    <row r="65254" spans="2:2">
      <c r="B65254" s="15"/>
    </row>
    <row r="65255" spans="2:2">
      <c r="B65255" s="15"/>
    </row>
    <row r="65256" spans="2:2">
      <c r="B65256" s="15"/>
    </row>
    <row r="65257" spans="2:2">
      <c r="B65257" s="15"/>
    </row>
    <row r="65258" spans="2:2">
      <c r="B65258" s="15"/>
    </row>
    <row r="65259" spans="2:2">
      <c r="B65259" s="15"/>
    </row>
    <row r="65260" spans="2:2">
      <c r="B65260" s="15"/>
    </row>
    <row r="65261" spans="2:2">
      <c r="B65261" s="15"/>
    </row>
    <row r="65262" spans="2:2">
      <c r="B65262" s="15"/>
    </row>
    <row r="65263" spans="2:2">
      <c r="B65263" s="15"/>
    </row>
    <row r="65264" spans="2:2">
      <c r="B65264" s="15"/>
    </row>
    <row r="65265" spans="2:2">
      <c r="B65265" s="15"/>
    </row>
    <row r="65266" spans="2:2">
      <c r="B65266" s="15"/>
    </row>
    <row r="65267" spans="2:2">
      <c r="B65267" s="15"/>
    </row>
    <row r="65268" spans="2:2">
      <c r="B65268" s="15"/>
    </row>
    <row r="65269" spans="2:2">
      <c r="B65269" s="15"/>
    </row>
    <row r="65270" spans="2:2">
      <c r="B65270" s="15"/>
    </row>
    <row r="65271" spans="2:2">
      <c r="B65271" s="15"/>
    </row>
    <row r="65272" spans="2:2">
      <c r="B65272" s="15"/>
    </row>
    <row r="65273" spans="2:2">
      <c r="B65273" s="15"/>
    </row>
    <row r="65274" spans="2:2">
      <c r="B65274" s="15"/>
    </row>
    <row r="65275" spans="2:2">
      <c r="B65275" s="15"/>
    </row>
    <row r="65276" spans="2:2">
      <c r="B65276" s="15"/>
    </row>
    <row r="65277" spans="2:2">
      <c r="B65277" s="15"/>
    </row>
    <row r="65278" spans="2:2">
      <c r="B65278" s="15"/>
    </row>
    <row r="65279" spans="2:2">
      <c r="B65279" s="15"/>
    </row>
    <row r="65280" spans="2:2">
      <c r="B65280" s="15"/>
    </row>
    <row r="65281" spans="2:2">
      <c r="B65281" s="15"/>
    </row>
    <row r="65282" spans="2:2">
      <c r="B65282" s="15"/>
    </row>
    <row r="65283" spans="2:2">
      <c r="B65283" s="15"/>
    </row>
    <row r="65284" spans="2:2">
      <c r="B65284" s="15"/>
    </row>
    <row r="65285" spans="2:2">
      <c r="B65285" s="15"/>
    </row>
    <row r="65286" spans="2:2">
      <c r="B65286" s="15"/>
    </row>
    <row r="65287" spans="2:2">
      <c r="B65287" s="15"/>
    </row>
    <row r="65288" spans="2:2">
      <c r="B65288" s="15"/>
    </row>
    <row r="65289" spans="2:2">
      <c r="B65289" s="15"/>
    </row>
    <row r="65290" spans="2:2">
      <c r="B65290" s="15"/>
    </row>
    <row r="65291" spans="2:2">
      <c r="B65291" s="15"/>
    </row>
    <row r="65292" spans="2:2">
      <c r="B65292" s="15"/>
    </row>
    <row r="65293" spans="2:2">
      <c r="B65293" s="15"/>
    </row>
    <row r="65294" spans="2:2">
      <c r="B65294" s="15"/>
    </row>
    <row r="65295" spans="2:2">
      <c r="B65295" s="15"/>
    </row>
    <row r="65296" spans="2:2">
      <c r="B65296" s="15"/>
    </row>
    <row r="65297" spans="2:2">
      <c r="B65297" s="15"/>
    </row>
    <row r="65298" spans="2:2">
      <c r="B65298" s="15"/>
    </row>
    <row r="65299" spans="2:2">
      <c r="B65299" s="15"/>
    </row>
    <row r="65300" spans="2:2">
      <c r="B65300" s="15"/>
    </row>
    <row r="65301" spans="2:2">
      <c r="B65301" s="15"/>
    </row>
    <row r="65302" spans="2:2">
      <c r="B65302" s="15"/>
    </row>
    <row r="65303" spans="2:2">
      <c r="B65303" s="15"/>
    </row>
    <row r="65304" spans="2:2">
      <c r="B65304" s="15"/>
    </row>
    <row r="65305" spans="2:2">
      <c r="B65305" s="15"/>
    </row>
    <row r="65306" spans="2:2">
      <c r="B65306" s="15"/>
    </row>
    <row r="65307" spans="2:2">
      <c r="B65307" s="15"/>
    </row>
    <row r="65308" spans="2:2">
      <c r="B65308" s="15"/>
    </row>
    <row r="65309" spans="2:2">
      <c r="B65309" s="15"/>
    </row>
    <row r="65310" spans="2:2">
      <c r="B65310" s="15"/>
    </row>
    <row r="65311" spans="2:2">
      <c r="B65311" s="15"/>
    </row>
    <row r="65312" spans="2:2">
      <c r="B65312" s="15"/>
    </row>
    <row r="65313" spans="2:2">
      <c r="B65313" s="15"/>
    </row>
    <row r="65314" spans="2:2">
      <c r="B65314" s="15"/>
    </row>
    <row r="65315" spans="2:2">
      <c r="B65315" s="15"/>
    </row>
    <row r="65316" spans="2:2">
      <c r="B65316" s="15"/>
    </row>
    <row r="65317" spans="2:2">
      <c r="B65317" s="15"/>
    </row>
    <row r="65318" spans="2:2">
      <c r="B65318" s="15"/>
    </row>
    <row r="65319" spans="2:2">
      <c r="B65319" s="15"/>
    </row>
    <row r="65320" spans="2:2">
      <c r="B65320" s="15"/>
    </row>
    <row r="65321" spans="2:2">
      <c r="B65321" s="15"/>
    </row>
    <row r="65322" spans="2:2">
      <c r="B65322" s="15"/>
    </row>
    <row r="65323" spans="2:2">
      <c r="B65323" s="15"/>
    </row>
    <row r="65324" spans="2:2">
      <c r="B65324" s="15"/>
    </row>
    <row r="65325" spans="2:2">
      <c r="B65325" s="15"/>
    </row>
    <row r="65326" spans="2:2">
      <c r="B65326" s="15"/>
    </row>
    <row r="65327" spans="2:2">
      <c r="B65327" s="15"/>
    </row>
    <row r="65328" spans="2:2">
      <c r="B65328" s="15"/>
    </row>
    <row r="65329" spans="2:2">
      <c r="B65329" s="15"/>
    </row>
    <row r="65330" spans="2:2">
      <c r="B65330" s="15"/>
    </row>
    <row r="65331" spans="2:2">
      <c r="B65331" s="15"/>
    </row>
    <row r="65332" spans="2:2">
      <c r="B65332" s="15"/>
    </row>
    <row r="65333" spans="2:2">
      <c r="B65333" s="15"/>
    </row>
    <row r="65334" spans="2:2">
      <c r="B65334" s="15"/>
    </row>
    <row r="65335" spans="2:2">
      <c r="B65335" s="15"/>
    </row>
    <row r="65336" spans="2:2">
      <c r="B65336" s="15"/>
    </row>
    <row r="65337" spans="2:2">
      <c r="B65337" s="15"/>
    </row>
    <row r="65338" spans="2:2">
      <c r="B65338" s="15"/>
    </row>
    <row r="65339" spans="2:2">
      <c r="B65339" s="15"/>
    </row>
    <row r="65340" spans="2:2">
      <c r="B65340" s="15"/>
    </row>
    <row r="65341" spans="2:2">
      <c r="B65341" s="15"/>
    </row>
    <row r="65342" spans="2:2">
      <c r="B65342" s="15"/>
    </row>
    <row r="65343" spans="2:2">
      <c r="B65343" s="15"/>
    </row>
    <row r="65344" spans="2:2">
      <c r="B65344" s="15"/>
    </row>
    <row r="65345" spans="2:2">
      <c r="B65345" s="15"/>
    </row>
    <row r="65346" spans="2:2">
      <c r="B65346" s="15"/>
    </row>
    <row r="65347" spans="2:2">
      <c r="B65347" s="15"/>
    </row>
    <row r="65348" spans="2:2">
      <c r="B65348" s="15"/>
    </row>
    <row r="65349" spans="2:2">
      <c r="B65349" s="15"/>
    </row>
    <row r="65350" spans="2:2">
      <c r="B65350" s="15"/>
    </row>
    <row r="65351" spans="2:2">
      <c r="B65351" s="15"/>
    </row>
    <row r="65352" spans="2:2">
      <c r="B65352" s="15"/>
    </row>
    <row r="65353" spans="2:2">
      <c r="B65353" s="15"/>
    </row>
    <row r="65354" spans="2:2">
      <c r="B65354" s="15"/>
    </row>
    <row r="65355" spans="2:2">
      <c r="B65355" s="15"/>
    </row>
    <row r="65356" spans="2:2">
      <c r="B65356" s="15"/>
    </row>
    <row r="65357" spans="2:2">
      <c r="B65357" s="15"/>
    </row>
    <row r="65358" spans="2:2">
      <c r="B65358" s="15"/>
    </row>
    <row r="65359" spans="2:2">
      <c r="B65359" s="15"/>
    </row>
    <row r="65360" spans="2:2">
      <c r="B65360" s="15"/>
    </row>
    <row r="65361" spans="2:2">
      <c r="B65361" s="15"/>
    </row>
    <row r="65362" spans="2:2">
      <c r="B65362" s="15"/>
    </row>
    <row r="65363" spans="2:2">
      <c r="B65363" s="15"/>
    </row>
    <row r="65364" spans="2:2">
      <c r="B65364" s="15"/>
    </row>
    <row r="65365" spans="2:2">
      <c r="B65365" s="15"/>
    </row>
    <row r="65366" spans="2:2">
      <c r="B65366" s="15"/>
    </row>
    <row r="65367" spans="2:2">
      <c r="B65367" s="15"/>
    </row>
    <row r="65368" spans="2:2">
      <c r="B65368" s="15"/>
    </row>
    <row r="65369" spans="2:2">
      <c r="B65369" s="15"/>
    </row>
    <row r="65370" spans="2:2">
      <c r="B65370" s="15"/>
    </row>
    <row r="65371" spans="2:2">
      <c r="B65371" s="15"/>
    </row>
    <row r="65372" spans="2:2">
      <c r="B65372" s="15"/>
    </row>
    <row r="65373" spans="2:2">
      <c r="B65373" s="15"/>
    </row>
    <row r="65374" spans="2:2">
      <c r="B65374" s="15"/>
    </row>
    <row r="65375" spans="2:2">
      <c r="B65375" s="15"/>
    </row>
    <row r="65376" spans="2:2">
      <c r="B65376" s="15"/>
    </row>
    <row r="65377" spans="2:2">
      <c r="B65377" s="15"/>
    </row>
    <row r="65378" spans="2:2">
      <c r="B65378" s="15"/>
    </row>
    <row r="65379" spans="2:2">
      <c r="B65379" s="15"/>
    </row>
    <row r="65380" spans="2:2">
      <c r="B65380" s="15"/>
    </row>
    <row r="65381" spans="2:2">
      <c r="B65381" s="15"/>
    </row>
    <row r="65382" spans="2:2">
      <c r="B65382" s="15"/>
    </row>
    <row r="65383" spans="2:2">
      <c r="B65383" s="15"/>
    </row>
    <row r="65384" spans="2:2">
      <c r="B65384" s="15"/>
    </row>
    <row r="65385" spans="2:2">
      <c r="B65385" s="15"/>
    </row>
    <row r="65386" spans="2:2">
      <c r="B65386" s="15"/>
    </row>
    <row r="65387" spans="2:2">
      <c r="B65387" s="15"/>
    </row>
    <row r="65388" spans="2:2">
      <c r="B65388" s="15"/>
    </row>
    <row r="65389" spans="2:2">
      <c r="B65389" s="15"/>
    </row>
    <row r="65390" spans="2:2">
      <c r="B65390" s="15"/>
    </row>
    <row r="65391" spans="2:2">
      <c r="B65391" s="15"/>
    </row>
    <row r="65392" spans="2:2">
      <c r="B65392" s="15"/>
    </row>
    <row r="65393" spans="2:2">
      <c r="B65393" s="15"/>
    </row>
    <row r="65394" spans="2:2">
      <c r="B65394" s="15"/>
    </row>
    <row r="65395" spans="2:2">
      <c r="B65395" s="15"/>
    </row>
    <row r="65396" spans="2:2">
      <c r="B65396" s="15"/>
    </row>
    <row r="65397" spans="2:2">
      <c r="B65397" s="15"/>
    </row>
    <row r="65398" spans="2:2">
      <c r="B65398" s="15"/>
    </row>
    <row r="65399" spans="2:2">
      <c r="B65399" s="15"/>
    </row>
    <row r="65400" spans="2:2">
      <c r="B65400" s="15"/>
    </row>
    <row r="65401" spans="2:2">
      <c r="B65401" s="15"/>
    </row>
    <row r="65402" spans="2:2">
      <c r="B65402" s="15"/>
    </row>
    <row r="65403" spans="2:2">
      <c r="B65403" s="15"/>
    </row>
    <row r="65404" spans="2:2">
      <c r="B65404" s="15"/>
    </row>
    <row r="65405" spans="2:2">
      <c r="B65405" s="15"/>
    </row>
    <row r="65406" spans="2:2">
      <c r="B65406" s="15"/>
    </row>
    <row r="65407" spans="2:2">
      <c r="B65407" s="15"/>
    </row>
    <row r="65408" spans="2:2">
      <c r="B65408" s="15"/>
    </row>
    <row r="65409" spans="2:2">
      <c r="B65409" s="15"/>
    </row>
    <row r="65410" spans="2:2">
      <c r="B65410" s="15"/>
    </row>
    <row r="65411" spans="2:2">
      <c r="B65411" s="15"/>
    </row>
    <row r="65412" spans="2:2">
      <c r="B65412" s="15"/>
    </row>
    <row r="65413" spans="2:2">
      <c r="B65413" s="15"/>
    </row>
    <row r="65414" spans="2:2">
      <c r="B65414" s="15"/>
    </row>
    <row r="65415" spans="2:2">
      <c r="B65415" s="15"/>
    </row>
    <row r="65416" spans="2:2">
      <c r="B65416" s="15"/>
    </row>
    <row r="65417" spans="2:2">
      <c r="B65417" s="15"/>
    </row>
    <row r="65418" spans="2:2">
      <c r="B65418" s="15"/>
    </row>
    <row r="65419" spans="2:2">
      <c r="B65419" s="15"/>
    </row>
    <row r="65420" spans="2:2">
      <c r="B65420" s="15"/>
    </row>
    <row r="65421" spans="2:2">
      <c r="B65421" s="15"/>
    </row>
    <row r="65422" spans="2:2">
      <c r="B65422" s="15"/>
    </row>
    <row r="65423" spans="2:2">
      <c r="B65423" s="15"/>
    </row>
    <row r="65424" spans="2:2">
      <c r="B65424" s="15"/>
    </row>
    <row r="65425" spans="2:2">
      <c r="B65425" s="15"/>
    </row>
    <row r="65426" spans="2:2">
      <c r="B65426" s="15"/>
    </row>
    <row r="65427" spans="2:2">
      <c r="B65427" s="15"/>
    </row>
    <row r="65428" spans="2:2">
      <c r="B65428" s="15"/>
    </row>
    <row r="65429" spans="2:2">
      <c r="B65429" s="15"/>
    </row>
    <row r="65430" spans="2:2">
      <c r="B65430" s="15"/>
    </row>
    <row r="65431" spans="2:2">
      <c r="B65431" s="15"/>
    </row>
    <row r="65432" spans="2:2">
      <c r="B65432" s="15"/>
    </row>
    <row r="65433" spans="2:2">
      <c r="B65433" s="15"/>
    </row>
    <row r="65434" spans="2:2">
      <c r="B65434" s="15"/>
    </row>
    <row r="65435" spans="2:2">
      <c r="B65435" s="15"/>
    </row>
    <row r="65436" spans="2:2">
      <c r="B65436" s="15"/>
    </row>
    <row r="65437" spans="2:2">
      <c r="B65437" s="15"/>
    </row>
    <row r="65438" spans="2:2">
      <c r="B65438" s="15"/>
    </row>
    <row r="65439" spans="2:2">
      <c r="B65439" s="15"/>
    </row>
    <row r="65440" spans="2:2">
      <c r="B65440" s="15"/>
    </row>
    <row r="65441" spans="2:2">
      <c r="B65441" s="15"/>
    </row>
    <row r="65442" spans="2:2">
      <c r="B65442" s="15"/>
    </row>
    <row r="65443" spans="2:2">
      <c r="B65443" s="15"/>
    </row>
    <row r="65444" spans="2:2">
      <c r="B65444" s="15"/>
    </row>
    <row r="65445" spans="2:2">
      <c r="B65445" s="15"/>
    </row>
    <row r="65446" spans="2:2">
      <c r="B65446" s="15"/>
    </row>
    <row r="65447" spans="2:2">
      <c r="B65447" s="15"/>
    </row>
    <row r="65448" spans="2:2">
      <c r="B65448" s="15"/>
    </row>
    <row r="65449" spans="2:2">
      <c r="B65449" s="15"/>
    </row>
    <row r="65450" spans="2:2">
      <c r="B65450" s="15"/>
    </row>
    <row r="65451" spans="2:2">
      <c r="B65451" s="15"/>
    </row>
    <row r="65452" spans="2:2">
      <c r="B65452" s="15"/>
    </row>
    <row r="65453" spans="2:2">
      <c r="B65453" s="15"/>
    </row>
    <row r="65454" spans="2:2">
      <c r="B65454" s="15"/>
    </row>
    <row r="65455" spans="2:2">
      <c r="B65455" s="15"/>
    </row>
    <row r="65456" spans="2:2">
      <c r="B65456" s="15"/>
    </row>
    <row r="65457" spans="2:2">
      <c r="B65457" s="15"/>
    </row>
    <row r="65458" spans="2:2">
      <c r="B65458" s="15"/>
    </row>
    <row r="65459" spans="2:2">
      <c r="B65459" s="15"/>
    </row>
    <row r="65460" spans="2:2">
      <c r="B65460" s="15"/>
    </row>
    <row r="65461" spans="2:2">
      <c r="B65461" s="15"/>
    </row>
    <row r="65462" spans="2:2">
      <c r="B65462" s="15"/>
    </row>
    <row r="65463" spans="2:2">
      <c r="B65463" s="15"/>
    </row>
    <row r="65464" spans="2:2">
      <c r="B65464" s="15"/>
    </row>
    <row r="65465" spans="2:2">
      <c r="B65465" s="15"/>
    </row>
    <row r="65466" spans="2:2">
      <c r="B65466" s="15"/>
    </row>
    <row r="65467" spans="2:2">
      <c r="B65467" s="15"/>
    </row>
    <row r="65468" spans="2:2">
      <c r="B65468" s="15"/>
    </row>
    <row r="65469" spans="2:2">
      <c r="B65469" s="15"/>
    </row>
    <row r="65470" spans="2:2">
      <c r="B65470" s="15"/>
    </row>
    <row r="65471" spans="2:2">
      <c r="B65471" s="15"/>
    </row>
    <row r="65472" spans="2:2">
      <c r="B65472" s="15"/>
    </row>
    <row r="65473" spans="2:2">
      <c r="B65473" s="15"/>
    </row>
    <row r="65474" spans="2:2">
      <c r="B65474" s="15"/>
    </row>
    <row r="65475" spans="2:2">
      <c r="B65475" s="15"/>
    </row>
    <row r="65476" spans="2:2">
      <c r="B65476" s="15"/>
    </row>
    <row r="65477" spans="2:2">
      <c r="B65477" s="15"/>
    </row>
    <row r="65478" spans="2:2">
      <c r="B65478" s="15"/>
    </row>
    <row r="65479" spans="2:2">
      <c r="B65479" s="15"/>
    </row>
    <row r="65480" spans="2:2">
      <c r="B65480" s="15"/>
    </row>
    <row r="65481" spans="2:2">
      <c r="B65481" s="15"/>
    </row>
    <row r="65482" spans="2:2">
      <c r="B65482" s="15"/>
    </row>
    <row r="65483" spans="2:2">
      <c r="B65483" s="15"/>
    </row>
    <row r="65484" spans="2:2">
      <c r="B65484" s="15"/>
    </row>
    <row r="65485" spans="2:2">
      <c r="B65485" s="15"/>
    </row>
    <row r="65486" spans="2:2">
      <c r="B65486" s="15"/>
    </row>
    <row r="65487" spans="2:2">
      <c r="B65487" s="15"/>
    </row>
    <row r="65488" spans="2:2">
      <c r="B65488" s="15"/>
    </row>
    <row r="65489" spans="2:2">
      <c r="B65489" s="15"/>
    </row>
    <row r="65490" spans="2:2">
      <c r="B65490" s="15"/>
    </row>
    <row r="65491" spans="2:2">
      <c r="B65491" s="15"/>
    </row>
    <row r="65492" spans="2:2">
      <c r="B65492" s="15"/>
    </row>
    <row r="65493" spans="2:2">
      <c r="B65493" s="15"/>
    </row>
    <row r="65494" spans="2:2">
      <c r="B65494" s="15"/>
    </row>
    <row r="65495" spans="2:2">
      <c r="B65495" s="15"/>
    </row>
    <row r="65496" spans="2:2">
      <c r="B65496" s="15"/>
    </row>
    <row r="65497" spans="2:2">
      <c r="B65497" s="15"/>
    </row>
    <row r="65498" spans="2:2">
      <c r="B65498" s="15"/>
    </row>
    <row r="65499" spans="2:2">
      <c r="B65499" s="15"/>
    </row>
    <row r="65500" spans="2:2">
      <c r="B65500" s="15"/>
    </row>
    <row r="65501" spans="2:2">
      <c r="B65501" s="15"/>
    </row>
    <row r="65502" spans="2:2">
      <c r="B65502" s="15"/>
    </row>
    <row r="65503" spans="2:2">
      <c r="B65503" s="15"/>
    </row>
    <row r="65504" spans="2:2">
      <c r="B65504" s="15"/>
    </row>
    <row r="65505" spans="2:2">
      <c r="B65505" s="15"/>
    </row>
    <row r="65506" spans="2:2">
      <c r="B65506" s="15"/>
    </row>
    <row r="65507" spans="2:2">
      <c r="B65507" s="15"/>
    </row>
    <row r="65508" spans="2:2">
      <c r="B65508" s="15"/>
    </row>
    <row r="65509" spans="2:2">
      <c r="B65509" s="15"/>
    </row>
    <row r="65510" spans="2:2">
      <c r="B65510" s="15"/>
    </row>
    <row r="65511" spans="2:2">
      <c r="B65511" s="15"/>
    </row>
  </sheetData>
  <sheetProtection algorithmName="SHA-512" hashValue="9ce9/Hb2LLtRty1OPjy1fMP6UK1vMM68PvEcJOES3ifjNv2WjKeH2qDEqgkHJEoYkY1TZIVp56yBTuqA8f8ibg==" saltValue="k3MjVmDYlFEqao08ihIE7g==" spinCount="100000" sheet="1" objects="1" scenarios="1"/>
  <sortState ref="A2:I300">
    <sortCondition ref="A2:A300"/>
  </sortState>
  <phoneticPr fontId="18" type="noConversion"/>
  <conditionalFormatting sqref="E2:E299">
    <cfRule type="cellIs" dxfId="545" priority="6" stopIfTrue="1" operator="greaterThanOrEqual">
      <formula>1</formula>
    </cfRule>
  </conditionalFormatting>
  <printOptions horizontalCentered="1"/>
  <pageMargins left="0.75" right="0.75" top="1" bottom="1" header="0.5" footer="0.5"/>
  <pageSetup orientation="portrait" r:id="rId1"/>
  <headerFooter alignWithMargins="0">
    <oddHeader xml:space="preserve">&amp;CTable 1: On-time Graduation Rates for All Students and Special Education Students for 2004-05 with Differential (State Baseline: -15.2%)
</oddHeader>
    <oddFooter>&amp;C*OSPI Graduation and Dropout Statistics for Washington's Counties, Districts, and Schools for 2004-05 &amp;R&amp;P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411"/>
  <sheetViews>
    <sheetView topLeftCell="A232" zoomScaleNormal="100" workbookViewId="0">
      <selection activeCell="C247" sqref="C247"/>
    </sheetView>
  </sheetViews>
  <sheetFormatPr defaultColWidth="11.28515625" defaultRowHeight="12.75"/>
  <cols>
    <col min="1" max="1" width="11.28515625" style="320"/>
    <col min="2" max="2" width="24.42578125" style="1356" bestFit="1" customWidth="1"/>
    <col min="3" max="3" width="11.28515625" style="43" customWidth="1"/>
    <col min="4" max="5" width="11.28515625" style="43"/>
    <col min="6" max="6" width="12.140625" style="42" customWidth="1"/>
    <col min="7" max="8" width="12" style="42" customWidth="1"/>
    <col min="9" max="9" width="12.7109375" style="43" customWidth="1"/>
    <col min="10" max="10" width="15.28515625" style="43" customWidth="1"/>
    <col min="11" max="11" width="17.140625" style="43" customWidth="1"/>
    <col min="12" max="13" width="17.42578125" style="43" hidden="1" customWidth="1"/>
    <col min="14" max="14" width="14.85546875" style="68" hidden="1" customWidth="1"/>
    <col min="15" max="15" width="18" style="68" hidden="1" customWidth="1"/>
    <col min="16" max="16" width="25.42578125" style="68" hidden="1" customWidth="1"/>
    <col min="17" max="17" width="17.140625" style="68" hidden="1" customWidth="1"/>
    <col min="18" max="19" width="17" style="68" hidden="1" customWidth="1"/>
    <col min="20" max="20" width="15.5703125" style="68" hidden="1" customWidth="1"/>
    <col min="21" max="21" width="19.140625" style="68" hidden="1" customWidth="1"/>
    <col min="22" max="22" width="20.42578125" style="68" hidden="1" customWidth="1"/>
    <col min="23" max="25" width="11" style="861" hidden="1" customWidth="1"/>
    <col min="26" max="28" width="11.5703125" style="68" hidden="1" customWidth="1"/>
    <col min="29" max="31" width="11.28515625" style="68" hidden="1" customWidth="1"/>
    <col min="32" max="32" width="12.42578125" style="68" hidden="1" customWidth="1"/>
    <col min="33" max="33" width="14.85546875" style="68" customWidth="1"/>
    <col min="34" max="34" width="12.42578125" style="68" customWidth="1"/>
    <col min="35" max="16384" width="11.28515625" style="68"/>
  </cols>
  <sheetData>
    <row r="1" spans="1:36" ht="51">
      <c r="A1" s="1363" t="s">
        <v>522</v>
      </c>
      <c r="B1" s="1364" t="s">
        <v>116</v>
      </c>
      <c r="C1" s="1365" t="s">
        <v>3090</v>
      </c>
      <c r="D1" s="1365" t="s">
        <v>3091</v>
      </c>
      <c r="E1" s="1365" t="s">
        <v>3092</v>
      </c>
      <c r="F1" s="1366" t="s">
        <v>3400</v>
      </c>
      <c r="G1" s="1366" t="s">
        <v>3401</v>
      </c>
      <c r="H1" s="1366" t="s">
        <v>3402</v>
      </c>
      <c r="I1" s="1366" t="s">
        <v>3403</v>
      </c>
      <c r="J1" s="1366" t="s">
        <v>3404</v>
      </c>
      <c r="K1" s="1366" t="s">
        <v>3405</v>
      </c>
      <c r="L1" s="1367" t="s">
        <v>1625</v>
      </c>
      <c r="M1" s="1367" t="s">
        <v>1626</v>
      </c>
      <c r="N1" s="1367" t="s">
        <v>1627</v>
      </c>
      <c r="O1" s="1368" t="s">
        <v>2038</v>
      </c>
      <c r="P1" s="1368" t="s">
        <v>2039</v>
      </c>
      <c r="Q1" s="1368" t="s">
        <v>2034</v>
      </c>
      <c r="R1" s="1368" t="s">
        <v>2035</v>
      </c>
      <c r="S1" s="1368" t="s">
        <v>2036</v>
      </c>
      <c r="T1" s="1369" t="s">
        <v>2037</v>
      </c>
      <c r="U1" s="1370" t="s">
        <v>2481</v>
      </c>
      <c r="V1" s="1370" t="s">
        <v>2482</v>
      </c>
      <c r="W1" s="1371" t="s">
        <v>2483</v>
      </c>
      <c r="X1" s="1372" t="s">
        <v>2484</v>
      </c>
      <c r="Y1" s="1372" t="s">
        <v>2485</v>
      </c>
      <c r="Z1" s="1372" t="s">
        <v>2486</v>
      </c>
      <c r="AA1" s="1408" t="s">
        <v>2696</v>
      </c>
      <c r="AB1" s="1408" t="s">
        <v>2697</v>
      </c>
      <c r="AC1" s="1408" t="s">
        <v>2698</v>
      </c>
      <c r="AD1" s="1408" t="s">
        <v>2699</v>
      </c>
      <c r="AE1" s="1408" t="s">
        <v>2700</v>
      </c>
      <c r="AF1" s="1409" t="s">
        <v>2701</v>
      </c>
      <c r="AG1" s="1410" t="s">
        <v>3417</v>
      </c>
      <c r="AH1" s="1410" t="s">
        <v>3418</v>
      </c>
      <c r="AI1" s="1410" t="s">
        <v>3419</v>
      </c>
      <c r="AJ1" s="1536" t="s">
        <v>3432</v>
      </c>
    </row>
    <row r="2" spans="1:36" ht="15.75">
      <c r="A2" s="1373" t="s">
        <v>7</v>
      </c>
      <c r="B2" s="1374" t="s">
        <v>523</v>
      </c>
      <c r="C2" s="1418" t="s">
        <v>3103</v>
      </c>
      <c r="D2" s="1418" t="s">
        <v>3122</v>
      </c>
      <c r="E2" s="1418" t="s">
        <v>2357</v>
      </c>
      <c r="F2" s="1387" t="s">
        <v>2358</v>
      </c>
      <c r="G2" s="1387" t="s">
        <v>2322</v>
      </c>
      <c r="H2" s="1387" t="s">
        <v>2336</v>
      </c>
      <c r="I2" s="1407" t="s">
        <v>1837</v>
      </c>
      <c r="J2" s="1375" t="s">
        <v>1310</v>
      </c>
      <c r="K2" s="1387" t="s">
        <v>3263</v>
      </c>
      <c r="L2" s="1376" t="s">
        <v>791</v>
      </c>
      <c r="M2" s="1388">
        <v>0.25</v>
      </c>
      <c r="N2" s="1388">
        <v>0.75</v>
      </c>
      <c r="O2" s="1377">
        <v>20</v>
      </c>
      <c r="P2" s="1377">
        <v>12</v>
      </c>
      <c r="Q2" s="1378">
        <v>0.6</v>
      </c>
      <c r="R2" s="1379" t="s">
        <v>791</v>
      </c>
      <c r="S2" s="1378">
        <v>0.16669999999999999</v>
      </c>
      <c r="T2" s="1383">
        <v>0.33329999999999999</v>
      </c>
      <c r="U2" s="121" t="s">
        <v>1840</v>
      </c>
      <c r="V2" s="121" t="s">
        <v>1793</v>
      </c>
      <c r="W2" s="750" t="s">
        <v>2317</v>
      </c>
      <c r="X2" s="1392" t="s">
        <v>791</v>
      </c>
      <c r="Y2" s="1389">
        <v>0.4</v>
      </c>
      <c r="Z2" s="1389">
        <v>0.4</v>
      </c>
      <c r="AA2" s="1044">
        <v>24</v>
      </c>
      <c r="AB2" s="1044">
        <v>13</v>
      </c>
      <c r="AC2" s="1045">
        <v>0.54169999999999996</v>
      </c>
      <c r="AD2" s="1044" t="s">
        <v>791</v>
      </c>
      <c r="AE2" s="1045">
        <v>0.3846</v>
      </c>
      <c r="AF2" s="1046">
        <v>0.61539999999999995</v>
      </c>
      <c r="AG2" s="131" t="s">
        <v>878</v>
      </c>
      <c r="AH2" s="121" t="s">
        <v>878</v>
      </c>
      <c r="AI2" s="121" t="s">
        <v>878</v>
      </c>
      <c r="AJ2" s="1546" t="s">
        <v>878</v>
      </c>
    </row>
    <row r="3" spans="1:36" ht="15.75">
      <c r="A3" s="1373" t="s">
        <v>9</v>
      </c>
      <c r="B3" s="1374" t="s">
        <v>524</v>
      </c>
      <c r="C3" s="1418" t="s">
        <v>3096</v>
      </c>
      <c r="D3" s="1418" t="s">
        <v>2400</v>
      </c>
      <c r="E3" s="1418" t="s">
        <v>2400</v>
      </c>
      <c r="F3" s="1387" t="s">
        <v>1691</v>
      </c>
      <c r="G3" s="1387" t="s">
        <v>2322</v>
      </c>
      <c r="H3" s="1387" t="s">
        <v>2322</v>
      </c>
      <c r="I3" s="1407" t="s">
        <v>2321</v>
      </c>
      <c r="J3" s="1375" t="s">
        <v>2345</v>
      </c>
      <c r="K3" s="1387" t="s">
        <v>2389</v>
      </c>
      <c r="L3" s="1376" t="s">
        <v>791</v>
      </c>
      <c r="M3" s="1388">
        <v>1</v>
      </c>
      <c r="N3" s="1388">
        <v>1</v>
      </c>
      <c r="O3" s="1377">
        <v>1</v>
      </c>
      <c r="P3" s="1377">
        <v>1</v>
      </c>
      <c r="Q3" s="1378">
        <v>1</v>
      </c>
      <c r="R3" s="1379" t="s">
        <v>791</v>
      </c>
      <c r="S3" s="1379" t="s">
        <v>791</v>
      </c>
      <c r="T3" s="1383">
        <v>1</v>
      </c>
      <c r="U3" s="121" t="s">
        <v>1691</v>
      </c>
      <c r="V3" s="121" t="s">
        <v>1691</v>
      </c>
      <c r="W3" s="750" t="s">
        <v>2318</v>
      </c>
      <c r="X3" s="1392" t="s">
        <v>791</v>
      </c>
      <c r="Y3" s="1389">
        <v>1</v>
      </c>
      <c r="Z3" s="1389">
        <v>1</v>
      </c>
      <c r="AA3" s="1048">
        <v>2</v>
      </c>
      <c r="AB3" s="1048">
        <v>2</v>
      </c>
      <c r="AC3" s="1049">
        <v>1</v>
      </c>
      <c r="AD3" s="1048" t="s">
        <v>791</v>
      </c>
      <c r="AE3" s="1048" t="s">
        <v>791</v>
      </c>
      <c r="AF3" s="1540">
        <v>1</v>
      </c>
      <c r="AG3" s="121" t="s">
        <v>792</v>
      </c>
      <c r="AH3" s="131" t="s">
        <v>792</v>
      </c>
      <c r="AI3" s="121" t="s">
        <v>792</v>
      </c>
      <c r="AJ3" s="1545" t="s">
        <v>792</v>
      </c>
    </row>
    <row r="4" spans="1:36" ht="15.75">
      <c r="A4" s="1373" t="s">
        <v>11</v>
      </c>
      <c r="B4" s="1374" t="s">
        <v>525</v>
      </c>
      <c r="C4" s="1419" t="s">
        <v>1174</v>
      </c>
      <c r="D4" s="1419" t="s">
        <v>1174</v>
      </c>
      <c r="E4" s="1419" t="s">
        <v>1174</v>
      </c>
      <c r="F4" s="1412" t="s">
        <v>1174</v>
      </c>
      <c r="G4" s="1413" t="s">
        <v>1174</v>
      </c>
      <c r="H4" s="1413" t="s">
        <v>1174</v>
      </c>
      <c r="I4" s="1415" t="s">
        <v>1174</v>
      </c>
      <c r="J4" s="1382" t="s">
        <v>1174</v>
      </c>
      <c r="K4" s="1413" t="s">
        <v>1174</v>
      </c>
      <c r="L4" s="1381" t="s">
        <v>1174</v>
      </c>
      <c r="M4" s="1382" t="s">
        <v>1174</v>
      </c>
      <c r="N4" s="1382" t="s">
        <v>1174</v>
      </c>
      <c r="O4" s="1377"/>
      <c r="P4" s="1377"/>
      <c r="Q4" s="1378"/>
      <c r="R4" s="1379" t="s">
        <v>1174</v>
      </c>
      <c r="S4" s="1379" t="s">
        <v>1174</v>
      </c>
      <c r="T4" s="1383" t="s">
        <v>1174</v>
      </c>
      <c r="U4" s="121"/>
      <c r="V4" s="121"/>
      <c r="W4" s="750"/>
      <c r="X4" s="1391" t="s">
        <v>1174</v>
      </c>
      <c r="Y4" s="1391" t="s">
        <v>1174</v>
      </c>
      <c r="Z4" s="1384" t="s">
        <v>1174</v>
      </c>
      <c r="AA4" s="1538" t="s">
        <v>1174</v>
      </c>
      <c r="AB4" s="1538" t="s">
        <v>1174</v>
      </c>
      <c r="AC4" s="1538" t="s">
        <v>1174</v>
      </c>
      <c r="AD4" s="1538" t="s">
        <v>1174</v>
      </c>
      <c r="AE4" s="1538" t="s">
        <v>1174</v>
      </c>
      <c r="AF4" s="1541" t="s">
        <v>1174</v>
      </c>
      <c r="AG4" s="121" t="s">
        <v>791</v>
      </c>
      <c r="AH4" s="121" t="s">
        <v>791</v>
      </c>
      <c r="AI4" s="121" t="s">
        <v>791</v>
      </c>
      <c r="AJ4" s="1535" t="s">
        <v>791</v>
      </c>
    </row>
    <row r="5" spans="1:36" ht="15.75">
      <c r="A5" s="1373" t="s">
        <v>127</v>
      </c>
      <c r="B5" s="1374" t="s">
        <v>526</v>
      </c>
      <c r="C5" s="1418" t="s">
        <v>2352</v>
      </c>
      <c r="D5" s="1418" t="s">
        <v>2389</v>
      </c>
      <c r="E5" s="1418" t="s">
        <v>2389</v>
      </c>
      <c r="F5" s="1387" t="s">
        <v>1691</v>
      </c>
      <c r="G5" s="1387" t="s">
        <v>2345</v>
      </c>
      <c r="H5" s="1387" t="s">
        <v>2345</v>
      </c>
      <c r="I5" s="1407" t="s">
        <v>2337</v>
      </c>
      <c r="J5" s="1375" t="s">
        <v>2321</v>
      </c>
      <c r="K5" s="1387" t="s">
        <v>2339</v>
      </c>
      <c r="L5" s="1388">
        <v>0.1875</v>
      </c>
      <c r="M5" s="1388">
        <v>0.3125</v>
      </c>
      <c r="N5" s="1388">
        <v>0.8125</v>
      </c>
      <c r="O5" s="1377">
        <v>11</v>
      </c>
      <c r="P5" s="1377">
        <v>10</v>
      </c>
      <c r="Q5" s="1378">
        <v>0.90910000000000002</v>
      </c>
      <c r="R5" s="1378">
        <v>0.1</v>
      </c>
      <c r="S5" s="1378">
        <v>0.3</v>
      </c>
      <c r="T5" s="1383">
        <v>0.6</v>
      </c>
      <c r="U5" s="121" t="s">
        <v>1771</v>
      </c>
      <c r="V5" s="121" t="s">
        <v>1771</v>
      </c>
      <c r="W5" s="750" t="s">
        <v>2318</v>
      </c>
      <c r="X5" s="1389">
        <v>0.16666666666666666</v>
      </c>
      <c r="Y5" s="1389">
        <v>0.41666666666666669</v>
      </c>
      <c r="Z5" s="1389">
        <v>0.75</v>
      </c>
      <c r="AA5" s="1048">
        <v>15</v>
      </c>
      <c r="AB5" s="1048">
        <v>13</v>
      </c>
      <c r="AC5" s="1049">
        <v>0.86670000000000003</v>
      </c>
      <c r="AD5" s="1049">
        <v>0.15379999999999999</v>
      </c>
      <c r="AE5" s="1049">
        <v>0.30769999999999997</v>
      </c>
      <c r="AF5" s="1540">
        <v>0.84619999999999995</v>
      </c>
      <c r="AG5" s="121" t="s">
        <v>792</v>
      </c>
      <c r="AH5" s="131" t="s">
        <v>792</v>
      </c>
      <c r="AI5" s="121" t="s">
        <v>792</v>
      </c>
      <c r="AJ5" s="1545" t="s">
        <v>792</v>
      </c>
    </row>
    <row r="6" spans="1:36" ht="15.75">
      <c r="A6" s="1373" t="s">
        <v>410</v>
      </c>
      <c r="B6" s="1374" t="s">
        <v>527</v>
      </c>
      <c r="C6" s="1418" t="s">
        <v>3246</v>
      </c>
      <c r="D6" s="1418" t="s">
        <v>3247</v>
      </c>
      <c r="E6" s="1418" t="s">
        <v>2424</v>
      </c>
      <c r="F6" s="1387" t="s">
        <v>2358</v>
      </c>
      <c r="G6" s="1387" t="s">
        <v>2337</v>
      </c>
      <c r="H6" s="1387" t="s">
        <v>1310</v>
      </c>
      <c r="I6" s="1407" t="s">
        <v>1852</v>
      </c>
      <c r="J6" s="1375" t="s">
        <v>1312</v>
      </c>
      <c r="K6" s="1387" t="s">
        <v>3161</v>
      </c>
      <c r="L6" s="1388">
        <v>0.1154</v>
      </c>
      <c r="M6" s="1388">
        <v>0.69230000000000003</v>
      </c>
      <c r="N6" s="1388">
        <v>0.84619999999999995</v>
      </c>
      <c r="O6" s="1377">
        <v>45</v>
      </c>
      <c r="P6" s="1377">
        <v>37</v>
      </c>
      <c r="Q6" s="1378">
        <v>0.82220000000000004</v>
      </c>
      <c r="R6" s="1378">
        <v>0.18920000000000001</v>
      </c>
      <c r="S6" s="1378">
        <v>0.67569999999999997</v>
      </c>
      <c r="T6" s="1383">
        <v>0.75680000000000003</v>
      </c>
      <c r="U6" s="121" t="s">
        <v>1904</v>
      </c>
      <c r="V6" s="121" t="s">
        <v>1860</v>
      </c>
      <c r="W6" s="750" t="s">
        <v>2320</v>
      </c>
      <c r="X6" s="1389">
        <v>0.12903225806451613</v>
      </c>
      <c r="Y6" s="1389">
        <v>0.5161290322580645</v>
      </c>
      <c r="Z6" s="1389">
        <v>0.70967741935483875</v>
      </c>
      <c r="AA6" s="1044">
        <v>37</v>
      </c>
      <c r="AB6" s="1044">
        <v>33</v>
      </c>
      <c r="AC6" s="1045">
        <v>0.89190000000000003</v>
      </c>
      <c r="AD6" s="1045">
        <v>0.1515</v>
      </c>
      <c r="AE6" s="1045">
        <v>0.72729999999999995</v>
      </c>
      <c r="AF6" s="1046">
        <v>0.78790000000000004</v>
      </c>
      <c r="AG6" s="131" t="s">
        <v>878</v>
      </c>
      <c r="AH6" s="121" t="s">
        <v>878</v>
      </c>
      <c r="AI6" s="121" t="s">
        <v>878</v>
      </c>
      <c r="AJ6" s="1545" t="s">
        <v>792</v>
      </c>
    </row>
    <row r="7" spans="1:36" ht="15.75">
      <c r="A7" s="1373" t="s">
        <v>412</v>
      </c>
      <c r="B7" s="1374" t="s">
        <v>528</v>
      </c>
      <c r="C7" s="1418" t="s">
        <v>3096</v>
      </c>
      <c r="D7" s="1418" t="s">
        <v>2400</v>
      </c>
      <c r="E7" s="1418" t="s">
        <v>2318</v>
      </c>
      <c r="F7" s="1387" t="s">
        <v>1691</v>
      </c>
      <c r="G7" s="1387" t="s">
        <v>2322</v>
      </c>
      <c r="H7" s="1387" t="s">
        <v>2345</v>
      </c>
      <c r="I7" s="1407" t="s">
        <v>2345</v>
      </c>
      <c r="J7" s="1375" t="s">
        <v>2345</v>
      </c>
      <c r="K7" s="1387" t="s">
        <v>2318</v>
      </c>
      <c r="L7" s="1388">
        <v>1</v>
      </c>
      <c r="M7" s="1388">
        <v>1</v>
      </c>
      <c r="N7" s="1388">
        <v>1</v>
      </c>
      <c r="O7" s="1377">
        <v>7</v>
      </c>
      <c r="P7" s="1377">
        <v>6</v>
      </c>
      <c r="Q7" s="1378">
        <v>0.85709999999999997</v>
      </c>
      <c r="R7" s="1378">
        <v>0.16669999999999999</v>
      </c>
      <c r="S7" s="1378">
        <v>0.33329999999999999</v>
      </c>
      <c r="T7" s="1383">
        <v>0.33329999999999999</v>
      </c>
      <c r="U7" s="121" t="s">
        <v>2321</v>
      </c>
      <c r="V7" s="121" t="s">
        <v>2322</v>
      </c>
      <c r="W7" s="750" t="s">
        <v>2323</v>
      </c>
      <c r="X7" s="1389">
        <v>0.75</v>
      </c>
      <c r="Y7" s="1389">
        <v>0.75</v>
      </c>
      <c r="Z7" s="1389">
        <v>1</v>
      </c>
      <c r="AA7" s="1044">
        <v>5</v>
      </c>
      <c r="AB7" s="1044">
        <v>5</v>
      </c>
      <c r="AC7" s="1045">
        <v>1</v>
      </c>
      <c r="AD7" s="1045">
        <v>0.4</v>
      </c>
      <c r="AE7" s="1045">
        <v>0.6</v>
      </c>
      <c r="AF7" s="1046">
        <v>1</v>
      </c>
      <c r="AG7" s="121" t="s">
        <v>792</v>
      </c>
      <c r="AH7" s="131" t="s">
        <v>792</v>
      </c>
      <c r="AI7" s="121" t="s">
        <v>792</v>
      </c>
      <c r="AJ7" s="1545" t="s">
        <v>792</v>
      </c>
    </row>
    <row r="8" spans="1:36" ht="15.75">
      <c r="A8" s="1373" t="s">
        <v>413</v>
      </c>
      <c r="B8" s="1374" t="s">
        <v>529</v>
      </c>
      <c r="C8" s="1418" t="s">
        <v>3123</v>
      </c>
      <c r="D8" s="1418" t="s">
        <v>3174</v>
      </c>
      <c r="E8" s="1418" t="s">
        <v>2409</v>
      </c>
      <c r="F8" s="1387" t="s">
        <v>1766</v>
      </c>
      <c r="G8" s="1387" t="s">
        <v>2403</v>
      </c>
      <c r="H8" s="1387" t="s">
        <v>2377</v>
      </c>
      <c r="I8" s="1407" t="s">
        <v>1757</v>
      </c>
      <c r="J8" s="1375" t="s">
        <v>2427</v>
      </c>
      <c r="K8" s="1387" t="s">
        <v>3312</v>
      </c>
      <c r="L8" s="1388">
        <v>0.28570000000000001</v>
      </c>
      <c r="M8" s="1388">
        <v>0.47620000000000001</v>
      </c>
      <c r="N8" s="1388">
        <v>0.71430000000000005</v>
      </c>
      <c r="O8" s="1377">
        <v>84</v>
      </c>
      <c r="P8" s="1377">
        <v>44</v>
      </c>
      <c r="Q8" s="1378">
        <v>0.52380000000000004</v>
      </c>
      <c r="R8" s="1378">
        <v>0.29549999999999998</v>
      </c>
      <c r="S8" s="1378">
        <v>0.45450000000000002</v>
      </c>
      <c r="T8" s="1383">
        <v>0.63639999999999997</v>
      </c>
      <c r="U8" s="121" t="s">
        <v>2324</v>
      </c>
      <c r="V8" s="121" t="s">
        <v>2325</v>
      </c>
      <c r="W8" s="750" t="s">
        <v>2326</v>
      </c>
      <c r="X8" s="1389">
        <v>0.27272727272727271</v>
      </c>
      <c r="Y8" s="1389">
        <v>0.5636363636363636</v>
      </c>
      <c r="Z8" s="1389">
        <v>0.67272727272727273</v>
      </c>
      <c r="AA8" s="1044">
        <v>98</v>
      </c>
      <c r="AB8" s="1044">
        <v>68</v>
      </c>
      <c r="AC8" s="1045">
        <v>0.69389999999999996</v>
      </c>
      <c r="AD8" s="1045">
        <v>0.1618</v>
      </c>
      <c r="AE8" s="1045">
        <v>0.42649999999999999</v>
      </c>
      <c r="AF8" s="1046">
        <v>0.55879999999999996</v>
      </c>
      <c r="AG8" s="121" t="s">
        <v>878</v>
      </c>
      <c r="AH8" s="131" t="s">
        <v>792</v>
      </c>
      <c r="AI8" s="121" t="s">
        <v>792</v>
      </c>
      <c r="AJ8" s="1545" t="s">
        <v>792</v>
      </c>
    </row>
    <row r="9" spans="1:36" ht="15.75">
      <c r="A9" s="1373" t="s">
        <v>415</v>
      </c>
      <c r="B9" s="1374" t="s">
        <v>530</v>
      </c>
      <c r="C9" s="1418" t="s">
        <v>3192</v>
      </c>
      <c r="D9" s="1418" t="s">
        <v>2415</v>
      </c>
      <c r="E9" s="1418" t="s">
        <v>2463</v>
      </c>
      <c r="F9" s="1387" t="s">
        <v>1761</v>
      </c>
      <c r="G9" s="1387" t="s">
        <v>1793</v>
      </c>
      <c r="H9" s="1387" t="s">
        <v>1304</v>
      </c>
      <c r="I9" s="1407" t="s">
        <v>1831</v>
      </c>
      <c r="J9" s="1375" t="s">
        <v>1816</v>
      </c>
      <c r="K9" s="1387" t="s">
        <v>3320</v>
      </c>
      <c r="L9" s="1388">
        <v>0.63160000000000005</v>
      </c>
      <c r="M9" s="1388">
        <v>0.78949999999999998</v>
      </c>
      <c r="N9" s="1388">
        <v>0.84209999999999996</v>
      </c>
      <c r="O9" s="1377">
        <v>26</v>
      </c>
      <c r="P9" s="1377">
        <v>20</v>
      </c>
      <c r="Q9" s="1378">
        <v>0.76919999999999999</v>
      </c>
      <c r="R9" s="1378">
        <v>0.65</v>
      </c>
      <c r="S9" s="1378">
        <v>0.85</v>
      </c>
      <c r="T9" s="1383">
        <v>0.95</v>
      </c>
      <c r="U9" s="121" t="s">
        <v>1796</v>
      </c>
      <c r="V9" s="121" t="s">
        <v>1796</v>
      </c>
      <c r="W9" s="750" t="s">
        <v>2318</v>
      </c>
      <c r="X9" s="1389">
        <v>0.6875</v>
      </c>
      <c r="Y9" s="1389">
        <v>0.75</v>
      </c>
      <c r="Z9" s="1389">
        <v>0.9375</v>
      </c>
      <c r="AA9" s="1044">
        <v>35</v>
      </c>
      <c r="AB9" s="1044">
        <v>29</v>
      </c>
      <c r="AC9" s="1045">
        <v>0.8286</v>
      </c>
      <c r="AD9" s="1045">
        <v>0.48280000000000001</v>
      </c>
      <c r="AE9" s="1045">
        <v>0.72409999999999997</v>
      </c>
      <c r="AF9" s="1046">
        <v>0.86209999999999998</v>
      </c>
      <c r="AG9" s="121" t="s">
        <v>792</v>
      </c>
      <c r="AH9" s="131" t="s">
        <v>792</v>
      </c>
      <c r="AI9" s="121" t="s">
        <v>792</v>
      </c>
      <c r="AJ9" s="1545" t="s">
        <v>792</v>
      </c>
    </row>
    <row r="10" spans="1:36" ht="15.75">
      <c r="A10" s="1373" t="s">
        <v>416</v>
      </c>
      <c r="B10" s="1374" t="s">
        <v>531</v>
      </c>
      <c r="C10" s="1418" t="s">
        <v>3108</v>
      </c>
      <c r="D10" s="1418" t="s">
        <v>3129</v>
      </c>
      <c r="E10" s="1418" t="s">
        <v>3130</v>
      </c>
      <c r="F10" s="1387" t="s">
        <v>1766</v>
      </c>
      <c r="G10" s="1387" t="s">
        <v>1308</v>
      </c>
      <c r="H10" s="1387" t="s">
        <v>2353</v>
      </c>
      <c r="I10" s="1407" t="s">
        <v>2406</v>
      </c>
      <c r="J10" s="1375" t="s">
        <v>2325</v>
      </c>
      <c r="K10" s="1387" t="s">
        <v>3297</v>
      </c>
      <c r="L10" s="1388">
        <v>0.25929999999999997</v>
      </c>
      <c r="M10" s="1388">
        <v>0.46300000000000002</v>
      </c>
      <c r="N10" s="1388">
        <v>0.68520000000000003</v>
      </c>
      <c r="O10" s="1377">
        <v>70</v>
      </c>
      <c r="P10" s="1377">
        <v>55</v>
      </c>
      <c r="Q10" s="1378">
        <v>0.78569999999999995</v>
      </c>
      <c r="R10" s="1378">
        <v>0.18179999999999999</v>
      </c>
      <c r="S10" s="1378">
        <v>0.34549999999999997</v>
      </c>
      <c r="T10" s="1383">
        <v>0.45450000000000002</v>
      </c>
      <c r="U10" s="121" t="s">
        <v>1585</v>
      </c>
      <c r="V10" s="121" t="s">
        <v>2328</v>
      </c>
      <c r="W10" s="750" t="s">
        <v>2329</v>
      </c>
      <c r="X10" s="1389">
        <v>0.20370370370370369</v>
      </c>
      <c r="Y10" s="1389">
        <v>0.31481481481481483</v>
      </c>
      <c r="Z10" s="1389">
        <v>0.61111111111111116</v>
      </c>
      <c r="AA10" s="1048">
        <v>69</v>
      </c>
      <c r="AB10" s="1048">
        <v>53</v>
      </c>
      <c r="AC10" s="1049">
        <v>0.7681</v>
      </c>
      <c r="AD10" s="1049">
        <v>0.3019</v>
      </c>
      <c r="AE10" s="1049">
        <v>0.67920000000000003</v>
      </c>
      <c r="AF10" s="1540">
        <v>0.75470000000000004</v>
      </c>
      <c r="AG10" s="121" t="s">
        <v>878</v>
      </c>
      <c r="AH10" s="131" t="s">
        <v>792</v>
      </c>
      <c r="AI10" s="121" t="s">
        <v>792</v>
      </c>
      <c r="AJ10" s="1545" t="s">
        <v>792</v>
      </c>
    </row>
    <row r="11" spans="1:36" ht="15.75">
      <c r="A11" s="1373" t="s">
        <v>140</v>
      </c>
      <c r="B11" s="1374" t="s">
        <v>532</v>
      </c>
      <c r="C11" s="1418" t="s">
        <v>3170</v>
      </c>
      <c r="D11" s="1418" t="s">
        <v>3171</v>
      </c>
      <c r="E11" s="1418" t="s">
        <v>3172</v>
      </c>
      <c r="F11" s="1387" t="s">
        <v>1793</v>
      </c>
      <c r="G11" s="1387" t="s">
        <v>1852</v>
      </c>
      <c r="H11" s="1387" t="s">
        <v>2372</v>
      </c>
      <c r="I11" s="1407" t="s">
        <v>2402</v>
      </c>
      <c r="J11" s="1375" t="s">
        <v>1582</v>
      </c>
      <c r="K11" s="1387" t="s">
        <v>2390</v>
      </c>
      <c r="L11" s="1388">
        <v>0.69230000000000003</v>
      </c>
      <c r="M11" s="1388">
        <v>0.81320000000000003</v>
      </c>
      <c r="N11" s="1388">
        <v>0.8901</v>
      </c>
      <c r="O11" s="1377">
        <v>115</v>
      </c>
      <c r="P11" s="1377">
        <v>77</v>
      </c>
      <c r="Q11" s="1378">
        <v>0.66959999999999997</v>
      </c>
      <c r="R11" s="1378">
        <v>0.57140000000000002</v>
      </c>
      <c r="S11" s="1378">
        <v>0.79220000000000002</v>
      </c>
      <c r="T11" s="1383">
        <v>0.90910000000000002</v>
      </c>
      <c r="U11" s="121" t="s">
        <v>1772</v>
      </c>
      <c r="V11" s="121" t="s">
        <v>2331</v>
      </c>
      <c r="W11" s="750" t="s">
        <v>2332</v>
      </c>
      <c r="X11" s="1389">
        <v>0.5714285714285714</v>
      </c>
      <c r="Y11" s="1389">
        <v>0.69047619047619047</v>
      </c>
      <c r="Z11" s="1389">
        <v>0.8214285714285714</v>
      </c>
      <c r="AA11" s="1044">
        <v>142</v>
      </c>
      <c r="AB11" s="1044">
        <v>81</v>
      </c>
      <c r="AC11" s="1045">
        <v>0.57040000000000002</v>
      </c>
      <c r="AD11" s="1045">
        <v>0.48149999999999998</v>
      </c>
      <c r="AE11" s="1045">
        <v>0.64200000000000002</v>
      </c>
      <c r="AF11" s="1046">
        <v>0.77780000000000005</v>
      </c>
      <c r="AG11" s="121" t="s">
        <v>878</v>
      </c>
      <c r="AH11" s="121" t="s">
        <v>878</v>
      </c>
      <c r="AI11" s="121" t="s">
        <v>878</v>
      </c>
      <c r="AJ11" s="1545" t="s">
        <v>792</v>
      </c>
    </row>
    <row r="12" spans="1:36" ht="15.75">
      <c r="A12" s="1373" t="s">
        <v>142</v>
      </c>
      <c r="B12" s="1374" t="s">
        <v>533</v>
      </c>
      <c r="C12" s="1418" t="s">
        <v>3273</v>
      </c>
      <c r="D12" s="1418" t="s">
        <v>3274</v>
      </c>
      <c r="E12" s="1418" t="s">
        <v>3275</v>
      </c>
      <c r="F12" s="1387" t="s">
        <v>1816</v>
      </c>
      <c r="G12" s="1387" t="s">
        <v>1307</v>
      </c>
      <c r="H12" s="1387" t="s">
        <v>2458</v>
      </c>
      <c r="I12" s="1407" t="s">
        <v>3407</v>
      </c>
      <c r="J12" s="1375" t="s">
        <v>2377</v>
      </c>
      <c r="K12" s="1387" t="s">
        <v>3345</v>
      </c>
      <c r="L12" s="1388">
        <v>0.254</v>
      </c>
      <c r="M12" s="1388">
        <v>0.44440000000000002</v>
      </c>
      <c r="N12" s="1388">
        <v>0.71430000000000005</v>
      </c>
      <c r="O12" s="1377">
        <v>63</v>
      </c>
      <c r="P12" s="1377">
        <v>58</v>
      </c>
      <c r="Q12" s="1378">
        <v>0.92059999999999997</v>
      </c>
      <c r="R12" s="1378">
        <v>0.31030000000000002</v>
      </c>
      <c r="S12" s="1378">
        <v>0.48280000000000001</v>
      </c>
      <c r="T12" s="1383">
        <v>0.60340000000000005</v>
      </c>
      <c r="U12" s="121" t="s">
        <v>2333</v>
      </c>
      <c r="V12" s="121" t="s">
        <v>2334</v>
      </c>
      <c r="W12" s="750" t="s">
        <v>2335</v>
      </c>
      <c r="X12" s="1389">
        <v>0.33898305084745761</v>
      </c>
      <c r="Y12" s="1389">
        <v>0.49152542372881358</v>
      </c>
      <c r="Z12" s="1389">
        <v>0.77966101694915257</v>
      </c>
      <c r="AA12" s="1044">
        <v>109</v>
      </c>
      <c r="AB12" s="1044">
        <v>86</v>
      </c>
      <c r="AC12" s="1045">
        <v>0.78900000000000003</v>
      </c>
      <c r="AD12" s="1045">
        <v>0.314</v>
      </c>
      <c r="AE12" s="1045">
        <v>0.4884</v>
      </c>
      <c r="AF12" s="1046">
        <v>0.54649999999999999</v>
      </c>
      <c r="AG12" s="121" t="s">
        <v>792</v>
      </c>
      <c r="AH12" s="131" t="s">
        <v>792</v>
      </c>
      <c r="AI12" s="121" t="s">
        <v>792</v>
      </c>
      <c r="AJ12" s="1545" t="s">
        <v>792</v>
      </c>
    </row>
    <row r="13" spans="1:36" ht="15.75">
      <c r="A13" s="1373" t="s">
        <v>144</v>
      </c>
      <c r="B13" s="1374" t="s">
        <v>534</v>
      </c>
      <c r="C13" s="1419" t="s">
        <v>1174</v>
      </c>
      <c r="D13" s="1419" t="s">
        <v>1174</v>
      </c>
      <c r="E13" s="1419" t="s">
        <v>1174</v>
      </c>
      <c r="F13" s="1412" t="s">
        <v>1174</v>
      </c>
      <c r="G13" s="1413" t="s">
        <v>1174</v>
      </c>
      <c r="H13" s="1413" t="s">
        <v>1174</v>
      </c>
      <c r="I13" s="1415" t="s">
        <v>1174</v>
      </c>
      <c r="J13" s="1382" t="s">
        <v>1174</v>
      </c>
      <c r="K13" s="1413" t="s">
        <v>1174</v>
      </c>
      <c r="L13" s="1381" t="s">
        <v>1174</v>
      </c>
      <c r="M13" s="1382" t="s">
        <v>1174</v>
      </c>
      <c r="N13" s="1382" t="s">
        <v>1174</v>
      </c>
      <c r="O13" s="1377"/>
      <c r="P13" s="1377"/>
      <c r="Q13" s="1378"/>
      <c r="R13" s="1378" t="s">
        <v>1174</v>
      </c>
      <c r="S13" s="1378" t="s">
        <v>1174</v>
      </c>
      <c r="T13" s="1383" t="s">
        <v>1174</v>
      </c>
      <c r="U13" s="121"/>
      <c r="V13" s="121"/>
      <c r="W13" s="750"/>
      <c r="X13" s="1384" t="s">
        <v>1174</v>
      </c>
      <c r="Y13" s="1384" t="s">
        <v>1174</v>
      </c>
      <c r="Z13" s="1384" t="s">
        <v>1174</v>
      </c>
      <c r="AA13" s="1538" t="s">
        <v>1174</v>
      </c>
      <c r="AB13" s="1538" t="s">
        <v>1174</v>
      </c>
      <c r="AC13" s="1538" t="s">
        <v>1174</v>
      </c>
      <c r="AD13" s="1538" t="s">
        <v>1174</v>
      </c>
      <c r="AE13" s="1538" t="s">
        <v>1174</v>
      </c>
      <c r="AF13" s="1541" t="s">
        <v>1174</v>
      </c>
      <c r="AG13" s="121" t="s">
        <v>791</v>
      </c>
      <c r="AH13" s="121" t="s">
        <v>791</v>
      </c>
      <c r="AI13" s="121" t="s">
        <v>791</v>
      </c>
      <c r="AJ13" s="1535" t="s">
        <v>791</v>
      </c>
    </row>
    <row r="14" spans="1:36" ht="15.75">
      <c r="A14" s="1373" t="s">
        <v>146</v>
      </c>
      <c r="B14" s="1374" t="s">
        <v>535</v>
      </c>
      <c r="C14" s="1418" t="s">
        <v>3231</v>
      </c>
      <c r="D14" s="1418" t="s">
        <v>3232</v>
      </c>
      <c r="E14" s="1418" t="s">
        <v>3189</v>
      </c>
      <c r="F14" s="1387" t="s">
        <v>1773</v>
      </c>
      <c r="G14" s="1387" t="s">
        <v>3363</v>
      </c>
      <c r="H14" s="1387" t="s">
        <v>2325</v>
      </c>
      <c r="I14" s="1407" t="s">
        <v>2381</v>
      </c>
      <c r="J14" s="1375" t="s">
        <v>1584</v>
      </c>
      <c r="K14" s="1387" t="s">
        <v>3332</v>
      </c>
      <c r="L14" s="1388">
        <v>0.27689999999999998</v>
      </c>
      <c r="M14" s="1388">
        <v>0.47689999999999999</v>
      </c>
      <c r="N14" s="1388">
        <v>0.63849999999999996</v>
      </c>
      <c r="O14" s="1377">
        <v>135</v>
      </c>
      <c r="P14" s="1377">
        <v>105</v>
      </c>
      <c r="Q14" s="1378">
        <v>0.77780000000000005</v>
      </c>
      <c r="R14" s="1378">
        <v>0.15240000000000001</v>
      </c>
      <c r="S14" s="1378">
        <v>0.60950000000000004</v>
      </c>
      <c r="T14" s="1383">
        <v>0.65710000000000002</v>
      </c>
      <c r="U14" s="121" t="s">
        <v>1718</v>
      </c>
      <c r="V14" s="121" t="s">
        <v>1584</v>
      </c>
      <c r="W14" s="750" t="s">
        <v>2323</v>
      </c>
      <c r="X14" s="1389">
        <v>0.20408163265306123</v>
      </c>
      <c r="Y14" s="1389">
        <v>0.53061224489795922</v>
      </c>
      <c r="Z14" s="1389">
        <v>0.68367346938775508</v>
      </c>
      <c r="AA14" s="1044">
        <v>122</v>
      </c>
      <c r="AB14" s="1044">
        <v>93</v>
      </c>
      <c r="AC14" s="1045">
        <v>0.76229999999999998</v>
      </c>
      <c r="AD14" s="1045">
        <v>0.20430000000000001</v>
      </c>
      <c r="AE14" s="1045">
        <v>0.66669999999999996</v>
      </c>
      <c r="AF14" s="1046">
        <v>0.73119999999999996</v>
      </c>
      <c r="AG14" s="121" t="s">
        <v>878</v>
      </c>
      <c r="AH14" s="121" t="s">
        <v>878</v>
      </c>
      <c r="AI14" s="121" t="s">
        <v>878</v>
      </c>
      <c r="AJ14" s="1545" t="s">
        <v>792</v>
      </c>
    </row>
    <row r="15" spans="1:36" ht="15.75">
      <c r="A15" s="1373" t="s">
        <v>148</v>
      </c>
      <c r="B15" s="1374" t="s">
        <v>536</v>
      </c>
      <c r="C15" s="1418" t="s">
        <v>2318</v>
      </c>
      <c r="D15" s="1418" t="s">
        <v>2318</v>
      </c>
      <c r="E15" s="1418" t="s">
        <v>2318</v>
      </c>
      <c r="F15" s="1387" t="s">
        <v>2358</v>
      </c>
      <c r="G15" s="1387" t="s">
        <v>2358</v>
      </c>
      <c r="H15" s="1387" t="s">
        <v>2358</v>
      </c>
      <c r="I15" s="1407" t="s">
        <v>2358</v>
      </c>
      <c r="J15" s="1375" t="s">
        <v>2358</v>
      </c>
      <c r="K15" s="1387" t="s">
        <v>2318</v>
      </c>
      <c r="L15" s="1376" t="s">
        <v>1450</v>
      </c>
      <c r="M15" s="1376" t="s">
        <v>1450</v>
      </c>
      <c r="N15" s="1376" t="s">
        <v>1450</v>
      </c>
      <c r="O15" s="1377"/>
      <c r="P15" s="1377"/>
      <c r="Q15" s="1378"/>
      <c r="R15" s="1379" t="s">
        <v>791</v>
      </c>
      <c r="S15" s="1379" t="s">
        <v>791</v>
      </c>
      <c r="T15" s="1380" t="s">
        <v>791</v>
      </c>
      <c r="U15" s="121"/>
      <c r="V15" s="121"/>
      <c r="W15" s="750"/>
      <c r="X15" s="1376" t="s">
        <v>791</v>
      </c>
      <c r="Y15" s="1376" t="s">
        <v>791</v>
      </c>
      <c r="Z15" s="1376" t="s">
        <v>791</v>
      </c>
      <c r="AA15" s="1417" t="s">
        <v>791</v>
      </c>
      <c r="AB15" s="1417" t="s">
        <v>791</v>
      </c>
      <c r="AC15" s="1417" t="s">
        <v>791</v>
      </c>
      <c r="AD15" s="1417" t="s">
        <v>791</v>
      </c>
      <c r="AE15" s="1417" t="s">
        <v>791</v>
      </c>
      <c r="AF15" s="1539" t="s">
        <v>791</v>
      </c>
      <c r="AG15" s="131" t="s">
        <v>792</v>
      </c>
      <c r="AH15" s="131" t="s">
        <v>792</v>
      </c>
      <c r="AI15" s="121" t="s">
        <v>792</v>
      </c>
      <c r="AJ15" s="1545" t="s">
        <v>792</v>
      </c>
    </row>
    <row r="16" spans="1:36" ht="15.75">
      <c r="A16" s="1373" t="s">
        <v>1143</v>
      </c>
      <c r="B16" s="1374" t="s">
        <v>537</v>
      </c>
      <c r="C16" s="1418" t="s">
        <v>3100</v>
      </c>
      <c r="D16" s="1418" t="s">
        <v>2319</v>
      </c>
      <c r="E16" s="1418" t="s">
        <v>3276</v>
      </c>
      <c r="F16" s="1387" t="s">
        <v>2343</v>
      </c>
      <c r="G16" s="1387" t="s">
        <v>2336</v>
      </c>
      <c r="H16" s="1387" t="s">
        <v>1766</v>
      </c>
      <c r="I16" s="1407" t="s">
        <v>1310</v>
      </c>
      <c r="J16" s="1375" t="s">
        <v>1771</v>
      </c>
      <c r="K16" s="1387" t="s">
        <v>2339</v>
      </c>
      <c r="L16" s="1388">
        <v>0.5</v>
      </c>
      <c r="M16" s="1388">
        <v>0.75</v>
      </c>
      <c r="N16" s="1388">
        <v>0.75</v>
      </c>
      <c r="O16" s="1377">
        <v>11</v>
      </c>
      <c r="P16" s="1377">
        <v>7</v>
      </c>
      <c r="Q16" s="1378">
        <v>0.63639999999999997</v>
      </c>
      <c r="R16" s="1378">
        <v>0.1429</v>
      </c>
      <c r="S16" s="1378">
        <v>0.71430000000000005</v>
      </c>
      <c r="T16" s="1383">
        <v>0.85709999999999997</v>
      </c>
      <c r="U16" s="121" t="s">
        <v>2336</v>
      </c>
      <c r="V16" s="121" t="s">
        <v>2337</v>
      </c>
      <c r="W16" s="750" t="s">
        <v>2338</v>
      </c>
      <c r="X16" s="1392" t="s">
        <v>791</v>
      </c>
      <c r="Y16" s="1389">
        <v>0.8571428571428571</v>
      </c>
      <c r="Z16" s="1389">
        <v>1</v>
      </c>
      <c r="AA16" s="1048">
        <v>10</v>
      </c>
      <c r="AB16" s="1048">
        <v>8</v>
      </c>
      <c r="AC16" s="1049">
        <v>0.8</v>
      </c>
      <c r="AD16" s="1049">
        <v>0.125</v>
      </c>
      <c r="AE16" s="1049">
        <v>0.375</v>
      </c>
      <c r="AF16" s="1540">
        <v>0.5</v>
      </c>
      <c r="AG16" s="121" t="s">
        <v>878</v>
      </c>
      <c r="AH16" s="131" t="s">
        <v>792</v>
      </c>
      <c r="AI16" s="121" t="s">
        <v>792</v>
      </c>
      <c r="AJ16" s="1545" t="s">
        <v>792</v>
      </c>
    </row>
    <row r="17" spans="1:36" ht="15.75">
      <c r="A17" s="1373" t="s">
        <v>1145</v>
      </c>
      <c r="B17" s="1374" t="s">
        <v>538</v>
      </c>
      <c r="C17" s="1419" t="s">
        <v>1174</v>
      </c>
      <c r="D17" s="1419" t="s">
        <v>1174</v>
      </c>
      <c r="E17" s="1419" t="s">
        <v>1174</v>
      </c>
      <c r="F17" s="1412" t="s">
        <v>1174</v>
      </c>
      <c r="G17" s="1413" t="s">
        <v>1174</v>
      </c>
      <c r="H17" s="1413" t="s">
        <v>1174</v>
      </c>
      <c r="I17" s="1415" t="s">
        <v>1174</v>
      </c>
      <c r="J17" s="1382" t="s">
        <v>1174</v>
      </c>
      <c r="K17" s="1413" t="s">
        <v>1174</v>
      </c>
      <c r="L17" s="1381" t="s">
        <v>1174</v>
      </c>
      <c r="M17" s="1382" t="s">
        <v>1174</v>
      </c>
      <c r="N17" s="1382" t="s">
        <v>1174</v>
      </c>
      <c r="O17" s="1377"/>
      <c r="P17" s="1377"/>
      <c r="Q17" s="1378"/>
      <c r="R17" s="1378" t="s">
        <v>1174</v>
      </c>
      <c r="S17" s="1378" t="s">
        <v>1174</v>
      </c>
      <c r="T17" s="1383" t="s">
        <v>1174</v>
      </c>
      <c r="U17" s="121"/>
      <c r="V17" s="121"/>
      <c r="W17" s="750"/>
      <c r="X17" s="1384" t="s">
        <v>1174</v>
      </c>
      <c r="Y17" s="1384" t="s">
        <v>1174</v>
      </c>
      <c r="Z17" s="1384" t="s">
        <v>1174</v>
      </c>
      <c r="AA17" s="1538" t="s">
        <v>1174</v>
      </c>
      <c r="AB17" s="1538" t="s">
        <v>1174</v>
      </c>
      <c r="AC17" s="1538" t="s">
        <v>1174</v>
      </c>
      <c r="AD17" s="1538" t="s">
        <v>1174</v>
      </c>
      <c r="AE17" s="1538" t="s">
        <v>1174</v>
      </c>
      <c r="AF17" s="1541" t="s">
        <v>1174</v>
      </c>
      <c r="AG17" s="121" t="s">
        <v>791</v>
      </c>
      <c r="AH17" s="121" t="s">
        <v>791</v>
      </c>
      <c r="AI17" s="121" t="s">
        <v>791</v>
      </c>
      <c r="AJ17" s="1535" t="s">
        <v>791</v>
      </c>
    </row>
    <row r="18" spans="1:36" ht="15.75">
      <c r="A18" s="1373" t="s">
        <v>462</v>
      </c>
      <c r="B18" s="1374" t="s">
        <v>539</v>
      </c>
      <c r="C18" s="1418" t="s">
        <v>3191</v>
      </c>
      <c r="D18" s="1418" t="s">
        <v>3094</v>
      </c>
      <c r="E18" s="1418" t="s">
        <v>2363</v>
      </c>
      <c r="F18" s="1387" t="s">
        <v>2322</v>
      </c>
      <c r="G18" s="1387" t="s">
        <v>1761</v>
      </c>
      <c r="H18" s="1387" t="s">
        <v>1793</v>
      </c>
      <c r="I18" s="1407" t="s">
        <v>1307</v>
      </c>
      <c r="J18" s="1375" t="s">
        <v>1309</v>
      </c>
      <c r="K18" s="1387" t="s">
        <v>3319</v>
      </c>
      <c r="L18" s="1388">
        <v>0.25</v>
      </c>
      <c r="M18" s="1388">
        <v>0.5</v>
      </c>
      <c r="N18" s="1388">
        <v>0.58330000000000004</v>
      </c>
      <c r="O18" s="1377">
        <v>26</v>
      </c>
      <c r="P18" s="1377">
        <v>11</v>
      </c>
      <c r="Q18" s="1378">
        <v>0.42309999999999998</v>
      </c>
      <c r="R18" s="1378">
        <v>0.2727</v>
      </c>
      <c r="S18" s="1378">
        <v>0.54549999999999998</v>
      </c>
      <c r="T18" s="1383">
        <v>0.63639999999999997</v>
      </c>
      <c r="U18" s="121" t="s">
        <v>1840</v>
      </c>
      <c r="V18" s="121" t="s">
        <v>1773</v>
      </c>
      <c r="W18" s="750" t="s">
        <v>2340</v>
      </c>
      <c r="X18" s="1389">
        <v>0.30769230769230771</v>
      </c>
      <c r="Y18" s="1389">
        <v>0.46153846153846156</v>
      </c>
      <c r="Z18" s="1389">
        <v>0.53846153846153844</v>
      </c>
      <c r="AA18" s="1044">
        <v>31</v>
      </c>
      <c r="AB18" s="1044">
        <v>16</v>
      </c>
      <c r="AC18" s="1045">
        <v>0.5161</v>
      </c>
      <c r="AD18" s="1045">
        <v>0.375</v>
      </c>
      <c r="AE18" s="1045">
        <v>0.5625</v>
      </c>
      <c r="AF18" s="1046">
        <v>0.625</v>
      </c>
      <c r="AG18" s="121" t="s">
        <v>878</v>
      </c>
      <c r="AH18" s="121" t="s">
        <v>878</v>
      </c>
      <c r="AI18" s="121" t="s">
        <v>792</v>
      </c>
      <c r="AJ18" s="1545" t="s">
        <v>878</v>
      </c>
    </row>
    <row r="19" spans="1:36" ht="15.75">
      <c r="A19" s="1373" t="s">
        <v>464</v>
      </c>
      <c r="B19" s="1374" t="s">
        <v>540</v>
      </c>
      <c r="C19" s="1418" t="s">
        <v>3213</v>
      </c>
      <c r="D19" s="1418" t="s">
        <v>3211</v>
      </c>
      <c r="E19" s="1418" t="s">
        <v>3211</v>
      </c>
      <c r="F19" s="1387" t="s">
        <v>1691</v>
      </c>
      <c r="G19" s="1387" t="s">
        <v>2345</v>
      </c>
      <c r="H19" s="1387" t="s">
        <v>2345</v>
      </c>
      <c r="I19" s="1407" t="s">
        <v>2336</v>
      </c>
      <c r="J19" s="1375" t="s">
        <v>2336</v>
      </c>
      <c r="K19" s="1387" t="s">
        <v>2318</v>
      </c>
      <c r="L19" s="1388">
        <v>0.16669999999999999</v>
      </c>
      <c r="M19" s="1388">
        <v>1</v>
      </c>
      <c r="N19" s="1388">
        <v>1</v>
      </c>
      <c r="O19" s="1377">
        <v>5</v>
      </c>
      <c r="P19" s="1377">
        <v>5</v>
      </c>
      <c r="Q19" s="1378">
        <v>1</v>
      </c>
      <c r="R19" s="1378">
        <v>0.4</v>
      </c>
      <c r="S19" s="1378">
        <v>1</v>
      </c>
      <c r="T19" s="1383">
        <v>1</v>
      </c>
      <c r="U19" s="121" t="s">
        <v>2341</v>
      </c>
      <c r="V19" s="121" t="s">
        <v>2321</v>
      </c>
      <c r="W19" s="750" t="s">
        <v>2319</v>
      </c>
      <c r="X19" s="1392" t="s">
        <v>791</v>
      </c>
      <c r="Y19" s="1389">
        <v>0.5</v>
      </c>
      <c r="Z19" s="1389">
        <v>0.5</v>
      </c>
      <c r="AA19" s="1044">
        <v>9</v>
      </c>
      <c r="AB19" s="1044">
        <v>9</v>
      </c>
      <c r="AC19" s="1045">
        <v>1</v>
      </c>
      <c r="AD19" s="1045">
        <v>0.33329999999999999</v>
      </c>
      <c r="AE19" s="1045">
        <v>0.77780000000000005</v>
      </c>
      <c r="AF19" s="1046">
        <v>0.77780000000000005</v>
      </c>
      <c r="AG19" s="121" t="s">
        <v>878</v>
      </c>
      <c r="AH19" s="131" t="s">
        <v>792</v>
      </c>
      <c r="AI19" s="121" t="s">
        <v>878</v>
      </c>
      <c r="AJ19" s="1545" t="s">
        <v>792</v>
      </c>
    </row>
    <row r="20" spans="1:36" ht="15.75">
      <c r="A20" s="1373" t="s">
        <v>466</v>
      </c>
      <c r="B20" s="1374" t="s">
        <v>541</v>
      </c>
      <c r="C20" s="1418" t="s">
        <v>3100</v>
      </c>
      <c r="D20" s="1418" t="s">
        <v>3102</v>
      </c>
      <c r="E20" s="1418" t="s">
        <v>3102</v>
      </c>
      <c r="F20" s="1387" t="s">
        <v>1691</v>
      </c>
      <c r="G20" s="1387" t="s">
        <v>2337</v>
      </c>
      <c r="H20" s="1387" t="s">
        <v>2337</v>
      </c>
      <c r="I20" s="1407" t="s">
        <v>2341</v>
      </c>
      <c r="J20" s="1375" t="s">
        <v>2341</v>
      </c>
      <c r="K20" s="1387" t="s">
        <v>2318</v>
      </c>
      <c r="L20" s="1376" t="s">
        <v>791</v>
      </c>
      <c r="M20" s="1376" t="s">
        <v>791</v>
      </c>
      <c r="N20" s="1388">
        <v>0.25</v>
      </c>
      <c r="O20" s="1377">
        <v>5</v>
      </c>
      <c r="P20" s="1377">
        <v>5</v>
      </c>
      <c r="Q20" s="1378">
        <v>1</v>
      </c>
      <c r="R20" s="1378">
        <v>0.2</v>
      </c>
      <c r="S20" s="1378">
        <v>0.8</v>
      </c>
      <c r="T20" s="1383">
        <v>1</v>
      </c>
      <c r="U20" s="121" t="s">
        <v>2343</v>
      </c>
      <c r="V20" s="121" t="s">
        <v>2343</v>
      </c>
      <c r="W20" s="750" t="s">
        <v>2318</v>
      </c>
      <c r="X20" s="1392" t="s">
        <v>791</v>
      </c>
      <c r="Y20" s="1389">
        <v>0.66666666666666663</v>
      </c>
      <c r="Z20" s="1389">
        <v>0.66666666666666663</v>
      </c>
      <c r="AA20" s="1044">
        <v>6</v>
      </c>
      <c r="AB20" s="1044">
        <v>6</v>
      </c>
      <c r="AC20" s="1045">
        <v>1</v>
      </c>
      <c r="AD20" s="1044" t="s">
        <v>791</v>
      </c>
      <c r="AE20" s="1045">
        <v>0.5</v>
      </c>
      <c r="AF20" s="1046">
        <v>0.66669999999999996</v>
      </c>
      <c r="AG20" s="121" t="s">
        <v>878</v>
      </c>
      <c r="AH20" s="131" t="s">
        <v>792</v>
      </c>
      <c r="AI20" s="121" t="s">
        <v>792</v>
      </c>
      <c r="AJ20" s="1545" t="s">
        <v>792</v>
      </c>
    </row>
    <row r="21" spans="1:36" ht="15.75">
      <c r="A21" s="1373" t="s">
        <v>468</v>
      </c>
      <c r="B21" s="1374" t="s">
        <v>542</v>
      </c>
      <c r="C21" s="1419" t="s">
        <v>1174</v>
      </c>
      <c r="D21" s="1419" t="s">
        <v>1174</v>
      </c>
      <c r="E21" s="1419" t="s">
        <v>1174</v>
      </c>
      <c r="F21" s="1412" t="s">
        <v>1174</v>
      </c>
      <c r="G21" s="1412" t="s">
        <v>1174</v>
      </c>
      <c r="H21" s="1412" t="s">
        <v>1174</v>
      </c>
      <c r="I21" s="1414" t="s">
        <v>1174</v>
      </c>
      <c r="J21" s="1381" t="s">
        <v>1174</v>
      </c>
      <c r="K21" s="1412" t="s">
        <v>1174</v>
      </c>
      <c r="L21" s="1381" t="s">
        <v>1174</v>
      </c>
      <c r="M21" s="1382" t="s">
        <v>1174</v>
      </c>
      <c r="N21" s="1382" t="s">
        <v>1174</v>
      </c>
      <c r="O21" s="1377"/>
      <c r="P21" s="1377"/>
      <c r="Q21" s="1378"/>
      <c r="R21" s="1378" t="s">
        <v>1174</v>
      </c>
      <c r="S21" s="1378" t="s">
        <v>1174</v>
      </c>
      <c r="T21" s="1383" t="s">
        <v>1174</v>
      </c>
      <c r="U21" s="121"/>
      <c r="V21" s="121"/>
      <c r="W21" s="750"/>
      <c r="X21" s="1384" t="s">
        <v>1174</v>
      </c>
      <c r="Y21" s="1384" t="s">
        <v>1174</v>
      </c>
      <c r="Z21" s="1384" t="s">
        <v>1174</v>
      </c>
      <c r="AA21" s="1538" t="s">
        <v>1174</v>
      </c>
      <c r="AB21" s="1538" t="s">
        <v>1174</v>
      </c>
      <c r="AC21" s="1538" t="s">
        <v>1174</v>
      </c>
      <c r="AD21" s="1538" t="s">
        <v>1174</v>
      </c>
      <c r="AE21" s="1538" t="s">
        <v>1174</v>
      </c>
      <c r="AF21" s="1541" t="s">
        <v>1174</v>
      </c>
      <c r="AG21" s="121" t="s">
        <v>791</v>
      </c>
      <c r="AH21" s="121" t="s">
        <v>791</v>
      </c>
      <c r="AI21" s="121" t="s">
        <v>791</v>
      </c>
      <c r="AJ21" s="1535" t="s">
        <v>791</v>
      </c>
    </row>
    <row r="22" spans="1:36" ht="15.75">
      <c r="A22" s="1373" t="s">
        <v>470</v>
      </c>
      <c r="B22" s="1374" t="s">
        <v>543</v>
      </c>
      <c r="C22" s="1418" t="s">
        <v>3235</v>
      </c>
      <c r="D22" s="1418" t="s">
        <v>3211</v>
      </c>
      <c r="E22" s="1418" t="s">
        <v>3236</v>
      </c>
      <c r="F22" s="1387" t="s">
        <v>2337</v>
      </c>
      <c r="G22" s="1387" t="s">
        <v>1761</v>
      </c>
      <c r="H22" s="1387" t="s">
        <v>1773</v>
      </c>
      <c r="I22" s="1407" t="s">
        <v>1840</v>
      </c>
      <c r="J22" s="1375" t="s">
        <v>1305</v>
      </c>
      <c r="K22" s="1387" t="s">
        <v>3333</v>
      </c>
      <c r="L22" s="1388">
        <v>0.3</v>
      </c>
      <c r="M22" s="1388">
        <v>0.8</v>
      </c>
      <c r="N22" s="1388">
        <v>0.9</v>
      </c>
      <c r="O22" s="1377">
        <v>28</v>
      </c>
      <c r="P22" s="1377">
        <v>20</v>
      </c>
      <c r="Q22" s="1378">
        <v>0.71430000000000005</v>
      </c>
      <c r="R22" s="1378">
        <v>0.3</v>
      </c>
      <c r="S22" s="1378">
        <v>0.5</v>
      </c>
      <c r="T22" s="1383">
        <v>0.6</v>
      </c>
      <c r="U22" s="121" t="s">
        <v>1845</v>
      </c>
      <c r="V22" s="121" t="s">
        <v>1309</v>
      </c>
      <c r="W22" s="750" t="s">
        <v>2338</v>
      </c>
      <c r="X22" s="1389">
        <v>0.2857142857142857</v>
      </c>
      <c r="Y22" s="1389">
        <v>0.38095238095238093</v>
      </c>
      <c r="Z22" s="1389">
        <v>0.5714285714285714</v>
      </c>
      <c r="AA22" s="1044">
        <v>23</v>
      </c>
      <c r="AB22" s="1044">
        <v>18</v>
      </c>
      <c r="AC22" s="1045">
        <v>0.78259999999999996</v>
      </c>
      <c r="AD22" s="1045">
        <v>0.33329999999999999</v>
      </c>
      <c r="AE22" s="1045">
        <v>0.83330000000000004</v>
      </c>
      <c r="AF22" s="1046">
        <v>0.88890000000000002</v>
      </c>
      <c r="AG22" s="121" t="s">
        <v>792</v>
      </c>
      <c r="AH22" s="131" t="s">
        <v>792</v>
      </c>
      <c r="AI22" s="121" t="s">
        <v>792</v>
      </c>
      <c r="AJ22" s="1545" t="s">
        <v>792</v>
      </c>
    </row>
    <row r="23" spans="1:36" ht="15.75">
      <c r="A23" s="1373" t="s">
        <v>471</v>
      </c>
      <c r="B23" s="1374" t="s">
        <v>544</v>
      </c>
      <c r="C23" s="1418" t="s">
        <v>3097</v>
      </c>
      <c r="D23" s="1418" t="s">
        <v>3097</v>
      </c>
      <c r="E23" s="1418" t="s">
        <v>3128</v>
      </c>
      <c r="F23" s="1387" t="s">
        <v>2322</v>
      </c>
      <c r="G23" s="1387" t="s">
        <v>2322</v>
      </c>
      <c r="H23" s="1387" t="s">
        <v>2345</v>
      </c>
      <c r="I23" s="1407" t="s">
        <v>1301</v>
      </c>
      <c r="J23" s="1375" t="s">
        <v>1843</v>
      </c>
      <c r="K23" s="1387" t="s">
        <v>3296</v>
      </c>
      <c r="L23" s="1388">
        <v>0.47499999999999998</v>
      </c>
      <c r="M23" s="1388">
        <v>0.5</v>
      </c>
      <c r="N23" s="1388">
        <v>0.8</v>
      </c>
      <c r="O23" s="1377">
        <v>38</v>
      </c>
      <c r="P23" s="1377">
        <v>29</v>
      </c>
      <c r="Q23" s="1378">
        <v>0.76319999999999999</v>
      </c>
      <c r="R23" s="1378">
        <v>0.6552</v>
      </c>
      <c r="S23" s="1378">
        <v>0.72409999999999997</v>
      </c>
      <c r="T23" s="1383">
        <v>0.86209999999999998</v>
      </c>
      <c r="U23" s="121" t="s">
        <v>1896</v>
      </c>
      <c r="V23" s="121" t="s">
        <v>1852</v>
      </c>
      <c r="W23" s="750" t="s">
        <v>2344</v>
      </c>
      <c r="X23" s="1389">
        <v>0.39285714285714285</v>
      </c>
      <c r="Y23" s="1389">
        <v>0.39285714285714285</v>
      </c>
      <c r="Z23" s="1389">
        <v>0.5357142857142857</v>
      </c>
      <c r="AA23" s="1044">
        <v>40</v>
      </c>
      <c r="AB23" s="1044">
        <v>38</v>
      </c>
      <c r="AC23" s="1045">
        <v>0.95</v>
      </c>
      <c r="AD23" s="1045">
        <v>0.26319999999999999</v>
      </c>
      <c r="AE23" s="1045">
        <v>0.26319999999999999</v>
      </c>
      <c r="AF23" s="1046">
        <v>0.26319999999999999</v>
      </c>
      <c r="AG23" s="121" t="s">
        <v>878</v>
      </c>
      <c r="AH23" s="131" t="s">
        <v>878</v>
      </c>
      <c r="AI23" s="121" t="s">
        <v>878</v>
      </c>
      <c r="AJ23" s="1545" t="s">
        <v>792</v>
      </c>
    </row>
    <row r="24" spans="1:36" ht="15.75">
      <c r="A24" s="1373" t="s">
        <v>473</v>
      </c>
      <c r="B24" s="1374" t="s">
        <v>545</v>
      </c>
      <c r="C24" s="1418" t="s">
        <v>3100</v>
      </c>
      <c r="D24" s="1418" t="s">
        <v>3115</v>
      </c>
      <c r="E24" s="1418" t="s">
        <v>2319</v>
      </c>
      <c r="F24" s="1387" t="s">
        <v>1691</v>
      </c>
      <c r="G24" s="1387" t="s">
        <v>2345</v>
      </c>
      <c r="H24" s="1387" t="s">
        <v>2321</v>
      </c>
      <c r="I24" s="1407" t="s">
        <v>2341</v>
      </c>
      <c r="J24" s="1375" t="s">
        <v>2341</v>
      </c>
      <c r="K24" s="1387" t="s">
        <v>2318</v>
      </c>
      <c r="L24" s="1388">
        <v>0.1429</v>
      </c>
      <c r="M24" s="1388">
        <v>0.42859999999999998</v>
      </c>
      <c r="N24" s="1388">
        <v>0.57140000000000002</v>
      </c>
      <c r="O24" s="1377">
        <v>5</v>
      </c>
      <c r="P24" s="1377">
        <v>4</v>
      </c>
      <c r="Q24" s="1378">
        <v>0.8</v>
      </c>
      <c r="R24" s="1378">
        <v>0.25</v>
      </c>
      <c r="S24" s="1378">
        <v>0.5</v>
      </c>
      <c r="T24" s="1383">
        <v>0.5</v>
      </c>
      <c r="U24" s="121" t="s">
        <v>2345</v>
      </c>
      <c r="V24" s="121" t="s">
        <v>2345</v>
      </c>
      <c r="W24" s="750" t="s">
        <v>2318</v>
      </c>
      <c r="X24" s="1392" t="s">
        <v>791</v>
      </c>
      <c r="Y24" s="1389">
        <v>0.2</v>
      </c>
      <c r="Z24" s="1389">
        <v>0.4</v>
      </c>
      <c r="AA24" s="1044">
        <v>5</v>
      </c>
      <c r="AB24" s="1044">
        <v>5</v>
      </c>
      <c r="AC24" s="1045">
        <v>1</v>
      </c>
      <c r="AD24" s="1045">
        <v>0.6</v>
      </c>
      <c r="AE24" s="1045">
        <v>0.8</v>
      </c>
      <c r="AF24" s="1046">
        <v>0.8</v>
      </c>
      <c r="AG24" s="121" t="s">
        <v>878</v>
      </c>
      <c r="AH24" s="131" t="s">
        <v>792</v>
      </c>
      <c r="AI24" s="121" t="s">
        <v>792</v>
      </c>
      <c r="AJ24" s="1545" t="s">
        <v>792</v>
      </c>
    </row>
    <row r="25" spans="1:36" ht="15.75">
      <c r="A25" s="1373" t="s">
        <v>475</v>
      </c>
      <c r="B25" s="1374" t="s">
        <v>816</v>
      </c>
      <c r="C25" s="1419" t="s">
        <v>1174</v>
      </c>
      <c r="D25" s="1419" t="s">
        <v>1174</v>
      </c>
      <c r="E25" s="1419" t="s">
        <v>1174</v>
      </c>
      <c r="F25" s="1412" t="s">
        <v>1174</v>
      </c>
      <c r="G25" s="1413" t="s">
        <v>1174</v>
      </c>
      <c r="H25" s="1413" t="s">
        <v>1174</v>
      </c>
      <c r="I25" s="1415" t="s">
        <v>1174</v>
      </c>
      <c r="J25" s="1382" t="s">
        <v>1174</v>
      </c>
      <c r="K25" s="1413" t="s">
        <v>1174</v>
      </c>
      <c r="L25" s="1381" t="s">
        <v>1174</v>
      </c>
      <c r="M25" s="1382" t="s">
        <v>1174</v>
      </c>
      <c r="N25" s="1382" t="s">
        <v>1174</v>
      </c>
      <c r="O25" s="1377"/>
      <c r="P25" s="1377"/>
      <c r="Q25" s="1378"/>
      <c r="R25" s="1378" t="s">
        <v>1174</v>
      </c>
      <c r="S25" s="1378" t="s">
        <v>1174</v>
      </c>
      <c r="T25" s="1383" t="s">
        <v>1174</v>
      </c>
      <c r="U25" s="121"/>
      <c r="V25" s="121"/>
      <c r="W25" s="750"/>
      <c r="X25" s="1384" t="s">
        <v>1174</v>
      </c>
      <c r="Y25" s="1384" t="s">
        <v>1174</v>
      </c>
      <c r="Z25" s="1384" t="s">
        <v>1174</v>
      </c>
      <c r="AA25" s="1538" t="s">
        <v>1174</v>
      </c>
      <c r="AB25" s="1538" t="s">
        <v>1174</v>
      </c>
      <c r="AC25" s="1538" t="s">
        <v>1174</v>
      </c>
      <c r="AD25" s="1538" t="s">
        <v>1174</v>
      </c>
      <c r="AE25" s="1538" t="s">
        <v>1174</v>
      </c>
      <c r="AF25" s="1541" t="s">
        <v>1174</v>
      </c>
      <c r="AG25" s="121" t="s">
        <v>791</v>
      </c>
      <c r="AH25" s="121" t="s">
        <v>791</v>
      </c>
      <c r="AI25" s="121" t="s">
        <v>791</v>
      </c>
      <c r="AJ25" s="1535" t="s">
        <v>791</v>
      </c>
    </row>
    <row r="26" spans="1:36" ht="15.75">
      <c r="A26" s="1373" t="s">
        <v>96</v>
      </c>
      <c r="B26" s="1374" t="s">
        <v>546</v>
      </c>
      <c r="C26" s="1418" t="s">
        <v>2360</v>
      </c>
      <c r="D26" s="1418" t="s">
        <v>3104</v>
      </c>
      <c r="E26" s="1418" t="s">
        <v>3104</v>
      </c>
      <c r="F26" s="1387" t="s">
        <v>2343</v>
      </c>
      <c r="G26" s="1387" t="s">
        <v>2322</v>
      </c>
      <c r="H26" s="1387" t="s">
        <v>2322</v>
      </c>
      <c r="I26" s="1407" t="s">
        <v>1761</v>
      </c>
      <c r="J26" s="1375" t="s">
        <v>2337</v>
      </c>
      <c r="K26" s="1387" t="s">
        <v>2410</v>
      </c>
      <c r="L26" s="1376" t="s">
        <v>791</v>
      </c>
      <c r="M26" s="1388">
        <v>0.5</v>
      </c>
      <c r="N26" s="1388">
        <v>1</v>
      </c>
      <c r="O26" s="1377">
        <v>6</v>
      </c>
      <c r="P26" s="1377">
        <v>6</v>
      </c>
      <c r="Q26" s="1378">
        <v>1</v>
      </c>
      <c r="R26" s="1378">
        <v>0.16669999999999999</v>
      </c>
      <c r="S26" s="1378">
        <v>0.5</v>
      </c>
      <c r="T26" s="1383">
        <v>0.83330000000000004</v>
      </c>
      <c r="U26" s="121" t="s">
        <v>2341</v>
      </c>
      <c r="V26" s="121" t="s">
        <v>2341</v>
      </c>
      <c r="W26" s="750" t="s">
        <v>2318</v>
      </c>
      <c r="X26" s="1389">
        <v>0.25</v>
      </c>
      <c r="Y26" s="1389">
        <v>0.625</v>
      </c>
      <c r="Z26" s="1389">
        <v>0.75</v>
      </c>
      <c r="AA26" s="1044">
        <v>5</v>
      </c>
      <c r="AB26" s="1044">
        <v>5</v>
      </c>
      <c r="AC26" s="1045">
        <v>1</v>
      </c>
      <c r="AD26" s="1045">
        <v>0.4</v>
      </c>
      <c r="AE26" s="1045">
        <v>0.8</v>
      </c>
      <c r="AF26" s="1046">
        <v>1</v>
      </c>
      <c r="AG26" s="121" t="s">
        <v>792</v>
      </c>
      <c r="AH26" s="131" t="s">
        <v>792</v>
      </c>
      <c r="AI26" s="121" t="s">
        <v>878</v>
      </c>
      <c r="AJ26" s="1545" t="s">
        <v>792</v>
      </c>
    </row>
    <row r="27" spans="1:36" ht="15.75">
      <c r="A27" s="1373" t="s">
        <v>98</v>
      </c>
      <c r="B27" s="1374" t="s">
        <v>547</v>
      </c>
      <c r="C27" s="1418" t="s">
        <v>791</v>
      </c>
      <c r="D27" s="1418" t="s">
        <v>2323</v>
      </c>
      <c r="E27" s="1418" t="s">
        <v>2318</v>
      </c>
      <c r="F27" s="1387" t="s">
        <v>1333</v>
      </c>
      <c r="G27" s="1387" t="s">
        <v>1691</v>
      </c>
      <c r="H27" s="1387" t="s">
        <v>2343</v>
      </c>
      <c r="I27" s="1407" t="s">
        <v>2343</v>
      </c>
      <c r="J27" s="1375" t="s">
        <v>2343</v>
      </c>
      <c r="K27" s="1387" t="s">
        <v>2318</v>
      </c>
      <c r="L27" s="1388">
        <v>1</v>
      </c>
      <c r="M27" s="1388">
        <v>1</v>
      </c>
      <c r="N27" s="1388">
        <v>1</v>
      </c>
      <c r="O27" s="1377">
        <v>14</v>
      </c>
      <c r="P27" s="1377">
        <v>14</v>
      </c>
      <c r="Q27" s="1378">
        <v>1</v>
      </c>
      <c r="R27" s="1378">
        <v>0.42859999999999998</v>
      </c>
      <c r="S27" s="1378">
        <v>0.78569999999999995</v>
      </c>
      <c r="T27" s="1383">
        <v>0.92859999999999998</v>
      </c>
      <c r="U27" s="121" t="s">
        <v>1691</v>
      </c>
      <c r="V27" s="121" t="s">
        <v>1691</v>
      </c>
      <c r="W27" s="750" t="s">
        <v>2318</v>
      </c>
      <c r="X27" s="1389">
        <v>1</v>
      </c>
      <c r="Y27" s="1389">
        <v>1</v>
      </c>
      <c r="Z27" s="1389">
        <v>1</v>
      </c>
      <c r="AA27" s="1044">
        <v>5</v>
      </c>
      <c r="AB27" s="1044">
        <v>2</v>
      </c>
      <c r="AC27" s="1045">
        <v>0.4</v>
      </c>
      <c r="AD27" s="1045">
        <v>0.5</v>
      </c>
      <c r="AE27" s="1045">
        <v>1</v>
      </c>
      <c r="AF27" s="1046">
        <v>1</v>
      </c>
      <c r="AG27" s="121" t="s">
        <v>791</v>
      </c>
      <c r="AH27" s="131" t="s">
        <v>792</v>
      </c>
      <c r="AI27" s="121" t="s">
        <v>792</v>
      </c>
      <c r="AJ27" s="1545" t="s">
        <v>792</v>
      </c>
    </row>
    <row r="28" spans="1:36" ht="15.75">
      <c r="A28" s="1373" t="s">
        <v>100</v>
      </c>
      <c r="B28" s="1374" t="s">
        <v>548</v>
      </c>
      <c r="C28" s="1418" t="s">
        <v>791</v>
      </c>
      <c r="D28" s="1418" t="s">
        <v>2317</v>
      </c>
      <c r="E28" s="1418" t="s">
        <v>2317</v>
      </c>
      <c r="F28" s="1387" t="s">
        <v>1333</v>
      </c>
      <c r="G28" s="1387" t="s">
        <v>1771</v>
      </c>
      <c r="H28" s="1387" t="s">
        <v>1771</v>
      </c>
      <c r="I28" s="1407" t="s">
        <v>1309</v>
      </c>
      <c r="J28" s="1375" t="s">
        <v>1818</v>
      </c>
      <c r="K28" s="1387" t="s">
        <v>3300</v>
      </c>
      <c r="L28" s="1388">
        <v>0.125</v>
      </c>
      <c r="M28" s="1388">
        <v>0.5</v>
      </c>
      <c r="N28" s="1388">
        <v>0.5</v>
      </c>
      <c r="O28" s="1377">
        <v>13</v>
      </c>
      <c r="P28" s="1377">
        <v>10</v>
      </c>
      <c r="Q28" s="1378">
        <v>0.76919999999999999</v>
      </c>
      <c r="R28" s="1378">
        <v>0.2</v>
      </c>
      <c r="S28" s="1378">
        <v>0.7</v>
      </c>
      <c r="T28" s="1383">
        <v>0.9</v>
      </c>
      <c r="U28" s="121" t="s">
        <v>1773</v>
      </c>
      <c r="V28" s="121" t="s">
        <v>1766</v>
      </c>
      <c r="W28" s="750" t="s">
        <v>2346</v>
      </c>
      <c r="X28" s="1392" t="s">
        <v>791</v>
      </c>
      <c r="Y28" s="1389">
        <v>0.63636363636363635</v>
      </c>
      <c r="Z28" s="1389">
        <v>0.63636363636363635</v>
      </c>
      <c r="AA28" s="1048">
        <v>14</v>
      </c>
      <c r="AB28" s="1048">
        <v>14</v>
      </c>
      <c r="AC28" s="1049">
        <v>1</v>
      </c>
      <c r="AD28" s="1049">
        <v>0.35709999999999997</v>
      </c>
      <c r="AE28" s="1049">
        <v>0.64290000000000003</v>
      </c>
      <c r="AF28" s="1540">
        <v>0.71430000000000005</v>
      </c>
      <c r="AG28" s="121" t="s">
        <v>791</v>
      </c>
      <c r="AH28" s="131" t="s">
        <v>792</v>
      </c>
      <c r="AI28" s="121" t="s">
        <v>878</v>
      </c>
      <c r="AJ28" s="1545" t="s">
        <v>792</v>
      </c>
    </row>
    <row r="29" spans="1:36" ht="15.75">
      <c r="A29" s="1373" t="s">
        <v>102</v>
      </c>
      <c r="B29" s="1374" t="s">
        <v>549</v>
      </c>
      <c r="C29" s="1419" t="s">
        <v>1389</v>
      </c>
      <c r="D29" s="1419" t="s">
        <v>1389</v>
      </c>
      <c r="E29" s="1419" t="s">
        <v>1389</v>
      </c>
      <c r="F29" s="1412" t="s">
        <v>1389</v>
      </c>
      <c r="G29" s="1412" t="s">
        <v>1389</v>
      </c>
      <c r="H29" s="1412" t="s">
        <v>1389</v>
      </c>
      <c r="I29" s="1414" t="s">
        <v>1389</v>
      </c>
      <c r="J29" s="1381" t="s">
        <v>1389</v>
      </c>
      <c r="K29" s="1412" t="s">
        <v>1389</v>
      </c>
      <c r="L29" s="1381" t="s">
        <v>1389</v>
      </c>
      <c r="M29" s="1381" t="s">
        <v>1389</v>
      </c>
      <c r="N29" s="1381" t="s">
        <v>1389</v>
      </c>
      <c r="O29" s="1377"/>
      <c r="P29" s="1377"/>
      <c r="Q29" s="1378"/>
      <c r="R29" s="1378" t="s">
        <v>1389</v>
      </c>
      <c r="S29" s="1378" t="s">
        <v>1389</v>
      </c>
      <c r="T29" s="1383" t="s">
        <v>1389</v>
      </c>
      <c r="U29" s="121"/>
      <c r="V29" s="121"/>
      <c r="W29" s="750"/>
      <c r="X29" s="1384" t="s">
        <v>1389</v>
      </c>
      <c r="Y29" s="1384" t="s">
        <v>1389</v>
      </c>
      <c r="Z29" s="1384" t="s">
        <v>1389</v>
      </c>
      <c r="AA29" s="1384" t="s">
        <v>1389</v>
      </c>
      <c r="AB29" s="1384" t="s">
        <v>1389</v>
      </c>
      <c r="AC29" s="1384" t="s">
        <v>1389</v>
      </c>
      <c r="AD29" s="1384" t="s">
        <v>1389</v>
      </c>
      <c r="AE29" s="1384" t="s">
        <v>1389</v>
      </c>
      <c r="AF29" s="1385" t="s">
        <v>1389</v>
      </c>
      <c r="AG29" s="121" t="s">
        <v>791</v>
      </c>
      <c r="AH29" s="1418" t="s">
        <v>791</v>
      </c>
      <c r="AI29" s="1418" t="s">
        <v>791</v>
      </c>
      <c r="AJ29" s="1535" t="s">
        <v>791</v>
      </c>
    </row>
    <row r="30" spans="1:36" ht="15.75">
      <c r="A30" s="1373" t="s">
        <v>225</v>
      </c>
      <c r="B30" s="1374" t="s">
        <v>550</v>
      </c>
      <c r="C30" s="1418" t="s">
        <v>3193</v>
      </c>
      <c r="D30" s="1418" t="s">
        <v>3194</v>
      </c>
      <c r="E30" s="1418" t="s">
        <v>3195</v>
      </c>
      <c r="F30" s="1387" t="s">
        <v>1796</v>
      </c>
      <c r="G30" s="1387" t="s">
        <v>2328</v>
      </c>
      <c r="H30" s="1387" t="s">
        <v>2406</v>
      </c>
      <c r="I30" s="1407" t="s">
        <v>3371</v>
      </c>
      <c r="J30" s="1375" t="s">
        <v>3365</v>
      </c>
      <c r="K30" s="1387" t="s">
        <v>3322</v>
      </c>
      <c r="L30" s="1388">
        <v>0.16</v>
      </c>
      <c r="M30" s="1388">
        <v>0.25330000000000003</v>
      </c>
      <c r="N30" s="1388">
        <v>0.65329999999999999</v>
      </c>
      <c r="O30" s="1377">
        <v>96</v>
      </c>
      <c r="P30" s="1377">
        <v>90</v>
      </c>
      <c r="Q30" s="1378">
        <v>0.9375</v>
      </c>
      <c r="R30" s="1378">
        <v>0.21110000000000001</v>
      </c>
      <c r="S30" s="1378">
        <v>0.5111</v>
      </c>
      <c r="T30" s="1383">
        <v>0.71109999999999995</v>
      </c>
      <c r="U30" s="121" t="s">
        <v>2333</v>
      </c>
      <c r="V30" s="121" t="s">
        <v>1585</v>
      </c>
      <c r="W30" s="750" t="s">
        <v>2348</v>
      </c>
      <c r="X30" s="1389">
        <v>0.21621621621621623</v>
      </c>
      <c r="Y30" s="1389">
        <v>0.44594594594594594</v>
      </c>
      <c r="Z30" s="1389">
        <v>0.68918918918918914</v>
      </c>
      <c r="AA30" s="1048">
        <v>104</v>
      </c>
      <c r="AB30" s="1048">
        <v>102</v>
      </c>
      <c r="AC30" s="1049">
        <v>0.98080000000000001</v>
      </c>
      <c r="AD30" s="1049">
        <v>0.3039</v>
      </c>
      <c r="AE30" s="1049">
        <v>0.60780000000000001</v>
      </c>
      <c r="AF30" s="1540">
        <v>0.72550000000000003</v>
      </c>
      <c r="AG30" s="121" t="s">
        <v>878</v>
      </c>
      <c r="AH30" s="131" t="s">
        <v>792</v>
      </c>
      <c r="AI30" s="121" t="s">
        <v>792</v>
      </c>
      <c r="AJ30" s="1545" t="s">
        <v>792</v>
      </c>
    </row>
    <row r="31" spans="1:36" ht="15.75">
      <c r="A31" s="1373" t="s">
        <v>235</v>
      </c>
      <c r="B31" s="1374" t="s">
        <v>551</v>
      </c>
      <c r="C31" s="1418" t="s">
        <v>3259</v>
      </c>
      <c r="D31" s="1418" t="s">
        <v>3260</v>
      </c>
      <c r="E31" s="1418" t="s">
        <v>3107</v>
      </c>
      <c r="F31" s="1387" t="s">
        <v>1773</v>
      </c>
      <c r="G31" s="1387" t="s">
        <v>1301</v>
      </c>
      <c r="H31" s="1387" t="s">
        <v>1308</v>
      </c>
      <c r="I31" s="1407" t="s">
        <v>3369</v>
      </c>
      <c r="J31" s="1375" t="s">
        <v>2455</v>
      </c>
      <c r="K31" s="1387" t="s">
        <v>3340</v>
      </c>
      <c r="L31" s="1388">
        <v>0.22450000000000001</v>
      </c>
      <c r="M31" s="1388">
        <v>0.44900000000000001</v>
      </c>
      <c r="N31" s="1388">
        <v>0.51019999999999999</v>
      </c>
      <c r="O31" s="1377">
        <v>72</v>
      </c>
      <c r="P31" s="1377">
        <v>46</v>
      </c>
      <c r="Q31" s="1378">
        <v>0.63890000000000002</v>
      </c>
      <c r="R31" s="1378">
        <v>0.23910000000000001</v>
      </c>
      <c r="S31" s="1378">
        <v>0.36959999999999998</v>
      </c>
      <c r="T31" s="1383">
        <v>0.4783</v>
      </c>
      <c r="U31" s="121" t="s">
        <v>2349</v>
      </c>
      <c r="V31" s="121" t="s">
        <v>2350</v>
      </c>
      <c r="W31" s="750" t="s">
        <v>2351</v>
      </c>
      <c r="X31" s="1389">
        <v>0.18333333333333332</v>
      </c>
      <c r="Y31" s="1389">
        <v>0.56666666666666665</v>
      </c>
      <c r="Z31" s="1389">
        <v>0.75</v>
      </c>
      <c r="AA31" s="1044">
        <v>75</v>
      </c>
      <c r="AB31" s="1044">
        <v>48</v>
      </c>
      <c r="AC31" s="1045">
        <v>0.64</v>
      </c>
      <c r="AD31" s="1045">
        <v>0.375</v>
      </c>
      <c r="AE31" s="1045">
        <v>0.75</v>
      </c>
      <c r="AF31" s="1046">
        <v>0.8125</v>
      </c>
      <c r="AG31" s="121" t="s">
        <v>792</v>
      </c>
      <c r="AH31" s="131" t="s">
        <v>792</v>
      </c>
      <c r="AI31" s="121" t="s">
        <v>792</v>
      </c>
      <c r="AJ31" s="1545" t="s">
        <v>792</v>
      </c>
    </row>
    <row r="32" spans="1:36" ht="15.75">
      <c r="A32" s="1373" t="s">
        <v>237</v>
      </c>
      <c r="B32" s="1374" t="s">
        <v>552</v>
      </c>
      <c r="C32" s="1418" t="s">
        <v>3207</v>
      </c>
      <c r="D32" s="1418" t="s">
        <v>2361</v>
      </c>
      <c r="E32" s="1418" t="s">
        <v>3208</v>
      </c>
      <c r="F32" s="1387" t="s">
        <v>1691</v>
      </c>
      <c r="G32" s="1387" t="s">
        <v>1766</v>
      </c>
      <c r="H32" s="1387" t="s">
        <v>1793</v>
      </c>
      <c r="I32" s="1407" t="s">
        <v>1816</v>
      </c>
      <c r="J32" s="1375" t="s">
        <v>1304</v>
      </c>
      <c r="K32" s="1387" t="s">
        <v>2463</v>
      </c>
      <c r="L32" s="1388">
        <v>0.125</v>
      </c>
      <c r="M32" s="1388">
        <v>0.125</v>
      </c>
      <c r="N32" s="1388">
        <v>0.5</v>
      </c>
      <c r="O32" s="1377">
        <v>19</v>
      </c>
      <c r="P32" s="1377">
        <v>15</v>
      </c>
      <c r="Q32" s="1378">
        <v>0.78949999999999998</v>
      </c>
      <c r="R32" s="1378">
        <v>0.1333</v>
      </c>
      <c r="S32" s="1378">
        <v>0.4</v>
      </c>
      <c r="T32" s="1383">
        <v>0.4667</v>
      </c>
      <c r="U32" s="121" t="s">
        <v>1771</v>
      </c>
      <c r="V32" s="121" t="s">
        <v>2336</v>
      </c>
      <c r="W32" s="750" t="s">
        <v>2319</v>
      </c>
      <c r="X32" s="1389">
        <v>0.22222222222222221</v>
      </c>
      <c r="Y32" s="1389">
        <v>0.33333333333333331</v>
      </c>
      <c r="Z32" s="1389">
        <v>0.77777777777777779</v>
      </c>
      <c r="AA32" s="1044">
        <v>14</v>
      </c>
      <c r="AB32" s="1044">
        <v>10</v>
      </c>
      <c r="AC32" s="1045">
        <v>0.71430000000000005</v>
      </c>
      <c r="AD32" s="1044" t="s">
        <v>791</v>
      </c>
      <c r="AE32" s="1045">
        <v>0.4</v>
      </c>
      <c r="AF32" s="1046">
        <v>0.5</v>
      </c>
      <c r="AG32" s="121" t="s">
        <v>878</v>
      </c>
      <c r="AH32" s="131" t="s">
        <v>792</v>
      </c>
      <c r="AI32" s="121" t="s">
        <v>792</v>
      </c>
      <c r="AJ32" s="1545" t="s">
        <v>792</v>
      </c>
    </row>
    <row r="33" spans="1:36" ht="15.75">
      <c r="A33" s="1373" t="s">
        <v>239</v>
      </c>
      <c r="B33" s="1374" t="s">
        <v>553</v>
      </c>
      <c r="C33" s="1418" t="s">
        <v>3204</v>
      </c>
      <c r="D33" s="1418" t="s">
        <v>3205</v>
      </c>
      <c r="E33" s="1418" t="s">
        <v>3206</v>
      </c>
      <c r="F33" s="1387" t="s">
        <v>2343</v>
      </c>
      <c r="G33" s="1387" t="s">
        <v>2341</v>
      </c>
      <c r="H33" s="1387" t="s">
        <v>1831</v>
      </c>
      <c r="I33" s="1407" t="s">
        <v>2455</v>
      </c>
      <c r="J33" s="1375" t="s">
        <v>1894</v>
      </c>
      <c r="K33" s="1387" t="s">
        <v>3325</v>
      </c>
      <c r="L33" s="1388">
        <v>0.2273</v>
      </c>
      <c r="M33" s="1388">
        <v>0.40910000000000002</v>
      </c>
      <c r="N33" s="1388">
        <v>0.72729999999999995</v>
      </c>
      <c r="O33" s="1377">
        <v>42</v>
      </c>
      <c r="P33" s="1377">
        <v>27</v>
      </c>
      <c r="Q33" s="1378">
        <v>0.64290000000000003</v>
      </c>
      <c r="R33" s="1378">
        <v>7.4099999999999999E-2</v>
      </c>
      <c r="S33" s="1378">
        <v>0.25929999999999997</v>
      </c>
      <c r="T33" s="1383">
        <v>0.51849999999999996</v>
      </c>
      <c r="U33" s="121" t="s">
        <v>2353</v>
      </c>
      <c r="V33" s="121" t="s">
        <v>1837</v>
      </c>
      <c r="W33" s="750" t="s">
        <v>2354</v>
      </c>
      <c r="X33" s="1389">
        <v>0.25</v>
      </c>
      <c r="Y33" s="1389">
        <v>0.41666666666666669</v>
      </c>
      <c r="Z33" s="1389">
        <v>0.54166666666666663</v>
      </c>
      <c r="AA33" s="1044">
        <v>52</v>
      </c>
      <c r="AB33" s="1044">
        <v>28</v>
      </c>
      <c r="AC33" s="1045">
        <v>0.53849999999999998</v>
      </c>
      <c r="AD33" s="1045">
        <v>0.1429</v>
      </c>
      <c r="AE33" s="1045">
        <v>0.35709999999999997</v>
      </c>
      <c r="AF33" s="1046">
        <v>0.57140000000000002</v>
      </c>
      <c r="AG33" s="131" t="s">
        <v>878</v>
      </c>
      <c r="AH33" s="121" t="s">
        <v>878</v>
      </c>
      <c r="AI33" s="121" t="s">
        <v>878</v>
      </c>
      <c r="AJ33" s="1545" t="s">
        <v>792</v>
      </c>
    </row>
    <row r="34" spans="1:36" ht="15.75">
      <c r="A34" s="1373" t="s">
        <v>241</v>
      </c>
      <c r="B34" s="1374" t="s">
        <v>554</v>
      </c>
      <c r="C34" s="1418" t="s">
        <v>3261</v>
      </c>
      <c r="D34" s="1418" t="s">
        <v>3235</v>
      </c>
      <c r="E34" s="1418" t="s">
        <v>3262</v>
      </c>
      <c r="F34" s="1387" t="s">
        <v>2337</v>
      </c>
      <c r="G34" s="1387" t="s">
        <v>1310</v>
      </c>
      <c r="H34" s="1387" t="s">
        <v>1793</v>
      </c>
      <c r="I34" s="1407" t="s">
        <v>1896</v>
      </c>
      <c r="J34" s="1375" t="s">
        <v>1303</v>
      </c>
      <c r="K34" s="1387" t="s">
        <v>3341</v>
      </c>
      <c r="L34" s="1388">
        <v>0.3</v>
      </c>
      <c r="M34" s="1388">
        <v>0.5</v>
      </c>
      <c r="N34" s="1388">
        <v>0.7</v>
      </c>
      <c r="O34" s="1377">
        <v>38</v>
      </c>
      <c r="P34" s="1377">
        <v>20</v>
      </c>
      <c r="Q34" s="1378">
        <v>0.52629999999999999</v>
      </c>
      <c r="R34" s="1378">
        <v>0.25</v>
      </c>
      <c r="S34" s="1378">
        <v>0.55000000000000004</v>
      </c>
      <c r="T34" s="1383">
        <v>0.7</v>
      </c>
      <c r="U34" s="121" t="s">
        <v>1312</v>
      </c>
      <c r="V34" s="121" t="s">
        <v>1796</v>
      </c>
      <c r="W34" s="750" t="s">
        <v>2355</v>
      </c>
      <c r="X34" s="1389">
        <v>0.1875</v>
      </c>
      <c r="Y34" s="1389">
        <v>0.5</v>
      </c>
      <c r="Z34" s="1389">
        <v>0.75</v>
      </c>
      <c r="AA34" s="1044">
        <v>25</v>
      </c>
      <c r="AB34" s="1044">
        <v>24</v>
      </c>
      <c r="AC34" s="1045">
        <v>0.96</v>
      </c>
      <c r="AD34" s="1045">
        <v>0.20830000000000001</v>
      </c>
      <c r="AE34" s="1045">
        <v>0.41670000000000001</v>
      </c>
      <c r="AF34" s="1046">
        <v>0.41670000000000001</v>
      </c>
      <c r="AG34" s="121" t="s">
        <v>878</v>
      </c>
      <c r="AH34" s="121" t="s">
        <v>878</v>
      </c>
      <c r="AI34" s="121" t="s">
        <v>878</v>
      </c>
      <c r="AJ34" s="1545" t="s">
        <v>792</v>
      </c>
    </row>
    <row r="35" spans="1:36" ht="15.75">
      <c r="A35" s="1373" t="s">
        <v>243</v>
      </c>
      <c r="B35" s="1374" t="s">
        <v>555</v>
      </c>
      <c r="C35" s="1418" t="s">
        <v>791</v>
      </c>
      <c r="D35" s="1418" t="s">
        <v>2342</v>
      </c>
      <c r="E35" s="1418" t="s">
        <v>3115</v>
      </c>
      <c r="F35" s="1387" t="s">
        <v>1333</v>
      </c>
      <c r="G35" s="1387" t="s">
        <v>2322</v>
      </c>
      <c r="H35" s="1387" t="s">
        <v>2345</v>
      </c>
      <c r="I35" s="1407" t="s">
        <v>2336</v>
      </c>
      <c r="J35" s="1375" t="s">
        <v>2341</v>
      </c>
      <c r="K35" s="1387" t="s">
        <v>2450</v>
      </c>
      <c r="L35" s="1388">
        <v>0.3</v>
      </c>
      <c r="M35" s="1388">
        <v>0.5</v>
      </c>
      <c r="N35" s="1388">
        <v>0.8</v>
      </c>
      <c r="O35" s="1377">
        <v>13</v>
      </c>
      <c r="P35" s="1377">
        <v>9</v>
      </c>
      <c r="Q35" s="1378">
        <v>0.69230000000000003</v>
      </c>
      <c r="R35" s="1379" t="s">
        <v>791</v>
      </c>
      <c r="S35" s="1378">
        <v>0.55559999999999998</v>
      </c>
      <c r="T35" s="1383">
        <v>0.66669999999999996</v>
      </c>
      <c r="U35" s="121" t="s">
        <v>1766</v>
      </c>
      <c r="V35" s="121" t="s">
        <v>2341</v>
      </c>
      <c r="W35" s="750" t="s">
        <v>2356</v>
      </c>
      <c r="X35" s="1389">
        <v>0.375</v>
      </c>
      <c r="Y35" s="1389">
        <v>0.5</v>
      </c>
      <c r="Z35" s="1389">
        <v>1</v>
      </c>
      <c r="AA35" s="1048">
        <v>9</v>
      </c>
      <c r="AB35" s="1048">
        <v>5</v>
      </c>
      <c r="AC35" s="1049">
        <v>0.55559999999999998</v>
      </c>
      <c r="AD35" s="1049">
        <v>0.4</v>
      </c>
      <c r="AE35" s="1049">
        <v>0.6</v>
      </c>
      <c r="AF35" s="1540">
        <v>0.8</v>
      </c>
      <c r="AG35" s="121" t="s">
        <v>791</v>
      </c>
      <c r="AH35" s="131" t="s">
        <v>792</v>
      </c>
      <c r="AI35" s="121" t="s">
        <v>878</v>
      </c>
      <c r="AJ35" s="1545" t="s">
        <v>792</v>
      </c>
    </row>
    <row r="36" spans="1:36" ht="15.75">
      <c r="A36" s="1373" t="s">
        <v>1148</v>
      </c>
      <c r="B36" s="1374" t="s">
        <v>556</v>
      </c>
      <c r="C36" s="1418" t="s">
        <v>791</v>
      </c>
      <c r="D36" s="1418" t="s">
        <v>3122</v>
      </c>
      <c r="E36" s="1418" t="s">
        <v>2318</v>
      </c>
      <c r="F36" s="1387" t="s">
        <v>1333</v>
      </c>
      <c r="G36" s="1387" t="s">
        <v>1691</v>
      </c>
      <c r="H36" s="1387" t="s">
        <v>2337</v>
      </c>
      <c r="I36" s="1407" t="s">
        <v>1761</v>
      </c>
      <c r="J36" s="1375" t="s">
        <v>2337</v>
      </c>
      <c r="K36" s="1387" t="s">
        <v>2410</v>
      </c>
      <c r="L36" s="1388">
        <v>0.125</v>
      </c>
      <c r="M36" s="1388">
        <v>0.25</v>
      </c>
      <c r="N36" s="1388">
        <v>0.5</v>
      </c>
      <c r="O36" s="1377">
        <v>7</v>
      </c>
      <c r="P36" s="1377">
        <v>5</v>
      </c>
      <c r="Q36" s="1378">
        <v>0.71430000000000005</v>
      </c>
      <c r="R36" s="1379" t="s">
        <v>791</v>
      </c>
      <c r="S36" s="1378">
        <v>0.4</v>
      </c>
      <c r="T36" s="1383">
        <v>0.8</v>
      </c>
      <c r="U36" s="121" t="s">
        <v>1310</v>
      </c>
      <c r="V36" s="121" t="s">
        <v>2336</v>
      </c>
      <c r="W36" s="750" t="s">
        <v>2357</v>
      </c>
      <c r="X36" s="1389">
        <v>0.1111111111111111</v>
      </c>
      <c r="Y36" s="1389">
        <v>0.1111111111111111</v>
      </c>
      <c r="Z36" s="1389">
        <v>0.66666666666666663</v>
      </c>
      <c r="AA36" s="1044">
        <v>13</v>
      </c>
      <c r="AB36" s="1044">
        <v>11</v>
      </c>
      <c r="AC36" s="1045">
        <v>0.84619999999999995</v>
      </c>
      <c r="AD36" s="1044" t="s">
        <v>791</v>
      </c>
      <c r="AE36" s="1045">
        <v>0.36359999999999998</v>
      </c>
      <c r="AF36" s="1046">
        <v>0.63639999999999997</v>
      </c>
      <c r="AG36" s="121" t="s">
        <v>791</v>
      </c>
      <c r="AH36" s="121" t="s">
        <v>878</v>
      </c>
      <c r="AI36" s="121" t="s">
        <v>878</v>
      </c>
      <c r="AJ36" s="1545" t="s">
        <v>792</v>
      </c>
    </row>
    <row r="37" spans="1:36" ht="15.75">
      <c r="A37" s="1373" t="s">
        <v>1150</v>
      </c>
      <c r="B37" s="1374" t="s">
        <v>557</v>
      </c>
      <c r="C37" s="1418" t="s">
        <v>3095</v>
      </c>
      <c r="D37" s="1418" t="s">
        <v>2439</v>
      </c>
      <c r="E37" s="1418" t="s">
        <v>2439</v>
      </c>
      <c r="F37" s="1387" t="s">
        <v>2321</v>
      </c>
      <c r="G37" s="1387" t="s">
        <v>1796</v>
      </c>
      <c r="H37" s="1387" t="s">
        <v>1796</v>
      </c>
      <c r="I37" s="1407" t="s">
        <v>1306</v>
      </c>
      <c r="J37" s="1375" t="s">
        <v>1306</v>
      </c>
      <c r="K37" s="1387" t="s">
        <v>2318</v>
      </c>
      <c r="L37" s="1388">
        <v>0.22220000000000001</v>
      </c>
      <c r="M37" s="1388">
        <v>0.66669999999999996</v>
      </c>
      <c r="N37" s="1388">
        <v>0.77780000000000005</v>
      </c>
      <c r="O37" s="1377">
        <v>27</v>
      </c>
      <c r="P37" s="1377">
        <v>27</v>
      </c>
      <c r="Q37" s="1378">
        <v>1</v>
      </c>
      <c r="R37" s="1378">
        <v>0.29630000000000001</v>
      </c>
      <c r="S37" s="1378">
        <v>0.40739999999999998</v>
      </c>
      <c r="T37" s="1383">
        <v>0.51849999999999996</v>
      </c>
      <c r="U37" s="121" t="s">
        <v>1852</v>
      </c>
      <c r="V37" s="121" t="s">
        <v>1837</v>
      </c>
      <c r="W37" s="750" t="s">
        <v>2339</v>
      </c>
      <c r="X37" s="1389">
        <v>0.20833333333333334</v>
      </c>
      <c r="Y37" s="1389">
        <v>0.54166666666666663</v>
      </c>
      <c r="Z37" s="1389">
        <v>0.625</v>
      </c>
      <c r="AA37" s="1048">
        <v>28</v>
      </c>
      <c r="AB37" s="1048">
        <v>28</v>
      </c>
      <c r="AC37" s="1049">
        <v>1</v>
      </c>
      <c r="AD37" s="1049">
        <v>0.1429</v>
      </c>
      <c r="AE37" s="1049">
        <v>0.60709999999999997</v>
      </c>
      <c r="AF37" s="1540">
        <v>0.82140000000000002</v>
      </c>
      <c r="AG37" s="121" t="s">
        <v>878</v>
      </c>
      <c r="AH37" s="121" t="s">
        <v>878</v>
      </c>
      <c r="AI37" s="121" t="s">
        <v>878</v>
      </c>
      <c r="AJ37" s="1545" t="s">
        <v>792</v>
      </c>
    </row>
    <row r="38" spans="1:36" ht="15.75">
      <c r="A38" s="1373" t="s">
        <v>1152</v>
      </c>
      <c r="B38" s="1374" t="s">
        <v>1204</v>
      </c>
      <c r="C38" s="1418" t="s">
        <v>791</v>
      </c>
      <c r="D38" s="1418" t="s">
        <v>2319</v>
      </c>
      <c r="E38" s="1418" t="s">
        <v>3102</v>
      </c>
      <c r="F38" s="1387" t="s">
        <v>1333</v>
      </c>
      <c r="G38" s="1387" t="s">
        <v>2321</v>
      </c>
      <c r="H38" s="1387" t="s">
        <v>2337</v>
      </c>
      <c r="I38" s="1407" t="s">
        <v>2336</v>
      </c>
      <c r="J38" s="1375" t="s">
        <v>2341</v>
      </c>
      <c r="K38" s="1387" t="s">
        <v>2450</v>
      </c>
      <c r="L38" s="1388">
        <v>0.5</v>
      </c>
      <c r="M38" s="1388">
        <v>0.5</v>
      </c>
      <c r="N38" s="1388">
        <v>0.5</v>
      </c>
      <c r="O38" s="1377">
        <v>12</v>
      </c>
      <c r="P38" s="1377">
        <v>8</v>
      </c>
      <c r="Q38" s="1378">
        <v>0.66669999999999996</v>
      </c>
      <c r="R38" s="1378">
        <v>0.125</v>
      </c>
      <c r="S38" s="1378">
        <v>0.5</v>
      </c>
      <c r="T38" s="1383">
        <v>1</v>
      </c>
      <c r="U38" s="121" t="s">
        <v>2343</v>
      </c>
      <c r="V38" s="121" t="s">
        <v>2358</v>
      </c>
      <c r="W38" s="750" t="s">
        <v>2352</v>
      </c>
      <c r="X38" s="1392" t="s">
        <v>791</v>
      </c>
      <c r="Y38" s="1389">
        <v>1</v>
      </c>
      <c r="Z38" s="1389">
        <v>1</v>
      </c>
      <c r="AA38" s="1048">
        <v>6</v>
      </c>
      <c r="AB38" s="1048">
        <v>4</v>
      </c>
      <c r="AC38" s="1049">
        <v>0.66669999999999996</v>
      </c>
      <c r="AD38" s="1048" t="s">
        <v>791</v>
      </c>
      <c r="AE38" s="1049">
        <v>0.5</v>
      </c>
      <c r="AF38" s="1540">
        <v>1</v>
      </c>
      <c r="AG38" s="121" t="s">
        <v>791</v>
      </c>
      <c r="AH38" s="131" t="s">
        <v>792</v>
      </c>
      <c r="AI38" s="121" t="s">
        <v>792</v>
      </c>
      <c r="AJ38" s="1545" t="s">
        <v>792</v>
      </c>
    </row>
    <row r="39" spans="1:36" ht="15.75">
      <c r="A39" s="1373" t="s">
        <v>1154</v>
      </c>
      <c r="B39" s="1374" t="s">
        <v>559</v>
      </c>
      <c r="C39" s="1418" t="s">
        <v>3223</v>
      </c>
      <c r="D39" s="1418" t="s">
        <v>3224</v>
      </c>
      <c r="E39" s="1418" t="s">
        <v>3225</v>
      </c>
      <c r="F39" s="1387" t="s">
        <v>2337</v>
      </c>
      <c r="G39" s="1387" t="s">
        <v>1845</v>
      </c>
      <c r="H39" s="1387" t="s">
        <v>1881</v>
      </c>
      <c r="I39" s="1407" t="s">
        <v>2334</v>
      </c>
      <c r="J39" s="1375" t="s">
        <v>2372</v>
      </c>
      <c r="K39" s="1387" t="s">
        <v>3330</v>
      </c>
      <c r="L39" s="1388">
        <v>0.3095</v>
      </c>
      <c r="M39" s="1388">
        <v>0.5</v>
      </c>
      <c r="N39" s="1388">
        <v>0.6905</v>
      </c>
      <c r="O39" s="1377">
        <v>64</v>
      </c>
      <c r="P39" s="1377">
        <v>35</v>
      </c>
      <c r="Q39" s="1378">
        <v>0.54690000000000005</v>
      </c>
      <c r="R39" s="1378">
        <v>0.34289999999999998</v>
      </c>
      <c r="S39" s="1378">
        <v>0.45710000000000001</v>
      </c>
      <c r="T39" s="1383">
        <v>0.65710000000000002</v>
      </c>
      <c r="U39" s="121" t="s">
        <v>2328</v>
      </c>
      <c r="V39" s="121" t="s">
        <v>1904</v>
      </c>
      <c r="W39" s="750" t="s">
        <v>2359</v>
      </c>
      <c r="X39" s="1389">
        <v>0.15789473684210525</v>
      </c>
      <c r="Y39" s="1389">
        <v>0.34210526315789475</v>
      </c>
      <c r="Z39" s="1389">
        <v>0.57894736842105265</v>
      </c>
      <c r="AA39" s="1044">
        <v>57</v>
      </c>
      <c r="AB39" s="1044">
        <v>50</v>
      </c>
      <c r="AC39" s="1045">
        <v>0.87719999999999998</v>
      </c>
      <c r="AD39" s="1045">
        <v>0.12</v>
      </c>
      <c r="AE39" s="1045">
        <v>0.36</v>
      </c>
      <c r="AF39" s="1046">
        <v>0.44</v>
      </c>
      <c r="AG39" s="121" t="s">
        <v>878</v>
      </c>
      <c r="AH39" s="131" t="s">
        <v>792</v>
      </c>
      <c r="AI39" s="121" t="s">
        <v>878</v>
      </c>
      <c r="AJ39" s="1545" t="s">
        <v>792</v>
      </c>
    </row>
    <row r="40" spans="1:36" ht="15.75">
      <c r="A40" s="1373" t="s">
        <v>1156</v>
      </c>
      <c r="B40" s="1374" t="s">
        <v>560</v>
      </c>
      <c r="C40" s="1418" t="s">
        <v>2323</v>
      </c>
      <c r="D40" s="1418" t="s">
        <v>2318</v>
      </c>
      <c r="E40" s="1418" t="s">
        <v>2318</v>
      </c>
      <c r="F40" s="1387" t="s">
        <v>1691</v>
      </c>
      <c r="G40" s="1387" t="s">
        <v>2343</v>
      </c>
      <c r="H40" s="1387" t="s">
        <v>2343</v>
      </c>
      <c r="I40" s="1407" t="s">
        <v>2343</v>
      </c>
      <c r="J40" s="1375" t="s">
        <v>2343</v>
      </c>
      <c r="K40" s="1387" t="s">
        <v>2318</v>
      </c>
      <c r="L40" s="1376" t="s">
        <v>791</v>
      </c>
      <c r="M40" s="1388">
        <v>1</v>
      </c>
      <c r="N40" s="1388">
        <v>1</v>
      </c>
      <c r="O40" s="1377">
        <v>7</v>
      </c>
      <c r="P40" s="1377">
        <v>7</v>
      </c>
      <c r="Q40" s="1378">
        <v>1</v>
      </c>
      <c r="R40" s="1379" t="s">
        <v>791</v>
      </c>
      <c r="S40" s="1378">
        <v>0.71430000000000005</v>
      </c>
      <c r="T40" s="1383">
        <v>0.85709999999999997</v>
      </c>
      <c r="U40" s="121" t="s">
        <v>2345</v>
      </c>
      <c r="V40" s="121" t="s">
        <v>2345</v>
      </c>
      <c r="W40" s="750" t="s">
        <v>2318</v>
      </c>
      <c r="X40" s="1392" t="s">
        <v>791</v>
      </c>
      <c r="Y40" s="1392" t="s">
        <v>791</v>
      </c>
      <c r="Z40" s="1389">
        <v>0.2</v>
      </c>
      <c r="AA40" s="1048">
        <v>4</v>
      </c>
      <c r="AB40" s="1048">
        <v>3</v>
      </c>
      <c r="AC40" s="1049">
        <v>0.75</v>
      </c>
      <c r="AD40" s="1049">
        <v>0.33329999999999999</v>
      </c>
      <c r="AE40" s="1049">
        <v>1</v>
      </c>
      <c r="AF40" s="1540">
        <v>1</v>
      </c>
      <c r="AG40" s="121" t="s">
        <v>792</v>
      </c>
      <c r="AH40" s="121" t="s">
        <v>792</v>
      </c>
      <c r="AI40" s="121" t="s">
        <v>792</v>
      </c>
      <c r="AJ40" s="1545" t="s">
        <v>792</v>
      </c>
    </row>
    <row r="41" spans="1:36" ht="15.75">
      <c r="A41" s="1373" t="s">
        <v>1158</v>
      </c>
      <c r="B41" s="1374" t="s">
        <v>561</v>
      </c>
      <c r="C41" s="1419" t="s">
        <v>1174</v>
      </c>
      <c r="D41" s="1419" t="s">
        <v>1174</v>
      </c>
      <c r="E41" s="1419" t="s">
        <v>1174</v>
      </c>
      <c r="F41" s="1412" t="s">
        <v>1174</v>
      </c>
      <c r="G41" s="1413" t="s">
        <v>1174</v>
      </c>
      <c r="H41" s="1413" t="s">
        <v>1174</v>
      </c>
      <c r="I41" s="1415" t="s">
        <v>1174</v>
      </c>
      <c r="J41" s="1382" t="s">
        <v>1174</v>
      </c>
      <c r="K41" s="1413" t="s">
        <v>1174</v>
      </c>
      <c r="L41" s="1381" t="s">
        <v>1174</v>
      </c>
      <c r="M41" s="1382" t="s">
        <v>1174</v>
      </c>
      <c r="N41" s="1382" t="s">
        <v>1174</v>
      </c>
      <c r="O41" s="1377"/>
      <c r="P41" s="1377"/>
      <c r="Q41" s="1378"/>
      <c r="R41" s="1379" t="s">
        <v>1174</v>
      </c>
      <c r="S41" s="1378" t="s">
        <v>1174</v>
      </c>
      <c r="T41" s="1383" t="s">
        <v>1174</v>
      </c>
      <c r="U41" s="121"/>
      <c r="V41" s="121"/>
      <c r="W41" s="750"/>
      <c r="X41" s="1391" t="s">
        <v>1174</v>
      </c>
      <c r="Y41" s="1384" t="s">
        <v>1174</v>
      </c>
      <c r="Z41" s="1384" t="s">
        <v>1174</v>
      </c>
      <c r="AA41" s="1538" t="s">
        <v>1174</v>
      </c>
      <c r="AB41" s="1538" t="s">
        <v>1174</v>
      </c>
      <c r="AC41" s="1538" t="s">
        <v>1174</v>
      </c>
      <c r="AD41" s="1538" t="s">
        <v>1174</v>
      </c>
      <c r="AE41" s="1538" t="s">
        <v>1174</v>
      </c>
      <c r="AF41" s="1541" t="s">
        <v>1174</v>
      </c>
      <c r="AG41" s="121" t="s">
        <v>791</v>
      </c>
      <c r="AH41" s="121" t="s">
        <v>791</v>
      </c>
      <c r="AI41" s="121" t="s">
        <v>791</v>
      </c>
      <c r="AJ41" s="1535" t="s">
        <v>791</v>
      </c>
    </row>
    <row r="42" spans="1:36" ht="15.75">
      <c r="A42" s="1373" t="s">
        <v>93</v>
      </c>
      <c r="B42" s="1374" t="s">
        <v>562</v>
      </c>
      <c r="C42" s="1418" t="s">
        <v>2318</v>
      </c>
      <c r="D42" s="1418" t="s">
        <v>2318</v>
      </c>
      <c r="E42" s="1418" t="s">
        <v>2318</v>
      </c>
      <c r="F42" s="1387" t="s">
        <v>2343</v>
      </c>
      <c r="G42" s="1387" t="s">
        <v>2343</v>
      </c>
      <c r="H42" s="1387" t="s">
        <v>2343</v>
      </c>
      <c r="I42" s="1407" t="s">
        <v>2343</v>
      </c>
      <c r="J42" s="1375" t="s">
        <v>2343</v>
      </c>
      <c r="K42" s="1387" t="s">
        <v>2318</v>
      </c>
      <c r="L42" s="1388">
        <v>1</v>
      </c>
      <c r="M42" s="1388">
        <v>1</v>
      </c>
      <c r="N42" s="1388">
        <v>1</v>
      </c>
      <c r="O42" s="1377"/>
      <c r="P42" s="1377"/>
      <c r="Q42" s="1378"/>
      <c r="R42" s="1379" t="s">
        <v>791</v>
      </c>
      <c r="S42" s="1379" t="s">
        <v>791</v>
      </c>
      <c r="T42" s="1380" t="s">
        <v>791</v>
      </c>
      <c r="U42" s="121"/>
      <c r="V42" s="121"/>
      <c r="W42" s="750"/>
      <c r="X42" s="1376" t="s">
        <v>791</v>
      </c>
      <c r="Y42" s="1376" t="s">
        <v>791</v>
      </c>
      <c r="Z42" s="1376" t="s">
        <v>791</v>
      </c>
      <c r="AA42" s="1048">
        <v>1</v>
      </c>
      <c r="AB42" s="1048">
        <v>1</v>
      </c>
      <c r="AC42" s="1049">
        <v>1</v>
      </c>
      <c r="AD42" s="1048" t="s">
        <v>791</v>
      </c>
      <c r="AE42" s="1049">
        <v>1</v>
      </c>
      <c r="AF42" s="1540">
        <v>1</v>
      </c>
      <c r="AG42" s="131" t="s">
        <v>792</v>
      </c>
      <c r="AH42" s="121" t="s">
        <v>792</v>
      </c>
      <c r="AI42" s="121" t="s">
        <v>792</v>
      </c>
      <c r="AJ42" s="1545" t="s">
        <v>792</v>
      </c>
    </row>
    <row r="43" spans="1:36" ht="15.75">
      <c r="A43" s="1373" t="s">
        <v>95</v>
      </c>
      <c r="B43" s="1374" t="s">
        <v>1205</v>
      </c>
      <c r="C43" s="1418" t="s">
        <v>791</v>
      </c>
      <c r="D43" s="1418" t="s">
        <v>2342</v>
      </c>
      <c r="E43" s="1418" t="s">
        <v>2318</v>
      </c>
      <c r="F43" s="1387" t="s">
        <v>1333</v>
      </c>
      <c r="G43" s="1387" t="s">
        <v>2358</v>
      </c>
      <c r="H43" s="1387" t="s">
        <v>1691</v>
      </c>
      <c r="I43" s="1407" t="s">
        <v>1691</v>
      </c>
      <c r="J43" s="1375" t="s">
        <v>1691</v>
      </c>
      <c r="K43" s="1387" t="s">
        <v>2318</v>
      </c>
      <c r="L43" s="1388">
        <v>0.5</v>
      </c>
      <c r="M43" s="1388">
        <v>0.5</v>
      </c>
      <c r="N43" s="1388">
        <v>1</v>
      </c>
      <c r="O43" s="1377">
        <v>2</v>
      </c>
      <c r="P43" s="1377">
        <v>2</v>
      </c>
      <c r="Q43" s="1378">
        <v>1</v>
      </c>
      <c r="R43" s="1378">
        <v>0.5</v>
      </c>
      <c r="S43" s="1378">
        <v>0.5</v>
      </c>
      <c r="T43" s="1383">
        <v>1</v>
      </c>
      <c r="U43" s="121" t="s">
        <v>1691</v>
      </c>
      <c r="V43" s="121" t="s">
        <v>1691</v>
      </c>
      <c r="W43" s="750" t="s">
        <v>2318</v>
      </c>
      <c r="X43" s="1392" t="s">
        <v>791</v>
      </c>
      <c r="Y43" s="1389">
        <v>0.5</v>
      </c>
      <c r="Z43" s="1389">
        <v>0.5</v>
      </c>
      <c r="AA43" s="1044">
        <v>2</v>
      </c>
      <c r="AB43" s="1044">
        <v>2</v>
      </c>
      <c r="AC43" s="1045">
        <v>1</v>
      </c>
      <c r="AD43" s="1044" t="s">
        <v>791</v>
      </c>
      <c r="AE43" s="1044" t="s">
        <v>791</v>
      </c>
      <c r="AF43" s="1047" t="s">
        <v>791</v>
      </c>
      <c r="AG43" s="121" t="s">
        <v>791</v>
      </c>
      <c r="AH43" s="131" t="s">
        <v>792</v>
      </c>
      <c r="AI43" s="121" t="s">
        <v>792</v>
      </c>
      <c r="AJ43" s="1545" t="s">
        <v>792</v>
      </c>
    </row>
    <row r="44" spans="1:36" ht="15.75">
      <c r="A44" s="1373" t="s">
        <v>1110</v>
      </c>
      <c r="B44" s="1374" t="s">
        <v>1206</v>
      </c>
      <c r="C44" s="1418" t="s">
        <v>2317</v>
      </c>
      <c r="D44" s="1418" t="s">
        <v>2317</v>
      </c>
      <c r="E44" s="1418" t="s">
        <v>2400</v>
      </c>
      <c r="F44" s="1387" t="s">
        <v>2343</v>
      </c>
      <c r="G44" s="1387" t="s">
        <v>2343</v>
      </c>
      <c r="H44" s="1387" t="s">
        <v>2322</v>
      </c>
      <c r="I44" s="1407" t="s">
        <v>2321</v>
      </c>
      <c r="J44" s="1375" t="s">
        <v>2345</v>
      </c>
      <c r="K44" s="1387" t="s">
        <v>2389</v>
      </c>
      <c r="L44" s="1388">
        <v>0.2</v>
      </c>
      <c r="M44" s="1388">
        <v>0.6</v>
      </c>
      <c r="N44" s="1388">
        <v>0.6</v>
      </c>
      <c r="O44" s="1377">
        <v>7</v>
      </c>
      <c r="P44" s="1377">
        <v>0</v>
      </c>
      <c r="Q44" s="1378">
        <v>0</v>
      </c>
      <c r="R44" s="1379" t="s">
        <v>791</v>
      </c>
      <c r="S44" s="1379" t="s">
        <v>791</v>
      </c>
      <c r="T44" s="1380" t="s">
        <v>791</v>
      </c>
      <c r="U44" s="121" t="s">
        <v>2337</v>
      </c>
      <c r="V44" s="121" t="s">
        <v>2343</v>
      </c>
      <c r="W44" s="750" t="s">
        <v>2360</v>
      </c>
      <c r="X44" s="1389">
        <v>0.66666666666666663</v>
      </c>
      <c r="Y44" s="1389">
        <v>0.66666666666666663</v>
      </c>
      <c r="Z44" s="1389">
        <v>0.66666666666666663</v>
      </c>
      <c r="AA44" s="1044">
        <v>6</v>
      </c>
      <c r="AB44" s="1044">
        <v>3</v>
      </c>
      <c r="AC44" s="1045">
        <v>0.5</v>
      </c>
      <c r="AD44" s="1045">
        <v>0.33329999999999999</v>
      </c>
      <c r="AE44" s="1045">
        <v>0.33329999999999999</v>
      </c>
      <c r="AF44" s="1046">
        <v>0.33329999999999999</v>
      </c>
      <c r="AG44" s="121" t="s">
        <v>792</v>
      </c>
      <c r="AH44" s="131" t="s">
        <v>792</v>
      </c>
      <c r="AI44" s="121" t="s">
        <v>792</v>
      </c>
      <c r="AJ44" s="1545" t="s">
        <v>792</v>
      </c>
    </row>
    <row r="45" spans="1:36" ht="15.75">
      <c r="A45" s="1373" t="s">
        <v>1111</v>
      </c>
      <c r="B45" s="1374" t="s">
        <v>563</v>
      </c>
      <c r="C45" s="1418" t="s">
        <v>3213</v>
      </c>
      <c r="D45" s="1418" t="s">
        <v>2338</v>
      </c>
      <c r="E45" s="1418" t="s">
        <v>2338</v>
      </c>
      <c r="F45" s="1387" t="s">
        <v>1691</v>
      </c>
      <c r="G45" s="1387" t="s">
        <v>2337</v>
      </c>
      <c r="H45" s="1387" t="s">
        <v>2337</v>
      </c>
      <c r="I45" s="1407" t="s">
        <v>1310</v>
      </c>
      <c r="J45" s="1375" t="s">
        <v>2336</v>
      </c>
      <c r="K45" s="1387" t="s">
        <v>2357</v>
      </c>
      <c r="L45" s="1388">
        <v>0.125</v>
      </c>
      <c r="M45" s="1388">
        <v>0.25</v>
      </c>
      <c r="N45" s="1388">
        <v>0.875</v>
      </c>
      <c r="O45" s="1377">
        <v>8</v>
      </c>
      <c r="P45" s="1377">
        <v>4</v>
      </c>
      <c r="Q45" s="1378">
        <v>0.5</v>
      </c>
      <c r="R45" s="1379" t="s">
        <v>791</v>
      </c>
      <c r="S45" s="1378">
        <v>0.25</v>
      </c>
      <c r="T45" s="1383">
        <v>0.5</v>
      </c>
      <c r="U45" s="121" t="s">
        <v>1304</v>
      </c>
      <c r="V45" s="121" t="s">
        <v>1766</v>
      </c>
      <c r="W45" s="750" t="s">
        <v>2361</v>
      </c>
      <c r="X45" s="1392" t="s">
        <v>791</v>
      </c>
      <c r="Y45" s="1389">
        <v>0.36363636363636365</v>
      </c>
      <c r="Z45" s="1389">
        <v>0.63636363636363635</v>
      </c>
      <c r="AA45" s="1048">
        <v>19</v>
      </c>
      <c r="AB45" s="1048">
        <v>12</v>
      </c>
      <c r="AC45" s="1049">
        <v>0.63160000000000005</v>
      </c>
      <c r="AD45" s="1048" t="s">
        <v>791</v>
      </c>
      <c r="AE45" s="1049">
        <v>0.33329999999999999</v>
      </c>
      <c r="AF45" s="1540">
        <v>0.5</v>
      </c>
      <c r="AG45" s="121" t="s">
        <v>878</v>
      </c>
      <c r="AH45" s="131" t="s">
        <v>792</v>
      </c>
      <c r="AI45" s="121" t="s">
        <v>792</v>
      </c>
      <c r="AJ45" s="1545" t="s">
        <v>878</v>
      </c>
    </row>
    <row r="46" spans="1:36" ht="15.75">
      <c r="A46" s="1373" t="s">
        <v>1113</v>
      </c>
      <c r="B46" s="1374" t="s">
        <v>564</v>
      </c>
      <c r="C46" s="1418" t="s">
        <v>791</v>
      </c>
      <c r="D46" s="1418" t="s">
        <v>3100</v>
      </c>
      <c r="E46" s="1418" t="s">
        <v>2342</v>
      </c>
      <c r="F46" s="1387" t="s">
        <v>1333</v>
      </c>
      <c r="G46" s="1387" t="s">
        <v>2358</v>
      </c>
      <c r="H46" s="1387" t="s">
        <v>1691</v>
      </c>
      <c r="I46" s="1407" t="s">
        <v>2321</v>
      </c>
      <c r="J46" s="1375" t="s">
        <v>2322</v>
      </c>
      <c r="K46" s="1387" t="s">
        <v>2323</v>
      </c>
      <c r="L46" s="1388">
        <v>0.16669999999999999</v>
      </c>
      <c r="M46" s="1388">
        <v>0.16669999999999999</v>
      </c>
      <c r="N46" s="1388">
        <v>0.5</v>
      </c>
      <c r="O46" s="1377">
        <v>10</v>
      </c>
      <c r="P46" s="1377">
        <v>8</v>
      </c>
      <c r="Q46" s="1378">
        <v>0.8</v>
      </c>
      <c r="R46" s="1379" t="s">
        <v>791</v>
      </c>
      <c r="S46" s="1378">
        <v>0.5</v>
      </c>
      <c r="T46" s="1383">
        <v>0.625</v>
      </c>
      <c r="U46" s="121" t="s">
        <v>2358</v>
      </c>
      <c r="V46" s="121" t="s">
        <v>2358</v>
      </c>
      <c r="W46" s="750" t="s">
        <v>2318</v>
      </c>
      <c r="X46" s="1392" t="s">
        <v>791</v>
      </c>
      <c r="Y46" s="1392" t="s">
        <v>791</v>
      </c>
      <c r="Z46" s="1392" t="s">
        <v>791</v>
      </c>
      <c r="AA46" s="1044">
        <v>4</v>
      </c>
      <c r="AB46" s="1044">
        <v>4</v>
      </c>
      <c r="AC46" s="1045">
        <v>1</v>
      </c>
      <c r="AD46" s="1045">
        <v>0.25</v>
      </c>
      <c r="AE46" s="1045">
        <v>0.5</v>
      </c>
      <c r="AF46" s="1046">
        <v>0.75</v>
      </c>
      <c r="AG46" s="121" t="s">
        <v>791</v>
      </c>
      <c r="AH46" s="121" t="s">
        <v>878</v>
      </c>
      <c r="AI46" s="121" t="s">
        <v>878</v>
      </c>
      <c r="AJ46" s="1545" t="s">
        <v>878</v>
      </c>
    </row>
    <row r="47" spans="1:36" ht="15.75">
      <c r="A47" s="1373" t="s">
        <v>1115</v>
      </c>
      <c r="B47" s="1374" t="s">
        <v>565</v>
      </c>
      <c r="C47" s="1419" t="s">
        <v>1174</v>
      </c>
      <c r="D47" s="1419" t="s">
        <v>1174</v>
      </c>
      <c r="E47" s="1419" t="s">
        <v>1174</v>
      </c>
      <c r="F47" s="1412" t="s">
        <v>1174</v>
      </c>
      <c r="G47" s="1413" t="s">
        <v>1174</v>
      </c>
      <c r="H47" s="1413" t="s">
        <v>1174</v>
      </c>
      <c r="I47" s="1415" t="s">
        <v>1174</v>
      </c>
      <c r="J47" s="1382" t="s">
        <v>1174</v>
      </c>
      <c r="K47" s="1413" t="s">
        <v>1174</v>
      </c>
      <c r="L47" s="1381" t="s">
        <v>1174</v>
      </c>
      <c r="M47" s="1382" t="s">
        <v>1174</v>
      </c>
      <c r="N47" s="1382" t="s">
        <v>1174</v>
      </c>
      <c r="O47" s="1377"/>
      <c r="P47" s="1377"/>
      <c r="Q47" s="1378"/>
      <c r="R47" s="1379" t="s">
        <v>1174</v>
      </c>
      <c r="S47" s="1378" t="s">
        <v>1174</v>
      </c>
      <c r="T47" s="1383" t="s">
        <v>1174</v>
      </c>
      <c r="U47" s="121"/>
      <c r="V47" s="121"/>
      <c r="W47" s="750"/>
      <c r="X47" s="1391" t="s">
        <v>1174</v>
      </c>
      <c r="Y47" s="1384" t="s">
        <v>1174</v>
      </c>
      <c r="Z47" s="1384" t="s">
        <v>1174</v>
      </c>
      <c r="AA47" s="1384" t="s">
        <v>1174</v>
      </c>
      <c r="AB47" s="1384" t="s">
        <v>1174</v>
      </c>
      <c r="AC47" s="1384" t="s">
        <v>1174</v>
      </c>
      <c r="AD47" s="1384" t="s">
        <v>1174</v>
      </c>
      <c r="AE47" s="1384" t="s">
        <v>1174</v>
      </c>
      <c r="AF47" s="1385" t="s">
        <v>1174</v>
      </c>
      <c r="AG47" s="121" t="s">
        <v>791</v>
      </c>
      <c r="AH47" s="121" t="s">
        <v>791</v>
      </c>
      <c r="AI47" s="121" t="s">
        <v>791</v>
      </c>
      <c r="AJ47" s="1535" t="s">
        <v>791</v>
      </c>
    </row>
    <row r="48" spans="1:36" ht="15.75">
      <c r="A48" s="1373" t="s">
        <v>1117</v>
      </c>
      <c r="B48" s="1374" t="s">
        <v>566</v>
      </c>
      <c r="C48" s="1419" t="s">
        <v>1174</v>
      </c>
      <c r="D48" s="1419" t="s">
        <v>1174</v>
      </c>
      <c r="E48" s="1419" t="s">
        <v>1174</v>
      </c>
      <c r="F48" s="1412" t="s">
        <v>1174</v>
      </c>
      <c r="G48" s="1413" t="s">
        <v>1174</v>
      </c>
      <c r="H48" s="1413" t="s">
        <v>1174</v>
      </c>
      <c r="I48" s="1415" t="s">
        <v>1174</v>
      </c>
      <c r="J48" s="1382" t="s">
        <v>1174</v>
      </c>
      <c r="K48" s="1413" t="s">
        <v>1174</v>
      </c>
      <c r="L48" s="1381" t="s">
        <v>1174</v>
      </c>
      <c r="M48" s="1382" t="s">
        <v>1174</v>
      </c>
      <c r="N48" s="1382" t="s">
        <v>1174</v>
      </c>
      <c r="O48" s="1377"/>
      <c r="P48" s="1377"/>
      <c r="Q48" s="1378"/>
      <c r="R48" s="1379" t="s">
        <v>1174</v>
      </c>
      <c r="S48" s="1378" t="s">
        <v>1174</v>
      </c>
      <c r="T48" s="1383" t="s">
        <v>1174</v>
      </c>
      <c r="U48" s="121"/>
      <c r="V48" s="121"/>
      <c r="W48" s="750"/>
      <c r="X48" s="1391" t="s">
        <v>1174</v>
      </c>
      <c r="Y48" s="1384" t="s">
        <v>1174</v>
      </c>
      <c r="Z48" s="1384" t="s">
        <v>1174</v>
      </c>
      <c r="AA48" s="1538" t="s">
        <v>1174</v>
      </c>
      <c r="AB48" s="1538" t="s">
        <v>1174</v>
      </c>
      <c r="AC48" s="1538" t="s">
        <v>1174</v>
      </c>
      <c r="AD48" s="1538" t="s">
        <v>1174</v>
      </c>
      <c r="AE48" s="1538" t="s">
        <v>1174</v>
      </c>
      <c r="AF48" s="1541" t="s">
        <v>1174</v>
      </c>
      <c r="AG48" s="121" t="s">
        <v>791</v>
      </c>
      <c r="AH48" s="121" t="s">
        <v>791</v>
      </c>
      <c r="AI48" s="121" t="s">
        <v>791</v>
      </c>
      <c r="AJ48" s="1535" t="s">
        <v>791</v>
      </c>
    </row>
    <row r="49" spans="1:36" ht="15.75">
      <c r="A49" s="1373" t="s">
        <v>87</v>
      </c>
      <c r="B49" s="1374" t="s">
        <v>1207</v>
      </c>
      <c r="C49" s="1418" t="s">
        <v>2342</v>
      </c>
      <c r="D49" s="1418" t="s">
        <v>2342</v>
      </c>
      <c r="E49" s="1418" t="s">
        <v>2318</v>
      </c>
      <c r="F49" s="1387" t="s">
        <v>2358</v>
      </c>
      <c r="G49" s="1387" t="s">
        <v>2358</v>
      </c>
      <c r="H49" s="1387" t="s">
        <v>1691</v>
      </c>
      <c r="I49" s="1407" t="s">
        <v>1691</v>
      </c>
      <c r="J49" s="1375" t="s">
        <v>1691</v>
      </c>
      <c r="K49" s="1387" t="s">
        <v>2318</v>
      </c>
      <c r="L49" s="1376" t="s">
        <v>1450</v>
      </c>
      <c r="M49" s="1376" t="s">
        <v>1450</v>
      </c>
      <c r="N49" s="1376" t="s">
        <v>1450</v>
      </c>
      <c r="O49" s="1377">
        <v>4</v>
      </c>
      <c r="P49" s="1377">
        <v>4</v>
      </c>
      <c r="Q49" s="1378">
        <v>1</v>
      </c>
      <c r="R49" s="1378">
        <v>0.5</v>
      </c>
      <c r="S49" s="1378">
        <v>0.5</v>
      </c>
      <c r="T49" s="1383">
        <v>0.75</v>
      </c>
      <c r="U49" s="121" t="s">
        <v>1691</v>
      </c>
      <c r="V49" s="121" t="s">
        <v>2358</v>
      </c>
      <c r="W49" s="750" t="s">
        <v>2342</v>
      </c>
      <c r="X49" s="1392" t="s">
        <v>791</v>
      </c>
      <c r="Y49" s="1389">
        <v>1</v>
      </c>
      <c r="Z49" s="1389">
        <v>1</v>
      </c>
      <c r="AA49" s="1048">
        <v>5</v>
      </c>
      <c r="AB49" s="1048">
        <v>5</v>
      </c>
      <c r="AC49" s="1049">
        <v>1</v>
      </c>
      <c r="AD49" s="1049">
        <v>0.2</v>
      </c>
      <c r="AE49" s="1049">
        <v>0.6</v>
      </c>
      <c r="AF49" s="1540">
        <v>0.8</v>
      </c>
      <c r="AG49" s="121" t="s">
        <v>792</v>
      </c>
      <c r="AH49" s="131" t="s">
        <v>792</v>
      </c>
      <c r="AI49" s="121" t="s">
        <v>792</v>
      </c>
      <c r="AJ49" s="1545" t="s">
        <v>792</v>
      </c>
    </row>
    <row r="50" spans="1:36" ht="15.75">
      <c r="A50" s="1373" t="s">
        <v>88</v>
      </c>
      <c r="B50" s="1374" t="s">
        <v>568</v>
      </c>
      <c r="C50" s="1418" t="s">
        <v>2342</v>
      </c>
      <c r="D50" s="1418" t="s">
        <v>2342</v>
      </c>
      <c r="E50" s="1418" t="s">
        <v>2342</v>
      </c>
      <c r="F50" s="1387" t="s">
        <v>1691</v>
      </c>
      <c r="G50" s="1387" t="s">
        <v>1691</v>
      </c>
      <c r="H50" s="1387" t="s">
        <v>1691</v>
      </c>
      <c r="I50" s="1407" t="s">
        <v>2321</v>
      </c>
      <c r="J50" s="1375" t="s">
        <v>2322</v>
      </c>
      <c r="K50" s="1387" t="s">
        <v>2323</v>
      </c>
      <c r="L50" s="1376" t="s">
        <v>791</v>
      </c>
      <c r="M50" s="1376" t="s">
        <v>791</v>
      </c>
      <c r="N50" s="1376" t="s">
        <v>791</v>
      </c>
      <c r="O50" s="1377">
        <v>5</v>
      </c>
      <c r="P50" s="1377">
        <v>4</v>
      </c>
      <c r="Q50" s="1378">
        <v>0.8</v>
      </c>
      <c r="R50" s="1378">
        <v>0.5</v>
      </c>
      <c r="S50" s="1378">
        <v>0.5</v>
      </c>
      <c r="T50" s="1383">
        <v>0.5</v>
      </c>
      <c r="U50" s="121" t="s">
        <v>1796</v>
      </c>
      <c r="V50" s="121" t="s">
        <v>2337</v>
      </c>
      <c r="W50" s="750" t="s">
        <v>2362</v>
      </c>
      <c r="X50" s="1389">
        <v>0.42857142857142855</v>
      </c>
      <c r="Y50" s="1389">
        <v>0.42857142857142855</v>
      </c>
      <c r="Z50" s="1389">
        <v>0.7142857142857143</v>
      </c>
      <c r="AA50" s="1048">
        <v>12</v>
      </c>
      <c r="AB50" s="1048">
        <v>7</v>
      </c>
      <c r="AC50" s="1049">
        <v>0.58330000000000004</v>
      </c>
      <c r="AD50" s="1049">
        <v>0.42859999999999998</v>
      </c>
      <c r="AE50" s="1049">
        <v>0.85709999999999997</v>
      </c>
      <c r="AF50" s="1540">
        <v>0.85709999999999997</v>
      </c>
      <c r="AG50" s="121" t="s">
        <v>792</v>
      </c>
      <c r="AH50" s="131" t="s">
        <v>792</v>
      </c>
      <c r="AI50" s="121" t="s">
        <v>878</v>
      </c>
      <c r="AJ50" s="1545" t="s">
        <v>878</v>
      </c>
    </row>
    <row r="51" spans="1:36" ht="15.75">
      <c r="A51" s="1373" t="s">
        <v>1141</v>
      </c>
      <c r="B51" s="1374" t="s">
        <v>569</v>
      </c>
      <c r="C51" s="1418" t="s">
        <v>791</v>
      </c>
      <c r="D51" s="1418" t="s">
        <v>791</v>
      </c>
      <c r="E51" s="1418" t="s">
        <v>2342</v>
      </c>
      <c r="F51" s="1387" t="s">
        <v>1333</v>
      </c>
      <c r="G51" s="1387" t="s">
        <v>1333</v>
      </c>
      <c r="H51" s="1387" t="s">
        <v>2358</v>
      </c>
      <c r="I51" s="1407" t="s">
        <v>1691</v>
      </c>
      <c r="J51" s="1375" t="s">
        <v>1691</v>
      </c>
      <c r="K51" s="1387" t="s">
        <v>2318</v>
      </c>
      <c r="L51" s="1376" t="s">
        <v>791</v>
      </c>
      <c r="M51" s="1388">
        <v>1</v>
      </c>
      <c r="N51" s="1388">
        <v>1</v>
      </c>
      <c r="O51" s="1377">
        <v>1</v>
      </c>
      <c r="P51" s="1377">
        <v>1</v>
      </c>
      <c r="Q51" s="1378">
        <v>1</v>
      </c>
      <c r="R51" s="1379" t="s">
        <v>791</v>
      </c>
      <c r="S51" s="1379" t="s">
        <v>791</v>
      </c>
      <c r="T51" s="1383">
        <v>1</v>
      </c>
      <c r="U51" s="121" t="s">
        <v>1691</v>
      </c>
      <c r="V51" s="121" t="s">
        <v>1691</v>
      </c>
      <c r="W51" s="750" t="s">
        <v>2318</v>
      </c>
      <c r="X51" s="1392" t="s">
        <v>791</v>
      </c>
      <c r="Y51" s="1389">
        <v>0.5</v>
      </c>
      <c r="Z51" s="1389">
        <v>0.5</v>
      </c>
      <c r="AA51" s="1048">
        <v>4</v>
      </c>
      <c r="AB51" s="1048">
        <v>4</v>
      </c>
      <c r="AC51" s="1049">
        <v>1</v>
      </c>
      <c r="AD51" s="1049">
        <v>0.75</v>
      </c>
      <c r="AE51" s="1049">
        <v>1</v>
      </c>
      <c r="AF51" s="1540">
        <v>1</v>
      </c>
      <c r="AG51" s="121" t="s">
        <v>791</v>
      </c>
      <c r="AH51" s="121" t="s">
        <v>791</v>
      </c>
      <c r="AI51" s="121" t="s">
        <v>878</v>
      </c>
      <c r="AJ51" s="1545" t="s">
        <v>792</v>
      </c>
    </row>
    <row r="52" spans="1:36" ht="15.75">
      <c r="A52" s="1402" t="s">
        <v>90</v>
      </c>
      <c r="B52" s="1374" t="s">
        <v>570</v>
      </c>
      <c r="C52" s="1420" t="s">
        <v>1450</v>
      </c>
      <c r="D52" s="1420" t="s">
        <v>1450</v>
      </c>
      <c r="E52" s="1420" t="s">
        <v>1450</v>
      </c>
      <c r="F52" s="1417" t="s">
        <v>1450</v>
      </c>
      <c r="G52" s="1417" t="s">
        <v>1450</v>
      </c>
      <c r="H52" s="1417" t="s">
        <v>1450</v>
      </c>
      <c r="I52" s="1416" t="s">
        <v>1450</v>
      </c>
      <c r="J52" s="1376" t="s">
        <v>1450</v>
      </c>
      <c r="K52" s="1417" t="s">
        <v>1450</v>
      </c>
      <c r="L52" s="1376" t="s">
        <v>1450</v>
      </c>
      <c r="M52" s="1376" t="s">
        <v>1450</v>
      </c>
      <c r="N52" s="1376" t="s">
        <v>1450</v>
      </c>
      <c r="O52" s="1377"/>
      <c r="P52" s="1377"/>
      <c r="Q52" s="1378"/>
      <c r="R52" s="1379" t="s">
        <v>791</v>
      </c>
      <c r="S52" s="1379" t="s">
        <v>791</v>
      </c>
      <c r="T52" s="1380" t="s">
        <v>791</v>
      </c>
      <c r="U52" s="121"/>
      <c r="V52" s="121"/>
      <c r="W52" s="750"/>
      <c r="X52" s="1376" t="s">
        <v>791</v>
      </c>
      <c r="Y52" s="1376" t="s">
        <v>791</v>
      </c>
      <c r="Z52" s="1376" t="s">
        <v>791</v>
      </c>
      <c r="AA52" s="1417" t="s">
        <v>791</v>
      </c>
      <c r="AB52" s="1417" t="s">
        <v>791</v>
      </c>
      <c r="AC52" s="1417" t="s">
        <v>791</v>
      </c>
      <c r="AD52" s="1417" t="s">
        <v>791</v>
      </c>
      <c r="AE52" s="1417" t="s">
        <v>791</v>
      </c>
      <c r="AF52" s="1539" t="s">
        <v>791</v>
      </c>
      <c r="AG52" s="121" t="s">
        <v>791</v>
      </c>
      <c r="AH52" s="121" t="s">
        <v>791</v>
      </c>
      <c r="AI52" s="121" t="s">
        <v>791</v>
      </c>
      <c r="AJ52" s="1535" t="s">
        <v>791</v>
      </c>
    </row>
    <row r="53" spans="1:36" ht="15.75">
      <c r="A53" s="1373" t="s">
        <v>342</v>
      </c>
      <c r="B53" s="1374" t="s">
        <v>571</v>
      </c>
      <c r="C53" s="1418" t="s">
        <v>791</v>
      </c>
      <c r="D53" s="1418" t="s">
        <v>791</v>
      </c>
      <c r="E53" s="1418" t="s">
        <v>2318</v>
      </c>
      <c r="F53" s="1387" t="s">
        <v>1333</v>
      </c>
      <c r="G53" s="1387" t="s">
        <v>1333</v>
      </c>
      <c r="H53" s="1387" t="s">
        <v>2358</v>
      </c>
      <c r="I53" s="1407" t="s">
        <v>2358</v>
      </c>
      <c r="J53" s="1375" t="s">
        <v>2358</v>
      </c>
      <c r="K53" s="1387" t="s">
        <v>2318</v>
      </c>
      <c r="L53" s="1376" t="s">
        <v>791</v>
      </c>
      <c r="M53" s="1376" t="s">
        <v>791</v>
      </c>
      <c r="N53" s="1376" t="s">
        <v>791</v>
      </c>
      <c r="O53" s="1377">
        <v>3</v>
      </c>
      <c r="P53" s="1377">
        <v>3</v>
      </c>
      <c r="Q53" s="1378">
        <v>1</v>
      </c>
      <c r="R53" s="1379" t="s">
        <v>791</v>
      </c>
      <c r="S53" s="1378">
        <v>0.33329999999999999</v>
      </c>
      <c r="T53" s="1383">
        <v>0.66669999999999996</v>
      </c>
      <c r="U53" s="121" t="s">
        <v>2343</v>
      </c>
      <c r="V53" s="121" t="s">
        <v>2343</v>
      </c>
      <c r="W53" s="750" t="s">
        <v>2318</v>
      </c>
      <c r="X53" s="1392" t="s">
        <v>791</v>
      </c>
      <c r="Y53" s="1392" t="s">
        <v>791</v>
      </c>
      <c r="Z53" s="1389">
        <v>0.33333333333333331</v>
      </c>
      <c r="AA53" s="1048">
        <v>8</v>
      </c>
      <c r="AB53" s="1048">
        <v>8</v>
      </c>
      <c r="AC53" s="1049">
        <v>1</v>
      </c>
      <c r="AD53" s="1049">
        <v>0.25</v>
      </c>
      <c r="AE53" s="1049">
        <v>0.5</v>
      </c>
      <c r="AF53" s="1540">
        <v>0.625</v>
      </c>
      <c r="AG53" s="121" t="s">
        <v>791</v>
      </c>
      <c r="AH53" s="121" t="s">
        <v>791</v>
      </c>
      <c r="AI53" s="121" t="s">
        <v>792</v>
      </c>
      <c r="AJ53" s="1545" t="s">
        <v>792</v>
      </c>
    </row>
    <row r="54" spans="1:36" ht="15.75">
      <c r="A54" s="1373" t="s">
        <v>344</v>
      </c>
      <c r="B54" s="1374" t="s">
        <v>572</v>
      </c>
      <c r="C54" s="1418" t="s">
        <v>791</v>
      </c>
      <c r="D54" s="1418" t="s">
        <v>2318</v>
      </c>
      <c r="E54" s="1418" t="s">
        <v>2318</v>
      </c>
      <c r="F54" s="1387" t="s">
        <v>1333</v>
      </c>
      <c r="G54" s="1387" t="s">
        <v>1691</v>
      </c>
      <c r="H54" s="1387" t="s">
        <v>1691</v>
      </c>
      <c r="I54" s="1407" t="s">
        <v>2343</v>
      </c>
      <c r="J54" s="1375" t="s">
        <v>1691</v>
      </c>
      <c r="K54" s="1387" t="s">
        <v>2323</v>
      </c>
      <c r="L54" s="1376" t="s">
        <v>791</v>
      </c>
      <c r="M54" s="1376" t="s">
        <v>791</v>
      </c>
      <c r="N54" s="1376" t="s">
        <v>791</v>
      </c>
      <c r="O54" s="1377">
        <v>3</v>
      </c>
      <c r="P54" s="1377">
        <v>2</v>
      </c>
      <c r="Q54" s="1378">
        <v>0.66669999999999996</v>
      </c>
      <c r="R54" s="1378">
        <v>1</v>
      </c>
      <c r="S54" s="1378">
        <v>1</v>
      </c>
      <c r="T54" s="1383">
        <v>1</v>
      </c>
      <c r="U54" s="121" t="s">
        <v>2358</v>
      </c>
      <c r="V54" s="121" t="s">
        <v>2358</v>
      </c>
      <c r="W54" s="750" t="s">
        <v>2318</v>
      </c>
      <c r="X54" s="1392" t="s">
        <v>791</v>
      </c>
      <c r="Y54" s="1389">
        <v>1</v>
      </c>
      <c r="Z54" s="1389">
        <v>1</v>
      </c>
      <c r="AA54" s="1044">
        <v>2</v>
      </c>
      <c r="AB54" s="1044">
        <v>2</v>
      </c>
      <c r="AC54" s="1045">
        <v>1</v>
      </c>
      <c r="AD54" s="1045">
        <v>0.5</v>
      </c>
      <c r="AE54" s="1045">
        <v>1</v>
      </c>
      <c r="AF54" s="1046">
        <v>1</v>
      </c>
      <c r="AG54" s="121" t="s">
        <v>791</v>
      </c>
      <c r="AH54" s="121" t="s">
        <v>792</v>
      </c>
      <c r="AI54" s="121" t="s">
        <v>792</v>
      </c>
      <c r="AJ54" s="1545" t="s">
        <v>878</v>
      </c>
    </row>
    <row r="55" spans="1:36" ht="15.75">
      <c r="A55" s="1373" t="s">
        <v>346</v>
      </c>
      <c r="B55" s="1374" t="s">
        <v>573</v>
      </c>
      <c r="C55" s="1419" t="s">
        <v>1174</v>
      </c>
      <c r="D55" s="1419" t="s">
        <v>1174</v>
      </c>
      <c r="E55" s="1419" t="s">
        <v>1174</v>
      </c>
      <c r="F55" s="1412" t="s">
        <v>1174</v>
      </c>
      <c r="G55" s="1413" t="s">
        <v>1174</v>
      </c>
      <c r="H55" s="1413" t="s">
        <v>1174</v>
      </c>
      <c r="I55" s="1415" t="s">
        <v>1174</v>
      </c>
      <c r="J55" s="1382" t="s">
        <v>1174</v>
      </c>
      <c r="K55" s="1413" t="s">
        <v>1174</v>
      </c>
      <c r="L55" s="1381" t="s">
        <v>1174</v>
      </c>
      <c r="M55" s="1382" t="s">
        <v>1174</v>
      </c>
      <c r="N55" s="1382" t="s">
        <v>1174</v>
      </c>
      <c r="O55" s="1377"/>
      <c r="P55" s="1377"/>
      <c r="Q55" s="1378"/>
      <c r="R55" s="1378" t="s">
        <v>1174</v>
      </c>
      <c r="S55" s="1378" t="s">
        <v>1174</v>
      </c>
      <c r="T55" s="1383" t="s">
        <v>1174</v>
      </c>
      <c r="U55" s="121"/>
      <c r="V55" s="121"/>
      <c r="W55" s="750"/>
      <c r="X55" s="1384" t="s">
        <v>1174</v>
      </c>
      <c r="Y55" s="1384" t="s">
        <v>1174</v>
      </c>
      <c r="Z55" s="1384" t="s">
        <v>1174</v>
      </c>
      <c r="AA55" s="1538" t="s">
        <v>1174</v>
      </c>
      <c r="AB55" s="1538" t="s">
        <v>1174</v>
      </c>
      <c r="AC55" s="1538" t="s">
        <v>1174</v>
      </c>
      <c r="AD55" s="1538" t="s">
        <v>1174</v>
      </c>
      <c r="AE55" s="1538" t="s">
        <v>1174</v>
      </c>
      <c r="AF55" s="1541" t="s">
        <v>1174</v>
      </c>
      <c r="AG55" s="121" t="s">
        <v>791</v>
      </c>
      <c r="AH55" s="121" t="s">
        <v>791</v>
      </c>
      <c r="AI55" s="121" t="s">
        <v>791</v>
      </c>
      <c r="AJ55" s="1535" t="s">
        <v>791</v>
      </c>
    </row>
    <row r="56" spans="1:36" ht="15.75">
      <c r="A56" s="1373" t="s">
        <v>169</v>
      </c>
      <c r="B56" s="1374" t="s">
        <v>574</v>
      </c>
      <c r="C56" s="1418" t="s">
        <v>3140</v>
      </c>
      <c r="D56" s="1418" t="s">
        <v>2323</v>
      </c>
      <c r="E56" s="1418" t="s">
        <v>2323</v>
      </c>
      <c r="F56" s="1387" t="s">
        <v>2358</v>
      </c>
      <c r="G56" s="1387" t="s">
        <v>2322</v>
      </c>
      <c r="H56" s="1387" t="s">
        <v>2322</v>
      </c>
      <c r="I56" s="1407" t="s">
        <v>2337</v>
      </c>
      <c r="J56" s="1375" t="s">
        <v>2321</v>
      </c>
      <c r="K56" s="1387" t="s">
        <v>2339</v>
      </c>
      <c r="L56" s="1388">
        <v>0.1111</v>
      </c>
      <c r="M56" s="1388">
        <v>0.33329999999999999</v>
      </c>
      <c r="N56" s="1388">
        <v>0.44440000000000002</v>
      </c>
      <c r="O56" s="1377">
        <v>9</v>
      </c>
      <c r="P56" s="1377">
        <v>7</v>
      </c>
      <c r="Q56" s="1378">
        <v>0.77780000000000005</v>
      </c>
      <c r="R56" s="1379" t="s">
        <v>791</v>
      </c>
      <c r="S56" s="1378">
        <v>0.42859999999999998</v>
      </c>
      <c r="T56" s="1383">
        <v>0.42859999999999998</v>
      </c>
      <c r="U56" s="121" t="s">
        <v>1766</v>
      </c>
      <c r="V56" s="121" t="s">
        <v>2341</v>
      </c>
      <c r="W56" s="750" t="s">
        <v>2356</v>
      </c>
      <c r="X56" s="1389">
        <v>0.125</v>
      </c>
      <c r="Y56" s="1389">
        <v>0.75</v>
      </c>
      <c r="Z56" s="1389">
        <v>0.75</v>
      </c>
      <c r="AA56" s="1044">
        <v>1</v>
      </c>
      <c r="AB56" s="1044">
        <v>1</v>
      </c>
      <c r="AC56" s="1045">
        <v>1</v>
      </c>
      <c r="AD56" s="1044" t="s">
        <v>791</v>
      </c>
      <c r="AE56" s="1045">
        <v>1</v>
      </c>
      <c r="AF56" s="1046">
        <v>1</v>
      </c>
      <c r="AG56" s="121" t="s">
        <v>878</v>
      </c>
      <c r="AH56" s="131" t="s">
        <v>792</v>
      </c>
      <c r="AI56" s="121" t="s">
        <v>878</v>
      </c>
      <c r="AJ56" s="1545" t="s">
        <v>792</v>
      </c>
    </row>
    <row r="57" spans="1:36" ht="15.75">
      <c r="A57" s="1373" t="s">
        <v>171</v>
      </c>
      <c r="B57" s="1374" t="s">
        <v>575</v>
      </c>
      <c r="C57" s="1943">
        <v>0</v>
      </c>
      <c r="D57" s="1943">
        <v>0</v>
      </c>
      <c r="E57" s="1943">
        <v>0</v>
      </c>
      <c r="F57" s="1387" t="s">
        <v>1333</v>
      </c>
      <c r="G57" s="1387" t="s">
        <v>1333</v>
      </c>
      <c r="H57" s="1387" t="s">
        <v>1333</v>
      </c>
      <c r="I57" s="1407" t="s">
        <v>2358</v>
      </c>
      <c r="J57" s="1375" t="s">
        <v>2358</v>
      </c>
      <c r="K57" s="1387" t="s">
        <v>2318</v>
      </c>
      <c r="L57" s="1388">
        <v>0.33329999999999999</v>
      </c>
      <c r="M57" s="1388">
        <v>0.66669999999999996</v>
      </c>
      <c r="N57" s="1388">
        <v>0.66669999999999996</v>
      </c>
      <c r="O57" s="1377">
        <v>3</v>
      </c>
      <c r="P57" s="1377">
        <v>3</v>
      </c>
      <c r="Q57" s="1378">
        <v>1</v>
      </c>
      <c r="R57" s="1378">
        <v>0.33329999999999999</v>
      </c>
      <c r="S57" s="1378">
        <v>0.66669999999999996</v>
      </c>
      <c r="T57" s="1383">
        <v>0.66669999999999996</v>
      </c>
      <c r="U57" s="121" t="s">
        <v>1691</v>
      </c>
      <c r="V57" s="121" t="s">
        <v>1691</v>
      </c>
      <c r="W57" s="750" t="s">
        <v>2318</v>
      </c>
      <c r="X57" s="1389">
        <v>0.5</v>
      </c>
      <c r="Y57" s="1389">
        <v>1</v>
      </c>
      <c r="Z57" s="1389">
        <v>1</v>
      </c>
      <c r="AA57" s="1044">
        <v>1</v>
      </c>
      <c r="AB57" s="1044">
        <v>1</v>
      </c>
      <c r="AC57" s="1045">
        <v>1</v>
      </c>
      <c r="AD57" s="1045">
        <v>1</v>
      </c>
      <c r="AE57" s="1045">
        <v>1</v>
      </c>
      <c r="AF57" s="1046">
        <v>1</v>
      </c>
      <c r="AG57" s="121" t="s">
        <v>878</v>
      </c>
      <c r="AH57" s="121" t="s">
        <v>878</v>
      </c>
      <c r="AI57" s="121" t="s">
        <v>878</v>
      </c>
      <c r="AJ57" s="1545" t="s">
        <v>792</v>
      </c>
    </row>
    <row r="58" spans="1:36" ht="15.75">
      <c r="A58" s="1373" t="s">
        <v>173</v>
      </c>
      <c r="B58" s="1374" t="s">
        <v>576</v>
      </c>
      <c r="C58" s="1418" t="s">
        <v>2323</v>
      </c>
      <c r="D58" s="1418" t="s">
        <v>2323</v>
      </c>
      <c r="E58" s="1418" t="s">
        <v>2323</v>
      </c>
      <c r="F58" s="1407" t="s">
        <v>1691</v>
      </c>
      <c r="G58" s="1407" t="s">
        <v>1691</v>
      </c>
      <c r="H58" s="1407" t="s">
        <v>1691</v>
      </c>
      <c r="I58" s="1407" t="s">
        <v>2322</v>
      </c>
      <c r="J58" s="1375" t="s">
        <v>2343</v>
      </c>
      <c r="K58" s="1407" t="s">
        <v>2319</v>
      </c>
      <c r="L58" s="1388" t="s">
        <v>1389</v>
      </c>
      <c r="M58" s="1388" t="s">
        <v>1389</v>
      </c>
      <c r="N58" s="1388" t="s">
        <v>1389</v>
      </c>
      <c r="O58" s="1377"/>
      <c r="P58" s="1377"/>
      <c r="Q58" s="1378"/>
      <c r="R58" s="1378" t="s">
        <v>1389</v>
      </c>
      <c r="S58" s="1378" t="s">
        <v>1389</v>
      </c>
      <c r="T58" s="1383" t="s">
        <v>1389</v>
      </c>
      <c r="U58" s="121"/>
      <c r="V58" s="121"/>
      <c r="W58" s="750"/>
      <c r="X58" s="1384" t="s">
        <v>1389</v>
      </c>
      <c r="Y58" s="1384" t="s">
        <v>1389</v>
      </c>
      <c r="Z58" s="1384" t="s">
        <v>1389</v>
      </c>
      <c r="AA58" s="1384" t="s">
        <v>1389</v>
      </c>
      <c r="AB58" s="1384" t="s">
        <v>1389</v>
      </c>
      <c r="AC58" s="1384" t="s">
        <v>1389</v>
      </c>
      <c r="AD58" s="1384" t="s">
        <v>1389</v>
      </c>
      <c r="AE58" s="1384" t="s">
        <v>1389</v>
      </c>
      <c r="AF58" s="1385" t="s">
        <v>1389</v>
      </c>
      <c r="AG58" s="121" t="s">
        <v>792</v>
      </c>
      <c r="AH58" s="131" t="s">
        <v>792</v>
      </c>
      <c r="AI58" s="121" t="s">
        <v>878</v>
      </c>
      <c r="AJ58" s="1545" t="s">
        <v>792</v>
      </c>
    </row>
    <row r="59" spans="1:36" ht="15.75">
      <c r="A59" s="1373" t="s">
        <v>307</v>
      </c>
      <c r="B59" s="1374" t="s">
        <v>577</v>
      </c>
      <c r="C59" s="1418" t="s">
        <v>3209</v>
      </c>
      <c r="D59" s="1418" t="s">
        <v>3264</v>
      </c>
      <c r="E59" s="1418" t="s">
        <v>3143</v>
      </c>
      <c r="F59" s="1407" t="s">
        <v>2358</v>
      </c>
      <c r="G59" s="1407" t="s">
        <v>2341</v>
      </c>
      <c r="H59" s="1407" t="s">
        <v>1771</v>
      </c>
      <c r="I59" s="1407" t="s">
        <v>1831</v>
      </c>
      <c r="J59" s="1375" t="s">
        <v>1831</v>
      </c>
      <c r="K59" s="1407" t="s">
        <v>2318</v>
      </c>
      <c r="L59" s="1388">
        <v>0.2727</v>
      </c>
      <c r="M59" s="1388">
        <v>0.45450000000000002</v>
      </c>
      <c r="N59" s="1388">
        <v>0.54549999999999998</v>
      </c>
      <c r="O59" s="1377">
        <v>14</v>
      </c>
      <c r="P59" s="1377">
        <v>13</v>
      </c>
      <c r="Q59" s="1378">
        <v>0.92859999999999998</v>
      </c>
      <c r="R59" s="1379" t="s">
        <v>791</v>
      </c>
      <c r="S59" s="1378">
        <v>0.15379999999999999</v>
      </c>
      <c r="T59" s="1383">
        <v>0.53849999999999998</v>
      </c>
      <c r="U59" s="121" t="s">
        <v>1818</v>
      </c>
      <c r="V59" s="121" t="s">
        <v>1816</v>
      </c>
      <c r="W59" s="750" t="s">
        <v>2364</v>
      </c>
      <c r="X59" s="1389">
        <v>5.2631578947368418E-2</v>
      </c>
      <c r="Y59" s="1389">
        <v>0.26315789473684209</v>
      </c>
      <c r="Z59" s="1389">
        <v>0.31578947368421051</v>
      </c>
      <c r="AA59" s="1048">
        <v>24</v>
      </c>
      <c r="AB59" s="1048">
        <v>22</v>
      </c>
      <c r="AC59" s="1049">
        <v>0.91669999999999996</v>
      </c>
      <c r="AD59" s="1049">
        <v>0.13639999999999999</v>
      </c>
      <c r="AE59" s="1049">
        <v>0.31819999999999998</v>
      </c>
      <c r="AF59" s="1540">
        <v>0.5</v>
      </c>
      <c r="AG59" s="131" t="s">
        <v>878</v>
      </c>
      <c r="AH59" s="121" t="s">
        <v>878</v>
      </c>
      <c r="AI59" s="121" t="s">
        <v>878</v>
      </c>
      <c r="AJ59" s="1545" t="s">
        <v>792</v>
      </c>
    </row>
    <row r="60" spans="1:36" ht="15.75">
      <c r="A60" s="1373" t="s">
        <v>309</v>
      </c>
      <c r="B60" s="1374" t="s">
        <v>578</v>
      </c>
      <c r="C60" s="1419" t="s">
        <v>1174</v>
      </c>
      <c r="D60" s="1419" t="s">
        <v>1174</v>
      </c>
      <c r="E60" s="1419" t="s">
        <v>1174</v>
      </c>
      <c r="F60" s="1412" t="s">
        <v>1174</v>
      </c>
      <c r="G60" s="1413" t="s">
        <v>1174</v>
      </c>
      <c r="H60" s="1413" t="s">
        <v>1174</v>
      </c>
      <c r="I60" s="1415" t="s">
        <v>1174</v>
      </c>
      <c r="J60" s="1382" t="s">
        <v>1174</v>
      </c>
      <c r="K60" s="1413" t="s">
        <v>1174</v>
      </c>
      <c r="L60" s="1381" t="s">
        <v>1174</v>
      </c>
      <c r="M60" s="1382" t="s">
        <v>1174</v>
      </c>
      <c r="N60" s="1382" t="s">
        <v>1174</v>
      </c>
      <c r="O60" s="1377"/>
      <c r="P60" s="1377"/>
      <c r="Q60" s="1378"/>
      <c r="R60" s="1379" t="s">
        <v>1174</v>
      </c>
      <c r="S60" s="1378" t="s">
        <v>1174</v>
      </c>
      <c r="T60" s="1383" t="s">
        <v>1174</v>
      </c>
      <c r="U60" s="121"/>
      <c r="V60" s="121"/>
      <c r="W60" s="750"/>
      <c r="X60" s="1391" t="s">
        <v>1174</v>
      </c>
      <c r="Y60" s="1384" t="s">
        <v>1174</v>
      </c>
      <c r="Z60" s="1384" t="s">
        <v>1174</v>
      </c>
      <c r="AA60" s="1538" t="s">
        <v>1174</v>
      </c>
      <c r="AB60" s="1538" t="s">
        <v>1174</v>
      </c>
      <c r="AC60" s="1538" t="s">
        <v>1174</v>
      </c>
      <c r="AD60" s="1538" t="s">
        <v>1174</v>
      </c>
      <c r="AE60" s="1538" t="s">
        <v>1174</v>
      </c>
      <c r="AF60" s="1541" t="s">
        <v>1174</v>
      </c>
      <c r="AG60" s="121" t="s">
        <v>791</v>
      </c>
      <c r="AH60" s="121" t="s">
        <v>791</v>
      </c>
      <c r="AI60" s="121" t="s">
        <v>791</v>
      </c>
      <c r="AJ60" s="1535" t="s">
        <v>791</v>
      </c>
    </row>
    <row r="61" spans="1:36" ht="15.75">
      <c r="A61" s="1373" t="s">
        <v>311</v>
      </c>
      <c r="B61" s="1374" t="s">
        <v>579</v>
      </c>
      <c r="C61" s="1420" t="s">
        <v>1389</v>
      </c>
      <c r="D61" s="1420" t="s">
        <v>1389</v>
      </c>
      <c r="E61" s="1420" t="s">
        <v>1389</v>
      </c>
      <c r="F61" s="1548" t="s">
        <v>1389</v>
      </c>
      <c r="G61" s="1548" t="s">
        <v>1389</v>
      </c>
      <c r="H61" s="1548" t="s">
        <v>1389</v>
      </c>
      <c r="I61" s="1414" t="s">
        <v>1389</v>
      </c>
      <c r="J61" s="1381" t="s">
        <v>1389</v>
      </c>
      <c r="K61" s="1412" t="s">
        <v>1389</v>
      </c>
      <c r="L61" s="1388" t="s">
        <v>1389</v>
      </c>
      <c r="M61" s="1388" t="s">
        <v>1389</v>
      </c>
      <c r="N61" s="1388" t="s">
        <v>1389</v>
      </c>
      <c r="O61" s="1377"/>
      <c r="P61" s="1377"/>
      <c r="Q61" s="1378"/>
      <c r="R61" s="1379" t="s">
        <v>1389</v>
      </c>
      <c r="S61" s="1378" t="s">
        <v>1389</v>
      </c>
      <c r="T61" s="1383" t="s">
        <v>1389</v>
      </c>
      <c r="U61" s="121"/>
      <c r="V61" s="121"/>
      <c r="W61" s="750"/>
      <c r="X61" s="1391" t="s">
        <v>1389</v>
      </c>
      <c r="Y61" s="1384" t="s">
        <v>1389</v>
      </c>
      <c r="Z61" s="1384" t="s">
        <v>1389</v>
      </c>
      <c r="AA61" s="1538" t="s">
        <v>1389</v>
      </c>
      <c r="AB61" s="1538" t="s">
        <v>1389</v>
      </c>
      <c r="AC61" s="1538" t="s">
        <v>1389</v>
      </c>
      <c r="AD61" s="1538" t="s">
        <v>1389</v>
      </c>
      <c r="AE61" s="1538" t="s">
        <v>1389</v>
      </c>
      <c r="AF61" s="1541" t="s">
        <v>1389</v>
      </c>
      <c r="AG61" s="121" t="s">
        <v>791</v>
      </c>
      <c r="AH61" s="1418" t="s">
        <v>791</v>
      </c>
      <c r="AI61" s="1418" t="s">
        <v>791</v>
      </c>
      <c r="AJ61" s="1535" t="s">
        <v>791</v>
      </c>
    </row>
    <row r="62" spans="1:36" ht="15.75">
      <c r="A62" s="1373" t="s">
        <v>175</v>
      </c>
      <c r="B62" s="1374" t="s">
        <v>821</v>
      </c>
      <c r="C62" s="1418" t="s">
        <v>3123</v>
      </c>
      <c r="D62" s="1418" t="s">
        <v>3263</v>
      </c>
      <c r="E62" s="1418" t="s">
        <v>2319</v>
      </c>
      <c r="F62" s="1387" t="s">
        <v>2343</v>
      </c>
      <c r="G62" s="1387" t="s">
        <v>1310</v>
      </c>
      <c r="H62" s="1387" t="s">
        <v>1305</v>
      </c>
      <c r="I62" s="1407" t="s">
        <v>1860</v>
      </c>
      <c r="J62" s="1375" t="s">
        <v>1837</v>
      </c>
      <c r="K62" s="1387" t="s">
        <v>3342</v>
      </c>
      <c r="L62" s="1388">
        <v>8.3299999999999999E-2</v>
      </c>
      <c r="M62" s="1388">
        <v>0.33329999999999999</v>
      </c>
      <c r="N62" s="1388">
        <v>0.5</v>
      </c>
      <c r="O62" s="1377">
        <v>36</v>
      </c>
      <c r="P62" s="1377">
        <v>28</v>
      </c>
      <c r="Q62" s="1378">
        <v>0.77780000000000005</v>
      </c>
      <c r="R62" s="1378">
        <v>0.35709999999999997</v>
      </c>
      <c r="S62" s="1378">
        <v>0.60709999999999997</v>
      </c>
      <c r="T62" s="1383">
        <v>0.71430000000000005</v>
      </c>
      <c r="U62" s="121" t="s">
        <v>2365</v>
      </c>
      <c r="V62" s="121" t="s">
        <v>1303</v>
      </c>
      <c r="W62" s="750" t="s">
        <v>2366</v>
      </c>
      <c r="X62" s="1389">
        <v>0.16666666666666666</v>
      </c>
      <c r="Y62" s="1389">
        <v>0.3888888888888889</v>
      </c>
      <c r="Z62" s="1389">
        <v>0.69444444444444442</v>
      </c>
      <c r="AA62" s="1044">
        <v>40</v>
      </c>
      <c r="AB62" s="1044">
        <v>34</v>
      </c>
      <c r="AC62" s="1045">
        <v>0.85</v>
      </c>
      <c r="AD62" s="1045">
        <v>8.8200000000000001E-2</v>
      </c>
      <c r="AE62" s="1045">
        <v>0.29409999999999997</v>
      </c>
      <c r="AF62" s="1046">
        <v>0.73529999999999995</v>
      </c>
      <c r="AG62" s="121" t="s">
        <v>878</v>
      </c>
      <c r="AH62" s="131" t="s">
        <v>792</v>
      </c>
      <c r="AI62" s="121" t="s">
        <v>792</v>
      </c>
      <c r="AJ62" s="1545" t="s">
        <v>792</v>
      </c>
    </row>
    <row r="63" spans="1:36" ht="15.75">
      <c r="A63" s="1373" t="s">
        <v>176</v>
      </c>
      <c r="B63" s="1374" t="s">
        <v>822</v>
      </c>
      <c r="C63" s="1418" t="s">
        <v>3281</v>
      </c>
      <c r="D63" s="1418" t="s">
        <v>3282</v>
      </c>
      <c r="E63" s="1418" t="s">
        <v>3283</v>
      </c>
      <c r="F63" s="1387" t="s">
        <v>2358</v>
      </c>
      <c r="G63" s="1387" t="s">
        <v>2345</v>
      </c>
      <c r="H63" s="1387" t="s">
        <v>2337</v>
      </c>
      <c r="I63" s="1407" t="s">
        <v>1309</v>
      </c>
      <c r="J63" s="1375" t="s">
        <v>1304</v>
      </c>
      <c r="K63" s="1387" t="s">
        <v>3347</v>
      </c>
      <c r="L63" s="1388">
        <v>0.28570000000000001</v>
      </c>
      <c r="M63" s="1388">
        <v>0.28570000000000001</v>
      </c>
      <c r="N63" s="1388">
        <v>0.8095</v>
      </c>
      <c r="O63" s="1377">
        <v>15</v>
      </c>
      <c r="P63" s="1377">
        <v>15</v>
      </c>
      <c r="Q63" s="1378">
        <v>1</v>
      </c>
      <c r="R63" s="1378">
        <v>0.1333</v>
      </c>
      <c r="S63" s="1378">
        <v>0.1333</v>
      </c>
      <c r="T63" s="1383">
        <v>0.8</v>
      </c>
      <c r="U63" s="121" t="s">
        <v>1305</v>
      </c>
      <c r="V63" s="121" t="s">
        <v>1305</v>
      </c>
      <c r="W63" s="750" t="s">
        <v>2318</v>
      </c>
      <c r="X63" s="1389">
        <v>0.27777777777777779</v>
      </c>
      <c r="Y63" s="1389">
        <v>0.27777777777777779</v>
      </c>
      <c r="Z63" s="1389">
        <v>0.77777777777777779</v>
      </c>
      <c r="AA63" s="1044">
        <v>20</v>
      </c>
      <c r="AB63" s="1044">
        <v>20</v>
      </c>
      <c r="AC63" s="1045">
        <v>1</v>
      </c>
      <c r="AD63" s="1045">
        <v>0.25</v>
      </c>
      <c r="AE63" s="1045">
        <v>0.25</v>
      </c>
      <c r="AF63" s="1046">
        <v>0.85</v>
      </c>
      <c r="AG63" s="131" t="s">
        <v>878</v>
      </c>
      <c r="AH63" s="121" t="s">
        <v>878</v>
      </c>
      <c r="AI63" s="121" t="s">
        <v>878</v>
      </c>
      <c r="AJ63" s="1545" t="s">
        <v>792</v>
      </c>
    </row>
    <row r="64" spans="1:36" ht="15.75">
      <c r="A64" s="1373" t="s">
        <v>177</v>
      </c>
      <c r="B64" s="1374" t="s">
        <v>580</v>
      </c>
      <c r="C64" s="1418" t="s">
        <v>3093</v>
      </c>
      <c r="D64" s="1418" t="s">
        <v>3138</v>
      </c>
      <c r="E64" s="1418" t="s">
        <v>3139</v>
      </c>
      <c r="F64" s="1387" t="s">
        <v>2322</v>
      </c>
      <c r="G64" s="1387" t="s">
        <v>1796</v>
      </c>
      <c r="H64" s="1387" t="s">
        <v>1312</v>
      </c>
      <c r="I64" s="1407" t="s">
        <v>2429</v>
      </c>
      <c r="J64" s="1375" t="s">
        <v>2443</v>
      </c>
      <c r="K64" s="1387" t="s">
        <v>2434</v>
      </c>
      <c r="L64" s="1388">
        <v>0.13039999999999999</v>
      </c>
      <c r="M64" s="1388">
        <v>0.3478</v>
      </c>
      <c r="N64" s="1388">
        <v>0.6522</v>
      </c>
      <c r="O64" s="1377">
        <v>30</v>
      </c>
      <c r="P64" s="1377">
        <v>13</v>
      </c>
      <c r="Q64" s="1378">
        <v>0.43330000000000002</v>
      </c>
      <c r="R64" s="1378">
        <v>0.30769999999999997</v>
      </c>
      <c r="S64" s="1378">
        <v>0.69230000000000003</v>
      </c>
      <c r="T64" s="1383">
        <v>0.84619999999999995</v>
      </c>
      <c r="U64" s="121" t="s">
        <v>2367</v>
      </c>
      <c r="V64" s="121" t="s">
        <v>1860</v>
      </c>
      <c r="W64" s="750" t="s">
        <v>2368</v>
      </c>
      <c r="X64" s="1389">
        <v>0.32258064516129031</v>
      </c>
      <c r="Y64" s="1389">
        <v>0.64516129032258063</v>
      </c>
      <c r="Z64" s="1389">
        <v>0.70967741935483875</v>
      </c>
      <c r="AA64" s="1044">
        <v>39</v>
      </c>
      <c r="AB64" s="1044">
        <v>11</v>
      </c>
      <c r="AC64" s="1045">
        <v>0.28210000000000002</v>
      </c>
      <c r="AD64" s="1045">
        <v>9.0899999999999995E-2</v>
      </c>
      <c r="AE64" s="1045">
        <v>9.0899999999999995E-2</v>
      </c>
      <c r="AF64" s="1046">
        <v>0.2727</v>
      </c>
      <c r="AG64" s="131" t="s">
        <v>878</v>
      </c>
      <c r="AH64" s="121" t="s">
        <v>878</v>
      </c>
      <c r="AI64" s="121" t="s">
        <v>878</v>
      </c>
      <c r="AJ64" s="1545" t="s">
        <v>792</v>
      </c>
    </row>
    <row r="65" spans="1:36" ht="15.75">
      <c r="A65" s="1373" t="s">
        <v>179</v>
      </c>
      <c r="B65" s="1374" t="s">
        <v>581</v>
      </c>
      <c r="C65" s="1420" t="s">
        <v>1450</v>
      </c>
      <c r="D65" s="1420" t="s">
        <v>1450</v>
      </c>
      <c r="E65" s="1420" t="s">
        <v>1450</v>
      </c>
      <c r="F65" s="1417" t="s">
        <v>1450</v>
      </c>
      <c r="G65" s="1417" t="s">
        <v>1450</v>
      </c>
      <c r="H65" s="1417" t="s">
        <v>1450</v>
      </c>
      <c r="I65" s="1416" t="s">
        <v>1450</v>
      </c>
      <c r="J65" s="1376" t="s">
        <v>1450</v>
      </c>
      <c r="K65" s="1417" t="s">
        <v>1450</v>
      </c>
      <c r="L65" s="1376" t="s">
        <v>1450</v>
      </c>
      <c r="M65" s="1376" t="s">
        <v>1450</v>
      </c>
      <c r="N65" s="1376" t="s">
        <v>1450</v>
      </c>
      <c r="O65" s="1377"/>
      <c r="P65" s="1377"/>
      <c r="Q65" s="1378"/>
      <c r="R65" s="1379" t="s">
        <v>791</v>
      </c>
      <c r="S65" s="1379" t="s">
        <v>791</v>
      </c>
      <c r="T65" s="1380" t="s">
        <v>791</v>
      </c>
      <c r="U65" s="121"/>
      <c r="V65" s="121"/>
      <c r="W65" s="750"/>
      <c r="X65" s="1376" t="s">
        <v>791</v>
      </c>
      <c r="Y65" s="1376" t="s">
        <v>791</v>
      </c>
      <c r="Z65" s="1376" t="s">
        <v>791</v>
      </c>
      <c r="AA65" s="1417" t="s">
        <v>791</v>
      </c>
      <c r="AB65" s="1417" t="s">
        <v>791</v>
      </c>
      <c r="AC65" s="1417" t="s">
        <v>791</v>
      </c>
      <c r="AD65" s="1417" t="s">
        <v>791</v>
      </c>
      <c r="AE65" s="1417" t="s">
        <v>791</v>
      </c>
      <c r="AF65" s="1539" t="s">
        <v>791</v>
      </c>
      <c r="AG65" s="121" t="s">
        <v>791</v>
      </c>
      <c r="AH65" s="121" t="s">
        <v>791</v>
      </c>
      <c r="AI65" s="121" t="s">
        <v>791</v>
      </c>
      <c r="AJ65" s="1535" t="s">
        <v>791</v>
      </c>
    </row>
    <row r="66" spans="1:36" ht="15.75">
      <c r="A66" s="1373" t="s">
        <v>181</v>
      </c>
      <c r="B66" s="1374" t="s">
        <v>582</v>
      </c>
      <c r="C66" s="1418" t="s">
        <v>3144</v>
      </c>
      <c r="D66" s="1418" t="s">
        <v>2323</v>
      </c>
      <c r="E66" s="1418" t="s">
        <v>2319</v>
      </c>
      <c r="F66" s="1387" t="s">
        <v>2358</v>
      </c>
      <c r="G66" s="1387" t="s">
        <v>2341</v>
      </c>
      <c r="H66" s="1387" t="s">
        <v>2336</v>
      </c>
      <c r="I66" s="1407" t="s">
        <v>1773</v>
      </c>
      <c r="J66" s="1375" t="s">
        <v>1771</v>
      </c>
      <c r="K66" s="1387" t="s">
        <v>2411</v>
      </c>
      <c r="L66" s="1388">
        <v>9.0899999999999995E-2</v>
      </c>
      <c r="M66" s="1388">
        <v>0.36359999999999998</v>
      </c>
      <c r="N66" s="1388">
        <v>0.63639999999999997</v>
      </c>
      <c r="O66" s="1377">
        <v>18</v>
      </c>
      <c r="P66" s="1377">
        <v>16</v>
      </c>
      <c r="Q66" s="1378">
        <v>0.88890000000000002</v>
      </c>
      <c r="R66" s="1378">
        <v>0.125</v>
      </c>
      <c r="S66" s="1378">
        <v>0.5</v>
      </c>
      <c r="T66" s="1383">
        <v>0.6875</v>
      </c>
      <c r="U66" s="121" t="s">
        <v>1796</v>
      </c>
      <c r="V66" s="121" t="s">
        <v>2341</v>
      </c>
      <c r="W66" s="750" t="s">
        <v>2342</v>
      </c>
      <c r="X66" s="1389">
        <v>0.125</v>
      </c>
      <c r="Y66" s="1389">
        <v>0.5</v>
      </c>
      <c r="Z66" s="1389">
        <v>0.75</v>
      </c>
      <c r="AA66" s="1044">
        <v>14</v>
      </c>
      <c r="AB66" s="1044">
        <v>11</v>
      </c>
      <c r="AC66" s="1045">
        <v>0.78569999999999995</v>
      </c>
      <c r="AD66" s="1044" t="s">
        <v>791</v>
      </c>
      <c r="AE66" s="1045">
        <v>0.36359999999999998</v>
      </c>
      <c r="AF66" s="1046">
        <v>0.63639999999999997</v>
      </c>
      <c r="AG66" s="131" t="s">
        <v>878</v>
      </c>
      <c r="AH66" s="131" t="s">
        <v>792</v>
      </c>
      <c r="AI66" s="121" t="s">
        <v>792</v>
      </c>
      <c r="AJ66" s="1545" t="s">
        <v>792</v>
      </c>
    </row>
    <row r="67" spans="1:36" ht="15.75">
      <c r="A67" s="1373" t="s">
        <v>183</v>
      </c>
      <c r="B67" s="1374" t="s">
        <v>583</v>
      </c>
      <c r="C67" s="1418" t="s">
        <v>3243</v>
      </c>
      <c r="D67" s="1418" t="s">
        <v>3244</v>
      </c>
      <c r="E67" s="1418" t="s">
        <v>3245</v>
      </c>
      <c r="F67" s="1387" t="s">
        <v>1843</v>
      </c>
      <c r="G67" s="1387" t="s">
        <v>2328</v>
      </c>
      <c r="H67" s="1387" t="s">
        <v>2412</v>
      </c>
      <c r="I67" s="1407" t="s">
        <v>1777</v>
      </c>
      <c r="J67" s="1375" t="s">
        <v>2349</v>
      </c>
      <c r="K67" s="1387" t="s">
        <v>3335</v>
      </c>
      <c r="L67" s="1388">
        <v>0.32050000000000001</v>
      </c>
      <c r="M67" s="1388">
        <v>0.53849999999999998</v>
      </c>
      <c r="N67" s="1388">
        <v>0.67949999999999999</v>
      </c>
      <c r="O67" s="1377">
        <v>175</v>
      </c>
      <c r="P67" s="1377">
        <v>59</v>
      </c>
      <c r="Q67" s="1378">
        <v>0.33710000000000001</v>
      </c>
      <c r="R67" s="1378">
        <v>0.42370000000000002</v>
      </c>
      <c r="S67" s="1378">
        <v>0.59319999999999995</v>
      </c>
      <c r="T67" s="1383">
        <v>0.69489999999999996</v>
      </c>
      <c r="U67" s="121" t="s">
        <v>1886</v>
      </c>
      <c r="V67" s="121" t="s">
        <v>2349</v>
      </c>
      <c r="W67" s="750" t="s">
        <v>2369</v>
      </c>
      <c r="X67" s="1389">
        <v>0.42857142857142855</v>
      </c>
      <c r="Y67" s="1389">
        <v>0.62337662337662336</v>
      </c>
      <c r="Z67" s="1389">
        <v>0.79220779220779225</v>
      </c>
      <c r="AA67" s="1044">
        <v>124</v>
      </c>
      <c r="AB67" s="1044">
        <v>72</v>
      </c>
      <c r="AC67" s="1045">
        <v>0.5806</v>
      </c>
      <c r="AD67" s="1045">
        <v>0.36109999999999998</v>
      </c>
      <c r="AE67" s="1045">
        <v>0.68059999999999998</v>
      </c>
      <c r="AF67" s="1046">
        <v>0.79169999999999996</v>
      </c>
      <c r="AG67" s="121" t="s">
        <v>792</v>
      </c>
      <c r="AH67" s="131" t="s">
        <v>792</v>
      </c>
      <c r="AI67" s="121" t="s">
        <v>792</v>
      </c>
      <c r="AJ67" s="1545" t="s">
        <v>878</v>
      </c>
    </row>
    <row r="68" spans="1:36" ht="15.75">
      <c r="A68" s="1373" t="s">
        <v>185</v>
      </c>
      <c r="B68" s="1374" t="s">
        <v>584</v>
      </c>
      <c r="C68" s="1418" t="s">
        <v>3108</v>
      </c>
      <c r="D68" s="1418" t="s">
        <v>3199</v>
      </c>
      <c r="E68" s="1418" t="s">
        <v>3200</v>
      </c>
      <c r="F68" s="1387" t="s">
        <v>2345</v>
      </c>
      <c r="G68" s="1387" t="s">
        <v>1310</v>
      </c>
      <c r="H68" s="1387" t="s">
        <v>1309</v>
      </c>
      <c r="I68" s="1407" t="s">
        <v>1881</v>
      </c>
      <c r="J68" s="1375" t="s">
        <v>1840</v>
      </c>
      <c r="K68" s="1387" t="s">
        <v>3324</v>
      </c>
      <c r="L68" s="1388">
        <v>0.22220000000000001</v>
      </c>
      <c r="M68" s="1388">
        <v>0.33329999999999999</v>
      </c>
      <c r="N68" s="1388">
        <v>0.77780000000000005</v>
      </c>
      <c r="O68" s="1377">
        <v>16</v>
      </c>
      <c r="P68" s="1377">
        <v>9</v>
      </c>
      <c r="Q68" s="1378">
        <v>0.5625</v>
      </c>
      <c r="R68" s="1378">
        <v>0.22220000000000001</v>
      </c>
      <c r="S68" s="1378">
        <v>0.44440000000000002</v>
      </c>
      <c r="T68" s="1383">
        <v>0.66669999999999996</v>
      </c>
      <c r="U68" s="121" t="s">
        <v>1766</v>
      </c>
      <c r="V68" s="121" t="s">
        <v>2345</v>
      </c>
      <c r="W68" s="750" t="s">
        <v>2370</v>
      </c>
      <c r="X68" s="1389">
        <v>0.6</v>
      </c>
      <c r="Y68" s="1389">
        <v>0.6</v>
      </c>
      <c r="Z68" s="1389">
        <v>1</v>
      </c>
      <c r="AA68" s="1044">
        <v>25</v>
      </c>
      <c r="AB68" s="1044">
        <v>17</v>
      </c>
      <c r="AC68" s="1045">
        <v>0.68</v>
      </c>
      <c r="AD68" s="1045">
        <v>0.4118</v>
      </c>
      <c r="AE68" s="1045">
        <v>0.52939999999999998</v>
      </c>
      <c r="AF68" s="1046">
        <v>0.82350000000000001</v>
      </c>
      <c r="AG68" s="121" t="s">
        <v>878</v>
      </c>
      <c r="AH68" s="131" t="s">
        <v>792</v>
      </c>
      <c r="AI68" s="121" t="s">
        <v>792</v>
      </c>
      <c r="AJ68" s="1545" t="s">
        <v>792</v>
      </c>
    </row>
    <row r="69" spans="1:36" ht="15.75">
      <c r="A69" s="1373" t="s">
        <v>349</v>
      </c>
      <c r="B69" s="1374" t="s">
        <v>585</v>
      </c>
      <c r="C69" s="1418" t="s">
        <v>3151</v>
      </c>
      <c r="D69" s="1418" t="s">
        <v>2370</v>
      </c>
      <c r="E69" s="1418" t="s">
        <v>3143</v>
      </c>
      <c r="F69" s="1387" t="s">
        <v>1691</v>
      </c>
      <c r="G69" s="1387" t="s">
        <v>2345</v>
      </c>
      <c r="H69" s="1387" t="s">
        <v>2321</v>
      </c>
      <c r="I69" s="1407" t="s">
        <v>1793</v>
      </c>
      <c r="J69" s="1375" t="s">
        <v>1766</v>
      </c>
      <c r="K69" s="1387" t="s">
        <v>2390</v>
      </c>
      <c r="L69" s="1376" t="s">
        <v>791</v>
      </c>
      <c r="M69" s="1388">
        <v>0.1429</v>
      </c>
      <c r="N69" s="1388">
        <v>0.57140000000000002</v>
      </c>
      <c r="O69" s="1377">
        <v>12</v>
      </c>
      <c r="P69" s="1377">
        <v>10</v>
      </c>
      <c r="Q69" s="1378">
        <v>0.83330000000000004</v>
      </c>
      <c r="R69" s="1378">
        <v>0.2</v>
      </c>
      <c r="S69" s="1378">
        <v>0.3</v>
      </c>
      <c r="T69" s="1383">
        <v>0.5</v>
      </c>
      <c r="U69" s="121" t="s">
        <v>1304</v>
      </c>
      <c r="V69" s="121" t="s">
        <v>1310</v>
      </c>
      <c r="W69" s="750" t="s">
        <v>2371</v>
      </c>
      <c r="X69" s="1392" t="s">
        <v>791</v>
      </c>
      <c r="Y69" s="1389">
        <v>0.14285714285714285</v>
      </c>
      <c r="Z69" s="1389">
        <v>0.35714285714285715</v>
      </c>
      <c r="AA69" s="1044">
        <v>29</v>
      </c>
      <c r="AB69" s="1044">
        <v>26</v>
      </c>
      <c r="AC69" s="1045">
        <v>0.89659999999999995</v>
      </c>
      <c r="AD69" s="1045">
        <v>0.1154</v>
      </c>
      <c r="AE69" s="1045">
        <v>0.5</v>
      </c>
      <c r="AF69" s="1046">
        <v>0.65380000000000005</v>
      </c>
      <c r="AG69" s="121" t="s">
        <v>878</v>
      </c>
      <c r="AH69" s="121" t="s">
        <v>878</v>
      </c>
      <c r="AI69" s="121" t="s">
        <v>878</v>
      </c>
      <c r="AJ69" s="1545" t="s">
        <v>792</v>
      </c>
    </row>
    <row r="70" spans="1:36" ht="15.75">
      <c r="A70" s="1373" t="s">
        <v>351</v>
      </c>
      <c r="B70" s="1374" t="s">
        <v>586</v>
      </c>
      <c r="C70" s="1419" t="s">
        <v>1174</v>
      </c>
      <c r="D70" s="1419" t="s">
        <v>1174</v>
      </c>
      <c r="E70" s="1419" t="s">
        <v>1174</v>
      </c>
      <c r="F70" s="1412" t="s">
        <v>1174</v>
      </c>
      <c r="G70" s="1413" t="s">
        <v>1174</v>
      </c>
      <c r="H70" s="1413" t="s">
        <v>1174</v>
      </c>
      <c r="I70" s="1415" t="s">
        <v>1174</v>
      </c>
      <c r="J70" s="1382" t="s">
        <v>1174</v>
      </c>
      <c r="K70" s="1413" t="s">
        <v>1174</v>
      </c>
      <c r="L70" s="1381" t="s">
        <v>1174</v>
      </c>
      <c r="M70" s="1382" t="s">
        <v>1174</v>
      </c>
      <c r="N70" s="1382" t="s">
        <v>1174</v>
      </c>
      <c r="O70" s="1377"/>
      <c r="P70" s="1377"/>
      <c r="Q70" s="1378"/>
      <c r="R70" s="1378" t="s">
        <v>1174</v>
      </c>
      <c r="S70" s="1378" t="s">
        <v>1174</v>
      </c>
      <c r="T70" s="1383" t="s">
        <v>1174</v>
      </c>
      <c r="U70" s="121"/>
      <c r="V70" s="121"/>
      <c r="W70" s="750"/>
      <c r="X70" s="1384" t="s">
        <v>1174</v>
      </c>
      <c r="Y70" s="1384" t="s">
        <v>1174</v>
      </c>
      <c r="Z70" s="1384" t="s">
        <v>1174</v>
      </c>
      <c r="AA70" s="1538" t="s">
        <v>1174</v>
      </c>
      <c r="AB70" s="1538" t="s">
        <v>1174</v>
      </c>
      <c r="AC70" s="1538" t="s">
        <v>1174</v>
      </c>
      <c r="AD70" s="1538" t="s">
        <v>1174</v>
      </c>
      <c r="AE70" s="1538" t="s">
        <v>1174</v>
      </c>
      <c r="AF70" s="1541" t="s">
        <v>1174</v>
      </c>
      <c r="AG70" s="121" t="s">
        <v>791</v>
      </c>
      <c r="AH70" s="121" t="s">
        <v>791</v>
      </c>
      <c r="AI70" s="121" t="s">
        <v>791</v>
      </c>
      <c r="AJ70" s="1535" t="s">
        <v>791</v>
      </c>
    </row>
    <row r="71" spans="1:36" ht="15.75">
      <c r="A71" s="1373" t="s">
        <v>353</v>
      </c>
      <c r="B71" s="1374" t="s">
        <v>587</v>
      </c>
      <c r="C71" s="1418" t="s">
        <v>2342</v>
      </c>
      <c r="D71" s="1418" t="s">
        <v>2342</v>
      </c>
      <c r="E71" s="1418" t="s">
        <v>2342</v>
      </c>
      <c r="F71" s="1387" t="s">
        <v>2358</v>
      </c>
      <c r="G71" s="1387" t="s">
        <v>2358</v>
      </c>
      <c r="H71" s="1387" t="s">
        <v>2358</v>
      </c>
      <c r="I71" s="1407" t="s">
        <v>1691</v>
      </c>
      <c r="J71" s="1375" t="s">
        <v>1691</v>
      </c>
      <c r="K71" s="1387" t="s">
        <v>2318</v>
      </c>
      <c r="L71" s="1376" t="s">
        <v>1450</v>
      </c>
      <c r="M71" s="1376" t="s">
        <v>1450</v>
      </c>
      <c r="N71" s="1376" t="s">
        <v>1450</v>
      </c>
      <c r="O71" s="1377">
        <v>6</v>
      </c>
      <c r="P71" s="1377">
        <v>3</v>
      </c>
      <c r="Q71" s="1378">
        <v>0.5</v>
      </c>
      <c r="R71" s="1379" t="s">
        <v>791</v>
      </c>
      <c r="S71" s="1378">
        <v>0.33329999999999999</v>
      </c>
      <c r="T71" s="1383">
        <v>0.33329999999999999</v>
      </c>
      <c r="U71" s="121" t="s">
        <v>2322</v>
      </c>
      <c r="V71" s="121" t="s">
        <v>2322</v>
      </c>
      <c r="W71" s="750" t="s">
        <v>2318</v>
      </c>
      <c r="X71" s="1389">
        <v>0.25</v>
      </c>
      <c r="Y71" s="1389">
        <v>0.5</v>
      </c>
      <c r="Z71" s="1389">
        <v>0.5</v>
      </c>
      <c r="AA71" s="1044">
        <v>1</v>
      </c>
      <c r="AB71" s="1044">
        <v>1</v>
      </c>
      <c r="AC71" s="1045">
        <v>1</v>
      </c>
      <c r="AD71" s="1044" t="s">
        <v>791</v>
      </c>
      <c r="AE71" s="1045">
        <v>1</v>
      </c>
      <c r="AF71" s="1046">
        <v>1</v>
      </c>
      <c r="AG71" s="121" t="s">
        <v>792</v>
      </c>
      <c r="AH71" s="131" t="s">
        <v>792</v>
      </c>
      <c r="AI71" s="121" t="s">
        <v>878</v>
      </c>
      <c r="AJ71" s="1545" t="s">
        <v>792</v>
      </c>
    </row>
    <row r="72" spans="1:36" ht="15.75">
      <c r="A72" s="1373" t="s">
        <v>355</v>
      </c>
      <c r="B72" s="1374" t="s">
        <v>588</v>
      </c>
      <c r="C72" s="1418" t="s">
        <v>3108</v>
      </c>
      <c r="D72" s="1418" t="s">
        <v>2400</v>
      </c>
      <c r="E72" s="1418" t="s">
        <v>3163</v>
      </c>
      <c r="F72" s="1387" t="s">
        <v>2345</v>
      </c>
      <c r="G72" s="1387" t="s">
        <v>1818</v>
      </c>
      <c r="H72" s="1387" t="s">
        <v>1312</v>
      </c>
      <c r="I72" s="1407" t="s">
        <v>1308</v>
      </c>
      <c r="J72" s="1375" t="s">
        <v>1840</v>
      </c>
      <c r="K72" s="1387" t="s">
        <v>3308</v>
      </c>
      <c r="L72" s="1388">
        <v>0.28570000000000001</v>
      </c>
      <c r="M72" s="1388">
        <v>0.64290000000000003</v>
      </c>
      <c r="N72" s="1388">
        <v>0.78569999999999995</v>
      </c>
      <c r="O72" s="1377">
        <v>30</v>
      </c>
      <c r="P72" s="1377">
        <v>24</v>
      </c>
      <c r="Q72" s="1378">
        <v>0.8</v>
      </c>
      <c r="R72" s="1378">
        <v>8.3299999999999999E-2</v>
      </c>
      <c r="S72" s="1378">
        <v>0.375</v>
      </c>
      <c r="T72" s="1383">
        <v>0.70830000000000004</v>
      </c>
      <c r="U72" s="121" t="s">
        <v>2372</v>
      </c>
      <c r="V72" s="121" t="s">
        <v>1896</v>
      </c>
      <c r="W72" s="750" t="s">
        <v>2373</v>
      </c>
      <c r="X72" s="1389">
        <v>0.13513513513513514</v>
      </c>
      <c r="Y72" s="1389">
        <v>0.6216216216216216</v>
      </c>
      <c r="Z72" s="1389">
        <v>0.67567567567567566</v>
      </c>
      <c r="AA72" s="1044">
        <v>27</v>
      </c>
      <c r="AB72" s="1044">
        <v>22</v>
      </c>
      <c r="AC72" s="1045">
        <v>0.81479999999999997</v>
      </c>
      <c r="AD72" s="1045">
        <v>0.2273</v>
      </c>
      <c r="AE72" s="1045">
        <v>0.68179999999999996</v>
      </c>
      <c r="AF72" s="1046">
        <v>0.72729999999999995</v>
      </c>
      <c r="AG72" s="121" t="s">
        <v>878</v>
      </c>
      <c r="AH72" s="131" t="s">
        <v>792</v>
      </c>
      <c r="AI72" s="121" t="s">
        <v>792</v>
      </c>
      <c r="AJ72" s="1545" t="s">
        <v>792</v>
      </c>
    </row>
    <row r="73" spans="1:36" ht="15.75">
      <c r="A73" s="1373" t="s">
        <v>357</v>
      </c>
      <c r="B73" s="1374" t="s">
        <v>589</v>
      </c>
      <c r="C73" s="1418" t="s">
        <v>2352</v>
      </c>
      <c r="D73" s="1418" t="s">
        <v>2363</v>
      </c>
      <c r="E73" s="1418" t="s">
        <v>3150</v>
      </c>
      <c r="F73" s="1387" t="s">
        <v>2337</v>
      </c>
      <c r="G73" s="1387" t="s">
        <v>1793</v>
      </c>
      <c r="H73" s="1387" t="s">
        <v>1816</v>
      </c>
      <c r="I73" s="1407" t="s">
        <v>1831</v>
      </c>
      <c r="J73" s="1375" t="s">
        <v>1309</v>
      </c>
      <c r="K73" s="1387" t="s">
        <v>3304</v>
      </c>
      <c r="L73" s="1388">
        <v>0.36840000000000001</v>
      </c>
      <c r="M73" s="1388">
        <v>0.73680000000000001</v>
      </c>
      <c r="N73" s="1388">
        <v>0.73680000000000001</v>
      </c>
      <c r="O73" s="1377">
        <v>27</v>
      </c>
      <c r="P73" s="1377">
        <v>27</v>
      </c>
      <c r="Q73" s="1378">
        <v>1</v>
      </c>
      <c r="R73" s="1378">
        <v>0.14810000000000001</v>
      </c>
      <c r="S73" s="1378">
        <v>0.51849999999999996</v>
      </c>
      <c r="T73" s="1383">
        <v>0.62960000000000005</v>
      </c>
      <c r="U73" s="121" t="s">
        <v>1831</v>
      </c>
      <c r="V73" s="121" t="s">
        <v>1831</v>
      </c>
      <c r="W73" s="750" t="s">
        <v>2318</v>
      </c>
      <c r="X73" s="1389">
        <v>0.18181818181818182</v>
      </c>
      <c r="Y73" s="1389">
        <v>0.45454545454545453</v>
      </c>
      <c r="Z73" s="1389">
        <v>0.68181818181818177</v>
      </c>
      <c r="AA73" s="1044">
        <v>19</v>
      </c>
      <c r="AB73" s="1044">
        <v>17</v>
      </c>
      <c r="AC73" s="1045">
        <v>0.89470000000000005</v>
      </c>
      <c r="AD73" s="1045">
        <v>0.17649999999999999</v>
      </c>
      <c r="AE73" s="1045">
        <v>0.47060000000000002</v>
      </c>
      <c r="AF73" s="1046">
        <v>0.58819999999999995</v>
      </c>
      <c r="AG73" s="121" t="s">
        <v>792</v>
      </c>
      <c r="AH73" s="131" t="s">
        <v>792</v>
      </c>
      <c r="AI73" s="121" t="s">
        <v>792</v>
      </c>
      <c r="AJ73" s="1545" t="s">
        <v>792</v>
      </c>
    </row>
    <row r="74" spans="1:36" ht="15.75">
      <c r="A74" s="1393" t="s">
        <v>1388</v>
      </c>
      <c r="B74" s="1394" t="s">
        <v>1389</v>
      </c>
      <c r="C74" s="1418" t="s">
        <v>3131</v>
      </c>
      <c r="D74" s="1418" t="s">
        <v>3132</v>
      </c>
      <c r="E74" s="1418" t="s">
        <v>2323</v>
      </c>
      <c r="F74" s="1387" t="s">
        <v>1312</v>
      </c>
      <c r="G74" s="1387" t="s">
        <v>2420</v>
      </c>
      <c r="H74" s="1387" t="s">
        <v>2412</v>
      </c>
      <c r="I74" s="1407" t="s">
        <v>1745</v>
      </c>
      <c r="J74" s="1375" t="s">
        <v>3391</v>
      </c>
      <c r="K74" s="1387" t="s">
        <v>3298</v>
      </c>
      <c r="L74" s="1388">
        <v>0.15479999999999999</v>
      </c>
      <c r="M74" s="1388">
        <v>0.54759999999999998</v>
      </c>
      <c r="N74" s="1388">
        <v>0.6905</v>
      </c>
      <c r="O74" s="1377">
        <v>92</v>
      </c>
      <c r="P74" s="1377">
        <v>57</v>
      </c>
      <c r="Q74" s="1378">
        <v>0.61960000000000004</v>
      </c>
      <c r="R74" s="1378">
        <v>0.2281</v>
      </c>
      <c r="S74" s="1378">
        <v>0.63160000000000005</v>
      </c>
      <c r="T74" s="1383">
        <v>0.77190000000000003</v>
      </c>
      <c r="U74" s="121" t="s">
        <v>2376</v>
      </c>
      <c r="V74" s="121" t="s">
        <v>2377</v>
      </c>
      <c r="W74" s="750" t="s">
        <v>2378</v>
      </c>
      <c r="X74" s="1389">
        <v>0.25806451612903225</v>
      </c>
      <c r="Y74" s="1389">
        <v>0.5161290322580645</v>
      </c>
      <c r="Z74" s="1389">
        <v>0.69354838709677424</v>
      </c>
      <c r="AA74" s="1048">
        <v>118</v>
      </c>
      <c r="AB74" s="1048">
        <v>98</v>
      </c>
      <c r="AC74" s="1049">
        <v>0.83050000000000002</v>
      </c>
      <c r="AD74" s="1049">
        <v>0.28570000000000001</v>
      </c>
      <c r="AE74" s="1049">
        <v>0.72450000000000003</v>
      </c>
      <c r="AF74" s="1540">
        <v>0.79590000000000005</v>
      </c>
      <c r="AG74" s="121" t="s">
        <v>878</v>
      </c>
      <c r="AH74" s="131" t="s">
        <v>792</v>
      </c>
      <c r="AI74" s="121" t="s">
        <v>878</v>
      </c>
      <c r="AJ74" s="1545" t="s">
        <v>792</v>
      </c>
    </row>
    <row r="75" spans="1:36" ht="15.75">
      <c r="A75" s="1373" t="s">
        <v>359</v>
      </c>
      <c r="B75" s="1374" t="s">
        <v>590</v>
      </c>
      <c r="C75" s="1419" t="s">
        <v>1174</v>
      </c>
      <c r="D75" s="1419" t="s">
        <v>1174</v>
      </c>
      <c r="E75" s="1419" t="s">
        <v>1174</v>
      </c>
      <c r="F75" s="1412" t="s">
        <v>1174</v>
      </c>
      <c r="G75" s="1412" t="s">
        <v>1174</v>
      </c>
      <c r="H75" s="1412" t="s">
        <v>1174</v>
      </c>
      <c r="I75" s="1414" t="s">
        <v>1174</v>
      </c>
      <c r="J75" s="1381" t="s">
        <v>1174</v>
      </c>
      <c r="K75" s="1412" t="s">
        <v>1174</v>
      </c>
      <c r="L75" s="1381" t="s">
        <v>1174</v>
      </c>
      <c r="M75" s="1382" t="s">
        <v>1174</v>
      </c>
      <c r="N75" s="1382" t="s">
        <v>1174</v>
      </c>
      <c r="O75" s="1377"/>
      <c r="P75" s="1377"/>
      <c r="Q75" s="1378"/>
      <c r="R75" s="1378" t="s">
        <v>1174</v>
      </c>
      <c r="S75" s="1378" t="s">
        <v>1174</v>
      </c>
      <c r="T75" s="1383" t="s">
        <v>1174</v>
      </c>
      <c r="U75" s="121"/>
      <c r="V75" s="121"/>
      <c r="W75" s="750"/>
      <c r="X75" s="1384" t="s">
        <v>1174</v>
      </c>
      <c r="Y75" s="1384" t="s">
        <v>1174</v>
      </c>
      <c r="Z75" s="1384" t="s">
        <v>1174</v>
      </c>
      <c r="AA75" s="1538" t="s">
        <v>1174</v>
      </c>
      <c r="AB75" s="1538" t="s">
        <v>1174</v>
      </c>
      <c r="AC75" s="1538" t="s">
        <v>1174</v>
      </c>
      <c r="AD75" s="1538" t="s">
        <v>1174</v>
      </c>
      <c r="AE75" s="1538" t="s">
        <v>1174</v>
      </c>
      <c r="AF75" s="1541" t="s">
        <v>1174</v>
      </c>
      <c r="AG75" s="121" t="s">
        <v>791</v>
      </c>
      <c r="AH75" s="121" t="s">
        <v>791</v>
      </c>
      <c r="AI75" s="121" t="s">
        <v>791</v>
      </c>
      <c r="AJ75" s="1535" t="s">
        <v>791</v>
      </c>
    </row>
    <row r="76" spans="1:36" ht="15.75">
      <c r="A76" s="1373" t="s">
        <v>452</v>
      </c>
      <c r="B76" s="1374" t="s">
        <v>591</v>
      </c>
      <c r="C76" s="1418" t="s">
        <v>3237</v>
      </c>
      <c r="D76" s="1418" t="s">
        <v>2342</v>
      </c>
      <c r="E76" s="1418" t="s">
        <v>2357</v>
      </c>
      <c r="F76" s="1387" t="s">
        <v>1771</v>
      </c>
      <c r="G76" s="1387" t="s">
        <v>1894</v>
      </c>
      <c r="H76" s="1387" t="s">
        <v>2429</v>
      </c>
      <c r="I76" s="1407" t="s">
        <v>2427</v>
      </c>
      <c r="J76" s="1375" t="s">
        <v>2435</v>
      </c>
      <c r="K76" s="1387" t="s">
        <v>3334</v>
      </c>
      <c r="L76" s="1388">
        <v>0.29630000000000001</v>
      </c>
      <c r="M76" s="1388">
        <v>0.66669999999999996</v>
      </c>
      <c r="N76" s="1388">
        <v>0.74070000000000003</v>
      </c>
      <c r="O76" s="1377">
        <v>99</v>
      </c>
      <c r="P76" s="1377">
        <v>41</v>
      </c>
      <c r="Q76" s="1378">
        <v>0.41410000000000002</v>
      </c>
      <c r="R76" s="1378">
        <v>0.24390000000000001</v>
      </c>
      <c r="S76" s="1378">
        <v>0.46339999999999998</v>
      </c>
      <c r="T76" s="1383">
        <v>0.53659999999999997</v>
      </c>
      <c r="U76" s="121" t="s">
        <v>2379</v>
      </c>
      <c r="V76" s="121" t="s">
        <v>1818</v>
      </c>
      <c r="W76" s="750" t="s">
        <v>2380</v>
      </c>
      <c r="X76" s="1389">
        <v>0.35</v>
      </c>
      <c r="Y76" s="1389">
        <v>0.55000000000000004</v>
      </c>
      <c r="Z76" s="1389">
        <v>0.55000000000000004</v>
      </c>
      <c r="AA76" s="1044">
        <v>96</v>
      </c>
      <c r="AB76" s="1044">
        <v>48</v>
      </c>
      <c r="AC76" s="1045">
        <v>0.5</v>
      </c>
      <c r="AD76" s="1045">
        <v>0.1875</v>
      </c>
      <c r="AE76" s="1045">
        <v>0.27079999999999999</v>
      </c>
      <c r="AF76" s="1046">
        <v>0.45829999999999999</v>
      </c>
      <c r="AG76" s="121" t="s">
        <v>878</v>
      </c>
      <c r="AH76" s="131" t="s">
        <v>792</v>
      </c>
      <c r="AI76" s="121" t="s">
        <v>878</v>
      </c>
      <c r="AJ76" s="1545" t="s">
        <v>792</v>
      </c>
    </row>
    <row r="77" spans="1:36" ht="15.75">
      <c r="A77" s="1373" t="s">
        <v>454</v>
      </c>
      <c r="B77" s="1374" t="s">
        <v>818</v>
      </c>
      <c r="C77" s="1418" t="s">
        <v>3125</v>
      </c>
      <c r="D77" s="1418" t="s">
        <v>3126</v>
      </c>
      <c r="E77" s="1418" t="s">
        <v>3127</v>
      </c>
      <c r="F77" s="1387" t="s">
        <v>1307</v>
      </c>
      <c r="G77" s="1387" t="s">
        <v>2305</v>
      </c>
      <c r="H77" s="1387" t="s">
        <v>1332</v>
      </c>
      <c r="I77" s="1407" t="s">
        <v>1760</v>
      </c>
      <c r="J77" s="1375" t="s">
        <v>3390</v>
      </c>
      <c r="K77" s="1387" t="s">
        <v>3295</v>
      </c>
      <c r="L77" s="1388">
        <v>0.28810000000000002</v>
      </c>
      <c r="M77" s="1388">
        <v>0.40679999999999999</v>
      </c>
      <c r="N77" s="1388">
        <v>0.57630000000000003</v>
      </c>
      <c r="O77" s="1377">
        <v>169</v>
      </c>
      <c r="P77" s="1377">
        <v>133</v>
      </c>
      <c r="Q77" s="1378">
        <v>0.78700000000000003</v>
      </c>
      <c r="R77" s="1378">
        <v>0.28570000000000001</v>
      </c>
      <c r="S77" s="1378">
        <v>0.48120000000000002</v>
      </c>
      <c r="T77" s="1383">
        <v>0.56389999999999996</v>
      </c>
      <c r="U77" s="121" t="s">
        <v>1781</v>
      </c>
      <c r="V77" s="121" t="s">
        <v>2381</v>
      </c>
      <c r="W77" s="750" t="s">
        <v>2382</v>
      </c>
      <c r="X77" s="1389">
        <v>0.265625</v>
      </c>
      <c r="Y77" s="1389">
        <v>0.4765625</v>
      </c>
      <c r="Z77" s="1389">
        <v>0.59375</v>
      </c>
      <c r="AA77" s="1044">
        <v>208</v>
      </c>
      <c r="AB77" s="1044">
        <v>187</v>
      </c>
      <c r="AC77" s="1045">
        <v>0.89900000000000002</v>
      </c>
      <c r="AD77" s="1045">
        <v>0.26200000000000001</v>
      </c>
      <c r="AE77" s="1045">
        <v>0.5615</v>
      </c>
      <c r="AF77" s="1046">
        <v>0.66839999999999999</v>
      </c>
      <c r="AG77" s="121" t="s">
        <v>878</v>
      </c>
      <c r="AH77" s="121" t="s">
        <v>878</v>
      </c>
      <c r="AI77" s="121" t="s">
        <v>878</v>
      </c>
      <c r="AJ77" s="1545" t="s">
        <v>792</v>
      </c>
    </row>
    <row r="78" spans="1:36" ht="15.75">
      <c r="A78" s="1373" t="s">
        <v>455</v>
      </c>
      <c r="B78" s="1374" t="s">
        <v>824</v>
      </c>
      <c r="C78" s="1419" t="s">
        <v>1174</v>
      </c>
      <c r="D78" s="1419" t="s">
        <v>1174</v>
      </c>
      <c r="E78" s="1419" t="s">
        <v>1174</v>
      </c>
      <c r="F78" s="1412" t="s">
        <v>1174</v>
      </c>
      <c r="G78" s="1413" t="s">
        <v>1174</v>
      </c>
      <c r="H78" s="1413" t="s">
        <v>1174</v>
      </c>
      <c r="I78" s="1415" t="s">
        <v>1174</v>
      </c>
      <c r="J78" s="1382" t="s">
        <v>1174</v>
      </c>
      <c r="K78" s="1413" t="s">
        <v>1174</v>
      </c>
      <c r="L78" s="1381" t="s">
        <v>1174</v>
      </c>
      <c r="M78" s="1382" t="s">
        <v>1174</v>
      </c>
      <c r="N78" s="1382" t="s">
        <v>1174</v>
      </c>
      <c r="O78" s="1377"/>
      <c r="P78" s="1377"/>
      <c r="Q78" s="1378"/>
      <c r="R78" s="1378" t="s">
        <v>1174</v>
      </c>
      <c r="S78" s="1378" t="s">
        <v>1174</v>
      </c>
      <c r="T78" s="1383" t="s">
        <v>1174</v>
      </c>
      <c r="U78" s="121"/>
      <c r="V78" s="121"/>
      <c r="W78" s="750"/>
      <c r="X78" s="1384" t="s">
        <v>1174</v>
      </c>
      <c r="Y78" s="1384" t="s">
        <v>1174</v>
      </c>
      <c r="Z78" s="1384" t="s">
        <v>1174</v>
      </c>
      <c r="AA78" s="1384" t="s">
        <v>1174</v>
      </c>
      <c r="AB78" s="1384" t="s">
        <v>1174</v>
      </c>
      <c r="AC78" s="1384" t="s">
        <v>1174</v>
      </c>
      <c r="AD78" s="1384" t="s">
        <v>1174</v>
      </c>
      <c r="AE78" s="1384" t="s">
        <v>1174</v>
      </c>
      <c r="AF78" s="1385" t="s">
        <v>1174</v>
      </c>
      <c r="AG78" s="121" t="s">
        <v>791</v>
      </c>
      <c r="AH78" s="121" t="s">
        <v>791</v>
      </c>
      <c r="AI78" s="121" t="s">
        <v>791</v>
      </c>
      <c r="AJ78" s="1535" t="s">
        <v>791</v>
      </c>
    </row>
    <row r="79" spans="1:36" ht="15.75">
      <c r="A79" s="1373" t="s">
        <v>456</v>
      </c>
      <c r="B79" s="1374" t="s">
        <v>592</v>
      </c>
      <c r="C79" s="1418" t="s">
        <v>3160</v>
      </c>
      <c r="D79" s="1418" t="s">
        <v>3161</v>
      </c>
      <c r="E79" s="1418" t="s">
        <v>3162</v>
      </c>
      <c r="F79" s="1387" t="s">
        <v>1307</v>
      </c>
      <c r="G79" s="1387" t="s">
        <v>3365</v>
      </c>
      <c r="H79" s="1387" t="s">
        <v>1289</v>
      </c>
      <c r="I79" s="1407" t="s">
        <v>3409</v>
      </c>
      <c r="J79" s="1375" t="s">
        <v>1293</v>
      </c>
      <c r="K79" s="1387" t="s">
        <v>3307</v>
      </c>
      <c r="L79" s="1388">
        <v>0.32140000000000002</v>
      </c>
      <c r="M79" s="1388">
        <v>0.54759999999999998</v>
      </c>
      <c r="N79" s="1388">
        <v>0.76190000000000002</v>
      </c>
      <c r="O79" s="1377">
        <v>124</v>
      </c>
      <c r="P79" s="1377">
        <v>93</v>
      </c>
      <c r="Q79" s="1378">
        <v>0.75</v>
      </c>
      <c r="R79" s="1378">
        <v>0.26879999999999998</v>
      </c>
      <c r="S79" s="1378">
        <v>0.53759999999999997</v>
      </c>
      <c r="T79" s="1383">
        <v>0.6129</v>
      </c>
      <c r="U79" s="121" t="s">
        <v>2383</v>
      </c>
      <c r="V79" s="121" t="s">
        <v>1580</v>
      </c>
      <c r="W79" s="750" t="s">
        <v>2384</v>
      </c>
      <c r="X79" s="1389">
        <v>0.3473684210526316</v>
      </c>
      <c r="Y79" s="1389">
        <v>0.61052631578947369</v>
      </c>
      <c r="Z79" s="1389">
        <v>0.77894736842105261</v>
      </c>
      <c r="AA79" s="1048">
        <v>120</v>
      </c>
      <c r="AB79" s="1048">
        <v>93</v>
      </c>
      <c r="AC79" s="1049">
        <v>0.77500000000000002</v>
      </c>
      <c r="AD79" s="1049">
        <v>0.40860000000000002</v>
      </c>
      <c r="AE79" s="1049">
        <v>0.7742</v>
      </c>
      <c r="AF79" s="1540">
        <v>0.89249999999999996</v>
      </c>
      <c r="AG79" s="121" t="s">
        <v>792</v>
      </c>
      <c r="AH79" s="131" t="s">
        <v>792</v>
      </c>
      <c r="AI79" s="121" t="s">
        <v>792</v>
      </c>
      <c r="AJ79" s="1545" t="s">
        <v>792</v>
      </c>
    </row>
    <row r="80" spans="1:36" ht="15.75">
      <c r="A80" s="1373" t="s">
        <v>360</v>
      </c>
      <c r="B80" s="1374" t="s">
        <v>593</v>
      </c>
      <c r="C80" s="1418" t="s">
        <v>3144</v>
      </c>
      <c r="D80" s="1418" t="s">
        <v>2352</v>
      </c>
      <c r="E80" s="1418" t="s">
        <v>3234</v>
      </c>
      <c r="F80" s="1387" t="s">
        <v>1691</v>
      </c>
      <c r="G80" s="1387" t="s">
        <v>2341</v>
      </c>
      <c r="H80" s="1387" t="s">
        <v>1304</v>
      </c>
      <c r="I80" s="1407" t="s">
        <v>1860</v>
      </c>
      <c r="J80" s="1375" t="s">
        <v>1837</v>
      </c>
      <c r="K80" s="1387" t="s">
        <v>3342</v>
      </c>
      <c r="L80" s="1388">
        <v>0.24</v>
      </c>
      <c r="M80" s="1388">
        <v>0.24</v>
      </c>
      <c r="N80" s="1388">
        <v>0.52</v>
      </c>
      <c r="O80" s="1377">
        <v>36</v>
      </c>
      <c r="P80" s="1377">
        <v>28</v>
      </c>
      <c r="Q80" s="1378">
        <v>0.77780000000000005</v>
      </c>
      <c r="R80" s="1378">
        <v>0.32140000000000002</v>
      </c>
      <c r="S80" s="1378">
        <v>0.57140000000000002</v>
      </c>
      <c r="T80" s="1383">
        <v>0.67859999999999998</v>
      </c>
      <c r="U80" s="121" t="s">
        <v>2385</v>
      </c>
      <c r="V80" s="121" t="s">
        <v>1881</v>
      </c>
      <c r="W80" s="750" t="s">
        <v>2361</v>
      </c>
      <c r="X80" s="1389">
        <v>0.33333333333333331</v>
      </c>
      <c r="Y80" s="1389">
        <v>0.36363636363636365</v>
      </c>
      <c r="Z80" s="1389">
        <v>0.66666666666666663</v>
      </c>
      <c r="AA80" s="1048">
        <v>28</v>
      </c>
      <c r="AB80" s="1048">
        <v>21</v>
      </c>
      <c r="AC80" s="1049">
        <v>0.75</v>
      </c>
      <c r="AD80" s="1049">
        <v>0.1905</v>
      </c>
      <c r="AE80" s="1049">
        <v>0.66669999999999996</v>
      </c>
      <c r="AF80" s="1540">
        <v>0.76190000000000002</v>
      </c>
      <c r="AG80" s="131" t="s">
        <v>878</v>
      </c>
      <c r="AH80" s="121" t="s">
        <v>878</v>
      </c>
      <c r="AI80" s="121" t="s">
        <v>792</v>
      </c>
      <c r="AJ80" s="1545" t="s">
        <v>792</v>
      </c>
    </row>
    <row r="81" spans="1:36" ht="15.75">
      <c r="A81" s="1373" t="s">
        <v>362</v>
      </c>
      <c r="B81" s="1374" t="s">
        <v>594</v>
      </c>
      <c r="C81" s="1418" t="s">
        <v>3108</v>
      </c>
      <c r="D81" s="1418" t="s">
        <v>2342</v>
      </c>
      <c r="E81" s="1418" t="s">
        <v>2410</v>
      </c>
      <c r="F81" s="1387" t="s">
        <v>2322</v>
      </c>
      <c r="G81" s="1387" t="s">
        <v>1761</v>
      </c>
      <c r="H81" s="1387" t="s">
        <v>1310</v>
      </c>
      <c r="I81" s="1407" t="s">
        <v>1852</v>
      </c>
      <c r="J81" s="1375" t="s">
        <v>1818</v>
      </c>
      <c r="K81" s="1387" t="s">
        <v>2363</v>
      </c>
      <c r="L81" s="1388">
        <v>0.22220000000000001</v>
      </c>
      <c r="M81" s="1388">
        <v>0.22220000000000001</v>
      </c>
      <c r="N81" s="1388">
        <v>0.66669999999999996</v>
      </c>
      <c r="O81" s="1377">
        <v>14</v>
      </c>
      <c r="P81" s="1377">
        <v>13</v>
      </c>
      <c r="Q81" s="1378">
        <v>0.92859999999999998</v>
      </c>
      <c r="R81" s="1378">
        <v>0.15379999999999999</v>
      </c>
      <c r="S81" s="1378">
        <v>0.46150000000000002</v>
      </c>
      <c r="T81" s="1383">
        <v>0.69230000000000003</v>
      </c>
      <c r="U81" s="121" t="s">
        <v>1773</v>
      </c>
      <c r="V81" s="121" t="s">
        <v>2336</v>
      </c>
      <c r="W81" s="750" t="s">
        <v>2386</v>
      </c>
      <c r="X81" s="1389">
        <v>0.1111111111111111</v>
      </c>
      <c r="Y81" s="1389">
        <v>0.55555555555555558</v>
      </c>
      <c r="Z81" s="1389">
        <v>0.77777777777777779</v>
      </c>
      <c r="AA81" s="1044">
        <v>20</v>
      </c>
      <c r="AB81" s="1044">
        <v>15</v>
      </c>
      <c r="AC81" s="1045">
        <v>0.75</v>
      </c>
      <c r="AD81" s="1045">
        <v>0.33329999999999999</v>
      </c>
      <c r="AE81" s="1045">
        <v>0.6</v>
      </c>
      <c r="AF81" s="1046">
        <v>0.66669999999999996</v>
      </c>
      <c r="AG81" s="121" t="s">
        <v>878</v>
      </c>
      <c r="AH81" s="131" t="s">
        <v>792</v>
      </c>
      <c r="AI81" s="121" t="s">
        <v>792</v>
      </c>
      <c r="AJ81" s="1545" t="s">
        <v>792</v>
      </c>
    </row>
    <row r="82" spans="1:36" ht="15.75">
      <c r="A82" s="1373" t="s">
        <v>364</v>
      </c>
      <c r="B82" s="1374" t="s">
        <v>595</v>
      </c>
      <c r="C82" s="1418" t="s">
        <v>791</v>
      </c>
      <c r="D82" s="1418" t="s">
        <v>2317</v>
      </c>
      <c r="E82" s="1418" t="s">
        <v>2317</v>
      </c>
      <c r="F82" s="1387" t="s">
        <v>1333</v>
      </c>
      <c r="G82" s="1387" t="s">
        <v>2343</v>
      </c>
      <c r="H82" s="1387" t="s">
        <v>2343</v>
      </c>
      <c r="I82" s="1407" t="s">
        <v>2345</v>
      </c>
      <c r="J82" s="1375" t="s">
        <v>2345</v>
      </c>
      <c r="K82" s="1387" t="s">
        <v>2318</v>
      </c>
      <c r="L82" s="1376" t="s">
        <v>791</v>
      </c>
      <c r="M82" s="1388">
        <v>0.33329999999999999</v>
      </c>
      <c r="N82" s="1388">
        <v>0.5</v>
      </c>
      <c r="O82" s="1377">
        <v>5</v>
      </c>
      <c r="P82" s="1377">
        <v>5</v>
      </c>
      <c r="Q82" s="1378">
        <v>1</v>
      </c>
      <c r="R82" s="1379" t="s">
        <v>791</v>
      </c>
      <c r="S82" s="1378">
        <v>0.2</v>
      </c>
      <c r="T82" s="1383">
        <v>0.4</v>
      </c>
      <c r="U82" s="121" t="s">
        <v>1761</v>
      </c>
      <c r="V82" s="121" t="s">
        <v>1761</v>
      </c>
      <c r="W82" s="750" t="s">
        <v>2318</v>
      </c>
      <c r="X82" s="1389">
        <v>0.1</v>
      </c>
      <c r="Y82" s="1389">
        <v>0.1</v>
      </c>
      <c r="Z82" s="1389">
        <v>0.5</v>
      </c>
      <c r="AA82" s="1044">
        <v>13</v>
      </c>
      <c r="AB82" s="1044">
        <v>13</v>
      </c>
      <c r="AC82" s="1045">
        <v>1</v>
      </c>
      <c r="AD82" s="1045">
        <v>7.6899999999999996E-2</v>
      </c>
      <c r="AE82" s="1045">
        <v>0.15379999999999999</v>
      </c>
      <c r="AF82" s="1046">
        <v>0.53849999999999998</v>
      </c>
      <c r="AG82" s="121" t="s">
        <v>791</v>
      </c>
      <c r="AH82" s="131" t="s">
        <v>792</v>
      </c>
      <c r="AI82" s="121" t="s">
        <v>878</v>
      </c>
      <c r="AJ82" s="1545" t="s">
        <v>792</v>
      </c>
    </row>
    <row r="83" spans="1:36" ht="15.75">
      <c r="A83" s="1373" t="s">
        <v>366</v>
      </c>
      <c r="B83" s="1374" t="s">
        <v>596</v>
      </c>
      <c r="C83" s="1418" t="s">
        <v>3229</v>
      </c>
      <c r="D83" s="1418" t="s">
        <v>3096</v>
      </c>
      <c r="E83" s="1418" t="s">
        <v>3230</v>
      </c>
      <c r="F83" s="1387" t="s">
        <v>2322</v>
      </c>
      <c r="G83" s="1387" t="s">
        <v>1305</v>
      </c>
      <c r="H83" s="1387" t="s">
        <v>1312</v>
      </c>
      <c r="I83" s="1407" t="s">
        <v>2328</v>
      </c>
      <c r="J83" s="1375" t="s">
        <v>2429</v>
      </c>
      <c r="K83" s="1387" t="s">
        <v>2389</v>
      </c>
      <c r="L83" s="1388">
        <v>0.125</v>
      </c>
      <c r="M83" s="1388">
        <v>0.25</v>
      </c>
      <c r="N83" s="1388">
        <v>0.4</v>
      </c>
      <c r="O83" s="1377">
        <v>62</v>
      </c>
      <c r="P83" s="1377">
        <v>44</v>
      </c>
      <c r="Q83" s="1378">
        <v>0.7097</v>
      </c>
      <c r="R83" s="1378">
        <v>0.2273</v>
      </c>
      <c r="S83" s="1378">
        <v>0.5</v>
      </c>
      <c r="T83" s="1383">
        <v>0.52270000000000005</v>
      </c>
      <c r="U83" s="121" t="s">
        <v>2387</v>
      </c>
      <c r="V83" s="121" t="s">
        <v>1306</v>
      </c>
      <c r="W83" s="750" t="s">
        <v>2388</v>
      </c>
      <c r="X83" s="1389">
        <v>0.20588235294117646</v>
      </c>
      <c r="Y83" s="1389">
        <v>0.41176470588235292</v>
      </c>
      <c r="Z83" s="1389">
        <v>0.58823529411764708</v>
      </c>
      <c r="AA83" s="1044">
        <v>52</v>
      </c>
      <c r="AB83" s="1044">
        <v>41</v>
      </c>
      <c r="AC83" s="1045">
        <v>0.78849999999999998</v>
      </c>
      <c r="AD83" s="1045">
        <v>0.122</v>
      </c>
      <c r="AE83" s="1045">
        <v>0.46339999999999998</v>
      </c>
      <c r="AF83" s="1046">
        <v>0.65849999999999997</v>
      </c>
      <c r="AG83" s="131" t="s">
        <v>878</v>
      </c>
      <c r="AH83" s="121" t="s">
        <v>878</v>
      </c>
      <c r="AI83" s="121" t="s">
        <v>878</v>
      </c>
      <c r="AJ83" s="1545" t="s">
        <v>792</v>
      </c>
    </row>
    <row r="84" spans="1:36" ht="15.75">
      <c r="A84" s="1373" t="s">
        <v>368</v>
      </c>
      <c r="B84" s="1374" t="s">
        <v>597</v>
      </c>
      <c r="C84" s="1418" t="s">
        <v>2342</v>
      </c>
      <c r="D84" s="1418" t="s">
        <v>3102</v>
      </c>
      <c r="E84" s="1418" t="s">
        <v>3102</v>
      </c>
      <c r="F84" s="1387" t="s">
        <v>2322</v>
      </c>
      <c r="G84" s="1387" t="s">
        <v>2337</v>
      </c>
      <c r="H84" s="1387" t="s">
        <v>2337</v>
      </c>
      <c r="I84" s="1407" t="s">
        <v>2341</v>
      </c>
      <c r="J84" s="1375" t="s">
        <v>2341</v>
      </c>
      <c r="K84" s="1387" t="s">
        <v>2318</v>
      </c>
      <c r="L84" s="1388">
        <v>0.45450000000000002</v>
      </c>
      <c r="M84" s="1388">
        <v>0.63639999999999997</v>
      </c>
      <c r="N84" s="1388">
        <v>0.81820000000000004</v>
      </c>
      <c r="O84" s="1377">
        <v>3</v>
      </c>
      <c r="P84" s="1377">
        <v>3</v>
      </c>
      <c r="Q84" s="1378">
        <v>1</v>
      </c>
      <c r="R84" s="1378">
        <v>0.33329999999999999</v>
      </c>
      <c r="S84" s="1378">
        <v>0.33329999999999999</v>
      </c>
      <c r="T84" s="1383">
        <v>0.33329999999999999</v>
      </c>
      <c r="U84" s="121" t="s">
        <v>2343</v>
      </c>
      <c r="V84" s="121" t="s">
        <v>2343</v>
      </c>
      <c r="W84" s="750" t="s">
        <v>2318</v>
      </c>
      <c r="X84" s="1389">
        <v>1</v>
      </c>
      <c r="Y84" s="1389">
        <v>1</v>
      </c>
      <c r="Z84" s="1389">
        <v>1</v>
      </c>
      <c r="AA84" s="1044">
        <v>4</v>
      </c>
      <c r="AB84" s="1044">
        <v>4</v>
      </c>
      <c r="AC84" s="1045">
        <v>1</v>
      </c>
      <c r="AD84" s="1045">
        <v>0.25</v>
      </c>
      <c r="AE84" s="1045">
        <v>0.25</v>
      </c>
      <c r="AF84" s="1046">
        <v>0.25</v>
      </c>
      <c r="AG84" s="121" t="s">
        <v>792</v>
      </c>
      <c r="AH84" s="131" t="s">
        <v>792</v>
      </c>
      <c r="AI84" s="121" t="s">
        <v>792</v>
      </c>
      <c r="AJ84" s="1545" t="s">
        <v>792</v>
      </c>
    </row>
    <row r="85" spans="1:36" ht="15.75">
      <c r="A85" s="1373" t="s">
        <v>370</v>
      </c>
      <c r="B85" s="1374" t="s">
        <v>598</v>
      </c>
      <c r="C85" s="1943">
        <v>0</v>
      </c>
      <c r="D85" s="1943">
        <v>0</v>
      </c>
      <c r="E85" s="1943">
        <v>0</v>
      </c>
      <c r="F85" s="1387" t="s">
        <v>1333</v>
      </c>
      <c r="G85" s="1387" t="s">
        <v>1333</v>
      </c>
      <c r="H85" s="1387" t="s">
        <v>1333</v>
      </c>
      <c r="I85" s="1407" t="s">
        <v>2358</v>
      </c>
      <c r="J85" s="1375" t="s">
        <v>2358</v>
      </c>
      <c r="K85" s="1387" t="s">
        <v>2318</v>
      </c>
      <c r="L85" s="1376" t="s">
        <v>1450</v>
      </c>
      <c r="M85" s="1376" t="s">
        <v>1450</v>
      </c>
      <c r="N85" s="1376" t="s">
        <v>1450</v>
      </c>
      <c r="O85" s="1377">
        <v>1</v>
      </c>
      <c r="P85" s="1377">
        <v>1</v>
      </c>
      <c r="Q85" s="1378">
        <v>1</v>
      </c>
      <c r="R85" s="1378">
        <v>1</v>
      </c>
      <c r="S85" s="1378">
        <v>1</v>
      </c>
      <c r="T85" s="1383">
        <v>1</v>
      </c>
      <c r="U85" s="121" t="s">
        <v>2358</v>
      </c>
      <c r="V85" s="121" t="s">
        <v>2358</v>
      </c>
      <c r="W85" s="750" t="s">
        <v>2318</v>
      </c>
      <c r="X85" s="1389">
        <v>1</v>
      </c>
      <c r="Y85" s="1389">
        <v>1</v>
      </c>
      <c r="Z85" s="1389">
        <v>1</v>
      </c>
      <c r="AA85" s="1417" t="s">
        <v>791</v>
      </c>
      <c r="AB85" s="1417" t="s">
        <v>791</v>
      </c>
      <c r="AC85" s="1417" t="s">
        <v>791</v>
      </c>
      <c r="AD85" s="1417" t="s">
        <v>791</v>
      </c>
      <c r="AE85" s="1417" t="s">
        <v>791</v>
      </c>
      <c r="AF85" s="1539" t="s">
        <v>791</v>
      </c>
      <c r="AG85" s="131" t="s">
        <v>878</v>
      </c>
      <c r="AH85" s="121" t="s">
        <v>878</v>
      </c>
      <c r="AI85" s="121" t="s">
        <v>878</v>
      </c>
      <c r="AJ85" s="1545" t="s">
        <v>792</v>
      </c>
    </row>
    <row r="86" spans="1:36" ht="15.75">
      <c r="A86" s="1373" t="s">
        <v>372</v>
      </c>
      <c r="B86" s="1374" t="s">
        <v>599</v>
      </c>
      <c r="C86" s="1419" t="s">
        <v>1389</v>
      </c>
      <c r="D86" s="1419" t="s">
        <v>1389</v>
      </c>
      <c r="E86" s="1419" t="s">
        <v>1389</v>
      </c>
      <c r="F86" s="1412" t="s">
        <v>1389</v>
      </c>
      <c r="G86" s="1412" t="s">
        <v>1389</v>
      </c>
      <c r="H86" s="1412" t="s">
        <v>1389</v>
      </c>
      <c r="I86" s="1414" t="s">
        <v>1389</v>
      </c>
      <c r="J86" s="1381" t="s">
        <v>1389</v>
      </c>
      <c r="K86" s="1412" t="s">
        <v>1389</v>
      </c>
      <c r="L86" s="1381" t="s">
        <v>1389</v>
      </c>
      <c r="M86" s="1381" t="s">
        <v>1389</v>
      </c>
      <c r="N86" s="1381" t="s">
        <v>1389</v>
      </c>
      <c r="O86" s="1377"/>
      <c r="P86" s="1377"/>
      <c r="Q86" s="1378"/>
      <c r="R86" s="1378" t="s">
        <v>1389</v>
      </c>
      <c r="S86" s="1378" t="s">
        <v>1389</v>
      </c>
      <c r="T86" s="1383" t="s">
        <v>1389</v>
      </c>
      <c r="U86" s="121"/>
      <c r="V86" s="121"/>
      <c r="W86" s="750"/>
      <c r="X86" s="1384" t="s">
        <v>1389</v>
      </c>
      <c r="Y86" s="1384" t="s">
        <v>1389</v>
      </c>
      <c r="Z86" s="1384" t="s">
        <v>1389</v>
      </c>
      <c r="AA86" s="1538" t="s">
        <v>1389</v>
      </c>
      <c r="AB86" s="1538" t="s">
        <v>1389</v>
      </c>
      <c r="AC86" s="1538" t="s">
        <v>1389</v>
      </c>
      <c r="AD86" s="1538" t="s">
        <v>1389</v>
      </c>
      <c r="AE86" s="1538" t="s">
        <v>1389</v>
      </c>
      <c r="AF86" s="1541" t="s">
        <v>1389</v>
      </c>
      <c r="AG86" s="121" t="s">
        <v>791</v>
      </c>
      <c r="AH86" s="1418" t="s">
        <v>791</v>
      </c>
      <c r="AI86" s="1418" t="s">
        <v>791</v>
      </c>
      <c r="AJ86" s="1535" t="s">
        <v>791</v>
      </c>
    </row>
    <row r="87" spans="1:36" ht="15.75">
      <c r="A87" s="1373" t="s">
        <v>374</v>
      </c>
      <c r="B87" s="1374" t="s">
        <v>600</v>
      </c>
      <c r="C87" s="1418" t="s">
        <v>3201</v>
      </c>
      <c r="D87" s="1418" t="s">
        <v>3202</v>
      </c>
      <c r="E87" s="1418" t="s">
        <v>3202</v>
      </c>
      <c r="F87" s="1387" t="s">
        <v>2358</v>
      </c>
      <c r="G87" s="1387" t="s">
        <v>2343</v>
      </c>
      <c r="H87" s="1387" t="s">
        <v>2343</v>
      </c>
      <c r="I87" s="1407" t="s">
        <v>1761</v>
      </c>
      <c r="J87" s="1375" t="s">
        <v>1761</v>
      </c>
      <c r="K87" s="1387" t="s">
        <v>2318</v>
      </c>
      <c r="L87" s="1388" t="s">
        <v>1389</v>
      </c>
      <c r="M87" s="1388" t="s">
        <v>1389</v>
      </c>
      <c r="N87" s="1388" t="s">
        <v>1389</v>
      </c>
      <c r="O87" s="1377"/>
      <c r="P87" s="1377"/>
      <c r="Q87" s="1378"/>
      <c r="R87" s="1378" t="s">
        <v>1389</v>
      </c>
      <c r="S87" s="1378" t="s">
        <v>1389</v>
      </c>
      <c r="T87" s="1383" t="s">
        <v>1389</v>
      </c>
      <c r="U87" s="121"/>
      <c r="V87" s="121"/>
      <c r="W87" s="750"/>
      <c r="X87" s="1384" t="s">
        <v>1389</v>
      </c>
      <c r="Y87" s="1384" t="s">
        <v>1389</v>
      </c>
      <c r="Z87" s="1384" t="s">
        <v>1389</v>
      </c>
      <c r="AA87" s="1384" t="s">
        <v>1389</v>
      </c>
      <c r="AB87" s="1384" t="s">
        <v>1389</v>
      </c>
      <c r="AC87" s="1384" t="s">
        <v>1389</v>
      </c>
      <c r="AD87" s="1384" t="s">
        <v>1389</v>
      </c>
      <c r="AE87" s="1384" t="s">
        <v>1389</v>
      </c>
      <c r="AF87" s="1385" t="s">
        <v>1389</v>
      </c>
      <c r="AG87" s="131" t="s">
        <v>878</v>
      </c>
      <c r="AH87" s="121" t="s">
        <v>878</v>
      </c>
      <c r="AI87" s="121" t="s">
        <v>878</v>
      </c>
      <c r="AJ87" s="1545" t="s">
        <v>792</v>
      </c>
    </row>
    <row r="88" spans="1:36" ht="15.75">
      <c r="A88" s="1373" t="s">
        <v>376</v>
      </c>
      <c r="B88" s="1374" t="s">
        <v>601</v>
      </c>
      <c r="C88" s="1418" t="s">
        <v>3140</v>
      </c>
      <c r="D88" s="1418" t="s">
        <v>2323</v>
      </c>
      <c r="E88" s="1418" t="s">
        <v>2389</v>
      </c>
      <c r="F88" s="1387" t="s">
        <v>2358</v>
      </c>
      <c r="G88" s="1387" t="s">
        <v>2322</v>
      </c>
      <c r="H88" s="1387" t="s">
        <v>2345</v>
      </c>
      <c r="I88" s="1407" t="s">
        <v>2321</v>
      </c>
      <c r="J88" s="1375" t="s">
        <v>2321</v>
      </c>
      <c r="K88" s="1387" t="s">
        <v>2318</v>
      </c>
      <c r="L88" s="1376" t="s">
        <v>791</v>
      </c>
      <c r="M88" s="1388">
        <v>0.5</v>
      </c>
      <c r="N88" s="1388">
        <v>0.625</v>
      </c>
      <c r="O88" s="1377">
        <v>9</v>
      </c>
      <c r="P88" s="1377">
        <v>9</v>
      </c>
      <c r="Q88" s="1378">
        <v>1</v>
      </c>
      <c r="R88" s="1378">
        <v>0.1111</v>
      </c>
      <c r="S88" s="1378">
        <v>0.33329999999999999</v>
      </c>
      <c r="T88" s="1383">
        <v>0.33329999999999999</v>
      </c>
      <c r="U88" s="121" t="s">
        <v>1771</v>
      </c>
      <c r="V88" s="121" t="s">
        <v>1761</v>
      </c>
      <c r="W88" s="750" t="s">
        <v>2389</v>
      </c>
      <c r="X88" s="1389">
        <v>0.1</v>
      </c>
      <c r="Y88" s="1389">
        <v>0.2</v>
      </c>
      <c r="Z88" s="1389">
        <v>0.4</v>
      </c>
      <c r="AA88" s="1048">
        <v>5</v>
      </c>
      <c r="AB88" s="1048">
        <v>5</v>
      </c>
      <c r="AC88" s="1049">
        <v>1</v>
      </c>
      <c r="AD88" s="1049">
        <v>0.2</v>
      </c>
      <c r="AE88" s="1049">
        <v>0.6</v>
      </c>
      <c r="AF88" s="1540">
        <v>0.6</v>
      </c>
      <c r="AG88" s="121" t="s">
        <v>878</v>
      </c>
      <c r="AH88" s="131" t="s">
        <v>792</v>
      </c>
      <c r="AI88" s="121" t="s">
        <v>792</v>
      </c>
      <c r="AJ88" s="1545" t="s">
        <v>792</v>
      </c>
    </row>
    <row r="89" spans="1:36" ht="15.75">
      <c r="A89" s="1373" t="s">
        <v>164</v>
      </c>
      <c r="B89" s="1374" t="s">
        <v>602</v>
      </c>
      <c r="C89" s="1418" t="s">
        <v>3284</v>
      </c>
      <c r="D89" s="1418" t="s">
        <v>2323</v>
      </c>
      <c r="E89" s="1418" t="s">
        <v>2400</v>
      </c>
      <c r="F89" s="1387" t="s">
        <v>2322</v>
      </c>
      <c r="G89" s="1387" t="s">
        <v>1761</v>
      </c>
      <c r="H89" s="1387" t="s">
        <v>1771</v>
      </c>
      <c r="I89" s="1407" t="s">
        <v>1796</v>
      </c>
      <c r="J89" s="1375" t="s">
        <v>1793</v>
      </c>
      <c r="K89" s="1387" t="s">
        <v>2327</v>
      </c>
      <c r="L89" s="1388">
        <v>0.1111</v>
      </c>
      <c r="M89" s="1388">
        <v>0.1111</v>
      </c>
      <c r="N89" s="1388">
        <v>0.55559999999999998</v>
      </c>
      <c r="O89" s="1377">
        <v>29</v>
      </c>
      <c r="P89" s="1377">
        <v>25</v>
      </c>
      <c r="Q89" s="1378">
        <v>0.86209999999999998</v>
      </c>
      <c r="R89" s="1378">
        <v>0.12</v>
      </c>
      <c r="S89" s="1378">
        <v>0.6</v>
      </c>
      <c r="T89" s="1383">
        <v>0.68</v>
      </c>
      <c r="U89" s="121" t="s">
        <v>1793</v>
      </c>
      <c r="V89" s="121" t="s">
        <v>1766</v>
      </c>
      <c r="W89" s="750" t="s">
        <v>2390</v>
      </c>
      <c r="X89" s="1392" t="s">
        <v>791</v>
      </c>
      <c r="Y89" s="1389">
        <v>0.54545454545454541</v>
      </c>
      <c r="Z89" s="1389">
        <v>0.54545454545454541</v>
      </c>
      <c r="AA89" s="1044">
        <v>14</v>
      </c>
      <c r="AB89" s="1044">
        <v>13</v>
      </c>
      <c r="AC89" s="1045">
        <v>0.92859999999999998</v>
      </c>
      <c r="AD89" s="1045">
        <v>0.15379999999999999</v>
      </c>
      <c r="AE89" s="1045">
        <v>0.92310000000000003</v>
      </c>
      <c r="AF89" s="1046">
        <v>0.92310000000000003</v>
      </c>
      <c r="AG89" s="121" t="s">
        <v>792</v>
      </c>
      <c r="AH89" s="131" t="s">
        <v>792</v>
      </c>
      <c r="AI89" s="121" t="s">
        <v>792</v>
      </c>
      <c r="AJ89" s="1545" t="s">
        <v>792</v>
      </c>
    </row>
    <row r="90" spans="1:36" ht="15.75">
      <c r="A90" s="1373" t="s">
        <v>166</v>
      </c>
      <c r="B90" s="1374" t="s">
        <v>603</v>
      </c>
      <c r="C90" s="1418" t="s">
        <v>2370</v>
      </c>
      <c r="D90" s="1418" t="s">
        <v>2356</v>
      </c>
      <c r="E90" s="1418" t="s">
        <v>3156</v>
      </c>
      <c r="F90" s="1387" t="s">
        <v>2345</v>
      </c>
      <c r="G90" s="1387" t="s">
        <v>2341</v>
      </c>
      <c r="H90" s="1387" t="s">
        <v>2336</v>
      </c>
      <c r="I90" s="1407" t="s">
        <v>1773</v>
      </c>
      <c r="J90" s="1375" t="s">
        <v>1766</v>
      </c>
      <c r="K90" s="1387" t="s">
        <v>2346</v>
      </c>
      <c r="L90" s="1376" t="s">
        <v>791</v>
      </c>
      <c r="M90" s="1388">
        <v>0.16669999999999999</v>
      </c>
      <c r="N90" s="1388">
        <v>0.5</v>
      </c>
      <c r="O90" s="1377">
        <v>6</v>
      </c>
      <c r="P90" s="1377">
        <v>4</v>
      </c>
      <c r="Q90" s="1378">
        <v>0.66669999999999996</v>
      </c>
      <c r="R90" s="1379" t="s">
        <v>791</v>
      </c>
      <c r="S90" s="1378">
        <v>0.5</v>
      </c>
      <c r="T90" s="1383">
        <v>0.5</v>
      </c>
      <c r="U90" s="121" t="s">
        <v>1310</v>
      </c>
      <c r="V90" s="121" t="s">
        <v>1766</v>
      </c>
      <c r="W90" s="750" t="s">
        <v>2391</v>
      </c>
      <c r="X90" s="1389">
        <v>0.27272727272727271</v>
      </c>
      <c r="Y90" s="1389">
        <v>0.63636363636363635</v>
      </c>
      <c r="Z90" s="1389">
        <v>0.63636363636363635</v>
      </c>
      <c r="AA90" s="1044">
        <v>11</v>
      </c>
      <c r="AB90" s="1044">
        <v>9</v>
      </c>
      <c r="AC90" s="1045">
        <v>0.81820000000000004</v>
      </c>
      <c r="AD90" s="1045">
        <v>0.1111</v>
      </c>
      <c r="AE90" s="1045">
        <v>0.44440000000000002</v>
      </c>
      <c r="AF90" s="1046">
        <v>0.88890000000000002</v>
      </c>
      <c r="AG90" s="121" t="s">
        <v>792</v>
      </c>
      <c r="AH90" s="131" t="s">
        <v>792</v>
      </c>
      <c r="AI90" s="121" t="s">
        <v>792</v>
      </c>
      <c r="AJ90" s="1545" t="s">
        <v>792</v>
      </c>
    </row>
    <row r="91" spans="1:36" ht="15.75">
      <c r="A91" s="1373" t="s">
        <v>265</v>
      </c>
      <c r="B91" s="1374" t="s">
        <v>604</v>
      </c>
      <c r="C91" s="1418" t="s">
        <v>3108</v>
      </c>
      <c r="D91" s="1418" t="s">
        <v>2317</v>
      </c>
      <c r="E91" s="1418" t="s">
        <v>2323</v>
      </c>
      <c r="F91" s="1387" t="s">
        <v>2343</v>
      </c>
      <c r="G91" s="1387" t="s">
        <v>2336</v>
      </c>
      <c r="H91" s="1387" t="s">
        <v>1761</v>
      </c>
      <c r="I91" s="1407" t="s">
        <v>1818</v>
      </c>
      <c r="J91" s="1375" t="s">
        <v>1793</v>
      </c>
      <c r="K91" s="1387" t="s">
        <v>2319</v>
      </c>
      <c r="L91" s="1388">
        <v>0.1333</v>
      </c>
      <c r="M91" s="1388">
        <v>0.66669999999999996</v>
      </c>
      <c r="N91" s="1388">
        <v>0.73329999999999995</v>
      </c>
      <c r="O91" s="1377">
        <v>22</v>
      </c>
      <c r="P91" s="1377">
        <v>15</v>
      </c>
      <c r="Q91" s="1378">
        <v>0.68179999999999996</v>
      </c>
      <c r="R91" s="1378">
        <v>6.6699999999999995E-2</v>
      </c>
      <c r="S91" s="1378">
        <v>0.4667</v>
      </c>
      <c r="T91" s="1383">
        <v>0.5333</v>
      </c>
      <c r="U91" s="121" t="s">
        <v>1818</v>
      </c>
      <c r="V91" s="121" t="s">
        <v>1305</v>
      </c>
      <c r="W91" s="750" t="s">
        <v>2392</v>
      </c>
      <c r="X91" s="1389">
        <v>0.27777777777777779</v>
      </c>
      <c r="Y91" s="1389">
        <v>0.55555555555555558</v>
      </c>
      <c r="Z91" s="1389">
        <v>0.61111111111111116</v>
      </c>
      <c r="AA91" s="1044">
        <v>13</v>
      </c>
      <c r="AB91" s="1044">
        <v>12</v>
      </c>
      <c r="AC91" s="1045">
        <v>0.92310000000000003</v>
      </c>
      <c r="AD91" s="1045">
        <v>8.3299999999999999E-2</v>
      </c>
      <c r="AE91" s="1045">
        <v>0.33329999999999999</v>
      </c>
      <c r="AF91" s="1046">
        <v>0.58330000000000004</v>
      </c>
      <c r="AG91" s="121" t="s">
        <v>878</v>
      </c>
      <c r="AH91" s="131" t="s">
        <v>792</v>
      </c>
      <c r="AI91" s="121" t="s">
        <v>878</v>
      </c>
      <c r="AJ91" s="1545" t="s">
        <v>792</v>
      </c>
    </row>
    <row r="92" spans="1:36" ht="15.75">
      <c r="A92" s="1373" t="s">
        <v>378</v>
      </c>
      <c r="B92" s="1374" t="s">
        <v>605</v>
      </c>
      <c r="C92" s="1419" t="s">
        <v>1174</v>
      </c>
      <c r="D92" s="1419" t="s">
        <v>1174</v>
      </c>
      <c r="E92" s="1419" t="s">
        <v>1174</v>
      </c>
      <c r="F92" s="1412" t="s">
        <v>1174</v>
      </c>
      <c r="G92" s="1413" t="s">
        <v>1174</v>
      </c>
      <c r="H92" s="1413" t="s">
        <v>1174</v>
      </c>
      <c r="I92" s="1415" t="s">
        <v>1174</v>
      </c>
      <c r="J92" s="1382" t="s">
        <v>1174</v>
      </c>
      <c r="K92" s="1413" t="s">
        <v>1174</v>
      </c>
      <c r="L92" s="1381" t="s">
        <v>1174</v>
      </c>
      <c r="M92" s="1382" t="s">
        <v>1174</v>
      </c>
      <c r="N92" s="1382" t="s">
        <v>1174</v>
      </c>
      <c r="O92" s="1377"/>
      <c r="P92" s="1377"/>
      <c r="Q92" s="1378"/>
      <c r="R92" s="1378" t="s">
        <v>1174</v>
      </c>
      <c r="S92" s="1378" t="s">
        <v>1174</v>
      </c>
      <c r="T92" s="1383" t="s">
        <v>1174</v>
      </c>
      <c r="U92" s="121"/>
      <c r="V92" s="121"/>
      <c r="W92" s="750"/>
      <c r="X92" s="1384" t="s">
        <v>1174</v>
      </c>
      <c r="Y92" s="1384" t="s">
        <v>1174</v>
      </c>
      <c r="Z92" s="1384" t="s">
        <v>1174</v>
      </c>
      <c r="AA92" s="1538" t="s">
        <v>1174</v>
      </c>
      <c r="AB92" s="1538" t="s">
        <v>1174</v>
      </c>
      <c r="AC92" s="1538" t="s">
        <v>1174</v>
      </c>
      <c r="AD92" s="1538" t="s">
        <v>1174</v>
      </c>
      <c r="AE92" s="1538" t="s">
        <v>1174</v>
      </c>
      <c r="AF92" s="1541" t="s">
        <v>1174</v>
      </c>
      <c r="AG92" s="121" t="s">
        <v>791</v>
      </c>
      <c r="AH92" s="121" t="s">
        <v>791</v>
      </c>
      <c r="AI92" s="121" t="s">
        <v>791</v>
      </c>
      <c r="AJ92" s="1535" t="s">
        <v>791</v>
      </c>
    </row>
    <row r="93" spans="1:36" ht="15.75">
      <c r="A93" s="1373" t="s">
        <v>380</v>
      </c>
      <c r="B93" s="1374" t="s">
        <v>724</v>
      </c>
      <c r="C93" s="1419" t="s">
        <v>1174</v>
      </c>
      <c r="D93" s="1419" t="s">
        <v>1174</v>
      </c>
      <c r="E93" s="1419" t="s">
        <v>1174</v>
      </c>
      <c r="F93" s="1412" t="s">
        <v>1174</v>
      </c>
      <c r="G93" s="1413" t="s">
        <v>1174</v>
      </c>
      <c r="H93" s="1413" t="s">
        <v>1174</v>
      </c>
      <c r="I93" s="1415" t="s">
        <v>1174</v>
      </c>
      <c r="J93" s="1382" t="s">
        <v>1174</v>
      </c>
      <c r="K93" s="1413" t="s">
        <v>1174</v>
      </c>
      <c r="L93" s="1381" t="s">
        <v>1174</v>
      </c>
      <c r="M93" s="1382" t="s">
        <v>1174</v>
      </c>
      <c r="N93" s="1382" t="s">
        <v>1174</v>
      </c>
      <c r="O93" s="1377"/>
      <c r="P93" s="1377"/>
      <c r="Q93" s="1378"/>
      <c r="R93" s="1378" t="s">
        <v>1174</v>
      </c>
      <c r="S93" s="1378" t="s">
        <v>1174</v>
      </c>
      <c r="T93" s="1383" t="s">
        <v>1174</v>
      </c>
      <c r="U93" s="121"/>
      <c r="V93" s="121"/>
      <c r="W93" s="750"/>
      <c r="X93" s="1384" t="s">
        <v>1174</v>
      </c>
      <c r="Y93" s="1384" t="s">
        <v>1174</v>
      </c>
      <c r="Z93" s="1384" t="s">
        <v>1174</v>
      </c>
      <c r="AA93" s="1538" t="s">
        <v>1174</v>
      </c>
      <c r="AB93" s="1538" t="s">
        <v>1174</v>
      </c>
      <c r="AC93" s="1538" t="s">
        <v>1174</v>
      </c>
      <c r="AD93" s="1538" t="s">
        <v>1174</v>
      </c>
      <c r="AE93" s="1538" t="s">
        <v>1174</v>
      </c>
      <c r="AF93" s="1541" t="s">
        <v>1174</v>
      </c>
      <c r="AG93" s="121" t="s">
        <v>791</v>
      </c>
      <c r="AH93" s="121" t="s">
        <v>791</v>
      </c>
      <c r="AI93" s="121" t="s">
        <v>791</v>
      </c>
      <c r="AJ93" s="1535" t="s">
        <v>791</v>
      </c>
    </row>
    <row r="94" spans="1:36" ht="15.75">
      <c r="A94" s="1373" t="s">
        <v>382</v>
      </c>
      <c r="B94" s="1374" t="s">
        <v>607</v>
      </c>
      <c r="C94" s="1419" t="s">
        <v>1389</v>
      </c>
      <c r="D94" s="1419" t="s">
        <v>1389</v>
      </c>
      <c r="E94" s="1419" t="s">
        <v>1389</v>
      </c>
      <c r="F94" s="1412" t="s">
        <v>1389</v>
      </c>
      <c r="G94" s="1412" t="s">
        <v>1389</v>
      </c>
      <c r="H94" s="1412" t="s">
        <v>1389</v>
      </c>
      <c r="I94" s="1414" t="s">
        <v>1389</v>
      </c>
      <c r="J94" s="1381" t="s">
        <v>1389</v>
      </c>
      <c r="K94" s="1412" t="s">
        <v>1389</v>
      </c>
      <c r="L94" s="1381" t="s">
        <v>1389</v>
      </c>
      <c r="M94" s="1381" t="s">
        <v>1389</v>
      </c>
      <c r="N94" s="1381" t="s">
        <v>1389</v>
      </c>
      <c r="O94" s="1377"/>
      <c r="P94" s="1377"/>
      <c r="Q94" s="1378"/>
      <c r="R94" s="1378" t="s">
        <v>1389</v>
      </c>
      <c r="S94" s="1378" t="s">
        <v>1389</v>
      </c>
      <c r="T94" s="1383" t="s">
        <v>1389</v>
      </c>
      <c r="U94" s="121"/>
      <c r="V94" s="121"/>
      <c r="W94" s="750"/>
      <c r="X94" s="1384" t="s">
        <v>1389</v>
      </c>
      <c r="Y94" s="1384" t="s">
        <v>1389</v>
      </c>
      <c r="Z94" s="1384" t="s">
        <v>1389</v>
      </c>
      <c r="AA94" s="1538" t="s">
        <v>1389</v>
      </c>
      <c r="AB94" s="1538" t="s">
        <v>1389</v>
      </c>
      <c r="AC94" s="1538" t="s">
        <v>1389</v>
      </c>
      <c r="AD94" s="1538" t="s">
        <v>1389</v>
      </c>
      <c r="AE94" s="1538" t="s">
        <v>1389</v>
      </c>
      <c r="AF94" s="1541" t="s">
        <v>1389</v>
      </c>
      <c r="AG94" s="131" t="s">
        <v>791</v>
      </c>
      <c r="AH94" s="1418" t="s">
        <v>791</v>
      </c>
      <c r="AI94" s="1418" t="s">
        <v>791</v>
      </c>
      <c r="AJ94" s="1535" t="s">
        <v>791</v>
      </c>
    </row>
    <row r="95" spans="1:36" ht="15.75">
      <c r="A95" s="1373" t="s">
        <v>384</v>
      </c>
      <c r="B95" s="1374" t="s">
        <v>608</v>
      </c>
      <c r="C95" s="1419" t="s">
        <v>1174</v>
      </c>
      <c r="D95" s="1419" t="s">
        <v>1174</v>
      </c>
      <c r="E95" s="1419" t="s">
        <v>1174</v>
      </c>
      <c r="F95" s="1412" t="s">
        <v>1174</v>
      </c>
      <c r="G95" s="1413" t="s">
        <v>1174</v>
      </c>
      <c r="H95" s="1413" t="s">
        <v>1174</v>
      </c>
      <c r="I95" s="1415" t="s">
        <v>1174</v>
      </c>
      <c r="J95" s="1382" t="s">
        <v>1174</v>
      </c>
      <c r="K95" s="1413" t="s">
        <v>1174</v>
      </c>
      <c r="L95" s="1381" t="s">
        <v>1174</v>
      </c>
      <c r="M95" s="1382" t="s">
        <v>1174</v>
      </c>
      <c r="N95" s="1382" t="s">
        <v>1174</v>
      </c>
      <c r="O95" s="1377"/>
      <c r="P95" s="1377"/>
      <c r="Q95" s="1378"/>
      <c r="R95" s="1378" t="s">
        <v>1174</v>
      </c>
      <c r="S95" s="1378" t="s">
        <v>1174</v>
      </c>
      <c r="T95" s="1383" t="s">
        <v>1174</v>
      </c>
      <c r="U95" s="121"/>
      <c r="V95" s="121"/>
      <c r="W95" s="750"/>
      <c r="X95" s="1384" t="s">
        <v>1174</v>
      </c>
      <c r="Y95" s="1384" t="s">
        <v>1174</v>
      </c>
      <c r="Z95" s="1384" t="s">
        <v>1174</v>
      </c>
      <c r="AA95" s="1538" t="s">
        <v>1174</v>
      </c>
      <c r="AB95" s="1538" t="s">
        <v>1174</v>
      </c>
      <c r="AC95" s="1538" t="s">
        <v>1174</v>
      </c>
      <c r="AD95" s="1538" t="s">
        <v>1174</v>
      </c>
      <c r="AE95" s="1538" t="s">
        <v>1174</v>
      </c>
      <c r="AF95" s="1541" t="s">
        <v>1174</v>
      </c>
      <c r="AG95" s="121" t="s">
        <v>791</v>
      </c>
      <c r="AH95" s="121" t="s">
        <v>791</v>
      </c>
      <c r="AI95" s="121" t="s">
        <v>791</v>
      </c>
      <c r="AJ95" s="1535" t="s">
        <v>791</v>
      </c>
    </row>
    <row r="96" spans="1:36" ht="15.75">
      <c r="A96" s="1373" t="s">
        <v>386</v>
      </c>
      <c r="B96" s="1374" t="s">
        <v>609</v>
      </c>
      <c r="C96" s="1420" t="s">
        <v>1450</v>
      </c>
      <c r="D96" s="1420" t="s">
        <v>1450</v>
      </c>
      <c r="E96" s="1420" t="s">
        <v>1450</v>
      </c>
      <c r="F96" s="1417" t="s">
        <v>1450</v>
      </c>
      <c r="G96" s="1417" t="s">
        <v>1450</v>
      </c>
      <c r="H96" s="1417" t="s">
        <v>1450</v>
      </c>
      <c r="I96" s="1416" t="s">
        <v>1450</v>
      </c>
      <c r="J96" s="1376" t="s">
        <v>1450</v>
      </c>
      <c r="K96" s="1417" t="s">
        <v>1450</v>
      </c>
      <c r="L96" s="1376" t="s">
        <v>1450</v>
      </c>
      <c r="M96" s="1376" t="s">
        <v>1450</v>
      </c>
      <c r="N96" s="1376" t="s">
        <v>1450</v>
      </c>
      <c r="O96" s="1377">
        <v>1</v>
      </c>
      <c r="P96" s="1377">
        <v>1</v>
      </c>
      <c r="Q96" s="1378">
        <v>1</v>
      </c>
      <c r="R96" s="1379" t="s">
        <v>791</v>
      </c>
      <c r="S96" s="1379" t="s">
        <v>791</v>
      </c>
      <c r="T96" s="1380" t="s">
        <v>791</v>
      </c>
      <c r="U96" s="121"/>
      <c r="V96" s="121"/>
      <c r="W96" s="750"/>
      <c r="X96" s="1376" t="s">
        <v>791</v>
      </c>
      <c r="Y96" s="1376" t="s">
        <v>791</v>
      </c>
      <c r="Z96" s="1376" t="s">
        <v>791</v>
      </c>
      <c r="AA96" s="1044">
        <v>1</v>
      </c>
      <c r="AB96" s="1044">
        <v>1</v>
      </c>
      <c r="AC96" s="1045">
        <v>1</v>
      </c>
      <c r="AD96" s="1044" t="s">
        <v>791</v>
      </c>
      <c r="AE96" s="1045">
        <v>1</v>
      </c>
      <c r="AF96" s="1046">
        <v>1</v>
      </c>
      <c r="AG96" s="121" t="s">
        <v>791</v>
      </c>
      <c r="AH96" s="121" t="s">
        <v>791</v>
      </c>
      <c r="AI96" s="121" t="s">
        <v>791</v>
      </c>
      <c r="AJ96" s="1535" t="s">
        <v>791</v>
      </c>
    </row>
    <row r="97" spans="1:36" ht="15.75">
      <c r="A97" s="1373" t="s">
        <v>388</v>
      </c>
      <c r="B97" s="1374" t="s">
        <v>610</v>
      </c>
      <c r="C97" s="1418" t="s">
        <v>791</v>
      </c>
      <c r="D97" s="1418" t="s">
        <v>3140</v>
      </c>
      <c r="E97" s="1418" t="s">
        <v>2323</v>
      </c>
      <c r="F97" s="1387" t="s">
        <v>1333</v>
      </c>
      <c r="G97" s="1387" t="s">
        <v>2358</v>
      </c>
      <c r="H97" s="1387" t="s">
        <v>2322</v>
      </c>
      <c r="I97" s="1407" t="s">
        <v>2321</v>
      </c>
      <c r="J97" s="1375" t="s">
        <v>2321</v>
      </c>
      <c r="K97" s="1387" t="s">
        <v>2318</v>
      </c>
      <c r="L97" s="1388">
        <v>0.1429</v>
      </c>
      <c r="M97" s="1388">
        <v>0.57140000000000002</v>
      </c>
      <c r="N97" s="1388">
        <v>0.71430000000000005</v>
      </c>
      <c r="O97" s="1377">
        <v>6</v>
      </c>
      <c r="P97" s="1377">
        <v>6</v>
      </c>
      <c r="Q97" s="1378">
        <v>1</v>
      </c>
      <c r="R97" s="1379" t="s">
        <v>791</v>
      </c>
      <c r="S97" s="1378">
        <v>0.16669999999999999</v>
      </c>
      <c r="T97" s="1383">
        <v>0.5</v>
      </c>
      <c r="U97" s="121" t="s">
        <v>2337</v>
      </c>
      <c r="V97" s="121" t="s">
        <v>2321</v>
      </c>
      <c r="W97" s="750" t="s">
        <v>2339</v>
      </c>
      <c r="X97" s="1392" t="s">
        <v>791</v>
      </c>
      <c r="Y97" s="1389">
        <v>0.66666666666666663</v>
      </c>
      <c r="Z97" s="1389">
        <v>0.83333333333333337</v>
      </c>
      <c r="AA97" s="1044">
        <v>15</v>
      </c>
      <c r="AB97" s="1044">
        <v>14</v>
      </c>
      <c r="AC97" s="1045">
        <v>0.93330000000000002</v>
      </c>
      <c r="AD97" s="1045">
        <v>0.1429</v>
      </c>
      <c r="AE97" s="1045">
        <v>0.42859999999999998</v>
      </c>
      <c r="AF97" s="1046">
        <v>0.5</v>
      </c>
      <c r="AG97" s="121" t="s">
        <v>791</v>
      </c>
      <c r="AH97" s="131" t="s">
        <v>878</v>
      </c>
      <c r="AI97" s="121" t="s">
        <v>878</v>
      </c>
      <c r="AJ97" s="1545" t="s">
        <v>792</v>
      </c>
    </row>
    <row r="98" spans="1:36" ht="15.75">
      <c r="A98" s="1373" t="s">
        <v>284</v>
      </c>
      <c r="B98" s="1374" t="s">
        <v>611</v>
      </c>
      <c r="C98" s="1418" t="s">
        <v>3165</v>
      </c>
      <c r="D98" s="1418" t="s">
        <v>3166</v>
      </c>
      <c r="E98" s="1418" t="s">
        <v>3167</v>
      </c>
      <c r="F98" s="1387" t="s">
        <v>1796</v>
      </c>
      <c r="G98" s="1387" t="s">
        <v>3366</v>
      </c>
      <c r="H98" s="1387" t="s">
        <v>3367</v>
      </c>
      <c r="I98" s="1407" t="s">
        <v>1745</v>
      </c>
      <c r="J98" s="1375" t="s">
        <v>3372</v>
      </c>
      <c r="K98" s="1387" t="s">
        <v>3309</v>
      </c>
      <c r="L98" s="1388">
        <v>0.2051</v>
      </c>
      <c r="M98" s="1388">
        <v>0.5</v>
      </c>
      <c r="N98" s="1388">
        <v>0.74360000000000004</v>
      </c>
      <c r="O98" s="1377">
        <v>117</v>
      </c>
      <c r="P98" s="1377">
        <v>85</v>
      </c>
      <c r="Q98" s="1378">
        <v>0.72650000000000003</v>
      </c>
      <c r="R98" s="1378">
        <v>0.14119999999999999</v>
      </c>
      <c r="S98" s="1378">
        <v>0.54120000000000001</v>
      </c>
      <c r="T98" s="1383">
        <v>0.69410000000000005</v>
      </c>
      <c r="U98" s="121" t="s">
        <v>1838</v>
      </c>
      <c r="V98" s="121" t="s">
        <v>2305</v>
      </c>
      <c r="W98" s="750" t="s">
        <v>2374</v>
      </c>
      <c r="X98" s="1389">
        <v>0.26666666666666666</v>
      </c>
      <c r="Y98" s="1389">
        <v>0.6</v>
      </c>
      <c r="Z98" s="1389">
        <v>0.77333333333333332</v>
      </c>
      <c r="AA98" s="1044">
        <v>152</v>
      </c>
      <c r="AB98" s="1044">
        <v>90</v>
      </c>
      <c r="AC98" s="1045">
        <v>0.59209999999999996</v>
      </c>
      <c r="AD98" s="1045">
        <v>0.2</v>
      </c>
      <c r="AE98" s="1045">
        <v>0.5444</v>
      </c>
      <c r="AF98" s="1046">
        <v>0.62219999999999998</v>
      </c>
      <c r="AG98" s="121" t="s">
        <v>878</v>
      </c>
      <c r="AH98" s="131" t="s">
        <v>792</v>
      </c>
      <c r="AI98" s="121" t="s">
        <v>792</v>
      </c>
      <c r="AJ98" s="1545" t="s">
        <v>792</v>
      </c>
    </row>
    <row r="99" spans="1:36" ht="15.75">
      <c r="A99" s="1373" t="s">
        <v>286</v>
      </c>
      <c r="B99" s="1374" t="s">
        <v>612</v>
      </c>
      <c r="C99" s="1419" t="s">
        <v>3122</v>
      </c>
      <c r="D99" s="1419" t="s">
        <v>2360</v>
      </c>
      <c r="E99" s="1419" t="s">
        <v>3104</v>
      </c>
      <c r="F99" s="1387" t="s">
        <v>1691</v>
      </c>
      <c r="G99" s="1387" t="s">
        <v>2343</v>
      </c>
      <c r="H99" s="1387" t="s">
        <v>2322</v>
      </c>
      <c r="I99" s="1407" t="s">
        <v>2336</v>
      </c>
      <c r="J99" s="1381" t="s">
        <v>2337</v>
      </c>
      <c r="K99" s="1387" t="s">
        <v>2338</v>
      </c>
      <c r="L99" s="1381" t="s">
        <v>1389</v>
      </c>
      <c r="M99" s="1381" t="s">
        <v>1389</v>
      </c>
      <c r="N99" s="1381" t="s">
        <v>1389</v>
      </c>
      <c r="O99" s="1377"/>
      <c r="P99" s="1377"/>
      <c r="Q99" s="1378"/>
      <c r="R99" s="1378" t="s">
        <v>1389</v>
      </c>
      <c r="S99" s="1378" t="s">
        <v>1389</v>
      </c>
      <c r="T99" s="1383" t="s">
        <v>1389</v>
      </c>
      <c r="U99" s="121"/>
      <c r="V99" s="121"/>
      <c r="W99" s="750"/>
      <c r="X99" s="1384" t="s">
        <v>1389</v>
      </c>
      <c r="Y99" s="1384" t="s">
        <v>1389</v>
      </c>
      <c r="Z99" s="1384" t="s">
        <v>1389</v>
      </c>
      <c r="AA99" s="1384" t="s">
        <v>1389</v>
      </c>
      <c r="AB99" s="1384" t="s">
        <v>1389</v>
      </c>
      <c r="AC99" s="1384" t="s">
        <v>1389</v>
      </c>
      <c r="AD99" s="1384" t="s">
        <v>1389</v>
      </c>
      <c r="AE99" s="1384" t="s">
        <v>1389</v>
      </c>
      <c r="AF99" s="1385" t="s">
        <v>1389</v>
      </c>
      <c r="AG99" s="121" t="s">
        <v>792</v>
      </c>
      <c r="AH99" s="121" t="s">
        <v>878</v>
      </c>
      <c r="AI99" s="121" t="s">
        <v>878</v>
      </c>
      <c r="AJ99" s="1545" t="s">
        <v>792</v>
      </c>
    </row>
    <row r="100" spans="1:36" ht="15.75">
      <c r="A100" s="1373" t="s">
        <v>288</v>
      </c>
      <c r="B100" s="1374" t="s">
        <v>613</v>
      </c>
      <c r="C100" s="1419" t="s">
        <v>1174</v>
      </c>
      <c r="D100" s="1419" t="s">
        <v>1174</v>
      </c>
      <c r="E100" s="1419" t="s">
        <v>1174</v>
      </c>
      <c r="F100" s="1412" t="s">
        <v>1174</v>
      </c>
      <c r="G100" s="1413" t="s">
        <v>1174</v>
      </c>
      <c r="H100" s="1413" t="s">
        <v>1174</v>
      </c>
      <c r="I100" s="1415" t="s">
        <v>1174</v>
      </c>
      <c r="J100" s="1382" t="s">
        <v>1174</v>
      </c>
      <c r="K100" s="1413" t="s">
        <v>1174</v>
      </c>
      <c r="L100" s="1381" t="s">
        <v>1174</v>
      </c>
      <c r="M100" s="1382" t="s">
        <v>1174</v>
      </c>
      <c r="N100" s="1382" t="s">
        <v>1174</v>
      </c>
      <c r="O100" s="1377"/>
      <c r="P100" s="1377"/>
      <c r="Q100" s="1378"/>
      <c r="R100" s="1378" t="s">
        <v>1174</v>
      </c>
      <c r="S100" s="1378" t="s">
        <v>1174</v>
      </c>
      <c r="T100" s="1383" t="s">
        <v>1174</v>
      </c>
      <c r="U100" s="121"/>
      <c r="V100" s="121"/>
      <c r="W100" s="750"/>
      <c r="X100" s="1384" t="s">
        <v>1174</v>
      </c>
      <c r="Y100" s="1384" t="s">
        <v>1174</v>
      </c>
      <c r="Z100" s="1384" t="s">
        <v>1174</v>
      </c>
      <c r="AA100" s="1538" t="s">
        <v>1174</v>
      </c>
      <c r="AB100" s="1538" t="s">
        <v>1174</v>
      </c>
      <c r="AC100" s="1538" t="s">
        <v>1174</v>
      </c>
      <c r="AD100" s="1538" t="s">
        <v>1174</v>
      </c>
      <c r="AE100" s="1538" t="s">
        <v>1174</v>
      </c>
      <c r="AF100" s="1541" t="s">
        <v>1174</v>
      </c>
      <c r="AG100" s="121" t="s">
        <v>791</v>
      </c>
      <c r="AH100" s="121" t="s">
        <v>791</v>
      </c>
      <c r="AI100" s="121" t="s">
        <v>791</v>
      </c>
      <c r="AJ100" s="1535" t="s">
        <v>791</v>
      </c>
    </row>
    <row r="101" spans="1:36" ht="15.75">
      <c r="A101" s="1373" t="s">
        <v>290</v>
      </c>
      <c r="B101" s="1374" t="s">
        <v>614</v>
      </c>
      <c r="C101" s="1418" t="s">
        <v>791</v>
      </c>
      <c r="D101" s="1418" t="s">
        <v>3123</v>
      </c>
      <c r="E101" s="1418" t="s">
        <v>3100</v>
      </c>
      <c r="F101" s="1387" t="s">
        <v>1333</v>
      </c>
      <c r="G101" s="1387" t="s">
        <v>2358</v>
      </c>
      <c r="H101" s="1387" t="s">
        <v>1691</v>
      </c>
      <c r="I101" s="1407" t="s">
        <v>1761</v>
      </c>
      <c r="J101" s="1375" t="s">
        <v>2341</v>
      </c>
      <c r="K101" s="1387" t="s">
        <v>2400</v>
      </c>
      <c r="L101" s="1376" t="s">
        <v>791</v>
      </c>
      <c r="M101" s="1388">
        <v>0.16669999999999999</v>
      </c>
      <c r="N101" s="1388">
        <v>0.5</v>
      </c>
      <c r="O101" s="1377">
        <v>9</v>
      </c>
      <c r="P101" s="1377">
        <v>8</v>
      </c>
      <c r="Q101" s="1378">
        <v>0.88890000000000002</v>
      </c>
      <c r="R101" s="1379" t="s">
        <v>791</v>
      </c>
      <c r="S101" s="1378">
        <v>0.25</v>
      </c>
      <c r="T101" s="1383">
        <v>0.5</v>
      </c>
      <c r="U101" s="121" t="s">
        <v>2341</v>
      </c>
      <c r="V101" s="121" t="s">
        <v>2341</v>
      </c>
      <c r="W101" s="750" t="s">
        <v>2318</v>
      </c>
      <c r="X101" s="1389">
        <v>0.125</v>
      </c>
      <c r="Y101" s="1389">
        <v>0.375</v>
      </c>
      <c r="Z101" s="1389">
        <v>0.375</v>
      </c>
      <c r="AA101" s="1044">
        <v>8</v>
      </c>
      <c r="AB101" s="1044">
        <v>7</v>
      </c>
      <c r="AC101" s="1045">
        <v>0.875</v>
      </c>
      <c r="AD101" s="1045">
        <v>0.1429</v>
      </c>
      <c r="AE101" s="1045">
        <v>0.42859999999999998</v>
      </c>
      <c r="AF101" s="1046">
        <v>0.57140000000000002</v>
      </c>
      <c r="AG101" s="121" t="s">
        <v>791</v>
      </c>
      <c r="AH101" s="131" t="s">
        <v>878</v>
      </c>
      <c r="AI101" s="121" t="s">
        <v>878</v>
      </c>
      <c r="AJ101" s="1545" t="s">
        <v>792</v>
      </c>
    </row>
    <row r="102" spans="1:36" ht="15.75">
      <c r="A102" s="1373" t="s">
        <v>292</v>
      </c>
      <c r="B102" s="1374" t="s">
        <v>615</v>
      </c>
      <c r="C102" s="1943">
        <v>0</v>
      </c>
      <c r="D102" s="1943">
        <v>0</v>
      </c>
      <c r="E102" s="1943">
        <v>0</v>
      </c>
      <c r="F102" s="1387" t="s">
        <v>1333</v>
      </c>
      <c r="G102" s="1387" t="s">
        <v>1333</v>
      </c>
      <c r="H102" s="1387" t="s">
        <v>1333</v>
      </c>
      <c r="I102" s="1407" t="s">
        <v>2358</v>
      </c>
      <c r="J102" s="1375" t="s">
        <v>2358</v>
      </c>
      <c r="K102" s="1387" t="s">
        <v>2318</v>
      </c>
      <c r="L102" s="1376" t="s">
        <v>1450</v>
      </c>
      <c r="M102" s="1376" t="s">
        <v>1450</v>
      </c>
      <c r="N102" s="1376" t="s">
        <v>1450</v>
      </c>
      <c r="O102" s="1377"/>
      <c r="P102" s="1377"/>
      <c r="Q102" s="1378"/>
      <c r="R102" s="1379" t="s">
        <v>791</v>
      </c>
      <c r="S102" s="1379" t="s">
        <v>791</v>
      </c>
      <c r="T102" s="1380" t="s">
        <v>791</v>
      </c>
      <c r="U102" s="121" t="s">
        <v>2358</v>
      </c>
      <c r="V102" s="121" t="s">
        <v>2358</v>
      </c>
      <c r="W102" s="750" t="s">
        <v>2318</v>
      </c>
      <c r="X102" s="1392" t="s">
        <v>791</v>
      </c>
      <c r="Y102" s="1392" t="s">
        <v>791</v>
      </c>
      <c r="Z102" s="1392" t="s">
        <v>791</v>
      </c>
      <c r="AA102" s="1044">
        <v>1</v>
      </c>
      <c r="AB102" s="1044">
        <v>1</v>
      </c>
      <c r="AC102" s="1045">
        <v>1</v>
      </c>
      <c r="AD102" s="1044" t="s">
        <v>791</v>
      </c>
      <c r="AE102" s="1044" t="s">
        <v>791</v>
      </c>
      <c r="AF102" s="1047" t="s">
        <v>791</v>
      </c>
      <c r="AG102" s="131" t="s">
        <v>878</v>
      </c>
      <c r="AH102" s="131" t="s">
        <v>878</v>
      </c>
      <c r="AI102" s="131" t="s">
        <v>878</v>
      </c>
      <c r="AJ102" s="1545" t="s">
        <v>792</v>
      </c>
    </row>
    <row r="103" spans="1:36" ht="15.75">
      <c r="A103" s="1373" t="s">
        <v>294</v>
      </c>
      <c r="B103" s="1374" t="s">
        <v>616</v>
      </c>
      <c r="C103" s="1419" t="s">
        <v>1174</v>
      </c>
      <c r="D103" s="1419" t="s">
        <v>1174</v>
      </c>
      <c r="E103" s="1419" t="s">
        <v>1174</v>
      </c>
      <c r="F103" s="1412" t="s">
        <v>1174</v>
      </c>
      <c r="G103" s="1413" t="s">
        <v>1174</v>
      </c>
      <c r="H103" s="1413" t="s">
        <v>1174</v>
      </c>
      <c r="I103" s="1415" t="s">
        <v>1174</v>
      </c>
      <c r="J103" s="1382" t="s">
        <v>1174</v>
      </c>
      <c r="K103" s="1413" t="s">
        <v>1174</v>
      </c>
      <c r="L103" s="1381" t="s">
        <v>1174</v>
      </c>
      <c r="M103" s="1382" t="s">
        <v>1174</v>
      </c>
      <c r="N103" s="1382" t="s">
        <v>1174</v>
      </c>
      <c r="O103" s="1377"/>
      <c r="P103" s="1377"/>
      <c r="Q103" s="1378"/>
      <c r="R103" s="1379" t="s">
        <v>1174</v>
      </c>
      <c r="S103" s="1378" t="s">
        <v>1174</v>
      </c>
      <c r="T103" s="1383" t="s">
        <v>1174</v>
      </c>
      <c r="U103" s="121"/>
      <c r="V103" s="121"/>
      <c r="W103" s="750"/>
      <c r="X103" s="1391" t="s">
        <v>1174</v>
      </c>
      <c r="Y103" s="1384" t="s">
        <v>1174</v>
      </c>
      <c r="Z103" s="1384" t="s">
        <v>1174</v>
      </c>
      <c r="AA103" s="1538" t="s">
        <v>1174</v>
      </c>
      <c r="AB103" s="1538" t="s">
        <v>1174</v>
      </c>
      <c r="AC103" s="1538" t="s">
        <v>1174</v>
      </c>
      <c r="AD103" s="1538" t="s">
        <v>1174</v>
      </c>
      <c r="AE103" s="1538" t="s">
        <v>1174</v>
      </c>
      <c r="AF103" s="1541" t="s">
        <v>1174</v>
      </c>
      <c r="AG103" s="121" t="s">
        <v>791</v>
      </c>
      <c r="AH103" s="121" t="s">
        <v>791</v>
      </c>
      <c r="AI103" s="121" t="s">
        <v>791</v>
      </c>
      <c r="AJ103" s="1535" t="s">
        <v>791</v>
      </c>
    </row>
    <row r="104" spans="1:36" ht="15.75">
      <c r="A104" s="1373" t="s">
        <v>296</v>
      </c>
      <c r="B104" s="1374" t="s">
        <v>617</v>
      </c>
      <c r="C104" s="1418" t="s">
        <v>3179</v>
      </c>
      <c r="D104" s="1418" t="s">
        <v>2330</v>
      </c>
      <c r="E104" s="1418" t="s">
        <v>3180</v>
      </c>
      <c r="F104" s="1387" t="s">
        <v>1831</v>
      </c>
      <c r="G104" s="1387" t="s">
        <v>1881</v>
      </c>
      <c r="H104" s="1387" t="s">
        <v>2455</v>
      </c>
      <c r="I104" s="1407" t="s">
        <v>2406</v>
      </c>
      <c r="J104" s="1375" t="s">
        <v>2328</v>
      </c>
      <c r="K104" s="1387" t="s">
        <v>3315</v>
      </c>
      <c r="L104" s="1388">
        <v>0.46150000000000002</v>
      </c>
      <c r="M104" s="1388">
        <v>0.6462</v>
      </c>
      <c r="N104" s="1388">
        <v>0.84619999999999995</v>
      </c>
      <c r="O104" s="1377">
        <v>76</v>
      </c>
      <c r="P104" s="1377">
        <v>42</v>
      </c>
      <c r="Q104" s="1378">
        <v>0.55259999999999998</v>
      </c>
      <c r="R104" s="1378">
        <v>0.47620000000000001</v>
      </c>
      <c r="S104" s="1378">
        <v>0.61899999999999999</v>
      </c>
      <c r="T104" s="1383">
        <v>0.71430000000000005</v>
      </c>
      <c r="U104" s="121" t="s">
        <v>2393</v>
      </c>
      <c r="V104" s="121" t="s">
        <v>2372</v>
      </c>
      <c r="W104" s="750" t="s">
        <v>2394</v>
      </c>
      <c r="X104" s="1389">
        <v>0.5</v>
      </c>
      <c r="Y104" s="1389">
        <v>0.55769230769230771</v>
      </c>
      <c r="Z104" s="1389">
        <v>0.69230769230769229</v>
      </c>
      <c r="AA104" s="1044">
        <v>102</v>
      </c>
      <c r="AB104" s="1044">
        <v>80</v>
      </c>
      <c r="AC104" s="1045">
        <v>0.7843</v>
      </c>
      <c r="AD104" s="1045">
        <v>0.47499999999999998</v>
      </c>
      <c r="AE104" s="1045">
        <v>0.71250000000000002</v>
      </c>
      <c r="AF104" s="1046">
        <v>0.875</v>
      </c>
      <c r="AG104" s="121" t="s">
        <v>792</v>
      </c>
      <c r="AH104" s="131" t="s">
        <v>792</v>
      </c>
      <c r="AI104" s="121" t="s">
        <v>792</v>
      </c>
      <c r="AJ104" s="1545" t="s">
        <v>792</v>
      </c>
    </row>
    <row r="105" spans="1:36" ht="15.75">
      <c r="A105" s="1373" t="s">
        <v>298</v>
      </c>
      <c r="B105" s="1374" t="s">
        <v>618</v>
      </c>
      <c r="C105" s="1420" t="s">
        <v>1389</v>
      </c>
      <c r="D105" s="1420" t="s">
        <v>1389</v>
      </c>
      <c r="E105" s="1420" t="s">
        <v>1389</v>
      </c>
      <c r="F105" s="1548" t="s">
        <v>1389</v>
      </c>
      <c r="G105" s="1548" t="s">
        <v>1389</v>
      </c>
      <c r="H105" s="1548" t="s">
        <v>1389</v>
      </c>
      <c r="I105" s="1414" t="s">
        <v>1389</v>
      </c>
      <c r="J105" s="1381" t="s">
        <v>1389</v>
      </c>
      <c r="K105" s="1412" t="s">
        <v>1389</v>
      </c>
      <c r="L105" s="1388" t="s">
        <v>1389</v>
      </c>
      <c r="M105" s="1388" t="s">
        <v>1389</v>
      </c>
      <c r="N105" s="1388" t="s">
        <v>1389</v>
      </c>
      <c r="O105" s="1377"/>
      <c r="P105" s="1377"/>
      <c r="Q105" s="1378"/>
      <c r="R105" s="1378" t="s">
        <v>1389</v>
      </c>
      <c r="S105" s="1378" t="s">
        <v>1389</v>
      </c>
      <c r="T105" s="1383" t="s">
        <v>1389</v>
      </c>
      <c r="U105" s="121"/>
      <c r="V105" s="121"/>
      <c r="W105" s="750"/>
      <c r="X105" s="1384" t="s">
        <v>1389</v>
      </c>
      <c r="Y105" s="1384" t="s">
        <v>1389</v>
      </c>
      <c r="Z105" s="1384" t="s">
        <v>1389</v>
      </c>
      <c r="AA105" s="1538" t="s">
        <v>1389</v>
      </c>
      <c r="AB105" s="1538" t="s">
        <v>1389</v>
      </c>
      <c r="AC105" s="1538" t="s">
        <v>1389</v>
      </c>
      <c r="AD105" s="1538" t="s">
        <v>1389</v>
      </c>
      <c r="AE105" s="1538" t="s">
        <v>1389</v>
      </c>
      <c r="AF105" s="1541" t="s">
        <v>1389</v>
      </c>
      <c r="AG105" s="121" t="s">
        <v>791</v>
      </c>
      <c r="AH105" s="1418" t="s">
        <v>791</v>
      </c>
      <c r="AI105" s="1418" t="s">
        <v>791</v>
      </c>
      <c r="AJ105" s="1535" t="s">
        <v>791</v>
      </c>
    </row>
    <row r="106" spans="1:36" ht="15.75">
      <c r="A106" s="1373" t="s">
        <v>391</v>
      </c>
      <c r="B106" s="1374" t="s">
        <v>619</v>
      </c>
      <c r="C106" s="1419" t="s">
        <v>3135</v>
      </c>
      <c r="D106" s="1419" t="s">
        <v>3104</v>
      </c>
      <c r="E106" s="1419" t="s">
        <v>2363</v>
      </c>
      <c r="F106" s="1387" t="s">
        <v>2358</v>
      </c>
      <c r="G106" s="1387" t="s">
        <v>2322</v>
      </c>
      <c r="H106" s="1387" t="s">
        <v>2345</v>
      </c>
      <c r="I106" s="1407" t="s">
        <v>2341</v>
      </c>
      <c r="J106" s="1381" t="s">
        <v>2337</v>
      </c>
      <c r="K106" s="1387" t="s">
        <v>3102</v>
      </c>
      <c r="L106" s="1381" t="s">
        <v>1389</v>
      </c>
      <c r="M106" s="1381" t="s">
        <v>1389</v>
      </c>
      <c r="N106" s="1381" t="s">
        <v>1389</v>
      </c>
      <c r="O106" s="1377"/>
      <c r="P106" s="1377"/>
      <c r="Q106" s="1378"/>
      <c r="R106" s="1378" t="s">
        <v>1389</v>
      </c>
      <c r="S106" s="1378" t="s">
        <v>1389</v>
      </c>
      <c r="T106" s="1383" t="s">
        <v>1389</v>
      </c>
      <c r="U106" s="121"/>
      <c r="V106" s="121"/>
      <c r="W106" s="750"/>
      <c r="X106" s="1384" t="s">
        <v>1389</v>
      </c>
      <c r="Y106" s="1384" t="s">
        <v>1389</v>
      </c>
      <c r="Z106" s="1384" t="s">
        <v>1389</v>
      </c>
      <c r="AA106" s="1538" t="s">
        <v>1389</v>
      </c>
      <c r="AB106" s="1538" t="s">
        <v>1389</v>
      </c>
      <c r="AC106" s="1538" t="s">
        <v>1389</v>
      </c>
      <c r="AD106" s="1538" t="s">
        <v>1389</v>
      </c>
      <c r="AE106" s="1538" t="s">
        <v>1389</v>
      </c>
      <c r="AF106" s="1541" t="s">
        <v>1389</v>
      </c>
      <c r="AG106" s="121" t="s">
        <v>878</v>
      </c>
      <c r="AH106" s="131" t="s">
        <v>792</v>
      </c>
      <c r="AI106" s="121" t="s">
        <v>792</v>
      </c>
      <c r="AJ106" s="1545" t="s">
        <v>792</v>
      </c>
    </row>
    <row r="107" spans="1:36" ht="15.75">
      <c r="A107" s="1373" t="s">
        <v>393</v>
      </c>
      <c r="B107" s="1374" t="s">
        <v>620</v>
      </c>
      <c r="C107" s="1419" t="s">
        <v>1174</v>
      </c>
      <c r="D107" s="1419" t="s">
        <v>1174</v>
      </c>
      <c r="E107" s="1419" t="s">
        <v>1174</v>
      </c>
      <c r="F107" s="1412" t="s">
        <v>1174</v>
      </c>
      <c r="G107" s="1413" t="s">
        <v>1174</v>
      </c>
      <c r="H107" s="1413" t="s">
        <v>1174</v>
      </c>
      <c r="I107" s="1415" t="s">
        <v>1174</v>
      </c>
      <c r="J107" s="1382" t="s">
        <v>1174</v>
      </c>
      <c r="K107" s="1413" t="s">
        <v>1174</v>
      </c>
      <c r="L107" s="1381" t="s">
        <v>1174</v>
      </c>
      <c r="M107" s="1382" t="s">
        <v>1174</v>
      </c>
      <c r="N107" s="1382" t="s">
        <v>1174</v>
      </c>
      <c r="O107" s="1377"/>
      <c r="P107" s="1377"/>
      <c r="Q107" s="1378"/>
      <c r="R107" s="1378" t="s">
        <v>1174</v>
      </c>
      <c r="S107" s="1378" t="s">
        <v>1174</v>
      </c>
      <c r="T107" s="1383" t="s">
        <v>1174</v>
      </c>
      <c r="U107" s="121"/>
      <c r="V107" s="121"/>
      <c r="W107" s="750"/>
      <c r="X107" s="1384" t="s">
        <v>1174</v>
      </c>
      <c r="Y107" s="1384" t="s">
        <v>1174</v>
      </c>
      <c r="Z107" s="1384" t="s">
        <v>1174</v>
      </c>
      <c r="AA107" s="1538" t="s">
        <v>1174</v>
      </c>
      <c r="AB107" s="1538" t="s">
        <v>1174</v>
      </c>
      <c r="AC107" s="1538" t="s">
        <v>1174</v>
      </c>
      <c r="AD107" s="1538" t="s">
        <v>1174</v>
      </c>
      <c r="AE107" s="1538" t="s">
        <v>1174</v>
      </c>
      <c r="AF107" s="1541" t="s">
        <v>1174</v>
      </c>
      <c r="AG107" s="121" t="s">
        <v>791</v>
      </c>
      <c r="AH107" s="121" t="s">
        <v>791</v>
      </c>
      <c r="AI107" s="121" t="s">
        <v>791</v>
      </c>
      <c r="AJ107" s="1535" t="s">
        <v>791</v>
      </c>
    </row>
    <row r="108" spans="1:36" ht="15.75">
      <c r="A108" s="1373" t="s">
        <v>395</v>
      </c>
      <c r="B108" s="1374" t="s">
        <v>621</v>
      </c>
      <c r="C108" s="1418" t="s">
        <v>3136</v>
      </c>
      <c r="D108" s="1418" t="s">
        <v>3137</v>
      </c>
      <c r="E108" s="1418" t="s">
        <v>3099</v>
      </c>
      <c r="F108" s="1387" t="s">
        <v>2358</v>
      </c>
      <c r="G108" s="1387" t="s">
        <v>1771</v>
      </c>
      <c r="H108" s="1387" t="s">
        <v>1796</v>
      </c>
      <c r="I108" s="1407" t="s">
        <v>1303</v>
      </c>
      <c r="J108" s="1375" t="s">
        <v>1843</v>
      </c>
      <c r="K108" s="1387" t="s">
        <v>3236</v>
      </c>
      <c r="L108" s="1388">
        <v>0.15790000000000001</v>
      </c>
      <c r="M108" s="1388">
        <v>0.36840000000000001</v>
      </c>
      <c r="N108" s="1388">
        <v>0.36840000000000001</v>
      </c>
      <c r="O108" s="1377">
        <v>49</v>
      </c>
      <c r="P108" s="1377">
        <v>30</v>
      </c>
      <c r="Q108" s="1378">
        <v>0.61219999999999997</v>
      </c>
      <c r="R108" s="1378">
        <v>6.6699999999999995E-2</v>
      </c>
      <c r="S108" s="1378">
        <v>0.3</v>
      </c>
      <c r="T108" s="1383">
        <v>0.5333</v>
      </c>
      <c r="U108" s="121" t="s">
        <v>1904</v>
      </c>
      <c r="V108" s="121" t="s">
        <v>1840</v>
      </c>
      <c r="W108" s="750" t="s">
        <v>2395</v>
      </c>
      <c r="X108" s="1389">
        <v>0.12</v>
      </c>
      <c r="Y108" s="1389">
        <v>0.24</v>
      </c>
      <c r="Z108" s="1389">
        <v>0.56000000000000005</v>
      </c>
      <c r="AA108" s="1044">
        <v>46</v>
      </c>
      <c r="AB108" s="1044">
        <v>42</v>
      </c>
      <c r="AC108" s="1045">
        <v>0.91300000000000003</v>
      </c>
      <c r="AD108" s="1045">
        <v>0.1429</v>
      </c>
      <c r="AE108" s="1045">
        <v>0.42859999999999998</v>
      </c>
      <c r="AF108" s="1046">
        <v>0.54759999999999998</v>
      </c>
      <c r="AG108" s="131" t="s">
        <v>878</v>
      </c>
      <c r="AH108" s="121" t="s">
        <v>878</v>
      </c>
      <c r="AI108" s="121" t="s">
        <v>878</v>
      </c>
      <c r="AJ108" s="1545" t="s">
        <v>792</v>
      </c>
    </row>
    <row r="109" spans="1:36" ht="15.75">
      <c r="A109" s="1373" t="s">
        <v>397</v>
      </c>
      <c r="B109" s="1374" t="s">
        <v>622</v>
      </c>
      <c r="C109" s="1418" t="s">
        <v>3097</v>
      </c>
      <c r="D109" s="1418" t="s">
        <v>3098</v>
      </c>
      <c r="E109" s="1418" t="s">
        <v>3099</v>
      </c>
      <c r="F109" s="1387" t="s">
        <v>1771</v>
      </c>
      <c r="G109" s="1387" t="s">
        <v>2429</v>
      </c>
      <c r="H109" s="1387" t="s">
        <v>3363</v>
      </c>
      <c r="I109" s="1407" t="s">
        <v>1289</v>
      </c>
      <c r="J109" s="1375" t="s">
        <v>3385</v>
      </c>
      <c r="K109" s="1387" t="s">
        <v>3291</v>
      </c>
      <c r="L109" s="1388">
        <v>0.36620000000000003</v>
      </c>
      <c r="M109" s="1388">
        <v>0.56340000000000001</v>
      </c>
      <c r="N109" s="1388">
        <v>0.71830000000000005</v>
      </c>
      <c r="O109" s="1377">
        <v>88</v>
      </c>
      <c r="P109" s="1377">
        <v>59</v>
      </c>
      <c r="Q109" s="1378">
        <v>0.67049999999999998</v>
      </c>
      <c r="R109" s="1378">
        <v>0.32200000000000001</v>
      </c>
      <c r="S109" s="1378">
        <v>0.55930000000000002</v>
      </c>
      <c r="T109" s="1383">
        <v>0.69489999999999996</v>
      </c>
      <c r="U109" s="121" t="s">
        <v>2305</v>
      </c>
      <c r="V109" s="121" t="s">
        <v>2385</v>
      </c>
      <c r="W109" s="750" t="s">
        <v>2396</v>
      </c>
      <c r="X109" s="1389">
        <v>0.25490196078431371</v>
      </c>
      <c r="Y109" s="1389">
        <v>0.41176470588235292</v>
      </c>
      <c r="Z109" s="1389">
        <v>0.60784313725490191</v>
      </c>
      <c r="AA109" s="1044">
        <v>82</v>
      </c>
      <c r="AB109" s="1044">
        <v>56</v>
      </c>
      <c r="AC109" s="1045">
        <v>0.68289999999999995</v>
      </c>
      <c r="AD109" s="1045">
        <v>0.21429999999999999</v>
      </c>
      <c r="AE109" s="1045">
        <v>0.57140000000000002</v>
      </c>
      <c r="AF109" s="1046">
        <v>0.64290000000000003</v>
      </c>
      <c r="AG109" s="121" t="s">
        <v>878</v>
      </c>
      <c r="AH109" s="131" t="s">
        <v>792</v>
      </c>
      <c r="AI109" s="121" t="s">
        <v>878</v>
      </c>
      <c r="AJ109" s="1545" t="s">
        <v>792</v>
      </c>
    </row>
    <row r="110" spans="1:36" ht="15.75">
      <c r="A110" s="1373">
        <v>17415</v>
      </c>
      <c r="B110" s="1374" t="s">
        <v>623</v>
      </c>
      <c r="C110" s="1418" t="s">
        <v>3186</v>
      </c>
      <c r="D110" s="1418" t="s">
        <v>3187</v>
      </c>
      <c r="E110" s="1418" t="s">
        <v>3188</v>
      </c>
      <c r="F110" s="1387" t="s">
        <v>1816</v>
      </c>
      <c r="G110" s="1387" t="s">
        <v>2328</v>
      </c>
      <c r="H110" s="1387" t="s">
        <v>3369</v>
      </c>
      <c r="I110" s="1407" t="s">
        <v>3411</v>
      </c>
      <c r="J110" s="1375" t="s">
        <v>1298</v>
      </c>
      <c r="K110" s="1387" t="s">
        <v>3317</v>
      </c>
      <c r="L110" s="1388">
        <v>0.29549999999999998</v>
      </c>
      <c r="M110" s="1388">
        <v>0.43180000000000002</v>
      </c>
      <c r="N110" s="1388">
        <v>0.59089999999999998</v>
      </c>
      <c r="O110" s="1377">
        <v>127</v>
      </c>
      <c r="P110" s="1377">
        <v>62</v>
      </c>
      <c r="Q110" s="1378">
        <v>0.48820000000000002</v>
      </c>
      <c r="R110" s="1378">
        <v>0.129</v>
      </c>
      <c r="S110" s="1378">
        <v>0.3548</v>
      </c>
      <c r="T110" s="1383">
        <v>0.5968</v>
      </c>
      <c r="U110" s="121" t="s">
        <v>2397</v>
      </c>
      <c r="V110" s="121" t="s">
        <v>2393</v>
      </c>
      <c r="W110" s="750" t="s">
        <v>2398</v>
      </c>
      <c r="X110" s="1389">
        <v>0.26506024096385544</v>
      </c>
      <c r="Y110" s="1389">
        <v>0.39759036144578314</v>
      </c>
      <c r="Z110" s="1389">
        <v>0.66265060240963858</v>
      </c>
      <c r="AA110" s="1044">
        <v>191</v>
      </c>
      <c r="AB110" s="1044">
        <v>119</v>
      </c>
      <c r="AC110" s="1045">
        <v>0.623</v>
      </c>
      <c r="AD110" s="1045">
        <v>0.18490000000000001</v>
      </c>
      <c r="AE110" s="1045">
        <v>0.35289999999999999</v>
      </c>
      <c r="AF110" s="1046">
        <v>0.49580000000000002</v>
      </c>
      <c r="AG110" s="121" t="s">
        <v>878</v>
      </c>
      <c r="AH110" s="121" t="s">
        <v>878</v>
      </c>
      <c r="AI110" s="121" t="s">
        <v>878</v>
      </c>
      <c r="AJ110" s="1545" t="s">
        <v>878</v>
      </c>
    </row>
    <row r="111" spans="1:36" ht="15.75">
      <c r="A111" s="1373" t="s">
        <v>418</v>
      </c>
      <c r="B111" s="1374" t="s">
        <v>624</v>
      </c>
      <c r="C111" s="1418" t="s">
        <v>3140</v>
      </c>
      <c r="D111" s="1418" t="s">
        <v>2342</v>
      </c>
      <c r="E111" s="1418" t="s">
        <v>2323</v>
      </c>
      <c r="F111" s="1387" t="s">
        <v>2358</v>
      </c>
      <c r="G111" s="1387" t="s">
        <v>2343</v>
      </c>
      <c r="H111" s="1387" t="s">
        <v>2322</v>
      </c>
      <c r="I111" s="1407" t="s">
        <v>1761</v>
      </c>
      <c r="J111" s="1375" t="s">
        <v>2321</v>
      </c>
      <c r="K111" s="1387" t="s">
        <v>2317</v>
      </c>
      <c r="L111" s="1388">
        <v>0.33329999999999999</v>
      </c>
      <c r="M111" s="1388">
        <v>1</v>
      </c>
      <c r="N111" s="1388">
        <v>1</v>
      </c>
      <c r="O111" s="1377">
        <v>7</v>
      </c>
      <c r="P111" s="1377">
        <v>6</v>
      </c>
      <c r="Q111" s="1378">
        <v>0.85709999999999997</v>
      </c>
      <c r="R111" s="1378">
        <v>0.16669999999999999</v>
      </c>
      <c r="S111" s="1378">
        <v>0.5</v>
      </c>
      <c r="T111" s="1383">
        <v>0.5</v>
      </c>
      <c r="U111" s="121" t="s">
        <v>1771</v>
      </c>
      <c r="V111" s="121" t="s">
        <v>2341</v>
      </c>
      <c r="W111" s="750" t="s">
        <v>2323</v>
      </c>
      <c r="X111" s="1389">
        <v>0.25</v>
      </c>
      <c r="Y111" s="1389">
        <v>0.5</v>
      </c>
      <c r="Z111" s="1389">
        <v>0.75</v>
      </c>
      <c r="AA111" s="1044">
        <v>7</v>
      </c>
      <c r="AB111" s="1044">
        <v>7</v>
      </c>
      <c r="AC111" s="1045">
        <v>1</v>
      </c>
      <c r="AD111" s="1045">
        <v>0.1429</v>
      </c>
      <c r="AE111" s="1045">
        <v>0.42859999999999998</v>
      </c>
      <c r="AF111" s="1046">
        <v>0.71430000000000005</v>
      </c>
      <c r="AG111" s="121" t="s">
        <v>878</v>
      </c>
      <c r="AH111" s="131" t="s">
        <v>792</v>
      </c>
      <c r="AI111" s="121" t="s">
        <v>878</v>
      </c>
      <c r="AJ111" s="1545" t="s">
        <v>878</v>
      </c>
    </row>
    <row r="112" spans="1:36" ht="15.75">
      <c r="A112" s="1373" t="s">
        <v>420</v>
      </c>
      <c r="B112" s="1374" t="s">
        <v>625</v>
      </c>
      <c r="C112" s="1418" t="s">
        <v>3100</v>
      </c>
      <c r="D112" s="1418" t="s">
        <v>3101</v>
      </c>
      <c r="E112" s="1418" t="s">
        <v>3102</v>
      </c>
      <c r="F112" s="1387" t="s">
        <v>1691</v>
      </c>
      <c r="G112" s="1387" t="s">
        <v>2343</v>
      </c>
      <c r="H112" s="1387" t="s">
        <v>2337</v>
      </c>
      <c r="I112" s="1407" t="s">
        <v>1766</v>
      </c>
      <c r="J112" s="1375" t="s">
        <v>2341</v>
      </c>
      <c r="K112" s="1387" t="s">
        <v>2356</v>
      </c>
      <c r="L112" s="1388">
        <v>5.2600000000000001E-2</v>
      </c>
      <c r="M112" s="1388">
        <v>0.31580000000000003</v>
      </c>
      <c r="N112" s="1388">
        <v>0.63160000000000005</v>
      </c>
      <c r="O112" s="1377">
        <v>23</v>
      </c>
      <c r="P112" s="1377">
        <v>9</v>
      </c>
      <c r="Q112" s="1378">
        <v>0.39129999999999998</v>
      </c>
      <c r="R112" s="1379" t="s">
        <v>791</v>
      </c>
      <c r="S112" s="1378">
        <v>0.1111</v>
      </c>
      <c r="T112" s="1383">
        <v>0.33329999999999999</v>
      </c>
      <c r="U112" s="121" t="s">
        <v>1773</v>
      </c>
      <c r="V112" s="121" t="s">
        <v>2345</v>
      </c>
      <c r="W112" s="750" t="s">
        <v>2399</v>
      </c>
      <c r="X112" s="1392" t="s">
        <v>791</v>
      </c>
      <c r="Y112" s="1389">
        <v>0.4</v>
      </c>
      <c r="Z112" s="1389">
        <v>0.4</v>
      </c>
      <c r="AA112" s="1044">
        <v>13</v>
      </c>
      <c r="AB112" s="1044">
        <v>10</v>
      </c>
      <c r="AC112" s="1045">
        <v>0.76919999999999999</v>
      </c>
      <c r="AD112" s="1045">
        <v>0.3</v>
      </c>
      <c r="AE112" s="1045">
        <v>0.3</v>
      </c>
      <c r="AF112" s="1046">
        <v>0.5</v>
      </c>
      <c r="AG112" s="121" t="s">
        <v>878</v>
      </c>
      <c r="AH112" s="121" t="s">
        <v>878</v>
      </c>
      <c r="AI112" s="121" t="s">
        <v>792</v>
      </c>
      <c r="AJ112" s="1545" t="s">
        <v>792</v>
      </c>
    </row>
    <row r="113" spans="1:36" ht="15.75">
      <c r="A113" s="1373" t="s">
        <v>421</v>
      </c>
      <c r="B113" s="1374" t="s">
        <v>626</v>
      </c>
      <c r="C113" s="1418" t="s">
        <v>791</v>
      </c>
      <c r="D113" s="1418" t="s">
        <v>2318</v>
      </c>
      <c r="E113" s="1418" t="s">
        <v>2318</v>
      </c>
      <c r="F113" s="1387" t="s">
        <v>1333</v>
      </c>
      <c r="G113" s="1387" t="s">
        <v>2358</v>
      </c>
      <c r="H113" s="1387" t="s">
        <v>2358</v>
      </c>
      <c r="I113" s="1407" t="s">
        <v>2358</v>
      </c>
      <c r="J113" s="1375" t="s">
        <v>2358</v>
      </c>
      <c r="K113" s="1387" t="s">
        <v>2318</v>
      </c>
      <c r="L113" s="1388">
        <v>0.33329999999999999</v>
      </c>
      <c r="M113" s="1388">
        <v>0.66669999999999996</v>
      </c>
      <c r="N113" s="1388">
        <v>0.66669999999999996</v>
      </c>
      <c r="O113" s="1377">
        <v>7</v>
      </c>
      <c r="P113" s="1377">
        <v>7</v>
      </c>
      <c r="Q113" s="1378">
        <v>1</v>
      </c>
      <c r="R113" s="1378">
        <v>0.1429</v>
      </c>
      <c r="S113" s="1378">
        <v>0.71430000000000005</v>
      </c>
      <c r="T113" s="1383">
        <v>1</v>
      </c>
      <c r="U113" s="121" t="s">
        <v>2343</v>
      </c>
      <c r="V113" s="121" t="s">
        <v>2343</v>
      </c>
      <c r="W113" s="750" t="s">
        <v>2318</v>
      </c>
      <c r="X113" s="1389">
        <v>0.33333333333333331</v>
      </c>
      <c r="Y113" s="1389">
        <v>1</v>
      </c>
      <c r="Z113" s="1389">
        <v>1</v>
      </c>
      <c r="AA113" s="1044">
        <v>3</v>
      </c>
      <c r="AB113" s="1044">
        <v>2</v>
      </c>
      <c r="AC113" s="1045">
        <v>0.66669999999999996</v>
      </c>
      <c r="AD113" s="1044" t="s">
        <v>791</v>
      </c>
      <c r="AE113" s="1045">
        <v>1</v>
      </c>
      <c r="AF113" s="1046">
        <v>1</v>
      </c>
      <c r="AG113" s="121" t="s">
        <v>791</v>
      </c>
      <c r="AH113" s="121" t="s">
        <v>792</v>
      </c>
      <c r="AI113" s="121" t="s">
        <v>792</v>
      </c>
      <c r="AJ113" s="1545" t="s">
        <v>792</v>
      </c>
    </row>
    <row r="114" spans="1:36" ht="15.75">
      <c r="A114" s="1373" t="s">
        <v>245</v>
      </c>
      <c r="B114" s="1374" t="s">
        <v>627</v>
      </c>
      <c r="C114" s="1419" t="s">
        <v>791</v>
      </c>
      <c r="D114" s="1419" t="s">
        <v>2318</v>
      </c>
      <c r="E114" s="1419" t="s">
        <v>2318</v>
      </c>
      <c r="F114" s="1387" t="s">
        <v>1333</v>
      </c>
      <c r="G114" s="1387" t="s">
        <v>2322</v>
      </c>
      <c r="H114" s="1387" t="s">
        <v>2322</v>
      </c>
      <c r="I114" s="1407" t="s">
        <v>2322</v>
      </c>
      <c r="J114" s="1381" t="s">
        <v>2322</v>
      </c>
      <c r="K114" s="1387" t="s">
        <v>2318</v>
      </c>
      <c r="L114" s="1381" t="s">
        <v>1389</v>
      </c>
      <c r="M114" s="1381" t="s">
        <v>1389</v>
      </c>
      <c r="N114" s="1381" t="s">
        <v>1389</v>
      </c>
      <c r="O114" s="1377"/>
      <c r="P114" s="1377"/>
      <c r="Q114" s="1378"/>
      <c r="R114" s="1378" t="s">
        <v>1389</v>
      </c>
      <c r="S114" s="1378" t="s">
        <v>1389</v>
      </c>
      <c r="T114" s="1383" t="s">
        <v>1389</v>
      </c>
      <c r="U114" s="121"/>
      <c r="V114" s="121"/>
      <c r="W114" s="750"/>
      <c r="X114" s="1384" t="s">
        <v>1389</v>
      </c>
      <c r="Y114" s="1384" t="s">
        <v>1389</v>
      </c>
      <c r="Z114" s="1384" t="s">
        <v>1389</v>
      </c>
      <c r="AA114" s="1538" t="s">
        <v>1389</v>
      </c>
      <c r="AB114" s="1538" t="s">
        <v>1389</v>
      </c>
      <c r="AC114" s="1538" t="s">
        <v>1389</v>
      </c>
      <c r="AD114" s="1538" t="s">
        <v>1389</v>
      </c>
      <c r="AE114" s="1538" t="s">
        <v>1389</v>
      </c>
      <c r="AF114" s="1541" t="s">
        <v>1389</v>
      </c>
      <c r="AG114" s="121" t="s">
        <v>791</v>
      </c>
      <c r="AH114" s="121" t="s">
        <v>792</v>
      </c>
      <c r="AI114" s="121" t="s">
        <v>792</v>
      </c>
      <c r="AJ114" s="1545" t="s">
        <v>792</v>
      </c>
    </row>
    <row r="115" spans="1:36" ht="15.75">
      <c r="A115" s="1373" t="s">
        <v>247</v>
      </c>
      <c r="B115" s="1374" t="s">
        <v>629</v>
      </c>
      <c r="C115" s="1418" t="s">
        <v>2352</v>
      </c>
      <c r="D115" s="1418" t="s">
        <v>2352</v>
      </c>
      <c r="E115" s="1418" t="s">
        <v>2352</v>
      </c>
      <c r="F115" s="1387" t="s">
        <v>2358</v>
      </c>
      <c r="G115" s="1387" t="s">
        <v>2358</v>
      </c>
      <c r="H115" s="1387" t="s">
        <v>2358</v>
      </c>
      <c r="I115" s="1407" t="s">
        <v>2343</v>
      </c>
      <c r="J115" s="1375" t="s">
        <v>2343</v>
      </c>
      <c r="K115" s="1387" t="s">
        <v>2318</v>
      </c>
      <c r="L115" s="1388">
        <v>0.25</v>
      </c>
      <c r="M115" s="1388">
        <v>1</v>
      </c>
      <c r="N115" s="1388">
        <v>1</v>
      </c>
      <c r="O115" s="1377">
        <v>3</v>
      </c>
      <c r="P115" s="1377">
        <v>3</v>
      </c>
      <c r="Q115" s="1378">
        <v>1</v>
      </c>
      <c r="R115" s="1378">
        <v>0.33329999999999999</v>
      </c>
      <c r="S115" s="1378">
        <v>0.66669999999999996</v>
      </c>
      <c r="T115" s="1383">
        <v>0.66669999999999996</v>
      </c>
      <c r="U115" s="121" t="s">
        <v>2321</v>
      </c>
      <c r="V115" s="121" t="s">
        <v>2345</v>
      </c>
      <c r="W115" s="750" t="s">
        <v>2389</v>
      </c>
      <c r="X115" s="1389">
        <v>0.8</v>
      </c>
      <c r="Y115" s="1389">
        <v>0.8</v>
      </c>
      <c r="Z115" s="1389">
        <v>0.8</v>
      </c>
      <c r="AA115" s="1044">
        <v>8</v>
      </c>
      <c r="AB115" s="1044">
        <v>8</v>
      </c>
      <c r="AC115" s="1045">
        <v>1</v>
      </c>
      <c r="AD115" s="1045">
        <v>0.5</v>
      </c>
      <c r="AE115" s="1045">
        <v>0.75</v>
      </c>
      <c r="AF115" s="1046">
        <v>1</v>
      </c>
      <c r="AG115" s="121" t="s">
        <v>792</v>
      </c>
      <c r="AH115" s="121" t="s">
        <v>878</v>
      </c>
      <c r="AI115" s="121" t="s">
        <v>878</v>
      </c>
      <c r="AJ115" s="1545" t="s">
        <v>792</v>
      </c>
    </row>
    <row r="116" spans="1:36" ht="15.75">
      <c r="A116" s="1373" t="s">
        <v>66</v>
      </c>
      <c r="B116" s="1374" t="s">
        <v>338</v>
      </c>
      <c r="C116" s="1419" t="s">
        <v>3100</v>
      </c>
      <c r="D116" s="1419" t="s">
        <v>3115</v>
      </c>
      <c r="E116" s="1419" t="s">
        <v>2319</v>
      </c>
      <c r="F116" s="1387" t="s">
        <v>1691</v>
      </c>
      <c r="G116" s="1387" t="s">
        <v>2345</v>
      </c>
      <c r="H116" s="1387" t="s">
        <v>2321</v>
      </c>
      <c r="I116" s="1407" t="s">
        <v>1761</v>
      </c>
      <c r="J116" s="1381" t="s">
        <v>2341</v>
      </c>
      <c r="K116" s="1387" t="s">
        <v>2400</v>
      </c>
      <c r="L116" s="1381" t="s">
        <v>1389</v>
      </c>
      <c r="M116" s="1381" t="s">
        <v>1389</v>
      </c>
      <c r="N116" s="1381" t="s">
        <v>1389</v>
      </c>
      <c r="O116" s="1377"/>
      <c r="P116" s="1377"/>
      <c r="Q116" s="1378"/>
      <c r="R116" s="1378" t="s">
        <v>1389</v>
      </c>
      <c r="S116" s="1378" t="s">
        <v>1389</v>
      </c>
      <c r="T116" s="1383" t="s">
        <v>1389</v>
      </c>
      <c r="U116" s="121"/>
      <c r="V116" s="121"/>
      <c r="W116" s="750"/>
      <c r="X116" s="1384" t="s">
        <v>1389</v>
      </c>
      <c r="Y116" s="1384" t="s">
        <v>1389</v>
      </c>
      <c r="Z116" s="1384" t="s">
        <v>1389</v>
      </c>
      <c r="AA116" s="1384" t="s">
        <v>1389</v>
      </c>
      <c r="AB116" s="1384" t="s">
        <v>1389</v>
      </c>
      <c r="AC116" s="1384" t="s">
        <v>1389</v>
      </c>
      <c r="AD116" s="1384" t="s">
        <v>1389</v>
      </c>
      <c r="AE116" s="1384" t="s">
        <v>1389</v>
      </c>
      <c r="AF116" s="1385" t="s">
        <v>1389</v>
      </c>
      <c r="AG116" s="121" t="s">
        <v>878</v>
      </c>
      <c r="AH116" s="131" t="s">
        <v>792</v>
      </c>
      <c r="AI116" s="121" t="s">
        <v>792</v>
      </c>
      <c r="AJ116" s="1545" t="s">
        <v>792</v>
      </c>
    </row>
    <row r="117" spans="1:36" ht="15.75">
      <c r="A117" s="1373" t="s">
        <v>68</v>
      </c>
      <c r="B117" s="1374" t="s">
        <v>832</v>
      </c>
      <c r="C117" s="1418" t="s">
        <v>791</v>
      </c>
      <c r="D117" s="1418" t="s">
        <v>2342</v>
      </c>
      <c r="E117" s="1418" t="s">
        <v>2318</v>
      </c>
      <c r="F117" s="1387" t="s">
        <v>1333</v>
      </c>
      <c r="G117" s="1387" t="s">
        <v>2358</v>
      </c>
      <c r="H117" s="1387" t="s">
        <v>1691</v>
      </c>
      <c r="I117" s="1407" t="s">
        <v>1691</v>
      </c>
      <c r="J117" s="1375" t="s">
        <v>1691</v>
      </c>
      <c r="K117" s="1387" t="s">
        <v>2318</v>
      </c>
      <c r="L117" s="1376" t="s">
        <v>791</v>
      </c>
      <c r="M117" s="1388">
        <v>1</v>
      </c>
      <c r="N117" s="1388">
        <v>1</v>
      </c>
      <c r="O117" s="1377"/>
      <c r="P117" s="1377"/>
      <c r="Q117" s="1378"/>
      <c r="R117" s="1378" t="s">
        <v>791</v>
      </c>
      <c r="S117" s="1378">
        <v>1</v>
      </c>
      <c r="T117" s="1383">
        <v>1</v>
      </c>
      <c r="U117" s="121"/>
      <c r="V117" s="121"/>
      <c r="W117" s="750"/>
      <c r="X117" s="1376" t="s">
        <v>791</v>
      </c>
      <c r="Y117" s="1376" t="s">
        <v>791</v>
      </c>
      <c r="Z117" s="1376" t="s">
        <v>791</v>
      </c>
      <c r="AA117" s="1048">
        <v>2</v>
      </c>
      <c r="AB117" s="1048">
        <v>2</v>
      </c>
      <c r="AC117" s="1049">
        <v>1</v>
      </c>
      <c r="AD117" s="1049">
        <v>0.5</v>
      </c>
      <c r="AE117" s="1049">
        <v>0.5</v>
      </c>
      <c r="AF117" s="1540">
        <v>1</v>
      </c>
      <c r="AG117" s="121" t="s">
        <v>791</v>
      </c>
      <c r="AH117" s="131" t="s">
        <v>792</v>
      </c>
      <c r="AI117" s="121" t="s">
        <v>792</v>
      </c>
      <c r="AJ117" s="1545" t="s">
        <v>792</v>
      </c>
    </row>
    <row r="118" spans="1:36" ht="15.75">
      <c r="A118" s="1373" t="s">
        <v>69</v>
      </c>
      <c r="B118" s="1374" t="s">
        <v>630</v>
      </c>
      <c r="C118" s="1418" t="s">
        <v>2323</v>
      </c>
      <c r="D118" s="1418" t="s">
        <v>2389</v>
      </c>
      <c r="E118" s="1418" t="s">
        <v>2389</v>
      </c>
      <c r="F118" s="1387" t="s">
        <v>2322</v>
      </c>
      <c r="G118" s="1387" t="s">
        <v>2345</v>
      </c>
      <c r="H118" s="1387" t="s">
        <v>2345</v>
      </c>
      <c r="I118" s="1407" t="s">
        <v>2341</v>
      </c>
      <c r="J118" s="1375" t="s">
        <v>2321</v>
      </c>
      <c r="K118" s="1387" t="s">
        <v>2319</v>
      </c>
      <c r="L118" s="1376" t="s">
        <v>791</v>
      </c>
      <c r="M118" s="1388">
        <v>0.25</v>
      </c>
      <c r="N118" s="1388">
        <v>0.5</v>
      </c>
      <c r="O118" s="1377">
        <v>3</v>
      </c>
      <c r="P118" s="1377">
        <v>2</v>
      </c>
      <c r="Q118" s="1378">
        <v>0.66669999999999996</v>
      </c>
      <c r="R118" s="1378">
        <v>0.5</v>
      </c>
      <c r="S118" s="1378">
        <v>1</v>
      </c>
      <c r="T118" s="1383">
        <v>1</v>
      </c>
      <c r="U118" s="121" t="s">
        <v>1691</v>
      </c>
      <c r="V118" s="121" t="s">
        <v>2358</v>
      </c>
      <c r="W118" s="750" t="s">
        <v>2342</v>
      </c>
      <c r="X118" s="1392" t="s">
        <v>791</v>
      </c>
      <c r="Y118" s="1389">
        <v>1</v>
      </c>
      <c r="Z118" s="1389">
        <v>1</v>
      </c>
      <c r="AA118" s="1048">
        <v>13</v>
      </c>
      <c r="AB118" s="1048">
        <v>9</v>
      </c>
      <c r="AC118" s="1049">
        <v>0.69230000000000003</v>
      </c>
      <c r="AD118" s="1049">
        <v>0.22220000000000001</v>
      </c>
      <c r="AE118" s="1049">
        <v>0.55559999999999998</v>
      </c>
      <c r="AF118" s="1540">
        <v>0.88890000000000002</v>
      </c>
      <c r="AG118" s="121" t="s">
        <v>792</v>
      </c>
      <c r="AH118" s="131" t="s">
        <v>792</v>
      </c>
      <c r="AI118" s="121" t="s">
        <v>792</v>
      </c>
      <c r="AJ118" s="1545" t="s">
        <v>792</v>
      </c>
    </row>
    <row r="119" spans="1:36" ht="15.75">
      <c r="A119" s="1373" t="s">
        <v>189</v>
      </c>
      <c r="B119" s="1374" t="s">
        <v>826</v>
      </c>
      <c r="C119" s="1419" t="s">
        <v>1389</v>
      </c>
      <c r="D119" s="1419" t="s">
        <v>1389</v>
      </c>
      <c r="E119" s="1419" t="s">
        <v>1389</v>
      </c>
      <c r="F119" s="1412" t="s">
        <v>1389</v>
      </c>
      <c r="G119" s="1412" t="s">
        <v>1389</v>
      </c>
      <c r="H119" s="1412" t="s">
        <v>1389</v>
      </c>
      <c r="I119" s="1414" t="s">
        <v>1389</v>
      </c>
      <c r="J119" s="1381" t="s">
        <v>1389</v>
      </c>
      <c r="K119" s="1412" t="s">
        <v>1389</v>
      </c>
      <c r="L119" s="1381" t="s">
        <v>1389</v>
      </c>
      <c r="M119" s="1381" t="s">
        <v>1389</v>
      </c>
      <c r="N119" s="1381" t="s">
        <v>1389</v>
      </c>
      <c r="O119" s="1377"/>
      <c r="P119" s="1377"/>
      <c r="Q119" s="1378"/>
      <c r="R119" s="1378" t="s">
        <v>1389</v>
      </c>
      <c r="S119" s="1378" t="s">
        <v>1389</v>
      </c>
      <c r="T119" s="1383" t="s">
        <v>1389</v>
      </c>
      <c r="U119" s="121"/>
      <c r="V119" s="121"/>
      <c r="W119" s="750"/>
      <c r="X119" s="1384" t="s">
        <v>1389</v>
      </c>
      <c r="Y119" s="1384" t="s">
        <v>1389</v>
      </c>
      <c r="Z119" s="1384" t="s">
        <v>1389</v>
      </c>
      <c r="AA119" s="1538" t="s">
        <v>1389</v>
      </c>
      <c r="AB119" s="1538" t="s">
        <v>1389</v>
      </c>
      <c r="AC119" s="1538" t="s">
        <v>1389</v>
      </c>
      <c r="AD119" s="1538" t="s">
        <v>1389</v>
      </c>
      <c r="AE119" s="1538" t="s">
        <v>1389</v>
      </c>
      <c r="AF119" s="1541" t="s">
        <v>1389</v>
      </c>
      <c r="AG119" s="121" t="s">
        <v>791</v>
      </c>
      <c r="AH119" s="1418" t="s">
        <v>791</v>
      </c>
      <c r="AI119" s="1418" t="s">
        <v>791</v>
      </c>
      <c r="AJ119" s="1535" t="s">
        <v>791</v>
      </c>
    </row>
    <row r="120" spans="1:36" ht="15.75">
      <c r="A120" s="1373" t="s">
        <v>71</v>
      </c>
      <c r="B120" s="1374" t="s">
        <v>631</v>
      </c>
      <c r="C120" s="1418" t="s">
        <v>3241</v>
      </c>
      <c r="D120" s="1418" t="s">
        <v>3104</v>
      </c>
      <c r="E120" s="1418" t="s">
        <v>2319</v>
      </c>
      <c r="F120" s="1387" t="s">
        <v>2321</v>
      </c>
      <c r="G120" s="1387" t="s">
        <v>1796</v>
      </c>
      <c r="H120" s="1387" t="s">
        <v>1309</v>
      </c>
      <c r="I120" s="1407" t="s">
        <v>2372</v>
      </c>
      <c r="J120" s="1375" t="s">
        <v>1852</v>
      </c>
      <c r="K120" s="1387" t="s">
        <v>3319</v>
      </c>
      <c r="L120" s="1388">
        <v>0.40739999999999998</v>
      </c>
      <c r="M120" s="1388">
        <v>0.51849999999999996</v>
      </c>
      <c r="N120" s="1388">
        <v>0.81479999999999997</v>
      </c>
      <c r="O120" s="1377">
        <v>43</v>
      </c>
      <c r="P120" s="1377">
        <v>19</v>
      </c>
      <c r="Q120" s="1378">
        <v>0.44190000000000002</v>
      </c>
      <c r="R120" s="1378">
        <v>0.15790000000000001</v>
      </c>
      <c r="S120" s="1378">
        <v>0.36840000000000001</v>
      </c>
      <c r="T120" s="1383">
        <v>0.68420000000000003</v>
      </c>
      <c r="U120" s="121" t="s">
        <v>2328</v>
      </c>
      <c r="V120" s="121" t="s">
        <v>1881</v>
      </c>
      <c r="W120" s="750" t="s">
        <v>2330</v>
      </c>
      <c r="X120" s="1389">
        <v>9.0909090909090912E-2</v>
      </c>
      <c r="Y120" s="1389">
        <v>0.24242424242424243</v>
      </c>
      <c r="Z120" s="1389">
        <v>0.54545454545454541</v>
      </c>
      <c r="AA120" s="1044">
        <v>46</v>
      </c>
      <c r="AB120" s="1044">
        <v>31</v>
      </c>
      <c r="AC120" s="1045">
        <v>0.67390000000000005</v>
      </c>
      <c r="AD120" s="1045">
        <v>0.2903</v>
      </c>
      <c r="AE120" s="1045">
        <v>0.7419</v>
      </c>
      <c r="AF120" s="1046">
        <v>0.8387</v>
      </c>
      <c r="AG120" s="121" t="s">
        <v>878</v>
      </c>
      <c r="AH120" s="131" t="s">
        <v>792</v>
      </c>
      <c r="AI120" s="121" t="s">
        <v>792</v>
      </c>
      <c r="AJ120" s="1545" t="s">
        <v>878</v>
      </c>
    </row>
    <row r="121" spans="1:36" ht="15.75">
      <c r="A121" s="1373" t="s">
        <v>73</v>
      </c>
      <c r="B121" s="1374" t="s">
        <v>632</v>
      </c>
      <c r="C121" s="1418" t="s">
        <v>3183</v>
      </c>
      <c r="D121" s="1418" t="s">
        <v>3184</v>
      </c>
      <c r="E121" s="1418" t="s">
        <v>3185</v>
      </c>
      <c r="F121" s="1387" t="s">
        <v>3368</v>
      </c>
      <c r="G121" s="1387" t="s">
        <v>1716</v>
      </c>
      <c r="H121" s="1387" t="s">
        <v>2381</v>
      </c>
      <c r="I121" s="1407" t="s">
        <v>3410</v>
      </c>
      <c r="J121" s="1375" t="s">
        <v>3393</v>
      </c>
      <c r="K121" s="1387" t="s">
        <v>3316</v>
      </c>
      <c r="L121" s="1388">
        <v>0.48909999999999998</v>
      </c>
      <c r="M121" s="1388">
        <v>0.60870000000000002</v>
      </c>
      <c r="N121" s="1388">
        <v>0.8478</v>
      </c>
      <c r="O121" s="1377">
        <v>227</v>
      </c>
      <c r="P121" s="1377">
        <v>140</v>
      </c>
      <c r="Q121" s="1378">
        <v>0.61670000000000003</v>
      </c>
      <c r="R121" s="1378">
        <v>0.47860000000000003</v>
      </c>
      <c r="S121" s="1378">
        <v>0.69289999999999996</v>
      </c>
      <c r="T121" s="1383">
        <v>0.82140000000000002</v>
      </c>
      <c r="U121" s="121" t="s">
        <v>2401</v>
      </c>
      <c r="V121" s="121" t="s">
        <v>2402</v>
      </c>
      <c r="W121" s="750" t="s">
        <v>2375</v>
      </c>
      <c r="X121" s="1389">
        <v>0.54074074074074074</v>
      </c>
      <c r="Y121" s="1389">
        <v>0.66666666666666663</v>
      </c>
      <c r="Z121" s="1389">
        <v>0.94074074074074077</v>
      </c>
      <c r="AA121" s="1044">
        <v>139</v>
      </c>
      <c r="AB121" s="1044">
        <v>95</v>
      </c>
      <c r="AC121" s="1045">
        <v>0.6835</v>
      </c>
      <c r="AD121" s="1045">
        <v>0.56840000000000002</v>
      </c>
      <c r="AE121" s="1045">
        <v>0.8</v>
      </c>
      <c r="AF121" s="1046">
        <v>0.90529999999999999</v>
      </c>
      <c r="AG121" s="121" t="s">
        <v>792</v>
      </c>
      <c r="AH121" s="131" t="s">
        <v>792</v>
      </c>
      <c r="AI121" s="121" t="s">
        <v>792</v>
      </c>
      <c r="AJ121" s="1545" t="s">
        <v>792</v>
      </c>
    </row>
    <row r="122" spans="1:36" ht="15.75">
      <c r="A122" s="1373" t="s">
        <v>1107</v>
      </c>
      <c r="B122" s="1374" t="s">
        <v>633</v>
      </c>
      <c r="C122" s="1418" t="s">
        <v>3113</v>
      </c>
      <c r="D122" s="1418" t="s">
        <v>2323</v>
      </c>
      <c r="E122" s="1418" t="s">
        <v>2323</v>
      </c>
      <c r="F122" s="1387" t="s">
        <v>1691</v>
      </c>
      <c r="G122" s="1387" t="s">
        <v>1761</v>
      </c>
      <c r="H122" s="1387" t="s">
        <v>1761</v>
      </c>
      <c r="I122" s="1407" t="s">
        <v>1309</v>
      </c>
      <c r="J122" s="1375" t="s">
        <v>1793</v>
      </c>
      <c r="K122" s="1387" t="s">
        <v>2363</v>
      </c>
      <c r="L122" s="1388">
        <v>0.2727</v>
      </c>
      <c r="M122" s="1388">
        <v>0.45450000000000002</v>
      </c>
      <c r="N122" s="1388">
        <v>0.72729999999999995</v>
      </c>
      <c r="O122" s="1377">
        <v>10</v>
      </c>
      <c r="P122" s="1377">
        <v>3</v>
      </c>
      <c r="Q122" s="1378">
        <v>0.3</v>
      </c>
      <c r="R122" s="1379" t="s">
        <v>791</v>
      </c>
      <c r="S122" s="1378">
        <v>0.66669999999999996</v>
      </c>
      <c r="T122" s="1383">
        <v>0.66669999999999996</v>
      </c>
      <c r="U122" s="121" t="s">
        <v>1305</v>
      </c>
      <c r="V122" s="121" t="s">
        <v>2336</v>
      </c>
      <c r="W122" s="750" t="s">
        <v>2342</v>
      </c>
      <c r="X122" s="1392" t="s">
        <v>791</v>
      </c>
      <c r="Y122" s="1389">
        <v>0.44444444444444442</v>
      </c>
      <c r="Z122" s="1389">
        <v>0.44444444444444442</v>
      </c>
      <c r="AA122" s="1048">
        <v>10</v>
      </c>
      <c r="AB122" s="1048">
        <v>4</v>
      </c>
      <c r="AC122" s="1049">
        <v>0.4</v>
      </c>
      <c r="AD122" s="1049">
        <v>0.5</v>
      </c>
      <c r="AE122" s="1049">
        <v>1</v>
      </c>
      <c r="AF122" s="1540">
        <v>1</v>
      </c>
      <c r="AG122" s="121" t="s">
        <v>878</v>
      </c>
      <c r="AH122" s="131" t="s">
        <v>792</v>
      </c>
      <c r="AI122" s="121" t="s">
        <v>878</v>
      </c>
      <c r="AJ122" s="1545" t="s">
        <v>792</v>
      </c>
    </row>
    <row r="123" spans="1:36" ht="15.75">
      <c r="A123" s="1373" t="s">
        <v>1109</v>
      </c>
      <c r="B123" s="1374" t="s">
        <v>634</v>
      </c>
      <c r="C123" s="1419" t="s">
        <v>1174</v>
      </c>
      <c r="D123" s="1419" t="s">
        <v>1174</v>
      </c>
      <c r="E123" s="1419" t="s">
        <v>1174</v>
      </c>
      <c r="F123" s="1412" t="s">
        <v>1174</v>
      </c>
      <c r="G123" s="1413" t="s">
        <v>1174</v>
      </c>
      <c r="H123" s="1413" t="s">
        <v>1174</v>
      </c>
      <c r="I123" s="1415" t="s">
        <v>1174</v>
      </c>
      <c r="J123" s="1382" t="s">
        <v>1174</v>
      </c>
      <c r="K123" s="1413" t="s">
        <v>1174</v>
      </c>
      <c r="L123" s="1381" t="s">
        <v>1174</v>
      </c>
      <c r="M123" s="1382" t="s">
        <v>1174</v>
      </c>
      <c r="N123" s="1382" t="s">
        <v>1174</v>
      </c>
      <c r="O123" s="1377"/>
      <c r="P123" s="1377"/>
      <c r="Q123" s="1378"/>
      <c r="R123" s="1379" t="s">
        <v>1174</v>
      </c>
      <c r="S123" s="1378" t="s">
        <v>1174</v>
      </c>
      <c r="T123" s="1383" t="s">
        <v>1174</v>
      </c>
      <c r="U123" s="121"/>
      <c r="V123" s="121"/>
      <c r="W123" s="750"/>
      <c r="X123" s="1391" t="s">
        <v>1174</v>
      </c>
      <c r="Y123" s="1384" t="s">
        <v>1174</v>
      </c>
      <c r="Z123" s="1384" t="s">
        <v>1174</v>
      </c>
      <c r="AA123" s="1384" t="s">
        <v>1174</v>
      </c>
      <c r="AB123" s="1384" t="s">
        <v>1174</v>
      </c>
      <c r="AC123" s="1384" t="s">
        <v>1174</v>
      </c>
      <c r="AD123" s="1384" t="s">
        <v>1174</v>
      </c>
      <c r="AE123" s="1384" t="s">
        <v>1174</v>
      </c>
      <c r="AF123" s="1385" t="s">
        <v>1174</v>
      </c>
      <c r="AG123" s="121" t="s">
        <v>791</v>
      </c>
      <c r="AH123" s="121" t="s">
        <v>791</v>
      </c>
      <c r="AI123" s="121" t="s">
        <v>791</v>
      </c>
      <c r="AJ123" s="1535" t="s">
        <v>791</v>
      </c>
    </row>
    <row r="124" spans="1:36" ht="15.75">
      <c r="A124" s="1373" t="s">
        <v>401</v>
      </c>
      <c r="B124" s="1374" t="s">
        <v>635</v>
      </c>
      <c r="C124" s="1418" t="s">
        <v>3108</v>
      </c>
      <c r="D124" s="1418" t="s">
        <v>2317</v>
      </c>
      <c r="E124" s="1418" t="s">
        <v>2400</v>
      </c>
      <c r="F124" s="1387" t="s">
        <v>2358</v>
      </c>
      <c r="G124" s="1387" t="s">
        <v>2343</v>
      </c>
      <c r="H124" s="1387" t="s">
        <v>2322</v>
      </c>
      <c r="I124" s="1407" t="s">
        <v>2345</v>
      </c>
      <c r="J124" s="1375" t="s">
        <v>2345</v>
      </c>
      <c r="K124" s="1387" t="s">
        <v>2318</v>
      </c>
      <c r="L124" s="1376" t="s">
        <v>791</v>
      </c>
      <c r="M124" s="1388">
        <v>1</v>
      </c>
      <c r="N124" s="1388">
        <v>1</v>
      </c>
      <c r="O124" s="1377">
        <v>5</v>
      </c>
      <c r="P124" s="1377">
        <v>5</v>
      </c>
      <c r="Q124" s="1378">
        <v>1</v>
      </c>
      <c r="R124" s="1379" t="s">
        <v>791</v>
      </c>
      <c r="S124" s="1378">
        <v>0.4</v>
      </c>
      <c r="T124" s="1383">
        <v>0.6</v>
      </c>
      <c r="U124" s="121" t="s">
        <v>2345</v>
      </c>
      <c r="V124" s="121" t="s">
        <v>2345</v>
      </c>
      <c r="W124" s="750" t="s">
        <v>2318</v>
      </c>
      <c r="X124" s="1389">
        <v>0.2</v>
      </c>
      <c r="Y124" s="1389">
        <v>0.4</v>
      </c>
      <c r="Z124" s="1389">
        <v>0.6</v>
      </c>
      <c r="AA124" s="1048">
        <v>6</v>
      </c>
      <c r="AB124" s="1048">
        <v>6</v>
      </c>
      <c r="AC124" s="1049">
        <v>1</v>
      </c>
      <c r="AD124" s="1048" t="s">
        <v>791</v>
      </c>
      <c r="AE124" s="1049">
        <v>0.33329999999999999</v>
      </c>
      <c r="AF124" s="1540">
        <v>0.83330000000000004</v>
      </c>
      <c r="AG124" s="121" t="s">
        <v>878</v>
      </c>
      <c r="AH124" s="131" t="s">
        <v>792</v>
      </c>
      <c r="AI124" s="121" t="s">
        <v>792</v>
      </c>
      <c r="AJ124" s="1545" t="s">
        <v>792</v>
      </c>
    </row>
    <row r="125" spans="1:36">
      <c r="A125" s="220"/>
      <c r="B125" s="1411" t="s">
        <v>2473</v>
      </c>
      <c r="C125" s="1411" t="s">
        <v>3355</v>
      </c>
      <c r="D125" s="1411" t="s">
        <v>3356</v>
      </c>
      <c r="E125" s="1411" t="s">
        <v>3357</v>
      </c>
      <c r="F125" s="1387" t="s">
        <v>3379</v>
      </c>
      <c r="G125" s="1387" t="s">
        <v>3380</v>
      </c>
      <c r="H125" s="1387" t="s">
        <v>3381</v>
      </c>
      <c r="I125" s="1407" t="s">
        <v>3388</v>
      </c>
      <c r="J125" s="1411" t="s">
        <v>3398</v>
      </c>
      <c r="K125" s="1387" t="s">
        <v>3351</v>
      </c>
      <c r="L125" s="1937"/>
      <c r="M125" s="1937"/>
      <c r="N125" s="1937"/>
      <c r="O125" s="1939"/>
      <c r="P125" s="1939"/>
      <c r="Q125" s="1939"/>
      <c r="R125" s="1939"/>
      <c r="S125" s="1939"/>
      <c r="T125" s="1941"/>
      <c r="U125" s="121" t="s">
        <v>2470</v>
      </c>
      <c r="V125" s="121" t="s">
        <v>2471</v>
      </c>
      <c r="W125" s="750" t="s">
        <v>2472</v>
      </c>
      <c r="X125" s="1389">
        <v>0.27015825169555391</v>
      </c>
      <c r="Y125" s="1389">
        <v>0.46345139412207986</v>
      </c>
      <c r="Z125" s="1389">
        <v>0.6488319517709118</v>
      </c>
      <c r="AA125" s="1048">
        <v>2557</v>
      </c>
      <c r="AB125" s="1048">
        <v>1897</v>
      </c>
      <c r="AC125" s="1049">
        <v>0.7419</v>
      </c>
      <c r="AD125" s="1049">
        <v>0.2225</v>
      </c>
      <c r="AE125" s="1049">
        <v>0.52710000000000001</v>
      </c>
      <c r="AF125" s="1540">
        <v>0.66</v>
      </c>
      <c r="AG125" s="121" t="s">
        <v>878</v>
      </c>
      <c r="AH125" s="131" t="s">
        <v>792</v>
      </c>
      <c r="AI125" s="121" t="s">
        <v>792</v>
      </c>
      <c r="AJ125" s="1545" t="s">
        <v>792</v>
      </c>
    </row>
    <row r="126" spans="1:36">
      <c r="A126" s="220"/>
      <c r="B126" s="1411" t="s">
        <v>2477</v>
      </c>
      <c r="C126" s="1411" t="s">
        <v>3358</v>
      </c>
      <c r="D126" s="1411" t="s">
        <v>3359</v>
      </c>
      <c r="E126" s="1411" t="s">
        <v>3360</v>
      </c>
      <c r="F126" s="1387" t="s">
        <v>3382</v>
      </c>
      <c r="G126" s="1387" t="s">
        <v>3383</v>
      </c>
      <c r="H126" s="1387" t="s">
        <v>3384</v>
      </c>
      <c r="I126" s="1407" t="s">
        <v>3389</v>
      </c>
      <c r="J126" s="1411" t="s">
        <v>3397</v>
      </c>
      <c r="K126" s="1387" t="s">
        <v>3352</v>
      </c>
      <c r="L126" s="121"/>
      <c r="M126" s="121"/>
      <c r="N126" s="121"/>
      <c r="O126" s="1939"/>
      <c r="P126" s="1939"/>
      <c r="Q126" s="1939"/>
      <c r="R126" s="1939"/>
      <c r="S126" s="1939"/>
      <c r="T126" s="1941"/>
      <c r="U126" s="121" t="s">
        <v>2478</v>
      </c>
      <c r="V126" s="121" t="s">
        <v>1806</v>
      </c>
      <c r="W126" s="750" t="s">
        <v>2479</v>
      </c>
      <c r="X126" s="1389">
        <v>0.21621621621621623</v>
      </c>
      <c r="Y126" s="1389">
        <v>0.49140049140049141</v>
      </c>
      <c r="Z126" s="1389">
        <v>0.65601965601965606</v>
      </c>
      <c r="AA126" s="1048">
        <v>598</v>
      </c>
      <c r="AB126" s="1048">
        <v>492</v>
      </c>
      <c r="AC126" s="1049">
        <v>0.82269999999999999</v>
      </c>
      <c r="AD126" s="1049">
        <v>0.20119999999999999</v>
      </c>
      <c r="AE126" s="1049">
        <v>0.51829999999999998</v>
      </c>
      <c r="AF126" s="1540">
        <v>0.68700000000000006</v>
      </c>
      <c r="AG126" s="121" t="s">
        <v>878</v>
      </c>
      <c r="AH126" s="131" t="s">
        <v>792</v>
      </c>
      <c r="AI126" s="121" t="s">
        <v>878</v>
      </c>
      <c r="AJ126" s="1545" t="s">
        <v>792</v>
      </c>
    </row>
    <row r="127" spans="1:36">
      <c r="A127" s="220"/>
      <c r="B127" s="1411" t="s">
        <v>2480</v>
      </c>
      <c r="C127" s="1411" t="s">
        <v>3122</v>
      </c>
      <c r="D127" s="1411" t="s">
        <v>3361</v>
      </c>
      <c r="E127" s="1411" t="s">
        <v>3362</v>
      </c>
      <c r="F127" s="1387" t="s">
        <v>1857</v>
      </c>
      <c r="G127" s="1387" t="s">
        <v>2377</v>
      </c>
      <c r="H127" s="1387" t="s">
        <v>3385</v>
      </c>
      <c r="I127" s="1407" t="s">
        <v>1292</v>
      </c>
      <c r="J127" s="1411" t="s">
        <v>1295</v>
      </c>
      <c r="K127" s="1387" t="s">
        <v>2419</v>
      </c>
      <c r="L127" s="121"/>
      <c r="M127" s="121"/>
      <c r="N127" s="121"/>
      <c r="O127" s="1939"/>
      <c r="P127" s="1939"/>
      <c r="Q127" s="1939"/>
      <c r="R127" s="1939"/>
      <c r="S127" s="1939"/>
      <c r="T127" s="1941"/>
      <c r="U127" s="121" t="s">
        <v>2474</v>
      </c>
      <c r="V127" s="121" t="s">
        <v>2475</v>
      </c>
      <c r="W127" s="750" t="s">
        <v>2476</v>
      </c>
      <c r="X127" s="1389">
        <v>0.22745320476460579</v>
      </c>
      <c r="Y127" s="1389">
        <v>0.49177538287010775</v>
      </c>
      <c r="Z127" s="1389">
        <v>0.67271695972773682</v>
      </c>
      <c r="AA127" s="1048">
        <v>130</v>
      </c>
      <c r="AB127" s="1048">
        <v>121</v>
      </c>
      <c r="AC127" s="1049">
        <v>0.93079999999999996</v>
      </c>
      <c r="AD127" s="1049">
        <v>0.28100000000000003</v>
      </c>
      <c r="AE127" s="1049">
        <v>0.60329999999999995</v>
      </c>
      <c r="AF127" s="1540">
        <v>0.70250000000000001</v>
      </c>
      <c r="AG127" s="121" t="s">
        <v>792</v>
      </c>
      <c r="AH127" s="131" t="s">
        <v>792</v>
      </c>
      <c r="AI127" s="121" t="s">
        <v>792</v>
      </c>
      <c r="AJ127" s="1545" t="s">
        <v>792</v>
      </c>
    </row>
    <row r="128" spans="1:36">
      <c r="A128" s="220"/>
      <c r="B128" s="1411" t="s">
        <v>2469</v>
      </c>
      <c r="C128" s="1411" t="s">
        <v>3131</v>
      </c>
      <c r="D128" s="1411" t="s">
        <v>3353</v>
      </c>
      <c r="E128" s="1411" t="s">
        <v>3354</v>
      </c>
      <c r="F128" s="1387" t="s">
        <v>3376</v>
      </c>
      <c r="G128" s="1387" t="s">
        <v>3377</v>
      </c>
      <c r="H128" s="1387" t="s">
        <v>3378</v>
      </c>
      <c r="I128" s="1407" t="s">
        <v>3387</v>
      </c>
      <c r="J128" s="1411" t="s">
        <v>3399</v>
      </c>
      <c r="K128" s="1387" t="s">
        <v>3350</v>
      </c>
      <c r="L128" s="121"/>
      <c r="M128" s="121"/>
      <c r="N128" s="121"/>
      <c r="O128" s="1939"/>
      <c r="P128" s="1939"/>
      <c r="Q128" s="1939"/>
      <c r="R128" s="1939"/>
      <c r="S128" s="1939"/>
      <c r="T128" s="1941"/>
      <c r="U128" s="121" t="s">
        <v>1295</v>
      </c>
      <c r="V128" s="121" t="s">
        <v>1584</v>
      </c>
      <c r="W128" s="750" t="s">
        <v>2434</v>
      </c>
      <c r="X128" s="1389">
        <v>0.23469387755102042</v>
      </c>
      <c r="Y128" s="1389">
        <v>0.45918367346938777</v>
      </c>
      <c r="Z128" s="1389">
        <v>0.62244897959183676</v>
      </c>
      <c r="AA128" s="1048">
        <v>3893</v>
      </c>
      <c r="AB128" s="1048">
        <v>2838</v>
      </c>
      <c r="AC128" s="1049">
        <v>0.72899999999999998</v>
      </c>
      <c r="AD128" s="1049">
        <v>0.25230000000000002</v>
      </c>
      <c r="AE128" s="1049">
        <v>0.51519999999999999</v>
      </c>
      <c r="AF128" s="1540">
        <v>0.63849999999999996</v>
      </c>
      <c r="AG128" s="121" t="s">
        <v>878</v>
      </c>
      <c r="AH128" s="131" t="s">
        <v>792</v>
      </c>
      <c r="AI128" s="131" t="s">
        <v>792</v>
      </c>
      <c r="AJ128" s="1545" t="s">
        <v>792</v>
      </c>
    </row>
    <row r="129" spans="1:36" ht="15.75">
      <c r="A129" s="1373" t="s">
        <v>403</v>
      </c>
      <c r="B129" s="1374" t="s">
        <v>636</v>
      </c>
      <c r="C129" s="1420" t="s">
        <v>1450</v>
      </c>
      <c r="D129" s="1420" t="s">
        <v>1450</v>
      </c>
      <c r="E129" s="1420" t="s">
        <v>1450</v>
      </c>
      <c r="F129" s="1417" t="s">
        <v>1450</v>
      </c>
      <c r="G129" s="1417" t="s">
        <v>1450</v>
      </c>
      <c r="H129" s="1417" t="s">
        <v>1450</v>
      </c>
      <c r="I129" s="1416" t="s">
        <v>1450</v>
      </c>
      <c r="J129" s="1376" t="s">
        <v>1450</v>
      </c>
      <c r="K129" s="1417" t="s">
        <v>1450</v>
      </c>
      <c r="L129" s="1376" t="s">
        <v>1450</v>
      </c>
      <c r="M129" s="1376" t="s">
        <v>1450</v>
      </c>
      <c r="N129" s="1376" t="s">
        <v>1450</v>
      </c>
      <c r="O129" s="1377"/>
      <c r="P129" s="1377"/>
      <c r="Q129" s="1378"/>
      <c r="R129" s="1379" t="s">
        <v>791</v>
      </c>
      <c r="S129" s="1379" t="s">
        <v>791</v>
      </c>
      <c r="T129" s="1380" t="s">
        <v>791</v>
      </c>
      <c r="U129" s="121"/>
      <c r="V129" s="121"/>
      <c r="W129" s="750"/>
      <c r="X129" s="1376" t="s">
        <v>791</v>
      </c>
      <c r="Y129" s="1376" t="s">
        <v>791</v>
      </c>
      <c r="Z129" s="1376" t="s">
        <v>791</v>
      </c>
      <c r="AA129" s="1376" t="s">
        <v>791</v>
      </c>
      <c r="AB129" s="1376" t="s">
        <v>791</v>
      </c>
      <c r="AC129" s="1376" t="s">
        <v>791</v>
      </c>
      <c r="AD129" s="1376" t="s">
        <v>791</v>
      </c>
      <c r="AE129" s="1376" t="s">
        <v>791</v>
      </c>
      <c r="AF129" s="1390" t="s">
        <v>791</v>
      </c>
      <c r="AG129" s="121" t="s">
        <v>791</v>
      </c>
      <c r="AH129" s="121" t="s">
        <v>791</v>
      </c>
      <c r="AI129" s="121" t="s">
        <v>791</v>
      </c>
      <c r="AJ129" s="1535" t="s">
        <v>791</v>
      </c>
    </row>
    <row r="130" spans="1:36" ht="15.75">
      <c r="A130" s="1373" t="s">
        <v>405</v>
      </c>
      <c r="B130" s="1374" t="s">
        <v>637</v>
      </c>
      <c r="C130" s="1418" t="s">
        <v>3133</v>
      </c>
      <c r="D130" s="1418" t="s">
        <v>2439</v>
      </c>
      <c r="E130" s="1418" t="s">
        <v>3134</v>
      </c>
      <c r="F130" s="1387" t="s">
        <v>2345</v>
      </c>
      <c r="G130" s="1387" t="s">
        <v>1796</v>
      </c>
      <c r="H130" s="1387" t="s">
        <v>1818</v>
      </c>
      <c r="I130" s="1407" t="s">
        <v>1307</v>
      </c>
      <c r="J130" s="1375" t="s">
        <v>1306</v>
      </c>
      <c r="K130" s="1387" t="s">
        <v>3299</v>
      </c>
      <c r="L130" s="1388">
        <v>0.12</v>
      </c>
      <c r="M130" s="1388">
        <v>0.18</v>
      </c>
      <c r="N130" s="1388">
        <v>0.26</v>
      </c>
      <c r="O130" s="1377">
        <v>52</v>
      </c>
      <c r="P130" s="1377">
        <v>36</v>
      </c>
      <c r="Q130" s="1378">
        <v>0.69230000000000003</v>
      </c>
      <c r="R130" s="1378">
        <v>0.1111</v>
      </c>
      <c r="S130" s="1378">
        <v>0.19439999999999999</v>
      </c>
      <c r="T130" s="1383">
        <v>0.36109999999999998</v>
      </c>
      <c r="U130" s="121" t="s">
        <v>2403</v>
      </c>
      <c r="V130" s="121" t="s">
        <v>1881</v>
      </c>
      <c r="W130" s="750" t="s">
        <v>2404</v>
      </c>
      <c r="X130" s="1389">
        <v>0.24242424242424243</v>
      </c>
      <c r="Y130" s="1389">
        <v>0.45454545454545453</v>
      </c>
      <c r="Z130" s="1389">
        <v>0.69696969696969702</v>
      </c>
      <c r="AA130" s="1048">
        <v>29</v>
      </c>
      <c r="AB130" s="1048">
        <v>24</v>
      </c>
      <c r="AC130" s="1049">
        <v>0.8276</v>
      </c>
      <c r="AD130" s="1049">
        <v>0.33329999999999999</v>
      </c>
      <c r="AE130" s="1049">
        <v>0.5</v>
      </c>
      <c r="AF130" s="1540">
        <v>0.625</v>
      </c>
      <c r="AG130" s="121" t="s">
        <v>878</v>
      </c>
      <c r="AH130" s="121" t="s">
        <v>878</v>
      </c>
      <c r="AI130" s="121" t="s">
        <v>878</v>
      </c>
      <c r="AJ130" s="1545" t="s">
        <v>792</v>
      </c>
    </row>
    <row r="131" spans="1:36" ht="15.75">
      <c r="A131" s="1373" t="s">
        <v>407</v>
      </c>
      <c r="B131" s="1374" t="s">
        <v>638</v>
      </c>
      <c r="C131" s="1419" t="s">
        <v>1174</v>
      </c>
      <c r="D131" s="1419" t="s">
        <v>1174</v>
      </c>
      <c r="E131" s="1419" t="s">
        <v>1174</v>
      </c>
      <c r="F131" s="1412" t="s">
        <v>1174</v>
      </c>
      <c r="G131" s="1413" t="s">
        <v>1174</v>
      </c>
      <c r="H131" s="1413" t="s">
        <v>1174</v>
      </c>
      <c r="I131" s="1415" t="s">
        <v>1174</v>
      </c>
      <c r="J131" s="1382" t="s">
        <v>1174</v>
      </c>
      <c r="K131" s="1413" t="s">
        <v>1174</v>
      </c>
      <c r="L131" s="1381" t="s">
        <v>1174</v>
      </c>
      <c r="M131" s="1382" t="s">
        <v>1174</v>
      </c>
      <c r="N131" s="1382" t="s">
        <v>1174</v>
      </c>
      <c r="O131" s="1377"/>
      <c r="P131" s="1377"/>
      <c r="Q131" s="1378"/>
      <c r="R131" s="1378" t="s">
        <v>1174</v>
      </c>
      <c r="S131" s="1378" t="s">
        <v>1174</v>
      </c>
      <c r="T131" s="1383" t="s">
        <v>1174</v>
      </c>
      <c r="U131" s="121"/>
      <c r="V131" s="121"/>
      <c r="W131" s="750"/>
      <c r="X131" s="1384" t="s">
        <v>1174</v>
      </c>
      <c r="Y131" s="1384" t="s">
        <v>1174</v>
      </c>
      <c r="Z131" s="1384" t="s">
        <v>1174</v>
      </c>
      <c r="AA131" s="1384" t="s">
        <v>1174</v>
      </c>
      <c r="AB131" s="1384" t="s">
        <v>1174</v>
      </c>
      <c r="AC131" s="1384" t="s">
        <v>1174</v>
      </c>
      <c r="AD131" s="1384" t="s">
        <v>1174</v>
      </c>
      <c r="AE131" s="1384" t="s">
        <v>1174</v>
      </c>
      <c r="AF131" s="1385" t="s">
        <v>1174</v>
      </c>
      <c r="AG131" s="121" t="s">
        <v>791</v>
      </c>
      <c r="AH131" s="121" t="s">
        <v>791</v>
      </c>
      <c r="AI131" s="121" t="s">
        <v>791</v>
      </c>
      <c r="AJ131" s="1535" t="s">
        <v>791</v>
      </c>
    </row>
    <row r="132" spans="1:36" ht="15.75">
      <c r="A132" s="1373" t="s">
        <v>409</v>
      </c>
      <c r="B132" s="1374" t="s">
        <v>639</v>
      </c>
      <c r="C132" s="1418" t="s">
        <v>791</v>
      </c>
      <c r="D132" s="1418" t="s">
        <v>791</v>
      </c>
      <c r="E132" s="1418" t="s">
        <v>2318</v>
      </c>
      <c r="F132" s="1387" t="s">
        <v>1333</v>
      </c>
      <c r="G132" s="1387" t="s">
        <v>1333</v>
      </c>
      <c r="H132" s="1387" t="s">
        <v>2358</v>
      </c>
      <c r="I132" s="1407" t="s">
        <v>2358</v>
      </c>
      <c r="J132" s="1375" t="s">
        <v>2358</v>
      </c>
      <c r="K132" s="1387" t="s">
        <v>2318</v>
      </c>
      <c r="L132" s="1376" t="s">
        <v>791</v>
      </c>
      <c r="M132" s="1376" t="s">
        <v>791</v>
      </c>
      <c r="N132" s="1376" t="s">
        <v>791</v>
      </c>
      <c r="O132" s="1377">
        <v>1</v>
      </c>
      <c r="P132" s="1377">
        <v>0</v>
      </c>
      <c r="Q132" s="1378">
        <v>0</v>
      </c>
      <c r="R132" s="1379" t="s">
        <v>791</v>
      </c>
      <c r="S132" s="1379" t="s">
        <v>791</v>
      </c>
      <c r="T132" s="1380" t="s">
        <v>791</v>
      </c>
      <c r="U132" s="121" t="s">
        <v>2358</v>
      </c>
      <c r="V132" s="121" t="s">
        <v>2358</v>
      </c>
      <c r="W132" s="750" t="s">
        <v>2318</v>
      </c>
      <c r="X132" s="1392" t="s">
        <v>791</v>
      </c>
      <c r="Y132" s="1389">
        <v>1</v>
      </c>
      <c r="Z132" s="1389">
        <v>1</v>
      </c>
      <c r="AA132" s="1044">
        <v>2</v>
      </c>
      <c r="AB132" s="1044">
        <v>2</v>
      </c>
      <c r="AC132" s="1045">
        <v>1</v>
      </c>
      <c r="AD132" s="1045">
        <v>0.5</v>
      </c>
      <c r="AE132" s="1045">
        <v>1</v>
      </c>
      <c r="AF132" s="1046">
        <v>1</v>
      </c>
      <c r="AG132" s="121" t="s">
        <v>791</v>
      </c>
      <c r="AH132" s="121" t="s">
        <v>791</v>
      </c>
      <c r="AI132" s="121" t="s">
        <v>792</v>
      </c>
      <c r="AJ132" s="1545" t="s">
        <v>792</v>
      </c>
    </row>
    <row r="133" spans="1:36" ht="15.75">
      <c r="A133" s="1373" t="s">
        <v>425</v>
      </c>
      <c r="B133" s="1374" t="s">
        <v>640</v>
      </c>
      <c r="C133" s="1419" t="s">
        <v>2352</v>
      </c>
      <c r="D133" s="1419" t="s">
        <v>2318</v>
      </c>
      <c r="E133" s="1419" t="s">
        <v>2318</v>
      </c>
      <c r="F133" s="1387" t="s">
        <v>2358</v>
      </c>
      <c r="G133" s="1387" t="s">
        <v>2343</v>
      </c>
      <c r="H133" s="1387" t="s">
        <v>2343</v>
      </c>
      <c r="I133" s="1407" t="s">
        <v>2343</v>
      </c>
      <c r="J133" s="1381" t="s">
        <v>2343</v>
      </c>
      <c r="K133" s="1387" t="s">
        <v>2318</v>
      </c>
      <c r="L133" s="1381" t="s">
        <v>1389</v>
      </c>
      <c r="M133" s="1381" t="s">
        <v>1389</v>
      </c>
      <c r="N133" s="1381" t="s">
        <v>1389</v>
      </c>
      <c r="O133" s="1377"/>
      <c r="P133" s="1377"/>
      <c r="Q133" s="1378"/>
      <c r="R133" s="1379" t="s">
        <v>1389</v>
      </c>
      <c r="S133" s="1379" t="s">
        <v>1389</v>
      </c>
      <c r="T133" s="1380" t="s">
        <v>1389</v>
      </c>
      <c r="U133" s="121"/>
      <c r="V133" s="121"/>
      <c r="W133" s="750"/>
      <c r="X133" s="1391" t="s">
        <v>1389</v>
      </c>
      <c r="Y133" s="1391" t="s">
        <v>1389</v>
      </c>
      <c r="Z133" s="1391" t="s">
        <v>1389</v>
      </c>
      <c r="AA133" s="1384" t="s">
        <v>1389</v>
      </c>
      <c r="AB133" s="1384" t="s">
        <v>1389</v>
      </c>
      <c r="AC133" s="1384" t="s">
        <v>1389</v>
      </c>
      <c r="AD133" s="1384" t="s">
        <v>1389</v>
      </c>
      <c r="AE133" s="1384" t="s">
        <v>1389</v>
      </c>
      <c r="AF133" s="1385" t="s">
        <v>1389</v>
      </c>
      <c r="AG133" s="121" t="s">
        <v>792</v>
      </c>
      <c r="AH133" s="121" t="s">
        <v>792</v>
      </c>
      <c r="AI133" s="121" t="s">
        <v>792</v>
      </c>
      <c r="AJ133" s="1545" t="s">
        <v>792</v>
      </c>
    </row>
    <row r="134" spans="1:36" ht="15.75">
      <c r="A134" s="1373" t="s">
        <v>427</v>
      </c>
      <c r="B134" s="1374" t="s">
        <v>641</v>
      </c>
      <c r="C134" s="1418" t="s">
        <v>3135</v>
      </c>
      <c r="D134" s="1418" t="s">
        <v>2363</v>
      </c>
      <c r="E134" s="1418" t="s">
        <v>2363</v>
      </c>
      <c r="F134" s="1387" t="s">
        <v>1691</v>
      </c>
      <c r="G134" s="1387" t="s">
        <v>1761</v>
      </c>
      <c r="H134" s="1387" t="s">
        <v>1761</v>
      </c>
      <c r="I134" s="1407" t="s">
        <v>1818</v>
      </c>
      <c r="J134" s="1375" t="s">
        <v>1310</v>
      </c>
      <c r="K134" s="1387" t="s">
        <v>2410</v>
      </c>
      <c r="L134" s="1388">
        <v>0.2</v>
      </c>
      <c r="M134" s="1388">
        <v>0.26669999999999999</v>
      </c>
      <c r="N134" s="1388">
        <v>0.86670000000000003</v>
      </c>
      <c r="O134" s="1377">
        <v>34</v>
      </c>
      <c r="P134" s="1377">
        <v>27</v>
      </c>
      <c r="Q134" s="1378">
        <v>0.79410000000000003</v>
      </c>
      <c r="R134" s="1378">
        <v>0.22220000000000001</v>
      </c>
      <c r="S134" s="1378">
        <v>0.44440000000000002</v>
      </c>
      <c r="T134" s="1383">
        <v>0.70369999999999999</v>
      </c>
      <c r="U134" s="121" t="s">
        <v>1831</v>
      </c>
      <c r="V134" s="121" t="s">
        <v>1304</v>
      </c>
      <c r="W134" s="750" t="s">
        <v>2405</v>
      </c>
      <c r="X134" s="1389">
        <v>0.11764705882352941</v>
      </c>
      <c r="Y134" s="1389">
        <v>0.58823529411764708</v>
      </c>
      <c r="Z134" s="1389">
        <v>0.76470588235294112</v>
      </c>
      <c r="AA134" s="1044">
        <v>27</v>
      </c>
      <c r="AB134" s="1044">
        <v>21</v>
      </c>
      <c r="AC134" s="1045">
        <v>0.77780000000000005</v>
      </c>
      <c r="AD134" s="1045">
        <v>0.38100000000000001</v>
      </c>
      <c r="AE134" s="1045">
        <v>0.57140000000000002</v>
      </c>
      <c r="AF134" s="1046">
        <v>0.8095</v>
      </c>
      <c r="AG134" s="121" t="s">
        <v>878</v>
      </c>
      <c r="AH134" s="131" t="s">
        <v>792</v>
      </c>
      <c r="AI134" s="121" t="s">
        <v>792</v>
      </c>
      <c r="AJ134" s="1545" t="s">
        <v>792</v>
      </c>
    </row>
    <row r="135" spans="1:36" ht="15.75">
      <c r="A135" s="1373" t="s">
        <v>429</v>
      </c>
      <c r="B135" s="1374" t="s">
        <v>642</v>
      </c>
      <c r="C135" s="1418" t="s">
        <v>2352</v>
      </c>
      <c r="D135" s="1418" t="s">
        <v>2323</v>
      </c>
      <c r="E135" s="1418" t="s">
        <v>2323</v>
      </c>
      <c r="F135" s="1387" t="s">
        <v>2358</v>
      </c>
      <c r="G135" s="1387" t="s">
        <v>1691</v>
      </c>
      <c r="H135" s="1387" t="s">
        <v>1691</v>
      </c>
      <c r="I135" s="1407" t="s">
        <v>2343</v>
      </c>
      <c r="J135" s="1375" t="s">
        <v>2343</v>
      </c>
      <c r="K135" s="1387" t="s">
        <v>2318</v>
      </c>
      <c r="L135" s="1376" t="s">
        <v>791</v>
      </c>
      <c r="M135" s="1376" t="s">
        <v>791</v>
      </c>
      <c r="N135" s="1376" t="s">
        <v>791</v>
      </c>
      <c r="O135" s="1377">
        <v>4</v>
      </c>
      <c r="P135" s="1377">
        <v>4</v>
      </c>
      <c r="Q135" s="1378">
        <v>1</v>
      </c>
      <c r="R135" s="1378">
        <v>0.25</v>
      </c>
      <c r="S135" s="1378">
        <v>0.75</v>
      </c>
      <c r="T135" s="1383">
        <v>0.75</v>
      </c>
      <c r="U135" s="121" t="s">
        <v>2336</v>
      </c>
      <c r="V135" s="121" t="s">
        <v>2321</v>
      </c>
      <c r="W135" s="750" t="s">
        <v>2323</v>
      </c>
      <c r="X135" s="1389">
        <v>0.33333333333333331</v>
      </c>
      <c r="Y135" s="1389">
        <v>0.66666666666666663</v>
      </c>
      <c r="Z135" s="1389">
        <v>0.66666666666666663</v>
      </c>
      <c r="AA135" s="1044">
        <v>4</v>
      </c>
      <c r="AB135" s="1044">
        <v>4</v>
      </c>
      <c r="AC135" s="1045">
        <v>1</v>
      </c>
      <c r="AD135" s="1044" t="s">
        <v>791</v>
      </c>
      <c r="AE135" s="1045">
        <v>0.25</v>
      </c>
      <c r="AF135" s="1046">
        <v>0.5</v>
      </c>
      <c r="AG135" s="121" t="s">
        <v>792</v>
      </c>
      <c r="AH135" s="131" t="s">
        <v>792</v>
      </c>
      <c r="AI135" s="121" t="s">
        <v>878</v>
      </c>
      <c r="AJ135" s="1545" t="s">
        <v>792</v>
      </c>
    </row>
    <row r="136" spans="1:36" ht="15.75">
      <c r="A136" s="1373" t="s">
        <v>431</v>
      </c>
      <c r="B136" s="1374" t="s">
        <v>643</v>
      </c>
      <c r="C136" s="1418" t="s">
        <v>791</v>
      </c>
      <c r="D136" s="1418" t="s">
        <v>2318</v>
      </c>
      <c r="E136" s="1418" t="s">
        <v>2318</v>
      </c>
      <c r="F136" s="1387" t="s">
        <v>1333</v>
      </c>
      <c r="G136" s="1387" t="s">
        <v>2358</v>
      </c>
      <c r="H136" s="1387" t="s">
        <v>2358</v>
      </c>
      <c r="I136" s="1407" t="s">
        <v>2358</v>
      </c>
      <c r="J136" s="1375" t="s">
        <v>2358</v>
      </c>
      <c r="K136" s="1387" t="s">
        <v>2318</v>
      </c>
      <c r="L136" s="1376" t="s">
        <v>1450</v>
      </c>
      <c r="M136" s="1376" t="s">
        <v>1450</v>
      </c>
      <c r="N136" s="1376" t="s">
        <v>1450</v>
      </c>
      <c r="O136" s="1377"/>
      <c r="P136" s="1377"/>
      <c r="Q136" s="1378"/>
      <c r="R136" s="1379" t="s">
        <v>791</v>
      </c>
      <c r="S136" s="1379" t="s">
        <v>791</v>
      </c>
      <c r="T136" s="1380" t="s">
        <v>791</v>
      </c>
      <c r="U136" s="121" t="s">
        <v>1691</v>
      </c>
      <c r="V136" s="121" t="s">
        <v>1691</v>
      </c>
      <c r="W136" s="750" t="s">
        <v>2318</v>
      </c>
      <c r="X136" s="1392" t="s">
        <v>791</v>
      </c>
      <c r="Y136" s="1392" t="s">
        <v>791</v>
      </c>
      <c r="Z136" s="1389">
        <v>1</v>
      </c>
      <c r="AA136" s="1417" t="s">
        <v>791</v>
      </c>
      <c r="AB136" s="1417" t="s">
        <v>791</v>
      </c>
      <c r="AC136" s="1417" t="s">
        <v>791</v>
      </c>
      <c r="AD136" s="1417" t="s">
        <v>791</v>
      </c>
      <c r="AE136" s="1417" t="s">
        <v>791</v>
      </c>
      <c r="AF136" s="1539" t="s">
        <v>791</v>
      </c>
      <c r="AG136" s="121" t="s">
        <v>791</v>
      </c>
      <c r="AH136" s="121" t="s">
        <v>792</v>
      </c>
      <c r="AI136" s="121" t="s">
        <v>792</v>
      </c>
      <c r="AJ136" s="1545" t="s">
        <v>792</v>
      </c>
    </row>
    <row r="137" spans="1:36" ht="15.75">
      <c r="A137" s="1373" t="s">
        <v>433</v>
      </c>
      <c r="B137" s="1374" t="s">
        <v>644</v>
      </c>
      <c r="C137" s="1418" t="s">
        <v>2319</v>
      </c>
      <c r="D137" s="1418" t="s">
        <v>2318</v>
      </c>
      <c r="E137" s="1418" t="s">
        <v>2318</v>
      </c>
      <c r="F137" s="1387" t="s">
        <v>2343</v>
      </c>
      <c r="G137" s="1387" t="s">
        <v>2322</v>
      </c>
      <c r="H137" s="1387" t="s">
        <v>2322</v>
      </c>
      <c r="I137" s="1407" t="s">
        <v>2337</v>
      </c>
      <c r="J137" s="1375" t="s">
        <v>2322</v>
      </c>
      <c r="K137" s="1387" t="s">
        <v>3104</v>
      </c>
      <c r="L137" s="1388">
        <v>0.25</v>
      </c>
      <c r="M137" s="1388">
        <v>0.75</v>
      </c>
      <c r="N137" s="1388">
        <v>1</v>
      </c>
      <c r="O137" s="1377">
        <v>2</v>
      </c>
      <c r="P137" s="1377">
        <v>2</v>
      </c>
      <c r="Q137" s="1378">
        <v>1</v>
      </c>
      <c r="R137" s="1378">
        <v>0.5</v>
      </c>
      <c r="S137" s="1378">
        <v>1</v>
      </c>
      <c r="T137" s="1383">
        <v>1</v>
      </c>
      <c r="U137" s="121" t="s">
        <v>2322</v>
      </c>
      <c r="V137" s="121" t="s">
        <v>2322</v>
      </c>
      <c r="W137" s="750" t="s">
        <v>2318</v>
      </c>
      <c r="X137" s="1389">
        <v>0.25</v>
      </c>
      <c r="Y137" s="1389">
        <v>0.75</v>
      </c>
      <c r="Z137" s="1389">
        <v>1</v>
      </c>
      <c r="AA137" s="1044">
        <v>6</v>
      </c>
      <c r="AB137" s="1044">
        <v>5</v>
      </c>
      <c r="AC137" s="1045">
        <v>0.83330000000000004</v>
      </c>
      <c r="AD137" s="1045">
        <v>0.6</v>
      </c>
      <c r="AE137" s="1045">
        <v>0.8</v>
      </c>
      <c r="AF137" s="1046">
        <v>1</v>
      </c>
      <c r="AG137" s="121" t="s">
        <v>792</v>
      </c>
      <c r="AH137" s="121" t="s">
        <v>792</v>
      </c>
      <c r="AI137" s="121" t="s">
        <v>792</v>
      </c>
      <c r="AJ137" s="1545" t="s">
        <v>878</v>
      </c>
    </row>
    <row r="138" spans="1:36" ht="15.75">
      <c r="A138" s="1373" t="s">
        <v>435</v>
      </c>
      <c r="B138" s="1374" t="s">
        <v>645</v>
      </c>
      <c r="C138" s="1418" t="s">
        <v>2318</v>
      </c>
      <c r="D138" s="1418" t="s">
        <v>2318</v>
      </c>
      <c r="E138" s="1418" t="s">
        <v>2318</v>
      </c>
      <c r="F138" s="1387" t="s">
        <v>2358</v>
      </c>
      <c r="G138" s="1387" t="s">
        <v>2358</v>
      </c>
      <c r="H138" s="1387" t="s">
        <v>2358</v>
      </c>
      <c r="I138" s="1407" t="s">
        <v>2358</v>
      </c>
      <c r="J138" s="1375" t="s">
        <v>2358</v>
      </c>
      <c r="K138" s="1387" t="s">
        <v>2318</v>
      </c>
      <c r="L138" s="1388"/>
      <c r="M138" s="1388"/>
      <c r="N138" s="1388"/>
      <c r="O138" s="1377"/>
      <c r="P138" s="1377"/>
      <c r="Q138" s="1378"/>
      <c r="R138" s="1379" t="s">
        <v>791</v>
      </c>
      <c r="S138" s="1379" t="s">
        <v>791</v>
      </c>
      <c r="T138" s="1380" t="s">
        <v>791</v>
      </c>
      <c r="U138" s="121"/>
      <c r="V138" s="121"/>
      <c r="W138" s="750"/>
      <c r="X138" s="1376" t="s">
        <v>791</v>
      </c>
      <c r="Y138" s="1376" t="s">
        <v>791</v>
      </c>
      <c r="Z138" s="1376" t="s">
        <v>791</v>
      </c>
      <c r="AA138" s="1048">
        <v>1</v>
      </c>
      <c r="AB138" s="1048">
        <v>1</v>
      </c>
      <c r="AC138" s="1049">
        <v>1</v>
      </c>
      <c r="AD138" s="1049">
        <v>1</v>
      </c>
      <c r="AE138" s="1049">
        <v>1</v>
      </c>
      <c r="AF138" s="1540">
        <v>1</v>
      </c>
      <c r="AG138" s="131" t="s">
        <v>792</v>
      </c>
      <c r="AH138" s="121" t="s">
        <v>792</v>
      </c>
      <c r="AI138" s="121" t="s">
        <v>792</v>
      </c>
      <c r="AJ138" s="1545" t="s">
        <v>792</v>
      </c>
    </row>
    <row r="139" spans="1:36" ht="15.75">
      <c r="A139" s="1373" t="s">
        <v>436</v>
      </c>
      <c r="B139" s="1374" t="s">
        <v>725</v>
      </c>
      <c r="C139" s="1418" t="s">
        <v>791</v>
      </c>
      <c r="D139" s="1418" t="s">
        <v>3096</v>
      </c>
      <c r="E139" s="1418" t="s">
        <v>3096</v>
      </c>
      <c r="F139" s="1387" t="s">
        <v>1333</v>
      </c>
      <c r="G139" s="1387" t="s">
        <v>1691</v>
      </c>
      <c r="H139" s="1387" t="s">
        <v>1691</v>
      </c>
      <c r="I139" s="1407" t="s">
        <v>2337</v>
      </c>
      <c r="J139" s="1375" t="s">
        <v>2345</v>
      </c>
      <c r="K139" s="1387" t="s">
        <v>2363</v>
      </c>
      <c r="L139" s="1376" t="s">
        <v>791</v>
      </c>
      <c r="M139" s="1388">
        <v>0.25</v>
      </c>
      <c r="N139" s="1388">
        <v>0.75</v>
      </c>
      <c r="O139" s="1377">
        <v>8</v>
      </c>
      <c r="P139" s="1377">
        <v>3</v>
      </c>
      <c r="Q139" s="1378">
        <v>0.375</v>
      </c>
      <c r="R139" s="1379" t="s">
        <v>791</v>
      </c>
      <c r="S139" s="1378">
        <v>0.33329999999999999</v>
      </c>
      <c r="T139" s="1383">
        <v>0.66669999999999996</v>
      </c>
      <c r="U139" s="121" t="s">
        <v>1691</v>
      </c>
      <c r="V139" s="121" t="s">
        <v>2358</v>
      </c>
      <c r="W139" s="750" t="s">
        <v>2342</v>
      </c>
      <c r="X139" s="1392" t="s">
        <v>791</v>
      </c>
      <c r="Y139" s="1389">
        <v>1</v>
      </c>
      <c r="Z139" s="1389">
        <v>1</v>
      </c>
      <c r="AA139" s="1044">
        <v>5</v>
      </c>
      <c r="AB139" s="1044">
        <v>5</v>
      </c>
      <c r="AC139" s="1045">
        <v>1</v>
      </c>
      <c r="AD139" s="1044" t="s">
        <v>791</v>
      </c>
      <c r="AE139" s="1045">
        <v>0.6</v>
      </c>
      <c r="AF139" s="1046">
        <v>0.8</v>
      </c>
      <c r="AG139" s="121" t="s">
        <v>791</v>
      </c>
      <c r="AH139" s="121" t="s">
        <v>878</v>
      </c>
      <c r="AI139" s="121" t="s">
        <v>878</v>
      </c>
      <c r="AJ139" s="1545" t="s">
        <v>792</v>
      </c>
    </row>
    <row r="140" spans="1:36" ht="15.75">
      <c r="A140" s="1373" t="s">
        <v>438</v>
      </c>
      <c r="B140" s="1374" t="s">
        <v>647</v>
      </c>
      <c r="C140" s="1418" t="s">
        <v>3105</v>
      </c>
      <c r="D140" s="1418" t="s">
        <v>3248</v>
      </c>
      <c r="E140" s="1418" t="s">
        <v>3248</v>
      </c>
      <c r="F140" s="1387" t="s">
        <v>1771</v>
      </c>
      <c r="G140" s="1387" t="s">
        <v>1845</v>
      </c>
      <c r="H140" s="1387" t="s">
        <v>1845</v>
      </c>
      <c r="I140" s="1407" t="s">
        <v>1978</v>
      </c>
      <c r="J140" s="1375" t="s">
        <v>2455</v>
      </c>
      <c r="K140" s="1387" t="s">
        <v>3336</v>
      </c>
      <c r="L140" s="1388">
        <v>0.15909999999999999</v>
      </c>
      <c r="M140" s="1388">
        <v>0.34089999999999998</v>
      </c>
      <c r="N140" s="1388">
        <v>0.54549999999999998</v>
      </c>
      <c r="O140" s="1377">
        <v>85</v>
      </c>
      <c r="P140" s="1377">
        <v>25</v>
      </c>
      <c r="Q140" s="1378">
        <v>0.29409999999999997</v>
      </c>
      <c r="R140" s="1378">
        <v>0.16</v>
      </c>
      <c r="S140" s="1378">
        <v>0.44</v>
      </c>
      <c r="T140" s="1383">
        <v>0.64</v>
      </c>
      <c r="U140" s="121" t="s">
        <v>2406</v>
      </c>
      <c r="V140" s="121" t="s">
        <v>1857</v>
      </c>
      <c r="W140" s="750" t="s">
        <v>2407</v>
      </c>
      <c r="X140" s="1389">
        <v>0.13333333333333333</v>
      </c>
      <c r="Y140" s="1389">
        <v>0.26666666666666666</v>
      </c>
      <c r="Z140" s="1389">
        <v>0.36666666666666664</v>
      </c>
      <c r="AA140" s="1044">
        <v>86</v>
      </c>
      <c r="AB140" s="1044">
        <v>29</v>
      </c>
      <c r="AC140" s="1045">
        <v>0.3372</v>
      </c>
      <c r="AD140" s="1045">
        <v>6.9000000000000006E-2</v>
      </c>
      <c r="AE140" s="1045">
        <v>0.27589999999999998</v>
      </c>
      <c r="AF140" s="1046">
        <v>0.31030000000000002</v>
      </c>
      <c r="AG140" s="121" t="s">
        <v>878</v>
      </c>
      <c r="AH140" s="131" t="s">
        <v>792</v>
      </c>
      <c r="AI140" s="121" t="s">
        <v>878</v>
      </c>
      <c r="AJ140" s="1545" t="s">
        <v>878</v>
      </c>
    </row>
    <row r="141" spans="1:36" ht="15.75">
      <c r="A141" s="1373" t="s">
        <v>1167</v>
      </c>
      <c r="B141" s="1374" t="s">
        <v>648</v>
      </c>
      <c r="C141" s="1419" t="s">
        <v>1174</v>
      </c>
      <c r="D141" s="1419" t="s">
        <v>1174</v>
      </c>
      <c r="E141" s="1419" t="s">
        <v>1174</v>
      </c>
      <c r="F141" s="1412" t="s">
        <v>1174</v>
      </c>
      <c r="G141" s="1413" t="s">
        <v>1174</v>
      </c>
      <c r="H141" s="1413" t="s">
        <v>1174</v>
      </c>
      <c r="I141" s="1415" t="s">
        <v>1174</v>
      </c>
      <c r="J141" s="1382" t="s">
        <v>1174</v>
      </c>
      <c r="K141" s="1413" t="s">
        <v>1174</v>
      </c>
      <c r="L141" s="1381" t="s">
        <v>1174</v>
      </c>
      <c r="M141" s="1382" t="s">
        <v>1174</v>
      </c>
      <c r="N141" s="1382" t="s">
        <v>1174</v>
      </c>
      <c r="O141" s="1377"/>
      <c r="P141" s="1377"/>
      <c r="Q141" s="1378"/>
      <c r="R141" s="1378" t="s">
        <v>1174</v>
      </c>
      <c r="S141" s="1378" t="s">
        <v>1174</v>
      </c>
      <c r="T141" s="1383" t="s">
        <v>1174</v>
      </c>
      <c r="U141" s="121"/>
      <c r="V141" s="121"/>
      <c r="W141" s="750"/>
      <c r="X141" s="1384" t="s">
        <v>1174</v>
      </c>
      <c r="Y141" s="1384" t="s">
        <v>1174</v>
      </c>
      <c r="Z141" s="1384" t="s">
        <v>1174</v>
      </c>
      <c r="AA141" s="1538" t="s">
        <v>1174</v>
      </c>
      <c r="AB141" s="1538" t="s">
        <v>1174</v>
      </c>
      <c r="AC141" s="1538" t="s">
        <v>1174</v>
      </c>
      <c r="AD141" s="1538" t="s">
        <v>1174</v>
      </c>
      <c r="AE141" s="1538" t="s">
        <v>1174</v>
      </c>
      <c r="AF141" s="1541" t="s">
        <v>1174</v>
      </c>
      <c r="AG141" s="121" t="s">
        <v>791</v>
      </c>
      <c r="AH141" s="121" t="s">
        <v>791</v>
      </c>
      <c r="AI141" s="121" t="s">
        <v>791</v>
      </c>
      <c r="AJ141" s="1535" t="s">
        <v>791</v>
      </c>
    </row>
    <row r="142" spans="1:36" ht="15.75">
      <c r="A142" s="1373" t="s">
        <v>1168</v>
      </c>
      <c r="B142" s="1374" t="s">
        <v>649</v>
      </c>
      <c r="C142" s="1418" t="s">
        <v>2370</v>
      </c>
      <c r="D142" s="1418" t="s">
        <v>3156</v>
      </c>
      <c r="E142" s="1418" t="s">
        <v>2425</v>
      </c>
      <c r="F142" s="1387" t="s">
        <v>1818</v>
      </c>
      <c r="G142" s="1387" t="s">
        <v>1303</v>
      </c>
      <c r="H142" s="1387" t="s">
        <v>2387</v>
      </c>
      <c r="I142" s="1407" t="s">
        <v>3367</v>
      </c>
      <c r="J142" s="1375" t="s">
        <v>2408</v>
      </c>
      <c r="K142" s="1387" t="s">
        <v>2391</v>
      </c>
      <c r="L142" s="1388">
        <v>0.25</v>
      </c>
      <c r="M142" s="1388">
        <v>0.58330000000000004</v>
      </c>
      <c r="N142" s="1388">
        <v>0.75</v>
      </c>
      <c r="O142" s="1377">
        <v>55</v>
      </c>
      <c r="P142" s="1377">
        <v>41</v>
      </c>
      <c r="Q142" s="1378">
        <v>0.74550000000000005</v>
      </c>
      <c r="R142" s="1378">
        <v>0.29270000000000002</v>
      </c>
      <c r="S142" s="1378">
        <v>0.58540000000000003</v>
      </c>
      <c r="T142" s="1383">
        <v>0.80489999999999995</v>
      </c>
      <c r="U142" s="121" t="s">
        <v>2408</v>
      </c>
      <c r="V142" s="121" t="s">
        <v>1860</v>
      </c>
      <c r="W142" s="750" t="s">
        <v>2409</v>
      </c>
      <c r="X142" s="1389">
        <v>9.6774193548387094E-2</v>
      </c>
      <c r="Y142" s="1389">
        <v>0.32258064516129031</v>
      </c>
      <c r="Z142" s="1389">
        <v>0.74193548387096775</v>
      </c>
      <c r="AA142" s="1044">
        <v>69</v>
      </c>
      <c r="AB142" s="1044">
        <v>54</v>
      </c>
      <c r="AC142" s="1045">
        <v>0.78259999999999996</v>
      </c>
      <c r="AD142" s="1045">
        <v>0.20369999999999999</v>
      </c>
      <c r="AE142" s="1045">
        <v>0.48149999999999998</v>
      </c>
      <c r="AF142" s="1046">
        <v>0.59260000000000002</v>
      </c>
      <c r="AG142" s="121" t="s">
        <v>792</v>
      </c>
      <c r="AH142" s="131" t="s">
        <v>792</v>
      </c>
      <c r="AI142" s="121" t="s">
        <v>792</v>
      </c>
      <c r="AJ142" s="1545" t="s">
        <v>792</v>
      </c>
    </row>
    <row r="143" spans="1:36" ht="15.75">
      <c r="A143" s="1373" t="s">
        <v>1170</v>
      </c>
      <c r="B143" s="1374" t="s">
        <v>650</v>
      </c>
      <c r="C143" s="1418" t="s">
        <v>2399</v>
      </c>
      <c r="D143" s="1418" t="s">
        <v>3099</v>
      </c>
      <c r="E143" s="1418" t="s">
        <v>2386</v>
      </c>
      <c r="F143" s="1387" t="s">
        <v>2345</v>
      </c>
      <c r="G143" s="1387" t="s">
        <v>2341</v>
      </c>
      <c r="H143" s="1387" t="s">
        <v>2336</v>
      </c>
      <c r="I143" s="1407" t="s">
        <v>1305</v>
      </c>
      <c r="J143" s="1375" t="s">
        <v>1773</v>
      </c>
      <c r="K143" s="1387" t="s">
        <v>3236</v>
      </c>
      <c r="L143" s="1388">
        <v>0.15379999999999999</v>
      </c>
      <c r="M143" s="1388">
        <v>0.61539999999999995</v>
      </c>
      <c r="N143" s="1388">
        <v>0.76919999999999999</v>
      </c>
      <c r="O143" s="1377">
        <v>6</v>
      </c>
      <c r="P143" s="1377">
        <v>6</v>
      </c>
      <c r="Q143" s="1378">
        <v>1</v>
      </c>
      <c r="R143" s="1378">
        <v>0.16669999999999999</v>
      </c>
      <c r="S143" s="1378">
        <v>0.66669999999999996</v>
      </c>
      <c r="T143" s="1383">
        <v>0.83330000000000004</v>
      </c>
      <c r="U143" s="121" t="s">
        <v>1761</v>
      </c>
      <c r="V143" s="121" t="s">
        <v>2337</v>
      </c>
      <c r="W143" s="750" t="s">
        <v>2410</v>
      </c>
      <c r="X143" s="1392" t="s">
        <v>791</v>
      </c>
      <c r="Y143" s="1389">
        <v>0.2857142857142857</v>
      </c>
      <c r="Z143" s="1389">
        <v>0.7142857142857143</v>
      </c>
      <c r="AA143" s="1044">
        <v>14</v>
      </c>
      <c r="AB143" s="1044">
        <v>11</v>
      </c>
      <c r="AC143" s="1045">
        <v>0.78569999999999995</v>
      </c>
      <c r="AD143" s="1045">
        <v>9.0899999999999995E-2</v>
      </c>
      <c r="AE143" s="1045">
        <v>0.45450000000000002</v>
      </c>
      <c r="AF143" s="1046">
        <v>0.54549999999999998</v>
      </c>
      <c r="AG143" s="121" t="s">
        <v>792</v>
      </c>
      <c r="AH143" s="131" t="s">
        <v>792</v>
      </c>
      <c r="AI143" s="121" t="s">
        <v>792</v>
      </c>
      <c r="AJ143" s="1545" t="s">
        <v>792</v>
      </c>
    </row>
    <row r="144" spans="1:36" ht="15.75">
      <c r="A144" s="1373" t="s">
        <v>1172</v>
      </c>
      <c r="B144" s="1374" t="s">
        <v>651</v>
      </c>
      <c r="C144" s="1418" t="s">
        <v>2400</v>
      </c>
      <c r="D144" s="1418" t="s">
        <v>3164</v>
      </c>
      <c r="E144" s="1418" t="s">
        <v>2318</v>
      </c>
      <c r="F144" s="1387" t="s">
        <v>1818</v>
      </c>
      <c r="G144" s="1387" t="s">
        <v>1831</v>
      </c>
      <c r="H144" s="1387" t="s">
        <v>1840</v>
      </c>
      <c r="I144" s="1407" t="s">
        <v>1840</v>
      </c>
      <c r="J144" s="1375" t="s">
        <v>1840</v>
      </c>
      <c r="K144" s="1387" t="s">
        <v>2318</v>
      </c>
      <c r="L144" s="1388">
        <v>0.86360000000000003</v>
      </c>
      <c r="M144" s="1388">
        <v>0.95450000000000002</v>
      </c>
      <c r="N144" s="1388">
        <v>1</v>
      </c>
      <c r="O144" s="1377">
        <v>17</v>
      </c>
      <c r="P144" s="1377">
        <v>17</v>
      </c>
      <c r="Q144" s="1378">
        <v>1</v>
      </c>
      <c r="R144" s="1378">
        <v>0.76470000000000005</v>
      </c>
      <c r="S144" s="1378">
        <v>0.82350000000000001</v>
      </c>
      <c r="T144" s="1383">
        <v>0.94120000000000004</v>
      </c>
      <c r="U144" s="121" t="s">
        <v>1309</v>
      </c>
      <c r="V144" s="121" t="s">
        <v>1309</v>
      </c>
      <c r="W144" s="750" t="s">
        <v>2318</v>
      </c>
      <c r="X144" s="1389">
        <v>0.8571428571428571</v>
      </c>
      <c r="Y144" s="1389">
        <v>0.95238095238095233</v>
      </c>
      <c r="Z144" s="1389">
        <v>1</v>
      </c>
      <c r="AA144" s="1044">
        <v>24</v>
      </c>
      <c r="AB144" s="1044">
        <v>23</v>
      </c>
      <c r="AC144" s="1045">
        <v>0.95830000000000004</v>
      </c>
      <c r="AD144" s="1045">
        <v>0.69569999999999999</v>
      </c>
      <c r="AE144" s="1045">
        <v>0.69569999999999999</v>
      </c>
      <c r="AF144" s="1046">
        <v>0.82609999999999995</v>
      </c>
      <c r="AG144" s="121" t="s">
        <v>792</v>
      </c>
      <c r="AH144" s="131" t="s">
        <v>792</v>
      </c>
      <c r="AI144" s="121" t="s">
        <v>792</v>
      </c>
      <c r="AJ144" s="1545" t="s">
        <v>792</v>
      </c>
    </row>
    <row r="145" spans="1:36" ht="15.75">
      <c r="A145" s="1373" t="s">
        <v>1</v>
      </c>
      <c r="B145" s="1374" t="s">
        <v>652</v>
      </c>
      <c r="C145" s="1418" t="s">
        <v>3277</v>
      </c>
      <c r="D145" s="1418" t="s">
        <v>2370</v>
      </c>
      <c r="E145" s="1418" t="s">
        <v>2347</v>
      </c>
      <c r="F145" s="1387" t="s">
        <v>2343</v>
      </c>
      <c r="G145" s="1387" t="s">
        <v>2345</v>
      </c>
      <c r="H145" s="1387" t="s">
        <v>2337</v>
      </c>
      <c r="I145" s="1407" t="s">
        <v>1771</v>
      </c>
      <c r="J145" s="1375" t="s">
        <v>1766</v>
      </c>
      <c r="K145" s="1387" t="s">
        <v>3276</v>
      </c>
      <c r="L145" s="1388">
        <v>0.1111</v>
      </c>
      <c r="M145" s="1388">
        <v>0.33329999999999999</v>
      </c>
      <c r="N145" s="1388">
        <v>0.77780000000000005</v>
      </c>
      <c r="O145" s="1377">
        <v>11</v>
      </c>
      <c r="P145" s="1377">
        <v>10</v>
      </c>
      <c r="Q145" s="1378">
        <v>0.90910000000000002</v>
      </c>
      <c r="R145" s="1378">
        <v>0.3</v>
      </c>
      <c r="S145" s="1378">
        <v>0.8</v>
      </c>
      <c r="T145" s="1383">
        <v>0.9</v>
      </c>
      <c r="U145" s="121" t="s">
        <v>1773</v>
      </c>
      <c r="V145" s="121" t="s">
        <v>1771</v>
      </c>
      <c r="W145" s="750" t="s">
        <v>2411</v>
      </c>
      <c r="X145" s="1389">
        <v>0.58333333333333337</v>
      </c>
      <c r="Y145" s="1389">
        <v>0.66666666666666663</v>
      </c>
      <c r="Z145" s="1389">
        <v>0.66666666666666663</v>
      </c>
      <c r="AA145" s="1048">
        <v>23</v>
      </c>
      <c r="AB145" s="1048">
        <v>22</v>
      </c>
      <c r="AC145" s="1049">
        <v>0.95650000000000002</v>
      </c>
      <c r="AD145" s="1049">
        <v>0.36359999999999998</v>
      </c>
      <c r="AE145" s="1049">
        <v>0.63639999999999997</v>
      </c>
      <c r="AF145" s="1540">
        <v>0.68179999999999996</v>
      </c>
      <c r="AG145" s="121" t="s">
        <v>792</v>
      </c>
      <c r="AH145" s="121" t="s">
        <v>878</v>
      </c>
      <c r="AI145" s="121" t="s">
        <v>878</v>
      </c>
      <c r="AJ145" s="1545" t="s">
        <v>792</v>
      </c>
    </row>
    <row r="146" spans="1:36" ht="15.75">
      <c r="A146" s="1373" t="s">
        <v>3</v>
      </c>
      <c r="B146" s="1374" t="s">
        <v>653</v>
      </c>
      <c r="C146" s="1419" t="s">
        <v>3108</v>
      </c>
      <c r="D146" s="1419" t="s">
        <v>2400</v>
      </c>
      <c r="E146" s="1419" t="s">
        <v>2318</v>
      </c>
      <c r="F146" s="1387" t="s">
        <v>2358</v>
      </c>
      <c r="G146" s="1387" t="s">
        <v>2322</v>
      </c>
      <c r="H146" s="1387" t="s">
        <v>2345</v>
      </c>
      <c r="I146" s="1407" t="s">
        <v>2345</v>
      </c>
      <c r="J146" s="1381" t="s">
        <v>2345</v>
      </c>
      <c r="K146" s="1387" t="s">
        <v>2318</v>
      </c>
      <c r="L146" s="1381" t="s">
        <v>1389</v>
      </c>
      <c r="M146" s="1381" t="s">
        <v>1389</v>
      </c>
      <c r="N146" s="1381" t="s">
        <v>1389</v>
      </c>
      <c r="O146" s="1377"/>
      <c r="P146" s="1377"/>
      <c r="Q146" s="1378"/>
      <c r="R146" s="1378" t="s">
        <v>1389</v>
      </c>
      <c r="S146" s="1378" t="s">
        <v>1389</v>
      </c>
      <c r="T146" s="1383" t="s">
        <v>1389</v>
      </c>
      <c r="U146" s="121"/>
      <c r="V146" s="121"/>
      <c r="W146" s="750"/>
      <c r="X146" s="1384" t="s">
        <v>1389</v>
      </c>
      <c r="Y146" s="1384" t="s">
        <v>1389</v>
      </c>
      <c r="Z146" s="1384" t="s">
        <v>1389</v>
      </c>
      <c r="AA146" s="1538" t="s">
        <v>1389</v>
      </c>
      <c r="AB146" s="1538" t="s">
        <v>1389</v>
      </c>
      <c r="AC146" s="1538" t="s">
        <v>1389</v>
      </c>
      <c r="AD146" s="1538" t="s">
        <v>1389</v>
      </c>
      <c r="AE146" s="1538" t="s">
        <v>1389</v>
      </c>
      <c r="AF146" s="1541" t="s">
        <v>1389</v>
      </c>
      <c r="AG146" s="121" t="s">
        <v>878</v>
      </c>
      <c r="AH146" s="131" t="s">
        <v>792</v>
      </c>
      <c r="AI146" s="121" t="s">
        <v>792</v>
      </c>
      <c r="AJ146" s="1545" t="s">
        <v>792</v>
      </c>
    </row>
    <row r="147" spans="1:36" ht="15.75">
      <c r="A147" s="1373" t="s">
        <v>24</v>
      </c>
      <c r="B147" s="1374" t="s">
        <v>654</v>
      </c>
      <c r="C147" s="1419" t="s">
        <v>1389</v>
      </c>
      <c r="D147" s="1419" t="s">
        <v>1389</v>
      </c>
      <c r="E147" s="1419" t="s">
        <v>1389</v>
      </c>
      <c r="F147" s="1412" t="s">
        <v>1389</v>
      </c>
      <c r="G147" s="1412" t="s">
        <v>1389</v>
      </c>
      <c r="H147" s="1412" t="s">
        <v>1389</v>
      </c>
      <c r="I147" s="1414" t="s">
        <v>1389</v>
      </c>
      <c r="J147" s="1381" t="s">
        <v>1389</v>
      </c>
      <c r="K147" s="1412" t="s">
        <v>1389</v>
      </c>
      <c r="L147" s="1381" t="s">
        <v>1389</v>
      </c>
      <c r="M147" s="1381" t="s">
        <v>1389</v>
      </c>
      <c r="N147" s="1381" t="s">
        <v>1389</v>
      </c>
      <c r="O147" s="1377"/>
      <c r="P147" s="1377"/>
      <c r="Q147" s="1378"/>
      <c r="R147" s="1378" t="s">
        <v>1389</v>
      </c>
      <c r="S147" s="1378" t="s">
        <v>1389</v>
      </c>
      <c r="T147" s="1383" t="s">
        <v>1389</v>
      </c>
      <c r="U147" s="121"/>
      <c r="V147" s="121"/>
      <c r="W147" s="750"/>
      <c r="X147" s="1384" t="s">
        <v>1389</v>
      </c>
      <c r="Y147" s="1384" t="s">
        <v>1389</v>
      </c>
      <c r="Z147" s="1384" t="s">
        <v>1389</v>
      </c>
      <c r="AA147" s="1384" t="s">
        <v>1389</v>
      </c>
      <c r="AB147" s="1384" t="s">
        <v>1389</v>
      </c>
      <c r="AC147" s="1384" t="s">
        <v>1389</v>
      </c>
      <c r="AD147" s="1384" t="s">
        <v>1389</v>
      </c>
      <c r="AE147" s="1384" t="s">
        <v>1389</v>
      </c>
      <c r="AF147" s="1385" t="s">
        <v>1389</v>
      </c>
      <c r="AG147" s="121" t="s">
        <v>791</v>
      </c>
      <c r="AH147" s="1418" t="s">
        <v>791</v>
      </c>
      <c r="AI147" s="1418" t="s">
        <v>791</v>
      </c>
      <c r="AJ147" s="1535" t="s">
        <v>791</v>
      </c>
    </row>
    <row r="148" spans="1:36" ht="15.75">
      <c r="A148" s="1373" t="s">
        <v>26</v>
      </c>
      <c r="B148" s="1374" t="s">
        <v>655</v>
      </c>
      <c r="C148" s="1418" t="s">
        <v>3249</v>
      </c>
      <c r="D148" s="1418" t="s">
        <v>3250</v>
      </c>
      <c r="E148" s="1418" t="s">
        <v>3251</v>
      </c>
      <c r="F148" s="1387" t="s">
        <v>2321</v>
      </c>
      <c r="G148" s="1387" t="s">
        <v>1305</v>
      </c>
      <c r="H148" s="1387" t="s">
        <v>1309</v>
      </c>
      <c r="I148" s="1407" t="s">
        <v>1405</v>
      </c>
      <c r="J148" s="1375" t="s">
        <v>1860</v>
      </c>
      <c r="K148" s="1387" t="s">
        <v>3337</v>
      </c>
      <c r="L148" s="1388">
        <v>0.31030000000000002</v>
      </c>
      <c r="M148" s="1388">
        <v>0.4138</v>
      </c>
      <c r="N148" s="1388">
        <v>0.8276</v>
      </c>
      <c r="O148" s="1377">
        <v>62</v>
      </c>
      <c r="P148" s="1377">
        <v>32</v>
      </c>
      <c r="Q148" s="1378">
        <v>0.5161</v>
      </c>
      <c r="R148" s="1378">
        <v>0.125</v>
      </c>
      <c r="S148" s="1378">
        <v>0.34379999999999999</v>
      </c>
      <c r="T148" s="1383">
        <v>0.625</v>
      </c>
      <c r="U148" s="121" t="s">
        <v>2412</v>
      </c>
      <c r="V148" s="121" t="s">
        <v>1845</v>
      </c>
      <c r="W148" s="750" t="s">
        <v>2413</v>
      </c>
      <c r="X148" s="1389">
        <v>0.14814814814814814</v>
      </c>
      <c r="Y148" s="1389">
        <v>0.48148148148148145</v>
      </c>
      <c r="Z148" s="1389">
        <v>0.66666666666666663</v>
      </c>
      <c r="AA148" s="1048">
        <v>71</v>
      </c>
      <c r="AB148" s="1048">
        <v>36</v>
      </c>
      <c r="AC148" s="1049">
        <v>0.50700000000000001</v>
      </c>
      <c r="AD148" s="1049">
        <v>0.25</v>
      </c>
      <c r="AE148" s="1049">
        <v>0.61109999999999998</v>
      </c>
      <c r="AF148" s="1540">
        <v>0.86109999999999998</v>
      </c>
      <c r="AG148" s="121" t="s">
        <v>878</v>
      </c>
      <c r="AH148" s="131" t="s">
        <v>792</v>
      </c>
      <c r="AI148" s="121" t="s">
        <v>792</v>
      </c>
      <c r="AJ148" s="1545" t="s">
        <v>878</v>
      </c>
    </row>
    <row r="149" spans="1:36" ht="15.75">
      <c r="A149" s="1373" t="s">
        <v>28</v>
      </c>
      <c r="B149" s="1374" t="s">
        <v>656</v>
      </c>
      <c r="C149" s="1418" t="s">
        <v>3104</v>
      </c>
      <c r="D149" s="1418" t="s">
        <v>3104</v>
      </c>
      <c r="E149" s="1418" t="s">
        <v>3104</v>
      </c>
      <c r="F149" s="1387" t="s">
        <v>2322</v>
      </c>
      <c r="G149" s="1387" t="s">
        <v>2322</v>
      </c>
      <c r="H149" s="1387" t="s">
        <v>2322</v>
      </c>
      <c r="I149" s="1407" t="s">
        <v>2336</v>
      </c>
      <c r="J149" s="1375" t="s">
        <v>2337</v>
      </c>
      <c r="K149" s="1387" t="s">
        <v>2338</v>
      </c>
      <c r="L149" s="1388">
        <v>0.6</v>
      </c>
      <c r="M149" s="1388">
        <v>0.8</v>
      </c>
      <c r="N149" s="1388">
        <v>0.8</v>
      </c>
      <c r="O149" s="1377">
        <v>6</v>
      </c>
      <c r="P149" s="1377">
        <v>5</v>
      </c>
      <c r="Q149" s="1378">
        <v>0.83330000000000004</v>
      </c>
      <c r="R149" s="1378">
        <v>0.4</v>
      </c>
      <c r="S149" s="1378">
        <v>0.8</v>
      </c>
      <c r="T149" s="1383">
        <v>0.8</v>
      </c>
      <c r="U149" s="121" t="s">
        <v>2341</v>
      </c>
      <c r="V149" s="121" t="s">
        <v>2341</v>
      </c>
      <c r="W149" s="750" t="s">
        <v>2318</v>
      </c>
      <c r="X149" s="1389">
        <v>0.375</v>
      </c>
      <c r="Y149" s="1389">
        <v>0.5</v>
      </c>
      <c r="Z149" s="1389">
        <v>0.75</v>
      </c>
      <c r="AA149" s="1044">
        <v>5</v>
      </c>
      <c r="AB149" s="1044">
        <v>3</v>
      </c>
      <c r="AC149" s="1045">
        <v>0.6</v>
      </c>
      <c r="AD149" s="1045">
        <v>0.66669999999999996</v>
      </c>
      <c r="AE149" s="1045">
        <v>0.66669999999999996</v>
      </c>
      <c r="AF149" s="1046">
        <v>1</v>
      </c>
      <c r="AG149" s="121" t="s">
        <v>792</v>
      </c>
      <c r="AH149" s="131" t="s">
        <v>792</v>
      </c>
      <c r="AI149" s="121" t="s">
        <v>878</v>
      </c>
      <c r="AJ149" s="1545" t="s">
        <v>792</v>
      </c>
    </row>
    <row r="150" spans="1:36" ht="15.75">
      <c r="A150" s="1373" t="s">
        <v>30</v>
      </c>
      <c r="B150" s="1374" t="s">
        <v>657</v>
      </c>
      <c r="C150" s="1420" t="s">
        <v>1450</v>
      </c>
      <c r="D150" s="1420" t="s">
        <v>1450</v>
      </c>
      <c r="E150" s="1420" t="s">
        <v>1450</v>
      </c>
      <c r="F150" s="1417" t="s">
        <v>1450</v>
      </c>
      <c r="G150" s="1417" t="s">
        <v>1450</v>
      </c>
      <c r="H150" s="1417" t="s">
        <v>1450</v>
      </c>
      <c r="I150" s="1416" t="s">
        <v>1450</v>
      </c>
      <c r="J150" s="1376" t="s">
        <v>1450</v>
      </c>
      <c r="K150" s="1417" t="s">
        <v>1450</v>
      </c>
      <c r="L150" s="1376" t="s">
        <v>791</v>
      </c>
      <c r="M150" s="1376" t="s">
        <v>791</v>
      </c>
      <c r="N150" s="1388">
        <v>0.33329999999999999</v>
      </c>
      <c r="O150" s="1377">
        <v>3</v>
      </c>
      <c r="P150" s="1377">
        <v>3</v>
      </c>
      <c r="Q150" s="1378">
        <v>1</v>
      </c>
      <c r="R150" s="1379" t="s">
        <v>791</v>
      </c>
      <c r="S150" s="1378">
        <v>0.33329999999999999</v>
      </c>
      <c r="T150" s="1383">
        <v>1</v>
      </c>
      <c r="U150" s="121" t="s">
        <v>2343</v>
      </c>
      <c r="V150" s="121" t="s">
        <v>2343</v>
      </c>
      <c r="W150" s="750" t="s">
        <v>2318</v>
      </c>
      <c r="X150" s="1389">
        <v>0.33333333333333331</v>
      </c>
      <c r="Y150" s="1389">
        <v>0.66666666666666663</v>
      </c>
      <c r="Z150" s="1389">
        <v>0.66666666666666663</v>
      </c>
      <c r="AA150" s="1044">
        <v>2</v>
      </c>
      <c r="AB150" s="1044">
        <v>2</v>
      </c>
      <c r="AC150" s="1045">
        <v>1</v>
      </c>
      <c r="AD150" s="1044" t="s">
        <v>791</v>
      </c>
      <c r="AE150" s="1045">
        <v>1</v>
      </c>
      <c r="AF150" s="1046">
        <v>1</v>
      </c>
      <c r="AG150" s="121" t="s">
        <v>791</v>
      </c>
      <c r="AH150" s="121" t="s">
        <v>791</v>
      </c>
      <c r="AI150" s="121" t="s">
        <v>791</v>
      </c>
      <c r="AJ150" s="1535" t="s">
        <v>791</v>
      </c>
    </row>
    <row r="151" spans="1:36" ht="15.75">
      <c r="A151" s="1373" t="s">
        <v>150</v>
      </c>
      <c r="B151" s="1374" t="s">
        <v>716</v>
      </c>
      <c r="C151" s="1418" t="s">
        <v>3147</v>
      </c>
      <c r="D151" s="1418" t="s">
        <v>3148</v>
      </c>
      <c r="E151" s="1418" t="s">
        <v>3149</v>
      </c>
      <c r="F151" s="1387" t="s">
        <v>2322</v>
      </c>
      <c r="G151" s="1387" t="s">
        <v>1305</v>
      </c>
      <c r="H151" s="1387" t="s">
        <v>1312</v>
      </c>
      <c r="I151" s="1407" t="s">
        <v>2372</v>
      </c>
      <c r="J151" s="1375" t="s">
        <v>2455</v>
      </c>
      <c r="K151" s="1387" t="s">
        <v>3303</v>
      </c>
      <c r="L151" s="1388">
        <v>0.23080000000000001</v>
      </c>
      <c r="M151" s="1388">
        <v>0.46150000000000002</v>
      </c>
      <c r="N151" s="1388">
        <v>0.61539999999999995</v>
      </c>
      <c r="O151" s="1377">
        <v>21</v>
      </c>
      <c r="P151" s="1377">
        <v>12</v>
      </c>
      <c r="Q151" s="1378">
        <v>0.57140000000000002</v>
      </c>
      <c r="R151" s="1378">
        <v>0.33329999999999999</v>
      </c>
      <c r="S151" s="1378">
        <v>0.58330000000000004</v>
      </c>
      <c r="T151" s="1383">
        <v>0.91669999999999996</v>
      </c>
      <c r="U151" s="121" t="s">
        <v>1796</v>
      </c>
      <c r="V151" s="121" t="s">
        <v>1793</v>
      </c>
      <c r="W151" s="750" t="s">
        <v>2327</v>
      </c>
      <c r="X151" s="1389">
        <v>0.26666666666666666</v>
      </c>
      <c r="Y151" s="1389">
        <v>0.4</v>
      </c>
      <c r="Z151" s="1389">
        <v>0.6</v>
      </c>
      <c r="AA151" s="1044">
        <v>31</v>
      </c>
      <c r="AB151" s="1044">
        <v>26</v>
      </c>
      <c r="AC151" s="1045">
        <v>0.8387</v>
      </c>
      <c r="AD151" s="1045">
        <v>0.3846</v>
      </c>
      <c r="AE151" s="1045">
        <v>0.69230000000000003</v>
      </c>
      <c r="AF151" s="1046">
        <v>0.73080000000000001</v>
      </c>
      <c r="AG151" s="131" t="s">
        <v>878</v>
      </c>
      <c r="AH151" s="121" t="s">
        <v>878</v>
      </c>
      <c r="AI151" s="121" t="s">
        <v>878</v>
      </c>
      <c r="AJ151" s="1545" t="s">
        <v>792</v>
      </c>
    </row>
    <row r="152" spans="1:36" ht="15.75">
      <c r="A152" s="1373" t="s">
        <v>152</v>
      </c>
      <c r="B152" s="1374" t="s">
        <v>659</v>
      </c>
      <c r="C152" s="1418" t="s">
        <v>2342</v>
      </c>
      <c r="D152" s="1418" t="s">
        <v>2342</v>
      </c>
      <c r="E152" s="1418" t="s">
        <v>2342</v>
      </c>
      <c r="F152" s="1387" t="s">
        <v>1691</v>
      </c>
      <c r="G152" s="1387" t="s">
        <v>1691</v>
      </c>
      <c r="H152" s="1387" t="s">
        <v>1691</v>
      </c>
      <c r="I152" s="1407" t="s">
        <v>2322</v>
      </c>
      <c r="J152" s="1375" t="s">
        <v>2322</v>
      </c>
      <c r="K152" s="1387" t="s">
        <v>2318</v>
      </c>
      <c r="L152" s="1388">
        <v>0.5</v>
      </c>
      <c r="M152" s="1388">
        <v>1</v>
      </c>
      <c r="N152" s="1388">
        <v>1</v>
      </c>
      <c r="O152" s="1377">
        <v>2</v>
      </c>
      <c r="P152" s="1377">
        <v>2</v>
      </c>
      <c r="Q152" s="1378">
        <v>1</v>
      </c>
      <c r="R152" s="1378">
        <v>0.5</v>
      </c>
      <c r="S152" s="1378">
        <v>0.5</v>
      </c>
      <c r="T152" s="1383">
        <v>1</v>
      </c>
      <c r="U152" s="121" t="s">
        <v>2345</v>
      </c>
      <c r="V152" s="121" t="s">
        <v>2345</v>
      </c>
      <c r="W152" s="750" t="s">
        <v>2318</v>
      </c>
      <c r="X152" s="1389">
        <v>0.6</v>
      </c>
      <c r="Y152" s="1389">
        <v>0.8</v>
      </c>
      <c r="Z152" s="1389">
        <v>0.8</v>
      </c>
      <c r="AA152" s="1044">
        <v>6</v>
      </c>
      <c r="AB152" s="1044">
        <v>5</v>
      </c>
      <c r="AC152" s="1045">
        <v>0.83330000000000004</v>
      </c>
      <c r="AD152" s="1045">
        <v>0.2</v>
      </c>
      <c r="AE152" s="1045">
        <v>0.8</v>
      </c>
      <c r="AF152" s="1046">
        <v>0.8</v>
      </c>
      <c r="AG152" s="121" t="s">
        <v>792</v>
      </c>
      <c r="AH152" s="131" t="s">
        <v>792</v>
      </c>
      <c r="AI152" s="121" t="s">
        <v>878</v>
      </c>
      <c r="AJ152" s="1545" t="s">
        <v>792</v>
      </c>
    </row>
    <row r="153" spans="1:36" ht="15.75">
      <c r="A153" s="1373" t="s">
        <v>154</v>
      </c>
      <c r="B153" s="1374" t="s">
        <v>660</v>
      </c>
      <c r="C153" s="1418" t="s">
        <v>791</v>
      </c>
      <c r="D153" s="1418" t="s">
        <v>2342</v>
      </c>
      <c r="E153" s="1418" t="s">
        <v>2317</v>
      </c>
      <c r="F153" s="1387" t="s">
        <v>1333</v>
      </c>
      <c r="G153" s="1387" t="s">
        <v>2345</v>
      </c>
      <c r="H153" s="1387" t="s">
        <v>2321</v>
      </c>
      <c r="I153" s="1407" t="s">
        <v>1766</v>
      </c>
      <c r="J153" s="1375" t="s">
        <v>1761</v>
      </c>
      <c r="K153" s="1387" t="s">
        <v>2425</v>
      </c>
      <c r="L153" s="1376" t="s">
        <v>791</v>
      </c>
      <c r="M153" s="1388">
        <v>0.625</v>
      </c>
      <c r="N153" s="1388">
        <v>0.625</v>
      </c>
      <c r="O153" s="1377">
        <v>6</v>
      </c>
      <c r="P153" s="1377">
        <v>6</v>
      </c>
      <c r="Q153" s="1378">
        <v>1</v>
      </c>
      <c r="R153" s="1378">
        <v>0.16669999999999999</v>
      </c>
      <c r="S153" s="1378">
        <v>0.66669999999999996</v>
      </c>
      <c r="T153" s="1383">
        <v>0.66669999999999996</v>
      </c>
      <c r="U153" s="121" t="s">
        <v>2343</v>
      </c>
      <c r="V153" s="121" t="s">
        <v>2343</v>
      </c>
      <c r="W153" s="750" t="s">
        <v>2318</v>
      </c>
      <c r="X153" s="1389">
        <v>0.33333333333333331</v>
      </c>
      <c r="Y153" s="1389">
        <v>0.33333333333333331</v>
      </c>
      <c r="Z153" s="1389">
        <v>0.33333333333333331</v>
      </c>
      <c r="AA153" s="1048">
        <v>5</v>
      </c>
      <c r="AB153" s="1048">
        <v>5</v>
      </c>
      <c r="AC153" s="1049">
        <v>1</v>
      </c>
      <c r="AD153" s="1048" t="s">
        <v>791</v>
      </c>
      <c r="AE153" s="1049">
        <v>0.6</v>
      </c>
      <c r="AF153" s="1540">
        <v>0.8</v>
      </c>
      <c r="AG153" s="121" t="s">
        <v>791</v>
      </c>
      <c r="AH153" s="131" t="s">
        <v>792</v>
      </c>
      <c r="AI153" s="121" t="s">
        <v>878</v>
      </c>
      <c r="AJ153" s="1545" t="s">
        <v>792</v>
      </c>
    </row>
    <row r="154" spans="1:36" ht="15.75">
      <c r="A154" s="1373" t="s">
        <v>156</v>
      </c>
      <c r="B154" s="1374" t="s">
        <v>661</v>
      </c>
      <c r="C154" s="1418" t="s">
        <v>791</v>
      </c>
      <c r="D154" s="1418" t="s">
        <v>3146</v>
      </c>
      <c r="E154" s="1418" t="s">
        <v>2338</v>
      </c>
      <c r="F154" s="1387" t="s">
        <v>1333</v>
      </c>
      <c r="G154" s="1387" t="s">
        <v>2322</v>
      </c>
      <c r="H154" s="1387" t="s">
        <v>2337</v>
      </c>
      <c r="I154" s="1407" t="s">
        <v>1793</v>
      </c>
      <c r="J154" s="1375" t="s">
        <v>2336</v>
      </c>
      <c r="K154" s="1387" t="s">
        <v>2317</v>
      </c>
      <c r="L154" s="1388">
        <v>6.6699999999999995E-2</v>
      </c>
      <c r="M154" s="1388">
        <v>0.33329999999999999</v>
      </c>
      <c r="N154" s="1388">
        <v>0.5333</v>
      </c>
      <c r="O154" s="1377">
        <v>17</v>
      </c>
      <c r="P154" s="1377">
        <v>14</v>
      </c>
      <c r="Q154" s="1378">
        <v>0.82350000000000001</v>
      </c>
      <c r="R154" s="1378">
        <v>0.21429999999999999</v>
      </c>
      <c r="S154" s="1378">
        <v>0.57140000000000002</v>
      </c>
      <c r="T154" s="1383">
        <v>0.71430000000000005</v>
      </c>
      <c r="U154" s="121" t="s">
        <v>1312</v>
      </c>
      <c r="V154" s="121" t="s">
        <v>1816</v>
      </c>
      <c r="W154" s="750" t="s">
        <v>2414</v>
      </c>
      <c r="X154" s="1389">
        <v>0.21052631578947367</v>
      </c>
      <c r="Y154" s="1389">
        <v>0.52631578947368418</v>
      </c>
      <c r="Z154" s="1389">
        <v>0.78947368421052633</v>
      </c>
      <c r="AA154" s="1048">
        <v>12</v>
      </c>
      <c r="AB154" s="1048">
        <v>3</v>
      </c>
      <c r="AC154" s="1049">
        <v>0.25</v>
      </c>
      <c r="AD154" s="1048" t="s">
        <v>791</v>
      </c>
      <c r="AE154" s="1049">
        <v>1</v>
      </c>
      <c r="AF154" s="1540">
        <v>1</v>
      </c>
      <c r="AG154" s="121" t="s">
        <v>791</v>
      </c>
      <c r="AH154" s="121" t="s">
        <v>878</v>
      </c>
      <c r="AI154" s="121" t="s">
        <v>792</v>
      </c>
      <c r="AJ154" s="1545" t="s">
        <v>878</v>
      </c>
    </row>
    <row r="155" spans="1:36" ht="15.75">
      <c r="A155" s="1373" t="s">
        <v>1056</v>
      </c>
      <c r="B155" s="1374" t="s">
        <v>662</v>
      </c>
      <c r="C155" s="1419" t="s">
        <v>1389</v>
      </c>
      <c r="D155" s="1419" t="s">
        <v>1389</v>
      </c>
      <c r="E155" s="1419" t="s">
        <v>1389</v>
      </c>
      <c r="F155" s="1412" t="s">
        <v>1389</v>
      </c>
      <c r="G155" s="1412" t="s">
        <v>1389</v>
      </c>
      <c r="H155" s="1412" t="s">
        <v>1389</v>
      </c>
      <c r="I155" s="1414" t="s">
        <v>1389</v>
      </c>
      <c r="J155" s="1381" t="s">
        <v>1389</v>
      </c>
      <c r="K155" s="1412" t="s">
        <v>1389</v>
      </c>
      <c r="L155" s="1381" t="s">
        <v>1389</v>
      </c>
      <c r="M155" s="1381" t="s">
        <v>1389</v>
      </c>
      <c r="N155" s="1381" t="s">
        <v>1389</v>
      </c>
      <c r="O155" s="1377"/>
      <c r="P155" s="1377"/>
      <c r="Q155" s="1378"/>
      <c r="R155" s="1378" t="s">
        <v>1389</v>
      </c>
      <c r="S155" s="1378" t="s">
        <v>1389</v>
      </c>
      <c r="T155" s="1383" t="s">
        <v>1389</v>
      </c>
      <c r="U155" s="121"/>
      <c r="V155" s="121"/>
      <c r="W155" s="750"/>
      <c r="X155" s="1384" t="s">
        <v>1389</v>
      </c>
      <c r="Y155" s="1384" t="s">
        <v>1389</v>
      </c>
      <c r="Z155" s="1384" t="s">
        <v>1389</v>
      </c>
      <c r="AA155" s="1538" t="s">
        <v>1389</v>
      </c>
      <c r="AB155" s="1538" t="s">
        <v>1389</v>
      </c>
      <c r="AC155" s="1538" t="s">
        <v>1389</v>
      </c>
      <c r="AD155" s="1538" t="s">
        <v>1389</v>
      </c>
      <c r="AE155" s="1538" t="s">
        <v>1389</v>
      </c>
      <c r="AF155" s="1541" t="s">
        <v>1389</v>
      </c>
      <c r="AG155" s="121" t="s">
        <v>791</v>
      </c>
      <c r="AH155" s="1418" t="s">
        <v>791</v>
      </c>
      <c r="AI155" s="1418" t="s">
        <v>791</v>
      </c>
      <c r="AJ155" s="1535" t="s">
        <v>791</v>
      </c>
    </row>
    <row r="156" spans="1:36" ht="15.75">
      <c r="A156" s="1373" t="s">
        <v>1058</v>
      </c>
      <c r="B156" s="1374" t="s">
        <v>663</v>
      </c>
      <c r="C156" s="1418" t="s">
        <v>3239</v>
      </c>
      <c r="D156" s="1418" t="s">
        <v>2330</v>
      </c>
      <c r="E156" s="1418" t="s">
        <v>3240</v>
      </c>
      <c r="F156" s="1387" t="s">
        <v>1766</v>
      </c>
      <c r="G156" s="1387" t="s">
        <v>1831</v>
      </c>
      <c r="H156" s="1387" t="s">
        <v>1301</v>
      </c>
      <c r="I156" s="1407" t="s">
        <v>2408</v>
      </c>
      <c r="J156" s="1375" t="s">
        <v>1303</v>
      </c>
      <c r="K156" s="1387" t="s">
        <v>3156</v>
      </c>
      <c r="L156" s="1388">
        <v>0.1429</v>
      </c>
      <c r="M156" s="1388">
        <v>0.35709999999999997</v>
      </c>
      <c r="N156" s="1388">
        <v>0.75</v>
      </c>
      <c r="O156" s="1377">
        <v>53</v>
      </c>
      <c r="P156" s="1377">
        <v>46</v>
      </c>
      <c r="Q156" s="1378">
        <v>0.8679</v>
      </c>
      <c r="R156" s="1378">
        <v>0.19570000000000001</v>
      </c>
      <c r="S156" s="1378">
        <v>0.30430000000000001</v>
      </c>
      <c r="T156" s="1383">
        <v>0.56520000000000004</v>
      </c>
      <c r="U156" s="121" t="s">
        <v>1307</v>
      </c>
      <c r="V156" s="121" t="s">
        <v>1881</v>
      </c>
      <c r="W156" s="750" t="s">
        <v>2346</v>
      </c>
      <c r="X156" s="1389">
        <v>0.39393939393939392</v>
      </c>
      <c r="Y156" s="1389">
        <v>0.63636363636363635</v>
      </c>
      <c r="Z156" s="1389">
        <v>0.66666666666666663</v>
      </c>
      <c r="AA156" s="1044">
        <v>48</v>
      </c>
      <c r="AB156" s="1044">
        <v>42</v>
      </c>
      <c r="AC156" s="1045">
        <v>0.875</v>
      </c>
      <c r="AD156" s="1045">
        <v>0.1905</v>
      </c>
      <c r="AE156" s="1045">
        <v>0.57140000000000002</v>
      </c>
      <c r="AF156" s="1046">
        <v>0.66669999999999996</v>
      </c>
      <c r="AG156" s="121" t="s">
        <v>792</v>
      </c>
      <c r="AH156" s="131" t="s">
        <v>792</v>
      </c>
      <c r="AI156" s="121" t="s">
        <v>792</v>
      </c>
      <c r="AJ156" s="1545" t="s">
        <v>792</v>
      </c>
    </row>
    <row r="157" spans="1:36" ht="15.75">
      <c r="A157" s="1373" t="s">
        <v>34</v>
      </c>
      <c r="B157" s="1374" t="s">
        <v>664</v>
      </c>
      <c r="C157" s="1418" t="s">
        <v>2352</v>
      </c>
      <c r="D157" s="1418" t="s">
        <v>3094</v>
      </c>
      <c r="E157" s="1418" t="s">
        <v>3242</v>
      </c>
      <c r="F157" s="1387" t="s">
        <v>1309</v>
      </c>
      <c r="G157" s="1387" t="s">
        <v>1857</v>
      </c>
      <c r="H157" s="1387" t="s">
        <v>2408</v>
      </c>
      <c r="I157" s="1407" t="s">
        <v>1978</v>
      </c>
      <c r="J157" s="1375" t="s">
        <v>3368</v>
      </c>
      <c r="K157" s="1387" t="s">
        <v>2410</v>
      </c>
      <c r="L157" s="1388">
        <v>0.29409999999999997</v>
      </c>
      <c r="M157" s="1388">
        <v>0.43140000000000001</v>
      </c>
      <c r="N157" s="1388">
        <v>0.60780000000000001</v>
      </c>
      <c r="O157" s="1377">
        <v>38</v>
      </c>
      <c r="P157" s="1377">
        <v>31</v>
      </c>
      <c r="Q157" s="1378">
        <v>0.81579999999999997</v>
      </c>
      <c r="R157" s="1378">
        <v>0.4516</v>
      </c>
      <c r="S157" s="1378">
        <v>0.6452</v>
      </c>
      <c r="T157" s="1383">
        <v>0.7097</v>
      </c>
      <c r="U157" s="121" t="s">
        <v>1584</v>
      </c>
      <c r="V157" s="121" t="s">
        <v>2333</v>
      </c>
      <c r="W157" s="750" t="s">
        <v>2416</v>
      </c>
      <c r="X157" s="1389">
        <v>0.32911392405063289</v>
      </c>
      <c r="Y157" s="1389">
        <v>0.49367088607594939</v>
      </c>
      <c r="Z157" s="1389">
        <v>0.78481012658227844</v>
      </c>
      <c r="AA157" s="1048">
        <v>79</v>
      </c>
      <c r="AB157" s="1048">
        <v>51</v>
      </c>
      <c r="AC157" s="1049">
        <v>0.64559999999999995</v>
      </c>
      <c r="AD157" s="1049">
        <v>0.1961</v>
      </c>
      <c r="AE157" s="1049">
        <v>0.43140000000000001</v>
      </c>
      <c r="AF157" s="1540">
        <v>0.64710000000000001</v>
      </c>
      <c r="AG157" s="121" t="s">
        <v>792</v>
      </c>
      <c r="AH157" s="121" t="s">
        <v>878</v>
      </c>
      <c r="AI157" s="121" t="s">
        <v>792</v>
      </c>
      <c r="AJ157" s="1545" t="s">
        <v>792</v>
      </c>
    </row>
    <row r="158" spans="1:36" ht="15.75">
      <c r="A158" s="1373" t="s">
        <v>36</v>
      </c>
      <c r="B158" s="1374" t="s">
        <v>665</v>
      </c>
      <c r="C158" s="1418" t="s">
        <v>3202</v>
      </c>
      <c r="D158" s="1418" t="s">
        <v>2400</v>
      </c>
      <c r="E158" s="1418" t="s">
        <v>2318</v>
      </c>
      <c r="F158" s="1387" t="s">
        <v>2343</v>
      </c>
      <c r="G158" s="1387" t="s">
        <v>2341</v>
      </c>
      <c r="H158" s="1387" t="s">
        <v>1761</v>
      </c>
      <c r="I158" s="1407" t="s">
        <v>1766</v>
      </c>
      <c r="J158" s="1375" t="s">
        <v>1761</v>
      </c>
      <c r="K158" s="1387" t="s">
        <v>2425</v>
      </c>
      <c r="L158" s="1376" t="s">
        <v>791</v>
      </c>
      <c r="M158" s="1388">
        <v>0.5</v>
      </c>
      <c r="N158" s="1388">
        <v>0.75</v>
      </c>
      <c r="O158" s="1377">
        <v>7</v>
      </c>
      <c r="P158" s="1377">
        <v>5</v>
      </c>
      <c r="Q158" s="1378">
        <v>0.71430000000000005</v>
      </c>
      <c r="R158" s="1378">
        <v>0.6</v>
      </c>
      <c r="S158" s="1378">
        <v>0.8</v>
      </c>
      <c r="T158" s="1383">
        <v>0.8</v>
      </c>
      <c r="U158" s="121" t="s">
        <v>2322</v>
      </c>
      <c r="V158" s="121" t="s">
        <v>2322</v>
      </c>
      <c r="W158" s="750" t="s">
        <v>2318</v>
      </c>
      <c r="X158" s="1389">
        <v>0.25</v>
      </c>
      <c r="Y158" s="1389">
        <v>1</v>
      </c>
      <c r="Z158" s="1389">
        <v>1</v>
      </c>
      <c r="AA158" s="1044">
        <v>7</v>
      </c>
      <c r="AB158" s="1044">
        <v>6</v>
      </c>
      <c r="AC158" s="1045">
        <v>0.85709999999999997</v>
      </c>
      <c r="AD158" s="1044" t="s">
        <v>791</v>
      </c>
      <c r="AE158" s="1045">
        <v>1</v>
      </c>
      <c r="AF158" s="1046">
        <v>1</v>
      </c>
      <c r="AG158" s="121" t="s">
        <v>792</v>
      </c>
      <c r="AH158" s="131" t="s">
        <v>792</v>
      </c>
      <c r="AI158" s="121" t="s">
        <v>792</v>
      </c>
      <c r="AJ158" s="1545" t="s">
        <v>792</v>
      </c>
    </row>
    <row r="159" spans="1:36" ht="15.75">
      <c r="A159" s="1373" t="s">
        <v>38</v>
      </c>
      <c r="B159" s="1374" t="s">
        <v>666</v>
      </c>
      <c r="C159" s="1418" t="s">
        <v>3108</v>
      </c>
      <c r="D159" s="1418" t="s">
        <v>2400</v>
      </c>
      <c r="E159" s="1418" t="s">
        <v>2400</v>
      </c>
      <c r="F159" s="1387" t="s">
        <v>2358</v>
      </c>
      <c r="G159" s="1387" t="s">
        <v>2322</v>
      </c>
      <c r="H159" s="1387" t="s">
        <v>2322</v>
      </c>
      <c r="I159" s="1407" t="s">
        <v>2345</v>
      </c>
      <c r="J159" s="1375" t="s">
        <v>2345</v>
      </c>
      <c r="K159" s="1387" t="s">
        <v>2318</v>
      </c>
      <c r="L159" s="1388">
        <v>1</v>
      </c>
      <c r="M159" s="1388">
        <v>1</v>
      </c>
      <c r="N159" s="1388">
        <v>1</v>
      </c>
      <c r="O159" s="1377">
        <v>4</v>
      </c>
      <c r="P159" s="1377">
        <v>4</v>
      </c>
      <c r="Q159" s="1378">
        <v>1</v>
      </c>
      <c r="R159" s="1378">
        <v>0.25</v>
      </c>
      <c r="S159" s="1378">
        <v>0.75</v>
      </c>
      <c r="T159" s="1383">
        <v>0.75</v>
      </c>
      <c r="U159" s="121" t="s">
        <v>2358</v>
      </c>
      <c r="V159" s="121" t="s">
        <v>2358</v>
      </c>
      <c r="W159" s="750" t="s">
        <v>2318</v>
      </c>
      <c r="X159" s="1389">
        <v>1</v>
      </c>
      <c r="Y159" s="1389">
        <v>1</v>
      </c>
      <c r="Z159" s="1389">
        <v>1</v>
      </c>
      <c r="AA159" s="1048">
        <v>4</v>
      </c>
      <c r="AB159" s="1048">
        <v>4</v>
      </c>
      <c r="AC159" s="1049">
        <v>1</v>
      </c>
      <c r="AD159" s="1049">
        <v>0.25</v>
      </c>
      <c r="AE159" s="1049">
        <v>0.75</v>
      </c>
      <c r="AF159" s="1540">
        <v>0.75</v>
      </c>
      <c r="AG159" s="121" t="s">
        <v>878</v>
      </c>
      <c r="AH159" s="131" t="s">
        <v>792</v>
      </c>
      <c r="AI159" s="121" t="s">
        <v>792</v>
      </c>
      <c r="AJ159" s="1545" t="s">
        <v>792</v>
      </c>
    </row>
    <row r="160" spans="1:36" ht="15.75">
      <c r="A160" s="1373" t="s">
        <v>40</v>
      </c>
      <c r="B160" s="1374" t="s">
        <v>667</v>
      </c>
      <c r="C160" s="1419" t="s">
        <v>3100</v>
      </c>
      <c r="D160" s="1419" t="s">
        <v>2319</v>
      </c>
      <c r="E160" s="1419" t="s">
        <v>2319</v>
      </c>
      <c r="F160" s="1387" t="s">
        <v>2358</v>
      </c>
      <c r="G160" s="1387" t="s">
        <v>2343</v>
      </c>
      <c r="H160" s="1387" t="s">
        <v>2343</v>
      </c>
      <c r="I160" s="1407" t="s">
        <v>2337</v>
      </c>
      <c r="J160" s="1381" t="s">
        <v>2322</v>
      </c>
      <c r="K160" s="1387" t="s">
        <v>3104</v>
      </c>
      <c r="L160" s="1381" t="s">
        <v>1389</v>
      </c>
      <c r="M160" s="1381" t="s">
        <v>1389</v>
      </c>
      <c r="N160" s="1381" t="s">
        <v>1389</v>
      </c>
      <c r="O160" s="1377"/>
      <c r="P160" s="1377"/>
      <c r="Q160" s="1378"/>
      <c r="R160" s="1378" t="s">
        <v>1389</v>
      </c>
      <c r="S160" s="1378" t="s">
        <v>1389</v>
      </c>
      <c r="T160" s="1383" t="s">
        <v>1389</v>
      </c>
      <c r="U160" s="121"/>
      <c r="V160" s="121"/>
      <c r="W160" s="750"/>
      <c r="X160" s="1384" t="s">
        <v>1389</v>
      </c>
      <c r="Y160" s="1384" t="s">
        <v>1389</v>
      </c>
      <c r="Z160" s="1384" t="s">
        <v>1389</v>
      </c>
      <c r="AA160" s="1384" t="s">
        <v>1389</v>
      </c>
      <c r="AB160" s="1384" t="s">
        <v>1389</v>
      </c>
      <c r="AC160" s="1384" t="s">
        <v>1389</v>
      </c>
      <c r="AD160" s="1384" t="s">
        <v>1389</v>
      </c>
      <c r="AE160" s="1384" t="s">
        <v>1389</v>
      </c>
      <c r="AF160" s="1385" t="s">
        <v>1389</v>
      </c>
      <c r="AG160" s="121" t="s">
        <v>878</v>
      </c>
      <c r="AH160" s="131" t="s">
        <v>792</v>
      </c>
      <c r="AI160" s="121" t="s">
        <v>792</v>
      </c>
      <c r="AJ160" s="1545" t="s">
        <v>878</v>
      </c>
    </row>
    <row r="161" spans="1:36" ht="15.75">
      <c r="A161" s="1373" t="s">
        <v>41</v>
      </c>
      <c r="B161" s="1374" t="s">
        <v>668</v>
      </c>
      <c r="C161" s="1419" t="s">
        <v>1174</v>
      </c>
      <c r="D161" s="1419" t="s">
        <v>1174</v>
      </c>
      <c r="E161" s="1419" t="s">
        <v>1174</v>
      </c>
      <c r="F161" s="1412" t="s">
        <v>1174</v>
      </c>
      <c r="G161" s="1413" t="s">
        <v>1174</v>
      </c>
      <c r="H161" s="1413" t="s">
        <v>1174</v>
      </c>
      <c r="I161" s="1415" t="s">
        <v>1174</v>
      </c>
      <c r="J161" s="1382" t="s">
        <v>1174</v>
      </c>
      <c r="K161" s="1413" t="s">
        <v>1174</v>
      </c>
      <c r="L161" s="1381" t="s">
        <v>1174</v>
      </c>
      <c r="M161" s="1382" t="s">
        <v>1174</v>
      </c>
      <c r="N161" s="1382" t="s">
        <v>1174</v>
      </c>
      <c r="O161" s="1377"/>
      <c r="P161" s="1377"/>
      <c r="Q161" s="1378"/>
      <c r="R161" s="1378" t="s">
        <v>1174</v>
      </c>
      <c r="S161" s="1378" t="s">
        <v>1174</v>
      </c>
      <c r="T161" s="1383" t="s">
        <v>1174</v>
      </c>
      <c r="U161" s="121"/>
      <c r="V161" s="121"/>
      <c r="W161" s="750"/>
      <c r="X161" s="1384" t="s">
        <v>1174</v>
      </c>
      <c r="Y161" s="1384" t="s">
        <v>1174</v>
      </c>
      <c r="Z161" s="1384" t="s">
        <v>1174</v>
      </c>
      <c r="AA161" s="1538" t="s">
        <v>1174</v>
      </c>
      <c r="AB161" s="1538" t="s">
        <v>1174</v>
      </c>
      <c r="AC161" s="1538" t="s">
        <v>1174</v>
      </c>
      <c r="AD161" s="1538" t="s">
        <v>1174</v>
      </c>
      <c r="AE161" s="1538" t="s">
        <v>1174</v>
      </c>
      <c r="AF161" s="1541" t="s">
        <v>1174</v>
      </c>
      <c r="AG161" s="121" t="s">
        <v>791</v>
      </c>
      <c r="AH161" s="121" t="s">
        <v>791</v>
      </c>
      <c r="AI161" s="121" t="s">
        <v>791</v>
      </c>
      <c r="AJ161" s="1535" t="s">
        <v>791</v>
      </c>
    </row>
    <row r="162" spans="1:36" ht="15.75">
      <c r="A162" s="1373" t="s">
        <v>43</v>
      </c>
      <c r="B162" s="1374" t="s">
        <v>669</v>
      </c>
      <c r="C162" s="1418" t="s">
        <v>791</v>
      </c>
      <c r="D162" s="1418" t="s">
        <v>2342</v>
      </c>
      <c r="E162" s="1418" t="s">
        <v>2319</v>
      </c>
      <c r="F162" s="1387" t="s">
        <v>1333</v>
      </c>
      <c r="G162" s="1387" t="s">
        <v>2322</v>
      </c>
      <c r="H162" s="1387" t="s">
        <v>2321</v>
      </c>
      <c r="I162" s="1407" t="s">
        <v>2341</v>
      </c>
      <c r="J162" s="1375" t="s">
        <v>2341</v>
      </c>
      <c r="K162" s="1387" t="s">
        <v>2318</v>
      </c>
      <c r="L162" s="1376" t="s">
        <v>791</v>
      </c>
      <c r="M162" s="1376" t="s">
        <v>791</v>
      </c>
      <c r="N162" s="1388">
        <v>0.25</v>
      </c>
      <c r="O162" s="1377">
        <v>11</v>
      </c>
      <c r="P162" s="1377">
        <v>11</v>
      </c>
      <c r="Q162" s="1378">
        <v>1</v>
      </c>
      <c r="R162" s="1379" t="s">
        <v>791</v>
      </c>
      <c r="S162" s="1378">
        <v>0.36359999999999998</v>
      </c>
      <c r="T162" s="1383">
        <v>0.54549999999999998</v>
      </c>
      <c r="U162" s="121" t="s">
        <v>2345</v>
      </c>
      <c r="V162" s="121" t="s">
        <v>2345</v>
      </c>
      <c r="W162" s="750" t="s">
        <v>2318</v>
      </c>
      <c r="X162" s="1392" t="s">
        <v>791</v>
      </c>
      <c r="Y162" s="1392" t="s">
        <v>791</v>
      </c>
      <c r="Z162" s="1389">
        <v>0.6</v>
      </c>
      <c r="AA162" s="1044">
        <v>11</v>
      </c>
      <c r="AB162" s="1044">
        <v>9</v>
      </c>
      <c r="AC162" s="1045">
        <v>0.81820000000000004</v>
      </c>
      <c r="AD162" s="1045">
        <v>0.33329999999999999</v>
      </c>
      <c r="AE162" s="1045">
        <v>0.66669999999999996</v>
      </c>
      <c r="AF162" s="1046">
        <v>0.66669999999999996</v>
      </c>
      <c r="AG162" s="121" t="s">
        <v>791</v>
      </c>
      <c r="AH162" s="131" t="s">
        <v>792</v>
      </c>
      <c r="AI162" s="121" t="s">
        <v>792</v>
      </c>
      <c r="AJ162" s="1545" t="s">
        <v>792</v>
      </c>
    </row>
    <row r="163" spans="1:36" ht="15.75">
      <c r="A163" s="1373" t="s">
        <v>45</v>
      </c>
      <c r="B163" s="1374" t="s">
        <v>670</v>
      </c>
      <c r="C163" s="1418" t="s">
        <v>2352</v>
      </c>
      <c r="D163" s="1418" t="s">
        <v>2323</v>
      </c>
      <c r="E163" s="1418" t="s">
        <v>2318</v>
      </c>
      <c r="F163" s="1387" t="s">
        <v>1691</v>
      </c>
      <c r="G163" s="1387" t="s">
        <v>2322</v>
      </c>
      <c r="H163" s="1387" t="s">
        <v>2321</v>
      </c>
      <c r="I163" s="1407" t="s">
        <v>2337</v>
      </c>
      <c r="J163" s="1375" t="s">
        <v>2321</v>
      </c>
      <c r="K163" s="1387" t="s">
        <v>2339</v>
      </c>
      <c r="L163" s="1388">
        <v>0.33329999999999999</v>
      </c>
      <c r="M163" s="1388">
        <v>0.55559999999999998</v>
      </c>
      <c r="N163" s="1388">
        <v>0.66669999999999996</v>
      </c>
      <c r="O163" s="1377">
        <v>16</v>
      </c>
      <c r="P163" s="1377">
        <v>13</v>
      </c>
      <c r="Q163" s="1378">
        <v>0.8125</v>
      </c>
      <c r="R163" s="1378">
        <v>0.3846</v>
      </c>
      <c r="S163" s="1378">
        <v>0.69230000000000003</v>
      </c>
      <c r="T163" s="1383">
        <v>0.84619999999999995</v>
      </c>
      <c r="U163" s="121" t="s">
        <v>1796</v>
      </c>
      <c r="V163" s="121" t="s">
        <v>1793</v>
      </c>
      <c r="W163" s="750" t="s">
        <v>2327</v>
      </c>
      <c r="X163" s="1389">
        <v>0.13333333333333333</v>
      </c>
      <c r="Y163" s="1389">
        <v>0.4</v>
      </c>
      <c r="Z163" s="1389">
        <v>0.46666666666666667</v>
      </c>
      <c r="AA163" s="1044">
        <v>7</v>
      </c>
      <c r="AB163" s="1044">
        <v>6</v>
      </c>
      <c r="AC163" s="1045">
        <v>0.85709999999999997</v>
      </c>
      <c r="AD163" s="1044" t="s">
        <v>791</v>
      </c>
      <c r="AE163" s="1045">
        <v>0.5</v>
      </c>
      <c r="AF163" s="1046">
        <v>1</v>
      </c>
      <c r="AG163" s="121" t="s">
        <v>792</v>
      </c>
      <c r="AH163" s="131" t="s">
        <v>792</v>
      </c>
      <c r="AI163" s="121" t="s">
        <v>792</v>
      </c>
      <c r="AJ163" s="1545" t="s">
        <v>792</v>
      </c>
    </row>
    <row r="164" spans="1:36" ht="15.75">
      <c r="A164" s="1373" t="s">
        <v>47</v>
      </c>
      <c r="B164" s="1374" t="s">
        <v>671</v>
      </c>
      <c r="C164" s="1418" t="s">
        <v>2399</v>
      </c>
      <c r="D164" s="1418" t="s">
        <v>2399</v>
      </c>
      <c r="E164" s="1418" t="s">
        <v>2386</v>
      </c>
      <c r="F164" s="1387" t="s">
        <v>2345</v>
      </c>
      <c r="G164" s="1387" t="s">
        <v>2345</v>
      </c>
      <c r="H164" s="1387" t="s">
        <v>2336</v>
      </c>
      <c r="I164" s="1407" t="s">
        <v>1793</v>
      </c>
      <c r="J164" s="1375" t="s">
        <v>1773</v>
      </c>
      <c r="K164" s="1387" t="s">
        <v>3326</v>
      </c>
      <c r="L164" s="1388">
        <v>0.25</v>
      </c>
      <c r="M164" s="1388">
        <v>0.5625</v>
      </c>
      <c r="N164" s="1388">
        <v>0.75</v>
      </c>
      <c r="O164" s="1377">
        <v>21</v>
      </c>
      <c r="P164" s="1377">
        <v>18</v>
      </c>
      <c r="Q164" s="1378">
        <v>0.85709999999999997</v>
      </c>
      <c r="R164" s="1378">
        <v>0.27779999999999999</v>
      </c>
      <c r="S164" s="1378">
        <v>0.55559999999999998</v>
      </c>
      <c r="T164" s="1383">
        <v>0.72219999999999995</v>
      </c>
      <c r="U164" s="121" t="s">
        <v>1310</v>
      </c>
      <c r="V164" s="121" t="s">
        <v>2337</v>
      </c>
      <c r="W164" s="750" t="s">
        <v>2342</v>
      </c>
      <c r="X164" s="1389">
        <v>0.14285714285714285</v>
      </c>
      <c r="Y164" s="1389">
        <v>0.2857142857142857</v>
      </c>
      <c r="Z164" s="1389">
        <v>0.2857142857142857</v>
      </c>
      <c r="AA164" s="1044">
        <v>12</v>
      </c>
      <c r="AB164" s="1044">
        <v>9</v>
      </c>
      <c r="AC164" s="1045">
        <v>0.75</v>
      </c>
      <c r="AD164" s="1045">
        <v>0.22220000000000001</v>
      </c>
      <c r="AE164" s="1045">
        <v>0.55559999999999998</v>
      </c>
      <c r="AF164" s="1046">
        <v>0.55559999999999998</v>
      </c>
      <c r="AG164" s="121" t="s">
        <v>792</v>
      </c>
      <c r="AH164" s="121" t="s">
        <v>878</v>
      </c>
      <c r="AI164" s="121" t="s">
        <v>792</v>
      </c>
      <c r="AJ164" s="1545" t="s">
        <v>792</v>
      </c>
    </row>
    <row r="165" spans="1:36" ht="15.75">
      <c r="A165" s="1373" t="s">
        <v>159</v>
      </c>
      <c r="B165" s="1374" t="s">
        <v>672</v>
      </c>
      <c r="C165" s="1943">
        <v>0</v>
      </c>
      <c r="D165" s="1943">
        <v>0</v>
      </c>
      <c r="E165" s="1943">
        <v>0</v>
      </c>
      <c r="F165" s="1387" t="s">
        <v>1333</v>
      </c>
      <c r="G165" s="1387" t="s">
        <v>1333</v>
      </c>
      <c r="H165" s="1387" t="s">
        <v>1333</v>
      </c>
      <c r="I165" s="1407" t="s">
        <v>2322</v>
      </c>
      <c r="J165" s="1375" t="s">
        <v>2343</v>
      </c>
      <c r="K165" s="1387" t="s">
        <v>2319</v>
      </c>
      <c r="L165" s="1376" t="s">
        <v>791</v>
      </c>
      <c r="M165" s="1376" t="s">
        <v>791</v>
      </c>
      <c r="N165" s="1376" t="s">
        <v>791</v>
      </c>
      <c r="O165" s="1377">
        <v>4</v>
      </c>
      <c r="P165" s="1377">
        <v>2</v>
      </c>
      <c r="Q165" s="1378">
        <v>0.5</v>
      </c>
      <c r="R165" s="1379" t="s">
        <v>791</v>
      </c>
      <c r="S165" s="1378">
        <v>1</v>
      </c>
      <c r="T165" s="1383">
        <v>1</v>
      </c>
      <c r="U165" s="121" t="s">
        <v>2322</v>
      </c>
      <c r="V165" s="121" t="s">
        <v>2343</v>
      </c>
      <c r="W165" s="750" t="s">
        <v>2319</v>
      </c>
      <c r="X165" s="1389">
        <v>0.33333333333333331</v>
      </c>
      <c r="Y165" s="1389">
        <v>0.33333333333333331</v>
      </c>
      <c r="Z165" s="1389">
        <v>0.66666666666666663</v>
      </c>
      <c r="AA165" s="1048">
        <v>2</v>
      </c>
      <c r="AB165" s="1048">
        <v>1</v>
      </c>
      <c r="AC165" s="1049">
        <v>0.5</v>
      </c>
      <c r="AD165" s="1049">
        <v>1</v>
      </c>
      <c r="AE165" s="1049">
        <v>1</v>
      </c>
      <c r="AF165" s="1540">
        <v>1</v>
      </c>
      <c r="AG165" s="121" t="s">
        <v>878</v>
      </c>
      <c r="AH165" s="121" t="s">
        <v>878</v>
      </c>
      <c r="AI165" s="121" t="s">
        <v>878</v>
      </c>
      <c r="AJ165" s="1545" t="s">
        <v>792</v>
      </c>
    </row>
    <row r="166" spans="1:36" ht="15.75">
      <c r="A166" s="1373" t="s">
        <v>161</v>
      </c>
      <c r="B166" s="1374" t="s">
        <v>673</v>
      </c>
      <c r="C166" s="1418" t="s">
        <v>791</v>
      </c>
      <c r="D166" s="1418" t="s">
        <v>791</v>
      </c>
      <c r="E166" s="1418" t="s">
        <v>3144</v>
      </c>
      <c r="F166" s="1387" t="s">
        <v>1333</v>
      </c>
      <c r="G166" s="1387" t="s">
        <v>1333</v>
      </c>
      <c r="H166" s="1387" t="s">
        <v>2358</v>
      </c>
      <c r="I166" s="1407" t="s">
        <v>1304</v>
      </c>
      <c r="J166" s="1375" t="s">
        <v>1771</v>
      </c>
      <c r="K166" s="1387" t="s">
        <v>3302</v>
      </c>
      <c r="L166" s="1388">
        <v>0.1429</v>
      </c>
      <c r="M166" s="1388">
        <v>0.57140000000000002</v>
      </c>
      <c r="N166" s="1388">
        <v>0.71430000000000005</v>
      </c>
      <c r="O166" s="1377">
        <v>8</v>
      </c>
      <c r="P166" s="1377">
        <v>8</v>
      </c>
      <c r="Q166" s="1378">
        <v>1</v>
      </c>
      <c r="R166" s="1379" t="s">
        <v>791</v>
      </c>
      <c r="S166" s="1378">
        <v>0.75</v>
      </c>
      <c r="T166" s="1383">
        <v>0.875</v>
      </c>
      <c r="U166" s="121" t="s">
        <v>1796</v>
      </c>
      <c r="V166" s="121" t="s">
        <v>1773</v>
      </c>
      <c r="W166" s="750" t="s">
        <v>2417</v>
      </c>
      <c r="X166" s="1389">
        <v>0.15384615384615385</v>
      </c>
      <c r="Y166" s="1389">
        <v>0.69230769230769229</v>
      </c>
      <c r="Z166" s="1389">
        <v>0.76923076923076927</v>
      </c>
      <c r="AA166" s="1044">
        <v>22</v>
      </c>
      <c r="AB166" s="1044">
        <v>14</v>
      </c>
      <c r="AC166" s="1045">
        <v>0.63639999999999997</v>
      </c>
      <c r="AD166" s="1045">
        <v>0.21429999999999999</v>
      </c>
      <c r="AE166" s="1045">
        <v>0.35709999999999997</v>
      </c>
      <c r="AF166" s="1046">
        <v>0.5</v>
      </c>
      <c r="AG166" s="121" t="s">
        <v>791</v>
      </c>
      <c r="AH166" s="121" t="s">
        <v>791</v>
      </c>
      <c r="AI166" s="131" t="s">
        <v>878</v>
      </c>
      <c r="AJ166" s="1545" t="s">
        <v>792</v>
      </c>
    </row>
    <row r="167" spans="1:36" ht="15.75">
      <c r="A167" s="1373" t="s">
        <v>4</v>
      </c>
      <c r="B167" s="1374" t="s">
        <v>674</v>
      </c>
      <c r="C167" s="1418" t="s">
        <v>3100</v>
      </c>
      <c r="D167" s="1418" t="s">
        <v>2317</v>
      </c>
      <c r="E167" s="1418" t="s">
        <v>2319</v>
      </c>
      <c r="F167" s="1387" t="s">
        <v>1761</v>
      </c>
      <c r="G167" s="1387" t="s">
        <v>1837</v>
      </c>
      <c r="H167" s="1387" t="s">
        <v>1857</v>
      </c>
      <c r="I167" s="1407" t="s">
        <v>2458</v>
      </c>
      <c r="J167" s="1375" t="s">
        <v>2387</v>
      </c>
      <c r="K167" s="1387" t="s">
        <v>3321</v>
      </c>
      <c r="L167" s="1388">
        <v>0.2414</v>
      </c>
      <c r="M167" s="1388">
        <v>0.48280000000000001</v>
      </c>
      <c r="N167" s="1388">
        <v>0.6552</v>
      </c>
      <c r="O167" s="1377">
        <v>23</v>
      </c>
      <c r="P167" s="1377">
        <v>21</v>
      </c>
      <c r="Q167" s="1378">
        <v>0.91300000000000003</v>
      </c>
      <c r="R167" s="1378">
        <v>0.23810000000000001</v>
      </c>
      <c r="S167" s="1378">
        <v>0.66669999999999996</v>
      </c>
      <c r="T167" s="1383">
        <v>0.8095</v>
      </c>
      <c r="U167" s="121" t="s">
        <v>1904</v>
      </c>
      <c r="V167" s="121" t="s">
        <v>1894</v>
      </c>
      <c r="W167" s="750" t="s">
        <v>2419</v>
      </c>
      <c r="X167" s="1389">
        <v>8.5714285714285715E-2</v>
      </c>
      <c r="Y167" s="1389">
        <v>0.45714285714285713</v>
      </c>
      <c r="Z167" s="1389">
        <v>0.62857142857142856</v>
      </c>
      <c r="AA167" s="1044">
        <v>48</v>
      </c>
      <c r="AB167" s="1044">
        <v>29</v>
      </c>
      <c r="AC167" s="1045">
        <v>0.60419999999999996</v>
      </c>
      <c r="AD167" s="1045">
        <v>0.2414</v>
      </c>
      <c r="AE167" s="1045">
        <v>0.48280000000000001</v>
      </c>
      <c r="AF167" s="1046">
        <v>0.55169999999999997</v>
      </c>
      <c r="AG167" s="121" t="s">
        <v>878</v>
      </c>
      <c r="AH167" s="131" t="s">
        <v>792</v>
      </c>
      <c r="AI167" s="121" t="s">
        <v>792</v>
      </c>
      <c r="AJ167" s="1545" t="s">
        <v>792</v>
      </c>
    </row>
    <row r="168" spans="1:36" ht="15.75">
      <c r="A168" s="1373" t="s">
        <v>6</v>
      </c>
      <c r="B168" s="1374" t="s">
        <v>675</v>
      </c>
      <c r="C168" s="1418" t="s">
        <v>3210</v>
      </c>
      <c r="D168" s="1418" t="s">
        <v>2342</v>
      </c>
      <c r="E168" s="1418" t="s">
        <v>3211</v>
      </c>
      <c r="F168" s="1387" t="s">
        <v>1691</v>
      </c>
      <c r="G168" s="1387" t="s">
        <v>2336</v>
      </c>
      <c r="H168" s="1387" t="s">
        <v>1761</v>
      </c>
      <c r="I168" s="1407" t="s">
        <v>1860</v>
      </c>
      <c r="J168" s="1375" t="s">
        <v>1305</v>
      </c>
      <c r="K168" s="1387" t="s">
        <v>3250</v>
      </c>
      <c r="L168" s="1388">
        <v>0.15</v>
      </c>
      <c r="M168" s="1388">
        <v>0.8</v>
      </c>
      <c r="N168" s="1388">
        <v>0.85</v>
      </c>
      <c r="O168" s="1377">
        <v>22</v>
      </c>
      <c r="P168" s="1377">
        <v>20</v>
      </c>
      <c r="Q168" s="1378">
        <v>0.90910000000000002</v>
      </c>
      <c r="R168" s="1378">
        <v>0.2</v>
      </c>
      <c r="S168" s="1378">
        <v>0.65</v>
      </c>
      <c r="T168" s="1383">
        <v>0.85</v>
      </c>
      <c r="U168" s="121" t="s">
        <v>1305</v>
      </c>
      <c r="V168" s="121" t="s">
        <v>1766</v>
      </c>
      <c r="W168" s="750" t="s">
        <v>2330</v>
      </c>
      <c r="X168" s="1389">
        <v>0.18181818181818182</v>
      </c>
      <c r="Y168" s="1389">
        <v>0.45454545454545453</v>
      </c>
      <c r="Z168" s="1389">
        <v>0.54545454545454541</v>
      </c>
      <c r="AA168" s="1048">
        <v>28</v>
      </c>
      <c r="AB168" s="1048">
        <v>15</v>
      </c>
      <c r="AC168" s="1049">
        <v>0.53569999999999995</v>
      </c>
      <c r="AD168" s="1048" t="s">
        <v>791</v>
      </c>
      <c r="AE168" s="1049">
        <v>0.4</v>
      </c>
      <c r="AF168" s="1540">
        <v>0.5333</v>
      </c>
      <c r="AG168" s="121" t="s">
        <v>878</v>
      </c>
      <c r="AH168" s="131" t="s">
        <v>792</v>
      </c>
      <c r="AI168" s="121" t="s">
        <v>878</v>
      </c>
      <c r="AJ168" s="1545" t="s">
        <v>878</v>
      </c>
    </row>
    <row r="169" spans="1:36" ht="15.75">
      <c r="A169" s="1373" t="s">
        <v>268</v>
      </c>
      <c r="B169" s="1374" t="s">
        <v>676</v>
      </c>
      <c r="C169" s="1418" t="s">
        <v>2318</v>
      </c>
      <c r="D169" s="1418" t="s">
        <v>2318</v>
      </c>
      <c r="E169" s="1418" t="s">
        <v>2318</v>
      </c>
      <c r="F169" s="1387" t="s">
        <v>2358</v>
      </c>
      <c r="G169" s="1387" t="s">
        <v>2358</v>
      </c>
      <c r="H169" s="1387" t="s">
        <v>2358</v>
      </c>
      <c r="I169" s="1407" t="s">
        <v>2358</v>
      </c>
      <c r="J169" s="1375" t="s">
        <v>2358</v>
      </c>
      <c r="K169" s="1387" t="s">
        <v>2318</v>
      </c>
      <c r="L169" s="1388">
        <v>1</v>
      </c>
      <c r="M169" s="1388">
        <v>1</v>
      </c>
      <c r="N169" s="1388">
        <v>1</v>
      </c>
      <c r="O169" s="1377"/>
      <c r="P169" s="1377"/>
      <c r="Q169" s="1378"/>
      <c r="R169" s="1379" t="s">
        <v>791</v>
      </c>
      <c r="S169" s="1379" t="s">
        <v>791</v>
      </c>
      <c r="T169" s="1380" t="s">
        <v>791</v>
      </c>
      <c r="U169" s="121"/>
      <c r="V169" s="121"/>
      <c r="W169" s="750"/>
      <c r="X169" s="1376" t="s">
        <v>791</v>
      </c>
      <c r="Y169" s="1376" t="s">
        <v>791</v>
      </c>
      <c r="Z169" s="1376" t="s">
        <v>791</v>
      </c>
      <c r="AA169" s="1417" t="s">
        <v>791</v>
      </c>
      <c r="AB169" s="1417" t="s">
        <v>791</v>
      </c>
      <c r="AC169" s="1417" t="s">
        <v>791</v>
      </c>
      <c r="AD169" s="1417" t="s">
        <v>791</v>
      </c>
      <c r="AE169" s="1417" t="s">
        <v>791</v>
      </c>
      <c r="AF169" s="1539" t="s">
        <v>791</v>
      </c>
      <c r="AG169" s="131" t="s">
        <v>792</v>
      </c>
      <c r="AH169" s="121" t="s">
        <v>792</v>
      </c>
      <c r="AI169" s="121" t="s">
        <v>792</v>
      </c>
      <c r="AJ169" s="1545" t="s">
        <v>792</v>
      </c>
    </row>
    <row r="170" spans="1:36" ht="15.75">
      <c r="A170" s="1373" t="s">
        <v>270</v>
      </c>
      <c r="B170" s="1374" t="s">
        <v>677</v>
      </c>
      <c r="C170" s="1418" t="s">
        <v>3203</v>
      </c>
      <c r="D170" s="1418" t="s">
        <v>3267</v>
      </c>
      <c r="E170" s="1418" t="s">
        <v>2323</v>
      </c>
      <c r="F170" s="1387" t="s">
        <v>2321</v>
      </c>
      <c r="G170" s="1387" t="s">
        <v>1301</v>
      </c>
      <c r="H170" s="1387" t="s">
        <v>2408</v>
      </c>
      <c r="I170" s="1407" t="s">
        <v>3406</v>
      </c>
      <c r="J170" s="1375" t="s">
        <v>2447</v>
      </c>
      <c r="K170" s="1387" t="s">
        <v>3343</v>
      </c>
      <c r="L170" s="1388">
        <v>0.22220000000000001</v>
      </c>
      <c r="M170" s="1388">
        <v>0.40739999999999998</v>
      </c>
      <c r="N170" s="1388">
        <v>0.59260000000000002</v>
      </c>
      <c r="O170" s="1377">
        <v>61</v>
      </c>
      <c r="P170" s="1377">
        <v>44</v>
      </c>
      <c r="Q170" s="1378">
        <v>0.72130000000000005</v>
      </c>
      <c r="R170" s="1378">
        <v>0.20449999999999999</v>
      </c>
      <c r="S170" s="1378">
        <v>0.45450000000000002</v>
      </c>
      <c r="T170" s="1383">
        <v>0.61360000000000003</v>
      </c>
      <c r="U170" s="121" t="s">
        <v>2420</v>
      </c>
      <c r="V170" s="121" t="s">
        <v>2403</v>
      </c>
      <c r="W170" s="750" t="s">
        <v>2421</v>
      </c>
      <c r="X170" s="1389">
        <v>0.13043478260869565</v>
      </c>
      <c r="Y170" s="1389">
        <v>0.36956521739130432</v>
      </c>
      <c r="Z170" s="1389">
        <v>0.47826086956521741</v>
      </c>
      <c r="AA170" s="1044">
        <v>81</v>
      </c>
      <c r="AB170" s="1044">
        <v>56</v>
      </c>
      <c r="AC170" s="1045">
        <v>0.69140000000000001</v>
      </c>
      <c r="AD170" s="1045">
        <v>0.17860000000000001</v>
      </c>
      <c r="AE170" s="1045">
        <v>0.44640000000000002</v>
      </c>
      <c r="AF170" s="1046">
        <v>0.625</v>
      </c>
      <c r="AG170" s="131" t="s">
        <v>878</v>
      </c>
      <c r="AH170" s="121" t="s">
        <v>878</v>
      </c>
      <c r="AI170" s="121" t="s">
        <v>878</v>
      </c>
      <c r="AJ170" s="1545" t="s">
        <v>792</v>
      </c>
    </row>
    <row r="171" spans="1:36" ht="15.75">
      <c r="A171" s="1373" t="s">
        <v>272</v>
      </c>
      <c r="B171" s="1374" t="s">
        <v>678</v>
      </c>
      <c r="C171" s="1418" t="s">
        <v>2342</v>
      </c>
      <c r="D171" s="1418" t="s">
        <v>2342</v>
      </c>
      <c r="E171" s="1418" t="s">
        <v>2342</v>
      </c>
      <c r="F171" s="1387" t="s">
        <v>2358</v>
      </c>
      <c r="G171" s="1387" t="s">
        <v>2358</v>
      </c>
      <c r="H171" s="1387" t="s">
        <v>2358</v>
      </c>
      <c r="I171" s="1407" t="s">
        <v>1691</v>
      </c>
      <c r="J171" s="1375" t="s">
        <v>1691</v>
      </c>
      <c r="K171" s="1387" t="s">
        <v>2318</v>
      </c>
      <c r="L171" s="1376" t="s">
        <v>1450</v>
      </c>
      <c r="M171" s="1376" t="s">
        <v>1450</v>
      </c>
      <c r="N171" s="1376" t="s">
        <v>1450</v>
      </c>
      <c r="O171" s="1377"/>
      <c r="P171" s="1377"/>
      <c r="Q171" s="1378"/>
      <c r="R171" s="1379" t="s">
        <v>791</v>
      </c>
      <c r="S171" s="1379" t="s">
        <v>791</v>
      </c>
      <c r="T171" s="1380" t="s">
        <v>791</v>
      </c>
      <c r="U171" s="121" t="s">
        <v>2343</v>
      </c>
      <c r="V171" s="121" t="s">
        <v>1691</v>
      </c>
      <c r="W171" s="750" t="s">
        <v>2323</v>
      </c>
      <c r="X171" s="1389">
        <v>0.5</v>
      </c>
      <c r="Y171" s="1389">
        <v>1</v>
      </c>
      <c r="Z171" s="1389">
        <v>1</v>
      </c>
      <c r="AA171" s="1048">
        <v>2</v>
      </c>
      <c r="AB171" s="1048">
        <v>0</v>
      </c>
      <c r="AC171" s="1049">
        <v>0</v>
      </c>
      <c r="AD171" s="1048" t="s">
        <v>791</v>
      </c>
      <c r="AE171" s="1048" t="s">
        <v>791</v>
      </c>
      <c r="AF171" s="1942" t="s">
        <v>791</v>
      </c>
      <c r="AG171" s="121" t="s">
        <v>792</v>
      </c>
      <c r="AH171" s="131" t="s">
        <v>792</v>
      </c>
      <c r="AI171" s="121" t="s">
        <v>878</v>
      </c>
      <c r="AJ171" s="1545" t="s">
        <v>792</v>
      </c>
    </row>
    <row r="172" spans="1:36" ht="15.75">
      <c r="A172" s="1373" t="s">
        <v>274</v>
      </c>
      <c r="B172" s="1374" t="s">
        <v>679</v>
      </c>
      <c r="C172" s="1418" t="s">
        <v>3122</v>
      </c>
      <c r="D172" s="1418" t="s">
        <v>3189</v>
      </c>
      <c r="E172" s="1418" t="s">
        <v>3190</v>
      </c>
      <c r="F172" s="1387" t="s">
        <v>1852</v>
      </c>
      <c r="G172" s="1387" t="s">
        <v>2325</v>
      </c>
      <c r="H172" s="1387" t="s">
        <v>2406</v>
      </c>
      <c r="I172" s="1407" t="s">
        <v>3412</v>
      </c>
      <c r="J172" s="1375" t="s">
        <v>1584</v>
      </c>
      <c r="K172" s="1387" t="s">
        <v>3318</v>
      </c>
      <c r="L172" s="1388">
        <v>0.52629999999999999</v>
      </c>
      <c r="M172" s="1388">
        <v>0.71930000000000005</v>
      </c>
      <c r="N172" s="1388">
        <v>0.84209999999999996</v>
      </c>
      <c r="O172" s="1377">
        <v>134</v>
      </c>
      <c r="P172" s="1377">
        <v>97</v>
      </c>
      <c r="Q172" s="1378">
        <v>0.72389999999999999</v>
      </c>
      <c r="R172" s="1378">
        <v>0.433</v>
      </c>
      <c r="S172" s="1378">
        <v>0.73199999999999998</v>
      </c>
      <c r="T172" s="1383">
        <v>0.80410000000000004</v>
      </c>
      <c r="U172" s="121" t="s">
        <v>2381</v>
      </c>
      <c r="V172" s="121" t="s">
        <v>1978</v>
      </c>
      <c r="W172" s="750" t="s">
        <v>2422</v>
      </c>
      <c r="X172" s="1389">
        <v>0.3</v>
      </c>
      <c r="Y172" s="1389">
        <v>0.48888888888888887</v>
      </c>
      <c r="Z172" s="1389">
        <v>0.73333333333333328</v>
      </c>
      <c r="AA172" s="1044">
        <v>104</v>
      </c>
      <c r="AB172" s="1044">
        <v>96</v>
      </c>
      <c r="AC172" s="1045">
        <v>0.92310000000000003</v>
      </c>
      <c r="AD172" s="1045">
        <v>0.35420000000000001</v>
      </c>
      <c r="AE172" s="1045">
        <v>0.63539999999999996</v>
      </c>
      <c r="AF172" s="1046">
        <v>0.80210000000000004</v>
      </c>
      <c r="AG172" s="121" t="s">
        <v>792</v>
      </c>
      <c r="AH172" s="131" t="s">
        <v>792</v>
      </c>
      <c r="AI172" s="121" t="s">
        <v>792</v>
      </c>
      <c r="AJ172" s="1545" t="s">
        <v>792</v>
      </c>
    </row>
    <row r="173" spans="1:36" ht="15.75">
      <c r="A173" s="1373" t="s">
        <v>276</v>
      </c>
      <c r="B173" s="1374" t="s">
        <v>680</v>
      </c>
      <c r="C173" s="1418" t="s">
        <v>3152</v>
      </c>
      <c r="D173" s="1418" t="s">
        <v>3153</v>
      </c>
      <c r="E173" s="1418" t="s">
        <v>3154</v>
      </c>
      <c r="F173" s="1387" t="s">
        <v>2322</v>
      </c>
      <c r="G173" s="1387" t="s">
        <v>2337</v>
      </c>
      <c r="H173" s="1387" t="s">
        <v>1773</v>
      </c>
      <c r="I173" s="1407" t="s">
        <v>1840</v>
      </c>
      <c r="J173" s="1375" t="s">
        <v>1816</v>
      </c>
      <c r="K173" s="1387" t="s">
        <v>3221</v>
      </c>
      <c r="L173" s="1388">
        <v>0.29170000000000001</v>
      </c>
      <c r="M173" s="1388">
        <v>0.45829999999999999</v>
      </c>
      <c r="N173" s="1388">
        <v>0.66669999999999996</v>
      </c>
      <c r="O173" s="1377">
        <v>23</v>
      </c>
      <c r="P173" s="1377">
        <v>20</v>
      </c>
      <c r="Q173" s="1378">
        <v>0.86960000000000004</v>
      </c>
      <c r="R173" s="1378">
        <v>0.35</v>
      </c>
      <c r="S173" s="1378">
        <v>0.5</v>
      </c>
      <c r="T173" s="1383">
        <v>0.6</v>
      </c>
      <c r="U173" s="121" t="s">
        <v>1840</v>
      </c>
      <c r="V173" s="121" t="s">
        <v>1837</v>
      </c>
      <c r="W173" s="750" t="s">
        <v>2423</v>
      </c>
      <c r="X173" s="1389">
        <v>0.33333333333333331</v>
      </c>
      <c r="Y173" s="1389">
        <v>0.41666666666666669</v>
      </c>
      <c r="Z173" s="1389">
        <v>0.66666666666666663</v>
      </c>
      <c r="AA173" s="1048">
        <v>42</v>
      </c>
      <c r="AB173" s="1048">
        <v>30</v>
      </c>
      <c r="AC173" s="1049">
        <v>0.71430000000000005</v>
      </c>
      <c r="AD173" s="1049">
        <v>0.26669999999999999</v>
      </c>
      <c r="AE173" s="1049">
        <v>0.33329999999999999</v>
      </c>
      <c r="AF173" s="1540">
        <v>0.43330000000000002</v>
      </c>
      <c r="AG173" s="121" t="s">
        <v>878</v>
      </c>
      <c r="AH173" s="121" t="s">
        <v>878</v>
      </c>
      <c r="AI173" s="121" t="s">
        <v>792</v>
      </c>
      <c r="AJ173" s="1545" t="s">
        <v>792</v>
      </c>
    </row>
    <row r="174" spans="1:36" ht="15.75">
      <c r="A174" s="1373" t="s">
        <v>278</v>
      </c>
      <c r="B174" s="1374" t="s">
        <v>681</v>
      </c>
      <c r="C174" s="1418" t="s">
        <v>2318</v>
      </c>
      <c r="D174" s="1418" t="s">
        <v>2318</v>
      </c>
      <c r="E174" s="1418" t="s">
        <v>2318</v>
      </c>
      <c r="F174" s="1387" t="s">
        <v>2358</v>
      </c>
      <c r="G174" s="1387" t="s">
        <v>2358</v>
      </c>
      <c r="H174" s="1387" t="s">
        <v>2358</v>
      </c>
      <c r="I174" s="1407" t="s">
        <v>2358</v>
      </c>
      <c r="J174" s="1375" t="s">
        <v>2358</v>
      </c>
      <c r="K174" s="1387" t="s">
        <v>2318</v>
      </c>
      <c r="L174" s="1376" t="s">
        <v>791</v>
      </c>
      <c r="M174" s="1376" t="s">
        <v>791</v>
      </c>
      <c r="N174" s="1388">
        <v>1</v>
      </c>
      <c r="O174" s="1377">
        <v>2</v>
      </c>
      <c r="P174" s="1377">
        <v>2</v>
      </c>
      <c r="Q174" s="1378">
        <v>1</v>
      </c>
      <c r="R174" s="1379" t="s">
        <v>791</v>
      </c>
      <c r="S174" s="1378">
        <v>1</v>
      </c>
      <c r="T174" s="1383">
        <v>1</v>
      </c>
      <c r="U174" s="121" t="s">
        <v>2358</v>
      </c>
      <c r="V174" s="121" t="s">
        <v>2358</v>
      </c>
      <c r="W174" s="750" t="s">
        <v>2318</v>
      </c>
      <c r="X174" s="1392" t="s">
        <v>791</v>
      </c>
      <c r="Y174" s="1389">
        <v>1</v>
      </c>
      <c r="Z174" s="1389">
        <v>1</v>
      </c>
      <c r="AA174" s="1417" t="s">
        <v>791</v>
      </c>
      <c r="AB174" s="1417" t="s">
        <v>791</v>
      </c>
      <c r="AC174" s="1417" t="s">
        <v>791</v>
      </c>
      <c r="AD174" s="1417" t="s">
        <v>791</v>
      </c>
      <c r="AE174" s="1417" t="s">
        <v>791</v>
      </c>
      <c r="AF174" s="1539" t="s">
        <v>791</v>
      </c>
      <c r="AG174" s="131" t="s">
        <v>792</v>
      </c>
      <c r="AH174" s="121" t="s">
        <v>792</v>
      </c>
      <c r="AI174" s="121" t="s">
        <v>792</v>
      </c>
      <c r="AJ174" s="1545" t="s">
        <v>792</v>
      </c>
    </row>
    <row r="175" spans="1:36" ht="15.75">
      <c r="A175" s="1373" t="s">
        <v>280</v>
      </c>
      <c r="B175" s="1374" t="s">
        <v>682</v>
      </c>
      <c r="C175" s="1418" t="s">
        <v>3096</v>
      </c>
      <c r="D175" s="1418" t="s">
        <v>3096</v>
      </c>
      <c r="E175" s="1418" t="s">
        <v>3096</v>
      </c>
      <c r="F175" s="1387" t="s">
        <v>1691</v>
      </c>
      <c r="G175" s="1387" t="s">
        <v>1691</v>
      </c>
      <c r="H175" s="1387" t="s">
        <v>1691</v>
      </c>
      <c r="I175" s="1407" t="s">
        <v>2321</v>
      </c>
      <c r="J175" s="1375" t="s">
        <v>2345</v>
      </c>
      <c r="K175" s="1387" t="s">
        <v>2389</v>
      </c>
      <c r="L175" s="1376" t="s">
        <v>791</v>
      </c>
      <c r="M175" s="1376" t="s">
        <v>791</v>
      </c>
      <c r="N175" s="1388">
        <v>0.5</v>
      </c>
      <c r="O175" s="1377">
        <v>1</v>
      </c>
      <c r="P175" s="1377">
        <v>1</v>
      </c>
      <c r="Q175" s="1378">
        <v>1</v>
      </c>
      <c r="R175" s="1379" t="s">
        <v>791</v>
      </c>
      <c r="S175" s="1379" t="s">
        <v>791</v>
      </c>
      <c r="T175" s="1383">
        <v>1</v>
      </c>
      <c r="U175" s="121" t="s">
        <v>2358</v>
      </c>
      <c r="V175" s="121" t="s">
        <v>2358</v>
      </c>
      <c r="W175" s="750" t="s">
        <v>2318</v>
      </c>
      <c r="X175" s="1392" t="s">
        <v>791</v>
      </c>
      <c r="Y175" s="1389">
        <v>1</v>
      </c>
      <c r="Z175" s="1389">
        <v>1</v>
      </c>
      <c r="AA175" s="1044">
        <v>2</v>
      </c>
      <c r="AB175" s="1044">
        <v>2</v>
      </c>
      <c r="AC175" s="1045">
        <v>1</v>
      </c>
      <c r="AD175" s="1044" t="s">
        <v>791</v>
      </c>
      <c r="AE175" s="1045">
        <v>0.5</v>
      </c>
      <c r="AF175" s="1046">
        <v>0.5</v>
      </c>
      <c r="AG175" s="121" t="s">
        <v>792</v>
      </c>
      <c r="AH175" s="121" t="s">
        <v>878</v>
      </c>
      <c r="AI175" s="121" t="s">
        <v>878</v>
      </c>
      <c r="AJ175" s="1545" t="s">
        <v>792</v>
      </c>
    </row>
    <row r="176" spans="1:36" ht="15.75">
      <c r="A176" s="1373" t="s">
        <v>282</v>
      </c>
      <c r="B176" s="1374" t="s">
        <v>683</v>
      </c>
      <c r="C176" s="1419" t="s">
        <v>791</v>
      </c>
      <c r="D176" s="1419" t="s">
        <v>2352</v>
      </c>
      <c r="E176" s="1419" t="s">
        <v>2352</v>
      </c>
      <c r="F176" s="1387" t="s">
        <v>1333</v>
      </c>
      <c r="G176" s="1387" t="s">
        <v>2358</v>
      </c>
      <c r="H176" s="1387" t="s">
        <v>2358</v>
      </c>
      <c r="I176" s="1407" t="s">
        <v>2345</v>
      </c>
      <c r="J176" s="1381" t="s">
        <v>2343</v>
      </c>
      <c r="K176" s="1387" t="s">
        <v>2317</v>
      </c>
      <c r="L176" s="1381" t="s">
        <v>1389</v>
      </c>
      <c r="M176" s="1381" t="s">
        <v>1389</v>
      </c>
      <c r="N176" s="1381" t="s">
        <v>1389</v>
      </c>
      <c r="O176" s="1377"/>
      <c r="P176" s="1377"/>
      <c r="Q176" s="1378"/>
      <c r="R176" s="1379" t="s">
        <v>1389</v>
      </c>
      <c r="S176" s="1379" t="s">
        <v>1389</v>
      </c>
      <c r="T176" s="1383" t="s">
        <v>1389</v>
      </c>
      <c r="U176" s="121"/>
      <c r="V176" s="121"/>
      <c r="W176" s="750"/>
      <c r="X176" s="1391" t="s">
        <v>1389</v>
      </c>
      <c r="Y176" s="1391" t="s">
        <v>1389</v>
      </c>
      <c r="Z176" s="1384" t="s">
        <v>1389</v>
      </c>
      <c r="AA176" s="1384" t="s">
        <v>1389</v>
      </c>
      <c r="AB176" s="1384" t="s">
        <v>1389</v>
      </c>
      <c r="AC176" s="1384" t="s">
        <v>1389</v>
      </c>
      <c r="AD176" s="1384" t="s">
        <v>1389</v>
      </c>
      <c r="AE176" s="1384" t="s">
        <v>1389</v>
      </c>
      <c r="AF176" s="1385" t="s">
        <v>1389</v>
      </c>
      <c r="AG176" s="121" t="s">
        <v>791</v>
      </c>
      <c r="AH176" s="121" t="s">
        <v>878</v>
      </c>
      <c r="AI176" s="121" t="s">
        <v>878</v>
      </c>
      <c r="AJ176" s="1545" t="s">
        <v>878</v>
      </c>
    </row>
    <row r="177" spans="1:36" ht="15.75">
      <c r="A177" s="1373" t="s">
        <v>48</v>
      </c>
      <c r="B177" s="1374" t="s">
        <v>506</v>
      </c>
      <c r="C177" s="1418" t="s">
        <v>3135</v>
      </c>
      <c r="D177" s="1418" t="s">
        <v>3122</v>
      </c>
      <c r="E177" s="1418" t="s">
        <v>2360</v>
      </c>
      <c r="F177" s="1387" t="s">
        <v>2358</v>
      </c>
      <c r="G177" s="1387" t="s">
        <v>1691</v>
      </c>
      <c r="H177" s="1387" t="s">
        <v>2343</v>
      </c>
      <c r="I177" s="1407" t="s">
        <v>1766</v>
      </c>
      <c r="J177" s="1375" t="s">
        <v>2337</v>
      </c>
      <c r="K177" s="1387" t="s">
        <v>2347</v>
      </c>
      <c r="L177" s="1376" t="s">
        <v>791</v>
      </c>
      <c r="M177" s="1376" t="s">
        <v>791</v>
      </c>
      <c r="N177" s="1376" t="s">
        <v>791</v>
      </c>
      <c r="O177" s="1377">
        <v>9</v>
      </c>
      <c r="P177" s="1377">
        <v>9</v>
      </c>
      <c r="Q177" s="1378">
        <v>1</v>
      </c>
      <c r="R177" s="1379" t="s">
        <v>791</v>
      </c>
      <c r="S177" s="1378">
        <v>0.77780000000000005</v>
      </c>
      <c r="T177" s="1383">
        <v>0.88890000000000002</v>
      </c>
      <c r="U177" s="121" t="s">
        <v>1691</v>
      </c>
      <c r="V177" s="121" t="s">
        <v>1691</v>
      </c>
      <c r="W177" s="750" t="s">
        <v>2318</v>
      </c>
      <c r="X177" s="1392" t="s">
        <v>791</v>
      </c>
      <c r="Y177" s="1392" t="s">
        <v>791</v>
      </c>
      <c r="Z177" s="1392" t="s">
        <v>791</v>
      </c>
      <c r="AA177" s="1044">
        <v>9</v>
      </c>
      <c r="AB177" s="1044">
        <v>9</v>
      </c>
      <c r="AC177" s="1045">
        <v>1</v>
      </c>
      <c r="AD177" s="1045">
        <v>0.1111</v>
      </c>
      <c r="AE177" s="1045">
        <v>0.22220000000000001</v>
      </c>
      <c r="AF177" s="1046">
        <v>0.44440000000000002</v>
      </c>
      <c r="AG177" s="121" t="s">
        <v>878</v>
      </c>
      <c r="AH177" s="121" t="s">
        <v>878</v>
      </c>
      <c r="AI177" s="121" t="s">
        <v>878</v>
      </c>
      <c r="AJ177" s="1545" t="s">
        <v>878</v>
      </c>
    </row>
    <row r="178" spans="1:36" ht="15.75">
      <c r="A178" s="1373" t="s">
        <v>50</v>
      </c>
      <c r="B178" s="1374" t="s">
        <v>507</v>
      </c>
      <c r="C178" s="1418" t="s">
        <v>3100</v>
      </c>
      <c r="D178" s="1418" t="s">
        <v>2342</v>
      </c>
      <c r="E178" s="1418" t="s">
        <v>2319</v>
      </c>
      <c r="F178" s="1387" t="s">
        <v>2358</v>
      </c>
      <c r="G178" s="1387" t="s">
        <v>1691</v>
      </c>
      <c r="H178" s="1387" t="s">
        <v>2343</v>
      </c>
      <c r="I178" s="1407" t="s">
        <v>2322</v>
      </c>
      <c r="J178" s="1375" t="s">
        <v>2322</v>
      </c>
      <c r="K178" s="1387" t="s">
        <v>2318</v>
      </c>
      <c r="L178" s="1376" t="s">
        <v>791</v>
      </c>
      <c r="M178" s="1376" t="s">
        <v>791</v>
      </c>
      <c r="N178" s="1376" t="s">
        <v>791</v>
      </c>
      <c r="O178" s="1377">
        <v>1</v>
      </c>
      <c r="P178" s="1377">
        <v>1</v>
      </c>
      <c r="Q178" s="1378">
        <v>1</v>
      </c>
      <c r="R178" s="1379" t="s">
        <v>791</v>
      </c>
      <c r="S178" s="1378">
        <v>1</v>
      </c>
      <c r="T178" s="1383">
        <v>1</v>
      </c>
      <c r="U178" s="121"/>
      <c r="V178" s="121"/>
      <c r="W178" s="750"/>
      <c r="X178" s="1376" t="s">
        <v>791</v>
      </c>
      <c r="Y178" s="1376" t="s">
        <v>791</v>
      </c>
      <c r="Z178" s="1376" t="s">
        <v>791</v>
      </c>
      <c r="AA178" s="1044">
        <v>1</v>
      </c>
      <c r="AB178" s="1044">
        <v>1</v>
      </c>
      <c r="AC178" s="1045">
        <v>1</v>
      </c>
      <c r="AD178" s="1045">
        <v>1</v>
      </c>
      <c r="AE178" s="1045">
        <v>1</v>
      </c>
      <c r="AF178" s="1046">
        <v>1</v>
      </c>
      <c r="AG178" s="121" t="s">
        <v>878</v>
      </c>
      <c r="AH178" s="131" t="s">
        <v>792</v>
      </c>
      <c r="AI178" s="121" t="s">
        <v>792</v>
      </c>
      <c r="AJ178" s="1545" t="s">
        <v>792</v>
      </c>
    </row>
    <row r="179" spans="1:36" ht="15.75">
      <c r="A179" s="1373" t="s">
        <v>52</v>
      </c>
      <c r="B179" s="1374" t="s">
        <v>508</v>
      </c>
      <c r="C179" s="1418" t="s">
        <v>3122</v>
      </c>
      <c r="D179" s="1418" t="s">
        <v>3122</v>
      </c>
      <c r="E179" s="1418" t="s">
        <v>3122</v>
      </c>
      <c r="F179" s="1387" t="s">
        <v>1691</v>
      </c>
      <c r="G179" s="1387" t="s">
        <v>1691</v>
      </c>
      <c r="H179" s="1387" t="s">
        <v>1691</v>
      </c>
      <c r="I179" s="1407" t="s">
        <v>2336</v>
      </c>
      <c r="J179" s="1375" t="s">
        <v>2337</v>
      </c>
      <c r="K179" s="1387" t="s">
        <v>2338</v>
      </c>
      <c r="L179" s="1388">
        <v>0.2</v>
      </c>
      <c r="M179" s="1388">
        <v>0.4</v>
      </c>
      <c r="N179" s="1388">
        <v>0.4</v>
      </c>
      <c r="O179" s="1377">
        <v>10</v>
      </c>
      <c r="P179" s="1377">
        <v>9</v>
      </c>
      <c r="Q179" s="1378">
        <v>0.9</v>
      </c>
      <c r="R179" s="1378">
        <v>0.33329999999999999</v>
      </c>
      <c r="S179" s="1378">
        <v>0.44440000000000002</v>
      </c>
      <c r="T179" s="1383">
        <v>0.55559999999999998</v>
      </c>
      <c r="U179" s="121" t="s">
        <v>2321</v>
      </c>
      <c r="V179" s="121" t="s">
        <v>2321</v>
      </c>
      <c r="W179" s="750" t="s">
        <v>2318</v>
      </c>
      <c r="X179" s="1392" t="s">
        <v>791</v>
      </c>
      <c r="Y179" s="1389">
        <v>0.16666666666666666</v>
      </c>
      <c r="Z179" s="1389">
        <v>0.16666666666666666</v>
      </c>
      <c r="AA179" s="1044">
        <v>7</v>
      </c>
      <c r="AB179" s="1044">
        <v>7</v>
      </c>
      <c r="AC179" s="1045">
        <v>1</v>
      </c>
      <c r="AD179" s="1044" t="s">
        <v>791</v>
      </c>
      <c r="AE179" s="1045">
        <v>0.85709999999999997</v>
      </c>
      <c r="AF179" s="1046">
        <v>0.85709999999999997</v>
      </c>
      <c r="AG179" s="121" t="s">
        <v>792</v>
      </c>
      <c r="AH179" s="121" t="s">
        <v>878</v>
      </c>
      <c r="AI179" s="121" t="s">
        <v>878</v>
      </c>
      <c r="AJ179" s="1545" t="s">
        <v>792</v>
      </c>
    </row>
    <row r="180" spans="1:36" ht="15.75">
      <c r="A180" s="1373" t="s">
        <v>54</v>
      </c>
      <c r="B180" s="1374" t="s">
        <v>509</v>
      </c>
      <c r="C180" s="1418" t="s">
        <v>3271</v>
      </c>
      <c r="D180" s="1418" t="s">
        <v>3206</v>
      </c>
      <c r="E180" s="1418" t="s">
        <v>2400</v>
      </c>
      <c r="F180" s="1387" t="s">
        <v>1771</v>
      </c>
      <c r="G180" s="1387" t="s">
        <v>1831</v>
      </c>
      <c r="H180" s="1387" t="s">
        <v>1852</v>
      </c>
      <c r="I180" s="1407" t="s">
        <v>2365</v>
      </c>
      <c r="J180" s="1375" t="s">
        <v>1894</v>
      </c>
      <c r="K180" s="1387" t="s">
        <v>3344</v>
      </c>
      <c r="L180" s="1388">
        <v>0.38890000000000002</v>
      </c>
      <c r="M180" s="1388">
        <v>0.5</v>
      </c>
      <c r="N180" s="1388">
        <v>0.55559999999999998</v>
      </c>
      <c r="O180" s="1377">
        <v>48</v>
      </c>
      <c r="P180" s="1377">
        <v>28</v>
      </c>
      <c r="Q180" s="1378">
        <v>0.58330000000000004</v>
      </c>
      <c r="R180" s="1378">
        <v>0.21429999999999999</v>
      </c>
      <c r="S180" s="1378">
        <v>0.35709999999999997</v>
      </c>
      <c r="T180" s="1383">
        <v>0.42859999999999998</v>
      </c>
      <c r="U180" s="121" t="s">
        <v>2403</v>
      </c>
      <c r="V180" s="121" t="s">
        <v>1852</v>
      </c>
      <c r="W180" s="750" t="s">
        <v>2424</v>
      </c>
      <c r="X180" s="1389">
        <v>0.32142857142857145</v>
      </c>
      <c r="Y180" s="1389">
        <v>0.5</v>
      </c>
      <c r="Z180" s="1389">
        <v>0.6428571428571429</v>
      </c>
      <c r="AA180" s="1048">
        <v>62</v>
      </c>
      <c r="AB180" s="1048">
        <v>40</v>
      </c>
      <c r="AC180" s="1049">
        <v>0.6452</v>
      </c>
      <c r="AD180" s="1049">
        <v>0.22500000000000001</v>
      </c>
      <c r="AE180" s="1049">
        <v>0.5</v>
      </c>
      <c r="AF180" s="1540">
        <v>0.52500000000000002</v>
      </c>
      <c r="AG180" s="121" t="s">
        <v>792</v>
      </c>
      <c r="AH180" s="131" t="s">
        <v>792</v>
      </c>
      <c r="AI180" s="121" t="s">
        <v>792</v>
      </c>
      <c r="AJ180" s="1545" t="s">
        <v>878</v>
      </c>
    </row>
    <row r="181" spans="1:36" ht="15.75">
      <c r="A181" s="1373" t="s">
        <v>56</v>
      </c>
      <c r="B181" s="1374" t="s">
        <v>510</v>
      </c>
      <c r="C181" s="1418" t="s">
        <v>3212</v>
      </c>
      <c r="D181" s="1418" t="s">
        <v>3137</v>
      </c>
      <c r="E181" s="1418" t="s">
        <v>2386</v>
      </c>
      <c r="F181" s="1387" t="s">
        <v>2358</v>
      </c>
      <c r="G181" s="1387" t="s">
        <v>2321</v>
      </c>
      <c r="H181" s="1387" t="s">
        <v>2336</v>
      </c>
      <c r="I181" s="1407" t="s">
        <v>1793</v>
      </c>
      <c r="J181" s="1375" t="s">
        <v>1773</v>
      </c>
      <c r="K181" s="1387" t="s">
        <v>3326</v>
      </c>
      <c r="L181" s="1388">
        <v>5.8799999999999998E-2</v>
      </c>
      <c r="M181" s="1388">
        <v>0.35289999999999999</v>
      </c>
      <c r="N181" s="1388">
        <v>0.64710000000000001</v>
      </c>
      <c r="O181" s="1377">
        <v>24</v>
      </c>
      <c r="P181" s="1377">
        <v>17</v>
      </c>
      <c r="Q181" s="1378">
        <v>0.70830000000000004</v>
      </c>
      <c r="R181" s="1378">
        <v>0.35289999999999999</v>
      </c>
      <c r="S181" s="1378">
        <v>0.76470000000000005</v>
      </c>
      <c r="T181" s="1383">
        <v>0.76470000000000005</v>
      </c>
      <c r="U181" s="121" t="s">
        <v>1793</v>
      </c>
      <c r="V181" s="121" t="s">
        <v>1771</v>
      </c>
      <c r="W181" s="750" t="s">
        <v>2400</v>
      </c>
      <c r="X181" s="1389">
        <v>8.3333333333333329E-2</v>
      </c>
      <c r="Y181" s="1389">
        <v>0.25</v>
      </c>
      <c r="Z181" s="1389">
        <v>0.5</v>
      </c>
      <c r="AA181" s="1044">
        <v>16</v>
      </c>
      <c r="AB181" s="1044">
        <v>12</v>
      </c>
      <c r="AC181" s="1045">
        <v>0.75</v>
      </c>
      <c r="AD181" s="1045">
        <v>0.41670000000000001</v>
      </c>
      <c r="AE181" s="1045">
        <v>0.83330000000000004</v>
      </c>
      <c r="AF181" s="1046">
        <v>0.83330000000000004</v>
      </c>
      <c r="AG181" s="131" t="s">
        <v>878</v>
      </c>
      <c r="AH181" s="121" t="s">
        <v>878</v>
      </c>
      <c r="AI181" s="121" t="s">
        <v>792</v>
      </c>
      <c r="AJ181" s="1545" t="s">
        <v>792</v>
      </c>
    </row>
    <row r="182" spans="1:36" ht="15.75">
      <c r="A182" s="1373" t="s">
        <v>58</v>
      </c>
      <c r="B182" s="1374" t="s">
        <v>511</v>
      </c>
      <c r="C182" s="1418" t="s">
        <v>791</v>
      </c>
      <c r="D182" s="1418" t="s">
        <v>2342</v>
      </c>
      <c r="E182" s="1418" t="s">
        <v>2342</v>
      </c>
      <c r="F182" s="1387" t="s">
        <v>1333</v>
      </c>
      <c r="G182" s="1387" t="s">
        <v>1691</v>
      </c>
      <c r="H182" s="1387" t="s">
        <v>1691</v>
      </c>
      <c r="I182" s="1407" t="s">
        <v>2322</v>
      </c>
      <c r="J182" s="1375" t="s">
        <v>2322</v>
      </c>
      <c r="K182" s="1387" t="s">
        <v>2318</v>
      </c>
      <c r="L182" s="1376" t="s">
        <v>791</v>
      </c>
      <c r="M182" s="1388">
        <v>0.5</v>
      </c>
      <c r="N182" s="1388">
        <v>0.5</v>
      </c>
      <c r="O182" s="1377">
        <v>1</v>
      </c>
      <c r="P182" s="1377">
        <v>1</v>
      </c>
      <c r="Q182" s="1378">
        <v>1</v>
      </c>
      <c r="R182" s="1379" t="s">
        <v>791</v>
      </c>
      <c r="S182" s="1379" t="s">
        <v>791</v>
      </c>
      <c r="T182" s="1383">
        <v>1</v>
      </c>
      <c r="U182" s="121" t="s">
        <v>2358</v>
      </c>
      <c r="V182" s="121" t="s">
        <v>2358</v>
      </c>
      <c r="W182" s="750" t="s">
        <v>2318</v>
      </c>
      <c r="X182" s="1389">
        <v>1</v>
      </c>
      <c r="Y182" s="1389">
        <v>1</v>
      </c>
      <c r="Z182" s="1389">
        <v>1</v>
      </c>
      <c r="AA182" s="1044">
        <v>10</v>
      </c>
      <c r="AB182" s="1044">
        <v>10</v>
      </c>
      <c r="AC182" s="1045">
        <v>1</v>
      </c>
      <c r="AD182" s="1045">
        <v>0.2</v>
      </c>
      <c r="AE182" s="1045">
        <v>0.6</v>
      </c>
      <c r="AF182" s="1046">
        <v>0.6</v>
      </c>
      <c r="AG182" s="121" t="s">
        <v>791</v>
      </c>
      <c r="AH182" s="131" t="s">
        <v>792</v>
      </c>
      <c r="AI182" s="121" t="s">
        <v>878</v>
      </c>
      <c r="AJ182" s="1545" t="s">
        <v>792</v>
      </c>
    </row>
    <row r="183" spans="1:36" ht="15.75">
      <c r="A183" s="1373" t="s">
        <v>60</v>
      </c>
      <c r="B183" s="1374" t="s">
        <v>512</v>
      </c>
      <c r="C183" s="1419" t="s">
        <v>1174</v>
      </c>
      <c r="D183" s="1419" t="s">
        <v>1174</v>
      </c>
      <c r="E183" s="1419" t="s">
        <v>1174</v>
      </c>
      <c r="F183" s="1412" t="s">
        <v>1174</v>
      </c>
      <c r="G183" s="1413" t="s">
        <v>1174</v>
      </c>
      <c r="H183" s="1413" t="s">
        <v>1174</v>
      </c>
      <c r="I183" s="1415" t="s">
        <v>1174</v>
      </c>
      <c r="J183" s="1382" t="s">
        <v>1174</v>
      </c>
      <c r="K183" s="1413" t="s">
        <v>1174</v>
      </c>
      <c r="L183" s="1381" t="s">
        <v>1174</v>
      </c>
      <c r="M183" s="1382" t="s">
        <v>1174</v>
      </c>
      <c r="N183" s="1382" t="s">
        <v>1174</v>
      </c>
      <c r="O183" s="1377"/>
      <c r="P183" s="1377"/>
      <c r="Q183" s="1378"/>
      <c r="R183" s="1379" t="s">
        <v>1174</v>
      </c>
      <c r="S183" s="1379" t="s">
        <v>1174</v>
      </c>
      <c r="T183" s="1383" t="s">
        <v>1174</v>
      </c>
      <c r="U183" s="121"/>
      <c r="V183" s="121"/>
      <c r="W183" s="750"/>
      <c r="X183" s="1391" t="s">
        <v>1174</v>
      </c>
      <c r="Y183" s="1391" t="s">
        <v>1174</v>
      </c>
      <c r="Z183" s="1384" t="s">
        <v>1174</v>
      </c>
      <c r="AA183" s="1384" t="s">
        <v>1174</v>
      </c>
      <c r="AB183" s="1384" t="s">
        <v>1174</v>
      </c>
      <c r="AC183" s="1384" t="s">
        <v>1174</v>
      </c>
      <c r="AD183" s="1384" t="s">
        <v>1174</v>
      </c>
      <c r="AE183" s="1384" t="s">
        <v>1174</v>
      </c>
      <c r="AF183" s="1385" t="s">
        <v>1174</v>
      </c>
      <c r="AG183" s="121" t="s">
        <v>791</v>
      </c>
      <c r="AH183" s="121" t="s">
        <v>791</v>
      </c>
      <c r="AI183" s="121" t="s">
        <v>791</v>
      </c>
      <c r="AJ183" s="1535" t="s">
        <v>791</v>
      </c>
    </row>
    <row r="184" spans="1:36" ht="15.75">
      <c r="A184" s="1373" t="s">
        <v>62</v>
      </c>
      <c r="B184" s="1374" t="s">
        <v>513</v>
      </c>
      <c r="C184" s="1418" t="s">
        <v>3100</v>
      </c>
      <c r="D184" s="1418" t="s">
        <v>2318</v>
      </c>
      <c r="E184" s="1418" t="s">
        <v>2318</v>
      </c>
      <c r="F184" s="1387" t="s">
        <v>2358</v>
      </c>
      <c r="G184" s="1387" t="s">
        <v>2322</v>
      </c>
      <c r="H184" s="1387" t="s">
        <v>2322</v>
      </c>
      <c r="I184" s="1407" t="s">
        <v>2322</v>
      </c>
      <c r="J184" s="1375" t="s">
        <v>2322</v>
      </c>
      <c r="K184" s="1387" t="s">
        <v>2318</v>
      </c>
      <c r="L184" s="1388">
        <v>0.75</v>
      </c>
      <c r="M184" s="1388">
        <v>0.75</v>
      </c>
      <c r="N184" s="1388">
        <v>0.75</v>
      </c>
      <c r="O184" s="1377">
        <v>2</v>
      </c>
      <c r="P184" s="1377">
        <v>2</v>
      </c>
      <c r="Q184" s="1378">
        <v>1</v>
      </c>
      <c r="R184" s="1378">
        <v>0.5</v>
      </c>
      <c r="S184" s="1378">
        <v>1</v>
      </c>
      <c r="T184" s="1383">
        <v>1</v>
      </c>
      <c r="U184" s="121" t="s">
        <v>2337</v>
      </c>
      <c r="V184" s="121" t="s">
        <v>2337</v>
      </c>
      <c r="W184" s="750" t="s">
        <v>2318</v>
      </c>
      <c r="X184" s="1389">
        <v>0.42857142857142855</v>
      </c>
      <c r="Y184" s="1389">
        <v>0.42857142857142855</v>
      </c>
      <c r="Z184" s="1389">
        <v>0.5714285714285714</v>
      </c>
      <c r="AA184" s="1044">
        <v>3</v>
      </c>
      <c r="AB184" s="1044">
        <v>3</v>
      </c>
      <c r="AC184" s="1045">
        <v>1</v>
      </c>
      <c r="AD184" s="1045">
        <v>0.66669999999999996</v>
      </c>
      <c r="AE184" s="1045">
        <v>1</v>
      </c>
      <c r="AF184" s="1046">
        <v>1</v>
      </c>
      <c r="AG184" s="121" t="s">
        <v>878</v>
      </c>
      <c r="AH184" s="121" t="s">
        <v>792</v>
      </c>
      <c r="AI184" s="121" t="s">
        <v>792</v>
      </c>
      <c r="AJ184" s="1545" t="s">
        <v>792</v>
      </c>
    </row>
    <row r="185" spans="1:36" ht="15.75">
      <c r="A185" s="1373" t="s">
        <v>64</v>
      </c>
      <c r="B185" s="1374" t="s">
        <v>514</v>
      </c>
      <c r="C185" s="1419" t="s">
        <v>1174</v>
      </c>
      <c r="D185" s="1419" t="s">
        <v>1174</v>
      </c>
      <c r="E185" s="1419" t="s">
        <v>1174</v>
      </c>
      <c r="F185" s="1412" t="s">
        <v>1174</v>
      </c>
      <c r="G185" s="1413" t="s">
        <v>1174</v>
      </c>
      <c r="H185" s="1413" t="s">
        <v>1174</v>
      </c>
      <c r="I185" s="1415" t="s">
        <v>1174</v>
      </c>
      <c r="J185" s="1382" t="s">
        <v>1174</v>
      </c>
      <c r="K185" s="1413" t="s">
        <v>1174</v>
      </c>
      <c r="L185" s="1381" t="s">
        <v>1174</v>
      </c>
      <c r="M185" s="1382" t="s">
        <v>1174</v>
      </c>
      <c r="N185" s="1382" t="s">
        <v>1174</v>
      </c>
      <c r="O185" s="1377"/>
      <c r="P185" s="1377"/>
      <c r="Q185" s="1378"/>
      <c r="R185" s="1378" t="s">
        <v>1174</v>
      </c>
      <c r="S185" s="1378" t="s">
        <v>1174</v>
      </c>
      <c r="T185" s="1383" t="s">
        <v>1174</v>
      </c>
      <c r="U185" s="121"/>
      <c r="V185" s="121"/>
      <c r="W185" s="750"/>
      <c r="X185" s="1384" t="s">
        <v>1174</v>
      </c>
      <c r="Y185" s="1384" t="s">
        <v>1174</v>
      </c>
      <c r="Z185" s="1384" t="s">
        <v>1174</v>
      </c>
      <c r="AA185" s="1538" t="s">
        <v>1174</v>
      </c>
      <c r="AB185" s="1538" t="s">
        <v>1174</v>
      </c>
      <c r="AC185" s="1538" t="s">
        <v>1174</v>
      </c>
      <c r="AD185" s="1538" t="s">
        <v>1174</v>
      </c>
      <c r="AE185" s="1538" t="s">
        <v>1174</v>
      </c>
      <c r="AF185" s="1541" t="s">
        <v>1174</v>
      </c>
      <c r="AG185" s="121" t="s">
        <v>791</v>
      </c>
      <c r="AH185" s="121" t="s">
        <v>791</v>
      </c>
      <c r="AI185" s="121" t="s">
        <v>791</v>
      </c>
      <c r="AJ185" s="1535" t="s">
        <v>791</v>
      </c>
    </row>
    <row r="186" spans="1:36" ht="15.75">
      <c r="A186" s="1373" t="s">
        <v>104</v>
      </c>
      <c r="B186" s="1374" t="s">
        <v>691</v>
      </c>
      <c r="C186" s="1419" t="s">
        <v>1174</v>
      </c>
      <c r="D186" s="1419" t="s">
        <v>1174</v>
      </c>
      <c r="E186" s="1419" t="s">
        <v>1174</v>
      </c>
      <c r="F186" s="1412" t="s">
        <v>1174</v>
      </c>
      <c r="G186" s="1413" t="s">
        <v>1174</v>
      </c>
      <c r="H186" s="1413" t="s">
        <v>1174</v>
      </c>
      <c r="I186" s="1415" t="s">
        <v>1174</v>
      </c>
      <c r="J186" s="1382" t="s">
        <v>1174</v>
      </c>
      <c r="K186" s="1413" t="s">
        <v>1174</v>
      </c>
      <c r="L186" s="1381" t="s">
        <v>1174</v>
      </c>
      <c r="M186" s="1382" t="s">
        <v>1174</v>
      </c>
      <c r="N186" s="1382" t="s">
        <v>1174</v>
      </c>
      <c r="O186" s="1377"/>
      <c r="P186" s="1377"/>
      <c r="Q186" s="1378"/>
      <c r="R186" s="1378" t="s">
        <v>1174</v>
      </c>
      <c r="S186" s="1378" t="s">
        <v>1174</v>
      </c>
      <c r="T186" s="1383" t="s">
        <v>1174</v>
      </c>
      <c r="U186" s="121"/>
      <c r="V186" s="121"/>
      <c r="W186" s="750"/>
      <c r="X186" s="1384" t="s">
        <v>1174</v>
      </c>
      <c r="Y186" s="1384" t="s">
        <v>1174</v>
      </c>
      <c r="Z186" s="1384" t="s">
        <v>1174</v>
      </c>
      <c r="AA186" s="1538" t="s">
        <v>1174</v>
      </c>
      <c r="AB186" s="1538" t="s">
        <v>1174</v>
      </c>
      <c r="AC186" s="1538" t="s">
        <v>1174</v>
      </c>
      <c r="AD186" s="1538" t="s">
        <v>1174</v>
      </c>
      <c r="AE186" s="1538" t="s">
        <v>1174</v>
      </c>
      <c r="AF186" s="1541" t="s">
        <v>1174</v>
      </c>
      <c r="AG186" s="121" t="s">
        <v>791</v>
      </c>
      <c r="AH186" s="121" t="s">
        <v>791</v>
      </c>
      <c r="AI186" s="121" t="s">
        <v>791</v>
      </c>
      <c r="AJ186" s="1535" t="s">
        <v>791</v>
      </c>
    </row>
    <row r="187" spans="1:36" ht="15.75">
      <c r="A187" s="1373" t="s">
        <v>106</v>
      </c>
      <c r="B187" s="1374" t="s">
        <v>692</v>
      </c>
      <c r="C187" s="1419" t="s">
        <v>1389</v>
      </c>
      <c r="D187" s="1419" t="s">
        <v>1389</v>
      </c>
      <c r="E187" s="1419" t="s">
        <v>1389</v>
      </c>
      <c r="F187" s="1412" t="s">
        <v>1389</v>
      </c>
      <c r="G187" s="1412" t="s">
        <v>1389</v>
      </c>
      <c r="H187" s="1412" t="s">
        <v>1389</v>
      </c>
      <c r="I187" s="1414" t="s">
        <v>1389</v>
      </c>
      <c r="J187" s="1381" t="s">
        <v>1389</v>
      </c>
      <c r="K187" s="1412" t="s">
        <v>1389</v>
      </c>
      <c r="L187" s="1381" t="s">
        <v>1389</v>
      </c>
      <c r="M187" s="1381" t="s">
        <v>1389</v>
      </c>
      <c r="N187" s="1381" t="s">
        <v>1389</v>
      </c>
      <c r="O187" s="1377"/>
      <c r="P187" s="1377"/>
      <c r="Q187" s="1378"/>
      <c r="R187" s="1378" t="s">
        <v>1389</v>
      </c>
      <c r="S187" s="1378" t="s">
        <v>1389</v>
      </c>
      <c r="T187" s="1383" t="s">
        <v>1389</v>
      </c>
      <c r="U187" s="121"/>
      <c r="V187" s="121"/>
      <c r="W187" s="750"/>
      <c r="X187" s="1384" t="s">
        <v>1389</v>
      </c>
      <c r="Y187" s="1384" t="s">
        <v>1389</v>
      </c>
      <c r="Z187" s="1384" t="s">
        <v>1389</v>
      </c>
      <c r="AA187" s="1538" t="s">
        <v>1389</v>
      </c>
      <c r="AB187" s="1538" t="s">
        <v>1389</v>
      </c>
      <c r="AC187" s="1538" t="s">
        <v>1389</v>
      </c>
      <c r="AD187" s="1538" t="s">
        <v>1389</v>
      </c>
      <c r="AE187" s="1538" t="s">
        <v>1389</v>
      </c>
      <c r="AF187" s="1541" t="s">
        <v>1389</v>
      </c>
      <c r="AG187" s="121" t="s">
        <v>791</v>
      </c>
      <c r="AH187" s="1418" t="s">
        <v>791</v>
      </c>
      <c r="AI187" s="1418" t="s">
        <v>791</v>
      </c>
      <c r="AJ187" s="1535" t="s">
        <v>791</v>
      </c>
    </row>
    <row r="188" spans="1:36" ht="15.75">
      <c r="A188" s="1373" t="s">
        <v>108</v>
      </c>
      <c r="B188" s="1374" t="s">
        <v>693</v>
      </c>
      <c r="C188" s="1418" t="s">
        <v>791</v>
      </c>
      <c r="D188" s="1418" t="s">
        <v>2342</v>
      </c>
      <c r="E188" s="1418" t="s">
        <v>2318</v>
      </c>
      <c r="F188" s="1387" t="s">
        <v>1333</v>
      </c>
      <c r="G188" s="1387" t="s">
        <v>2358</v>
      </c>
      <c r="H188" s="1387" t="s">
        <v>1691</v>
      </c>
      <c r="I188" s="1407" t="s">
        <v>1691</v>
      </c>
      <c r="J188" s="1375" t="s">
        <v>1691</v>
      </c>
      <c r="K188" s="1387" t="s">
        <v>2318</v>
      </c>
      <c r="L188" s="1376" t="s">
        <v>791</v>
      </c>
      <c r="M188" s="1376" t="s">
        <v>791</v>
      </c>
      <c r="N188" s="1376" t="s">
        <v>791</v>
      </c>
      <c r="O188" s="1377">
        <v>2</v>
      </c>
      <c r="P188" s="1377">
        <v>2</v>
      </c>
      <c r="Q188" s="1378">
        <v>1</v>
      </c>
      <c r="R188" s="1379" t="s">
        <v>791</v>
      </c>
      <c r="S188" s="1379" t="s">
        <v>791</v>
      </c>
      <c r="T188" s="1380" t="s">
        <v>791</v>
      </c>
      <c r="U188" s="121" t="s">
        <v>2322</v>
      </c>
      <c r="V188" s="121" t="s">
        <v>2322</v>
      </c>
      <c r="W188" s="750" t="s">
        <v>2318</v>
      </c>
      <c r="X188" s="1389">
        <v>0.5</v>
      </c>
      <c r="Y188" s="1389">
        <v>0.75</v>
      </c>
      <c r="Z188" s="1389">
        <v>1</v>
      </c>
      <c r="AA188" s="1044">
        <v>6</v>
      </c>
      <c r="AB188" s="1044">
        <v>6</v>
      </c>
      <c r="AC188" s="1045">
        <v>1</v>
      </c>
      <c r="AD188" s="1045">
        <v>0.16669999999999999</v>
      </c>
      <c r="AE188" s="1045">
        <v>0.33329999999999999</v>
      </c>
      <c r="AF188" s="1046">
        <v>0.5</v>
      </c>
      <c r="AG188" s="121" t="s">
        <v>791</v>
      </c>
      <c r="AH188" s="131" t="s">
        <v>792</v>
      </c>
      <c r="AI188" s="121" t="s">
        <v>792</v>
      </c>
      <c r="AJ188" s="1545" t="s">
        <v>792</v>
      </c>
    </row>
    <row r="189" spans="1:36" ht="15.75">
      <c r="A189" s="1373" t="s">
        <v>110</v>
      </c>
      <c r="B189" s="1374" t="s">
        <v>694</v>
      </c>
      <c r="C189" s="1418" t="s">
        <v>3100</v>
      </c>
      <c r="D189" s="1418" t="s">
        <v>2319</v>
      </c>
      <c r="E189" s="1418" t="s">
        <v>2319</v>
      </c>
      <c r="F189" s="1387" t="s">
        <v>2343</v>
      </c>
      <c r="G189" s="1387" t="s">
        <v>2336</v>
      </c>
      <c r="H189" s="1387" t="s">
        <v>2336</v>
      </c>
      <c r="I189" s="1407" t="s">
        <v>1771</v>
      </c>
      <c r="J189" s="1375" t="s">
        <v>1771</v>
      </c>
      <c r="K189" s="1387" t="s">
        <v>2318</v>
      </c>
      <c r="L189" s="1388">
        <v>0.2727</v>
      </c>
      <c r="M189" s="1388">
        <v>0.72729999999999995</v>
      </c>
      <c r="N189" s="1388">
        <v>0.81820000000000004</v>
      </c>
      <c r="O189" s="1377">
        <v>17</v>
      </c>
      <c r="P189" s="1377">
        <v>16</v>
      </c>
      <c r="Q189" s="1378">
        <v>0.94120000000000004</v>
      </c>
      <c r="R189" s="1378">
        <v>0.1875</v>
      </c>
      <c r="S189" s="1378">
        <v>0.9375</v>
      </c>
      <c r="T189" s="1383">
        <v>1</v>
      </c>
      <c r="U189" s="121" t="s">
        <v>1831</v>
      </c>
      <c r="V189" s="121" t="s">
        <v>1818</v>
      </c>
      <c r="W189" s="750" t="s">
        <v>2425</v>
      </c>
      <c r="X189" s="1389">
        <v>0.1</v>
      </c>
      <c r="Y189" s="1389">
        <v>0.3</v>
      </c>
      <c r="Z189" s="1389">
        <v>0.4</v>
      </c>
      <c r="AA189" s="1044">
        <v>16</v>
      </c>
      <c r="AB189" s="1044">
        <v>16</v>
      </c>
      <c r="AC189" s="1045">
        <v>1</v>
      </c>
      <c r="AD189" s="1045">
        <v>6.25E-2</v>
      </c>
      <c r="AE189" s="1045">
        <v>0.4375</v>
      </c>
      <c r="AF189" s="1046">
        <v>0.625</v>
      </c>
      <c r="AG189" s="121" t="s">
        <v>878</v>
      </c>
      <c r="AH189" s="131" t="s">
        <v>792</v>
      </c>
      <c r="AI189" s="121" t="s">
        <v>792</v>
      </c>
      <c r="AJ189" s="1545" t="s">
        <v>792</v>
      </c>
    </row>
    <row r="190" spans="1:36" ht="15.75">
      <c r="A190" s="1373" t="s">
        <v>112</v>
      </c>
      <c r="B190" s="1374" t="s">
        <v>695</v>
      </c>
      <c r="C190" s="1418" t="s">
        <v>3093</v>
      </c>
      <c r="D190" s="1418" t="s">
        <v>2360</v>
      </c>
      <c r="E190" s="1418" t="s">
        <v>3094</v>
      </c>
      <c r="F190" s="1387" t="s">
        <v>1691</v>
      </c>
      <c r="G190" s="1387" t="s">
        <v>2336</v>
      </c>
      <c r="H190" s="1387" t="s">
        <v>1761</v>
      </c>
      <c r="I190" s="1407" t="s">
        <v>1312</v>
      </c>
      <c r="J190" s="1375" t="s">
        <v>1309</v>
      </c>
      <c r="K190" s="1387" t="s">
        <v>3290</v>
      </c>
      <c r="L190" s="1388">
        <v>6.25E-2</v>
      </c>
      <c r="M190" s="1388">
        <v>0.25</v>
      </c>
      <c r="N190" s="1388">
        <v>0.4375</v>
      </c>
      <c r="O190" s="1377">
        <v>25</v>
      </c>
      <c r="P190" s="1377">
        <v>20</v>
      </c>
      <c r="Q190" s="1378">
        <v>0.8</v>
      </c>
      <c r="R190" s="1378">
        <v>0.15</v>
      </c>
      <c r="S190" s="1378">
        <v>0.6</v>
      </c>
      <c r="T190" s="1383">
        <v>0.7</v>
      </c>
      <c r="U190" s="121" t="s">
        <v>1306</v>
      </c>
      <c r="V190" s="121" t="s">
        <v>1860</v>
      </c>
      <c r="W190" s="750" t="s">
        <v>2426</v>
      </c>
      <c r="X190" s="1389">
        <v>0.16129032258064516</v>
      </c>
      <c r="Y190" s="1389">
        <v>0.41935483870967744</v>
      </c>
      <c r="Z190" s="1389">
        <v>0.64516129032258063</v>
      </c>
      <c r="AA190" s="1044">
        <v>14</v>
      </c>
      <c r="AB190" s="1044">
        <v>13</v>
      </c>
      <c r="AC190" s="1045">
        <v>0.92859999999999998</v>
      </c>
      <c r="AD190" s="1045">
        <v>7.6899999999999996E-2</v>
      </c>
      <c r="AE190" s="1045">
        <v>0.3846</v>
      </c>
      <c r="AF190" s="1046">
        <v>0.46150000000000002</v>
      </c>
      <c r="AG190" s="131" t="s">
        <v>878</v>
      </c>
      <c r="AH190" s="121" t="s">
        <v>878</v>
      </c>
      <c r="AI190" s="121" t="s">
        <v>878</v>
      </c>
      <c r="AJ190" s="1545" t="s">
        <v>792</v>
      </c>
    </row>
    <row r="191" spans="1:36" ht="15.75">
      <c r="A191" s="1373" t="s">
        <v>114</v>
      </c>
      <c r="B191" s="1374" t="s">
        <v>696</v>
      </c>
      <c r="C191" s="1419" t="s">
        <v>1174</v>
      </c>
      <c r="D191" s="1419" t="s">
        <v>1174</v>
      </c>
      <c r="E191" s="1419" t="s">
        <v>1174</v>
      </c>
      <c r="F191" s="1412" t="s">
        <v>1174</v>
      </c>
      <c r="G191" s="1413" t="s">
        <v>1174</v>
      </c>
      <c r="H191" s="1413" t="s">
        <v>1174</v>
      </c>
      <c r="I191" s="1415" t="s">
        <v>1174</v>
      </c>
      <c r="J191" s="1382" t="s">
        <v>1174</v>
      </c>
      <c r="K191" s="1413" t="s">
        <v>1174</v>
      </c>
      <c r="L191" s="1381" t="s">
        <v>1174</v>
      </c>
      <c r="M191" s="1382" t="s">
        <v>1174</v>
      </c>
      <c r="N191" s="1382" t="s">
        <v>1174</v>
      </c>
      <c r="O191" s="1377"/>
      <c r="P191" s="1377"/>
      <c r="Q191" s="1378"/>
      <c r="R191" s="1378" t="s">
        <v>1174</v>
      </c>
      <c r="S191" s="1378" t="s">
        <v>1174</v>
      </c>
      <c r="T191" s="1383" t="s">
        <v>1174</v>
      </c>
      <c r="U191" s="121"/>
      <c r="V191" s="121"/>
      <c r="W191" s="750"/>
      <c r="X191" s="1384" t="s">
        <v>1174</v>
      </c>
      <c r="Y191" s="1384" t="s">
        <v>1174</v>
      </c>
      <c r="Z191" s="1384" t="s">
        <v>1174</v>
      </c>
      <c r="AA191" s="1538" t="s">
        <v>1174</v>
      </c>
      <c r="AB191" s="1538" t="s">
        <v>1174</v>
      </c>
      <c r="AC191" s="1538" t="s">
        <v>1174</v>
      </c>
      <c r="AD191" s="1538" t="s">
        <v>1174</v>
      </c>
      <c r="AE191" s="1538" t="s">
        <v>1174</v>
      </c>
      <c r="AF191" s="1541" t="s">
        <v>1174</v>
      </c>
      <c r="AG191" s="121" t="s">
        <v>791</v>
      </c>
      <c r="AH191" s="121" t="s">
        <v>791</v>
      </c>
      <c r="AI191" s="121" t="s">
        <v>791</v>
      </c>
      <c r="AJ191" s="1535" t="s">
        <v>791</v>
      </c>
    </row>
    <row r="192" spans="1:36" ht="15.75">
      <c r="A192" s="1373" t="s">
        <v>1129</v>
      </c>
      <c r="B192" s="1374" t="s">
        <v>697</v>
      </c>
      <c r="C192" s="1418" t="s">
        <v>791</v>
      </c>
      <c r="D192" s="1418" t="s">
        <v>2323</v>
      </c>
      <c r="E192" s="1418" t="s">
        <v>2318</v>
      </c>
      <c r="F192" s="1387" t="s">
        <v>1333</v>
      </c>
      <c r="G192" s="1387" t="s">
        <v>1691</v>
      </c>
      <c r="H192" s="1387" t="s">
        <v>2343</v>
      </c>
      <c r="I192" s="1407" t="s">
        <v>2343</v>
      </c>
      <c r="J192" s="1375" t="s">
        <v>2343</v>
      </c>
      <c r="K192" s="1387" t="s">
        <v>2318</v>
      </c>
      <c r="L192" s="1376" t="s">
        <v>791</v>
      </c>
      <c r="M192" s="1376" t="s">
        <v>791</v>
      </c>
      <c r="N192" s="1388">
        <v>1</v>
      </c>
      <c r="O192" s="1377">
        <v>2</v>
      </c>
      <c r="P192" s="1377">
        <v>2</v>
      </c>
      <c r="Q192" s="1378">
        <v>1</v>
      </c>
      <c r="R192" s="1379" t="s">
        <v>791</v>
      </c>
      <c r="S192" s="1378">
        <v>1</v>
      </c>
      <c r="T192" s="1383">
        <v>1</v>
      </c>
      <c r="U192" s="121" t="s">
        <v>2358</v>
      </c>
      <c r="V192" s="121" t="s">
        <v>2358</v>
      </c>
      <c r="W192" s="750" t="s">
        <v>2318</v>
      </c>
      <c r="X192" s="1392" t="s">
        <v>791</v>
      </c>
      <c r="Y192" s="1392" t="s">
        <v>791</v>
      </c>
      <c r="Z192" s="1389">
        <v>1</v>
      </c>
      <c r="AA192" s="1048">
        <v>3</v>
      </c>
      <c r="AB192" s="1048">
        <v>2</v>
      </c>
      <c r="AC192" s="1049">
        <v>0.66669999999999996</v>
      </c>
      <c r="AD192" s="1049">
        <v>0.5</v>
      </c>
      <c r="AE192" s="1049">
        <v>1</v>
      </c>
      <c r="AF192" s="1540">
        <v>1</v>
      </c>
      <c r="AG192" s="121" t="s">
        <v>791</v>
      </c>
      <c r="AH192" s="131" t="s">
        <v>792</v>
      </c>
      <c r="AI192" s="121" t="s">
        <v>792</v>
      </c>
      <c r="AJ192" s="1545" t="s">
        <v>792</v>
      </c>
    </row>
    <row r="193" spans="1:36" ht="15.75">
      <c r="A193" s="1373" t="s">
        <v>1131</v>
      </c>
      <c r="B193" s="1374" t="s">
        <v>698</v>
      </c>
      <c r="C193" s="1418" t="s">
        <v>3141</v>
      </c>
      <c r="D193" s="1418" t="s">
        <v>3142</v>
      </c>
      <c r="E193" s="1418" t="s">
        <v>3143</v>
      </c>
      <c r="F193" s="1387" t="s">
        <v>2321</v>
      </c>
      <c r="G193" s="1387" t="s">
        <v>1816</v>
      </c>
      <c r="H193" s="1387" t="s">
        <v>1837</v>
      </c>
      <c r="I193" s="1407" t="s">
        <v>1580</v>
      </c>
      <c r="J193" s="1375" t="s">
        <v>2408</v>
      </c>
      <c r="K193" s="1387" t="s">
        <v>3301</v>
      </c>
      <c r="L193" s="1388">
        <v>9.6799999999999997E-2</v>
      </c>
      <c r="M193" s="1388">
        <v>0.3226</v>
      </c>
      <c r="N193" s="1388">
        <v>0.6129</v>
      </c>
      <c r="O193" s="1377">
        <v>84</v>
      </c>
      <c r="P193" s="1377">
        <v>42</v>
      </c>
      <c r="Q193" s="1378">
        <v>0.5</v>
      </c>
      <c r="R193" s="1378">
        <v>0.1429</v>
      </c>
      <c r="S193" s="1378">
        <v>0.40479999999999999</v>
      </c>
      <c r="T193" s="1383">
        <v>0.52380000000000004</v>
      </c>
      <c r="U193" s="121" t="s">
        <v>2427</v>
      </c>
      <c r="V193" s="121" t="s">
        <v>1405</v>
      </c>
      <c r="W193" s="750" t="s">
        <v>2428</v>
      </c>
      <c r="X193" s="1389">
        <v>0.24</v>
      </c>
      <c r="Y193" s="1389">
        <v>0.48</v>
      </c>
      <c r="Z193" s="1389">
        <v>0.6</v>
      </c>
      <c r="AA193" s="1044">
        <v>103</v>
      </c>
      <c r="AB193" s="1044">
        <v>65</v>
      </c>
      <c r="AC193" s="1045">
        <v>0.63109999999999999</v>
      </c>
      <c r="AD193" s="1045">
        <v>0.23080000000000001</v>
      </c>
      <c r="AE193" s="1045">
        <v>0.6</v>
      </c>
      <c r="AF193" s="1046">
        <v>0.7077</v>
      </c>
      <c r="AG193" s="121" t="s">
        <v>878</v>
      </c>
      <c r="AH193" s="121" t="s">
        <v>878</v>
      </c>
      <c r="AI193" s="121" t="s">
        <v>878</v>
      </c>
      <c r="AJ193" s="1545" t="s">
        <v>878</v>
      </c>
    </row>
    <row r="194" spans="1:36" ht="15.75">
      <c r="A194" s="1373" t="s">
        <v>76</v>
      </c>
      <c r="B194" s="1374" t="s">
        <v>699</v>
      </c>
      <c r="C194" s="1418" t="s">
        <v>791</v>
      </c>
      <c r="D194" s="1418" t="s">
        <v>3096</v>
      </c>
      <c r="E194" s="1418" t="s">
        <v>3096</v>
      </c>
      <c r="F194" s="1387" t="s">
        <v>1333</v>
      </c>
      <c r="G194" s="1387" t="s">
        <v>1691</v>
      </c>
      <c r="H194" s="1387" t="s">
        <v>1691</v>
      </c>
      <c r="I194" s="1407" t="s">
        <v>2345</v>
      </c>
      <c r="J194" s="1375" t="s">
        <v>2345</v>
      </c>
      <c r="K194" s="1387" t="s">
        <v>2318</v>
      </c>
      <c r="L194" s="1376" t="s">
        <v>791</v>
      </c>
      <c r="M194" s="1388">
        <v>1</v>
      </c>
      <c r="N194" s="1388">
        <v>1</v>
      </c>
      <c r="O194" s="1377">
        <v>1</v>
      </c>
      <c r="P194" s="1377">
        <v>1</v>
      </c>
      <c r="Q194" s="1378">
        <v>1</v>
      </c>
      <c r="R194" s="1379" t="s">
        <v>791</v>
      </c>
      <c r="S194" s="1379" t="s">
        <v>791</v>
      </c>
      <c r="T194" s="1380" t="s">
        <v>791</v>
      </c>
      <c r="U194" s="121"/>
      <c r="V194" s="121"/>
      <c r="W194" s="750"/>
      <c r="X194" s="1376" t="s">
        <v>791</v>
      </c>
      <c r="Y194" s="1376" t="s">
        <v>791</v>
      </c>
      <c r="Z194" s="1376" t="s">
        <v>791</v>
      </c>
      <c r="AA194" s="1044">
        <v>2</v>
      </c>
      <c r="AB194" s="1044">
        <v>2</v>
      </c>
      <c r="AC194" s="1045">
        <v>1</v>
      </c>
      <c r="AD194" s="1044" t="s">
        <v>791</v>
      </c>
      <c r="AE194" s="1045">
        <v>0.5</v>
      </c>
      <c r="AF194" s="1046">
        <v>0.5</v>
      </c>
      <c r="AG194" s="121" t="s">
        <v>791</v>
      </c>
      <c r="AH194" s="121" t="s">
        <v>878</v>
      </c>
      <c r="AI194" s="121" t="s">
        <v>878</v>
      </c>
      <c r="AJ194" s="1545" t="s">
        <v>792</v>
      </c>
    </row>
    <row r="195" spans="1:36" ht="15.75">
      <c r="A195" s="1373" t="s">
        <v>78</v>
      </c>
      <c r="B195" s="1374" t="s">
        <v>700</v>
      </c>
      <c r="C195" s="1419" t="s">
        <v>1174</v>
      </c>
      <c r="D195" s="1419" t="s">
        <v>1174</v>
      </c>
      <c r="E195" s="1419" t="s">
        <v>1174</v>
      </c>
      <c r="F195" s="1412" t="s">
        <v>1174</v>
      </c>
      <c r="G195" s="1413" t="s">
        <v>1174</v>
      </c>
      <c r="H195" s="1413" t="s">
        <v>1174</v>
      </c>
      <c r="I195" s="1415" t="s">
        <v>1174</v>
      </c>
      <c r="J195" s="1382" t="s">
        <v>1174</v>
      </c>
      <c r="K195" s="1413" t="s">
        <v>1174</v>
      </c>
      <c r="L195" s="1381" t="s">
        <v>1174</v>
      </c>
      <c r="M195" s="1382" t="s">
        <v>1174</v>
      </c>
      <c r="N195" s="1382" t="s">
        <v>1174</v>
      </c>
      <c r="O195" s="1377"/>
      <c r="P195" s="1377"/>
      <c r="Q195" s="1378"/>
      <c r="R195" s="1379" t="s">
        <v>1174</v>
      </c>
      <c r="S195" s="1379" t="s">
        <v>1174</v>
      </c>
      <c r="T195" s="1380" t="s">
        <v>1174</v>
      </c>
      <c r="U195" s="121"/>
      <c r="V195" s="121"/>
      <c r="W195" s="750"/>
      <c r="X195" s="1391" t="s">
        <v>1174</v>
      </c>
      <c r="Y195" s="1391" t="s">
        <v>1174</v>
      </c>
      <c r="Z195" s="1391" t="s">
        <v>1174</v>
      </c>
      <c r="AA195" s="1538" t="s">
        <v>1174</v>
      </c>
      <c r="AB195" s="1538" t="s">
        <v>1174</v>
      </c>
      <c r="AC195" s="1538" t="s">
        <v>1174</v>
      </c>
      <c r="AD195" s="1538" t="s">
        <v>1174</v>
      </c>
      <c r="AE195" s="1538" t="s">
        <v>1174</v>
      </c>
      <c r="AF195" s="1541" t="s">
        <v>1174</v>
      </c>
      <c r="AG195" s="121" t="s">
        <v>791</v>
      </c>
      <c r="AH195" s="121" t="s">
        <v>791</v>
      </c>
      <c r="AI195" s="121" t="s">
        <v>791</v>
      </c>
      <c r="AJ195" s="1535" t="s">
        <v>791</v>
      </c>
    </row>
    <row r="196" spans="1:36" ht="15.75">
      <c r="A196" s="1373" t="s">
        <v>80</v>
      </c>
      <c r="B196" s="1374" t="s">
        <v>701</v>
      </c>
      <c r="C196" s="1418" t="s">
        <v>791</v>
      </c>
      <c r="D196" s="1418" t="s">
        <v>2318</v>
      </c>
      <c r="E196" s="1418" t="s">
        <v>2318</v>
      </c>
      <c r="F196" s="1387" t="s">
        <v>1333</v>
      </c>
      <c r="G196" s="1387" t="s">
        <v>2343</v>
      </c>
      <c r="H196" s="1387" t="s">
        <v>2343</v>
      </c>
      <c r="I196" s="1407" t="s">
        <v>2343</v>
      </c>
      <c r="J196" s="1375" t="s">
        <v>2343</v>
      </c>
      <c r="K196" s="1387" t="s">
        <v>2318</v>
      </c>
      <c r="L196" s="1376" t="s">
        <v>1450</v>
      </c>
      <c r="M196" s="1376" t="s">
        <v>1450</v>
      </c>
      <c r="N196" s="1376" t="s">
        <v>1450</v>
      </c>
      <c r="O196" s="1377">
        <v>1</v>
      </c>
      <c r="P196" s="1377">
        <v>1</v>
      </c>
      <c r="Q196" s="1378">
        <v>1</v>
      </c>
      <c r="R196" s="1379" t="s">
        <v>791</v>
      </c>
      <c r="S196" s="1379" t="s">
        <v>791</v>
      </c>
      <c r="T196" s="1380" t="s">
        <v>791</v>
      </c>
      <c r="U196" s="121"/>
      <c r="V196" s="121"/>
      <c r="W196" s="750"/>
      <c r="X196" s="1376" t="s">
        <v>791</v>
      </c>
      <c r="Y196" s="1376" t="s">
        <v>791</v>
      </c>
      <c r="Z196" s="1376" t="s">
        <v>791</v>
      </c>
      <c r="AA196" s="1044">
        <v>2</v>
      </c>
      <c r="AB196" s="1044">
        <v>2</v>
      </c>
      <c r="AC196" s="1045">
        <v>1</v>
      </c>
      <c r="AD196" s="1044" t="s">
        <v>791</v>
      </c>
      <c r="AE196" s="1044" t="s">
        <v>791</v>
      </c>
      <c r="AF196" s="1047" t="s">
        <v>791</v>
      </c>
      <c r="AG196" s="121" t="s">
        <v>791</v>
      </c>
      <c r="AH196" s="121" t="s">
        <v>792</v>
      </c>
      <c r="AI196" s="121" t="s">
        <v>792</v>
      </c>
      <c r="AJ196" s="1545" t="s">
        <v>792</v>
      </c>
    </row>
    <row r="197" spans="1:36" ht="15.75">
      <c r="A197" s="1373" t="s">
        <v>82</v>
      </c>
      <c r="B197" s="1374" t="s">
        <v>702</v>
      </c>
      <c r="C197" s="1418" t="s">
        <v>3226</v>
      </c>
      <c r="D197" s="1418" t="s">
        <v>3227</v>
      </c>
      <c r="E197" s="1418" t="s">
        <v>3228</v>
      </c>
      <c r="F197" s="1387" t="s">
        <v>1816</v>
      </c>
      <c r="G197" s="1387" t="s">
        <v>1306</v>
      </c>
      <c r="H197" s="1387" t="s">
        <v>3366</v>
      </c>
      <c r="I197" s="1407" t="s">
        <v>3415</v>
      </c>
      <c r="J197" s="1375" t="s">
        <v>2334</v>
      </c>
      <c r="K197" s="1387" t="s">
        <v>3331</v>
      </c>
      <c r="L197" s="1388">
        <v>0.2</v>
      </c>
      <c r="M197" s="1388">
        <v>0.37140000000000001</v>
      </c>
      <c r="N197" s="1388">
        <v>0.6</v>
      </c>
      <c r="O197" s="1377">
        <v>45</v>
      </c>
      <c r="P197" s="1377">
        <v>25</v>
      </c>
      <c r="Q197" s="1378">
        <v>0.55559999999999998</v>
      </c>
      <c r="R197" s="1378">
        <v>0.28000000000000003</v>
      </c>
      <c r="S197" s="1378">
        <v>0.48</v>
      </c>
      <c r="T197" s="1383">
        <v>0.56000000000000005</v>
      </c>
      <c r="U197" s="121" t="s">
        <v>2429</v>
      </c>
      <c r="V197" s="121" t="s">
        <v>1837</v>
      </c>
      <c r="W197" s="750" t="s">
        <v>2430</v>
      </c>
      <c r="X197" s="1389">
        <v>0.29166666666666669</v>
      </c>
      <c r="Y197" s="1389">
        <v>0.79166666666666663</v>
      </c>
      <c r="Z197" s="1389">
        <v>0.875</v>
      </c>
      <c r="AA197" s="1044">
        <v>67</v>
      </c>
      <c r="AB197" s="1044">
        <v>49</v>
      </c>
      <c r="AC197" s="1045">
        <v>0.73129999999999995</v>
      </c>
      <c r="AD197" s="1045">
        <v>0.24490000000000001</v>
      </c>
      <c r="AE197" s="1045">
        <v>0.61219999999999997</v>
      </c>
      <c r="AF197" s="1046">
        <v>0.73470000000000002</v>
      </c>
      <c r="AG197" s="121" t="s">
        <v>792</v>
      </c>
      <c r="AH197" s="131" t="s">
        <v>792</v>
      </c>
      <c r="AI197" s="121" t="s">
        <v>792</v>
      </c>
      <c r="AJ197" s="1545" t="s">
        <v>792</v>
      </c>
    </row>
    <row r="198" spans="1:36" ht="15.75">
      <c r="A198" s="1373" t="s">
        <v>84</v>
      </c>
      <c r="B198" s="1374" t="s">
        <v>703</v>
      </c>
      <c r="C198" s="1419" t="s">
        <v>1174</v>
      </c>
      <c r="D198" s="1419" t="s">
        <v>1174</v>
      </c>
      <c r="E198" s="1419" t="s">
        <v>1174</v>
      </c>
      <c r="F198" s="1412" t="s">
        <v>1174</v>
      </c>
      <c r="G198" s="1413" t="s">
        <v>1174</v>
      </c>
      <c r="H198" s="1413" t="s">
        <v>1174</v>
      </c>
      <c r="I198" s="1415" t="s">
        <v>1174</v>
      </c>
      <c r="J198" s="1382" t="s">
        <v>1174</v>
      </c>
      <c r="K198" s="1413" t="s">
        <v>1174</v>
      </c>
      <c r="L198" s="1381" t="s">
        <v>1174</v>
      </c>
      <c r="M198" s="1382" t="s">
        <v>1174</v>
      </c>
      <c r="N198" s="1382" t="s">
        <v>1174</v>
      </c>
      <c r="O198" s="1377"/>
      <c r="P198" s="1377"/>
      <c r="Q198" s="1378"/>
      <c r="R198" s="1378" t="s">
        <v>1174</v>
      </c>
      <c r="S198" s="1378" t="s">
        <v>1174</v>
      </c>
      <c r="T198" s="1383" t="s">
        <v>1174</v>
      </c>
      <c r="U198" s="121"/>
      <c r="V198" s="121"/>
      <c r="W198" s="750"/>
      <c r="X198" s="1384" t="s">
        <v>1174</v>
      </c>
      <c r="Y198" s="1384" t="s">
        <v>1174</v>
      </c>
      <c r="Z198" s="1384" t="s">
        <v>1174</v>
      </c>
      <c r="AA198" s="1538" t="s">
        <v>1174</v>
      </c>
      <c r="AB198" s="1538" t="s">
        <v>1174</v>
      </c>
      <c r="AC198" s="1538" t="s">
        <v>1174</v>
      </c>
      <c r="AD198" s="1538" t="s">
        <v>1174</v>
      </c>
      <c r="AE198" s="1538" t="s">
        <v>1174</v>
      </c>
      <c r="AF198" s="1541" t="s">
        <v>1174</v>
      </c>
      <c r="AG198" s="121" t="s">
        <v>791</v>
      </c>
      <c r="AH198" s="121" t="s">
        <v>791</v>
      </c>
      <c r="AI198" s="121" t="s">
        <v>791</v>
      </c>
      <c r="AJ198" s="1535" t="s">
        <v>791</v>
      </c>
    </row>
    <row r="199" spans="1:36" ht="15.75">
      <c r="A199" s="1373" t="s">
        <v>339</v>
      </c>
      <c r="B199" s="1374" t="s">
        <v>704</v>
      </c>
      <c r="C199" s="1418" t="s">
        <v>2352</v>
      </c>
      <c r="D199" s="1418" t="s">
        <v>2318</v>
      </c>
      <c r="E199" s="1418" t="s">
        <v>2318</v>
      </c>
      <c r="F199" s="1387" t="s">
        <v>2358</v>
      </c>
      <c r="G199" s="1387" t="s">
        <v>2343</v>
      </c>
      <c r="H199" s="1387" t="s">
        <v>2343</v>
      </c>
      <c r="I199" s="1407" t="s">
        <v>2343</v>
      </c>
      <c r="J199" s="1375" t="s">
        <v>2343</v>
      </c>
      <c r="K199" s="1387" t="s">
        <v>2318</v>
      </c>
      <c r="L199" s="1388">
        <v>0.33329999999999999</v>
      </c>
      <c r="M199" s="1388">
        <v>0.33329999999999999</v>
      </c>
      <c r="N199" s="1388">
        <v>1</v>
      </c>
      <c r="O199" s="1377">
        <v>3</v>
      </c>
      <c r="P199" s="1377">
        <v>2</v>
      </c>
      <c r="Q199" s="1378">
        <v>0.66669999999999996</v>
      </c>
      <c r="R199" s="1378">
        <v>0.5</v>
      </c>
      <c r="S199" s="1378">
        <v>1</v>
      </c>
      <c r="T199" s="1383">
        <v>1</v>
      </c>
      <c r="U199" s="121" t="s">
        <v>1691</v>
      </c>
      <c r="V199" s="121" t="s">
        <v>1691</v>
      </c>
      <c r="W199" s="750" t="s">
        <v>2318</v>
      </c>
      <c r="X199" s="1392" t="s">
        <v>791</v>
      </c>
      <c r="Y199" s="1389">
        <v>0.5</v>
      </c>
      <c r="Z199" s="1389">
        <v>1</v>
      </c>
      <c r="AA199" s="1044">
        <v>4</v>
      </c>
      <c r="AB199" s="1044">
        <v>4</v>
      </c>
      <c r="AC199" s="1045">
        <v>1</v>
      </c>
      <c r="AD199" s="1044" t="s">
        <v>791</v>
      </c>
      <c r="AE199" s="1044" t="s">
        <v>791</v>
      </c>
      <c r="AF199" s="1047" t="s">
        <v>791</v>
      </c>
      <c r="AG199" s="121" t="s">
        <v>792</v>
      </c>
      <c r="AH199" s="121" t="s">
        <v>792</v>
      </c>
      <c r="AI199" s="121" t="s">
        <v>792</v>
      </c>
      <c r="AJ199" s="1545" t="s">
        <v>792</v>
      </c>
    </row>
    <row r="200" spans="1:36" ht="15.75">
      <c r="A200" s="1373" t="s">
        <v>341</v>
      </c>
      <c r="B200" s="1374" t="s">
        <v>705</v>
      </c>
      <c r="C200" s="1418" t="s">
        <v>3111</v>
      </c>
      <c r="D200" s="1418" t="s">
        <v>3112</v>
      </c>
      <c r="E200" s="1418" t="s">
        <v>2342</v>
      </c>
      <c r="F200" s="1387" t="s">
        <v>2343</v>
      </c>
      <c r="G200" s="1387" t="s">
        <v>1766</v>
      </c>
      <c r="H200" s="1387" t="s">
        <v>1310</v>
      </c>
      <c r="I200" s="1407" t="s">
        <v>1303</v>
      </c>
      <c r="J200" s="1375" t="s">
        <v>1852</v>
      </c>
      <c r="K200" s="1387" t="s">
        <v>2338</v>
      </c>
      <c r="L200" s="1388">
        <v>0.21210000000000001</v>
      </c>
      <c r="M200" s="1388">
        <v>0.2727</v>
      </c>
      <c r="N200" s="1388">
        <v>0.48480000000000001</v>
      </c>
      <c r="O200" s="1377">
        <v>37</v>
      </c>
      <c r="P200" s="1377">
        <v>28</v>
      </c>
      <c r="Q200" s="1378">
        <v>0.75680000000000003</v>
      </c>
      <c r="R200" s="1378">
        <v>7.1400000000000005E-2</v>
      </c>
      <c r="S200" s="1378">
        <v>0.17860000000000001</v>
      </c>
      <c r="T200" s="1383">
        <v>0.39290000000000003</v>
      </c>
      <c r="U200" s="121" t="s">
        <v>1303</v>
      </c>
      <c r="V200" s="121" t="s">
        <v>1816</v>
      </c>
      <c r="W200" s="750" t="s">
        <v>2431</v>
      </c>
      <c r="X200" s="1389">
        <v>0.15789473684210525</v>
      </c>
      <c r="Y200" s="1389">
        <v>0.52631578947368418</v>
      </c>
      <c r="Z200" s="1389">
        <v>0.68421052631578949</v>
      </c>
      <c r="AA200" s="1044">
        <v>26</v>
      </c>
      <c r="AB200" s="1044">
        <v>21</v>
      </c>
      <c r="AC200" s="1045">
        <v>0.80769999999999997</v>
      </c>
      <c r="AD200" s="1045">
        <v>0.1905</v>
      </c>
      <c r="AE200" s="1045">
        <v>0.52380000000000004</v>
      </c>
      <c r="AF200" s="1046">
        <v>0.71430000000000005</v>
      </c>
      <c r="AG200" s="121" t="s">
        <v>878</v>
      </c>
      <c r="AH200" s="121" t="s">
        <v>878</v>
      </c>
      <c r="AI200" s="121" t="s">
        <v>878</v>
      </c>
      <c r="AJ200" s="1545" t="s">
        <v>792</v>
      </c>
    </row>
    <row r="201" spans="1:36" ht="15.75">
      <c r="A201" s="1373" t="s">
        <v>335</v>
      </c>
      <c r="B201" s="1374" t="s">
        <v>706</v>
      </c>
      <c r="C201" s="1418" t="s">
        <v>791</v>
      </c>
      <c r="D201" s="1418" t="s">
        <v>2356</v>
      </c>
      <c r="E201" s="1418" t="s">
        <v>3156</v>
      </c>
      <c r="F201" s="1387" t="s">
        <v>1333</v>
      </c>
      <c r="G201" s="1387" t="s">
        <v>2341</v>
      </c>
      <c r="H201" s="1387" t="s">
        <v>2336</v>
      </c>
      <c r="I201" s="1407" t="s">
        <v>1310</v>
      </c>
      <c r="J201" s="1375" t="s">
        <v>1766</v>
      </c>
      <c r="K201" s="1387" t="s">
        <v>2391</v>
      </c>
      <c r="L201" s="1388">
        <v>0.375</v>
      </c>
      <c r="M201" s="1388">
        <v>0.5</v>
      </c>
      <c r="N201" s="1388">
        <v>0.75</v>
      </c>
      <c r="O201" s="1377">
        <v>15</v>
      </c>
      <c r="P201" s="1377">
        <v>14</v>
      </c>
      <c r="Q201" s="1378">
        <v>0.93330000000000002</v>
      </c>
      <c r="R201" s="1378">
        <v>0.42859999999999998</v>
      </c>
      <c r="S201" s="1378">
        <v>0.71430000000000005</v>
      </c>
      <c r="T201" s="1383">
        <v>0.71430000000000005</v>
      </c>
      <c r="U201" s="121" t="s">
        <v>1837</v>
      </c>
      <c r="V201" s="121" t="s">
        <v>1818</v>
      </c>
      <c r="W201" s="750" t="s">
        <v>2389</v>
      </c>
      <c r="X201" s="1389">
        <v>0.2</v>
      </c>
      <c r="Y201" s="1389">
        <v>0.5</v>
      </c>
      <c r="Z201" s="1389">
        <v>0.65</v>
      </c>
      <c r="AA201" s="1048">
        <v>12</v>
      </c>
      <c r="AB201" s="1048">
        <v>11</v>
      </c>
      <c r="AC201" s="1049">
        <v>0.91669999999999996</v>
      </c>
      <c r="AD201" s="1049">
        <v>9.0899999999999995E-2</v>
      </c>
      <c r="AE201" s="1049">
        <v>0.2727</v>
      </c>
      <c r="AF201" s="1540">
        <v>0.63639999999999997</v>
      </c>
      <c r="AG201" s="121" t="s">
        <v>791</v>
      </c>
      <c r="AH201" s="131" t="s">
        <v>792</v>
      </c>
      <c r="AI201" s="121" t="s">
        <v>792</v>
      </c>
      <c r="AJ201" s="1545" t="s">
        <v>792</v>
      </c>
    </row>
    <row r="202" spans="1:36" ht="15.75">
      <c r="A202" s="1373" t="s">
        <v>337</v>
      </c>
      <c r="B202" s="1374" t="s">
        <v>707</v>
      </c>
      <c r="C202" s="1547">
        <v>0</v>
      </c>
      <c r="D202" s="1547">
        <v>0</v>
      </c>
      <c r="E202" s="1547">
        <v>0</v>
      </c>
      <c r="F202" s="1387" t="s">
        <v>1333</v>
      </c>
      <c r="G202" s="1387" t="s">
        <v>1333</v>
      </c>
      <c r="H202" s="1387" t="s">
        <v>1333</v>
      </c>
      <c r="I202" s="1407" t="s">
        <v>1691</v>
      </c>
      <c r="J202" s="1375" t="s">
        <v>1333</v>
      </c>
      <c r="K202" s="1387" t="s">
        <v>2454</v>
      </c>
      <c r="L202" s="1388">
        <v>0.75</v>
      </c>
      <c r="M202" s="1388">
        <v>1</v>
      </c>
      <c r="N202" s="1388">
        <v>1</v>
      </c>
      <c r="O202" s="1377"/>
      <c r="P202" s="1377"/>
      <c r="Q202" s="1378"/>
      <c r="R202" s="1379" t="s">
        <v>791</v>
      </c>
      <c r="S202" s="1379" t="s">
        <v>791</v>
      </c>
      <c r="T202" s="1380" t="s">
        <v>791</v>
      </c>
      <c r="U202" s="121"/>
      <c r="V202" s="121"/>
      <c r="W202" s="750"/>
      <c r="X202" s="1376" t="s">
        <v>791</v>
      </c>
      <c r="Y202" s="1376" t="s">
        <v>791</v>
      </c>
      <c r="Z202" s="1376" t="s">
        <v>791</v>
      </c>
      <c r="AA202" s="1044">
        <v>1</v>
      </c>
      <c r="AB202" s="1044">
        <v>1</v>
      </c>
      <c r="AC202" s="1045">
        <v>1</v>
      </c>
      <c r="AD202" s="1044" t="s">
        <v>791</v>
      </c>
      <c r="AE202" s="1045">
        <v>1</v>
      </c>
      <c r="AF202" s="1046">
        <v>1</v>
      </c>
      <c r="AG202" s="121">
        <v>0</v>
      </c>
      <c r="AH202" s="121">
        <v>0</v>
      </c>
      <c r="AI202" s="121">
        <v>0</v>
      </c>
      <c r="AJ202" s="1545" t="s">
        <v>878</v>
      </c>
    </row>
    <row r="203" spans="1:36" ht="15.75">
      <c r="A203" s="1373" t="s">
        <v>300</v>
      </c>
      <c r="B203" s="1374" t="s">
        <v>708</v>
      </c>
      <c r="C203" s="1418" t="s">
        <v>3103</v>
      </c>
      <c r="D203" s="1418" t="s">
        <v>3104</v>
      </c>
      <c r="E203" s="1418" t="s">
        <v>2357</v>
      </c>
      <c r="F203" s="1387" t="s">
        <v>1691</v>
      </c>
      <c r="G203" s="1387" t="s">
        <v>1796</v>
      </c>
      <c r="H203" s="1387" t="s">
        <v>1305</v>
      </c>
      <c r="I203" s="1407" t="s">
        <v>1857</v>
      </c>
      <c r="J203" s="1375" t="s">
        <v>1852</v>
      </c>
      <c r="K203" s="1387" t="s">
        <v>2434</v>
      </c>
      <c r="L203" s="1388">
        <v>0.16669999999999999</v>
      </c>
      <c r="M203" s="1388">
        <v>0.5</v>
      </c>
      <c r="N203" s="1388">
        <v>0.83330000000000004</v>
      </c>
      <c r="O203" s="1377">
        <v>17</v>
      </c>
      <c r="P203" s="1377">
        <v>13</v>
      </c>
      <c r="Q203" s="1378">
        <v>0.76470000000000005</v>
      </c>
      <c r="R203" s="1378">
        <v>7.6899999999999996E-2</v>
      </c>
      <c r="S203" s="1378">
        <v>0.69230000000000003</v>
      </c>
      <c r="T203" s="1383">
        <v>0.69230000000000003</v>
      </c>
      <c r="U203" s="121" t="s">
        <v>1309</v>
      </c>
      <c r="V203" s="121" t="s">
        <v>1310</v>
      </c>
      <c r="W203" s="750" t="s">
        <v>2323</v>
      </c>
      <c r="X203" s="1389">
        <v>0.21428571428571427</v>
      </c>
      <c r="Y203" s="1389">
        <v>0.7142857142857143</v>
      </c>
      <c r="Z203" s="1389">
        <v>0.8571428571428571</v>
      </c>
      <c r="AA203" s="1048">
        <v>27</v>
      </c>
      <c r="AB203" s="1048">
        <v>22</v>
      </c>
      <c r="AC203" s="1049">
        <v>0.81479999999999997</v>
      </c>
      <c r="AD203" s="1049">
        <v>0.2273</v>
      </c>
      <c r="AE203" s="1049">
        <v>0.59089999999999998</v>
      </c>
      <c r="AF203" s="1540">
        <v>0.77270000000000005</v>
      </c>
      <c r="AG203" s="131" t="s">
        <v>878</v>
      </c>
      <c r="AH203" s="131" t="s">
        <v>792</v>
      </c>
      <c r="AI203" s="121" t="s">
        <v>878</v>
      </c>
      <c r="AJ203" s="1545" t="s">
        <v>792</v>
      </c>
    </row>
    <row r="204" spans="1:36" ht="15.75">
      <c r="A204" s="1373" t="s">
        <v>302</v>
      </c>
      <c r="B204" s="1374" t="s">
        <v>709</v>
      </c>
      <c r="C204" s="1418" t="s">
        <v>3097</v>
      </c>
      <c r="D204" s="1418" t="s">
        <v>3099</v>
      </c>
      <c r="E204" s="1418" t="s">
        <v>2346</v>
      </c>
      <c r="F204" s="1387" t="s">
        <v>1691</v>
      </c>
      <c r="G204" s="1387" t="s">
        <v>2341</v>
      </c>
      <c r="H204" s="1387" t="s">
        <v>1766</v>
      </c>
      <c r="I204" s="1407" t="s">
        <v>1773</v>
      </c>
      <c r="J204" s="1375" t="s">
        <v>1773</v>
      </c>
      <c r="K204" s="1387" t="s">
        <v>2318</v>
      </c>
      <c r="L204" s="1388">
        <v>0.1429</v>
      </c>
      <c r="M204" s="1388">
        <v>0.42859999999999998</v>
      </c>
      <c r="N204" s="1388">
        <v>0.85709999999999997</v>
      </c>
      <c r="O204" s="1377">
        <v>12</v>
      </c>
      <c r="P204" s="1377">
        <v>10</v>
      </c>
      <c r="Q204" s="1378">
        <v>0.83330000000000004</v>
      </c>
      <c r="R204" s="1378">
        <v>0.4</v>
      </c>
      <c r="S204" s="1378">
        <v>0.6</v>
      </c>
      <c r="T204" s="1383">
        <v>0.8</v>
      </c>
      <c r="U204" s="121" t="s">
        <v>1771</v>
      </c>
      <c r="V204" s="121" t="s">
        <v>1771</v>
      </c>
      <c r="W204" s="750" t="s">
        <v>2318</v>
      </c>
      <c r="X204" s="1389">
        <v>0.16666666666666666</v>
      </c>
      <c r="Y204" s="1389">
        <v>0.5</v>
      </c>
      <c r="Z204" s="1389">
        <v>0.66666666666666663</v>
      </c>
      <c r="AA204" s="1048">
        <v>15</v>
      </c>
      <c r="AB204" s="1048">
        <v>12</v>
      </c>
      <c r="AC204" s="1049">
        <v>0.8</v>
      </c>
      <c r="AD204" s="1049">
        <v>0.25</v>
      </c>
      <c r="AE204" s="1049">
        <v>0.5</v>
      </c>
      <c r="AF204" s="1540">
        <v>0.66669999999999996</v>
      </c>
      <c r="AG204" s="121" t="s">
        <v>878</v>
      </c>
      <c r="AH204" s="131" t="s">
        <v>792</v>
      </c>
      <c r="AI204" s="121" t="s">
        <v>792</v>
      </c>
      <c r="AJ204" s="1545" t="s">
        <v>792</v>
      </c>
    </row>
    <row r="205" spans="1:36" ht="15.75">
      <c r="A205" s="1373" t="s">
        <v>304</v>
      </c>
      <c r="B205" s="1374" t="s">
        <v>710</v>
      </c>
      <c r="C205" s="1418" t="s">
        <v>3214</v>
      </c>
      <c r="D205" s="1418" t="s">
        <v>3215</v>
      </c>
      <c r="E205" s="1418" t="s">
        <v>3216</v>
      </c>
      <c r="F205" s="1387" t="s">
        <v>1307</v>
      </c>
      <c r="G205" s="1387" t="s">
        <v>3370</v>
      </c>
      <c r="H205" s="1387" t="s">
        <v>1744</v>
      </c>
      <c r="I205" s="1407" t="s">
        <v>3413</v>
      </c>
      <c r="J205" s="1375" t="s">
        <v>2383</v>
      </c>
      <c r="K205" s="1387" t="s">
        <v>3327</v>
      </c>
      <c r="L205" s="1388">
        <v>0.1353</v>
      </c>
      <c r="M205" s="1388">
        <v>0.36840000000000001</v>
      </c>
      <c r="N205" s="1388">
        <v>0.4662</v>
      </c>
      <c r="O205" s="1377">
        <v>176</v>
      </c>
      <c r="P205" s="1377">
        <v>126</v>
      </c>
      <c r="Q205" s="1378">
        <v>0.71589999999999998</v>
      </c>
      <c r="R205" s="1378">
        <v>0.1905</v>
      </c>
      <c r="S205" s="1378">
        <v>0.42859999999999998</v>
      </c>
      <c r="T205" s="1383">
        <v>0.55559999999999998</v>
      </c>
      <c r="U205" s="121" t="s">
        <v>1780</v>
      </c>
      <c r="V205" s="121" t="s">
        <v>2432</v>
      </c>
      <c r="W205" s="750" t="s">
        <v>2433</v>
      </c>
      <c r="X205" s="1389">
        <v>0.20610687022900764</v>
      </c>
      <c r="Y205" s="1389">
        <v>0.44274809160305345</v>
      </c>
      <c r="Z205" s="1389">
        <v>0.59541984732824427</v>
      </c>
      <c r="AA205" s="1048">
        <v>168</v>
      </c>
      <c r="AB205" s="1048">
        <v>129</v>
      </c>
      <c r="AC205" s="1049">
        <v>0.76790000000000003</v>
      </c>
      <c r="AD205" s="1049">
        <v>0.1628</v>
      </c>
      <c r="AE205" s="1049">
        <v>0.34110000000000001</v>
      </c>
      <c r="AF205" s="1540">
        <v>0.52710000000000001</v>
      </c>
      <c r="AG205" s="121" t="s">
        <v>878</v>
      </c>
      <c r="AH205" s="131" t="s">
        <v>792</v>
      </c>
      <c r="AI205" s="121" t="s">
        <v>878</v>
      </c>
      <c r="AJ205" s="1545" t="s">
        <v>792</v>
      </c>
    </row>
    <row r="206" spans="1:36" ht="15.75">
      <c r="A206" s="1373" t="s">
        <v>306</v>
      </c>
      <c r="B206" s="1374" t="s">
        <v>711</v>
      </c>
      <c r="C206" s="1419" t="s">
        <v>1174</v>
      </c>
      <c r="D206" s="1419" t="s">
        <v>1174</v>
      </c>
      <c r="E206" s="1419" t="s">
        <v>1174</v>
      </c>
      <c r="F206" s="1412" t="s">
        <v>1174</v>
      </c>
      <c r="G206" s="1412" t="s">
        <v>1174</v>
      </c>
      <c r="H206" s="1412" t="s">
        <v>1174</v>
      </c>
      <c r="I206" s="1414" t="s">
        <v>1174</v>
      </c>
      <c r="J206" s="1381" t="s">
        <v>1174</v>
      </c>
      <c r="K206" s="1412" t="s">
        <v>1174</v>
      </c>
      <c r="L206" s="1381" t="s">
        <v>1174</v>
      </c>
      <c r="M206" s="1382" t="s">
        <v>1174</v>
      </c>
      <c r="N206" s="1382" t="s">
        <v>1174</v>
      </c>
      <c r="O206" s="1377"/>
      <c r="P206" s="1377"/>
      <c r="Q206" s="1378"/>
      <c r="R206" s="1378" t="s">
        <v>1174</v>
      </c>
      <c r="S206" s="1378" t="s">
        <v>1174</v>
      </c>
      <c r="T206" s="1383" t="s">
        <v>1174</v>
      </c>
      <c r="U206" s="121"/>
      <c r="V206" s="121"/>
      <c r="W206" s="750"/>
      <c r="X206" s="1384" t="s">
        <v>1174</v>
      </c>
      <c r="Y206" s="1384" t="s">
        <v>1174</v>
      </c>
      <c r="Z206" s="1384" t="s">
        <v>1174</v>
      </c>
      <c r="AA206" s="1384" t="s">
        <v>1174</v>
      </c>
      <c r="AB206" s="1384" t="s">
        <v>1174</v>
      </c>
      <c r="AC206" s="1384" t="s">
        <v>1174</v>
      </c>
      <c r="AD206" s="1384" t="s">
        <v>1174</v>
      </c>
      <c r="AE206" s="1384" t="s">
        <v>1174</v>
      </c>
      <c r="AF206" s="1385" t="s">
        <v>1174</v>
      </c>
      <c r="AG206" s="121" t="s">
        <v>791</v>
      </c>
      <c r="AH206" s="121" t="s">
        <v>791</v>
      </c>
      <c r="AI206" s="121" t="s">
        <v>791</v>
      </c>
      <c r="AJ206" s="1535" t="s">
        <v>791</v>
      </c>
    </row>
    <row r="207" spans="1:36" ht="15.75">
      <c r="A207" s="1373" t="s">
        <v>22</v>
      </c>
      <c r="B207" s="1374" t="s">
        <v>730</v>
      </c>
      <c r="C207" s="1420" t="s">
        <v>1450</v>
      </c>
      <c r="D207" s="1420" t="s">
        <v>1450</v>
      </c>
      <c r="E207" s="1420" t="s">
        <v>1450</v>
      </c>
      <c r="F207" s="1417" t="s">
        <v>1450</v>
      </c>
      <c r="G207" s="1417" t="s">
        <v>1450</v>
      </c>
      <c r="H207" s="1417" t="s">
        <v>1450</v>
      </c>
      <c r="I207" s="1416" t="s">
        <v>1450</v>
      </c>
      <c r="J207" s="1376" t="s">
        <v>1450</v>
      </c>
      <c r="K207" s="1417" t="s">
        <v>1450</v>
      </c>
      <c r="L207" s="1376" t="s">
        <v>791</v>
      </c>
      <c r="M207" s="1376" t="s">
        <v>791</v>
      </c>
      <c r="N207" s="1388">
        <v>0.5</v>
      </c>
      <c r="O207" s="1377">
        <v>3</v>
      </c>
      <c r="P207" s="1377">
        <v>2</v>
      </c>
      <c r="Q207" s="1378">
        <v>0.66669999999999996</v>
      </c>
      <c r="R207" s="1378">
        <v>0.5</v>
      </c>
      <c r="S207" s="1378">
        <v>0.5</v>
      </c>
      <c r="T207" s="1383">
        <v>0.5</v>
      </c>
      <c r="U207" s="121"/>
      <c r="V207" s="121"/>
      <c r="W207" s="750"/>
      <c r="X207" s="1376" t="s">
        <v>791</v>
      </c>
      <c r="Y207" s="1376" t="s">
        <v>791</v>
      </c>
      <c r="Z207" s="1376" t="s">
        <v>791</v>
      </c>
      <c r="AA207" s="1044">
        <v>1</v>
      </c>
      <c r="AB207" s="1044">
        <v>1</v>
      </c>
      <c r="AC207" s="1045">
        <v>1</v>
      </c>
      <c r="AD207" s="1044" t="s">
        <v>791</v>
      </c>
      <c r="AE207" s="1044" t="s">
        <v>791</v>
      </c>
      <c r="AF207" s="1046">
        <v>1</v>
      </c>
      <c r="AG207" s="121" t="s">
        <v>791</v>
      </c>
      <c r="AH207" s="121" t="s">
        <v>791</v>
      </c>
      <c r="AI207" s="121" t="s">
        <v>791</v>
      </c>
      <c r="AJ207" s="1535" t="s">
        <v>791</v>
      </c>
    </row>
    <row r="208" spans="1:36" ht="15.75">
      <c r="A208" s="1373" t="s">
        <v>188</v>
      </c>
      <c r="B208" s="1374" t="s">
        <v>731</v>
      </c>
      <c r="C208" s="1418" t="s">
        <v>3116</v>
      </c>
      <c r="D208" s="1418" t="s">
        <v>3117</v>
      </c>
      <c r="E208" s="1418" t="s">
        <v>3118</v>
      </c>
      <c r="F208" s="1387" t="s">
        <v>1305</v>
      </c>
      <c r="G208" s="1387" t="s">
        <v>1845</v>
      </c>
      <c r="H208" s="1387" t="s">
        <v>1896</v>
      </c>
      <c r="I208" s="1407" t="s">
        <v>1978</v>
      </c>
      <c r="J208" s="1375" t="s">
        <v>2305</v>
      </c>
      <c r="K208" s="1387" t="s">
        <v>2389</v>
      </c>
      <c r="L208" s="1376"/>
      <c r="M208" s="1376"/>
      <c r="N208" s="1376"/>
      <c r="O208" s="1377">
        <v>8</v>
      </c>
      <c r="P208" s="1377">
        <v>7</v>
      </c>
      <c r="Q208" s="1378">
        <v>0.875</v>
      </c>
      <c r="R208" s="1379" t="s">
        <v>791</v>
      </c>
      <c r="S208" s="1378">
        <v>0.28570000000000001</v>
      </c>
      <c r="T208" s="1383">
        <v>0.57140000000000002</v>
      </c>
      <c r="U208" s="121" t="s">
        <v>2341</v>
      </c>
      <c r="V208" s="121" t="s">
        <v>2322</v>
      </c>
      <c r="W208" s="750" t="s">
        <v>2342</v>
      </c>
      <c r="X208" s="1389">
        <v>0.5</v>
      </c>
      <c r="Y208" s="1389">
        <v>0.5</v>
      </c>
      <c r="Z208" s="1389">
        <v>0.75</v>
      </c>
      <c r="AA208" s="1044">
        <v>77</v>
      </c>
      <c r="AB208" s="1044">
        <v>47</v>
      </c>
      <c r="AC208" s="1045">
        <v>0.61040000000000005</v>
      </c>
      <c r="AD208" s="1045">
        <v>0.12770000000000001</v>
      </c>
      <c r="AE208" s="1045">
        <v>0.1915</v>
      </c>
      <c r="AF208" s="1046">
        <v>0.34039999999999998</v>
      </c>
      <c r="AG208" s="121" t="s">
        <v>878</v>
      </c>
      <c r="AH208" s="121" t="s">
        <v>878</v>
      </c>
      <c r="AI208" s="121" t="s">
        <v>878</v>
      </c>
      <c r="AJ208" s="1545" t="s">
        <v>792</v>
      </c>
    </row>
    <row r="209" spans="1:36" ht="15.75">
      <c r="A209" s="1373" t="s">
        <v>313</v>
      </c>
      <c r="B209" s="1374" t="s">
        <v>733</v>
      </c>
      <c r="C209" s="1418" t="s">
        <v>2360</v>
      </c>
      <c r="D209" s="1418" t="s">
        <v>2339</v>
      </c>
      <c r="E209" s="1418" t="s">
        <v>2339</v>
      </c>
      <c r="F209" s="1387" t="s">
        <v>2321</v>
      </c>
      <c r="G209" s="1387" t="s">
        <v>1771</v>
      </c>
      <c r="H209" s="1387" t="s">
        <v>1771</v>
      </c>
      <c r="I209" s="1407" t="s">
        <v>1793</v>
      </c>
      <c r="J209" s="1375" t="s">
        <v>1310</v>
      </c>
      <c r="K209" s="1387" t="s">
        <v>2434</v>
      </c>
      <c r="L209" s="1388">
        <v>0.25</v>
      </c>
      <c r="M209" s="1388">
        <v>0.625</v>
      </c>
      <c r="N209" s="1388">
        <v>0.8125</v>
      </c>
      <c r="O209" s="1377">
        <v>13</v>
      </c>
      <c r="P209" s="1377">
        <v>10</v>
      </c>
      <c r="Q209" s="1378">
        <v>0.76919999999999999</v>
      </c>
      <c r="R209" s="1378">
        <v>0.3</v>
      </c>
      <c r="S209" s="1378">
        <v>1</v>
      </c>
      <c r="T209" s="1383">
        <v>1</v>
      </c>
      <c r="U209" s="121" t="s">
        <v>1793</v>
      </c>
      <c r="V209" s="121" t="s">
        <v>1310</v>
      </c>
      <c r="W209" s="750" t="s">
        <v>2434</v>
      </c>
      <c r="X209" s="1389">
        <v>0.14285714285714285</v>
      </c>
      <c r="Y209" s="1389">
        <v>0.6428571428571429</v>
      </c>
      <c r="Z209" s="1389">
        <v>0.9285714285714286</v>
      </c>
      <c r="AA209" s="1044">
        <v>8</v>
      </c>
      <c r="AB209" s="1044">
        <v>7</v>
      </c>
      <c r="AC209" s="1045">
        <v>0.875</v>
      </c>
      <c r="AD209" s="1045">
        <v>0.1429</v>
      </c>
      <c r="AE209" s="1045">
        <v>1</v>
      </c>
      <c r="AF209" s="1046">
        <v>1</v>
      </c>
      <c r="AG209" s="121" t="s">
        <v>792</v>
      </c>
      <c r="AH209" s="131" t="s">
        <v>792</v>
      </c>
      <c r="AI209" s="121" t="s">
        <v>792</v>
      </c>
      <c r="AJ209" s="1545" t="s">
        <v>792</v>
      </c>
    </row>
    <row r="210" spans="1:36" ht="15.75">
      <c r="A210" s="1373" t="s">
        <v>315</v>
      </c>
      <c r="B210" s="1374" t="s">
        <v>734</v>
      </c>
      <c r="C210" s="1418" t="s">
        <v>791</v>
      </c>
      <c r="D210" s="1418" t="s">
        <v>2319</v>
      </c>
      <c r="E210" s="1418" t="s">
        <v>2319</v>
      </c>
      <c r="F210" s="1387" t="s">
        <v>1333</v>
      </c>
      <c r="G210" s="1387" t="s">
        <v>2343</v>
      </c>
      <c r="H210" s="1387" t="s">
        <v>2343</v>
      </c>
      <c r="I210" s="1407" t="s">
        <v>2322</v>
      </c>
      <c r="J210" s="1375" t="s">
        <v>2322</v>
      </c>
      <c r="K210" s="1387" t="s">
        <v>2318</v>
      </c>
      <c r="L210" s="1388">
        <v>0.33329999999999999</v>
      </c>
      <c r="M210" s="1388">
        <v>0.33329999999999999</v>
      </c>
      <c r="N210" s="1388">
        <v>0.66669999999999996</v>
      </c>
      <c r="O210" s="1377">
        <v>6</v>
      </c>
      <c r="P210" s="1377">
        <v>6</v>
      </c>
      <c r="Q210" s="1378">
        <v>1</v>
      </c>
      <c r="R210" s="1378">
        <v>0.16669999999999999</v>
      </c>
      <c r="S210" s="1378">
        <v>0.5</v>
      </c>
      <c r="T210" s="1383">
        <v>0.83330000000000004</v>
      </c>
      <c r="U210" s="121" t="s">
        <v>2343</v>
      </c>
      <c r="V210" s="121" t="s">
        <v>2343</v>
      </c>
      <c r="W210" s="750" t="s">
        <v>2318</v>
      </c>
      <c r="X210" s="1392" t="s">
        <v>791</v>
      </c>
      <c r="Y210" s="1389">
        <v>0.33333333333333331</v>
      </c>
      <c r="Z210" s="1389">
        <v>1</v>
      </c>
      <c r="AA210" s="1044">
        <v>4</v>
      </c>
      <c r="AB210" s="1044">
        <v>4</v>
      </c>
      <c r="AC210" s="1045">
        <v>1</v>
      </c>
      <c r="AD210" s="1044" t="s">
        <v>791</v>
      </c>
      <c r="AE210" s="1045">
        <v>0.25</v>
      </c>
      <c r="AF210" s="1046">
        <v>0.75</v>
      </c>
      <c r="AG210" s="121" t="s">
        <v>791</v>
      </c>
      <c r="AH210" s="131" t="s">
        <v>792</v>
      </c>
      <c r="AI210" s="121" t="s">
        <v>792</v>
      </c>
      <c r="AJ210" s="1545" t="s">
        <v>792</v>
      </c>
    </row>
    <row r="211" spans="1:36" ht="15.75">
      <c r="A211" s="1373" t="s">
        <v>317</v>
      </c>
      <c r="B211" s="1374" t="s">
        <v>735</v>
      </c>
      <c r="C211" s="1418" t="s">
        <v>3201</v>
      </c>
      <c r="D211" s="1418" t="s">
        <v>3202</v>
      </c>
      <c r="E211" s="1418" t="s">
        <v>3096</v>
      </c>
      <c r="F211" s="1387" t="s">
        <v>2358</v>
      </c>
      <c r="G211" s="1387" t="s">
        <v>2343</v>
      </c>
      <c r="H211" s="1387" t="s">
        <v>2322</v>
      </c>
      <c r="I211" s="1407" t="s">
        <v>1766</v>
      </c>
      <c r="J211" s="1375" t="s">
        <v>1761</v>
      </c>
      <c r="K211" s="1387" t="s">
        <v>2425</v>
      </c>
      <c r="L211" s="1388">
        <v>0.5</v>
      </c>
      <c r="M211" s="1388">
        <v>0.5</v>
      </c>
      <c r="N211" s="1388">
        <v>1</v>
      </c>
      <c r="O211" s="1377">
        <v>4</v>
      </c>
      <c r="P211" s="1377">
        <v>3</v>
      </c>
      <c r="Q211" s="1378">
        <v>0.75</v>
      </c>
      <c r="R211" s="1379" t="s">
        <v>791</v>
      </c>
      <c r="S211" s="1379" t="s">
        <v>791</v>
      </c>
      <c r="T211" s="1380" t="s">
        <v>791</v>
      </c>
      <c r="U211" s="121" t="s">
        <v>2337</v>
      </c>
      <c r="V211" s="121" t="s">
        <v>2337</v>
      </c>
      <c r="W211" s="750" t="s">
        <v>2318</v>
      </c>
      <c r="X211" s="1392" t="s">
        <v>791</v>
      </c>
      <c r="Y211" s="1389">
        <v>0.14285714285714285</v>
      </c>
      <c r="Z211" s="1389">
        <v>0.42857142857142855</v>
      </c>
      <c r="AA211" s="1044">
        <v>7</v>
      </c>
      <c r="AB211" s="1044">
        <v>7</v>
      </c>
      <c r="AC211" s="1045">
        <v>1</v>
      </c>
      <c r="AD211" s="1045">
        <v>0.1429</v>
      </c>
      <c r="AE211" s="1045">
        <v>0.1429</v>
      </c>
      <c r="AF211" s="1046">
        <v>0.42859999999999998</v>
      </c>
      <c r="AG211" s="121" t="s">
        <v>878</v>
      </c>
      <c r="AH211" s="121" t="s">
        <v>878</v>
      </c>
      <c r="AI211" s="121" t="s">
        <v>878</v>
      </c>
      <c r="AJ211" s="1545" t="s">
        <v>792</v>
      </c>
    </row>
    <row r="212" spans="1:36" ht="15.75">
      <c r="A212" s="1373" t="s">
        <v>319</v>
      </c>
      <c r="B212" s="1374" t="s">
        <v>736</v>
      </c>
      <c r="C212" s="1418" t="s">
        <v>2352</v>
      </c>
      <c r="D212" s="1418" t="s">
        <v>2323</v>
      </c>
      <c r="E212" s="1418" t="s">
        <v>2318</v>
      </c>
      <c r="F212" s="1387" t="s">
        <v>2358</v>
      </c>
      <c r="G212" s="1387" t="s">
        <v>1691</v>
      </c>
      <c r="H212" s="1387" t="s">
        <v>2343</v>
      </c>
      <c r="I212" s="1407" t="s">
        <v>2343</v>
      </c>
      <c r="J212" s="1375" t="s">
        <v>2343</v>
      </c>
      <c r="K212" s="1387" t="s">
        <v>2318</v>
      </c>
      <c r="L212" s="1388">
        <v>0.2</v>
      </c>
      <c r="M212" s="1388">
        <v>0.4</v>
      </c>
      <c r="N212" s="1388">
        <v>0.8</v>
      </c>
      <c r="O212" s="1377">
        <v>2</v>
      </c>
      <c r="P212" s="1377">
        <v>2</v>
      </c>
      <c r="Q212" s="1378">
        <v>1</v>
      </c>
      <c r="R212" s="1378">
        <v>1</v>
      </c>
      <c r="S212" s="1378">
        <v>1</v>
      </c>
      <c r="T212" s="1383">
        <v>1</v>
      </c>
      <c r="U212" s="121" t="s">
        <v>2322</v>
      </c>
      <c r="V212" s="121" t="s">
        <v>2322</v>
      </c>
      <c r="W212" s="750" t="s">
        <v>2318</v>
      </c>
      <c r="X212" s="1389">
        <v>0.5</v>
      </c>
      <c r="Y212" s="1389">
        <v>0.75</v>
      </c>
      <c r="Z212" s="1389">
        <v>1</v>
      </c>
      <c r="AA212" s="1044">
        <v>3</v>
      </c>
      <c r="AB212" s="1044">
        <v>3</v>
      </c>
      <c r="AC212" s="1045">
        <v>1</v>
      </c>
      <c r="AD212" s="1044" t="s">
        <v>791</v>
      </c>
      <c r="AE212" s="1045">
        <v>1</v>
      </c>
      <c r="AF212" s="1046">
        <v>1</v>
      </c>
      <c r="AG212" s="121" t="s">
        <v>792</v>
      </c>
      <c r="AH212" s="131" t="s">
        <v>792</v>
      </c>
      <c r="AI212" s="121" t="s">
        <v>792</v>
      </c>
      <c r="AJ212" s="1545" t="s">
        <v>792</v>
      </c>
    </row>
    <row r="213" spans="1:36" ht="15.75">
      <c r="A213" s="1373" t="s">
        <v>321</v>
      </c>
      <c r="B213" s="1374" t="s">
        <v>737</v>
      </c>
      <c r="C213" s="1418" t="s">
        <v>3168</v>
      </c>
      <c r="D213" s="1418" t="s">
        <v>3169</v>
      </c>
      <c r="E213" s="1418" t="s">
        <v>3167</v>
      </c>
      <c r="F213" s="1387" t="s">
        <v>1312</v>
      </c>
      <c r="G213" s="1387" t="s">
        <v>2408</v>
      </c>
      <c r="H213" s="1387" t="s">
        <v>3367</v>
      </c>
      <c r="I213" s="1407" t="s">
        <v>1293</v>
      </c>
      <c r="J213" s="1375" t="s">
        <v>3372</v>
      </c>
      <c r="K213" s="1387" t="s">
        <v>3310</v>
      </c>
      <c r="L213" s="1388">
        <v>0.34250000000000003</v>
      </c>
      <c r="M213" s="1388">
        <v>0.50680000000000003</v>
      </c>
      <c r="N213" s="1388">
        <v>0.65749999999999997</v>
      </c>
      <c r="O213" s="1377">
        <v>109</v>
      </c>
      <c r="P213" s="1377">
        <v>90</v>
      </c>
      <c r="Q213" s="1378">
        <v>0.82569999999999999</v>
      </c>
      <c r="R213" s="1378">
        <v>0.26669999999999999</v>
      </c>
      <c r="S213" s="1378">
        <v>0.41110000000000002</v>
      </c>
      <c r="T213" s="1383">
        <v>0.55559999999999998</v>
      </c>
      <c r="U213" s="121" t="s">
        <v>2393</v>
      </c>
      <c r="V213" s="121" t="s">
        <v>2435</v>
      </c>
      <c r="W213" s="750" t="s">
        <v>2436</v>
      </c>
      <c r="X213" s="1389">
        <v>0.1</v>
      </c>
      <c r="Y213" s="1389">
        <v>0.32857142857142857</v>
      </c>
      <c r="Z213" s="1389">
        <v>0.45714285714285713</v>
      </c>
      <c r="AA213" s="1048">
        <v>102</v>
      </c>
      <c r="AB213" s="1048">
        <v>82</v>
      </c>
      <c r="AC213" s="1049">
        <v>0.80389999999999995</v>
      </c>
      <c r="AD213" s="1049">
        <v>0.1341</v>
      </c>
      <c r="AE213" s="1049">
        <v>0.25609999999999999</v>
      </c>
      <c r="AF213" s="1540">
        <v>0.5</v>
      </c>
      <c r="AG213" s="121" t="s">
        <v>792</v>
      </c>
      <c r="AH213" s="131" t="s">
        <v>792</v>
      </c>
      <c r="AI213" s="121" t="s">
        <v>792</v>
      </c>
      <c r="AJ213" s="1545" t="s">
        <v>792</v>
      </c>
    </row>
    <row r="214" spans="1:36" ht="15.75">
      <c r="A214" s="1373" t="s">
        <v>323</v>
      </c>
      <c r="B214" s="1374" t="s">
        <v>738</v>
      </c>
      <c r="C214" s="1943">
        <v>0</v>
      </c>
      <c r="D214" s="1943">
        <v>0</v>
      </c>
      <c r="E214" s="1943">
        <v>0</v>
      </c>
      <c r="F214" s="1387" t="s">
        <v>1333</v>
      </c>
      <c r="G214" s="1387" t="s">
        <v>1333</v>
      </c>
      <c r="H214" s="1387" t="s">
        <v>1333</v>
      </c>
      <c r="I214" s="1407" t="s">
        <v>1691</v>
      </c>
      <c r="J214" s="1375" t="s">
        <v>1691</v>
      </c>
      <c r="K214" s="1387" t="s">
        <v>2318</v>
      </c>
      <c r="L214" s="1376" t="s">
        <v>791</v>
      </c>
      <c r="M214" s="1388">
        <v>0.5</v>
      </c>
      <c r="N214" s="1388">
        <v>0.5</v>
      </c>
      <c r="O214" s="1377">
        <v>1</v>
      </c>
      <c r="P214" s="1377">
        <v>1</v>
      </c>
      <c r="Q214" s="1378">
        <v>1</v>
      </c>
      <c r="R214" s="1379" t="s">
        <v>791</v>
      </c>
      <c r="S214" s="1379" t="s">
        <v>791</v>
      </c>
      <c r="T214" s="1383">
        <v>1</v>
      </c>
      <c r="U214" s="121" t="s">
        <v>2343</v>
      </c>
      <c r="V214" s="121" t="s">
        <v>2343</v>
      </c>
      <c r="W214" s="750" t="s">
        <v>2318</v>
      </c>
      <c r="X214" s="1389">
        <v>0.33333333333333331</v>
      </c>
      <c r="Y214" s="1389">
        <v>0.33333333333333331</v>
      </c>
      <c r="Z214" s="1389">
        <v>0.33333333333333331</v>
      </c>
      <c r="AA214" s="1044">
        <v>4</v>
      </c>
      <c r="AB214" s="1044">
        <v>4</v>
      </c>
      <c r="AC214" s="1045">
        <v>1</v>
      </c>
      <c r="AD214" s="1044" t="s">
        <v>791</v>
      </c>
      <c r="AE214" s="1045">
        <v>0.5</v>
      </c>
      <c r="AF214" s="1046">
        <v>0.5</v>
      </c>
      <c r="AG214" s="121" t="s">
        <v>878</v>
      </c>
      <c r="AH214" s="121" t="s">
        <v>878</v>
      </c>
      <c r="AI214" s="121" t="s">
        <v>878</v>
      </c>
      <c r="AJ214" s="1545" t="s">
        <v>792</v>
      </c>
    </row>
    <row r="215" spans="1:36" ht="15.75">
      <c r="A215" s="1373" t="s">
        <v>325</v>
      </c>
      <c r="B215" s="1374" t="s">
        <v>739</v>
      </c>
      <c r="C215" s="1418" t="s">
        <v>3105</v>
      </c>
      <c r="D215" s="1418" t="s">
        <v>3106</v>
      </c>
      <c r="E215" s="1418" t="s">
        <v>3107</v>
      </c>
      <c r="F215" s="1387" t="s">
        <v>1771</v>
      </c>
      <c r="G215" s="1387" t="s">
        <v>1857</v>
      </c>
      <c r="H215" s="1387" t="s">
        <v>1308</v>
      </c>
      <c r="I215" s="1407" t="s">
        <v>2377</v>
      </c>
      <c r="J215" s="1375" t="s">
        <v>2455</v>
      </c>
      <c r="K215" s="1387" t="s">
        <v>3292</v>
      </c>
      <c r="L215" s="1388">
        <v>0.32350000000000001</v>
      </c>
      <c r="M215" s="1388">
        <v>0.5</v>
      </c>
      <c r="N215" s="1388">
        <v>0.64710000000000001</v>
      </c>
      <c r="O215" s="1377">
        <v>55</v>
      </c>
      <c r="P215" s="1377">
        <v>25</v>
      </c>
      <c r="Q215" s="1378">
        <v>0.45450000000000002</v>
      </c>
      <c r="R215" s="1378">
        <v>0.12</v>
      </c>
      <c r="S215" s="1378">
        <v>0.4</v>
      </c>
      <c r="T215" s="1383">
        <v>0.88</v>
      </c>
      <c r="U215" s="121" t="s">
        <v>1307</v>
      </c>
      <c r="V215" s="121" t="s">
        <v>1840</v>
      </c>
      <c r="W215" s="750" t="s">
        <v>2437</v>
      </c>
      <c r="X215" s="1389">
        <v>0.32</v>
      </c>
      <c r="Y215" s="1389">
        <v>0.68</v>
      </c>
      <c r="Z215" s="1389">
        <v>0.72</v>
      </c>
      <c r="AA215" s="1044">
        <v>70</v>
      </c>
      <c r="AB215" s="1044">
        <v>36</v>
      </c>
      <c r="AC215" s="1045">
        <v>0.51429999999999998</v>
      </c>
      <c r="AD215" s="1045">
        <v>0.33329999999999999</v>
      </c>
      <c r="AE215" s="1045">
        <v>0.55559999999999998</v>
      </c>
      <c r="AF215" s="1046">
        <v>0.63890000000000002</v>
      </c>
      <c r="AG215" s="121" t="s">
        <v>878</v>
      </c>
      <c r="AH215" s="131" t="s">
        <v>792</v>
      </c>
      <c r="AI215" s="121" t="s">
        <v>792</v>
      </c>
      <c r="AJ215" s="1545" t="s">
        <v>792</v>
      </c>
    </row>
    <row r="216" spans="1:36" ht="15.75">
      <c r="A216" s="1373" t="s">
        <v>327</v>
      </c>
      <c r="B216" s="1374" t="s">
        <v>740</v>
      </c>
      <c r="C216" s="1419" t="s">
        <v>3101</v>
      </c>
      <c r="D216" s="1419" t="s">
        <v>3115</v>
      </c>
      <c r="E216" s="1419" t="s">
        <v>3102</v>
      </c>
      <c r="F216" s="1387" t="s">
        <v>2343</v>
      </c>
      <c r="G216" s="1387" t="s">
        <v>2345</v>
      </c>
      <c r="H216" s="1387" t="s">
        <v>2337</v>
      </c>
      <c r="I216" s="1407" t="s">
        <v>2336</v>
      </c>
      <c r="J216" s="1381" t="s">
        <v>2341</v>
      </c>
      <c r="K216" s="1387" t="s">
        <v>2450</v>
      </c>
      <c r="L216" s="1381" t="s">
        <v>1389</v>
      </c>
      <c r="M216" s="1381" t="s">
        <v>1389</v>
      </c>
      <c r="N216" s="1381" t="s">
        <v>1389</v>
      </c>
      <c r="O216" s="1377"/>
      <c r="P216" s="1377"/>
      <c r="Q216" s="1378"/>
      <c r="R216" s="1378" t="s">
        <v>1389</v>
      </c>
      <c r="S216" s="1378" t="s">
        <v>1389</v>
      </c>
      <c r="T216" s="1383" t="s">
        <v>1389</v>
      </c>
      <c r="U216" s="121"/>
      <c r="V216" s="121"/>
      <c r="W216" s="750"/>
      <c r="X216" s="1384" t="s">
        <v>1389</v>
      </c>
      <c r="Y216" s="1384" t="s">
        <v>1389</v>
      </c>
      <c r="Z216" s="1384" t="s">
        <v>1389</v>
      </c>
      <c r="AA216" s="1538" t="s">
        <v>1389</v>
      </c>
      <c r="AB216" s="1538" t="s">
        <v>1389</v>
      </c>
      <c r="AC216" s="1538" t="s">
        <v>1389</v>
      </c>
      <c r="AD216" s="1538" t="s">
        <v>1389</v>
      </c>
      <c r="AE216" s="1538" t="s">
        <v>1389</v>
      </c>
      <c r="AF216" s="1541" t="s">
        <v>1389</v>
      </c>
      <c r="AG216" s="121" t="s">
        <v>792</v>
      </c>
      <c r="AH216" s="131" t="s">
        <v>792</v>
      </c>
      <c r="AI216" s="121" t="s">
        <v>792</v>
      </c>
      <c r="AJ216" s="1545" t="s">
        <v>792</v>
      </c>
    </row>
    <row r="217" spans="1:36" ht="15.75">
      <c r="A217" s="1373" t="s">
        <v>329</v>
      </c>
      <c r="B217" s="1374" t="s">
        <v>741</v>
      </c>
      <c r="C217" s="1420" t="s">
        <v>1450</v>
      </c>
      <c r="D217" s="1420" t="s">
        <v>1450</v>
      </c>
      <c r="E217" s="1420" t="s">
        <v>1450</v>
      </c>
      <c r="F217" s="1417" t="s">
        <v>1450</v>
      </c>
      <c r="G217" s="1417" t="s">
        <v>1450</v>
      </c>
      <c r="H217" s="1417" t="s">
        <v>1450</v>
      </c>
      <c r="I217" s="1416" t="s">
        <v>1450</v>
      </c>
      <c r="J217" s="1376" t="s">
        <v>1450</v>
      </c>
      <c r="K217" s="1417" t="s">
        <v>1450</v>
      </c>
      <c r="L217" s="1376" t="s">
        <v>1450</v>
      </c>
      <c r="M217" s="1376" t="s">
        <v>1450</v>
      </c>
      <c r="N217" s="1376" t="s">
        <v>1450</v>
      </c>
      <c r="O217" s="1377">
        <v>1</v>
      </c>
      <c r="P217" s="1377">
        <v>1</v>
      </c>
      <c r="Q217" s="1378">
        <v>1</v>
      </c>
      <c r="R217" s="1378">
        <v>1</v>
      </c>
      <c r="S217" s="1378">
        <v>1</v>
      </c>
      <c r="T217" s="1383">
        <v>1</v>
      </c>
      <c r="U217" s="121"/>
      <c r="V217" s="121"/>
      <c r="W217" s="750"/>
      <c r="X217" s="1376" t="s">
        <v>791</v>
      </c>
      <c r="Y217" s="1376" t="s">
        <v>791</v>
      </c>
      <c r="Z217" s="1376" t="s">
        <v>791</v>
      </c>
      <c r="AA217" s="1044">
        <v>5</v>
      </c>
      <c r="AB217" s="1044">
        <v>5</v>
      </c>
      <c r="AC217" s="1045">
        <v>1</v>
      </c>
      <c r="AD217" s="1044" t="s">
        <v>791</v>
      </c>
      <c r="AE217" s="1045">
        <v>1</v>
      </c>
      <c r="AF217" s="1046">
        <v>1</v>
      </c>
      <c r="AG217" s="121" t="s">
        <v>791</v>
      </c>
      <c r="AH217" s="121" t="s">
        <v>791</v>
      </c>
      <c r="AI217" s="121" t="s">
        <v>791</v>
      </c>
      <c r="AJ217" s="1535" t="s">
        <v>791</v>
      </c>
    </row>
    <row r="218" spans="1:36" ht="15.75">
      <c r="A218" s="1373" t="s">
        <v>331</v>
      </c>
      <c r="B218" s="1374" t="s">
        <v>742</v>
      </c>
      <c r="C218" s="1418" t="s">
        <v>3210</v>
      </c>
      <c r="D218" s="1418" t="s">
        <v>2342</v>
      </c>
      <c r="E218" s="1418" t="s">
        <v>3211</v>
      </c>
      <c r="F218" s="1387" t="s">
        <v>1691</v>
      </c>
      <c r="G218" s="1387" t="s">
        <v>2336</v>
      </c>
      <c r="H218" s="1387" t="s">
        <v>1761</v>
      </c>
      <c r="I218" s="1407" t="s">
        <v>1837</v>
      </c>
      <c r="J218" s="1375" t="s">
        <v>1305</v>
      </c>
      <c r="K218" s="1387" t="s">
        <v>2319</v>
      </c>
      <c r="L218" s="1388">
        <v>0.2</v>
      </c>
      <c r="M218" s="1388">
        <v>0.4</v>
      </c>
      <c r="N218" s="1388">
        <v>0.7</v>
      </c>
      <c r="O218" s="1377">
        <v>13</v>
      </c>
      <c r="P218" s="1377">
        <v>7</v>
      </c>
      <c r="Q218" s="1378">
        <v>0.53849999999999998</v>
      </c>
      <c r="R218" s="1378">
        <v>0.1429</v>
      </c>
      <c r="S218" s="1378">
        <v>0.57140000000000002</v>
      </c>
      <c r="T218" s="1383">
        <v>0.57140000000000002</v>
      </c>
      <c r="U218" s="121" t="s">
        <v>1304</v>
      </c>
      <c r="V218" s="121" t="s">
        <v>1310</v>
      </c>
      <c r="W218" s="750" t="s">
        <v>2371</v>
      </c>
      <c r="X218" s="1389">
        <v>0.21428571428571427</v>
      </c>
      <c r="Y218" s="1389">
        <v>0.5</v>
      </c>
      <c r="Z218" s="1389">
        <v>0.5714285714285714</v>
      </c>
      <c r="AA218" s="1044">
        <v>12</v>
      </c>
      <c r="AB218" s="1044">
        <v>11</v>
      </c>
      <c r="AC218" s="1045">
        <v>0.91669999999999996</v>
      </c>
      <c r="AD218" s="1045">
        <v>9.0899999999999995E-2</v>
      </c>
      <c r="AE218" s="1045">
        <v>0.45450000000000002</v>
      </c>
      <c r="AF218" s="1046">
        <v>0.54549999999999998</v>
      </c>
      <c r="AG218" s="121" t="s">
        <v>878</v>
      </c>
      <c r="AH218" s="131" t="s">
        <v>792</v>
      </c>
      <c r="AI218" s="121" t="s">
        <v>878</v>
      </c>
      <c r="AJ218" s="1545" t="s">
        <v>792</v>
      </c>
    </row>
    <row r="219" spans="1:36" ht="15.75">
      <c r="A219" s="1373" t="s">
        <v>333</v>
      </c>
      <c r="B219" s="1374" t="s">
        <v>743</v>
      </c>
      <c r="C219" s="1418" t="s">
        <v>3173</v>
      </c>
      <c r="D219" s="1418" t="s">
        <v>3156</v>
      </c>
      <c r="E219" s="1418" t="s">
        <v>2425</v>
      </c>
      <c r="F219" s="1387" t="s">
        <v>2345</v>
      </c>
      <c r="G219" s="1387" t="s">
        <v>1305</v>
      </c>
      <c r="H219" s="1387" t="s">
        <v>1818</v>
      </c>
      <c r="I219" s="1407" t="s">
        <v>1312</v>
      </c>
      <c r="J219" s="1375" t="s">
        <v>1831</v>
      </c>
      <c r="K219" s="1387" t="s">
        <v>3311</v>
      </c>
      <c r="L219" s="1388">
        <v>0.5625</v>
      </c>
      <c r="M219" s="1388">
        <v>0.6875</v>
      </c>
      <c r="N219" s="1388">
        <v>0.9375</v>
      </c>
      <c r="O219" s="1377">
        <v>18</v>
      </c>
      <c r="P219" s="1377">
        <v>15</v>
      </c>
      <c r="Q219" s="1378">
        <v>0.83330000000000004</v>
      </c>
      <c r="R219" s="1378">
        <v>0.2</v>
      </c>
      <c r="S219" s="1378">
        <v>0.33329999999999999</v>
      </c>
      <c r="T219" s="1383">
        <v>0.6</v>
      </c>
      <c r="U219" s="121" t="s">
        <v>1305</v>
      </c>
      <c r="V219" s="121" t="s">
        <v>1304</v>
      </c>
      <c r="W219" s="750" t="s">
        <v>2438</v>
      </c>
      <c r="X219" s="1389">
        <v>0.47058823529411764</v>
      </c>
      <c r="Y219" s="1389">
        <v>0.6470588235294118</v>
      </c>
      <c r="Z219" s="1389">
        <v>0.88235294117647056</v>
      </c>
      <c r="AA219" s="1044">
        <v>21</v>
      </c>
      <c r="AB219" s="1044">
        <v>18</v>
      </c>
      <c r="AC219" s="1045">
        <v>0.85709999999999997</v>
      </c>
      <c r="AD219" s="1045">
        <v>5.5599999999999997E-2</v>
      </c>
      <c r="AE219" s="1045">
        <v>0.27779999999999999</v>
      </c>
      <c r="AF219" s="1046">
        <v>0.66669999999999996</v>
      </c>
      <c r="AG219" s="121" t="s">
        <v>878</v>
      </c>
      <c r="AH219" s="131" t="s">
        <v>792</v>
      </c>
      <c r="AI219" s="121" t="s">
        <v>792</v>
      </c>
      <c r="AJ219" s="1545" t="s">
        <v>792</v>
      </c>
    </row>
    <row r="220" spans="1:36" ht="15.75">
      <c r="A220" s="1373" t="s">
        <v>214</v>
      </c>
      <c r="B220" s="1374" t="s">
        <v>744</v>
      </c>
      <c r="C220" s="1418" t="s">
        <v>3103</v>
      </c>
      <c r="D220" s="1418" t="s">
        <v>3241</v>
      </c>
      <c r="E220" s="1418" t="s">
        <v>2342</v>
      </c>
      <c r="F220" s="1387" t="s">
        <v>2358</v>
      </c>
      <c r="G220" s="1387" t="s">
        <v>2343</v>
      </c>
      <c r="H220" s="1387" t="s">
        <v>2337</v>
      </c>
      <c r="I220" s="1407" t="s">
        <v>1796</v>
      </c>
      <c r="J220" s="1375" t="s">
        <v>1310</v>
      </c>
      <c r="K220" s="1387" t="s">
        <v>3102</v>
      </c>
      <c r="L220" s="1388">
        <v>0.16669999999999999</v>
      </c>
      <c r="M220" s="1388">
        <v>0.66669999999999996</v>
      </c>
      <c r="N220" s="1388">
        <v>0.66669999999999996</v>
      </c>
      <c r="O220" s="1377">
        <v>12</v>
      </c>
      <c r="P220" s="1377">
        <v>10</v>
      </c>
      <c r="Q220" s="1378">
        <v>0.83330000000000004</v>
      </c>
      <c r="R220" s="1379" t="s">
        <v>791</v>
      </c>
      <c r="S220" s="1378">
        <v>0.1</v>
      </c>
      <c r="T220" s="1383">
        <v>0.4</v>
      </c>
      <c r="U220" s="121" t="s">
        <v>2337</v>
      </c>
      <c r="V220" s="121" t="s">
        <v>2345</v>
      </c>
      <c r="W220" s="750" t="s">
        <v>2363</v>
      </c>
      <c r="X220" s="1389">
        <v>0.4</v>
      </c>
      <c r="Y220" s="1389">
        <v>0.4</v>
      </c>
      <c r="Z220" s="1389">
        <v>0.6</v>
      </c>
      <c r="AA220" s="1044">
        <v>9</v>
      </c>
      <c r="AB220" s="1044">
        <v>8</v>
      </c>
      <c r="AC220" s="1045">
        <v>0.88890000000000002</v>
      </c>
      <c r="AD220" s="1045">
        <v>0.375</v>
      </c>
      <c r="AE220" s="1045">
        <v>0.375</v>
      </c>
      <c r="AF220" s="1046">
        <v>0.625</v>
      </c>
      <c r="AG220" s="131" t="s">
        <v>878</v>
      </c>
      <c r="AH220" s="131" t="s">
        <v>878</v>
      </c>
      <c r="AI220" s="121" t="s">
        <v>878</v>
      </c>
      <c r="AJ220" s="1545" t="s">
        <v>792</v>
      </c>
    </row>
    <row r="221" spans="1:36" ht="15.75">
      <c r="A221" s="1373" t="s">
        <v>216</v>
      </c>
      <c r="B221" s="1374" t="s">
        <v>745</v>
      </c>
      <c r="C221" s="1419" t="s">
        <v>1389</v>
      </c>
      <c r="D221" s="1419" t="s">
        <v>1389</v>
      </c>
      <c r="E221" s="1419" t="s">
        <v>1389</v>
      </c>
      <c r="F221" s="1412" t="s">
        <v>1389</v>
      </c>
      <c r="G221" s="1412" t="s">
        <v>1389</v>
      </c>
      <c r="H221" s="1412" t="s">
        <v>1389</v>
      </c>
      <c r="I221" s="1414" t="s">
        <v>1389</v>
      </c>
      <c r="J221" s="1381" t="s">
        <v>1389</v>
      </c>
      <c r="K221" s="1412" t="s">
        <v>1389</v>
      </c>
      <c r="L221" s="1381" t="s">
        <v>1389</v>
      </c>
      <c r="M221" s="1381" t="s">
        <v>1389</v>
      </c>
      <c r="N221" s="1381" t="s">
        <v>1389</v>
      </c>
      <c r="O221" s="1377"/>
      <c r="P221" s="1377"/>
      <c r="Q221" s="1378"/>
      <c r="R221" s="1379" t="s">
        <v>1389</v>
      </c>
      <c r="S221" s="1378" t="s">
        <v>1389</v>
      </c>
      <c r="T221" s="1383" t="s">
        <v>1389</v>
      </c>
      <c r="U221" s="121"/>
      <c r="V221" s="121"/>
      <c r="W221" s="750"/>
      <c r="X221" s="1391" t="s">
        <v>1389</v>
      </c>
      <c r="Y221" s="1384" t="s">
        <v>1389</v>
      </c>
      <c r="Z221" s="1384" t="s">
        <v>1389</v>
      </c>
      <c r="AA221" s="1538" t="s">
        <v>1389</v>
      </c>
      <c r="AB221" s="1538" t="s">
        <v>1389</v>
      </c>
      <c r="AC221" s="1538" t="s">
        <v>1389</v>
      </c>
      <c r="AD221" s="1538" t="s">
        <v>1389</v>
      </c>
      <c r="AE221" s="1538" t="s">
        <v>1389</v>
      </c>
      <c r="AF221" s="1541" t="s">
        <v>1389</v>
      </c>
      <c r="AG221" s="121" t="s">
        <v>791</v>
      </c>
      <c r="AH221" s="1418" t="s">
        <v>791</v>
      </c>
      <c r="AI221" s="1418" t="s">
        <v>791</v>
      </c>
      <c r="AJ221" s="1535" t="s">
        <v>791</v>
      </c>
    </row>
    <row r="222" spans="1:36" ht="15.75">
      <c r="A222" s="1373" t="s">
        <v>218</v>
      </c>
      <c r="B222" s="1374" t="s">
        <v>746</v>
      </c>
      <c r="C222" s="1418" t="s">
        <v>791</v>
      </c>
      <c r="D222" s="1418" t="s">
        <v>2318</v>
      </c>
      <c r="E222" s="1418" t="s">
        <v>2318</v>
      </c>
      <c r="F222" s="1387" t="s">
        <v>1333</v>
      </c>
      <c r="G222" s="1387" t="s">
        <v>1691</v>
      </c>
      <c r="H222" s="1387" t="s">
        <v>1691</v>
      </c>
      <c r="I222" s="1407" t="s">
        <v>1691</v>
      </c>
      <c r="J222" s="1375" t="s">
        <v>1691</v>
      </c>
      <c r="K222" s="1387" t="s">
        <v>2318</v>
      </c>
      <c r="L222" s="1376" t="s">
        <v>1450</v>
      </c>
      <c r="M222" s="1376" t="s">
        <v>1450</v>
      </c>
      <c r="N222" s="1376" t="s">
        <v>1450</v>
      </c>
      <c r="O222" s="1377">
        <v>1</v>
      </c>
      <c r="P222" s="1377">
        <v>1</v>
      </c>
      <c r="Q222" s="1378">
        <v>1</v>
      </c>
      <c r="R222" s="1378">
        <v>1</v>
      </c>
      <c r="S222" s="1378">
        <v>1</v>
      </c>
      <c r="T222" s="1383">
        <v>1</v>
      </c>
      <c r="U222" s="121" t="s">
        <v>2358</v>
      </c>
      <c r="V222" s="121" t="s">
        <v>2358</v>
      </c>
      <c r="W222" s="750" t="s">
        <v>2318</v>
      </c>
      <c r="X222" s="1392" t="s">
        <v>791</v>
      </c>
      <c r="Y222" s="1389">
        <v>1</v>
      </c>
      <c r="Z222" s="1389">
        <v>1</v>
      </c>
      <c r="AA222" s="1048">
        <v>2</v>
      </c>
      <c r="AB222" s="1048">
        <v>2</v>
      </c>
      <c r="AC222" s="1049">
        <v>1</v>
      </c>
      <c r="AD222" s="1049">
        <v>0.5</v>
      </c>
      <c r="AE222" s="1049">
        <v>1</v>
      </c>
      <c r="AF222" s="1540">
        <v>1</v>
      </c>
      <c r="AG222" s="121" t="s">
        <v>791</v>
      </c>
      <c r="AH222" s="121" t="s">
        <v>792</v>
      </c>
      <c r="AI222" s="121" t="s">
        <v>792</v>
      </c>
      <c r="AJ222" s="1545" t="s">
        <v>792</v>
      </c>
    </row>
    <row r="223" spans="1:36" ht="15.75">
      <c r="A223" s="1373" t="s">
        <v>220</v>
      </c>
      <c r="B223" s="1374" t="s">
        <v>747</v>
      </c>
      <c r="C223" s="1418" t="s">
        <v>3108</v>
      </c>
      <c r="D223" s="1418" t="s">
        <v>2317</v>
      </c>
      <c r="E223" s="1418" t="s">
        <v>2392</v>
      </c>
      <c r="F223" s="1387" t="s">
        <v>1691</v>
      </c>
      <c r="G223" s="1387" t="s">
        <v>2321</v>
      </c>
      <c r="H223" s="1387" t="s">
        <v>2336</v>
      </c>
      <c r="I223" s="1407" t="s">
        <v>1761</v>
      </c>
      <c r="J223" s="1375" t="s">
        <v>1761</v>
      </c>
      <c r="K223" s="1387" t="s">
        <v>2318</v>
      </c>
      <c r="L223" s="1388">
        <v>0.5</v>
      </c>
      <c r="M223" s="1388">
        <v>0.66669999999999996</v>
      </c>
      <c r="N223" s="1388">
        <v>1</v>
      </c>
      <c r="O223" s="1377">
        <v>6</v>
      </c>
      <c r="P223" s="1377">
        <v>6</v>
      </c>
      <c r="Q223" s="1378">
        <v>1</v>
      </c>
      <c r="R223" s="1378">
        <v>0.16669999999999999</v>
      </c>
      <c r="S223" s="1378">
        <v>1</v>
      </c>
      <c r="T223" s="1383">
        <v>1</v>
      </c>
      <c r="U223" s="121" t="s">
        <v>1691</v>
      </c>
      <c r="V223" s="121" t="s">
        <v>1691</v>
      </c>
      <c r="W223" s="750" t="s">
        <v>2318</v>
      </c>
      <c r="X223" s="1392" t="s">
        <v>791</v>
      </c>
      <c r="Y223" s="1392" t="s">
        <v>791</v>
      </c>
      <c r="Z223" s="1392" t="s">
        <v>791</v>
      </c>
      <c r="AA223" s="1048">
        <v>5</v>
      </c>
      <c r="AB223" s="1048">
        <v>4</v>
      </c>
      <c r="AC223" s="1049">
        <v>0.8</v>
      </c>
      <c r="AD223" s="1048" t="s">
        <v>791</v>
      </c>
      <c r="AE223" s="1049">
        <v>0.5</v>
      </c>
      <c r="AF223" s="1540">
        <v>1</v>
      </c>
      <c r="AG223" s="121" t="s">
        <v>878</v>
      </c>
      <c r="AH223" s="131" t="s">
        <v>792</v>
      </c>
      <c r="AI223" s="121" t="s">
        <v>792</v>
      </c>
      <c r="AJ223" s="1545" t="s">
        <v>792</v>
      </c>
    </row>
    <row r="224" spans="1:36" ht="15.75">
      <c r="A224" s="1373" t="s">
        <v>483</v>
      </c>
      <c r="B224" s="1374" t="s">
        <v>748</v>
      </c>
      <c r="C224" s="1418" t="s">
        <v>2352</v>
      </c>
      <c r="D224" s="1418" t="s">
        <v>2323</v>
      </c>
      <c r="E224" s="1418" t="s">
        <v>2389</v>
      </c>
      <c r="F224" s="1387" t="s">
        <v>1691</v>
      </c>
      <c r="G224" s="1387" t="s">
        <v>2322</v>
      </c>
      <c r="H224" s="1387" t="s">
        <v>2345</v>
      </c>
      <c r="I224" s="1407" t="s">
        <v>2337</v>
      </c>
      <c r="J224" s="1375" t="s">
        <v>2321</v>
      </c>
      <c r="K224" s="1387" t="s">
        <v>2339</v>
      </c>
      <c r="L224" s="1388">
        <v>0.25</v>
      </c>
      <c r="M224" s="1388">
        <v>0.25</v>
      </c>
      <c r="N224" s="1388">
        <v>0.75</v>
      </c>
      <c r="O224" s="1377">
        <v>4</v>
      </c>
      <c r="P224" s="1377">
        <v>4</v>
      </c>
      <c r="Q224" s="1378">
        <v>1</v>
      </c>
      <c r="R224" s="1379" t="s">
        <v>791</v>
      </c>
      <c r="S224" s="1379" t="s">
        <v>791</v>
      </c>
      <c r="T224" s="1383">
        <v>0.75</v>
      </c>
      <c r="U224" s="121" t="s">
        <v>1766</v>
      </c>
      <c r="V224" s="121" t="s">
        <v>2337</v>
      </c>
      <c r="W224" s="750" t="s">
        <v>2347</v>
      </c>
      <c r="X224" s="1389">
        <v>0.2857142857142857</v>
      </c>
      <c r="Y224" s="1389">
        <v>0.2857142857142857</v>
      </c>
      <c r="Z224" s="1389">
        <v>0.7142857142857143</v>
      </c>
      <c r="AA224" s="1044">
        <v>3</v>
      </c>
      <c r="AB224" s="1044">
        <v>3</v>
      </c>
      <c r="AC224" s="1045">
        <v>1</v>
      </c>
      <c r="AD224" s="1044" t="s">
        <v>791</v>
      </c>
      <c r="AE224" s="1044" t="s">
        <v>791</v>
      </c>
      <c r="AF224" s="1046">
        <v>0.66669999999999996</v>
      </c>
      <c r="AG224" s="121" t="s">
        <v>792</v>
      </c>
      <c r="AH224" s="131" t="s">
        <v>792</v>
      </c>
      <c r="AI224" s="121" t="s">
        <v>792</v>
      </c>
      <c r="AJ224" s="1545" t="s">
        <v>792</v>
      </c>
    </row>
    <row r="225" spans="1:36" ht="15.75">
      <c r="A225" s="1373" t="s">
        <v>484</v>
      </c>
      <c r="B225" s="1374" t="s">
        <v>749</v>
      </c>
      <c r="C225" s="1419" t="s">
        <v>1174</v>
      </c>
      <c r="D225" s="1419" t="s">
        <v>1174</v>
      </c>
      <c r="E225" s="1419" t="s">
        <v>1174</v>
      </c>
      <c r="F225" s="1412" t="s">
        <v>1174</v>
      </c>
      <c r="G225" s="1413" t="s">
        <v>1174</v>
      </c>
      <c r="H225" s="1413" t="s">
        <v>1174</v>
      </c>
      <c r="I225" s="1415" t="s">
        <v>1174</v>
      </c>
      <c r="J225" s="1382" t="s">
        <v>1174</v>
      </c>
      <c r="K225" s="1413" t="s">
        <v>1174</v>
      </c>
      <c r="L225" s="1381" t="s">
        <v>1174</v>
      </c>
      <c r="M225" s="1382" t="s">
        <v>1174</v>
      </c>
      <c r="N225" s="1382" t="s">
        <v>1174</v>
      </c>
      <c r="O225" s="1377"/>
      <c r="P225" s="1377"/>
      <c r="Q225" s="1378"/>
      <c r="R225" s="1379" t="s">
        <v>1174</v>
      </c>
      <c r="S225" s="1379" t="s">
        <v>1174</v>
      </c>
      <c r="T225" s="1383" t="s">
        <v>1174</v>
      </c>
      <c r="U225" s="121"/>
      <c r="V225" s="121"/>
      <c r="W225" s="750"/>
      <c r="X225" s="1391" t="s">
        <v>1174</v>
      </c>
      <c r="Y225" s="1391" t="s">
        <v>1174</v>
      </c>
      <c r="Z225" s="1384" t="s">
        <v>1174</v>
      </c>
      <c r="AA225" s="1538" t="s">
        <v>1174</v>
      </c>
      <c r="AB225" s="1538" t="s">
        <v>1174</v>
      </c>
      <c r="AC225" s="1538" t="s">
        <v>1174</v>
      </c>
      <c r="AD225" s="1538" t="s">
        <v>1174</v>
      </c>
      <c r="AE225" s="1538" t="s">
        <v>1174</v>
      </c>
      <c r="AF225" s="1541" t="s">
        <v>1174</v>
      </c>
      <c r="AG225" s="121" t="s">
        <v>791</v>
      </c>
      <c r="AH225" s="121" t="s">
        <v>791</v>
      </c>
      <c r="AI225" s="121" t="s">
        <v>791</v>
      </c>
      <c r="AJ225" s="1535" t="s">
        <v>791</v>
      </c>
    </row>
    <row r="226" spans="1:36" ht="15.75">
      <c r="A226" s="1395" t="s">
        <v>1448</v>
      </c>
      <c r="B226" s="1396" t="s">
        <v>1175</v>
      </c>
      <c r="C226" s="1418" t="s">
        <v>3096</v>
      </c>
      <c r="D226" s="1418" t="s">
        <v>3096</v>
      </c>
      <c r="E226" s="1418" t="s">
        <v>2317</v>
      </c>
      <c r="F226" s="1387" t="s">
        <v>1691</v>
      </c>
      <c r="G226" s="1387" t="s">
        <v>1691</v>
      </c>
      <c r="H226" s="1387" t="s">
        <v>2343</v>
      </c>
      <c r="I226" s="1407" t="s">
        <v>2341</v>
      </c>
      <c r="J226" s="1375" t="s">
        <v>2345</v>
      </c>
      <c r="K226" s="1387" t="s">
        <v>3115</v>
      </c>
      <c r="L226" s="1388">
        <v>0.1</v>
      </c>
      <c r="M226" s="1388">
        <v>0.1</v>
      </c>
      <c r="N226" s="1388">
        <v>0.2</v>
      </c>
      <c r="O226" s="1377">
        <v>10</v>
      </c>
      <c r="P226" s="1377">
        <v>9</v>
      </c>
      <c r="Q226" s="1378">
        <v>0.9</v>
      </c>
      <c r="R226" s="1378">
        <v>0.33329999999999999</v>
      </c>
      <c r="S226" s="1378">
        <v>0.33329999999999999</v>
      </c>
      <c r="T226" s="1383">
        <v>0.44440000000000002</v>
      </c>
      <c r="U226" s="121" t="s">
        <v>1773</v>
      </c>
      <c r="V226" s="121" t="s">
        <v>1766</v>
      </c>
      <c r="W226" s="750" t="s">
        <v>2346</v>
      </c>
      <c r="X226" s="1389">
        <v>0.54545454545454541</v>
      </c>
      <c r="Y226" s="1389">
        <v>0.54545454545454541</v>
      </c>
      <c r="Z226" s="1389">
        <v>0.63636363636363635</v>
      </c>
      <c r="AA226" s="1044"/>
      <c r="AB226" s="1044"/>
      <c r="AC226" s="1045"/>
      <c r="AD226" s="1045"/>
      <c r="AE226" s="1045"/>
      <c r="AF226" s="1046"/>
      <c r="AG226" s="121" t="s">
        <v>792</v>
      </c>
      <c r="AH226" s="121" t="s">
        <v>878</v>
      </c>
      <c r="AI226" s="121" t="s">
        <v>878</v>
      </c>
      <c r="AJ226" s="1545" t="s">
        <v>878</v>
      </c>
    </row>
    <row r="227" spans="1:36" ht="15.75">
      <c r="A227" s="1397" t="s">
        <v>1449</v>
      </c>
      <c r="B227" s="1398" t="s">
        <v>1176</v>
      </c>
      <c r="C227" s="1418" t="s">
        <v>3146</v>
      </c>
      <c r="D227" s="1418" t="s">
        <v>3146</v>
      </c>
      <c r="E227" s="1418" t="s">
        <v>2338</v>
      </c>
      <c r="F227" s="1387" t="s">
        <v>2322</v>
      </c>
      <c r="G227" s="1387" t="s">
        <v>2322</v>
      </c>
      <c r="H227" s="1387" t="s">
        <v>2337</v>
      </c>
      <c r="I227" s="1407" t="s">
        <v>2336</v>
      </c>
      <c r="J227" s="1375" t="s">
        <v>2336</v>
      </c>
      <c r="K227" s="1387" t="s">
        <v>2318</v>
      </c>
      <c r="L227" s="1388">
        <v>0.6</v>
      </c>
      <c r="M227" s="1388">
        <v>0.6</v>
      </c>
      <c r="N227" s="1388">
        <v>0.8</v>
      </c>
      <c r="O227" s="1377">
        <v>15</v>
      </c>
      <c r="P227" s="1377">
        <v>14</v>
      </c>
      <c r="Q227" s="1378">
        <v>0.93330000000000002</v>
      </c>
      <c r="R227" s="1378">
        <v>0.28570000000000001</v>
      </c>
      <c r="S227" s="1378">
        <v>0.42859999999999998</v>
      </c>
      <c r="T227" s="1383">
        <v>0.78569999999999995</v>
      </c>
      <c r="U227" s="121" t="s">
        <v>1771</v>
      </c>
      <c r="V227" s="121" t="s">
        <v>1771</v>
      </c>
      <c r="W227" s="750" t="s">
        <v>2318</v>
      </c>
      <c r="X227" s="1389">
        <v>0.33333333333333331</v>
      </c>
      <c r="Y227" s="1389">
        <v>0.33333333333333331</v>
      </c>
      <c r="Z227" s="1389">
        <v>0.5</v>
      </c>
      <c r="AA227" s="1044">
        <v>14</v>
      </c>
      <c r="AB227" s="1044">
        <v>14</v>
      </c>
      <c r="AC227" s="1045">
        <v>1</v>
      </c>
      <c r="AD227" s="1045">
        <v>7.1400000000000005E-2</v>
      </c>
      <c r="AE227" s="1045">
        <v>0.1429</v>
      </c>
      <c r="AF227" s="1046">
        <v>0.35709999999999997</v>
      </c>
      <c r="AG227" s="121" t="s">
        <v>792</v>
      </c>
      <c r="AH227" s="121" t="s">
        <v>878</v>
      </c>
      <c r="AI227" s="121" t="s">
        <v>792</v>
      </c>
      <c r="AJ227" s="1545" t="s">
        <v>792</v>
      </c>
    </row>
    <row r="228" spans="1:36" ht="15.75">
      <c r="A228" s="1373" t="s">
        <v>486</v>
      </c>
      <c r="B228" s="1374" t="s">
        <v>750</v>
      </c>
      <c r="C228" s="1418" t="s">
        <v>3157</v>
      </c>
      <c r="D228" s="1418" t="s">
        <v>3158</v>
      </c>
      <c r="E228" s="1418" t="s">
        <v>3159</v>
      </c>
      <c r="F228" s="1387" t="s">
        <v>1791</v>
      </c>
      <c r="G228" s="1387" t="s">
        <v>1854</v>
      </c>
      <c r="H228" s="1387" t="s">
        <v>3364</v>
      </c>
      <c r="I228" s="1407" t="s">
        <v>3408</v>
      </c>
      <c r="J228" s="1375" t="s">
        <v>3392</v>
      </c>
      <c r="K228" s="1387" t="s">
        <v>3306</v>
      </c>
      <c r="L228" s="1388">
        <v>0.28460000000000002</v>
      </c>
      <c r="M228" s="1388">
        <v>0.3821</v>
      </c>
      <c r="N228" s="1388">
        <v>0.60160000000000002</v>
      </c>
      <c r="O228" s="1377">
        <v>375</v>
      </c>
      <c r="P228" s="1377">
        <v>189</v>
      </c>
      <c r="Q228" s="1378">
        <v>0.504</v>
      </c>
      <c r="R228" s="1378">
        <v>0.29099999999999998</v>
      </c>
      <c r="S228" s="1378">
        <v>0.43390000000000001</v>
      </c>
      <c r="T228" s="1383">
        <v>0.59789999999999999</v>
      </c>
      <c r="U228" s="121" t="s">
        <v>2440</v>
      </c>
      <c r="V228" s="121" t="s">
        <v>2441</v>
      </c>
      <c r="W228" s="750" t="s">
        <v>2442</v>
      </c>
      <c r="X228" s="1389">
        <v>0.31578947368421051</v>
      </c>
      <c r="Y228" s="1389">
        <v>0.43984962406015038</v>
      </c>
      <c r="Z228" s="1389">
        <v>0.63909774436090228</v>
      </c>
      <c r="AA228" s="1044">
        <v>275</v>
      </c>
      <c r="AB228" s="1044">
        <v>211</v>
      </c>
      <c r="AC228" s="1045">
        <v>0.76729999999999998</v>
      </c>
      <c r="AD228" s="1045">
        <v>0.29380000000000001</v>
      </c>
      <c r="AE228" s="1045">
        <v>0.46450000000000002</v>
      </c>
      <c r="AF228" s="1046">
        <v>0.56399999999999995</v>
      </c>
      <c r="AG228" s="121" t="s">
        <v>792</v>
      </c>
      <c r="AH228" s="131" t="s">
        <v>792</v>
      </c>
      <c r="AI228" s="121" t="s">
        <v>792</v>
      </c>
      <c r="AJ228" s="1545" t="s">
        <v>792</v>
      </c>
    </row>
    <row r="229" spans="1:36" ht="15.75">
      <c r="A229" s="1373" t="s">
        <v>488</v>
      </c>
      <c r="B229" s="1374" t="s">
        <v>751</v>
      </c>
      <c r="C229" s="1418" t="s">
        <v>3237</v>
      </c>
      <c r="D229" s="1418" t="s">
        <v>3104</v>
      </c>
      <c r="E229" s="1418" t="s">
        <v>3238</v>
      </c>
      <c r="F229" s="1387" t="s">
        <v>2321</v>
      </c>
      <c r="G229" s="1387" t="s">
        <v>1818</v>
      </c>
      <c r="H229" s="1387" t="s">
        <v>1845</v>
      </c>
      <c r="I229" s="1407" t="s">
        <v>2387</v>
      </c>
      <c r="J229" s="1375" t="s">
        <v>1894</v>
      </c>
      <c r="K229" s="1387" t="s">
        <v>3102</v>
      </c>
      <c r="L229" s="1388">
        <v>0.16669999999999999</v>
      </c>
      <c r="M229" s="1388">
        <v>0.35709999999999997</v>
      </c>
      <c r="N229" s="1388">
        <v>0.71430000000000005</v>
      </c>
      <c r="O229" s="1377">
        <v>55</v>
      </c>
      <c r="P229" s="1377">
        <v>30</v>
      </c>
      <c r="Q229" s="1378">
        <v>0.54549999999999998</v>
      </c>
      <c r="R229" s="1378">
        <v>0.1</v>
      </c>
      <c r="S229" s="1378">
        <v>0.33329999999999999</v>
      </c>
      <c r="T229" s="1383">
        <v>0.63329999999999997</v>
      </c>
      <c r="U229" s="121" t="s">
        <v>2429</v>
      </c>
      <c r="V229" s="121" t="s">
        <v>1857</v>
      </c>
      <c r="W229" s="750" t="s">
        <v>2323</v>
      </c>
      <c r="X229" s="1389">
        <v>0.23333333333333334</v>
      </c>
      <c r="Y229" s="1389">
        <v>0.66666666666666663</v>
      </c>
      <c r="Z229" s="1389">
        <v>0.83333333333333337</v>
      </c>
      <c r="AA229" s="1044">
        <v>34</v>
      </c>
      <c r="AB229" s="1044">
        <v>27</v>
      </c>
      <c r="AC229" s="1045">
        <v>0.79410000000000003</v>
      </c>
      <c r="AD229" s="1045">
        <v>0.22220000000000001</v>
      </c>
      <c r="AE229" s="1045">
        <v>0.70369999999999999</v>
      </c>
      <c r="AF229" s="1046">
        <v>0.81479999999999997</v>
      </c>
      <c r="AG229" s="121" t="s">
        <v>878</v>
      </c>
      <c r="AH229" s="131" t="s">
        <v>792</v>
      </c>
      <c r="AI229" s="121" t="s">
        <v>792</v>
      </c>
      <c r="AJ229" s="1545" t="s">
        <v>792</v>
      </c>
    </row>
    <row r="230" spans="1:36" ht="15.75">
      <c r="A230" s="1373" t="s">
        <v>490</v>
      </c>
      <c r="B230" s="1374" t="s">
        <v>752</v>
      </c>
      <c r="C230" s="1418" t="s">
        <v>3213</v>
      </c>
      <c r="D230" s="1418" t="s">
        <v>3211</v>
      </c>
      <c r="E230" s="1418" t="s">
        <v>2323</v>
      </c>
      <c r="F230" s="1387" t="s">
        <v>2322</v>
      </c>
      <c r="G230" s="1387" t="s">
        <v>1761</v>
      </c>
      <c r="H230" s="1387" t="s">
        <v>1771</v>
      </c>
      <c r="I230" s="1407" t="s">
        <v>1305</v>
      </c>
      <c r="J230" s="1375" t="s">
        <v>1305</v>
      </c>
      <c r="K230" s="1387" t="s">
        <v>2318</v>
      </c>
      <c r="L230" s="1388">
        <v>0.2727</v>
      </c>
      <c r="M230" s="1388">
        <v>0.54549999999999998</v>
      </c>
      <c r="N230" s="1388">
        <v>0.72729999999999995</v>
      </c>
      <c r="O230" s="1377">
        <v>18</v>
      </c>
      <c r="P230" s="1377">
        <v>12</v>
      </c>
      <c r="Q230" s="1378">
        <v>0.66669999999999996</v>
      </c>
      <c r="R230" s="1378">
        <v>0.16669999999999999</v>
      </c>
      <c r="S230" s="1378">
        <v>0.41670000000000001</v>
      </c>
      <c r="T230" s="1383">
        <v>0.5</v>
      </c>
      <c r="U230" s="121" t="s">
        <v>1761</v>
      </c>
      <c r="V230" s="121" t="s">
        <v>2341</v>
      </c>
      <c r="W230" s="750" t="s">
        <v>2400</v>
      </c>
      <c r="X230" s="1389">
        <v>0.375</v>
      </c>
      <c r="Y230" s="1389">
        <v>0.375</v>
      </c>
      <c r="Z230" s="1389">
        <v>0.875</v>
      </c>
      <c r="AA230" s="1044">
        <v>20</v>
      </c>
      <c r="AB230" s="1044">
        <v>18</v>
      </c>
      <c r="AC230" s="1045">
        <v>0.9</v>
      </c>
      <c r="AD230" s="1045">
        <v>0.1111</v>
      </c>
      <c r="AE230" s="1045">
        <v>0.38890000000000002</v>
      </c>
      <c r="AF230" s="1046">
        <v>0.61109999999999998</v>
      </c>
      <c r="AG230" s="121" t="s">
        <v>878</v>
      </c>
      <c r="AH230" s="131" t="s">
        <v>792</v>
      </c>
      <c r="AI230" s="121" t="s">
        <v>878</v>
      </c>
      <c r="AJ230" s="1545" t="s">
        <v>792</v>
      </c>
    </row>
    <row r="231" spans="1:36" ht="15.75">
      <c r="A231" s="1373" t="s">
        <v>492</v>
      </c>
      <c r="B231" s="1374" t="s">
        <v>753</v>
      </c>
      <c r="C231" s="1418" t="s">
        <v>791</v>
      </c>
      <c r="D231" s="1418" t="s">
        <v>2319</v>
      </c>
      <c r="E231" s="1418" t="s">
        <v>2319</v>
      </c>
      <c r="F231" s="1387" t="s">
        <v>1333</v>
      </c>
      <c r="G231" s="1387" t="s">
        <v>2343</v>
      </c>
      <c r="H231" s="1387" t="s">
        <v>2343</v>
      </c>
      <c r="I231" s="1407" t="s">
        <v>2345</v>
      </c>
      <c r="J231" s="1375" t="s">
        <v>2322</v>
      </c>
      <c r="K231" s="1387" t="s">
        <v>2400</v>
      </c>
      <c r="L231" s="1376" t="s">
        <v>791</v>
      </c>
      <c r="M231" s="1376" t="s">
        <v>791</v>
      </c>
      <c r="N231" s="1388">
        <v>1</v>
      </c>
      <c r="O231" s="1377">
        <v>2</v>
      </c>
      <c r="P231" s="1377">
        <v>2</v>
      </c>
      <c r="Q231" s="1378">
        <v>1</v>
      </c>
      <c r="R231" s="1379" t="s">
        <v>791</v>
      </c>
      <c r="S231" s="1379" t="s">
        <v>791</v>
      </c>
      <c r="T231" s="1380" t="s">
        <v>791</v>
      </c>
      <c r="U231" s="121" t="s">
        <v>2343</v>
      </c>
      <c r="V231" s="121" t="s">
        <v>1691</v>
      </c>
      <c r="W231" s="750" t="s">
        <v>2323</v>
      </c>
      <c r="X231" s="1392" t="s">
        <v>791</v>
      </c>
      <c r="Y231" s="1392" t="s">
        <v>791</v>
      </c>
      <c r="Z231" s="1389">
        <v>0.5</v>
      </c>
      <c r="AA231" s="1417" t="s">
        <v>791</v>
      </c>
      <c r="AB231" s="1417" t="s">
        <v>791</v>
      </c>
      <c r="AC231" s="1417" t="s">
        <v>791</v>
      </c>
      <c r="AD231" s="1417" t="s">
        <v>791</v>
      </c>
      <c r="AE231" s="1417" t="s">
        <v>791</v>
      </c>
      <c r="AF231" s="1539" t="s">
        <v>791</v>
      </c>
      <c r="AG231" s="121" t="s">
        <v>791</v>
      </c>
      <c r="AH231" s="131" t="s">
        <v>792</v>
      </c>
      <c r="AI231" s="121" t="s">
        <v>792</v>
      </c>
      <c r="AJ231" s="1545" t="s">
        <v>792</v>
      </c>
    </row>
    <row r="232" spans="1:36" ht="15.75">
      <c r="A232" s="1373" t="s">
        <v>494</v>
      </c>
      <c r="B232" s="1374" t="s">
        <v>754</v>
      </c>
      <c r="C232" s="1418" t="s">
        <v>3113</v>
      </c>
      <c r="D232" s="1418" t="s">
        <v>3114</v>
      </c>
      <c r="E232" s="1418" t="s">
        <v>2390</v>
      </c>
      <c r="F232" s="1387" t="s">
        <v>1691</v>
      </c>
      <c r="G232" s="1387" t="s">
        <v>2337</v>
      </c>
      <c r="H232" s="1387" t="s">
        <v>1766</v>
      </c>
      <c r="I232" s="1407" t="s">
        <v>1305</v>
      </c>
      <c r="J232" s="1375" t="s">
        <v>1793</v>
      </c>
      <c r="K232" s="1387" t="s">
        <v>2389</v>
      </c>
      <c r="L232" s="1388">
        <v>0.4667</v>
      </c>
      <c r="M232" s="1388">
        <v>0.66669999999999996</v>
      </c>
      <c r="N232" s="1388">
        <v>0.93330000000000002</v>
      </c>
      <c r="O232" s="1377">
        <v>20</v>
      </c>
      <c r="P232" s="1377">
        <v>17</v>
      </c>
      <c r="Q232" s="1378">
        <v>0.85</v>
      </c>
      <c r="R232" s="1378">
        <v>0.29409999999999997</v>
      </c>
      <c r="S232" s="1378">
        <v>0.35289999999999999</v>
      </c>
      <c r="T232" s="1383">
        <v>0.70589999999999997</v>
      </c>
      <c r="U232" s="121" t="s">
        <v>1305</v>
      </c>
      <c r="V232" s="121" t="s">
        <v>1304</v>
      </c>
      <c r="W232" s="750" t="s">
        <v>2438</v>
      </c>
      <c r="X232" s="1389">
        <v>0.17647058823529413</v>
      </c>
      <c r="Y232" s="1389">
        <v>0.23529411764705882</v>
      </c>
      <c r="Z232" s="1389">
        <v>0.47058823529411764</v>
      </c>
      <c r="AA232" s="1044">
        <v>25</v>
      </c>
      <c r="AB232" s="1044">
        <v>20</v>
      </c>
      <c r="AC232" s="1045">
        <v>0.8</v>
      </c>
      <c r="AD232" s="1045">
        <v>0.05</v>
      </c>
      <c r="AE232" s="1045">
        <v>0.3</v>
      </c>
      <c r="AF232" s="1046">
        <v>0.55000000000000004</v>
      </c>
      <c r="AG232" s="121" t="s">
        <v>878</v>
      </c>
      <c r="AH232" s="121" t="s">
        <v>878</v>
      </c>
      <c r="AI232" s="121" t="s">
        <v>792</v>
      </c>
      <c r="AJ232" s="1545" t="s">
        <v>792</v>
      </c>
    </row>
    <row r="233" spans="1:36" ht="15.75">
      <c r="A233" s="1373" t="s">
        <v>496</v>
      </c>
      <c r="B233" s="1374" t="s">
        <v>755</v>
      </c>
      <c r="C233" s="1419" t="s">
        <v>1174</v>
      </c>
      <c r="D233" s="1419" t="s">
        <v>1174</v>
      </c>
      <c r="E233" s="1419" t="s">
        <v>1174</v>
      </c>
      <c r="F233" s="1412" t="s">
        <v>1174</v>
      </c>
      <c r="G233" s="1413" t="s">
        <v>1174</v>
      </c>
      <c r="H233" s="1413" t="s">
        <v>1174</v>
      </c>
      <c r="I233" s="1415" t="s">
        <v>1174</v>
      </c>
      <c r="J233" s="1382" t="s">
        <v>1174</v>
      </c>
      <c r="K233" s="1413" t="s">
        <v>1174</v>
      </c>
      <c r="L233" s="1381" t="s">
        <v>1174</v>
      </c>
      <c r="M233" s="1382" t="s">
        <v>1174</v>
      </c>
      <c r="N233" s="1382" t="s">
        <v>1174</v>
      </c>
      <c r="O233" s="1377"/>
      <c r="P233" s="1377"/>
      <c r="Q233" s="1378"/>
      <c r="R233" s="1378" t="s">
        <v>1174</v>
      </c>
      <c r="S233" s="1378" t="s">
        <v>1174</v>
      </c>
      <c r="T233" s="1383" t="s">
        <v>1174</v>
      </c>
      <c r="U233" s="121"/>
      <c r="V233" s="121"/>
      <c r="W233" s="750"/>
      <c r="X233" s="1384" t="s">
        <v>1174</v>
      </c>
      <c r="Y233" s="1384" t="s">
        <v>1174</v>
      </c>
      <c r="Z233" s="1384" t="s">
        <v>1174</v>
      </c>
      <c r="AA233" s="1538" t="s">
        <v>1174</v>
      </c>
      <c r="AB233" s="1538" t="s">
        <v>1174</v>
      </c>
      <c r="AC233" s="1538" t="s">
        <v>1174</v>
      </c>
      <c r="AD233" s="1538" t="s">
        <v>1174</v>
      </c>
      <c r="AE233" s="1538" t="s">
        <v>1174</v>
      </c>
      <c r="AF233" s="1541" t="s">
        <v>1174</v>
      </c>
      <c r="AG233" s="121" t="s">
        <v>791</v>
      </c>
      <c r="AH233" s="121" t="s">
        <v>791</v>
      </c>
      <c r="AI233" s="121" t="s">
        <v>791</v>
      </c>
      <c r="AJ233" s="1535" t="s">
        <v>791</v>
      </c>
    </row>
    <row r="234" spans="1:36" ht="15.75">
      <c r="A234" s="1373" t="s">
        <v>498</v>
      </c>
      <c r="B234" s="1374" t="s">
        <v>756</v>
      </c>
      <c r="C234" s="1418" t="s">
        <v>3209</v>
      </c>
      <c r="D234" s="1418" t="s">
        <v>3173</v>
      </c>
      <c r="E234" s="1418" t="s">
        <v>2370</v>
      </c>
      <c r="F234" s="1387" t="s">
        <v>2358</v>
      </c>
      <c r="G234" s="1387" t="s">
        <v>2345</v>
      </c>
      <c r="H234" s="1387" t="s">
        <v>1761</v>
      </c>
      <c r="I234" s="1407" t="s">
        <v>2443</v>
      </c>
      <c r="J234" s="1375" t="s">
        <v>1831</v>
      </c>
      <c r="K234" s="1387" t="s">
        <v>3218</v>
      </c>
      <c r="L234" s="1376" t="s">
        <v>791</v>
      </c>
      <c r="M234" s="1388">
        <v>0.30769999999999997</v>
      </c>
      <c r="N234" s="1388">
        <v>0.48720000000000002</v>
      </c>
      <c r="O234" s="1377">
        <v>51</v>
      </c>
      <c r="P234" s="1377">
        <v>50</v>
      </c>
      <c r="Q234" s="1378">
        <v>0.98040000000000005</v>
      </c>
      <c r="R234" s="1378">
        <v>0.08</v>
      </c>
      <c r="S234" s="1378">
        <v>0.5</v>
      </c>
      <c r="T234" s="1383">
        <v>0.6</v>
      </c>
      <c r="U234" s="121" t="s">
        <v>2412</v>
      </c>
      <c r="V234" s="121" t="s">
        <v>2443</v>
      </c>
      <c r="W234" s="750" t="s">
        <v>2444</v>
      </c>
      <c r="X234" s="1389">
        <v>0.26190476190476192</v>
      </c>
      <c r="Y234" s="1389">
        <v>0.66666666666666663</v>
      </c>
      <c r="Z234" s="1389">
        <v>0.76190476190476186</v>
      </c>
      <c r="AA234" s="1044">
        <v>58</v>
      </c>
      <c r="AB234" s="1044">
        <v>38</v>
      </c>
      <c r="AC234" s="1045">
        <v>0.6552</v>
      </c>
      <c r="AD234" s="1045">
        <v>0.21049999999999999</v>
      </c>
      <c r="AE234" s="1045">
        <v>0.34210000000000002</v>
      </c>
      <c r="AF234" s="1046">
        <v>0.55259999999999998</v>
      </c>
      <c r="AG234" s="131" t="s">
        <v>878</v>
      </c>
      <c r="AH234" s="121" t="s">
        <v>878</v>
      </c>
      <c r="AI234" s="121" t="s">
        <v>878</v>
      </c>
      <c r="AJ234" s="1545" t="s">
        <v>878</v>
      </c>
    </row>
    <row r="235" spans="1:36" ht="15.75">
      <c r="A235" s="1373" t="s">
        <v>500</v>
      </c>
      <c r="B235" s="1374" t="s">
        <v>757</v>
      </c>
      <c r="C235" s="1418" t="s">
        <v>3181</v>
      </c>
      <c r="D235" s="1418" t="s">
        <v>3182</v>
      </c>
      <c r="E235" s="1418" t="s">
        <v>2356</v>
      </c>
      <c r="F235" s="1387" t="s">
        <v>1837</v>
      </c>
      <c r="G235" s="1387" t="s">
        <v>1896</v>
      </c>
      <c r="H235" s="1387" t="s">
        <v>3367</v>
      </c>
      <c r="I235" s="1407" t="s">
        <v>2427</v>
      </c>
      <c r="J235" s="1375" t="s">
        <v>2349</v>
      </c>
      <c r="K235" s="1387" t="s">
        <v>3102</v>
      </c>
      <c r="L235" s="1388">
        <v>0.3962</v>
      </c>
      <c r="M235" s="1388">
        <v>0.62260000000000004</v>
      </c>
      <c r="N235" s="1388">
        <v>0.88680000000000003</v>
      </c>
      <c r="O235" s="1377">
        <v>90</v>
      </c>
      <c r="P235" s="1377">
        <v>56</v>
      </c>
      <c r="Q235" s="1378">
        <v>0.62219999999999998</v>
      </c>
      <c r="R235" s="1378">
        <v>0.30359999999999998</v>
      </c>
      <c r="S235" s="1378">
        <v>0.41070000000000001</v>
      </c>
      <c r="T235" s="1383">
        <v>0.67859999999999998</v>
      </c>
      <c r="U235" s="121" t="s">
        <v>2393</v>
      </c>
      <c r="V235" s="121" t="s">
        <v>1405</v>
      </c>
      <c r="W235" s="750" t="s">
        <v>2445</v>
      </c>
      <c r="X235" s="1389">
        <v>0.18</v>
      </c>
      <c r="Y235" s="1389">
        <v>0.44</v>
      </c>
      <c r="Z235" s="1389">
        <v>0.7</v>
      </c>
      <c r="AA235" s="1048">
        <v>88</v>
      </c>
      <c r="AB235" s="1048">
        <v>69</v>
      </c>
      <c r="AC235" s="1049">
        <v>0.78410000000000002</v>
      </c>
      <c r="AD235" s="1049">
        <v>0.37680000000000002</v>
      </c>
      <c r="AE235" s="1049">
        <v>0.56520000000000004</v>
      </c>
      <c r="AF235" s="1540">
        <v>0.68120000000000003</v>
      </c>
      <c r="AG235" s="121" t="s">
        <v>792</v>
      </c>
      <c r="AH235" s="121" t="s">
        <v>878</v>
      </c>
      <c r="AI235" s="121" t="s">
        <v>792</v>
      </c>
      <c r="AJ235" s="1545" t="s">
        <v>792</v>
      </c>
    </row>
    <row r="236" spans="1:36" ht="15.75">
      <c r="A236" s="1373" t="s">
        <v>502</v>
      </c>
      <c r="B236" s="1374" t="s">
        <v>758</v>
      </c>
      <c r="C236" s="1419" t="s">
        <v>1389</v>
      </c>
      <c r="D236" s="1419" t="s">
        <v>1389</v>
      </c>
      <c r="E236" s="1419" t="s">
        <v>1389</v>
      </c>
      <c r="F236" s="1412" t="s">
        <v>1389</v>
      </c>
      <c r="G236" s="1412" t="s">
        <v>1389</v>
      </c>
      <c r="H236" s="1412" t="s">
        <v>1389</v>
      </c>
      <c r="I236" s="1414" t="s">
        <v>1389</v>
      </c>
      <c r="J236" s="1381" t="s">
        <v>1389</v>
      </c>
      <c r="K236" s="1412" t="s">
        <v>1389</v>
      </c>
      <c r="L236" s="1381" t="s">
        <v>1389</v>
      </c>
      <c r="M236" s="1381" t="s">
        <v>1389</v>
      </c>
      <c r="N236" s="1381" t="s">
        <v>1389</v>
      </c>
      <c r="O236" s="1377"/>
      <c r="P236" s="1377"/>
      <c r="Q236" s="1378"/>
      <c r="R236" s="1378" t="s">
        <v>1389</v>
      </c>
      <c r="S236" s="1378" t="s">
        <v>1389</v>
      </c>
      <c r="T236" s="1383" t="s">
        <v>1389</v>
      </c>
      <c r="U236" s="121"/>
      <c r="V236" s="121"/>
      <c r="W236" s="750"/>
      <c r="X236" s="1384" t="s">
        <v>1389</v>
      </c>
      <c r="Y236" s="1384" t="s">
        <v>1389</v>
      </c>
      <c r="Z236" s="1384" t="s">
        <v>1389</v>
      </c>
      <c r="AA236" s="1538" t="s">
        <v>1389</v>
      </c>
      <c r="AB236" s="1538" t="s">
        <v>1389</v>
      </c>
      <c r="AC236" s="1538" t="s">
        <v>1389</v>
      </c>
      <c r="AD236" s="1538" t="s">
        <v>1389</v>
      </c>
      <c r="AE236" s="1538" t="s">
        <v>1389</v>
      </c>
      <c r="AF236" s="1541" t="s">
        <v>1389</v>
      </c>
      <c r="AG236" s="121" t="s">
        <v>791</v>
      </c>
      <c r="AH236" s="1418" t="s">
        <v>791</v>
      </c>
      <c r="AI236" s="1418" t="s">
        <v>791</v>
      </c>
      <c r="AJ236" s="1535" t="s">
        <v>791</v>
      </c>
    </row>
    <row r="237" spans="1:36" ht="15.75">
      <c r="A237" s="1373" t="s">
        <v>32</v>
      </c>
      <c r="B237" s="1374" t="s">
        <v>759</v>
      </c>
      <c r="C237" s="1420" t="s">
        <v>1450</v>
      </c>
      <c r="D237" s="1420" t="s">
        <v>1450</v>
      </c>
      <c r="E237" s="1420" t="s">
        <v>1450</v>
      </c>
      <c r="F237" s="1417" t="s">
        <v>1450</v>
      </c>
      <c r="G237" s="1417" t="s">
        <v>1450</v>
      </c>
      <c r="H237" s="1417" t="s">
        <v>1450</v>
      </c>
      <c r="I237" s="1416" t="s">
        <v>1450</v>
      </c>
      <c r="J237" s="1376" t="s">
        <v>1450</v>
      </c>
      <c r="K237" s="1417" t="s">
        <v>1450</v>
      </c>
      <c r="L237" s="1376" t="s">
        <v>791</v>
      </c>
      <c r="M237" s="1376" t="s">
        <v>791</v>
      </c>
      <c r="N237" s="1388">
        <v>1</v>
      </c>
      <c r="O237" s="1377"/>
      <c r="P237" s="1377"/>
      <c r="Q237" s="1378"/>
      <c r="R237" s="1379" t="s">
        <v>791</v>
      </c>
      <c r="S237" s="1379" t="s">
        <v>791</v>
      </c>
      <c r="T237" s="1380" t="s">
        <v>791</v>
      </c>
      <c r="U237" s="121" t="s">
        <v>2358</v>
      </c>
      <c r="V237" s="121" t="s">
        <v>2358</v>
      </c>
      <c r="W237" s="750" t="s">
        <v>2318</v>
      </c>
      <c r="X237" s="1392" t="s">
        <v>791</v>
      </c>
      <c r="Y237" s="1389">
        <v>1</v>
      </c>
      <c r="Z237" s="1389">
        <v>1</v>
      </c>
      <c r="AA237" s="1376" t="s">
        <v>791</v>
      </c>
      <c r="AB237" s="1376" t="s">
        <v>791</v>
      </c>
      <c r="AC237" s="1376" t="s">
        <v>791</v>
      </c>
      <c r="AD237" s="1376" t="s">
        <v>791</v>
      </c>
      <c r="AE237" s="1376" t="s">
        <v>791</v>
      </c>
      <c r="AF237" s="1390" t="s">
        <v>791</v>
      </c>
      <c r="AG237" s="121" t="s">
        <v>791</v>
      </c>
      <c r="AH237" s="121" t="s">
        <v>791</v>
      </c>
      <c r="AI237" s="121" t="s">
        <v>791</v>
      </c>
      <c r="AJ237" s="1535" t="s">
        <v>791</v>
      </c>
    </row>
    <row r="238" spans="1:36" ht="15.75">
      <c r="A238" s="1373" t="s">
        <v>1049</v>
      </c>
      <c r="B238" s="1374" t="s">
        <v>760</v>
      </c>
      <c r="C238" s="1418" t="s">
        <v>3252</v>
      </c>
      <c r="D238" s="1418" t="s">
        <v>3253</v>
      </c>
      <c r="E238" s="1418" t="s">
        <v>2359</v>
      </c>
      <c r="F238" s="1387" t="s">
        <v>1312</v>
      </c>
      <c r="G238" s="1387" t="s">
        <v>2385</v>
      </c>
      <c r="H238" s="1387" t="s">
        <v>2420</v>
      </c>
      <c r="I238" s="1407" t="s">
        <v>3370</v>
      </c>
      <c r="J238" s="1375" t="s">
        <v>3370</v>
      </c>
      <c r="K238" s="1387" t="s">
        <v>2318</v>
      </c>
      <c r="L238" s="1388">
        <v>0.2099</v>
      </c>
      <c r="M238" s="1388">
        <v>0.50619999999999998</v>
      </c>
      <c r="N238" s="1388">
        <v>0.67900000000000005</v>
      </c>
      <c r="O238" s="1377">
        <v>74</v>
      </c>
      <c r="P238" s="1377">
        <v>65</v>
      </c>
      <c r="Q238" s="1378">
        <v>0.87839999999999996</v>
      </c>
      <c r="R238" s="1378">
        <v>0.18459999999999999</v>
      </c>
      <c r="S238" s="1378">
        <v>0.58460000000000001</v>
      </c>
      <c r="T238" s="1383">
        <v>0.67689999999999995</v>
      </c>
      <c r="U238" s="121" t="s">
        <v>1772</v>
      </c>
      <c r="V238" s="121" t="s">
        <v>1791</v>
      </c>
      <c r="W238" s="750" t="s">
        <v>2446</v>
      </c>
      <c r="X238" s="1389">
        <v>0.23076923076923078</v>
      </c>
      <c r="Y238" s="1389">
        <v>0.54807692307692313</v>
      </c>
      <c r="Z238" s="1389">
        <v>0.71153846153846156</v>
      </c>
      <c r="AA238" s="1048">
        <v>95</v>
      </c>
      <c r="AB238" s="1048">
        <v>90</v>
      </c>
      <c r="AC238" s="1049">
        <v>0.94740000000000002</v>
      </c>
      <c r="AD238" s="1049">
        <v>0.32219999999999999</v>
      </c>
      <c r="AE238" s="1049">
        <v>0.8</v>
      </c>
      <c r="AF238" s="1540">
        <v>0.8</v>
      </c>
      <c r="AG238" s="121" t="s">
        <v>792</v>
      </c>
      <c r="AH238" s="131" t="s">
        <v>792</v>
      </c>
      <c r="AI238" s="121" t="s">
        <v>792</v>
      </c>
      <c r="AJ238" s="1545" t="s">
        <v>792</v>
      </c>
    </row>
    <row r="239" spans="1:36" ht="15.75">
      <c r="A239" s="1373" t="s">
        <v>1051</v>
      </c>
      <c r="B239" s="1374" t="s">
        <v>684</v>
      </c>
      <c r="C239" s="1418" t="s">
        <v>3177</v>
      </c>
      <c r="D239" s="1418" t="s">
        <v>2414</v>
      </c>
      <c r="E239" s="1418" t="s">
        <v>3178</v>
      </c>
      <c r="F239" s="1387" t="s">
        <v>2321</v>
      </c>
      <c r="G239" s="1387" t="s">
        <v>1816</v>
      </c>
      <c r="H239" s="1387" t="s">
        <v>1818</v>
      </c>
      <c r="I239" s="1407" t="s">
        <v>1857</v>
      </c>
      <c r="J239" s="1375" t="s">
        <v>1312</v>
      </c>
      <c r="K239" s="1387" t="s">
        <v>3314</v>
      </c>
      <c r="L239" s="1388">
        <v>0.18179999999999999</v>
      </c>
      <c r="M239" s="1388">
        <v>0.45450000000000002</v>
      </c>
      <c r="N239" s="1388">
        <v>0.81820000000000004</v>
      </c>
      <c r="O239" s="1377">
        <v>15</v>
      </c>
      <c r="P239" s="1377">
        <v>10</v>
      </c>
      <c r="Q239" s="1378">
        <v>0.66669999999999996</v>
      </c>
      <c r="R239" s="1378">
        <v>0.3</v>
      </c>
      <c r="S239" s="1378">
        <v>0.8</v>
      </c>
      <c r="T239" s="1383">
        <v>0.8</v>
      </c>
      <c r="U239" s="121" t="s">
        <v>1793</v>
      </c>
      <c r="V239" s="121" t="s">
        <v>1771</v>
      </c>
      <c r="W239" s="750" t="s">
        <v>2400</v>
      </c>
      <c r="X239" s="1389">
        <v>0.25</v>
      </c>
      <c r="Y239" s="1389">
        <v>0.58333333333333337</v>
      </c>
      <c r="Z239" s="1389">
        <v>0.75</v>
      </c>
      <c r="AA239" s="1044">
        <v>13</v>
      </c>
      <c r="AB239" s="1044">
        <v>9</v>
      </c>
      <c r="AC239" s="1045">
        <v>0.69230000000000003</v>
      </c>
      <c r="AD239" s="1045">
        <v>0.33329999999999999</v>
      </c>
      <c r="AE239" s="1045">
        <v>0.77780000000000005</v>
      </c>
      <c r="AF239" s="1046">
        <v>0.77780000000000005</v>
      </c>
      <c r="AG239" s="131" t="s">
        <v>792</v>
      </c>
      <c r="AH239" s="131" t="s">
        <v>792</v>
      </c>
      <c r="AI239" s="121" t="s">
        <v>792</v>
      </c>
      <c r="AJ239" s="1545" t="s">
        <v>792</v>
      </c>
    </row>
    <row r="240" spans="1:36" ht="15.75">
      <c r="A240" s="1373" t="s">
        <v>1052</v>
      </c>
      <c r="B240" s="1374" t="s">
        <v>685</v>
      </c>
      <c r="C240" s="1418" t="s">
        <v>791</v>
      </c>
      <c r="D240" s="1418" t="s">
        <v>2342</v>
      </c>
      <c r="E240" s="1418" t="s">
        <v>2342</v>
      </c>
      <c r="F240" s="1411" t="s">
        <v>1333</v>
      </c>
      <c r="G240" s="1411" t="s">
        <v>2358</v>
      </c>
      <c r="H240" s="1411" t="s">
        <v>2358</v>
      </c>
      <c r="I240" s="1411" t="s">
        <v>1691</v>
      </c>
      <c r="J240" s="1375" t="s">
        <v>1691</v>
      </c>
      <c r="K240" s="1411" t="s">
        <v>2318</v>
      </c>
      <c r="L240" s="1388">
        <v>0.33329999999999999</v>
      </c>
      <c r="M240" s="1388">
        <v>0.33329999999999999</v>
      </c>
      <c r="N240" s="1388">
        <v>0.33329999999999999</v>
      </c>
      <c r="O240" s="1377">
        <v>4</v>
      </c>
      <c r="P240" s="1377">
        <v>4</v>
      </c>
      <c r="Q240" s="1378">
        <v>1</v>
      </c>
      <c r="R240" s="1379" t="s">
        <v>791</v>
      </c>
      <c r="S240" s="1378">
        <v>0.5</v>
      </c>
      <c r="T240" s="1383">
        <v>0.75</v>
      </c>
      <c r="U240" s="121" t="s">
        <v>2321</v>
      </c>
      <c r="V240" s="121" t="s">
        <v>2321</v>
      </c>
      <c r="W240" s="750" t="s">
        <v>2318</v>
      </c>
      <c r="X240" s="1392" t="s">
        <v>791</v>
      </c>
      <c r="Y240" s="1389">
        <v>0.66666666666666663</v>
      </c>
      <c r="Z240" s="1389">
        <v>0.66666666666666663</v>
      </c>
      <c r="AA240" s="1048">
        <v>8</v>
      </c>
      <c r="AB240" s="1048">
        <v>8</v>
      </c>
      <c r="AC240" s="1049">
        <v>1</v>
      </c>
      <c r="AD240" s="1049">
        <v>0.25</v>
      </c>
      <c r="AE240" s="1049">
        <v>0.75</v>
      </c>
      <c r="AF240" s="1540">
        <v>0.75</v>
      </c>
      <c r="AG240" s="121" t="s">
        <v>791</v>
      </c>
      <c r="AH240" s="131" t="s">
        <v>792</v>
      </c>
      <c r="AI240" s="121" t="s">
        <v>878</v>
      </c>
      <c r="AJ240" s="131" t="s">
        <v>792</v>
      </c>
    </row>
    <row r="241" spans="1:36" ht="15.75">
      <c r="A241" s="1373" t="s">
        <v>1054</v>
      </c>
      <c r="B241" s="1374" t="s">
        <v>686</v>
      </c>
      <c r="C241" s="1418" t="s">
        <v>3108</v>
      </c>
      <c r="D241" s="1418" t="s">
        <v>2317</v>
      </c>
      <c r="E241" s="1418" t="s">
        <v>2400</v>
      </c>
      <c r="F241" s="1411" t="s">
        <v>2358</v>
      </c>
      <c r="G241" s="1411" t="s">
        <v>2343</v>
      </c>
      <c r="H241" s="1411" t="s">
        <v>2322</v>
      </c>
      <c r="I241" s="1411" t="s">
        <v>2345</v>
      </c>
      <c r="J241" s="1375" t="s">
        <v>2345</v>
      </c>
      <c r="K241" s="1411" t="s">
        <v>2318</v>
      </c>
      <c r="L241" s="1376" t="s">
        <v>791</v>
      </c>
      <c r="M241" s="1388">
        <v>0.5</v>
      </c>
      <c r="N241" s="1388">
        <v>0.75</v>
      </c>
      <c r="O241" s="1377">
        <v>6</v>
      </c>
      <c r="P241" s="1377">
        <v>6</v>
      </c>
      <c r="Q241" s="1378">
        <v>1</v>
      </c>
      <c r="R241" s="1378">
        <v>0.5</v>
      </c>
      <c r="S241" s="1378">
        <v>0.66669999999999996</v>
      </c>
      <c r="T241" s="1383">
        <v>0.66669999999999996</v>
      </c>
      <c r="U241" s="121" t="s">
        <v>2337</v>
      </c>
      <c r="V241" s="121" t="s">
        <v>2337</v>
      </c>
      <c r="W241" s="750" t="s">
        <v>2318</v>
      </c>
      <c r="X241" s="1389">
        <v>0.14285714285714285</v>
      </c>
      <c r="Y241" s="1389">
        <v>0.2857142857142857</v>
      </c>
      <c r="Z241" s="1389">
        <v>0.42857142857142855</v>
      </c>
      <c r="AA241" s="1048">
        <v>6</v>
      </c>
      <c r="AB241" s="1048">
        <v>6</v>
      </c>
      <c r="AC241" s="1049">
        <v>1</v>
      </c>
      <c r="AD241" s="1049">
        <v>0.33329999999999999</v>
      </c>
      <c r="AE241" s="1049">
        <v>0.66669999999999996</v>
      </c>
      <c r="AF241" s="1540">
        <v>1</v>
      </c>
      <c r="AG241" s="121" t="s">
        <v>878</v>
      </c>
      <c r="AH241" s="131" t="s">
        <v>792</v>
      </c>
      <c r="AI241" s="121" t="s">
        <v>792</v>
      </c>
      <c r="AJ241" s="131" t="s">
        <v>792</v>
      </c>
    </row>
    <row r="242" spans="1:36" ht="15.75">
      <c r="A242" s="1373" t="s">
        <v>504</v>
      </c>
      <c r="B242" s="1374" t="s">
        <v>687</v>
      </c>
      <c r="C242" s="1418" t="s">
        <v>3196</v>
      </c>
      <c r="D242" s="1418" t="s">
        <v>3197</v>
      </c>
      <c r="E242" s="1418" t="s">
        <v>3198</v>
      </c>
      <c r="F242" s="1411" t="s">
        <v>2336</v>
      </c>
      <c r="G242" s="1411" t="s">
        <v>2403</v>
      </c>
      <c r="H242" s="1411" t="s">
        <v>2350</v>
      </c>
      <c r="I242" s="1411" t="s">
        <v>2393</v>
      </c>
      <c r="J242" s="1375" t="s">
        <v>1585</v>
      </c>
      <c r="K242" s="1411" t="s">
        <v>3323</v>
      </c>
      <c r="L242" s="1388">
        <v>0.16669999999999999</v>
      </c>
      <c r="M242" s="1388">
        <v>0.48330000000000001</v>
      </c>
      <c r="N242" s="1388">
        <v>0.81669999999999998</v>
      </c>
      <c r="O242" s="1377">
        <v>86</v>
      </c>
      <c r="P242" s="1377">
        <v>78</v>
      </c>
      <c r="Q242" s="1378">
        <v>0.90700000000000003</v>
      </c>
      <c r="R242" s="1378">
        <v>0.1154</v>
      </c>
      <c r="S242" s="1378">
        <v>0.55130000000000001</v>
      </c>
      <c r="T242" s="1383">
        <v>0.74360000000000004</v>
      </c>
      <c r="U242" s="121" t="s">
        <v>2349</v>
      </c>
      <c r="V242" s="121" t="s">
        <v>2447</v>
      </c>
      <c r="W242" s="750" t="s">
        <v>2339</v>
      </c>
      <c r="X242" s="1389">
        <v>0.18181818181818182</v>
      </c>
      <c r="Y242" s="1389">
        <v>0.46969696969696972</v>
      </c>
      <c r="Z242" s="1389">
        <v>0.83333333333333337</v>
      </c>
      <c r="AA242" s="1048">
        <v>79</v>
      </c>
      <c r="AB242" s="1048">
        <v>71</v>
      </c>
      <c r="AC242" s="1049">
        <v>0.89870000000000005</v>
      </c>
      <c r="AD242" s="1049">
        <v>0.18310000000000001</v>
      </c>
      <c r="AE242" s="1049">
        <v>0.59150000000000003</v>
      </c>
      <c r="AF242" s="1540">
        <v>0.76060000000000005</v>
      </c>
      <c r="AG242" s="121" t="s">
        <v>878</v>
      </c>
      <c r="AH242" s="131" t="s">
        <v>792</v>
      </c>
      <c r="AI242" s="121" t="s">
        <v>792</v>
      </c>
      <c r="AJ242" s="131" t="s">
        <v>792</v>
      </c>
    </row>
    <row r="243" spans="1:36" ht="15.75">
      <c r="A243" s="1373" t="s">
        <v>226</v>
      </c>
      <c r="B243" s="1374" t="s">
        <v>688</v>
      </c>
      <c r="C243" s="1418" t="s">
        <v>3155</v>
      </c>
      <c r="D243" s="1418" t="s">
        <v>2418</v>
      </c>
      <c r="E243" s="1418" t="s">
        <v>2346</v>
      </c>
      <c r="F243" s="1411" t="s">
        <v>2343</v>
      </c>
      <c r="G243" s="1411" t="s">
        <v>1761</v>
      </c>
      <c r="H243" s="1411" t="s">
        <v>1766</v>
      </c>
      <c r="I243" s="1411" t="s">
        <v>1310</v>
      </c>
      <c r="J243" s="1375" t="s">
        <v>1773</v>
      </c>
      <c r="K243" s="1411" t="s">
        <v>3305</v>
      </c>
      <c r="L243" s="1388">
        <v>0.18179999999999999</v>
      </c>
      <c r="M243" s="1388">
        <v>0.36359999999999998</v>
      </c>
      <c r="N243" s="1388">
        <v>0.72729999999999995</v>
      </c>
      <c r="O243" s="1377">
        <v>6</v>
      </c>
      <c r="P243" s="1377">
        <v>5</v>
      </c>
      <c r="Q243" s="1378">
        <v>0.83330000000000004</v>
      </c>
      <c r="R243" s="1379" t="s">
        <v>791</v>
      </c>
      <c r="S243" s="1378">
        <v>0.2</v>
      </c>
      <c r="T243" s="1383">
        <v>0.2</v>
      </c>
      <c r="U243" s="121" t="s">
        <v>1761</v>
      </c>
      <c r="V243" s="121" t="s">
        <v>2337</v>
      </c>
      <c r="W243" s="750" t="s">
        <v>2410</v>
      </c>
      <c r="X243" s="1389">
        <v>0.2857142857142857</v>
      </c>
      <c r="Y243" s="1389">
        <v>0.5714285714285714</v>
      </c>
      <c r="Z243" s="1389">
        <v>1</v>
      </c>
      <c r="AA243" s="1044">
        <v>11</v>
      </c>
      <c r="AB243" s="1044">
        <v>11</v>
      </c>
      <c r="AC243" s="1045">
        <v>1</v>
      </c>
      <c r="AD243" s="1045">
        <v>0.18179999999999999</v>
      </c>
      <c r="AE243" s="1045">
        <v>0.72729999999999995</v>
      </c>
      <c r="AF243" s="1046">
        <v>1</v>
      </c>
      <c r="AG243" s="121" t="s">
        <v>878</v>
      </c>
      <c r="AH243" s="131" t="s">
        <v>792</v>
      </c>
      <c r="AI243" s="121" t="s">
        <v>792</v>
      </c>
      <c r="AJ243" s="131" t="s">
        <v>792</v>
      </c>
    </row>
    <row r="244" spans="1:36" ht="15.75">
      <c r="A244" s="1373" t="s">
        <v>228</v>
      </c>
      <c r="B244" s="1374" t="s">
        <v>689</v>
      </c>
      <c r="C244" s="1419" t="s">
        <v>1174</v>
      </c>
      <c r="D244" s="1419" t="s">
        <v>1174</v>
      </c>
      <c r="E244" s="1419" t="s">
        <v>1174</v>
      </c>
      <c r="F244" s="1381" t="s">
        <v>1174</v>
      </c>
      <c r="G244" s="1382" t="s">
        <v>1174</v>
      </c>
      <c r="H244" s="1382" t="s">
        <v>1174</v>
      </c>
      <c r="I244" s="1382" t="s">
        <v>1174</v>
      </c>
      <c r="J244" s="1382" t="s">
        <v>1174</v>
      </c>
      <c r="K244" s="1382" t="s">
        <v>1174</v>
      </c>
      <c r="L244" s="1381" t="s">
        <v>1174</v>
      </c>
      <c r="M244" s="1382" t="s">
        <v>1174</v>
      </c>
      <c r="N244" s="1382" t="s">
        <v>1174</v>
      </c>
      <c r="O244" s="1377"/>
      <c r="P244" s="1377"/>
      <c r="Q244" s="1378"/>
      <c r="R244" s="1379" t="s">
        <v>1174</v>
      </c>
      <c r="S244" s="1378" t="s">
        <v>1174</v>
      </c>
      <c r="T244" s="1383" t="s">
        <v>1174</v>
      </c>
      <c r="U244" s="121"/>
      <c r="V244" s="121"/>
      <c r="W244" s="750"/>
      <c r="X244" s="1391" t="s">
        <v>1174</v>
      </c>
      <c r="Y244" s="1384" t="s">
        <v>1174</v>
      </c>
      <c r="Z244" s="1384" t="s">
        <v>1174</v>
      </c>
      <c r="AA244" s="1538" t="s">
        <v>1174</v>
      </c>
      <c r="AB244" s="1538" t="s">
        <v>1174</v>
      </c>
      <c r="AC244" s="1538" t="s">
        <v>1174</v>
      </c>
      <c r="AD244" s="1538" t="s">
        <v>1174</v>
      </c>
      <c r="AE244" s="1538" t="s">
        <v>1174</v>
      </c>
      <c r="AF244" s="1541" t="s">
        <v>1174</v>
      </c>
      <c r="AG244" s="121" t="s">
        <v>791</v>
      </c>
      <c r="AH244" s="121" t="s">
        <v>791</v>
      </c>
      <c r="AI244" s="121" t="s">
        <v>791</v>
      </c>
      <c r="AJ244" s="121" t="s">
        <v>791</v>
      </c>
    </row>
    <row r="245" spans="1:36" ht="15.75">
      <c r="A245" s="1373" t="s">
        <v>230</v>
      </c>
      <c r="B245" s="1374" t="s">
        <v>690</v>
      </c>
      <c r="C245" s="1418" t="s">
        <v>3256</v>
      </c>
      <c r="D245" s="1418" t="s">
        <v>3257</v>
      </c>
      <c r="E245" s="1418" t="s">
        <v>3258</v>
      </c>
      <c r="F245" s="1411" t="s">
        <v>1881</v>
      </c>
      <c r="G245" s="1411" t="s">
        <v>3372</v>
      </c>
      <c r="H245" s="1411" t="s">
        <v>1296</v>
      </c>
      <c r="I245" s="1411" t="s">
        <v>3416</v>
      </c>
      <c r="J245" s="1375" t="s">
        <v>3394</v>
      </c>
      <c r="K245" s="1411" t="s">
        <v>3339</v>
      </c>
      <c r="L245" s="1388">
        <v>0.13769999999999999</v>
      </c>
      <c r="M245" s="1388">
        <v>0.28739999999999999</v>
      </c>
      <c r="N245" s="1388">
        <v>0.4551</v>
      </c>
      <c r="O245" s="1377">
        <v>225</v>
      </c>
      <c r="P245" s="1377">
        <v>183</v>
      </c>
      <c r="Q245" s="1378">
        <v>0.81330000000000002</v>
      </c>
      <c r="R245" s="1378">
        <v>0.13109999999999999</v>
      </c>
      <c r="S245" s="1378">
        <v>0.32790000000000002</v>
      </c>
      <c r="T245" s="1383">
        <v>0.4481</v>
      </c>
      <c r="U245" s="121" t="s">
        <v>2448</v>
      </c>
      <c r="V245" s="121" t="s">
        <v>1888</v>
      </c>
      <c r="W245" s="750" t="s">
        <v>2449</v>
      </c>
      <c r="X245" s="1389">
        <v>0.16981132075471697</v>
      </c>
      <c r="Y245" s="1389">
        <v>0.35377358490566035</v>
      </c>
      <c r="Z245" s="1389">
        <v>0.45754716981132076</v>
      </c>
      <c r="AA245" s="1044">
        <v>240</v>
      </c>
      <c r="AB245" s="1044">
        <v>210</v>
      </c>
      <c r="AC245" s="1045">
        <v>0.875</v>
      </c>
      <c r="AD245" s="1045">
        <v>0.12859999999999999</v>
      </c>
      <c r="AE245" s="1045">
        <v>0.42380000000000001</v>
      </c>
      <c r="AF245" s="1046">
        <v>0.54759999999999998</v>
      </c>
      <c r="AG245" s="121" t="s">
        <v>878</v>
      </c>
      <c r="AH245" s="121" t="s">
        <v>878</v>
      </c>
      <c r="AI245" s="121" t="s">
        <v>878</v>
      </c>
      <c r="AJ245" s="131" t="s">
        <v>792</v>
      </c>
    </row>
    <row r="246" spans="1:36" ht="15.75">
      <c r="A246" s="1373" t="s">
        <v>478</v>
      </c>
      <c r="B246" s="1374" t="s">
        <v>763</v>
      </c>
      <c r="C246" s="1943">
        <v>0</v>
      </c>
      <c r="D246" s="1943">
        <v>0</v>
      </c>
      <c r="E246" s="1943">
        <v>0</v>
      </c>
      <c r="F246" s="1411" t="s">
        <v>1333</v>
      </c>
      <c r="G246" s="1411" t="s">
        <v>1333</v>
      </c>
      <c r="H246" s="1411" t="s">
        <v>1333</v>
      </c>
      <c r="I246" s="1411" t="s">
        <v>2358</v>
      </c>
      <c r="J246" s="1375" t="s">
        <v>2358</v>
      </c>
      <c r="K246" s="1411" t="s">
        <v>2318</v>
      </c>
      <c r="L246" s="1376" t="s">
        <v>791</v>
      </c>
      <c r="M246" s="1376" t="s">
        <v>791</v>
      </c>
      <c r="N246" s="1376" t="s">
        <v>791</v>
      </c>
      <c r="O246" s="1377">
        <v>1</v>
      </c>
      <c r="P246" s="1377">
        <v>1</v>
      </c>
      <c r="Q246" s="1378">
        <v>1</v>
      </c>
      <c r="R246" s="1379" t="s">
        <v>791</v>
      </c>
      <c r="S246" s="1379" t="s">
        <v>791</v>
      </c>
      <c r="T246" s="1380" t="s">
        <v>791</v>
      </c>
      <c r="U246" s="121" t="s">
        <v>2358</v>
      </c>
      <c r="V246" s="121" t="s">
        <v>2358</v>
      </c>
      <c r="W246" s="750" t="s">
        <v>2318</v>
      </c>
      <c r="X246" s="1392" t="s">
        <v>791</v>
      </c>
      <c r="Y246" s="1392" t="s">
        <v>791</v>
      </c>
      <c r="Z246" s="1392" t="s">
        <v>791</v>
      </c>
      <c r="AA246" s="1417" t="s">
        <v>791</v>
      </c>
      <c r="AB246" s="1417" t="s">
        <v>791</v>
      </c>
      <c r="AC246" s="1417" t="s">
        <v>791</v>
      </c>
      <c r="AD246" s="1417" t="s">
        <v>791</v>
      </c>
      <c r="AE246" s="1417" t="s">
        <v>791</v>
      </c>
      <c r="AF246" s="1539" t="s">
        <v>791</v>
      </c>
      <c r="AG246" s="121" t="s">
        <v>878</v>
      </c>
      <c r="AH246" s="121" t="s">
        <v>878</v>
      </c>
      <c r="AI246" s="121" t="s">
        <v>878</v>
      </c>
      <c r="AJ246" s="131" t="s">
        <v>792</v>
      </c>
    </row>
    <row r="247" spans="1:36" ht="15.75">
      <c r="A247" s="1373" t="s">
        <v>480</v>
      </c>
      <c r="B247" s="1374" t="s">
        <v>1121</v>
      </c>
      <c r="C247" s="1418" t="s">
        <v>791</v>
      </c>
      <c r="D247" s="1418" t="s">
        <v>2318</v>
      </c>
      <c r="E247" s="1418" t="s">
        <v>2318</v>
      </c>
      <c r="F247" s="1411" t="s">
        <v>1333</v>
      </c>
      <c r="G247" s="1411" t="s">
        <v>1691</v>
      </c>
      <c r="H247" s="1411" t="s">
        <v>1691</v>
      </c>
      <c r="I247" s="1411" t="s">
        <v>1691</v>
      </c>
      <c r="J247" s="1375" t="s">
        <v>1691</v>
      </c>
      <c r="K247" s="1411" t="s">
        <v>2318</v>
      </c>
      <c r="L247" s="1376" t="s">
        <v>791</v>
      </c>
      <c r="M247" s="1376" t="s">
        <v>791</v>
      </c>
      <c r="N247" s="1388">
        <v>1</v>
      </c>
      <c r="O247" s="1377"/>
      <c r="P247" s="1377"/>
      <c r="Q247" s="1378"/>
      <c r="R247" s="1379" t="s">
        <v>791</v>
      </c>
      <c r="S247" s="1379" t="s">
        <v>791</v>
      </c>
      <c r="T247" s="1380" t="s">
        <v>791</v>
      </c>
      <c r="U247" s="121" t="s">
        <v>1691</v>
      </c>
      <c r="V247" s="121" t="s">
        <v>1691</v>
      </c>
      <c r="W247" s="750" t="s">
        <v>2318</v>
      </c>
      <c r="X247" s="1392" t="s">
        <v>791</v>
      </c>
      <c r="Y247" s="1389">
        <v>0.5</v>
      </c>
      <c r="Z247" s="1389">
        <v>1</v>
      </c>
      <c r="AA247" s="1044">
        <v>3</v>
      </c>
      <c r="AB247" s="1044">
        <v>3</v>
      </c>
      <c r="AC247" s="1045">
        <v>1</v>
      </c>
      <c r="AD247" s="1045">
        <v>1</v>
      </c>
      <c r="AE247" s="1045">
        <v>1</v>
      </c>
      <c r="AF247" s="1046">
        <v>1</v>
      </c>
      <c r="AG247" s="121" t="s">
        <v>791</v>
      </c>
      <c r="AH247" s="121" t="s">
        <v>792</v>
      </c>
      <c r="AI247" s="121" t="s">
        <v>792</v>
      </c>
      <c r="AJ247" s="131" t="s">
        <v>792</v>
      </c>
    </row>
    <row r="248" spans="1:36" ht="15.75">
      <c r="A248" s="1373" t="s">
        <v>13</v>
      </c>
      <c r="B248" s="1374" t="s">
        <v>765</v>
      </c>
      <c r="C248" s="1418" t="s">
        <v>3255</v>
      </c>
      <c r="D248" s="1418" t="s">
        <v>3124</v>
      </c>
      <c r="E248" s="1418" t="s">
        <v>3234</v>
      </c>
      <c r="F248" s="1411" t="s">
        <v>2337</v>
      </c>
      <c r="G248" s="1411" t="s">
        <v>1843</v>
      </c>
      <c r="H248" s="1411" t="s">
        <v>1306</v>
      </c>
      <c r="I248" s="1411" t="s">
        <v>1405</v>
      </c>
      <c r="J248" s="1375" t="s">
        <v>3363</v>
      </c>
      <c r="K248" s="1411" t="s">
        <v>2423</v>
      </c>
      <c r="L248" s="1388">
        <v>0.19570000000000001</v>
      </c>
      <c r="M248" s="1388">
        <v>0.52170000000000005</v>
      </c>
      <c r="N248" s="1388">
        <v>0.89129999999999998</v>
      </c>
      <c r="O248" s="1377">
        <v>58</v>
      </c>
      <c r="P248" s="1377">
        <v>55</v>
      </c>
      <c r="Q248" s="1378">
        <v>0.94830000000000003</v>
      </c>
      <c r="R248" s="1378">
        <v>0.2</v>
      </c>
      <c r="S248" s="1378">
        <v>0.63639999999999997</v>
      </c>
      <c r="T248" s="1383">
        <v>0.8</v>
      </c>
      <c r="U248" s="121" t="s">
        <v>2429</v>
      </c>
      <c r="V248" s="121" t="s">
        <v>2387</v>
      </c>
      <c r="W248" s="750" t="s">
        <v>2450</v>
      </c>
      <c r="X248" s="1389">
        <v>0.2</v>
      </c>
      <c r="Y248" s="1389">
        <v>0.5</v>
      </c>
      <c r="Z248" s="1389">
        <v>0.75</v>
      </c>
      <c r="AA248" s="1044">
        <v>52</v>
      </c>
      <c r="AB248" s="1044">
        <v>49</v>
      </c>
      <c r="AC248" s="1045">
        <v>0.94230000000000003</v>
      </c>
      <c r="AD248" s="1045">
        <v>0.1633</v>
      </c>
      <c r="AE248" s="1045">
        <v>0.75509999999999999</v>
      </c>
      <c r="AF248" s="1046">
        <v>0.89800000000000002</v>
      </c>
      <c r="AG248" s="121" t="s">
        <v>878</v>
      </c>
      <c r="AH248" s="131" t="s">
        <v>792</v>
      </c>
      <c r="AI248" s="121" t="s">
        <v>792</v>
      </c>
      <c r="AJ248" s="131" t="s">
        <v>792</v>
      </c>
    </row>
    <row r="249" spans="1:36" ht="15.75">
      <c r="A249" s="1373" t="s">
        <v>14</v>
      </c>
      <c r="B249" s="1374" t="s">
        <v>766</v>
      </c>
      <c r="C249" s="1419" t="s">
        <v>1174</v>
      </c>
      <c r="D249" s="1419" t="s">
        <v>1174</v>
      </c>
      <c r="E249" s="1419" t="s">
        <v>1174</v>
      </c>
      <c r="F249" s="1381" t="s">
        <v>1174</v>
      </c>
      <c r="G249" s="1382" t="s">
        <v>1174</v>
      </c>
      <c r="H249" s="1382" t="s">
        <v>1174</v>
      </c>
      <c r="I249" s="1382" t="s">
        <v>1174</v>
      </c>
      <c r="J249" s="1382" t="s">
        <v>1174</v>
      </c>
      <c r="K249" s="1382" t="s">
        <v>1174</v>
      </c>
      <c r="L249" s="1381" t="s">
        <v>1174</v>
      </c>
      <c r="M249" s="1382" t="s">
        <v>1174</v>
      </c>
      <c r="N249" s="1382" t="s">
        <v>1174</v>
      </c>
      <c r="O249" s="1377"/>
      <c r="P249" s="1377"/>
      <c r="Q249" s="1378"/>
      <c r="R249" s="1378" t="s">
        <v>1174</v>
      </c>
      <c r="S249" s="1378" t="s">
        <v>1174</v>
      </c>
      <c r="T249" s="1383" t="s">
        <v>1174</v>
      </c>
      <c r="U249" s="121"/>
      <c r="V249" s="121"/>
      <c r="W249" s="750"/>
      <c r="X249" s="1384" t="s">
        <v>1174</v>
      </c>
      <c r="Y249" s="1384" t="s">
        <v>1174</v>
      </c>
      <c r="Z249" s="1384" t="s">
        <v>1174</v>
      </c>
      <c r="AA249" s="1538" t="s">
        <v>1174</v>
      </c>
      <c r="AB249" s="1538" t="s">
        <v>1174</v>
      </c>
      <c r="AC249" s="1538" t="s">
        <v>1174</v>
      </c>
      <c r="AD249" s="1538" t="s">
        <v>1174</v>
      </c>
      <c r="AE249" s="1538" t="s">
        <v>1174</v>
      </c>
      <c r="AF249" s="1541" t="s">
        <v>1174</v>
      </c>
      <c r="AG249" s="121" t="s">
        <v>791</v>
      </c>
      <c r="AH249" s="121" t="s">
        <v>791</v>
      </c>
      <c r="AI249" s="121" t="s">
        <v>791</v>
      </c>
      <c r="AJ249" s="121" t="s">
        <v>791</v>
      </c>
    </row>
    <row r="250" spans="1:36" ht="15.75">
      <c r="A250" s="1373" t="s">
        <v>16</v>
      </c>
      <c r="B250" s="1374" t="s">
        <v>767</v>
      </c>
      <c r="C250" s="1419" t="s">
        <v>1174</v>
      </c>
      <c r="D250" s="1419" t="s">
        <v>1174</v>
      </c>
      <c r="E250" s="1419" t="s">
        <v>1174</v>
      </c>
      <c r="F250" s="1381" t="s">
        <v>1174</v>
      </c>
      <c r="G250" s="1382" t="s">
        <v>1174</v>
      </c>
      <c r="H250" s="1382" t="s">
        <v>1174</v>
      </c>
      <c r="I250" s="1382" t="s">
        <v>1174</v>
      </c>
      <c r="J250" s="1382" t="s">
        <v>1174</v>
      </c>
      <c r="K250" s="1382" t="s">
        <v>1174</v>
      </c>
      <c r="L250" s="1381" t="s">
        <v>1174</v>
      </c>
      <c r="M250" s="1382" t="s">
        <v>1174</v>
      </c>
      <c r="N250" s="1382" t="s">
        <v>1174</v>
      </c>
      <c r="O250" s="1377"/>
      <c r="P250" s="1377"/>
      <c r="Q250" s="1378"/>
      <c r="R250" s="1378" t="s">
        <v>1174</v>
      </c>
      <c r="S250" s="1378" t="s">
        <v>1174</v>
      </c>
      <c r="T250" s="1383" t="s">
        <v>1174</v>
      </c>
      <c r="U250" s="121"/>
      <c r="V250" s="121"/>
      <c r="W250" s="750"/>
      <c r="X250" s="1384" t="s">
        <v>1174</v>
      </c>
      <c r="Y250" s="1384" t="s">
        <v>1174</v>
      </c>
      <c r="Z250" s="1384" t="s">
        <v>1174</v>
      </c>
      <c r="AA250" s="1538" t="s">
        <v>1174</v>
      </c>
      <c r="AB250" s="1538" t="s">
        <v>1174</v>
      </c>
      <c r="AC250" s="1538" t="s">
        <v>1174</v>
      </c>
      <c r="AD250" s="1538" t="s">
        <v>1174</v>
      </c>
      <c r="AE250" s="1538" t="s">
        <v>1174</v>
      </c>
      <c r="AF250" s="1541" t="s">
        <v>1174</v>
      </c>
      <c r="AG250" s="121" t="s">
        <v>791</v>
      </c>
      <c r="AH250" s="121" t="s">
        <v>791</v>
      </c>
      <c r="AI250" s="121" t="s">
        <v>791</v>
      </c>
      <c r="AJ250" s="121" t="s">
        <v>791</v>
      </c>
    </row>
    <row r="251" spans="1:36" ht="15.75">
      <c r="A251" s="1402" t="s">
        <v>825</v>
      </c>
      <c r="B251" s="1403" t="s">
        <v>1216</v>
      </c>
      <c r="C251" s="120" t="s">
        <v>3287</v>
      </c>
      <c r="D251" s="120" t="s">
        <v>3288</v>
      </c>
      <c r="E251" s="120" t="s">
        <v>3289</v>
      </c>
      <c r="F251" s="1411" t="s">
        <v>3373</v>
      </c>
      <c r="G251" s="1411" t="s">
        <v>3374</v>
      </c>
      <c r="H251" s="1411" t="s">
        <v>3375</v>
      </c>
      <c r="I251" s="1411" t="s">
        <v>3386</v>
      </c>
      <c r="J251" s="1411" t="s">
        <v>3396</v>
      </c>
      <c r="K251" s="1411" t="s">
        <v>3349</v>
      </c>
      <c r="L251" s="1388">
        <v>0.255</v>
      </c>
      <c r="M251" s="1388">
        <v>0.46329999999999999</v>
      </c>
      <c r="N251" s="1404">
        <v>0.66190000000000004</v>
      </c>
      <c r="O251" s="1377">
        <v>6939</v>
      </c>
      <c r="P251" s="1377">
        <v>4737</v>
      </c>
      <c r="Q251" s="1378">
        <v>0.68269999999999997</v>
      </c>
      <c r="R251" s="1378">
        <v>0.23469999999999999</v>
      </c>
      <c r="S251" s="1378">
        <v>0.49170000000000003</v>
      </c>
      <c r="T251" s="1383">
        <v>0.63880000000000003</v>
      </c>
      <c r="U251" s="121" t="s">
        <v>2466</v>
      </c>
      <c r="V251" s="121" t="s">
        <v>2467</v>
      </c>
      <c r="W251" s="750" t="s">
        <v>2468</v>
      </c>
      <c r="X251" s="1389">
        <v>0.24969524583502642</v>
      </c>
      <c r="Y251" s="1389">
        <v>0.4758228362454287</v>
      </c>
      <c r="Z251" s="1389">
        <v>0.65745631856968711</v>
      </c>
      <c r="AA251" s="1044">
        <v>7176</v>
      </c>
      <c r="AB251" s="1044">
        <v>5348</v>
      </c>
      <c r="AC251" s="1045">
        <v>0.74529999999999996</v>
      </c>
      <c r="AD251" s="1045">
        <v>0.23769999999999999</v>
      </c>
      <c r="AE251" s="1045">
        <v>0.52170000000000005</v>
      </c>
      <c r="AF251" s="1046">
        <v>0.65200000000000002</v>
      </c>
      <c r="AG251" s="1048" t="s">
        <v>878</v>
      </c>
      <c r="AH251" s="1421" t="s">
        <v>792</v>
      </c>
      <c r="AI251" s="1049" t="s">
        <v>792</v>
      </c>
      <c r="AJ251" s="131" t="s">
        <v>792</v>
      </c>
    </row>
    <row r="252" spans="1:36" ht="15.75">
      <c r="A252" s="1373" t="s">
        <v>18</v>
      </c>
      <c r="B252" s="1374" t="s">
        <v>768</v>
      </c>
      <c r="C252" s="1419" t="s">
        <v>1174</v>
      </c>
      <c r="D252" s="1419" t="s">
        <v>1174</v>
      </c>
      <c r="E252" s="1419" t="s">
        <v>1174</v>
      </c>
      <c r="F252" s="1381" t="s">
        <v>1174</v>
      </c>
      <c r="G252" s="1382" t="s">
        <v>1174</v>
      </c>
      <c r="H252" s="1382" t="s">
        <v>1174</v>
      </c>
      <c r="I252" s="1382" t="s">
        <v>1174</v>
      </c>
      <c r="J252" s="1382" t="s">
        <v>1174</v>
      </c>
      <c r="K252" s="1382" t="s">
        <v>1174</v>
      </c>
      <c r="L252" s="1381" t="s">
        <v>1174</v>
      </c>
      <c r="M252" s="1382" t="s">
        <v>1174</v>
      </c>
      <c r="N252" s="1382" t="s">
        <v>1174</v>
      </c>
      <c r="O252" s="1377"/>
      <c r="P252" s="1377"/>
      <c r="Q252" s="1378"/>
      <c r="R252" s="1378" t="s">
        <v>1174</v>
      </c>
      <c r="S252" s="1378" t="s">
        <v>1174</v>
      </c>
      <c r="T252" s="1383" t="s">
        <v>1174</v>
      </c>
      <c r="U252" s="121"/>
      <c r="V252" s="121"/>
      <c r="W252" s="750"/>
      <c r="X252" s="1384" t="s">
        <v>1174</v>
      </c>
      <c r="Y252" s="1384" t="s">
        <v>1174</v>
      </c>
      <c r="Z252" s="1384" t="s">
        <v>1174</v>
      </c>
      <c r="AA252" s="1384" t="s">
        <v>1174</v>
      </c>
      <c r="AB252" s="1384" t="s">
        <v>1174</v>
      </c>
      <c r="AC252" s="1384" t="s">
        <v>1174</v>
      </c>
      <c r="AD252" s="1384" t="s">
        <v>1174</v>
      </c>
      <c r="AE252" s="1384" t="s">
        <v>1174</v>
      </c>
      <c r="AF252" s="1385" t="s">
        <v>1174</v>
      </c>
      <c r="AG252" s="121" t="s">
        <v>791</v>
      </c>
      <c r="AH252" s="121" t="s">
        <v>791</v>
      </c>
      <c r="AI252" s="121" t="s">
        <v>791</v>
      </c>
      <c r="AJ252" s="121" t="s">
        <v>791</v>
      </c>
    </row>
    <row r="253" spans="1:36" ht="15.75">
      <c r="A253" s="1373" t="s">
        <v>20</v>
      </c>
      <c r="B253" s="1374" t="s">
        <v>769</v>
      </c>
      <c r="C253" s="1418" t="s">
        <v>3108</v>
      </c>
      <c r="D253" s="1418" t="s">
        <v>2400</v>
      </c>
      <c r="E253" s="1418" t="s">
        <v>2318</v>
      </c>
      <c r="F253" s="1411" t="s">
        <v>2358</v>
      </c>
      <c r="G253" s="1411" t="s">
        <v>2322</v>
      </c>
      <c r="H253" s="1411" t="s">
        <v>2345</v>
      </c>
      <c r="I253" s="1411" t="s">
        <v>2337</v>
      </c>
      <c r="J253" s="1375" t="s">
        <v>2345</v>
      </c>
      <c r="K253" s="1411" t="s">
        <v>2363</v>
      </c>
      <c r="L253" s="1388">
        <v>0.33329999999999999</v>
      </c>
      <c r="M253" s="1388">
        <v>0.41670000000000001</v>
      </c>
      <c r="N253" s="1388">
        <v>0.75</v>
      </c>
      <c r="O253" s="1377">
        <v>8</v>
      </c>
      <c r="P253" s="1377">
        <v>8</v>
      </c>
      <c r="Q253" s="1378">
        <v>1</v>
      </c>
      <c r="R253" s="1378">
        <v>0.5</v>
      </c>
      <c r="S253" s="1378">
        <v>0.75</v>
      </c>
      <c r="T253" s="1383">
        <v>0.75</v>
      </c>
      <c r="U253" s="121" t="s">
        <v>1773</v>
      </c>
      <c r="V253" s="121" t="s">
        <v>1761</v>
      </c>
      <c r="W253" s="750" t="s">
        <v>2418</v>
      </c>
      <c r="X253" s="1389">
        <v>0.6</v>
      </c>
      <c r="Y253" s="1389">
        <v>0.7</v>
      </c>
      <c r="Z253" s="1389">
        <v>0.9</v>
      </c>
      <c r="AA253" s="1044">
        <v>7</v>
      </c>
      <c r="AB253" s="1044">
        <v>6</v>
      </c>
      <c r="AC253" s="1045">
        <v>0.85709999999999997</v>
      </c>
      <c r="AD253" s="1044" t="s">
        <v>791</v>
      </c>
      <c r="AE253" s="1044" t="s">
        <v>791</v>
      </c>
      <c r="AF253" s="1047" t="s">
        <v>791</v>
      </c>
      <c r="AG253" s="121" t="s">
        <v>878</v>
      </c>
      <c r="AH253" s="131" t="s">
        <v>792</v>
      </c>
      <c r="AI253" s="121" t="s">
        <v>792</v>
      </c>
      <c r="AJ253" s="131" t="s">
        <v>792</v>
      </c>
    </row>
    <row r="254" spans="1:36" ht="15.75">
      <c r="A254" s="1373" t="s">
        <v>21</v>
      </c>
      <c r="B254" s="1374" t="s">
        <v>770</v>
      </c>
      <c r="C254" s="1419" t="s">
        <v>1174</v>
      </c>
      <c r="D254" s="1419" t="s">
        <v>1174</v>
      </c>
      <c r="E254" s="1419" t="s">
        <v>1174</v>
      </c>
      <c r="F254" s="1381" t="s">
        <v>1174</v>
      </c>
      <c r="G254" s="1382" t="s">
        <v>1174</v>
      </c>
      <c r="H254" s="1382" t="s">
        <v>1174</v>
      </c>
      <c r="I254" s="1382" t="s">
        <v>1174</v>
      </c>
      <c r="J254" s="1382" t="s">
        <v>1174</v>
      </c>
      <c r="K254" s="1382" t="s">
        <v>1174</v>
      </c>
      <c r="L254" s="1381" t="s">
        <v>1174</v>
      </c>
      <c r="M254" s="1382" t="s">
        <v>1174</v>
      </c>
      <c r="N254" s="1382" t="s">
        <v>1174</v>
      </c>
      <c r="O254" s="1377"/>
      <c r="P254" s="1377"/>
      <c r="Q254" s="1378"/>
      <c r="R254" s="1378" t="s">
        <v>1174</v>
      </c>
      <c r="S254" s="1378" t="s">
        <v>1174</v>
      </c>
      <c r="T254" s="1383" t="s">
        <v>1174</v>
      </c>
      <c r="U254" s="121"/>
      <c r="V254" s="121"/>
      <c r="W254" s="750"/>
      <c r="X254" s="1384" t="s">
        <v>1174</v>
      </c>
      <c r="Y254" s="1384" t="s">
        <v>1174</v>
      </c>
      <c r="Z254" s="1384" t="s">
        <v>1174</v>
      </c>
      <c r="AA254" s="1538" t="s">
        <v>1174</v>
      </c>
      <c r="AB254" s="1538" t="s">
        <v>1174</v>
      </c>
      <c r="AC254" s="1538" t="s">
        <v>1174</v>
      </c>
      <c r="AD254" s="1538" t="s">
        <v>1174</v>
      </c>
      <c r="AE254" s="1538" t="s">
        <v>1174</v>
      </c>
      <c r="AF254" s="1541" t="s">
        <v>1174</v>
      </c>
      <c r="AG254" s="121" t="s">
        <v>791</v>
      </c>
      <c r="AH254" s="121" t="s">
        <v>791</v>
      </c>
      <c r="AI254" s="121" t="s">
        <v>791</v>
      </c>
      <c r="AJ254" s="121" t="s">
        <v>791</v>
      </c>
    </row>
    <row r="255" spans="1:36" ht="15.75">
      <c r="A255" s="1373" t="s">
        <v>1134</v>
      </c>
      <c r="B255" s="1374" t="s">
        <v>771</v>
      </c>
      <c r="C255" s="1418" t="s">
        <v>791</v>
      </c>
      <c r="D255" s="1418" t="s">
        <v>2342</v>
      </c>
      <c r="E255" s="1418" t="s">
        <v>2342</v>
      </c>
      <c r="F255" s="1411" t="s">
        <v>1333</v>
      </c>
      <c r="G255" s="1411" t="s">
        <v>2358</v>
      </c>
      <c r="H255" s="1411" t="s">
        <v>2358</v>
      </c>
      <c r="I255" s="1411" t="s">
        <v>2337</v>
      </c>
      <c r="J255" s="1375" t="s">
        <v>1691</v>
      </c>
      <c r="K255" s="1411" t="s">
        <v>3122</v>
      </c>
      <c r="L255" s="1388" t="s">
        <v>1389</v>
      </c>
      <c r="M255" s="1388" t="s">
        <v>1389</v>
      </c>
      <c r="N255" s="1388" t="s">
        <v>1389</v>
      </c>
      <c r="O255" s="1377"/>
      <c r="P255" s="1377"/>
      <c r="Q255" s="1378"/>
      <c r="R255" s="1378" t="s">
        <v>1389</v>
      </c>
      <c r="S255" s="1378" t="s">
        <v>1389</v>
      </c>
      <c r="T255" s="1383" t="s">
        <v>1389</v>
      </c>
      <c r="U255" s="121"/>
      <c r="V255" s="121"/>
      <c r="W255" s="750"/>
      <c r="X255" s="1384" t="s">
        <v>1389</v>
      </c>
      <c r="Y255" s="1384" t="s">
        <v>1389</v>
      </c>
      <c r="Z255" s="1384" t="s">
        <v>1389</v>
      </c>
      <c r="AA255" s="1538" t="s">
        <v>1389</v>
      </c>
      <c r="AB255" s="1538" t="s">
        <v>1389</v>
      </c>
      <c r="AC255" s="1538" t="s">
        <v>1389</v>
      </c>
      <c r="AD255" s="1538" t="s">
        <v>1389</v>
      </c>
      <c r="AE255" s="1538" t="s">
        <v>1389</v>
      </c>
      <c r="AF255" s="1541" t="s">
        <v>1389</v>
      </c>
      <c r="AG255" s="121" t="s">
        <v>791</v>
      </c>
      <c r="AH255" s="131" t="s">
        <v>792</v>
      </c>
      <c r="AI255" s="121" t="s">
        <v>878</v>
      </c>
      <c r="AJ255" s="131" t="s">
        <v>878</v>
      </c>
    </row>
    <row r="256" spans="1:36" ht="15.75">
      <c r="A256" s="1373" t="s">
        <v>1136</v>
      </c>
      <c r="B256" s="1374" t="s">
        <v>772</v>
      </c>
      <c r="C256" s="1418" t="s">
        <v>3123</v>
      </c>
      <c r="D256" s="1418" t="s">
        <v>3254</v>
      </c>
      <c r="E256" s="1418" t="s">
        <v>3115</v>
      </c>
      <c r="F256" s="1411" t="s">
        <v>1691</v>
      </c>
      <c r="G256" s="1411" t="s">
        <v>2336</v>
      </c>
      <c r="H256" s="1411" t="s">
        <v>1761</v>
      </c>
      <c r="I256" s="1411" t="s">
        <v>1309</v>
      </c>
      <c r="J256" s="1375" t="s">
        <v>1796</v>
      </c>
      <c r="K256" s="1411" t="s">
        <v>3338</v>
      </c>
      <c r="L256" s="1388">
        <v>0.28570000000000001</v>
      </c>
      <c r="M256" s="1388">
        <v>0.57140000000000002</v>
      </c>
      <c r="N256" s="1388">
        <v>0.71430000000000005</v>
      </c>
      <c r="O256" s="1377">
        <v>10</v>
      </c>
      <c r="P256" s="1377">
        <v>6</v>
      </c>
      <c r="Q256" s="1378">
        <v>0.6</v>
      </c>
      <c r="R256" s="1378">
        <v>0.16669999999999999</v>
      </c>
      <c r="S256" s="1378">
        <v>0.16669999999999999</v>
      </c>
      <c r="T256" s="1383">
        <v>0.33329999999999999</v>
      </c>
      <c r="U256" s="121" t="s">
        <v>1766</v>
      </c>
      <c r="V256" s="121" t="s">
        <v>2345</v>
      </c>
      <c r="W256" s="750" t="s">
        <v>2370</v>
      </c>
      <c r="X256" s="1389">
        <v>0.2</v>
      </c>
      <c r="Y256" s="1389">
        <v>0.6</v>
      </c>
      <c r="Z256" s="1389">
        <v>0.6</v>
      </c>
      <c r="AA256" s="1044">
        <v>36</v>
      </c>
      <c r="AB256" s="1044">
        <v>18</v>
      </c>
      <c r="AC256" s="1045">
        <v>0.5</v>
      </c>
      <c r="AD256" s="1044" t="s">
        <v>791</v>
      </c>
      <c r="AE256" s="1045">
        <v>0.44440000000000002</v>
      </c>
      <c r="AF256" s="1046">
        <v>0.55559999999999998</v>
      </c>
      <c r="AG256" s="121" t="s">
        <v>878</v>
      </c>
      <c r="AH256" s="131" t="s">
        <v>792</v>
      </c>
      <c r="AI256" s="121" t="s">
        <v>878</v>
      </c>
      <c r="AJ256" s="131" t="s">
        <v>792</v>
      </c>
    </row>
    <row r="257" spans="1:36" ht="15.75">
      <c r="A257" s="1373" t="s">
        <v>1138</v>
      </c>
      <c r="B257" s="1374" t="s">
        <v>773</v>
      </c>
      <c r="C257" s="1419" t="s">
        <v>1174</v>
      </c>
      <c r="D257" s="1419" t="s">
        <v>1174</v>
      </c>
      <c r="E257" s="1419" t="s">
        <v>1174</v>
      </c>
      <c r="F257" s="1381" t="s">
        <v>1174</v>
      </c>
      <c r="G257" s="1382" t="s">
        <v>1174</v>
      </c>
      <c r="H257" s="1382" t="s">
        <v>1174</v>
      </c>
      <c r="I257" s="1382" t="s">
        <v>1174</v>
      </c>
      <c r="J257" s="1382" t="s">
        <v>1174</v>
      </c>
      <c r="K257" s="1382" t="s">
        <v>1174</v>
      </c>
      <c r="L257" s="1381" t="s">
        <v>1174</v>
      </c>
      <c r="M257" s="1382" t="s">
        <v>1174</v>
      </c>
      <c r="N257" s="1382" t="s">
        <v>1174</v>
      </c>
      <c r="O257" s="1377"/>
      <c r="P257" s="1377"/>
      <c r="Q257" s="1378"/>
      <c r="R257" s="1378" t="s">
        <v>1174</v>
      </c>
      <c r="S257" s="1378" t="s">
        <v>1174</v>
      </c>
      <c r="T257" s="1383" t="s">
        <v>1174</v>
      </c>
      <c r="U257" s="121"/>
      <c r="V257" s="121"/>
      <c r="W257" s="750"/>
      <c r="X257" s="1384" t="s">
        <v>1174</v>
      </c>
      <c r="Y257" s="1384" t="s">
        <v>1174</v>
      </c>
      <c r="Z257" s="1384" t="s">
        <v>1174</v>
      </c>
      <c r="AA257" s="1538" t="s">
        <v>1174</v>
      </c>
      <c r="AB257" s="1538" t="s">
        <v>1174</v>
      </c>
      <c r="AC257" s="1538" t="s">
        <v>1174</v>
      </c>
      <c r="AD257" s="1538" t="s">
        <v>1174</v>
      </c>
      <c r="AE257" s="1538" t="s">
        <v>1174</v>
      </c>
      <c r="AF257" s="1541" t="s">
        <v>1174</v>
      </c>
      <c r="AG257" s="121" t="s">
        <v>791</v>
      </c>
      <c r="AH257" s="121" t="s">
        <v>791</v>
      </c>
      <c r="AI257" s="121" t="s">
        <v>791</v>
      </c>
      <c r="AJ257" s="121" t="s">
        <v>791</v>
      </c>
    </row>
    <row r="258" spans="1:36" ht="15.75">
      <c r="A258" s="1373" t="s">
        <v>190</v>
      </c>
      <c r="B258" s="1374" t="s">
        <v>774</v>
      </c>
      <c r="C258" s="1418" t="s">
        <v>3116</v>
      </c>
      <c r="D258" s="1418" t="s">
        <v>3221</v>
      </c>
      <c r="E258" s="1418" t="s">
        <v>3222</v>
      </c>
      <c r="F258" s="1387" t="s">
        <v>1771</v>
      </c>
      <c r="G258" s="1387" t="s">
        <v>1904</v>
      </c>
      <c r="H258" s="1387" t="s">
        <v>2353</v>
      </c>
      <c r="I258" s="1387" t="s">
        <v>2350</v>
      </c>
      <c r="J258" s="1537" t="s">
        <v>1405</v>
      </c>
      <c r="K258" s="1387" t="s">
        <v>2389</v>
      </c>
      <c r="L258" s="1388">
        <v>0.25</v>
      </c>
      <c r="M258" s="1388">
        <v>0.45</v>
      </c>
      <c r="N258" s="1388">
        <v>0.65</v>
      </c>
      <c r="O258" s="1377">
        <v>49</v>
      </c>
      <c r="P258" s="1377">
        <v>24</v>
      </c>
      <c r="Q258" s="1378">
        <v>0.48980000000000001</v>
      </c>
      <c r="R258" s="1378">
        <v>4.1700000000000001E-2</v>
      </c>
      <c r="S258" s="1378">
        <v>0.54169999999999996</v>
      </c>
      <c r="T258" s="1383">
        <v>0.70830000000000004</v>
      </c>
      <c r="U258" s="121" t="s">
        <v>2435</v>
      </c>
      <c r="V258" s="121" t="s">
        <v>1307</v>
      </c>
      <c r="W258" s="750" t="s">
        <v>2451</v>
      </c>
      <c r="X258" s="1389">
        <v>0.33333333333333331</v>
      </c>
      <c r="Y258" s="1389">
        <v>0.58974358974358976</v>
      </c>
      <c r="Z258" s="1389">
        <v>0.69230769230769229</v>
      </c>
      <c r="AA258" s="1048">
        <v>73</v>
      </c>
      <c r="AB258" s="1048">
        <v>50</v>
      </c>
      <c r="AC258" s="1049">
        <v>0.68489999999999995</v>
      </c>
      <c r="AD258" s="1049">
        <v>0.24</v>
      </c>
      <c r="AE258" s="1049">
        <v>0.66</v>
      </c>
      <c r="AF258" s="1540">
        <v>0.76</v>
      </c>
      <c r="AG258" s="121" t="s">
        <v>878</v>
      </c>
      <c r="AH258" s="131" t="s">
        <v>792</v>
      </c>
      <c r="AI258" s="121" t="s">
        <v>792</v>
      </c>
      <c r="AJ258" s="131" t="s">
        <v>792</v>
      </c>
    </row>
    <row r="259" spans="1:36" ht="15.75">
      <c r="A259" s="1373" t="s">
        <v>192</v>
      </c>
      <c r="B259" s="1374" t="s">
        <v>775</v>
      </c>
      <c r="C259" s="1418" t="s">
        <v>3285</v>
      </c>
      <c r="D259" s="1418" t="s">
        <v>3146</v>
      </c>
      <c r="E259" s="1418" t="s">
        <v>3286</v>
      </c>
      <c r="F259" s="1411" t="s">
        <v>1691</v>
      </c>
      <c r="G259" s="1411" t="s">
        <v>1771</v>
      </c>
      <c r="H259" s="1411" t="s">
        <v>1796</v>
      </c>
      <c r="I259" s="1411" t="s">
        <v>1308</v>
      </c>
      <c r="J259" s="1375" t="s">
        <v>1845</v>
      </c>
      <c r="K259" s="1411" t="s">
        <v>3348</v>
      </c>
      <c r="L259" s="1388">
        <v>0.16669999999999999</v>
      </c>
      <c r="M259" s="1388">
        <v>0.61109999999999998</v>
      </c>
      <c r="N259" s="1388">
        <v>0.72219999999999995</v>
      </c>
      <c r="O259" s="1377">
        <v>36</v>
      </c>
      <c r="P259" s="1377">
        <v>22</v>
      </c>
      <c r="Q259" s="1378">
        <v>0.61109999999999998</v>
      </c>
      <c r="R259" s="1378">
        <v>0.18179999999999999</v>
      </c>
      <c r="S259" s="1378">
        <v>0.68179999999999996</v>
      </c>
      <c r="T259" s="1383">
        <v>0.81820000000000004</v>
      </c>
      <c r="U259" s="121" t="s">
        <v>1904</v>
      </c>
      <c r="V259" s="121" t="s">
        <v>1857</v>
      </c>
      <c r="W259" s="750" t="s">
        <v>2415</v>
      </c>
      <c r="X259" s="1389">
        <v>0.16666666666666666</v>
      </c>
      <c r="Y259" s="1389">
        <v>0.6</v>
      </c>
      <c r="Z259" s="1389">
        <v>0.66666666666666663</v>
      </c>
      <c r="AA259" s="1048">
        <v>38</v>
      </c>
      <c r="AB259" s="1048">
        <v>19</v>
      </c>
      <c r="AC259" s="1049">
        <v>0.5</v>
      </c>
      <c r="AD259" s="1049">
        <v>0.1053</v>
      </c>
      <c r="AE259" s="1049">
        <v>0.47370000000000001</v>
      </c>
      <c r="AF259" s="1540">
        <v>0.68420000000000003</v>
      </c>
      <c r="AG259" s="131" t="s">
        <v>878</v>
      </c>
      <c r="AH259" s="121" t="s">
        <v>878</v>
      </c>
      <c r="AI259" s="121" t="s">
        <v>878</v>
      </c>
      <c r="AJ259" s="131" t="s">
        <v>792</v>
      </c>
    </row>
    <row r="260" spans="1:36" ht="15.75">
      <c r="A260" s="1373" t="s">
        <v>194</v>
      </c>
      <c r="B260" s="1374" t="s">
        <v>776</v>
      </c>
      <c r="C260" s="1418" t="s">
        <v>3217</v>
      </c>
      <c r="D260" s="1418" t="s">
        <v>3218</v>
      </c>
      <c r="E260" s="1418" t="s">
        <v>3219</v>
      </c>
      <c r="F260" s="1411" t="s">
        <v>1896</v>
      </c>
      <c r="G260" s="1411" t="s">
        <v>2349</v>
      </c>
      <c r="H260" s="1411" t="s">
        <v>3371</v>
      </c>
      <c r="I260" s="1411" t="s">
        <v>3414</v>
      </c>
      <c r="J260" s="1375" t="s">
        <v>1718</v>
      </c>
      <c r="K260" s="1411" t="s">
        <v>3328</v>
      </c>
      <c r="L260" s="1388">
        <v>0.16669999999999999</v>
      </c>
      <c r="M260" s="1388">
        <v>0.28949999999999998</v>
      </c>
      <c r="N260" s="1388">
        <v>0.47370000000000001</v>
      </c>
      <c r="O260" s="1377">
        <v>218</v>
      </c>
      <c r="P260" s="1377">
        <v>170</v>
      </c>
      <c r="Q260" s="1378">
        <v>0.77980000000000005</v>
      </c>
      <c r="R260" s="1378">
        <v>0.1353</v>
      </c>
      <c r="S260" s="1378">
        <v>0.22939999999999999</v>
      </c>
      <c r="T260" s="1383">
        <v>0.36470000000000002</v>
      </c>
      <c r="U260" s="121" t="s">
        <v>1826</v>
      </c>
      <c r="V260" s="121" t="s">
        <v>2452</v>
      </c>
      <c r="W260" s="750" t="s">
        <v>2453</v>
      </c>
      <c r="X260" s="1389">
        <v>0.25925925925925924</v>
      </c>
      <c r="Y260" s="1389">
        <v>0.32407407407407407</v>
      </c>
      <c r="Z260" s="1389">
        <v>0.58333333333333337</v>
      </c>
      <c r="AA260" s="1044">
        <v>194</v>
      </c>
      <c r="AB260" s="1044">
        <v>112</v>
      </c>
      <c r="AC260" s="1045">
        <v>0.57730000000000004</v>
      </c>
      <c r="AD260" s="1045">
        <v>0.1875</v>
      </c>
      <c r="AE260" s="1045">
        <v>0.33929999999999999</v>
      </c>
      <c r="AF260" s="1046">
        <v>0.47320000000000001</v>
      </c>
      <c r="AG260" s="121" t="s">
        <v>878</v>
      </c>
      <c r="AH260" s="131" t="s">
        <v>792</v>
      </c>
      <c r="AI260" s="121" t="s">
        <v>878</v>
      </c>
      <c r="AJ260" s="131" t="s">
        <v>792</v>
      </c>
    </row>
    <row r="261" spans="1:36" ht="15.75">
      <c r="A261" s="1373" t="s">
        <v>196</v>
      </c>
      <c r="B261" s="1374" t="s">
        <v>777</v>
      </c>
      <c r="C261" s="1418" t="s">
        <v>2352</v>
      </c>
      <c r="D261" s="1418" t="s">
        <v>2352</v>
      </c>
      <c r="E261" s="1418" t="s">
        <v>2323</v>
      </c>
      <c r="F261" s="1387" t="s">
        <v>2358</v>
      </c>
      <c r="G261" s="1387" t="s">
        <v>2358</v>
      </c>
      <c r="H261" s="1387" t="s">
        <v>1691</v>
      </c>
      <c r="I261" s="1387" t="s">
        <v>2322</v>
      </c>
      <c r="J261" s="1537" t="s">
        <v>2343</v>
      </c>
      <c r="K261" s="1387" t="s">
        <v>2319</v>
      </c>
      <c r="L261" s="1376" t="s">
        <v>791</v>
      </c>
      <c r="M261" s="1376" t="s">
        <v>791</v>
      </c>
      <c r="N261" s="1388">
        <v>1</v>
      </c>
      <c r="O261" s="1377">
        <v>2</v>
      </c>
      <c r="P261" s="1377">
        <v>2</v>
      </c>
      <c r="Q261" s="1378">
        <v>1</v>
      </c>
      <c r="R261" s="1378">
        <v>0.5</v>
      </c>
      <c r="S261" s="1378">
        <v>0.5</v>
      </c>
      <c r="T261" s="1383">
        <v>0.5</v>
      </c>
      <c r="U261" s="121" t="s">
        <v>2358</v>
      </c>
      <c r="V261" s="121" t="s">
        <v>1333</v>
      </c>
      <c r="W261" s="750" t="s">
        <v>2454</v>
      </c>
      <c r="X261" s="1392" t="s">
        <v>791</v>
      </c>
      <c r="Y261" s="1392" t="s">
        <v>791</v>
      </c>
      <c r="Z261" s="1392" t="s">
        <v>791</v>
      </c>
      <c r="AA261" s="1048">
        <v>3</v>
      </c>
      <c r="AB261" s="1048">
        <v>3</v>
      </c>
      <c r="AC261" s="1049">
        <v>1</v>
      </c>
      <c r="AD261" s="1049">
        <v>0.33329999999999999</v>
      </c>
      <c r="AE261" s="1049">
        <v>0.33329999999999999</v>
      </c>
      <c r="AF261" s="1540">
        <v>0.33329999999999999</v>
      </c>
      <c r="AG261" s="121" t="s">
        <v>792</v>
      </c>
      <c r="AH261" s="121" t="s">
        <v>878</v>
      </c>
      <c r="AI261" s="121" t="s">
        <v>878</v>
      </c>
      <c r="AJ261" s="131" t="s">
        <v>792</v>
      </c>
    </row>
    <row r="262" spans="1:36" ht="15.75">
      <c r="A262" s="1373" t="s">
        <v>198</v>
      </c>
      <c r="B262" s="1374" t="s">
        <v>778</v>
      </c>
      <c r="C262" s="1418" t="s">
        <v>3155</v>
      </c>
      <c r="D262" s="1418" t="s">
        <v>3175</v>
      </c>
      <c r="E262" s="1418" t="s">
        <v>3176</v>
      </c>
      <c r="F262" s="1387" t="s">
        <v>2336</v>
      </c>
      <c r="G262" s="1387" t="s">
        <v>1831</v>
      </c>
      <c r="H262" s="1387" t="s">
        <v>1860</v>
      </c>
      <c r="I262" s="1387" t="s">
        <v>2408</v>
      </c>
      <c r="J262" s="1537" t="s">
        <v>1307</v>
      </c>
      <c r="K262" s="1387" t="s">
        <v>3313</v>
      </c>
      <c r="L262" s="1388">
        <v>0.31030000000000002</v>
      </c>
      <c r="M262" s="1388">
        <v>0.4138</v>
      </c>
      <c r="N262" s="1388">
        <v>0.58620000000000005</v>
      </c>
      <c r="O262" s="1377">
        <v>48</v>
      </c>
      <c r="P262" s="1377">
        <v>39</v>
      </c>
      <c r="Q262" s="1378">
        <v>0.8125</v>
      </c>
      <c r="R262" s="1378">
        <v>0.43590000000000001</v>
      </c>
      <c r="S262" s="1378">
        <v>0.53849999999999998</v>
      </c>
      <c r="T262" s="1383">
        <v>0.74360000000000004</v>
      </c>
      <c r="U262" s="121" t="s">
        <v>2455</v>
      </c>
      <c r="V262" s="121" t="s">
        <v>1307</v>
      </c>
      <c r="W262" s="750" t="s">
        <v>2456</v>
      </c>
      <c r="X262" s="1389">
        <v>0.25641025641025639</v>
      </c>
      <c r="Y262" s="1389">
        <v>0.51282051282051277</v>
      </c>
      <c r="Z262" s="1389">
        <v>0.82051282051282048</v>
      </c>
      <c r="AA262" s="1044">
        <v>38</v>
      </c>
      <c r="AB262" s="1044">
        <v>31</v>
      </c>
      <c r="AC262" s="1045">
        <v>0.81579999999999997</v>
      </c>
      <c r="AD262" s="1045">
        <v>0.2581</v>
      </c>
      <c r="AE262" s="1045">
        <v>0.3548</v>
      </c>
      <c r="AF262" s="1046">
        <v>0.5806</v>
      </c>
      <c r="AG262" s="121" t="s">
        <v>878</v>
      </c>
      <c r="AH262" s="131" t="s">
        <v>792</v>
      </c>
      <c r="AI262" s="121" t="s">
        <v>792</v>
      </c>
      <c r="AJ262" s="131" t="s">
        <v>792</v>
      </c>
    </row>
    <row r="263" spans="1:36" ht="15.75">
      <c r="A263" s="1373" t="s">
        <v>200</v>
      </c>
      <c r="B263" s="1374" t="s">
        <v>779</v>
      </c>
      <c r="C263" s="1418" t="s">
        <v>2318</v>
      </c>
      <c r="D263" s="1418" t="s">
        <v>2318</v>
      </c>
      <c r="E263" s="1418" t="s">
        <v>2318</v>
      </c>
      <c r="F263" s="1411" t="s">
        <v>2358</v>
      </c>
      <c r="G263" s="1411" t="s">
        <v>2358</v>
      </c>
      <c r="H263" s="1411" t="s">
        <v>2358</v>
      </c>
      <c r="I263" s="1411" t="s">
        <v>2358</v>
      </c>
      <c r="J263" s="1375" t="s">
        <v>2358</v>
      </c>
      <c r="K263" s="1411" t="s">
        <v>2318</v>
      </c>
      <c r="L263" s="1376" t="s">
        <v>1450</v>
      </c>
      <c r="M263" s="1376" t="s">
        <v>1450</v>
      </c>
      <c r="N263" s="1376" t="s">
        <v>1450</v>
      </c>
      <c r="O263" s="1377">
        <v>3</v>
      </c>
      <c r="P263" s="1377">
        <v>3</v>
      </c>
      <c r="Q263" s="1378">
        <v>1</v>
      </c>
      <c r="R263" s="1378">
        <v>0.33329999999999999</v>
      </c>
      <c r="S263" s="1378">
        <v>0.66669999999999996</v>
      </c>
      <c r="T263" s="1383">
        <v>1</v>
      </c>
      <c r="U263" s="121" t="s">
        <v>2321</v>
      </c>
      <c r="V263" s="121" t="s">
        <v>2321</v>
      </c>
      <c r="W263" s="750" t="s">
        <v>2318</v>
      </c>
      <c r="X263" s="1389">
        <v>0.33333333333333331</v>
      </c>
      <c r="Y263" s="1389">
        <v>0.66666666666666663</v>
      </c>
      <c r="Z263" s="1389">
        <v>0.83333333333333337</v>
      </c>
      <c r="AA263" s="1044">
        <v>1</v>
      </c>
      <c r="AB263" s="1044">
        <v>1</v>
      </c>
      <c r="AC263" s="1045">
        <v>1</v>
      </c>
      <c r="AD263" s="1045">
        <v>1</v>
      </c>
      <c r="AE263" s="1045">
        <v>1</v>
      </c>
      <c r="AF263" s="1046">
        <v>1</v>
      </c>
      <c r="AG263" s="131" t="s">
        <v>792</v>
      </c>
      <c r="AH263" s="121" t="s">
        <v>792</v>
      </c>
      <c r="AI263" s="121" t="s">
        <v>792</v>
      </c>
      <c r="AJ263" s="131" t="s">
        <v>792</v>
      </c>
    </row>
    <row r="264" spans="1:36" ht="15.75">
      <c r="A264" s="1373" t="s">
        <v>202</v>
      </c>
      <c r="B264" s="1374" t="s">
        <v>726</v>
      </c>
      <c r="C264" s="1418" t="s">
        <v>3135</v>
      </c>
      <c r="D264" s="1418" t="s">
        <v>3122</v>
      </c>
      <c r="E264" s="1418" t="s">
        <v>3104</v>
      </c>
      <c r="F264" s="1387" t="s">
        <v>2358</v>
      </c>
      <c r="G264" s="1387" t="s">
        <v>1691</v>
      </c>
      <c r="H264" s="1387" t="s">
        <v>2322</v>
      </c>
      <c r="I264" s="1387" t="s">
        <v>2341</v>
      </c>
      <c r="J264" s="1537" t="s">
        <v>2337</v>
      </c>
      <c r="K264" s="1387" t="s">
        <v>3102</v>
      </c>
      <c r="L264" s="1388">
        <v>0.375</v>
      </c>
      <c r="M264" s="1388">
        <v>0.75</v>
      </c>
      <c r="N264" s="1388">
        <v>0.875</v>
      </c>
      <c r="O264" s="1377">
        <v>7</v>
      </c>
      <c r="P264" s="1377">
        <v>1</v>
      </c>
      <c r="Q264" s="1378">
        <v>0.1429</v>
      </c>
      <c r="R264" s="1379" t="s">
        <v>791</v>
      </c>
      <c r="S264" s="1378">
        <v>1</v>
      </c>
      <c r="T264" s="1383">
        <v>1</v>
      </c>
      <c r="U264" s="121" t="s">
        <v>2341</v>
      </c>
      <c r="V264" s="121" t="s">
        <v>2322</v>
      </c>
      <c r="W264" s="750" t="s">
        <v>2342</v>
      </c>
      <c r="X264" s="1389">
        <v>0.25</v>
      </c>
      <c r="Y264" s="1389">
        <v>0.5</v>
      </c>
      <c r="Z264" s="1389">
        <v>0.5</v>
      </c>
      <c r="AA264" s="1044">
        <v>11</v>
      </c>
      <c r="AB264" s="1044">
        <v>5</v>
      </c>
      <c r="AC264" s="1045">
        <v>0.45450000000000002</v>
      </c>
      <c r="AD264" s="1045">
        <v>0.2</v>
      </c>
      <c r="AE264" s="1045">
        <v>0.6</v>
      </c>
      <c r="AF264" s="1046">
        <v>0.8</v>
      </c>
      <c r="AG264" s="121" t="s">
        <v>878</v>
      </c>
      <c r="AH264" s="121" t="s">
        <v>878</v>
      </c>
      <c r="AI264" s="121" t="s">
        <v>878</v>
      </c>
      <c r="AJ264" s="131" t="s">
        <v>792</v>
      </c>
    </row>
    <row r="265" spans="1:36" ht="15.75">
      <c r="A265" s="1373" t="s">
        <v>204</v>
      </c>
      <c r="B265" s="1374" t="s">
        <v>781</v>
      </c>
      <c r="C265" s="1420" t="s">
        <v>1450</v>
      </c>
      <c r="D265" s="1420" t="s">
        <v>1450</v>
      </c>
      <c r="E265" s="1420" t="s">
        <v>1450</v>
      </c>
      <c r="F265" s="1417" t="s">
        <v>1450</v>
      </c>
      <c r="G265" s="1417" t="s">
        <v>1450</v>
      </c>
      <c r="H265" s="1417" t="s">
        <v>1450</v>
      </c>
      <c r="I265" s="1417" t="s">
        <v>1450</v>
      </c>
      <c r="J265" s="1417" t="s">
        <v>1450</v>
      </c>
      <c r="K265" s="1417" t="s">
        <v>1450</v>
      </c>
      <c r="L265" s="1376" t="s">
        <v>791</v>
      </c>
      <c r="M265" s="1376" t="s">
        <v>791</v>
      </c>
      <c r="N265" s="1376" t="s">
        <v>791</v>
      </c>
      <c r="O265" s="1377"/>
      <c r="P265" s="1377"/>
      <c r="Q265" s="1378"/>
      <c r="R265" s="1379" t="s">
        <v>791</v>
      </c>
      <c r="S265" s="1378" t="s">
        <v>791</v>
      </c>
      <c r="T265" s="1383" t="s">
        <v>791</v>
      </c>
      <c r="U265" s="121"/>
      <c r="V265" s="121"/>
      <c r="W265" s="750"/>
      <c r="X265" s="1376" t="s">
        <v>791</v>
      </c>
      <c r="Y265" s="1376" t="s">
        <v>791</v>
      </c>
      <c r="Z265" s="1376" t="s">
        <v>791</v>
      </c>
      <c r="AA265" s="1417" t="s">
        <v>791</v>
      </c>
      <c r="AB265" s="1417" t="s">
        <v>791</v>
      </c>
      <c r="AC265" s="1417" t="s">
        <v>791</v>
      </c>
      <c r="AD265" s="1417" t="s">
        <v>791</v>
      </c>
      <c r="AE265" s="1417" t="s">
        <v>791</v>
      </c>
      <c r="AF265" s="1539" t="s">
        <v>791</v>
      </c>
      <c r="AG265" s="121" t="s">
        <v>791</v>
      </c>
      <c r="AH265" s="121" t="s">
        <v>791</v>
      </c>
      <c r="AI265" s="121" t="s">
        <v>791</v>
      </c>
      <c r="AJ265" s="121" t="s">
        <v>791</v>
      </c>
    </row>
    <row r="266" spans="1:36" ht="15.75">
      <c r="A266" s="1373" t="s">
        <v>206</v>
      </c>
      <c r="B266" s="1374" t="s">
        <v>782</v>
      </c>
      <c r="C266" s="1418" t="s">
        <v>3203</v>
      </c>
      <c r="D266" s="1418" t="s">
        <v>3143</v>
      </c>
      <c r="E266" s="1418" t="s">
        <v>2347</v>
      </c>
      <c r="F266" s="1411" t="s">
        <v>2358</v>
      </c>
      <c r="G266" s="1411" t="s">
        <v>2321</v>
      </c>
      <c r="H266" s="1411" t="s">
        <v>2337</v>
      </c>
      <c r="I266" s="1411" t="s">
        <v>1766</v>
      </c>
      <c r="J266" s="1375" t="s">
        <v>1766</v>
      </c>
      <c r="K266" s="1411" t="s">
        <v>2318</v>
      </c>
      <c r="L266" s="1376" t="s">
        <v>791</v>
      </c>
      <c r="M266" s="1376" t="s">
        <v>791</v>
      </c>
      <c r="N266" s="1376" t="s">
        <v>791</v>
      </c>
      <c r="O266" s="1377">
        <v>3</v>
      </c>
      <c r="P266" s="1377">
        <v>3</v>
      </c>
      <c r="Q266" s="1378">
        <v>1</v>
      </c>
      <c r="R266" s="1378">
        <v>0.33329999999999999</v>
      </c>
      <c r="S266" s="1378">
        <v>0.66669999999999996</v>
      </c>
      <c r="T266" s="1383">
        <v>1</v>
      </c>
      <c r="U266" s="121" t="s">
        <v>2321</v>
      </c>
      <c r="V266" s="121" t="s">
        <v>2321</v>
      </c>
      <c r="W266" s="750" t="s">
        <v>2318</v>
      </c>
      <c r="X266" s="1389">
        <v>0.16666666666666666</v>
      </c>
      <c r="Y266" s="1389">
        <v>0.66666666666666663</v>
      </c>
      <c r="Z266" s="1389">
        <v>1</v>
      </c>
      <c r="AA266" s="1044">
        <v>9</v>
      </c>
      <c r="AB266" s="1044">
        <v>9</v>
      </c>
      <c r="AC266" s="1045">
        <v>1</v>
      </c>
      <c r="AD266" s="1045">
        <v>0.55559999999999998</v>
      </c>
      <c r="AE266" s="1045">
        <v>0.88890000000000002</v>
      </c>
      <c r="AF266" s="1046">
        <v>0.88890000000000002</v>
      </c>
      <c r="AG266" s="131" t="s">
        <v>878</v>
      </c>
      <c r="AH266" s="131" t="s">
        <v>792</v>
      </c>
      <c r="AI266" s="121" t="s">
        <v>878</v>
      </c>
      <c r="AJ266" s="131" t="s">
        <v>792</v>
      </c>
    </row>
    <row r="267" spans="1:36" ht="15.75">
      <c r="A267" s="1373" t="s">
        <v>208</v>
      </c>
      <c r="B267" s="1374" t="s">
        <v>783</v>
      </c>
      <c r="C267" s="1418" t="s">
        <v>791</v>
      </c>
      <c r="D267" s="1418" t="s">
        <v>2318</v>
      </c>
      <c r="E267" s="1418" t="s">
        <v>2318</v>
      </c>
      <c r="F267" s="1411" t="s">
        <v>1333</v>
      </c>
      <c r="G267" s="1411" t="s">
        <v>2321</v>
      </c>
      <c r="H267" s="1411" t="s">
        <v>2321</v>
      </c>
      <c r="I267" s="1411" t="s">
        <v>2321</v>
      </c>
      <c r="J267" s="1375" t="s">
        <v>2321</v>
      </c>
      <c r="K267" s="1411" t="s">
        <v>2318</v>
      </c>
      <c r="L267" s="1388">
        <v>0.4</v>
      </c>
      <c r="M267" s="1388">
        <v>0.6</v>
      </c>
      <c r="N267" s="1388">
        <v>0.6</v>
      </c>
      <c r="O267" s="1377">
        <v>3</v>
      </c>
      <c r="P267" s="1377">
        <v>1</v>
      </c>
      <c r="Q267" s="1378">
        <v>0.33329999999999999</v>
      </c>
      <c r="R267" s="1379" t="s">
        <v>791</v>
      </c>
      <c r="S267" s="1378">
        <v>1</v>
      </c>
      <c r="T267" s="1383">
        <v>1</v>
      </c>
      <c r="U267" s="121" t="s">
        <v>2322</v>
      </c>
      <c r="V267" s="121" t="s">
        <v>2322</v>
      </c>
      <c r="W267" s="750" t="s">
        <v>2318</v>
      </c>
      <c r="X267" s="1389">
        <v>0.75</v>
      </c>
      <c r="Y267" s="1389">
        <v>0.75</v>
      </c>
      <c r="Z267" s="1389">
        <v>1</v>
      </c>
      <c r="AA267" s="1044">
        <v>2</v>
      </c>
      <c r="AB267" s="1044">
        <v>2</v>
      </c>
      <c r="AC267" s="1045">
        <v>1</v>
      </c>
      <c r="AD267" s="1044" t="s">
        <v>791</v>
      </c>
      <c r="AE267" s="1044" t="s">
        <v>791</v>
      </c>
      <c r="AF267" s="1046">
        <v>0.5</v>
      </c>
      <c r="AG267" s="121" t="s">
        <v>791</v>
      </c>
      <c r="AH267" s="121" t="s">
        <v>792</v>
      </c>
      <c r="AI267" s="121" t="s">
        <v>792</v>
      </c>
      <c r="AJ267" s="131" t="s">
        <v>792</v>
      </c>
    </row>
    <row r="268" spans="1:36" ht="15.75">
      <c r="A268" s="1373" t="s">
        <v>210</v>
      </c>
      <c r="B268" s="1374" t="s">
        <v>784</v>
      </c>
      <c r="C268" s="1418" t="s">
        <v>3210</v>
      </c>
      <c r="D268" s="1418" t="s">
        <v>3146</v>
      </c>
      <c r="E268" s="1418" t="s">
        <v>3211</v>
      </c>
      <c r="F268" s="1411" t="s">
        <v>2358</v>
      </c>
      <c r="G268" s="1411" t="s">
        <v>2322</v>
      </c>
      <c r="H268" s="1411" t="s">
        <v>2345</v>
      </c>
      <c r="I268" s="1411" t="s">
        <v>1766</v>
      </c>
      <c r="J268" s="1375" t="s">
        <v>2336</v>
      </c>
      <c r="K268" s="1411" t="s">
        <v>3156</v>
      </c>
      <c r="L268" s="1376" t="s">
        <v>791</v>
      </c>
      <c r="M268" s="1388">
        <v>0.33329999999999999</v>
      </c>
      <c r="N268" s="1388">
        <v>0.5</v>
      </c>
      <c r="O268" s="1377">
        <v>14</v>
      </c>
      <c r="P268" s="1377">
        <v>7</v>
      </c>
      <c r="Q268" s="1378">
        <v>0.5</v>
      </c>
      <c r="R268" s="1378">
        <v>0.28570000000000001</v>
      </c>
      <c r="S268" s="1378">
        <v>0.28570000000000001</v>
      </c>
      <c r="T268" s="1383">
        <v>0.42859999999999998</v>
      </c>
      <c r="U268" s="121" t="s">
        <v>1309</v>
      </c>
      <c r="V268" s="121" t="s">
        <v>2336</v>
      </c>
      <c r="W268" s="750" t="s">
        <v>2360</v>
      </c>
      <c r="X268" s="1392" t="s">
        <v>791</v>
      </c>
      <c r="Y268" s="1389">
        <v>0.1111111111111111</v>
      </c>
      <c r="Z268" s="1389">
        <v>0.1111111111111111</v>
      </c>
      <c r="AA268" s="1044">
        <v>12</v>
      </c>
      <c r="AB268" s="1044">
        <v>10</v>
      </c>
      <c r="AC268" s="1045">
        <v>0.83330000000000004</v>
      </c>
      <c r="AD268" s="1045">
        <v>0.1</v>
      </c>
      <c r="AE268" s="1045">
        <v>0.2</v>
      </c>
      <c r="AF268" s="1046">
        <v>0.4</v>
      </c>
      <c r="AG268" s="121" t="s">
        <v>878</v>
      </c>
      <c r="AH268" s="121" t="s">
        <v>878</v>
      </c>
      <c r="AI268" s="121" t="s">
        <v>878</v>
      </c>
      <c r="AJ268" s="131" t="s">
        <v>792</v>
      </c>
    </row>
    <row r="269" spans="1:36" ht="15.75">
      <c r="A269" s="1373" t="s">
        <v>212</v>
      </c>
      <c r="B269" s="1374" t="s">
        <v>785</v>
      </c>
      <c r="C269" s="1418" t="s">
        <v>2342</v>
      </c>
      <c r="D269" s="1418" t="s">
        <v>2342</v>
      </c>
      <c r="E269" s="1418" t="s">
        <v>2342</v>
      </c>
      <c r="F269" s="1411" t="s">
        <v>2358</v>
      </c>
      <c r="G269" s="1411" t="s">
        <v>2358</v>
      </c>
      <c r="H269" s="1411" t="s">
        <v>2358</v>
      </c>
      <c r="I269" s="1411" t="s">
        <v>1691</v>
      </c>
      <c r="J269" s="1375" t="s">
        <v>1691</v>
      </c>
      <c r="K269" s="1411" t="s">
        <v>2318</v>
      </c>
      <c r="L269" s="1388">
        <v>0.5</v>
      </c>
      <c r="M269" s="1388">
        <v>1</v>
      </c>
      <c r="N269" s="1388">
        <v>1</v>
      </c>
      <c r="O269" s="1377">
        <v>1</v>
      </c>
      <c r="P269" s="1377">
        <v>1</v>
      </c>
      <c r="Q269" s="1378">
        <v>1</v>
      </c>
      <c r="R269" s="1379" t="s">
        <v>791</v>
      </c>
      <c r="S269" s="1379" t="s">
        <v>791</v>
      </c>
      <c r="T269" s="1383">
        <v>1</v>
      </c>
      <c r="U269" s="121" t="s">
        <v>1691</v>
      </c>
      <c r="V269" s="121" t="s">
        <v>1691</v>
      </c>
      <c r="W269" s="750" t="s">
        <v>2318</v>
      </c>
      <c r="X269" s="1389">
        <v>0.5</v>
      </c>
      <c r="Y269" s="1389">
        <v>0.5</v>
      </c>
      <c r="Z269" s="1389">
        <v>0.5</v>
      </c>
      <c r="AA269" s="1044">
        <v>1</v>
      </c>
      <c r="AB269" s="1044">
        <v>1</v>
      </c>
      <c r="AC269" s="1045">
        <v>1</v>
      </c>
      <c r="AD269" s="1044" t="s">
        <v>791</v>
      </c>
      <c r="AE269" s="1045">
        <v>1</v>
      </c>
      <c r="AF269" s="1046">
        <v>1</v>
      </c>
      <c r="AG269" s="121" t="s">
        <v>792</v>
      </c>
      <c r="AH269" s="131" t="s">
        <v>792</v>
      </c>
      <c r="AI269" s="121" t="s">
        <v>878</v>
      </c>
      <c r="AJ269" s="131" t="s">
        <v>792</v>
      </c>
    </row>
    <row r="270" spans="1:36" ht="15.75">
      <c r="A270" s="1373" t="s">
        <v>130</v>
      </c>
      <c r="B270" s="1374" t="s">
        <v>786</v>
      </c>
      <c r="C270" s="1419" t="s">
        <v>2342</v>
      </c>
      <c r="D270" s="1419" t="s">
        <v>2318</v>
      </c>
      <c r="E270" s="1419" t="s">
        <v>2318</v>
      </c>
      <c r="F270" s="1411" t="s">
        <v>1691</v>
      </c>
      <c r="G270" s="1411" t="s">
        <v>2322</v>
      </c>
      <c r="H270" s="1411" t="s">
        <v>2322</v>
      </c>
      <c r="I270" s="1411" t="s">
        <v>2322</v>
      </c>
      <c r="J270" s="1381" t="s">
        <v>2322</v>
      </c>
      <c r="K270" s="1411" t="s">
        <v>2318</v>
      </c>
      <c r="L270" s="1381" t="s">
        <v>1389</v>
      </c>
      <c r="M270" s="1381" t="s">
        <v>1389</v>
      </c>
      <c r="N270" s="1381" t="s">
        <v>1389</v>
      </c>
      <c r="O270" s="1377"/>
      <c r="P270" s="1377"/>
      <c r="Q270" s="1378"/>
      <c r="R270" s="1379" t="s">
        <v>1389</v>
      </c>
      <c r="S270" s="1379" t="s">
        <v>1389</v>
      </c>
      <c r="T270" s="1383" t="s">
        <v>1389</v>
      </c>
      <c r="U270" s="121"/>
      <c r="V270" s="121"/>
      <c r="W270" s="750"/>
      <c r="X270" s="1391" t="s">
        <v>1389</v>
      </c>
      <c r="Y270" s="1391" t="s">
        <v>1389</v>
      </c>
      <c r="Z270" s="1384" t="s">
        <v>1389</v>
      </c>
      <c r="AA270" s="1538" t="s">
        <v>1389</v>
      </c>
      <c r="AB270" s="1538" t="s">
        <v>1389</v>
      </c>
      <c r="AC270" s="1538" t="s">
        <v>1389</v>
      </c>
      <c r="AD270" s="1538" t="s">
        <v>1389</v>
      </c>
      <c r="AE270" s="1538" t="s">
        <v>1389</v>
      </c>
      <c r="AF270" s="1541" t="s">
        <v>1389</v>
      </c>
      <c r="AG270" s="121" t="s">
        <v>792</v>
      </c>
      <c r="AH270" s="121" t="s">
        <v>792</v>
      </c>
      <c r="AI270" s="121" t="s">
        <v>792</v>
      </c>
      <c r="AJ270" s="131" t="s">
        <v>792</v>
      </c>
    </row>
    <row r="271" spans="1:36" ht="15.75">
      <c r="A271" s="1373" t="s">
        <v>132</v>
      </c>
      <c r="B271" s="1374" t="s">
        <v>787</v>
      </c>
      <c r="C271" s="1419" t="s">
        <v>2318</v>
      </c>
      <c r="D271" s="1419" t="s">
        <v>2318</v>
      </c>
      <c r="E271" s="1419" t="s">
        <v>2318</v>
      </c>
      <c r="F271" s="1387" t="s">
        <v>2358</v>
      </c>
      <c r="G271" s="1387" t="s">
        <v>2358</v>
      </c>
      <c r="H271" s="1387" t="s">
        <v>2358</v>
      </c>
      <c r="I271" s="1387" t="s">
        <v>2358</v>
      </c>
      <c r="J271" s="1412" t="s">
        <v>2358</v>
      </c>
      <c r="K271" s="1387" t="s">
        <v>2318</v>
      </c>
      <c r="L271" s="1381" t="s">
        <v>1389</v>
      </c>
      <c r="M271" s="1381" t="s">
        <v>1389</v>
      </c>
      <c r="N271" s="1381" t="s">
        <v>1389</v>
      </c>
      <c r="O271" s="1377"/>
      <c r="P271" s="1377"/>
      <c r="Q271" s="1378"/>
      <c r="R271" s="1379" t="s">
        <v>1389</v>
      </c>
      <c r="S271" s="1379" t="s">
        <v>1389</v>
      </c>
      <c r="T271" s="1383" t="s">
        <v>1389</v>
      </c>
      <c r="U271" s="121"/>
      <c r="V271" s="121"/>
      <c r="W271" s="750"/>
      <c r="X271" s="1391" t="s">
        <v>1389</v>
      </c>
      <c r="Y271" s="1391" t="s">
        <v>1389</v>
      </c>
      <c r="Z271" s="1384" t="s">
        <v>1389</v>
      </c>
      <c r="AA271" s="1538" t="s">
        <v>1389</v>
      </c>
      <c r="AB271" s="1538" t="s">
        <v>1389</v>
      </c>
      <c r="AC271" s="1538" t="s">
        <v>1389</v>
      </c>
      <c r="AD271" s="1538" t="s">
        <v>1389</v>
      </c>
      <c r="AE271" s="1538" t="s">
        <v>1389</v>
      </c>
      <c r="AF271" s="1541" t="s">
        <v>1389</v>
      </c>
      <c r="AG271" s="131" t="s">
        <v>792</v>
      </c>
      <c r="AH271" s="121" t="s">
        <v>792</v>
      </c>
      <c r="AI271" s="121" t="s">
        <v>792</v>
      </c>
      <c r="AJ271" s="131" t="s">
        <v>792</v>
      </c>
    </row>
    <row r="272" spans="1:36" ht="15.75">
      <c r="A272" s="1373" t="s">
        <v>503</v>
      </c>
      <c r="B272" s="1374" t="s">
        <v>788</v>
      </c>
      <c r="C272" s="1418" t="s">
        <v>791</v>
      </c>
      <c r="D272" s="1418" t="s">
        <v>2319</v>
      </c>
      <c r="E272" s="1418" t="s">
        <v>2319</v>
      </c>
      <c r="F272" s="1411" t="s">
        <v>1333</v>
      </c>
      <c r="G272" s="1411" t="s">
        <v>2343</v>
      </c>
      <c r="H272" s="1411" t="s">
        <v>2343</v>
      </c>
      <c r="I272" s="1411" t="s">
        <v>2345</v>
      </c>
      <c r="J272" s="1375" t="s">
        <v>2322</v>
      </c>
      <c r="K272" s="1411" t="s">
        <v>2400</v>
      </c>
      <c r="L272" s="1376" t="s">
        <v>791</v>
      </c>
      <c r="M272" s="1388">
        <v>0.33329999999999999</v>
      </c>
      <c r="N272" s="1388">
        <v>0.33329999999999999</v>
      </c>
      <c r="O272" s="1377">
        <v>7</v>
      </c>
      <c r="P272" s="1377">
        <v>7</v>
      </c>
      <c r="Q272" s="1378">
        <v>1</v>
      </c>
      <c r="R272" s="1379" t="s">
        <v>791</v>
      </c>
      <c r="S272" s="1378">
        <v>0.28570000000000001</v>
      </c>
      <c r="T272" s="1383">
        <v>0.42859999999999998</v>
      </c>
      <c r="U272" s="121" t="s">
        <v>2343</v>
      </c>
      <c r="V272" s="121" t="s">
        <v>2343</v>
      </c>
      <c r="W272" s="750" t="s">
        <v>2318</v>
      </c>
      <c r="X272" s="1392" t="s">
        <v>791</v>
      </c>
      <c r="Y272" s="1392" t="s">
        <v>791</v>
      </c>
      <c r="Z272" s="1389">
        <v>1</v>
      </c>
      <c r="AA272" s="1044">
        <v>12</v>
      </c>
      <c r="AB272" s="1044">
        <v>11</v>
      </c>
      <c r="AC272" s="1045">
        <v>0.91669999999999996</v>
      </c>
      <c r="AD272" s="1044" t="s">
        <v>791</v>
      </c>
      <c r="AE272" s="1045">
        <v>0.63639999999999997</v>
      </c>
      <c r="AF272" s="1046">
        <v>0.63639999999999997</v>
      </c>
      <c r="AG272" s="121" t="s">
        <v>791</v>
      </c>
      <c r="AH272" s="131" t="s">
        <v>792</v>
      </c>
      <c r="AI272" s="121" t="s">
        <v>792</v>
      </c>
      <c r="AJ272" s="131" t="s">
        <v>792</v>
      </c>
    </row>
    <row r="273" spans="1:36" ht="15.75">
      <c r="A273" s="1373" t="s">
        <v>134</v>
      </c>
      <c r="B273" s="1374" t="s">
        <v>789</v>
      </c>
      <c r="C273" s="1418" t="s">
        <v>3268</v>
      </c>
      <c r="D273" s="1418" t="s">
        <v>3269</v>
      </c>
      <c r="E273" s="1418" t="s">
        <v>3270</v>
      </c>
      <c r="F273" s="1411" t="s">
        <v>1761</v>
      </c>
      <c r="G273" s="1411" t="s">
        <v>1796</v>
      </c>
      <c r="H273" s="1411" t="s">
        <v>1312</v>
      </c>
      <c r="I273" s="1411" t="s">
        <v>2328</v>
      </c>
      <c r="J273" s="1375" t="s">
        <v>1904</v>
      </c>
      <c r="K273" s="1411" t="s">
        <v>2359</v>
      </c>
      <c r="L273" s="1388">
        <v>0.23530000000000001</v>
      </c>
      <c r="M273" s="1388">
        <v>0.47060000000000002</v>
      </c>
      <c r="N273" s="1388">
        <v>0.58819999999999995</v>
      </c>
      <c r="O273" s="1377">
        <v>54</v>
      </c>
      <c r="P273" s="1377">
        <v>33</v>
      </c>
      <c r="Q273" s="1378">
        <v>0.61109999999999998</v>
      </c>
      <c r="R273" s="1378">
        <v>0.18179999999999999</v>
      </c>
      <c r="S273" s="1378">
        <v>0.42420000000000002</v>
      </c>
      <c r="T273" s="1383">
        <v>0.48480000000000001</v>
      </c>
      <c r="U273" s="121" t="s">
        <v>2458</v>
      </c>
      <c r="V273" s="121" t="s">
        <v>1303</v>
      </c>
      <c r="W273" s="750" t="s">
        <v>2459</v>
      </c>
      <c r="X273" s="1389">
        <v>0.1388888888888889</v>
      </c>
      <c r="Y273" s="1389">
        <v>0.3611111111111111</v>
      </c>
      <c r="Z273" s="1389">
        <v>0.63888888888888884</v>
      </c>
      <c r="AA273" s="1044">
        <v>34</v>
      </c>
      <c r="AB273" s="1044">
        <v>28</v>
      </c>
      <c r="AC273" s="1045">
        <v>0.82350000000000001</v>
      </c>
      <c r="AD273" s="1045">
        <v>0.35709999999999997</v>
      </c>
      <c r="AE273" s="1045">
        <v>0.53569999999999995</v>
      </c>
      <c r="AF273" s="1046">
        <v>0.57140000000000002</v>
      </c>
      <c r="AG273" s="121" t="s">
        <v>792</v>
      </c>
      <c r="AH273" s="121" t="s">
        <v>878</v>
      </c>
      <c r="AI273" s="121" t="s">
        <v>878</v>
      </c>
      <c r="AJ273" s="131" t="s">
        <v>792</v>
      </c>
    </row>
    <row r="274" spans="1:36" ht="15.75">
      <c r="A274" s="1373" t="s">
        <v>136</v>
      </c>
      <c r="B274" s="1374" t="s">
        <v>790</v>
      </c>
      <c r="C274" s="1419" t="s">
        <v>1174</v>
      </c>
      <c r="D274" s="1419" t="s">
        <v>1174</v>
      </c>
      <c r="E274" s="1419" t="s">
        <v>1174</v>
      </c>
      <c r="F274" s="1412" t="s">
        <v>1174</v>
      </c>
      <c r="G274" s="1413" t="s">
        <v>1174</v>
      </c>
      <c r="H274" s="1413" t="s">
        <v>1174</v>
      </c>
      <c r="I274" s="1413" t="s">
        <v>1174</v>
      </c>
      <c r="J274" s="1413" t="s">
        <v>1174</v>
      </c>
      <c r="K274" s="1413" t="s">
        <v>1174</v>
      </c>
      <c r="L274" s="1381" t="s">
        <v>1174</v>
      </c>
      <c r="M274" s="1382" t="s">
        <v>1174</v>
      </c>
      <c r="N274" s="1382" t="s">
        <v>1174</v>
      </c>
      <c r="O274" s="1377"/>
      <c r="P274" s="1377"/>
      <c r="Q274" s="1378"/>
      <c r="R274" s="1378" t="s">
        <v>1174</v>
      </c>
      <c r="S274" s="1378" t="s">
        <v>1174</v>
      </c>
      <c r="T274" s="1383" t="s">
        <v>1174</v>
      </c>
      <c r="U274" s="121"/>
      <c r="V274" s="121"/>
      <c r="W274" s="750"/>
      <c r="X274" s="1384" t="s">
        <v>1174</v>
      </c>
      <c r="Y274" s="1384" t="s">
        <v>1174</v>
      </c>
      <c r="Z274" s="1384" t="s">
        <v>1174</v>
      </c>
      <c r="AA274" s="1384" t="s">
        <v>1174</v>
      </c>
      <c r="AB274" s="1384" t="s">
        <v>1174</v>
      </c>
      <c r="AC274" s="1384" t="s">
        <v>1174</v>
      </c>
      <c r="AD274" s="1384" t="s">
        <v>1174</v>
      </c>
      <c r="AE274" s="1384" t="s">
        <v>1174</v>
      </c>
      <c r="AF274" s="1385" t="s">
        <v>1174</v>
      </c>
      <c r="AG274" s="121" t="s">
        <v>791</v>
      </c>
      <c r="AH274" s="121" t="s">
        <v>791</v>
      </c>
      <c r="AI274" s="121" t="s">
        <v>791</v>
      </c>
      <c r="AJ274" s="121" t="s">
        <v>791</v>
      </c>
    </row>
    <row r="275" spans="1:36" ht="15.75">
      <c r="A275" s="1373" t="s">
        <v>138</v>
      </c>
      <c r="B275" s="1374" t="s">
        <v>712</v>
      </c>
      <c r="C275" s="1418" t="s">
        <v>3152</v>
      </c>
      <c r="D275" s="1418" t="s">
        <v>3154</v>
      </c>
      <c r="E275" s="1418" t="s">
        <v>3220</v>
      </c>
      <c r="F275" s="1387" t="s">
        <v>2322</v>
      </c>
      <c r="G275" s="1387" t="s">
        <v>1773</v>
      </c>
      <c r="H275" s="1387" t="s">
        <v>1310</v>
      </c>
      <c r="I275" s="1387" t="s">
        <v>1837</v>
      </c>
      <c r="J275" s="1537" t="s">
        <v>1816</v>
      </c>
      <c r="K275" s="1387" t="s">
        <v>3329</v>
      </c>
      <c r="L275" s="1388">
        <v>0.2</v>
      </c>
      <c r="M275" s="1388">
        <v>0.36</v>
      </c>
      <c r="N275" s="1388">
        <v>0.52</v>
      </c>
      <c r="O275" s="1377">
        <v>26</v>
      </c>
      <c r="P275" s="1377">
        <v>14</v>
      </c>
      <c r="Q275" s="1378">
        <v>0.53849999999999998</v>
      </c>
      <c r="R275" s="1378">
        <v>7.1400000000000005E-2</v>
      </c>
      <c r="S275" s="1378">
        <v>0.1429</v>
      </c>
      <c r="T275" s="1383">
        <v>0.71430000000000005</v>
      </c>
      <c r="U275" s="121" t="s">
        <v>1306</v>
      </c>
      <c r="V275" s="121" t="s">
        <v>1796</v>
      </c>
      <c r="W275" s="750" t="s">
        <v>2439</v>
      </c>
      <c r="X275" s="1389">
        <v>0.25</v>
      </c>
      <c r="Y275" s="1389">
        <v>0.375</v>
      </c>
      <c r="Z275" s="1389">
        <v>0.5</v>
      </c>
      <c r="AA275" s="1044">
        <v>23</v>
      </c>
      <c r="AB275" s="1044">
        <v>17</v>
      </c>
      <c r="AC275" s="1045">
        <v>0.73909999999999998</v>
      </c>
      <c r="AD275" s="1045">
        <v>0.52939999999999998</v>
      </c>
      <c r="AE275" s="1045">
        <v>0.70589999999999997</v>
      </c>
      <c r="AF275" s="1046">
        <v>0.82350000000000001</v>
      </c>
      <c r="AG275" s="121" t="s">
        <v>878</v>
      </c>
      <c r="AH275" s="131" t="s">
        <v>792</v>
      </c>
      <c r="AI275" s="121" t="s">
        <v>792</v>
      </c>
      <c r="AJ275" s="131" t="s">
        <v>792</v>
      </c>
    </row>
    <row r="276" spans="1:36" ht="15.75">
      <c r="A276" s="1373" t="s">
        <v>222</v>
      </c>
      <c r="B276" s="1374" t="s">
        <v>1210</v>
      </c>
      <c r="C276" s="1419" t="s">
        <v>1174</v>
      </c>
      <c r="D276" s="1419" t="s">
        <v>1174</v>
      </c>
      <c r="E276" s="1419" t="s">
        <v>1174</v>
      </c>
      <c r="F276" s="1412" t="s">
        <v>1174</v>
      </c>
      <c r="G276" s="1413" t="s">
        <v>1174</v>
      </c>
      <c r="H276" s="1413" t="s">
        <v>1174</v>
      </c>
      <c r="I276" s="1413" t="s">
        <v>1174</v>
      </c>
      <c r="J276" s="1413" t="s">
        <v>1174</v>
      </c>
      <c r="K276" s="1413" t="s">
        <v>1174</v>
      </c>
      <c r="L276" s="1381" t="s">
        <v>1174</v>
      </c>
      <c r="M276" s="1382" t="s">
        <v>1174</v>
      </c>
      <c r="N276" s="1382" t="s">
        <v>1174</v>
      </c>
      <c r="O276" s="1377"/>
      <c r="P276" s="1377"/>
      <c r="Q276" s="1378"/>
      <c r="R276" s="1378" t="s">
        <v>1174</v>
      </c>
      <c r="S276" s="1378" t="s">
        <v>1174</v>
      </c>
      <c r="T276" s="1383" t="s">
        <v>1174</v>
      </c>
      <c r="U276" s="121"/>
      <c r="V276" s="121"/>
      <c r="W276" s="750"/>
      <c r="X276" s="1384" t="s">
        <v>1174</v>
      </c>
      <c r="Y276" s="1384" t="s">
        <v>1174</v>
      </c>
      <c r="Z276" s="1384" t="s">
        <v>1174</v>
      </c>
      <c r="AA276" s="1538" t="s">
        <v>1174</v>
      </c>
      <c r="AB276" s="1538" t="s">
        <v>1174</v>
      </c>
      <c r="AC276" s="1538" t="s">
        <v>1174</v>
      </c>
      <c r="AD276" s="1538" t="s">
        <v>1174</v>
      </c>
      <c r="AE276" s="1538" t="s">
        <v>1174</v>
      </c>
      <c r="AF276" s="1541" t="s">
        <v>1174</v>
      </c>
      <c r="AG276" s="121" t="s">
        <v>791</v>
      </c>
      <c r="AH276" s="121" t="s">
        <v>791</v>
      </c>
      <c r="AI276" s="121" t="s">
        <v>791</v>
      </c>
      <c r="AJ276" s="121" t="s">
        <v>791</v>
      </c>
    </row>
    <row r="277" spans="1:36" ht="15.75">
      <c r="A277" s="1373" t="s">
        <v>224</v>
      </c>
      <c r="B277" s="1374" t="s">
        <v>713</v>
      </c>
      <c r="C277" s="1418" t="s">
        <v>3119</v>
      </c>
      <c r="D277" s="1418" t="s">
        <v>3120</v>
      </c>
      <c r="E277" s="1418" t="s">
        <v>3121</v>
      </c>
      <c r="F277" s="1411" t="s">
        <v>1312</v>
      </c>
      <c r="G277" s="1411" t="s">
        <v>1896</v>
      </c>
      <c r="H277" s="1411" t="s">
        <v>2365</v>
      </c>
      <c r="I277" s="1411" t="s">
        <v>1854</v>
      </c>
      <c r="J277" s="1375" t="s">
        <v>1772</v>
      </c>
      <c r="K277" s="1411" t="s">
        <v>3294</v>
      </c>
      <c r="L277" s="1388">
        <v>0.21249999999999999</v>
      </c>
      <c r="M277" s="1388">
        <v>0.27500000000000002</v>
      </c>
      <c r="N277" s="1388">
        <v>0.46250000000000002</v>
      </c>
      <c r="O277" s="1377">
        <v>244</v>
      </c>
      <c r="P277" s="1377">
        <v>125</v>
      </c>
      <c r="Q277" s="1378">
        <v>0.51229999999999998</v>
      </c>
      <c r="R277" s="1378">
        <v>0.216</v>
      </c>
      <c r="S277" s="1378">
        <v>0.4</v>
      </c>
      <c r="T277" s="1383">
        <v>0.55200000000000005</v>
      </c>
      <c r="U277" s="121" t="s">
        <v>2460</v>
      </c>
      <c r="V277" s="121" t="s">
        <v>1733</v>
      </c>
      <c r="W277" s="750" t="s">
        <v>2461</v>
      </c>
      <c r="X277" s="1389">
        <v>0.15503875968992248</v>
      </c>
      <c r="Y277" s="1389">
        <v>0.35658914728682173</v>
      </c>
      <c r="Z277" s="1389">
        <v>0.46511627906976744</v>
      </c>
      <c r="AA277" s="1044">
        <v>180</v>
      </c>
      <c r="AB277" s="1044">
        <v>131</v>
      </c>
      <c r="AC277" s="1045">
        <v>0.7278</v>
      </c>
      <c r="AD277" s="1045">
        <v>0.14499999999999999</v>
      </c>
      <c r="AE277" s="1045">
        <v>0.29770000000000002</v>
      </c>
      <c r="AF277" s="1046">
        <v>0.41980000000000001</v>
      </c>
      <c r="AG277" s="121" t="s">
        <v>878</v>
      </c>
      <c r="AH277" s="121" t="s">
        <v>878</v>
      </c>
      <c r="AI277" s="121" t="s">
        <v>878</v>
      </c>
      <c r="AJ277" s="131" t="s">
        <v>792</v>
      </c>
    </row>
    <row r="278" spans="1:36" ht="15.75">
      <c r="A278" s="1373" t="s">
        <v>440</v>
      </c>
      <c r="B278" s="1374" t="s">
        <v>714</v>
      </c>
      <c r="C278" s="1418" t="s">
        <v>3146</v>
      </c>
      <c r="D278" s="1418" t="s">
        <v>2450</v>
      </c>
      <c r="E278" s="1418" t="s">
        <v>2450</v>
      </c>
      <c r="F278" s="1411" t="s">
        <v>2322</v>
      </c>
      <c r="G278" s="1411" t="s">
        <v>2341</v>
      </c>
      <c r="H278" s="1411" t="s">
        <v>2341</v>
      </c>
      <c r="I278" s="1411" t="s">
        <v>2336</v>
      </c>
      <c r="J278" s="1375" t="s">
        <v>2336</v>
      </c>
      <c r="K278" s="1411" t="s">
        <v>2318</v>
      </c>
      <c r="L278" s="1388">
        <v>0.625</v>
      </c>
      <c r="M278" s="1388">
        <v>0.875</v>
      </c>
      <c r="N278" s="1388">
        <v>0.875</v>
      </c>
      <c r="O278" s="1377">
        <v>9</v>
      </c>
      <c r="P278" s="1377">
        <v>9</v>
      </c>
      <c r="Q278" s="1378">
        <v>1</v>
      </c>
      <c r="R278" s="1378">
        <v>0.55559999999999998</v>
      </c>
      <c r="S278" s="1378">
        <v>0.77780000000000005</v>
      </c>
      <c r="T278" s="1383">
        <v>1</v>
      </c>
      <c r="U278" s="121" t="s">
        <v>2343</v>
      </c>
      <c r="V278" s="121" t="s">
        <v>2343</v>
      </c>
      <c r="W278" s="750" t="s">
        <v>2318</v>
      </c>
      <c r="X278" s="1392" t="s">
        <v>791</v>
      </c>
      <c r="Y278" s="1392" t="s">
        <v>791</v>
      </c>
      <c r="Z278" s="1389">
        <v>1</v>
      </c>
      <c r="AA278" s="1044">
        <v>8</v>
      </c>
      <c r="AB278" s="1044">
        <v>8</v>
      </c>
      <c r="AC278" s="1045">
        <v>1</v>
      </c>
      <c r="AD278" s="1045">
        <v>0.125</v>
      </c>
      <c r="AE278" s="1045">
        <v>0.875</v>
      </c>
      <c r="AF278" s="1046">
        <v>1</v>
      </c>
      <c r="AG278" s="121" t="s">
        <v>792</v>
      </c>
      <c r="AH278" s="131" t="s">
        <v>792</v>
      </c>
      <c r="AI278" s="121" t="s">
        <v>792</v>
      </c>
      <c r="AJ278" s="131" t="s">
        <v>792</v>
      </c>
    </row>
    <row r="279" spans="1:36" ht="15.75">
      <c r="A279" s="1373" t="s">
        <v>442</v>
      </c>
      <c r="B279" s="1374" t="s">
        <v>715</v>
      </c>
      <c r="C279" s="1419" t="s">
        <v>2360</v>
      </c>
      <c r="D279" s="1419" t="s">
        <v>2360</v>
      </c>
      <c r="E279" s="1419" t="s">
        <v>2360</v>
      </c>
      <c r="F279" s="1411" t="s">
        <v>2343</v>
      </c>
      <c r="G279" s="1411" t="s">
        <v>2343</v>
      </c>
      <c r="H279" s="1411" t="s">
        <v>2343</v>
      </c>
      <c r="I279" s="1411" t="s">
        <v>2336</v>
      </c>
      <c r="J279" s="1381" t="s">
        <v>2337</v>
      </c>
      <c r="K279" s="1411" t="s">
        <v>2338</v>
      </c>
      <c r="L279" s="1381" t="s">
        <v>1389</v>
      </c>
      <c r="M279" s="1381" t="s">
        <v>1389</v>
      </c>
      <c r="N279" s="1381" t="s">
        <v>1389</v>
      </c>
      <c r="O279" s="1377"/>
      <c r="P279" s="1377"/>
      <c r="Q279" s="1378"/>
      <c r="R279" s="1378" t="s">
        <v>1389</v>
      </c>
      <c r="S279" s="1378" t="s">
        <v>1389</v>
      </c>
      <c r="T279" s="1383" t="s">
        <v>1389</v>
      </c>
      <c r="U279" s="121"/>
      <c r="V279" s="121"/>
      <c r="W279" s="750"/>
      <c r="X279" s="1384" t="s">
        <v>1389</v>
      </c>
      <c r="Y279" s="1384" t="s">
        <v>1389</v>
      </c>
      <c r="Z279" s="1384" t="s">
        <v>1389</v>
      </c>
      <c r="AA279" s="1384" t="s">
        <v>1389</v>
      </c>
      <c r="AB279" s="1384" t="s">
        <v>1389</v>
      </c>
      <c r="AC279" s="1384" t="s">
        <v>1389</v>
      </c>
      <c r="AD279" s="1384" t="s">
        <v>1389</v>
      </c>
      <c r="AE279" s="1384" t="s">
        <v>1389</v>
      </c>
      <c r="AF279" s="1385" t="s">
        <v>1389</v>
      </c>
      <c r="AG279" s="121" t="s">
        <v>792</v>
      </c>
      <c r="AH279" s="121" t="s">
        <v>878</v>
      </c>
      <c r="AI279" s="121" t="s">
        <v>878</v>
      </c>
      <c r="AJ279" s="131" t="s">
        <v>792</v>
      </c>
    </row>
    <row r="280" spans="1:36" ht="15.75">
      <c r="A280" s="1373" t="s">
        <v>444</v>
      </c>
      <c r="B280" s="1374" t="s">
        <v>793</v>
      </c>
      <c r="C280" s="1418" t="s">
        <v>3145</v>
      </c>
      <c r="D280" s="1418" t="s">
        <v>3115</v>
      </c>
      <c r="E280" s="1418" t="s">
        <v>2319</v>
      </c>
      <c r="F280" s="1411" t="s">
        <v>2358</v>
      </c>
      <c r="G280" s="1411" t="s">
        <v>1761</v>
      </c>
      <c r="H280" s="1411" t="s">
        <v>1771</v>
      </c>
      <c r="I280" s="1411" t="s">
        <v>1818</v>
      </c>
      <c r="J280" s="1375" t="s">
        <v>1796</v>
      </c>
      <c r="K280" s="1411" t="s">
        <v>2400</v>
      </c>
      <c r="L280" s="1388">
        <v>0.25</v>
      </c>
      <c r="M280" s="1388">
        <v>0.5</v>
      </c>
      <c r="N280" s="1388">
        <v>0.75</v>
      </c>
      <c r="O280" s="1377">
        <v>6</v>
      </c>
      <c r="P280" s="1377">
        <v>3</v>
      </c>
      <c r="Q280" s="1378">
        <v>0.5</v>
      </c>
      <c r="R280" s="1378">
        <v>0.33329999999999999</v>
      </c>
      <c r="S280" s="1378">
        <v>1</v>
      </c>
      <c r="T280" s="1383">
        <v>1</v>
      </c>
      <c r="U280" s="121" t="s">
        <v>1793</v>
      </c>
      <c r="V280" s="121" t="s">
        <v>1771</v>
      </c>
      <c r="W280" s="750" t="s">
        <v>2400</v>
      </c>
      <c r="X280" s="1389">
        <v>0.16666666666666666</v>
      </c>
      <c r="Y280" s="1389">
        <v>0.75</v>
      </c>
      <c r="Z280" s="1389">
        <v>0.83333333333333337</v>
      </c>
      <c r="AA280" s="1048">
        <v>3</v>
      </c>
      <c r="AB280" s="1048">
        <v>2</v>
      </c>
      <c r="AC280" s="1049">
        <v>0.66669999999999996</v>
      </c>
      <c r="AD280" s="1049">
        <v>0.5</v>
      </c>
      <c r="AE280" s="1049">
        <v>0.5</v>
      </c>
      <c r="AF280" s="1540">
        <v>0.5</v>
      </c>
      <c r="AG280" s="131" t="s">
        <v>878</v>
      </c>
      <c r="AH280" s="131" t="s">
        <v>792</v>
      </c>
      <c r="AI280" s="121" t="s">
        <v>792</v>
      </c>
      <c r="AJ280" s="131" t="s">
        <v>792</v>
      </c>
    </row>
    <row r="281" spans="1:36" ht="15.75">
      <c r="A281" s="1373" t="s">
        <v>446</v>
      </c>
      <c r="B281" s="1374" t="s">
        <v>794</v>
      </c>
      <c r="C281" s="1418" t="s">
        <v>2318</v>
      </c>
      <c r="D281" s="1418" t="s">
        <v>2318</v>
      </c>
      <c r="E281" s="1418" t="s">
        <v>2318</v>
      </c>
      <c r="F281" s="1411" t="s">
        <v>2343</v>
      </c>
      <c r="G281" s="1411" t="s">
        <v>2343</v>
      </c>
      <c r="H281" s="1411" t="s">
        <v>2343</v>
      </c>
      <c r="I281" s="1411" t="s">
        <v>2343</v>
      </c>
      <c r="J281" s="1375" t="s">
        <v>2343</v>
      </c>
      <c r="K281" s="1411" t="s">
        <v>2318</v>
      </c>
      <c r="L281" s="1388">
        <v>0.66669999999999996</v>
      </c>
      <c r="M281" s="1388">
        <v>1</v>
      </c>
      <c r="N281" s="1388">
        <v>1</v>
      </c>
      <c r="O281" s="1377">
        <v>2</v>
      </c>
      <c r="P281" s="1377">
        <v>2</v>
      </c>
      <c r="Q281" s="1378">
        <v>1</v>
      </c>
      <c r="R281" s="1378">
        <v>1</v>
      </c>
      <c r="S281" s="1378">
        <v>1</v>
      </c>
      <c r="T281" s="1383">
        <v>1</v>
      </c>
      <c r="U281" s="121" t="s">
        <v>2358</v>
      </c>
      <c r="V281" s="121" t="s">
        <v>2358</v>
      </c>
      <c r="W281" s="750" t="s">
        <v>2318</v>
      </c>
      <c r="X281" s="1389">
        <v>1</v>
      </c>
      <c r="Y281" s="1389">
        <v>1</v>
      </c>
      <c r="Z281" s="1389">
        <v>1</v>
      </c>
      <c r="AA281" s="1044">
        <v>2</v>
      </c>
      <c r="AB281" s="1044">
        <v>2</v>
      </c>
      <c r="AC281" s="1045">
        <v>1</v>
      </c>
      <c r="AD281" s="1044" t="s">
        <v>791</v>
      </c>
      <c r="AE281" s="1045">
        <v>1</v>
      </c>
      <c r="AF281" s="1046">
        <v>1</v>
      </c>
      <c r="AG281" s="131" t="s">
        <v>792</v>
      </c>
      <c r="AH281" s="121" t="s">
        <v>792</v>
      </c>
      <c r="AI281" s="121" t="s">
        <v>792</v>
      </c>
      <c r="AJ281" s="131" t="s">
        <v>792</v>
      </c>
    </row>
    <row r="282" spans="1:36" ht="15.75">
      <c r="A282" s="1373" t="s">
        <v>448</v>
      </c>
      <c r="B282" s="1374" t="s">
        <v>795</v>
      </c>
      <c r="C282" s="1418" t="s">
        <v>3151</v>
      </c>
      <c r="D282" s="1418" t="s">
        <v>3272</v>
      </c>
      <c r="E282" s="1418" t="s">
        <v>2462</v>
      </c>
      <c r="F282" s="1411" t="s">
        <v>1761</v>
      </c>
      <c r="G282" s="1411" t="s">
        <v>1773</v>
      </c>
      <c r="H282" s="1411" t="s">
        <v>1312</v>
      </c>
      <c r="I282" s="1411" t="s">
        <v>2349</v>
      </c>
      <c r="J282" s="1375" t="s">
        <v>2325</v>
      </c>
      <c r="K282" s="1411" t="s">
        <v>2363</v>
      </c>
      <c r="L282" s="1388">
        <v>0.21429999999999999</v>
      </c>
      <c r="M282" s="1388">
        <v>0.35709999999999997</v>
      </c>
      <c r="N282" s="1388">
        <v>0.5</v>
      </c>
      <c r="O282" s="1377">
        <v>32</v>
      </c>
      <c r="P282" s="1377">
        <v>7</v>
      </c>
      <c r="Q282" s="1378">
        <v>0.21879999999999999</v>
      </c>
      <c r="R282" s="1378">
        <v>0.1429</v>
      </c>
      <c r="S282" s="1378">
        <v>0.1429</v>
      </c>
      <c r="T282" s="1383">
        <v>0.28570000000000001</v>
      </c>
      <c r="U282" s="121" t="s">
        <v>2325</v>
      </c>
      <c r="V282" s="121" t="s">
        <v>1312</v>
      </c>
      <c r="W282" s="750" t="s">
        <v>2462</v>
      </c>
      <c r="X282" s="1389">
        <v>0.30434782608695654</v>
      </c>
      <c r="Y282" s="1389">
        <v>0.34782608695652173</v>
      </c>
      <c r="Z282" s="1389">
        <v>0.47826086956521741</v>
      </c>
      <c r="AA282" s="1048">
        <v>43</v>
      </c>
      <c r="AB282" s="1048">
        <v>30</v>
      </c>
      <c r="AC282" s="1049">
        <v>0.69769999999999999</v>
      </c>
      <c r="AD282" s="1049">
        <v>0.16669999999999999</v>
      </c>
      <c r="AE282" s="1049">
        <v>0.33329999999999999</v>
      </c>
      <c r="AF282" s="1540">
        <v>0.4</v>
      </c>
      <c r="AG282" s="121" t="s">
        <v>878</v>
      </c>
      <c r="AH282" s="121" t="s">
        <v>878</v>
      </c>
      <c r="AI282" s="121" t="s">
        <v>878</v>
      </c>
      <c r="AJ282" s="131" t="s">
        <v>792</v>
      </c>
    </row>
    <row r="283" spans="1:36" ht="15.75">
      <c r="A283" s="1373" t="s">
        <v>450</v>
      </c>
      <c r="B283" s="1374" t="s">
        <v>796</v>
      </c>
      <c r="C283" s="1418" t="s">
        <v>3155</v>
      </c>
      <c r="D283" s="1418" t="s">
        <v>2418</v>
      </c>
      <c r="E283" s="1418" t="s">
        <v>2418</v>
      </c>
      <c r="F283" s="1411" t="s">
        <v>2343</v>
      </c>
      <c r="G283" s="1411" t="s">
        <v>1761</v>
      </c>
      <c r="H283" s="1411" t="s">
        <v>1761</v>
      </c>
      <c r="I283" s="1411" t="s">
        <v>1773</v>
      </c>
      <c r="J283" s="1375" t="s">
        <v>1773</v>
      </c>
      <c r="K283" s="1411" t="s">
        <v>2318</v>
      </c>
      <c r="L283" s="1388">
        <v>0.16669999999999999</v>
      </c>
      <c r="M283" s="1388">
        <v>0.41670000000000001</v>
      </c>
      <c r="N283" s="1388">
        <v>0.41670000000000001</v>
      </c>
      <c r="O283" s="1377">
        <v>11</v>
      </c>
      <c r="P283" s="1377">
        <v>11</v>
      </c>
      <c r="Q283" s="1378">
        <v>1</v>
      </c>
      <c r="R283" s="1379" t="s">
        <v>791</v>
      </c>
      <c r="S283" s="1378">
        <v>0.18179999999999999</v>
      </c>
      <c r="T283" s="1383">
        <v>0.2727</v>
      </c>
      <c r="U283" s="121" t="s">
        <v>1796</v>
      </c>
      <c r="V283" s="121" t="s">
        <v>1796</v>
      </c>
      <c r="W283" s="750" t="s">
        <v>2318</v>
      </c>
      <c r="X283" s="1389">
        <v>0.125</v>
      </c>
      <c r="Y283" s="1389">
        <v>0.4375</v>
      </c>
      <c r="Z283" s="1389">
        <v>0.5625</v>
      </c>
      <c r="AA283" s="1044">
        <v>16</v>
      </c>
      <c r="AB283" s="1044">
        <v>16</v>
      </c>
      <c r="AC283" s="1045">
        <v>1</v>
      </c>
      <c r="AD283" s="1045">
        <v>6.25E-2</v>
      </c>
      <c r="AE283" s="1045">
        <v>6.25E-2</v>
      </c>
      <c r="AF283" s="1046">
        <v>6.25E-2</v>
      </c>
      <c r="AG283" s="121" t="s">
        <v>878</v>
      </c>
      <c r="AH283" s="131" t="s">
        <v>792</v>
      </c>
      <c r="AI283" s="121" t="s">
        <v>792</v>
      </c>
      <c r="AJ283" s="131" t="s">
        <v>792</v>
      </c>
    </row>
    <row r="284" spans="1:36" ht="15.75">
      <c r="A284" s="1373" t="s">
        <v>1161</v>
      </c>
      <c r="B284" s="1374" t="s">
        <v>797</v>
      </c>
      <c r="C284" s="1418" t="s">
        <v>791</v>
      </c>
      <c r="D284" s="1418" t="s">
        <v>2352</v>
      </c>
      <c r="E284" s="1418" t="s">
        <v>3146</v>
      </c>
      <c r="F284" s="1411" t="s">
        <v>1333</v>
      </c>
      <c r="G284" s="1411" t="s">
        <v>2343</v>
      </c>
      <c r="H284" s="1411" t="s">
        <v>2322</v>
      </c>
      <c r="I284" s="1411" t="s">
        <v>2336</v>
      </c>
      <c r="J284" s="1375" t="s">
        <v>2336</v>
      </c>
      <c r="K284" s="1411" t="s">
        <v>2318</v>
      </c>
      <c r="L284" s="1376" t="s">
        <v>791</v>
      </c>
      <c r="M284" s="1376" t="s">
        <v>791</v>
      </c>
      <c r="N284" s="1376" t="s">
        <v>791</v>
      </c>
      <c r="O284" s="1377">
        <v>3</v>
      </c>
      <c r="P284" s="1377">
        <v>2</v>
      </c>
      <c r="Q284" s="1378">
        <v>0.66669999999999996</v>
      </c>
      <c r="R284" s="1378">
        <v>0.5</v>
      </c>
      <c r="S284" s="1378">
        <v>0.5</v>
      </c>
      <c r="T284" s="1383">
        <v>0.5</v>
      </c>
      <c r="U284" s="121" t="s">
        <v>2345</v>
      </c>
      <c r="V284" s="121" t="s">
        <v>2345</v>
      </c>
      <c r="W284" s="750" t="s">
        <v>2318</v>
      </c>
      <c r="X284" s="1389">
        <v>0.2</v>
      </c>
      <c r="Y284" s="1389">
        <v>0.4</v>
      </c>
      <c r="Z284" s="1389">
        <v>0.4</v>
      </c>
      <c r="AA284" s="1044">
        <v>6</v>
      </c>
      <c r="AB284" s="1044">
        <v>5</v>
      </c>
      <c r="AC284" s="1045">
        <v>0.83330000000000004</v>
      </c>
      <c r="AD284" s="1044" t="s">
        <v>791</v>
      </c>
      <c r="AE284" s="1045">
        <v>0.6</v>
      </c>
      <c r="AF284" s="1046">
        <v>0.8</v>
      </c>
      <c r="AG284" s="121" t="s">
        <v>791</v>
      </c>
      <c r="AH284" s="121" t="s">
        <v>878</v>
      </c>
      <c r="AI284" s="121" t="s">
        <v>878</v>
      </c>
      <c r="AJ284" s="131" t="s">
        <v>792</v>
      </c>
    </row>
    <row r="285" spans="1:36" ht="15.75">
      <c r="A285" s="1399" t="s">
        <v>2204</v>
      </c>
      <c r="B285" s="1398" t="s">
        <v>2695</v>
      </c>
      <c r="C285" s="1418" t="s">
        <v>791</v>
      </c>
      <c r="D285" s="1418" t="s">
        <v>791</v>
      </c>
      <c r="E285" s="1418" t="s">
        <v>791</v>
      </c>
      <c r="F285" s="1386" t="s">
        <v>791</v>
      </c>
      <c r="G285" s="1386" t="s">
        <v>791</v>
      </c>
      <c r="H285" s="1386" t="s">
        <v>791</v>
      </c>
      <c r="I285" s="1386" t="s">
        <v>791</v>
      </c>
      <c r="J285" s="1386" t="s">
        <v>791</v>
      </c>
      <c r="K285" s="1386" t="s">
        <v>791</v>
      </c>
      <c r="L285" s="1388"/>
      <c r="M285" s="1388"/>
      <c r="N285" s="1388"/>
      <c r="O285" s="1377"/>
      <c r="P285" s="1377"/>
      <c r="Q285" s="1378"/>
      <c r="R285" s="1378"/>
      <c r="S285" s="1378"/>
      <c r="T285" s="1383"/>
      <c r="U285" s="121"/>
      <c r="V285" s="121"/>
      <c r="W285" s="750"/>
      <c r="X285" s="1389"/>
      <c r="Y285" s="1389"/>
      <c r="Z285" s="1389"/>
      <c r="AA285" s="1048">
        <v>8</v>
      </c>
      <c r="AB285" s="1048">
        <v>6</v>
      </c>
      <c r="AC285" s="1049">
        <v>0.75</v>
      </c>
      <c r="AD285" s="1049">
        <v>0.66669999999999996</v>
      </c>
      <c r="AE285" s="1049">
        <v>0.66669999999999996</v>
      </c>
      <c r="AF285" s="1540">
        <v>0.66669999999999996</v>
      </c>
      <c r="AG285" s="121" t="s">
        <v>791</v>
      </c>
      <c r="AH285" s="121" t="s">
        <v>791</v>
      </c>
      <c r="AI285" s="121" t="s">
        <v>791</v>
      </c>
      <c r="AJ285" s="121" t="s">
        <v>791</v>
      </c>
    </row>
    <row r="286" spans="1:36" ht="15.75">
      <c r="A286" s="1373" t="s">
        <v>1163</v>
      </c>
      <c r="B286" s="1374" t="s">
        <v>798</v>
      </c>
      <c r="C286" s="1418" t="s">
        <v>3123</v>
      </c>
      <c r="D286" s="1418" t="s">
        <v>3101</v>
      </c>
      <c r="E286" s="1418" t="s">
        <v>3124</v>
      </c>
      <c r="F286" s="1411" t="s">
        <v>2343</v>
      </c>
      <c r="G286" s="1411" t="s">
        <v>2336</v>
      </c>
      <c r="H286" s="1411" t="s">
        <v>1773</v>
      </c>
      <c r="I286" s="1411" t="s">
        <v>1845</v>
      </c>
      <c r="J286" s="1375" t="s">
        <v>1837</v>
      </c>
      <c r="K286" s="1411" t="s">
        <v>2450</v>
      </c>
      <c r="L286" s="1388">
        <v>0.16669999999999999</v>
      </c>
      <c r="M286" s="1388">
        <v>0.27779999999999999</v>
      </c>
      <c r="N286" s="1388">
        <v>0.44440000000000002</v>
      </c>
      <c r="O286" s="1377">
        <v>10</v>
      </c>
      <c r="P286" s="1377">
        <v>7</v>
      </c>
      <c r="Q286" s="1378">
        <v>0.7</v>
      </c>
      <c r="R286" s="1378">
        <v>0.28570000000000001</v>
      </c>
      <c r="S286" s="1378">
        <v>0.57140000000000002</v>
      </c>
      <c r="T286" s="1383">
        <v>0.71430000000000005</v>
      </c>
      <c r="U286" s="121" t="s">
        <v>1816</v>
      </c>
      <c r="V286" s="121" t="s">
        <v>1304</v>
      </c>
      <c r="W286" s="750" t="s">
        <v>2463</v>
      </c>
      <c r="X286" s="1389">
        <v>0.17647058823529413</v>
      </c>
      <c r="Y286" s="1389">
        <v>0.35294117647058826</v>
      </c>
      <c r="Z286" s="1389">
        <v>0.41176470588235292</v>
      </c>
      <c r="AA286" s="1048">
        <v>30</v>
      </c>
      <c r="AB286" s="1048">
        <v>25</v>
      </c>
      <c r="AC286" s="1049">
        <v>0.83330000000000004</v>
      </c>
      <c r="AD286" s="1049">
        <v>0.12</v>
      </c>
      <c r="AE286" s="1049">
        <v>0.4</v>
      </c>
      <c r="AF286" s="1540">
        <v>0.52</v>
      </c>
      <c r="AG286" s="121" t="s">
        <v>878</v>
      </c>
      <c r="AH286" s="121" t="s">
        <v>878</v>
      </c>
      <c r="AI286" s="121" t="s">
        <v>878</v>
      </c>
      <c r="AJ286" s="131" t="s">
        <v>792</v>
      </c>
    </row>
    <row r="287" spans="1:36" ht="15.75">
      <c r="A287" s="1373" t="s">
        <v>1165</v>
      </c>
      <c r="B287" s="1374" t="s">
        <v>799</v>
      </c>
      <c r="C287" s="1420" t="s">
        <v>1450</v>
      </c>
      <c r="D287" s="1420" t="s">
        <v>1450</v>
      </c>
      <c r="E287" s="1420" t="s">
        <v>1450</v>
      </c>
      <c r="F287" s="1376" t="s">
        <v>1450</v>
      </c>
      <c r="G287" s="1376" t="s">
        <v>1450</v>
      </c>
      <c r="H287" s="1376" t="s">
        <v>1450</v>
      </c>
      <c r="I287" s="1376" t="s">
        <v>1450</v>
      </c>
      <c r="J287" s="1376" t="s">
        <v>1450</v>
      </c>
      <c r="K287" s="1376" t="s">
        <v>1450</v>
      </c>
      <c r="L287" s="1376" t="s">
        <v>1450</v>
      </c>
      <c r="M287" s="1376" t="s">
        <v>1450</v>
      </c>
      <c r="N287" s="1376" t="s">
        <v>1450</v>
      </c>
      <c r="O287" s="1377"/>
      <c r="P287" s="1377"/>
      <c r="Q287" s="1378"/>
      <c r="R287" s="1379" t="s">
        <v>791</v>
      </c>
      <c r="S287" s="1379" t="s">
        <v>791</v>
      </c>
      <c r="T287" s="1380" t="s">
        <v>791</v>
      </c>
      <c r="U287" s="121"/>
      <c r="V287" s="121"/>
      <c r="W287" s="750"/>
      <c r="X287" s="1376" t="s">
        <v>791</v>
      </c>
      <c r="Y287" s="1376" t="s">
        <v>791</v>
      </c>
      <c r="Z287" s="1376" t="s">
        <v>791</v>
      </c>
      <c r="AA287" s="1044">
        <v>1</v>
      </c>
      <c r="AB287" s="1044">
        <v>1</v>
      </c>
      <c r="AC287" s="1045">
        <v>1</v>
      </c>
      <c r="AD287" s="1044" t="s">
        <v>791</v>
      </c>
      <c r="AE287" s="1045">
        <v>1</v>
      </c>
      <c r="AF287" s="1046">
        <v>1</v>
      </c>
      <c r="AG287" s="121" t="s">
        <v>791</v>
      </c>
      <c r="AH287" s="121" t="s">
        <v>791</v>
      </c>
      <c r="AI287" s="121" t="s">
        <v>791</v>
      </c>
      <c r="AJ287" s="121" t="s">
        <v>791</v>
      </c>
    </row>
    <row r="288" spans="1:36" ht="15.75">
      <c r="A288" s="1373" t="s">
        <v>459</v>
      </c>
      <c r="B288" s="1374" t="s">
        <v>800</v>
      </c>
      <c r="C288" s="1419" t="s">
        <v>3140</v>
      </c>
      <c r="D288" s="1419" t="s">
        <v>2342</v>
      </c>
      <c r="E288" s="1419" t="s">
        <v>2342</v>
      </c>
      <c r="F288" s="1411" t="s">
        <v>2358</v>
      </c>
      <c r="G288" s="1411" t="s">
        <v>2343</v>
      </c>
      <c r="H288" s="1411" t="s">
        <v>2343</v>
      </c>
      <c r="I288" s="1411" t="s">
        <v>2321</v>
      </c>
      <c r="J288" s="1381" t="s">
        <v>2321</v>
      </c>
      <c r="K288" s="1411" t="s">
        <v>2318</v>
      </c>
      <c r="L288" s="1381" t="s">
        <v>1389</v>
      </c>
      <c r="M288" s="1381" t="s">
        <v>1389</v>
      </c>
      <c r="N288" s="1381" t="s">
        <v>1389</v>
      </c>
      <c r="O288" s="1377"/>
      <c r="P288" s="1377"/>
      <c r="Q288" s="1378"/>
      <c r="R288" s="1378" t="s">
        <v>1389</v>
      </c>
      <c r="S288" s="1378" t="s">
        <v>1389</v>
      </c>
      <c r="T288" s="1383" t="s">
        <v>1389</v>
      </c>
      <c r="U288" s="121"/>
      <c r="V288" s="121"/>
      <c r="W288" s="750"/>
      <c r="X288" s="1384" t="s">
        <v>1389</v>
      </c>
      <c r="Y288" s="1384" t="s">
        <v>1389</v>
      </c>
      <c r="Z288" s="1384" t="s">
        <v>1389</v>
      </c>
      <c r="AA288" s="1538" t="s">
        <v>1389</v>
      </c>
      <c r="AB288" s="1538" t="s">
        <v>1389</v>
      </c>
      <c r="AC288" s="1538" t="s">
        <v>1389</v>
      </c>
      <c r="AD288" s="1538" t="s">
        <v>1389</v>
      </c>
      <c r="AE288" s="1538" t="s">
        <v>1389</v>
      </c>
      <c r="AF288" s="1541" t="s">
        <v>1389</v>
      </c>
      <c r="AG288" s="121" t="s">
        <v>878</v>
      </c>
      <c r="AH288" s="131" t="s">
        <v>792</v>
      </c>
      <c r="AI288" s="121" t="s">
        <v>878</v>
      </c>
      <c r="AJ288" s="131" t="s">
        <v>792</v>
      </c>
    </row>
    <row r="289" spans="1:37" ht="15.75">
      <c r="A289" s="1373" t="s">
        <v>461</v>
      </c>
      <c r="B289" s="1374" t="s">
        <v>801</v>
      </c>
      <c r="C289" s="1420" t="s">
        <v>1450</v>
      </c>
      <c r="D289" s="1420" t="s">
        <v>1450</v>
      </c>
      <c r="E289" s="1420" t="s">
        <v>1450</v>
      </c>
      <c r="F289" s="1376" t="s">
        <v>1450</v>
      </c>
      <c r="G289" s="1376" t="s">
        <v>1450</v>
      </c>
      <c r="H289" s="1376" t="s">
        <v>1450</v>
      </c>
      <c r="I289" s="1376" t="s">
        <v>1450</v>
      </c>
      <c r="J289" s="1376" t="s">
        <v>1450</v>
      </c>
      <c r="K289" s="1376" t="s">
        <v>1450</v>
      </c>
      <c r="L289" s="1376" t="s">
        <v>791</v>
      </c>
      <c r="M289" s="1388">
        <v>0.5</v>
      </c>
      <c r="N289" s="1388">
        <v>0.5</v>
      </c>
      <c r="O289" s="1377">
        <v>2</v>
      </c>
      <c r="P289" s="1377">
        <v>2</v>
      </c>
      <c r="Q289" s="1378">
        <v>1</v>
      </c>
      <c r="R289" s="1379" t="s">
        <v>791</v>
      </c>
      <c r="S289" s="1378">
        <v>0.5</v>
      </c>
      <c r="T289" s="1383">
        <v>0.5</v>
      </c>
      <c r="U289" s="121" t="s">
        <v>2322</v>
      </c>
      <c r="V289" s="121" t="s">
        <v>2343</v>
      </c>
      <c r="W289" s="750" t="s">
        <v>2319</v>
      </c>
      <c r="X289" s="1392" t="s">
        <v>791</v>
      </c>
      <c r="Y289" s="1389">
        <v>0.66666666666666663</v>
      </c>
      <c r="Z289" s="1389">
        <v>0.66666666666666663</v>
      </c>
      <c r="AA289" s="1417" t="s">
        <v>791</v>
      </c>
      <c r="AB289" s="1417" t="s">
        <v>791</v>
      </c>
      <c r="AC289" s="1417" t="s">
        <v>791</v>
      </c>
      <c r="AD289" s="1417" t="s">
        <v>791</v>
      </c>
      <c r="AE289" s="1417" t="s">
        <v>791</v>
      </c>
      <c r="AF289" s="1539" t="s">
        <v>791</v>
      </c>
      <c r="AG289" s="121" t="s">
        <v>791</v>
      </c>
      <c r="AH289" s="121" t="s">
        <v>791</v>
      </c>
      <c r="AI289" s="121" t="s">
        <v>791</v>
      </c>
      <c r="AJ289" s="121" t="s">
        <v>791</v>
      </c>
    </row>
    <row r="290" spans="1:37" ht="15.75">
      <c r="A290" s="1373" t="s">
        <v>424</v>
      </c>
      <c r="B290" s="1374" t="s">
        <v>802</v>
      </c>
      <c r="C290" s="1418" t="s">
        <v>3108</v>
      </c>
      <c r="D290" s="1418" t="s">
        <v>3109</v>
      </c>
      <c r="E290" s="1418" t="s">
        <v>3110</v>
      </c>
      <c r="F290" s="1411" t="s">
        <v>2336</v>
      </c>
      <c r="G290" s="1411" t="s">
        <v>1831</v>
      </c>
      <c r="H290" s="1411" t="s">
        <v>1852</v>
      </c>
      <c r="I290" s="1411" t="s">
        <v>2372</v>
      </c>
      <c r="J290" s="1375" t="s">
        <v>2429</v>
      </c>
      <c r="K290" s="1411" t="s">
        <v>3293</v>
      </c>
      <c r="L290" s="1388">
        <v>0.129</v>
      </c>
      <c r="M290" s="1388">
        <v>0.5484</v>
      </c>
      <c r="N290" s="1388">
        <v>0.5484</v>
      </c>
      <c r="O290" s="1377">
        <v>47</v>
      </c>
      <c r="P290" s="1377">
        <v>24</v>
      </c>
      <c r="Q290" s="1378">
        <v>0.51060000000000005</v>
      </c>
      <c r="R290" s="1378">
        <v>0.25</v>
      </c>
      <c r="S290" s="1378">
        <v>0.5</v>
      </c>
      <c r="T290" s="1383">
        <v>0.58330000000000004</v>
      </c>
      <c r="U290" s="121" t="s">
        <v>1307</v>
      </c>
      <c r="V290" s="121" t="s">
        <v>1818</v>
      </c>
      <c r="W290" s="750" t="s">
        <v>2457</v>
      </c>
      <c r="X290" s="1400">
        <v>0.25</v>
      </c>
      <c r="Y290" s="1400">
        <v>0.55000000000000004</v>
      </c>
      <c r="Z290" s="1401">
        <v>0.7</v>
      </c>
      <c r="AA290" s="1044">
        <v>54</v>
      </c>
      <c r="AB290" s="1044">
        <v>38</v>
      </c>
      <c r="AC290" s="1045">
        <v>0.70369999999999999</v>
      </c>
      <c r="AD290" s="1045">
        <v>0.26319999999999999</v>
      </c>
      <c r="AE290" s="1045">
        <v>0.63160000000000005</v>
      </c>
      <c r="AF290" s="1046">
        <v>0.63160000000000005</v>
      </c>
      <c r="AG290" s="121" t="s">
        <v>878</v>
      </c>
      <c r="AH290" s="121" t="s">
        <v>878</v>
      </c>
      <c r="AI290" s="121" t="s">
        <v>878</v>
      </c>
      <c r="AJ290" s="131" t="s">
        <v>792</v>
      </c>
    </row>
    <row r="291" spans="1:37" ht="15.75">
      <c r="A291" s="1373" t="s">
        <v>251</v>
      </c>
      <c r="B291" s="1374" t="s">
        <v>819</v>
      </c>
      <c r="C291" s="1418" t="s">
        <v>3140</v>
      </c>
      <c r="D291" s="1418" t="s">
        <v>3211</v>
      </c>
      <c r="E291" s="1418" t="s">
        <v>2323</v>
      </c>
      <c r="F291" s="1411" t="s">
        <v>2343</v>
      </c>
      <c r="G291" s="1411" t="s">
        <v>1761</v>
      </c>
      <c r="H291" s="1411" t="s">
        <v>1771</v>
      </c>
      <c r="I291" s="1411" t="s">
        <v>1309</v>
      </c>
      <c r="J291" s="1375" t="s">
        <v>1305</v>
      </c>
      <c r="K291" s="1411" t="s">
        <v>2339</v>
      </c>
      <c r="L291" s="1388">
        <v>0.4</v>
      </c>
      <c r="M291" s="1388">
        <v>0.4</v>
      </c>
      <c r="N291" s="1388">
        <v>0.8</v>
      </c>
      <c r="O291" s="1377">
        <v>39</v>
      </c>
      <c r="P291" s="1377">
        <v>28</v>
      </c>
      <c r="Q291" s="1378">
        <v>0.71789999999999998</v>
      </c>
      <c r="R291" s="1378">
        <v>0.25</v>
      </c>
      <c r="S291" s="1378">
        <v>0.53569999999999995</v>
      </c>
      <c r="T291" s="1383">
        <v>0.71430000000000005</v>
      </c>
      <c r="U291" s="121" t="s">
        <v>2429</v>
      </c>
      <c r="V291" s="121" t="s">
        <v>1303</v>
      </c>
      <c r="W291" s="750" t="s">
        <v>2400</v>
      </c>
      <c r="X291" s="1400">
        <v>0.30555555555555558</v>
      </c>
      <c r="Y291" s="1400">
        <v>0.55555555555555558</v>
      </c>
      <c r="Z291" s="1401">
        <v>0.69444444444444442</v>
      </c>
      <c r="AA291" s="1044">
        <v>29</v>
      </c>
      <c r="AB291" s="1044">
        <v>23</v>
      </c>
      <c r="AC291" s="1045">
        <v>0.79310000000000003</v>
      </c>
      <c r="AD291" s="1045">
        <v>0.1739</v>
      </c>
      <c r="AE291" s="1045">
        <v>0.30430000000000001</v>
      </c>
      <c r="AF291" s="1046">
        <v>0.43480000000000002</v>
      </c>
      <c r="AG291" s="121" t="s">
        <v>878</v>
      </c>
      <c r="AH291" s="131" t="s">
        <v>792</v>
      </c>
      <c r="AI291" s="121" t="s">
        <v>878</v>
      </c>
      <c r="AJ291" s="131" t="s">
        <v>792</v>
      </c>
    </row>
    <row r="292" spans="1:37" ht="15.75">
      <c r="A292" s="1373" t="s">
        <v>250</v>
      </c>
      <c r="B292" s="1374" t="s">
        <v>820</v>
      </c>
      <c r="C292" s="1418" t="s">
        <v>3144</v>
      </c>
      <c r="D292" s="1418" t="s">
        <v>3101</v>
      </c>
      <c r="E292" s="1418" t="s">
        <v>3124</v>
      </c>
      <c r="F292" s="1411" t="s">
        <v>1691</v>
      </c>
      <c r="G292" s="1411" t="s">
        <v>2336</v>
      </c>
      <c r="H292" s="1411" t="s">
        <v>1773</v>
      </c>
      <c r="I292" s="1411" t="s">
        <v>2443</v>
      </c>
      <c r="J292" s="1375" t="s">
        <v>1837</v>
      </c>
      <c r="K292" s="1411" t="s">
        <v>3104</v>
      </c>
      <c r="L292" s="1388">
        <v>0.1154</v>
      </c>
      <c r="M292" s="1388">
        <v>0.34620000000000001</v>
      </c>
      <c r="N292" s="1388">
        <v>0.84619999999999995</v>
      </c>
      <c r="O292" s="1377">
        <v>42</v>
      </c>
      <c r="P292" s="1377">
        <v>29</v>
      </c>
      <c r="Q292" s="1378">
        <v>0.6905</v>
      </c>
      <c r="R292" s="1378">
        <v>0.1724</v>
      </c>
      <c r="S292" s="1378">
        <v>0.37930000000000003</v>
      </c>
      <c r="T292" s="1383">
        <v>0.55169999999999997</v>
      </c>
      <c r="U292" s="121" t="s">
        <v>2353</v>
      </c>
      <c r="V292" s="121" t="s">
        <v>1301</v>
      </c>
      <c r="W292" s="750" t="s">
        <v>2464</v>
      </c>
      <c r="X292" s="1400">
        <v>0.27586206896551724</v>
      </c>
      <c r="Y292" s="1400">
        <v>0.41379310344827586</v>
      </c>
      <c r="Z292" s="1401">
        <v>0.72413793103448276</v>
      </c>
      <c r="AA292" s="1044">
        <v>67</v>
      </c>
      <c r="AB292" s="1044">
        <v>30</v>
      </c>
      <c r="AC292" s="1045">
        <v>0.44779999999999998</v>
      </c>
      <c r="AD292" s="1045">
        <v>0.2</v>
      </c>
      <c r="AE292" s="1045">
        <v>0.56669999999999998</v>
      </c>
      <c r="AF292" s="1046">
        <v>0.8</v>
      </c>
      <c r="AG292" s="131" t="s">
        <v>878</v>
      </c>
      <c r="AH292" s="121" t="s">
        <v>878</v>
      </c>
      <c r="AI292" s="121" t="s">
        <v>878</v>
      </c>
      <c r="AJ292" s="131" t="s">
        <v>878</v>
      </c>
    </row>
    <row r="293" spans="1:37" ht="15.75">
      <c r="A293" s="1373" t="s">
        <v>252</v>
      </c>
      <c r="B293" s="1374" t="s">
        <v>803</v>
      </c>
      <c r="C293" s="1418" t="s">
        <v>791</v>
      </c>
      <c r="D293" s="1418" t="s">
        <v>2342</v>
      </c>
      <c r="E293" s="1418" t="s">
        <v>2342</v>
      </c>
      <c r="F293" s="1387" t="s">
        <v>1333</v>
      </c>
      <c r="G293" s="1387" t="s">
        <v>2358</v>
      </c>
      <c r="H293" s="1387" t="s">
        <v>2358</v>
      </c>
      <c r="I293" s="1387" t="s">
        <v>1691</v>
      </c>
      <c r="J293" s="1537" t="s">
        <v>1691</v>
      </c>
      <c r="K293" s="1387" t="s">
        <v>2318</v>
      </c>
      <c r="L293" s="1376" t="s">
        <v>791</v>
      </c>
      <c r="M293" s="1376" t="s">
        <v>791</v>
      </c>
      <c r="N293" s="1376" t="s">
        <v>791</v>
      </c>
      <c r="O293" s="1377">
        <v>2</v>
      </c>
      <c r="P293" s="1377">
        <v>2</v>
      </c>
      <c r="Q293" s="1378">
        <v>1</v>
      </c>
      <c r="R293" s="1379" t="s">
        <v>791</v>
      </c>
      <c r="S293" s="1378">
        <v>1</v>
      </c>
      <c r="T293" s="1383">
        <v>1</v>
      </c>
      <c r="U293" s="121" t="s">
        <v>2358</v>
      </c>
      <c r="V293" s="121" t="s">
        <v>2358</v>
      </c>
      <c r="W293" s="750" t="s">
        <v>2318</v>
      </c>
      <c r="X293" s="1392" t="s">
        <v>791</v>
      </c>
      <c r="Y293" s="1392" t="s">
        <v>791</v>
      </c>
      <c r="Z293" s="1392" t="s">
        <v>791</v>
      </c>
      <c r="AA293" s="1044">
        <v>2</v>
      </c>
      <c r="AB293" s="1044">
        <v>2</v>
      </c>
      <c r="AC293" s="1045">
        <v>1</v>
      </c>
      <c r="AD293" s="1045">
        <v>0.5</v>
      </c>
      <c r="AE293" s="1045">
        <v>0.5</v>
      </c>
      <c r="AF293" s="1046">
        <v>0.5</v>
      </c>
      <c r="AG293" s="121" t="s">
        <v>791</v>
      </c>
      <c r="AH293" s="131" t="s">
        <v>792</v>
      </c>
      <c r="AI293" s="121" t="s">
        <v>878</v>
      </c>
      <c r="AJ293" s="131" t="s">
        <v>792</v>
      </c>
    </row>
    <row r="294" spans="1:37" ht="15.75">
      <c r="A294" s="1373" t="s">
        <v>254</v>
      </c>
      <c r="B294" s="1374" t="s">
        <v>804</v>
      </c>
      <c r="C294" s="1418" t="s">
        <v>3233</v>
      </c>
      <c r="D294" s="1418" t="s">
        <v>3124</v>
      </c>
      <c r="E294" s="1418" t="s">
        <v>3234</v>
      </c>
      <c r="F294" s="1411" t="s">
        <v>2345</v>
      </c>
      <c r="G294" s="1411" t="s">
        <v>1773</v>
      </c>
      <c r="H294" s="1411" t="s">
        <v>1304</v>
      </c>
      <c r="I294" s="1411" t="s">
        <v>1306</v>
      </c>
      <c r="J294" s="1375" t="s">
        <v>1837</v>
      </c>
      <c r="K294" s="1411" t="s">
        <v>3302</v>
      </c>
      <c r="L294" s="1388">
        <v>8.3299999999999999E-2</v>
      </c>
      <c r="M294" s="1388">
        <v>0.58330000000000004</v>
      </c>
      <c r="N294" s="1388">
        <v>0.75</v>
      </c>
      <c r="O294" s="1377">
        <v>39</v>
      </c>
      <c r="P294" s="1377">
        <v>35</v>
      </c>
      <c r="Q294" s="1378">
        <v>0.89739999999999998</v>
      </c>
      <c r="R294" s="1378">
        <v>5.7099999999999998E-2</v>
      </c>
      <c r="S294" s="1378">
        <v>0.45710000000000001</v>
      </c>
      <c r="T294" s="1383">
        <v>0.68569999999999998</v>
      </c>
      <c r="U294" s="121" t="s">
        <v>1896</v>
      </c>
      <c r="V294" s="121" t="s">
        <v>1896</v>
      </c>
      <c r="W294" s="750" t="s">
        <v>2318</v>
      </c>
      <c r="X294" s="1400">
        <v>0.16216216216216217</v>
      </c>
      <c r="Y294" s="1400">
        <v>0.56756756756756754</v>
      </c>
      <c r="Z294" s="1401">
        <v>0.6216216216216216</v>
      </c>
      <c r="AA294" s="1044">
        <v>42</v>
      </c>
      <c r="AB294" s="1044">
        <v>31</v>
      </c>
      <c r="AC294" s="1045">
        <v>0.73809999999999998</v>
      </c>
      <c r="AD294" s="1045">
        <v>0.2258</v>
      </c>
      <c r="AE294" s="1045">
        <v>0.5484</v>
      </c>
      <c r="AF294" s="1046">
        <v>0.6129</v>
      </c>
      <c r="AG294" s="121" t="s">
        <v>878</v>
      </c>
      <c r="AH294" s="131" t="s">
        <v>792</v>
      </c>
      <c r="AI294" s="121" t="s">
        <v>792</v>
      </c>
      <c r="AJ294" s="131" t="s">
        <v>792</v>
      </c>
    </row>
    <row r="295" spans="1:37" ht="15.75">
      <c r="A295" s="1373" t="s">
        <v>256</v>
      </c>
      <c r="B295" s="1374" t="s">
        <v>805</v>
      </c>
      <c r="C295" s="1419" t="s">
        <v>3135</v>
      </c>
      <c r="D295" s="1419" t="s">
        <v>3104</v>
      </c>
      <c r="E295" s="1419" t="s">
        <v>2357</v>
      </c>
      <c r="F295" s="1411" t="s">
        <v>1691</v>
      </c>
      <c r="G295" s="1411" t="s">
        <v>2341</v>
      </c>
      <c r="H295" s="1411" t="s">
        <v>2336</v>
      </c>
      <c r="I295" s="1411" t="s">
        <v>1796</v>
      </c>
      <c r="J295" s="1381" t="s">
        <v>1310</v>
      </c>
      <c r="K295" s="1411" t="s">
        <v>3102</v>
      </c>
      <c r="L295" s="1381" t="s">
        <v>1389</v>
      </c>
      <c r="M295" s="1381" t="s">
        <v>1389</v>
      </c>
      <c r="N295" s="1381" t="s">
        <v>1389</v>
      </c>
      <c r="O295" s="1377"/>
      <c r="P295" s="1377"/>
      <c r="Q295" s="1378"/>
      <c r="R295" s="1378" t="s">
        <v>1389</v>
      </c>
      <c r="S295" s="1378" t="s">
        <v>1389</v>
      </c>
      <c r="T295" s="1383" t="s">
        <v>1389</v>
      </c>
      <c r="U295" s="121"/>
      <c r="V295" s="121"/>
      <c r="W295" s="750"/>
      <c r="X295" s="1384" t="s">
        <v>1389</v>
      </c>
      <c r="Y295" s="1384" t="s">
        <v>1389</v>
      </c>
      <c r="Z295" s="1384" t="s">
        <v>1389</v>
      </c>
      <c r="AA295" s="1538" t="s">
        <v>1389</v>
      </c>
      <c r="AB295" s="1538" t="s">
        <v>1389</v>
      </c>
      <c r="AC295" s="1538" t="s">
        <v>1389</v>
      </c>
      <c r="AD295" s="1538" t="s">
        <v>1389</v>
      </c>
      <c r="AE295" s="1538" t="s">
        <v>1389</v>
      </c>
      <c r="AF295" s="1541" t="s">
        <v>1389</v>
      </c>
      <c r="AG295" s="121" t="s">
        <v>878</v>
      </c>
      <c r="AH295" s="131" t="s">
        <v>792</v>
      </c>
      <c r="AI295" s="121" t="s">
        <v>878</v>
      </c>
      <c r="AJ295" s="131" t="s">
        <v>792</v>
      </c>
    </row>
    <row r="296" spans="1:37" ht="15.75">
      <c r="A296" s="1373" t="s">
        <v>258</v>
      </c>
      <c r="B296" s="1374" t="s">
        <v>806</v>
      </c>
      <c r="C296" s="1420" t="s">
        <v>1450</v>
      </c>
      <c r="D296" s="1420" t="s">
        <v>1450</v>
      </c>
      <c r="E296" s="1420" t="s">
        <v>1450</v>
      </c>
      <c r="F296" s="1376" t="s">
        <v>1450</v>
      </c>
      <c r="G296" s="1376" t="s">
        <v>1450</v>
      </c>
      <c r="H296" s="1376" t="s">
        <v>1450</v>
      </c>
      <c r="I296" s="1376" t="s">
        <v>1450</v>
      </c>
      <c r="J296" s="1376" t="s">
        <v>1450</v>
      </c>
      <c r="K296" s="1376" t="s">
        <v>1450</v>
      </c>
      <c r="L296" s="1388">
        <v>0.33329999999999999</v>
      </c>
      <c r="M296" s="1388">
        <v>0.33329999999999999</v>
      </c>
      <c r="N296" s="1388">
        <v>1</v>
      </c>
      <c r="O296" s="1377">
        <v>1</v>
      </c>
      <c r="P296" s="1377">
        <v>1</v>
      </c>
      <c r="Q296" s="1378">
        <v>1</v>
      </c>
      <c r="R296" s="1379" t="s">
        <v>791</v>
      </c>
      <c r="S296" s="1378">
        <v>1</v>
      </c>
      <c r="T296" s="1383">
        <v>1</v>
      </c>
      <c r="U296" s="121" t="s">
        <v>2343</v>
      </c>
      <c r="V296" s="121" t="s">
        <v>1691</v>
      </c>
      <c r="W296" s="750" t="s">
        <v>2323</v>
      </c>
      <c r="X296" s="1392" t="s">
        <v>791</v>
      </c>
      <c r="Y296" s="1392" t="s">
        <v>791</v>
      </c>
      <c r="Z296" s="1389">
        <v>0.5</v>
      </c>
      <c r="AA296" s="1044">
        <v>3</v>
      </c>
      <c r="AB296" s="1044">
        <v>3</v>
      </c>
      <c r="AC296" s="1045">
        <v>1</v>
      </c>
      <c r="AD296" s="1045">
        <v>0.33329999999999999</v>
      </c>
      <c r="AE296" s="1045">
        <v>0.66669999999999996</v>
      </c>
      <c r="AF296" s="1046">
        <v>1</v>
      </c>
      <c r="AG296" s="121" t="s">
        <v>791</v>
      </c>
      <c r="AH296" s="121" t="s">
        <v>791</v>
      </c>
      <c r="AI296" s="121" t="s">
        <v>791</v>
      </c>
      <c r="AJ296" s="121" t="s">
        <v>791</v>
      </c>
    </row>
    <row r="297" spans="1:37" ht="15.75">
      <c r="A297" s="1373" t="s">
        <v>260</v>
      </c>
      <c r="B297" s="1374" t="s">
        <v>807</v>
      </c>
      <c r="C297" s="1418" t="s">
        <v>791</v>
      </c>
      <c r="D297" s="1418" t="s">
        <v>791</v>
      </c>
      <c r="E297" s="1418" t="s">
        <v>2342</v>
      </c>
      <c r="F297" s="1411" t="s">
        <v>1333</v>
      </c>
      <c r="G297" s="1411" t="s">
        <v>1333</v>
      </c>
      <c r="H297" s="1411" t="s">
        <v>2358</v>
      </c>
      <c r="I297" s="1411" t="s">
        <v>1691</v>
      </c>
      <c r="J297" s="1375" t="s">
        <v>1691</v>
      </c>
      <c r="K297" s="1411" t="s">
        <v>2318</v>
      </c>
      <c r="L297" s="1388">
        <v>0.25</v>
      </c>
      <c r="M297" s="1388">
        <v>0.75</v>
      </c>
      <c r="N297" s="1388">
        <v>0.75</v>
      </c>
      <c r="O297" s="1377">
        <v>4</v>
      </c>
      <c r="P297" s="1377">
        <v>4</v>
      </c>
      <c r="Q297" s="1378">
        <v>1</v>
      </c>
      <c r="R297" s="1378">
        <v>0.25</v>
      </c>
      <c r="S297" s="1378">
        <v>0.75</v>
      </c>
      <c r="T297" s="1383">
        <v>0.75</v>
      </c>
      <c r="U297" s="121" t="s">
        <v>1691</v>
      </c>
      <c r="V297" s="121" t="s">
        <v>1691</v>
      </c>
      <c r="W297" s="750" t="s">
        <v>2318</v>
      </c>
      <c r="X297" s="1392" t="s">
        <v>791</v>
      </c>
      <c r="Y297" s="1392" t="s">
        <v>791</v>
      </c>
      <c r="Z297" s="1389">
        <v>0.5</v>
      </c>
      <c r="AA297" s="1044">
        <v>7</v>
      </c>
      <c r="AB297" s="1044">
        <v>6</v>
      </c>
      <c r="AC297" s="1045">
        <v>0.85709999999999997</v>
      </c>
      <c r="AD297" s="1045">
        <v>0.33329999999999999</v>
      </c>
      <c r="AE297" s="1045">
        <v>0.5</v>
      </c>
      <c r="AF297" s="1046">
        <v>0.66669999999999996</v>
      </c>
      <c r="AG297" s="121" t="s">
        <v>791</v>
      </c>
      <c r="AH297" s="121" t="s">
        <v>791</v>
      </c>
      <c r="AI297" s="121" t="s">
        <v>878</v>
      </c>
      <c r="AJ297" s="131" t="s">
        <v>792</v>
      </c>
    </row>
    <row r="298" spans="1:37" ht="15.75">
      <c r="A298" s="1373" t="s">
        <v>262</v>
      </c>
      <c r="B298" s="1374" t="s">
        <v>808</v>
      </c>
      <c r="C298" s="1418" t="s">
        <v>791</v>
      </c>
      <c r="D298" s="1418" t="s">
        <v>2318</v>
      </c>
      <c r="E298" s="1418" t="s">
        <v>2318</v>
      </c>
      <c r="F298" s="1411" t="s">
        <v>1333</v>
      </c>
      <c r="G298" s="1411" t="s">
        <v>2358</v>
      </c>
      <c r="H298" s="1411" t="s">
        <v>2358</v>
      </c>
      <c r="I298" s="1411" t="s">
        <v>2358</v>
      </c>
      <c r="J298" s="1375" t="s">
        <v>2358</v>
      </c>
      <c r="K298" s="1411" t="s">
        <v>2318</v>
      </c>
      <c r="L298" s="1376" t="s">
        <v>1450</v>
      </c>
      <c r="M298" s="1376" t="s">
        <v>1450</v>
      </c>
      <c r="N298" s="1376" t="s">
        <v>1450</v>
      </c>
      <c r="O298" s="1377">
        <v>1</v>
      </c>
      <c r="P298" s="1377">
        <v>1</v>
      </c>
      <c r="Q298" s="1378">
        <v>1</v>
      </c>
      <c r="R298" s="1379" t="s">
        <v>791</v>
      </c>
      <c r="S298" s="1379" t="s">
        <v>791</v>
      </c>
      <c r="T298" s="1380" t="s">
        <v>791</v>
      </c>
      <c r="U298" s="121"/>
      <c r="V298" s="121"/>
      <c r="W298" s="750"/>
      <c r="X298" s="1376" t="s">
        <v>791</v>
      </c>
      <c r="Y298" s="1376" t="s">
        <v>791</v>
      </c>
      <c r="Z298" s="1376" t="s">
        <v>791</v>
      </c>
      <c r="AA298" s="1044">
        <v>1</v>
      </c>
      <c r="AB298" s="1044">
        <v>1</v>
      </c>
      <c r="AC298" s="1045">
        <v>1</v>
      </c>
      <c r="AD298" s="1045">
        <v>1</v>
      </c>
      <c r="AE298" s="1045">
        <v>1</v>
      </c>
      <c r="AF298" s="1046">
        <v>1</v>
      </c>
      <c r="AG298" s="121" t="s">
        <v>791</v>
      </c>
      <c r="AH298" s="121" t="s">
        <v>792</v>
      </c>
      <c r="AI298" s="121" t="s">
        <v>792</v>
      </c>
      <c r="AJ298" s="131" t="s">
        <v>792</v>
      </c>
    </row>
    <row r="299" spans="1:37" ht="15.75">
      <c r="A299" s="1373" t="s">
        <v>264</v>
      </c>
      <c r="B299" s="1374" t="s">
        <v>809</v>
      </c>
      <c r="C299" s="1418" t="s">
        <v>3203</v>
      </c>
      <c r="D299" s="1418" t="s">
        <v>2356</v>
      </c>
      <c r="E299" s="1418" t="s">
        <v>3156</v>
      </c>
      <c r="F299" s="1411" t="s">
        <v>2358</v>
      </c>
      <c r="G299" s="1411" t="s">
        <v>2341</v>
      </c>
      <c r="H299" s="1411" t="s">
        <v>2336</v>
      </c>
      <c r="I299" s="1411" t="s">
        <v>1766</v>
      </c>
      <c r="J299" s="1375" t="s">
        <v>1766</v>
      </c>
      <c r="K299" s="1411" t="s">
        <v>2318</v>
      </c>
      <c r="L299" s="1376" t="s">
        <v>791</v>
      </c>
      <c r="M299" s="1376" t="s">
        <v>791</v>
      </c>
      <c r="N299" s="1376" t="s">
        <v>791</v>
      </c>
      <c r="O299" s="1377">
        <v>10</v>
      </c>
      <c r="P299" s="1377">
        <v>10</v>
      </c>
      <c r="Q299" s="1378">
        <v>1</v>
      </c>
      <c r="R299" s="1378">
        <v>0.3</v>
      </c>
      <c r="S299" s="1378">
        <v>0.6</v>
      </c>
      <c r="T299" s="1383">
        <v>0.8</v>
      </c>
      <c r="U299" s="121" t="s">
        <v>2336</v>
      </c>
      <c r="V299" s="121" t="s">
        <v>2336</v>
      </c>
      <c r="W299" s="750" t="s">
        <v>2318</v>
      </c>
      <c r="X299" s="1389">
        <v>0.22222222222222221</v>
      </c>
      <c r="Y299" s="1389">
        <v>0.77777777777777779</v>
      </c>
      <c r="Z299" s="1389">
        <v>0.88888888888888884</v>
      </c>
      <c r="AA299" s="1044">
        <v>7</v>
      </c>
      <c r="AB299" s="1044">
        <v>6</v>
      </c>
      <c r="AC299" s="1045">
        <v>0.85709999999999997</v>
      </c>
      <c r="AD299" s="1045">
        <v>0.16669999999999999</v>
      </c>
      <c r="AE299" s="1045">
        <v>0.83330000000000004</v>
      </c>
      <c r="AF299" s="1046">
        <v>1</v>
      </c>
      <c r="AG299" s="131" t="s">
        <v>878</v>
      </c>
      <c r="AH299" s="131" t="s">
        <v>792</v>
      </c>
      <c r="AI299" s="121" t="s">
        <v>792</v>
      </c>
      <c r="AJ299" s="131" t="s">
        <v>792</v>
      </c>
    </row>
    <row r="300" spans="1:37" ht="15.75">
      <c r="A300" s="1373" t="s">
        <v>118</v>
      </c>
      <c r="B300" s="1374" t="s">
        <v>810</v>
      </c>
      <c r="C300" s="1420" t="s">
        <v>1450</v>
      </c>
      <c r="D300" s="1420" t="s">
        <v>1450</v>
      </c>
      <c r="E300" s="1420" t="s">
        <v>1450</v>
      </c>
      <c r="F300" s="1376" t="s">
        <v>1450</v>
      </c>
      <c r="G300" s="1376" t="s">
        <v>1450</v>
      </c>
      <c r="H300" s="1376" t="s">
        <v>1450</v>
      </c>
      <c r="I300" s="1376" t="s">
        <v>1450</v>
      </c>
      <c r="J300" s="1376" t="s">
        <v>1450</v>
      </c>
      <c r="K300" s="1376" t="s">
        <v>1450</v>
      </c>
      <c r="L300" s="1376" t="s">
        <v>791</v>
      </c>
      <c r="M300" s="1388">
        <v>1</v>
      </c>
      <c r="N300" s="1388">
        <v>1</v>
      </c>
      <c r="O300" s="1377">
        <v>1</v>
      </c>
      <c r="P300" s="1377">
        <v>1</v>
      </c>
      <c r="Q300" s="1378">
        <v>1</v>
      </c>
      <c r="R300" s="1379" t="s">
        <v>791</v>
      </c>
      <c r="S300" s="1378">
        <v>1</v>
      </c>
      <c r="T300" s="1383">
        <v>1</v>
      </c>
      <c r="U300" s="121" t="s">
        <v>2358</v>
      </c>
      <c r="V300" s="121" t="s">
        <v>2358</v>
      </c>
      <c r="W300" s="750" t="s">
        <v>2318</v>
      </c>
      <c r="X300" s="1392" t="s">
        <v>791</v>
      </c>
      <c r="Y300" s="1392" t="s">
        <v>791</v>
      </c>
      <c r="Z300" s="1392" t="s">
        <v>791</v>
      </c>
      <c r="AA300" s="1044">
        <v>1</v>
      </c>
      <c r="AB300" s="1044">
        <v>0</v>
      </c>
      <c r="AC300" s="1045">
        <v>0</v>
      </c>
      <c r="AD300" s="1044" t="s">
        <v>791</v>
      </c>
      <c r="AE300" s="1044" t="s">
        <v>791</v>
      </c>
      <c r="AF300" s="1047" t="s">
        <v>791</v>
      </c>
      <c r="AG300" s="121" t="s">
        <v>791</v>
      </c>
      <c r="AH300" s="121" t="s">
        <v>791</v>
      </c>
      <c r="AI300" s="121" t="s">
        <v>791</v>
      </c>
      <c r="AJ300" s="121" t="s">
        <v>791</v>
      </c>
    </row>
    <row r="301" spans="1:37" ht="15.75">
      <c r="A301" s="1373" t="s">
        <v>120</v>
      </c>
      <c r="B301" s="1374" t="s">
        <v>811</v>
      </c>
      <c r="C301" s="1419" t="s">
        <v>1389</v>
      </c>
      <c r="D301" s="1419" t="s">
        <v>1389</v>
      </c>
      <c r="E301" s="1419" t="s">
        <v>1389</v>
      </c>
      <c r="F301" s="1381" t="s">
        <v>1389</v>
      </c>
      <c r="G301" s="1381" t="s">
        <v>1389</v>
      </c>
      <c r="H301" s="1381" t="s">
        <v>1389</v>
      </c>
      <c r="I301" s="1381" t="s">
        <v>1389</v>
      </c>
      <c r="J301" s="1381" t="s">
        <v>1389</v>
      </c>
      <c r="K301" s="1381" t="s">
        <v>1389</v>
      </c>
      <c r="L301" s="1381" t="s">
        <v>1389</v>
      </c>
      <c r="M301" s="1381" t="s">
        <v>1389</v>
      </c>
      <c r="N301" s="1381" t="s">
        <v>1389</v>
      </c>
      <c r="O301" s="1377"/>
      <c r="P301" s="1377"/>
      <c r="Q301" s="1378"/>
      <c r="R301" s="1379" t="s">
        <v>1389</v>
      </c>
      <c r="S301" s="1378" t="s">
        <v>1389</v>
      </c>
      <c r="T301" s="1383" t="s">
        <v>1389</v>
      </c>
      <c r="U301" s="121"/>
      <c r="V301" s="121"/>
      <c r="W301" s="750"/>
      <c r="X301" s="1391" t="s">
        <v>1389</v>
      </c>
      <c r="Y301" s="1384" t="s">
        <v>1389</v>
      </c>
      <c r="Z301" s="1384" t="s">
        <v>1389</v>
      </c>
      <c r="AA301" s="1538" t="s">
        <v>1389</v>
      </c>
      <c r="AB301" s="1538" t="s">
        <v>1389</v>
      </c>
      <c r="AC301" s="1538" t="s">
        <v>1389</v>
      </c>
      <c r="AD301" s="1538" t="s">
        <v>1389</v>
      </c>
      <c r="AE301" s="1538" t="s">
        <v>1389</v>
      </c>
      <c r="AF301" s="1541" t="s">
        <v>1389</v>
      </c>
      <c r="AG301" s="121" t="s">
        <v>791</v>
      </c>
      <c r="AH301" s="1418" t="s">
        <v>791</v>
      </c>
      <c r="AI301" s="1418" t="s">
        <v>791</v>
      </c>
      <c r="AJ301" s="121" t="s">
        <v>791</v>
      </c>
      <c r="AK301" s="1045"/>
    </row>
    <row r="302" spans="1:37" s="43" customFormat="1" ht="15.75">
      <c r="A302" s="1935" t="s">
        <v>122</v>
      </c>
      <c r="B302" s="1936" t="s">
        <v>812</v>
      </c>
      <c r="C302" s="1418" t="s">
        <v>791</v>
      </c>
      <c r="D302" s="1418" t="s">
        <v>3102</v>
      </c>
      <c r="E302" s="1418" t="s">
        <v>3102</v>
      </c>
      <c r="F302" s="1411" t="s">
        <v>1333</v>
      </c>
      <c r="G302" s="1411" t="s">
        <v>2337</v>
      </c>
      <c r="H302" s="1411" t="s">
        <v>2337</v>
      </c>
      <c r="I302" s="1411" t="s">
        <v>1761</v>
      </c>
      <c r="J302" s="1375" t="s">
        <v>2341</v>
      </c>
      <c r="K302" s="1411" t="s">
        <v>2400</v>
      </c>
      <c r="L302" s="1938">
        <v>0.3846</v>
      </c>
      <c r="M302" s="1938">
        <v>0.76919999999999999</v>
      </c>
      <c r="N302" s="1938">
        <v>0.92310000000000003</v>
      </c>
      <c r="O302" s="1940">
        <v>17</v>
      </c>
      <c r="P302" s="1940">
        <v>13</v>
      </c>
      <c r="Q302" s="1938">
        <v>0.76470000000000005</v>
      </c>
      <c r="R302" s="1938">
        <v>0.30769999999999997</v>
      </c>
      <c r="S302" s="1938">
        <v>0.76919999999999999</v>
      </c>
      <c r="T302" s="1938">
        <v>0.84619999999999995</v>
      </c>
      <c r="U302" s="43" t="s">
        <v>1761</v>
      </c>
      <c r="V302" s="43" t="s">
        <v>2337</v>
      </c>
      <c r="W302" s="1405" t="s">
        <v>2410</v>
      </c>
      <c r="X302" s="1400">
        <v>0.14285714285714285</v>
      </c>
      <c r="Y302" s="1400">
        <v>0.7142857142857143</v>
      </c>
      <c r="Z302" s="1401">
        <v>0.7142857142857143</v>
      </c>
      <c r="AA302" s="1044">
        <v>19</v>
      </c>
      <c r="AB302" s="1044">
        <v>13</v>
      </c>
      <c r="AC302" s="1045">
        <v>0.68420000000000003</v>
      </c>
      <c r="AD302" s="1044" t="s">
        <v>791</v>
      </c>
      <c r="AE302" s="1045">
        <v>0.84619999999999995</v>
      </c>
      <c r="AF302" s="1046">
        <v>0.92310000000000003</v>
      </c>
      <c r="AG302" s="121" t="s">
        <v>791</v>
      </c>
      <c r="AH302" s="131" t="s">
        <v>792</v>
      </c>
      <c r="AI302" s="121" t="s">
        <v>792</v>
      </c>
      <c r="AJ302" s="131" t="s">
        <v>792</v>
      </c>
    </row>
    <row r="303" spans="1:37" s="43" customFormat="1" ht="15.75">
      <c r="A303" s="1935" t="s">
        <v>124</v>
      </c>
      <c r="B303" s="1936" t="s">
        <v>813</v>
      </c>
      <c r="C303" s="1418" t="s">
        <v>3278</v>
      </c>
      <c r="D303" s="1418" t="s">
        <v>3279</v>
      </c>
      <c r="E303" s="1418" t="s">
        <v>3280</v>
      </c>
      <c r="F303" s="1411" t="s">
        <v>2336</v>
      </c>
      <c r="G303" s="1411" t="s">
        <v>1857</v>
      </c>
      <c r="H303" s="1411" t="s">
        <v>2325</v>
      </c>
      <c r="I303" s="1411" t="s">
        <v>2427</v>
      </c>
      <c r="J303" s="1375" t="s">
        <v>3395</v>
      </c>
      <c r="K303" s="1411" t="s">
        <v>3346</v>
      </c>
      <c r="L303" s="1938">
        <v>0.26319999999999999</v>
      </c>
      <c r="M303" s="1938">
        <v>0.52629999999999999</v>
      </c>
      <c r="N303" s="1938">
        <v>0.68420000000000003</v>
      </c>
      <c r="O303" s="1940">
        <v>127</v>
      </c>
      <c r="P303" s="1940">
        <v>64</v>
      </c>
      <c r="Q303" s="1938">
        <v>0.50390000000000001</v>
      </c>
      <c r="R303" s="1938">
        <v>6.25E-2</v>
      </c>
      <c r="S303" s="1938">
        <v>0.40629999999999999</v>
      </c>
      <c r="T303" s="1938">
        <v>0.5</v>
      </c>
      <c r="U303" s="43" t="s">
        <v>1582</v>
      </c>
      <c r="V303" s="43" t="s">
        <v>2349</v>
      </c>
      <c r="W303" s="1405" t="s">
        <v>2338</v>
      </c>
      <c r="X303" s="1389">
        <v>5.1948051948051951E-2</v>
      </c>
      <c r="Y303" s="1389">
        <v>0.23376623376623376</v>
      </c>
      <c r="Z303" s="1389">
        <v>0.44155844155844154</v>
      </c>
      <c r="AA303" s="1044">
        <v>94</v>
      </c>
      <c r="AB303" s="1044">
        <v>76</v>
      </c>
      <c r="AC303" s="1045">
        <v>0.8085</v>
      </c>
      <c r="AD303" s="1045">
        <v>0.13159999999999999</v>
      </c>
      <c r="AE303" s="1045">
        <v>0.43419999999999997</v>
      </c>
      <c r="AF303" s="1046">
        <v>0.57889999999999997</v>
      </c>
      <c r="AG303" s="121" t="s">
        <v>878</v>
      </c>
      <c r="AH303" s="121" t="s">
        <v>878</v>
      </c>
      <c r="AI303" s="121" t="s">
        <v>792</v>
      </c>
      <c r="AJ303" s="131" t="s">
        <v>792</v>
      </c>
    </row>
    <row r="304" spans="1:37" s="43" customFormat="1" ht="15.75">
      <c r="A304" s="1935" t="s">
        <v>126</v>
      </c>
      <c r="B304" s="1936" t="s">
        <v>814</v>
      </c>
      <c r="C304" s="1418" t="s">
        <v>3210</v>
      </c>
      <c r="D304" s="1418" t="s">
        <v>3265</v>
      </c>
      <c r="E304" s="1418" t="s">
        <v>3266</v>
      </c>
      <c r="F304" s="1411" t="s">
        <v>2343</v>
      </c>
      <c r="G304" s="1411" t="s">
        <v>1773</v>
      </c>
      <c r="H304" s="1411" t="s">
        <v>1310</v>
      </c>
      <c r="I304" s="1411" t="s">
        <v>1896</v>
      </c>
      <c r="J304" s="1375" t="s">
        <v>1845</v>
      </c>
      <c r="K304" s="1411" t="s">
        <v>2329</v>
      </c>
      <c r="L304" s="1938">
        <v>0.23530000000000001</v>
      </c>
      <c r="M304" s="1938">
        <v>0.35289999999999999</v>
      </c>
      <c r="N304" s="1938">
        <v>0.58819999999999995</v>
      </c>
      <c r="O304" s="1940">
        <v>40</v>
      </c>
      <c r="P304" s="1940">
        <v>34</v>
      </c>
      <c r="Q304" s="1938">
        <v>0.85</v>
      </c>
      <c r="R304" s="1938">
        <v>0.17649999999999999</v>
      </c>
      <c r="S304" s="1938">
        <v>0.5</v>
      </c>
      <c r="T304" s="1938">
        <v>0.61760000000000004</v>
      </c>
      <c r="U304" s="43" t="s">
        <v>1894</v>
      </c>
      <c r="V304" s="43" t="s">
        <v>1860</v>
      </c>
      <c r="W304" s="1405" t="s">
        <v>2465</v>
      </c>
      <c r="X304" s="1389">
        <v>0.16129032258064516</v>
      </c>
      <c r="Y304" s="1389">
        <v>0.35483870967741937</v>
      </c>
      <c r="Z304" s="1389">
        <v>0.4838709677419355</v>
      </c>
      <c r="AA304" s="1044">
        <v>32</v>
      </c>
      <c r="AB304" s="1044">
        <v>22</v>
      </c>
      <c r="AC304" s="1045">
        <v>0.6875</v>
      </c>
      <c r="AD304" s="1045">
        <v>0.18179999999999999</v>
      </c>
      <c r="AE304" s="1045">
        <v>0.45450000000000002</v>
      </c>
      <c r="AF304" s="1046">
        <v>0.63639999999999997</v>
      </c>
      <c r="AG304" s="121" t="s">
        <v>878</v>
      </c>
      <c r="AH304" s="121" t="s">
        <v>878</v>
      </c>
      <c r="AI304" s="121" t="s">
        <v>878</v>
      </c>
      <c r="AJ304" s="131" t="s">
        <v>792</v>
      </c>
    </row>
    <row r="305" spans="1:36" s="43" customFormat="1" ht="15.75">
      <c r="A305" s="1935" t="s">
        <v>347</v>
      </c>
      <c r="B305" s="1936" t="s">
        <v>815</v>
      </c>
      <c r="C305" s="1418" t="s">
        <v>3135</v>
      </c>
      <c r="D305" s="1418" t="s">
        <v>2318</v>
      </c>
      <c r="E305" s="1418" t="s">
        <v>2318</v>
      </c>
      <c r="F305" s="1411" t="s">
        <v>2358</v>
      </c>
      <c r="G305" s="1411" t="s">
        <v>2337</v>
      </c>
      <c r="H305" s="1411" t="s">
        <v>2337</v>
      </c>
      <c r="I305" s="1411" t="s">
        <v>2341</v>
      </c>
      <c r="J305" s="1375" t="s">
        <v>2337</v>
      </c>
      <c r="K305" s="1411" t="s">
        <v>3102</v>
      </c>
      <c r="L305" s="1938">
        <v>0.23080000000000001</v>
      </c>
      <c r="M305" s="1938">
        <v>0.76919999999999999</v>
      </c>
      <c r="N305" s="1938">
        <v>0.84619999999999995</v>
      </c>
      <c r="O305" s="1940">
        <v>11</v>
      </c>
      <c r="P305" s="1940">
        <v>11</v>
      </c>
      <c r="Q305" s="1938">
        <v>1</v>
      </c>
      <c r="R305" s="1938">
        <v>0.45450000000000002</v>
      </c>
      <c r="S305" s="1938">
        <v>0.63639999999999997</v>
      </c>
      <c r="T305" s="1938">
        <v>0.81820000000000004</v>
      </c>
      <c r="U305" s="43" t="s">
        <v>2336</v>
      </c>
      <c r="V305" s="43" t="s">
        <v>2336</v>
      </c>
      <c r="W305" s="1405" t="s">
        <v>2318</v>
      </c>
      <c r="X305" s="1400">
        <v>0.1111111111111111</v>
      </c>
      <c r="Y305" s="1400">
        <v>0.66666666666666663</v>
      </c>
      <c r="Z305" s="1401">
        <v>0.88888888888888884</v>
      </c>
      <c r="AA305" s="1044">
        <v>11</v>
      </c>
      <c r="AB305" s="1044">
        <v>8</v>
      </c>
      <c r="AC305" s="1045">
        <v>0.72729999999999995</v>
      </c>
      <c r="AD305" s="1045">
        <v>0.25</v>
      </c>
      <c r="AE305" s="1045">
        <v>0.75</v>
      </c>
      <c r="AF305" s="1046">
        <v>0.875</v>
      </c>
      <c r="AG305" s="121" t="s">
        <v>878</v>
      </c>
      <c r="AH305" s="121" t="s">
        <v>792</v>
      </c>
      <c r="AI305" s="121" t="s">
        <v>792</v>
      </c>
      <c r="AJ305" s="131" t="s">
        <v>792</v>
      </c>
    </row>
    <row r="306" spans="1:36" s="43" customFormat="1">
      <c r="A306" s="320"/>
      <c r="B306" s="1356"/>
      <c r="W306" s="1406"/>
      <c r="X306" s="1406"/>
      <c r="Y306" s="1406"/>
    </row>
    <row r="307" spans="1:36" s="43" customFormat="1">
      <c r="A307" s="320"/>
      <c r="B307" s="1356"/>
      <c r="F307" s="42"/>
      <c r="G307" s="42"/>
      <c r="H307" s="42"/>
      <c r="N307" s="68"/>
      <c r="O307" s="68"/>
      <c r="P307" s="68"/>
      <c r="Q307" s="68"/>
      <c r="R307" s="68"/>
      <c r="S307" s="68"/>
      <c r="W307" s="1406"/>
      <c r="X307" s="1406"/>
      <c r="Y307" s="1406"/>
    </row>
    <row r="308" spans="1:36" s="43" customFormat="1">
      <c r="A308" s="320" t="s">
        <v>2358</v>
      </c>
      <c r="B308" s="1356">
        <v>2</v>
      </c>
      <c r="C308" s="320" t="s">
        <v>2343</v>
      </c>
      <c r="D308" s="1356">
        <v>4</v>
      </c>
      <c r="E308" s="320" t="s">
        <v>2345</v>
      </c>
      <c r="F308" s="1356">
        <v>6</v>
      </c>
      <c r="G308" s="320" t="s">
        <v>2337</v>
      </c>
      <c r="H308" s="1356">
        <v>8</v>
      </c>
      <c r="I308" s="320" t="s">
        <v>2336</v>
      </c>
      <c r="J308" s="1356">
        <v>10</v>
      </c>
      <c r="K308" s="1356">
        <v>11</v>
      </c>
      <c r="L308" s="1356">
        <v>12</v>
      </c>
      <c r="M308" s="320" t="s">
        <v>1773</v>
      </c>
      <c r="N308" s="1356">
        <v>14</v>
      </c>
      <c r="O308" s="1356">
        <v>15</v>
      </c>
      <c r="P308" s="320" t="s">
        <v>1796</v>
      </c>
      <c r="Q308" s="1356">
        <v>17</v>
      </c>
      <c r="R308" s="1356">
        <v>18</v>
      </c>
      <c r="S308" s="320" t="s">
        <v>1816</v>
      </c>
      <c r="T308" s="1356">
        <v>20</v>
      </c>
      <c r="U308" s="1356">
        <v>21</v>
      </c>
      <c r="V308" s="320" t="s">
        <v>1831</v>
      </c>
      <c r="W308" s="1356">
        <v>23</v>
      </c>
      <c r="X308" s="1357">
        <v>0.24</v>
      </c>
      <c r="Y308" s="320" t="s">
        <v>1840</v>
      </c>
      <c r="Z308" s="1356">
        <v>26</v>
      </c>
      <c r="AA308" s="1358">
        <v>27</v>
      </c>
      <c r="AB308" s="320" t="s">
        <v>1852</v>
      </c>
      <c r="AC308" s="1356">
        <v>29</v>
      </c>
      <c r="AD308" s="1359">
        <v>0.3</v>
      </c>
      <c r="AE308" s="320" t="s">
        <v>1860</v>
      </c>
      <c r="AF308" s="1356">
        <v>32</v>
      </c>
      <c r="AG308" s="43">
        <v>33</v>
      </c>
      <c r="AH308" s="388" t="s">
        <v>1306</v>
      </c>
      <c r="AI308" s="43">
        <v>35</v>
      </c>
    </row>
    <row r="309" spans="1:36" s="43" customFormat="1">
      <c r="A309" s="320"/>
      <c r="B309" s="1356"/>
      <c r="F309" s="42"/>
      <c r="G309" s="42"/>
      <c r="H309" s="42"/>
      <c r="N309" s="68"/>
      <c r="O309" s="68"/>
      <c r="P309" s="68"/>
      <c r="Q309" s="68"/>
      <c r="R309" s="68"/>
      <c r="S309" s="68"/>
      <c r="W309" s="1406"/>
      <c r="X309" s="1406"/>
      <c r="Y309" s="1406"/>
    </row>
    <row r="310" spans="1:36" s="43" customFormat="1">
      <c r="A310" s="320"/>
      <c r="B310" s="1356"/>
      <c r="F310" s="42"/>
      <c r="G310" s="42"/>
      <c r="H310" s="42"/>
      <c r="N310" s="68"/>
      <c r="O310" s="68"/>
      <c r="P310" s="68"/>
      <c r="Q310" s="68"/>
      <c r="R310" s="68"/>
      <c r="S310" s="68"/>
      <c r="W310" s="1406"/>
      <c r="X310" s="1406"/>
      <c r="Y310" s="1406"/>
    </row>
    <row r="311" spans="1:36" s="43" customFormat="1">
      <c r="A311" s="320"/>
      <c r="B311" s="1356"/>
      <c r="F311" s="42"/>
      <c r="G311" s="42"/>
      <c r="H311" s="42"/>
      <c r="N311" s="68"/>
      <c r="O311" s="68"/>
      <c r="P311" s="68"/>
      <c r="Q311" s="68"/>
      <c r="R311" s="68"/>
      <c r="S311" s="68"/>
      <c r="W311" s="1406"/>
      <c r="X311" s="1406"/>
      <c r="Y311" s="1406"/>
    </row>
    <row r="312" spans="1:36" s="43" customFormat="1">
      <c r="A312" s="320"/>
      <c r="B312" s="1356"/>
      <c r="F312" s="42"/>
      <c r="G312" s="42"/>
      <c r="H312" s="42"/>
      <c r="N312" s="68"/>
      <c r="O312" s="68"/>
      <c r="P312" s="68"/>
      <c r="Q312" s="68"/>
      <c r="R312" s="68"/>
      <c r="S312" s="68"/>
      <c r="W312" s="1406"/>
      <c r="X312" s="1406"/>
      <c r="Y312" s="1406"/>
    </row>
    <row r="313" spans="1:36" s="43" customFormat="1">
      <c r="A313" s="320"/>
      <c r="B313" s="1356"/>
      <c r="F313" s="42"/>
      <c r="G313" s="42"/>
      <c r="H313" s="42"/>
      <c r="N313" s="68"/>
      <c r="O313" s="68"/>
      <c r="P313" s="68"/>
      <c r="Q313" s="68"/>
      <c r="R313" s="68"/>
      <c r="S313" s="68"/>
      <c r="W313" s="1406"/>
      <c r="X313" s="1406"/>
      <c r="Y313" s="1406"/>
    </row>
    <row r="314" spans="1:36" s="43" customFormat="1">
      <c r="A314" s="320"/>
      <c r="B314" s="1356"/>
      <c r="F314" s="42"/>
      <c r="G314" s="42"/>
      <c r="H314" s="42"/>
      <c r="N314" s="68"/>
      <c r="O314" s="68"/>
      <c r="P314" s="68"/>
      <c r="Q314" s="68"/>
      <c r="R314" s="68"/>
      <c r="S314" s="68"/>
      <c r="W314" s="1406"/>
      <c r="X314" s="1406"/>
      <c r="Y314" s="1406"/>
    </row>
    <row r="315" spans="1:36" s="43" customFormat="1">
      <c r="A315" s="320"/>
      <c r="B315" s="1356"/>
      <c r="F315" s="42"/>
      <c r="G315" s="42"/>
      <c r="H315" s="42"/>
      <c r="N315" s="68"/>
      <c r="O315" s="68"/>
      <c r="P315" s="68"/>
      <c r="Q315" s="68"/>
      <c r="R315" s="68"/>
      <c r="S315" s="68"/>
      <c r="W315" s="1406"/>
      <c r="X315" s="1406"/>
      <c r="Y315" s="1406"/>
    </row>
    <row r="316" spans="1:36" s="43" customFormat="1">
      <c r="A316" s="320"/>
      <c r="B316" s="1356"/>
      <c r="F316" s="42"/>
      <c r="G316" s="42"/>
      <c r="H316" s="42"/>
      <c r="N316" s="68"/>
      <c r="O316" s="68"/>
      <c r="P316" s="68"/>
      <c r="Q316" s="68"/>
      <c r="R316" s="68"/>
      <c r="S316" s="68"/>
      <c r="W316" s="1406"/>
      <c r="X316" s="1406"/>
      <c r="Y316" s="1406"/>
    </row>
    <row r="317" spans="1:36" s="43" customFormat="1">
      <c r="A317" s="320"/>
      <c r="B317" s="1356"/>
      <c r="F317" s="42"/>
      <c r="G317" s="42"/>
      <c r="H317" s="42"/>
      <c r="N317" s="68"/>
      <c r="O317" s="68"/>
      <c r="P317" s="68"/>
      <c r="Q317" s="68"/>
      <c r="R317" s="68"/>
      <c r="S317" s="68"/>
      <c r="W317" s="1406"/>
      <c r="X317" s="1406"/>
      <c r="Y317" s="1406"/>
    </row>
    <row r="318" spans="1:36" s="43" customFormat="1">
      <c r="A318" s="320"/>
      <c r="B318" s="1356"/>
      <c r="F318" s="42"/>
      <c r="G318" s="42"/>
      <c r="H318" s="42"/>
      <c r="N318" s="68"/>
      <c r="O318" s="68"/>
      <c r="P318" s="68"/>
      <c r="Q318" s="68"/>
      <c r="R318" s="68"/>
      <c r="S318" s="68"/>
      <c r="W318" s="1406"/>
      <c r="X318" s="1406"/>
      <c r="Y318" s="1406"/>
    </row>
    <row r="319" spans="1:36" s="43" customFormat="1">
      <c r="A319" s="320"/>
      <c r="B319" s="1356"/>
      <c r="F319" s="42"/>
      <c r="G319" s="42"/>
      <c r="H319" s="42"/>
      <c r="N319" s="68"/>
      <c r="O319" s="68"/>
      <c r="P319" s="68"/>
      <c r="Q319" s="68"/>
      <c r="R319" s="68"/>
      <c r="S319" s="68"/>
      <c r="W319" s="1406"/>
      <c r="X319" s="1406"/>
      <c r="Y319" s="1406"/>
    </row>
    <row r="320" spans="1:36" s="43" customFormat="1">
      <c r="A320" s="320"/>
      <c r="B320" s="1356"/>
      <c r="F320" s="42"/>
      <c r="G320" s="42"/>
      <c r="H320" s="42"/>
      <c r="N320" s="68"/>
      <c r="O320" s="68"/>
      <c r="P320" s="68"/>
      <c r="Q320" s="68"/>
      <c r="R320" s="68"/>
      <c r="S320" s="68"/>
      <c r="W320" s="1406"/>
      <c r="X320" s="1406"/>
      <c r="Y320" s="1406"/>
    </row>
    <row r="321" spans="1:25" s="43" customFormat="1">
      <c r="A321" s="320"/>
      <c r="B321" s="1356"/>
      <c r="F321" s="42"/>
      <c r="G321" s="42"/>
      <c r="H321" s="42"/>
      <c r="N321" s="68"/>
      <c r="O321" s="68"/>
      <c r="P321" s="68"/>
      <c r="Q321" s="68"/>
      <c r="R321" s="68"/>
      <c r="S321" s="68"/>
      <c r="W321" s="1406"/>
      <c r="X321" s="1406"/>
      <c r="Y321" s="1406"/>
    </row>
    <row r="322" spans="1:25" s="43" customFormat="1">
      <c r="A322" s="320"/>
      <c r="B322" s="1356"/>
      <c r="F322" s="42"/>
      <c r="G322" s="42"/>
      <c r="H322" s="42"/>
      <c r="N322" s="68"/>
      <c r="O322" s="68"/>
      <c r="P322" s="68"/>
      <c r="Q322" s="68"/>
      <c r="R322" s="68"/>
      <c r="S322" s="68"/>
      <c r="W322" s="1406"/>
      <c r="X322" s="1406"/>
      <c r="Y322" s="1406"/>
    </row>
    <row r="323" spans="1:25" s="43" customFormat="1">
      <c r="A323" s="320"/>
      <c r="B323" s="1356"/>
      <c r="F323" s="42"/>
      <c r="G323" s="42"/>
      <c r="H323" s="42"/>
      <c r="N323" s="68"/>
      <c r="O323" s="68"/>
      <c r="P323" s="68"/>
      <c r="Q323" s="68"/>
      <c r="R323" s="68"/>
      <c r="S323" s="68"/>
      <c r="W323" s="1406"/>
      <c r="X323" s="1406"/>
      <c r="Y323" s="1406"/>
    </row>
    <row r="324" spans="1:25" s="43" customFormat="1">
      <c r="A324" s="320"/>
      <c r="B324" s="1356"/>
      <c r="F324" s="42"/>
      <c r="G324" s="42"/>
      <c r="H324" s="42"/>
      <c r="N324" s="68"/>
      <c r="O324" s="68"/>
      <c r="P324" s="68"/>
      <c r="Q324" s="68"/>
      <c r="R324" s="68"/>
      <c r="S324" s="68"/>
      <c r="W324" s="1406"/>
      <c r="X324" s="1406"/>
      <c r="Y324" s="1406"/>
    </row>
    <row r="325" spans="1:25" s="43" customFormat="1">
      <c r="A325" s="320"/>
      <c r="B325" s="1356"/>
      <c r="F325" s="42"/>
      <c r="G325" s="42"/>
      <c r="H325" s="42"/>
      <c r="N325" s="68"/>
      <c r="O325" s="68"/>
      <c r="P325" s="68"/>
      <c r="Q325" s="68"/>
      <c r="R325" s="68"/>
      <c r="S325" s="68"/>
      <c r="W325" s="1406"/>
      <c r="X325" s="1406"/>
      <c r="Y325" s="1406"/>
    </row>
    <row r="326" spans="1:25" s="43" customFormat="1">
      <c r="A326" s="320"/>
      <c r="B326" s="1356"/>
      <c r="F326" s="42"/>
      <c r="G326" s="42"/>
      <c r="H326" s="42"/>
      <c r="N326" s="68"/>
      <c r="O326" s="68"/>
      <c r="P326" s="68"/>
      <c r="Q326" s="68"/>
      <c r="R326" s="68"/>
      <c r="S326" s="68"/>
      <c r="W326" s="1406"/>
      <c r="X326" s="1406"/>
      <c r="Y326" s="1406"/>
    </row>
    <row r="327" spans="1:25" s="43" customFormat="1">
      <c r="A327" s="320"/>
      <c r="B327" s="1356"/>
      <c r="F327" s="42"/>
      <c r="G327" s="42"/>
      <c r="H327" s="42"/>
      <c r="N327" s="68"/>
      <c r="O327" s="68"/>
      <c r="P327" s="68"/>
      <c r="Q327" s="68"/>
      <c r="R327" s="68"/>
      <c r="S327" s="68"/>
      <c r="W327" s="1406"/>
      <c r="X327" s="1406"/>
      <c r="Y327" s="1406"/>
    </row>
    <row r="328" spans="1:25" s="43" customFormat="1">
      <c r="A328" s="320"/>
      <c r="B328" s="1356"/>
      <c r="F328" s="42"/>
      <c r="G328" s="42"/>
      <c r="H328" s="42"/>
      <c r="N328" s="68"/>
      <c r="O328" s="68"/>
      <c r="P328" s="68"/>
      <c r="Q328" s="68"/>
      <c r="R328" s="68"/>
      <c r="S328" s="68"/>
      <c r="W328" s="1406"/>
      <c r="X328" s="1406"/>
      <c r="Y328" s="1406"/>
    </row>
    <row r="329" spans="1:25" s="43" customFormat="1">
      <c r="A329" s="320"/>
      <c r="B329" s="1356"/>
      <c r="F329" s="42"/>
      <c r="G329" s="42"/>
      <c r="H329" s="42"/>
      <c r="N329" s="68"/>
      <c r="O329" s="68"/>
      <c r="P329" s="68"/>
      <c r="Q329" s="68"/>
      <c r="R329" s="68"/>
      <c r="S329" s="68"/>
      <c r="W329" s="1406"/>
      <c r="X329" s="1406"/>
      <c r="Y329" s="1406"/>
    </row>
    <row r="330" spans="1:25" s="43" customFormat="1">
      <c r="A330" s="320"/>
      <c r="B330" s="1356"/>
      <c r="F330" s="42"/>
      <c r="G330" s="42"/>
      <c r="H330" s="42"/>
      <c r="N330" s="68"/>
      <c r="O330" s="68"/>
      <c r="P330" s="68"/>
      <c r="Q330" s="68"/>
      <c r="R330" s="68"/>
      <c r="S330" s="68"/>
      <c r="W330" s="1406"/>
      <c r="X330" s="1406"/>
      <c r="Y330" s="1406"/>
    </row>
    <row r="331" spans="1:25" s="43" customFormat="1">
      <c r="A331" s="320"/>
      <c r="B331" s="1356"/>
      <c r="F331" s="42"/>
      <c r="G331" s="42"/>
      <c r="H331" s="42"/>
      <c r="N331" s="68"/>
      <c r="O331" s="68"/>
      <c r="P331" s="68"/>
      <c r="Q331" s="68"/>
      <c r="R331" s="68"/>
      <c r="S331" s="68"/>
      <c r="W331" s="1406"/>
      <c r="X331" s="1406"/>
      <c r="Y331" s="1406"/>
    </row>
    <row r="332" spans="1:25" s="43" customFormat="1">
      <c r="A332" s="320"/>
      <c r="B332" s="1356"/>
      <c r="F332" s="42"/>
      <c r="G332" s="42"/>
      <c r="H332" s="42"/>
      <c r="N332" s="68"/>
      <c r="O332" s="68"/>
      <c r="P332" s="68"/>
      <c r="Q332" s="68"/>
      <c r="R332" s="68"/>
      <c r="S332" s="68"/>
      <c r="W332" s="1406"/>
      <c r="X332" s="1406"/>
      <c r="Y332" s="1406"/>
    </row>
    <row r="333" spans="1:25" s="43" customFormat="1">
      <c r="A333" s="320"/>
      <c r="B333" s="1356"/>
      <c r="F333" s="42"/>
      <c r="G333" s="42"/>
      <c r="H333" s="42"/>
      <c r="N333" s="68"/>
      <c r="O333" s="68"/>
      <c r="P333" s="68"/>
      <c r="Q333" s="68"/>
      <c r="R333" s="68"/>
      <c r="S333" s="68"/>
      <c r="W333" s="1406"/>
      <c r="X333" s="1406"/>
      <c r="Y333" s="1406"/>
    </row>
    <row r="334" spans="1:25" s="43" customFormat="1">
      <c r="A334" s="320"/>
      <c r="B334" s="1356"/>
      <c r="F334" s="42"/>
      <c r="G334" s="42"/>
      <c r="H334" s="42"/>
      <c r="N334" s="68"/>
      <c r="O334" s="68"/>
      <c r="P334" s="68"/>
      <c r="Q334" s="68"/>
      <c r="R334" s="68"/>
      <c r="S334" s="68"/>
      <c r="W334" s="1406"/>
      <c r="X334" s="1406"/>
      <c r="Y334" s="1406"/>
    </row>
    <row r="335" spans="1:25" s="43" customFormat="1">
      <c r="A335" s="320"/>
      <c r="B335" s="1356"/>
      <c r="F335" s="42"/>
      <c r="G335" s="42"/>
      <c r="H335" s="42"/>
      <c r="N335" s="68"/>
      <c r="O335" s="68"/>
      <c r="P335" s="68"/>
      <c r="Q335" s="68"/>
      <c r="R335" s="68"/>
      <c r="S335" s="68"/>
      <c r="W335" s="1406"/>
      <c r="X335" s="1406"/>
      <c r="Y335" s="1406"/>
    </row>
    <row r="336" spans="1:25" s="43" customFormat="1">
      <c r="A336" s="320"/>
      <c r="B336" s="1356"/>
      <c r="F336" s="42"/>
      <c r="G336" s="42"/>
      <c r="H336" s="42"/>
      <c r="N336" s="68"/>
      <c r="O336" s="68"/>
      <c r="P336" s="68"/>
      <c r="Q336" s="68"/>
      <c r="R336" s="68"/>
      <c r="S336" s="68"/>
      <c r="W336" s="1406"/>
      <c r="X336" s="1406"/>
      <c r="Y336" s="1406"/>
    </row>
    <row r="337" spans="1:25" s="43" customFormat="1">
      <c r="A337" s="320"/>
      <c r="B337" s="1356"/>
      <c r="F337" s="42"/>
      <c r="G337" s="42"/>
      <c r="H337" s="42"/>
      <c r="N337" s="68"/>
      <c r="O337" s="68"/>
      <c r="P337" s="68"/>
      <c r="Q337" s="68"/>
      <c r="R337" s="68"/>
      <c r="S337" s="68"/>
      <c r="W337" s="1406"/>
      <c r="X337" s="1406"/>
      <c r="Y337" s="1406"/>
    </row>
    <row r="338" spans="1:25" s="43" customFormat="1">
      <c r="A338" s="320"/>
      <c r="B338" s="1356"/>
      <c r="F338" s="42"/>
      <c r="G338" s="42"/>
      <c r="H338" s="42"/>
      <c r="N338" s="68"/>
      <c r="O338" s="68"/>
      <c r="P338" s="68"/>
      <c r="Q338" s="68"/>
      <c r="R338" s="68"/>
      <c r="S338" s="68"/>
      <c r="W338" s="1406"/>
      <c r="X338" s="1406"/>
      <c r="Y338" s="1406"/>
    </row>
    <row r="339" spans="1:25" s="43" customFormat="1">
      <c r="A339" s="320"/>
      <c r="B339" s="1356"/>
      <c r="F339" s="42"/>
      <c r="G339" s="42"/>
      <c r="H339" s="42"/>
      <c r="N339" s="68"/>
      <c r="O339" s="68"/>
      <c r="P339" s="68"/>
      <c r="Q339" s="68"/>
      <c r="R339" s="68"/>
      <c r="S339" s="68"/>
      <c r="W339" s="1406"/>
      <c r="X339" s="1406"/>
      <c r="Y339" s="1406"/>
    </row>
    <row r="340" spans="1:25" s="43" customFormat="1">
      <c r="A340" s="320"/>
      <c r="B340" s="1356"/>
      <c r="F340" s="42"/>
      <c r="G340" s="42"/>
      <c r="H340" s="42"/>
      <c r="N340" s="68"/>
      <c r="O340" s="68"/>
      <c r="P340" s="68"/>
      <c r="Q340" s="68"/>
      <c r="R340" s="68"/>
      <c r="S340" s="68"/>
      <c r="W340" s="1406"/>
      <c r="X340" s="1406"/>
      <c r="Y340" s="1406"/>
    </row>
    <row r="341" spans="1:25" s="43" customFormat="1">
      <c r="A341" s="320"/>
      <c r="B341" s="1356"/>
      <c r="F341" s="42"/>
      <c r="G341" s="42"/>
      <c r="H341" s="42"/>
      <c r="N341" s="68"/>
      <c r="O341" s="68"/>
      <c r="P341" s="68"/>
      <c r="Q341" s="68"/>
      <c r="R341" s="68"/>
      <c r="S341" s="68"/>
      <c r="W341" s="1406"/>
      <c r="X341" s="1406"/>
      <c r="Y341" s="1406"/>
    </row>
    <row r="342" spans="1:25" s="43" customFormat="1">
      <c r="A342" s="320"/>
      <c r="B342" s="1356"/>
      <c r="F342" s="42"/>
      <c r="G342" s="42"/>
      <c r="H342" s="42"/>
      <c r="N342" s="68"/>
      <c r="O342" s="68"/>
      <c r="P342" s="68"/>
      <c r="Q342" s="68"/>
      <c r="R342" s="68"/>
      <c r="S342" s="68"/>
      <c r="W342" s="1406"/>
      <c r="X342" s="1406"/>
      <c r="Y342" s="1406"/>
    </row>
    <row r="343" spans="1:25" s="43" customFormat="1">
      <c r="A343" s="320"/>
      <c r="B343" s="1356"/>
      <c r="F343" s="42"/>
      <c r="G343" s="42"/>
      <c r="H343" s="42"/>
      <c r="N343" s="68"/>
      <c r="O343" s="68"/>
      <c r="P343" s="68"/>
      <c r="Q343" s="68"/>
      <c r="R343" s="68"/>
      <c r="S343" s="68"/>
      <c r="W343" s="1406"/>
      <c r="X343" s="1406"/>
      <c r="Y343" s="1406"/>
    </row>
    <row r="344" spans="1:25" s="43" customFormat="1">
      <c r="A344" s="320"/>
      <c r="B344" s="1356"/>
      <c r="F344" s="42"/>
      <c r="G344" s="42"/>
      <c r="H344" s="42"/>
      <c r="N344" s="68"/>
      <c r="O344" s="68"/>
      <c r="P344" s="68"/>
      <c r="Q344" s="68"/>
      <c r="R344" s="68"/>
      <c r="S344" s="68"/>
      <c r="W344" s="1406"/>
      <c r="X344" s="1406"/>
      <c r="Y344" s="1406"/>
    </row>
    <row r="345" spans="1:25" s="43" customFormat="1">
      <c r="A345" s="320"/>
      <c r="B345" s="1356"/>
      <c r="F345" s="42"/>
      <c r="G345" s="42"/>
      <c r="H345" s="42"/>
      <c r="N345" s="68"/>
      <c r="O345" s="68"/>
      <c r="P345" s="68"/>
      <c r="Q345" s="68"/>
      <c r="R345" s="68"/>
      <c r="S345" s="68"/>
      <c r="W345" s="1406"/>
      <c r="X345" s="1406"/>
      <c r="Y345" s="1406"/>
    </row>
    <row r="346" spans="1:25" s="43" customFormat="1">
      <c r="A346" s="320"/>
      <c r="B346" s="1356"/>
      <c r="F346" s="42"/>
      <c r="G346" s="42"/>
      <c r="H346" s="42"/>
      <c r="N346" s="68"/>
      <c r="O346" s="68"/>
      <c r="P346" s="68"/>
      <c r="Q346" s="68"/>
      <c r="R346" s="68"/>
      <c r="S346" s="68"/>
      <c r="W346" s="1406"/>
      <c r="X346" s="1406"/>
      <c r="Y346" s="1406"/>
    </row>
    <row r="347" spans="1:25" s="43" customFormat="1">
      <c r="A347" s="320"/>
      <c r="B347" s="1356"/>
      <c r="F347" s="42"/>
      <c r="G347" s="42"/>
      <c r="H347" s="42"/>
      <c r="N347" s="68"/>
      <c r="O347" s="68"/>
      <c r="P347" s="68"/>
      <c r="Q347" s="68"/>
      <c r="R347" s="68"/>
      <c r="S347" s="68"/>
      <c r="W347" s="1406"/>
      <c r="X347" s="1406"/>
      <c r="Y347" s="1406"/>
    </row>
    <row r="348" spans="1:25" s="43" customFormat="1">
      <c r="A348" s="320"/>
      <c r="B348" s="1356"/>
      <c r="F348" s="42"/>
      <c r="G348" s="42"/>
      <c r="H348" s="42"/>
      <c r="N348" s="68"/>
      <c r="O348" s="68"/>
      <c r="P348" s="68"/>
      <c r="Q348" s="68"/>
      <c r="R348" s="68"/>
      <c r="S348" s="68"/>
      <c r="W348" s="1406"/>
      <c r="X348" s="1406"/>
      <c r="Y348" s="1406"/>
    </row>
    <row r="349" spans="1:25" s="43" customFormat="1">
      <c r="A349" s="320"/>
      <c r="B349" s="1356"/>
      <c r="F349" s="42"/>
      <c r="G349" s="42"/>
      <c r="H349" s="42"/>
      <c r="N349" s="68"/>
      <c r="O349" s="68"/>
      <c r="P349" s="68"/>
      <c r="Q349" s="68"/>
      <c r="R349" s="68"/>
      <c r="S349" s="68"/>
      <c r="W349" s="1406"/>
      <c r="X349" s="1406"/>
      <c r="Y349" s="1406"/>
    </row>
    <row r="350" spans="1:25" s="43" customFormat="1">
      <c r="A350" s="320"/>
      <c r="B350" s="1356"/>
      <c r="F350" s="42"/>
      <c r="G350" s="42"/>
      <c r="H350" s="42"/>
      <c r="N350" s="68"/>
      <c r="O350" s="68"/>
      <c r="P350" s="68"/>
      <c r="Q350" s="68"/>
      <c r="R350" s="68"/>
      <c r="S350" s="68"/>
      <c r="W350" s="1406"/>
      <c r="X350" s="1406"/>
      <c r="Y350" s="1406"/>
    </row>
    <row r="351" spans="1:25" s="43" customFormat="1">
      <c r="A351" s="320"/>
      <c r="B351" s="1356"/>
      <c r="F351" s="42"/>
      <c r="G351" s="42"/>
      <c r="H351" s="42"/>
      <c r="N351" s="68"/>
      <c r="O351" s="68"/>
      <c r="P351" s="68"/>
      <c r="Q351" s="68"/>
      <c r="R351" s="68"/>
      <c r="S351" s="68"/>
      <c r="W351" s="1406"/>
      <c r="X351" s="1406"/>
      <c r="Y351" s="1406"/>
    </row>
    <row r="352" spans="1:25" s="43" customFormat="1">
      <c r="A352" s="320"/>
      <c r="B352" s="1356"/>
      <c r="F352" s="42"/>
      <c r="G352" s="42"/>
      <c r="H352" s="42"/>
      <c r="N352" s="68"/>
      <c r="O352" s="68"/>
      <c r="P352" s="68"/>
      <c r="Q352" s="68"/>
      <c r="R352" s="68"/>
      <c r="S352" s="68"/>
      <c r="W352" s="1406"/>
      <c r="X352" s="1406"/>
      <c r="Y352" s="1406"/>
    </row>
    <row r="353" spans="1:25" s="43" customFormat="1">
      <c r="A353" s="320"/>
      <c r="B353" s="1356"/>
      <c r="F353" s="42"/>
      <c r="G353" s="42"/>
      <c r="H353" s="42"/>
      <c r="N353" s="68"/>
      <c r="O353" s="68"/>
      <c r="P353" s="68"/>
      <c r="Q353" s="68"/>
      <c r="R353" s="68"/>
      <c r="S353" s="68"/>
      <c r="W353" s="1406"/>
      <c r="X353" s="1406"/>
      <c r="Y353" s="1406"/>
    </row>
    <row r="354" spans="1:25" s="43" customFormat="1">
      <c r="A354" s="320"/>
      <c r="B354" s="1356"/>
      <c r="F354" s="42"/>
      <c r="G354" s="42"/>
      <c r="H354" s="42"/>
      <c r="N354" s="68"/>
      <c r="O354" s="68"/>
      <c r="P354" s="68"/>
      <c r="Q354" s="68"/>
      <c r="R354" s="68"/>
      <c r="S354" s="68"/>
      <c r="W354" s="1406"/>
      <c r="X354" s="1406"/>
      <c r="Y354" s="1406"/>
    </row>
    <row r="355" spans="1:25" s="43" customFormat="1">
      <c r="A355" s="320"/>
      <c r="B355" s="1356"/>
      <c r="F355" s="42"/>
      <c r="G355" s="42"/>
      <c r="H355" s="42"/>
      <c r="N355" s="68"/>
      <c r="O355" s="68"/>
      <c r="P355" s="68"/>
      <c r="Q355" s="68"/>
      <c r="R355" s="68"/>
      <c r="S355" s="68"/>
      <c r="W355" s="1406"/>
      <c r="X355" s="1406"/>
      <c r="Y355" s="1406"/>
    </row>
    <row r="356" spans="1:25" s="43" customFormat="1">
      <c r="A356" s="320"/>
      <c r="B356" s="1356"/>
      <c r="F356" s="42"/>
      <c r="G356" s="42"/>
      <c r="H356" s="42"/>
      <c r="N356" s="68"/>
      <c r="O356" s="68"/>
      <c r="P356" s="68"/>
      <c r="Q356" s="68"/>
      <c r="R356" s="68"/>
      <c r="S356" s="68"/>
      <c r="W356" s="1406"/>
      <c r="X356" s="1406"/>
      <c r="Y356" s="1406"/>
    </row>
    <row r="357" spans="1:25" s="43" customFormat="1">
      <c r="A357" s="320"/>
      <c r="B357" s="1356"/>
      <c r="F357" s="42"/>
      <c r="G357" s="42"/>
      <c r="H357" s="42"/>
      <c r="N357" s="68"/>
      <c r="O357" s="68"/>
      <c r="P357" s="68"/>
      <c r="Q357" s="68"/>
      <c r="R357" s="68"/>
      <c r="S357" s="68"/>
      <c r="W357" s="1406"/>
      <c r="X357" s="1406"/>
      <c r="Y357" s="1406"/>
    </row>
    <row r="358" spans="1:25" s="43" customFormat="1">
      <c r="A358" s="320"/>
      <c r="B358" s="1356"/>
      <c r="F358" s="42"/>
      <c r="G358" s="42"/>
      <c r="H358" s="42"/>
      <c r="N358" s="68"/>
      <c r="O358" s="68"/>
      <c r="P358" s="68"/>
      <c r="Q358" s="68"/>
      <c r="R358" s="68"/>
      <c r="S358" s="68"/>
      <c r="W358" s="1406"/>
      <c r="X358" s="1406"/>
      <c r="Y358" s="1406"/>
    </row>
    <row r="359" spans="1:25" s="43" customFormat="1">
      <c r="A359" s="320"/>
      <c r="B359" s="1356"/>
      <c r="F359" s="42"/>
      <c r="G359" s="42"/>
      <c r="H359" s="42"/>
      <c r="N359" s="68"/>
      <c r="O359" s="68"/>
      <c r="P359" s="68"/>
      <c r="Q359" s="68"/>
      <c r="R359" s="68"/>
      <c r="S359" s="68"/>
      <c r="W359" s="1406"/>
      <c r="X359" s="1406"/>
      <c r="Y359" s="1406"/>
    </row>
    <row r="360" spans="1:25" s="43" customFormat="1">
      <c r="A360" s="320"/>
      <c r="B360" s="1356"/>
      <c r="F360" s="42"/>
      <c r="G360" s="42"/>
      <c r="H360" s="42"/>
      <c r="N360" s="68"/>
      <c r="O360" s="68"/>
      <c r="P360" s="68"/>
      <c r="Q360" s="68"/>
      <c r="R360" s="68"/>
      <c r="S360" s="68"/>
      <c r="W360" s="1406"/>
      <c r="X360" s="1406"/>
      <c r="Y360" s="1406"/>
    </row>
    <row r="361" spans="1:25" s="43" customFormat="1">
      <c r="A361" s="320"/>
      <c r="B361" s="1356"/>
      <c r="F361" s="42"/>
      <c r="G361" s="42"/>
      <c r="H361" s="42"/>
      <c r="N361" s="68"/>
      <c r="O361" s="68"/>
      <c r="P361" s="68"/>
      <c r="Q361" s="68"/>
      <c r="R361" s="68"/>
      <c r="S361" s="68"/>
      <c r="W361" s="1406"/>
      <c r="X361" s="1406"/>
      <c r="Y361" s="1406"/>
    </row>
    <row r="362" spans="1:25" s="43" customFormat="1">
      <c r="A362" s="320"/>
      <c r="B362" s="1356"/>
      <c r="F362" s="42"/>
      <c r="G362" s="42"/>
      <c r="H362" s="42"/>
      <c r="N362" s="68"/>
      <c r="O362" s="68"/>
      <c r="P362" s="68"/>
      <c r="Q362" s="68"/>
      <c r="R362" s="68"/>
      <c r="S362" s="68"/>
      <c r="W362" s="1406"/>
      <c r="X362" s="1406"/>
      <c r="Y362" s="1406"/>
    </row>
    <row r="363" spans="1:25" s="43" customFormat="1">
      <c r="A363" s="320"/>
      <c r="B363" s="1356"/>
      <c r="F363" s="42"/>
      <c r="G363" s="42"/>
      <c r="H363" s="42"/>
      <c r="N363" s="68"/>
      <c r="O363" s="68"/>
      <c r="P363" s="68"/>
      <c r="Q363" s="68"/>
      <c r="R363" s="68"/>
      <c r="S363" s="68"/>
      <c r="W363" s="1406"/>
      <c r="X363" s="1406"/>
      <c r="Y363" s="1406"/>
    </row>
    <row r="364" spans="1:25" s="43" customFormat="1">
      <c r="A364" s="320"/>
      <c r="B364" s="1356"/>
      <c r="F364" s="42"/>
      <c r="G364" s="42"/>
      <c r="H364" s="42"/>
      <c r="N364" s="68"/>
      <c r="O364" s="68"/>
      <c r="P364" s="68"/>
      <c r="Q364" s="68"/>
      <c r="R364" s="68"/>
      <c r="S364" s="68"/>
      <c r="W364" s="1406"/>
      <c r="X364" s="1406"/>
      <c r="Y364" s="1406"/>
    </row>
    <row r="365" spans="1:25" s="43" customFormat="1">
      <c r="A365" s="320"/>
      <c r="B365" s="1356"/>
      <c r="F365" s="42"/>
      <c r="G365" s="42"/>
      <c r="H365" s="42"/>
      <c r="N365" s="68"/>
      <c r="O365" s="68"/>
      <c r="P365" s="68"/>
      <c r="Q365" s="68"/>
      <c r="R365" s="68"/>
      <c r="S365" s="68"/>
      <c r="W365" s="1406"/>
      <c r="X365" s="1406"/>
      <c r="Y365" s="1406"/>
    </row>
    <row r="366" spans="1:25" s="43" customFormat="1">
      <c r="A366" s="320"/>
      <c r="B366" s="1356"/>
      <c r="F366" s="42"/>
      <c r="G366" s="42"/>
      <c r="H366" s="42"/>
      <c r="N366" s="68"/>
      <c r="O366" s="68"/>
      <c r="P366" s="68"/>
      <c r="Q366" s="68"/>
      <c r="R366" s="68"/>
      <c r="S366" s="68"/>
      <c r="W366" s="1406"/>
      <c r="X366" s="1406"/>
      <c r="Y366" s="1406"/>
    </row>
    <row r="367" spans="1:25" s="43" customFormat="1">
      <c r="A367" s="320"/>
      <c r="B367" s="1356"/>
      <c r="F367" s="42"/>
      <c r="G367" s="42"/>
      <c r="H367" s="42"/>
      <c r="N367" s="68"/>
      <c r="O367" s="68"/>
      <c r="P367" s="68"/>
      <c r="Q367" s="68"/>
      <c r="R367" s="68"/>
      <c r="S367" s="68"/>
      <c r="W367" s="1406"/>
      <c r="X367" s="1406"/>
      <c r="Y367" s="1406"/>
    </row>
    <row r="368" spans="1:25" s="43" customFormat="1">
      <c r="A368" s="320"/>
      <c r="B368" s="1356"/>
      <c r="F368" s="42"/>
      <c r="G368" s="42"/>
      <c r="H368" s="42"/>
      <c r="N368" s="68"/>
      <c r="O368" s="68"/>
      <c r="P368" s="68"/>
      <c r="Q368" s="68"/>
      <c r="R368" s="68"/>
      <c r="S368" s="68"/>
      <c r="W368" s="1406"/>
      <c r="X368" s="1406"/>
      <c r="Y368" s="1406"/>
    </row>
    <row r="369" spans="1:25" s="43" customFormat="1">
      <c r="A369" s="320"/>
      <c r="B369" s="1356"/>
      <c r="F369" s="42"/>
      <c r="G369" s="42"/>
      <c r="H369" s="42"/>
      <c r="N369" s="68"/>
      <c r="O369" s="68"/>
      <c r="P369" s="68"/>
      <c r="Q369" s="68"/>
      <c r="R369" s="68"/>
      <c r="S369" s="68"/>
      <c r="W369" s="1406"/>
      <c r="X369" s="1406"/>
      <c r="Y369" s="1406"/>
    </row>
    <row r="370" spans="1:25" s="43" customFormat="1">
      <c r="A370" s="320"/>
      <c r="B370" s="1356"/>
      <c r="F370" s="42"/>
      <c r="G370" s="42"/>
      <c r="H370" s="42"/>
      <c r="N370" s="68"/>
      <c r="O370" s="68"/>
      <c r="P370" s="68"/>
      <c r="Q370" s="68"/>
      <c r="R370" s="68"/>
      <c r="S370" s="68"/>
      <c r="W370" s="1406"/>
      <c r="X370" s="1406"/>
      <c r="Y370" s="1406"/>
    </row>
    <row r="371" spans="1:25" s="43" customFormat="1">
      <c r="A371" s="320"/>
      <c r="B371" s="1356"/>
      <c r="F371" s="42"/>
      <c r="G371" s="42"/>
      <c r="H371" s="42"/>
      <c r="N371" s="68"/>
      <c r="O371" s="68"/>
      <c r="P371" s="68"/>
      <c r="Q371" s="68"/>
      <c r="R371" s="68"/>
      <c r="S371" s="68"/>
      <c r="W371" s="1406"/>
      <c r="X371" s="1406"/>
      <c r="Y371" s="1406"/>
    </row>
    <row r="372" spans="1:25" s="43" customFormat="1">
      <c r="A372" s="320"/>
      <c r="B372" s="1356"/>
      <c r="F372" s="42"/>
      <c r="G372" s="42"/>
      <c r="H372" s="42"/>
      <c r="N372" s="68"/>
      <c r="O372" s="68"/>
      <c r="P372" s="68"/>
      <c r="Q372" s="68"/>
      <c r="R372" s="68"/>
      <c r="S372" s="68"/>
      <c r="W372" s="1406"/>
      <c r="X372" s="1406"/>
      <c r="Y372" s="1406"/>
    </row>
    <row r="373" spans="1:25" s="43" customFormat="1">
      <c r="A373" s="320"/>
      <c r="B373" s="1356"/>
      <c r="F373" s="42"/>
      <c r="G373" s="42"/>
      <c r="H373" s="42"/>
      <c r="N373" s="68"/>
      <c r="O373" s="68"/>
      <c r="P373" s="68"/>
      <c r="Q373" s="68"/>
      <c r="R373" s="68"/>
      <c r="S373" s="68"/>
      <c r="W373" s="1406"/>
      <c r="X373" s="1406"/>
      <c r="Y373" s="1406"/>
    </row>
    <row r="374" spans="1:25" s="43" customFormat="1">
      <c r="A374" s="320"/>
      <c r="B374" s="1356"/>
      <c r="F374" s="42"/>
      <c r="G374" s="42"/>
      <c r="H374" s="42"/>
      <c r="N374" s="68"/>
      <c r="O374" s="68"/>
      <c r="P374" s="68"/>
      <c r="Q374" s="68"/>
      <c r="R374" s="68"/>
      <c r="S374" s="68"/>
      <c r="W374" s="1406"/>
      <c r="X374" s="1406"/>
      <c r="Y374" s="1406"/>
    </row>
    <row r="375" spans="1:25" s="43" customFormat="1">
      <c r="A375" s="320"/>
      <c r="B375" s="1356"/>
      <c r="F375" s="42"/>
      <c r="G375" s="42"/>
      <c r="H375" s="42"/>
      <c r="N375" s="68"/>
      <c r="O375" s="68"/>
      <c r="P375" s="68"/>
      <c r="Q375" s="68"/>
      <c r="R375" s="68"/>
      <c r="S375" s="68"/>
      <c r="W375" s="1406"/>
      <c r="X375" s="1406"/>
      <c r="Y375" s="1406"/>
    </row>
    <row r="376" spans="1:25" s="43" customFormat="1">
      <c r="A376" s="320"/>
      <c r="B376" s="1356"/>
      <c r="F376" s="42"/>
      <c r="G376" s="42"/>
      <c r="H376" s="42"/>
      <c r="N376" s="68"/>
      <c r="O376" s="68"/>
      <c r="P376" s="68"/>
      <c r="Q376" s="68"/>
      <c r="R376" s="68"/>
      <c r="S376" s="68"/>
      <c r="W376" s="1406"/>
      <c r="X376" s="1406"/>
      <c r="Y376" s="1406"/>
    </row>
    <row r="377" spans="1:25" s="43" customFormat="1">
      <c r="A377" s="320"/>
      <c r="B377" s="1356"/>
      <c r="F377" s="42"/>
      <c r="G377" s="42"/>
      <c r="H377" s="42"/>
      <c r="N377" s="68"/>
      <c r="O377" s="68"/>
      <c r="P377" s="68"/>
      <c r="Q377" s="68"/>
      <c r="R377" s="68"/>
      <c r="S377" s="68"/>
      <c r="W377" s="1406"/>
      <c r="X377" s="1406"/>
      <c r="Y377" s="1406"/>
    </row>
    <row r="378" spans="1:25" s="43" customFormat="1">
      <c r="A378" s="320"/>
      <c r="B378" s="1356"/>
      <c r="F378" s="42"/>
      <c r="G378" s="42"/>
      <c r="H378" s="42"/>
      <c r="N378" s="68"/>
      <c r="O378" s="68"/>
      <c r="P378" s="68"/>
      <c r="Q378" s="68"/>
      <c r="R378" s="68"/>
      <c r="S378" s="68"/>
      <c r="W378" s="1406"/>
      <c r="X378" s="1406"/>
      <c r="Y378" s="1406"/>
    </row>
    <row r="379" spans="1:25" s="43" customFormat="1">
      <c r="A379" s="320"/>
      <c r="B379" s="1356"/>
      <c r="F379" s="42"/>
      <c r="G379" s="42"/>
      <c r="H379" s="42"/>
      <c r="N379" s="68"/>
      <c r="O379" s="68"/>
      <c r="P379" s="68"/>
      <c r="Q379" s="68"/>
      <c r="R379" s="68"/>
      <c r="S379" s="68"/>
      <c r="W379" s="1406"/>
      <c r="X379" s="1406"/>
      <c r="Y379" s="1406"/>
    </row>
    <row r="380" spans="1:25" s="43" customFormat="1">
      <c r="A380" s="320"/>
      <c r="B380" s="1356"/>
      <c r="F380" s="42"/>
      <c r="G380" s="42"/>
      <c r="H380" s="42"/>
      <c r="N380" s="68"/>
      <c r="O380" s="68"/>
      <c r="P380" s="68"/>
      <c r="Q380" s="68"/>
      <c r="R380" s="68"/>
      <c r="S380" s="68"/>
      <c r="W380" s="1406"/>
      <c r="X380" s="1406"/>
      <c r="Y380" s="1406"/>
    </row>
    <row r="381" spans="1:25" s="43" customFormat="1">
      <c r="A381" s="320"/>
      <c r="B381" s="1356"/>
      <c r="F381" s="42"/>
      <c r="G381" s="42"/>
      <c r="H381" s="42"/>
      <c r="N381" s="68"/>
      <c r="O381" s="68"/>
      <c r="P381" s="68"/>
      <c r="Q381" s="68"/>
      <c r="R381" s="68"/>
      <c r="S381" s="68"/>
      <c r="W381" s="1406"/>
      <c r="X381" s="1406"/>
      <c r="Y381" s="1406"/>
    </row>
    <row r="382" spans="1:25" s="43" customFormat="1">
      <c r="A382" s="320"/>
      <c r="B382" s="1356"/>
      <c r="F382" s="42"/>
      <c r="G382" s="42"/>
      <c r="H382" s="42"/>
      <c r="N382" s="68"/>
      <c r="O382" s="68"/>
      <c r="P382" s="68"/>
      <c r="Q382" s="68"/>
      <c r="R382" s="68"/>
      <c r="S382" s="68"/>
      <c r="W382" s="1406"/>
      <c r="X382" s="1406"/>
      <c r="Y382" s="1406"/>
    </row>
    <row r="383" spans="1:25" s="43" customFormat="1">
      <c r="A383" s="320"/>
      <c r="B383" s="1356"/>
      <c r="F383" s="42"/>
      <c r="G383" s="42"/>
      <c r="H383" s="42"/>
      <c r="N383" s="68"/>
      <c r="O383" s="68"/>
      <c r="P383" s="68"/>
      <c r="Q383" s="68"/>
      <c r="R383" s="68"/>
      <c r="S383" s="68"/>
      <c r="W383" s="1406"/>
      <c r="X383" s="1406"/>
      <c r="Y383" s="1406"/>
    </row>
    <row r="384" spans="1:25" s="43" customFormat="1">
      <c r="A384" s="320"/>
      <c r="B384" s="1356"/>
      <c r="F384" s="42"/>
      <c r="G384" s="42"/>
      <c r="H384" s="42"/>
      <c r="N384" s="68"/>
      <c r="O384" s="68"/>
      <c r="P384" s="68"/>
      <c r="Q384" s="68"/>
      <c r="R384" s="68"/>
      <c r="S384" s="68"/>
      <c r="W384" s="1406"/>
      <c r="X384" s="1406"/>
      <c r="Y384" s="1406"/>
    </row>
    <row r="385" spans="1:25" s="43" customFormat="1">
      <c r="A385" s="320"/>
      <c r="B385" s="1356"/>
      <c r="F385" s="42"/>
      <c r="G385" s="42"/>
      <c r="H385" s="42"/>
      <c r="N385" s="68"/>
      <c r="O385" s="68"/>
      <c r="P385" s="68"/>
      <c r="Q385" s="68"/>
      <c r="R385" s="68"/>
      <c r="S385" s="68"/>
      <c r="W385" s="1406"/>
      <c r="X385" s="1406"/>
      <c r="Y385" s="1406"/>
    </row>
    <row r="386" spans="1:25" s="43" customFormat="1">
      <c r="A386" s="320"/>
      <c r="B386" s="1356"/>
      <c r="F386" s="42"/>
      <c r="G386" s="42"/>
      <c r="H386" s="42"/>
      <c r="N386" s="68"/>
      <c r="O386" s="68"/>
      <c r="P386" s="68"/>
      <c r="Q386" s="68"/>
      <c r="R386" s="68"/>
      <c r="S386" s="68"/>
      <c r="W386" s="1406"/>
      <c r="X386" s="1406"/>
      <c r="Y386" s="1406"/>
    </row>
    <row r="387" spans="1:25" s="43" customFormat="1">
      <c r="A387" s="320"/>
      <c r="B387" s="1356"/>
      <c r="F387" s="42"/>
      <c r="G387" s="42"/>
      <c r="H387" s="42"/>
      <c r="N387" s="68"/>
      <c r="O387" s="68"/>
      <c r="P387" s="68"/>
      <c r="Q387" s="68"/>
      <c r="R387" s="68"/>
      <c r="S387" s="68"/>
      <c r="W387" s="1406"/>
      <c r="X387" s="1406"/>
      <c r="Y387" s="1406"/>
    </row>
    <row r="388" spans="1:25" s="43" customFormat="1">
      <c r="A388" s="320"/>
      <c r="B388" s="1356"/>
      <c r="F388" s="42"/>
      <c r="G388" s="42"/>
      <c r="H388" s="42"/>
      <c r="N388" s="68"/>
      <c r="O388" s="68"/>
      <c r="P388" s="68"/>
      <c r="Q388" s="68"/>
      <c r="R388" s="68"/>
      <c r="S388" s="68"/>
      <c r="W388" s="1406"/>
      <c r="X388" s="1406"/>
      <c r="Y388" s="1406"/>
    </row>
    <row r="389" spans="1:25" s="43" customFormat="1">
      <c r="A389" s="320"/>
      <c r="B389" s="1356"/>
      <c r="F389" s="42"/>
      <c r="G389" s="42"/>
      <c r="H389" s="42"/>
      <c r="N389" s="68"/>
      <c r="O389" s="68"/>
      <c r="P389" s="68"/>
      <c r="Q389" s="68"/>
      <c r="R389" s="68"/>
      <c r="S389" s="68"/>
      <c r="W389" s="1406"/>
      <c r="X389" s="1406"/>
      <c r="Y389" s="1406"/>
    </row>
    <row r="390" spans="1:25" s="43" customFormat="1">
      <c r="A390" s="320"/>
      <c r="B390" s="1356"/>
      <c r="F390" s="42"/>
      <c r="G390" s="42"/>
      <c r="H390" s="42"/>
      <c r="N390" s="68"/>
      <c r="O390" s="68"/>
      <c r="P390" s="68"/>
      <c r="Q390" s="68"/>
      <c r="R390" s="68"/>
      <c r="S390" s="68"/>
      <c r="W390" s="1406"/>
      <c r="X390" s="1406"/>
      <c r="Y390" s="1406"/>
    </row>
    <row r="391" spans="1:25" s="43" customFormat="1">
      <c r="A391" s="320"/>
      <c r="B391" s="1356"/>
      <c r="F391" s="42"/>
      <c r="G391" s="42"/>
      <c r="H391" s="42"/>
      <c r="N391" s="68"/>
      <c r="O391" s="68"/>
      <c r="P391" s="68"/>
      <c r="Q391" s="68"/>
      <c r="R391" s="68"/>
      <c r="S391" s="68"/>
      <c r="W391" s="1406"/>
      <c r="X391" s="1406"/>
      <c r="Y391" s="1406"/>
    </row>
    <row r="392" spans="1:25" s="43" customFormat="1">
      <c r="A392" s="320"/>
      <c r="B392" s="1356"/>
      <c r="F392" s="42"/>
      <c r="G392" s="42"/>
      <c r="H392" s="42"/>
      <c r="N392" s="68"/>
      <c r="O392" s="68"/>
      <c r="P392" s="68"/>
      <c r="Q392" s="68"/>
      <c r="R392" s="68"/>
      <c r="S392" s="68"/>
      <c r="W392" s="1406"/>
      <c r="X392" s="1406"/>
      <c r="Y392" s="1406"/>
    </row>
    <row r="393" spans="1:25" s="43" customFormat="1">
      <c r="A393" s="320"/>
      <c r="B393" s="1356"/>
      <c r="F393" s="42"/>
      <c r="G393" s="42"/>
      <c r="H393" s="42"/>
      <c r="N393" s="68"/>
      <c r="O393" s="68"/>
      <c r="P393" s="68"/>
      <c r="Q393" s="68"/>
      <c r="R393" s="68"/>
      <c r="S393" s="68"/>
      <c r="W393" s="1406"/>
      <c r="X393" s="1406"/>
      <c r="Y393" s="1406"/>
    </row>
    <row r="394" spans="1:25" s="43" customFormat="1">
      <c r="A394" s="320"/>
      <c r="B394" s="1356"/>
      <c r="F394" s="42"/>
      <c r="G394" s="42"/>
      <c r="H394" s="42"/>
      <c r="N394" s="68"/>
      <c r="O394" s="68"/>
      <c r="P394" s="68"/>
      <c r="Q394" s="68"/>
      <c r="R394" s="68"/>
      <c r="S394" s="68"/>
      <c r="W394" s="1406"/>
      <c r="X394" s="1406"/>
      <c r="Y394" s="1406"/>
    </row>
    <row r="395" spans="1:25" s="43" customFormat="1">
      <c r="A395" s="320"/>
      <c r="B395" s="1356"/>
      <c r="F395" s="42"/>
      <c r="G395" s="42"/>
      <c r="H395" s="42"/>
      <c r="N395" s="68"/>
      <c r="O395" s="68"/>
      <c r="P395" s="68"/>
      <c r="Q395" s="68"/>
      <c r="R395" s="68"/>
      <c r="S395" s="68"/>
      <c r="W395" s="1406"/>
      <c r="X395" s="1406"/>
      <c r="Y395" s="1406"/>
    </row>
    <row r="396" spans="1:25" s="43" customFormat="1">
      <c r="A396" s="320"/>
      <c r="B396" s="1356"/>
      <c r="F396" s="42"/>
      <c r="G396" s="42"/>
      <c r="H396" s="42"/>
      <c r="N396" s="68"/>
      <c r="O396" s="68"/>
      <c r="P396" s="68"/>
      <c r="Q396" s="68"/>
      <c r="R396" s="68"/>
      <c r="S396" s="68"/>
      <c r="W396" s="1406"/>
      <c r="X396" s="1406"/>
      <c r="Y396" s="1406"/>
    </row>
    <row r="397" spans="1:25" s="43" customFormat="1">
      <c r="A397" s="320"/>
      <c r="B397" s="1356"/>
      <c r="F397" s="42"/>
      <c r="G397" s="42"/>
      <c r="H397" s="42"/>
      <c r="N397" s="68"/>
      <c r="O397" s="68"/>
      <c r="P397" s="68"/>
      <c r="Q397" s="68"/>
      <c r="R397" s="68"/>
      <c r="S397" s="68"/>
      <c r="W397" s="1406"/>
      <c r="X397" s="1406"/>
      <c r="Y397" s="1406"/>
    </row>
    <row r="398" spans="1:25" s="43" customFormat="1">
      <c r="A398" s="320"/>
      <c r="B398" s="1356"/>
      <c r="F398" s="42"/>
      <c r="G398" s="42"/>
      <c r="H398" s="42"/>
      <c r="N398" s="68"/>
      <c r="O398" s="68"/>
      <c r="P398" s="68"/>
      <c r="Q398" s="68"/>
      <c r="R398" s="68"/>
      <c r="S398" s="68"/>
      <c r="W398" s="1406"/>
      <c r="X398" s="1406"/>
      <c r="Y398" s="1406"/>
    </row>
    <row r="399" spans="1:25" s="43" customFormat="1">
      <c r="A399" s="320"/>
      <c r="B399" s="1356"/>
      <c r="F399" s="42"/>
      <c r="G399" s="42"/>
      <c r="H399" s="42"/>
      <c r="N399" s="68"/>
      <c r="O399" s="68"/>
      <c r="P399" s="68"/>
      <c r="Q399" s="68"/>
      <c r="R399" s="68"/>
      <c r="S399" s="68"/>
      <c r="W399" s="1406"/>
      <c r="X399" s="1406"/>
      <c r="Y399" s="1406"/>
    </row>
    <row r="400" spans="1:25" s="43" customFormat="1">
      <c r="A400" s="320"/>
      <c r="B400" s="1356"/>
      <c r="F400" s="42"/>
      <c r="G400" s="42"/>
      <c r="H400" s="42"/>
      <c r="N400" s="68"/>
      <c r="O400" s="68"/>
      <c r="P400" s="68"/>
      <c r="Q400" s="68"/>
      <c r="R400" s="68"/>
      <c r="S400" s="68"/>
      <c r="W400" s="1406"/>
      <c r="X400" s="1406"/>
      <c r="Y400" s="1406"/>
    </row>
    <row r="401" spans="1:25" s="43" customFormat="1">
      <c r="A401" s="320"/>
      <c r="B401" s="1356"/>
      <c r="F401" s="42"/>
      <c r="G401" s="42"/>
      <c r="H401" s="42"/>
      <c r="N401" s="68"/>
      <c r="O401" s="68"/>
      <c r="P401" s="68"/>
      <c r="Q401" s="68"/>
      <c r="R401" s="68"/>
      <c r="S401" s="68"/>
      <c r="W401" s="1406"/>
      <c r="X401" s="1406"/>
      <c r="Y401" s="1406"/>
    </row>
    <row r="402" spans="1:25" s="43" customFormat="1">
      <c r="A402" s="320"/>
      <c r="B402" s="1356"/>
      <c r="F402" s="42"/>
      <c r="G402" s="42"/>
      <c r="H402" s="42"/>
      <c r="N402" s="68"/>
      <c r="O402" s="68"/>
      <c r="P402" s="68"/>
      <c r="Q402" s="68"/>
      <c r="R402" s="68"/>
      <c r="S402" s="68"/>
      <c r="W402" s="1406"/>
      <c r="X402" s="1406"/>
      <c r="Y402" s="1406"/>
    </row>
    <row r="403" spans="1:25" s="43" customFormat="1">
      <c r="A403" s="320"/>
      <c r="B403" s="1356"/>
      <c r="F403" s="42"/>
      <c r="G403" s="42"/>
      <c r="H403" s="42"/>
      <c r="N403" s="68"/>
      <c r="O403" s="68"/>
      <c r="P403" s="68"/>
      <c r="Q403" s="68"/>
      <c r="R403" s="68"/>
      <c r="S403" s="68"/>
      <c r="W403" s="1406"/>
      <c r="X403" s="1406"/>
      <c r="Y403" s="1406"/>
    </row>
    <row r="404" spans="1:25" s="43" customFormat="1">
      <c r="A404" s="320"/>
      <c r="B404" s="1356"/>
      <c r="F404" s="42"/>
      <c r="G404" s="42"/>
      <c r="H404" s="42"/>
      <c r="N404" s="68"/>
      <c r="O404" s="68"/>
      <c r="P404" s="68"/>
      <c r="Q404" s="68"/>
      <c r="R404" s="68"/>
      <c r="S404" s="68"/>
      <c r="W404" s="1406"/>
      <c r="X404" s="1406"/>
      <c r="Y404" s="1406"/>
    </row>
    <row r="405" spans="1:25" s="43" customFormat="1">
      <c r="A405" s="320"/>
      <c r="B405" s="1356"/>
      <c r="F405" s="42"/>
      <c r="G405" s="42"/>
      <c r="H405" s="42"/>
      <c r="N405" s="68"/>
      <c r="O405" s="68"/>
      <c r="P405" s="68"/>
      <c r="Q405" s="68"/>
      <c r="R405" s="68"/>
      <c r="S405" s="68"/>
      <c r="W405" s="1406"/>
      <c r="X405" s="1406"/>
      <c r="Y405" s="1406"/>
    </row>
    <row r="406" spans="1:25" s="43" customFormat="1">
      <c r="A406" s="320"/>
      <c r="B406" s="1356"/>
      <c r="F406" s="42"/>
      <c r="G406" s="42"/>
      <c r="H406" s="42"/>
      <c r="N406" s="68"/>
      <c r="O406" s="68"/>
      <c r="P406" s="68"/>
      <c r="Q406" s="68"/>
      <c r="R406" s="68"/>
      <c r="S406" s="68"/>
      <c r="W406" s="1406"/>
      <c r="X406" s="1406"/>
      <c r="Y406" s="1406"/>
    </row>
    <row r="407" spans="1:25" s="43" customFormat="1">
      <c r="A407" s="320"/>
      <c r="B407" s="1356"/>
      <c r="F407" s="42"/>
      <c r="G407" s="42"/>
      <c r="H407" s="42"/>
      <c r="N407" s="68"/>
      <c r="O407" s="68"/>
      <c r="P407" s="68"/>
      <c r="Q407" s="68"/>
      <c r="R407" s="68"/>
      <c r="S407" s="68"/>
      <c r="W407" s="1406"/>
      <c r="X407" s="1406"/>
      <c r="Y407" s="1406"/>
    </row>
    <row r="408" spans="1:25" s="43" customFormat="1">
      <c r="A408" s="320"/>
      <c r="B408" s="1356"/>
      <c r="F408" s="42"/>
      <c r="G408" s="42"/>
      <c r="H408" s="42"/>
      <c r="N408" s="68"/>
      <c r="O408" s="68"/>
      <c r="P408" s="68"/>
      <c r="Q408" s="68"/>
      <c r="R408" s="68"/>
      <c r="S408" s="68"/>
      <c r="W408" s="1406"/>
      <c r="X408" s="1406"/>
      <c r="Y408" s="1406"/>
    </row>
    <row r="409" spans="1:25" s="43" customFormat="1">
      <c r="A409" s="320"/>
      <c r="B409" s="1356"/>
      <c r="F409" s="42"/>
      <c r="G409" s="42"/>
      <c r="H409" s="42"/>
      <c r="N409" s="68"/>
      <c r="O409" s="68"/>
      <c r="P409" s="68"/>
      <c r="Q409" s="68"/>
      <c r="R409" s="68"/>
      <c r="S409" s="68"/>
      <c r="W409" s="1406"/>
      <c r="X409" s="1406"/>
      <c r="Y409" s="1406"/>
    </row>
    <row r="410" spans="1:25" s="43" customFormat="1">
      <c r="A410" s="320"/>
      <c r="B410" s="1356"/>
      <c r="F410" s="42"/>
      <c r="G410" s="42"/>
      <c r="H410" s="42"/>
      <c r="N410" s="68"/>
      <c r="O410" s="68"/>
      <c r="P410" s="68"/>
      <c r="Q410" s="68"/>
      <c r="R410" s="68"/>
      <c r="S410" s="68"/>
      <c r="W410" s="1406"/>
      <c r="X410" s="1406"/>
      <c r="Y410" s="1406"/>
    </row>
    <row r="411" spans="1:25" s="43" customFormat="1">
      <c r="A411" s="320"/>
      <c r="B411" s="1356"/>
      <c r="F411" s="42"/>
      <c r="G411" s="42"/>
      <c r="H411" s="42"/>
      <c r="N411" s="68"/>
      <c r="O411" s="68"/>
      <c r="P411" s="68"/>
      <c r="Q411" s="68"/>
      <c r="R411" s="68"/>
      <c r="S411" s="68"/>
      <c r="W411" s="1406"/>
      <c r="X411" s="1406"/>
      <c r="Y411" s="1406"/>
    </row>
    <row r="412" spans="1:25" s="43" customFormat="1">
      <c r="A412" s="320"/>
      <c r="B412" s="1356"/>
      <c r="F412" s="42"/>
      <c r="G412" s="42"/>
      <c r="H412" s="42"/>
      <c r="N412" s="68"/>
      <c r="O412" s="68"/>
      <c r="P412" s="68"/>
      <c r="Q412" s="68"/>
      <c r="R412" s="68"/>
      <c r="S412" s="68"/>
      <c r="W412" s="1406"/>
      <c r="X412" s="1406"/>
      <c r="Y412" s="1406"/>
    </row>
    <row r="413" spans="1:25" s="43" customFormat="1">
      <c r="A413" s="320"/>
      <c r="B413" s="1356"/>
      <c r="F413" s="42"/>
      <c r="G413" s="42"/>
      <c r="H413" s="42"/>
      <c r="N413" s="68"/>
      <c r="O413" s="68"/>
      <c r="P413" s="68"/>
      <c r="Q413" s="68"/>
      <c r="R413" s="68"/>
      <c r="S413" s="68"/>
      <c r="W413" s="1406"/>
      <c r="X413" s="1406"/>
      <c r="Y413" s="1406"/>
    </row>
    <row r="414" spans="1:25" s="43" customFormat="1">
      <c r="A414" s="320"/>
      <c r="B414" s="1356"/>
      <c r="F414" s="42"/>
      <c r="G414" s="42"/>
      <c r="H414" s="42"/>
      <c r="N414" s="68"/>
      <c r="O414" s="68"/>
      <c r="P414" s="68"/>
      <c r="Q414" s="68"/>
      <c r="R414" s="68"/>
      <c r="S414" s="68"/>
      <c r="W414" s="1406"/>
      <c r="X414" s="1406"/>
      <c r="Y414" s="1406"/>
    </row>
    <row r="415" spans="1:25" s="43" customFormat="1">
      <c r="A415" s="320"/>
      <c r="B415" s="1356"/>
      <c r="F415" s="42"/>
      <c r="G415" s="42"/>
      <c r="H415" s="42"/>
      <c r="N415" s="68"/>
      <c r="O415" s="68"/>
      <c r="P415" s="68"/>
      <c r="Q415" s="68"/>
      <c r="R415" s="68"/>
      <c r="S415" s="68"/>
      <c r="W415" s="1406"/>
      <c r="X415" s="1406"/>
      <c r="Y415" s="1406"/>
    </row>
    <row r="416" spans="1:25" s="43" customFormat="1">
      <c r="A416" s="320"/>
      <c r="B416" s="1356"/>
      <c r="F416" s="42"/>
      <c r="G416" s="42"/>
      <c r="H416" s="42"/>
      <c r="N416" s="68"/>
      <c r="O416" s="68"/>
      <c r="P416" s="68"/>
      <c r="Q416" s="68"/>
      <c r="R416" s="68"/>
      <c r="S416" s="68"/>
      <c r="W416" s="1406"/>
      <c r="X416" s="1406"/>
      <c r="Y416" s="1406"/>
    </row>
    <row r="417" spans="1:25" s="43" customFormat="1">
      <c r="A417" s="320"/>
      <c r="B417" s="1356"/>
      <c r="F417" s="42"/>
      <c r="G417" s="42"/>
      <c r="H417" s="42"/>
      <c r="N417" s="68"/>
      <c r="O417" s="68"/>
      <c r="P417" s="68"/>
      <c r="Q417" s="68"/>
      <c r="R417" s="68"/>
      <c r="S417" s="68"/>
      <c r="W417" s="1406"/>
      <c r="X417" s="1406"/>
      <c r="Y417" s="1406"/>
    </row>
    <row r="418" spans="1:25" s="43" customFormat="1">
      <c r="A418" s="320"/>
      <c r="B418" s="1356"/>
      <c r="F418" s="42"/>
      <c r="G418" s="42"/>
      <c r="H418" s="42"/>
      <c r="N418" s="68"/>
      <c r="O418" s="68"/>
      <c r="P418" s="68"/>
      <c r="Q418" s="68"/>
      <c r="R418" s="68"/>
      <c r="S418" s="68"/>
      <c r="W418" s="1406"/>
      <c r="X418" s="1406"/>
      <c r="Y418" s="1406"/>
    </row>
    <row r="419" spans="1:25" s="43" customFormat="1">
      <c r="A419" s="320"/>
      <c r="B419" s="1356"/>
      <c r="F419" s="42"/>
      <c r="G419" s="42"/>
      <c r="H419" s="42"/>
      <c r="N419" s="68"/>
      <c r="O419" s="68"/>
      <c r="P419" s="68"/>
      <c r="Q419" s="68"/>
      <c r="R419" s="68"/>
      <c r="S419" s="68"/>
      <c r="W419" s="1406"/>
      <c r="X419" s="1406"/>
      <c r="Y419" s="1406"/>
    </row>
    <row r="420" spans="1:25" s="43" customFormat="1">
      <c r="A420" s="320"/>
      <c r="B420" s="1356"/>
      <c r="F420" s="42"/>
      <c r="G420" s="42"/>
      <c r="H420" s="42"/>
      <c r="N420" s="68"/>
      <c r="O420" s="68"/>
      <c r="P420" s="68"/>
      <c r="Q420" s="68"/>
      <c r="R420" s="68"/>
      <c r="S420" s="68"/>
      <c r="W420" s="1406"/>
      <c r="X420" s="1406"/>
      <c r="Y420" s="1406"/>
    </row>
    <row r="421" spans="1:25" s="43" customFormat="1">
      <c r="A421" s="320"/>
      <c r="B421" s="1356"/>
      <c r="F421" s="42"/>
      <c r="G421" s="42"/>
      <c r="H421" s="42"/>
      <c r="N421" s="68"/>
      <c r="O421" s="68"/>
      <c r="P421" s="68"/>
      <c r="Q421" s="68"/>
      <c r="R421" s="68"/>
      <c r="S421" s="68"/>
      <c r="W421" s="1406"/>
      <c r="X421" s="1406"/>
      <c r="Y421" s="1406"/>
    </row>
    <row r="422" spans="1:25" s="43" customFormat="1">
      <c r="A422" s="320"/>
      <c r="B422" s="1356"/>
      <c r="F422" s="42"/>
      <c r="G422" s="42"/>
      <c r="H422" s="42"/>
      <c r="N422" s="68"/>
      <c r="O422" s="68"/>
      <c r="P422" s="68"/>
      <c r="Q422" s="68"/>
      <c r="R422" s="68"/>
      <c r="S422" s="68"/>
      <c r="W422" s="1406"/>
      <c r="X422" s="1406"/>
      <c r="Y422" s="1406"/>
    </row>
    <row r="423" spans="1:25" s="43" customFormat="1">
      <c r="A423" s="320"/>
      <c r="B423" s="1356"/>
      <c r="F423" s="42"/>
      <c r="G423" s="42"/>
      <c r="H423" s="42"/>
      <c r="N423" s="68"/>
      <c r="O423" s="68"/>
      <c r="P423" s="68"/>
      <c r="Q423" s="68"/>
      <c r="R423" s="68"/>
      <c r="S423" s="68"/>
      <c r="W423" s="1406"/>
      <c r="X423" s="1406"/>
      <c r="Y423" s="1406"/>
    </row>
    <row r="424" spans="1:25" s="43" customFormat="1">
      <c r="A424" s="320"/>
      <c r="B424" s="1356"/>
      <c r="F424" s="42"/>
      <c r="G424" s="42"/>
      <c r="H424" s="42"/>
      <c r="N424" s="68"/>
      <c r="O424" s="68"/>
      <c r="P424" s="68"/>
      <c r="Q424" s="68"/>
      <c r="R424" s="68"/>
      <c r="S424" s="68"/>
      <c r="W424" s="1406"/>
      <c r="X424" s="1406"/>
      <c r="Y424" s="1406"/>
    </row>
    <row r="425" spans="1:25" s="43" customFormat="1">
      <c r="A425" s="320"/>
      <c r="B425" s="1356"/>
      <c r="F425" s="42"/>
      <c r="G425" s="42"/>
      <c r="H425" s="42"/>
      <c r="N425" s="68"/>
      <c r="O425" s="68"/>
      <c r="P425" s="68"/>
      <c r="Q425" s="68"/>
      <c r="R425" s="68"/>
      <c r="S425" s="68"/>
      <c r="W425" s="1406"/>
      <c r="X425" s="1406"/>
      <c r="Y425" s="1406"/>
    </row>
    <row r="426" spans="1:25" s="43" customFormat="1">
      <c r="A426" s="320"/>
      <c r="B426" s="1356"/>
      <c r="F426" s="42"/>
      <c r="G426" s="42"/>
      <c r="H426" s="42"/>
      <c r="N426" s="68"/>
      <c r="O426" s="68"/>
      <c r="P426" s="68"/>
      <c r="Q426" s="68"/>
      <c r="R426" s="68"/>
      <c r="S426" s="68"/>
      <c r="W426" s="1406"/>
      <c r="X426" s="1406"/>
      <c r="Y426" s="1406"/>
    </row>
    <row r="427" spans="1:25" s="43" customFormat="1">
      <c r="A427" s="320"/>
      <c r="B427" s="1356"/>
      <c r="F427" s="42"/>
      <c r="G427" s="42"/>
      <c r="H427" s="42"/>
      <c r="N427" s="68"/>
      <c r="O427" s="68"/>
      <c r="P427" s="68"/>
      <c r="Q427" s="68"/>
      <c r="R427" s="68"/>
      <c r="S427" s="68"/>
      <c r="W427" s="1406"/>
      <c r="X427" s="1406"/>
      <c r="Y427" s="1406"/>
    </row>
    <row r="428" spans="1:25" s="43" customFormat="1">
      <c r="A428" s="320"/>
      <c r="B428" s="1356"/>
      <c r="F428" s="42"/>
      <c r="G428" s="42"/>
      <c r="H428" s="42"/>
      <c r="N428" s="68"/>
      <c r="O428" s="68"/>
      <c r="P428" s="68"/>
      <c r="Q428" s="68"/>
      <c r="R428" s="68"/>
      <c r="S428" s="68"/>
      <c r="W428" s="1406"/>
      <c r="X428" s="1406"/>
      <c r="Y428" s="1406"/>
    </row>
    <row r="429" spans="1:25" s="43" customFormat="1">
      <c r="A429" s="320"/>
      <c r="B429" s="1356"/>
      <c r="F429" s="42"/>
      <c r="G429" s="42"/>
      <c r="H429" s="42"/>
      <c r="N429" s="68"/>
      <c r="O429" s="68"/>
      <c r="P429" s="68"/>
      <c r="Q429" s="68"/>
      <c r="R429" s="68"/>
      <c r="S429" s="68"/>
      <c r="W429" s="1406"/>
      <c r="X429" s="1406"/>
      <c r="Y429" s="1406"/>
    </row>
    <row r="430" spans="1:25" s="43" customFormat="1">
      <c r="A430" s="320"/>
      <c r="B430" s="1356"/>
      <c r="F430" s="42"/>
      <c r="G430" s="42"/>
      <c r="H430" s="42"/>
      <c r="N430" s="68"/>
      <c r="O430" s="68"/>
      <c r="P430" s="68"/>
      <c r="Q430" s="68"/>
      <c r="R430" s="68"/>
      <c r="S430" s="68"/>
      <c r="W430" s="1406"/>
      <c r="X430" s="1406"/>
      <c r="Y430" s="1406"/>
    </row>
    <row r="431" spans="1:25" s="43" customFormat="1">
      <c r="A431" s="320"/>
      <c r="B431" s="1356"/>
      <c r="F431" s="42"/>
      <c r="G431" s="42"/>
      <c r="H431" s="42"/>
      <c r="N431" s="68"/>
      <c r="O431" s="68"/>
      <c r="P431" s="68"/>
      <c r="Q431" s="68"/>
      <c r="R431" s="68"/>
      <c r="S431" s="68"/>
      <c r="W431" s="1406"/>
      <c r="X431" s="1406"/>
      <c r="Y431" s="1406"/>
    </row>
    <row r="432" spans="1:25" s="43" customFormat="1">
      <c r="A432" s="320"/>
      <c r="B432" s="1356"/>
      <c r="F432" s="42"/>
      <c r="G432" s="42"/>
      <c r="H432" s="42"/>
      <c r="N432" s="68"/>
      <c r="O432" s="68"/>
      <c r="P432" s="68"/>
      <c r="Q432" s="68"/>
      <c r="R432" s="68"/>
      <c r="S432" s="68"/>
      <c r="W432" s="1406"/>
      <c r="X432" s="1406"/>
      <c r="Y432" s="1406"/>
    </row>
    <row r="433" spans="1:25" s="43" customFormat="1">
      <c r="A433" s="320"/>
      <c r="B433" s="1356"/>
      <c r="F433" s="42"/>
      <c r="G433" s="42"/>
      <c r="H433" s="42"/>
      <c r="N433" s="68"/>
      <c r="O433" s="68"/>
      <c r="P433" s="68"/>
      <c r="Q433" s="68"/>
      <c r="R433" s="68"/>
      <c r="S433" s="68"/>
      <c r="W433" s="1406"/>
      <c r="X433" s="1406"/>
      <c r="Y433" s="1406"/>
    </row>
    <row r="434" spans="1:25" s="43" customFormat="1">
      <c r="A434" s="320"/>
      <c r="B434" s="1356"/>
      <c r="F434" s="42"/>
      <c r="G434" s="42"/>
      <c r="H434" s="42"/>
      <c r="N434" s="68"/>
      <c r="O434" s="68"/>
      <c r="P434" s="68"/>
      <c r="Q434" s="68"/>
      <c r="R434" s="68"/>
      <c r="S434" s="68"/>
      <c r="W434" s="1406"/>
      <c r="X434" s="1406"/>
      <c r="Y434" s="1406"/>
    </row>
    <row r="435" spans="1:25" s="43" customFormat="1">
      <c r="A435" s="320"/>
      <c r="B435" s="1356"/>
      <c r="F435" s="42"/>
      <c r="G435" s="42"/>
      <c r="H435" s="42"/>
      <c r="N435" s="68"/>
      <c r="O435" s="68"/>
      <c r="P435" s="68"/>
      <c r="Q435" s="68"/>
      <c r="R435" s="68"/>
      <c r="S435" s="68"/>
      <c r="W435" s="1406"/>
      <c r="X435" s="1406"/>
      <c r="Y435" s="1406"/>
    </row>
    <row r="436" spans="1:25" s="43" customFormat="1">
      <c r="A436" s="320"/>
      <c r="B436" s="1356"/>
      <c r="F436" s="42"/>
      <c r="G436" s="42"/>
      <c r="H436" s="42"/>
      <c r="N436" s="68"/>
      <c r="O436" s="68"/>
      <c r="P436" s="68"/>
      <c r="Q436" s="68"/>
      <c r="R436" s="68"/>
      <c r="S436" s="68"/>
      <c r="W436" s="1406"/>
      <c r="X436" s="1406"/>
      <c r="Y436" s="1406"/>
    </row>
    <row r="437" spans="1:25" s="43" customFormat="1">
      <c r="A437" s="320"/>
      <c r="B437" s="1356"/>
      <c r="F437" s="42"/>
      <c r="G437" s="42"/>
      <c r="H437" s="42"/>
      <c r="N437" s="68"/>
      <c r="O437" s="68"/>
      <c r="P437" s="68"/>
      <c r="Q437" s="68"/>
      <c r="R437" s="68"/>
      <c r="S437" s="68"/>
      <c r="W437" s="1406"/>
      <c r="X437" s="1406"/>
      <c r="Y437" s="1406"/>
    </row>
    <row r="438" spans="1:25" s="43" customFormat="1">
      <c r="A438" s="320"/>
      <c r="B438" s="1356"/>
      <c r="F438" s="42"/>
      <c r="G438" s="42"/>
      <c r="H438" s="42"/>
      <c r="N438" s="68"/>
      <c r="O438" s="68"/>
      <c r="P438" s="68"/>
      <c r="Q438" s="68"/>
      <c r="R438" s="68"/>
      <c r="S438" s="68"/>
      <c r="W438" s="1406"/>
      <c r="X438" s="1406"/>
      <c r="Y438" s="1406"/>
    </row>
    <row r="439" spans="1:25" s="43" customFormat="1">
      <c r="A439" s="320"/>
      <c r="B439" s="1356"/>
      <c r="F439" s="42"/>
      <c r="G439" s="42"/>
      <c r="H439" s="42"/>
      <c r="N439" s="68"/>
      <c r="O439" s="68"/>
      <c r="P439" s="68"/>
      <c r="Q439" s="68"/>
      <c r="R439" s="68"/>
      <c r="S439" s="68"/>
      <c r="W439" s="1406"/>
      <c r="X439" s="1406"/>
      <c r="Y439" s="1406"/>
    </row>
    <row r="440" spans="1:25" s="43" customFormat="1">
      <c r="A440" s="320"/>
      <c r="B440" s="1356"/>
      <c r="F440" s="42"/>
      <c r="G440" s="42"/>
      <c r="H440" s="42"/>
      <c r="N440" s="68"/>
      <c r="O440" s="68"/>
      <c r="P440" s="68"/>
      <c r="Q440" s="68"/>
      <c r="R440" s="68"/>
      <c r="S440" s="68"/>
      <c r="W440" s="1406"/>
      <c r="X440" s="1406"/>
      <c r="Y440" s="1406"/>
    </row>
    <row r="441" spans="1:25" s="43" customFormat="1">
      <c r="A441" s="320"/>
      <c r="B441" s="1356"/>
      <c r="F441" s="42"/>
      <c r="G441" s="42"/>
      <c r="H441" s="42"/>
      <c r="N441" s="68"/>
      <c r="O441" s="68"/>
      <c r="P441" s="68"/>
      <c r="Q441" s="68"/>
      <c r="R441" s="68"/>
      <c r="S441" s="68"/>
      <c r="W441" s="1406"/>
      <c r="X441" s="1406"/>
      <c r="Y441" s="1406"/>
    </row>
    <row r="442" spans="1:25" s="43" customFormat="1">
      <c r="A442" s="320"/>
      <c r="B442" s="1356"/>
      <c r="F442" s="42"/>
      <c r="G442" s="42"/>
      <c r="H442" s="42"/>
      <c r="N442" s="68"/>
      <c r="O442" s="68"/>
      <c r="P442" s="68"/>
      <c r="Q442" s="68"/>
      <c r="R442" s="68"/>
      <c r="S442" s="68"/>
      <c r="W442" s="1406"/>
      <c r="X442" s="1406"/>
      <c r="Y442" s="1406"/>
    </row>
    <row r="443" spans="1:25" s="43" customFormat="1">
      <c r="A443" s="320"/>
      <c r="B443" s="1356"/>
      <c r="F443" s="42"/>
      <c r="G443" s="42"/>
      <c r="H443" s="42"/>
      <c r="N443" s="68"/>
      <c r="O443" s="68"/>
      <c r="P443" s="68"/>
      <c r="Q443" s="68"/>
      <c r="R443" s="68"/>
      <c r="S443" s="68"/>
      <c r="W443" s="1406"/>
      <c r="X443" s="1406"/>
      <c r="Y443" s="1406"/>
    </row>
    <row r="444" spans="1:25" s="43" customFormat="1">
      <c r="A444" s="320"/>
      <c r="B444" s="1356"/>
      <c r="F444" s="42"/>
      <c r="G444" s="42"/>
      <c r="H444" s="42"/>
      <c r="N444" s="68"/>
      <c r="O444" s="68"/>
      <c r="P444" s="68"/>
      <c r="Q444" s="68"/>
      <c r="R444" s="68"/>
      <c r="S444" s="68"/>
      <c r="W444" s="1406"/>
      <c r="X444" s="1406"/>
      <c r="Y444" s="1406"/>
    </row>
    <row r="445" spans="1:25" s="43" customFormat="1">
      <c r="A445" s="320"/>
      <c r="B445" s="1356"/>
      <c r="F445" s="42"/>
      <c r="G445" s="42"/>
      <c r="H445" s="42"/>
      <c r="N445" s="68"/>
      <c r="O445" s="68"/>
      <c r="P445" s="68"/>
      <c r="Q445" s="68"/>
      <c r="R445" s="68"/>
      <c r="S445" s="68"/>
      <c r="W445" s="1406"/>
      <c r="X445" s="1406"/>
      <c r="Y445" s="1406"/>
    </row>
    <row r="446" spans="1:25" s="43" customFormat="1">
      <c r="A446" s="320"/>
      <c r="B446" s="1356"/>
      <c r="F446" s="42"/>
      <c r="G446" s="42"/>
      <c r="H446" s="42"/>
      <c r="N446" s="68"/>
      <c r="O446" s="68"/>
      <c r="P446" s="68"/>
      <c r="Q446" s="68"/>
      <c r="R446" s="68"/>
      <c r="S446" s="68"/>
      <c r="W446" s="1406"/>
      <c r="X446" s="1406"/>
      <c r="Y446" s="1406"/>
    </row>
    <row r="447" spans="1:25" s="43" customFormat="1">
      <c r="A447" s="320"/>
      <c r="B447" s="1356"/>
      <c r="F447" s="42"/>
      <c r="G447" s="42"/>
      <c r="H447" s="42"/>
      <c r="N447" s="68"/>
      <c r="O447" s="68"/>
      <c r="P447" s="68"/>
      <c r="Q447" s="68"/>
      <c r="R447" s="68"/>
      <c r="S447" s="68"/>
      <c r="W447" s="1406"/>
      <c r="X447" s="1406"/>
      <c r="Y447" s="1406"/>
    </row>
    <row r="448" spans="1:25" s="43" customFormat="1">
      <c r="A448" s="320"/>
      <c r="B448" s="1356"/>
      <c r="F448" s="42"/>
      <c r="G448" s="42"/>
      <c r="H448" s="42"/>
      <c r="N448" s="68"/>
      <c r="O448" s="68"/>
      <c r="P448" s="68"/>
      <c r="Q448" s="68"/>
      <c r="R448" s="68"/>
      <c r="S448" s="68"/>
      <c r="W448" s="1406"/>
      <c r="X448" s="1406"/>
      <c r="Y448" s="1406"/>
    </row>
    <row r="449" spans="1:25" s="43" customFormat="1">
      <c r="A449" s="320"/>
      <c r="B449" s="1356"/>
      <c r="F449" s="42"/>
      <c r="G449" s="42"/>
      <c r="H449" s="42"/>
      <c r="N449" s="68"/>
      <c r="O449" s="68"/>
      <c r="P449" s="68"/>
      <c r="Q449" s="68"/>
      <c r="R449" s="68"/>
      <c r="S449" s="68"/>
      <c r="W449" s="1406"/>
      <c r="X449" s="1406"/>
      <c r="Y449" s="1406"/>
    </row>
    <row r="450" spans="1:25" s="43" customFormat="1">
      <c r="A450" s="320"/>
      <c r="B450" s="1356"/>
      <c r="F450" s="42"/>
      <c r="G450" s="42"/>
      <c r="H450" s="42"/>
      <c r="N450" s="68"/>
      <c r="O450" s="68"/>
      <c r="P450" s="68"/>
      <c r="Q450" s="68"/>
      <c r="R450" s="68"/>
      <c r="S450" s="68"/>
      <c r="W450" s="1406"/>
      <c r="X450" s="1406"/>
      <c r="Y450" s="1406"/>
    </row>
    <row r="451" spans="1:25" s="43" customFormat="1">
      <c r="A451" s="320"/>
      <c r="B451" s="1356"/>
      <c r="F451" s="42"/>
      <c r="G451" s="42"/>
      <c r="H451" s="42"/>
      <c r="N451" s="68"/>
      <c r="O451" s="68"/>
      <c r="P451" s="68"/>
      <c r="Q451" s="68"/>
      <c r="R451" s="68"/>
      <c r="S451" s="68"/>
      <c r="W451" s="1406"/>
      <c r="X451" s="1406"/>
      <c r="Y451" s="1406"/>
    </row>
    <row r="452" spans="1:25" s="43" customFormat="1">
      <c r="A452" s="320"/>
      <c r="B452" s="1356"/>
      <c r="F452" s="42"/>
      <c r="G452" s="42"/>
      <c r="H452" s="42"/>
      <c r="N452" s="68"/>
      <c r="O452" s="68"/>
      <c r="P452" s="68"/>
      <c r="Q452" s="68"/>
      <c r="R452" s="68"/>
      <c r="S452" s="68"/>
      <c r="W452" s="1406"/>
      <c r="X452" s="1406"/>
      <c r="Y452" s="1406"/>
    </row>
    <row r="453" spans="1:25" s="43" customFormat="1">
      <c r="A453" s="320"/>
      <c r="B453" s="1356"/>
      <c r="F453" s="42"/>
      <c r="G453" s="42"/>
      <c r="H453" s="42"/>
      <c r="N453" s="68"/>
      <c r="O453" s="68"/>
      <c r="P453" s="68"/>
      <c r="Q453" s="68"/>
      <c r="R453" s="68"/>
      <c r="S453" s="68"/>
      <c r="W453" s="1406"/>
      <c r="X453" s="1406"/>
      <c r="Y453" s="1406"/>
    </row>
    <row r="454" spans="1:25" s="43" customFormat="1">
      <c r="A454" s="320"/>
      <c r="B454" s="1356"/>
      <c r="F454" s="42"/>
      <c r="G454" s="42"/>
      <c r="H454" s="42"/>
      <c r="N454" s="68"/>
      <c r="O454" s="68"/>
      <c r="P454" s="68"/>
      <c r="Q454" s="68"/>
      <c r="R454" s="68"/>
      <c r="S454" s="68"/>
      <c r="W454" s="1406"/>
      <c r="X454" s="1406"/>
      <c r="Y454" s="1406"/>
    </row>
    <row r="455" spans="1:25" s="43" customFormat="1">
      <c r="A455" s="320"/>
      <c r="B455" s="1356"/>
      <c r="F455" s="42"/>
      <c r="G455" s="42"/>
      <c r="H455" s="42"/>
      <c r="N455" s="68"/>
      <c r="O455" s="68"/>
      <c r="P455" s="68"/>
      <c r="Q455" s="68"/>
      <c r="R455" s="68"/>
      <c r="S455" s="68"/>
      <c r="W455" s="1406"/>
      <c r="X455" s="1406"/>
      <c r="Y455" s="1406"/>
    </row>
    <row r="456" spans="1:25" s="43" customFormat="1">
      <c r="A456" s="320"/>
      <c r="B456" s="1356"/>
      <c r="F456" s="42"/>
      <c r="G456" s="42"/>
      <c r="H456" s="42"/>
      <c r="N456" s="68"/>
      <c r="O456" s="68"/>
      <c r="P456" s="68"/>
      <c r="Q456" s="68"/>
      <c r="R456" s="68"/>
      <c r="S456" s="68"/>
      <c r="W456" s="1406"/>
      <c r="X456" s="1406"/>
      <c r="Y456" s="1406"/>
    </row>
    <row r="457" spans="1:25" s="43" customFormat="1">
      <c r="A457" s="320"/>
      <c r="B457" s="1356"/>
      <c r="F457" s="42"/>
      <c r="G457" s="42"/>
      <c r="H457" s="42"/>
      <c r="N457" s="68"/>
      <c r="O457" s="68"/>
      <c r="P457" s="68"/>
      <c r="Q457" s="68"/>
      <c r="R457" s="68"/>
      <c r="S457" s="68"/>
      <c r="W457" s="1406"/>
      <c r="X457" s="1406"/>
      <c r="Y457" s="1406"/>
    </row>
    <row r="458" spans="1:25" s="43" customFormat="1">
      <c r="A458" s="320"/>
      <c r="B458" s="1356"/>
      <c r="F458" s="42"/>
      <c r="G458" s="42"/>
      <c r="H458" s="42"/>
      <c r="N458" s="68"/>
      <c r="O458" s="68"/>
      <c r="P458" s="68"/>
      <c r="Q458" s="68"/>
      <c r="R458" s="68"/>
      <c r="S458" s="68"/>
      <c r="W458" s="1406"/>
      <c r="X458" s="1406"/>
      <c r="Y458" s="1406"/>
    </row>
    <row r="459" spans="1:25" s="43" customFormat="1">
      <c r="A459" s="320"/>
      <c r="B459" s="1356"/>
      <c r="F459" s="42"/>
      <c r="G459" s="42"/>
      <c r="H459" s="42"/>
      <c r="N459" s="68"/>
      <c r="O459" s="68"/>
      <c r="P459" s="68"/>
      <c r="Q459" s="68"/>
      <c r="R459" s="68"/>
      <c r="S459" s="68"/>
      <c r="W459" s="1406"/>
      <c r="X459" s="1406"/>
      <c r="Y459" s="1406"/>
    </row>
    <row r="460" spans="1:25" s="43" customFormat="1">
      <c r="A460" s="320"/>
      <c r="B460" s="1356"/>
      <c r="F460" s="42"/>
      <c r="G460" s="42"/>
      <c r="H460" s="42"/>
      <c r="N460" s="68"/>
      <c r="O460" s="68"/>
      <c r="P460" s="68"/>
      <c r="Q460" s="68"/>
      <c r="R460" s="68"/>
      <c r="S460" s="68"/>
      <c r="W460" s="1406"/>
      <c r="X460" s="1406"/>
      <c r="Y460" s="1406"/>
    </row>
    <row r="461" spans="1:25" s="43" customFormat="1">
      <c r="A461" s="320"/>
      <c r="B461" s="1356"/>
      <c r="F461" s="42"/>
      <c r="G461" s="42"/>
      <c r="H461" s="42"/>
      <c r="N461" s="68"/>
      <c r="O461" s="68"/>
      <c r="P461" s="68"/>
      <c r="Q461" s="68"/>
      <c r="R461" s="68"/>
      <c r="S461" s="68"/>
      <c r="W461" s="1406"/>
      <c r="X461" s="1406"/>
      <c r="Y461" s="1406"/>
    </row>
    <row r="462" spans="1:25" s="43" customFormat="1">
      <c r="A462" s="320"/>
      <c r="B462" s="1356"/>
      <c r="F462" s="42"/>
      <c r="G462" s="42"/>
      <c r="H462" s="42"/>
      <c r="N462" s="68"/>
      <c r="O462" s="68"/>
      <c r="P462" s="68"/>
      <c r="Q462" s="68"/>
      <c r="R462" s="68"/>
      <c r="S462" s="68"/>
      <c r="W462" s="1406"/>
      <c r="X462" s="1406"/>
      <c r="Y462" s="1406"/>
    </row>
    <row r="463" spans="1:25" s="43" customFormat="1">
      <c r="A463" s="320"/>
      <c r="B463" s="1356"/>
      <c r="F463" s="42"/>
      <c r="G463" s="42"/>
      <c r="H463" s="42"/>
      <c r="N463" s="68"/>
      <c r="O463" s="68"/>
      <c r="P463" s="68"/>
      <c r="Q463" s="68"/>
      <c r="R463" s="68"/>
      <c r="S463" s="68"/>
      <c r="W463" s="1406"/>
      <c r="X463" s="1406"/>
      <c r="Y463" s="1406"/>
    </row>
    <row r="464" spans="1:25" s="43" customFormat="1">
      <c r="A464" s="320"/>
      <c r="B464" s="1356"/>
      <c r="F464" s="42"/>
      <c r="G464" s="42"/>
      <c r="H464" s="42"/>
      <c r="N464" s="68"/>
      <c r="O464" s="68"/>
      <c r="P464" s="68"/>
      <c r="Q464" s="68"/>
      <c r="R464" s="68"/>
      <c r="S464" s="68"/>
      <c r="W464" s="1406"/>
      <c r="X464" s="1406"/>
      <c r="Y464" s="1406"/>
    </row>
    <row r="465" spans="1:25" s="43" customFormat="1">
      <c r="A465" s="320"/>
      <c r="B465" s="1356"/>
      <c r="F465" s="42"/>
      <c r="G465" s="42"/>
      <c r="H465" s="42"/>
      <c r="N465" s="68"/>
      <c r="O465" s="68"/>
      <c r="P465" s="68"/>
      <c r="Q465" s="68"/>
      <c r="R465" s="68"/>
      <c r="S465" s="68"/>
      <c r="W465" s="1406"/>
      <c r="X465" s="1406"/>
      <c r="Y465" s="1406"/>
    </row>
    <row r="466" spans="1:25" s="43" customFormat="1">
      <c r="A466" s="320"/>
      <c r="B466" s="1356"/>
      <c r="F466" s="42"/>
      <c r="G466" s="42"/>
      <c r="H466" s="42"/>
      <c r="N466" s="68"/>
      <c r="O466" s="68"/>
      <c r="P466" s="68"/>
      <c r="Q466" s="68"/>
      <c r="R466" s="68"/>
      <c r="S466" s="68"/>
      <c r="W466" s="1406"/>
      <c r="X466" s="1406"/>
      <c r="Y466" s="1406"/>
    </row>
    <row r="467" spans="1:25" s="43" customFormat="1">
      <c r="A467" s="320"/>
      <c r="B467" s="1356"/>
      <c r="F467" s="42"/>
      <c r="G467" s="42"/>
      <c r="H467" s="42"/>
      <c r="N467" s="68"/>
      <c r="O467" s="68"/>
      <c r="P467" s="68"/>
      <c r="Q467" s="68"/>
      <c r="R467" s="68"/>
      <c r="S467" s="68"/>
      <c r="W467" s="1406"/>
      <c r="X467" s="1406"/>
      <c r="Y467" s="1406"/>
    </row>
    <row r="468" spans="1:25" s="43" customFormat="1">
      <c r="A468" s="320"/>
      <c r="B468" s="1356"/>
      <c r="F468" s="42"/>
      <c r="G468" s="42"/>
      <c r="H468" s="42"/>
      <c r="N468" s="68"/>
      <c r="O468" s="68"/>
      <c r="P468" s="68"/>
      <c r="Q468" s="68"/>
      <c r="R468" s="68"/>
      <c r="S468" s="68"/>
      <c r="W468" s="1406"/>
      <c r="X468" s="1406"/>
      <c r="Y468" s="1406"/>
    </row>
    <row r="469" spans="1:25" s="43" customFormat="1">
      <c r="A469" s="320"/>
      <c r="B469" s="1356"/>
      <c r="F469" s="42"/>
      <c r="G469" s="42"/>
      <c r="H469" s="42"/>
      <c r="N469" s="68"/>
      <c r="O469" s="68"/>
      <c r="P469" s="68"/>
      <c r="Q469" s="68"/>
      <c r="R469" s="68"/>
      <c r="S469" s="68"/>
      <c r="W469" s="1406"/>
      <c r="X469" s="1406"/>
      <c r="Y469" s="1406"/>
    </row>
    <row r="470" spans="1:25" s="43" customFormat="1">
      <c r="A470" s="320"/>
      <c r="B470" s="1356"/>
      <c r="F470" s="42"/>
      <c r="G470" s="42"/>
      <c r="H470" s="42"/>
      <c r="N470" s="68"/>
      <c r="O470" s="68"/>
      <c r="P470" s="68"/>
      <c r="Q470" s="68"/>
      <c r="R470" s="68"/>
      <c r="S470" s="68"/>
      <c r="W470" s="1406"/>
      <c r="X470" s="1406"/>
      <c r="Y470" s="1406"/>
    </row>
    <row r="471" spans="1:25" s="43" customFormat="1">
      <c r="A471" s="320"/>
      <c r="B471" s="1356"/>
      <c r="F471" s="42"/>
      <c r="G471" s="42"/>
      <c r="H471" s="42"/>
      <c r="N471" s="68"/>
      <c r="O471" s="68"/>
      <c r="P471" s="68"/>
      <c r="Q471" s="68"/>
      <c r="R471" s="68"/>
      <c r="S471" s="68"/>
      <c r="W471" s="1406"/>
      <c r="X471" s="1406"/>
      <c r="Y471" s="1406"/>
    </row>
    <row r="472" spans="1:25" s="43" customFormat="1">
      <c r="A472" s="320"/>
      <c r="B472" s="1356"/>
      <c r="F472" s="42"/>
      <c r="G472" s="42"/>
      <c r="H472" s="42"/>
      <c r="N472" s="68"/>
      <c r="O472" s="68"/>
      <c r="P472" s="68"/>
      <c r="Q472" s="68"/>
      <c r="R472" s="68"/>
      <c r="S472" s="68"/>
      <c r="W472" s="1406"/>
      <c r="X472" s="1406"/>
      <c r="Y472" s="1406"/>
    </row>
    <row r="473" spans="1:25" s="43" customFormat="1">
      <c r="A473" s="320"/>
      <c r="B473" s="1356"/>
      <c r="F473" s="42"/>
      <c r="G473" s="42"/>
      <c r="H473" s="42"/>
      <c r="N473" s="68"/>
      <c r="O473" s="68"/>
      <c r="P473" s="68"/>
      <c r="Q473" s="68"/>
      <c r="R473" s="68"/>
      <c r="S473" s="68"/>
      <c r="W473" s="1406"/>
      <c r="X473" s="1406"/>
      <c r="Y473" s="1406"/>
    </row>
    <row r="474" spans="1:25" s="43" customFormat="1">
      <c r="A474" s="320"/>
      <c r="B474" s="1356"/>
      <c r="F474" s="42"/>
      <c r="G474" s="42"/>
      <c r="H474" s="42"/>
      <c r="N474" s="68"/>
      <c r="O474" s="68"/>
      <c r="P474" s="68"/>
      <c r="Q474" s="68"/>
      <c r="R474" s="68"/>
      <c r="S474" s="68"/>
      <c r="W474" s="1406"/>
      <c r="X474" s="1406"/>
      <c r="Y474" s="1406"/>
    </row>
    <row r="475" spans="1:25" s="43" customFormat="1">
      <c r="A475" s="320"/>
      <c r="B475" s="1356"/>
      <c r="F475" s="42"/>
      <c r="G475" s="42"/>
      <c r="H475" s="42"/>
      <c r="N475" s="68"/>
      <c r="O475" s="68"/>
      <c r="P475" s="68"/>
      <c r="Q475" s="68"/>
      <c r="R475" s="68"/>
      <c r="S475" s="68"/>
      <c r="W475" s="1406"/>
      <c r="X475" s="1406"/>
      <c r="Y475" s="1406"/>
    </row>
    <row r="476" spans="1:25" s="43" customFormat="1">
      <c r="A476" s="320"/>
      <c r="B476" s="1356"/>
      <c r="F476" s="42"/>
      <c r="G476" s="42"/>
      <c r="H476" s="42"/>
      <c r="N476" s="68"/>
      <c r="O476" s="68"/>
      <c r="P476" s="68"/>
      <c r="Q476" s="68"/>
      <c r="R476" s="68"/>
      <c r="S476" s="68"/>
      <c r="W476" s="1406"/>
      <c r="X476" s="1406"/>
      <c r="Y476" s="1406"/>
    </row>
    <row r="477" spans="1:25" s="43" customFormat="1">
      <c r="A477" s="320"/>
      <c r="B477" s="1356"/>
      <c r="F477" s="42"/>
      <c r="G477" s="42"/>
      <c r="H477" s="42"/>
      <c r="N477" s="68"/>
      <c r="O477" s="68"/>
      <c r="P477" s="68"/>
      <c r="Q477" s="68"/>
      <c r="R477" s="68"/>
      <c r="S477" s="68"/>
      <c r="W477" s="1406"/>
      <c r="X477" s="1406"/>
      <c r="Y477" s="1406"/>
    </row>
    <row r="478" spans="1:25" s="43" customFormat="1">
      <c r="A478" s="320"/>
      <c r="B478" s="1356"/>
      <c r="F478" s="42"/>
      <c r="G478" s="42"/>
      <c r="H478" s="42"/>
      <c r="N478" s="68"/>
      <c r="O478" s="68"/>
      <c r="P478" s="68"/>
      <c r="Q478" s="68"/>
      <c r="R478" s="68"/>
      <c r="S478" s="68"/>
      <c r="W478" s="1406"/>
      <c r="X478" s="1406"/>
      <c r="Y478" s="1406"/>
    </row>
    <row r="479" spans="1:25" s="43" customFormat="1">
      <c r="A479" s="320"/>
      <c r="B479" s="1356"/>
      <c r="F479" s="42"/>
      <c r="G479" s="42"/>
      <c r="H479" s="42"/>
      <c r="N479" s="68"/>
      <c r="O479" s="68"/>
      <c r="P479" s="68"/>
      <c r="Q479" s="68"/>
      <c r="R479" s="68"/>
      <c r="S479" s="68"/>
      <c r="W479" s="1406"/>
      <c r="X479" s="1406"/>
      <c r="Y479" s="1406"/>
    </row>
    <row r="480" spans="1:25" s="43" customFormat="1">
      <c r="A480" s="320"/>
      <c r="B480" s="1356"/>
      <c r="F480" s="42"/>
      <c r="G480" s="42"/>
      <c r="H480" s="42"/>
      <c r="N480" s="68"/>
      <c r="O480" s="68"/>
      <c r="P480" s="68"/>
      <c r="Q480" s="68"/>
      <c r="R480" s="68"/>
      <c r="S480" s="68"/>
      <c r="W480" s="1406"/>
      <c r="X480" s="1406"/>
      <c r="Y480" s="1406"/>
    </row>
    <row r="481" spans="1:25" s="43" customFormat="1">
      <c r="A481" s="320"/>
      <c r="B481" s="1356"/>
      <c r="F481" s="42"/>
      <c r="G481" s="42"/>
      <c r="H481" s="42"/>
      <c r="N481" s="68"/>
      <c r="O481" s="68"/>
      <c r="P481" s="68"/>
      <c r="Q481" s="68"/>
      <c r="R481" s="68"/>
      <c r="S481" s="68"/>
      <c r="W481" s="1406"/>
      <c r="X481" s="1406"/>
      <c r="Y481" s="1406"/>
    </row>
    <row r="482" spans="1:25" s="43" customFormat="1">
      <c r="A482" s="320"/>
      <c r="B482" s="1356"/>
      <c r="F482" s="42"/>
      <c r="G482" s="42"/>
      <c r="H482" s="42"/>
      <c r="N482" s="68"/>
      <c r="O482" s="68"/>
      <c r="P482" s="68"/>
      <c r="Q482" s="68"/>
      <c r="R482" s="68"/>
      <c r="S482" s="68"/>
      <c r="W482" s="1406"/>
      <c r="X482" s="1406"/>
      <c r="Y482" s="1406"/>
    </row>
    <row r="483" spans="1:25" s="43" customFormat="1">
      <c r="A483" s="320"/>
      <c r="B483" s="1356"/>
      <c r="F483" s="42"/>
      <c r="G483" s="42"/>
      <c r="H483" s="42"/>
      <c r="N483" s="68"/>
      <c r="O483" s="68"/>
      <c r="P483" s="68"/>
      <c r="Q483" s="68"/>
      <c r="R483" s="68"/>
      <c r="S483" s="68"/>
      <c r="W483" s="1406"/>
      <c r="X483" s="1406"/>
      <c r="Y483" s="1406"/>
    </row>
    <row r="484" spans="1:25" s="43" customFormat="1">
      <c r="A484" s="320"/>
      <c r="B484" s="1356"/>
      <c r="F484" s="42"/>
      <c r="G484" s="42"/>
      <c r="H484" s="42"/>
      <c r="N484" s="68"/>
      <c r="O484" s="68"/>
      <c r="P484" s="68"/>
      <c r="Q484" s="68"/>
      <c r="R484" s="68"/>
      <c r="S484" s="68"/>
      <c r="W484" s="1406"/>
      <c r="X484" s="1406"/>
      <c r="Y484" s="1406"/>
    </row>
    <row r="485" spans="1:25" s="43" customFormat="1">
      <c r="A485" s="320"/>
      <c r="B485" s="1356"/>
      <c r="F485" s="42"/>
      <c r="G485" s="42"/>
      <c r="H485" s="42"/>
      <c r="N485" s="68"/>
      <c r="O485" s="68"/>
      <c r="P485" s="68"/>
      <c r="Q485" s="68"/>
      <c r="R485" s="68"/>
      <c r="S485" s="68"/>
      <c r="W485" s="1406"/>
      <c r="X485" s="1406"/>
      <c r="Y485" s="1406"/>
    </row>
    <row r="486" spans="1:25" s="43" customFormat="1">
      <c r="A486" s="320"/>
      <c r="B486" s="1356"/>
      <c r="F486" s="42"/>
      <c r="G486" s="42"/>
      <c r="H486" s="42"/>
      <c r="N486" s="68"/>
      <c r="O486" s="68"/>
      <c r="P486" s="68"/>
      <c r="Q486" s="68"/>
      <c r="R486" s="68"/>
      <c r="S486" s="68"/>
      <c r="W486" s="1406"/>
      <c r="X486" s="1406"/>
      <c r="Y486" s="1406"/>
    </row>
    <row r="487" spans="1:25" s="43" customFormat="1">
      <c r="A487" s="320"/>
      <c r="B487" s="1356"/>
      <c r="F487" s="42"/>
      <c r="G487" s="42"/>
      <c r="H487" s="42"/>
      <c r="N487" s="68"/>
      <c r="O487" s="68"/>
      <c r="P487" s="68"/>
      <c r="Q487" s="68"/>
      <c r="R487" s="68"/>
      <c r="S487" s="68"/>
      <c r="W487" s="1406"/>
      <c r="X487" s="1406"/>
      <c r="Y487" s="1406"/>
    </row>
    <row r="488" spans="1:25" s="43" customFormat="1">
      <c r="A488" s="320"/>
      <c r="B488" s="1356"/>
      <c r="F488" s="42"/>
      <c r="G488" s="42"/>
      <c r="H488" s="42"/>
      <c r="N488" s="68"/>
      <c r="O488" s="68"/>
      <c r="P488" s="68"/>
      <c r="Q488" s="68"/>
      <c r="R488" s="68"/>
      <c r="S488" s="68"/>
      <c r="W488" s="1406"/>
      <c r="X488" s="1406"/>
      <c r="Y488" s="1406"/>
    </row>
    <row r="489" spans="1:25" s="43" customFormat="1">
      <c r="A489" s="320"/>
      <c r="B489" s="1356"/>
      <c r="F489" s="42"/>
      <c r="G489" s="42"/>
      <c r="H489" s="42"/>
      <c r="N489" s="68"/>
      <c r="O489" s="68"/>
      <c r="P489" s="68"/>
      <c r="Q489" s="68"/>
      <c r="R489" s="68"/>
      <c r="S489" s="68"/>
      <c r="W489" s="1406"/>
      <c r="X489" s="1406"/>
      <c r="Y489" s="1406"/>
    </row>
    <row r="490" spans="1:25" s="43" customFormat="1">
      <c r="A490" s="320"/>
      <c r="B490" s="1356"/>
      <c r="F490" s="42"/>
      <c r="G490" s="42"/>
      <c r="H490" s="42"/>
      <c r="N490" s="68"/>
      <c r="O490" s="68"/>
      <c r="P490" s="68"/>
      <c r="Q490" s="68"/>
      <c r="R490" s="68"/>
      <c r="S490" s="68"/>
      <c r="W490" s="1406"/>
      <c r="X490" s="1406"/>
      <c r="Y490" s="1406"/>
    </row>
    <row r="491" spans="1:25" s="43" customFormat="1">
      <c r="A491" s="320"/>
      <c r="B491" s="1356"/>
      <c r="F491" s="42"/>
      <c r="G491" s="42"/>
      <c r="H491" s="42"/>
      <c r="N491" s="68"/>
      <c r="O491" s="68"/>
      <c r="P491" s="68"/>
      <c r="Q491" s="68"/>
      <c r="R491" s="68"/>
      <c r="S491" s="68"/>
      <c r="W491" s="1406"/>
      <c r="X491" s="1406"/>
      <c r="Y491" s="1406"/>
    </row>
    <row r="492" spans="1:25" s="43" customFormat="1">
      <c r="A492" s="320"/>
      <c r="B492" s="1356"/>
      <c r="F492" s="42"/>
      <c r="G492" s="42"/>
      <c r="H492" s="42"/>
      <c r="N492" s="68"/>
      <c r="O492" s="68"/>
      <c r="P492" s="68"/>
      <c r="Q492" s="68"/>
      <c r="R492" s="68"/>
      <c r="S492" s="68"/>
      <c r="W492" s="1406"/>
      <c r="X492" s="1406"/>
      <c r="Y492" s="1406"/>
    </row>
    <row r="493" spans="1:25" s="43" customFormat="1">
      <c r="A493" s="320"/>
      <c r="B493" s="1356"/>
      <c r="F493" s="42"/>
      <c r="G493" s="42"/>
      <c r="H493" s="42"/>
      <c r="N493" s="68"/>
      <c r="O493" s="68"/>
      <c r="P493" s="68"/>
      <c r="Q493" s="68"/>
      <c r="R493" s="68"/>
      <c r="S493" s="68"/>
      <c r="W493" s="1406"/>
      <c r="X493" s="1406"/>
      <c r="Y493" s="1406"/>
    </row>
    <row r="494" spans="1:25" s="43" customFormat="1">
      <c r="A494" s="320"/>
      <c r="B494" s="1356"/>
      <c r="F494" s="42"/>
      <c r="G494" s="42"/>
      <c r="H494" s="42"/>
      <c r="N494" s="68"/>
      <c r="O494" s="68"/>
      <c r="P494" s="68"/>
      <c r="Q494" s="68"/>
      <c r="R494" s="68"/>
      <c r="S494" s="68"/>
      <c r="W494" s="1406"/>
      <c r="X494" s="1406"/>
      <c r="Y494" s="1406"/>
    </row>
    <row r="495" spans="1:25" s="43" customFormat="1">
      <c r="A495" s="320"/>
      <c r="B495" s="1356"/>
      <c r="F495" s="42"/>
      <c r="G495" s="42"/>
      <c r="H495" s="42"/>
      <c r="N495" s="68"/>
      <c r="O495" s="68"/>
      <c r="P495" s="68"/>
      <c r="Q495" s="68"/>
      <c r="R495" s="68"/>
      <c r="S495" s="68"/>
      <c r="W495" s="1406"/>
      <c r="X495" s="1406"/>
      <c r="Y495" s="1406"/>
    </row>
    <row r="496" spans="1:25" s="43" customFormat="1">
      <c r="A496" s="320"/>
      <c r="B496" s="1356"/>
      <c r="F496" s="42"/>
      <c r="G496" s="42"/>
      <c r="H496" s="42"/>
      <c r="N496" s="68"/>
      <c r="O496" s="68"/>
      <c r="P496" s="68"/>
      <c r="Q496" s="68"/>
      <c r="R496" s="68"/>
      <c r="S496" s="68"/>
      <c r="W496" s="1406"/>
      <c r="X496" s="1406"/>
      <c r="Y496" s="1406"/>
    </row>
    <row r="497" spans="1:25" s="43" customFormat="1">
      <c r="A497" s="320"/>
      <c r="B497" s="1356"/>
      <c r="F497" s="42"/>
      <c r="G497" s="42"/>
      <c r="H497" s="42"/>
      <c r="N497" s="68"/>
      <c r="O497" s="68"/>
      <c r="P497" s="68"/>
      <c r="Q497" s="68"/>
      <c r="R497" s="68"/>
      <c r="S497" s="68"/>
      <c r="W497" s="1406"/>
      <c r="X497" s="1406"/>
      <c r="Y497" s="1406"/>
    </row>
    <row r="498" spans="1:25" s="43" customFormat="1">
      <c r="A498" s="320"/>
      <c r="B498" s="1356"/>
      <c r="F498" s="42"/>
      <c r="G498" s="42"/>
      <c r="H498" s="42"/>
      <c r="N498" s="68"/>
      <c r="O498" s="68"/>
      <c r="P498" s="68"/>
      <c r="Q498" s="68"/>
      <c r="R498" s="68"/>
      <c r="S498" s="68"/>
      <c r="W498" s="1406"/>
      <c r="X498" s="1406"/>
      <c r="Y498" s="1406"/>
    </row>
    <row r="499" spans="1:25" s="43" customFormat="1">
      <c r="A499" s="320"/>
      <c r="B499" s="1356"/>
      <c r="F499" s="42"/>
      <c r="G499" s="42"/>
      <c r="H499" s="42"/>
      <c r="N499" s="68"/>
      <c r="O499" s="68"/>
      <c r="P499" s="68"/>
      <c r="Q499" s="68"/>
      <c r="R499" s="68"/>
      <c r="S499" s="68"/>
      <c r="W499" s="1406"/>
      <c r="X499" s="1406"/>
      <c r="Y499" s="1406"/>
    </row>
    <row r="500" spans="1:25" s="43" customFormat="1">
      <c r="A500" s="320"/>
      <c r="B500" s="1356"/>
      <c r="F500" s="42"/>
      <c r="G500" s="42"/>
      <c r="H500" s="42"/>
      <c r="N500" s="68"/>
      <c r="O500" s="68"/>
      <c r="P500" s="68"/>
      <c r="Q500" s="68"/>
      <c r="R500" s="68"/>
      <c r="S500" s="68"/>
      <c r="W500" s="1406"/>
      <c r="X500" s="1406"/>
      <c r="Y500" s="1406"/>
    </row>
    <row r="501" spans="1:25" s="43" customFormat="1">
      <c r="A501" s="320"/>
      <c r="B501" s="1356"/>
      <c r="F501" s="42"/>
      <c r="G501" s="42"/>
      <c r="H501" s="42"/>
      <c r="N501" s="68"/>
      <c r="O501" s="68"/>
      <c r="P501" s="68"/>
      <c r="Q501" s="68"/>
      <c r="R501" s="68"/>
      <c r="S501" s="68"/>
      <c r="W501" s="1406"/>
      <c r="X501" s="1406"/>
      <c r="Y501" s="1406"/>
    </row>
    <row r="502" spans="1:25" s="43" customFormat="1">
      <c r="A502" s="320"/>
      <c r="B502" s="1356"/>
      <c r="F502" s="42"/>
      <c r="G502" s="42"/>
      <c r="H502" s="42"/>
      <c r="N502" s="68"/>
      <c r="O502" s="68"/>
      <c r="P502" s="68"/>
      <c r="Q502" s="68"/>
      <c r="R502" s="68"/>
      <c r="S502" s="68"/>
      <c r="W502" s="1406"/>
      <c r="X502" s="1406"/>
      <c r="Y502" s="1406"/>
    </row>
    <row r="503" spans="1:25" s="43" customFormat="1">
      <c r="A503" s="320"/>
      <c r="B503" s="1356"/>
      <c r="F503" s="42"/>
      <c r="G503" s="42"/>
      <c r="H503" s="42"/>
      <c r="N503" s="68"/>
      <c r="O503" s="68"/>
      <c r="P503" s="68"/>
      <c r="Q503" s="68"/>
      <c r="R503" s="68"/>
      <c r="S503" s="68"/>
      <c r="W503" s="1406"/>
      <c r="X503" s="1406"/>
      <c r="Y503" s="1406"/>
    </row>
    <row r="504" spans="1:25" s="43" customFormat="1">
      <c r="A504" s="320"/>
      <c r="B504" s="1356"/>
      <c r="F504" s="42"/>
      <c r="G504" s="42"/>
      <c r="H504" s="42"/>
      <c r="N504" s="68"/>
      <c r="O504" s="68"/>
      <c r="P504" s="68"/>
      <c r="Q504" s="68"/>
      <c r="R504" s="68"/>
      <c r="S504" s="68"/>
      <c r="W504" s="1406"/>
      <c r="X504" s="1406"/>
      <c r="Y504" s="1406"/>
    </row>
    <row r="505" spans="1:25" s="43" customFormat="1">
      <c r="A505" s="320"/>
      <c r="B505" s="1356"/>
      <c r="F505" s="42"/>
      <c r="G505" s="42"/>
      <c r="H505" s="42"/>
      <c r="N505" s="68"/>
      <c r="O505" s="68"/>
      <c r="P505" s="68"/>
      <c r="Q505" s="68"/>
      <c r="R505" s="68"/>
      <c r="S505" s="68"/>
      <c r="W505" s="1406"/>
      <c r="X505" s="1406"/>
      <c r="Y505" s="1406"/>
    </row>
    <row r="506" spans="1:25" s="43" customFormat="1">
      <c r="A506" s="320"/>
      <c r="B506" s="1356"/>
      <c r="F506" s="42"/>
      <c r="G506" s="42"/>
      <c r="H506" s="42"/>
      <c r="N506" s="68"/>
      <c r="O506" s="68"/>
      <c r="P506" s="68"/>
      <c r="Q506" s="68"/>
      <c r="R506" s="68"/>
      <c r="S506" s="68"/>
      <c r="W506" s="1406"/>
      <c r="X506" s="1406"/>
      <c r="Y506" s="1406"/>
    </row>
    <row r="507" spans="1:25" s="43" customFormat="1">
      <c r="A507" s="320"/>
      <c r="B507" s="1356"/>
      <c r="F507" s="42"/>
      <c r="G507" s="42"/>
      <c r="H507" s="42"/>
      <c r="N507" s="68"/>
      <c r="O507" s="68"/>
      <c r="P507" s="68"/>
      <c r="Q507" s="68"/>
      <c r="R507" s="68"/>
      <c r="S507" s="68"/>
      <c r="W507" s="1406"/>
      <c r="X507" s="1406"/>
      <c r="Y507" s="1406"/>
    </row>
    <row r="508" spans="1:25" s="43" customFormat="1">
      <c r="A508" s="320"/>
      <c r="B508" s="1356"/>
      <c r="F508" s="42"/>
      <c r="G508" s="42"/>
      <c r="H508" s="42"/>
      <c r="N508" s="68"/>
      <c r="O508" s="68"/>
      <c r="P508" s="68"/>
      <c r="Q508" s="68"/>
      <c r="R508" s="68"/>
      <c r="S508" s="68"/>
      <c r="W508" s="1406"/>
      <c r="X508" s="1406"/>
      <c r="Y508" s="1406"/>
    </row>
    <row r="509" spans="1:25" s="43" customFormat="1">
      <c r="A509" s="320"/>
      <c r="B509" s="1356"/>
      <c r="F509" s="42"/>
      <c r="G509" s="42"/>
      <c r="H509" s="42"/>
      <c r="N509" s="68"/>
      <c r="O509" s="68"/>
      <c r="P509" s="68"/>
      <c r="Q509" s="68"/>
      <c r="R509" s="68"/>
      <c r="S509" s="68"/>
      <c r="W509" s="1406"/>
      <c r="X509" s="1406"/>
      <c r="Y509" s="1406"/>
    </row>
    <row r="510" spans="1:25" s="43" customFormat="1">
      <c r="A510" s="320"/>
      <c r="B510" s="1356"/>
      <c r="F510" s="42"/>
      <c r="G510" s="42"/>
      <c r="H510" s="42"/>
      <c r="N510" s="68"/>
      <c r="O510" s="68"/>
      <c r="P510" s="68"/>
      <c r="Q510" s="68"/>
      <c r="R510" s="68"/>
      <c r="S510" s="68"/>
      <c r="W510" s="1406"/>
      <c r="X510" s="1406"/>
      <c r="Y510" s="1406"/>
    </row>
    <row r="511" spans="1:25" s="43" customFormat="1">
      <c r="A511" s="320"/>
      <c r="B511" s="1356"/>
      <c r="F511" s="42"/>
      <c r="G511" s="42"/>
      <c r="H511" s="42"/>
      <c r="N511" s="68"/>
      <c r="O511" s="68"/>
      <c r="P511" s="68"/>
      <c r="Q511" s="68"/>
      <c r="R511" s="68"/>
      <c r="S511" s="68"/>
      <c r="W511" s="1406"/>
      <c r="X511" s="1406"/>
      <c r="Y511" s="1406"/>
    </row>
    <row r="512" spans="1:25" s="43" customFormat="1">
      <c r="A512" s="320"/>
      <c r="B512" s="1356"/>
      <c r="F512" s="42"/>
      <c r="G512" s="42"/>
      <c r="H512" s="42"/>
      <c r="N512" s="68"/>
      <c r="O512" s="68"/>
      <c r="P512" s="68"/>
      <c r="Q512" s="68"/>
      <c r="R512" s="68"/>
      <c r="S512" s="68"/>
      <c r="W512" s="1406"/>
      <c r="X512" s="1406"/>
      <c r="Y512" s="1406"/>
    </row>
    <row r="513" spans="1:25" s="43" customFormat="1">
      <c r="A513" s="320"/>
      <c r="B513" s="1356"/>
      <c r="F513" s="42"/>
      <c r="G513" s="42"/>
      <c r="H513" s="42"/>
      <c r="N513" s="68"/>
      <c r="O513" s="68"/>
      <c r="P513" s="68"/>
      <c r="Q513" s="68"/>
      <c r="R513" s="68"/>
      <c r="S513" s="68"/>
      <c r="W513" s="1406"/>
      <c r="X513" s="1406"/>
      <c r="Y513" s="1406"/>
    </row>
    <row r="514" spans="1:25" s="43" customFormat="1">
      <c r="A514" s="320"/>
      <c r="B514" s="1356"/>
      <c r="F514" s="42"/>
      <c r="G514" s="42"/>
      <c r="H514" s="42"/>
      <c r="N514" s="68"/>
      <c r="O514" s="68"/>
      <c r="P514" s="68"/>
      <c r="Q514" s="68"/>
      <c r="R514" s="68"/>
      <c r="S514" s="68"/>
      <c r="W514" s="1406"/>
      <c r="X514" s="1406"/>
      <c r="Y514" s="1406"/>
    </row>
    <row r="515" spans="1:25" s="43" customFormat="1">
      <c r="A515" s="320"/>
      <c r="B515" s="1356"/>
      <c r="F515" s="42"/>
      <c r="G515" s="42"/>
      <c r="H515" s="42"/>
      <c r="N515" s="68"/>
      <c r="O515" s="68"/>
      <c r="P515" s="68"/>
      <c r="Q515" s="68"/>
      <c r="R515" s="68"/>
      <c r="S515" s="68"/>
      <c r="W515" s="1406"/>
      <c r="X515" s="1406"/>
      <c r="Y515" s="1406"/>
    </row>
    <row r="516" spans="1:25" s="43" customFormat="1">
      <c r="A516" s="320"/>
      <c r="B516" s="1356"/>
      <c r="F516" s="42"/>
      <c r="G516" s="42"/>
      <c r="H516" s="42"/>
      <c r="N516" s="68"/>
      <c r="O516" s="68"/>
      <c r="P516" s="68"/>
      <c r="Q516" s="68"/>
      <c r="R516" s="68"/>
      <c r="S516" s="68"/>
      <c r="W516" s="1406"/>
      <c r="X516" s="1406"/>
      <c r="Y516" s="1406"/>
    </row>
    <row r="517" spans="1:25" s="43" customFormat="1">
      <c r="A517" s="320"/>
      <c r="B517" s="1356"/>
      <c r="F517" s="42"/>
      <c r="G517" s="42"/>
      <c r="H517" s="42"/>
      <c r="N517" s="68"/>
      <c r="O517" s="68"/>
      <c r="P517" s="68"/>
      <c r="Q517" s="68"/>
      <c r="R517" s="68"/>
      <c r="S517" s="68"/>
      <c r="W517" s="1406"/>
      <c r="X517" s="1406"/>
      <c r="Y517" s="1406"/>
    </row>
    <row r="518" spans="1:25" s="43" customFormat="1">
      <c r="A518" s="320"/>
      <c r="B518" s="1356"/>
      <c r="F518" s="42"/>
      <c r="G518" s="42"/>
      <c r="H518" s="42"/>
      <c r="N518" s="68"/>
      <c r="O518" s="68"/>
      <c r="P518" s="68"/>
      <c r="Q518" s="68"/>
      <c r="R518" s="68"/>
      <c r="S518" s="68"/>
      <c r="W518" s="1406"/>
      <c r="X518" s="1406"/>
      <c r="Y518" s="1406"/>
    </row>
    <row r="519" spans="1:25" s="43" customFormat="1">
      <c r="A519" s="320"/>
      <c r="B519" s="1356"/>
      <c r="F519" s="42"/>
      <c r="G519" s="42"/>
      <c r="H519" s="42"/>
      <c r="N519" s="68"/>
      <c r="O519" s="68"/>
      <c r="P519" s="68"/>
      <c r="Q519" s="68"/>
      <c r="R519" s="68"/>
      <c r="S519" s="68"/>
      <c r="W519" s="1406"/>
      <c r="X519" s="1406"/>
      <c r="Y519" s="1406"/>
    </row>
    <row r="520" spans="1:25" s="43" customFormat="1">
      <c r="A520" s="320"/>
      <c r="B520" s="1356"/>
      <c r="F520" s="42"/>
      <c r="G520" s="42"/>
      <c r="H520" s="42"/>
      <c r="N520" s="68"/>
      <c r="O520" s="68"/>
      <c r="P520" s="68"/>
      <c r="Q520" s="68"/>
      <c r="R520" s="68"/>
      <c r="S520" s="68"/>
      <c r="W520" s="1406"/>
      <c r="X520" s="1406"/>
      <c r="Y520" s="1406"/>
    </row>
    <row r="521" spans="1:25" s="43" customFormat="1">
      <c r="A521" s="320"/>
      <c r="B521" s="1356"/>
      <c r="F521" s="42"/>
      <c r="G521" s="42"/>
      <c r="H521" s="42"/>
      <c r="N521" s="68"/>
      <c r="O521" s="68"/>
      <c r="P521" s="68"/>
      <c r="Q521" s="68"/>
      <c r="R521" s="68"/>
      <c r="S521" s="68"/>
      <c r="W521" s="1406"/>
      <c r="X521" s="1406"/>
      <c r="Y521" s="1406"/>
    </row>
    <row r="522" spans="1:25" s="43" customFormat="1">
      <c r="A522" s="320"/>
      <c r="B522" s="1356"/>
      <c r="F522" s="42"/>
      <c r="G522" s="42"/>
      <c r="H522" s="42"/>
      <c r="N522" s="68"/>
      <c r="O522" s="68"/>
      <c r="P522" s="68"/>
      <c r="Q522" s="68"/>
      <c r="R522" s="68"/>
      <c r="S522" s="68"/>
      <c r="W522" s="1406"/>
      <c r="X522" s="1406"/>
      <c r="Y522" s="1406"/>
    </row>
    <row r="523" spans="1:25" s="43" customFormat="1">
      <c r="A523" s="320"/>
      <c r="B523" s="1356"/>
      <c r="F523" s="42"/>
      <c r="G523" s="42"/>
      <c r="H523" s="42"/>
      <c r="N523" s="68"/>
      <c r="O523" s="68"/>
      <c r="P523" s="68"/>
      <c r="Q523" s="68"/>
      <c r="R523" s="68"/>
      <c r="S523" s="68"/>
      <c r="W523" s="1406"/>
      <c r="X523" s="1406"/>
      <c r="Y523" s="1406"/>
    </row>
    <row r="524" spans="1:25" s="43" customFormat="1">
      <c r="A524" s="320"/>
      <c r="B524" s="1356"/>
      <c r="F524" s="42"/>
      <c r="G524" s="42"/>
      <c r="H524" s="42"/>
      <c r="N524" s="68"/>
      <c r="O524" s="68"/>
      <c r="P524" s="68"/>
      <c r="Q524" s="68"/>
      <c r="R524" s="68"/>
      <c r="S524" s="68"/>
      <c r="W524" s="1406"/>
      <c r="X524" s="1406"/>
      <c r="Y524" s="1406"/>
    </row>
    <row r="525" spans="1:25" s="43" customFormat="1">
      <c r="A525" s="320"/>
      <c r="B525" s="1356"/>
      <c r="F525" s="42"/>
      <c r="G525" s="42"/>
      <c r="H525" s="42"/>
      <c r="N525" s="68"/>
      <c r="O525" s="68"/>
      <c r="P525" s="68"/>
      <c r="Q525" s="68"/>
      <c r="R525" s="68"/>
      <c r="S525" s="68"/>
      <c r="W525" s="1406"/>
      <c r="X525" s="1406"/>
      <c r="Y525" s="1406"/>
    </row>
    <row r="526" spans="1:25" s="43" customFormat="1">
      <c r="A526" s="320"/>
      <c r="B526" s="1356"/>
      <c r="F526" s="42"/>
      <c r="G526" s="42"/>
      <c r="H526" s="42"/>
      <c r="N526" s="68"/>
      <c r="O526" s="68"/>
      <c r="P526" s="68"/>
      <c r="Q526" s="68"/>
      <c r="R526" s="68"/>
      <c r="S526" s="68"/>
      <c r="W526" s="1406"/>
      <c r="X526" s="1406"/>
      <c r="Y526" s="1406"/>
    </row>
    <row r="527" spans="1:25" s="43" customFormat="1">
      <c r="A527" s="320"/>
      <c r="B527" s="1356"/>
      <c r="F527" s="42"/>
      <c r="G527" s="42"/>
      <c r="H527" s="42"/>
      <c r="N527" s="68"/>
      <c r="O527" s="68"/>
      <c r="P527" s="68"/>
      <c r="Q527" s="68"/>
      <c r="R527" s="68"/>
      <c r="S527" s="68"/>
      <c r="W527" s="1406"/>
      <c r="X527" s="1406"/>
      <c r="Y527" s="1406"/>
    </row>
    <row r="528" spans="1:25" s="43" customFormat="1">
      <c r="A528" s="320"/>
      <c r="B528" s="1356"/>
      <c r="F528" s="42"/>
      <c r="G528" s="42"/>
      <c r="H528" s="42"/>
      <c r="N528" s="68"/>
      <c r="O528" s="68"/>
      <c r="P528" s="68"/>
      <c r="Q528" s="68"/>
      <c r="R528" s="68"/>
      <c r="S528" s="68"/>
      <c r="W528" s="1406"/>
      <c r="X528" s="1406"/>
      <c r="Y528" s="1406"/>
    </row>
    <row r="529" spans="1:25" s="43" customFormat="1">
      <c r="A529" s="320"/>
      <c r="B529" s="1356"/>
      <c r="F529" s="42"/>
      <c r="G529" s="42"/>
      <c r="H529" s="42"/>
      <c r="N529" s="68"/>
      <c r="O529" s="68"/>
      <c r="P529" s="68"/>
      <c r="Q529" s="68"/>
      <c r="R529" s="68"/>
      <c r="S529" s="68"/>
      <c r="W529" s="1406"/>
      <c r="X529" s="1406"/>
      <c r="Y529" s="1406"/>
    </row>
    <row r="530" spans="1:25" s="43" customFormat="1">
      <c r="A530" s="320"/>
      <c r="B530" s="1356"/>
      <c r="F530" s="42"/>
      <c r="G530" s="42"/>
      <c r="H530" s="42"/>
      <c r="N530" s="68"/>
      <c r="O530" s="68"/>
      <c r="P530" s="68"/>
      <c r="Q530" s="68"/>
      <c r="R530" s="68"/>
      <c r="S530" s="68"/>
      <c r="W530" s="1406"/>
      <c r="X530" s="1406"/>
      <c r="Y530" s="1406"/>
    </row>
    <row r="531" spans="1:25" s="43" customFormat="1">
      <c r="A531" s="320"/>
      <c r="B531" s="1356"/>
      <c r="F531" s="42"/>
      <c r="G531" s="42"/>
      <c r="H531" s="42"/>
      <c r="N531" s="68"/>
      <c r="O531" s="68"/>
      <c r="P531" s="68"/>
      <c r="Q531" s="68"/>
      <c r="R531" s="68"/>
      <c r="S531" s="68"/>
      <c r="W531" s="1406"/>
      <c r="X531" s="1406"/>
      <c r="Y531" s="1406"/>
    </row>
    <row r="532" spans="1:25" s="43" customFormat="1">
      <c r="A532" s="320"/>
      <c r="B532" s="1356"/>
      <c r="F532" s="42"/>
      <c r="G532" s="42"/>
      <c r="H532" s="42"/>
      <c r="N532" s="68"/>
      <c r="O532" s="68"/>
      <c r="P532" s="68"/>
      <c r="Q532" s="68"/>
      <c r="R532" s="68"/>
      <c r="S532" s="68"/>
      <c r="W532" s="1406"/>
      <c r="X532" s="1406"/>
      <c r="Y532" s="1406"/>
    </row>
    <row r="533" spans="1:25" s="43" customFormat="1">
      <c r="A533" s="320"/>
      <c r="B533" s="1356"/>
      <c r="F533" s="42"/>
      <c r="G533" s="42"/>
      <c r="H533" s="42"/>
      <c r="N533" s="68"/>
      <c r="O533" s="68"/>
      <c r="P533" s="68"/>
      <c r="Q533" s="68"/>
      <c r="R533" s="68"/>
      <c r="S533" s="68"/>
      <c r="W533" s="1406"/>
      <c r="X533" s="1406"/>
      <c r="Y533" s="1406"/>
    </row>
    <row r="534" spans="1:25" s="43" customFormat="1">
      <c r="A534" s="320"/>
      <c r="B534" s="1356"/>
      <c r="F534" s="42"/>
      <c r="G534" s="42"/>
      <c r="H534" s="42"/>
      <c r="N534" s="68"/>
      <c r="O534" s="68"/>
      <c r="P534" s="68"/>
      <c r="Q534" s="68"/>
      <c r="R534" s="68"/>
      <c r="S534" s="68"/>
      <c r="W534" s="1406"/>
      <c r="X534" s="1406"/>
      <c r="Y534" s="1406"/>
    </row>
    <row r="535" spans="1:25" s="43" customFormat="1">
      <c r="A535" s="320"/>
      <c r="B535" s="1356"/>
      <c r="F535" s="42"/>
      <c r="G535" s="42"/>
      <c r="H535" s="42"/>
      <c r="N535" s="68"/>
      <c r="O535" s="68"/>
      <c r="P535" s="68"/>
      <c r="Q535" s="68"/>
      <c r="R535" s="68"/>
      <c r="S535" s="68"/>
      <c r="W535" s="1406"/>
      <c r="X535" s="1406"/>
      <c r="Y535" s="1406"/>
    </row>
    <row r="536" spans="1:25" s="43" customFormat="1">
      <c r="A536" s="320"/>
      <c r="B536" s="1356"/>
      <c r="F536" s="42"/>
      <c r="G536" s="42"/>
      <c r="H536" s="42"/>
      <c r="N536" s="68"/>
      <c r="O536" s="68"/>
      <c r="P536" s="68"/>
      <c r="Q536" s="68"/>
      <c r="R536" s="68"/>
      <c r="S536" s="68"/>
      <c r="W536" s="1406"/>
      <c r="X536" s="1406"/>
      <c r="Y536" s="1406"/>
    </row>
    <row r="537" spans="1:25" s="43" customFormat="1">
      <c r="A537" s="320"/>
      <c r="B537" s="1356"/>
      <c r="F537" s="42"/>
      <c r="G537" s="42"/>
      <c r="H537" s="42"/>
      <c r="N537" s="68"/>
      <c r="O537" s="68"/>
      <c r="P537" s="68"/>
      <c r="Q537" s="68"/>
      <c r="R537" s="68"/>
      <c r="S537" s="68"/>
      <c r="W537" s="1406"/>
      <c r="X537" s="1406"/>
      <c r="Y537" s="1406"/>
    </row>
    <row r="538" spans="1:25" s="43" customFormat="1">
      <c r="A538" s="320"/>
      <c r="B538" s="1356"/>
      <c r="F538" s="42"/>
      <c r="G538" s="42"/>
      <c r="H538" s="42"/>
      <c r="N538" s="68"/>
      <c r="O538" s="68"/>
      <c r="P538" s="68"/>
      <c r="Q538" s="68"/>
      <c r="R538" s="68"/>
      <c r="S538" s="68"/>
      <c r="W538" s="1406"/>
      <c r="X538" s="1406"/>
      <c r="Y538" s="1406"/>
    </row>
    <row r="539" spans="1:25" s="43" customFormat="1">
      <c r="A539" s="320"/>
      <c r="B539" s="1356"/>
      <c r="F539" s="42"/>
      <c r="G539" s="42"/>
      <c r="H539" s="42"/>
      <c r="N539" s="68"/>
      <c r="O539" s="68"/>
      <c r="P539" s="68"/>
      <c r="Q539" s="68"/>
      <c r="R539" s="68"/>
      <c r="S539" s="68"/>
      <c r="W539" s="1406"/>
      <c r="X539" s="1406"/>
      <c r="Y539" s="1406"/>
    </row>
    <row r="540" spans="1:25" s="43" customFormat="1">
      <c r="A540" s="320"/>
      <c r="B540" s="1356"/>
      <c r="F540" s="42"/>
      <c r="G540" s="42"/>
      <c r="H540" s="42"/>
      <c r="N540" s="68"/>
      <c r="O540" s="68"/>
      <c r="P540" s="68"/>
      <c r="Q540" s="68"/>
      <c r="R540" s="68"/>
      <c r="S540" s="68"/>
      <c r="W540" s="1406"/>
      <c r="X540" s="1406"/>
      <c r="Y540" s="1406"/>
    </row>
    <row r="541" spans="1:25" s="43" customFormat="1">
      <c r="A541" s="320"/>
      <c r="B541" s="1356"/>
      <c r="F541" s="42"/>
      <c r="G541" s="42"/>
      <c r="H541" s="42"/>
      <c r="N541" s="68"/>
      <c r="O541" s="68"/>
      <c r="P541" s="68"/>
      <c r="Q541" s="68"/>
      <c r="R541" s="68"/>
      <c r="S541" s="68"/>
      <c r="W541" s="1406"/>
      <c r="X541" s="1406"/>
      <c r="Y541" s="1406"/>
    </row>
    <row r="542" spans="1:25" s="43" customFormat="1">
      <c r="A542" s="320"/>
      <c r="B542" s="1356"/>
      <c r="F542" s="42"/>
      <c r="G542" s="42"/>
      <c r="H542" s="42"/>
      <c r="N542" s="68"/>
      <c r="O542" s="68"/>
      <c r="P542" s="68"/>
      <c r="Q542" s="68"/>
      <c r="R542" s="68"/>
      <c r="S542" s="68"/>
      <c r="W542" s="1406"/>
      <c r="X542" s="1406"/>
      <c r="Y542" s="1406"/>
    </row>
    <row r="543" spans="1:25" s="43" customFormat="1">
      <c r="A543" s="320"/>
      <c r="B543" s="1356"/>
      <c r="F543" s="42"/>
      <c r="G543" s="42"/>
      <c r="H543" s="42"/>
      <c r="N543" s="68"/>
      <c r="O543" s="68"/>
      <c r="P543" s="68"/>
      <c r="Q543" s="68"/>
      <c r="R543" s="68"/>
      <c r="S543" s="68"/>
      <c r="W543" s="1406"/>
      <c r="X543" s="1406"/>
      <c r="Y543" s="1406"/>
    </row>
    <row r="544" spans="1:25" s="43" customFormat="1">
      <c r="A544" s="320"/>
      <c r="B544" s="1356"/>
      <c r="F544" s="42"/>
      <c r="G544" s="42"/>
      <c r="H544" s="42"/>
      <c r="N544" s="68"/>
      <c r="O544" s="68"/>
      <c r="P544" s="68"/>
      <c r="Q544" s="68"/>
      <c r="R544" s="68"/>
      <c r="S544" s="68"/>
      <c r="W544" s="1406"/>
      <c r="X544" s="1406"/>
      <c r="Y544" s="1406"/>
    </row>
    <row r="545" spans="1:25" s="43" customFormat="1">
      <c r="A545" s="320"/>
      <c r="B545" s="1356"/>
      <c r="F545" s="42"/>
      <c r="G545" s="42"/>
      <c r="H545" s="42"/>
      <c r="N545" s="68"/>
      <c r="O545" s="68"/>
      <c r="P545" s="68"/>
      <c r="Q545" s="68"/>
      <c r="R545" s="68"/>
      <c r="S545" s="68"/>
      <c r="W545" s="1406"/>
      <c r="X545" s="1406"/>
      <c r="Y545" s="1406"/>
    </row>
    <row r="546" spans="1:25" s="43" customFormat="1">
      <c r="A546" s="320"/>
      <c r="B546" s="1356"/>
      <c r="F546" s="42"/>
      <c r="G546" s="42"/>
      <c r="H546" s="42"/>
      <c r="N546" s="68"/>
      <c r="O546" s="68"/>
      <c r="P546" s="68"/>
      <c r="Q546" s="68"/>
      <c r="R546" s="68"/>
      <c r="S546" s="68"/>
      <c r="W546" s="1406"/>
      <c r="X546" s="1406"/>
      <c r="Y546" s="1406"/>
    </row>
    <row r="547" spans="1:25" s="43" customFormat="1">
      <c r="A547" s="320"/>
      <c r="B547" s="1356"/>
      <c r="F547" s="42"/>
      <c r="G547" s="42"/>
      <c r="H547" s="42"/>
      <c r="N547" s="68"/>
      <c r="O547" s="68"/>
      <c r="P547" s="68"/>
      <c r="Q547" s="68"/>
      <c r="R547" s="68"/>
      <c r="S547" s="68"/>
      <c r="W547" s="1406"/>
      <c r="X547" s="1406"/>
      <c r="Y547" s="1406"/>
    </row>
    <row r="548" spans="1:25" s="43" customFormat="1">
      <c r="A548" s="320"/>
      <c r="B548" s="1356"/>
      <c r="F548" s="42"/>
      <c r="G548" s="42"/>
      <c r="H548" s="42"/>
      <c r="N548" s="68"/>
      <c r="O548" s="68"/>
      <c r="P548" s="68"/>
      <c r="Q548" s="68"/>
      <c r="R548" s="68"/>
      <c r="S548" s="68"/>
      <c r="W548" s="1406"/>
      <c r="X548" s="1406"/>
      <c r="Y548" s="1406"/>
    </row>
    <row r="549" spans="1:25" s="43" customFormat="1">
      <c r="A549" s="320"/>
      <c r="B549" s="1356"/>
      <c r="F549" s="42"/>
      <c r="G549" s="42"/>
      <c r="H549" s="42"/>
      <c r="N549" s="68"/>
      <c r="O549" s="68"/>
      <c r="P549" s="68"/>
      <c r="Q549" s="68"/>
      <c r="R549" s="68"/>
      <c r="S549" s="68"/>
      <c r="W549" s="1406"/>
      <c r="X549" s="1406"/>
      <c r="Y549" s="1406"/>
    </row>
    <row r="550" spans="1:25" s="43" customFormat="1">
      <c r="A550" s="320"/>
      <c r="B550" s="1356"/>
      <c r="F550" s="42"/>
      <c r="G550" s="42"/>
      <c r="H550" s="42"/>
      <c r="N550" s="68"/>
      <c r="O550" s="68"/>
      <c r="P550" s="68"/>
      <c r="Q550" s="68"/>
      <c r="R550" s="68"/>
      <c r="S550" s="68"/>
      <c r="W550" s="1406"/>
      <c r="X550" s="1406"/>
      <c r="Y550" s="1406"/>
    </row>
    <row r="551" spans="1:25" s="43" customFormat="1">
      <c r="A551" s="320"/>
      <c r="B551" s="1356"/>
      <c r="F551" s="42"/>
      <c r="G551" s="42"/>
      <c r="H551" s="42"/>
      <c r="N551" s="68"/>
      <c r="O551" s="68"/>
      <c r="P551" s="68"/>
      <c r="Q551" s="68"/>
      <c r="R551" s="68"/>
      <c r="S551" s="68"/>
      <c r="W551" s="1406"/>
      <c r="X551" s="1406"/>
      <c r="Y551" s="1406"/>
    </row>
    <row r="552" spans="1:25" s="43" customFormat="1">
      <c r="A552" s="320"/>
      <c r="B552" s="1356"/>
      <c r="F552" s="42"/>
      <c r="G552" s="42"/>
      <c r="H552" s="42"/>
      <c r="N552" s="68"/>
      <c r="O552" s="68"/>
      <c r="P552" s="68"/>
      <c r="Q552" s="68"/>
      <c r="R552" s="68"/>
      <c r="S552" s="68"/>
      <c r="W552" s="1406"/>
      <c r="X552" s="1406"/>
      <c r="Y552" s="1406"/>
    </row>
    <row r="553" spans="1:25" s="43" customFormat="1">
      <c r="A553" s="320"/>
      <c r="B553" s="1356"/>
      <c r="F553" s="42"/>
      <c r="G553" s="42"/>
      <c r="H553" s="42"/>
      <c r="N553" s="68"/>
      <c r="O553" s="68"/>
      <c r="P553" s="68"/>
      <c r="Q553" s="68"/>
      <c r="R553" s="68"/>
      <c r="S553" s="68"/>
      <c r="W553" s="1406"/>
      <c r="X553" s="1406"/>
      <c r="Y553" s="1406"/>
    </row>
    <row r="554" spans="1:25" s="43" customFormat="1">
      <c r="A554" s="320"/>
      <c r="B554" s="1356"/>
      <c r="F554" s="42"/>
      <c r="G554" s="42"/>
      <c r="H554" s="42"/>
      <c r="N554" s="68"/>
      <c r="O554" s="68"/>
      <c r="P554" s="68"/>
      <c r="Q554" s="68"/>
      <c r="R554" s="68"/>
      <c r="S554" s="68"/>
      <c r="W554" s="1406"/>
      <c r="X554" s="1406"/>
      <c r="Y554" s="1406"/>
    </row>
    <row r="555" spans="1:25" s="43" customFormat="1">
      <c r="A555" s="320"/>
      <c r="B555" s="1356"/>
      <c r="F555" s="42"/>
      <c r="G555" s="42"/>
      <c r="H555" s="42"/>
      <c r="N555" s="68"/>
      <c r="O555" s="68"/>
      <c r="P555" s="68"/>
      <c r="Q555" s="68"/>
      <c r="R555" s="68"/>
      <c r="S555" s="68"/>
      <c r="W555" s="1406"/>
      <c r="X555" s="1406"/>
      <c r="Y555" s="1406"/>
    </row>
    <row r="556" spans="1:25" s="43" customFormat="1">
      <c r="A556" s="320"/>
      <c r="B556" s="1356"/>
      <c r="F556" s="42"/>
      <c r="G556" s="42"/>
      <c r="H556" s="42"/>
      <c r="N556" s="68"/>
      <c r="O556" s="68"/>
      <c r="P556" s="68"/>
      <c r="Q556" s="68"/>
      <c r="R556" s="68"/>
      <c r="S556" s="68"/>
      <c r="W556" s="1406"/>
      <c r="X556" s="1406"/>
      <c r="Y556" s="1406"/>
    </row>
    <row r="557" spans="1:25" s="43" customFormat="1">
      <c r="A557" s="320"/>
      <c r="B557" s="1356"/>
      <c r="F557" s="42"/>
      <c r="G557" s="42"/>
      <c r="H557" s="42"/>
      <c r="N557" s="68"/>
      <c r="O557" s="68"/>
      <c r="P557" s="68"/>
      <c r="Q557" s="68"/>
      <c r="R557" s="68"/>
      <c r="S557" s="68"/>
      <c r="W557" s="1406"/>
      <c r="X557" s="1406"/>
      <c r="Y557" s="1406"/>
    </row>
    <row r="558" spans="1:25" s="43" customFormat="1">
      <c r="A558" s="320"/>
      <c r="B558" s="1356"/>
      <c r="F558" s="42"/>
      <c r="G558" s="42"/>
      <c r="H558" s="42"/>
      <c r="N558" s="68"/>
      <c r="O558" s="68"/>
      <c r="P558" s="68"/>
      <c r="Q558" s="68"/>
      <c r="R558" s="68"/>
      <c r="S558" s="68"/>
      <c r="W558" s="1406"/>
      <c r="X558" s="1406"/>
      <c r="Y558" s="1406"/>
    </row>
    <row r="559" spans="1:25" s="43" customFormat="1">
      <c r="A559" s="320"/>
      <c r="B559" s="1356"/>
      <c r="F559" s="42"/>
      <c r="G559" s="42"/>
      <c r="H559" s="42"/>
      <c r="N559" s="68"/>
      <c r="O559" s="68"/>
      <c r="P559" s="68"/>
      <c r="Q559" s="68"/>
      <c r="R559" s="68"/>
      <c r="S559" s="68"/>
      <c r="W559" s="1406"/>
      <c r="X559" s="1406"/>
      <c r="Y559" s="1406"/>
    </row>
    <row r="560" spans="1:25" s="43" customFormat="1">
      <c r="A560" s="320"/>
      <c r="B560" s="1356"/>
      <c r="F560" s="42"/>
      <c r="G560" s="42"/>
      <c r="H560" s="42"/>
      <c r="N560" s="68"/>
      <c r="O560" s="68"/>
      <c r="P560" s="68"/>
      <c r="Q560" s="68"/>
      <c r="R560" s="68"/>
      <c r="S560" s="68"/>
      <c r="W560" s="1406"/>
      <c r="X560" s="1406"/>
      <c r="Y560" s="1406"/>
    </row>
    <row r="561" spans="1:25" s="43" customFormat="1">
      <c r="A561" s="320"/>
      <c r="B561" s="1356"/>
      <c r="F561" s="42"/>
      <c r="G561" s="42"/>
      <c r="H561" s="42"/>
      <c r="N561" s="68"/>
      <c r="O561" s="68"/>
      <c r="P561" s="68"/>
      <c r="Q561" s="68"/>
      <c r="R561" s="68"/>
      <c r="S561" s="68"/>
      <c r="W561" s="1406"/>
      <c r="X561" s="1406"/>
      <c r="Y561" s="1406"/>
    </row>
    <row r="562" spans="1:25" s="43" customFormat="1">
      <c r="A562" s="320"/>
      <c r="B562" s="1356"/>
      <c r="F562" s="42"/>
      <c r="G562" s="42"/>
      <c r="H562" s="42"/>
      <c r="N562" s="68"/>
      <c r="O562" s="68"/>
      <c r="P562" s="68"/>
      <c r="Q562" s="68"/>
      <c r="R562" s="68"/>
      <c r="S562" s="68"/>
      <c r="W562" s="1406"/>
      <c r="X562" s="1406"/>
      <c r="Y562" s="1406"/>
    </row>
    <row r="563" spans="1:25" s="43" customFormat="1">
      <c r="A563" s="320"/>
      <c r="B563" s="1356"/>
      <c r="F563" s="42"/>
      <c r="G563" s="42"/>
      <c r="H563" s="42"/>
      <c r="N563" s="68"/>
      <c r="O563" s="68"/>
      <c r="P563" s="68"/>
      <c r="Q563" s="68"/>
      <c r="R563" s="68"/>
      <c r="S563" s="68"/>
      <c r="W563" s="1406"/>
      <c r="X563" s="1406"/>
      <c r="Y563" s="1406"/>
    </row>
    <row r="564" spans="1:25" s="43" customFormat="1">
      <c r="A564" s="320"/>
      <c r="B564" s="1356"/>
      <c r="F564" s="42"/>
      <c r="G564" s="42"/>
      <c r="H564" s="42"/>
      <c r="N564" s="68"/>
      <c r="O564" s="68"/>
      <c r="P564" s="68"/>
      <c r="Q564" s="68"/>
      <c r="R564" s="68"/>
      <c r="S564" s="68"/>
      <c r="W564" s="1406"/>
      <c r="X564" s="1406"/>
      <c r="Y564" s="1406"/>
    </row>
    <row r="565" spans="1:25" s="43" customFormat="1">
      <c r="A565" s="320"/>
      <c r="B565" s="1356"/>
      <c r="F565" s="42"/>
      <c r="G565" s="42"/>
      <c r="H565" s="42"/>
      <c r="N565" s="68"/>
      <c r="O565" s="68"/>
      <c r="P565" s="68"/>
      <c r="Q565" s="68"/>
      <c r="R565" s="68"/>
      <c r="S565" s="68"/>
      <c r="W565" s="1406"/>
      <c r="X565" s="1406"/>
      <c r="Y565" s="1406"/>
    </row>
    <row r="566" spans="1:25" s="43" customFormat="1">
      <c r="A566" s="320"/>
      <c r="B566" s="1356"/>
      <c r="F566" s="42"/>
      <c r="G566" s="42"/>
      <c r="H566" s="42"/>
      <c r="N566" s="68"/>
      <c r="O566" s="68"/>
      <c r="P566" s="68"/>
      <c r="Q566" s="68"/>
      <c r="R566" s="68"/>
      <c r="S566" s="68"/>
      <c r="W566" s="1406"/>
      <c r="X566" s="1406"/>
      <c r="Y566" s="1406"/>
    </row>
    <row r="567" spans="1:25" s="43" customFormat="1">
      <c r="A567" s="320"/>
      <c r="B567" s="1356"/>
      <c r="F567" s="42"/>
      <c r="G567" s="42"/>
      <c r="H567" s="42"/>
      <c r="N567" s="68"/>
      <c r="O567" s="68"/>
      <c r="P567" s="68"/>
      <c r="Q567" s="68"/>
      <c r="R567" s="68"/>
      <c r="S567" s="68"/>
      <c r="W567" s="1406"/>
      <c r="X567" s="1406"/>
      <c r="Y567" s="1406"/>
    </row>
    <row r="568" spans="1:25" s="43" customFormat="1">
      <c r="A568" s="320"/>
      <c r="B568" s="1356"/>
      <c r="F568" s="42"/>
      <c r="G568" s="42"/>
      <c r="H568" s="42"/>
      <c r="N568" s="68"/>
      <c r="O568" s="68"/>
      <c r="P568" s="68"/>
      <c r="Q568" s="68"/>
      <c r="R568" s="68"/>
      <c r="S568" s="68"/>
      <c r="W568" s="1406"/>
      <c r="X568" s="1406"/>
      <c r="Y568" s="1406"/>
    </row>
    <row r="569" spans="1:25" s="43" customFormat="1">
      <c r="A569" s="320"/>
      <c r="B569" s="1356"/>
      <c r="F569" s="42"/>
      <c r="G569" s="42"/>
      <c r="H569" s="42"/>
      <c r="N569" s="68"/>
      <c r="O569" s="68"/>
      <c r="P569" s="68"/>
      <c r="Q569" s="68"/>
      <c r="R569" s="68"/>
      <c r="S569" s="68"/>
      <c r="W569" s="1406"/>
      <c r="X569" s="1406"/>
      <c r="Y569" s="1406"/>
    </row>
    <row r="570" spans="1:25" s="43" customFormat="1">
      <c r="A570" s="320"/>
      <c r="B570" s="1356"/>
      <c r="F570" s="42"/>
      <c r="G570" s="42"/>
      <c r="H570" s="42"/>
      <c r="N570" s="68"/>
      <c r="O570" s="68"/>
      <c r="P570" s="68"/>
      <c r="Q570" s="68"/>
      <c r="R570" s="68"/>
      <c r="S570" s="68"/>
      <c r="W570" s="1406"/>
      <c r="X570" s="1406"/>
      <c r="Y570" s="1406"/>
    </row>
    <row r="571" spans="1:25" s="43" customFormat="1">
      <c r="A571" s="320"/>
      <c r="B571" s="1356"/>
      <c r="F571" s="42"/>
      <c r="G571" s="42"/>
      <c r="H571" s="42"/>
      <c r="N571" s="68"/>
      <c r="O571" s="68"/>
      <c r="P571" s="68"/>
      <c r="Q571" s="68"/>
      <c r="R571" s="68"/>
      <c r="S571" s="68"/>
      <c r="W571" s="1406"/>
      <c r="X571" s="1406"/>
      <c r="Y571" s="1406"/>
    </row>
    <row r="572" spans="1:25" s="43" customFormat="1">
      <c r="A572" s="320"/>
      <c r="B572" s="1356"/>
      <c r="F572" s="42"/>
      <c r="G572" s="42"/>
      <c r="H572" s="42"/>
      <c r="N572" s="68"/>
      <c r="O572" s="68"/>
      <c r="P572" s="68"/>
      <c r="Q572" s="68"/>
      <c r="R572" s="68"/>
      <c r="S572" s="68"/>
      <c r="W572" s="1406"/>
      <c r="X572" s="1406"/>
      <c r="Y572" s="1406"/>
    </row>
    <row r="573" spans="1:25" s="43" customFormat="1">
      <c r="A573" s="320"/>
      <c r="B573" s="1356"/>
      <c r="F573" s="42"/>
      <c r="G573" s="42"/>
      <c r="H573" s="42"/>
      <c r="N573" s="68"/>
      <c r="O573" s="68"/>
      <c r="P573" s="68"/>
      <c r="Q573" s="68"/>
      <c r="R573" s="68"/>
      <c r="S573" s="68"/>
      <c r="W573" s="1406"/>
      <c r="X573" s="1406"/>
      <c r="Y573" s="1406"/>
    </row>
    <row r="574" spans="1:25" s="43" customFormat="1">
      <c r="A574" s="320"/>
      <c r="B574" s="1356"/>
      <c r="F574" s="42"/>
      <c r="G574" s="42"/>
      <c r="H574" s="42"/>
      <c r="N574" s="68"/>
      <c r="O574" s="68"/>
      <c r="P574" s="68"/>
      <c r="Q574" s="68"/>
      <c r="R574" s="68"/>
      <c r="S574" s="68"/>
      <c r="W574" s="1406"/>
      <c r="X574" s="1406"/>
      <c r="Y574" s="1406"/>
    </row>
    <row r="575" spans="1:25" s="43" customFormat="1">
      <c r="A575" s="320"/>
      <c r="B575" s="1356"/>
      <c r="F575" s="42"/>
      <c r="G575" s="42"/>
      <c r="H575" s="42"/>
      <c r="N575" s="68"/>
      <c r="O575" s="68"/>
      <c r="P575" s="68"/>
      <c r="Q575" s="68"/>
      <c r="R575" s="68"/>
      <c r="S575" s="68"/>
      <c r="W575" s="1406"/>
      <c r="X575" s="1406"/>
      <c r="Y575" s="1406"/>
    </row>
    <row r="576" spans="1:25" s="43" customFormat="1">
      <c r="A576" s="320"/>
      <c r="B576" s="1356"/>
      <c r="F576" s="42"/>
      <c r="G576" s="42"/>
      <c r="H576" s="42"/>
      <c r="N576" s="68"/>
      <c r="O576" s="68"/>
      <c r="P576" s="68"/>
      <c r="Q576" s="68"/>
      <c r="R576" s="68"/>
      <c r="S576" s="68"/>
      <c r="W576" s="1406"/>
      <c r="X576" s="1406"/>
      <c r="Y576" s="1406"/>
    </row>
    <row r="577" spans="1:25" s="43" customFormat="1">
      <c r="A577" s="320"/>
      <c r="B577" s="1356"/>
      <c r="F577" s="42"/>
      <c r="G577" s="42"/>
      <c r="H577" s="42"/>
      <c r="N577" s="68"/>
      <c r="O577" s="68"/>
      <c r="P577" s="68"/>
      <c r="Q577" s="68"/>
      <c r="R577" s="68"/>
      <c r="S577" s="68"/>
      <c r="W577" s="1406"/>
      <c r="X577" s="1406"/>
      <c r="Y577" s="1406"/>
    </row>
    <row r="578" spans="1:25" s="43" customFormat="1">
      <c r="A578" s="320"/>
      <c r="B578" s="1356"/>
      <c r="F578" s="42"/>
      <c r="G578" s="42"/>
      <c r="H578" s="42"/>
      <c r="N578" s="68"/>
      <c r="O578" s="68"/>
      <c r="P578" s="68"/>
      <c r="Q578" s="68"/>
      <c r="R578" s="68"/>
      <c r="S578" s="68"/>
      <c r="W578" s="1406"/>
      <c r="X578" s="1406"/>
      <c r="Y578" s="1406"/>
    </row>
    <row r="579" spans="1:25" s="43" customFormat="1">
      <c r="A579" s="320"/>
      <c r="B579" s="1356"/>
      <c r="F579" s="42"/>
      <c r="G579" s="42"/>
      <c r="H579" s="42"/>
      <c r="N579" s="68"/>
      <c r="O579" s="68"/>
      <c r="P579" s="68"/>
      <c r="Q579" s="68"/>
      <c r="R579" s="68"/>
      <c r="S579" s="68"/>
      <c r="W579" s="1406"/>
      <c r="X579" s="1406"/>
      <c r="Y579" s="1406"/>
    </row>
    <row r="580" spans="1:25" s="43" customFormat="1">
      <c r="A580" s="320"/>
      <c r="B580" s="1356"/>
      <c r="F580" s="42"/>
      <c r="G580" s="42"/>
      <c r="H580" s="42"/>
      <c r="N580" s="68"/>
      <c r="O580" s="68"/>
      <c r="P580" s="68"/>
      <c r="Q580" s="68"/>
      <c r="R580" s="68"/>
      <c r="S580" s="68"/>
      <c r="W580" s="1406"/>
      <c r="X580" s="1406"/>
      <c r="Y580" s="1406"/>
    </row>
    <row r="581" spans="1:25" s="43" customFormat="1">
      <c r="A581" s="320"/>
      <c r="B581" s="1356"/>
      <c r="F581" s="42"/>
      <c r="G581" s="42"/>
      <c r="H581" s="42"/>
      <c r="N581" s="68"/>
      <c r="O581" s="68"/>
      <c r="P581" s="68"/>
      <c r="Q581" s="68"/>
      <c r="R581" s="68"/>
      <c r="S581" s="68"/>
      <c r="W581" s="1406"/>
      <c r="X581" s="1406"/>
      <c r="Y581" s="1406"/>
    </row>
    <row r="582" spans="1:25" s="43" customFormat="1">
      <c r="A582" s="320"/>
      <c r="B582" s="1356"/>
      <c r="F582" s="42"/>
      <c r="G582" s="42"/>
      <c r="H582" s="42"/>
      <c r="N582" s="68"/>
      <c r="O582" s="68"/>
      <c r="P582" s="68"/>
      <c r="Q582" s="68"/>
      <c r="R582" s="68"/>
      <c r="S582" s="68"/>
      <c r="W582" s="1406"/>
      <c r="X582" s="1406"/>
      <c r="Y582" s="1406"/>
    </row>
    <row r="583" spans="1:25" s="43" customFormat="1">
      <c r="A583" s="320"/>
      <c r="B583" s="1356"/>
      <c r="F583" s="42"/>
      <c r="G583" s="42"/>
      <c r="H583" s="42"/>
      <c r="N583" s="68"/>
      <c r="O583" s="68"/>
      <c r="P583" s="68"/>
      <c r="Q583" s="68"/>
      <c r="R583" s="68"/>
      <c r="S583" s="68"/>
      <c r="W583" s="1406"/>
      <c r="X583" s="1406"/>
      <c r="Y583" s="1406"/>
    </row>
    <row r="584" spans="1:25" s="43" customFormat="1">
      <c r="A584" s="320"/>
      <c r="B584" s="1356"/>
      <c r="F584" s="42"/>
      <c r="G584" s="42"/>
      <c r="H584" s="42"/>
      <c r="N584" s="68"/>
      <c r="O584" s="68"/>
      <c r="P584" s="68"/>
      <c r="Q584" s="68"/>
      <c r="R584" s="68"/>
      <c r="S584" s="68"/>
      <c r="W584" s="1406"/>
      <c r="X584" s="1406"/>
      <c r="Y584" s="1406"/>
    </row>
    <row r="585" spans="1:25" s="43" customFormat="1">
      <c r="A585" s="320"/>
      <c r="B585" s="1356"/>
      <c r="F585" s="42"/>
      <c r="G585" s="42"/>
      <c r="H585" s="42"/>
      <c r="N585" s="68"/>
      <c r="O585" s="68"/>
      <c r="P585" s="68"/>
      <c r="Q585" s="68"/>
      <c r="R585" s="68"/>
      <c r="S585" s="68"/>
      <c r="W585" s="1406"/>
      <c r="X585" s="1406"/>
      <c r="Y585" s="1406"/>
    </row>
    <row r="586" spans="1:25" s="43" customFormat="1">
      <c r="A586" s="320"/>
      <c r="B586" s="1356"/>
      <c r="F586" s="42"/>
      <c r="G586" s="42"/>
      <c r="H586" s="42"/>
      <c r="N586" s="68"/>
      <c r="O586" s="68"/>
      <c r="P586" s="68"/>
      <c r="Q586" s="68"/>
      <c r="R586" s="68"/>
      <c r="S586" s="68"/>
      <c r="W586" s="1406"/>
      <c r="X586" s="1406"/>
      <c r="Y586" s="1406"/>
    </row>
    <row r="587" spans="1:25" s="43" customFormat="1">
      <c r="A587" s="320"/>
      <c r="B587" s="1356"/>
      <c r="F587" s="42"/>
      <c r="G587" s="42"/>
      <c r="H587" s="42"/>
      <c r="N587" s="68"/>
      <c r="O587" s="68"/>
      <c r="P587" s="68"/>
      <c r="Q587" s="68"/>
      <c r="R587" s="68"/>
      <c r="S587" s="68"/>
      <c r="W587" s="1406"/>
      <c r="X587" s="1406"/>
      <c r="Y587" s="1406"/>
    </row>
    <row r="588" spans="1:25" s="43" customFormat="1">
      <c r="A588" s="320"/>
      <c r="B588" s="1356"/>
      <c r="F588" s="42"/>
      <c r="G588" s="42"/>
      <c r="H588" s="42"/>
      <c r="N588" s="68"/>
      <c r="O588" s="68"/>
      <c r="P588" s="68"/>
      <c r="Q588" s="68"/>
      <c r="R588" s="68"/>
      <c r="S588" s="68"/>
      <c r="W588" s="1406"/>
      <c r="X588" s="1406"/>
      <c r="Y588" s="1406"/>
    </row>
    <row r="589" spans="1:25" s="43" customFormat="1">
      <c r="A589" s="320"/>
      <c r="B589" s="1356"/>
      <c r="F589" s="42"/>
      <c r="G589" s="42"/>
      <c r="H589" s="42"/>
      <c r="N589" s="68"/>
      <c r="O589" s="68"/>
      <c r="P589" s="68"/>
      <c r="Q589" s="68"/>
      <c r="R589" s="68"/>
      <c r="S589" s="68"/>
      <c r="W589" s="1406"/>
      <c r="X589" s="1406"/>
      <c r="Y589" s="1406"/>
    </row>
    <row r="590" spans="1:25" s="43" customFormat="1">
      <c r="A590" s="320"/>
      <c r="B590" s="1356"/>
      <c r="F590" s="42"/>
      <c r="G590" s="42"/>
      <c r="H590" s="42"/>
      <c r="N590" s="68"/>
      <c r="O590" s="68"/>
      <c r="P590" s="68"/>
      <c r="Q590" s="68"/>
      <c r="R590" s="68"/>
      <c r="S590" s="68"/>
      <c r="W590" s="1406"/>
      <c r="X590" s="1406"/>
      <c r="Y590" s="1406"/>
    </row>
    <row r="591" spans="1:25" s="43" customFormat="1">
      <c r="A591" s="320"/>
      <c r="B591" s="1356"/>
      <c r="F591" s="42"/>
      <c r="G591" s="42"/>
      <c r="H591" s="42"/>
      <c r="N591" s="68"/>
      <c r="O591" s="68"/>
      <c r="P591" s="68"/>
      <c r="Q591" s="68"/>
      <c r="R591" s="68"/>
      <c r="S591" s="68"/>
      <c r="W591" s="1406"/>
      <c r="X591" s="1406"/>
      <c r="Y591" s="1406"/>
    </row>
    <row r="592" spans="1:25" s="43" customFormat="1">
      <c r="A592" s="320"/>
      <c r="B592" s="1356"/>
      <c r="F592" s="42"/>
      <c r="G592" s="42"/>
      <c r="H592" s="42"/>
      <c r="N592" s="68"/>
      <c r="O592" s="68"/>
      <c r="P592" s="68"/>
      <c r="Q592" s="68"/>
      <c r="R592" s="68"/>
      <c r="S592" s="68"/>
      <c r="W592" s="1406"/>
      <c r="X592" s="1406"/>
      <c r="Y592" s="1406"/>
    </row>
    <row r="593" spans="1:25" s="43" customFormat="1">
      <c r="A593" s="320"/>
      <c r="B593" s="1356"/>
      <c r="F593" s="42"/>
      <c r="G593" s="42"/>
      <c r="H593" s="42"/>
      <c r="N593" s="68"/>
      <c r="O593" s="68"/>
      <c r="P593" s="68"/>
      <c r="Q593" s="68"/>
      <c r="R593" s="68"/>
      <c r="S593" s="68"/>
      <c r="W593" s="1406"/>
      <c r="X593" s="1406"/>
      <c r="Y593" s="1406"/>
    </row>
    <row r="594" spans="1:25" s="43" customFormat="1">
      <c r="A594" s="320"/>
      <c r="B594" s="1356"/>
      <c r="F594" s="42"/>
      <c r="G594" s="42"/>
      <c r="H594" s="42"/>
      <c r="N594" s="68"/>
      <c r="O594" s="68"/>
      <c r="P594" s="68"/>
      <c r="Q594" s="68"/>
      <c r="R594" s="68"/>
      <c r="S594" s="68"/>
      <c r="W594" s="1406"/>
      <c r="X594" s="1406"/>
      <c r="Y594" s="1406"/>
    </row>
    <row r="595" spans="1:25" s="43" customFormat="1">
      <c r="A595" s="320"/>
      <c r="B595" s="1356"/>
      <c r="F595" s="42"/>
      <c r="G595" s="42"/>
      <c r="H595" s="42"/>
      <c r="N595" s="68"/>
      <c r="O595" s="68"/>
      <c r="P595" s="68"/>
      <c r="Q595" s="68"/>
      <c r="R595" s="68"/>
      <c r="S595" s="68"/>
      <c r="W595" s="1406"/>
      <c r="X595" s="1406"/>
      <c r="Y595" s="1406"/>
    </row>
    <row r="596" spans="1:25" s="43" customFormat="1">
      <c r="A596" s="320"/>
      <c r="B596" s="1356"/>
      <c r="F596" s="42"/>
      <c r="G596" s="42"/>
      <c r="H596" s="42"/>
      <c r="N596" s="68"/>
      <c r="O596" s="68"/>
      <c r="P596" s="68"/>
      <c r="Q596" s="68"/>
      <c r="R596" s="68"/>
      <c r="S596" s="68"/>
      <c r="W596" s="1406"/>
      <c r="X596" s="1406"/>
      <c r="Y596" s="1406"/>
    </row>
    <row r="597" spans="1:25" s="43" customFormat="1">
      <c r="A597" s="320"/>
      <c r="B597" s="1356"/>
      <c r="F597" s="42"/>
      <c r="G597" s="42"/>
      <c r="H597" s="42"/>
      <c r="N597" s="68"/>
      <c r="O597" s="68"/>
      <c r="P597" s="68"/>
      <c r="Q597" s="68"/>
      <c r="R597" s="68"/>
      <c r="S597" s="68"/>
      <c r="W597" s="1406"/>
      <c r="X597" s="1406"/>
      <c r="Y597" s="1406"/>
    </row>
    <row r="598" spans="1:25" s="43" customFormat="1">
      <c r="A598" s="320"/>
      <c r="B598" s="1356"/>
      <c r="F598" s="42"/>
      <c r="G598" s="42"/>
      <c r="H598" s="42"/>
      <c r="N598" s="68"/>
      <c r="O598" s="68"/>
      <c r="P598" s="68"/>
      <c r="Q598" s="68"/>
      <c r="R598" s="68"/>
      <c r="S598" s="68"/>
      <c r="W598" s="1406"/>
      <c r="X598" s="1406"/>
      <c r="Y598" s="1406"/>
    </row>
    <row r="599" spans="1:25" s="43" customFormat="1">
      <c r="A599" s="320"/>
      <c r="B599" s="1356"/>
      <c r="F599" s="42"/>
      <c r="G599" s="42"/>
      <c r="H599" s="42"/>
      <c r="N599" s="68"/>
      <c r="O599" s="68"/>
      <c r="P599" s="68"/>
      <c r="Q599" s="68"/>
      <c r="R599" s="68"/>
      <c r="S599" s="68"/>
      <c r="W599" s="1406"/>
      <c r="X599" s="1406"/>
      <c r="Y599" s="1406"/>
    </row>
    <row r="600" spans="1:25" s="43" customFormat="1">
      <c r="A600" s="320"/>
      <c r="B600" s="1356"/>
      <c r="F600" s="42"/>
      <c r="G600" s="42"/>
      <c r="H600" s="42"/>
      <c r="N600" s="68"/>
      <c r="O600" s="68"/>
      <c r="P600" s="68"/>
      <c r="Q600" s="68"/>
      <c r="R600" s="68"/>
      <c r="S600" s="68"/>
      <c r="W600" s="1406"/>
      <c r="X600" s="1406"/>
      <c r="Y600" s="1406"/>
    </row>
    <row r="601" spans="1:25" s="43" customFormat="1">
      <c r="A601" s="320"/>
      <c r="B601" s="1356"/>
      <c r="F601" s="42"/>
      <c r="G601" s="42"/>
      <c r="H601" s="42"/>
      <c r="N601" s="68"/>
      <c r="O601" s="68"/>
      <c r="P601" s="68"/>
      <c r="Q601" s="68"/>
      <c r="R601" s="68"/>
      <c r="S601" s="68"/>
      <c r="W601" s="1406"/>
      <c r="X601" s="1406"/>
      <c r="Y601" s="1406"/>
    </row>
    <row r="602" spans="1:25" s="43" customFormat="1">
      <c r="A602" s="320"/>
      <c r="B602" s="1356"/>
      <c r="F602" s="42"/>
      <c r="G602" s="42"/>
      <c r="H602" s="42"/>
      <c r="N602" s="68"/>
      <c r="O602" s="68"/>
      <c r="P602" s="68"/>
      <c r="Q602" s="68"/>
      <c r="R602" s="68"/>
      <c r="S602" s="68"/>
      <c r="W602" s="1406"/>
      <c r="X602" s="1406"/>
      <c r="Y602" s="1406"/>
    </row>
    <row r="603" spans="1:25" s="43" customFormat="1">
      <c r="A603" s="320"/>
      <c r="B603" s="1356"/>
      <c r="F603" s="42"/>
      <c r="G603" s="42"/>
      <c r="H603" s="42"/>
      <c r="N603" s="68"/>
      <c r="O603" s="68"/>
      <c r="P603" s="68"/>
      <c r="Q603" s="68"/>
      <c r="R603" s="68"/>
      <c r="S603" s="68"/>
      <c r="W603" s="1406"/>
      <c r="X603" s="1406"/>
      <c r="Y603" s="1406"/>
    </row>
    <row r="604" spans="1:25" s="43" customFormat="1">
      <c r="A604" s="320"/>
      <c r="B604" s="1356"/>
      <c r="F604" s="42"/>
      <c r="G604" s="42"/>
      <c r="H604" s="42"/>
      <c r="N604" s="68"/>
      <c r="O604" s="68"/>
      <c r="P604" s="68"/>
      <c r="Q604" s="68"/>
      <c r="R604" s="68"/>
      <c r="S604" s="68"/>
      <c r="W604" s="1406"/>
      <c r="X604" s="1406"/>
      <c r="Y604" s="1406"/>
    </row>
    <row r="605" spans="1:25" s="43" customFormat="1">
      <c r="A605" s="320"/>
      <c r="B605" s="1356"/>
      <c r="F605" s="42"/>
      <c r="G605" s="42"/>
      <c r="H605" s="42"/>
      <c r="N605" s="68"/>
      <c r="O605" s="68"/>
      <c r="P605" s="68"/>
      <c r="Q605" s="68"/>
      <c r="R605" s="68"/>
      <c r="S605" s="68"/>
      <c r="W605" s="1406"/>
      <c r="X605" s="1406"/>
      <c r="Y605" s="1406"/>
    </row>
    <row r="606" spans="1:25" s="43" customFormat="1">
      <c r="A606" s="320"/>
      <c r="B606" s="1356"/>
      <c r="F606" s="42"/>
      <c r="G606" s="42"/>
      <c r="H606" s="42"/>
      <c r="N606" s="68"/>
      <c r="O606" s="68"/>
      <c r="P606" s="68"/>
      <c r="Q606" s="68"/>
      <c r="R606" s="68"/>
      <c r="S606" s="68"/>
      <c r="W606" s="1406"/>
      <c r="X606" s="1406"/>
      <c r="Y606" s="1406"/>
    </row>
    <row r="607" spans="1:25" s="43" customFormat="1">
      <c r="A607" s="320"/>
      <c r="B607" s="1356"/>
      <c r="F607" s="42"/>
      <c r="G607" s="42"/>
      <c r="H607" s="42"/>
      <c r="N607" s="68"/>
      <c r="O607" s="68"/>
      <c r="P607" s="68"/>
      <c r="Q607" s="68"/>
      <c r="R607" s="68"/>
      <c r="S607" s="68"/>
      <c r="W607" s="1406"/>
      <c r="X607" s="1406"/>
      <c r="Y607" s="1406"/>
    </row>
    <row r="608" spans="1:25" s="43" customFormat="1">
      <c r="A608" s="320"/>
      <c r="B608" s="1356"/>
      <c r="F608" s="42"/>
      <c r="G608" s="42"/>
      <c r="H608" s="42"/>
      <c r="N608" s="68"/>
      <c r="O608" s="68"/>
      <c r="P608" s="68"/>
      <c r="Q608" s="68"/>
      <c r="R608" s="68"/>
      <c r="S608" s="68"/>
      <c r="W608" s="1406"/>
      <c r="X608" s="1406"/>
      <c r="Y608" s="1406"/>
    </row>
    <row r="609" spans="1:25" s="43" customFormat="1">
      <c r="A609" s="320"/>
      <c r="B609" s="1356"/>
      <c r="F609" s="42"/>
      <c r="G609" s="42"/>
      <c r="H609" s="42"/>
      <c r="N609" s="68"/>
      <c r="O609" s="68"/>
      <c r="P609" s="68"/>
      <c r="Q609" s="68"/>
      <c r="R609" s="68"/>
      <c r="S609" s="68"/>
      <c r="W609" s="1406"/>
      <c r="X609" s="1406"/>
      <c r="Y609" s="1406"/>
    </row>
    <row r="610" spans="1:25" s="43" customFormat="1">
      <c r="A610" s="320"/>
      <c r="B610" s="1356"/>
      <c r="F610" s="42"/>
      <c r="G610" s="42"/>
      <c r="H610" s="42"/>
      <c r="N610" s="68"/>
      <c r="O610" s="68"/>
      <c r="P610" s="68"/>
      <c r="Q610" s="68"/>
      <c r="R610" s="68"/>
      <c r="S610" s="68"/>
      <c r="W610" s="1406"/>
      <c r="X610" s="1406"/>
      <c r="Y610" s="1406"/>
    </row>
    <row r="611" spans="1:25" s="43" customFormat="1">
      <c r="A611" s="320"/>
      <c r="B611" s="1356"/>
      <c r="F611" s="42"/>
      <c r="G611" s="42"/>
      <c r="H611" s="42"/>
      <c r="N611" s="68"/>
      <c r="O611" s="68"/>
      <c r="P611" s="68"/>
      <c r="Q611" s="68"/>
      <c r="R611" s="68"/>
      <c r="S611" s="68"/>
      <c r="W611" s="1406"/>
      <c r="X611" s="1406"/>
      <c r="Y611" s="1406"/>
    </row>
    <row r="612" spans="1:25" s="43" customFormat="1">
      <c r="A612" s="320"/>
      <c r="B612" s="1356"/>
      <c r="F612" s="42"/>
      <c r="G612" s="42"/>
      <c r="H612" s="42"/>
      <c r="N612" s="68"/>
      <c r="O612" s="68"/>
      <c r="P612" s="68"/>
      <c r="Q612" s="68"/>
      <c r="R612" s="68"/>
      <c r="S612" s="68"/>
      <c r="W612" s="1406"/>
      <c r="X612" s="1406"/>
      <c r="Y612" s="1406"/>
    </row>
    <row r="613" spans="1:25" s="43" customFormat="1">
      <c r="A613" s="320"/>
      <c r="B613" s="1356"/>
      <c r="F613" s="42"/>
      <c r="G613" s="42"/>
      <c r="H613" s="42"/>
      <c r="N613" s="68"/>
      <c r="O613" s="68"/>
      <c r="P613" s="68"/>
      <c r="Q613" s="68"/>
      <c r="R613" s="68"/>
      <c r="S613" s="68"/>
      <c r="W613" s="1406"/>
      <c r="X613" s="1406"/>
      <c r="Y613" s="1406"/>
    </row>
    <row r="614" spans="1:25" s="43" customFormat="1">
      <c r="A614" s="320"/>
      <c r="B614" s="1356"/>
      <c r="F614" s="42"/>
      <c r="G614" s="42"/>
      <c r="H614" s="42"/>
      <c r="N614" s="68"/>
      <c r="O614" s="68"/>
      <c r="P614" s="68"/>
      <c r="Q614" s="68"/>
      <c r="R614" s="68"/>
      <c r="S614" s="68"/>
      <c r="W614" s="1406"/>
      <c r="X614" s="1406"/>
      <c r="Y614" s="1406"/>
    </row>
    <row r="615" spans="1:25" s="43" customFormat="1">
      <c r="A615" s="320"/>
      <c r="B615" s="1356"/>
      <c r="F615" s="42"/>
      <c r="G615" s="42"/>
      <c r="H615" s="42"/>
      <c r="N615" s="68"/>
      <c r="O615" s="68"/>
      <c r="P615" s="68"/>
      <c r="Q615" s="68"/>
      <c r="R615" s="68"/>
      <c r="S615" s="68"/>
      <c r="W615" s="1406"/>
      <c r="X615" s="1406"/>
      <c r="Y615" s="1406"/>
    </row>
    <row r="616" spans="1:25" s="43" customFormat="1">
      <c r="A616" s="320"/>
      <c r="B616" s="1356"/>
      <c r="F616" s="42"/>
      <c r="G616" s="42"/>
      <c r="H616" s="42"/>
      <c r="N616" s="68"/>
      <c r="O616" s="68"/>
      <c r="P616" s="68"/>
      <c r="Q616" s="68"/>
      <c r="R616" s="68"/>
      <c r="S616" s="68"/>
      <c r="W616" s="1406"/>
      <c r="X616" s="1406"/>
      <c r="Y616" s="1406"/>
    </row>
    <row r="617" spans="1:25" s="43" customFormat="1">
      <c r="A617" s="320"/>
      <c r="B617" s="1356"/>
      <c r="F617" s="42"/>
      <c r="G617" s="42"/>
      <c r="H617" s="42"/>
      <c r="N617" s="68"/>
      <c r="O617" s="68"/>
      <c r="P617" s="68"/>
      <c r="Q617" s="68"/>
      <c r="R617" s="68"/>
      <c r="S617" s="68"/>
      <c r="W617" s="1406"/>
      <c r="X617" s="1406"/>
      <c r="Y617" s="1406"/>
    </row>
    <row r="618" spans="1:25" s="43" customFormat="1">
      <c r="A618" s="320"/>
      <c r="B618" s="1356"/>
      <c r="F618" s="42"/>
      <c r="G618" s="42"/>
      <c r="H618" s="42"/>
      <c r="N618" s="68"/>
      <c r="O618" s="68"/>
      <c r="P618" s="68"/>
      <c r="Q618" s="68"/>
      <c r="R618" s="68"/>
      <c r="S618" s="68"/>
      <c r="W618" s="1406"/>
      <c r="X618" s="1406"/>
      <c r="Y618" s="1406"/>
    </row>
    <row r="619" spans="1:25" s="43" customFormat="1">
      <c r="A619" s="320"/>
      <c r="B619" s="1356"/>
      <c r="F619" s="42"/>
      <c r="G619" s="42"/>
      <c r="H619" s="42"/>
      <c r="N619" s="68"/>
      <c r="O619" s="68"/>
      <c r="P619" s="68"/>
      <c r="Q619" s="68"/>
      <c r="R619" s="68"/>
      <c r="S619" s="68"/>
      <c r="W619" s="1406"/>
      <c r="X619" s="1406"/>
      <c r="Y619" s="1406"/>
    </row>
    <row r="620" spans="1:25" s="43" customFormat="1">
      <c r="A620" s="320"/>
      <c r="B620" s="1356"/>
      <c r="F620" s="42"/>
      <c r="G620" s="42"/>
      <c r="H620" s="42"/>
      <c r="N620" s="68"/>
      <c r="O620" s="68"/>
      <c r="P620" s="68"/>
      <c r="Q620" s="68"/>
      <c r="R620" s="68"/>
      <c r="S620" s="68"/>
      <c r="W620" s="1406"/>
      <c r="X620" s="1406"/>
      <c r="Y620" s="1406"/>
    </row>
    <row r="621" spans="1:25" s="43" customFormat="1">
      <c r="A621" s="320"/>
      <c r="B621" s="1356"/>
      <c r="F621" s="42"/>
      <c r="G621" s="42"/>
      <c r="H621" s="42"/>
      <c r="N621" s="68"/>
      <c r="O621" s="68"/>
      <c r="P621" s="68"/>
      <c r="Q621" s="68"/>
      <c r="R621" s="68"/>
      <c r="S621" s="68"/>
      <c r="W621" s="1406"/>
      <c r="X621" s="1406"/>
      <c r="Y621" s="1406"/>
    </row>
    <row r="622" spans="1:25" s="43" customFormat="1">
      <c r="A622" s="320"/>
      <c r="B622" s="1356"/>
      <c r="F622" s="42"/>
      <c r="G622" s="42"/>
      <c r="H622" s="42"/>
      <c r="N622" s="68"/>
      <c r="O622" s="68"/>
      <c r="P622" s="68"/>
      <c r="Q622" s="68"/>
      <c r="R622" s="68"/>
      <c r="S622" s="68"/>
      <c r="W622" s="1406"/>
      <c r="X622" s="1406"/>
      <c r="Y622" s="1406"/>
    </row>
    <row r="623" spans="1:25" s="43" customFormat="1">
      <c r="A623" s="320"/>
      <c r="B623" s="1356"/>
      <c r="F623" s="42"/>
      <c r="G623" s="42"/>
      <c r="H623" s="42"/>
      <c r="N623" s="68"/>
      <c r="O623" s="68"/>
      <c r="P623" s="68"/>
      <c r="Q623" s="68"/>
      <c r="R623" s="68"/>
      <c r="S623" s="68"/>
      <c r="W623" s="1406"/>
      <c r="X623" s="1406"/>
      <c r="Y623" s="1406"/>
    </row>
    <row r="624" spans="1:25" s="43" customFormat="1">
      <c r="A624" s="320"/>
      <c r="B624" s="1356"/>
      <c r="F624" s="42"/>
      <c r="G624" s="42"/>
      <c r="H624" s="42"/>
      <c r="N624" s="68"/>
      <c r="O624" s="68"/>
      <c r="P624" s="68"/>
      <c r="Q624" s="68"/>
      <c r="R624" s="68"/>
      <c r="S624" s="68"/>
      <c r="W624" s="1406"/>
      <c r="X624" s="1406"/>
      <c r="Y624" s="1406"/>
    </row>
    <row r="625" spans="1:25" s="43" customFormat="1">
      <c r="A625" s="320"/>
      <c r="B625" s="1356"/>
      <c r="F625" s="42"/>
      <c r="G625" s="42"/>
      <c r="H625" s="42"/>
      <c r="N625" s="68"/>
      <c r="O625" s="68"/>
      <c r="P625" s="68"/>
      <c r="Q625" s="68"/>
      <c r="R625" s="68"/>
      <c r="S625" s="68"/>
      <c r="W625" s="1406"/>
      <c r="X625" s="1406"/>
      <c r="Y625" s="1406"/>
    </row>
    <row r="626" spans="1:25" s="43" customFormat="1">
      <c r="A626" s="320"/>
      <c r="B626" s="1356"/>
      <c r="F626" s="42"/>
      <c r="G626" s="42"/>
      <c r="H626" s="42"/>
      <c r="N626" s="68"/>
      <c r="O626" s="68"/>
      <c r="P626" s="68"/>
      <c r="Q626" s="68"/>
      <c r="R626" s="68"/>
      <c r="S626" s="68"/>
      <c r="W626" s="1406"/>
      <c r="X626" s="1406"/>
      <c r="Y626" s="1406"/>
    </row>
    <row r="627" spans="1:25" s="43" customFormat="1">
      <c r="A627" s="320"/>
      <c r="B627" s="1356"/>
      <c r="F627" s="42"/>
      <c r="G627" s="42"/>
      <c r="H627" s="42"/>
      <c r="N627" s="68"/>
      <c r="O627" s="68"/>
      <c r="P627" s="68"/>
      <c r="Q627" s="68"/>
      <c r="R627" s="68"/>
      <c r="S627" s="68"/>
      <c r="W627" s="1406"/>
      <c r="X627" s="1406"/>
      <c r="Y627" s="1406"/>
    </row>
    <row r="628" spans="1:25" s="43" customFormat="1">
      <c r="A628" s="320"/>
      <c r="B628" s="1356"/>
      <c r="F628" s="42"/>
      <c r="G628" s="42"/>
      <c r="H628" s="42"/>
      <c r="N628" s="68"/>
      <c r="O628" s="68"/>
      <c r="P628" s="68"/>
      <c r="Q628" s="68"/>
      <c r="R628" s="68"/>
      <c r="S628" s="68"/>
      <c r="W628" s="1406"/>
      <c r="X628" s="1406"/>
      <c r="Y628" s="1406"/>
    </row>
    <row r="629" spans="1:25" s="43" customFormat="1">
      <c r="A629" s="320"/>
      <c r="B629" s="1356"/>
      <c r="F629" s="42"/>
      <c r="G629" s="42"/>
      <c r="H629" s="42"/>
      <c r="N629" s="68"/>
      <c r="O629" s="68"/>
      <c r="P629" s="68"/>
      <c r="Q629" s="68"/>
      <c r="R629" s="68"/>
      <c r="S629" s="68"/>
      <c r="W629" s="1406"/>
      <c r="X629" s="1406"/>
      <c r="Y629" s="1406"/>
    </row>
    <row r="630" spans="1:25" s="43" customFormat="1">
      <c r="A630" s="320"/>
      <c r="B630" s="1356"/>
      <c r="F630" s="42"/>
      <c r="G630" s="42"/>
      <c r="H630" s="42"/>
      <c r="N630" s="68"/>
      <c r="O630" s="68"/>
      <c r="P630" s="68"/>
      <c r="Q630" s="68"/>
      <c r="R630" s="68"/>
      <c r="S630" s="68"/>
      <c r="W630" s="1406"/>
      <c r="X630" s="1406"/>
      <c r="Y630" s="1406"/>
    </row>
    <row r="631" spans="1:25" s="43" customFormat="1">
      <c r="A631" s="320"/>
      <c r="B631" s="1356"/>
      <c r="F631" s="42"/>
      <c r="G631" s="42"/>
      <c r="H631" s="42"/>
      <c r="N631" s="68"/>
      <c r="O631" s="68"/>
      <c r="P631" s="68"/>
      <c r="Q631" s="68"/>
      <c r="R631" s="68"/>
      <c r="S631" s="68"/>
      <c r="W631" s="1406"/>
      <c r="X631" s="1406"/>
      <c r="Y631" s="1406"/>
    </row>
    <row r="632" spans="1:25" s="43" customFormat="1">
      <c r="A632" s="320"/>
      <c r="B632" s="1356"/>
      <c r="F632" s="42"/>
      <c r="G632" s="42"/>
      <c r="H632" s="42"/>
      <c r="N632" s="68"/>
      <c r="O632" s="68"/>
      <c r="P632" s="68"/>
      <c r="Q632" s="68"/>
      <c r="R632" s="68"/>
      <c r="S632" s="68"/>
      <c r="W632" s="1406"/>
      <c r="X632" s="1406"/>
      <c r="Y632" s="1406"/>
    </row>
    <row r="633" spans="1:25" s="43" customFormat="1">
      <c r="A633" s="320"/>
      <c r="B633" s="1356"/>
      <c r="F633" s="42"/>
      <c r="G633" s="42"/>
      <c r="H633" s="42"/>
      <c r="N633" s="68"/>
      <c r="O633" s="68"/>
      <c r="P633" s="68"/>
      <c r="Q633" s="68"/>
      <c r="R633" s="68"/>
      <c r="S633" s="68"/>
      <c r="W633" s="1406"/>
      <c r="X633" s="1406"/>
      <c r="Y633" s="1406"/>
    </row>
    <row r="634" spans="1:25" s="43" customFormat="1">
      <c r="A634" s="320"/>
      <c r="B634" s="1356"/>
      <c r="F634" s="42"/>
      <c r="G634" s="42"/>
      <c r="H634" s="42"/>
      <c r="N634" s="68"/>
      <c r="O634" s="68"/>
      <c r="P634" s="68"/>
      <c r="Q634" s="68"/>
      <c r="R634" s="68"/>
      <c r="S634" s="68"/>
      <c r="W634" s="1406"/>
      <c r="X634" s="1406"/>
      <c r="Y634" s="1406"/>
    </row>
    <row r="635" spans="1:25" s="43" customFormat="1">
      <c r="A635" s="320"/>
      <c r="B635" s="1356"/>
      <c r="F635" s="42"/>
      <c r="G635" s="42"/>
      <c r="H635" s="42"/>
      <c r="N635" s="68"/>
      <c r="O635" s="68"/>
      <c r="P635" s="68"/>
      <c r="Q635" s="68"/>
      <c r="R635" s="68"/>
      <c r="S635" s="68"/>
      <c r="W635" s="1406"/>
      <c r="X635" s="1406"/>
      <c r="Y635" s="1406"/>
    </row>
    <row r="636" spans="1:25" s="43" customFormat="1">
      <c r="A636" s="320"/>
      <c r="B636" s="1356"/>
      <c r="F636" s="42"/>
      <c r="G636" s="42"/>
      <c r="H636" s="42"/>
      <c r="N636" s="68"/>
      <c r="O636" s="68"/>
      <c r="P636" s="68"/>
      <c r="Q636" s="68"/>
      <c r="R636" s="68"/>
      <c r="S636" s="68"/>
      <c r="W636" s="1406"/>
      <c r="X636" s="1406"/>
      <c r="Y636" s="1406"/>
    </row>
    <row r="637" spans="1:25" s="43" customFormat="1">
      <c r="A637" s="320"/>
      <c r="B637" s="1356"/>
      <c r="F637" s="42"/>
      <c r="G637" s="42"/>
      <c r="H637" s="42"/>
      <c r="N637" s="68"/>
      <c r="O637" s="68"/>
      <c r="P637" s="68"/>
      <c r="Q637" s="68"/>
      <c r="R637" s="68"/>
      <c r="S637" s="68"/>
      <c r="W637" s="1406"/>
      <c r="X637" s="1406"/>
      <c r="Y637" s="1406"/>
    </row>
    <row r="638" spans="1:25" s="43" customFormat="1">
      <c r="A638" s="320"/>
      <c r="B638" s="1356"/>
      <c r="F638" s="42"/>
      <c r="G638" s="42"/>
      <c r="H638" s="42"/>
      <c r="N638" s="68"/>
      <c r="O638" s="68"/>
      <c r="P638" s="68"/>
      <c r="Q638" s="68"/>
      <c r="R638" s="68"/>
      <c r="S638" s="68"/>
      <c r="W638" s="1406"/>
      <c r="X638" s="1406"/>
      <c r="Y638" s="1406"/>
    </row>
    <row r="639" spans="1:25" s="43" customFormat="1">
      <c r="A639" s="320"/>
      <c r="B639" s="1356"/>
      <c r="F639" s="42"/>
      <c r="G639" s="42"/>
      <c r="H639" s="42"/>
      <c r="N639" s="68"/>
      <c r="O639" s="68"/>
      <c r="P639" s="68"/>
      <c r="Q639" s="68"/>
      <c r="R639" s="68"/>
      <c r="S639" s="68"/>
      <c r="W639" s="1406"/>
      <c r="X639" s="1406"/>
      <c r="Y639" s="1406"/>
    </row>
    <row r="640" spans="1:25" s="43" customFormat="1">
      <c r="A640" s="320"/>
      <c r="B640" s="1356"/>
      <c r="F640" s="42"/>
      <c r="G640" s="42"/>
      <c r="H640" s="42"/>
      <c r="N640" s="68"/>
      <c r="O640" s="68"/>
      <c r="P640" s="68"/>
      <c r="Q640" s="68"/>
      <c r="R640" s="68"/>
      <c r="S640" s="68"/>
      <c r="W640" s="1406"/>
      <c r="X640" s="1406"/>
      <c r="Y640" s="1406"/>
    </row>
    <row r="641" spans="1:25" s="43" customFormat="1">
      <c r="A641" s="320"/>
      <c r="B641" s="1356"/>
      <c r="F641" s="42"/>
      <c r="G641" s="42"/>
      <c r="H641" s="42"/>
      <c r="N641" s="68"/>
      <c r="O641" s="68"/>
      <c r="P641" s="68"/>
      <c r="Q641" s="68"/>
      <c r="R641" s="68"/>
      <c r="S641" s="68"/>
      <c r="W641" s="1406"/>
      <c r="X641" s="1406"/>
      <c r="Y641" s="1406"/>
    </row>
    <row r="642" spans="1:25" s="43" customFormat="1">
      <c r="A642" s="320"/>
      <c r="B642" s="1356"/>
      <c r="F642" s="42"/>
      <c r="G642" s="42"/>
      <c r="H642" s="42"/>
      <c r="N642" s="68"/>
      <c r="O642" s="68"/>
      <c r="P642" s="68"/>
      <c r="Q642" s="68"/>
      <c r="R642" s="68"/>
      <c r="S642" s="68"/>
      <c r="W642" s="1406"/>
      <c r="X642" s="1406"/>
      <c r="Y642" s="1406"/>
    </row>
    <row r="643" spans="1:25" s="43" customFormat="1">
      <c r="A643" s="320"/>
      <c r="B643" s="1356"/>
      <c r="F643" s="42"/>
      <c r="G643" s="42"/>
      <c r="H643" s="42"/>
      <c r="N643" s="68"/>
      <c r="O643" s="68"/>
      <c r="P643" s="68"/>
      <c r="Q643" s="68"/>
      <c r="R643" s="68"/>
      <c r="S643" s="68"/>
      <c r="W643" s="1406"/>
      <c r="X643" s="1406"/>
      <c r="Y643" s="1406"/>
    </row>
    <row r="644" spans="1:25" s="43" customFormat="1">
      <c r="A644" s="320"/>
      <c r="B644" s="1356"/>
      <c r="F644" s="42"/>
      <c r="G644" s="42"/>
      <c r="H644" s="42"/>
      <c r="N644" s="68"/>
      <c r="O644" s="68"/>
      <c r="P644" s="68"/>
      <c r="Q644" s="68"/>
      <c r="R644" s="68"/>
      <c r="S644" s="68"/>
      <c r="W644" s="1406"/>
      <c r="X644" s="1406"/>
      <c r="Y644" s="1406"/>
    </row>
    <row r="645" spans="1:25" s="43" customFormat="1">
      <c r="A645" s="320"/>
      <c r="B645" s="1356"/>
      <c r="F645" s="42"/>
      <c r="G645" s="42"/>
      <c r="H645" s="42"/>
      <c r="N645" s="68"/>
      <c r="O645" s="68"/>
      <c r="P645" s="68"/>
      <c r="Q645" s="68"/>
      <c r="R645" s="68"/>
      <c r="S645" s="68"/>
      <c r="W645" s="1406"/>
      <c r="X645" s="1406"/>
      <c r="Y645" s="1406"/>
    </row>
    <row r="646" spans="1:25" s="43" customFormat="1">
      <c r="A646" s="320"/>
      <c r="B646" s="1356"/>
      <c r="F646" s="42"/>
      <c r="G646" s="42"/>
      <c r="H646" s="42"/>
      <c r="N646" s="68"/>
      <c r="O646" s="68"/>
      <c r="P646" s="68"/>
      <c r="Q646" s="68"/>
      <c r="R646" s="68"/>
      <c r="S646" s="68"/>
      <c r="W646" s="1406"/>
      <c r="X646" s="1406"/>
      <c r="Y646" s="1406"/>
    </row>
    <row r="647" spans="1:25" s="43" customFormat="1">
      <c r="A647" s="320"/>
      <c r="B647" s="1356"/>
      <c r="F647" s="42"/>
      <c r="G647" s="42"/>
      <c r="H647" s="42"/>
      <c r="N647" s="68"/>
      <c r="O647" s="68"/>
      <c r="P647" s="68"/>
      <c r="Q647" s="68"/>
      <c r="R647" s="68"/>
      <c r="S647" s="68"/>
      <c r="W647" s="1406"/>
      <c r="X647" s="1406"/>
      <c r="Y647" s="1406"/>
    </row>
    <row r="648" spans="1:25" s="43" customFormat="1">
      <c r="A648" s="320"/>
      <c r="B648" s="1356"/>
      <c r="F648" s="42"/>
      <c r="G648" s="42"/>
      <c r="H648" s="42"/>
      <c r="N648" s="68"/>
      <c r="O648" s="68"/>
      <c r="P648" s="68"/>
      <c r="Q648" s="68"/>
      <c r="R648" s="68"/>
      <c r="S648" s="68"/>
      <c r="W648" s="1406"/>
      <c r="X648" s="1406"/>
      <c r="Y648" s="1406"/>
    </row>
    <row r="649" spans="1:25" s="43" customFormat="1">
      <c r="A649" s="320"/>
      <c r="B649" s="1356"/>
      <c r="F649" s="42"/>
      <c r="G649" s="42"/>
      <c r="H649" s="42"/>
      <c r="N649" s="68"/>
      <c r="O649" s="68"/>
      <c r="P649" s="68"/>
      <c r="Q649" s="68"/>
      <c r="R649" s="68"/>
      <c r="S649" s="68"/>
      <c r="W649" s="1406"/>
      <c r="X649" s="1406"/>
      <c r="Y649" s="1406"/>
    </row>
    <row r="650" spans="1:25" s="43" customFormat="1">
      <c r="A650" s="320"/>
      <c r="B650" s="1356"/>
      <c r="F650" s="42"/>
      <c r="G650" s="42"/>
      <c r="H650" s="42"/>
      <c r="N650" s="68"/>
      <c r="O650" s="68"/>
      <c r="P650" s="68"/>
      <c r="Q650" s="68"/>
      <c r="R650" s="68"/>
      <c r="S650" s="68"/>
      <c r="W650" s="1406"/>
      <c r="X650" s="1406"/>
      <c r="Y650" s="1406"/>
    </row>
    <row r="651" spans="1:25" s="43" customFormat="1">
      <c r="A651" s="320"/>
      <c r="B651" s="1356"/>
      <c r="F651" s="42"/>
      <c r="G651" s="42"/>
      <c r="H651" s="42"/>
      <c r="N651" s="68"/>
      <c r="O651" s="68"/>
      <c r="P651" s="68"/>
      <c r="Q651" s="68"/>
      <c r="R651" s="68"/>
      <c r="S651" s="68"/>
      <c r="W651" s="1406"/>
      <c r="X651" s="1406"/>
      <c r="Y651" s="1406"/>
    </row>
    <row r="652" spans="1:25" s="43" customFormat="1">
      <c r="A652" s="320"/>
      <c r="B652" s="1356"/>
      <c r="F652" s="42"/>
      <c r="G652" s="42"/>
      <c r="H652" s="42"/>
      <c r="N652" s="68"/>
      <c r="O652" s="68"/>
      <c r="P652" s="68"/>
      <c r="Q652" s="68"/>
      <c r="R652" s="68"/>
      <c r="S652" s="68"/>
      <c r="W652" s="1406"/>
      <c r="X652" s="1406"/>
      <c r="Y652" s="1406"/>
    </row>
    <row r="653" spans="1:25" s="43" customFormat="1">
      <c r="A653" s="320"/>
      <c r="B653" s="1356"/>
      <c r="F653" s="42"/>
      <c r="G653" s="42"/>
      <c r="H653" s="42"/>
      <c r="N653" s="68"/>
      <c r="O653" s="68"/>
      <c r="P653" s="68"/>
      <c r="Q653" s="68"/>
      <c r="R653" s="68"/>
      <c r="S653" s="68"/>
      <c r="W653" s="1406"/>
      <c r="X653" s="1406"/>
      <c r="Y653" s="1406"/>
    </row>
    <row r="654" spans="1:25" s="43" customFormat="1">
      <c r="A654" s="320"/>
      <c r="B654" s="1356"/>
      <c r="F654" s="42"/>
      <c r="G654" s="42"/>
      <c r="H654" s="42"/>
      <c r="N654" s="68"/>
      <c r="O654" s="68"/>
      <c r="P654" s="68"/>
      <c r="Q654" s="68"/>
      <c r="R654" s="68"/>
      <c r="S654" s="68"/>
      <c r="W654" s="1406"/>
      <c r="X654" s="1406"/>
      <c r="Y654" s="1406"/>
    </row>
    <row r="655" spans="1:25" s="43" customFormat="1">
      <c r="A655" s="320"/>
      <c r="B655" s="1356"/>
      <c r="F655" s="42"/>
      <c r="G655" s="42"/>
      <c r="H655" s="42"/>
      <c r="N655" s="68"/>
      <c r="O655" s="68"/>
      <c r="P655" s="68"/>
      <c r="Q655" s="68"/>
      <c r="R655" s="68"/>
      <c r="S655" s="68"/>
      <c r="W655" s="1406"/>
      <c r="X655" s="1406"/>
      <c r="Y655" s="1406"/>
    </row>
    <row r="656" spans="1:25" s="43" customFormat="1">
      <c r="A656" s="320"/>
      <c r="B656" s="1356"/>
      <c r="F656" s="42"/>
      <c r="G656" s="42"/>
      <c r="H656" s="42"/>
      <c r="N656" s="68"/>
      <c r="O656" s="68"/>
      <c r="P656" s="68"/>
      <c r="Q656" s="68"/>
      <c r="R656" s="68"/>
      <c r="S656" s="68"/>
      <c r="W656" s="1406"/>
      <c r="X656" s="1406"/>
      <c r="Y656" s="1406"/>
    </row>
    <row r="657" spans="1:25" s="43" customFormat="1">
      <c r="A657" s="320"/>
      <c r="B657" s="1356"/>
      <c r="F657" s="42"/>
      <c r="G657" s="42"/>
      <c r="H657" s="42"/>
      <c r="N657" s="68"/>
      <c r="O657" s="68"/>
      <c r="P657" s="68"/>
      <c r="Q657" s="68"/>
      <c r="R657" s="68"/>
      <c r="S657" s="68"/>
      <c r="W657" s="1406"/>
      <c r="X657" s="1406"/>
      <c r="Y657" s="1406"/>
    </row>
    <row r="658" spans="1:25" s="43" customFormat="1">
      <c r="A658" s="320"/>
      <c r="B658" s="1356"/>
      <c r="F658" s="42"/>
      <c r="G658" s="42"/>
      <c r="H658" s="42"/>
      <c r="N658" s="68"/>
      <c r="O658" s="68"/>
      <c r="P658" s="68"/>
      <c r="Q658" s="68"/>
      <c r="R658" s="68"/>
      <c r="S658" s="68"/>
      <c r="W658" s="1406"/>
      <c r="X658" s="1406"/>
      <c r="Y658" s="1406"/>
    </row>
    <row r="659" spans="1:25" s="43" customFormat="1">
      <c r="A659" s="320"/>
      <c r="B659" s="1356"/>
      <c r="F659" s="42"/>
      <c r="G659" s="42"/>
      <c r="H659" s="42"/>
      <c r="N659" s="68"/>
      <c r="O659" s="68"/>
      <c r="P659" s="68"/>
      <c r="Q659" s="68"/>
      <c r="R659" s="68"/>
      <c r="S659" s="68"/>
      <c r="W659" s="1406"/>
      <c r="X659" s="1406"/>
      <c r="Y659" s="1406"/>
    </row>
    <row r="660" spans="1:25" s="43" customFormat="1">
      <c r="A660" s="320"/>
      <c r="B660" s="1356"/>
      <c r="F660" s="42"/>
      <c r="G660" s="42"/>
      <c r="H660" s="42"/>
      <c r="N660" s="68"/>
      <c r="O660" s="68"/>
      <c r="P660" s="68"/>
      <c r="Q660" s="68"/>
      <c r="R660" s="68"/>
      <c r="S660" s="68"/>
      <c r="W660" s="1406"/>
      <c r="X660" s="1406"/>
      <c r="Y660" s="1406"/>
    </row>
    <row r="661" spans="1:25" s="43" customFormat="1">
      <c r="A661" s="320"/>
      <c r="B661" s="1356"/>
      <c r="F661" s="42"/>
      <c r="G661" s="42"/>
      <c r="H661" s="42"/>
      <c r="N661" s="68"/>
      <c r="O661" s="68"/>
      <c r="P661" s="68"/>
      <c r="Q661" s="68"/>
      <c r="R661" s="68"/>
      <c r="S661" s="68"/>
      <c r="W661" s="1406"/>
      <c r="X661" s="1406"/>
      <c r="Y661" s="1406"/>
    </row>
    <row r="662" spans="1:25" s="43" customFormat="1">
      <c r="A662" s="320"/>
      <c r="B662" s="1356"/>
      <c r="F662" s="42"/>
      <c r="G662" s="42"/>
      <c r="H662" s="42"/>
      <c r="N662" s="68"/>
      <c r="O662" s="68"/>
      <c r="P662" s="68"/>
      <c r="Q662" s="68"/>
      <c r="R662" s="68"/>
      <c r="S662" s="68"/>
      <c r="W662" s="1406"/>
      <c r="X662" s="1406"/>
      <c r="Y662" s="1406"/>
    </row>
    <row r="663" spans="1:25" s="43" customFormat="1">
      <c r="A663" s="320"/>
      <c r="B663" s="1356"/>
      <c r="F663" s="42"/>
      <c r="G663" s="42"/>
      <c r="H663" s="42"/>
      <c r="N663" s="68"/>
      <c r="O663" s="68"/>
      <c r="P663" s="68"/>
      <c r="Q663" s="68"/>
      <c r="R663" s="68"/>
      <c r="S663" s="68"/>
      <c r="W663" s="1406"/>
      <c r="X663" s="1406"/>
      <c r="Y663" s="1406"/>
    </row>
    <row r="664" spans="1:25" s="43" customFormat="1">
      <c r="A664" s="320"/>
      <c r="B664" s="1356"/>
      <c r="F664" s="42"/>
      <c r="G664" s="42"/>
      <c r="H664" s="42"/>
      <c r="N664" s="68"/>
      <c r="O664" s="68"/>
      <c r="P664" s="68"/>
      <c r="Q664" s="68"/>
      <c r="R664" s="68"/>
      <c r="S664" s="68"/>
      <c r="W664" s="1406"/>
      <c r="X664" s="1406"/>
      <c r="Y664" s="1406"/>
    </row>
    <row r="665" spans="1:25" s="43" customFormat="1">
      <c r="A665" s="320"/>
      <c r="B665" s="1356"/>
      <c r="F665" s="42"/>
      <c r="G665" s="42"/>
      <c r="H665" s="42"/>
      <c r="N665" s="68"/>
      <c r="O665" s="68"/>
      <c r="P665" s="68"/>
      <c r="Q665" s="68"/>
      <c r="R665" s="68"/>
      <c r="S665" s="68"/>
      <c r="W665" s="1406"/>
      <c r="X665" s="1406"/>
      <c r="Y665" s="1406"/>
    </row>
    <row r="666" spans="1:25" s="43" customFormat="1">
      <c r="A666" s="320"/>
      <c r="B666" s="1356"/>
      <c r="F666" s="42"/>
      <c r="G666" s="42"/>
      <c r="H666" s="42"/>
      <c r="N666" s="68"/>
      <c r="O666" s="68"/>
      <c r="P666" s="68"/>
      <c r="Q666" s="68"/>
      <c r="R666" s="68"/>
      <c r="S666" s="68"/>
      <c r="W666" s="1406"/>
      <c r="X666" s="1406"/>
      <c r="Y666" s="1406"/>
    </row>
    <row r="667" spans="1:25" s="43" customFormat="1">
      <c r="A667" s="320"/>
      <c r="B667" s="1356"/>
      <c r="F667" s="42"/>
      <c r="G667" s="42"/>
      <c r="H667" s="42"/>
      <c r="N667" s="68"/>
      <c r="O667" s="68"/>
      <c r="P667" s="68"/>
      <c r="Q667" s="68"/>
      <c r="R667" s="68"/>
      <c r="S667" s="68"/>
      <c r="W667" s="1406"/>
      <c r="X667" s="1406"/>
      <c r="Y667" s="1406"/>
    </row>
    <row r="668" spans="1:25" s="43" customFormat="1">
      <c r="A668" s="320"/>
      <c r="B668" s="1356"/>
      <c r="F668" s="42"/>
      <c r="G668" s="42"/>
      <c r="H668" s="42"/>
      <c r="N668" s="68"/>
      <c r="O668" s="68"/>
      <c r="P668" s="68"/>
      <c r="Q668" s="68"/>
      <c r="R668" s="68"/>
      <c r="S668" s="68"/>
      <c r="W668" s="1406"/>
      <c r="X668" s="1406"/>
      <c r="Y668" s="1406"/>
    </row>
    <row r="669" spans="1:25" s="43" customFormat="1">
      <c r="A669" s="320"/>
      <c r="B669" s="1356"/>
      <c r="F669" s="42"/>
      <c r="G669" s="42"/>
      <c r="H669" s="42"/>
      <c r="N669" s="68"/>
      <c r="O669" s="68"/>
      <c r="P669" s="68"/>
      <c r="Q669" s="68"/>
      <c r="R669" s="68"/>
      <c r="S669" s="68"/>
      <c r="W669" s="1406"/>
      <c r="X669" s="1406"/>
      <c r="Y669" s="1406"/>
    </row>
    <row r="670" spans="1:25" s="43" customFormat="1">
      <c r="A670" s="320"/>
      <c r="B670" s="1356"/>
      <c r="F670" s="42"/>
      <c r="G670" s="42"/>
      <c r="H670" s="42"/>
      <c r="N670" s="68"/>
      <c r="O670" s="68"/>
      <c r="P670" s="68"/>
      <c r="Q670" s="68"/>
      <c r="R670" s="68"/>
      <c r="S670" s="68"/>
      <c r="W670" s="1406"/>
      <c r="X670" s="1406"/>
      <c r="Y670" s="1406"/>
    </row>
    <row r="671" spans="1:25" s="43" customFormat="1">
      <c r="A671" s="320"/>
      <c r="B671" s="1356"/>
      <c r="F671" s="42"/>
      <c r="G671" s="42"/>
      <c r="H671" s="42"/>
      <c r="N671" s="68"/>
      <c r="O671" s="68"/>
      <c r="P671" s="68"/>
      <c r="Q671" s="68"/>
      <c r="R671" s="68"/>
      <c r="S671" s="68"/>
      <c r="W671" s="1406"/>
      <c r="X671" s="1406"/>
      <c r="Y671" s="1406"/>
    </row>
    <row r="672" spans="1:25" s="43" customFormat="1">
      <c r="A672" s="320"/>
      <c r="B672" s="1356"/>
      <c r="F672" s="42"/>
      <c r="G672" s="42"/>
      <c r="H672" s="42"/>
      <c r="N672" s="68"/>
      <c r="O672" s="68"/>
      <c r="P672" s="68"/>
      <c r="Q672" s="68"/>
      <c r="R672" s="68"/>
      <c r="S672" s="68"/>
      <c r="W672" s="1406"/>
      <c r="X672" s="1406"/>
      <c r="Y672" s="1406"/>
    </row>
    <row r="673" spans="1:25" s="43" customFormat="1">
      <c r="A673" s="320"/>
      <c r="B673" s="1356"/>
      <c r="F673" s="42"/>
      <c r="G673" s="42"/>
      <c r="H673" s="42"/>
      <c r="N673" s="68"/>
      <c r="O673" s="68"/>
      <c r="P673" s="68"/>
      <c r="Q673" s="68"/>
      <c r="R673" s="68"/>
      <c r="S673" s="68"/>
      <c r="W673" s="1406"/>
      <c r="X673" s="1406"/>
      <c r="Y673" s="1406"/>
    </row>
    <row r="674" spans="1:25" s="43" customFormat="1">
      <c r="A674" s="320"/>
      <c r="B674" s="1356"/>
      <c r="F674" s="42"/>
      <c r="G674" s="42"/>
      <c r="H674" s="42"/>
      <c r="N674" s="68"/>
      <c r="O674" s="68"/>
      <c r="P674" s="68"/>
      <c r="Q674" s="68"/>
      <c r="R674" s="68"/>
      <c r="S674" s="68"/>
      <c r="W674" s="1406"/>
      <c r="X674" s="1406"/>
      <c r="Y674" s="1406"/>
    </row>
    <row r="675" spans="1:25" s="43" customFormat="1">
      <c r="A675" s="320"/>
      <c r="B675" s="1356"/>
      <c r="F675" s="42"/>
      <c r="G675" s="42"/>
      <c r="H675" s="42"/>
      <c r="N675" s="68"/>
      <c r="O675" s="68"/>
      <c r="P675" s="68"/>
      <c r="Q675" s="68"/>
      <c r="R675" s="68"/>
      <c r="S675" s="68"/>
      <c r="W675" s="1406"/>
      <c r="X675" s="1406"/>
      <c r="Y675" s="1406"/>
    </row>
    <row r="676" spans="1:25" s="43" customFormat="1">
      <c r="A676" s="320"/>
      <c r="B676" s="1356"/>
      <c r="F676" s="42"/>
      <c r="G676" s="42"/>
      <c r="H676" s="42"/>
      <c r="N676" s="68"/>
      <c r="O676" s="68"/>
      <c r="P676" s="68"/>
      <c r="Q676" s="68"/>
      <c r="R676" s="68"/>
      <c r="S676" s="68"/>
      <c r="W676" s="1406"/>
      <c r="X676" s="1406"/>
      <c r="Y676" s="1406"/>
    </row>
    <row r="677" spans="1:25" s="43" customFormat="1">
      <c r="A677" s="320"/>
      <c r="B677" s="1356"/>
      <c r="F677" s="42"/>
      <c r="G677" s="42"/>
      <c r="H677" s="42"/>
      <c r="N677" s="68"/>
      <c r="O677" s="68"/>
      <c r="P677" s="68"/>
      <c r="Q677" s="68"/>
      <c r="R677" s="68"/>
      <c r="S677" s="68"/>
      <c r="W677" s="1406"/>
      <c r="X677" s="1406"/>
      <c r="Y677" s="1406"/>
    </row>
    <row r="678" spans="1:25" s="43" customFormat="1">
      <c r="A678" s="320"/>
      <c r="B678" s="1356"/>
      <c r="F678" s="42"/>
      <c r="G678" s="42"/>
      <c r="H678" s="42"/>
      <c r="N678" s="68"/>
      <c r="O678" s="68"/>
      <c r="P678" s="68"/>
      <c r="Q678" s="68"/>
      <c r="R678" s="68"/>
      <c r="S678" s="68"/>
      <c r="W678" s="1406"/>
      <c r="X678" s="1406"/>
      <c r="Y678" s="1406"/>
    </row>
    <row r="679" spans="1:25" s="43" customFormat="1">
      <c r="A679" s="320"/>
      <c r="B679" s="1356"/>
      <c r="F679" s="42"/>
      <c r="G679" s="42"/>
      <c r="H679" s="42"/>
      <c r="N679" s="68"/>
      <c r="O679" s="68"/>
      <c r="P679" s="68"/>
      <c r="Q679" s="68"/>
      <c r="R679" s="68"/>
      <c r="S679" s="68"/>
      <c r="W679" s="1406"/>
      <c r="X679" s="1406"/>
      <c r="Y679" s="1406"/>
    </row>
    <row r="680" spans="1:25" s="43" customFormat="1">
      <c r="A680" s="320"/>
      <c r="B680" s="1356"/>
      <c r="F680" s="42"/>
      <c r="G680" s="42"/>
      <c r="H680" s="42"/>
      <c r="N680" s="68"/>
      <c r="O680" s="68"/>
      <c r="P680" s="68"/>
      <c r="Q680" s="68"/>
      <c r="R680" s="68"/>
      <c r="S680" s="68"/>
      <c r="W680" s="1406"/>
      <c r="X680" s="1406"/>
      <c r="Y680" s="1406"/>
    </row>
    <row r="681" spans="1:25" s="43" customFormat="1">
      <c r="A681" s="320"/>
      <c r="B681" s="1356"/>
      <c r="F681" s="42"/>
      <c r="G681" s="42"/>
      <c r="H681" s="42"/>
      <c r="N681" s="68"/>
      <c r="O681" s="68"/>
      <c r="P681" s="68"/>
      <c r="Q681" s="68"/>
      <c r="R681" s="68"/>
      <c r="S681" s="68"/>
      <c r="W681" s="1406"/>
      <c r="X681" s="1406"/>
      <c r="Y681" s="1406"/>
    </row>
    <row r="682" spans="1:25" s="43" customFormat="1">
      <c r="A682" s="320"/>
      <c r="B682" s="1356"/>
      <c r="F682" s="42"/>
      <c r="G682" s="42"/>
      <c r="H682" s="42"/>
      <c r="N682" s="68"/>
      <c r="O682" s="68"/>
      <c r="P682" s="68"/>
      <c r="Q682" s="68"/>
      <c r="R682" s="68"/>
      <c r="S682" s="68"/>
      <c r="W682" s="1406"/>
      <c r="X682" s="1406"/>
      <c r="Y682" s="1406"/>
    </row>
    <row r="683" spans="1:25" s="43" customFormat="1">
      <c r="A683" s="320"/>
      <c r="B683" s="1356"/>
      <c r="F683" s="42"/>
      <c r="G683" s="42"/>
      <c r="H683" s="42"/>
      <c r="N683" s="68"/>
      <c r="O683" s="68"/>
      <c r="P683" s="68"/>
      <c r="Q683" s="68"/>
      <c r="R683" s="68"/>
      <c r="S683" s="68"/>
      <c r="W683" s="1406"/>
      <c r="X683" s="1406"/>
      <c r="Y683" s="1406"/>
    </row>
    <row r="684" spans="1:25" s="43" customFormat="1">
      <c r="A684" s="320"/>
      <c r="B684" s="1356"/>
      <c r="F684" s="42"/>
      <c r="G684" s="42"/>
      <c r="H684" s="42"/>
      <c r="N684" s="68"/>
      <c r="O684" s="68"/>
      <c r="P684" s="68"/>
      <c r="Q684" s="68"/>
      <c r="R684" s="68"/>
      <c r="S684" s="68"/>
      <c r="W684" s="1406"/>
      <c r="X684" s="1406"/>
      <c r="Y684" s="1406"/>
    </row>
    <row r="685" spans="1:25" s="43" customFormat="1">
      <c r="A685" s="320"/>
      <c r="B685" s="1356"/>
      <c r="F685" s="42"/>
      <c r="G685" s="42"/>
      <c r="H685" s="42"/>
      <c r="N685" s="68"/>
      <c r="O685" s="68"/>
      <c r="P685" s="68"/>
      <c r="Q685" s="68"/>
      <c r="R685" s="68"/>
      <c r="S685" s="68"/>
      <c r="W685" s="1406"/>
      <c r="X685" s="1406"/>
      <c r="Y685" s="1406"/>
    </row>
    <row r="686" spans="1:25" s="43" customFormat="1">
      <c r="A686" s="320"/>
      <c r="B686" s="1356"/>
      <c r="F686" s="42"/>
      <c r="G686" s="42"/>
      <c r="H686" s="42"/>
      <c r="N686" s="68"/>
      <c r="O686" s="68"/>
      <c r="P686" s="68"/>
      <c r="Q686" s="68"/>
      <c r="R686" s="68"/>
      <c r="S686" s="68"/>
      <c r="W686" s="1406"/>
      <c r="X686" s="1406"/>
      <c r="Y686" s="1406"/>
    </row>
    <row r="687" spans="1:25" s="43" customFormat="1">
      <c r="A687" s="320"/>
      <c r="B687" s="1356"/>
      <c r="F687" s="42"/>
      <c r="G687" s="42"/>
      <c r="H687" s="42"/>
      <c r="N687" s="68"/>
      <c r="O687" s="68"/>
      <c r="P687" s="68"/>
      <c r="Q687" s="68"/>
      <c r="R687" s="68"/>
      <c r="S687" s="68"/>
      <c r="W687" s="1406"/>
      <c r="X687" s="1406"/>
      <c r="Y687" s="1406"/>
    </row>
    <row r="688" spans="1:25" s="43" customFormat="1">
      <c r="A688" s="320"/>
      <c r="B688" s="1356"/>
      <c r="F688" s="42"/>
      <c r="G688" s="42"/>
      <c r="H688" s="42"/>
      <c r="N688" s="68"/>
      <c r="O688" s="68"/>
      <c r="P688" s="68"/>
      <c r="Q688" s="68"/>
      <c r="R688" s="68"/>
      <c r="S688" s="68"/>
      <c r="W688" s="1406"/>
      <c r="X688" s="1406"/>
      <c r="Y688" s="1406"/>
    </row>
    <row r="689" spans="1:25" s="43" customFormat="1">
      <c r="A689" s="320"/>
      <c r="B689" s="1356"/>
      <c r="F689" s="42"/>
      <c r="G689" s="42"/>
      <c r="H689" s="42"/>
      <c r="N689" s="68"/>
      <c r="O689" s="68"/>
      <c r="P689" s="68"/>
      <c r="Q689" s="68"/>
      <c r="R689" s="68"/>
      <c r="S689" s="68"/>
      <c r="W689" s="1406"/>
      <c r="X689" s="1406"/>
      <c r="Y689" s="1406"/>
    </row>
    <row r="690" spans="1:25" s="43" customFormat="1">
      <c r="A690" s="320"/>
      <c r="B690" s="1356"/>
      <c r="F690" s="42"/>
      <c r="G690" s="42"/>
      <c r="H690" s="42"/>
      <c r="N690" s="68"/>
      <c r="O690" s="68"/>
      <c r="P690" s="68"/>
      <c r="Q690" s="68"/>
      <c r="R690" s="68"/>
      <c r="S690" s="68"/>
      <c r="W690" s="1406"/>
      <c r="X690" s="1406"/>
      <c r="Y690" s="1406"/>
    </row>
    <row r="691" spans="1:25" s="43" customFormat="1">
      <c r="A691" s="320"/>
      <c r="B691" s="1356"/>
      <c r="F691" s="42"/>
      <c r="G691" s="42"/>
      <c r="H691" s="42"/>
      <c r="N691" s="68"/>
      <c r="O691" s="68"/>
      <c r="P691" s="68"/>
      <c r="Q691" s="68"/>
      <c r="R691" s="68"/>
      <c r="S691" s="68"/>
      <c r="W691" s="1406"/>
      <c r="X691" s="1406"/>
      <c r="Y691" s="1406"/>
    </row>
    <row r="692" spans="1:25" s="43" customFormat="1">
      <c r="A692" s="320"/>
      <c r="B692" s="1356"/>
      <c r="F692" s="42"/>
      <c r="G692" s="42"/>
      <c r="H692" s="42"/>
      <c r="N692" s="68"/>
      <c r="O692" s="68"/>
      <c r="P692" s="68"/>
      <c r="Q692" s="68"/>
      <c r="R692" s="68"/>
      <c r="S692" s="68"/>
      <c r="W692" s="1406"/>
      <c r="X692" s="1406"/>
      <c r="Y692" s="1406"/>
    </row>
    <row r="693" spans="1:25" s="43" customFormat="1">
      <c r="A693" s="320"/>
      <c r="B693" s="1356"/>
      <c r="F693" s="42"/>
      <c r="G693" s="42"/>
      <c r="H693" s="42"/>
      <c r="N693" s="68"/>
      <c r="O693" s="68"/>
      <c r="P693" s="68"/>
      <c r="Q693" s="68"/>
      <c r="R693" s="68"/>
      <c r="S693" s="68"/>
      <c r="W693" s="1406"/>
      <c r="X693" s="1406"/>
      <c r="Y693" s="1406"/>
    </row>
    <row r="694" spans="1:25" s="43" customFormat="1">
      <c r="A694" s="320"/>
      <c r="B694" s="1356"/>
      <c r="F694" s="42"/>
      <c r="G694" s="42"/>
      <c r="H694" s="42"/>
      <c r="N694" s="68"/>
      <c r="O694" s="68"/>
      <c r="P694" s="68"/>
      <c r="Q694" s="68"/>
      <c r="R694" s="68"/>
      <c r="S694" s="68"/>
      <c r="W694" s="1406"/>
      <c r="X694" s="1406"/>
      <c r="Y694" s="1406"/>
    </row>
    <row r="695" spans="1:25" s="43" customFormat="1">
      <c r="A695" s="320"/>
      <c r="B695" s="1356"/>
      <c r="F695" s="42"/>
      <c r="G695" s="42"/>
      <c r="H695" s="42"/>
      <c r="N695" s="68"/>
      <c r="O695" s="68"/>
      <c r="P695" s="68"/>
      <c r="Q695" s="68"/>
      <c r="R695" s="68"/>
      <c r="S695" s="68"/>
      <c r="W695" s="1406"/>
      <c r="X695" s="1406"/>
      <c r="Y695" s="1406"/>
    </row>
    <row r="696" spans="1:25" s="43" customFormat="1">
      <c r="A696" s="320"/>
      <c r="B696" s="1356"/>
      <c r="F696" s="42"/>
      <c r="G696" s="42"/>
      <c r="H696" s="42"/>
      <c r="N696" s="68"/>
      <c r="O696" s="68"/>
      <c r="P696" s="68"/>
      <c r="Q696" s="68"/>
      <c r="R696" s="68"/>
      <c r="S696" s="68"/>
      <c r="W696" s="1406"/>
      <c r="X696" s="1406"/>
      <c r="Y696" s="1406"/>
    </row>
    <row r="697" spans="1:25" s="43" customFormat="1">
      <c r="A697" s="320"/>
      <c r="B697" s="1356"/>
      <c r="F697" s="42"/>
      <c r="G697" s="42"/>
      <c r="H697" s="42"/>
      <c r="N697" s="68"/>
      <c r="O697" s="68"/>
      <c r="P697" s="68"/>
      <c r="Q697" s="68"/>
      <c r="R697" s="68"/>
      <c r="S697" s="68"/>
      <c r="W697" s="1406"/>
      <c r="X697" s="1406"/>
      <c r="Y697" s="1406"/>
    </row>
    <row r="698" spans="1:25" s="43" customFormat="1">
      <c r="A698" s="320"/>
      <c r="B698" s="1356"/>
      <c r="F698" s="42"/>
      <c r="G698" s="42"/>
      <c r="H698" s="42"/>
      <c r="N698" s="68"/>
      <c r="O698" s="68"/>
      <c r="P698" s="68"/>
      <c r="Q698" s="68"/>
      <c r="R698" s="68"/>
      <c r="S698" s="68"/>
      <c r="W698" s="1406"/>
      <c r="X698" s="1406"/>
      <c r="Y698" s="1406"/>
    </row>
    <row r="699" spans="1:25" s="43" customFormat="1">
      <c r="A699" s="320"/>
      <c r="B699" s="1356"/>
      <c r="F699" s="42"/>
      <c r="G699" s="42"/>
      <c r="H699" s="42"/>
      <c r="N699" s="68"/>
      <c r="O699" s="68"/>
      <c r="P699" s="68"/>
      <c r="Q699" s="68"/>
      <c r="R699" s="68"/>
      <c r="S699" s="68"/>
      <c r="W699" s="1406"/>
      <c r="X699" s="1406"/>
      <c r="Y699" s="1406"/>
    </row>
    <row r="700" spans="1:25" s="43" customFormat="1">
      <c r="A700" s="320"/>
      <c r="B700" s="1356"/>
      <c r="F700" s="42"/>
      <c r="G700" s="42"/>
      <c r="H700" s="42"/>
      <c r="N700" s="68"/>
      <c r="O700" s="68"/>
      <c r="P700" s="68"/>
      <c r="Q700" s="68"/>
      <c r="R700" s="68"/>
      <c r="S700" s="68"/>
      <c r="W700" s="1406"/>
      <c r="X700" s="1406"/>
      <c r="Y700" s="1406"/>
    </row>
    <row r="701" spans="1:25" s="43" customFormat="1">
      <c r="A701" s="320"/>
      <c r="B701" s="1356"/>
      <c r="F701" s="42"/>
      <c r="G701" s="42"/>
      <c r="H701" s="42"/>
      <c r="N701" s="68"/>
      <c r="O701" s="68"/>
      <c r="P701" s="68"/>
      <c r="Q701" s="68"/>
      <c r="R701" s="68"/>
      <c r="S701" s="68"/>
      <c r="W701" s="1406"/>
      <c r="X701" s="1406"/>
      <c r="Y701" s="1406"/>
    </row>
    <row r="702" spans="1:25" s="43" customFormat="1">
      <c r="A702" s="320"/>
      <c r="B702" s="1356"/>
      <c r="F702" s="42"/>
      <c r="G702" s="42"/>
      <c r="H702" s="42"/>
      <c r="N702" s="68"/>
      <c r="O702" s="68"/>
      <c r="P702" s="68"/>
      <c r="Q702" s="68"/>
      <c r="R702" s="68"/>
      <c r="S702" s="68"/>
      <c r="W702" s="1406"/>
      <c r="X702" s="1406"/>
      <c r="Y702" s="1406"/>
    </row>
    <row r="703" spans="1:25" s="43" customFormat="1">
      <c r="A703" s="320"/>
      <c r="B703" s="1356"/>
      <c r="F703" s="42"/>
      <c r="G703" s="42"/>
      <c r="H703" s="42"/>
      <c r="N703" s="68"/>
      <c r="O703" s="68"/>
      <c r="P703" s="68"/>
      <c r="Q703" s="68"/>
      <c r="R703" s="68"/>
      <c r="S703" s="68"/>
      <c r="W703" s="1406"/>
      <c r="X703" s="1406"/>
      <c r="Y703" s="1406"/>
    </row>
    <row r="704" spans="1:25" s="43" customFormat="1">
      <c r="A704" s="320"/>
      <c r="B704" s="1356"/>
      <c r="F704" s="42"/>
      <c r="G704" s="42"/>
      <c r="H704" s="42"/>
      <c r="N704" s="68"/>
      <c r="O704" s="68"/>
      <c r="P704" s="68"/>
      <c r="Q704" s="68"/>
      <c r="R704" s="68"/>
      <c r="S704" s="68"/>
      <c r="W704" s="1406"/>
      <c r="X704" s="1406"/>
      <c r="Y704" s="1406"/>
    </row>
    <row r="705" spans="1:25" s="43" customFormat="1">
      <c r="A705" s="320"/>
      <c r="B705" s="1356"/>
      <c r="F705" s="42"/>
      <c r="G705" s="42"/>
      <c r="H705" s="42"/>
      <c r="N705" s="68"/>
      <c r="O705" s="68"/>
      <c r="P705" s="68"/>
      <c r="Q705" s="68"/>
      <c r="R705" s="68"/>
      <c r="S705" s="68"/>
      <c r="W705" s="1406"/>
      <c r="X705" s="1406"/>
      <c r="Y705" s="1406"/>
    </row>
    <row r="706" spans="1:25" s="43" customFormat="1">
      <c r="A706" s="320"/>
      <c r="B706" s="1356"/>
      <c r="F706" s="42"/>
      <c r="G706" s="42"/>
      <c r="H706" s="42"/>
      <c r="N706" s="68"/>
      <c r="O706" s="68"/>
      <c r="P706" s="68"/>
      <c r="Q706" s="68"/>
      <c r="R706" s="68"/>
      <c r="S706" s="68"/>
      <c r="W706" s="1406"/>
      <c r="X706" s="1406"/>
      <c r="Y706" s="1406"/>
    </row>
    <row r="707" spans="1:25" s="43" customFormat="1">
      <c r="A707" s="320"/>
      <c r="B707" s="1356"/>
      <c r="F707" s="42"/>
      <c r="G707" s="42"/>
      <c r="H707" s="42"/>
      <c r="N707" s="68"/>
      <c r="O707" s="68"/>
      <c r="P707" s="68"/>
      <c r="Q707" s="68"/>
      <c r="R707" s="68"/>
      <c r="S707" s="68"/>
      <c r="W707" s="1406"/>
      <c r="X707" s="1406"/>
      <c r="Y707" s="1406"/>
    </row>
    <row r="708" spans="1:25" s="43" customFormat="1">
      <c r="A708" s="320"/>
      <c r="B708" s="1356"/>
      <c r="F708" s="42"/>
      <c r="G708" s="42"/>
      <c r="H708" s="42"/>
      <c r="N708" s="68"/>
      <c r="O708" s="68"/>
      <c r="P708" s="68"/>
      <c r="Q708" s="68"/>
      <c r="R708" s="68"/>
      <c r="S708" s="68"/>
      <c r="W708" s="1406"/>
      <c r="X708" s="1406"/>
      <c r="Y708" s="1406"/>
    </row>
    <row r="709" spans="1:25" s="43" customFormat="1">
      <c r="A709" s="320"/>
      <c r="B709" s="1356"/>
      <c r="F709" s="42"/>
      <c r="G709" s="42"/>
      <c r="H709" s="42"/>
      <c r="N709" s="68"/>
      <c r="O709" s="68"/>
      <c r="P709" s="68"/>
      <c r="Q709" s="68"/>
      <c r="R709" s="68"/>
      <c r="S709" s="68"/>
      <c r="W709" s="1406"/>
      <c r="X709" s="1406"/>
      <c r="Y709" s="1406"/>
    </row>
    <row r="710" spans="1:25" s="43" customFormat="1">
      <c r="A710" s="320"/>
      <c r="B710" s="1356"/>
      <c r="F710" s="42"/>
      <c r="G710" s="42"/>
      <c r="H710" s="42"/>
      <c r="N710" s="68"/>
      <c r="O710" s="68"/>
      <c r="P710" s="68"/>
      <c r="Q710" s="68"/>
      <c r="R710" s="68"/>
      <c r="S710" s="68"/>
      <c r="W710" s="1406"/>
      <c r="X710" s="1406"/>
      <c r="Y710" s="1406"/>
    </row>
    <row r="711" spans="1:25" s="43" customFormat="1">
      <c r="A711" s="320"/>
      <c r="B711" s="1356"/>
      <c r="F711" s="42"/>
      <c r="G711" s="42"/>
      <c r="H711" s="42"/>
      <c r="N711" s="68"/>
      <c r="O711" s="68"/>
      <c r="P711" s="68"/>
      <c r="Q711" s="68"/>
      <c r="R711" s="68"/>
      <c r="S711" s="68"/>
      <c r="W711" s="1406"/>
      <c r="X711" s="1406"/>
      <c r="Y711" s="1406"/>
    </row>
    <row r="712" spans="1:25" s="43" customFormat="1">
      <c r="A712" s="320"/>
      <c r="B712" s="1356"/>
      <c r="F712" s="42"/>
      <c r="G712" s="42"/>
      <c r="H712" s="42"/>
      <c r="N712" s="68"/>
      <c r="O712" s="68"/>
      <c r="P712" s="68"/>
      <c r="Q712" s="68"/>
      <c r="R712" s="68"/>
      <c r="S712" s="68"/>
      <c r="W712" s="1406"/>
      <c r="X712" s="1406"/>
      <c r="Y712" s="1406"/>
    </row>
    <row r="713" spans="1:25" s="43" customFormat="1">
      <c r="A713" s="320"/>
      <c r="B713" s="1356"/>
      <c r="F713" s="42"/>
      <c r="G713" s="42"/>
      <c r="H713" s="42"/>
      <c r="N713" s="68"/>
      <c r="O713" s="68"/>
      <c r="P713" s="68"/>
      <c r="Q713" s="68"/>
      <c r="R713" s="68"/>
      <c r="S713" s="68"/>
      <c r="W713" s="1406"/>
      <c r="X713" s="1406"/>
      <c r="Y713" s="1406"/>
    </row>
    <row r="714" spans="1:25" s="43" customFormat="1">
      <c r="A714" s="320"/>
      <c r="B714" s="1356"/>
      <c r="F714" s="42"/>
      <c r="G714" s="42"/>
      <c r="H714" s="42"/>
      <c r="N714" s="68"/>
      <c r="O714" s="68"/>
      <c r="P714" s="68"/>
      <c r="Q714" s="68"/>
      <c r="R714" s="68"/>
      <c r="S714" s="68"/>
      <c r="W714" s="1406"/>
      <c r="X714" s="1406"/>
      <c r="Y714" s="1406"/>
    </row>
    <row r="715" spans="1:25" s="43" customFormat="1">
      <c r="A715" s="320"/>
      <c r="B715" s="1356"/>
      <c r="F715" s="42"/>
      <c r="G715" s="42"/>
      <c r="H715" s="42"/>
      <c r="N715" s="68"/>
      <c r="O715" s="68"/>
      <c r="P715" s="68"/>
      <c r="Q715" s="68"/>
      <c r="R715" s="68"/>
      <c r="S715" s="68"/>
      <c r="W715" s="1406"/>
      <c r="X715" s="1406"/>
      <c r="Y715" s="1406"/>
    </row>
    <row r="716" spans="1:25" s="43" customFormat="1">
      <c r="A716" s="320"/>
      <c r="B716" s="1356"/>
      <c r="F716" s="42"/>
      <c r="G716" s="42"/>
      <c r="H716" s="42"/>
      <c r="N716" s="68"/>
      <c r="O716" s="68"/>
      <c r="P716" s="68"/>
      <c r="Q716" s="68"/>
      <c r="R716" s="68"/>
      <c r="S716" s="68"/>
      <c r="W716" s="1406"/>
      <c r="X716" s="1406"/>
      <c r="Y716" s="1406"/>
    </row>
    <row r="717" spans="1:25" s="43" customFormat="1">
      <c r="A717" s="320"/>
      <c r="B717" s="1356"/>
      <c r="F717" s="42"/>
      <c r="G717" s="42"/>
      <c r="H717" s="42"/>
      <c r="N717" s="68"/>
      <c r="O717" s="68"/>
      <c r="P717" s="68"/>
      <c r="Q717" s="68"/>
      <c r="R717" s="68"/>
      <c r="S717" s="68"/>
      <c r="W717" s="1406"/>
      <c r="X717" s="1406"/>
      <c r="Y717" s="1406"/>
    </row>
    <row r="718" spans="1:25" s="43" customFormat="1">
      <c r="A718" s="320"/>
      <c r="B718" s="1356"/>
      <c r="F718" s="42"/>
      <c r="G718" s="42"/>
      <c r="H718" s="42"/>
      <c r="N718" s="68"/>
      <c r="O718" s="68"/>
      <c r="P718" s="68"/>
      <c r="Q718" s="68"/>
      <c r="R718" s="68"/>
      <c r="S718" s="68"/>
      <c r="W718" s="1406"/>
      <c r="X718" s="1406"/>
      <c r="Y718" s="1406"/>
    </row>
    <row r="719" spans="1:25" s="43" customFormat="1">
      <c r="A719" s="320"/>
      <c r="B719" s="1356"/>
      <c r="F719" s="42"/>
      <c r="G719" s="42"/>
      <c r="H719" s="42"/>
      <c r="N719" s="68"/>
      <c r="O719" s="68"/>
      <c r="P719" s="68"/>
      <c r="Q719" s="68"/>
      <c r="R719" s="68"/>
      <c r="S719" s="68"/>
      <c r="W719" s="1406"/>
      <c r="X719" s="1406"/>
      <c r="Y719" s="1406"/>
    </row>
    <row r="720" spans="1:25" s="43" customFormat="1">
      <c r="A720" s="320"/>
      <c r="B720" s="1356"/>
      <c r="F720" s="42"/>
      <c r="G720" s="42"/>
      <c r="H720" s="42"/>
      <c r="N720" s="68"/>
      <c r="O720" s="68"/>
      <c r="P720" s="68"/>
      <c r="Q720" s="68"/>
      <c r="R720" s="68"/>
      <c r="S720" s="68"/>
      <c r="W720" s="1406"/>
      <c r="X720" s="1406"/>
      <c r="Y720" s="1406"/>
    </row>
    <row r="721" spans="1:25" s="43" customFormat="1">
      <c r="A721" s="320"/>
      <c r="B721" s="1356"/>
      <c r="F721" s="42"/>
      <c r="G721" s="42"/>
      <c r="H721" s="42"/>
      <c r="N721" s="68"/>
      <c r="O721" s="68"/>
      <c r="P721" s="68"/>
      <c r="Q721" s="68"/>
      <c r="R721" s="68"/>
      <c r="S721" s="68"/>
      <c r="W721" s="1406"/>
      <c r="X721" s="1406"/>
      <c r="Y721" s="1406"/>
    </row>
    <row r="722" spans="1:25" s="43" customFormat="1">
      <c r="A722" s="320"/>
      <c r="B722" s="1356"/>
      <c r="F722" s="42"/>
      <c r="G722" s="42"/>
      <c r="H722" s="42"/>
      <c r="N722" s="68"/>
      <c r="O722" s="68"/>
      <c r="P722" s="68"/>
      <c r="Q722" s="68"/>
      <c r="R722" s="68"/>
      <c r="S722" s="68"/>
      <c r="W722" s="1406"/>
      <c r="X722" s="1406"/>
      <c r="Y722" s="1406"/>
    </row>
    <row r="723" spans="1:25" s="43" customFormat="1">
      <c r="A723" s="320"/>
      <c r="B723" s="1356"/>
      <c r="F723" s="42"/>
      <c r="G723" s="42"/>
      <c r="H723" s="42"/>
      <c r="N723" s="68"/>
      <c r="O723" s="68"/>
      <c r="P723" s="68"/>
      <c r="Q723" s="68"/>
      <c r="R723" s="68"/>
      <c r="S723" s="68"/>
      <c r="W723" s="1406"/>
      <c r="X723" s="1406"/>
      <c r="Y723" s="1406"/>
    </row>
    <row r="724" spans="1:25" s="43" customFormat="1">
      <c r="A724" s="320"/>
      <c r="B724" s="1356"/>
      <c r="F724" s="42"/>
      <c r="G724" s="42"/>
      <c r="H724" s="42"/>
      <c r="N724" s="68"/>
      <c r="O724" s="68"/>
      <c r="P724" s="68"/>
      <c r="Q724" s="68"/>
      <c r="R724" s="68"/>
      <c r="S724" s="68"/>
      <c r="W724" s="1406"/>
      <c r="X724" s="1406"/>
      <c r="Y724" s="1406"/>
    </row>
    <row r="725" spans="1:25" s="43" customFormat="1">
      <c r="A725" s="320"/>
      <c r="B725" s="1356"/>
      <c r="F725" s="42"/>
      <c r="G725" s="42"/>
      <c r="H725" s="42"/>
      <c r="N725" s="68"/>
      <c r="O725" s="68"/>
      <c r="P725" s="68"/>
      <c r="Q725" s="68"/>
      <c r="R725" s="68"/>
      <c r="S725" s="68"/>
      <c r="W725" s="1406"/>
      <c r="X725" s="1406"/>
      <c r="Y725" s="1406"/>
    </row>
    <row r="726" spans="1:25" s="43" customFormat="1">
      <c r="A726" s="320"/>
      <c r="B726" s="1356"/>
      <c r="F726" s="42"/>
      <c r="G726" s="42"/>
      <c r="H726" s="42"/>
      <c r="N726" s="68"/>
      <c r="O726" s="68"/>
      <c r="P726" s="68"/>
      <c r="Q726" s="68"/>
      <c r="R726" s="68"/>
      <c r="S726" s="68"/>
      <c r="W726" s="1406"/>
      <c r="X726" s="1406"/>
      <c r="Y726" s="1406"/>
    </row>
    <row r="727" spans="1:25" s="43" customFormat="1">
      <c r="A727" s="320"/>
      <c r="B727" s="1356"/>
      <c r="F727" s="42"/>
      <c r="G727" s="42"/>
      <c r="H727" s="42"/>
      <c r="N727" s="68"/>
      <c r="O727" s="68"/>
      <c r="P727" s="68"/>
      <c r="Q727" s="68"/>
      <c r="R727" s="68"/>
      <c r="S727" s="68"/>
      <c r="W727" s="1406"/>
      <c r="X727" s="1406"/>
      <c r="Y727" s="1406"/>
    </row>
    <row r="728" spans="1:25" s="43" customFormat="1">
      <c r="A728" s="320"/>
      <c r="B728" s="1356"/>
      <c r="F728" s="42"/>
      <c r="G728" s="42"/>
      <c r="H728" s="42"/>
      <c r="N728" s="68"/>
      <c r="O728" s="68"/>
      <c r="P728" s="68"/>
      <c r="Q728" s="68"/>
      <c r="R728" s="68"/>
      <c r="S728" s="68"/>
      <c r="W728" s="1406"/>
      <c r="X728" s="1406"/>
      <c r="Y728" s="1406"/>
    </row>
    <row r="729" spans="1:25" s="43" customFormat="1">
      <c r="A729" s="320"/>
      <c r="B729" s="1356"/>
      <c r="F729" s="42"/>
      <c r="G729" s="42"/>
      <c r="H729" s="42"/>
      <c r="N729" s="68"/>
      <c r="O729" s="68"/>
      <c r="P729" s="68"/>
      <c r="Q729" s="68"/>
      <c r="R729" s="68"/>
      <c r="S729" s="68"/>
      <c r="W729" s="1406"/>
      <c r="X729" s="1406"/>
      <c r="Y729" s="1406"/>
    </row>
    <row r="730" spans="1:25" s="43" customFormat="1">
      <c r="A730" s="320"/>
      <c r="B730" s="1356"/>
      <c r="F730" s="42"/>
      <c r="G730" s="42"/>
      <c r="H730" s="42"/>
      <c r="N730" s="68"/>
      <c r="O730" s="68"/>
      <c r="P730" s="68"/>
      <c r="Q730" s="68"/>
      <c r="R730" s="68"/>
      <c r="S730" s="68"/>
      <c r="W730" s="1406"/>
      <c r="X730" s="1406"/>
      <c r="Y730" s="1406"/>
    </row>
    <row r="731" spans="1:25" s="43" customFormat="1">
      <c r="A731" s="320"/>
      <c r="B731" s="1356"/>
      <c r="F731" s="42"/>
      <c r="G731" s="42"/>
      <c r="H731" s="42"/>
      <c r="N731" s="68"/>
      <c r="O731" s="68"/>
      <c r="P731" s="68"/>
      <c r="Q731" s="68"/>
      <c r="R731" s="68"/>
      <c r="S731" s="68"/>
      <c r="W731" s="1406"/>
      <c r="X731" s="1406"/>
      <c r="Y731" s="1406"/>
    </row>
    <row r="732" spans="1:25" s="43" customFormat="1">
      <c r="A732" s="320"/>
      <c r="B732" s="1356"/>
      <c r="F732" s="42"/>
      <c r="G732" s="42"/>
      <c r="H732" s="42"/>
      <c r="N732" s="68"/>
      <c r="O732" s="68"/>
      <c r="P732" s="68"/>
      <c r="Q732" s="68"/>
      <c r="R732" s="68"/>
      <c r="S732" s="68"/>
      <c r="W732" s="1406"/>
      <c r="X732" s="1406"/>
      <c r="Y732" s="1406"/>
    </row>
    <row r="733" spans="1:25" s="43" customFormat="1">
      <c r="A733" s="320"/>
      <c r="B733" s="1356"/>
      <c r="F733" s="42"/>
      <c r="G733" s="42"/>
      <c r="H733" s="42"/>
      <c r="N733" s="68"/>
      <c r="O733" s="68"/>
      <c r="P733" s="68"/>
      <c r="Q733" s="68"/>
      <c r="R733" s="68"/>
      <c r="S733" s="68"/>
      <c r="W733" s="1406"/>
      <c r="X733" s="1406"/>
      <c r="Y733" s="1406"/>
    </row>
    <row r="734" spans="1:25" s="43" customFormat="1">
      <c r="A734" s="320"/>
      <c r="B734" s="1356"/>
      <c r="F734" s="42"/>
      <c r="G734" s="42"/>
      <c r="H734" s="42"/>
      <c r="N734" s="68"/>
      <c r="O734" s="68"/>
      <c r="P734" s="68"/>
      <c r="Q734" s="68"/>
      <c r="R734" s="68"/>
      <c r="S734" s="68"/>
      <c r="W734" s="1406"/>
      <c r="X734" s="1406"/>
      <c r="Y734" s="1406"/>
    </row>
    <row r="735" spans="1:25" s="43" customFormat="1">
      <c r="A735" s="320"/>
      <c r="B735" s="1356"/>
      <c r="F735" s="42"/>
      <c r="G735" s="42"/>
      <c r="H735" s="42"/>
      <c r="N735" s="68"/>
      <c r="O735" s="68"/>
      <c r="P735" s="68"/>
      <c r="Q735" s="68"/>
      <c r="R735" s="68"/>
      <c r="S735" s="68"/>
      <c r="W735" s="1406"/>
      <c r="X735" s="1406"/>
      <c r="Y735" s="1406"/>
    </row>
    <row r="736" spans="1:25" s="43" customFormat="1">
      <c r="A736" s="320"/>
      <c r="B736" s="1356"/>
      <c r="F736" s="42"/>
      <c r="G736" s="42"/>
      <c r="H736" s="42"/>
      <c r="N736" s="68"/>
      <c r="O736" s="68"/>
      <c r="P736" s="68"/>
      <c r="Q736" s="68"/>
      <c r="R736" s="68"/>
      <c r="S736" s="68"/>
      <c r="W736" s="1406"/>
      <c r="X736" s="1406"/>
      <c r="Y736" s="1406"/>
    </row>
    <row r="737" spans="1:25" s="43" customFormat="1">
      <c r="A737" s="320"/>
      <c r="B737" s="1356"/>
      <c r="F737" s="42"/>
      <c r="G737" s="42"/>
      <c r="H737" s="42"/>
      <c r="N737" s="68"/>
      <c r="O737" s="68"/>
      <c r="P737" s="68"/>
      <c r="Q737" s="68"/>
      <c r="R737" s="68"/>
      <c r="S737" s="68"/>
      <c r="W737" s="1406"/>
      <c r="X737" s="1406"/>
      <c r="Y737" s="1406"/>
    </row>
    <row r="738" spans="1:25" s="43" customFormat="1">
      <c r="A738" s="320"/>
      <c r="B738" s="1356"/>
      <c r="F738" s="42"/>
      <c r="G738" s="42"/>
      <c r="H738" s="42"/>
      <c r="N738" s="68"/>
      <c r="O738" s="68"/>
      <c r="P738" s="68"/>
      <c r="Q738" s="68"/>
      <c r="R738" s="68"/>
      <c r="S738" s="68"/>
      <c r="W738" s="1406"/>
      <c r="X738" s="1406"/>
      <c r="Y738" s="1406"/>
    </row>
    <row r="739" spans="1:25" s="43" customFormat="1">
      <c r="A739" s="320"/>
      <c r="B739" s="1356"/>
      <c r="F739" s="42"/>
      <c r="G739" s="42"/>
      <c r="H739" s="42"/>
      <c r="N739" s="68"/>
      <c r="O739" s="68"/>
      <c r="P739" s="68"/>
      <c r="Q739" s="68"/>
      <c r="R739" s="68"/>
      <c r="S739" s="68"/>
      <c r="W739" s="1406"/>
      <c r="X739" s="1406"/>
      <c r="Y739" s="1406"/>
    </row>
    <row r="740" spans="1:25" s="43" customFormat="1">
      <c r="A740" s="320"/>
      <c r="B740" s="1356"/>
      <c r="F740" s="42"/>
      <c r="G740" s="42"/>
      <c r="H740" s="42"/>
      <c r="N740" s="68"/>
      <c r="O740" s="68"/>
      <c r="P740" s="68"/>
      <c r="Q740" s="68"/>
      <c r="R740" s="68"/>
      <c r="S740" s="68"/>
      <c r="W740" s="1406"/>
      <c r="X740" s="1406"/>
      <c r="Y740" s="1406"/>
    </row>
    <row r="741" spans="1:25" s="43" customFormat="1">
      <c r="A741" s="320"/>
      <c r="B741" s="1356"/>
      <c r="F741" s="42"/>
      <c r="G741" s="42"/>
      <c r="H741" s="42"/>
      <c r="N741" s="68"/>
      <c r="O741" s="68"/>
      <c r="P741" s="68"/>
      <c r="Q741" s="68"/>
      <c r="R741" s="68"/>
      <c r="S741" s="68"/>
      <c r="W741" s="1406"/>
      <c r="X741" s="1406"/>
      <c r="Y741" s="1406"/>
    </row>
    <row r="742" spans="1:25" s="43" customFormat="1">
      <c r="A742" s="320"/>
      <c r="B742" s="1356"/>
      <c r="F742" s="42"/>
      <c r="G742" s="42"/>
      <c r="H742" s="42"/>
      <c r="N742" s="68"/>
      <c r="O742" s="68"/>
      <c r="P742" s="68"/>
      <c r="Q742" s="68"/>
      <c r="R742" s="68"/>
      <c r="S742" s="68"/>
      <c r="W742" s="1406"/>
      <c r="X742" s="1406"/>
      <c r="Y742" s="1406"/>
    </row>
    <row r="743" spans="1:25" s="43" customFormat="1">
      <c r="A743" s="320"/>
      <c r="B743" s="1356"/>
      <c r="F743" s="42"/>
      <c r="G743" s="42"/>
      <c r="H743" s="42"/>
      <c r="N743" s="68"/>
      <c r="O743" s="68"/>
      <c r="P743" s="68"/>
      <c r="Q743" s="68"/>
      <c r="R743" s="68"/>
      <c r="S743" s="68"/>
      <c r="W743" s="1406"/>
      <c r="X743" s="1406"/>
      <c r="Y743" s="1406"/>
    </row>
    <row r="744" spans="1:25" s="43" customFormat="1">
      <c r="A744" s="320"/>
      <c r="B744" s="1356"/>
      <c r="F744" s="42"/>
      <c r="G744" s="42"/>
      <c r="H744" s="42"/>
      <c r="N744" s="68"/>
      <c r="O744" s="68"/>
      <c r="P744" s="68"/>
      <c r="Q744" s="68"/>
      <c r="R744" s="68"/>
      <c r="S744" s="68"/>
      <c r="W744" s="1406"/>
      <c r="X744" s="1406"/>
      <c r="Y744" s="1406"/>
    </row>
    <row r="745" spans="1:25" s="43" customFormat="1">
      <c r="A745" s="320"/>
      <c r="B745" s="1356"/>
      <c r="F745" s="42"/>
      <c r="G745" s="42"/>
      <c r="H745" s="42"/>
      <c r="N745" s="68"/>
      <c r="O745" s="68"/>
      <c r="P745" s="68"/>
      <c r="Q745" s="68"/>
      <c r="R745" s="68"/>
      <c r="S745" s="68"/>
      <c r="W745" s="1406"/>
      <c r="X745" s="1406"/>
      <c r="Y745" s="1406"/>
    </row>
    <row r="746" spans="1:25" s="43" customFormat="1">
      <c r="A746" s="320"/>
      <c r="B746" s="1356"/>
      <c r="F746" s="42"/>
      <c r="G746" s="42"/>
      <c r="H746" s="42"/>
      <c r="N746" s="68"/>
      <c r="O746" s="68"/>
      <c r="P746" s="68"/>
      <c r="Q746" s="68"/>
      <c r="R746" s="68"/>
      <c r="S746" s="68"/>
      <c r="W746" s="1406"/>
      <c r="X746" s="1406"/>
      <c r="Y746" s="1406"/>
    </row>
    <row r="747" spans="1:25" s="43" customFormat="1">
      <c r="A747" s="320"/>
      <c r="B747" s="1356"/>
      <c r="F747" s="42"/>
      <c r="G747" s="42"/>
      <c r="H747" s="42"/>
      <c r="N747" s="68"/>
      <c r="O747" s="68"/>
      <c r="P747" s="68"/>
      <c r="Q747" s="68"/>
      <c r="R747" s="68"/>
      <c r="S747" s="68"/>
      <c r="W747" s="1406"/>
      <c r="X747" s="1406"/>
      <c r="Y747" s="1406"/>
    </row>
    <row r="748" spans="1:25" s="43" customFormat="1">
      <c r="A748" s="320"/>
      <c r="B748" s="1356"/>
      <c r="F748" s="42"/>
      <c r="G748" s="42"/>
      <c r="H748" s="42"/>
      <c r="N748" s="68"/>
      <c r="O748" s="68"/>
      <c r="P748" s="68"/>
      <c r="Q748" s="68"/>
      <c r="R748" s="68"/>
      <c r="S748" s="68"/>
      <c r="W748" s="1406"/>
      <c r="X748" s="1406"/>
      <c r="Y748" s="1406"/>
    </row>
    <row r="749" spans="1:25" s="43" customFormat="1">
      <c r="A749" s="320"/>
      <c r="B749" s="1356"/>
      <c r="F749" s="42"/>
      <c r="G749" s="42"/>
      <c r="H749" s="42"/>
      <c r="N749" s="68"/>
      <c r="O749" s="68"/>
      <c r="P749" s="68"/>
      <c r="Q749" s="68"/>
      <c r="R749" s="68"/>
      <c r="S749" s="68"/>
      <c r="W749" s="1406"/>
      <c r="X749" s="1406"/>
      <c r="Y749" s="1406"/>
    </row>
    <row r="750" spans="1:25" s="43" customFormat="1">
      <c r="A750" s="320"/>
      <c r="B750" s="1356"/>
      <c r="F750" s="42"/>
      <c r="G750" s="42"/>
      <c r="H750" s="42"/>
      <c r="N750" s="68"/>
      <c r="O750" s="68"/>
      <c r="P750" s="68"/>
      <c r="Q750" s="68"/>
      <c r="R750" s="68"/>
      <c r="S750" s="68"/>
      <c r="W750" s="1406"/>
      <c r="X750" s="1406"/>
      <c r="Y750" s="1406"/>
    </row>
    <row r="751" spans="1:25" s="43" customFormat="1">
      <c r="A751" s="320"/>
      <c r="B751" s="1356"/>
      <c r="F751" s="42"/>
      <c r="G751" s="42"/>
      <c r="H751" s="42"/>
      <c r="N751" s="68"/>
      <c r="O751" s="68"/>
      <c r="P751" s="68"/>
      <c r="Q751" s="68"/>
      <c r="R751" s="68"/>
      <c r="S751" s="68"/>
      <c r="W751" s="1406"/>
      <c r="X751" s="1406"/>
      <c r="Y751" s="1406"/>
    </row>
    <row r="752" spans="1:25" s="43" customFormat="1">
      <c r="A752" s="320"/>
      <c r="B752" s="1356"/>
      <c r="F752" s="42"/>
      <c r="G752" s="42"/>
      <c r="H752" s="42"/>
      <c r="N752" s="68"/>
      <c r="O752" s="68"/>
      <c r="P752" s="68"/>
      <c r="Q752" s="68"/>
      <c r="R752" s="68"/>
      <c r="S752" s="68"/>
      <c r="W752" s="1406"/>
      <c r="X752" s="1406"/>
      <c r="Y752" s="1406"/>
    </row>
    <row r="753" spans="1:25" s="43" customFormat="1">
      <c r="A753" s="320"/>
      <c r="B753" s="1356"/>
      <c r="F753" s="42"/>
      <c r="G753" s="42"/>
      <c r="H753" s="42"/>
      <c r="N753" s="68"/>
      <c r="O753" s="68"/>
      <c r="P753" s="68"/>
      <c r="Q753" s="68"/>
      <c r="R753" s="68"/>
      <c r="S753" s="68"/>
      <c r="W753" s="1406"/>
      <c r="X753" s="1406"/>
      <c r="Y753" s="1406"/>
    </row>
    <row r="754" spans="1:25" s="43" customFormat="1">
      <c r="A754" s="320"/>
      <c r="B754" s="1356"/>
      <c r="F754" s="42"/>
      <c r="G754" s="42"/>
      <c r="H754" s="42"/>
      <c r="N754" s="68"/>
      <c r="O754" s="68"/>
      <c r="P754" s="68"/>
      <c r="Q754" s="68"/>
      <c r="R754" s="68"/>
      <c r="S754" s="68"/>
      <c r="W754" s="1406"/>
      <c r="X754" s="1406"/>
      <c r="Y754" s="1406"/>
    </row>
    <row r="755" spans="1:25" s="43" customFormat="1">
      <c r="A755" s="320"/>
      <c r="B755" s="1356"/>
      <c r="F755" s="42"/>
      <c r="G755" s="42"/>
      <c r="H755" s="42"/>
      <c r="N755" s="68"/>
      <c r="O755" s="68"/>
      <c r="P755" s="68"/>
      <c r="Q755" s="68"/>
      <c r="R755" s="68"/>
      <c r="S755" s="68"/>
      <c r="W755" s="1406"/>
      <c r="X755" s="1406"/>
      <c r="Y755" s="1406"/>
    </row>
    <row r="756" spans="1:25" s="43" customFormat="1">
      <c r="A756" s="320"/>
      <c r="B756" s="1356"/>
      <c r="F756" s="42"/>
      <c r="G756" s="42"/>
      <c r="H756" s="42"/>
      <c r="N756" s="68"/>
      <c r="O756" s="68"/>
      <c r="P756" s="68"/>
      <c r="Q756" s="68"/>
      <c r="R756" s="68"/>
      <c r="S756" s="68"/>
      <c r="W756" s="1406"/>
      <c r="X756" s="1406"/>
      <c r="Y756" s="1406"/>
    </row>
    <row r="757" spans="1:25" s="43" customFormat="1">
      <c r="A757" s="320"/>
      <c r="B757" s="1356"/>
      <c r="F757" s="42"/>
      <c r="G757" s="42"/>
      <c r="H757" s="42"/>
      <c r="N757" s="68"/>
      <c r="O757" s="68"/>
      <c r="P757" s="68"/>
      <c r="Q757" s="68"/>
      <c r="R757" s="68"/>
      <c r="S757" s="68"/>
      <c r="W757" s="1406"/>
      <c r="X757" s="1406"/>
      <c r="Y757" s="1406"/>
    </row>
    <row r="758" spans="1:25" s="43" customFormat="1">
      <c r="A758" s="320"/>
      <c r="B758" s="1356"/>
      <c r="F758" s="42"/>
      <c r="G758" s="42"/>
      <c r="H758" s="42"/>
      <c r="N758" s="68"/>
      <c r="O758" s="68"/>
      <c r="P758" s="68"/>
      <c r="Q758" s="68"/>
      <c r="R758" s="68"/>
      <c r="S758" s="68"/>
      <c r="W758" s="1406"/>
      <c r="X758" s="1406"/>
      <c r="Y758" s="1406"/>
    </row>
    <row r="759" spans="1:25" s="43" customFormat="1">
      <c r="A759" s="320"/>
      <c r="B759" s="1356"/>
      <c r="F759" s="42"/>
      <c r="G759" s="42"/>
      <c r="H759" s="42"/>
      <c r="N759" s="68"/>
      <c r="O759" s="68"/>
      <c r="P759" s="68"/>
      <c r="Q759" s="68"/>
      <c r="R759" s="68"/>
      <c r="S759" s="68"/>
      <c r="W759" s="1406"/>
      <c r="X759" s="1406"/>
      <c r="Y759" s="1406"/>
    </row>
    <row r="760" spans="1:25" s="43" customFormat="1">
      <c r="A760" s="320"/>
      <c r="B760" s="1356"/>
      <c r="F760" s="42"/>
      <c r="G760" s="42"/>
      <c r="H760" s="42"/>
      <c r="N760" s="68"/>
      <c r="O760" s="68"/>
      <c r="P760" s="68"/>
      <c r="Q760" s="68"/>
      <c r="R760" s="68"/>
      <c r="S760" s="68"/>
      <c r="W760" s="1406"/>
      <c r="X760" s="1406"/>
      <c r="Y760" s="1406"/>
    </row>
    <row r="761" spans="1:25" s="43" customFormat="1">
      <c r="A761" s="320"/>
      <c r="B761" s="1356"/>
      <c r="F761" s="42"/>
      <c r="G761" s="42"/>
      <c r="H761" s="42"/>
      <c r="N761" s="68"/>
      <c r="O761" s="68"/>
      <c r="P761" s="68"/>
      <c r="Q761" s="68"/>
      <c r="R761" s="68"/>
      <c r="S761" s="68"/>
      <c r="W761" s="1406"/>
      <c r="X761" s="1406"/>
      <c r="Y761" s="1406"/>
    </row>
    <row r="762" spans="1:25" s="43" customFormat="1">
      <c r="A762" s="320"/>
      <c r="B762" s="1356"/>
      <c r="F762" s="42"/>
      <c r="G762" s="42"/>
      <c r="H762" s="42"/>
      <c r="N762" s="68"/>
      <c r="O762" s="68"/>
      <c r="P762" s="68"/>
      <c r="Q762" s="68"/>
      <c r="R762" s="68"/>
      <c r="S762" s="68"/>
      <c r="W762" s="1406"/>
      <c r="X762" s="1406"/>
      <c r="Y762" s="1406"/>
    </row>
    <row r="763" spans="1:25" s="43" customFormat="1">
      <c r="A763" s="320"/>
      <c r="B763" s="1356"/>
      <c r="F763" s="42"/>
      <c r="G763" s="42"/>
      <c r="H763" s="42"/>
      <c r="N763" s="68"/>
      <c r="O763" s="68"/>
      <c r="P763" s="68"/>
      <c r="Q763" s="68"/>
      <c r="R763" s="68"/>
      <c r="S763" s="68"/>
      <c r="W763" s="1406"/>
      <c r="X763" s="1406"/>
      <c r="Y763" s="1406"/>
    </row>
    <row r="764" spans="1:25" s="43" customFormat="1">
      <c r="A764" s="320"/>
      <c r="B764" s="1356"/>
      <c r="F764" s="42"/>
      <c r="G764" s="42"/>
      <c r="H764" s="42"/>
      <c r="N764" s="68"/>
      <c r="O764" s="68"/>
      <c r="P764" s="68"/>
      <c r="Q764" s="68"/>
      <c r="R764" s="68"/>
      <c r="S764" s="68"/>
      <c r="W764" s="1406"/>
      <c r="X764" s="1406"/>
      <c r="Y764" s="1406"/>
    </row>
    <row r="765" spans="1:25" s="43" customFormat="1">
      <c r="A765" s="320"/>
      <c r="B765" s="1356"/>
      <c r="F765" s="42"/>
      <c r="G765" s="42"/>
      <c r="H765" s="42"/>
      <c r="N765" s="68"/>
      <c r="O765" s="68"/>
      <c r="P765" s="68"/>
      <c r="Q765" s="68"/>
      <c r="R765" s="68"/>
      <c r="S765" s="68"/>
      <c r="W765" s="1406"/>
      <c r="X765" s="1406"/>
      <c r="Y765" s="1406"/>
    </row>
    <row r="766" spans="1:25" s="43" customFormat="1">
      <c r="A766" s="320"/>
      <c r="B766" s="1356"/>
      <c r="F766" s="42"/>
      <c r="G766" s="42"/>
      <c r="H766" s="42"/>
      <c r="N766" s="68"/>
      <c r="O766" s="68"/>
      <c r="P766" s="68"/>
      <c r="Q766" s="68"/>
      <c r="R766" s="68"/>
      <c r="S766" s="68"/>
      <c r="W766" s="1406"/>
      <c r="X766" s="1406"/>
      <c r="Y766" s="1406"/>
    </row>
    <row r="767" spans="1:25" s="43" customFormat="1">
      <c r="A767" s="320"/>
      <c r="B767" s="1356"/>
      <c r="F767" s="42"/>
      <c r="G767" s="42"/>
      <c r="H767" s="42"/>
      <c r="N767" s="68"/>
      <c r="O767" s="68"/>
      <c r="P767" s="68"/>
      <c r="Q767" s="68"/>
      <c r="R767" s="68"/>
      <c r="S767" s="68"/>
      <c r="W767" s="1406"/>
      <c r="X767" s="1406"/>
      <c r="Y767" s="1406"/>
    </row>
    <row r="768" spans="1:25" s="43" customFormat="1">
      <c r="A768" s="320"/>
      <c r="B768" s="1356"/>
      <c r="F768" s="42"/>
      <c r="G768" s="42"/>
      <c r="H768" s="42"/>
      <c r="N768" s="68"/>
      <c r="O768" s="68"/>
      <c r="P768" s="68"/>
      <c r="Q768" s="68"/>
      <c r="R768" s="68"/>
      <c r="S768" s="68"/>
      <c r="W768" s="1406"/>
      <c r="X768" s="1406"/>
      <c r="Y768" s="1406"/>
    </row>
    <row r="769" spans="1:25" s="43" customFormat="1">
      <c r="A769" s="320"/>
      <c r="B769" s="1356"/>
      <c r="F769" s="42"/>
      <c r="G769" s="42"/>
      <c r="H769" s="42"/>
      <c r="N769" s="68"/>
      <c r="O769" s="68"/>
      <c r="P769" s="68"/>
      <c r="Q769" s="68"/>
      <c r="R769" s="68"/>
      <c r="S769" s="68"/>
      <c r="W769" s="1406"/>
      <c r="X769" s="1406"/>
      <c r="Y769" s="1406"/>
    </row>
    <row r="770" spans="1:25" s="43" customFormat="1">
      <c r="A770" s="320"/>
      <c r="B770" s="1356"/>
      <c r="F770" s="42"/>
      <c r="G770" s="42"/>
      <c r="H770" s="42"/>
      <c r="N770" s="68"/>
      <c r="O770" s="68"/>
      <c r="P770" s="68"/>
      <c r="Q770" s="68"/>
      <c r="R770" s="68"/>
      <c r="S770" s="68"/>
      <c r="W770" s="1406"/>
      <c r="X770" s="1406"/>
      <c r="Y770" s="1406"/>
    </row>
    <row r="771" spans="1:25" s="43" customFormat="1">
      <c r="A771" s="320"/>
      <c r="B771" s="1356"/>
      <c r="F771" s="42"/>
      <c r="G771" s="42"/>
      <c r="H771" s="42"/>
      <c r="N771" s="68"/>
      <c r="O771" s="68"/>
      <c r="P771" s="68"/>
      <c r="Q771" s="68"/>
      <c r="R771" s="68"/>
      <c r="S771" s="68"/>
      <c r="W771" s="1406"/>
      <c r="X771" s="1406"/>
      <c r="Y771" s="1406"/>
    </row>
    <row r="772" spans="1:25" s="43" customFormat="1">
      <c r="A772" s="320"/>
      <c r="B772" s="1356"/>
      <c r="F772" s="42"/>
      <c r="G772" s="42"/>
      <c r="H772" s="42"/>
      <c r="N772" s="68"/>
      <c r="O772" s="68"/>
      <c r="P772" s="68"/>
      <c r="Q772" s="68"/>
      <c r="R772" s="68"/>
      <c r="S772" s="68"/>
      <c r="W772" s="1406"/>
      <c r="X772" s="1406"/>
      <c r="Y772" s="1406"/>
    </row>
    <row r="773" spans="1:25" s="43" customFormat="1">
      <c r="A773" s="320"/>
      <c r="B773" s="1356"/>
      <c r="F773" s="42"/>
      <c r="G773" s="42"/>
      <c r="H773" s="42"/>
      <c r="N773" s="68"/>
      <c r="O773" s="68"/>
      <c r="P773" s="68"/>
      <c r="Q773" s="68"/>
      <c r="R773" s="68"/>
      <c r="S773" s="68"/>
      <c r="W773" s="1406"/>
      <c r="X773" s="1406"/>
      <c r="Y773" s="1406"/>
    </row>
    <row r="774" spans="1:25" s="43" customFormat="1">
      <c r="A774" s="320"/>
      <c r="B774" s="1356"/>
      <c r="F774" s="42"/>
      <c r="G774" s="42"/>
      <c r="H774" s="42"/>
      <c r="N774" s="68"/>
      <c r="O774" s="68"/>
      <c r="P774" s="68"/>
      <c r="Q774" s="68"/>
      <c r="R774" s="68"/>
      <c r="S774" s="68"/>
      <c r="W774" s="1406"/>
      <c r="X774" s="1406"/>
      <c r="Y774" s="1406"/>
    </row>
    <row r="775" spans="1:25" s="43" customFormat="1">
      <c r="A775" s="320"/>
      <c r="B775" s="1356"/>
      <c r="F775" s="42"/>
      <c r="G775" s="42"/>
      <c r="H775" s="42"/>
      <c r="N775" s="68"/>
      <c r="O775" s="68"/>
      <c r="P775" s="68"/>
      <c r="Q775" s="68"/>
      <c r="R775" s="68"/>
      <c r="S775" s="68"/>
      <c r="W775" s="1406"/>
      <c r="X775" s="1406"/>
      <c r="Y775" s="1406"/>
    </row>
    <row r="776" spans="1:25" s="43" customFormat="1">
      <c r="A776" s="320"/>
      <c r="B776" s="1356"/>
      <c r="F776" s="42"/>
      <c r="G776" s="42"/>
      <c r="H776" s="42"/>
      <c r="N776" s="68"/>
      <c r="O776" s="68"/>
      <c r="P776" s="68"/>
      <c r="Q776" s="68"/>
      <c r="R776" s="68"/>
      <c r="S776" s="68"/>
      <c r="W776" s="1406"/>
      <c r="X776" s="1406"/>
      <c r="Y776" s="1406"/>
    </row>
    <row r="777" spans="1:25" s="43" customFormat="1">
      <c r="A777" s="320"/>
      <c r="B777" s="1356"/>
      <c r="F777" s="42"/>
      <c r="G777" s="42"/>
      <c r="H777" s="42"/>
      <c r="N777" s="68"/>
      <c r="O777" s="68"/>
      <c r="P777" s="68"/>
      <c r="Q777" s="68"/>
      <c r="R777" s="68"/>
      <c r="S777" s="68"/>
      <c r="W777" s="1406"/>
      <c r="X777" s="1406"/>
      <c r="Y777" s="1406"/>
    </row>
    <row r="778" spans="1:25" s="43" customFormat="1">
      <c r="A778" s="320"/>
      <c r="B778" s="1356"/>
      <c r="F778" s="42"/>
      <c r="G778" s="42"/>
      <c r="H778" s="42"/>
      <c r="N778" s="68"/>
      <c r="O778" s="68"/>
      <c r="P778" s="68"/>
      <c r="Q778" s="68"/>
      <c r="R778" s="68"/>
      <c r="S778" s="68"/>
      <c r="W778" s="1406"/>
      <c r="X778" s="1406"/>
      <c r="Y778" s="1406"/>
    </row>
    <row r="779" spans="1:25" s="43" customFormat="1">
      <c r="A779" s="320"/>
      <c r="B779" s="1356"/>
      <c r="F779" s="42"/>
      <c r="G779" s="42"/>
      <c r="H779" s="42"/>
      <c r="N779" s="68"/>
      <c r="O779" s="68"/>
      <c r="P779" s="68"/>
      <c r="Q779" s="68"/>
      <c r="R779" s="68"/>
      <c r="S779" s="68"/>
      <c r="W779" s="1406"/>
      <c r="X779" s="1406"/>
      <c r="Y779" s="1406"/>
    </row>
    <row r="780" spans="1:25" s="43" customFormat="1">
      <c r="A780" s="320"/>
      <c r="B780" s="1356"/>
      <c r="F780" s="42"/>
      <c r="G780" s="42"/>
      <c r="H780" s="42"/>
      <c r="N780" s="68"/>
      <c r="O780" s="68"/>
      <c r="P780" s="68"/>
      <c r="Q780" s="68"/>
      <c r="R780" s="68"/>
      <c r="S780" s="68"/>
      <c r="W780" s="1406"/>
      <c r="X780" s="1406"/>
      <c r="Y780" s="1406"/>
    </row>
    <row r="781" spans="1:25" s="43" customFormat="1">
      <c r="A781" s="320"/>
      <c r="B781" s="1356"/>
      <c r="F781" s="42"/>
      <c r="G781" s="42"/>
      <c r="H781" s="42"/>
      <c r="N781" s="68"/>
      <c r="O781" s="68"/>
      <c r="P781" s="68"/>
      <c r="Q781" s="68"/>
      <c r="R781" s="68"/>
      <c r="S781" s="68"/>
      <c r="W781" s="1406"/>
      <c r="X781" s="1406"/>
      <c r="Y781" s="1406"/>
    </row>
    <row r="782" spans="1:25" s="43" customFormat="1">
      <c r="A782" s="320"/>
      <c r="B782" s="1356"/>
      <c r="F782" s="42"/>
      <c r="G782" s="42"/>
      <c r="H782" s="42"/>
      <c r="N782" s="68"/>
      <c r="O782" s="68"/>
      <c r="P782" s="68"/>
      <c r="Q782" s="68"/>
      <c r="R782" s="68"/>
      <c r="S782" s="68"/>
      <c r="W782" s="1406"/>
      <c r="X782" s="1406"/>
      <c r="Y782" s="1406"/>
    </row>
    <row r="783" spans="1:25" s="43" customFormat="1">
      <c r="A783" s="320"/>
      <c r="B783" s="1356"/>
      <c r="F783" s="42"/>
      <c r="G783" s="42"/>
      <c r="H783" s="42"/>
      <c r="N783" s="68"/>
      <c r="O783" s="68"/>
      <c r="P783" s="68"/>
      <c r="Q783" s="68"/>
      <c r="R783" s="68"/>
      <c r="S783" s="68"/>
      <c r="W783" s="1406"/>
      <c r="X783" s="1406"/>
      <c r="Y783" s="1406"/>
    </row>
    <row r="784" spans="1:25" s="43" customFormat="1">
      <c r="A784" s="320"/>
      <c r="B784" s="1356"/>
      <c r="F784" s="42"/>
      <c r="G784" s="42"/>
      <c r="H784" s="42"/>
      <c r="N784" s="68"/>
      <c r="O784" s="68"/>
      <c r="P784" s="68"/>
      <c r="Q784" s="68"/>
      <c r="R784" s="68"/>
      <c r="S784" s="68"/>
      <c r="W784" s="1406"/>
      <c r="X784" s="1406"/>
      <c r="Y784" s="1406"/>
    </row>
    <row r="785" spans="1:25" s="43" customFormat="1">
      <c r="A785" s="320"/>
      <c r="B785" s="1356"/>
      <c r="F785" s="42"/>
      <c r="G785" s="42"/>
      <c r="H785" s="42"/>
      <c r="N785" s="68"/>
      <c r="O785" s="68"/>
      <c r="P785" s="68"/>
      <c r="Q785" s="68"/>
      <c r="R785" s="68"/>
      <c r="S785" s="68"/>
      <c r="W785" s="1406"/>
      <c r="X785" s="1406"/>
      <c r="Y785" s="1406"/>
    </row>
    <row r="786" spans="1:25" s="43" customFormat="1">
      <c r="A786" s="320"/>
      <c r="B786" s="1356"/>
      <c r="F786" s="42"/>
      <c r="G786" s="42"/>
      <c r="H786" s="42"/>
      <c r="N786" s="68"/>
      <c r="O786" s="68"/>
      <c r="P786" s="68"/>
      <c r="Q786" s="68"/>
      <c r="R786" s="68"/>
      <c r="S786" s="68"/>
      <c r="W786" s="1406"/>
      <c r="X786" s="1406"/>
      <c r="Y786" s="1406"/>
    </row>
    <row r="787" spans="1:25" s="43" customFormat="1">
      <c r="A787" s="320"/>
      <c r="B787" s="1356"/>
      <c r="F787" s="42"/>
      <c r="G787" s="42"/>
      <c r="H787" s="42"/>
      <c r="N787" s="68"/>
      <c r="O787" s="68"/>
      <c r="P787" s="68"/>
      <c r="Q787" s="68"/>
      <c r="R787" s="68"/>
      <c r="S787" s="68"/>
      <c r="W787" s="1406"/>
      <c r="X787" s="1406"/>
      <c r="Y787" s="1406"/>
    </row>
    <row r="788" spans="1:25" s="43" customFormat="1">
      <c r="A788" s="320"/>
      <c r="B788" s="1356"/>
      <c r="F788" s="42"/>
      <c r="G788" s="42"/>
      <c r="H788" s="42"/>
      <c r="N788" s="68"/>
      <c r="O788" s="68"/>
      <c r="P788" s="68"/>
      <c r="Q788" s="68"/>
      <c r="R788" s="68"/>
      <c r="S788" s="68"/>
      <c r="W788" s="1406"/>
      <c r="X788" s="1406"/>
      <c r="Y788" s="1406"/>
    </row>
    <row r="789" spans="1:25" s="43" customFormat="1">
      <c r="A789" s="320"/>
      <c r="B789" s="1356"/>
      <c r="F789" s="42"/>
      <c r="G789" s="42"/>
      <c r="H789" s="42"/>
      <c r="N789" s="68"/>
      <c r="O789" s="68"/>
      <c r="P789" s="68"/>
      <c r="Q789" s="68"/>
      <c r="R789" s="68"/>
      <c r="S789" s="68"/>
      <c r="W789" s="1406"/>
      <c r="X789" s="1406"/>
      <c r="Y789" s="1406"/>
    </row>
    <row r="790" spans="1:25" s="43" customFormat="1">
      <c r="A790" s="320"/>
      <c r="B790" s="1356"/>
      <c r="F790" s="42"/>
      <c r="G790" s="42"/>
      <c r="H790" s="42"/>
      <c r="N790" s="68"/>
      <c r="O790" s="68"/>
      <c r="P790" s="68"/>
      <c r="Q790" s="68"/>
      <c r="R790" s="68"/>
      <c r="S790" s="68"/>
      <c r="W790" s="1406"/>
      <c r="X790" s="1406"/>
      <c r="Y790" s="1406"/>
    </row>
    <row r="791" spans="1:25" s="43" customFormat="1">
      <c r="A791" s="320"/>
      <c r="B791" s="1356"/>
      <c r="F791" s="42"/>
      <c r="G791" s="42"/>
      <c r="H791" s="42"/>
      <c r="N791" s="68"/>
      <c r="O791" s="68"/>
      <c r="P791" s="68"/>
      <c r="Q791" s="68"/>
      <c r="R791" s="68"/>
      <c r="S791" s="68"/>
      <c r="W791" s="1406"/>
      <c r="X791" s="1406"/>
      <c r="Y791" s="1406"/>
    </row>
    <row r="792" spans="1:25" s="43" customFormat="1">
      <c r="A792" s="320"/>
      <c r="B792" s="1356"/>
      <c r="F792" s="42"/>
      <c r="G792" s="42"/>
      <c r="H792" s="42"/>
      <c r="N792" s="68"/>
      <c r="O792" s="68"/>
      <c r="P792" s="68"/>
      <c r="Q792" s="68"/>
      <c r="R792" s="68"/>
      <c r="S792" s="68"/>
      <c r="W792" s="1406"/>
      <c r="X792" s="1406"/>
      <c r="Y792" s="1406"/>
    </row>
    <row r="793" spans="1:25" s="43" customFormat="1">
      <c r="A793" s="320"/>
      <c r="B793" s="1356"/>
      <c r="F793" s="42"/>
      <c r="G793" s="42"/>
      <c r="H793" s="42"/>
      <c r="N793" s="68"/>
      <c r="O793" s="68"/>
      <c r="P793" s="68"/>
      <c r="Q793" s="68"/>
      <c r="R793" s="68"/>
      <c r="S793" s="68"/>
      <c r="W793" s="1406"/>
      <c r="X793" s="1406"/>
      <c r="Y793" s="1406"/>
    </row>
    <row r="794" spans="1:25" s="43" customFormat="1">
      <c r="A794" s="320"/>
      <c r="B794" s="1356"/>
      <c r="F794" s="42"/>
      <c r="G794" s="42"/>
      <c r="H794" s="42"/>
      <c r="N794" s="68"/>
      <c r="O794" s="68"/>
      <c r="P794" s="68"/>
      <c r="Q794" s="68"/>
      <c r="R794" s="68"/>
      <c r="S794" s="68"/>
      <c r="W794" s="1406"/>
      <c r="X794" s="1406"/>
      <c r="Y794" s="1406"/>
    </row>
    <row r="795" spans="1:25" s="43" customFormat="1">
      <c r="A795" s="320"/>
      <c r="B795" s="1356"/>
      <c r="F795" s="42"/>
      <c r="G795" s="42"/>
      <c r="H795" s="42"/>
      <c r="N795" s="68"/>
      <c r="O795" s="68"/>
      <c r="P795" s="68"/>
      <c r="Q795" s="68"/>
      <c r="R795" s="68"/>
      <c r="S795" s="68"/>
      <c r="W795" s="1406"/>
      <c r="X795" s="1406"/>
      <c r="Y795" s="1406"/>
    </row>
    <row r="796" spans="1:25" s="43" customFormat="1">
      <c r="A796" s="320"/>
      <c r="B796" s="1356"/>
      <c r="F796" s="42"/>
      <c r="G796" s="42"/>
      <c r="H796" s="42"/>
      <c r="N796" s="68"/>
      <c r="O796" s="68"/>
      <c r="P796" s="68"/>
      <c r="Q796" s="68"/>
      <c r="R796" s="68"/>
      <c r="S796" s="68"/>
      <c r="W796" s="1406"/>
      <c r="X796" s="1406"/>
      <c r="Y796" s="1406"/>
    </row>
    <row r="797" spans="1:25" s="43" customFormat="1">
      <c r="A797" s="320"/>
      <c r="B797" s="1356"/>
      <c r="F797" s="42"/>
      <c r="G797" s="42"/>
      <c r="H797" s="42"/>
      <c r="N797" s="68"/>
      <c r="O797" s="68"/>
      <c r="P797" s="68"/>
      <c r="Q797" s="68"/>
      <c r="R797" s="68"/>
      <c r="S797" s="68"/>
      <c r="W797" s="1406"/>
      <c r="X797" s="1406"/>
      <c r="Y797" s="1406"/>
    </row>
    <row r="798" spans="1:25" s="43" customFormat="1">
      <c r="A798" s="320"/>
      <c r="B798" s="1356"/>
      <c r="F798" s="42"/>
      <c r="G798" s="42"/>
      <c r="H798" s="42"/>
      <c r="N798" s="68"/>
      <c r="O798" s="68"/>
      <c r="P798" s="68"/>
      <c r="Q798" s="68"/>
      <c r="R798" s="68"/>
      <c r="S798" s="68"/>
      <c r="W798" s="1406"/>
      <c r="X798" s="1406"/>
      <c r="Y798" s="1406"/>
    </row>
    <row r="799" spans="1:25" s="43" customFormat="1">
      <c r="A799" s="320"/>
      <c r="B799" s="1356"/>
      <c r="F799" s="42"/>
      <c r="G799" s="42"/>
      <c r="H799" s="42"/>
      <c r="N799" s="68"/>
      <c r="O799" s="68"/>
      <c r="P799" s="68"/>
      <c r="Q799" s="68"/>
      <c r="R799" s="68"/>
      <c r="S799" s="68"/>
      <c r="W799" s="1406"/>
      <c r="X799" s="1406"/>
      <c r="Y799" s="1406"/>
    </row>
    <row r="800" spans="1:25" s="43" customFormat="1">
      <c r="A800" s="320"/>
      <c r="B800" s="1356"/>
      <c r="F800" s="42"/>
      <c r="G800" s="42"/>
      <c r="H800" s="42"/>
      <c r="N800" s="68"/>
      <c r="O800" s="68"/>
      <c r="P800" s="68"/>
      <c r="Q800" s="68"/>
      <c r="R800" s="68"/>
      <c r="S800" s="68"/>
      <c r="W800" s="1406"/>
      <c r="X800" s="1406"/>
      <c r="Y800" s="1406"/>
    </row>
    <row r="801" spans="1:25" s="43" customFormat="1">
      <c r="A801" s="320"/>
      <c r="B801" s="1356"/>
      <c r="F801" s="42"/>
      <c r="G801" s="42"/>
      <c r="H801" s="42"/>
      <c r="N801" s="68"/>
      <c r="O801" s="68"/>
      <c r="P801" s="68"/>
      <c r="Q801" s="68"/>
      <c r="R801" s="68"/>
      <c r="S801" s="68"/>
      <c r="W801" s="1406"/>
      <c r="X801" s="1406"/>
      <c r="Y801" s="1406"/>
    </row>
    <row r="802" spans="1:25" s="43" customFormat="1">
      <c r="A802" s="320"/>
      <c r="B802" s="1356"/>
      <c r="F802" s="42"/>
      <c r="G802" s="42"/>
      <c r="H802" s="42"/>
      <c r="N802" s="68"/>
      <c r="O802" s="68"/>
      <c r="P802" s="68"/>
      <c r="Q802" s="68"/>
      <c r="R802" s="68"/>
      <c r="S802" s="68"/>
      <c r="W802" s="1406"/>
      <c r="X802" s="1406"/>
      <c r="Y802" s="1406"/>
    </row>
    <row r="803" spans="1:25" s="43" customFormat="1">
      <c r="A803" s="320"/>
      <c r="B803" s="1356"/>
      <c r="F803" s="42"/>
      <c r="G803" s="42"/>
      <c r="H803" s="42"/>
      <c r="N803" s="68"/>
      <c r="O803" s="68"/>
      <c r="P803" s="68"/>
      <c r="Q803" s="68"/>
      <c r="R803" s="68"/>
      <c r="S803" s="68"/>
      <c r="W803" s="1406"/>
      <c r="X803" s="1406"/>
      <c r="Y803" s="1406"/>
    </row>
    <row r="804" spans="1:25" s="43" customFormat="1">
      <c r="A804" s="320"/>
      <c r="B804" s="1356"/>
      <c r="F804" s="42"/>
      <c r="G804" s="42"/>
      <c r="H804" s="42"/>
      <c r="N804" s="68"/>
      <c r="O804" s="68"/>
      <c r="P804" s="68"/>
      <c r="Q804" s="68"/>
      <c r="R804" s="68"/>
      <c r="S804" s="68"/>
      <c r="W804" s="1406"/>
      <c r="X804" s="1406"/>
      <c r="Y804" s="1406"/>
    </row>
    <row r="805" spans="1:25" s="43" customFormat="1">
      <c r="A805" s="320"/>
      <c r="B805" s="1356"/>
      <c r="F805" s="42"/>
      <c r="G805" s="42"/>
      <c r="H805" s="42"/>
      <c r="N805" s="68"/>
      <c r="O805" s="68"/>
      <c r="P805" s="68"/>
      <c r="Q805" s="68"/>
      <c r="R805" s="68"/>
      <c r="S805" s="68"/>
      <c r="W805" s="1406"/>
      <c r="X805" s="1406"/>
      <c r="Y805" s="1406"/>
    </row>
    <row r="806" spans="1:25" s="43" customFormat="1">
      <c r="A806" s="320"/>
      <c r="B806" s="1356"/>
      <c r="F806" s="42"/>
      <c r="G806" s="42"/>
      <c r="H806" s="42"/>
      <c r="N806" s="68"/>
      <c r="O806" s="68"/>
      <c r="P806" s="68"/>
      <c r="Q806" s="68"/>
      <c r="R806" s="68"/>
      <c r="S806" s="68"/>
      <c r="W806" s="1406"/>
      <c r="X806" s="1406"/>
      <c r="Y806" s="1406"/>
    </row>
    <row r="807" spans="1:25" s="43" customFormat="1">
      <c r="A807" s="320"/>
      <c r="B807" s="1356"/>
      <c r="F807" s="42"/>
      <c r="G807" s="42"/>
      <c r="H807" s="42"/>
      <c r="N807" s="68"/>
      <c r="O807" s="68"/>
      <c r="P807" s="68"/>
      <c r="Q807" s="68"/>
      <c r="R807" s="68"/>
      <c r="S807" s="68"/>
      <c r="W807" s="1406"/>
      <c r="X807" s="1406"/>
      <c r="Y807" s="1406"/>
    </row>
    <row r="808" spans="1:25" s="43" customFormat="1">
      <c r="A808" s="320"/>
      <c r="B808" s="1356"/>
      <c r="F808" s="42"/>
      <c r="G808" s="42"/>
      <c r="H808" s="42"/>
      <c r="N808" s="68"/>
      <c r="O808" s="68"/>
      <c r="P808" s="68"/>
      <c r="Q808" s="68"/>
      <c r="R808" s="68"/>
      <c r="S808" s="68"/>
      <c r="W808" s="1406"/>
      <c r="X808" s="1406"/>
      <c r="Y808" s="1406"/>
    </row>
    <row r="809" spans="1:25" s="43" customFormat="1">
      <c r="A809" s="320"/>
      <c r="B809" s="1356"/>
      <c r="F809" s="42"/>
      <c r="G809" s="42"/>
      <c r="H809" s="42"/>
      <c r="N809" s="68"/>
      <c r="O809" s="68"/>
      <c r="P809" s="68"/>
      <c r="Q809" s="68"/>
      <c r="R809" s="68"/>
      <c r="S809" s="68"/>
      <c r="W809" s="1406"/>
      <c r="X809" s="1406"/>
      <c r="Y809" s="1406"/>
    </row>
    <row r="810" spans="1:25" s="43" customFormat="1">
      <c r="A810" s="320"/>
      <c r="B810" s="1356"/>
      <c r="F810" s="42"/>
      <c r="G810" s="42"/>
      <c r="H810" s="42"/>
      <c r="N810" s="68"/>
      <c r="O810" s="68"/>
      <c r="P810" s="68"/>
      <c r="Q810" s="68"/>
      <c r="R810" s="68"/>
      <c r="S810" s="68"/>
      <c r="W810" s="1406"/>
      <c r="X810" s="1406"/>
      <c r="Y810" s="1406"/>
    </row>
    <row r="811" spans="1:25" s="43" customFormat="1">
      <c r="A811" s="320"/>
      <c r="B811" s="1356"/>
      <c r="F811" s="42"/>
      <c r="G811" s="42"/>
      <c r="H811" s="42"/>
      <c r="N811" s="68"/>
      <c r="O811" s="68"/>
      <c r="P811" s="68"/>
      <c r="Q811" s="68"/>
      <c r="R811" s="68"/>
      <c r="S811" s="68"/>
      <c r="W811" s="1406"/>
      <c r="X811" s="1406"/>
      <c r="Y811" s="1406"/>
    </row>
    <row r="812" spans="1:25" s="43" customFormat="1">
      <c r="A812" s="320"/>
      <c r="B812" s="1356"/>
      <c r="F812" s="42"/>
      <c r="G812" s="42"/>
      <c r="H812" s="42"/>
      <c r="N812" s="68"/>
      <c r="O812" s="68"/>
      <c r="P812" s="68"/>
      <c r="Q812" s="68"/>
      <c r="R812" s="68"/>
      <c r="S812" s="68"/>
      <c r="W812" s="1406"/>
      <c r="X812" s="1406"/>
      <c r="Y812" s="1406"/>
    </row>
    <row r="813" spans="1:25" s="43" customFormat="1">
      <c r="A813" s="320"/>
      <c r="B813" s="1356"/>
      <c r="F813" s="42"/>
      <c r="G813" s="42"/>
      <c r="H813" s="42"/>
      <c r="N813" s="68"/>
      <c r="O813" s="68"/>
      <c r="P813" s="68"/>
      <c r="Q813" s="68"/>
      <c r="R813" s="68"/>
      <c r="S813" s="68"/>
      <c r="W813" s="1406"/>
      <c r="X813" s="1406"/>
      <c r="Y813" s="1406"/>
    </row>
    <row r="814" spans="1:25" s="43" customFormat="1">
      <c r="A814" s="320"/>
      <c r="B814" s="1356"/>
      <c r="F814" s="42"/>
      <c r="G814" s="42"/>
      <c r="H814" s="42"/>
      <c r="N814" s="68"/>
      <c r="O814" s="68"/>
      <c r="P814" s="68"/>
      <c r="Q814" s="68"/>
      <c r="R814" s="68"/>
      <c r="S814" s="68"/>
      <c r="W814" s="1406"/>
      <c r="X814" s="1406"/>
      <c r="Y814" s="1406"/>
    </row>
    <row r="815" spans="1:25" s="43" customFormat="1">
      <c r="A815" s="320"/>
      <c r="B815" s="1356"/>
      <c r="F815" s="42"/>
      <c r="G815" s="42"/>
      <c r="H815" s="42"/>
      <c r="N815" s="68"/>
      <c r="O815" s="68"/>
      <c r="P815" s="68"/>
      <c r="Q815" s="68"/>
      <c r="R815" s="68"/>
      <c r="S815" s="68"/>
      <c r="W815" s="1406"/>
      <c r="X815" s="1406"/>
      <c r="Y815" s="1406"/>
    </row>
    <row r="816" spans="1:25" s="43" customFormat="1">
      <c r="A816" s="320"/>
      <c r="B816" s="1356"/>
      <c r="F816" s="42"/>
      <c r="G816" s="42"/>
      <c r="H816" s="42"/>
      <c r="N816" s="68"/>
      <c r="O816" s="68"/>
      <c r="P816" s="68"/>
      <c r="Q816" s="68"/>
      <c r="R816" s="68"/>
      <c r="S816" s="68"/>
      <c r="W816" s="1406"/>
      <c r="X816" s="1406"/>
      <c r="Y816" s="1406"/>
    </row>
    <row r="817" spans="1:25" s="43" customFormat="1">
      <c r="A817" s="320"/>
      <c r="B817" s="1356"/>
      <c r="F817" s="42"/>
      <c r="G817" s="42"/>
      <c r="H817" s="42"/>
      <c r="N817" s="68"/>
      <c r="O817" s="68"/>
      <c r="P817" s="68"/>
      <c r="Q817" s="68"/>
      <c r="R817" s="68"/>
      <c r="S817" s="68"/>
      <c r="W817" s="1406"/>
      <c r="X817" s="1406"/>
      <c r="Y817" s="1406"/>
    </row>
    <row r="818" spans="1:25" s="43" customFormat="1">
      <c r="A818" s="320"/>
      <c r="B818" s="1356"/>
      <c r="F818" s="42"/>
      <c r="G818" s="42"/>
      <c r="H818" s="42"/>
      <c r="N818" s="68"/>
      <c r="O818" s="68"/>
      <c r="P818" s="68"/>
      <c r="Q818" s="68"/>
      <c r="R818" s="68"/>
      <c r="S818" s="68"/>
      <c r="W818" s="1406"/>
      <c r="X818" s="1406"/>
      <c r="Y818" s="1406"/>
    </row>
    <row r="819" spans="1:25" s="43" customFormat="1">
      <c r="A819" s="320"/>
      <c r="B819" s="1356"/>
      <c r="F819" s="42"/>
      <c r="G819" s="42"/>
      <c r="H819" s="42"/>
      <c r="N819" s="68"/>
      <c r="O819" s="68"/>
      <c r="P819" s="68"/>
      <c r="Q819" s="68"/>
      <c r="R819" s="68"/>
      <c r="S819" s="68"/>
      <c r="W819" s="1406"/>
      <c r="X819" s="1406"/>
      <c r="Y819" s="1406"/>
    </row>
    <row r="820" spans="1:25" s="43" customFormat="1">
      <c r="A820" s="320"/>
      <c r="B820" s="1356"/>
      <c r="F820" s="42"/>
      <c r="G820" s="42"/>
      <c r="H820" s="42"/>
      <c r="N820" s="68"/>
      <c r="O820" s="68"/>
      <c r="P820" s="68"/>
      <c r="Q820" s="68"/>
      <c r="R820" s="68"/>
      <c r="S820" s="68"/>
      <c r="W820" s="1406"/>
      <c r="X820" s="1406"/>
      <c r="Y820" s="1406"/>
    </row>
    <row r="821" spans="1:25" s="43" customFormat="1">
      <c r="A821" s="320"/>
      <c r="B821" s="1356"/>
      <c r="F821" s="42"/>
      <c r="G821" s="42"/>
      <c r="H821" s="42"/>
      <c r="N821" s="68"/>
      <c r="O821" s="68"/>
      <c r="P821" s="68"/>
      <c r="Q821" s="68"/>
      <c r="R821" s="68"/>
      <c r="S821" s="68"/>
      <c r="W821" s="1406"/>
      <c r="X821" s="1406"/>
      <c r="Y821" s="1406"/>
    </row>
    <row r="822" spans="1:25" s="43" customFormat="1">
      <c r="A822" s="320"/>
      <c r="B822" s="1356"/>
      <c r="F822" s="42"/>
      <c r="G822" s="42"/>
      <c r="H822" s="42"/>
      <c r="N822" s="68"/>
      <c r="O822" s="68"/>
      <c r="P822" s="68"/>
      <c r="Q822" s="68"/>
      <c r="R822" s="68"/>
      <c r="S822" s="68"/>
      <c r="W822" s="1406"/>
      <c r="X822" s="1406"/>
      <c r="Y822" s="1406"/>
    </row>
    <row r="823" spans="1:25" s="43" customFormat="1">
      <c r="A823" s="320"/>
      <c r="B823" s="1356"/>
      <c r="F823" s="42"/>
      <c r="G823" s="42"/>
      <c r="H823" s="42"/>
      <c r="N823" s="68"/>
      <c r="O823" s="68"/>
      <c r="P823" s="68"/>
      <c r="Q823" s="68"/>
      <c r="R823" s="68"/>
      <c r="S823" s="68"/>
      <c r="W823" s="1406"/>
      <c r="X823" s="1406"/>
      <c r="Y823" s="1406"/>
    </row>
    <row r="824" spans="1:25" s="43" customFormat="1">
      <c r="A824" s="320"/>
      <c r="B824" s="1356"/>
      <c r="F824" s="42"/>
      <c r="G824" s="42"/>
      <c r="H824" s="42"/>
      <c r="N824" s="68"/>
      <c r="O824" s="68"/>
      <c r="P824" s="68"/>
      <c r="Q824" s="68"/>
      <c r="R824" s="68"/>
      <c r="S824" s="68"/>
      <c r="W824" s="1406"/>
      <c r="X824" s="1406"/>
      <c r="Y824" s="1406"/>
    </row>
    <row r="825" spans="1:25" s="43" customFormat="1">
      <c r="A825" s="320"/>
      <c r="B825" s="1356"/>
      <c r="F825" s="42"/>
      <c r="G825" s="42"/>
      <c r="H825" s="42"/>
      <c r="N825" s="68"/>
      <c r="O825" s="68"/>
      <c r="P825" s="68"/>
      <c r="Q825" s="68"/>
      <c r="R825" s="68"/>
      <c r="S825" s="68"/>
      <c r="W825" s="1406"/>
      <c r="X825" s="1406"/>
      <c r="Y825" s="1406"/>
    </row>
    <row r="826" spans="1:25" s="43" customFormat="1">
      <c r="A826" s="320"/>
      <c r="B826" s="1356"/>
      <c r="F826" s="42"/>
      <c r="G826" s="42"/>
      <c r="H826" s="42"/>
      <c r="N826" s="68"/>
      <c r="O826" s="68"/>
      <c r="P826" s="68"/>
      <c r="Q826" s="68"/>
      <c r="R826" s="68"/>
      <c r="S826" s="68"/>
      <c r="W826" s="1406"/>
      <c r="X826" s="1406"/>
      <c r="Y826" s="1406"/>
    </row>
    <row r="827" spans="1:25" s="43" customFormat="1">
      <c r="A827" s="320"/>
      <c r="B827" s="1356"/>
      <c r="F827" s="42"/>
      <c r="G827" s="42"/>
      <c r="H827" s="42"/>
      <c r="N827" s="68"/>
      <c r="O827" s="68"/>
      <c r="P827" s="68"/>
      <c r="Q827" s="68"/>
      <c r="R827" s="68"/>
      <c r="S827" s="68"/>
      <c r="W827" s="1406"/>
      <c r="X827" s="1406"/>
      <c r="Y827" s="1406"/>
    </row>
    <row r="828" spans="1:25" s="43" customFormat="1">
      <c r="A828" s="320"/>
      <c r="B828" s="1356"/>
      <c r="F828" s="42"/>
      <c r="G828" s="42"/>
      <c r="H828" s="42"/>
      <c r="N828" s="68"/>
      <c r="O828" s="68"/>
      <c r="P828" s="68"/>
      <c r="Q828" s="68"/>
      <c r="R828" s="68"/>
      <c r="S828" s="68"/>
      <c r="W828" s="1406"/>
      <c r="X828" s="1406"/>
      <c r="Y828" s="1406"/>
    </row>
    <row r="829" spans="1:25" s="43" customFormat="1">
      <c r="A829" s="320"/>
      <c r="B829" s="1356"/>
      <c r="F829" s="42"/>
      <c r="G829" s="42"/>
      <c r="H829" s="42"/>
      <c r="N829" s="68"/>
      <c r="O829" s="68"/>
      <c r="P829" s="68"/>
      <c r="Q829" s="68"/>
      <c r="R829" s="68"/>
      <c r="S829" s="68"/>
      <c r="W829" s="1406"/>
      <c r="X829" s="1406"/>
      <c r="Y829" s="1406"/>
    </row>
    <row r="830" spans="1:25" s="43" customFormat="1">
      <c r="A830" s="320"/>
      <c r="B830" s="1356"/>
      <c r="F830" s="42"/>
      <c r="G830" s="42"/>
      <c r="H830" s="42"/>
      <c r="N830" s="68"/>
      <c r="O830" s="68"/>
      <c r="P830" s="68"/>
      <c r="Q830" s="68"/>
      <c r="R830" s="68"/>
      <c r="S830" s="68"/>
      <c r="W830" s="1406"/>
      <c r="X830" s="1406"/>
      <c r="Y830" s="1406"/>
    </row>
    <row r="831" spans="1:25" s="43" customFormat="1">
      <c r="A831" s="320"/>
      <c r="B831" s="1356"/>
      <c r="F831" s="42"/>
      <c r="G831" s="42"/>
      <c r="H831" s="42"/>
      <c r="N831" s="68"/>
      <c r="O831" s="68"/>
      <c r="P831" s="68"/>
      <c r="Q831" s="68"/>
      <c r="R831" s="68"/>
      <c r="S831" s="68"/>
      <c r="W831" s="1406"/>
      <c r="X831" s="1406"/>
      <c r="Y831" s="1406"/>
    </row>
    <row r="832" spans="1:25" s="43" customFormat="1">
      <c r="A832" s="320"/>
      <c r="B832" s="1356"/>
      <c r="F832" s="42"/>
      <c r="G832" s="42"/>
      <c r="H832" s="42"/>
      <c r="N832" s="68"/>
      <c r="O832" s="68"/>
      <c r="P832" s="68"/>
      <c r="Q832" s="68"/>
      <c r="R832" s="68"/>
      <c r="S832" s="68"/>
      <c r="W832" s="1406"/>
      <c r="X832" s="1406"/>
      <c r="Y832" s="1406"/>
    </row>
    <row r="833" spans="1:25" s="43" customFormat="1">
      <c r="A833" s="320"/>
      <c r="B833" s="1356"/>
      <c r="F833" s="42"/>
      <c r="G833" s="42"/>
      <c r="H833" s="42"/>
      <c r="N833" s="68"/>
      <c r="O833" s="68"/>
      <c r="P833" s="68"/>
      <c r="Q833" s="68"/>
      <c r="R833" s="68"/>
      <c r="S833" s="68"/>
      <c r="W833" s="1406"/>
      <c r="X833" s="1406"/>
      <c r="Y833" s="1406"/>
    </row>
    <row r="834" spans="1:25" s="43" customFormat="1">
      <c r="A834" s="320"/>
      <c r="B834" s="1356"/>
      <c r="F834" s="42"/>
      <c r="G834" s="42"/>
      <c r="H834" s="42"/>
      <c r="N834" s="68"/>
      <c r="O834" s="68"/>
      <c r="P834" s="68"/>
      <c r="Q834" s="68"/>
      <c r="R834" s="68"/>
      <c r="S834" s="68"/>
      <c r="W834" s="1406"/>
      <c r="X834" s="1406"/>
      <c r="Y834" s="1406"/>
    </row>
    <row r="835" spans="1:25" s="43" customFormat="1">
      <c r="A835" s="320"/>
      <c r="B835" s="1356"/>
      <c r="F835" s="42"/>
      <c r="G835" s="42"/>
      <c r="H835" s="42"/>
      <c r="N835" s="68"/>
      <c r="O835" s="68"/>
      <c r="P835" s="68"/>
      <c r="Q835" s="68"/>
      <c r="R835" s="68"/>
      <c r="S835" s="68"/>
      <c r="W835" s="1406"/>
      <c r="X835" s="1406"/>
      <c r="Y835" s="1406"/>
    </row>
    <row r="836" spans="1:25" s="43" customFormat="1">
      <c r="A836" s="320"/>
      <c r="B836" s="1356"/>
      <c r="F836" s="42"/>
      <c r="G836" s="42"/>
      <c r="H836" s="42"/>
      <c r="N836" s="68"/>
      <c r="O836" s="68"/>
      <c r="P836" s="68"/>
      <c r="Q836" s="68"/>
      <c r="R836" s="68"/>
      <c r="S836" s="68"/>
      <c r="W836" s="1406"/>
      <c r="X836" s="1406"/>
      <c r="Y836" s="1406"/>
    </row>
    <row r="837" spans="1:25" s="43" customFormat="1">
      <c r="A837" s="320"/>
      <c r="B837" s="1356"/>
      <c r="F837" s="42"/>
      <c r="G837" s="42"/>
      <c r="H837" s="42"/>
      <c r="N837" s="68"/>
      <c r="O837" s="68"/>
      <c r="P837" s="68"/>
      <c r="Q837" s="68"/>
      <c r="R837" s="68"/>
      <c r="S837" s="68"/>
      <c r="W837" s="1406"/>
      <c r="X837" s="1406"/>
      <c r="Y837" s="1406"/>
    </row>
    <row r="838" spans="1:25" s="43" customFormat="1">
      <c r="A838" s="320"/>
      <c r="B838" s="1356"/>
      <c r="F838" s="42"/>
      <c r="G838" s="42"/>
      <c r="H838" s="42"/>
      <c r="N838" s="68"/>
      <c r="O838" s="68"/>
      <c r="P838" s="68"/>
      <c r="Q838" s="68"/>
      <c r="R838" s="68"/>
      <c r="S838" s="68"/>
      <c r="W838" s="1406"/>
      <c r="X838" s="1406"/>
      <c r="Y838" s="1406"/>
    </row>
    <row r="839" spans="1:25" s="43" customFormat="1">
      <c r="A839" s="320"/>
      <c r="B839" s="1356"/>
      <c r="F839" s="42"/>
      <c r="G839" s="42"/>
      <c r="H839" s="42"/>
      <c r="N839" s="68"/>
      <c r="O839" s="68"/>
      <c r="P839" s="68"/>
      <c r="Q839" s="68"/>
      <c r="R839" s="68"/>
      <c r="S839" s="68"/>
      <c r="W839" s="1406"/>
      <c r="X839" s="1406"/>
      <c r="Y839" s="1406"/>
    </row>
    <row r="840" spans="1:25" s="43" customFormat="1">
      <c r="A840" s="320"/>
      <c r="B840" s="1356"/>
      <c r="F840" s="42"/>
      <c r="G840" s="42"/>
      <c r="H840" s="42"/>
      <c r="N840" s="68"/>
      <c r="O840" s="68"/>
      <c r="P840" s="68"/>
      <c r="Q840" s="68"/>
      <c r="R840" s="68"/>
      <c r="S840" s="68"/>
      <c r="W840" s="1406"/>
      <c r="X840" s="1406"/>
      <c r="Y840" s="1406"/>
    </row>
    <row r="841" spans="1:25" s="43" customFormat="1">
      <c r="A841" s="320"/>
      <c r="B841" s="1356"/>
      <c r="F841" s="42"/>
      <c r="G841" s="42"/>
      <c r="H841" s="42"/>
      <c r="N841" s="68"/>
      <c r="O841" s="68"/>
      <c r="P841" s="68"/>
      <c r="Q841" s="68"/>
      <c r="R841" s="68"/>
      <c r="S841" s="68"/>
      <c r="W841" s="1406"/>
      <c r="X841" s="1406"/>
      <c r="Y841" s="1406"/>
    </row>
    <row r="842" spans="1:25" s="43" customFormat="1">
      <c r="A842" s="320"/>
      <c r="B842" s="1356"/>
      <c r="F842" s="42"/>
      <c r="G842" s="42"/>
      <c r="H842" s="42"/>
      <c r="N842" s="68"/>
      <c r="O842" s="68"/>
      <c r="P842" s="68"/>
      <c r="Q842" s="68"/>
      <c r="R842" s="68"/>
      <c r="S842" s="68"/>
      <c r="W842" s="1406"/>
      <c r="X842" s="1406"/>
      <c r="Y842" s="1406"/>
    </row>
    <row r="843" spans="1:25" s="43" customFormat="1">
      <c r="A843" s="320"/>
      <c r="B843" s="1356"/>
      <c r="F843" s="42"/>
      <c r="G843" s="42"/>
      <c r="H843" s="42"/>
      <c r="N843" s="68"/>
      <c r="O843" s="68"/>
      <c r="P843" s="68"/>
      <c r="Q843" s="68"/>
      <c r="R843" s="68"/>
      <c r="S843" s="68"/>
      <c r="W843" s="1406"/>
      <c r="X843" s="1406"/>
      <c r="Y843" s="1406"/>
    </row>
    <row r="844" spans="1:25" s="43" customFormat="1">
      <c r="A844" s="320"/>
      <c r="B844" s="1356"/>
      <c r="F844" s="42"/>
      <c r="G844" s="42"/>
      <c r="H844" s="42"/>
      <c r="N844" s="68"/>
      <c r="O844" s="68"/>
      <c r="P844" s="68"/>
      <c r="Q844" s="68"/>
      <c r="R844" s="68"/>
      <c r="S844" s="68"/>
      <c r="W844" s="1406"/>
      <c r="X844" s="1406"/>
      <c r="Y844" s="1406"/>
    </row>
    <row r="845" spans="1:25" s="43" customFormat="1">
      <c r="A845" s="320"/>
      <c r="B845" s="1356"/>
      <c r="F845" s="42"/>
      <c r="G845" s="42"/>
      <c r="H845" s="42"/>
      <c r="N845" s="68"/>
      <c r="O845" s="68"/>
      <c r="P845" s="68"/>
      <c r="Q845" s="68"/>
      <c r="R845" s="68"/>
      <c r="S845" s="68"/>
      <c r="W845" s="1406"/>
      <c r="X845" s="1406"/>
      <c r="Y845" s="1406"/>
    </row>
    <row r="846" spans="1:25" s="43" customFormat="1">
      <c r="A846" s="320"/>
      <c r="B846" s="1356"/>
      <c r="F846" s="42"/>
      <c r="G846" s="42"/>
      <c r="H846" s="42"/>
      <c r="N846" s="68"/>
      <c r="O846" s="68"/>
      <c r="P846" s="68"/>
      <c r="Q846" s="68"/>
      <c r="R846" s="68"/>
      <c r="S846" s="68"/>
      <c r="W846" s="1406"/>
      <c r="X846" s="1406"/>
      <c r="Y846" s="1406"/>
    </row>
    <row r="847" spans="1:25" s="43" customFormat="1">
      <c r="A847" s="320"/>
      <c r="B847" s="1356"/>
      <c r="F847" s="42"/>
      <c r="G847" s="42"/>
      <c r="H847" s="42"/>
      <c r="N847" s="68"/>
      <c r="O847" s="68"/>
      <c r="P847" s="68"/>
      <c r="Q847" s="68"/>
      <c r="R847" s="68"/>
      <c r="S847" s="68"/>
      <c r="W847" s="1406"/>
      <c r="X847" s="1406"/>
      <c r="Y847" s="1406"/>
    </row>
    <row r="848" spans="1:25" s="43" customFormat="1">
      <c r="A848" s="320"/>
      <c r="B848" s="1356"/>
      <c r="F848" s="42"/>
      <c r="G848" s="42"/>
      <c r="H848" s="42"/>
      <c r="N848" s="68"/>
      <c r="O848" s="68"/>
      <c r="P848" s="68"/>
      <c r="Q848" s="68"/>
      <c r="R848" s="68"/>
      <c r="S848" s="68"/>
      <c r="W848" s="1406"/>
      <c r="X848" s="1406"/>
      <c r="Y848" s="1406"/>
    </row>
    <row r="849" spans="1:25" s="43" customFormat="1">
      <c r="A849" s="320"/>
      <c r="B849" s="1356"/>
      <c r="F849" s="42"/>
      <c r="G849" s="42"/>
      <c r="H849" s="42"/>
      <c r="N849" s="68"/>
      <c r="O849" s="68"/>
      <c r="P849" s="68"/>
      <c r="Q849" s="68"/>
      <c r="R849" s="68"/>
      <c r="S849" s="68"/>
      <c r="W849" s="1406"/>
      <c r="X849" s="1406"/>
      <c r="Y849" s="1406"/>
    </row>
    <row r="850" spans="1:25" s="43" customFormat="1">
      <c r="A850" s="320"/>
      <c r="B850" s="1356"/>
      <c r="F850" s="42"/>
      <c r="G850" s="42"/>
      <c r="H850" s="42"/>
      <c r="N850" s="68"/>
      <c r="O850" s="68"/>
      <c r="P850" s="68"/>
      <c r="Q850" s="68"/>
      <c r="R850" s="68"/>
      <c r="S850" s="68"/>
      <c r="W850" s="1406"/>
      <c r="X850" s="1406"/>
      <c r="Y850" s="1406"/>
    </row>
    <row r="851" spans="1:25" s="43" customFormat="1">
      <c r="A851" s="320"/>
      <c r="B851" s="1356"/>
      <c r="F851" s="42"/>
      <c r="G851" s="42"/>
      <c r="H851" s="42"/>
      <c r="N851" s="68"/>
      <c r="O851" s="68"/>
      <c r="P851" s="68"/>
      <c r="Q851" s="68"/>
      <c r="R851" s="68"/>
      <c r="S851" s="68"/>
      <c r="W851" s="1406"/>
      <c r="X851" s="1406"/>
      <c r="Y851" s="1406"/>
    </row>
    <row r="852" spans="1:25" s="43" customFormat="1">
      <c r="A852" s="320"/>
      <c r="B852" s="1356"/>
      <c r="F852" s="42"/>
      <c r="G852" s="42"/>
      <c r="H852" s="42"/>
      <c r="N852" s="68"/>
      <c r="O852" s="68"/>
      <c r="P852" s="68"/>
      <c r="Q852" s="68"/>
      <c r="R852" s="68"/>
      <c r="S852" s="68"/>
      <c r="W852" s="1406"/>
      <c r="X852" s="1406"/>
      <c r="Y852" s="1406"/>
    </row>
    <row r="853" spans="1:25" s="43" customFormat="1">
      <c r="A853" s="320"/>
      <c r="B853" s="1356"/>
      <c r="F853" s="42"/>
      <c r="G853" s="42"/>
      <c r="H853" s="42"/>
      <c r="N853" s="68"/>
      <c r="O853" s="68"/>
      <c r="P853" s="68"/>
      <c r="Q853" s="68"/>
      <c r="R853" s="68"/>
      <c r="S853" s="68"/>
      <c r="W853" s="1406"/>
      <c r="X853" s="1406"/>
      <c r="Y853" s="1406"/>
    </row>
    <row r="854" spans="1:25" s="43" customFormat="1">
      <c r="A854" s="320"/>
      <c r="B854" s="1356"/>
      <c r="F854" s="42"/>
      <c r="G854" s="42"/>
      <c r="H854" s="42"/>
      <c r="N854" s="68"/>
      <c r="O854" s="68"/>
      <c r="P854" s="68"/>
      <c r="Q854" s="68"/>
      <c r="R854" s="68"/>
      <c r="S854" s="68"/>
      <c r="W854" s="1406"/>
      <c r="X854" s="1406"/>
      <c r="Y854" s="1406"/>
    </row>
    <row r="855" spans="1:25" s="43" customFormat="1">
      <c r="A855" s="320"/>
      <c r="B855" s="1356"/>
      <c r="F855" s="42"/>
      <c r="G855" s="42"/>
      <c r="H855" s="42"/>
      <c r="N855" s="68"/>
      <c r="O855" s="68"/>
      <c r="P855" s="68"/>
      <c r="Q855" s="68"/>
      <c r="R855" s="68"/>
      <c r="S855" s="68"/>
      <c r="W855" s="1406"/>
      <c r="X855" s="1406"/>
      <c r="Y855" s="1406"/>
    </row>
    <row r="856" spans="1:25" s="43" customFormat="1">
      <c r="A856" s="320"/>
      <c r="B856" s="1356"/>
      <c r="F856" s="42"/>
      <c r="G856" s="42"/>
      <c r="H856" s="42"/>
      <c r="N856" s="68"/>
      <c r="O856" s="68"/>
      <c r="P856" s="68"/>
      <c r="Q856" s="68"/>
      <c r="R856" s="68"/>
      <c r="S856" s="68"/>
      <c r="W856" s="1406"/>
      <c r="X856" s="1406"/>
      <c r="Y856" s="1406"/>
    </row>
    <row r="857" spans="1:25" s="43" customFormat="1">
      <c r="A857" s="320"/>
      <c r="B857" s="1356"/>
      <c r="F857" s="42"/>
      <c r="G857" s="42"/>
      <c r="H857" s="42"/>
      <c r="N857" s="68"/>
      <c r="O857" s="68"/>
      <c r="P857" s="68"/>
      <c r="Q857" s="68"/>
      <c r="R857" s="68"/>
      <c r="S857" s="68"/>
      <c r="W857" s="1406"/>
      <c r="X857" s="1406"/>
      <c r="Y857" s="1406"/>
    </row>
    <row r="858" spans="1:25" s="43" customFormat="1">
      <c r="A858" s="320"/>
      <c r="B858" s="1356"/>
      <c r="F858" s="42"/>
      <c r="G858" s="42"/>
      <c r="H858" s="42"/>
      <c r="N858" s="68"/>
      <c r="O858" s="68"/>
      <c r="P858" s="68"/>
      <c r="Q858" s="68"/>
      <c r="R858" s="68"/>
      <c r="S858" s="68"/>
      <c r="W858" s="1406"/>
      <c r="X858" s="1406"/>
      <c r="Y858" s="1406"/>
    </row>
    <row r="859" spans="1:25" s="43" customFormat="1">
      <c r="A859" s="320"/>
      <c r="B859" s="1356"/>
      <c r="F859" s="42"/>
      <c r="G859" s="42"/>
      <c r="H859" s="42"/>
      <c r="N859" s="68"/>
      <c r="O859" s="68"/>
      <c r="P859" s="68"/>
      <c r="Q859" s="68"/>
      <c r="R859" s="68"/>
      <c r="S859" s="68"/>
      <c r="W859" s="1406"/>
      <c r="X859" s="1406"/>
      <c r="Y859" s="1406"/>
    </row>
    <row r="860" spans="1:25" s="43" customFormat="1">
      <c r="A860" s="320"/>
      <c r="B860" s="1356"/>
      <c r="F860" s="42"/>
      <c r="G860" s="42"/>
      <c r="H860" s="42"/>
      <c r="N860" s="68"/>
      <c r="O860" s="68"/>
      <c r="P860" s="68"/>
      <c r="Q860" s="68"/>
      <c r="R860" s="68"/>
      <c r="S860" s="68"/>
      <c r="W860" s="1406"/>
      <c r="X860" s="1406"/>
      <c r="Y860" s="1406"/>
    </row>
    <row r="861" spans="1:25" s="43" customFormat="1">
      <c r="A861" s="320"/>
      <c r="B861" s="1356"/>
      <c r="F861" s="42"/>
      <c r="G861" s="42"/>
      <c r="H861" s="42"/>
      <c r="N861" s="68"/>
      <c r="O861" s="68"/>
      <c r="P861" s="68"/>
      <c r="Q861" s="68"/>
      <c r="R861" s="68"/>
      <c r="S861" s="68"/>
      <c r="W861" s="1406"/>
      <c r="X861" s="1406"/>
      <c r="Y861" s="1406"/>
    </row>
    <row r="862" spans="1:25" s="43" customFormat="1">
      <c r="A862" s="320"/>
      <c r="B862" s="1356"/>
      <c r="F862" s="42"/>
      <c r="G862" s="42"/>
      <c r="H862" s="42"/>
      <c r="N862" s="68"/>
      <c r="O862" s="68"/>
      <c r="P862" s="68"/>
      <c r="Q862" s="68"/>
      <c r="R862" s="68"/>
      <c r="S862" s="68"/>
      <c r="W862" s="1406"/>
      <c r="X862" s="1406"/>
      <c r="Y862" s="1406"/>
    </row>
    <row r="863" spans="1:25" s="43" customFormat="1">
      <c r="A863" s="320"/>
      <c r="B863" s="1356"/>
      <c r="F863" s="42"/>
      <c r="G863" s="42"/>
      <c r="H863" s="42"/>
      <c r="N863" s="68"/>
      <c r="O863" s="68"/>
      <c r="P863" s="68"/>
      <c r="Q863" s="68"/>
      <c r="R863" s="68"/>
      <c r="S863" s="68"/>
      <c r="W863" s="1406"/>
      <c r="X863" s="1406"/>
      <c r="Y863" s="1406"/>
    </row>
    <row r="864" spans="1:25" s="43" customFormat="1">
      <c r="A864" s="320"/>
      <c r="B864" s="1356"/>
      <c r="F864" s="42"/>
      <c r="G864" s="42"/>
      <c r="H864" s="42"/>
      <c r="N864" s="68"/>
      <c r="O864" s="68"/>
      <c r="P864" s="68"/>
      <c r="Q864" s="68"/>
      <c r="R864" s="68"/>
      <c r="S864" s="68"/>
      <c r="W864" s="1406"/>
      <c r="X864" s="1406"/>
      <c r="Y864" s="1406"/>
    </row>
    <row r="865" spans="1:25" s="43" customFormat="1">
      <c r="A865" s="320"/>
      <c r="B865" s="1356"/>
      <c r="F865" s="42"/>
      <c r="G865" s="42"/>
      <c r="H865" s="42"/>
      <c r="N865" s="68"/>
      <c r="O865" s="68"/>
      <c r="P865" s="68"/>
      <c r="Q865" s="68"/>
      <c r="R865" s="68"/>
      <c r="S865" s="68"/>
      <c r="W865" s="1406"/>
      <c r="X865" s="1406"/>
      <c r="Y865" s="1406"/>
    </row>
    <row r="866" spans="1:25" s="43" customFormat="1">
      <c r="A866" s="320"/>
      <c r="B866" s="1356"/>
      <c r="F866" s="42"/>
      <c r="G866" s="42"/>
      <c r="H866" s="42"/>
      <c r="N866" s="68"/>
      <c r="O866" s="68"/>
      <c r="P866" s="68"/>
      <c r="Q866" s="68"/>
      <c r="R866" s="68"/>
      <c r="S866" s="68"/>
      <c r="W866" s="1406"/>
      <c r="X866" s="1406"/>
      <c r="Y866" s="1406"/>
    </row>
    <row r="867" spans="1:25" s="43" customFormat="1">
      <c r="A867" s="320"/>
      <c r="B867" s="1356"/>
      <c r="F867" s="42"/>
      <c r="G867" s="42"/>
      <c r="H867" s="42"/>
      <c r="N867" s="68"/>
      <c r="O867" s="68"/>
      <c r="P867" s="68"/>
      <c r="Q867" s="68"/>
      <c r="R867" s="68"/>
      <c r="S867" s="68"/>
      <c r="W867" s="1406"/>
      <c r="X867" s="1406"/>
      <c r="Y867" s="1406"/>
    </row>
    <row r="868" spans="1:25" s="43" customFormat="1">
      <c r="A868" s="320"/>
      <c r="B868" s="1356"/>
      <c r="F868" s="42"/>
      <c r="G868" s="42"/>
      <c r="H868" s="42"/>
      <c r="N868" s="68"/>
      <c r="O868" s="68"/>
      <c r="P868" s="68"/>
      <c r="Q868" s="68"/>
      <c r="R868" s="68"/>
      <c r="S868" s="68"/>
      <c r="W868" s="1406"/>
      <c r="X868" s="1406"/>
      <c r="Y868" s="1406"/>
    </row>
    <row r="869" spans="1:25" s="43" customFormat="1">
      <c r="A869" s="320"/>
      <c r="B869" s="1356"/>
      <c r="F869" s="42"/>
      <c r="G869" s="42"/>
      <c r="H869" s="42"/>
      <c r="N869" s="68"/>
      <c r="O869" s="68"/>
      <c r="P869" s="68"/>
      <c r="Q869" s="68"/>
      <c r="R869" s="68"/>
      <c r="S869" s="68"/>
      <c r="W869" s="1406"/>
      <c r="X869" s="1406"/>
      <c r="Y869" s="1406"/>
    </row>
    <row r="870" spans="1:25" s="43" customFormat="1">
      <c r="A870" s="320"/>
      <c r="B870" s="1356"/>
      <c r="F870" s="42"/>
      <c r="G870" s="42"/>
      <c r="H870" s="42"/>
      <c r="N870" s="68"/>
      <c r="O870" s="68"/>
      <c r="P870" s="68"/>
      <c r="Q870" s="68"/>
      <c r="R870" s="68"/>
      <c r="S870" s="68"/>
      <c r="W870" s="1406"/>
      <c r="X870" s="1406"/>
      <c r="Y870" s="1406"/>
    </row>
    <row r="871" spans="1:25" s="43" customFormat="1">
      <c r="A871" s="320"/>
      <c r="B871" s="1356"/>
      <c r="F871" s="42"/>
      <c r="G871" s="42"/>
      <c r="H871" s="42"/>
      <c r="N871" s="68"/>
      <c r="O871" s="68"/>
      <c r="P871" s="68"/>
      <c r="Q871" s="68"/>
      <c r="R871" s="68"/>
      <c r="S871" s="68"/>
      <c r="W871" s="1406"/>
      <c r="X871" s="1406"/>
      <c r="Y871" s="1406"/>
    </row>
    <row r="872" spans="1:25" s="43" customFormat="1">
      <c r="A872" s="320"/>
      <c r="B872" s="1356"/>
      <c r="F872" s="42"/>
      <c r="G872" s="42"/>
      <c r="H872" s="42"/>
      <c r="N872" s="68"/>
      <c r="O872" s="68"/>
      <c r="P872" s="68"/>
      <c r="Q872" s="68"/>
      <c r="R872" s="68"/>
      <c r="S872" s="68"/>
      <c r="W872" s="1406"/>
      <c r="X872" s="1406"/>
      <c r="Y872" s="1406"/>
    </row>
    <row r="873" spans="1:25" s="43" customFormat="1">
      <c r="A873" s="320"/>
      <c r="B873" s="1356"/>
      <c r="F873" s="42"/>
      <c r="G873" s="42"/>
      <c r="H873" s="42"/>
      <c r="N873" s="68"/>
      <c r="O873" s="68"/>
      <c r="P873" s="68"/>
      <c r="Q873" s="68"/>
      <c r="R873" s="68"/>
      <c r="S873" s="68"/>
      <c r="W873" s="1406"/>
      <c r="X873" s="1406"/>
      <c r="Y873" s="1406"/>
    </row>
    <row r="874" spans="1:25" s="43" customFormat="1">
      <c r="A874" s="320"/>
      <c r="B874" s="1356"/>
      <c r="F874" s="42"/>
      <c r="G874" s="42"/>
      <c r="H874" s="42"/>
      <c r="N874" s="68"/>
      <c r="O874" s="68"/>
      <c r="P874" s="68"/>
      <c r="Q874" s="68"/>
      <c r="R874" s="68"/>
      <c r="S874" s="68"/>
      <c r="W874" s="1406"/>
      <c r="X874" s="1406"/>
      <c r="Y874" s="1406"/>
    </row>
    <row r="875" spans="1:25" s="43" customFormat="1">
      <c r="A875" s="320"/>
      <c r="B875" s="1356"/>
      <c r="F875" s="42"/>
      <c r="G875" s="42"/>
      <c r="H875" s="42"/>
      <c r="N875" s="68"/>
      <c r="O875" s="68"/>
      <c r="P875" s="68"/>
      <c r="Q875" s="68"/>
      <c r="R875" s="68"/>
      <c r="S875" s="68"/>
      <c r="W875" s="1406"/>
      <c r="X875" s="1406"/>
      <c r="Y875" s="1406"/>
    </row>
    <row r="876" spans="1:25" s="43" customFormat="1">
      <c r="A876" s="320"/>
      <c r="B876" s="1356"/>
      <c r="F876" s="42"/>
      <c r="G876" s="42"/>
      <c r="H876" s="42"/>
      <c r="N876" s="68"/>
      <c r="O876" s="68"/>
      <c r="P876" s="68"/>
      <c r="Q876" s="68"/>
      <c r="R876" s="68"/>
      <c r="S876" s="68"/>
      <c r="W876" s="1406"/>
      <c r="X876" s="1406"/>
      <c r="Y876" s="1406"/>
    </row>
    <row r="877" spans="1:25" s="43" customFormat="1">
      <c r="A877" s="320"/>
      <c r="B877" s="1356"/>
      <c r="F877" s="42"/>
      <c r="G877" s="42"/>
      <c r="H877" s="42"/>
      <c r="N877" s="68"/>
      <c r="O877" s="68"/>
      <c r="P877" s="68"/>
      <c r="Q877" s="68"/>
      <c r="R877" s="68"/>
      <c r="S877" s="68"/>
      <c r="W877" s="1406"/>
      <c r="X877" s="1406"/>
      <c r="Y877" s="1406"/>
    </row>
    <row r="878" spans="1:25" s="43" customFormat="1">
      <c r="A878" s="320"/>
      <c r="B878" s="1356"/>
      <c r="F878" s="42"/>
      <c r="G878" s="42"/>
      <c r="H878" s="42"/>
      <c r="N878" s="68"/>
      <c r="O878" s="68"/>
      <c r="P878" s="68"/>
      <c r="Q878" s="68"/>
      <c r="R878" s="68"/>
      <c r="S878" s="68"/>
      <c r="W878" s="1406"/>
      <c r="X878" s="1406"/>
      <c r="Y878" s="1406"/>
    </row>
    <row r="879" spans="1:25" s="43" customFormat="1">
      <c r="A879" s="320"/>
      <c r="B879" s="1356"/>
      <c r="F879" s="42"/>
      <c r="G879" s="42"/>
      <c r="H879" s="42"/>
      <c r="N879" s="68"/>
      <c r="O879" s="68"/>
      <c r="P879" s="68"/>
      <c r="Q879" s="68"/>
      <c r="R879" s="68"/>
      <c r="S879" s="68"/>
      <c r="W879" s="1406"/>
      <c r="X879" s="1406"/>
      <c r="Y879" s="1406"/>
    </row>
    <row r="880" spans="1:25" s="43" customFormat="1">
      <c r="A880" s="320"/>
      <c r="B880" s="1356"/>
      <c r="F880" s="42"/>
      <c r="G880" s="42"/>
      <c r="H880" s="42"/>
      <c r="N880" s="68"/>
      <c r="O880" s="68"/>
      <c r="P880" s="68"/>
      <c r="Q880" s="68"/>
      <c r="R880" s="68"/>
      <c r="S880" s="68"/>
      <c r="W880" s="1406"/>
      <c r="X880" s="1406"/>
      <c r="Y880" s="1406"/>
    </row>
    <row r="881" spans="1:25" s="43" customFormat="1">
      <c r="A881" s="320"/>
      <c r="B881" s="1356"/>
      <c r="F881" s="42"/>
      <c r="G881" s="42"/>
      <c r="H881" s="42"/>
      <c r="N881" s="68"/>
      <c r="O881" s="68"/>
      <c r="P881" s="68"/>
      <c r="Q881" s="68"/>
      <c r="R881" s="68"/>
      <c r="S881" s="68"/>
      <c r="W881" s="1406"/>
      <c r="X881" s="1406"/>
      <c r="Y881" s="1406"/>
    </row>
    <row r="882" spans="1:25" s="43" customFormat="1">
      <c r="A882" s="320"/>
      <c r="B882" s="1356"/>
      <c r="F882" s="42"/>
      <c r="G882" s="42"/>
      <c r="H882" s="42"/>
      <c r="N882" s="68"/>
      <c r="O882" s="68"/>
      <c r="P882" s="68"/>
      <c r="Q882" s="68"/>
      <c r="R882" s="68"/>
      <c r="S882" s="68"/>
      <c r="W882" s="1406"/>
      <c r="X882" s="1406"/>
      <c r="Y882" s="1406"/>
    </row>
    <row r="883" spans="1:25" s="43" customFormat="1">
      <c r="A883" s="320"/>
      <c r="B883" s="1356"/>
      <c r="F883" s="42"/>
      <c r="G883" s="42"/>
      <c r="H883" s="42"/>
      <c r="N883" s="68"/>
      <c r="O883" s="68"/>
      <c r="P883" s="68"/>
      <c r="Q883" s="68"/>
      <c r="R883" s="68"/>
      <c r="S883" s="68"/>
      <c r="W883" s="1406"/>
      <c r="X883" s="1406"/>
      <c r="Y883" s="1406"/>
    </row>
    <row r="884" spans="1:25" s="43" customFormat="1">
      <c r="A884" s="320"/>
      <c r="B884" s="1356"/>
      <c r="F884" s="42"/>
      <c r="G884" s="42"/>
      <c r="H884" s="42"/>
      <c r="N884" s="68"/>
      <c r="O884" s="68"/>
      <c r="P884" s="68"/>
      <c r="Q884" s="68"/>
      <c r="R884" s="68"/>
      <c r="S884" s="68"/>
      <c r="W884" s="1406"/>
      <c r="X884" s="1406"/>
      <c r="Y884" s="1406"/>
    </row>
    <row r="885" spans="1:25" s="43" customFormat="1">
      <c r="A885" s="320"/>
      <c r="B885" s="1356"/>
      <c r="F885" s="42"/>
      <c r="G885" s="42"/>
      <c r="H885" s="42"/>
      <c r="N885" s="68"/>
      <c r="O885" s="68"/>
      <c r="P885" s="68"/>
      <c r="Q885" s="68"/>
      <c r="R885" s="68"/>
      <c r="S885" s="68"/>
      <c r="W885" s="1406"/>
      <c r="X885" s="1406"/>
      <c r="Y885" s="1406"/>
    </row>
    <row r="886" spans="1:25" s="43" customFormat="1">
      <c r="A886" s="320"/>
      <c r="B886" s="1356"/>
      <c r="F886" s="42"/>
      <c r="G886" s="42"/>
      <c r="H886" s="42"/>
      <c r="N886" s="68"/>
      <c r="O886" s="68"/>
      <c r="P886" s="68"/>
      <c r="Q886" s="68"/>
      <c r="R886" s="68"/>
      <c r="S886" s="68"/>
      <c r="W886" s="1406"/>
      <c r="X886" s="1406"/>
      <c r="Y886" s="1406"/>
    </row>
    <row r="887" spans="1:25" s="43" customFormat="1">
      <c r="A887" s="320"/>
      <c r="B887" s="1356"/>
      <c r="F887" s="42"/>
      <c r="G887" s="42"/>
      <c r="H887" s="42"/>
      <c r="N887" s="68"/>
      <c r="O887" s="68"/>
      <c r="P887" s="68"/>
      <c r="Q887" s="68"/>
      <c r="R887" s="68"/>
      <c r="S887" s="68"/>
      <c r="W887" s="1406"/>
      <c r="X887" s="1406"/>
      <c r="Y887" s="1406"/>
    </row>
    <row r="888" spans="1:25" s="43" customFormat="1">
      <c r="A888" s="320"/>
      <c r="B888" s="1356"/>
      <c r="F888" s="42"/>
      <c r="G888" s="42"/>
      <c r="H888" s="42"/>
      <c r="N888" s="68"/>
      <c r="O888" s="68"/>
      <c r="P888" s="68"/>
      <c r="Q888" s="68"/>
      <c r="R888" s="68"/>
      <c r="S888" s="68"/>
      <c r="W888" s="1406"/>
      <c r="X888" s="1406"/>
      <c r="Y888" s="1406"/>
    </row>
    <row r="889" spans="1:25" s="43" customFormat="1">
      <c r="A889" s="320"/>
      <c r="B889" s="1356"/>
      <c r="F889" s="42"/>
      <c r="G889" s="42"/>
      <c r="H889" s="42"/>
      <c r="N889" s="68"/>
      <c r="O889" s="68"/>
      <c r="P889" s="68"/>
      <c r="Q889" s="68"/>
      <c r="R889" s="68"/>
      <c r="S889" s="68"/>
      <c r="W889" s="1406"/>
      <c r="X889" s="1406"/>
      <c r="Y889" s="1406"/>
    </row>
    <row r="890" spans="1:25" s="43" customFormat="1">
      <c r="A890" s="320"/>
      <c r="B890" s="1356"/>
      <c r="F890" s="42"/>
      <c r="G890" s="42"/>
      <c r="H890" s="42"/>
      <c r="N890" s="68"/>
      <c r="O890" s="68"/>
      <c r="P890" s="68"/>
      <c r="Q890" s="68"/>
      <c r="R890" s="68"/>
      <c r="S890" s="68"/>
      <c r="W890" s="1406"/>
      <c r="X890" s="1406"/>
      <c r="Y890" s="1406"/>
    </row>
    <row r="891" spans="1:25" s="43" customFormat="1">
      <c r="A891" s="320"/>
      <c r="B891" s="1356"/>
      <c r="F891" s="42"/>
      <c r="G891" s="42"/>
      <c r="H891" s="42"/>
      <c r="N891" s="68"/>
      <c r="O891" s="68"/>
      <c r="P891" s="68"/>
      <c r="Q891" s="68"/>
      <c r="R891" s="68"/>
      <c r="S891" s="68"/>
      <c r="W891" s="1406"/>
      <c r="X891" s="1406"/>
      <c r="Y891" s="1406"/>
    </row>
    <row r="892" spans="1:25" s="43" customFormat="1">
      <c r="A892" s="320"/>
      <c r="B892" s="1356"/>
      <c r="F892" s="42"/>
      <c r="G892" s="42"/>
      <c r="H892" s="42"/>
      <c r="N892" s="68"/>
      <c r="O892" s="68"/>
      <c r="P892" s="68"/>
      <c r="Q892" s="68"/>
      <c r="R892" s="68"/>
      <c r="S892" s="68"/>
      <c r="W892" s="1406"/>
      <c r="X892" s="1406"/>
      <c r="Y892" s="1406"/>
    </row>
    <row r="893" spans="1:25" s="43" customFormat="1">
      <c r="A893" s="320"/>
      <c r="B893" s="1356"/>
      <c r="F893" s="42"/>
      <c r="G893" s="42"/>
      <c r="H893" s="42"/>
      <c r="N893" s="68"/>
      <c r="O893" s="68"/>
      <c r="P893" s="68"/>
      <c r="Q893" s="68"/>
      <c r="R893" s="68"/>
      <c r="S893" s="68"/>
      <c r="W893" s="1406"/>
      <c r="X893" s="1406"/>
      <c r="Y893" s="1406"/>
    </row>
    <row r="894" spans="1:25" s="43" customFormat="1">
      <c r="A894" s="320"/>
      <c r="B894" s="1356"/>
      <c r="F894" s="42"/>
      <c r="G894" s="42"/>
      <c r="H894" s="42"/>
      <c r="N894" s="68"/>
      <c r="O894" s="68"/>
      <c r="P894" s="68"/>
      <c r="Q894" s="68"/>
      <c r="R894" s="68"/>
      <c r="S894" s="68"/>
      <c r="W894" s="1406"/>
      <c r="X894" s="1406"/>
      <c r="Y894" s="1406"/>
    </row>
    <row r="895" spans="1:25" s="43" customFormat="1">
      <c r="A895" s="320"/>
      <c r="B895" s="1356"/>
      <c r="F895" s="42"/>
      <c r="G895" s="42"/>
      <c r="H895" s="42"/>
      <c r="N895" s="68"/>
      <c r="O895" s="68"/>
      <c r="P895" s="68"/>
      <c r="Q895" s="68"/>
      <c r="R895" s="68"/>
      <c r="S895" s="68"/>
      <c r="W895" s="1406"/>
      <c r="X895" s="1406"/>
      <c r="Y895" s="1406"/>
    </row>
    <row r="896" spans="1:25" s="43" customFormat="1">
      <c r="A896" s="320"/>
      <c r="B896" s="1356"/>
      <c r="F896" s="42"/>
      <c r="G896" s="42"/>
      <c r="H896" s="42"/>
      <c r="N896" s="68"/>
      <c r="O896" s="68"/>
      <c r="P896" s="68"/>
      <c r="Q896" s="68"/>
      <c r="R896" s="68"/>
      <c r="S896" s="68"/>
      <c r="W896" s="1406"/>
      <c r="X896" s="1406"/>
      <c r="Y896" s="1406"/>
    </row>
    <row r="897" spans="1:25" s="43" customFormat="1">
      <c r="A897" s="320"/>
      <c r="B897" s="1356"/>
      <c r="F897" s="42"/>
      <c r="G897" s="42"/>
      <c r="H897" s="42"/>
      <c r="N897" s="68"/>
      <c r="O897" s="68"/>
      <c r="P897" s="68"/>
      <c r="Q897" s="68"/>
      <c r="R897" s="68"/>
      <c r="S897" s="68"/>
      <c r="W897" s="1406"/>
      <c r="X897" s="1406"/>
      <c r="Y897" s="1406"/>
    </row>
    <row r="898" spans="1:25" s="43" customFormat="1">
      <c r="A898" s="320"/>
      <c r="B898" s="1356"/>
      <c r="F898" s="42"/>
      <c r="G898" s="42"/>
      <c r="H898" s="42"/>
      <c r="N898" s="68"/>
      <c r="O898" s="68"/>
      <c r="P898" s="68"/>
      <c r="Q898" s="68"/>
      <c r="R898" s="68"/>
      <c r="S898" s="68"/>
      <c r="W898" s="1406"/>
      <c r="X898" s="1406"/>
      <c r="Y898" s="1406"/>
    </row>
    <row r="899" spans="1:25" s="43" customFormat="1">
      <c r="A899" s="320"/>
      <c r="B899" s="1356"/>
      <c r="F899" s="42"/>
      <c r="G899" s="42"/>
      <c r="H899" s="42"/>
      <c r="N899" s="68"/>
      <c r="O899" s="68"/>
      <c r="P899" s="68"/>
      <c r="Q899" s="68"/>
      <c r="R899" s="68"/>
      <c r="S899" s="68"/>
      <c r="W899" s="1406"/>
      <c r="X899" s="1406"/>
      <c r="Y899" s="1406"/>
    </row>
    <row r="900" spans="1:25" s="43" customFormat="1">
      <c r="A900" s="320"/>
      <c r="B900" s="1356"/>
      <c r="F900" s="42"/>
      <c r="G900" s="42"/>
      <c r="H900" s="42"/>
      <c r="N900" s="68"/>
      <c r="O900" s="68"/>
      <c r="P900" s="68"/>
      <c r="Q900" s="68"/>
      <c r="R900" s="68"/>
      <c r="S900" s="68"/>
      <c r="W900" s="1406"/>
      <c r="X900" s="1406"/>
      <c r="Y900" s="1406"/>
    </row>
    <row r="901" spans="1:25" s="43" customFormat="1">
      <c r="A901" s="320"/>
      <c r="B901" s="1356"/>
      <c r="F901" s="42"/>
      <c r="G901" s="42"/>
      <c r="H901" s="42"/>
      <c r="N901" s="68"/>
      <c r="O901" s="68"/>
      <c r="P901" s="68"/>
      <c r="Q901" s="68"/>
      <c r="R901" s="68"/>
      <c r="S901" s="68"/>
      <c r="W901" s="1406"/>
      <c r="X901" s="1406"/>
      <c r="Y901" s="1406"/>
    </row>
    <row r="902" spans="1:25" s="43" customFormat="1">
      <c r="A902" s="320"/>
      <c r="B902" s="1356"/>
      <c r="F902" s="42"/>
      <c r="G902" s="42"/>
      <c r="H902" s="42"/>
      <c r="N902" s="68"/>
      <c r="O902" s="68"/>
      <c r="P902" s="68"/>
      <c r="Q902" s="68"/>
      <c r="R902" s="68"/>
      <c r="S902" s="68"/>
      <c r="W902" s="1406"/>
      <c r="X902" s="1406"/>
      <c r="Y902" s="1406"/>
    </row>
    <row r="903" spans="1:25" s="43" customFormat="1">
      <c r="A903" s="320"/>
      <c r="B903" s="1356"/>
      <c r="F903" s="42"/>
      <c r="G903" s="42"/>
      <c r="H903" s="42"/>
      <c r="N903" s="68"/>
      <c r="O903" s="68"/>
      <c r="P903" s="68"/>
      <c r="Q903" s="68"/>
      <c r="R903" s="68"/>
      <c r="S903" s="68"/>
      <c r="W903" s="1406"/>
      <c r="X903" s="1406"/>
      <c r="Y903" s="1406"/>
    </row>
    <row r="904" spans="1:25" s="43" customFormat="1">
      <c r="A904" s="320"/>
      <c r="B904" s="1356"/>
      <c r="F904" s="42"/>
      <c r="G904" s="42"/>
      <c r="H904" s="42"/>
      <c r="N904" s="68"/>
      <c r="O904" s="68"/>
      <c r="P904" s="68"/>
      <c r="Q904" s="68"/>
      <c r="R904" s="68"/>
      <c r="S904" s="68"/>
      <c r="W904" s="1406"/>
      <c r="X904" s="1406"/>
      <c r="Y904" s="1406"/>
    </row>
    <row r="905" spans="1:25" s="43" customFormat="1">
      <c r="A905" s="320"/>
      <c r="B905" s="1356"/>
      <c r="F905" s="42"/>
      <c r="G905" s="42"/>
      <c r="H905" s="42"/>
      <c r="N905" s="68"/>
      <c r="O905" s="68"/>
      <c r="P905" s="68"/>
      <c r="Q905" s="68"/>
      <c r="R905" s="68"/>
      <c r="S905" s="68"/>
      <c r="W905" s="1406"/>
      <c r="X905" s="1406"/>
      <c r="Y905" s="1406"/>
    </row>
    <row r="906" spans="1:25" s="43" customFormat="1">
      <c r="A906" s="320"/>
      <c r="B906" s="1356"/>
      <c r="F906" s="42"/>
      <c r="G906" s="42"/>
      <c r="H906" s="42"/>
      <c r="N906" s="68"/>
      <c r="O906" s="68"/>
      <c r="P906" s="68"/>
      <c r="Q906" s="68"/>
      <c r="R906" s="68"/>
      <c r="S906" s="68"/>
      <c r="W906" s="1406"/>
      <c r="X906" s="1406"/>
      <c r="Y906" s="1406"/>
    </row>
    <row r="907" spans="1:25" s="43" customFormat="1">
      <c r="A907" s="320"/>
      <c r="B907" s="1356"/>
      <c r="F907" s="42"/>
      <c r="G907" s="42"/>
      <c r="H907" s="42"/>
      <c r="N907" s="68"/>
      <c r="O907" s="68"/>
      <c r="P907" s="68"/>
      <c r="Q907" s="68"/>
      <c r="R907" s="68"/>
      <c r="S907" s="68"/>
      <c r="W907" s="1406"/>
      <c r="X907" s="1406"/>
      <c r="Y907" s="1406"/>
    </row>
    <row r="908" spans="1:25" s="43" customFormat="1">
      <c r="A908" s="320"/>
      <c r="B908" s="1356"/>
      <c r="F908" s="42"/>
      <c r="G908" s="42"/>
      <c r="H908" s="42"/>
      <c r="N908" s="68"/>
      <c r="O908" s="68"/>
      <c r="P908" s="68"/>
      <c r="Q908" s="68"/>
      <c r="R908" s="68"/>
      <c r="S908" s="68"/>
      <c r="W908" s="1406"/>
      <c r="X908" s="1406"/>
      <c r="Y908" s="1406"/>
    </row>
    <row r="909" spans="1:25" s="43" customFormat="1">
      <c r="A909" s="320"/>
      <c r="B909" s="1356"/>
      <c r="F909" s="42"/>
      <c r="G909" s="42"/>
      <c r="H909" s="42"/>
      <c r="N909" s="68"/>
      <c r="O909" s="68"/>
      <c r="P909" s="68"/>
      <c r="Q909" s="68"/>
      <c r="R909" s="68"/>
      <c r="S909" s="68"/>
      <c r="W909" s="1406"/>
      <c r="X909" s="1406"/>
      <c r="Y909" s="1406"/>
    </row>
    <row r="910" spans="1:25" s="43" customFormat="1">
      <c r="A910" s="320"/>
      <c r="B910" s="1356"/>
      <c r="F910" s="42"/>
      <c r="G910" s="42"/>
      <c r="H910" s="42"/>
      <c r="N910" s="68"/>
      <c r="O910" s="68"/>
      <c r="P910" s="68"/>
      <c r="Q910" s="68"/>
      <c r="R910" s="68"/>
      <c r="S910" s="68"/>
      <c r="W910" s="1406"/>
      <c r="X910" s="1406"/>
      <c r="Y910" s="1406"/>
    </row>
    <row r="911" spans="1:25" s="43" customFormat="1">
      <c r="A911" s="320"/>
      <c r="B911" s="1356"/>
      <c r="F911" s="42"/>
      <c r="G911" s="42"/>
      <c r="H911" s="42"/>
      <c r="N911" s="68"/>
      <c r="O911" s="68"/>
      <c r="P911" s="68"/>
      <c r="Q911" s="68"/>
      <c r="R911" s="68"/>
      <c r="S911" s="68"/>
      <c r="W911" s="1406"/>
      <c r="X911" s="1406"/>
      <c r="Y911" s="1406"/>
    </row>
    <row r="912" spans="1:25" s="43" customFormat="1">
      <c r="A912" s="320"/>
      <c r="B912" s="1356"/>
      <c r="F912" s="42"/>
      <c r="G912" s="42"/>
      <c r="H912" s="42"/>
      <c r="N912" s="68"/>
      <c r="O912" s="68"/>
      <c r="P912" s="68"/>
      <c r="Q912" s="68"/>
      <c r="R912" s="68"/>
      <c r="S912" s="68"/>
      <c r="W912" s="1406"/>
      <c r="X912" s="1406"/>
      <c r="Y912" s="1406"/>
    </row>
    <row r="913" spans="1:25" s="43" customFormat="1">
      <c r="A913" s="320"/>
      <c r="B913" s="1356"/>
      <c r="F913" s="42"/>
      <c r="G913" s="42"/>
      <c r="H913" s="42"/>
      <c r="N913" s="68"/>
      <c r="O913" s="68"/>
      <c r="P913" s="68"/>
      <c r="Q913" s="68"/>
      <c r="R913" s="68"/>
      <c r="S913" s="68"/>
      <c r="W913" s="1406"/>
      <c r="X913" s="1406"/>
      <c r="Y913" s="1406"/>
    </row>
    <row r="914" spans="1:25" s="43" customFormat="1">
      <c r="A914" s="320"/>
      <c r="B914" s="1356"/>
      <c r="F914" s="42"/>
      <c r="G914" s="42"/>
      <c r="H914" s="42"/>
      <c r="N914" s="68"/>
      <c r="O914" s="68"/>
      <c r="P914" s="68"/>
      <c r="Q914" s="68"/>
      <c r="R914" s="68"/>
      <c r="S914" s="68"/>
      <c r="W914" s="1406"/>
      <c r="X914" s="1406"/>
      <c r="Y914" s="1406"/>
    </row>
    <row r="915" spans="1:25" s="43" customFormat="1">
      <c r="A915" s="320"/>
      <c r="B915" s="1356"/>
      <c r="F915" s="42"/>
      <c r="G915" s="42"/>
      <c r="H915" s="42"/>
      <c r="N915" s="68"/>
      <c r="O915" s="68"/>
      <c r="P915" s="68"/>
      <c r="Q915" s="68"/>
      <c r="R915" s="68"/>
      <c r="S915" s="68"/>
      <c r="W915" s="1406"/>
      <c r="X915" s="1406"/>
      <c r="Y915" s="1406"/>
    </row>
    <row r="916" spans="1:25" s="43" customFormat="1">
      <c r="A916" s="320"/>
      <c r="B916" s="1356"/>
      <c r="F916" s="42"/>
      <c r="G916" s="42"/>
      <c r="H916" s="42"/>
      <c r="N916" s="68"/>
      <c r="O916" s="68"/>
      <c r="P916" s="68"/>
      <c r="Q916" s="68"/>
      <c r="R916" s="68"/>
      <c r="S916" s="68"/>
      <c r="W916" s="1406"/>
      <c r="X916" s="1406"/>
      <c r="Y916" s="1406"/>
    </row>
    <row r="917" spans="1:25" s="43" customFormat="1">
      <c r="A917" s="320"/>
      <c r="B917" s="1356"/>
      <c r="F917" s="42"/>
      <c r="G917" s="42"/>
      <c r="H917" s="42"/>
      <c r="N917" s="68"/>
      <c r="O917" s="68"/>
      <c r="P917" s="68"/>
      <c r="Q917" s="68"/>
      <c r="R917" s="68"/>
      <c r="S917" s="68"/>
      <c r="W917" s="1406"/>
      <c r="X917" s="1406"/>
      <c r="Y917" s="1406"/>
    </row>
    <row r="918" spans="1:25" s="43" customFormat="1">
      <c r="A918" s="320"/>
      <c r="B918" s="1356"/>
      <c r="F918" s="42"/>
      <c r="G918" s="42"/>
      <c r="H918" s="42"/>
      <c r="N918" s="68"/>
      <c r="O918" s="68"/>
      <c r="P918" s="68"/>
      <c r="Q918" s="68"/>
      <c r="R918" s="68"/>
      <c r="S918" s="68"/>
      <c r="W918" s="1406"/>
      <c r="X918" s="1406"/>
      <c r="Y918" s="1406"/>
    </row>
    <row r="919" spans="1:25" s="43" customFormat="1">
      <c r="A919" s="320"/>
      <c r="B919" s="1356"/>
      <c r="F919" s="42"/>
      <c r="G919" s="42"/>
      <c r="H919" s="42"/>
      <c r="N919" s="68"/>
      <c r="O919" s="68"/>
      <c r="P919" s="68"/>
      <c r="Q919" s="68"/>
      <c r="R919" s="68"/>
      <c r="S919" s="68"/>
      <c r="W919" s="1406"/>
      <c r="X919" s="1406"/>
      <c r="Y919" s="1406"/>
    </row>
    <row r="920" spans="1:25" s="43" customFormat="1">
      <c r="A920" s="320"/>
      <c r="B920" s="1356"/>
      <c r="F920" s="42"/>
      <c r="G920" s="42"/>
      <c r="H920" s="42"/>
      <c r="N920" s="68"/>
      <c r="O920" s="68"/>
      <c r="P920" s="68"/>
      <c r="Q920" s="68"/>
      <c r="R920" s="68"/>
      <c r="S920" s="68"/>
      <c r="W920" s="1406"/>
      <c r="X920" s="1406"/>
      <c r="Y920" s="1406"/>
    </row>
    <row r="921" spans="1:25" s="43" customFormat="1">
      <c r="A921" s="320"/>
      <c r="B921" s="1356"/>
      <c r="F921" s="42"/>
      <c r="G921" s="42"/>
      <c r="H921" s="42"/>
      <c r="N921" s="68"/>
      <c r="O921" s="68"/>
      <c r="P921" s="68"/>
      <c r="Q921" s="68"/>
      <c r="R921" s="68"/>
      <c r="S921" s="68"/>
      <c r="W921" s="1406"/>
      <c r="X921" s="1406"/>
      <c r="Y921" s="1406"/>
    </row>
    <row r="922" spans="1:25" s="43" customFormat="1">
      <c r="A922" s="320"/>
      <c r="B922" s="1356"/>
      <c r="F922" s="42"/>
      <c r="G922" s="42"/>
      <c r="H922" s="42"/>
      <c r="N922" s="68"/>
      <c r="O922" s="68"/>
      <c r="P922" s="68"/>
      <c r="Q922" s="68"/>
      <c r="R922" s="68"/>
      <c r="S922" s="68"/>
      <c r="W922" s="1406"/>
      <c r="X922" s="1406"/>
      <c r="Y922" s="1406"/>
    </row>
    <row r="923" spans="1:25" s="43" customFormat="1">
      <c r="A923" s="320"/>
      <c r="B923" s="1356"/>
      <c r="F923" s="42"/>
      <c r="G923" s="42"/>
      <c r="H923" s="42"/>
      <c r="N923" s="68"/>
      <c r="O923" s="68"/>
      <c r="P923" s="68"/>
      <c r="Q923" s="68"/>
      <c r="R923" s="68"/>
      <c r="S923" s="68"/>
      <c r="W923" s="1406"/>
      <c r="X923" s="1406"/>
      <c r="Y923" s="1406"/>
    </row>
    <row r="924" spans="1:25" s="43" customFormat="1">
      <c r="A924" s="320"/>
      <c r="B924" s="1356"/>
      <c r="F924" s="42"/>
      <c r="G924" s="42"/>
      <c r="H924" s="42"/>
      <c r="N924" s="68"/>
      <c r="O924" s="68"/>
      <c r="P924" s="68"/>
      <c r="Q924" s="68"/>
      <c r="R924" s="68"/>
      <c r="S924" s="68"/>
      <c r="W924" s="1406"/>
      <c r="X924" s="1406"/>
      <c r="Y924" s="1406"/>
    </row>
    <row r="925" spans="1:25" s="43" customFormat="1">
      <c r="A925" s="320"/>
      <c r="B925" s="1356"/>
      <c r="F925" s="42"/>
      <c r="G925" s="42"/>
      <c r="H925" s="42"/>
      <c r="N925" s="68"/>
      <c r="O925" s="68"/>
      <c r="P925" s="68"/>
      <c r="Q925" s="68"/>
      <c r="R925" s="68"/>
      <c r="S925" s="68"/>
      <c r="W925" s="1406"/>
      <c r="X925" s="1406"/>
      <c r="Y925" s="1406"/>
    </row>
    <row r="926" spans="1:25" s="43" customFormat="1">
      <c r="A926" s="320"/>
      <c r="B926" s="1356"/>
      <c r="F926" s="42"/>
      <c r="G926" s="42"/>
      <c r="H926" s="42"/>
      <c r="N926" s="68"/>
      <c r="O926" s="68"/>
      <c r="P926" s="68"/>
      <c r="Q926" s="68"/>
      <c r="R926" s="68"/>
      <c r="S926" s="68"/>
      <c r="W926" s="1406"/>
      <c r="X926" s="1406"/>
      <c r="Y926" s="1406"/>
    </row>
    <row r="927" spans="1:25" s="43" customFormat="1">
      <c r="A927" s="320"/>
      <c r="B927" s="1356"/>
      <c r="F927" s="42"/>
      <c r="G927" s="42"/>
      <c r="H927" s="42"/>
      <c r="N927" s="68"/>
      <c r="O927" s="68"/>
      <c r="P927" s="68"/>
      <c r="Q927" s="68"/>
      <c r="R927" s="68"/>
      <c r="S927" s="68"/>
      <c r="W927" s="1406"/>
      <c r="X927" s="1406"/>
      <c r="Y927" s="1406"/>
    </row>
    <row r="928" spans="1:25" s="43" customFormat="1">
      <c r="A928" s="320"/>
      <c r="B928" s="1356"/>
      <c r="F928" s="42"/>
      <c r="G928" s="42"/>
      <c r="H928" s="42"/>
      <c r="N928" s="68"/>
      <c r="O928" s="68"/>
      <c r="P928" s="68"/>
      <c r="Q928" s="68"/>
      <c r="R928" s="68"/>
      <c r="S928" s="68"/>
      <c r="W928" s="1406"/>
      <c r="X928" s="1406"/>
      <c r="Y928" s="1406"/>
    </row>
    <row r="929" spans="1:25" s="43" customFormat="1">
      <c r="A929" s="320"/>
      <c r="B929" s="1356"/>
      <c r="F929" s="42"/>
      <c r="G929" s="42"/>
      <c r="H929" s="42"/>
      <c r="N929" s="68"/>
      <c r="O929" s="68"/>
      <c r="P929" s="68"/>
      <c r="Q929" s="68"/>
      <c r="R929" s="68"/>
      <c r="S929" s="68"/>
      <c r="W929" s="1406"/>
      <c r="X929" s="1406"/>
      <c r="Y929" s="1406"/>
    </row>
    <row r="930" spans="1:25" s="43" customFormat="1">
      <c r="A930" s="320"/>
      <c r="B930" s="1356"/>
      <c r="F930" s="42"/>
      <c r="G930" s="42"/>
      <c r="H930" s="42"/>
      <c r="N930" s="68"/>
      <c r="O930" s="68"/>
      <c r="P930" s="68"/>
      <c r="Q930" s="68"/>
      <c r="R930" s="68"/>
      <c r="S930" s="68"/>
      <c r="W930" s="1406"/>
      <c r="X930" s="1406"/>
      <c r="Y930" s="1406"/>
    </row>
    <row r="931" spans="1:25" s="43" customFormat="1">
      <c r="A931" s="320"/>
      <c r="B931" s="1356"/>
      <c r="F931" s="42"/>
      <c r="G931" s="42"/>
      <c r="H931" s="42"/>
      <c r="N931" s="68"/>
      <c r="O931" s="68"/>
      <c r="P931" s="68"/>
      <c r="Q931" s="68"/>
      <c r="R931" s="68"/>
      <c r="S931" s="68"/>
      <c r="W931" s="1406"/>
      <c r="X931" s="1406"/>
      <c r="Y931" s="1406"/>
    </row>
    <row r="932" spans="1:25" s="43" customFormat="1">
      <c r="A932" s="320"/>
      <c r="B932" s="1356"/>
      <c r="F932" s="42"/>
      <c r="G932" s="42"/>
      <c r="H932" s="42"/>
      <c r="N932" s="68"/>
      <c r="O932" s="68"/>
      <c r="P932" s="68"/>
      <c r="Q932" s="68"/>
      <c r="R932" s="68"/>
      <c r="S932" s="68"/>
      <c r="W932" s="1406"/>
      <c r="X932" s="1406"/>
      <c r="Y932" s="1406"/>
    </row>
    <row r="933" spans="1:25" s="43" customFormat="1">
      <c r="A933" s="320"/>
      <c r="B933" s="1356"/>
      <c r="F933" s="42"/>
      <c r="G933" s="42"/>
      <c r="H933" s="42"/>
      <c r="N933" s="68"/>
      <c r="O933" s="68"/>
      <c r="P933" s="68"/>
      <c r="Q933" s="68"/>
      <c r="R933" s="68"/>
      <c r="S933" s="68"/>
      <c r="W933" s="1406"/>
      <c r="X933" s="1406"/>
      <c r="Y933" s="1406"/>
    </row>
    <row r="934" spans="1:25" s="43" customFormat="1">
      <c r="A934" s="320"/>
      <c r="B934" s="1356"/>
      <c r="F934" s="42"/>
      <c r="G934" s="42"/>
      <c r="H934" s="42"/>
      <c r="N934" s="68"/>
      <c r="O934" s="68"/>
      <c r="P934" s="68"/>
      <c r="Q934" s="68"/>
      <c r="R934" s="68"/>
      <c r="S934" s="68"/>
      <c r="W934" s="1406"/>
      <c r="X934" s="1406"/>
      <c r="Y934" s="1406"/>
    </row>
    <row r="935" spans="1:25" s="43" customFormat="1">
      <c r="A935" s="320"/>
      <c r="B935" s="1356"/>
      <c r="F935" s="42"/>
      <c r="G935" s="42"/>
      <c r="H935" s="42"/>
      <c r="N935" s="68"/>
      <c r="O935" s="68"/>
      <c r="P935" s="68"/>
      <c r="Q935" s="68"/>
      <c r="R935" s="68"/>
      <c r="S935" s="68"/>
      <c r="W935" s="1406"/>
      <c r="X935" s="1406"/>
      <c r="Y935" s="1406"/>
    </row>
    <row r="936" spans="1:25" s="43" customFormat="1">
      <c r="A936" s="320"/>
      <c r="B936" s="1356"/>
      <c r="F936" s="42"/>
      <c r="G936" s="42"/>
      <c r="H936" s="42"/>
      <c r="N936" s="68"/>
      <c r="O936" s="68"/>
      <c r="P936" s="68"/>
      <c r="Q936" s="68"/>
      <c r="R936" s="68"/>
      <c r="S936" s="68"/>
      <c r="W936" s="1406"/>
      <c r="X936" s="1406"/>
      <c r="Y936" s="1406"/>
    </row>
    <row r="937" spans="1:25" s="43" customFormat="1">
      <c r="A937" s="320"/>
      <c r="B937" s="1356"/>
      <c r="F937" s="42"/>
      <c r="G937" s="42"/>
      <c r="H937" s="42"/>
      <c r="N937" s="68"/>
      <c r="O937" s="68"/>
      <c r="P937" s="68"/>
      <c r="Q937" s="68"/>
      <c r="R937" s="68"/>
      <c r="S937" s="68"/>
      <c r="W937" s="1406"/>
      <c r="X937" s="1406"/>
      <c r="Y937" s="1406"/>
    </row>
    <row r="938" spans="1:25" s="43" customFormat="1">
      <c r="A938" s="320"/>
      <c r="B938" s="1356"/>
      <c r="F938" s="42"/>
      <c r="G938" s="42"/>
      <c r="H938" s="42"/>
      <c r="N938" s="68"/>
      <c r="O938" s="68"/>
      <c r="P938" s="68"/>
      <c r="Q938" s="68"/>
      <c r="R938" s="68"/>
      <c r="S938" s="68"/>
      <c r="W938" s="1406"/>
      <c r="X938" s="1406"/>
      <c r="Y938" s="1406"/>
    </row>
    <row r="939" spans="1:25" s="43" customFormat="1">
      <c r="A939" s="320"/>
      <c r="B939" s="1356"/>
      <c r="F939" s="42"/>
      <c r="G939" s="42"/>
      <c r="H939" s="42"/>
      <c r="N939" s="68"/>
      <c r="O939" s="68"/>
      <c r="P939" s="68"/>
      <c r="Q939" s="68"/>
      <c r="R939" s="68"/>
      <c r="S939" s="68"/>
      <c r="W939" s="1406"/>
      <c r="X939" s="1406"/>
      <c r="Y939" s="1406"/>
    </row>
    <row r="940" spans="1:25" s="43" customFormat="1">
      <c r="A940" s="320"/>
      <c r="B940" s="1356"/>
      <c r="F940" s="42"/>
      <c r="G940" s="42"/>
      <c r="H940" s="42"/>
      <c r="N940" s="68"/>
      <c r="O940" s="68"/>
      <c r="P940" s="68"/>
      <c r="Q940" s="68"/>
      <c r="R940" s="68"/>
      <c r="S940" s="68"/>
      <c r="W940" s="1406"/>
      <c r="X940" s="1406"/>
      <c r="Y940" s="1406"/>
    </row>
    <row r="941" spans="1:25" s="43" customFormat="1">
      <c r="A941" s="320"/>
      <c r="B941" s="1356"/>
      <c r="F941" s="42"/>
      <c r="G941" s="42"/>
      <c r="H941" s="42"/>
      <c r="N941" s="68"/>
      <c r="O941" s="68"/>
      <c r="P941" s="68"/>
      <c r="Q941" s="68"/>
      <c r="R941" s="68"/>
      <c r="S941" s="68"/>
      <c r="W941" s="1406"/>
      <c r="X941" s="1406"/>
      <c r="Y941" s="1406"/>
    </row>
    <row r="942" spans="1:25" s="43" customFormat="1">
      <c r="A942" s="320"/>
      <c r="B942" s="1356"/>
      <c r="F942" s="42"/>
      <c r="G942" s="42"/>
      <c r="H942" s="42"/>
      <c r="N942" s="68"/>
      <c r="O942" s="68"/>
      <c r="P942" s="68"/>
      <c r="Q942" s="68"/>
      <c r="R942" s="68"/>
      <c r="S942" s="68"/>
      <c r="W942" s="1406"/>
      <c r="X942" s="1406"/>
      <c r="Y942" s="1406"/>
    </row>
    <row r="943" spans="1:25" s="43" customFormat="1">
      <c r="A943" s="320"/>
      <c r="B943" s="1356"/>
      <c r="F943" s="42"/>
      <c r="G943" s="42"/>
      <c r="H943" s="42"/>
      <c r="N943" s="68"/>
      <c r="O943" s="68"/>
      <c r="P943" s="68"/>
      <c r="Q943" s="68"/>
      <c r="R943" s="68"/>
      <c r="S943" s="68"/>
      <c r="W943" s="1406"/>
      <c r="X943" s="1406"/>
      <c r="Y943" s="1406"/>
    </row>
    <row r="944" spans="1:25" s="43" customFormat="1">
      <c r="A944" s="320"/>
      <c r="B944" s="1356"/>
      <c r="F944" s="42"/>
      <c r="G944" s="42"/>
      <c r="H944" s="42"/>
      <c r="N944" s="68"/>
      <c r="O944" s="68"/>
      <c r="P944" s="68"/>
      <c r="Q944" s="68"/>
      <c r="R944" s="68"/>
      <c r="S944" s="68"/>
      <c r="W944" s="1406"/>
      <c r="X944" s="1406"/>
      <c r="Y944" s="1406"/>
    </row>
    <row r="945" spans="1:25" s="43" customFormat="1">
      <c r="A945" s="320"/>
      <c r="B945" s="1356"/>
      <c r="F945" s="42"/>
      <c r="G945" s="42"/>
      <c r="H945" s="42"/>
      <c r="N945" s="68"/>
      <c r="O945" s="68"/>
      <c r="P945" s="68"/>
      <c r="Q945" s="68"/>
      <c r="R945" s="68"/>
      <c r="S945" s="68"/>
      <c r="W945" s="1406"/>
      <c r="X945" s="1406"/>
      <c r="Y945" s="1406"/>
    </row>
    <row r="946" spans="1:25" s="43" customFormat="1">
      <c r="A946" s="320"/>
      <c r="B946" s="1356"/>
      <c r="F946" s="42"/>
      <c r="G946" s="42"/>
      <c r="H946" s="42"/>
      <c r="N946" s="68"/>
      <c r="O946" s="68"/>
      <c r="P946" s="68"/>
      <c r="Q946" s="68"/>
      <c r="R946" s="68"/>
      <c r="S946" s="68"/>
      <c r="W946" s="1406"/>
      <c r="X946" s="1406"/>
      <c r="Y946" s="1406"/>
    </row>
    <row r="947" spans="1:25" s="43" customFormat="1">
      <c r="A947" s="320"/>
      <c r="B947" s="1356"/>
      <c r="F947" s="42"/>
      <c r="G947" s="42"/>
      <c r="H947" s="42"/>
      <c r="N947" s="68"/>
      <c r="O947" s="68"/>
      <c r="P947" s="68"/>
      <c r="Q947" s="68"/>
      <c r="R947" s="68"/>
      <c r="S947" s="68"/>
      <c r="W947" s="1406"/>
      <c r="X947" s="1406"/>
      <c r="Y947" s="1406"/>
    </row>
    <row r="948" spans="1:25" s="43" customFormat="1">
      <c r="A948" s="320"/>
      <c r="B948" s="1356"/>
      <c r="F948" s="42"/>
      <c r="G948" s="42"/>
      <c r="H948" s="42"/>
      <c r="N948" s="68"/>
      <c r="O948" s="68"/>
      <c r="P948" s="68"/>
      <c r="Q948" s="68"/>
      <c r="R948" s="68"/>
      <c r="S948" s="68"/>
      <c r="W948" s="1406"/>
      <c r="X948" s="1406"/>
      <c r="Y948" s="1406"/>
    </row>
    <row r="949" spans="1:25" s="43" customFormat="1">
      <c r="A949" s="320"/>
      <c r="B949" s="1356"/>
      <c r="F949" s="42"/>
      <c r="G949" s="42"/>
      <c r="H949" s="42"/>
      <c r="N949" s="68"/>
      <c r="O949" s="68"/>
      <c r="P949" s="68"/>
      <c r="Q949" s="68"/>
      <c r="R949" s="68"/>
      <c r="S949" s="68"/>
      <c r="W949" s="1406"/>
      <c r="X949" s="1406"/>
      <c r="Y949" s="1406"/>
    </row>
    <row r="950" spans="1:25" s="43" customFormat="1">
      <c r="A950" s="320"/>
      <c r="B950" s="1356"/>
      <c r="F950" s="42"/>
      <c r="G950" s="42"/>
      <c r="H950" s="42"/>
      <c r="N950" s="68"/>
      <c r="O950" s="68"/>
      <c r="P950" s="68"/>
      <c r="Q950" s="68"/>
      <c r="R950" s="68"/>
      <c r="S950" s="68"/>
      <c r="W950" s="1406"/>
      <c r="X950" s="1406"/>
      <c r="Y950" s="1406"/>
    </row>
    <row r="951" spans="1:25" s="43" customFormat="1">
      <c r="A951" s="320"/>
      <c r="B951" s="1356"/>
      <c r="F951" s="42"/>
      <c r="G951" s="42"/>
      <c r="H951" s="42"/>
      <c r="N951" s="68"/>
      <c r="O951" s="68"/>
      <c r="P951" s="68"/>
      <c r="Q951" s="68"/>
      <c r="R951" s="68"/>
      <c r="S951" s="68"/>
      <c r="W951" s="1406"/>
      <c r="X951" s="1406"/>
      <c r="Y951" s="1406"/>
    </row>
    <row r="952" spans="1:25" s="43" customFormat="1">
      <c r="A952" s="320"/>
      <c r="B952" s="1356"/>
      <c r="F952" s="42"/>
      <c r="G952" s="42"/>
      <c r="H952" s="42"/>
      <c r="N952" s="68"/>
      <c r="O952" s="68"/>
      <c r="P952" s="68"/>
      <c r="Q952" s="68"/>
      <c r="R952" s="68"/>
      <c r="S952" s="68"/>
      <c r="W952" s="1406"/>
      <c r="X952" s="1406"/>
      <c r="Y952" s="1406"/>
    </row>
    <row r="953" spans="1:25" s="43" customFormat="1">
      <c r="A953" s="320"/>
      <c r="B953" s="1356"/>
      <c r="F953" s="42"/>
      <c r="G953" s="42"/>
      <c r="H953" s="42"/>
      <c r="N953" s="68"/>
      <c r="O953" s="68"/>
      <c r="P953" s="68"/>
      <c r="Q953" s="68"/>
      <c r="R953" s="68"/>
      <c r="S953" s="68"/>
      <c r="W953" s="1406"/>
      <c r="X953" s="1406"/>
      <c r="Y953" s="1406"/>
    </row>
    <row r="954" spans="1:25" s="43" customFormat="1">
      <c r="A954" s="320"/>
      <c r="B954" s="1356"/>
      <c r="F954" s="42"/>
      <c r="G954" s="42"/>
      <c r="H954" s="42"/>
      <c r="N954" s="68"/>
      <c r="O954" s="68"/>
      <c r="P954" s="68"/>
      <c r="Q954" s="68"/>
      <c r="R954" s="68"/>
      <c r="S954" s="68"/>
      <c r="W954" s="1406"/>
      <c r="X954" s="1406"/>
      <c r="Y954" s="1406"/>
    </row>
    <row r="955" spans="1:25" s="43" customFormat="1">
      <c r="A955" s="320"/>
      <c r="B955" s="1356"/>
      <c r="F955" s="42"/>
      <c r="G955" s="42"/>
      <c r="H955" s="42"/>
      <c r="N955" s="68"/>
      <c r="O955" s="68"/>
      <c r="P955" s="68"/>
      <c r="Q955" s="68"/>
      <c r="R955" s="68"/>
      <c r="S955" s="68"/>
      <c r="W955" s="1406"/>
      <c r="X955" s="1406"/>
      <c r="Y955" s="1406"/>
    </row>
    <row r="956" spans="1:25" s="43" customFormat="1">
      <c r="A956" s="320"/>
      <c r="B956" s="1356"/>
      <c r="F956" s="42"/>
      <c r="G956" s="42"/>
      <c r="H956" s="42"/>
      <c r="N956" s="68"/>
      <c r="O956" s="68"/>
      <c r="P956" s="68"/>
      <c r="Q956" s="68"/>
      <c r="R956" s="68"/>
      <c r="S956" s="68"/>
      <c r="W956" s="1406"/>
      <c r="X956" s="1406"/>
      <c r="Y956" s="1406"/>
    </row>
    <row r="957" spans="1:25" s="43" customFormat="1">
      <c r="A957" s="320"/>
      <c r="B957" s="1356"/>
      <c r="F957" s="42"/>
      <c r="G957" s="42"/>
      <c r="H957" s="42"/>
      <c r="N957" s="68"/>
      <c r="O957" s="68"/>
      <c r="P957" s="68"/>
      <c r="Q957" s="68"/>
      <c r="R957" s="68"/>
      <c r="S957" s="68"/>
      <c r="W957" s="1406"/>
      <c r="X957" s="1406"/>
      <c r="Y957" s="1406"/>
    </row>
    <row r="958" spans="1:25" s="43" customFormat="1">
      <c r="A958" s="320"/>
      <c r="B958" s="1356"/>
      <c r="F958" s="42"/>
      <c r="G958" s="42"/>
      <c r="H958" s="42"/>
      <c r="N958" s="68"/>
      <c r="O958" s="68"/>
      <c r="P958" s="68"/>
      <c r="Q958" s="68"/>
      <c r="R958" s="68"/>
      <c r="S958" s="68"/>
      <c r="W958" s="1406"/>
      <c r="X958" s="1406"/>
      <c r="Y958" s="1406"/>
    </row>
    <row r="959" spans="1:25" s="43" customFormat="1">
      <c r="A959" s="320"/>
      <c r="B959" s="1356"/>
      <c r="F959" s="42"/>
      <c r="G959" s="42"/>
      <c r="H959" s="42"/>
      <c r="N959" s="68"/>
      <c r="O959" s="68"/>
      <c r="P959" s="68"/>
      <c r="Q959" s="68"/>
      <c r="R959" s="68"/>
      <c r="S959" s="68"/>
      <c r="W959" s="1406"/>
      <c r="X959" s="1406"/>
      <c r="Y959" s="1406"/>
    </row>
    <row r="960" spans="1:25" s="43" customFormat="1">
      <c r="A960" s="320"/>
      <c r="B960" s="1356"/>
      <c r="F960" s="42"/>
      <c r="G960" s="42"/>
      <c r="H960" s="42"/>
      <c r="N960" s="68"/>
      <c r="O960" s="68"/>
      <c r="P960" s="68"/>
      <c r="Q960" s="68"/>
      <c r="R960" s="68"/>
      <c r="S960" s="68"/>
      <c r="W960" s="1406"/>
      <c r="X960" s="1406"/>
      <c r="Y960" s="1406"/>
    </row>
    <row r="961" spans="1:25" s="43" customFormat="1">
      <c r="A961" s="320"/>
      <c r="B961" s="1356"/>
      <c r="F961" s="42"/>
      <c r="G961" s="42"/>
      <c r="H961" s="42"/>
      <c r="N961" s="68"/>
      <c r="O961" s="68"/>
      <c r="P961" s="68"/>
      <c r="Q961" s="68"/>
      <c r="R961" s="68"/>
      <c r="S961" s="68"/>
      <c r="W961" s="1406"/>
      <c r="X961" s="1406"/>
      <c r="Y961" s="1406"/>
    </row>
    <row r="962" spans="1:25" s="43" customFormat="1">
      <c r="A962" s="320"/>
      <c r="B962" s="1356"/>
      <c r="F962" s="42"/>
      <c r="G962" s="42"/>
      <c r="H962" s="42"/>
      <c r="N962" s="68"/>
      <c r="O962" s="68"/>
      <c r="P962" s="68"/>
      <c r="Q962" s="68"/>
      <c r="R962" s="68"/>
      <c r="S962" s="68"/>
      <c r="W962" s="1406"/>
      <c r="X962" s="1406"/>
      <c r="Y962" s="1406"/>
    </row>
    <row r="963" spans="1:25" s="43" customFormat="1">
      <c r="A963" s="320"/>
      <c r="B963" s="1356"/>
      <c r="F963" s="42"/>
      <c r="G963" s="42"/>
      <c r="H963" s="42"/>
      <c r="N963" s="68"/>
      <c r="O963" s="68"/>
      <c r="P963" s="68"/>
      <c r="Q963" s="68"/>
      <c r="R963" s="68"/>
      <c r="S963" s="68"/>
      <c r="W963" s="1406"/>
      <c r="X963" s="1406"/>
      <c r="Y963" s="1406"/>
    </row>
    <row r="964" spans="1:25" s="43" customFormat="1">
      <c r="A964" s="320"/>
      <c r="B964" s="1356"/>
      <c r="F964" s="42"/>
      <c r="G964" s="42"/>
      <c r="H964" s="42"/>
      <c r="N964" s="68"/>
      <c r="O964" s="68"/>
      <c r="P964" s="68"/>
      <c r="Q964" s="68"/>
      <c r="R964" s="68"/>
      <c r="S964" s="68"/>
      <c r="W964" s="1406"/>
      <c r="X964" s="1406"/>
      <c r="Y964" s="1406"/>
    </row>
    <row r="965" spans="1:25" s="43" customFormat="1">
      <c r="A965" s="320"/>
      <c r="B965" s="1356"/>
      <c r="F965" s="42"/>
      <c r="G965" s="42"/>
      <c r="H965" s="42"/>
      <c r="N965" s="68"/>
      <c r="O965" s="68"/>
      <c r="P965" s="68"/>
      <c r="Q965" s="68"/>
      <c r="R965" s="68"/>
      <c r="S965" s="68"/>
      <c r="W965" s="1406"/>
      <c r="X965" s="1406"/>
      <c r="Y965" s="1406"/>
    </row>
    <row r="966" spans="1:25" s="43" customFormat="1">
      <c r="A966" s="320"/>
      <c r="B966" s="1356"/>
      <c r="F966" s="42"/>
      <c r="G966" s="42"/>
      <c r="H966" s="42"/>
      <c r="N966" s="68"/>
      <c r="O966" s="68"/>
      <c r="P966" s="68"/>
      <c r="Q966" s="68"/>
      <c r="R966" s="68"/>
      <c r="S966" s="68"/>
      <c r="W966" s="1406"/>
      <c r="X966" s="1406"/>
      <c r="Y966" s="1406"/>
    </row>
    <row r="967" spans="1:25" s="43" customFormat="1">
      <c r="A967" s="320"/>
      <c r="B967" s="1356"/>
      <c r="F967" s="42"/>
      <c r="G967" s="42"/>
      <c r="H967" s="42"/>
      <c r="N967" s="68"/>
      <c r="O967" s="68"/>
      <c r="P967" s="68"/>
      <c r="Q967" s="68"/>
      <c r="R967" s="68"/>
      <c r="S967" s="68"/>
      <c r="W967" s="1406"/>
      <c r="X967" s="1406"/>
      <c r="Y967" s="1406"/>
    </row>
    <row r="968" spans="1:25" s="43" customFormat="1">
      <c r="A968" s="320"/>
      <c r="B968" s="1356"/>
      <c r="F968" s="42"/>
      <c r="G968" s="42"/>
      <c r="H968" s="42"/>
      <c r="N968" s="68"/>
      <c r="O968" s="68"/>
      <c r="P968" s="68"/>
      <c r="Q968" s="68"/>
      <c r="R968" s="68"/>
      <c r="S968" s="68"/>
      <c r="W968" s="1406"/>
      <c r="X968" s="1406"/>
      <c r="Y968" s="1406"/>
    </row>
    <row r="969" spans="1:25" s="43" customFormat="1">
      <c r="A969" s="320"/>
      <c r="B969" s="1356"/>
      <c r="F969" s="42"/>
      <c r="G969" s="42"/>
      <c r="H969" s="42"/>
      <c r="N969" s="68"/>
      <c r="O969" s="68"/>
      <c r="P969" s="68"/>
      <c r="Q969" s="68"/>
      <c r="R969" s="68"/>
      <c r="S969" s="68"/>
      <c r="W969" s="1406"/>
      <c r="X969" s="1406"/>
      <c r="Y969" s="1406"/>
    </row>
    <row r="970" spans="1:25" s="43" customFormat="1">
      <c r="A970" s="320"/>
      <c r="B970" s="1356"/>
      <c r="F970" s="42"/>
      <c r="G970" s="42"/>
      <c r="H970" s="42"/>
      <c r="N970" s="68"/>
      <c r="O970" s="68"/>
      <c r="P970" s="68"/>
      <c r="Q970" s="68"/>
      <c r="R970" s="68"/>
      <c r="S970" s="68"/>
      <c r="W970" s="1406"/>
      <c r="X970" s="1406"/>
      <c r="Y970" s="1406"/>
    </row>
    <row r="971" spans="1:25" s="43" customFormat="1">
      <c r="A971" s="320"/>
      <c r="B971" s="1356"/>
      <c r="F971" s="42"/>
      <c r="G971" s="42"/>
      <c r="H971" s="42"/>
      <c r="N971" s="68"/>
      <c r="O971" s="68"/>
      <c r="P971" s="68"/>
      <c r="Q971" s="68"/>
      <c r="R971" s="68"/>
      <c r="S971" s="68"/>
      <c r="W971" s="1406"/>
      <c r="X971" s="1406"/>
      <c r="Y971" s="1406"/>
    </row>
    <row r="972" spans="1:25" s="43" customFormat="1">
      <c r="A972" s="320"/>
      <c r="B972" s="1356"/>
      <c r="F972" s="42"/>
      <c r="G972" s="42"/>
      <c r="H972" s="42"/>
      <c r="N972" s="68"/>
      <c r="O972" s="68"/>
      <c r="P972" s="68"/>
      <c r="Q972" s="68"/>
      <c r="R972" s="68"/>
      <c r="S972" s="68"/>
      <c r="W972" s="1406"/>
      <c r="X972" s="1406"/>
      <c r="Y972" s="1406"/>
    </row>
    <row r="973" spans="1:25" s="43" customFormat="1">
      <c r="A973" s="320"/>
      <c r="B973" s="1356"/>
      <c r="F973" s="42"/>
      <c r="G973" s="42"/>
      <c r="H973" s="42"/>
      <c r="N973" s="68"/>
      <c r="O973" s="68"/>
      <c r="P973" s="68"/>
      <c r="Q973" s="68"/>
      <c r="R973" s="68"/>
      <c r="S973" s="68"/>
      <c r="W973" s="1406"/>
      <c r="X973" s="1406"/>
      <c r="Y973" s="1406"/>
    </row>
    <row r="974" spans="1:25" s="43" customFormat="1">
      <c r="A974" s="320"/>
      <c r="B974" s="1356"/>
      <c r="F974" s="42"/>
      <c r="G974" s="42"/>
      <c r="H974" s="42"/>
      <c r="N974" s="68"/>
      <c r="O974" s="68"/>
      <c r="P974" s="68"/>
      <c r="Q974" s="68"/>
      <c r="R974" s="68"/>
      <c r="S974" s="68"/>
      <c r="W974" s="1406"/>
      <c r="X974" s="1406"/>
      <c r="Y974" s="1406"/>
    </row>
    <row r="975" spans="1:25" s="43" customFormat="1">
      <c r="A975" s="320"/>
      <c r="B975" s="1356"/>
      <c r="F975" s="42"/>
      <c r="G975" s="42"/>
      <c r="H975" s="42"/>
      <c r="N975" s="68"/>
      <c r="O975" s="68"/>
      <c r="P975" s="68"/>
      <c r="Q975" s="68"/>
      <c r="R975" s="68"/>
      <c r="S975" s="68"/>
      <c r="W975" s="1406"/>
      <c r="X975" s="1406"/>
      <c r="Y975" s="1406"/>
    </row>
    <row r="976" spans="1:25" s="43" customFormat="1">
      <c r="A976" s="320"/>
      <c r="B976" s="1356"/>
      <c r="F976" s="42"/>
      <c r="G976" s="42"/>
      <c r="H976" s="42"/>
      <c r="N976" s="68"/>
      <c r="O976" s="68"/>
      <c r="P976" s="68"/>
      <c r="Q976" s="68"/>
      <c r="R976" s="68"/>
      <c r="S976" s="68"/>
      <c r="W976" s="1406"/>
      <c r="X976" s="1406"/>
      <c r="Y976" s="1406"/>
    </row>
    <row r="977" spans="1:25" s="43" customFormat="1">
      <c r="A977" s="320"/>
      <c r="B977" s="1356"/>
      <c r="F977" s="42"/>
      <c r="G977" s="42"/>
      <c r="H977" s="42"/>
      <c r="N977" s="68"/>
      <c r="O977" s="68"/>
      <c r="P977" s="68"/>
      <c r="Q977" s="68"/>
      <c r="R977" s="68"/>
      <c r="S977" s="68"/>
      <c r="W977" s="1406"/>
      <c r="X977" s="1406"/>
      <c r="Y977" s="1406"/>
    </row>
    <row r="978" spans="1:25" s="43" customFormat="1">
      <c r="A978" s="320"/>
      <c r="B978" s="1356"/>
      <c r="F978" s="42"/>
      <c r="G978" s="42"/>
      <c r="H978" s="42"/>
      <c r="N978" s="68"/>
      <c r="O978" s="68"/>
      <c r="P978" s="68"/>
      <c r="Q978" s="68"/>
      <c r="R978" s="68"/>
      <c r="S978" s="68"/>
      <c r="W978" s="1406"/>
      <c r="X978" s="1406"/>
      <c r="Y978" s="1406"/>
    </row>
    <row r="979" spans="1:25" s="43" customFormat="1">
      <c r="A979" s="320"/>
      <c r="B979" s="1356"/>
      <c r="F979" s="42"/>
      <c r="G979" s="42"/>
      <c r="H979" s="42"/>
      <c r="N979" s="68"/>
      <c r="O979" s="68"/>
      <c r="P979" s="68"/>
      <c r="Q979" s="68"/>
      <c r="R979" s="68"/>
      <c r="S979" s="68"/>
      <c r="W979" s="1406"/>
      <c r="X979" s="1406"/>
      <c r="Y979" s="1406"/>
    </row>
    <row r="980" spans="1:25" s="43" customFormat="1">
      <c r="A980" s="320"/>
      <c r="B980" s="1356"/>
      <c r="F980" s="42"/>
      <c r="G980" s="42"/>
      <c r="H980" s="42"/>
      <c r="N980" s="68"/>
      <c r="O980" s="68"/>
      <c r="P980" s="68"/>
      <c r="Q980" s="68"/>
      <c r="R980" s="68"/>
      <c r="S980" s="68"/>
      <c r="W980" s="1406"/>
      <c r="X980" s="1406"/>
      <c r="Y980" s="1406"/>
    </row>
    <row r="981" spans="1:25" s="43" customFormat="1">
      <c r="A981" s="320"/>
      <c r="B981" s="1356"/>
      <c r="F981" s="42"/>
      <c r="G981" s="42"/>
      <c r="H981" s="42"/>
      <c r="N981" s="68"/>
      <c r="O981" s="68"/>
      <c r="P981" s="68"/>
      <c r="Q981" s="68"/>
      <c r="R981" s="68"/>
      <c r="S981" s="68"/>
      <c r="W981" s="1406"/>
      <c r="X981" s="1406"/>
      <c r="Y981" s="1406"/>
    </row>
    <row r="982" spans="1:25" s="43" customFormat="1">
      <c r="A982" s="320"/>
      <c r="B982" s="1356"/>
      <c r="F982" s="42"/>
      <c r="G982" s="42"/>
      <c r="H982" s="42"/>
      <c r="N982" s="68"/>
      <c r="O982" s="68"/>
      <c r="P982" s="68"/>
      <c r="Q982" s="68"/>
      <c r="R982" s="68"/>
      <c r="S982" s="68"/>
      <c r="W982" s="1406"/>
      <c r="X982" s="1406"/>
      <c r="Y982" s="1406"/>
    </row>
    <row r="983" spans="1:25" s="43" customFormat="1">
      <c r="A983" s="320"/>
      <c r="B983" s="1356"/>
      <c r="F983" s="42"/>
      <c r="G983" s="42"/>
      <c r="H983" s="42"/>
      <c r="N983" s="68"/>
      <c r="O983" s="68"/>
      <c r="P983" s="68"/>
      <c r="Q983" s="68"/>
      <c r="R983" s="68"/>
      <c r="S983" s="68"/>
      <c r="W983" s="1406"/>
      <c r="X983" s="1406"/>
      <c r="Y983" s="1406"/>
    </row>
    <row r="984" spans="1:25" s="43" customFormat="1">
      <c r="A984" s="320"/>
      <c r="B984" s="1356"/>
      <c r="F984" s="42"/>
      <c r="G984" s="42"/>
      <c r="H984" s="42"/>
      <c r="N984" s="68"/>
      <c r="O984" s="68"/>
      <c r="P984" s="68"/>
      <c r="Q984" s="68"/>
      <c r="R984" s="68"/>
      <c r="S984" s="68"/>
      <c r="W984" s="1406"/>
      <c r="X984" s="1406"/>
      <c r="Y984" s="1406"/>
    </row>
    <row r="985" spans="1:25" s="43" customFormat="1">
      <c r="A985" s="320"/>
      <c r="B985" s="1356"/>
      <c r="F985" s="42"/>
      <c r="G985" s="42"/>
      <c r="H985" s="42"/>
      <c r="N985" s="68"/>
      <c r="O985" s="68"/>
      <c r="P985" s="68"/>
      <c r="Q985" s="68"/>
      <c r="R985" s="68"/>
      <c r="S985" s="68"/>
      <c r="W985" s="1406"/>
      <c r="X985" s="1406"/>
      <c r="Y985" s="1406"/>
    </row>
    <row r="986" spans="1:25" s="43" customFormat="1">
      <c r="A986" s="320"/>
      <c r="B986" s="1356"/>
      <c r="F986" s="42"/>
      <c r="G986" s="42"/>
      <c r="H986" s="42"/>
      <c r="N986" s="68"/>
      <c r="O986" s="68"/>
      <c r="P986" s="68"/>
      <c r="Q986" s="68"/>
      <c r="R986" s="68"/>
      <c r="S986" s="68"/>
      <c r="W986" s="1406"/>
      <c r="X986" s="1406"/>
      <c r="Y986" s="1406"/>
    </row>
    <row r="987" spans="1:25" s="43" customFormat="1">
      <c r="A987" s="320"/>
      <c r="B987" s="1356"/>
      <c r="F987" s="42"/>
      <c r="G987" s="42"/>
      <c r="H987" s="42"/>
      <c r="N987" s="68"/>
      <c r="O987" s="68"/>
      <c r="P987" s="68"/>
      <c r="Q987" s="68"/>
      <c r="R987" s="68"/>
      <c r="S987" s="68"/>
      <c r="W987" s="1406"/>
      <c r="X987" s="1406"/>
      <c r="Y987" s="1406"/>
    </row>
    <row r="988" spans="1:25" s="43" customFormat="1">
      <c r="A988" s="320"/>
      <c r="B988" s="1356"/>
      <c r="F988" s="42"/>
      <c r="G988" s="42"/>
      <c r="H988" s="42"/>
      <c r="N988" s="68"/>
      <c r="O988" s="68"/>
      <c r="P988" s="68"/>
      <c r="Q988" s="68"/>
      <c r="R988" s="68"/>
      <c r="S988" s="68"/>
      <c r="W988" s="1406"/>
      <c r="X988" s="1406"/>
      <c r="Y988" s="1406"/>
    </row>
    <row r="989" spans="1:25" s="43" customFormat="1">
      <c r="A989" s="320"/>
      <c r="B989" s="1356"/>
      <c r="F989" s="42"/>
      <c r="G989" s="42"/>
      <c r="H989" s="42"/>
      <c r="N989" s="68"/>
      <c r="O989" s="68"/>
      <c r="P989" s="68"/>
      <c r="Q989" s="68"/>
      <c r="R989" s="68"/>
      <c r="S989" s="68"/>
      <c r="W989" s="1406"/>
      <c r="X989" s="1406"/>
      <c r="Y989" s="1406"/>
    </row>
    <row r="990" spans="1:25" s="43" customFormat="1">
      <c r="A990" s="320"/>
      <c r="B990" s="1356"/>
      <c r="F990" s="42"/>
      <c r="G990" s="42"/>
      <c r="H990" s="42"/>
      <c r="N990" s="68"/>
      <c r="O990" s="68"/>
      <c r="P990" s="68"/>
      <c r="Q990" s="68"/>
      <c r="R990" s="68"/>
      <c r="S990" s="68"/>
      <c r="W990" s="1406"/>
      <c r="X990" s="1406"/>
      <c r="Y990" s="1406"/>
    </row>
    <row r="991" spans="1:25" s="43" customFormat="1">
      <c r="A991" s="320"/>
      <c r="B991" s="1356"/>
      <c r="F991" s="42"/>
      <c r="G991" s="42"/>
      <c r="H991" s="42"/>
      <c r="N991" s="68"/>
      <c r="O991" s="68"/>
      <c r="P991" s="68"/>
      <c r="Q991" s="68"/>
      <c r="R991" s="68"/>
      <c r="S991" s="68"/>
      <c r="W991" s="1406"/>
      <c r="X991" s="1406"/>
      <c r="Y991" s="1406"/>
    </row>
    <row r="992" spans="1:25" s="43" customFormat="1">
      <c r="A992" s="320"/>
      <c r="B992" s="1356"/>
      <c r="F992" s="42"/>
      <c r="G992" s="42"/>
      <c r="H992" s="42"/>
      <c r="N992" s="68"/>
      <c r="O992" s="68"/>
      <c r="P992" s="68"/>
      <c r="Q992" s="68"/>
      <c r="R992" s="68"/>
      <c r="S992" s="68"/>
      <c r="W992" s="1406"/>
      <c r="X992" s="1406"/>
      <c r="Y992" s="1406"/>
    </row>
    <row r="993" spans="1:25" s="43" customFormat="1">
      <c r="A993" s="320"/>
      <c r="B993" s="1356"/>
      <c r="F993" s="42"/>
      <c r="G993" s="42"/>
      <c r="H993" s="42"/>
      <c r="N993" s="68"/>
      <c r="O993" s="68"/>
      <c r="P993" s="68"/>
      <c r="Q993" s="68"/>
      <c r="R993" s="68"/>
      <c r="S993" s="68"/>
      <c r="W993" s="1406"/>
      <c r="X993" s="1406"/>
      <c r="Y993" s="1406"/>
    </row>
    <row r="994" spans="1:25" s="43" customFormat="1">
      <c r="A994" s="320"/>
      <c r="B994" s="1356"/>
      <c r="F994" s="42"/>
      <c r="G994" s="42"/>
      <c r="H994" s="42"/>
      <c r="N994" s="68"/>
      <c r="O994" s="68"/>
      <c r="P994" s="68"/>
      <c r="Q994" s="68"/>
      <c r="R994" s="68"/>
      <c r="S994" s="68"/>
      <c r="W994" s="1406"/>
      <c r="X994" s="1406"/>
      <c r="Y994" s="1406"/>
    </row>
    <row r="995" spans="1:25" s="43" customFormat="1">
      <c r="A995" s="320"/>
      <c r="B995" s="1356"/>
      <c r="F995" s="42"/>
      <c r="G995" s="42"/>
      <c r="H995" s="42"/>
      <c r="N995" s="68"/>
      <c r="O995" s="68"/>
      <c r="P995" s="68"/>
      <c r="Q995" s="68"/>
      <c r="R995" s="68"/>
      <c r="S995" s="68"/>
      <c r="W995" s="1406"/>
      <c r="X995" s="1406"/>
      <c r="Y995" s="1406"/>
    </row>
    <row r="996" spans="1:25" s="43" customFormat="1">
      <c r="A996" s="320"/>
      <c r="B996" s="1356"/>
      <c r="F996" s="42"/>
      <c r="G996" s="42"/>
      <c r="H996" s="42"/>
      <c r="N996" s="68"/>
      <c r="O996" s="68"/>
      <c r="P996" s="68"/>
      <c r="Q996" s="68"/>
      <c r="R996" s="68"/>
      <c r="S996" s="68"/>
      <c r="W996" s="1406"/>
      <c r="X996" s="1406"/>
      <c r="Y996" s="1406"/>
    </row>
    <row r="997" spans="1:25" s="43" customFormat="1">
      <c r="A997" s="320"/>
      <c r="B997" s="1356"/>
      <c r="F997" s="42"/>
      <c r="G997" s="42"/>
      <c r="H997" s="42"/>
      <c r="N997" s="68"/>
      <c r="O997" s="68"/>
      <c r="P997" s="68"/>
      <c r="Q997" s="68"/>
      <c r="R997" s="68"/>
      <c r="S997" s="68"/>
      <c r="W997" s="1406"/>
      <c r="X997" s="1406"/>
      <c r="Y997" s="1406"/>
    </row>
    <row r="998" spans="1:25" s="43" customFormat="1">
      <c r="A998" s="320"/>
      <c r="B998" s="1356"/>
      <c r="F998" s="42"/>
      <c r="G998" s="42"/>
      <c r="H998" s="42"/>
      <c r="N998" s="68"/>
      <c r="O998" s="68"/>
      <c r="P998" s="68"/>
      <c r="Q998" s="68"/>
      <c r="R998" s="68"/>
      <c r="S998" s="68"/>
      <c r="W998" s="1406"/>
      <c r="X998" s="1406"/>
      <c r="Y998" s="1406"/>
    </row>
    <row r="999" spans="1:25" s="43" customFormat="1">
      <c r="A999" s="320"/>
      <c r="B999" s="1356"/>
      <c r="F999" s="42"/>
      <c r="G999" s="42"/>
      <c r="H999" s="42"/>
      <c r="N999" s="68"/>
      <c r="O999" s="68"/>
      <c r="P999" s="68"/>
      <c r="Q999" s="68"/>
      <c r="R999" s="68"/>
      <c r="S999" s="68"/>
      <c r="W999" s="1406"/>
      <c r="X999" s="1406"/>
      <c r="Y999" s="1406"/>
    </row>
    <row r="1000" spans="1:25" s="43" customFormat="1">
      <c r="A1000" s="320"/>
      <c r="B1000" s="1356"/>
      <c r="F1000" s="42"/>
      <c r="G1000" s="42"/>
      <c r="H1000" s="42"/>
      <c r="N1000" s="68"/>
      <c r="O1000" s="68"/>
      <c r="P1000" s="68"/>
      <c r="Q1000" s="68"/>
      <c r="R1000" s="68"/>
      <c r="S1000" s="68"/>
      <c r="W1000" s="1406"/>
      <c r="X1000" s="1406"/>
      <c r="Y1000" s="1406"/>
    </row>
    <row r="1001" spans="1:25" s="43" customFormat="1">
      <c r="A1001" s="320"/>
      <c r="B1001" s="1356"/>
      <c r="F1001" s="42"/>
      <c r="G1001" s="42"/>
      <c r="H1001" s="42"/>
      <c r="N1001" s="68"/>
      <c r="O1001" s="68"/>
      <c r="P1001" s="68"/>
      <c r="Q1001" s="68"/>
      <c r="R1001" s="68"/>
      <c r="S1001" s="68"/>
      <c r="W1001" s="1406"/>
      <c r="X1001" s="1406"/>
      <c r="Y1001" s="1406"/>
    </row>
    <row r="1002" spans="1:25" s="43" customFormat="1">
      <c r="A1002" s="320"/>
      <c r="B1002" s="1356"/>
      <c r="F1002" s="42"/>
      <c r="G1002" s="42"/>
      <c r="H1002" s="42"/>
      <c r="N1002" s="68"/>
      <c r="O1002" s="68"/>
      <c r="P1002" s="68"/>
      <c r="Q1002" s="68"/>
      <c r="R1002" s="68"/>
      <c r="S1002" s="68"/>
      <c r="W1002" s="1406"/>
      <c r="X1002" s="1406"/>
      <c r="Y1002" s="1406"/>
    </row>
    <row r="1003" spans="1:25" s="43" customFormat="1">
      <c r="A1003" s="320"/>
      <c r="B1003" s="1356"/>
      <c r="F1003" s="42"/>
      <c r="G1003" s="42"/>
      <c r="H1003" s="42"/>
      <c r="N1003" s="68"/>
      <c r="O1003" s="68"/>
      <c r="P1003" s="68"/>
      <c r="Q1003" s="68"/>
      <c r="R1003" s="68"/>
      <c r="S1003" s="68"/>
      <c r="W1003" s="1406"/>
      <c r="X1003" s="1406"/>
      <c r="Y1003" s="1406"/>
    </row>
    <row r="1004" spans="1:25" s="43" customFormat="1">
      <c r="A1004" s="320"/>
      <c r="B1004" s="1356"/>
      <c r="F1004" s="42"/>
      <c r="G1004" s="42"/>
      <c r="H1004" s="42"/>
      <c r="N1004" s="68"/>
      <c r="O1004" s="68"/>
      <c r="P1004" s="68"/>
      <c r="Q1004" s="68"/>
      <c r="R1004" s="68"/>
      <c r="S1004" s="68"/>
      <c r="W1004" s="1406"/>
      <c r="X1004" s="1406"/>
      <c r="Y1004" s="1406"/>
    </row>
    <row r="1005" spans="1:25" s="43" customFormat="1">
      <c r="A1005" s="320"/>
      <c r="B1005" s="1356"/>
      <c r="F1005" s="42"/>
      <c r="G1005" s="42"/>
      <c r="H1005" s="42"/>
      <c r="N1005" s="68"/>
      <c r="O1005" s="68"/>
      <c r="P1005" s="68"/>
      <c r="Q1005" s="68"/>
      <c r="R1005" s="68"/>
      <c r="S1005" s="68"/>
      <c r="W1005" s="1406"/>
      <c r="X1005" s="1406"/>
      <c r="Y1005" s="1406"/>
    </row>
    <row r="1006" spans="1:25" s="43" customFormat="1">
      <c r="A1006" s="320"/>
      <c r="B1006" s="1356"/>
      <c r="F1006" s="42"/>
      <c r="G1006" s="42"/>
      <c r="H1006" s="42"/>
      <c r="N1006" s="68"/>
      <c r="O1006" s="68"/>
      <c r="P1006" s="68"/>
      <c r="Q1006" s="68"/>
      <c r="R1006" s="68"/>
      <c r="S1006" s="68"/>
      <c r="W1006" s="1406"/>
      <c r="X1006" s="1406"/>
      <c r="Y1006" s="1406"/>
    </row>
    <row r="1007" spans="1:25" s="43" customFormat="1">
      <c r="A1007" s="320"/>
      <c r="B1007" s="1356"/>
      <c r="F1007" s="42"/>
      <c r="G1007" s="42"/>
      <c r="H1007" s="42"/>
      <c r="N1007" s="68"/>
      <c r="O1007" s="68"/>
      <c r="P1007" s="68"/>
      <c r="Q1007" s="68"/>
      <c r="R1007" s="68"/>
      <c r="S1007" s="68"/>
      <c r="W1007" s="1406"/>
      <c r="X1007" s="1406"/>
      <c r="Y1007" s="1406"/>
    </row>
    <row r="1008" spans="1:25" s="43" customFormat="1">
      <c r="A1008" s="320"/>
      <c r="B1008" s="1356"/>
      <c r="F1008" s="42"/>
      <c r="G1008" s="42"/>
      <c r="H1008" s="42"/>
      <c r="N1008" s="68"/>
      <c r="O1008" s="68"/>
      <c r="P1008" s="68"/>
      <c r="Q1008" s="68"/>
      <c r="R1008" s="68"/>
      <c r="S1008" s="68"/>
      <c r="W1008" s="1406"/>
      <c r="X1008" s="1406"/>
      <c r="Y1008" s="1406"/>
    </row>
    <row r="1009" spans="1:25" s="43" customFormat="1">
      <c r="A1009" s="320"/>
      <c r="B1009" s="1356"/>
      <c r="F1009" s="42"/>
      <c r="G1009" s="42"/>
      <c r="H1009" s="42"/>
      <c r="N1009" s="68"/>
      <c r="O1009" s="68"/>
      <c r="P1009" s="68"/>
      <c r="Q1009" s="68"/>
      <c r="R1009" s="68"/>
      <c r="S1009" s="68"/>
      <c r="W1009" s="1406"/>
      <c r="X1009" s="1406"/>
      <c r="Y1009" s="1406"/>
    </row>
    <row r="1010" spans="1:25" s="43" customFormat="1">
      <c r="A1010" s="320"/>
      <c r="B1010" s="1356"/>
      <c r="F1010" s="42"/>
      <c r="G1010" s="42"/>
      <c r="H1010" s="42"/>
      <c r="N1010" s="68"/>
      <c r="O1010" s="68"/>
      <c r="P1010" s="68"/>
      <c r="Q1010" s="68"/>
      <c r="R1010" s="68"/>
      <c r="S1010" s="68"/>
      <c r="W1010" s="1406"/>
      <c r="X1010" s="1406"/>
      <c r="Y1010" s="1406"/>
    </row>
    <row r="1011" spans="1:25" s="43" customFormat="1">
      <c r="A1011" s="320"/>
      <c r="B1011" s="1356"/>
      <c r="F1011" s="42"/>
      <c r="G1011" s="42"/>
      <c r="H1011" s="42"/>
      <c r="N1011" s="68"/>
      <c r="O1011" s="68"/>
      <c r="P1011" s="68"/>
      <c r="Q1011" s="68"/>
      <c r="R1011" s="68"/>
      <c r="S1011" s="68"/>
      <c r="W1011" s="1406"/>
      <c r="X1011" s="1406"/>
      <c r="Y1011" s="1406"/>
    </row>
    <row r="1012" spans="1:25" s="43" customFormat="1">
      <c r="A1012" s="320"/>
      <c r="B1012" s="1356"/>
      <c r="F1012" s="42"/>
      <c r="G1012" s="42"/>
      <c r="H1012" s="42"/>
      <c r="N1012" s="68"/>
      <c r="O1012" s="68"/>
      <c r="P1012" s="68"/>
      <c r="Q1012" s="68"/>
      <c r="R1012" s="68"/>
      <c r="S1012" s="68"/>
      <c r="W1012" s="1406"/>
      <c r="X1012" s="1406"/>
      <c r="Y1012" s="1406"/>
    </row>
    <row r="1013" spans="1:25" s="43" customFormat="1">
      <c r="A1013" s="320"/>
      <c r="B1013" s="1356"/>
      <c r="F1013" s="42"/>
      <c r="G1013" s="42"/>
      <c r="H1013" s="42"/>
      <c r="N1013" s="68"/>
      <c r="O1013" s="68"/>
      <c r="P1013" s="68"/>
      <c r="Q1013" s="68"/>
      <c r="R1013" s="68"/>
      <c r="S1013" s="68"/>
      <c r="W1013" s="1406"/>
      <c r="X1013" s="1406"/>
      <c r="Y1013" s="1406"/>
    </row>
    <row r="1014" spans="1:25" s="43" customFormat="1">
      <c r="A1014" s="320"/>
      <c r="B1014" s="1356"/>
      <c r="F1014" s="42"/>
      <c r="G1014" s="42"/>
      <c r="H1014" s="42"/>
      <c r="N1014" s="68"/>
      <c r="O1014" s="68"/>
      <c r="P1014" s="68"/>
      <c r="Q1014" s="68"/>
      <c r="R1014" s="68"/>
      <c r="S1014" s="68"/>
      <c r="W1014" s="1406"/>
      <c r="X1014" s="1406"/>
      <c r="Y1014" s="1406"/>
    </row>
    <row r="1015" spans="1:25" s="43" customFormat="1">
      <c r="A1015" s="320"/>
      <c r="B1015" s="1356"/>
      <c r="F1015" s="42"/>
      <c r="G1015" s="42"/>
      <c r="H1015" s="42"/>
      <c r="N1015" s="68"/>
      <c r="O1015" s="68"/>
      <c r="P1015" s="68"/>
      <c r="Q1015" s="68"/>
      <c r="R1015" s="68"/>
      <c r="S1015" s="68"/>
      <c r="W1015" s="1406"/>
      <c r="X1015" s="1406"/>
      <c r="Y1015" s="1406"/>
    </row>
    <row r="1016" spans="1:25" s="43" customFormat="1">
      <c r="A1016" s="320"/>
      <c r="B1016" s="1356"/>
      <c r="F1016" s="42"/>
      <c r="G1016" s="42"/>
      <c r="H1016" s="42"/>
      <c r="N1016" s="68"/>
      <c r="O1016" s="68"/>
      <c r="P1016" s="68"/>
      <c r="Q1016" s="68"/>
      <c r="R1016" s="68"/>
      <c r="S1016" s="68"/>
      <c r="W1016" s="1406"/>
      <c r="X1016" s="1406"/>
      <c r="Y1016" s="1406"/>
    </row>
    <row r="1017" spans="1:25" s="43" customFormat="1">
      <c r="A1017" s="320"/>
      <c r="B1017" s="1356"/>
      <c r="F1017" s="42"/>
      <c r="G1017" s="42"/>
      <c r="H1017" s="42"/>
      <c r="N1017" s="68"/>
      <c r="O1017" s="68"/>
      <c r="P1017" s="68"/>
      <c r="Q1017" s="68"/>
      <c r="R1017" s="68"/>
      <c r="S1017" s="68"/>
      <c r="W1017" s="1406"/>
      <c r="X1017" s="1406"/>
      <c r="Y1017" s="1406"/>
    </row>
    <row r="1018" spans="1:25" s="43" customFormat="1">
      <c r="A1018" s="320"/>
      <c r="B1018" s="1356"/>
      <c r="F1018" s="42"/>
      <c r="G1018" s="42"/>
      <c r="H1018" s="42"/>
      <c r="N1018" s="68"/>
      <c r="O1018" s="68"/>
      <c r="P1018" s="68"/>
      <c r="Q1018" s="68"/>
      <c r="R1018" s="68"/>
      <c r="S1018" s="68"/>
      <c r="W1018" s="1406"/>
      <c r="X1018" s="1406"/>
      <c r="Y1018" s="1406"/>
    </row>
    <row r="1019" spans="1:25" s="43" customFormat="1">
      <c r="A1019" s="320"/>
      <c r="B1019" s="1356"/>
      <c r="F1019" s="42"/>
      <c r="G1019" s="42"/>
      <c r="H1019" s="42"/>
      <c r="N1019" s="68"/>
      <c r="O1019" s="68"/>
      <c r="P1019" s="68"/>
      <c r="Q1019" s="68"/>
      <c r="R1019" s="68"/>
      <c r="S1019" s="68"/>
      <c r="W1019" s="1406"/>
      <c r="X1019" s="1406"/>
      <c r="Y1019" s="1406"/>
    </row>
    <row r="1020" spans="1:25" s="43" customFormat="1">
      <c r="A1020" s="320"/>
      <c r="B1020" s="1356"/>
      <c r="F1020" s="42"/>
      <c r="G1020" s="42"/>
      <c r="H1020" s="42"/>
      <c r="N1020" s="68"/>
      <c r="O1020" s="68"/>
      <c r="P1020" s="68"/>
      <c r="Q1020" s="68"/>
      <c r="R1020" s="68"/>
      <c r="S1020" s="68"/>
      <c r="W1020" s="1406"/>
      <c r="X1020" s="1406"/>
      <c r="Y1020" s="1406"/>
    </row>
    <row r="1021" spans="1:25" s="43" customFormat="1">
      <c r="A1021" s="320"/>
      <c r="B1021" s="1356"/>
      <c r="F1021" s="42"/>
      <c r="G1021" s="42"/>
      <c r="H1021" s="42"/>
      <c r="N1021" s="68"/>
      <c r="O1021" s="68"/>
      <c r="P1021" s="68"/>
      <c r="Q1021" s="68"/>
      <c r="R1021" s="68"/>
      <c r="S1021" s="68"/>
      <c r="W1021" s="1406"/>
      <c r="X1021" s="1406"/>
      <c r="Y1021" s="1406"/>
    </row>
    <row r="1022" spans="1:25" s="43" customFormat="1">
      <c r="A1022" s="320"/>
      <c r="B1022" s="1356"/>
      <c r="F1022" s="42"/>
      <c r="G1022" s="42"/>
      <c r="H1022" s="42"/>
      <c r="N1022" s="68"/>
      <c r="O1022" s="68"/>
      <c r="P1022" s="68"/>
      <c r="Q1022" s="68"/>
      <c r="R1022" s="68"/>
      <c r="S1022" s="68"/>
      <c r="W1022" s="1406"/>
      <c r="X1022" s="1406"/>
      <c r="Y1022" s="1406"/>
    </row>
    <row r="1023" spans="1:25" s="43" customFormat="1">
      <c r="A1023" s="320"/>
      <c r="B1023" s="1356"/>
      <c r="F1023" s="42"/>
      <c r="G1023" s="42"/>
      <c r="H1023" s="42"/>
      <c r="N1023" s="68"/>
      <c r="O1023" s="68"/>
      <c r="P1023" s="68"/>
      <c r="Q1023" s="68"/>
      <c r="R1023" s="68"/>
      <c r="S1023" s="68"/>
      <c r="W1023" s="1406"/>
      <c r="X1023" s="1406"/>
      <c r="Y1023" s="1406"/>
    </row>
    <row r="1024" spans="1:25" s="43" customFormat="1">
      <c r="A1024" s="320"/>
      <c r="B1024" s="1356"/>
      <c r="F1024" s="42"/>
      <c r="G1024" s="42"/>
      <c r="H1024" s="42"/>
      <c r="N1024" s="68"/>
      <c r="O1024" s="68"/>
      <c r="P1024" s="68"/>
      <c r="Q1024" s="68"/>
      <c r="R1024" s="68"/>
      <c r="S1024" s="68"/>
      <c r="W1024" s="1406"/>
      <c r="X1024" s="1406"/>
      <c r="Y1024" s="1406"/>
    </row>
    <row r="1025" spans="1:25" s="43" customFormat="1">
      <c r="A1025" s="320"/>
      <c r="B1025" s="1356"/>
      <c r="F1025" s="42"/>
      <c r="G1025" s="42"/>
      <c r="H1025" s="42"/>
      <c r="N1025" s="68"/>
      <c r="O1025" s="68"/>
      <c r="P1025" s="68"/>
      <c r="Q1025" s="68"/>
      <c r="R1025" s="68"/>
      <c r="S1025" s="68"/>
      <c r="W1025" s="1406"/>
      <c r="X1025" s="1406"/>
      <c r="Y1025" s="1406"/>
    </row>
    <row r="1026" spans="1:25" s="43" customFormat="1">
      <c r="A1026" s="320"/>
      <c r="B1026" s="1356"/>
      <c r="F1026" s="42"/>
      <c r="G1026" s="42"/>
      <c r="H1026" s="42"/>
      <c r="N1026" s="68"/>
      <c r="O1026" s="68"/>
      <c r="P1026" s="68"/>
      <c r="Q1026" s="68"/>
      <c r="R1026" s="68"/>
      <c r="S1026" s="68"/>
      <c r="W1026" s="1406"/>
      <c r="X1026" s="1406"/>
      <c r="Y1026" s="1406"/>
    </row>
    <row r="1027" spans="1:25" s="43" customFormat="1">
      <c r="A1027" s="320"/>
      <c r="B1027" s="1356"/>
      <c r="F1027" s="42"/>
      <c r="G1027" s="42"/>
      <c r="H1027" s="42"/>
      <c r="N1027" s="68"/>
      <c r="O1027" s="68"/>
      <c r="P1027" s="68"/>
      <c r="Q1027" s="68"/>
      <c r="R1027" s="68"/>
      <c r="S1027" s="68"/>
      <c r="W1027" s="1406"/>
      <c r="X1027" s="1406"/>
      <c r="Y1027" s="1406"/>
    </row>
    <row r="1028" spans="1:25" s="43" customFormat="1">
      <c r="A1028" s="320"/>
      <c r="B1028" s="1356"/>
      <c r="F1028" s="42"/>
      <c r="G1028" s="42"/>
      <c r="H1028" s="42"/>
      <c r="N1028" s="68"/>
      <c r="O1028" s="68"/>
      <c r="P1028" s="68"/>
      <c r="Q1028" s="68"/>
      <c r="R1028" s="68"/>
      <c r="S1028" s="68"/>
      <c r="W1028" s="1406"/>
      <c r="X1028" s="1406"/>
      <c r="Y1028" s="1406"/>
    </row>
    <row r="1029" spans="1:25" s="43" customFormat="1">
      <c r="A1029" s="320"/>
      <c r="B1029" s="1356"/>
      <c r="F1029" s="42"/>
      <c r="G1029" s="42"/>
      <c r="H1029" s="42"/>
      <c r="N1029" s="68"/>
      <c r="O1029" s="68"/>
      <c r="P1029" s="68"/>
      <c r="Q1029" s="68"/>
      <c r="R1029" s="68"/>
      <c r="S1029" s="68"/>
      <c r="W1029" s="1406"/>
      <c r="X1029" s="1406"/>
      <c r="Y1029" s="1406"/>
    </row>
    <row r="1030" spans="1:25" s="43" customFormat="1">
      <c r="A1030" s="320"/>
      <c r="B1030" s="1356"/>
      <c r="F1030" s="42"/>
      <c r="G1030" s="42"/>
      <c r="H1030" s="42"/>
      <c r="N1030" s="68"/>
      <c r="O1030" s="68"/>
      <c r="P1030" s="68"/>
      <c r="Q1030" s="68"/>
      <c r="R1030" s="68"/>
      <c r="S1030" s="68"/>
      <c r="W1030" s="1406"/>
      <c r="X1030" s="1406"/>
      <c r="Y1030" s="1406"/>
    </row>
    <row r="1031" spans="1:25" s="43" customFormat="1">
      <c r="A1031" s="320"/>
      <c r="B1031" s="1356"/>
      <c r="F1031" s="42"/>
      <c r="G1031" s="42"/>
      <c r="H1031" s="42"/>
      <c r="N1031" s="68"/>
      <c r="O1031" s="68"/>
      <c r="P1031" s="68"/>
      <c r="Q1031" s="68"/>
      <c r="R1031" s="68"/>
      <c r="S1031" s="68"/>
      <c r="W1031" s="1406"/>
      <c r="X1031" s="1406"/>
      <c r="Y1031" s="1406"/>
    </row>
    <row r="1032" spans="1:25" s="43" customFormat="1">
      <c r="A1032" s="320"/>
      <c r="B1032" s="1356"/>
      <c r="F1032" s="42"/>
      <c r="G1032" s="42"/>
      <c r="H1032" s="42"/>
      <c r="N1032" s="68"/>
      <c r="O1032" s="68"/>
      <c r="P1032" s="68"/>
      <c r="Q1032" s="68"/>
      <c r="R1032" s="68"/>
      <c r="S1032" s="68"/>
      <c r="W1032" s="1406"/>
      <c r="X1032" s="1406"/>
      <c r="Y1032" s="1406"/>
    </row>
    <row r="1033" spans="1:25" s="43" customFormat="1">
      <c r="A1033" s="320"/>
      <c r="B1033" s="1356"/>
      <c r="F1033" s="42"/>
      <c r="G1033" s="42"/>
      <c r="H1033" s="42"/>
      <c r="N1033" s="68"/>
      <c r="O1033" s="68"/>
      <c r="P1033" s="68"/>
      <c r="Q1033" s="68"/>
      <c r="R1033" s="68"/>
      <c r="S1033" s="68"/>
      <c r="W1033" s="1406"/>
      <c r="X1033" s="1406"/>
      <c r="Y1033" s="1406"/>
    </row>
    <row r="1034" spans="1:25" s="43" customFormat="1">
      <c r="A1034" s="320"/>
      <c r="B1034" s="1356"/>
      <c r="F1034" s="42"/>
      <c r="G1034" s="42"/>
      <c r="H1034" s="42"/>
      <c r="N1034" s="68"/>
      <c r="O1034" s="68"/>
      <c r="P1034" s="68"/>
      <c r="Q1034" s="68"/>
      <c r="R1034" s="68"/>
      <c r="S1034" s="68"/>
      <c r="W1034" s="1406"/>
      <c r="X1034" s="1406"/>
      <c r="Y1034" s="1406"/>
    </row>
    <row r="1035" spans="1:25" s="43" customFormat="1">
      <c r="A1035" s="320"/>
      <c r="B1035" s="1356"/>
      <c r="F1035" s="42"/>
      <c r="G1035" s="42"/>
      <c r="H1035" s="42"/>
      <c r="N1035" s="68"/>
      <c r="O1035" s="68"/>
      <c r="P1035" s="68"/>
      <c r="Q1035" s="68"/>
      <c r="R1035" s="68"/>
      <c r="S1035" s="68"/>
      <c r="W1035" s="1406"/>
      <c r="X1035" s="1406"/>
      <c r="Y1035" s="1406"/>
    </row>
    <row r="1036" spans="1:25" s="43" customFormat="1">
      <c r="A1036" s="320"/>
      <c r="B1036" s="1356"/>
      <c r="F1036" s="42"/>
      <c r="G1036" s="42"/>
      <c r="H1036" s="42"/>
      <c r="N1036" s="68"/>
      <c r="O1036" s="68"/>
      <c r="P1036" s="68"/>
      <c r="Q1036" s="68"/>
      <c r="R1036" s="68"/>
      <c r="S1036" s="68"/>
      <c r="W1036" s="1406"/>
      <c r="X1036" s="1406"/>
      <c r="Y1036" s="1406"/>
    </row>
    <row r="1037" spans="1:25" s="43" customFormat="1">
      <c r="A1037" s="320"/>
      <c r="B1037" s="1356"/>
      <c r="F1037" s="42"/>
      <c r="G1037" s="42"/>
      <c r="H1037" s="42"/>
      <c r="N1037" s="68"/>
      <c r="O1037" s="68"/>
      <c r="P1037" s="68"/>
      <c r="Q1037" s="68"/>
      <c r="R1037" s="68"/>
      <c r="S1037" s="68"/>
      <c r="W1037" s="1406"/>
      <c r="X1037" s="1406"/>
      <c r="Y1037" s="1406"/>
    </row>
    <row r="1038" spans="1:25" s="43" customFormat="1">
      <c r="A1038" s="320"/>
      <c r="B1038" s="1356"/>
      <c r="F1038" s="42"/>
      <c r="G1038" s="42"/>
      <c r="H1038" s="42"/>
      <c r="N1038" s="68"/>
      <c r="O1038" s="68"/>
      <c r="P1038" s="68"/>
      <c r="Q1038" s="68"/>
      <c r="R1038" s="68"/>
      <c r="S1038" s="68"/>
      <c r="W1038" s="1406"/>
      <c r="X1038" s="1406"/>
      <c r="Y1038" s="1406"/>
    </row>
    <row r="1039" spans="1:25" s="43" customFormat="1">
      <c r="A1039" s="320"/>
      <c r="B1039" s="1356"/>
      <c r="F1039" s="42"/>
      <c r="G1039" s="42"/>
      <c r="H1039" s="42"/>
      <c r="N1039" s="68"/>
      <c r="O1039" s="68"/>
      <c r="P1039" s="68"/>
      <c r="Q1039" s="68"/>
      <c r="R1039" s="68"/>
      <c r="S1039" s="68"/>
      <c r="W1039" s="1406"/>
      <c r="X1039" s="1406"/>
      <c r="Y1039" s="1406"/>
    </row>
    <row r="1040" spans="1:25" s="43" customFormat="1">
      <c r="A1040" s="320"/>
      <c r="B1040" s="1356"/>
      <c r="F1040" s="42"/>
      <c r="G1040" s="42"/>
      <c r="H1040" s="42"/>
      <c r="N1040" s="68"/>
      <c r="O1040" s="68"/>
      <c r="P1040" s="68"/>
      <c r="Q1040" s="68"/>
      <c r="R1040" s="68"/>
      <c r="S1040" s="68"/>
      <c r="W1040" s="1406"/>
      <c r="X1040" s="1406"/>
      <c r="Y1040" s="1406"/>
    </row>
    <row r="1041" spans="1:25" s="43" customFormat="1">
      <c r="A1041" s="320"/>
      <c r="B1041" s="1356"/>
      <c r="F1041" s="42"/>
      <c r="G1041" s="42"/>
      <c r="H1041" s="42"/>
      <c r="N1041" s="68"/>
      <c r="O1041" s="68"/>
      <c r="P1041" s="68"/>
      <c r="Q1041" s="68"/>
      <c r="R1041" s="68"/>
      <c r="S1041" s="68"/>
      <c r="W1041" s="1406"/>
      <c r="X1041" s="1406"/>
      <c r="Y1041" s="1406"/>
    </row>
    <row r="1042" spans="1:25" s="43" customFormat="1">
      <c r="A1042" s="320"/>
      <c r="B1042" s="1356"/>
      <c r="F1042" s="42"/>
      <c r="G1042" s="42"/>
      <c r="H1042" s="42"/>
      <c r="N1042" s="68"/>
      <c r="O1042" s="68"/>
      <c r="P1042" s="68"/>
      <c r="Q1042" s="68"/>
      <c r="R1042" s="68"/>
      <c r="S1042" s="68"/>
      <c r="W1042" s="1406"/>
      <c r="X1042" s="1406"/>
      <c r="Y1042" s="1406"/>
    </row>
    <row r="1043" spans="1:25" s="43" customFormat="1">
      <c r="A1043" s="320"/>
      <c r="B1043" s="1356"/>
      <c r="F1043" s="42"/>
      <c r="G1043" s="42"/>
      <c r="H1043" s="42"/>
      <c r="N1043" s="68"/>
      <c r="O1043" s="68"/>
      <c r="P1043" s="68"/>
      <c r="Q1043" s="68"/>
      <c r="R1043" s="68"/>
      <c r="S1043" s="68"/>
      <c r="W1043" s="1406"/>
      <c r="X1043" s="1406"/>
      <c r="Y1043" s="1406"/>
    </row>
    <row r="1044" spans="1:25" s="43" customFormat="1">
      <c r="A1044" s="320"/>
      <c r="B1044" s="1356"/>
      <c r="F1044" s="42"/>
      <c r="G1044" s="42"/>
      <c r="H1044" s="42"/>
      <c r="N1044" s="68"/>
      <c r="O1044" s="68"/>
      <c r="P1044" s="68"/>
      <c r="Q1044" s="68"/>
      <c r="R1044" s="68"/>
      <c r="S1044" s="68"/>
      <c r="W1044" s="1406"/>
      <c r="X1044" s="1406"/>
      <c r="Y1044" s="1406"/>
    </row>
    <row r="1045" spans="1:25" s="43" customFormat="1">
      <c r="A1045" s="320"/>
      <c r="B1045" s="1356"/>
      <c r="F1045" s="42"/>
      <c r="G1045" s="42"/>
      <c r="H1045" s="42"/>
      <c r="N1045" s="68"/>
      <c r="O1045" s="68"/>
      <c r="P1045" s="68"/>
      <c r="Q1045" s="68"/>
      <c r="R1045" s="68"/>
      <c r="S1045" s="68"/>
      <c r="W1045" s="1406"/>
      <c r="X1045" s="1406"/>
      <c r="Y1045" s="1406"/>
    </row>
    <row r="1046" spans="1:25" s="43" customFormat="1">
      <c r="A1046" s="320"/>
      <c r="B1046" s="1356"/>
      <c r="F1046" s="42"/>
      <c r="G1046" s="42"/>
      <c r="H1046" s="42"/>
      <c r="N1046" s="68"/>
      <c r="O1046" s="68"/>
      <c r="P1046" s="68"/>
      <c r="Q1046" s="68"/>
      <c r="R1046" s="68"/>
      <c r="S1046" s="68"/>
      <c r="W1046" s="1406"/>
      <c r="X1046" s="1406"/>
      <c r="Y1046" s="1406"/>
    </row>
    <row r="1047" spans="1:25" s="43" customFormat="1">
      <c r="A1047" s="320"/>
      <c r="B1047" s="1356"/>
      <c r="F1047" s="42"/>
      <c r="G1047" s="42"/>
      <c r="H1047" s="42"/>
      <c r="N1047" s="68"/>
      <c r="O1047" s="68"/>
      <c r="P1047" s="68"/>
      <c r="Q1047" s="68"/>
      <c r="R1047" s="68"/>
      <c r="S1047" s="68"/>
      <c r="W1047" s="1406"/>
      <c r="X1047" s="1406"/>
      <c r="Y1047" s="1406"/>
    </row>
    <row r="1048" spans="1:25" s="43" customFormat="1">
      <c r="A1048" s="320"/>
      <c r="B1048" s="1356"/>
      <c r="F1048" s="42"/>
      <c r="G1048" s="42"/>
      <c r="H1048" s="42"/>
      <c r="N1048" s="68"/>
      <c r="O1048" s="68"/>
      <c r="P1048" s="68"/>
      <c r="Q1048" s="68"/>
      <c r="R1048" s="68"/>
      <c r="S1048" s="68"/>
      <c r="W1048" s="1406"/>
      <c r="X1048" s="1406"/>
      <c r="Y1048" s="1406"/>
    </row>
    <row r="1049" spans="1:25" s="43" customFormat="1">
      <c r="A1049" s="320"/>
      <c r="B1049" s="1356"/>
      <c r="F1049" s="42"/>
      <c r="G1049" s="42"/>
      <c r="H1049" s="42"/>
      <c r="N1049" s="68"/>
      <c r="O1049" s="68"/>
      <c r="P1049" s="68"/>
      <c r="Q1049" s="68"/>
      <c r="R1049" s="68"/>
      <c r="S1049" s="68"/>
      <c r="W1049" s="1406"/>
      <c r="X1049" s="1406"/>
      <c r="Y1049" s="1406"/>
    </row>
    <row r="1050" spans="1:25" s="43" customFormat="1">
      <c r="A1050" s="320"/>
      <c r="B1050" s="1356"/>
      <c r="F1050" s="42"/>
      <c r="G1050" s="42"/>
      <c r="H1050" s="42"/>
      <c r="N1050" s="68"/>
      <c r="O1050" s="68"/>
      <c r="P1050" s="68"/>
      <c r="Q1050" s="68"/>
      <c r="R1050" s="68"/>
      <c r="S1050" s="68"/>
      <c r="W1050" s="1406"/>
      <c r="X1050" s="1406"/>
      <c r="Y1050" s="1406"/>
    </row>
    <row r="1051" spans="1:25" s="43" customFormat="1">
      <c r="A1051" s="320"/>
      <c r="B1051" s="1356"/>
      <c r="F1051" s="42"/>
      <c r="G1051" s="42"/>
      <c r="H1051" s="42"/>
      <c r="N1051" s="68"/>
      <c r="O1051" s="68"/>
      <c r="P1051" s="68"/>
      <c r="Q1051" s="68"/>
      <c r="R1051" s="68"/>
      <c r="S1051" s="68"/>
      <c r="W1051" s="1406"/>
      <c r="X1051" s="1406"/>
      <c r="Y1051" s="1406"/>
    </row>
    <row r="1052" spans="1:25" s="43" customFormat="1">
      <c r="A1052" s="320"/>
      <c r="B1052" s="1356"/>
      <c r="F1052" s="42"/>
      <c r="G1052" s="42"/>
      <c r="H1052" s="42"/>
      <c r="N1052" s="68"/>
      <c r="O1052" s="68"/>
      <c r="P1052" s="68"/>
      <c r="Q1052" s="68"/>
      <c r="R1052" s="68"/>
      <c r="S1052" s="68"/>
      <c r="W1052" s="1406"/>
      <c r="X1052" s="1406"/>
      <c r="Y1052" s="1406"/>
    </row>
    <row r="1053" spans="1:25" s="43" customFormat="1">
      <c r="A1053" s="320"/>
      <c r="B1053" s="1356"/>
      <c r="F1053" s="42"/>
      <c r="G1053" s="42"/>
      <c r="H1053" s="42"/>
      <c r="N1053" s="68"/>
      <c r="O1053" s="68"/>
      <c r="P1053" s="68"/>
      <c r="Q1053" s="68"/>
      <c r="R1053" s="68"/>
      <c r="S1053" s="68"/>
      <c r="W1053" s="1406"/>
      <c r="X1053" s="1406"/>
      <c r="Y1053" s="1406"/>
    </row>
    <row r="1054" spans="1:25" s="43" customFormat="1">
      <c r="A1054" s="320"/>
      <c r="B1054" s="1356"/>
      <c r="F1054" s="42"/>
      <c r="G1054" s="42"/>
      <c r="H1054" s="42"/>
      <c r="N1054" s="68"/>
      <c r="O1054" s="68"/>
      <c r="P1054" s="68"/>
      <c r="Q1054" s="68"/>
      <c r="R1054" s="68"/>
      <c r="S1054" s="68"/>
      <c r="W1054" s="1406"/>
      <c r="X1054" s="1406"/>
      <c r="Y1054" s="1406"/>
    </row>
    <row r="1055" spans="1:25" s="43" customFormat="1">
      <c r="A1055" s="320"/>
      <c r="B1055" s="1356"/>
      <c r="F1055" s="42"/>
      <c r="G1055" s="42"/>
      <c r="H1055" s="42"/>
      <c r="N1055" s="68"/>
      <c r="O1055" s="68"/>
      <c r="P1055" s="68"/>
      <c r="Q1055" s="68"/>
      <c r="R1055" s="68"/>
      <c r="S1055" s="68"/>
      <c r="W1055" s="1406"/>
      <c r="X1055" s="1406"/>
      <c r="Y1055" s="1406"/>
    </row>
    <row r="1056" spans="1:25" s="43" customFormat="1">
      <c r="A1056" s="320"/>
      <c r="B1056" s="1356"/>
      <c r="F1056" s="42"/>
      <c r="G1056" s="42"/>
      <c r="H1056" s="42"/>
      <c r="N1056" s="68"/>
      <c r="O1056" s="68"/>
      <c r="P1056" s="68"/>
      <c r="Q1056" s="68"/>
      <c r="R1056" s="68"/>
      <c r="S1056" s="68"/>
      <c r="W1056" s="1406"/>
      <c r="X1056" s="1406"/>
      <c r="Y1056" s="1406"/>
    </row>
    <row r="1057" spans="1:25" s="43" customFormat="1">
      <c r="A1057" s="320"/>
      <c r="B1057" s="1356"/>
      <c r="F1057" s="42"/>
      <c r="G1057" s="42"/>
      <c r="H1057" s="42"/>
      <c r="N1057" s="68"/>
      <c r="O1057" s="68"/>
      <c r="P1057" s="68"/>
      <c r="Q1057" s="68"/>
      <c r="R1057" s="68"/>
      <c r="S1057" s="68"/>
      <c r="W1057" s="1406"/>
      <c r="X1057" s="1406"/>
      <c r="Y1057" s="1406"/>
    </row>
    <row r="1058" spans="1:25" s="43" customFormat="1">
      <c r="A1058" s="320"/>
      <c r="B1058" s="1356"/>
      <c r="F1058" s="42"/>
      <c r="G1058" s="42"/>
      <c r="H1058" s="42"/>
      <c r="N1058" s="68"/>
      <c r="O1058" s="68"/>
      <c r="P1058" s="68"/>
      <c r="Q1058" s="68"/>
      <c r="R1058" s="68"/>
      <c r="S1058" s="68"/>
      <c r="W1058" s="1406"/>
      <c r="X1058" s="1406"/>
      <c r="Y1058" s="1406"/>
    </row>
    <row r="1059" spans="1:25" s="43" customFormat="1">
      <c r="A1059" s="320"/>
      <c r="B1059" s="1356"/>
      <c r="F1059" s="42"/>
      <c r="G1059" s="42"/>
      <c r="H1059" s="42"/>
      <c r="N1059" s="68"/>
      <c r="O1059" s="68"/>
      <c r="P1059" s="68"/>
      <c r="Q1059" s="68"/>
      <c r="R1059" s="68"/>
      <c r="S1059" s="68"/>
      <c r="W1059" s="1406"/>
      <c r="X1059" s="1406"/>
      <c r="Y1059" s="1406"/>
    </row>
    <row r="1060" spans="1:25" s="43" customFormat="1">
      <c r="A1060" s="320"/>
      <c r="B1060" s="1356"/>
      <c r="F1060" s="42"/>
      <c r="G1060" s="42"/>
      <c r="H1060" s="42"/>
      <c r="N1060" s="68"/>
      <c r="O1060" s="68"/>
      <c r="P1060" s="68"/>
      <c r="Q1060" s="68"/>
      <c r="R1060" s="68"/>
      <c r="S1060" s="68"/>
      <c r="W1060" s="1406"/>
      <c r="X1060" s="1406"/>
      <c r="Y1060" s="1406"/>
    </row>
    <row r="1061" spans="1:25" s="43" customFormat="1">
      <c r="A1061" s="320"/>
      <c r="B1061" s="1356"/>
      <c r="F1061" s="42"/>
      <c r="G1061" s="42"/>
      <c r="H1061" s="42"/>
      <c r="N1061" s="68"/>
      <c r="O1061" s="68"/>
      <c r="P1061" s="68"/>
      <c r="Q1061" s="68"/>
      <c r="R1061" s="68"/>
      <c r="S1061" s="68"/>
      <c r="W1061" s="1406"/>
      <c r="X1061" s="1406"/>
      <c r="Y1061" s="1406"/>
    </row>
    <row r="1062" spans="1:25" s="43" customFormat="1">
      <c r="A1062" s="320"/>
      <c r="B1062" s="1356"/>
      <c r="F1062" s="42"/>
      <c r="G1062" s="42"/>
      <c r="H1062" s="42"/>
      <c r="N1062" s="68"/>
      <c r="O1062" s="68"/>
      <c r="P1062" s="68"/>
      <c r="Q1062" s="68"/>
      <c r="R1062" s="68"/>
      <c r="S1062" s="68"/>
      <c r="W1062" s="1406"/>
      <c r="X1062" s="1406"/>
      <c r="Y1062" s="1406"/>
    </row>
    <row r="1063" spans="1:25" s="43" customFormat="1">
      <c r="A1063" s="320"/>
      <c r="B1063" s="1356"/>
      <c r="F1063" s="42"/>
      <c r="G1063" s="42"/>
      <c r="H1063" s="42"/>
      <c r="N1063" s="68"/>
      <c r="O1063" s="68"/>
      <c r="P1063" s="68"/>
      <c r="Q1063" s="68"/>
      <c r="R1063" s="68"/>
      <c r="S1063" s="68"/>
      <c r="W1063" s="1406"/>
      <c r="X1063" s="1406"/>
      <c r="Y1063" s="1406"/>
    </row>
    <row r="1064" spans="1:25" s="43" customFormat="1">
      <c r="A1064" s="320"/>
      <c r="B1064" s="1356"/>
      <c r="F1064" s="42"/>
      <c r="G1064" s="42"/>
      <c r="H1064" s="42"/>
      <c r="N1064" s="68"/>
      <c r="O1064" s="68"/>
      <c r="P1064" s="68"/>
      <c r="Q1064" s="68"/>
      <c r="R1064" s="68"/>
      <c r="S1064" s="68"/>
      <c r="W1064" s="1406"/>
      <c r="X1064" s="1406"/>
      <c r="Y1064" s="1406"/>
    </row>
    <row r="1065" spans="1:25" s="43" customFormat="1">
      <c r="A1065" s="320"/>
      <c r="B1065" s="1356"/>
      <c r="F1065" s="42"/>
      <c r="G1065" s="42"/>
      <c r="H1065" s="42"/>
      <c r="N1065" s="68"/>
      <c r="O1065" s="68"/>
      <c r="P1065" s="68"/>
      <c r="Q1065" s="68"/>
      <c r="R1065" s="68"/>
      <c r="S1065" s="68"/>
      <c r="W1065" s="1406"/>
      <c r="X1065" s="1406"/>
      <c r="Y1065" s="1406"/>
    </row>
    <row r="1066" spans="1:25" s="43" customFormat="1">
      <c r="A1066" s="320"/>
      <c r="B1066" s="1356"/>
      <c r="F1066" s="42"/>
      <c r="G1066" s="42"/>
      <c r="H1066" s="42"/>
      <c r="N1066" s="68"/>
      <c r="O1066" s="68"/>
      <c r="P1066" s="68"/>
      <c r="Q1066" s="68"/>
      <c r="R1066" s="68"/>
      <c r="S1066" s="68"/>
      <c r="W1066" s="1406"/>
      <c r="X1066" s="1406"/>
      <c r="Y1066" s="1406"/>
    </row>
    <row r="1067" spans="1:25" s="43" customFormat="1">
      <c r="A1067" s="320"/>
      <c r="B1067" s="1356"/>
      <c r="F1067" s="42"/>
      <c r="G1067" s="42"/>
      <c r="H1067" s="42"/>
      <c r="N1067" s="68"/>
      <c r="O1067" s="68"/>
      <c r="P1067" s="68"/>
      <c r="Q1067" s="68"/>
      <c r="R1067" s="68"/>
      <c r="S1067" s="68"/>
      <c r="W1067" s="1406"/>
      <c r="X1067" s="1406"/>
      <c r="Y1067" s="1406"/>
    </row>
    <row r="1068" spans="1:25" s="43" customFormat="1">
      <c r="A1068" s="320"/>
      <c r="B1068" s="1356"/>
      <c r="F1068" s="42"/>
      <c r="G1068" s="42"/>
      <c r="H1068" s="42"/>
      <c r="N1068" s="68"/>
      <c r="O1068" s="68"/>
      <c r="P1068" s="68"/>
      <c r="Q1068" s="68"/>
      <c r="R1068" s="68"/>
      <c r="S1068" s="68"/>
      <c r="W1068" s="1406"/>
      <c r="X1068" s="1406"/>
      <c r="Y1068" s="1406"/>
    </row>
    <row r="1069" spans="1:25" s="43" customFormat="1">
      <c r="A1069" s="320"/>
      <c r="B1069" s="1356"/>
      <c r="F1069" s="42"/>
      <c r="G1069" s="42"/>
      <c r="H1069" s="42"/>
      <c r="N1069" s="68"/>
      <c r="O1069" s="68"/>
      <c r="P1069" s="68"/>
      <c r="Q1069" s="68"/>
      <c r="R1069" s="68"/>
      <c r="S1069" s="68"/>
      <c r="W1069" s="1406"/>
      <c r="X1069" s="1406"/>
      <c r="Y1069" s="1406"/>
    </row>
    <row r="1070" spans="1:25" s="43" customFormat="1">
      <c r="A1070" s="320"/>
      <c r="B1070" s="1356"/>
      <c r="F1070" s="42"/>
      <c r="G1070" s="42"/>
      <c r="H1070" s="42"/>
      <c r="N1070" s="68"/>
      <c r="O1070" s="68"/>
      <c r="P1070" s="68"/>
      <c r="Q1070" s="68"/>
      <c r="R1070" s="68"/>
      <c r="S1070" s="68"/>
      <c r="W1070" s="1406"/>
      <c r="X1070" s="1406"/>
      <c r="Y1070" s="1406"/>
    </row>
    <row r="1071" spans="1:25" s="43" customFormat="1">
      <c r="A1071" s="320"/>
      <c r="B1071" s="1356"/>
      <c r="F1071" s="42"/>
      <c r="G1071" s="42"/>
      <c r="H1071" s="42"/>
      <c r="N1071" s="68"/>
      <c r="O1071" s="68"/>
      <c r="P1071" s="68"/>
      <c r="Q1071" s="68"/>
      <c r="R1071" s="68"/>
      <c r="S1071" s="68"/>
      <c r="W1071" s="1406"/>
      <c r="X1071" s="1406"/>
      <c r="Y1071" s="1406"/>
    </row>
    <row r="1072" spans="1:25" s="43" customFormat="1">
      <c r="A1072" s="320"/>
      <c r="B1072" s="1356"/>
      <c r="F1072" s="42"/>
      <c r="G1072" s="42"/>
      <c r="H1072" s="42"/>
      <c r="N1072" s="68"/>
      <c r="O1072" s="68"/>
      <c r="P1072" s="68"/>
      <c r="Q1072" s="68"/>
      <c r="R1072" s="68"/>
      <c r="S1072" s="68"/>
      <c r="W1072" s="1406"/>
      <c r="X1072" s="1406"/>
      <c r="Y1072" s="1406"/>
    </row>
    <row r="1073" spans="1:25" s="43" customFormat="1">
      <c r="A1073" s="320"/>
      <c r="B1073" s="1356"/>
      <c r="F1073" s="42"/>
      <c r="G1073" s="42"/>
      <c r="H1073" s="42"/>
      <c r="N1073" s="68"/>
      <c r="O1073" s="68"/>
      <c r="P1073" s="68"/>
      <c r="Q1073" s="68"/>
      <c r="R1073" s="68"/>
      <c r="S1073" s="68"/>
      <c r="W1073" s="1406"/>
      <c r="X1073" s="1406"/>
      <c r="Y1073" s="1406"/>
    </row>
    <row r="1074" spans="1:25" s="43" customFormat="1">
      <c r="A1074" s="320"/>
      <c r="B1074" s="1356"/>
      <c r="F1074" s="42"/>
      <c r="G1074" s="42"/>
      <c r="H1074" s="42"/>
      <c r="N1074" s="68"/>
      <c r="O1074" s="68"/>
      <c r="P1074" s="68"/>
      <c r="Q1074" s="68"/>
      <c r="R1074" s="68"/>
      <c r="S1074" s="68"/>
      <c r="W1074" s="1406"/>
      <c r="X1074" s="1406"/>
      <c r="Y1074" s="1406"/>
    </row>
    <row r="1075" spans="1:25" s="43" customFormat="1">
      <c r="A1075" s="320"/>
      <c r="B1075" s="1356"/>
      <c r="F1075" s="42"/>
      <c r="G1075" s="42"/>
      <c r="H1075" s="42"/>
      <c r="N1075" s="68"/>
      <c r="O1075" s="68"/>
      <c r="P1075" s="68"/>
      <c r="Q1075" s="68"/>
      <c r="R1075" s="68"/>
      <c r="S1075" s="68"/>
      <c r="W1075" s="1406"/>
      <c r="X1075" s="1406"/>
      <c r="Y1075" s="1406"/>
    </row>
    <row r="1076" spans="1:25" s="43" customFormat="1">
      <c r="A1076" s="320"/>
      <c r="B1076" s="1356"/>
      <c r="F1076" s="42"/>
      <c r="G1076" s="42"/>
      <c r="H1076" s="42"/>
      <c r="N1076" s="68"/>
      <c r="O1076" s="68"/>
      <c r="P1076" s="68"/>
      <c r="Q1076" s="68"/>
      <c r="R1076" s="68"/>
      <c r="S1076" s="68"/>
      <c r="W1076" s="1406"/>
      <c r="X1076" s="1406"/>
      <c r="Y1076" s="1406"/>
    </row>
    <row r="1077" spans="1:25" s="43" customFormat="1">
      <c r="A1077" s="320"/>
      <c r="B1077" s="1356"/>
      <c r="F1077" s="42"/>
      <c r="G1077" s="42"/>
      <c r="H1077" s="42"/>
      <c r="N1077" s="68"/>
      <c r="O1077" s="68"/>
      <c r="P1077" s="68"/>
      <c r="Q1077" s="68"/>
      <c r="R1077" s="68"/>
      <c r="S1077" s="68"/>
      <c r="W1077" s="1406"/>
      <c r="X1077" s="1406"/>
      <c r="Y1077" s="1406"/>
    </row>
    <row r="1078" spans="1:25" s="43" customFormat="1">
      <c r="A1078" s="320"/>
      <c r="B1078" s="1356"/>
      <c r="F1078" s="42"/>
      <c r="G1078" s="42"/>
      <c r="H1078" s="42"/>
      <c r="N1078" s="68"/>
      <c r="O1078" s="68"/>
      <c r="P1078" s="68"/>
      <c r="Q1078" s="68"/>
      <c r="R1078" s="68"/>
      <c r="S1078" s="68"/>
      <c r="W1078" s="1406"/>
      <c r="X1078" s="1406"/>
      <c r="Y1078" s="1406"/>
    </row>
    <row r="1079" spans="1:25" s="43" customFormat="1">
      <c r="A1079" s="320"/>
      <c r="B1079" s="1356"/>
      <c r="F1079" s="42"/>
      <c r="G1079" s="42"/>
      <c r="H1079" s="42"/>
      <c r="N1079" s="68"/>
      <c r="O1079" s="68"/>
      <c r="P1079" s="68"/>
      <c r="Q1079" s="68"/>
      <c r="R1079" s="68"/>
      <c r="S1079" s="68"/>
      <c r="W1079" s="1406"/>
      <c r="X1079" s="1406"/>
      <c r="Y1079" s="1406"/>
    </row>
    <row r="1080" spans="1:25" s="43" customFormat="1">
      <c r="A1080" s="320"/>
      <c r="B1080" s="1356"/>
      <c r="F1080" s="42"/>
      <c r="G1080" s="42"/>
      <c r="H1080" s="42"/>
      <c r="N1080" s="68"/>
      <c r="O1080" s="68"/>
      <c r="P1080" s="68"/>
      <c r="Q1080" s="68"/>
      <c r="R1080" s="68"/>
      <c r="S1080" s="68"/>
      <c r="W1080" s="1406"/>
      <c r="X1080" s="1406"/>
      <c r="Y1080" s="1406"/>
    </row>
    <row r="1081" spans="1:25" s="43" customFormat="1">
      <c r="A1081" s="320"/>
      <c r="B1081" s="1356"/>
      <c r="F1081" s="42"/>
      <c r="G1081" s="42"/>
      <c r="H1081" s="42"/>
      <c r="N1081" s="68"/>
      <c r="O1081" s="68"/>
      <c r="P1081" s="68"/>
      <c r="Q1081" s="68"/>
      <c r="R1081" s="68"/>
      <c r="S1081" s="68"/>
      <c r="W1081" s="1406"/>
      <c r="X1081" s="1406"/>
      <c r="Y1081" s="1406"/>
    </row>
    <row r="1082" spans="1:25" s="43" customFormat="1">
      <c r="A1082" s="320"/>
      <c r="B1082" s="1356"/>
      <c r="F1082" s="42"/>
      <c r="G1082" s="42"/>
      <c r="H1082" s="42"/>
      <c r="N1082" s="68"/>
      <c r="O1082" s="68"/>
      <c r="P1082" s="68"/>
      <c r="Q1082" s="68"/>
      <c r="R1082" s="68"/>
      <c r="S1082" s="68"/>
      <c r="W1082" s="1406"/>
      <c r="X1082" s="1406"/>
      <c r="Y1082" s="1406"/>
    </row>
    <row r="1083" spans="1:25" s="43" customFormat="1">
      <c r="A1083" s="320"/>
      <c r="B1083" s="1356"/>
      <c r="F1083" s="42"/>
      <c r="G1083" s="42"/>
      <c r="H1083" s="42"/>
      <c r="N1083" s="68"/>
      <c r="O1083" s="68"/>
      <c r="P1083" s="68"/>
      <c r="Q1083" s="68"/>
      <c r="R1083" s="68"/>
      <c r="S1083" s="68"/>
      <c r="W1083" s="1406"/>
      <c r="X1083" s="1406"/>
      <c r="Y1083" s="1406"/>
    </row>
    <row r="1084" spans="1:25" s="43" customFormat="1">
      <c r="A1084" s="320"/>
      <c r="B1084" s="1356"/>
      <c r="F1084" s="42"/>
      <c r="G1084" s="42"/>
      <c r="H1084" s="42"/>
      <c r="N1084" s="68"/>
      <c r="O1084" s="68"/>
      <c r="P1084" s="68"/>
      <c r="Q1084" s="68"/>
      <c r="R1084" s="68"/>
      <c r="S1084" s="68"/>
      <c r="W1084" s="1406"/>
      <c r="X1084" s="1406"/>
      <c r="Y1084" s="1406"/>
    </row>
    <row r="1085" spans="1:25" s="43" customFormat="1">
      <c r="A1085" s="320"/>
      <c r="B1085" s="1356"/>
      <c r="F1085" s="42"/>
      <c r="G1085" s="42"/>
      <c r="H1085" s="42"/>
      <c r="N1085" s="68"/>
      <c r="O1085" s="68"/>
      <c r="P1085" s="68"/>
      <c r="Q1085" s="68"/>
      <c r="R1085" s="68"/>
      <c r="S1085" s="68"/>
      <c r="W1085" s="1406"/>
      <c r="X1085" s="1406"/>
      <c r="Y1085" s="1406"/>
    </row>
    <row r="1086" spans="1:25" s="43" customFormat="1">
      <c r="A1086" s="320"/>
      <c r="B1086" s="1356"/>
      <c r="F1086" s="42"/>
      <c r="G1086" s="42"/>
      <c r="H1086" s="42"/>
      <c r="N1086" s="68"/>
      <c r="O1086" s="68"/>
      <c r="P1086" s="68"/>
      <c r="Q1086" s="68"/>
      <c r="R1086" s="68"/>
      <c r="S1086" s="68"/>
      <c r="W1086" s="1406"/>
      <c r="X1086" s="1406"/>
      <c r="Y1086" s="1406"/>
    </row>
    <row r="1087" spans="1:25" s="43" customFormat="1">
      <c r="A1087" s="320"/>
      <c r="B1087" s="1356"/>
      <c r="F1087" s="42"/>
      <c r="G1087" s="42"/>
      <c r="H1087" s="42"/>
      <c r="N1087" s="68"/>
      <c r="O1087" s="68"/>
      <c r="P1087" s="68"/>
      <c r="Q1087" s="68"/>
      <c r="R1087" s="68"/>
      <c r="S1087" s="68"/>
      <c r="W1087" s="1406"/>
      <c r="X1087" s="1406"/>
      <c r="Y1087" s="1406"/>
    </row>
    <row r="1088" spans="1:25" s="43" customFormat="1">
      <c r="A1088" s="320"/>
      <c r="B1088" s="1356"/>
      <c r="F1088" s="42"/>
      <c r="G1088" s="42"/>
      <c r="H1088" s="42"/>
      <c r="N1088" s="68"/>
      <c r="O1088" s="68"/>
      <c r="P1088" s="68"/>
      <c r="Q1088" s="68"/>
      <c r="R1088" s="68"/>
      <c r="S1088" s="68"/>
      <c r="W1088" s="1406"/>
      <c r="X1088" s="1406"/>
      <c r="Y1088" s="1406"/>
    </row>
    <row r="1089" spans="1:25" s="43" customFormat="1">
      <c r="A1089" s="320"/>
      <c r="B1089" s="1356"/>
      <c r="F1089" s="42"/>
      <c r="G1089" s="42"/>
      <c r="H1089" s="42"/>
      <c r="N1089" s="68"/>
      <c r="O1089" s="68"/>
      <c r="P1089" s="68"/>
      <c r="Q1089" s="68"/>
      <c r="R1089" s="68"/>
      <c r="S1089" s="68"/>
      <c r="W1089" s="1406"/>
      <c r="X1089" s="1406"/>
      <c r="Y1089" s="1406"/>
    </row>
    <row r="1090" spans="1:25" s="43" customFormat="1">
      <c r="A1090" s="320"/>
      <c r="B1090" s="1356"/>
      <c r="F1090" s="42"/>
      <c r="G1090" s="42"/>
      <c r="H1090" s="42"/>
      <c r="N1090" s="68"/>
      <c r="O1090" s="68"/>
      <c r="P1090" s="68"/>
      <c r="Q1090" s="68"/>
      <c r="R1090" s="68"/>
      <c r="S1090" s="68"/>
      <c r="W1090" s="1406"/>
      <c r="X1090" s="1406"/>
      <c r="Y1090" s="1406"/>
    </row>
    <row r="1091" spans="1:25" s="43" customFormat="1">
      <c r="A1091" s="320"/>
      <c r="B1091" s="1356"/>
      <c r="F1091" s="42"/>
      <c r="G1091" s="42"/>
      <c r="H1091" s="42"/>
      <c r="N1091" s="68"/>
      <c r="O1091" s="68"/>
      <c r="P1091" s="68"/>
      <c r="Q1091" s="68"/>
      <c r="R1091" s="68"/>
      <c r="S1091" s="68"/>
      <c r="W1091" s="1406"/>
      <c r="X1091" s="1406"/>
      <c r="Y1091" s="1406"/>
    </row>
    <row r="1092" spans="1:25" s="43" customFormat="1">
      <c r="A1092" s="320"/>
      <c r="B1092" s="1356"/>
      <c r="F1092" s="42"/>
      <c r="G1092" s="42"/>
      <c r="H1092" s="42"/>
      <c r="N1092" s="68"/>
      <c r="O1092" s="68"/>
      <c r="P1092" s="68"/>
      <c r="Q1092" s="68"/>
      <c r="R1092" s="68"/>
      <c r="S1092" s="68"/>
      <c r="W1092" s="1406"/>
      <c r="X1092" s="1406"/>
      <c r="Y1092" s="1406"/>
    </row>
    <row r="1093" spans="1:25" s="43" customFormat="1">
      <c r="A1093" s="320"/>
      <c r="B1093" s="1356"/>
      <c r="F1093" s="42"/>
      <c r="G1093" s="42"/>
      <c r="H1093" s="42"/>
      <c r="N1093" s="68"/>
      <c r="O1093" s="68"/>
      <c r="P1093" s="68"/>
      <c r="Q1093" s="68"/>
      <c r="R1093" s="68"/>
      <c r="S1093" s="68"/>
      <c r="W1093" s="1406"/>
      <c r="X1093" s="1406"/>
      <c r="Y1093" s="1406"/>
    </row>
    <row r="1094" spans="1:25" s="43" customFormat="1">
      <c r="A1094" s="320"/>
      <c r="B1094" s="1356"/>
      <c r="F1094" s="42"/>
      <c r="G1094" s="42"/>
      <c r="H1094" s="42"/>
      <c r="N1094" s="68"/>
      <c r="O1094" s="68"/>
      <c r="P1094" s="68"/>
      <c r="Q1094" s="68"/>
      <c r="R1094" s="68"/>
      <c r="S1094" s="68"/>
      <c r="W1094" s="1406"/>
      <c r="X1094" s="1406"/>
      <c r="Y1094" s="1406"/>
    </row>
    <row r="1095" spans="1:25" s="43" customFormat="1">
      <c r="A1095" s="320"/>
      <c r="B1095" s="1356"/>
      <c r="F1095" s="42"/>
      <c r="G1095" s="42"/>
      <c r="H1095" s="42"/>
      <c r="N1095" s="68"/>
      <c r="O1095" s="68"/>
      <c r="P1095" s="68"/>
      <c r="Q1095" s="68"/>
      <c r="R1095" s="68"/>
      <c r="S1095" s="68"/>
      <c r="W1095" s="1406"/>
      <c r="X1095" s="1406"/>
      <c r="Y1095" s="1406"/>
    </row>
    <row r="1096" spans="1:25" s="43" customFormat="1">
      <c r="A1096" s="320"/>
      <c r="B1096" s="1356"/>
      <c r="F1096" s="42"/>
      <c r="G1096" s="42"/>
      <c r="H1096" s="42"/>
      <c r="N1096" s="68"/>
      <c r="O1096" s="68"/>
      <c r="P1096" s="68"/>
      <c r="Q1096" s="68"/>
      <c r="R1096" s="68"/>
      <c r="S1096" s="68"/>
      <c r="W1096" s="1406"/>
      <c r="X1096" s="1406"/>
      <c r="Y1096" s="1406"/>
    </row>
    <row r="1097" spans="1:25" s="43" customFormat="1">
      <c r="A1097" s="320"/>
      <c r="B1097" s="1356"/>
      <c r="F1097" s="42"/>
      <c r="G1097" s="42"/>
      <c r="H1097" s="42"/>
      <c r="N1097" s="68"/>
      <c r="O1097" s="68"/>
      <c r="P1097" s="68"/>
      <c r="Q1097" s="68"/>
      <c r="R1097" s="68"/>
      <c r="S1097" s="68"/>
      <c r="W1097" s="1406"/>
      <c r="X1097" s="1406"/>
      <c r="Y1097" s="1406"/>
    </row>
    <row r="1098" spans="1:25" s="43" customFormat="1">
      <c r="A1098" s="320"/>
      <c r="B1098" s="1356"/>
      <c r="F1098" s="42"/>
      <c r="G1098" s="42"/>
      <c r="H1098" s="42"/>
      <c r="N1098" s="68"/>
      <c r="O1098" s="68"/>
      <c r="P1098" s="68"/>
      <c r="Q1098" s="68"/>
      <c r="R1098" s="68"/>
      <c r="S1098" s="68"/>
      <c r="W1098" s="1406"/>
      <c r="X1098" s="1406"/>
      <c r="Y1098" s="1406"/>
    </row>
    <row r="1099" spans="1:25" s="43" customFormat="1">
      <c r="A1099" s="320"/>
      <c r="B1099" s="1356"/>
      <c r="F1099" s="42"/>
      <c r="G1099" s="42"/>
      <c r="H1099" s="42"/>
      <c r="N1099" s="68"/>
      <c r="O1099" s="68"/>
      <c r="P1099" s="68"/>
      <c r="Q1099" s="68"/>
      <c r="R1099" s="68"/>
      <c r="S1099" s="68"/>
      <c r="W1099" s="1406"/>
      <c r="X1099" s="1406"/>
      <c r="Y1099" s="1406"/>
    </row>
    <row r="1100" spans="1:25" s="43" customFormat="1">
      <c r="A1100" s="320"/>
      <c r="B1100" s="1356"/>
      <c r="F1100" s="42"/>
      <c r="G1100" s="42"/>
      <c r="H1100" s="42"/>
      <c r="N1100" s="68"/>
      <c r="O1100" s="68"/>
      <c r="P1100" s="68"/>
      <c r="Q1100" s="68"/>
      <c r="R1100" s="68"/>
      <c r="S1100" s="68"/>
      <c r="W1100" s="1406"/>
      <c r="X1100" s="1406"/>
      <c r="Y1100" s="1406"/>
    </row>
    <row r="1101" spans="1:25" s="43" customFormat="1">
      <c r="A1101" s="320"/>
      <c r="B1101" s="1356"/>
      <c r="F1101" s="42"/>
      <c r="G1101" s="42"/>
      <c r="H1101" s="42"/>
      <c r="N1101" s="68"/>
      <c r="O1101" s="68"/>
      <c r="P1101" s="68"/>
      <c r="Q1101" s="68"/>
      <c r="R1101" s="68"/>
      <c r="S1101" s="68"/>
      <c r="W1101" s="1406"/>
      <c r="X1101" s="1406"/>
      <c r="Y1101" s="1406"/>
    </row>
    <row r="1102" spans="1:25" s="43" customFormat="1">
      <c r="A1102" s="320"/>
      <c r="B1102" s="1356"/>
      <c r="F1102" s="42"/>
      <c r="G1102" s="42"/>
      <c r="H1102" s="42"/>
      <c r="N1102" s="68"/>
      <c r="O1102" s="68"/>
      <c r="P1102" s="68"/>
      <c r="Q1102" s="68"/>
      <c r="R1102" s="68"/>
      <c r="S1102" s="68"/>
      <c r="W1102" s="1406"/>
      <c r="X1102" s="1406"/>
      <c r="Y1102" s="1406"/>
    </row>
    <row r="1103" spans="1:25" s="43" customFormat="1">
      <c r="A1103" s="320"/>
      <c r="B1103" s="1356"/>
      <c r="F1103" s="42"/>
      <c r="G1103" s="42"/>
      <c r="H1103" s="42"/>
      <c r="N1103" s="68"/>
      <c r="O1103" s="68"/>
      <c r="P1103" s="68"/>
      <c r="Q1103" s="68"/>
      <c r="R1103" s="68"/>
      <c r="S1103" s="68"/>
      <c r="W1103" s="1406"/>
      <c r="X1103" s="1406"/>
      <c r="Y1103" s="1406"/>
    </row>
    <row r="1104" spans="1:25" s="43" customFormat="1">
      <c r="A1104" s="320"/>
      <c r="B1104" s="1356"/>
      <c r="F1104" s="42"/>
      <c r="G1104" s="42"/>
      <c r="H1104" s="42"/>
      <c r="N1104" s="68"/>
      <c r="O1104" s="68"/>
      <c r="P1104" s="68"/>
      <c r="Q1104" s="68"/>
      <c r="R1104" s="68"/>
      <c r="S1104" s="68"/>
      <c r="W1104" s="1406"/>
      <c r="X1104" s="1406"/>
      <c r="Y1104" s="1406"/>
    </row>
    <row r="1105" spans="1:25" s="43" customFormat="1">
      <c r="A1105" s="320"/>
      <c r="B1105" s="1356"/>
      <c r="F1105" s="42"/>
      <c r="G1105" s="42"/>
      <c r="H1105" s="42"/>
      <c r="N1105" s="68"/>
      <c r="O1105" s="68"/>
      <c r="P1105" s="68"/>
      <c r="Q1105" s="68"/>
      <c r="R1105" s="68"/>
      <c r="S1105" s="68"/>
      <c r="W1105" s="1406"/>
      <c r="X1105" s="1406"/>
      <c r="Y1105" s="1406"/>
    </row>
    <row r="1106" spans="1:25" s="43" customFormat="1">
      <c r="A1106" s="320"/>
      <c r="B1106" s="1356"/>
      <c r="F1106" s="42"/>
      <c r="G1106" s="42"/>
      <c r="H1106" s="42"/>
      <c r="N1106" s="68"/>
      <c r="O1106" s="68"/>
      <c r="P1106" s="68"/>
      <c r="Q1106" s="68"/>
      <c r="R1106" s="68"/>
      <c r="S1106" s="68"/>
      <c r="W1106" s="1406"/>
      <c r="X1106" s="1406"/>
      <c r="Y1106" s="1406"/>
    </row>
    <row r="1107" spans="1:25" s="43" customFormat="1">
      <c r="A1107" s="320"/>
      <c r="B1107" s="1356"/>
      <c r="F1107" s="42"/>
      <c r="G1107" s="42"/>
      <c r="H1107" s="42"/>
      <c r="N1107" s="68"/>
      <c r="O1107" s="68"/>
      <c r="P1107" s="68"/>
      <c r="Q1107" s="68"/>
      <c r="R1107" s="68"/>
      <c r="S1107" s="68"/>
      <c r="W1107" s="1406"/>
      <c r="X1107" s="1406"/>
      <c r="Y1107" s="1406"/>
    </row>
    <row r="1108" spans="1:25" s="43" customFormat="1">
      <c r="A1108" s="320"/>
      <c r="B1108" s="1356"/>
      <c r="F1108" s="42"/>
      <c r="G1108" s="42"/>
      <c r="H1108" s="42"/>
      <c r="N1108" s="68"/>
      <c r="O1108" s="68"/>
      <c r="P1108" s="68"/>
      <c r="Q1108" s="68"/>
      <c r="R1108" s="68"/>
      <c r="S1108" s="68"/>
      <c r="W1108" s="1406"/>
      <c r="X1108" s="1406"/>
      <c r="Y1108" s="1406"/>
    </row>
    <row r="1109" spans="1:25" s="43" customFormat="1">
      <c r="A1109" s="320"/>
      <c r="B1109" s="1356"/>
      <c r="F1109" s="42"/>
      <c r="G1109" s="42"/>
      <c r="H1109" s="42"/>
      <c r="N1109" s="68"/>
      <c r="O1109" s="68"/>
      <c r="P1109" s="68"/>
      <c r="Q1109" s="68"/>
      <c r="R1109" s="68"/>
      <c r="S1109" s="68"/>
      <c r="W1109" s="1406"/>
      <c r="X1109" s="1406"/>
      <c r="Y1109" s="1406"/>
    </row>
    <row r="1110" spans="1:25" s="43" customFormat="1">
      <c r="A1110" s="320"/>
      <c r="B1110" s="1356"/>
      <c r="F1110" s="42"/>
      <c r="G1110" s="42"/>
      <c r="H1110" s="42"/>
      <c r="N1110" s="68"/>
      <c r="O1110" s="68"/>
      <c r="P1110" s="68"/>
      <c r="Q1110" s="68"/>
      <c r="R1110" s="68"/>
      <c r="S1110" s="68"/>
      <c r="W1110" s="1406"/>
      <c r="X1110" s="1406"/>
      <c r="Y1110" s="1406"/>
    </row>
    <row r="1111" spans="1:25" s="43" customFormat="1">
      <c r="A1111" s="320"/>
      <c r="B1111" s="1356"/>
      <c r="F1111" s="42"/>
      <c r="G1111" s="42"/>
      <c r="H1111" s="42"/>
      <c r="N1111" s="68"/>
      <c r="O1111" s="68"/>
      <c r="P1111" s="68"/>
      <c r="Q1111" s="68"/>
      <c r="R1111" s="68"/>
      <c r="S1111" s="68"/>
      <c r="W1111" s="1406"/>
      <c r="X1111" s="1406"/>
      <c r="Y1111" s="1406"/>
    </row>
    <row r="1112" spans="1:25" s="43" customFormat="1">
      <c r="A1112" s="320"/>
      <c r="B1112" s="1356"/>
      <c r="F1112" s="42"/>
      <c r="G1112" s="42"/>
      <c r="H1112" s="42"/>
      <c r="N1112" s="68"/>
      <c r="O1112" s="68"/>
      <c r="P1112" s="68"/>
      <c r="Q1112" s="68"/>
      <c r="R1112" s="68"/>
      <c r="S1112" s="68"/>
      <c r="W1112" s="1406"/>
      <c r="X1112" s="1406"/>
      <c r="Y1112" s="1406"/>
    </row>
    <row r="1113" spans="1:25" s="43" customFormat="1">
      <c r="A1113" s="320"/>
      <c r="B1113" s="1356"/>
      <c r="F1113" s="42"/>
      <c r="G1113" s="42"/>
      <c r="H1113" s="42"/>
      <c r="N1113" s="68"/>
      <c r="O1113" s="68"/>
      <c r="P1113" s="68"/>
      <c r="Q1113" s="68"/>
      <c r="R1113" s="68"/>
      <c r="S1113" s="68"/>
      <c r="W1113" s="1406"/>
      <c r="X1113" s="1406"/>
      <c r="Y1113" s="1406"/>
    </row>
    <row r="1114" spans="1:25" s="43" customFormat="1">
      <c r="A1114" s="320"/>
      <c r="B1114" s="1356"/>
      <c r="F1114" s="42"/>
      <c r="G1114" s="42"/>
      <c r="H1114" s="42"/>
      <c r="N1114" s="68"/>
      <c r="O1114" s="68"/>
      <c r="P1114" s="68"/>
      <c r="Q1114" s="68"/>
      <c r="R1114" s="68"/>
      <c r="S1114" s="68"/>
      <c r="W1114" s="1406"/>
      <c r="X1114" s="1406"/>
      <c r="Y1114" s="1406"/>
    </row>
    <row r="1115" spans="1:25" s="43" customFormat="1">
      <c r="A1115" s="320"/>
      <c r="B1115" s="1356"/>
      <c r="F1115" s="42"/>
      <c r="G1115" s="42"/>
      <c r="H1115" s="42"/>
      <c r="N1115" s="68"/>
      <c r="O1115" s="68"/>
      <c r="P1115" s="68"/>
      <c r="Q1115" s="68"/>
      <c r="R1115" s="68"/>
      <c r="S1115" s="68"/>
      <c r="W1115" s="1406"/>
      <c r="X1115" s="1406"/>
      <c r="Y1115" s="1406"/>
    </row>
    <row r="1116" spans="1:25" s="43" customFormat="1">
      <c r="A1116" s="320"/>
      <c r="B1116" s="1356"/>
      <c r="F1116" s="42"/>
      <c r="G1116" s="42"/>
      <c r="H1116" s="42"/>
      <c r="N1116" s="68"/>
      <c r="O1116" s="68"/>
      <c r="P1116" s="68"/>
      <c r="Q1116" s="68"/>
      <c r="R1116" s="68"/>
      <c r="S1116" s="68"/>
      <c r="W1116" s="1406"/>
      <c r="X1116" s="1406"/>
      <c r="Y1116" s="1406"/>
    </row>
    <row r="1117" spans="1:25" s="43" customFormat="1">
      <c r="A1117" s="320"/>
      <c r="B1117" s="1356"/>
      <c r="F1117" s="42"/>
      <c r="G1117" s="42"/>
      <c r="H1117" s="42"/>
      <c r="N1117" s="68"/>
      <c r="O1117" s="68"/>
      <c r="P1117" s="68"/>
      <c r="Q1117" s="68"/>
      <c r="R1117" s="68"/>
      <c r="S1117" s="68"/>
      <c r="W1117" s="1406"/>
      <c r="X1117" s="1406"/>
      <c r="Y1117" s="1406"/>
    </row>
    <row r="1118" spans="1:25" s="43" customFormat="1">
      <c r="A1118" s="320"/>
      <c r="B1118" s="1356"/>
      <c r="F1118" s="42"/>
      <c r="G1118" s="42"/>
      <c r="H1118" s="42"/>
      <c r="N1118" s="68"/>
      <c r="O1118" s="68"/>
      <c r="P1118" s="68"/>
      <c r="Q1118" s="68"/>
      <c r="R1118" s="68"/>
      <c r="S1118" s="68"/>
      <c r="W1118" s="1406"/>
      <c r="X1118" s="1406"/>
      <c r="Y1118" s="1406"/>
    </row>
    <row r="1119" spans="1:25" s="43" customFormat="1">
      <c r="A1119" s="320"/>
      <c r="B1119" s="1356"/>
      <c r="F1119" s="42"/>
      <c r="G1119" s="42"/>
      <c r="H1119" s="42"/>
      <c r="N1119" s="68"/>
      <c r="O1119" s="68"/>
      <c r="P1119" s="68"/>
      <c r="Q1119" s="68"/>
      <c r="R1119" s="68"/>
      <c r="S1119" s="68"/>
      <c r="W1119" s="1406"/>
      <c r="X1119" s="1406"/>
      <c r="Y1119" s="1406"/>
    </row>
    <row r="1120" spans="1:25" s="43" customFormat="1">
      <c r="A1120" s="320"/>
      <c r="B1120" s="1356"/>
      <c r="F1120" s="42"/>
      <c r="G1120" s="42"/>
      <c r="H1120" s="42"/>
      <c r="N1120" s="68"/>
      <c r="O1120" s="68"/>
      <c r="P1120" s="68"/>
      <c r="Q1120" s="68"/>
      <c r="R1120" s="68"/>
      <c r="S1120" s="68"/>
      <c r="W1120" s="1406"/>
      <c r="X1120" s="1406"/>
      <c r="Y1120" s="1406"/>
    </row>
    <row r="1121" spans="1:25" s="43" customFormat="1">
      <c r="A1121" s="320"/>
      <c r="B1121" s="1356"/>
      <c r="F1121" s="42"/>
      <c r="G1121" s="42"/>
      <c r="H1121" s="42"/>
      <c r="N1121" s="68"/>
      <c r="O1121" s="68"/>
      <c r="P1121" s="68"/>
      <c r="Q1121" s="68"/>
      <c r="R1121" s="68"/>
      <c r="S1121" s="68"/>
      <c r="W1121" s="1406"/>
      <c r="X1121" s="1406"/>
      <c r="Y1121" s="1406"/>
    </row>
    <row r="1122" spans="1:25" s="43" customFormat="1">
      <c r="A1122" s="320"/>
      <c r="B1122" s="1356"/>
      <c r="F1122" s="42"/>
      <c r="G1122" s="42"/>
      <c r="H1122" s="42"/>
      <c r="N1122" s="68"/>
      <c r="O1122" s="68"/>
      <c r="P1122" s="68"/>
      <c r="Q1122" s="68"/>
      <c r="R1122" s="68"/>
      <c r="S1122" s="68"/>
      <c r="W1122" s="1406"/>
      <c r="X1122" s="1406"/>
      <c r="Y1122" s="1406"/>
    </row>
    <row r="1123" spans="1:25" s="43" customFormat="1">
      <c r="A1123" s="320"/>
      <c r="B1123" s="1356"/>
      <c r="F1123" s="42"/>
      <c r="G1123" s="42"/>
      <c r="H1123" s="42"/>
      <c r="N1123" s="68"/>
      <c r="O1123" s="68"/>
      <c r="P1123" s="68"/>
      <c r="Q1123" s="68"/>
      <c r="R1123" s="68"/>
      <c r="S1123" s="68"/>
      <c r="W1123" s="1406"/>
      <c r="X1123" s="1406"/>
      <c r="Y1123" s="1406"/>
    </row>
    <row r="1124" spans="1:25" s="43" customFormat="1">
      <c r="A1124" s="320"/>
      <c r="B1124" s="1356"/>
      <c r="F1124" s="42"/>
      <c r="G1124" s="42"/>
      <c r="H1124" s="42"/>
      <c r="N1124" s="68"/>
      <c r="O1124" s="68"/>
      <c r="P1124" s="68"/>
      <c r="Q1124" s="68"/>
      <c r="R1124" s="68"/>
      <c r="S1124" s="68"/>
      <c r="W1124" s="1406"/>
      <c r="X1124" s="1406"/>
      <c r="Y1124" s="1406"/>
    </row>
    <row r="1125" spans="1:25" s="43" customFormat="1">
      <c r="A1125" s="320"/>
      <c r="B1125" s="1356"/>
      <c r="F1125" s="42"/>
      <c r="G1125" s="42"/>
      <c r="H1125" s="42"/>
      <c r="N1125" s="68"/>
      <c r="O1125" s="68"/>
      <c r="P1125" s="68"/>
      <c r="Q1125" s="68"/>
      <c r="R1125" s="68"/>
      <c r="S1125" s="68"/>
      <c r="W1125" s="1406"/>
      <c r="X1125" s="1406"/>
      <c r="Y1125" s="1406"/>
    </row>
    <row r="1126" spans="1:25" s="43" customFormat="1">
      <c r="A1126" s="320"/>
      <c r="B1126" s="1356"/>
      <c r="F1126" s="42"/>
      <c r="G1126" s="42"/>
      <c r="H1126" s="42"/>
      <c r="N1126" s="68"/>
      <c r="O1126" s="68"/>
      <c r="P1126" s="68"/>
      <c r="Q1126" s="68"/>
      <c r="R1126" s="68"/>
      <c r="S1126" s="68"/>
      <c r="W1126" s="1406"/>
      <c r="X1126" s="1406"/>
      <c r="Y1126" s="1406"/>
    </row>
    <row r="1127" spans="1:25" s="43" customFormat="1">
      <c r="A1127" s="320"/>
      <c r="B1127" s="1356"/>
      <c r="F1127" s="42"/>
      <c r="G1127" s="42"/>
      <c r="H1127" s="42"/>
      <c r="N1127" s="68"/>
      <c r="O1127" s="68"/>
      <c r="P1127" s="68"/>
      <c r="Q1127" s="68"/>
      <c r="R1127" s="68"/>
      <c r="S1127" s="68"/>
      <c r="W1127" s="1406"/>
      <c r="X1127" s="1406"/>
      <c r="Y1127" s="1406"/>
    </row>
    <row r="1128" spans="1:25" s="43" customFormat="1">
      <c r="A1128" s="320"/>
      <c r="B1128" s="1356"/>
      <c r="F1128" s="42"/>
      <c r="G1128" s="42"/>
      <c r="H1128" s="42"/>
      <c r="N1128" s="68"/>
      <c r="O1128" s="68"/>
      <c r="P1128" s="68"/>
      <c r="Q1128" s="68"/>
      <c r="R1128" s="68"/>
      <c r="S1128" s="68"/>
      <c r="W1128" s="1406"/>
      <c r="X1128" s="1406"/>
      <c r="Y1128" s="1406"/>
    </row>
    <row r="1129" spans="1:25" s="43" customFormat="1">
      <c r="A1129" s="320"/>
      <c r="B1129" s="1356"/>
      <c r="F1129" s="42"/>
      <c r="G1129" s="42"/>
      <c r="H1129" s="42"/>
      <c r="N1129" s="68"/>
      <c r="O1129" s="68"/>
      <c r="P1129" s="68"/>
      <c r="Q1129" s="68"/>
      <c r="R1129" s="68"/>
      <c r="S1129" s="68"/>
      <c r="W1129" s="1406"/>
      <c r="X1129" s="1406"/>
      <c r="Y1129" s="1406"/>
    </row>
    <row r="1130" spans="1:25" s="43" customFormat="1">
      <c r="A1130" s="320"/>
      <c r="B1130" s="1356"/>
      <c r="F1130" s="42"/>
      <c r="G1130" s="42"/>
      <c r="H1130" s="42"/>
      <c r="N1130" s="68"/>
      <c r="O1130" s="68"/>
      <c r="P1130" s="68"/>
      <c r="Q1130" s="68"/>
      <c r="R1130" s="68"/>
      <c r="S1130" s="68"/>
      <c r="W1130" s="1406"/>
      <c r="X1130" s="1406"/>
      <c r="Y1130" s="1406"/>
    </row>
    <row r="1131" spans="1:25" s="43" customFormat="1">
      <c r="A1131" s="320"/>
      <c r="B1131" s="1356"/>
      <c r="F1131" s="42"/>
      <c r="G1131" s="42"/>
      <c r="H1131" s="42"/>
      <c r="N1131" s="68"/>
      <c r="O1131" s="68"/>
      <c r="P1131" s="68"/>
      <c r="Q1131" s="68"/>
      <c r="R1131" s="68"/>
      <c r="S1131" s="68"/>
      <c r="W1131" s="1406"/>
      <c r="X1131" s="1406"/>
      <c r="Y1131" s="1406"/>
    </row>
    <row r="1132" spans="1:25" s="43" customFormat="1">
      <c r="A1132" s="320"/>
      <c r="B1132" s="1356"/>
      <c r="F1132" s="42"/>
      <c r="G1132" s="42"/>
      <c r="H1132" s="42"/>
      <c r="N1132" s="68"/>
      <c r="O1132" s="68"/>
      <c r="P1132" s="68"/>
      <c r="Q1132" s="68"/>
      <c r="R1132" s="68"/>
      <c r="S1132" s="68"/>
      <c r="W1132" s="1406"/>
      <c r="X1132" s="1406"/>
      <c r="Y1132" s="1406"/>
    </row>
    <row r="1133" spans="1:25" s="43" customFormat="1">
      <c r="A1133" s="320"/>
      <c r="B1133" s="1356"/>
      <c r="F1133" s="42"/>
      <c r="G1133" s="42"/>
      <c r="H1133" s="42"/>
      <c r="N1133" s="68"/>
      <c r="O1133" s="68"/>
      <c r="P1133" s="68"/>
      <c r="Q1133" s="68"/>
      <c r="R1133" s="68"/>
      <c r="S1133" s="68"/>
      <c r="W1133" s="1406"/>
      <c r="X1133" s="1406"/>
      <c r="Y1133" s="1406"/>
    </row>
    <row r="1134" spans="1:25" s="43" customFormat="1">
      <c r="A1134" s="320"/>
      <c r="B1134" s="1356"/>
      <c r="F1134" s="42"/>
      <c r="G1134" s="42"/>
      <c r="H1134" s="42"/>
      <c r="N1134" s="68"/>
      <c r="O1134" s="68"/>
      <c r="P1134" s="68"/>
      <c r="Q1134" s="68"/>
      <c r="R1134" s="68"/>
      <c r="S1134" s="68"/>
      <c r="W1134" s="1406"/>
      <c r="X1134" s="1406"/>
      <c r="Y1134" s="1406"/>
    </row>
    <row r="1135" spans="1:25" s="43" customFormat="1">
      <c r="A1135" s="320"/>
      <c r="B1135" s="1356"/>
      <c r="F1135" s="42"/>
      <c r="G1135" s="42"/>
      <c r="H1135" s="42"/>
      <c r="N1135" s="68"/>
      <c r="O1135" s="68"/>
      <c r="P1135" s="68"/>
      <c r="Q1135" s="68"/>
      <c r="R1135" s="68"/>
      <c r="S1135" s="68"/>
      <c r="W1135" s="1406"/>
      <c r="X1135" s="1406"/>
      <c r="Y1135" s="1406"/>
    </row>
    <row r="1136" spans="1:25" s="43" customFormat="1">
      <c r="A1136" s="320"/>
      <c r="B1136" s="1356"/>
      <c r="F1136" s="42"/>
      <c r="G1136" s="42"/>
      <c r="H1136" s="42"/>
      <c r="N1136" s="68"/>
      <c r="O1136" s="68"/>
      <c r="P1136" s="68"/>
      <c r="Q1136" s="68"/>
      <c r="R1136" s="68"/>
      <c r="S1136" s="68"/>
      <c r="W1136" s="1406"/>
      <c r="X1136" s="1406"/>
      <c r="Y1136" s="1406"/>
    </row>
    <row r="1137" spans="1:25" s="43" customFormat="1">
      <c r="A1137" s="320"/>
      <c r="B1137" s="1356"/>
      <c r="F1137" s="42"/>
      <c r="G1137" s="42"/>
      <c r="H1137" s="42"/>
      <c r="N1137" s="68"/>
      <c r="O1137" s="68"/>
      <c r="P1137" s="68"/>
      <c r="Q1137" s="68"/>
      <c r="R1137" s="68"/>
      <c r="S1137" s="68"/>
      <c r="W1137" s="1406"/>
      <c r="X1137" s="1406"/>
      <c r="Y1137" s="1406"/>
    </row>
    <row r="1138" spans="1:25" s="43" customFormat="1">
      <c r="A1138" s="320"/>
      <c r="B1138" s="1356"/>
      <c r="F1138" s="42"/>
      <c r="G1138" s="42"/>
      <c r="H1138" s="42"/>
      <c r="N1138" s="68"/>
      <c r="O1138" s="68"/>
      <c r="P1138" s="68"/>
      <c r="Q1138" s="68"/>
      <c r="R1138" s="68"/>
      <c r="S1138" s="68"/>
      <c r="W1138" s="1406"/>
      <c r="X1138" s="1406"/>
      <c r="Y1138" s="1406"/>
    </row>
    <row r="1139" spans="1:25" s="43" customFormat="1">
      <c r="A1139" s="320"/>
      <c r="B1139" s="1356"/>
      <c r="F1139" s="42"/>
      <c r="G1139" s="42"/>
      <c r="H1139" s="42"/>
      <c r="N1139" s="68"/>
      <c r="O1139" s="68"/>
      <c r="P1139" s="68"/>
      <c r="Q1139" s="68"/>
      <c r="R1139" s="68"/>
      <c r="S1139" s="68"/>
      <c r="W1139" s="1406"/>
      <c r="X1139" s="1406"/>
      <c r="Y1139" s="1406"/>
    </row>
    <row r="1140" spans="1:25" s="43" customFormat="1">
      <c r="A1140" s="320"/>
      <c r="B1140" s="1356"/>
      <c r="F1140" s="42"/>
      <c r="G1140" s="42"/>
      <c r="H1140" s="42"/>
      <c r="N1140" s="68"/>
      <c r="O1140" s="68"/>
      <c r="P1140" s="68"/>
      <c r="Q1140" s="68"/>
      <c r="R1140" s="68"/>
      <c r="S1140" s="68"/>
      <c r="W1140" s="1406"/>
      <c r="X1140" s="1406"/>
      <c r="Y1140" s="1406"/>
    </row>
    <row r="1141" spans="1:25" s="43" customFormat="1">
      <c r="A1141" s="320"/>
      <c r="B1141" s="1356"/>
      <c r="F1141" s="42"/>
      <c r="G1141" s="42"/>
      <c r="H1141" s="42"/>
      <c r="N1141" s="68"/>
      <c r="O1141" s="68"/>
      <c r="P1141" s="68"/>
      <c r="Q1141" s="68"/>
      <c r="R1141" s="68"/>
      <c r="S1141" s="68"/>
      <c r="W1141" s="1406"/>
      <c r="X1141" s="1406"/>
      <c r="Y1141" s="1406"/>
    </row>
    <row r="1142" spans="1:25" s="43" customFormat="1">
      <c r="A1142" s="320"/>
      <c r="B1142" s="1356"/>
      <c r="F1142" s="42"/>
      <c r="G1142" s="42"/>
      <c r="H1142" s="42"/>
      <c r="N1142" s="68"/>
      <c r="O1142" s="68"/>
      <c r="P1142" s="68"/>
      <c r="Q1142" s="68"/>
      <c r="R1142" s="68"/>
      <c r="S1142" s="68"/>
      <c r="W1142" s="1406"/>
      <c r="X1142" s="1406"/>
      <c r="Y1142" s="1406"/>
    </row>
    <row r="1143" spans="1:25" s="43" customFormat="1">
      <c r="A1143" s="320"/>
      <c r="B1143" s="1356"/>
      <c r="F1143" s="42"/>
      <c r="G1143" s="42"/>
      <c r="H1143" s="42"/>
      <c r="N1143" s="68"/>
      <c r="O1143" s="68"/>
      <c r="P1143" s="68"/>
      <c r="Q1143" s="68"/>
      <c r="R1143" s="68"/>
      <c r="S1143" s="68"/>
      <c r="W1143" s="1406"/>
      <c r="X1143" s="1406"/>
      <c r="Y1143" s="1406"/>
    </row>
    <row r="1144" spans="1:25" s="43" customFormat="1">
      <c r="A1144" s="320"/>
      <c r="B1144" s="1356"/>
      <c r="F1144" s="42"/>
      <c r="G1144" s="42"/>
      <c r="H1144" s="42"/>
      <c r="N1144" s="68"/>
      <c r="O1144" s="68"/>
      <c r="P1144" s="68"/>
      <c r="Q1144" s="68"/>
      <c r="R1144" s="68"/>
      <c r="S1144" s="68"/>
      <c r="W1144" s="1406"/>
      <c r="X1144" s="1406"/>
      <c r="Y1144" s="1406"/>
    </row>
    <row r="1145" spans="1:25" s="43" customFormat="1">
      <c r="A1145" s="320"/>
      <c r="B1145" s="1356"/>
      <c r="F1145" s="42"/>
      <c r="G1145" s="42"/>
      <c r="H1145" s="42"/>
      <c r="N1145" s="68"/>
      <c r="O1145" s="68"/>
      <c r="P1145" s="68"/>
      <c r="Q1145" s="68"/>
      <c r="R1145" s="68"/>
      <c r="S1145" s="68"/>
      <c r="W1145" s="1406"/>
      <c r="X1145" s="1406"/>
      <c r="Y1145" s="1406"/>
    </row>
    <row r="1146" spans="1:25" s="43" customFormat="1">
      <c r="A1146" s="320"/>
      <c r="B1146" s="1356"/>
      <c r="F1146" s="42"/>
      <c r="G1146" s="42"/>
      <c r="H1146" s="42"/>
      <c r="N1146" s="68"/>
      <c r="O1146" s="68"/>
      <c r="P1146" s="68"/>
      <c r="Q1146" s="68"/>
      <c r="R1146" s="68"/>
      <c r="S1146" s="68"/>
      <c r="W1146" s="1406"/>
      <c r="X1146" s="1406"/>
      <c r="Y1146" s="1406"/>
    </row>
    <row r="1147" spans="1:25" s="43" customFormat="1">
      <c r="A1147" s="320"/>
      <c r="B1147" s="1356"/>
      <c r="F1147" s="42"/>
      <c r="G1147" s="42"/>
      <c r="H1147" s="42"/>
      <c r="N1147" s="68"/>
      <c r="O1147" s="68"/>
      <c r="P1147" s="68"/>
      <c r="Q1147" s="68"/>
      <c r="R1147" s="68"/>
      <c r="S1147" s="68"/>
      <c r="W1147" s="1406"/>
      <c r="X1147" s="1406"/>
      <c r="Y1147" s="1406"/>
    </row>
    <row r="1148" spans="1:25" s="43" customFormat="1">
      <c r="A1148" s="320"/>
      <c r="B1148" s="1356"/>
      <c r="F1148" s="42"/>
      <c r="G1148" s="42"/>
      <c r="H1148" s="42"/>
      <c r="N1148" s="68"/>
      <c r="O1148" s="68"/>
      <c r="P1148" s="68"/>
      <c r="Q1148" s="68"/>
      <c r="R1148" s="68"/>
      <c r="S1148" s="68"/>
      <c r="W1148" s="1406"/>
      <c r="X1148" s="1406"/>
      <c r="Y1148" s="1406"/>
    </row>
    <row r="1149" spans="1:25" s="43" customFormat="1">
      <c r="A1149" s="320"/>
      <c r="B1149" s="1356"/>
      <c r="F1149" s="42"/>
      <c r="G1149" s="42"/>
      <c r="H1149" s="42"/>
      <c r="N1149" s="68"/>
      <c r="O1149" s="68"/>
      <c r="P1149" s="68"/>
      <c r="Q1149" s="68"/>
      <c r="R1149" s="68"/>
      <c r="S1149" s="68"/>
      <c r="W1149" s="1406"/>
      <c r="X1149" s="1406"/>
      <c r="Y1149" s="1406"/>
    </row>
    <row r="1150" spans="1:25" s="43" customFormat="1">
      <c r="A1150" s="320"/>
      <c r="B1150" s="1356"/>
      <c r="F1150" s="42"/>
      <c r="G1150" s="42"/>
      <c r="H1150" s="42"/>
      <c r="N1150" s="68"/>
      <c r="O1150" s="68"/>
      <c r="P1150" s="68"/>
      <c r="Q1150" s="68"/>
      <c r="R1150" s="68"/>
      <c r="S1150" s="68"/>
      <c r="W1150" s="1406"/>
      <c r="X1150" s="1406"/>
      <c r="Y1150" s="1406"/>
    </row>
    <row r="1151" spans="1:25" s="43" customFormat="1">
      <c r="A1151" s="320"/>
      <c r="B1151" s="1356"/>
      <c r="F1151" s="42"/>
      <c r="G1151" s="42"/>
      <c r="H1151" s="42"/>
      <c r="N1151" s="68"/>
      <c r="O1151" s="68"/>
      <c r="P1151" s="68"/>
      <c r="Q1151" s="68"/>
      <c r="R1151" s="68"/>
      <c r="S1151" s="68"/>
      <c r="W1151" s="1406"/>
      <c r="X1151" s="1406"/>
      <c r="Y1151" s="1406"/>
    </row>
    <row r="1152" spans="1:25" s="43" customFormat="1">
      <c r="A1152" s="320"/>
      <c r="B1152" s="1356"/>
      <c r="F1152" s="42"/>
      <c r="G1152" s="42"/>
      <c r="H1152" s="42"/>
      <c r="N1152" s="68"/>
      <c r="O1152" s="68"/>
      <c r="P1152" s="68"/>
      <c r="Q1152" s="68"/>
      <c r="R1152" s="68"/>
      <c r="S1152" s="68"/>
      <c r="W1152" s="1406"/>
      <c r="X1152" s="1406"/>
      <c r="Y1152" s="1406"/>
    </row>
    <row r="1153" spans="1:25" s="43" customFormat="1">
      <c r="A1153" s="320"/>
      <c r="B1153" s="1356"/>
      <c r="F1153" s="42"/>
      <c r="G1153" s="42"/>
      <c r="H1153" s="42"/>
      <c r="N1153" s="68"/>
      <c r="O1153" s="68"/>
      <c r="P1153" s="68"/>
      <c r="Q1153" s="68"/>
      <c r="R1153" s="68"/>
      <c r="S1153" s="68"/>
      <c r="W1153" s="1406"/>
      <c r="X1153" s="1406"/>
      <c r="Y1153" s="1406"/>
    </row>
    <row r="1154" spans="1:25" s="43" customFormat="1">
      <c r="A1154" s="320"/>
      <c r="B1154" s="1356"/>
      <c r="F1154" s="42"/>
      <c r="G1154" s="42"/>
      <c r="H1154" s="42"/>
      <c r="N1154" s="68"/>
      <c r="O1154" s="68"/>
      <c r="P1154" s="68"/>
      <c r="Q1154" s="68"/>
      <c r="R1154" s="68"/>
      <c r="S1154" s="68"/>
      <c r="W1154" s="1406"/>
      <c r="X1154" s="1406"/>
      <c r="Y1154" s="1406"/>
    </row>
    <row r="1155" spans="1:25" s="43" customFormat="1">
      <c r="A1155" s="320"/>
      <c r="B1155" s="1356"/>
      <c r="F1155" s="42"/>
      <c r="G1155" s="42"/>
      <c r="H1155" s="42"/>
      <c r="N1155" s="68"/>
      <c r="O1155" s="68"/>
      <c r="P1155" s="68"/>
      <c r="Q1155" s="68"/>
      <c r="R1155" s="68"/>
      <c r="S1155" s="68"/>
      <c r="W1155" s="1406"/>
      <c r="X1155" s="1406"/>
      <c r="Y1155" s="1406"/>
    </row>
    <row r="1156" spans="1:25" s="43" customFormat="1">
      <c r="A1156" s="320"/>
      <c r="B1156" s="1356"/>
      <c r="F1156" s="42"/>
      <c r="G1156" s="42"/>
      <c r="H1156" s="42"/>
      <c r="N1156" s="68"/>
      <c r="O1156" s="68"/>
      <c r="P1156" s="68"/>
      <c r="Q1156" s="68"/>
      <c r="R1156" s="68"/>
      <c r="S1156" s="68"/>
      <c r="W1156" s="1406"/>
      <c r="X1156" s="1406"/>
      <c r="Y1156" s="1406"/>
    </row>
    <row r="1157" spans="1:25" s="43" customFormat="1">
      <c r="A1157" s="320"/>
      <c r="B1157" s="1356"/>
      <c r="F1157" s="42"/>
      <c r="G1157" s="42"/>
      <c r="H1157" s="42"/>
      <c r="N1157" s="68"/>
      <c r="O1157" s="68"/>
      <c r="P1157" s="68"/>
      <c r="Q1157" s="68"/>
      <c r="R1157" s="68"/>
      <c r="S1157" s="68"/>
      <c r="W1157" s="1406"/>
      <c r="X1157" s="1406"/>
      <c r="Y1157" s="1406"/>
    </row>
    <row r="1158" spans="1:25" s="43" customFormat="1">
      <c r="A1158" s="320"/>
      <c r="B1158" s="1356"/>
      <c r="F1158" s="42"/>
      <c r="G1158" s="42"/>
      <c r="H1158" s="42"/>
      <c r="N1158" s="68"/>
      <c r="O1158" s="68"/>
      <c r="P1158" s="68"/>
      <c r="Q1158" s="68"/>
      <c r="R1158" s="68"/>
      <c r="S1158" s="68"/>
      <c r="W1158" s="1406"/>
      <c r="X1158" s="1406"/>
      <c r="Y1158" s="1406"/>
    </row>
    <row r="1159" spans="1:25" s="43" customFormat="1">
      <c r="A1159" s="320"/>
      <c r="B1159" s="1356"/>
      <c r="F1159" s="42"/>
      <c r="G1159" s="42"/>
      <c r="H1159" s="42"/>
      <c r="N1159" s="68"/>
      <c r="O1159" s="68"/>
      <c r="P1159" s="68"/>
      <c r="Q1159" s="68"/>
      <c r="R1159" s="68"/>
      <c r="S1159" s="68"/>
      <c r="W1159" s="1406"/>
      <c r="X1159" s="1406"/>
      <c r="Y1159" s="1406"/>
    </row>
    <row r="1160" spans="1:25" s="43" customFormat="1">
      <c r="A1160" s="320"/>
      <c r="B1160" s="1356"/>
      <c r="F1160" s="42"/>
      <c r="G1160" s="42"/>
      <c r="H1160" s="42"/>
      <c r="N1160" s="68"/>
      <c r="O1160" s="68"/>
      <c r="P1160" s="68"/>
      <c r="Q1160" s="68"/>
      <c r="R1160" s="68"/>
      <c r="S1160" s="68"/>
      <c r="W1160" s="1406"/>
      <c r="X1160" s="1406"/>
      <c r="Y1160" s="1406"/>
    </row>
    <row r="1161" spans="1:25" s="43" customFormat="1">
      <c r="A1161" s="320"/>
      <c r="B1161" s="1356"/>
      <c r="F1161" s="42"/>
      <c r="G1161" s="42"/>
      <c r="H1161" s="42"/>
      <c r="N1161" s="68"/>
      <c r="O1161" s="68"/>
      <c r="P1161" s="68"/>
      <c r="Q1161" s="68"/>
      <c r="R1161" s="68"/>
      <c r="S1161" s="68"/>
      <c r="W1161" s="1406"/>
      <c r="X1161" s="1406"/>
      <c r="Y1161" s="1406"/>
    </row>
    <row r="1162" spans="1:25" s="43" customFormat="1">
      <c r="A1162" s="320"/>
      <c r="B1162" s="1356"/>
      <c r="F1162" s="42"/>
      <c r="G1162" s="42"/>
      <c r="H1162" s="42"/>
      <c r="N1162" s="68"/>
      <c r="O1162" s="68"/>
      <c r="P1162" s="68"/>
      <c r="Q1162" s="68"/>
      <c r="R1162" s="68"/>
      <c r="S1162" s="68"/>
      <c r="W1162" s="1406"/>
      <c r="X1162" s="1406"/>
      <c r="Y1162" s="1406"/>
    </row>
    <row r="1163" spans="1:25" s="43" customFormat="1">
      <c r="A1163" s="320"/>
      <c r="B1163" s="1356"/>
      <c r="F1163" s="42"/>
      <c r="G1163" s="42"/>
      <c r="H1163" s="42"/>
      <c r="N1163" s="68"/>
      <c r="O1163" s="68"/>
      <c r="P1163" s="68"/>
      <c r="Q1163" s="68"/>
      <c r="R1163" s="68"/>
      <c r="S1163" s="68"/>
      <c r="W1163" s="1406"/>
      <c r="X1163" s="1406"/>
      <c r="Y1163" s="1406"/>
    </row>
    <row r="1164" spans="1:25" s="43" customFormat="1">
      <c r="A1164" s="320"/>
      <c r="B1164" s="1356"/>
      <c r="F1164" s="42"/>
      <c r="G1164" s="42"/>
      <c r="H1164" s="42"/>
      <c r="N1164" s="68"/>
      <c r="O1164" s="68"/>
      <c r="P1164" s="68"/>
      <c r="Q1164" s="68"/>
      <c r="R1164" s="68"/>
      <c r="S1164" s="68"/>
      <c r="W1164" s="1406"/>
      <c r="X1164" s="1406"/>
      <c r="Y1164" s="1406"/>
    </row>
    <row r="1165" spans="1:25" s="43" customFormat="1">
      <c r="A1165" s="320"/>
      <c r="B1165" s="1356"/>
      <c r="F1165" s="42"/>
      <c r="G1165" s="42"/>
      <c r="H1165" s="42"/>
      <c r="N1165" s="68"/>
      <c r="O1165" s="68"/>
      <c r="P1165" s="68"/>
      <c r="Q1165" s="68"/>
      <c r="R1165" s="68"/>
      <c r="S1165" s="68"/>
      <c r="W1165" s="1406"/>
      <c r="X1165" s="1406"/>
      <c r="Y1165" s="1406"/>
    </row>
    <row r="1166" spans="1:25" s="43" customFormat="1">
      <c r="A1166" s="320"/>
      <c r="B1166" s="1356"/>
      <c r="F1166" s="42"/>
      <c r="G1166" s="42"/>
      <c r="H1166" s="42"/>
      <c r="N1166" s="68"/>
      <c r="O1166" s="68"/>
      <c r="P1166" s="68"/>
      <c r="Q1166" s="68"/>
      <c r="R1166" s="68"/>
      <c r="S1166" s="68"/>
      <c r="W1166" s="1406"/>
      <c r="X1166" s="1406"/>
      <c r="Y1166" s="1406"/>
    </row>
    <row r="1167" spans="1:25" s="43" customFormat="1">
      <c r="A1167" s="320"/>
      <c r="B1167" s="1356"/>
      <c r="F1167" s="42"/>
      <c r="G1167" s="42"/>
      <c r="H1167" s="42"/>
      <c r="N1167" s="68"/>
      <c r="O1167" s="68"/>
      <c r="P1167" s="68"/>
      <c r="Q1167" s="68"/>
      <c r="R1167" s="68"/>
      <c r="S1167" s="68"/>
      <c r="W1167" s="1406"/>
      <c r="X1167" s="1406"/>
      <c r="Y1167" s="1406"/>
    </row>
    <row r="1168" spans="1:25" s="43" customFormat="1">
      <c r="A1168" s="320"/>
      <c r="B1168" s="1356"/>
      <c r="F1168" s="42"/>
      <c r="G1168" s="42"/>
      <c r="H1168" s="42"/>
      <c r="N1168" s="68"/>
      <c r="O1168" s="68"/>
      <c r="P1168" s="68"/>
      <c r="Q1168" s="68"/>
      <c r="R1168" s="68"/>
      <c r="S1168" s="68"/>
      <c r="W1168" s="1406"/>
      <c r="X1168" s="1406"/>
      <c r="Y1168" s="1406"/>
    </row>
    <row r="1169" spans="1:25" s="43" customFormat="1">
      <c r="A1169" s="320"/>
      <c r="B1169" s="1356"/>
      <c r="F1169" s="42"/>
      <c r="G1169" s="42"/>
      <c r="H1169" s="42"/>
      <c r="N1169" s="68"/>
      <c r="O1169" s="68"/>
      <c r="P1169" s="68"/>
      <c r="Q1169" s="68"/>
      <c r="R1169" s="68"/>
      <c r="S1169" s="68"/>
      <c r="W1169" s="1406"/>
      <c r="X1169" s="1406"/>
      <c r="Y1169" s="1406"/>
    </row>
    <row r="1170" spans="1:25" s="43" customFormat="1">
      <c r="A1170" s="320"/>
      <c r="B1170" s="1356"/>
      <c r="F1170" s="42"/>
      <c r="G1170" s="42"/>
      <c r="H1170" s="42"/>
      <c r="N1170" s="68"/>
      <c r="O1170" s="68"/>
      <c r="P1170" s="68"/>
      <c r="Q1170" s="68"/>
      <c r="R1170" s="68"/>
      <c r="S1170" s="68"/>
      <c r="W1170" s="1406"/>
      <c r="X1170" s="1406"/>
      <c r="Y1170" s="1406"/>
    </row>
    <row r="1171" spans="1:25" s="43" customFormat="1">
      <c r="A1171" s="320"/>
      <c r="B1171" s="1356"/>
      <c r="F1171" s="42"/>
      <c r="G1171" s="42"/>
      <c r="H1171" s="42"/>
      <c r="N1171" s="68"/>
      <c r="O1171" s="68"/>
      <c r="P1171" s="68"/>
      <c r="Q1171" s="68"/>
      <c r="R1171" s="68"/>
      <c r="S1171" s="68"/>
      <c r="W1171" s="1406"/>
      <c r="X1171" s="1406"/>
      <c r="Y1171" s="1406"/>
    </row>
    <row r="1172" spans="1:25" s="43" customFormat="1">
      <c r="A1172" s="320"/>
      <c r="B1172" s="1356"/>
      <c r="F1172" s="42"/>
      <c r="G1172" s="42"/>
      <c r="H1172" s="42"/>
      <c r="N1172" s="68"/>
      <c r="O1172" s="68"/>
      <c r="P1172" s="68"/>
      <c r="Q1172" s="68"/>
      <c r="R1172" s="68"/>
      <c r="S1172" s="68"/>
      <c r="W1172" s="1406"/>
      <c r="X1172" s="1406"/>
      <c r="Y1172" s="1406"/>
    </row>
    <row r="1173" spans="1:25" s="43" customFormat="1">
      <c r="A1173" s="320"/>
      <c r="B1173" s="1356"/>
      <c r="F1173" s="42"/>
      <c r="G1173" s="42"/>
      <c r="H1173" s="42"/>
      <c r="N1173" s="68"/>
      <c r="O1173" s="68"/>
      <c r="P1173" s="68"/>
      <c r="Q1173" s="68"/>
      <c r="R1173" s="68"/>
      <c r="S1173" s="68"/>
      <c r="W1173" s="1406"/>
      <c r="X1173" s="1406"/>
      <c r="Y1173" s="1406"/>
    </row>
    <row r="1174" spans="1:25" s="43" customFormat="1">
      <c r="A1174" s="320"/>
      <c r="B1174" s="1356"/>
      <c r="F1174" s="42"/>
      <c r="G1174" s="42"/>
      <c r="H1174" s="42"/>
      <c r="N1174" s="68"/>
      <c r="O1174" s="68"/>
      <c r="P1174" s="68"/>
      <c r="Q1174" s="68"/>
      <c r="R1174" s="68"/>
      <c r="S1174" s="68"/>
      <c r="W1174" s="1406"/>
      <c r="X1174" s="1406"/>
      <c r="Y1174" s="1406"/>
    </row>
    <row r="1175" spans="1:25" s="43" customFormat="1">
      <c r="A1175" s="320"/>
      <c r="B1175" s="1356"/>
      <c r="F1175" s="42"/>
      <c r="G1175" s="42"/>
      <c r="H1175" s="42"/>
      <c r="N1175" s="68"/>
      <c r="O1175" s="68"/>
      <c r="P1175" s="68"/>
      <c r="Q1175" s="68"/>
      <c r="R1175" s="68"/>
      <c r="S1175" s="68"/>
      <c r="W1175" s="1406"/>
      <c r="X1175" s="1406"/>
      <c r="Y1175" s="1406"/>
    </row>
    <row r="1176" spans="1:25" s="43" customFormat="1">
      <c r="A1176" s="320"/>
      <c r="B1176" s="1356"/>
      <c r="F1176" s="42"/>
      <c r="G1176" s="42"/>
      <c r="H1176" s="42"/>
      <c r="N1176" s="68"/>
      <c r="O1176" s="68"/>
      <c r="P1176" s="68"/>
      <c r="Q1176" s="68"/>
      <c r="R1176" s="68"/>
      <c r="S1176" s="68"/>
      <c r="W1176" s="1406"/>
      <c r="X1176" s="1406"/>
      <c r="Y1176" s="1406"/>
    </row>
    <row r="1177" spans="1:25" s="43" customFormat="1">
      <c r="A1177" s="320"/>
      <c r="B1177" s="1356"/>
      <c r="F1177" s="42"/>
      <c r="G1177" s="42"/>
      <c r="H1177" s="42"/>
      <c r="N1177" s="68"/>
      <c r="O1177" s="68"/>
      <c r="P1177" s="68"/>
      <c r="Q1177" s="68"/>
      <c r="R1177" s="68"/>
      <c r="S1177" s="68"/>
      <c r="W1177" s="1406"/>
      <c r="X1177" s="1406"/>
      <c r="Y1177" s="1406"/>
    </row>
    <row r="1178" spans="1:25" s="43" customFormat="1">
      <c r="A1178" s="320"/>
      <c r="B1178" s="1356"/>
      <c r="F1178" s="42"/>
      <c r="G1178" s="42"/>
      <c r="H1178" s="42"/>
      <c r="N1178" s="68"/>
      <c r="O1178" s="68"/>
      <c r="P1178" s="68"/>
      <c r="Q1178" s="68"/>
      <c r="R1178" s="68"/>
      <c r="S1178" s="68"/>
      <c r="W1178" s="1406"/>
      <c r="X1178" s="1406"/>
      <c r="Y1178" s="1406"/>
    </row>
    <row r="1179" spans="1:25" s="43" customFormat="1">
      <c r="A1179" s="320"/>
      <c r="B1179" s="1356"/>
      <c r="F1179" s="42"/>
      <c r="G1179" s="42"/>
      <c r="H1179" s="42"/>
      <c r="N1179" s="68"/>
      <c r="O1179" s="68"/>
      <c r="P1179" s="68"/>
      <c r="Q1179" s="68"/>
      <c r="R1179" s="68"/>
      <c r="S1179" s="68"/>
      <c r="W1179" s="1406"/>
      <c r="X1179" s="1406"/>
      <c r="Y1179" s="1406"/>
    </row>
    <row r="1180" spans="1:25" s="43" customFormat="1">
      <c r="A1180" s="320"/>
      <c r="B1180" s="1356"/>
      <c r="F1180" s="42"/>
      <c r="G1180" s="42"/>
      <c r="H1180" s="42"/>
      <c r="N1180" s="68"/>
      <c r="O1180" s="68"/>
      <c r="P1180" s="68"/>
      <c r="Q1180" s="68"/>
      <c r="R1180" s="68"/>
      <c r="S1180" s="68"/>
      <c r="W1180" s="1406"/>
      <c r="X1180" s="1406"/>
      <c r="Y1180" s="1406"/>
    </row>
    <row r="1181" spans="1:25" s="43" customFormat="1">
      <c r="A1181" s="320"/>
      <c r="B1181" s="1356"/>
      <c r="F1181" s="42"/>
      <c r="G1181" s="42"/>
      <c r="H1181" s="42"/>
      <c r="N1181" s="68"/>
      <c r="O1181" s="68"/>
      <c r="P1181" s="68"/>
      <c r="Q1181" s="68"/>
      <c r="R1181" s="68"/>
      <c r="S1181" s="68"/>
      <c r="W1181" s="1406"/>
      <c r="X1181" s="1406"/>
      <c r="Y1181" s="1406"/>
    </row>
    <row r="1182" spans="1:25" s="43" customFormat="1">
      <c r="A1182" s="320"/>
      <c r="B1182" s="1356"/>
      <c r="F1182" s="42"/>
      <c r="G1182" s="42"/>
      <c r="H1182" s="42"/>
      <c r="N1182" s="68"/>
      <c r="O1182" s="68"/>
      <c r="P1182" s="68"/>
      <c r="Q1182" s="68"/>
      <c r="R1182" s="68"/>
      <c r="S1182" s="68"/>
      <c r="W1182" s="1406"/>
      <c r="X1182" s="1406"/>
      <c r="Y1182" s="1406"/>
    </row>
    <row r="1183" spans="1:25" s="43" customFormat="1">
      <c r="A1183" s="320"/>
      <c r="B1183" s="1356"/>
      <c r="F1183" s="42"/>
      <c r="G1183" s="42"/>
      <c r="H1183" s="42"/>
      <c r="N1183" s="68"/>
      <c r="O1183" s="68"/>
      <c r="P1183" s="68"/>
      <c r="Q1183" s="68"/>
      <c r="R1183" s="68"/>
      <c r="S1183" s="68"/>
      <c r="W1183" s="1406"/>
      <c r="X1183" s="1406"/>
      <c r="Y1183" s="1406"/>
    </row>
    <row r="1184" spans="1:25" s="43" customFormat="1">
      <c r="A1184" s="320"/>
      <c r="B1184" s="1356"/>
      <c r="F1184" s="42"/>
      <c r="G1184" s="42"/>
      <c r="H1184" s="42"/>
      <c r="N1184" s="68"/>
      <c r="O1184" s="68"/>
      <c r="P1184" s="68"/>
      <c r="Q1184" s="68"/>
      <c r="R1184" s="68"/>
      <c r="S1184" s="68"/>
      <c r="W1184" s="1406"/>
      <c r="X1184" s="1406"/>
      <c r="Y1184" s="1406"/>
    </row>
    <row r="1185" spans="1:25" s="43" customFormat="1">
      <c r="A1185" s="320"/>
      <c r="B1185" s="1356"/>
      <c r="F1185" s="42"/>
      <c r="G1185" s="42"/>
      <c r="H1185" s="42"/>
      <c r="N1185" s="68"/>
      <c r="O1185" s="68"/>
      <c r="P1185" s="68"/>
      <c r="Q1185" s="68"/>
      <c r="R1185" s="68"/>
      <c r="S1185" s="68"/>
      <c r="W1185" s="1406"/>
      <c r="X1185" s="1406"/>
      <c r="Y1185" s="1406"/>
    </row>
    <row r="1186" spans="1:25" s="43" customFormat="1">
      <c r="A1186" s="320"/>
      <c r="B1186" s="1356"/>
      <c r="F1186" s="42"/>
      <c r="G1186" s="42"/>
      <c r="H1186" s="42"/>
      <c r="N1186" s="68"/>
      <c r="O1186" s="68"/>
      <c r="P1186" s="68"/>
      <c r="Q1186" s="68"/>
      <c r="R1186" s="68"/>
      <c r="S1186" s="68"/>
      <c r="W1186" s="1406"/>
      <c r="X1186" s="1406"/>
      <c r="Y1186" s="1406"/>
    </row>
    <row r="1187" spans="1:25" s="43" customFormat="1">
      <c r="A1187" s="320"/>
      <c r="B1187" s="1356"/>
      <c r="F1187" s="42"/>
      <c r="G1187" s="42"/>
      <c r="H1187" s="42"/>
      <c r="N1187" s="68"/>
      <c r="O1187" s="68"/>
      <c r="P1187" s="68"/>
      <c r="Q1187" s="68"/>
      <c r="R1187" s="68"/>
      <c r="S1187" s="68"/>
      <c r="W1187" s="1406"/>
      <c r="X1187" s="1406"/>
      <c r="Y1187" s="1406"/>
    </row>
    <row r="1188" spans="1:25" s="43" customFormat="1">
      <c r="A1188" s="320"/>
      <c r="B1188" s="1356"/>
      <c r="F1188" s="42"/>
      <c r="G1188" s="42"/>
      <c r="H1188" s="42"/>
      <c r="N1188" s="68"/>
      <c r="O1188" s="68"/>
      <c r="P1188" s="68"/>
      <c r="Q1188" s="68"/>
      <c r="R1188" s="68"/>
      <c r="S1188" s="68"/>
      <c r="W1188" s="1406"/>
      <c r="X1188" s="1406"/>
      <c r="Y1188" s="1406"/>
    </row>
    <row r="1189" spans="1:25" s="43" customFormat="1">
      <c r="A1189" s="320"/>
      <c r="B1189" s="1356"/>
      <c r="F1189" s="42"/>
      <c r="G1189" s="42"/>
      <c r="H1189" s="42"/>
      <c r="N1189" s="68"/>
      <c r="O1189" s="68"/>
      <c r="P1189" s="68"/>
      <c r="Q1189" s="68"/>
      <c r="R1189" s="68"/>
      <c r="S1189" s="68"/>
      <c r="W1189" s="1406"/>
      <c r="X1189" s="1406"/>
      <c r="Y1189" s="1406"/>
    </row>
    <row r="1190" spans="1:25" s="43" customFormat="1">
      <c r="A1190" s="320"/>
      <c r="B1190" s="1356"/>
      <c r="F1190" s="42"/>
      <c r="G1190" s="42"/>
      <c r="H1190" s="42"/>
      <c r="N1190" s="68"/>
      <c r="O1190" s="68"/>
      <c r="P1190" s="68"/>
      <c r="Q1190" s="68"/>
      <c r="R1190" s="68"/>
      <c r="S1190" s="68"/>
      <c r="W1190" s="1406"/>
      <c r="X1190" s="1406"/>
      <c r="Y1190" s="1406"/>
    </row>
    <row r="1191" spans="1:25" s="43" customFormat="1">
      <c r="A1191" s="320"/>
      <c r="B1191" s="1356"/>
      <c r="F1191" s="42"/>
      <c r="G1191" s="42"/>
      <c r="H1191" s="42"/>
      <c r="N1191" s="68"/>
      <c r="O1191" s="68"/>
      <c r="P1191" s="68"/>
      <c r="Q1191" s="68"/>
      <c r="R1191" s="68"/>
      <c r="S1191" s="68"/>
      <c r="W1191" s="1406"/>
      <c r="X1191" s="1406"/>
      <c r="Y1191" s="1406"/>
    </row>
    <row r="1192" spans="1:25" s="43" customFormat="1">
      <c r="A1192" s="320"/>
      <c r="B1192" s="1356"/>
      <c r="F1192" s="42"/>
      <c r="G1192" s="42"/>
      <c r="H1192" s="42"/>
      <c r="N1192" s="68"/>
      <c r="O1192" s="68"/>
      <c r="P1192" s="68"/>
      <c r="Q1192" s="68"/>
      <c r="R1192" s="68"/>
      <c r="S1192" s="68"/>
      <c r="W1192" s="1406"/>
      <c r="X1192" s="1406"/>
      <c r="Y1192" s="1406"/>
    </row>
    <row r="1193" spans="1:25" s="43" customFormat="1">
      <c r="A1193" s="320"/>
      <c r="B1193" s="1356"/>
      <c r="F1193" s="42"/>
      <c r="G1193" s="42"/>
      <c r="H1193" s="42"/>
      <c r="N1193" s="68"/>
      <c r="O1193" s="68"/>
      <c r="P1193" s="68"/>
      <c r="Q1193" s="68"/>
      <c r="R1193" s="68"/>
      <c r="S1193" s="68"/>
      <c r="W1193" s="1406"/>
      <c r="X1193" s="1406"/>
      <c r="Y1193" s="1406"/>
    </row>
    <row r="1194" spans="1:25" s="43" customFormat="1">
      <c r="A1194" s="320"/>
      <c r="B1194" s="1356"/>
      <c r="F1194" s="42"/>
      <c r="G1194" s="42"/>
      <c r="H1194" s="42"/>
      <c r="N1194" s="68"/>
      <c r="O1194" s="68"/>
      <c r="P1194" s="68"/>
      <c r="Q1194" s="68"/>
      <c r="R1194" s="68"/>
      <c r="S1194" s="68"/>
      <c r="W1194" s="1406"/>
      <c r="X1194" s="1406"/>
      <c r="Y1194" s="1406"/>
    </row>
    <row r="1195" spans="1:25" s="43" customFormat="1">
      <c r="A1195" s="320"/>
      <c r="B1195" s="1356"/>
      <c r="F1195" s="42"/>
      <c r="G1195" s="42"/>
      <c r="H1195" s="42"/>
      <c r="N1195" s="68"/>
      <c r="O1195" s="68"/>
      <c r="P1195" s="68"/>
      <c r="Q1195" s="68"/>
      <c r="R1195" s="68"/>
      <c r="S1195" s="68"/>
      <c r="W1195" s="1406"/>
      <c r="X1195" s="1406"/>
      <c r="Y1195" s="1406"/>
    </row>
    <row r="1196" spans="1:25" s="43" customFormat="1">
      <c r="A1196" s="320"/>
      <c r="B1196" s="1356"/>
      <c r="F1196" s="42"/>
      <c r="G1196" s="42"/>
      <c r="H1196" s="42"/>
      <c r="N1196" s="68"/>
      <c r="O1196" s="68"/>
      <c r="P1196" s="68"/>
      <c r="Q1196" s="68"/>
      <c r="R1196" s="68"/>
      <c r="S1196" s="68"/>
      <c r="W1196" s="1406"/>
      <c r="X1196" s="1406"/>
      <c r="Y1196" s="1406"/>
    </row>
    <row r="1197" spans="1:25" s="43" customFormat="1">
      <c r="A1197" s="320"/>
      <c r="B1197" s="1356"/>
      <c r="F1197" s="42"/>
      <c r="G1197" s="42"/>
      <c r="H1197" s="42"/>
      <c r="N1197" s="68"/>
      <c r="O1197" s="68"/>
      <c r="P1197" s="68"/>
      <c r="Q1197" s="68"/>
      <c r="R1197" s="68"/>
      <c r="S1197" s="68"/>
      <c r="W1197" s="1406"/>
      <c r="X1197" s="1406"/>
      <c r="Y1197" s="1406"/>
    </row>
    <row r="1198" spans="1:25" s="43" customFormat="1">
      <c r="A1198" s="320"/>
      <c r="B1198" s="1356"/>
      <c r="F1198" s="42"/>
      <c r="G1198" s="42"/>
      <c r="H1198" s="42"/>
      <c r="N1198" s="68"/>
      <c r="O1198" s="68"/>
      <c r="P1198" s="68"/>
      <c r="Q1198" s="68"/>
      <c r="R1198" s="68"/>
      <c r="S1198" s="68"/>
      <c r="W1198" s="1406"/>
      <c r="X1198" s="1406"/>
      <c r="Y1198" s="1406"/>
    </row>
    <row r="1199" spans="1:25" s="43" customFormat="1">
      <c r="A1199" s="320"/>
      <c r="B1199" s="1356"/>
      <c r="F1199" s="42"/>
      <c r="G1199" s="42"/>
      <c r="H1199" s="42"/>
      <c r="N1199" s="68"/>
      <c r="O1199" s="68"/>
      <c r="P1199" s="68"/>
      <c r="Q1199" s="68"/>
      <c r="R1199" s="68"/>
      <c r="S1199" s="68"/>
      <c r="W1199" s="1406"/>
      <c r="X1199" s="1406"/>
      <c r="Y1199" s="1406"/>
    </row>
    <row r="1200" spans="1:25" s="43" customFormat="1">
      <c r="A1200" s="320"/>
      <c r="B1200" s="1356"/>
      <c r="F1200" s="42"/>
      <c r="G1200" s="42"/>
      <c r="H1200" s="42"/>
      <c r="N1200" s="68"/>
      <c r="O1200" s="68"/>
      <c r="P1200" s="68"/>
      <c r="Q1200" s="68"/>
      <c r="R1200" s="68"/>
      <c r="S1200" s="68"/>
      <c r="W1200" s="1406"/>
      <c r="X1200" s="1406"/>
      <c r="Y1200" s="1406"/>
    </row>
    <row r="1201" spans="1:25" s="43" customFormat="1">
      <c r="A1201" s="320"/>
      <c r="B1201" s="1356"/>
      <c r="F1201" s="42"/>
      <c r="G1201" s="42"/>
      <c r="H1201" s="42"/>
      <c r="N1201" s="68"/>
      <c r="O1201" s="68"/>
      <c r="P1201" s="68"/>
      <c r="Q1201" s="68"/>
      <c r="R1201" s="68"/>
      <c r="S1201" s="68"/>
      <c r="W1201" s="1406"/>
      <c r="X1201" s="1406"/>
      <c r="Y1201" s="1406"/>
    </row>
    <row r="1202" spans="1:25" s="43" customFormat="1">
      <c r="A1202" s="320"/>
      <c r="B1202" s="1356"/>
      <c r="F1202" s="42"/>
      <c r="G1202" s="42"/>
      <c r="H1202" s="42"/>
      <c r="N1202" s="68"/>
      <c r="O1202" s="68"/>
      <c r="P1202" s="68"/>
      <c r="Q1202" s="68"/>
      <c r="R1202" s="68"/>
      <c r="S1202" s="68"/>
      <c r="W1202" s="1406"/>
      <c r="X1202" s="1406"/>
      <c r="Y1202" s="1406"/>
    </row>
    <row r="1203" spans="1:25" s="43" customFormat="1">
      <c r="A1203" s="320"/>
      <c r="B1203" s="1356"/>
      <c r="F1203" s="42"/>
      <c r="G1203" s="42"/>
      <c r="H1203" s="42"/>
      <c r="N1203" s="68"/>
      <c r="O1203" s="68"/>
      <c r="P1203" s="68"/>
      <c r="Q1203" s="68"/>
      <c r="R1203" s="68"/>
      <c r="S1203" s="68"/>
      <c r="W1203" s="1406"/>
      <c r="X1203" s="1406"/>
      <c r="Y1203" s="1406"/>
    </row>
    <row r="1204" spans="1:25" s="43" customFormat="1">
      <c r="A1204" s="320"/>
      <c r="B1204" s="1356"/>
      <c r="F1204" s="42"/>
      <c r="G1204" s="42"/>
      <c r="H1204" s="42"/>
      <c r="N1204" s="68"/>
      <c r="O1204" s="68"/>
      <c r="P1204" s="68"/>
      <c r="Q1204" s="68"/>
      <c r="R1204" s="68"/>
      <c r="S1204" s="68"/>
      <c r="W1204" s="1406"/>
      <c r="X1204" s="1406"/>
      <c r="Y1204" s="1406"/>
    </row>
    <row r="1205" spans="1:25" s="43" customFormat="1">
      <c r="A1205" s="320"/>
      <c r="B1205" s="1356"/>
      <c r="F1205" s="42"/>
      <c r="G1205" s="42"/>
      <c r="H1205" s="42"/>
      <c r="N1205" s="68"/>
      <c r="O1205" s="68"/>
      <c r="P1205" s="68"/>
      <c r="Q1205" s="68"/>
      <c r="R1205" s="68"/>
      <c r="S1205" s="68"/>
      <c r="W1205" s="1406"/>
      <c r="X1205" s="1406"/>
      <c r="Y1205" s="1406"/>
    </row>
    <row r="1206" spans="1:25" s="43" customFormat="1">
      <c r="A1206" s="320"/>
      <c r="B1206" s="1356"/>
      <c r="F1206" s="42"/>
      <c r="G1206" s="42"/>
      <c r="H1206" s="42"/>
      <c r="N1206" s="68"/>
      <c r="O1206" s="68"/>
      <c r="P1206" s="68"/>
      <c r="Q1206" s="68"/>
      <c r="R1206" s="68"/>
      <c r="S1206" s="68"/>
      <c r="W1206" s="1406"/>
      <c r="X1206" s="1406"/>
      <c r="Y1206" s="1406"/>
    </row>
    <row r="1207" spans="1:25" s="43" customFormat="1">
      <c r="A1207" s="320"/>
      <c r="B1207" s="1356"/>
      <c r="F1207" s="42"/>
      <c r="G1207" s="42"/>
      <c r="H1207" s="42"/>
      <c r="N1207" s="68"/>
      <c r="O1207" s="68"/>
      <c r="P1207" s="68"/>
      <c r="Q1207" s="68"/>
      <c r="R1207" s="68"/>
      <c r="S1207" s="68"/>
      <c r="W1207" s="1406"/>
      <c r="X1207" s="1406"/>
      <c r="Y1207" s="1406"/>
    </row>
    <row r="1208" spans="1:25" s="43" customFormat="1">
      <c r="A1208" s="320"/>
      <c r="B1208" s="1356"/>
      <c r="F1208" s="42"/>
      <c r="G1208" s="42"/>
      <c r="H1208" s="42"/>
      <c r="N1208" s="68"/>
      <c r="O1208" s="68"/>
      <c r="P1208" s="68"/>
      <c r="Q1208" s="68"/>
      <c r="R1208" s="68"/>
      <c r="S1208" s="68"/>
      <c r="W1208" s="1406"/>
      <c r="X1208" s="1406"/>
      <c r="Y1208" s="1406"/>
    </row>
    <row r="1209" spans="1:25" s="43" customFormat="1">
      <c r="A1209" s="320"/>
      <c r="B1209" s="1356"/>
      <c r="F1209" s="42"/>
      <c r="G1209" s="42"/>
      <c r="H1209" s="42"/>
      <c r="N1209" s="68"/>
      <c r="O1209" s="68"/>
      <c r="P1209" s="68"/>
      <c r="Q1209" s="68"/>
      <c r="R1209" s="68"/>
      <c r="S1209" s="68"/>
      <c r="W1209" s="1406"/>
      <c r="X1209" s="1406"/>
      <c r="Y1209" s="1406"/>
    </row>
    <row r="1210" spans="1:25" s="43" customFormat="1">
      <c r="A1210" s="320"/>
      <c r="B1210" s="1356"/>
      <c r="F1210" s="42"/>
      <c r="G1210" s="42"/>
      <c r="H1210" s="42"/>
      <c r="N1210" s="68"/>
      <c r="O1210" s="68"/>
      <c r="P1210" s="68"/>
      <c r="Q1210" s="68"/>
      <c r="R1210" s="68"/>
      <c r="S1210" s="68"/>
      <c r="W1210" s="1406"/>
      <c r="X1210" s="1406"/>
      <c r="Y1210" s="1406"/>
    </row>
    <row r="1211" spans="1:25" s="43" customFormat="1">
      <c r="A1211" s="320"/>
      <c r="B1211" s="1356"/>
      <c r="F1211" s="42"/>
      <c r="G1211" s="42"/>
      <c r="H1211" s="42"/>
      <c r="N1211" s="68"/>
      <c r="O1211" s="68"/>
      <c r="P1211" s="68"/>
      <c r="Q1211" s="68"/>
      <c r="R1211" s="68"/>
      <c r="S1211" s="68"/>
      <c r="W1211" s="1406"/>
      <c r="X1211" s="1406"/>
      <c r="Y1211" s="1406"/>
    </row>
    <row r="1212" spans="1:25" s="43" customFormat="1">
      <c r="A1212" s="320"/>
      <c r="B1212" s="1356"/>
      <c r="F1212" s="42"/>
      <c r="G1212" s="42"/>
      <c r="H1212" s="42"/>
      <c r="N1212" s="68"/>
      <c r="O1212" s="68"/>
      <c r="P1212" s="68"/>
      <c r="Q1212" s="68"/>
      <c r="R1212" s="68"/>
      <c r="S1212" s="68"/>
      <c r="W1212" s="1406"/>
      <c r="X1212" s="1406"/>
      <c r="Y1212" s="1406"/>
    </row>
    <row r="1213" spans="1:25" s="43" customFormat="1">
      <c r="A1213" s="320"/>
      <c r="B1213" s="1356"/>
      <c r="F1213" s="42"/>
      <c r="G1213" s="42"/>
      <c r="H1213" s="42"/>
      <c r="N1213" s="68"/>
      <c r="O1213" s="68"/>
      <c r="P1213" s="68"/>
      <c r="Q1213" s="68"/>
      <c r="R1213" s="68"/>
      <c r="S1213" s="68"/>
      <c r="W1213" s="1406"/>
      <c r="X1213" s="1406"/>
      <c r="Y1213" s="1406"/>
    </row>
    <row r="1214" spans="1:25" s="43" customFormat="1">
      <c r="A1214" s="320"/>
      <c r="B1214" s="1356"/>
      <c r="F1214" s="42"/>
      <c r="G1214" s="42"/>
      <c r="H1214" s="42"/>
      <c r="N1214" s="68"/>
      <c r="O1214" s="68"/>
      <c r="P1214" s="68"/>
      <c r="Q1214" s="68"/>
      <c r="R1214" s="68"/>
      <c r="S1214" s="68"/>
      <c r="W1214" s="1406"/>
      <c r="X1214" s="1406"/>
      <c r="Y1214" s="1406"/>
    </row>
    <row r="1215" spans="1:25" s="43" customFormat="1">
      <c r="A1215" s="320"/>
      <c r="B1215" s="1356"/>
      <c r="F1215" s="42"/>
      <c r="G1215" s="42"/>
      <c r="H1215" s="42"/>
      <c r="N1215" s="68"/>
      <c r="O1215" s="68"/>
      <c r="P1215" s="68"/>
      <c r="Q1215" s="68"/>
      <c r="R1215" s="68"/>
      <c r="S1215" s="68"/>
      <c r="W1215" s="1406"/>
      <c r="X1215" s="1406"/>
      <c r="Y1215" s="1406"/>
    </row>
    <row r="1216" spans="1:25" s="43" customFormat="1">
      <c r="A1216" s="320"/>
      <c r="B1216" s="1356"/>
      <c r="F1216" s="42"/>
      <c r="G1216" s="42"/>
      <c r="H1216" s="42"/>
      <c r="N1216" s="68"/>
      <c r="O1216" s="68"/>
      <c r="P1216" s="68"/>
      <c r="Q1216" s="68"/>
      <c r="R1216" s="68"/>
      <c r="S1216" s="68"/>
      <c r="W1216" s="1406"/>
      <c r="X1216" s="1406"/>
      <c r="Y1216" s="1406"/>
    </row>
    <row r="1217" spans="1:25" s="43" customFormat="1">
      <c r="A1217" s="320"/>
      <c r="B1217" s="1356"/>
      <c r="F1217" s="42"/>
      <c r="G1217" s="42"/>
      <c r="H1217" s="42"/>
      <c r="N1217" s="68"/>
      <c r="O1217" s="68"/>
      <c r="P1217" s="68"/>
      <c r="Q1217" s="68"/>
      <c r="R1217" s="68"/>
      <c r="S1217" s="68"/>
      <c r="W1217" s="1406"/>
      <c r="X1217" s="1406"/>
      <c r="Y1217" s="1406"/>
    </row>
    <row r="1218" spans="1:25" s="43" customFormat="1">
      <c r="A1218" s="320"/>
      <c r="B1218" s="1356"/>
      <c r="F1218" s="42"/>
      <c r="G1218" s="42"/>
      <c r="H1218" s="42"/>
      <c r="N1218" s="68"/>
      <c r="O1218" s="68"/>
      <c r="P1218" s="68"/>
      <c r="Q1218" s="68"/>
      <c r="R1218" s="68"/>
      <c r="S1218" s="68"/>
      <c r="W1218" s="1406"/>
      <c r="X1218" s="1406"/>
      <c r="Y1218" s="1406"/>
    </row>
    <row r="1219" spans="1:25" s="43" customFormat="1">
      <c r="A1219" s="320"/>
      <c r="B1219" s="1356"/>
      <c r="F1219" s="42"/>
      <c r="G1219" s="42"/>
      <c r="H1219" s="42"/>
      <c r="N1219" s="68"/>
      <c r="O1219" s="68"/>
      <c r="P1219" s="68"/>
      <c r="Q1219" s="68"/>
      <c r="R1219" s="68"/>
      <c r="S1219" s="68"/>
      <c r="W1219" s="1406"/>
      <c r="X1219" s="1406"/>
      <c r="Y1219" s="1406"/>
    </row>
    <row r="1220" spans="1:25" s="43" customFormat="1">
      <c r="A1220" s="320"/>
      <c r="B1220" s="1356"/>
      <c r="F1220" s="42"/>
      <c r="G1220" s="42"/>
      <c r="H1220" s="42"/>
      <c r="N1220" s="68"/>
      <c r="O1220" s="68"/>
      <c r="P1220" s="68"/>
      <c r="Q1220" s="68"/>
      <c r="R1220" s="68"/>
      <c r="S1220" s="68"/>
      <c r="W1220" s="1406"/>
      <c r="X1220" s="1406"/>
      <c r="Y1220" s="1406"/>
    </row>
    <row r="1221" spans="1:25" s="43" customFormat="1">
      <c r="A1221" s="320"/>
      <c r="B1221" s="1356"/>
      <c r="F1221" s="42"/>
      <c r="G1221" s="42"/>
      <c r="H1221" s="42"/>
      <c r="N1221" s="68"/>
      <c r="O1221" s="68"/>
      <c r="P1221" s="68"/>
      <c r="Q1221" s="68"/>
      <c r="R1221" s="68"/>
      <c r="S1221" s="68"/>
      <c r="W1221" s="1406"/>
      <c r="X1221" s="1406"/>
      <c r="Y1221" s="1406"/>
    </row>
    <row r="1222" spans="1:25" s="43" customFormat="1">
      <c r="A1222" s="320"/>
      <c r="B1222" s="1356"/>
      <c r="F1222" s="42"/>
      <c r="G1222" s="42"/>
      <c r="H1222" s="42"/>
      <c r="N1222" s="68"/>
      <c r="O1222" s="68"/>
      <c r="P1222" s="68"/>
      <c r="Q1222" s="68"/>
      <c r="R1222" s="68"/>
      <c r="S1222" s="68"/>
      <c r="W1222" s="1406"/>
      <c r="X1222" s="1406"/>
      <c r="Y1222" s="1406"/>
    </row>
    <row r="1223" spans="1:25" s="43" customFormat="1">
      <c r="A1223" s="320"/>
      <c r="B1223" s="1356"/>
      <c r="F1223" s="42"/>
      <c r="G1223" s="42"/>
      <c r="H1223" s="42"/>
      <c r="N1223" s="68"/>
      <c r="O1223" s="68"/>
      <c r="P1223" s="68"/>
      <c r="Q1223" s="68"/>
      <c r="R1223" s="68"/>
      <c r="S1223" s="68"/>
      <c r="W1223" s="1406"/>
      <c r="X1223" s="1406"/>
      <c r="Y1223" s="1406"/>
    </row>
    <row r="1224" spans="1:25" s="43" customFormat="1">
      <c r="A1224" s="320"/>
      <c r="B1224" s="1356"/>
      <c r="F1224" s="42"/>
      <c r="G1224" s="42"/>
      <c r="H1224" s="42"/>
      <c r="N1224" s="68"/>
      <c r="O1224" s="68"/>
      <c r="P1224" s="68"/>
      <c r="Q1224" s="68"/>
      <c r="R1224" s="68"/>
      <c r="S1224" s="68"/>
      <c r="W1224" s="1406"/>
      <c r="X1224" s="1406"/>
      <c r="Y1224" s="1406"/>
    </row>
    <row r="1225" spans="1:25" s="43" customFormat="1">
      <c r="A1225" s="320"/>
      <c r="B1225" s="1356"/>
      <c r="F1225" s="42"/>
      <c r="G1225" s="42"/>
      <c r="H1225" s="42"/>
      <c r="N1225" s="68"/>
      <c r="O1225" s="68"/>
      <c r="P1225" s="68"/>
      <c r="Q1225" s="68"/>
      <c r="R1225" s="68"/>
      <c r="S1225" s="68"/>
      <c r="W1225" s="1406"/>
      <c r="X1225" s="1406"/>
      <c r="Y1225" s="1406"/>
    </row>
    <row r="1226" spans="1:25" s="43" customFormat="1">
      <c r="A1226" s="320"/>
      <c r="B1226" s="1356"/>
      <c r="F1226" s="42"/>
      <c r="G1226" s="42"/>
      <c r="H1226" s="42"/>
      <c r="N1226" s="68"/>
      <c r="O1226" s="68"/>
      <c r="P1226" s="68"/>
      <c r="Q1226" s="68"/>
      <c r="R1226" s="68"/>
      <c r="S1226" s="68"/>
      <c r="W1226" s="1406"/>
      <c r="X1226" s="1406"/>
      <c r="Y1226" s="1406"/>
    </row>
    <row r="1227" spans="1:25" s="43" customFormat="1">
      <c r="A1227" s="320"/>
      <c r="B1227" s="1356"/>
      <c r="F1227" s="42"/>
      <c r="G1227" s="42"/>
      <c r="H1227" s="42"/>
      <c r="N1227" s="68"/>
      <c r="O1227" s="68"/>
      <c r="P1227" s="68"/>
      <c r="Q1227" s="68"/>
      <c r="R1227" s="68"/>
      <c r="S1227" s="68"/>
      <c r="W1227" s="1406"/>
      <c r="X1227" s="1406"/>
      <c r="Y1227" s="1406"/>
    </row>
    <row r="1228" spans="1:25" s="43" customFormat="1">
      <c r="A1228" s="320"/>
      <c r="B1228" s="1356"/>
      <c r="F1228" s="42"/>
      <c r="G1228" s="42"/>
      <c r="H1228" s="42"/>
      <c r="N1228" s="68"/>
      <c r="O1228" s="68"/>
      <c r="P1228" s="68"/>
      <c r="Q1228" s="68"/>
      <c r="R1228" s="68"/>
      <c r="S1228" s="68"/>
      <c r="W1228" s="1406"/>
      <c r="X1228" s="1406"/>
      <c r="Y1228" s="1406"/>
    </row>
    <row r="1229" spans="1:25" s="43" customFormat="1">
      <c r="A1229" s="320"/>
      <c r="B1229" s="1356"/>
      <c r="F1229" s="42"/>
      <c r="G1229" s="42"/>
      <c r="H1229" s="42"/>
      <c r="N1229" s="68"/>
      <c r="O1229" s="68"/>
      <c r="P1229" s="68"/>
      <c r="Q1229" s="68"/>
      <c r="R1229" s="68"/>
      <c r="S1229" s="68"/>
      <c r="W1229" s="1406"/>
      <c r="X1229" s="1406"/>
      <c r="Y1229" s="1406"/>
    </row>
    <row r="1230" spans="1:25" s="43" customFormat="1">
      <c r="A1230" s="320"/>
      <c r="B1230" s="1356"/>
      <c r="F1230" s="42"/>
      <c r="G1230" s="42"/>
      <c r="H1230" s="42"/>
      <c r="N1230" s="68"/>
      <c r="O1230" s="68"/>
      <c r="P1230" s="68"/>
      <c r="Q1230" s="68"/>
      <c r="R1230" s="68"/>
      <c r="S1230" s="68"/>
      <c r="W1230" s="1406"/>
      <c r="X1230" s="1406"/>
      <c r="Y1230" s="1406"/>
    </row>
    <row r="1231" spans="1:25" s="43" customFormat="1">
      <c r="A1231" s="320"/>
      <c r="B1231" s="1356"/>
      <c r="F1231" s="42"/>
      <c r="G1231" s="42"/>
      <c r="H1231" s="42"/>
      <c r="N1231" s="68"/>
      <c r="O1231" s="68"/>
      <c r="P1231" s="68"/>
      <c r="Q1231" s="68"/>
      <c r="R1231" s="68"/>
      <c r="S1231" s="68"/>
      <c r="W1231" s="1406"/>
      <c r="X1231" s="1406"/>
      <c r="Y1231" s="1406"/>
    </row>
    <row r="1232" spans="1:25" s="43" customFormat="1">
      <c r="A1232" s="320"/>
      <c r="B1232" s="1356"/>
      <c r="F1232" s="42"/>
      <c r="G1232" s="42"/>
      <c r="H1232" s="42"/>
      <c r="N1232" s="68"/>
      <c r="O1232" s="68"/>
      <c r="P1232" s="68"/>
      <c r="Q1232" s="68"/>
      <c r="R1232" s="68"/>
      <c r="S1232" s="68"/>
      <c r="W1232" s="1406"/>
      <c r="X1232" s="1406"/>
      <c r="Y1232" s="1406"/>
    </row>
    <row r="1233" spans="1:25" s="43" customFormat="1">
      <c r="A1233" s="320"/>
      <c r="B1233" s="1356"/>
      <c r="F1233" s="42"/>
      <c r="G1233" s="42"/>
      <c r="H1233" s="42"/>
      <c r="N1233" s="68"/>
      <c r="O1233" s="68"/>
      <c r="P1233" s="68"/>
      <c r="Q1233" s="68"/>
      <c r="R1233" s="68"/>
      <c r="S1233" s="68"/>
      <c r="W1233" s="1406"/>
      <c r="X1233" s="1406"/>
      <c r="Y1233" s="1406"/>
    </row>
    <row r="1234" spans="1:25" s="43" customFormat="1">
      <c r="A1234" s="320"/>
      <c r="B1234" s="1356"/>
      <c r="F1234" s="42"/>
      <c r="G1234" s="42"/>
      <c r="H1234" s="42"/>
      <c r="N1234" s="68"/>
      <c r="O1234" s="68"/>
      <c r="P1234" s="68"/>
      <c r="Q1234" s="68"/>
      <c r="R1234" s="68"/>
      <c r="S1234" s="68"/>
      <c r="W1234" s="1406"/>
      <c r="X1234" s="1406"/>
      <c r="Y1234" s="1406"/>
    </row>
    <row r="1235" spans="1:25" s="43" customFormat="1">
      <c r="A1235" s="320"/>
      <c r="B1235" s="1356"/>
      <c r="F1235" s="42"/>
      <c r="G1235" s="42"/>
      <c r="H1235" s="42"/>
      <c r="N1235" s="68"/>
      <c r="O1235" s="68"/>
      <c r="P1235" s="68"/>
      <c r="Q1235" s="68"/>
      <c r="R1235" s="68"/>
      <c r="S1235" s="68"/>
      <c r="W1235" s="1406"/>
      <c r="X1235" s="1406"/>
      <c r="Y1235" s="1406"/>
    </row>
    <row r="1236" spans="1:25" s="43" customFormat="1">
      <c r="A1236" s="320"/>
      <c r="B1236" s="1356"/>
      <c r="F1236" s="42"/>
      <c r="G1236" s="42"/>
      <c r="H1236" s="42"/>
      <c r="N1236" s="68"/>
      <c r="O1236" s="68"/>
      <c r="P1236" s="68"/>
      <c r="Q1236" s="68"/>
      <c r="R1236" s="68"/>
      <c r="S1236" s="68"/>
      <c r="W1236" s="1406"/>
      <c r="X1236" s="1406"/>
      <c r="Y1236" s="1406"/>
    </row>
    <row r="1237" spans="1:25" s="43" customFormat="1">
      <c r="A1237" s="320"/>
      <c r="B1237" s="1356"/>
      <c r="F1237" s="42"/>
      <c r="G1237" s="42"/>
      <c r="H1237" s="42"/>
      <c r="N1237" s="68"/>
      <c r="O1237" s="68"/>
      <c r="P1237" s="68"/>
      <c r="Q1237" s="68"/>
      <c r="R1237" s="68"/>
      <c r="S1237" s="68"/>
      <c r="W1237" s="1406"/>
      <c r="X1237" s="1406"/>
      <c r="Y1237" s="1406"/>
    </row>
    <row r="1238" spans="1:25" s="43" customFormat="1">
      <c r="A1238" s="320"/>
      <c r="B1238" s="1356"/>
      <c r="F1238" s="42"/>
      <c r="G1238" s="42"/>
      <c r="H1238" s="42"/>
      <c r="N1238" s="68"/>
      <c r="O1238" s="68"/>
      <c r="P1238" s="68"/>
      <c r="Q1238" s="68"/>
      <c r="R1238" s="68"/>
      <c r="S1238" s="68"/>
      <c r="W1238" s="1406"/>
      <c r="X1238" s="1406"/>
      <c r="Y1238" s="1406"/>
    </row>
    <row r="1239" spans="1:25" s="43" customFormat="1">
      <c r="A1239" s="320"/>
      <c r="B1239" s="1356"/>
      <c r="F1239" s="42"/>
      <c r="G1239" s="42"/>
      <c r="H1239" s="42"/>
      <c r="N1239" s="68"/>
      <c r="O1239" s="68"/>
      <c r="P1239" s="68"/>
      <c r="Q1239" s="68"/>
      <c r="R1239" s="68"/>
      <c r="S1239" s="68"/>
      <c r="W1239" s="1406"/>
      <c r="X1239" s="1406"/>
      <c r="Y1239" s="1406"/>
    </row>
    <row r="1240" spans="1:25" s="43" customFormat="1">
      <c r="A1240" s="320"/>
      <c r="B1240" s="1356"/>
      <c r="F1240" s="42"/>
      <c r="G1240" s="42"/>
      <c r="H1240" s="42"/>
      <c r="N1240" s="68"/>
      <c r="O1240" s="68"/>
      <c r="P1240" s="68"/>
      <c r="Q1240" s="68"/>
      <c r="R1240" s="68"/>
      <c r="S1240" s="68"/>
      <c r="W1240" s="1406"/>
      <c r="X1240" s="1406"/>
      <c r="Y1240" s="1406"/>
    </row>
    <row r="1241" spans="1:25" s="43" customFormat="1">
      <c r="A1241" s="320"/>
      <c r="B1241" s="1356"/>
      <c r="F1241" s="42"/>
      <c r="G1241" s="42"/>
      <c r="H1241" s="42"/>
      <c r="N1241" s="68"/>
      <c r="O1241" s="68"/>
      <c r="P1241" s="68"/>
      <c r="Q1241" s="68"/>
      <c r="R1241" s="68"/>
      <c r="S1241" s="68"/>
      <c r="W1241" s="1406"/>
      <c r="X1241" s="1406"/>
      <c r="Y1241" s="1406"/>
    </row>
    <row r="1242" spans="1:25" s="43" customFormat="1">
      <c r="A1242" s="320"/>
      <c r="B1242" s="1356"/>
      <c r="F1242" s="42"/>
      <c r="G1242" s="42"/>
      <c r="H1242" s="42"/>
      <c r="N1242" s="68"/>
      <c r="O1242" s="68"/>
      <c r="P1242" s="68"/>
      <c r="Q1242" s="68"/>
      <c r="R1242" s="68"/>
      <c r="S1242" s="68"/>
      <c r="W1242" s="1406"/>
      <c r="X1242" s="1406"/>
      <c r="Y1242" s="1406"/>
    </row>
    <row r="1243" spans="1:25" s="43" customFormat="1">
      <c r="A1243" s="320"/>
      <c r="B1243" s="1356"/>
      <c r="F1243" s="42"/>
      <c r="G1243" s="42"/>
      <c r="H1243" s="42"/>
      <c r="N1243" s="68"/>
      <c r="O1243" s="68"/>
      <c r="P1243" s="68"/>
      <c r="Q1243" s="68"/>
      <c r="R1243" s="68"/>
      <c r="S1243" s="68"/>
      <c r="W1243" s="1406"/>
      <c r="X1243" s="1406"/>
      <c r="Y1243" s="1406"/>
    </row>
    <row r="1244" spans="1:25" s="43" customFormat="1">
      <c r="A1244" s="320"/>
      <c r="B1244" s="1356"/>
      <c r="F1244" s="42"/>
      <c r="G1244" s="42"/>
      <c r="H1244" s="42"/>
      <c r="N1244" s="68"/>
      <c r="O1244" s="68"/>
      <c r="P1244" s="68"/>
      <c r="Q1244" s="68"/>
      <c r="R1244" s="68"/>
      <c r="S1244" s="68"/>
      <c r="W1244" s="1406"/>
      <c r="X1244" s="1406"/>
      <c r="Y1244" s="1406"/>
    </row>
    <row r="1245" spans="1:25" s="43" customFormat="1">
      <c r="A1245" s="320"/>
      <c r="B1245" s="1356"/>
      <c r="F1245" s="42"/>
      <c r="G1245" s="42"/>
      <c r="H1245" s="42"/>
      <c r="N1245" s="68"/>
      <c r="O1245" s="68"/>
      <c r="P1245" s="68"/>
      <c r="Q1245" s="68"/>
      <c r="R1245" s="68"/>
      <c r="S1245" s="68"/>
      <c r="W1245" s="1406"/>
      <c r="X1245" s="1406"/>
      <c r="Y1245" s="1406"/>
    </row>
    <row r="1246" spans="1:25" s="43" customFormat="1">
      <c r="A1246" s="320"/>
      <c r="B1246" s="1356"/>
      <c r="F1246" s="42"/>
      <c r="G1246" s="42"/>
      <c r="H1246" s="42"/>
      <c r="N1246" s="68"/>
      <c r="O1246" s="68"/>
      <c r="P1246" s="68"/>
      <c r="Q1246" s="68"/>
      <c r="R1246" s="68"/>
      <c r="S1246" s="68"/>
      <c r="W1246" s="1406"/>
      <c r="X1246" s="1406"/>
      <c r="Y1246" s="1406"/>
    </row>
    <row r="1247" spans="1:25" s="43" customFormat="1">
      <c r="A1247" s="320"/>
      <c r="B1247" s="1356"/>
      <c r="F1247" s="42"/>
      <c r="G1247" s="42"/>
      <c r="H1247" s="42"/>
      <c r="N1247" s="68"/>
      <c r="O1247" s="68"/>
      <c r="P1247" s="68"/>
      <c r="Q1247" s="68"/>
      <c r="R1247" s="68"/>
      <c r="S1247" s="68"/>
      <c r="W1247" s="1406"/>
      <c r="X1247" s="1406"/>
      <c r="Y1247" s="1406"/>
    </row>
    <row r="1248" spans="1:25" s="43" customFormat="1">
      <c r="A1248" s="320"/>
      <c r="B1248" s="1356"/>
      <c r="F1248" s="42"/>
      <c r="G1248" s="42"/>
      <c r="H1248" s="42"/>
      <c r="N1248" s="68"/>
      <c r="O1248" s="68"/>
      <c r="P1248" s="68"/>
      <c r="Q1248" s="68"/>
      <c r="R1248" s="68"/>
      <c r="S1248" s="68"/>
      <c r="W1248" s="1406"/>
      <c r="X1248" s="1406"/>
      <c r="Y1248" s="1406"/>
    </row>
    <row r="1249" spans="1:25" s="43" customFormat="1">
      <c r="A1249" s="320"/>
      <c r="B1249" s="1356"/>
      <c r="F1249" s="42"/>
      <c r="G1249" s="42"/>
      <c r="H1249" s="42"/>
      <c r="N1249" s="68"/>
      <c r="O1249" s="68"/>
      <c r="P1249" s="68"/>
      <c r="Q1249" s="68"/>
      <c r="R1249" s="68"/>
      <c r="S1249" s="68"/>
      <c r="W1249" s="1406"/>
      <c r="X1249" s="1406"/>
      <c r="Y1249" s="1406"/>
    </row>
    <row r="1250" spans="1:25" s="43" customFormat="1">
      <c r="A1250" s="320"/>
      <c r="B1250" s="1356"/>
      <c r="F1250" s="42"/>
      <c r="G1250" s="42"/>
      <c r="H1250" s="42"/>
      <c r="N1250" s="68"/>
      <c r="O1250" s="68"/>
      <c r="P1250" s="68"/>
      <c r="Q1250" s="68"/>
      <c r="R1250" s="68"/>
      <c r="S1250" s="68"/>
      <c r="W1250" s="1406"/>
      <c r="X1250" s="1406"/>
      <c r="Y1250" s="1406"/>
    </row>
    <row r="1251" spans="1:25" s="43" customFormat="1">
      <c r="A1251" s="320"/>
      <c r="B1251" s="1356"/>
      <c r="F1251" s="42"/>
      <c r="G1251" s="42"/>
      <c r="H1251" s="42"/>
      <c r="N1251" s="68"/>
      <c r="O1251" s="68"/>
      <c r="P1251" s="68"/>
      <c r="Q1251" s="68"/>
      <c r="R1251" s="68"/>
      <c r="S1251" s="68"/>
      <c r="W1251" s="1406"/>
      <c r="X1251" s="1406"/>
      <c r="Y1251" s="1406"/>
    </row>
    <row r="1252" spans="1:25" s="43" customFormat="1">
      <c r="A1252" s="320"/>
      <c r="B1252" s="1356"/>
      <c r="F1252" s="42"/>
      <c r="G1252" s="42"/>
      <c r="H1252" s="42"/>
      <c r="N1252" s="68"/>
      <c r="O1252" s="68"/>
      <c r="P1252" s="68"/>
      <c r="Q1252" s="68"/>
      <c r="R1252" s="68"/>
      <c r="S1252" s="68"/>
      <c r="W1252" s="1406"/>
      <c r="X1252" s="1406"/>
      <c r="Y1252" s="1406"/>
    </row>
    <row r="1253" spans="1:25" s="43" customFormat="1">
      <c r="A1253" s="320"/>
      <c r="B1253" s="1356"/>
      <c r="F1253" s="42"/>
      <c r="G1253" s="42"/>
      <c r="H1253" s="42"/>
      <c r="N1253" s="68"/>
      <c r="O1253" s="68"/>
      <c r="P1253" s="68"/>
      <c r="Q1253" s="68"/>
      <c r="R1253" s="68"/>
      <c r="S1253" s="68"/>
      <c r="W1253" s="1406"/>
      <c r="X1253" s="1406"/>
      <c r="Y1253" s="1406"/>
    </row>
    <row r="1254" spans="1:25" s="43" customFormat="1">
      <c r="A1254" s="320"/>
      <c r="B1254" s="1356"/>
      <c r="F1254" s="42"/>
      <c r="G1254" s="42"/>
      <c r="H1254" s="42"/>
      <c r="N1254" s="68"/>
      <c r="O1254" s="68"/>
      <c r="P1254" s="68"/>
      <c r="Q1254" s="68"/>
      <c r="R1254" s="68"/>
      <c r="S1254" s="68"/>
      <c r="W1254" s="1406"/>
      <c r="X1254" s="1406"/>
      <c r="Y1254" s="1406"/>
    </row>
    <row r="1255" spans="1:25" s="43" customFormat="1">
      <c r="A1255" s="320"/>
      <c r="B1255" s="1356"/>
      <c r="F1255" s="42"/>
      <c r="G1255" s="42"/>
      <c r="H1255" s="42"/>
      <c r="N1255" s="68"/>
      <c r="O1255" s="68"/>
      <c r="P1255" s="68"/>
      <c r="Q1255" s="68"/>
      <c r="R1255" s="68"/>
      <c r="S1255" s="68"/>
      <c r="W1255" s="1406"/>
      <c r="X1255" s="1406"/>
      <c r="Y1255" s="1406"/>
    </row>
    <row r="1256" spans="1:25" s="43" customFormat="1">
      <c r="A1256" s="320"/>
      <c r="B1256" s="1356"/>
      <c r="F1256" s="42"/>
      <c r="G1256" s="42"/>
      <c r="H1256" s="42"/>
      <c r="N1256" s="68"/>
      <c r="O1256" s="68"/>
      <c r="P1256" s="68"/>
      <c r="Q1256" s="68"/>
      <c r="R1256" s="68"/>
      <c r="S1256" s="68"/>
      <c r="W1256" s="1406"/>
      <c r="X1256" s="1406"/>
      <c r="Y1256" s="1406"/>
    </row>
    <row r="1257" spans="1:25" s="43" customFormat="1">
      <c r="A1257" s="320"/>
      <c r="B1257" s="1356"/>
      <c r="F1257" s="42"/>
      <c r="G1257" s="42"/>
      <c r="H1257" s="42"/>
      <c r="N1257" s="68"/>
      <c r="O1257" s="68"/>
      <c r="P1257" s="68"/>
      <c r="Q1257" s="68"/>
      <c r="R1257" s="68"/>
      <c r="S1257" s="68"/>
      <c r="W1257" s="1406"/>
      <c r="X1257" s="1406"/>
      <c r="Y1257" s="1406"/>
    </row>
    <row r="1258" spans="1:25" s="43" customFormat="1">
      <c r="A1258" s="320"/>
      <c r="B1258" s="1356"/>
      <c r="F1258" s="42"/>
      <c r="G1258" s="42"/>
      <c r="H1258" s="42"/>
      <c r="N1258" s="68"/>
      <c r="O1258" s="68"/>
      <c r="P1258" s="68"/>
      <c r="Q1258" s="68"/>
      <c r="R1258" s="68"/>
      <c r="S1258" s="68"/>
      <c r="W1258" s="1406"/>
      <c r="X1258" s="1406"/>
      <c r="Y1258" s="1406"/>
    </row>
    <row r="1259" spans="1:25" s="43" customFormat="1">
      <c r="A1259" s="320"/>
      <c r="B1259" s="1356"/>
      <c r="F1259" s="42"/>
      <c r="G1259" s="42"/>
      <c r="H1259" s="42"/>
      <c r="N1259" s="68"/>
      <c r="O1259" s="68"/>
      <c r="P1259" s="68"/>
      <c r="Q1259" s="68"/>
      <c r="R1259" s="68"/>
      <c r="S1259" s="68"/>
      <c r="W1259" s="1406"/>
      <c r="X1259" s="1406"/>
      <c r="Y1259" s="1406"/>
    </row>
    <row r="1260" spans="1:25" s="43" customFormat="1">
      <c r="A1260" s="320"/>
      <c r="B1260" s="1356"/>
      <c r="F1260" s="42"/>
      <c r="G1260" s="42"/>
      <c r="H1260" s="42"/>
      <c r="N1260" s="68"/>
      <c r="O1260" s="68"/>
      <c r="P1260" s="68"/>
      <c r="Q1260" s="68"/>
      <c r="R1260" s="68"/>
      <c r="S1260" s="68"/>
      <c r="W1260" s="1406"/>
      <c r="X1260" s="1406"/>
      <c r="Y1260" s="1406"/>
    </row>
    <row r="1261" spans="1:25" s="43" customFormat="1">
      <c r="A1261" s="320"/>
      <c r="B1261" s="1356"/>
      <c r="F1261" s="42"/>
      <c r="G1261" s="42"/>
      <c r="H1261" s="42"/>
      <c r="N1261" s="68"/>
      <c r="O1261" s="68"/>
      <c r="P1261" s="68"/>
      <c r="Q1261" s="68"/>
      <c r="R1261" s="68"/>
      <c r="S1261" s="68"/>
      <c r="W1261" s="1406"/>
      <c r="X1261" s="1406"/>
      <c r="Y1261" s="1406"/>
    </row>
    <row r="1262" spans="1:25" s="43" customFormat="1">
      <c r="A1262" s="320"/>
      <c r="B1262" s="1356"/>
      <c r="F1262" s="42"/>
      <c r="G1262" s="42"/>
      <c r="H1262" s="42"/>
      <c r="N1262" s="68"/>
      <c r="O1262" s="68"/>
      <c r="P1262" s="68"/>
      <c r="Q1262" s="68"/>
      <c r="R1262" s="68"/>
      <c r="S1262" s="68"/>
      <c r="W1262" s="1406"/>
      <c r="X1262" s="1406"/>
      <c r="Y1262" s="1406"/>
    </row>
    <row r="1263" spans="1:25" s="43" customFormat="1">
      <c r="A1263" s="320"/>
      <c r="B1263" s="1356"/>
      <c r="F1263" s="42"/>
      <c r="G1263" s="42"/>
      <c r="H1263" s="42"/>
      <c r="N1263" s="68"/>
      <c r="O1263" s="68"/>
      <c r="P1263" s="68"/>
      <c r="Q1263" s="68"/>
      <c r="R1263" s="68"/>
      <c r="S1263" s="68"/>
      <c r="W1263" s="1406"/>
      <c r="X1263" s="1406"/>
      <c r="Y1263" s="1406"/>
    </row>
    <row r="1264" spans="1:25" s="43" customFormat="1">
      <c r="A1264" s="320"/>
      <c r="B1264" s="1356"/>
      <c r="F1264" s="42"/>
      <c r="G1264" s="42"/>
      <c r="H1264" s="42"/>
      <c r="N1264" s="68"/>
      <c r="O1264" s="68"/>
      <c r="P1264" s="68"/>
      <c r="Q1264" s="68"/>
      <c r="R1264" s="68"/>
      <c r="S1264" s="68"/>
      <c r="W1264" s="1406"/>
      <c r="X1264" s="1406"/>
      <c r="Y1264" s="1406"/>
    </row>
    <row r="1265" spans="1:25" s="43" customFormat="1">
      <c r="A1265" s="320"/>
      <c r="B1265" s="1356"/>
      <c r="F1265" s="42"/>
      <c r="G1265" s="42"/>
      <c r="H1265" s="42"/>
      <c r="N1265" s="68"/>
      <c r="O1265" s="68"/>
      <c r="P1265" s="68"/>
      <c r="Q1265" s="68"/>
      <c r="R1265" s="68"/>
      <c r="S1265" s="68"/>
      <c r="W1265" s="1406"/>
      <c r="X1265" s="1406"/>
      <c r="Y1265" s="1406"/>
    </row>
    <row r="1266" spans="1:25" s="43" customFormat="1">
      <c r="A1266" s="320"/>
      <c r="B1266" s="1356"/>
      <c r="F1266" s="42"/>
      <c r="G1266" s="42"/>
      <c r="H1266" s="42"/>
      <c r="N1266" s="68"/>
      <c r="O1266" s="68"/>
      <c r="P1266" s="68"/>
      <c r="Q1266" s="68"/>
      <c r="R1266" s="68"/>
      <c r="S1266" s="68"/>
      <c r="W1266" s="1406"/>
      <c r="X1266" s="1406"/>
      <c r="Y1266" s="1406"/>
    </row>
    <row r="1267" spans="1:25" s="43" customFormat="1">
      <c r="A1267" s="320"/>
      <c r="B1267" s="1356"/>
      <c r="F1267" s="42"/>
      <c r="G1267" s="42"/>
      <c r="H1267" s="42"/>
      <c r="N1267" s="68"/>
      <c r="O1267" s="68"/>
      <c r="P1267" s="68"/>
      <c r="Q1267" s="68"/>
      <c r="R1267" s="68"/>
      <c r="S1267" s="68"/>
      <c r="W1267" s="1406"/>
      <c r="X1267" s="1406"/>
      <c r="Y1267" s="1406"/>
    </row>
    <row r="1268" spans="1:25" s="43" customFormat="1">
      <c r="A1268" s="320"/>
      <c r="B1268" s="1356"/>
      <c r="F1268" s="42"/>
      <c r="G1268" s="42"/>
      <c r="H1268" s="42"/>
      <c r="N1268" s="68"/>
      <c r="O1268" s="68"/>
      <c r="P1268" s="68"/>
      <c r="Q1268" s="68"/>
      <c r="R1268" s="68"/>
      <c r="S1268" s="68"/>
      <c r="W1268" s="1406"/>
      <c r="X1268" s="1406"/>
      <c r="Y1268" s="1406"/>
    </row>
    <row r="1269" spans="1:25" s="43" customFormat="1">
      <c r="A1269" s="320"/>
      <c r="B1269" s="1356"/>
      <c r="F1269" s="42"/>
      <c r="G1269" s="42"/>
      <c r="H1269" s="42"/>
      <c r="N1269" s="68"/>
      <c r="O1269" s="68"/>
      <c r="P1269" s="68"/>
      <c r="Q1269" s="68"/>
      <c r="R1269" s="68"/>
      <c r="S1269" s="68"/>
      <c r="W1269" s="1406"/>
      <c r="X1269" s="1406"/>
      <c r="Y1269" s="1406"/>
    </row>
    <row r="1270" spans="1:25" s="43" customFormat="1">
      <c r="A1270" s="320"/>
      <c r="B1270" s="1356"/>
      <c r="F1270" s="42"/>
      <c r="G1270" s="42"/>
      <c r="H1270" s="42"/>
      <c r="N1270" s="68"/>
      <c r="O1270" s="68"/>
      <c r="P1270" s="68"/>
      <c r="Q1270" s="68"/>
      <c r="R1270" s="68"/>
      <c r="S1270" s="68"/>
      <c r="W1270" s="1406"/>
      <c r="X1270" s="1406"/>
      <c r="Y1270" s="1406"/>
    </row>
    <row r="1271" spans="1:25" s="43" customFormat="1">
      <c r="A1271" s="320"/>
      <c r="B1271" s="1356"/>
      <c r="F1271" s="42"/>
      <c r="G1271" s="42"/>
      <c r="H1271" s="42"/>
      <c r="N1271" s="68"/>
      <c r="O1271" s="68"/>
      <c r="P1271" s="68"/>
      <c r="Q1271" s="68"/>
      <c r="R1271" s="68"/>
      <c r="S1271" s="68"/>
      <c r="W1271" s="1406"/>
      <c r="X1271" s="1406"/>
      <c r="Y1271" s="1406"/>
    </row>
    <row r="1272" spans="1:25" s="43" customFormat="1">
      <c r="A1272" s="320"/>
      <c r="B1272" s="1356"/>
      <c r="F1272" s="42"/>
      <c r="G1272" s="42"/>
      <c r="H1272" s="42"/>
      <c r="N1272" s="68"/>
      <c r="O1272" s="68"/>
      <c r="P1272" s="68"/>
      <c r="Q1272" s="68"/>
      <c r="R1272" s="68"/>
      <c r="S1272" s="68"/>
      <c r="W1272" s="1406"/>
      <c r="X1272" s="1406"/>
      <c r="Y1272" s="1406"/>
    </row>
    <row r="1273" spans="1:25" s="43" customFormat="1">
      <c r="A1273" s="320"/>
      <c r="B1273" s="1356"/>
      <c r="F1273" s="42"/>
      <c r="G1273" s="42"/>
      <c r="H1273" s="42"/>
      <c r="N1273" s="68"/>
      <c r="O1273" s="68"/>
      <c r="P1273" s="68"/>
      <c r="Q1273" s="68"/>
      <c r="R1273" s="68"/>
      <c r="S1273" s="68"/>
      <c r="W1273" s="1406"/>
      <c r="X1273" s="1406"/>
      <c r="Y1273" s="1406"/>
    </row>
    <row r="1274" spans="1:25" s="43" customFormat="1">
      <c r="A1274" s="320"/>
      <c r="B1274" s="1356"/>
      <c r="F1274" s="42"/>
      <c r="G1274" s="42"/>
      <c r="H1274" s="42"/>
      <c r="N1274" s="68"/>
      <c r="O1274" s="68"/>
      <c r="P1274" s="68"/>
      <c r="Q1274" s="68"/>
      <c r="R1274" s="68"/>
      <c r="S1274" s="68"/>
      <c r="W1274" s="1406"/>
      <c r="X1274" s="1406"/>
      <c r="Y1274" s="1406"/>
    </row>
    <row r="1275" spans="1:25" s="43" customFormat="1">
      <c r="A1275" s="320"/>
      <c r="B1275" s="1356"/>
      <c r="F1275" s="42"/>
      <c r="G1275" s="42"/>
      <c r="H1275" s="42"/>
      <c r="N1275" s="68"/>
      <c r="O1275" s="68"/>
      <c r="P1275" s="68"/>
      <c r="Q1275" s="68"/>
      <c r="R1275" s="68"/>
      <c r="S1275" s="68"/>
      <c r="W1275" s="1406"/>
      <c r="X1275" s="1406"/>
      <c r="Y1275" s="1406"/>
    </row>
    <row r="1276" spans="1:25" s="43" customFormat="1">
      <c r="A1276" s="320"/>
      <c r="B1276" s="1356"/>
      <c r="F1276" s="42"/>
      <c r="G1276" s="42"/>
      <c r="H1276" s="42"/>
      <c r="N1276" s="68"/>
      <c r="O1276" s="68"/>
      <c r="P1276" s="68"/>
      <c r="Q1276" s="68"/>
      <c r="R1276" s="68"/>
      <c r="S1276" s="68"/>
      <c r="W1276" s="1406"/>
      <c r="X1276" s="1406"/>
      <c r="Y1276" s="1406"/>
    </row>
    <row r="1277" spans="1:25" s="43" customFormat="1">
      <c r="A1277" s="320"/>
      <c r="B1277" s="1356"/>
      <c r="F1277" s="42"/>
      <c r="G1277" s="42"/>
      <c r="H1277" s="42"/>
      <c r="N1277" s="68"/>
      <c r="O1277" s="68"/>
      <c r="P1277" s="68"/>
      <c r="Q1277" s="68"/>
      <c r="R1277" s="68"/>
      <c r="S1277" s="68"/>
      <c r="W1277" s="1406"/>
      <c r="X1277" s="1406"/>
      <c r="Y1277" s="1406"/>
    </row>
    <row r="1278" spans="1:25" s="43" customFormat="1">
      <c r="A1278" s="320"/>
      <c r="B1278" s="1356"/>
      <c r="F1278" s="42"/>
      <c r="G1278" s="42"/>
      <c r="H1278" s="42"/>
      <c r="N1278" s="68"/>
      <c r="O1278" s="68"/>
      <c r="P1278" s="68"/>
      <c r="Q1278" s="68"/>
      <c r="R1278" s="68"/>
      <c r="S1278" s="68"/>
      <c r="W1278" s="1406"/>
      <c r="X1278" s="1406"/>
      <c r="Y1278" s="1406"/>
    </row>
    <row r="1279" spans="1:25" s="43" customFormat="1">
      <c r="A1279" s="320"/>
      <c r="B1279" s="1356"/>
      <c r="F1279" s="42"/>
      <c r="G1279" s="42"/>
      <c r="H1279" s="42"/>
      <c r="N1279" s="68"/>
      <c r="O1279" s="68"/>
      <c r="P1279" s="68"/>
      <c r="Q1279" s="68"/>
      <c r="R1279" s="68"/>
      <c r="S1279" s="68"/>
      <c r="W1279" s="1406"/>
      <c r="X1279" s="1406"/>
      <c r="Y1279" s="1406"/>
    </row>
    <row r="1280" spans="1:25" s="43" customFormat="1">
      <c r="A1280" s="320"/>
      <c r="B1280" s="1356"/>
      <c r="F1280" s="42"/>
      <c r="G1280" s="42"/>
      <c r="H1280" s="42"/>
      <c r="N1280" s="68"/>
      <c r="O1280" s="68"/>
      <c r="P1280" s="68"/>
      <c r="Q1280" s="68"/>
      <c r="R1280" s="68"/>
      <c r="S1280" s="68"/>
      <c r="W1280" s="1406"/>
      <c r="X1280" s="1406"/>
      <c r="Y1280" s="1406"/>
    </row>
    <row r="1281" spans="1:25" s="43" customFormat="1">
      <c r="A1281" s="320"/>
      <c r="B1281" s="1356"/>
      <c r="F1281" s="42"/>
      <c r="G1281" s="42"/>
      <c r="H1281" s="42"/>
      <c r="N1281" s="68"/>
      <c r="O1281" s="68"/>
      <c r="P1281" s="68"/>
      <c r="Q1281" s="68"/>
      <c r="R1281" s="68"/>
      <c r="S1281" s="68"/>
      <c r="W1281" s="1406"/>
      <c r="X1281" s="1406"/>
      <c r="Y1281" s="1406"/>
    </row>
    <row r="1282" spans="1:25" s="43" customFormat="1">
      <c r="A1282" s="320"/>
      <c r="B1282" s="1356"/>
      <c r="F1282" s="42"/>
      <c r="G1282" s="42"/>
      <c r="H1282" s="42"/>
      <c r="N1282" s="68"/>
      <c r="O1282" s="68"/>
      <c r="P1282" s="68"/>
      <c r="Q1282" s="68"/>
      <c r="R1282" s="68"/>
      <c r="S1282" s="68"/>
      <c r="W1282" s="1406"/>
      <c r="X1282" s="1406"/>
      <c r="Y1282" s="1406"/>
    </row>
    <row r="1283" spans="1:25" s="43" customFormat="1">
      <c r="A1283" s="320"/>
      <c r="B1283" s="1356"/>
      <c r="F1283" s="42"/>
      <c r="G1283" s="42"/>
      <c r="H1283" s="42"/>
      <c r="N1283" s="68"/>
      <c r="O1283" s="68"/>
      <c r="P1283" s="68"/>
      <c r="Q1283" s="68"/>
      <c r="R1283" s="68"/>
      <c r="S1283" s="68"/>
      <c r="W1283" s="1406"/>
      <c r="X1283" s="1406"/>
      <c r="Y1283" s="1406"/>
    </row>
    <row r="1284" spans="1:25" s="43" customFormat="1">
      <c r="A1284" s="320"/>
      <c r="B1284" s="1356"/>
      <c r="F1284" s="42"/>
      <c r="G1284" s="42"/>
      <c r="H1284" s="42"/>
      <c r="N1284" s="68"/>
      <c r="O1284" s="68"/>
      <c r="P1284" s="68"/>
      <c r="Q1284" s="68"/>
      <c r="R1284" s="68"/>
      <c r="S1284" s="68"/>
      <c r="W1284" s="1406"/>
      <c r="X1284" s="1406"/>
      <c r="Y1284" s="1406"/>
    </row>
    <row r="1285" spans="1:25" s="43" customFormat="1">
      <c r="A1285" s="320"/>
      <c r="B1285" s="1356"/>
      <c r="F1285" s="42"/>
      <c r="G1285" s="42"/>
      <c r="H1285" s="42"/>
      <c r="N1285" s="68"/>
      <c r="O1285" s="68"/>
      <c r="P1285" s="68"/>
      <c r="Q1285" s="68"/>
      <c r="R1285" s="68"/>
      <c r="S1285" s="68"/>
      <c r="W1285" s="1406"/>
      <c r="X1285" s="1406"/>
      <c r="Y1285" s="1406"/>
    </row>
    <row r="1286" spans="1:25" s="43" customFormat="1">
      <c r="A1286" s="320"/>
      <c r="B1286" s="1356"/>
      <c r="F1286" s="42"/>
      <c r="G1286" s="42"/>
      <c r="H1286" s="42"/>
      <c r="N1286" s="68"/>
      <c r="O1286" s="68"/>
      <c r="P1286" s="68"/>
      <c r="Q1286" s="68"/>
      <c r="R1286" s="68"/>
      <c r="S1286" s="68"/>
      <c r="W1286" s="1406"/>
      <c r="X1286" s="1406"/>
      <c r="Y1286" s="1406"/>
    </row>
    <row r="1287" spans="1:25" s="43" customFormat="1">
      <c r="A1287" s="320"/>
      <c r="B1287" s="1356"/>
      <c r="F1287" s="42"/>
      <c r="G1287" s="42"/>
      <c r="H1287" s="42"/>
      <c r="N1287" s="68"/>
      <c r="O1287" s="68"/>
      <c r="P1287" s="68"/>
      <c r="Q1287" s="68"/>
      <c r="R1287" s="68"/>
      <c r="S1287" s="68"/>
      <c r="W1287" s="1406"/>
      <c r="X1287" s="1406"/>
      <c r="Y1287" s="1406"/>
    </row>
    <row r="1288" spans="1:25" s="43" customFormat="1">
      <c r="A1288" s="320"/>
      <c r="B1288" s="1356"/>
      <c r="F1288" s="42"/>
      <c r="G1288" s="42"/>
      <c r="H1288" s="42"/>
      <c r="N1288" s="68"/>
      <c r="O1288" s="68"/>
      <c r="P1288" s="68"/>
      <c r="Q1288" s="68"/>
      <c r="R1288" s="68"/>
      <c r="S1288" s="68"/>
      <c r="W1288" s="1406"/>
      <c r="X1288" s="1406"/>
      <c r="Y1288" s="1406"/>
    </row>
    <row r="1289" spans="1:25" s="43" customFormat="1">
      <c r="A1289" s="320"/>
      <c r="B1289" s="1356"/>
      <c r="F1289" s="42"/>
      <c r="G1289" s="42"/>
      <c r="H1289" s="42"/>
      <c r="N1289" s="68"/>
      <c r="O1289" s="68"/>
      <c r="P1289" s="68"/>
      <c r="Q1289" s="68"/>
      <c r="R1289" s="68"/>
      <c r="S1289" s="68"/>
      <c r="W1289" s="1406"/>
      <c r="X1289" s="1406"/>
      <c r="Y1289" s="1406"/>
    </row>
    <row r="1290" spans="1:25" s="43" customFormat="1">
      <c r="A1290" s="320"/>
      <c r="B1290" s="1356"/>
      <c r="F1290" s="42"/>
      <c r="G1290" s="42"/>
      <c r="H1290" s="42"/>
      <c r="N1290" s="68"/>
      <c r="O1290" s="68"/>
      <c r="P1290" s="68"/>
      <c r="Q1290" s="68"/>
      <c r="R1290" s="68"/>
      <c r="S1290" s="68"/>
      <c r="W1290" s="1406"/>
      <c r="X1290" s="1406"/>
      <c r="Y1290" s="1406"/>
    </row>
    <row r="1291" spans="1:25" s="43" customFormat="1">
      <c r="A1291" s="320"/>
      <c r="B1291" s="1356"/>
      <c r="F1291" s="42"/>
      <c r="G1291" s="42"/>
      <c r="H1291" s="42"/>
      <c r="N1291" s="68"/>
      <c r="O1291" s="68"/>
      <c r="P1291" s="68"/>
      <c r="Q1291" s="68"/>
      <c r="R1291" s="68"/>
      <c r="S1291" s="68"/>
      <c r="W1291" s="1406"/>
      <c r="X1291" s="1406"/>
      <c r="Y1291" s="1406"/>
    </row>
    <row r="1292" spans="1:25" s="43" customFormat="1">
      <c r="A1292" s="320"/>
      <c r="B1292" s="1356"/>
      <c r="F1292" s="42"/>
      <c r="G1292" s="42"/>
      <c r="H1292" s="42"/>
      <c r="N1292" s="68"/>
      <c r="O1292" s="68"/>
      <c r="P1292" s="68"/>
      <c r="Q1292" s="68"/>
      <c r="R1292" s="68"/>
      <c r="S1292" s="68"/>
      <c r="W1292" s="1406"/>
      <c r="X1292" s="1406"/>
      <c r="Y1292" s="1406"/>
    </row>
    <row r="1293" spans="1:25" s="43" customFormat="1">
      <c r="A1293" s="320"/>
      <c r="B1293" s="1356"/>
      <c r="F1293" s="42"/>
      <c r="G1293" s="42"/>
      <c r="H1293" s="42"/>
      <c r="N1293" s="68"/>
      <c r="O1293" s="68"/>
      <c r="P1293" s="68"/>
      <c r="Q1293" s="68"/>
      <c r="R1293" s="68"/>
      <c r="S1293" s="68"/>
      <c r="W1293" s="1406"/>
      <c r="X1293" s="1406"/>
      <c r="Y1293" s="1406"/>
    </row>
    <row r="1294" spans="1:25" s="43" customFormat="1">
      <c r="A1294" s="320"/>
      <c r="B1294" s="1356"/>
      <c r="F1294" s="42"/>
      <c r="G1294" s="42"/>
      <c r="H1294" s="42"/>
      <c r="N1294" s="68"/>
      <c r="O1294" s="68"/>
      <c r="P1294" s="68"/>
      <c r="Q1294" s="68"/>
      <c r="R1294" s="68"/>
      <c r="S1294" s="68"/>
      <c r="W1294" s="1406"/>
      <c r="X1294" s="1406"/>
      <c r="Y1294" s="1406"/>
    </row>
    <row r="1295" spans="1:25" s="43" customFormat="1">
      <c r="A1295" s="320"/>
      <c r="B1295" s="1356"/>
      <c r="F1295" s="42"/>
      <c r="G1295" s="42"/>
      <c r="H1295" s="42"/>
      <c r="N1295" s="68"/>
      <c r="O1295" s="68"/>
      <c r="P1295" s="68"/>
      <c r="Q1295" s="68"/>
      <c r="R1295" s="68"/>
      <c r="S1295" s="68"/>
      <c r="W1295" s="1406"/>
      <c r="X1295" s="1406"/>
      <c r="Y1295" s="1406"/>
    </row>
    <row r="1296" spans="1:25" s="43" customFormat="1">
      <c r="A1296" s="320"/>
      <c r="B1296" s="1356"/>
      <c r="F1296" s="42"/>
      <c r="G1296" s="42"/>
      <c r="H1296" s="42"/>
      <c r="N1296" s="68"/>
      <c r="O1296" s="68"/>
      <c r="P1296" s="68"/>
      <c r="Q1296" s="68"/>
      <c r="R1296" s="68"/>
      <c r="S1296" s="68"/>
      <c r="W1296" s="1406"/>
      <c r="X1296" s="1406"/>
      <c r="Y1296" s="1406"/>
    </row>
    <row r="1297" spans="1:25" s="43" customFormat="1">
      <c r="A1297" s="320"/>
      <c r="B1297" s="1356"/>
      <c r="F1297" s="42"/>
      <c r="G1297" s="42"/>
      <c r="H1297" s="42"/>
      <c r="N1297" s="68"/>
      <c r="O1297" s="68"/>
      <c r="P1297" s="68"/>
      <c r="Q1297" s="68"/>
      <c r="R1297" s="68"/>
      <c r="S1297" s="68"/>
      <c r="W1297" s="1406"/>
      <c r="X1297" s="1406"/>
      <c r="Y1297" s="1406"/>
    </row>
    <row r="1298" spans="1:25" s="43" customFormat="1">
      <c r="A1298" s="320"/>
      <c r="B1298" s="1356"/>
      <c r="F1298" s="42"/>
      <c r="G1298" s="42"/>
      <c r="H1298" s="42"/>
      <c r="N1298" s="68"/>
      <c r="O1298" s="68"/>
      <c r="P1298" s="68"/>
      <c r="Q1298" s="68"/>
      <c r="R1298" s="68"/>
      <c r="S1298" s="68"/>
      <c r="W1298" s="1406"/>
      <c r="X1298" s="1406"/>
      <c r="Y1298" s="1406"/>
    </row>
    <row r="1299" spans="1:25" s="43" customFormat="1">
      <c r="A1299" s="320"/>
      <c r="B1299" s="1356"/>
      <c r="F1299" s="42"/>
      <c r="G1299" s="42"/>
      <c r="H1299" s="42"/>
      <c r="N1299" s="68"/>
      <c r="O1299" s="68"/>
      <c r="P1299" s="68"/>
      <c r="Q1299" s="68"/>
      <c r="R1299" s="68"/>
      <c r="S1299" s="68"/>
      <c r="W1299" s="1406"/>
      <c r="X1299" s="1406"/>
      <c r="Y1299" s="1406"/>
    </row>
    <row r="1300" spans="1:25" s="43" customFormat="1">
      <c r="A1300" s="320"/>
      <c r="B1300" s="1356"/>
      <c r="F1300" s="42"/>
      <c r="G1300" s="42"/>
      <c r="H1300" s="42"/>
      <c r="N1300" s="68"/>
      <c r="O1300" s="68"/>
      <c r="P1300" s="68"/>
      <c r="Q1300" s="68"/>
      <c r="R1300" s="68"/>
      <c r="S1300" s="68"/>
      <c r="W1300" s="1406"/>
      <c r="X1300" s="1406"/>
      <c r="Y1300" s="1406"/>
    </row>
    <row r="1301" spans="1:25" s="43" customFormat="1">
      <c r="A1301" s="320"/>
      <c r="B1301" s="1356"/>
      <c r="F1301" s="42"/>
      <c r="G1301" s="42"/>
      <c r="H1301" s="42"/>
      <c r="N1301" s="68"/>
      <c r="O1301" s="68"/>
      <c r="P1301" s="68"/>
      <c r="Q1301" s="68"/>
      <c r="R1301" s="68"/>
      <c r="S1301" s="68"/>
      <c r="W1301" s="1406"/>
      <c r="X1301" s="1406"/>
      <c r="Y1301" s="1406"/>
    </row>
    <row r="1302" spans="1:25" s="43" customFormat="1">
      <c r="A1302" s="320"/>
      <c r="B1302" s="1356"/>
      <c r="F1302" s="42"/>
      <c r="G1302" s="42"/>
      <c r="H1302" s="42"/>
      <c r="N1302" s="68"/>
      <c r="O1302" s="68"/>
      <c r="P1302" s="68"/>
      <c r="Q1302" s="68"/>
      <c r="R1302" s="68"/>
      <c r="S1302" s="68"/>
      <c r="W1302" s="1406"/>
      <c r="X1302" s="1406"/>
      <c r="Y1302" s="1406"/>
    </row>
    <row r="1303" spans="1:25" s="43" customFormat="1">
      <c r="A1303" s="320"/>
      <c r="B1303" s="1356"/>
      <c r="F1303" s="42"/>
      <c r="G1303" s="42"/>
      <c r="H1303" s="42"/>
      <c r="N1303" s="68"/>
      <c r="O1303" s="68"/>
      <c r="P1303" s="68"/>
      <c r="Q1303" s="68"/>
      <c r="R1303" s="68"/>
      <c r="S1303" s="68"/>
      <c r="W1303" s="1406"/>
      <c r="X1303" s="1406"/>
      <c r="Y1303" s="1406"/>
    </row>
    <row r="1304" spans="1:25" s="43" customFormat="1">
      <c r="A1304" s="320"/>
      <c r="B1304" s="1356"/>
      <c r="F1304" s="42"/>
      <c r="G1304" s="42"/>
      <c r="H1304" s="42"/>
      <c r="N1304" s="68"/>
      <c r="O1304" s="68"/>
      <c r="P1304" s="68"/>
      <c r="Q1304" s="68"/>
      <c r="R1304" s="68"/>
      <c r="S1304" s="68"/>
      <c r="W1304" s="1406"/>
      <c r="X1304" s="1406"/>
      <c r="Y1304" s="1406"/>
    </row>
    <row r="1305" spans="1:25" s="43" customFormat="1">
      <c r="A1305" s="320"/>
      <c r="B1305" s="1356"/>
      <c r="F1305" s="42"/>
      <c r="G1305" s="42"/>
      <c r="H1305" s="42"/>
      <c r="N1305" s="68"/>
      <c r="O1305" s="68"/>
      <c r="P1305" s="68"/>
      <c r="Q1305" s="68"/>
      <c r="R1305" s="68"/>
      <c r="S1305" s="68"/>
      <c r="W1305" s="1406"/>
      <c r="X1305" s="1406"/>
      <c r="Y1305" s="1406"/>
    </row>
    <row r="1306" spans="1:25" s="43" customFormat="1">
      <c r="A1306" s="320"/>
      <c r="B1306" s="1356"/>
      <c r="F1306" s="42"/>
      <c r="G1306" s="42"/>
      <c r="H1306" s="42"/>
      <c r="N1306" s="68"/>
      <c r="O1306" s="68"/>
      <c r="P1306" s="68"/>
      <c r="Q1306" s="68"/>
      <c r="R1306" s="68"/>
      <c r="S1306" s="68"/>
      <c r="W1306" s="1406"/>
      <c r="X1306" s="1406"/>
      <c r="Y1306" s="1406"/>
    </row>
    <row r="1307" spans="1:25" s="43" customFormat="1">
      <c r="A1307" s="320"/>
      <c r="B1307" s="1356"/>
      <c r="F1307" s="42"/>
      <c r="G1307" s="42"/>
      <c r="H1307" s="42"/>
      <c r="N1307" s="68"/>
      <c r="O1307" s="68"/>
      <c r="P1307" s="68"/>
      <c r="Q1307" s="68"/>
      <c r="R1307" s="68"/>
      <c r="S1307" s="68"/>
      <c r="W1307" s="1406"/>
      <c r="X1307" s="1406"/>
      <c r="Y1307" s="1406"/>
    </row>
    <row r="1308" spans="1:25" s="43" customFormat="1">
      <c r="A1308" s="320"/>
      <c r="B1308" s="1356"/>
      <c r="F1308" s="42"/>
      <c r="G1308" s="42"/>
      <c r="H1308" s="42"/>
      <c r="N1308" s="68"/>
      <c r="O1308" s="68"/>
      <c r="P1308" s="68"/>
      <c r="Q1308" s="68"/>
      <c r="R1308" s="68"/>
      <c r="S1308" s="68"/>
      <c r="W1308" s="1406"/>
      <c r="X1308" s="1406"/>
      <c r="Y1308" s="1406"/>
    </row>
    <row r="1309" spans="1:25" s="43" customFormat="1">
      <c r="A1309" s="320"/>
      <c r="B1309" s="1356"/>
      <c r="F1309" s="42"/>
      <c r="G1309" s="42"/>
      <c r="H1309" s="42"/>
      <c r="N1309" s="68"/>
      <c r="O1309" s="68"/>
      <c r="P1309" s="68"/>
      <c r="Q1309" s="68"/>
      <c r="R1309" s="68"/>
      <c r="S1309" s="68"/>
      <c r="W1309" s="1406"/>
      <c r="X1309" s="1406"/>
      <c r="Y1309" s="1406"/>
    </row>
    <row r="1310" spans="1:25" s="43" customFormat="1">
      <c r="A1310" s="320"/>
      <c r="B1310" s="1356"/>
      <c r="F1310" s="42"/>
      <c r="G1310" s="42"/>
      <c r="H1310" s="42"/>
      <c r="N1310" s="68"/>
      <c r="O1310" s="68"/>
      <c r="P1310" s="68"/>
      <c r="Q1310" s="68"/>
      <c r="R1310" s="68"/>
      <c r="S1310" s="68"/>
      <c r="W1310" s="1406"/>
      <c r="X1310" s="1406"/>
      <c r="Y1310" s="1406"/>
    </row>
    <row r="1311" spans="1:25" s="43" customFormat="1">
      <c r="A1311" s="320"/>
      <c r="B1311" s="1356"/>
      <c r="F1311" s="42"/>
      <c r="G1311" s="42"/>
      <c r="H1311" s="42"/>
      <c r="N1311" s="68"/>
      <c r="O1311" s="68"/>
      <c r="P1311" s="68"/>
      <c r="Q1311" s="68"/>
      <c r="R1311" s="68"/>
      <c r="S1311" s="68"/>
      <c r="W1311" s="1406"/>
      <c r="X1311" s="1406"/>
      <c r="Y1311" s="1406"/>
    </row>
    <row r="1312" spans="1:25" s="43" customFormat="1">
      <c r="A1312" s="320"/>
      <c r="B1312" s="1356"/>
      <c r="F1312" s="42"/>
      <c r="G1312" s="42"/>
      <c r="H1312" s="42"/>
      <c r="N1312" s="68"/>
      <c r="O1312" s="68"/>
      <c r="P1312" s="68"/>
      <c r="Q1312" s="68"/>
      <c r="R1312" s="68"/>
      <c r="S1312" s="68"/>
      <c r="W1312" s="1406"/>
      <c r="X1312" s="1406"/>
      <c r="Y1312" s="1406"/>
    </row>
    <row r="1313" spans="1:25" s="43" customFormat="1">
      <c r="A1313" s="320"/>
      <c r="B1313" s="1356"/>
      <c r="F1313" s="42"/>
      <c r="G1313" s="42"/>
      <c r="H1313" s="42"/>
      <c r="N1313" s="68"/>
      <c r="O1313" s="68"/>
      <c r="P1313" s="68"/>
      <c r="Q1313" s="68"/>
      <c r="R1313" s="68"/>
      <c r="S1313" s="68"/>
      <c r="W1313" s="1406"/>
      <c r="X1313" s="1406"/>
      <c r="Y1313" s="1406"/>
    </row>
    <row r="1314" spans="1:25" s="43" customFormat="1">
      <c r="A1314" s="320"/>
      <c r="B1314" s="1356"/>
      <c r="F1314" s="42"/>
      <c r="G1314" s="42"/>
      <c r="H1314" s="42"/>
      <c r="N1314" s="68"/>
      <c r="O1314" s="68"/>
      <c r="P1314" s="68"/>
      <c r="Q1314" s="68"/>
      <c r="R1314" s="68"/>
      <c r="S1314" s="68"/>
      <c r="W1314" s="1406"/>
      <c r="X1314" s="1406"/>
      <c r="Y1314" s="1406"/>
    </row>
    <row r="1315" spans="1:25" s="43" customFormat="1">
      <c r="A1315" s="320"/>
      <c r="B1315" s="1356"/>
      <c r="F1315" s="42"/>
      <c r="G1315" s="42"/>
      <c r="H1315" s="42"/>
      <c r="N1315" s="68"/>
      <c r="O1315" s="68"/>
      <c r="P1315" s="68"/>
      <c r="Q1315" s="68"/>
      <c r="R1315" s="68"/>
      <c r="S1315" s="68"/>
      <c r="W1315" s="1406"/>
      <c r="X1315" s="1406"/>
      <c r="Y1315" s="1406"/>
    </row>
    <row r="1316" spans="1:25" s="43" customFormat="1">
      <c r="A1316" s="320"/>
      <c r="B1316" s="1356"/>
      <c r="F1316" s="42"/>
      <c r="G1316" s="42"/>
      <c r="H1316" s="42"/>
      <c r="N1316" s="68"/>
      <c r="O1316" s="68"/>
      <c r="P1316" s="68"/>
      <c r="Q1316" s="68"/>
      <c r="R1316" s="68"/>
      <c r="S1316" s="68"/>
      <c r="W1316" s="1406"/>
      <c r="X1316" s="1406"/>
      <c r="Y1316" s="1406"/>
    </row>
    <row r="1317" spans="1:25" s="43" customFormat="1">
      <c r="A1317" s="320"/>
      <c r="B1317" s="1356"/>
      <c r="F1317" s="42"/>
      <c r="G1317" s="42"/>
      <c r="H1317" s="42"/>
      <c r="N1317" s="68"/>
      <c r="O1317" s="68"/>
      <c r="P1317" s="68"/>
      <c r="Q1317" s="68"/>
      <c r="R1317" s="68"/>
      <c r="S1317" s="68"/>
      <c r="W1317" s="1406"/>
      <c r="X1317" s="1406"/>
      <c r="Y1317" s="1406"/>
    </row>
    <row r="1318" spans="1:25" s="43" customFormat="1">
      <c r="A1318" s="320"/>
      <c r="B1318" s="1356"/>
      <c r="F1318" s="42"/>
      <c r="G1318" s="42"/>
      <c r="H1318" s="42"/>
      <c r="N1318" s="68"/>
      <c r="O1318" s="68"/>
      <c r="P1318" s="68"/>
      <c r="Q1318" s="68"/>
      <c r="R1318" s="68"/>
      <c r="S1318" s="68"/>
      <c r="W1318" s="1406"/>
      <c r="X1318" s="1406"/>
      <c r="Y1318" s="1406"/>
    </row>
    <row r="1319" spans="1:25" s="43" customFormat="1">
      <c r="A1319" s="320"/>
      <c r="B1319" s="1356"/>
      <c r="F1319" s="42"/>
      <c r="G1319" s="42"/>
      <c r="H1319" s="42"/>
      <c r="N1319" s="68"/>
      <c r="O1319" s="68"/>
      <c r="P1319" s="68"/>
      <c r="Q1319" s="68"/>
      <c r="R1319" s="68"/>
      <c r="S1319" s="68"/>
      <c r="W1319" s="1406"/>
      <c r="X1319" s="1406"/>
      <c r="Y1319" s="1406"/>
    </row>
    <row r="1320" spans="1:25" s="43" customFormat="1">
      <c r="A1320" s="320"/>
      <c r="B1320" s="1356"/>
      <c r="F1320" s="42"/>
      <c r="G1320" s="42"/>
      <c r="H1320" s="42"/>
      <c r="N1320" s="68"/>
      <c r="O1320" s="68"/>
      <c r="P1320" s="68"/>
      <c r="Q1320" s="68"/>
      <c r="R1320" s="68"/>
      <c r="S1320" s="68"/>
      <c r="W1320" s="1406"/>
      <c r="X1320" s="1406"/>
      <c r="Y1320" s="1406"/>
    </row>
    <row r="1321" spans="1:25" s="43" customFormat="1">
      <c r="A1321" s="320"/>
      <c r="B1321" s="1356"/>
      <c r="F1321" s="42"/>
      <c r="G1321" s="42"/>
      <c r="H1321" s="42"/>
      <c r="N1321" s="68"/>
      <c r="O1321" s="68"/>
      <c r="P1321" s="68"/>
      <c r="Q1321" s="68"/>
      <c r="R1321" s="68"/>
      <c r="S1321" s="68"/>
      <c r="W1321" s="1406"/>
      <c r="X1321" s="1406"/>
      <c r="Y1321" s="1406"/>
    </row>
    <row r="1322" spans="1:25" s="43" customFormat="1">
      <c r="A1322" s="320"/>
      <c r="B1322" s="1356"/>
      <c r="F1322" s="42"/>
      <c r="G1322" s="42"/>
      <c r="H1322" s="42"/>
      <c r="N1322" s="68"/>
      <c r="O1322" s="68"/>
      <c r="P1322" s="68"/>
      <c r="Q1322" s="68"/>
      <c r="R1322" s="68"/>
      <c r="S1322" s="68"/>
      <c r="W1322" s="1406"/>
      <c r="X1322" s="1406"/>
      <c r="Y1322" s="1406"/>
    </row>
    <row r="1323" spans="1:25" s="43" customFormat="1">
      <c r="A1323" s="320"/>
      <c r="B1323" s="1356"/>
      <c r="F1323" s="42"/>
      <c r="G1323" s="42"/>
      <c r="H1323" s="42"/>
      <c r="N1323" s="68"/>
      <c r="O1323" s="68"/>
      <c r="P1323" s="68"/>
      <c r="Q1323" s="68"/>
      <c r="R1323" s="68"/>
      <c r="S1323" s="68"/>
      <c r="W1323" s="1406"/>
      <c r="X1323" s="1406"/>
      <c r="Y1323" s="1406"/>
    </row>
    <row r="1324" spans="1:25" s="43" customFormat="1">
      <c r="A1324" s="320"/>
      <c r="B1324" s="1356"/>
      <c r="F1324" s="42"/>
      <c r="G1324" s="42"/>
      <c r="H1324" s="42"/>
      <c r="N1324" s="68"/>
      <c r="O1324" s="68"/>
      <c r="P1324" s="68"/>
      <c r="Q1324" s="68"/>
      <c r="R1324" s="68"/>
      <c r="S1324" s="68"/>
      <c r="W1324" s="1406"/>
      <c r="X1324" s="1406"/>
      <c r="Y1324" s="1406"/>
    </row>
    <row r="1325" spans="1:25" s="43" customFormat="1">
      <c r="A1325" s="320"/>
      <c r="B1325" s="1356"/>
      <c r="F1325" s="42"/>
      <c r="G1325" s="42"/>
      <c r="H1325" s="42"/>
      <c r="N1325" s="68"/>
      <c r="O1325" s="68"/>
      <c r="P1325" s="68"/>
      <c r="Q1325" s="68"/>
      <c r="R1325" s="68"/>
      <c r="S1325" s="68"/>
      <c r="W1325" s="1406"/>
      <c r="X1325" s="1406"/>
      <c r="Y1325" s="1406"/>
    </row>
    <row r="1326" spans="1:25" s="43" customFormat="1">
      <c r="A1326" s="320"/>
      <c r="B1326" s="1356"/>
      <c r="F1326" s="42"/>
      <c r="G1326" s="42"/>
      <c r="H1326" s="42"/>
      <c r="N1326" s="68"/>
      <c r="O1326" s="68"/>
      <c r="P1326" s="68"/>
      <c r="Q1326" s="68"/>
      <c r="R1326" s="68"/>
      <c r="S1326" s="68"/>
      <c r="W1326" s="1406"/>
      <c r="X1326" s="1406"/>
      <c r="Y1326" s="1406"/>
    </row>
    <row r="1327" spans="1:25" s="43" customFormat="1">
      <c r="A1327" s="320"/>
      <c r="B1327" s="1356"/>
      <c r="F1327" s="42"/>
      <c r="G1327" s="42"/>
      <c r="H1327" s="42"/>
      <c r="N1327" s="68"/>
      <c r="O1327" s="68"/>
      <c r="P1327" s="68"/>
      <c r="Q1327" s="68"/>
      <c r="R1327" s="68"/>
      <c r="S1327" s="68"/>
      <c r="W1327" s="1406"/>
      <c r="X1327" s="1406"/>
      <c r="Y1327" s="1406"/>
    </row>
    <row r="1328" spans="1:25" s="43" customFormat="1">
      <c r="A1328" s="320"/>
      <c r="B1328" s="1356"/>
      <c r="F1328" s="42"/>
      <c r="G1328" s="42"/>
      <c r="H1328" s="42"/>
      <c r="N1328" s="68"/>
      <c r="O1328" s="68"/>
      <c r="P1328" s="68"/>
      <c r="Q1328" s="68"/>
      <c r="R1328" s="68"/>
      <c r="S1328" s="68"/>
      <c r="W1328" s="1406"/>
      <c r="X1328" s="1406"/>
      <c r="Y1328" s="1406"/>
    </row>
    <row r="1329" spans="1:25" s="43" customFormat="1">
      <c r="A1329" s="320"/>
      <c r="B1329" s="1356"/>
      <c r="F1329" s="42"/>
      <c r="G1329" s="42"/>
      <c r="H1329" s="42"/>
      <c r="N1329" s="68"/>
      <c r="O1329" s="68"/>
      <c r="P1329" s="68"/>
      <c r="Q1329" s="68"/>
      <c r="R1329" s="68"/>
      <c r="S1329" s="68"/>
      <c r="W1329" s="1406"/>
      <c r="X1329" s="1406"/>
      <c r="Y1329" s="1406"/>
    </row>
    <row r="1330" spans="1:25" s="43" customFormat="1">
      <c r="A1330" s="320"/>
      <c r="B1330" s="1356"/>
      <c r="F1330" s="42"/>
      <c r="G1330" s="42"/>
      <c r="H1330" s="42"/>
      <c r="N1330" s="68"/>
      <c r="O1330" s="68"/>
      <c r="P1330" s="68"/>
      <c r="Q1330" s="68"/>
      <c r="R1330" s="68"/>
      <c r="S1330" s="68"/>
      <c r="W1330" s="1406"/>
      <c r="X1330" s="1406"/>
      <c r="Y1330" s="1406"/>
    </row>
    <row r="1331" spans="1:25" s="43" customFormat="1">
      <c r="A1331" s="320"/>
      <c r="B1331" s="1356"/>
      <c r="F1331" s="42"/>
      <c r="G1331" s="42"/>
      <c r="H1331" s="42"/>
      <c r="N1331" s="68"/>
      <c r="O1331" s="68"/>
      <c r="P1331" s="68"/>
      <c r="Q1331" s="68"/>
      <c r="R1331" s="68"/>
      <c r="S1331" s="68"/>
      <c r="W1331" s="1406"/>
      <c r="X1331" s="1406"/>
      <c r="Y1331" s="1406"/>
    </row>
    <row r="1332" spans="1:25" s="43" customFormat="1">
      <c r="A1332" s="320"/>
      <c r="B1332" s="1356"/>
      <c r="F1332" s="42"/>
      <c r="G1332" s="42"/>
      <c r="H1332" s="42"/>
      <c r="N1332" s="68"/>
      <c r="O1332" s="68"/>
      <c r="P1332" s="68"/>
      <c r="Q1332" s="68"/>
      <c r="R1332" s="68"/>
      <c r="S1332" s="68"/>
      <c r="W1332" s="1406"/>
      <c r="X1332" s="1406"/>
      <c r="Y1332" s="1406"/>
    </row>
    <row r="1333" spans="1:25" s="43" customFormat="1">
      <c r="A1333" s="320"/>
      <c r="B1333" s="1356"/>
      <c r="F1333" s="42"/>
      <c r="G1333" s="42"/>
      <c r="H1333" s="42"/>
      <c r="N1333" s="68"/>
      <c r="O1333" s="68"/>
      <c r="P1333" s="68"/>
      <c r="Q1333" s="68"/>
      <c r="R1333" s="68"/>
      <c r="S1333" s="68"/>
      <c r="W1333" s="1406"/>
      <c r="X1333" s="1406"/>
      <c r="Y1333" s="1406"/>
    </row>
    <row r="1334" spans="1:25" s="43" customFormat="1">
      <c r="A1334" s="320"/>
      <c r="B1334" s="1356"/>
      <c r="F1334" s="42"/>
      <c r="G1334" s="42"/>
      <c r="H1334" s="42"/>
      <c r="N1334" s="68"/>
      <c r="O1334" s="68"/>
      <c r="P1334" s="68"/>
      <c r="Q1334" s="68"/>
      <c r="R1334" s="68"/>
      <c r="S1334" s="68"/>
      <c r="W1334" s="1406"/>
      <c r="X1334" s="1406"/>
      <c r="Y1334" s="1406"/>
    </row>
    <row r="1335" spans="1:25" s="43" customFormat="1">
      <c r="A1335" s="320"/>
      <c r="B1335" s="1356"/>
      <c r="F1335" s="42"/>
      <c r="G1335" s="42"/>
      <c r="H1335" s="42"/>
      <c r="N1335" s="68"/>
      <c r="O1335" s="68"/>
      <c r="P1335" s="68"/>
      <c r="Q1335" s="68"/>
      <c r="R1335" s="68"/>
      <c r="S1335" s="68"/>
      <c r="W1335" s="1406"/>
      <c r="X1335" s="1406"/>
      <c r="Y1335" s="1406"/>
    </row>
    <row r="1336" spans="1:25" s="43" customFormat="1">
      <c r="A1336" s="320"/>
      <c r="B1336" s="1356"/>
      <c r="F1336" s="42"/>
      <c r="G1336" s="42"/>
      <c r="H1336" s="42"/>
      <c r="N1336" s="68"/>
      <c r="O1336" s="68"/>
      <c r="P1336" s="68"/>
      <c r="Q1336" s="68"/>
      <c r="R1336" s="68"/>
      <c r="S1336" s="68"/>
      <c r="W1336" s="1406"/>
      <c r="X1336" s="1406"/>
      <c r="Y1336" s="1406"/>
    </row>
    <row r="1337" spans="1:25" s="43" customFormat="1">
      <c r="A1337" s="320"/>
      <c r="B1337" s="1356"/>
      <c r="F1337" s="42"/>
      <c r="G1337" s="42"/>
      <c r="H1337" s="42"/>
      <c r="N1337" s="68"/>
      <c r="O1337" s="68"/>
      <c r="P1337" s="68"/>
      <c r="Q1337" s="68"/>
      <c r="R1337" s="68"/>
      <c r="S1337" s="68"/>
      <c r="W1337" s="1406"/>
      <c r="X1337" s="1406"/>
      <c r="Y1337" s="1406"/>
    </row>
    <row r="1338" spans="1:25" s="43" customFormat="1">
      <c r="A1338" s="320"/>
      <c r="B1338" s="1356"/>
      <c r="F1338" s="42"/>
      <c r="G1338" s="42"/>
      <c r="H1338" s="42"/>
      <c r="N1338" s="68"/>
      <c r="O1338" s="68"/>
      <c r="P1338" s="68"/>
      <c r="Q1338" s="68"/>
      <c r="R1338" s="68"/>
      <c r="S1338" s="68"/>
      <c r="W1338" s="1406"/>
      <c r="X1338" s="1406"/>
      <c r="Y1338" s="1406"/>
    </row>
    <row r="1339" spans="1:25" s="43" customFormat="1">
      <c r="A1339" s="320"/>
      <c r="B1339" s="1356"/>
      <c r="F1339" s="42"/>
      <c r="G1339" s="42"/>
      <c r="H1339" s="42"/>
      <c r="N1339" s="68"/>
      <c r="O1339" s="68"/>
      <c r="P1339" s="68"/>
      <c r="Q1339" s="68"/>
      <c r="R1339" s="68"/>
      <c r="S1339" s="68"/>
      <c r="W1339" s="1406"/>
      <c r="X1339" s="1406"/>
      <c r="Y1339" s="1406"/>
    </row>
    <row r="1340" spans="1:25" s="43" customFormat="1">
      <c r="A1340" s="320"/>
      <c r="B1340" s="1356"/>
      <c r="F1340" s="42"/>
      <c r="G1340" s="42"/>
      <c r="H1340" s="42"/>
      <c r="N1340" s="68"/>
      <c r="O1340" s="68"/>
      <c r="P1340" s="68"/>
      <c r="Q1340" s="68"/>
      <c r="R1340" s="68"/>
      <c r="S1340" s="68"/>
      <c r="W1340" s="1406"/>
      <c r="X1340" s="1406"/>
      <c r="Y1340" s="1406"/>
    </row>
    <row r="1341" spans="1:25" s="43" customFormat="1">
      <c r="A1341" s="320"/>
      <c r="B1341" s="1356"/>
      <c r="F1341" s="42"/>
      <c r="G1341" s="42"/>
      <c r="H1341" s="42"/>
      <c r="N1341" s="68"/>
      <c r="O1341" s="68"/>
      <c r="P1341" s="68"/>
      <c r="Q1341" s="68"/>
      <c r="R1341" s="68"/>
      <c r="S1341" s="68"/>
      <c r="W1341" s="1406"/>
      <c r="X1341" s="1406"/>
      <c r="Y1341" s="1406"/>
    </row>
    <row r="1342" spans="1:25" s="43" customFormat="1">
      <c r="A1342" s="320"/>
      <c r="B1342" s="1356"/>
      <c r="F1342" s="42"/>
      <c r="G1342" s="42"/>
      <c r="H1342" s="42"/>
      <c r="N1342" s="68"/>
      <c r="O1342" s="68"/>
      <c r="P1342" s="68"/>
      <c r="Q1342" s="68"/>
      <c r="R1342" s="68"/>
      <c r="S1342" s="68"/>
      <c r="W1342" s="1406"/>
      <c r="X1342" s="1406"/>
      <c r="Y1342" s="1406"/>
    </row>
    <row r="1343" spans="1:25" s="43" customFormat="1">
      <c r="A1343" s="320"/>
      <c r="B1343" s="1356"/>
      <c r="F1343" s="42"/>
      <c r="G1343" s="42"/>
      <c r="H1343" s="42"/>
      <c r="N1343" s="68"/>
      <c r="O1343" s="68"/>
      <c r="P1343" s="68"/>
      <c r="Q1343" s="68"/>
      <c r="R1343" s="68"/>
      <c r="S1343" s="68"/>
      <c r="W1343" s="1406"/>
      <c r="X1343" s="1406"/>
      <c r="Y1343" s="1406"/>
    </row>
    <row r="1344" spans="1:25" s="43" customFormat="1">
      <c r="A1344" s="320"/>
      <c r="B1344" s="1356"/>
      <c r="F1344" s="42"/>
      <c r="G1344" s="42"/>
      <c r="H1344" s="42"/>
      <c r="N1344" s="68"/>
      <c r="O1344" s="68"/>
      <c r="P1344" s="68"/>
      <c r="Q1344" s="68"/>
      <c r="R1344" s="68"/>
      <c r="S1344" s="68"/>
      <c r="W1344" s="1406"/>
      <c r="X1344" s="1406"/>
      <c r="Y1344" s="1406"/>
    </row>
    <row r="1345" spans="1:25" s="43" customFormat="1">
      <c r="A1345" s="320"/>
      <c r="B1345" s="1356"/>
      <c r="F1345" s="42"/>
      <c r="G1345" s="42"/>
      <c r="H1345" s="42"/>
      <c r="N1345" s="68"/>
      <c r="O1345" s="68"/>
      <c r="P1345" s="68"/>
      <c r="Q1345" s="68"/>
      <c r="R1345" s="68"/>
      <c r="S1345" s="68"/>
      <c r="W1345" s="1406"/>
      <c r="X1345" s="1406"/>
      <c r="Y1345" s="1406"/>
    </row>
    <row r="1346" spans="1:25" s="43" customFormat="1">
      <c r="A1346" s="320"/>
      <c r="B1346" s="1356"/>
      <c r="F1346" s="42"/>
      <c r="G1346" s="42"/>
      <c r="H1346" s="42"/>
      <c r="N1346" s="68"/>
      <c r="O1346" s="68"/>
      <c r="P1346" s="68"/>
      <c r="Q1346" s="68"/>
      <c r="R1346" s="68"/>
      <c r="S1346" s="68"/>
      <c r="W1346" s="1406"/>
      <c r="X1346" s="1406"/>
      <c r="Y1346" s="1406"/>
    </row>
    <row r="1347" spans="1:25" s="43" customFormat="1">
      <c r="A1347" s="320"/>
      <c r="B1347" s="1356"/>
      <c r="F1347" s="42"/>
      <c r="G1347" s="42"/>
      <c r="H1347" s="42"/>
      <c r="N1347" s="68"/>
      <c r="O1347" s="68"/>
      <c r="P1347" s="68"/>
      <c r="Q1347" s="68"/>
      <c r="R1347" s="68"/>
      <c r="S1347" s="68"/>
      <c r="W1347" s="1406"/>
      <c r="X1347" s="1406"/>
      <c r="Y1347" s="1406"/>
    </row>
    <row r="1348" spans="1:25" s="43" customFormat="1">
      <c r="A1348" s="320"/>
      <c r="B1348" s="1356"/>
      <c r="F1348" s="42"/>
      <c r="G1348" s="42"/>
      <c r="H1348" s="42"/>
      <c r="N1348" s="68"/>
      <c r="O1348" s="68"/>
      <c r="P1348" s="68"/>
      <c r="Q1348" s="68"/>
      <c r="R1348" s="68"/>
      <c r="S1348" s="68"/>
      <c r="W1348" s="1406"/>
      <c r="X1348" s="1406"/>
      <c r="Y1348" s="1406"/>
    </row>
    <row r="1349" spans="1:25" s="43" customFormat="1">
      <c r="A1349" s="320"/>
      <c r="B1349" s="1356"/>
      <c r="F1349" s="42"/>
      <c r="G1349" s="42"/>
      <c r="H1349" s="42"/>
      <c r="N1349" s="68"/>
      <c r="O1349" s="68"/>
      <c r="P1349" s="68"/>
      <c r="Q1349" s="68"/>
      <c r="R1349" s="68"/>
      <c r="S1349" s="68"/>
      <c r="W1349" s="1406"/>
      <c r="X1349" s="1406"/>
      <c r="Y1349" s="1406"/>
    </row>
    <row r="1350" spans="1:25" s="43" customFormat="1">
      <c r="A1350" s="320"/>
      <c r="B1350" s="1356"/>
      <c r="F1350" s="42"/>
      <c r="G1350" s="42"/>
      <c r="H1350" s="42"/>
      <c r="N1350" s="68"/>
      <c r="O1350" s="68"/>
      <c r="P1350" s="68"/>
      <c r="Q1350" s="68"/>
      <c r="R1350" s="68"/>
      <c r="S1350" s="68"/>
      <c r="W1350" s="1406"/>
      <c r="X1350" s="1406"/>
      <c r="Y1350" s="1406"/>
    </row>
    <row r="1351" spans="1:25" s="43" customFormat="1">
      <c r="A1351" s="320"/>
      <c r="B1351" s="1356"/>
      <c r="F1351" s="42"/>
      <c r="G1351" s="42"/>
      <c r="H1351" s="42"/>
      <c r="N1351" s="68"/>
      <c r="O1351" s="68"/>
      <c r="P1351" s="68"/>
      <c r="Q1351" s="68"/>
      <c r="R1351" s="68"/>
      <c r="S1351" s="68"/>
      <c r="W1351" s="1406"/>
      <c r="X1351" s="1406"/>
      <c r="Y1351" s="1406"/>
    </row>
    <row r="1352" spans="1:25" s="43" customFormat="1">
      <c r="A1352" s="320"/>
      <c r="B1352" s="1356"/>
      <c r="F1352" s="42"/>
      <c r="G1352" s="42"/>
      <c r="H1352" s="42"/>
      <c r="N1352" s="68"/>
      <c r="O1352" s="68"/>
      <c r="P1352" s="68"/>
      <c r="Q1352" s="68"/>
      <c r="R1352" s="68"/>
      <c r="S1352" s="68"/>
      <c r="W1352" s="1406"/>
      <c r="X1352" s="1406"/>
      <c r="Y1352" s="1406"/>
    </row>
    <row r="1353" spans="1:25" s="43" customFormat="1">
      <c r="A1353" s="320"/>
      <c r="B1353" s="1356"/>
      <c r="F1353" s="42"/>
      <c r="G1353" s="42"/>
      <c r="H1353" s="42"/>
      <c r="N1353" s="68"/>
      <c r="O1353" s="68"/>
      <c r="P1353" s="68"/>
      <c r="Q1353" s="68"/>
      <c r="R1353" s="68"/>
      <c r="S1353" s="68"/>
      <c r="W1353" s="1406"/>
      <c r="X1353" s="1406"/>
      <c r="Y1353" s="1406"/>
    </row>
    <row r="1354" spans="1:25" s="43" customFormat="1">
      <c r="A1354" s="320"/>
      <c r="B1354" s="1356"/>
      <c r="F1354" s="42"/>
      <c r="G1354" s="42"/>
      <c r="H1354" s="42"/>
      <c r="N1354" s="68"/>
      <c r="O1354" s="68"/>
      <c r="P1354" s="68"/>
      <c r="Q1354" s="68"/>
      <c r="R1354" s="68"/>
      <c r="S1354" s="68"/>
      <c r="W1354" s="1406"/>
      <c r="X1354" s="1406"/>
      <c r="Y1354" s="1406"/>
    </row>
    <row r="1355" spans="1:25" s="43" customFormat="1">
      <c r="A1355" s="320"/>
      <c r="B1355" s="1356"/>
      <c r="F1355" s="42"/>
      <c r="G1355" s="42"/>
      <c r="H1355" s="42"/>
      <c r="N1355" s="68"/>
      <c r="O1355" s="68"/>
      <c r="P1355" s="68"/>
      <c r="Q1355" s="68"/>
      <c r="R1355" s="68"/>
      <c r="S1355" s="68"/>
      <c r="W1355" s="1406"/>
      <c r="X1355" s="1406"/>
      <c r="Y1355" s="1406"/>
    </row>
    <row r="1356" spans="1:25" s="43" customFormat="1">
      <c r="A1356" s="320"/>
      <c r="B1356" s="1356"/>
      <c r="F1356" s="42"/>
      <c r="G1356" s="42"/>
      <c r="H1356" s="42"/>
      <c r="N1356" s="68"/>
      <c r="O1356" s="68"/>
      <c r="P1356" s="68"/>
      <c r="Q1356" s="68"/>
      <c r="R1356" s="68"/>
      <c r="S1356" s="68"/>
      <c r="W1356" s="1406"/>
      <c r="X1356" s="1406"/>
      <c r="Y1356" s="1406"/>
    </row>
    <row r="1357" spans="1:25" s="43" customFormat="1">
      <c r="A1357" s="320"/>
      <c r="B1357" s="1356"/>
      <c r="F1357" s="42"/>
      <c r="G1357" s="42"/>
      <c r="H1357" s="42"/>
      <c r="N1357" s="68"/>
      <c r="O1357" s="68"/>
      <c r="P1357" s="68"/>
      <c r="Q1357" s="68"/>
      <c r="R1357" s="68"/>
      <c r="S1357" s="68"/>
      <c r="W1357" s="1406"/>
      <c r="X1357" s="1406"/>
      <c r="Y1357" s="1406"/>
    </row>
    <row r="1358" spans="1:25" s="43" customFormat="1">
      <c r="A1358" s="320"/>
      <c r="B1358" s="1356"/>
      <c r="F1358" s="42"/>
      <c r="G1358" s="42"/>
      <c r="H1358" s="42"/>
      <c r="N1358" s="68"/>
      <c r="O1358" s="68"/>
      <c r="P1358" s="68"/>
      <c r="Q1358" s="68"/>
      <c r="R1358" s="68"/>
      <c r="S1358" s="68"/>
      <c r="W1358" s="1406"/>
      <c r="X1358" s="1406"/>
      <c r="Y1358" s="1406"/>
    </row>
    <row r="1359" spans="1:25" s="43" customFormat="1">
      <c r="A1359" s="320"/>
      <c r="B1359" s="1356"/>
      <c r="F1359" s="42"/>
      <c r="G1359" s="42"/>
      <c r="H1359" s="42"/>
      <c r="N1359" s="68"/>
      <c r="O1359" s="68"/>
      <c r="P1359" s="68"/>
      <c r="Q1359" s="68"/>
      <c r="R1359" s="68"/>
      <c r="S1359" s="68"/>
      <c r="W1359" s="1406"/>
      <c r="X1359" s="1406"/>
      <c r="Y1359" s="1406"/>
    </row>
    <row r="1360" spans="1:25" s="43" customFormat="1">
      <c r="A1360" s="320"/>
      <c r="B1360" s="1356"/>
      <c r="F1360" s="42"/>
      <c r="G1360" s="42"/>
      <c r="H1360" s="42"/>
      <c r="N1360" s="68"/>
      <c r="O1360" s="68"/>
      <c r="P1360" s="68"/>
      <c r="Q1360" s="68"/>
      <c r="R1360" s="68"/>
      <c r="S1360" s="68"/>
      <c r="W1360" s="1406"/>
      <c r="X1360" s="1406"/>
      <c r="Y1360" s="1406"/>
    </row>
    <row r="1361" spans="1:25" s="43" customFormat="1">
      <c r="A1361" s="320"/>
      <c r="B1361" s="1356"/>
      <c r="F1361" s="42"/>
      <c r="G1361" s="42"/>
      <c r="H1361" s="42"/>
      <c r="N1361" s="68"/>
      <c r="O1361" s="68"/>
      <c r="P1361" s="68"/>
      <c r="Q1361" s="68"/>
      <c r="R1361" s="68"/>
      <c r="S1361" s="68"/>
      <c r="W1361" s="1406"/>
      <c r="X1361" s="1406"/>
      <c r="Y1361" s="1406"/>
    </row>
    <row r="1362" spans="1:25" s="43" customFormat="1">
      <c r="A1362" s="320"/>
      <c r="B1362" s="1356"/>
      <c r="F1362" s="42"/>
      <c r="G1362" s="42"/>
      <c r="H1362" s="42"/>
      <c r="N1362" s="68"/>
      <c r="O1362" s="68"/>
      <c r="P1362" s="68"/>
      <c r="Q1362" s="68"/>
      <c r="R1362" s="68"/>
      <c r="S1362" s="68"/>
      <c r="W1362" s="1406"/>
      <c r="X1362" s="1406"/>
      <c r="Y1362" s="1406"/>
    </row>
    <row r="1363" spans="1:25" s="43" customFormat="1">
      <c r="A1363" s="320"/>
      <c r="B1363" s="1356"/>
      <c r="F1363" s="42"/>
      <c r="G1363" s="42"/>
      <c r="H1363" s="42"/>
      <c r="N1363" s="68"/>
      <c r="O1363" s="68"/>
      <c r="P1363" s="68"/>
      <c r="Q1363" s="68"/>
      <c r="R1363" s="68"/>
      <c r="S1363" s="68"/>
      <c r="W1363" s="1406"/>
      <c r="X1363" s="1406"/>
      <c r="Y1363" s="1406"/>
    </row>
    <row r="1364" spans="1:25" s="43" customFormat="1">
      <c r="A1364" s="320"/>
      <c r="B1364" s="1356"/>
      <c r="F1364" s="42"/>
      <c r="G1364" s="42"/>
      <c r="H1364" s="42"/>
      <c r="N1364" s="68"/>
      <c r="O1364" s="68"/>
      <c r="P1364" s="68"/>
      <c r="Q1364" s="68"/>
      <c r="R1364" s="68"/>
      <c r="S1364" s="68"/>
      <c r="W1364" s="1406"/>
      <c r="X1364" s="1406"/>
      <c r="Y1364" s="1406"/>
    </row>
    <row r="1365" spans="1:25" s="43" customFormat="1">
      <c r="A1365" s="320"/>
      <c r="B1365" s="1356"/>
      <c r="F1365" s="42"/>
      <c r="G1365" s="42"/>
      <c r="H1365" s="42"/>
      <c r="N1365" s="68"/>
      <c r="O1365" s="68"/>
      <c r="P1365" s="68"/>
      <c r="Q1365" s="68"/>
      <c r="R1365" s="68"/>
      <c r="S1365" s="68"/>
      <c r="W1365" s="1406"/>
      <c r="X1365" s="1406"/>
      <c r="Y1365" s="1406"/>
    </row>
    <row r="1366" spans="1:25" s="43" customFormat="1">
      <c r="A1366" s="320"/>
      <c r="B1366" s="1356"/>
      <c r="F1366" s="42"/>
      <c r="G1366" s="42"/>
      <c r="H1366" s="42"/>
      <c r="N1366" s="68"/>
      <c r="O1366" s="68"/>
      <c r="P1366" s="68"/>
      <c r="Q1366" s="68"/>
      <c r="R1366" s="68"/>
      <c r="S1366" s="68"/>
      <c r="W1366" s="1406"/>
      <c r="X1366" s="1406"/>
      <c r="Y1366" s="1406"/>
    </row>
    <row r="1367" spans="1:25" s="43" customFormat="1">
      <c r="A1367" s="320"/>
      <c r="B1367" s="1356"/>
      <c r="F1367" s="42"/>
      <c r="G1367" s="42"/>
      <c r="H1367" s="42"/>
      <c r="N1367" s="68"/>
      <c r="O1367" s="68"/>
      <c r="P1367" s="68"/>
      <c r="Q1367" s="68"/>
      <c r="R1367" s="68"/>
      <c r="S1367" s="68"/>
      <c r="W1367" s="1406"/>
      <c r="X1367" s="1406"/>
      <c r="Y1367" s="1406"/>
    </row>
    <row r="1368" spans="1:25" s="43" customFormat="1">
      <c r="A1368" s="320"/>
      <c r="B1368" s="1356"/>
      <c r="F1368" s="42"/>
      <c r="G1368" s="42"/>
      <c r="H1368" s="42"/>
      <c r="N1368" s="68"/>
      <c r="O1368" s="68"/>
      <c r="P1368" s="68"/>
      <c r="Q1368" s="68"/>
      <c r="R1368" s="68"/>
      <c r="S1368" s="68"/>
      <c r="W1368" s="1406"/>
      <c r="X1368" s="1406"/>
      <c r="Y1368" s="1406"/>
    </row>
    <row r="1369" spans="1:25" s="43" customFormat="1">
      <c r="A1369" s="320"/>
      <c r="B1369" s="1356"/>
      <c r="F1369" s="42"/>
      <c r="G1369" s="42"/>
      <c r="H1369" s="42"/>
      <c r="N1369" s="68"/>
      <c r="O1369" s="68"/>
      <c r="P1369" s="68"/>
      <c r="Q1369" s="68"/>
      <c r="R1369" s="68"/>
      <c r="S1369" s="68"/>
      <c r="W1369" s="1406"/>
      <c r="X1369" s="1406"/>
      <c r="Y1369" s="1406"/>
    </row>
    <row r="1370" spans="1:25" s="43" customFormat="1">
      <c r="A1370" s="320"/>
      <c r="B1370" s="1356"/>
      <c r="F1370" s="42"/>
      <c r="G1370" s="42"/>
      <c r="H1370" s="42"/>
      <c r="N1370" s="68"/>
      <c r="O1370" s="68"/>
      <c r="P1370" s="68"/>
      <c r="Q1370" s="68"/>
      <c r="R1370" s="68"/>
      <c r="S1370" s="68"/>
      <c r="W1370" s="1406"/>
      <c r="X1370" s="1406"/>
      <c r="Y1370" s="1406"/>
    </row>
    <row r="1371" spans="1:25" s="43" customFormat="1">
      <c r="A1371" s="320"/>
      <c r="B1371" s="1356"/>
      <c r="F1371" s="42"/>
      <c r="G1371" s="42"/>
      <c r="H1371" s="42"/>
      <c r="N1371" s="68"/>
      <c r="O1371" s="68"/>
      <c r="P1371" s="68"/>
      <c r="Q1371" s="68"/>
      <c r="R1371" s="68"/>
      <c r="S1371" s="68"/>
      <c r="W1371" s="1406"/>
      <c r="X1371" s="1406"/>
      <c r="Y1371" s="1406"/>
    </row>
    <row r="1372" spans="1:25" s="43" customFormat="1">
      <c r="A1372" s="320"/>
      <c r="B1372" s="1356"/>
      <c r="F1372" s="42"/>
      <c r="G1372" s="42"/>
      <c r="H1372" s="42"/>
      <c r="N1372" s="68"/>
      <c r="O1372" s="68"/>
      <c r="P1372" s="68"/>
      <c r="Q1372" s="68"/>
      <c r="R1372" s="68"/>
      <c r="S1372" s="68"/>
      <c r="W1372" s="1406"/>
      <c r="X1372" s="1406"/>
      <c r="Y1372" s="1406"/>
    </row>
    <row r="1373" spans="1:25" s="43" customFormat="1">
      <c r="A1373" s="320"/>
      <c r="B1373" s="1356"/>
      <c r="F1373" s="42"/>
      <c r="G1373" s="42"/>
      <c r="H1373" s="42"/>
      <c r="N1373" s="68"/>
      <c r="O1373" s="68"/>
      <c r="P1373" s="68"/>
      <c r="Q1373" s="68"/>
      <c r="R1373" s="68"/>
      <c r="S1373" s="68"/>
      <c r="W1373" s="1406"/>
      <c r="X1373" s="1406"/>
      <c r="Y1373" s="1406"/>
    </row>
    <row r="1374" spans="1:25" s="43" customFormat="1">
      <c r="A1374" s="320"/>
      <c r="B1374" s="1356"/>
      <c r="F1374" s="42"/>
      <c r="G1374" s="42"/>
      <c r="H1374" s="42"/>
      <c r="N1374" s="68"/>
      <c r="O1374" s="68"/>
      <c r="P1374" s="68"/>
      <c r="Q1374" s="68"/>
      <c r="R1374" s="68"/>
      <c r="S1374" s="68"/>
      <c r="W1374" s="1406"/>
      <c r="X1374" s="1406"/>
      <c r="Y1374" s="1406"/>
    </row>
    <row r="1375" spans="1:25" s="43" customFormat="1">
      <c r="A1375" s="320"/>
      <c r="B1375" s="1356"/>
      <c r="F1375" s="42"/>
      <c r="G1375" s="42"/>
      <c r="H1375" s="42"/>
      <c r="N1375" s="68"/>
      <c r="O1375" s="68"/>
      <c r="P1375" s="68"/>
      <c r="Q1375" s="68"/>
      <c r="R1375" s="68"/>
      <c r="S1375" s="68"/>
      <c r="W1375" s="1406"/>
      <c r="X1375" s="1406"/>
      <c r="Y1375" s="1406"/>
    </row>
    <row r="1376" spans="1:25" s="43" customFormat="1">
      <c r="A1376" s="320"/>
      <c r="B1376" s="1356"/>
      <c r="F1376" s="42"/>
      <c r="G1376" s="42"/>
      <c r="H1376" s="42"/>
      <c r="N1376" s="68"/>
      <c r="O1376" s="68"/>
      <c r="P1376" s="68"/>
      <c r="Q1376" s="68"/>
      <c r="R1376" s="68"/>
      <c r="S1376" s="68"/>
      <c r="W1376" s="1406"/>
      <c r="X1376" s="1406"/>
      <c r="Y1376" s="1406"/>
    </row>
    <row r="1377" spans="1:25" s="43" customFormat="1">
      <c r="A1377" s="320"/>
      <c r="B1377" s="1356"/>
      <c r="F1377" s="42"/>
      <c r="G1377" s="42"/>
      <c r="H1377" s="42"/>
      <c r="N1377" s="68"/>
      <c r="O1377" s="68"/>
      <c r="P1377" s="68"/>
      <c r="Q1377" s="68"/>
      <c r="R1377" s="68"/>
      <c r="S1377" s="68"/>
      <c r="W1377" s="1406"/>
      <c r="X1377" s="1406"/>
      <c r="Y1377" s="1406"/>
    </row>
    <row r="1378" spans="1:25" s="43" customFormat="1">
      <c r="A1378" s="320"/>
      <c r="B1378" s="1356"/>
      <c r="F1378" s="42"/>
      <c r="G1378" s="42"/>
      <c r="H1378" s="42"/>
      <c r="N1378" s="68"/>
      <c r="O1378" s="68"/>
      <c r="P1378" s="68"/>
      <c r="Q1378" s="68"/>
      <c r="R1378" s="68"/>
      <c r="S1378" s="68"/>
      <c r="W1378" s="1406"/>
      <c r="X1378" s="1406"/>
      <c r="Y1378" s="1406"/>
    </row>
    <row r="1379" spans="1:25" s="43" customFormat="1">
      <c r="A1379" s="320"/>
      <c r="B1379" s="1356"/>
      <c r="F1379" s="42"/>
      <c r="G1379" s="42"/>
      <c r="H1379" s="42"/>
      <c r="N1379" s="68"/>
      <c r="O1379" s="68"/>
      <c r="P1379" s="68"/>
      <c r="Q1379" s="68"/>
      <c r="R1379" s="68"/>
      <c r="S1379" s="68"/>
      <c r="W1379" s="1406"/>
      <c r="X1379" s="1406"/>
      <c r="Y1379" s="1406"/>
    </row>
    <row r="1380" spans="1:25" s="43" customFormat="1">
      <c r="A1380" s="320"/>
      <c r="B1380" s="1356"/>
      <c r="F1380" s="42"/>
      <c r="G1380" s="42"/>
      <c r="H1380" s="42"/>
      <c r="N1380" s="68"/>
      <c r="O1380" s="68"/>
      <c r="P1380" s="68"/>
      <c r="Q1380" s="68"/>
      <c r="R1380" s="68"/>
      <c r="S1380" s="68"/>
      <c r="W1380" s="1406"/>
      <c r="X1380" s="1406"/>
      <c r="Y1380" s="1406"/>
    </row>
    <row r="1381" spans="1:25" s="43" customFormat="1">
      <c r="A1381" s="320"/>
      <c r="B1381" s="1356"/>
      <c r="F1381" s="42"/>
      <c r="G1381" s="42"/>
      <c r="H1381" s="42"/>
      <c r="N1381" s="68"/>
      <c r="O1381" s="68"/>
      <c r="P1381" s="68"/>
      <c r="Q1381" s="68"/>
      <c r="R1381" s="68"/>
      <c r="S1381" s="68"/>
      <c r="W1381" s="1406"/>
      <c r="X1381" s="1406"/>
      <c r="Y1381" s="1406"/>
    </row>
    <row r="1382" spans="1:25" s="43" customFormat="1">
      <c r="A1382" s="320"/>
      <c r="B1382" s="1356"/>
      <c r="F1382" s="42"/>
      <c r="G1382" s="42"/>
      <c r="H1382" s="42"/>
      <c r="N1382" s="68"/>
      <c r="O1382" s="68"/>
      <c r="P1382" s="68"/>
      <c r="Q1382" s="68"/>
      <c r="R1382" s="68"/>
      <c r="S1382" s="68"/>
      <c r="W1382" s="1406"/>
      <c r="X1382" s="1406"/>
      <c r="Y1382" s="1406"/>
    </row>
    <row r="1383" spans="1:25" s="43" customFormat="1">
      <c r="A1383" s="320"/>
      <c r="B1383" s="1356"/>
      <c r="F1383" s="42"/>
      <c r="G1383" s="42"/>
      <c r="H1383" s="42"/>
      <c r="N1383" s="68"/>
      <c r="O1383" s="68"/>
      <c r="P1383" s="68"/>
      <c r="Q1383" s="68"/>
      <c r="R1383" s="68"/>
      <c r="S1383" s="68"/>
      <c r="W1383" s="1406"/>
      <c r="X1383" s="1406"/>
      <c r="Y1383" s="1406"/>
    </row>
    <row r="1384" spans="1:25" s="43" customFormat="1">
      <c r="A1384" s="320"/>
      <c r="B1384" s="1356"/>
      <c r="F1384" s="42"/>
      <c r="G1384" s="42"/>
      <c r="H1384" s="42"/>
      <c r="N1384" s="68"/>
      <c r="O1384" s="68"/>
      <c r="P1384" s="68"/>
      <c r="Q1384" s="68"/>
      <c r="R1384" s="68"/>
      <c r="S1384" s="68"/>
      <c r="W1384" s="1406"/>
      <c r="X1384" s="1406"/>
      <c r="Y1384" s="1406"/>
    </row>
    <row r="1385" spans="1:25" s="43" customFormat="1">
      <c r="A1385" s="320"/>
      <c r="B1385" s="1356"/>
      <c r="F1385" s="42"/>
      <c r="G1385" s="42"/>
      <c r="H1385" s="42"/>
      <c r="N1385" s="68"/>
      <c r="O1385" s="68"/>
      <c r="P1385" s="68"/>
      <c r="Q1385" s="68"/>
      <c r="R1385" s="68"/>
      <c r="S1385" s="68"/>
      <c r="W1385" s="1406"/>
      <c r="X1385" s="1406"/>
      <c r="Y1385" s="1406"/>
    </row>
    <row r="1386" spans="1:25" s="43" customFormat="1">
      <c r="A1386" s="320"/>
      <c r="B1386" s="1356"/>
      <c r="F1386" s="42"/>
      <c r="G1386" s="42"/>
      <c r="H1386" s="42"/>
      <c r="N1386" s="68"/>
      <c r="O1386" s="68"/>
      <c r="P1386" s="68"/>
      <c r="Q1386" s="68"/>
      <c r="R1386" s="68"/>
      <c r="S1386" s="68"/>
      <c r="W1386" s="1406"/>
      <c r="X1386" s="1406"/>
      <c r="Y1386" s="1406"/>
    </row>
    <row r="1387" spans="1:25" s="43" customFormat="1">
      <c r="A1387" s="320"/>
      <c r="B1387" s="1356"/>
      <c r="F1387" s="42"/>
      <c r="G1387" s="42"/>
      <c r="H1387" s="42"/>
      <c r="N1387" s="68"/>
      <c r="O1387" s="68"/>
      <c r="P1387" s="68"/>
      <c r="Q1387" s="68"/>
      <c r="R1387" s="68"/>
      <c r="S1387" s="68"/>
      <c r="W1387" s="1406"/>
      <c r="X1387" s="1406"/>
      <c r="Y1387" s="1406"/>
    </row>
    <row r="1388" spans="1:25" s="43" customFormat="1">
      <c r="A1388" s="320"/>
      <c r="B1388" s="1356"/>
      <c r="F1388" s="42"/>
      <c r="G1388" s="42"/>
      <c r="H1388" s="42"/>
      <c r="N1388" s="68"/>
      <c r="O1388" s="68"/>
      <c r="P1388" s="68"/>
      <c r="Q1388" s="68"/>
      <c r="R1388" s="68"/>
      <c r="S1388" s="68"/>
      <c r="W1388" s="1406"/>
      <c r="X1388" s="1406"/>
      <c r="Y1388" s="1406"/>
    </row>
    <row r="1389" spans="1:25" s="43" customFormat="1">
      <c r="A1389" s="320"/>
      <c r="B1389" s="1356"/>
      <c r="F1389" s="42"/>
      <c r="G1389" s="42"/>
      <c r="H1389" s="42"/>
      <c r="N1389" s="68"/>
      <c r="O1389" s="68"/>
      <c r="P1389" s="68"/>
      <c r="Q1389" s="68"/>
      <c r="R1389" s="68"/>
      <c r="S1389" s="68"/>
      <c r="W1389" s="1406"/>
      <c r="X1389" s="1406"/>
      <c r="Y1389" s="1406"/>
    </row>
    <row r="1390" spans="1:25" s="43" customFormat="1">
      <c r="A1390" s="320"/>
      <c r="B1390" s="1356"/>
      <c r="F1390" s="42"/>
      <c r="G1390" s="42"/>
      <c r="H1390" s="42"/>
      <c r="N1390" s="68"/>
      <c r="O1390" s="68"/>
      <c r="P1390" s="68"/>
      <c r="Q1390" s="68"/>
      <c r="R1390" s="68"/>
      <c r="S1390" s="68"/>
      <c r="W1390" s="1406"/>
      <c r="X1390" s="1406"/>
      <c r="Y1390" s="1406"/>
    </row>
    <row r="1391" spans="1:25" s="43" customFormat="1">
      <c r="A1391" s="320"/>
      <c r="B1391" s="1356"/>
      <c r="F1391" s="42"/>
      <c r="G1391" s="42"/>
      <c r="H1391" s="42"/>
      <c r="N1391" s="68"/>
      <c r="O1391" s="68"/>
      <c r="P1391" s="68"/>
      <c r="Q1391" s="68"/>
      <c r="R1391" s="68"/>
      <c r="S1391" s="68"/>
      <c r="W1391" s="1406"/>
      <c r="X1391" s="1406"/>
      <c r="Y1391" s="1406"/>
    </row>
    <row r="1392" spans="1:25" s="43" customFormat="1">
      <c r="A1392" s="320"/>
      <c r="B1392" s="1356"/>
      <c r="F1392" s="42"/>
      <c r="G1392" s="42"/>
      <c r="H1392" s="42"/>
      <c r="N1392" s="68"/>
      <c r="O1392" s="68"/>
      <c r="P1392" s="68"/>
      <c r="Q1392" s="68"/>
      <c r="R1392" s="68"/>
      <c r="S1392" s="68"/>
      <c r="W1392" s="1406"/>
      <c r="X1392" s="1406"/>
      <c r="Y1392" s="1406"/>
    </row>
    <row r="1393" spans="1:25" s="43" customFormat="1">
      <c r="A1393" s="320"/>
      <c r="B1393" s="1356"/>
      <c r="F1393" s="42"/>
      <c r="G1393" s="42"/>
      <c r="H1393" s="42"/>
      <c r="N1393" s="68"/>
      <c r="O1393" s="68"/>
      <c r="P1393" s="68"/>
      <c r="Q1393" s="68"/>
      <c r="R1393" s="68"/>
      <c r="S1393" s="68"/>
      <c r="W1393" s="1406"/>
      <c r="X1393" s="1406"/>
      <c r="Y1393" s="1406"/>
    </row>
    <row r="1394" spans="1:25" s="43" customFormat="1">
      <c r="A1394" s="320"/>
      <c r="B1394" s="1356"/>
      <c r="F1394" s="42"/>
      <c r="G1394" s="42"/>
      <c r="H1394" s="42"/>
      <c r="N1394" s="68"/>
      <c r="O1394" s="68"/>
      <c r="P1394" s="68"/>
      <c r="Q1394" s="68"/>
      <c r="R1394" s="68"/>
      <c r="S1394" s="68"/>
      <c r="W1394" s="1406"/>
      <c r="X1394" s="1406"/>
      <c r="Y1394" s="1406"/>
    </row>
    <row r="1395" spans="1:25" s="43" customFormat="1">
      <c r="A1395" s="320"/>
      <c r="B1395" s="1356"/>
      <c r="F1395" s="42"/>
      <c r="G1395" s="42"/>
      <c r="H1395" s="42"/>
      <c r="N1395" s="68"/>
      <c r="O1395" s="68"/>
      <c r="P1395" s="68"/>
      <c r="Q1395" s="68"/>
      <c r="R1395" s="68"/>
      <c r="S1395" s="68"/>
      <c r="W1395" s="1406"/>
      <c r="X1395" s="1406"/>
      <c r="Y1395" s="1406"/>
    </row>
    <row r="1396" spans="1:25" s="43" customFormat="1">
      <c r="A1396" s="320"/>
      <c r="B1396" s="1356"/>
      <c r="F1396" s="42"/>
      <c r="G1396" s="42"/>
      <c r="H1396" s="42"/>
      <c r="N1396" s="68"/>
      <c r="O1396" s="68"/>
      <c r="P1396" s="68"/>
      <c r="Q1396" s="68"/>
      <c r="R1396" s="68"/>
      <c r="S1396" s="68"/>
      <c r="W1396" s="1406"/>
      <c r="X1396" s="1406"/>
      <c r="Y1396" s="1406"/>
    </row>
    <row r="1397" spans="1:25" s="43" customFormat="1">
      <c r="A1397" s="320"/>
      <c r="B1397" s="1356"/>
      <c r="F1397" s="42"/>
      <c r="G1397" s="42"/>
      <c r="H1397" s="42"/>
      <c r="N1397" s="68"/>
      <c r="O1397" s="68"/>
      <c r="P1397" s="68"/>
      <c r="Q1397" s="68"/>
      <c r="R1397" s="68"/>
      <c r="S1397" s="68"/>
      <c r="W1397" s="1406"/>
      <c r="X1397" s="1406"/>
      <c r="Y1397" s="1406"/>
    </row>
    <row r="1398" spans="1:25" s="43" customFormat="1">
      <c r="A1398" s="320"/>
      <c r="B1398" s="1356"/>
      <c r="F1398" s="42"/>
      <c r="G1398" s="42"/>
      <c r="H1398" s="42"/>
      <c r="N1398" s="68"/>
      <c r="O1398" s="68"/>
      <c r="P1398" s="68"/>
      <c r="Q1398" s="68"/>
      <c r="R1398" s="68"/>
      <c r="S1398" s="68"/>
      <c r="W1398" s="1406"/>
      <c r="X1398" s="1406"/>
      <c r="Y1398" s="1406"/>
    </row>
    <row r="1399" spans="1:25" s="43" customFormat="1">
      <c r="A1399" s="320"/>
      <c r="B1399" s="1356"/>
      <c r="F1399" s="42"/>
      <c r="G1399" s="42"/>
      <c r="H1399" s="42"/>
      <c r="N1399" s="68"/>
      <c r="O1399" s="68"/>
      <c r="P1399" s="68"/>
      <c r="Q1399" s="68"/>
      <c r="R1399" s="68"/>
      <c r="S1399" s="68"/>
      <c r="W1399" s="1406"/>
      <c r="X1399" s="1406"/>
      <c r="Y1399" s="1406"/>
    </row>
    <row r="1400" spans="1:25" s="43" customFormat="1">
      <c r="A1400" s="320"/>
      <c r="B1400" s="1356"/>
      <c r="F1400" s="42"/>
      <c r="G1400" s="42"/>
      <c r="H1400" s="42"/>
      <c r="N1400" s="68"/>
      <c r="O1400" s="68"/>
      <c r="P1400" s="68"/>
      <c r="Q1400" s="68"/>
      <c r="R1400" s="68"/>
      <c r="S1400" s="68"/>
      <c r="W1400" s="1406"/>
      <c r="X1400" s="1406"/>
      <c r="Y1400" s="1406"/>
    </row>
    <row r="1401" spans="1:25" s="43" customFormat="1">
      <c r="A1401" s="320"/>
      <c r="B1401" s="1356"/>
      <c r="F1401" s="42"/>
      <c r="G1401" s="42"/>
      <c r="H1401" s="42"/>
      <c r="N1401" s="68"/>
      <c r="O1401" s="68"/>
      <c r="P1401" s="68"/>
      <c r="Q1401" s="68"/>
      <c r="R1401" s="68"/>
      <c r="S1401" s="68"/>
      <c r="W1401" s="1406"/>
      <c r="X1401" s="1406"/>
      <c r="Y1401" s="1406"/>
    </row>
    <row r="1402" spans="1:25" s="43" customFormat="1">
      <c r="A1402" s="320"/>
      <c r="B1402" s="1356"/>
      <c r="F1402" s="42"/>
      <c r="G1402" s="42"/>
      <c r="H1402" s="42"/>
      <c r="N1402" s="68"/>
      <c r="O1402" s="68"/>
      <c r="P1402" s="68"/>
      <c r="Q1402" s="68"/>
      <c r="R1402" s="68"/>
      <c r="S1402" s="68"/>
      <c r="W1402" s="1406"/>
      <c r="X1402" s="1406"/>
      <c r="Y1402" s="1406"/>
    </row>
    <row r="1403" spans="1:25" s="43" customFormat="1">
      <c r="A1403" s="320"/>
      <c r="B1403" s="1356"/>
      <c r="F1403" s="42"/>
      <c r="G1403" s="42"/>
      <c r="H1403" s="42"/>
      <c r="N1403" s="68"/>
      <c r="O1403" s="68"/>
      <c r="P1403" s="68"/>
      <c r="Q1403" s="68"/>
      <c r="R1403" s="68"/>
      <c r="S1403" s="68"/>
      <c r="W1403" s="1406"/>
      <c r="X1403" s="1406"/>
      <c r="Y1403" s="1406"/>
    </row>
    <row r="1404" spans="1:25" s="43" customFormat="1">
      <c r="A1404" s="320"/>
      <c r="B1404" s="1356"/>
      <c r="F1404" s="42"/>
      <c r="G1404" s="42"/>
      <c r="H1404" s="42"/>
      <c r="N1404" s="68"/>
      <c r="O1404" s="68"/>
      <c r="P1404" s="68"/>
      <c r="Q1404" s="68"/>
      <c r="R1404" s="68"/>
      <c r="S1404" s="68"/>
      <c r="W1404" s="1406"/>
      <c r="X1404" s="1406"/>
      <c r="Y1404" s="1406"/>
    </row>
    <row r="1405" spans="1:25" s="43" customFormat="1">
      <c r="A1405" s="320"/>
      <c r="B1405" s="1356"/>
      <c r="F1405" s="42"/>
      <c r="G1405" s="42"/>
      <c r="H1405" s="42"/>
      <c r="N1405" s="68"/>
      <c r="O1405" s="68"/>
      <c r="P1405" s="68"/>
      <c r="Q1405" s="68"/>
      <c r="R1405" s="68"/>
      <c r="S1405" s="68"/>
      <c r="W1405" s="1406"/>
      <c r="X1405" s="1406"/>
      <c r="Y1405" s="1406"/>
    </row>
    <row r="1406" spans="1:25" s="43" customFormat="1">
      <c r="A1406" s="320"/>
      <c r="B1406" s="1356"/>
      <c r="F1406" s="42"/>
      <c r="G1406" s="42"/>
      <c r="H1406" s="42"/>
      <c r="N1406" s="68"/>
      <c r="O1406" s="68"/>
      <c r="P1406" s="68"/>
      <c r="Q1406" s="68"/>
      <c r="R1406" s="68"/>
      <c r="S1406" s="68"/>
      <c r="W1406" s="1406"/>
      <c r="X1406" s="1406"/>
      <c r="Y1406" s="1406"/>
    </row>
    <row r="1407" spans="1:25" s="43" customFormat="1">
      <c r="A1407" s="320"/>
      <c r="B1407" s="1356"/>
      <c r="F1407" s="42"/>
      <c r="G1407" s="42"/>
      <c r="H1407" s="42"/>
      <c r="N1407" s="68"/>
      <c r="O1407" s="68"/>
      <c r="P1407" s="68"/>
      <c r="Q1407" s="68"/>
      <c r="R1407" s="68"/>
      <c r="S1407" s="68"/>
      <c r="W1407" s="1406"/>
      <c r="X1407" s="1406"/>
      <c r="Y1407" s="1406"/>
    </row>
    <row r="1408" spans="1:25" s="43" customFormat="1">
      <c r="A1408" s="320"/>
      <c r="B1408" s="1356"/>
      <c r="F1408" s="42"/>
      <c r="G1408" s="42"/>
      <c r="H1408" s="42"/>
      <c r="N1408" s="68"/>
      <c r="O1408" s="68"/>
      <c r="P1408" s="68"/>
      <c r="Q1408" s="68"/>
      <c r="R1408" s="68"/>
      <c r="S1408" s="68"/>
      <c r="W1408" s="1406"/>
      <c r="X1408" s="1406"/>
      <c r="Y1408" s="1406"/>
    </row>
    <row r="1409" spans="1:34" s="43" customFormat="1">
      <c r="A1409" s="320"/>
      <c r="B1409" s="1356"/>
      <c r="F1409" s="42"/>
      <c r="G1409" s="42"/>
      <c r="H1409" s="42"/>
      <c r="N1409" s="68"/>
      <c r="O1409" s="68"/>
      <c r="P1409" s="68"/>
      <c r="Q1409" s="68"/>
      <c r="R1409" s="68"/>
      <c r="S1409" s="68"/>
      <c r="W1409" s="1406"/>
      <c r="X1409" s="1406"/>
      <c r="Y1409" s="1406"/>
    </row>
    <row r="1410" spans="1:34" s="43" customFormat="1">
      <c r="A1410" s="320"/>
      <c r="B1410" s="1356"/>
      <c r="F1410" s="42"/>
      <c r="G1410" s="42"/>
      <c r="H1410" s="42"/>
      <c r="N1410" s="68"/>
      <c r="O1410" s="68"/>
      <c r="P1410" s="68"/>
      <c r="Q1410" s="68"/>
      <c r="R1410" s="68"/>
      <c r="S1410" s="68"/>
      <c r="W1410" s="1406"/>
      <c r="X1410" s="1406"/>
      <c r="Y1410" s="1406"/>
    </row>
    <row r="1411" spans="1:34">
      <c r="T1411" s="43"/>
      <c r="U1411" s="43"/>
      <c r="V1411" s="43"/>
      <c r="W1411" s="1406"/>
      <c r="X1411" s="1406"/>
      <c r="Y1411" s="1406"/>
      <c r="Z1411" s="43"/>
      <c r="AA1411" s="43"/>
      <c r="AB1411" s="43"/>
      <c r="AC1411" s="43"/>
      <c r="AD1411" s="43"/>
      <c r="AE1411" s="43"/>
      <c r="AF1411" s="43"/>
      <c r="AG1411" s="43"/>
      <c r="AH1411" s="43"/>
    </row>
  </sheetData>
  <sheetProtection password="CAB3" sheet="1" objects="1" scenarios="1"/>
  <sortState ref="A2:Y1411">
    <sortCondition ref="A2:A1411"/>
  </sortState>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351"/>
  <sheetViews>
    <sheetView topLeftCell="A70" zoomScaleNormal="100" zoomScaleSheetLayoutView="100" workbookViewId="0">
      <selection activeCell="M1" sqref="M1"/>
    </sheetView>
  </sheetViews>
  <sheetFormatPr defaultRowHeight="12.75"/>
  <cols>
    <col min="1" max="1" width="7.28515625" style="3" customWidth="1"/>
    <col min="2" max="2" width="16" customWidth="1"/>
    <col min="3" max="3" width="10.7109375" style="352" customWidth="1"/>
    <col min="4" max="4" width="9.85546875" style="352" customWidth="1"/>
    <col min="5" max="5" width="9.85546875" style="353" customWidth="1"/>
    <col min="6" max="8" width="9.7109375" style="351" customWidth="1"/>
    <col min="9" max="9" width="9.85546875" style="352" customWidth="1"/>
    <col min="10" max="11" width="9.85546875" style="11" customWidth="1"/>
  </cols>
  <sheetData>
    <row r="1" spans="1:15" s="1" customFormat="1" ht="51" customHeight="1">
      <c r="A1" s="49" t="s">
        <v>522</v>
      </c>
      <c r="B1" s="50" t="s">
        <v>116</v>
      </c>
      <c r="C1" s="346" t="s">
        <v>2040</v>
      </c>
      <c r="D1" s="346" t="s">
        <v>2767</v>
      </c>
      <c r="E1" s="347" t="s">
        <v>1339</v>
      </c>
      <c r="F1" s="347" t="s">
        <v>1451</v>
      </c>
      <c r="G1" s="347" t="s">
        <v>2024</v>
      </c>
      <c r="H1" s="758" t="s">
        <v>2488</v>
      </c>
      <c r="I1" s="755" t="s">
        <v>1178</v>
      </c>
      <c r="J1" s="130" t="s">
        <v>1288</v>
      </c>
      <c r="K1" s="130" t="s">
        <v>1319</v>
      </c>
      <c r="L1" s="1159" t="s">
        <v>2768</v>
      </c>
      <c r="M1" s="1159" t="s">
        <v>2769</v>
      </c>
      <c r="N1" s="1" t="s">
        <v>2773</v>
      </c>
      <c r="O1" t="s">
        <v>116</v>
      </c>
    </row>
    <row r="2" spans="1:15" ht="12.75" customHeight="1">
      <c r="A2" s="51" t="s">
        <v>1165</v>
      </c>
      <c r="B2" s="52" t="s">
        <v>1068</v>
      </c>
      <c r="C2" s="761">
        <v>0</v>
      </c>
      <c r="D2" s="1166">
        <v>0</v>
      </c>
      <c r="E2" s="348" t="s">
        <v>1060</v>
      </c>
      <c r="F2" s="348">
        <v>0</v>
      </c>
      <c r="G2" s="348">
        <v>0</v>
      </c>
      <c r="H2" s="759">
        <v>0</v>
      </c>
      <c r="I2" s="756" t="s">
        <v>1179</v>
      </c>
      <c r="J2" s="92">
        <v>101</v>
      </c>
      <c r="K2" s="90">
        <v>1</v>
      </c>
      <c r="L2" s="39" t="s">
        <v>792</v>
      </c>
      <c r="M2" s="39" t="s">
        <v>792</v>
      </c>
      <c r="N2" s="1164">
        <v>0</v>
      </c>
      <c r="O2" t="s">
        <v>799</v>
      </c>
    </row>
    <row r="3" spans="1:15" ht="15.75">
      <c r="A3" s="58" t="s">
        <v>144</v>
      </c>
      <c r="B3" s="59" t="s">
        <v>534</v>
      </c>
      <c r="C3" s="349" t="s">
        <v>1174</v>
      </c>
      <c r="D3" s="349" t="s">
        <v>1174</v>
      </c>
      <c r="E3" s="349" t="s">
        <v>1174</v>
      </c>
      <c r="F3" s="349" t="s">
        <v>1174</v>
      </c>
      <c r="G3" s="349" t="s">
        <v>1174</v>
      </c>
      <c r="H3" s="349" t="s">
        <v>1174</v>
      </c>
      <c r="I3" s="756" t="s">
        <v>1180</v>
      </c>
      <c r="J3" s="92">
        <v>101</v>
      </c>
      <c r="K3" s="90">
        <v>1</v>
      </c>
      <c r="L3" s="39" t="s">
        <v>792</v>
      </c>
      <c r="M3" s="39" t="s">
        <v>792</v>
      </c>
      <c r="N3" s="1164"/>
    </row>
    <row r="4" spans="1:15" ht="15.75">
      <c r="A4" s="51" t="s">
        <v>112</v>
      </c>
      <c r="B4" s="52" t="s">
        <v>850</v>
      </c>
      <c r="C4" s="761">
        <v>0.06</v>
      </c>
      <c r="D4" s="1166">
        <v>0.11764705882352941</v>
      </c>
      <c r="E4" s="348">
        <v>7.9207920792079209E-2</v>
      </c>
      <c r="F4" s="348">
        <v>5.3763440860215055E-2</v>
      </c>
      <c r="G4" s="348">
        <v>5.8139534883720929E-2</v>
      </c>
      <c r="H4" s="759">
        <v>0.14736842105263157</v>
      </c>
      <c r="I4" s="756" t="s">
        <v>1181</v>
      </c>
      <c r="J4" s="92">
        <v>123</v>
      </c>
      <c r="K4" s="90"/>
      <c r="L4" s="39" t="s">
        <v>878</v>
      </c>
      <c r="M4" s="39" t="s">
        <v>878</v>
      </c>
      <c r="N4" s="1164">
        <v>0.11764705882352941</v>
      </c>
      <c r="O4" t="s">
        <v>695</v>
      </c>
    </row>
    <row r="5" spans="1:15" ht="15.75">
      <c r="A5" s="51" t="s">
        <v>403</v>
      </c>
      <c r="B5" s="52" t="s">
        <v>1093</v>
      </c>
      <c r="C5" s="761">
        <v>0</v>
      </c>
      <c r="D5" s="1166">
        <v>0</v>
      </c>
      <c r="E5" s="348">
        <v>0</v>
      </c>
      <c r="F5" s="348">
        <v>0</v>
      </c>
      <c r="G5" s="348">
        <v>0</v>
      </c>
      <c r="H5" s="759">
        <v>0</v>
      </c>
      <c r="I5" s="756" t="s">
        <v>1179</v>
      </c>
      <c r="J5" s="92">
        <v>101</v>
      </c>
      <c r="K5" s="90">
        <v>1</v>
      </c>
      <c r="L5" s="39" t="s">
        <v>792</v>
      </c>
      <c r="M5" s="39" t="s">
        <v>792</v>
      </c>
      <c r="N5" s="1164">
        <v>0</v>
      </c>
      <c r="O5" t="s">
        <v>636</v>
      </c>
    </row>
    <row r="6" spans="1:15" ht="15.75">
      <c r="A6" s="51" t="s">
        <v>329</v>
      </c>
      <c r="B6" s="52" t="s">
        <v>1016</v>
      </c>
      <c r="C6" s="761">
        <v>0</v>
      </c>
      <c r="D6" s="1166">
        <v>0</v>
      </c>
      <c r="E6" s="348">
        <v>0.5</v>
      </c>
      <c r="F6" s="348">
        <v>0</v>
      </c>
      <c r="G6" s="348">
        <v>0</v>
      </c>
      <c r="H6" s="759">
        <v>0.125</v>
      </c>
      <c r="I6" s="756" t="s">
        <v>1179</v>
      </c>
      <c r="J6" s="92">
        <v>101</v>
      </c>
      <c r="K6" s="90">
        <v>1</v>
      </c>
      <c r="L6" s="39" t="s">
        <v>878</v>
      </c>
      <c r="M6" s="39" t="s">
        <v>792</v>
      </c>
      <c r="N6" s="1164">
        <v>0</v>
      </c>
      <c r="O6" t="s">
        <v>741</v>
      </c>
    </row>
    <row r="7" spans="1:15" ht="15.75">
      <c r="A7" s="51" t="s">
        <v>1150</v>
      </c>
      <c r="B7" s="52" t="s">
        <v>863</v>
      </c>
      <c r="C7" s="761">
        <v>0.1125</v>
      </c>
      <c r="D7" s="1166">
        <v>0.12925170068027211</v>
      </c>
      <c r="E7" s="348">
        <v>7.0422535211267609E-2</v>
      </c>
      <c r="F7" s="348">
        <v>7.6433121019108277E-2</v>
      </c>
      <c r="G7" s="348">
        <v>7.7380952380952384E-2</v>
      </c>
      <c r="H7" s="759">
        <v>0.12727272727272726</v>
      </c>
      <c r="I7" s="756" t="s">
        <v>1181</v>
      </c>
      <c r="J7" s="92">
        <v>123</v>
      </c>
      <c r="K7" s="90"/>
      <c r="L7" s="39" t="s">
        <v>878</v>
      </c>
      <c r="M7" s="39" t="s">
        <v>878</v>
      </c>
      <c r="N7" s="1164">
        <v>0.12925170068027211</v>
      </c>
      <c r="O7" t="s">
        <v>557</v>
      </c>
    </row>
    <row r="8" spans="1:15" ht="15.75">
      <c r="A8" s="51" t="s">
        <v>412</v>
      </c>
      <c r="B8" s="52" t="s">
        <v>925</v>
      </c>
      <c r="C8" s="761">
        <v>0</v>
      </c>
      <c r="D8" s="1166">
        <v>0</v>
      </c>
      <c r="E8" s="348">
        <v>0</v>
      </c>
      <c r="F8" s="348">
        <v>0</v>
      </c>
      <c r="G8" s="348">
        <v>3.8461538461538464E-2</v>
      </c>
      <c r="H8" s="759">
        <v>0</v>
      </c>
      <c r="I8" s="756" t="s">
        <v>882</v>
      </c>
      <c r="J8" s="92">
        <v>123</v>
      </c>
      <c r="K8" s="90"/>
      <c r="L8" s="39" t="s">
        <v>792</v>
      </c>
      <c r="M8" s="39" t="s">
        <v>792</v>
      </c>
      <c r="N8" s="1164">
        <v>0</v>
      </c>
      <c r="O8" t="s">
        <v>528</v>
      </c>
    </row>
    <row r="9" spans="1:15" ht="15.75">
      <c r="A9" s="51" t="s">
        <v>397</v>
      </c>
      <c r="B9" s="52" t="s">
        <v>927</v>
      </c>
      <c r="C9" s="761">
        <v>0</v>
      </c>
      <c r="D9" s="1166">
        <v>1.7543859649122806E-2</v>
      </c>
      <c r="E9" s="348">
        <v>9.1116173120728935E-2</v>
      </c>
      <c r="F9" s="348">
        <v>0</v>
      </c>
      <c r="G9" s="348">
        <v>0</v>
      </c>
      <c r="H9" s="759">
        <v>5.6133056133056136E-2</v>
      </c>
      <c r="I9" s="756" t="s">
        <v>1182</v>
      </c>
      <c r="J9" s="92">
        <v>123</v>
      </c>
      <c r="K9" s="90"/>
      <c r="L9" s="39" t="s">
        <v>792</v>
      </c>
      <c r="M9" s="39" t="s">
        <v>792</v>
      </c>
      <c r="N9" s="1164">
        <v>1.7543859649122806E-2</v>
      </c>
      <c r="O9" t="s">
        <v>622</v>
      </c>
    </row>
    <row r="10" spans="1:15" ht="15.75">
      <c r="A10" s="60" t="s">
        <v>78</v>
      </c>
      <c r="B10" s="59" t="s">
        <v>700</v>
      </c>
      <c r="C10" s="349" t="s">
        <v>1174</v>
      </c>
      <c r="D10" s="349" t="s">
        <v>1174</v>
      </c>
      <c r="E10" s="349" t="s">
        <v>1174</v>
      </c>
      <c r="F10" s="349" t="s">
        <v>1174</v>
      </c>
      <c r="G10" s="349" t="s">
        <v>1174</v>
      </c>
      <c r="H10" s="349" t="s">
        <v>1174</v>
      </c>
      <c r="I10" s="756" t="s">
        <v>1180</v>
      </c>
      <c r="J10" s="92">
        <v>123</v>
      </c>
      <c r="K10" s="90">
        <v>7</v>
      </c>
      <c r="L10" s="39" t="s">
        <v>792</v>
      </c>
      <c r="M10" s="39" t="s">
        <v>792</v>
      </c>
      <c r="N10" s="1164" t="s">
        <v>1060</v>
      </c>
      <c r="O10" t="s">
        <v>700</v>
      </c>
    </row>
    <row r="11" spans="1:15" ht="15.75">
      <c r="A11" s="51" t="s">
        <v>420</v>
      </c>
      <c r="B11" s="52" t="s">
        <v>1085</v>
      </c>
      <c r="C11" s="761">
        <v>3.3898305084745763E-2</v>
      </c>
      <c r="D11" s="1166">
        <v>0.11428571428571428</v>
      </c>
      <c r="E11" s="348">
        <v>0</v>
      </c>
      <c r="F11" s="348">
        <v>3.5714285714285712E-2</v>
      </c>
      <c r="G11" s="348">
        <v>4.6875E-2</v>
      </c>
      <c r="H11" s="759">
        <v>2.9850746268656716E-2</v>
      </c>
      <c r="I11" s="756" t="s">
        <v>882</v>
      </c>
      <c r="J11" s="92">
        <v>123</v>
      </c>
      <c r="K11" s="90"/>
      <c r="L11" s="39" t="s">
        <v>792</v>
      </c>
      <c r="M11" s="39" t="s">
        <v>878</v>
      </c>
      <c r="N11" s="1164">
        <v>0.11428571428571428</v>
      </c>
      <c r="O11" t="s">
        <v>625</v>
      </c>
    </row>
    <row r="12" spans="1:15" ht="15.75">
      <c r="A12" s="51" t="s">
        <v>364</v>
      </c>
      <c r="B12" s="52" t="s">
        <v>979</v>
      </c>
      <c r="C12" s="761">
        <v>4.2553191489361701E-2</v>
      </c>
      <c r="D12" s="1166">
        <v>0.1</v>
      </c>
      <c r="E12" s="348">
        <v>2.8571428571428571E-2</v>
      </c>
      <c r="F12" s="348">
        <v>0</v>
      </c>
      <c r="G12" s="348">
        <v>0.05</v>
      </c>
      <c r="H12" s="759">
        <v>2.7777777777777776E-2</v>
      </c>
      <c r="I12" s="756" t="s">
        <v>882</v>
      </c>
      <c r="J12" s="92">
        <v>123</v>
      </c>
      <c r="K12" s="90"/>
      <c r="L12" s="39" t="s">
        <v>792</v>
      </c>
      <c r="M12" s="39" t="s">
        <v>878</v>
      </c>
      <c r="N12" s="1164">
        <v>0.1</v>
      </c>
      <c r="O12" t="s">
        <v>595</v>
      </c>
    </row>
    <row r="13" spans="1:15" ht="15.75">
      <c r="A13" s="51" t="s">
        <v>300</v>
      </c>
      <c r="B13" s="52" t="s">
        <v>1030</v>
      </c>
      <c r="C13" s="761">
        <v>4.2553191489361701E-2</v>
      </c>
      <c r="D13" s="1166">
        <v>7.1428571428571425E-2</v>
      </c>
      <c r="E13" s="348">
        <v>7.1428571428571425E-2</v>
      </c>
      <c r="F13" s="348">
        <v>6.7567567567567571E-2</v>
      </c>
      <c r="G13" s="348">
        <v>4.5454545454545456E-2</v>
      </c>
      <c r="H13" s="759">
        <v>6.1224489795918366E-2</v>
      </c>
      <c r="I13" s="756" t="s">
        <v>1181</v>
      </c>
      <c r="J13" s="92">
        <v>123</v>
      </c>
      <c r="K13" s="90">
        <v>7</v>
      </c>
      <c r="L13" s="39" t="s">
        <v>878</v>
      </c>
      <c r="M13" s="39" t="s">
        <v>878</v>
      </c>
      <c r="N13" s="1164">
        <v>7.1428571428571425E-2</v>
      </c>
      <c r="O13" t="s">
        <v>708</v>
      </c>
    </row>
    <row r="14" spans="1:15" ht="15.75">
      <c r="A14" s="51" t="s">
        <v>325</v>
      </c>
      <c r="B14" s="52" t="s">
        <v>953</v>
      </c>
      <c r="C14" s="761">
        <v>2.8070175438596492E-2</v>
      </c>
      <c r="D14" s="1166">
        <v>3.8095238095238099E-2</v>
      </c>
      <c r="E14" s="348">
        <v>0.06</v>
      </c>
      <c r="F14" s="348">
        <v>5.6105610561056105E-2</v>
      </c>
      <c r="G14" s="348">
        <v>2.0547945205479451E-2</v>
      </c>
      <c r="H14" s="759">
        <v>4.5751633986928102E-2</v>
      </c>
      <c r="I14" s="756" t="s">
        <v>1181</v>
      </c>
      <c r="J14" s="92">
        <v>123</v>
      </c>
      <c r="K14" s="90"/>
      <c r="L14" s="39" t="s">
        <v>792</v>
      </c>
      <c r="M14" s="39" t="s">
        <v>792</v>
      </c>
      <c r="N14" s="1164">
        <v>3.8095238095238099E-2</v>
      </c>
      <c r="O14" t="s">
        <v>739</v>
      </c>
    </row>
    <row r="15" spans="1:15" ht="15.75">
      <c r="A15" s="51" t="s">
        <v>433</v>
      </c>
      <c r="B15" s="52" t="s">
        <v>1039</v>
      </c>
      <c r="C15" s="761">
        <v>9.5238095238095233E-2</v>
      </c>
      <c r="D15" s="1166">
        <v>0</v>
      </c>
      <c r="E15" s="348">
        <v>0</v>
      </c>
      <c r="F15" s="348">
        <v>4.3478260869565216E-2</v>
      </c>
      <c r="G15" s="348">
        <v>5.2631578947368418E-2</v>
      </c>
      <c r="H15" s="759">
        <v>0</v>
      </c>
      <c r="I15" s="756" t="s">
        <v>882</v>
      </c>
      <c r="J15" s="92">
        <v>171</v>
      </c>
      <c r="K15" s="90"/>
      <c r="L15" s="39" t="s">
        <v>792</v>
      </c>
      <c r="M15" s="39" t="s">
        <v>792</v>
      </c>
      <c r="N15" s="1164">
        <v>0</v>
      </c>
      <c r="O15" t="s">
        <v>644</v>
      </c>
    </row>
    <row r="16" spans="1:15" ht="15.75">
      <c r="A16" s="60" t="s">
        <v>18</v>
      </c>
      <c r="B16" s="59" t="s">
        <v>768</v>
      </c>
      <c r="C16" s="349" t="s">
        <v>1174</v>
      </c>
      <c r="D16" s="349" t="s">
        <v>1174</v>
      </c>
      <c r="E16" s="349" t="s">
        <v>1174</v>
      </c>
      <c r="F16" s="349" t="s">
        <v>1174</v>
      </c>
      <c r="G16" s="349" t="s">
        <v>1174</v>
      </c>
      <c r="H16" s="349" t="s">
        <v>1174</v>
      </c>
      <c r="I16" s="756" t="s">
        <v>1180</v>
      </c>
      <c r="J16" s="94">
        <v>171</v>
      </c>
      <c r="K16" s="90"/>
      <c r="L16" s="39" t="s">
        <v>792</v>
      </c>
      <c r="M16" s="39" t="s">
        <v>792</v>
      </c>
      <c r="N16" s="1164"/>
    </row>
    <row r="17" spans="1:15" ht="15.75">
      <c r="A17" s="51" t="s">
        <v>353</v>
      </c>
      <c r="B17" s="52" t="s">
        <v>1066</v>
      </c>
      <c r="C17" s="761">
        <v>0</v>
      </c>
      <c r="D17" s="1166">
        <v>7.6923076923076927E-2</v>
      </c>
      <c r="E17" s="348">
        <v>0</v>
      </c>
      <c r="F17" s="348">
        <v>0</v>
      </c>
      <c r="G17" s="348">
        <v>7.1428571428571425E-2</v>
      </c>
      <c r="H17" s="759">
        <v>0</v>
      </c>
      <c r="I17" s="756" t="s">
        <v>1179</v>
      </c>
      <c r="J17" s="92">
        <v>171</v>
      </c>
      <c r="K17" s="90"/>
      <c r="L17" s="39" t="s">
        <v>792</v>
      </c>
      <c r="M17" s="39" t="s">
        <v>878</v>
      </c>
      <c r="N17" s="1164">
        <v>7.6923076923076927E-2</v>
      </c>
      <c r="O17" t="s">
        <v>587</v>
      </c>
    </row>
    <row r="18" spans="1:15" ht="15.75">
      <c r="A18" s="51" t="s">
        <v>69</v>
      </c>
      <c r="B18" s="52" t="s">
        <v>1045</v>
      </c>
      <c r="C18" s="761">
        <v>0.1</v>
      </c>
      <c r="D18" s="1166">
        <v>6.25E-2</v>
      </c>
      <c r="E18" s="348">
        <v>2.564102564102564E-2</v>
      </c>
      <c r="F18" s="348">
        <v>0</v>
      </c>
      <c r="G18" s="348">
        <v>0</v>
      </c>
      <c r="H18" s="759">
        <v>3.8461538461538464E-2</v>
      </c>
      <c r="I18" s="756" t="s">
        <v>882</v>
      </c>
      <c r="J18" s="92">
        <v>171</v>
      </c>
      <c r="K18" s="90"/>
      <c r="L18" s="39" t="s">
        <v>792</v>
      </c>
      <c r="M18" s="39" t="s">
        <v>878</v>
      </c>
      <c r="N18" s="1164">
        <v>6.25E-2</v>
      </c>
      <c r="O18" t="s">
        <v>630</v>
      </c>
    </row>
    <row r="19" spans="1:15" ht="15.75">
      <c r="A19" s="51" t="s">
        <v>98</v>
      </c>
      <c r="B19" s="52" t="s">
        <v>914</v>
      </c>
      <c r="C19" s="761">
        <v>0</v>
      </c>
      <c r="D19" s="1166">
        <v>3.4482758620689655E-2</v>
      </c>
      <c r="E19" s="348">
        <v>0</v>
      </c>
      <c r="F19" s="348">
        <v>0</v>
      </c>
      <c r="G19" s="348">
        <v>0</v>
      </c>
      <c r="H19" s="759">
        <v>3.8461538461538464E-2</v>
      </c>
      <c r="I19" s="756" t="s">
        <v>882</v>
      </c>
      <c r="J19" s="92">
        <v>171</v>
      </c>
      <c r="K19" s="90"/>
      <c r="L19" s="39" t="s">
        <v>792</v>
      </c>
      <c r="M19" s="39" t="s">
        <v>792</v>
      </c>
      <c r="N19" s="1164">
        <v>3.4482758620689655E-2</v>
      </c>
      <c r="O19" t="s">
        <v>547</v>
      </c>
    </row>
    <row r="20" spans="1:15" ht="15.75">
      <c r="A20" s="51" t="s">
        <v>96</v>
      </c>
      <c r="B20" s="52" t="s">
        <v>959</v>
      </c>
      <c r="C20" s="761">
        <v>5.8823529411764705E-2</v>
      </c>
      <c r="D20" s="1166">
        <v>2.6315789473684209E-2</v>
      </c>
      <c r="E20" s="348">
        <v>0</v>
      </c>
      <c r="F20" s="348">
        <v>3.4482758620689655E-2</v>
      </c>
      <c r="G20" s="348">
        <v>0</v>
      </c>
      <c r="H20" s="759">
        <v>0.02</v>
      </c>
      <c r="I20" s="756" t="s">
        <v>882</v>
      </c>
      <c r="J20" s="92">
        <v>171</v>
      </c>
      <c r="K20" s="90"/>
      <c r="L20" s="39" t="s">
        <v>792</v>
      </c>
      <c r="M20" s="39" t="s">
        <v>792</v>
      </c>
      <c r="N20" s="1164">
        <v>2.6315789473684209E-2</v>
      </c>
      <c r="O20" t="s">
        <v>546</v>
      </c>
    </row>
    <row r="21" spans="1:15" ht="15.75">
      <c r="A21" s="51" t="s">
        <v>424</v>
      </c>
      <c r="B21" s="52" t="s">
        <v>900</v>
      </c>
      <c r="C21" s="761">
        <v>7.9601990049751242E-2</v>
      </c>
      <c r="D21" s="1166">
        <v>0.11555555555555555</v>
      </c>
      <c r="E21" s="348">
        <v>6.5934065934065936E-2</v>
      </c>
      <c r="F21" s="348">
        <v>9.3264248704663211E-2</v>
      </c>
      <c r="G21" s="348">
        <v>6.1538461538461542E-2</v>
      </c>
      <c r="H21" s="759">
        <v>9.5022624434389136E-2</v>
      </c>
      <c r="I21" s="756" t="s">
        <v>1181</v>
      </c>
      <c r="J21" s="92">
        <v>171</v>
      </c>
      <c r="K21" s="90"/>
      <c r="L21" s="39" t="s">
        <v>878</v>
      </c>
      <c r="M21" s="39" t="s">
        <v>878</v>
      </c>
      <c r="N21" s="1164">
        <v>0.11555555555555555</v>
      </c>
      <c r="O21" t="s">
        <v>802</v>
      </c>
    </row>
    <row r="22" spans="1:15" ht="15.75">
      <c r="A22" s="51" t="s">
        <v>341</v>
      </c>
      <c r="B22" s="52" t="s">
        <v>980</v>
      </c>
      <c r="C22" s="761">
        <v>5.9259259259259262E-2</v>
      </c>
      <c r="D22" s="1166">
        <v>7.3825503355704702E-2</v>
      </c>
      <c r="E22" s="348">
        <v>7.4712643678160925E-2</v>
      </c>
      <c r="F22" s="348">
        <v>5.1612903225806452E-2</v>
      </c>
      <c r="G22" s="348">
        <v>0.10666666666666667</v>
      </c>
      <c r="H22" s="759">
        <v>4.2857142857142858E-2</v>
      </c>
      <c r="I22" s="756" t="s">
        <v>1181</v>
      </c>
      <c r="J22" s="92">
        <v>114</v>
      </c>
      <c r="K22" s="90"/>
      <c r="L22" s="39" t="s">
        <v>792</v>
      </c>
      <c r="M22" s="39" t="s">
        <v>878</v>
      </c>
      <c r="N22" s="1164">
        <v>7.3825503355704702E-2</v>
      </c>
      <c r="O22" t="s">
        <v>705</v>
      </c>
    </row>
    <row r="23" spans="1:15" ht="15.75">
      <c r="A23" s="51" t="s">
        <v>1141</v>
      </c>
      <c r="B23" s="52" t="s">
        <v>1102</v>
      </c>
      <c r="C23" s="761">
        <v>6.25E-2</v>
      </c>
      <c r="D23" s="1166">
        <v>0</v>
      </c>
      <c r="E23" s="348">
        <v>0.2</v>
      </c>
      <c r="F23" s="348">
        <v>0.1111111111111111</v>
      </c>
      <c r="G23" s="348">
        <v>0</v>
      </c>
      <c r="H23" s="759">
        <v>0.16666666666666666</v>
      </c>
      <c r="I23" s="756" t="s">
        <v>1179</v>
      </c>
      <c r="J23" s="92">
        <v>114</v>
      </c>
      <c r="K23" s="90"/>
      <c r="L23" s="39" t="s">
        <v>878</v>
      </c>
      <c r="M23" s="39" t="s">
        <v>792</v>
      </c>
      <c r="N23" s="1164">
        <v>0</v>
      </c>
      <c r="O23" t="s">
        <v>569</v>
      </c>
    </row>
    <row r="24" spans="1:15" ht="15.75">
      <c r="A24" s="51" t="s">
        <v>494</v>
      </c>
      <c r="B24" s="52" t="s">
        <v>887</v>
      </c>
      <c r="C24" s="761">
        <v>6.4814814814814811E-2</v>
      </c>
      <c r="D24" s="1166">
        <v>3.6036036036036036E-2</v>
      </c>
      <c r="E24" s="348">
        <v>0.06</v>
      </c>
      <c r="F24" s="348">
        <v>4.6511627906976744E-2</v>
      </c>
      <c r="G24" s="348">
        <v>3.4090909090909088E-2</v>
      </c>
      <c r="H24" s="759">
        <v>5.3571428571428568E-2</v>
      </c>
      <c r="I24" s="756" t="s">
        <v>1181</v>
      </c>
      <c r="J24" s="92">
        <v>114</v>
      </c>
      <c r="K24" s="90"/>
      <c r="L24" s="39" t="s">
        <v>792</v>
      </c>
      <c r="M24" s="39" t="s">
        <v>792</v>
      </c>
      <c r="N24" s="1164">
        <v>3.6036036036036036E-2</v>
      </c>
      <c r="O24" t="s">
        <v>754</v>
      </c>
    </row>
    <row r="25" spans="1:15" ht="15.75">
      <c r="A25" s="51" t="s">
        <v>473</v>
      </c>
      <c r="B25" s="52" t="s">
        <v>873</v>
      </c>
      <c r="C25" s="761">
        <v>4.5454545454545456E-2</v>
      </c>
      <c r="D25" s="1166">
        <v>0</v>
      </c>
      <c r="E25" s="348">
        <v>0</v>
      </c>
      <c r="F25" s="348">
        <v>9.5238095238095233E-2</v>
      </c>
      <c r="G25" s="348">
        <v>0</v>
      </c>
      <c r="H25" s="759">
        <v>0</v>
      </c>
      <c r="I25" s="756" t="s">
        <v>1179</v>
      </c>
      <c r="J25" s="92">
        <v>114</v>
      </c>
      <c r="K25" s="90"/>
      <c r="L25" s="39" t="s">
        <v>792</v>
      </c>
      <c r="M25" s="39" t="s">
        <v>792</v>
      </c>
      <c r="N25" s="1164">
        <v>0</v>
      </c>
      <c r="O25" t="s">
        <v>545</v>
      </c>
    </row>
    <row r="26" spans="1:15" ht="15.75">
      <c r="A26" s="51" t="s">
        <v>188</v>
      </c>
      <c r="B26" s="52" t="s">
        <v>941</v>
      </c>
      <c r="C26" s="761">
        <v>0</v>
      </c>
      <c r="D26" s="1166">
        <v>0.26842105263157895</v>
      </c>
      <c r="E26" s="348">
        <v>5.8823529411764705E-2</v>
      </c>
      <c r="F26" s="348">
        <v>3.125E-2</v>
      </c>
      <c r="G26" s="348">
        <v>5.4545454545454543E-2</v>
      </c>
      <c r="H26" s="759">
        <v>4.6153846153846156E-2</v>
      </c>
      <c r="I26" s="756" t="s">
        <v>882</v>
      </c>
      <c r="J26" s="92">
        <v>114</v>
      </c>
      <c r="K26" s="90"/>
      <c r="L26" s="39" t="s">
        <v>792</v>
      </c>
      <c r="M26" s="39" t="s">
        <v>878</v>
      </c>
      <c r="N26" s="1164">
        <v>0.26842105263157895</v>
      </c>
      <c r="O26" t="s">
        <v>731</v>
      </c>
    </row>
    <row r="27" spans="1:15" ht="15.75">
      <c r="A27" s="51" t="s">
        <v>224</v>
      </c>
      <c r="B27" s="52" t="s">
        <v>924</v>
      </c>
      <c r="C27" s="761">
        <v>4.8648648648648651E-2</v>
      </c>
      <c r="D27" s="1166">
        <v>4.353393085787452E-2</v>
      </c>
      <c r="E27" s="348">
        <v>4.4831880448318803E-2</v>
      </c>
      <c r="F27" s="348">
        <v>8.9805825242718448E-2</v>
      </c>
      <c r="G27" s="348">
        <v>6.2182741116751268E-2</v>
      </c>
      <c r="H27" s="759">
        <v>5.0198150594451783E-2</v>
      </c>
      <c r="I27" s="756" t="s">
        <v>1182</v>
      </c>
      <c r="J27" s="92">
        <v>112</v>
      </c>
      <c r="K27" s="90"/>
      <c r="L27" s="39" t="s">
        <v>792</v>
      </c>
      <c r="M27" s="39" t="s">
        <v>792</v>
      </c>
      <c r="N27" s="1164">
        <v>4.353393085787452E-2</v>
      </c>
      <c r="O27" t="s">
        <v>713</v>
      </c>
    </row>
    <row r="28" spans="1:15" ht="15.75">
      <c r="A28" s="53" t="s">
        <v>286</v>
      </c>
      <c r="B28" s="52" t="s">
        <v>612</v>
      </c>
      <c r="C28" s="761">
        <v>2.1739130434782608E-2</v>
      </c>
      <c r="D28" s="1166">
        <v>7.5471698113207544E-2</v>
      </c>
      <c r="E28" s="348">
        <v>1.8181818181818181E-2</v>
      </c>
      <c r="F28" s="348">
        <v>4.0816326530612242E-2</v>
      </c>
      <c r="G28" s="348">
        <v>3.5714285714285712E-2</v>
      </c>
      <c r="H28" s="759">
        <v>5.6603773584905662E-2</v>
      </c>
      <c r="I28" s="756" t="s">
        <v>1181</v>
      </c>
      <c r="J28" s="92">
        <v>112</v>
      </c>
      <c r="K28" s="90"/>
      <c r="L28" s="39" t="s">
        <v>792</v>
      </c>
      <c r="M28" s="39" t="s">
        <v>878</v>
      </c>
      <c r="N28" s="1164">
        <v>7.5471698113207544E-2</v>
      </c>
      <c r="O28" t="s">
        <v>612</v>
      </c>
    </row>
    <row r="29" spans="1:15" ht="15.75">
      <c r="A29" s="51" t="s">
        <v>66</v>
      </c>
      <c r="B29" s="52" t="s">
        <v>986</v>
      </c>
      <c r="C29" s="761">
        <v>4.3478260869565216E-2</v>
      </c>
      <c r="D29" s="1166">
        <v>2.0833333333333332E-2</v>
      </c>
      <c r="E29" s="348">
        <v>1.8867924528301886E-2</v>
      </c>
      <c r="F29" s="348">
        <v>4.0816326530612242E-2</v>
      </c>
      <c r="G29" s="348">
        <v>5.8823529411764705E-2</v>
      </c>
      <c r="H29" s="759">
        <v>0</v>
      </c>
      <c r="I29" s="756" t="s">
        <v>882</v>
      </c>
      <c r="J29" s="94">
        <v>189</v>
      </c>
      <c r="K29" s="90">
        <v>2</v>
      </c>
      <c r="L29" s="39" t="s">
        <v>792</v>
      </c>
      <c r="M29" s="39" t="s">
        <v>792</v>
      </c>
      <c r="N29" s="1164">
        <v>2.0833333333333332E-2</v>
      </c>
      <c r="O29" t="s">
        <v>628</v>
      </c>
    </row>
    <row r="30" spans="1:15" ht="15.75">
      <c r="A30" s="62" t="s">
        <v>382</v>
      </c>
      <c r="B30" s="52" t="s">
        <v>607</v>
      </c>
      <c r="C30" s="349" t="s">
        <v>1174</v>
      </c>
      <c r="D30" s="349" t="s">
        <v>1174</v>
      </c>
      <c r="E30" s="349" t="s">
        <v>1174</v>
      </c>
      <c r="F30" s="349" t="s">
        <v>1174</v>
      </c>
      <c r="G30" s="349" t="s">
        <v>1174</v>
      </c>
      <c r="H30" s="349" t="s">
        <v>1174</v>
      </c>
      <c r="I30" s="756" t="s">
        <v>1180</v>
      </c>
      <c r="J30" s="94">
        <v>112</v>
      </c>
      <c r="K30" s="90">
        <v>2</v>
      </c>
      <c r="L30" s="39" t="s">
        <v>792</v>
      </c>
      <c r="M30" s="39" t="s">
        <v>792</v>
      </c>
      <c r="N30" s="1164" t="s">
        <v>1060</v>
      </c>
      <c r="O30" t="s">
        <v>607</v>
      </c>
    </row>
    <row r="31" spans="1:15" ht="15.75">
      <c r="A31" s="51" t="s">
        <v>1163</v>
      </c>
      <c r="B31" s="52" t="s">
        <v>847</v>
      </c>
      <c r="C31" s="761">
        <v>1.8181818181818181E-2</v>
      </c>
      <c r="D31" s="1166">
        <v>7.874015748031496E-2</v>
      </c>
      <c r="E31" s="348">
        <v>7.0707070707070704E-2</v>
      </c>
      <c r="F31" s="348">
        <v>5.128205128205128E-2</v>
      </c>
      <c r="G31" s="348">
        <v>4.1322314049586778E-2</v>
      </c>
      <c r="H31" s="759">
        <v>6.1068702290076333E-2</v>
      </c>
      <c r="I31" s="756" t="s">
        <v>1181</v>
      </c>
      <c r="J31" s="92">
        <v>112</v>
      </c>
      <c r="K31" s="90"/>
      <c r="L31" s="39" t="s">
        <v>878</v>
      </c>
      <c r="M31" s="39" t="s">
        <v>878</v>
      </c>
      <c r="N31" s="1164">
        <v>7.874015748031496E-2</v>
      </c>
      <c r="O31" t="s">
        <v>798</v>
      </c>
    </row>
    <row r="32" spans="1:15" ht="15.75">
      <c r="A32" s="51" t="s">
        <v>454</v>
      </c>
      <c r="B32" s="52" t="s">
        <v>908</v>
      </c>
      <c r="C32" s="761">
        <v>3.255813953488372E-2</v>
      </c>
      <c r="D32" s="1166">
        <v>7.5471698113207544E-2</v>
      </c>
      <c r="E32" s="348">
        <v>7.6238881829733166E-2</v>
      </c>
      <c r="F32" s="348">
        <v>3.237410071942446E-2</v>
      </c>
      <c r="G32" s="348">
        <v>3.9812646370023422E-2</v>
      </c>
      <c r="H32" s="759">
        <v>3.1763417305585982E-2</v>
      </c>
      <c r="I32" s="756" t="s">
        <v>1182</v>
      </c>
      <c r="J32" s="92">
        <v>112</v>
      </c>
      <c r="K32" s="90"/>
      <c r="L32" s="39" t="s">
        <v>792</v>
      </c>
      <c r="M32" s="39" t="s">
        <v>878</v>
      </c>
      <c r="N32" s="1164">
        <v>7.5471698113207544E-2</v>
      </c>
      <c r="O32" t="s">
        <v>1475</v>
      </c>
    </row>
    <row r="33" spans="1:15" ht="15.75">
      <c r="A33" s="51" t="s">
        <v>471</v>
      </c>
      <c r="B33" s="52" t="s">
        <v>950</v>
      </c>
      <c r="C33" s="761">
        <v>1.6042780748663103E-2</v>
      </c>
      <c r="D33" s="1166">
        <v>2.5380710659898477E-2</v>
      </c>
      <c r="E33" s="348">
        <v>3.7037037037037035E-2</v>
      </c>
      <c r="F33" s="348">
        <v>1.6853932584269662E-2</v>
      </c>
      <c r="G33" s="348">
        <v>1.06951871657754E-2</v>
      </c>
      <c r="H33" s="759">
        <v>3.2432432432432434E-2</v>
      </c>
      <c r="I33" s="756" t="s">
        <v>1181</v>
      </c>
      <c r="J33" s="92">
        <v>112</v>
      </c>
      <c r="K33" s="90"/>
      <c r="L33" s="39" t="s">
        <v>792</v>
      </c>
      <c r="M33" s="39" t="s">
        <v>792</v>
      </c>
      <c r="N33" s="1164">
        <v>2.5380710659898477E-2</v>
      </c>
      <c r="O33" t="s">
        <v>544</v>
      </c>
    </row>
    <row r="34" spans="1:15" ht="15.75">
      <c r="A34" s="51" t="s">
        <v>416</v>
      </c>
      <c r="B34" s="52" t="s">
        <v>892</v>
      </c>
      <c r="C34" s="761">
        <v>4.3701799485861184E-2</v>
      </c>
      <c r="D34" s="1166">
        <v>5.1219512195121948E-2</v>
      </c>
      <c r="E34" s="348">
        <v>5.1829268292682924E-2</v>
      </c>
      <c r="F34" s="348">
        <v>3.2640949554896145E-2</v>
      </c>
      <c r="G34" s="348">
        <v>2.6011560693641619E-2</v>
      </c>
      <c r="H34" s="759">
        <v>5.9113300492610835E-2</v>
      </c>
      <c r="I34" s="756" t="s">
        <v>1182</v>
      </c>
      <c r="J34" s="92">
        <v>112</v>
      </c>
      <c r="K34" s="90"/>
      <c r="L34" s="39" t="s">
        <v>878</v>
      </c>
      <c r="M34" s="39" t="s">
        <v>792</v>
      </c>
      <c r="N34" s="1164">
        <v>5.1219512195121948E-2</v>
      </c>
      <c r="O34" t="s">
        <v>531</v>
      </c>
    </row>
    <row r="35" spans="1:15" ht="15.75">
      <c r="A35" s="51" t="s">
        <v>327</v>
      </c>
      <c r="B35" s="52" t="s">
        <v>987</v>
      </c>
      <c r="C35" s="761">
        <v>1.6129032258064516E-2</v>
      </c>
      <c r="D35" s="1166">
        <v>3.0769230769230771E-2</v>
      </c>
      <c r="E35" s="348">
        <v>0</v>
      </c>
      <c r="F35" s="348">
        <v>4.2857142857142858E-2</v>
      </c>
      <c r="G35" s="348">
        <v>0</v>
      </c>
      <c r="H35" s="759">
        <v>0</v>
      </c>
      <c r="I35" s="756" t="s">
        <v>882</v>
      </c>
      <c r="J35" s="92">
        <v>112</v>
      </c>
      <c r="K35" s="90">
        <v>2</v>
      </c>
      <c r="L35" s="39" t="s">
        <v>792</v>
      </c>
      <c r="M35" s="39" t="s">
        <v>792</v>
      </c>
      <c r="N35" s="1164">
        <v>3.0769230769230771E-2</v>
      </c>
      <c r="O35" t="s">
        <v>740</v>
      </c>
    </row>
    <row r="36" spans="1:15" ht="25.5">
      <c r="A36" s="197" t="s">
        <v>1388</v>
      </c>
      <c r="B36" s="52" t="s">
        <v>1389</v>
      </c>
      <c r="C36" s="761" t="s">
        <v>2702</v>
      </c>
      <c r="D36" s="761" t="s">
        <v>2702</v>
      </c>
      <c r="E36" s="761" t="s">
        <v>2702</v>
      </c>
      <c r="F36" s="761" t="s">
        <v>2702</v>
      </c>
      <c r="G36" s="761" t="s">
        <v>2702</v>
      </c>
      <c r="H36" s="1163" t="s">
        <v>2702</v>
      </c>
      <c r="I36" s="756" t="s">
        <v>1182</v>
      </c>
      <c r="J36" s="119">
        <v>112</v>
      </c>
      <c r="K36" s="7"/>
      <c r="L36" s="39" t="s">
        <v>792</v>
      </c>
      <c r="M36" s="39" t="s">
        <v>792</v>
      </c>
      <c r="N36" s="1164"/>
    </row>
    <row r="37" spans="1:15" ht="15.75">
      <c r="A37" s="51" t="s">
        <v>173</v>
      </c>
      <c r="B37" s="52" t="s">
        <v>854</v>
      </c>
      <c r="C37" s="761">
        <v>0</v>
      </c>
      <c r="D37" s="1166">
        <v>0.08</v>
      </c>
      <c r="E37" s="348">
        <v>0</v>
      </c>
      <c r="F37" s="348">
        <v>0</v>
      </c>
      <c r="G37" s="348">
        <v>0</v>
      </c>
      <c r="H37" s="348">
        <v>0</v>
      </c>
      <c r="I37" s="756" t="s">
        <v>882</v>
      </c>
      <c r="J37" s="92">
        <v>123</v>
      </c>
      <c r="K37" s="90">
        <v>2</v>
      </c>
      <c r="L37" s="39" t="s">
        <v>792</v>
      </c>
      <c r="M37" s="39" t="s">
        <v>878</v>
      </c>
      <c r="N37" s="1164">
        <v>0.08</v>
      </c>
      <c r="O37" t="s">
        <v>576</v>
      </c>
    </row>
    <row r="38" spans="1:15" ht="15.75">
      <c r="A38" s="60" t="s">
        <v>16</v>
      </c>
      <c r="B38" s="59" t="s">
        <v>767</v>
      </c>
      <c r="C38" s="349" t="s">
        <v>1174</v>
      </c>
      <c r="D38" s="349" t="s">
        <v>1174</v>
      </c>
      <c r="E38" s="349" t="s">
        <v>1174</v>
      </c>
      <c r="F38" s="349" t="s">
        <v>1174</v>
      </c>
      <c r="G38" s="349" t="s">
        <v>1174</v>
      </c>
      <c r="H38" s="760" t="s">
        <v>1174</v>
      </c>
      <c r="I38" s="756" t="s">
        <v>1180</v>
      </c>
      <c r="J38" s="92">
        <v>123</v>
      </c>
      <c r="K38" s="90"/>
      <c r="L38" s="39" t="s">
        <v>792</v>
      </c>
      <c r="M38" s="39" t="s">
        <v>792</v>
      </c>
      <c r="N38" s="1164"/>
    </row>
    <row r="39" spans="1:15" ht="15.75">
      <c r="A39" s="51" t="s">
        <v>405</v>
      </c>
      <c r="B39" s="52" t="s">
        <v>859</v>
      </c>
      <c r="C39" s="761">
        <v>3.9130434782608699E-2</v>
      </c>
      <c r="D39" s="1166">
        <v>9.1633466135458169E-2</v>
      </c>
      <c r="E39" s="348">
        <v>8.984375E-2</v>
      </c>
      <c r="F39" s="348">
        <v>8.1632653061224483E-2</v>
      </c>
      <c r="G39" s="348">
        <v>8.3333333333333329E-2</v>
      </c>
      <c r="H39" s="760">
        <v>4.6413502109704644E-2</v>
      </c>
      <c r="I39" s="756" t="s">
        <v>1181</v>
      </c>
      <c r="J39" s="92">
        <v>112</v>
      </c>
      <c r="K39" s="90"/>
      <c r="L39" s="39" t="s">
        <v>792</v>
      </c>
      <c r="M39" s="39" t="s">
        <v>878</v>
      </c>
      <c r="N39" s="1164">
        <v>9.1633466135458169E-2</v>
      </c>
      <c r="O39" t="s">
        <v>637</v>
      </c>
    </row>
    <row r="40" spans="1:15" ht="15.75">
      <c r="A40" s="51" t="s">
        <v>130</v>
      </c>
      <c r="B40" s="52" t="s">
        <v>936</v>
      </c>
      <c r="C40" s="761">
        <v>7.1428571428571425E-2</v>
      </c>
      <c r="D40" s="1166">
        <v>0</v>
      </c>
      <c r="E40" s="348">
        <v>0.04</v>
      </c>
      <c r="F40" s="348">
        <v>0</v>
      </c>
      <c r="G40" s="348">
        <v>0</v>
      </c>
      <c r="H40" s="759">
        <v>0.17857142857142858</v>
      </c>
      <c r="I40" s="756" t="s">
        <v>882</v>
      </c>
      <c r="J40" s="92">
        <v>112</v>
      </c>
      <c r="K40" s="90">
        <v>2</v>
      </c>
      <c r="L40" s="39" t="s">
        <v>878</v>
      </c>
      <c r="M40" s="39" t="s">
        <v>792</v>
      </c>
      <c r="N40" s="1164">
        <v>0</v>
      </c>
      <c r="O40" t="s">
        <v>786</v>
      </c>
    </row>
    <row r="41" spans="1:15" ht="15.75">
      <c r="A41" s="51" t="s">
        <v>100</v>
      </c>
      <c r="B41" s="52" t="s">
        <v>921</v>
      </c>
      <c r="C41" s="761">
        <v>3.6363636363636362E-2</v>
      </c>
      <c r="D41" s="1166">
        <v>8.0645161290322578E-2</v>
      </c>
      <c r="E41" s="348">
        <v>5.1724137931034482E-2</v>
      </c>
      <c r="F41" s="348">
        <v>5.1724137931034482E-2</v>
      </c>
      <c r="G41" s="348">
        <v>0</v>
      </c>
      <c r="H41" s="759">
        <v>3.1746031746031744E-2</v>
      </c>
      <c r="I41" s="756" t="s">
        <v>882</v>
      </c>
      <c r="J41" s="92">
        <v>112</v>
      </c>
      <c r="K41" s="90"/>
      <c r="L41" s="39" t="s">
        <v>792</v>
      </c>
      <c r="M41" s="39" t="s">
        <v>878</v>
      </c>
      <c r="N41" s="1164">
        <v>8.0645161290322578E-2</v>
      </c>
      <c r="O41" t="s">
        <v>548</v>
      </c>
    </row>
    <row r="42" spans="1:15" ht="15.75">
      <c r="A42" s="51" t="s">
        <v>391</v>
      </c>
      <c r="B42" s="52" t="s">
        <v>1025</v>
      </c>
      <c r="C42" s="761">
        <v>2.6315789473684209E-2</v>
      </c>
      <c r="D42" s="1166">
        <v>0</v>
      </c>
      <c r="E42" s="348">
        <v>0</v>
      </c>
      <c r="F42" s="348">
        <v>2.7777777777777776E-2</v>
      </c>
      <c r="G42" s="348">
        <v>7.4999999999999997E-2</v>
      </c>
      <c r="H42" s="759">
        <v>3.125E-2</v>
      </c>
      <c r="I42" s="756" t="s">
        <v>882</v>
      </c>
      <c r="J42" s="94">
        <v>112</v>
      </c>
      <c r="K42" s="90">
        <v>2</v>
      </c>
      <c r="L42" s="39" t="s">
        <v>792</v>
      </c>
      <c r="M42" s="39" t="s">
        <v>792</v>
      </c>
      <c r="N42" s="1164">
        <v>0</v>
      </c>
      <c r="O42" t="s">
        <v>619</v>
      </c>
    </row>
    <row r="43" spans="1:15" ht="15.75">
      <c r="A43" s="51" t="s">
        <v>122</v>
      </c>
      <c r="B43" s="52" t="s">
        <v>1022</v>
      </c>
      <c r="C43" s="761">
        <v>3.7735849056603772E-2</v>
      </c>
      <c r="D43" s="1166">
        <v>4.4117647058823532E-2</v>
      </c>
      <c r="E43" s="348">
        <v>0.10256410256410256</v>
      </c>
      <c r="F43" s="348">
        <v>0</v>
      </c>
      <c r="G43" s="348">
        <v>3.2258064516129031E-2</v>
      </c>
      <c r="H43" s="759">
        <v>5.2631578947368418E-2</v>
      </c>
      <c r="I43" s="756" t="s">
        <v>1181</v>
      </c>
      <c r="J43" s="92">
        <v>112</v>
      </c>
      <c r="K43" s="90"/>
      <c r="L43" s="39" t="s">
        <v>792</v>
      </c>
      <c r="M43" s="39" t="s">
        <v>792</v>
      </c>
      <c r="N43" s="1164">
        <v>4.4117647058823532E-2</v>
      </c>
      <c r="O43" t="s">
        <v>812</v>
      </c>
    </row>
    <row r="44" spans="1:15" ht="15.75">
      <c r="A44" s="51" t="s">
        <v>395</v>
      </c>
      <c r="B44" s="52" t="s">
        <v>905</v>
      </c>
      <c r="C44" s="761">
        <v>3.6842105263157891E-2</v>
      </c>
      <c r="D44" s="1166">
        <v>2.23463687150838E-2</v>
      </c>
      <c r="E44" s="348">
        <v>3.6585365853658534E-2</v>
      </c>
      <c r="F44" s="348">
        <v>4.4692737430167599E-2</v>
      </c>
      <c r="G44" s="348">
        <v>3.0456852791878174E-2</v>
      </c>
      <c r="H44" s="348">
        <v>1.1976047904191617E-2</v>
      </c>
      <c r="I44" s="756" t="s">
        <v>1181</v>
      </c>
      <c r="J44" s="92">
        <v>112</v>
      </c>
      <c r="K44" s="90"/>
      <c r="L44" s="39" t="s">
        <v>792</v>
      </c>
      <c r="M44" s="39" t="s">
        <v>792</v>
      </c>
      <c r="N44" s="1164">
        <v>2.23463687150838E-2</v>
      </c>
      <c r="O44" t="s">
        <v>621</v>
      </c>
    </row>
    <row r="45" spans="1:15" ht="15.75">
      <c r="A45" s="60" t="s">
        <v>106</v>
      </c>
      <c r="B45" s="59" t="s">
        <v>692</v>
      </c>
      <c r="C45" s="349" t="s">
        <v>1174</v>
      </c>
      <c r="D45" s="349" t="s">
        <v>1174</v>
      </c>
      <c r="E45" s="349" t="s">
        <v>1174</v>
      </c>
      <c r="F45" s="349" t="s">
        <v>1174</v>
      </c>
      <c r="G45" s="349" t="s">
        <v>1174</v>
      </c>
      <c r="H45" s="760" t="s">
        <v>1174</v>
      </c>
      <c r="I45" s="756" t="s">
        <v>1180</v>
      </c>
      <c r="J45" s="92">
        <v>171</v>
      </c>
      <c r="K45" s="90">
        <v>2</v>
      </c>
      <c r="L45" s="39" t="s">
        <v>792</v>
      </c>
      <c r="M45" s="39" t="s">
        <v>792</v>
      </c>
      <c r="N45" s="1164" t="s">
        <v>1060</v>
      </c>
      <c r="O45" t="s">
        <v>692</v>
      </c>
    </row>
    <row r="46" spans="1:15" ht="15.75">
      <c r="A46" s="51" t="s">
        <v>466</v>
      </c>
      <c r="B46" s="52" t="s">
        <v>898</v>
      </c>
      <c r="C46" s="761">
        <v>4.5454545454545456E-2</v>
      </c>
      <c r="D46" s="1166">
        <v>0</v>
      </c>
      <c r="E46" s="348">
        <v>0.05</v>
      </c>
      <c r="F46" s="348">
        <v>0</v>
      </c>
      <c r="G46" s="348">
        <v>0</v>
      </c>
      <c r="H46" s="349">
        <v>0.12</v>
      </c>
      <c r="I46" s="756" t="s">
        <v>882</v>
      </c>
      <c r="J46" s="92">
        <v>171</v>
      </c>
      <c r="K46" s="90"/>
      <c r="L46" s="39" t="s">
        <v>878</v>
      </c>
      <c r="M46" s="39" t="s">
        <v>792</v>
      </c>
      <c r="N46" s="1164">
        <v>0</v>
      </c>
      <c r="O46" t="s">
        <v>541</v>
      </c>
    </row>
    <row r="47" spans="1:15" ht="15.75">
      <c r="A47" s="60" t="s">
        <v>114</v>
      </c>
      <c r="B47" s="59" t="s">
        <v>696</v>
      </c>
      <c r="C47" s="349" t="s">
        <v>1174</v>
      </c>
      <c r="D47" s="349" t="s">
        <v>1174</v>
      </c>
      <c r="E47" s="349" t="s">
        <v>1174</v>
      </c>
      <c r="F47" s="349" t="s">
        <v>1174</v>
      </c>
      <c r="G47" s="349" t="s">
        <v>1174</v>
      </c>
      <c r="H47" s="760" t="s">
        <v>1174</v>
      </c>
      <c r="I47" s="756" t="s">
        <v>1180</v>
      </c>
      <c r="J47" s="92">
        <v>171</v>
      </c>
      <c r="K47" s="90"/>
      <c r="L47" s="39" t="s">
        <v>792</v>
      </c>
      <c r="M47" s="39" t="s">
        <v>792</v>
      </c>
      <c r="N47" s="1164"/>
    </row>
    <row r="48" spans="1:15" ht="15.75">
      <c r="A48" s="51" t="s">
        <v>177</v>
      </c>
      <c r="B48" s="52" t="s">
        <v>939</v>
      </c>
      <c r="C48" s="761">
        <v>4.2328042328042326E-2</v>
      </c>
      <c r="D48" s="1166">
        <v>8.4210526315789472E-2</v>
      </c>
      <c r="E48" s="348">
        <v>5.3892215568862277E-2</v>
      </c>
      <c r="F48" s="348">
        <v>2.5773195876288658E-2</v>
      </c>
      <c r="G48" s="348">
        <v>3.1914893617021274E-2</v>
      </c>
      <c r="H48" s="760">
        <v>5.9459459459459463E-2</v>
      </c>
      <c r="I48" s="756" t="s">
        <v>1181</v>
      </c>
      <c r="J48" s="92">
        <v>171</v>
      </c>
      <c r="K48" s="90"/>
      <c r="L48" s="39" t="s">
        <v>878</v>
      </c>
      <c r="M48" s="39" t="s">
        <v>878</v>
      </c>
      <c r="N48" s="1164">
        <v>8.4210526315789472E-2</v>
      </c>
      <c r="O48" t="s">
        <v>580</v>
      </c>
    </row>
    <row r="49" spans="1:15" ht="15.75">
      <c r="A49" s="51" t="s">
        <v>431</v>
      </c>
      <c r="B49" s="52" t="s">
        <v>997</v>
      </c>
      <c r="C49" s="761">
        <v>0</v>
      </c>
      <c r="D49" s="1166">
        <v>0</v>
      </c>
      <c r="E49" s="348">
        <v>0</v>
      </c>
      <c r="F49" s="348">
        <v>0</v>
      </c>
      <c r="G49" s="348">
        <v>0</v>
      </c>
      <c r="H49" s="759">
        <v>0</v>
      </c>
      <c r="I49" s="756" t="s">
        <v>1179</v>
      </c>
      <c r="J49" s="92">
        <v>171</v>
      </c>
      <c r="K49" s="90"/>
      <c r="L49" s="39" t="s">
        <v>792</v>
      </c>
      <c r="M49" s="39" t="s">
        <v>792</v>
      </c>
      <c r="N49" s="1164">
        <v>0</v>
      </c>
      <c r="O49" t="s">
        <v>643</v>
      </c>
    </row>
    <row r="50" spans="1:15" ht="15.75">
      <c r="A50" s="51" t="s">
        <v>459</v>
      </c>
      <c r="B50" s="52" t="s">
        <v>1088</v>
      </c>
      <c r="C50" s="761">
        <v>0</v>
      </c>
      <c r="D50" s="1166">
        <v>0</v>
      </c>
      <c r="E50" s="348">
        <v>0.14285714285714285</v>
      </c>
      <c r="F50" s="348">
        <v>6.25E-2</v>
      </c>
      <c r="G50" s="348">
        <v>0</v>
      </c>
      <c r="H50" s="348">
        <v>0</v>
      </c>
      <c r="I50" s="756" t="s">
        <v>1179</v>
      </c>
      <c r="J50" s="92">
        <v>171</v>
      </c>
      <c r="K50" s="90">
        <v>2</v>
      </c>
      <c r="L50" s="39" t="s">
        <v>792</v>
      </c>
      <c r="M50" s="39" t="s">
        <v>792</v>
      </c>
      <c r="N50" s="1164">
        <v>0</v>
      </c>
      <c r="O50" t="s">
        <v>800</v>
      </c>
    </row>
    <row r="51" spans="1:15" ht="15.75">
      <c r="A51" s="62" t="s">
        <v>393</v>
      </c>
      <c r="B51" s="59" t="s">
        <v>620</v>
      </c>
      <c r="C51" s="349" t="s">
        <v>1174</v>
      </c>
      <c r="D51" s="349" t="s">
        <v>1174</v>
      </c>
      <c r="E51" s="349" t="s">
        <v>1174</v>
      </c>
      <c r="F51" s="349" t="s">
        <v>1174</v>
      </c>
      <c r="G51" s="349" t="s">
        <v>1174</v>
      </c>
      <c r="H51" s="760" t="s">
        <v>1174</v>
      </c>
      <c r="I51" s="756" t="s">
        <v>1180</v>
      </c>
      <c r="J51" s="94">
        <v>101</v>
      </c>
      <c r="K51" s="90">
        <v>1</v>
      </c>
      <c r="L51" s="39" t="s">
        <v>792</v>
      </c>
      <c r="M51" s="39" t="s">
        <v>792</v>
      </c>
      <c r="N51" s="1164"/>
    </row>
    <row r="52" spans="1:15" ht="15.75">
      <c r="A52" s="51" t="s">
        <v>342</v>
      </c>
      <c r="B52" s="52" t="s">
        <v>1031</v>
      </c>
      <c r="C52" s="761">
        <v>6.25E-2</v>
      </c>
      <c r="D52" s="1166">
        <v>0</v>
      </c>
      <c r="E52" s="348">
        <v>8.3333333333333329E-2</v>
      </c>
      <c r="F52" s="348">
        <v>0</v>
      </c>
      <c r="G52" s="348">
        <v>7.6923076923076927E-2</v>
      </c>
      <c r="H52" s="349">
        <v>0</v>
      </c>
      <c r="I52" s="756" t="s">
        <v>1179</v>
      </c>
      <c r="J52" s="92">
        <v>101</v>
      </c>
      <c r="K52" s="90">
        <v>1</v>
      </c>
      <c r="L52" s="39" t="s">
        <v>792</v>
      </c>
      <c r="M52" s="39" t="s">
        <v>792</v>
      </c>
      <c r="N52" s="1164">
        <v>0</v>
      </c>
      <c r="O52" t="s">
        <v>571</v>
      </c>
    </row>
    <row r="53" spans="1:15" ht="15.75">
      <c r="A53" s="60" t="s">
        <v>104</v>
      </c>
      <c r="B53" s="59" t="s">
        <v>691</v>
      </c>
      <c r="C53" s="349" t="s">
        <v>1174</v>
      </c>
      <c r="D53" s="349" t="s">
        <v>1174</v>
      </c>
      <c r="E53" s="349" t="s">
        <v>1174</v>
      </c>
      <c r="F53" s="349" t="s">
        <v>1174</v>
      </c>
      <c r="G53" s="349" t="s">
        <v>1174</v>
      </c>
      <c r="H53" s="760" t="s">
        <v>1174</v>
      </c>
      <c r="I53" s="756" t="s">
        <v>1180</v>
      </c>
      <c r="J53" s="92">
        <v>101</v>
      </c>
      <c r="K53" s="90">
        <v>1</v>
      </c>
      <c r="L53" s="39" t="s">
        <v>792</v>
      </c>
      <c r="M53" s="39" t="s">
        <v>792</v>
      </c>
      <c r="N53" s="1164" t="s">
        <v>1060</v>
      </c>
      <c r="O53" t="s">
        <v>691</v>
      </c>
    </row>
    <row r="54" spans="1:15" ht="15.75">
      <c r="A54" s="51" t="s">
        <v>292</v>
      </c>
      <c r="B54" s="52" t="s">
        <v>886</v>
      </c>
      <c r="C54" s="761" t="s">
        <v>1174</v>
      </c>
      <c r="D54" s="1166">
        <v>0</v>
      </c>
      <c r="E54" s="348">
        <v>0</v>
      </c>
      <c r="F54" s="348">
        <v>0</v>
      </c>
      <c r="G54" s="348">
        <v>0</v>
      </c>
      <c r="H54" s="760">
        <v>0</v>
      </c>
      <c r="I54" s="756" t="s">
        <v>1179</v>
      </c>
      <c r="J54" s="92">
        <v>101</v>
      </c>
      <c r="K54" s="90">
        <v>1</v>
      </c>
      <c r="L54" s="39" t="s">
        <v>792</v>
      </c>
      <c r="M54" s="39" t="s">
        <v>792</v>
      </c>
      <c r="N54" s="1164">
        <v>0</v>
      </c>
      <c r="O54" t="s">
        <v>615</v>
      </c>
    </row>
    <row r="55" spans="1:15" ht="15.75">
      <c r="A55" s="51" t="s">
        <v>323</v>
      </c>
      <c r="B55" s="52" t="s">
        <v>1047</v>
      </c>
      <c r="C55" s="761">
        <v>0</v>
      </c>
      <c r="D55" s="1166">
        <v>0</v>
      </c>
      <c r="E55" s="348">
        <v>0</v>
      </c>
      <c r="F55" s="348">
        <v>0</v>
      </c>
      <c r="G55" s="348">
        <v>8.3333333333333329E-2</v>
      </c>
      <c r="H55" s="759">
        <v>0.13333333333333333</v>
      </c>
      <c r="I55" s="756" t="s">
        <v>1179</v>
      </c>
      <c r="J55" s="92">
        <v>101</v>
      </c>
      <c r="K55" s="90">
        <v>1</v>
      </c>
      <c r="L55" s="39" t="s">
        <v>878</v>
      </c>
      <c r="M55" s="39" t="s">
        <v>792</v>
      </c>
      <c r="N55" s="1164">
        <v>0</v>
      </c>
      <c r="O55" t="s">
        <v>738</v>
      </c>
    </row>
    <row r="56" spans="1:15" ht="15.75">
      <c r="A56" s="51" t="s">
        <v>1131</v>
      </c>
      <c r="B56" s="52" t="s">
        <v>934</v>
      </c>
      <c r="C56" s="761">
        <v>4.0511727078891259E-2</v>
      </c>
      <c r="D56" s="1166">
        <v>6.0150375939849621E-2</v>
      </c>
      <c r="E56" s="348">
        <v>0.11891891891891893</v>
      </c>
      <c r="F56" s="348">
        <v>8.1300813008130079E-2</v>
      </c>
      <c r="G56" s="348">
        <v>6.8796068796068796E-2</v>
      </c>
      <c r="H56" s="759">
        <v>6.4908722109533468E-2</v>
      </c>
      <c r="I56" s="756" t="s">
        <v>1182</v>
      </c>
      <c r="J56" s="92">
        <v>123</v>
      </c>
      <c r="K56" s="90"/>
      <c r="L56" s="39" t="s">
        <v>878</v>
      </c>
      <c r="M56" s="39" t="s">
        <v>878</v>
      </c>
      <c r="N56" s="1164">
        <v>6.0150375939849621E-2</v>
      </c>
      <c r="O56" t="s">
        <v>698</v>
      </c>
    </row>
    <row r="57" spans="1:15" ht="15.75">
      <c r="A57" s="51" t="s">
        <v>161</v>
      </c>
      <c r="B57" s="52" t="s">
        <v>931</v>
      </c>
      <c r="C57" s="761">
        <v>1.098901098901099E-2</v>
      </c>
      <c r="D57" s="1166">
        <v>5.8139534883720929E-2</v>
      </c>
      <c r="E57" s="348">
        <v>1.9607843137254902E-2</v>
      </c>
      <c r="F57" s="348">
        <v>1.5873015873015872E-2</v>
      </c>
      <c r="G57" s="348">
        <v>2.4390243902439025E-2</v>
      </c>
      <c r="H57" s="348">
        <v>5.6818181818181816E-2</v>
      </c>
      <c r="I57" s="756" t="s">
        <v>882</v>
      </c>
      <c r="J57" s="92">
        <v>123</v>
      </c>
      <c r="K57" s="90"/>
      <c r="L57" s="39" t="s">
        <v>792</v>
      </c>
      <c r="M57" s="39" t="s">
        <v>878</v>
      </c>
      <c r="N57" s="1164">
        <v>5.8139534883720929E-2</v>
      </c>
      <c r="O57" t="s">
        <v>673</v>
      </c>
    </row>
    <row r="58" spans="1:15" ht="15.75">
      <c r="A58" s="60" t="s">
        <v>14</v>
      </c>
      <c r="B58" s="59" t="s">
        <v>766</v>
      </c>
      <c r="C58" s="349" t="s">
        <v>1174</v>
      </c>
      <c r="D58" s="349" t="s">
        <v>1174</v>
      </c>
      <c r="E58" s="349" t="s">
        <v>1174</v>
      </c>
      <c r="F58" s="349" t="s">
        <v>1174</v>
      </c>
      <c r="G58" s="349" t="s">
        <v>1174</v>
      </c>
      <c r="H58" s="760" t="s">
        <v>1174</v>
      </c>
      <c r="I58" s="756" t="s">
        <v>1180</v>
      </c>
      <c r="J58" s="92">
        <v>123</v>
      </c>
      <c r="K58" s="90"/>
      <c r="L58" s="39" t="s">
        <v>792</v>
      </c>
      <c r="M58" s="39" t="s">
        <v>792</v>
      </c>
      <c r="N58" s="1164"/>
    </row>
    <row r="59" spans="1:15" ht="15.75">
      <c r="A59" s="51" t="s">
        <v>298</v>
      </c>
      <c r="B59" s="52" t="s">
        <v>1064</v>
      </c>
      <c r="C59" s="761" t="s">
        <v>1060</v>
      </c>
      <c r="D59" s="1166" t="s">
        <v>1060</v>
      </c>
      <c r="E59" s="348" t="s">
        <v>1060</v>
      </c>
      <c r="F59" s="348">
        <v>0</v>
      </c>
      <c r="G59" s="348" t="s">
        <v>1060</v>
      </c>
      <c r="H59" s="760">
        <v>0</v>
      </c>
      <c r="I59" s="756" t="s">
        <v>1179</v>
      </c>
      <c r="J59" s="92">
        <v>123</v>
      </c>
      <c r="K59" s="90">
        <v>2</v>
      </c>
      <c r="L59" s="39" t="s">
        <v>792</v>
      </c>
      <c r="M59" s="39" t="s">
        <v>792</v>
      </c>
      <c r="N59" s="1164" t="s">
        <v>1060</v>
      </c>
      <c r="O59" t="s">
        <v>618</v>
      </c>
    </row>
    <row r="60" spans="1:15" ht="15.75">
      <c r="A60" s="51" t="s">
        <v>339</v>
      </c>
      <c r="B60" s="52" t="s">
        <v>874</v>
      </c>
      <c r="C60" s="761">
        <v>0</v>
      </c>
      <c r="D60" s="1166">
        <v>0</v>
      </c>
      <c r="E60" s="348">
        <v>0.125</v>
      </c>
      <c r="F60" s="348">
        <v>0</v>
      </c>
      <c r="G60" s="348">
        <v>0</v>
      </c>
      <c r="H60" s="759">
        <v>6.25E-2</v>
      </c>
      <c r="I60" s="756" t="s">
        <v>1179</v>
      </c>
      <c r="J60" s="92">
        <v>123</v>
      </c>
      <c r="K60" s="90"/>
      <c r="L60" s="39" t="s">
        <v>878</v>
      </c>
      <c r="M60" s="39" t="s">
        <v>792</v>
      </c>
      <c r="N60" s="1164">
        <v>0</v>
      </c>
      <c r="O60" t="s">
        <v>704</v>
      </c>
    </row>
    <row r="61" spans="1:15" ht="15.75">
      <c r="A61" s="51" t="s">
        <v>444</v>
      </c>
      <c r="B61" s="52" t="s">
        <v>1048</v>
      </c>
      <c r="C61" s="761">
        <v>3.2258064516129031E-2</v>
      </c>
      <c r="D61" s="1166">
        <v>6.8965517241379309E-2</v>
      </c>
      <c r="E61" s="348">
        <v>5.7692307692307696E-2</v>
      </c>
      <c r="F61" s="348">
        <v>3.9215686274509803E-2</v>
      </c>
      <c r="G61" s="348">
        <v>5.5555555555555552E-2</v>
      </c>
      <c r="H61" s="759">
        <v>7.407407407407407E-2</v>
      </c>
      <c r="I61" s="756" t="s">
        <v>882</v>
      </c>
      <c r="J61" s="92">
        <v>105</v>
      </c>
      <c r="K61" s="90"/>
      <c r="L61" s="39" t="s">
        <v>878</v>
      </c>
      <c r="M61" s="39" t="s">
        <v>878</v>
      </c>
      <c r="N61" s="1164">
        <v>6.8965517241379309E-2</v>
      </c>
      <c r="O61" t="s">
        <v>793</v>
      </c>
    </row>
    <row r="62" spans="1:15" ht="15.75">
      <c r="A62" s="51" t="s">
        <v>313</v>
      </c>
      <c r="B62" s="52" t="s">
        <v>951</v>
      </c>
      <c r="C62" s="761">
        <v>4.9180327868852458E-2</v>
      </c>
      <c r="D62" s="1166">
        <v>1.7857142857142856E-2</v>
      </c>
      <c r="E62" s="348">
        <v>0.10526315789473684</v>
      </c>
      <c r="F62" s="348">
        <v>0.10909090909090909</v>
      </c>
      <c r="G62" s="348">
        <v>0.10416666666666667</v>
      </c>
      <c r="H62" s="759">
        <v>7.575757575757576E-2</v>
      </c>
      <c r="I62" s="756" t="s">
        <v>1181</v>
      </c>
      <c r="J62" s="92">
        <v>171</v>
      </c>
      <c r="K62" s="90"/>
      <c r="L62" s="39" t="s">
        <v>878</v>
      </c>
      <c r="M62" s="39" t="s">
        <v>792</v>
      </c>
      <c r="N62" s="1164">
        <v>1.7857142857142856E-2</v>
      </c>
      <c r="O62" t="s">
        <v>733</v>
      </c>
    </row>
    <row r="63" spans="1:15" ht="15.75">
      <c r="A63" s="51" t="s">
        <v>1161</v>
      </c>
      <c r="B63" s="52" t="s">
        <v>1020</v>
      </c>
      <c r="C63" s="761">
        <v>2.7777777777777776E-2</v>
      </c>
      <c r="D63" s="1166">
        <v>2.3255813953488372E-2</v>
      </c>
      <c r="E63" s="348">
        <v>4.1666666666666664E-2</v>
      </c>
      <c r="F63" s="348">
        <v>3.8461538461538464E-2</v>
      </c>
      <c r="G63" s="348">
        <v>2.5000000000000001E-2</v>
      </c>
      <c r="H63" s="759">
        <v>2.5000000000000001E-2</v>
      </c>
      <c r="I63" s="756" t="s">
        <v>882</v>
      </c>
      <c r="J63" s="92">
        <v>171</v>
      </c>
      <c r="K63" s="90"/>
      <c r="L63" s="39" t="s">
        <v>792</v>
      </c>
      <c r="M63" s="39" t="s">
        <v>792</v>
      </c>
      <c r="N63" s="1164">
        <v>2.3255813953488372E-2</v>
      </c>
      <c r="O63" t="s">
        <v>797</v>
      </c>
    </row>
    <row r="64" spans="1:15" ht="15.75">
      <c r="A64" s="51" t="s">
        <v>87</v>
      </c>
      <c r="B64" s="52" t="s">
        <v>1010</v>
      </c>
      <c r="C64" s="761">
        <v>7.6923076923076927E-2</v>
      </c>
      <c r="D64" s="1166">
        <v>0</v>
      </c>
      <c r="E64" s="348">
        <v>0</v>
      </c>
      <c r="F64" s="348">
        <v>0</v>
      </c>
      <c r="G64" s="348">
        <v>7.1428571428571425E-2</v>
      </c>
      <c r="H64" s="759">
        <v>0</v>
      </c>
      <c r="I64" s="756" t="s">
        <v>1179</v>
      </c>
      <c r="J64" s="94">
        <v>171</v>
      </c>
      <c r="K64" s="90"/>
      <c r="L64" s="39" t="s">
        <v>792</v>
      </c>
      <c r="M64" s="39" t="s">
        <v>792</v>
      </c>
      <c r="N64" s="1164">
        <v>0</v>
      </c>
      <c r="O64" t="s">
        <v>567</v>
      </c>
    </row>
    <row r="65" spans="1:15" ht="15.75">
      <c r="A65" s="51" t="s">
        <v>1052</v>
      </c>
      <c r="B65" s="52" t="s">
        <v>1041</v>
      </c>
      <c r="C65" s="761">
        <v>0</v>
      </c>
      <c r="D65" s="1166">
        <v>0.1</v>
      </c>
      <c r="E65" s="348">
        <v>0</v>
      </c>
      <c r="F65" s="348">
        <v>0</v>
      </c>
      <c r="G65" s="348">
        <v>0.25</v>
      </c>
      <c r="H65" s="759">
        <v>0</v>
      </c>
      <c r="I65" s="756" t="s">
        <v>1179</v>
      </c>
      <c r="J65" s="92">
        <v>171</v>
      </c>
      <c r="K65" s="90"/>
      <c r="L65" s="39" t="s">
        <v>792</v>
      </c>
      <c r="M65" s="39" t="s">
        <v>878</v>
      </c>
      <c r="N65" s="1164">
        <v>0.1</v>
      </c>
      <c r="O65" t="s">
        <v>685</v>
      </c>
    </row>
    <row r="66" spans="1:15" ht="15.75">
      <c r="A66" s="51" t="s">
        <v>220</v>
      </c>
      <c r="B66" s="52" t="s">
        <v>968</v>
      </c>
      <c r="C66" s="761">
        <v>0</v>
      </c>
      <c r="D66" s="1166">
        <v>8.5106382978723402E-2</v>
      </c>
      <c r="E66" s="348">
        <v>3.5714285714285712E-2</v>
      </c>
      <c r="F66" s="348">
        <v>6.8965517241379309E-2</v>
      </c>
      <c r="G66" s="348">
        <v>0.14285714285714285</v>
      </c>
      <c r="H66" s="759">
        <v>2.6315789473684209E-2</v>
      </c>
      <c r="I66" s="756" t="s">
        <v>882</v>
      </c>
      <c r="J66" s="92">
        <v>105</v>
      </c>
      <c r="K66" s="90"/>
      <c r="L66" s="39" t="s">
        <v>792</v>
      </c>
      <c r="M66" s="39" t="s">
        <v>878</v>
      </c>
      <c r="N66" s="1164">
        <v>8.5106382978723402E-2</v>
      </c>
      <c r="O66" t="s">
        <v>747</v>
      </c>
    </row>
    <row r="67" spans="1:15" ht="15.75">
      <c r="A67" s="51" t="s">
        <v>150</v>
      </c>
      <c r="B67" s="52" t="s">
        <v>952</v>
      </c>
      <c r="C67" s="761">
        <v>6.0913705583756347E-2</v>
      </c>
      <c r="D67" s="1166">
        <v>0.11627906976744186</v>
      </c>
      <c r="E67" s="348">
        <v>7.5144508670520235E-2</v>
      </c>
      <c r="F67" s="348">
        <v>6.9892473118279563E-2</v>
      </c>
      <c r="G67" s="348">
        <v>0.10050251256281408</v>
      </c>
      <c r="H67" s="759">
        <v>0.10280373831775701</v>
      </c>
      <c r="I67" s="756" t="s">
        <v>1181</v>
      </c>
      <c r="J67" s="92">
        <v>171</v>
      </c>
      <c r="K67" s="90"/>
      <c r="L67" s="39" t="s">
        <v>878</v>
      </c>
      <c r="M67" s="39" t="s">
        <v>878</v>
      </c>
      <c r="N67" s="1164">
        <v>0.11627906976744186</v>
      </c>
      <c r="O67" t="s">
        <v>658</v>
      </c>
    </row>
    <row r="68" spans="1:15" ht="15.75">
      <c r="A68" s="51" t="s">
        <v>357</v>
      </c>
      <c r="B68" s="52" t="s">
        <v>983</v>
      </c>
      <c r="C68" s="761">
        <v>2.5000000000000001E-2</v>
      </c>
      <c r="D68" s="1166">
        <v>0</v>
      </c>
      <c r="E68" s="348">
        <v>5.7142857142857141E-2</v>
      </c>
      <c r="F68" s="348">
        <v>0.02</v>
      </c>
      <c r="G68" s="348">
        <v>2.1505376344086023E-2</v>
      </c>
      <c r="H68" s="759">
        <v>5.128205128205128E-2</v>
      </c>
      <c r="I68" s="756" t="s">
        <v>1181</v>
      </c>
      <c r="J68" s="92">
        <v>171</v>
      </c>
      <c r="K68" s="90"/>
      <c r="L68" s="39" t="s">
        <v>792</v>
      </c>
      <c r="M68" s="39" t="s">
        <v>792</v>
      </c>
      <c r="N68" s="1164">
        <v>0</v>
      </c>
      <c r="O68" t="s">
        <v>589</v>
      </c>
    </row>
    <row r="69" spans="1:15" ht="15.75">
      <c r="A69" s="51" t="s">
        <v>262</v>
      </c>
      <c r="B69" s="52" t="s">
        <v>1098</v>
      </c>
      <c r="C69" s="761">
        <v>0</v>
      </c>
      <c r="D69" s="1166">
        <v>1</v>
      </c>
      <c r="E69" s="348">
        <v>0</v>
      </c>
      <c r="F69" s="348">
        <v>0</v>
      </c>
      <c r="G69" s="348">
        <v>0</v>
      </c>
      <c r="H69" s="759">
        <v>0</v>
      </c>
      <c r="I69" s="756" t="s">
        <v>1179</v>
      </c>
      <c r="J69" s="92">
        <v>171</v>
      </c>
      <c r="K69" s="90"/>
      <c r="L69" s="39" t="s">
        <v>792</v>
      </c>
      <c r="M69" s="39" t="s">
        <v>878</v>
      </c>
      <c r="N69" s="1164">
        <v>1</v>
      </c>
      <c r="O69" t="s">
        <v>808</v>
      </c>
    </row>
    <row r="70" spans="1:15" ht="15.75">
      <c r="A70" s="51" t="s">
        <v>376</v>
      </c>
      <c r="B70" s="52" t="s">
        <v>1100</v>
      </c>
      <c r="C70" s="761">
        <v>7.8947368421052627E-2</v>
      </c>
      <c r="D70" s="1166">
        <v>4.6511627906976744E-2</v>
      </c>
      <c r="E70" s="348">
        <v>7.6923076923076927E-2</v>
      </c>
      <c r="F70" s="348">
        <v>6.0606060606060608E-2</v>
      </c>
      <c r="G70" s="348">
        <v>6.4516129032258063E-2</v>
      </c>
      <c r="H70" s="759">
        <v>4.6511627906976744E-2</v>
      </c>
      <c r="I70" s="756" t="s">
        <v>882</v>
      </c>
      <c r="J70" s="92">
        <v>171</v>
      </c>
      <c r="K70" s="90"/>
      <c r="L70" s="39" t="s">
        <v>792</v>
      </c>
      <c r="M70" s="39" t="s">
        <v>792</v>
      </c>
      <c r="N70" s="1164">
        <v>4.6511627906976744E-2</v>
      </c>
      <c r="O70" t="s">
        <v>601</v>
      </c>
    </row>
    <row r="71" spans="1:15" ht="15.75">
      <c r="A71" s="51" t="s">
        <v>7</v>
      </c>
      <c r="B71" s="52" t="s">
        <v>897</v>
      </c>
      <c r="C71" s="761">
        <v>5.6000000000000001E-2</v>
      </c>
      <c r="D71" s="1166">
        <v>1.7699115044247787E-2</v>
      </c>
      <c r="E71" s="348">
        <v>0.12380952380952381</v>
      </c>
      <c r="F71" s="348">
        <v>0.10309278350515463</v>
      </c>
      <c r="G71" s="348">
        <v>0.10377358490566038</v>
      </c>
      <c r="H71" s="759">
        <v>4.9504950495049507E-2</v>
      </c>
      <c r="I71" s="756" t="s">
        <v>1181</v>
      </c>
      <c r="J71" s="92">
        <v>113</v>
      </c>
      <c r="K71" s="90">
        <v>5</v>
      </c>
      <c r="L71" s="39" t="s">
        <v>792</v>
      </c>
      <c r="M71" s="39" t="s">
        <v>792</v>
      </c>
      <c r="N71" s="1164">
        <v>1.7699115044247787E-2</v>
      </c>
      <c r="O71" t="s">
        <v>523</v>
      </c>
    </row>
    <row r="72" spans="1:15" ht="15.75">
      <c r="A72" s="51" t="s">
        <v>290</v>
      </c>
      <c r="B72" s="52" t="s">
        <v>948</v>
      </c>
      <c r="C72" s="761">
        <v>0</v>
      </c>
      <c r="D72" s="1166">
        <v>1.2345679012345678E-2</v>
      </c>
      <c r="E72" s="348">
        <v>0.12727272727272726</v>
      </c>
      <c r="F72" s="348">
        <v>0.20512820512820512</v>
      </c>
      <c r="G72" s="348">
        <v>6.3829787234042548E-2</v>
      </c>
      <c r="H72" s="759">
        <v>8.5714285714285715E-2</v>
      </c>
      <c r="I72" s="756" t="s">
        <v>882</v>
      </c>
      <c r="J72" s="92">
        <v>113</v>
      </c>
      <c r="K72" s="90"/>
      <c r="L72" s="39" t="s">
        <v>878</v>
      </c>
      <c r="M72" s="39" t="s">
        <v>792</v>
      </c>
      <c r="N72" s="1164">
        <v>1.2345679012345678E-2</v>
      </c>
      <c r="O72" t="s">
        <v>614</v>
      </c>
    </row>
    <row r="73" spans="1:15" ht="15.75">
      <c r="A73" s="51" t="s">
        <v>159</v>
      </c>
      <c r="B73" s="52" t="s">
        <v>894</v>
      </c>
      <c r="C73" s="761">
        <v>0</v>
      </c>
      <c r="D73" s="1166">
        <v>8.3333333333333329E-2</v>
      </c>
      <c r="E73" s="348">
        <v>0</v>
      </c>
      <c r="F73" s="348">
        <v>0</v>
      </c>
      <c r="G73" s="348">
        <v>3.7037037037037035E-2</v>
      </c>
      <c r="H73" s="348">
        <v>0</v>
      </c>
      <c r="I73" s="756" t="s">
        <v>882</v>
      </c>
      <c r="J73" s="94">
        <v>113</v>
      </c>
      <c r="K73" s="90"/>
      <c r="L73" s="39" t="s">
        <v>792</v>
      </c>
      <c r="M73" s="39" t="s">
        <v>878</v>
      </c>
      <c r="N73" s="1164">
        <v>8.3333333333333329E-2</v>
      </c>
      <c r="O73" t="s">
        <v>672</v>
      </c>
    </row>
    <row r="74" spans="1:15" ht="15.75">
      <c r="A74" s="62" t="s">
        <v>1167</v>
      </c>
      <c r="B74" s="59" t="s">
        <v>648</v>
      </c>
      <c r="C74" s="349" t="s">
        <v>1174</v>
      </c>
      <c r="D74" s="349" t="s">
        <v>1174</v>
      </c>
      <c r="E74" s="349" t="s">
        <v>1174</v>
      </c>
      <c r="F74" s="349" t="s">
        <v>1174</v>
      </c>
      <c r="G74" s="349" t="s">
        <v>1174</v>
      </c>
      <c r="H74" s="760" t="s">
        <v>1174</v>
      </c>
      <c r="I74" s="756" t="s">
        <v>1180</v>
      </c>
      <c r="J74" s="92">
        <v>113</v>
      </c>
      <c r="K74" s="90"/>
      <c r="L74" s="39" t="s">
        <v>792</v>
      </c>
      <c r="M74" s="39" t="s">
        <v>792</v>
      </c>
      <c r="N74" s="1164" t="s">
        <v>1060</v>
      </c>
      <c r="O74" t="s">
        <v>2774</v>
      </c>
    </row>
    <row r="75" spans="1:15" ht="15.75">
      <c r="A75" s="51" t="s">
        <v>28</v>
      </c>
      <c r="B75" s="52" t="s">
        <v>943</v>
      </c>
      <c r="C75" s="761">
        <v>7.6923076923076927E-2</v>
      </c>
      <c r="D75" s="1166">
        <v>0</v>
      </c>
      <c r="E75" s="348">
        <v>0.08</v>
      </c>
      <c r="F75" s="348">
        <v>3.125E-2</v>
      </c>
      <c r="G75" s="348">
        <v>3.125E-2</v>
      </c>
      <c r="H75" s="760">
        <v>0.10810810810810811</v>
      </c>
      <c r="I75" s="756" t="s">
        <v>882</v>
      </c>
      <c r="J75" s="94">
        <v>113</v>
      </c>
      <c r="K75" s="90"/>
      <c r="L75" s="39" t="s">
        <v>878</v>
      </c>
      <c r="M75" s="39" t="s">
        <v>792</v>
      </c>
      <c r="N75" s="1164">
        <v>0</v>
      </c>
      <c r="O75" t="s">
        <v>656</v>
      </c>
    </row>
    <row r="76" spans="1:15" ht="15.75">
      <c r="A76" s="51" t="s">
        <v>349</v>
      </c>
      <c r="B76" s="52" t="s">
        <v>858</v>
      </c>
      <c r="C76" s="761">
        <v>5.3191489361702128E-2</v>
      </c>
      <c r="D76" s="1166">
        <v>5.0505050505050504E-2</v>
      </c>
      <c r="E76" s="348">
        <v>0.10144927536231885</v>
      </c>
      <c r="F76" s="348">
        <v>6.3291139240506333E-2</v>
      </c>
      <c r="G76" s="348">
        <v>4.3478260869565216E-2</v>
      </c>
      <c r="H76" s="759">
        <v>0.1553398058252427</v>
      </c>
      <c r="I76" s="756" t="s">
        <v>882</v>
      </c>
      <c r="J76" s="92">
        <v>113</v>
      </c>
      <c r="K76" s="90"/>
      <c r="L76" s="39" t="s">
        <v>878</v>
      </c>
      <c r="M76" s="39" t="s">
        <v>792</v>
      </c>
      <c r="N76" s="1164">
        <v>5.0505050505050504E-2</v>
      </c>
      <c r="O76" t="s">
        <v>585</v>
      </c>
    </row>
    <row r="77" spans="1:15" ht="15.75">
      <c r="A77" s="51" t="s">
        <v>196</v>
      </c>
      <c r="B77" s="52" t="s">
        <v>1059</v>
      </c>
      <c r="C77" s="761">
        <v>0</v>
      </c>
      <c r="D77" s="1166">
        <v>0.1111111111111111</v>
      </c>
      <c r="E77" s="348">
        <v>0.14285714285714285</v>
      </c>
      <c r="F77" s="348">
        <v>0</v>
      </c>
      <c r="G77" s="348">
        <v>0.1</v>
      </c>
      <c r="H77" s="759">
        <v>0.1</v>
      </c>
      <c r="I77" s="756" t="s">
        <v>1179</v>
      </c>
      <c r="J77" s="92">
        <v>113</v>
      </c>
      <c r="K77" s="90"/>
      <c r="L77" s="39" t="s">
        <v>878</v>
      </c>
      <c r="M77" s="39" t="s">
        <v>878</v>
      </c>
      <c r="N77" s="1165">
        <v>0.1111111111111111</v>
      </c>
      <c r="O77" s="1" t="s">
        <v>777</v>
      </c>
    </row>
    <row r="78" spans="1:15" ht="15.75">
      <c r="A78" s="51" t="s">
        <v>189</v>
      </c>
      <c r="B78" s="52" t="s">
        <v>826</v>
      </c>
      <c r="C78" s="761">
        <v>7.6923076923076927E-2</v>
      </c>
      <c r="D78" s="1166">
        <v>0.1</v>
      </c>
      <c r="E78" s="348">
        <v>0</v>
      </c>
      <c r="F78" s="348">
        <v>0.1</v>
      </c>
      <c r="G78" s="348">
        <v>0.13333333333333333</v>
      </c>
      <c r="H78" s="348">
        <v>8.3333333333333329E-2</v>
      </c>
      <c r="I78" s="756" t="s">
        <v>1179</v>
      </c>
      <c r="J78" s="92">
        <v>113</v>
      </c>
      <c r="K78" s="90">
        <v>2</v>
      </c>
      <c r="L78" s="39" t="s">
        <v>878</v>
      </c>
      <c r="M78" s="39" t="s">
        <v>878</v>
      </c>
      <c r="N78" s="1164">
        <v>0.1</v>
      </c>
      <c r="O78" t="s">
        <v>732</v>
      </c>
    </row>
    <row r="79" spans="1:15" ht="15.75">
      <c r="A79" s="60" t="s">
        <v>1117</v>
      </c>
      <c r="B79" s="59" t="s">
        <v>566</v>
      </c>
      <c r="C79" s="349" t="s">
        <v>1174</v>
      </c>
      <c r="D79" s="349" t="s">
        <v>1174</v>
      </c>
      <c r="E79" s="349" t="s">
        <v>1174</v>
      </c>
      <c r="F79" s="349" t="s">
        <v>1174</v>
      </c>
      <c r="G79" s="349" t="s">
        <v>1174</v>
      </c>
      <c r="H79" s="349" t="s">
        <v>1174</v>
      </c>
      <c r="I79" s="756" t="s">
        <v>1180</v>
      </c>
      <c r="J79" s="92">
        <v>113</v>
      </c>
      <c r="K79" s="90">
        <v>5</v>
      </c>
      <c r="L79" s="39" t="s">
        <v>792</v>
      </c>
      <c r="M79" s="39" t="s">
        <v>792</v>
      </c>
      <c r="N79" s="1164"/>
    </row>
    <row r="80" spans="1:15" ht="15.75">
      <c r="A80" s="60" t="s">
        <v>484</v>
      </c>
      <c r="B80" s="59" t="s">
        <v>749</v>
      </c>
      <c r="C80" s="349" t="s">
        <v>1174</v>
      </c>
      <c r="D80" s="349" t="s">
        <v>1174</v>
      </c>
      <c r="E80" s="349" t="s">
        <v>1174</v>
      </c>
      <c r="F80" s="349" t="s">
        <v>1174</v>
      </c>
      <c r="G80" s="349" t="s">
        <v>1174</v>
      </c>
      <c r="H80" s="760" t="s">
        <v>1174</v>
      </c>
      <c r="I80" s="756" t="s">
        <v>1180</v>
      </c>
      <c r="J80" s="94">
        <v>113</v>
      </c>
      <c r="K80" s="90"/>
      <c r="L80" s="39" t="s">
        <v>792</v>
      </c>
      <c r="M80" s="39" t="s">
        <v>792</v>
      </c>
      <c r="N80" s="1164"/>
    </row>
    <row r="81" spans="1:15" ht="15.75">
      <c r="A81" s="51" t="s">
        <v>118</v>
      </c>
      <c r="B81" s="52" t="s">
        <v>761</v>
      </c>
      <c r="C81" s="761">
        <v>0.25</v>
      </c>
      <c r="D81" s="1166">
        <v>0</v>
      </c>
      <c r="E81" s="348">
        <v>0.14285714285714285</v>
      </c>
      <c r="F81" s="348">
        <v>0.2</v>
      </c>
      <c r="G81" s="348">
        <v>0</v>
      </c>
      <c r="H81" s="760">
        <v>0</v>
      </c>
      <c r="I81" s="756" t="s">
        <v>1179</v>
      </c>
      <c r="J81" s="92">
        <v>113</v>
      </c>
      <c r="K81" s="90"/>
      <c r="L81" s="39" t="s">
        <v>792</v>
      </c>
      <c r="M81" s="39" t="s">
        <v>792</v>
      </c>
      <c r="N81" s="1164">
        <v>0</v>
      </c>
      <c r="O81" t="s">
        <v>810</v>
      </c>
    </row>
    <row r="82" spans="1:15" ht="15.75">
      <c r="A82" s="51" t="s">
        <v>48</v>
      </c>
      <c r="B82" s="52" t="s">
        <v>865</v>
      </c>
      <c r="C82" s="761">
        <v>0</v>
      </c>
      <c r="D82" s="1166">
        <v>2.4390243902439025E-2</v>
      </c>
      <c r="E82" s="348">
        <v>0.05</v>
      </c>
      <c r="F82" s="348">
        <v>4.1666666666666664E-2</v>
      </c>
      <c r="G82" s="348">
        <v>0.12</v>
      </c>
      <c r="H82" s="759">
        <v>8.5106382978723402E-2</v>
      </c>
      <c r="I82" s="756" t="s">
        <v>882</v>
      </c>
      <c r="J82" s="92">
        <v>113</v>
      </c>
      <c r="K82" s="90"/>
      <c r="L82" s="39" t="s">
        <v>878</v>
      </c>
      <c r="M82" s="39" t="s">
        <v>792</v>
      </c>
      <c r="N82" s="1164">
        <v>2.4390243902439025E-2</v>
      </c>
      <c r="O82" t="s">
        <v>506</v>
      </c>
    </row>
    <row r="83" spans="1:15" ht="15.75">
      <c r="A83" s="51" t="s">
        <v>280</v>
      </c>
      <c r="B83" s="52" t="s">
        <v>857</v>
      </c>
      <c r="C83" s="761">
        <v>0</v>
      </c>
      <c r="D83" s="1166">
        <v>0.11764705882352941</v>
      </c>
      <c r="E83" s="348">
        <v>0</v>
      </c>
      <c r="F83" s="348">
        <v>0</v>
      </c>
      <c r="G83" s="348">
        <v>0</v>
      </c>
      <c r="H83" s="759">
        <v>0</v>
      </c>
      <c r="I83" s="756" t="s">
        <v>1179</v>
      </c>
      <c r="J83" s="92">
        <v>113</v>
      </c>
      <c r="K83" s="90">
        <v>3</v>
      </c>
      <c r="L83" s="39" t="s">
        <v>792</v>
      </c>
      <c r="M83" s="39" t="s">
        <v>878</v>
      </c>
      <c r="N83" s="1164">
        <v>0.11764705882352941</v>
      </c>
      <c r="O83" t="s">
        <v>682</v>
      </c>
    </row>
    <row r="84" spans="1:15" ht="15.75">
      <c r="A84" s="51" t="s">
        <v>276</v>
      </c>
      <c r="B84" s="52" t="s">
        <v>1026</v>
      </c>
      <c r="C84" s="761">
        <v>0</v>
      </c>
      <c r="D84" s="1166">
        <v>4.3715846994535519E-2</v>
      </c>
      <c r="E84" s="348">
        <v>4.1379310344827586E-2</v>
      </c>
      <c r="F84" s="348">
        <v>3.0303030303030304E-2</v>
      </c>
      <c r="G84" s="348">
        <v>4.4585987261146494E-2</v>
      </c>
      <c r="H84" s="759">
        <v>4.0697674418604654E-2</v>
      </c>
      <c r="I84" s="756" t="s">
        <v>1181</v>
      </c>
      <c r="J84" s="92">
        <v>189</v>
      </c>
      <c r="K84" s="90"/>
      <c r="L84" s="39" t="s">
        <v>792</v>
      </c>
      <c r="M84" s="39" t="s">
        <v>792</v>
      </c>
      <c r="N84" s="1164">
        <v>4.3715846994535519E-2</v>
      </c>
      <c r="O84" t="s">
        <v>680</v>
      </c>
    </row>
    <row r="85" spans="1:15" ht="15.75">
      <c r="A85" s="51" t="s">
        <v>88</v>
      </c>
      <c r="B85" s="52" t="s">
        <v>964</v>
      </c>
      <c r="C85" s="761">
        <v>0.10416666666666667</v>
      </c>
      <c r="D85" s="1166">
        <v>0.14285714285714285</v>
      </c>
      <c r="E85" s="348">
        <v>0</v>
      </c>
      <c r="F85" s="348">
        <v>0</v>
      </c>
      <c r="G85" s="348">
        <v>9.5238095238095233E-2</v>
      </c>
      <c r="H85" s="759">
        <v>7.3170731707317069E-2</v>
      </c>
      <c r="I85" s="756" t="s">
        <v>882</v>
      </c>
      <c r="J85" s="92">
        <v>189</v>
      </c>
      <c r="K85" s="90"/>
      <c r="L85" s="39" t="s">
        <v>878</v>
      </c>
      <c r="M85" s="39" t="s">
        <v>878</v>
      </c>
      <c r="N85" s="1164">
        <v>0.14285714285714285</v>
      </c>
      <c r="O85" t="s">
        <v>568</v>
      </c>
    </row>
    <row r="86" spans="1:15" ht="15.75">
      <c r="A86" s="51" t="s">
        <v>226</v>
      </c>
      <c r="B86" s="52" t="s">
        <v>946</v>
      </c>
      <c r="C86" s="761">
        <v>0</v>
      </c>
      <c r="D86" s="1166">
        <v>4.4117647058823532E-2</v>
      </c>
      <c r="E86" s="348">
        <v>0</v>
      </c>
      <c r="F86" s="348">
        <v>0</v>
      </c>
      <c r="G86" s="348">
        <v>3.6363636363636362E-2</v>
      </c>
      <c r="H86" s="348">
        <v>0</v>
      </c>
      <c r="I86" s="756" t="s">
        <v>882</v>
      </c>
      <c r="J86" s="92">
        <v>189</v>
      </c>
      <c r="K86" s="90"/>
      <c r="L86" s="39" t="s">
        <v>792</v>
      </c>
      <c r="M86" s="39" t="s">
        <v>792</v>
      </c>
      <c r="N86" s="1164">
        <v>4.4117647058823532E-2</v>
      </c>
      <c r="O86" t="s">
        <v>688</v>
      </c>
    </row>
    <row r="87" spans="1:15" ht="15.75">
      <c r="A87" s="60" t="s">
        <v>306</v>
      </c>
      <c r="B87" s="59" t="s">
        <v>711</v>
      </c>
      <c r="C87" s="349" t="s">
        <v>1174</v>
      </c>
      <c r="D87" s="349" t="s">
        <v>1174</v>
      </c>
      <c r="E87" s="349" t="s">
        <v>1174</v>
      </c>
      <c r="F87" s="349" t="s">
        <v>1174</v>
      </c>
      <c r="G87" s="349" t="s">
        <v>1174</v>
      </c>
      <c r="H87" s="349" t="s">
        <v>1174</v>
      </c>
      <c r="I87" s="756" t="s">
        <v>1180</v>
      </c>
      <c r="J87" s="92">
        <v>114</v>
      </c>
      <c r="K87" s="90"/>
      <c r="L87" s="39" t="s">
        <v>792</v>
      </c>
      <c r="M87" s="39" t="s">
        <v>792</v>
      </c>
      <c r="N87" s="1164" t="s">
        <v>1060</v>
      </c>
      <c r="O87" t="s">
        <v>711</v>
      </c>
    </row>
    <row r="88" spans="1:15" ht="15.75">
      <c r="A88" s="60" t="s">
        <v>468</v>
      </c>
      <c r="B88" s="59" t="s">
        <v>542</v>
      </c>
      <c r="C88" s="349" t="s">
        <v>1174</v>
      </c>
      <c r="D88" s="349" t="s">
        <v>1174</v>
      </c>
      <c r="E88" s="349" t="s">
        <v>1174</v>
      </c>
      <c r="F88" s="349" t="s">
        <v>1174</v>
      </c>
      <c r="G88" s="349" t="s">
        <v>1174</v>
      </c>
      <c r="H88" s="760" t="s">
        <v>1174</v>
      </c>
      <c r="I88" s="756" t="s">
        <v>1180</v>
      </c>
      <c r="J88" s="92">
        <v>114</v>
      </c>
      <c r="K88" s="90"/>
      <c r="L88" s="39" t="s">
        <v>792</v>
      </c>
      <c r="M88" s="39" t="s">
        <v>792</v>
      </c>
      <c r="N88" s="1164" t="s">
        <v>1060</v>
      </c>
      <c r="O88" t="s">
        <v>542</v>
      </c>
    </row>
    <row r="89" spans="1:15" ht="15.75">
      <c r="A89" s="51" t="s">
        <v>22</v>
      </c>
      <c r="B89" s="52" t="s">
        <v>877</v>
      </c>
      <c r="C89" s="761">
        <v>0</v>
      </c>
      <c r="D89" s="1166">
        <v>0</v>
      </c>
      <c r="E89" s="348">
        <v>0</v>
      </c>
      <c r="F89" s="348">
        <v>0.16666666666666666</v>
      </c>
      <c r="G89" s="348">
        <v>0</v>
      </c>
      <c r="H89" s="760">
        <v>0</v>
      </c>
      <c r="I89" s="756" t="s">
        <v>1179</v>
      </c>
      <c r="J89" s="92">
        <v>114</v>
      </c>
      <c r="K89" s="90"/>
      <c r="L89" s="39" t="s">
        <v>792</v>
      </c>
      <c r="M89" s="39" t="s">
        <v>792</v>
      </c>
      <c r="N89" s="1164">
        <v>0</v>
      </c>
      <c r="O89" t="s">
        <v>730</v>
      </c>
    </row>
    <row r="90" spans="1:15" ht="15.75">
      <c r="A90" s="51" t="s">
        <v>1148</v>
      </c>
      <c r="B90" s="52" t="s">
        <v>904</v>
      </c>
      <c r="C90" s="761">
        <v>6.1224489795918366E-2</v>
      </c>
      <c r="D90" s="1166">
        <v>0.15</v>
      </c>
      <c r="E90" s="348">
        <v>6.5217391304347824E-2</v>
      </c>
      <c r="F90" s="348">
        <v>4.7619047619047616E-2</v>
      </c>
      <c r="G90" s="348">
        <v>2.2222222222222223E-2</v>
      </c>
      <c r="H90" s="759">
        <v>6.25E-2</v>
      </c>
      <c r="I90" s="756" t="s">
        <v>882</v>
      </c>
      <c r="J90" s="92">
        <v>114</v>
      </c>
      <c r="K90" s="90"/>
      <c r="L90" s="39" t="s">
        <v>878</v>
      </c>
      <c r="M90" s="39" t="s">
        <v>878</v>
      </c>
      <c r="N90" s="1164">
        <v>0.15</v>
      </c>
      <c r="O90" t="s">
        <v>556</v>
      </c>
    </row>
    <row r="91" spans="1:15" ht="15.75">
      <c r="A91" s="51" t="s">
        <v>335</v>
      </c>
      <c r="B91" s="52" t="s">
        <v>928</v>
      </c>
      <c r="C91" s="761">
        <v>1.9607843137254902E-2</v>
      </c>
      <c r="D91" s="1166">
        <v>1.4084507042253521E-2</v>
      </c>
      <c r="E91" s="348">
        <v>3.2786885245901641E-2</v>
      </c>
      <c r="F91" s="348">
        <v>1.7857142857142856E-2</v>
      </c>
      <c r="G91" s="348">
        <v>1.8518518518518517E-2</v>
      </c>
      <c r="H91" s="759">
        <v>4.8387096774193547E-2</v>
      </c>
      <c r="I91" s="756" t="s">
        <v>882</v>
      </c>
      <c r="J91" s="92">
        <v>114</v>
      </c>
      <c r="K91" s="90"/>
      <c r="L91" s="39" t="s">
        <v>792</v>
      </c>
      <c r="M91" s="39" t="s">
        <v>792</v>
      </c>
      <c r="N91" s="1164">
        <v>1.4084507042253521E-2</v>
      </c>
      <c r="O91" t="s">
        <v>706</v>
      </c>
    </row>
    <row r="92" spans="1:15" ht="15.75">
      <c r="A92" s="54" t="s">
        <v>486</v>
      </c>
      <c r="B92" s="55" t="s">
        <v>843</v>
      </c>
      <c r="C92" s="761">
        <v>6.0528010302640052E-2</v>
      </c>
      <c r="D92" s="1166">
        <v>5.13679508654383E-2</v>
      </c>
      <c r="E92" s="348">
        <v>0.11509817197020988</v>
      </c>
      <c r="F92" s="348">
        <v>5.8823529411764705E-2</v>
      </c>
      <c r="G92" s="348">
        <v>7.8296703296703296E-2</v>
      </c>
      <c r="H92" s="759">
        <v>9.7126436781609191E-2</v>
      </c>
      <c r="I92" s="756" t="s">
        <v>1182</v>
      </c>
      <c r="J92" s="92">
        <v>121</v>
      </c>
      <c r="K92" s="90"/>
      <c r="L92" s="39" t="s">
        <v>878</v>
      </c>
      <c r="M92" s="39" t="s">
        <v>792</v>
      </c>
      <c r="N92" s="1164">
        <v>5.13679508654383E-2</v>
      </c>
      <c r="O92" t="s">
        <v>750</v>
      </c>
    </row>
    <row r="93" spans="1:15" ht="15.75">
      <c r="A93" s="51" t="s">
        <v>456</v>
      </c>
      <c r="B93" s="52" t="s">
        <v>947</v>
      </c>
      <c r="C93" s="761">
        <v>6.1249999999999999E-2</v>
      </c>
      <c r="D93" s="1166">
        <v>6.7836257309941514E-2</v>
      </c>
      <c r="E93" s="348">
        <v>4.9180327868852458E-2</v>
      </c>
      <c r="F93" s="348">
        <v>3.9893617021276593E-3</v>
      </c>
      <c r="G93" s="348">
        <v>0</v>
      </c>
      <c r="H93" s="759">
        <v>5.0554870530209621E-2</v>
      </c>
      <c r="I93" s="756" t="s">
        <v>1182</v>
      </c>
      <c r="J93" s="92">
        <v>121</v>
      </c>
      <c r="K93" s="90"/>
      <c r="L93" s="39" t="s">
        <v>792</v>
      </c>
      <c r="M93" s="39" t="s">
        <v>878</v>
      </c>
      <c r="N93" s="1164">
        <v>6.7836257309941514E-2</v>
      </c>
      <c r="O93" t="s">
        <v>592</v>
      </c>
    </row>
    <row r="94" spans="1:15" ht="15.75">
      <c r="A94" s="51" t="s">
        <v>355</v>
      </c>
      <c r="B94" s="52" t="s">
        <v>852</v>
      </c>
      <c r="C94" s="761">
        <v>5.1948051948051951E-2</v>
      </c>
      <c r="D94" s="1166">
        <v>8.6956521739130432E-2</v>
      </c>
      <c r="E94" s="348">
        <v>5.1094890510948905E-2</v>
      </c>
      <c r="F94" s="348">
        <v>3.7313432835820892E-2</v>
      </c>
      <c r="G94" s="348">
        <v>6.1643835616438353E-2</v>
      </c>
      <c r="H94" s="759">
        <v>7.0422535211267609E-2</v>
      </c>
      <c r="I94" s="756" t="s">
        <v>1181</v>
      </c>
      <c r="J94" s="92">
        <v>121</v>
      </c>
      <c r="K94" s="90"/>
      <c r="L94" s="39" t="s">
        <v>878</v>
      </c>
      <c r="M94" s="39" t="s">
        <v>878</v>
      </c>
      <c r="N94" s="1164">
        <v>8.6956521739130432E-2</v>
      </c>
      <c r="O94" t="s">
        <v>588</v>
      </c>
    </row>
    <row r="95" spans="1:15" ht="15.75">
      <c r="A95" s="51" t="s">
        <v>1172</v>
      </c>
      <c r="B95" s="52" t="s">
        <v>875</v>
      </c>
      <c r="C95" s="761">
        <v>2.4390243902439025E-2</v>
      </c>
      <c r="D95" s="1166">
        <v>3.0303030303030304E-2</v>
      </c>
      <c r="E95" s="348">
        <v>2.7522935779816515E-2</v>
      </c>
      <c r="F95" s="348">
        <v>1.7391304347826087E-2</v>
      </c>
      <c r="G95" s="348">
        <v>3.3333333333333333E-2</v>
      </c>
      <c r="H95" s="759">
        <v>3.787878787878788E-2</v>
      </c>
      <c r="I95" s="756" t="s">
        <v>1181</v>
      </c>
      <c r="J95" s="92">
        <v>121</v>
      </c>
      <c r="K95" s="90"/>
      <c r="L95" s="39" t="s">
        <v>792</v>
      </c>
      <c r="M95" s="39" t="s">
        <v>792</v>
      </c>
      <c r="N95" s="1164">
        <v>3.0303030303030304E-2</v>
      </c>
      <c r="O95" t="s">
        <v>651</v>
      </c>
    </row>
    <row r="96" spans="1:15" ht="15.75">
      <c r="A96" s="51" t="s">
        <v>284</v>
      </c>
      <c r="B96" s="52" t="s">
        <v>762</v>
      </c>
      <c r="C96" s="761">
        <v>6.7466266866566718E-2</v>
      </c>
      <c r="D96" s="1166">
        <v>8.7499999999999994E-2</v>
      </c>
      <c r="E96" s="348">
        <v>3.8897893030794169E-2</v>
      </c>
      <c r="F96" s="348">
        <v>4.1594454072790298E-2</v>
      </c>
      <c r="G96" s="348">
        <v>5.7565789473684209E-2</v>
      </c>
      <c r="H96" s="759">
        <v>8.9080459770114945E-2</v>
      </c>
      <c r="I96" s="756" t="s">
        <v>1182</v>
      </c>
      <c r="J96" s="92">
        <v>121</v>
      </c>
      <c r="K96" s="90"/>
      <c r="L96" s="39" t="s">
        <v>878</v>
      </c>
      <c r="M96" s="39" t="s">
        <v>878</v>
      </c>
      <c r="N96" s="1164">
        <v>8.7499999999999994E-2</v>
      </c>
      <c r="O96" t="s">
        <v>611</v>
      </c>
    </row>
    <row r="97" spans="1:15" ht="15.75">
      <c r="A97" s="51" t="s">
        <v>440</v>
      </c>
      <c r="B97" s="52" t="s">
        <v>856</v>
      </c>
      <c r="C97" s="761">
        <v>0</v>
      </c>
      <c r="D97" s="1166">
        <v>0.02</v>
      </c>
      <c r="E97" s="348">
        <v>5.128205128205128E-2</v>
      </c>
      <c r="F97" s="348">
        <v>0</v>
      </c>
      <c r="G97" s="348">
        <v>2.1739130434782608E-2</v>
      </c>
      <c r="H97" s="759">
        <v>4.1666666666666664E-2</v>
      </c>
      <c r="I97" s="756" t="s">
        <v>882</v>
      </c>
      <c r="J97" s="92">
        <v>121</v>
      </c>
      <c r="K97" s="90"/>
      <c r="L97" s="39" t="s">
        <v>792</v>
      </c>
      <c r="M97" s="39" t="s">
        <v>792</v>
      </c>
      <c r="N97" s="1164">
        <v>0.02</v>
      </c>
      <c r="O97" t="s">
        <v>714</v>
      </c>
    </row>
    <row r="98" spans="1:15" ht="15.75">
      <c r="A98" s="51" t="s">
        <v>321</v>
      </c>
      <c r="B98" s="52" t="s">
        <v>871</v>
      </c>
      <c r="C98" s="761">
        <v>4.781704781704782E-2</v>
      </c>
      <c r="D98" s="1166">
        <v>6.1913696060037521E-2</v>
      </c>
      <c r="E98" s="348">
        <v>7.7306733167082295E-2</v>
      </c>
      <c r="F98" s="348">
        <v>5.6680161943319839E-2</v>
      </c>
      <c r="G98" s="348">
        <v>6.8410462776659964E-2</v>
      </c>
      <c r="H98" s="759">
        <v>7.4509803921568626E-2</v>
      </c>
      <c r="I98" s="756" t="s">
        <v>1182</v>
      </c>
      <c r="J98" s="92">
        <v>121</v>
      </c>
      <c r="K98" s="90"/>
      <c r="L98" s="39" t="s">
        <v>878</v>
      </c>
      <c r="M98" s="39" t="s">
        <v>878</v>
      </c>
      <c r="N98" s="1164">
        <v>6.1913696060037521E-2</v>
      </c>
      <c r="O98" t="s">
        <v>737</v>
      </c>
    </row>
    <row r="99" spans="1:15" ht="15.75">
      <c r="A99" s="51" t="s">
        <v>32</v>
      </c>
      <c r="B99" s="52" t="s">
        <v>1106</v>
      </c>
      <c r="C99" s="761">
        <v>0</v>
      </c>
      <c r="D99" s="1166">
        <v>0</v>
      </c>
      <c r="E99" s="348">
        <v>0.33333333333333331</v>
      </c>
      <c r="F99" s="348">
        <v>0</v>
      </c>
      <c r="G99" s="348">
        <v>0</v>
      </c>
      <c r="H99" s="759">
        <v>0</v>
      </c>
      <c r="I99" s="756" t="s">
        <v>1179</v>
      </c>
      <c r="J99" s="92">
        <v>121</v>
      </c>
      <c r="K99" s="90"/>
      <c r="L99" s="39" t="s">
        <v>792</v>
      </c>
      <c r="M99" s="39" t="s">
        <v>792</v>
      </c>
      <c r="N99" s="1164">
        <v>0</v>
      </c>
      <c r="O99" t="s">
        <v>759</v>
      </c>
    </row>
    <row r="100" spans="1:15" ht="15.75">
      <c r="A100" s="51" t="s">
        <v>140</v>
      </c>
      <c r="B100" s="52" t="s">
        <v>888</v>
      </c>
      <c r="C100" s="761">
        <v>0</v>
      </c>
      <c r="D100" s="1166">
        <v>1.2259194395796848E-2</v>
      </c>
      <c r="E100" s="348">
        <v>1.0452961672473868E-2</v>
      </c>
      <c r="F100" s="348">
        <v>1.0638297872340425E-2</v>
      </c>
      <c r="G100" s="348">
        <v>7.326007326007326E-3</v>
      </c>
      <c r="H100" s="759">
        <v>3.3807829181494664E-2</v>
      </c>
      <c r="I100" s="756" t="s">
        <v>1182</v>
      </c>
      <c r="J100" s="92">
        <v>121</v>
      </c>
      <c r="K100" s="90"/>
      <c r="L100" s="39" t="s">
        <v>792</v>
      </c>
      <c r="M100" s="39" t="s">
        <v>792</v>
      </c>
      <c r="N100" s="1164">
        <v>1.2259194395796848E-2</v>
      </c>
      <c r="O100" t="s">
        <v>532</v>
      </c>
    </row>
    <row r="101" spans="1:15" ht="15.75">
      <c r="A101" s="51" t="s">
        <v>503</v>
      </c>
      <c r="B101" s="52" t="s">
        <v>938</v>
      </c>
      <c r="C101" s="761">
        <v>7.575757575757576E-2</v>
      </c>
      <c r="D101" s="1166">
        <v>0.1044776119402985</v>
      </c>
      <c r="E101" s="348">
        <v>3.3898305084745763E-2</v>
      </c>
      <c r="F101" s="348">
        <v>0.14925373134328357</v>
      </c>
      <c r="G101" s="348">
        <v>9.5890410958904104E-2</v>
      </c>
      <c r="H101" s="759">
        <v>0.12162162162162163</v>
      </c>
      <c r="I101" s="756" t="s">
        <v>1181</v>
      </c>
      <c r="J101" s="92">
        <v>121</v>
      </c>
      <c r="K101" s="90"/>
      <c r="L101" s="39" t="s">
        <v>878</v>
      </c>
      <c r="M101" s="39" t="s">
        <v>878</v>
      </c>
      <c r="N101" s="1164">
        <v>0.1044776119402985</v>
      </c>
      <c r="O101" t="s">
        <v>788</v>
      </c>
    </row>
    <row r="102" spans="1:15" ht="15.75">
      <c r="A102" s="51" t="s">
        <v>333</v>
      </c>
      <c r="B102" s="52" t="s">
        <v>1005</v>
      </c>
      <c r="C102" s="761">
        <v>1.1494252873563218E-2</v>
      </c>
      <c r="D102" s="1166">
        <v>5.6179775280898875E-2</v>
      </c>
      <c r="E102" s="348">
        <v>4.716981132075472E-2</v>
      </c>
      <c r="F102" s="348">
        <v>4.0816326530612242E-2</v>
      </c>
      <c r="G102" s="348">
        <v>3.7974683544303799E-2</v>
      </c>
      <c r="H102" s="759">
        <v>1.1627906976744186E-2</v>
      </c>
      <c r="I102" s="756" t="s">
        <v>1181</v>
      </c>
      <c r="J102" s="92">
        <v>121</v>
      </c>
      <c r="K102" s="90"/>
      <c r="L102" s="39" t="s">
        <v>792</v>
      </c>
      <c r="M102" s="39" t="s">
        <v>792</v>
      </c>
      <c r="N102" s="1164">
        <v>5.6179775280898875E-2</v>
      </c>
      <c r="O102" t="s">
        <v>743</v>
      </c>
    </row>
    <row r="103" spans="1:15" ht="15.75">
      <c r="A103" s="51" t="s">
        <v>413</v>
      </c>
      <c r="B103" s="52" t="s">
        <v>869</v>
      </c>
      <c r="C103" s="761">
        <v>8.2687338501291993E-2</v>
      </c>
      <c r="D103" s="1166">
        <v>8.0610021786492375E-2</v>
      </c>
      <c r="E103" s="348">
        <v>8.4905660377358486E-2</v>
      </c>
      <c r="F103" s="348">
        <v>6.8702290076335881E-2</v>
      </c>
      <c r="G103" s="348">
        <v>5.3140096618357488E-2</v>
      </c>
      <c r="H103" s="759">
        <v>8.8578088578088576E-2</v>
      </c>
      <c r="I103" s="756" t="s">
        <v>1182</v>
      </c>
      <c r="J103" s="92">
        <v>121</v>
      </c>
      <c r="K103" s="90"/>
      <c r="L103" s="39" t="s">
        <v>878</v>
      </c>
      <c r="M103" s="39" t="s">
        <v>878</v>
      </c>
      <c r="N103" s="1164">
        <v>8.0610021786492375E-2</v>
      </c>
      <c r="O103" t="s">
        <v>529</v>
      </c>
    </row>
    <row r="104" spans="1:15" ht="15.75">
      <c r="A104" s="51" t="s">
        <v>198</v>
      </c>
      <c r="B104" s="52" t="s">
        <v>916</v>
      </c>
      <c r="C104" s="761">
        <v>1.4084507042253521E-2</v>
      </c>
      <c r="D104" s="1166">
        <v>3.4334763948497854E-2</v>
      </c>
      <c r="E104" s="348">
        <v>4.9180327868852458E-2</v>
      </c>
      <c r="F104" s="348">
        <v>7.1428571428571425E-2</v>
      </c>
      <c r="G104" s="348">
        <v>4.2553191489361701E-2</v>
      </c>
      <c r="H104" s="759">
        <v>5.3097345132743362E-2</v>
      </c>
      <c r="I104" s="756" t="s">
        <v>1181</v>
      </c>
      <c r="J104" s="92">
        <v>121</v>
      </c>
      <c r="K104" s="90"/>
      <c r="L104" s="39" t="s">
        <v>792</v>
      </c>
      <c r="M104" s="39" t="s">
        <v>792</v>
      </c>
      <c r="N104" s="1164">
        <v>3.4334763948497854E-2</v>
      </c>
      <c r="O104" t="s">
        <v>778</v>
      </c>
    </row>
    <row r="105" spans="1:15" ht="15.75">
      <c r="A105" s="51" t="s">
        <v>1051</v>
      </c>
      <c r="B105" s="52" t="s">
        <v>937</v>
      </c>
      <c r="C105" s="761">
        <v>1.948051948051948E-2</v>
      </c>
      <c r="D105" s="1166">
        <v>2.7027027027027029E-2</v>
      </c>
      <c r="E105" s="348">
        <v>1.6949152542372881E-2</v>
      </c>
      <c r="F105" s="348">
        <v>2.2556390977443608E-2</v>
      </c>
      <c r="G105" s="348">
        <v>3.5211267605633804E-2</v>
      </c>
      <c r="H105" s="759">
        <v>1.948051948051948E-2</v>
      </c>
      <c r="I105" s="756" t="s">
        <v>1181</v>
      </c>
      <c r="J105" s="92">
        <v>121</v>
      </c>
      <c r="K105" s="90"/>
      <c r="L105" s="39" t="s">
        <v>792</v>
      </c>
      <c r="M105" s="39" t="s">
        <v>792</v>
      </c>
      <c r="N105" s="1164">
        <v>2.7027027027027029E-2</v>
      </c>
      <c r="O105" t="s">
        <v>684</v>
      </c>
    </row>
    <row r="106" spans="1:15" ht="15.75">
      <c r="A106" s="51" t="s">
        <v>296</v>
      </c>
      <c r="B106" s="52" t="s">
        <v>919</v>
      </c>
      <c r="C106" s="761">
        <v>2.1621621621621623E-2</v>
      </c>
      <c r="D106" s="1166">
        <v>7.9081632653061229E-2</v>
      </c>
      <c r="E106" s="348">
        <v>1.0256410256410256E-2</v>
      </c>
      <c r="F106" s="348">
        <v>1.3404825737265416E-2</v>
      </c>
      <c r="G106" s="348">
        <v>2.0671834625322998E-2</v>
      </c>
      <c r="H106" s="759">
        <v>6.1111111111111109E-2</v>
      </c>
      <c r="I106" s="756" t="s">
        <v>1182</v>
      </c>
      <c r="J106" s="92">
        <v>121</v>
      </c>
      <c r="K106" s="90"/>
      <c r="L106" s="39" t="s">
        <v>878</v>
      </c>
      <c r="M106" s="39" t="s">
        <v>878</v>
      </c>
      <c r="N106" s="1164">
        <v>7.9081632653061229E-2</v>
      </c>
      <c r="O106" t="s">
        <v>617</v>
      </c>
    </row>
    <row r="107" spans="1:15" ht="15.75">
      <c r="A107" s="51" t="s">
        <v>500</v>
      </c>
      <c r="B107" s="52" t="s">
        <v>899</v>
      </c>
      <c r="C107" s="761">
        <v>5.5749128919860627E-2</v>
      </c>
      <c r="D107" s="1166">
        <v>4.779411764705882E-2</v>
      </c>
      <c r="E107" s="348">
        <v>3.4591194968553458E-2</v>
      </c>
      <c r="F107" s="348">
        <v>0.03</v>
      </c>
      <c r="G107" s="348">
        <v>3.8834951456310676E-2</v>
      </c>
      <c r="H107" s="759">
        <v>5.185185185185185E-2</v>
      </c>
      <c r="I107" s="756" t="s">
        <v>1181</v>
      </c>
      <c r="J107" s="92">
        <v>121</v>
      </c>
      <c r="K107" s="90"/>
      <c r="L107" s="39" t="s">
        <v>792</v>
      </c>
      <c r="M107" s="39" t="s">
        <v>792</v>
      </c>
      <c r="N107" s="1164">
        <v>4.779411764705882E-2</v>
      </c>
      <c r="O107" t="s">
        <v>757</v>
      </c>
    </row>
    <row r="108" spans="1:15" ht="15.75">
      <c r="A108" s="51" t="s">
        <v>73</v>
      </c>
      <c r="B108" s="52" t="s">
        <v>903</v>
      </c>
      <c r="C108" s="761">
        <v>3.0373831775700934E-2</v>
      </c>
      <c r="D108" s="1166">
        <v>3.1542056074766352E-2</v>
      </c>
      <c r="E108" s="348">
        <v>4.5081967213114756E-2</v>
      </c>
      <c r="F108" s="348">
        <v>2.7777777777777776E-2</v>
      </c>
      <c r="G108" s="348">
        <v>3.1210986267166042E-2</v>
      </c>
      <c r="H108" s="759">
        <v>2.3121387283236993E-2</v>
      </c>
      <c r="I108" s="756" t="s">
        <v>1182</v>
      </c>
      <c r="J108" s="92">
        <v>121</v>
      </c>
      <c r="K108" s="90"/>
      <c r="L108" s="39" t="s">
        <v>792</v>
      </c>
      <c r="M108" s="39" t="s">
        <v>792</v>
      </c>
      <c r="N108" s="1164">
        <v>3.1542056074766352E-2</v>
      </c>
      <c r="O108" t="s">
        <v>632</v>
      </c>
    </row>
    <row r="109" spans="1:15" ht="15.75">
      <c r="A109" s="51" t="s">
        <v>399</v>
      </c>
      <c r="B109" s="52" t="s">
        <v>1035</v>
      </c>
      <c r="C109" s="761">
        <v>4.645161290322581E-2</v>
      </c>
      <c r="D109" s="1166">
        <v>5.7636887608069162E-2</v>
      </c>
      <c r="E109" s="348">
        <v>8.4076433121019103E-2</v>
      </c>
      <c r="F109" s="348">
        <v>7.5282308657465491E-2</v>
      </c>
      <c r="G109" s="348">
        <v>6.7938021454112041E-2</v>
      </c>
      <c r="H109" s="759">
        <v>6.5642458100558659E-2</v>
      </c>
      <c r="I109" s="756" t="s">
        <v>1182</v>
      </c>
      <c r="J109" s="92">
        <v>121</v>
      </c>
      <c r="K109" s="90"/>
      <c r="L109" s="39" t="s">
        <v>878</v>
      </c>
      <c r="M109" s="39" t="s">
        <v>878</v>
      </c>
      <c r="N109" s="1164">
        <v>5.7636887608069162E-2</v>
      </c>
      <c r="O109" t="s">
        <v>623</v>
      </c>
    </row>
    <row r="110" spans="1:15" ht="15.75">
      <c r="A110" s="51" t="s">
        <v>274</v>
      </c>
      <c r="B110" s="52" t="s">
        <v>907</v>
      </c>
      <c r="C110" s="761">
        <v>2.3383768913342505E-2</v>
      </c>
      <c r="D110" s="1166">
        <v>2.976190476190476E-2</v>
      </c>
      <c r="E110" s="348">
        <v>2.2130013831258646E-2</v>
      </c>
      <c r="F110" s="348">
        <v>2.5899280575539568E-2</v>
      </c>
      <c r="G110" s="348">
        <v>0.02</v>
      </c>
      <c r="H110" s="759">
        <v>2.6587887740029542E-2</v>
      </c>
      <c r="I110" s="756" t="s">
        <v>1182</v>
      </c>
      <c r="J110" s="92">
        <v>121</v>
      </c>
      <c r="K110" s="90"/>
      <c r="L110" s="39" t="s">
        <v>792</v>
      </c>
      <c r="M110" s="39" t="s">
        <v>792</v>
      </c>
      <c r="N110" s="1164">
        <v>2.976190476190476E-2</v>
      </c>
      <c r="O110" t="s">
        <v>679</v>
      </c>
    </row>
    <row r="111" spans="1:15" ht="15.75">
      <c r="A111" s="51" t="s">
        <v>462</v>
      </c>
      <c r="B111" s="52" t="s">
        <v>960</v>
      </c>
      <c r="C111" s="761">
        <v>9.03954802259887E-2</v>
      </c>
      <c r="D111" s="1166">
        <v>0.11363636363636363</v>
      </c>
      <c r="E111" s="348">
        <v>5.3475935828877004E-2</v>
      </c>
      <c r="F111" s="348">
        <v>4.2424242424242427E-2</v>
      </c>
      <c r="G111" s="348">
        <v>5.8510638297872342E-2</v>
      </c>
      <c r="H111" s="759">
        <v>7.9545454545454544E-2</v>
      </c>
      <c r="I111" s="756" t="s">
        <v>1181</v>
      </c>
      <c r="J111" s="92">
        <v>114</v>
      </c>
      <c r="K111" s="90"/>
      <c r="L111" s="39" t="s">
        <v>878</v>
      </c>
      <c r="M111" s="39" t="s">
        <v>878</v>
      </c>
      <c r="N111" s="1164">
        <v>0.11363636363636363</v>
      </c>
      <c r="O111" t="s">
        <v>539</v>
      </c>
    </row>
    <row r="112" spans="1:15" ht="15.75">
      <c r="A112" s="51" t="s">
        <v>415</v>
      </c>
      <c r="B112" s="52" t="s">
        <v>944</v>
      </c>
      <c r="C112" s="761">
        <v>4.1666666666666664E-2</v>
      </c>
      <c r="D112" s="1166">
        <v>8.6206896551724137E-3</v>
      </c>
      <c r="E112" s="348">
        <v>1.2738853503184714E-2</v>
      </c>
      <c r="F112" s="348">
        <v>1.3513513513513514E-2</v>
      </c>
      <c r="G112" s="348">
        <v>2.1897810218978103E-2</v>
      </c>
      <c r="H112" s="759">
        <v>8.1967213114754103E-3</v>
      </c>
      <c r="I112" s="756" t="s">
        <v>1181</v>
      </c>
      <c r="J112" s="94">
        <v>121</v>
      </c>
      <c r="K112" s="90"/>
      <c r="L112" s="39" t="s">
        <v>792</v>
      </c>
      <c r="M112" s="39" t="s">
        <v>792</v>
      </c>
      <c r="N112" s="1164">
        <v>8.6206896551724137E-3</v>
      </c>
      <c r="O112" t="s">
        <v>530</v>
      </c>
    </row>
    <row r="113" spans="1:15" ht="15.75">
      <c r="A113" s="51" t="s">
        <v>4</v>
      </c>
      <c r="B113" s="52" t="s">
        <v>932</v>
      </c>
      <c r="C113" s="761">
        <v>3.4313725490196081E-2</v>
      </c>
      <c r="D113" s="1166">
        <v>2.1097046413502109E-2</v>
      </c>
      <c r="E113" s="348">
        <v>3.1390134529147982E-2</v>
      </c>
      <c r="F113" s="348">
        <v>6.4516129032258063E-2</v>
      </c>
      <c r="G113" s="348">
        <v>1.9900497512437811E-2</v>
      </c>
      <c r="H113" s="759">
        <v>2.4509803921568627E-2</v>
      </c>
      <c r="I113" s="756" t="s">
        <v>1181</v>
      </c>
      <c r="J113" s="92">
        <v>114</v>
      </c>
      <c r="K113" s="90"/>
      <c r="L113" s="39" t="s">
        <v>792</v>
      </c>
      <c r="M113" s="39" t="s">
        <v>792</v>
      </c>
      <c r="N113" s="1164">
        <v>2.1097046413502109E-2</v>
      </c>
      <c r="O113" t="s">
        <v>674</v>
      </c>
    </row>
    <row r="114" spans="1:15" ht="15.75">
      <c r="A114" s="51" t="s">
        <v>225</v>
      </c>
      <c r="B114" s="52" t="s">
        <v>895</v>
      </c>
      <c r="C114" s="761">
        <v>2.1834061135371178E-2</v>
      </c>
      <c r="D114" s="1166">
        <v>1.8561484918793503E-2</v>
      </c>
      <c r="E114" s="348">
        <v>1.6042780748663103E-2</v>
      </c>
      <c r="F114" s="348">
        <v>7.832898172323759E-3</v>
      </c>
      <c r="G114" s="348">
        <v>1.0706638115631691E-2</v>
      </c>
      <c r="H114" s="759">
        <v>2.6785714285714284E-2</v>
      </c>
      <c r="I114" s="756" t="s">
        <v>1182</v>
      </c>
      <c r="J114" s="92">
        <v>114</v>
      </c>
      <c r="K114" s="90"/>
      <c r="L114" s="39" t="s">
        <v>792</v>
      </c>
      <c r="M114" s="39" t="s">
        <v>792</v>
      </c>
      <c r="N114" s="1164">
        <v>1.8561484918793503E-2</v>
      </c>
      <c r="O114" t="s">
        <v>550</v>
      </c>
    </row>
    <row r="115" spans="1:15" ht="15.75">
      <c r="A115" s="51" t="s">
        <v>504</v>
      </c>
      <c r="B115" s="52" t="s">
        <v>891</v>
      </c>
      <c r="C115" s="761">
        <v>4.7091412742382273E-2</v>
      </c>
      <c r="D115" s="1166">
        <v>4.8022598870056499E-2</v>
      </c>
      <c r="E115" s="348">
        <v>5.7142857142857141E-2</v>
      </c>
      <c r="F115" s="348">
        <v>2.5495750708215296E-2</v>
      </c>
      <c r="G115" s="348">
        <v>7.2423398328690811E-2</v>
      </c>
      <c r="H115" s="348">
        <v>6.3360881542699726E-2</v>
      </c>
      <c r="I115" s="756" t="s">
        <v>1182</v>
      </c>
      <c r="J115" s="92">
        <v>114</v>
      </c>
      <c r="K115" s="90"/>
      <c r="L115" s="39" t="s">
        <v>878</v>
      </c>
      <c r="M115" s="39" t="s">
        <v>792</v>
      </c>
      <c r="N115" s="1164">
        <v>4.8022598870056499E-2</v>
      </c>
      <c r="O115" t="s">
        <v>687</v>
      </c>
    </row>
    <row r="116" spans="1:15" ht="15.75">
      <c r="A116" s="60" t="s">
        <v>346</v>
      </c>
      <c r="B116" s="59" t="s">
        <v>573</v>
      </c>
      <c r="C116" s="349" t="s">
        <v>1174</v>
      </c>
      <c r="D116" s="349" t="s">
        <v>1174</v>
      </c>
      <c r="E116" s="349" t="s">
        <v>1174</v>
      </c>
      <c r="F116" s="349" t="s">
        <v>1174</v>
      </c>
      <c r="G116" s="349" t="s">
        <v>1174</v>
      </c>
      <c r="H116" s="760" t="s">
        <v>1174</v>
      </c>
      <c r="I116" s="756" t="s">
        <v>1180</v>
      </c>
      <c r="J116" s="94">
        <v>105</v>
      </c>
      <c r="K116" s="90"/>
      <c r="L116" s="39" t="s">
        <v>792</v>
      </c>
      <c r="M116" s="39" t="s">
        <v>792</v>
      </c>
    </row>
    <row r="117" spans="1:15" ht="15.75">
      <c r="A117" s="51" t="s">
        <v>179</v>
      </c>
      <c r="B117" s="52" t="s">
        <v>1103</v>
      </c>
      <c r="C117" s="761">
        <v>0</v>
      </c>
      <c r="D117" s="1166">
        <v>0</v>
      </c>
      <c r="E117" s="348">
        <v>0</v>
      </c>
      <c r="F117" s="348">
        <v>0</v>
      </c>
      <c r="G117" s="348" t="s">
        <v>1060</v>
      </c>
      <c r="H117" s="760">
        <v>0</v>
      </c>
      <c r="I117" s="756" t="s">
        <v>1179</v>
      </c>
      <c r="J117" s="92">
        <v>105</v>
      </c>
      <c r="K117" s="90"/>
      <c r="L117" s="39" t="s">
        <v>792</v>
      </c>
      <c r="M117" s="39" t="s">
        <v>792</v>
      </c>
      <c r="N117" s="1164">
        <v>0</v>
      </c>
      <c r="O117" t="s">
        <v>581</v>
      </c>
    </row>
    <row r="118" spans="1:15" ht="15.75">
      <c r="A118" s="51" t="s">
        <v>204</v>
      </c>
      <c r="B118" s="52" t="s">
        <v>1067</v>
      </c>
      <c r="C118" s="761">
        <v>0</v>
      </c>
      <c r="D118" s="1166">
        <v>0</v>
      </c>
      <c r="E118" s="348">
        <v>0</v>
      </c>
      <c r="F118" s="348">
        <v>0</v>
      </c>
      <c r="G118" s="348">
        <v>0</v>
      </c>
      <c r="H118" s="759">
        <v>0</v>
      </c>
      <c r="I118" s="756" t="s">
        <v>1179</v>
      </c>
      <c r="J118" s="92">
        <v>105</v>
      </c>
      <c r="K118" s="90"/>
      <c r="L118" s="39" t="s">
        <v>792</v>
      </c>
      <c r="M118" s="39" t="s">
        <v>792</v>
      </c>
      <c r="N118" s="1164">
        <v>0</v>
      </c>
      <c r="O118" t="s">
        <v>781</v>
      </c>
    </row>
    <row r="119" spans="1:15" ht="15.75">
      <c r="A119" s="51" t="s">
        <v>185</v>
      </c>
      <c r="B119" s="52" t="s">
        <v>949</v>
      </c>
      <c r="C119" s="761">
        <v>4.8543689320388349E-2</v>
      </c>
      <c r="D119" s="1166">
        <v>0.11224489795918367</v>
      </c>
      <c r="E119" s="348">
        <v>0.12658227848101267</v>
      </c>
      <c r="F119" s="348">
        <v>8.4507042253521125E-2</v>
      </c>
      <c r="G119" s="348">
        <v>6.5934065934065936E-2</v>
      </c>
      <c r="H119" s="759">
        <v>6.4516129032258063E-2</v>
      </c>
      <c r="I119" s="756" t="s">
        <v>1181</v>
      </c>
      <c r="J119" s="92">
        <v>105</v>
      </c>
      <c r="K119" s="90"/>
      <c r="L119" s="39" t="s">
        <v>878</v>
      </c>
      <c r="M119" s="39" t="s">
        <v>878</v>
      </c>
      <c r="N119" s="1164">
        <v>0.11224489795918367</v>
      </c>
      <c r="O119" t="s">
        <v>584</v>
      </c>
    </row>
    <row r="120" spans="1:15" ht="15.75">
      <c r="A120" s="51" t="s">
        <v>421</v>
      </c>
      <c r="B120" s="52" t="s">
        <v>1044</v>
      </c>
      <c r="C120" s="761">
        <v>0</v>
      </c>
      <c r="D120" s="1166">
        <v>5.2631578947368418E-2</v>
      </c>
      <c r="E120" s="348">
        <v>5.5555555555555552E-2</v>
      </c>
      <c r="F120" s="348">
        <v>0.125</v>
      </c>
      <c r="G120" s="348">
        <v>0.11764705882352941</v>
      </c>
      <c r="H120" s="759">
        <v>0.19047619047619047</v>
      </c>
      <c r="I120" s="756" t="s">
        <v>882</v>
      </c>
      <c r="J120" s="92">
        <v>105</v>
      </c>
      <c r="K120" s="90"/>
      <c r="L120" s="39" t="s">
        <v>878</v>
      </c>
      <c r="M120" s="39" t="s">
        <v>792</v>
      </c>
      <c r="N120" s="1164">
        <v>5.2631578947368418E-2</v>
      </c>
      <c r="O120" t="s">
        <v>626</v>
      </c>
    </row>
    <row r="121" spans="1:15" ht="15.75">
      <c r="A121" s="51" t="s">
        <v>1152</v>
      </c>
      <c r="B121" s="52" t="s">
        <v>1097</v>
      </c>
      <c r="C121" s="761">
        <v>0</v>
      </c>
      <c r="D121" s="1166">
        <v>0.14285714285714285</v>
      </c>
      <c r="E121" s="348">
        <v>3.7037037037037035E-2</v>
      </c>
      <c r="F121" s="348">
        <v>6.6666666666666666E-2</v>
      </c>
      <c r="G121" s="348">
        <v>0.1</v>
      </c>
      <c r="H121" s="759">
        <v>0</v>
      </c>
      <c r="I121" s="756" t="s">
        <v>882</v>
      </c>
      <c r="J121" s="92">
        <v>105</v>
      </c>
      <c r="K121" s="90"/>
      <c r="L121" s="39" t="s">
        <v>792</v>
      </c>
      <c r="M121" s="39" t="s">
        <v>878</v>
      </c>
      <c r="N121" s="1164">
        <v>0.14285714285714285</v>
      </c>
      <c r="O121" t="s">
        <v>558</v>
      </c>
    </row>
    <row r="122" spans="1:15" ht="15.75">
      <c r="A122" s="51" t="s">
        <v>120</v>
      </c>
      <c r="B122" s="52" t="s">
        <v>989</v>
      </c>
      <c r="C122" s="761">
        <v>0</v>
      </c>
      <c r="D122" s="1166">
        <v>0</v>
      </c>
      <c r="E122" s="348">
        <v>0</v>
      </c>
      <c r="F122" s="348">
        <v>0</v>
      </c>
      <c r="G122" s="348">
        <v>0</v>
      </c>
      <c r="H122" s="759">
        <v>0</v>
      </c>
      <c r="I122" s="756" t="s">
        <v>1179</v>
      </c>
      <c r="J122" s="94">
        <v>112</v>
      </c>
      <c r="K122" s="90">
        <v>2</v>
      </c>
      <c r="L122" s="39" t="s">
        <v>792</v>
      </c>
      <c r="M122" s="39" t="s">
        <v>792</v>
      </c>
      <c r="N122" s="1164">
        <v>0</v>
      </c>
      <c r="O122" t="s">
        <v>811</v>
      </c>
    </row>
    <row r="123" spans="1:15" ht="15.75">
      <c r="A123" s="51" t="s">
        <v>148</v>
      </c>
      <c r="B123" s="52" t="s">
        <v>1061</v>
      </c>
      <c r="C123" s="761">
        <v>0</v>
      </c>
      <c r="D123" s="1166">
        <v>0</v>
      </c>
      <c r="E123" s="348">
        <v>0</v>
      </c>
      <c r="F123" s="348" t="s">
        <v>1060</v>
      </c>
      <c r="G123" s="348">
        <v>0</v>
      </c>
      <c r="H123" s="348">
        <v>0</v>
      </c>
      <c r="I123" s="756" t="s">
        <v>1179</v>
      </c>
      <c r="J123" s="92">
        <v>105</v>
      </c>
      <c r="K123" s="90"/>
      <c r="L123" s="39" t="s">
        <v>792</v>
      </c>
      <c r="M123" s="39" t="s">
        <v>792</v>
      </c>
      <c r="N123" s="1164">
        <v>0</v>
      </c>
      <c r="O123" t="s">
        <v>536</v>
      </c>
    </row>
    <row r="124" spans="1:15" ht="15.75">
      <c r="A124" s="60" t="s">
        <v>102</v>
      </c>
      <c r="B124" s="59" t="s">
        <v>549</v>
      </c>
      <c r="C124" s="349" t="s">
        <v>1174</v>
      </c>
      <c r="D124" s="349" t="s">
        <v>1174</v>
      </c>
      <c r="E124" s="349" t="s">
        <v>1174</v>
      </c>
      <c r="F124" s="349" t="s">
        <v>1174</v>
      </c>
      <c r="G124" s="349" t="s">
        <v>1174</v>
      </c>
      <c r="H124" s="760" t="s">
        <v>1174</v>
      </c>
      <c r="I124" s="756" t="s">
        <v>1180</v>
      </c>
      <c r="J124" s="92">
        <v>112</v>
      </c>
      <c r="K124" s="90">
        <v>2</v>
      </c>
      <c r="L124" s="39" t="s">
        <v>792</v>
      </c>
      <c r="M124" s="39" t="s">
        <v>792</v>
      </c>
      <c r="N124" s="1164" t="s">
        <v>1060</v>
      </c>
      <c r="O124" t="s">
        <v>549</v>
      </c>
    </row>
    <row r="125" spans="1:15" ht="15.75">
      <c r="A125" s="51" t="s">
        <v>132</v>
      </c>
      <c r="B125" s="52" t="s">
        <v>999</v>
      </c>
      <c r="C125" s="761">
        <v>0</v>
      </c>
      <c r="D125" s="1166">
        <v>0</v>
      </c>
      <c r="E125" s="348">
        <v>0</v>
      </c>
      <c r="F125" s="348">
        <v>0</v>
      </c>
      <c r="G125" s="348">
        <v>0</v>
      </c>
      <c r="H125" s="760">
        <v>0</v>
      </c>
      <c r="I125" s="756" t="s">
        <v>1179</v>
      </c>
      <c r="J125" s="92">
        <v>112</v>
      </c>
      <c r="K125" s="90">
        <v>2</v>
      </c>
      <c r="L125" s="39" t="s">
        <v>792</v>
      </c>
      <c r="M125" s="39" t="s">
        <v>792</v>
      </c>
      <c r="N125" s="1164">
        <v>0</v>
      </c>
      <c r="O125" t="s">
        <v>787</v>
      </c>
    </row>
    <row r="126" spans="1:15" ht="15.75">
      <c r="A126" s="51" t="s">
        <v>372</v>
      </c>
      <c r="B126" s="52" t="s">
        <v>1063</v>
      </c>
      <c r="C126" s="761">
        <v>0</v>
      </c>
      <c r="D126" s="1166" t="s">
        <v>1060</v>
      </c>
      <c r="E126" s="348">
        <v>0</v>
      </c>
      <c r="F126" s="348">
        <v>0</v>
      </c>
      <c r="G126" s="348">
        <v>0</v>
      </c>
      <c r="H126" s="759">
        <v>0</v>
      </c>
      <c r="I126" s="756" t="s">
        <v>1179</v>
      </c>
      <c r="J126" s="92">
        <v>112</v>
      </c>
      <c r="K126" s="90">
        <v>2</v>
      </c>
      <c r="L126" s="39" t="s">
        <v>792</v>
      </c>
      <c r="M126" s="39" t="s">
        <v>792</v>
      </c>
      <c r="N126" s="1164" t="s">
        <v>1060</v>
      </c>
      <c r="O126" t="s">
        <v>599</v>
      </c>
    </row>
    <row r="127" spans="1:15" ht="15.75">
      <c r="A127" s="51" t="s">
        <v>245</v>
      </c>
      <c r="B127" s="52" t="s">
        <v>839</v>
      </c>
      <c r="C127" s="761">
        <v>7.6923076923076927E-2</v>
      </c>
      <c r="D127" s="1166">
        <v>0</v>
      </c>
      <c r="E127" s="348">
        <v>0</v>
      </c>
      <c r="F127" s="348">
        <v>0</v>
      </c>
      <c r="G127" s="348">
        <v>0.1111111111111111</v>
      </c>
      <c r="H127" s="348">
        <v>9.0909090909090912E-2</v>
      </c>
      <c r="I127" s="756" t="s">
        <v>1179</v>
      </c>
      <c r="J127" s="92">
        <v>112</v>
      </c>
      <c r="K127" s="90">
        <v>2</v>
      </c>
      <c r="L127" s="39" t="s">
        <v>878</v>
      </c>
      <c r="M127" s="39" t="s">
        <v>792</v>
      </c>
      <c r="N127" s="1164">
        <v>0</v>
      </c>
      <c r="O127" t="s">
        <v>627</v>
      </c>
    </row>
    <row r="128" spans="1:15" ht="15.75">
      <c r="A128" s="60" t="s">
        <v>216</v>
      </c>
      <c r="B128" s="59" t="s">
        <v>745</v>
      </c>
      <c r="C128" s="349" t="s">
        <v>1174</v>
      </c>
      <c r="D128" s="349" t="s">
        <v>1174</v>
      </c>
      <c r="E128" s="349" t="s">
        <v>1174</v>
      </c>
      <c r="F128" s="349" t="s">
        <v>1174</v>
      </c>
      <c r="G128" s="349" t="s">
        <v>1174</v>
      </c>
      <c r="H128" s="760" t="s">
        <v>1174</v>
      </c>
      <c r="I128" s="756" t="s">
        <v>1180</v>
      </c>
      <c r="J128" s="92">
        <v>112</v>
      </c>
      <c r="K128" s="90">
        <v>2</v>
      </c>
      <c r="L128" s="39" t="s">
        <v>792</v>
      </c>
      <c r="M128" s="39" t="s">
        <v>792</v>
      </c>
      <c r="N128" s="1164"/>
    </row>
    <row r="129" spans="1:15" ht="15.75">
      <c r="A129" s="51" t="s">
        <v>374</v>
      </c>
      <c r="B129" s="52" t="s">
        <v>994</v>
      </c>
      <c r="C129" s="761">
        <v>8.1081081081081086E-2</v>
      </c>
      <c r="D129" s="1166">
        <v>0.22580645161290322</v>
      </c>
      <c r="E129" s="348">
        <v>0.16326530612244897</v>
      </c>
      <c r="F129" s="348">
        <v>2.4390243902439025E-2</v>
      </c>
      <c r="G129" s="348">
        <v>3.0303030303030304E-2</v>
      </c>
      <c r="H129" s="760">
        <v>8.8888888888888892E-2</v>
      </c>
      <c r="I129" s="756" t="s">
        <v>882</v>
      </c>
      <c r="J129" s="92">
        <v>105</v>
      </c>
      <c r="K129" s="90">
        <v>2</v>
      </c>
      <c r="L129" s="39" t="s">
        <v>878</v>
      </c>
      <c r="M129" s="39" t="s">
        <v>878</v>
      </c>
      <c r="N129" s="1164">
        <v>0.22580645161290322</v>
      </c>
      <c r="O129" t="s">
        <v>600</v>
      </c>
    </row>
    <row r="130" spans="1:15" ht="15.75">
      <c r="A130" s="51" t="s">
        <v>256</v>
      </c>
      <c r="B130" s="52" t="s">
        <v>966</v>
      </c>
      <c r="C130" s="761">
        <v>7.2727272727272724E-2</v>
      </c>
      <c r="D130" s="1166">
        <v>9.45945945945946E-2</v>
      </c>
      <c r="E130" s="348">
        <v>2.0408163265306121E-2</v>
      </c>
      <c r="F130" s="348">
        <v>2.2222222222222223E-2</v>
      </c>
      <c r="G130" s="348">
        <v>1.9607843137254902E-2</v>
      </c>
      <c r="H130" s="759">
        <v>6.3492063492063489E-2</v>
      </c>
      <c r="I130" s="756" t="s">
        <v>882</v>
      </c>
      <c r="J130" s="92">
        <v>112</v>
      </c>
      <c r="K130" s="90">
        <v>2</v>
      </c>
      <c r="L130" s="39" t="s">
        <v>878</v>
      </c>
      <c r="M130" s="39" t="s">
        <v>878</v>
      </c>
      <c r="N130" s="1164">
        <v>9.45945945945946E-2</v>
      </c>
      <c r="O130" t="s">
        <v>805</v>
      </c>
    </row>
    <row r="131" spans="1:15" ht="15.75">
      <c r="A131" s="51" t="s">
        <v>425</v>
      </c>
      <c r="B131" s="52" t="s">
        <v>1042</v>
      </c>
      <c r="C131" s="761">
        <v>0</v>
      </c>
      <c r="D131" s="1166">
        <v>6.6666666666666666E-2</v>
      </c>
      <c r="E131" s="348">
        <v>0.16666666666666666</v>
      </c>
      <c r="F131" s="348">
        <v>0</v>
      </c>
      <c r="G131" s="348">
        <v>6.6666666666666666E-2</v>
      </c>
      <c r="H131" s="759">
        <v>0.1875</v>
      </c>
      <c r="I131" s="756" t="s">
        <v>1179</v>
      </c>
      <c r="J131" s="94">
        <v>112</v>
      </c>
      <c r="K131" s="90">
        <v>2</v>
      </c>
      <c r="L131" s="39" t="s">
        <v>878</v>
      </c>
      <c r="M131" s="39" t="s">
        <v>878</v>
      </c>
      <c r="N131" s="1164">
        <v>6.6666666666666666E-2</v>
      </c>
      <c r="O131" t="s">
        <v>640</v>
      </c>
    </row>
    <row r="132" spans="1:15" ht="15.75">
      <c r="A132" s="51" t="s">
        <v>38</v>
      </c>
      <c r="B132" s="52" t="s">
        <v>837</v>
      </c>
      <c r="C132" s="761">
        <v>4.3478260869565216E-2</v>
      </c>
      <c r="D132" s="1166">
        <v>6.25E-2</v>
      </c>
      <c r="E132" s="348">
        <v>0.04</v>
      </c>
      <c r="F132" s="348">
        <v>5.5555555555555552E-2</v>
      </c>
      <c r="G132" s="348">
        <v>0.05</v>
      </c>
      <c r="H132" s="348">
        <v>4.3478260869565216E-2</v>
      </c>
      <c r="I132" s="756" t="s">
        <v>882</v>
      </c>
      <c r="J132" s="92">
        <v>113</v>
      </c>
      <c r="K132" s="90">
        <v>3</v>
      </c>
      <c r="L132" s="39" t="s">
        <v>792</v>
      </c>
      <c r="M132" s="39" t="s">
        <v>878</v>
      </c>
      <c r="N132" s="1164">
        <v>6.25E-2</v>
      </c>
      <c r="O132" t="s">
        <v>666</v>
      </c>
    </row>
    <row r="133" spans="1:15" ht="15.75">
      <c r="A133" s="60" t="s">
        <v>359</v>
      </c>
      <c r="B133" s="59" t="s">
        <v>590</v>
      </c>
      <c r="C133" s="349" t="s">
        <v>1174</v>
      </c>
      <c r="D133" s="349" t="s">
        <v>1174</v>
      </c>
      <c r="E133" s="349" t="s">
        <v>1174</v>
      </c>
      <c r="F133" s="349" t="s">
        <v>1174</v>
      </c>
      <c r="G133" s="349" t="s">
        <v>1174</v>
      </c>
      <c r="H133" s="760" t="s">
        <v>1174</v>
      </c>
      <c r="I133" s="756" t="s">
        <v>1180</v>
      </c>
      <c r="J133" s="92">
        <v>113</v>
      </c>
      <c r="K133" s="90">
        <v>3</v>
      </c>
      <c r="L133" s="39" t="s">
        <v>792</v>
      </c>
      <c r="M133" s="39" t="s">
        <v>792</v>
      </c>
      <c r="N133" s="1164"/>
    </row>
    <row r="134" spans="1:15" ht="15.75">
      <c r="A134" s="51" t="s">
        <v>152</v>
      </c>
      <c r="B134" s="52" t="s">
        <v>974</v>
      </c>
      <c r="C134" s="761">
        <v>3.0303030303030304E-2</v>
      </c>
      <c r="D134" s="1166">
        <v>2.6315789473684209E-2</v>
      </c>
      <c r="E134" s="348">
        <v>0</v>
      </c>
      <c r="F134" s="348">
        <v>0</v>
      </c>
      <c r="G134" s="348">
        <v>0</v>
      </c>
      <c r="H134" s="760">
        <v>0.1111111111111111</v>
      </c>
      <c r="I134" s="756" t="s">
        <v>882</v>
      </c>
      <c r="J134" s="92">
        <v>113</v>
      </c>
      <c r="K134" s="90">
        <v>3</v>
      </c>
      <c r="L134" s="39" t="s">
        <v>878</v>
      </c>
      <c r="M134" s="39" t="s">
        <v>792</v>
      </c>
      <c r="N134" s="1164">
        <v>2.6315789473684209E-2</v>
      </c>
      <c r="O134" t="s">
        <v>659</v>
      </c>
    </row>
    <row r="135" spans="1:15" ht="15.75">
      <c r="A135" s="51" t="s">
        <v>30</v>
      </c>
      <c r="B135" s="52" t="s">
        <v>1036</v>
      </c>
      <c r="C135" s="761">
        <v>7.6923076923076927E-2</v>
      </c>
      <c r="D135" s="1166">
        <v>0.2</v>
      </c>
      <c r="E135" s="348">
        <v>0</v>
      </c>
      <c r="F135" s="348">
        <v>7.6923076923076927E-2</v>
      </c>
      <c r="G135" s="348">
        <v>8.3333333333333329E-2</v>
      </c>
      <c r="H135" s="759">
        <v>0</v>
      </c>
      <c r="I135" s="756" t="s">
        <v>1179</v>
      </c>
      <c r="J135" s="92">
        <v>113</v>
      </c>
      <c r="K135" s="90">
        <v>3</v>
      </c>
      <c r="L135" s="39" t="s">
        <v>792</v>
      </c>
      <c r="M135" s="39" t="s">
        <v>878</v>
      </c>
      <c r="N135" s="1164">
        <v>0.2</v>
      </c>
      <c r="O135" t="s">
        <v>657</v>
      </c>
    </row>
    <row r="136" spans="1:15" ht="15.75">
      <c r="A136" s="51" t="s">
        <v>9</v>
      </c>
      <c r="B136" s="52" t="s">
        <v>1033</v>
      </c>
      <c r="C136" s="761">
        <v>0</v>
      </c>
      <c r="D136" s="1166">
        <v>0.1111111111111111</v>
      </c>
      <c r="E136" s="348">
        <v>0</v>
      </c>
      <c r="F136" s="348">
        <v>0</v>
      </c>
      <c r="G136" s="348">
        <v>0</v>
      </c>
      <c r="H136" s="759">
        <v>0</v>
      </c>
      <c r="I136" s="756" t="s">
        <v>882</v>
      </c>
      <c r="J136" s="92">
        <v>113</v>
      </c>
      <c r="K136" s="90">
        <v>3</v>
      </c>
      <c r="L136" s="39" t="s">
        <v>792</v>
      </c>
      <c r="M136" s="39" t="s">
        <v>878</v>
      </c>
      <c r="N136" s="1164">
        <v>0.1111111111111111</v>
      </c>
      <c r="O136" t="s">
        <v>524</v>
      </c>
    </row>
    <row r="137" spans="1:15" ht="15.75">
      <c r="A137" s="51" t="s">
        <v>264</v>
      </c>
      <c r="B137" s="52" t="s">
        <v>975</v>
      </c>
      <c r="C137" s="761">
        <v>2.9411764705882353E-2</v>
      </c>
      <c r="D137" s="1166">
        <v>0.04</v>
      </c>
      <c r="E137" s="348">
        <v>7.1428571428571425E-2</v>
      </c>
      <c r="F137" s="348">
        <v>0.10526315789473684</v>
      </c>
      <c r="G137" s="348">
        <v>0</v>
      </c>
      <c r="H137" s="348">
        <v>4.878048780487805E-2</v>
      </c>
      <c r="I137" s="756" t="s">
        <v>882</v>
      </c>
      <c r="J137" s="92">
        <v>113</v>
      </c>
      <c r="K137" s="90">
        <v>3</v>
      </c>
      <c r="L137" s="39" t="s">
        <v>792</v>
      </c>
      <c r="M137" s="39" t="s">
        <v>792</v>
      </c>
      <c r="N137" s="1164">
        <v>0.04</v>
      </c>
      <c r="O137" t="s">
        <v>809</v>
      </c>
    </row>
    <row r="138" spans="1:15" ht="15.75">
      <c r="A138" s="60" t="s">
        <v>1145</v>
      </c>
      <c r="B138" s="59" t="s">
        <v>538</v>
      </c>
      <c r="C138" s="349" t="s">
        <v>1174</v>
      </c>
      <c r="D138" s="349" t="s">
        <v>1174</v>
      </c>
      <c r="E138" s="349" t="s">
        <v>1174</v>
      </c>
      <c r="F138" s="349" t="s">
        <v>1174</v>
      </c>
      <c r="G138" s="349" t="s">
        <v>1174</v>
      </c>
      <c r="H138" s="760" t="s">
        <v>1174</v>
      </c>
      <c r="I138" s="756" t="s">
        <v>1180</v>
      </c>
      <c r="J138" s="92">
        <v>113</v>
      </c>
      <c r="K138" s="90">
        <v>3</v>
      </c>
      <c r="L138" s="39" t="s">
        <v>792</v>
      </c>
      <c r="M138" s="39" t="s">
        <v>792</v>
      </c>
      <c r="N138" s="1164" t="s">
        <v>1060</v>
      </c>
      <c r="O138" t="s">
        <v>538</v>
      </c>
    </row>
    <row r="139" spans="1:15" ht="15.75">
      <c r="A139" s="51" t="s">
        <v>206</v>
      </c>
      <c r="B139" s="52" t="s">
        <v>1091</v>
      </c>
      <c r="C139" s="761">
        <v>3.8461538461538464E-2</v>
      </c>
      <c r="D139" s="1166">
        <v>0.08</v>
      </c>
      <c r="E139" s="348">
        <v>0</v>
      </c>
      <c r="F139" s="348">
        <v>0</v>
      </c>
      <c r="G139" s="348">
        <v>2.9411764705882353E-2</v>
      </c>
      <c r="H139" s="760">
        <v>5.6603773584905662E-2</v>
      </c>
      <c r="I139" s="756" t="s">
        <v>882</v>
      </c>
      <c r="J139" s="92">
        <v>113</v>
      </c>
      <c r="K139" s="90">
        <v>3</v>
      </c>
      <c r="L139" s="39" t="s">
        <v>792</v>
      </c>
      <c r="M139" s="39" t="s">
        <v>878</v>
      </c>
      <c r="N139" s="1164">
        <v>0.08</v>
      </c>
      <c r="O139" t="s">
        <v>782</v>
      </c>
    </row>
    <row r="140" spans="1:15" ht="15.75">
      <c r="A140" s="51" t="s">
        <v>58</v>
      </c>
      <c r="B140" s="52" t="s">
        <v>992</v>
      </c>
      <c r="C140" s="761">
        <v>3.7037037037037035E-2</v>
      </c>
      <c r="D140" s="1166">
        <v>0.125</v>
      </c>
      <c r="E140" s="348">
        <v>3.2258064516129031E-2</v>
      </c>
      <c r="F140" s="348">
        <v>3.5714285714285712E-2</v>
      </c>
      <c r="G140" s="348">
        <v>3.8461538461538464E-2</v>
      </c>
      <c r="H140" s="759">
        <v>0.10714285714285714</v>
      </c>
      <c r="I140" s="756" t="s">
        <v>882</v>
      </c>
      <c r="J140" s="92">
        <v>113</v>
      </c>
      <c r="K140" s="90">
        <v>3</v>
      </c>
      <c r="L140" s="39" t="s">
        <v>878</v>
      </c>
      <c r="M140" s="39" t="s">
        <v>878</v>
      </c>
      <c r="N140" s="1164">
        <v>0.125</v>
      </c>
      <c r="O140" t="s">
        <v>511</v>
      </c>
    </row>
    <row r="141" spans="1:15" ht="15.75">
      <c r="A141" s="51" t="s">
        <v>80</v>
      </c>
      <c r="B141" s="52" t="s">
        <v>1065</v>
      </c>
      <c r="C141" s="761">
        <v>0</v>
      </c>
      <c r="D141" s="1166">
        <v>0</v>
      </c>
      <c r="E141" s="348">
        <v>0</v>
      </c>
      <c r="F141" s="348">
        <v>0</v>
      </c>
      <c r="G141" s="348">
        <v>0</v>
      </c>
      <c r="H141" s="759">
        <v>0</v>
      </c>
      <c r="I141" s="756" t="s">
        <v>1179</v>
      </c>
      <c r="J141" s="92">
        <v>113</v>
      </c>
      <c r="K141" s="90">
        <v>3</v>
      </c>
      <c r="L141" s="39" t="s">
        <v>792</v>
      </c>
      <c r="M141" s="39" t="s">
        <v>792</v>
      </c>
      <c r="N141" s="1164">
        <v>0</v>
      </c>
      <c r="O141" t="s">
        <v>701</v>
      </c>
    </row>
    <row r="142" spans="1:15" ht="15.75">
      <c r="A142" s="51" t="s">
        <v>239</v>
      </c>
      <c r="B142" s="52" t="s">
        <v>838</v>
      </c>
      <c r="C142" s="761">
        <v>3.6363636363636362E-2</v>
      </c>
      <c r="D142" s="1166">
        <v>7.1999999999999995E-2</v>
      </c>
      <c r="E142" s="348">
        <v>2.6315789473684209E-2</v>
      </c>
      <c r="F142" s="348">
        <v>0.04</v>
      </c>
      <c r="G142" s="348">
        <v>3.2608695652173912E-2</v>
      </c>
      <c r="H142" s="759">
        <v>7.3170731707317069E-2</v>
      </c>
      <c r="I142" s="756" t="s">
        <v>1181</v>
      </c>
      <c r="J142" s="92">
        <v>113</v>
      </c>
      <c r="K142" s="90"/>
      <c r="L142" s="39" t="s">
        <v>878</v>
      </c>
      <c r="M142" s="39" t="s">
        <v>878</v>
      </c>
      <c r="N142" s="1164">
        <v>7.1999999999999995E-2</v>
      </c>
      <c r="O142" t="s">
        <v>553</v>
      </c>
    </row>
    <row r="143" spans="1:15" ht="15.75">
      <c r="A143" s="56" t="s">
        <v>252</v>
      </c>
      <c r="B143" s="57" t="s">
        <v>1032</v>
      </c>
      <c r="C143" s="761">
        <v>0</v>
      </c>
      <c r="D143" s="1166">
        <v>7.407407407407407E-2</v>
      </c>
      <c r="E143" s="348">
        <v>0.1</v>
      </c>
      <c r="F143" s="348">
        <v>0</v>
      </c>
      <c r="G143" s="348">
        <v>0.14285714285714285</v>
      </c>
      <c r="H143" s="759">
        <v>5.2631578947368418E-2</v>
      </c>
      <c r="I143" s="756" t="s">
        <v>882</v>
      </c>
      <c r="J143" s="92">
        <v>113</v>
      </c>
      <c r="K143" s="90">
        <v>3</v>
      </c>
      <c r="L143" s="39" t="s">
        <v>792</v>
      </c>
      <c r="M143" s="39" t="s">
        <v>878</v>
      </c>
      <c r="N143" s="1164">
        <v>7.407407407407407E-2</v>
      </c>
      <c r="O143" t="s">
        <v>803</v>
      </c>
    </row>
    <row r="144" spans="1:15" ht="15.75">
      <c r="A144" s="51" t="s">
        <v>237</v>
      </c>
      <c r="B144" s="52" t="s">
        <v>1012</v>
      </c>
      <c r="C144" s="761">
        <v>3.5398230088495575E-2</v>
      </c>
      <c r="D144" s="1166">
        <v>4.8387096774193547E-2</v>
      </c>
      <c r="E144" s="348">
        <v>9.1836734693877556E-2</v>
      </c>
      <c r="F144" s="348">
        <v>0.10576923076923077</v>
      </c>
      <c r="G144" s="348">
        <v>7.6086956521739135E-2</v>
      </c>
      <c r="H144" s="759">
        <v>4.8000000000000001E-2</v>
      </c>
      <c r="I144" s="756" t="s">
        <v>1181</v>
      </c>
      <c r="J144" s="92">
        <v>113</v>
      </c>
      <c r="K144" s="90"/>
      <c r="L144" s="39" t="s">
        <v>792</v>
      </c>
      <c r="M144" s="39" t="s">
        <v>792</v>
      </c>
      <c r="N144" s="1164">
        <v>4.8387096774193547E-2</v>
      </c>
      <c r="O144" t="s">
        <v>552</v>
      </c>
    </row>
    <row r="145" spans="1:15" ht="15.75">
      <c r="A145" s="54" t="s">
        <v>478</v>
      </c>
      <c r="B145" s="55" t="s">
        <v>998</v>
      </c>
      <c r="C145" s="761">
        <v>0</v>
      </c>
      <c r="D145" s="1166">
        <v>0</v>
      </c>
      <c r="E145" s="348">
        <v>0</v>
      </c>
      <c r="F145" s="348">
        <v>0</v>
      </c>
      <c r="G145" s="348">
        <v>0</v>
      </c>
      <c r="H145" s="759">
        <v>0</v>
      </c>
      <c r="I145" s="756" t="s">
        <v>1179</v>
      </c>
      <c r="J145" s="92">
        <v>101</v>
      </c>
      <c r="K145" s="90">
        <v>1</v>
      </c>
      <c r="L145" s="39" t="s">
        <v>792</v>
      </c>
      <c r="M145" s="39" t="s">
        <v>792</v>
      </c>
      <c r="N145" s="1164">
        <v>0</v>
      </c>
      <c r="O145" t="s">
        <v>763</v>
      </c>
    </row>
    <row r="146" spans="1:15" ht="15.75">
      <c r="A146" s="51" t="s">
        <v>319</v>
      </c>
      <c r="B146" s="52" t="s">
        <v>835</v>
      </c>
      <c r="C146" s="761">
        <v>0</v>
      </c>
      <c r="D146" s="1166">
        <v>0</v>
      </c>
      <c r="E146" s="348">
        <v>9.5238095238095233E-2</v>
      </c>
      <c r="F146" s="348">
        <v>0</v>
      </c>
      <c r="G146" s="348">
        <v>0</v>
      </c>
      <c r="H146" s="348">
        <v>0</v>
      </c>
      <c r="I146" s="756" t="s">
        <v>882</v>
      </c>
      <c r="J146" s="92">
        <v>101</v>
      </c>
      <c r="K146" s="90"/>
      <c r="L146" s="39" t="s">
        <v>792</v>
      </c>
      <c r="M146" s="39" t="s">
        <v>792</v>
      </c>
      <c r="N146" s="1164">
        <v>0</v>
      </c>
      <c r="O146" t="s">
        <v>736</v>
      </c>
    </row>
    <row r="147" spans="1:15" ht="15.75">
      <c r="A147" s="60" t="s">
        <v>11</v>
      </c>
      <c r="B147" s="52" t="s">
        <v>525</v>
      </c>
      <c r="C147" s="349" t="s">
        <v>1174</v>
      </c>
      <c r="D147" s="349" t="s">
        <v>1174</v>
      </c>
      <c r="E147" s="349" t="s">
        <v>1174</v>
      </c>
      <c r="F147" s="349" t="s">
        <v>1174</v>
      </c>
      <c r="G147" s="349" t="s">
        <v>1174</v>
      </c>
      <c r="H147" s="760" t="s">
        <v>1174</v>
      </c>
      <c r="I147" s="756" t="s">
        <v>1180</v>
      </c>
      <c r="J147" s="92">
        <v>101</v>
      </c>
      <c r="K147" s="90">
        <v>1</v>
      </c>
      <c r="L147" s="39" t="s">
        <v>792</v>
      </c>
      <c r="M147" s="39" t="s">
        <v>792</v>
      </c>
      <c r="N147" s="1164" t="s">
        <v>1060</v>
      </c>
      <c r="O147" t="s">
        <v>525</v>
      </c>
    </row>
    <row r="148" spans="1:15" ht="15.75">
      <c r="A148" s="51" t="s">
        <v>90</v>
      </c>
      <c r="B148" s="52" t="s">
        <v>991</v>
      </c>
      <c r="C148" s="761">
        <v>0</v>
      </c>
      <c r="D148" s="1166">
        <v>0</v>
      </c>
      <c r="E148" s="348">
        <v>0</v>
      </c>
      <c r="F148" s="348">
        <v>0</v>
      </c>
      <c r="G148" s="348" t="s">
        <v>1060</v>
      </c>
      <c r="H148" s="760">
        <v>0</v>
      </c>
      <c r="I148" s="756" t="s">
        <v>1179</v>
      </c>
      <c r="J148" s="92">
        <v>101</v>
      </c>
      <c r="K148" s="90">
        <v>1</v>
      </c>
      <c r="L148" s="39" t="s">
        <v>792</v>
      </c>
      <c r="M148" s="39" t="s">
        <v>792</v>
      </c>
      <c r="N148" s="1164">
        <v>0</v>
      </c>
      <c r="O148" t="s">
        <v>570</v>
      </c>
    </row>
    <row r="149" spans="1:15" ht="15.75">
      <c r="A149" s="51" t="s">
        <v>50</v>
      </c>
      <c r="B149" s="52" t="s">
        <v>1046</v>
      </c>
      <c r="C149" s="761">
        <v>0</v>
      </c>
      <c r="D149" s="1166">
        <v>0</v>
      </c>
      <c r="E149" s="348">
        <v>0</v>
      </c>
      <c r="F149" s="348">
        <v>0.14285714285714285</v>
      </c>
      <c r="G149" s="348">
        <v>0</v>
      </c>
      <c r="H149" s="759">
        <v>0</v>
      </c>
      <c r="I149" s="756" t="s">
        <v>1179</v>
      </c>
      <c r="J149" s="92">
        <v>101</v>
      </c>
      <c r="K149" s="90">
        <v>1</v>
      </c>
      <c r="L149" s="39" t="s">
        <v>792</v>
      </c>
      <c r="M149" s="39" t="s">
        <v>792</v>
      </c>
      <c r="N149" s="1164">
        <v>0</v>
      </c>
      <c r="O149" t="s">
        <v>507</v>
      </c>
    </row>
    <row r="150" spans="1:15" ht="15.75">
      <c r="A150" s="51" t="s">
        <v>258</v>
      </c>
      <c r="B150" s="52" t="s">
        <v>1029</v>
      </c>
      <c r="C150" s="761">
        <v>0</v>
      </c>
      <c r="D150" s="1166">
        <v>0</v>
      </c>
      <c r="E150" s="348">
        <v>0</v>
      </c>
      <c r="F150" s="348">
        <v>0</v>
      </c>
      <c r="G150" s="348">
        <v>0</v>
      </c>
      <c r="H150" s="759">
        <v>0.16666666666666666</v>
      </c>
      <c r="I150" s="756" t="s">
        <v>1179</v>
      </c>
      <c r="J150" s="92">
        <v>101</v>
      </c>
      <c r="K150" s="90">
        <v>1</v>
      </c>
      <c r="L150" s="39" t="s">
        <v>878</v>
      </c>
      <c r="M150" s="39" t="s">
        <v>792</v>
      </c>
      <c r="N150" s="1164">
        <v>0</v>
      </c>
      <c r="O150" t="s">
        <v>806</v>
      </c>
    </row>
    <row r="151" spans="1:15" ht="15.75">
      <c r="A151" s="51" t="s">
        <v>386</v>
      </c>
      <c r="B151" s="52" t="s">
        <v>996</v>
      </c>
      <c r="C151" s="761">
        <v>0</v>
      </c>
      <c r="D151" s="1166">
        <v>0</v>
      </c>
      <c r="E151" s="348">
        <v>0</v>
      </c>
      <c r="F151" s="348">
        <v>0</v>
      </c>
      <c r="G151" s="348">
        <v>0</v>
      </c>
      <c r="H151" s="759">
        <v>0</v>
      </c>
      <c r="I151" s="756" t="s">
        <v>1179</v>
      </c>
      <c r="J151" s="92">
        <v>101</v>
      </c>
      <c r="K151" s="90">
        <v>1</v>
      </c>
      <c r="L151" s="39" t="s">
        <v>792</v>
      </c>
      <c r="M151" s="39" t="s">
        <v>792</v>
      </c>
      <c r="N151" s="1164">
        <v>0</v>
      </c>
      <c r="O151" t="s">
        <v>609</v>
      </c>
    </row>
    <row r="152" spans="1:15" ht="15.75">
      <c r="A152" s="51" t="s">
        <v>171</v>
      </c>
      <c r="B152" s="52" t="s">
        <v>1070</v>
      </c>
      <c r="C152" s="761">
        <v>0</v>
      </c>
      <c r="D152" s="1168">
        <v>0.1111111111111111</v>
      </c>
      <c r="E152" s="348">
        <v>0</v>
      </c>
      <c r="F152" s="348">
        <v>0</v>
      </c>
      <c r="G152" s="348">
        <v>0</v>
      </c>
      <c r="H152" s="348">
        <v>8.3333333333333329E-2</v>
      </c>
      <c r="I152" s="756" t="s">
        <v>882</v>
      </c>
      <c r="J152" s="92">
        <v>101</v>
      </c>
      <c r="K152" s="90"/>
      <c r="L152" s="39" t="s">
        <v>878</v>
      </c>
      <c r="M152" s="39" t="s">
        <v>878</v>
      </c>
      <c r="N152" s="1164">
        <v>0.1111111111111111</v>
      </c>
      <c r="O152" t="s">
        <v>575</v>
      </c>
    </row>
    <row r="153" spans="1:15" ht="15.75">
      <c r="A153" s="60" t="s">
        <v>228</v>
      </c>
      <c r="B153" s="59" t="s">
        <v>689</v>
      </c>
      <c r="C153" s="349" t="s">
        <v>1174</v>
      </c>
      <c r="D153" s="349" t="s">
        <v>1174</v>
      </c>
      <c r="E153" s="349" t="s">
        <v>1174</v>
      </c>
      <c r="F153" s="349" t="s">
        <v>1174</v>
      </c>
      <c r="G153" s="349" t="s">
        <v>1174</v>
      </c>
      <c r="H153" s="349" t="s">
        <v>1174</v>
      </c>
      <c r="I153" s="756" t="s">
        <v>1180</v>
      </c>
      <c r="J153" s="92">
        <v>113</v>
      </c>
      <c r="K153" s="90">
        <v>4</v>
      </c>
      <c r="L153" s="39" t="s">
        <v>792</v>
      </c>
      <c r="M153" s="39" t="s">
        <v>792</v>
      </c>
      <c r="N153" s="1164"/>
    </row>
    <row r="154" spans="1:15" ht="15.75">
      <c r="A154" s="1170" t="s">
        <v>378</v>
      </c>
      <c r="B154" s="57" t="s">
        <v>605</v>
      </c>
      <c r="C154" s="349" t="s">
        <v>1174</v>
      </c>
      <c r="D154" s="349" t="s">
        <v>1174</v>
      </c>
      <c r="E154" s="349" t="s">
        <v>1174</v>
      </c>
      <c r="F154" s="349" t="s">
        <v>1174</v>
      </c>
      <c r="G154" s="349" t="s">
        <v>1174</v>
      </c>
      <c r="H154" s="760" t="s">
        <v>1174</v>
      </c>
      <c r="I154" s="756" t="s">
        <v>1180</v>
      </c>
      <c r="J154" s="94">
        <v>113</v>
      </c>
      <c r="K154" s="90">
        <v>4</v>
      </c>
      <c r="L154" s="39" t="s">
        <v>792</v>
      </c>
      <c r="M154" s="39" t="s">
        <v>792</v>
      </c>
      <c r="N154" s="1164" t="s">
        <v>1060</v>
      </c>
      <c r="O154" t="s">
        <v>605</v>
      </c>
    </row>
    <row r="155" spans="1:15" ht="15.75">
      <c r="A155" s="51" t="s">
        <v>498</v>
      </c>
      <c r="B155" s="52" t="s">
        <v>957</v>
      </c>
      <c r="C155" s="761">
        <v>6.1904761904761907E-2</v>
      </c>
      <c r="D155" s="1166">
        <v>7.3170731707317069E-2</v>
      </c>
      <c r="E155" s="348">
        <v>5.2884615384615384E-2</v>
      </c>
      <c r="F155" s="348">
        <v>9.2682926829268292E-2</v>
      </c>
      <c r="G155" s="348">
        <v>6.3926940639269403E-2</v>
      </c>
      <c r="H155" s="760">
        <v>8.4210526315789472E-2</v>
      </c>
      <c r="I155" s="756" t="s">
        <v>1181</v>
      </c>
      <c r="J155" s="92">
        <v>113</v>
      </c>
      <c r="K155" s="90">
        <v>4</v>
      </c>
      <c r="L155" s="39" t="s">
        <v>878</v>
      </c>
      <c r="M155" s="39" t="s">
        <v>878</v>
      </c>
      <c r="N155" s="1164">
        <v>7.3170731707317069E-2</v>
      </c>
      <c r="O155" t="s">
        <v>756</v>
      </c>
    </row>
    <row r="156" spans="1:15" ht="15.75">
      <c r="A156" s="54" t="s">
        <v>435</v>
      </c>
      <c r="B156" s="55" t="s">
        <v>1028</v>
      </c>
      <c r="C156" s="761">
        <v>0</v>
      </c>
      <c r="D156" s="1166">
        <v>0.125</v>
      </c>
      <c r="E156" s="348">
        <v>0</v>
      </c>
      <c r="F156" s="348">
        <v>0</v>
      </c>
      <c r="G156" s="348">
        <v>0</v>
      </c>
      <c r="H156" s="348">
        <v>0</v>
      </c>
      <c r="I156" s="756" t="s">
        <v>1179</v>
      </c>
      <c r="J156" s="92">
        <v>113</v>
      </c>
      <c r="K156" s="90">
        <v>4</v>
      </c>
      <c r="L156" s="39" t="s">
        <v>792</v>
      </c>
      <c r="M156" s="39" t="s">
        <v>878</v>
      </c>
      <c r="N156" s="1164">
        <v>0.125</v>
      </c>
      <c r="O156" t="s">
        <v>645</v>
      </c>
    </row>
    <row r="157" spans="1:15" ht="15.75">
      <c r="A157" s="60" t="s">
        <v>84</v>
      </c>
      <c r="B157" s="59" t="s">
        <v>703</v>
      </c>
      <c r="C157" s="349" t="s">
        <v>1174</v>
      </c>
      <c r="D157" s="349" t="s">
        <v>1174</v>
      </c>
      <c r="E157" s="349" t="s">
        <v>1174</v>
      </c>
      <c r="F157" s="349" t="s">
        <v>1174</v>
      </c>
      <c r="G157" s="349" t="s">
        <v>1174</v>
      </c>
      <c r="H157" s="760" t="s">
        <v>1174</v>
      </c>
      <c r="I157" s="756" t="s">
        <v>1180</v>
      </c>
      <c r="J157" s="92">
        <v>113</v>
      </c>
      <c r="K157" s="90"/>
      <c r="L157" s="39" t="s">
        <v>792</v>
      </c>
      <c r="M157" s="39" t="s">
        <v>792</v>
      </c>
      <c r="N157" s="1164" t="s">
        <v>1060</v>
      </c>
      <c r="O157" t="s">
        <v>703</v>
      </c>
    </row>
    <row r="158" spans="1:15" ht="15.75">
      <c r="A158" s="51" t="s">
        <v>6</v>
      </c>
      <c r="B158" s="52" t="s">
        <v>845</v>
      </c>
      <c r="C158" s="761">
        <v>0</v>
      </c>
      <c r="D158" s="1166">
        <v>5.8394160583941604E-2</v>
      </c>
      <c r="E158" s="348">
        <v>0.10869565217391304</v>
      </c>
      <c r="F158" s="348">
        <v>1.8867924528301886E-2</v>
      </c>
      <c r="G158" s="348">
        <v>8.130081300813009E-3</v>
      </c>
      <c r="H158" s="349">
        <v>3.6496350364963501E-2</v>
      </c>
      <c r="I158" s="756" t="s">
        <v>1181</v>
      </c>
      <c r="J158" s="92">
        <v>114</v>
      </c>
      <c r="K158" s="90"/>
      <c r="L158" s="39" t="s">
        <v>792</v>
      </c>
      <c r="M158" s="39" t="s">
        <v>878</v>
      </c>
      <c r="N158" s="1164">
        <v>5.8394160583941604E-2</v>
      </c>
      <c r="O158" t="s">
        <v>675</v>
      </c>
    </row>
    <row r="159" spans="1:15" ht="15.75">
      <c r="A159" s="62" t="s">
        <v>288</v>
      </c>
      <c r="B159" s="59" t="s">
        <v>613</v>
      </c>
      <c r="C159" s="349" t="s">
        <v>1174</v>
      </c>
      <c r="D159" s="349" t="s">
        <v>1174</v>
      </c>
      <c r="E159" s="349" t="s">
        <v>1174</v>
      </c>
      <c r="F159" s="349" t="s">
        <v>1174</v>
      </c>
      <c r="G159" s="349" t="s">
        <v>1174</v>
      </c>
      <c r="H159" s="349" t="s">
        <v>1174</v>
      </c>
      <c r="I159" s="756" t="s">
        <v>1180</v>
      </c>
      <c r="J159" s="92">
        <v>113</v>
      </c>
      <c r="K159" s="90"/>
      <c r="L159" s="39" t="s">
        <v>792</v>
      </c>
      <c r="M159" s="39" t="s">
        <v>792</v>
      </c>
      <c r="N159" s="1164" t="s">
        <v>1060</v>
      </c>
      <c r="O159" t="s">
        <v>613</v>
      </c>
    </row>
    <row r="160" spans="1:15" ht="15.75">
      <c r="A160" s="60" t="s">
        <v>41</v>
      </c>
      <c r="B160" s="59" t="s">
        <v>668</v>
      </c>
      <c r="C160" s="349" t="s">
        <v>1174</v>
      </c>
      <c r="D160" s="349" t="s">
        <v>1174</v>
      </c>
      <c r="E160" s="349" t="s">
        <v>1174</v>
      </c>
      <c r="F160" s="349" t="s">
        <v>1174</v>
      </c>
      <c r="G160" s="349" t="s">
        <v>1174</v>
      </c>
      <c r="H160" s="760" t="s">
        <v>1174</v>
      </c>
      <c r="I160" s="756" t="s">
        <v>1180</v>
      </c>
      <c r="J160" s="92">
        <v>171</v>
      </c>
      <c r="K160" s="90"/>
      <c r="L160" s="39" t="s">
        <v>792</v>
      </c>
      <c r="M160" s="39" t="s">
        <v>792</v>
      </c>
      <c r="N160" s="1164" t="s">
        <v>1060</v>
      </c>
      <c r="O160" t="s">
        <v>668</v>
      </c>
    </row>
    <row r="161" spans="1:15" ht="16.5" thickBot="1">
      <c r="A161" s="56" t="s">
        <v>56</v>
      </c>
      <c r="B161" s="57" t="s">
        <v>851</v>
      </c>
      <c r="C161" s="761">
        <v>5.0847457627118647E-2</v>
      </c>
      <c r="D161" s="1166">
        <v>4.7619047619047616E-2</v>
      </c>
      <c r="E161" s="348">
        <v>0.06</v>
      </c>
      <c r="F161" s="348">
        <v>3.1746031746031744E-2</v>
      </c>
      <c r="G161" s="348">
        <v>3.6363636363636362E-2</v>
      </c>
      <c r="H161" s="760">
        <v>1.7857142857142856E-2</v>
      </c>
      <c r="I161" s="756" t="s">
        <v>882</v>
      </c>
      <c r="J161" s="92">
        <v>171</v>
      </c>
      <c r="K161" s="90"/>
      <c r="L161" s="39" t="s">
        <v>792</v>
      </c>
      <c r="M161" s="39" t="s">
        <v>792</v>
      </c>
      <c r="N161" s="1164">
        <v>4.7619047619047616E-2</v>
      </c>
      <c r="O161" t="s">
        <v>510</v>
      </c>
    </row>
    <row r="162" spans="1:15" ht="16.5" thickBot="1">
      <c r="A162" s="64" t="s">
        <v>52</v>
      </c>
      <c r="B162" s="61" t="s">
        <v>1099</v>
      </c>
      <c r="C162" s="761">
        <v>6.4516129032258063E-2</v>
      </c>
      <c r="D162" s="1166">
        <v>5.5555555555555552E-2</v>
      </c>
      <c r="E162" s="348">
        <v>0</v>
      </c>
      <c r="F162" s="348">
        <v>2.6315789473684209E-2</v>
      </c>
      <c r="G162" s="348">
        <v>2.564102564102564E-2</v>
      </c>
      <c r="H162" s="759">
        <v>0</v>
      </c>
      <c r="I162" s="756" t="s">
        <v>882</v>
      </c>
      <c r="J162" s="92">
        <v>171</v>
      </c>
      <c r="K162" s="90"/>
      <c r="L162" s="39" t="s">
        <v>792</v>
      </c>
      <c r="M162" s="39" t="s">
        <v>792</v>
      </c>
      <c r="N162" s="1164">
        <v>5.5555555555555552E-2</v>
      </c>
      <c r="O162" t="s">
        <v>508</v>
      </c>
    </row>
    <row r="163" spans="1:15" ht="15.75">
      <c r="A163" s="54" t="s">
        <v>464</v>
      </c>
      <c r="B163" s="55" t="s">
        <v>993</v>
      </c>
      <c r="C163" s="761">
        <v>0</v>
      </c>
      <c r="D163" s="1166">
        <v>8.3333333333333329E-2</v>
      </c>
      <c r="E163" s="348">
        <v>5.8823529411764705E-2</v>
      </c>
      <c r="F163" s="348">
        <v>3.0303030303030304E-2</v>
      </c>
      <c r="G163" s="348">
        <v>8.5714285714285715E-2</v>
      </c>
      <c r="H163" s="759">
        <v>3.5714285714285712E-2</v>
      </c>
      <c r="I163" s="756" t="s">
        <v>882</v>
      </c>
      <c r="J163" s="92">
        <v>171</v>
      </c>
      <c r="K163" s="90"/>
      <c r="L163" s="39" t="s">
        <v>792</v>
      </c>
      <c r="M163" s="39" t="s">
        <v>878</v>
      </c>
      <c r="N163" s="1164">
        <v>8.3333333333333329E-2</v>
      </c>
      <c r="O163" t="s">
        <v>540</v>
      </c>
    </row>
    <row r="164" spans="1:15" ht="15.75">
      <c r="A164" s="51" t="s">
        <v>76</v>
      </c>
      <c r="B164" s="52" t="s">
        <v>1009</v>
      </c>
      <c r="C164" s="761">
        <v>0</v>
      </c>
      <c r="D164" s="1166">
        <v>0</v>
      </c>
      <c r="E164" s="348">
        <v>0</v>
      </c>
      <c r="F164" s="348">
        <v>0.2857142857142857</v>
      </c>
      <c r="G164" s="348">
        <v>0</v>
      </c>
      <c r="H164" s="759">
        <v>0</v>
      </c>
      <c r="I164" s="756" t="s">
        <v>1179</v>
      </c>
      <c r="J164" s="92">
        <v>171</v>
      </c>
      <c r="K164" s="90"/>
      <c r="L164" s="39" t="s">
        <v>792</v>
      </c>
      <c r="M164" s="39" t="s">
        <v>792</v>
      </c>
      <c r="N164" s="1164">
        <v>0</v>
      </c>
      <c r="O164" t="s">
        <v>699</v>
      </c>
    </row>
    <row r="165" spans="1:15" ht="15.75">
      <c r="A165" s="51" t="s">
        <v>3</v>
      </c>
      <c r="B165" s="52" t="s">
        <v>967</v>
      </c>
      <c r="C165" s="761">
        <v>5.5555555555555552E-2</v>
      </c>
      <c r="D165" s="1166">
        <v>6.25E-2</v>
      </c>
      <c r="E165" s="348">
        <v>5.2631578947368418E-2</v>
      </c>
      <c r="F165" s="348">
        <v>0</v>
      </c>
      <c r="G165" s="348">
        <v>6.25E-2</v>
      </c>
      <c r="H165" s="759">
        <v>0</v>
      </c>
      <c r="I165" s="756" t="s">
        <v>882</v>
      </c>
      <c r="J165" s="92">
        <v>171</v>
      </c>
      <c r="K165" s="90">
        <v>2</v>
      </c>
      <c r="L165" s="39" t="s">
        <v>792</v>
      </c>
      <c r="M165" s="39" t="s">
        <v>878</v>
      </c>
      <c r="N165" s="1164">
        <v>6.25E-2</v>
      </c>
      <c r="O165" t="s">
        <v>653</v>
      </c>
    </row>
    <row r="166" spans="1:15" ht="15.75">
      <c r="A166" s="51" t="s">
        <v>208</v>
      </c>
      <c r="B166" s="52" t="s">
        <v>1004</v>
      </c>
      <c r="C166" s="761">
        <v>3.8461538461538464E-2</v>
      </c>
      <c r="D166" s="1166">
        <v>3.7037037037037035E-2</v>
      </c>
      <c r="E166" s="348">
        <v>4.3478260869565216E-2</v>
      </c>
      <c r="F166" s="348">
        <v>0</v>
      </c>
      <c r="G166" s="348">
        <v>0</v>
      </c>
      <c r="H166" s="759">
        <v>0</v>
      </c>
      <c r="I166" s="756" t="s">
        <v>882</v>
      </c>
      <c r="J166" s="92">
        <v>171</v>
      </c>
      <c r="K166" s="90"/>
      <c r="L166" s="39" t="s">
        <v>792</v>
      </c>
      <c r="M166" s="39" t="s">
        <v>792</v>
      </c>
      <c r="N166" s="1164">
        <v>3.7037037037037035E-2</v>
      </c>
      <c r="O166" t="s">
        <v>783</v>
      </c>
    </row>
    <row r="167" spans="1:15" ht="15.75">
      <c r="A167" s="51" t="s">
        <v>108</v>
      </c>
      <c r="B167" s="52" t="s">
        <v>1080</v>
      </c>
      <c r="C167" s="761">
        <v>4.7619047619047616E-2</v>
      </c>
      <c r="D167" s="1166">
        <v>0</v>
      </c>
      <c r="E167" s="348">
        <v>4.1666666666666664E-2</v>
      </c>
      <c r="F167" s="348">
        <v>0.16666666666666666</v>
      </c>
      <c r="G167" s="348">
        <v>0.05</v>
      </c>
      <c r="H167" s="759">
        <v>0.17647058823529413</v>
      </c>
      <c r="I167" s="756" t="s">
        <v>882</v>
      </c>
      <c r="J167" s="92">
        <v>171</v>
      </c>
      <c r="K167" s="90"/>
      <c r="L167" s="39" t="s">
        <v>878</v>
      </c>
      <c r="M167" s="39" t="s">
        <v>792</v>
      </c>
      <c r="N167" s="1164">
        <v>0</v>
      </c>
      <c r="O167" t="s">
        <v>693</v>
      </c>
    </row>
    <row r="168" spans="1:15" ht="15.75">
      <c r="A168" s="51" t="s">
        <v>282</v>
      </c>
      <c r="B168" s="52" t="s">
        <v>889</v>
      </c>
      <c r="C168" s="761">
        <v>4.878048780487805E-2</v>
      </c>
      <c r="D168" s="1166">
        <v>9.7560975609756101E-2</v>
      </c>
      <c r="E168" s="348">
        <v>0</v>
      </c>
      <c r="F168" s="348">
        <v>8.5714285714285715E-2</v>
      </c>
      <c r="G168" s="348">
        <v>9.6774193548387094E-2</v>
      </c>
      <c r="H168" s="759">
        <v>0.13157894736842105</v>
      </c>
      <c r="I168" s="756" t="s">
        <v>882</v>
      </c>
      <c r="J168" s="92">
        <v>112</v>
      </c>
      <c r="K168" s="90">
        <v>2</v>
      </c>
      <c r="L168" s="39" t="s">
        <v>878</v>
      </c>
      <c r="M168" s="39" t="s">
        <v>878</v>
      </c>
      <c r="N168" s="1164">
        <v>9.7560975609756101E-2</v>
      </c>
      <c r="O168" t="s">
        <v>683</v>
      </c>
    </row>
    <row r="169" spans="1:15" ht="15.75">
      <c r="A169" s="51" t="s">
        <v>317</v>
      </c>
      <c r="B169" s="52" t="s">
        <v>955</v>
      </c>
      <c r="C169" s="761">
        <v>3.5714285714285712E-2</v>
      </c>
      <c r="D169" s="1166">
        <v>2.2727272727272728E-2</v>
      </c>
      <c r="E169" s="348">
        <v>9.5238095238095233E-2</v>
      </c>
      <c r="F169" s="348">
        <v>5.5555555555555552E-2</v>
      </c>
      <c r="G169" s="348">
        <v>0</v>
      </c>
      <c r="H169" s="759">
        <v>0</v>
      </c>
      <c r="I169" s="756" t="s">
        <v>882</v>
      </c>
      <c r="J169" s="92">
        <v>113</v>
      </c>
      <c r="K169" s="90"/>
      <c r="L169" s="39" t="s">
        <v>792</v>
      </c>
      <c r="M169" s="39" t="s">
        <v>792</v>
      </c>
      <c r="N169" s="1164">
        <v>2.2727272727272728E-2</v>
      </c>
      <c r="O169" t="s">
        <v>735</v>
      </c>
    </row>
    <row r="170" spans="1:15" ht="15.75">
      <c r="A170" s="51" t="s">
        <v>1054</v>
      </c>
      <c r="B170" s="52" t="s">
        <v>1014</v>
      </c>
      <c r="C170" s="761">
        <v>3.5714285714285712E-2</v>
      </c>
      <c r="D170" s="1166">
        <v>0</v>
      </c>
      <c r="E170" s="348">
        <v>0</v>
      </c>
      <c r="F170" s="348">
        <v>0</v>
      </c>
      <c r="G170" s="348">
        <v>0</v>
      </c>
      <c r="H170" s="759">
        <v>3.8461538461538464E-2</v>
      </c>
      <c r="I170" s="756" t="s">
        <v>882</v>
      </c>
      <c r="J170" s="92">
        <v>113</v>
      </c>
      <c r="K170" s="90"/>
      <c r="L170" s="39" t="s">
        <v>792</v>
      </c>
      <c r="M170" s="39" t="s">
        <v>792</v>
      </c>
      <c r="N170" s="1164">
        <v>0</v>
      </c>
      <c r="O170" t="s">
        <v>686</v>
      </c>
    </row>
    <row r="171" spans="1:15" ht="15.75">
      <c r="A171" s="51" t="s">
        <v>40</v>
      </c>
      <c r="B171" s="52" t="s">
        <v>1040</v>
      </c>
      <c r="C171" s="761">
        <v>0.25</v>
      </c>
      <c r="D171" s="1166">
        <v>0.3125</v>
      </c>
      <c r="E171" s="348">
        <v>0.18181818181818182</v>
      </c>
      <c r="F171" s="348">
        <v>0</v>
      </c>
      <c r="G171" s="348">
        <v>0</v>
      </c>
      <c r="H171" s="759">
        <v>0</v>
      </c>
      <c r="I171" s="756" t="s">
        <v>1179</v>
      </c>
      <c r="J171" s="94">
        <v>112</v>
      </c>
      <c r="K171" s="90">
        <v>2</v>
      </c>
      <c r="L171" s="39" t="s">
        <v>792</v>
      </c>
      <c r="M171" s="39" t="s">
        <v>878</v>
      </c>
      <c r="N171" s="1164">
        <v>0.3125</v>
      </c>
      <c r="O171" t="s">
        <v>2775</v>
      </c>
    </row>
    <row r="172" spans="1:15" ht="15.75">
      <c r="A172" s="51" t="s">
        <v>260</v>
      </c>
      <c r="B172" s="52" t="s">
        <v>1015</v>
      </c>
      <c r="C172" s="761">
        <v>0</v>
      </c>
      <c r="D172" s="1166">
        <v>0</v>
      </c>
      <c r="E172" s="348">
        <v>0</v>
      </c>
      <c r="F172" s="348">
        <v>0</v>
      </c>
      <c r="G172" s="348">
        <v>0</v>
      </c>
      <c r="H172" s="759">
        <v>7.6923076923076927E-2</v>
      </c>
      <c r="I172" s="756" t="s">
        <v>1179</v>
      </c>
      <c r="J172" s="94">
        <v>113</v>
      </c>
      <c r="K172" s="90"/>
      <c r="L172" s="39" t="s">
        <v>878</v>
      </c>
      <c r="M172" s="39" t="s">
        <v>792</v>
      </c>
      <c r="N172" s="1164">
        <v>0</v>
      </c>
      <c r="O172" t="s">
        <v>807</v>
      </c>
    </row>
    <row r="173" spans="1:15" ht="15.75">
      <c r="A173" s="51" t="s">
        <v>268</v>
      </c>
      <c r="B173" s="52" t="s">
        <v>1086</v>
      </c>
      <c r="C173" s="761">
        <v>0</v>
      </c>
      <c r="D173" s="1166">
        <v>0</v>
      </c>
      <c r="E173" s="348">
        <v>0</v>
      </c>
      <c r="F173" s="348">
        <v>0</v>
      </c>
      <c r="G173" s="348">
        <v>0</v>
      </c>
      <c r="H173" s="759">
        <v>0</v>
      </c>
      <c r="I173" s="756" t="s">
        <v>1179</v>
      </c>
      <c r="J173" s="94">
        <v>113</v>
      </c>
      <c r="K173" s="90"/>
      <c r="L173" s="39" t="s">
        <v>792</v>
      </c>
      <c r="M173" s="39" t="s">
        <v>792</v>
      </c>
      <c r="N173" s="1164">
        <v>0</v>
      </c>
      <c r="O173" t="s">
        <v>676</v>
      </c>
    </row>
    <row r="174" spans="1:15" ht="15.75">
      <c r="A174" s="51" t="s">
        <v>43</v>
      </c>
      <c r="B174" s="52" t="s">
        <v>841</v>
      </c>
      <c r="C174" s="761">
        <v>2.3255813953488372E-2</v>
      </c>
      <c r="D174" s="1166">
        <v>5.3571428571428568E-2</v>
      </c>
      <c r="E174" s="348">
        <v>3.4482758620689655E-2</v>
      </c>
      <c r="F174" s="348">
        <v>8.5714285714285715E-2</v>
      </c>
      <c r="G174" s="348">
        <v>2.5000000000000001E-2</v>
      </c>
      <c r="H174" s="759">
        <v>6.1224489795918366E-2</v>
      </c>
      <c r="I174" s="756" t="s">
        <v>882</v>
      </c>
      <c r="J174" s="92">
        <v>101</v>
      </c>
      <c r="K174" s="90"/>
      <c r="L174" s="39" t="s">
        <v>878</v>
      </c>
      <c r="M174" s="39" t="s">
        <v>792</v>
      </c>
      <c r="N174" s="1164">
        <v>5.3571428571428568E-2</v>
      </c>
      <c r="O174" t="s">
        <v>669</v>
      </c>
    </row>
    <row r="175" spans="1:15" ht="15.75">
      <c r="A175" s="51" t="s">
        <v>344</v>
      </c>
      <c r="B175" s="52" t="s">
        <v>1089</v>
      </c>
      <c r="C175" s="761">
        <v>7.1428571428571425E-2</v>
      </c>
      <c r="D175" s="1166">
        <v>5.2631578947368418E-2</v>
      </c>
      <c r="E175" s="348">
        <v>0</v>
      </c>
      <c r="F175" s="348">
        <v>0.14285714285714285</v>
      </c>
      <c r="G175" s="348">
        <v>0</v>
      </c>
      <c r="H175" s="759">
        <v>0</v>
      </c>
      <c r="I175" s="756" t="s">
        <v>1179</v>
      </c>
      <c r="J175" s="92">
        <v>101</v>
      </c>
      <c r="K175" s="90"/>
      <c r="L175" s="39" t="s">
        <v>792</v>
      </c>
      <c r="M175" s="39" t="s">
        <v>792</v>
      </c>
      <c r="N175" s="1164">
        <v>5.2631578947368418E-2</v>
      </c>
      <c r="O175" t="s">
        <v>572</v>
      </c>
    </row>
    <row r="176" spans="1:15" ht="15.75">
      <c r="A176" s="51" t="s">
        <v>492</v>
      </c>
      <c r="B176" s="52" t="s">
        <v>1081</v>
      </c>
      <c r="C176" s="761">
        <v>0</v>
      </c>
      <c r="D176" s="1166">
        <v>0</v>
      </c>
      <c r="E176" s="348">
        <v>0</v>
      </c>
      <c r="F176" s="348">
        <v>0</v>
      </c>
      <c r="G176" s="348">
        <v>0</v>
      </c>
      <c r="H176" s="759">
        <v>0</v>
      </c>
      <c r="I176" s="756" t="s">
        <v>1179</v>
      </c>
      <c r="J176" s="92">
        <v>101</v>
      </c>
      <c r="K176" s="90"/>
      <c r="L176" s="39" t="s">
        <v>792</v>
      </c>
      <c r="M176" s="39" t="s">
        <v>792</v>
      </c>
      <c r="N176" s="1164">
        <v>0</v>
      </c>
      <c r="O176" t="s">
        <v>753</v>
      </c>
    </row>
    <row r="177" spans="1:15" ht="15.75">
      <c r="A177" s="51" t="s">
        <v>20</v>
      </c>
      <c r="B177" s="52" t="s">
        <v>945</v>
      </c>
      <c r="C177" s="761">
        <v>0.14516129032258066</v>
      </c>
      <c r="D177" s="1166">
        <v>4.7619047619047616E-2</v>
      </c>
      <c r="E177" s="348">
        <v>1.7241379310344827E-2</v>
      </c>
      <c r="F177" s="348">
        <v>0.109375</v>
      </c>
      <c r="G177" s="348">
        <v>1.7857142857142856E-2</v>
      </c>
      <c r="H177" s="759">
        <v>0.10909090909090909</v>
      </c>
      <c r="I177" s="756" t="s">
        <v>1181</v>
      </c>
      <c r="J177" s="92">
        <v>121</v>
      </c>
      <c r="K177" s="90"/>
      <c r="L177" s="39" t="s">
        <v>878</v>
      </c>
      <c r="M177" s="39" t="s">
        <v>792</v>
      </c>
      <c r="N177" s="1164">
        <v>4.7619047619047616E-2</v>
      </c>
      <c r="O177" t="s">
        <v>769</v>
      </c>
    </row>
    <row r="178" spans="1:15" ht="15.75">
      <c r="A178" s="51" t="s">
        <v>304</v>
      </c>
      <c r="B178" s="52" t="s">
        <v>917</v>
      </c>
      <c r="C178" s="761">
        <v>5.6934306569343063E-2</v>
      </c>
      <c r="D178" s="1166">
        <v>5.2278820375335121E-2</v>
      </c>
      <c r="E178" s="348">
        <v>8.5865257595772793E-2</v>
      </c>
      <c r="F178" s="348">
        <v>7.7889447236180909E-2</v>
      </c>
      <c r="G178" s="348">
        <v>7.4550128534704371E-2</v>
      </c>
      <c r="H178" s="759">
        <v>8.6230876216968011E-2</v>
      </c>
      <c r="I178" s="756" t="s">
        <v>1182</v>
      </c>
      <c r="J178" s="92">
        <v>121</v>
      </c>
      <c r="K178" s="90"/>
      <c r="L178" s="39" t="s">
        <v>878</v>
      </c>
      <c r="M178" s="39" t="s">
        <v>792</v>
      </c>
      <c r="N178" s="1164">
        <v>5.2278820375335121E-2</v>
      </c>
      <c r="O178" t="s">
        <v>710</v>
      </c>
    </row>
    <row r="179" spans="1:15" ht="15.75">
      <c r="A179" s="51" t="s">
        <v>194</v>
      </c>
      <c r="B179" s="52" t="s">
        <v>915</v>
      </c>
      <c r="C179" s="761">
        <v>0.11978021978021978</v>
      </c>
      <c r="D179" s="1166">
        <v>7.0011668611435235E-2</v>
      </c>
      <c r="E179" s="348">
        <v>7.0463320463320461E-2</v>
      </c>
      <c r="F179" s="348">
        <v>0.11338582677165354</v>
      </c>
      <c r="G179" s="348">
        <v>0.10917874396135266</v>
      </c>
      <c r="H179" s="348">
        <v>1.3927576601671309E-2</v>
      </c>
      <c r="I179" s="756" t="s">
        <v>1182</v>
      </c>
      <c r="J179" s="92">
        <v>121</v>
      </c>
      <c r="K179" s="90"/>
      <c r="L179" s="39" t="s">
        <v>792</v>
      </c>
      <c r="M179" s="39" t="s">
        <v>878</v>
      </c>
      <c r="N179" s="1164">
        <v>7.0011668611435235E-2</v>
      </c>
      <c r="O179" t="s">
        <v>776</v>
      </c>
    </row>
    <row r="180" spans="1:15" ht="15.75">
      <c r="A180" s="60" t="s">
        <v>475</v>
      </c>
      <c r="B180" s="59" t="s">
        <v>1127</v>
      </c>
      <c r="C180" s="349" t="s">
        <v>1174</v>
      </c>
      <c r="D180" s="349" t="s">
        <v>1174</v>
      </c>
      <c r="E180" s="349" t="s">
        <v>1174</v>
      </c>
      <c r="F180" s="349" t="s">
        <v>1174</v>
      </c>
      <c r="G180" s="349" t="s">
        <v>1174</v>
      </c>
      <c r="H180" s="760" t="s">
        <v>1174</v>
      </c>
      <c r="I180" s="756" t="s">
        <v>1180</v>
      </c>
      <c r="J180" s="94">
        <v>121</v>
      </c>
      <c r="K180" s="90"/>
      <c r="L180" s="39" t="s">
        <v>792</v>
      </c>
      <c r="M180" s="39" t="s">
        <v>792</v>
      </c>
      <c r="N180" s="1164" t="s">
        <v>1060</v>
      </c>
      <c r="O180" t="s">
        <v>1127</v>
      </c>
    </row>
    <row r="181" spans="1:15" ht="15.75">
      <c r="A181" s="51" t="s">
        <v>138</v>
      </c>
      <c r="B181" s="52" t="s">
        <v>930</v>
      </c>
      <c r="C181" s="761">
        <v>4.2857142857142858E-2</v>
      </c>
      <c r="D181" s="1166">
        <v>2.8409090909090908E-2</v>
      </c>
      <c r="E181" s="348">
        <v>3.4682080924855488E-2</v>
      </c>
      <c r="F181" s="348">
        <v>6.3492063492063489E-2</v>
      </c>
      <c r="G181" s="348">
        <v>2.0547945205479451E-2</v>
      </c>
      <c r="H181" s="760">
        <v>4.0816326530612242E-2</v>
      </c>
      <c r="I181" s="756" t="s">
        <v>1181</v>
      </c>
      <c r="J181" s="92">
        <v>121</v>
      </c>
      <c r="K181" s="90"/>
      <c r="L181" s="39" t="s">
        <v>792</v>
      </c>
      <c r="M181" s="39" t="s">
        <v>792</v>
      </c>
      <c r="N181" s="1164">
        <v>2.8409090909090908E-2</v>
      </c>
      <c r="O181" t="s">
        <v>712</v>
      </c>
    </row>
    <row r="182" spans="1:15" ht="15.75">
      <c r="A182" s="51" t="s">
        <v>190</v>
      </c>
      <c r="B182" s="52" t="s">
        <v>864</v>
      </c>
      <c r="C182" s="761">
        <v>3.0581039755351681E-2</v>
      </c>
      <c r="D182" s="1166">
        <v>4.3478260869565216E-2</v>
      </c>
      <c r="E182" s="348">
        <v>2.0905923344947737E-2</v>
      </c>
      <c r="F182" s="348">
        <v>3.4246575342465752E-2</v>
      </c>
      <c r="G182" s="348">
        <v>4.1533546325878593E-2</v>
      </c>
      <c r="H182" s="348">
        <v>5.4380664652567974E-2</v>
      </c>
      <c r="I182" s="756" t="s">
        <v>1181</v>
      </c>
      <c r="J182" s="92">
        <v>121</v>
      </c>
      <c r="K182" s="90"/>
      <c r="L182" s="39" t="s">
        <v>792</v>
      </c>
      <c r="M182" s="39" t="s">
        <v>792</v>
      </c>
      <c r="N182" s="1164">
        <v>4.3478260869565216E-2</v>
      </c>
      <c r="O182" t="s">
        <v>774</v>
      </c>
    </row>
    <row r="183" spans="1:15" ht="15.75">
      <c r="A183" s="60" t="s">
        <v>309</v>
      </c>
      <c r="B183" s="59" t="s">
        <v>578</v>
      </c>
      <c r="C183" s="349" t="s">
        <v>1174</v>
      </c>
      <c r="D183" s="349" t="s">
        <v>1174</v>
      </c>
      <c r="E183" s="349" t="s">
        <v>1174</v>
      </c>
      <c r="F183" s="349" t="s">
        <v>1174</v>
      </c>
      <c r="G183" s="349" t="s">
        <v>1174</v>
      </c>
      <c r="H183" s="760" t="s">
        <v>1174</v>
      </c>
      <c r="I183" s="756" t="s">
        <v>1180</v>
      </c>
      <c r="J183" s="92">
        <v>121</v>
      </c>
      <c r="K183" s="90"/>
      <c r="L183" s="39" t="s">
        <v>792</v>
      </c>
      <c r="M183" s="39" t="s">
        <v>792</v>
      </c>
      <c r="N183" s="1164" t="s">
        <v>1060</v>
      </c>
      <c r="O183" t="s">
        <v>578</v>
      </c>
    </row>
    <row r="184" spans="1:15" ht="15.75">
      <c r="A184" s="51" t="s">
        <v>110</v>
      </c>
      <c r="B184" s="52" t="s">
        <v>971</v>
      </c>
      <c r="C184" s="761">
        <v>2.1505376344086023E-2</v>
      </c>
      <c r="D184" s="1166">
        <v>2.4691358024691357E-2</v>
      </c>
      <c r="E184" s="348">
        <v>2.6666666666666668E-2</v>
      </c>
      <c r="F184" s="348">
        <v>0</v>
      </c>
      <c r="G184" s="348">
        <v>1.1764705882352941E-2</v>
      </c>
      <c r="H184" s="760">
        <v>2.3809523809523808E-2</v>
      </c>
      <c r="I184" s="756" t="s">
        <v>1181</v>
      </c>
      <c r="J184" s="92">
        <v>121</v>
      </c>
      <c r="K184" s="90"/>
      <c r="L184" s="39" t="s">
        <v>792</v>
      </c>
      <c r="M184" s="39" t="s">
        <v>792</v>
      </c>
      <c r="N184" s="1164">
        <v>2.4691358024691357E-2</v>
      </c>
      <c r="O184" t="s">
        <v>694</v>
      </c>
    </row>
    <row r="185" spans="1:15" ht="15.75">
      <c r="A185" s="51" t="s">
        <v>1154</v>
      </c>
      <c r="B185" s="52" t="s">
        <v>913</v>
      </c>
      <c r="C185" s="761">
        <v>5.2287581699346407E-2</v>
      </c>
      <c r="D185" s="1166">
        <v>6.1162079510703363E-2</v>
      </c>
      <c r="E185" s="348">
        <v>7.3333333333333334E-2</v>
      </c>
      <c r="F185" s="348">
        <v>2.9411764705882353E-2</v>
      </c>
      <c r="G185" s="348">
        <v>2.1352313167259787E-2</v>
      </c>
      <c r="H185" s="759">
        <v>0.13931888544891641</v>
      </c>
      <c r="I185" s="756" t="s">
        <v>1182</v>
      </c>
      <c r="J185" s="92">
        <v>121</v>
      </c>
      <c r="K185" s="90"/>
      <c r="L185" s="39" t="s">
        <v>878</v>
      </c>
      <c r="M185" s="39" t="s">
        <v>878</v>
      </c>
      <c r="N185" s="1164">
        <v>6.1162079510703363E-2</v>
      </c>
      <c r="O185" t="s">
        <v>559</v>
      </c>
    </row>
    <row r="186" spans="1:15" ht="15.75">
      <c r="A186" s="51" t="s">
        <v>82</v>
      </c>
      <c r="B186" s="52" t="s">
        <v>929</v>
      </c>
      <c r="C186" s="761">
        <v>3.6630036630036632E-2</v>
      </c>
      <c r="D186" s="1166">
        <v>3.7037037037037035E-2</v>
      </c>
      <c r="E186" s="348">
        <v>5.2980132450331126E-2</v>
      </c>
      <c r="F186" s="348">
        <v>5.1660516605166053E-2</v>
      </c>
      <c r="G186" s="348">
        <v>4.1095890410958902E-2</v>
      </c>
      <c r="H186" s="759">
        <v>1.556420233463035E-2</v>
      </c>
      <c r="I186" s="756" t="s">
        <v>1181</v>
      </c>
      <c r="J186" s="92">
        <v>121</v>
      </c>
      <c r="K186" s="90"/>
      <c r="L186" s="39" t="s">
        <v>792</v>
      </c>
      <c r="M186" s="39" t="s">
        <v>792</v>
      </c>
      <c r="N186" s="1164">
        <v>3.7037037037037035E-2</v>
      </c>
      <c r="O186" t="s">
        <v>702</v>
      </c>
    </row>
    <row r="187" spans="1:15" ht="15.75">
      <c r="A187" s="51" t="s">
        <v>366</v>
      </c>
      <c r="B187" s="52" t="s">
        <v>861</v>
      </c>
      <c r="C187" s="761">
        <v>2.7906976744186046E-2</v>
      </c>
      <c r="D187" s="1166">
        <v>4.5283018867924525E-2</v>
      </c>
      <c r="E187" s="348">
        <v>0.11355311355311355</v>
      </c>
      <c r="F187" s="348">
        <v>5.8139534883720929E-2</v>
      </c>
      <c r="G187" s="348">
        <v>3.3057851239669422E-2</v>
      </c>
      <c r="H187" s="759">
        <v>4.4843049327354258E-2</v>
      </c>
      <c r="I187" s="756" t="s">
        <v>1181</v>
      </c>
      <c r="J187" s="92">
        <v>121</v>
      </c>
      <c r="K187" s="90"/>
      <c r="L187" s="39" t="s">
        <v>792</v>
      </c>
      <c r="M187" s="39" t="s">
        <v>792</v>
      </c>
      <c r="N187" s="1164">
        <v>4.5283018867924525E-2</v>
      </c>
      <c r="O187" t="s">
        <v>596</v>
      </c>
    </row>
    <row r="188" spans="1:15" ht="15.75">
      <c r="A188" s="51" t="s">
        <v>146</v>
      </c>
      <c r="B188" s="52" t="s">
        <v>940</v>
      </c>
      <c r="C188" s="761">
        <v>4.6052631578947366E-2</v>
      </c>
      <c r="D188" s="1166">
        <v>3.5450516986706058E-2</v>
      </c>
      <c r="E188" s="348">
        <v>6.4935064935064929E-2</v>
      </c>
      <c r="F188" s="348">
        <v>6.9219440353460976E-2</v>
      </c>
      <c r="G188" s="348">
        <v>6.8965517241379309E-2</v>
      </c>
      <c r="H188" s="759">
        <v>5.6179775280898875E-2</v>
      </c>
      <c r="I188" s="756" t="s">
        <v>1182</v>
      </c>
      <c r="J188" s="92">
        <v>121</v>
      </c>
      <c r="K188" s="90"/>
      <c r="L188" s="39" t="s">
        <v>792</v>
      </c>
      <c r="M188" s="39" t="s">
        <v>792</v>
      </c>
      <c r="N188" s="1164">
        <v>3.5450516986706058E-2</v>
      </c>
      <c r="O188" t="s">
        <v>535</v>
      </c>
    </row>
    <row r="189" spans="1:15" ht="15.75">
      <c r="A189" s="51" t="s">
        <v>181</v>
      </c>
      <c r="B189" s="52" t="s">
        <v>844</v>
      </c>
      <c r="C189" s="761">
        <v>5.3571428571428568E-2</v>
      </c>
      <c r="D189" s="1166">
        <v>5.5555555555555552E-2</v>
      </c>
      <c r="E189" s="348">
        <v>8.1081081081081086E-2</v>
      </c>
      <c r="F189" s="348">
        <v>2.9850746268656716E-2</v>
      </c>
      <c r="G189" s="348">
        <v>1.3698630136986301E-2</v>
      </c>
      <c r="H189" s="759">
        <v>0</v>
      </c>
      <c r="I189" s="756" t="s">
        <v>1181</v>
      </c>
      <c r="J189" s="92">
        <v>121</v>
      </c>
      <c r="K189" s="90"/>
      <c r="L189" s="39" t="s">
        <v>792</v>
      </c>
      <c r="M189" s="39" t="s">
        <v>792</v>
      </c>
      <c r="N189" s="1164">
        <v>5.5555555555555552E-2</v>
      </c>
      <c r="O189" t="s">
        <v>582</v>
      </c>
    </row>
    <row r="190" spans="1:15" ht="15.75">
      <c r="A190" s="51" t="s">
        <v>254</v>
      </c>
      <c r="B190" s="52" t="s">
        <v>985</v>
      </c>
      <c r="C190" s="761">
        <v>8.7499999999999994E-2</v>
      </c>
      <c r="D190" s="1166">
        <v>3.2258064516129031E-2</v>
      </c>
      <c r="E190" s="348">
        <v>1.2903225806451613E-2</v>
      </c>
      <c r="F190" s="348">
        <v>2.4390243902439025E-2</v>
      </c>
      <c r="G190" s="348">
        <v>5.113636363636364E-2</v>
      </c>
      <c r="H190" s="759">
        <v>3.048780487804878E-2</v>
      </c>
      <c r="I190" s="756" t="s">
        <v>1181</v>
      </c>
      <c r="J190" s="92">
        <v>121</v>
      </c>
      <c r="K190" s="90"/>
      <c r="L190" s="39" t="s">
        <v>792</v>
      </c>
      <c r="M190" s="39" t="s">
        <v>792</v>
      </c>
      <c r="N190" s="1164">
        <v>3.2258064516129031E-2</v>
      </c>
      <c r="O190" t="s">
        <v>804</v>
      </c>
    </row>
    <row r="191" spans="1:15" ht="15.75">
      <c r="A191" s="51" t="s">
        <v>362</v>
      </c>
      <c r="B191" s="52" t="s">
        <v>896</v>
      </c>
      <c r="C191" s="761">
        <v>8.8607594936708861E-2</v>
      </c>
      <c r="D191" s="1166">
        <v>6.5420560747663545E-2</v>
      </c>
      <c r="E191" s="348">
        <v>8.0459770114942528E-2</v>
      </c>
      <c r="F191" s="348">
        <v>4.9382716049382713E-2</v>
      </c>
      <c r="G191" s="348">
        <v>6.3291139240506333E-2</v>
      </c>
      <c r="H191" s="348">
        <v>2.9702970297029702E-2</v>
      </c>
      <c r="I191" s="756" t="s">
        <v>1181</v>
      </c>
      <c r="J191" s="92">
        <v>121</v>
      </c>
      <c r="K191" s="90"/>
      <c r="L191" s="39" t="s">
        <v>792</v>
      </c>
      <c r="M191" s="39" t="s">
        <v>878</v>
      </c>
      <c r="N191" s="1164">
        <v>6.5420560747663545E-2</v>
      </c>
      <c r="O191" t="s">
        <v>594</v>
      </c>
    </row>
    <row r="192" spans="1:15" ht="15.75">
      <c r="A192" s="60" t="s">
        <v>496</v>
      </c>
      <c r="B192" s="59" t="s">
        <v>755</v>
      </c>
      <c r="C192" s="349" t="s">
        <v>1174</v>
      </c>
      <c r="D192" s="349" t="s">
        <v>1174</v>
      </c>
      <c r="E192" s="349" t="s">
        <v>1174</v>
      </c>
      <c r="F192" s="349" t="s">
        <v>1174</v>
      </c>
      <c r="G192" s="349" t="s">
        <v>1174</v>
      </c>
      <c r="H192" s="760" t="s">
        <v>1174</v>
      </c>
      <c r="I192" s="756" t="s">
        <v>1180</v>
      </c>
      <c r="J192" s="92">
        <v>189</v>
      </c>
      <c r="K192" s="90"/>
      <c r="L192" s="39" t="s">
        <v>792</v>
      </c>
      <c r="M192" s="39" t="s">
        <v>792</v>
      </c>
      <c r="N192" s="1164" t="s">
        <v>1060</v>
      </c>
      <c r="O192" t="s">
        <v>2779</v>
      </c>
    </row>
    <row r="193" spans="1:15" ht="15.75">
      <c r="A193" s="51" t="s">
        <v>62</v>
      </c>
      <c r="B193" s="52" t="s">
        <v>1082</v>
      </c>
      <c r="C193" s="761">
        <v>0</v>
      </c>
      <c r="D193" s="1166">
        <v>0</v>
      </c>
      <c r="E193" s="348">
        <v>0</v>
      </c>
      <c r="F193" s="348">
        <v>5.2631578947368418E-2</v>
      </c>
      <c r="G193" s="348">
        <v>4.5454545454545456E-2</v>
      </c>
      <c r="H193" s="760">
        <v>1</v>
      </c>
      <c r="I193" s="756" t="s">
        <v>1179</v>
      </c>
      <c r="J193" s="92">
        <v>189</v>
      </c>
      <c r="K193" s="90"/>
      <c r="L193" s="39" t="s">
        <v>878</v>
      </c>
      <c r="M193" s="39" t="s">
        <v>792</v>
      </c>
      <c r="N193" s="1164">
        <v>0</v>
      </c>
      <c r="O193" t="s">
        <v>2777</v>
      </c>
    </row>
    <row r="194" spans="1:15" ht="15.75">
      <c r="A194" s="51" t="s">
        <v>409</v>
      </c>
      <c r="B194" s="52" t="s">
        <v>1101</v>
      </c>
      <c r="C194" s="761">
        <v>0</v>
      </c>
      <c r="D194" s="1166">
        <v>0.14285714285714285</v>
      </c>
      <c r="E194" s="348">
        <v>0.16666666666666666</v>
      </c>
      <c r="F194" s="348">
        <v>0.14285714285714285</v>
      </c>
      <c r="G194" s="348">
        <v>0</v>
      </c>
      <c r="H194" s="759">
        <v>0</v>
      </c>
      <c r="I194" s="756" t="s">
        <v>1179</v>
      </c>
      <c r="J194" s="92">
        <v>189</v>
      </c>
      <c r="K194" s="90"/>
      <c r="L194" s="39" t="s">
        <v>792</v>
      </c>
      <c r="M194" s="39" t="s">
        <v>878</v>
      </c>
      <c r="N194" s="1164">
        <v>0.14285714285714285</v>
      </c>
      <c r="O194" t="s">
        <v>639</v>
      </c>
    </row>
    <row r="195" spans="1:15" ht="15.75">
      <c r="A195" s="51" t="s">
        <v>483</v>
      </c>
      <c r="B195" s="52" t="s">
        <v>1024</v>
      </c>
      <c r="C195" s="761">
        <v>3.4482758620689655E-2</v>
      </c>
      <c r="D195" s="1166">
        <v>2.8571428571428571E-2</v>
      </c>
      <c r="E195" s="348">
        <v>7.1428571428571425E-2</v>
      </c>
      <c r="F195" s="348">
        <v>3.2258064516129031E-2</v>
      </c>
      <c r="G195" s="348">
        <v>0</v>
      </c>
      <c r="H195" s="759">
        <v>3.125E-2</v>
      </c>
      <c r="I195" s="756" t="s">
        <v>882</v>
      </c>
      <c r="J195" s="92">
        <v>189</v>
      </c>
      <c r="K195" s="90"/>
      <c r="L195" s="39" t="s">
        <v>792</v>
      </c>
      <c r="M195" s="39" t="s">
        <v>792</v>
      </c>
      <c r="N195" s="1164">
        <v>2.8571428571428571E-2</v>
      </c>
      <c r="O195" t="s">
        <v>2737</v>
      </c>
    </row>
    <row r="196" spans="1:15" ht="15.75">
      <c r="A196" s="51" t="s">
        <v>1113</v>
      </c>
      <c r="B196" s="52" t="s">
        <v>1105</v>
      </c>
      <c r="C196" s="761">
        <v>0.15384615384615385</v>
      </c>
      <c r="D196" s="1166">
        <v>9.5238095238095233E-2</v>
      </c>
      <c r="E196" s="348">
        <v>7.4999999999999997E-2</v>
      </c>
      <c r="F196" s="348">
        <v>8.6956521739130432E-2</v>
      </c>
      <c r="G196" s="348">
        <v>4.7619047619047616E-2</v>
      </c>
      <c r="H196" s="759">
        <v>0</v>
      </c>
      <c r="I196" s="756" t="s">
        <v>882</v>
      </c>
      <c r="J196" s="92">
        <v>189</v>
      </c>
      <c r="K196" s="90"/>
      <c r="L196" s="39" t="s">
        <v>792</v>
      </c>
      <c r="M196" s="39" t="s">
        <v>878</v>
      </c>
      <c r="N196" s="1164">
        <v>9.5238095238095233E-2</v>
      </c>
      <c r="O196" t="s">
        <v>564</v>
      </c>
    </row>
    <row r="197" spans="1:15" ht="15.75">
      <c r="A197" s="51" t="s">
        <v>470</v>
      </c>
      <c r="B197" s="52" t="s">
        <v>868</v>
      </c>
      <c r="C197" s="761">
        <v>7.857142857142857E-2</v>
      </c>
      <c r="D197" s="1166">
        <v>9.2592592592592587E-2</v>
      </c>
      <c r="E197" s="348">
        <v>8.1967213114754092E-2</v>
      </c>
      <c r="F197" s="348">
        <v>6.8181818181818177E-2</v>
      </c>
      <c r="G197" s="348">
        <v>2.8571428571428571E-2</v>
      </c>
      <c r="H197" s="759">
        <v>4.4444444444444446E-2</v>
      </c>
      <c r="I197" s="756" t="s">
        <v>1181</v>
      </c>
      <c r="J197" s="92">
        <v>189</v>
      </c>
      <c r="K197" s="90"/>
      <c r="L197" s="39" t="s">
        <v>792</v>
      </c>
      <c r="M197" s="39" t="s">
        <v>878</v>
      </c>
      <c r="N197" s="1164">
        <v>9.2592592592592587E-2</v>
      </c>
      <c r="O197" t="s">
        <v>543</v>
      </c>
    </row>
    <row r="198" spans="1:15" ht="15.75">
      <c r="A198" s="51" t="s">
        <v>488</v>
      </c>
      <c r="B198" s="52" t="s">
        <v>1001</v>
      </c>
      <c r="C198" s="761">
        <v>1.4814814814814815E-2</v>
      </c>
      <c r="D198" s="1166">
        <v>2.7027027027027029E-2</v>
      </c>
      <c r="E198" s="348">
        <v>2.1739130434782608E-2</v>
      </c>
      <c r="F198" s="348">
        <v>2.8368794326241134E-2</v>
      </c>
      <c r="G198" s="348">
        <v>2.2222222222222223E-2</v>
      </c>
      <c r="H198" s="759">
        <v>4.4117647058823532E-2</v>
      </c>
      <c r="I198" s="756" t="s">
        <v>1181</v>
      </c>
      <c r="J198" s="92">
        <v>189</v>
      </c>
      <c r="K198" s="90"/>
      <c r="L198" s="39" t="s">
        <v>792</v>
      </c>
      <c r="M198" s="39" t="s">
        <v>792</v>
      </c>
      <c r="N198" s="1164">
        <v>2.7027027027027029E-2</v>
      </c>
      <c r="O198" t="s">
        <v>2778</v>
      </c>
    </row>
    <row r="199" spans="1:15" ht="15.75">
      <c r="A199" s="51" t="s">
        <v>127</v>
      </c>
      <c r="B199" s="52" t="s">
        <v>962</v>
      </c>
      <c r="C199" s="761">
        <v>7.9365079365079361E-2</v>
      </c>
      <c r="D199" s="1166">
        <v>4.3478260869565216E-2</v>
      </c>
      <c r="E199" s="348">
        <v>6.7567567567567571E-2</v>
      </c>
      <c r="F199" s="348">
        <v>4.6875E-2</v>
      </c>
      <c r="G199" s="348">
        <v>0.1111111111111111</v>
      </c>
      <c r="H199" s="759">
        <v>9.2592592592592587E-2</v>
      </c>
      <c r="I199" s="756" t="s">
        <v>1181</v>
      </c>
      <c r="J199" s="92">
        <v>189</v>
      </c>
      <c r="K199" s="90"/>
      <c r="L199" s="39" t="s">
        <v>878</v>
      </c>
      <c r="M199" s="39" t="s">
        <v>792</v>
      </c>
      <c r="N199" s="1164">
        <v>4.3478260869565216E-2</v>
      </c>
      <c r="O199" t="s">
        <v>526</v>
      </c>
    </row>
    <row r="200" spans="1:15" ht="15.75">
      <c r="A200" s="51" t="s">
        <v>247</v>
      </c>
      <c r="B200" s="52" t="s">
        <v>1095</v>
      </c>
      <c r="C200" s="761">
        <v>0</v>
      </c>
      <c r="D200" s="1166">
        <v>0</v>
      </c>
      <c r="E200" s="348">
        <v>0.17391304347826086</v>
      </c>
      <c r="F200" s="348">
        <v>4.7619047619047616E-2</v>
      </c>
      <c r="G200" s="348">
        <v>0</v>
      </c>
      <c r="H200" s="348">
        <v>0</v>
      </c>
      <c r="I200" s="756" t="s">
        <v>882</v>
      </c>
      <c r="J200" s="94">
        <v>112</v>
      </c>
      <c r="K200" s="90"/>
      <c r="L200" s="39" t="s">
        <v>792</v>
      </c>
      <c r="M200" s="39" t="s">
        <v>792</v>
      </c>
      <c r="N200" s="1164">
        <v>0</v>
      </c>
      <c r="O200" t="s">
        <v>629</v>
      </c>
    </row>
    <row r="201" spans="1:15" ht="15.75">
      <c r="A201" s="60" t="s">
        <v>1115</v>
      </c>
      <c r="B201" s="59" t="s">
        <v>565</v>
      </c>
      <c r="C201" s="349" t="s">
        <v>1174</v>
      </c>
      <c r="D201" s="349" t="s">
        <v>1174</v>
      </c>
      <c r="E201" s="349" t="s">
        <v>1174</v>
      </c>
      <c r="F201" s="349" t="s">
        <v>1174</v>
      </c>
      <c r="G201" s="349" t="s">
        <v>1174</v>
      </c>
      <c r="H201" s="760" t="s">
        <v>1174</v>
      </c>
      <c r="I201" s="756" t="s">
        <v>1180</v>
      </c>
      <c r="J201" s="92">
        <v>189</v>
      </c>
      <c r="K201" s="90"/>
      <c r="L201" s="39" t="s">
        <v>792</v>
      </c>
      <c r="M201" s="39" t="s">
        <v>792</v>
      </c>
      <c r="N201" s="1164"/>
    </row>
    <row r="202" spans="1:15" ht="15.75">
      <c r="A202" s="51" t="s">
        <v>1058</v>
      </c>
      <c r="B202" s="52" t="s">
        <v>910</v>
      </c>
      <c r="C202" s="761">
        <v>4.8672566371681415E-2</v>
      </c>
      <c r="D202" s="1166">
        <v>7.0754716981132074E-2</v>
      </c>
      <c r="E202" s="348">
        <v>9.0909090909090912E-2</v>
      </c>
      <c r="F202" s="348">
        <v>6.0185185185185182E-2</v>
      </c>
      <c r="G202" s="348">
        <v>7.792207792207792E-2</v>
      </c>
      <c r="H202" s="349">
        <v>0.11764705882352941</v>
      </c>
      <c r="I202" s="756" t="s">
        <v>1181</v>
      </c>
      <c r="J202" s="92">
        <v>189</v>
      </c>
      <c r="K202" s="90"/>
      <c r="L202" s="39" t="s">
        <v>878</v>
      </c>
      <c r="M202" s="39" t="s">
        <v>878</v>
      </c>
      <c r="N202" s="1164">
        <v>7.0754716981132074E-2</v>
      </c>
      <c r="O202" t="s">
        <v>663</v>
      </c>
    </row>
    <row r="203" spans="1:15" ht="15.75">
      <c r="A203" s="60" t="s">
        <v>502</v>
      </c>
      <c r="B203" s="59" t="s">
        <v>758</v>
      </c>
      <c r="C203" s="349" t="s">
        <v>1174</v>
      </c>
      <c r="D203" s="349" t="s">
        <v>1174</v>
      </c>
      <c r="E203" s="349" t="s">
        <v>1174</v>
      </c>
      <c r="F203" s="349" t="s">
        <v>1174</v>
      </c>
      <c r="G203" s="349" t="s">
        <v>1174</v>
      </c>
      <c r="H203" s="349" t="s">
        <v>1174</v>
      </c>
      <c r="I203" s="756" t="s">
        <v>1180</v>
      </c>
      <c r="J203" s="92">
        <v>112</v>
      </c>
      <c r="K203" s="90">
        <v>2</v>
      </c>
      <c r="L203" s="39" t="s">
        <v>792</v>
      </c>
      <c r="M203" s="39" t="s">
        <v>792</v>
      </c>
      <c r="N203" s="1164"/>
    </row>
    <row r="204" spans="1:15" ht="15.75">
      <c r="A204" s="60" t="s">
        <v>1056</v>
      </c>
      <c r="B204" s="59" t="s">
        <v>662</v>
      </c>
      <c r="C204" s="349" t="s">
        <v>1174</v>
      </c>
      <c r="D204" s="349" t="s">
        <v>1174</v>
      </c>
      <c r="E204" s="349" t="s">
        <v>1174</v>
      </c>
      <c r="F204" s="349" t="s">
        <v>1174</v>
      </c>
      <c r="G204" s="349" t="s">
        <v>1174</v>
      </c>
      <c r="H204" s="349" t="s">
        <v>1174</v>
      </c>
      <c r="I204" s="756" t="s">
        <v>1180</v>
      </c>
      <c r="J204" s="92">
        <v>112</v>
      </c>
      <c r="K204" s="90">
        <v>2</v>
      </c>
      <c r="L204" s="39" t="s">
        <v>792</v>
      </c>
      <c r="M204" s="39" t="s">
        <v>792</v>
      </c>
      <c r="N204" s="1164"/>
    </row>
    <row r="205" spans="1:15" ht="15.75">
      <c r="A205" s="60" t="s">
        <v>24</v>
      </c>
      <c r="B205" s="59" t="s">
        <v>654</v>
      </c>
      <c r="C205" s="349" t="s">
        <v>1174</v>
      </c>
      <c r="D205" s="349" t="s">
        <v>1174</v>
      </c>
      <c r="E205" s="349" t="s">
        <v>1174</v>
      </c>
      <c r="F205" s="349" t="s">
        <v>1174</v>
      </c>
      <c r="G205" s="349" t="s">
        <v>1174</v>
      </c>
      <c r="H205" s="760" t="s">
        <v>1174</v>
      </c>
      <c r="I205" s="756" t="s">
        <v>1180</v>
      </c>
      <c r="J205" s="94">
        <v>112</v>
      </c>
      <c r="K205" s="90">
        <v>2</v>
      </c>
      <c r="L205" s="39" t="s">
        <v>792</v>
      </c>
      <c r="M205" s="39" t="s">
        <v>792</v>
      </c>
      <c r="N205" s="1164"/>
    </row>
    <row r="206" spans="1:15" ht="15.75">
      <c r="A206" s="51" t="s">
        <v>1134</v>
      </c>
      <c r="B206" s="52" t="s">
        <v>872</v>
      </c>
      <c r="C206" s="761">
        <v>7.4999999999999997E-2</v>
      </c>
      <c r="D206" s="1166">
        <v>0.1</v>
      </c>
      <c r="E206" s="348">
        <v>0.06</v>
      </c>
      <c r="F206" s="348">
        <v>0.15</v>
      </c>
      <c r="G206" s="348">
        <v>0</v>
      </c>
      <c r="H206" s="760">
        <v>4.6511627906976744E-2</v>
      </c>
      <c r="I206" s="756" t="s">
        <v>882</v>
      </c>
      <c r="J206" s="92">
        <v>112</v>
      </c>
      <c r="K206" s="90">
        <v>2</v>
      </c>
      <c r="L206" s="39" t="s">
        <v>792</v>
      </c>
      <c r="M206" s="39" t="s">
        <v>878</v>
      </c>
      <c r="N206" s="1164">
        <v>0.1</v>
      </c>
      <c r="O206" t="s">
        <v>771</v>
      </c>
    </row>
    <row r="207" spans="1:15" ht="15.75">
      <c r="A207" s="51" t="s">
        <v>452</v>
      </c>
      <c r="B207" s="52" t="s">
        <v>909</v>
      </c>
      <c r="C207" s="761">
        <v>4.9568965517241381E-2</v>
      </c>
      <c r="D207" s="1166">
        <v>3.6259541984732822E-2</v>
      </c>
      <c r="E207" s="348">
        <v>5.1643192488262914E-2</v>
      </c>
      <c r="F207" s="348">
        <v>1.8475750577367205E-2</v>
      </c>
      <c r="G207" s="348">
        <v>4.05982905982906E-2</v>
      </c>
      <c r="H207" s="759">
        <v>1.6528925619834711E-2</v>
      </c>
      <c r="I207" s="756" t="s">
        <v>1182</v>
      </c>
      <c r="J207" s="92">
        <v>189</v>
      </c>
      <c r="K207" s="90"/>
      <c r="L207" s="39" t="s">
        <v>792</v>
      </c>
      <c r="M207" s="39" t="s">
        <v>792</v>
      </c>
      <c r="N207" s="1164">
        <v>3.6259541984732822E-2</v>
      </c>
      <c r="O207" t="s">
        <v>591</v>
      </c>
    </row>
    <row r="208" spans="1:15" ht="15.75">
      <c r="A208" s="51" t="s">
        <v>71</v>
      </c>
      <c r="B208" s="52" t="s">
        <v>963</v>
      </c>
      <c r="C208" s="761">
        <v>3.0434782608695653E-2</v>
      </c>
      <c r="D208" s="1166">
        <v>5.46875E-2</v>
      </c>
      <c r="E208" s="348">
        <v>7.407407407407407E-2</v>
      </c>
      <c r="F208" s="348">
        <v>4.4247787610619468E-2</v>
      </c>
      <c r="G208" s="348">
        <v>2.7272727272727271E-2</v>
      </c>
      <c r="H208" s="759">
        <v>2.9045643153526972E-2</v>
      </c>
      <c r="I208" s="756" t="s">
        <v>1181</v>
      </c>
      <c r="J208" s="92">
        <v>189</v>
      </c>
      <c r="K208" s="90"/>
      <c r="L208" s="39" t="s">
        <v>792</v>
      </c>
      <c r="M208" s="39" t="s">
        <v>792</v>
      </c>
      <c r="N208" s="1164">
        <v>5.46875E-2</v>
      </c>
      <c r="O208" t="s">
        <v>631</v>
      </c>
    </row>
    <row r="209" spans="1:15" ht="15.75">
      <c r="A209" s="51" t="s">
        <v>34</v>
      </c>
      <c r="B209" s="52" t="s">
        <v>870</v>
      </c>
      <c r="C209" s="761">
        <v>4.1860465116279069E-2</v>
      </c>
      <c r="D209" s="1166">
        <v>5.8704453441295545E-2</v>
      </c>
      <c r="E209" s="348">
        <v>4.2857142857142858E-2</v>
      </c>
      <c r="F209" s="348">
        <v>5.6818181818181816E-2</v>
      </c>
      <c r="G209" s="348">
        <v>1.5151515151515152E-2</v>
      </c>
      <c r="H209" s="759">
        <v>2.3752969121140142E-2</v>
      </c>
      <c r="I209" s="756" t="s">
        <v>1182</v>
      </c>
      <c r="J209" s="92">
        <v>189</v>
      </c>
      <c r="K209" s="90"/>
      <c r="L209" s="39" t="s">
        <v>792</v>
      </c>
      <c r="M209" s="39" t="s">
        <v>878</v>
      </c>
      <c r="N209" s="1164">
        <v>5.8704453441295545E-2</v>
      </c>
      <c r="O209" t="s">
        <v>664</v>
      </c>
    </row>
    <row r="210" spans="1:15" ht="15.75">
      <c r="A210" s="51" t="s">
        <v>183</v>
      </c>
      <c r="B210" s="52" t="s">
        <v>893</v>
      </c>
      <c r="C210" s="761">
        <v>2.8106508875739646E-2</v>
      </c>
      <c r="D210" s="1166">
        <v>4.6979865771812082E-2</v>
      </c>
      <c r="E210" s="348">
        <v>0.06</v>
      </c>
      <c r="F210" s="348">
        <v>3.5450516986706058E-2</v>
      </c>
      <c r="G210" s="348">
        <v>3.8067349926793559E-2</v>
      </c>
      <c r="H210" s="759">
        <v>2.5000000000000001E-2</v>
      </c>
      <c r="I210" s="756" t="s">
        <v>1182</v>
      </c>
      <c r="J210" s="92">
        <v>189</v>
      </c>
      <c r="K210" s="90"/>
      <c r="L210" s="39" t="s">
        <v>792</v>
      </c>
      <c r="M210" s="39" t="s">
        <v>792</v>
      </c>
      <c r="N210" s="1164">
        <v>4.6979865771812082E-2</v>
      </c>
      <c r="O210" t="s">
        <v>583</v>
      </c>
    </row>
    <row r="211" spans="1:15" ht="15.75">
      <c r="A211" s="51" t="s">
        <v>410</v>
      </c>
      <c r="B211" s="52" t="s">
        <v>965</v>
      </c>
      <c r="C211" s="761">
        <v>7.3333333333333334E-2</v>
      </c>
      <c r="D211" s="1166">
        <v>6.3291139240506328E-3</v>
      </c>
      <c r="E211" s="348">
        <v>3.2608695652173912E-2</v>
      </c>
      <c r="F211" s="348">
        <v>5.2941176470588235E-2</v>
      </c>
      <c r="G211" s="348">
        <v>8.0246913580246909E-2</v>
      </c>
      <c r="H211" s="759">
        <v>2.564102564102564E-2</v>
      </c>
      <c r="I211" s="756" t="s">
        <v>1181</v>
      </c>
      <c r="J211" s="92">
        <v>189</v>
      </c>
      <c r="K211" s="90"/>
      <c r="L211" s="39" t="s">
        <v>792</v>
      </c>
      <c r="M211" s="39" t="s">
        <v>792</v>
      </c>
      <c r="N211" s="1164">
        <v>6.3291139240506328E-3</v>
      </c>
      <c r="O211" t="s">
        <v>527</v>
      </c>
    </row>
    <row r="212" spans="1:15" ht="15.75">
      <c r="A212" s="51" t="s">
        <v>438</v>
      </c>
      <c r="B212" s="52" t="s">
        <v>862</v>
      </c>
      <c r="C212" s="761">
        <v>4.0760869565217392E-2</v>
      </c>
      <c r="D212" s="1166">
        <v>5.4320987654320987E-2</v>
      </c>
      <c r="E212" s="348">
        <v>8.6419753086419748E-2</v>
      </c>
      <c r="F212" s="348">
        <v>0.1270718232044199</v>
      </c>
      <c r="G212" s="348">
        <v>5.6910569105691054E-2</v>
      </c>
      <c r="H212" s="348">
        <v>4.9479166666666664E-2</v>
      </c>
      <c r="I212" s="756" t="s">
        <v>1182</v>
      </c>
      <c r="J212" s="92">
        <v>189</v>
      </c>
      <c r="K212" s="90"/>
      <c r="L212" s="39" t="s">
        <v>792</v>
      </c>
      <c r="M212" s="39" t="s">
        <v>792</v>
      </c>
      <c r="N212" s="1164">
        <v>5.4320987654320987E-2</v>
      </c>
      <c r="O212" t="s">
        <v>647</v>
      </c>
    </row>
    <row r="213" spans="1:15" ht="15.75">
      <c r="A213" s="62" t="s">
        <v>294</v>
      </c>
      <c r="B213" s="59" t="s">
        <v>616</v>
      </c>
      <c r="C213" s="349" t="s">
        <v>1174</v>
      </c>
      <c r="D213" s="349" t="s">
        <v>1174</v>
      </c>
      <c r="E213" s="349" t="s">
        <v>1174</v>
      </c>
      <c r="F213" s="349" t="s">
        <v>1174</v>
      </c>
      <c r="G213" s="349" t="s">
        <v>1174</v>
      </c>
      <c r="H213" s="760" t="s">
        <v>1174</v>
      </c>
      <c r="I213" s="756" t="s">
        <v>1180</v>
      </c>
      <c r="J213" s="94">
        <v>189</v>
      </c>
      <c r="K213" s="90"/>
      <c r="L213" s="39" t="s">
        <v>792</v>
      </c>
      <c r="M213" s="39" t="s">
        <v>792</v>
      </c>
      <c r="N213" s="1164"/>
    </row>
    <row r="214" spans="1:15" ht="15.75">
      <c r="A214" s="51" t="s">
        <v>26</v>
      </c>
      <c r="B214" s="52" t="s">
        <v>906</v>
      </c>
      <c r="C214" s="761">
        <v>2.7906976744186046E-2</v>
      </c>
      <c r="D214" s="1166">
        <v>4.4247787610619468E-2</v>
      </c>
      <c r="E214" s="348">
        <v>1.11731843575419E-2</v>
      </c>
      <c r="F214" s="348">
        <v>1.9607843137254902E-2</v>
      </c>
      <c r="G214" s="348">
        <v>6.1135371179039298E-2</v>
      </c>
      <c r="H214" s="760">
        <v>4.2735042735042736E-2</v>
      </c>
      <c r="I214" s="756" t="s">
        <v>1181</v>
      </c>
      <c r="J214" s="92">
        <v>189</v>
      </c>
      <c r="K214" s="90"/>
      <c r="L214" s="39" t="s">
        <v>792</v>
      </c>
      <c r="M214" s="39" t="s">
        <v>792</v>
      </c>
      <c r="N214" s="1164">
        <v>4.4247787610619468E-2</v>
      </c>
      <c r="O214" t="s">
        <v>655</v>
      </c>
    </row>
    <row r="215" spans="1:15" ht="15.75">
      <c r="A215" s="51" t="s">
        <v>1049</v>
      </c>
      <c r="B215" s="52" t="s">
        <v>860</v>
      </c>
      <c r="C215" s="761">
        <v>4.3763676148796497E-2</v>
      </c>
      <c r="D215" s="1166">
        <v>3.0952380952380953E-2</v>
      </c>
      <c r="E215" s="348">
        <v>1.4450867052023121E-2</v>
      </c>
      <c r="F215" s="348">
        <v>3.875968992248062E-2</v>
      </c>
      <c r="G215" s="348">
        <v>5.2884615384615384E-2</v>
      </c>
      <c r="H215" s="759">
        <v>3.3254156769596199E-2</v>
      </c>
      <c r="I215" s="756" t="s">
        <v>1181</v>
      </c>
      <c r="J215" s="92">
        <v>189</v>
      </c>
      <c r="K215" s="90"/>
      <c r="L215" s="39" t="s">
        <v>792</v>
      </c>
      <c r="M215" s="39" t="s">
        <v>792</v>
      </c>
      <c r="N215" s="1164">
        <v>3.0952380952380953E-2</v>
      </c>
      <c r="O215" t="s">
        <v>760</v>
      </c>
    </row>
    <row r="216" spans="1:15" ht="15.75">
      <c r="A216" s="51" t="s">
        <v>1107</v>
      </c>
      <c r="B216" s="52" t="s">
        <v>848</v>
      </c>
      <c r="C216" s="761">
        <v>7.2463768115942032E-2</v>
      </c>
      <c r="D216" s="1166">
        <v>5.8823529411764705E-2</v>
      </c>
      <c r="E216" s="348">
        <v>3.7974683544303799E-2</v>
      </c>
      <c r="F216" s="348">
        <v>5.3333333333333337E-2</v>
      </c>
      <c r="G216" s="348">
        <v>5.7142857142857141E-2</v>
      </c>
      <c r="H216" s="759">
        <v>7.8125E-2</v>
      </c>
      <c r="I216" s="756" t="s">
        <v>1181</v>
      </c>
      <c r="J216" s="92">
        <v>189</v>
      </c>
      <c r="K216" s="90"/>
      <c r="L216" s="39" t="s">
        <v>878</v>
      </c>
      <c r="M216" s="39" t="s">
        <v>878</v>
      </c>
      <c r="N216" s="1164">
        <v>5.8823529411764705E-2</v>
      </c>
      <c r="O216" t="s">
        <v>633</v>
      </c>
    </row>
    <row r="217" spans="1:15" ht="15.75">
      <c r="A217" s="51" t="s">
        <v>1136</v>
      </c>
      <c r="B217" s="52" t="s">
        <v>981</v>
      </c>
      <c r="C217" s="761">
        <v>6.0606060606060608E-2</v>
      </c>
      <c r="D217" s="1166">
        <v>0.03</v>
      </c>
      <c r="E217" s="348">
        <v>7.6190476190476197E-2</v>
      </c>
      <c r="F217" s="348">
        <v>4.8543689320388349E-2</v>
      </c>
      <c r="G217" s="348">
        <v>6.1855670103092786E-2</v>
      </c>
      <c r="H217" s="759">
        <v>8.7378640776699032E-2</v>
      </c>
      <c r="I217" s="756" t="s">
        <v>1181</v>
      </c>
      <c r="J217" s="92">
        <v>189</v>
      </c>
      <c r="K217" s="90"/>
      <c r="L217" s="39" t="s">
        <v>878</v>
      </c>
      <c r="M217" s="39" t="s">
        <v>792</v>
      </c>
      <c r="N217" s="1164">
        <v>0.03</v>
      </c>
      <c r="O217" t="s">
        <v>772</v>
      </c>
    </row>
    <row r="218" spans="1:15" ht="15.75">
      <c r="A218" s="51" t="s">
        <v>169</v>
      </c>
      <c r="B218" s="52" t="s">
        <v>876</v>
      </c>
      <c r="C218" s="761">
        <v>3.8461538461538464E-2</v>
      </c>
      <c r="D218" s="1169">
        <v>8.8235294117647065E-2</v>
      </c>
      <c r="E218" s="348">
        <v>3.2258064516129031E-2</v>
      </c>
      <c r="F218" s="348">
        <v>3.7037037037037035E-2</v>
      </c>
      <c r="G218" s="348">
        <v>8.3333333333333329E-2</v>
      </c>
      <c r="H218" s="759">
        <v>0.08</v>
      </c>
      <c r="I218" s="756" t="s">
        <v>882</v>
      </c>
      <c r="J218" s="94">
        <v>189</v>
      </c>
      <c r="K218" s="90"/>
      <c r="L218" s="39" t="s">
        <v>878</v>
      </c>
      <c r="M218" s="39" t="s">
        <v>878</v>
      </c>
      <c r="N218" s="1164">
        <v>8.8235294117647065E-2</v>
      </c>
      <c r="O218" t="s">
        <v>574</v>
      </c>
    </row>
    <row r="219" spans="1:15" ht="15.75">
      <c r="A219" s="56" t="s">
        <v>265</v>
      </c>
      <c r="B219" s="57" t="s">
        <v>867</v>
      </c>
      <c r="C219" s="761">
        <v>3.0303030303030304E-2</v>
      </c>
      <c r="D219" s="1166">
        <v>7.9646017699115043E-2</v>
      </c>
      <c r="E219" s="348">
        <v>4.9504950495049507E-2</v>
      </c>
      <c r="F219" s="348">
        <v>1.0869565217391304E-2</v>
      </c>
      <c r="G219" s="348">
        <v>1.0526315789473684E-2</v>
      </c>
      <c r="H219" s="759">
        <v>4.4444444444444446E-2</v>
      </c>
      <c r="I219" s="756" t="s">
        <v>1181</v>
      </c>
      <c r="J219" s="92">
        <v>189</v>
      </c>
      <c r="K219" s="90"/>
      <c r="L219" s="39" t="s">
        <v>792</v>
      </c>
      <c r="M219" s="39" t="s">
        <v>878</v>
      </c>
      <c r="N219" s="1164">
        <v>7.9646017699115043E-2</v>
      </c>
      <c r="O219" t="s">
        <v>604</v>
      </c>
    </row>
    <row r="220" spans="1:15" ht="12.75" customHeight="1">
      <c r="A220" s="51" t="s">
        <v>13</v>
      </c>
      <c r="B220" s="52" t="s">
        <v>972</v>
      </c>
      <c r="C220" s="761">
        <v>3.6269430051813469E-2</v>
      </c>
      <c r="D220" s="1166">
        <v>2.4875621890547265E-2</v>
      </c>
      <c r="E220" s="348">
        <v>4.3269230769230768E-2</v>
      </c>
      <c r="F220" s="348">
        <v>2.4271844660194174E-2</v>
      </c>
      <c r="G220" s="348">
        <v>3.7383177570093455E-2</v>
      </c>
      <c r="H220" s="759">
        <v>6.3725490196078427E-2</v>
      </c>
      <c r="I220" s="756" t="s">
        <v>1181</v>
      </c>
      <c r="J220" s="92">
        <v>189</v>
      </c>
      <c r="K220" s="90"/>
      <c r="L220" s="39" t="s">
        <v>878</v>
      </c>
      <c r="M220" s="39" t="s">
        <v>792</v>
      </c>
      <c r="N220" s="1164">
        <v>2.4875621890547265E-2</v>
      </c>
      <c r="O220" t="s">
        <v>2780</v>
      </c>
    </row>
    <row r="221" spans="1:15" ht="15.75">
      <c r="A221" s="51" t="s">
        <v>230</v>
      </c>
      <c r="B221" s="52" t="s">
        <v>973</v>
      </c>
      <c r="C221" s="761">
        <v>7.1698113207547168E-2</v>
      </c>
      <c r="D221" s="1166">
        <v>7.0984915705412599E-2</v>
      </c>
      <c r="E221" s="348">
        <v>0.10675182481751824</v>
      </c>
      <c r="F221" s="348">
        <v>4.7761194029850747E-2</v>
      </c>
      <c r="G221" s="348">
        <v>6.9548872180451124E-2</v>
      </c>
      <c r="H221" s="348">
        <v>8.5249042145593867E-2</v>
      </c>
      <c r="I221" s="756" t="s">
        <v>1182</v>
      </c>
      <c r="J221" s="92">
        <v>101</v>
      </c>
      <c r="K221" s="90"/>
      <c r="L221" s="39" t="s">
        <v>878</v>
      </c>
      <c r="M221" s="39" t="s">
        <v>878</v>
      </c>
      <c r="N221" s="1164">
        <v>7.0984915705412599E-2</v>
      </c>
      <c r="O221" t="s">
        <v>690</v>
      </c>
    </row>
    <row r="222" spans="1:15" ht="15.75">
      <c r="A222" s="60" t="s">
        <v>64</v>
      </c>
      <c r="B222" s="59" t="s">
        <v>514</v>
      </c>
      <c r="C222" s="349" t="s">
        <v>1174</v>
      </c>
      <c r="D222" s="349" t="s">
        <v>1174</v>
      </c>
      <c r="E222" s="349" t="s">
        <v>1174</v>
      </c>
      <c r="F222" s="349" t="s">
        <v>1174</v>
      </c>
      <c r="G222" s="349" t="s">
        <v>1174</v>
      </c>
      <c r="H222" s="349" t="s">
        <v>1174</v>
      </c>
      <c r="I222" s="756" t="s">
        <v>1180</v>
      </c>
      <c r="J222" s="92">
        <v>101</v>
      </c>
      <c r="K222" s="90">
        <v>6</v>
      </c>
      <c r="L222" s="39" t="s">
        <v>792</v>
      </c>
      <c r="M222" s="39" t="s">
        <v>792</v>
      </c>
      <c r="N222" s="1164"/>
    </row>
    <row r="223" spans="1:15" ht="15.75">
      <c r="A223" s="62" t="s">
        <v>380</v>
      </c>
      <c r="B223" s="52" t="s">
        <v>606</v>
      </c>
      <c r="C223" s="349" t="s">
        <v>1174</v>
      </c>
      <c r="D223" s="349" t="s">
        <v>1174</v>
      </c>
      <c r="E223" s="349" t="s">
        <v>1174</v>
      </c>
      <c r="F223" s="349" t="s">
        <v>1174</v>
      </c>
      <c r="G223" s="349" t="s">
        <v>1174</v>
      </c>
      <c r="H223" s="760" t="s">
        <v>1174</v>
      </c>
      <c r="I223" s="756" t="s">
        <v>1180</v>
      </c>
      <c r="J223" s="92">
        <v>101</v>
      </c>
      <c r="K223" s="90">
        <v>1</v>
      </c>
      <c r="L223" s="39" t="s">
        <v>792</v>
      </c>
      <c r="M223" s="39" t="s">
        <v>792</v>
      </c>
      <c r="N223" s="1164"/>
    </row>
    <row r="224" spans="1:15" ht="15.75">
      <c r="A224" s="51" t="s">
        <v>45</v>
      </c>
      <c r="B224" s="52" t="s">
        <v>1038</v>
      </c>
      <c r="C224" s="761">
        <v>0.10416666666666667</v>
      </c>
      <c r="D224" s="1166">
        <v>1.5873015873015872E-2</v>
      </c>
      <c r="E224" s="348">
        <v>3.1746031746031744E-2</v>
      </c>
      <c r="F224" s="348">
        <v>2.0408163265306121E-2</v>
      </c>
      <c r="G224" s="348">
        <v>0</v>
      </c>
      <c r="H224" s="760">
        <v>0</v>
      </c>
      <c r="I224" s="756" t="s">
        <v>882</v>
      </c>
      <c r="J224" s="92">
        <v>101</v>
      </c>
      <c r="K224" s="90"/>
      <c r="L224" s="39" t="s">
        <v>792</v>
      </c>
      <c r="M224" s="39" t="s">
        <v>792</v>
      </c>
      <c r="N224" s="1164">
        <v>1.5873015873015872E-2</v>
      </c>
      <c r="O224" t="s">
        <v>670</v>
      </c>
    </row>
    <row r="225" spans="1:15" ht="15.75">
      <c r="A225" s="51" t="s">
        <v>1170</v>
      </c>
      <c r="B225" s="52" t="s">
        <v>855</v>
      </c>
      <c r="C225" s="761">
        <v>3.3898305084745763E-2</v>
      </c>
      <c r="D225" s="1166">
        <v>4.4117647058823532E-2</v>
      </c>
      <c r="E225" s="348">
        <v>5.8823529411764705E-2</v>
      </c>
      <c r="F225" s="348">
        <v>3.7735849056603772E-2</v>
      </c>
      <c r="G225" s="348">
        <v>0.02</v>
      </c>
      <c r="H225" s="759">
        <v>2.9850746268656716E-2</v>
      </c>
      <c r="I225" s="756" t="s">
        <v>1181</v>
      </c>
      <c r="J225" s="92">
        <v>101</v>
      </c>
      <c r="K225" s="90"/>
      <c r="L225" s="39" t="s">
        <v>792</v>
      </c>
      <c r="M225" s="39" t="s">
        <v>792</v>
      </c>
      <c r="N225" s="1164">
        <v>4.4117647058823532E-2</v>
      </c>
      <c r="O225" t="s">
        <v>650</v>
      </c>
    </row>
    <row r="226" spans="1:15" ht="15.75">
      <c r="A226" s="51" t="s">
        <v>1168</v>
      </c>
      <c r="B226" s="52" t="s">
        <v>866</v>
      </c>
      <c r="C226" s="761">
        <v>1.5151515151515152E-2</v>
      </c>
      <c r="D226" s="1166">
        <v>3.2085561497326207E-2</v>
      </c>
      <c r="E226" s="348">
        <v>3.9344262295081971E-2</v>
      </c>
      <c r="F226" s="348">
        <v>3.9855072463768113E-2</v>
      </c>
      <c r="G226" s="348">
        <v>1.6722408026755852E-2</v>
      </c>
      <c r="H226" s="759">
        <v>2.4657534246575342E-2</v>
      </c>
      <c r="I226" s="756" t="s">
        <v>1181</v>
      </c>
      <c r="J226" s="92">
        <v>101</v>
      </c>
      <c r="K226" s="90"/>
      <c r="L226" s="39" t="s">
        <v>792</v>
      </c>
      <c r="M226" s="39" t="s">
        <v>792</v>
      </c>
      <c r="N226" s="1164">
        <v>3.2085561497326207E-2</v>
      </c>
      <c r="O226" t="s">
        <v>649</v>
      </c>
    </row>
    <row r="227" spans="1:15" ht="15.75">
      <c r="A227" s="51" t="s">
        <v>235</v>
      </c>
      <c r="B227" s="52" t="s">
        <v>988</v>
      </c>
      <c r="C227" s="761">
        <v>1.6528925619834711E-2</v>
      </c>
      <c r="D227" s="1166">
        <v>1.4492753623188406E-2</v>
      </c>
      <c r="E227" s="348">
        <v>6.6137566137566134E-2</v>
      </c>
      <c r="F227" s="348">
        <v>3.7433155080213901E-2</v>
      </c>
      <c r="G227" s="348">
        <v>6.6852367688022288E-2</v>
      </c>
      <c r="H227" s="759">
        <v>3.5087719298245612E-2</v>
      </c>
      <c r="I227" s="756" t="s">
        <v>1182</v>
      </c>
      <c r="J227" s="92">
        <v>101</v>
      </c>
      <c r="K227" s="90"/>
      <c r="L227" s="39" t="s">
        <v>792</v>
      </c>
      <c r="M227" s="39" t="s">
        <v>792</v>
      </c>
      <c r="N227" s="1164">
        <v>1.4492753623188406E-2</v>
      </c>
      <c r="O227" t="s">
        <v>551</v>
      </c>
    </row>
    <row r="228" spans="1:15" ht="15.75">
      <c r="A228" s="51" t="s">
        <v>368</v>
      </c>
      <c r="B228" s="52" t="s">
        <v>995</v>
      </c>
      <c r="C228" s="761">
        <v>0</v>
      </c>
      <c r="D228" s="1166">
        <v>3.5714285714285712E-2</v>
      </c>
      <c r="E228" s="348">
        <v>0</v>
      </c>
      <c r="F228" s="348">
        <v>3.7037037037037035E-2</v>
      </c>
      <c r="G228" s="348">
        <v>0</v>
      </c>
      <c r="H228" s="759">
        <v>0</v>
      </c>
      <c r="I228" s="756" t="s">
        <v>882</v>
      </c>
      <c r="J228" s="92">
        <v>101</v>
      </c>
      <c r="K228" s="90"/>
      <c r="L228" s="39" t="s">
        <v>792</v>
      </c>
      <c r="M228" s="39" t="s">
        <v>792</v>
      </c>
      <c r="N228" s="1164">
        <v>3.5714285714285712E-2</v>
      </c>
      <c r="O228" t="s">
        <v>597</v>
      </c>
    </row>
    <row r="229" spans="1:15" ht="15.75">
      <c r="A229" s="51" t="s">
        <v>241</v>
      </c>
      <c r="B229" s="52" t="s">
        <v>1090</v>
      </c>
      <c r="C229" s="761">
        <v>2.1428571428571429E-2</v>
      </c>
      <c r="D229" s="1166">
        <v>6.4516129032258063E-2</v>
      </c>
      <c r="E229" s="348">
        <v>8.3333333333333329E-2</v>
      </c>
      <c r="F229" s="348">
        <v>3.1746031746031744E-2</v>
      </c>
      <c r="G229" s="348">
        <v>2.34375E-2</v>
      </c>
      <c r="H229" s="759">
        <v>2.1126760563380281E-2</v>
      </c>
      <c r="I229" s="756" t="s">
        <v>1181</v>
      </c>
      <c r="J229" s="92">
        <v>101</v>
      </c>
      <c r="K229" s="90"/>
      <c r="L229" s="39" t="s">
        <v>792</v>
      </c>
      <c r="M229" s="39" t="s">
        <v>878</v>
      </c>
      <c r="N229" s="1164">
        <v>6.4516129032258063E-2</v>
      </c>
      <c r="O229" t="s">
        <v>554</v>
      </c>
    </row>
    <row r="230" spans="1:15" ht="15.75">
      <c r="A230" s="51" t="s">
        <v>175</v>
      </c>
      <c r="B230" s="52" t="s">
        <v>853</v>
      </c>
      <c r="C230" s="761">
        <v>2.2388059701492536E-2</v>
      </c>
      <c r="D230" s="1166">
        <v>2.9940119760479042E-2</v>
      </c>
      <c r="E230" s="348">
        <v>2.4691358024691357E-2</v>
      </c>
      <c r="F230" s="348">
        <v>1.6E-2</v>
      </c>
      <c r="G230" s="348">
        <v>7.5187969924812026E-3</v>
      </c>
      <c r="H230" s="759">
        <v>3.5714285714285712E-2</v>
      </c>
      <c r="I230" s="756" t="s">
        <v>1181</v>
      </c>
      <c r="J230" s="92">
        <v>101</v>
      </c>
      <c r="K230" s="90"/>
      <c r="L230" s="39" t="s">
        <v>792</v>
      </c>
      <c r="M230" s="39" t="s">
        <v>792</v>
      </c>
      <c r="N230" s="1164">
        <v>2.9940119760479042E-2</v>
      </c>
      <c r="O230" t="s">
        <v>1487</v>
      </c>
    </row>
    <row r="231" spans="1:15" ht="15.75">
      <c r="A231" s="51" t="s">
        <v>401</v>
      </c>
      <c r="B231" s="52" t="s">
        <v>849</v>
      </c>
      <c r="C231" s="761">
        <v>0</v>
      </c>
      <c r="D231" s="1166">
        <v>0</v>
      </c>
      <c r="E231" s="348">
        <v>0</v>
      </c>
      <c r="F231" s="348">
        <v>5.2631578947368418E-2</v>
      </c>
      <c r="G231" s="348">
        <v>7.6923076923076927E-2</v>
      </c>
      <c r="H231" s="759">
        <v>0</v>
      </c>
      <c r="I231" s="756" t="s">
        <v>1179</v>
      </c>
      <c r="J231" s="92">
        <v>101</v>
      </c>
      <c r="K231" s="90"/>
      <c r="L231" s="39" t="s">
        <v>792</v>
      </c>
      <c r="M231" s="39" t="s">
        <v>792</v>
      </c>
      <c r="N231" s="1164">
        <v>0</v>
      </c>
      <c r="O231" t="s">
        <v>635</v>
      </c>
    </row>
    <row r="232" spans="1:15" ht="15.75">
      <c r="A232" s="51" t="s">
        <v>250</v>
      </c>
      <c r="B232" s="52" t="s">
        <v>978</v>
      </c>
      <c r="C232" s="761">
        <v>1.9230769230769232E-2</v>
      </c>
      <c r="D232" s="1166">
        <v>3.007518796992481E-2</v>
      </c>
      <c r="E232" s="348">
        <v>1.1627906976744186E-2</v>
      </c>
      <c r="F232" s="348">
        <v>2.0408163265306121E-2</v>
      </c>
      <c r="G232" s="348">
        <v>9.433962264150943E-3</v>
      </c>
      <c r="H232" s="759">
        <v>0</v>
      </c>
      <c r="I232" s="756" t="s">
        <v>1181</v>
      </c>
      <c r="J232" s="92">
        <v>101</v>
      </c>
      <c r="K232" s="90">
        <v>6</v>
      </c>
      <c r="L232" s="39" t="s">
        <v>792</v>
      </c>
      <c r="M232" s="39" t="s">
        <v>792</v>
      </c>
      <c r="N232" s="1164">
        <v>3.007518796992481E-2</v>
      </c>
      <c r="O232" t="s">
        <v>2782</v>
      </c>
    </row>
    <row r="233" spans="1:15" s="1" customFormat="1" ht="15.75">
      <c r="A233" s="51" t="s">
        <v>307</v>
      </c>
      <c r="B233" s="52" t="s">
        <v>1023</v>
      </c>
      <c r="C233" s="761">
        <v>5.9829059829059832E-2</v>
      </c>
      <c r="D233" s="1166">
        <v>3.1578947368421054E-2</v>
      </c>
      <c r="E233" s="348">
        <v>7.0588235294117646E-2</v>
      </c>
      <c r="F233" s="348">
        <v>4.6728971962616821E-2</v>
      </c>
      <c r="G233" s="348">
        <v>4.2735042735042736E-2</v>
      </c>
      <c r="H233" s="759">
        <v>7.2727272727272724E-2</v>
      </c>
      <c r="I233" s="756" t="s">
        <v>1181</v>
      </c>
      <c r="J233" s="92">
        <v>101</v>
      </c>
      <c r="K233" s="90"/>
      <c r="L233" s="39" t="s">
        <v>878</v>
      </c>
      <c r="M233" s="39" t="s">
        <v>792</v>
      </c>
      <c r="N233" s="1164">
        <v>3.1578947368421054E-2</v>
      </c>
      <c r="O233" t="s">
        <v>577</v>
      </c>
    </row>
    <row r="234" spans="1:15" ht="15.75">
      <c r="A234" s="51" t="s">
        <v>331</v>
      </c>
      <c r="B234" s="52" t="s">
        <v>984</v>
      </c>
      <c r="C234" s="761">
        <v>4.49438202247191E-2</v>
      </c>
      <c r="D234" s="1166">
        <v>2.0202020202020204E-2</v>
      </c>
      <c r="E234" s="348">
        <v>1.2048192771084338E-2</v>
      </c>
      <c r="F234" s="348">
        <v>1.1363636363636364E-2</v>
      </c>
      <c r="G234" s="348">
        <v>0</v>
      </c>
      <c r="H234" s="348">
        <v>3.5714285714285712E-2</v>
      </c>
      <c r="I234" s="756" t="s">
        <v>882</v>
      </c>
      <c r="J234" s="92">
        <v>101</v>
      </c>
      <c r="K234" s="90"/>
      <c r="L234" s="39" t="s">
        <v>792</v>
      </c>
      <c r="M234" s="39" t="s">
        <v>792</v>
      </c>
      <c r="N234" s="1164">
        <v>2.0202020202020204E-2</v>
      </c>
      <c r="O234" t="s">
        <v>742</v>
      </c>
    </row>
    <row r="235" spans="1:15" ht="15.75">
      <c r="A235" s="60" t="s">
        <v>60</v>
      </c>
      <c r="B235" s="59" t="s">
        <v>512</v>
      </c>
      <c r="C235" s="349" t="s">
        <v>1174</v>
      </c>
      <c r="D235" s="349" t="s">
        <v>1174</v>
      </c>
      <c r="E235" s="349" t="s">
        <v>1174</v>
      </c>
      <c r="F235" s="349" t="s">
        <v>1174</v>
      </c>
      <c r="G235" s="349" t="s">
        <v>1174</v>
      </c>
      <c r="H235" s="760" t="s">
        <v>1174</v>
      </c>
      <c r="I235" s="756" t="s">
        <v>1180</v>
      </c>
      <c r="J235" s="92">
        <v>101</v>
      </c>
      <c r="K235" s="90">
        <v>1</v>
      </c>
      <c r="L235" s="39" t="s">
        <v>792</v>
      </c>
      <c r="M235" s="39" t="s">
        <v>792</v>
      </c>
      <c r="N235" s="1164" t="s">
        <v>1060</v>
      </c>
      <c r="O235" t="s">
        <v>512</v>
      </c>
    </row>
    <row r="236" spans="1:15" ht="15.75">
      <c r="A236" s="51" t="s">
        <v>243</v>
      </c>
      <c r="B236" s="52" t="s">
        <v>846</v>
      </c>
      <c r="C236" s="761">
        <v>4.1666666666666664E-2</v>
      </c>
      <c r="D236" s="1166">
        <v>6.5217391304347824E-2</v>
      </c>
      <c r="E236" s="348">
        <v>5.5555555555555552E-2</v>
      </c>
      <c r="F236" s="348">
        <v>4.4444444444444446E-2</v>
      </c>
      <c r="G236" s="348">
        <v>2.1276595744680851E-2</v>
      </c>
      <c r="H236" s="760">
        <v>4.5454545454545456E-2</v>
      </c>
      <c r="I236" s="756" t="s">
        <v>882</v>
      </c>
      <c r="J236" s="92">
        <v>101</v>
      </c>
      <c r="K236" s="90"/>
      <c r="L236" s="39" t="s">
        <v>792</v>
      </c>
      <c r="M236" s="39" t="s">
        <v>878</v>
      </c>
      <c r="N236" s="1164">
        <v>6.5217391304347824E-2</v>
      </c>
      <c r="O236" t="s">
        <v>555</v>
      </c>
    </row>
    <row r="237" spans="1:15" ht="15.75">
      <c r="A237" s="51" t="s">
        <v>461</v>
      </c>
      <c r="B237" s="52" t="s">
        <v>890</v>
      </c>
      <c r="C237" s="761">
        <v>9.0909090909090912E-2</v>
      </c>
      <c r="D237" s="1166">
        <v>0.11764705882352941</v>
      </c>
      <c r="E237" s="348">
        <v>0</v>
      </c>
      <c r="F237" s="348">
        <v>0</v>
      </c>
      <c r="G237" s="348">
        <v>0</v>
      </c>
      <c r="H237" s="759">
        <v>6.6666666666666666E-2</v>
      </c>
      <c r="I237" s="756" t="s">
        <v>882</v>
      </c>
      <c r="J237" s="92">
        <v>101</v>
      </c>
      <c r="K237" s="90">
        <v>1</v>
      </c>
      <c r="L237" s="39" t="s">
        <v>878</v>
      </c>
      <c r="M237" s="39" t="s">
        <v>878</v>
      </c>
      <c r="N237" s="1164">
        <v>0.11764705882352941</v>
      </c>
      <c r="O237" t="s">
        <v>801</v>
      </c>
    </row>
    <row r="238" spans="1:15" ht="15.75">
      <c r="A238" s="60" t="s">
        <v>222</v>
      </c>
      <c r="B238" s="59" t="s">
        <v>1122</v>
      </c>
      <c r="C238" s="761">
        <v>0</v>
      </c>
      <c r="D238" s="1166">
        <v>0</v>
      </c>
      <c r="E238" s="348">
        <v>0</v>
      </c>
      <c r="F238" s="348">
        <v>0</v>
      </c>
      <c r="G238" s="348">
        <v>0</v>
      </c>
      <c r="H238" s="759">
        <v>0</v>
      </c>
      <c r="I238" s="756" t="s">
        <v>1180</v>
      </c>
      <c r="J238" s="92">
        <v>101</v>
      </c>
      <c r="K238" s="90"/>
      <c r="L238" s="39" t="s">
        <v>792</v>
      </c>
      <c r="M238" s="39" t="s">
        <v>792</v>
      </c>
      <c r="N238" s="1164">
        <v>0</v>
      </c>
      <c r="O238" t="s">
        <v>1122</v>
      </c>
    </row>
    <row r="239" spans="1:15" ht="15.75">
      <c r="A239" s="51" t="s">
        <v>1111</v>
      </c>
      <c r="B239" s="52" t="s">
        <v>933</v>
      </c>
      <c r="C239" s="761">
        <v>5.8139534883720929E-2</v>
      </c>
      <c r="D239" s="1166">
        <v>7.8947368421052627E-2</v>
      </c>
      <c r="E239" s="348">
        <v>0</v>
      </c>
      <c r="F239" s="348">
        <v>0</v>
      </c>
      <c r="G239" s="348">
        <v>7.1428571428571425E-2</v>
      </c>
      <c r="H239" s="349">
        <v>8.2352941176470587E-2</v>
      </c>
      <c r="I239" s="756" t="s">
        <v>1181</v>
      </c>
      <c r="J239" s="92">
        <v>101</v>
      </c>
      <c r="K239" s="90"/>
      <c r="L239" s="39" t="s">
        <v>878</v>
      </c>
      <c r="M239" s="39" t="s">
        <v>878</v>
      </c>
      <c r="N239" s="1164">
        <v>7.8947368421052627E-2</v>
      </c>
      <c r="O239" t="s">
        <v>563</v>
      </c>
    </row>
    <row r="240" spans="1:15" ht="15.75">
      <c r="A240" s="62" t="s">
        <v>407</v>
      </c>
      <c r="B240" s="59" t="s">
        <v>638</v>
      </c>
      <c r="C240" s="349" t="s">
        <v>1174</v>
      </c>
      <c r="D240" s="349" t="s">
        <v>1174</v>
      </c>
      <c r="E240" s="349" t="s">
        <v>1174</v>
      </c>
      <c r="F240" s="349" t="s">
        <v>1174</v>
      </c>
      <c r="G240" s="349" t="s">
        <v>1174</v>
      </c>
      <c r="H240" s="349" t="s">
        <v>1174</v>
      </c>
      <c r="I240" s="756" t="s">
        <v>1180</v>
      </c>
      <c r="J240" s="92">
        <v>101</v>
      </c>
      <c r="K240" s="90"/>
      <c r="L240" s="39" t="s">
        <v>792</v>
      </c>
      <c r="M240" s="39" t="s">
        <v>792</v>
      </c>
      <c r="N240" s="1164"/>
    </row>
    <row r="241" spans="1:15" ht="15.75">
      <c r="A241" s="60" t="s">
        <v>1138</v>
      </c>
      <c r="B241" s="59" t="s">
        <v>773</v>
      </c>
      <c r="C241" s="349" t="s">
        <v>1174</v>
      </c>
      <c r="D241" s="349" t="s">
        <v>1174</v>
      </c>
      <c r="E241" s="349" t="s">
        <v>1174</v>
      </c>
      <c r="F241" s="349" t="s">
        <v>1174</v>
      </c>
      <c r="G241" s="349" t="s">
        <v>1174</v>
      </c>
      <c r="H241" s="349" t="s">
        <v>1174</v>
      </c>
      <c r="I241" s="756" t="s">
        <v>1180</v>
      </c>
      <c r="J241" s="92">
        <v>101</v>
      </c>
      <c r="K241" s="90">
        <v>1</v>
      </c>
      <c r="L241" s="39" t="s">
        <v>792</v>
      </c>
      <c r="M241" s="39" t="s">
        <v>792</v>
      </c>
      <c r="N241" s="1164" t="s">
        <v>1060</v>
      </c>
      <c r="O241" t="s">
        <v>773</v>
      </c>
    </row>
    <row r="242" spans="1:15" ht="15.75">
      <c r="A242" s="60" t="s">
        <v>455</v>
      </c>
      <c r="B242" s="52" t="s">
        <v>879</v>
      </c>
      <c r="C242" s="349" t="s">
        <v>1174</v>
      </c>
      <c r="D242" s="349" t="s">
        <v>1174</v>
      </c>
      <c r="E242" s="349" t="s">
        <v>1174</v>
      </c>
      <c r="F242" s="349" t="s">
        <v>1174</v>
      </c>
      <c r="G242" s="349" t="s">
        <v>1174</v>
      </c>
      <c r="H242" s="760" t="s">
        <v>1174</v>
      </c>
      <c r="I242" s="756" t="s">
        <v>1180</v>
      </c>
      <c r="J242" s="92">
        <v>101</v>
      </c>
      <c r="K242" s="90">
        <v>1</v>
      </c>
      <c r="L242" s="39" t="s">
        <v>792</v>
      </c>
      <c r="M242" s="39" t="s">
        <v>792</v>
      </c>
      <c r="N242" s="1164"/>
    </row>
    <row r="243" spans="1:15" ht="15.75">
      <c r="A243" s="51" t="s">
        <v>95</v>
      </c>
      <c r="B243" s="52" t="s">
        <v>990</v>
      </c>
      <c r="C243" s="761">
        <v>0</v>
      </c>
      <c r="D243" s="1166">
        <v>0</v>
      </c>
      <c r="E243" s="348">
        <v>0</v>
      </c>
      <c r="F243" s="348">
        <v>0</v>
      </c>
      <c r="G243" s="348">
        <v>0</v>
      </c>
      <c r="H243" s="760">
        <v>0</v>
      </c>
      <c r="I243" s="756" t="s">
        <v>1179</v>
      </c>
      <c r="J243" s="92">
        <v>101</v>
      </c>
      <c r="K243" s="90">
        <v>1</v>
      </c>
      <c r="L243" s="39" t="s">
        <v>792</v>
      </c>
      <c r="M243" s="39" t="s">
        <v>792</v>
      </c>
      <c r="N243" s="1164">
        <v>0</v>
      </c>
      <c r="O243" t="s">
        <v>1489</v>
      </c>
    </row>
    <row r="244" spans="1:15" ht="15.75">
      <c r="A244" s="51" t="s">
        <v>436</v>
      </c>
      <c r="B244" s="52" t="s">
        <v>970</v>
      </c>
      <c r="C244" s="761">
        <v>0.36</v>
      </c>
      <c r="D244" s="1166">
        <v>0.1</v>
      </c>
      <c r="E244" s="348">
        <v>2.6315789473684209E-2</v>
      </c>
      <c r="F244" s="348">
        <v>5.7142857142857141E-2</v>
      </c>
      <c r="G244" s="348">
        <v>7.4999999999999997E-2</v>
      </c>
      <c r="H244" s="759">
        <v>3.2258064516129031E-2</v>
      </c>
      <c r="I244" s="756" t="s">
        <v>882</v>
      </c>
      <c r="J244" s="92">
        <v>101</v>
      </c>
      <c r="K244" s="90"/>
      <c r="L244" s="39" t="s">
        <v>792</v>
      </c>
      <c r="M244" s="39" t="s">
        <v>878</v>
      </c>
      <c r="N244" s="1164">
        <v>0.1</v>
      </c>
      <c r="O244" t="s">
        <v>646</v>
      </c>
    </row>
    <row r="245" spans="1:15" ht="15.75">
      <c r="A245" s="51" t="s">
        <v>272</v>
      </c>
      <c r="B245" s="52" t="s">
        <v>1094</v>
      </c>
      <c r="C245" s="761">
        <v>0</v>
      </c>
      <c r="D245" s="1166">
        <v>0.1</v>
      </c>
      <c r="E245" s="348">
        <v>0</v>
      </c>
      <c r="F245" s="348">
        <v>0</v>
      </c>
      <c r="G245" s="348">
        <v>0</v>
      </c>
      <c r="H245" s="759">
        <v>0</v>
      </c>
      <c r="I245" s="756" t="s">
        <v>1179</v>
      </c>
      <c r="J245" s="94">
        <v>101</v>
      </c>
      <c r="K245" s="90"/>
      <c r="L245" s="39" t="s">
        <v>792</v>
      </c>
      <c r="M245" s="39" t="s">
        <v>878</v>
      </c>
      <c r="N245" s="1164">
        <v>0.1</v>
      </c>
      <c r="O245" t="s">
        <v>678</v>
      </c>
    </row>
    <row r="246" spans="1:15" ht="15.75">
      <c r="A246" s="51" t="s">
        <v>418</v>
      </c>
      <c r="B246" s="52" t="s">
        <v>1034</v>
      </c>
      <c r="C246" s="761">
        <v>0</v>
      </c>
      <c r="D246" s="1166">
        <v>2.5000000000000001E-2</v>
      </c>
      <c r="E246" s="348">
        <v>0</v>
      </c>
      <c r="F246" s="348">
        <v>2.8571428571428571E-2</v>
      </c>
      <c r="G246" s="348">
        <v>5.4054054054054057E-2</v>
      </c>
      <c r="H246" s="759">
        <v>0</v>
      </c>
      <c r="I246" s="756" t="s">
        <v>882</v>
      </c>
      <c r="J246" s="92">
        <v>101</v>
      </c>
      <c r="K246" s="90"/>
      <c r="L246" s="39" t="s">
        <v>792</v>
      </c>
      <c r="M246" s="39" t="s">
        <v>792</v>
      </c>
      <c r="N246" s="1164">
        <v>2.5000000000000001E-2</v>
      </c>
      <c r="O246" t="s">
        <v>624</v>
      </c>
    </row>
    <row r="247" spans="1:15" ht="15.75">
      <c r="A247" s="51" t="s">
        <v>126</v>
      </c>
      <c r="B247" s="52" t="s">
        <v>1000</v>
      </c>
      <c r="C247" s="761">
        <v>1.7441860465116279E-2</v>
      </c>
      <c r="D247" s="1166">
        <v>4.712041884816754E-2</v>
      </c>
      <c r="E247" s="348">
        <v>3.9772727272727272E-2</v>
      </c>
      <c r="F247" s="348">
        <v>7.6470588235294124E-2</v>
      </c>
      <c r="G247" s="348">
        <v>1.7857142857142856E-2</v>
      </c>
      <c r="H247" s="759">
        <v>6.6666666666666666E-2</v>
      </c>
      <c r="I247" s="756" t="s">
        <v>1181</v>
      </c>
      <c r="J247" s="92">
        <v>113</v>
      </c>
      <c r="K247" s="90"/>
      <c r="L247" s="39" t="s">
        <v>878</v>
      </c>
      <c r="M247" s="39" t="s">
        <v>792</v>
      </c>
      <c r="N247" s="1164">
        <v>4.712041884816754E-2</v>
      </c>
      <c r="O247" t="s">
        <v>814</v>
      </c>
    </row>
    <row r="248" spans="1:15" ht="15.75">
      <c r="A248" s="54" t="s">
        <v>270</v>
      </c>
      <c r="B248" s="55" t="s">
        <v>958</v>
      </c>
      <c r="C248" s="761">
        <v>3.7647058823529408E-2</v>
      </c>
      <c r="D248" s="1166">
        <v>7.847533632286996E-2</v>
      </c>
      <c r="E248" s="348">
        <v>7.2681704260651625E-2</v>
      </c>
      <c r="F248" s="348">
        <v>7.2941176470588232E-2</v>
      </c>
      <c r="G248" s="348">
        <v>6.3829787234042548E-2</v>
      </c>
      <c r="H248" s="759">
        <v>7.7433628318584066E-2</v>
      </c>
      <c r="I248" s="756" t="s">
        <v>1182</v>
      </c>
      <c r="J248" s="92">
        <v>113</v>
      </c>
      <c r="K248" s="90"/>
      <c r="L248" s="39" t="s">
        <v>878</v>
      </c>
      <c r="M248" s="39" t="s">
        <v>878</v>
      </c>
      <c r="N248" s="1164">
        <v>7.847533632286996E-2</v>
      </c>
      <c r="O248" t="s">
        <v>677</v>
      </c>
    </row>
    <row r="249" spans="1:15" ht="15.75">
      <c r="A249" s="51" t="s">
        <v>134</v>
      </c>
      <c r="B249" s="52" t="s">
        <v>920</v>
      </c>
      <c r="C249" s="761">
        <v>3.7558685446009391E-2</v>
      </c>
      <c r="D249" s="1166">
        <v>5.8823529411764705E-2</v>
      </c>
      <c r="E249" s="348">
        <v>3.6199095022624438E-2</v>
      </c>
      <c r="F249" s="348">
        <v>0.09</v>
      </c>
      <c r="G249" s="348">
        <v>3.3333333333333333E-2</v>
      </c>
      <c r="H249" s="759">
        <v>4.2452830188679243E-2</v>
      </c>
      <c r="I249" s="756" t="s">
        <v>1181</v>
      </c>
      <c r="J249" s="92">
        <v>113</v>
      </c>
      <c r="K249" s="90"/>
      <c r="L249" s="39" t="s">
        <v>792</v>
      </c>
      <c r="M249" s="39" t="s">
        <v>878</v>
      </c>
      <c r="N249" s="1164">
        <v>5.8823529411764705E-2</v>
      </c>
      <c r="O249" t="s">
        <v>789</v>
      </c>
    </row>
    <row r="250" spans="1:15" ht="15.75">
      <c r="A250" s="51" t="s">
        <v>54</v>
      </c>
      <c r="B250" s="52" t="s">
        <v>902</v>
      </c>
      <c r="C250" s="761">
        <v>4.1493775933609957E-2</v>
      </c>
      <c r="D250" s="1166">
        <v>3.2653061224489799E-2</v>
      </c>
      <c r="E250" s="348">
        <v>2.8673835125448029E-2</v>
      </c>
      <c r="F250" s="348">
        <v>5.128205128205128E-2</v>
      </c>
      <c r="G250" s="348">
        <v>1.1494252873563218E-2</v>
      </c>
      <c r="H250" s="348">
        <v>4.3478260869565216E-2</v>
      </c>
      <c r="I250" s="756" t="s">
        <v>1181</v>
      </c>
      <c r="J250" s="92">
        <v>113</v>
      </c>
      <c r="K250" s="90"/>
      <c r="L250" s="39" t="s">
        <v>792</v>
      </c>
      <c r="M250" s="39" t="s">
        <v>792</v>
      </c>
      <c r="N250" s="1164">
        <v>3.2653061224489799E-2</v>
      </c>
      <c r="O250" t="s">
        <v>509</v>
      </c>
    </row>
    <row r="251" spans="1:15" ht="15.75">
      <c r="A251" s="51" t="s">
        <v>315</v>
      </c>
      <c r="B251" s="52" t="s">
        <v>912</v>
      </c>
      <c r="C251" s="761">
        <v>0</v>
      </c>
      <c r="D251" s="1166">
        <v>0.22727272727272727</v>
      </c>
      <c r="E251" s="348">
        <v>4.1666666666666664E-2</v>
      </c>
      <c r="F251" s="348">
        <v>0</v>
      </c>
      <c r="G251" s="348">
        <v>3.5714285714285712E-2</v>
      </c>
      <c r="H251" s="759">
        <v>4.7619047619047616E-2</v>
      </c>
      <c r="I251" s="756" t="s">
        <v>882</v>
      </c>
      <c r="J251" s="94">
        <v>113</v>
      </c>
      <c r="K251" s="90"/>
      <c r="L251" s="39" t="s">
        <v>792</v>
      </c>
      <c r="M251" s="39" t="s">
        <v>878</v>
      </c>
      <c r="N251" s="1164">
        <v>0.22727272727272727</v>
      </c>
      <c r="O251" t="s">
        <v>734</v>
      </c>
    </row>
    <row r="252" spans="1:15" ht="15.75">
      <c r="A252" s="1171" t="s">
        <v>384</v>
      </c>
      <c r="B252" s="57" t="s">
        <v>608</v>
      </c>
      <c r="C252" s="349" t="s">
        <v>1174</v>
      </c>
      <c r="D252" s="349" t="s">
        <v>1174</v>
      </c>
      <c r="E252" s="349" t="s">
        <v>1174</v>
      </c>
      <c r="F252" s="349" t="s">
        <v>1174</v>
      </c>
      <c r="G252" s="349" t="s">
        <v>1174</v>
      </c>
      <c r="H252" s="760" t="s">
        <v>1174</v>
      </c>
      <c r="I252" s="756" t="s">
        <v>1180</v>
      </c>
      <c r="J252" s="94">
        <v>113</v>
      </c>
      <c r="K252" s="90"/>
      <c r="L252" s="39" t="s">
        <v>792</v>
      </c>
      <c r="M252" s="39" t="s">
        <v>792</v>
      </c>
      <c r="N252" s="1164" t="s">
        <v>1060</v>
      </c>
      <c r="O252" t="s">
        <v>608</v>
      </c>
    </row>
    <row r="253" spans="1:15" ht="15.75">
      <c r="A253" s="51" t="s">
        <v>214</v>
      </c>
      <c r="B253" s="52" t="s">
        <v>961</v>
      </c>
      <c r="C253" s="761">
        <v>2.9411764705882353E-2</v>
      </c>
      <c r="D253" s="1166">
        <v>8.1632653061224483E-2</v>
      </c>
      <c r="E253" s="348">
        <v>6.6666666666666666E-2</v>
      </c>
      <c r="F253" s="348">
        <v>5.9701492537313432E-2</v>
      </c>
      <c r="G253" s="348">
        <v>8.6206896551724144E-2</v>
      </c>
      <c r="H253" s="760">
        <v>2.5316455696202531E-2</v>
      </c>
      <c r="I253" s="756" t="s">
        <v>882</v>
      </c>
      <c r="J253" s="92">
        <v>113</v>
      </c>
      <c r="K253" s="90"/>
      <c r="L253" s="39" t="s">
        <v>792</v>
      </c>
      <c r="M253" s="39" t="s">
        <v>878</v>
      </c>
      <c r="N253" s="1164">
        <v>8.1632653061224483E-2</v>
      </c>
      <c r="O253" t="s">
        <v>744</v>
      </c>
    </row>
    <row r="254" spans="1:15" ht="15.75">
      <c r="A254" s="51" t="s">
        <v>202</v>
      </c>
      <c r="B254" s="52" t="s">
        <v>982</v>
      </c>
      <c r="C254" s="761">
        <v>7.6923076923076927E-2</v>
      </c>
      <c r="D254" s="1166">
        <v>5.5555555555555552E-2</v>
      </c>
      <c r="E254" s="348">
        <v>8.3333333333333329E-2</v>
      </c>
      <c r="F254" s="348">
        <v>0.08</v>
      </c>
      <c r="G254" s="348">
        <v>3.7037037037037035E-2</v>
      </c>
      <c r="H254" s="759">
        <v>2.5000000000000001E-2</v>
      </c>
      <c r="I254" s="756" t="s">
        <v>882</v>
      </c>
      <c r="J254" s="92">
        <v>113</v>
      </c>
      <c r="K254" s="90"/>
      <c r="L254" s="39" t="s">
        <v>792</v>
      </c>
      <c r="M254" s="39" t="s">
        <v>792</v>
      </c>
      <c r="N254" s="1164">
        <v>5.5555555555555552E-2</v>
      </c>
      <c r="O254" t="s">
        <v>780</v>
      </c>
    </row>
    <row r="255" spans="1:15" ht="14.25">
      <c r="A255" s="197" t="s">
        <v>1448</v>
      </c>
      <c r="B255" s="52" t="s">
        <v>1175</v>
      </c>
      <c r="C255" s="761">
        <v>3.5714285714285712E-2</v>
      </c>
      <c r="D255" s="1166">
        <v>0</v>
      </c>
      <c r="E255" s="348">
        <v>0</v>
      </c>
      <c r="F255" s="348">
        <v>0</v>
      </c>
      <c r="G255" s="348">
        <v>0</v>
      </c>
      <c r="H255" s="759">
        <v>0</v>
      </c>
      <c r="I255" s="756"/>
      <c r="J255" s="83">
        <v>900</v>
      </c>
      <c r="K255" s="84"/>
      <c r="L255" s="39" t="s">
        <v>792</v>
      </c>
      <c r="M255" s="39" t="s">
        <v>792</v>
      </c>
      <c r="N255" s="1164">
        <v>0</v>
      </c>
      <c r="O255" t="s">
        <v>2776</v>
      </c>
    </row>
    <row r="256" spans="1:15" ht="14.25">
      <c r="A256" s="197" t="s">
        <v>1449</v>
      </c>
      <c r="B256" s="52" t="s">
        <v>1176</v>
      </c>
      <c r="C256" s="761">
        <v>2.0833333333333332E-2</v>
      </c>
      <c r="D256" s="1166">
        <v>0</v>
      </c>
      <c r="E256" s="348">
        <v>1.7543859649122806E-2</v>
      </c>
      <c r="F256" s="348">
        <v>0</v>
      </c>
      <c r="G256" s="348">
        <v>1.8518518518518517E-2</v>
      </c>
      <c r="H256" s="348">
        <v>0</v>
      </c>
      <c r="I256" s="756"/>
      <c r="J256" s="83">
        <v>900</v>
      </c>
      <c r="K256" s="83"/>
      <c r="L256" s="39" t="s">
        <v>792</v>
      </c>
      <c r="M256" s="39" t="s">
        <v>792</v>
      </c>
      <c r="N256" s="1164">
        <v>0</v>
      </c>
      <c r="O256" t="s">
        <v>2781</v>
      </c>
    </row>
    <row r="257" spans="1:15" ht="15.75">
      <c r="A257" s="197" t="s">
        <v>2204</v>
      </c>
      <c r="B257" s="7" t="s">
        <v>2205</v>
      </c>
      <c r="C257" s="761"/>
      <c r="D257" s="1166">
        <v>0.16666666666666666</v>
      </c>
      <c r="E257" s="348"/>
      <c r="F257" s="348"/>
      <c r="G257" s="348"/>
      <c r="H257" s="759"/>
      <c r="I257" s="756"/>
      <c r="J257" s="92"/>
      <c r="K257" s="90"/>
      <c r="L257" s="39"/>
      <c r="M257" s="39" t="s">
        <v>878</v>
      </c>
      <c r="N257" s="1164">
        <v>0.16666666666666666</v>
      </c>
      <c r="O257" t="s">
        <v>2205</v>
      </c>
    </row>
    <row r="258" spans="1:15" ht="15.75">
      <c r="A258" s="51" t="s">
        <v>442</v>
      </c>
      <c r="B258" s="52" t="s">
        <v>1043</v>
      </c>
      <c r="C258" s="761">
        <v>2.564102564102564E-2</v>
      </c>
      <c r="D258" s="1166">
        <v>0</v>
      </c>
      <c r="E258" s="348">
        <v>0</v>
      </c>
      <c r="F258" s="348">
        <v>0</v>
      </c>
      <c r="G258" s="348">
        <v>0</v>
      </c>
      <c r="H258" s="348">
        <v>2.7777777777777776E-2</v>
      </c>
      <c r="I258" s="756" t="s">
        <v>1179</v>
      </c>
      <c r="J258" s="92">
        <v>112</v>
      </c>
      <c r="K258" s="90">
        <v>2</v>
      </c>
      <c r="L258" s="39" t="s">
        <v>792</v>
      </c>
      <c r="M258" s="39" t="s">
        <v>792</v>
      </c>
      <c r="N258" s="1164">
        <v>0</v>
      </c>
      <c r="O258" t="s">
        <v>715</v>
      </c>
    </row>
    <row r="259" spans="1:15" ht="15.75">
      <c r="A259" s="60" t="s">
        <v>311</v>
      </c>
      <c r="B259" s="59" t="s">
        <v>579</v>
      </c>
      <c r="C259" s="349" t="s">
        <v>1174</v>
      </c>
      <c r="D259" s="349" t="s">
        <v>1174</v>
      </c>
      <c r="E259" s="349" t="s">
        <v>1174</v>
      </c>
      <c r="F259" s="349" t="s">
        <v>1174</v>
      </c>
      <c r="G259" s="349" t="s">
        <v>1174</v>
      </c>
      <c r="H259" s="760" t="s">
        <v>1174</v>
      </c>
      <c r="I259" s="756" t="s">
        <v>1180</v>
      </c>
      <c r="J259" s="94">
        <v>123</v>
      </c>
      <c r="K259" s="90">
        <v>2</v>
      </c>
      <c r="L259" s="39" t="s">
        <v>792</v>
      </c>
      <c r="M259" s="39" t="s">
        <v>792</v>
      </c>
      <c r="N259" s="1164"/>
    </row>
    <row r="260" spans="1:15" ht="15.75">
      <c r="A260" s="51" t="s">
        <v>448</v>
      </c>
      <c r="B260" s="52" t="s">
        <v>1096</v>
      </c>
      <c r="C260" s="761">
        <v>5.3941908713692949E-2</v>
      </c>
      <c r="D260" s="1166">
        <v>7.0247933884297523E-2</v>
      </c>
      <c r="E260" s="348">
        <v>4.7413793103448273E-2</v>
      </c>
      <c r="F260" s="348">
        <v>3.4188034188034191E-2</v>
      </c>
      <c r="G260" s="348">
        <v>2.1367521367521368E-2</v>
      </c>
      <c r="H260" s="760">
        <v>3.6036036036036036E-2</v>
      </c>
      <c r="I260" s="756" t="s">
        <v>1181</v>
      </c>
      <c r="J260" s="92">
        <v>123</v>
      </c>
      <c r="K260" s="90"/>
      <c r="L260" s="39" t="s">
        <v>792</v>
      </c>
      <c r="M260" s="39" t="s">
        <v>878</v>
      </c>
      <c r="N260" s="1164">
        <v>7.0247933884297523E-2</v>
      </c>
      <c r="O260" t="s">
        <v>795</v>
      </c>
    </row>
    <row r="261" spans="1:15" ht="15.75">
      <c r="A261" s="60" t="s">
        <v>1158</v>
      </c>
      <c r="B261" s="59" t="s">
        <v>561</v>
      </c>
      <c r="C261" s="349" t="s">
        <v>1174</v>
      </c>
      <c r="D261" s="349" t="s">
        <v>1174</v>
      </c>
      <c r="E261" s="349" t="s">
        <v>1174</v>
      </c>
      <c r="F261" s="349" t="s">
        <v>1174</v>
      </c>
      <c r="G261" s="349" t="s">
        <v>1174</v>
      </c>
      <c r="H261" s="760" t="s">
        <v>1174</v>
      </c>
      <c r="I261" s="756" t="s">
        <v>1180</v>
      </c>
      <c r="J261" s="92">
        <v>123</v>
      </c>
      <c r="K261" s="90"/>
      <c r="L261" s="39" t="s">
        <v>792</v>
      </c>
      <c r="M261" s="39" t="s">
        <v>792</v>
      </c>
      <c r="N261" s="1164" t="s">
        <v>1060</v>
      </c>
      <c r="O261" t="s">
        <v>561</v>
      </c>
    </row>
    <row r="262" spans="1:15" ht="15.75">
      <c r="A262" s="51" t="s">
        <v>212</v>
      </c>
      <c r="B262" s="52" t="s">
        <v>1087</v>
      </c>
      <c r="C262" s="761">
        <v>0</v>
      </c>
      <c r="D262" s="1166">
        <v>0</v>
      </c>
      <c r="E262" s="348">
        <v>0</v>
      </c>
      <c r="F262" s="348">
        <v>0</v>
      </c>
      <c r="G262" s="348">
        <v>0</v>
      </c>
      <c r="H262" s="760">
        <v>0</v>
      </c>
      <c r="I262" s="756" t="s">
        <v>1179</v>
      </c>
      <c r="J262" s="92">
        <v>123</v>
      </c>
      <c r="K262" s="90"/>
      <c r="L262" s="39" t="s">
        <v>792</v>
      </c>
      <c r="M262" s="39" t="s">
        <v>792</v>
      </c>
      <c r="N262" s="1164">
        <v>0</v>
      </c>
      <c r="O262" t="s">
        <v>785</v>
      </c>
    </row>
    <row r="263" spans="1:15" ht="15.75">
      <c r="A263" s="51" t="s">
        <v>1110</v>
      </c>
      <c r="B263" s="52" t="s">
        <v>1003</v>
      </c>
      <c r="C263" s="761">
        <v>3.7037037037037035E-2</v>
      </c>
      <c r="D263" s="1166">
        <v>2.7027027027027029E-2</v>
      </c>
      <c r="E263" s="348">
        <v>3.3333333333333333E-2</v>
      </c>
      <c r="F263" s="348">
        <v>0.13636363636363635</v>
      </c>
      <c r="G263" s="348">
        <v>0</v>
      </c>
      <c r="H263" s="759">
        <v>0.08</v>
      </c>
      <c r="I263" s="756" t="s">
        <v>882</v>
      </c>
      <c r="J263" s="92">
        <v>123</v>
      </c>
      <c r="K263" s="90"/>
      <c r="L263" s="39" t="s">
        <v>878</v>
      </c>
      <c r="M263" s="39" t="s">
        <v>792</v>
      </c>
      <c r="N263" s="1164">
        <v>2.7027027027027029E-2</v>
      </c>
      <c r="O263" t="s">
        <v>1490</v>
      </c>
    </row>
    <row r="264" spans="1:15" ht="15.75">
      <c r="A264" s="51" t="s">
        <v>446</v>
      </c>
      <c r="B264" s="52" t="s">
        <v>1027</v>
      </c>
      <c r="C264" s="761">
        <v>0</v>
      </c>
      <c r="D264" s="1166">
        <v>0</v>
      </c>
      <c r="E264" s="348">
        <v>0</v>
      </c>
      <c r="F264" s="348">
        <v>0</v>
      </c>
      <c r="G264" s="348">
        <v>0</v>
      </c>
      <c r="H264" s="759">
        <v>0</v>
      </c>
      <c r="I264" s="756" t="s">
        <v>1179</v>
      </c>
      <c r="J264" s="92">
        <v>123</v>
      </c>
      <c r="K264" s="90"/>
      <c r="L264" s="39" t="s">
        <v>792</v>
      </c>
      <c r="M264" s="39" t="s">
        <v>792</v>
      </c>
      <c r="N264" s="1164">
        <v>0</v>
      </c>
      <c r="O264" t="s">
        <v>794</v>
      </c>
    </row>
    <row r="265" spans="1:15" ht="15.75">
      <c r="A265" s="51" t="s">
        <v>337</v>
      </c>
      <c r="B265" s="52" t="s">
        <v>911</v>
      </c>
      <c r="C265" s="761">
        <v>0</v>
      </c>
      <c r="D265" s="1166">
        <v>0</v>
      </c>
      <c r="E265" s="348">
        <v>0</v>
      </c>
      <c r="F265" s="348">
        <v>0</v>
      </c>
      <c r="G265" s="348">
        <v>0</v>
      </c>
      <c r="H265" s="759">
        <v>0</v>
      </c>
      <c r="I265" s="756" t="s">
        <v>1179</v>
      </c>
      <c r="J265" s="94">
        <v>123</v>
      </c>
      <c r="K265" s="90"/>
      <c r="L265" s="39" t="s">
        <v>792</v>
      </c>
      <c r="M265" s="39" t="s">
        <v>792</v>
      </c>
      <c r="N265" s="1164">
        <v>0</v>
      </c>
      <c r="O265" t="s">
        <v>707</v>
      </c>
    </row>
    <row r="266" spans="1:15" ht="15.75">
      <c r="A266" s="51" t="s">
        <v>142</v>
      </c>
      <c r="B266" s="52" t="s">
        <v>842</v>
      </c>
      <c r="C266" s="761">
        <v>4.2105263157894736E-2</v>
      </c>
      <c r="D266" s="1166">
        <v>4.6798029556650245E-2</v>
      </c>
      <c r="E266" s="348">
        <v>0.12694300518134716</v>
      </c>
      <c r="F266" s="348">
        <v>1.6393442622950821E-2</v>
      </c>
      <c r="G266" s="348">
        <v>0</v>
      </c>
      <c r="H266" s="759">
        <v>9.3896713615023469E-2</v>
      </c>
      <c r="I266" s="756" t="s">
        <v>1182</v>
      </c>
      <c r="J266" s="92">
        <v>189</v>
      </c>
      <c r="K266" s="90"/>
      <c r="L266" s="39" t="s">
        <v>878</v>
      </c>
      <c r="M266" s="39" t="s">
        <v>792</v>
      </c>
      <c r="N266" s="1164">
        <v>4.6798029556650245E-2</v>
      </c>
      <c r="O266" t="s">
        <v>533</v>
      </c>
    </row>
    <row r="267" spans="1:15" ht="15.75">
      <c r="A267" s="51" t="s">
        <v>360</v>
      </c>
      <c r="B267" s="52" t="s">
        <v>956</v>
      </c>
      <c r="C267" s="761">
        <v>0.10152284263959391</v>
      </c>
      <c r="D267" s="1166">
        <v>8.5561497326203204E-2</v>
      </c>
      <c r="E267" s="348">
        <v>5.1428571428571428E-2</v>
      </c>
      <c r="F267" s="348">
        <v>6.9892473118279563E-2</v>
      </c>
      <c r="G267" s="348">
        <v>7.407407407407407E-2</v>
      </c>
      <c r="H267" s="759">
        <v>6.3829787234042548E-2</v>
      </c>
      <c r="I267" s="756" t="s">
        <v>1181</v>
      </c>
      <c r="J267" s="94">
        <v>189</v>
      </c>
      <c r="K267" s="90"/>
      <c r="L267" s="39" t="s">
        <v>878</v>
      </c>
      <c r="M267" s="39" t="s">
        <v>878</v>
      </c>
      <c r="N267" s="1164">
        <v>8.5561497326203204E-2</v>
      </c>
      <c r="O267" t="s">
        <v>593</v>
      </c>
    </row>
    <row r="268" spans="1:15" ht="15.75">
      <c r="A268" s="51" t="s">
        <v>1143</v>
      </c>
      <c r="B268" s="52" t="s">
        <v>935</v>
      </c>
      <c r="C268" s="761">
        <v>5.0847457627118647E-2</v>
      </c>
      <c r="D268" s="1166">
        <v>2.5000000000000001E-2</v>
      </c>
      <c r="E268" s="348">
        <v>0</v>
      </c>
      <c r="F268" s="348">
        <v>0</v>
      </c>
      <c r="G268" s="348">
        <v>4.9180327868852458E-2</v>
      </c>
      <c r="H268" s="759">
        <v>6.3492063492063489E-2</v>
      </c>
      <c r="I268" s="756" t="s">
        <v>1181</v>
      </c>
      <c r="J268" s="92">
        <v>189</v>
      </c>
      <c r="K268" s="90"/>
      <c r="L268" s="39" t="s">
        <v>878</v>
      </c>
      <c r="M268" s="39" t="s">
        <v>792</v>
      </c>
      <c r="N268" s="1164">
        <v>2.5000000000000001E-2</v>
      </c>
      <c r="O268" t="s">
        <v>537</v>
      </c>
    </row>
    <row r="269" spans="1:15" ht="15.75">
      <c r="A269" s="51" t="s">
        <v>427</v>
      </c>
      <c r="B269" s="52" t="s">
        <v>918</v>
      </c>
      <c r="C269" s="761">
        <v>7.0707070707070704E-2</v>
      </c>
      <c r="D269" s="1166">
        <v>4.7619047619047616E-2</v>
      </c>
      <c r="E269" s="348">
        <v>4.0816326530612242E-2</v>
      </c>
      <c r="F269" s="348">
        <v>4.1666666666666664E-2</v>
      </c>
      <c r="G269" s="348">
        <v>7.1428571428571425E-2</v>
      </c>
      <c r="H269" s="759">
        <v>3.7735849056603772E-2</v>
      </c>
      <c r="I269" s="756" t="s">
        <v>1181</v>
      </c>
      <c r="J269" s="92">
        <v>189</v>
      </c>
      <c r="K269" s="90"/>
      <c r="L269" s="39" t="s">
        <v>792</v>
      </c>
      <c r="M269" s="39" t="s">
        <v>792</v>
      </c>
      <c r="N269" s="1164">
        <v>4.7619047619047616E-2</v>
      </c>
      <c r="O269" t="s">
        <v>641</v>
      </c>
    </row>
    <row r="270" spans="1:15" ht="15.75">
      <c r="A270" s="51" t="s">
        <v>1</v>
      </c>
      <c r="B270" s="52" t="s">
        <v>885</v>
      </c>
      <c r="C270" s="761">
        <v>6.0606060606060608E-2</v>
      </c>
      <c r="D270" s="1166">
        <v>3.5714285714285712E-2</v>
      </c>
      <c r="E270" s="348">
        <v>5.2631578947368418E-2</v>
      </c>
      <c r="F270" s="348">
        <v>1.6129032258064516E-2</v>
      </c>
      <c r="G270" s="348">
        <v>3.125E-2</v>
      </c>
      <c r="H270" s="759">
        <v>8.1967213114754092E-2</v>
      </c>
      <c r="I270" s="756" t="s">
        <v>882</v>
      </c>
      <c r="J270" s="92">
        <v>189</v>
      </c>
      <c r="K270" s="90"/>
      <c r="L270" s="39" t="s">
        <v>878</v>
      </c>
      <c r="M270" s="39" t="s">
        <v>792</v>
      </c>
      <c r="N270" s="1164">
        <v>3.5714285714285712E-2</v>
      </c>
      <c r="O270" t="s">
        <v>652</v>
      </c>
    </row>
    <row r="271" spans="1:15" ht="15.75">
      <c r="A271" s="51" t="s">
        <v>47</v>
      </c>
      <c r="B271" s="52" t="s">
        <v>1021</v>
      </c>
      <c r="C271" s="761">
        <v>5.0847457627118647E-2</v>
      </c>
      <c r="D271" s="1166">
        <v>1.2500000000000001E-2</v>
      </c>
      <c r="E271" s="348">
        <v>2.6315789473684209E-2</v>
      </c>
      <c r="F271" s="348">
        <v>2.9850746268656716E-2</v>
      </c>
      <c r="G271" s="348">
        <v>3.2786885245901641E-2</v>
      </c>
      <c r="H271" s="348">
        <v>2.8985507246376812E-2</v>
      </c>
      <c r="I271" s="756" t="s">
        <v>882</v>
      </c>
      <c r="J271" s="92">
        <v>189</v>
      </c>
      <c r="K271" s="90"/>
      <c r="L271" s="39" t="s">
        <v>792</v>
      </c>
      <c r="M271" s="39" t="s">
        <v>792</v>
      </c>
      <c r="N271" s="1164">
        <v>1.2500000000000001E-2</v>
      </c>
      <c r="O271" t="s">
        <v>671</v>
      </c>
    </row>
    <row r="272" spans="1:15" ht="15.75">
      <c r="A272" s="51" t="s">
        <v>156</v>
      </c>
      <c r="B272" s="52" t="s">
        <v>926</v>
      </c>
      <c r="C272" s="761">
        <v>1.2195121951219513E-2</v>
      </c>
      <c r="D272" s="1166">
        <v>2.5000000000000001E-2</v>
      </c>
      <c r="E272" s="348">
        <v>0.05</v>
      </c>
      <c r="F272" s="348">
        <v>5.9523809523809521E-2</v>
      </c>
      <c r="G272" s="348">
        <v>7.792207792207792E-2</v>
      </c>
      <c r="H272" s="759">
        <v>9.8765432098765427E-2</v>
      </c>
      <c r="I272" s="756" t="s">
        <v>1181</v>
      </c>
      <c r="J272" s="92">
        <v>189</v>
      </c>
      <c r="K272" s="90"/>
      <c r="L272" s="39" t="s">
        <v>878</v>
      </c>
      <c r="M272" s="39" t="s">
        <v>792</v>
      </c>
      <c r="N272" s="1164">
        <v>2.5000000000000001E-2</v>
      </c>
      <c r="O272" t="s">
        <v>661</v>
      </c>
    </row>
    <row r="273" spans="1:15" ht="15.75">
      <c r="A273" s="51" t="s">
        <v>68</v>
      </c>
      <c r="B273" s="52" t="s">
        <v>836</v>
      </c>
      <c r="C273" s="761">
        <v>0</v>
      </c>
      <c r="D273" s="1166">
        <v>0</v>
      </c>
      <c r="E273" s="348">
        <v>0</v>
      </c>
      <c r="F273" s="348">
        <v>0</v>
      </c>
      <c r="G273" s="348">
        <v>0</v>
      </c>
      <c r="H273" s="759">
        <v>0</v>
      </c>
      <c r="I273" s="756" t="s">
        <v>1179</v>
      </c>
      <c r="J273" s="92">
        <v>101</v>
      </c>
      <c r="K273" s="90"/>
      <c r="L273" s="39" t="s">
        <v>792</v>
      </c>
      <c r="M273" s="39" t="s">
        <v>792</v>
      </c>
      <c r="N273" s="1164">
        <v>0</v>
      </c>
      <c r="O273" t="s">
        <v>1906</v>
      </c>
    </row>
    <row r="274" spans="1:15" ht="15.75">
      <c r="A274" s="62" t="s">
        <v>1109</v>
      </c>
      <c r="B274" s="59" t="s">
        <v>634</v>
      </c>
      <c r="C274" s="349" t="s">
        <v>1174</v>
      </c>
      <c r="D274" s="349" t="s">
        <v>1174</v>
      </c>
      <c r="E274" s="349" t="s">
        <v>1174</v>
      </c>
      <c r="F274" s="349" t="s">
        <v>1174</v>
      </c>
      <c r="G274" s="349" t="s">
        <v>1174</v>
      </c>
      <c r="H274" s="760" t="s">
        <v>1174</v>
      </c>
      <c r="I274" s="756" t="s">
        <v>1180</v>
      </c>
      <c r="J274" s="92">
        <v>101</v>
      </c>
      <c r="K274" s="90">
        <v>1</v>
      </c>
      <c r="L274" s="39" t="s">
        <v>792</v>
      </c>
      <c r="M274" s="39" t="s">
        <v>792</v>
      </c>
      <c r="N274" s="1164" t="s">
        <v>1060</v>
      </c>
      <c r="O274" t="s">
        <v>634</v>
      </c>
    </row>
    <row r="275" spans="1:15" ht="15.75">
      <c r="A275" s="51" t="s">
        <v>200</v>
      </c>
      <c r="B275" s="52" t="s">
        <v>1078</v>
      </c>
      <c r="C275" s="761">
        <v>0.15384615384615385</v>
      </c>
      <c r="D275" s="1166">
        <v>0</v>
      </c>
      <c r="E275" s="348">
        <v>0</v>
      </c>
      <c r="F275" s="348">
        <v>0</v>
      </c>
      <c r="G275" s="348">
        <v>0</v>
      </c>
      <c r="H275" s="760">
        <v>0</v>
      </c>
      <c r="I275" s="756" t="s">
        <v>1179</v>
      </c>
      <c r="J275" s="92">
        <v>101</v>
      </c>
      <c r="K275" s="90">
        <v>1</v>
      </c>
      <c r="L275" s="39" t="s">
        <v>792</v>
      </c>
      <c r="M275" s="39" t="s">
        <v>792</v>
      </c>
      <c r="N275" s="1164">
        <v>0</v>
      </c>
      <c r="O275" t="s">
        <v>779</v>
      </c>
    </row>
    <row r="276" spans="1:15" ht="15.75">
      <c r="A276" s="51" t="s">
        <v>302</v>
      </c>
      <c r="B276" s="52" t="s">
        <v>977</v>
      </c>
      <c r="C276" s="761">
        <v>2.6666666666666668E-2</v>
      </c>
      <c r="D276" s="1166">
        <v>0</v>
      </c>
      <c r="E276" s="348">
        <v>5.0847457627118647E-2</v>
      </c>
      <c r="F276" s="348">
        <v>6.4516129032258063E-2</v>
      </c>
      <c r="G276" s="348">
        <v>0</v>
      </c>
      <c r="H276" s="759">
        <v>1.5873015873015872E-2</v>
      </c>
      <c r="I276" s="756" t="s">
        <v>1181</v>
      </c>
      <c r="J276" s="92">
        <v>101</v>
      </c>
      <c r="K276" s="90"/>
      <c r="L276" s="39" t="s">
        <v>792</v>
      </c>
      <c r="M276" s="39" t="s">
        <v>792</v>
      </c>
      <c r="N276" s="1164">
        <v>0</v>
      </c>
      <c r="O276" t="s">
        <v>709</v>
      </c>
    </row>
    <row r="277" spans="1:15" ht="15.75">
      <c r="A277" s="51" t="s">
        <v>1156</v>
      </c>
      <c r="B277" s="52" t="s">
        <v>954</v>
      </c>
      <c r="C277" s="761">
        <v>0</v>
      </c>
      <c r="D277" s="1166">
        <v>0.04</v>
      </c>
      <c r="E277" s="348">
        <v>0.04</v>
      </c>
      <c r="F277" s="348">
        <v>3.7037037037037035E-2</v>
      </c>
      <c r="G277" s="348">
        <v>3.7037037037037035E-2</v>
      </c>
      <c r="H277" s="348">
        <v>0.1111111111111111</v>
      </c>
      <c r="I277" s="756" t="s">
        <v>882</v>
      </c>
      <c r="J277" s="92">
        <v>101</v>
      </c>
      <c r="K277" s="90"/>
      <c r="L277" s="39" t="s">
        <v>878</v>
      </c>
      <c r="M277" s="39" t="s">
        <v>792</v>
      </c>
      <c r="N277" s="1164">
        <v>0.04</v>
      </c>
      <c r="O277" t="s">
        <v>560</v>
      </c>
    </row>
    <row r="278" spans="1:15" ht="15.75">
      <c r="A278" s="51" t="s">
        <v>1129</v>
      </c>
      <c r="B278" s="52" t="s">
        <v>1084</v>
      </c>
      <c r="C278" s="761">
        <v>0</v>
      </c>
      <c r="D278" s="1166">
        <v>0</v>
      </c>
      <c r="E278" s="348">
        <v>0</v>
      </c>
      <c r="F278" s="348">
        <v>0</v>
      </c>
      <c r="G278" s="348">
        <v>0</v>
      </c>
      <c r="H278" s="759">
        <v>0</v>
      </c>
      <c r="I278" s="756" t="s">
        <v>1179</v>
      </c>
      <c r="J278" s="92">
        <v>101</v>
      </c>
      <c r="K278" s="90"/>
      <c r="L278" s="39" t="s">
        <v>792</v>
      </c>
      <c r="M278" s="39" t="s">
        <v>792</v>
      </c>
      <c r="N278" s="1164">
        <v>0</v>
      </c>
      <c r="O278" t="s">
        <v>697</v>
      </c>
    </row>
    <row r="279" spans="1:15" ht="15.75">
      <c r="A279" s="51" t="s">
        <v>370</v>
      </c>
      <c r="B279" s="52" t="s">
        <v>1062</v>
      </c>
      <c r="C279" s="761" t="s">
        <v>1060</v>
      </c>
      <c r="D279" s="1166">
        <v>0</v>
      </c>
      <c r="E279" s="348" t="s">
        <v>1060</v>
      </c>
      <c r="F279" s="348">
        <v>0</v>
      </c>
      <c r="G279" s="348">
        <v>0</v>
      </c>
      <c r="H279" s="348">
        <v>0</v>
      </c>
      <c r="I279" s="756" t="s">
        <v>1179</v>
      </c>
      <c r="J279" s="92">
        <v>101</v>
      </c>
      <c r="K279" s="90"/>
      <c r="L279" s="39" t="s">
        <v>792</v>
      </c>
      <c r="M279" s="39" t="s">
        <v>792</v>
      </c>
      <c r="N279" s="1164">
        <v>0</v>
      </c>
      <c r="O279" t="s">
        <v>598</v>
      </c>
    </row>
    <row r="280" spans="1:15" ht="15.75">
      <c r="A280" s="60" t="s">
        <v>21</v>
      </c>
      <c r="B280" s="388" t="s">
        <v>770</v>
      </c>
      <c r="C280" s="349" t="s">
        <v>1174</v>
      </c>
      <c r="D280" s="1167" t="s">
        <v>1174</v>
      </c>
      <c r="E280" s="349" t="s">
        <v>1174</v>
      </c>
      <c r="F280" s="349" t="s">
        <v>1174</v>
      </c>
      <c r="G280" s="349" t="s">
        <v>1174</v>
      </c>
      <c r="H280" s="760" t="s">
        <v>1174</v>
      </c>
      <c r="I280" s="756" t="s">
        <v>1180</v>
      </c>
      <c r="J280" s="92">
        <v>101</v>
      </c>
      <c r="K280" s="90">
        <v>1</v>
      </c>
      <c r="L280" s="39" t="s">
        <v>792</v>
      </c>
      <c r="M280" s="39" t="s">
        <v>792</v>
      </c>
      <c r="N280" s="1164" t="s">
        <v>1060</v>
      </c>
      <c r="O280" t="s">
        <v>770</v>
      </c>
    </row>
    <row r="281" spans="1:15" ht="15.75">
      <c r="A281" s="51" t="s">
        <v>93</v>
      </c>
      <c r="B281" s="52" t="s">
        <v>1079</v>
      </c>
      <c r="C281" s="761">
        <v>0</v>
      </c>
      <c r="D281" s="1166">
        <v>0</v>
      </c>
      <c r="E281" s="348">
        <v>0</v>
      </c>
      <c r="F281" s="348">
        <v>0</v>
      </c>
      <c r="G281" s="348">
        <v>0</v>
      </c>
      <c r="H281" s="760">
        <v>0</v>
      </c>
      <c r="I281" s="756" t="s">
        <v>1179</v>
      </c>
      <c r="J281" s="92">
        <v>101</v>
      </c>
      <c r="K281" s="90">
        <v>1</v>
      </c>
      <c r="L281" s="39" t="s">
        <v>792</v>
      </c>
      <c r="M281" s="39" t="s">
        <v>792</v>
      </c>
      <c r="N281" s="1164">
        <v>0</v>
      </c>
      <c r="O281" t="s">
        <v>562</v>
      </c>
    </row>
    <row r="282" spans="1:15" ht="15.75">
      <c r="A282" s="63" t="s">
        <v>351</v>
      </c>
      <c r="B282" s="59" t="s">
        <v>586</v>
      </c>
      <c r="C282" s="349" t="s">
        <v>1174</v>
      </c>
      <c r="D282" s="349" t="s">
        <v>1174</v>
      </c>
      <c r="E282" s="349" t="s">
        <v>1174</v>
      </c>
      <c r="F282" s="349" t="s">
        <v>1174</v>
      </c>
      <c r="G282" s="349" t="s">
        <v>1174</v>
      </c>
      <c r="H282" s="760" t="s">
        <v>1174</v>
      </c>
      <c r="I282" s="756" t="s">
        <v>1180</v>
      </c>
      <c r="J282" s="92">
        <v>101</v>
      </c>
      <c r="K282" s="90">
        <v>1</v>
      </c>
      <c r="L282" s="39" t="s">
        <v>792</v>
      </c>
      <c r="M282" s="39" t="s">
        <v>792</v>
      </c>
      <c r="N282" s="1164" t="s">
        <v>1060</v>
      </c>
      <c r="O282" t="s">
        <v>586</v>
      </c>
    </row>
    <row r="283" spans="1:15" ht="15.75">
      <c r="A283" s="51" t="s">
        <v>218</v>
      </c>
      <c r="B283" s="52" t="s">
        <v>1013</v>
      </c>
      <c r="C283" s="761">
        <v>0</v>
      </c>
      <c r="D283" s="1166">
        <v>0</v>
      </c>
      <c r="E283" s="348">
        <v>0.25</v>
      </c>
      <c r="F283" s="348">
        <v>0</v>
      </c>
      <c r="G283" s="348">
        <v>0</v>
      </c>
      <c r="H283" s="760">
        <v>0</v>
      </c>
      <c r="I283" s="756" t="s">
        <v>1179</v>
      </c>
      <c r="J283" s="92">
        <v>101</v>
      </c>
      <c r="K283" s="90">
        <v>1</v>
      </c>
      <c r="L283" s="39" t="s">
        <v>792</v>
      </c>
      <c r="M283" s="39" t="s">
        <v>792</v>
      </c>
      <c r="N283" s="1164">
        <v>0</v>
      </c>
      <c r="O283" t="s">
        <v>746</v>
      </c>
    </row>
    <row r="284" spans="1:15" ht="15.75">
      <c r="A284" s="51" t="s">
        <v>480</v>
      </c>
      <c r="B284" s="52" t="s">
        <v>1037</v>
      </c>
      <c r="C284" s="761">
        <v>0</v>
      </c>
      <c r="D284" s="1166">
        <v>0.14285714285714285</v>
      </c>
      <c r="E284" s="348">
        <v>0</v>
      </c>
      <c r="F284" s="348">
        <v>0</v>
      </c>
      <c r="G284" s="348">
        <v>0</v>
      </c>
      <c r="H284" s="348">
        <v>0</v>
      </c>
      <c r="I284" s="756" t="s">
        <v>1179</v>
      </c>
      <c r="J284" s="92">
        <v>101</v>
      </c>
      <c r="K284" s="90">
        <v>1</v>
      </c>
      <c r="L284" s="39" t="s">
        <v>792</v>
      </c>
      <c r="M284" s="39" t="s">
        <v>878</v>
      </c>
      <c r="N284" s="1164">
        <v>0.14285714285714285</v>
      </c>
      <c r="O284" t="s">
        <v>764</v>
      </c>
    </row>
    <row r="285" spans="1:15" ht="15.75">
      <c r="A285" s="51" t="s">
        <v>278</v>
      </c>
      <c r="B285" s="52" t="s">
        <v>1083</v>
      </c>
      <c r="C285" s="761" t="s">
        <v>1060</v>
      </c>
      <c r="D285" s="1166">
        <v>0</v>
      </c>
      <c r="E285" s="348">
        <v>0</v>
      </c>
      <c r="F285" s="348">
        <v>0</v>
      </c>
      <c r="G285" s="348">
        <v>0.2</v>
      </c>
      <c r="H285" s="759">
        <v>0</v>
      </c>
      <c r="I285" s="756" t="s">
        <v>1179</v>
      </c>
      <c r="J285" s="92">
        <v>101</v>
      </c>
      <c r="K285" s="90">
        <v>1</v>
      </c>
      <c r="L285" s="39" t="s">
        <v>792</v>
      </c>
      <c r="M285" s="39" t="s">
        <v>792</v>
      </c>
      <c r="N285" s="1164">
        <v>0</v>
      </c>
      <c r="O285" t="s">
        <v>681</v>
      </c>
    </row>
    <row r="286" spans="1:15" ht="15.75">
      <c r="A286" s="60" t="s">
        <v>136</v>
      </c>
      <c r="B286" s="59" t="s">
        <v>790</v>
      </c>
      <c r="C286" s="349" t="s">
        <v>1174</v>
      </c>
      <c r="D286" s="349" t="s">
        <v>1174</v>
      </c>
      <c r="E286" s="349" t="s">
        <v>1174</v>
      </c>
      <c r="F286" s="349" t="s">
        <v>1174</v>
      </c>
      <c r="G286" s="349" t="s">
        <v>1174</v>
      </c>
      <c r="H286" s="760" t="s">
        <v>1174</v>
      </c>
      <c r="I286" s="756" t="s">
        <v>1180</v>
      </c>
      <c r="J286" s="92">
        <v>105</v>
      </c>
      <c r="K286" s="90"/>
      <c r="L286" s="39" t="s">
        <v>792</v>
      </c>
      <c r="M286" s="39" t="s">
        <v>792</v>
      </c>
      <c r="N286" s="1164" t="s">
        <v>1060</v>
      </c>
      <c r="O286" t="s">
        <v>790</v>
      </c>
    </row>
    <row r="287" spans="1:15" ht="15.75">
      <c r="A287" s="51" t="s">
        <v>36</v>
      </c>
      <c r="B287" s="52" t="s">
        <v>840</v>
      </c>
      <c r="C287" s="761">
        <v>0</v>
      </c>
      <c r="D287" s="1166">
        <v>0</v>
      </c>
      <c r="E287" s="348">
        <v>2.5000000000000001E-2</v>
      </c>
      <c r="F287" s="348">
        <v>8.1081081081081086E-2</v>
      </c>
      <c r="G287" s="348">
        <v>0</v>
      </c>
      <c r="H287" s="760">
        <v>0</v>
      </c>
      <c r="I287" s="756" t="s">
        <v>882</v>
      </c>
      <c r="J287" s="92">
        <v>105</v>
      </c>
      <c r="K287" s="90"/>
      <c r="L287" s="39" t="s">
        <v>792</v>
      </c>
      <c r="M287" s="39" t="s">
        <v>792</v>
      </c>
      <c r="N287" s="1164">
        <v>0</v>
      </c>
      <c r="O287" t="s">
        <v>665</v>
      </c>
    </row>
    <row r="288" spans="1:15" ht="15.75">
      <c r="A288" s="51" t="s">
        <v>124</v>
      </c>
      <c r="B288" s="52" t="s">
        <v>1011</v>
      </c>
      <c r="C288" s="761">
        <v>7.2289156626506021E-2</v>
      </c>
      <c r="D288" s="1166">
        <v>7.4879227053140096E-2</v>
      </c>
      <c r="E288" s="348">
        <v>5.1771117166212535E-2</v>
      </c>
      <c r="F288" s="348">
        <v>5.8139534883720929E-2</v>
      </c>
      <c r="G288" s="348">
        <v>7.6167076167076173E-2</v>
      </c>
      <c r="H288" s="759">
        <v>6.3725490196078427E-2</v>
      </c>
      <c r="I288" s="756" t="s">
        <v>1182</v>
      </c>
      <c r="J288" s="92">
        <v>105</v>
      </c>
      <c r="K288" s="90"/>
      <c r="L288" s="39" t="s">
        <v>878</v>
      </c>
      <c r="M288" s="39" t="s">
        <v>878</v>
      </c>
      <c r="N288" s="1164">
        <v>7.4879227053140096E-2</v>
      </c>
      <c r="O288" t="s">
        <v>813</v>
      </c>
    </row>
    <row r="289" spans="1:15" ht="15.75">
      <c r="A289" s="51" t="s">
        <v>176</v>
      </c>
      <c r="B289" s="52" t="s">
        <v>942</v>
      </c>
      <c r="C289" s="761">
        <v>4.7619047619047616E-2</v>
      </c>
      <c r="D289" s="1166">
        <v>6.25E-2</v>
      </c>
      <c r="E289" s="348">
        <v>2.197802197802198E-2</v>
      </c>
      <c r="F289" s="348">
        <v>3.4090909090909088E-2</v>
      </c>
      <c r="G289" s="348">
        <v>2.4691358024691357E-2</v>
      </c>
      <c r="H289" s="759">
        <v>1.2048192771084338E-2</v>
      </c>
      <c r="I289" s="756" t="s">
        <v>1181</v>
      </c>
      <c r="J289" s="92">
        <v>105</v>
      </c>
      <c r="K289" s="90"/>
      <c r="L289" s="39" t="s">
        <v>792</v>
      </c>
      <c r="M289" s="39" t="s">
        <v>878</v>
      </c>
      <c r="N289" s="1164">
        <v>6.25E-2</v>
      </c>
      <c r="O289" t="s">
        <v>1492</v>
      </c>
    </row>
    <row r="290" spans="1:15" ht="12.75" customHeight="1">
      <c r="A290" s="51" t="s">
        <v>490</v>
      </c>
      <c r="B290" s="52" t="s">
        <v>969</v>
      </c>
      <c r="C290" s="761">
        <v>7.2164948453608241E-2</v>
      </c>
      <c r="D290" s="1166">
        <v>5.8333333333333334E-2</v>
      </c>
      <c r="E290" s="348">
        <v>8.4905660377358486E-2</v>
      </c>
      <c r="F290" s="348">
        <v>4.2857142857142858E-2</v>
      </c>
      <c r="G290" s="348">
        <v>2.3529411764705882E-2</v>
      </c>
      <c r="H290" s="759">
        <v>3.669724770642202E-2</v>
      </c>
      <c r="I290" s="756" t="s">
        <v>1181</v>
      </c>
      <c r="J290" s="92">
        <v>105</v>
      </c>
      <c r="K290" s="90"/>
      <c r="L290" s="39" t="s">
        <v>792</v>
      </c>
      <c r="M290" s="39" t="s">
        <v>878</v>
      </c>
      <c r="N290" s="1164">
        <v>5.8333333333333334E-2</v>
      </c>
      <c r="O290" t="s">
        <v>752</v>
      </c>
    </row>
    <row r="291" spans="1:15" ht="15.75">
      <c r="A291" s="51" t="s">
        <v>429</v>
      </c>
      <c r="B291" s="52" t="s">
        <v>1069</v>
      </c>
      <c r="C291" s="761">
        <v>4.1666666666666664E-2</v>
      </c>
      <c r="D291" s="1166">
        <v>0.11538461538461539</v>
      </c>
      <c r="E291" s="348">
        <v>0.18181818181818182</v>
      </c>
      <c r="F291" s="348">
        <v>0.05</v>
      </c>
      <c r="G291" s="348">
        <v>4.7619047619047616E-2</v>
      </c>
      <c r="H291" s="759">
        <v>0.13043478260869565</v>
      </c>
      <c r="I291" s="756" t="s">
        <v>882</v>
      </c>
      <c r="J291" s="92">
        <v>105</v>
      </c>
      <c r="K291" s="90"/>
      <c r="L291" s="39" t="s">
        <v>878</v>
      </c>
      <c r="M291" s="39" t="s">
        <v>878</v>
      </c>
      <c r="N291" s="1164">
        <v>0.11538461538461539</v>
      </c>
      <c r="O291" t="s">
        <v>642</v>
      </c>
    </row>
    <row r="292" spans="1:15" ht="15.75">
      <c r="A292" s="51" t="s">
        <v>164</v>
      </c>
      <c r="B292" s="52" t="s">
        <v>1006</v>
      </c>
      <c r="C292" s="761">
        <v>5.1948051948051951E-2</v>
      </c>
      <c r="D292" s="1166">
        <v>6.097560975609756E-2</v>
      </c>
      <c r="E292" s="348">
        <v>3.4482758620689655E-2</v>
      </c>
      <c r="F292" s="348">
        <v>6.8181818181818177E-2</v>
      </c>
      <c r="G292" s="348">
        <v>4.6511627906976744E-2</v>
      </c>
      <c r="H292" s="759">
        <v>0.10126582278481013</v>
      </c>
      <c r="I292" s="756" t="s">
        <v>1181</v>
      </c>
      <c r="J292" s="92">
        <v>105</v>
      </c>
      <c r="K292" s="90"/>
      <c r="L292" s="39" t="s">
        <v>878</v>
      </c>
      <c r="M292" s="39" t="s">
        <v>878</v>
      </c>
      <c r="N292" s="1164">
        <v>6.097560975609756E-2</v>
      </c>
      <c r="O292" t="s">
        <v>602</v>
      </c>
    </row>
    <row r="293" spans="1:15" ht="15.75">
      <c r="A293" s="51" t="s">
        <v>192</v>
      </c>
      <c r="B293" s="52" t="s">
        <v>1002</v>
      </c>
      <c r="C293" s="761">
        <v>1.2345679012345678E-2</v>
      </c>
      <c r="D293" s="1166">
        <v>7.5949367088607597E-2</v>
      </c>
      <c r="E293" s="348">
        <v>0.13017751479289941</v>
      </c>
      <c r="F293" s="348">
        <v>6.7114093959731542E-3</v>
      </c>
      <c r="G293" s="348">
        <v>0</v>
      </c>
      <c r="H293" s="759">
        <v>2.564102564102564E-2</v>
      </c>
      <c r="I293" s="756" t="s">
        <v>1181</v>
      </c>
      <c r="J293" s="92">
        <v>105</v>
      </c>
      <c r="K293" s="90"/>
      <c r="L293" s="39" t="s">
        <v>792</v>
      </c>
      <c r="M293" s="39" t="s">
        <v>878</v>
      </c>
      <c r="N293" s="1164">
        <v>7.5949367088607597E-2</v>
      </c>
      <c r="O293" t="s">
        <v>775</v>
      </c>
    </row>
    <row r="294" spans="1:15" ht="15.75">
      <c r="A294" s="51" t="s">
        <v>210</v>
      </c>
      <c r="B294" s="52" t="s">
        <v>1007</v>
      </c>
      <c r="C294" s="761">
        <v>2.6315789473684209E-2</v>
      </c>
      <c r="D294" s="1166">
        <v>2.0618556701030927E-2</v>
      </c>
      <c r="E294" s="348">
        <v>7.4999999999999997E-2</v>
      </c>
      <c r="F294" s="348">
        <v>8.1967213114754092E-2</v>
      </c>
      <c r="G294" s="348">
        <v>4.0540540540540543E-2</v>
      </c>
      <c r="H294" s="759">
        <v>1.1764705882352941E-2</v>
      </c>
      <c r="I294" s="756" t="s">
        <v>1181</v>
      </c>
      <c r="J294" s="92">
        <v>105</v>
      </c>
      <c r="K294" s="90"/>
      <c r="L294" s="39" t="s">
        <v>792</v>
      </c>
      <c r="M294" s="39" t="s">
        <v>792</v>
      </c>
      <c r="N294" s="1164">
        <v>2.0618556701030927E-2</v>
      </c>
      <c r="O294" t="s">
        <v>784</v>
      </c>
    </row>
    <row r="295" spans="1:15" ht="15.75">
      <c r="A295" s="51" t="s">
        <v>388</v>
      </c>
      <c r="B295" s="52" t="s">
        <v>1092</v>
      </c>
      <c r="C295" s="761">
        <v>6.3829787234042548E-2</v>
      </c>
      <c r="D295" s="1166">
        <v>4.4444444444444446E-2</v>
      </c>
      <c r="E295" s="348">
        <v>2.4390243902439025E-2</v>
      </c>
      <c r="F295" s="348">
        <v>2.1739130434782608E-2</v>
      </c>
      <c r="G295" s="348">
        <v>0</v>
      </c>
      <c r="H295" s="759">
        <v>2.3809523809523808E-2</v>
      </c>
      <c r="I295" s="756" t="s">
        <v>882</v>
      </c>
      <c r="J295" s="92">
        <v>105</v>
      </c>
      <c r="K295" s="90"/>
      <c r="L295" s="39" t="s">
        <v>792</v>
      </c>
      <c r="M295" s="39" t="s">
        <v>792</v>
      </c>
      <c r="N295" s="1164">
        <v>4.4444444444444446E-2</v>
      </c>
      <c r="O295" t="s">
        <v>610</v>
      </c>
    </row>
    <row r="296" spans="1:15" ht="15.75">
      <c r="A296" s="51" t="s">
        <v>166</v>
      </c>
      <c r="B296" s="52" t="s">
        <v>901</v>
      </c>
      <c r="C296" s="761">
        <v>9.0909090909090912E-2</v>
      </c>
      <c r="D296" s="1166">
        <v>0.1111111111111111</v>
      </c>
      <c r="E296" s="348">
        <v>9.3023255813953487E-2</v>
      </c>
      <c r="F296" s="348">
        <v>4.878048780487805E-2</v>
      </c>
      <c r="G296" s="348">
        <v>0.1</v>
      </c>
      <c r="H296" s="759">
        <v>2.5000000000000001E-2</v>
      </c>
      <c r="I296" s="756" t="s">
        <v>882</v>
      </c>
      <c r="J296" s="92">
        <v>105</v>
      </c>
      <c r="K296" s="90"/>
      <c r="L296" s="39" t="s">
        <v>792</v>
      </c>
      <c r="M296" s="39" t="s">
        <v>878</v>
      </c>
      <c r="N296" s="1164">
        <v>0.1111111111111111</v>
      </c>
      <c r="O296" t="s">
        <v>603</v>
      </c>
    </row>
    <row r="297" spans="1:15" ht="15.75">
      <c r="A297" s="51" t="s">
        <v>347</v>
      </c>
      <c r="B297" s="52" t="s">
        <v>1008</v>
      </c>
      <c r="C297" s="761">
        <v>2.1739130434782608E-2</v>
      </c>
      <c r="D297" s="1166">
        <v>2.1276595744680851E-2</v>
      </c>
      <c r="E297" s="348">
        <v>0</v>
      </c>
      <c r="F297" s="348">
        <v>2.3255813953488372E-2</v>
      </c>
      <c r="G297" s="348">
        <v>2.3255813953488372E-2</v>
      </c>
      <c r="H297" s="759">
        <v>4.0816326530612242E-2</v>
      </c>
      <c r="I297" s="756" t="s">
        <v>882</v>
      </c>
      <c r="J297" s="129">
        <v>105</v>
      </c>
      <c r="K297" s="126"/>
      <c r="L297" s="39" t="s">
        <v>792</v>
      </c>
      <c r="M297" s="39" t="s">
        <v>792</v>
      </c>
      <c r="N297" s="1164">
        <v>2.1276595744680851E-2</v>
      </c>
      <c r="O297" t="s">
        <v>815</v>
      </c>
    </row>
    <row r="298" spans="1:15" ht="15.75">
      <c r="A298" s="51" t="s">
        <v>450</v>
      </c>
      <c r="B298" s="52" t="s">
        <v>922</v>
      </c>
      <c r="C298" s="761">
        <v>1.5384615384615385E-2</v>
      </c>
      <c r="D298" s="1166">
        <v>8.5714285714285715E-2</v>
      </c>
      <c r="E298" s="348">
        <v>3.7037037037037035E-2</v>
      </c>
      <c r="F298" s="348">
        <v>0.10526315789473684</v>
      </c>
      <c r="G298" s="348">
        <v>7.0175438596491224E-2</v>
      </c>
      <c r="H298" s="759">
        <v>4.4776119402985072E-2</v>
      </c>
      <c r="I298" s="350" t="s">
        <v>1181</v>
      </c>
      <c r="J298" s="92">
        <v>105</v>
      </c>
      <c r="K298" s="127"/>
      <c r="L298" s="39" t="s">
        <v>792</v>
      </c>
      <c r="M298" s="39" t="s">
        <v>878</v>
      </c>
      <c r="N298" s="1164">
        <v>8.5714285714285715E-2</v>
      </c>
      <c r="O298" t="s">
        <v>796</v>
      </c>
    </row>
    <row r="299" spans="1:15" ht="15.75">
      <c r="A299" s="51" t="s">
        <v>251</v>
      </c>
      <c r="B299" s="52" t="s">
        <v>976</v>
      </c>
      <c r="C299" s="761">
        <v>5.7851239669421489E-2</v>
      </c>
      <c r="D299" s="1166">
        <v>3.7313432835820892E-2</v>
      </c>
      <c r="E299" s="348">
        <v>2.4793388429752067E-2</v>
      </c>
      <c r="F299" s="348">
        <v>5.46875E-2</v>
      </c>
      <c r="G299" s="348">
        <v>8.2191780821917804E-2</v>
      </c>
      <c r="H299" s="505">
        <v>0.1391304347826087</v>
      </c>
      <c r="I299" s="350" t="s">
        <v>1181</v>
      </c>
      <c r="J299" s="92">
        <v>105</v>
      </c>
      <c r="K299" s="127"/>
      <c r="L299" s="39" t="s">
        <v>878</v>
      </c>
      <c r="M299" s="39" t="s">
        <v>792</v>
      </c>
      <c r="N299" s="1164">
        <v>3.7313432835820892E-2</v>
      </c>
      <c r="O299" t="s">
        <v>2783</v>
      </c>
    </row>
    <row r="300" spans="1:15" ht="15.75">
      <c r="A300" s="51" t="s">
        <v>154</v>
      </c>
      <c r="B300" s="52" t="s">
        <v>1104</v>
      </c>
      <c r="C300" s="761">
        <v>5.128205128205128E-2</v>
      </c>
      <c r="D300" s="1166">
        <v>0.125</v>
      </c>
      <c r="E300" s="348">
        <v>0.12121212121212122</v>
      </c>
      <c r="F300" s="348">
        <v>0.11764705882352941</v>
      </c>
      <c r="G300" s="348">
        <v>9.6774193548387094E-2</v>
      </c>
      <c r="H300" s="348">
        <v>2.2727272727272728E-2</v>
      </c>
      <c r="I300" s="756" t="s">
        <v>882</v>
      </c>
      <c r="J300" s="92">
        <v>105</v>
      </c>
      <c r="K300" s="90"/>
      <c r="L300" s="39" t="s">
        <v>792</v>
      </c>
      <c r="M300" s="39" t="s">
        <v>878</v>
      </c>
      <c r="N300" s="1164">
        <v>0.125</v>
      </c>
      <c r="O300" t="s">
        <v>660</v>
      </c>
    </row>
    <row r="301" spans="1:15">
      <c r="A301" s="1161" t="s">
        <v>825</v>
      </c>
      <c r="B301" s="1162" t="s">
        <v>923</v>
      </c>
      <c r="C301" s="761">
        <v>4.5999999999999999E-2</v>
      </c>
      <c r="D301" s="1166">
        <v>4.9299999999999997E-2</v>
      </c>
      <c r="E301" s="757">
        <v>5.9900000000000002E-2</v>
      </c>
      <c r="F301" s="757">
        <v>5.1999999999999998E-2</v>
      </c>
      <c r="G301" s="757">
        <v>5.0013460560557568E-2</v>
      </c>
      <c r="H301" s="759">
        <v>8.1799999999999998E-2</v>
      </c>
      <c r="I301" s="1053"/>
      <c r="J301" s="119"/>
      <c r="K301" s="7"/>
      <c r="M301" s="39" t="s">
        <v>792</v>
      </c>
      <c r="N301" s="1164">
        <v>4.9299999999999997E-2</v>
      </c>
      <c r="O301" t="s">
        <v>1216</v>
      </c>
    </row>
    <row r="302" spans="1:15" ht="12.75" customHeight="1">
      <c r="A302" s="24"/>
      <c r="B302" s="15"/>
      <c r="J302"/>
      <c r="K302"/>
    </row>
    <row r="303" spans="1:15">
      <c r="A303" s="24"/>
      <c r="B303" s="15"/>
      <c r="J303"/>
      <c r="K303"/>
      <c r="L303" s="39"/>
    </row>
    <row r="304" spans="1:15">
      <c r="A304" s="24"/>
      <c r="B304" s="15"/>
      <c r="J304"/>
      <c r="K304"/>
    </row>
    <row r="305" spans="1:11">
      <c r="A305" s="24"/>
      <c r="B305" s="15"/>
      <c r="J305"/>
      <c r="K305"/>
    </row>
    <row r="306" spans="1:11">
      <c r="A306" s="24"/>
      <c r="B306" s="15"/>
      <c r="J306"/>
      <c r="K306"/>
    </row>
    <row r="307" spans="1:11">
      <c r="A307" s="24"/>
      <c r="B307" s="15"/>
      <c r="J307"/>
      <c r="K307"/>
    </row>
    <row r="308" spans="1:11">
      <c r="A308" s="24"/>
      <c r="B308" s="15"/>
      <c r="J308"/>
      <c r="K308"/>
    </row>
    <row r="309" spans="1:11">
      <c r="A309" s="24"/>
      <c r="B309" s="15"/>
      <c r="J309"/>
      <c r="K309"/>
    </row>
    <row r="310" spans="1:11">
      <c r="A310" s="24"/>
      <c r="B310" s="15"/>
      <c r="J310"/>
      <c r="K310"/>
    </row>
    <row r="311" spans="1:11">
      <c r="A311" s="24"/>
      <c r="B311" s="15"/>
      <c r="J311"/>
      <c r="K311"/>
    </row>
    <row r="312" spans="1:11">
      <c r="A312" s="24"/>
      <c r="B312" s="15"/>
      <c r="J312"/>
      <c r="K312" s="16"/>
    </row>
    <row r="313" spans="1:11">
      <c r="A313" s="24"/>
      <c r="B313" s="15"/>
      <c r="J313" s="16"/>
      <c r="K313" s="16"/>
    </row>
    <row r="314" spans="1:11">
      <c r="A314" s="24"/>
      <c r="B314" s="15"/>
      <c r="J314" s="16"/>
      <c r="K314" s="16"/>
    </row>
    <row r="315" spans="1:11">
      <c r="A315" s="24"/>
      <c r="B315" s="15"/>
      <c r="J315" s="16"/>
      <c r="K315" s="16"/>
    </row>
    <row r="316" spans="1:11">
      <c r="A316" s="24"/>
      <c r="B316" s="15"/>
      <c r="J316" s="16"/>
      <c r="K316" s="16"/>
    </row>
    <row r="317" spans="1:11">
      <c r="A317" s="24"/>
      <c r="B317" s="15"/>
      <c r="J317" s="16"/>
      <c r="K317" s="16"/>
    </row>
    <row r="318" spans="1:11">
      <c r="A318" s="24"/>
      <c r="B318" s="15"/>
      <c r="J318" s="16"/>
      <c r="K318" s="16"/>
    </row>
    <row r="319" spans="1:11">
      <c r="A319" s="24"/>
      <c r="B319" s="15"/>
      <c r="J319" s="16"/>
      <c r="K319" s="16"/>
    </row>
    <row r="320" spans="1:11">
      <c r="A320" s="24"/>
      <c r="B320" s="15"/>
      <c r="J320" s="16"/>
      <c r="K320" s="16"/>
    </row>
    <row r="321" spans="1:11">
      <c r="A321" s="24"/>
      <c r="B321" s="15"/>
      <c r="J321" s="16"/>
      <c r="K321" s="16"/>
    </row>
    <row r="322" spans="1:11">
      <c r="A322" s="24"/>
      <c r="B322" s="15"/>
      <c r="J322" s="16"/>
      <c r="K322" s="16"/>
    </row>
    <row r="323" spans="1:11">
      <c r="A323" s="24"/>
      <c r="B323" s="15"/>
      <c r="J323" s="16"/>
      <c r="K323" s="16"/>
    </row>
    <row r="324" spans="1:11">
      <c r="A324" s="24"/>
      <c r="B324" s="15"/>
      <c r="J324" s="16"/>
      <c r="K324" s="16"/>
    </row>
    <row r="325" spans="1:11">
      <c r="A325" s="24"/>
      <c r="B325" s="15"/>
      <c r="J325" s="16"/>
      <c r="K325" s="16"/>
    </row>
    <row r="326" spans="1:11">
      <c r="A326" s="24"/>
      <c r="B326" s="15"/>
      <c r="J326" s="16"/>
      <c r="K326" s="16"/>
    </row>
    <row r="327" spans="1:11">
      <c r="A327" s="24"/>
      <c r="B327" s="15"/>
      <c r="J327" s="16"/>
      <c r="K327" s="16"/>
    </row>
    <row r="328" spans="1:11">
      <c r="A328" s="24"/>
      <c r="B328" s="15"/>
      <c r="J328" s="16"/>
      <c r="K328" s="16"/>
    </row>
    <row r="329" spans="1:11">
      <c r="A329" s="24"/>
      <c r="B329" s="15"/>
      <c r="J329" s="16"/>
      <c r="K329" s="16"/>
    </row>
    <row r="330" spans="1:11">
      <c r="A330" s="24"/>
      <c r="B330" s="15"/>
      <c r="J330" s="16"/>
      <c r="K330" s="16"/>
    </row>
    <row r="331" spans="1:11">
      <c r="A331" s="24"/>
      <c r="B331" s="15"/>
      <c r="J331" s="16"/>
      <c r="K331" s="16"/>
    </row>
    <row r="332" spans="1:11">
      <c r="A332" s="24"/>
      <c r="B332" s="15"/>
      <c r="J332" s="16"/>
      <c r="K332" s="16"/>
    </row>
    <row r="333" spans="1:11">
      <c r="A333" s="24"/>
      <c r="B333" s="15"/>
      <c r="J333" s="16"/>
      <c r="K333" s="16"/>
    </row>
    <row r="334" spans="1:11">
      <c r="A334" s="24"/>
      <c r="B334" s="15"/>
      <c r="J334" s="16"/>
      <c r="K334" s="16"/>
    </row>
    <row r="335" spans="1:11">
      <c r="A335" s="24"/>
      <c r="B335" s="15"/>
      <c r="J335" s="16"/>
      <c r="K335" s="16"/>
    </row>
    <row r="336" spans="1:11">
      <c r="A336" s="24"/>
      <c r="B336" s="15"/>
      <c r="J336" s="16"/>
      <c r="K336" s="16"/>
    </row>
    <row r="337" spans="1:11">
      <c r="A337" s="24"/>
      <c r="B337" s="15"/>
      <c r="J337" s="16"/>
      <c r="K337" s="16"/>
    </row>
    <row r="338" spans="1:11">
      <c r="A338" s="24"/>
      <c r="B338" s="15"/>
      <c r="J338" s="16"/>
      <c r="K338" s="16"/>
    </row>
    <row r="339" spans="1:11">
      <c r="A339" s="24"/>
      <c r="B339" s="15"/>
      <c r="J339" s="16"/>
      <c r="K339" s="16"/>
    </row>
    <row r="340" spans="1:11">
      <c r="J340" s="16"/>
      <c r="K340" s="16"/>
    </row>
    <row r="341" spans="1:11">
      <c r="J341" s="16"/>
      <c r="K341" s="16"/>
    </row>
    <row r="342" spans="1:11">
      <c r="J342" s="16"/>
      <c r="K342" s="16"/>
    </row>
    <row r="343" spans="1:11">
      <c r="J343" s="16"/>
      <c r="K343" s="16"/>
    </row>
    <row r="344" spans="1:11">
      <c r="J344" s="16"/>
      <c r="K344" s="16"/>
    </row>
    <row r="345" spans="1:11">
      <c r="J345" s="16"/>
      <c r="K345" s="16"/>
    </row>
    <row r="346" spans="1:11">
      <c r="J346" s="16"/>
      <c r="K346" s="16"/>
    </row>
    <row r="347" spans="1:11">
      <c r="J347" s="16"/>
      <c r="K347" s="16"/>
    </row>
    <row r="348" spans="1:11">
      <c r="J348" s="16"/>
      <c r="K348" s="16"/>
    </row>
    <row r="349" spans="1:11">
      <c r="J349" s="16"/>
      <c r="K349" s="16"/>
    </row>
    <row r="350" spans="1:11">
      <c r="J350" s="16"/>
    </row>
    <row r="351" spans="1:11">
      <c r="J351" s="16"/>
    </row>
  </sheetData>
  <sheetProtection algorithmName="SHA-512" hashValue="4LSQ8JU2t8NhmA/6OrtlLfcYR7I2izOmA4zQogMmnG58+j41R52+0k/j3mg1TwWAmJzTlMi6KlcvSd9hjAloMQ==" saltValue="x/bpKbKHvDpqD765noGfRw==" spinCount="100000" sheet="1" objects="1" scenarios="1"/>
  <sortState ref="A2:O351">
    <sortCondition ref="A2:A351"/>
  </sortState>
  <phoneticPr fontId="18" type="noConversion"/>
  <conditionalFormatting sqref="J298:J299 K300:K301 K2:K297">
    <cfRule type="cellIs" dxfId="505" priority="4" stopIfTrue="1" operator="greaterThanOrEqual">
      <formula>1</formula>
    </cfRule>
  </conditionalFormatting>
  <printOptions horizontalCentered="1"/>
  <pageMargins left="0.75" right="0.75" top="1" bottom="1" header="0.5" footer="0.5"/>
  <pageSetup orientation="portrait" r:id="rId1"/>
  <headerFooter alignWithMargins="0">
    <oddHeader>&amp;CTable 2: Annual Drop Out Rates for All Students and Special Education Students for 2004-05 with Differentials 
(State Baseline: 0.6%)*</oddHeader>
    <oddFooter>&amp;L*OSPI Graduation and Dropout Statistics for Washington's Counties, Districts, and Schools for School Year 2004-05&amp;R&amp;P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I637"/>
  <sheetViews>
    <sheetView zoomScaleNormal="100" workbookViewId="0">
      <pane ySplit="1" topLeftCell="A2" activePane="bottomLeft" state="frozen"/>
      <selection pane="bottomLeft" activeCell="O1" sqref="O1"/>
    </sheetView>
  </sheetViews>
  <sheetFormatPr defaultColWidth="7.85546875" defaultRowHeight="12.75"/>
  <cols>
    <col min="1" max="1" width="7.85546875" style="2"/>
    <col min="3" max="5" width="7.85546875" style="70"/>
    <col min="6" max="6" width="7.85546875" style="7"/>
    <col min="7" max="8" width="7.85546875" style="76"/>
    <col min="9" max="9" width="7.85546875" style="77"/>
    <col min="10" max="12" width="7.85546875" style="70"/>
    <col min="13" max="13" width="7.85546875" style="7"/>
    <col min="14" max="15" width="7.85546875" style="76"/>
    <col min="16" max="16" width="7.85546875" style="77"/>
    <col min="33" max="33" width="7.85546875" style="68"/>
  </cols>
  <sheetData>
    <row r="1" spans="1:35" s="75" customFormat="1" ht="93.75" customHeight="1">
      <c r="A1" s="73" t="s">
        <v>522</v>
      </c>
      <c r="B1" s="74" t="s">
        <v>116</v>
      </c>
      <c r="C1" s="72" t="s">
        <v>2239</v>
      </c>
      <c r="D1" s="72" t="s">
        <v>2240</v>
      </c>
      <c r="E1" s="72" t="s">
        <v>2241</v>
      </c>
      <c r="F1" s="72" t="s">
        <v>2242</v>
      </c>
      <c r="G1" s="38" t="s">
        <v>2244</v>
      </c>
      <c r="H1" s="38" t="s">
        <v>2245</v>
      </c>
      <c r="I1" s="38" t="s">
        <v>2246</v>
      </c>
      <c r="J1" s="72" t="s">
        <v>2532</v>
      </c>
      <c r="K1" s="72" t="s">
        <v>2533</v>
      </c>
      <c r="L1" s="72" t="s">
        <v>2534</v>
      </c>
      <c r="M1" s="72" t="s">
        <v>2535</v>
      </c>
      <c r="N1" s="211" t="s">
        <v>2703</v>
      </c>
      <c r="O1" s="211" t="s">
        <v>2704</v>
      </c>
      <c r="P1" s="211" t="s">
        <v>2536</v>
      </c>
      <c r="Q1" s="709" t="s">
        <v>1649</v>
      </c>
      <c r="R1" s="710" t="s">
        <v>1650</v>
      </c>
      <c r="S1" s="710" t="s">
        <v>1651</v>
      </c>
      <c r="T1" s="710" t="s">
        <v>1652</v>
      </c>
      <c r="U1" s="710" t="s">
        <v>1653</v>
      </c>
      <c r="V1" s="710" t="s">
        <v>1654</v>
      </c>
      <c r="W1" s="710" t="s">
        <v>1655</v>
      </c>
      <c r="X1" s="711" t="s">
        <v>1656</v>
      </c>
      <c r="Y1" s="709" t="s">
        <v>2787</v>
      </c>
      <c r="Z1" s="710" t="s">
        <v>2788</v>
      </c>
      <c r="AA1" s="710" t="s">
        <v>2789</v>
      </c>
      <c r="AB1" s="710" t="s">
        <v>2790</v>
      </c>
      <c r="AC1" s="710" t="s">
        <v>2791</v>
      </c>
      <c r="AD1" s="710" t="s">
        <v>2793</v>
      </c>
      <c r="AE1" s="710" t="s">
        <v>2794</v>
      </c>
      <c r="AF1" s="711" t="s">
        <v>2792</v>
      </c>
      <c r="AG1" s="195" t="s">
        <v>1288</v>
      </c>
      <c r="AH1" s="195" t="s">
        <v>1321</v>
      </c>
      <c r="AI1" s="195" t="s">
        <v>1319</v>
      </c>
    </row>
    <row r="2" spans="1:35" ht="15.75">
      <c r="A2" s="10" t="s">
        <v>1165</v>
      </c>
      <c r="B2" s="26" t="s">
        <v>799</v>
      </c>
      <c r="C2" s="71">
        <v>0.66666666666666663</v>
      </c>
      <c r="D2" s="71">
        <v>0.25</v>
      </c>
      <c r="E2" s="71">
        <v>8.3333333333333329E-2</v>
      </c>
      <c r="F2" s="71">
        <v>0</v>
      </c>
      <c r="G2" s="616" t="str">
        <f t="shared" ref="G2:G15" si="0">IF(C2&gt;=0.5155, "Yes", "No")</f>
        <v>Yes</v>
      </c>
      <c r="H2" s="616" t="str">
        <f t="shared" ref="H2:H15" si="1">IF(E2&lt;=0.1356, "Yes", "No")</f>
        <v>Yes</v>
      </c>
      <c r="I2" s="616" t="str">
        <f t="shared" ref="I2:I15" si="2">IF(F2&lt;=0.01, "Yes", "No")</f>
        <v>Yes</v>
      </c>
      <c r="J2" s="71">
        <v>0.8571428571428571</v>
      </c>
      <c r="K2" s="71">
        <v>7.1428571428571425E-2</v>
      </c>
      <c r="L2" s="71">
        <v>7.1428571428571425E-2</v>
      </c>
      <c r="M2" s="71">
        <v>0</v>
      </c>
      <c r="N2" s="848" t="str">
        <f t="shared" ref="N2:N15" si="3">IF(J2&gt;=0.5155, "Yes", "No")</f>
        <v>Yes</v>
      </c>
      <c r="O2" s="1052" t="str">
        <f t="shared" ref="O2:O15" si="4">IF(L2&lt;=0.1356, "Yes", "No")</f>
        <v>Yes</v>
      </c>
      <c r="P2" s="1052" t="str">
        <f t="shared" ref="P2:P15" si="5">IF(M2&lt;=0.01, "Yes", "No")</f>
        <v>Yes</v>
      </c>
      <c r="Q2" s="638">
        <v>0.875</v>
      </c>
      <c r="R2" s="7">
        <v>0.125</v>
      </c>
      <c r="S2" s="7">
        <v>0</v>
      </c>
      <c r="T2" s="7">
        <v>0</v>
      </c>
      <c r="U2" s="7">
        <v>0</v>
      </c>
      <c r="V2" s="7" t="str">
        <f t="shared" ref="V2:V65" si="6">IF(Q2&gt;=0.5155, "yes", "no")</f>
        <v>yes</v>
      </c>
      <c r="W2" s="7" t="str">
        <f t="shared" ref="W2:W65" si="7">IF(S2&lt;=0.1356, "yes", "no")</f>
        <v>yes</v>
      </c>
      <c r="X2" s="639" t="str">
        <f t="shared" ref="X2:X65" si="8">IF(T2&lt;=0.01, "yes", "no")</f>
        <v>yes</v>
      </c>
      <c r="Y2" s="343">
        <v>0.8</v>
      </c>
      <c r="Z2" s="343">
        <v>0.1</v>
      </c>
      <c r="AA2" s="343">
        <v>0.1</v>
      </c>
      <c r="AB2" s="343">
        <v>0</v>
      </c>
      <c r="AC2" s="343">
        <v>0</v>
      </c>
      <c r="AD2" s="7" t="str">
        <f>IF(Y2&gt;=0.5185, "yes", "no")</f>
        <v>yes</v>
      </c>
      <c r="AE2" s="7" t="str">
        <f>IF(AA2&lt;=0.1336, "yes", "no")</f>
        <v>yes</v>
      </c>
      <c r="AF2" s="639" t="str">
        <f t="shared" ref="AF2" si="9">IF(AB2&lt;=0.01, "yes", "no")</f>
        <v>yes</v>
      </c>
      <c r="AG2" s="92">
        <v>101</v>
      </c>
      <c r="AH2" s="90" t="s">
        <v>1179</v>
      </c>
      <c r="AI2" s="90">
        <v>1</v>
      </c>
    </row>
    <row r="3" spans="1:35" ht="15.75">
      <c r="A3" s="23" t="s">
        <v>144</v>
      </c>
      <c r="B3" s="26" t="s">
        <v>534</v>
      </c>
      <c r="C3" s="40">
        <v>1</v>
      </c>
      <c r="D3" s="40">
        <v>0</v>
      </c>
      <c r="E3" s="40">
        <v>0</v>
      </c>
      <c r="F3" s="40">
        <v>0</v>
      </c>
      <c r="G3" s="616" t="str">
        <f t="shared" si="0"/>
        <v>Yes</v>
      </c>
      <c r="H3" s="616" t="str">
        <f t="shared" si="1"/>
        <v>Yes</v>
      </c>
      <c r="I3" s="616" t="str">
        <f t="shared" si="2"/>
        <v>Yes</v>
      </c>
      <c r="J3" s="852">
        <v>1</v>
      </c>
      <c r="K3" s="852">
        <v>0</v>
      </c>
      <c r="L3" s="852">
        <v>0</v>
      </c>
      <c r="M3" s="852">
        <v>0</v>
      </c>
      <c r="N3" s="1052" t="str">
        <f t="shared" si="3"/>
        <v>Yes</v>
      </c>
      <c r="O3" s="1052" t="str">
        <f t="shared" si="4"/>
        <v>Yes</v>
      </c>
      <c r="P3" s="1052" t="str">
        <f t="shared" si="5"/>
        <v>Yes</v>
      </c>
      <c r="Q3" s="638">
        <v>0</v>
      </c>
      <c r="R3" s="7">
        <v>0</v>
      </c>
      <c r="S3" s="7">
        <v>0</v>
      </c>
      <c r="T3" s="7">
        <v>0</v>
      </c>
      <c r="U3" s="7">
        <v>0</v>
      </c>
      <c r="V3" s="7" t="str">
        <f t="shared" si="6"/>
        <v>no</v>
      </c>
      <c r="W3" s="7" t="str">
        <f t="shared" si="7"/>
        <v>yes</v>
      </c>
      <c r="X3" s="639" t="str">
        <f t="shared" si="8"/>
        <v>yes</v>
      </c>
      <c r="Y3" s="343">
        <v>1</v>
      </c>
      <c r="Z3" s="343">
        <v>0</v>
      </c>
      <c r="AA3" s="343">
        <v>0</v>
      </c>
      <c r="AB3" s="343">
        <v>0</v>
      </c>
      <c r="AC3" s="343">
        <v>0</v>
      </c>
      <c r="AD3" s="7" t="str">
        <f t="shared" ref="AD3:AD66" si="10">IF(Y3&gt;=0.5185, "yes", "no")</f>
        <v>yes</v>
      </c>
      <c r="AE3" s="7" t="str">
        <f t="shared" ref="AE3:AE66" si="11">IF(AA3&lt;=0.1336, "yes", "no")</f>
        <v>yes</v>
      </c>
      <c r="AF3" s="639" t="str">
        <f t="shared" ref="AF3:AF66" si="12">IF(AB3&lt;=0.01, "yes", "no")</f>
        <v>yes</v>
      </c>
      <c r="AG3" s="92">
        <v>101</v>
      </c>
      <c r="AH3" s="90" t="s">
        <v>1180</v>
      </c>
      <c r="AI3" s="90">
        <v>1</v>
      </c>
    </row>
    <row r="4" spans="1:35" ht="15.75">
      <c r="A4" s="10" t="s">
        <v>112</v>
      </c>
      <c r="B4" s="26" t="s">
        <v>695</v>
      </c>
      <c r="C4" s="7">
        <v>0.39154929577464787</v>
      </c>
      <c r="D4" s="7">
        <v>0.41971830985915493</v>
      </c>
      <c r="E4" s="7">
        <v>0.18309859154929578</v>
      </c>
      <c r="F4" s="7">
        <v>5.6338028169014088E-3</v>
      </c>
      <c r="G4" s="616" t="str">
        <f t="shared" si="0"/>
        <v>No</v>
      </c>
      <c r="H4" s="616" t="str">
        <f t="shared" si="1"/>
        <v>No</v>
      </c>
      <c r="I4" s="616" t="str">
        <f t="shared" si="2"/>
        <v>Yes</v>
      </c>
      <c r="J4" s="7">
        <v>0.47290640394088668</v>
      </c>
      <c r="K4" s="7">
        <v>0.36699507389162561</v>
      </c>
      <c r="L4" s="7">
        <v>0.16009852216748768</v>
      </c>
      <c r="M4" s="7">
        <v>0</v>
      </c>
      <c r="N4" s="848" t="str">
        <f t="shared" si="3"/>
        <v>No</v>
      </c>
      <c r="O4" s="848" t="str">
        <f t="shared" si="4"/>
        <v>No</v>
      </c>
      <c r="P4" s="848" t="str">
        <f t="shared" si="5"/>
        <v>Yes</v>
      </c>
      <c r="Q4" s="638">
        <v>0.38192419825072887</v>
      </c>
      <c r="R4" s="7">
        <v>0.44314868804664725</v>
      </c>
      <c r="S4" s="7">
        <v>0.16034985422740525</v>
      </c>
      <c r="T4" s="7">
        <v>8.7463556851311956E-3</v>
      </c>
      <c r="U4" s="7">
        <v>5.8309037900874635E-3</v>
      </c>
      <c r="V4" s="7" t="str">
        <f t="shared" si="6"/>
        <v>no</v>
      </c>
      <c r="W4" s="7" t="str">
        <f t="shared" si="7"/>
        <v>no</v>
      </c>
      <c r="X4" s="639" t="str">
        <f t="shared" si="8"/>
        <v>yes</v>
      </c>
      <c r="Y4" s="343">
        <v>0.47505938242280282</v>
      </c>
      <c r="Z4" s="343">
        <v>0.35391923990498814</v>
      </c>
      <c r="AA4" s="343">
        <v>0.17102137767220901</v>
      </c>
      <c r="AB4" s="343">
        <v>0</v>
      </c>
      <c r="AC4" s="343">
        <v>0</v>
      </c>
      <c r="AD4" s="7" t="str">
        <f t="shared" si="10"/>
        <v>no</v>
      </c>
      <c r="AE4" s="7" t="str">
        <f t="shared" si="11"/>
        <v>no</v>
      </c>
      <c r="AF4" s="639" t="str">
        <f t="shared" si="12"/>
        <v>yes</v>
      </c>
      <c r="AG4" s="92">
        <v>123</v>
      </c>
      <c r="AH4" s="90" t="s">
        <v>1181</v>
      </c>
      <c r="AI4" s="90"/>
    </row>
    <row r="5" spans="1:35" ht="15.75">
      <c r="A5" s="10" t="s">
        <v>403</v>
      </c>
      <c r="B5" s="26" t="s">
        <v>636</v>
      </c>
      <c r="C5" s="7">
        <v>0.8</v>
      </c>
      <c r="D5" s="7">
        <v>0.2</v>
      </c>
      <c r="E5" s="7">
        <v>0</v>
      </c>
      <c r="F5" s="280">
        <v>0</v>
      </c>
      <c r="G5" s="616" t="str">
        <f t="shared" si="0"/>
        <v>Yes</v>
      </c>
      <c r="H5" s="616" t="str">
        <f t="shared" si="1"/>
        <v>Yes</v>
      </c>
      <c r="I5" s="616" t="str">
        <f t="shared" si="2"/>
        <v>Yes</v>
      </c>
      <c r="J5" s="7">
        <v>0.75</v>
      </c>
      <c r="K5" s="7">
        <v>0.25</v>
      </c>
      <c r="L5" s="7">
        <v>0</v>
      </c>
      <c r="M5" s="7">
        <v>0</v>
      </c>
      <c r="N5" s="848" t="str">
        <f t="shared" si="3"/>
        <v>Yes</v>
      </c>
      <c r="O5" s="848" t="str">
        <f t="shared" si="4"/>
        <v>Yes</v>
      </c>
      <c r="P5" s="848" t="str">
        <f t="shared" si="5"/>
        <v>Yes</v>
      </c>
      <c r="Q5" s="638">
        <v>0.64</v>
      </c>
      <c r="R5" s="7">
        <v>0.36</v>
      </c>
      <c r="S5" s="7">
        <v>0</v>
      </c>
      <c r="T5" s="7">
        <v>0</v>
      </c>
      <c r="U5" s="7">
        <v>0</v>
      </c>
      <c r="V5" s="7" t="str">
        <f t="shared" si="6"/>
        <v>yes</v>
      </c>
      <c r="W5" s="7" t="str">
        <f t="shared" si="7"/>
        <v>yes</v>
      </c>
      <c r="X5" s="639" t="str">
        <f t="shared" si="8"/>
        <v>yes</v>
      </c>
      <c r="Y5" s="343">
        <v>0.73333333333333328</v>
      </c>
      <c r="Z5" s="343">
        <v>0.26666666666666666</v>
      </c>
      <c r="AA5" s="343">
        <v>0</v>
      </c>
      <c r="AB5" s="343">
        <v>0</v>
      </c>
      <c r="AC5" s="343">
        <v>0</v>
      </c>
      <c r="AD5" s="7" t="str">
        <f t="shared" si="10"/>
        <v>yes</v>
      </c>
      <c r="AE5" s="7" t="str">
        <f t="shared" si="11"/>
        <v>yes</v>
      </c>
      <c r="AF5" s="639" t="str">
        <f t="shared" si="12"/>
        <v>yes</v>
      </c>
      <c r="AG5" s="92">
        <v>101</v>
      </c>
      <c r="AH5" s="90" t="s">
        <v>1179</v>
      </c>
      <c r="AI5" s="90">
        <v>1</v>
      </c>
    </row>
    <row r="6" spans="1:35" ht="15.75">
      <c r="A6" s="10" t="s">
        <v>329</v>
      </c>
      <c r="B6" s="26" t="s">
        <v>741</v>
      </c>
      <c r="C6" s="7">
        <v>0.73076923076923073</v>
      </c>
      <c r="D6" s="7">
        <v>0.11538461538461539</v>
      </c>
      <c r="E6" s="7">
        <v>0.15384615384615385</v>
      </c>
      <c r="F6" s="7">
        <v>0</v>
      </c>
      <c r="G6" s="616" t="str">
        <f t="shared" si="0"/>
        <v>Yes</v>
      </c>
      <c r="H6" s="616" t="str">
        <f t="shared" si="1"/>
        <v>No</v>
      </c>
      <c r="I6" s="616" t="str">
        <f t="shared" si="2"/>
        <v>Yes</v>
      </c>
      <c r="J6" s="7">
        <v>0.86956521739130432</v>
      </c>
      <c r="K6" s="7">
        <v>8.6956521739130432E-2</v>
      </c>
      <c r="L6" s="7">
        <v>4.3478260869565216E-2</v>
      </c>
      <c r="M6" s="7">
        <v>0</v>
      </c>
      <c r="N6" s="848" t="str">
        <f t="shared" si="3"/>
        <v>Yes</v>
      </c>
      <c r="O6" s="848" t="str">
        <f t="shared" si="4"/>
        <v>Yes</v>
      </c>
      <c r="P6" s="848" t="str">
        <f t="shared" si="5"/>
        <v>Yes</v>
      </c>
      <c r="Q6" s="638">
        <v>0.70833333333333337</v>
      </c>
      <c r="R6" s="7">
        <v>0.16666666666666666</v>
      </c>
      <c r="S6" s="7">
        <v>0.125</v>
      </c>
      <c r="T6" s="7">
        <v>0</v>
      </c>
      <c r="U6" s="7">
        <v>0</v>
      </c>
      <c r="V6" s="7" t="str">
        <f t="shared" si="6"/>
        <v>yes</v>
      </c>
      <c r="W6" s="7" t="str">
        <f t="shared" si="7"/>
        <v>yes</v>
      </c>
      <c r="X6" s="639" t="str">
        <f t="shared" si="8"/>
        <v>yes</v>
      </c>
      <c r="Y6" s="343">
        <v>0.70370370370370372</v>
      </c>
      <c r="Z6" s="343">
        <v>0.22222222222222221</v>
      </c>
      <c r="AA6" s="343">
        <v>7.407407407407407E-2</v>
      </c>
      <c r="AB6" s="343">
        <v>0</v>
      </c>
      <c r="AC6" s="343">
        <v>0</v>
      </c>
      <c r="AD6" s="7" t="str">
        <f t="shared" si="10"/>
        <v>yes</v>
      </c>
      <c r="AE6" s="7" t="str">
        <f t="shared" si="11"/>
        <v>yes</v>
      </c>
      <c r="AF6" s="639" t="str">
        <f t="shared" si="12"/>
        <v>yes</v>
      </c>
      <c r="AG6" s="92">
        <v>101</v>
      </c>
      <c r="AH6" s="90" t="s">
        <v>1179</v>
      </c>
      <c r="AI6" s="90">
        <v>1</v>
      </c>
    </row>
    <row r="7" spans="1:35" ht="15.75">
      <c r="A7" s="10" t="s">
        <v>1150</v>
      </c>
      <c r="B7" s="26" t="s">
        <v>557</v>
      </c>
      <c r="C7" s="7">
        <v>0.47549019607843135</v>
      </c>
      <c r="D7" s="7">
        <v>0.45343137254901961</v>
      </c>
      <c r="E7" s="7">
        <v>5.3921568627450983E-2</v>
      </c>
      <c r="F7" s="7">
        <v>4.9019607843137254E-3</v>
      </c>
      <c r="G7" s="616" t="str">
        <f t="shared" si="0"/>
        <v>No</v>
      </c>
      <c r="H7" s="616" t="str">
        <f t="shared" si="1"/>
        <v>Yes</v>
      </c>
      <c r="I7" s="616" t="str">
        <f t="shared" si="2"/>
        <v>Yes</v>
      </c>
      <c r="J7" s="7">
        <v>0.44383561643835617</v>
      </c>
      <c r="K7" s="7">
        <v>0.46301369863013697</v>
      </c>
      <c r="L7" s="7">
        <v>7.6712328767123292E-2</v>
      </c>
      <c r="M7" s="7">
        <v>1.0958904109589041E-2</v>
      </c>
      <c r="N7" s="848" t="str">
        <f t="shared" si="3"/>
        <v>No</v>
      </c>
      <c r="O7" s="848" t="str">
        <f t="shared" si="4"/>
        <v>Yes</v>
      </c>
      <c r="P7" s="848" t="str">
        <f t="shared" si="5"/>
        <v>No</v>
      </c>
      <c r="Q7" s="638">
        <v>0.50577367205542723</v>
      </c>
      <c r="R7" s="7">
        <v>0.39030023094688221</v>
      </c>
      <c r="S7" s="7">
        <v>7.3903002309468821E-2</v>
      </c>
      <c r="T7" s="7">
        <v>2.3094688221709007E-2</v>
      </c>
      <c r="U7" s="7">
        <v>6.9284064665127024E-3</v>
      </c>
      <c r="V7" s="7" t="str">
        <f t="shared" si="6"/>
        <v>no</v>
      </c>
      <c r="W7" s="7" t="str">
        <f t="shared" si="7"/>
        <v>yes</v>
      </c>
      <c r="X7" s="639" t="str">
        <f t="shared" si="8"/>
        <v>no</v>
      </c>
      <c r="Y7" s="343">
        <v>0.44314868804664725</v>
      </c>
      <c r="Z7" s="343">
        <v>0.44606413994169097</v>
      </c>
      <c r="AA7" s="343">
        <v>8.4548104956268216E-2</v>
      </c>
      <c r="AB7" s="343">
        <v>1.4577259475218658E-2</v>
      </c>
      <c r="AC7" s="343">
        <v>1.1661807580174927E-2</v>
      </c>
      <c r="AD7" s="7" t="str">
        <f t="shared" si="10"/>
        <v>no</v>
      </c>
      <c r="AE7" s="7" t="str">
        <f t="shared" si="11"/>
        <v>yes</v>
      </c>
      <c r="AF7" s="639" t="str">
        <f t="shared" si="12"/>
        <v>no</v>
      </c>
      <c r="AG7" s="92">
        <v>123</v>
      </c>
      <c r="AH7" s="90" t="s">
        <v>1181</v>
      </c>
      <c r="AI7" s="90"/>
    </row>
    <row r="8" spans="1:35" ht="15.75">
      <c r="A8" s="10" t="s">
        <v>412</v>
      </c>
      <c r="B8" s="26" t="s">
        <v>528</v>
      </c>
      <c r="C8" s="7">
        <v>0.47222222222222221</v>
      </c>
      <c r="D8" s="7">
        <v>0.51388888888888884</v>
      </c>
      <c r="E8" s="7">
        <v>1.3888888888888888E-2</v>
      </c>
      <c r="F8" s="7">
        <v>0</v>
      </c>
      <c r="G8" s="616" t="str">
        <f t="shared" si="0"/>
        <v>No</v>
      </c>
      <c r="H8" s="616" t="str">
        <f t="shared" si="1"/>
        <v>Yes</v>
      </c>
      <c r="I8" s="616" t="str">
        <f t="shared" si="2"/>
        <v>Yes</v>
      </c>
      <c r="J8" s="7">
        <v>0.4838709677419355</v>
      </c>
      <c r="K8" s="7">
        <v>0.4838709677419355</v>
      </c>
      <c r="L8" s="7">
        <v>1.6129032258064516E-2</v>
      </c>
      <c r="M8" s="7">
        <v>1.6129032258064516E-2</v>
      </c>
      <c r="N8" s="848" t="str">
        <f t="shared" si="3"/>
        <v>No</v>
      </c>
      <c r="O8" s="848" t="str">
        <f t="shared" si="4"/>
        <v>Yes</v>
      </c>
      <c r="P8" s="848" t="str">
        <f t="shared" si="5"/>
        <v>No</v>
      </c>
      <c r="Q8" s="638">
        <v>0.71052631578947367</v>
      </c>
      <c r="R8" s="7">
        <v>0.28947368421052633</v>
      </c>
      <c r="S8" s="7">
        <v>0</v>
      </c>
      <c r="T8" s="7">
        <v>0</v>
      </c>
      <c r="U8" s="7">
        <v>0</v>
      </c>
      <c r="V8" s="7" t="str">
        <f t="shared" si="6"/>
        <v>yes</v>
      </c>
      <c r="W8" s="7" t="str">
        <f t="shared" si="7"/>
        <v>yes</v>
      </c>
      <c r="X8" s="639" t="str">
        <f t="shared" si="8"/>
        <v>yes</v>
      </c>
      <c r="Y8" s="343">
        <v>0.53125</v>
      </c>
      <c r="Z8" s="343">
        <v>0.453125</v>
      </c>
      <c r="AA8" s="343">
        <v>1.5625E-2</v>
      </c>
      <c r="AB8" s="343">
        <v>0</v>
      </c>
      <c r="AC8" s="343">
        <v>0</v>
      </c>
      <c r="AD8" s="7" t="str">
        <f t="shared" si="10"/>
        <v>yes</v>
      </c>
      <c r="AE8" s="7" t="str">
        <f t="shared" si="11"/>
        <v>yes</v>
      </c>
      <c r="AF8" s="639" t="str">
        <f t="shared" si="12"/>
        <v>yes</v>
      </c>
      <c r="AG8" s="92">
        <v>123</v>
      </c>
      <c r="AH8" s="90" t="s">
        <v>882</v>
      </c>
      <c r="AI8" s="90"/>
    </row>
    <row r="9" spans="1:35" ht="15.75">
      <c r="A9" s="10" t="s">
        <v>397</v>
      </c>
      <c r="B9" s="26" t="s">
        <v>622</v>
      </c>
      <c r="C9" s="7">
        <v>0.45067817509247843</v>
      </c>
      <c r="D9" s="7">
        <v>0.35080147965474723</v>
      </c>
      <c r="E9" s="7">
        <v>0.17879161528976573</v>
      </c>
      <c r="F9" s="7">
        <v>5.5487053020961772E-3</v>
      </c>
      <c r="G9" s="616" t="str">
        <f t="shared" si="0"/>
        <v>No</v>
      </c>
      <c r="H9" s="616" t="str">
        <f t="shared" si="1"/>
        <v>No</v>
      </c>
      <c r="I9" s="616" t="str">
        <f t="shared" si="2"/>
        <v>Yes</v>
      </c>
      <c r="J9" s="7">
        <v>0.44187425860023727</v>
      </c>
      <c r="K9" s="7">
        <v>0.37247924080664296</v>
      </c>
      <c r="L9" s="7">
        <v>0.16370106761565836</v>
      </c>
      <c r="M9" s="7">
        <v>6.5243179122182679E-3</v>
      </c>
      <c r="N9" s="848" t="str">
        <f t="shared" si="3"/>
        <v>No</v>
      </c>
      <c r="O9" s="848" t="str">
        <f t="shared" si="4"/>
        <v>No</v>
      </c>
      <c r="P9" s="848" t="str">
        <f t="shared" si="5"/>
        <v>Yes</v>
      </c>
      <c r="Q9" s="638">
        <v>0.45996275605214154</v>
      </c>
      <c r="R9" s="7">
        <v>0.35567970204841715</v>
      </c>
      <c r="S9" s="7">
        <v>0.15704531346989448</v>
      </c>
      <c r="T9" s="7">
        <v>9.9317194289261328E-3</v>
      </c>
      <c r="U9" s="7">
        <v>1.7380509000620731E-2</v>
      </c>
      <c r="V9" s="7" t="str">
        <f t="shared" si="6"/>
        <v>no</v>
      </c>
      <c r="W9" s="7" t="str">
        <f t="shared" si="7"/>
        <v>no</v>
      </c>
      <c r="X9" s="639" t="str">
        <f t="shared" si="8"/>
        <v>yes</v>
      </c>
      <c r="Y9" s="343">
        <v>0.45790080738177624</v>
      </c>
      <c r="Z9" s="343">
        <v>0.35755478662053058</v>
      </c>
      <c r="AA9" s="343">
        <v>0.16262975778546712</v>
      </c>
      <c r="AB9" s="343">
        <v>5.7670126874279125E-3</v>
      </c>
      <c r="AC9" s="343">
        <v>1.6147635524798153E-2</v>
      </c>
      <c r="AD9" s="7" t="str">
        <f t="shared" si="10"/>
        <v>no</v>
      </c>
      <c r="AE9" s="7" t="str">
        <f t="shared" si="11"/>
        <v>no</v>
      </c>
      <c r="AF9" s="639" t="str">
        <f t="shared" si="12"/>
        <v>yes</v>
      </c>
      <c r="AG9" s="92">
        <v>123</v>
      </c>
      <c r="AH9" s="90" t="s">
        <v>1182</v>
      </c>
      <c r="AI9" s="90"/>
    </row>
    <row r="10" spans="1:35" ht="15.75">
      <c r="A10" s="10" t="s">
        <v>78</v>
      </c>
      <c r="B10" s="26" t="s">
        <v>700</v>
      </c>
      <c r="C10" s="7">
        <v>0.875</v>
      </c>
      <c r="D10" s="7">
        <v>0.125</v>
      </c>
      <c r="E10" s="7">
        <v>0</v>
      </c>
      <c r="F10" s="7">
        <v>0</v>
      </c>
      <c r="G10" s="616" t="str">
        <f t="shared" si="0"/>
        <v>Yes</v>
      </c>
      <c r="H10" s="616" t="str">
        <f t="shared" si="1"/>
        <v>Yes</v>
      </c>
      <c r="I10" s="616" t="str">
        <f t="shared" si="2"/>
        <v>Yes</v>
      </c>
      <c r="J10" s="7">
        <v>0.83333333333333337</v>
      </c>
      <c r="K10" s="7">
        <v>0.16666666666666666</v>
      </c>
      <c r="L10" s="7">
        <v>0</v>
      </c>
      <c r="M10" s="7">
        <v>0</v>
      </c>
      <c r="N10" s="848" t="str">
        <f t="shared" si="3"/>
        <v>Yes</v>
      </c>
      <c r="O10" s="848" t="str">
        <f t="shared" si="4"/>
        <v>Yes</v>
      </c>
      <c r="P10" s="848" t="str">
        <f t="shared" si="5"/>
        <v>Yes</v>
      </c>
      <c r="Q10" s="638">
        <v>1</v>
      </c>
      <c r="R10" s="7">
        <v>0</v>
      </c>
      <c r="S10" s="7">
        <v>0</v>
      </c>
      <c r="T10" s="7">
        <v>0</v>
      </c>
      <c r="U10" s="7">
        <v>0</v>
      </c>
      <c r="V10" s="7" t="str">
        <f t="shared" si="6"/>
        <v>yes</v>
      </c>
      <c r="W10" s="7" t="str">
        <f t="shared" si="7"/>
        <v>yes</v>
      </c>
      <c r="X10" s="639" t="str">
        <f t="shared" si="8"/>
        <v>yes</v>
      </c>
      <c r="Y10" s="343">
        <v>0.66666666666666663</v>
      </c>
      <c r="Z10" s="343">
        <v>0.22222222222222221</v>
      </c>
      <c r="AA10" s="343">
        <v>0.1111111111111111</v>
      </c>
      <c r="AB10" s="343">
        <v>0</v>
      </c>
      <c r="AC10" s="343">
        <v>0</v>
      </c>
      <c r="AD10" s="7" t="str">
        <f t="shared" si="10"/>
        <v>yes</v>
      </c>
      <c r="AE10" s="7" t="str">
        <f t="shared" si="11"/>
        <v>yes</v>
      </c>
      <c r="AF10" s="639" t="str">
        <f t="shared" si="12"/>
        <v>yes</v>
      </c>
      <c r="AG10" s="92">
        <v>123</v>
      </c>
      <c r="AH10" s="90" t="s">
        <v>1180</v>
      </c>
      <c r="AI10" s="90">
        <v>7</v>
      </c>
    </row>
    <row r="11" spans="1:35" ht="15.75">
      <c r="A11" s="10" t="s">
        <v>420</v>
      </c>
      <c r="B11" s="26" t="s">
        <v>625</v>
      </c>
      <c r="C11" s="7">
        <v>0.47560975609756095</v>
      </c>
      <c r="D11" s="7">
        <v>0.42073170731707316</v>
      </c>
      <c r="E11" s="7">
        <v>0.10365853658536585</v>
      </c>
      <c r="F11" s="7">
        <v>0</v>
      </c>
      <c r="G11" s="1052" t="str">
        <f t="shared" si="0"/>
        <v>No</v>
      </c>
      <c r="H11" s="1052" t="str">
        <f t="shared" si="1"/>
        <v>Yes</v>
      </c>
      <c r="I11" s="1052" t="str">
        <f t="shared" si="2"/>
        <v>Yes</v>
      </c>
      <c r="J11" s="7">
        <v>0.53142857142857147</v>
      </c>
      <c r="K11" s="7">
        <v>0.36</v>
      </c>
      <c r="L11" s="7">
        <v>0.10857142857142857</v>
      </c>
      <c r="M11" s="7">
        <v>0</v>
      </c>
      <c r="N11" s="848" t="str">
        <f t="shared" si="3"/>
        <v>Yes</v>
      </c>
      <c r="O11" s="848" t="str">
        <f t="shared" si="4"/>
        <v>Yes</v>
      </c>
      <c r="P11" s="848" t="str">
        <f t="shared" si="5"/>
        <v>Yes</v>
      </c>
      <c r="Q11" s="638">
        <v>0.45614035087719296</v>
      </c>
      <c r="R11" s="7">
        <v>0.45614035087719296</v>
      </c>
      <c r="S11" s="7">
        <v>8.771929824561403E-2</v>
      </c>
      <c r="T11" s="7">
        <v>0</v>
      </c>
      <c r="U11" s="7">
        <v>0</v>
      </c>
      <c r="V11" s="7" t="str">
        <f t="shared" si="6"/>
        <v>no</v>
      </c>
      <c r="W11" s="7" t="str">
        <f t="shared" si="7"/>
        <v>yes</v>
      </c>
      <c r="X11" s="639" t="str">
        <f t="shared" si="8"/>
        <v>yes</v>
      </c>
      <c r="Y11" s="343">
        <v>0.4972067039106145</v>
      </c>
      <c r="Z11" s="343">
        <v>0.39106145251396646</v>
      </c>
      <c r="AA11" s="343">
        <v>0.11173184357541899</v>
      </c>
      <c r="AB11" s="343">
        <v>0</v>
      </c>
      <c r="AC11" s="343">
        <v>0</v>
      </c>
      <c r="AD11" s="7" t="str">
        <f t="shared" si="10"/>
        <v>no</v>
      </c>
      <c r="AE11" s="7" t="str">
        <f t="shared" si="11"/>
        <v>yes</v>
      </c>
      <c r="AF11" s="639" t="str">
        <f t="shared" si="12"/>
        <v>yes</v>
      </c>
      <c r="AG11" s="92">
        <v>123</v>
      </c>
      <c r="AH11" s="90" t="s">
        <v>882</v>
      </c>
      <c r="AI11" s="90"/>
    </row>
    <row r="12" spans="1:35" ht="15.75">
      <c r="A12" s="10" t="s">
        <v>364</v>
      </c>
      <c r="B12" s="26" t="s">
        <v>595</v>
      </c>
      <c r="C12" s="7">
        <v>0.38392857142857145</v>
      </c>
      <c r="D12" s="7">
        <v>0.44642857142857145</v>
      </c>
      <c r="E12" s="7">
        <v>0.15178571428571427</v>
      </c>
      <c r="F12" s="7">
        <v>8.9285714285714281E-3</v>
      </c>
      <c r="G12" s="616" t="str">
        <f t="shared" si="0"/>
        <v>No</v>
      </c>
      <c r="H12" s="616" t="str">
        <f t="shared" si="1"/>
        <v>No</v>
      </c>
      <c r="I12" s="616" t="str">
        <f t="shared" si="2"/>
        <v>Yes</v>
      </c>
      <c r="J12" s="7">
        <v>0.41935483870967744</v>
      </c>
      <c r="K12" s="7">
        <v>0.47580645161290325</v>
      </c>
      <c r="L12" s="7">
        <v>8.8709677419354843E-2</v>
      </c>
      <c r="M12" s="7">
        <v>8.0645161290322578E-3</v>
      </c>
      <c r="N12" s="848" t="str">
        <f t="shared" si="3"/>
        <v>No</v>
      </c>
      <c r="O12" s="848" t="str">
        <f t="shared" si="4"/>
        <v>Yes</v>
      </c>
      <c r="P12" s="848" t="str">
        <f t="shared" si="5"/>
        <v>Yes</v>
      </c>
      <c r="Q12" s="638">
        <v>0.44067796610169491</v>
      </c>
      <c r="R12" s="7">
        <v>0.48305084745762711</v>
      </c>
      <c r="S12" s="7">
        <v>5.9322033898305086E-2</v>
      </c>
      <c r="T12" s="7">
        <v>8.4745762711864406E-3</v>
      </c>
      <c r="U12" s="7">
        <v>8.4745762711864406E-3</v>
      </c>
      <c r="V12" s="7" t="str">
        <f t="shared" si="6"/>
        <v>no</v>
      </c>
      <c r="W12" s="7" t="str">
        <f t="shared" si="7"/>
        <v>yes</v>
      </c>
      <c r="X12" s="639" t="str">
        <f t="shared" si="8"/>
        <v>yes</v>
      </c>
      <c r="Y12" s="343">
        <v>0.42962962962962964</v>
      </c>
      <c r="Z12" s="343">
        <v>0.45925925925925926</v>
      </c>
      <c r="AA12" s="343">
        <v>0.1037037037037037</v>
      </c>
      <c r="AB12" s="343">
        <v>7.4074074074074077E-3</v>
      </c>
      <c r="AC12" s="343">
        <v>0</v>
      </c>
      <c r="AD12" s="7" t="str">
        <f t="shared" si="10"/>
        <v>no</v>
      </c>
      <c r="AE12" s="7" t="str">
        <f t="shared" si="11"/>
        <v>yes</v>
      </c>
      <c r="AF12" s="639" t="str">
        <f t="shared" si="12"/>
        <v>yes</v>
      </c>
      <c r="AG12" s="92">
        <v>123</v>
      </c>
      <c r="AH12" s="90" t="s">
        <v>882</v>
      </c>
      <c r="AI12" s="90"/>
    </row>
    <row r="13" spans="1:35" ht="15.75">
      <c r="A13" s="10" t="s">
        <v>300</v>
      </c>
      <c r="B13" s="26" t="s">
        <v>708</v>
      </c>
      <c r="C13" s="7">
        <v>0.42582417582417581</v>
      </c>
      <c r="D13" s="7">
        <v>0.50274725274725274</v>
      </c>
      <c r="E13" s="7">
        <v>6.8681318681318687E-2</v>
      </c>
      <c r="F13" s="7">
        <v>2.7472527472527475E-3</v>
      </c>
      <c r="G13" s="1052" t="str">
        <f t="shared" si="0"/>
        <v>No</v>
      </c>
      <c r="H13" s="1052" t="str">
        <f t="shared" si="1"/>
        <v>Yes</v>
      </c>
      <c r="I13" s="1052" t="str">
        <f t="shared" si="2"/>
        <v>Yes</v>
      </c>
      <c r="J13" s="7">
        <v>0.40412979351032446</v>
      </c>
      <c r="K13" s="7">
        <v>0.48967551622418881</v>
      </c>
      <c r="L13" s="7">
        <v>9.4395280235988199E-2</v>
      </c>
      <c r="M13" s="7">
        <v>1.1799410029498525E-2</v>
      </c>
      <c r="N13" s="848" t="str">
        <f t="shared" si="3"/>
        <v>No</v>
      </c>
      <c r="O13" s="848" t="str">
        <f t="shared" si="4"/>
        <v>Yes</v>
      </c>
      <c r="P13" s="848" t="str">
        <f t="shared" si="5"/>
        <v>No</v>
      </c>
      <c r="Q13" s="638">
        <v>0.3903133903133903</v>
      </c>
      <c r="R13" s="7">
        <v>0.53276353276353272</v>
      </c>
      <c r="S13" s="7">
        <v>7.407407407407407E-2</v>
      </c>
      <c r="T13" s="7">
        <v>2.8490028490028491E-3</v>
      </c>
      <c r="U13" s="7">
        <v>0</v>
      </c>
      <c r="V13" s="7" t="str">
        <f t="shared" si="6"/>
        <v>no</v>
      </c>
      <c r="W13" s="7" t="str">
        <f t="shared" si="7"/>
        <v>yes</v>
      </c>
      <c r="X13" s="639" t="str">
        <f t="shared" si="8"/>
        <v>yes</v>
      </c>
      <c r="Y13" s="343">
        <v>0.34579439252336447</v>
      </c>
      <c r="Z13" s="343">
        <v>0.54828660436137067</v>
      </c>
      <c r="AA13" s="343">
        <v>9.9688473520249218E-2</v>
      </c>
      <c r="AB13" s="343">
        <v>6.2305295950155761E-3</v>
      </c>
      <c r="AC13" s="343">
        <v>0</v>
      </c>
      <c r="AD13" s="7" t="str">
        <f t="shared" si="10"/>
        <v>no</v>
      </c>
      <c r="AE13" s="7" t="str">
        <f t="shared" si="11"/>
        <v>yes</v>
      </c>
      <c r="AF13" s="639" t="str">
        <f t="shared" si="12"/>
        <v>yes</v>
      </c>
      <c r="AG13" s="92">
        <v>123</v>
      </c>
      <c r="AH13" s="90" t="s">
        <v>1181</v>
      </c>
      <c r="AI13" s="90">
        <v>7</v>
      </c>
    </row>
    <row r="14" spans="1:35" ht="15.75">
      <c r="A14" s="10" t="s">
        <v>325</v>
      </c>
      <c r="B14" s="26" t="s">
        <v>739</v>
      </c>
      <c r="C14" s="7">
        <v>0.6373205741626794</v>
      </c>
      <c r="D14" s="7">
        <v>0.15598086124401914</v>
      </c>
      <c r="E14" s="7">
        <v>0.18947368421052632</v>
      </c>
      <c r="F14" s="7">
        <v>4.7846889952153108E-3</v>
      </c>
      <c r="G14" s="616" t="str">
        <f t="shared" si="0"/>
        <v>Yes</v>
      </c>
      <c r="H14" s="616" t="str">
        <f t="shared" si="1"/>
        <v>No</v>
      </c>
      <c r="I14" s="616" t="str">
        <f t="shared" si="2"/>
        <v>Yes</v>
      </c>
      <c r="J14" s="7">
        <v>0.60038797284190104</v>
      </c>
      <c r="K14" s="7">
        <v>0.15906886517943744</v>
      </c>
      <c r="L14" s="7">
        <v>0.21823472356935014</v>
      </c>
      <c r="M14" s="7">
        <v>2.9097963142580021E-3</v>
      </c>
      <c r="N14" s="848" t="str">
        <f t="shared" si="3"/>
        <v>Yes</v>
      </c>
      <c r="O14" s="848" t="str">
        <f t="shared" si="4"/>
        <v>No</v>
      </c>
      <c r="P14" s="848" t="str">
        <f t="shared" si="5"/>
        <v>Yes</v>
      </c>
      <c r="Q14" s="638">
        <v>0.67168674698795183</v>
      </c>
      <c r="R14" s="7">
        <v>9.2369477911646583E-2</v>
      </c>
      <c r="S14" s="7">
        <v>0.21987951807228914</v>
      </c>
      <c r="T14" s="7">
        <v>2.008032128514056E-3</v>
      </c>
      <c r="U14" s="7">
        <v>1.4056224899598393E-2</v>
      </c>
      <c r="V14" s="7" t="str">
        <f t="shared" si="6"/>
        <v>yes</v>
      </c>
      <c r="W14" s="7" t="str">
        <f t="shared" si="7"/>
        <v>no</v>
      </c>
      <c r="X14" s="639" t="str">
        <f t="shared" si="8"/>
        <v>yes</v>
      </c>
      <c r="Y14" s="343">
        <v>0.6934900542495479</v>
      </c>
      <c r="Z14" s="343">
        <v>4.3399638336347197E-2</v>
      </c>
      <c r="AA14" s="343">
        <v>0.23688969258589512</v>
      </c>
      <c r="AB14" s="343">
        <v>5.4249547920433997E-3</v>
      </c>
      <c r="AC14" s="343">
        <v>2.0795660036166366E-2</v>
      </c>
      <c r="AD14" s="7" t="str">
        <f t="shared" si="10"/>
        <v>yes</v>
      </c>
      <c r="AE14" s="7" t="str">
        <f t="shared" si="11"/>
        <v>no</v>
      </c>
      <c r="AF14" s="639" t="str">
        <f t="shared" si="12"/>
        <v>yes</v>
      </c>
      <c r="AG14" s="92">
        <v>123</v>
      </c>
      <c r="AH14" s="90" t="s">
        <v>1181</v>
      </c>
      <c r="AI14" s="90"/>
    </row>
    <row r="15" spans="1:35" ht="15.75">
      <c r="A15" s="10" t="s">
        <v>433</v>
      </c>
      <c r="B15" s="26" t="s">
        <v>644</v>
      </c>
      <c r="C15" s="7">
        <v>0.74647887323943662</v>
      </c>
      <c r="D15" s="7">
        <v>0.22535211267605634</v>
      </c>
      <c r="E15" s="7">
        <v>2.8169014084507043E-2</v>
      </c>
      <c r="F15" s="7">
        <v>0</v>
      </c>
      <c r="G15" s="1052" t="str">
        <f t="shared" si="0"/>
        <v>Yes</v>
      </c>
      <c r="H15" s="1052" t="str">
        <f t="shared" si="1"/>
        <v>Yes</v>
      </c>
      <c r="I15" s="1052" t="str">
        <f t="shared" si="2"/>
        <v>Yes</v>
      </c>
      <c r="J15" s="7">
        <v>0.77464788732394363</v>
      </c>
      <c r="K15" s="7">
        <v>0.19718309859154928</v>
      </c>
      <c r="L15" s="7">
        <v>2.8169014084507043E-2</v>
      </c>
      <c r="M15" s="7">
        <v>0</v>
      </c>
      <c r="N15" s="1052" t="str">
        <f t="shared" si="3"/>
        <v>Yes</v>
      </c>
      <c r="O15" s="1052" t="str">
        <f t="shared" si="4"/>
        <v>Yes</v>
      </c>
      <c r="P15" s="1052" t="str">
        <f t="shared" si="5"/>
        <v>Yes</v>
      </c>
      <c r="Q15" s="638">
        <v>0.63636363636363635</v>
      </c>
      <c r="R15" s="7">
        <v>0.33333333333333331</v>
      </c>
      <c r="S15" s="7">
        <v>3.0303030303030304E-2</v>
      </c>
      <c r="T15" s="7">
        <v>0</v>
      </c>
      <c r="U15" s="7">
        <v>0</v>
      </c>
      <c r="V15" s="7" t="str">
        <f t="shared" si="6"/>
        <v>yes</v>
      </c>
      <c r="W15" s="7" t="str">
        <f t="shared" si="7"/>
        <v>yes</v>
      </c>
      <c r="X15" s="639" t="str">
        <f t="shared" si="8"/>
        <v>yes</v>
      </c>
      <c r="Y15" s="343">
        <v>0.75641025641025639</v>
      </c>
      <c r="Z15" s="343">
        <v>0.23076923076923078</v>
      </c>
      <c r="AA15" s="343">
        <v>1.282051282051282E-2</v>
      </c>
      <c r="AB15" s="343">
        <v>0</v>
      </c>
      <c r="AC15" s="343">
        <v>0</v>
      </c>
      <c r="AD15" s="7" t="str">
        <f t="shared" si="10"/>
        <v>yes</v>
      </c>
      <c r="AE15" s="7" t="str">
        <f t="shared" si="11"/>
        <v>yes</v>
      </c>
      <c r="AF15" s="639" t="str">
        <f t="shared" si="12"/>
        <v>yes</v>
      </c>
      <c r="AG15" s="92">
        <v>171</v>
      </c>
      <c r="AH15" s="90" t="s">
        <v>882</v>
      </c>
      <c r="AI15" s="90"/>
    </row>
    <row r="16" spans="1:35" ht="15.75">
      <c r="A16" s="23" t="s">
        <v>18</v>
      </c>
      <c r="B16" s="26" t="s">
        <v>768</v>
      </c>
      <c r="C16" s="213" t="s">
        <v>1189</v>
      </c>
      <c r="D16" s="213" t="s">
        <v>1189</v>
      </c>
      <c r="E16" s="213" t="s">
        <v>1189</v>
      </c>
      <c r="F16" s="213" t="s">
        <v>1189</v>
      </c>
      <c r="G16" s="213" t="s">
        <v>1189</v>
      </c>
      <c r="H16" s="231" t="s">
        <v>1189</v>
      </c>
      <c r="I16" s="231" t="s">
        <v>1189</v>
      </c>
      <c r="J16" s="231" t="s">
        <v>1190</v>
      </c>
      <c r="K16" s="231" t="s">
        <v>1190</v>
      </c>
      <c r="L16" s="212" t="s">
        <v>1190</v>
      </c>
      <c r="M16" s="212" t="s">
        <v>1190</v>
      </c>
      <c r="N16" s="212" t="s">
        <v>1190</v>
      </c>
      <c r="O16" s="212" t="s">
        <v>1190</v>
      </c>
      <c r="P16" s="212" t="s">
        <v>1190</v>
      </c>
      <c r="Q16" s="638">
        <v>0</v>
      </c>
      <c r="R16" s="7">
        <v>0</v>
      </c>
      <c r="S16" s="7">
        <v>0</v>
      </c>
      <c r="T16" s="7">
        <v>0</v>
      </c>
      <c r="U16" s="7">
        <v>0</v>
      </c>
      <c r="V16" s="7" t="str">
        <f t="shared" si="6"/>
        <v>no</v>
      </c>
      <c r="W16" s="7" t="str">
        <f t="shared" si="7"/>
        <v>yes</v>
      </c>
      <c r="X16" s="639" t="str">
        <f t="shared" si="8"/>
        <v>yes</v>
      </c>
      <c r="Y16" s="343" t="e">
        <v>#DIV/0!</v>
      </c>
      <c r="Z16" s="343" t="e">
        <v>#DIV/0!</v>
      </c>
      <c r="AA16" s="343" t="e">
        <v>#DIV/0!</v>
      </c>
      <c r="AB16" s="343" t="e">
        <v>#DIV/0!</v>
      </c>
      <c r="AC16" s="343" t="e">
        <v>#DIV/0!</v>
      </c>
      <c r="AD16" s="7" t="e">
        <f t="shared" si="10"/>
        <v>#DIV/0!</v>
      </c>
      <c r="AE16" s="7" t="e">
        <f t="shared" si="11"/>
        <v>#DIV/0!</v>
      </c>
      <c r="AF16" s="639" t="e">
        <f t="shared" si="12"/>
        <v>#DIV/0!</v>
      </c>
      <c r="AG16" s="94">
        <v>171</v>
      </c>
      <c r="AH16" s="90" t="s">
        <v>1180</v>
      </c>
      <c r="AI16" s="90"/>
    </row>
    <row r="17" spans="1:35" ht="15.75">
      <c r="A17" s="10" t="s">
        <v>353</v>
      </c>
      <c r="B17" s="26" t="s">
        <v>587</v>
      </c>
      <c r="C17" s="7">
        <v>0.91176470588235292</v>
      </c>
      <c r="D17" s="7">
        <v>0</v>
      </c>
      <c r="E17" s="7">
        <v>8.8235294117647065E-2</v>
      </c>
      <c r="F17" s="7">
        <v>0</v>
      </c>
      <c r="G17" s="616" t="str">
        <f t="shared" ref="G17:G57" si="13">IF(C17&gt;=0.5155, "Yes", "No")</f>
        <v>Yes</v>
      </c>
      <c r="H17" s="616" t="str">
        <f t="shared" ref="H17:H57" si="14">IF(E17&lt;=0.1356, "Yes", "No")</f>
        <v>Yes</v>
      </c>
      <c r="I17" s="616" t="str">
        <f t="shared" ref="I17:I57" si="15">IF(F17&lt;=0.01, "Yes", "No")</f>
        <v>Yes</v>
      </c>
      <c r="J17" s="7">
        <v>0.97297297297297303</v>
      </c>
      <c r="K17" s="852">
        <v>0</v>
      </c>
      <c r="L17" s="7">
        <v>2.7027027027027029E-2</v>
      </c>
      <c r="M17" s="7">
        <v>0</v>
      </c>
      <c r="N17" s="848" t="str">
        <f t="shared" ref="N17:N57" si="16">IF(J17&gt;=0.5155, "Yes", "No")</f>
        <v>Yes</v>
      </c>
      <c r="O17" s="848" t="str">
        <f t="shared" ref="O17:O57" si="17">IF(L17&lt;=0.1356, "Yes", "No")</f>
        <v>Yes</v>
      </c>
      <c r="P17" s="848" t="str">
        <f t="shared" ref="P17:P57" si="18">IF(M17&lt;=0.01, "Yes", "No")</f>
        <v>Yes</v>
      </c>
      <c r="Q17" s="638">
        <v>0.91428571428571426</v>
      </c>
      <c r="R17" s="7">
        <v>0</v>
      </c>
      <c r="S17" s="7">
        <v>8.5714285714285715E-2</v>
      </c>
      <c r="T17" s="7">
        <v>0</v>
      </c>
      <c r="U17" s="7">
        <v>0</v>
      </c>
      <c r="V17" s="7" t="str">
        <f t="shared" si="6"/>
        <v>yes</v>
      </c>
      <c r="W17" s="7" t="str">
        <f t="shared" si="7"/>
        <v>yes</v>
      </c>
      <c r="X17" s="639" t="str">
        <f t="shared" si="8"/>
        <v>yes</v>
      </c>
      <c r="Y17" s="343">
        <v>0.89743589743589747</v>
      </c>
      <c r="Z17" s="343">
        <v>7.6923076923076927E-2</v>
      </c>
      <c r="AA17" s="343">
        <v>2.564102564102564E-2</v>
      </c>
      <c r="AB17" s="343">
        <v>0</v>
      </c>
      <c r="AC17" s="343">
        <v>0</v>
      </c>
      <c r="AD17" s="7" t="str">
        <f t="shared" si="10"/>
        <v>yes</v>
      </c>
      <c r="AE17" s="7" t="str">
        <f t="shared" si="11"/>
        <v>yes</v>
      </c>
      <c r="AF17" s="639" t="str">
        <f t="shared" si="12"/>
        <v>yes</v>
      </c>
      <c r="AG17" s="92">
        <v>171</v>
      </c>
      <c r="AH17" s="90" t="s">
        <v>1179</v>
      </c>
      <c r="AI17" s="90"/>
    </row>
    <row r="18" spans="1:35" ht="15.75">
      <c r="A18" s="10" t="s">
        <v>69</v>
      </c>
      <c r="B18" s="26" t="s">
        <v>630</v>
      </c>
      <c r="C18" s="7">
        <v>0.52252252252252251</v>
      </c>
      <c r="D18" s="7">
        <v>0.44144144144144143</v>
      </c>
      <c r="E18" s="7">
        <v>2.7027027027027029E-2</v>
      </c>
      <c r="F18" s="7">
        <v>9.0090090090090089E-3</v>
      </c>
      <c r="G18" s="1052" t="str">
        <f t="shared" si="13"/>
        <v>Yes</v>
      </c>
      <c r="H18" s="1052" t="str">
        <f t="shared" si="14"/>
        <v>Yes</v>
      </c>
      <c r="I18" s="1052" t="str">
        <f t="shared" si="15"/>
        <v>Yes</v>
      </c>
      <c r="J18" s="7">
        <v>0.53781512605042014</v>
      </c>
      <c r="K18" s="7">
        <v>0.38655462184873951</v>
      </c>
      <c r="L18" s="7">
        <v>7.5630252100840331E-2</v>
      </c>
      <c r="M18" s="7">
        <v>0</v>
      </c>
      <c r="N18" s="848" t="str">
        <f t="shared" si="16"/>
        <v>Yes</v>
      </c>
      <c r="O18" s="848" t="str">
        <f t="shared" si="17"/>
        <v>Yes</v>
      </c>
      <c r="P18" s="848" t="str">
        <f t="shared" si="18"/>
        <v>Yes</v>
      </c>
      <c r="Q18" s="638">
        <v>0.38983050847457629</v>
      </c>
      <c r="R18" s="7">
        <v>0.52542372881355937</v>
      </c>
      <c r="S18" s="7">
        <v>5.9322033898305086E-2</v>
      </c>
      <c r="T18" s="7">
        <v>8.4745762711864406E-3</v>
      </c>
      <c r="U18" s="7">
        <v>1.6949152542372881E-2</v>
      </c>
      <c r="V18" s="7" t="str">
        <f t="shared" si="6"/>
        <v>no</v>
      </c>
      <c r="W18" s="7" t="str">
        <f t="shared" si="7"/>
        <v>yes</v>
      </c>
      <c r="X18" s="639" t="str">
        <f t="shared" si="8"/>
        <v>yes</v>
      </c>
      <c r="Y18" s="343">
        <v>0.6</v>
      </c>
      <c r="Z18" s="343">
        <v>0.35</v>
      </c>
      <c r="AA18" s="343">
        <v>0.05</v>
      </c>
      <c r="AB18" s="343">
        <v>0</v>
      </c>
      <c r="AC18" s="343">
        <v>0</v>
      </c>
      <c r="AD18" s="7" t="str">
        <f t="shared" si="10"/>
        <v>yes</v>
      </c>
      <c r="AE18" s="7" t="str">
        <f t="shared" si="11"/>
        <v>yes</v>
      </c>
      <c r="AF18" s="639" t="str">
        <f t="shared" si="12"/>
        <v>yes</v>
      </c>
      <c r="AG18" s="92">
        <v>171</v>
      </c>
      <c r="AH18" s="90" t="s">
        <v>882</v>
      </c>
      <c r="AI18" s="90"/>
    </row>
    <row r="19" spans="1:35" ht="15.75">
      <c r="A19" s="10" t="s">
        <v>98</v>
      </c>
      <c r="B19" s="26" t="s">
        <v>547</v>
      </c>
      <c r="C19" s="7">
        <v>0.60240963855421692</v>
      </c>
      <c r="D19" s="7">
        <v>0.37349397590361444</v>
      </c>
      <c r="E19" s="7">
        <v>2.4096385542168676E-2</v>
      </c>
      <c r="F19" s="7">
        <v>0</v>
      </c>
      <c r="G19" s="616" t="str">
        <f t="shared" si="13"/>
        <v>Yes</v>
      </c>
      <c r="H19" s="616" t="str">
        <f t="shared" si="14"/>
        <v>Yes</v>
      </c>
      <c r="I19" s="616" t="str">
        <f t="shared" si="15"/>
        <v>Yes</v>
      </c>
      <c r="J19" s="7">
        <v>0.7415730337078652</v>
      </c>
      <c r="K19" s="7">
        <v>0.23595505617977527</v>
      </c>
      <c r="L19" s="7">
        <v>2.247191011235955E-2</v>
      </c>
      <c r="M19" s="7">
        <v>0</v>
      </c>
      <c r="N19" s="848" t="str">
        <f t="shared" si="16"/>
        <v>Yes</v>
      </c>
      <c r="O19" s="848" t="str">
        <f t="shared" si="17"/>
        <v>Yes</v>
      </c>
      <c r="P19" s="848" t="str">
        <f t="shared" si="18"/>
        <v>Yes</v>
      </c>
      <c r="Q19" s="638">
        <v>0.65853658536585369</v>
      </c>
      <c r="R19" s="7">
        <v>0.26829268292682928</v>
      </c>
      <c r="S19" s="7">
        <v>7.3170731707317069E-2</v>
      </c>
      <c r="T19" s="7">
        <v>0</v>
      </c>
      <c r="U19" s="7">
        <v>0</v>
      </c>
      <c r="V19" s="7" t="str">
        <f t="shared" si="6"/>
        <v>yes</v>
      </c>
      <c r="W19" s="7" t="str">
        <f t="shared" si="7"/>
        <v>yes</v>
      </c>
      <c r="X19" s="639" t="str">
        <f t="shared" si="8"/>
        <v>yes</v>
      </c>
      <c r="Y19" s="343">
        <v>0.73394495412844041</v>
      </c>
      <c r="Z19" s="343">
        <v>0.20183486238532111</v>
      </c>
      <c r="AA19" s="343">
        <v>5.5045871559633031E-2</v>
      </c>
      <c r="AB19" s="343">
        <v>0</v>
      </c>
      <c r="AC19" s="343">
        <v>9.1743119266055051E-3</v>
      </c>
      <c r="AD19" s="7" t="str">
        <f t="shared" si="10"/>
        <v>yes</v>
      </c>
      <c r="AE19" s="7" t="str">
        <f t="shared" si="11"/>
        <v>yes</v>
      </c>
      <c r="AF19" s="639" t="str">
        <f t="shared" si="12"/>
        <v>yes</v>
      </c>
      <c r="AG19" s="92">
        <v>171</v>
      </c>
      <c r="AH19" s="90" t="s">
        <v>882</v>
      </c>
      <c r="AI19" s="90"/>
    </row>
    <row r="20" spans="1:35" ht="15.75">
      <c r="A20" s="10" t="s">
        <v>96</v>
      </c>
      <c r="B20" s="26" t="s">
        <v>546</v>
      </c>
      <c r="C20" s="7">
        <v>0.49514563106796117</v>
      </c>
      <c r="D20" s="7">
        <v>0.38834951456310679</v>
      </c>
      <c r="E20" s="7">
        <v>0.11650485436893204</v>
      </c>
      <c r="F20" s="7">
        <v>0</v>
      </c>
      <c r="G20" s="616" t="str">
        <f t="shared" si="13"/>
        <v>No</v>
      </c>
      <c r="H20" s="616" t="str">
        <f t="shared" si="14"/>
        <v>Yes</v>
      </c>
      <c r="I20" s="616" t="str">
        <f t="shared" si="15"/>
        <v>Yes</v>
      </c>
      <c r="J20" s="7">
        <v>0.58878504672897192</v>
      </c>
      <c r="K20" s="7">
        <v>0.3364485981308411</v>
      </c>
      <c r="L20" s="7">
        <v>7.476635514018691E-2</v>
      </c>
      <c r="M20" s="7">
        <v>0</v>
      </c>
      <c r="N20" s="848" t="str">
        <f t="shared" si="16"/>
        <v>Yes</v>
      </c>
      <c r="O20" s="848" t="str">
        <f t="shared" si="17"/>
        <v>Yes</v>
      </c>
      <c r="P20" s="848" t="str">
        <f t="shared" si="18"/>
        <v>Yes</v>
      </c>
      <c r="Q20" s="638">
        <v>0.53398058252427183</v>
      </c>
      <c r="R20" s="7">
        <v>0.31067961165048541</v>
      </c>
      <c r="S20" s="7">
        <v>0.1553398058252427</v>
      </c>
      <c r="T20" s="7">
        <v>0</v>
      </c>
      <c r="U20" s="7">
        <v>0</v>
      </c>
      <c r="V20" s="7" t="str">
        <f t="shared" si="6"/>
        <v>yes</v>
      </c>
      <c r="W20" s="7" t="str">
        <f t="shared" si="7"/>
        <v>no</v>
      </c>
      <c r="X20" s="639" t="str">
        <f t="shared" si="8"/>
        <v>yes</v>
      </c>
      <c r="Y20" s="343">
        <v>0.55932203389830504</v>
      </c>
      <c r="Z20" s="343">
        <v>0.34745762711864409</v>
      </c>
      <c r="AA20" s="343">
        <v>9.3220338983050849E-2</v>
      </c>
      <c r="AB20" s="343">
        <v>0</v>
      </c>
      <c r="AC20" s="343">
        <v>0</v>
      </c>
      <c r="AD20" s="7" t="str">
        <f t="shared" si="10"/>
        <v>yes</v>
      </c>
      <c r="AE20" s="7" t="str">
        <f t="shared" si="11"/>
        <v>yes</v>
      </c>
      <c r="AF20" s="639" t="str">
        <f t="shared" si="12"/>
        <v>yes</v>
      </c>
      <c r="AG20" s="92">
        <v>171</v>
      </c>
      <c r="AH20" s="90" t="s">
        <v>882</v>
      </c>
      <c r="AI20" s="90"/>
    </row>
    <row r="21" spans="1:35" ht="15.75">
      <c r="A21" s="10" t="s">
        <v>424</v>
      </c>
      <c r="B21" s="26" t="s">
        <v>802</v>
      </c>
      <c r="C21" s="7">
        <v>0.46835443037974683</v>
      </c>
      <c r="D21" s="7">
        <v>0.37834036568213786</v>
      </c>
      <c r="E21" s="7">
        <v>0.1420534458509142</v>
      </c>
      <c r="F21" s="7">
        <v>7.0323488045007029E-3</v>
      </c>
      <c r="G21" s="616" t="str">
        <f t="shared" si="13"/>
        <v>No</v>
      </c>
      <c r="H21" s="616" t="str">
        <f t="shared" si="14"/>
        <v>No</v>
      </c>
      <c r="I21" s="616" t="str">
        <f t="shared" si="15"/>
        <v>Yes</v>
      </c>
      <c r="J21" s="7">
        <v>0.50066934404283803</v>
      </c>
      <c r="K21" s="7">
        <v>0.36278447121820617</v>
      </c>
      <c r="L21" s="7">
        <v>0.12851405622489959</v>
      </c>
      <c r="M21" s="7">
        <v>4.0160642570281121E-3</v>
      </c>
      <c r="N21" s="848" t="str">
        <f t="shared" si="16"/>
        <v>No</v>
      </c>
      <c r="O21" s="848" t="str">
        <f t="shared" si="17"/>
        <v>Yes</v>
      </c>
      <c r="P21" s="848" t="str">
        <f t="shared" si="18"/>
        <v>Yes</v>
      </c>
      <c r="Q21" s="638">
        <v>0.48840579710144927</v>
      </c>
      <c r="R21" s="7">
        <v>0.35797101449275365</v>
      </c>
      <c r="S21" s="7">
        <v>0.14347826086956522</v>
      </c>
      <c r="T21" s="7">
        <v>5.7971014492753624E-3</v>
      </c>
      <c r="U21" s="7">
        <v>4.3478260869565218E-3</v>
      </c>
      <c r="V21" s="7" t="str">
        <f t="shared" si="6"/>
        <v>no</v>
      </c>
      <c r="W21" s="7" t="str">
        <f t="shared" si="7"/>
        <v>no</v>
      </c>
      <c r="X21" s="639" t="str">
        <f t="shared" si="8"/>
        <v>yes</v>
      </c>
      <c r="Y21" s="343">
        <v>0.50341997264021887</v>
      </c>
      <c r="Z21" s="343">
        <v>0.34746922024623805</v>
      </c>
      <c r="AA21" s="343">
        <v>0.14227086183310533</v>
      </c>
      <c r="AB21" s="343">
        <v>2.7359781121751026E-3</v>
      </c>
      <c r="AC21" s="343">
        <v>4.1039671682626538E-3</v>
      </c>
      <c r="AD21" s="7" t="str">
        <f t="shared" si="10"/>
        <v>no</v>
      </c>
      <c r="AE21" s="7" t="str">
        <f t="shared" si="11"/>
        <v>no</v>
      </c>
      <c r="AF21" s="639" t="str">
        <f t="shared" si="12"/>
        <v>yes</v>
      </c>
      <c r="AG21" s="92">
        <v>171</v>
      </c>
      <c r="AH21" s="90" t="s">
        <v>1181</v>
      </c>
      <c r="AI21" s="90"/>
    </row>
    <row r="22" spans="1:35" ht="15.75">
      <c r="A22" s="10" t="s">
        <v>341</v>
      </c>
      <c r="B22" s="26" t="s">
        <v>705</v>
      </c>
      <c r="C22" s="7">
        <v>0.46867749419953597</v>
      </c>
      <c r="D22" s="7">
        <v>0.38979118329466356</v>
      </c>
      <c r="E22" s="7">
        <v>0.11600928074245939</v>
      </c>
      <c r="F22" s="7">
        <v>2.3201856148491878E-3</v>
      </c>
      <c r="G22" s="616" t="str">
        <f t="shared" si="13"/>
        <v>No</v>
      </c>
      <c r="H22" s="616" t="str">
        <f t="shared" si="14"/>
        <v>Yes</v>
      </c>
      <c r="I22" s="616" t="str">
        <f t="shared" si="15"/>
        <v>Yes</v>
      </c>
      <c r="J22" s="7">
        <v>0.44318181818181818</v>
      </c>
      <c r="K22" s="7">
        <v>0.40227272727272728</v>
      </c>
      <c r="L22" s="7">
        <v>0.13181818181818181</v>
      </c>
      <c r="M22" s="7">
        <v>0</v>
      </c>
      <c r="N22" s="848" t="str">
        <f t="shared" si="16"/>
        <v>No</v>
      </c>
      <c r="O22" s="848" t="str">
        <f t="shared" si="17"/>
        <v>Yes</v>
      </c>
      <c r="P22" s="848" t="str">
        <f t="shared" si="18"/>
        <v>Yes</v>
      </c>
      <c r="Q22" s="638">
        <v>0.51541850220264318</v>
      </c>
      <c r="R22" s="7">
        <v>0.34801762114537443</v>
      </c>
      <c r="S22" s="7">
        <v>0.11894273127753303</v>
      </c>
      <c r="T22" s="7">
        <v>2.2026431718061676E-3</v>
      </c>
      <c r="U22" s="7">
        <v>1.5418502202643172E-2</v>
      </c>
      <c r="V22" s="7" t="str">
        <f t="shared" si="6"/>
        <v>no</v>
      </c>
      <c r="W22" s="7" t="str">
        <f t="shared" si="7"/>
        <v>yes</v>
      </c>
      <c r="X22" s="639" t="str">
        <f t="shared" si="8"/>
        <v>yes</v>
      </c>
      <c r="Y22" s="343">
        <v>0.41468682505399568</v>
      </c>
      <c r="Z22" s="343">
        <v>0.43412526997840173</v>
      </c>
      <c r="AA22" s="343">
        <v>0.13606911447084233</v>
      </c>
      <c r="AB22" s="343">
        <v>4.3196544276457886E-3</v>
      </c>
      <c r="AC22" s="343">
        <v>1.079913606911447E-2</v>
      </c>
      <c r="AD22" s="7" t="str">
        <f t="shared" si="10"/>
        <v>no</v>
      </c>
      <c r="AE22" s="7" t="str">
        <f t="shared" si="11"/>
        <v>no</v>
      </c>
      <c r="AF22" s="639" t="str">
        <f t="shared" si="12"/>
        <v>yes</v>
      </c>
      <c r="AG22" s="92">
        <v>114</v>
      </c>
      <c r="AH22" s="90" t="s">
        <v>1181</v>
      </c>
      <c r="AI22" s="90"/>
    </row>
    <row r="23" spans="1:35" ht="15.75">
      <c r="A23" s="10" t="s">
        <v>1141</v>
      </c>
      <c r="B23" s="26" t="s">
        <v>569</v>
      </c>
      <c r="C23" s="7">
        <v>0.85185185185185186</v>
      </c>
      <c r="D23" s="7">
        <v>0.14814814814814814</v>
      </c>
      <c r="E23" s="7">
        <v>0</v>
      </c>
      <c r="F23" s="7">
        <v>0</v>
      </c>
      <c r="G23" s="616" t="str">
        <f t="shared" si="13"/>
        <v>Yes</v>
      </c>
      <c r="H23" s="616" t="str">
        <f t="shared" si="14"/>
        <v>Yes</v>
      </c>
      <c r="I23" s="616" t="str">
        <f t="shared" si="15"/>
        <v>Yes</v>
      </c>
      <c r="J23" s="7">
        <v>0.68</v>
      </c>
      <c r="K23" s="7">
        <v>0.16</v>
      </c>
      <c r="L23" s="7">
        <v>0.04</v>
      </c>
      <c r="M23" s="7">
        <v>0.04</v>
      </c>
      <c r="N23" s="848" t="str">
        <f t="shared" si="16"/>
        <v>Yes</v>
      </c>
      <c r="O23" s="848" t="str">
        <f t="shared" si="17"/>
        <v>Yes</v>
      </c>
      <c r="P23" s="848" t="str">
        <f t="shared" si="18"/>
        <v>No</v>
      </c>
      <c r="Q23" s="638">
        <v>0.80645161290322576</v>
      </c>
      <c r="R23" s="7">
        <v>0.16129032258064516</v>
      </c>
      <c r="S23" s="7">
        <v>3.2258064516129031E-2</v>
      </c>
      <c r="T23" s="7">
        <v>0</v>
      </c>
      <c r="U23" s="7">
        <v>0</v>
      </c>
      <c r="V23" s="7" t="str">
        <f t="shared" si="6"/>
        <v>yes</v>
      </c>
      <c r="W23" s="7" t="str">
        <f t="shared" si="7"/>
        <v>yes</v>
      </c>
      <c r="X23" s="639" t="str">
        <f t="shared" si="8"/>
        <v>yes</v>
      </c>
      <c r="Y23" s="343">
        <v>0.76666666666666672</v>
      </c>
      <c r="Z23" s="343">
        <v>0.1</v>
      </c>
      <c r="AA23" s="343">
        <v>3.3333333333333333E-2</v>
      </c>
      <c r="AB23" s="343">
        <v>0</v>
      </c>
      <c r="AC23" s="343">
        <v>0.1</v>
      </c>
      <c r="AD23" s="7" t="str">
        <f t="shared" si="10"/>
        <v>yes</v>
      </c>
      <c r="AE23" s="7" t="str">
        <f t="shared" si="11"/>
        <v>yes</v>
      </c>
      <c r="AF23" s="639" t="str">
        <f t="shared" si="12"/>
        <v>yes</v>
      </c>
      <c r="AG23" s="92">
        <v>114</v>
      </c>
      <c r="AH23" s="90" t="s">
        <v>1179</v>
      </c>
      <c r="AI23" s="90"/>
    </row>
    <row r="24" spans="1:35" ht="15.75">
      <c r="A24" s="10" t="s">
        <v>494</v>
      </c>
      <c r="B24" s="26" t="s">
        <v>754</v>
      </c>
      <c r="C24" s="7">
        <v>0.72754491017964074</v>
      </c>
      <c r="D24" s="7">
        <v>0.20059880239520958</v>
      </c>
      <c r="E24" s="7">
        <v>6.8862275449101798E-2</v>
      </c>
      <c r="F24" s="7">
        <v>2.9940119760479044E-3</v>
      </c>
      <c r="G24" s="616" t="str">
        <f t="shared" si="13"/>
        <v>Yes</v>
      </c>
      <c r="H24" s="616" t="str">
        <f t="shared" si="14"/>
        <v>Yes</v>
      </c>
      <c r="I24" s="616" t="str">
        <f t="shared" si="15"/>
        <v>Yes</v>
      </c>
      <c r="J24" s="7">
        <v>0.7129032258064516</v>
      </c>
      <c r="K24" s="7">
        <v>0.20967741935483872</v>
      </c>
      <c r="L24" s="7">
        <v>7.7419354838709681E-2</v>
      </c>
      <c r="M24" s="7">
        <v>0</v>
      </c>
      <c r="N24" s="848" t="str">
        <f t="shared" si="16"/>
        <v>Yes</v>
      </c>
      <c r="O24" s="848" t="str">
        <f t="shared" si="17"/>
        <v>Yes</v>
      </c>
      <c r="P24" s="848" t="str">
        <f t="shared" si="18"/>
        <v>Yes</v>
      </c>
      <c r="Q24" s="638">
        <v>0.67692307692307696</v>
      </c>
      <c r="R24" s="7">
        <v>0.22769230769230769</v>
      </c>
      <c r="S24" s="7">
        <v>8.615384615384615E-2</v>
      </c>
      <c r="T24" s="7">
        <v>6.1538461538461538E-3</v>
      </c>
      <c r="U24" s="7">
        <v>3.0769230769230769E-3</v>
      </c>
      <c r="V24" s="7" t="str">
        <f t="shared" si="6"/>
        <v>yes</v>
      </c>
      <c r="W24" s="7" t="str">
        <f t="shared" si="7"/>
        <v>yes</v>
      </c>
      <c r="X24" s="639" t="str">
        <f t="shared" si="8"/>
        <v>yes</v>
      </c>
      <c r="Y24" s="343">
        <v>0.65088757396449703</v>
      </c>
      <c r="Z24" s="343">
        <v>0.22189349112426035</v>
      </c>
      <c r="AA24" s="343">
        <v>0.10355029585798817</v>
      </c>
      <c r="AB24" s="343">
        <v>2.9585798816568047E-3</v>
      </c>
      <c r="AC24" s="343">
        <v>2.0710059171597635E-2</v>
      </c>
      <c r="AD24" s="7" t="str">
        <f t="shared" si="10"/>
        <v>yes</v>
      </c>
      <c r="AE24" s="7" t="str">
        <f t="shared" si="11"/>
        <v>yes</v>
      </c>
      <c r="AF24" s="639" t="str">
        <f t="shared" si="12"/>
        <v>yes</v>
      </c>
      <c r="AG24" s="92">
        <v>114</v>
      </c>
      <c r="AH24" s="90" t="s">
        <v>1181</v>
      </c>
      <c r="AI24" s="90"/>
    </row>
    <row r="25" spans="1:35" ht="15.75">
      <c r="A25" s="10" t="s">
        <v>473</v>
      </c>
      <c r="B25" s="26" t="s">
        <v>545</v>
      </c>
      <c r="C25" s="7">
        <v>0.63157894736842102</v>
      </c>
      <c r="D25" s="7">
        <v>0.26315789473684209</v>
      </c>
      <c r="E25" s="7">
        <v>0.10526315789473684</v>
      </c>
      <c r="F25" s="7">
        <v>0</v>
      </c>
      <c r="G25" s="616" t="str">
        <f t="shared" si="13"/>
        <v>Yes</v>
      </c>
      <c r="H25" s="616" t="str">
        <f t="shared" si="14"/>
        <v>Yes</v>
      </c>
      <c r="I25" s="616" t="str">
        <f t="shared" si="15"/>
        <v>Yes</v>
      </c>
      <c r="J25" s="7">
        <v>0.64583333333333337</v>
      </c>
      <c r="K25" s="7">
        <v>0.3125</v>
      </c>
      <c r="L25" s="7">
        <v>4.1666666666666664E-2</v>
      </c>
      <c r="M25" s="7">
        <v>0</v>
      </c>
      <c r="N25" s="848" t="str">
        <f t="shared" si="16"/>
        <v>Yes</v>
      </c>
      <c r="O25" s="848" t="str">
        <f t="shared" si="17"/>
        <v>Yes</v>
      </c>
      <c r="P25" s="848" t="str">
        <f t="shared" si="18"/>
        <v>Yes</v>
      </c>
      <c r="Q25" s="638">
        <v>0.67346938775510201</v>
      </c>
      <c r="R25" s="7">
        <v>0.24489795918367346</v>
      </c>
      <c r="S25" s="7">
        <v>8.1632653061224483E-2</v>
      </c>
      <c r="T25" s="7">
        <v>0</v>
      </c>
      <c r="U25" s="7">
        <v>0</v>
      </c>
      <c r="V25" s="7" t="str">
        <f t="shared" si="6"/>
        <v>yes</v>
      </c>
      <c r="W25" s="7" t="str">
        <f t="shared" si="7"/>
        <v>yes</v>
      </c>
      <c r="X25" s="639" t="str">
        <f t="shared" si="8"/>
        <v>yes</v>
      </c>
      <c r="Y25" s="343">
        <v>0.66666666666666663</v>
      </c>
      <c r="Z25" s="343">
        <v>0.33333333333333331</v>
      </c>
      <c r="AA25" s="343">
        <v>0</v>
      </c>
      <c r="AB25" s="343">
        <v>0</v>
      </c>
      <c r="AC25" s="343">
        <v>0</v>
      </c>
      <c r="AD25" s="7" t="str">
        <f t="shared" si="10"/>
        <v>yes</v>
      </c>
      <c r="AE25" s="7" t="str">
        <f t="shared" si="11"/>
        <v>yes</v>
      </c>
      <c r="AF25" s="639" t="str">
        <f t="shared" si="12"/>
        <v>yes</v>
      </c>
      <c r="AG25" s="92">
        <v>114</v>
      </c>
      <c r="AH25" s="90" t="s">
        <v>1179</v>
      </c>
      <c r="AI25" s="90"/>
    </row>
    <row r="26" spans="1:35" ht="15.75">
      <c r="A26" s="10" t="s">
        <v>188</v>
      </c>
      <c r="B26" s="26" t="s">
        <v>731</v>
      </c>
      <c r="C26" s="7">
        <v>0.80053908355795145</v>
      </c>
      <c r="D26" s="7">
        <v>0.14824797843665768</v>
      </c>
      <c r="E26" s="7">
        <v>4.8517520215633422E-2</v>
      </c>
      <c r="F26" s="7">
        <v>2.6954177897574125E-3</v>
      </c>
      <c r="G26" s="616" t="str">
        <f t="shared" si="13"/>
        <v>Yes</v>
      </c>
      <c r="H26" s="616" t="str">
        <f t="shared" si="14"/>
        <v>Yes</v>
      </c>
      <c r="I26" s="616" t="str">
        <f t="shared" si="15"/>
        <v>Yes</v>
      </c>
      <c r="J26" s="7">
        <v>0.7995226730310262</v>
      </c>
      <c r="K26" s="7">
        <v>0.14558472553699284</v>
      </c>
      <c r="L26" s="7">
        <v>5.2505966587112173E-2</v>
      </c>
      <c r="M26" s="7">
        <v>0</v>
      </c>
      <c r="N26" s="848" t="str">
        <f t="shared" si="16"/>
        <v>Yes</v>
      </c>
      <c r="O26" s="848" t="str">
        <f t="shared" si="17"/>
        <v>Yes</v>
      </c>
      <c r="P26" s="848" t="str">
        <f t="shared" si="18"/>
        <v>Yes</v>
      </c>
      <c r="Q26" s="638">
        <v>0.73802816901408452</v>
      </c>
      <c r="R26" s="7">
        <v>0.18873239436619718</v>
      </c>
      <c r="S26" s="7">
        <v>6.7605633802816895E-2</v>
      </c>
      <c r="T26" s="7">
        <v>0</v>
      </c>
      <c r="U26" s="7">
        <v>5.6338028169014088E-3</v>
      </c>
      <c r="V26" s="7" t="str">
        <f t="shared" si="6"/>
        <v>yes</v>
      </c>
      <c r="W26" s="7" t="str">
        <f t="shared" si="7"/>
        <v>yes</v>
      </c>
      <c r="X26" s="639" t="str">
        <f t="shared" si="8"/>
        <v>yes</v>
      </c>
      <c r="Y26" s="343">
        <v>0.81296758104738154</v>
      </c>
      <c r="Z26" s="343">
        <v>0.14214463840399003</v>
      </c>
      <c r="AA26" s="343">
        <v>4.488778054862843E-2</v>
      </c>
      <c r="AB26" s="343">
        <v>0</v>
      </c>
      <c r="AC26" s="343">
        <v>0</v>
      </c>
      <c r="AD26" s="7" t="str">
        <f t="shared" si="10"/>
        <v>yes</v>
      </c>
      <c r="AE26" s="7" t="str">
        <f t="shared" si="11"/>
        <v>yes</v>
      </c>
      <c r="AF26" s="639" t="str">
        <f t="shared" si="12"/>
        <v>yes</v>
      </c>
      <c r="AG26" s="92">
        <v>114</v>
      </c>
      <c r="AH26" s="90" t="s">
        <v>882</v>
      </c>
      <c r="AI26" s="90"/>
    </row>
    <row r="27" spans="1:35" ht="15.75">
      <c r="A27" s="10" t="s">
        <v>224</v>
      </c>
      <c r="B27" s="26" t="s">
        <v>713</v>
      </c>
      <c r="C27" s="7">
        <v>0.4535301156761069</v>
      </c>
      <c r="D27" s="7">
        <v>0.37574790586358198</v>
      </c>
      <c r="E27" s="7">
        <v>0.15117670522536897</v>
      </c>
      <c r="F27" s="7">
        <v>1.9545273234942161E-2</v>
      </c>
      <c r="G27" s="616" t="str">
        <f t="shared" si="13"/>
        <v>No</v>
      </c>
      <c r="H27" s="616" t="str">
        <f t="shared" si="14"/>
        <v>No</v>
      </c>
      <c r="I27" s="616" t="str">
        <f t="shared" si="15"/>
        <v>No</v>
      </c>
      <c r="J27" s="7">
        <v>0.47368421052631576</v>
      </c>
      <c r="K27" s="7">
        <v>0.35060728744939273</v>
      </c>
      <c r="L27" s="7">
        <v>0.14534412955465587</v>
      </c>
      <c r="M27" s="7">
        <v>2.7125506072874495E-2</v>
      </c>
      <c r="N27" s="848" t="str">
        <f t="shared" si="16"/>
        <v>No</v>
      </c>
      <c r="O27" s="848" t="str">
        <f t="shared" si="17"/>
        <v>No</v>
      </c>
      <c r="P27" s="848" t="str">
        <f t="shared" si="18"/>
        <v>No</v>
      </c>
      <c r="Q27" s="638">
        <v>0.45962732919254656</v>
      </c>
      <c r="R27" s="7">
        <v>0.35900621118012421</v>
      </c>
      <c r="S27" s="7">
        <v>0.15942028985507245</v>
      </c>
      <c r="T27" s="7">
        <v>2.1532091097308487E-2</v>
      </c>
      <c r="U27" s="7">
        <v>4.1407867494824016E-4</v>
      </c>
      <c r="V27" s="7" t="str">
        <f t="shared" si="6"/>
        <v>no</v>
      </c>
      <c r="W27" s="7" t="str">
        <f t="shared" si="7"/>
        <v>no</v>
      </c>
      <c r="X27" s="639" t="str">
        <f t="shared" si="8"/>
        <v>no</v>
      </c>
      <c r="Y27" s="343">
        <v>0.52191077773391237</v>
      </c>
      <c r="Z27" s="343">
        <v>0.30161863403079353</v>
      </c>
      <c r="AA27" s="343">
        <v>0.14528227398341886</v>
      </c>
      <c r="AB27" s="343">
        <v>2.8424792735886301E-2</v>
      </c>
      <c r="AC27" s="343">
        <v>2.7635215159889457E-3</v>
      </c>
      <c r="AD27" s="7" t="str">
        <f t="shared" si="10"/>
        <v>yes</v>
      </c>
      <c r="AE27" s="7" t="str">
        <f t="shared" si="11"/>
        <v>no</v>
      </c>
      <c r="AF27" s="639" t="str">
        <f t="shared" si="12"/>
        <v>no</v>
      </c>
      <c r="AG27" s="92">
        <v>112</v>
      </c>
      <c r="AH27" s="90" t="s">
        <v>1182</v>
      </c>
      <c r="AI27" s="90"/>
    </row>
    <row r="28" spans="1:35" ht="15.75">
      <c r="A28" s="23" t="s">
        <v>286</v>
      </c>
      <c r="B28" s="26" t="s">
        <v>612</v>
      </c>
      <c r="C28" s="7">
        <v>0.48618784530386738</v>
      </c>
      <c r="D28" s="7">
        <v>0.43646408839779005</v>
      </c>
      <c r="E28" s="7">
        <v>6.0773480662983423E-2</v>
      </c>
      <c r="F28" s="7">
        <v>1.6574585635359115E-2</v>
      </c>
      <c r="G28" s="616" t="str">
        <f t="shared" si="13"/>
        <v>No</v>
      </c>
      <c r="H28" s="616" t="str">
        <f t="shared" si="14"/>
        <v>Yes</v>
      </c>
      <c r="I28" s="616" t="str">
        <f t="shared" si="15"/>
        <v>No</v>
      </c>
      <c r="J28" s="7">
        <v>0.54143646408839774</v>
      </c>
      <c r="K28" s="7">
        <v>0.39226519337016574</v>
      </c>
      <c r="L28" s="7">
        <v>6.6298342541436461E-2</v>
      </c>
      <c r="M28" s="7">
        <v>0</v>
      </c>
      <c r="N28" s="848" t="str">
        <f t="shared" si="16"/>
        <v>Yes</v>
      </c>
      <c r="O28" s="848" t="str">
        <f t="shared" si="17"/>
        <v>Yes</v>
      </c>
      <c r="P28" s="848" t="str">
        <f t="shared" si="18"/>
        <v>Yes</v>
      </c>
      <c r="Q28" s="638">
        <v>0.52380952380952384</v>
      </c>
      <c r="R28" s="7">
        <v>0.36507936507936506</v>
      </c>
      <c r="S28" s="7">
        <v>8.4656084656084651E-2</v>
      </c>
      <c r="T28" s="7">
        <v>2.1164021164021163E-2</v>
      </c>
      <c r="U28" s="7">
        <v>5.2910052910052907E-3</v>
      </c>
      <c r="V28" s="7" t="str">
        <f t="shared" si="6"/>
        <v>yes</v>
      </c>
      <c r="W28" s="7" t="str">
        <f t="shared" si="7"/>
        <v>yes</v>
      </c>
      <c r="X28" s="639" t="str">
        <f t="shared" si="8"/>
        <v>no</v>
      </c>
      <c r="Y28" s="343">
        <v>0.5535714285714286</v>
      </c>
      <c r="Z28" s="343">
        <v>0.35119047619047616</v>
      </c>
      <c r="AA28" s="343">
        <v>9.5238095238095233E-2</v>
      </c>
      <c r="AB28" s="343">
        <v>0</v>
      </c>
      <c r="AC28" s="343">
        <v>0</v>
      </c>
      <c r="AD28" s="7" t="str">
        <f t="shared" si="10"/>
        <v>yes</v>
      </c>
      <c r="AE28" s="7" t="str">
        <f t="shared" si="11"/>
        <v>yes</v>
      </c>
      <c r="AF28" s="639" t="str">
        <f t="shared" si="12"/>
        <v>yes</v>
      </c>
      <c r="AG28" s="92">
        <v>112</v>
      </c>
      <c r="AH28" s="90" t="s">
        <v>1181</v>
      </c>
      <c r="AI28" s="90"/>
    </row>
    <row r="29" spans="1:35" ht="15.75">
      <c r="A29" s="23" t="s">
        <v>66</v>
      </c>
      <c r="B29" s="26" t="s">
        <v>628</v>
      </c>
      <c r="C29" s="7">
        <v>0.61494252873563215</v>
      </c>
      <c r="D29" s="7">
        <v>0.37356321839080459</v>
      </c>
      <c r="E29" s="7">
        <v>0</v>
      </c>
      <c r="F29" s="7">
        <v>1.1494252873563218E-2</v>
      </c>
      <c r="G29" s="616" t="str">
        <f t="shared" si="13"/>
        <v>Yes</v>
      </c>
      <c r="H29" s="616" t="str">
        <f t="shared" si="14"/>
        <v>Yes</v>
      </c>
      <c r="I29" s="616" t="str">
        <f t="shared" si="15"/>
        <v>No</v>
      </c>
      <c r="J29" s="7">
        <v>0.66257668711656437</v>
      </c>
      <c r="K29" s="7">
        <v>0.33128834355828218</v>
      </c>
      <c r="L29" s="7">
        <v>6.1349693251533744E-3</v>
      </c>
      <c r="M29" s="7">
        <v>0</v>
      </c>
      <c r="N29" s="848" t="str">
        <f t="shared" si="16"/>
        <v>Yes</v>
      </c>
      <c r="O29" s="848" t="str">
        <f t="shared" si="17"/>
        <v>Yes</v>
      </c>
      <c r="P29" s="848" t="str">
        <f t="shared" si="18"/>
        <v>Yes</v>
      </c>
      <c r="Q29" s="638">
        <v>0.49333333333333335</v>
      </c>
      <c r="R29" s="7">
        <v>0.49333333333333335</v>
      </c>
      <c r="S29" s="7">
        <v>6.6666666666666671E-3</v>
      </c>
      <c r="T29" s="7">
        <v>6.6666666666666671E-3</v>
      </c>
      <c r="U29" s="7">
        <v>0</v>
      </c>
      <c r="V29" s="7" t="str">
        <f t="shared" si="6"/>
        <v>no</v>
      </c>
      <c r="W29" s="7" t="str">
        <f t="shared" si="7"/>
        <v>yes</v>
      </c>
      <c r="X29" s="639" t="str">
        <f t="shared" si="8"/>
        <v>yes</v>
      </c>
      <c r="Y29" s="343">
        <v>0.5163398692810458</v>
      </c>
      <c r="Z29" s="343">
        <v>0.46405228758169936</v>
      </c>
      <c r="AA29" s="343">
        <v>1.9607843137254902E-2</v>
      </c>
      <c r="AB29" s="343">
        <v>0</v>
      </c>
      <c r="AC29" s="343">
        <v>0</v>
      </c>
      <c r="AD29" s="7" t="str">
        <f t="shared" si="10"/>
        <v>no</v>
      </c>
      <c r="AE29" s="7" t="str">
        <f t="shared" si="11"/>
        <v>yes</v>
      </c>
      <c r="AF29" s="639" t="str">
        <f t="shared" si="12"/>
        <v>yes</v>
      </c>
      <c r="AG29" s="94">
        <v>112</v>
      </c>
      <c r="AH29" s="90" t="s">
        <v>882</v>
      </c>
      <c r="AI29" s="90">
        <v>2</v>
      </c>
    </row>
    <row r="30" spans="1:35" ht="15.75">
      <c r="A30" s="23" t="s">
        <v>382</v>
      </c>
      <c r="B30" s="26" t="s">
        <v>607</v>
      </c>
      <c r="C30" s="7">
        <v>0.82352941176470584</v>
      </c>
      <c r="D30" s="7">
        <v>0.17647058823529413</v>
      </c>
      <c r="E30" s="7">
        <v>0</v>
      </c>
      <c r="F30" s="7">
        <v>0</v>
      </c>
      <c r="G30" s="616" t="str">
        <f t="shared" si="13"/>
        <v>Yes</v>
      </c>
      <c r="H30" s="616" t="str">
        <f t="shared" si="14"/>
        <v>Yes</v>
      </c>
      <c r="I30" s="616" t="str">
        <f t="shared" si="15"/>
        <v>Yes</v>
      </c>
      <c r="J30" s="7">
        <v>0.83333333333333337</v>
      </c>
      <c r="K30" s="7">
        <v>0.16666666666666666</v>
      </c>
      <c r="L30" s="7">
        <v>0</v>
      </c>
      <c r="M30" s="7">
        <v>0</v>
      </c>
      <c r="N30" s="848" t="str">
        <f t="shared" si="16"/>
        <v>Yes</v>
      </c>
      <c r="O30" s="848" t="str">
        <f t="shared" si="17"/>
        <v>Yes</v>
      </c>
      <c r="P30" s="848" t="str">
        <f t="shared" si="18"/>
        <v>Yes</v>
      </c>
      <c r="Q30" s="638">
        <v>0.84615384615384615</v>
      </c>
      <c r="R30" s="7">
        <v>0.15384615384615385</v>
      </c>
      <c r="S30" s="7">
        <v>0</v>
      </c>
      <c r="T30" s="7">
        <v>0</v>
      </c>
      <c r="U30" s="7">
        <v>0</v>
      </c>
      <c r="V30" s="7" t="str">
        <f t="shared" si="6"/>
        <v>yes</v>
      </c>
      <c r="W30" s="7" t="str">
        <f t="shared" si="7"/>
        <v>yes</v>
      </c>
      <c r="X30" s="639" t="str">
        <f t="shared" si="8"/>
        <v>yes</v>
      </c>
      <c r="Y30" s="343">
        <v>0.73333333333333328</v>
      </c>
      <c r="Z30" s="343">
        <v>0.26666666666666666</v>
      </c>
      <c r="AA30" s="343">
        <v>0</v>
      </c>
      <c r="AB30" s="343">
        <v>0</v>
      </c>
      <c r="AC30" s="343">
        <v>0</v>
      </c>
      <c r="AD30" s="7" t="str">
        <f t="shared" si="10"/>
        <v>yes</v>
      </c>
      <c r="AE30" s="7" t="str">
        <f t="shared" si="11"/>
        <v>yes</v>
      </c>
      <c r="AF30" s="639" t="str">
        <f t="shared" si="12"/>
        <v>yes</v>
      </c>
      <c r="AG30" s="94">
        <v>112</v>
      </c>
      <c r="AH30" s="90" t="s">
        <v>1180</v>
      </c>
      <c r="AI30" s="90">
        <v>2</v>
      </c>
    </row>
    <row r="31" spans="1:35" ht="15.75">
      <c r="A31" s="10" t="s">
        <v>1163</v>
      </c>
      <c r="B31" s="26" t="s">
        <v>798</v>
      </c>
      <c r="C31" s="7">
        <v>0.45409429280397023</v>
      </c>
      <c r="D31" s="7">
        <v>0.39205955334987591</v>
      </c>
      <c r="E31" s="7">
        <v>0.13647642679900746</v>
      </c>
      <c r="F31" s="7">
        <v>1.2406947890818859E-2</v>
      </c>
      <c r="G31" s="616" t="str">
        <f t="shared" si="13"/>
        <v>No</v>
      </c>
      <c r="H31" s="616" t="str">
        <f t="shared" si="14"/>
        <v>No</v>
      </c>
      <c r="I31" s="616" t="str">
        <f t="shared" si="15"/>
        <v>No</v>
      </c>
      <c r="J31" s="7">
        <v>0.46835443037974683</v>
      </c>
      <c r="K31" s="7">
        <v>0.42278481012658226</v>
      </c>
      <c r="L31" s="7">
        <v>0.10379746835443038</v>
      </c>
      <c r="M31" s="7">
        <v>2.5316455696202532E-3</v>
      </c>
      <c r="N31" s="848" t="str">
        <f t="shared" si="16"/>
        <v>No</v>
      </c>
      <c r="O31" s="848" t="str">
        <f t="shared" si="17"/>
        <v>Yes</v>
      </c>
      <c r="P31" s="848" t="str">
        <f t="shared" si="18"/>
        <v>Yes</v>
      </c>
      <c r="Q31" s="638">
        <v>0.48275862068965519</v>
      </c>
      <c r="R31" s="7">
        <v>0.36945812807881773</v>
      </c>
      <c r="S31" s="7">
        <v>0.13300492610837439</v>
      </c>
      <c r="T31" s="7">
        <v>9.852216748768473E-3</v>
      </c>
      <c r="U31" s="7">
        <v>4.9261083743842365E-3</v>
      </c>
      <c r="V31" s="7" t="str">
        <f t="shared" si="6"/>
        <v>no</v>
      </c>
      <c r="W31" s="7" t="str">
        <f t="shared" si="7"/>
        <v>yes</v>
      </c>
      <c r="X31" s="639" t="str">
        <f t="shared" si="8"/>
        <v>yes</v>
      </c>
      <c r="Y31" s="343">
        <v>0.51704545454545459</v>
      </c>
      <c r="Z31" s="343">
        <v>0.34375</v>
      </c>
      <c r="AA31" s="343">
        <v>0.13636363636363635</v>
      </c>
      <c r="AB31" s="343">
        <v>2.840909090909091E-3</v>
      </c>
      <c r="AC31" s="343">
        <v>0</v>
      </c>
      <c r="AD31" s="7" t="str">
        <f t="shared" si="10"/>
        <v>no</v>
      </c>
      <c r="AE31" s="7" t="str">
        <f t="shared" si="11"/>
        <v>no</v>
      </c>
      <c r="AF31" s="639" t="str">
        <f t="shared" si="12"/>
        <v>yes</v>
      </c>
      <c r="AG31" s="92">
        <v>112</v>
      </c>
      <c r="AH31" s="90" t="s">
        <v>1181</v>
      </c>
      <c r="AI31" s="90"/>
    </row>
    <row r="32" spans="1:35" ht="15.75">
      <c r="A32" s="10" t="s">
        <v>454</v>
      </c>
      <c r="B32" s="26" t="s">
        <v>818</v>
      </c>
      <c r="C32" s="7">
        <v>0.69468882372108176</v>
      </c>
      <c r="D32" s="7">
        <v>0.13880742913000976</v>
      </c>
      <c r="E32" s="7">
        <v>0.15607689801238189</v>
      </c>
      <c r="F32" s="7">
        <v>9.1234929944607364E-3</v>
      </c>
      <c r="G32" s="616" t="str">
        <f t="shared" si="13"/>
        <v>Yes</v>
      </c>
      <c r="H32" s="616" t="str">
        <f t="shared" si="14"/>
        <v>No</v>
      </c>
      <c r="I32" s="616" t="str">
        <f t="shared" si="15"/>
        <v>Yes</v>
      </c>
      <c r="J32" s="7">
        <v>0.72589167767503304</v>
      </c>
      <c r="K32" s="7">
        <v>0.12153236459709379</v>
      </c>
      <c r="L32" s="7">
        <v>0.14431968295904887</v>
      </c>
      <c r="M32" s="7">
        <v>7.2655217965653896E-3</v>
      </c>
      <c r="N32" s="848" t="str">
        <f t="shared" si="16"/>
        <v>Yes</v>
      </c>
      <c r="O32" s="848" t="str">
        <f t="shared" si="17"/>
        <v>No</v>
      </c>
      <c r="P32" s="848" t="str">
        <f t="shared" si="18"/>
        <v>Yes</v>
      </c>
      <c r="Q32" s="638">
        <v>0.63178047223994893</v>
      </c>
      <c r="R32" s="7">
        <v>0.19559668155711551</v>
      </c>
      <c r="S32" s="7">
        <v>0.1595405232929164</v>
      </c>
      <c r="T32" s="7">
        <v>1.244416081684748E-2</v>
      </c>
      <c r="U32" s="7">
        <v>6.3816209317166565E-4</v>
      </c>
      <c r="V32" s="7" t="str">
        <f t="shared" si="6"/>
        <v>yes</v>
      </c>
      <c r="W32" s="7" t="str">
        <f t="shared" si="7"/>
        <v>no</v>
      </c>
      <c r="X32" s="639" t="str">
        <f t="shared" si="8"/>
        <v>no</v>
      </c>
      <c r="Y32" s="343">
        <v>0.75442477876106195</v>
      </c>
      <c r="Z32" s="343">
        <v>0.10935524652338811</v>
      </c>
      <c r="AA32" s="343">
        <v>0.12515802781289506</v>
      </c>
      <c r="AB32" s="343">
        <v>9.7977243994943116E-3</v>
      </c>
      <c r="AC32" s="343">
        <v>1.2642225031605564E-3</v>
      </c>
      <c r="AD32" s="7" t="str">
        <f t="shared" si="10"/>
        <v>yes</v>
      </c>
      <c r="AE32" s="7" t="str">
        <f t="shared" si="11"/>
        <v>yes</v>
      </c>
      <c r="AF32" s="639" t="str">
        <f t="shared" si="12"/>
        <v>yes</v>
      </c>
      <c r="AG32" s="92">
        <v>112</v>
      </c>
      <c r="AH32" s="90" t="s">
        <v>1182</v>
      </c>
      <c r="AI32" s="90"/>
    </row>
    <row r="33" spans="1:35" ht="15.75">
      <c r="A33" s="10" t="s">
        <v>471</v>
      </c>
      <c r="B33" s="26" t="s">
        <v>544</v>
      </c>
      <c r="C33" s="7">
        <v>0.55430183356840623</v>
      </c>
      <c r="D33" s="7">
        <v>0.32440056417489421</v>
      </c>
      <c r="E33" s="7">
        <v>0.11142454160789844</v>
      </c>
      <c r="F33" s="7">
        <v>8.4626234132581107E-3</v>
      </c>
      <c r="G33" s="616" t="str">
        <f t="shared" si="13"/>
        <v>Yes</v>
      </c>
      <c r="H33" s="616" t="str">
        <f t="shared" si="14"/>
        <v>Yes</v>
      </c>
      <c r="I33" s="616" t="str">
        <f t="shared" si="15"/>
        <v>Yes</v>
      </c>
      <c r="J33" s="7">
        <v>0.55309734513274333</v>
      </c>
      <c r="K33" s="7">
        <v>0.32743362831858408</v>
      </c>
      <c r="L33" s="7">
        <v>0.11799410029498525</v>
      </c>
      <c r="M33" s="7">
        <v>1.4749262536873156E-3</v>
      </c>
      <c r="N33" s="848" t="str">
        <f t="shared" si="16"/>
        <v>Yes</v>
      </c>
      <c r="O33" s="848" t="str">
        <f t="shared" si="17"/>
        <v>Yes</v>
      </c>
      <c r="P33" s="848" t="str">
        <f t="shared" si="18"/>
        <v>Yes</v>
      </c>
      <c r="Q33" s="638">
        <v>0.54492753623188406</v>
      </c>
      <c r="R33" s="7">
        <v>0.34202898550724636</v>
      </c>
      <c r="S33" s="7">
        <v>0.10434782608695652</v>
      </c>
      <c r="T33" s="7">
        <v>5.7971014492753624E-3</v>
      </c>
      <c r="U33" s="7">
        <v>2.8985507246376812E-3</v>
      </c>
      <c r="V33" s="7" t="str">
        <f t="shared" si="6"/>
        <v>yes</v>
      </c>
      <c r="W33" s="7" t="str">
        <f t="shared" si="7"/>
        <v>yes</v>
      </c>
      <c r="X33" s="639" t="str">
        <f t="shared" si="8"/>
        <v>yes</v>
      </c>
      <c r="Y33" s="343">
        <v>0.55162241887905605</v>
      </c>
      <c r="Z33" s="343">
        <v>0.33480825958702065</v>
      </c>
      <c r="AA33" s="343">
        <v>0.10914454277286136</v>
      </c>
      <c r="AB33" s="343">
        <v>1.4749262536873156E-3</v>
      </c>
      <c r="AC33" s="343">
        <v>2.9498525073746312E-3</v>
      </c>
      <c r="AD33" s="7" t="str">
        <f t="shared" si="10"/>
        <v>yes</v>
      </c>
      <c r="AE33" s="7" t="str">
        <f t="shared" si="11"/>
        <v>yes</v>
      </c>
      <c r="AF33" s="639" t="str">
        <f t="shared" si="12"/>
        <v>yes</v>
      </c>
      <c r="AG33" s="92">
        <v>112</v>
      </c>
      <c r="AH33" s="90" t="s">
        <v>1181</v>
      </c>
      <c r="AI33" s="90"/>
    </row>
    <row r="34" spans="1:35" ht="15.75">
      <c r="A34" s="10" t="s">
        <v>416</v>
      </c>
      <c r="B34" s="26" t="s">
        <v>531</v>
      </c>
      <c r="C34" s="7">
        <v>0.60188298587760591</v>
      </c>
      <c r="D34" s="7">
        <v>0.31674512441156694</v>
      </c>
      <c r="E34" s="7">
        <v>6.657700067249496E-2</v>
      </c>
      <c r="F34" s="7">
        <v>7.3974445191661064E-3</v>
      </c>
      <c r="G34" s="616" t="str">
        <f t="shared" si="13"/>
        <v>Yes</v>
      </c>
      <c r="H34" s="616" t="str">
        <f t="shared" si="14"/>
        <v>Yes</v>
      </c>
      <c r="I34" s="616" t="str">
        <f t="shared" si="15"/>
        <v>Yes</v>
      </c>
      <c r="J34" s="7">
        <v>0.60543766578249336</v>
      </c>
      <c r="K34" s="7">
        <v>0.30702917771883287</v>
      </c>
      <c r="L34" s="7">
        <v>7.6259946949602128E-2</v>
      </c>
      <c r="M34" s="7">
        <v>3.3156498673740055E-3</v>
      </c>
      <c r="N34" s="848" t="str">
        <f t="shared" si="16"/>
        <v>Yes</v>
      </c>
      <c r="O34" s="848" t="str">
        <f t="shared" si="17"/>
        <v>Yes</v>
      </c>
      <c r="P34" s="848" t="str">
        <f t="shared" si="18"/>
        <v>Yes</v>
      </c>
      <c r="Q34" s="638">
        <v>0.56124567474048448</v>
      </c>
      <c r="R34" s="7">
        <v>0.3522491349480969</v>
      </c>
      <c r="S34" s="7">
        <v>7.1972318339100352E-2</v>
      </c>
      <c r="T34" s="7">
        <v>8.3044982698961944E-3</v>
      </c>
      <c r="U34" s="7">
        <v>6.2283737024221453E-3</v>
      </c>
      <c r="V34" s="7" t="str">
        <f t="shared" si="6"/>
        <v>yes</v>
      </c>
      <c r="W34" s="7" t="str">
        <f t="shared" si="7"/>
        <v>yes</v>
      </c>
      <c r="X34" s="639" t="str">
        <f t="shared" si="8"/>
        <v>yes</v>
      </c>
      <c r="Y34" s="343">
        <v>0.6246630727762803</v>
      </c>
      <c r="Z34" s="343">
        <v>0.28908355795148249</v>
      </c>
      <c r="AA34" s="343">
        <v>7.8840970350404313E-2</v>
      </c>
      <c r="AB34" s="343">
        <v>1.3477088948787063E-3</v>
      </c>
      <c r="AC34" s="343">
        <v>6.0646900269541778E-3</v>
      </c>
      <c r="AD34" s="7" t="str">
        <f t="shared" si="10"/>
        <v>yes</v>
      </c>
      <c r="AE34" s="7" t="str">
        <f t="shared" si="11"/>
        <v>yes</v>
      </c>
      <c r="AF34" s="639" t="str">
        <f t="shared" si="12"/>
        <v>yes</v>
      </c>
      <c r="AG34" s="92">
        <v>112</v>
      </c>
      <c r="AH34" s="90" t="s">
        <v>1182</v>
      </c>
      <c r="AI34" s="90"/>
    </row>
    <row r="35" spans="1:35" ht="15.75">
      <c r="A35" s="1055" t="s">
        <v>327</v>
      </c>
      <c r="B35" s="17" t="s">
        <v>740</v>
      </c>
      <c r="C35" s="14">
        <v>0.51428571428571423</v>
      </c>
      <c r="D35" s="14">
        <v>0.37551020408163266</v>
      </c>
      <c r="E35" s="14">
        <v>6.1224489795918366E-2</v>
      </c>
      <c r="F35" s="14">
        <v>3.6734693877551024E-2</v>
      </c>
      <c r="G35" s="616" t="str">
        <f t="shared" si="13"/>
        <v>No</v>
      </c>
      <c r="H35" s="616" t="str">
        <f t="shared" si="14"/>
        <v>Yes</v>
      </c>
      <c r="I35" s="616" t="str">
        <f t="shared" si="15"/>
        <v>No</v>
      </c>
      <c r="J35" s="14">
        <v>0.53023255813953485</v>
      </c>
      <c r="K35" s="14">
        <v>0.40465116279069768</v>
      </c>
      <c r="L35" s="14">
        <v>5.1162790697674418E-2</v>
      </c>
      <c r="M35" s="14">
        <v>4.6511627906976744E-3</v>
      </c>
      <c r="N35" s="848" t="str">
        <f t="shared" si="16"/>
        <v>Yes</v>
      </c>
      <c r="O35" s="848" t="str">
        <f t="shared" si="17"/>
        <v>Yes</v>
      </c>
      <c r="P35" s="848" t="str">
        <f t="shared" si="18"/>
        <v>Yes</v>
      </c>
      <c r="Q35" s="638">
        <v>0.49806949806949807</v>
      </c>
      <c r="R35" s="7">
        <v>0.42084942084942084</v>
      </c>
      <c r="S35" s="7">
        <v>3.8610038610038609E-2</v>
      </c>
      <c r="T35" s="7">
        <v>2.7027027027027029E-2</v>
      </c>
      <c r="U35" s="7">
        <v>1.5444015444015444E-2</v>
      </c>
      <c r="V35" s="7" t="str">
        <f t="shared" si="6"/>
        <v>no</v>
      </c>
      <c r="W35" s="7" t="str">
        <f t="shared" si="7"/>
        <v>yes</v>
      </c>
      <c r="X35" s="639" t="str">
        <f t="shared" si="8"/>
        <v>no</v>
      </c>
      <c r="Y35" s="343">
        <v>0.48214285714285715</v>
      </c>
      <c r="Z35" s="343">
        <v>0.42410714285714285</v>
      </c>
      <c r="AA35" s="343">
        <v>8.4821428571428575E-2</v>
      </c>
      <c r="AB35" s="343">
        <v>4.464285714285714E-3</v>
      </c>
      <c r="AC35" s="343">
        <v>4.464285714285714E-3</v>
      </c>
      <c r="AD35" s="7" t="str">
        <f t="shared" si="10"/>
        <v>no</v>
      </c>
      <c r="AE35" s="7" t="str">
        <f t="shared" si="11"/>
        <v>yes</v>
      </c>
      <c r="AF35" s="639" t="str">
        <f t="shared" si="12"/>
        <v>yes</v>
      </c>
      <c r="AG35" s="92">
        <v>112</v>
      </c>
      <c r="AH35" s="90" t="s">
        <v>882</v>
      </c>
      <c r="AI35" s="90">
        <v>2</v>
      </c>
    </row>
    <row r="36" spans="1:35" ht="15.75">
      <c r="A36" s="1055" t="s">
        <v>1388</v>
      </c>
      <c r="B36" s="17" t="s">
        <v>1389</v>
      </c>
      <c r="C36" s="7">
        <v>0.58415328845157954</v>
      </c>
      <c r="D36" s="7">
        <v>0.34282755049197305</v>
      </c>
      <c r="E36" s="7">
        <v>4.4018643190056966E-2</v>
      </c>
      <c r="F36" s="52">
        <v>1.3464526152252718E-2</v>
      </c>
      <c r="G36" s="616" t="str">
        <f t="shared" si="13"/>
        <v>Yes</v>
      </c>
      <c r="H36" s="616" t="str">
        <f t="shared" si="14"/>
        <v>Yes</v>
      </c>
      <c r="I36" s="616" t="str">
        <f t="shared" si="15"/>
        <v>No</v>
      </c>
      <c r="J36" s="638">
        <v>0.57419699999999996</v>
      </c>
      <c r="K36" s="7">
        <v>0.35009099999999999</v>
      </c>
      <c r="L36" s="7">
        <v>5.2089999999999997E-2</v>
      </c>
      <c r="M36" s="7">
        <v>3.6340000000000001E-3</v>
      </c>
      <c r="N36" s="7" t="s">
        <v>792</v>
      </c>
      <c r="O36" s="848" t="str">
        <f t="shared" si="17"/>
        <v>Yes</v>
      </c>
      <c r="P36" s="848" t="str">
        <f t="shared" si="18"/>
        <v>Yes</v>
      </c>
      <c r="Q36" s="638">
        <v>0.56240000000000001</v>
      </c>
      <c r="R36" s="7">
        <v>0.36770000000000003</v>
      </c>
      <c r="S36" s="7">
        <v>4.9599999999999998E-2</v>
      </c>
      <c r="T36" s="7">
        <v>2.7000000000000001E-3</v>
      </c>
      <c r="U36" s="7">
        <v>1.7600000000000001E-2</v>
      </c>
      <c r="V36" s="7" t="str">
        <f t="shared" si="6"/>
        <v>yes</v>
      </c>
      <c r="W36" s="7" t="str">
        <f t="shared" si="7"/>
        <v>yes</v>
      </c>
      <c r="X36" s="639" t="str">
        <f t="shared" si="8"/>
        <v>yes</v>
      </c>
      <c r="Y36" s="343" t="e">
        <v>#DIV/0!</v>
      </c>
      <c r="Z36" s="343" t="e">
        <v>#DIV/0!</v>
      </c>
      <c r="AA36" s="343" t="e">
        <v>#DIV/0!</v>
      </c>
      <c r="AB36" s="343" t="e">
        <v>#DIV/0!</v>
      </c>
      <c r="AC36" s="343" t="e">
        <v>#DIV/0!</v>
      </c>
      <c r="AD36" s="7" t="e">
        <f t="shared" si="10"/>
        <v>#DIV/0!</v>
      </c>
      <c r="AE36" s="7" t="e">
        <f t="shared" si="11"/>
        <v>#DIV/0!</v>
      </c>
      <c r="AF36" s="639" t="e">
        <f t="shared" si="12"/>
        <v>#DIV/0!</v>
      </c>
      <c r="AG36" s="92">
        <v>112</v>
      </c>
      <c r="AH36" s="90" t="s">
        <v>1182</v>
      </c>
      <c r="AI36" s="121"/>
    </row>
    <row r="37" spans="1:35" ht="15.75">
      <c r="A37" s="10" t="s">
        <v>173</v>
      </c>
      <c r="B37" s="17" t="s">
        <v>576</v>
      </c>
      <c r="C37" s="7">
        <v>0.625</v>
      </c>
      <c r="D37" s="7">
        <v>0.3392857142857143</v>
      </c>
      <c r="E37" s="7">
        <v>3.5714285714285712E-2</v>
      </c>
      <c r="F37" s="7">
        <v>0</v>
      </c>
      <c r="G37" s="616" t="str">
        <f t="shared" si="13"/>
        <v>Yes</v>
      </c>
      <c r="H37" s="616" t="str">
        <f t="shared" si="14"/>
        <v>Yes</v>
      </c>
      <c r="I37" s="616" t="str">
        <f t="shared" si="15"/>
        <v>Yes</v>
      </c>
      <c r="J37" s="7">
        <v>0.532258064516129</v>
      </c>
      <c r="K37" s="7">
        <v>0.35483870967741937</v>
      </c>
      <c r="L37" s="7">
        <v>0.11290322580645161</v>
      </c>
      <c r="M37" s="7">
        <v>0</v>
      </c>
      <c r="N37" s="848" t="str">
        <f t="shared" si="16"/>
        <v>Yes</v>
      </c>
      <c r="O37" s="848" t="str">
        <f t="shared" si="17"/>
        <v>Yes</v>
      </c>
      <c r="P37" s="848" t="str">
        <f t="shared" si="18"/>
        <v>Yes</v>
      </c>
      <c r="Q37" s="638">
        <v>0.64912280701754388</v>
      </c>
      <c r="R37" s="7">
        <v>0.24561403508771928</v>
      </c>
      <c r="S37" s="7">
        <v>8.771929824561403E-2</v>
      </c>
      <c r="T37" s="7">
        <v>0</v>
      </c>
      <c r="U37" s="7">
        <v>1.7543859649122806E-2</v>
      </c>
      <c r="V37" s="7" t="str">
        <f t="shared" si="6"/>
        <v>yes</v>
      </c>
      <c r="W37" s="7" t="str">
        <f t="shared" si="7"/>
        <v>yes</v>
      </c>
      <c r="X37" s="639" t="str">
        <f t="shared" si="8"/>
        <v>yes</v>
      </c>
      <c r="Y37" s="343">
        <v>0.55172413793103448</v>
      </c>
      <c r="Z37" s="343">
        <v>0.27586206896551724</v>
      </c>
      <c r="AA37" s="343">
        <v>0.15517241379310345</v>
      </c>
      <c r="AB37" s="343">
        <v>0</v>
      </c>
      <c r="AC37" s="343">
        <v>1.7241379310344827E-2</v>
      </c>
      <c r="AD37" s="7" t="str">
        <f t="shared" si="10"/>
        <v>yes</v>
      </c>
      <c r="AE37" s="7" t="str">
        <f t="shared" si="11"/>
        <v>no</v>
      </c>
      <c r="AF37" s="639" t="str">
        <f t="shared" si="12"/>
        <v>yes</v>
      </c>
      <c r="AG37" s="92">
        <v>123</v>
      </c>
      <c r="AH37" s="90" t="s">
        <v>882</v>
      </c>
      <c r="AI37" s="90">
        <v>2</v>
      </c>
    </row>
    <row r="38" spans="1:35" ht="15.75">
      <c r="A38" s="10" t="s">
        <v>16</v>
      </c>
      <c r="B38" s="26" t="s">
        <v>767</v>
      </c>
      <c r="C38" s="7">
        <v>1</v>
      </c>
      <c r="D38" s="7">
        <v>0</v>
      </c>
      <c r="E38" s="7">
        <v>0</v>
      </c>
      <c r="F38" s="7">
        <v>0</v>
      </c>
      <c r="G38" s="616" t="str">
        <f t="shared" si="13"/>
        <v>Yes</v>
      </c>
      <c r="H38" s="616" t="str">
        <f t="shared" si="14"/>
        <v>Yes</v>
      </c>
      <c r="I38" s="616" t="str">
        <f t="shared" si="15"/>
        <v>Yes</v>
      </c>
      <c r="J38" s="852">
        <v>1</v>
      </c>
      <c r="K38" s="852">
        <v>0</v>
      </c>
      <c r="L38" s="852">
        <v>0</v>
      </c>
      <c r="M38" s="852">
        <v>0</v>
      </c>
      <c r="N38" s="848" t="str">
        <f t="shared" si="16"/>
        <v>Yes</v>
      </c>
      <c r="O38" s="848" t="str">
        <f t="shared" si="17"/>
        <v>Yes</v>
      </c>
      <c r="P38" s="848" t="str">
        <f t="shared" si="18"/>
        <v>Yes</v>
      </c>
      <c r="Q38" s="638">
        <v>1</v>
      </c>
      <c r="R38" s="7">
        <v>0</v>
      </c>
      <c r="S38" s="7">
        <v>0</v>
      </c>
      <c r="T38" s="7">
        <v>0</v>
      </c>
      <c r="U38" s="7">
        <v>0</v>
      </c>
      <c r="V38" s="7" t="str">
        <f t="shared" si="6"/>
        <v>yes</v>
      </c>
      <c r="W38" s="7" t="str">
        <f t="shared" si="7"/>
        <v>yes</v>
      </c>
      <c r="X38" s="639" t="str">
        <f t="shared" si="8"/>
        <v>yes</v>
      </c>
      <c r="Y38" s="343">
        <v>1</v>
      </c>
      <c r="Z38" s="343">
        <v>0</v>
      </c>
      <c r="AA38" s="343">
        <v>0</v>
      </c>
      <c r="AB38" s="343">
        <v>0</v>
      </c>
      <c r="AC38" s="343">
        <v>0</v>
      </c>
      <c r="AD38" s="7" t="str">
        <f t="shared" si="10"/>
        <v>yes</v>
      </c>
      <c r="AE38" s="7" t="str">
        <f t="shared" si="11"/>
        <v>yes</v>
      </c>
      <c r="AF38" s="639" t="str">
        <f t="shared" si="12"/>
        <v>yes</v>
      </c>
      <c r="AG38" s="92">
        <v>123</v>
      </c>
      <c r="AH38" s="90" t="s">
        <v>1180</v>
      </c>
      <c r="AI38" s="90"/>
    </row>
    <row r="39" spans="1:35" ht="15.75">
      <c r="A39" s="10" t="s">
        <v>405</v>
      </c>
      <c r="B39" s="26" t="s">
        <v>637</v>
      </c>
      <c r="C39" s="7">
        <v>0.4829210836277974</v>
      </c>
      <c r="D39" s="7">
        <v>0.41813898704358066</v>
      </c>
      <c r="E39" s="7">
        <v>8.5983510011778563E-2</v>
      </c>
      <c r="F39" s="7">
        <v>1.0600706713780919E-2</v>
      </c>
      <c r="G39" s="616" t="str">
        <f t="shared" si="13"/>
        <v>No</v>
      </c>
      <c r="H39" s="616" t="str">
        <f t="shared" si="14"/>
        <v>Yes</v>
      </c>
      <c r="I39" s="616" t="str">
        <f t="shared" si="15"/>
        <v>No</v>
      </c>
      <c r="J39" s="7">
        <v>0.4844097995545657</v>
      </c>
      <c r="K39" s="7">
        <v>0.40979955456570155</v>
      </c>
      <c r="L39" s="7">
        <v>0.10133630289532294</v>
      </c>
      <c r="M39" s="7">
        <v>3.3407572383073497E-3</v>
      </c>
      <c r="N39" s="848" t="str">
        <f t="shared" si="16"/>
        <v>No</v>
      </c>
      <c r="O39" s="848" t="str">
        <f t="shared" si="17"/>
        <v>Yes</v>
      </c>
      <c r="P39" s="848" t="str">
        <f t="shared" si="18"/>
        <v>Yes</v>
      </c>
      <c r="Q39" s="638">
        <v>0.48783454987834551</v>
      </c>
      <c r="R39" s="7">
        <v>0.39902676399026765</v>
      </c>
      <c r="S39" s="7">
        <v>0.10583941605839416</v>
      </c>
      <c r="T39" s="7">
        <v>4.8661800486618006E-3</v>
      </c>
      <c r="U39" s="7">
        <v>2.4330900243309003E-3</v>
      </c>
      <c r="V39" s="7" t="str">
        <f t="shared" si="6"/>
        <v>no</v>
      </c>
      <c r="W39" s="7" t="str">
        <f t="shared" si="7"/>
        <v>yes</v>
      </c>
      <c r="X39" s="639" t="str">
        <f t="shared" si="8"/>
        <v>yes</v>
      </c>
      <c r="Y39" s="343">
        <v>0.49344457687723481</v>
      </c>
      <c r="Z39" s="343">
        <v>0.39213349225268174</v>
      </c>
      <c r="AA39" s="343">
        <v>0.10965435041716329</v>
      </c>
      <c r="AB39" s="343">
        <v>3.5756853396901071E-3</v>
      </c>
      <c r="AC39" s="343">
        <v>1.1918951132300357E-3</v>
      </c>
      <c r="AD39" s="7" t="str">
        <f t="shared" si="10"/>
        <v>no</v>
      </c>
      <c r="AE39" s="7" t="str">
        <f t="shared" si="11"/>
        <v>yes</v>
      </c>
      <c r="AF39" s="639" t="str">
        <f t="shared" si="12"/>
        <v>yes</v>
      </c>
      <c r="AG39" s="92">
        <v>112</v>
      </c>
      <c r="AH39" s="90" t="s">
        <v>1181</v>
      </c>
      <c r="AI39" s="90"/>
    </row>
    <row r="40" spans="1:35" ht="15.75">
      <c r="A40" s="23" t="s">
        <v>130</v>
      </c>
      <c r="B40" s="26" t="s">
        <v>786</v>
      </c>
      <c r="C40" s="7">
        <v>0.46753246753246752</v>
      </c>
      <c r="D40" s="7">
        <v>0.44155844155844154</v>
      </c>
      <c r="E40" s="7">
        <v>3.896103896103896E-2</v>
      </c>
      <c r="F40" s="7">
        <v>2.5974025974025976E-2</v>
      </c>
      <c r="G40" s="616" t="str">
        <f t="shared" si="13"/>
        <v>No</v>
      </c>
      <c r="H40" s="616" t="str">
        <f t="shared" si="14"/>
        <v>Yes</v>
      </c>
      <c r="I40" s="616" t="str">
        <f t="shared" si="15"/>
        <v>No</v>
      </c>
      <c r="J40" s="7">
        <v>0.43478260869565216</v>
      </c>
      <c r="K40" s="7">
        <v>0.49275362318840582</v>
      </c>
      <c r="L40" s="7">
        <v>4.3478260869565216E-2</v>
      </c>
      <c r="M40" s="7">
        <v>1.4492753623188406E-2</v>
      </c>
      <c r="N40" s="848" t="str">
        <f t="shared" si="16"/>
        <v>No</v>
      </c>
      <c r="O40" s="848" t="str">
        <f t="shared" si="17"/>
        <v>Yes</v>
      </c>
      <c r="P40" s="848" t="str">
        <f t="shared" si="18"/>
        <v>No</v>
      </c>
      <c r="Q40" s="638">
        <v>0.44285714285714284</v>
      </c>
      <c r="R40" s="7">
        <v>0.48571428571428571</v>
      </c>
      <c r="S40" s="7">
        <v>7.1428571428571425E-2</v>
      </c>
      <c r="T40" s="7">
        <v>0</v>
      </c>
      <c r="U40" s="7">
        <v>0</v>
      </c>
      <c r="V40" s="7" t="str">
        <f t="shared" si="6"/>
        <v>no</v>
      </c>
      <c r="W40" s="7" t="str">
        <f t="shared" si="7"/>
        <v>yes</v>
      </c>
      <c r="X40" s="639" t="str">
        <f t="shared" si="8"/>
        <v>yes</v>
      </c>
      <c r="Y40" s="343">
        <v>0.34848484848484851</v>
      </c>
      <c r="Z40" s="343">
        <v>0.53030303030303028</v>
      </c>
      <c r="AA40" s="343">
        <v>7.575757575757576E-2</v>
      </c>
      <c r="AB40" s="343">
        <v>1.5151515151515152E-2</v>
      </c>
      <c r="AC40" s="343">
        <v>3.0303030303030304E-2</v>
      </c>
      <c r="AD40" s="7" t="str">
        <f t="shared" si="10"/>
        <v>no</v>
      </c>
      <c r="AE40" s="7" t="str">
        <f t="shared" si="11"/>
        <v>yes</v>
      </c>
      <c r="AF40" s="639" t="str">
        <f t="shared" si="12"/>
        <v>no</v>
      </c>
      <c r="AG40" s="92">
        <v>112</v>
      </c>
      <c r="AH40" s="90" t="s">
        <v>882</v>
      </c>
      <c r="AI40" s="90">
        <v>2</v>
      </c>
    </row>
    <row r="41" spans="1:35" ht="15.75">
      <c r="A41" s="10" t="s">
        <v>100</v>
      </c>
      <c r="B41" s="26" t="s">
        <v>548</v>
      </c>
      <c r="C41" s="7">
        <v>0.76605504587155959</v>
      </c>
      <c r="D41" s="7">
        <v>0.1743119266055046</v>
      </c>
      <c r="E41" s="7">
        <v>4.1284403669724773E-2</v>
      </c>
      <c r="F41" s="7">
        <v>1.834862385321101E-2</v>
      </c>
      <c r="G41" s="616" t="str">
        <f t="shared" si="13"/>
        <v>Yes</v>
      </c>
      <c r="H41" s="616" t="str">
        <f t="shared" si="14"/>
        <v>Yes</v>
      </c>
      <c r="I41" s="616" t="str">
        <f t="shared" si="15"/>
        <v>No</v>
      </c>
      <c r="J41" s="7">
        <v>0.6737967914438503</v>
      </c>
      <c r="K41" s="7">
        <v>0.28877005347593582</v>
      </c>
      <c r="L41" s="7">
        <v>3.7433155080213901E-2</v>
      </c>
      <c r="M41" s="7">
        <v>0</v>
      </c>
      <c r="N41" s="848" t="str">
        <f t="shared" si="16"/>
        <v>Yes</v>
      </c>
      <c r="O41" s="848" t="str">
        <f t="shared" si="17"/>
        <v>Yes</v>
      </c>
      <c r="P41" s="848" t="str">
        <f t="shared" si="18"/>
        <v>Yes</v>
      </c>
      <c r="Q41" s="638">
        <v>0.78181818181818186</v>
      </c>
      <c r="R41" s="7">
        <v>0.19545454545454546</v>
      </c>
      <c r="S41" s="7">
        <v>1.8181818181818181E-2</v>
      </c>
      <c r="T41" s="7">
        <v>4.5454545454545452E-3</v>
      </c>
      <c r="U41" s="7">
        <v>0</v>
      </c>
      <c r="V41" s="7" t="str">
        <f t="shared" si="6"/>
        <v>yes</v>
      </c>
      <c r="W41" s="7" t="str">
        <f t="shared" si="7"/>
        <v>yes</v>
      </c>
      <c r="X41" s="639" t="str">
        <f t="shared" si="8"/>
        <v>yes</v>
      </c>
      <c r="Y41" s="343">
        <v>0.70652173913043481</v>
      </c>
      <c r="Z41" s="343">
        <v>0.2391304347826087</v>
      </c>
      <c r="AA41" s="343">
        <v>4.8913043478260872E-2</v>
      </c>
      <c r="AB41" s="343">
        <v>0</v>
      </c>
      <c r="AC41" s="343">
        <v>5.434782608695652E-3</v>
      </c>
      <c r="AD41" s="7" t="str">
        <f t="shared" si="10"/>
        <v>yes</v>
      </c>
      <c r="AE41" s="7" t="str">
        <f t="shared" si="11"/>
        <v>yes</v>
      </c>
      <c r="AF41" s="639" t="str">
        <f t="shared" si="12"/>
        <v>yes</v>
      </c>
      <c r="AG41" s="92">
        <v>112</v>
      </c>
      <c r="AH41" s="90" t="s">
        <v>882</v>
      </c>
      <c r="AI41" s="90"/>
    </row>
    <row r="42" spans="1:35" ht="15.75">
      <c r="A42" s="23" t="s">
        <v>391</v>
      </c>
      <c r="B42" s="26" t="s">
        <v>619</v>
      </c>
      <c r="C42" s="7">
        <v>0.54867256637168138</v>
      </c>
      <c r="D42" s="7">
        <v>0.33628318584070799</v>
      </c>
      <c r="E42" s="7">
        <v>0.10619469026548672</v>
      </c>
      <c r="F42" s="7">
        <v>8.8495575221238937E-3</v>
      </c>
      <c r="G42" s="616" t="str">
        <f t="shared" si="13"/>
        <v>Yes</v>
      </c>
      <c r="H42" s="616" t="str">
        <f t="shared" si="14"/>
        <v>Yes</v>
      </c>
      <c r="I42" s="616" t="str">
        <f t="shared" si="15"/>
        <v>Yes</v>
      </c>
      <c r="J42" s="7">
        <v>0.58333333333333337</v>
      </c>
      <c r="K42" s="7">
        <v>0.28125</v>
      </c>
      <c r="L42" s="7">
        <v>0.125</v>
      </c>
      <c r="M42" s="7">
        <v>1.0416666666666666E-2</v>
      </c>
      <c r="N42" s="848" t="str">
        <f t="shared" si="16"/>
        <v>Yes</v>
      </c>
      <c r="O42" s="848" t="str">
        <f t="shared" si="17"/>
        <v>Yes</v>
      </c>
      <c r="P42" s="848" t="str">
        <f t="shared" si="18"/>
        <v>No</v>
      </c>
      <c r="Q42" s="638">
        <v>0.5357142857142857</v>
      </c>
      <c r="R42" s="7">
        <v>0.33035714285714285</v>
      </c>
      <c r="S42" s="7">
        <v>9.8214285714285712E-2</v>
      </c>
      <c r="T42" s="7">
        <v>1.7857142857142856E-2</v>
      </c>
      <c r="U42" s="7">
        <v>1.7857142857142856E-2</v>
      </c>
      <c r="V42" s="7" t="str">
        <f t="shared" si="6"/>
        <v>yes</v>
      </c>
      <c r="W42" s="7" t="str">
        <f t="shared" si="7"/>
        <v>yes</v>
      </c>
      <c r="X42" s="639" t="str">
        <f t="shared" si="8"/>
        <v>no</v>
      </c>
      <c r="Y42" s="343">
        <v>0.52702702702702697</v>
      </c>
      <c r="Z42" s="343">
        <v>0.33783783783783783</v>
      </c>
      <c r="AA42" s="343">
        <v>0.13513513513513514</v>
      </c>
      <c r="AB42" s="343">
        <v>0</v>
      </c>
      <c r="AC42" s="343">
        <v>0</v>
      </c>
      <c r="AD42" s="7" t="str">
        <f t="shared" si="10"/>
        <v>yes</v>
      </c>
      <c r="AE42" s="7" t="str">
        <f t="shared" si="11"/>
        <v>no</v>
      </c>
      <c r="AF42" s="639" t="str">
        <f t="shared" si="12"/>
        <v>yes</v>
      </c>
      <c r="AG42" s="94">
        <v>112</v>
      </c>
      <c r="AH42" s="90" t="s">
        <v>882</v>
      </c>
      <c r="AI42" s="90">
        <v>2</v>
      </c>
    </row>
    <row r="43" spans="1:35" ht="15.75">
      <c r="A43" s="10" t="s">
        <v>122</v>
      </c>
      <c r="B43" s="26" t="s">
        <v>812</v>
      </c>
      <c r="C43" s="7">
        <v>0.48148148148148145</v>
      </c>
      <c r="D43" s="7">
        <v>0.42328042328042326</v>
      </c>
      <c r="E43" s="7">
        <v>6.3492063492063489E-2</v>
      </c>
      <c r="F43" s="7">
        <v>2.1164021164021163E-2</v>
      </c>
      <c r="G43" s="616" t="str">
        <f t="shared" si="13"/>
        <v>No</v>
      </c>
      <c r="H43" s="616" t="str">
        <f t="shared" si="14"/>
        <v>Yes</v>
      </c>
      <c r="I43" s="616" t="str">
        <f t="shared" si="15"/>
        <v>No</v>
      </c>
      <c r="J43" s="7">
        <v>0.5</v>
      </c>
      <c r="K43" s="7">
        <v>0.42156862745098039</v>
      </c>
      <c r="L43" s="7">
        <v>7.3529411764705885E-2</v>
      </c>
      <c r="M43" s="7">
        <v>0</v>
      </c>
      <c r="N43" s="848" t="str">
        <f t="shared" si="16"/>
        <v>No</v>
      </c>
      <c r="O43" s="848" t="str">
        <f t="shared" si="17"/>
        <v>Yes</v>
      </c>
      <c r="P43" s="848" t="str">
        <f t="shared" si="18"/>
        <v>Yes</v>
      </c>
      <c r="Q43" s="638">
        <v>0.46666666666666667</v>
      </c>
      <c r="R43" s="7">
        <v>0.39393939393939392</v>
      </c>
      <c r="S43" s="7">
        <v>0.12121212121212122</v>
      </c>
      <c r="T43" s="7">
        <v>1.8181818181818181E-2</v>
      </c>
      <c r="U43" s="7">
        <v>0</v>
      </c>
      <c r="V43" s="7" t="str">
        <f t="shared" si="6"/>
        <v>no</v>
      </c>
      <c r="W43" s="7" t="str">
        <f t="shared" si="7"/>
        <v>yes</v>
      </c>
      <c r="X43" s="639" t="str">
        <f t="shared" si="8"/>
        <v>no</v>
      </c>
      <c r="Y43" s="343">
        <v>0.54585152838427953</v>
      </c>
      <c r="Z43" s="343">
        <v>0.37991266375545851</v>
      </c>
      <c r="AA43" s="343">
        <v>7.4235807860262015E-2</v>
      </c>
      <c r="AB43" s="343">
        <v>0</v>
      </c>
      <c r="AC43" s="343">
        <v>0</v>
      </c>
      <c r="AD43" s="7" t="str">
        <f t="shared" si="10"/>
        <v>yes</v>
      </c>
      <c r="AE43" s="7" t="str">
        <f t="shared" si="11"/>
        <v>yes</v>
      </c>
      <c r="AF43" s="639" t="str">
        <f t="shared" si="12"/>
        <v>yes</v>
      </c>
      <c r="AG43" s="92">
        <v>112</v>
      </c>
      <c r="AH43" s="90" t="s">
        <v>1181</v>
      </c>
      <c r="AI43" s="90"/>
    </row>
    <row r="44" spans="1:35" ht="15.75">
      <c r="A44" s="10" t="s">
        <v>395</v>
      </c>
      <c r="B44" s="26" t="s">
        <v>621</v>
      </c>
      <c r="C44" s="7">
        <v>0.35845896147403683</v>
      </c>
      <c r="D44" s="7">
        <v>0.53768844221105527</v>
      </c>
      <c r="E44" s="7">
        <v>8.3752093802345065E-2</v>
      </c>
      <c r="F44" s="7">
        <v>1.6750418760469012E-3</v>
      </c>
      <c r="G44" s="616" t="str">
        <f t="shared" si="13"/>
        <v>No</v>
      </c>
      <c r="H44" s="616" t="str">
        <f t="shared" si="14"/>
        <v>Yes</v>
      </c>
      <c r="I44" s="616" t="str">
        <f t="shared" si="15"/>
        <v>Yes</v>
      </c>
      <c r="J44" s="7">
        <v>0.37979094076655051</v>
      </c>
      <c r="K44" s="7">
        <v>0.4808362369337979</v>
      </c>
      <c r="L44" s="7">
        <v>0.10104529616724739</v>
      </c>
      <c r="M44" s="7">
        <v>6.9686411149825784E-3</v>
      </c>
      <c r="N44" s="848" t="str">
        <f t="shared" si="16"/>
        <v>No</v>
      </c>
      <c r="O44" s="848" t="str">
        <f t="shared" si="17"/>
        <v>Yes</v>
      </c>
      <c r="P44" s="848" t="str">
        <f t="shared" si="18"/>
        <v>Yes</v>
      </c>
      <c r="Q44" s="638">
        <v>0.38202247191011235</v>
      </c>
      <c r="R44" s="7">
        <v>0.5232744783306581</v>
      </c>
      <c r="S44" s="7">
        <v>7.8651685393258425E-2</v>
      </c>
      <c r="T44" s="7">
        <v>1.6051364365971107E-3</v>
      </c>
      <c r="U44" s="7">
        <v>1.4446227929373997E-2</v>
      </c>
      <c r="V44" s="7" t="str">
        <f t="shared" si="6"/>
        <v>no</v>
      </c>
      <c r="W44" s="7" t="str">
        <f t="shared" si="7"/>
        <v>yes</v>
      </c>
      <c r="X44" s="639" t="str">
        <f t="shared" si="8"/>
        <v>yes</v>
      </c>
      <c r="Y44" s="343">
        <v>0.40069686411149824</v>
      </c>
      <c r="Z44" s="343">
        <v>0.49825783972125437</v>
      </c>
      <c r="AA44" s="343">
        <v>8.7108013937282236E-2</v>
      </c>
      <c r="AB44" s="343">
        <v>8.7108013937282226E-3</v>
      </c>
      <c r="AC44" s="343">
        <v>5.2264808362369342E-3</v>
      </c>
      <c r="AD44" s="7" t="str">
        <f t="shared" si="10"/>
        <v>no</v>
      </c>
      <c r="AE44" s="7" t="str">
        <f t="shared" si="11"/>
        <v>yes</v>
      </c>
      <c r="AF44" s="639" t="str">
        <f t="shared" si="12"/>
        <v>yes</v>
      </c>
      <c r="AG44" s="92">
        <v>112</v>
      </c>
      <c r="AH44" s="90" t="s">
        <v>1181</v>
      </c>
      <c r="AI44" s="90"/>
    </row>
    <row r="45" spans="1:35" ht="15.75">
      <c r="A45" s="23" t="s">
        <v>106</v>
      </c>
      <c r="B45" s="26" t="s">
        <v>692</v>
      </c>
      <c r="C45" s="7">
        <v>0.77777777777777779</v>
      </c>
      <c r="D45" s="7">
        <v>0.1111111111111111</v>
      </c>
      <c r="E45" s="7">
        <v>0.1111111111111111</v>
      </c>
      <c r="F45" s="7">
        <v>0</v>
      </c>
      <c r="G45" s="616" t="str">
        <f t="shared" si="13"/>
        <v>Yes</v>
      </c>
      <c r="H45" s="616" t="str">
        <f t="shared" si="14"/>
        <v>Yes</v>
      </c>
      <c r="I45" s="616" t="str">
        <f t="shared" si="15"/>
        <v>Yes</v>
      </c>
      <c r="J45" s="7">
        <v>0.78947368421052633</v>
      </c>
      <c r="K45" s="7">
        <v>5.2631578947368418E-2</v>
      </c>
      <c r="L45" s="7">
        <v>0.15789473684210525</v>
      </c>
      <c r="M45" s="7">
        <v>0</v>
      </c>
      <c r="N45" s="848" t="str">
        <f t="shared" si="16"/>
        <v>Yes</v>
      </c>
      <c r="O45" s="848" t="str">
        <f t="shared" si="17"/>
        <v>No</v>
      </c>
      <c r="P45" s="848" t="str">
        <f t="shared" si="18"/>
        <v>Yes</v>
      </c>
      <c r="Q45" s="638">
        <v>0.73333333333333328</v>
      </c>
      <c r="R45" s="7">
        <v>0.2</v>
      </c>
      <c r="S45" s="7">
        <v>6.6666666666666666E-2</v>
      </c>
      <c r="T45" s="7">
        <v>0</v>
      </c>
      <c r="U45" s="7">
        <v>0</v>
      </c>
      <c r="V45" s="7" t="str">
        <f t="shared" si="6"/>
        <v>yes</v>
      </c>
      <c r="W45" s="7" t="str">
        <f t="shared" si="7"/>
        <v>yes</v>
      </c>
      <c r="X45" s="639" t="str">
        <f t="shared" si="8"/>
        <v>yes</v>
      </c>
      <c r="Y45" s="343">
        <v>0.75</v>
      </c>
      <c r="Z45" s="343">
        <v>0</v>
      </c>
      <c r="AA45" s="343">
        <v>0.25</v>
      </c>
      <c r="AB45" s="343">
        <v>0</v>
      </c>
      <c r="AC45" s="343">
        <v>0</v>
      </c>
      <c r="AD45" s="7" t="str">
        <f t="shared" si="10"/>
        <v>yes</v>
      </c>
      <c r="AE45" s="7" t="str">
        <f t="shared" si="11"/>
        <v>no</v>
      </c>
      <c r="AF45" s="639" t="str">
        <f t="shared" si="12"/>
        <v>yes</v>
      </c>
      <c r="AG45" s="92">
        <v>171</v>
      </c>
      <c r="AH45" s="90" t="s">
        <v>1180</v>
      </c>
      <c r="AI45" s="90">
        <v>2</v>
      </c>
    </row>
    <row r="46" spans="1:35" ht="15.75">
      <c r="A46" s="10" t="s">
        <v>466</v>
      </c>
      <c r="B46" s="26" t="s">
        <v>541</v>
      </c>
      <c r="C46" s="7">
        <v>0.46666666666666667</v>
      </c>
      <c r="D46" s="7">
        <v>0.46666666666666667</v>
      </c>
      <c r="E46" s="7">
        <v>6.6666666666666666E-2</v>
      </c>
      <c r="F46" s="7">
        <v>0</v>
      </c>
      <c r="G46" s="616" t="str">
        <f t="shared" si="13"/>
        <v>No</v>
      </c>
      <c r="H46" s="616" t="str">
        <f t="shared" si="14"/>
        <v>Yes</v>
      </c>
      <c r="I46" s="616" t="str">
        <f t="shared" si="15"/>
        <v>Yes</v>
      </c>
      <c r="J46" s="7">
        <v>0.78873239436619713</v>
      </c>
      <c r="K46" s="7">
        <v>0.18309859154929578</v>
      </c>
      <c r="L46" s="7">
        <v>2.8169014084507043E-2</v>
      </c>
      <c r="M46" s="7">
        <v>0</v>
      </c>
      <c r="N46" s="848" t="str">
        <f t="shared" si="16"/>
        <v>Yes</v>
      </c>
      <c r="O46" s="848" t="str">
        <f t="shared" si="17"/>
        <v>Yes</v>
      </c>
      <c r="P46" s="848" t="str">
        <f t="shared" si="18"/>
        <v>Yes</v>
      </c>
      <c r="Q46" s="638">
        <v>0.53125</v>
      </c>
      <c r="R46" s="7">
        <v>0.40625</v>
      </c>
      <c r="S46" s="7">
        <v>6.25E-2</v>
      </c>
      <c r="T46" s="7">
        <v>0</v>
      </c>
      <c r="U46" s="7">
        <v>0</v>
      </c>
      <c r="V46" s="7" t="str">
        <f t="shared" si="6"/>
        <v>yes</v>
      </c>
      <c r="W46" s="7" t="str">
        <f t="shared" si="7"/>
        <v>yes</v>
      </c>
      <c r="X46" s="639" t="str">
        <f t="shared" si="8"/>
        <v>yes</v>
      </c>
      <c r="Y46" s="343">
        <v>0.80769230769230771</v>
      </c>
      <c r="Z46" s="343">
        <v>0.17948717948717949</v>
      </c>
      <c r="AA46" s="343">
        <v>1.282051282051282E-2</v>
      </c>
      <c r="AB46" s="343">
        <v>0</v>
      </c>
      <c r="AC46" s="343">
        <v>0</v>
      </c>
      <c r="AD46" s="7" t="str">
        <f t="shared" si="10"/>
        <v>yes</v>
      </c>
      <c r="AE46" s="7" t="str">
        <f t="shared" si="11"/>
        <v>yes</v>
      </c>
      <c r="AF46" s="639" t="str">
        <f t="shared" si="12"/>
        <v>yes</v>
      </c>
      <c r="AG46" s="92">
        <v>171</v>
      </c>
      <c r="AH46" s="90" t="s">
        <v>882</v>
      </c>
      <c r="AI46" s="90"/>
    </row>
    <row r="47" spans="1:35" ht="15.75">
      <c r="A47" s="10" t="s">
        <v>114</v>
      </c>
      <c r="B47" s="26" t="s">
        <v>696</v>
      </c>
      <c r="C47" s="40">
        <v>0</v>
      </c>
      <c r="D47" s="40">
        <v>1</v>
      </c>
      <c r="E47" s="40">
        <v>0</v>
      </c>
      <c r="F47" s="40">
        <v>0</v>
      </c>
      <c r="G47" s="616" t="str">
        <f t="shared" si="13"/>
        <v>No</v>
      </c>
      <c r="H47" s="616" t="str">
        <f t="shared" si="14"/>
        <v>Yes</v>
      </c>
      <c r="I47" s="616" t="str">
        <f t="shared" si="15"/>
        <v>Yes</v>
      </c>
      <c r="J47" s="852">
        <v>1</v>
      </c>
      <c r="K47" s="852">
        <v>0</v>
      </c>
      <c r="L47" s="852">
        <v>0</v>
      </c>
      <c r="M47" s="852">
        <v>0</v>
      </c>
      <c r="N47" s="848" t="str">
        <f t="shared" si="16"/>
        <v>Yes</v>
      </c>
      <c r="O47" s="848" t="str">
        <f t="shared" si="17"/>
        <v>Yes</v>
      </c>
      <c r="P47" s="848" t="str">
        <f t="shared" si="18"/>
        <v>Yes</v>
      </c>
      <c r="Q47" s="638">
        <v>0</v>
      </c>
      <c r="R47" s="7">
        <v>0</v>
      </c>
      <c r="S47" s="7">
        <v>0</v>
      </c>
      <c r="T47" s="7">
        <v>0</v>
      </c>
      <c r="U47" s="7">
        <v>0</v>
      </c>
      <c r="V47" s="7" t="str">
        <f t="shared" si="6"/>
        <v>no</v>
      </c>
      <c r="W47" s="7" t="str">
        <f t="shared" si="7"/>
        <v>yes</v>
      </c>
      <c r="X47" s="639" t="str">
        <f t="shared" si="8"/>
        <v>yes</v>
      </c>
      <c r="Y47" s="343">
        <v>1</v>
      </c>
      <c r="Z47" s="343">
        <v>0</v>
      </c>
      <c r="AA47" s="343">
        <v>0</v>
      </c>
      <c r="AB47" s="343">
        <v>0</v>
      </c>
      <c r="AC47" s="343">
        <v>0</v>
      </c>
      <c r="AD47" s="7" t="str">
        <f t="shared" si="10"/>
        <v>yes</v>
      </c>
      <c r="AE47" s="7" t="str">
        <f t="shared" si="11"/>
        <v>yes</v>
      </c>
      <c r="AF47" s="639" t="str">
        <f t="shared" si="12"/>
        <v>yes</v>
      </c>
      <c r="AG47" s="92">
        <v>171</v>
      </c>
      <c r="AH47" s="90" t="s">
        <v>1180</v>
      </c>
      <c r="AI47" s="90"/>
    </row>
    <row r="48" spans="1:35" ht="15.75">
      <c r="A48" s="10" t="s">
        <v>177</v>
      </c>
      <c r="B48" s="26" t="s">
        <v>580</v>
      </c>
      <c r="C48" s="7">
        <v>0.61774744027303752</v>
      </c>
      <c r="D48" s="7">
        <v>0.23037542662116042</v>
      </c>
      <c r="E48" s="7">
        <v>0.14505119453924914</v>
      </c>
      <c r="F48" s="7">
        <v>0</v>
      </c>
      <c r="G48" s="616" t="str">
        <f t="shared" si="13"/>
        <v>Yes</v>
      </c>
      <c r="H48" s="616" t="str">
        <f t="shared" si="14"/>
        <v>No</v>
      </c>
      <c r="I48" s="616" t="str">
        <f t="shared" si="15"/>
        <v>Yes</v>
      </c>
      <c r="J48" s="7">
        <v>0.61669505962521298</v>
      </c>
      <c r="K48" s="7">
        <v>0.25553662691652468</v>
      </c>
      <c r="L48" s="7">
        <v>0.12776831345826234</v>
      </c>
      <c r="M48" s="7">
        <v>0</v>
      </c>
      <c r="N48" s="848" t="str">
        <f t="shared" si="16"/>
        <v>Yes</v>
      </c>
      <c r="O48" s="848" t="str">
        <f t="shared" si="17"/>
        <v>Yes</v>
      </c>
      <c r="P48" s="848" t="str">
        <f t="shared" si="18"/>
        <v>Yes</v>
      </c>
      <c r="Q48" s="638">
        <v>0.58904109589041098</v>
      </c>
      <c r="R48" s="7">
        <v>0.2363013698630137</v>
      </c>
      <c r="S48" s="7">
        <v>0.1660958904109589</v>
      </c>
      <c r="T48" s="7">
        <v>3.4246575342465752E-3</v>
      </c>
      <c r="U48" s="7">
        <v>5.1369863013698627E-3</v>
      </c>
      <c r="V48" s="7" t="str">
        <f t="shared" si="6"/>
        <v>yes</v>
      </c>
      <c r="W48" s="7" t="str">
        <f t="shared" si="7"/>
        <v>no</v>
      </c>
      <c r="X48" s="639" t="str">
        <f t="shared" si="8"/>
        <v>yes</v>
      </c>
      <c r="Y48" s="343">
        <v>0.65505226480836232</v>
      </c>
      <c r="Z48" s="343">
        <v>0.22125435540069685</v>
      </c>
      <c r="AA48" s="343">
        <v>0.12369337979094076</v>
      </c>
      <c r="AB48" s="343">
        <v>0</v>
      </c>
      <c r="AC48" s="343">
        <v>0</v>
      </c>
      <c r="AD48" s="7" t="str">
        <f t="shared" si="10"/>
        <v>yes</v>
      </c>
      <c r="AE48" s="7" t="str">
        <f t="shared" si="11"/>
        <v>yes</v>
      </c>
      <c r="AF48" s="639" t="str">
        <f t="shared" si="12"/>
        <v>yes</v>
      </c>
      <c r="AG48" s="92">
        <v>171</v>
      </c>
      <c r="AH48" s="90" t="s">
        <v>1181</v>
      </c>
      <c r="AI48" s="90"/>
    </row>
    <row r="49" spans="1:35" ht="15.75">
      <c r="A49" s="10" t="s">
        <v>431</v>
      </c>
      <c r="B49" s="26" t="s">
        <v>643</v>
      </c>
      <c r="C49" s="7">
        <v>0.91304347826086951</v>
      </c>
      <c r="D49" s="7">
        <v>8.6956521739130432E-2</v>
      </c>
      <c r="E49" s="7">
        <v>0</v>
      </c>
      <c r="F49" s="7">
        <v>0</v>
      </c>
      <c r="G49" s="616" t="str">
        <f t="shared" si="13"/>
        <v>Yes</v>
      </c>
      <c r="H49" s="616" t="str">
        <f t="shared" si="14"/>
        <v>Yes</v>
      </c>
      <c r="I49" s="616" t="str">
        <f t="shared" si="15"/>
        <v>Yes</v>
      </c>
      <c r="J49" s="7">
        <v>0.70588235294117652</v>
      </c>
      <c r="K49" s="7">
        <v>0.29411764705882354</v>
      </c>
      <c r="L49" s="7">
        <v>0</v>
      </c>
      <c r="M49" s="7">
        <v>0</v>
      </c>
      <c r="N49" s="848" t="str">
        <f t="shared" si="16"/>
        <v>Yes</v>
      </c>
      <c r="O49" s="848" t="str">
        <f t="shared" si="17"/>
        <v>Yes</v>
      </c>
      <c r="P49" s="848" t="str">
        <f t="shared" si="18"/>
        <v>Yes</v>
      </c>
      <c r="Q49" s="638">
        <v>0.76923076923076927</v>
      </c>
      <c r="R49" s="7">
        <v>0.23076923076923078</v>
      </c>
      <c r="S49" s="7">
        <v>0</v>
      </c>
      <c r="T49" s="7">
        <v>0</v>
      </c>
      <c r="U49" s="7">
        <v>0</v>
      </c>
      <c r="V49" s="7" t="str">
        <f t="shared" si="6"/>
        <v>yes</v>
      </c>
      <c r="W49" s="7" t="str">
        <f t="shared" si="7"/>
        <v>yes</v>
      </c>
      <c r="X49" s="639" t="str">
        <f t="shared" si="8"/>
        <v>yes</v>
      </c>
      <c r="Y49" s="343">
        <v>0.76470588235294112</v>
      </c>
      <c r="Z49" s="343">
        <v>0.23529411764705882</v>
      </c>
      <c r="AA49" s="343">
        <v>0</v>
      </c>
      <c r="AB49" s="343">
        <v>0</v>
      </c>
      <c r="AC49" s="343">
        <v>0</v>
      </c>
      <c r="AD49" s="7" t="str">
        <f t="shared" si="10"/>
        <v>yes</v>
      </c>
      <c r="AE49" s="7" t="str">
        <f t="shared" si="11"/>
        <v>yes</v>
      </c>
      <c r="AF49" s="639" t="str">
        <f t="shared" si="12"/>
        <v>yes</v>
      </c>
      <c r="AG49" s="92">
        <v>171</v>
      </c>
      <c r="AH49" s="90" t="s">
        <v>1179</v>
      </c>
      <c r="AI49" s="90"/>
    </row>
    <row r="50" spans="1:35" ht="15.75">
      <c r="A50" s="10" t="s">
        <v>459</v>
      </c>
      <c r="B50" s="26" t="s">
        <v>800</v>
      </c>
      <c r="C50" s="7">
        <v>0.7</v>
      </c>
      <c r="D50" s="7">
        <v>0.24</v>
      </c>
      <c r="E50" s="7">
        <v>0.02</v>
      </c>
      <c r="F50" s="7">
        <v>0.04</v>
      </c>
      <c r="G50" s="616" t="str">
        <f t="shared" si="13"/>
        <v>Yes</v>
      </c>
      <c r="H50" s="616" t="str">
        <f t="shared" si="14"/>
        <v>Yes</v>
      </c>
      <c r="I50" s="616" t="str">
        <f t="shared" si="15"/>
        <v>No</v>
      </c>
      <c r="J50" s="7">
        <v>0.80851063829787229</v>
      </c>
      <c r="K50" s="7">
        <v>0.14893617021276595</v>
      </c>
      <c r="L50" s="7">
        <v>2.1276595744680851E-2</v>
      </c>
      <c r="M50" s="7">
        <v>2.1276595744680851E-2</v>
      </c>
      <c r="N50" s="848" t="str">
        <f t="shared" si="16"/>
        <v>Yes</v>
      </c>
      <c r="O50" s="848" t="str">
        <f t="shared" si="17"/>
        <v>Yes</v>
      </c>
      <c r="P50" s="848" t="str">
        <f t="shared" si="18"/>
        <v>No</v>
      </c>
      <c r="Q50" s="638">
        <v>0.56521739130434778</v>
      </c>
      <c r="R50" s="7">
        <v>0.36956521739130432</v>
      </c>
      <c r="S50" s="7">
        <v>2.1739130434782608E-2</v>
      </c>
      <c r="T50" s="7">
        <v>4.3478260869565216E-2</v>
      </c>
      <c r="U50" s="7">
        <v>0</v>
      </c>
      <c r="V50" s="7" t="str">
        <f t="shared" si="6"/>
        <v>yes</v>
      </c>
      <c r="W50" s="7" t="str">
        <f t="shared" si="7"/>
        <v>yes</v>
      </c>
      <c r="X50" s="639" t="str">
        <f t="shared" si="8"/>
        <v>no</v>
      </c>
      <c r="Y50" s="343">
        <v>0.81081081081081086</v>
      </c>
      <c r="Z50" s="343">
        <v>0.10810810810810811</v>
      </c>
      <c r="AA50" s="343">
        <v>5.4054054054054057E-2</v>
      </c>
      <c r="AB50" s="343">
        <v>2.7027027027027029E-2</v>
      </c>
      <c r="AC50" s="343">
        <v>0</v>
      </c>
      <c r="AD50" s="7" t="str">
        <f t="shared" si="10"/>
        <v>yes</v>
      </c>
      <c r="AE50" s="7" t="str">
        <f t="shared" si="11"/>
        <v>yes</v>
      </c>
      <c r="AF50" s="639" t="str">
        <f t="shared" si="12"/>
        <v>no</v>
      </c>
      <c r="AG50" s="92">
        <v>171</v>
      </c>
      <c r="AH50" s="90" t="s">
        <v>1179</v>
      </c>
      <c r="AI50" s="90">
        <v>2</v>
      </c>
    </row>
    <row r="51" spans="1:35" ht="15.75">
      <c r="A51" s="10" t="s">
        <v>393</v>
      </c>
      <c r="B51" s="26" t="s">
        <v>620</v>
      </c>
      <c r="C51" s="7">
        <v>1</v>
      </c>
      <c r="D51" s="7">
        <v>0</v>
      </c>
      <c r="E51" s="7">
        <v>0</v>
      </c>
      <c r="F51" s="7">
        <v>0</v>
      </c>
      <c r="G51" s="616" t="str">
        <f t="shared" si="13"/>
        <v>Yes</v>
      </c>
      <c r="H51" s="616" t="str">
        <f t="shared" si="14"/>
        <v>Yes</v>
      </c>
      <c r="I51" s="616" t="str">
        <f t="shared" si="15"/>
        <v>Yes</v>
      </c>
      <c r="J51" s="852">
        <v>1</v>
      </c>
      <c r="K51" s="852">
        <v>0</v>
      </c>
      <c r="L51" s="852">
        <v>0</v>
      </c>
      <c r="M51" s="852">
        <v>0</v>
      </c>
      <c r="N51" s="848" t="str">
        <f t="shared" si="16"/>
        <v>Yes</v>
      </c>
      <c r="O51" s="848" t="str">
        <f t="shared" si="17"/>
        <v>Yes</v>
      </c>
      <c r="P51" s="848" t="str">
        <f t="shared" si="18"/>
        <v>Yes</v>
      </c>
      <c r="Q51" s="638">
        <v>1</v>
      </c>
      <c r="R51" s="7">
        <v>0</v>
      </c>
      <c r="S51" s="7">
        <v>0</v>
      </c>
      <c r="T51" s="7">
        <v>0</v>
      </c>
      <c r="U51" s="7">
        <v>0</v>
      </c>
      <c r="V51" s="7" t="str">
        <f t="shared" si="6"/>
        <v>yes</v>
      </c>
      <c r="W51" s="7" t="str">
        <f t="shared" si="7"/>
        <v>yes</v>
      </c>
      <c r="X51" s="639" t="str">
        <f t="shared" si="8"/>
        <v>yes</v>
      </c>
      <c r="Y51" s="343">
        <v>1</v>
      </c>
      <c r="Z51" s="343">
        <v>0</v>
      </c>
      <c r="AA51" s="343">
        <v>0</v>
      </c>
      <c r="AB51" s="343">
        <v>0</v>
      </c>
      <c r="AC51" s="343">
        <v>0</v>
      </c>
      <c r="AD51" s="7" t="str">
        <f t="shared" si="10"/>
        <v>yes</v>
      </c>
      <c r="AE51" s="7" t="str">
        <f t="shared" si="11"/>
        <v>yes</v>
      </c>
      <c r="AF51" s="639" t="str">
        <f t="shared" si="12"/>
        <v>yes</v>
      </c>
      <c r="AG51" s="94">
        <v>101</v>
      </c>
      <c r="AH51" s="90" t="s">
        <v>1180</v>
      </c>
      <c r="AI51" s="90">
        <v>1</v>
      </c>
    </row>
    <row r="52" spans="1:35" ht="15.75">
      <c r="A52" s="10" t="s">
        <v>342</v>
      </c>
      <c r="B52" s="26" t="s">
        <v>571</v>
      </c>
      <c r="C52" s="7">
        <v>0.7</v>
      </c>
      <c r="D52" s="7">
        <v>0.3</v>
      </c>
      <c r="E52" s="7">
        <v>0</v>
      </c>
      <c r="F52" s="7">
        <v>0</v>
      </c>
      <c r="G52" s="616" t="str">
        <f t="shared" si="13"/>
        <v>Yes</v>
      </c>
      <c r="H52" s="616" t="str">
        <f t="shared" si="14"/>
        <v>Yes</v>
      </c>
      <c r="I52" s="616" t="str">
        <f t="shared" si="15"/>
        <v>Yes</v>
      </c>
      <c r="J52" s="7">
        <v>0.7857142857142857</v>
      </c>
      <c r="K52" s="7">
        <v>0.17857142857142858</v>
      </c>
      <c r="L52" s="7">
        <v>3.5714285714285712E-2</v>
      </c>
      <c r="M52" s="7">
        <v>0</v>
      </c>
      <c r="N52" s="848" t="str">
        <f t="shared" si="16"/>
        <v>Yes</v>
      </c>
      <c r="O52" s="848" t="str">
        <f t="shared" si="17"/>
        <v>Yes</v>
      </c>
      <c r="P52" s="848" t="str">
        <f t="shared" si="18"/>
        <v>Yes</v>
      </c>
      <c r="Q52" s="638">
        <v>0.7142857142857143</v>
      </c>
      <c r="R52" s="7">
        <v>0.2857142857142857</v>
      </c>
      <c r="S52" s="7">
        <v>0</v>
      </c>
      <c r="T52" s="7">
        <v>0</v>
      </c>
      <c r="U52" s="7">
        <v>0</v>
      </c>
      <c r="V52" s="7" t="str">
        <f t="shared" si="6"/>
        <v>yes</v>
      </c>
      <c r="W52" s="7" t="str">
        <f t="shared" si="7"/>
        <v>yes</v>
      </c>
      <c r="X52" s="639" t="str">
        <f t="shared" si="8"/>
        <v>yes</v>
      </c>
      <c r="Y52" s="343">
        <v>0.8571428571428571</v>
      </c>
      <c r="Z52" s="343">
        <v>0.14285714285714285</v>
      </c>
      <c r="AA52" s="343">
        <v>0</v>
      </c>
      <c r="AB52" s="343">
        <v>0</v>
      </c>
      <c r="AC52" s="343">
        <v>0</v>
      </c>
      <c r="AD52" s="7" t="str">
        <f t="shared" si="10"/>
        <v>yes</v>
      </c>
      <c r="AE52" s="7" t="str">
        <f t="shared" si="11"/>
        <v>yes</v>
      </c>
      <c r="AF52" s="639" t="str">
        <f t="shared" si="12"/>
        <v>yes</v>
      </c>
      <c r="AG52" s="92">
        <v>101</v>
      </c>
      <c r="AH52" s="90" t="s">
        <v>1179</v>
      </c>
      <c r="AI52" s="90">
        <v>1</v>
      </c>
    </row>
    <row r="53" spans="1:35" ht="15.75">
      <c r="A53" s="10" t="s">
        <v>104</v>
      </c>
      <c r="B53" s="26" t="s">
        <v>691</v>
      </c>
      <c r="C53" s="7">
        <v>1</v>
      </c>
      <c r="D53" s="7">
        <v>0</v>
      </c>
      <c r="E53" s="7">
        <v>0</v>
      </c>
      <c r="F53" s="7">
        <v>0</v>
      </c>
      <c r="G53" s="616" t="str">
        <f t="shared" si="13"/>
        <v>Yes</v>
      </c>
      <c r="H53" s="616" t="str">
        <f t="shared" si="14"/>
        <v>Yes</v>
      </c>
      <c r="I53" s="616" t="str">
        <f t="shared" si="15"/>
        <v>Yes</v>
      </c>
      <c r="J53" s="852">
        <v>1</v>
      </c>
      <c r="K53" s="852">
        <v>0</v>
      </c>
      <c r="L53" s="852">
        <v>0</v>
      </c>
      <c r="M53" s="852">
        <v>0</v>
      </c>
      <c r="N53" s="848" t="str">
        <f t="shared" si="16"/>
        <v>Yes</v>
      </c>
      <c r="O53" s="848" t="str">
        <f t="shared" si="17"/>
        <v>Yes</v>
      </c>
      <c r="P53" s="848" t="str">
        <f t="shared" si="18"/>
        <v>Yes</v>
      </c>
      <c r="Q53" s="638">
        <v>0.84615384615384615</v>
      </c>
      <c r="R53" s="7">
        <v>0.15384615384615385</v>
      </c>
      <c r="S53" s="7">
        <v>0</v>
      </c>
      <c r="T53" s="7">
        <v>0</v>
      </c>
      <c r="U53" s="7">
        <v>0</v>
      </c>
      <c r="V53" s="7" t="str">
        <f t="shared" si="6"/>
        <v>yes</v>
      </c>
      <c r="W53" s="7" t="str">
        <f t="shared" si="7"/>
        <v>yes</v>
      </c>
      <c r="X53" s="639" t="str">
        <f t="shared" si="8"/>
        <v>yes</v>
      </c>
      <c r="Y53" s="343">
        <v>1</v>
      </c>
      <c r="Z53" s="343">
        <v>0</v>
      </c>
      <c r="AA53" s="343">
        <v>0</v>
      </c>
      <c r="AB53" s="343">
        <v>0</v>
      </c>
      <c r="AC53" s="343">
        <v>0</v>
      </c>
      <c r="AD53" s="7" t="str">
        <f t="shared" si="10"/>
        <v>yes</v>
      </c>
      <c r="AE53" s="7" t="str">
        <f t="shared" si="11"/>
        <v>yes</v>
      </c>
      <c r="AF53" s="639" t="str">
        <f t="shared" si="12"/>
        <v>yes</v>
      </c>
      <c r="AG53" s="92">
        <v>101</v>
      </c>
      <c r="AH53" s="90" t="s">
        <v>1180</v>
      </c>
      <c r="AI53" s="90">
        <v>1</v>
      </c>
    </row>
    <row r="54" spans="1:35" ht="15.75">
      <c r="A54" s="10" t="s">
        <v>292</v>
      </c>
      <c r="B54" s="26" t="s">
        <v>615</v>
      </c>
      <c r="C54" s="7">
        <v>0.78260869565217395</v>
      </c>
      <c r="D54" s="7">
        <v>0.21739130434782608</v>
      </c>
      <c r="E54" s="7">
        <v>0</v>
      </c>
      <c r="F54" s="7">
        <v>0</v>
      </c>
      <c r="G54" s="616" t="str">
        <f t="shared" si="13"/>
        <v>Yes</v>
      </c>
      <c r="H54" s="616" t="str">
        <f t="shared" si="14"/>
        <v>Yes</v>
      </c>
      <c r="I54" s="616" t="str">
        <f t="shared" si="15"/>
        <v>Yes</v>
      </c>
      <c r="J54" s="7">
        <v>0.8</v>
      </c>
      <c r="K54" s="7">
        <v>0.12</v>
      </c>
      <c r="L54" s="7">
        <v>0.08</v>
      </c>
      <c r="M54" s="7">
        <v>0</v>
      </c>
      <c r="N54" s="848" t="str">
        <f t="shared" si="16"/>
        <v>Yes</v>
      </c>
      <c r="O54" s="848" t="str">
        <f t="shared" si="17"/>
        <v>Yes</v>
      </c>
      <c r="P54" s="848" t="str">
        <f t="shared" si="18"/>
        <v>Yes</v>
      </c>
      <c r="Q54" s="638">
        <v>0.63636363636363635</v>
      </c>
      <c r="R54" s="7">
        <v>0.27272727272727271</v>
      </c>
      <c r="S54" s="7">
        <v>9.0909090909090912E-2</v>
      </c>
      <c r="T54" s="7">
        <v>0</v>
      </c>
      <c r="U54" s="7">
        <v>0</v>
      </c>
      <c r="V54" s="7" t="str">
        <f t="shared" si="6"/>
        <v>yes</v>
      </c>
      <c r="W54" s="7" t="str">
        <f t="shared" si="7"/>
        <v>yes</v>
      </c>
      <c r="X54" s="639" t="str">
        <f t="shared" si="8"/>
        <v>yes</v>
      </c>
      <c r="Y54" s="343">
        <v>0.81481481481481477</v>
      </c>
      <c r="Z54" s="343">
        <v>0.18518518518518517</v>
      </c>
      <c r="AA54" s="343">
        <v>0</v>
      </c>
      <c r="AB54" s="343">
        <v>0</v>
      </c>
      <c r="AC54" s="343">
        <v>0</v>
      </c>
      <c r="AD54" s="7" t="str">
        <f t="shared" si="10"/>
        <v>yes</v>
      </c>
      <c r="AE54" s="7" t="str">
        <f t="shared" si="11"/>
        <v>yes</v>
      </c>
      <c r="AF54" s="639" t="str">
        <f t="shared" si="12"/>
        <v>yes</v>
      </c>
      <c r="AG54" s="92">
        <v>101</v>
      </c>
      <c r="AH54" s="90" t="s">
        <v>1179</v>
      </c>
      <c r="AI54" s="90">
        <v>1</v>
      </c>
    </row>
    <row r="55" spans="1:35" ht="15.75">
      <c r="A55" s="10" t="s">
        <v>323</v>
      </c>
      <c r="B55" s="26" t="s">
        <v>738</v>
      </c>
      <c r="C55" s="7">
        <v>0.53333333333333333</v>
      </c>
      <c r="D55" s="7">
        <v>0.33333333333333331</v>
      </c>
      <c r="E55" s="7">
        <v>0.1</v>
      </c>
      <c r="F55" s="7">
        <v>3.3333333333333333E-2</v>
      </c>
      <c r="G55" s="616" t="str">
        <f t="shared" si="13"/>
        <v>Yes</v>
      </c>
      <c r="H55" s="616" t="str">
        <f t="shared" si="14"/>
        <v>Yes</v>
      </c>
      <c r="I55" s="616" t="str">
        <f t="shared" si="15"/>
        <v>No</v>
      </c>
      <c r="J55" s="7">
        <v>0.55882352941176472</v>
      </c>
      <c r="K55" s="7">
        <v>0.41176470588235292</v>
      </c>
      <c r="L55" s="7">
        <v>0</v>
      </c>
      <c r="M55" s="7">
        <v>2.9411764705882353E-2</v>
      </c>
      <c r="N55" s="848" t="str">
        <f t="shared" si="16"/>
        <v>Yes</v>
      </c>
      <c r="O55" s="848" t="str">
        <f t="shared" si="17"/>
        <v>Yes</v>
      </c>
      <c r="P55" s="848" t="str">
        <f t="shared" si="18"/>
        <v>No</v>
      </c>
      <c r="Q55" s="638">
        <v>0.55263157894736847</v>
      </c>
      <c r="R55" s="7">
        <v>0.36842105263157893</v>
      </c>
      <c r="S55" s="7">
        <v>2.6315789473684209E-2</v>
      </c>
      <c r="T55" s="7">
        <v>5.2631578947368418E-2</v>
      </c>
      <c r="U55" s="7">
        <v>0</v>
      </c>
      <c r="V55" s="7" t="str">
        <f t="shared" si="6"/>
        <v>yes</v>
      </c>
      <c r="W55" s="7" t="str">
        <f t="shared" si="7"/>
        <v>yes</v>
      </c>
      <c r="X55" s="639" t="str">
        <f t="shared" si="8"/>
        <v>no</v>
      </c>
      <c r="Y55" s="343">
        <v>0.70967741935483875</v>
      </c>
      <c r="Z55" s="343">
        <v>0.25806451612903225</v>
      </c>
      <c r="AA55" s="343">
        <v>3.2258064516129031E-2</v>
      </c>
      <c r="AB55" s="343">
        <v>0</v>
      </c>
      <c r="AC55" s="343">
        <v>0</v>
      </c>
      <c r="AD55" s="7" t="str">
        <f t="shared" si="10"/>
        <v>yes</v>
      </c>
      <c r="AE55" s="7" t="str">
        <f t="shared" si="11"/>
        <v>yes</v>
      </c>
      <c r="AF55" s="639" t="str">
        <f t="shared" si="12"/>
        <v>yes</v>
      </c>
      <c r="AG55" s="92">
        <v>101</v>
      </c>
      <c r="AH55" s="90" t="s">
        <v>1179</v>
      </c>
      <c r="AI55" s="90">
        <v>1</v>
      </c>
    </row>
    <row r="56" spans="1:35" ht="15.75">
      <c r="A56" s="10" t="s">
        <v>1131</v>
      </c>
      <c r="B56" s="26" t="s">
        <v>698</v>
      </c>
      <c r="C56" s="7">
        <v>0.49859786876051598</v>
      </c>
      <c r="D56" s="7">
        <v>0.31575995513180033</v>
      </c>
      <c r="E56" s="7">
        <v>0.18115535614133482</v>
      </c>
      <c r="F56" s="7">
        <v>3.9259674705552439E-3</v>
      </c>
      <c r="G56" s="616" t="str">
        <f t="shared" si="13"/>
        <v>No</v>
      </c>
      <c r="H56" s="616" t="str">
        <f t="shared" si="14"/>
        <v>No</v>
      </c>
      <c r="I56" s="616" t="str">
        <f t="shared" si="15"/>
        <v>Yes</v>
      </c>
      <c r="J56" s="7">
        <v>0.50265111346765645</v>
      </c>
      <c r="K56" s="7">
        <v>0.31654294803817601</v>
      </c>
      <c r="L56" s="7">
        <v>0.17762460233297986</v>
      </c>
      <c r="M56" s="7">
        <v>3.1813361611876989E-3</v>
      </c>
      <c r="N56" s="848" t="str">
        <f t="shared" si="16"/>
        <v>No</v>
      </c>
      <c r="O56" s="848" t="str">
        <f t="shared" si="17"/>
        <v>No</v>
      </c>
      <c r="P56" s="848" t="str">
        <f t="shared" si="18"/>
        <v>Yes</v>
      </c>
      <c r="Q56" s="638">
        <v>0.47959183673469385</v>
      </c>
      <c r="R56" s="7">
        <v>0.33843537414965985</v>
      </c>
      <c r="S56" s="7">
        <v>0.17517006802721088</v>
      </c>
      <c r="T56" s="7">
        <v>6.8027210884353739E-3</v>
      </c>
      <c r="U56" s="7">
        <v>0</v>
      </c>
      <c r="V56" s="7" t="str">
        <f t="shared" si="6"/>
        <v>no</v>
      </c>
      <c r="W56" s="7" t="str">
        <f t="shared" si="7"/>
        <v>no</v>
      </c>
      <c r="X56" s="639" t="str">
        <f t="shared" si="8"/>
        <v>yes</v>
      </c>
      <c r="Y56" s="343">
        <v>0.50564102564102564</v>
      </c>
      <c r="Z56" s="343">
        <v>0.31435897435897436</v>
      </c>
      <c r="AA56" s="343">
        <v>0.17897435897435898</v>
      </c>
      <c r="AB56" s="343">
        <v>1.0256410256410256E-3</v>
      </c>
      <c r="AC56" s="343">
        <v>0</v>
      </c>
      <c r="AD56" s="7" t="str">
        <f t="shared" si="10"/>
        <v>no</v>
      </c>
      <c r="AE56" s="7" t="str">
        <f t="shared" si="11"/>
        <v>no</v>
      </c>
      <c r="AF56" s="639" t="str">
        <f t="shared" si="12"/>
        <v>yes</v>
      </c>
      <c r="AG56" s="92">
        <v>123</v>
      </c>
      <c r="AH56" s="90" t="s">
        <v>1182</v>
      </c>
      <c r="AI56" s="90"/>
    </row>
    <row r="57" spans="1:35" ht="15.75">
      <c r="A57" s="10" t="s">
        <v>161</v>
      </c>
      <c r="B57" s="26" t="s">
        <v>673</v>
      </c>
      <c r="C57" s="7">
        <v>0.45200000000000001</v>
      </c>
      <c r="D57" s="7">
        <v>0.46800000000000003</v>
      </c>
      <c r="E57" s="7">
        <v>7.1999999999999995E-2</v>
      </c>
      <c r="F57" s="7">
        <v>8.0000000000000002E-3</v>
      </c>
      <c r="G57" s="1052" t="str">
        <f t="shared" si="13"/>
        <v>No</v>
      </c>
      <c r="H57" s="1052" t="str">
        <f t="shared" si="14"/>
        <v>Yes</v>
      </c>
      <c r="I57" s="1052" t="str">
        <f t="shared" si="15"/>
        <v>Yes</v>
      </c>
      <c r="J57" s="7">
        <v>0.46443514644351463</v>
      </c>
      <c r="K57" s="7">
        <v>0.45188284518828453</v>
      </c>
      <c r="L57" s="7">
        <v>8.3682008368200833E-2</v>
      </c>
      <c r="M57" s="7">
        <v>0</v>
      </c>
      <c r="N57" s="1052" t="str">
        <f t="shared" si="16"/>
        <v>No</v>
      </c>
      <c r="O57" s="1052" t="str">
        <f t="shared" si="17"/>
        <v>Yes</v>
      </c>
      <c r="P57" s="1052" t="str">
        <f t="shared" si="18"/>
        <v>Yes</v>
      </c>
      <c r="Q57" s="638">
        <v>0.50980392156862742</v>
      </c>
      <c r="R57" s="7">
        <v>0.41568627450980394</v>
      </c>
      <c r="S57" s="7">
        <v>7.4509803921568626E-2</v>
      </c>
      <c r="T57" s="7">
        <v>0</v>
      </c>
      <c r="U57" s="7">
        <v>0</v>
      </c>
      <c r="V57" s="7" t="str">
        <f t="shared" si="6"/>
        <v>no</v>
      </c>
      <c r="W57" s="7" t="str">
        <f t="shared" si="7"/>
        <v>yes</v>
      </c>
      <c r="X57" s="639" t="str">
        <f t="shared" si="8"/>
        <v>yes</v>
      </c>
      <c r="Y57" s="343">
        <v>0.51239669421487599</v>
      </c>
      <c r="Z57" s="343">
        <v>0.42148760330578511</v>
      </c>
      <c r="AA57" s="343">
        <v>6.6115702479338845E-2</v>
      </c>
      <c r="AB57" s="343">
        <v>0</v>
      </c>
      <c r="AC57" s="343">
        <v>0</v>
      </c>
      <c r="AD57" s="7" t="str">
        <f t="shared" si="10"/>
        <v>no</v>
      </c>
      <c r="AE57" s="7" t="str">
        <f t="shared" si="11"/>
        <v>yes</v>
      </c>
      <c r="AF57" s="639" t="str">
        <f t="shared" si="12"/>
        <v>yes</v>
      </c>
      <c r="AG57" s="92">
        <v>123</v>
      </c>
      <c r="AH57" s="90" t="s">
        <v>882</v>
      </c>
      <c r="AI57" s="90"/>
    </row>
    <row r="58" spans="1:35" ht="15.75">
      <c r="A58" s="23" t="s">
        <v>14</v>
      </c>
      <c r="B58" s="26" t="s">
        <v>766</v>
      </c>
      <c r="C58" s="213" t="s">
        <v>1189</v>
      </c>
      <c r="D58" s="213" t="s">
        <v>1189</v>
      </c>
      <c r="E58" s="213" t="s">
        <v>1189</v>
      </c>
      <c r="F58" s="213" t="s">
        <v>1189</v>
      </c>
      <c r="G58" s="213" t="s">
        <v>1189</v>
      </c>
      <c r="H58" s="231" t="s">
        <v>1189</v>
      </c>
      <c r="I58" s="231" t="s">
        <v>1189</v>
      </c>
      <c r="J58" s="212" t="s">
        <v>1190</v>
      </c>
      <c r="K58" s="231" t="s">
        <v>1190</v>
      </c>
      <c r="L58" s="212" t="s">
        <v>1190</v>
      </c>
      <c r="M58" s="212" t="s">
        <v>1190</v>
      </c>
      <c r="N58" s="212" t="s">
        <v>1190</v>
      </c>
      <c r="O58" s="212" t="s">
        <v>1190</v>
      </c>
      <c r="P58" s="212" t="s">
        <v>1190</v>
      </c>
      <c r="Q58" s="638">
        <v>0</v>
      </c>
      <c r="R58" s="7">
        <v>0</v>
      </c>
      <c r="S58" s="7">
        <v>0</v>
      </c>
      <c r="T58" s="7">
        <v>0</v>
      </c>
      <c r="U58" s="7">
        <v>0</v>
      </c>
      <c r="V58" s="7" t="str">
        <f t="shared" si="6"/>
        <v>no</v>
      </c>
      <c r="W58" s="7" t="str">
        <f t="shared" si="7"/>
        <v>yes</v>
      </c>
      <c r="X58" s="639" t="str">
        <f t="shared" si="8"/>
        <v>yes</v>
      </c>
      <c r="Y58" s="343" t="e">
        <v>#DIV/0!</v>
      </c>
      <c r="Z58" s="343" t="e">
        <v>#DIV/0!</v>
      </c>
      <c r="AA58" s="343" t="e">
        <v>#DIV/0!</v>
      </c>
      <c r="AB58" s="343" t="e">
        <v>#DIV/0!</v>
      </c>
      <c r="AC58" s="343" t="e">
        <v>#DIV/0!</v>
      </c>
      <c r="AD58" s="7" t="e">
        <f t="shared" si="10"/>
        <v>#DIV/0!</v>
      </c>
      <c r="AE58" s="7" t="e">
        <f t="shared" si="11"/>
        <v>#DIV/0!</v>
      </c>
      <c r="AF58" s="639" t="e">
        <f t="shared" si="12"/>
        <v>#DIV/0!</v>
      </c>
      <c r="AG58" s="92">
        <v>123</v>
      </c>
      <c r="AH58" s="90" t="s">
        <v>1180</v>
      </c>
      <c r="AI58" s="90"/>
    </row>
    <row r="59" spans="1:35" ht="15.75">
      <c r="A59" s="10" t="s">
        <v>298</v>
      </c>
      <c r="B59" s="26" t="s">
        <v>618</v>
      </c>
      <c r="C59" s="7">
        <v>0.8571428571428571</v>
      </c>
      <c r="D59" s="7">
        <v>0.14285714285714285</v>
      </c>
      <c r="E59" s="7">
        <v>0</v>
      </c>
      <c r="F59" s="7">
        <v>0</v>
      </c>
      <c r="G59" s="616" t="str">
        <f t="shared" ref="G59:G90" si="19">IF(C59&gt;=0.5155, "Yes", "No")</f>
        <v>Yes</v>
      </c>
      <c r="H59" s="616" t="str">
        <f t="shared" ref="H59:H90" si="20">IF(E59&lt;=0.1356, "Yes", "No")</f>
        <v>Yes</v>
      </c>
      <c r="I59" s="616" t="str">
        <f t="shared" ref="I59:I90" si="21">IF(F59&lt;=0.01, "Yes", "No")</f>
        <v>Yes</v>
      </c>
      <c r="J59" s="852">
        <v>1</v>
      </c>
      <c r="K59" s="852">
        <v>0</v>
      </c>
      <c r="L59" s="852">
        <v>0</v>
      </c>
      <c r="M59" s="852">
        <v>0</v>
      </c>
      <c r="N59" s="848" t="str">
        <f t="shared" ref="N59:N90" si="22">IF(J59&gt;=0.5155, "Yes", "No")</f>
        <v>Yes</v>
      </c>
      <c r="O59" s="848" t="str">
        <f t="shared" ref="O59:O90" si="23">IF(L59&lt;=0.1356, "Yes", "No")</f>
        <v>Yes</v>
      </c>
      <c r="P59" s="848" t="str">
        <f t="shared" ref="P59:P90" si="24">IF(M59&lt;=0.01, "Yes", "No")</f>
        <v>Yes</v>
      </c>
      <c r="Q59" s="638">
        <v>0.83333333333333337</v>
      </c>
      <c r="R59" s="7">
        <v>0.16666666666666666</v>
      </c>
      <c r="S59" s="7">
        <v>0</v>
      </c>
      <c r="T59" s="7">
        <v>0</v>
      </c>
      <c r="U59" s="7">
        <v>0</v>
      </c>
      <c r="V59" s="7" t="str">
        <f t="shared" si="6"/>
        <v>yes</v>
      </c>
      <c r="W59" s="7" t="str">
        <f t="shared" si="7"/>
        <v>yes</v>
      </c>
      <c r="X59" s="639" t="str">
        <f t="shared" si="8"/>
        <v>yes</v>
      </c>
      <c r="Y59" s="343">
        <v>1</v>
      </c>
      <c r="Z59" s="343">
        <v>0</v>
      </c>
      <c r="AA59" s="343">
        <v>0</v>
      </c>
      <c r="AB59" s="343">
        <v>0</v>
      </c>
      <c r="AC59" s="343">
        <v>0</v>
      </c>
      <c r="AD59" s="7" t="str">
        <f t="shared" si="10"/>
        <v>yes</v>
      </c>
      <c r="AE59" s="7" t="str">
        <f t="shared" si="11"/>
        <v>yes</v>
      </c>
      <c r="AF59" s="639" t="str">
        <f t="shared" si="12"/>
        <v>yes</v>
      </c>
      <c r="AG59" s="92">
        <v>123</v>
      </c>
      <c r="AH59" s="90" t="s">
        <v>1179</v>
      </c>
      <c r="AI59" s="90">
        <v>1</v>
      </c>
    </row>
    <row r="60" spans="1:35" ht="15.75">
      <c r="A60" s="10" t="s">
        <v>339</v>
      </c>
      <c r="B60" s="26" t="s">
        <v>704</v>
      </c>
      <c r="C60" s="7">
        <v>0.875</v>
      </c>
      <c r="D60" s="7">
        <v>0.125</v>
      </c>
      <c r="E60" s="7">
        <v>0</v>
      </c>
      <c r="F60" s="7">
        <v>0</v>
      </c>
      <c r="G60" s="616" t="str">
        <f t="shared" si="19"/>
        <v>Yes</v>
      </c>
      <c r="H60" s="616" t="str">
        <f t="shared" si="20"/>
        <v>Yes</v>
      </c>
      <c r="I60" s="616" t="str">
        <f t="shared" si="21"/>
        <v>Yes</v>
      </c>
      <c r="J60" s="7">
        <v>0.92156862745098034</v>
      </c>
      <c r="K60" s="7">
        <v>7.8431372549019607E-2</v>
      </c>
      <c r="L60" s="7">
        <v>0</v>
      </c>
      <c r="M60" s="7">
        <v>0</v>
      </c>
      <c r="N60" s="848" t="str">
        <f t="shared" si="22"/>
        <v>Yes</v>
      </c>
      <c r="O60" s="848" t="str">
        <f t="shared" si="23"/>
        <v>Yes</v>
      </c>
      <c r="P60" s="848" t="str">
        <f t="shared" si="24"/>
        <v>Yes</v>
      </c>
      <c r="Q60" s="638">
        <v>0.84615384615384615</v>
      </c>
      <c r="R60" s="7">
        <v>0.15384615384615385</v>
      </c>
      <c r="S60" s="7">
        <v>0</v>
      </c>
      <c r="T60" s="7">
        <v>0</v>
      </c>
      <c r="U60" s="7">
        <v>0</v>
      </c>
      <c r="V60" s="7" t="str">
        <f t="shared" si="6"/>
        <v>yes</v>
      </c>
      <c r="W60" s="7" t="str">
        <f t="shared" si="7"/>
        <v>yes</v>
      </c>
      <c r="X60" s="639" t="str">
        <f t="shared" si="8"/>
        <v>yes</v>
      </c>
      <c r="Y60" s="343">
        <v>0.96153846153846156</v>
      </c>
      <c r="Z60" s="343">
        <v>3.8461538461538464E-2</v>
      </c>
      <c r="AA60" s="343">
        <v>0</v>
      </c>
      <c r="AB60" s="343">
        <v>0</v>
      </c>
      <c r="AC60" s="343">
        <v>0</v>
      </c>
      <c r="AD60" s="7" t="str">
        <f t="shared" si="10"/>
        <v>yes</v>
      </c>
      <c r="AE60" s="7" t="str">
        <f t="shared" si="11"/>
        <v>yes</v>
      </c>
      <c r="AF60" s="639" t="str">
        <f t="shared" si="12"/>
        <v>yes</v>
      </c>
      <c r="AG60" s="92">
        <v>123</v>
      </c>
      <c r="AH60" s="90" t="s">
        <v>1179</v>
      </c>
      <c r="AI60" s="90"/>
    </row>
    <row r="61" spans="1:35" ht="15.75">
      <c r="A61" s="10" t="s">
        <v>444</v>
      </c>
      <c r="B61" s="26" t="s">
        <v>793</v>
      </c>
      <c r="C61" s="7">
        <v>0.52682926829268295</v>
      </c>
      <c r="D61" s="7">
        <v>0.37073170731707317</v>
      </c>
      <c r="E61" s="7">
        <v>0.1024390243902439</v>
      </c>
      <c r="F61" s="7">
        <v>0</v>
      </c>
      <c r="G61" s="616" t="str">
        <f t="shared" si="19"/>
        <v>Yes</v>
      </c>
      <c r="H61" s="616" t="str">
        <f t="shared" si="20"/>
        <v>Yes</v>
      </c>
      <c r="I61" s="616" t="str">
        <f t="shared" si="21"/>
        <v>Yes</v>
      </c>
      <c r="J61" s="7">
        <v>0.52966101694915257</v>
      </c>
      <c r="K61" s="7">
        <v>0.3728813559322034</v>
      </c>
      <c r="L61" s="7">
        <v>9.7457627118644072E-2</v>
      </c>
      <c r="M61" s="7">
        <v>0</v>
      </c>
      <c r="N61" s="848" t="str">
        <f t="shared" si="22"/>
        <v>Yes</v>
      </c>
      <c r="O61" s="848" t="str">
        <f t="shared" si="23"/>
        <v>Yes</v>
      </c>
      <c r="P61" s="848" t="str">
        <f t="shared" si="24"/>
        <v>Yes</v>
      </c>
      <c r="Q61" s="638">
        <v>0.50990099009900991</v>
      </c>
      <c r="R61" s="7">
        <v>0.37623762376237624</v>
      </c>
      <c r="S61" s="7">
        <v>0.11386138613861387</v>
      </c>
      <c r="T61" s="7">
        <v>0</v>
      </c>
      <c r="U61" s="7">
        <v>0</v>
      </c>
      <c r="V61" s="7" t="str">
        <f t="shared" si="6"/>
        <v>no</v>
      </c>
      <c r="W61" s="7" t="str">
        <f t="shared" si="7"/>
        <v>yes</v>
      </c>
      <c r="X61" s="639" t="str">
        <f t="shared" si="8"/>
        <v>yes</v>
      </c>
      <c r="Y61" s="343">
        <v>0.46666666666666667</v>
      </c>
      <c r="Z61" s="343">
        <v>0.46296296296296297</v>
      </c>
      <c r="AA61" s="343">
        <v>7.0370370370370375E-2</v>
      </c>
      <c r="AB61" s="343">
        <v>0</v>
      </c>
      <c r="AC61" s="343">
        <v>0</v>
      </c>
      <c r="AD61" s="7" t="str">
        <f t="shared" si="10"/>
        <v>no</v>
      </c>
      <c r="AE61" s="7" t="str">
        <f t="shared" si="11"/>
        <v>yes</v>
      </c>
      <c r="AF61" s="639" t="str">
        <f t="shared" si="12"/>
        <v>yes</v>
      </c>
      <c r="AG61" s="92">
        <v>105</v>
      </c>
      <c r="AH61" s="90" t="s">
        <v>882</v>
      </c>
      <c r="AI61" s="90"/>
    </row>
    <row r="62" spans="1:35" ht="15.75">
      <c r="A62" s="10" t="s">
        <v>313</v>
      </c>
      <c r="B62" s="26" t="s">
        <v>733</v>
      </c>
      <c r="C62" s="7">
        <v>0.47982062780269058</v>
      </c>
      <c r="D62" s="7">
        <v>0.41255605381165922</v>
      </c>
      <c r="E62" s="7">
        <v>9.417040358744394E-2</v>
      </c>
      <c r="F62" s="7">
        <v>0</v>
      </c>
      <c r="G62" s="616" t="str">
        <f t="shared" si="19"/>
        <v>No</v>
      </c>
      <c r="H62" s="616" t="str">
        <f t="shared" si="20"/>
        <v>Yes</v>
      </c>
      <c r="I62" s="616" t="str">
        <f t="shared" si="21"/>
        <v>Yes</v>
      </c>
      <c r="J62" s="7">
        <v>0.55319148936170215</v>
      </c>
      <c r="K62" s="7">
        <v>0.34468085106382979</v>
      </c>
      <c r="L62" s="7">
        <v>8.9361702127659579E-2</v>
      </c>
      <c r="M62" s="7">
        <v>0</v>
      </c>
      <c r="N62" s="848" t="str">
        <f t="shared" si="22"/>
        <v>Yes</v>
      </c>
      <c r="O62" s="848" t="str">
        <f t="shared" si="23"/>
        <v>Yes</v>
      </c>
      <c r="P62" s="848" t="str">
        <f t="shared" si="24"/>
        <v>Yes</v>
      </c>
      <c r="Q62" s="638">
        <v>0.51219512195121952</v>
      </c>
      <c r="R62" s="7">
        <v>0.40487804878048783</v>
      </c>
      <c r="S62" s="7">
        <v>6.8292682926829273E-2</v>
      </c>
      <c r="T62" s="7">
        <v>0</v>
      </c>
      <c r="U62" s="7">
        <v>1.4634146341463415E-2</v>
      </c>
      <c r="V62" s="7" t="str">
        <f t="shared" si="6"/>
        <v>no</v>
      </c>
      <c r="W62" s="7" t="str">
        <f t="shared" si="7"/>
        <v>yes</v>
      </c>
      <c r="X62" s="639" t="str">
        <f t="shared" si="8"/>
        <v>yes</v>
      </c>
      <c r="Y62" s="343">
        <v>0.48837209302325579</v>
      </c>
      <c r="Z62" s="343">
        <v>0.43023255813953487</v>
      </c>
      <c r="AA62" s="343">
        <v>8.1395348837209308E-2</v>
      </c>
      <c r="AB62" s="343">
        <v>0</v>
      </c>
      <c r="AC62" s="343">
        <v>0</v>
      </c>
      <c r="AD62" s="7" t="str">
        <f t="shared" si="10"/>
        <v>no</v>
      </c>
      <c r="AE62" s="7" t="str">
        <f t="shared" si="11"/>
        <v>yes</v>
      </c>
      <c r="AF62" s="639" t="str">
        <f t="shared" si="12"/>
        <v>yes</v>
      </c>
      <c r="AG62" s="92">
        <v>171</v>
      </c>
      <c r="AH62" s="90" t="s">
        <v>1181</v>
      </c>
      <c r="AI62" s="90"/>
    </row>
    <row r="63" spans="1:35" ht="15.75">
      <c r="A63" s="10" t="s">
        <v>1161</v>
      </c>
      <c r="B63" s="26" t="s">
        <v>797</v>
      </c>
      <c r="C63" s="7">
        <v>0.4</v>
      </c>
      <c r="D63" s="7">
        <v>0.5130434782608696</v>
      </c>
      <c r="E63" s="7">
        <v>8.6956521739130432E-2</v>
      </c>
      <c r="F63" s="7">
        <v>0</v>
      </c>
      <c r="G63" s="616" t="str">
        <f t="shared" si="19"/>
        <v>No</v>
      </c>
      <c r="H63" s="616" t="str">
        <f t="shared" si="20"/>
        <v>Yes</v>
      </c>
      <c r="I63" s="616" t="str">
        <f t="shared" si="21"/>
        <v>Yes</v>
      </c>
      <c r="J63" s="7">
        <v>0.34545454545454546</v>
      </c>
      <c r="K63" s="7">
        <v>0.59090909090909094</v>
      </c>
      <c r="L63" s="7">
        <v>6.363636363636363E-2</v>
      </c>
      <c r="M63" s="7">
        <v>0</v>
      </c>
      <c r="N63" s="848" t="str">
        <f t="shared" si="22"/>
        <v>No</v>
      </c>
      <c r="O63" s="848" t="str">
        <f t="shared" si="23"/>
        <v>Yes</v>
      </c>
      <c r="P63" s="848" t="str">
        <f t="shared" si="24"/>
        <v>Yes</v>
      </c>
      <c r="Q63" s="638">
        <v>0.35135135135135137</v>
      </c>
      <c r="R63" s="7">
        <v>0.59459459459459463</v>
      </c>
      <c r="S63" s="7">
        <v>5.4054054054054057E-2</v>
      </c>
      <c r="T63" s="7">
        <v>0</v>
      </c>
      <c r="U63" s="7">
        <v>0</v>
      </c>
      <c r="V63" s="7" t="str">
        <f t="shared" si="6"/>
        <v>no</v>
      </c>
      <c r="W63" s="7" t="str">
        <f t="shared" si="7"/>
        <v>yes</v>
      </c>
      <c r="X63" s="639" t="str">
        <f t="shared" si="8"/>
        <v>yes</v>
      </c>
      <c r="Y63" s="343">
        <v>0.41322314049586778</v>
      </c>
      <c r="Z63" s="343">
        <v>0.50413223140495866</v>
      </c>
      <c r="AA63" s="343">
        <v>8.2644628099173556E-2</v>
      </c>
      <c r="AB63" s="343">
        <v>0</v>
      </c>
      <c r="AC63" s="343">
        <v>0</v>
      </c>
      <c r="AD63" s="7" t="str">
        <f t="shared" si="10"/>
        <v>no</v>
      </c>
      <c r="AE63" s="7" t="str">
        <f t="shared" si="11"/>
        <v>yes</v>
      </c>
      <c r="AF63" s="639" t="str">
        <f t="shared" si="12"/>
        <v>yes</v>
      </c>
      <c r="AG63" s="92">
        <v>171</v>
      </c>
      <c r="AH63" s="90" t="s">
        <v>882</v>
      </c>
      <c r="AI63" s="90"/>
    </row>
    <row r="64" spans="1:35" ht="15.75">
      <c r="A64" s="10" t="s">
        <v>87</v>
      </c>
      <c r="B64" s="26" t="s">
        <v>567</v>
      </c>
      <c r="C64" s="7">
        <v>0.375</v>
      </c>
      <c r="D64" s="7">
        <v>0.625</v>
      </c>
      <c r="E64" s="7">
        <v>0</v>
      </c>
      <c r="F64" s="7">
        <v>0</v>
      </c>
      <c r="G64" s="616" t="str">
        <f t="shared" si="19"/>
        <v>No</v>
      </c>
      <c r="H64" s="616" t="str">
        <f t="shared" si="20"/>
        <v>Yes</v>
      </c>
      <c r="I64" s="616" t="str">
        <f t="shared" si="21"/>
        <v>Yes</v>
      </c>
      <c r="J64" s="7">
        <v>0.55000000000000004</v>
      </c>
      <c r="K64" s="7">
        <v>0.4</v>
      </c>
      <c r="L64" s="7">
        <v>0.05</v>
      </c>
      <c r="M64" s="7">
        <v>0</v>
      </c>
      <c r="N64" s="848" t="str">
        <f t="shared" si="22"/>
        <v>Yes</v>
      </c>
      <c r="O64" s="848" t="str">
        <f t="shared" si="23"/>
        <v>Yes</v>
      </c>
      <c r="P64" s="848" t="str">
        <f t="shared" si="24"/>
        <v>Yes</v>
      </c>
      <c r="Q64" s="638">
        <v>0.54166666666666663</v>
      </c>
      <c r="R64" s="7">
        <v>0.45833333333333331</v>
      </c>
      <c r="S64" s="7">
        <v>0</v>
      </c>
      <c r="T64" s="7">
        <v>0</v>
      </c>
      <c r="U64" s="7">
        <v>0</v>
      </c>
      <c r="V64" s="7" t="str">
        <f t="shared" si="6"/>
        <v>yes</v>
      </c>
      <c r="W64" s="7" t="str">
        <f t="shared" si="7"/>
        <v>yes</v>
      </c>
      <c r="X64" s="639" t="str">
        <f t="shared" si="8"/>
        <v>yes</v>
      </c>
      <c r="Y64" s="343">
        <v>0.4375</v>
      </c>
      <c r="Z64" s="343">
        <v>0.5625</v>
      </c>
      <c r="AA64" s="343">
        <v>0</v>
      </c>
      <c r="AB64" s="343">
        <v>0</v>
      </c>
      <c r="AC64" s="343">
        <v>0</v>
      </c>
      <c r="AD64" s="7" t="str">
        <f t="shared" si="10"/>
        <v>no</v>
      </c>
      <c r="AE64" s="7" t="str">
        <f t="shared" si="11"/>
        <v>yes</v>
      </c>
      <c r="AF64" s="639" t="str">
        <f t="shared" si="12"/>
        <v>yes</v>
      </c>
      <c r="AG64" s="94">
        <v>171</v>
      </c>
      <c r="AH64" s="90" t="s">
        <v>1179</v>
      </c>
      <c r="AI64" s="90"/>
    </row>
    <row r="65" spans="1:35" ht="15.75">
      <c r="A65" s="10" t="s">
        <v>1052</v>
      </c>
      <c r="B65" s="26" t="s">
        <v>685</v>
      </c>
      <c r="C65" s="7">
        <v>0.66666666666666663</v>
      </c>
      <c r="D65" s="7">
        <v>0.31578947368421051</v>
      </c>
      <c r="E65" s="7">
        <v>1.7543859649122806E-2</v>
      </c>
      <c r="F65" s="7">
        <v>0</v>
      </c>
      <c r="G65" s="616" t="str">
        <f t="shared" si="19"/>
        <v>Yes</v>
      </c>
      <c r="H65" s="616" t="str">
        <f t="shared" si="20"/>
        <v>Yes</v>
      </c>
      <c r="I65" s="616" t="str">
        <f t="shared" si="21"/>
        <v>Yes</v>
      </c>
      <c r="J65" s="7">
        <v>0.51923076923076927</v>
      </c>
      <c r="K65" s="7">
        <v>0.42307692307692307</v>
      </c>
      <c r="L65" s="7">
        <v>5.7692307692307696E-2</v>
      </c>
      <c r="M65" s="7">
        <v>0</v>
      </c>
      <c r="N65" s="848" t="str">
        <f t="shared" si="22"/>
        <v>Yes</v>
      </c>
      <c r="O65" s="848" t="str">
        <f t="shared" si="23"/>
        <v>Yes</v>
      </c>
      <c r="P65" s="848" t="str">
        <f t="shared" si="24"/>
        <v>Yes</v>
      </c>
      <c r="Q65" s="638">
        <v>0.74509803921568629</v>
      </c>
      <c r="R65" s="7">
        <v>0.21568627450980393</v>
      </c>
      <c r="S65" s="7">
        <v>3.9215686274509803E-2</v>
      </c>
      <c r="T65" s="7">
        <v>0</v>
      </c>
      <c r="U65" s="7">
        <v>0</v>
      </c>
      <c r="V65" s="7" t="str">
        <f t="shared" si="6"/>
        <v>yes</v>
      </c>
      <c r="W65" s="7" t="str">
        <f t="shared" si="7"/>
        <v>yes</v>
      </c>
      <c r="X65" s="639" t="str">
        <f t="shared" si="8"/>
        <v>yes</v>
      </c>
      <c r="Y65" s="343">
        <v>0.6</v>
      </c>
      <c r="Z65" s="343">
        <v>0.33333333333333331</v>
      </c>
      <c r="AA65" s="343">
        <v>6.6666666666666666E-2</v>
      </c>
      <c r="AB65" s="343">
        <v>0</v>
      </c>
      <c r="AC65" s="343">
        <v>0</v>
      </c>
      <c r="AD65" s="7" t="str">
        <f t="shared" si="10"/>
        <v>yes</v>
      </c>
      <c r="AE65" s="7" t="str">
        <f t="shared" si="11"/>
        <v>yes</v>
      </c>
      <c r="AF65" s="639" t="str">
        <f t="shared" si="12"/>
        <v>yes</v>
      </c>
      <c r="AG65" s="92">
        <v>171</v>
      </c>
      <c r="AH65" s="90" t="s">
        <v>1179</v>
      </c>
      <c r="AI65" s="90"/>
    </row>
    <row r="66" spans="1:35" ht="15.75">
      <c r="A66" s="10" t="s">
        <v>220</v>
      </c>
      <c r="B66" s="26" t="s">
        <v>747</v>
      </c>
      <c r="C66" s="7">
        <v>0.47328244274809161</v>
      </c>
      <c r="D66" s="7">
        <v>0.44274809160305345</v>
      </c>
      <c r="E66" s="7">
        <v>8.3969465648854963E-2</v>
      </c>
      <c r="F66" s="7">
        <v>0</v>
      </c>
      <c r="G66" s="616" t="str">
        <f t="shared" si="19"/>
        <v>No</v>
      </c>
      <c r="H66" s="616" t="str">
        <f t="shared" si="20"/>
        <v>Yes</v>
      </c>
      <c r="I66" s="616" t="str">
        <f t="shared" si="21"/>
        <v>Yes</v>
      </c>
      <c r="J66" s="7">
        <v>0.48484848484848486</v>
      </c>
      <c r="K66" s="7">
        <v>0.43939393939393939</v>
      </c>
      <c r="L66" s="7">
        <v>7.575757575757576E-2</v>
      </c>
      <c r="M66" s="7">
        <v>0</v>
      </c>
      <c r="N66" s="848" t="str">
        <f t="shared" si="22"/>
        <v>No</v>
      </c>
      <c r="O66" s="848" t="str">
        <f t="shared" si="23"/>
        <v>Yes</v>
      </c>
      <c r="P66" s="848" t="str">
        <f t="shared" si="24"/>
        <v>Yes</v>
      </c>
      <c r="Q66" s="638">
        <v>0.43478260869565216</v>
      </c>
      <c r="R66" s="7">
        <v>0.43478260869565216</v>
      </c>
      <c r="S66" s="7">
        <v>0.13043478260869565</v>
      </c>
      <c r="T66" s="7">
        <v>0</v>
      </c>
      <c r="U66" s="7">
        <v>0</v>
      </c>
      <c r="V66" s="7" t="str">
        <f t="shared" ref="V66:V130" si="25">IF(Q66&gt;=0.5155, "yes", "no")</f>
        <v>no</v>
      </c>
      <c r="W66" s="7" t="str">
        <f t="shared" ref="W66:W130" si="26">IF(S66&lt;=0.1356, "yes", "no")</f>
        <v>yes</v>
      </c>
      <c r="X66" s="639" t="str">
        <f t="shared" ref="X66:X130" si="27">IF(T66&lt;=0.01, "yes", "no")</f>
        <v>yes</v>
      </c>
      <c r="Y66" s="343">
        <v>0.48091603053435117</v>
      </c>
      <c r="Z66" s="343">
        <v>0.44274809160305345</v>
      </c>
      <c r="AA66" s="343">
        <v>7.6335877862595422E-2</v>
      </c>
      <c r="AB66" s="343">
        <v>0</v>
      </c>
      <c r="AC66" s="343">
        <v>0</v>
      </c>
      <c r="AD66" s="7" t="str">
        <f t="shared" si="10"/>
        <v>no</v>
      </c>
      <c r="AE66" s="7" t="str">
        <f t="shared" si="11"/>
        <v>yes</v>
      </c>
      <c r="AF66" s="639" t="str">
        <f t="shared" si="12"/>
        <v>yes</v>
      </c>
      <c r="AG66" s="92">
        <v>105</v>
      </c>
      <c r="AH66" s="90" t="s">
        <v>882</v>
      </c>
      <c r="AI66" s="90"/>
    </row>
    <row r="67" spans="1:35" ht="15.75">
      <c r="A67" s="10" t="s">
        <v>150</v>
      </c>
      <c r="B67" s="26" t="s">
        <v>658</v>
      </c>
      <c r="C67" s="7">
        <v>0.47509113001215064</v>
      </c>
      <c r="D67" s="7">
        <v>0.43013365735115433</v>
      </c>
      <c r="E67" s="7">
        <v>9.2345078979343867E-2</v>
      </c>
      <c r="F67" s="7">
        <v>0</v>
      </c>
      <c r="G67" s="616" t="str">
        <f t="shared" si="19"/>
        <v>No</v>
      </c>
      <c r="H67" s="616" t="str">
        <f t="shared" si="20"/>
        <v>Yes</v>
      </c>
      <c r="I67" s="616" t="str">
        <f t="shared" si="21"/>
        <v>Yes</v>
      </c>
      <c r="J67" s="7">
        <v>0.45690672963400236</v>
      </c>
      <c r="K67" s="7">
        <v>0.45336481700118064</v>
      </c>
      <c r="L67" s="7">
        <v>8.7367178276269192E-2</v>
      </c>
      <c r="M67" s="7">
        <v>0</v>
      </c>
      <c r="N67" s="848" t="str">
        <f t="shared" si="22"/>
        <v>No</v>
      </c>
      <c r="O67" s="848" t="str">
        <f t="shared" si="23"/>
        <v>Yes</v>
      </c>
      <c r="P67" s="848" t="str">
        <f t="shared" si="24"/>
        <v>Yes</v>
      </c>
      <c r="Q67" s="638">
        <v>0.48143405889884761</v>
      </c>
      <c r="R67" s="7">
        <v>0.41357234314980795</v>
      </c>
      <c r="S67" s="7">
        <v>9.6030729833546741E-2</v>
      </c>
      <c r="T67" s="7">
        <v>0</v>
      </c>
      <c r="U67" s="7">
        <v>8.9628681177976958E-3</v>
      </c>
      <c r="V67" s="7" t="str">
        <f t="shared" si="25"/>
        <v>no</v>
      </c>
      <c r="W67" s="7" t="str">
        <f t="shared" si="26"/>
        <v>yes</v>
      </c>
      <c r="X67" s="639" t="str">
        <f t="shared" si="27"/>
        <v>yes</v>
      </c>
      <c r="Y67" s="343">
        <v>0.48578199052132703</v>
      </c>
      <c r="Z67" s="343">
        <v>0.4099526066350711</v>
      </c>
      <c r="AA67" s="343">
        <v>9.597156398104266E-2</v>
      </c>
      <c r="AB67" s="343">
        <v>1.1848341232227489E-3</v>
      </c>
      <c r="AC67" s="343">
        <v>7.1090047393364926E-3</v>
      </c>
      <c r="AD67" s="7" t="str">
        <f t="shared" ref="AD67:AD130" si="28">IF(Y67&gt;=0.5185, "yes", "no")</f>
        <v>no</v>
      </c>
      <c r="AE67" s="7" t="str">
        <f t="shared" ref="AE67:AE130" si="29">IF(AA67&lt;=0.1336, "yes", "no")</f>
        <v>yes</v>
      </c>
      <c r="AF67" s="639" t="str">
        <f t="shared" ref="AF67:AF130" si="30">IF(AB67&lt;=0.01, "yes", "no")</f>
        <v>yes</v>
      </c>
      <c r="AG67" s="92">
        <v>171</v>
      </c>
      <c r="AH67" s="90" t="s">
        <v>1181</v>
      </c>
      <c r="AI67" s="90"/>
    </row>
    <row r="68" spans="1:35" ht="15.75">
      <c r="A68" s="10" t="s">
        <v>357</v>
      </c>
      <c r="B68" s="26" t="s">
        <v>589</v>
      </c>
      <c r="C68" s="7">
        <v>0.53679653679653683</v>
      </c>
      <c r="D68" s="7">
        <v>0.34632034632034631</v>
      </c>
      <c r="E68" s="7">
        <v>9.0909090909090912E-2</v>
      </c>
      <c r="F68" s="7">
        <v>0</v>
      </c>
      <c r="G68" s="616" t="str">
        <f t="shared" si="19"/>
        <v>Yes</v>
      </c>
      <c r="H68" s="616" t="str">
        <f t="shared" si="20"/>
        <v>Yes</v>
      </c>
      <c r="I68" s="616" t="str">
        <f t="shared" si="21"/>
        <v>Yes</v>
      </c>
      <c r="J68" s="7">
        <v>0.56896551724137934</v>
      </c>
      <c r="K68" s="7">
        <v>0.29310344827586204</v>
      </c>
      <c r="L68" s="7">
        <v>0.125</v>
      </c>
      <c r="M68" s="7">
        <v>0</v>
      </c>
      <c r="N68" s="848" t="str">
        <f t="shared" si="22"/>
        <v>Yes</v>
      </c>
      <c r="O68" s="848" t="str">
        <f t="shared" si="23"/>
        <v>Yes</v>
      </c>
      <c r="P68" s="848" t="str">
        <f t="shared" si="24"/>
        <v>Yes</v>
      </c>
      <c r="Q68" s="638">
        <v>0.5633187772925764</v>
      </c>
      <c r="R68" s="7">
        <v>0.31877729257641924</v>
      </c>
      <c r="S68" s="7">
        <v>9.1703056768558958E-2</v>
      </c>
      <c r="T68" s="7">
        <v>0</v>
      </c>
      <c r="U68" s="7">
        <v>2.6200873362445413E-2</v>
      </c>
      <c r="V68" s="7" t="str">
        <f t="shared" si="25"/>
        <v>yes</v>
      </c>
      <c r="W68" s="7" t="str">
        <f t="shared" si="26"/>
        <v>yes</v>
      </c>
      <c r="X68" s="639" t="str">
        <f t="shared" si="27"/>
        <v>yes</v>
      </c>
      <c r="Y68" s="343">
        <v>0.64757709251101325</v>
      </c>
      <c r="Z68" s="343">
        <v>0.20264317180616739</v>
      </c>
      <c r="AA68" s="343">
        <v>0.11894273127753303</v>
      </c>
      <c r="AB68" s="343">
        <v>0</v>
      </c>
      <c r="AC68" s="343">
        <v>3.0837004405286344E-2</v>
      </c>
      <c r="AD68" s="7" t="str">
        <f t="shared" si="28"/>
        <v>yes</v>
      </c>
      <c r="AE68" s="7" t="str">
        <f t="shared" si="29"/>
        <v>yes</v>
      </c>
      <c r="AF68" s="639" t="str">
        <f t="shared" si="30"/>
        <v>yes</v>
      </c>
      <c r="AG68" s="92">
        <v>171</v>
      </c>
      <c r="AH68" s="90" t="s">
        <v>1181</v>
      </c>
      <c r="AI68" s="90"/>
    </row>
    <row r="69" spans="1:35" ht="15.75">
      <c r="A69" s="10" t="s">
        <v>262</v>
      </c>
      <c r="B69" s="26" t="s">
        <v>808</v>
      </c>
      <c r="C69" s="7">
        <v>1</v>
      </c>
      <c r="D69" s="7">
        <v>0</v>
      </c>
      <c r="E69" s="7">
        <v>0</v>
      </c>
      <c r="F69" s="7">
        <v>0</v>
      </c>
      <c r="G69" s="616" t="str">
        <f t="shared" si="19"/>
        <v>Yes</v>
      </c>
      <c r="H69" s="616" t="str">
        <f t="shared" si="20"/>
        <v>Yes</v>
      </c>
      <c r="I69" s="616" t="str">
        <f t="shared" si="21"/>
        <v>Yes</v>
      </c>
      <c r="J69" s="7">
        <v>0.86363636363636365</v>
      </c>
      <c r="K69" s="7">
        <v>9.0909090909090912E-2</v>
      </c>
      <c r="L69" s="7">
        <v>4.5454545454545456E-2</v>
      </c>
      <c r="M69" s="7">
        <v>0</v>
      </c>
      <c r="N69" s="848" t="str">
        <f t="shared" si="22"/>
        <v>Yes</v>
      </c>
      <c r="O69" s="848" t="str">
        <f t="shared" si="23"/>
        <v>Yes</v>
      </c>
      <c r="P69" s="848" t="str">
        <f t="shared" si="24"/>
        <v>Yes</v>
      </c>
      <c r="Q69" s="638">
        <v>0.76470588235294112</v>
      </c>
      <c r="R69" s="7">
        <v>0.17647058823529413</v>
      </c>
      <c r="S69" s="7">
        <v>5.8823529411764705E-2</v>
      </c>
      <c r="T69" s="7">
        <v>0</v>
      </c>
      <c r="U69" s="7">
        <v>0</v>
      </c>
      <c r="V69" s="7" t="str">
        <f t="shared" si="25"/>
        <v>yes</v>
      </c>
      <c r="W69" s="7" t="str">
        <f t="shared" si="26"/>
        <v>yes</v>
      </c>
      <c r="X69" s="639" t="str">
        <f t="shared" si="27"/>
        <v>yes</v>
      </c>
      <c r="Y69" s="343">
        <v>0.80952380952380953</v>
      </c>
      <c r="Z69" s="343">
        <v>0.14285714285714285</v>
      </c>
      <c r="AA69" s="343">
        <v>4.7619047619047616E-2</v>
      </c>
      <c r="AB69" s="343">
        <v>0</v>
      </c>
      <c r="AC69" s="343">
        <v>0</v>
      </c>
      <c r="AD69" s="7" t="str">
        <f t="shared" si="28"/>
        <v>yes</v>
      </c>
      <c r="AE69" s="7" t="str">
        <f t="shared" si="29"/>
        <v>yes</v>
      </c>
      <c r="AF69" s="639" t="str">
        <f t="shared" si="30"/>
        <v>yes</v>
      </c>
      <c r="AG69" s="92">
        <v>171</v>
      </c>
      <c r="AH69" s="90" t="s">
        <v>1179</v>
      </c>
      <c r="AI69" s="90"/>
    </row>
    <row r="70" spans="1:35" ht="15.75">
      <c r="A70" s="10" t="s">
        <v>376</v>
      </c>
      <c r="B70" s="26" t="s">
        <v>601</v>
      </c>
      <c r="C70" s="7">
        <v>0.41379310344827586</v>
      </c>
      <c r="D70" s="7">
        <v>0.52873563218390807</v>
      </c>
      <c r="E70" s="7">
        <v>5.7471264367816091E-2</v>
      </c>
      <c r="F70" s="7">
        <v>0</v>
      </c>
      <c r="G70" s="616" t="str">
        <f t="shared" si="19"/>
        <v>No</v>
      </c>
      <c r="H70" s="616" t="str">
        <f t="shared" si="20"/>
        <v>Yes</v>
      </c>
      <c r="I70" s="616" t="str">
        <f t="shared" si="21"/>
        <v>Yes</v>
      </c>
      <c r="J70" s="7">
        <v>0.39175257731958762</v>
      </c>
      <c r="K70" s="7">
        <v>0.52577319587628868</v>
      </c>
      <c r="L70" s="7">
        <v>7.2164948453608241E-2</v>
      </c>
      <c r="M70" s="7">
        <v>0</v>
      </c>
      <c r="N70" s="848" t="str">
        <f t="shared" si="22"/>
        <v>No</v>
      </c>
      <c r="O70" s="848" t="str">
        <f t="shared" si="23"/>
        <v>Yes</v>
      </c>
      <c r="P70" s="848" t="str">
        <f t="shared" si="24"/>
        <v>Yes</v>
      </c>
      <c r="Q70" s="638">
        <v>0.43181818181818182</v>
      </c>
      <c r="R70" s="7">
        <v>0.52272727272727271</v>
      </c>
      <c r="S70" s="7">
        <v>3.4090909090909088E-2</v>
      </c>
      <c r="T70" s="7">
        <v>0</v>
      </c>
      <c r="U70" s="7">
        <v>1.1363636363636364E-2</v>
      </c>
      <c r="V70" s="7" t="str">
        <f t="shared" si="25"/>
        <v>no</v>
      </c>
      <c r="W70" s="7" t="str">
        <f t="shared" si="26"/>
        <v>yes</v>
      </c>
      <c r="X70" s="639" t="str">
        <f t="shared" si="27"/>
        <v>yes</v>
      </c>
      <c r="Y70" s="343">
        <v>0.39583333333333331</v>
      </c>
      <c r="Z70" s="343">
        <v>0.59375</v>
      </c>
      <c r="AA70" s="343">
        <v>1.0416666666666666E-2</v>
      </c>
      <c r="AB70" s="343">
        <v>0</v>
      </c>
      <c r="AC70" s="343">
        <v>0</v>
      </c>
      <c r="AD70" s="7" t="str">
        <f t="shared" si="28"/>
        <v>no</v>
      </c>
      <c r="AE70" s="7" t="str">
        <f t="shared" si="29"/>
        <v>yes</v>
      </c>
      <c r="AF70" s="639" t="str">
        <f t="shared" si="30"/>
        <v>yes</v>
      </c>
      <c r="AG70" s="92">
        <v>171</v>
      </c>
      <c r="AH70" s="90" t="s">
        <v>882</v>
      </c>
      <c r="AI70" s="90"/>
    </row>
    <row r="71" spans="1:35" ht="15.75">
      <c r="A71" s="10" t="s">
        <v>7</v>
      </c>
      <c r="B71" s="26" t="s">
        <v>523</v>
      </c>
      <c r="C71" s="7">
        <v>0.54653937947494036</v>
      </c>
      <c r="D71" s="7">
        <v>0.38424821002386633</v>
      </c>
      <c r="E71" s="7">
        <v>6.9212410501193311E-2</v>
      </c>
      <c r="F71" s="7">
        <v>0</v>
      </c>
      <c r="G71" s="616" t="str">
        <f t="shared" si="19"/>
        <v>Yes</v>
      </c>
      <c r="H71" s="616" t="str">
        <f t="shared" si="20"/>
        <v>Yes</v>
      </c>
      <c r="I71" s="616" t="str">
        <f t="shared" si="21"/>
        <v>Yes</v>
      </c>
      <c r="J71" s="7">
        <v>0.55581395348837215</v>
      </c>
      <c r="K71" s="7">
        <v>0.37674418604651161</v>
      </c>
      <c r="L71" s="7">
        <v>6.7441860465116285E-2</v>
      </c>
      <c r="M71" s="7">
        <v>0</v>
      </c>
      <c r="N71" s="848" t="str">
        <f t="shared" si="22"/>
        <v>Yes</v>
      </c>
      <c r="O71" s="848" t="str">
        <f t="shared" si="23"/>
        <v>Yes</v>
      </c>
      <c r="P71" s="848" t="str">
        <f t="shared" si="24"/>
        <v>Yes</v>
      </c>
      <c r="Q71" s="638">
        <v>0.54065934065934063</v>
      </c>
      <c r="R71" s="7">
        <v>0.39560439560439559</v>
      </c>
      <c r="S71" s="7">
        <v>5.2747252747252747E-2</v>
      </c>
      <c r="T71" s="7">
        <v>0</v>
      </c>
      <c r="U71" s="7">
        <v>1.098901098901099E-2</v>
      </c>
      <c r="V71" s="7" t="str">
        <f t="shared" si="25"/>
        <v>yes</v>
      </c>
      <c r="W71" s="7" t="str">
        <f t="shared" si="26"/>
        <v>yes</v>
      </c>
      <c r="X71" s="639" t="str">
        <f t="shared" si="27"/>
        <v>yes</v>
      </c>
      <c r="Y71" s="343">
        <v>0.56884875846501126</v>
      </c>
      <c r="Z71" s="343">
        <v>0.36343115124153497</v>
      </c>
      <c r="AA71" s="343">
        <v>6.5462753950338598E-2</v>
      </c>
      <c r="AB71" s="343">
        <v>0</v>
      </c>
      <c r="AC71" s="343">
        <v>2.257336343115124E-3</v>
      </c>
      <c r="AD71" s="7" t="str">
        <f t="shared" si="28"/>
        <v>yes</v>
      </c>
      <c r="AE71" s="7" t="str">
        <f t="shared" si="29"/>
        <v>yes</v>
      </c>
      <c r="AF71" s="639" t="str">
        <f t="shared" si="30"/>
        <v>yes</v>
      </c>
      <c r="AG71" s="92">
        <v>113</v>
      </c>
      <c r="AH71" s="90" t="s">
        <v>1181</v>
      </c>
      <c r="AI71" s="90">
        <v>5</v>
      </c>
    </row>
    <row r="72" spans="1:35" ht="15.75">
      <c r="A72" s="10" t="s">
        <v>290</v>
      </c>
      <c r="B72" s="26" t="s">
        <v>614</v>
      </c>
      <c r="C72" s="7">
        <v>0.53</v>
      </c>
      <c r="D72" s="7">
        <v>0.41499999999999998</v>
      </c>
      <c r="E72" s="7">
        <v>5.5E-2</v>
      </c>
      <c r="F72" s="7">
        <v>0</v>
      </c>
      <c r="G72" s="616" t="str">
        <f t="shared" si="19"/>
        <v>Yes</v>
      </c>
      <c r="H72" s="616" t="str">
        <f t="shared" si="20"/>
        <v>Yes</v>
      </c>
      <c r="I72" s="616" t="str">
        <f t="shared" si="21"/>
        <v>Yes</v>
      </c>
      <c r="J72" s="7">
        <v>0.5714285714285714</v>
      </c>
      <c r="K72" s="7">
        <v>0.37229437229437229</v>
      </c>
      <c r="L72" s="7">
        <v>5.627705627705628E-2</v>
      </c>
      <c r="M72" s="7">
        <v>0</v>
      </c>
      <c r="N72" s="848" t="str">
        <f t="shared" si="22"/>
        <v>Yes</v>
      </c>
      <c r="O72" s="848" t="str">
        <f t="shared" si="23"/>
        <v>Yes</v>
      </c>
      <c r="P72" s="848" t="str">
        <f t="shared" si="24"/>
        <v>Yes</v>
      </c>
      <c r="Q72" s="638">
        <v>0.49723756906077349</v>
      </c>
      <c r="R72" s="7">
        <v>0.44751381215469616</v>
      </c>
      <c r="S72" s="7">
        <v>5.5248618784530384E-2</v>
      </c>
      <c r="T72" s="7">
        <v>0</v>
      </c>
      <c r="U72" s="7">
        <v>0</v>
      </c>
      <c r="V72" s="7" t="str">
        <f t="shared" si="25"/>
        <v>no</v>
      </c>
      <c r="W72" s="7" t="str">
        <f t="shared" si="26"/>
        <v>yes</v>
      </c>
      <c r="X72" s="639" t="str">
        <f t="shared" si="27"/>
        <v>yes</v>
      </c>
      <c r="Y72" s="343">
        <v>0.62977099236641221</v>
      </c>
      <c r="Z72" s="343">
        <v>0.33587786259541985</v>
      </c>
      <c r="AA72" s="343">
        <v>3.0534351145038167E-2</v>
      </c>
      <c r="AB72" s="343">
        <v>0</v>
      </c>
      <c r="AC72" s="343">
        <v>3.8167938931297708E-3</v>
      </c>
      <c r="AD72" s="7" t="str">
        <f t="shared" si="28"/>
        <v>yes</v>
      </c>
      <c r="AE72" s="7" t="str">
        <f t="shared" si="29"/>
        <v>yes</v>
      </c>
      <c r="AF72" s="639" t="str">
        <f t="shared" si="30"/>
        <v>yes</v>
      </c>
      <c r="AG72" s="92">
        <v>113</v>
      </c>
      <c r="AH72" s="90" t="s">
        <v>882</v>
      </c>
      <c r="AI72" s="90"/>
    </row>
    <row r="73" spans="1:35" ht="15.75">
      <c r="A73" s="10" t="s">
        <v>159</v>
      </c>
      <c r="B73" s="26" t="s">
        <v>672</v>
      </c>
      <c r="C73" s="7">
        <v>0.84</v>
      </c>
      <c r="D73" s="7">
        <v>0.13333333333333333</v>
      </c>
      <c r="E73" s="7">
        <v>2.6666666666666668E-2</v>
      </c>
      <c r="F73" s="7">
        <v>0</v>
      </c>
      <c r="G73" s="616" t="str">
        <f t="shared" si="19"/>
        <v>Yes</v>
      </c>
      <c r="H73" s="616" t="str">
        <f t="shared" si="20"/>
        <v>Yes</v>
      </c>
      <c r="I73" s="616" t="str">
        <f t="shared" si="21"/>
        <v>Yes</v>
      </c>
      <c r="J73" s="7">
        <v>0.85106382978723405</v>
      </c>
      <c r="K73" s="7">
        <v>9.5744680851063829E-2</v>
      </c>
      <c r="L73" s="7">
        <v>5.3191489361702128E-2</v>
      </c>
      <c r="M73" s="7">
        <v>0</v>
      </c>
      <c r="N73" s="848" t="str">
        <f t="shared" si="22"/>
        <v>Yes</v>
      </c>
      <c r="O73" s="848" t="str">
        <f t="shared" si="23"/>
        <v>Yes</v>
      </c>
      <c r="P73" s="848" t="str">
        <f t="shared" si="24"/>
        <v>Yes</v>
      </c>
      <c r="Q73" s="638">
        <v>0.70588235294117652</v>
      </c>
      <c r="R73" s="7">
        <v>0.25882352941176473</v>
      </c>
      <c r="S73" s="7">
        <v>2.3529411764705882E-2</v>
      </c>
      <c r="T73" s="7">
        <v>1.1764705882352941E-2</v>
      </c>
      <c r="U73" s="7">
        <v>0</v>
      </c>
      <c r="V73" s="7" t="str">
        <f t="shared" si="25"/>
        <v>yes</v>
      </c>
      <c r="W73" s="7" t="str">
        <f t="shared" si="26"/>
        <v>yes</v>
      </c>
      <c r="X73" s="639" t="str">
        <f t="shared" si="27"/>
        <v>no</v>
      </c>
      <c r="Y73" s="343">
        <v>0.68421052631578949</v>
      </c>
      <c r="Z73" s="343">
        <v>0.26315789473684209</v>
      </c>
      <c r="AA73" s="343">
        <v>5.2631578947368418E-2</v>
      </c>
      <c r="AB73" s="343">
        <v>0</v>
      </c>
      <c r="AC73" s="343">
        <v>0</v>
      </c>
      <c r="AD73" s="7" t="str">
        <f t="shared" si="28"/>
        <v>yes</v>
      </c>
      <c r="AE73" s="7" t="str">
        <f t="shared" si="29"/>
        <v>yes</v>
      </c>
      <c r="AF73" s="639" t="str">
        <f t="shared" si="30"/>
        <v>yes</v>
      </c>
      <c r="AG73" s="94">
        <v>113</v>
      </c>
      <c r="AH73" s="90" t="s">
        <v>882</v>
      </c>
      <c r="AI73" s="90"/>
    </row>
    <row r="74" spans="1:35" ht="15.75">
      <c r="A74" s="10" t="s">
        <v>1167</v>
      </c>
      <c r="B74" s="26" t="s">
        <v>648</v>
      </c>
      <c r="C74" s="7">
        <v>0.56097560975609762</v>
      </c>
      <c r="D74" s="7">
        <v>0.3902439024390244</v>
      </c>
      <c r="E74" s="7">
        <v>4.878048780487805E-2</v>
      </c>
      <c r="F74" s="7">
        <v>0</v>
      </c>
      <c r="G74" s="616" t="str">
        <f t="shared" si="19"/>
        <v>Yes</v>
      </c>
      <c r="H74" s="616" t="str">
        <f t="shared" si="20"/>
        <v>Yes</v>
      </c>
      <c r="I74" s="616" t="str">
        <f t="shared" si="21"/>
        <v>Yes</v>
      </c>
      <c r="J74" s="7">
        <v>0.61538461538461542</v>
      </c>
      <c r="K74" s="7">
        <v>0.33333333333333331</v>
      </c>
      <c r="L74" s="7">
        <v>5.128205128205128E-2</v>
      </c>
      <c r="M74" s="7">
        <v>0</v>
      </c>
      <c r="N74" s="848" t="str">
        <f t="shared" si="22"/>
        <v>Yes</v>
      </c>
      <c r="O74" s="848" t="str">
        <f t="shared" si="23"/>
        <v>Yes</v>
      </c>
      <c r="P74" s="848" t="str">
        <f t="shared" si="24"/>
        <v>Yes</v>
      </c>
      <c r="Q74" s="638">
        <v>0.71794871794871795</v>
      </c>
      <c r="R74" s="7">
        <v>0.23076923076923078</v>
      </c>
      <c r="S74" s="7">
        <v>5.128205128205128E-2</v>
      </c>
      <c r="T74" s="7">
        <v>0</v>
      </c>
      <c r="U74" s="7">
        <v>0</v>
      </c>
      <c r="V74" s="7" t="str">
        <f t="shared" si="25"/>
        <v>yes</v>
      </c>
      <c r="W74" s="7" t="str">
        <f t="shared" si="26"/>
        <v>yes</v>
      </c>
      <c r="X74" s="639" t="str">
        <f t="shared" si="27"/>
        <v>yes</v>
      </c>
      <c r="Y74" s="343">
        <v>0.52272727272727271</v>
      </c>
      <c r="Z74" s="343">
        <v>0.43181818181818182</v>
      </c>
      <c r="AA74" s="343">
        <v>4.5454545454545456E-2</v>
      </c>
      <c r="AB74" s="343">
        <v>0</v>
      </c>
      <c r="AC74" s="343">
        <v>0</v>
      </c>
      <c r="AD74" s="7" t="str">
        <f t="shared" si="28"/>
        <v>yes</v>
      </c>
      <c r="AE74" s="7" t="str">
        <f t="shared" si="29"/>
        <v>yes</v>
      </c>
      <c r="AF74" s="639" t="str">
        <f t="shared" si="30"/>
        <v>yes</v>
      </c>
      <c r="AG74" s="92">
        <v>113</v>
      </c>
      <c r="AH74" s="90" t="s">
        <v>1180</v>
      </c>
      <c r="AI74" s="90"/>
    </row>
    <row r="75" spans="1:35" ht="15.75">
      <c r="A75" s="10" t="s">
        <v>28</v>
      </c>
      <c r="B75" s="26" t="s">
        <v>656</v>
      </c>
      <c r="C75" s="7">
        <v>0.48275862068965519</v>
      </c>
      <c r="D75" s="7">
        <v>0.38620689655172413</v>
      </c>
      <c r="E75" s="7">
        <v>0.1310344827586207</v>
      </c>
      <c r="F75" s="7">
        <v>0</v>
      </c>
      <c r="G75" s="616" t="str">
        <f t="shared" si="19"/>
        <v>No</v>
      </c>
      <c r="H75" s="616" t="str">
        <f t="shared" si="20"/>
        <v>Yes</v>
      </c>
      <c r="I75" s="616" t="str">
        <f t="shared" si="21"/>
        <v>Yes</v>
      </c>
      <c r="J75" s="7">
        <v>0.52631578947368418</v>
      </c>
      <c r="K75" s="7">
        <v>0.38815789473684209</v>
      </c>
      <c r="L75" s="7">
        <v>7.2368421052631582E-2</v>
      </c>
      <c r="M75" s="7">
        <v>0</v>
      </c>
      <c r="N75" s="848" t="str">
        <f t="shared" si="22"/>
        <v>Yes</v>
      </c>
      <c r="O75" s="848" t="str">
        <f t="shared" si="23"/>
        <v>Yes</v>
      </c>
      <c r="P75" s="848" t="str">
        <f t="shared" si="24"/>
        <v>Yes</v>
      </c>
      <c r="Q75" s="638">
        <v>0.51700680272108845</v>
      </c>
      <c r="R75" s="7">
        <v>0.40136054421768708</v>
      </c>
      <c r="S75" s="7">
        <v>8.1632653061224483E-2</v>
      </c>
      <c r="T75" s="7">
        <v>0</v>
      </c>
      <c r="U75" s="7">
        <v>0</v>
      </c>
      <c r="V75" s="7" t="str">
        <f t="shared" si="25"/>
        <v>yes</v>
      </c>
      <c r="W75" s="7" t="str">
        <f t="shared" si="26"/>
        <v>yes</v>
      </c>
      <c r="X75" s="639" t="str">
        <f t="shared" si="27"/>
        <v>yes</v>
      </c>
      <c r="Y75" s="343">
        <v>0.53947368421052633</v>
      </c>
      <c r="Z75" s="343">
        <v>0.41447368421052633</v>
      </c>
      <c r="AA75" s="343">
        <v>4.6052631578947366E-2</v>
      </c>
      <c r="AB75" s="343">
        <v>0</v>
      </c>
      <c r="AC75" s="343">
        <v>0</v>
      </c>
      <c r="AD75" s="7" t="str">
        <f t="shared" si="28"/>
        <v>yes</v>
      </c>
      <c r="AE75" s="7" t="str">
        <f t="shared" si="29"/>
        <v>yes</v>
      </c>
      <c r="AF75" s="639" t="str">
        <f t="shared" si="30"/>
        <v>yes</v>
      </c>
      <c r="AG75" s="94">
        <v>113</v>
      </c>
      <c r="AH75" s="90" t="s">
        <v>882</v>
      </c>
      <c r="AI75" s="90"/>
    </row>
    <row r="76" spans="1:35" ht="15.75">
      <c r="A76" s="10" t="s">
        <v>349</v>
      </c>
      <c r="B76" s="26" t="s">
        <v>585</v>
      </c>
      <c r="C76" s="7">
        <v>0.39366515837104071</v>
      </c>
      <c r="D76" s="7">
        <v>0.5339366515837104</v>
      </c>
      <c r="E76" s="7">
        <v>7.2398190045248875E-2</v>
      </c>
      <c r="F76" s="7">
        <v>0</v>
      </c>
      <c r="G76" s="616" t="str">
        <f t="shared" si="19"/>
        <v>No</v>
      </c>
      <c r="H76" s="616" t="str">
        <f t="shared" si="20"/>
        <v>Yes</v>
      </c>
      <c r="I76" s="616" t="str">
        <f t="shared" si="21"/>
        <v>Yes</v>
      </c>
      <c r="J76" s="7">
        <v>0.38207547169811323</v>
      </c>
      <c r="K76" s="7">
        <v>0.55188679245283023</v>
      </c>
      <c r="L76" s="7">
        <v>6.6037735849056603E-2</v>
      </c>
      <c r="M76" s="7">
        <v>0</v>
      </c>
      <c r="N76" s="848" t="str">
        <f t="shared" si="22"/>
        <v>No</v>
      </c>
      <c r="O76" s="848" t="str">
        <f t="shared" si="23"/>
        <v>Yes</v>
      </c>
      <c r="P76" s="848" t="str">
        <f t="shared" si="24"/>
        <v>Yes</v>
      </c>
      <c r="Q76" s="638">
        <v>0.42600896860986548</v>
      </c>
      <c r="R76" s="7">
        <v>0.50672645739910316</v>
      </c>
      <c r="S76" s="7">
        <v>6.726457399103139E-2</v>
      </c>
      <c r="T76" s="7">
        <v>0</v>
      </c>
      <c r="U76" s="7">
        <v>0</v>
      </c>
      <c r="V76" s="7" t="str">
        <f t="shared" si="25"/>
        <v>no</v>
      </c>
      <c r="W76" s="7" t="str">
        <f t="shared" si="26"/>
        <v>yes</v>
      </c>
      <c r="X76" s="639" t="str">
        <f t="shared" si="27"/>
        <v>yes</v>
      </c>
      <c r="Y76" s="343">
        <v>0.37558685446009388</v>
      </c>
      <c r="Z76" s="343">
        <v>0.5539906103286385</v>
      </c>
      <c r="AA76" s="343">
        <v>7.0422535211267609E-2</v>
      </c>
      <c r="AB76" s="343">
        <v>0</v>
      </c>
      <c r="AC76" s="343">
        <v>0</v>
      </c>
      <c r="AD76" s="7" t="str">
        <f t="shared" si="28"/>
        <v>no</v>
      </c>
      <c r="AE76" s="7" t="str">
        <f t="shared" si="29"/>
        <v>yes</v>
      </c>
      <c r="AF76" s="639" t="str">
        <f t="shared" si="30"/>
        <v>yes</v>
      </c>
      <c r="AG76" s="92">
        <v>113</v>
      </c>
      <c r="AH76" s="90" t="s">
        <v>882</v>
      </c>
      <c r="AI76" s="90"/>
    </row>
    <row r="77" spans="1:35" ht="15.75">
      <c r="A77" s="10" t="s">
        <v>196</v>
      </c>
      <c r="B77" s="26" t="s">
        <v>777</v>
      </c>
      <c r="C77" s="7">
        <v>0.92105263157894735</v>
      </c>
      <c r="D77" s="7">
        <v>7.8947368421052627E-2</v>
      </c>
      <c r="E77" s="7">
        <v>0</v>
      </c>
      <c r="F77" s="7">
        <v>0</v>
      </c>
      <c r="G77" s="616" t="str">
        <f t="shared" si="19"/>
        <v>Yes</v>
      </c>
      <c r="H77" s="616" t="str">
        <f t="shared" si="20"/>
        <v>Yes</v>
      </c>
      <c r="I77" s="616" t="str">
        <f t="shared" si="21"/>
        <v>Yes</v>
      </c>
      <c r="J77" s="7">
        <v>0.84615384615384615</v>
      </c>
      <c r="K77" s="7">
        <v>0.15384615384615385</v>
      </c>
      <c r="L77" s="7">
        <v>0</v>
      </c>
      <c r="M77" s="7">
        <v>0</v>
      </c>
      <c r="N77" s="848" t="str">
        <f t="shared" si="22"/>
        <v>Yes</v>
      </c>
      <c r="O77" s="848" t="str">
        <f t="shared" si="23"/>
        <v>Yes</v>
      </c>
      <c r="P77" s="848" t="str">
        <f t="shared" si="24"/>
        <v>Yes</v>
      </c>
      <c r="Q77" s="638">
        <v>0.81578947368421051</v>
      </c>
      <c r="R77" s="7">
        <v>0.18421052631578946</v>
      </c>
      <c r="S77" s="7">
        <v>0</v>
      </c>
      <c r="T77" s="7">
        <v>0</v>
      </c>
      <c r="U77" s="7">
        <v>0</v>
      </c>
      <c r="V77" s="7" t="str">
        <f t="shared" si="25"/>
        <v>yes</v>
      </c>
      <c r="W77" s="7" t="str">
        <f t="shared" si="26"/>
        <v>yes</v>
      </c>
      <c r="X77" s="639" t="str">
        <f t="shared" si="27"/>
        <v>yes</v>
      </c>
      <c r="Y77" s="343">
        <v>0.91176470588235292</v>
      </c>
      <c r="Z77" s="343">
        <v>8.8235294117647065E-2</v>
      </c>
      <c r="AA77" s="343">
        <v>0</v>
      </c>
      <c r="AB77" s="343">
        <v>0</v>
      </c>
      <c r="AC77" s="343">
        <v>0</v>
      </c>
      <c r="AD77" s="7" t="str">
        <f t="shared" si="28"/>
        <v>yes</v>
      </c>
      <c r="AE77" s="7" t="str">
        <f t="shared" si="29"/>
        <v>yes</v>
      </c>
      <c r="AF77" s="639" t="str">
        <f t="shared" si="30"/>
        <v>yes</v>
      </c>
      <c r="AG77" s="92">
        <v>113</v>
      </c>
      <c r="AH77" s="90" t="s">
        <v>1179</v>
      </c>
      <c r="AI77" s="90"/>
    </row>
    <row r="78" spans="1:35" ht="15.75">
      <c r="A78" s="25" t="s">
        <v>189</v>
      </c>
      <c r="B78" s="26" t="s">
        <v>826</v>
      </c>
      <c r="C78" s="7">
        <v>0.75</v>
      </c>
      <c r="D78" s="7">
        <v>0.20833333333333334</v>
      </c>
      <c r="E78" s="7">
        <v>4.1666666666666664E-2</v>
      </c>
      <c r="F78" s="7">
        <v>0</v>
      </c>
      <c r="G78" s="616" t="str">
        <f t="shared" si="19"/>
        <v>Yes</v>
      </c>
      <c r="H78" s="616" t="str">
        <f t="shared" si="20"/>
        <v>Yes</v>
      </c>
      <c r="I78" s="616" t="str">
        <f t="shared" si="21"/>
        <v>Yes</v>
      </c>
      <c r="J78" s="7">
        <v>0.66666666666666663</v>
      </c>
      <c r="K78" s="7">
        <v>0.2857142857142857</v>
      </c>
      <c r="L78" s="7">
        <v>4.7619047619047616E-2</v>
      </c>
      <c r="M78" s="7">
        <v>0</v>
      </c>
      <c r="N78" s="848" t="str">
        <f t="shared" si="22"/>
        <v>Yes</v>
      </c>
      <c r="O78" s="848" t="str">
        <f t="shared" si="23"/>
        <v>Yes</v>
      </c>
      <c r="P78" s="848" t="str">
        <f t="shared" si="24"/>
        <v>Yes</v>
      </c>
      <c r="Q78" s="638">
        <v>0.52380952380952384</v>
      </c>
      <c r="R78" s="7">
        <v>0.33333333333333331</v>
      </c>
      <c r="S78" s="7">
        <v>0.14285714285714285</v>
      </c>
      <c r="T78" s="7">
        <v>0</v>
      </c>
      <c r="U78" s="7">
        <v>0</v>
      </c>
      <c r="V78" s="7" t="str">
        <f t="shared" si="25"/>
        <v>yes</v>
      </c>
      <c r="W78" s="7" t="str">
        <f t="shared" si="26"/>
        <v>no</v>
      </c>
      <c r="X78" s="639" t="str">
        <f t="shared" si="27"/>
        <v>yes</v>
      </c>
      <c r="Y78" s="343">
        <v>0.68181818181818177</v>
      </c>
      <c r="Z78" s="343">
        <v>0.27272727272727271</v>
      </c>
      <c r="AA78" s="343">
        <v>4.5454545454545456E-2</v>
      </c>
      <c r="AB78" s="343">
        <v>0</v>
      </c>
      <c r="AC78" s="343">
        <v>0</v>
      </c>
      <c r="AD78" s="7" t="str">
        <f t="shared" si="28"/>
        <v>yes</v>
      </c>
      <c r="AE78" s="7" t="str">
        <f t="shared" si="29"/>
        <v>yes</v>
      </c>
      <c r="AF78" s="639" t="str">
        <f t="shared" si="30"/>
        <v>yes</v>
      </c>
      <c r="AG78" s="92">
        <v>113</v>
      </c>
      <c r="AH78" s="90" t="s">
        <v>1179</v>
      </c>
      <c r="AI78" s="90">
        <v>2</v>
      </c>
    </row>
    <row r="79" spans="1:35" ht="15.75">
      <c r="A79" s="66" t="s">
        <v>1117</v>
      </c>
      <c r="B79" s="26" t="s">
        <v>566</v>
      </c>
      <c r="C79" s="7">
        <v>0.8</v>
      </c>
      <c r="D79" s="7">
        <v>0.2</v>
      </c>
      <c r="E79" s="7">
        <v>0</v>
      </c>
      <c r="F79" s="7">
        <v>0</v>
      </c>
      <c r="G79" s="616" t="str">
        <f t="shared" si="19"/>
        <v>Yes</v>
      </c>
      <c r="H79" s="616" t="str">
        <f t="shared" si="20"/>
        <v>Yes</v>
      </c>
      <c r="I79" s="616" t="str">
        <f t="shared" si="21"/>
        <v>Yes</v>
      </c>
      <c r="J79" s="7">
        <v>0.6</v>
      </c>
      <c r="K79" s="7">
        <v>0.4</v>
      </c>
      <c r="L79" s="7">
        <v>0</v>
      </c>
      <c r="M79" s="7">
        <v>0</v>
      </c>
      <c r="N79" s="848" t="str">
        <f t="shared" si="22"/>
        <v>Yes</v>
      </c>
      <c r="O79" s="848" t="str">
        <f t="shared" si="23"/>
        <v>Yes</v>
      </c>
      <c r="P79" s="848" t="str">
        <f t="shared" si="24"/>
        <v>Yes</v>
      </c>
      <c r="Q79" s="638">
        <v>0.8</v>
      </c>
      <c r="R79" s="7">
        <v>0.2</v>
      </c>
      <c r="S79" s="7">
        <v>0</v>
      </c>
      <c r="T79" s="7">
        <v>0</v>
      </c>
      <c r="U79" s="7">
        <v>0</v>
      </c>
      <c r="V79" s="7" t="str">
        <f t="shared" si="25"/>
        <v>yes</v>
      </c>
      <c r="W79" s="7" t="str">
        <f t="shared" si="26"/>
        <v>yes</v>
      </c>
      <c r="X79" s="639" t="str">
        <f t="shared" si="27"/>
        <v>yes</v>
      </c>
      <c r="Y79" s="343">
        <v>0.72222222222222221</v>
      </c>
      <c r="Z79" s="343">
        <v>0.27777777777777779</v>
      </c>
      <c r="AA79" s="343">
        <v>0</v>
      </c>
      <c r="AB79" s="343">
        <v>0</v>
      </c>
      <c r="AC79" s="343">
        <v>0</v>
      </c>
      <c r="AD79" s="7" t="str">
        <f t="shared" si="28"/>
        <v>yes</v>
      </c>
      <c r="AE79" s="7" t="str">
        <f t="shared" si="29"/>
        <v>yes</v>
      </c>
      <c r="AF79" s="639" t="str">
        <f t="shared" si="30"/>
        <v>yes</v>
      </c>
      <c r="AG79" s="92">
        <v>113</v>
      </c>
      <c r="AH79" s="90" t="s">
        <v>1180</v>
      </c>
      <c r="AI79" s="90">
        <v>5</v>
      </c>
    </row>
    <row r="80" spans="1:35" ht="15.75">
      <c r="A80" s="10" t="s">
        <v>484</v>
      </c>
      <c r="B80" s="26" t="s">
        <v>749</v>
      </c>
      <c r="C80" s="7">
        <v>0.93333333333333335</v>
      </c>
      <c r="D80" s="7">
        <v>6.6666666666666666E-2</v>
      </c>
      <c r="E80" s="7">
        <v>0</v>
      </c>
      <c r="F80" s="7">
        <v>0</v>
      </c>
      <c r="G80" s="616" t="str">
        <f t="shared" si="19"/>
        <v>Yes</v>
      </c>
      <c r="H80" s="616" t="str">
        <f t="shared" si="20"/>
        <v>Yes</v>
      </c>
      <c r="I80" s="616" t="str">
        <f t="shared" si="21"/>
        <v>Yes</v>
      </c>
      <c r="J80" s="852">
        <v>1</v>
      </c>
      <c r="K80" s="852">
        <v>0</v>
      </c>
      <c r="L80" s="852">
        <v>0</v>
      </c>
      <c r="M80" s="852">
        <v>0</v>
      </c>
      <c r="N80" s="848" t="str">
        <f t="shared" si="22"/>
        <v>Yes</v>
      </c>
      <c r="O80" s="848" t="str">
        <f t="shared" si="23"/>
        <v>Yes</v>
      </c>
      <c r="P80" s="848" t="str">
        <f t="shared" si="24"/>
        <v>Yes</v>
      </c>
      <c r="Q80" s="638">
        <v>1</v>
      </c>
      <c r="R80" s="7">
        <v>0</v>
      </c>
      <c r="S80" s="7">
        <v>0</v>
      </c>
      <c r="T80" s="7">
        <v>0</v>
      </c>
      <c r="U80" s="7">
        <v>0</v>
      </c>
      <c r="V80" s="7" t="str">
        <f t="shared" si="25"/>
        <v>yes</v>
      </c>
      <c r="W80" s="7" t="str">
        <f t="shared" si="26"/>
        <v>yes</v>
      </c>
      <c r="X80" s="639" t="str">
        <f t="shared" si="27"/>
        <v>yes</v>
      </c>
      <c r="Y80" s="343">
        <v>1</v>
      </c>
      <c r="Z80" s="343">
        <v>0</v>
      </c>
      <c r="AA80" s="343">
        <v>0</v>
      </c>
      <c r="AB80" s="343">
        <v>0</v>
      </c>
      <c r="AC80" s="343">
        <v>0</v>
      </c>
      <c r="AD80" s="7" t="str">
        <f t="shared" si="28"/>
        <v>yes</v>
      </c>
      <c r="AE80" s="7" t="str">
        <f t="shared" si="29"/>
        <v>yes</v>
      </c>
      <c r="AF80" s="639" t="str">
        <f t="shared" si="30"/>
        <v>yes</v>
      </c>
      <c r="AG80" s="94">
        <v>113</v>
      </c>
      <c r="AH80" s="90" t="s">
        <v>1180</v>
      </c>
      <c r="AI80" s="90"/>
    </row>
    <row r="81" spans="1:35" ht="15.75">
      <c r="A81" s="10" t="s">
        <v>118</v>
      </c>
      <c r="B81" s="26" t="s">
        <v>810</v>
      </c>
      <c r="C81" s="7">
        <v>0.75</v>
      </c>
      <c r="D81" s="7">
        <v>0</v>
      </c>
      <c r="E81" s="7">
        <v>0.25</v>
      </c>
      <c r="F81" s="7">
        <v>0</v>
      </c>
      <c r="G81" s="616" t="str">
        <f t="shared" si="19"/>
        <v>Yes</v>
      </c>
      <c r="H81" s="616" t="str">
        <f t="shared" si="20"/>
        <v>No</v>
      </c>
      <c r="I81" s="616" t="str">
        <f t="shared" si="21"/>
        <v>Yes</v>
      </c>
      <c r="J81" s="7">
        <v>0.77777777777777779</v>
      </c>
      <c r="K81" s="7">
        <v>0</v>
      </c>
      <c r="L81" s="7">
        <v>0.22222222222222221</v>
      </c>
      <c r="M81" s="7">
        <v>0</v>
      </c>
      <c r="N81" s="848" t="str">
        <f t="shared" si="22"/>
        <v>Yes</v>
      </c>
      <c r="O81" s="848" t="str">
        <f t="shared" si="23"/>
        <v>No</v>
      </c>
      <c r="P81" s="848" t="str">
        <f t="shared" si="24"/>
        <v>Yes</v>
      </c>
      <c r="Q81" s="638">
        <v>0.7</v>
      </c>
      <c r="R81" s="7">
        <v>0.2</v>
      </c>
      <c r="S81" s="7">
        <v>0.1</v>
      </c>
      <c r="T81" s="7">
        <v>0</v>
      </c>
      <c r="U81" s="7">
        <v>0</v>
      </c>
      <c r="V81" s="7" t="str">
        <f t="shared" si="25"/>
        <v>yes</v>
      </c>
      <c r="W81" s="7" t="str">
        <f t="shared" si="26"/>
        <v>yes</v>
      </c>
      <c r="X81" s="639" t="str">
        <f t="shared" si="27"/>
        <v>yes</v>
      </c>
      <c r="Y81" s="343">
        <v>0.6</v>
      </c>
      <c r="Z81" s="343">
        <v>0.2</v>
      </c>
      <c r="AA81" s="343">
        <v>0.2</v>
      </c>
      <c r="AB81" s="343">
        <v>0</v>
      </c>
      <c r="AC81" s="343">
        <v>0</v>
      </c>
      <c r="AD81" s="7" t="str">
        <f t="shared" si="28"/>
        <v>yes</v>
      </c>
      <c r="AE81" s="7" t="str">
        <f t="shared" si="29"/>
        <v>no</v>
      </c>
      <c r="AF81" s="639" t="str">
        <f t="shared" si="30"/>
        <v>yes</v>
      </c>
      <c r="AG81" s="92">
        <v>113</v>
      </c>
      <c r="AH81" s="90" t="s">
        <v>1179</v>
      </c>
      <c r="AI81" s="90"/>
    </row>
    <row r="82" spans="1:35" ht="15.75">
      <c r="A82" s="10" t="s">
        <v>48</v>
      </c>
      <c r="B82" s="26" t="s">
        <v>506</v>
      </c>
      <c r="C82" s="7">
        <v>0.37894736842105264</v>
      </c>
      <c r="D82" s="7">
        <v>0.5368421052631579</v>
      </c>
      <c r="E82" s="7">
        <v>8.4210526315789472E-2</v>
      </c>
      <c r="F82" s="7">
        <v>0</v>
      </c>
      <c r="G82" s="616" t="str">
        <f t="shared" si="19"/>
        <v>No</v>
      </c>
      <c r="H82" s="616" t="str">
        <f t="shared" si="20"/>
        <v>Yes</v>
      </c>
      <c r="I82" s="616" t="str">
        <f t="shared" si="21"/>
        <v>Yes</v>
      </c>
      <c r="J82" s="7">
        <v>0.43434343434343436</v>
      </c>
      <c r="K82" s="7">
        <v>0.48484848484848486</v>
      </c>
      <c r="L82" s="7">
        <v>8.0808080808080815E-2</v>
      </c>
      <c r="M82" s="7">
        <v>0</v>
      </c>
      <c r="N82" s="848" t="str">
        <f t="shared" si="22"/>
        <v>No</v>
      </c>
      <c r="O82" s="848" t="str">
        <f t="shared" si="23"/>
        <v>Yes</v>
      </c>
      <c r="P82" s="848" t="str">
        <f t="shared" si="24"/>
        <v>Yes</v>
      </c>
      <c r="Q82" s="638">
        <v>0.34146341463414637</v>
      </c>
      <c r="R82" s="7">
        <v>0.57317073170731703</v>
      </c>
      <c r="S82" s="7">
        <v>8.5365853658536592E-2</v>
      </c>
      <c r="T82" s="7">
        <v>0</v>
      </c>
      <c r="U82" s="7">
        <v>0</v>
      </c>
      <c r="V82" s="7" t="str">
        <f t="shared" si="25"/>
        <v>no</v>
      </c>
      <c r="W82" s="7" t="str">
        <f t="shared" si="26"/>
        <v>yes</v>
      </c>
      <c r="X82" s="639" t="str">
        <f t="shared" si="27"/>
        <v>yes</v>
      </c>
      <c r="Y82" s="343">
        <v>0.4</v>
      </c>
      <c r="Z82" s="343">
        <v>0.50666666666666671</v>
      </c>
      <c r="AA82" s="343">
        <v>9.3333333333333338E-2</v>
      </c>
      <c r="AB82" s="343">
        <v>0</v>
      </c>
      <c r="AC82" s="343">
        <v>0</v>
      </c>
      <c r="AD82" s="7" t="str">
        <f t="shared" si="28"/>
        <v>no</v>
      </c>
      <c r="AE82" s="7" t="str">
        <f t="shared" si="29"/>
        <v>yes</v>
      </c>
      <c r="AF82" s="639" t="str">
        <f t="shared" si="30"/>
        <v>yes</v>
      </c>
      <c r="AG82" s="92">
        <v>113</v>
      </c>
      <c r="AH82" s="90" t="s">
        <v>882</v>
      </c>
      <c r="AI82" s="90"/>
    </row>
    <row r="83" spans="1:35" ht="15.75">
      <c r="A83" s="10" t="s">
        <v>280</v>
      </c>
      <c r="B83" s="26" t="s">
        <v>682</v>
      </c>
      <c r="C83" s="7">
        <v>0.46511627906976744</v>
      </c>
      <c r="D83" s="7">
        <v>0.41860465116279072</v>
      </c>
      <c r="E83" s="7">
        <v>9.3023255813953487E-2</v>
      </c>
      <c r="F83" s="7">
        <v>0</v>
      </c>
      <c r="G83" s="616" t="str">
        <f t="shared" si="19"/>
        <v>No</v>
      </c>
      <c r="H83" s="616" t="str">
        <f t="shared" si="20"/>
        <v>Yes</v>
      </c>
      <c r="I83" s="616" t="str">
        <f t="shared" si="21"/>
        <v>Yes</v>
      </c>
      <c r="J83" s="7">
        <v>0.55263157894736847</v>
      </c>
      <c r="K83" s="7">
        <v>0.36842105263157893</v>
      </c>
      <c r="L83" s="7">
        <v>5.2631578947368418E-2</v>
      </c>
      <c r="M83" s="7">
        <v>0</v>
      </c>
      <c r="N83" s="848" t="str">
        <f t="shared" si="22"/>
        <v>Yes</v>
      </c>
      <c r="O83" s="848" t="str">
        <f t="shared" si="23"/>
        <v>Yes</v>
      </c>
      <c r="P83" s="848" t="str">
        <f t="shared" si="24"/>
        <v>Yes</v>
      </c>
      <c r="Q83" s="638">
        <v>0.55102040816326525</v>
      </c>
      <c r="R83" s="7">
        <v>0.34693877551020408</v>
      </c>
      <c r="S83" s="7">
        <v>0.10204081632653061</v>
      </c>
      <c r="T83" s="7">
        <v>0</v>
      </c>
      <c r="U83" s="7">
        <v>0</v>
      </c>
      <c r="V83" s="7" t="str">
        <f t="shared" si="25"/>
        <v>yes</v>
      </c>
      <c r="W83" s="7" t="str">
        <f t="shared" si="26"/>
        <v>yes</v>
      </c>
      <c r="X83" s="639" t="str">
        <f t="shared" si="27"/>
        <v>yes</v>
      </c>
      <c r="Y83" s="343">
        <v>0.48648648648648651</v>
      </c>
      <c r="Z83" s="343">
        <v>0.43243243243243246</v>
      </c>
      <c r="AA83" s="343">
        <v>5.4054054054054057E-2</v>
      </c>
      <c r="AB83" s="343">
        <v>0</v>
      </c>
      <c r="AC83" s="343">
        <v>2.7027027027027029E-2</v>
      </c>
      <c r="AD83" s="7" t="str">
        <f t="shared" si="28"/>
        <v>no</v>
      </c>
      <c r="AE83" s="7" t="str">
        <f t="shared" si="29"/>
        <v>yes</v>
      </c>
      <c r="AF83" s="639" t="str">
        <f t="shared" si="30"/>
        <v>yes</v>
      </c>
      <c r="AG83" s="92">
        <v>113</v>
      </c>
      <c r="AH83" s="90" t="s">
        <v>1179</v>
      </c>
      <c r="AI83" s="90">
        <v>3</v>
      </c>
    </row>
    <row r="84" spans="1:35" ht="15.75">
      <c r="A84" s="10" t="s">
        <v>276</v>
      </c>
      <c r="B84" s="26" t="s">
        <v>680</v>
      </c>
      <c r="C84" s="7">
        <v>0.45765472312703581</v>
      </c>
      <c r="D84" s="7">
        <v>0.37622149837133551</v>
      </c>
      <c r="E84" s="7">
        <v>0.16449511400651465</v>
      </c>
      <c r="F84" s="7">
        <v>0</v>
      </c>
      <c r="G84" s="616" t="str">
        <f t="shared" si="19"/>
        <v>No</v>
      </c>
      <c r="H84" s="616" t="str">
        <f t="shared" si="20"/>
        <v>No</v>
      </c>
      <c r="I84" s="616" t="str">
        <f t="shared" si="21"/>
        <v>Yes</v>
      </c>
      <c r="J84" s="7">
        <v>0.44164037854889587</v>
      </c>
      <c r="K84" s="7">
        <v>0.38958990536277605</v>
      </c>
      <c r="L84" s="7">
        <v>0.16719242902208201</v>
      </c>
      <c r="M84" s="7">
        <v>0</v>
      </c>
      <c r="N84" s="848" t="str">
        <f t="shared" si="22"/>
        <v>No</v>
      </c>
      <c r="O84" s="848" t="str">
        <f t="shared" si="23"/>
        <v>No</v>
      </c>
      <c r="P84" s="848" t="str">
        <f t="shared" si="24"/>
        <v>Yes</v>
      </c>
      <c r="Q84" s="638">
        <v>0.4457627118644068</v>
      </c>
      <c r="R84" s="7">
        <v>0.37796610169491524</v>
      </c>
      <c r="S84" s="7">
        <v>0.16779661016949152</v>
      </c>
      <c r="T84" s="7">
        <v>0</v>
      </c>
      <c r="U84" s="7">
        <v>8.4745762711864406E-3</v>
      </c>
      <c r="V84" s="7" t="str">
        <f t="shared" si="25"/>
        <v>no</v>
      </c>
      <c r="W84" s="7" t="str">
        <f t="shared" si="26"/>
        <v>no</v>
      </c>
      <c r="X84" s="639" t="str">
        <f t="shared" si="27"/>
        <v>yes</v>
      </c>
      <c r="Y84" s="343">
        <v>0.42816091954022989</v>
      </c>
      <c r="Z84" s="343">
        <v>0.38793103448275862</v>
      </c>
      <c r="AA84" s="343">
        <v>0.18390804597701149</v>
      </c>
      <c r="AB84" s="343">
        <v>0</v>
      </c>
      <c r="AC84" s="343">
        <v>0</v>
      </c>
      <c r="AD84" s="7" t="str">
        <f t="shared" si="28"/>
        <v>no</v>
      </c>
      <c r="AE84" s="7" t="str">
        <f t="shared" si="29"/>
        <v>no</v>
      </c>
      <c r="AF84" s="639" t="str">
        <f t="shared" si="30"/>
        <v>yes</v>
      </c>
      <c r="AG84" s="92">
        <v>189</v>
      </c>
      <c r="AH84" s="90" t="s">
        <v>1181</v>
      </c>
      <c r="AI84" s="90"/>
    </row>
    <row r="85" spans="1:35" ht="15.75">
      <c r="A85" s="10" t="s">
        <v>88</v>
      </c>
      <c r="B85" s="26" t="s">
        <v>568</v>
      </c>
      <c r="C85" s="7">
        <v>0.375</v>
      </c>
      <c r="D85" s="7">
        <v>0.52941176470588236</v>
      </c>
      <c r="E85" s="7">
        <v>8.8235294117647065E-2</v>
      </c>
      <c r="F85" s="7">
        <v>7.3529411764705881E-3</v>
      </c>
      <c r="G85" s="616" t="str">
        <f t="shared" si="19"/>
        <v>No</v>
      </c>
      <c r="H85" s="616" t="str">
        <f t="shared" si="20"/>
        <v>Yes</v>
      </c>
      <c r="I85" s="616" t="str">
        <f t="shared" si="21"/>
        <v>Yes</v>
      </c>
      <c r="J85" s="7">
        <v>0.41803278688524592</v>
      </c>
      <c r="K85" s="7">
        <v>0.50819672131147542</v>
      </c>
      <c r="L85" s="7">
        <v>7.3770491803278687E-2</v>
      </c>
      <c r="M85" s="7">
        <v>0</v>
      </c>
      <c r="N85" s="848" t="str">
        <f t="shared" si="22"/>
        <v>No</v>
      </c>
      <c r="O85" s="848" t="str">
        <f t="shared" si="23"/>
        <v>Yes</v>
      </c>
      <c r="P85" s="848" t="str">
        <f t="shared" si="24"/>
        <v>Yes</v>
      </c>
      <c r="Q85" s="638">
        <v>0.38805970149253732</v>
      </c>
      <c r="R85" s="7">
        <v>0.52985074626865669</v>
      </c>
      <c r="S85" s="7">
        <v>7.4626865671641784E-2</v>
      </c>
      <c r="T85" s="7">
        <v>0</v>
      </c>
      <c r="U85" s="7">
        <v>7.462686567164179E-3</v>
      </c>
      <c r="V85" s="7" t="str">
        <f t="shared" si="25"/>
        <v>no</v>
      </c>
      <c r="W85" s="7" t="str">
        <f t="shared" si="26"/>
        <v>yes</v>
      </c>
      <c r="X85" s="639" t="str">
        <f t="shared" si="27"/>
        <v>yes</v>
      </c>
      <c r="Y85" s="343">
        <v>0.42372881355932202</v>
      </c>
      <c r="Z85" s="343">
        <v>0.50847457627118642</v>
      </c>
      <c r="AA85" s="343">
        <v>6.7796610169491525E-2</v>
      </c>
      <c r="AB85" s="343">
        <v>0</v>
      </c>
      <c r="AC85" s="343">
        <v>0</v>
      </c>
      <c r="AD85" s="7" t="str">
        <f t="shared" si="28"/>
        <v>no</v>
      </c>
      <c r="AE85" s="7" t="str">
        <f t="shared" si="29"/>
        <v>yes</v>
      </c>
      <c r="AF85" s="639" t="str">
        <f t="shared" si="30"/>
        <v>yes</v>
      </c>
      <c r="AG85" s="92">
        <v>189</v>
      </c>
      <c r="AH85" s="90" t="s">
        <v>882</v>
      </c>
      <c r="AI85" s="90"/>
    </row>
    <row r="86" spans="1:35" ht="15.75">
      <c r="A86" s="10" t="s">
        <v>226</v>
      </c>
      <c r="B86" s="26" t="s">
        <v>688</v>
      </c>
      <c r="C86" s="7">
        <v>0.59585492227979275</v>
      </c>
      <c r="D86" s="7">
        <v>0.29533678756476683</v>
      </c>
      <c r="E86" s="7">
        <v>8.2901554404145081E-2</v>
      </c>
      <c r="F86" s="7">
        <v>0</v>
      </c>
      <c r="G86" s="616" t="str">
        <f t="shared" si="19"/>
        <v>Yes</v>
      </c>
      <c r="H86" s="616" t="str">
        <f t="shared" si="20"/>
        <v>Yes</v>
      </c>
      <c r="I86" s="616" t="str">
        <f t="shared" si="21"/>
        <v>Yes</v>
      </c>
      <c r="J86" s="7">
        <v>0.49743589743589745</v>
      </c>
      <c r="K86" s="7">
        <v>0.35897435897435898</v>
      </c>
      <c r="L86" s="7">
        <v>0.1076923076923077</v>
      </c>
      <c r="M86" s="7">
        <v>0</v>
      </c>
      <c r="N86" s="848" t="str">
        <f t="shared" si="22"/>
        <v>No</v>
      </c>
      <c r="O86" s="848" t="str">
        <f t="shared" si="23"/>
        <v>Yes</v>
      </c>
      <c r="P86" s="848" t="str">
        <f t="shared" si="24"/>
        <v>Yes</v>
      </c>
      <c r="Q86" s="638">
        <v>0.59900990099009899</v>
      </c>
      <c r="R86" s="7">
        <v>0.2722772277227723</v>
      </c>
      <c r="S86" s="7">
        <v>0.10396039603960396</v>
      </c>
      <c r="T86" s="7">
        <v>0</v>
      </c>
      <c r="U86" s="7">
        <v>2.4752475247524754E-2</v>
      </c>
      <c r="V86" s="7" t="str">
        <f t="shared" si="25"/>
        <v>yes</v>
      </c>
      <c r="W86" s="7" t="str">
        <f t="shared" si="26"/>
        <v>yes</v>
      </c>
      <c r="X86" s="639" t="str">
        <f t="shared" si="27"/>
        <v>yes</v>
      </c>
      <c r="Y86" s="343">
        <v>0.42528735632183906</v>
      </c>
      <c r="Z86" s="343">
        <v>0.43678160919540232</v>
      </c>
      <c r="AA86" s="343">
        <v>0.10344827586206896</v>
      </c>
      <c r="AB86" s="343">
        <v>0</v>
      </c>
      <c r="AC86" s="343">
        <v>3.4482758620689655E-2</v>
      </c>
      <c r="AD86" s="7" t="str">
        <f t="shared" si="28"/>
        <v>no</v>
      </c>
      <c r="AE86" s="7" t="str">
        <f t="shared" si="29"/>
        <v>yes</v>
      </c>
      <c r="AF86" s="639" t="str">
        <f t="shared" si="30"/>
        <v>yes</v>
      </c>
      <c r="AG86" s="92">
        <v>189</v>
      </c>
      <c r="AH86" s="90" t="s">
        <v>882</v>
      </c>
      <c r="AI86" s="90"/>
    </row>
    <row r="87" spans="1:35" ht="15.75">
      <c r="A87" s="10" t="s">
        <v>306</v>
      </c>
      <c r="B87" s="26" t="s">
        <v>711</v>
      </c>
      <c r="C87" s="7">
        <v>1</v>
      </c>
      <c r="D87" s="7">
        <v>0</v>
      </c>
      <c r="E87" s="7">
        <v>0</v>
      </c>
      <c r="F87" s="7">
        <v>0</v>
      </c>
      <c r="G87" s="616" t="str">
        <f t="shared" si="19"/>
        <v>Yes</v>
      </c>
      <c r="H87" s="616" t="str">
        <f t="shared" si="20"/>
        <v>Yes</v>
      </c>
      <c r="I87" s="616" t="str">
        <f t="shared" si="21"/>
        <v>Yes</v>
      </c>
      <c r="J87" s="7">
        <v>0.5</v>
      </c>
      <c r="K87" s="7">
        <v>0</v>
      </c>
      <c r="L87" s="7">
        <v>0.5</v>
      </c>
      <c r="M87" s="7">
        <v>0</v>
      </c>
      <c r="N87" s="848" t="str">
        <f t="shared" si="22"/>
        <v>No</v>
      </c>
      <c r="O87" s="848" t="str">
        <f t="shared" si="23"/>
        <v>No</v>
      </c>
      <c r="P87" s="848" t="str">
        <f t="shared" si="24"/>
        <v>Yes</v>
      </c>
      <c r="Q87" s="638">
        <v>1</v>
      </c>
      <c r="R87" s="7">
        <v>0</v>
      </c>
      <c r="S87" s="7">
        <v>0</v>
      </c>
      <c r="T87" s="7">
        <v>0</v>
      </c>
      <c r="U87" s="7">
        <v>0</v>
      </c>
      <c r="V87" s="7" t="str">
        <f t="shared" si="25"/>
        <v>yes</v>
      </c>
      <c r="W87" s="7" t="str">
        <f t="shared" si="26"/>
        <v>yes</v>
      </c>
      <c r="X87" s="639" t="str">
        <f t="shared" si="27"/>
        <v>yes</v>
      </c>
      <c r="Y87" s="343">
        <v>0.7142857142857143</v>
      </c>
      <c r="Z87" s="343">
        <v>0</v>
      </c>
      <c r="AA87" s="343">
        <v>0.2857142857142857</v>
      </c>
      <c r="AB87" s="343">
        <v>0</v>
      </c>
      <c r="AC87" s="343">
        <v>0</v>
      </c>
      <c r="AD87" s="7" t="str">
        <f t="shared" si="28"/>
        <v>yes</v>
      </c>
      <c r="AE87" s="7" t="str">
        <f t="shared" si="29"/>
        <v>no</v>
      </c>
      <c r="AF87" s="639" t="str">
        <f t="shared" si="30"/>
        <v>yes</v>
      </c>
      <c r="AG87" s="92">
        <v>114</v>
      </c>
      <c r="AH87" s="90" t="s">
        <v>1180</v>
      </c>
      <c r="AI87" s="90"/>
    </row>
    <row r="88" spans="1:35" ht="15.75">
      <c r="A88" s="10" t="s">
        <v>468</v>
      </c>
      <c r="B88" s="26" t="s">
        <v>542</v>
      </c>
      <c r="C88" s="7">
        <v>0.8</v>
      </c>
      <c r="D88" s="7">
        <v>0.2</v>
      </c>
      <c r="E88" s="7">
        <v>0</v>
      </c>
      <c r="F88" s="7">
        <v>0</v>
      </c>
      <c r="G88" s="616" t="str">
        <f t="shared" si="19"/>
        <v>Yes</v>
      </c>
      <c r="H88" s="616" t="str">
        <f t="shared" si="20"/>
        <v>Yes</v>
      </c>
      <c r="I88" s="616" t="str">
        <f t="shared" si="21"/>
        <v>Yes</v>
      </c>
      <c r="J88" s="7">
        <v>0.8</v>
      </c>
      <c r="K88" s="7">
        <v>0.2</v>
      </c>
      <c r="L88" s="7">
        <v>0</v>
      </c>
      <c r="M88" s="7">
        <v>0</v>
      </c>
      <c r="N88" s="848" t="str">
        <f t="shared" si="22"/>
        <v>Yes</v>
      </c>
      <c r="O88" s="848" t="str">
        <f t="shared" si="23"/>
        <v>Yes</v>
      </c>
      <c r="P88" s="848" t="str">
        <f t="shared" si="24"/>
        <v>Yes</v>
      </c>
      <c r="Q88" s="638">
        <v>0.5</v>
      </c>
      <c r="R88" s="7">
        <v>0.5</v>
      </c>
      <c r="S88" s="7">
        <v>0</v>
      </c>
      <c r="T88" s="7">
        <v>0</v>
      </c>
      <c r="U88" s="7">
        <v>0</v>
      </c>
      <c r="V88" s="7" t="str">
        <f t="shared" si="25"/>
        <v>no</v>
      </c>
      <c r="W88" s="7" t="str">
        <f t="shared" si="26"/>
        <v>yes</v>
      </c>
      <c r="X88" s="639" t="str">
        <f t="shared" si="27"/>
        <v>yes</v>
      </c>
      <c r="Y88" s="343">
        <v>0.75</v>
      </c>
      <c r="Z88" s="343">
        <v>0.16666666666666666</v>
      </c>
      <c r="AA88" s="343">
        <v>8.3333333333333329E-2</v>
      </c>
      <c r="AB88" s="343">
        <v>0</v>
      </c>
      <c r="AC88" s="343">
        <v>0</v>
      </c>
      <c r="AD88" s="7" t="str">
        <f t="shared" si="28"/>
        <v>yes</v>
      </c>
      <c r="AE88" s="7" t="str">
        <f t="shared" si="29"/>
        <v>yes</v>
      </c>
      <c r="AF88" s="639" t="str">
        <f t="shared" si="30"/>
        <v>yes</v>
      </c>
      <c r="AG88" s="92">
        <v>114</v>
      </c>
      <c r="AH88" s="90" t="s">
        <v>1180</v>
      </c>
      <c r="AI88" s="90"/>
    </row>
    <row r="89" spans="1:35" ht="15.75">
      <c r="A89" s="10" t="s">
        <v>22</v>
      </c>
      <c r="B89" s="26" t="s">
        <v>730</v>
      </c>
      <c r="C89" s="7">
        <v>0.76923076923076927</v>
      </c>
      <c r="D89" s="7">
        <v>0.19230769230769232</v>
      </c>
      <c r="E89" s="7">
        <v>3.8461538461538464E-2</v>
      </c>
      <c r="F89" s="7">
        <v>0</v>
      </c>
      <c r="G89" s="616" t="str">
        <f t="shared" si="19"/>
        <v>Yes</v>
      </c>
      <c r="H89" s="616" t="str">
        <f t="shared" si="20"/>
        <v>Yes</v>
      </c>
      <c r="I89" s="616" t="str">
        <f t="shared" si="21"/>
        <v>Yes</v>
      </c>
      <c r="J89" s="7">
        <v>0.84848484848484851</v>
      </c>
      <c r="K89" s="7">
        <v>0.12121212121212122</v>
      </c>
      <c r="L89" s="7">
        <v>3.0303030303030304E-2</v>
      </c>
      <c r="M89" s="7">
        <v>0</v>
      </c>
      <c r="N89" s="848" t="str">
        <f t="shared" si="22"/>
        <v>Yes</v>
      </c>
      <c r="O89" s="848" t="str">
        <f t="shared" si="23"/>
        <v>Yes</v>
      </c>
      <c r="P89" s="848" t="str">
        <f t="shared" si="24"/>
        <v>Yes</v>
      </c>
      <c r="Q89" s="638">
        <v>0.86363636363636365</v>
      </c>
      <c r="R89" s="7">
        <v>9.0909090909090912E-2</v>
      </c>
      <c r="S89" s="7">
        <v>4.5454545454545456E-2</v>
      </c>
      <c r="T89" s="7">
        <v>0</v>
      </c>
      <c r="U89" s="7">
        <v>0</v>
      </c>
      <c r="V89" s="7" t="str">
        <f t="shared" si="25"/>
        <v>yes</v>
      </c>
      <c r="W89" s="7" t="str">
        <f t="shared" si="26"/>
        <v>yes</v>
      </c>
      <c r="X89" s="639" t="str">
        <f t="shared" si="27"/>
        <v>yes</v>
      </c>
      <c r="Y89" s="343">
        <v>0.95348837209302328</v>
      </c>
      <c r="Z89" s="343">
        <v>4.6511627906976744E-2</v>
      </c>
      <c r="AA89" s="343">
        <v>0</v>
      </c>
      <c r="AB89" s="343">
        <v>0</v>
      </c>
      <c r="AC89" s="343">
        <v>0</v>
      </c>
      <c r="AD89" s="7" t="str">
        <f t="shared" si="28"/>
        <v>yes</v>
      </c>
      <c r="AE89" s="7" t="str">
        <f t="shared" si="29"/>
        <v>yes</v>
      </c>
      <c r="AF89" s="639" t="str">
        <f t="shared" si="30"/>
        <v>yes</v>
      </c>
      <c r="AG89" s="92">
        <v>114</v>
      </c>
      <c r="AH89" s="90" t="s">
        <v>1179</v>
      </c>
      <c r="AI89" s="90"/>
    </row>
    <row r="90" spans="1:35" ht="15.75">
      <c r="A90" s="10" t="s">
        <v>1148</v>
      </c>
      <c r="B90" s="26" t="s">
        <v>556</v>
      </c>
      <c r="C90" s="7">
        <v>0.61157024793388426</v>
      </c>
      <c r="D90" s="7">
        <v>0.28099173553719009</v>
      </c>
      <c r="E90" s="7">
        <v>8.2644628099173556E-2</v>
      </c>
      <c r="F90" s="7">
        <v>2.4793388429752067E-2</v>
      </c>
      <c r="G90" s="616" t="str">
        <f t="shared" si="19"/>
        <v>Yes</v>
      </c>
      <c r="H90" s="616" t="str">
        <f t="shared" si="20"/>
        <v>Yes</v>
      </c>
      <c r="I90" s="616" t="str">
        <f t="shared" si="21"/>
        <v>No</v>
      </c>
      <c r="J90" s="7">
        <v>0.58139534883720934</v>
      </c>
      <c r="K90" s="7">
        <v>0.31007751937984496</v>
      </c>
      <c r="L90" s="7">
        <v>7.7519379844961239E-2</v>
      </c>
      <c r="M90" s="7">
        <v>3.1007751937984496E-2</v>
      </c>
      <c r="N90" s="848" t="str">
        <f t="shared" si="22"/>
        <v>Yes</v>
      </c>
      <c r="O90" s="848" t="str">
        <f t="shared" si="23"/>
        <v>Yes</v>
      </c>
      <c r="P90" s="848" t="str">
        <f t="shared" si="24"/>
        <v>No</v>
      </c>
      <c r="Q90" s="638">
        <v>0.55882352941176472</v>
      </c>
      <c r="R90" s="7">
        <v>0.35294117647058826</v>
      </c>
      <c r="S90" s="7">
        <v>5.8823529411764705E-2</v>
      </c>
      <c r="T90" s="7">
        <v>2.2058823529411766E-2</v>
      </c>
      <c r="U90" s="7">
        <v>7.3529411764705881E-3</v>
      </c>
      <c r="V90" s="7" t="str">
        <f t="shared" si="25"/>
        <v>yes</v>
      </c>
      <c r="W90" s="7" t="str">
        <f t="shared" si="26"/>
        <v>yes</v>
      </c>
      <c r="X90" s="639" t="str">
        <f t="shared" si="27"/>
        <v>no</v>
      </c>
      <c r="Y90" s="343">
        <v>0.57723577235772361</v>
      </c>
      <c r="Z90" s="343">
        <v>0.25203252032520324</v>
      </c>
      <c r="AA90" s="343">
        <v>9.7560975609756101E-2</v>
      </c>
      <c r="AB90" s="343">
        <v>5.6910569105691054E-2</v>
      </c>
      <c r="AC90" s="343">
        <v>1.6260162601626018E-2</v>
      </c>
      <c r="AD90" s="7" t="str">
        <f t="shared" si="28"/>
        <v>yes</v>
      </c>
      <c r="AE90" s="7" t="str">
        <f t="shared" si="29"/>
        <v>yes</v>
      </c>
      <c r="AF90" s="639" t="str">
        <f t="shared" si="30"/>
        <v>no</v>
      </c>
      <c r="AG90" s="92">
        <v>114</v>
      </c>
      <c r="AH90" s="90" t="s">
        <v>882</v>
      </c>
      <c r="AI90" s="90"/>
    </row>
    <row r="91" spans="1:35" ht="15.75">
      <c r="A91" s="10" t="s">
        <v>335</v>
      </c>
      <c r="B91" s="26" t="s">
        <v>706</v>
      </c>
      <c r="C91" s="7">
        <v>0.50299401197604787</v>
      </c>
      <c r="D91" s="7">
        <v>0.38922155688622756</v>
      </c>
      <c r="E91" s="7">
        <v>9.580838323353294E-2</v>
      </c>
      <c r="F91" s="7">
        <v>1.1976047904191617E-2</v>
      </c>
      <c r="G91" s="616" t="str">
        <f t="shared" ref="G91:G123" si="31">IF(C91&gt;=0.5155, "Yes", "No")</f>
        <v>No</v>
      </c>
      <c r="H91" s="616" t="str">
        <f t="shared" ref="H91:H123" si="32">IF(E91&lt;=0.1356, "Yes", "No")</f>
        <v>Yes</v>
      </c>
      <c r="I91" s="616" t="str">
        <f t="shared" ref="I91:I123" si="33">IF(F91&lt;=0.01, "Yes", "No")</f>
        <v>No</v>
      </c>
      <c r="J91" s="7">
        <v>0.43113772455089822</v>
      </c>
      <c r="K91" s="7">
        <v>0.40718562874251496</v>
      </c>
      <c r="L91" s="7">
        <v>0.11377245508982035</v>
      </c>
      <c r="M91" s="7">
        <v>4.1916167664670656E-2</v>
      </c>
      <c r="N91" s="848" t="str">
        <f t="shared" ref="N91:N128" si="34">IF(J91&gt;=0.5155, "Yes", "No")</f>
        <v>No</v>
      </c>
      <c r="O91" s="848" t="str">
        <f t="shared" ref="O91:O128" si="35">IF(L91&lt;=0.1356, "Yes", "No")</f>
        <v>Yes</v>
      </c>
      <c r="P91" s="848" t="str">
        <f t="shared" ref="P91:P128" si="36">IF(M91&lt;=0.01, "Yes", "No")</f>
        <v>No</v>
      </c>
      <c r="Q91" s="638">
        <v>0.49431818181818182</v>
      </c>
      <c r="R91" s="7">
        <v>0.375</v>
      </c>
      <c r="S91" s="7">
        <v>0.11931818181818182</v>
      </c>
      <c r="T91" s="7">
        <v>1.1363636363636364E-2</v>
      </c>
      <c r="U91" s="7">
        <v>0</v>
      </c>
      <c r="V91" s="7" t="str">
        <f t="shared" si="25"/>
        <v>no</v>
      </c>
      <c r="W91" s="7" t="str">
        <f t="shared" si="26"/>
        <v>yes</v>
      </c>
      <c r="X91" s="639" t="str">
        <f t="shared" si="27"/>
        <v>no</v>
      </c>
      <c r="Y91" s="343">
        <v>0.49404761904761907</v>
      </c>
      <c r="Z91" s="343">
        <v>0.39880952380952384</v>
      </c>
      <c r="AA91" s="343">
        <v>8.3333333333333329E-2</v>
      </c>
      <c r="AB91" s="343">
        <v>2.3809523809523808E-2</v>
      </c>
      <c r="AC91" s="343">
        <v>0</v>
      </c>
      <c r="AD91" s="7" t="str">
        <f t="shared" si="28"/>
        <v>no</v>
      </c>
      <c r="AE91" s="7" t="str">
        <f t="shared" si="29"/>
        <v>yes</v>
      </c>
      <c r="AF91" s="639" t="str">
        <f t="shared" si="30"/>
        <v>no</v>
      </c>
      <c r="AG91" s="92">
        <v>114</v>
      </c>
      <c r="AH91" s="90" t="s">
        <v>882</v>
      </c>
      <c r="AI91" s="90"/>
    </row>
    <row r="92" spans="1:35" ht="15.75">
      <c r="A92" s="10" t="s">
        <v>486</v>
      </c>
      <c r="B92" s="26" t="s">
        <v>750</v>
      </c>
      <c r="C92" s="7">
        <v>0.64098639455782314</v>
      </c>
      <c r="D92" s="7">
        <v>0.19693877551020408</v>
      </c>
      <c r="E92" s="7">
        <v>0.15085034013605442</v>
      </c>
      <c r="F92" s="7">
        <v>6.2925170068027208E-3</v>
      </c>
      <c r="G92" s="616" t="str">
        <f t="shared" si="31"/>
        <v>Yes</v>
      </c>
      <c r="H92" s="616" t="str">
        <f t="shared" si="32"/>
        <v>No</v>
      </c>
      <c r="I92" s="616" t="str">
        <f t="shared" si="33"/>
        <v>Yes</v>
      </c>
      <c r="J92" s="7">
        <v>0.65163723641350935</v>
      </c>
      <c r="K92" s="7">
        <v>0.19801131493228186</v>
      </c>
      <c r="L92" s="7">
        <v>0.14280816046631237</v>
      </c>
      <c r="M92" s="7">
        <v>5.4860277730156013E-3</v>
      </c>
      <c r="N92" s="848" t="str">
        <f t="shared" si="34"/>
        <v>Yes</v>
      </c>
      <c r="O92" s="848" t="str">
        <f t="shared" si="35"/>
        <v>No</v>
      </c>
      <c r="P92" s="848" t="str">
        <f t="shared" si="36"/>
        <v>Yes</v>
      </c>
      <c r="Q92" s="638">
        <v>0.64191448178778809</v>
      </c>
      <c r="R92" s="7">
        <v>0.1907443251803625</v>
      </c>
      <c r="S92" s="7">
        <v>0.1527362308639803</v>
      </c>
      <c r="T92" s="7">
        <v>7.3904627837409823E-3</v>
      </c>
      <c r="U92" s="7">
        <v>7.2144993841281009E-3</v>
      </c>
      <c r="V92" s="7" t="str">
        <f t="shared" si="25"/>
        <v>yes</v>
      </c>
      <c r="W92" s="7" t="str">
        <f t="shared" si="26"/>
        <v>no</v>
      </c>
      <c r="X92" s="639" t="str">
        <f t="shared" si="27"/>
        <v>yes</v>
      </c>
      <c r="Y92" s="343">
        <v>0.64210526315789473</v>
      </c>
      <c r="Z92" s="343">
        <v>0.20641447368421054</v>
      </c>
      <c r="AA92" s="343">
        <v>0.14374999999999999</v>
      </c>
      <c r="AB92" s="343">
        <v>5.7565789473684207E-3</v>
      </c>
      <c r="AC92" s="343">
        <v>1.9736842105263159E-3</v>
      </c>
      <c r="AD92" s="7" t="str">
        <f t="shared" si="28"/>
        <v>yes</v>
      </c>
      <c r="AE92" s="7" t="str">
        <f t="shared" si="29"/>
        <v>no</v>
      </c>
      <c r="AF92" s="639" t="str">
        <f t="shared" si="30"/>
        <v>yes</v>
      </c>
      <c r="AG92" s="92">
        <v>121</v>
      </c>
      <c r="AH92" s="90" t="s">
        <v>1182</v>
      </c>
      <c r="AI92" s="90"/>
    </row>
    <row r="93" spans="1:35" ht="15.75">
      <c r="A93" s="10" t="s">
        <v>456</v>
      </c>
      <c r="B93" s="26" t="s">
        <v>592</v>
      </c>
      <c r="C93" s="7">
        <v>0.46867271228359442</v>
      </c>
      <c r="D93" s="7">
        <v>0.37056883759274528</v>
      </c>
      <c r="E93" s="7">
        <v>0.12943116240725475</v>
      </c>
      <c r="F93" s="7">
        <v>2.8441879637262985E-2</v>
      </c>
      <c r="G93" s="616" t="str">
        <f t="shared" si="31"/>
        <v>No</v>
      </c>
      <c r="H93" s="616" t="str">
        <f t="shared" si="32"/>
        <v>Yes</v>
      </c>
      <c r="I93" s="616" t="str">
        <f t="shared" si="33"/>
        <v>No</v>
      </c>
      <c r="J93" s="7">
        <v>0.47492980344965907</v>
      </c>
      <c r="K93" s="7">
        <v>0.37103890894504615</v>
      </c>
      <c r="L93" s="7">
        <v>0.12675491375852388</v>
      </c>
      <c r="M93" s="7">
        <v>2.3666265543521862E-2</v>
      </c>
      <c r="N93" s="848" t="str">
        <f t="shared" si="34"/>
        <v>No</v>
      </c>
      <c r="O93" s="848" t="str">
        <f t="shared" si="35"/>
        <v>Yes</v>
      </c>
      <c r="P93" s="848" t="str">
        <f t="shared" si="36"/>
        <v>No</v>
      </c>
      <c r="Q93" s="638">
        <v>0.45125462772521596</v>
      </c>
      <c r="R93" s="7">
        <v>0.36939531057178115</v>
      </c>
      <c r="S93" s="7">
        <v>0.14315096668037844</v>
      </c>
      <c r="T93" s="7">
        <v>3.2908268202385849E-2</v>
      </c>
      <c r="U93" s="7">
        <v>3.2908268202385851E-3</v>
      </c>
      <c r="V93" s="7" t="str">
        <f t="shared" si="25"/>
        <v>no</v>
      </c>
      <c r="W93" s="7" t="str">
        <f t="shared" si="26"/>
        <v>no</v>
      </c>
      <c r="X93" s="639" t="str">
        <f t="shared" si="27"/>
        <v>no</v>
      </c>
      <c r="Y93" s="343">
        <v>0.47569304941743673</v>
      </c>
      <c r="Z93" s="343">
        <v>0.37042989152269989</v>
      </c>
      <c r="AA93" s="343">
        <v>0.13057452792286059</v>
      </c>
      <c r="AB93" s="343">
        <v>2.0891924467657693E-2</v>
      </c>
      <c r="AC93" s="343">
        <v>2.4106066693451184E-3</v>
      </c>
      <c r="AD93" s="7" t="str">
        <f t="shared" si="28"/>
        <v>no</v>
      </c>
      <c r="AE93" s="7" t="str">
        <f t="shared" si="29"/>
        <v>yes</v>
      </c>
      <c r="AF93" s="639" t="str">
        <f t="shared" si="30"/>
        <v>no</v>
      </c>
      <c r="AG93" s="92">
        <v>121</v>
      </c>
      <c r="AH93" s="90" t="s">
        <v>1182</v>
      </c>
      <c r="AI93" s="90"/>
    </row>
    <row r="94" spans="1:35" ht="15.75">
      <c r="A94" s="10" t="s">
        <v>355</v>
      </c>
      <c r="B94" s="26" t="s">
        <v>588</v>
      </c>
      <c r="C94" s="7">
        <v>0.5938697318007663</v>
      </c>
      <c r="D94" s="7">
        <v>0.2988505747126437</v>
      </c>
      <c r="E94" s="7">
        <v>9.0038314176245207E-2</v>
      </c>
      <c r="F94" s="7">
        <v>9.5785440613026813E-3</v>
      </c>
      <c r="G94" s="616" t="str">
        <f t="shared" si="31"/>
        <v>Yes</v>
      </c>
      <c r="H94" s="616" t="str">
        <f t="shared" si="32"/>
        <v>Yes</v>
      </c>
      <c r="I94" s="616" t="str">
        <f t="shared" si="33"/>
        <v>Yes</v>
      </c>
      <c r="J94" s="7">
        <v>0.61111111111111116</v>
      </c>
      <c r="K94" s="7">
        <v>0.26785714285714285</v>
      </c>
      <c r="L94" s="7">
        <v>0.10119047619047619</v>
      </c>
      <c r="M94" s="7">
        <v>1.5873015873015872E-2</v>
      </c>
      <c r="N94" s="848" t="str">
        <f t="shared" si="34"/>
        <v>Yes</v>
      </c>
      <c r="O94" s="848" t="str">
        <f t="shared" si="35"/>
        <v>Yes</v>
      </c>
      <c r="P94" s="848" t="str">
        <f t="shared" si="36"/>
        <v>No</v>
      </c>
      <c r="Q94" s="638">
        <v>0.55698529411764708</v>
      </c>
      <c r="R94" s="7">
        <v>0.33823529411764708</v>
      </c>
      <c r="S94" s="7">
        <v>9.1911764705882359E-2</v>
      </c>
      <c r="T94" s="7">
        <v>9.1911764705882356E-3</v>
      </c>
      <c r="U94" s="7">
        <v>3.6764705882352941E-3</v>
      </c>
      <c r="V94" s="7" t="str">
        <f t="shared" si="25"/>
        <v>yes</v>
      </c>
      <c r="W94" s="7" t="str">
        <f t="shared" si="26"/>
        <v>yes</v>
      </c>
      <c r="X94" s="639" t="str">
        <f t="shared" si="27"/>
        <v>yes</v>
      </c>
      <c r="Y94" s="343">
        <v>0.57480314960629919</v>
      </c>
      <c r="Z94" s="343">
        <v>0.29330708661417321</v>
      </c>
      <c r="AA94" s="343">
        <v>0.12007874015748031</v>
      </c>
      <c r="AB94" s="343">
        <v>9.8425196850393699E-3</v>
      </c>
      <c r="AC94" s="343">
        <v>1.968503937007874E-3</v>
      </c>
      <c r="AD94" s="7" t="str">
        <f t="shared" si="28"/>
        <v>yes</v>
      </c>
      <c r="AE94" s="7" t="str">
        <f t="shared" si="29"/>
        <v>yes</v>
      </c>
      <c r="AF94" s="639" t="str">
        <f t="shared" si="30"/>
        <v>yes</v>
      </c>
      <c r="AG94" s="92">
        <v>121</v>
      </c>
      <c r="AH94" s="90" t="s">
        <v>1181</v>
      </c>
      <c r="AI94" s="90"/>
    </row>
    <row r="95" spans="1:35" ht="15.75">
      <c r="A95" s="10" t="s">
        <v>1172</v>
      </c>
      <c r="B95" s="26" t="s">
        <v>651</v>
      </c>
      <c r="C95" s="7">
        <v>0.58080808080808077</v>
      </c>
      <c r="D95" s="7">
        <v>0.29545454545454547</v>
      </c>
      <c r="E95" s="7">
        <v>8.3333333333333329E-2</v>
      </c>
      <c r="F95" s="7">
        <v>2.2727272727272728E-2</v>
      </c>
      <c r="G95" s="616" t="str">
        <f t="shared" si="31"/>
        <v>Yes</v>
      </c>
      <c r="H95" s="616" t="str">
        <f t="shared" si="32"/>
        <v>Yes</v>
      </c>
      <c r="I95" s="616" t="str">
        <f t="shared" si="33"/>
        <v>No</v>
      </c>
      <c r="J95" s="7">
        <v>0.59420289855072461</v>
      </c>
      <c r="K95" s="7">
        <v>0.29468599033816423</v>
      </c>
      <c r="L95" s="7">
        <v>9.420289855072464E-2</v>
      </c>
      <c r="M95" s="7">
        <v>1.4492753623188406E-2</v>
      </c>
      <c r="N95" s="848" t="str">
        <f t="shared" si="34"/>
        <v>Yes</v>
      </c>
      <c r="O95" s="848" t="str">
        <f t="shared" si="35"/>
        <v>Yes</v>
      </c>
      <c r="P95" s="848" t="str">
        <f t="shared" si="36"/>
        <v>No</v>
      </c>
      <c r="Q95" s="638">
        <v>0.56728232189973615</v>
      </c>
      <c r="R95" s="7">
        <v>0.31926121372031663</v>
      </c>
      <c r="S95" s="7">
        <v>8.4432717678100261E-2</v>
      </c>
      <c r="T95" s="7">
        <v>2.1108179419525065E-2</v>
      </c>
      <c r="U95" s="7">
        <v>7.9155672823219003E-3</v>
      </c>
      <c r="V95" s="7" t="str">
        <f t="shared" si="25"/>
        <v>yes</v>
      </c>
      <c r="W95" s="7" t="str">
        <f t="shared" si="26"/>
        <v>yes</v>
      </c>
      <c r="X95" s="639" t="str">
        <f t="shared" si="27"/>
        <v>no</v>
      </c>
      <c r="Y95" s="343">
        <v>0.59113300492610843</v>
      </c>
      <c r="Z95" s="343">
        <v>0.2857142857142857</v>
      </c>
      <c r="AA95" s="343">
        <v>9.8522167487684734E-2</v>
      </c>
      <c r="AB95" s="343">
        <v>1.9704433497536946E-2</v>
      </c>
      <c r="AC95" s="343">
        <v>4.9261083743842365E-3</v>
      </c>
      <c r="AD95" s="7" t="str">
        <f t="shared" si="28"/>
        <v>yes</v>
      </c>
      <c r="AE95" s="7" t="str">
        <f t="shared" si="29"/>
        <v>yes</v>
      </c>
      <c r="AF95" s="639" t="str">
        <f t="shared" si="30"/>
        <v>no</v>
      </c>
      <c r="AG95" s="92">
        <v>121</v>
      </c>
      <c r="AH95" s="90" t="s">
        <v>1181</v>
      </c>
      <c r="AI95" s="90"/>
    </row>
    <row r="96" spans="1:35" ht="15.75">
      <c r="A96" s="10" t="s">
        <v>284</v>
      </c>
      <c r="B96" s="26" t="s">
        <v>611</v>
      </c>
      <c r="C96" s="7">
        <v>0.5714285714285714</v>
      </c>
      <c r="D96" s="7">
        <v>0.27496641289744739</v>
      </c>
      <c r="E96" s="7">
        <v>0.1450962830273175</v>
      </c>
      <c r="F96" s="7">
        <v>1.3434841021047917E-3</v>
      </c>
      <c r="G96" s="616" t="str">
        <f t="shared" si="31"/>
        <v>Yes</v>
      </c>
      <c r="H96" s="616" t="str">
        <f t="shared" si="32"/>
        <v>No</v>
      </c>
      <c r="I96" s="616" t="str">
        <f t="shared" si="33"/>
        <v>Yes</v>
      </c>
      <c r="J96" s="7">
        <v>0.57229965156794427</v>
      </c>
      <c r="K96" s="7">
        <v>0.2626306620209059</v>
      </c>
      <c r="L96" s="7">
        <v>0.15984320557491288</v>
      </c>
      <c r="M96" s="7">
        <v>8.710801393728223E-4</v>
      </c>
      <c r="N96" s="848" t="str">
        <f t="shared" si="34"/>
        <v>Yes</v>
      </c>
      <c r="O96" s="848" t="str">
        <f t="shared" si="35"/>
        <v>No</v>
      </c>
      <c r="P96" s="848" t="str">
        <f t="shared" si="36"/>
        <v>Yes</v>
      </c>
      <c r="Q96" s="638">
        <v>0.55529847292919943</v>
      </c>
      <c r="R96" s="7">
        <v>0.29477093937991672</v>
      </c>
      <c r="S96" s="7">
        <v>0.13975011568718185</v>
      </c>
      <c r="T96" s="7">
        <v>2.3137436372049976E-3</v>
      </c>
      <c r="U96" s="7">
        <v>7.8667283664969924E-3</v>
      </c>
      <c r="V96" s="7" t="str">
        <f t="shared" si="25"/>
        <v>yes</v>
      </c>
      <c r="W96" s="7" t="str">
        <f t="shared" si="26"/>
        <v>no</v>
      </c>
      <c r="X96" s="639" t="str">
        <f t="shared" si="27"/>
        <v>yes</v>
      </c>
      <c r="Y96" s="343">
        <v>0.58259023354564754</v>
      </c>
      <c r="Z96" s="343">
        <v>0.24373673036093418</v>
      </c>
      <c r="AA96" s="343">
        <v>0.16475583864118895</v>
      </c>
      <c r="AB96" s="343">
        <v>2.9723991507431E-3</v>
      </c>
      <c r="AC96" s="343">
        <v>5.9447983014862E-3</v>
      </c>
      <c r="AD96" s="7" t="str">
        <f t="shared" si="28"/>
        <v>yes</v>
      </c>
      <c r="AE96" s="7" t="str">
        <f t="shared" si="29"/>
        <v>no</v>
      </c>
      <c r="AF96" s="639" t="str">
        <f t="shared" si="30"/>
        <v>yes</v>
      </c>
      <c r="AG96" s="92">
        <v>121</v>
      </c>
      <c r="AH96" s="90" t="s">
        <v>1182</v>
      </c>
      <c r="AI96" s="90"/>
    </row>
    <row r="97" spans="1:35" ht="15.75">
      <c r="A97" s="10" t="s">
        <v>440</v>
      </c>
      <c r="B97" s="26" t="s">
        <v>714</v>
      </c>
      <c r="C97" s="7">
        <v>0.49700598802395207</v>
      </c>
      <c r="D97" s="7">
        <v>0.45508982035928142</v>
      </c>
      <c r="E97" s="7">
        <v>3.5928143712574849E-2</v>
      </c>
      <c r="F97" s="7">
        <v>1.1976047904191617E-2</v>
      </c>
      <c r="G97" s="616" t="str">
        <f t="shared" si="31"/>
        <v>No</v>
      </c>
      <c r="H97" s="616" t="str">
        <f t="shared" si="32"/>
        <v>Yes</v>
      </c>
      <c r="I97" s="616" t="str">
        <f t="shared" si="33"/>
        <v>No</v>
      </c>
      <c r="J97" s="7">
        <v>0.53142857142857147</v>
      </c>
      <c r="K97" s="7">
        <v>0.42857142857142855</v>
      </c>
      <c r="L97" s="7">
        <v>2.8571428571428571E-2</v>
      </c>
      <c r="M97" s="7">
        <v>1.1428571428571429E-2</v>
      </c>
      <c r="N97" s="848" t="str">
        <f t="shared" si="34"/>
        <v>Yes</v>
      </c>
      <c r="O97" s="848" t="str">
        <f t="shared" si="35"/>
        <v>Yes</v>
      </c>
      <c r="P97" s="848" t="str">
        <f t="shared" si="36"/>
        <v>No</v>
      </c>
      <c r="Q97" s="638">
        <v>0.52413793103448281</v>
      </c>
      <c r="R97" s="7">
        <v>0.4</v>
      </c>
      <c r="S97" s="7">
        <v>4.8275862068965517E-2</v>
      </c>
      <c r="T97" s="7">
        <v>1.3793103448275862E-2</v>
      </c>
      <c r="U97" s="7">
        <v>1.3793103448275862E-2</v>
      </c>
      <c r="V97" s="7" t="str">
        <f t="shared" si="25"/>
        <v>yes</v>
      </c>
      <c r="W97" s="7" t="str">
        <f t="shared" si="26"/>
        <v>yes</v>
      </c>
      <c r="X97" s="639" t="str">
        <f t="shared" si="27"/>
        <v>no</v>
      </c>
      <c r="Y97" s="343">
        <v>0.49382716049382713</v>
      </c>
      <c r="Z97" s="343">
        <v>0.4567901234567901</v>
      </c>
      <c r="AA97" s="343">
        <v>2.4691358024691357E-2</v>
      </c>
      <c r="AB97" s="343">
        <v>0</v>
      </c>
      <c r="AC97" s="343">
        <v>2.4691358024691357E-2</v>
      </c>
      <c r="AD97" s="7" t="str">
        <f t="shared" si="28"/>
        <v>no</v>
      </c>
      <c r="AE97" s="7" t="str">
        <f t="shared" si="29"/>
        <v>yes</v>
      </c>
      <c r="AF97" s="639" t="str">
        <f t="shared" si="30"/>
        <v>yes</v>
      </c>
      <c r="AG97" s="92">
        <v>121</v>
      </c>
      <c r="AH97" s="90" t="s">
        <v>882</v>
      </c>
      <c r="AI97" s="90"/>
    </row>
    <row r="98" spans="1:35" ht="15.75">
      <c r="A98" s="10" t="s">
        <v>321</v>
      </c>
      <c r="B98" s="26" t="s">
        <v>737</v>
      </c>
      <c r="C98" s="7">
        <v>0.39087759815242495</v>
      </c>
      <c r="D98" s="7">
        <v>0.38856812933025403</v>
      </c>
      <c r="E98" s="7">
        <v>0.2176674364896074</v>
      </c>
      <c r="F98" s="7">
        <v>2.8868360277136259E-3</v>
      </c>
      <c r="G98" s="616" t="str">
        <f t="shared" si="31"/>
        <v>No</v>
      </c>
      <c r="H98" s="616" t="str">
        <f t="shared" si="32"/>
        <v>No</v>
      </c>
      <c r="I98" s="616" t="str">
        <f t="shared" si="33"/>
        <v>Yes</v>
      </c>
      <c r="J98" s="7">
        <v>0.36223616657159158</v>
      </c>
      <c r="K98" s="7">
        <v>0.39304050199657731</v>
      </c>
      <c r="L98" s="7">
        <v>0.24244152880775813</v>
      </c>
      <c r="M98" s="7">
        <v>2.2818026240730175E-3</v>
      </c>
      <c r="N98" s="848" t="str">
        <f t="shared" si="34"/>
        <v>No</v>
      </c>
      <c r="O98" s="848" t="str">
        <f t="shared" si="35"/>
        <v>No</v>
      </c>
      <c r="P98" s="848" t="str">
        <f t="shared" si="36"/>
        <v>Yes</v>
      </c>
      <c r="Q98" s="638">
        <v>0.35886610373944511</v>
      </c>
      <c r="R98" s="7">
        <v>0.41616405307599519</v>
      </c>
      <c r="S98" s="7">
        <v>0.22135102533172496</v>
      </c>
      <c r="T98" s="7">
        <v>3.6188178528347406E-3</v>
      </c>
      <c r="U98" s="7">
        <v>0</v>
      </c>
      <c r="V98" s="7" t="str">
        <f t="shared" si="25"/>
        <v>no</v>
      </c>
      <c r="W98" s="7" t="str">
        <f t="shared" si="26"/>
        <v>no</v>
      </c>
      <c r="X98" s="639" t="str">
        <f t="shared" si="27"/>
        <v>yes</v>
      </c>
      <c r="Y98" s="343">
        <v>0.38594534300055772</v>
      </c>
      <c r="Z98" s="343">
        <v>0.36363636363636365</v>
      </c>
      <c r="AA98" s="343">
        <v>0.21249302844394868</v>
      </c>
      <c r="AB98" s="343">
        <v>3.7925264919129953E-2</v>
      </c>
      <c r="AC98" s="343">
        <v>0</v>
      </c>
      <c r="AD98" s="7" t="str">
        <f t="shared" si="28"/>
        <v>no</v>
      </c>
      <c r="AE98" s="7" t="str">
        <f t="shared" si="29"/>
        <v>no</v>
      </c>
      <c r="AF98" s="639" t="str">
        <f t="shared" si="30"/>
        <v>no</v>
      </c>
      <c r="AG98" s="92">
        <v>121</v>
      </c>
      <c r="AH98" s="90" t="s">
        <v>1182</v>
      </c>
      <c r="AI98" s="90"/>
    </row>
    <row r="99" spans="1:35" ht="15.75">
      <c r="A99" s="10" t="s">
        <v>32</v>
      </c>
      <c r="B99" s="26" t="s">
        <v>759</v>
      </c>
      <c r="C99" s="7">
        <v>0.4</v>
      </c>
      <c r="D99" s="7">
        <v>0.4</v>
      </c>
      <c r="E99" s="7">
        <v>0.2</v>
      </c>
      <c r="F99" s="7">
        <v>0</v>
      </c>
      <c r="G99" s="616" t="str">
        <f t="shared" si="31"/>
        <v>No</v>
      </c>
      <c r="H99" s="616" t="str">
        <f t="shared" si="32"/>
        <v>No</v>
      </c>
      <c r="I99" s="616" t="str">
        <f t="shared" si="33"/>
        <v>Yes</v>
      </c>
      <c r="J99" s="7">
        <v>0.5</v>
      </c>
      <c r="K99" s="7">
        <v>0.5</v>
      </c>
      <c r="L99" s="7">
        <v>0</v>
      </c>
      <c r="M99" s="7">
        <v>0</v>
      </c>
      <c r="N99" s="848" t="str">
        <f t="shared" si="34"/>
        <v>No</v>
      </c>
      <c r="O99" s="848" t="str">
        <f t="shared" si="35"/>
        <v>Yes</v>
      </c>
      <c r="P99" s="848" t="str">
        <f t="shared" si="36"/>
        <v>Yes</v>
      </c>
      <c r="Q99" s="638">
        <v>0.5</v>
      </c>
      <c r="R99" s="7">
        <v>0.5</v>
      </c>
      <c r="S99" s="7">
        <v>0</v>
      </c>
      <c r="T99" s="7">
        <v>0</v>
      </c>
      <c r="U99" s="7">
        <v>0</v>
      </c>
      <c r="V99" s="7" t="str">
        <f t="shared" si="25"/>
        <v>no</v>
      </c>
      <c r="W99" s="7" t="str">
        <f t="shared" si="26"/>
        <v>yes</v>
      </c>
      <c r="X99" s="639" t="str">
        <f t="shared" si="27"/>
        <v>yes</v>
      </c>
      <c r="Y99" s="343">
        <v>0.1111111111111111</v>
      </c>
      <c r="Z99" s="343">
        <v>0.77777777777777779</v>
      </c>
      <c r="AA99" s="343">
        <v>0</v>
      </c>
      <c r="AB99" s="343">
        <v>0</v>
      </c>
      <c r="AC99" s="343">
        <v>0.1111111111111111</v>
      </c>
      <c r="AD99" s="7" t="str">
        <f t="shared" si="28"/>
        <v>no</v>
      </c>
      <c r="AE99" s="7" t="str">
        <f t="shared" si="29"/>
        <v>yes</v>
      </c>
      <c r="AF99" s="639" t="str">
        <f t="shared" si="30"/>
        <v>yes</v>
      </c>
      <c r="AG99" s="92">
        <v>121</v>
      </c>
      <c r="AH99" s="90" t="s">
        <v>1179</v>
      </c>
      <c r="AI99" s="90"/>
    </row>
    <row r="100" spans="1:35" ht="15.75">
      <c r="A100" s="10" t="s">
        <v>140</v>
      </c>
      <c r="B100" s="26" t="s">
        <v>532</v>
      </c>
      <c r="C100" s="7">
        <v>0.39090909090909093</v>
      </c>
      <c r="D100" s="7">
        <v>0.4616883116883117</v>
      </c>
      <c r="E100" s="7">
        <v>0.13896103896103895</v>
      </c>
      <c r="F100" s="7">
        <v>7.7922077922077922E-3</v>
      </c>
      <c r="G100" s="616" t="str">
        <f t="shared" si="31"/>
        <v>No</v>
      </c>
      <c r="H100" s="616" t="str">
        <f t="shared" si="32"/>
        <v>No</v>
      </c>
      <c r="I100" s="616" t="str">
        <f t="shared" si="33"/>
        <v>Yes</v>
      </c>
      <c r="J100" s="7">
        <v>0.35442220787604906</v>
      </c>
      <c r="K100" s="7">
        <v>0.51258876694641708</v>
      </c>
      <c r="L100" s="7">
        <v>0.12265978050355068</v>
      </c>
      <c r="M100" s="7">
        <v>8.3925112976113627E-3</v>
      </c>
      <c r="N100" s="848" t="str">
        <f t="shared" si="34"/>
        <v>No</v>
      </c>
      <c r="O100" s="848" t="str">
        <f t="shared" si="35"/>
        <v>Yes</v>
      </c>
      <c r="P100" s="848" t="str">
        <f t="shared" si="36"/>
        <v>Yes</v>
      </c>
      <c r="Q100" s="638">
        <v>0.48664122137404581</v>
      </c>
      <c r="R100" s="7">
        <v>0.36895674300254455</v>
      </c>
      <c r="S100" s="7">
        <v>0.1316793893129771</v>
      </c>
      <c r="T100" s="7">
        <v>8.2697201017811698E-3</v>
      </c>
      <c r="U100" s="7">
        <v>4.4529262086513994E-3</v>
      </c>
      <c r="V100" s="7" t="str">
        <f t="shared" si="25"/>
        <v>no</v>
      </c>
      <c r="W100" s="7" t="str">
        <f t="shared" si="26"/>
        <v>yes</v>
      </c>
      <c r="X100" s="639" t="str">
        <f t="shared" si="27"/>
        <v>yes</v>
      </c>
      <c r="Y100" s="343">
        <v>0.39076723016905074</v>
      </c>
      <c r="Z100" s="343">
        <v>0.47464239271781533</v>
      </c>
      <c r="AA100" s="343">
        <v>0.12548764629388817</v>
      </c>
      <c r="AB100" s="343">
        <v>6.5019505851755524E-3</v>
      </c>
      <c r="AC100" s="343">
        <v>2.6007802340702211E-3</v>
      </c>
      <c r="AD100" s="7" t="str">
        <f t="shared" si="28"/>
        <v>no</v>
      </c>
      <c r="AE100" s="7" t="str">
        <f t="shared" si="29"/>
        <v>yes</v>
      </c>
      <c r="AF100" s="639" t="str">
        <f t="shared" si="30"/>
        <v>yes</v>
      </c>
      <c r="AG100" s="92">
        <v>121</v>
      </c>
      <c r="AH100" s="90" t="s">
        <v>1182</v>
      </c>
      <c r="AI100" s="90"/>
    </row>
    <row r="101" spans="1:35" ht="15.75">
      <c r="A101" s="10" t="s">
        <v>503</v>
      </c>
      <c r="B101" s="26" t="s">
        <v>788</v>
      </c>
      <c r="C101" s="7">
        <v>0.5</v>
      </c>
      <c r="D101" s="7">
        <v>0.375</v>
      </c>
      <c r="E101" s="7">
        <v>0.12083333333333333</v>
      </c>
      <c r="F101" s="7">
        <v>4.1666666666666666E-3</v>
      </c>
      <c r="G101" s="616" t="str">
        <f t="shared" si="31"/>
        <v>No</v>
      </c>
      <c r="H101" s="616" t="str">
        <f t="shared" si="32"/>
        <v>Yes</v>
      </c>
      <c r="I101" s="616" t="str">
        <f t="shared" si="33"/>
        <v>Yes</v>
      </c>
      <c r="J101" s="7">
        <v>0.51063829787234039</v>
      </c>
      <c r="K101" s="7">
        <v>0.35744680851063831</v>
      </c>
      <c r="L101" s="7">
        <v>0.1276595744680851</v>
      </c>
      <c r="M101" s="7">
        <v>4.2553191489361703E-3</v>
      </c>
      <c r="N101" s="848" t="str">
        <f t="shared" si="34"/>
        <v>No</v>
      </c>
      <c r="O101" s="848" t="str">
        <f t="shared" si="35"/>
        <v>Yes</v>
      </c>
      <c r="P101" s="848" t="str">
        <f t="shared" si="36"/>
        <v>Yes</v>
      </c>
      <c r="Q101" s="638">
        <v>0.49122807017543857</v>
      </c>
      <c r="R101" s="7">
        <v>0.36403508771929827</v>
      </c>
      <c r="S101" s="7">
        <v>0.13157894736842105</v>
      </c>
      <c r="T101" s="7">
        <v>1.3157894736842105E-2</v>
      </c>
      <c r="U101" s="7">
        <v>0</v>
      </c>
      <c r="V101" s="7" t="str">
        <f t="shared" si="25"/>
        <v>no</v>
      </c>
      <c r="W101" s="7" t="str">
        <f t="shared" si="26"/>
        <v>yes</v>
      </c>
      <c r="X101" s="639" t="str">
        <f t="shared" si="27"/>
        <v>no</v>
      </c>
      <c r="Y101" s="343">
        <v>0.51666666666666672</v>
      </c>
      <c r="Z101" s="343">
        <v>0.32083333333333336</v>
      </c>
      <c r="AA101" s="343">
        <v>0.15</v>
      </c>
      <c r="AB101" s="343">
        <v>8.3333333333333332E-3</v>
      </c>
      <c r="AC101" s="343">
        <v>4.1666666666666666E-3</v>
      </c>
      <c r="AD101" s="7" t="str">
        <f t="shared" si="28"/>
        <v>no</v>
      </c>
      <c r="AE101" s="7" t="str">
        <f t="shared" si="29"/>
        <v>no</v>
      </c>
      <c r="AF101" s="639" t="str">
        <f t="shared" si="30"/>
        <v>yes</v>
      </c>
      <c r="AG101" s="92">
        <v>121</v>
      </c>
      <c r="AH101" s="90" t="s">
        <v>1181</v>
      </c>
      <c r="AI101" s="90"/>
    </row>
    <row r="102" spans="1:35" ht="15.75">
      <c r="A102" s="10" t="s">
        <v>333</v>
      </c>
      <c r="B102" s="26" t="s">
        <v>743</v>
      </c>
      <c r="C102" s="7">
        <v>0.68864468864468864</v>
      </c>
      <c r="D102" s="7">
        <v>0.17948717948717949</v>
      </c>
      <c r="E102" s="7">
        <v>0.12087912087912088</v>
      </c>
      <c r="F102" s="7">
        <v>1.098901098901099E-2</v>
      </c>
      <c r="G102" s="616" t="str">
        <f t="shared" si="31"/>
        <v>Yes</v>
      </c>
      <c r="H102" s="616" t="str">
        <f t="shared" si="32"/>
        <v>Yes</v>
      </c>
      <c r="I102" s="616" t="str">
        <f t="shared" si="33"/>
        <v>No</v>
      </c>
      <c r="J102" s="7">
        <v>0.66425992779783394</v>
      </c>
      <c r="K102" s="7">
        <v>0.20216606498194944</v>
      </c>
      <c r="L102" s="7">
        <v>0.12274368231046931</v>
      </c>
      <c r="M102" s="7">
        <v>1.0830324909747292E-2</v>
      </c>
      <c r="N102" s="848" t="str">
        <f t="shared" si="34"/>
        <v>Yes</v>
      </c>
      <c r="O102" s="848" t="str">
        <f t="shared" si="35"/>
        <v>Yes</v>
      </c>
      <c r="P102" s="848" t="str">
        <f t="shared" si="36"/>
        <v>No</v>
      </c>
      <c r="Q102" s="638">
        <v>0.72280701754385968</v>
      </c>
      <c r="R102" s="7">
        <v>0.14035087719298245</v>
      </c>
      <c r="S102" s="7">
        <v>0.12631578947368421</v>
      </c>
      <c r="T102" s="7">
        <v>1.0526315789473684E-2</v>
      </c>
      <c r="U102" s="7">
        <v>0</v>
      </c>
      <c r="V102" s="7" t="str">
        <f t="shared" si="25"/>
        <v>yes</v>
      </c>
      <c r="W102" s="7" t="str">
        <f t="shared" si="26"/>
        <v>yes</v>
      </c>
      <c r="X102" s="639" t="str">
        <f t="shared" si="27"/>
        <v>no</v>
      </c>
      <c r="Y102" s="343">
        <v>0.66315789473684206</v>
      </c>
      <c r="Z102" s="343">
        <v>0.24210526315789474</v>
      </c>
      <c r="AA102" s="343">
        <v>7.7192982456140355E-2</v>
      </c>
      <c r="AB102" s="343">
        <v>1.7543859649122806E-2</v>
      </c>
      <c r="AC102" s="343">
        <v>0</v>
      </c>
      <c r="AD102" s="7" t="str">
        <f t="shared" si="28"/>
        <v>yes</v>
      </c>
      <c r="AE102" s="7" t="str">
        <f t="shared" si="29"/>
        <v>yes</v>
      </c>
      <c r="AF102" s="639" t="str">
        <f t="shared" si="30"/>
        <v>no</v>
      </c>
      <c r="AG102" s="92">
        <v>121</v>
      </c>
      <c r="AH102" s="90" t="s">
        <v>1181</v>
      </c>
      <c r="AI102" s="90"/>
    </row>
    <row r="103" spans="1:35" ht="15.75">
      <c r="A103" s="10" t="s">
        <v>413</v>
      </c>
      <c r="B103" s="26" t="s">
        <v>529</v>
      </c>
      <c r="C103" s="7">
        <v>0.46879334257975036</v>
      </c>
      <c r="D103" s="7">
        <v>0.36754507628294036</v>
      </c>
      <c r="E103" s="7">
        <v>0.15603328710124825</v>
      </c>
      <c r="F103" s="7">
        <v>2.7739251040221915E-3</v>
      </c>
      <c r="G103" s="616" t="str">
        <f t="shared" si="31"/>
        <v>No</v>
      </c>
      <c r="H103" s="616" t="str">
        <f t="shared" si="32"/>
        <v>No</v>
      </c>
      <c r="I103" s="616" t="str">
        <f t="shared" si="33"/>
        <v>Yes</v>
      </c>
      <c r="J103" s="7">
        <v>0.46857541899441341</v>
      </c>
      <c r="K103" s="7">
        <v>0.36103351955307261</v>
      </c>
      <c r="L103" s="7">
        <v>0.16201117318435754</v>
      </c>
      <c r="M103" s="7">
        <v>4.8882681564245811E-3</v>
      </c>
      <c r="N103" s="848" t="str">
        <f t="shared" si="34"/>
        <v>No</v>
      </c>
      <c r="O103" s="848" t="str">
        <f t="shared" si="35"/>
        <v>No</v>
      </c>
      <c r="P103" s="848" t="str">
        <f t="shared" si="36"/>
        <v>Yes</v>
      </c>
      <c r="Q103" s="638">
        <v>0.46917080085046065</v>
      </c>
      <c r="R103" s="7">
        <v>0.36995038979447198</v>
      </c>
      <c r="S103" s="7">
        <v>0.15591778880226789</v>
      </c>
      <c r="T103" s="7">
        <v>2.1261516654854712E-3</v>
      </c>
      <c r="U103" s="7">
        <v>2.8348688873139618E-3</v>
      </c>
      <c r="V103" s="7" t="str">
        <f t="shared" si="25"/>
        <v>no</v>
      </c>
      <c r="W103" s="7" t="str">
        <f t="shared" si="26"/>
        <v>no</v>
      </c>
      <c r="X103" s="639" t="str">
        <f t="shared" si="27"/>
        <v>yes</v>
      </c>
      <c r="Y103" s="343">
        <v>0.50204081632653064</v>
      </c>
      <c r="Z103" s="343">
        <v>0.34217687074829933</v>
      </c>
      <c r="AA103" s="343">
        <v>0.15034013605442176</v>
      </c>
      <c r="AB103" s="343">
        <v>4.0816326530612249E-3</v>
      </c>
      <c r="AC103" s="343">
        <v>1.3605442176870747E-3</v>
      </c>
      <c r="AD103" s="7" t="str">
        <f t="shared" si="28"/>
        <v>no</v>
      </c>
      <c r="AE103" s="7" t="str">
        <f t="shared" si="29"/>
        <v>no</v>
      </c>
      <c r="AF103" s="639" t="str">
        <f t="shared" si="30"/>
        <v>yes</v>
      </c>
      <c r="AG103" s="92">
        <v>121</v>
      </c>
      <c r="AH103" s="90" t="s">
        <v>1182</v>
      </c>
      <c r="AI103" s="90"/>
    </row>
    <row r="104" spans="1:35" ht="15.75">
      <c r="A104" s="10" t="s">
        <v>198</v>
      </c>
      <c r="B104" s="26" t="s">
        <v>778</v>
      </c>
      <c r="C104" s="7">
        <v>0.40884718498659517</v>
      </c>
      <c r="D104" s="7">
        <v>0.4651474530831099</v>
      </c>
      <c r="E104" s="7">
        <v>9.5174262734584444E-2</v>
      </c>
      <c r="F104" s="7">
        <v>2.6809651474530832E-2</v>
      </c>
      <c r="G104" s="616" t="str">
        <f t="shared" si="31"/>
        <v>No</v>
      </c>
      <c r="H104" s="616" t="str">
        <f t="shared" si="32"/>
        <v>Yes</v>
      </c>
      <c r="I104" s="616" t="str">
        <f t="shared" si="33"/>
        <v>No</v>
      </c>
      <c r="J104" s="7">
        <v>0.42091836734693877</v>
      </c>
      <c r="K104" s="7">
        <v>0.4732142857142857</v>
      </c>
      <c r="L104" s="7">
        <v>9.0561224489795922E-2</v>
      </c>
      <c r="M104" s="7">
        <v>1.5306122448979591E-2</v>
      </c>
      <c r="N104" s="848" t="str">
        <f t="shared" si="34"/>
        <v>No</v>
      </c>
      <c r="O104" s="848" t="str">
        <f t="shared" si="35"/>
        <v>Yes</v>
      </c>
      <c r="P104" s="848" t="str">
        <f t="shared" si="36"/>
        <v>No</v>
      </c>
      <c r="Q104" s="638">
        <v>0.38211382113821141</v>
      </c>
      <c r="R104" s="7">
        <v>0.49593495934959347</v>
      </c>
      <c r="S104" s="7">
        <v>0.1016260162601626</v>
      </c>
      <c r="T104" s="7">
        <v>1.6260162601626018E-2</v>
      </c>
      <c r="U104" s="7">
        <v>4.0650406504065045E-3</v>
      </c>
      <c r="V104" s="7" t="str">
        <f t="shared" si="25"/>
        <v>no</v>
      </c>
      <c r="W104" s="7" t="str">
        <f t="shared" si="26"/>
        <v>yes</v>
      </c>
      <c r="X104" s="639" t="str">
        <f t="shared" si="27"/>
        <v>no</v>
      </c>
      <c r="Y104" s="343">
        <v>0.41595092024539876</v>
      </c>
      <c r="Z104" s="343">
        <v>0.48220858895705521</v>
      </c>
      <c r="AA104" s="343">
        <v>8.4662576687116561E-2</v>
      </c>
      <c r="AB104" s="343">
        <v>1.2269938650306749E-2</v>
      </c>
      <c r="AC104" s="343">
        <v>4.9079754601226997E-3</v>
      </c>
      <c r="AD104" s="7" t="str">
        <f t="shared" si="28"/>
        <v>no</v>
      </c>
      <c r="AE104" s="7" t="str">
        <f t="shared" si="29"/>
        <v>yes</v>
      </c>
      <c r="AF104" s="639" t="str">
        <f t="shared" si="30"/>
        <v>no</v>
      </c>
      <c r="AG104" s="92">
        <v>121</v>
      </c>
      <c r="AH104" s="90" t="s">
        <v>1181</v>
      </c>
      <c r="AI104" s="90"/>
    </row>
    <row r="105" spans="1:35" ht="15.75">
      <c r="A105" s="10" t="s">
        <v>1051</v>
      </c>
      <c r="B105" s="26" t="s">
        <v>684</v>
      </c>
      <c r="C105" s="7">
        <v>0.44971537001897532</v>
      </c>
      <c r="D105" s="7">
        <v>0.41745730550284632</v>
      </c>
      <c r="E105" s="7">
        <v>0.12713472485768501</v>
      </c>
      <c r="F105" s="7">
        <v>5.6925996204933585E-3</v>
      </c>
      <c r="G105" s="616" t="str">
        <f t="shared" si="31"/>
        <v>No</v>
      </c>
      <c r="H105" s="616" t="str">
        <f t="shared" si="32"/>
        <v>Yes</v>
      </c>
      <c r="I105" s="616" t="str">
        <f t="shared" si="33"/>
        <v>Yes</v>
      </c>
      <c r="J105" s="7">
        <v>0.46774193548387094</v>
      </c>
      <c r="K105" s="7">
        <v>0.42831541218637992</v>
      </c>
      <c r="L105" s="7">
        <v>9.6774193548387094E-2</v>
      </c>
      <c r="M105" s="7">
        <v>5.3763440860215058E-3</v>
      </c>
      <c r="N105" s="848" t="str">
        <f t="shared" si="34"/>
        <v>No</v>
      </c>
      <c r="O105" s="848" t="str">
        <f t="shared" si="35"/>
        <v>Yes</v>
      </c>
      <c r="P105" s="848" t="str">
        <f t="shared" si="36"/>
        <v>Yes</v>
      </c>
      <c r="Q105" s="638">
        <v>0.45488721804511278</v>
      </c>
      <c r="R105" s="7">
        <v>0.41353383458646614</v>
      </c>
      <c r="S105" s="7">
        <v>0.11842105263157894</v>
      </c>
      <c r="T105" s="7">
        <v>9.3984962406015032E-3</v>
      </c>
      <c r="U105" s="7">
        <v>3.7593984962406013E-3</v>
      </c>
      <c r="V105" s="7" t="str">
        <f t="shared" si="25"/>
        <v>no</v>
      </c>
      <c r="W105" s="7" t="str">
        <f t="shared" si="26"/>
        <v>yes</v>
      </c>
      <c r="X105" s="639" t="str">
        <f t="shared" si="27"/>
        <v>yes</v>
      </c>
      <c r="Y105" s="343">
        <v>0.4391891891891892</v>
      </c>
      <c r="Z105" s="343">
        <v>0.4408783783783784</v>
      </c>
      <c r="AA105" s="343">
        <v>0.10304054054054054</v>
      </c>
      <c r="AB105" s="343">
        <v>1.3513513513513514E-2</v>
      </c>
      <c r="AC105" s="343">
        <v>3.3783783783783786E-3</v>
      </c>
      <c r="AD105" s="7" t="str">
        <f t="shared" si="28"/>
        <v>no</v>
      </c>
      <c r="AE105" s="7" t="str">
        <f t="shared" si="29"/>
        <v>yes</v>
      </c>
      <c r="AF105" s="639" t="str">
        <f t="shared" si="30"/>
        <v>no</v>
      </c>
      <c r="AG105" s="92">
        <v>121</v>
      </c>
      <c r="AH105" s="90" t="s">
        <v>1181</v>
      </c>
      <c r="AI105" s="90"/>
    </row>
    <row r="106" spans="1:35" ht="15.75">
      <c r="A106" s="10" t="s">
        <v>296</v>
      </c>
      <c r="B106" s="26" t="s">
        <v>617</v>
      </c>
      <c r="C106" s="7">
        <v>0.47652417659425367</v>
      </c>
      <c r="D106" s="7">
        <v>0.35739313244569026</v>
      </c>
      <c r="E106" s="7">
        <v>0.11002102312543798</v>
      </c>
      <c r="F106" s="7">
        <v>5.6061667834618077E-3</v>
      </c>
      <c r="G106" s="616" t="str">
        <f t="shared" si="31"/>
        <v>No</v>
      </c>
      <c r="H106" s="616" t="str">
        <f t="shared" si="32"/>
        <v>Yes</v>
      </c>
      <c r="I106" s="616" t="str">
        <f t="shared" si="33"/>
        <v>Yes</v>
      </c>
      <c r="J106" s="7">
        <v>0.45839311334289812</v>
      </c>
      <c r="K106" s="7">
        <v>0.37230989956958394</v>
      </c>
      <c r="L106" s="7">
        <v>0.11119081779053085</v>
      </c>
      <c r="M106" s="7">
        <v>7.8909612625538018E-3</v>
      </c>
      <c r="N106" s="848" t="str">
        <f t="shared" si="34"/>
        <v>No</v>
      </c>
      <c r="O106" s="848" t="str">
        <f t="shared" si="35"/>
        <v>Yes</v>
      </c>
      <c r="P106" s="848" t="str">
        <f t="shared" si="36"/>
        <v>Yes</v>
      </c>
      <c r="Q106" s="638">
        <v>0.46763636363636363</v>
      </c>
      <c r="R106" s="7">
        <v>0.34909090909090912</v>
      </c>
      <c r="S106" s="7">
        <v>0.11781818181818182</v>
      </c>
      <c r="T106" s="7">
        <v>5.0909090909090913E-3</v>
      </c>
      <c r="U106" s="7">
        <v>6.0363636363636362E-2</v>
      </c>
      <c r="V106" s="7" t="str">
        <f t="shared" si="25"/>
        <v>no</v>
      </c>
      <c r="W106" s="7" t="str">
        <f t="shared" si="26"/>
        <v>yes</v>
      </c>
      <c r="X106" s="639" t="str">
        <f t="shared" si="27"/>
        <v>yes</v>
      </c>
      <c r="Y106" s="343">
        <v>0.47088791848617179</v>
      </c>
      <c r="Z106" s="343">
        <v>0.37700145560407566</v>
      </c>
      <c r="AA106" s="343">
        <v>0.10844250363901019</v>
      </c>
      <c r="AB106" s="343">
        <v>3.6390101892285298E-3</v>
      </c>
      <c r="AC106" s="343">
        <v>4.0029112081513829E-2</v>
      </c>
      <c r="AD106" s="7" t="str">
        <f t="shared" si="28"/>
        <v>no</v>
      </c>
      <c r="AE106" s="7" t="str">
        <f t="shared" si="29"/>
        <v>yes</v>
      </c>
      <c r="AF106" s="639" t="str">
        <f t="shared" si="30"/>
        <v>yes</v>
      </c>
      <c r="AG106" s="92">
        <v>121</v>
      </c>
      <c r="AH106" s="90" t="s">
        <v>1182</v>
      </c>
      <c r="AI106" s="90"/>
    </row>
    <row r="107" spans="1:35" ht="15.75">
      <c r="A107" s="10" t="s">
        <v>500</v>
      </c>
      <c r="B107" s="26" t="s">
        <v>757</v>
      </c>
      <c r="C107" s="7">
        <v>0.5526859504132231</v>
      </c>
      <c r="D107" s="7">
        <v>0.22830578512396693</v>
      </c>
      <c r="E107" s="7">
        <v>0.19421487603305784</v>
      </c>
      <c r="F107" s="7">
        <v>1.5495867768595042E-2</v>
      </c>
      <c r="G107" s="616" t="str">
        <f t="shared" si="31"/>
        <v>Yes</v>
      </c>
      <c r="H107" s="616" t="str">
        <f t="shared" si="32"/>
        <v>No</v>
      </c>
      <c r="I107" s="616" t="str">
        <f t="shared" si="33"/>
        <v>No</v>
      </c>
      <c r="J107" s="7">
        <v>0.53934942287513121</v>
      </c>
      <c r="K107" s="7">
        <v>0.2465897166841553</v>
      </c>
      <c r="L107" s="7">
        <v>0.1930745015739769</v>
      </c>
      <c r="M107" s="7">
        <v>1.1542497376705142E-2</v>
      </c>
      <c r="N107" s="848" t="str">
        <f t="shared" si="34"/>
        <v>Yes</v>
      </c>
      <c r="O107" s="848" t="str">
        <f t="shared" si="35"/>
        <v>No</v>
      </c>
      <c r="P107" s="848" t="str">
        <f t="shared" si="36"/>
        <v>No</v>
      </c>
      <c r="Q107" s="638">
        <v>0.54354669464847849</v>
      </c>
      <c r="R107" s="7">
        <v>0.2402938090241343</v>
      </c>
      <c r="S107" s="7">
        <v>0.18782791185729275</v>
      </c>
      <c r="T107" s="7">
        <v>1.888772298006296E-2</v>
      </c>
      <c r="U107" s="7">
        <v>9.4438614900314802E-3</v>
      </c>
      <c r="V107" s="7" t="str">
        <f t="shared" si="25"/>
        <v>yes</v>
      </c>
      <c r="W107" s="7" t="str">
        <f t="shared" si="26"/>
        <v>no</v>
      </c>
      <c r="X107" s="639" t="str">
        <f t="shared" si="27"/>
        <v>no</v>
      </c>
      <c r="Y107" s="343">
        <v>0.55697550585729505</v>
      </c>
      <c r="Z107" s="343">
        <v>0.23109691160809373</v>
      </c>
      <c r="AA107" s="343">
        <v>0.19382321618743345</v>
      </c>
      <c r="AB107" s="343">
        <v>1.2779552715654952E-2</v>
      </c>
      <c r="AC107" s="343">
        <v>5.3248136315228968E-3</v>
      </c>
      <c r="AD107" s="7" t="str">
        <f t="shared" si="28"/>
        <v>yes</v>
      </c>
      <c r="AE107" s="7" t="str">
        <f t="shared" si="29"/>
        <v>no</v>
      </c>
      <c r="AF107" s="639" t="str">
        <f t="shared" si="30"/>
        <v>no</v>
      </c>
      <c r="AG107" s="92">
        <v>121</v>
      </c>
      <c r="AH107" s="90" t="s">
        <v>1181</v>
      </c>
      <c r="AI107" s="90"/>
    </row>
    <row r="108" spans="1:35" ht="15.75">
      <c r="A108" s="10" t="s">
        <v>73</v>
      </c>
      <c r="B108" s="26" t="s">
        <v>632</v>
      </c>
      <c r="C108" s="7">
        <v>0.57515619257625872</v>
      </c>
      <c r="D108" s="7">
        <v>0.31422271223814774</v>
      </c>
      <c r="E108" s="7">
        <v>9.6655641308342519E-2</v>
      </c>
      <c r="F108" s="7">
        <v>7.717750826901874E-3</v>
      </c>
      <c r="G108" s="616" t="str">
        <f t="shared" si="31"/>
        <v>Yes</v>
      </c>
      <c r="H108" s="616" t="str">
        <f t="shared" si="32"/>
        <v>Yes</v>
      </c>
      <c r="I108" s="616" t="str">
        <f t="shared" si="33"/>
        <v>Yes</v>
      </c>
      <c r="J108" s="7">
        <v>0.58422939068100355</v>
      </c>
      <c r="K108" s="7">
        <v>0.30537634408602149</v>
      </c>
      <c r="L108" s="7">
        <v>9.9283154121863795E-2</v>
      </c>
      <c r="M108" s="7">
        <v>6.4516129032258064E-3</v>
      </c>
      <c r="N108" s="848" t="str">
        <f t="shared" si="34"/>
        <v>Yes</v>
      </c>
      <c r="O108" s="848" t="str">
        <f t="shared" si="35"/>
        <v>Yes</v>
      </c>
      <c r="P108" s="848" t="str">
        <f t="shared" si="36"/>
        <v>Yes</v>
      </c>
      <c r="Q108" s="638">
        <v>0.57057505601194924</v>
      </c>
      <c r="R108" s="7">
        <v>0.30993278566094101</v>
      </c>
      <c r="S108" s="7">
        <v>0.10268857356235997</v>
      </c>
      <c r="T108" s="7">
        <v>1.157580283793876E-2</v>
      </c>
      <c r="U108" s="7">
        <v>5.2277819268110532E-3</v>
      </c>
      <c r="V108" s="7" t="str">
        <f t="shared" si="25"/>
        <v>yes</v>
      </c>
      <c r="W108" s="7" t="str">
        <f t="shared" si="26"/>
        <v>yes</v>
      </c>
      <c r="X108" s="639" t="str">
        <f t="shared" si="27"/>
        <v>no</v>
      </c>
      <c r="Y108" s="343">
        <v>0.59780686239830205</v>
      </c>
      <c r="Z108" s="343">
        <v>0.28015564202334631</v>
      </c>
      <c r="AA108" s="343">
        <v>0.11071807569862045</v>
      </c>
      <c r="AB108" s="343">
        <v>7.0746374248319777E-3</v>
      </c>
      <c r="AC108" s="343">
        <v>4.2447824548991868E-3</v>
      </c>
      <c r="AD108" s="7" t="str">
        <f t="shared" si="28"/>
        <v>yes</v>
      </c>
      <c r="AE108" s="7" t="str">
        <f t="shared" si="29"/>
        <v>yes</v>
      </c>
      <c r="AF108" s="639" t="str">
        <f t="shared" si="30"/>
        <v>yes</v>
      </c>
      <c r="AG108" s="92">
        <v>121</v>
      </c>
      <c r="AH108" s="90" t="s">
        <v>1182</v>
      </c>
      <c r="AI108" s="90"/>
    </row>
    <row r="109" spans="1:35" ht="15.75">
      <c r="A109" s="10" t="s">
        <v>399</v>
      </c>
      <c r="B109" s="26" t="s">
        <v>623</v>
      </c>
      <c r="C109" s="7">
        <v>0.49104859335038364</v>
      </c>
      <c r="D109" s="7">
        <v>0.33942272561198394</v>
      </c>
      <c r="E109" s="7">
        <v>0.15856777493606139</v>
      </c>
      <c r="F109" s="7">
        <v>7.6726342710997444E-3</v>
      </c>
      <c r="G109" s="616" t="str">
        <f t="shared" si="31"/>
        <v>No</v>
      </c>
      <c r="H109" s="616" t="str">
        <f t="shared" si="32"/>
        <v>No</v>
      </c>
      <c r="I109" s="616" t="str">
        <f t="shared" si="33"/>
        <v>Yes</v>
      </c>
      <c r="J109" s="7">
        <v>0.50653343581860111</v>
      </c>
      <c r="K109" s="7">
        <v>0.32244427363566486</v>
      </c>
      <c r="L109" s="7">
        <v>0.16218293620292082</v>
      </c>
      <c r="M109" s="7">
        <v>6.1491160645657187E-3</v>
      </c>
      <c r="N109" s="848" t="str">
        <f t="shared" si="34"/>
        <v>No</v>
      </c>
      <c r="O109" s="848" t="str">
        <f t="shared" si="35"/>
        <v>No</v>
      </c>
      <c r="P109" s="848" t="str">
        <f t="shared" si="36"/>
        <v>Yes</v>
      </c>
      <c r="Q109" s="638">
        <v>0.45983662355343774</v>
      </c>
      <c r="R109" s="7">
        <v>0.36895847515316543</v>
      </c>
      <c r="S109" s="7">
        <v>0.1640571817562968</v>
      </c>
      <c r="T109" s="7">
        <v>6.1266167460857727E-3</v>
      </c>
      <c r="U109" s="7">
        <v>1.0211027910142954E-3</v>
      </c>
      <c r="V109" s="7" t="str">
        <f t="shared" si="25"/>
        <v>no</v>
      </c>
      <c r="W109" s="7" t="str">
        <f t="shared" si="26"/>
        <v>no</v>
      </c>
      <c r="X109" s="639" t="str">
        <f t="shared" si="27"/>
        <v>yes</v>
      </c>
      <c r="Y109" s="343">
        <v>0.54434499593165175</v>
      </c>
      <c r="Z109" s="343">
        <v>0.28803905614320585</v>
      </c>
      <c r="AA109" s="343">
        <v>0.15785191212367777</v>
      </c>
      <c r="AB109" s="343">
        <v>8.1366965012205049E-3</v>
      </c>
      <c r="AC109" s="343">
        <v>1.6273393002441008E-3</v>
      </c>
      <c r="AD109" s="7" t="str">
        <f t="shared" si="28"/>
        <v>yes</v>
      </c>
      <c r="AE109" s="7" t="str">
        <f t="shared" si="29"/>
        <v>no</v>
      </c>
      <c r="AF109" s="639" t="str">
        <f t="shared" si="30"/>
        <v>yes</v>
      </c>
      <c r="AG109" s="92">
        <v>121</v>
      </c>
      <c r="AH109" s="90" t="s">
        <v>1182</v>
      </c>
      <c r="AI109" s="90"/>
    </row>
    <row r="110" spans="1:35" ht="15.75">
      <c r="A110" s="10" t="s">
        <v>274</v>
      </c>
      <c r="B110" s="26" t="s">
        <v>679</v>
      </c>
      <c r="C110" s="7">
        <v>0.57981018119068162</v>
      </c>
      <c r="D110" s="7">
        <v>0.25150992234685071</v>
      </c>
      <c r="E110" s="7">
        <v>0.15660051768766178</v>
      </c>
      <c r="F110" s="7">
        <v>6.4710957722174285E-3</v>
      </c>
      <c r="G110" s="616" t="str">
        <f t="shared" si="31"/>
        <v>Yes</v>
      </c>
      <c r="H110" s="616" t="str">
        <f t="shared" si="32"/>
        <v>No</v>
      </c>
      <c r="I110" s="616" t="str">
        <f t="shared" si="33"/>
        <v>Yes</v>
      </c>
      <c r="J110" s="7">
        <v>0.59698275862068961</v>
      </c>
      <c r="K110" s="7">
        <v>0.24353448275862069</v>
      </c>
      <c r="L110" s="7">
        <v>0.14439655172413793</v>
      </c>
      <c r="M110" s="7">
        <v>6.4655172413793103E-3</v>
      </c>
      <c r="N110" s="848" t="str">
        <f t="shared" si="34"/>
        <v>Yes</v>
      </c>
      <c r="O110" s="848" t="str">
        <f t="shared" si="35"/>
        <v>No</v>
      </c>
      <c r="P110" s="848" t="str">
        <f t="shared" si="36"/>
        <v>Yes</v>
      </c>
      <c r="Q110" s="638">
        <v>0.57136485280999105</v>
      </c>
      <c r="R110" s="7">
        <v>0.24442462087421946</v>
      </c>
      <c r="S110" s="7">
        <v>0.16592328278322926</v>
      </c>
      <c r="T110" s="7">
        <v>9.3666369313113295E-3</v>
      </c>
      <c r="U110" s="7">
        <v>8.9206066012488851E-3</v>
      </c>
      <c r="V110" s="7" t="str">
        <f t="shared" si="25"/>
        <v>yes</v>
      </c>
      <c r="W110" s="7" t="str">
        <f t="shared" si="26"/>
        <v>no</v>
      </c>
      <c r="X110" s="639" t="str">
        <f t="shared" si="27"/>
        <v>yes</v>
      </c>
      <c r="Y110" s="343">
        <v>0.60155574762316333</v>
      </c>
      <c r="Z110" s="343">
        <v>0.24200518582541056</v>
      </c>
      <c r="AA110" s="343">
        <v>0.13699222126188418</v>
      </c>
      <c r="AB110" s="343">
        <v>5.6179775280898875E-3</v>
      </c>
      <c r="AC110" s="343">
        <v>1.3828867761452032E-2</v>
      </c>
      <c r="AD110" s="7" t="str">
        <f t="shared" si="28"/>
        <v>yes</v>
      </c>
      <c r="AE110" s="7" t="str">
        <f t="shared" si="29"/>
        <v>no</v>
      </c>
      <c r="AF110" s="639" t="str">
        <f t="shared" si="30"/>
        <v>yes</v>
      </c>
      <c r="AG110" s="92">
        <v>121</v>
      </c>
      <c r="AH110" s="90" t="s">
        <v>1182</v>
      </c>
      <c r="AI110" s="90"/>
    </row>
    <row r="111" spans="1:35" ht="15.75">
      <c r="A111" s="10" t="s">
        <v>462</v>
      </c>
      <c r="B111" s="26" t="s">
        <v>539</v>
      </c>
      <c r="C111" s="7">
        <v>0.53150242326332797</v>
      </c>
      <c r="D111" s="7">
        <v>0.31987075928917608</v>
      </c>
      <c r="E111" s="7">
        <v>0.13408723747980614</v>
      </c>
      <c r="F111" s="7">
        <v>3.2310177705977385E-3</v>
      </c>
      <c r="G111" s="616" t="str">
        <f t="shared" si="31"/>
        <v>Yes</v>
      </c>
      <c r="H111" s="616" t="str">
        <f t="shared" si="32"/>
        <v>Yes</v>
      </c>
      <c r="I111" s="616" t="str">
        <f t="shared" si="33"/>
        <v>Yes</v>
      </c>
      <c r="J111" s="7">
        <v>0.52403846153846156</v>
      </c>
      <c r="K111" s="7">
        <v>0.32852564102564102</v>
      </c>
      <c r="L111" s="7">
        <v>0.13782051282051283</v>
      </c>
      <c r="M111" s="7">
        <v>1.6025641025641025E-3</v>
      </c>
      <c r="N111" s="848" t="str">
        <f t="shared" si="34"/>
        <v>Yes</v>
      </c>
      <c r="O111" s="848" t="str">
        <f t="shared" si="35"/>
        <v>No</v>
      </c>
      <c r="P111" s="848" t="str">
        <f t="shared" si="36"/>
        <v>Yes</v>
      </c>
      <c r="Q111" s="638">
        <v>0.5684039087947883</v>
      </c>
      <c r="R111" s="7">
        <v>0.249185667752443</v>
      </c>
      <c r="S111" s="7">
        <v>0.15798045602605862</v>
      </c>
      <c r="T111" s="7">
        <v>8.1433224755700327E-3</v>
      </c>
      <c r="U111" s="7">
        <v>1.6286644951140065E-2</v>
      </c>
      <c r="V111" s="7" t="str">
        <f t="shared" si="25"/>
        <v>yes</v>
      </c>
      <c r="W111" s="7" t="str">
        <f t="shared" si="26"/>
        <v>no</v>
      </c>
      <c r="X111" s="639" t="str">
        <f t="shared" si="27"/>
        <v>yes</v>
      </c>
      <c r="Y111" s="343">
        <v>0.50551181102362208</v>
      </c>
      <c r="Z111" s="343">
        <v>0.35275590551181102</v>
      </c>
      <c r="AA111" s="343">
        <v>0.13228346456692913</v>
      </c>
      <c r="AB111" s="343">
        <v>0</v>
      </c>
      <c r="AC111" s="343">
        <v>9.4488188976377951E-3</v>
      </c>
      <c r="AD111" s="7" t="str">
        <f t="shared" si="28"/>
        <v>no</v>
      </c>
      <c r="AE111" s="7" t="str">
        <f t="shared" si="29"/>
        <v>yes</v>
      </c>
      <c r="AF111" s="639" t="str">
        <f t="shared" si="30"/>
        <v>yes</v>
      </c>
      <c r="AG111" s="92">
        <v>114</v>
      </c>
      <c r="AH111" s="90" t="s">
        <v>1181</v>
      </c>
      <c r="AI111" s="90"/>
    </row>
    <row r="112" spans="1:35" ht="15.75">
      <c r="A112" s="10" t="s">
        <v>415</v>
      </c>
      <c r="B112" s="26" t="s">
        <v>530</v>
      </c>
      <c r="C112" s="7">
        <v>0.67766497461928932</v>
      </c>
      <c r="D112" s="7">
        <v>0.20812182741116753</v>
      </c>
      <c r="E112" s="7">
        <v>7.8680203045685279E-2</v>
      </c>
      <c r="F112" s="7">
        <v>5.076142131979695E-3</v>
      </c>
      <c r="G112" s="616" t="str">
        <f t="shared" si="31"/>
        <v>Yes</v>
      </c>
      <c r="H112" s="616" t="str">
        <f t="shared" si="32"/>
        <v>Yes</v>
      </c>
      <c r="I112" s="616" t="str">
        <f t="shared" si="33"/>
        <v>Yes</v>
      </c>
      <c r="J112" s="7">
        <v>0.65263157894736845</v>
      </c>
      <c r="K112" s="7">
        <v>0.23421052631578948</v>
      </c>
      <c r="L112" s="7">
        <v>7.1052631578947367E-2</v>
      </c>
      <c r="M112" s="7">
        <v>7.8947368421052634E-3</v>
      </c>
      <c r="N112" s="848" t="str">
        <f t="shared" si="34"/>
        <v>Yes</v>
      </c>
      <c r="O112" s="848" t="str">
        <f t="shared" si="35"/>
        <v>Yes</v>
      </c>
      <c r="P112" s="848" t="str">
        <f t="shared" si="36"/>
        <v>Yes</v>
      </c>
      <c r="Q112" s="638">
        <v>0.70454545454545459</v>
      </c>
      <c r="R112" s="7">
        <v>0.1994949494949495</v>
      </c>
      <c r="S112" s="7">
        <v>8.0808080808080815E-2</v>
      </c>
      <c r="T112" s="7">
        <v>5.0505050505050509E-3</v>
      </c>
      <c r="U112" s="7">
        <v>1.0101010101010102E-2</v>
      </c>
      <c r="V112" s="7" t="str">
        <f t="shared" si="25"/>
        <v>yes</v>
      </c>
      <c r="W112" s="7" t="str">
        <f t="shared" si="26"/>
        <v>yes</v>
      </c>
      <c r="X112" s="639" t="str">
        <f t="shared" si="27"/>
        <v>yes</v>
      </c>
      <c r="Y112" s="343">
        <v>0.66246851385390426</v>
      </c>
      <c r="Z112" s="343">
        <v>0.22670025188916876</v>
      </c>
      <c r="AA112" s="343">
        <v>6.5491183879093195E-2</v>
      </c>
      <c r="AB112" s="343">
        <v>1.0075566750629723E-2</v>
      </c>
      <c r="AC112" s="343">
        <v>3.5264483627204031E-2</v>
      </c>
      <c r="AD112" s="7" t="str">
        <f t="shared" si="28"/>
        <v>yes</v>
      </c>
      <c r="AE112" s="7" t="str">
        <f t="shared" si="29"/>
        <v>yes</v>
      </c>
      <c r="AF112" s="639" t="str">
        <f t="shared" si="30"/>
        <v>no</v>
      </c>
      <c r="AG112" s="94">
        <v>121</v>
      </c>
      <c r="AH112" s="90" t="s">
        <v>1181</v>
      </c>
      <c r="AI112" s="90"/>
    </row>
    <row r="113" spans="1:35" ht="15.75">
      <c r="A113" s="10" t="s">
        <v>4</v>
      </c>
      <c r="B113" s="26" t="s">
        <v>674</v>
      </c>
      <c r="C113" s="7">
        <v>0.57233502538071068</v>
      </c>
      <c r="D113" s="7">
        <v>0.32741116751269034</v>
      </c>
      <c r="E113" s="7">
        <v>9.6446700507614211E-2</v>
      </c>
      <c r="F113" s="7">
        <v>3.8071065989847717E-3</v>
      </c>
      <c r="G113" s="616" t="str">
        <f t="shared" si="31"/>
        <v>Yes</v>
      </c>
      <c r="H113" s="616" t="str">
        <f t="shared" si="32"/>
        <v>Yes</v>
      </c>
      <c r="I113" s="616" t="str">
        <f t="shared" si="33"/>
        <v>Yes</v>
      </c>
      <c r="J113" s="7">
        <v>0.56722151088348272</v>
      </c>
      <c r="K113" s="7">
        <v>0.352112676056338</v>
      </c>
      <c r="L113" s="7">
        <v>8.0665813060179253E-2</v>
      </c>
      <c r="M113" s="7">
        <v>0</v>
      </c>
      <c r="N113" s="848" t="str">
        <f t="shared" si="34"/>
        <v>Yes</v>
      </c>
      <c r="O113" s="848" t="str">
        <f t="shared" si="35"/>
        <v>Yes</v>
      </c>
      <c r="P113" s="848" t="str">
        <f t="shared" si="36"/>
        <v>Yes</v>
      </c>
      <c r="Q113" s="638">
        <v>0.61242236024844721</v>
      </c>
      <c r="R113" s="7">
        <v>0.2857142857142857</v>
      </c>
      <c r="S113" s="7">
        <v>0.10186335403726708</v>
      </c>
      <c r="T113" s="7">
        <v>0</v>
      </c>
      <c r="U113" s="7">
        <v>0</v>
      </c>
      <c r="V113" s="7" t="str">
        <f t="shared" si="25"/>
        <v>yes</v>
      </c>
      <c r="W113" s="7" t="str">
        <f t="shared" si="26"/>
        <v>yes</v>
      </c>
      <c r="X113" s="639" t="str">
        <f t="shared" si="27"/>
        <v>yes</v>
      </c>
      <c r="Y113" s="343">
        <v>0.59408602150537637</v>
      </c>
      <c r="Z113" s="343">
        <v>0.33870967741935482</v>
      </c>
      <c r="AA113" s="343">
        <v>6.7204301075268813E-2</v>
      </c>
      <c r="AB113" s="343">
        <v>0</v>
      </c>
      <c r="AC113" s="343">
        <v>0</v>
      </c>
      <c r="AD113" s="7" t="str">
        <f t="shared" si="28"/>
        <v>yes</v>
      </c>
      <c r="AE113" s="7" t="str">
        <f t="shared" si="29"/>
        <v>yes</v>
      </c>
      <c r="AF113" s="639" t="str">
        <f t="shared" si="30"/>
        <v>yes</v>
      </c>
      <c r="AG113" s="92">
        <v>114</v>
      </c>
      <c r="AH113" s="90" t="s">
        <v>1181</v>
      </c>
      <c r="AI113" s="90"/>
    </row>
    <row r="114" spans="1:35" ht="15.75">
      <c r="A114" s="10" t="s">
        <v>225</v>
      </c>
      <c r="B114" s="26" t="s">
        <v>550</v>
      </c>
      <c r="C114" s="7">
        <v>0.53872282608695654</v>
      </c>
      <c r="D114" s="7">
        <v>0.27921195652173914</v>
      </c>
      <c r="E114" s="7">
        <v>0.17527173913043478</v>
      </c>
      <c r="F114" s="7">
        <v>2.0380434782608695E-3</v>
      </c>
      <c r="G114" s="616" t="str">
        <f t="shared" si="31"/>
        <v>Yes</v>
      </c>
      <c r="H114" s="616" t="str">
        <f t="shared" si="32"/>
        <v>No</v>
      </c>
      <c r="I114" s="616" t="str">
        <f t="shared" si="33"/>
        <v>Yes</v>
      </c>
      <c r="J114" s="7">
        <v>0.52503293807641638</v>
      </c>
      <c r="K114" s="7">
        <v>0.30632411067193677</v>
      </c>
      <c r="L114" s="7">
        <v>0.16403162055335968</v>
      </c>
      <c r="M114" s="7">
        <v>1.3175230566534915E-3</v>
      </c>
      <c r="N114" s="848" t="str">
        <f t="shared" si="34"/>
        <v>Yes</v>
      </c>
      <c r="O114" s="848" t="str">
        <f t="shared" si="35"/>
        <v>No</v>
      </c>
      <c r="P114" s="848" t="str">
        <f t="shared" si="36"/>
        <v>Yes</v>
      </c>
      <c r="Q114" s="638">
        <v>0.53749170537491708</v>
      </c>
      <c r="R114" s="7">
        <v>0.28533510285335101</v>
      </c>
      <c r="S114" s="7">
        <v>0.16456536164565361</v>
      </c>
      <c r="T114" s="7">
        <v>1.9907100199071004E-3</v>
      </c>
      <c r="U114" s="7">
        <v>1.0617120106171201E-2</v>
      </c>
      <c r="V114" s="7" t="str">
        <f t="shared" si="25"/>
        <v>yes</v>
      </c>
      <c r="W114" s="7" t="str">
        <f t="shared" si="26"/>
        <v>no</v>
      </c>
      <c r="X114" s="639" t="str">
        <f t="shared" si="27"/>
        <v>yes</v>
      </c>
      <c r="Y114" s="343">
        <v>0.52683246073298429</v>
      </c>
      <c r="Z114" s="343">
        <v>0.29712041884816753</v>
      </c>
      <c r="AA114" s="343">
        <v>0.16884816753926701</v>
      </c>
      <c r="AB114" s="343">
        <v>4.5811518324607326E-3</v>
      </c>
      <c r="AC114" s="343">
        <v>2.617801047120419E-3</v>
      </c>
      <c r="AD114" s="7" t="str">
        <f t="shared" si="28"/>
        <v>yes</v>
      </c>
      <c r="AE114" s="7" t="str">
        <f t="shared" si="29"/>
        <v>no</v>
      </c>
      <c r="AF114" s="639" t="str">
        <f t="shared" si="30"/>
        <v>yes</v>
      </c>
      <c r="AG114" s="92">
        <v>114</v>
      </c>
      <c r="AH114" s="90" t="s">
        <v>1182</v>
      </c>
      <c r="AI114" s="90"/>
    </row>
    <row r="115" spans="1:35" ht="15.75">
      <c r="A115" s="10" t="s">
        <v>504</v>
      </c>
      <c r="B115" s="26" t="s">
        <v>687</v>
      </c>
      <c r="C115" s="7">
        <v>0.57801131770412284</v>
      </c>
      <c r="D115" s="7">
        <v>0.28375101050929669</v>
      </c>
      <c r="E115" s="7">
        <v>0.13500404203718674</v>
      </c>
      <c r="F115" s="7">
        <v>0</v>
      </c>
      <c r="G115" s="616" t="str">
        <f t="shared" si="31"/>
        <v>Yes</v>
      </c>
      <c r="H115" s="616" t="str">
        <f t="shared" si="32"/>
        <v>Yes</v>
      </c>
      <c r="I115" s="616" t="str">
        <f t="shared" si="33"/>
        <v>Yes</v>
      </c>
      <c r="J115" s="7">
        <v>0.57785179017485433</v>
      </c>
      <c r="K115" s="7">
        <v>0.28476269775187346</v>
      </c>
      <c r="L115" s="7">
        <v>0.13655287260616153</v>
      </c>
      <c r="M115" s="7">
        <v>0</v>
      </c>
      <c r="N115" s="848" t="str">
        <f t="shared" si="34"/>
        <v>Yes</v>
      </c>
      <c r="O115" s="848" t="str">
        <f t="shared" si="35"/>
        <v>No</v>
      </c>
      <c r="P115" s="848" t="str">
        <f t="shared" si="36"/>
        <v>Yes</v>
      </c>
      <c r="Q115" s="638">
        <v>0.5515806988352745</v>
      </c>
      <c r="R115" s="7">
        <v>0.30449251247920134</v>
      </c>
      <c r="S115" s="7">
        <v>0.14143094841930118</v>
      </c>
      <c r="T115" s="7">
        <v>0</v>
      </c>
      <c r="U115" s="7">
        <v>2.4958402662229617E-3</v>
      </c>
      <c r="V115" s="7" t="str">
        <f t="shared" si="25"/>
        <v>yes</v>
      </c>
      <c r="W115" s="7" t="str">
        <f t="shared" si="26"/>
        <v>no</v>
      </c>
      <c r="X115" s="639" t="str">
        <f t="shared" si="27"/>
        <v>yes</v>
      </c>
      <c r="Y115" s="343">
        <v>0.57990115321252056</v>
      </c>
      <c r="Z115" s="343">
        <v>0.28583196046128501</v>
      </c>
      <c r="AA115" s="343">
        <v>0.13426688632619441</v>
      </c>
      <c r="AB115" s="343">
        <v>0</v>
      </c>
      <c r="AC115" s="343">
        <v>0</v>
      </c>
      <c r="AD115" s="7" t="str">
        <f t="shared" si="28"/>
        <v>yes</v>
      </c>
      <c r="AE115" s="7" t="str">
        <f t="shared" si="29"/>
        <v>no</v>
      </c>
      <c r="AF115" s="639" t="str">
        <f t="shared" si="30"/>
        <v>yes</v>
      </c>
      <c r="AG115" s="92">
        <v>114</v>
      </c>
      <c r="AH115" s="90" t="s">
        <v>1182</v>
      </c>
      <c r="AI115" s="90"/>
    </row>
    <row r="116" spans="1:35" ht="15.75">
      <c r="A116" s="67" t="s">
        <v>2795</v>
      </c>
      <c r="B116" s="26"/>
      <c r="C116" s="7"/>
      <c r="D116" s="7"/>
      <c r="E116" s="7"/>
      <c r="G116" s="1172"/>
      <c r="H116" s="1172"/>
      <c r="I116" s="1172"/>
      <c r="J116" s="7"/>
      <c r="K116" s="7"/>
      <c r="L116" s="7"/>
      <c r="N116" s="1172"/>
      <c r="O116" s="1172"/>
      <c r="P116" s="1172"/>
      <c r="Q116" s="638"/>
      <c r="R116" s="7"/>
      <c r="S116" s="7"/>
      <c r="T116" s="7"/>
      <c r="U116" s="7"/>
      <c r="V116" s="7"/>
      <c r="W116" s="7"/>
      <c r="X116" s="639"/>
      <c r="Y116" s="343">
        <v>0.6875</v>
      </c>
      <c r="Z116" s="343">
        <v>0.3125</v>
      </c>
      <c r="AA116" s="343">
        <v>0</v>
      </c>
      <c r="AB116" s="343">
        <v>0</v>
      </c>
      <c r="AC116" s="343">
        <v>0</v>
      </c>
      <c r="AD116" s="7" t="str">
        <f t="shared" si="28"/>
        <v>yes</v>
      </c>
      <c r="AE116" s="7" t="str">
        <f t="shared" si="29"/>
        <v>yes</v>
      </c>
      <c r="AF116" s="639" t="str">
        <f t="shared" si="30"/>
        <v>yes</v>
      </c>
      <c r="AG116" s="92"/>
      <c r="AH116" s="90"/>
      <c r="AI116" s="90"/>
    </row>
    <row r="117" spans="1:35" ht="15.75">
      <c r="A117" s="23" t="s">
        <v>346</v>
      </c>
      <c r="B117" s="26" t="s">
        <v>573</v>
      </c>
      <c r="C117" s="7">
        <v>1</v>
      </c>
      <c r="D117" s="7">
        <v>0</v>
      </c>
      <c r="E117" s="7">
        <v>0</v>
      </c>
      <c r="F117" s="7">
        <v>0</v>
      </c>
      <c r="G117" s="616" t="str">
        <f t="shared" si="31"/>
        <v>Yes</v>
      </c>
      <c r="H117" s="616" t="str">
        <f t="shared" si="32"/>
        <v>Yes</v>
      </c>
      <c r="I117" s="616" t="str">
        <f t="shared" si="33"/>
        <v>Yes</v>
      </c>
      <c r="J117" s="852">
        <v>1</v>
      </c>
      <c r="K117" s="852">
        <v>0</v>
      </c>
      <c r="L117" s="852">
        <v>0</v>
      </c>
      <c r="M117" s="852">
        <v>0</v>
      </c>
      <c r="N117" s="848" t="str">
        <f t="shared" si="34"/>
        <v>Yes</v>
      </c>
      <c r="O117" s="848" t="str">
        <f t="shared" si="35"/>
        <v>Yes</v>
      </c>
      <c r="P117" s="848" t="str">
        <f t="shared" si="36"/>
        <v>Yes</v>
      </c>
      <c r="Q117" s="638">
        <v>0</v>
      </c>
      <c r="R117" s="7">
        <v>0</v>
      </c>
      <c r="S117" s="7">
        <v>0</v>
      </c>
      <c r="T117" s="7">
        <v>0</v>
      </c>
      <c r="U117" s="7">
        <v>0</v>
      </c>
      <c r="V117" s="7" t="str">
        <f t="shared" si="25"/>
        <v>no</v>
      </c>
      <c r="W117" s="7" t="str">
        <f t="shared" si="26"/>
        <v>yes</v>
      </c>
      <c r="X117" s="639" t="str">
        <f t="shared" si="27"/>
        <v>yes</v>
      </c>
      <c r="Y117" s="343">
        <v>1</v>
      </c>
      <c r="Z117" s="343">
        <v>0</v>
      </c>
      <c r="AA117" s="343">
        <v>0</v>
      </c>
      <c r="AB117" s="343">
        <v>0</v>
      </c>
      <c r="AC117" s="343">
        <v>0</v>
      </c>
      <c r="AD117" s="7" t="str">
        <f t="shared" si="28"/>
        <v>yes</v>
      </c>
      <c r="AE117" s="7" t="str">
        <f t="shared" si="29"/>
        <v>yes</v>
      </c>
      <c r="AF117" s="639" t="str">
        <f t="shared" si="30"/>
        <v>yes</v>
      </c>
      <c r="AG117" s="94">
        <v>105</v>
      </c>
      <c r="AH117" s="90" t="s">
        <v>1180</v>
      </c>
      <c r="AI117" s="90"/>
    </row>
    <row r="118" spans="1:35" ht="15.75">
      <c r="A118" s="10" t="s">
        <v>179</v>
      </c>
      <c r="B118" s="26" t="s">
        <v>581</v>
      </c>
      <c r="C118" s="7">
        <v>0.53846153846153844</v>
      </c>
      <c r="D118" s="7">
        <v>0.46153846153846156</v>
      </c>
      <c r="E118" s="7">
        <v>0</v>
      </c>
      <c r="F118" s="7">
        <v>0</v>
      </c>
      <c r="G118" s="616" t="str">
        <f t="shared" si="31"/>
        <v>Yes</v>
      </c>
      <c r="H118" s="616" t="str">
        <f t="shared" si="32"/>
        <v>Yes</v>
      </c>
      <c r="I118" s="616" t="str">
        <f t="shared" si="33"/>
        <v>Yes</v>
      </c>
      <c r="J118" s="7">
        <v>0.81818181818181823</v>
      </c>
      <c r="K118" s="7">
        <v>0.18181818181818182</v>
      </c>
      <c r="L118" s="7">
        <v>0</v>
      </c>
      <c r="M118" s="7">
        <v>0</v>
      </c>
      <c r="N118" s="848" t="str">
        <f t="shared" si="34"/>
        <v>Yes</v>
      </c>
      <c r="O118" s="848" t="str">
        <f t="shared" si="35"/>
        <v>Yes</v>
      </c>
      <c r="P118" s="848" t="str">
        <f t="shared" si="36"/>
        <v>Yes</v>
      </c>
      <c r="Q118" s="638">
        <v>0.45454545454545453</v>
      </c>
      <c r="R118" s="7">
        <v>0.54545454545454541</v>
      </c>
      <c r="S118" s="7">
        <v>0</v>
      </c>
      <c r="T118" s="7">
        <v>0</v>
      </c>
      <c r="U118" s="7">
        <v>0</v>
      </c>
      <c r="V118" s="7" t="str">
        <f t="shared" si="25"/>
        <v>no</v>
      </c>
      <c r="W118" s="7" t="str">
        <f t="shared" si="26"/>
        <v>yes</v>
      </c>
      <c r="X118" s="639" t="str">
        <f t="shared" si="27"/>
        <v>yes</v>
      </c>
      <c r="Y118" s="343">
        <v>0.93333333333333335</v>
      </c>
      <c r="Z118" s="343">
        <v>6.6666666666666666E-2</v>
      </c>
      <c r="AA118" s="343">
        <v>0</v>
      </c>
      <c r="AB118" s="343">
        <v>0</v>
      </c>
      <c r="AC118" s="343">
        <v>0</v>
      </c>
      <c r="AD118" s="7" t="str">
        <f t="shared" si="28"/>
        <v>yes</v>
      </c>
      <c r="AE118" s="7" t="str">
        <f t="shared" si="29"/>
        <v>yes</v>
      </c>
      <c r="AF118" s="639" t="str">
        <f t="shared" si="30"/>
        <v>yes</v>
      </c>
      <c r="AG118" s="92">
        <v>105</v>
      </c>
      <c r="AH118" s="90" t="s">
        <v>1179</v>
      </c>
      <c r="AI118" s="90"/>
    </row>
    <row r="119" spans="1:35" ht="15.75">
      <c r="A119" s="10" t="s">
        <v>204</v>
      </c>
      <c r="B119" s="26" t="s">
        <v>781</v>
      </c>
      <c r="C119" s="7">
        <v>0.52941176470588236</v>
      </c>
      <c r="D119" s="7">
        <v>0.23529411764705882</v>
      </c>
      <c r="E119" s="7">
        <v>0.23529411764705882</v>
      </c>
      <c r="F119" s="7">
        <v>0</v>
      </c>
      <c r="G119" s="616" t="str">
        <f t="shared" si="31"/>
        <v>Yes</v>
      </c>
      <c r="H119" s="616" t="str">
        <f t="shared" si="32"/>
        <v>No</v>
      </c>
      <c r="I119" s="616" t="str">
        <f t="shared" si="33"/>
        <v>Yes</v>
      </c>
      <c r="J119" s="7">
        <v>0.33333333333333331</v>
      </c>
      <c r="K119" s="7">
        <v>0.46666666666666667</v>
      </c>
      <c r="L119" s="7">
        <v>0.2</v>
      </c>
      <c r="M119" s="7">
        <v>0</v>
      </c>
      <c r="N119" s="848" t="str">
        <f t="shared" si="34"/>
        <v>No</v>
      </c>
      <c r="O119" s="848" t="str">
        <f t="shared" si="35"/>
        <v>No</v>
      </c>
      <c r="P119" s="848" t="str">
        <f t="shared" si="36"/>
        <v>Yes</v>
      </c>
      <c r="Q119" s="638">
        <v>0.6071428571428571</v>
      </c>
      <c r="R119" s="7">
        <v>0.25</v>
      </c>
      <c r="S119" s="7">
        <v>0.14285714285714285</v>
      </c>
      <c r="T119" s="7">
        <v>0</v>
      </c>
      <c r="U119" s="7">
        <v>0</v>
      </c>
      <c r="V119" s="7" t="str">
        <f t="shared" si="25"/>
        <v>yes</v>
      </c>
      <c r="W119" s="7" t="str">
        <f t="shared" si="26"/>
        <v>no</v>
      </c>
      <c r="X119" s="639" t="str">
        <f t="shared" si="27"/>
        <v>yes</v>
      </c>
      <c r="Y119" s="343">
        <v>0.45454545454545453</v>
      </c>
      <c r="Z119" s="343">
        <v>0.36363636363636365</v>
      </c>
      <c r="AA119" s="343">
        <v>0.18181818181818182</v>
      </c>
      <c r="AB119" s="343">
        <v>0</v>
      </c>
      <c r="AC119" s="343">
        <v>0</v>
      </c>
      <c r="AD119" s="7" t="str">
        <f t="shared" si="28"/>
        <v>no</v>
      </c>
      <c r="AE119" s="7" t="str">
        <f t="shared" si="29"/>
        <v>no</v>
      </c>
      <c r="AF119" s="639" t="str">
        <f t="shared" si="30"/>
        <v>yes</v>
      </c>
      <c r="AG119" s="92">
        <v>105</v>
      </c>
      <c r="AH119" s="90" t="s">
        <v>1179</v>
      </c>
      <c r="AI119" s="90"/>
    </row>
    <row r="120" spans="1:35" ht="15.75">
      <c r="A120" s="10" t="s">
        <v>185</v>
      </c>
      <c r="B120" s="26" t="s">
        <v>584</v>
      </c>
      <c r="C120" s="7">
        <v>0.42307692307692307</v>
      </c>
      <c r="D120" s="7">
        <v>0.42307692307692307</v>
      </c>
      <c r="E120" s="7">
        <v>0.13017751479289941</v>
      </c>
      <c r="F120" s="7">
        <v>8.8757396449704144E-3</v>
      </c>
      <c r="G120" s="616" t="str">
        <f t="shared" si="31"/>
        <v>No</v>
      </c>
      <c r="H120" s="616" t="str">
        <f t="shared" si="32"/>
        <v>Yes</v>
      </c>
      <c r="I120" s="616" t="str">
        <f t="shared" si="33"/>
        <v>Yes</v>
      </c>
      <c r="J120" s="7">
        <v>0.40662650602409639</v>
      </c>
      <c r="K120" s="7">
        <v>0.42771084337349397</v>
      </c>
      <c r="L120" s="7">
        <v>0.14759036144578314</v>
      </c>
      <c r="M120" s="7">
        <v>0</v>
      </c>
      <c r="N120" s="848" t="str">
        <f t="shared" si="34"/>
        <v>No</v>
      </c>
      <c r="O120" s="848" t="str">
        <f t="shared" si="35"/>
        <v>No</v>
      </c>
      <c r="P120" s="848" t="str">
        <f t="shared" si="36"/>
        <v>Yes</v>
      </c>
      <c r="Q120" s="638">
        <v>0.43492063492063493</v>
      </c>
      <c r="R120" s="7">
        <v>0.41587301587301589</v>
      </c>
      <c r="S120" s="7">
        <v>0.14285714285714285</v>
      </c>
      <c r="T120" s="7">
        <v>3.1746031746031746E-3</v>
      </c>
      <c r="U120" s="7">
        <v>3.1746031746031746E-3</v>
      </c>
      <c r="V120" s="7" t="str">
        <f t="shared" si="25"/>
        <v>no</v>
      </c>
      <c r="W120" s="7" t="str">
        <f t="shared" si="26"/>
        <v>no</v>
      </c>
      <c r="X120" s="639" t="str">
        <f t="shared" si="27"/>
        <v>yes</v>
      </c>
      <c r="Y120" s="343">
        <v>0.3644859813084112</v>
      </c>
      <c r="Z120" s="343">
        <v>0.50155763239875384</v>
      </c>
      <c r="AA120" s="343">
        <v>0.12461059190031153</v>
      </c>
      <c r="AB120" s="343">
        <v>0</v>
      </c>
      <c r="AC120" s="343">
        <v>9.3457943925233638E-3</v>
      </c>
      <c r="AD120" s="7" t="str">
        <f t="shared" si="28"/>
        <v>no</v>
      </c>
      <c r="AE120" s="7" t="str">
        <f t="shared" si="29"/>
        <v>yes</v>
      </c>
      <c r="AF120" s="639" t="str">
        <f t="shared" si="30"/>
        <v>yes</v>
      </c>
      <c r="AG120" s="92">
        <v>105</v>
      </c>
      <c r="AH120" s="90" t="s">
        <v>1181</v>
      </c>
      <c r="AI120" s="90"/>
    </row>
    <row r="121" spans="1:35" ht="15.75">
      <c r="A121" s="10" t="s">
        <v>421</v>
      </c>
      <c r="B121" s="26" t="s">
        <v>626</v>
      </c>
      <c r="C121" s="7">
        <v>0.56382978723404253</v>
      </c>
      <c r="D121" s="7">
        <v>0.37234042553191488</v>
      </c>
      <c r="E121" s="7">
        <v>6.3829787234042548E-2</v>
      </c>
      <c r="F121" s="7">
        <v>0</v>
      </c>
      <c r="G121" s="616" t="str">
        <f t="shared" si="31"/>
        <v>Yes</v>
      </c>
      <c r="H121" s="616" t="str">
        <f t="shared" si="32"/>
        <v>Yes</v>
      </c>
      <c r="I121" s="616" t="str">
        <f t="shared" si="33"/>
        <v>Yes</v>
      </c>
      <c r="J121" s="7">
        <v>0.52222222222222225</v>
      </c>
      <c r="K121" s="7">
        <v>0.42222222222222222</v>
      </c>
      <c r="L121" s="7">
        <v>5.5555555555555552E-2</v>
      </c>
      <c r="M121" s="7">
        <v>0</v>
      </c>
      <c r="N121" s="848" t="str">
        <f t="shared" si="34"/>
        <v>Yes</v>
      </c>
      <c r="O121" s="848" t="str">
        <f t="shared" si="35"/>
        <v>Yes</v>
      </c>
      <c r="P121" s="848" t="str">
        <f t="shared" si="36"/>
        <v>Yes</v>
      </c>
      <c r="Q121" s="638">
        <v>0.5617977528089888</v>
      </c>
      <c r="R121" s="7">
        <v>0.4157303370786517</v>
      </c>
      <c r="S121" s="7">
        <v>2.247191011235955E-2</v>
      </c>
      <c r="T121" s="7">
        <v>0</v>
      </c>
      <c r="U121" s="7">
        <v>0</v>
      </c>
      <c r="V121" s="7" t="str">
        <f t="shared" si="25"/>
        <v>yes</v>
      </c>
      <c r="W121" s="7" t="str">
        <f t="shared" si="26"/>
        <v>yes</v>
      </c>
      <c r="X121" s="639" t="str">
        <f t="shared" si="27"/>
        <v>yes</v>
      </c>
      <c r="Y121" s="343">
        <v>0.55555555555555558</v>
      </c>
      <c r="Z121" s="343">
        <v>0.34444444444444444</v>
      </c>
      <c r="AA121" s="343">
        <v>0.1</v>
      </c>
      <c r="AB121" s="343">
        <v>0</v>
      </c>
      <c r="AC121" s="343">
        <v>0</v>
      </c>
      <c r="AD121" s="7" t="str">
        <f t="shared" si="28"/>
        <v>yes</v>
      </c>
      <c r="AE121" s="7" t="str">
        <f t="shared" si="29"/>
        <v>yes</v>
      </c>
      <c r="AF121" s="639" t="str">
        <f t="shared" si="30"/>
        <v>yes</v>
      </c>
      <c r="AG121" s="92">
        <v>105</v>
      </c>
      <c r="AH121" s="90" t="s">
        <v>882</v>
      </c>
      <c r="AI121" s="90"/>
    </row>
    <row r="122" spans="1:35" ht="15.75">
      <c r="A122" s="10" t="s">
        <v>1152</v>
      </c>
      <c r="B122" s="26" t="s">
        <v>558</v>
      </c>
      <c r="C122" s="7">
        <v>0.61250000000000004</v>
      </c>
      <c r="D122" s="7">
        <v>0.36249999999999999</v>
      </c>
      <c r="E122" s="7">
        <v>2.5000000000000001E-2</v>
      </c>
      <c r="F122" s="7">
        <v>0</v>
      </c>
      <c r="G122" s="616" t="str">
        <f t="shared" si="31"/>
        <v>Yes</v>
      </c>
      <c r="H122" s="616" t="str">
        <f t="shared" si="32"/>
        <v>Yes</v>
      </c>
      <c r="I122" s="616" t="str">
        <f t="shared" si="33"/>
        <v>Yes</v>
      </c>
      <c r="J122" s="7">
        <v>0.56976744186046513</v>
      </c>
      <c r="K122" s="7">
        <v>0.39534883720930231</v>
      </c>
      <c r="L122" s="7">
        <v>3.4883720930232558E-2</v>
      </c>
      <c r="M122" s="7">
        <v>0</v>
      </c>
      <c r="N122" s="848" t="str">
        <f t="shared" si="34"/>
        <v>Yes</v>
      </c>
      <c r="O122" s="848" t="str">
        <f t="shared" si="35"/>
        <v>Yes</v>
      </c>
      <c r="P122" s="848" t="str">
        <f t="shared" si="36"/>
        <v>Yes</v>
      </c>
      <c r="Q122" s="638">
        <v>0.55128205128205132</v>
      </c>
      <c r="R122" s="7">
        <v>0.4358974358974359</v>
      </c>
      <c r="S122" s="7">
        <v>1.282051282051282E-2</v>
      </c>
      <c r="T122" s="7">
        <v>0</v>
      </c>
      <c r="U122" s="7">
        <v>0</v>
      </c>
      <c r="V122" s="7" t="str">
        <f t="shared" si="25"/>
        <v>yes</v>
      </c>
      <c r="W122" s="7" t="str">
        <f t="shared" si="26"/>
        <v>yes</v>
      </c>
      <c r="X122" s="639" t="str">
        <f t="shared" si="27"/>
        <v>yes</v>
      </c>
      <c r="Y122" s="343">
        <v>0.60919540229885061</v>
      </c>
      <c r="Z122" s="343">
        <v>0.37931034482758619</v>
      </c>
      <c r="AA122" s="343">
        <v>1.1494252873563218E-2</v>
      </c>
      <c r="AB122" s="343">
        <v>0</v>
      </c>
      <c r="AC122" s="343">
        <v>0</v>
      </c>
      <c r="AD122" s="7" t="str">
        <f t="shared" si="28"/>
        <v>yes</v>
      </c>
      <c r="AE122" s="7" t="str">
        <f t="shared" si="29"/>
        <v>yes</v>
      </c>
      <c r="AF122" s="639" t="str">
        <f t="shared" si="30"/>
        <v>yes</v>
      </c>
      <c r="AG122" s="92">
        <v>105</v>
      </c>
      <c r="AH122" s="90" t="s">
        <v>882</v>
      </c>
      <c r="AI122" s="90"/>
    </row>
    <row r="123" spans="1:35" ht="15.75">
      <c r="A123" s="66" t="s">
        <v>120</v>
      </c>
      <c r="B123" s="26" t="s">
        <v>811</v>
      </c>
      <c r="C123" s="7">
        <v>0.81818181818181823</v>
      </c>
      <c r="D123" s="7">
        <v>0.18181818181818182</v>
      </c>
      <c r="E123" s="7">
        <v>0</v>
      </c>
      <c r="F123" s="7">
        <v>0</v>
      </c>
      <c r="G123" s="616" t="str">
        <f t="shared" si="31"/>
        <v>Yes</v>
      </c>
      <c r="H123" s="616" t="str">
        <f t="shared" si="32"/>
        <v>Yes</v>
      </c>
      <c r="I123" s="616" t="str">
        <f t="shared" si="33"/>
        <v>Yes</v>
      </c>
      <c r="J123" s="7">
        <v>0.88235294117647056</v>
      </c>
      <c r="K123" s="7">
        <v>0.11764705882352941</v>
      </c>
      <c r="L123" s="7">
        <v>0</v>
      </c>
      <c r="M123" s="7">
        <v>0</v>
      </c>
      <c r="N123" s="848" t="str">
        <f t="shared" si="34"/>
        <v>Yes</v>
      </c>
      <c r="O123" s="848" t="str">
        <f t="shared" si="35"/>
        <v>Yes</v>
      </c>
      <c r="P123" s="848" t="str">
        <f t="shared" si="36"/>
        <v>Yes</v>
      </c>
      <c r="Q123" s="638">
        <v>0.92307692307692313</v>
      </c>
      <c r="R123" s="7">
        <v>7.6923076923076927E-2</v>
      </c>
      <c r="S123" s="7">
        <v>0</v>
      </c>
      <c r="T123" s="7">
        <v>0</v>
      </c>
      <c r="U123" s="7">
        <v>0</v>
      </c>
      <c r="V123" s="7" t="str">
        <f t="shared" si="25"/>
        <v>yes</v>
      </c>
      <c r="W123" s="7" t="str">
        <f t="shared" si="26"/>
        <v>yes</v>
      </c>
      <c r="X123" s="639" t="str">
        <f t="shared" si="27"/>
        <v>yes</v>
      </c>
      <c r="Y123" s="343">
        <v>0.92307692307692313</v>
      </c>
      <c r="Z123" s="343">
        <v>7.6923076923076927E-2</v>
      </c>
      <c r="AA123" s="343">
        <v>0</v>
      </c>
      <c r="AB123" s="343">
        <v>0</v>
      </c>
      <c r="AC123" s="343">
        <v>0</v>
      </c>
      <c r="AD123" s="7" t="str">
        <f t="shared" si="28"/>
        <v>yes</v>
      </c>
      <c r="AE123" s="7" t="str">
        <f t="shared" si="29"/>
        <v>yes</v>
      </c>
      <c r="AF123" s="639" t="str">
        <f t="shared" si="30"/>
        <v>yes</v>
      </c>
      <c r="AG123" s="94">
        <v>112</v>
      </c>
      <c r="AH123" s="90" t="s">
        <v>1179</v>
      </c>
      <c r="AI123" s="90">
        <v>2</v>
      </c>
    </row>
    <row r="124" spans="1:35" ht="15.75">
      <c r="A124" s="67" t="s">
        <v>148</v>
      </c>
      <c r="B124" s="26" t="s">
        <v>536</v>
      </c>
      <c r="C124" s="7">
        <v>0.61538461538461542</v>
      </c>
      <c r="D124" s="7">
        <v>0.30769230769230771</v>
      </c>
      <c r="E124" s="7">
        <v>7.6923076923076927E-2</v>
      </c>
      <c r="F124" s="7">
        <v>0</v>
      </c>
      <c r="G124" s="616" t="str">
        <f t="shared" ref="G124:G155" si="37">IF(C124&gt;=0.5155, "Yes", "No")</f>
        <v>Yes</v>
      </c>
      <c r="H124" s="616" t="str">
        <f t="shared" ref="H124:H155" si="38">IF(E124&lt;=0.1356, "Yes", "No")</f>
        <v>Yes</v>
      </c>
      <c r="I124" s="616" t="str">
        <f t="shared" ref="I124:I155" si="39">IF(F124&lt;=0.01, "Yes", "No")</f>
        <v>Yes</v>
      </c>
      <c r="J124" s="7">
        <v>0.66666666666666663</v>
      </c>
      <c r="K124" s="7">
        <v>0.16666666666666666</v>
      </c>
      <c r="L124" s="7">
        <v>0.16666666666666666</v>
      </c>
      <c r="M124" s="7">
        <v>0</v>
      </c>
      <c r="N124" s="848" t="str">
        <f t="shared" si="34"/>
        <v>Yes</v>
      </c>
      <c r="O124" s="848" t="str">
        <f t="shared" si="35"/>
        <v>No</v>
      </c>
      <c r="P124" s="848" t="str">
        <f t="shared" si="36"/>
        <v>Yes</v>
      </c>
      <c r="Q124" s="638">
        <v>0.54545454545454541</v>
      </c>
      <c r="R124" s="7">
        <v>0.27272727272727271</v>
      </c>
      <c r="S124" s="7">
        <v>0.18181818181818182</v>
      </c>
      <c r="T124" s="7">
        <v>0</v>
      </c>
      <c r="U124" s="7">
        <v>0</v>
      </c>
      <c r="V124" s="7" t="str">
        <f t="shared" si="25"/>
        <v>yes</v>
      </c>
      <c r="W124" s="7" t="str">
        <f t="shared" si="26"/>
        <v>no</v>
      </c>
      <c r="X124" s="639" t="str">
        <f t="shared" si="27"/>
        <v>yes</v>
      </c>
      <c r="Y124" s="343">
        <v>0.5714285714285714</v>
      </c>
      <c r="Z124" s="343">
        <v>0.42857142857142855</v>
      </c>
      <c r="AA124" s="343">
        <v>0</v>
      </c>
      <c r="AB124" s="343">
        <v>0</v>
      </c>
      <c r="AC124" s="343">
        <v>0</v>
      </c>
      <c r="AD124" s="7" t="str">
        <f t="shared" si="28"/>
        <v>yes</v>
      </c>
      <c r="AE124" s="7" t="str">
        <f t="shared" si="29"/>
        <v>yes</v>
      </c>
      <c r="AF124" s="639" t="str">
        <f t="shared" si="30"/>
        <v>yes</v>
      </c>
      <c r="AG124" s="92">
        <v>105</v>
      </c>
      <c r="AH124" s="90" t="s">
        <v>1179</v>
      </c>
      <c r="AI124" s="90"/>
    </row>
    <row r="125" spans="1:35" ht="15.75">
      <c r="A125" s="66" t="s">
        <v>102</v>
      </c>
      <c r="B125" s="26" t="s">
        <v>549</v>
      </c>
      <c r="C125" s="7">
        <v>0.8</v>
      </c>
      <c r="D125" s="7">
        <v>0.1</v>
      </c>
      <c r="E125" s="7">
        <v>0</v>
      </c>
      <c r="F125" s="7">
        <v>0</v>
      </c>
      <c r="G125" s="616" t="str">
        <f t="shared" si="37"/>
        <v>Yes</v>
      </c>
      <c r="H125" s="616" t="str">
        <f t="shared" si="38"/>
        <v>Yes</v>
      </c>
      <c r="I125" s="616" t="str">
        <f t="shared" si="39"/>
        <v>Yes</v>
      </c>
      <c r="J125" s="7">
        <v>0.6</v>
      </c>
      <c r="K125" s="7">
        <v>0.4</v>
      </c>
      <c r="L125" s="7">
        <v>0</v>
      </c>
      <c r="M125" s="7">
        <v>0</v>
      </c>
      <c r="N125" s="848" t="str">
        <f t="shared" si="34"/>
        <v>Yes</v>
      </c>
      <c r="O125" s="848" t="str">
        <f t="shared" si="35"/>
        <v>Yes</v>
      </c>
      <c r="P125" s="848" t="str">
        <f t="shared" si="36"/>
        <v>Yes</v>
      </c>
      <c r="Q125" s="638">
        <v>1</v>
      </c>
      <c r="R125" s="7">
        <v>0</v>
      </c>
      <c r="S125" s="7">
        <v>0</v>
      </c>
      <c r="T125" s="7">
        <v>0</v>
      </c>
      <c r="U125" s="7">
        <v>0</v>
      </c>
      <c r="V125" s="7" t="str">
        <f t="shared" si="25"/>
        <v>yes</v>
      </c>
      <c r="W125" s="7" t="str">
        <f t="shared" si="26"/>
        <v>yes</v>
      </c>
      <c r="X125" s="639" t="str">
        <f t="shared" si="27"/>
        <v>yes</v>
      </c>
      <c r="Y125" s="343">
        <v>0.5</v>
      </c>
      <c r="Z125" s="343">
        <v>0.5</v>
      </c>
      <c r="AA125" s="343">
        <v>0</v>
      </c>
      <c r="AB125" s="343">
        <v>0</v>
      </c>
      <c r="AC125" s="343">
        <v>0</v>
      </c>
      <c r="AD125" s="7" t="str">
        <f t="shared" si="28"/>
        <v>no</v>
      </c>
      <c r="AE125" s="7" t="str">
        <f t="shared" si="29"/>
        <v>yes</v>
      </c>
      <c r="AF125" s="639" t="str">
        <f t="shared" si="30"/>
        <v>yes</v>
      </c>
      <c r="AG125" s="92">
        <v>112</v>
      </c>
      <c r="AH125" s="90" t="s">
        <v>1180</v>
      </c>
      <c r="AI125" s="90">
        <v>2</v>
      </c>
    </row>
    <row r="126" spans="1:35" ht="15.75">
      <c r="A126" s="66" t="s">
        <v>132</v>
      </c>
      <c r="B126" s="26" t="s">
        <v>787</v>
      </c>
      <c r="C126" s="7">
        <v>0.53333333333333333</v>
      </c>
      <c r="D126" s="7">
        <v>0.46666666666666667</v>
      </c>
      <c r="E126" s="7">
        <v>0</v>
      </c>
      <c r="F126" s="7">
        <v>0</v>
      </c>
      <c r="G126" s="616" t="str">
        <f t="shared" si="37"/>
        <v>Yes</v>
      </c>
      <c r="H126" s="616" t="str">
        <f t="shared" si="38"/>
        <v>Yes</v>
      </c>
      <c r="I126" s="616" t="str">
        <f t="shared" si="39"/>
        <v>Yes</v>
      </c>
      <c r="J126" s="7">
        <v>0.5</v>
      </c>
      <c r="K126" s="7">
        <v>0.46666666666666667</v>
      </c>
      <c r="L126" s="7">
        <v>3.3333333333333333E-2</v>
      </c>
      <c r="M126" s="7">
        <v>0</v>
      </c>
      <c r="N126" s="848" t="str">
        <f t="shared" si="34"/>
        <v>No</v>
      </c>
      <c r="O126" s="848" t="str">
        <f t="shared" si="35"/>
        <v>Yes</v>
      </c>
      <c r="P126" s="848" t="str">
        <f t="shared" si="36"/>
        <v>Yes</v>
      </c>
      <c r="Q126" s="638">
        <v>0.55555555555555558</v>
      </c>
      <c r="R126" s="7">
        <v>0.44444444444444442</v>
      </c>
      <c r="S126" s="7">
        <v>0</v>
      </c>
      <c r="T126" s="7">
        <v>0</v>
      </c>
      <c r="U126" s="7">
        <v>0</v>
      </c>
      <c r="V126" s="7" t="str">
        <f t="shared" si="25"/>
        <v>yes</v>
      </c>
      <c r="W126" s="7" t="str">
        <f t="shared" si="26"/>
        <v>yes</v>
      </c>
      <c r="X126" s="639" t="str">
        <f t="shared" si="27"/>
        <v>yes</v>
      </c>
      <c r="Y126" s="343">
        <v>0.47826086956521741</v>
      </c>
      <c r="Z126" s="343">
        <v>0.47826086956521741</v>
      </c>
      <c r="AA126" s="343">
        <v>4.3478260869565216E-2</v>
      </c>
      <c r="AB126" s="343">
        <v>0</v>
      </c>
      <c r="AC126" s="343">
        <v>0</v>
      </c>
      <c r="AD126" s="7" t="str">
        <f t="shared" si="28"/>
        <v>no</v>
      </c>
      <c r="AE126" s="7" t="str">
        <f t="shared" si="29"/>
        <v>yes</v>
      </c>
      <c r="AF126" s="639" t="str">
        <f t="shared" si="30"/>
        <v>yes</v>
      </c>
      <c r="AG126" s="92">
        <v>112</v>
      </c>
      <c r="AH126" s="90" t="s">
        <v>1179</v>
      </c>
      <c r="AI126" s="90">
        <v>2</v>
      </c>
    </row>
    <row r="127" spans="1:35" ht="15.75">
      <c r="A127" s="66" t="s">
        <v>372</v>
      </c>
      <c r="B127" s="26" t="s">
        <v>599</v>
      </c>
      <c r="C127" s="7">
        <v>0.75</v>
      </c>
      <c r="D127" s="7">
        <v>0.16666666666666666</v>
      </c>
      <c r="E127" s="7">
        <v>8.3333333333333329E-2</v>
      </c>
      <c r="F127" s="7">
        <v>0</v>
      </c>
      <c r="G127" s="616" t="str">
        <f t="shared" si="37"/>
        <v>Yes</v>
      </c>
      <c r="H127" s="616" t="str">
        <f t="shared" si="38"/>
        <v>Yes</v>
      </c>
      <c r="I127" s="616" t="str">
        <f t="shared" si="39"/>
        <v>Yes</v>
      </c>
      <c r="J127" s="7">
        <v>0.84615384615384615</v>
      </c>
      <c r="K127" s="7">
        <v>7.6923076923076927E-2</v>
      </c>
      <c r="L127" s="7">
        <v>7.6923076923076927E-2</v>
      </c>
      <c r="M127" s="7">
        <v>0</v>
      </c>
      <c r="N127" s="848" t="str">
        <f t="shared" si="34"/>
        <v>Yes</v>
      </c>
      <c r="O127" s="848" t="str">
        <f t="shared" si="35"/>
        <v>Yes</v>
      </c>
      <c r="P127" s="848" t="str">
        <f t="shared" si="36"/>
        <v>Yes</v>
      </c>
      <c r="Q127" s="638">
        <v>0.9</v>
      </c>
      <c r="R127" s="7">
        <v>0.1</v>
      </c>
      <c r="S127" s="7">
        <v>0</v>
      </c>
      <c r="T127" s="7">
        <v>0</v>
      </c>
      <c r="U127" s="7">
        <v>0</v>
      </c>
      <c r="V127" s="7" t="str">
        <f t="shared" si="25"/>
        <v>yes</v>
      </c>
      <c r="W127" s="7" t="str">
        <f t="shared" si="26"/>
        <v>yes</v>
      </c>
      <c r="X127" s="639" t="str">
        <f t="shared" si="27"/>
        <v>yes</v>
      </c>
      <c r="Y127" s="343">
        <v>1</v>
      </c>
      <c r="Z127" s="343">
        <v>0</v>
      </c>
      <c r="AA127" s="343">
        <v>0</v>
      </c>
      <c r="AB127" s="343">
        <v>0</v>
      </c>
      <c r="AC127" s="343">
        <v>0</v>
      </c>
      <c r="AD127" s="7" t="str">
        <f t="shared" si="28"/>
        <v>yes</v>
      </c>
      <c r="AE127" s="7" t="str">
        <f t="shared" si="29"/>
        <v>yes</v>
      </c>
      <c r="AF127" s="639" t="str">
        <f t="shared" si="30"/>
        <v>yes</v>
      </c>
      <c r="AG127" s="92">
        <v>112</v>
      </c>
      <c r="AH127" s="90" t="s">
        <v>1179</v>
      </c>
      <c r="AI127" s="90">
        <v>2</v>
      </c>
    </row>
    <row r="128" spans="1:35" ht="15.75">
      <c r="A128" s="66" t="s">
        <v>245</v>
      </c>
      <c r="B128" s="26" t="s">
        <v>627</v>
      </c>
      <c r="C128" s="7">
        <v>0.625</v>
      </c>
      <c r="D128" s="7">
        <v>0.375</v>
      </c>
      <c r="E128" s="7">
        <v>0</v>
      </c>
      <c r="F128" s="7">
        <v>0</v>
      </c>
      <c r="G128" s="616" t="str">
        <f t="shared" si="37"/>
        <v>Yes</v>
      </c>
      <c r="H128" s="616" t="str">
        <f t="shared" si="38"/>
        <v>Yes</v>
      </c>
      <c r="I128" s="616" t="str">
        <f t="shared" si="39"/>
        <v>Yes</v>
      </c>
      <c r="J128" s="7">
        <v>0.5714285714285714</v>
      </c>
      <c r="K128" s="7">
        <v>0.42857142857142855</v>
      </c>
      <c r="L128" s="7">
        <v>0</v>
      </c>
      <c r="M128" s="7">
        <v>0</v>
      </c>
      <c r="N128" s="1052" t="str">
        <f t="shared" si="34"/>
        <v>Yes</v>
      </c>
      <c r="O128" s="1052" t="str">
        <f t="shared" si="35"/>
        <v>Yes</v>
      </c>
      <c r="P128" s="1052" t="str">
        <f t="shared" si="36"/>
        <v>Yes</v>
      </c>
      <c r="Q128" s="638">
        <v>0.58823529411764708</v>
      </c>
      <c r="R128" s="7">
        <v>0.41176470588235292</v>
      </c>
      <c r="S128" s="7">
        <v>0</v>
      </c>
      <c r="T128" s="7">
        <v>0</v>
      </c>
      <c r="U128" s="7">
        <v>0</v>
      </c>
      <c r="V128" s="7" t="str">
        <f t="shared" si="25"/>
        <v>yes</v>
      </c>
      <c r="W128" s="7" t="str">
        <f t="shared" si="26"/>
        <v>yes</v>
      </c>
      <c r="X128" s="639" t="str">
        <f t="shared" si="27"/>
        <v>yes</v>
      </c>
      <c r="Y128" s="343">
        <v>0.6</v>
      </c>
      <c r="Z128" s="343">
        <v>0.4</v>
      </c>
      <c r="AA128" s="343">
        <v>0</v>
      </c>
      <c r="AB128" s="343">
        <v>0</v>
      </c>
      <c r="AC128" s="343">
        <v>0</v>
      </c>
      <c r="AD128" s="7" t="str">
        <f t="shared" si="28"/>
        <v>yes</v>
      </c>
      <c r="AE128" s="7" t="str">
        <f t="shared" si="29"/>
        <v>yes</v>
      </c>
      <c r="AF128" s="639" t="str">
        <f t="shared" si="30"/>
        <v>yes</v>
      </c>
      <c r="AG128" s="92">
        <v>112</v>
      </c>
      <c r="AH128" s="90" t="s">
        <v>1179</v>
      </c>
      <c r="AI128" s="90">
        <v>2</v>
      </c>
    </row>
    <row r="129" spans="1:35" ht="15.75">
      <c r="A129" s="23" t="s">
        <v>216</v>
      </c>
      <c r="B129" s="26" t="s">
        <v>745</v>
      </c>
      <c r="C129" s="7">
        <v>1</v>
      </c>
      <c r="D129" s="7">
        <v>0</v>
      </c>
      <c r="E129" s="7">
        <v>0</v>
      </c>
      <c r="F129" s="7">
        <v>0</v>
      </c>
      <c r="G129" s="1052" t="str">
        <f t="shared" si="37"/>
        <v>Yes</v>
      </c>
      <c r="H129" s="1052" t="str">
        <f t="shared" si="38"/>
        <v>Yes</v>
      </c>
      <c r="I129" s="1052" t="str">
        <f t="shared" si="39"/>
        <v>Yes</v>
      </c>
      <c r="J129" s="213" t="s">
        <v>1190</v>
      </c>
      <c r="K129" s="213" t="s">
        <v>1190</v>
      </c>
      <c r="L129" s="213" t="s">
        <v>1190</v>
      </c>
      <c r="M129" s="213" t="s">
        <v>1190</v>
      </c>
      <c r="N129" s="213" t="s">
        <v>1190</v>
      </c>
      <c r="O129" s="213" t="s">
        <v>1190</v>
      </c>
      <c r="P129" s="213" t="s">
        <v>1190</v>
      </c>
      <c r="Q129" s="638">
        <v>1</v>
      </c>
      <c r="R129" s="7">
        <v>0</v>
      </c>
      <c r="S129" s="7">
        <v>0</v>
      </c>
      <c r="T129" s="7">
        <v>0</v>
      </c>
      <c r="U129" s="7">
        <v>0</v>
      </c>
      <c r="V129" s="7" t="str">
        <f t="shared" si="25"/>
        <v>yes</v>
      </c>
      <c r="W129" s="7" t="str">
        <f t="shared" si="26"/>
        <v>yes</v>
      </c>
      <c r="X129" s="639" t="str">
        <f t="shared" si="27"/>
        <v>yes</v>
      </c>
      <c r="Y129" s="343" t="e">
        <v>#DIV/0!</v>
      </c>
      <c r="Z129" s="343" t="e">
        <v>#DIV/0!</v>
      </c>
      <c r="AA129" s="343" t="e">
        <v>#DIV/0!</v>
      </c>
      <c r="AB129" s="343" t="e">
        <v>#DIV/0!</v>
      </c>
      <c r="AC129" s="343" t="e">
        <v>#DIV/0!</v>
      </c>
      <c r="AD129" s="7" t="e">
        <f t="shared" si="28"/>
        <v>#DIV/0!</v>
      </c>
      <c r="AE129" s="7" t="e">
        <f t="shared" si="29"/>
        <v>#DIV/0!</v>
      </c>
      <c r="AF129" s="639" t="e">
        <f t="shared" si="30"/>
        <v>#DIV/0!</v>
      </c>
      <c r="AG129" s="92">
        <v>112</v>
      </c>
      <c r="AH129" s="90" t="s">
        <v>1180</v>
      </c>
      <c r="AI129" s="90">
        <v>2</v>
      </c>
    </row>
    <row r="130" spans="1:35" ht="15.75">
      <c r="A130" s="10" t="s">
        <v>374</v>
      </c>
      <c r="B130" s="26" t="s">
        <v>600</v>
      </c>
      <c r="C130" s="7">
        <v>0.67521367521367526</v>
      </c>
      <c r="D130" s="7">
        <v>0.24786324786324787</v>
      </c>
      <c r="E130" s="7">
        <v>5.9829059829059832E-2</v>
      </c>
      <c r="F130" s="7">
        <v>8.5470085470085479E-3</v>
      </c>
      <c r="G130" s="616" t="str">
        <f t="shared" si="37"/>
        <v>Yes</v>
      </c>
      <c r="H130" s="616" t="str">
        <f t="shared" si="38"/>
        <v>Yes</v>
      </c>
      <c r="I130" s="616" t="str">
        <f t="shared" si="39"/>
        <v>Yes</v>
      </c>
      <c r="J130" s="7">
        <v>0.70588235294117652</v>
      </c>
      <c r="K130" s="7">
        <v>0.22689075630252101</v>
      </c>
      <c r="L130" s="7">
        <v>5.0420168067226892E-2</v>
      </c>
      <c r="M130" s="7">
        <v>0</v>
      </c>
      <c r="N130" s="848" t="str">
        <f t="shared" ref="N130:N150" si="40">IF(J130&gt;=0.5155, "Yes", "No")</f>
        <v>Yes</v>
      </c>
      <c r="O130" s="848" t="str">
        <f t="shared" ref="O130:O161" si="41">IF(L130&lt;=0.1356, "Yes", "No")</f>
        <v>Yes</v>
      </c>
      <c r="P130" s="848" t="str">
        <f t="shared" ref="P130:P161" si="42">IF(M130&lt;=0.01, "Yes", "No")</f>
        <v>Yes</v>
      </c>
      <c r="Q130" s="638">
        <v>0.62184873949579833</v>
      </c>
      <c r="R130" s="7">
        <v>0.26050420168067229</v>
      </c>
      <c r="S130" s="7">
        <v>0.10084033613445378</v>
      </c>
      <c r="T130" s="7">
        <v>1.680672268907563E-2</v>
      </c>
      <c r="U130" s="7">
        <v>0</v>
      </c>
      <c r="V130" s="7" t="str">
        <f t="shared" si="25"/>
        <v>yes</v>
      </c>
      <c r="W130" s="7" t="str">
        <f t="shared" si="26"/>
        <v>yes</v>
      </c>
      <c r="X130" s="639" t="str">
        <f t="shared" si="27"/>
        <v>no</v>
      </c>
      <c r="Y130" s="343">
        <v>0.71296296296296291</v>
      </c>
      <c r="Z130" s="343">
        <v>0.19444444444444445</v>
      </c>
      <c r="AA130" s="343">
        <v>8.3333333333333329E-2</v>
      </c>
      <c r="AB130" s="343">
        <v>0</v>
      </c>
      <c r="AC130" s="343">
        <v>9.2592592592592587E-3</v>
      </c>
      <c r="AD130" s="7" t="str">
        <f t="shared" si="28"/>
        <v>yes</v>
      </c>
      <c r="AE130" s="7" t="str">
        <f t="shared" si="29"/>
        <v>yes</v>
      </c>
      <c r="AF130" s="639" t="str">
        <f t="shared" si="30"/>
        <v>yes</v>
      </c>
      <c r="AG130" s="92">
        <v>105</v>
      </c>
      <c r="AH130" s="90" t="s">
        <v>882</v>
      </c>
      <c r="AI130" s="90"/>
    </row>
    <row r="131" spans="1:35" ht="15.75">
      <c r="A131" s="23" t="s">
        <v>256</v>
      </c>
      <c r="B131" s="26" t="s">
        <v>805</v>
      </c>
      <c r="C131" s="7">
        <v>0.67015706806282727</v>
      </c>
      <c r="D131" s="7">
        <v>0.31413612565445026</v>
      </c>
      <c r="E131" s="7">
        <v>1.0471204188481676E-2</v>
      </c>
      <c r="F131" s="7">
        <v>0</v>
      </c>
      <c r="G131" s="616" t="str">
        <f t="shared" si="37"/>
        <v>Yes</v>
      </c>
      <c r="H131" s="616" t="str">
        <f t="shared" si="38"/>
        <v>Yes</v>
      </c>
      <c r="I131" s="616" t="str">
        <f t="shared" si="39"/>
        <v>Yes</v>
      </c>
      <c r="J131" s="7">
        <v>0.63917525773195871</v>
      </c>
      <c r="K131" s="7">
        <v>0.31958762886597936</v>
      </c>
      <c r="L131" s="7">
        <v>4.1237113402061855E-2</v>
      </c>
      <c r="M131" s="7">
        <v>0</v>
      </c>
      <c r="N131" s="848" t="str">
        <f t="shared" si="40"/>
        <v>Yes</v>
      </c>
      <c r="O131" s="848" t="str">
        <f t="shared" si="41"/>
        <v>Yes</v>
      </c>
      <c r="P131" s="848" t="str">
        <f t="shared" si="42"/>
        <v>Yes</v>
      </c>
      <c r="Q131" s="638">
        <v>0.68108108108108112</v>
      </c>
      <c r="R131" s="7">
        <v>0.30270270270270272</v>
      </c>
      <c r="S131" s="7">
        <v>1.0810810810810811E-2</v>
      </c>
      <c r="T131" s="7">
        <v>0</v>
      </c>
      <c r="U131" s="7">
        <v>5.4054054054054057E-3</v>
      </c>
      <c r="V131" s="7" t="str">
        <f t="shared" ref="V131:V194" si="43">IF(Q131&gt;=0.5155, "yes", "no")</f>
        <v>yes</v>
      </c>
      <c r="W131" s="7" t="str">
        <f t="shared" ref="W131:W194" si="44">IF(S131&lt;=0.1356, "yes", "no")</f>
        <v>yes</v>
      </c>
      <c r="X131" s="639" t="str">
        <f t="shared" ref="X131:X194" si="45">IF(T131&lt;=0.01, "yes", "no")</f>
        <v>yes</v>
      </c>
      <c r="Y131" s="343">
        <v>0.82887700534759357</v>
      </c>
      <c r="Z131" s="343">
        <v>0.11764705882352941</v>
      </c>
      <c r="AA131" s="343">
        <v>5.3475935828877004E-2</v>
      </c>
      <c r="AB131" s="343">
        <v>0</v>
      </c>
      <c r="AC131" s="343">
        <v>0</v>
      </c>
      <c r="AD131" s="7" t="str">
        <f t="shared" ref="AD131:AD194" si="46">IF(Y131&gt;=0.5185, "yes", "no")</f>
        <v>yes</v>
      </c>
      <c r="AE131" s="7" t="str">
        <f t="shared" ref="AE131:AE194" si="47">IF(AA131&lt;=0.1336, "yes", "no")</f>
        <v>yes</v>
      </c>
      <c r="AF131" s="639" t="str">
        <f t="shared" ref="AF131:AF194" si="48">IF(AB131&lt;=0.01, "yes", "no")</f>
        <v>yes</v>
      </c>
      <c r="AG131" s="92">
        <v>112</v>
      </c>
      <c r="AH131" s="90" t="s">
        <v>882</v>
      </c>
      <c r="AI131" s="90">
        <v>2</v>
      </c>
    </row>
    <row r="132" spans="1:35" ht="15.75">
      <c r="A132" s="66" t="s">
        <v>425</v>
      </c>
      <c r="B132" s="26" t="s">
        <v>640</v>
      </c>
      <c r="C132" s="7">
        <v>0.76</v>
      </c>
      <c r="D132" s="7">
        <v>0.18</v>
      </c>
      <c r="E132" s="7">
        <v>0.04</v>
      </c>
      <c r="F132" s="7">
        <v>0.02</v>
      </c>
      <c r="G132" s="616" t="str">
        <f t="shared" si="37"/>
        <v>Yes</v>
      </c>
      <c r="H132" s="616" t="str">
        <f t="shared" si="38"/>
        <v>Yes</v>
      </c>
      <c r="I132" s="616" t="str">
        <f t="shared" si="39"/>
        <v>No</v>
      </c>
      <c r="J132" s="7">
        <v>0.66666666666666663</v>
      </c>
      <c r="K132" s="7">
        <v>0.23809523809523808</v>
      </c>
      <c r="L132" s="7">
        <v>7.1428571428571425E-2</v>
      </c>
      <c r="M132" s="7">
        <v>2.3809523809523808E-2</v>
      </c>
      <c r="N132" s="848" t="str">
        <f t="shared" si="40"/>
        <v>Yes</v>
      </c>
      <c r="O132" s="848" t="str">
        <f t="shared" si="41"/>
        <v>Yes</v>
      </c>
      <c r="P132" s="848" t="str">
        <f t="shared" si="42"/>
        <v>No</v>
      </c>
      <c r="Q132" s="638">
        <v>0.76470588235294112</v>
      </c>
      <c r="R132" s="7">
        <v>0.21568627450980393</v>
      </c>
      <c r="S132" s="7">
        <v>1.9607843137254902E-2</v>
      </c>
      <c r="T132" s="7">
        <v>0</v>
      </c>
      <c r="U132" s="7">
        <v>0</v>
      </c>
      <c r="V132" s="7" t="str">
        <f t="shared" si="43"/>
        <v>yes</v>
      </c>
      <c r="W132" s="7" t="str">
        <f t="shared" si="44"/>
        <v>yes</v>
      </c>
      <c r="X132" s="639" t="str">
        <f t="shared" si="45"/>
        <v>yes</v>
      </c>
      <c r="Y132" s="343">
        <v>0.53846153846153844</v>
      </c>
      <c r="Z132" s="343">
        <v>0.35897435897435898</v>
      </c>
      <c r="AA132" s="343">
        <v>7.6923076923076927E-2</v>
      </c>
      <c r="AB132" s="343">
        <v>2.564102564102564E-2</v>
      </c>
      <c r="AC132" s="343">
        <v>0</v>
      </c>
      <c r="AD132" s="7" t="str">
        <f t="shared" si="46"/>
        <v>yes</v>
      </c>
      <c r="AE132" s="7" t="str">
        <f t="shared" si="47"/>
        <v>yes</v>
      </c>
      <c r="AF132" s="639" t="str">
        <f t="shared" si="48"/>
        <v>no</v>
      </c>
      <c r="AG132" s="94">
        <v>112</v>
      </c>
      <c r="AH132" s="90" t="s">
        <v>1179</v>
      </c>
      <c r="AI132" s="90">
        <v>2</v>
      </c>
    </row>
    <row r="133" spans="1:35" ht="15.75">
      <c r="A133" s="10" t="s">
        <v>38</v>
      </c>
      <c r="B133" s="26" t="s">
        <v>666</v>
      </c>
      <c r="C133" s="7">
        <v>0.38461538461538464</v>
      </c>
      <c r="D133" s="7">
        <v>0.52747252747252749</v>
      </c>
      <c r="E133" s="7">
        <v>8.7912087912087919E-2</v>
      </c>
      <c r="F133" s="7">
        <v>0</v>
      </c>
      <c r="G133" s="616" t="str">
        <f t="shared" si="37"/>
        <v>No</v>
      </c>
      <c r="H133" s="616" t="str">
        <f t="shared" si="38"/>
        <v>Yes</v>
      </c>
      <c r="I133" s="616" t="str">
        <f t="shared" si="39"/>
        <v>Yes</v>
      </c>
      <c r="J133" s="7">
        <v>0.50617283950617287</v>
      </c>
      <c r="K133" s="7">
        <v>0.44444444444444442</v>
      </c>
      <c r="L133" s="7">
        <v>4.9382716049382713E-2</v>
      </c>
      <c r="M133" s="7">
        <v>0</v>
      </c>
      <c r="N133" s="848" t="str">
        <f t="shared" si="40"/>
        <v>No</v>
      </c>
      <c r="O133" s="848" t="str">
        <f t="shared" si="41"/>
        <v>Yes</v>
      </c>
      <c r="P133" s="848" t="str">
        <f t="shared" si="42"/>
        <v>Yes</v>
      </c>
      <c r="Q133" s="638">
        <v>0.44047619047619047</v>
      </c>
      <c r="R133" s="7">
        <v>0.42857142857142855</v>
      </c>
      <c r="S133" s="7">
        <v>0.13095238095238096</v>
      </c>
      <c r="T133" s="7">
        <v>0</v>
      </c>
      <c r="U133" s="7">
        <v>0</v>
      </c>
      <c r="V133" s="7" t="str">
        <f t="shared" si="43"/>
        <v>no</v>
      </c>
      <c r="W133" s="7" t="str">
        <f t="shared" si="44"/>
        <v>yes</v>
      </c>
      <c r="X133" s="639" t="str">
        <f t="shared" si="45"/>
        <v>yes</v>
      </c>
      <c r="Y133" s="343">
        <v>0.4942528735632184</v>
      </c>
      <c r="Z133" s="343">
        <v>0.47126436781609193</v>
      </c>
      <c r="AA133" s="343">
        <v>3.4482758620689655E-2</v>
      </c>
      <c r="AB133" s="343">
        <v>0</v>
      </c>
      <c r="AC133" s="343">
        <v>0</v>
      </c>
      <c r="AD133" s="7" t="str">
        <f t="shared" si="46"/>
        <v>no</v>
      </c>
      <c r="AE133" s="7" t="str">
        <f t="shared" si="47"/>
        <v>yes</v>
      </c>
      <c r="AF133" s="639" t="str">
        <f t="shared" si="48"/>
        <v>yes</v>
      </c>
      <c r="AG133" s="92">
        <v>113</v>
      </c>
      <c r="AH133" s="90" t="s">
        <v>882</v>
      </c>
      <c r="AI133" s="90">
        <v>3</v>
      </c>
    </row>
    <row r="134" spans="1:35" ht="15.75">
      <c r="A134" s="10" t="s">
        <v>359</v>
      </c>
      <c r="B134" s="26" t="s">
        <v>590</v>
      </c>
      <c r="C134" s="7">
        <v>0.3</v>
      </c>
      <c r="D134" s="7">
        <v>0.7</v>
      </c>
      <c r="E134" s="7">
        <v>0</v>
      </c>
      <c r="F134" s="7">
        <v>0</v>
      </c>
      <c r="G134" s="616" t="str">
        <f t="shared" si="37"/>
        <v>No</v>
      </c>
      <c r="H134" s="616" t="str">
        <f t="shared" si="38"/>
        <v>Yes</v>
      </c>
      <c r="I134" s="616" t="str">
        <f t="shared" si="39"/>
        <v>Yes</v>
      </c>
      <c r="J134" s="7">
        <v>0.4</v>
      </c>
      <c r="K134" s="7">
        <v>0.6</v>
      </c>
      <c r="L134" s="7">
        <v>0</v>
      </c>
      <c r="M134" s="7">
        <v>0</v>
      </c>
      <c r="N134" s="848" t="str">
        <f t="shared" si="40"/>
        <v>No</v>
      </c>
      <c r="O134" s="848" t="str">
        <f t="shared" si="41"/>
        <v>Yes</v>
      </c>
      <c r="P134" s="848" t="str">
        <f t="shared" si="42"/>
        <v>Yes</v>
      </c>
      <c r="Q134" s="638">
        <v>0.4</v>
      </c>
      <c r="R134" s="7">
        <v>0.4</v>
      </c>
      <c r="S134" s="7">
        <v>0.2</v>
      </c>
      <c r="T134" s="7">
        <v>0</v>
      </c>
      <c r="U134" s="7">
        <v>0</v>
      </c>
      <c r="V134" s="7" t="str">
        <f t="shared" si="43"/>
        <v>no</v>
      </c>
      <c r="W134" s="7" t="str">
        <f t="shared" si="44"/>
        <v>no</v>
      </c>
      <c r="X134" s="639" t="str">
        <f t="shared" si="45"/>
        <v>yes</v>
      </c>
      <c r="Y134" s="343">
        <v>0.2</v>
      </c>
      <c r="Z134" s="343">
        <v>0.8</v>
      </c>
      <c r="AA134" s="343">
        <v>0</v>
      </c>
      <c r="AB134" s="343">
        <v>0</v>
      </c>
      <c r="AC134" s="343">
        <v>0</v>
      </c>
      <c r="AD134" s="7" t="str">
        <f t="shared" si="46"/>
        <v>no</v>
      </c>
      <c r="AE134" s="7" t="str">
        <f t="shared" si="47"/>
        <v>yes</v>
      </c>
      <c r="AF134" s="639" t="str">
        <f t="shared" si="48"/>
        <v>yes</v>
      </c>
      <c r="AG134" s="92">
        <v>113</v>
      </c>
      <c r="AH134" s="90" t="s">
        <v>1180</v>
      </c>
      <c r="AI134" s="90">
        <v>3</v>
      </c>
    </row>
    <row r="135" spans="1:35" ht="15.75">
      <c r="A135" s="10" t="s">
        <v>152</v>
      </c>
      <c r="B135" s="26" t="s">
        <v>659</v>
      </c>
      <c r="C135" s="7">
        <v>0.51190476190476186</v>
      </c>
      <c r="D135" s="7">
        <v>0.40476190476190477</v>
      </c>
      <c r="E135" s="7">
        <v>8.3333333333333329E-2</v>
      </c>
      <c r="F135" s="7">
        <v>0</v>
      </c>
      <c r="G135" s="616" t="str">
        <f t="shared" si="37"/>
        <v>No</v>
      </c>
      <c r="H135" s="616" t="str">
        <f t="shared" si="38"/>
        <v>Yes</v>
      </c>
      <c r="I135" s="616" t="str">
        <f t="shared" si="39"/>
        <v>Yes</v>
      </c>
      <c r="J135" s="7">
        <v>0.44578313253012047</v>
      </c>
      <c r="K135" s="7">
        <v>0.45783132530120479</v>
      </c>
      <c r="L135" s="7">
        <v>9.6385542168674704E-2</v>
      </c>
      <c r="M135" s="7">
        <v>0</v>
      </c>
      <c r="N135" s="848" t="str">
        <f t="shared" si="40"/>
        <v>No</v>
      </c>
      <c r="O135" s="848" t="str">
        <f t="shared" si="41"/>
        <v>Yes</v>
      </c>
      <c r="P135" s="848" t="str">
        <f t="shared" si="42"/>
        <v>Yes</v>
      </c>
      <c r="Q135" s="638">
        <v>0.41379310344827586</v>
      </c>
      <c r="R135" s="7">
        <v>0.52873563218390807</v>
      </c>
      <c r="S135" s="7">
        <v>5.7471264367816091E-2</v>
      </c>
      <c r="T135" s="7">
        <v>0</v>
      </c>
      <c r="U135" s="7">
        <v>0</v>
      </c>
      <c r="V135" s="7" t="str">
        <f t="shared" si="43"/>
        <v>no</v>
      </c>
      <c r="W135" s="7" t="str">
        <f t="shared" si="44"/>
        <v>yes</v>
      </c>
      <c r="X135" s="639" t="str">
        <f t="shared" si="45"/>
        <v>yes</v>
      </c>
      <c r="Y135" s="343">
        <v>0.42352941176470588</v>
      </c>
      <c r="Z135" s="343">
        <v>0.44705882352941179</v>
      </c>
      <c r="AA135" s="343">
        <v>0.12941176470588237</v>
      </c>
      <c r="AB135" s="343">
        <v>0</v>
      </c>
      <c r="AC135" s="343">
        <v>0</v>
      </c>
      <c r="AD135" s="7" t="str">
        <f t="shared" si="46"/>
        <v>no</v>
      </c>
      <c r="AE135" s="7" t="str">
        <f t="shared" si="47"/>
        <v>yes</v>
      </c>
      <c r="AF135" s="639" t="str">
        <f t="shared" si="48"/>
        <v>yes</v>
      </c>
      <c r="AG135" s="92">
        <v>113</v>
      </c>
      <c r="AH135" s="90" t="s">
        <v>882</v>
      </c>
      <c r="AI135" s="90">
        <v>3</v>
      </c>
    </row>
    <row r="136" spans="1:35" ht="15.75">
      <c r="A136" s="10" t="s">
        <v>30</v>
      </c>
      <c r="B136" s="26" t="s">
        <v>657</v>
      </c>
      <c r="C136" s="7">
        <v>0.56140350877192979</v>
      </c>
      <c r="D136" s="7">
        <v>0.36842105263157893</v>
      </c>
      <c r="E136" s="7">
        <v>7.0175438596491224E-2</v>
      </c>
      <c r="F136" s="7">
        <v>0</v>
      </c>
      <c r="G136" s="616" t="str">
        <f t="shared" si="37"/>
        <v>Yes</v>
      </c>
      <c r="H136" s="616" t="str">
        <f t="shared" si="38"/>
        <v>Yes</v>
      </c>
      <c r="I136" s="616" t="str">
        <f t="shared" si="39"/>
        <v>Yes</v>
      </c>
      <c r="J136" s="7">
        <v>0.67307692307692313</v>
      </c>
      <c r="K136" s="7">
        <v>0.25</v>
      </c>
      <c r="L136" s="7">
        <v>5.7692307692307696E-2</v>
      </c>
      <c r="M136" s="7">
        <v>0</v>
      </c>
      <c r="N136" s="848" t="str">
        <f t="shared" si="40"/>
        <v>Yes</v>
      </c>
      <c r="O136" s="848" t="str">
        <f t="shared" si="41"/>
        <v>Yes</v>
      </c>
      <c r="P136" s="848" t="str">
        <f t="shared" si="42"/>
        <v>Yes</v>
      </c>
      <c r="Q136" s="638">
        <v>0.49056603773584906</v>
      </c>
      <c r="R136" s="7">
        <v>0.45283018867924529</v>
      </c>
      <c r="S136" s="7">
        <v>5.6603773584905662E-2</v>
      </c>
      <c r="T136" s="7">
        <v>0</v>
      </c>
      <c r="U136" s="7">
        <v>0</v>
      </c>
      <c r="V136" s="7" t="str">
        <f t="shared" si="43"/>
        <v>no</v>
      </c>
      <c r="W136" s="7" t="str">
        <f t="shared" si="44"/>
        <v>yes</v>
      </c>
      <c r="X136" s="639" t="str">
        <f t="shared" si="45"/>
        <v>yes</v>
      </c>
      <c r="Y136" s="343">
        <v>0.79591836734693877</v>
      </c>
      <c r="Z136" s="343">
        <v>0.14285714285714285</v>
      </c>
      <c r="AA136" s="343">
        <v>4.0816326530612242E-2</v>
      </c>
      <c r="AB136" s="343">
        <v>0</v>
      </c>
      <c r="AC136" s="343">
        <v>2.0408163265306121E-2</v>
      </c>
      <c r="AD136" s="7" t="str">
        <f t="shared" si="46"/>
        <v>yes</v>
      </c>
      <c r="AE136" s="7" t="str">
        <f t="shared" si="47"/>
        <v>yes</v>
      </c>
      <c r="AF136" s="639" t="str">
        <f t="shared" si="48"/>
        <v>yes</v>
      </c>
      <c r="AG136" s="92">
        <v>113</v>
      </c>
      <c r="AH136" s="90" t="s">
        <v>1179</v>
      </c>
      <c r="AI136" s="90">
        <v>3</v>
      </c>
    </row>
    <row r="137" spans="1:35" ht="15.75">
      <c r="A137" s="10" t="s">
        <v>9</v>
      </c>
      <c r="B137" s="26" t="s">
        <v>524</v>
      </c>
      <c r="C137" s="7">
        <v>0.53191489361702127</v>
      </c>
      <c r="D137" s="7">
        <v>0.34042553191489361</v>
      </c>
      <c r="E137" s="7">
        <v>0.1276595744680851</v>
      </c>
      <c r="F137" s="7">
        <v>0</v>
      </c>
      <c r="G137" s="616" t="str">
        <f t="shared" si="37"/>
        <v>Yes</v>
      </c>
      <c r="H137" s="616" t="str">
        <f t="shared" si="38"/>
        <v>Yes</v>
      </c>
      <c r="I137" s="616" t="str">
        <f t="shared" si="39"/>
        <v>Yes</v>
      </c>
      <c r="J137" s="7">
        <v>0.51063829787234039</v>
      </c>
      <c r="K137" s="7">
        <v>0.42553191489361702</v>
      </c>
      <c r="L137" s="7">
        <v>6.3829787234042548E-2</v>
      </c>
      <c r="M137" s="7">
        <v>0</v>
      </c>
      <c r="N137" s="848" t="str">
        <f t="shared" si="40"/>
        <v>No</v>
      </c>
      <c r="O137" s="848" t="str">
        <f t="shared" si="41"/>
        <v>Yes</v>
      </c>
      <c r="P137" s="848" t="str">
        <f t="shared" si="42"/>
        <v>Yes</v>
      </c>
      <c r="Q137" s="638">
        <v>0.5357142857142857</v>
      </c>
      <c r="R137" s="7">
        <v>0.3392857142857143</v>
      </c>
      <c r="S137" s="7">
        <v>0.10714285714285714</v>
      </c>
      <c r="T137" s="7">
        <v>0</v>
      </c>
      <c r="U137" s="7">
        <v>1.7857142857142856E-2</v>
      </c>
      <c r="V137" s="7" t="str">
        <f t="shared" si="43"/>
        <v>yes</v>
      </c>
      <c r="W137" s="7" t="str">
        <f t="shared" si="44"/>
        <v>yes</v>
      </c>
      <c r="X137" s="639" t="str">
        <f t="shared" si="45"/>
        <v>yes</v>
      </c>
      <c r="Y137" s="343">
        <v>0.57446808510638303</v>
      </c>
      <c r="Z137" s="343">
        <v>0.40425531914893614</v>
      </c>
      <c r="AA137" s="343">
        <v>2.1276595744680851E-2</v>
      </c>
      <c r="AB137" s="343">
        <v>0</v>
      </c>
      <c r="AC137" s="343">
        <v>0</v>
      </c>
      <c r="AD137" s="7" t="str">
        <f t="shared" si="46"/>
        <v>yes</v>
      </c>
      <c r="AE137" s="7" t="str">
        <f t="shared" si="47"/>
        <v>yes</v>
      </c>
      <c r="AF137" s="639" t="str">
        <f t="shared" si="48"/>
        <v>yes</v>
      </c>
      <c r="AG137" s="92">
        <v>113</v>
      </c>
      <c r="AH137" s="90" t="s">
        <v>882</v>
      </c>
      <c r="AI137" s="90">
        <v>3</v>
      </c>
    </row>
    <row r="138" spans="1:35" ht="15.75">
      <c r="A138" s="10" t="s">
        <v>264</v>
      </c>
      <c r="B138" s="26" t="s">
        <v>809</v>
      </c>
      <c r="C138" s="7">
        <v>0.45454545454545453</v>
      </c>
      <c r="D138" s="7">
        <v>0.50909090909090904</v>
      </c>
      <c r="E138" s="7">
        <v>3.6363636363636362E-2</v>
      </c>
      <c r="F138" s="7">
        <v>0</v>
      </c>
      <c r="G138" s="616" t="str">
        <f t="shared" si="37"/>
        <v>No</v>
      </c>
      <c r="H138" s="616" t="str">
        <f t="shared" si="38"/>
        <v>Yes</v>
      </c>
      <c r="I138" s="616" t="str">
        <f t="shared" si="39"/>
        <v>Yes</v>
      </c>
      <c r="J138" s="7">
        <v>0.51162790697674421</v>
      </c>
      <c r="K138" s="7">
        <v>0.46511627906976744</v>
      </c>
      <c r="L138" s="7">
        <v>1.5503875968992248E-2</v>
      </c>
      <c r="M138" s="7">
        <v>0</v>
      </c>
      <c r="N138" s="848" t="str">
        <f t="shared" si="40"/>
        <v>No</v>
      </c>
      <c r="O138" s="848" t="str">
        <f t="shared" si="41"/>
        <v>Yes</v>
      </c>
      <c r="P138" s="848" t="str">
        <f t="shared" si="42"/>
        <v>Yes</v>
      </c>
      <c r="Q138" s="638">
        <v>0.39423076923076922</v>
      </c>
      <c r="R138" s="7">
        <v>0.51923076923076927</v>
      </c>
      <c r="S138" s="7">
        <v>6.7307692307692304E-2</v>
      </c>
      <c r="T138" s="7">
        <v>1.9230769230769232E-2</v>
      </c>
      <c r="U138" s="7">
        <v>0</v>
      </c>
      <c r="V138" s="7" t="str">
        <f t="shared" si="43"/>
        <v>no</v>
      </c>
      <c r="W138" s="7" t="str">
        <f t="shared" si="44"/>
        <v>yes</v>
      </c>
      <c r="X138" s="639" t="str">
        <f t="shared" si="45"/>
        <v>no</v>
      </c>
      <c r="Y138" s="343">
        <v>0.47222222222222221</v>
      </c>
      <c r="Z138" s="343">
        <v>0.49074074074074076</v>
      </c>
      <c r="AA138" s="343">
        <v>3.7037037037037035E-2</v>
      </c>
      <c r="AB138" s="343">
        <v>0</v>
      </c>
      <c r="AC138" s="343">
        <v>0</v>
      </c>
      <c r="AD138" s="7" t="str">
        <f t="shared" si="46"/>
        <v>no</v>
      </c>
      <c r="AE138" s="7" t="str">
        <f t="shared" si="47"/>
        <v>yes</v>
      </c>
      <c r="AF138" s="639" t="str">
        <f t="shared" si="48"/>
        <v>yes</v>
      </c>
      <c r="AG138" s="92">
        <v>113</v>
      </c>
      <c r="AH138" s="90" t="s">
        <v>882</v>
      </c>
      <c r="AI138" s="90">
        <v>3</v>
      </c>
    </row>
    <row r="139" spans="1:35" ht="15.75">
      <c r="A139" s="10" t="s">
        <v>1145</v>
      </c>
      <c r="B139" s="26" t="s">
        <v>538</v>
      </c>
      <c r="C139" s="7">
        <v>0.42857142857142855</v>
      </c>
      <c r="D139" s="7">
        <v>0.5714285714285714</v>
      </c>
      <c r="E139" s="7">
        <v>0</v>
      </c>
      <c r="F139" s="7">
        <v>0</v>
      </c>
      <c r="G139" s="616" t="str">
        <f t="shared" si="37"/>
        <v>No</v>
      </c>
      <c r="H139" s="616" t="str">
        <f t="shared" si="38"/>
        <v>Yes</v>
      </c>
      <c r="I139" s="616" t="str">
        <f t="shared" si="39"/>
        <v>Yes</v>
      </c>
      <c r="J139" s="7">
        <v>0.53333333333333333</v>
      </c>
      <c r="K139" s="7">
        <v>0.46666666666666667</v>
      </c>
      <c r="L139" s="7">
        <v>0</v>
      </c>
      <c r="M139" s="7">
        <v>0</v>
      </c>
      <c r="N139" s="848" t="str">
        <f t="shared" si="40"/>
        <v>Yes</v>
      </c>
      <c r="O139" s="848" t="str">
        <f t="shared" si="41"/>
        <v>Yes</v>
      </c>
      <c r="P139" s="848" t="str">
        <f t="shared" si="42"/>
        <v>Yes</v>
      </c>
      <c r="Q139" s="638">
        <v>0.4</v>
      </c>
      <c r="R139" s="7">
        <v>0.6</v>
      </c>
      <c r="S139" s="7">
        <v>0</v>
      </c>
      <c r="T139" s="7">
        <v>0</v>
      </c>
      <c r="U139" s="7">
        <v>0</v>
      </c>
      <c r="V139" s="7" t="str">
        <f t="shared" si="43"/>
        <v>no</v>
      </c>
      <c r="W139" s="7" t="str">
        <f t="shared" si="44"/>
        <v>yes</v>
      </c>
      <c r="X139" s="639" t="str">
        <f t="shared" si="45"/>
        <v>yes</v>
      </c>
      <c r="Y139" s="343">
        <v>0.5</v>
      </c>
      <c r="Z139" s="343">
        <v>0.5</v>
      </c>
      <c r="AA139" s="343">
        <v>0</v>
      </c>
      <c r="AB139" s="343">
        <v>0</v>
      </c>
      <c r="AC139" s="343">
        <v>0</v>
      </c>
      <c r="AD139" s="7" t="str">
        <f t="shared" si="46"/>
        <v>no</v>
      </c>
      <c r="AE139" s="7" t="str">
        <f t="shared" si="47"/>
        <v>yes</v>
      </c>
      <c r="AF139" s="639" t="str">
        <f t="shared" si="48"/>
        <v>yes</v>
      </c>
      <c r="AG139" s="92">
        <v>113</v>
      </c>
      <c r="AH139" s="90" t="s">
        <v>1180</v>
      </c>
      <c r="AI139" s="90">
        <v>3</v>
      </c>
    </row>
    <row r="140" spans="1:35" ht="15.75">
      <c r="A140" s="10" t="s">
        <v>206</v>
      </c>
      <c r="B140" s="26" t="s">
        <v>782</v>
      </c>
      <c r="C140" s="7">
        <v>0.50340136054421769</v>
      </c>
      <c r="D140" s="7">
        <v>0.44217687074829931</v>
      </c>
      <c r="E140" s="7">
        <v>4.0816326530612242E-2</v>
      </c>
      <c r="F140" s="7">
        <v>0</v>
      </c>
      <c r="G140" s="616" t="str">
        <f t="shared" si="37"/>
        <v>No</v>
      </c>
      <c r="H140" s="616" t="str">
        <f t="shared" si="38"/>
        <v>Yes</v>
      </c>
      <c r="I140" s="616" t="str">
        <f t="shared" si="39"/>
        <v>Yes</v>
      </c>
      <c r="J140" s="7">
        <v>0.48872180451127817</v>
      </c>
      <c r="K140" s="7">
        <v>0.43609022556390975</v>
      </c>
      <c r="L140" s="7">
        <v>6.7669172932330823E-2</v>
      </c>
      <c r="M140" s="7">
        <v>0</v>
      </c>
      <c r="N140" s="848" t="str">
        <f t="shared" si="40"/>
        <v>No</v>
      </c>
      <c r="O140" s="848" t="str">
        <f t="shared" si="41"/>
        <v>Yes</v>
      </c>
      <c r="P140" s="848" t="str">
        <f t="shared" si="42"/>
        <v>Yes</v>
      </c>
      <c r="Q140" s="638">
        <v>0.54098360655737709</v>
      </c>
      <c r="R140" s="7">
        <v>0.41803278688524592</v>
      </c>
      <c r="S140" s="7">
        <v>4.0983606557377046E-2</v>
      </c>
      <c r="T140" s="7">
        <v>0</v>
      </c>
      <c r="U140" s="7">
        <v>0</v>
      </c>
      <c r="V140" s="7" t="str">
        <f t="shared" si="43"/>
        <v>yes</v>
      </c>
      <c r="W140" s="7" t="str">
        <f t="shared" si="44"/>
        <v>yes</v>
      </c>
      <c r="X140" s="639" t="str">
        <f t="shared" si="45"/>
        <v>yes</v>
      </c>
      <c r="Y140" s="343">
        <v>0.48799999999999999</v>
      </c>
      <c r="Z140" s="343">
        <v>0.42399999999999999</v>
      </c>
      <c r="AA140" s="343">
        <v>8.7999999999999995E-2</v>
      </c>
      <c r="AB140" s="343">
        <v>0</v>
      </c>
      <c r="AC140" s="343">
        <v>0</v>
      </c>
      <c r="AD140" s="7" t="str">
        <f t="shared" si="46"/>
        <v>no</v>
      </c>
      <c r="AE140" s="7" t="str">
        <f t="shared" si="47"/>
        <v>yes</v>
      </c>
      <c r="AF140" s="639" t="str">
        <f t="shared" si="48"/>
        <v>yes</v>
      </c>
      <c r="AG140" s="92">
        <v>113</v>
      </c>
      <c r="AH140" s="90" t="s">
        <v>882</v>
      </c>
      <c r="AI140" s="90">
        <v>3</v>
      </c>
    </row>
    <row r="141" spans="1:35" ht="15.75">
      <c r="A141" s="10" t="s">
        <v>58</v>
      </c>
      <c r="B141" s="26" t="s">
        <v>511</v>
      </c>
      <c r="C141" s="7">
        <v>0.5955056179775281</v>
      </c>
      <c r="D141" s="7">
        <v>0.39325842696629215</v>
      </c>
      <c r="E141" s="7">
        <v>1.1235955056179775E-2</v>
      </c>
      <c r="F141" s="7">
        <v>0</v>
      </c>
      <c r="G141" s="616" t="str">
        <f t="shared" si="37"/>
        <v>Yes</v>
      </c>
      <c r="H141" s="616" t="str">
        <f t="shared" si="38"/>
        <v>Yes</v>
      </c>
      <c r="I141" s="616" t="str">
        <f t="shared" si="39"/>
        <v>Yes</v>
      </c>
      <c r="J141" s="7">
        <v>0.53424657534246578</v>
      </c>
      <c r="K141" s="7">
        <v>0.41095890410958902</v>
      </c>
      <c r="L141" s="7">
        <v>4.1095890410958902E-2</v>
      </c>
      <c r="M141" s="7">
        <v>0</v>
      </c>
      <c r="N141" s="848" t="str">
        <f t="shared" si="40"/>
        <v>Yes</v>
      </c>
      <c r="O141" s="848" t="str">
        <f t="shared" si="41"/>
        <v>Yes</v>
      </c>
      <c r="P141" s="848" t="str">
        <f t="shared" si="42"/>
        <v>Yes</v>
      </c>
      <c r="Q141" s="638">
        <v>0.51724137931034486</v>
      </c>
      <c r="R141" s="7">
        <v>0.43678160919540232</v>
      </c>
      <c r="S141" s="7">
        <v>4.5977011494252873E-2</v>
      </c>
      <c r="T141" s="7">
        <v>0</v>
      </c>
      <c r="U141" s="7">
        <v>0</v>
      </c>
      <c r="V141" s="7" t="str">
        <f t="shared" si="43"/>
        <v>yes</v>
      </c>
      <c r="W141" s="7" t="str">
        <f t="shared" si="44"/>
        <v>yes</v>
      </c>
      <c r="X141" s="639" t="str">
        <f t="shared" si="45"/>
        <v>yes</v>
      </c>
      <c r="Y141" s="343">
        <v>0.55072463768115942</v>
      </c>
      <c r="Z141" s="343">
        <v>0.42028985507246375</v>
      </c>
      <c r="AA141" s="343">
        <v>2.8985507246376812E-2</v>
      </c>
      <c r="AB141" s="343">
        <v>0</v>
      </c>
      <c r="AC141" s="343">
        <v>0</v>
      </c>
      <c r="AD141" s="7" t="str">
        <f t="shared" si="46"/>
        <v>yes</v>
      </c>
      <c r="AE141" s="7" t="str">
        <f t="shared" si="47"/>
        <v>yes</v>
      </c>
      <c r="AF141" s="639" t="str">
        <f t="shared" si="48"/>
        <v>yes</v>
      </c>
      <c r="AG141" s="92">
        <v>113</v>
      </c>
      <c r="AH141" s="90" t="s">
        <v>882</v>
      </c>
      <c r="AI141" s="90">
        <v>3</v>
      </c>
    </row>
    <row r="142" spans="1:35" ht="15.75">
      <c r="A142" s="10" t="s">
        <v>80</v>
      </c>
      <c r="B142" s="26" t="s">
        <v>701</v>
      </c>
      <c r="C142" s="7">
        <v>0.5641025641025641</v>
      </c>
      <c r="D142" s="7">
        <v>0.35897435897435898</v>
      </c>
      <c r="E142" s="7">
        <v>7.6923076923076927E-2</v>
      </c>
      <c r="F142" s="7">
        <v>0</v>
      </c>
      <c r="G142" s="616" t="str">
        <f t="shared" si="37"/>
        <v>Yes</v>
      </c>
      <c r="H142" s="616" t="str">
        <f t="shared" si="38"/>
        <v>Yes</v>
      </c>
      <c r="I142" s="616" t="str">
        <f t="shared" si="39"/>
        <v>Yes</v>
      </c>
      <c r="J142" s="7">
        <v>0.58139534883720934</v>
      </c>
      <c r="K142" s="7">
        <v>0.41860465116279072</v>
      </c>
      <c r="L142" s="7">
        <v>0</v>
      </c>
      <c r="M142" s="7">
        <v>0</v>
      </c>
      <c r="N142" s="848" t="str">
        <f t="shared" si="40"/>
        <v>Yes</v>
      </c>
      <c r="O142" s="848" t="str">
        <f t="shared" si="41"/>
        <v>Yes</v>
      </c>
      <c r="P142" s="848" t="str">
        <f t="shared" si="42"/>
        <v>Yes</v>
      </c>
      <c r="Q142" s="638">
        <v>0.4838709677419355</v>
      </c>
      <c r="R142" s="7">
        <v>0.4838709677419355</v>
      </c>
      <c r="S142" s="7">
        <v>3.2258064516129031E-2</v>
      </c>
      <c r="T142" s="7">
        <v>0</v>
      </c>
      <c r="U142" s="7">
        <v>0</v>
      </c>
      <c r="V142" s="7" t="str">
        <f t="shared" si="43"/>
        <v>no</v>
      </c>
      <c r="W142" s="7" t="str">
        <f t="shared" si="44"/>
        <v>yes</v>
      </c>
      <c r="X142" s="639" t="str">
        <f t="shared" si="45"/>
        <v>yes</v>
      </c>
      <c r="Y142" s="343">
        <v>0.66666666666666663</v>
      </c>
      <c r="Z142" s="343">
        <v>0.33333333333333331</v>
      </c>
      <c r="AA142" s="343">
        <v>0</v>
      </c>
      <c r="AB142" s="343">
        <v>0</v>
      </c>
      <c r="AC142" s="343">
        <v>0</v>
      </c>
      <c r="AD142" s="7" t="str">
        <f t="shared" si="46"/>
        <v>yes</v>
      </c>
      <c r="AE142" s="7" t="str">
        <f t="shared" si="47"/>
        <v>yes</v>
      </c>
      <c r="AF142" s="639" t="str">
        <f t="shared" si="48"/>
        <v>yes</v>
      </c>
      <c r="AG142" s="92">
        <v>113</v>
      </c>
      <c r="AH142" s="90" t="s">
        <v>1179</v>
      </c>
      <c r="AI142" s="90">
        <v>3</v>
      </c>
    </row>
    <row r="143" spans="1:35" ht="15.75">
      <c r="A143" s="10" t="s">
        <v>239</v>
      </c>
      <c r="B143" s="26" t="s">
        <v>553</v>
      </c>
      <c r="C143" s="7">
        <v>0.33902439024390246</v>
      </c>
      <c r="D143" s="7">
        <v>0.37560975609756098</v>
      </c>
      <c r="E143" s="7">
        <v>0.13170731707317074</v>
      </c>
      <c r="F143" s="7">
        <v>2.4390243902439024E-3</v>
      </c>
      <c r="G143" s="616" t="str">
        <f t="shared" si="37"/>
        <v>No</v>
      </c>
      <c r="H143" s="616" t="str">
        <f t="shared" si="38"/>
        <v>Yes</v>
      </c>
      <c r="I143" s="616" t="str">
        <f t="shared" si="39"/>
        <v>Yes</v>
      </c>
      <c r="J143" s="7">
        <v>0.33416458852867831</v>
      </c>
      <c r="K143" s="7">
        <v>0.38154613466334164</v>
      </c>
      <c r="L143" s="7">
        <v>0.14463840399002495</v>
      </c>
      <c r="M143" s="7">
        <v>0</v>
      </c>
      <c r="N143" s="848" t="str">
        <f t="shared" si="40"/>
        <v>No</v>
      </c>
      <c r="O143" s="848" t="str">
        <f t="shared" si="41"/>
        <v>No</v>
      </c>
      <c r="P143" s="848" t="str">
        <f t="shared" si="42"/>
        <v>Yes</v>
      </c>
      <c r="Q143" s="638">
        <v>0.34816753926701571</v>
      </c>
      <c r="R143" s="7">
        <v>0.41884816753926701</v>
      </c>
      <c r="S143" s="7">
        <v>0.11518324607329843</v>
      </c>
      <c r="T143" s="7">
        <v>0</v>
      </c>
      <c r="U143" s="7">
        <v>0.11780104712041885</v>
      </c>
      <c r="V143" s="7" t="str">
        <f t="shared" si="43"/>
        <v>no</v>
      </c>
      <c r="W143" s="7" t="str">
        <f t="shared" si="44"/>
        <v>yes</v>
      </c>
      <c r="X143" s="639" t="str">
        <f t="shared" si="45"/>
        <v>yes</v>
      </c>
      <c r="Y143" s="343">
        <v>0.34074074074074073</v>
      </c>
      <c r="Z143" s="343">
        <v>0.38271604938271603</v>
      </c>
      <c r="AA143" s="343">
        <v>0.14320987654320988</v>
      </c>
      <c r="AB143" s="343">
        <v>0</v>
      </c>
      <c r="AC143" s="343">
        <v>0.13333333333333333</v>
      </c>
      <c r="AD143" s="7" t="str">
        <f t="shared" si="46"/>
        <v>no</v>
      </c>
      <c r="AE143" s="7" t="str">
        <f t="shared" si="47"/>
        <v>no</v>
      </c>
      <c r="AF143" s="639" t="str">
        <f t="shared" si="48"/>
        <v>yes</v>
      </c>
      <c r="AG143" s="92">
        <v>113</v>
      </c>
      <c r="AH143" s="90" t="s">
        <v>1181</v>
      </c>
      <c r="AI143" s="90"/>
    </row>
    <row r="144" spans="1:35" ht="15.75">
      <c r="A144" s="10" t="s">
        <v>252</v>
      </c>
      <c r="B144" s="26" t="s">
        <v>803</v>
      </c>
      <c r="C144" s="7">
        <v>0.5</v>
      </c>
      <c r="D144" s="7">
        <v>0.44230769230769229</v>
      </c>
      <c r="E144" s="7">
        <v>5.7692307692307696E-2</v>
      </c>
      <c r="F144" s="7">
        <v>0</v>
      </c>
      <c r="G144" s="616" t="str">
        <f t="shared" si="37"/>
        <v>No</v>
      </c>
      <c r="H144" s="616" t="str">
        <f t="shared" si="38"/>
        <v>Yes</v>
      </c>
      <c r="I144" s="616" t="str">
        <f t="shared" si="39"/>
        <v>Yes</v>
      </c>
      <c r="J144" s="7">
        <v>0.42857142857142855</v>
      </c>
      <c r="K144" s="7">
        <v>0.47619047619047616</v>
      </c>
      <c r="L144" s="7">
        <v>9.5238095238095233E-2</v>
      </c>
      <c r="M144" s="7">
        <v>0</v>
      </c>
      <c r="N144" s="848" t="str">
        <f t="shared" si="40"/>
        <v>No</v>
      </c>
      <c r="O144" s="848" t="str">
        <f t="shared" si="41"/>
        <v>Yes</v>
      </c>
      <c r="P144" s="848" t="str">
        <f t="shared" si="42"/>
        <v>Yes</v>
      </c>
      <c r="Q144" s="638">
        <v>0.45098039215686275</v>
      </c>
      <c r="R144" s="7">
        <v>0.45098039215686275</v>
      </c>
      <c r="S144" s="7">
        <v>7.8431372549019607E-2</v>
      </c>
      <c r="T144" s="7">
        <v>1.9607843137254902E-2</v>
      </c>
      <c r="U144" s="7">
        <v>0</v>
      </c>
      <c r="V144" s="7" t="str">
        <f t="shared" si="43"/>
        <v>no</v>
      </c>
      <c r="W144" s="7" t="str">
        <f t="shared" si="44"/>
        <v>yes</v>
      </c>
      <c r="X144" s="639" t="str">
        <f t="shared" si="45"/>
        <v>no</v>
      </c>
      <c r="Y144" s="343">
        <v>0.4</v>
      </c>
      <c r="Z144" s="343">
        <v>0.51666666666666672</v>
      </c>
      <c r="AA144" s="343">
        <v>6.6666666666666666E-2</v>
      </c>
      <c r="AB144" s="343">
        <v>0</v>
      </c>
      <c r="AC144" s="343">
        <v>1.6666666666666666E-2</v>
      </c>
      <c r="AD144" s="7" t="str">
        <f t="shared" si="46"/>
        <v>no</v>
      </c>
      <c r="AE144" s="7" t="str">
        <f t="shared" si="47"/>
        <v>yes</v>
      </c>
      <c r="AF144" s="639" t="str">
        <f t="shared" si="48"/>
        <v>yes</v>
      </c>
      <c r="AG144" s="92">
        <v>113</v>
      </c>
      <c r="AH144" s="90" t="s">
        <v>882</v>
      </c>
      <c r="AI144" s="90">
        <v>3</v>
      </c>
    </row>
    <row r="145" spans="1:35" ht="15.75">
      <c r="A145" s="10" t="s">
        <v>237</v>
      </c>
      <c r="B145" s="26" t="s">
        <v>552</v>
      </c>
      <c r="C145" s="7">
        <v>0.3888888888888889</v>
      </c>
      <c r="D145" s="7">
        <v>0.44230769230769229</v>
      </c>
      <c r="E145" s="7">
        <v>0.1623931623931624</v>
      </c>
      <c r="F145" s="7">
        <v>0</v>
      </c>
      <c r="G145" s="616" t="str">
        <f t="shared" si="37"/>
        <v>No</v>
      </c>
      <c r="H145" s="616" t="str">
        <f t="shared" si="38"/>
        <v>No</v>
      </c>
      <c r="I145" s="616" t="str">
        <f t="shared" si="39"/>
        <v>Yes</v>
      </c>
      <c r="J145" s="7">
        <v>0.39029535864978904</v>
      </c>
      <c r="K145" s="7">
        <v>0.45358649789029537</v>
      </c>
      <c r="L145" s="7">
        <v>0.15189873417721519</v>
      </c>
      <c r="M145" s="7">
        <v>0</v>
      </c>
      <c r="N145" s="848" t="str">
        <f t="shared" si="40"/>
        <v>No</v>
      </c>
      <c r="O145" s="848" t="str">
        <f t="shared" si="41"/>
        <v>No</v>
      </c>
      <c r="P145" s="848" t="str">
        <f t="shared" si="42"/>
        <v>Yes</v>
      </c>
      <c r="Q145" s="638">
        <v>0.43693693693693691</v>
      </c>
      <c r="R145" s="7">
        <v>0.38288288288288286</v>
      </c>
      <c r="S145" s="7">
        <v>0.17117117117117117</v>
      </c>
      <c r="T145" s="7">
        <v>0</v>
      </c>
      <c r="U145" s="7">
        <v>9.0090090090090089E-3</v>
      </c>
      <c r="V145" s="7" t="str">
        <f t="shared" si="43"/>
        <v>no</v>
      </c>
      <c r="W145" s="7" t="str">
        <f t="shared" si="44"/>
        <v>no</v>
      </c>
      <c r="X145" s="639" t="str">
        <f t="shared" si="45"/>
        <v>yes</v>
      </c>
      <c r="Y145" s="343">
        <v>0.42885375494071148</v>
      </c>
      <c r="Z145" s="343">
        <v>0.40711462450592883</v>
      </c>
      <c r="AA145" s="343">
        <v>0.1600790513833992</v>
      </c>
      <c r="AB145" s="343">
        <v>0</v>
      </c>
      <c r="AC145" s="343">
        <v>3.952569169960474E-3</v>
      </c>
      <c r="AD145" s="7" t="str">
        <f t="shared" si="46"/>
        <v>no</v>
      </c>
      <c r="AE145" s="7" t="str">
        <f t="shared" si="47"/>
        <v>no</v>
      </c>
      <c r="AF145" s="639" t="str">
        <f t="shared" si="48"/>
        <v>yes</v>
      </c>
      <c r="AG145" s="92">
        <v>113</v>
      </c>
      <c r="AH145" s="90" t="s">
        <v>1181</v>
      </c>
      <c r="AI145" s="90"/>
    </row>
    <row r="146" spans="1:35" ht="15.75">
      <c r="A146" s="10" t="s">
        <v>478</v>
      </c>
      <c r="B146" s="26" t="s">
        <v>763</v>
      </c>
      <c r="C146" s="7">
        <v>0.33333333333333331</v>
      </c>
      <c r="D146" s="7">
        <v>0.66666666666666663</v>
      </c>
      <c r="E146" s="7">
        <v>0</v>
      </c>
      <c r="F146" s="7">
        <v>0</v>
      </c>
      <c r="G146" s="616" t="str">
        <f t="shared" si="37"/>
        <v>No</v>
      </c>
      <c r="H146" s="616" t="str">
        <f t="shared" si="38"/>
        <v>Yes</v>
      </c>
      <c r="I146" s="616" t="str">
        <f t="shared" si="39"/>
        <v>Yes</v>
      </c>
      <c r="J146" s="7">
        <v>0.42857142857142855</v>
      </c>
      <c r="K146" s="7">
        <v>0.5714285714285714</v>
      </c>
      <c r="L146" s="7">
        <v>0</v>
      </c>
      <c r="M146" s="7">
        <v>0</v>
      </c>
      <c r="N146" s="848" t="str">
        <f t="shared" si="40"/>
        <v>No</v>
      </c>
      <c r="O146" s="848" t="str">
        <f t="shared" si="41"/>
        <v>Yes</v>
      </c>
      <c r="P146" s="848" t="str">
        <f t="shared" si="42"/>
        <v>Yes</v>
      </c>
      <c r="Q146" s="638">
        <v>0.5</v>
      </c>
      <c r="R146" s="7">
        <v>0.5</v>
      </c>
      <c r="S146" s="7">
        <v>0</v>
      </c>
      <c r="T146" s="7">
        <v>0</v>
      </c>
      <c r="U146" s="7">
        <v>0</v>
      </c>
      <c r="V146" s="7" t="str">
        <f t="shared" si="43"/>
        <v>no</v>
      </c>
      <c r="W146" s="7" t="str">
        <f t="shared" si="44"/>
        <v>yes</v>
      </c>
      <c r="X146" s="639" t="str">
        <f t="shared" si="45"/>
        <v>yes</v>
      </c>
      <c r="Y146" s="343">
        <v>0.5714285714285714</v>
      </c>
      <c r="Z146" s="343">
        <v>0.42857142857142855</v>
      </c>
      <c r="AA146" s="343">
        <v>0</v>
      </c>
      <c r="AB146" s="343">
        <v>0</v>
      </c>
      <c r="AC146" s="343">
        <v>0</v>
      </c>
      <c r="AD146" s="7" t="str">
        <f t="shared" si="46"/>
        <v>yes</v>
      </c>
      <c r="AE146" s="7" t="str">
        <f t="shared" si="47"/>
        <v>yes</v>
      </c>
      <c r="AF146" s="639" t="str">
        <f t="shared" si="48"/>
        <v>yes</v>
      </c>
      <c r="AG146" s="92">
        <v>101</v>
      </c>
      <c r="AH146" s="90" t="s">
        <v>1179</v>
      </c>
      <c r="AI146" s="90">
        <v>1</v>
      </c>
    </row>
    <row r="147" spans="1:35" ht="15.75">
      <c r="A147" s="10" t="s">
        <v>319</v>
      </c>
      <c r="B147" s="26" t="s">
        <v>736</v>
      </c>
      <c r="C147" s="7">
        <v>0.37037037037037035</v>
      </c>
      <c r="D147" s="7">
        <v>0.51851851851851849</v>
      </c>
      <c r="E147" s="7">
        <v>0.1111111111111111</v>
      </c>
      <c r="F147" s="7">
        <v>0</v>
      </c>
      <c r="G147" s="616" t="str">
        <f t="shared" si="37"/>
        <v>No</v>
      </c>
      <c r="H147" s="616" t="str">
        <f t="shared" si="38"/>
        <v>Yes</v>
      </c>
      <c r="I147" s="616" t="str">
        <f t="shared" si="39"/>
        <v>Yes</v>
      </c>
      <c r="J147" s="7">
        <v>0.4107142857142857</v>
      </c>
      <c r="K147" s="7">
        <v>0.5357142857142857</v>
      </c>
      <c r="L147" s="7">
        <v>5.3571428571428568E-2</v>
      </c>
      <c r="M147" s="7">
        <v>0</v>
      </c>
      <c r="N147" s="848" t="str">
        <f t="shared" si="40"/>
        <v>No</v>
      </c>
      <c r="O147" s="848" t="str">
        <f t="shared" si="41"/>
        <v>Yes</v>
      </c>
      <c r="P147" s="848" t="str">
        <f t="shared" si="42"/>
        <v>Yes</v>
      </c>
      <c r="Q147" s="638">
        <v>0.38596491228070173</v>
      </c>
      <c r="R147" s="7">
        <v>0.52631578947368418</v>
      </c>
      <c r="S147" s="7">
        <v>8.771929824561403E-2</v>
      </c>
      <c r="T147" s="7">
        <v>0</v>
      </c>
      <c r="U147" s="7">
        <v>0</v>
      </c>
      <c r="V147" s="7" t="str">
        <f t="shared" si="43"/>
        <v>no</v>
      </c>
      <c r="W147" s="7" t="str">
        <f t="shared" si="44"/>
        <v>yes</v>
      </c>
      <c r="X147" s="639" t="str">
        <f t="shared" si="45"/>
        <v>yes</v>
      </c>
      <c r="Y147" s="343">
        <v>0.48333333333333334</v>
      </c>
      <c r="Z147" s="343">
        <v>0.48333333333333334</v>
      </c>
      <c r="AA147" s="343">
        <v>3.3333333333333333E-2</v>
      </c>
      <c r="AB147" s="343">
        <v>0</v>
      </c>
      <c r="AC147" s="343">
        <v>0</v>
      </c>
      <c r="AD147" s="7" t="str">
        <f t="shared" si="46"/>
        <v>no</v>
      </c>
      <c r="AE147" s="7" t="str">
        <f t="shared" si="47"/>
        <v>yes</v>
      </c>
      <c r="AF147" s="639" t="str">
        <f t="shared" si="48"/>
        <v>yes</v>
      </c>
      <c r="AG147" s="92">
        <v>101</v>
      </c>
      <c r="AH147" s="90" t="s">
        <v>882</v>
      </c>
      <c r="AI147" s="90"/>
    </row>
    <row r="148" spans="1:35" ht="15.75">
      <c r="A148" s="10" t="s">
        <v>11</v>
      </c>
      <c r="B148" s="26" t="s">
        <v>525</v>
      </c>
      <c r="C148" s="40">
        <v>0.33333333333333331</v>
      </c>
      <c r="D148" s="40">
        <v>0.66666666666666663</v>
      </c>
      <c r="E148" s="40">
        <v>0</v>
      </c>
      <c r="F148" s="40">
        <v>0</v>
      </c>
      <c r="G148" s="616" t="str">
        <f t="shared" si="37"/>
        <v>No</v>
      </c>
      <c r="H148" s="616" t="str">
        <f t="shared" si="38"/>
        <v>Yes</v>
      </c>
      <c r="I148" s="616" t="str">
        <f t="shared" si="39"/>
        <v>Yes</v>
      </c>
      <c r="J148" s="40">
        <v>0.375</v>
      </c>
      <c r="K148" s="40">
        <v>0.625</v>
      </c>
      <c r="L148" s="40">
        <v>0</v>
      </c>
      <c r="M148" s="40">
        <v>0</v>
      </c>
      <c r="N148" s="848" t="str">
        <f t="shared" si="40"/>
        <v>No</v>
      </c>
      <c r="O148" s="848" t="str">
        <f t="shared" si="41"/>
        <v>Yes</v>
      </c>
      <c r="P148" s="848" t="str">
        <f t="shared" si="42"/>
        <v>Yes</v>
      </c>
      <c r="Q148" s="638">
        <v>0.22222222222222221</v>
      </c>
      <c r="R148" s="7">
        <v>0.77777777777777779</v>
      </c>
      <c r="S148" s="7">
        <v>0</v>
      </c>
      <c r="T148" s="7">
        <v>0</v>
      </c>
      <c r="U148" s="7">
        <v>0</v>
      </c>
      <c r="V148" s="7" t="str">
        <f t="shared" si="43"/>
        <v>no</v>
      </c>
      <c r="W148" s="7" t="str">
        <f t="shared" si="44"/>
        <v>yes</v>
      </c>
      <c r="X148" s="639" t="str">
        <f t="shared" si="45"/>
        <v>yes</v>
      </c>
      <c r="Y148" s="343">
        <v>0.6428571428571429</v>
      </c>
      <c r="Z148" s="343">
        <v>0.35714285714285715</v>
      </c>
      <c r="AA148" s="343">
        <v>0</v>
      </c>
      <c r="AB148" s="343">
        <v>0</v>
      </c>
      <c r="AC148" s="343">
        <v>0</v>
      </c>
      <c r="AD148" s="7" t="str">
        <f t="shared" si="46"/>
        <v>yes</v>
      </c>
      <c r="AE148" s="7" t="str">
        <f t="shared" si="47"/>
        <v>yes</v>
      </c>
      <c r="AF148" s="639" t="str">
        <f t="shared" si="48"/>
        <v>yes</v>
      </c>
      <c r="AG148" s="92">
        <v>101</v>
      </c>
      <c r="AH148" s="90" t="s">
        <v>1180</v>
      </c>
      <c r="AI148" s="90">
        <v>1</v>
      </c>
    </row>
    <row r="149" spans="1:35" ht="15.75">
      <c r="A149" s="10" t="s">
        <v>90</v>
      </c>
      <c r="B149" s="26" t="s">
        <v>570</v>
      </c>
      <c r="C149" s="7">
        <v>0.58823529411764708</v>
      </c>
      <c r="D149" s="7">
        <v>0.41176470588235292</v>
      </c>
      <c r="E149" s="7">
        <v>0</v>
      </c>
      <c r="F149" s="7">
        <v>0</v>
      </c>
      <c r="G149" s="616" t="str">
        <f t="shared" si="37"/>
        <v>Yes</v>
      </c>
      <c r="H149" s="616" t="str">
        <f t="shared" si="38"/>
        <v>Yes</v>
      </c>
      <c r="I149" s="616" t="str">
        <f t="shared" si="39"/>
        <v>Yes</v>
      </c>
      <c r="J149" s="7">
        <v>0.7</v>
      </c>
      <c r="K149" s="7">
        <v>0.3</v>
      </c>
      <c r="L149" s="7">
        <v>0</v>
      </c>
      <c r="M149" s="7">
        <v>0</v>
      </c>
      <c r="N149" s="848" t="str">
        <f t="shared" si="40"/>
        <v>Yes</v>
      </c>
      <c r="O149" s="848" t="str">
        <f t="shared" si="41"/>
        <v>Yes</v>
      </c>
      <c r="P149" s="848" t="str">
        <f t="shared" si="42"/>
        <v>Yes</v>
      </c>
      <c r="Q149" s="638">
        <v>0.52941176470588236</v>
      </c>
      <c r="R149" s="7">
        <v>0.47058823529411764</v>
      </c>
      <c r="S149" s="7">
        <v>0</v>
      </c>
      <c r="T149" s="7">
        <v>0</v>
      </c>
      <c r="U149" s="7">
        <v>0</v>
      </c>
      <c r="V149" s="7" t="str">
        <f t="shared" si="43"/>
        <v>yes</v>
      </c>
      <c r="W149" s="7" t="str">
        <f t="shared" si="44"/>
        <v>yes</v>
      </c>
      <c r="X149" s="639" t="str">
        <f t="shared" si="45"/>
        <v>yes</v>
      </c>
      <c r="Y149" s="343">
        <v>0.61111111111111116</v>
      </c>
      <c r="Z149" s="343">
        <v>0.3888888888888889</v>
      </c>
      <c r="AA149" s="343">
        <v>0</v>
      </c>
      <c r="AB149" s="343">
        <v>0</v>
      </c>
      <c r="AC149" s="343">
        <v>0</v>
      </c>
      <c r="AD149" s="7" t="str">
        <f t="shared" si="46"/>
        <v>yes</v>
      </c>
      <c r="AE149" s="7" t="str">
        <f t="shared" si="47"/>
        <v>yes</v>
      </c>
      <c r="AF149" s="639" t="str">
        <f t="shared" si="48"/>
        <v>yes</v>
      </c>
      <c r="AG149" s="92">
        <v>101</v>
      </c>
      <c r="AH149" s="90" t="s">
        <v>1179</v>
      </c>
      <c r="AI149" s="90">
        <v>1</v>
      </c>
    </row>
    <row r="150" spans="1:35" ht="15.75">
      <c r="A150" s="10" t="s">
        <v>50</v>
      </c>
      <c r="B150" s="26" t="s">
        <v>507</v>
      </c>
      <c r="C150" s="7">
        <v>0.47368421052631576</v>
      </c>
      <c r="D150" s="7">
        <v>0.21052631578947367</v>
      </c>
      <c r="E150" s="7">
        <v>0.31578947368421051</v>
      </c>
      <c r="F150" s="7">
        <v>0</v>
      </c>
      <c r="G150" s="616" t="str">
        <f t="shared" si="37"/>
        <v>No</v>
      </c>
      <c r="H150" s="616" t="str">
        <f t="shared" si="38"/>
        <v>No</v>
      </c>
      <c r="I150" s="616" t="str">
        <f t="shared" si="39"/>
        <v>Yes</v>
      </c>
      <c r="J150" s="7">
        <v>0.62962962962962965</v>
      </c>
      <c r="K150" s="7">
        <v>0.1111111111111111</v>
      </c>
      <c r="L150" s="7">
        <v>0.25925925925925924</v>
      </c>
      <c r="M150" s="7">
        <v>0</v>
      </c>
      <c r="N150" s="848" t="str">
        <f t="shared" si="40"/>
        <v>Yes</v>
      </c>
      <c r="O150" s="848" t="str">
        <f t="shared" si="41"/>
        <v>No</v>
      </c>
      <c r="P150" s="848" t="str">
        <f t="shared" si="42"/>
        <v>Yes</v>
      </c>
      <c r="Q150" s="638">
        <v>0.52631578947368418</v>
      </c>
      <c r="R150" s="7">
        <v>0.21052631578947367</v>
      </c>
      <c r="S150" s="7">
        <v>0.26315789473684209</v>
      </c>
      <c r="T150" s="7">
        <v>0</v>
      </c>
      <c r="U150" s="7">
        <v>0</v>
      </c>
      <c r="V150" s="7" t="str">
        <f t="shared" si="43"/>
        <v>yes</v>
      </c>
      <c r="W150" s="7" t="str">
        <f t="shared" si="44"/>
        <v>no</v>
      </c>
      <c r="X150" s="639" t="str">
        <f t="shared" si="45"/>
        <v>yes</v>
      </c>
      <c r="Y150" s="343">
        <v>0.70833333333333337</v>
      </c>
      <c r="Z150" s="343">
        <v>0.125</v>
      </c>
      <c r="AA150" s="343">
        <v>0.16666666666666666</v>
      </c>
      <c r="AB150" s="343">
        <v>0</v>
      </c>
      <c r="AC150" s="343">
        <v>0</v>
      </c>
      <c r="AD150" s="7" t="str">
        <f t="shared" si="46"/>
        <v>yes</v>
      </c>
      <c r="AE150" s="7" t="str">
        <f t="shared" si="47"/>
        <v>no</v>
      </c>
      <c r="AF150" s="639" t="str">
        <f t="shared" si="48"/>
        <v>yes</v>
      </c>
      <c r="AG150" s="92">
        <v>101</v>
      </c>
      <c r="AH150" s="90" t="s">
        <v>1179</v>
      </c>
      <c r="AI150" s="90">
        <v>1</v>
      </c>
    </row>
    <row r="151" spans="1:35" ht="15.75">
      <c r="A151" s="10" t="s">
        <v>258</v>
      </c>
      <c r="B151" s="26" t="s">
        <v>806</v>
      </c>
      <c r="C151" s="7">
        <v>0.59090909090909094</v>
      </c>
      <c r="D151" s="7">
        <v>0.27272727272727271</v>
      </c>
      <c r="E151" s="7">
        <v>0.13636363636363635</v>
      </c>
      <c r="F151" s="7">
        <v>0</v>
      </c>
      <c r="G151" s="616" t="str">
        <f t="shared" si="37"/>
        <v>Yes</v>
      </c>
      <c r="H151" s="616" t="str">
        <f t="shared" si="38"/>
        <v>No</v>
      </c>
      <c r="I151" s="616" t="str">
        <f t="shared" si="39"/>
        <v>Yes</v>
      </c>
      <c r="J151" s="7">
        <v>0.5161290322580645</v>
      </c>
      <c r="K151" s="7">
        <v>0.38709677419354838</v>
      </c>
      <c r="L151" s="7">
        <v>9.6774193548387094E-2</v>
      </c>
      <c r="M151" s="7">
        <v>0</v>
      </c>
      <c r="N151" s="848" t="s">
        <v>878</v>
      </c>
      <c r="O151" s="848" t="str">
        <f t="shared" si="41"/>
        <v>Yes</v>
      </c>
      <c r="P151" s="848" t="str">
        <f t="shared" si="42"/>
        <v>Yes</v>
      </c>
      <c r="Q151" s="638">
        <v>0.53846153846153844</v>
      </c>
      <c r="R151" s="7">
        <v>0.34615384615384615</v>
      </c>
      <c r="S151" s="7">
        <v>0.11538461538461539</v>
      </c>
      <c r="T151" s="7">
        <v>0</v>
      </c>
      <c r="U151" s="7">
        <v>0</v>
      </c>
      <c r="V151" s="7" t="str">
        <f t="shared" si="43"/>
        <v>yes</v>
      </c>
      <c r="W151" s="7" t="str">
        <f t="shared" si="44"/>
        <v>yes</v>
      </c>
      <c r="X151" s="639" t="str">
        <f t="shared" si="45"/>
        <v>yes</v>
      </c>
      <c r="Y151" s="343">
        <v>0.63636363636363635</v>
      </c>
      <c r="Z151" s="343">
        <v>0.30303030303030304</v>
      </c>
      <c r="AA151" s="343">
        <v>6.0606060606060608E-2</v>
      </c>
      <c r="AB151" s="343">
        <v>0</v>
      </c>
      <c r="AC151" s="343">
        <v>0</v>
      </c>
      <c r="AD151" s="7" t="str">
        <f t="shared" si="46"/>
        <v>yes</v>
      </c>
      <c r="AE151" s="7" t="str">
        <f t="shared" si="47"/>
        <v>yes</v>
      </c>
      <c r="AF151" s="639" t="str">
        <f t="shared" si="48"/>
        <v>yes</v>
      </c>
      <c r="AG151" s="92">
        <v>101</v>
      </c>
      <c r="AH151" s="90" t="s">
        <v>1179</v>
      </c>
      <c r="AI151" s="90">
        <v>1</v>
      </c>
    </row>
    <row r="152" spans="1:35" ht="15.75">
      <c r="A152" s="10" t="s">
        <v>386</v>
      </c>
      <c r="B152" s="26" t="s">
        <v>609</v>
      </c>
      <c r="C152" s="7">
        <v>0.72727272727272729</v>
      </c>
      <c r="D152" s="7">
        <v>0.18181818181818182</v>
      </c>
      <c r="E152" s="7">
        <v>9.0909090909090912E-2</v>
      </c>
      <c r="F152" s="7">
        <v>0</v>
      </c>
      <c r="G152" s="616" t="str">
        <f t="shared" si="37"/>
        <v>Yes</v>
      </c>
      <c r="H152" s="616" t="str">
        <f t="shared" si="38"/>
        <v>Yes</v>
      </c>
      <c r="I152" s="616" t="str">
        <f t="shared" si="39"/>
        <v>Yes</v>
      </c>
      <c r="J152" s="7">
        <v>0.7</v>
      </c>
      <c r="K152" s="7">
        <v>0.2</v>
      </c>
      <c r="L152" s="7">
        <v>0.1</v>
      </c>
      <c r="M152" s="7">
        <v>0</v>
      </c>
      <c r="N152" s="848" t="str">
        <f t="shared" ref="N152:N183" si="49">IF(J152&gt;=0.5155, "Yes", "No")</f>
        <v>Yes</v>
      </c>
      <c r="O152" s="848" t="str">
        <f t="shared" si="41"/>
        <v>Yes</v>
      </c>
      <c r="P152" s="848" t="str">
        <f t="shared" si="42"/>
        <v>Yes</v>
      </c>
      <c r="Q152" s="638">
        <v>0.53846153846153844</v>
      </c>
      <c r="R152" s="7">
        <v>0.38461538461538464</v>
      </c>
      <c r="S152" s="7">
        <v>7.6923076923076927E-2</v>
      </c>
      <c r="T152" s="7">
        <v>0</v>
      </c>
      <c r="U152" s="7">
        <v>0</v>
      </c>
      <c r="V152" s="7" t="str">
        <f t="shared" si="43"/>
        <v>yes</v>
      </c>
      <c r="W152" s="7" t="str">
        <f t="shared" si="44"/>
        <v>yes</v>
      </c>
      <c r="X152" s="639" t="str">
        <f t="shared" si="45"/>
        <v>yes</v>
      </c>
      <c r="Y152" s="343">
        <v>0.55555555555555558</v>
      </c>
      <c r="Z152" s="343">
        <v>0.33333333333333331</v>
      </c>
      <c r="AA152" s="343">
        <v>0.1111111111111111</v>
      </c>
      <c r="AB152" s="343">
        <v>0</v>
      </c>
      <c r="AC152" s="343">
        <v>0</v>
      </c>
      <c r="AD152" s="7" t="str">
        <f t="shared" si="46"/>
        <v>yes</v>
      </c>
      <c r="AE152" s="7" t="str">
        <f t="shared" si="47"/>
        <v>yes</v>
      </c>
      <c r="AF152" s="639" t="str">
        <f t="shared" si="48"/>
        <v>yes</v>
      </c>
      <c r="AG152" s="92">
        <v>101</v>
      </c>
      <c r="AH152" s="90" t="s">
        <v>1179</v>
      </c>
      <c r="AI152" s="90">
        <v>1</v>
      </c>
    </row>
    <row r="153" spans="1:35" ht="15.75">
      <c r="A153" s="10" t="s">
        <v>171</v>
      </c>
      <c r="B153" s="26" t="s">
        <v>575</v>
      </c>
      <c r="C153" s="7">
        <v>0.49090909090909091</v>
      </c>
      <c r="D153" s="7">
        <v>0.45454545454545453</v>
      </c>
      <c r="E153" s="7">
        <v>5.4545454545454543E-2</v>
      </c>
      <c r="F153" s="7">
        <v>0</v>
      </c>
      <c r="G153" s="616" t="str">
        <f t="shared" si="37"/>
        <v>No</v>
      </c>
      <c r="H153" s="616" t="str">
        <f t="shared" si="38"/>
        <v>Yes</v>
      </c>
      <c r="I153" s="616" t="str">
        <f t="shared" si="39"/>
        <v>Yes</v>
      </c>
      <c r="J153" s="7">
        <v>0.56603773584905659</v>
      </c>
      <c r="K153" s="7">
        <v>0.39622641509433965</v>
      </c>
      <c r="L153" s="7">
        <v>3.7735849056603772E-2</v>
      </c>
      <c r="M153" s="7">
        <v>0</v>
      </c>
      <c r="N153" s="848" t="str">
        <f t="shared" si="49"/>
        <v>Yes</v>
      </c>
      <c r="O153" s="848" t="str">
        <f t="shared" si="41"/>
        <v>Yes</v>
      </c>
      <c r="P153" s="848" t="str">
        <f t="shared" si="42"/>
        <v>Yes</v>
      </c>
      <c r="Q153" s="638">
        <v>0.5423728813559322</v>
      </c>
      <c r="R153" s="7">
        <v>0.38983050847457629</v>
      </c>
      <c r="S153" s="7">
        <v>6.7796610169491525E-2</v>
      </c>
      <c r="T153" s="7">
        <v>0</v>
      </c>
      <c r="U153" s="7">
        <v>0</v>
      </c>
      <c r="V153" s="7" t="str">
        <f t="shared" si="43"/>
        <v>yes</v>
      </c>
      <c r="W153" s="7" t="str">
        <f t="shared" si="44"/>
        <v>yes</v>
      </c>
      <c r="X153" s="639" t="str">
        <f t="shared" si="45"/>
        <v>yes</v>
      </c>
      <c r="Y153" s="343">
        <v>0.5892857142857143</v>
      </c>
      <c r="Z153" s="343">
        <v>0.375</v>
      </c>
      <c r="AA153" s="343">
        <v>3.5714285714285712E-2</v>
      </c>
      <c r="AB153" s="343">
        <v>0</v>
      </c>
      <c r="AC153" s="343">
        <v>0</v>
      </c>
      <c r="AD153" s="7" t="str">
        <f t="shared" si="46"/>
        <v>yes</v>
      </c>
      <c r="AE153" s="7" t="str">
        <f t="shared" si="47"/>
        <v>yes</v>
      </c>
      <c r="AF153" s="639" t="str">
        <f t="shared" si="48"/>
        <v>yes</v>
      </c>
      <c r="AG153" s="92">
        <v>101</v>
      </c>
      <c r="AH153" s="90" t="s">
        <v>882</v>
      </c>
      <c r="AI153" s="90"/>
    </row>
    <row r="154" spans="1:35" ht="15.75">
      <c r="A154" s="10" t="s">
        <v>228</v>
      </c>
      <c r="B154" s="26" t="s">
        <v>689</v>
      </c>
      <c r="C154" s="7">
        <v>0.75</v>
      </c>
      <c r="D154" s="7">
        <v>0.1875</v>
      </c>
      <c r="E154" s="7">
        <v>6.25E-2</v>
      </c>
      <c r="F154" s="7">
        <v>0</v>
      </c>
      <c r="G154" s="616" t="str">
        <f t="shared" si="37"/>
        <v>Yes</v>
      </c>
      <c r="H154" s="616" t="str">
        <f t="shared" si="38"/>
        <v>Yes</v>
      </c>
      <c r="I154" s="616" t="str">
        <f t="shared" si="39"/>
        <v>Yes</v>
      </c>
      <c r="J154" s="7">
        <v>0.92307692307692313</v>
      </c>
      <c r="K154" s="7">
        <v>7.6923076923076927E-2</v>
      </c>
      <c r="L154" s="7">
        <v>0</v>
      </c>
      <c r="M154" s="7">
        <v>0</v>
      </c>
      <c r="N154" s="848" t="str">
        <f t="shared" si="49"/>
        <v>Yes</v>
      </c>
      <c r="O154" s="848" t="str">
        <f t="shared" si="41"/>
        <v>Yes</v>
      </c>
      <c r="P154" s="848" t="str">
        <f t="shared" si="42"/>
        <v>Yes</v>
      </c>
      <c r="Q154" s="638">
        <v>0.66666666666666663</v>
      </c>
      <c r="R154" s="7">
        <v>0.27777777777777779</v>
      </c>
      <c r="S154" s="7">
        <v>5.5555555555555552E-2</v>
      </c>
      <c r="T154" s="7">
        <v>0</v>
      </c>
      <c r="U154" s="7">
        <v>0</v>
      </c>
      <c r="V154" s="7" t="str">
        <f t="shared" si="43"/>
        <v>yes</v>
      </c>
      <c r="W154" s="7" t="str">
        <f t="shared" si="44"/>
        <v>yes</v>
      </c>
      <c r="X154" s="639" t="str">
        <f t="shared" si="45"/>
        <v>yes</v>
      </c>
      <c r="Y154" s="343">
        <v>0.81818181818181823</v>
      </c>
      <c r="Z154" s="343">
        <v>0.18181818181818182</v>
      </c>
      <c r="AA154" s="343">
        <v>0</v>
      </c>
      <c r="AB154" s="343">
        <v>0</v>
      </c>
      <c r="AC154" s="343">
        <v>0</v>
      </c>
      <c r="AD154" s="7" t="str">
        <f t="shared" si="46"/>
        <v>yes</v>
      </c>
      <c r="AE154" s="7" t="str">
        <f t="shared" si="47"/>
        <v>yes</v>
      </c>
      <c r="AF154" s="639" t="str">
        <f t="shared" si="48"/>
        <v>yes</v>
      </c>
      <c r="AG154" s="92">
        <v>113</v>
      </c>
      <c r="AH154" s="90" t="s">
        <v>1180</v>
      </c>
      <c r="AI154" s="90">
        <v>4</v>
      </c>
    </row>
    <row r="155" spans="1:35" ht="15.75">
      <c r="A155" s="10" t="s">
        <v>378</v>
      </c>
      <c r="B155" s="26" t="s">
        <v>605</v>
      </c>
      <c r="C155" s="7">
        <v>0.84615384615384615</v>
      </c>
      <c r="D155" s="7">
        <v>7.6923076923076927E-2</v>
      </c>
      <c r="E155" s="7">
        <v>7.6923076923076927E-2</v>
      </c>
      <c r="F155" s="7">
        <v>0</v>
      </c>
      <c r="G155" s="616" t="str">
        <f t="shared" si="37"/>
        <v>Yes</v>
      </c>
      <c r="H155" s="616" t="str">
        <f t="shared" si="38"/>
        <v>Yes</v>
      </c>
      <c r="I155" s="616" t="str">
        <f t="shared" si="39"/>
        <v>Yes</v>
      </c>
      <c r="J155" s="7">
        <v>0.95</v>
      </c>
      <c r="K155" s="7">
        <v>0.05</v>
      </c>
      <c r="L155" s="7">
        <v>0</v>
      </c>
      <c r="M155" s="7">
        <v>0</v>
      </c>
      <c r="N155" s="848" t="str">
        <f t="shared" si="49"/>
        <v>Yes</v>
      </c>
      <c r="O155" s="848" t="str">
        <f t="shared" si="41"/>
        <v>Yes</v>
      </c>
      <c r="P155" s="848" t="str">
        <f t="shared" si="42"/>
        <v>Yes</v>
      </c>
      <c r="Q155" s="638">
        <v>0.95</v>
      </c>
      <c r="R155" s="7">
        <v>0</v>
      </c>
      <c r="S155" s="7">
        <v>0.05</v>
      </c>
      <c r="T155" s="7">
        <v>0</v>
      </c>
      <c r="U155" s="7">
        <v>0</v>
      </c>
      <c r="V155" s="7" t="str">
        <f t="shared" si="43"/>
        <v>yes</v>
      </c>
      <c r="W155" s="7" t="str">
        <f t="shared" si="44"/>
        <v>yes</v>
      </c>
      <c r="X155" s="639" t="str">
        <f t="shared" si="45"/>
        <v>yes</v>
      </c>
      <c r="Y155" s="343">
        <v>1</v>
      </c>
      <c r="Z155" s="343">
        <v>0</v>
      </c>
      <c r="AA155" s="343">
        <v>0</v>
      </c>
      <c r="AB155" s="343">
        <v>0</v>
      </c>
      <c r="AC155" s="343">
        <v>0</v>
      </c>
      <c r="AD155" s="7" t="str">
        <f t="shared" si="46"/>
        <v>yes</v>
      </c>
      <c r="AE155" s="7" t="str">
        <f t="shared" si="47"/>
        <v>yes</v>
      </c>
      <c r="AF155" s="639" t="str">
        <f t="shared" si="48"/>
        <v>yes</v>
      </c>
      <c r="AG155" s="94">
        <v>113</v>
      </c>
      <c r="AH155" s="90" t="s">
        <v>1180</v>
      </c>
      <c r="AI155" s="90">
        <v>4</v>
      </c>
    </row>
    <row r="156" spans="1:35" ht="15.75">
      <c r="A156" s="10" t="s">
        <v>498</v>
      </c>
      <c r="B156" s="26" t="s">
        <v>756</v>
      </c>
      <c r="C156" s="7">
        <v>0.5271453590192644</v>
      </c>
      <c r="D156" s="7">
        <v>0.36077057793345008</v>
      </c>
      <c r="E156" s="7">
        <v>0.11208406304728546</v>
      </c>
      <c r="F156" s="7">
        <v>0</v>
      </c>
      <c r="G156" s="616" t="str">
        <f t="shared" ref="G156:G192" si="50">IF(C156&gt;=0.5155, "Yes", "No")</f>
        <v>Yes</v>
      </c>
      <c r="H156" s="616" t="str">
        <f t="shared" ref="H156:H192" si="51">IF(E156&lt;=0.1356, "Yes", "No")</f>
        <v>Yes</v>
      </c>
      <c r="I156" s="616" t="str">
        <f t="shared" ref="I156:I192" si="52">IF(F156&lt;=0.01, "Yes", "No")</f>
        <v>Yes</v>
      </c>
      <c r="J156" s="7">
        <v>0.574585635359116</v>
      </c>
      <c r="K156" s="7">
        <v>0.32780847145488029</v>
      </c>
      <c r="L156" s="7">
        <v>9.7605893186003684E-2</v>
      </c>
      <c r="M156" s="7">
        <v>0</v>
      </c>
      <c r="N156" s="848" t="str">
        <f t="shared" si="49"/>
        <v>Yes</v>
      </c>
      <c r="O156" s="848" t="str">
        <f t="shared" si="41"/>
        <v>Yes</v>
      </c>
      <c r="P156" s="848" t="str">
        <f t="shared" si="42"/>
        <v>Yes</v>
      </c>
      <c r="Q156" s="638">
        <v>0.49158249158249157</v>
      </c>
      <c r="R156" s="7">
        <v>0.41582491582491582</v>
      </c>
      <c r="S156" s="7">
        <v>9.2592592592592587E-2</v>
      </c>
      <c r="T156" s="7">
        <v>0</v>
      </c>
      <c r="U156" s="7">
        <v>0</v>
      </c>
      <c r="V156" s="7" t="str">
        <f t="shared" si="43"/>
        <v>no</v>
      </c>
      <c r="W156" s="7" t="str">
        <f t="shared" si="44"/>
        <v>yes</v>
      </c>
      <c r="X156" s="639" t="str">
        <f t="shared" si="45"/>
        <v>yes</v>
      </c>
      <c r="Y156" s="343">
        <v>0.5892857142857143</v>
      </c>
      <c r="Z156" s="343">
        <v>0.32857142857142857</v>
      </c>
      <c r="AA156" s="343">
        <v>8.2142857142857142E-2</v>
      </c>
      <c r="AB156" s="343">
        <v>0</v>
      </c>
      <c r="AC156" s="343">
        <v>0</v>
      </c>
      <c r="AD156" s="7" t="str">
        <f t="shared" si="46"/>
        <v>yes</v>
      </c>
      <c r="AE156" s="7" t="str">
        <f t="shared" si="47"/>
        <v>yes</v>
      </c>
      <c r="AF156" s="639" t="str">
        <f t="shared" si="48"/>
        <v>yes</v>
      </c>
      <c r="AG156" s="92">
        <v>113</v>
      </c>
      <c r="AH156" s="90" t="s">
        <v>1181</v>
      </c>
      <c r="AI156" s="90">
        <v>4</v>
      </c>
    </row>
    <row r="157" spans="1:35" ht="15.75">
      <c r="A157" s="10" t="s">
        <v>435</v>
      </c>
      <c r="B157" s="26" t="s">
        <v>645</v>
      </c>
      <c r="C157" s="7">
        <v>0.66666666666666663</v>
      </c>
      <c r="D157" s="7">
        <v>0.29166666666666669</v>
      </c>
      <c r="E157" s="7">
        <v>4.1666666666666664E-2</v>
      </c>
      <c r="F157" s="7">
        <v>0</v>
      </c>
      <c r="G157" s="616" t="str">
        <f t="shared" si="50"/>
        <v>Yes</v>
      </c>
      <c r="H157" s="616" t="str">
        <f t="shared" si="51"/>
        <v>Yes</v>
      </c>
      <c r="I157" s="616" t="str">
        <f t="shared" si="52"/>
        <v>Yes</v>
      </c>
      <c r="J157" s="7">
        <v>0.69565217391304346</v>
      </c>
      <c r="K157" s="7">
        <v>0.2608695652173913</v>
      </c>
      <c r="L157" s="7">
        <v>4.3478260869565216E-2</v>
      </c>
      <c r="M157" s="7">
        <v>0</v>
      </c>
      <c r="N157" s="848" t="str">
        <f t="shared" si="49"/>
        <v>Yes</v>
      </c>
      <c r="O157" s="848" t="str">
        <f t="shared" si="41"/>
        <v>Yes</v>
      </c>
      <c r="P157" s="848" t="str">
        <f t="shared" si="42"/>
        <v>Yes</v>
      </c>
      <c r="Q157" s="638">
        <v>0.76470588235294112</v>
      </c>
      <c r="R157" s="7">
        <v>0.23529411764705882</v>
      </c>
      <c r="S157" s="7">
        <v>0</v>
      </c>
      <c r="T157" s="7">
        <v>0</v>
      </c>
      <c r="U157" s="7">
        <v>0</v>
      </c>
      <c r="V157" s="7" t="str">
        <f t="shared" si="43"/>
        <v>yes</v>
      </c>
      <c r="W157" s="7" t="str">
        <f t="shared" si="44"/>
        <v>yes</v>
      </c>
      <c r="X157" s="639" t="str">
        <f t="shared" si="45"/>
        <v>yes</v>
      </c>
      <c r="Y157" s="343">
        <v>0.55555555555555558</v>
      </c>
      <c r="Z157" s="343">
        <v>0.33333333333333331</v>
      </c>
      <c r="AA157" s="343">
        <v>0.1111111111111111</v>
      </c>
      <c r="AB157" s="343">
        <v>0</v>
      </c>
      <c r="AC157" s="343">
        <v>0</v>
      </c>
      <c r="AD157" s="7" t="str">
        <f t="shared" si="46"/>
        <v>yes</v>
      </c>
      <c r="AE157" s="7" t="str">
        <f t="shared" si="47"/>
        <v>yes</v>
      </c>
      <c r="AF157" s="639" t="str">
        <f t="shared" si="48"/>
        <v>yes</v>
      </c>
      <c r="AG157" s="92">
        <v>113</v>
      </c>
      <c r="AH157" s="90" t="s">
        <v>1179</v>
      </c>
      <c r="AI157" s="90">
        <v>4</v>
      </c>
    </row>
    <row r="158" spans="1:35" ht="15.75">
      <c r="A158" s="10" t="s">
        <v>84</v>
      </c>
      <c r="B158" s="26" t="s">
        <v>703</v>
      </c>
      <c r="C158" s="7">
        <v>0.57723577235772361</v>
      </c>
      <c r="D158" s="7">
        <v>0.37398373983739835</v>
      </c>
      <c r="E158" s="7">
        <v>3.2520325203252036E-2</v>
      </c>
      <c r="F158" s="7">
        <v>0</v>
      </c>
      <c r="G158" s="616" t="str">
        <f t="shared" si="50"/>
        <v>Yes</v>
      </c>
      <c r="H158" s="616" t="str">
        <f t="shared" si="51"/>
        <v>Yes</v>
      </c>
      <c r="I158" s="616" t="str">
        <f t="shared" si="52"/>
        <v>Yes</v>
      </c>
      <c r="J158" s="7">
        <v>0.66981132075471694</v>
      </c>
      <c r="K158" s="7">
        <v>0.29245283018867924</v>
      </c>
      <c r="L158" s="7">
        <v>3.7735849056603772E-2</v>
      </c>
      <c r="M158" s="7">
        <v>0</v>
      </c>
      <c r="N158" s="848" t="str">
        <f t="shared" si="49"/>
        <v>Yes</v>
      </c>
      <c r="O158" s="848" t="str">
        <f t="shared" si="41"/>
        <v>Yes</v>
      </c>
      <c r="P158" s="848" t="str">
        <f t="shared" si="42"/>
        <v>Yes</v>
      </c>
      <c r="Q158" s="638">
        <v>0.66949152542372881</v>
      </c>
      <c r="R158" s="7">
        <v>0.27966101694915252</v>
      </c>
      <c r="S158" s="7">
        <v>4.2372881355932202E-2</v>
      </c>
      <c r="T158" s="7">
        <v>8.4745762711864406E-3</v>
      </c>
      <c r="U158" s="7">
        <v>0</v>
      </c>
      <c r="V158" s="7" t="str">
        <f t="shared" si="43"/>
        <v>yes</v>
      </c>
      <c r="W158" s="7" t="str">
        <f t="shared" si="44"/>
        <v>yes</v>
      </c>
      <c r="X158" s="639" t="str">
        <f t="shared" si="45"/>
        <v>yes</v>
      </c>
      <c r="Y158" s="343">
        <v>0.7142857142857143</v>
      </c>
      <c r="Z158" s="343">
        <v>0.23076923076923078</v>
      </c>
      <c r="AA158" s="343">
        <v>5.4945054945054944E-2</v>
      </c>
      <c r="AB158" s="343">
        <v>0</v>
      </c>
      <c r="AC158" s="343">
        <v>0</v>
      </c>
      <c r="AD158" s="7" t="str">
        <f t="shared" si="46"/>
        <v>yes</v>
      </c>
      <c r="AE158" s="7" t="str">
        <f t="shared" si="47"/>
        <v>yes</v>
      </c>
      <c r="AF158" s="639" t="str">
        <f t="shared" si="48"/>
        <v>yes</v>
      </c>
      <c r="AG158" s="92">
        <v>113</v>
      </c>
      <c r="AH158" s="90" t="s">
        <v>1180</v>
      </c>
      <c r="AI158" s="90"/>
    </row>
    <row r="159" spans="1:35" ht="15.75">
      <c r="A159" s="10" t="s">
        <v>6</v>
      </c>
      <c r="B159" s="26" t="s">
        <v>675</v>
      </c>
      <c r="C159" s="7">
        <v>0.5591054313099042</v>
      </c>
      <c r="D159" s="7">
        <v>0.37060702875399359</v>
      </c>
      <c r="E159" s="7">
        <v>6.3897763578274758E-2</v>
      </c>
      <c r="F159" s="7">
        <v>6.3897763578274758E-3</v>
      </c>
      <c r="G159" s="616" t="str">
        <f t="shared" si="50"/>
        <v>Yes</v>
      </c>
      <c r="H159" s="616" t="str">
        <f t="shared" si="51"/>
        <v>Yes</v>
      </c>
      <c r="I159" s="616" t="str">
        <f t="shared" si="52"/>
        <v>Yes</v>
      </c>
      <c r="J159" s="7">
        <v>0.59385665529010234</v>
      </c>
      <c r="K159" s="7">
        <v>0.35153583617747441</v>
      </c>
      <c r="L159" s="7">
        <v>4.778156996587031E-2</v>
      </c>
      <c r="M159" s="7">
        <v>6.8259385665529011E-3</v>
      </c>
      <c r="N159" s="848" t="str">
        <f t="shared" si="49"/>
        <v>Yes</v>
      </c>
      <c r="O159" s="848" t="str">
        <f t="shared" si="41"/>
        <v>Yes</v>
      </c>
      <c r="P159" s="848" t="str">
        <f t="shared" si="42"/>
        <v>Yes</v>
      </c>
      <c r="Q159" s="638">
        <v>0.56401384083044981</v>
      </c>
      <c r="R159" s="7">
        <v>0.36678200692041524</v>
      </c>
      <c r="S159" s="7">
        <v>6.228373702422145E-2</v>
      </c>
      <c r="T159" s="7">
        <v>6.920415224913495E-3</v>
      </c>
      <c r="U159" s="7">
        <v>0</v>
      </c>
      <c r="V159" s="7" t="str">
        <f t="shared" si="43"/>
        <v>yes</v>
      </c>
      <c r="W159" s="7" t="str">
        <f t="shared" si="44"/>
        <v>yes</v>
      </c>
      <c r="X159" s="639" t="str">
        <f t="shared" si="45"/>
        <v>yes</v>
      </c>
      <c r="Y159" s="343">
        <v>0.62313432835820892</v>
      </c>
      <c r="Z159" s="343">
        <v>0.30223880597014924</v>
      </c>
      <c r="AA159" s="343">
        <v>7.4626865671641784E-2</v>
      </c>
      <c r="AB159" s="343">
        <v>0</v>
      </c>
      <c r="AC159" s="343">
        <v>0</v>
      </c>
      <c r="AD159" s="7" t="str">
        <f t="shared" si="46"/>
        <v>yes</v>
      </c>
      <c r="AE159" s="7" t="str">
        <f t="shared" si="47"/>
        <v>yes</v>
      </c>
      <c r="AF159" s="639" t="str">
        <f t="shared" si="48"/>
        <v>yes</v>
      </c>
      <c r="AG159" s="92">
        <v>114</v>
      </c>
      <c r="AH159" s="90" t="s">
        <v>1181</v>
      </c>
      <c r="AI159" s="90"/>
    </row>
    <row r="160" spans="1:35" ht="15.75">
      <c r="A160" s="10" t="s">
        <v>288</v>
      </c>
      <c r="B160" s="26" t="s">
        <v>613</v>
      </c>
      <c r="C160" s="7">
        <v>0.67272727272727273</v>
      </c>
      <c r="D160" s="7">
        <v>0.27272727272727271</v>
      </c>
      <c r="E160" s="7">
        <v>5.4545454545454543E-2</v>
      </c>
      <c r="F160" s="7">
        <v>0</v>
      </c>
      <c r="G160" s="616" t="str">
        <f t="shared" si="50"/>
        <v>Yes</v>
      </c>
      <c r="H160" s="616" t="str">
        <f t="shared" si="51"/>
        <v>Yes</v>
      </c>
      <c r="I160" s="616" t="str">
        <f t="shared" si="52"/>
        <v>Yes</v>
      </c>
      <c r="J160" s="7">
        <v>0.69047619047619047</v>
      </c>
      <c r="K160" s="7">
        <v>0.23809523809523808</v>
      </c>
      <c r="L160" s="7">
        <v>7.1428571428571425E-2</v>
      </c>
      <c r="M160" s="7">
        <v>0</v>
      </c>
      <c r="N160" s="848" t="str">
        <f t="shared" si="49"/>
        <v>Yes</v>
      </c>
      <c r="O160" s="848" t="str">
        <f t="shared" si="41"/>
        <v>Yes</v>
      </c>
      <c r="P160" s="848" t="str">
        <f t="shared" si="42"/>
        <v>Yes</v>
      </c>
      <c r="Q160" s="638">
        <v>0.79245283018867929</v>
      </c>
      <c r="R160" s="7">
        <v>0.15094339622641509</v>
      </c>
      <c r="S160" s="7">
        <v>5.6603773584905662E-2</v>
      </c>
      <c r="T160" s="7">
        <v>0</v>
      </c>
      <c r="U160" s="7">
        <v>0</v>
      </c>
      <c r="V160" s="7" t="str">
        <f t="shared" si="43"/>
        <v>yes</v>
      </c>
      <c r="W160" s="7" t="str">
        <f t="shared" si="44"/>
        <v>yes</v>
      </c>
      <c r="X160" s="639" t="str">
        <f t="shared" si="45"/>
        <v>yes</v>
      </c>
      <c r="Y160" s="343">
        <v>0.79591836734693877</v>
      </c>
      <c r="Z160" s="343">
        <v>0.16326530612244897</v>
      </c>
      <c r="AA160" s="343">
        <v>4.0816326530612242E-2</v>
      </c>
      <c r="AB160" s="343">
        <v>0</v>
      </c>
      <c r="AC160" s="343">
        <v>0</v>
      </c>
      <c r="AD160" s="7" t="str">
        <f t="shared" si="46"/>
        <v>yes</v>
      </c>
      <c r="AE160" s="7" t="str">
        <f t="shared" si="47"/>
        <v>yes</v>
      </c>
      <c r="AF160" s="639" t="str">
        <f t="shared" si="48"/>
        <v>yes</v>
      </c>
      <c r="AG160" s="92">
        <v>113</v>
      </c>
      <c r="AH160" s="90" t="s">
        <v>1180</v>
      </c>
      <c r="AI160" s="90"/>
    </row>
    <row r="161" spans="1:35" ht="15.75">
      <c r="A161" s="10" t="s">
        <v>41</v>
      </c>
      <c r="B161" s="26" t="s">
        <v>668</v>
      </c>
      <c r="C161" s="7">
        <v>0.33333333333333331</v>
      </c>
      <c r="D161" s="7">
        <v>0.46666666666666667</v>
      </c>
      <c r="E161" s="7">
        <v>0.2</v>
      </c>
      <c r="F161" s="7">
        <v>0</v>
      </c>
      <c r="G161" s="616" t="str">
        <f t="shared" si="50"/>
        <v>No</v>
      </c>
      <c r="H161" s="616" t="str">
        <f t="shared" si="51"/>
        <v>No</v>
      </c>
      <c r="I161" s="616" t="str">
        <f t="shared" si="52"/>
        <v>Yes</v>
      </c>
      <c r="J161" s="7">
        <v>0.53333333333333333</v>
      </c>
      <c r="K161" s="7">
        <v>0.4</v>
      </c>
      <c r="L161" s="7">
        <v>6.6666666666666666E-2</v>
      </c>
      <c r="M161" s="7">
        <v>0</v>
      </c>
      <c r="N161" s="848" t="str">
        <f t="shared" si="49"/>
        <v>Yes</v>
      </c>
      <c r="O161" s="848" t="str">
        <f t="shared" si="41"/>
        <v>Yes</v>
      </c>
      <c r="P161" s="848" t="str">
        <f t="shared" si="42"/>
        <v>Yes</v>
      </c>
      <c r="Q161" s="638">
        <v>0.5625</v>
      </c>
      <c r="R161" s="7">
        <v>0.3125</v>
      </c>
      <c r="S161" s="7">
        <v>0.125</v>
      </c>
      <c r="T161" s="7">
        <v>0</v>
      </c>
      <c r="U161" s="7">
        <v>0</v>
      </c>
      <c r="V161" s="7" t="str">
        <f t="shared" si="43"/>
        <v>yes</v>
      </c>
      <c r="W161" s="7" t="str">
        <f t="shared" si="44"/>
        <v>yes</v>
      </c>
      <c r="X161" s="639" t="str">
        <f t="shared" si="45"/>
        <v>yes</v>
      </c>
      <c r="Y161" s="343">
        <v>0.8666666666666667</v>
      </c>
      <c r="Z161" s="343">
        <v>0.13333333333333333</v>
      </c>
      <c r="AA161" s="343">
        <v>0</v>
      </c>
      <c r="AB161" s="343">
        <v>0</v>
      </c>
      <c r="AC161" s="343">
        <v>0</v>
      </c>
      <c r="AD161" s="7" t="str">
        <f t="shared" si="46"/>
        <v>yes</v>
      </c>
      <c r="AE161" s="7" t="str">
        <f t="shared" si="47"/>
        <v>yes</v>
      </c>
      <c r="AF161" s="639" t="str">
        <f t="shared" si="48"/>
        <v>yes</v>
      </c>
      <c r="AG161" s="92">
        <v>171</v>
      </c>
      <c r="AH161" s="90" t="s">
        <v>1180</v>
      </c>
      <c r="AI161" s="90"/>
    </row>
    <row r="162" spans="1:35" ht="15.75">
      <c r="A162" s="10" t="s">
        <v>56</v>
      </c>
      <c r="B162" s="26" t="s">
        <v>510</v>
      </c>
      <c r="C162" s="7">
        <v>0.70775347912524855</v>
      </c>
      <c r="D162" s="7">
        <v>0.25248508946322068</v>
      </c>
      <c r="E162" s="7">
        <v>3.9761431411530816E-2</v>
      </c>
      <c r="F162" s="7">
        <v>0</v>
      </c>
      <c r="G162" s="616" t="str">
        <f t="shared" si="50"/>
        <v>Yes</v>
      </c>
      <c r="H162" s="616" t="str">
        <f t="shared" si="51"/>
        <v>Yes</v>
      </c>
      <c r="I162" s="616" t="str">
        <f t="shared" si="52"/>
        <v>Yes</v>
      </c>
      <c r="J162" s="7">
        <v>0.7551724137931034</v>
      </c>
      <c r="K162" s="7">
        <v>0.20172413793103447</v>
      </c>
      <c r="L162" s="7">
        <v>4.3103448275862072E-2</v>
      </c>
      <c r="M162" s="7">
        <v>0</v>
      </c>
      <c r="N162" s="848" t="str">
        <f t="shared" si="49"/>
        <v>Yes</v>
      </c>
      <c r="O162" s="848" t="str">
        <f t="shared" ref="O162:O193" si="53">IF(L162&lt;=0.1356, "Yes", "No")</f>
        <v>Yes</v>
      </c>
      <c r="P162" s="848" t="str">
        <f t="shared" ref="P162:P193" si="54">IF(M162&lt;=0.01, "Yes", "No")</f>
        <v>Yes</v>
      </c>
      <c r="Q162" s="638">
        <v>0.52755905511811019</v>
      </c>
      <c r="R162" s="7">
        <v>0.41338582677165353</v>
      </c>
      <c r="S162" s="7">
        <v>5.1181102362204724E-2</v>
      </c>
      <c r="T162" s="7">
        <v>0</v>
      </c>
      <c r="U162" s="7">
        <v>7.874015748031496E-3</v>
      </c>
      <c r="V162" s="7" t="str">
        <f t="shared" si="43"/>
        <v>yes</v>
      </c>
      <c r="W162" s="7" t="str">
        <f t="shared" si="44"/>
        <v>yes</v>
      </c>
      <c r="X162" s="639" t="str">
        <f t="shared" si="45"/>
        <v>yes</v>
      </c>
      <c r="Y162" s="343">
        <v>0.79304635761589404</v>
      </c>
      <c r="Z162" s="343">
        <v>0.17384105960264901</v>
      </c>
      <c r="AA162" s="343">
        <v>3.3112582781456956E-2</v>
      </c>
      <c r="AB162" s="343">
        <v>0</v>
      </c>
      <c r="AC162" s="343">
        <v>0</v>
      </c>
      <c r="AD162" s="7" t="str">
        <f t="shared" si="46"/>
        <v>yes</v>
      </c>
      <c r="AE162" s="7" t="str">
        <f t="shared" si="47"/>
        <v>yes</v>
      </c>
      <c r="AF162" s="639" t="str">
        <f t="shared" si="48"/>
        <v>yes</v>
      </c>
      <c r="AG162" s="92">
        <v>171</v>
      </c>
      <c r="AH162" s="90" t="s">
        <v>882</v>
      </c>
      <c r="AI162" s="90"/>
    </row>
    <row r="163" spans="1:35" ht="15.75">
      <c r="A163" s="10" t="s">
        <v>52</v>
      </c>
      <c r="B163" s="26" t="s">
        <v>508</v>
      </c>
      <c r="C163" s="7">
        <v>0.34653465346534651</v>
      </c>
      <c r="D163" s="7">
        <v>0.51485148514851486</v>
      </c>
      <c r="E163" s="7">
        <v>0.12871287128712872</v>
      </c>
      <c r="F163" s="7">
        <v>0</v>
      </c>
      <c r="G163" s="616" t="str">
        <f t="shared" si="50"/>
        <v>No</v>
      </c>
      <c r="H163" s="616" t="str">
        <f t="shared" si="51"/>
        <v>Yes</v>
      </c>
      <c r="I163" s="616" t="str">
        <f t="shared" si="52"/>
        <v>Yes</v>
      </c>
      <c r="J163" s="7">
        <v>0.3504273504273504</v>
      </c>
      <c r="K163" s="7">
        <v>0.50427350427350426</v>
      </c>
      <c r="L163" s="7">
        <v>0.1111111111111111</v>
      </c>
      <c r="M163" s="7">
        <v>0</v>
      </c>
      <c r="N163" s="848" t="str">
        <f t="shared" si="49"/>
        <v>No</v>
      </c>
      <c r="O163" s="848" t="str">
        <f t="shared" si="53"/>
        <v>Yes</v>
      </c>
      <c r="P163" s="848" t="str">
        <f t="shared" si="54"/>
        <v>Yes</v>
      </c>
      <c r="Q163" s="638">
        <v>0.38596491228070173</v>
      </c>
      <c r="R163" s="7">
        <v>0.48245614035087719</v>
      </c>
      <c r="S163" s="7">
        <v>0.12280701754385964</v>
      </c>
      <c r="T163" s="7">
        <v>0</v>
      </c>
      <c r="U163" s="7">
        <v>8.771929824561403E-3</v>
      </c>
      <c r="V163" s="7" t="str">
        <f t="shared" si="43"/>
        <v>no</v>
      </c>
      <c r="W163" s="7" t="str">
        <f t="shared" si="44"/>
        <v>yes</v>
      </c>
      <c r="X163" s="639" t="str">
        <f t="shared" si="45"/>
        <v>yes</v>
      </c>
      <c r="Y163" s="343">
        <v>0.37719298245614036</v>
      </c>
      <c r="Z163" s="343">
        <v>0.50877192982456143</v>
      </c>
      <c r="AA163" s="343">
        <v>9.6491228070175433E-2</v>
      </c>
      <c r="AB163" s="343">
        <v>0</v>
      </c>
      <c r="AC163" s="343">
        <v>1.7543859649122806E-2</v>
      </c>
      <c r="AD163" s="7" t="str">
        <f t="shared" si="46"/>
        <v>no</v>
      </c>
      <c r="AE163" s="7" t="str">
        <f t="shared" si="47"/>
        <v>yes</v>
      </c>
      <c r="AF163" s="639" t="str">
        <f t="shared" si="48"/>
        <v>yes</v>
      </c>
      <c r="AG163" s="92">
        <v>171</v>
      </c>
      <c r="AH163" s="90" t="s">
        <v>882</v>
      </c>
      <c r="AI163" s="90"/>
    </row>
    <row r="164" spans="1:35" ht="15.75">
      <c r="A164" s="10" t="s">
        <v>464</v>
      </c>
      <c r="B164" s="26" t="s">
        <v>540</v>
      </c>
      <c r="C164" s="7">
        <v>0.46875</v>
      </c>
      <c r="D164" s="7">
        <v>0.47916666666666669</v>
      </c>
      <c r="E164" s="7">
        <v>5.2083333333333336E-2</v>
      </c>
      <c r="F164" s="7">
        <v>0</v>
      </c>
      <c r="G164" s="616" t="str">
        <f t="shared" si="50"/>
        <v>No</v>
      </c>
      <c r="H164" s="616" t="str">
        <f t="shared" si="51"/>
        <v>Yes</v>
      </c>
      <c r="I164" s="616" t="str">
        <f t="shared" si="52"/>
        <v>Yes</v>
      </c>
      <c r="J164" s="7">
        <v>0.43010752688172044</v>
      </c>
      <c r="K164" s="7">
        <v>0.5053763440860215</v>
      </c>
      <c r="L164" s="7">
        <v>5.3763440860215055E-2</v>
      </c>
      <c r="M164" s="7">
        <v>1.0752688172043012E-2</v>
      </c>
      <c r="N164" s="848" t="str">
        <f t="shared" si="49"/>
        <v>No</v>
      </c>
      <c r="O164" s="848" t="str">
        <f t="shared" si="53"/>
        <v>Yes</v>
      </c>
      <c r="P164" s="848" t="str">
        <f t="shared" si="54"/>
        <v>No</v>
      </c>
      <c r="Q164" s="638">
        <v>0.42</v>
      </c>
      <c r="R164" s="7">
        <v>0.52</v>
      </c>
      <c r="S164" s="7">
        <v>0.06</v>
      </c>
      <c r="T164" s="7">
        <v>0</v>
      </c>
      <c r="U164" s="7">
        <v>0</v>
      </c>
      <c r="V164" s="7" t="str">
        <f t="shared" si="43"/>
        <v>no</v>
      </c>
      <c r="W164" s="7" t="str">
        <f t="shared" si="44"/>
        <v>yes</v>
      </c>
      <c r="X164" s="639" t="str">
        <f t="shared" si="45"/>
        <v>yes</v>
      </c>
      <c r="Y164" s="343">
        <v>0.45263157894736844</v>
      </c>
      <c r="Z164" s="343">
        <v>0.47368421052631576</v>
      </c>
      <c r="AA164" s="343">
        <v>7.3684210526315783E-2</v>
      </c>
      <c r="AB164" s="343">
        <v>0</v>
      </c>
      <c r="AC164" s="343">
        <v>0</v>
      </c>
      <c r="AD164" s="7" t="str">
        <f t="shared" si="46"/>
        <v>no</v>
      </c>
      <c r="AE164" s="7" t="str">
        <f t="shared" si="47"/>
        <v>yes</v>
      </c>
      <c r="AF164" s="639" t="str">
        <f t="shared" si="48"/>
        <v>yes</v>
      </c>
      <c r="AG164" s="92">
        <v>171</v>
      </c>
      <c r="AH164" s="90" t="s">
        <v>882</v>
      </c>
      <c r="AI164" s="90"/>
    </row>
    <row r="165" spans="1:35" ht="15.75">
      <c r="A165" s="10" t="s">
        <v>76</v>
      </c>
      <c r="B165" s="26" t="s">
        <v>699</v>
      </c>
      <c r="C165" s="7">
        <v>0.70370370370370372</v>
      </c>
      <c r="D165" s="7">
        <v>0.14814814814814814</v>
      </c>
      <c r="E165" s="7">
        <v>0.14814814814814814</v>
      </c>
      <c r="F165" s="7">
        <v>0</v>
      </c>
      <c r="G165" s="616" t="str">
        <f t="shared" si="50"/>
        <v>Yes</v>
      </c>
      <c r="H165" s="616" t="str">
        <f t="shared" si="51"/>
        <v>No</v>
      </c>
      <c r="I165" s="616" t="str">
        <f t="shared" si="52"/>
        <v>Yes</v>
      </c>
      <c r="J165" s="7">
        <v>0.75757575757575757</v>
      </c>
      <c r="K165" s="7">
        <v>0.15151515151515152</v>
      </c>
      <c r="L165" s="7">
        <v>9.0909090909090912E-2</v>
      </c>
      <c r="M165" s="7">
        <v>0</v>
      </c>
      <c r="N165" s="848" t="str">
        <f t="shared" si="49"/>
        <v>Yes</v>
      </c>
      <c r="O165" s="848" t="str">
        <f t="shared" si="53"/>
        <v>Yes</v>
      </c>
      <c r="P165" s="848" t="str">
        <f t="shared" si="54"/>
        <v>Yes</v>
      </c>
      <c r="Q165" s="638">
        <v>0.67741935483870963</v>
      </c>
      <c r="R165" s="7">
        <v>0.19354838709677419</v>
      </c>
      <c r="S165" s="7">
        <v>0.12903225806451613</v>
      </c>
      <c r="T165" s="7">
        <v>0</v>
      </c>
      <c r="U165" s="7">
        <v>0</v>
      </c>
      <c r="V165" s="7" t="str">
        <f t="shared" si="43"/>
        <v>yes</v>
      </c>
      <c r="W165" s="7" t="str">
        <f t="shared" si="44"/>
        <v>yes</v>
      </c>
      <c r="X165" s="639" t="str">
        <f t="shared" si="45"/>
        <v>yes</v>
      </c>
      <c r="Y165" s="343">
        <v>0.8</v>
      </c>
      <c r="Z165" s="343">
        <v>0.14285714285714285</v>
      </c>
      <c r="AA165" s="343">
        <v>5.7142857142857141E-2</v>
      </c>
      <c r="AB165" s="343">
        <v>0</v>
      </c>
      <c r="AC165" s="343">
        <v>0</v>
      </c>
      <c r="AD165" s="7" t="str">
        <f t="shared" si="46"/>
        <v>yes</v>
      </c>
      <c r="AE165" s="7" t="str">
        <f t="shared" si="47"/>
        <v>yes</v>
      </c>
      <c r="AF165" s="639" t="str">
        <f t="shared" si="48"/>
        <v>yes</v>
      </c>
      <c r="AG165" s="92">
        <v>171</v>
      </c>
      <c r="AH165" s="90" t="s">
        <v>1179</v>
      </c>
      <c r="AI165" s="90"/>
    </row>
    <row r="166" spans="1:35" ht="15.75">
      <c r="A166" s="66" t="s">
        <v>3</v>
      </c>
      <c r="B166" s="26" t="s">
        <v>653</v>
      </c>
      <c r="C166" s="7">
        <v>0.5714285714285714</v>
      </c>
      <c r="D166" s="7">
        <v>0.375</v>
      </c>
      <c r="E166" s="7">
        <v>5.3571428571428568E-2</v>
      </c>
      <c r="F166" s="7">
        <v>0</v>
      </c>
      <c r="G166" s="616" t="str">
        <f t="shared" si="50"/>
        <v>Yes</v>
      </c>
      <c r="H166" s="616" t="str">
        <f t="shared" si="51"/>
        <v>Yes</v>
      </c>
      <c r="I166" s="616" t="str">
        <f t="shared" si="52"/>
        <v>Yes</v>
      </c>
      <c r="J166" s="7">
        <v>0.52727272727272723</v>
      </c>
      <c r="K166" s="7">
        <v>0.41818181818181815</v>
      </c>
      <c r="L166" s="7">
        <v>1.8181818181818181E-2</v>
      </c>
      <c r="M166" s="7">
        <v>0</v>
      </c>
      <c r="N166" s="848" t="str">
        <f t="shared" si="49"/>
        <v>Yes</v>
      </c>
      <c r="O166" s="848" t="str">
        <f t="shared" si="53"/>
        <v>Yes</v>
      </c>
      <c r="P166" s="848" t="str">
        <f t="shared" si="54"/>
        <v>Yes</v>
      </c>
      <c r="Q166" s="638">
        <v>0.57407407407407407</v>
      </c>
      <c r="R166" s="7">
        <v>0.37037037037037035</v>
      </c>
      <c r="S166" s="7">
        <v>3.7037037037037035E-2</v>
      </c>
      <c r="T166" s="7">
        <v>0</v>
      </c>
      <c r="U166" s="7">
        <v>1.8518518518518517E-2</v>
      </c>
      <c r="V166" s="7" t="str">
        <f t="shared" si="43"/>
        <v>yes</v>
      </c>
      <c r="W166" s="7" t="str">
        <f t="shared" si="44"/>
        <v>yes</v>
      </c>
      <c r="X166" s="639" t="str">
        <f t="shared" si="45"/>
        <v>yes</v>
      </c>
      <c r="Y166" s="343">
        <v>0.61111111111111116</v>
      </c>
      <c r="Z166" s="343">
        <v>0.29629629629629628</v>
      </c>
      <c r="AA166" s="343">
        <v>5.5555555555555552E-2</v>
      </c>
      <c r="AB166" s="343">
        <v>1.8518518518518517E-2</v>
      </c>
      <c r="AC166" s="343">
        <v>1.8518518518518517E-2</v>
      </c>
      <c r="AD166" s="7" t="str">
        <f t="shared" si="46"/>
        <v>yes</v>
      </c>
      <c r="AE166" s="7" t="str">
        <f t="shared" si="47"/>
        <v>yes</v>
      </c>
      <c r="AF166" s="639" t="str">
        <f t="shared" si="48"/>
        <v>no</v>
      </c>
      <c r="AG166" s="92">
        <v>171</v>
      </c>
      <c r="AH166" s="90" t="s">
        <v>882</v>
      </c>
      <c r="AI166" s="90">
        <v>2</v>
      </c>
    </row>
    <row r="167" spans="1:35" ht="15.75">
      <c r="A167" s="10" t="s">
        <v>208</v>
      </c>
      <c r="B167" s="26" t="s">
        <v>783</v>
      </c>
      <c r="C167" s="7">
        <v>0.65934065934065933</v>
      </c>
      <c r="D167" s="7">
        <v>0.26373626373626374</v>
      </c>
      <c r="E167" s="7">
        <v>7.6923076923076927E-2</v>
      </c>
      <c r="F167" s="7">
        <v>0</v>
      </c>
      <c r="G167" s="616" t="str">
        <f t="shared" si="50"/>
        <v>Yes</v>
      </c>
      <c r="H167" s="616" t="str">
        <f t="shared" si="51"/>
        <v>Yes</v>
      </c>
      <c r="I167" s="616" t="str">
        <f t="shared" si="52"/>
        <v>Yes</v>
      </c>
      <c r="J167" s="7">
        <v>0.58823529411764708</v>
      </c>
      <c r="K167" s="7">
        <v>0.35294117647058826</v>
      </c>
      <c r="L167" s="7">
        <v>4.9019607843137254E-2</v>
      </c>
      <c r="M167" s="7">
        <v>0</v>
      </c>
      <c r="N167" s="848" t="str">
        <f t="shared" si="49"/>
        <v>Yes</v>
      </c>
      <c r="O167" s="848" t="str">
        <f t="shared" si="53"/>
        <v>Yes</v>
      </c>
      <c r="P167" s="848" t="str">
        <f t="shared" si="54"/>
        <v>Yes</v>
      </c>
      <c r="Q167" s="638">
        <v>0.65934065934065933</v>
      </c>
      <c r="R167" s="7">
        <v>0.2857142857142857</v>
      </c>
      <c r="S167" s="7">
        <v>5.4945054945054944E-2</v>
      </c>
      <c r="T167" s="7">
        <v>0</v>
      </c>
      <c r="U167" s="7">
        <v>0</v>
      </c>
      <c r="V167" s="7" t="str">
        <f t="shared" si="43"/>
        <v>yes</v>
      </c>
      <c r="W167" s="7" t="str">
        <f t="shared" si="44"/>
        <v>yes</v>
      </c>
      <c r="X167" s="639" t="str">
        <f t="shared" si="45"/>
        <v>yes</v>
      </c>
      <c r="Y167" s="343">
        <v>0.5535714285714286</v>
      </c>
      <c r="Z167" s="343">
        <v>0.41964285714285715</v>
      </c>
      <c r="AA167" s="343">
        <v>2.6785714285714284E-2</v>
      </c>
      <c r="AB167" s="343">
        <v>0</v>
      </c>
      <c r="AC167" s="343">
        <v>0</v>
      </c>
      <c r="AD167" s="7" t="str">
        <f t="shared" si="46"/>
        <v>yes</v>
      </c>
      <c r="AE167" s="7" t="str">
        <f t="shared" si="47"/>
        <v>yes</v>
      </c>
      <c r="AF167" s="639" t="str">
        <f t="shared" si="48"/>
        <v>yes</v>
      </c>
      <c r="AG167" s="92">
        <v>171</v>
      </c>
      <c r="AH167" s="90" t="s">
        <v>882</v>
      </c>
      <c r="AI167" s="90"/>
    </row>
    <row r="168" spans="1:35" ht="15.75">
      <c r="A168" s="10" t="s">
        <v>108</v>
      </c>
      <c r="B168" s="26" t="s">
        <v>693</v>
      </c>
      <c r="C168" s="7">
        <v>0.70129870129870131</v>
      </c>
      <c r="D168" s="7">
        <v>0.24675324675324675</v>
      </c>
      <c r="E168" s="7">
        <v>3.896103896103896E-2</v>
      </c>
      <c r="F168" s="7">
        <v>0</v>
      </c>
      <c r="G168" s="616" t="str">
        <f t="shared" si="50"/>
        <v>Yes</v>
      </c>
      <c r="H168" s="616" t="str">
        <f t="shared" si="51"/>
        <v>Yes</v>
      </c>
      <c r="I168" s="616" t="str">
        <f t="shared" si="52"/>
        <v>Yes</v>
      </c>
      <c r="J168" s="7">
        <v>0.7857142857142857</v>
      </c>
      <c r="K168" s="7">
        <v>0.15714285714285714</v>
      </c>
      <c r="L168" s="7">
        <v>5.7142857142857141E-2</v>
      </c>
      <c r="M168" s="7">
        <v>0</v>
      </c>
      <c r="N168" s="848" t="str">
        <f t="shared" si="49"/>
        <v>Yes</v>
      </c>
      <c r="O168" s="848" t="str">
        <f t="shared" si="53"/>
        <v>Yes</v>
      </c>
      <c r="P168" s="848" t="str">
        <f t="shared" si="54"/>
        <v>Yes</v>
      </c>
      <c r="Q168" s="638">
        <v>0.67142857142857137</v>
      </c>
      <c r="R168" s="7">
        <v>0.2857142857142857</v>
      </c>
      <c r="S168" s="7">
        <v>4.2857142857142858E-2</v>
      </c>
      <c r="T168" s="7">
        <v>0</v>
      </c>
      <c r="U168" s="7">
        <v>0</v>
      </c>
      <c r="V168" s="7" t="str">
        <f t="shared" si="43"/>
        <v>yes</v>
      </c>
      <c r="W168" s="7" t="str">
        <f t="shared" si="44"/>
        <v>yes</v>
      </c>
      <c r="X168" s="639" t="str">
        <f t="shared" si="45"/>
        <v>yes</v>
      </c>
      <c r="Y168" s="343">
        <v>0.77142857142857146</v>
      </c>
      <c r="Z168" s="343">
        <v>0.17142857142857143</v>
      </c>
      <c r="AA168" s="343">
        <v>5.7142857142857141E-2</v>
      </c>
      <c r="AB168" s="343">
        <v>0</v>
      </c>
      <c r="AC168" s="343">
        <v>0</v>
      </c>
      <c r="AD168" s="7" t="str">
        <f t="shared" si="46"/>
        <v>yes</v>
      </c>
      <c r="AE168" s="7" t="str">
        <f t="shared" si="47"/>
        <v>yes</v>
      </c>
      <c r="AF168" s="639" t="str">
        <f t="shared" si="48"/>
        <v>yes</v>
      </c>
      <c r="AG168" s="92">
        <v>171</v>
      </c>
      <c r="AH168" s="90" t="s">
        <v>882</v>
      </c>
      <c r="AI168" s="90"/>
    </row>
    <row r="169" spans="1:35" ht="15.75">
      <c r="A169" s="10" t="s">
        <v>282</v>
      </c>
      <c r="B169" s="26" t="s">
        <v>683</v>
      </c>
      <c r="C169" s="7">
        <v>0.68354430379746833</v>
      </c>
      <c r="D169" s="7">
        <v>0.24050632911392406</v>
      </c>
      <c r="E169" s="7">
        <v>7.5949367088607597E-2</v>
      </c>
      <c r="F169" s="7">
        <v>0</v>
      </c>
      <c r="G169" s="616" t="str">
        <f t="shared" si="50"/>
        <v>Yes</v>
      </c>
      <c r="H169" s="616" t="str">
        <f t="shared" si="51"/>
        <v>Yes</v>
      </c>
      <c r="I169" s="616" t="str">
        <f t="shared" si="52"/>
        <v>Yes</v>
      </c>
      <c r="J169" s="7">
        <v>0.53947368421052633</v>
      </c>
      <c r="K169" s="7">
        <v>0.38815789473684209</v>
      </c>
      <c r="L169" s="7">
        <v>7.2368421052631582E-2</v>
      </c>
      <c r="M169" s="7">
        <v>0</v>
      </c>
      <c r="N169" s="848" t="str">
        <f t="shared" si="49"/>
        <v>Yes</v>
      </c>
      <c r="O169" s="848" t="str">
        <f t="shared" si="53"/>
        <v>Yes</v>
      </c>
      <c r="P169" s="848" t="str">
        <f t="shared" si="54"/>
        <v>Yes</v>
      </c>
      <c r="Q169" s="638">
        <v>0.6</v>
      </c>
      <c r="R169" s="7">
        <v>0.33793103448275863</v>
      </c>
      <c r="S169" s="7">
        <v>6.2068965517241378E-2</v>
      </c>
      <c r="T169" s="7">
        <v>0</v>
      </c>
      <c r="U169" s="7">
        <v>0</v>
      </c>
      <c r="V169" s="7" t="str">
        <f t="shared" si="43"/>
        <v>yes</v>
      </c>
      <c r="W169" s="7" t="str">
        <f t="shared" si="44"/>
        <v>yes</v>
      </c>
      <c r="X169" s="639" t="str">
        <f t="shared" si="45"/>
        <v>yes</v>
      </c>
      <c r="Y169" s="343">
        <v>0.50331125827814571</v>
      </c>
      <c r="Z169" s="343">
        <v>0.43046357615894038</v>
      </c>
      <c r="AA169" s="343">
        <v>5.9602649006622516E-2</v>
      </c>
      <c r="AB169" s="343">
        <v>6.6225165562913907E-3</v>
      </c>
      <c r="AC169" s="343">
        <v>0</v>
      </c>
      <c r="AD169" s="7" t="str">
        <f t="shared" si="46"/>
        <v>no</v>
      </c>
      <c r="AE169" s="7" t="str">
        <f t="shared" si="47"/>
        <v>yes</v>
      </c>
      <c r="AF169" s="639" t="str">
        <f t="shared" si="48"/>
        <v>yes</v>
      </c>
      <c r="AG169" s="92">
        <v>112</v>
      </c>
      <c r="AH169" s="90" t="s">
        <v>882</v>
      </c>
      <c r="AI169" s="90">
        <v>2</v>
      </c>
    </row>
    <row r="170" spans="1:35" ht="15.75">
      <c r="A170" s="10" t="s">
        <v>317</v>
      </c>
      <c r="B170" s="26" t="s">
        <v>735</v>
      </c>
      <c r="C170" s="7">
        <v>0.55128205128205132</v>
      </c>
      <c r="D170" s="7">
        <v>0.41025641025641024</v>
      </c>
      <c r="E170" s="7">
        <v>3.8461538461538464E-2</v>
      </c>
      <c r="F170" s="7">
        <v>0</v>
      </c>
      <c r="G170" s="616" t="str">
        <f t="shared" si="50"/>
        <v>Yes</v>
      </c>
      <c r="H170" s="616" t="str">
        <f t="shared" si="51"/>
        <v>Yes</v>
      </c>
      <c r="I170" s="616" t="str">
        <f t="shared" si="52"/>
        <v>Yes</v>
      </c>
      <c r="J170" s="7">
        <v>0.620253164556962</v>
      </c>
      <c r="K170" s="7">
        <v>0.36708860759493672</v>
      </c>
      <c r="L170" s="7">
        <v>1.2658227848101266E-2</v>
      </c>
      <c r="M170" s="7">
        <v>0</v>
      </c>
      <c r="N170" s="848" t="str">
        <f t="shared" si="49"/>
        <v>Yes</v>
      </c>
      <c r="O170" s="848" t="str">
        <f t="shared" si="53"/>
        <v>Yes</v>
      </c>
      <c r="P170" s="848" t="str">
        <f t="shared" si="54"/>
        <v>Yes</v>
      </c>
      <c r="Q170" s="638">
        <v>0.352112676056338</v>
      </c>
      <c r="R170" s="7">
        <v>0.57746478873239437</v>
      </c>
      <c r="S170" s="7">
        <v>7.0422535211267609E-2</v>
      </c>
      <c r="T170" s="7">
        <v>0</v>
      </c>
      <c r="U170" s="7">
        <v>0</v>
      </c>
      <c r="V170" s="7" t="str">
        <f t="shared" si="43"/>
        <v>no</v>
      </c>
      <c r="W170" s="7" t="str">
        <f t="shared" si="44"/>
        <v>yes</v>
      </c>
      <c r="X170" s="639" t="str">
        <f t="shared" si="45"/>
        <v>yes</v>
      </c>
      <c r="Y170" s="343">
        <v>0.6428571428571429</v>
      </c>
      <c r="Z170" s="343">
        <v>0.34285714285714286</v>
      </c>
      <c r="AA170" s="343">
        <v>1.4285714285714285E-2</v>
      </c>
      <c r="AB170" s="343">
        <v>0</v>
      </c>
      <c r="AC170" s="343">
        <v>0</v>
      </c>
      <c r="AD170" s="7" t="str">
        <f t="shared" si="46"/>
        <v>yes</v>
      </c>
      <c r="AE170" s="7" t="str">
        <f t="shared" si="47"/>
        <v>yes</v>
      </c>
      <c r="AF170" s="639" t="str">
        <f t="shared" si="48"/>
        <v>yes</v>
      </c>
      <c r="AG170" s="92">
        <v>113</v>
      </c>
      <c r="AH170" s="90" t="s">
        <v>882</v>
      </c>
      <c r="AI170" s="90"/>
    </row>
    <row r="171" spans="1:35" ht="15.75">
      <c r="A171" s="10" t="s">
        <v>1054</v>
      </c>
      <c r="B171" s="26" t="s">
        <v>686</v>
      </c>
      <c r="C171" s="7">
        <v>0.3559322033898305</v>
      </c>
      <c r="D171" s="7">
        <v>0.50847457627118642</v>
      </c>
      <c r="E171" s="7">
        <v>0.13559322033898305</v>
      </c>
      <c r="F171" s="7">
        <v>0</v>
      </c>
      <c r="G171" s="616" t="str">
        <f t="shared" si="50"/>
        <v>No</v>
      </c>
      <c r="H171" s="616" t="str">
        <f t="shared" si="51"/>
        <v>Yes</v>
      </c>
      <c r="I171" s="616" t="str">
        <f t="shared" si="52"/>
        <v>Yes</v>
      </c>
      <c r="J171" s="7">
        <v>0.35294117647058826</v>
      </c>
      <c r="K171" s="7">
        <v>0.55882352941176472</v>
      </c>
      <c r="L171" s="7">
        <v>8.8235294117647065E-2</v>
      </c>
      <c r="M171" s="7">
        <v>0</v>
      </c>
      <c r="N171" s="848" t="str">
        <f t="shared" si="49"/>
        <v>No</v>
      </c>
      <c r="O171" s="848" t="str">
        <f t="shared" si="53"/>
        <v>Yes</v>
      </c>
      <c r="P171" s="848" t="str">
        <f t="shared" si="54"/>
        <v>Yes</v>
      </c>
      <c r="Q171" s="638">
        <v>0.46875</v>
      </c>
      <c r="R171" s="7">
        <v>0.40625</v>
      </c>
      <c r="S171" s="7">
        <v>0.125</v>
      </c>
      <c r="T171" s="7">
        <v>0</v>
      </c>
      <c r="U171" s="7">
        <v>0</v>
      </c>
      <c r="V171" s="7" t="str">
        <f t="shared" si="43"/>
        <v>no</v>
      </c>
      <c r="W171" s="7" t="str">
        <f t="shared" si="44"/>
        <v>yes</v>
      </c>
      <c r="X171" s="639" t="str">
        <f t="shared" si="45"/>
        <v>yes</v>
      </c>
      <c r="Y171" s="343">
        <v>0.33870967741935482</v>
      </c>
      <c r="Z171" s="343">
        <v>0.58064516129032262</v>
      </c>
      <c r="AA171" s="343">
        <v>6.4516129032258063E-2</v>
      </c>
      <c r="AB171" s="343">
        <v>0</v>
      </c>
      <c r="AC171" s="343">
        <v>1.6129032258064516E-2</v>
      </c>
      <c r="AD171" s="7" t="str">
        <f t="shared" si="46"/>
        <v>no</v>
      </c>
      <c r="AE171" s="7" t="str">
        <f t="shared" si="47"/>
        <v>yes</v>
      </c>
      <c r="AF171" s="639" t="str">
        <f t="shared" si="48"/>
        <v>yes</v>
      </c>
      <c r="AG171" s="92">
        <v>113</v>
      </c>
      <c r="AH171" s="90" t="s">
        <v>882</v>
      </c>
      <c r="AI171" s="90"/>
    </row>
    <row r="172" spans="1:35" ht="15.75">
      <c r="A172" s="66" t="s">
        <v>40</v>
      </c>
      <c r="B172" s="26" t="s">
        <v>667</v>
      </c>
      <c r="C172" s="7">
        <v>0.36923076923076925</v>
      </c>
      <c r="D172" s="7">
        <v>0.24615384615384617</v>
      </c>
      <c r="E172" s="7">
        <v>4.6153846153846156E-2</v>
      </c>
      <c r="F172" s="7">
        <v>0</v>
      </c>
      <c r="G172" s="616" t="str">
        <f t="shared" si="50"/>
        <v>No</v>
      </c>
      <c r="H172" s="616" t="str">
        <f t="shared" si="51"/>
        <v>Yes</v>
      </c>
      <c r="I172" s="616" t="str">
        <f t="shared" si="52"/>
        <v>Yes</v>
      </c>
      <c r="J172" s="7">
        <v>0.37681159420289856</v>
      </c>
      <c r="K172" s="7">
        <v>0.21739130434782608</v>
      </c>
      <c r="L172" s="7">
        <v>2.8985507246376812E-2</v>
      </c>
      <c r="M172" s="7">
        <v>0</v>
      </c>
      <c r="N172" s="848" t="str">
        <f t="shared" si="49"/>
        <v>No</v>
      </c>
      <c r="O172" s="848" t="str">
        <f t="shared" si="53"/>
        <v>Yes</v>
      </c>
      <c r="P172" s="848" t="str">
        <f t="shared" si="54"/>
        <v>Yes</v>
      </c>
      <c r="Q172" s="638">
        <v>0.38235294117647056</v>
      </c>
      <c r="R172" s="7">
        <v>0.26470588235294118</v>
      </c>
      <c r="S172" s="7">
        <v>4.4117647058823532E-2</v>
      </c>
      <c r="T172" s="7">
        <v>0</v>
      </c>
      <c r="U172" s="7">
        <v>0.30882352941176472</v>
      </c>
      <c r="V172" s="7" t="str">
        <f t="shared" si="43"/>
        <v>no</v>
      </c>
      <c r="W172" s="7" t="str">
        <f t="shared" si="44"/>
        <v>yes</v>
      </c>
      <c r="X172" s="639" t="str">
        <f t="shared" si="45"/>
        <v>yes</v>
      </c>
      <c r="Y172" s="343">
        <v>0.47457627118644069</v>
      </c>
      <c r="Z172" s="343">
        <v>0.20338983050847459</v>
      </c>
      <c r="AA172" s="343">
        <v>1.6949152542372881E-2</v>
      </c>
      <c r="AB172" s="343">
        <v>0</v>
      </c>
      <c r="AC172" s="343">
        <v>0.30508474576271188</v>
      </c>
      <c r="AD172" s="7" t="str">
        <f t="shared" si="46"/>
        <v>no</v>
      </c>
      <c r="AE172" s="7" t="str">
        <f t="shared" si="47"/>
        <v>yes</v>
      </c>
      <c r="AF172" s="639" t="str">
        <f t="shared" si="48"/>
        <v>yes</v>
      </c>
      <c r="AG172" s="94">
        <v>112</v>
      </c>
      <c r="AH172" s="90" t="s">
        <v>1179</v>
      </c>
      <c r="AI172" s="90">
        <v>2</v>
      </c>
    </row>
    <row r="173" spans="1:35" ht="15.75">
      <c r="A173" s="10" t="s">
        <v>260</v>
      </c>
      <c r="B173" s="26" t="s">
        <v>807</v>
      </c>
      <c r="C173" s="7">
        <v>0.61904761904761907</v>
      </c>
      <c r="D173" s="7">
        <v>0.33333333333333331</v>
      </c>
      <c r="E173" s="7">
        <v>4.7619047619047616E-2</v>
      </c>
      <c r="F173" s="7">
        <v>0</v>
      </c>
      <c r="G173" s="616" t="str">
        <f t="shared" si="50"/>
        <v>Yes</v>
      </c>
      <c r="H173" s="616" t="str">
        <f t="shared" si="51"/>
        <v>Yes</v>
      </c>
      <c r="I173" s="616" t="str">
        <f t="shared" si="52"/>
        <v>Yes</v>
      </c>
      <c r="J173" s="7">
        <v>0.48571428571428571</v>
      </c>
      <c r="K173" s="7">
        <v>0.45714285714285713</v>
      </c>
      <c r="L173" s="7">
        <v>5.7142857142857141E-2</v>
      </c>
      <c r="M173" s="7">
        <v>0</v>
      </c>
      <c r="N173" s="848" t="str">
        <f t="shared" si="49"/>
        <v>No</v>
      </c>
      <c r="O173" s="848" t="str">
        <f t="shared" si="53"/>
        <v>Yes</v>
      </c>
      <c r="P173" s="848" t="str">
        <f t="shared" si="54"/>
        <v>Yes</v>
      </c>
      <c r="Q173" s="638">
        <v>0.57499999999999996</v>
      </c>
      <c r="R173" s="7">
        <v>0.375</v>
      </c>
      <c r="S173" s="7">
        <v>0.05</v>
      </c>
      <c r="T173" s="7">
        <v>0</v>
      </c>
      <c r="U173" s="7">
        <v>0</v>
      </c>
      <c r="V173" s="7" t="str">
        <f t="shared" si="43"/>
        <v>yes</v>
      </c>
      <c r="W173" s="7" t="str">
        <f t="shared" si="44"/>
        <v>yes</v>
      </c>
      <c r="X173" s="639" t="str">
        <f t="shared" si="45"/>
        <v>yes</v>
      </c>
      <c r="Y173" s="343">
        <v>0.5</v>
      </c>
      <c r="Z173" s="343">
        <v>0.47058823529411764</v>
      </c>
      <c r="AA173" s="343">
        <v>2.9411764705882353E-2</v>
      </c>
      <c r="AB173" s="343">
        <v>0</v>
      </c>
      <c r="AC173" s="343">
        <v>0</v>
      </c>
      <c r="AD173" s="7" t="str">
        <f t="shared" si="46"/>
        <v>no</v>
      </c>
      <c r="AE173" s="7" t="str">
        <f t="shared" si="47"/>
        <v>yes</v>
      </c>
      <c r="AF173" s="639" t="str">
        <f t="shared" si="48"/>
        <v>yes</v>
      </c>
      <c r="AG173" s="94">
        <v>113</v>
      </c>
      <c r="AH173" s="90" t="s">
        <v>1179</v>
      </c>
      <c r="AI173" s="90"/>
    </row>
    <row r="174" spans="1:35" ht="15.75">
      <c r="A174" s="10" t="s">
        <v>268</v>
      </c>
      <c r="B174" s="26" t="s">
        <v>676</v>
      </c>
      <c r="C174" s="7">
        <v>1</v>
      </c>
      <c r="D174" s="7">
        <v>0</v>
      </c>
      <c r="E174" s="7">
        <v>0</v>
      </c>
      <c r="F174" s="7">
        <v>0</v>
      </c>
      <c r="G174" s="616" t="str">
        <f t="shared" si="50"/>
        <v>Yes</v>
      </c>
      <c r="H174" s="616" t="str">
        <f t="shared" si="51"/>
        <v>Yes</v>
      </c>
      <c r="I174" s="616" t="str">
        <f t="shared" si="52"/>
        <v>Yes</v>
      </c>
      <c r="J174" s="852">
        <v>1</v>
      </c>
      <c r="K174" s="852">
        <v>0</v>
      </c>
      <c r="L174" s="852">
        <v>0</v>
      </c>
      <c r="M174" s="852">
        <v>0</v>
      </c>
      <c r="N174" s="848" t="str">
        <f t="shared" si="49"/>
        <v>Yes</v>
      </c>
      <c r="O174" s="848" t="str">
        <f t="shared" si="53"/>
        <v>Yes</v>
      </c>
      <c r="P174" s="848" t="str">
        <f t="shared" si="54"/>
        <v>Yes</v>
      </c>
      <c r="Q174" s="638">
        <v>0</v>
      </c>
      <c r="R174" s="7">
        <v>0</v>
      </c>
      <c r="S174" s="7">
        <v>0</v>
      </c>
      <c r="T174" s="7">
        <v>0</v>
      </c>
      <c r="U174" s="7">
        <v>0</v>
      </c>
      <c r="V174" s="7" t="str">
        <f t="shared" si="43"/>
        <v>no</v>
      </c>
      <c r="W174" s="7" t="str">
        <f t="shared" si="44"/>
        <v>yes</v>
      </c>
      <c r="X174" s="639" t="str">
        <f t="shared" si="45"/>
        <v>yes</v>
      </c>
      <c r="Y174" s="343">
        <v>0.75</v>
      </c>
      <c r="Z174" s="343">
        <v>0.25</v>
      </c>
      <c r="AA174" s="343">
        <v>0</v>
      </c>
      <c r="AB174" s="343">
        <v>0</v>
      </c>
      <c r="AC174" s="343">
        <v>0</v>
      </c>
      <c r="AD174" s="7" t="str">
        <f t="shared" si="46"/>
        <v>yes</v>
      </c>
      <c r="AE174" s="7" t="str">
        <f t="shared" si="47"/>
        <v>yes</v>
      </c>
      <c r="AF174" s="639" t="str">
        <f t="shared" si="48"/>
        <v>yes</v>
      </c>
      <c r="AG174" s="94">
        <v>113</v>
      </c>
      <c r="AH174" s="90" t="s">
        <v>1179</v>
      </c>
      <c r="AI174" s="90"/>
    </row>
    <row r="175" spans="1:35" ht="15.75">
      <c r="A175" s="10" t="s">
        <v>43</v>
      </c>
      <c r="B175" s="26" t="s">
        <v>669</v>
      </c>
      <c r="C175" s="7">
        <v>0.55797101449275366</v>
      </c>
      <c r="D175" s="7">
        <v>0.40579710144927539</v>
      </c>
      <c r="E175" s="7">
        <v>2.8985507246376812E-2</v>
      </c>
      <c r="F175" s="7">
        <v>0</v>
      </c>
      <c r="G175" s="616" t="str">
        <f t="shared" si="50"/>
        <v>Yes</v>
      </c>
      <c r="H175" s="616" t="str">
        <f t="shared" si="51"/>
        <v>Yes</v>
      </c>
      <c r="I175" s="616" t="str">
        <f t="shared" si="52"/>
        <v>Yes</v>
      </c>
      <c r="J175" s="7">
        <v>0.5220588235294118</v>
      </c>
      <c r="K175" s="7">
        <v>0.43382352941176472</v>
      </c>
      <c r="L175" s="7">
        <v>2.2058823529411766E-2</v>
      </c>
      <c r="M175" s="7">
        <v>0</v>
      </c>
      <c r="N175" s="848" t="str">
        <f t="shared" si="49"/>
        <v>Yes</v>
      </c>
      <c r="O175" s="848" t="str">
        <f t="shared" si="53"/>
        <v>Yes</v>
      </c>
      <c r="P175" s="848" t="str">
        <f t="shared" si="54"/>
        <v>Yes</v>
      </c>
      <c r="Q175" s="638">
        <v>0.52459016393442626</v>
      </c>
      <c r="R175" s="7">
        <v>0.38524590163934425</v>
      </c>
      <c r="S175" s="7">
        <v>8.1967213114754092E-2</v>
      </c>
      <c r="T175" s="7">
        <v>0</v>
      </c>
      <c r="U175" s="7">
        <v>8.1967213114754103E-3</v>
      </c>
      <c r="V175" s="7" t="str">
        <f t="shared" si="43"/>
        <v>yes</v>
      </c>
      <c r="W175" s="7" t="str">
        <f t="shared" si="44"/>
        <v>yes</v>
      </c>
      <c r="X175" s="639" t="str">
        <f t="shared" si="45"/>
        <v>yes</v>
      </c>
      <c r="Y175" s="343">
        <v>0.53020134228187921</v>
      </c>
      <c r="Z175" s="343">
        <v>0.43624161073825501</v>
      </c>
      <c r="AA175" s="343">
        <v>2.0134228187919462E-2</v>
      </c>
      <c r="AB175" s="343">
        <v>0</v>
      </c>
      <c r="AC175" s="343">
        <v>1.3422818791946308E-2</v>
      </c>
      <c r="AD175" s="7" t="str">
        <f t="shared" si="46"/>
        <v>yes</v>
      </c>
      <c r="AE175" s="7" t="str">
        <f t="shared" si="47"/>
        <v>yes</v>
      </c>
      <c r="AF175" s="639" t="str">
        <f t="shared" si="48"/>
        <v>yes</v>
      </c>
      <c r="AG175" s="92">
        <v>101</v>
      </c>
      <c r="AH175" s="90" t="s">
        <v>882</v>
      </c>
      <c r="AI175" s="90"/>
    </row>
    <row r="176" spans="1:35" ht="15.75">
      <c r="A176" s="10" t="s">
        <v>344</v>
      </c>
      <c r="B176" s="26" t="s">
        <v>572</v>
      </c>
      <c r="C176" s="7">
        <v>0.58536585365853655</v>
      </c>
      <c r="D176" s="7">
        <v>0.31707317073170732</v>
      </c>
      <c r="E176" s="7">
        <v>9.7560975609756101E-2</v>
      </c>
      <c r="F176" s="7">
        <v>0</v>
      </c>
      <c r="G176" s="616" t="str">
        <f t="shared" si="50"/>
        <v>Yes</v>
      </c>
      <c r="H176" s="616" t="str">
        <f t="shared" si="51"/>
        <v>Yes</v>
      </c>
      <c r="I176" s="616" t="str">
        <f t="shared" si="52"/>
        <v>Yes</v>
      </c>
      <c r="J176" s="7">
        <v>0.53658536585365857</v>
      </c>
      <c r="K176" s="7">
        <v>0.3902439024390244</v>
      </c>
      <c r="L176" s="7">
        <v>7.3170731707317069E-2</v>
      </c>
      <c r="M176" s="7">
        <v>0</v>
      </c>
      <c r="N176" s="848" t="str">
        <f t="shared" si="49"/>
        <v>Yes</v>
      </c>
      <c r="O176" s="848" t="str">
        <f t="shared" si="53"/>
        <v>Yes</v>
      </c>
      <c r="P176" s="848" t="str">
        <f t="shared" si="54"/>
        <v>Yes</v>
      </c>
      <c r="Q176" s="638">
        <v>0.48484848484848486</v>
      </c>
      <c r="R176" s="7">
        <v>0.39393939393939392</v>
      </c>
      <c r="S176" s="7">
        <v>0.12121212121212122</v>
      </c>
      <c r="T176" s="7">
        <v>0</v>
      </c>
      <c r="U176" s="7">
        <v>0</v>
      </c>
      <c r="V176" s="7" t="str">
        <f t="shared" si="43"/>
        <v>no</v>
      </c>
      <c r="W176" s="7" t="str">
        <f t="shared" si="44"/>
        <v>yes</v>
      </c>
      <c r="X176" s="639" t="str">
        <f t="shared" si="45"/>
        <v>yes</v>
      </c>
      <c r="Y176" s="343">
        <v>0.47368421052631576</v>
      </c>
      <c r="Z176" s="343">
        <v>0.47368421052631576</v>
      </c>
      <c r="AA176" s="343">
        <v>5.2631578947368418E-2</v>
      </c>
      <c r="AB176" s="343">
        <v>0</v>
      </c>
      <c r="AC176" s="343">
        <v>0</v>
      </c>
      <c r="AD176" s="7" t="str">
        <f t="shared" si="46"/>
        <v>no</v>
      </c>
      <c r="AE176" s="7" t="str">
        <f t="shared" si="47"/>
        <v>yes</v>
      </c>
      <c r="AF176" s="639" t="str">
        <f t="shared" si="48"/>
        <v>yes</v>
      </c>
      <c r="AG176" s="92">
        <v>101</v>
      </c>
      <c r="AH176" s="90" t="s">
        <v>1179</v>
      </c>
      <c r="AI176" s="90"/>
    </row>
    <row r="177" spans="1:35" ht="15.75">
      <c r="A177" s="10" t="s">
        <v>492</v>
      </c>
      <c r="B177" s="26" t="s">
        <v>753</v>
      </c>
      <c r="C177" s="7">
        <v>0.46875</v>
      </c>
      <c r="D177" s="7">
        <v>0.53125</v>
      </c>
      <c r="E177" s="7">
        <v>0</v>
      </c>
      <c r="F177" s="7">
        <v>0</v>
      </c>
      <c r="G177" s="616" t="str">
        <f t="shared" si="50"/>
        <v>No</v>
      </c>
      <c r="H177" s="616" t="str">
        <f t="shared" si="51"/>
        <v>Yes</v>
      </c>
      <c r="I177" s="616" t="str">
        <f t="shared" si="52"/>
        <v>Yes</v>
      </c>
      <c r="J177" s="7">
        <v>0.51515151515151514</v>
      </c>
      <c r="K177" s="7">
        <v>0.48484848484848486</v>
      </c>
      <c r="L177" s="7">
        <v>0</v>
      </c>
      <c r="M177" s="7">
        <v>0</v>
      </c>
      <c r="N177" s="848" t="str">
        <f t="shared" si="49"/>
        <v>No</v>
      </c>
      <c r="O177" s="848" t="str">
        <f t="shared" si="53"/>
        <v>Yes</v>
      </c>
      <c r="P177" s="848" t="str">
        <f t="shared" si="54"/>
        <v>Yes</v>
      </c>
      <c r="Q177" s="638">
        <v>0.52777777777777779</v>
      </c>
      <c r="R177" s="7">
        <v>0.47222222222222221</v>
      </c>
      <c r="S177" s="7">
        <v>0</v>
      </c>
      <c r="T177" s="7">
        <v>0</v>
      </c>
      <c r="U177" s="7">
        <v>0</v>
      </c>
      <c r="V177" s="7" t="str">
        <f t="shared" si="43"/>
        <v>yes</v>
      </c>
      <c r="W177" s="7" t="str">
        <f t="shared" si="44"/>
        <v>yes</v>
      </c>
      <c r="X177" s="639" t="str">
        <f t="shared" si="45"/>
        <v>yes</v>
      </c>
      <c r="Y177" s="343">
        <v>0.36666666666666664</v>
      </c>
      <c r="Z177" s="343">
        <v>0.6333333333333333</v>
      </c>
      <c r="AA177" s="343">
        <v>0</v>
      </c>
      <c r="AB177" s="343">
        <v>0</v>
      </c>
      <c r="AC177" s="343">
        <v>0</v>
      </c>
      <c r="AD177" s="7" t="str">
        <f t="shared" si="46"/>
        <v>no</v>
      </c>
      <c r="AE177" s="7" t="str">
        <f t="shared" si="47"/>
        <v>yes</v>
      </c>
      <c r="AF177" s="639" t="str">
        <f t="shared" si="48"/>
        <v>yes</v>
      </c>
      <c r="AG177" s="92">
        <v>101</v>
      </c>
      <c r="AH177" s="90" t="s">
        <v>1179</v>
      </c>
      <c r="AI177" s="90"/>
    </row>
    <row r="178" spans="1:35" ht="15.75">
      <c r="A178" s="10" t="s">
        <v>20</v>
      </c>
      <c r="B178" s="26" t="s">
        <v>769</v>
      </c>
      <c r="C178" s="7">
        <v>0.50188679245283019</v>
      </c>
      <c r="D178" s="7">
        <v>0.35094339622641507</v>
      </c>
      <c r="E178" s="7">
        <v>0.12830188679245283</v>
      </c>
      <c r="F178" s="7">
        <v>1.8867924528301886E-2</v>
      </c>
      <c r="G178" s="616" t="str">
        <f t="shared" si="50"/>
        <v>No</v>
      </c>
      <c r="H178" s="616" t="str">
        <f t="shared" si="51"/>
        <v>Yes</v>
      </c>
      <c r="I178" s="616" t="str">
        <f t="shared" si="52"/>
        <v>No</v>
      </c>
      <c r="J178" s="7">
        <v>0.54770318021201414</v>
      </c>
      <c r="K178" s="7">
        <v>0.33568904593639576</v>
      </c>
      <c r="L178" s="7">
        <v>0.10600706713780919</v>
      </c>
      <c r="M178" s="7">
        <v>1.0600706713780919E-2</v>
      </c>
      <c r="N178" s="848" t="str">
        <f t="shared" si="49"/>
        <v>Yes</v>
      </c>
      <c r="O178" s="848" t="str">
        <f t="shared" si="53"/>
        <v>Yes</v>
      </c>
      <c r="P178" s="848" t="str">
        <f t="shared" si="54"/>
        <v>No</v>
      </c>
      <c r="Q178" s="638">
        <v>0.56266666666666665</v>
      </c>
      <c r="R178" s="7">
        <v>0.32266666666666666</v>
      </c>
      <c r="S178" s="7">
        <v>0.112</v>
      </c>
      <c r="T178" s="7">
        <v>0</v>
      </c>
      <c r="U178" s="7">
        <v>2.6666666666666666E-3</v>
      </c>
      <c r="V178" s="7" t="str">
        <f t="shared" si="43"/>
        <v>yes</v>
      </c>
      <c r="W178" s="7" t="str">
        <f t="shared" si="44"/>
        <v>yes</v>
      </c>
      <c r="X178" s="639" t="str">
        <f t="shared" si="45"/>
        <v>yes</v>
      </c>
      <c r="Y178" s="343">
        <v>0.52857142857142858</v>
      </c>
      <c r="Z178" s="343">
        <v>0.375</v>
      </c>
      <c r="AA178" s="343">
        <v>9.285714285714286E-2</v>
      </c>
      <c r="AB178" s="343">
        <v>3.5714285714285713E-3</v>
      </c>
      <c r="AC178" s="343">
        <v>0</v>
      </c>
      <c r="AD178" s="7" t="str">
        <f t="shared" si="46"/>
        <v>yes</v>
      </c>
      <c r="AE178" s="7" t="str">
        <f t="shared" si="47"/>
        <v>yes</v>
      </c>
      <c r="AF178" s="639" t="str">
        <f t="shared" si="48"/>
        <v>yes</v>
      </c>
      <c r="AG178" s="92">
        <v>121</v>
      </c>
      <c r="AH178" s="90" t="s">
        <v>1181</v>
      </c>
      <c r="AI178" s="90"/>
    </row>
    <row r="179" spans="1:35" ht="15.75">
      <c r="A179" s="10" t="s">
        <v>304</v>
      </c>
      <c r="B179" s="26" t="s">
        <v>710</v>
      </c>
      <c r="C179" s="7">
        <v>0.52511415525114158</v>
      </c>
      <c r="D179" s="7">
        <v>0.29452054794520549</v>
      </c>
      <c r="E179" s="7">
        <v>0.17397260273972603</v>
      </c>
      <c r="F179" s="7">
        <v>4.5662100456621002E-3</v>
      </c>
      <c r="G179" s="616" t="str">
        <f t="shared" si="50"/>
        <v>Yes</v>
      </c>
      <c r="H179" s="616" t="str">
        <f t="shared" si="51"/>
        <v>No</v>
      </c>
      <c r="I179" s="616" t="str">
        <f t="shared" si="52"/>
        <v>Yes</v>
      </c>
      <c r="J179" s="7">
        <v>0.51728844404003638</v>
      </c>
      <c r="K179" s="7">
        <v>0.28935395814376708</v>
      </c>
      <c r="L179" s="7">
        <v>0.18380345768880801</v>
      </c>
      <c r="M179" s="7">
        <v>4.549590536851683E-3</v>
      </c>
      <c r="N179" s="848" t="str">
        <f t="shared" si="49"/>
        <v>Yes</v>
      </c>
      <c r="O179" s="848" t="str">
        <f t="shared" si="53"/>
        <v>No</v>
      </c>
      <c r="P179" s="848" t="str">
        <f t="shared" si="54"/>
        <v>Yes</v>
      </c>
      <c r="Q179" s="638">
        <v>0.5240427426536064</v>
      </c>
      <c r="R179" s="7">
        <v>0.29563668744434551</v>
      </c>
      <c r="S179" s="7">
        <v>0.17141585040071239</v>
      </c>
      <c r="T179" s="7">
        <v>4.8975957257346393E-3</v>
      </c>
      <c r="U179" s="7">
        <v>4.0071237756010682E-3</v>
      </c>
      <c r="V179" s="7" t="str">
        <f t="shared" si="43"/>
        <v>yes</v>
      </c>
      <c r="W179" s="7" t="str">
        <f t="shared" si="44"/>
        <v>no</v>
      </c>
      <c r="X179" s="639" t="str">
        <f t="shared" si="45"/>
        <v>yes</v>
      </c>
      <c r="Y179" s="343">
        <v>0.5182844243792325</v>
      </c>
      <c r="Z179" s="343">
        <v>0.28713318284424377</v>
      </c>
      <c r="AA179" s="343">
        <v>0.1837471783295711</v>
      </c>
      <c r="AB179" s="343">
        <v>7.6749435665914223E-3</v>
      </c>
      <c r="AC179" s="343">
        <v>3.1602708803611739E-3</v>
      </c>
      <c r="AD179" s="7" t="str">
        <f t="shared" si="46"/>
        <v>no</v>
      </c>
      <c r="AE179" s="7" t="str">
        <f t="shared" si="47"/>
        <v>no</v>
      </c>
      <c r="AF179" s="639" t="str">
        <f t="shared" si="48"/>
        <v>yes</v>
      </c>
      <c r="AG179" s="92">
        <v>121</v>
      </c>
      <c r="AH179" s="90" t="s">
        <v>1182</v>
      </c>
      <c r="AI179" s="90"/>
    </row>
    <row r="180" spans="1:35" ht="15.75">
      <c r="A180" s="10" t="s">
        <v>194</v>
      </c>
      <c r="B180" s="26" t="s">
        <v>776</v>
      </c>
      <c r="C180" s="7">
        <v>0.4495262985952303</v>
      </c>
      <c r="D180" s="7">
        <v>0.33224436458673634</v>
      </c>
      <c r="E180" s="7">
        <v>0.19732113688337144</v>
      </c>
      <c r="F180" s="7">
        <v>1.6987912446912775E-2</v>
      </c>
      <c r="G180" s="616" t="str">
        <f t="shared" si="50"/>
        <v>No</v>
      </c>
      <c r="H180" s="616" t="str">
        <f t="shared" si="51"/>
        <v>No</v>
      </c>
      <c r="I180" s="616" t="str">
        <f t="shared" si="52"/>
        <v>No</v>
      </c>
      <c r="J180" s="7">
        <v>0.45572289156626505</v>
      </c>
      <c r="K180" s="7">
        <v>0.33975903614457831</v>
      </c>
      <c r="L180" s="7">
        <v>0.18885542168674699</v>
      </c>
      <c r="M180" s="7">
        <v>1.0542168674698794E-2</v>
      </c>
      <c r="N180" s="848" t="str">
        <f t="shared" si="49"/>
        <v>No</v>
      </c>
      <c r="O180" s="848" t="str">
        <f t="shared" si="53"/>
        <v>No</v>
      </c>
      <c r="P180" s="848" t="str">
        <f t="shared" si="54"/>
        <v>No</v>
      </c>
      <c r="Q180" s="638">
        <v>0.44287093659478599</v>
      </c>
      <c r="R180" s="7">
        <v>0.34438364982298036</v>
      </c>
      <c r="S180" s="7">
        <v>0.20115867396202125</v>
      </c>
      <c r="T180" s="7">
        <v>1.0621177985194722E-2</v>
      </c>
      <c r="U180" s="7">
        <v>9.6556163501770192E-4</v>
      </c>
      <c r="V180" s="7" t="str">
        <f t="shared" si="43"/>
        <v>no</v>
      </c>
      <c r="W180" s="7" t="str">
        <f t="shared" si="44"/>
        <v>no</v>
      </c>
      <c r="X180" s="639" t="str">
        <f t="shared" si="45"/>
        <v>no</v>
      </c>
      <c r="Y180" s="343">
        <v>0.48738033072236725</v>
      </c>
      <c r="Z180" s="343">
        <v>0.32346968378299973</v>
      </c>
      <c r="AA180" s="343">
        <v>0.17058311575282856</v>
      </c>
      <c r="AB180" s="343">
        <v>1.392515230635335E-2</v>
      </c>
      <c r="AC180" s="343">
        <v>4.6417174354511171E-3</v>
      </c>
      <c r="AD180" s="7" t="str">
        <f t="shared" si="46"/>
        <v>no</v>
      </c>
      <c r="AE180" s="7" t="str">
        <f t="shared" si="47"/>
        <v>no</v>
      </c>
      <c r="AF180" s="639" t="str">
        <f t="shared" si="48"/>
        <v>no</v>
      </c>
      <c r="AG180" s="92">
        <v>121</v>
      </c>
      <c r="AH180" s="90" t="s">
        <v>1182</v>
      </c>
      <c r="AI180" s="90"/>
    </row>
    <row r="181" spans="1:35" ht="15.75">
      <c r="A181" s="10" t="s">
        <v>475</v>
      </c>
      <c r="B181" s="26" t="s">
        <v>816</v>
      </c>
      <c r="C181" s="7">
        <v>0.89473684210526316</v>
      </c>
      <c r="D181" s="7">
        <v>0.10526315789473684</v>
      </c>
      <c r="E181" s="7">
        <v>0</v>
      </c>
      <c r="F181" s="7">
        <v>0</v>
      </c>
      <c r="G181" s="616" t="str">
        <f t="shared" si="50"/>
        <v>Yes</v>
      </c>
      <c r="H181" s="616" t="str">
        <f t="shared" si="51"/>
        <v>Yes</v>
      </c>
      <c r="I181" s="616" t="str">
        <f t="shared" si="52"/>
        <v>Yes</v>
      </c>
      <c r="J181" s="7">
        <v>0.90476190476190477</v>
      </c>
      <c r="K181" s="7">
        <v>9.5238095238095233E-2</v>
      </c>
      <c r="L181" s="7">
        <v>0</v>
      </c>
      <c r="M181" s="7">
        <v>0</v>
      </c>
      <c r="N181" s="848" t="str">
        <f t="shared" si="49"/>
        <v>Yes</v>
      </c>
      <c r="O181" s="848" t="str">
        <f t="shared" si="53"/>
        <v>Yes</v>
      </c>
      <c r="P181" s="848" t="str">
        <f t="shared" si="54"/>
        <v>Yes</v>
      </c>
      <c r="Q181" s="638">
        <v>0.8125</v>
      </c>
      <c r="R181" s="7">
        <v>0.1875</v>
      </c>
      <c r="S181" s="7">
        <v>0</v>
      </c>
      <c r="T181" s="7">
        <v>0</v>
      </c>
      <c r="U181" s="7">
        <v>0</v>
      </c>
      <c r="V181" s="7" t="str">
        <f t="shared" si="43"/>
        <v>yes</v>
      </c>
      <c r="W181" s="7" t="str">
        <f t="shared" si="44"/>
        <v>yes</v>
      </c>
      <c r="X181" s="639" t="str">
        <f t="shared" si="45"/>
        <v>yes</v>
      </c>
      <c r="Y181" s="343">
        <v>0.94444444444444442</v>
      </c>
      <c r="Z181" s="343">
        <v>5.5555555555555552E-2</v>
      </c>
      <c r="AA181" s="343">
        <v>0</v>
      </c>
      <c r="AB181" s="343">
        <v>0</v>
      </c>
      <c r="AC181" s="343">
        <v>0</v>
      </c>
      <c r="AD181" s="7" t="str">
        <f t="shared" si="46"/>
        <v>yes</v>
      </c>
      <c r="AE181" s="7" t="str">
        <f t="shared" si="47"/>
        <v>yes</v>
      </c>
      <c r="AF181" s="639" t="str">
        <f t="shared" si="48"/>
        <v>yes</v>
      </c>
      <c r="AG181" s="94">
        <v>121</v>
      </c>
      <c r="AH181" s="90" t="s">
        <v>1180</v>
      </c>
      <c r="AI181" s="90"/>
    </row>
    <row r="182" spans="1:35" ht="15.75">
      <c r="A182" s="10" t="s">
        <v>138</v>
      </c>
      <c r="B182" s="26" t="s">
        <v>712</v>
      </c>
      <c r="C182" s="7">
        <v>0.31096563011456629</v>
      </c>
      <c r="D182" s="7">
        <v>0.52045826513911619</v>
      </c>
      <c r="E182" s="7">
        <v>0.15548281505728315</v>
      </c>
      <c r="F182" s="7">
        <v>1.1456628477905073E-2</v>
      </c>
      <c r="G182" s="616" t="str">
        <f t="shared" si="50"/>
        <v>No</v>
      </c>
      <c r="H182" s="616" t="str">
        <f t="shared" si="51"/>
        <v>No</v>
      </c>
      <c r="I182" s="616" t="str">
        <f t="shared" si="52"/>
        <v>No</v>
      </c>
      <c r="J182" s="7">
        <v>0.33540372670807456</v>
      </c>
      <c r="K182" s="7">
        <v>0.49689440993788819</v>
      </c>
      <c r="L182" s="7">
        <v>0.15527950310559005</v>
      </c>
      <c r="M182" s="7">
        <v>1.0869565217391304E-2</v>
      </c>
      <c r="N182" s="848" t="str">
        <f t="shared" si="49"/>
        <v>No</v>
      </c>
      <c r="O182" s="848" t="str">
        <f t="shared" si="53"/>
        <v>No</v>
      </c>
      <c r="P182" s="848" t="str">
        <f t="shared" si="54"/>
        <v>No</v>
      </c>
      <c r="Q182" s="638">
        <v>0.32412523020257827</v>
      </c>
      <c r="R182" s="7">
        <v>0.52486187845303867</v>
      </c>
      <c r="S182" s="7">
        <v>0.13996316758747698</v>
      </c>
      <c r="T182" s="7">
        <v>9.2081031307550652E-3</v>
      </c>
      <c r="U182" s="7">
        <v>1.841620626151013E-3</v>
      </c>
      <c r="V182" s="7" t="str">
        <f t="shared" si="43"/>
        <v>no</v>
      </c>
      <c r="W182" s="7" t="str">
        <f t="shared" si="44"/>
        <v>no</v>
      </c>
      <c r="X182" s="639" t="str">
        <f t="shared" si="45"/>
        <v>yes</v>
      </c>
      <c r="Y182" s="343">
        <v>0.39836065573770491</v>
      </c>
      <c r="Z182" s="343">
        <v>0.43606557377049182</v>
      </c>
      <c r="AA182" s="343">
        <v>0.15245901639344261</v>
      </c>
      <c r="AB182" s="343">
        <v>1.1475409836065573E-2</v>
      </c>
      <c r="AC182" s="343">
        <v>1.639344262295082E-3</v>
      </c>
      <c r="AD182" s="7" t="str">
        <f t="shared" si="46"/>
        <v>no</v>
      </c>
      <c r="AE182" s="7" t="str">
        <f t="shared" si="47"/>
        <v>no</v>
      </c>
      <c r="AF182" s="639" t="str">
        <f t="shared" si="48"/>
        <v>no</v>
      </c>
      <c r="AG182" s="92">
        <v>121</v>
      </c>
      <c r="AH182" s="90" t="s">
        <v>1181</v>
      </c>
      <c r="AI182" s="90"/>
    </row>
    <row r="183" spans="1:35" ht="15.75">
      <c r="A183" s="10" t="s">
        <v>190</v>
      </c>
      <c r="B183" s="26" t="s">
        <v>774</v>
      </c>
      <c r="C183" s="7">
        <v>0.60439560439560436</v>
      </c>
      <c r="D183" s="7">
        <v>0.27072927072927072</v>
      </c>
      <c r="E183" s="7">
        <v>0.11588411588411589</v>
      </c>
      <c r="F183" s="7">
        <v>3.996003996003996E-3</v>
      </c>
      <c r="G183" s="616" t="str">
        <f t="shared" si="50"/>
        <v>Yes</v>
      </c>
      <c r="H183" s="616" t="str">
        <f t="shared" si="51"/>
        <v>Yes</v>
      </c>
      <c r="I183" s="616" t="str">
        <f t="shared" si="52"/>
        <v>Yes</v>
      </c>
      <c r="J183" s="7">
        <v>0.64335664335664333</v>
      </c>
      <c r="K183" s="7">
        <v>0.23976023976023977</v>
      </c>
      <c r="L183" s="7">
        <v>0.11188811188811189</v>
      </c>
      <c r="M183" s="7">
        <v>1.998001998001998E-3</v>
      </c>
      <c r="N183" s="848" t="str">
        <f t="shared" si="49"/>
        <v>Yes</v>
      </c>
      <c r="O183" s="848" t="str">
        <f t="shared" si="53"/>
        <v>Yes</v>
      </c>
      <c r="P183" s="848" t="str">
        <f t="shared" si="54"/>
        <v>Yes</v>
      </c>
      <c r="Q183" s="638">
        <v>0.57438016528925617</v>
      </c>
      <c r="R183" s="7">
        <v>0.30578512396694213</v>
      </c>
      <c r="S183" s="7">
        <v>0.11466942148760331</v>
      </c>
      <c r="T183" s="7">
        <v>2.0661157024793389E-3</v>
      </c>
      <c r="U183" s="7">
        <v>3.0991735537190084E-3</v>
      </c>
      <c r="V183" s="7" t="str">
        <f t="shared" si="43"/>
        <v>yes</v>
      </c>
      <c r="W183" s="7" t="str">
        <f t="shared" si="44"/>
        <v>yes</v>
      </c>
      <c r="X183" s="639" t="str">
        <f t="shared" si="45"/>
        <v>yes</v>
      </c>
      <c r="Y183" s="343">
        <v>0.65450861195542043</v>
      </c>
      <c r="Z183" s="343">
        <v>0.22593718338399191</v>
      </c>
      <c r="AA183" s="343">
        <v>0.11448834853090173</v>
      </c>
      <c r="AB183" s="343">
        <v>2.0263424518743669E-3</v>
      </c>
      <c r="AC183" s="343">
        <v>3.0395136778115501E-3</v>
      </c>
      <c r="AD183" s="7" t="str">
        <f t="shared" si="46"/>
        <v>yes</v>
      </c>
      <c r="AE183" s="7" t="str">
        <f t="shared" si="47"/>
        <v>yes</v>
      </c>
      <c r="AF183" s="639" t="str">
        <f t="shared" si="48"/>
        <v>yes</v>
      </c>
      <c r="AG183" s="92">
        <v>121</v>
      </c>
      <c r="AH183" s="90" t="s">
        <v>1181</v>
      </c>
      <c r="AI183" s="90"/>
    </row>
    <row r="184" spans="1:35" ht="15.75">
      <c r="A184" s="10" t="s">
        <v>309</v>
      </c>
      <c r="B184" s="26" t="s">
        <v>578</v>
      </c>
      <c r="C184" s="7">
        <v>0.62601626016260159</v>
      </c>
      <c r="D184" s="7">
        <v>0.31707317073170732</v>
      </c>
      <c r="E184" s="7">
        <v>5.6910569105691054E-2</v>
      </c>
      <c r="F184" s="7">
        <v>0</v>
      </c>
      <c r="G184" s="616" t="str">
        <f t="shared" si="50"/>
        <v>Yes</v>
      </c>
      <c r="H184" s="616" t="str">
        <f t="shared" si="51"/>
        <v>Yes</v>
      </c>
      <c r="I184" s="616" t="str">
        <f t="shared" si="52"/>
        <v>Yes</v>
      </c>
      <c r="J184" s="7">
        <v>0.55932203389830504</v>
      </c>
      <c r="K184" s="7">
        <v>0.38135593220338981</v>
      </c>
      <c r="L184" s="7">
        <v>5.9322033898305086E-2</v>
      </c>
      <c r="M184" s="7">
        <v>0</v>
      </c>
      <c r="N184" s="848" t="str">
        <f t="shared" ref="N184:N215" si="55">IF(J184&gt;=0.5155, "Yes", "No")</f>
        <v>Yes</v>
      </c>
      <c r="O184" s="848" t="str">
        <f t="shared" si="53"/>
        <v>Yes</v>
      </c>
      <c r="P184" s="848" t="str">
        <f t="shared" si="54"/>
        <v>Yes</v>
      </c>
      <c r="Q184" s="638">
        <v>0.68181818181818177</v>
      </c>
      <c r="R184" s="7">
        <v>0.22727272727272727</v>
      </c>
      <c r="S184" s="7">
        <v>9.0909090909090912E-2</v>
      </c>
      <c r="T184" s="7">
        <v>0</v>
      </c>
      <c r="U184" s="7">
        <v>0</v>
      </c>
      <c r="V184" s="7" t="str">
        <f t="shared" si="43"/>
        <v>yes</v>
      </c>
      <c r="W184" s="7" t="str">
        <f t="shared" si="44"/>
        <v>yes</v>
      </c>
      <c r="X184" s="639" t="str">
        <f t="shared" si="45"/>
        <v>yes</v>
      </c>
      <c r="Y184" s="343">
        <v>0.53773584905660377</v>
      </c>
      <c r="Z184" s="343">
        <v>0.39622641509433965</v>
      </c>
      <c r="AA184" s="343">
        <v>6.6037735849056603E-2</v>
      </c>
      <c r="AB184" s="343">
        <v>0</v>
      </c>
      <c r="AC184" s="343">
        <v>0</v>
      </c>
      <c r="AD184" s="7" t="str">
        <f t="shared" si="46"/>
        <v>yes</v>
      </c>
      <c r="AE184" s="7" t="str">
        <f t="shared" si="47"/>
        <v>yes</v>
      </c>
      <c r="AF184" s="639" t="str">
        <f t="shared" si="48"/>
        <v>yes</v>
      </c>
      <c r="AG184" s="92">
        <v>121</v>
      </c>
      <c r="AH184" s="90" t="s">
        <v>1180</v>
      </c>
      <c r="AI184" s="90"/>
    </row>
    <row r="185" spans="1:35" ht="15.75">
      <c r="A185" s="10" t="s">
        <v>110</v>
      </c>
      <c r="B185" s="26" t="s">
        <v>694</v>
      </c>
      <c r="C185" s="7">
        <v>0.57288135593220335</v>
      </c>
      <c r="D185" s="7">
        <v>0.36271186440677966</v>
      </c>
      <c r="E185" s="7">
        <v>5.4237288135593219E-2</v>
      </c>
      <c r="F185" s="7">
        <v>6.7796610169491523E-3</v>
      </c>
      <c r="G185" s="616" t="str">
        <f t="shared" si="50"/>
        <v>Yes</v>
      </c>
      <c r="H185" s="616" t="str">
        <f t="shared" si="51"/>
        <v>Yes</v>
      </c>
      <c r="I185" s="616" t="str">
        <f t="shared" si="52"/>
        <v>Yes</v>
      </c>
      <c r="J185" s="7">
        <v>0.56043956043956045</v>
      </c>
      <c r="K185" s="7">
        <v>0.38827838827838829</v>
      </c>
      <c r="L185" s="7">
        <v>3.6630036630036632E-2</v>
      </c>
      <c r="M185" s="7">
        <v>1.4652014652014652E-2</v>
      </c>
      <c r="N185" s="848" t="str">
        <f t="shared" si="55"/>
        <v>Yes</v>
      </c>
      <c r="O185" s="848" t="str">
        <f t="shared" si="53"/>
        <v>Yes</v>
      </c>
      <c r="P185" s="848" t="str">
        <f t="shared" si="54"/>
        <v>No</v>
      </c>
      <c r="Q185" s="638">
        <v>0.58305084745762714</v>
      </c>
      <c r="R185" s="7">
        <v>0.33559322033898303</v>
      </c>
      <c r="S185" s="7">
        <v>7.4576271186440682E-2</v>
      </c>
      <c r="T185" s="7">
        <v>3.3898305084745762E-3</v>
      </c>
      <c r="U185" s="7">
        <v>3.3898305084745762E-3</v>
      </c>
      <c r="V185" s="7" t="str">
        <f t="shared" si="43"/>
        <v>yes</v>
      </c>
      <c r="W185" s="7" t="str">
        <f t="shared" si="44"/>
        <v>yes</v>
      </c>
      <c r="X185" s="639" t="str">
        <f t="shared" si="45"/>
        <v>yes</v>
      </c>
      <c r="Y185" s="343">
        <v>0.49652777777777779</v>
      </c>
      <c r="Z185" s="343">
        <v>0.4375</v>
      </c>
      <c r="AA185" s="343">
        <v>5.9027777777777776E-2</v>
      </c>
      <c r="AB185" s="343">
        <v>6.9444444444444441E-3</v>
      </c>
      <c r="AC185" s="343">
        <v>0</v>
      </c>
      <c r="AD185" s="7" t="str">
        <f t="shared" si="46"/>
        <v>no</v>
      </c>
      <c r="AE185" s="7" t="str">
        <f t="shared" si="47"/>
        <v>yes</v>
      </c>
      <c r="AF185" s="639" t="str">
        <f t="shared" si="48"/>
        <v>yes</v>
      </c>
      <c r="AG185" s="92">
        <v>121</v>
      </c>
      <c r="AH185" s="90" t="s">
        <v>1181</v>
      </c>
      <c r="AI185" s="90"/>
    </row>
    <row r="186" spans="1:35" ht="15.75">
      <c r="A186" s="10" t="s">
        <v>1154</v>
      </c>
      <c r="B186" s="26" t="s">
        <v>834</v>
      </c>
      <c r="C186" s="7">
        <v>0.42624113475177305</v>
      </c>
      <c r="D186" s="7">
        <v>0.29716312056737587</v>
      </c>
      <c r="E186" s="7">
        <v>0.22482269503546098</v>
      </c>
      <c r="F186" s="7">
        <v>5.0354609929078017E-2</v>
      </c>
      <c r="G186" s="616" t="str">
        <f t="shared" si="50"/>
        <v>No</v>
      </c>
      <c r="H186" s="616" t="str">
        <f t="shared" si="51"/>
        <v>No</v>
      </c>
      <c r="I186" s="616" t="str">
        <f t="shared" si="52"/>
        <v>No</v>
      </c>
      <c r="J186" s="7">
        <v>0.42501727712508641</v>
      </c>
      <c r="K186" s="7">
        <v>0.31029716655148581</v>
      </c>
      <c r="L186" s="7">
        <v>0.2128541810642709</v>
      </c>
      <c r="M186" s="7">
        <v>4.8375950241879753E-2</v>
      </c>
      <c r="N186" s="848" t="str">
        <f t="shared" si="55"/>
        <v>No</v>
      </c>
      <c r="O186" s="848" t="str">
        <f t="shared" si="53"/>
        <v>No</v>
      </c>
      <c r="P186" s="848" t="str">
        <f t="shared" si="54"/>
        <v>No</v>
      </c>
      <c r="Q186" s="638">
        <v>0.45313653136531368</v>
      </c>
      <c r="R186" s="7">
        <v>0.28413284132841327</v>
      </c>
      <c r="S186" s="7">
        <v>0.21033210332103322</v>
      </c>
      <c r="T186" s="7">
        <v>5.018450184501845E-2</v>
      </c>
      <c r="U186" s="7">
        <v>2.2140221402214021E-3</v>
      </c>
      <c r="V186" s="7" t="str">
        <f t="shared" si="43"/>
        <v>no</v>
      </c>
      <c r="W186" s="7" t="str">
        <f t="shared" si="44"/>
        <v>no</v>
      </c>
      <c r="X186" s="639" t="str">
        <f t="shared" si="45"/>
        <v>no</v>
      </c>
      <c r="Y186" s="343">
        <v>0.4750171115674196</v>
      </c>
      <c r="Z186" s="343">
        <v>0.26899383983572894</v>
      </c>
      <c r="AA186" s="343">
        <v>0.21971252566735114</v>
      </c>
      <c r="AB186" s="343">
        <v>3.5592060232717319E-2</v>
      </c>
      <c r="AC186" s="343">
        <v>6.8446269678302531E-4</v>
      </c>
      <c r="AD186" s="7" t="str">
        <f t="shared" si="46"/>
        <v>no</v>
      </c>
      <c r="AE186" s="7" t="str">
        <f t="shared" si="47"/>
        <v>no</v>
      </c>
      <c r="AF186" s="639" t="str">
        <f t="shared" si="48"/>
        <v>no</v>
      </c>
      <c r="AG186" s="92">
        <v>121</v>
      </c>
      <c r="AH186" s="90" t="s">
        <v>1182</v>
      </c>
      <c r="AI186" s="90"/>
    </row>
    <row r="187" spans="1:35" ht="15.75">
      <c r="A187" s="10" t="s">
        <v>82</v>
      </c>
      <c r="B187" s="26" t="s">
        <v>702</v>
      </c>
      <c r="C187" s="7">
        <v>0.61104972375690603</v>
      </c>
      <c r="D187" s="7">
        <v>0.27845303867403315</v>
      </c>
      <c r="E187" s="7">
        <v>0.10939226519337017</v>
      </c>
      <c r="F187" s="7">
        <v>1.1049723756906078E-3</v>
      </c>
      <c r="G187" s="616" t="str">
        <f t="shared" si="50"/>
        <v>Yes</v>
      </c>
      <c r="H187" s="616" t="str">
        <f t="shared" si="51"/>
        <v>Yes</v>
      </c>
      <c r="I187" s="616" t="str">
        <f t="shared" si="52"/>
        <v>Yes</v>
      </c>
      <c r="J187" s="7">
        <v>0.60662983425414363</v>
      </c>
      <c r="K187" s="7">
        <v>0.28839779005524863</v>
      </c>
      <c r="L187" s="7">
        <v>9.8342541436464093E-2</v>
      </c>
      <c r="M187" s="7">
        <v>3.3149171270718232E-3</v>
      </c>
      <c r="N187" s="848" t="str">
        <f t="shared" si="55"/>
        <v>Yes</v>
      </c>
      <c r="O187" s="848" t="str">
        <f t="shared" si="53"/>
        <v>Yes</v>
      </c>
      <c r="P187" s="848" t="str">
        <f t="shared" si="54"/>
        <v>Yes</v>
      </c>
      <c r="Q187" s="638">
        <v>0.60259179265658747</v>
      </c>
      <c r="R187" s="7">
        <v>0.29373650107991361</v>
      </c>
      <c r="S187" s="7">
        <v>0.10259179265658748</v>
      </c>
      <c r="T187" s="7">
        <v>1.0799136069114472E-3</v>
      </c>
      <c r="U187" s="7">
        <v>0</v>
      </c>
      <c r="V187" s="7" t="str">
        <f t="shared" si="43"/>
        <v>yes</v>
      </c>
      <c r="W187" s="7" t="str">
        <f t="shared" si="44"/>
        <v>yes</v>
      </c>
      <c r="X187" s="639" t="str">
        <f t="shared" si="45"/>
        <v>yes</v>
      </c>
      <c r="Y187" s="343">
        <v>0.56727664155005386</v>
      </c>
      <c r="Z187" s="343">
        <v>0.31324004305705061</v>
      </c>
      <c r="AA187" s="343">
        <v>0.10441334768568353</v>
      </c>
      <c r="AB187" s="343">
        <v>4.3057050592034442E-3</v>
      </c>
      <c r="AC187" s="343">
        <v>1.0764262648008612E-2</v>
      </c>
      <c r="AD187" s="7" t="str">
        <f t="shared" si="46"/>
        <v>yes</v>
      </c>
      <c r="AE187" s="7" t="str">
        <f t="shared" si="47"/>
        <v>yes</v>
      </c>
      <c r="AF187" s="639" t="str">
        <f t="shared" si="48"/>
        <v>yes</v>
      </c>
      <c r="AG187" s="92">
        <v>121</v>
      </c>
      <c r="AH187" s="90" t="s">
        <v>1181</v>
      </c>
      <c r="AI187" s="90"/>
    </row>
    <row r="188" spans="1:35" ht="15.75">
      <c r="A188" s="10" t="s">
        <v>366</v>
      </c>
      <c r="B188" s="26" t="s">
        <v>596</v>
      </c>
      <c r="C188" s="7">
        <v>0.49570552147239266</v>
      </c>
      <c r="D188" s="7">
        <v>0.37300613496932516</v>
      </c>
      <c r="E188" s="7">
        <v>0.12392638036809817</v>
      </c>
      <c r="F188" s="7">
        <v>7.3619631901840491E-3</v>
      </c>
      <c r="G188" s="616" t="str">
        <f t="shared" si="50"/>
        <v>No</v>
      </c>
      <c r="H188" s="616" t="str">
        <f t="shared" si="51"/>
        <v>Yes</v>
      </c>
      <c r="I188" s="616" t="str">
        <f t="shared" si="52"/>
        <v>Yes</v>
      </c>
      <c r="J188" s="7">
        <v>0.51783659378596092</v>
      </c>
      <c r="K188" s="7">
        <v>0.34982738780207134</v>
      </c>
      <c r="L188" s="7">
        <v>0.12888377445339472</v>
      </c>
      <c r="M188" s="7">
        <v>3.4522439585730723E-3</v>
      </c>
      <c r="N188" s="848" t="str">
        <f t="shared" si="55"/>
        <v>Yes</v>
      </c>
      <c r="O188" s="848" t="str">
        <f t="shared" si="53"/>
        <v>Yes</v>
      </c>
      <c r="P188" s="848" t="str">
        <f t="shared" si="54"/>
        <v>Yes</v>
      </c>
      <c r="Q188" s="638">
        <v>0.50240384615384615</v>
      </c>
      <c r="R188" s="7">
        <v>0.37019230769230771</v>
      </c>
      <c r="S188" s="7">
        <v>0.11778846153846154</v>
      </c>
      <c r="T188" s="7">
        <v>8.4134615384615381E-3</v>
      </c>
      <c r="U188" s="7">
        <v>1.201923076923077E-3</v>
      </c>
      <c r="V188" s="7" t="str">
        <f t="shared" si="43"/>
        <v>no</v>
      </c>
      <c r="W188" s="7" t="str">
        <f t="shared" si="44"/>
        <v>yes</v>
      </c>
      <c r="X188" s="639" t="str">
        <f t="shared" si="45"/>
        <v>yes</v>
      </c>
      <c r="Y188" s="343">
        <v>0.47759433962264153</v>
      </c>
      <c r="Z188" s="343">
        <v>0.38915094339622641</v>
      </c>
      <c r="AA188" s="343">
        <v>0.12971698113207547</v>
      </c>
      <c r="AB188" s="343">
        <v>3.5377358490566039E-3</v>
      </c>
      <c r="AC188" s="343">
        <v>0</v>
      </c>
      <c r="AD188" s="7" t="str">
        <f t="shared" si="46"/>
        <v>no</v>
      </c>
      <c r="AE188" s="7" t="str">
        <f t="shared" si="47"/>
        <v>yes</v>
      </c>
      <c r="AF188" s="639" t="str">
        <f t="shared" si="48"/>
        <v>yes</v>
      </c>
      <c r="AG188" s="92">
        <v>121</v>
      </c>
      <c r="AH188" s="90" t="s">
        <v>1181</v>
      </c>
      <c r="AI188" s="90"/>
    </row>
    <row r="189" spans="1:35" ht="15.75">
      <c r="A189" s="10" t="s">
        <v>146</v>
      </c>
      <c r="B189" s="26" t="s">
        <v>535</v>
      </c>
      <c r="C189" s="7">
        <v>0.40389069013432144</v>
      </c>
      <c r="D189" s="7">
        <v>0.42010189902732747</v>
      </c>
      <c r="E189" s="7">
        <v>0.17091245947197778</v>
      </c>
      <c r="F189" s="7">
        <v>5.0949513663733209E-3</v>
      </c>
      <c r="G189" s="616" t="str">
        <f t="shared" si="50"/>
        <v>No</v>
      </c>
      <c r="H189" s="616" t="str">
        <f t="shared" si="51"/>
        <v>No</v>
      </c>
      <c r="I189" s="616" t="str">
        <f t="shared" si="52"/>
        <v>Yes</v>
      </c>
      <c r="J189" s="7">
        <v>0.38669334667333666</v>
      </c>
      <c r="K189" s="7">
        <v>0.42371185592796401</v>
      </c>
      <c r="L189" s="7">
        <v>0.18509254627313657</v>
      </c>
      <c r="M189" s="7">
        <v>3.5017508754377189E-3</v>
      </c>
      <c r="N189" s="848" t="str">
        <f t="shared" si="55"/>
        <v>No</v>
      </c>
      <c r="O189" s="848" t="str">
        <f t="shared" si="53"/>
        <v>No</v>
      </c>
      <c r="P189" s="848" t="str">
        <f t="shared" si="54"/>
        <v>Yes</v>
      </c>
      <c r="Q189" s="638">
        <v>0.45227272727272727</v>
      </c>
      <c r="R189" s="7">
        <v>0.38045454545454543</v>
      </c>
      <c r="S189" s="7">
        <v>0.16090909090909092</v>
      </c>
      <c r="T189" s="7">
        <v>5.909090909090909E-3</v>
      </c>
      <c r="U189" s="7">
        <v>4.5454545454545455E-4</v>
      </c>
      <c r="V189" s="7" t="str">
        <f t="shared" si="43"/>
        <v>no</v>
      </c>
      <c r="W189" s="7" t="str">
        <f t="shared" si="44"/>
        <v>no</v>
      </c>
      <c r="X189" s="639" t="str">
        <f t="shared" si="45"/>
        <v>yes</v>
      </c>
      <c r="Y189" s="343">
        <v>0.39248120300751882</v>
      </c>
      <c r="Z189" s="343">
        <v>0.41804511278195489</v>
      </c>
      <c r="AA189" s="343">
        <v>0.18395989974937343</v>
      </c>
      <c r="AB189" s="343">
        <v>5.5137844611528822E-3</v>
      </c>
      <c r="AC189" s="343">
        <v>0</v>
      </c>
      <c r="AD189" s="7" t="str">
        <f t="shared" si="46"/>
        <v>no</v>
      </c>
      <c r="AE189" s="7" t="str">
        <f t="shared" si="47"/>
        <v>no</v>
      </c>
      <c r="AF189" s="639" t="str">
        <f t="shared" si="48"/>
        <v>yes</v>
      </c>
      <c r="AG189" s="92">
        <v>121</v>
      </c>
      <c r="AH189" s="90" t="s">
        <v>1182</v>
      </c>
      <c r="AI189" s="90"/>
    </row>
    <row r="190" spans="1:35" ht="15.75">
      <c r="A190" s="10" t="s">
        <v>181</v>
      </c>
      <c r="B190" s="26" t="s">
        <v>582</v>
      </c>
      <c r="C190" s="7">
        <v>0.37931034482758619</v>
      </c>
      <c r="D190" s="7">
        <v>0.47701149425287354</v>
      </c>
      <c r="E190" s="7">
        <v>0.14367816091954022</v>
      </c>
      <c r="F190" s="7">
        <v>0</v>
      </c>
      <c r="G190" s="616" t="str">
        <f t="shared" si="50"/>
        <v>No</v>
      </c>
      <c r="H190" s="616" t="str">
        <f t="shared" si="51"/>
        <v>No</v>
      </c>
      <c r="I190" s="616" t="str">
        <f t="shared" si="52"/>
        <v>Yes</v>
      </c>
      <c r="J190" s="7">
        <v>0.32183908045977011</v>
      </c>
      <c r="K190" s="7">
        <v>0.57471264367816088</v>
      </c>
      <c r="L190" s="7">
        <v>0.10344827586206896</v>
      </c>
      <c r="M190" s="7">
        <v>0</v>
      </c>
      <c r="N190" s="848" t="str">
        <f t="shared" si="55"/>
        <v>No</v>
      </c>
      <c r="O190" s="848" t="str">
        <f t="shared" si="53"/>
        <v>Yes</v>
      </c>
      <c r="P190" s="848" t="str">
        <f t="shared" si="54"/>
        <v>Yes</v>
      </c>
      <c r="Q190" s="638">
        <v>0.4293193717277487</v>
      </c>
      <c r="R190" s="7">
        <v>0.42408376963350786</v>
      </c>
      <c r="S190" s="7">
        <v>0.14136125654450263</v>
      </c>
      <c r="T190" s="7">
        <v>5.235602094240838E-3</v>
      </c>
      <c r="U190" s="7">
        <v>0</v>
      </c>
      <c r="V190" s="7" t="str">
        <f t="shared" si="43"/>
        <v>no</v>
      </c>
      <c r="W190" s="7" t="str">
        <f t="shared" si="44"/>
        <v>no</v>
      </c>
      <c r="X190" s="639" t="str">
        <f t="shared" si="45"/>
        <v>yes</v>
      </c>
      <c r="Y190" s="343">
        <v>0.44848484848484849</v>
      </c>
      <c r="Z190" s="343">
        <v>0.4303030303030303</v>
      </c>
      <c r="AA190" s="343">
        <v>0.11515151515151516</v>
      </c>
      <c r="AB190" s="343">
        <v>6.0606060606060606E-3</v>
      </c>
      <c r="AC190" s="343">
        <v>0</v>
      </c>
      <c r="AD190" s="7" t="str">
        <f t="shared" si="46"/>
        <v>no</v>
      </c>
      <c r="AE190" s="7" t="str">
        <f t="shared" si="47"/>
        <v>yes</v>
      </c>
      <c r="AF190" s="639" t="str">
        <f t="shared" si="48"/>
        <v>yes</v>
      </c>
      <c r="AG190" s="92">
        <v>121</v>
      </c>
      <c r="AH190" s="90" t="s">
        <v>1181</v>
      </c>
      <c r="AI190" s="90"/>
    </row>
    <row r="191" spans="1:35" ht="15.75">
      <c r="A191" s="10" t="s">
        <v>254</v>
      </c>
      <c r="B191" s="26" t="s">
        <v>804</v>
      </c>
      <c r="C191" s="7">
        <v>0.43980343980343978</v>
      </c>
      <c r="D191" s="7">
        <v>0.51597051597051602</v>
      </c>
      <c r="E191" s="7">
        <v>3.9312039312039311E-2</v>
      </c>
      <c r="F191" s="7">
        <v>2.4570024570024569E-3</v>
      </c>
      <c r="G191" s="616" t="str">
        <f t="shared" si="50"/>
        <v>No</v>
      </c>
      <c r="H191" s="616" t="str">
        <f t="shared" si="51"/>
        <v>Yes</v>
      </c>
      <c r="I191" s="616" t="str">
        <f t="shared" si="52"/>
        <v>Yes</v>
      </c>
      <c r="J191" s="7">
        <v>0.47619047619047616</v>
      </c>
      <c r="K191" s="7">
        <v>0.4512471655328798</v>
      </c>
      <c r="L191" s="7">
        <v>6.5759637188208611E-2</v>
      </c>
      <c r="M191" s="7">
        <v>4.5351473922902496E-3</v>
      </c>
      <c r="N191" s="848" t="str">
        <f t="shared" si="55"/>
        <v>No</v>
      </c>
      <c r="O191" s="848" t="str">
        <f t="shared" si="53"/>
        <v>Yes</v>
      </c>
      <c r="P191" s="848" t="str">
        <f t="shared" si="54"/>
        <v>Yes</v>
      </c>
      <c r="Q191" s="638">
        <v>0.46025104602510458</v>
      </c>
      <c r="R191" s="7">
        <v>0.4874476987447699</v>
      </c>
      <c r="S191" s="7">
        <v>4.3933054393305436E-2</v>
      </c>
      <c r="T191" s="7">
        <v>8.368200836820083E-3</v>
      </c>
      <c r="U191" s="7">
        <v>0</v>
      </c>
      <c r="V191" s="7" t="str">
        <f t="shared" si="43"/>
        <v>no</v>
      </c>
      <c r="W191" s="7" t="str">
        <f t="shared" si="44"/>
        <v>yes</v>
      </c>
      <c r="X191" s="639" t="str">
        <f t="shared" si="45"/>
        <v>yes</v>
      </c>
      <c r="Y191" s="343">
        <v>0.49647058823529411</v>
      </c>
      <c r="Z191" s="343">
        <v>0.42117647058823532</v>
      </c>
      <c r="AA191" s="343">
        <v>7.2941176470588232E-2</v>
      </c>
      <c r="AB191" s="343">
        <v>7.058823529411765E-3</v>
      </c>
      <c r="AC191" s="343">
        <v>2.352941176470588E-3</v>
      </c>
      <c r="AD191" s="7" t="str">
        <f t="shared" si="46"/>
        <v>no</v>
      </c>
      <c r="AE191" s="7" t="str">
        <f t="shared" si="47"/>
        <v>yes</v>
      </c>
      <c r="AF191" s="639" t="str">
        <f t="shared" si="48"/>
        <v>yes</v>
      </c>
      <c r="AG191" s="92">
        <v>121</v>
      </c>
      <c r="AH191" s="90" t="s">
        <v>1181</v>
      </c>
      <c r="AI191" s="90"/>
    </row>
    <row r="192" spans="1:35" ht="15.75">
      <c r="A192" s="10" t="s">
        <v>362</v>
      </c>
      <c r="B192" s="26" t="s">
        <v>594</v>
      </c>
      <c r="C192" s="7">
        <v>0.43396226415094341</v>
      </c>
      <c r="D192" s="7">
        <v>0.4308176100628931</v>
      </c>
      <c r="E192" s="7">
        <v>0.12578616352201258</v>
      </c>
      <c r="F192" s="7">
        <v>9.433962264150943E-3</v>
      </c>
      <c r="G192" s="1052" t="str">
        <f t="shared" si="50"/>
        <v>No</v>
      </c>
      <c r="H192" s="1052" t="str">
        <f t="shared" si="51"/>
        <v>Yes</v>
      </c>
      <c r="I192" s="1052" t="str">
        <f t="shared" si="52"/>
        <v>Yes</v>
      </c>
      <c r="J192" s="7">
        <v>0.43292682926829268</v>
      </c>
      <c r="K192" s="7">
        <v>0.42378048780487804</v>
      </c>
      <c r="L192" s="7">
        <v>0.13414634146341464</v>
      </c>
      <c r="M192" s="7">
        <v>9.1463414634146336E-3</v>
      </c>
      <c r="N192" s="848" t="str">
        <f t="shared" si="55"/>
        <v>No</v>
      </c>
      <c r="O192" s="848" t="str">
        <f t="shared" si="53"/>
        <v>Yes</v>
      </c>
      <c r="P192" s="848" t="str">
        <f t="shared" si="54"/>
        <v>Yes</v>
      </c>
      <c r="Q192" s="638">
        <v>0.43925233644859812</v>
      </c>
      <c r="R192" s="7">
        <v>0.40809968847352024</v>
      </c>
      <c r="S192" s="7">
        <v>0.13707165109034267</v>
      </c>
      <c r="T192" s="7">
        <v>9.3457943925233638E-3</v>
      </c>
      <c r="U192" s="7">
        <v>6.2305295950155761E-3</v>
      </c>
      <c r="V192" s="7" t="str">
        <f t="shared" si="43"/>
        <v>no</v>
      </c>
      <c r="W192" s="7" t="str">
        <f t="shared" si="44"/>
        <v>no</v>
      </c>
      <c r="X192" s="639" t="str">
        <f t="shared" si="45"/>
        <v>yes</v>
      </c>
      <c r="Y192" s="343">
        <v>0.37037037037037035</v>
      </c>
      <c r="Z192" s="343">
        <v>0.47222222222222221</v>
      </c>
      <c r="AA192" s="343">
        <v>0.14506172839506173</v>
      </c>
      <c r="AB192" s="343">
        <v>9.2592592592592587E-3</v>
      </c>
      <c r="AC192" s="343">
        <v>3.0864197530864196E-3</v>
      </c>
      <c r="AD192" s="7" t="str">
        <f t="shared" si="46"/>
        <v>no</v>
      </c>
      <c r="AE192" s="7" t="str">
        <f t="shared" si="47"/>
        <v>no</v>
      </c>
      <c r="AF192" s="639" t="str">
        <f t="shared" si="48"/>
        <v>yes</v>
      </c>
      <c r="AG192" s="92">
        <v>121</v>
      </c>
      <c r="AH192" s="90" t="s">
        <v>1181</v>
      </c>
      <c r="AI192" s="90"/>
    </row>
    <row r="193" spans="1:35" ht="15.75">
      <c r="A193" s="10" t="s">
        <v>496</v>
      </c>
      <c r="B193" s="26" t="s">
        <v>755</v>
      </c>
      <c r="C193" s="213" t="s">
        <v>1189</v>
      </c>
      <c r="D193" s="213" t="s">
        <v>1189</v>
      </c>
      <c r="E193" s="213" t="s">
        <v>1189</v>
      </c>
      <c r="F193" s="213" t="s">
        <v>1189</v>
      </c>
      <c r="G193" s="213" t="s">
        <v>1189</v>
      </c>
      <c r="H193" s="231" t="s">
        <v>1189</v>
      </c>
      <c r="I193" s="231" t="s">
        <v>1189</v>
      </c>
      <c r="J193" s="852">
        <v>1</v>
      </c>
      <c r="K193" s="852">
        <v>0</v>
      </c>
      <c r="L193" s="852">
        <v>0</v>
      </c>
      <c r="M193" s="852">
        <v>0</v>
      </c>
      <c r="N193" s="848" t="str">
        <f t="shared" si="55"/>
        <v>Yes</v>
      </c>
      <c r="O193" s="848" t="str">
        <f t="shared" si="53"/>
        <v>Yes</v>
      </c>
      <c r="P193" s="848" t="str">
        <f t="shared" si="54"/>
        <v>Yes</v>
      </c>
      <c r="Q193" s="638">
        <v>1</v>
      </c>
      <c r="R193" s="7">
        <v>0</v>
      </c>
      <c r="S193" s="7">
        <v>0</v>
      </c>
      <c r="T193" s="7">
        <v>0</v>
      </c>
      <c r="U193" s="7">
        <v>0</v>
      </c>
      <c r="V193" s="7" t="str">
        <f t="shared" si="43"/>
        <v>yes</v>
      </c>
      <c r="W193" s="7" t="str">
        <f t="shared" si="44"/>
        <v>yes</v>
      </c>
      <c r="X193" s="639" t="str">
        <f t="shared" si="45"/>
        <v>yes</v>
      </c>
      <c r="Y193" s="343" t="e">
        <v>#DIV/0!</v>
      </c>
      <c r="Z193" s="343" t="e">
        <v>#DIV/0!</v>
      </c>
      <c r="AA193" s="343" t="e">
        <v>#DIV/0!</v>
      </c>
      <c r="AB193" s="343" t="e">
        <v>#DIV/0!</v>
      </c>
      <c r="AC193" s="343" t="e">
        <v>#DIV/0!</v>
      </c>
      <c r="AD193" s="7" t="e">
        <f t="shared" si="46"/>
        <v>#DIV/0!</v>
      </c>
      <c r="AE193" s="7" t="e">
        <f t="shared" si="47"/>
        <v>#DIV/0!</v>
      </c>
      <c r="AF193" s="639" t="e">
        <f t="shared" si="48"/>
        <v>#DIV/0!</v>
      </c>
      <c r="AG193" s="92">
        <v>189</v>
      </c>
      <c r="AH193" s="90" t="s">
        <v>1180</v>
      </c>
      <c r="AI193" s="90"/>
    </row>
    <row r="194" spans="1:35" ht="15.75">
      <c r="A194" s="10" t="s">
        <v>62</v>
      </c>
      <c r="B194" s="26" t="s">
        <v>513</v>
      </c>
      <c r="C194" s="7">
        <v>0.66666666666666663</v>
      </c>
      <c r="D194" s="7">
        <v>0.2982456140350877</v>
      </c>
      <c r="E194" s="7">
        <v>3.5087719298245612E-2</v>
      </c>
      <c r="F194" s="7">
        <v>0</v>
      </c>
      <c r="G194" s="616" t="str">
        <f t="shared" ref="G194:G225" si="56">IF(C194&gt;=0.5155, "Yes", "No")</f>
        <v>Yes</v>
      </c>
      <c r="H194" s="616" t="str">
        <f t="shared" ref="H194:H225" si="57">IF(E194&lt;=0.1356, "Yes", "No")</f>
        <v>Yes</v>
      </c>
      <c r="I194" s="616" t="str">
        <f t="shared" ref="I194:I225" si="58">IF(F194&lt;=0.01, "Yes", "No")</f>
        <v>Yes</v>
      </c>
      <c r="J194" s="7">
        <v>0.57627118644067798</v>
      </c>
      <c r="K194" s="7">
        <v>0.30508474576271188</v>
      </c>
      <c r="L194" s="7">
        <v>6.7796610169491525E-2</v>
      </c>
      <c r="M194" s="7">
        <v>0</v>
      </c>
      <c r="N194" s="848" t="str">
        <f t="shared" si="55"/>
        <v>Yes</v>
      </c>
      <c r="O194" s="848" t="str">
        <f t="shared" ref="O194:O225" si="59">IF(L194&lt;=0.1356, "Yes", "No")</f>
        <v>Yes</v>
      </c>
      <c r="P194" s="848" t="str">
        <f t="shared" ref="P194:P225" si="60">IF(M194&lt;=0.01, "Yes", "No")</f>
        <v>Yes</v>
      </c>
      <c r="Q194" s="638">
        <v>0.76666666666666672</v>
      </c>
      <c r="R194" s="7">
        <v>0.23333333333333334</v>
      </c>
      <c r="S194" s="7">
        <v>0</v>
      </c>
      <c r="T194" s="7">
        <v>0</v>
      </c>
      <c r="U194" s="7">
        <v>0</v>
      </c>
      <c r="V194" s="7" t="str">
        <f t="shared" si="43"/>
        <v>yes</v>
      </c>
      <c r="W194" s="7" t="str">
        <f t="shared" si="44"/>
        <v>yes</v>
      </c>
      <c r="X194" s="639" t="str">
        <f t="shared" si="45"/>
        <v>yes</v>
      </c>
      <c r="Y194" s="343">
        <v>0.5636363636363636</v>
      </c>
      <c r="Z194" s="343">
        <v>0.36363636363636365</v>
      </c>
      <c r="AA194" s="343">
        <v>3.6363636363636362E-2</v>
      </c>
      <c r="AB194" s="343">
        <v>0</v>
      </c>
      <c r="AC194" s="343">
        <v>3.6363636363636362E-2</v>
      </c>
      <c r="AD194" s="7" t="str">
        <f t="shared" si="46"/>
        <v>yes</v>
      </c>
      <c r="AE194" s="7" t="str">
        <f t="shared" si="47"/>
        <v>yes</v>
      </c>
      <c r="AF194" s="639" t="str">
        <f t="shared" si="48"/>
        <v>yes</v>
      </c>
      <c r="AG194" s="92">
        <v>189</v>
      </c>
      <c r="AH194" s="90" t="s">
        <v>1179</v>
      </c>
      <c r="AI194" s="90"/>
    </row>
    <row r="195" spans="1:35" ht="15.75">
      <c r="A195" s="10" t="s">
        <v>409</v>
      </c>
      <c r="B195" s="26" t="s">
        <v>639</v>
      </c>
      <c r="C195" s="7">
        <v>0.967741935483871</v>
      </c>
      <c r="D195" s="7">
        <v>0</v>
      </c>
      <c r="E195" s="7">
        <v>0</v>
      </c>
      <c r="F195" s="7">
        <v>0</v>
      </c>
      <c r="G195" s="616" t="str">
        <f t="shared" si="56"/>
        <v>Yes</v>
      </c>
      <c r="H195" s="616" t="str">
        <f t="shared" si="57"/>
        <v>Yes</v>
      </c>
      <c r="I195" s="616" t="str">
        <f t="shared" si="58"/>
        <v>Yes</v>
      </c>
      <c r="J195" s="852">
        <v>1</v>
      </c>
      <c r="K195" s="852">
        <v>0</v>
      </c>
      <c r="L195" s="852">
        <v>0</v>
      </c>
      <c r="M195" s="852">
        <v>0</v>
      </c>
      <c r="N195" s="848" t="str">
        <f t="shared" si="55"/>
        <v>Yes</v>
      </c>
      <c r="O195" s="848" t="str">
        <f t="shared" si="59"/>
        <v>Yes</v>
      </c>
      <c r="P195" s="848" t="str">
        <f t="shared" si="60"/>
        <v>Yes</v>
      </c>
      <c r="Q195" s="638">
        <v>0.92307692307692313</v>
      </c>
      <c r="R195" s="7">
        <v>3.8461538461538464E-2</v>
      </c>
      <c r="S195" s="7">
        <v>0</v>
      </c>
      <c r="T195" s="7">
        <v>0</v>
      </c>
      <c r="U195" s="7">
        <v>3.8461538461538464E-2</v>
      </c>
      <c r="V195" s="7" t="str">
        <f t="shared" ref="V195:V257" si="61">IF(Q195&gt;=0.5155, "yes", "no")</f>
        <v>yes</v>
      </c>
      <c r="W195" s="7" t="str">
        <f t="shared" ref="W195:W257" si="62">IF(S195&lt;=0.1356, "yes", "no")</f>
        <v>yes</v>
      </c>
      <c r="X195" s="639" t="str">
        <f t="shared" ref="X195:X257" si="63">IF(T195&lt;=0.01, "yes", "no")</f>
        <v>yes</v>
      </c>
      <c r="Y195" s="343">
        <v>0.9</v>
      </c>
      <c r="Z195" s="343">
        <v>6.6666666666666666E-2</v>
      </c>
      <c r="AA195" s="343">
        <v>0</v>
      </c>
      <c r="AB195" s="343">
        <v>0</v>
      </c>
      <c r="AC195" s="343">
        <v>3.3333333333333333E-2</v>
      </c>
      <c r="AD195" s="7" t="str">
        <f t="shared" ref="AD195:AD258" si="64">IF(Y195&gt;=0.5185, "yes", "no")</f>
        <v>yes</v>
      </c>
      <c r="AE195" s="7" t="str">
        <f t="shared" ref="AE195:AE258" si="65">IF(AA195&lt;=0.1336, "yes", "no")</f>
        <v>yes</v>
      </c>
      <c r="AF195" s="639" t="str">
        <f t="shared" ref="AF195:AF258" si="66">IF(AB195&lt;=0.01, "yes", "no")</f>
        <v>yes</v>
      </c>
      <c r="AG195" s="92">
        <v>189</v>
      </c>
      <c r="AH195" s="90" t="s">
        <v>1179</v>
      </c>
      <c r="AI195" s="90"/>
    </row>
    <row r="196" spans="1:35" ht="15.75">
      <c r="A196" s="10" t="s">
        <v>483</v>
      </c>
      <c r="B196" s="26" t="s">
        <v>748</v>
      </c>
      <c r="C196" s="7">
        <v>0.76923076923076927</v>
      </c>
      <c r="D196" s="7">
        <v>0.17582417582417584</v>
      </c>
      <c r="E196" s="7">
        <v>4.3956043956043959E-2</v>
      </c>
      <c r="F196" s="7">
        <v>1.098901098901099E-2</v>
      </c>
      <c r="G196" s="616" t="str">
        <f t="shared" si="56"/>
        <v>Yes</v>
      </c>
      <c r="H196" s="616" t="str">
        <f t="shared" si="57"/>
        <v>Yes</v>
      </c>
      <c r="I196" s="616" t="str">
        <f t="shared" si="58"/>
        <v>No</v>
      </c>
      <c r="J196" s="7">
        <v>0.6063829787234043</v>
      </c>
      <c r="K196" s="7">
        <v>0.31914893617021278</v>
      </c>
      <c r="L196" s="7">
        <v>7.4468085106382975E-2</v>
      </c>
      <c r="M196" s="7">
        <v>0</v>
      </c>
      <c r="N196" s="848" t="str">
        <f t="shared" si="55"/>
        <v>Yes</v>
      </c>
      <c r="O196" s="848" t="str">
        <f t="shared" si="59"/>
        <v>Yes</v>
      </c>
      <c r="P196" s="848" t="str">
        <f t="shared" si="60"/>
        <v>Yes</v>
      </c>
      <c r="Q196" s="638">
        <v>0.61764705882352944</v>
      </c>
      <c r="R196" s="7">
        <v>0.31372549019607843</v>
      </c>
      <c r="S196" s="7">
        <v>6.8627450980392163E-2</v>
      </c>
      <c r="T196" s="7">
        <v>0</v>
      </c>
      <c r="U196" s="7">
        <v>0</v>
      </c>
      <c r="V196" s="7" t="str">
        <f t="shared" si="61"/>
        <v>yes</v>
      </c>
      <c r="W196" s="7" t="str">
        <f t="shared" si="62"/>
        <v>yes</v>
      </c>
      <c r="X196" s="639" t="str">
        <f t="shared" si="63"/>
        <v>yes</v>
      </c>
      <c r="Y196" s="343">
        <v>0.651685393258427</v>
      </c>
      <c r="Z196" s="343">
        <v>0.25842696629213485</v>
      </c>
      <c r="AA196" s="343">
        <v>8.98876404494382E-2</v>
      </c>
      <c r="AB196" s="343">
        <v>0</v>
      </c>
      <c r="AC196" s="343">
        <v>0</v>
      </c>
      <c r="AD196" s="7" t="str">
        <f t="shared" si="64"/>
        <v>yes</v>
      </c>
      <c r="AE196" s="7" t="str">
        <f t="shared" si="65"/>
        <v>yes</v>
      </c>
      <c r="AF196" s="639" t="str">
        <f t="shared" si="66"/>
        <v>yes</v>
      </c>
      <c r="AG196" s="92">
        <v>189</v>
      </c>
      <c r="AH196" s="90" t="s">
        <v>882</v>
      </c>
      <c r="AI196" s="90"/>
    </row>
    <row r="197" spans="1:35" ht="15.75">
      <c r="A197" s="10" t="s">
        <v>1113</v>
      </c>
      <c r="B197" s="26" t="s">
        <v>564</v>
      </c>
      <c r="C197" s="7">
        <v>0.61194029850746268</v>
      </c>
      <c r="D197" s="7">
        <v>0.26865671641791045</v>
      </c>
      <c r="E197" s="7">
        <v>0.11940298507462686</v>
      </c>
      <c r="F197" s="7">
        <v>0</v>
      </c>
      <c r="G197" s="616" t="str">
        <f t="shared" si="56"/>
        <v>Yes</v>
      </c>
      <c r="H197" s="616" t="str">
        <f t="shared" si="57"/>
        <v>Yes</v>
      </c>
      <c r="I197" s="616" t="str">
        <f t="shared" si="58"/>
        <v>Yes</v>
      </c>
      <c r="J197" s="7">
        <v>0.50819672131147542</v>
      </c>
      <c r="K197" s="7">
        <v>0.44262295081967212</v>
      </c>
      <c r="L197" s="7">
        <v>3.2786885245901641E-2</v>
      </c>
      <c r="M197" s="7">
        <v>0</v>
      </c>
      <c r="N197" s="848" t="str">
        <f t="shared" si="55"/>
        <v>No</v>
      </c>
      <c r="O197" s="848" t="str">
        <f t="shared" si="59"/>
        <v>Yes</v>
      </c>
      <c r="P197" s="848" t="str">
        <f t="shared" si="60"/>
        <v>Yes</v>
      </c>
      <c r="Q197" s="638">
        <v>0.5714285714285714</v>
      </c>
      <c r="R197" s="7">
        <v>0.22857142857142856</v>
      </c>
      <c r="S197" s="7">
        <v>0.18571428571428572</v>
      </c>
      <c r="T197" s="7">
        <v>0</v>
      </c>
      <c r="U197" s="7">
        <v>1.4285714285714285E-2</v>
      </c>
      <c r="V197" s="7" t="str">
        <f t="shared" si="61"/>
        <v>yes</v>
      </c>
      <c r="W197" s="7" t="str">
        <f t="shared" si="62"/>
        <v>no</v>
      </c>
      <c r="X197" s="639" t="str">
        <f t="shared" si="63"/>
        <v>yes</v>
      </c>
      <c r="Y197" s="343">
        <v>0.63492063492063489</v>
      </c>
      <c r="Z197" s="343">
        <v>0.31746031746031744</v>
      </c>
      <c r="AA197" s="343">
        <v>4.7619047619047616E-2</v>
      </c>
      <c r="AB197" s="343">
        <v>0</v>
      </c>
      <c r="AC197" s="343">
        <v>0</v>
      </c>
      <c r="AD197" s="7" t="str">
        <f t="shared" si="64"/>
        <v>yes</v>
      </c>
      <c r="AE197" s="7" t="str">
        <f t="shared" si="65"/>
        <v>yes</v>
      </c>
      <c r="AF197" s="639" t="str">
        <f t="shared" si="66"/>
        <v>yes</v>
      </c>
      <c r="AG197" s="92">
        <v>189</v>
      </c>
      <c r="AH197" s="90" t="s">
        <v>882</v>
      </c>
      <c r="AI197" s="90"/>
    </row>
    <row r="198" spans="1:35" ht="15.75">
      <c r="A198" s="10" t="s">
        <v>470</v>
      </c>
      <c r="B198" s="26" t="s">
        <v>543</v>
      </c>
      <c r="C198" s="7">
        <v>0.59041394335511987</v>
      </c>
      <c r="D198" s="7">
        <v>0.26579520697167758</v>
      </c>
      <c r="E198" s="7">
        <v>0.13725490196078433</v>
      </c>
      <c r="F198" s="7">
        <v>4.3572984749455342E-3</v>
      </c>
      <c r="G198" s="616" t="str">
        <f t="shared" si="56"/>
        <v>Yes</v>
      </c>
      <c r="H198" s="616" t="str">
        <f t="shared" si="57"/>
        <v>No</v>
      </c>
      <c r="I198" s="616" t="str">
        <f t="shared" si="58"/>
        <v>Yes</v>
      </c>
      <c r="J198" s="7">
        <v>0.61715481171548114</v>
      </c>
      <c r="K198" s="7">
        <v>0.2594142259414226</v>
      </c>
      <c r="L198" s="7">
        <v>0.12133891213389121</v>
      </c>
      <c r="M198" s="7">
        <v>2.0920502092050207E-3</v>
      </c>
      <c r="N198" s="848" t="str">
        <f t="shared" si="55"/>
        <v>Yes</v>
      </c>
      <c r="O198" s="848" t="str">
        <f t="shared" si="59"/>
        <v>Yes</v>
      </c>
      <c r="P198" s="848" t="str">
        <f t="shared" si="60"/>
        <v>Yes</v>
      </c>
      <c r="Q198" s="638">
        <v>0.63076923076923075</v>
      </c>
      <c r="R198" s="7">
        <v>0.24175824175824176</v>
      </c>
      <c r="S198" s="7">
        <v>0.11648351648351649</v>
      </c>
      <c r="T198" s="7">
        <v>6.5934065934065934E-3</v>
      </c>
      <c r="U198" s="7">
        <v>4.3956043956043956E-3</v>
      </c>
      <c r="V198" s="7" t="str">
        <f t="shared" si="61"/>
        <v>yes</v>
      </c>
      <c r="W198" s="7" t="str">
        <f t="shared" si="62"/>
        <v>yes</v>
      </c>
      <c r="X198" s="639" t="str">
        <f t="shared" si="63"/>
        <v>yes</v>
      </c>
      <c r="Y198" s="343">
        <v>0.65116279069767447</v>
      </c>
      <c r="Z198" s="343">
        <v>0.23467230443974629</v>
      </c>
      <c r="AA198" s="343">
        <v>0.11205073995771671</v>
      </c>
      <c r="AB198" s="343">
        <v>2.1141649048625794E-3</v>
      </c>
      <c r="AC198" s="343">
        <v>0</v>
      </c>
      <c r="AD198" s="7" t="str">
        <f t="shared" si="64"/>
        <v>yes</v>
      </c>
      <c r="AE198" s="7" t="str">
        <f t="shared" si="65"/>
        <v>yes</v>
      </c>
      <c r="AF198" s="639" t="str">
        <f t="shared" si="66"/>
        <v>yes</v>
      </c>
      <c r="AG198" s="92">
        <v>189</v>
      </c>
      <c r="AH198" s="90" t="s">
        <v>1181</v>
      </c>
      <c r="AI198" s="90"/>
    </row>
    <row r="199" spans="1:35" ht="15.75">
      <c r="A199" s="10" t="s">
        <v>488</v>
      </c>
      <c r="B199" s="26" t="s">
        <v>751</v>
      </c>
      <c r="C199" s="7">
        <v>0.68173598553345394</v>
      </c>
      <c r="D199" s="7">
        <v>0.18806509945750452</v>
      </c>
      <c r="E199" s="7">
        <v>0.11754068716094032</v>
      </c>
      <c r="F199" s="7">
        <v>1.0849909584086799E-2</v>
      </c>
      <c r="G199" s="616" t="str">
        <f t="shared" si="56"/>
        <v>Yes</v>
      </c>
      <c r="H199" s="616" t="str">
        <f t="shared" si="57"/>
        <v>Yes</v>
      </c>
      <c r="I199" s="616" t="str">
        <f t="shared" si="58"/>
        <v>No</v>
      </c>
      <c r="J199" s="7">
        <v>0.64338235294117652</v>
      </c>
      <c r="K199" s="7">
        <v>0.20955882352941177</v>
      </c>
      <c r="L199" s="7">
        <v>0.13419117647058823</v>
      </c>
      <c r="M199" s="7">
        <v>1.2867647058823529E-2</v>
      </c>
      <c r="N199" s="848" t="str">
        <f t="shared" si="55"/>
        <v>Yes</v>
      </c>
      <c r="O199" s="848" t="str">
        <f t="shared" si="59"/>
        <v>Yes</v>
      </c>
      <c r="P199" s="848" t="str">
        <f t="shared" si="60"/>
        <v>No</v>
      </c>
      <c r="Q199" s="638">
        <v>0.62637362637362637</v>
      </c>
      <c r="R199" s="7">
        <v>0.25641025641025639</v>
      </c>
      <c r="S199" s="7">
        <v>0.10989010989010989</v>
      </c>
      <c r="T199" s="7">
        <v>7.326007326007326E-3</v>
      </c>
      <c r="U199" s="7">
        <v>0</v>
      </c>
      <c r="V199" s="7" t="str">
        <f t="shared" si="61"/>
        <v>yes</v>
      </c>
      <c r="W199" s="7" t="str">
        <f t="shared" si="62"/>
        <v>yes</v>
      </c>
      <c r="X199" s="639" t="str">
        <f t="shared" si="63"/>
        <v>yes</v>
      </c>
      <c r="Y199" s="343">
        <v>0.67086330935251803</v>
      </c>
      <c r="Z199" s="343">
        <v>0.1672661870503597</v>
      </c>
      <c r="AA199" s="343">
        <v>0.14928057553956833</v>
      </c>
      <c r="AB199" s="343">
        <v>1.2589928057553957E-2</v>
      </c>
      <c r="AC199" s="343">
        <v>0</v>
      </c>
      <c r="AD199" s="7" t="str">
        <f t="shared" si="64"/>
        <v>yes</v>
      </c>
      <c r="AE199" s="7" t="str">
        <f t="shared" si="65"/>
        <v>no</v>
      </c>
      <c r="AF199" s="639" t="str">
        <f t="shared" si="66"/>
        <v>no</v>
      </c>
      <c r="AG199" s="92">
        <v>189</v>
      </c>
      <c r="AH199" s="90" t="s">
        <v>1181</v>
      </c>
      <c r="AI199" s="90"/>
    </row>
    <row r="200" spans="1:35" ht="15.75">
      <c r="A200" s="10" t="s">
        <v>127</v>
      </c>
      <c r="B200" s="26" t="s">
        <v>526</v>
      </c>
      <c r="C200" s="7">
        <v>0.59009009009009006</v>
      </c>
      <c r="D200" s="7">
        <v>0.29729729729729731</v>
      </c>
      <c r="E200" s="7">
        <v>8.1081081081081086E-2</v>
      </c>
      <c r="F200" s="7">
        <v>3.1531531531531529E-2</v>
      </c>
      <c r="G200" s="616" t="str">
        <f t="shared" si="56"/>
        <v>Yes</v>
      </c>
      <c r="H200" s="616" t="str">
        <f t="shared" si="57"/>
        <v>Yes</v>
      </c>
      <c r="I200" s="616" t="str">
        <f t="shared" si="58"/>
        <v>No</v>
      </c>
      <c r="J200" s="7">
        <v>0.57333333333333336</v>
      </c>
      <c r="K200" s="7">
        <v>0.32444444444444442</v>
      </c>
      <c r="L200" s="7">
        <v>8.4444444444444447E-2</v>
      </c>
      <c r="M200" s="7">
        <v>1.3333333333333334E-2</v>
      </c>
      <c r="N200" s="848" t="str">
        <f t="shared" si="55"/>
        <v>Yes</v>
      </c>
      <c r="O200" s="848" t="str">
        <f t="shared" si="59"/>
        <v>Yes</v>
      </c>
      <c r="P200" s="848" t="str">
        <f t="shared" si="60"/>
        <v>No</v>
      </c>
      <c r="Q200" s="638">
        <v>0.63926940639269403</v>
      </c>
      <c r="R200" s="7">
        <v>0.26027397260273971</v>
      </c>
      <c r="S200" s="7">
        <v>7.7625570776255703E-2</v>
      </c>
      <c r="T200" s="7">
        <v>2.2831050228310501E-2</v>
      </c>
      <c r="U200" s="7">
        <v>0</v>
      </c>
      <c r="V200" s="7" t="str">
        <f t="shared" si="61"/>
        <v>yes</v>
      </c>
      <c r="W200" s="7" t="str">
        <f t="shared" si="62"/>
        <v>yes</v>
      </c>
      <c r="X200" s="639" t="str">
        <f t="shared" si="63"/>
        <v>no</v>
      </c>
      <c r="Y200" s="343">
        <v>0.54545454545454541</v>
      </c>
      <c r="Z200" s="343">
        <v>0.34199134199134201</v>
      </c>
      <c r="AA200" s="343">
        <v>0.1038961038961039</v>
      </c>
      <c r="AB200" s="343">
        <v>8.658008658008658E-3</v>
      </c>
      <c r="AC200" s="343">
        <v>0</v>
      </c>
      <c r="AD200" s="7" t="str">
        <f t="shared" si="64"/>
        <v>yes</v>
      </c>
      <c r="AE200" s="7" t="str">
        <f t="shared" si="65"/>
        <v>yes</v>
      </c>
      <c r="AF200" s="639" t="str">
        <f t="shared" si="66"/>
        <v>yes</v>
      </c>
      <c r="AG200" s="92">
        <v>189</v>
      </c>
      <c r="AH200" s="90" t="s">
        <v>1181</v>
      </c>
      <c r="AI200" s="90"/>
    </row>
    <row r="201" spans="1:35" ht="15.75">
      <c r="A201" s="10" t="s">
        <v>247</v>
      </c>
      <c r="B201" s="26" t="s">
        <v>629</v>
      </c>
      <c r="C201" s="7">
        <v>0.53424657534246578</v>
      </c>
      <c r="D201" s="7">
        <v>0.41095890410958902</v>
      </c>
      <c r="E201" s="7">
        <v>4.1095890410958902E-2</v>
      </c>
      <c r="F201" s="7">
        <v>1.3698630136986301E-2</v>
      </c>
      <c r="G201" s="616" t="str">
        <f t="shared" si="56"/>
        <v>Yes</v>
      </c>
      <c r="H201" s="616" t="str">
        <f t="shared" si="57"/>
        <v>Yes</v>
      </c>
      <c r="I201" s="616" t="str">
        <f t="shared" si="58"/>
        <v>No</v>
      </c>
      <c r="J201" s="7">
        <v>0.55555555555555558</v>
      </c>
      <c r="K201" s="7">
        <v>0.43055555555555558</v>
      </c>
      <c r="L201" s="7">
        <v>1.3888888888888888E-2</v>
      </c>
      <c r="M201" s="7">
        <v>0</v>
      </c>
      <c r="N201" s="848" t="str">
        <f t="shared" si="55"/>
        <v>Yes</v>
      </c>
      <c r="O201" s="848" t="str">
        <f t="shared" si="59"/>
        <v>Yes</v>
      </c>
      <c r="P201" s="848" t="str">
        <f t="shared" si="60"/>
        <v>Yes</v>
      </c>
      <c r="Q201" s="638">
        <v>0.44444444444444442</v>
      </c>
      <c r="R201" s="7">
        <v>0.44444444444444442</v>
      </c>
      <c r="S201" s="7">
        <v>6.9444444444444448E-2</v>
      </c>
      <c r="T201" s="7">
        <v>2.7777777777777776E-2</v>
      </c>
      <c r="U201" s="7">
        <v>1.3888888888888888E-2</v>
      </c>
      <c r="V201" s="7" t="str">
        <f t="shared" si="61"/>
        <v>no</v>
      </c>
      <c r="W201" s="7" t="str">
        <f t="shared" si="62"/>
        <v>yes</v>
      </c>
      <c r="X201" s="639" t="str">
        <f t="shared" si="63"/>
        <v>no</v>
      </c>
      <c r="Y201" s="343">
        <v>0.46666666666666667</v>
      </c>
      <c r="Z201" s="343">
        <v>0.48</v>
      </c>
      <c r="AA201" s="343">
        <v>5.3333333333333337E-2</v>
      </c>
      <c r="AB201" s="343">
        <v>0</v>
      </c>
      <c r="AC201" s="343">
        <v>0</v>
      </c>
      <c r="AD201" s="7" t="str">
        <f t="shared" si="64"/>
        <v>no</v>
      </c>
      <c r="AE201" s="7" t="str">
        <f t="shared" si="65"/>
        <v>yes</v>
      </c>
      <c r="AF201" s="639" t="str">
        <f t="shared" si="66"/>
        <v>yes</v>
      </c>
      <c r="AG201" s="94">
        <v>189</v>
      </c>
      <c r="AH201" s="90" t="s">
        <v>1181</v>
      </c>
      <c r="AI201" s="90"/>
    </row>
    <row r="202" spans="1:35" ht="15.75">
      <c r="A202" s="10" t="s">
        <v>1115</v>
      </c>
      <c r="B202" s="26" t="s">
        <v>565</v>
      </c>
      <c r="C202" s="7">
        <v>0.65625</v>
      </c>
      <c r="D202" s="7">
        <v>0.15625</v>
      </c>
      <c r="E202" s="7">
        <v>0.1875</v>
      </c>
      <c r="F202" s="7">
        <v>0</v>
      </c>
      <c r="G202" s="616" t="str">
        <f t="shared" si="56"/>
        <v>Yes</v>
      </c>
      <c r="H202" s="616" t="str">
        <f t="shared" si="57"/>
        <v>No</v>
      </c>
      <c r="I202" s="616" t="str">
        <f t="shared" si="58"/>
        <v>Yes</v>
      </c>
      <c r="J202" s="7">
        <v>0.68421052631578949</v>
      </c>
      <c r="K202" s="7">
        <v>0.21052631578947367</v>
      </c>
      <c r="L202" s="7">
        <v>0.10526315789473684</v>
      </c>
      <c r="M202" s="7">
        <v>0</v>
      </c>
      <c r="N202" s="848" t="str">
        <f t="shared" si="55"/>
        <v>Yes</v>
      </c>
      <c r="O202" s="848" t="str">
        <f t="shared" si="59"/>
        <v>Yes</v>
      </c>
      <c r="P202" s="848" t="str">
        <f t="shared" si="60"/>
        <v>Yes</v>
      </c>
      <c r="Q202" s="638">
        <v>0.625</v>
      </c>
      <c r="R202" s="7">
        <v>0.27500000000000002</v>
      </c>
      <c r="S202" s="7">
        <v>0.1</v>
      </c>
      <c r="T202" s="7">
        <v>0</v>
      </c>
      <c r="U202" s="7">
        <v>0</v>
      </c>
      <c r="V202" s="7" t="str">
        <f t="shared" si="61"/>
        <v>yes</v>
      </c>
      <c r="W202" s="7" t="str">
        <f t="shared" si="62"/>
        <v>yes</v>
      </c>
      <c r="X202" s="639" t="str">
        <f t="shared" si="63"/>
        <v>yes</v>
      </c>
      <c r="Y202" s="343">
        <v>0.72222222222222221</v>
      </c>
      <c r="Z202" s="343">
        <v>0.1388888888888889</v>
      </c>
      <c r="AA202" s="343">
        <v>0.1388888888888889</v>
      </c>
      <c r="AB202" s="343">
        <v>0</v>
      </c>
      <c r="AC202" s="343">
        <v>0</v>
      </c>
      <c r="AD202" s="7" t="str">
        <f t="shared" si="64"/>
        <v>yes</v>
      </c>
      <c r="AE202" s="7" t="str">
        <f t="shared" si="65"/>
        <v>no</v>
      </c>
      <c r="AF202" s="639" t="str">
        <f t="shared" si="66"/>
        <v>yes</v>
      </c>
      <c r="AG202" s="92">
        <v>189</v>
      </c>
      <c r="AH202" s="90" t="s">
        <v>1180</v>
      </c>
      <c r="AI202" s="90"/>
    </row>
    <row r="203" spans="1:35" ht="15.75">
      <c r="A203" s="10" t="s">
        <v>1058</v>
      </c>
      <c r="B203" s="26" t="s">
        <v>663</v>
      </c>
      <c r="C203" s="7">
        <v>0.4777777777777778</v>
      </c>
      <c r="D203" s="7">
        <v>0.39444444444444443</v>
      </c>
      <c r="E203" s="7">
        <v>0.10416666666666667</v>
      </c>
      <c r="F203" s="7">
        <v>5.5555555555555558E-3</v>
      </c>
      <c r="G203" s="616" t="str">
        <f t="shared" si="56"/>
        <v>No</v>
      </c>
      <c r="H203" s="616" t="str">
        <f t="shared" si="57"/>
        <v>Yes</v>
      </c>
      <c r="I203" s="616" t="str">
        <f t="shared" si="58"/>
        <v>Yes</v>
      </c>
      <c r="J203" s="7">
        <v>0.45303867403314918</v>
      </c>
      <c r="K203" s="7">
        <v>0.38259668508287292</v>
      </c>
      <c r="L203" s="7">
        <v>0.12292817679558012</v>
      </c>
      <c r="M203" s="7">
        <v>5.5248618784530384E-3</v>
      </c>
      <c r="N203" s="848" t="str">
        <f t="shared" si="55"/>
        <v>No</v>
      </c>
      <c r="O203" s="848" t="str">
        <f t="shared" si="59"/>
        <v>Yes</v>
      </c>
      <c r="P203" s="848" t="str">
        <f t="shared" si="60"/>
        <v>Yes</v>
      </c>
      <c r="Q203" s="638">
        <v>0.47448275862068967</v>
      </c>
      <c r="R203" s="7">
        <v>0.39862068965517239</v>
      </c>
      <c r="S203" s="7">
        <v>0.10620689655172413</v>
      </c>
      <c r="T203" s="7">
        <v>6.8965517241379309E-3</v>
      </c>
      <c r="U203" s="7">
        <v>1.3793103448275862E-2</v>
      </c>
      <c r="V203" s="7" t="str">
        <f t="shared" si="61"/>
        <v>no</v>
      </c>
      <c r="W203" s="7" t="str">
        <f t="shared" si="62"/>
        <v>yes</v>
      </c>
      <c r="X203" s="639" t="str">
        <f t="shared" si="63"/>
        <v>yes</v>
      </c>
      <c r="Y203" s="343">
        <v>0.43455497382198954</v>
      </c>
      <c r="Z203" s="343">
        <v>0.39790575916230364</v>
      </c>
      <c r="AA203" s="343">
        <v>0.12303664921465969</v>
      </c>
      <c r="AB203" s="343">
        <v>3.9267015706806281E-3</v>
      </c>
      <c r="AC203" s="343">
        <v>4.0575916230366493E-2</v>
      </c>
      <c r="AD203" s="7" t="str">
        <f t="shared" si="64"/>
        <v>no</v>
      </c>
      <c r="AE203" s="7" t="str">
        <f t="shared" si="65"/>
        <v>yes</v>
      </c>
      <c r="AF203" s="639" t="str">
        <f t="shared" si="66"/>
        <v>yes</v>
      </c>
      <c r="AG203" s="92">
        <v>189</v>
      </c>
      <c r="AH203" s="90" t="s">
        <v>1181</v>
      </c>
      <c r="AI203" s="90"/>
    </row>
    <row r="204" spans="1:35" ht="15.75">
      <c r="A204" s="66" t="s">
        <v>502</v>
      </c>
      <c r="B204" s="26" t="s">
        <v>758</v>
      </c>
      <c r="C204" s="7">
        <v>0.7142857142857143</v>
      </c>
      <c r="D204" s="7">
        <v>0.2857142857142857</v>
      </c>
      <c r="E204" s="7">
        <v>0</v>
      </c>
      <c r="F204" s="7">
        <v>0</v>
      </c>
      <c r="G204" s="616" t="str">
        <f t="shared" si="56"/>
        <v>Yes</v>
      </c>
      <c r="H204" s="616" t="str">
        <f t="shared" si="57"/>
        <v>Yes</v>
      </c>
      <c r="I204" s="616" t="str">
        <f t="shared" si="58"/>
        <v>Yes</v>
      </c>
      <c r="J204" s="7">
        <v>0.55555555555555558</v>
      </c>
      <c r="K204" s="7">
        <v>0.44444444444444442</v>
      </c>
      <c r="L204" s="7">
        <v>0</v>
      </c>
      <c r="M204" s="7">
        <v>0</v>
      </c>
      <c r="N204" s="848" t="str">
        <f t="shared" si="55"/>
        <v>Yes</v>
      </c>
      <c r="O204" s="848" t="str">
        <f t="shared" si="59"/>
        <v>Yes</v>
      </c>
      <c r="P204" s="848" t="str">
        <f t="shared" si="60"/>
        <v>Yes</v>
      </c>
      <c r="Q204" s="638">
        <v>0.5</v>
      </c>
      <c r="R204" s="7">
        <v>0.375</v>
      </c>
      <c r="S204" s="7">
        <v>0</v>
      </c>
      <c r="T204" s="7">
        <v>0</v>
      </c>
      <c r="U204" s="7">
        <v>0.125</v>
      </c>
      <c r="V204" s="7" t="str">
        <f t="shared" si="61"/>
        <v>no</v>
      </c>
      <c r="W204" s="7" t="str">
        <f t="shared" si="62"/>
        <v>yes</v>
      </c>
      <c r="X204" s="639" t="str">
        <f t="shared" si="63"/>
        <v>yes</v>
      </c>
      <c r="Y204" s="343">
        <v>0.69230769230769229</v>
      </c>
      <c r="Z204" s="343">
        <v>0.30769230769230771</v>
      </c>
      <c r="AA204" s="343">
        <v>0</v>
      </c>
      <c r="AB204" s="343">
        <v>0</v>
      </c>
      <c r="AC204" s="343">
        <v>0</v>
      </c>
      <c r="AD204" s="7" t="str">
        <f t="shared" si="64"/>
        <v>yes</v>
      </c>
      <c r="AE204" s="7" t="str">
        <f t="shared" si="65"/>
        <v>yes</v>
      </c>
      <c r="AF204" s="639" t="str">
        <f t="shared" si="66"/>
        <v>yes</v>
      </c>
      <c r="AG204" s="92">
        <v>112</v>
      </c>
      <c r="AH204" s="90" t="s">
        <v>1180</v>
      </c>
      <c r="AI204" s="90">
        <v>2</v>
      </c>
    </row>
    <row r="205" spans="1:35" ht="15.75">
      <c r="A205" s="66" t="s">
        <v>1056</v>
      </c>
      <c r="B205" s="26" t="s">
        <v>662</v>
      </c>
      <c r="C205" s="7">
        <v>1</v>
      </c>
      <c r="D205" s="7">
        <v>0</v>
      </c>
      <c r="E205" s="7">
        <v>0</v>
      </c>
      <c r="F205" s="7">
        <v>0</v>
      </c>
      <c r="G205" s="616" t="str">
        <f t="shared" si="56"/>
        <v>Yes</v>
      </c>
      <c r="H205" s="616" t="str">
        <f t="shared" si="57"/>
        <v>Yes</v>
      </c>
      <c r="I205" s="616" t="str">
        <f t="shared" si="58"/>
        <v>Yes</v>
      </c>
      <c r="J205" s="7">
        <v>0.5</v>
      </c>
      <c r="K205" s="7">
        <v>0.25</v>
      </c>
      <c r="L205" s="7">
        <v>0.25</v>
      </c>
      <c r="M205" s="7">
        <v>0</v>
      </c>
      <c r="N205" s="848" t="str">
        <f t="shared" si="55"/>
        <v>No</v>
      </c>
      <c r="O205" s="848" t="str">
        <f t="shared" si="59"/>
        <v>No</v>
      </c>
      <c r="P205" s="848" t="str">
        <f t="shared" si="60"/>
        <v>Yes</v>
      </c>
      <c r="Q205" s="638">
        <v>1</v>
      </c>
      <c r="R205" s="7">
        <v>0</v>
      </c>
      <c r="S205" s="7">
        <v>0</v>
      </c>
      <c r="T205" s="7">
        <v>0</v>
      </c>
      <c r="U205" s="7">
        <v>0</v>
      </c>
      <c r="V205" s="7" t="str">
        <f t="shared" si="61"/>
        <v>yes</v>
      </c>
      <c r="W205" s="7" t="str">
        <f t="shared" si="62"/>
        <v>yes</v>
      </c>
      <c r="X205" s="639" t="str">
        <f t="shared" si="63"/>
        <v>yes</v>
      </c>
      <c r="Y205" s="343">
        <v>0.5</v>
      </c>
      <c r="Z205" s="343">
        <v>0.5</v>
      </c>
      <c r="AA205" s="343">
        <v>0</v>
      </c>
      <c r="AB205" s="343">
        <v>0</v>
      </c>
      <c r="AC205" s="343">
        <v>0</v>
      </c>
      <c r="AD205" s="7" t="str">
        <f t="shared" si="64"/>
        <v>no</v>
      </c>
      <c r="AE205" s="7" t="str">
        <f t="shared" si="65"/>
        <v>yes</v>
      </c>
      <c r="AF205" s="639" t="str">
        <f t="shared" si="66"/>
        <v>yes</v>
      </c>
      <c r="AG205" s="92">
        <v>112</v>
      </c>
      <c r="AH205" s="90" t="s">
        <v>1180</v>
      </c>
      <c r="AI205" s="90">
        <v>2</v>
      </c>
    </row>
    <row r="206" spans="1:35" ht="15.75">
      <c r="A206" s="66" t="s">
        <v>24</v>
      </c>
      <c r="B206" s="26" t="s">
        <v>654</v>
      </c>
      <c r="C206" s="7">
        <v>1</v>
      </c>
      <c r="D206" s="7">
        <v>0</v>
      </c>
      <c r="E206" s="7">
        <v>0</v>
      </c>
      <c r="F206" s="7">
        <v>0</v>
      </c>
      <c r="G206" s="616" t="str">
        <f t="shared" si="56"/>
        <v>Yes</v>
      </c>
      <c r="H206" s="616" t="str">
        <f t="shared" si="57"/>
        <v>Yes</v>
      </c>
      <c r="I206" s="616" t="str">
        <f t="shared" si="58"/>
        <v>Yes</v>
      </c>
      <c r="J206" s="852">
        <v>1</v>
      </c>
      <c r="K206" s="852">
        <v>0</v>
      </c>
      <c r="L206" s="852">
        <v>0</v>
      </c>
      <c r="M206" s="852">
        <v>0</v>
      </c>
      <c r="N206" s="848" t="str">
        <f t="shared" si="55"/>
        <v>Yes</v>
      </c>
      <c r="O206" s="848" t="str">
        <f t="shared" si="59"/>
        <v>Yes</v>
      </c>
      <c r="P206" s="848" t="str">
        <f t="shared" si="60"/>
        <v>Yes</v>
      </c>
      <c r="Q206" s="638">
        <v>0.63636363636363635</v>
      </c>
      <c r="R206" s="7">
        <v>0.36363636363636365</v>
      </c>
      <c r="S206" s="7">
        <v>0</v>
      </c>
      <c r="T206" s="7">
        <v>0</v>
      </c>
      <c r="U206" s="7">
        <v>0</v>
      </c>
      <c r="V206" s="7" t="str">
        <f t="shared" si="61"/>
        <v>yes</v>
      </c>
      <c r="W206" s="7" t="str">
        <f t="shared" si="62"/>
        <v>yes</v>
      </c>
      <c r="X206" s="639" t="str">
        <f t="shared" si="63"/>
        <v>yes</v>
      </c>
      <c r="Y206" s="343">
        <v>1</v>
      </c>
      <c r="Z206" s="343">
        <v>0</v>
      </c>
      <c r="AA206" s="343">
        <v>0</v>
      </c>
      <c r="AB206" s="343">
        <v>0</v>
      </c>
      <c r="AC206" s="343">
        <v>0</v>
      </c>
      <c r="AD206" s="7" t="str">
        <f t="shared" si="64"/>
        <v>yes</v>
      </c>
      <c r="AE206" s="7" t="str">
        <f t="shared" si="65"/>
        <v>yes</v>
      </c>
      <c r="AF206" s="639" t="str">
        <f t="shared" si="66"/>
        <v>yes</v>
      </c>
      <c r="AG206" s="94">
        <v>112</v>
      </c>
      <c r="AH206" s="90" t="s">
        <v>1180</v>
      </c>
      <c r="AI206" s="90">
        <v>2</v>
      </c>
    </row>
    <row r="207" spans="1:35" ht="15.75">
      <c r="A207" s="67" t="s">
        <v>1134</v>
      </c>
      <c r="B207" s="26" t="s">
        <v>771</v>
      </c>
      <c r="C207" s="7">
        <v>0.54411764705882348</v>
      </c>
      <c r="D207" s="7">
        <v>0.39705882352941174</v>
      </c>
      <c r="E207" s="7">
        <v>5.1470588235294115E-2</v>
      </c>
      <c r="F207" s="7">
        <v>7.3529411764705881E-3</v>
      </c>
      <c r="G207" s="616" t="str">
        <f t="shared" si="56"/>
        <v>Yes</v>
      </c>
      <c r="H207" s="616" t="str">
        <f t="shared" si="57"/>
        <v>Yes</v>
      </c>
      <c r="I207" s="616" t="str">
        <f t="shared" si="58"/>
        <v>Yes</v>
      </c>
      <c r="J207" s="7">
        <v>0.52272727272727271</v>
      </c>
      <c r="K207" s="7">
        <v>0.43939393939393939</v>
      </c>
      <c r="L207" s="7">
        <v>3.787878787878788E-2</v>
      </c>
      <c r="M207" s="7">
        <v>0</v>
      </c>
      <c r="N207" s="848" t="str">
        <f t="shared" si="55"/>
        <v>Yes</v>
      </c>
      <c r="O207" s="848" t="str">
        <f t="shared" si="59"/>
        <v>Yes</v>
      </c>
      <c r="P207" s="848" t="str">
        <f t="shared" si="60"/>
        <v>Yes</v>
      </c>
      <c r="Q207" s="638">
        <v>0.5078125</v>
      </c>
      <c r="R207" s="7">
        <v>0.4296875</v>
      </c>
      <c r="S207" s="7">
        <v>4.6875E-2</v>
      </c>
      <c r="T207" s="7">
        <v>7.8125E-3</v>
      </c>
      <c r="U207" s="7">
        <v>7.8125E-3</v>
      </c>
      <c r="V207" s="7" t="str">
        <f t="shared" si="61"/>
        <v>no</v>
      </c>
      <c r="W207" s="7" t="str">
        <f t="shared" si="62"/>
        <v>yes</v>
      </c>
      <c r="X207" s="639" t="str">
        <f t="shared" si="63"/>
        <v>yes</v>
      </c>
      <c r="Y207" s="343">
        <v>0.59375</v>
      </c>
      <c r="Z207" s="343">
        <v>0.328125</v>
      </c>
      <c r="AA207" s="343">
        <v>7.8125E-2</v>
      </c>
      <c r="AB207" s="343">
        <v>0</v>
      </c>
      <c r="AC207" s="343">
        <v>0</v>
      </c>
      <c r="AD207" s="7" t="str">
        <f t="shared" si="64"/>
        <v>yes</v>
      </c>
      <c r="AE207" s="7" t="str">
        <f t="shared" si="65"/>
        <v>yes</v>
      </c>
      <c r="AF207" s="639" t="str">
        <f t="shared" si="66"/>
        <v>yes</v>
      </c>
      <c r="AG207" s="92">
        <v>112</v>
      </c>
      <c r="AH207" s="90" t="s">
        <v>882</v>
      </c>
      <c r="AI207" s="90">
        <v>2</v>
      </c>
    </row>
    <row r="208" spans="1:35" ht="15.75">
      <c r="A208" s="67" t="s">
        <v>452</v>
      </c>
      <c r="B208" s="26" t="s">
        <v>591</v>
      </c>
      <c r="C208" s="7">
        <v>0.51085310449268051</v>
      </c>
      <c r="D208" s="7">
        <v>0.32710752145381122</v>
      </c>
      <c r="E208" s="7">
        <v>0.1408379606259465</v>
      </c>
      <c r="F208" s="7">
        <v>1.2619888944977285E-2</v>
      </c>
      <c r="G208" s="616" t="str">
        <f t="shared" si="56"/>
        <v>No</v>
      </c>
      <c r="H208" s="616" t="str">
        <f t="shared" si="57"/>
        <v>No</v>
      </c>
      <c r="I208" s="616" t="str">
        <f t="shared" si="58"/>
        <v>No</v>
      </c>
      <c r="J208" s="7">
        <v>0.51052104208416837</v>
      </c>
      <c r="K208" s="7">
        <v>0.31713426853707416</v>
      </c>
      <c r="L208" s="7">
        <v>0.14879759519038077</v>
      </c>
      <c r="M208" s="7">
        <v>1.6533066132264528E-2</v>
      </c>
      <c r="N208" s="848" t="str">
        <f t="shared" si="55"/>
        <v>No</v>
      </c>
      <c r="O208" s="848" t="str">
        <f t="shared" si="59"/>
        <v>No</v>
      </c>
      <c r="P208" s="848" t="str">
        <f t="shared" si="60"/>
        <v>No</v>
      </c>
      <c r="Q208" s="638">
        <v>0.50826446280991733</v>
      </c>
      <c r="R208" s="7">
        <v>0.34142561983471076</v>
      </c>
      <c r="S208" s="7">
        <v>0.128099173553719</v>
      </c>
      <c r="T208" s="7">
        <v>1.4979338842975207E-2</v>
      </c>
      <c r="U208" s="7">
        <v>7.2314049586776862E-3</v>
      </c>
      <c r="V208" s="7" t="str">
        <f t="shared" si="61"/>
        <v>no</v>
      </c>
      <c r="W208" s="7" t="str">
        <f t="shared" si="62"/>
        <v>yes</v>
      </c>
      <c r="X208" s="639" t="str">
        <f t="shared" si="63"/>
        <v>no</v>
      </c>
      <c r="Y208" s="343">
        <v>0.50591133004926103</v>
      </c>
      <c r="Z208" s="343">
        <v>0.33004926108374383</v>
      </c>
      <c r="AA208" s="343">
        <v>0.14088669950738916</v>
      </c>
      <c r="AB208" s="343">
        <v>1.4285714285714285E-2</v>
      </c>
      <c r="AC208" s="343">
        <v>8.8669950738916262E-3</v>
      </c>
      <c r="AD208" s="7" t="str">
        <f t="shared" si="64"/>
        <v>no</v>
      </c>
      <c r="AE208" s="7" t="str">
        <f t="shared" si="65"/>
        <v>no</v>
      </c>
      <c r="AF208" s="639" t="str">
        <f t="shared" si="66"/>
        <v>no</v>
      </c>
      <c r="AG208" s="92">
        <v>189</v>
      </c>
      <c r="AH208" s="90" t="s">
        <v>1182</v>
      </c>
      <c r="AI208" s="90"/>
    </row>
    <row r="209" spans="1:35" ht="15.75">
      <c r="A209" s="67" t="s">
        <v>71</v>
      </c>
      <c r="B209" s="26" t="s">
        <v>631</v>
      </c>
      <c r="C209" s="7">
        <v>0.51752577319587634</v>
      </c>
      <c r="D209" s="7">
        <v>0.36597938144329895</v>
      </c>
      <c r="E209" s="7">
        <v>0.10618556701030928</v>
      </c>
      <c r="F209" s="7">
        <v>9.2783505154639175E-3</v>
      </c>
      <c r="G209" s="616" t="str">
        <f t="shared" si="56"/>
        <v>Yes</v>
      </c>
      <c r="H209" s="616" t="str">
        <f t="shared" si="57"/>
        <v>Yes</v>
      </c>
      <c r="I209" s="616" t="str">
        <f t="shared" si="58"/>
        <v>Yes</v>
      </c>
      <c r="J209" s="7">
        <v>0.52653061224489794</v>
      </c>
      <c r="K209" s="7">
        <v>0.3510204081632653</v>
      </c>
      <c r="L209" s="7">
        <v>0.10816326530612246</v>
      </c>
      <c r="M209" s="7">
        <v>1.1224489795918367E-2</v>
      </c>
      <c r="N209" s="848" t="str">
        <f t="shared" si="55"/>
        <v>Yes</v>
      </c>
      <c r="O209" s="848" t="str">
        <f t="shared" si="59"/>
        <v>Yes</v>
      </c>
      <c r="P209" s="848" t="str">
        <f t="shared" si="60"/>
        <v>No</v>
      </c>
      <c r="Q209" s="638">
        <v>0.53518123667377404</v>
      </c>
      <c r="R209" s="7">
        <v>0.34434968017057571</v>
      </c>
      <c r="S209" s="7">
        <v>0.10660980810234541</v>
      </c>
      <c r="T209" s="7">
        <v>1.279317697228145E-2</v>
      </c>
      <c r="U209" s="7">
        <v>1.0660980810234541E-3</v>
      </c>
      <c r="V209" s="7" t="str">
        <f t="shared" si="61"/>
        <v>yes</v>
      </c>
      <c r="W209" s="7" t="str">
        <f t="shared" si="62"/>
        <v>yes</v>
      </c>
      <c r="X209" s="639" t="str">
        <f t="shared" si="63"/>
        <v>no</v>
      </c>
      <c r="Y209" s="343">
        <v>0.5229166666666667</v>
      </c>
      <c r="Z209" s="343">
        <v>0.34895833333333331</v>
      </c>
      <c r="AA209" s="343">
        <v>0.11666666666666667</v>
      </c>
      <c r="AB209" s="343">
        <v>8.3333333333333332E-3</v>
      </c>
      <c r="AC209" s="343">
        <v>3.1250000000000002E-3</v>
      </c>
      <c r="AD209" s="7" t="str">
        <f t="shared" si="64"/>
        <v>yes</v>
      </c>
      <c r="AE209" s="7" t="str">
        <f t="shared" si="65"/>
        <v>yes</v>
      </c>
      <c r="AF209" s="639" t="str">
        <f t="shared" si="66"/>
        <v>yes</v>
      </c>
      <c r="AG209" s="92">
        <v>189</v>
      </c>
      <c r="AH209" s="90" t="s">
        <v>1181</v>
      </c>
      <c r="AI209" s="90"/>
    </row>
    <row r="210" spans="1:35" ht="15.75">
      <c r="A210" s="67" t="s">
        <v>34</v>
      </c>
      <c r="B210" s="26" t="s">
        <v>664</v>
      </c>
      <c r="C210" s="7">
        <v>0.50121506682867556</v>
      </c>
      <c r="D210" s="7">
        <v>0.30680437424058321</v>
      </c>
      <c r="E210" s="7">
        <v>0.1755771567436209</v>
      </c>
      <c r="F210" s="7">
        <v>1.1543134872417983E-2</v>
      </c>
      <c r="G210" s="616" t="str">
        <f t="shared" si="56"/>
        <v>No</v>
      </c>
      <c r="H210" s="616" t="str">
        <f t="shared" si="57"/>
        <v>No</v>
      </c>
      <c r="I210" s="616" t="str">
        <f t="shared" si="58"/>
        <v>No</v>
      </c>
      <c r="J210" s="7">
        <v>0.5025817555938038</v>
      </c>
      <c r="K210" s="7">
        <v>0.31554790590935167</v>
      </c>
      <c r="L210" s="7">
        <v>0.16867469879518071</v>
      </c>
      <c r="M210" s="7">
        <v>9.7532989099254168E-3</v>
      </c>
      <c r="N210" s="848" t="str">
        <f t="shared" si="55"/>
        <v>No</v>
      </c>
      <c r="O210" s="848" t="str">
        <f t="shared" si="59"/>
        <v>No</v>
      </c>
      <c r="P210" s="848" t="str">
        <f t="shared" si="60"/>
        <v>Yes</v>
      </c>
      <c r="Q210" s="638">
        <v>0.48236009732360097</v>
      </c>
      <c r="R210" s="7">
        <v>0.32603406326034062</v>
      </c>
      <c r="S210" s="7">
        <v>0.17883211678832117</v>
      </c>
      <c r="T210" s="7">
        <v>7.9075425790754265E-3</v>
      </c>
      <c r="U210" s="7">
        <v>4.8661800486618006E-3</v>
      </c>
      <c r="V210" s="7" t="str">
        <f t="shared" si="61"/>
        <v>no</v>
      </c>
      <c r="W210" s="7" t="str">
        <f t="shared" si="62"/>
        <v>no</v>
      </c>
      <c r="X210" s="639" t="str">
        <f t="shared" si="63"/>
        <v>yes</v>
      </c>
      <c r="Y210" s="343">
        <v>0.49579831932773111</v>
      </c>
      <c r="Z210" s="343">
        <v>0.31932773109243695</v>
      </c>
      <c r="AA210" s="343">
        <v>0.16862745098039217</v>
      </c>
      <c r="AB210" s="343">
        <v>1.1764705882352941E-2</v>
      </c>
      <c r="AC210" s="343">
        <v>4.4817927170868344E-3</v>
      </c>
      <c r="AD210" s="7" t="str">
        <f t="shared" si="64"/>
        <v>no</v>
      </c>
      <c r="AE210" s="7" t="str">
        <f t="shared" si="65"/>
        <v>no</v>
      </c>
      <c r="AF210" s="639" t="str">
        <f t="shared" si="66"/>
        <v>no</v>
      </c>
      <c r="AG210" s="92">
        <v>189</v>
      </c>
      <c r="AH210" s="90" t="s">
        <v>1182</v>
      </c>
      <c r="AI210" s="90"/>
    </row>
    <row r="211" spans="1:35" ht="15.75">
      <c r="A211" s="67" t="s">
        <v>183</v>
      </c>
      <c r="B211" s="26" t="s">
        <v>583</v>
      </c>
      <c r="C211" s="7">
        <v>0.51205611573871113</v>
      </c>
      <c r="D211" s="7">
        <v>0.2919772029811486</v>
      </c>
      <c r="E211" s="7">
        <v>0.17097764138535729</v>
      </c>
      <c r="F211" s="7">
        <v>1.052170100832968E-2</v>
      </c>
      <c r="G211" s="616" t="str">
        <f t="shared" si="56"/>
        <v>No</v>
      </c>
      <c r="H211" s="616" t="str">
        <f t="shared" si="57"/>
        <v>No</v>
      </c>
      <c r="I211" s="616" t="str">
        <f t="shared" si="58"/>
        <v>No</v>
      </c>
      <c r="J211" s="7">
        <v>0.47336065573770492</v>
      </c>
      <c r="K211" s="7">
        <v>0.32581967213114754</v>
      </c>
      <c r="L211" s="7">
        <v>0.17622950819672131</v>
      </c>
      <c r="M211" s="7">
        <v>1.1475409836065573E-2</v>
      </c>
      <c r="N211" s="848" t="str">
        <f t="shared" si="55"/>
        <v>No</v>
      </c>
      <c r="O211" s="848" t="str">
        <f t="shared" si="59"/>
        <v>No</v>
      </c>
      <c r="P211" s="848" t="str">
        <f t="shared" si="60"/>
        <v>No</v>
      </c>
      <c r="Q211" s="638">
        <v>0.52446946730186228</v>
      </c>
      <c r="R211" s="7">
        <v>0.26764833261152016</v>
      </c>
      <c r="S211" s="7">
        <v>0.18319618882633174</v>
      </c>
      <c r="T211" s="7">
        <v>9.9610220874837598E-3</v>
      </c>
      <c r="U211" s="7">
        <v>1.4724989172802079E-2</v>
      </c>
      <c r="V211" s="7" t="str">
        <f t="shared" si="61"/>
        <v>yes</v>
      </c>
      <c r="W211" s="7" t="str">
        <f t="shared" si="62"/>
        <v>no</v>
      </c>
      <c r="X211" s="639" t="str">
        <f t="shared" si="63"/>
        <v>yes</v>
      </c>
      <c r="Y211" s="343">
        <v>0.49357113231024469</v>
      </c>
      <c r="Z211" s="343">
        <v>0.31024471173786811</v>
      </c>
      <c r="AA211" s="343">
        <v>0.1758606387391124</v>
      </c>
      <c r="AB211" s="343">
        <v>9.1248444628784734E-3</v>
      </c>
      <c r="AC211" s="343">
        <v>1.1198672749896308E-2</v>
      </c>
      <c r="AD211" s="7" t="str">
        <f t="shared" si="64"/>
        <v>no</v>
      </c>
      <c r="AE211" s="7" t="str">
        <f t="shared" si="65"/>
        <v>no</v>
      </c>
      <c r="AF211" s="639" t="str">
        <f t="shared" si="66"/>
        <v>yes</v>
      </c>
      <c r="AG211" s="92">
        <v>189</v>
      </c>
      <c r="AH211" s="90" t="s">
        <v>1182</v>
      </c>
      <c r="AI211" s="90"/>
    </row>
    <row r="212" spans="1:35" ht="15.75">
      <c r="A212" s="67" t="s">
        <v>410</v>
      </c>
      <c r="B212" s="26" t="s">
        <v>527</v>
      </c>
      <c r="C212" s="7">
        <v>0.36437246963562753</v>
      </c>
      <c r="D212" s="7">
        <v>0.43927125506072873</v>
      </c>
      <c r="E212" s="7">
        <v>0.18016194331983806</v>
      </c>
      <c r="F212" s="7">
        <v>8.0971659919028341E-3</v>
      </c>
      <c r="G212" s="616" t="str">
        <f t="shared" si="56"/>
        <v>No</v>
      </c>
      <c r="H212" s="616" t="str">
        <f t="shared" si="57"/>
        <v>No</v>
      </c>
      <c r="I212" s="616" t="str">
        <f t="shared" si="58"/>
        <v>Yes</v>
      </c>
      <c r="J212" s="7">
        <v>0.34268537074148298</v>
      </c>
      <c r="K212" s="7">
        <v>0.4468937875751503</v>
      </c>
      <c r="L212" s="7">
        <v>0.20240480961923848</v>
      </c>
      <c r="M212" s="7">
        <v>8.0160320641282558E-3</v>
      </c>
      <c r="N212" s="848" t="str">
        <f t="shared" si="55"/>
        <v>No</v>
      </c>
      <c r="O212" s="848" t="str">
        <f t="shared" si="59"/>
        <v>No</v>
      </c>
      <c r="P212" s="848" t="str">
        <f t="shared" si="60"/>
        <v>Yes</v>
      </c>
      <c r="Q212" s="638">
        <v>0.40343347639484978</v>
      </c>
      <c r="R212" s="7">
        <v>0.40343347639484978</v>
      </c>
      <c r="S212" s="7">
        <v>0.18669527896995708</v>
      </c>
      <c r="T212" s="7">
        <v>4.2918454935622317E-3</v>
      </c>
      <c r="U212" s="7">
        <v>2.1459227467811159E-3</v>
      </c>
      <c r="V212" s="7" t="str">
        <f t="shared" si="61"/>
        <v>no</v>
      </c>
      <c r="W212" s="7" t="str">
        <f t="shared" si="62"/>
        <v>no</v>
      </c>
      <c r="X212" s="639" t="str">
        <f t="shared" si="63"/>
        <v>yes</v>
      </c>
      <c r="Y212" s="343">
        <v>0.3707865168539326</v>
      </c>
      <c r="Z212" s="343">
        <v>0.40262172284644193</v>
      </c>
      <c r="AA212" s="343">
        <v>0.21910112359550563</v>
      </c>
      <c r="AB212" s="343">
        <v>7.4906367041198503E-3</v>
      </c>
      <c r="AC212" s="343">
        <v>0</v>
      </c>
      <c r="AD212" s="7" t="str">
        <f t="shared" si="64"/>
        <v>no</v>
      </c>
      <c r="AE212" s="7" t="str">
        <f t="shared" si="65"/>
        <v>no</v>
      </c>
      <c r="AF212" s="639" t="str">
        <f t="shared" si="66"/>
        <v>yes</v>
      </c>
      <c r="AG212" s="92">
        <v>189</v>
      </c>
      <c r="AH212" s="90" t="s">
        <v>1181</v>
      </c>
      <c r="AI212" s="90"/>
    </row>
    <row r="213" spans="1:35" ht="15.75">
      <c r="A213" s="10" t="s">
        <v>438</v>
      </c>
      <c r="B213" s="26" t="s">
        <v>647</v>
      </c>
      <c r="C213" s="7">
        <v>0.65106675843083273</v>
      </c>
      <c r="D213" s="7">
        <v>0.15622849277357193</v>
      </c>
      <c r="E213" s="7">
        <v>0.17894012388162422</v>
      </c>
      <c r="F213" s="7">
        <v>1.1699931176875429E-2</v>
      </c>
      <c r="G213" s="616" t="str">
        <f t="shared" si="56"/>
        <v>Yes</v>
      </c>
      <c r="H213" s="616" t="str">
        <f t="shared" si="57"/>
        <v>No</v>
      </c>
      <c r="I213" s="616" t="str">
        <f t="shared" si="58"/>
        <v>No</v>
      </c>
      <c r="J213" s="7">
        <v>0.63121063680895728</v>
      </c>
      <c r="K213" s="7">
        <v>0.1735479356193142</v>
      </c>
      <c r="L213" s="7">
        <v>0.1861441567529741</v>
      </c>
      <c r="M213" s="7">
        <v>8.3974807557732675E-3</v>
      </c>
      <c r="N213" s="848" t="str">
        <f t="shared" si="55"/>
        <v>Yes</v>
      </c>
      <c r="O213" s="848" t="str">
        <f t="shared" si="59"/>
        <v>No</v>
      </c>
      <c r="P213" s="848" t="str">
        <f t="shared" si="60"/>
        <v>Yes</v>
      </c>
      <c r="Q213" s="638">
        <v>0.7101865136298422</v>
      </c>
      <c r="R213" s="7">
        <v>0.14634146341463414</v>
      </c>
      <c r="S213" s="7">
        <v>0.13414634146341464</v>
      </c>
      <c r="T213" s="7">
        <v>8.60832137733142E-3</v>
      </c>
      <c r="U213" s="7">
        <v>7.173601147776184E-4</v>
      </c>
      <c r="V213" s="7" t="str">
        <f t="shared" si="61"/>
        <v>yes</v>
      </c>
      <c r="W213" s="7" t="str">
        <f t="shared" si="62"/>
        <v>yes</v>
      </c>
      <c r="X213" s="639" t="str">
        <f t="shared" si="63"/>
        <v>yes</v>
      </c>
      <c r="Y213" s="343">
        <v>0.6205389657683904</v>
      </c>
      <c r="Z213" s="343">
        <v>0.17479970866715222</v>
      </c>
      <c r="AA213" s="343">
        <v>0.19155134741442098</v>
      </c>
      <c r="AB213" s="343">
        <v>1.1653313911143482E-2</v>
      </c>
      <c r="AC213" s="343">
        <v>1.4566642388929353E-3</v>
      </c>
      <c r="AD213" s="7" t="str">
        <f t="shared" si="64"/>
        <v>yes</v>
      </c>
      <c r="AE213" s="7" t="str">
        <f t="shared" si="65"/>
        <v>no</v>
      </c>
      <c r="AF213" s="639" t="str">
        <f t="shared" si="66"/>
        <v>no</v>
      </c>
      <c r="AG213" s="92">
        <v>189</v>
      </c>
      <c r="AH213" s="90" t="s">
        <v>1182</v>
      </c>
      <c r="AI213" s="90"/>
    </row>
    <row r="214" spans="1:35" ht="15.75">
      <c r="A214" s="10" t="s">
        <v>294</v>
      </c>
      <c r="B214" s="26" t="s">
        <v>616</v>
      </c>
      <c r="C214" s="7">
        <v>0</v>
      </c>
      <c r="D214" s="7">
        <v>0</v>
      </c>
      <c r="E214" s="7">
        <v>1</v>
      </c>
      <c r="F214" s="7">
        <v>0</v>
      </c>
      <c r="G214" s="616" t="str">
        <f t="shared" si="56"/>
        <v>No</v>
      </c>
      <c r="H214" s="616" t="str">
        <f t="shared" si="57"/>
        <v>No</v>
      </c>
      <c r="I214" s="616" t="str">
        <f t="shared" si="58"/>
        <v>Yes</v>
      </c>
      <c r="J214" s="852">
        <v>1</v>
      </c>
      <c r="K214" s="852">
        <v>0</v>
      </c>
      <c r="L214" s="852">
        <v>0</v>
      </c>
      <c r="M214" s="852">
        <v>0</v>
      </c>
      <c r="N214" s="848" t="str">
        <f t="shared" si="55"/>
        <v>Yes</v>
      </c>
      <c r="O214" s="848" t="str">
        <f t="shared" si="59"/>
        <v>Yes</v>
      </c>
      <c r="P214" s="848" t="str">
        <f t="shared" si="60"/>
        <v>Yes</v>
      </c>
      <c r="Q214" s="638">
        <v>1</v>
      </c>
      <c r="R214" s="7">
        <v>0</v>
      </c>
      <c r="S214" s="7">
        <v>0</v>
      </c>
      <c r="T214" s="7">
        <v>0</v>
      </c>
      <c r="U214" s="7">
        <v>0</v>
      </c>
      <c r="V214" s="7" t="str">
        <f t="shared" si="61"/>
        <v>yes</v>
      </c>
      <c r="W214" s="7" t="str">
        <f t="shared" si="62"/>
        <v>yes</v>
      </c>
      <c r="X214" s="639" t="str">
        <f t="shared" si="63"/>
        <v>yes</v>
      </c>
      <c r="Y214" s="343">
        <v>1</v>
      </c>
      <c r="Z214" s="343">
        <v>0</v>
      </c>
      <c r="AA214" s="343">
        <v>0</v>
      </c>
      <c r="AB214" s="343">
        <v>0</v>
      </c>
      <c r="AC214" s="343">
        <v>0</v>
      </c>
      <c r="AD214" s="7" t="str">
        <f t="shared" si="64"/>
        <v>yes</v>
      </c>
      <c r="AE214" s="7" t="str">
        <f t="shared" si="65"/>
        <v>yes</v>
      </c>
      <c r="AF214" s="639" t="str">
        <f t="shared" si="66"/>
        <v>yes</v>
      </c>
      <c r="AG214" s="94">
        <v>189</v>
      </c>
      <c r="AH214" s="90" t="s">
        <v>1180</v>
      </c>
      <c r="AI214" s="90"/>
    </row>
    <row r="215" spans="1:35" ht="15.75">
      <c r="A215" s="67" t="s">
        <v>26</v>
      </c>
      <c r="B215" s="26" t="s">
        <v>655</v>
      </c>
      <c r="C215" s="7">
        <v>0.49622166246851385</v>
      </c>
      <c r="D215" s="7">
        <v>0.38790931989924432</v>
      </c>
      <c r="E215" s="7">
        <v>0.10327455919395466</v>
      </c>
      <c r="F215" s="7">
        <v>8.8161209068010078E-3</v>
      </c>
      <c r="G215" s="616" t="str">
        <f t="shared" si="56"/>
        <v>No</v>
      </c>
      <c r="H215" s="616" t="str">
        <f t="shared" si="57"/>
        <v>Yes</v>
      </c>
      <c r="I215" s="616" t="str">
        <f t="shared" si="58"/>
        <v>Yes</v>
      </c>
      <c r="J215" s="7">
        <v>0.43293492695883135</v>
      </c>
      <c r="K215" s="7">
        <v>0.44887118193891101</v>
      </c>
      <c r="L215" s="7">
        <v>0.11155378486055777</v>
      </c>
      <c r="M215" s="7">
        <v>3.9840637450199202E-3</v>
      </c>
      <c r="N215" s="848" t="str">
        <f t="shared" si="55"/>
        <v>No</v>
      </c>
      <c r="O215" s="848" t="str">
        <f t="shared" si="59"/>
        <v>Yes</v>
      </c>
      <c r="P215" s="848" t="str">
        <f t="shared" si="60"/>
        <v>Yes</v>
      </c>
      <c r="Q215" s="638">
        <v>0.46703296703296704</v>
      </c>
      <c r="R215" s="7">
        <v>0.40109890109890112</v>
      </c>
      <c r="S215" s="7">
        <v>0.11675824175824176</v>
      </c>
      <c r="T215" s="7">
        <v>1.098901098901099E-2</v>
      </c>
      <c r="U215" s="7">
        <v>4.120879120879121E-3</v>
      </c>
      <c r="V215" s="7" t="str">
        <f t="shared" si="61"/>
        <v>no</v>
      </c>
      <c r="W215" s="7" t="str">
        <f t="shared" si="62"/>
        <v>yes</v>
      </c>
      <c r="X215" s="639" t="str">
        <f t="shared" si="63"/>
        <v>no</v>
      </c>
      <c r="Y215" s="343">
        <v>0.42092154420921546</v>
      </c>
      <c r="Z215" s="343">
        <v>0.47447073474470736</v>
      </c>
      <c r="AA215" s="343">
        <v>9.9626400996264006E-2</v>
      </c>
      <c r="AB215" s="343">
        <v>1.2453300124533001E-3</v>
      </c>
      <c r="AC215" s="343">
        <v>3.7359900373599006E-3</v>
      </c>
      <c r="AD215" s="7" t="str">
        <f t="shared" si="64"/>
        <v>no</v>
      </c>
      <c r="AE215" s="7" t="str">
        <f t="shared" si="65"/>
        <v>yes</v>
      </c>
      <c r="AF215" s="639" t="str">
        <f t="shared" si="66"/>
        <v>yes</v>
      </c>
      <c r="AG215" s="92">
        <v>189</v>
      </c>
      <c r="AH215" s="90" t="s">
        <v>1181</v>
      </c>
      <c r="AI215" s="90"/>
    </row>
    <row r="216" spans="1:35" ht="15.75">
      <c r="A216" s="10" t="s">
        <v>1049</v>
      </c>
      <c r="B216" s="26" t="s">
        <v>760</v>
      </c>
      <c r="C216" s="7">
        <v>0.51520131470829911</v>
      </c>
      <c r="D216" s="7">
        <v>0.38948233360723089</v>
      </c>
      <c r="E216" s="7">
        <v>8.1347576006573538E-2</v>
      </c>
      <c r="F216" s="7">
        <v>1.2325390304026294E-2</v>
      </c>
      <c r="G216" s="616" t="str">
        <f t="shared" si="56"/>
        <v>No</v>
      </c>
      <c r="H216" s="616" t="str">
        <f t="shared" si="57"/>
        <v>Yes</v>
      </c>
      <c r="I216" s="616" t="str">
        <f t="shared" si="58"/>
        <v>No</v>
      </c>
      <c r="J216" s="7">
        <v>0.52263374485596703</v>
      </c>
      <c r="K216" s="7">
        <v>0.37448559670781895</v>
      </c>
      <c r="L216" s="7">
        <v>8.8888888888888892E-2</v>
      </c>
      <c r="M216" s="1056">
        <v>1.0699588477366255E-2</v>
      </c>
      <c r="N216" s="848" t="str">
        <f t="shared" ref="N216:N247" si="67">IF(J216&gt;=0.5155, "Yes", "No")</f>
        <v>Yes</v>
      </c>
      <c r="O216" s="848" t="str">
        <f t="shared" si="59"/>
        <v>Yes</v>
      </c>
      <c r="P216" s="848" t="str">
        <f t="shared" si="60"/>
        <v>No</v>
      </c>
      <c r="Q216" s="638">
        <v>0.53066230580539653</v>
      </c>
      <c r="R216" s="7">
        <v>0.36222403924775143</v>
      </c>
      <c r="S216" s="7">
        <v>9.3213409648405562E-2</v>
      </c>
      <c r="T216" s="7">
        <v>1.1447260834014717E-2</v>
      </c>
      <c r="U216" s="7">
        <v>2.4529844644317253E-3</v>
      </c>
      <c r="V216" s="7" t="str">
        <f t="shared" si="61"/>
        <v>yes</v>
      </c>
      <c r="W216" s="7" t="str">
        <f t="shared" si="62"/>
        <v>yes</v>
      </c>
      <c r="X216" s="639" t="str">
        <f t="shared" si="63"/>
        <v>no</v>
      </c>
      <c r="Y216" s="343">
        <v>0.52549342105263153</v>
      </c>
      <c r="Z216" s="343">
        <v>0.38322368421052633</v>
      </c>
      <c r="AA216" s="343">
        <v>8.2236842105263164E-2</v>
      </c>
      <c r="AB216" s="343">
        <v>9.0460526315789477E-3</v>
      </c>
      <c r="AC216" s="343">
        <v>0</v>
      </c>
      <c r="AD216" s="7" t="str">
        <f t="shared" si="64"/>
        <v>yes</v>
      </c>
      <c r="AE216" s="7" t="str">
        <f t="shared" si="65"/>
        <v>yes</v>
      </c>
      <c r="AF216" s="639" t="str">
        <f t="shared" si="66"/>
        <v>yes</v>
      </c>
      <c r="AG216" s="92">
        <v>189</v>
      </c>
      <c r="AH216" s="90" t="s">
        <v>1181</v>
      </c>
      <c r="AI216" s="90"/>
    </row>
    <row r="217" spans="1:35" ht="15.75">
      <c r="A217" s="10" t="s">
        <v>1107</v>
      </c>
      <c r="B217" s="26" t="s">
        <v>633</v>
      </c>
      <c r="C217" s="7">
        <v>0.47945205479452052</v>
      </c>
      <c r="D217" s="7">
        <v>0.41438356164383561</v>
      </c>
      <c r="E217" s="7">
        <v>9.5890410958904104E-2</v>
      </c>
      <c r="F217" s="7">
        <v>6.8493150684931503E-3</v>
      </c>
      <c r="G217" s="616" t="str">
        <f t="shared" si="56"/>
        <v>No</v>
      </c>
      <c r="H217" s="616" t="str">
        <f t="shared" si="57"/>
        <v>Yes</v>
      </c>
      <c r="I217" s="616" t="str">
        <f t="shared" si="58"/>
        <v>Yes</v>
      </c>
      <c r="J217" s="7">
        <v>0.50340136054421769</v>
      </c>
      <c r="K217" s="7">
        <v>0.41156462585034015</v>
      </c>
      <c r="L217" s="7">
        <v>7.8231292517006806E-2</v>
      </c>
      <c r="M217" s="7">
        <v>6.8027210884353739E-3</v>
      </c>
      <c r="N217" s="848" t="str">
        <f t="shared" si="67"/>
        <v>No</v>
      </c>
      <c r="O217" s="848" t="str">
        <f t="shared" si="59"/>
        <v>Yes</v>
      </c>
      <c r="P217" s="848" t="str">
        <f t="shared" si="60"/>
        <v>Yes</v>
      </c>
      <c r="Q217" s="638">
        <v>0.52272727272727271</v>
      </c>
      <c r="R217" s="7">
        <v>0.38311688311688313</v>
      </c>
      <c r="S217" s="7">
        <v>8.7662337662337664E-2</v>
      </c>
      <c r="T217" s="7">
        <v>0</v>
      </c>
      <c r="U217" s="7">
        <v>6.4935064935064939E-3</v>
      </c>
      <c r="V217" s="7" t="str">
        <f t="shared" si="61"/>
        <v>yes</v>
      </c>
      <c r="W217" s="7" t="str">
        <f t="shared" si="62"/>
        <v>yes</v>
      </c>
      <c r="X217" s="639" t="str">
        <f t="shared" si="63"/>
        <v>yes</v>
      </c>
      <c r="Y217" s="343">
        <v>0.55197132616487454</v>
      </c>
      <c r="Z217" s="343">
        <v>0.34767025089605735</v>
      </c>
      <c r="AA217" s="343">
        <v>0.1003584229390681</v>
      </c>
      <c r="AB217" s="343">
        <v>0</v>
      </c>
      <c r="AC217" s="343">
        <v>0</v>
      </c>
      <c r="AD217" s="7" t="str">
        <f t="shared" si="64"/>
        <v>yes</v>
      </c>
      <c r="AE217" s="7" t="str">
        <f t="shared" si="65"/>
        <v>yes</v>
      </c>
      <c r="AF217" s="639" t="str">
        <f t="shared" si="66"/>
        <v>yes</v>
      </c>
      <c r="AG217" s="92">
        <v>189</v>
      </c>
      <c r="AH217" s="90" t="s">
        <v>1181</v>
      </c>
      <c r="AI217" s="90"/>
    </row>
    <row r="218" spans="1:35" ht="15.75">
      <c r="A218" s="10" t="s">
        <v>1136</v>
      </c>
      <c r="B218" s="26" t="s">
        <v>772</v>
      </c>
      <c r="C218" s="7">
        <v>0.38211382113821141</v>
      </c>
      <c r="D218" s="7">
        <v>0.47560975609756095</v>
      </c>
      <c r="E218" s="7">
        <v>0.13008130081300814</v>
      </c>
      <c r="F218" s="7">
        <v>1.2195121951219513E-2</v>
      </c>
      <c r="G218" s="616" t="str">
        <f t="shared" si="56"/>
        <v>No</v>
      </c>
      <c r="H218" s="616" t="str">
        <f t="shared" si="57"/>
        <v>Yes</v>
      </c>
      <c r="I218" s="616" t="str">
        <f t="shared" si="58"/>
        <v>No</v>
      </c>
      <c r="J218" s="7">
        <v>0.40963855421686746</v>
      </c>
      <c r="K218" s="7">
        <v>0.46586345381526106</v>
      </c>
      <c r="L218" s="7">
        <v>0.10441767068273092</v>
      </c>
      <c r="M218" s="7">
        <v>2.0080321285140562E-2</v>
      </c>
      <c r="N218" s="848" t="str">
        <f t="shared" si="67"/>
        <v>No</v>
      </c>
      <c r="O218" s="848" t="str">
        <f t="shared" si="59"/>
        <v>Yes</v>
      </c>
      <c r="P218" s="848" t="str">
        <f t="shared" si="60"/>
        <v>No</v>
      </c>
      <c r="Q218" s="638">
        <v>0.33620689655172414</v>
      </c>
      <c r="R218" s="7">
        <v>0.50862068965517238</v>
      </c>
      <c r="S218" s="7">
        <v>0.14224137931034483</v>
      </c>
      <c r="T218" s="7">
        <v>1.2931034482758621E-2</v>
      </c>
      <c r="U218" s="7">
        <v>0</v>
      </c>
      <c r="V218" s="7" t="str">
        <f t="shared" si="61"/>
        <v>no</v>
      </c>
      <c r="W218" s="7" t="str">
        <f t="shared" si="62"/>
        <v>no</v>
      </c>
      <c r="X218" s="639" t="str">
        <f t="shared" si="63"/>
        <v>no</v>
      </c>
      <c r="Y218" s="343">
        <v>0.43959731543624159</v>
      </c>
      <c r="Z218" s="343">
        <v>0.43288590604026844</v>
      </c>
      <c r="AA218" s="343">
        <v>0.11073825503355705</v>
      </c>
      <c r="AB218" s="343">
        <v>1.3422818791946308E-2</v>
      </c>
      <c r="AC218" s="343">
        <v>3.3557046979865771E-3</v>
      </c>
      <c r="AD218" s="7" t="str">
        <f t="shared" si="64"/>
        <v>no</v>
      </c>
      <c r="AE218" s="7" t="str">
        <f t="shared" si="65"/>
        <v>yes</v>
      </c>
      <c r="AF218" s="639" t="str">
        <f t="shared" si="66"/>
        <v>no</v>
      </c>
      <c r="AG218" s="92">
        <v>189</v>
      </c>
      <c r="AH218" s="90" t="s">
        <v>1181</v>
      </c>
      <c r="AI218" s="90"/>
    </row>
    <row r="219" spans="1:35" ht="15.75">
      <c r="A219" s="10" t="s">
        <v>169</v>
      </c>
      <c r="B219" s="26" t="s">
        <v>574</v>
      </c>
      <c r="C219" s="7">
        <v>0.43283582089552236</v>
      </c>
      <c r="D219" s="7">
        <v>0.47761194029850745</v>
      </c>
      <c r="E219" s="7">
        <v>5.9701492537313432E-2</v>
      </c>
      <c r="F219" s="7">
        <v>0</v>
      </c>
      <c r="G219" s="616" t="str">
        <f t="shared" si="56"/>
        <v>No</v>
      </c>
      <c r="H219" s="616" t="str">
        <f t="shared" si="57"/>
        <v>Yes</v>
      </c>
      <c r="I219" s="616" t="str">
        <f t="shared" si="58"/>
        <v>Yes</v>
      </c>
      <c r="J219" s="7">
        <v>0.45569620253164556</v>
      </c>
      <c r="K219" s="7">
        <v>0.49367088607594939</v>
      </c>
      <c r="L219" s="7">
        <v>3.7974683544303799E-2</v>
      </c>
      <c r="M219" s="7">
        <v>0</v>
      </c>
      <c r="N219" s="848" t="str">
        <f t="shared" si="67"/>
        <v>No</v>
      </c>
      <c r="O219" s="848" t="str">
        <f t="shared" si="59"/>
        <v>Yes</v>
      </c>
      <c r="P219" s="848" t="str">
        <f t="shared" si="60"/>
        <v>Yes</v>
      </c>
      <c r="Q219" s="638">
        <v>0.41269841269841268</v>
      </c>
      <c r="R219" s="7">
        <v>0.52380952380952384</v>
      </c>
      <c r="S219" s="7">
        <v>4.7619047619047616E-2</v>
      </c>
      <c r="T219" s="7">
        <v>0</v>
      </c>
      <c r="U219" s="7">
        <v>1.5873015873015872E-2</v>
      </c>
      <c r="V219" s="7" t="str">
        <f t="shared" si="61"/>
        <v>no</v>
      </c>
      <c r="W219" s="7" t="str">
        <f t="shared" si="62"/>
        <v>yes</v>
      </c>
      <c r="X219" s="639" t="str">
        <f t="shared" si="63"/>
        <v>yes</v>
      </c>
      <c r="Y219" s="343">
        <v>0.38666666666666666</v>
      </c>
      <c r="Z219" s="343">
        <v>0.54666666666666663</v>
      </c>
      <c r="AA219" s="343">
        <v>6.6666666666666666E-2</v>
      </c>
      <c r="AB219" s="343">
        <v>0</v>
      </c>
      <c r="AC219" s="343">
        <v>0</v>
      </c>
      <c r="AD219" s="7" t="str">
        <f t="shared" si="64"/>
        <v>no</v>
      </c>
      <c r="AE219" s="7" t="str">
        <f t="shared" si="65"/>
        <v>yes</v>
      </c>
      <c r="AF219" s="639" t="str">
        <f t="shared" si="66"/>
        <v>yes</v>
      </c>
      <c r="AG219" s="94">
        <v>189</v>
      </c>
      <c r="AH219" s="90" t="s">
        <v>882</v>
      </c>
      <c r="AI219" s="90"/>
    </row>
    <row r="220" spans="1:35" ht="15.75">
      <c r="A220" s="10" t="s">
        <v>265</v>
      </c>
      <c r="B220" s="26" t="s">
        <v>604</v>
      </c>
      <c r="C220" s="7">
        <v>0.452755905511811</v>
      </c>
      <c r="D220" s="7">
        <v>0.41732283464566927</v>
      </c>
      <c r="E220" s="7">
        <v>9.4488188976377951E-2</v>
      </c>
      <c r="F220" s="7">
        <v>1.5748031496062992E-2</v>
      </c>
      <c r="G220" s="616" t="str">
        <f t="shared" si="56"/>
        <v>No</v>
      </c>
      <c r="H220" s="616" t="str">
        <f t="shared" si="57"/>
        <v>Yes</v>
      </c>
      <c r="I220" s="616" t="str">
        <f t="shared" si="58"/>
        <v>No</v>
      </c>
      <c r="J220" s="7">
        <v>0.52264808362369342</v>
      </c>
      <c r="K220" s="7">
        <v>0.37630662020905925</v>
      </c>
      <c r="L220" s="7">
        <v>6.968641114982578E-2</v>
      </c>
      <c r="M220" s="7">
        <v>2.0905923344947737E-2</v>
      </c>
      <c r="N220" s="848" t="str">
        <f t="shared" si="67"/>
        <v>Yes</v>
      </c>
      <c r="O220" s="848" t="str">
        <f t="shared" si="59"/>
        <v>Yes</v>
      </c>
      <c r="P220" s="848" t="str">
        <f t="shared" si="60"/>
        <v>No</v>
      </c>
      <c r="Q220" s="638">
        <v>0.46975088967971529</v>
      </c>
      <c r="R220" s="7">
        <v>0.38790035587188609</v>
      </c>
      <c r="S220" s="7">
        <v>0.1103202846975089</v>
      </c>
      <c r="T220" s="7">
        <v>1.7793594306049824E-2</v>
      </c>
      <c r="U220" s="7">
        <v>1.4234875444839857E-2</v>
      </c>
      <c r="V220" s="7" t="str">
        <f t="shared" si="61"/>
        <v>no</v>
      </c>
      <c r="W220" s="7" t="str">
        <f t="shared" si="62"/>
        <v>yes</v>
      </c>
      <c r="X220" s="639" t="str">
        <f t="shared" si="63"/>
        <v>no</v>
      </c>
      <c r="Y220" s="343">
        <v>0.47017543859649125</v>
      </c>
      <c r="Z220" s="343">
        <v>0.40350877192982454</v>
      </c>
      <c r="AA220" s="343">
        <v>9.4736842105263161E-2</v>
      </c>
      <c r="AB220" s="343">
        <v>3.1578947368421054E-2</v>
      </c>
      <c r="AC220" s="343">
        <v>0</v>
      </c>
      <c r="AD220" s="7" t="str">
        <f t="shared" si="64"/>
        <v>no</v>
      </c>
      <c r="AE220" s="7" t="str">
        <f t="shared" si="65"/>
        <v>yes</v>
      </c>
      <c r="AF220" s="639" t="str">
        <f t="shared" si="66"/>
        <v>no</v>
      </c>
      <c r="AG220" s="92">
        <v>189</v>
      </c>
      <c r="AH220" s="90" t="s">
        <v>1181</v>
      </c>
      <c r="AI220" s="90"/>
    </row>
    <row r="221" spans="1:35" ht="15.75">
      <c r="A221" s="10" t="s">
        <v>13</v>
      </c>
      <c r="B221" s="26" t="s">
        <v>765</v>
      </c>
      <c r="C221" s="7">
        <v>0.50267379679144386</v>
      </c>
      <c r="D221" s="7">
        <v>0.36185383244206776</v>
      </c>
      <c r="E221" s="7">
        <v>0.11764705882352941</v>
      </c>
      <c r="F221" s="7">
        <v>1.7825311942959002E-2</v>
      </c>
      <c r="G221" s="616" t="str">
        <f t="shared" si="56"/>
        <v>No</v>
      </c>
      <c r="H221" s="616" t="str">
        <f t="shared" si="57"/>
        <v>Yes</v>
      </c>
      <c r="I221" s="616" t="str">
        <f t="shared" si="58"/>
        <v>No</v>
      </c>
      <c r="J221" s="7">
        <v>0.49293286219081273</v>
      </c>
      <c r="K221" s="7">
        <v>0.3551236749116608</v>
      </c>
      <c r="L221" s="7">
        <v>0.13074204946996468</v>
      </c>
      <c r="M221" s="7">
        <v>1.9434628975265017E-2</v>
      </c>
      <c r="N221" s="848" t="str">
        <f t="shared" si="67"/>
        <v>No</v>
      </c>
      <c r="O221" s="848" t="str">
        <f t="shared" si="59"/>
        <v>Yes</v>
      </c>
      <c r="P221" s="848" t="str">
        <f t="shared" si="60"/>
        <v>No</v>
      </c>
      <c r="Q221" s="638">
        <v>0.57274401473296499</v>
      </c>
      <c r="R221" s="7">
        <v>0.3296500920810313</v>
      </c>
      <c r="S221" s="7">
        <v>7.550644567219153E-2</v>
      </c>
      <c r="T221" s="7">
        <v>2.2099447513812154E-2</v>
      </c>
      <c r="U221" s="7">
        <v>0</v>
      </c>
      <c r="V221" s="7" t="str">
        <f t="shared" si="61"/>
        <v>yes</v>
      </c>
      <c r="W221" s="7" t="str">
        <f t="shared" si="62"/>
        <v>yes</v>
      </c>
      <c r="X221" s="639" t="str">
        <f t="shared" si="63"/>
        <v>no</v>
      </c>
      <c r="Y221" s="343">
        <v>0.48294434470377018</v>
      </c>
      <c r="Z221" s="343">
        <v>0.36983842010771995</v>
      </c>
      <c r="AA221" s="343">
        <v>0.12387791741472172</v>
      </c>
      <c r="AB221" s="343">
        <v>1.7953321364452424E-2</v>
      </c>
      <c r="AC221" s="343">
        <v>5.3859964093357273E-3</v>
      </c>
      <c r="AD221" s="7" t="str">
        <f t="shared" si="64"/>
        <v>no</v>
      </c>
      <c r="AE221" s="7" t="str">
        <f t="shared" si="65"/>
        <v>yes</v>
      </c>
      <c r="AF221" s="639" t="str">
        <f t="shared" si="66"/>
        <v>no</v>
      </c>
      <c r="AG221" s="92">
        <v>189</v>
      </c>
      <c r="AH221" s="90" t="s">
        <v>1181</v>
      </c>
      <c r="AI221" s="90"/>
    </row>
    <row r="222" spans="1:35" ht="15.75">
      <c r="A222" s="10" t="s">
        <v>230</v>
      </c>
      <c r="B222" s="26" t="s">
        <v>690</v>
      </c>
      <c r="C222" s="7">
        <v>0.60195227765726678</v>
      </c>
      <c r="D222" s="7">
        <v>0.19739696312364424</v>
      </c>
      <c r="E222" s="7">
        <v>0.1816702819956616</v>
      </c>
      <c r="F222" s="7">
        <v>8.9479392624728857E-3</v>
      </c>
      <c r="G222" s="616" t="str">
        <f t="shared" si="56"/>
        <v>Yes</v>
      </c>
      <c r="H222" s="616" t="str">
        <f t="shared" si="57"/>
        <v>No</v>
      </c>
      <c r="I222" s="616" t="str">
        <f t="shared" si="58"/>
        <v>Yes</v>
      </c>
      <c r="J222" s="7">
        <v>0.596383940441372</v>
      </c>
      <c r="K222" s="7">
        <v>0.19941504918904546</v>
      </c>
      <c r="L222" s="7">
        <v>0.18691837277319862</v>
      </c>
      <c r="M222" s="7">
        <v>1.1433129486838606E-2</v>
      </c>
      <c r="N222" s="848" t="str">
        <f t="shared" si="67"/>
        <v>Yes</v>
      </c>
      <c r="O222" s="848" t="str">
        <f t="shared" si="59"/>
        <v>No</v>
      </c>
      <c r="P222" s="848" t="str">
        <f t="shared" si="60"/>
        <v>No</v>
      </c>
      <c r="Q222" s="638">
        <v>0.63013698630136983</v>
      </c>
      <c r="R222" s="7">
        <v>0.2065331928345627</v>
      </c>
      <c r="S222" s="7">
        <v>0.15068493150684931</v>
      </c>
      <c r="T222" s="7">
        <v>9.2202318229715492E-3</v>
      </c>
      <c r="U222" s="7">
        <v>3.4246575342465752E-3</v>
      </c>
      <c r="V222" s="7" t="str">
        <f t="shared" si="61"/>
        <v>yes</v>
      </c>
      <c r="W222" s="7" t="str">
        <f t="shared" si="62"/>
        <v>no</v>
      </c>
      <c r="X222" s="639" t="str">
        <f t="shared" si="63"/>
        <v>yes</v>
      </c>
      <c r="Y222" s="343">
        <v>0.58547655068078663</v>
      </c>
      <c r="Z222" s="343">
        <v>0.21003530005042864</v>
      </c>
      <c r="AA222" s="343">
        <v>0.18582955118507313</v>
      </c>
      <c r="AB222" s="343">
        <v>1.1094301563287948E-2</v>
      </c>
      <c r="AC222" s="343">
        <v>7.5642965204236008E-3</v>
      </c>
      <c r="AD222" s="7" t="str">
        <f t="shared" si="64"/>
        <v>yes</v>
      </c>
      <c r="AE222" s="7" t="str">
        <f t="shared" si="65"/>
        <v>no</v>
      </c>
      <c r="AF222" s="639" t="str">
        <f t="shared" si="66"/>
        <v>no</v>
      </c>
      <c r="AG222" s="92">
        <v>101</v>
      </c>
      <c r="AH222" s="90" t="s">
        <v>1182</v>
      </c>
      <c r="AI222" s="90"/>
    </row>
    <row r="223" spans="1:35" ht="15.75">
      <c r="A223" s="10" t="s">
        <v>64</v>
      </c>
      <c r="B223" s="26" t="s">
        <v>514</v>
      </c>
      <c r="C223" s="7">
        <v>0.88888888888888884</v>
      </c>
      <c r="D223" s="7">
        <v>0.1111111111111111</v>
      </c>
      <c r="E223" s="7">
        <v>0</v>
      </c>
      <c r="F223" s="7">
        <v>0</v>
      </c>
      <c r="G223" s="616" t="str">
        <f t="shared" si="56"/>
        <v>Yes</v>
      </c>
      <c r="H223" s="616" t="str">
        <f t="shared" si="57"/>
        <v>Yes</v>
      </c>
      <c r="I223" s="616" t="str">
        <f t="shared" si="58"/>
        <v>Yes</v>
      </c>
      <c r="J223" s="7">
        <v>0.83333333333333337</v>
      </c>
      <c r="K223" s="7">
        <v>0</v>
      </c>
      <c r="L223" s="7">
        <v>0.16666666666666666</v>
      </c>
      <c r="M223" s="7">
        <v>0</v>
      </c>
      <c r="N223" s="848" t="str">
        <f t="shared" si="67"/>
        <v>Yes</v>
      </c>
      <c r="O223" s="848" t="str">
        <f t="shared" si="59"/>
        <v>No</v>
      </c>
      <c r="P223" s="848" t="str">
        <f t="shared" si="60"/>
        <v>Yes</v>
      </c>
      <c r="Q223" s="638">
        <v>0.88888888888888884</v>
      </c>
      <c r="R223" s="7">
        <v>0.1111111111111111</v>
      </c>
      <c r="S223" s="7">
        <v>0</v>
      </c>
      <c r="T223" s="7">
        <v>0</v>
      </c>
      <c r="U223" s="7">
        <v>0</v>
      </c>
      <c r="V223" s="7" t="str">
        <f t="shared" si="61"/>
        <v>yes</v>
      </c>
      <c r="W223" s="7" t="str">
        <f t="shared" si="62"/>
        <v>yes</v>
      </c>
      <c r="X223" s="639" t="str">
        <f t="shared" si="63"/>
        <v>yes</v>
      </c>
      <c r="Y223" s="343">
        <v>1</v>
      </c>
      <c r="Z223" s="343">
        <v>0</v>
      </c>
      <c r="AA223" s="343">
        <v>0</v>
      </c>
      <c r="AB223" s="343">
        <v>0</v>
      </c>
      <c r="AC223" s="343">
        <v>0</v>
      </c>
      <c r="AD223" s="7" t="str">
        <f t="shared" si="64"/>
        <v>yes</v>
      </c>
      <c r="AE223" s="7" t="str">
        <f t="shared" si="65"/>
        <v>yes</v>
      </c>
      <c r="AF223" s="639" t="str">
        <f t="shared" si="66"/>
        <v>yes</v>
      </c>
      <c r="AG223" s="92">
        <v>101</v>
      </c>
      <c r="AH223" s="90" t="s">
        <v>1180</v>
      </c>
      <c r="AI223" s="90">
        <v>6</v>
      </c>
    </row>
    <row r="224" spans="1:35" ht="15.75">
      <c r="A224" s="10" t="s">
        <v>380</v>
      </c>
      <c r="B224" s="26" t="s">
        <v>606</v>
      </c>
      <c r="C224" s="7">
        <v>0.83333333333333337</v>
      </c>
      <c r="D224" s="7">
        <v>0.16666666666666666</v>
      </c>
      <c r="E224" s="7">
        <v>0</v>
      </c>
      <c r="F224" s="7">
        <v>0</v>
      </c>
      <c r="G224" s="616" t="str">
        <f t="shared" si="56"/>
        <v>Yes</v>
      </c>
      <c r="H224" s="616" t="str">
        <f t="shared" si="57"/>
        <v>Yes</v>
      </c>
      <c r="I224" s="616" t="str">
        <f t="shared" si="58"/>
        <v>Yes</v>
      </c>
      <c r="J224" s="852">
        <v>1</v>
      </c>
      <c r="K224" s="852">
        <v>0</v>
      </c>
      <c r="L224" s="852">
        <v>0</v>
      </c>
      <c r="M224" s="852">
        <v>0</v>
      </c>
      <c r="N224" s="848" t="str">
        <f t="shared" si="67"/>
        <v>Yes</v>
      </c>
      <c r="O224" s="848" t="str">
        <f t="shared" si="59"/>
        <v>Yes</v>
      </c>
      <c r="P224" s="848" t="str">
        <f t="shared" si="60"/>
        <v>Yes</v>
      </c>
      <c r="Q224" s="638">
        <v>0.8</v>
      </c>
      <c r="R224" s="7">
        <v>0.2</v>
      </c>
      <c r="S224" s="7">
        <v>0</v>
      </c>
      <c r="T224" s="7">
        <v>0</v>
      </c>
      <c r="U224" s="7">
        <v>0</v>
      </c>
      <c r="V224" s="7" t="str">
        <f t="shared" si="61"/>
        <v>yes</v>
      </c>
      <c r="W224" s="7" t="str">
        <f t="shared" si="62"/>
        <v>yes</v>
      </c>
      <c r="X224" s="639" t="str">
        <f t="shared" si="63"/>
        <v>yes</v>
      </c>
      <c r="Y224" s="343">
        <v>1</v>
      </c>
      <c r="Z224" s="343">
        <v>0</v>
      </c>
      <c r="AA224" s="343">
        <v>0</v>
      </c>
      <c r="AB224" s="343">
        <v>0</v>
      </c>
      <c r="AC224" s="343">
        <v>0</v>
      </c>
      <c r="AD224" s="7" t="str">
        <f t="shared" si="64"/>
        <v>yes</v>
      </c>
      <c r="AE224" s="7" t="str">
        <f t="shared" si="65"/>
        <v>yes</v>
      </c>
      <c r="AF224" s="639" t="str">
        <f t="shared" si="66"/>
        <v>yes</v>
      </c>
      <c r="AG224" s="92">
        <v>101</v>
      </c>
      <c r="AH224" s="90" t="s">
        <v>1180</v>
      </c>
      <c r="AI224" s="90">
        <v>1</v>
      </c>
    </row>
    <row r="225" spans="1:35" ht="15.75">
      <c r="A225" s="10" t="s">
        <v>45</v>
      </c>
      <c r="B225" s="26" t="s">
        <v>670</v>
      </c>
      <c r="C225" s="7">
        <v>0.5722543352601156</v>
      </c>
      <c r="D225" s="7">
        <v>0.40462427745664742</v>
      </c>
      <c r="E225" s="7">
        <v>2.3121387283236993E-2</v>
      </c>
      <c r="F225" s="7">
        <v>0</v>
      </c>
      <c r="G225" s="616" t="str">
        <f t="shared" si="56"/>
        <v>Yes</v>
      </c>
      <c r="H225" s="616" t="str">
        <f t="shared" si="57"/>
        <v>Yes</v>
      </c>
      <c r="I225" s="616" t="str">
        <f t="shared" si="58"/>
        <v>Yes</v>
      </c>
      <c r="J225" s="7">
        <v>0.57920792079207917</v>
      </c>
      <c r="K225" s="7">
        <v>0.3910891089108911</v>
      </c>
      <c r="L225" s="7">
        <v>2.9702970297029702E-2</v>
      </c>
      <c r="M225" s="7">
        <v>0</v>
      </c>
      <c r="N225" s="848" t="str">
        <f t="shared" si="67"/>
        <v>Yes</v>
      </c>
      <c r="O225" s="848" t="str">
        <f t="shared" si="59"/>
        <v>Yes</v>
      </c>
      <c r="P225" s="848" t="str">
        <f t="shared" si="60"/>
        <v>Yes</v>
      </c>
      <c r="Q225" s="638">
        <v>0.62311557788944727</v>
      </c>
      <c r="R225" s="7">
        <v>0.35175879396984927</v>
      </c>
      <c r="S225" s="7">
        <v>2.5125628140703519E-2</v>
      </c>
      <c r="T225" s="7">
        <v>0</v>
      </c>
      <c r="U225" s="7">
        <v>0</v>
      </c>
      <c r="V225" s="7" t="str">
        <f t="shared" si="61"/>
        <v>yes</v>
      </c>
      <c r="W225" s="7" t="str">
        <f t="shared" si="62"/>
        <v>yes</v>
      </c>
      <c r="X225" s="639" t="str">
        <f t="shared" si="63"/>
        <v>yes</v>
      </c>
      <c r="Y225" s="343">
        <v>0.57345971563981046</v>
      </c>
      <c r="Z225" s="343">
        <v>0.36966824644549762</v>
      </c>
      <c r="AA225" s="343">
        <v>5.6872037914691941E-2</v>
      </c>
      <c r="AB225" s="343">
        <v>0</v>
      </c>
      <c r="AC225" s="343">
        <v>0</v>
      </c>
      <c r="AD225" s="7" t="str">
        <f t="shared" si="64"/>
        <v>yes</v>
      </c>
      <c r="AE225" s="7" t="str">
        <f t="shared" si="65"/>
        <v>yes</v>
      </c>
      <c r="AF225" s="639" t="str">
        <f t="shared" si="66"/>
        <v>yes</v>
      </c>
      <c r="AG225" s="92">
        <v>101</v>
      </c>
      <c r="AH225" s="90" t="s">
        <v>882</v>
      </c>
      <c r="AI225" s="90"/>
    </row>
    <row r="226" spans="1:35" ht="15.75">
      <c r="A226" s="10" t="s">
        <v>1170</v>
      </c>
      <c r="B226" s="26" t="s">
        <v>650</v>
      </c>
      <c r="C226" s="7">
        <v>0.65740740740740744</v>
      </c>
      <c r="D226" s="7">
        <v>0.30092592592592593</v>
      </c>
      <c r="E226" s="7">
        <v>4.1666666666666664E-2</v>
      </c>
      <c r="F226" s="7">
        <v>0</v>
      </c>
      <c r="G226" s="616" t="str">
        <f t="shared" ref="G226:G257" si="68">IF(C226&gt;=0.5155, "Yes", "No")</f>
        <v>Yes</v>
      </c>
      <c r="H226" s="616" t="str">
        <f t="shared" ref="H226:H257" si="69">IF(E226&lt;=0.1356, "Yes", "No")</f>
        <v>Yes</v>
      </c>
      <c r="I226" s="616" t="str">
        <f t="shared" ref="I226:I257" si="70">IF(F226&lt;=0.01, "Yes", "No")</f>
        <v>Yes</v>
      </c>
      <c r="J226" s="7">
        <v>0.6523605150214592</v>
      </c>
      <c r="K226" s="7">
        <v>0.29184549356223177</v>
      </c>
      <c r="L226" s="7">
        <v>5.5793991416309016E-2</v>
      </c>
      <c r="M226" s="7">
        <v>0</v>
      </c>
      <c r="N226" s="848" t="str">
        <f t="shared" si="67"/>
        <v>Yes</v>
      </c>
      <c r="O226" s="848" t="str">
        <f t="shared" ref="O226:O250" si="71">IF(L226&lt;=0.1356, "Yes", "No")</f>
        <v>Yes</v>
      </c>
      <c r="P226" s="848" t="str">
        <f t="shared" ref="P226:P255" si="72">IF(M226&lt;=0.01, "Yes", "No")</f>
        <v>Yes</v>
      </c>
      <c r="Q226" s="638">
        <v>0.481981981981982</v>
      </c>
      <c r="R226" s="7">
        <v>0.42342342342342343</v>
      </c>
      <c r="S226" s="7">
        <v>8.1081081081081086E-2</v>
      </c>
      <c r="T226" s="7">
        <v>1.3513513513513514E-2</v>
      </c>
      <c r="U226" s="7">
        <v>0</v>
      </c>
      <c r="V226" s="7" t="str">
        <f t="shared" si="61"/>
        <v>no</v>
      </c>
      <c r="W226" s="7" t="str">
        <f t="shared" si="62"/>
        <v>yes</v>
      </c>
      <c r="X226" s="639" t="str">
        <f t="shared" si="63"/>
        <v>no</v>
      </c>
      <c r="Y226" s="343">
        <v>0.63888888888888884</v>
      </c>
      <c r="Z226" s="343">
        <v>0.31944444444444442</v>
      </c>
      <c r="AA226" s="343">
        <v>3.7037037037037035E-2</v>
      </c>
      <c r="AB226" s="343">
        <v>4.6296296296296294E-3</v>
      </c>
      <c r="AC226" s="343">
        <v>0</v>
      </c>
      <c r="AD226" s="7" t="str">
        <f t="shared" si="64"/>
        <v>yes</v>
      </c>
      <c r="AE226" s="7" t="str">
        <f t="shared" si="65"/>
        <v>yes</v>
      </c>
      <c r="AF226" s="639" t="str">
        <f t="shared" si="66"/>
        <v>yes</v>
      </c>
      <c r="AG226" s="92">
        <v>101</v>
      </c>
      <c r="AH226" s="90" t="s">
        <v>1181</v>
      </c>
      <c r="AI226" s="90"/>
    </row>
    <row r="227" spans="1:35" ht="15.75">
      <c r="A227" s="10" t="s">
        <v>1168</v>
      </c>
      <c r="B227" s="26" t="s">
        <v>649</v>
      </c>
      <c r="C227" s="7">
        <v>0.38946378174976481</v>
      </c>
      <c r="D227" s="7">
        <v>0.51175917215428035</v>
      </c>
      <c r="E227" s="7">
        <v>8.4666039510818442E-2</v>
      </c>
      <c r="F227" s="7">
        <v>9.4073377234242712E-4</v>
      </c>
      <c r="G227" s="616" t="str">
        <f t="shared" si="68"/>
        <v>No</v>
      </c>
      <c r="H227" s="616" t="str">
        <f t="shared" si="69"/>
        <v>Yes</v>
      </c>
      <c r="I227" s="616" t="str">
        <f t="shared" si="70"/>
        <v>Yes</v>
      </c>
      <c r="J227" s="7">
        <v>0.37709497206703912</v>
      </c>
      <c r="K227" s="7">
        <v>0.5027932960893855</v>
      </c>
      <c r="L227" s="7">
        <v>0.10148975791433892</v>
      </c>
      <c r="M227" s="7">
        <v>9.3109869646182495E-4</v>
      </c>
      <c r="N227" s="848" t="str">
        <f t="shared" si="67"/>
        <v>No</v>
      </c>
      <c r="O227" s="848" t="str">
        <f t="shared" si="71"/>
        <v>Yes</v>
      </c>
      <c r="P227" s="848" t="str">
        <f t="shared" si="72"/>
        <v>Yes</v>
      </c>
      <c r="Q227" s="638">
        <v>0.41526263627353815</v>
      </c>
      <c r="R227" s="7">
        <v>0.48166501486620417</v>
      </c>
      <c r="S227" s="7">
        <v>9.0188305252725476E-2</v>
      </c>
      <c r="T227" s="7">
        <v>1.9821605550049554E-3</v>
      </c>
      <c r="U227" s="7">
        <v>1.0901883052527254E-2</v>
      </c>
      <c r="V227" s="7" t="str">
        <f t="shared" si="61"/>
        <v>no</v>
      </c>
      <c r="W227" s="7" t="str">
        <f t="shared" si="62"/>
        <v>yes</v>
      </c>
      <c r="X227" s="639" t="str">
        <f t="shared" si="63"/>
        <v>yes</v>
      </c>
      <c r="Y227" s="343">
        <v>0.36672473867595817</v>
      </c>
      <c r="Z227" s="343">
        <v>0.50522648083623689</v>
      </c>
      <c r="AA227" s="343">
        <v>0.11411149825783973</v>
      </c>
      <c r="AB227" s="343">
        <v>0</v>
      </c>
      <c r="AC227" s="343">
        <v>1.3937282229965157E-2</v>
      </c>
      <c r="AD227" s="7" t="str">
        <f t="shared" si="64"/>
        <v>no</v>
      </c>
      <c r="AE227" s="7" t="str">
        <f t="shared" si="65"/>
        <v>yes</v>
      </c>
      <c r="AF227" s="639" t="str">
        <f t="shared" si="66"/>
        <v>yes</v>
      </c>
      <c r="AG227" s="92">
        <v>101</v>
      </c>
      <c r="AH227" s="90" t="s">
        <v>1181</v>
      </c>
      <c r="AI227" s="90"/>
    </row>
    <row r="228" spans="1:35" ht="15.75">
      <c r="A228" s="10" t="s">
        <v>235</v>
      </c>
      <c r="B228" s="26" t="s">
        <v>551</v>
      </c>
      <c r="C228" s="7">
        <v>0.4274965800273598</v>
      </c>
      <c r="D228" s="7">
        <v>0.40766073871409031</v>
      </c>
      <c r="E228" s="7">
        <v>0.16142270861833105</v>
      </c>
      <c r="F228" s="7">
        <v>3.4199726402188782E-3</v>
      </c>
      <c r="G228" s="616" t="str">
        <f t="shared" si="68"/>
        <v>No</v>
      </c>
      <c r="H228" s="616" t="str">
        <f t="shared" si="69"/>
        <v>No</v>
      </c>
      <c r="I228" s="616" t="str">
        <f t="shared" si="70"/>
        <v>Yes</v>
      </c>
      <c r="J228" s="7">
        <v>0.44053708439897699</v>
      </c>
      <c r="K228" s="7">
        <v>0.37787723785166238</v>
      </c>
      <c r="L228" s="7">
        <v>0.17263427109974425</v>
      </c>
      <c r="M228" s="7">
        <v>5.7544757033248083E-3</v>
      </c>
      <c r="N228" s="848" t="str">
        <f t="shared" si="67"/>
        <v>No</v>
      </c>
      <c r="O228" s="848" t="str">
        <f t="shared" si="71"/>
        <v>No</v>
      </c>
      <c r="P228" s="848" t="str">
        <f t="shared" si="72"/>
        <v>Yes</v>
      </c>
      <c r="Q228" s="638">
        <v>0.44880319148936171</v>
      </c>
      <c r="R228" s="7">
        <v>0.39295212765957449</v>
      </c>
      <c r="S228" s="7">
        <v>0.14960106382978725</v>
      </c>
      <c r="T228" s="7">
        <v>3.9893617021276593E-3</v>
      </c>
      <c r="U228" s="7">
        <v>4.6542553191489359E-3</v>
      </c>
      <c r="V228" s="7" t="str">
        <f t="shared" si="61"/>
        <v>no</v>
      </c>
      <c r="W228" s="7" t="str">
        <f t="shared" si="62"/>
        <v>no</v>
      </c>
      <c r="X228" s="639" t="str">
        <f t="shared" si="63"/>
        <v>yes</v>
      </c>
      <c r="Y228" s="343">
        <v>0.44554455445544555</v>
      </c>
      <c r="Z228" s="343">
        <v>0.36509900990099009</v>
      </c>
      <c r="AA228" s="343">
        <v>0.17945544554455445</v>
      </c>
      <c r="AB228" s="343">
        <v>5.569306930693069E-3</v>
      </c>
      <c r="AC228" s="343">
        <v>4.3316831683168321E-3</v>
      </c>
      <c r="AD228" s="7" t="str">
        <f t="shared" si="64"/>
        <v>no</v>
      </c>
      <c r="AE228" s="7" t="str">
        <f t="shared" si="65"/>
        <v>no</v>
      </c>
      <c r="AF228" s="639" t="str">
        <f t="shared" si="66"/>
        <v>yes</v>
      </c>
      <c r="AG228" s="92">
        <v>101</v>
      </c>
      <c r="AH228" s="90" t="s">
        <v>1182</v>
      </c>
      <c r="AI228" s="90"/>
    </row>
    <row r="229" spans="1:35" ht="15.75">
      <c r="A229" s="10" t="s">
        <v>368</v>
      </c>
      <c r="B229" s="26" t="s">
        <v>597</v>
      </c>
      <c r="C229" s="7">
        <v>0.68</v>
      </c>
      <c r="D229" s="7">
        <v>0.27</v>
      </c>
      <c r="E229" s="7">
        <v>0.04</v>
      </c>
      <c r="F229" s="7">
        <v>0.01</v>
      </c>
      <c r="G229" s="616" t="str">
        <f t="shared" si="68"/>
        <v>Yes</v>
      </c>
      <c r="H229" s="616" t="str">
        <f t="shared" si="69"/>
        <v>Yes</v>
      </c>
      <c r="I229" s="616" t="str">
        <f t="shared" si="70"/>
        <v>Yes</v>
      </c>
      <c r="J229" s="7">
        <v>0.72641509433962259</v>
      </c>
      <c r="K229" s="7">
        <v>0.23584905660377359</v>
      </c>
      <c r="L229" s="7">
        <v>3.7735849056603772E-2</v>
      </c>
      <c r="M229" s="7">
        <v>0</v>
      </c>
      <c r="N229" s="848" t="str">
        <f t="shared" si="67"/>
        <v>Yes</v>
      </c>
      <c r="O229" s="848" t="str">
        <f t="shared" si="71"/>
        <v>Yes</v>
      </c>
      <c r="P229" s="848" t="str">
        <f t="shared" si="72"/>
        <v>Yes</v>
      </c>
      <c r="Q229" s="638">
        <v>0.7592592592592593</v>
      </c>
      <c r="R229" s="7">
        <v>0.20370370370370369</v>
      </c>
      <c r="S229" s="7">
        <v>3.7037037037037035E-2</v>
      </c>
      <c r="T229" s="7">
        <v>0</v>
      </c>
      <c r="U229" s="7">
        <v>0</v>
      </c>
      <c r="V229" s="7" t="str">
        <f t="shared" si="61"/>
        <v>yes</v>
      </c>
      <c r="W229" s="7" t="str">
        <f t="shared" si="62"/>
        <v>yes</v>
      </c>
      <c r="X229" s="639" t="str">
        <f t="shared" si="63"/>
        <v>yes</v>
      </c>
      <c r="Y229" s="343">
        <v>0.74226804123711343</v>
      </c>
      <c r="Z229" s="343">
        <v>0.21649484536082475</v>
      </c>
      <c r="AA229" s="343">
        <v>4.1237113402061855E-2</v>
      </c>
      <c r="AB229" s="343">
        <v>0</v>
      </c>
      <c r="AC229" s="343">
        <v>0</v>
      </c>
      <c r="AD229" s="7" t="str">
        <f t="shared" si="64"/>
        <v>yes</v>
      </c>
      <c r="AE229" s="7" t="str">
        <f t="shared" si="65"/>
        <v>yes</v>
      </c>
      <c r="AF229" s="639" t="str">
        <f t="shared" si="66"/>
        <v>yes</v>
      </c>
      <c r="AG229" s="92">
        <v>101</v>
      </c>
      <c r="AH229" s="90" t="s">
        <v>882</v>
      </c>
      <c r="AI229" s="90"/>
    </row>
    <row r="230" spans="1:35" ht="15.75">
      <c r="A230" s="10" t="s">
        <v>241</v>
      </c>
      <c r="B230" s="26" t="s">
        <v>554</v>
      </c>
      <c r="C230" s="7">
        <v>0.50505050505050508</v>
      </c>
      <c r="D230" s="7">
        <v>0.36195286195286197</v>
      </c>
      <c r="E230" s="7">
        <v>0.13131313131313133</v>
      </c>
      <c r="F230" s="7">
        <v>0</v>
      </c>
      <c r="G230" s="616" t="str">
        <f t="shared" si="68"/>
        <v>No</v>
      </c>
      <c r="H230" s="616" t="str">
        <f t="shared" si="69"/>
        <v>Yes</v>
      </c>
      <c r="I230" s="616" t="str">
        <f t="shared" si="70"/>
        <v>Yes</v>
      </c>
      <c r="J230" s="7">
        <v>0.5534290271132376</v>
      </c>
      <c r="K230" s="7">
        <v>0.31259968102073366</v>
      </c>
      <c r="L230" s="7">
        <v>0.13237639553429026</v>
      </c>
      <c r="M230" s="7">
        <v>0</v>
      </c>
      <c r="N230" s="848" t="str">
        <f t="shared" si="67"/>
        <v>Yes</v>
      </c>
      <c r="O230" s="848" t="str">
        <f t="shared" si="71"/>
        <v>Yes</v>
      </c>
      <c r="P230" s="848" t="str">
        <f t="shared" si="72"/>
        <v>Yes</v>
      </c>
      <c r="Q230" s="638">
        <v>0.53151618398637135</v>
      </c>
      <c r="R230" s="7">
        <v>0.32367972742759793</v>
      </c>
      <c r="S230" s="7">
        <v>0.14480408858603067</v>
      </c>
      <c r="T230" s="7">
        <v>0</v>
      </c>
      <c r="U230" s="7">
        <v>0</v>
      </c>
      <c r="V230" s="7" t="str">
        <f t="shared" si="61"/>
        <v>yes</v>
      </c>
      <c r="W230" s="7" t="str">
        <f t="shared" si="62"/>
        <v>no</v>
      </c>
      <c r="X230" s="639" t="str">
        <f t="shared" si="63"/>
        <v>yes</v>
      </c>
      <c r="Y230" s="343">
        <v>0.54446460980036293</v>
      </c>
      <c r="Z230" s="343">
        <v>0.29219600725952816</v>
      </c>
      <c r="AA230" s="343">
        <v>0.1560798548094374</v>
      </c>
      <c r="AB230" s="343">
        <v>1.8148820326678765E-3</v>
      </c>
      <c r="AC230" s="343">
        <v>5.4446460980036296E-3</v>
      </c>
      <c r="AD230" s="7" t="str">
        <f t="shared" si="64"/>
        <v>yes</v>
      </c>
      <c r="AE230" s="7" t="str">
        <f t="shared" si="65"/>
        <v>no</v>
      </c>
      <c r="AF230" s="639" t="str">
        <f t="shared" si="66"/>
        <v>yes</v>
      </c>
      <c r="AG230" s="92">
        <v>101</v>
      </c>
      <c r="AH230" s="90" t="s">
        <v>1181</v>
      </c>
      <c r="AI230" s="90"/>
    </row>
    <row r="231" spans="1:35" ht="15.75">
      <c r="A231" s="10" t="s">
        <v>175</v>
      </c>
      <c r="B231" s="26" t="s">
        <v>821</v>
      </c>
      <c r="C231" s="7">
        <v>0.56131260794473226</v>
      </c>
      <c r="D231" s="7">
        <v>0.29533678756476683</v>
      </c>
      <c r="E231" s="7">
        <v>0.14335060449050085</v>
      </c>
      <c r="F231" s="7">
        <v>0</v>
      </c>
      <c r="G231" s="616" t="str">
        <f t="shared" si="68"/>
        <v>Yes</v>
      </c>
      <c r="H231" s="616" t="str">
        <f t="shared" si="69"/>
        <v>No</v>
      </c>
      <c r="I231" s="616" t="str">
        <f t="shared" si="70"/>
        <v>Yes</v>
      </c>
      <c r="J231" s="7">
        <v>0.62454212454212454</v>
      </c>
      <c r="K231" s="7">
        <v>0.23809523809523808</v>
      </c>
      <c r="L231" s="7">
        <v>0.13736263736263737</v>
      </c>
      <c r="M231" s="7">
        <v>0</v>
      </c>
      <c r="N231" s="848" t="str">
        <f t="shared" si="67"/>
        <v>Yes</v>
      </c>
      <c r="O231" s="848" t="str">
        <f t="shared" si="71"/>
        <v>No</v>
      </c>
      <c r="P231" s="848" t="str">
        <f t="shared" si="72"/>
        <v>Yes</v>
      </c>
      <c r="Q231" s="638">
        <v>0.5</v>
      </c>
      <c r="R231" s="7">
        <v>0.33959044368600683</v>
      </c>
      <c r="S231" s="7">
        <v>0.16040955631399317</v>
      </c>
      <c r="T231" s="7">
        <v>0</v>
      </c>
      <c r="U231" s="7">
        <v>0</v>
      </c>
      <c r="V231" s="7" t="str">
        <f t="shared" si="61"/>
        <v>no</v>
      </c>
      <c r="W231" s="7" t="str">
        <f t="shared" si="62"/>
        <v>no</v>
      </c>
      <c r="X231" s="639" t="str">
        <f t="shared" si="63"/>
        <v>yes</v>
      </c>
      <c r="Y231" s="343">
        <v>0.62321428571428572</v>
      </c>
      <c r="Z231" s="343">
        <v>0.23749999999999999</v>
      </c>
      <c r="AA231" s="343">
        <v>0.1357142857142857</v>
      </c>
      <c r="AB231" s="343">
        <v>1.7857142857142857E-3</v>
      </c>
      <c r="AC231" s="343">
        <v>1.7857142857142857E-3</v>
      </c>
      <c r="AD231" s="7" t="str">
        <f t="shared" si="64"/>
        <v>yes</v>
      </c>
      <c r="AE231" s="7" t="str">
        <f t="shared" si="65"/>
        <v>no</v>
      </c>
      <c r="AF231" s="639" t="str">
        <f t="shared" si="66"/>
        <v>yes</v>
      </c>
      <c r="AG231" s="92">
        <v>101</v>
      </c>
      <c r="AH231" s="90" t="s">
        <v>1181</v>
      </c>
      <c r="AI231" s="90"/>
    </row>
    <row r="232" spans="1:35" ht="15.75">
      <c r="A232" s="10" t="s">
        <v>401</v>
      </c>
      <c r="B232" s="26" t="s">
        <v>635</v>
      </c>
      <c r="C232" s="7">
        <v>0.39285714285714285</v>
      </c>
      <c r="D232" s="7">
        <v>0.5178571428571429</v>
      </c>
      <c r="E232" s="7">
        <v>7.1428571428571425E-2</v>
      </c>
      <c r="F232" s="7">
        <v>0</v>
      </c>
      <c r="G232" s="616" t="str">
        <f t="shared" si="68"/>
        <v>No</v>
      </c>
      <c r="H232" s="616" t="str">
        <f t="shared" si="69"/>
        <v>Yes</v>
      </c>
      <c r="I232" s="616" t="str">
        <f t="shared" si="70"/>
        <v>Yes</v>
      </c>
      <c r="J232" s="7">
        <v>0.34090909090909088</v>
      </c>
      <c r="K232" s="7">
        <v>0.59090909090909094</v>
      </c>
      <c r="L232" s="7">
        <v>6.8181818181818177E-2</v>
      </c>
      <c r="M232" s="7">
        <v>0</v>
      </c>
      <c r="N232" s="848" t="str">
        <f t="shared" si="67"/>
        <v>No</v>
      </c>
      <c r="O232" s="848" t="str">
        <f t="shared" si="71"/>
        <v>Yes</v>
      </c>
      <c r="P232" s="848" t="str">
        <f t="shared" si="72"/>
        <v>Yes</v>
      </c>
      <c r="Q232" s="638">
        <v>0.42857142857142855</v>
      </c>
      <c r="R232" s="7">
        <v>0.49206349206349204</v>
      </c>
      <c r="S232" s="7">
        <v>6.3492063492063489E-2</v>
      </c>
      <c r="T232" s="7">
        <v>0</v>
      </c>
      <c r="U232" s="7">
        <v>1.5873015873015872E-2</v>
      </c>
      <c r="V232" s="7" t="str">
        <f t="shared" si="61"/>
        <v>no</v>
      </c>
      <c r="W232" s="7" t="str">
        <f t="shared" si="62"/>
        <v>yes</v>
      </c>
      <c r="X232" s="639" t="str">
        <f t="shared" si="63"/>
        <v>yes</v>
      </c>
      <c r="Y232" s="343">
        <v>0.35849056603773582</v>
      </c>
      <c r="Z232" s="343">
        <v>0.56603773584905659</v>
      </c>
      <c r="AA232" s="343">
        <v>3.7735849056603772E-2</v>
      </c>
      <c r="AB232" s="343">
        <v>0</v>
      </c>
      <c r="AC232" s="343">
        <v>3.7735849056603772E-2</v>
      </c>
      <c r="AD232" s="7" t="str">
        <f t="shared" si="64"/>
        <v>no</v>
      </c>
      <c r="AE232" s="7" t="str">
        <f t="shared" si="65"/>
        <v>yes</v>
      </c>
      <c r="AF232" s="639" t="str">
        <f t="shared" si="66"/>
        <v>yes</v>
      </c>
      <c r="AG232" s="92">
        <v>101</v>
      </c>
      <c r="AH232" s="90" t="s">
        <v>1179</v>
      </c>
      <c r="AI232" s="90"/>
    </row>
    <row r="233" spans="1:35" ht="15.75">
      <c r="A233" s="10" t="s">
        <v>250</v>
      </c>
      <c r="B233" s="26" t="s">
        <v>820</v>
      </c>
      <c r="C233" s="7">
        <v>0.79741379310344829</v>
      </c>
      <c r="D233" s="7">
        <v>0.1206896551724138</v>
      </c>
      <c r="E233" s="7">
        <v>7.9741379310344834E-2</v>
      </c>
      <c r="F233" s="7">
        <v>0</v>
      </c>
      <c r="G233" s="616" t="str">
        <f t="shared" si="68"/>
        <v>Yes</v>
      </c>
      <c r="H233" s="616" t="str">
        <f t="shared" si="69"/>
        <v>Yes</v>
      </c>
      <c r="I233" s="616" t="str">
        <f t="shared" si="70"/>
        <v>Yes</v>
      </c>
      <c r="J233" s="7">
        <v>0.76008492569002128</v>
      </c>
      <c r="K233" s="7">
        <v>0.15498938428874734</v>
      </c>
      <c r="L233" s="7">
        <v>8.4925690021231418E-2</v>
      </c>
      <c r="M233" s="7">
        <v>0</v>
      </c>
      <c r="N233" s="848" t="str">
        <f t="shared" si="67"/>
        <v>Yes</v>
      </c>
      <c r="O233" s="848" t="str">
        <f t="shared" si="71"/>
        <v>Yes</v>
      </c>
      <c r="P233" s="848" t="str">
        <f t="shared" si="72"/>
        <v>Yes</v>
      </c>
      <c r="Q233" s="638">
        <v>0.76642335766423353</v>
      </c>
      <c r="R233" s="7">
        <v>0.13138686131386862</v>
      </c>
      <c r="S233" s="7">
        <v>9.7323600973236016E-2</v>
      </c>
      <c r="T233" s="7">
        <v>2.4330900243309003E-3</v>
      </c>
      <c r="U233" s="7">
        <v>2.4330900243309003E-3</v>
      </c>
      <c r="V233" s="7" t="str">
        <f t="shared" si="61"/>
        <v>yes</v>
      </c>
      <c r="W233" s="7" t="str">
        <f t="shared" si="62"/>
        <v>yes</v>
      </c>
      <c r="X233" s="639" t="str">
        <f t="shared" si="63"/>
        <v>yes</v>
      </c>
      <c r="Y233" s="343">
        <v>0.74626865671641796</v>
      </c>
      <c r="Z233" s="343">
        <v>0.16204690831556504</v>
      </c>
      <c r="AA233" s="343">
        <v>8.9552238805970144E-2</v>
      </c>
      <c r="AB233" s="343">
        <v>0</v>
      </c>
      <c r="AC233" s="343">
        <v>2.1321961620469083E-3</v>
      </c>
      <c r="AD233" s="7" t="str">
        <f t="shared" si="64"/>
        <v>yes</v>
      </c>
      <c r="AE233" s="7" t="str">
        <f t="shared" si="65"/>
        <v>yes</v>
      </c>
      <c r="AF233" s="639" t="str">
        <f t="shared" si="66"/>
        <v>yes</v>
      </c>
      <c r="AG233" s="92">
        <v>101</v>
      </c>
      <c r="AH233" s="90" t="s">
        <v>1181</v>
      </c>
      <c r="AI233" s="90">
        <v>6</v>
      </c>
    </row>
    <row r="234" spans="1:35" ht="15.75">
      <c r="A234" s="10" t="s">
        <v>307</v>
      </c>
      <c r="B234" s="26" t="s">
        <v>577</v>
      </c>
      <c r="C234" s="7">
        <v>0.42857142857142855</v>
      </c>
      <c r="D234" s="7">
        <v>0.44217687074829931</v>
      </c>
      <c r="E234" s="7">
        <v>0.12925170068027211</v>
      </c>
      <c r="F234" s="7">
        <v>0</v>
      </c>
      <c r="G234" s="616" t="str">
        <f t="shared" si="68"/>
        <v>No</v>
      </c>
      <c r="H234" s="616" t="str">
        <f t="shared" si="69"/>
        <v>Yes</v>
      </c>
      <c r="I234" s="616" t="str">
        <f t="shared" si="70"/>
        <v>Yes</v>
      </c>
      <c r="J234" s="7">
        <v>0.40466926070038911</v>
      </c>
      <c r="K234" s="7">
        <v>0.46692607003891051</v>
      </c>
      <c r="L234" s="7">
        <v>0.12840466926070038</v>
      </c>
      <c r="M234" s="7">
        <v>0</v>
      </c>
      <c r="N234" s="848" t="str">
        <f t="shared" si="67"/>
        <v>No</v>
      </c>
      <c r="O234" s="848" t="str">
        <f t="shared" si="71"/>
        <v>Yes</v>
      </c>
      <c r="P234" s="848" t="str">
        <f t="shared" si="72"/>
        <v>Yes</v>
      </c>
      <c r="Q234" s="638">
        <v>0.48014440433212996</v>
      </c>
      <c r="R234" s="7">
        <v>0.39350180505415161</v>
      </c>
      <c r="S234" s="7">
        <v>0.1263537906137184</v>
      </c>
      <c r="T234" s="7">
        <v>0</v>
      </c>
      <c r="U234" s="7">
        <v>0</v>
      </c>
      <c r="V234" s="7" t="str">
        <f t="shared" si="61"/>
        <v>no</v>
      </c>
      <c r="W234" s="7" t="str">
        <f t="shared" si="62"/>
        <v>yes</v>
      </c>
      <c r="X234" s="639" t="str">
        <f t="shared" si="63"/>
        <v>yes</v>
      </c>
      <c r="Y234" s="343">
        <v>0.40833333333333333</v>
      </c>
      <c r="Z234" s="343">
        <v>0.43333333333333335</v>
      </c>
      <c r="AA234" s="343">
        <v>0.15833333333333333</v>
      </c>
      <c r="AB234" s="343">
        <v>0</v>
      </c>
      <c r="AC234" s="343">
        <v>0</v>
      </c>
      <c r="AD234" s="7" t="str">
        <f t="shared" si="64"/>
        <v>no</v>
      </c>
      <c r="AE234" s="7" t="str">
        <f t="shared" si="65"/>
        <v>no</v>
      </c>
      <c r="AF234" s="639" t="str">
        <f t="shared" si="66"/>
        <v>yes</v>
      </c>
      <c r="AG234" s="92">
        <v>101</v>
      </c>
      <c r="AH234" s="90" t="s">
        <v>1181</v>
      </c>
      <c r="AI234" s="90"/>
    </row>
    <row r="235" spans="1:35" ht="15.75">
      <c r="A235" s="10" t="s">
        <v>331</v>
      </c>
      <c r="B235" s="26" t="s">
        <v>742</v>
      </c>
      <c r="C235" s="7">
        <v>0.38596491228070173</v>
      </c>
      <c r="D235" s="7">
        <v>0.41666666666666669</v>
      </c>
      <c r="E235" s="7">
        <v>0.19298245614035087</v>
      </c>
      <c r="F235" s="7">
        <v>4.3859649122807015E-3</v>
      </c>
      <c r="G235" s="616" t="str">
        <f t="shared" si="68"/>
        <v>No</v>
      </c>
      <c r="H235" s="616" t="str">
        <f t="shared" si="69"/>
        <v>No</v>
      </c>
      <c r="I235" s="616" t="str">
        <f t="shared" si="70"/>
        <v>Yes</v>
      </c>
      <c r="J235" s="7">
        <v>0.38197424892703863</v>
      </c>
      <c r="K235" s="7">
        <v>0.45922746781115881</v>
      </c>
      <c r="L235" s="7">
        <v>0.15450643776824036</v>
      </c>
      <c r="M235" s="7">
        <v>4.2918454935622317E-3</v>
      </c>
      <c r="N235" s="848" t="str">
        <f t="shared" si="67"/>
        <v>No</v>
      </c>
      <c r="O235" s="848" t="str">
        <f t="shared" si="71"/>
        <v>No</v>
      </c>
      <c r="P235" s="848" t="str">
        <f t="shared" si="72"/>
        <v>Yes</v>
      </c>
      <c r="Q235" s="638">
        <v>0.33877551020408164</v>
      </c>
      <c r="R235" s="7">
        <v>0.51428571428571423</v>
      </c>
      <c r="S235" s="7">
        <v>0.14285714285714285</v>
      </c>
      <c r="T235" s="7">
        <v>4.0816326530612249E-3</v>
      </c>
      <c r="U235" s="7">
        <v>0</v>
      </c>
      <c r="V235" s="7" t="str">
        <f t="shared" si="61"/>
        <v>no</v>
      </c>
      <c r="W235" s="7" t="str">
        <f t="shared" si="62"/>
        <v>no</v>
      </c>
      <c r="X235" s="639" t="str">
        <f t="shared" si="63"/>
        <v>yes</v>
      </c>
      <c r="Y235" s="343">
        <v>0.44131455399061031</v>
      </c>
      <c r="Z235" s="343">
        <v>0.38497652582159625</v>
      </c>
      <c r="AA235" s="343">
        <v>0.17370892018779344</v>
      </c>
      <c r="AB235" s="343">
        <v>0</v>
      </c>
      <c r="AC235" s="343">
        <v>0</v>
      </c>
      <c r="AD235" s="7" t="str">
        <f t="shared" si="64"/>
        <v>no</v>
      </c>
      <c r="AE235" s="7" t="str">
        <f t="shared" si="65"/>
        <v>no</v>
      </c>
      <c r="AF235" s="639" t="str">
        <f t="shared" si="66"/>
        <v>yes</v>
      </c>
      <c r="AG235" s="92">
        <v>101</v>
      </c>
      <c r="AH235" s="90" t="s">
        <v>882</v>
      </c>
      <c r="AI235" s="90"/>
    </row>
    <row r="236" spans="1:35" ht="15.75">
      <c r="A236" s="10" t="s">
        <v>60</v>
      </c>
      <c r="B236" s="26" t="s">
        <v>512</v>
      </c>
      <c r="C236" s="7">
        <v>0.66666666666666663</v>
      </c>
      <c r="D236" s="7">
        <v>0.16666666666666666</v>
      </c>
      <c r="E236" s="7">
        <v>0.16666666666666666</v>
      </c>
      <c r="F236" s="7">
        <v>0</v>
      </c>
      <c r="G236" s="616" t="str">
        <f t="shared" si="68"/>
        <v>Yes</v>
      </c>
      <c r="H236" s="616" t="str">
        <f t="shared" si="69"/>
        <v>No</v>
      </c>
      <c r="I236" s="616" t="str">
        <f t="shared" si="70"/>
        <v>Yes</v>
      </c>
      <c r="J236" s="7">
        <v>0.7142857142857143</v>
      </c>
      <c r="K236" s="7">
        <v>0.14285714285714285</v>
      </c>
      <c r="L236" s="7">
        <v>0.14285714285714285</v>
      </c>
      <c r="M236" s="7">
        <v>0</v>
      </c>
      <c r="N236" s="848" t="str">
        <f t="shared" si="67"/>
        <v>Yes</v>
      </c>
      <c r="O236" s="848" t="str">
        <f t="shared" si="71"/>
        <v>No</v>
      </c>
      <c r="P236" s="848" t="str">
        <f t="shared" si="72"/>
        <v>Yes</v>
      </c>
      <c r="Q236" s="638">
        <v>0.5714285714285714</v>
      </c>
      <c r="R236" s="7">
        <v>0.2857142857142857</v>
      </c>
      <c r="S236" s="7">
        <v>0.14285714285714285</v>
      </c>
      <c r="T236" s="7">
        <v>0</v>
      </c>
      <c r="U236" s="7">
        <v>0</v>
      </c>
      <c r="V236" s="7" t="str">
        <f t="shared" si="61"/>
        <v>yes</v>
      </c>
      <c r="W236" s="7" t="str">
        <f t="shared" si="62"/>
        <v>no</v>
      </c>
      <c r="X236" s="639" t="str">
        <f t="shared" si="63"/>
        <v>yes</v>
      </c>
      <c r="Y236" s="343">
        <v>0.8</v>
      </c>
      <c r="Z236" s="343">
        <v>0</v>
      </c>
      <c r="AA236" s="343">
        <v>0.2</v>
      </c>
      <c r="AB236" s="343">
        <v>0</v>
      </c>
      <c r="AC236" s="343">
        <v>0</v>
      </c>
      <c r="AD236" s="7" t="str">
        <f t="shared" si="64"/>
        <v>yes</v>
      </c>
      <c r="AE236" s="7" t="str">
        <f t="shared" si="65"/>
        <v>no</v>
      </c>
      <c r="AF236" s="639" t="str">
        <f t="shared" si="66"/>
        <v>yes</v>
      </c>
      <c r="AG236" s="92">
        <v>101</v>
      </c>
      <c r="AH236" s="90" t="s">
        <v>1180</v>
      </c>
      <c r="AI236" s="90">
        <v>1</v>
      </c>
    </row>
    <row r="237" spans="1:35" ht="15.75">
      <c r="A237" s="10" t="s">
        <v>243</v>
      </c>
      <c r="B237" s="26" t="s">
        <v>555</v>
      </c>
      <c r="C237" s="7">
        <v>0.63043478260869568</v>
      </c>
      <c r="D237" s="7">
        <v>0.30434782608695654</v>
      </c>
      <c r="E237" s="7">
        <v>6.5217391304347824E-2</v>
      </c>
      <c r="F237" s="7">
        <v>0</v>
      </c>
      <c r="G237" s="616" t="str">
        <f t="shared" si="68"/>
        <v>Yes</v>
      </c>
      <c r="H237" s="616" t="str">
        <f t="shared" si="69"/>
        <v>Yes</v>
      </c>
      <c r="I237" s="616" t="str">
        <f t="shared" si="70"/>
        <v>Yes</v>
      </c>
      <c r="J237" s="7">
        <v>0.59090909090909094</v>
      </c>
      <c r="K237" s="7">
        <v>0.36363636363636365</v>
      </c>
      <c r="L237" s="7">
        <v>4.5454545454545456E-2</v>
      </c>
      <c r="M237" s="7">
        <v>0</v>
      </c>
      <c r="N237" s="848" t="str">
        <f t="shared" si="67"/>
        <v>Yes</v>
      </c>
      <c r="O237" s="848" t="str">
        <f t="shared" si="71"/>
        <v>Yes</v>
      </c>
      <c r="P237" s="848" t="str">
        <f t="shared" si="72"/>
        <v>Yes</v>
      </c>
      <c r="Q237" s="638">
        <v>0.54736842105263162</v>
      </c>
      <c r="R237" s="7">
        <v>0.36842105263157893</v>
      </c>
      <c r="S237" s="7">
        <v>8.4210526315789472E-2</v>
      </c>
      <c r="T237" s="7">
        <v>0</v>
      </c>
      <c r="U237" s="7">
        <v>0</v>
      </c>
      <c r="V237" s="7" t="str">
        <f t="shared" si="61"/>
        <v>yes</v>
      </c>
      <c r="W237" s="7" t="str">
        <f t="shared" si="62"/>
        <v>yes</v>
      </c>
      <c r="X237" s="639" t="str">
        <f t="shared" si="63"/>
        <v>yes</v>
      </c>
      <c r="Y237" s="343">
        <v>0.5436893203883495</v>
      </c>
      <c r="Z237" s="343">
        <v>0.35922330097087379</v>
      </c>
      <c r="AA237" s="343">
        <v>8.7378640776699032E-2</v>
      </c>
      <c r="AB237" s="343">
        <v>0</v>
      </c>
      <c r="AC237" s="343">
        <v>9.7087378640776691E-3</v>
      </c>
      <c r="AD237" s="7" t="str">
        <f t="shared" si="64"/>
        <v>yes</v>
      </c>
      <c r="AE237" s="7" t="str">
        <f t="shared" si="65"/>
        <v>yes</v>
      </c>
      <c r="AF237" s="639" t="str">
        <f t="shared" si="66"/>
        <v>yes</v>
      </c>
      <c r="AG237" s="92">
        <v>101</v>
      </c>
      <c r="AH237" s="90" t="s">
        <v>882</v>
      </c>
      <c r="AI237" s="90"/>
    </row>
    <row r="238" spans="1:35" ht="15.75">
      <c r="A238" s="21" t="s">
        <v>461</v>
      </c>
      <c r="B238" s="32" t="s">
        <v>801</v>
      </c>
      <c r="C238" s="7">
        <v>0.52500000000000002</v>
      </c>
      <c r="D238" s="7">
        <v>0.47499999999999998</v>
      </c>
      <c r="E238" s="7">
        <v>0</v>
      </c>
      <c r="F238" s="7">
        <v>0</v>
      </c>
      <c r="G238" s="616" t="str">
        <f t="shared" si="68"/>
        <v>Yes</v>
      </c>
      <c r="H238" s="616" t="str">
        <f t="shared" si="69"/>
        <v>Yes</v>
      </c>
      <c r="I238" s="616" t="str">
        <f t="shared" si="70"/>
        <v>Yes</v>
      </c>
      <c r="J238" s="7">
        <v>0.56000000000000005</v>
      </c>
      <c r="K238" s="7">
        <v>0.44</v>
      </c>
      <c r="L238" s="7">
        <v>0</v>
      </c>
      <c r="M238" s="7">
        <v>0</v>
      </c>
      <c r="N238" s="848" t="str">
        <f t="shared" si="67"/>
        <v>Yes</v>
      </c>
      <c r="O238" s="848" t="str">
        <f t="shared" si="71"/>
        <v>Yes</v>
      </c>
      <c r="P238" s="848" t="str">
        <f t="shared" si="72"/>
        <v>Yes</v>
      </c>
      <c r="Q238" s="638">
        <v>0.67441860465116277</v>
      </c>
      <c r="R238" s="7">
        <v>0.30232558139534882</v>
      </c>
      <c r="S238" s="7">
        <v>2.3255813953488372E-2</v>
      </c>
      <c r="T238" s="7">
        <v>0</v>
      </c>
      <c r="U238" s="7">
        <v>0</v>
      </c>
      <c r="V238" s="7" t="str">
        <f t="shared" si="61"/>
        <v>yes</v>
      </c>
      <c r="W238" s="7" t="str">
        <f t="shared" si="62"/>
        <v>yes</v>
      </c>
      <c r="X238" s="639" t="str">
        <f t="shared" si="63"/>
        <v>yes</v>
      </c>
      <c r="Y238" s="343">
        <v>0.5636363636363636</v>
      </c>
      <c r="Z238" s="343">
        <v>0.43636363636363634</v>
      </c>
      <c r="AA238" s="343">
        <v>0</v>
      </c>
      <c r="AB238" s="343">
        <v>0</v>
      </c>
      <c r="AC238" s="343">
        <v>0</v>
      </c>
      <c r="AD238" s="7" t="str">
        <f t="shared" si="64"/>
        <v>yes</v>
      </c>
      <c r="AE238" s="7" t="str">
        <f t="shared" si="65"/>
        <v>yes</v>
      </c>
      <c r="AF238" s="639" t="str">
        <f t="shared" si="66"/>
        <v>yes</v>
      </c>
      <c r="AG238" s="92">
        <v>101</v>
      </c>
      <c r="AH238" s="90" t="s">
        <v>882</v>
      </c>
      <c r="AI238" s="90">
        <v>1</v>
      </c>
    </row>
    <row r="239" spans="1:35" ht="15.75">
      <c r="A239" s="22" t="s">
        <v>222</v>
      </c>
      <c r="B239" s="33" t="s">
        <v>833</v>
      </c>
      <c r="C239" s="7">
        <v>0.9</v>
      </c>
      <c r="D239" s="7">
        <v>8.8888888888888892E-2</v>
      </c>
      <c r="E239" s="7">
        <v>1.1111111111111112E-2</v>
      </c>
      <c r="F239" s="7">
        <v>0</v>
      </c>
      <c r="G239" s="616" t="str">
        <f t="shared" si="68"/>
        <v>Yes</v>
      </c>
      <c r="H239" s="616" t="str">
        <f t="shared" si="69"/>
        <v>Yes</v>
      </c>
      <c r="I239" s="616" t="str">
        <f t="shared" si="70"/>
        <v>Yes</v>
      </c>
      <c r="J239" s="7">
        <v>0.9550561797752809</v>
      </c>
      <c r="K239" s="7">
        <v>3.3707865168539325E-2</v>
      </c>
      <c r="L239" s="7">
        <v>1.1235955056179775E-2</v>
      </c>
      <c r="M239" s="7">
        <v>0</v>
      </c>
      <c r="N239" s="848" t="str">
        <f t="shared" si="67"/>
        <v>Yes</v>
      </c>
      <c r="O239" s="848" t="str">
        <f t="shared" si="71"/>
        <v>Yes</v>
      </c>
      <c r="P239" s="848" t="str">
        <f t="shared" si="72"/>
        <v>Yes</v>
      </c>
      <c r="Q239" s="638">
        <v>0.78260869565217395</v>
      </c>
      <c r="R239" s="7">
        <v>0.17391304347826086</v>
      </c>
      <c r="S239" s="7">
        <v>2.1739130434782608E-2</v>
      </c>
      <c r="T239" s="7">
        <v>0</v>
      </c>
      <c r="U239" s="7">
        <v>2.1739130434782608E-2</v>
      </c>
      <c r="V239" s="7" t="str">
        <f t="shared" si="61"/>
        <v>yes</v>
      </c>
      <c r="W239" s="7" t="str">
        <f t="shared" si="62"/>
        <v>yes</v>
      </c>
      <c r="X239" s="639" t="str">
        <f t="shared" si="63"/>
        <v>yes</v>
      </c>
      <c r="Y239" s="343">
        <v>0.94594594594594594</v>
      </c>
      <c r="Z239" s="343">
        <v>2.7027027027027029E-2</v>
      </c>
      <c r="AA239" s="343">
        <v>2.7027027027027029E-2</v>
      </c>
      <c r="AB239" s="343">
        <v>0</v>
      </c>
      <c r="AC239" s="343">
        <v>0</v>
      </c>
      <c r="AD239" s="7" t="str">
        <f t="shared" si="64"/>
        <v>yes</v>
      </c>
      <c r="AE239" s="7" t="str">
        <f t="shared" si="65"/>
        <v>yes</v>
      </c>
      <c r="AF239" s="639" t="str">
        <f t="shared" si="66"/>
        <v>yes</v>
      </c>
      <c r="AG239" s="92">
        <v>101</v>
      </c>
      <c r="AH239" s="90" t="s">
        <v>1180</v>
      </c>
      <c r="AI239" s="90"/>
    </row>
    <row r="240" spans="1:35" ht="15.75">
      <c r="A240" s="10" t="s">
        <v>1111</v>
      </c>
      <c r="B240" s="26" t="s">
        <v>563</v>
      </c>
      <c r="C240" s="7">
        <v>0.5267857142857143</v>
      </c>
      <c r="D240" s="7">
        <v>0.41964285714285715</v>
      </c>
      <c r="E240" s="7">
        <v>4.9107142857142856E-2</v>
      </c>
      <c r="F240" s="7">
        <v>4.464285714285714E-3</v>
      </c>
      <c r="G240" s="616" t="str">
        <f t="shared" si="68"/>
        <v>Yes</v>
      </c>
      <c r="H240" s="616" t="str">
        <f t="shared" si="69"/>
        <v>Yes</v>
      </c>
      <c r="I240" s="616" t="str">
        <f t="shared" si="70"/>
        <v>Yes</v>
      </c>
      <c r="J240" s="7">
        <v>0.55660377358490565</v>
      </c>
      <c r="K240" s="7">
        <v>0.38207547169811323</v>
      </c>
      <c r="L240" s="7">
        <v>5.6603773584905662E-2</v>
      </c>
      <c r="M240" s="7">
        <v>4.7169811320754715E-3</v>
      </c>
      <c r="N240" s="848" t="str">
        <f t="shared" si="67"/>
        <v>Yes</v>
      </c>
      <c r="O240" s="848" t="str">
        <f t="shared" si="71"/>
        <v>Yes</v>
      </c>
      <c r="P240" s="848" t="str">
        <f t="shared" si="72"/>
        <v>Yes</v>
      </c>
      <c r="Q240" s="638">
        <v>0.53023255813953485</v>
      </c>
      <c r="R240" s="7">
        <v>0.413953488372093</v>
      </c>
      <c r="S240" s="7">
        <v>5.1162790697674418E-2</v>
      </c>
      <c r="T240" s="7">
        <v>4.6511627906976744E-3</v>
      </c>
      <c r="U240" s="7">
        <v>0</v>
      </c>
      <c r="V240" s="7" t="str">
        <f t="shared" si="61"/>
        <v>yes</v>
      </c>
      <c r="W240" s="7" t="str">
        <f t="shared" si="62"/>
        <v>yes</v>
      </c>
      <c r="X240" s="639" t="str">
        <f t="shared" si="63"/>
        <v>yes</v>
      </c>
      <c r="Y240" s="343">
        <v>0.58078602620087338</v>
      </c>
      <c r="Z240" s="343">
        <v>0.35371179039301309</v>
      </c>
      <c r="AA240" s="343">
        <v>6.1135371179039298E-2</v>
      </c>
      <c r="AB240" s="343">
        <v>4.3668122270742356E-3</v>
      </c>
      <c r="AC240" s="343">
        <v>0</v>
      </c>
      <c r="AD240" s="7" t="str">
        <f t="shared" si="64"/>
        <v>yes</v>
      </c>
      <c r="AE240" s="7" t="str">
        <f t="shared" si="65"/>
        <v>yes</v>
      </c>
      <c r="AF240" s="639" t="str">
        <f t="shared" si="66"/>
        <v>yes</v>
      </c>
      <c r="AG240" s="92">
        <v>101</v>
      </c>
      <c r="AH240" s="90" t="s">
        <v>1181</v>
      </c>
      <c r="AI240" s="90"/>
    </row>
    <row r="241" spans="1:35" ht="15.75">
      <c r="A241" s="10" t="s">
        <v>407</v>
      </c>
      <c r="B241" s="26" t="s">
        <v>638</v>
      </c>
      <c r="C241" s="7">
        <v>0.5</v>
      </c>
      <c r="D241" s="7">
        <v>0.4</v>
      </c>
      <c r="E241" s="7">
        <v>0.1</v>
      </c>
      <c r="F241" s="7">
        <v>0</v>
      </c>
      <c r="G241" s="616" t="str">
        <f t="shared" si="68"/>
        <v>No</v>
      </c>
      <c r="H241" s="616" t="str">
        <f t="shared" si="69"/>
        <v>Yes</v>
      </c>
      <c r="I241" s="616" t="str">
        <f t="shared" si="70"/>
        <v>Yes</v>
      </c>
      <c r="J241" s="7">
        <v>0.41666666666666669</v>
      </c>
      <c r="K241" s="7">
        <v>0.41666666666666669</v>
      </c>
      <c r="L241" s="7">
        <v>0.16666666666666666</v>
      </c>
      <c r="M241" s="7">
        <v>0</v>
      </c>
      <c r="N241" s="848" t="str">
        <f t="shared" si="67"/>
        <v>No</v>
      </c>
      <c r="O241" s="848" t="str">
        <f t="shared" si="71"/>
        <v>No</v>
      </c>
      <c r="P241" s="848" t="str">
        <f t="shared" si="72"/>
        <v>Yes</v>
      </c>
      <c r="Q241" s="638">
        <v>0.53846153846153844</v>
      </c>
      <c r="R241" s="7">
        <v>0.38461538461538464</v>
      </c>
      <c r="S241" s="7">
        <v>7.6923076923076927E-2</v>
      </c>
      <c r="T241" s="7">
        <v>0</v>
      </c>
      <c r="U241" s="7">
        <v>0</v>
      </c>
      <c r="V241" s="7" t="str">
        <f t="shared" si="61"/>
        <v>yes</v>
      </c>
      <c r="W241" s="7" t="str">
        <f t="shared" si="62"/>
        <v>yes</v>
      </c>
      <c r="X241" s="639" t="str">
        <f t="shared" si="63"/>
        <v>yes</v>
      </c>
      <c r="Y241" s="343">
        <v>0.38461538461538464</v>
      </c>
      <c r="Z241" s="343">
        <v>0.53846153846153844</v>
      </c>
      <c r="AA241" s="343">
        <v>7.6923076923076927E-2</v>
      </c>
      <c r="AB241" s="343">
        <v>0</v>
      </c>
      <c r="AC241" s="343">
        <v>0</v>
      </c>
      <c r="AD241" s="7" t="str">
        <f t="shared" si="64"/>
        <v>no</v>
      </c>
      <c r="AE241" s="7" t="str">
        <f t="shared" si="65"/>
        <v>yes</v>
      </c>
      <c r="AF241" s="639" t="str">
        <f t="shared" si="66"/>
        <v>yes</v>
      </c>
      <c r="AG241" s="92">
        <v>101</v>
      </c>
      <c r="AH241" s="90" t="s">
        <v>1180</v>
      </c>
      <c r="AI241" s="90"/>
    </row>
    <row r="242" spans="1:35" ht="15.75">
      <c r="A242" s="10" t="s">
        <v>1138</v>
      </c>
      <c r="B242" s="26" t="s">
        <v>773</v>
      </c>
      <c r="C242" s="7">
        <v>1</v>
      </c>
      <c r="D242" s="7">
        <v>0</v>
      </c>
      <c r="E242" s="7">
        <v>0</v>
      </c>
      <c r="F242" s="7">
        <v>0</v>
      </c>
      <c r="G242" s="616" t="str">
        <f t="shared" si="68"/>
        <v>Yes</v>
      </c>
      <c r="H242" s="616" t="str">
        <f t="shared" si="69"/>
        <v>Yes</v>
      </c>
      <c r="I242" s="616" t="str">
        <f t="shared" si="70"/>
        <v>Yes</v>
      </c>
      <c r="J242" s="852">
        <v>1</v>
      </c>
      <c r="K242" s="852">
        <v>0</v>
      </c>
      <c r="L242" s="852">
        <v>0</v>
      </c>
      <c r="M242" s="852">
        <v>0</v>
      </c>
      <c r="N242" s="848" t="str">
        <f t="shared" si="67"/>
        <v>Yes</v>
      </c>
      <c r="O242" s="848" t="str">
        <f t="shared" si="71"/>
        <v>Yes</v>
      </c>
      <c r="P242" s="848" t="str">
        <f t="shared" si="72"/>
        <v>Yes</v>
      </c>
      <c r="Q242" s="638">
        <v>1</v>
      </c>
      <c r="R242" s="7">
        <v>0</v>
      </c>
      <c r="S242" s="7">
        <v>0</v>
      </c>
      <c r="T242" s="7">
        <v>0</v>
      </c>
      <c r="U242" s="7">
        <v>0</v>
      </c>
      <c r="V242" s="7" t="str">
        <f t="shared" si="61"/>
        <v>yes</v>
      </c>
      <c r="W242" s="7" t="str">
        <f t="shared" si="62"/>
        <v>yes</v>
      </c>
      <c r="X242" s="639" t="str">
        <f t="shared" si="63"/>
        <v>yes</v>
      </c>
      <c r="Y242" s="343">
        <v>1</v>
      </c>
      <c r="Z242" s="343">
        <v>0</v>
      </c>
      <c r="AA242" s="343">
        <v>0</v>
      </c>
      <c r="AB242" s="343">
        <v>0</v>
      </c>
      <c r="AC242" s="343">
        <v>0</v>
      </c>
      <c r="AD242" s="7" t="str">
        <f t="shared" si="64"/>
        <v>yes</v>
      </c>
      <c r="AE242" s="7" t="str">
        <f t="shared" si="65"/>
        <v>yes</v>
      </c>
      <c r="AF242" s="639" t="str">
        <f t="shared" si="66"/>
        <v>yes</v>
      </c>
      <c r="AG242" s="92">
        <v>101</v>
      </c>
      <c r="AH242" s="90" t="s">
        <v>1180</v>
      </c>
      <c r="AI242" s="90">
        <v>1</v>
      </c>
    </row>
    <row r="243" spans="1:35" ht="15.75">
      <c r="A243" s="10" t="s">
        <v>455</v>
      </c>
      <c r="B243" s="26" t="s">
        <v>824</v>
      </c>
      <c r="C243" s="7">
        <v>1</v>
      </c>
      <c r="D243" s="7">
        <v>0</v>
      </c>
      <c r="E243" s="7">
        <v>0</v>
      </c>
      <c r="F243" s="7">
        <v>0</v>
      </c>
      <c r="G243" s="616" t="str">
        <f t="shared" si="68"/>
        <v>Yes</v>
      </c>
      <c r="H243" s="616" t="str">
        <f t="shared" si="69"/>
        <v>Yes</v>
      </c>
      <c r="I243" s="616" t="str">
        <f t="shared" si="70"/>
        <v>Yes</v>
      </c>
      <c r="J243" s="852">
        <v>1</v>
      </c>
      <c r="K243" s="852">
        <v>0</v>
      </c>
      <c r="L243" s="852">
        <v>0</v>
      </c>
      <c r="M243" s="852">
        <v>0</v>
      </c>
      <c r="N243" s="848" t="str">
        <f t="shared" si="67"/>
        <v>Yes</v>
      </c>
      <c r="O243" s="848" t="str">
        <f t="shared" si="71"/>
        <v>Yes</v>
      </c>
      <c r="P243" s="848" t="str">
        <f t="shared" si="72"/>
        <v>Yes</v>
      </c>
      <c r="Q243" s="638">
        <v>0</v>
      </c>
      <c r="R243" s="7">
        <v>0</v>
      </c>
      <c r="S243" s="7">
        <v>0</v>
      </c>
      <c r="T243" s="7">
        <v>0</v>
      </c>
      <c r="U243" s="7">
        <v>0</v>
      </c>
      <c r="V243" s="7" t="str">
        <f t="shared" si="61"/>
        <v>no</v>
      </c>
      <c r="W243" s="7" t="str">
        <f t="shared" si="62"/>
        <v>yes</v>
      </c>
      <c r="X243" s="639" t="str">
        <f t="shared" si="63"/>
        <v>yes</v>
      </c>
      <c r="Y243" s="343" t="e">
        <v>#DIV/0!</v>
      </c>
      <c r="Z243" s="343" t="e">
        <v>#DIV/0!</v>
      </c>
      <c r="AA243" s="343" t="e">
        <v>#DIV/0!</v>
      </c>
      <c r="AB243" s="343" t="e">
        <v>#DIV/0!</v>
      </c>
      <c r="AC243" s="343" t="e">
        <v>#DIV/0!</v>
      </c>
      <c r="AD243" s="7" t="e">
        <f t="shared" si="64"/>
        <v>#DIV/0!</v>
      </c>
      <c r="AE243" s="7" t="e">
        <f t="shared" si="65"/>
        <v>#DIV/0!</v>
      </c>
      <c r="AF243" s="639" t="e">
        <f t="shared" si="66"/>
        <v>#DIV/0!</v>
      </c>
      <c r="AG243" s="92">
        <v>101</v>
      </c>
      <c r="AH243" s="90" t="s">
        <v>1180</v>
      </c>
      <c r="AI243" s="90">
        <v>1</v>
      </c>
    </row>
    <row r="244" spans="1:35" ht="15.75">
      <c r="A244" s="10" t="s">
        <v>95</v>
      </c>
      <c r="B244" s="26" t="s">
        <v>823</v>
      </c>
      <c r="C244" s="7">
        <v>0.625</v>
      </c>
      <c r="D244" s="7">
        <v>0.33333333333333331</v>
      </c>
      <c r="E244" s="7">
        <v>4.1666666666666664E-2</v>
      </c>
      <c r="F244" s="7">
        <v>0</v>
      </c>
      <c r="G244" s="616" t="str">
        <f t="shared" si="68"/>
        <v>Yes</v>
      </c>
      <c r="H244" s="616" t="str">
        <f t="shared" si="69"/>
        <v>Yes</v>
      </c>
      <c r="I244" s="616" t="str">
        <f t="shared" si="70"/>
        <v>Yes</v>
      </c>
      <c r="J244" s="7">
        <v>0.64</v>
      </c>
      <c r="K244" s="7">
        <v>0.28000000000000003</v>
      </c>
      <c r="L244" s="7">
        <v>0.08</v>
      </c>
      <c r="M244" s="7">
        <v>0</v>
      </c>
      <c r="N244" s="848" t="str">
        <f t="shared" si="67"/>
        <v>Yes</v>
      </c>
      <c r="O244" s="848" t="str">
        <f t="shared" si="71"/>
        <v>Yes</v>
      </c>
      <c r="P244" s="848" t="str">
        <f t="shared" si="72"/>
        <v>Yes</v>
      </c>
      <c r="Q244" s="638">
        <v>0.29411764705882354</v>
      </c>
      <c r="R244" s="7">
        <v>0.6470588235294118</v>
      </c>
      <c r="S244" s="7">
        <v>5.8823529411764705E-2</v>
      </c>
      <c r="T244" s="7">
        <v>0</v>
      </c>
      <c r="U244" s="7">
        <v>0</v>
      </c>
      <c r="V244" s="7" t="str">
        <f t="shared" si="61"/>
        <v>no</v>
      </c>
      <c r="W244" s="7" t="str">
        <f t="shared" si="62"/>
        <v>yes</v>
      </c>
      <c r="X244" s="639" t="str">
        <f t="shared" si="63"/>
        <v>yes</v>
      </c>
      <c r="Y244" s="343">
        <v>0.76923076923076927</v>
      </c>
      <c r="Z244" s="343">
        <v>0.15384615384615385</v>
      </c>
      <c r="AA244" s="343">
        <v>7.6923076923076927E-2</v>
      </c>
      <c r="AB244" s="343">
        <v>0</v>
      </c>
      <c r="AC244" s="343">
        <v>0</v>
      </c>
      <c r="AD244" s="7" t="str">
        <f t="shared" si="64"/>
        <v>yes</v>
      </c>
      <c r="AE244" s="7" t="str">
        <f t="shared" si="65"/>
        <v>yes</v>
      </c>
      <c r="AF244" s="639" t="str">
        <f t="shared" si="66"/>
        <v>yes</v>
      </c>
      <c r="AG244" s="92">
        <v>101</v>
      </c>
      <c r="AH244" s="90" t="s">
        <v>1179</v>
      </c>
      <c r="AI244" s="90">
        <v>1</v>
      </c>
    </row>
    <row r="245" spans="1:35" ht="15.75">
      <c r="A245" s="10" t="s">
        <v>436</v>
      </c>
      <c r="B245" s="26" t="s">
        <v>646</v>
      </c>
      <c r="C245" s="7">
        <v>0.59090909090909094</v>
      </c>
      <c r="D245" s="7">
        <v>0.35227272727272729</v>
      </c>
      <c r="E245" s="7">
        <v>5.6818181818181816E-2</v>
      </c>
      <c r="F245" s="7">
        <v>0</v>
      </c>
      <c r="G245" s="616" t="str">
        <f t="shared" si="68"/>
        <v>Yes</v>
      </c>
      <c r="H245" s="616" t="str">
        <f t="shared" si="69"/>
        <v>Yes</v>
      </c>
      <c r="I245" s="616" t="str">
        <f t="shared" si="70"/>
        <v>Yes</v>
      </c>
      <c r="J245" s="7">
        <v>0.55384615384615388</v>
      </c>
      <c r="K245" s="7">
        <v>0.36923076923076925</v>
      </c>
      <c r="L245" s="7">
        <v>7.6923076923076927E-2</v>
      </c>
      <c r="M245" s="7">
        <v>0</v>
      </c>
      <c r="N245" s="848" t="str">
        <f t="shared" si="67"/>
        <v>Yes</v>
      </c>
      <c r="O245" s="848" t="str">
        <f t="shared" si="71"/>
        <v>Yes</v>
      </c>
      <c r="P245" s="848" t="str">
        <f t="shared" si="72"/>
        <v>Yes</v>
      </c>
      <c r="Q245" s="638">
        <v>0.53424657534246578</v>
      </c>
      <c r="R245" s="7">
        <v>0.36986301369863012</v>
      </c>
      <c r="S245" s="7">
        <v>9.5890410958904104E-2</v>
      </c>
      <c r="T245" s="7">
        <v>0</v>
      </c>
      <c r="U245" s="7">
        <v>0</v>
      </c>
      <c r="V245" s="7" t="str">
        <f t="shared" si="61"/>
        <v>yes</v>
      </c>
      <c r="W245" s="7" t="str">
        <f t="shared" si="62"/>
        <v>yes</v>
      </c>
      <c r="X245" s="639" t="str">
        <f t="shared" si="63"/>
        <v>yes</v>
      </c>
      <c r="Y245" s="343">
        <v>0.61194029850746268</v>
      </c>
      <c r="Z245" s="343">
        <v>0.34328358208955223</v>
      </c>
      <c r="AA245" s="343">
        <v>4.4776119402985072E-2</v>
      </c>
      <c r="AB245" s="343">
        <v>0</v>
      </c>
      <c r="AC245" s="343">
        <v>0</v>
      </c>
      <c r="AD245" s="7" t="str">
        <f t="shared" si="64"/>
        <v>yes</v>
      </c>
      <c r="AE245" s="7" t="str">
        <f t="shared" si="65"/>
        <v>yes</v>
      </c>
      <c r="AF245" s="639" t="str">
        <f t="shared" si="66"/>
        <v>yes</v>
      </c>
      <c r="AG245" s="92">
        <v>101</v>
      </c>
      <c r="AH245" s="90" t="s">
        <v>882</v>
      </c>
      <c r="AI245" s="90"/>
    </row>
    <row r="246" spans="1:35" ht="15.75">
      <c r="A246" s="10" t="s">
        <v>272</v>
      </c>
      <c r="B246" s="26" t="s">
        <v>678</v>
      </c>
      <c r="C246" s="7">
        <v>0.70588235294117652</v>
      </c>
      <c r="D246" s="7">
        <v>0.23529411764705882</v>
      </c>
      <c r="E246" s="7">
        <v>5.8823529411764705E-2</v>
      </c>
      <c r="F246" s="7">
        <v>0</v>
      </c>
      <c r="G246" s="616" t="str">
        <f t="shared" si="68"/>
        <v>Yes</v>
      </c>
      <c r="H246" s="616" t="str">
        <f t="shared" si="69"/>
        <v>Yes</v>
      </c>
      <c r="I246" s="616" t="str">
        <f t="shared" si="70"/>
        <v>Yes</v>
      </c>
      <c r="J246" s="7">
        <v>0.61904761904761907</v>
      </c>
      <c r="K246" s="7">
        <v>0.2857142857142857</v>
      </c>
      <c r="L246" s="7">
        <v>9.5238095238095233E-2</v>
      </c>
      <c r="M246" s="7">
        <v>0</v>
      </c>
      <c r="N246" s="848" t="str">
        <f t="shared" si="67"/>
        <v>Yes</v>
      </c>
      <c r="O246" s="848" t="str">
        <f t="shared" si="71"/>
        <v>Yes</v>
      </c>
      <c r="P246" s="848" t="str">
        <f t="shared" si="72"/>
        <v>Yes</v>
      </c>
      <c r="Q246" s="638">
        <v>0.72222222222222221</v>
      </c>
      <c r="R246" s="7">
        <v>0.22222222222222221</v>
      </c>
      <c r="S246" s="7">
        <v>0</v>
      </c>
      <c r="T246" s="7">
        <v>5.5555555555555552E-2</v>
      </c>
      <c r="U246" s="7">
        <v>0</v>
      </c>
      <c r="V246" s="7" t="str">
        <f t="shared" si="61"/>
        <v>yes</v>
      </c>
      <c r="W246" s="7" t="str">
        <f t="shared" si="62"/>
        <v>yes</v>
      </c>
      <c r="X246" s="639" t="str">
        <f t="shared" si="63"/>
        <v>no</v>
      </c>
      <c r="Y246" s="343">
        <v>0.61904761904761907</v>
      </c>
      <c r="Z246" s="343">
        <v>0.38095238095238093</v>
      </c>
      <c r="AA246" s="343">
        <v>0</v>
      </c>
      <c r="AB246" s="343">
        <v>0</v>
      </c>
      <c r="AC246" s="343">
        <v>0</v>
      </c>
      <c r="AD246" s="7" t="str">
        <f t="shared" si="64"/>
        <v>yes</v>
      </c>
      <c r="AE246" s="7" t="str">
        <f t="shared" si="65"/>
        <v>yes</v>
      </c>
      <c r="AF246" s="639" t="str">
        <f t="shared" si="66"/>
        <v>yes</v>
      </c>
      <c r="AG246" s="94">
        <v>101</v>
      </c>
      <c r="AH246" s="90" t="s">
        <v>1179</v>
      </c>
      <c r="AI246" s="90"/>
    </row>
    <row r="247" spans="1:35" ht="15.75">
      <c r="A247" s="10" t="s">
        <v>418</v>
      </c>
      <c r="B247" s="26" t="s">
        <v>624</v>
      </c>
      <c r="C247" s="7">
        <v>0.59756097560975607</v>
      </c>
      <c r="D247" s="7">
        <v>0.3048780487804878</v>
      </c>
      <c r="E247" s="7">
        <v>9.7560975609756101E-2</v>
      </c>
      <c r="F247" s="7">
        <v>0</v>
      </c>
      <c r="G247" s="616" t="str">
        <f t="shared" si="68"/>
        <v>Yes</v>
      </c>
      <c r="H247" s="616" t="str">
        <f t="shared" si="69"/>
        <v>Yes</v>
      </c>
      <c r="I247" s="616" t="str">
        <f t="shared" si="70"/>
        <v>Yes</v>
      </c>
      <c r="J247" s="7">
        <v>0.6470588235294118</v>
      </c>
      <c r="K247" s="7">
        <v>0.26470588235294118</v>
      </c>
      <c r="L247" s="7">
        <v>8.8235294117647065E-2</v>
      </c>
      <c r="M247" s="7">
        <v>0</v>
      </c>
      <c r="N247" s="848" t="str">
        <f t="shared" si="67"/>
        <v>Yes</v>
      </c>
      <c r="O247" s="848" t="str">
        <f t="shared" si="71"/>
        <v>Yes</v>
      </c>
      <c r="P247" s="848" t="str">
        <f t="shared" si="72"/>
        <v>Yes</v>
      </c>
      <c r="Q247" s="638">
        <v>0.66019417475728159</v>
      </c>
      <c r="R247" s="7">
        <v>0.27184466019417475</v>
      </c>
      <c r="S247" s="7">
        <v>6.7961165048543687E-2</v>
      </c>
      <c r="T247" s="7">
        <v>0</v>
      </c>
      <c r="U247" s="7">
        <v>0</v>
      </c>
      <c r="V247" s="7" t="str">
        <f t="shared" si="61"/>
        <v>yes</v>
      </c>
      <c r="W247" s="7" t="str">
        <f t="shared" si="62"/>
        <v>yes</v>
      </c>
      <c r="X247" s="639" t="str">
        <f t="shared" si="63"/>
        <v>yes</v>
      </c>
      <c r="Y247" s="343">
        <v>0.66972477064220182</v>
      </c>
      <c r="Z247" s="343">
        <v>0.25688073394495414</v>
      </c>
      <c r="AA247" s="343">
        <v>7.3394495412844041E-2</v>
      </c>
      <c r="AB247" s="343">
        <v>0</v>
      </c>
      <c r="AC247" s="343">
        <v>0</v>
      </c>
      <c r="AD247" s="7" t="str">
        <f t="shared" si="64"/>
        <v>yes</v>
      </c>
      <c r="AE247" s="7" t="str">
        <f t="shared" si="65"/>
        <v>yes</v>
      </c>
      <c r="AF247" s="639" t="str">
        <f t="shared" si="66"/>
        <v>yes</v>
      </c>
      <c r="AG247" s="92">
        <v>101</v>
      </c>
      <c r="AH247" s="90" t="s">
        <v>882</v>
      </c>
      <c r="AI247" s="90"/>
    </row>
    <row r="248" spans="1:35" ht="15.75">
      <c r="A248" s="10" t="s">
        <v>126</v>
      </c>
      <c r="B248" s="26" t="s">
        <v>814</v>
      </c>
      <c r="C248" s="7">
        <v>0.48360655737704916</v>
      </c>
      <c r="D248" s="7">
        <v>0.41147540983606556</v>
      </c>
      <c r="E248" s="7">
        <v>0.10491803278688525</v>
      </c>
      <c r="F248" s="7">
        <v>0</v>
      </c>
      <c r="G248" s="616" t="str">
        <f t="shared" si="68"/>
        <v>No</v>
      </c>
      <c r="H248" s="616" t="str">
        <f t="shared" si="69"/>
        <v>Yes</v>
      </c>
      <c r="I248" s="616" t="str">
        <f t="shared" si="70"/>
        <v>Yes</v>
      </c>
      <c r="J248" s="7">
        <v>0.46573208722741433</v>
      </c>
      <c r="K248" s="7">
        <v>0.42367601246105918</v>
      </c>
      <c r="L248" s="7">
        <v>0.11059190031152648</v>
      </c>
      <c r="M248" s="7">
        <v>0</v>
      </c>
      <c r="N248" s="848" t="str">
        <f t="shared" ref="N248:N255" si="73">IF(J248&gt;=0.5155, "Yes", "No")</f>
        <v>No</v>
      </c>
      <c r="O248" s="1052" t="str">
        <f t="shared" si="71"/>
        <v>Yes</v>
      </c>
      <c r="P248" s="848" t="str">
        <f t="shared" si="72"/>
        <v>Yes</v>
      </c>
      <c r="Q248" s="638">
        <v>0.45886075949367089</v>
      </c>
      <c r="R248" s="7">
        <v>0.439873417721519</v>
      </c>
      <c r="S248" s="7">
        <v>9.9683544303797472E-2</v>
      </c>
      <c r="T248" s="7">
        <v>0</v>
      </c>
      <c r="U248" s="7">
        <v>1.5822784810126582E-3</v>
      </c>
      <c r="V248" s="7" t="str">
        <f t="shared" si="61"/>
        <v>no</v>
      </c>
      <c r="W248" s="7" t="str">
        <f t="shared" si="62"/>
        <v>yes</v>
      </c>
      <c r="X248" s="639" t="str">
        <f t="shared" si="63"/>
        <v>yes</v>
      </c>
      <c r="Y248" s="343">
        <v>0.495</v>
      </c>
      <c r="Z248" s="343">
        <v>0.39666666666666667</v>
      </c>
      <c r="AA248" s="343">
        <v>0.10833333333333334</v>
      </c>
      <c r="AB248" s="343">
        <v>0</v>
      </c>
      <c r="AC248" s="343">
        <v>0</v>
      </c>
      <c r="AD248" s="7" t="str">
        <f t="shared" si="64"/>
        <v>no</v>
      </c>
      <c r="AE248" s="7" t="str">
        <f t="shared" si="65"/>
        <v>yes</v>
      </c>
      <c r="AF248" s="639" t="str">
        <f t="shared" si="66"/>
        <v>yes</v>
      </c>
      <c r="AG248" s="92">
        <v>113</v>
      </c>
      <c r="AH248" s="90" t="s">
        <v>1181</v>
      </c>
      <c r="AI248" s="90"/>
    </row>
    <row r="249" spans="1:35" ht="15.75">
      <c r="A249" s="10" t="s">
        <v>270</v>
      </c>
      <c r="B249" s="26" t="s">
        <v>677</v>
      </c>
      <c r="C249" s="7">
        <v>0.54315068493150687</v>
      </c>
      <c r="D249" s="7">
        <v>0.32260273972602738</v>
      </c>
      <c r="E249" s="7">
        <v>0.13150684931506848</v>
      </c>
      <c r="F249" s="7">
        <v>2.054794520547945E-3</v>
      </c>
      <c r="G249" s="616" t="str">
        <f t="shared" si="68"/>
        <v>Yes</v>
      </c>
      <c r="H249" s="616" t="str">
        <f t="shared" si="69"/>
        <v>Yes</v>
      </c>
      <c r="I249" s="616" t="str">
        <f t="shared" si="70"/>
        <v>Yes</v>
      </c>
      <c r="J249" s="7">
        <v>0.54627071823204421</v>
      </c>
      <c r="K249" s="7">
        <v>0.32734806629834257</v>
      </c>
      <c r="L249" s="7">
        <v>0.12292817679558012</v>
      </c>
      <c r="M249" s="7">
        <v>2.7624309392265192E-3</v>
      </c>
      <c r="N249" s="848" t="str">
        <f t="shared" si="73"/>
        <v>Yes</v>
      </c>
      <c r="O249" s="848" t="str">
        <f t="shared" si="71"/>
        <v>Yes</v>
      </c>
      <c r="P249" s="848" t="str">
        <f t="shared" si="72"/>
        <v>Yes</v>
      </c>
      <c r="Q249" s="638">
        <v>0.55742108797850909</v>
      </c>
      <c r="R249" s="7">
        <v>0.32236400268636667</v>
      </c>
      <c r="S249" s="7">
        <v>0.11417058428475486</v>
      </c>
      <c r="T249" s="7">
        <v>6.7159167226326397E-4</v>
      </c>
      <c r="U249" s="7">
        <v>5.3727333781061117E-3</v>
      </c>
      <c r="V249" s="7" t="str">
        <f t="shared" si="61"/>
        <v>yes</v>
      </c>
      <c r="W249" s="7" t="str">
        <f t="shared" si="62"/>
        <v>yes</v>
      </c>
      <c r="X249" s="639" t="str">
        <f t="shared" si="63"/>
        <v>yes</v>
      </c>
      <c r="Y249" s="343">
        <v>0.58680555555555558</v>
      </c>
      <c r="Z249" s="343">
        <v>0.28402777777777777</v>
      </c>
      <c r="AA249" s="343">
        <v>0.12708333333333333</v>
      </c>
      <c r="AB249" s="343">
        <v>1.3888888888888889E-3</v>
      </c>
      <c r="AC249" s="343">
        <v>6.9444444444444447E-4</v>
      </c>
      <c r="AD249" s="7" t="str">
        <f t="shared" si="64"/>
        <v>yes</v>
      </c>
      <c r="AE249" s="7" t="str">
        <f t="shared" si="65"/>
        <v>yes</v>
      </c>
      <c r="AF249" s="639" t="str">
        <f t="shared" si="66"/>
        <v>yes</v>
      </c>
      <c r="AG249" s="92">
        <v>113</v>
      </c>
      <c r="AH249" s="90" t="s">
        <v>1182</v>
      </c>
      <c r="AI249" s="90"/>
    </row>
    <row r="250" spans="1:35" ht="15.75">
      <c r="A250" s="10" t="s">
        <v>134</v>
      </c>
      <c r="B250" s="26" t="s">
        <v>789</v>
      </c>
      <c r="C250" s="7">
        <v>0.49387755102040815</v>
      </c>
      <c r="D250" s="7">
        <v>0.38095238095238093</v>
      </c>
      <c r="E250" s="7">
        <v>0.11020408163265306</v>
      </c>
      <c r="F250" s="7">
        <v>0</v>
      </c>
      <c r="G250" s="616" t="str">
        <f t="shared" si="68"/>
        <v>No</v>
      </c>
      <c r="H250" s="616" t="str">
        <f t="shared" si="69"/>
        <v>Yes</v>
      </c>
      <c r="I250" s="616" t="str">
        <f t="shared" si="70"/>
        <v>Yes</v>
      </c>
      <c r="J250" s="7">
        <v>0.4506089309878214</v>
      </c>
      <c r="K250" s="7">
        <v>0.42083897158322059</v>
      </c>
      <c r="L250" s="7">
        <v>0.11907983761840325</v>
      </c>
      <c r="M250" s="7">
        <v>0</v>
      </c>
      <c r="N250" s="848" t="str">
        <f t="shared" si="73"/>
        <v>No</v>
      </c>
      <c r="O250" s="848" t="str">
        <f t="shared" si="71"/>
        <v>Yes</v>
      </c>
      <c r="P250" s="848" t="str">
        <f t="shared" si="72"/>
        <v>Yes</v>
      </c>
      <c r="Q250" s="638">
        <v>0.47965116279069769</v>
      </c>
      <c r="R250" s="7">
        <v>0.40552325581395349</v>
      </c>
      <c r="S250" s="7">
        <v>0.11337209302325581</v>
      </c>
      <c r="T250" s="7">
        <v>0</v>
      </c>
      <c r="U250" s="7">
        <v>1.4534883720930232E-3</v>
      </c>
      <c r="V250" s="7" t="str">
        <f t="shared" si="61"/>
        <v>no</v>
      </c>
      <c r="W250" s="7" t="str">
        <f t="shared" si="62"/>
        <v>yes</v>
      </c>
      <c r="X250" s="639" t="str">
        <f t="shared" si="63"/>
        <v>yes</v>
      </c>
      <c r="Y250" s="343">
        <v>0.47301136363636365</v>
      </c>
      <c r="Z250" s="343">
        <v>0.38068181818181818</v>
      </c>
      <c r="AA250" s="343">
        <v>0.13210227272727273</v>
      </c>
      <c r="AB250" s="343">
        <v>0</v>
      </c>
      <c r="AC250" s="343">
        <v>1.4204545454545454E-2</v>
      </c>
      <c r="AD250" s="7" t="str">
        <f t="shared" si="64"/>
        <v>no</v>
      </c>
      <c r="AE250" s="7" t="str">
        <f t="shared" si="65"/>
        <v>yes</v>
      </c>
      <c r="AF250" s="639" t="str">
        <f t="shared" si="66"/>
        <v>yes</v>
      </c>
      <c r="AG250" s="92">
        <v>113</v>
      </c>
      <c r="AH250" s="90" t="s">
        <v>1181</v>
      </c>
      <c r="AI250" s="90"/>
    </row>
    <row r="251" spans="1:35" ht="15.75">
      <c r="A251" s="10" t="s">
        <v>54</v>
      </c>
      <c r="B251" s="26" t="s">
        <v>509</v>
      </c>
      <c r="C251" s="7">
        <v>0.48911917098445595</v>
      </c>
      <c r="D251" s="7">
        <v>0.36787564766839376</v>
      </c>
      <c r="E251" s="7">
        <v>0.13056994818652851</v>
      </c>
      <c r="F251" s="7">
        <v>4.1450777202072537E-3</v>
      </c>
      <c r="G251" s="616" t="str">
        <f t="shared" si="68"/>
        <v>No</v>
      </c>
      <c r="H251" s="616" t="str">
        <f t="shared" si="69"/>
        <v>Yes</v>
      </c>
      <c r="I251" s="616" t="str">
        <f t="shared" si="70"/>
        <v>Yes</v>
      </c>
      <c r="J251" s="7">
        <v>0.48087954110898662</v>
      </c>
      <c r="K251" s="7">
        <v>0.36615678776290633</v>
      </c>
      <c r="L251" s="7">
        <v>0.13479923518164436</v>
      </c>
      <c r="M251" s="7">
        <v>5.7361376673040155E-3</v>
      </c>
      <c r="N251" s="848" t="str">
        <f t="shared" si="73"/>
        <v>No</v>
      </c>
      <c r="O251" s="848" t="s">
        <v>878</v>
      </c>
      <c r="P251" s="848" t="str">
        <f t="shared" si="72"/>
        <v>Yes</v>
      </c>
      <c r="Q251" s="638">
        <v>0.4915433403805497</v>
      </c>
      <c r="R251" s="7">
        <v>0.3594080338266385</v>
      </c>
      <c r="S251" s="7">
        <v>0.13107822410147993</v>
      </c>
      <c r="T251" s="7">
        <v>1.0570824524312897E-3</v>
      </c>
      <c r="U251" s="7">
        <v>1.6913319238900635E-2</v>
      </c>
      <c r="V251" s="7" t="str">
        <f t="shared" si="61"/>
        <v>no</v>
      </c>
      <c r="W251" s="7" t="str">
        <f t="shared" si="62"/>
        <v>yes</v>
      </c>
      <c r="X251" s="639" t="str">
        <f t="shared" si="63"/>
        <v>yes</v>
      </c>
      <c r="Y251" s="343">
        <v>0.49520153550863721</v>
      </c>
      <c r="Z251" s="343">
        <v>0.34548944337811899</v>
      </c>
      <c r="AA251" s="343">
        <v>0.14491362763915547</v>
      </c>
      <c r="AB251" s="343">
        <v>2.8790786948176585E-3</v>
      </c>
      <c r="AC251" s="343">
        <v>1.1516314779270634E-2</v>
      </c>
      <c r="AD251" s="7" t="str">
        <f t="shared" si="64"/>
        <v>no</v>
      </c>
      <c r="AE251" s="7" t="str">
        <f t="shared" si="65"/>
        <v>no</v>
      </c>
      <c r="AF251" s="639" t="str">
        <f t="shared" si="66"/>
        <v>yes</v>
      </c>
      <c r="AG251" s="92">
        <v>113</v>
      </c>
      <c r="AH251" s="90" t="s">
        <v>1181</v>
      </c>
      <c r="AI251" s="90"/>
    </row>
    <row r="252" spans="1:35" ht="15.75">
      <c r="A252" s="10" t="s">
        <v>315</v>
      </c>
      <c r="B252" s="26" t="s">
        <v>734</v>
      </c>
      <c r="C252" s="7">
        <v>0.79452054794520544</v>
      </c>
      <c r="D252" s="7">
        <v>6.8493150684931503E-2</v>
      </c>
      <c r="E252" s="7">
        <v>0.12328767123287671</v>
      </c>
      <c r="F252" s="7">
        <v>1.3698630136986301E-2</v>
      </c>
      <c r="G252" s="616" t="str">
        <f t="shared" si="68"/>
        <v>Yes</v>
      </c>
      <c r="H252" s="616" t="str">
        <f t="shared" si="69"/>
        <v>Yes</v>
      </c>
      <c r="I252" s="616" t="str">
        <f t="shared" si="70"/>
        <v>No</v>
      </c>
      <c r="J252" s="7">
        <v>0.87804878048780488</v>
      </c>
      <c r="K252" s="7">
        <v>3.6585365853658534E-2</v>
      </c>
      <c r="L252" s="7">
        <v>8.5365853658536592E-2</v>
      </c>
      <c r="M252" s="7">
        <v>0</v>
      </c>
      <c r="N252" s="848" t="str">
        <f t="shared" si="73"/>
        <v>Yes</v>
      </c>
      <c r="O252" s="848" t="str">
        <f>IF(L252&lt;=0.1356, "Yes", "No")</f>
        <v>Yes</v>
      </c>
      <c r="P252" s="848" t="str">
        <f t="shared" si="72"/>
        <v>Yes</v>
      </c>
      <c r="Q252" s="638">
        <v>0.70270270270270274</v>
      </c>
      <c r="R252" s="7">
        <v>0.12162162162162163</v>
      </c>
      <c r="S252" s="7">
        <v>0.14864864864864866</v>
      </c>
      <c r="T252" s="7">
        <v>0</v>
      </c>
      <c r="U252" s="7">
        <v>2.7027027027027029E-2</v>
      </c>
      <c r="V252" s="7" t="str">
        <f t="shared" si="61"/>
        <v>yes</v>
      </c>
      <c r="W252" s="7" t="str">
        <f t="shared" si="62"/>
        <v>no</v>
      </c>
      <c r="X252" s="639" t="str">
        <f t="shared" si="63"/>
        <v>yes</v>
      </c>
      <c r="Y252" s="343">
        <v>0.8</v>
      </c>
      <c r="Z252" s="343">
        <v>9.4117647058823528E-2</v>
      </c>
      <c r="AA252" s="343">
        <v>7.0588235294117646E-2</v>
      </c>
      <c r="AB252" s="343">
        <v>0</v>
      </c>
      <c r="AC252" s="343">
        <v>3.5294117647058823E-2</v>
      </c>
      <c r="AD252" s="7" t="str">
        <f t="shared" si="64"/>
        <v>yes</v>
      </c>
      <c r="AE252" s="7" t="str">
        <f t="shared" si="65"/>
        <v>yes</v>
      </c>
      <c r="AF252" s="639" t="str">
        <f t="shared" si="66"/>
        <v>yes</v>
      </c>
      <c r="AG252" s="94">
        <v>113</v>
      </c>
      <c r="AH252" s="90" t="s">
        <v>882</v>
      </c>
      <c r="AI252" s="90"/>
    </row>
    <row r="253" spans="1:35" ht="15.75">
      <c r="A253" s="10" t="s">
        <v>384</v>
      </c>
      <c r="B253" s="26" t="s">
        <v>608</v>
      </c>
      <c r="C253" s="7">
        <v>0.50793650793650791</v>
      </c>
      <c r="D253" s="7">
        <v>0.3968253968253968</v>
      </c>
      <c r="E253" s="7">
        <v>9.5238095238095233E-2</v>
      </c>
      <c r="F253" s="7">
        <v>0</v>
      </c>
      <c r="G253" s="616" t="str">
        <f t="shared" si="68"/>
        <v>No</v>
      </c>
      <c r="H253" s="616" t="str">
        <f t="shared" si="69"/>
        <v>Yes</v>
      </c>
      <c r="I253" s="616" t="str">
        <f t="shared" si="70"/>
        <v>Yes</v>
      </c>
      <c r="J253" s="7">
        <v>0.57894736842105265</v>
      </c>
      <c r="K253" s="7">
        <v>0.36842105263157893</v>
      </c>
      <c r="L253" s="7">
        <v>5.2631578947368418E-2</v>
      </c>
      <c r="M253" s="7">
        <v>0</v>
      </c>
      <c r="N253" s="848" t="str">
        <f t="shared" si="73"/>
        <v>Yes</v>
      </c>
      <c r="O253" s="848" t="str">
        <f>IF(L253&lt;=0.1356, "Yes", "No")</f>
        <v>Yes</v>
      </c>
      <c r="P253" s="848" t="str">
        <f t="shared" si="72"/>
        <v>Yes</v>
      </c>
      <c r="Q253" s="638">
        <v>0.58536585365853655</v>
      </c>
      <c r="R253" s="7">
        <v>0.31707317073170732</v>
      </c>
      <c r="S253" s="7">
        <v>9.7560975609756101E-2</v>
      </c>
      <c r="T253" s="7">
        <v>0</v>
      </c>
      <c r="U253" s="7">
        <v>0</v>
      </c>
      <c r="V253" s="7" t="str">
        <f t="shared" si="61"/>
        <v>yes</v>
      </c>
      <c r="W253" s="7" t="str">
        <f t="shared" si="62"/>
        <v>yes</v>
      </c>
      <c r="X253" s="639" t="str">
        <f t="shared" si="63"/>
        <v>yes</v>
      </c>
      <c r="Y253" s="343">
        <v>0.625</v>
      </c>
      <c r="Z253" s="343">
        <v>0.328125</v>
      </c>
      <c r="AA253" s="343">
        <v>4.6875E-2</v>
      </c>
      <c r="AB253" s="343">
        <v>0</v>
      </c>
      <c r="AC253" s="343">
        <v>0</v>
      </c>
      <c r="AD253" s="7" t="str">
        <f t="shared" si="64"/>
        <v>yes</v>
      </c>
      <c r="AE253" s="7" t="str">
        <f t="shared" si="65"/>
        <v>yes</v>
      </c>
      <c r="AF253" s="639" t="str">
        <f t="shared" si="66"/>
        <v>yes</v>
      </c>
      <c r="AG253" s="94">
        <v>113</v>
      </c>
      <c r="AH253" s="90" t="s">
        <v>1180</v>
      </c>
      <c r="AI253" s="90"/>
    </row>
    <row r="254" spans="1:35" ht="15.75">
      <c r="A254" s="10" t="s">
        <v>214</v>
      </c>
      <c r="B254" s="26" t="s">
        <v>744</v>
      </c>
      <c r="C254" s="7">
        <v>0.36231884057971014</v>
      </c>
      <c r="D254" s="7">
        <v>0.56159420289855078</v>
      </c>
      <c r="E254" s="7">
        <v>7.2463768115942032E-2</v>
      </c>
      <c r="F254" s="7">
        <v>3.6231884057971015E-3</v>
      </c>
      <c r="G254" s="616" t="str">
        <f t="shared" si="68"/>
        <v>No</v>
      </c>
      <c r="H254" s="616" t="str">
        <f t="shared" si="69"/>
        <v>Yes</v>
      </c>
      <c r="I254" s="616" t="str">
        <f t="shared" si="70"/>
        <v>Yes</v>
      </c>
      <c r="J254" s="7">
        <v>0.31205673758865249</v>
      </c>
      <c r="K254" s="7">
        <v>0.58510638297872342</v>
      </c>
      <c r="L254" s="7">
        <v>0.10283687943262411</v>
      </c>
      <c r="M254" s="7">
        <v>0</v>
      </c>
      <c r="N254" s="848" t="str">
        <f t="shared" si="73"/>
        <v>No</v>
      </c>
      <c r="O254" s="848" t="str">
        <f>IF(L254&lt;=0.1356, "Yes", "No")</f>
        <v>Yes</v>
      </c>
      <c r="P254" s="848" t="str">
        <f t="shared" si="72"/>
        <v>Yes</v>
      </c>
      <c r="Q254" s="638">
        <v>0.36440677966101692</v>
      </c>
      <c r="R254" s="7">
        <v>0.55508474576271183</v>
      </c>
      <c r="S254" s="7">
        <v>6.7796610169491525E-2</v>
      </c>
      <c r="T254" s="7">
        <v>1.2711864406779662E-2</v>
      </c>
      <c r="U254" s="7">
        <v>0</v>
      </c>
      <c r="V254" s="7" t="str">
        <f t="shared" si="61"/>
        <v>no</v>
      </c>
      <c r="W254" s="7" t="str">
        <f t="shared" si="62"/>
        <v>yes</v>
      </c>
      <c r="X254" s="639" t="str">
        <f t="shared" si="63"/>
        <v>no</v>
      </c>
      <c r="Y254" s="343">
        <v>0.32770270270270269</v>
      </c>
      <c r="Z254" s="343">
        <v>0.56756756756756754</v>
      </c>
      <c r="AA254" s="343">
        <v>0.10472972972972973</v>
      </c>
      <c r="AB254" s="343">
        <v>0</v>
      </c>
      <c r="AC254" s="343">
        <v>0</v>
      </c>
      <c r="AD254" s="7" t="str">
        <f t="shared" si="64"/>
        <v>no</v>
      </c>
      <c r="AE254" s="7" t="str">
        <f t="shared" si="65"/>
        <v>yes</v>
      </c>
      <c r="AF254" s="639" t="str">
        <f t="shared" si="66"/>
        <v>yes</v>
      </c>
      <c r="AG254" s="92">
        <v>113</v>
      </c>
      <c r="AH254" s="90" t="s">
        <v>882</v>
      </c>
      <c r="AI254" s="90"/>
    </row>
    <row r="255" spans="1:35" ht="15.75">
      <c r="A255" s="10" t="s">
        <v>202</v>
      </c>
      <c r="B255" s="26" t="s">
        <v>780</v>
      </c>
      <c r="C255" s="7">
        <v>0.5</v>
      </c>
      <c r="D255" s="7">
        <v>0.37671232876712329</v>
      </c>
      <c r="E255" s="7">
        <v>0.12328767123287671</v>
      </c>
      <c r="F255" s="7">
        <v>0</v>
      </c>
      <c r="G255" s="616" t="str">
        <f t="shared" si="68"/>
        <v>No</v>
      </c>
      <c r="H255" s="616" t="str">
        <f t="shared" si="69"/>
        <v>Yes</v>
      </c>
      <c r="I255" s="616" t="str">
        <f t="shared" si="70"/>
        <v>Yes</v>
      </c>
      <c r="J255" s="7">
        <v>0.42666666666666669</v>
      </c>
      <c r="K255" s="7">
        <v>0.46</v>
      </c>
      <c r="L255" s="7">
        <v>0.10666666666666667</v>
      </c>
      <c r="M255" s="7">
        <v>6.6666666666666671E-3</v>
      </c>
      <c r="N255" s="848" t="str">
        <f t="shared" si="73"/>
        <v>No</v>
      </c>
      <c r="O255" s="848" t="str">
        <f>IF(L255&lt;=0.1356, "Yes", "No")</f>
        <v>Yes</v>
      </c>
      <c r="P255" s="848" t="str">
        <f t="shared" si="72"/>
        <v>Yes</v>
      </c>
      <c r="Q255" s="638">
        <v>0.44720496894409939</v>
      </c>
      <c r="R255" s="7">
        <v>0.42857142857142855</v>
      </c>
      <c r="S255" s="7">
        <v>0.12422360248447205</v>
      </c>
      <c r="T255" s="7">
        <v>0</v>
      </c>
      <c r="U255" s="7">
        <v>0</v>
      </c>
      <c r="V255" s="7" t="str">
        <f t="shared" si="61"/>
        <v>no</v>
      </c>
      <c r="W255" s="7" t="str">
        <f t="shared" si="62"/>
        <v>yes</v>
      </c>
      <c r="X255" s="639" t="str">
        <f t="shared" si="63"/>
        <v>yes</v>
      </c>
      <c r="Y255" s="343">
        <v>0.47651006711409394</v>
      </c>
      <c r="Z255" s="343">
        <v>0.44966442953020136</v>
      </c>
      <c r="AA255" s="343">
        <v>7.3825503355704702E-2</v>
      </c>
      <c r="AB255" s="343">
        <v>0</v>
      </c>
      <c r="AC255" s="343">
        <v>0</v>
      </c>
      <c r="AD255" s="7" t="str">
        <f t="shared" si="64"/>
        <v>no</v>
      </c>
      <c r="AE255" s="7" t="str">
        <f t="shared" si="65"/>
        <v>yes</v>
      </c>
      <c r="AF255" s="639" t="str">
        <f t="shared" si="66"/>
        <v>yes</v>
      </c>
      <c r="AG255" s="92">
        <v>113</v>
      </c>
      <c r="AH255" s="90" t="s">
        <v>882</v>
      </c>
      <c r="AI255" s="90"/>
    </row>
    <row r="256" spans="1:35" ht="14.25">
      <c r="A256" s="23" t="s">
        <v>1448</v>
      </c>
      <c r="B256" s="343" t="s">
        <v>1175</v>
      </c>
      <c r="C256" s="7">
        <v>0</v>
      </c>
      <c r="D256" s="7">
        <v>0</v>
      </c>
      <c r="E256" s="7">
        <v>0</v>
      </c>
      <c r="F256" s="7">
        <v>1</v>
      </c>
      <c r="G256" s="616" t="str">
        <f t="shared" si="68"/>
        <v>No</v>
      </c>
      <c r="H256" s="616" t="str">
        <f t="shared" si="69"/>
        <v>Yes</v>
      </c>
      <c r="I256" s="616" t="str">
        <f t="shared" si="70"/>
        <v>No</v>
      </c>
      <c r="J256" s="7">
        <v>0</v>
      </c>
      <c r="K256" s="7">
        <v>0</v>
      </c>
      <c r="L256" s="7">
        <v>0</v>
      </c>
      <c r="M256" s="7">
        <v>1</v>
      </c>
      <c r="N256" s="848" t="s">
        <v>791</v>
      </c>
      <c r="O256" s="848" t="s">
        <v>791</v>
      </c>
      <c r="P256" s="848" t="s">
        <v>791</v>
      </c>
      <c r="Q256" s="638">
        <v>0</v>
      </c>
      <c r="R256" s="7">
        <v>0</v>
      </c>
      <c r="S256" s="7">
        <v>0</v>
      </c>
      <c r="T256" s="7">
        <v>1</v>
      </c>
      <c r="U256" s="7">
        <v>0</v>
      </c>
      <c r="V256" s="7" t="str">
        <f t="shared" si="61"/>
        <v>no</v>
      </c>
      <c r="W256" s="7" t="str">
        <f t="shared" si="62"/>
        <v>yes</v>
      </c>
      <c r="X256" s="639" t="str">
        <f t="shared" si="63"/>
        <v>no</v>
      </c>
      <c r="Y256" s="343">
        <v>0</v>
      </c>
      <c r="Z256" s="343">
        <v>0</v>
      </c>
      <c r="AA256" s="343">
        <v>0</v>
      </c>
      <c r="AB256" s="343">
        <v>1</v>
      </c>
      <c r="AC256" s="343">
        <v>0</v>
      </c>
      <c r="AD256" s="7" t="str">
        <f t="shared" si="64"/>
        <v>no</v>
      </c>
      <c r="AE256" s="7" t="str">
        <f t="shared" si="65"/>
        <v>yes</v>
      </c>
      <c r="AF256" s="639" t="str">
        <f t="shared" si="66"/>
        <v>no</v>
      </c>
      <c r="AG256" s="83">
        <v>900</v>
      </c>
      <c r="AH256" s="83"/>
      <c r="AI256" s="84"/>
    </row>
    <row r="257" spans="1:35" ht="14.25">
      <c r="A257" s="23" t="s">
        <v>1449</v>
      </c>
      <c r="B257" s="343" t="s">
        <v>1176</v>
      </c>
      <c r="C257" s="7">
        <v>0</v>
      </c>
      <c r="D257" s="7">
        <v>0</v>
      </c>
      <c r="E257" s="7">
        <v>0</v>
      </c>
      <c r="F257" s="7">
        <v>1</v>
      </c>
      <c r="G257" s="616" t="str">
        <f t="shared" si="68"/>
        <v>No</v>
      </c>
      <c r="H257" s="616" t="str">
        <f t="shared" si="69"/>
        <v>Yes</v>
      </c>
      <c r="I257" s="616" t="str">
        <f t="shared" si="70"/>
        <v>No</v>
      </c>
      <c r="J257" s="7">
        <v>0</v>
      </c>
      <c r="K257" s="7">
        <v>0</v>
      </c>
      <c r="L257" s="7">
        <v>0</v>
      </c>
      <c r="M257" s="7">
        <v>1</v>
      </c>
      <c r="N257" s="848" t="s">
        <v>791</v>
      </c>
      <c r="O257" s="848" t="s">
        <v>791</v>
      </c>
      <c r="P257" s="848" t="s">
        <v>791</v>
      </c>
      <c r="Q257" s="638">
        <v>0.16666666666666666</v>
      </c>
      <c r="R257" s="7">
        <v>0</v>
      </c>
      <c r="S257" s="7">
        <v>0.16666666666666666</v>
      </c>
      <c r="T257" s="7">
        <v>0.66666666666666663</v>
      </c>
      <c r="U257" s="7">
        <v>0</v>
      </c>
      <c r="V257" s="7" t="str">
        <f t="shared" si="61"/>
        <v>no</v>
      </c>
      <c r="W257" s="7" t="str">
        <f t="shared" si="62"/>
        <v>no</v>
      </c>
      <c r="X257" s="639" t="str">
        <f t="shared" si="63"/>
        <v>no</v>
      </c>
      <c r="Y257" s="343">
        <v>0</v>
      </c>
      <c r="Z257" s="343">
        <v>0</v>
      </c>
      <c r="AA257" s="343">
        <v>0</v>
      </c>
      <c r="AB257" s="343">
        <v>1</v>
      </c>
      <c r="AC257" s="343">
        <v>0</v>
      </c>
      <c r="AD257" s="7" t="str">
        <f t="shared" si="64"/>
        <v>no</v>
      </c>
      <c r="AE257" s="7" t="str">
        <f t="shared" si="65"/>
        <v>yes</v>
      </c>
      <c r="AF257" s="639" t="str">
        <f t="shared" si="66"/>
        <v>no</v>
      </c>
      <c r="AG257" s="83">
        <v>900</v>
      </c>
      <c r="AH257" s="83"/>
      <c r="AI257" s="83"/>
    </row>
    <row r="258" spans="1:35" ht="14.25">
      <c r="A258" s="66" t="s">
        <v>2204</v>
      </c>
      <c r="B258" s="355" t="s">
        <v>2243</v>
      </c>
      <c r="C258" s="7">
        <v>1</v>
      </c>
      <c r="D258" s="7">
        <v>0</v>
      </c>
      <c r="E258" s="7">
        <v>0</v>
      </c>
      <c r="F258" s="7">
        <v>0</v>
      </c>
      <c r="G258" s="616" t="str">
        <f t="shared" ref="G258:G289" si="74">IF(C258&gt;=0.5155, "Yes", "No")</f>
        <v>Yes</v>
      </c>
      <c r="H258" s="616" t="str">
        <f t="shared" ref="H258:H289" si="75">IF(E258&lt;=0.1356, "Yes", "No")</f>
        <v>Yes</v>
      </c>
      <c r="I258" s="616" t="str">
        <f t="shared" ref="I258:I289" si="76">IF(F258&lt;=0.01, "Yes", "No")</f>
        <v>Yes</v>
      </c>
      <c r="J258" s="852">
        <v>1</v>
      </c>
      <c r="K258" s="852">
        <v>0</v>
      </c>
      <c r="L258" s="852">
        <v>0</v>
      </c>
      <c r="M258" s="852">
        <v>0</v>
      </c>
      <c r="N258" s="848" t="str">
        <f t="shared" ref="N258:N302" si="77">IF(J258&gt;=0.5155, "Yes", "No")</f>
        <v>Yes</v>
      </c>
      <c r="O258" s="848" t="str">
        <f t="shared" ref="O258:O302" si="78">IF(L258&lt;=0.1356, "Yes", "No")</f>
        <v>Yes</v>
      </c>
      <c r="P258" s="848" t="str">
        <f t="shared" ref="P258:P302" si="79">IF(M258&lt;=0.01, "Yes", "No")</f>
        <v>Yes</v>
      </c>
      <c r="Q258" s="638"/>
      <c r="R258" s="7"/>
      <c r="S258" s="7"/>
      <c r="T258" s="7"/>
      <c r="U258" s="7"/>
      <c r="V258" s="7"/>
      <c r="W258" s="7"/>
      <c r="X258" s="639"/>
      <c r="Y258" s="343">
        <v>1</v>
      </c>
      <c r="Z258" s="343">
        <v>0</v>
      </c>
      <c r="AA258" s="343">
        <v>0</v>
      </c>
      <c r="AB258" s="343">
        <v>0</v>
      </c>
      <c r="AC258" s="343">
        <v>0</v>
      </c>
      <c r="AD258" s="7" t="str">
        <f t="shared" si="64"/>
        <v>yes</v>
      </c>
      <c r="AE258" s="7" t="str">
        <f t="shared" si="65"/>
        <v>yes</v>
      </c>
      <c r="AF258" s="639" t="str">
        <f t="shared" si="66"/>
        <v>yes</v>
      </c>
      <c r="AG258" s="83"/>
      <c r="AH258" s="83"/>
      <c r="AI258" s="83"/>
    </row>
    <row r="259" spans="1:35" ht="15.75">
      <c r="A259" s="66" t="s">
        <v>442</v>
      </c>
      <c r="B259" s="26" t="s">
        <v>715</v>
      </c>
      <c r="C259" s="7">
        <v>0.30232558139534882</v>
      </c>
      <c r="D259" s="7">
        <v>0.63953488372093026</v>
      </c>
      <c r="E259" s="7">
        <v>1.1627906976744186E-2</v>
      </c>
      <c r="F259" s="7">
        <v>4.6511627906976744E-2</v>
      </c>
      <c r="G259" s="616" t="str">
        <f t="shared" si="74"/>
        <v>No</v>
      </c>
      <c r="H259" s="616" t="str">
        <f t="shared" si="75"/>
        <v>Yes</v>
      </c>
      <c r="I259" s="616" t="str">
        <f t="shared" si="76"/>
        <v>No</v>
      </c>
      <c r="J259" s="7">
        <v>0.23749999999999999</v>
      </c>
      <c r="K259" s="7">
        <v>0.65</v>
      </c>
      <c r="L259" s="7">
        <v>0.1</v>
      </c>
      <c r="M259" s="7">
        <v>1.2500000000000001E-2</v>
      </c>
      <c r="N259" s="848" t="str">
        <f t="shared" si="77"/>
        <v>No</v>
      </c>
      <c r="O259" s="848" t="str">
        <f t="shared" si="78"/>
        <v>Yes</v>
      </c>
      <c r="P259" s="848" t="str">
        <f t="shared" si="79"/>
        <v>No</v>
      </c>
      <c r="Q259" s="638">
        <v>0.30952380952380953</v>
      </c>
      <c r="R259" s="7">
        <v>0.6071428571428571</v>
      </c>
      <c r="S259" s="7">
        <v>8.3333333333333329E-2</v>
      </c>
      <c r="T259" s="7">
        <v>0</v>
      </c>
      <c r="U259" s="7">
        <v>0</v>
      </c>
      <c r="V259" s="7" t="str">
        <f t="shared" ref="V259:V302" si="80">IF(Q259&gt;=0.5155, "yes", "no")</f>
        <v>no</v>
      </c>
      <c r="W259" s="7" t="str">
        <f t="shared" ref="W259:W302" si="81">IF(S259&lt;=0.1356, "yes", "no")</f>
        <v>yes</v>
      </c>
      <c r="X259" s="639" t="str">
        <f t="shared" ref="X259:X302" si="82">IF(T259&lt;=0.01, "yes", "no")</f>
        <v>yes</v>
      </c>
      <c r="Y259" s="343">
        <v>0.25301204819277107</v>
      </c>
      <c r="Z259" s="343">
        <v>0.61445783132530118</v>
      </c>
      <c r="AA259" s="343">
        <v>0.13253012048192772</v>
      </c>
      <c r="AB259" s="343">
        <v>0</v>
      </c>
      <c r="AC259" s="343">
        <v>0</v>
      </c>
      <c r="AD259" s="7" t="str">
        <f t="shared" ref="AD259:AD302" si="83">IF(Y259&gt;=0.5185, "yes", "no")</f>
        <v>no</v>
      </c>
      <c r="AE259" s="7" t="str">
        <f t="shared" ref="AE259:AE302" si="84">IF(AA259&lt;=0.1336, "yes", "no")</f>
        <v>yes</v>
      </c>
      <c r="AF259" s="639" t="str">
        <f t="shared" ref="AF259:AF302" si="85">IF(AB259&lt;=0.01, "yes", "no")</f>
        <v>yes</v>
      </c>
      <c r="AG259" s="92">
        <v>112</v>
      </c>
      <c r="AH259" s="90" t="s">
        <v>1179</v>
      </c>
      <c r="AI259" s="90">
        <v>2</v>
      </c>
    </row>
    <row r="260" spans="1:35" ht="15.75">
      <c r="A260" s="10" t="s">
        <v>311</v>
      </c>
      <c r="B260" s="26" t="s">
        <v>579</v>
      </c>
      <c r="C260" s="7">
        <v>0.875</v>
      </c>
      <c r="D260" s="7">
        <v>0.125</v>
      </c>
      <c r="E260" s="7">
        <v>0</v>
      </c>
      <c r="F260" s="7">
        <v>0</v>
      </c>
      <c r="G260" s="616" t="str">
        <f t="shared" si="74"/>
        <v>Yes</v>
      </c>
      <c r="H260" s="616" t="str">
        <f t="shared" si="75"/>
        <v>Yes</v>
      </c>
      <c r="I260" s="616" t="str">
        <f t="shared" si="76"/>
        <v>Yes</v>
      </c>
      <c r="J260" s="7">
        <v>0.33333333333333331</v>
      </c>
      <c r="K260" s="7">
        <v>0.66666666666666663</v>
      </c>
      <c r="L260" s="7">
        <v>0</v>
      </c>
      <c r="M260" s="7">
        <v>0</v>
      </c>
      <c r="N260" s="848" t="str">
        <f t="shared" si="77"/>
        <v>No</v>
      </c>
      <c r="O260" s="848" t="str">
        <f t="shared" si="78"/>
        <v>Yes</v>
      </c>
      <c r="P260" s="848" t="str">
        <f t="shared" si="79"/>
        <v>Yes</v>
      </c>
      <c r="Q260" s="638">
        <v>0.8571428571428571</v>
      </c>
      <c r="R260" s="7">
        <v>0.14285714285714285</v>
      </c>
      <c r="S260" s="7">
        <v>0</v>
      </c>
      <c r="T260" s="7">
        <v>0</v>
      </c>
      <c r="U260" s="7">
        <v>0</v>
      </c>
      <c r="V260" s="7" t="str">
        <f t="shared" si="80"/>
        <v>yes</v>
      </c>
      <c r="W260" s="7" t="str">
        <f t="shared" si="81"/>
        <v>yes</v>
      </c>
      <c r="X260" s="639" t="str">
        <f t="shared" si="82"/>
        <v>yes</v>
      </c>
      <c r="Y260" s="343">
        <v>1</v>
      </c>
      <c r="Z260" s="343">
        <v>0</v>
      </c>
      <c r="AA260" s="343">
        <v>0</v>
      </c>
      <c r="AB260" s="343">
        <v>0</v>
      </c>
      <c r="AC260" s="343">
        <v>0</v>
      </c>
      <c r="AD260" s="7" t="str">
        <f t="shared" si="83"/>
        <v>yes</v>
      </c>
      <c r="AE260" s="7" t="str">
        <f t="shared" si="84"/>
        <v>yes</v>
      </c>
      <c r="AF260" s="639" t="str">
        <f t="shared" si="85"/>
        <v>yes</v>
      </c>
      <c r="AG260" s="94">
        <v>123</v>
      </c>
      <c r="AH260" s="90" t="s">
        <v>1180</v>
      </c>
      <c r="AI260" s="90"/>
    </row>
    <row r="261" spans="1:35" ht="15.75">
      <c r="A261" s="10" t="s">
        <v>448</v>
      </c>
      <c r="B261" s="26" t="s">
        <v>795</v>
      </c>
      <c r="C261" s="7">
        <v>0.33973412112259971</v>
      </c>
      <c r="D261" s="7">
        <v>0.49039881831610044</v>
      </c>
      <c r="E261" s="7">
        <v>0.16100443131462333</v>
      </c>
      <c r="F261" s="7">
        <v>1.4771048744460858E-3</v>
      </c>
      <c r="G261" s="616" t="str">
        <f t="shared" si="74"/>
        <v>No</v>
      </c>
      <c r="H261" s="616" t="str">
        <f t="shared" si="75"/>
        <v>No</v>
      </c>
      <c r="I261" s="616" t="str">
        <f t="shared" si="76"/>
        <v>Yes</v>
      </c>
      <c r="J261" s="7">
        <v>0.30120481927710846</v>
      </c>
      <c r="K261" s="7">
        <v>0.54819277108433739</v>
      </c>
      <c r="L261" s="7">
        <v>0.14156626506024098</v>
      </c>
      <c r="M261" s="7">
        <v>0</v>
      </c>
      <c r="N261" s="848" t="str">
        <f t="shared" si="77"/>
        <v>No</v>
      </c>
      <c r="O261" s="848" t="str">
        <f t="shared" si="78"/>
        <v>No</v>
      </c>
      <c r="P261" s="848" t="str">
        <f t="shared" si="79"/>
        <v>Yes</v>
      </c>
      <c r="Q261" s="638">
        <v>0.3550834597875569</v>
      </c>
      <c r="R261" s="7">
        <v>0.49620637329286799</v>
      </c>
      <c r="S261" s="7">
        <v>0.1456752655538695</v>
      </c>
      <c r="T261" s="7">
        <v>3.0349013657056147E-3</v>
      </c>
      <c r="U261" s="7">
        <v>0</v>
      </c>
      <c r="V261" s="7" t="str">
        <f t="shared" si="80"/>
        <v>no</v>
      </c>
      <c r="W261" s="7" t="str">
        <f t="shared" si="81"/>
        <v>no</v>
      </c>
      <c r="X261" s="639" t="str">
        <f t="shared" si="82"/>
        <v>yes</v>
      </c>
      <c r="Y261" s="343">
        <v>0.24742268041237114</v>
      </c>
      <c r="Z261" s="343">
        <v>0.59646539027982326</v>
      </c>
      <c r="AA261" s="343">
        <v>0.14432989690721648</v>
      </c>
      <c r="AB261" s="343">
        <v>1.4727540500736377E-3</v>
      </c>
      <c r="AC261" s="343">
        <v>1.0309278350515464E-2</v>
      </c>
      <c r="AD261" s="7" t="str">
        <f t="shared" si="83"/>
        <v>no</v>
      </c>
      <c r="AE261" s="7" t="str">
        <f t="shared" si="84"/>
        <v>no</v>
      </c>
      <c r="AF261" s="639" t="str">
        <f t="shared" si="85"/>
        <v>yes</v>
      </c>
      <c r="AG261" s="92">
        <v>123</v>
      </c>
      <c r="AH261" s="90" t="s">
        <v>1181</v>
      </c>
      <c r="AI261" s="90"/>
    </row>
    <row r="262" spans="1:35" ht="15.75">
      <c r="A262" s="10" t="s">
        <v>1158</v>
      </c>
      <c r="B262" s="26" t="s">
        <v>561</v>
      </c>
      <c r="C262" s="7">
        <v>0.4</v>
      </c>
      <c r="D262" s="7">
        <v>0.4</v>
      </c>
      <c r="E262" s="7">
        <v>0.15</v>
      </c>
      <c r="F262" s="7">
        <v>1.2500000000000001E-2</v>
      </c>
      <c r="G262" s="616" t="str">
        <f t="shared" si="74"/>
        <v>No</v>
      </c>
      <c r="H262" s="616" t="str">
        <f t="shared" si="75"/>
        <v>No</v>
      </c>
      <c r="I262" s="616" t="str">
        <f t="shared" si="76"/>
        <v>No</v>
      </c>
      <c r="J262" s="7">
        <v>0.38947368421052631</v>
      </c>
      <c r="K262" s="7">
        <v>0.4</v>
      </c>
      <c r="L262" s="7">
        <v>0.18947368421052632</v>
      </c>
      <c r="M262" s="7">
        <v>0</v>
      </c>
      <c r="N262" s="848" t="str">
        <f t="shared" si="77"/>
        <v>No</v>
      </c>
      <c r="O262" s="848" t="str">
        <f t="shared" si="78"/>
        <v>No</v>
      </c>
      <c r="P262" s="848" t="str">
        <f t="shared" si="79"/>
        <v>Yes</v>
      </c>
      <c r="Q262" s="638">
        <v>0.39240506329113922</v>
      </c>
      <c r="R262" s="7">
        <v>0.50632911392405067</v>
      </c>
      <c r="S262" s="7">
        <v>7.5949367088607597E-2</v>
      </c>
      <c r="T262" s="7">
        <v>0</v>
      </c>
      <c r="U262" s="7">
        <v>2.5316455696202531E-2</v>
      </c>
      <c r="V262" s="7" t="str">
        <f t="shared" si="80"/>
        <v>no</v>
      </c>
      <c r="W262" s="7" t="str">
        <f t="shared" si="81"/>
        <v>yes</v>
      </c>
      <c r="X262" s="639" t="str">
        <f t="shared" si="82"/>
        <v>yes</v>
      </c>
      <c r="Y262" s="343">
        <v>0.43925233644859812</v>
      </c>
      <c r="Z262" s="343">
        <v>0.3925233644859813</v>
      </c>
      <c r="AA262" s="343">
        <v>0.16822429906542055</v>
      </c>
      <c r="AB262" s="343">
        <v>0</v>
      </c>
      <c r="AC262" s="343">
        <v>0</v>
      </c>
      <c r="AD262" s="7" t="str">
        <f t="shared" si="83"/>
        <v>no</v>
      </c>
      <c r="AE262" s="7" t="str">
        <f t="shared" si="84"/>
        <v>no</v>
      </c>
      <c r="AF262" s="639" t="str">
        <f t="shared" si="85"/>
        <v>yes</v>
      </c>
      <c r="AG262" s="92">
        <v>123</v>
      </c>
      <c r="AH262" s="90" t="s">
        <v>1180</v>
      </c>
      <c r="AI262" s="90"/>
    </row>
    <row r="263" spans="1:35" ht="15.75">
      <c r="A263" s="10" t="s">
        <v>212</v>
      </c>
      <c r="B263" s="26" t="s">
        <v>785</v>
      </c>
      <c r="C263" s="7">
        <v>0.78260869565217395</v>
      </c>
      <c r="D263" s="7">
        <v>0.13043478260869565</v>
      </c>
      <c r="E263" s="7">
        <v>8.6956521739130432E-2</v>
      </c>
      <c r="F263" s="7">
        <v>0</v>
      </c>
      <c r="G263" s="616" t="str">
        <f t="shared" si="74"/>
        <v>Yes</v>
      </c>
      <c r="H263" s="616" t="str">
        <f t="shared" si="75"/>
        <v>Yes</v>
      </c>
      <c r="I263" s="616" t="str">
        <f t="shared" si="76"/>
        <v>Yes</v>
      </c>
      <c r="J263" s="7">
        <v>0.7857142857142857</v>
      </c>
      <c r="K263" s="7">
        <v>0.21428571428571427</v>
      </c>
      <c r="L263" s="7">
        <v>0</v>
      </c>
      <c r="M263" s="7">
        <v>0</v>
      </c>
      <c r="N263" s="848" t="str">
        <f t="shared" si="77"/>
        <v>Yes</v>
      </c>
      <c r="O263" s="848" t="str">
        <f t="shared" si="78"/>
        <v>Yes</v>
      </c>
      <c r="P263" s="848" t="str">
        <f t="shared" si="79"/>
        <v>Yes</v>
      </c>
      <c r="Q263" s="638">
        <v>0.77777777777777779</v>
      </c>
      <c r="R263" s="7">
        <v>0.16666666666666666</v>
      </c>
      <c r="S263" s="7">
        <v>5.5555555555555552E-2</v>
      </c>
      <c r="T263" s="7">
        <v>0</v>
      </c>
      <c r="U263" s="7">
        <v>0</v>
      </c>
      <c r="V263" s="7" t="str">
        <f t="shared" si="80"/>
        <v>yes</v>
      </c>
      <c r="W263" s="7" t="str">
        <f t="shared" si="81"/>
        <v>yes</v>
      </c>
      <c r="X263" s="639" t="str">
        <f t="shared" si="82"/>
        <v>yes</v>
      </c>
      <c r="Y263" s="343">
        <v>0.8</v>
      </c>
      <c r="Z263" s="343">
        <v>0.2</v>
      </c>
      <c r="AA263" s="343">
        <v>0</v>
      </c>
      <c r="AB263" s="343">
        <v>0</v>
      </c>
      <c r="AC263" s="343">
        <v>0</v>
      </c>
      <c r="AD263" s="7" t="str">
        <f t="shared" si="83"/>
        <v>yes</v>
      </c>
      <c r="AE263" s="7" t="str">
        <f t="shared" si="84"/>
        <v>yes</v>
      </c>
      <c r="AF263" s="639" t="str">
        <f t="shared" si="85"/>
        <v>yes</v>
      </c>
      <c r="AG263" s="92">
        <v>123</v>
      </c>
      <c r="AH263" s="90" t="s">
        <v>1179</v>
      </c>
      <c r="AI263" s="90"/>
    </row>
    <row r="264" spans="1:35" ht="15.75">
      <c r="A264" s="10" t="s">
        <v>1110</v>
      </c>
      <c r="B264" s="26" t="s">
        <v>817</v>
      </c>
      <c r="C264" s="7">
        <v>0.5321100917431193</v>
      </c>
      <c r="D264" s="7">
        <v>0.3669724770642202</v>
      </c>
      <c r="E264" s="7">
        <v>0.10091743119266056</v>
      </c>
      <c r="F264" s="7">
        <v>0</v>
      </c>
      <c r="G264" s="616" t="str">
        <f t="shared" si="74"/>
        <v>Yes</v>
      </c>
      <c r="H264" s="616" t="str">
        <f t="shared" si="75"/>
        <v>Yes</v>
      </c>
      <c r="I264" s="616" t="str">
        <f t="shared" si="76"/>
        <v>Yes</v>
      </c>
      <c r="J264" s="7">
        <v>0.5436893203883495</v>
      </c>
      <c r="K264" s="7">
        <v>0.3300970873786408</v>
      </c>
      <c r="L264" s="7">
        <v>0.12621359223300971</v>
      </c>
      <c r="M264" s="7">
        <v>0</v>
      </c>
      <c r="N264" s="848" t="str">
        <f t="shared" si="77"/>
        <v>Yes</v>
      </c>
      <c r="O264" s="848" t="str">
        <f t="shared" si="78"/>
        <v>Yes</v>
      </c>
      <c r="P264" s="848" t="str">
        <f t="shared" si="79"/>
        <v>Yes</v>
      </c>
      <c r="Q264" s="638">
        <v>0.4946236559139785</v>
      </c>
      <c r="R264" s="7">
        <v>0.38709677419354838</v>
      </c>
      <c r="S264" s="7">
        <v>0.11827956989247312</v>
      </c>
      <c r="T264" s="7">
        <v>0</v>
      </c>
      <c r="U264" s="7">
        <v>0</v>
      </c>
      <c r="V264" s="7" t="str">
        <f t="shared" si="80"/>
        <v>no</v>
      </c>
      <c r="W264" s="7" t="str">
        <f t="shared" si="81"/>
        <v>yes</v>
      </c>
      <c r="X264" s="639" t="str">
        <f t="shared" si="82"/>
        <v>yes</v>
      </c>
      <c r="Y264" s="343">
        <v>0.47222222222222221</v>
      </c>
      <c r="Z264" s="343">
        <v>0.39814814814814814</v>
      </c>
      <c r="AA264" s="343">
        <v>0.12962962962962962</v>
      </c>
      <c r="AB264" s="343">
        <v>0</v>
      </c>
      <c r="AC264" s="343">
        <v>0</v>
      </c>
      <c r="AD264" s="7" t="str">
        <f t="shared" si="83"/>
        <v>no</v>
      </c>
      <c r="AE264" s="7" t="str">
        <f t="shared" si="84"/>
        <v>yes</v>
      </c>
      <c r="AF264" s="639" t="str">
        <f t="shared" si="85"/>
        <v>yes</v>
      </c>
      <c r="AG264" s="92">
        <v>123</v>
      </c>
      <c r="AH264" s="90" t="s">
        <v>882</v>
      </c>
      <c r="AI264" s="90"/>
    </row>
    <row r="265" spans="1:35" ht="15.75">
      <c r="A265" s="10" t="s">
        <v>446</v>
      </c>
      <c r="B265" s="26" t="s">
        <v>794</v>
      </c>
      <c r="C265" s="7">
        <v>0.73529411764705888</v>
      </c>
      <c r="D265" s="7">
        <v>0.20588235294117646</v>
      </c>
      <c r="E265" s="7">
        <v>2.9411764705882353E-2</v>
      </c>
      <c r="F265" s="7">
        <v>2.9411764705882353E-2</v>
      </c>
      <c r="G265" s="616" t="str">
        <f t="shared" si="74"/>
        <v>Yes</v>
      </c>
      <c r="H265" s="616" t="str">
        <f t="shared" si="75"/>
        <v>Yes</v>
      </c>
      <c r="I265" s="616" t="str">
        <f t="shared" si="76"/>
        <v>No</v>
      </c>
      <c r="J265" s="7">
        <v>0.65217391304347827</v>
      </c>
      <c r="K265" s="7">
        <v>0.28260869565217389</v>
      </c>
      <c r="L265" s="7">
        <v>4.3478260869565216E-2</v>
      </c>
      <c r="M265" s="7">
        <v>2.1739130434782608E-2</v>
      </c>
      <c r="N265" s="848" t="str">
        <f t="shared" si="77"/>
        <v>Yes</v>
      </c>
      <c r="O265" s="848" t="str">
        <f t="shared" si="78"/>
        <v>Yes</v>
      </c>
      <c r="P265" s="848" t="str">
        <f t="shared" si="79"/>
        <v>No</v>
      </c>
      <c r="Q265" s="638">
        <v>0.76315789473684215</v>
      </c>
      <c r="R265" s="7">
        <v>0.18421052631578946</v>
      </c>
      <c r="S265" s="7">
        <v>2.6315789473684209E-2</v>
      </c>
      <c r="T265" s="7">
        <v>2.6315789473684209E-2</v>
      </c>
      <c r="U265" s="7">
        <v>0</v>
      </c>
      <c r="V265" s="7" t="str">
        <f t="shared" si="80"/>
        <v>yes</v>
      </c>
      <c r="W265" s="7" t="str">
        <f t="shared" si="81"/>
        <v>yes</v>
      </c>
      <c r="X265" s="639" t="str">
        <f t="shared" si="82"/>
        <v>no</v>
      </c>
      <c r="Y265" s="343">
        <v>0.66666666666666663</v>
      </c>
      <c r="Z265" s="343">
        <v>0.25</v>
      </c>
      <c r="AA265" s="343">
        <v>6.25E-2</v>
      </c>
      <c r="AB265" s="343">
        <v>2.0833333333333332E-2</v>
      </c>
      <c r="AC265" s="343">
        <v>0</v>
      </c>
      <c r="AD265" s="7" t="str">
        <f t="shared" si="83"/>
        <v>yes</v>
      </c>
      <c r="AE265" s="7" t="str">
        <f t="shared" si="84"/>
        <v>yes</v>
      </c>
      <c r="AF265" s="639" t="str">
        <f t="shared" si="85"/>
        <v>no</v>
      </c>
      <c r="AG265" s="92">
        <v>123</v>
      </c>
      <c r="AH265" s="90" t="s">
        <v>1179</v>
      </c>
      <c r="AI265" s="90"/>
    </row>
    <row r="266" spans="1:35" ht="15.75">
      <c r="A266" s="10" t="s">
        <v>337</v>
      </c>
      <c r="B266" s="26" t="s">
        <v>707</v>
      </c>
      <c r="C266" s="7">
        <v>0.75</v>
      </c>
      <c r="D266" s="7">
        <v>0.25</v>
      </c>
      <c r="E266" s="7">
        <v>0</v>
      </c>
      <c r="F266" s="7">
        <v>0</v>
      </c>
      <c r="G266" s="616" t="str">
        <f t="shared" si="74"/>
        <v>Yes</v>
      </c>
      <c r="H266" s="616" t="str">
        <f t="shared" si="75"/>
        <v>Yes</v>
      </c>
      <c r="I266" s="616" t="str">
        <f t="shared" si="76"/>
        <v>Yes</v>
      </c>
      <c r="J266" s="7">
        <v>0.75</v>
      </c>
      <c r="K266" s="7">
        <v>0.25</v>
      </c>
      <c r="L266" s="7">
        <v>0</v>
      </c>
      <c r="M266" s="7">
        <v>0</v>
      </c>
      <c r="N266" s="848" t="str">
        <f t="shared" si="77"/>
        <v>Yes</v>
      </c>
      <c r="O266" s="848" t="str">
        <f t="shared" si="78"/>
        <v>Yes</v>
      </c>
      <c r="P266" s="848" t="str">
        <f t="shared" si="79"/>
        <v>Yes</v>
      </c>
      <c r="Q266" s="638">
        <v>0.9</v>
      </c>
      <c r="R266" s="7">
        <v>0.1</v>
      </c>
      <c r="S266" s="7">
        <v>0</v>
      </c>
      <c r="T266" s="7">
        <v>0</v>
      </c>
      <c r="U266" s="7">
        <v>0</v>
      </c>
      <c r="V266" s="7" t="str">
        <f t="shared" si="80"/>
        <v>yes</v>
      </c>
      <c r="W266" s="7" t="str">
        <f t="shared" si="81"/>
        <v>yes</v>
      </c>
      <c r="X266" s="639" t="str">
        <f t="shared" si="82"/>
        <v>yes</v>
      </c>
      <c r="Y266" s="343">
        <v>0.76</v>
      </c>
      <c r="Z266" s="343">
        <v>0.24</v>
      </c>
      <c r="AA266" s="343">
        <v>0</v>
      </c>
      <c r="AB266" s="343">
        <v>0</v>
      </c>
      <c r="AC266" s="343">
        <v>0</v>
      </c>
      <c r="AD266" s="7" t="str">
        <f t="shared" si="83"/>
        <v>yes</v>
      </c>
      <c r="AE266" s="7" t="str">
        <f t="shared" si="84"/>
        <v>yes</v>
      </c>
      <c r="AF266" s="639" t="str">
        <f t="shared" si="85"/>
        <v>yes</v>
      </c>
      <c r="AG266" s="94">
        <v>123</v>
      </c>
      <c r="AH266" s="90" t="s">
        <v>1179</v>
      </c>
      <c r="AI266" s="90"/>
    </row>
    <row r="267" spans="1:35" ht="15.75">
      <c r="A267" s="10" t="s">
        <v>142</v>
      </c>
      <c r="B267" s="26" t="s">
        <v>533</v>
      </c>
      <c r="C267" s="7">
        <v>0.64345830145371075</v>
      </c>
      <c r="D267" s="7">
        <v>0.20581484315225707</v>
      </c>
      <c r="E267" s="7">
        <v>0.11782708492731446</v>
      </c>
      <c r="F267" s="7">
        <v>1.7597551644988524E-2</v>
      </c>
      <c r="G267" s="616" t="str">
        <f t="shared" si="74"/>
        <v>Yes</v>
      </c>
      <c r="H267" s="616" t="str">
        <f t="shared" si="75"/>
        <v>Yes</v>
      </c>
      <c r="I267" s="616" t="str">
        <f t="shared" si="76"/>
        <v>No</v>
      </c>
      <c r="J267" s="7">
        <v>0.67093373493975905</v>
      </c>
      <c r="K267" s="7">
        <v>0.18373493975903615</v>
      </c>
      <c r="L267" s="7">
        <v>0.11069277108433735</v>
      </c>
      <c r="M267" s="7">
        <v>2.0331325301204819E-2</v>
      </c>
      <c r="N267" s="848" t="str">
        <f t="shared" si="77"/>
        <v>Yes</v>
      </c>
      <c r="O267" s="848" t="str">
        <f t="shared" si="78"/>
        <v>Yes</v>
      </c>
      <c r="P267" s="848" t="str">
        <f t="shared" si="79"/>
        <v>No</v>
      </c>
      <c r="Q267" s="638">
        <v>0.68024596464258258</v>
      </c>
      <c r="R267" s="7">
        <v>0.16602613374327441</v>
      </c>
      <c r="S267" s="7">
        <v>0.11299000768639508</v>
      </c>
      <c r="T267" s="7">
        <v>2.3059185242121444E-2</v>
      </c>
      <c r="U267" s="7">
        <v>1.7678708685626442E-2</v>
      </c>
      <c r="V267" s="7" t="str">
        <f t="shared" si="80"/>
        <v>yes</v>
      </c>
      <c r="W267" s="7" t="str">
        <f t="shared" si="81"/>
        <v>yes</v>
      </c>
      <c r="X267" s="639" t="str">
        <f t="shared" si="82"/>
        <v>no</v>
      </c>
      <c r="Y267" s="343">
        <v>0.65962264150943395</v>
      </c>
      <c r="Z267" s="343">
        <v>0.17811320754716981</v>
      </c>
      <c r="AA267" s="343">
        <v>0.13132075471698113</v>
      </c>
      <c r="AB267" s="343">
        <v>2.1132075471698115E-2</v>
      </c>
      <c r="AC267" s="343">
        <v>9.8113207547169817E-3</v>
      </c>
      <c r="AD267" s="7" t="str">
        <f t="shared" si="83"/>
        <v>yes</v>
      </c>
      <c r="AE267" s="7" t="str">
        <f t="shared" si="84"/>
        <v>yes</v>
      </c>
      <c r="AF267" s="639" t="str">
        <f t="shared" si="85"/>
        <v>no</v>
      </c>
      <c r="AG267" s="92">
        <v>189</v>
      </c>
      <c r="AH267" s="90" t="s">
        <v>1182</v>
      </c>
      <c r="AI267" s="90"/>
    </row>
    <row r="268" spans="1:35" ht="15.75">
      <c r="A268" s="10" t="s">
        <v>360</v>
      </c>
      <c r="B268" s="26" t="s">
        <v>593</v>
      </c>
      <c r="C268" s="7">
        <v>0.53134796238244519</v>
      </c>
      <c r="D268" s="7">
        <v>0.32445141065830724</v>
      </c>
      <c r="E268" s="7">
        <v>0.11598746081504702</v>
      </c>
      <c r="F268" s="7">
        <v>2.1943573667711599E-2</v>
      </c>
      <c r="G268" s="616" t="str">
        <f t="shared" si="74"/>
        <v>Yes</v>
      </c>
      <c r="H268" s="616" t="str">
        <f t="shared" si="75"/>
        <v>Yes</v>
      </c>
      <c r="I268" s="616" t="str">
        <f t="shared" si="76"/>
        <v>No</v>
      </c>
      <c r="J268" s="7">
        <v>0.4876923076923077</v>
      </c>
      <c r="K268" s="7">
        <v>0.36</v>
      </c>
      <c r="L268" s="7">
        <v>0.13692307692307693</v>
      </c>
      <c r="M268" s="7">
        <v>9.2307692307692316E-3</v>
      </c>
      <c r="N268" s="848" t="str">
        <f t="shared" si="77"/>
        <v>No</v>
      </c>
      <c r="O268" s="848" t="str">
        <f t="shared" si="78"/>
        <v>No</v>
      </c>
      <c r="P268" s="848" t="str">
        <f t="shared" si="79"/>
        <v>Yes</v>
      </c>
      <c r="Q268" s="638">
        <v>0.52558139534883719</v>
      </c>
      <c r="R268" s="7">
        <v>0.35658914728682173</v>
      </c>
      <c r="S268" s="7">
        <v>9.7674418604651161E-2</v>
      </c>
      <c r="T268" s="7">
        <v>1.5503875968992248E-2</v>
      </c>
      <c r="U268" s="7">
        <v>4.6511627906976744E-3</v>
      </c>
      <c r="V268" s="7" t="str">
        <f t="shared" si="80"/>
        <v>yes</v>
      </c>
      <c r="W268" s="7" t="str">
        <f t="shared" si="81"/>
        <v>yes</v>
      </c>
      <c r="X268" s="639" t="str">
        <f t="shared" si="82"/>
        <v>no</v>
      </c>
      <c r="Y268" s="343">
        <v>0.49849849849849848</v>
      </c>
      <c r="Z268" s="343">
        <v>0.37087087087087089</v>
      </c>
      <c r="AA268" s="343">
        <v>0.11411411411411411</v>
      </c>
      <c r="AB268" s="343">
        <v>1.2012012012012012E-2</v>
      </c>
      <c r="AC268" s="343">
        <v>4.5045045045045045E-3</v>
      </c>
      <c r="AD268" s="7" t="str">
        <f t="shared" si="83"/>
        <v>no</v>
      </c>
      <c r="AE268" s="7" t="str">
        <f t="shared" si="84"/>
        <v>yes</v>
      </c>
      <c r="AF268" s="639" t="str">
        <f t="shared" si="85"/>
        <v>no</v>
      </c>
      <c r="AG268" s="94">
        <v>189</v>
      </c>
      <c r="AH268" s="90" t="s">
        <v>1181</v>
      </c>
      <c r="AI268" s="90"/>
    </row>
    <row r="269" spans="1:35" ht="15.75">
      <c r="A269" s="10" t="s">
        <v>1143</v>
      </c>
      <c r="B269" s="26" t="s">
        <v>537</v>
      </c>
      <c r="C269" s="7">
        <v>0.68163265306122445</v>
      </c>
      <c r="D269" s="7">
        <v>0.22857142857142856</v>
      </c>
      <c r="E269" s="7">
        <v>6.9387755102040816E-2</v>
      </c>
      <c r="F269" s="7">
        <v>1.6326530612244899E-2</v>
      </c>
      <c r="G269" s="616" t="str">
        <f t="shared" si="74"/>
        <v>Yes</v>
      </c>
      <c r="H269" s="616" t="str">
        <f t="shared" si="75"/>
        <v>Yes</v>
      </c>
      <c r="I269" s="616" t="str">
        <f t="shared" si="76"/>
        <v>No</v>
      </c>
      <c r="J269" s="7">
        <v>0.70119521912350602</v>
      </c>
      <c r="K269" s="7">
        <v>0.18326693227091634</v>
      </c>
      <c r="L269" s="7">
        <v>9.1633466135458169E-2</v>
      </c>
      <c r="M269" s="7">
        <v>1.9920318725099601E-2</v>
      </c>
      <c r="N269" s="848" t="str">
        <f t="shared" si="77"/>
        <v>Yes</v>
      </c>
      <c r="O269" s="848" t="str">
        <f t="shared" si="78"/>
        <v>Yes</v>
      </c>
      <c r="P269" s="848" t="str">
        <f t="shared" si="79"/>
        <v>No</v>
      </c>
      <c r="Q269" s="638">
        <v>0.68871595330739299</v>
      </c>
      <c r="R269" s="7">
        <v>0.19455252918287938</v>
      </c>
      <c r="S269" s="7">
        <v>9.727626459143969E-2</v>
      </c>
      <c r="T269" s="7">
        <v>1.556420233463035E-2</v>
      </c>
      <c r="U269" s="7">
        <v>3.8910505836575876E-3</v>
      </c>
      <c r="V269" s="7" t="str">
        <f t="shared" si="80"/>
        <v>yes</v>
      </c>
      <c r="W269" s="7" t="str">
        <f t="shared" si="81"/>
        <v>yes</v>
      </c>
      <c r="X269" s="639" t="str">
        <f t="shared" si="82"/>
        <v>no</v>
      </c>
      <c r="Y269" s="343">
        <v>0.73605947955390338</v>
      </c>
      <c r="Z269" s="343">
        <v>0.1449814126394052</v>
      </c>
      <c r="AA269" s="343">
        <v>0.10037174721189591</v>
      </c>
      <c r="AB269" s="343">
        <v>1.4869888475836431E-2</v>
      </c>
      <c r="AC269" s="343">
        <v>3.7174721189591076E-3</v>
      </c>
      <c r="AD269" s="7" t="str">
        <f t="shared" si="83"/>
        <v>yes</v>
      </c>
      <c r="AE269" s="7" t="str">
        <f t="shared" si="84"/>
        <v>yes</v>
      </c>
      <c r="AF269" s="639" t="str">
        <f t="shared" si="85"/>
        <v>no</v>
      </c>
      <c r="AG269" s="92">
        <v>189</v>
      </c>
      <c r="AH269" s="90" t="s">
        <v>1181</v>
      </c>
      <c r="AI269" s="90"/>
    </row>
    <row r="270" spans="1:35" ht="15.75">
      <c r="A270" s="10" t="s">
        <v>427</v>
      </c>
      <c r="B270" s="26" t="s">
        <v>641</v>
      </c>
      <c r="C270" s="7">
        <v>0.46202531645569622</v>
      </c>
      <c r="D270" s="7">
        <v>0.42721518987341772</v>
      </c>
      <c r="E270" s="7">
        <v>9.1772151898734181E-2</v>
      </c>
      <c r="F270" s="7">
        <v>3.1645569620253164E-3</v>
      </c>
      <c r="G270" s="616" t="str">
        <f t="shared" si="74"/>
        <v>No</v>
      </c>
      <c r="H270" s="616" t="str">
        <f t="shared" si="75"/>
        <v>Yes</v>
      </c>
      <c r="I270" s="616" t="str">
        <f t="shared" si="76"/>
        <v>Yes</v>
      </c>
      <c r="J270" s="7">
        <v>0.54545454545454541</v>
      </c>
      <c r="K270" s="7">
        <v>0.38557993730407525</v>
      </c>
      <c r="L270" s="7">
        <v>5.329153605015674E-2</v>
      </c>
      <c r="M270" s="7">
        <v>9.4043887147335428E-3</v>
      </c>
      <c r="N270" s="848" t="str">
        <f t="shared" si="77"/>
        <v>Yes</v>
      </c>
      <c r="O270" s="848" t="str">
        <f t="shared" si="78"/>
        <v>Yes</v>
      </c>
      <c r="P270" s="848" t="str">
        <f t="shared" si="79"/>
        <v>Yes</v>
      </c>
      <c r="Q270" s="638">
        <v>0.4107142857142857</v>
      </c>
      <c r="R270" s="7">
        <v>0.47142857142857142</v>
      </c>
      <c r="S270" s="7">
        <v>8.2142857142857142E-2</v>
      </c>
      <c r="T270" s="7">
        <v>1.0714285714285714E-2</v>
      </c>
      <c r="U270" s="7">
        <v>2.5000000000000001E-2</v>
      </c>
      <c r="V270" s="7" t="str">
        <f t="shared" si="80"/>
        <v>no</v>
      </c>
      <c r="W270" s="7" t="str">
        <f t="shared" si="81"/>
        <v>yes</v>
      </c>
      <c r="X270" s="639" t="str">
        <f t="shared" si="82"/>
        <v>no</v>
      </c>
      <c r="Y270" s="343">
        <v>0.53097345132743368</v>
      </c>
      <c r="Z270" s="343">
        <v>0.39528023598820061</v>
      </c>
      <c r="AA270" s="343">
        <v>5.6047197640117993E-2</v>
      </c>
      <c r="AB270" s="343">
        <v>1.1799410029498525E-2</v>
      </c>
      <c r="AC270" s="343">
        <v>5.8997050147492625E-3</v>
      </c>
      <c r="AD270" s="7" t="str">
        <f t="shared" si="83"/>
        <v>yes</v>
      </c>
      <c r="AE270" s="7" t="str">
        <f t="shared" si="84"/>
        <v>yes</v>
      </c>
      <c r="AF270" s="639" t="str">
        <f t="shared" si="85"/>
        <v>no</v>
      </c>
      <c r="AG270" s="92">
        <v>189</v>
      </c>
      <c r="AH270" s="90" t="s">
        <v>1181</v>
      </c>
      <c r="AI270" s="90"/>
    </row>
    <row r="271" spans="1:35" ht="15.75">
      <c r="A271" s="10" t="s">
        <v>1</v>
      </c>
      <c r="B271" s="26" t="s">
        <v>652</v>
      </c>
      <c r="C271" s="7">
        <v>0.33128834355828218</v>
      </c>
      <c r="D271" s="7">
        <v>0.46012269938650308</v>
      </c>
      <c r="E271" s="7">
        <v>0.20858895705521471</v>
      </c>
      <c r="F271" s="7">
        <v>0</v>
      </c>
      <c r="G271" s="616" t="str">
        <f t="shared" si="74"/>
        <v>No</v>
      </c>
      <c r="H271" s="616" t="str">
        <f t="shared" si="75"/>
        <v>No</v>
      </c>
      <c r="I271" s="616" t="str">
        <f t="shared" si="76"/>
        <v>Yes</v>
      </c>
      <c r="J271" s="7">
        <v>0.42592592592592593</v>
      </c>
      <c r="K271" s="7">
        <v>0.43827160493827161</v>
      </c>
      <c r="L271" s="7">
        <v>0.13580246913580246</v>
      </c>
      <c r="M271" s="7">
        <v>0</v>
      </c>
      <c r="N271" s="848" t="str">
        <f t="shared" si="77"/>
        <v>No</v>
      </c>
      <c r="O271" s="848" t="str">
        <f t="shared" si="78"/>
        <v>No</v>
      </c>
      <c r="P271" s="848" t="str">
        <f t="shared" si="79"/>
        <v>Yes</v>
      </c>
      <c r="Q271" s="638">
        <v>0.39393939393939392</v>
      </c>
      <c r="R271" s="7">
        <v>0.44848484848484849</v>
      </c>
      <c r="S271" s="7">
        <v>0.15151515151515152</v>
      </c>
      <c r="T271" s="7">
        <v>0</v>
      </c>
      <c r="U271" s="7">
        <v>6.0606060606060606E-3</v>
      </c>
      <c r="V271" s="7" t="str">
        <f t="shared" si="80"/>
        <v>no</v>
      </c>
      <c r="W271" s="7" t="str">
        <f t="shared" si="81"/>
        <v>no</v>
      </c>
      <c r="X271" s="639" t="str">
        <f t="shared" si="82"/>
        <v>yes</v>
      </c>
      <c r="Y271" s="343">
        <v>0.47093023255813954</v>
      </c>
      <c r="Z271" s="343">
        <v>0.40116279069767441</v>
      </c>
      <c r="AA271" s="343">
        <v>0.11627906976744186</v>
      </c>
      <c r="AB271" s="343">
        <v>1.1627906976744186E-2</v>
      </c>
      <c r="AC271" s="343">
        <v>0</v>
      </c>
      <c r="AD271" s="7" t="str">
        <f t="shared" si="83"/>
        <v>no</v>
      </c>
      <c r="AE271" s="7" t="str">
        <f t="shared" si="84"/>
        <v>yes</v>
      </c>
      <c r="AF271" s="639" t="str">
        <f t="shared" si="85"/>
        <v>no</v>
      </c>
      <c r="AG271" s="92">
        <v>189</v>
      </c>
      <c r="AH271" s="90" t="s">
        <v>882</v>
      </c>
      <c r="AI271" s="90"/>
    </row>
    <row r="272" spans="1:35" ht="15.75">
      <c r="A272" s="10" t="s">
        <v>47</v>
      </c>
      <c r="B272" s="26" t="s">
        <v>671</v>
      </c>
      <c r="C272" s="7">
        <v>0.53515625</v>
      </c>
      <c r="D272" s="7">
        <v>0.3359375</v>
      </c>
      <c r="E272" s="7">
        <v>0.125</v>
      </c>
      <c r="F272" s="7">
        <v>0</v>
      </c>
      <c r="G272" s="616" t="str">
        <f t="shared" si="74"/>
        <v>Yes</v>
      </c>
      <c r="H272" s="616" t="str">
        <f t="shared" si="75"/>
        <v>Yes</v>
      </c>
      <c r="I272" s="616" t="str">
        <f t="shared" si="76"/>
        <v>Yes</v>
      </c>
      <c r="J272" s="7">
        <v>0.57633587786259544</v>
      </c>
      <c r="K272" s="7">
        <v>0.30916030534351147</v>
      </c>
      <c r="L272" s="7">
        <v>0.11068702290076336</v>
      </c>
      <c r="M272" s="7">
        <v>0</v>
      </c>
      <c r="N272" s="848" t="str">
        <f t="shared" si="77"/>
        <v>Yes</v>
      </c>
      <c r="O272" s="848" t="str">
        <f t="shared" si="78"/>
        <v>Yes</v>
      </c>
      <c r="P272" s="848" t="str">
        <f t="shared" si="79"/>
        <v>Yes</v>
      </c>
      <c r="Q272" s="638">
        <v>0.53696498054474706</v>
      </c>
      <c r="R272" s="7">
        <v>0.29961089494163423</v>
      </c>
      <c r="S272" s="7">
        <v>0.15953307392996108</v>
      </c>
      <c r="T272" s="7">
        <v>0</v>
      </c>
      <c r="U272" s="7">
        <v>3.8910505836575876E-3</v>
      </c>
      <c r="V272" s="7" t="str">
        <f t="shared" si="80"/>
        <v>yes</v>
      </c>
      <c r="W272" s="7" t="str">
        <f t="shared" si="81"/>
        <v>no</v>
      </c>
      <c r="X272" s="639" t="str">
        <f t="shared" si="82"/>
        <v>yes</v>
      </c>
      <c r="Y272" s="343">
        <v>0.61940298507462688</v>
      </c>
      <c r="Z272" s="343">
        <v>0.27985074626865669</v>
      </c>
      <c r="AA272" s="343">
        <v>0.10074626865671642</v>
      </c>
      <c r="AB272" s="343">
        <v>0</v>
      </c>
      <c r="AC272" s="343">
        <v>0</v>
      </c>
      <c r="AD272" s="7" t="str">
        <f t="shared" si="83"/>
        <v>yes</v>
      </c>
      <c r="AE272" s="7" t="str">
        <f t="shared" si="84"/>
        <v>yes</v>
      </c>
      <c r="AF272" s="639" t="str">
        <f t="shared" si="85"/>
        <v>yes</v>
      </c>
      <c r="AG272" s="92">
        <v>189</v>
      </c>
      <c r="AH272" s="90" t="s">
        <v>882</v>
      </c>
      <c r="AI272" s="90"/>
    </row>
    <row r="273" spans="1:35" ht="15.75">
      <c r="A273" s="10" t="s">
        <v>156</v>
      </c>
      <c r="B273" s="26" t="s">
        <v>661</v>
      </c>
      <c r="C273" s="7">
        <v>0.56826568265682653</v>
      </c>
      <c r="D273" s="7">
        <v>0.26937269372693728</v>
      </c>
      <c r="E273" s="7">
        <v>0.14391143911439114</v>
      </c>
      <c r="F273" s="7">
        <v>1.4760147601476014E-2</v>
      </c>
      <c r="G273" s="616" t="str">
        <f t="shared" si="74"/>
        <v>Yes</v>
      </c>
      <c r="H273" s="616" t="str">
        <f t="shared" si="75"/>
        <v>No</v>
      </c>
      <c r="I273" s="616" t="str">
        <f t="shared" si="76"/>
        <v>No</v>
      </c>
      <c r="J273" s="7">
        <v>0.58471760797342198</v>
      </c>
      <c r="K273" s="7">
        <v>0.29900332225913623</v>
      </c>
      <c r="L273" s="7">
        <v>0.10631229235880399</v>
      </c>
      <c r="M273" s="7">
        <v>9.9667774086378731E-3</v>
      </c>
      <c r="N273" s="848" t="str">
        <f t="shared" si="77"/>
        <v>Yes</v>
      </c>
      <c r="O273" s="848" t="str">
        <f t="shared" si="78"/>
        <v>Yes</v>
      </c>
      <c r="P273" s="848" t="str">
        <f t="shared" si="79"/>
        <v>Yes</v>
      </c>
      <c r="Q273" s="638">
        <v>0.5</v>
      </c>
      <c r="R273" s="7">
        <v>0.34586466165413532</v>
      </c>
      <c r="S273" s="7">
        <v>0.13533834586466165</v>
      </c>
      <c r="T273" s="7">
        <v>1.1278195488721804E-2</v>
      </c>
      <c r="U273" s="7">
        <v>7.5187969924812026E-3</v>
      </c>
      <c r="V273" s="7" t="str">
        <f t="shared" si="80"/>
        <v>no</v>
      </c>
      <c r="W273" s="7" t="str">
        <f t="shared" si="81"/>
        <v>yes</v>
      </c>
      <c r="X273" s="639" t="str">
        <f t="shared" si="82"/>
        <v>no</v>
      </c>
      <c r="Y273" s="343">
        <v>0.5824915824915825</v>
      </c>
      <c r="Z273" s="343">
        <v>0.29292929292929293</v>
      </c>
      <c r="AA273" s="343">
        <v>0.10774410774410774</v>
      </c>
      <c r="AB273" s="343">
        <v>1.6835016835016835E-2</v>
      </c>
      <c r="AC273" s="343">
        <v>0</v>
      </c>
      <c r="AD273" s="7" t="str">
        <f t="shared" si="83"/>
        <v>yes</v>
      </c>
      <c r="AE273" s="7" t="str">
        <f t="shared" si="84"/>
        <v>yes</v>
      </c>
      <c r="AF273" s="639" t="str">
        <f t="shared" si="85"/>
        <v>no</v>
      </c>
      <c r="AG273" s="92">
        <v>189</v>
      </c>
      <c r="AH273" s="90" t="s">
        <v>1181</v>
      </c>
      <c r="AI273" s="90"/>
    </row>
    <row r="274" spans="1:35" ht="15.75">
      <c r="A274" s="10" t="s">
        <v>68</v>
      </c>
      <c r="B274" s="26" t="s">
        <v>832</v>
      </c>
      <c r="C274" s="7">
        <v>0.8571428571428571</v>
      </c>
      <c r="D274" s="7">
        <v>7.1428571428571425E-2</v>
      </c>
      <c r="E274" s="7">
        <v>7.1428571428571425E-2</v>
      </c>
      <c r="F274" s="7">
        <v>0</v>
      </c>
      <c r="G274" s="616" t="str">
        <f t="shared" si="74"/>
        <v>Yes</v>
      </c>
      <c r="H274" s="616" t="str">
        <f t="shared" si="75"/>
        <v>Yes</v>
      </c>
      <c r="I274" s="616" t="str">
        <f t="shared" si="76"/>
        <v>Yes</v>
      </c>
      <c r="J274" s="7">
        <v>0.92307692307692313</v>
      </c>
      <c r="K274" s="7">
        <v>0</v>
      </c>
      <c r="L274" s="7">
        <v>7.6923076923076927E-2</v>
      </c>
      <c r="M274" s="7">
        <v>0</v>
      </c>
      <c r="N274" s="848" t="str">
        <f t="shared" si="77"/>
        <v>Yes</v>
      </c>
      <c r="O274" s="848" t="str">
        <f t="shared" si="78"/>
        <v>Yes</v>
      </c>
      <c r="P274" s="848" t="str">
        <f t="shared" si="79"/>
        <v>Yes</v>
      </c>
      <c r="Q274" s="638">
        <v>0.83333333333333337</v>
      </c>
      <c r="R274" s="7">
        <v>8.3333333333333329E-2</v>
      </c>
      <c r="S274" s="7">
        <v>8.3333333333333329E-2</v>
      </c>
      <c r="T274" s="7">
        <v>0</v>
      </c>
      <c r="U274" s="7">
        <v>0</v>
      </c>
      <c r="V274" s="7" t="str">
        <f t="shared" si="80"/>
        <v>yes</v>
      </c>
      <c r="W274" s="7" t="str">
        <f t="shared" si="81"/>
        <v>yes</v>
      </c>
      <c r="X274" s="639" t="str">
        <f t="shared" si="82"/>
        <v>yes</v>
      </c>
      <c r="Y274" s="343">
        <v>0.9</v>
      </c>
      <c r="Z274" s="343">
        <v>0</v>
      </c>
      <c r="AA274" s="343">
        <v>0.1</v>
      </c>
      <c r="AB274" s="343">
        <v>0</v>
      </c>
      <c r="AC274" s="343">
        <v>0</v>
      </c>
      <c r="AD274" s="7" t="str">
        <f t="shared" si="83"/>
        <v>yes</v>
      </c>
      <c r="AE274" s="7" t="str">
        <f t="shared" si="84"/>
        <v>yes</v>
      </c>
      <c r="AF274" s="639" t="str">
        <f t="shared" si="85"/>
        <v>yes</v>
      </c>
      <c r="AG274" s="92">
        <v>101</v>
      </c>
      <c r="AH274" s="90" t="s">
        <v>1179</v>
      </c>
      <c r="AI274" s="90"/>
    </row>
    <row r="275" spans="1:35" ht="15.75">
      <c r="A275" s="10" t="s">
        <v>1109</v>
      </c>
      <c r="B275" s="26" t="s">
        <v>634</v>
      </c>
      <c r="C275" s="7">
        <v>0.6</v>
      </c>
      <c r="D275" s="7">
        <v>0.4</v>
      </c>
      <c r="E275" s="7">
        <v>0</v>
      </c>
      <c r="F275" s="7">
        <v>0</v>
      </c>
      <c r="G275" s="616" t="str">
        <f t="shared" si="74"/>
        <v>Yes</v>
      </c>
      <c r="H275" s="616" t="str">
        <f t="shared" si="75"/>
        <v>Yes</v>
      </c>
      <c r="I275" s="616" t="str">
        <f t="shared" si="76"/>
        <v>Yes</v>
      </c>
      <c r="J275" s="7">
        <v>0.66666666666666663</v>
      </c>
      <c r="K275" s="7">
        <v>0.33333333333333331</v>
      </c>
      <c r="L275" s="7">
        <v>0</v>
      </c>
      <c r="M275" s="7">
        <v>0</v>
      </c>
      <c r="N275" s="848" t="str">
        <f t="shared" si="77"/>
        <v>Yes</v>
      </c>
      <c r="O275" s="848" t="str">
        <f t="shared" si="78"/>
        <v>Yes</v>
      </c>
      <c r="P275" s="848" t="str">
        <f t="shared" si="79"/>
        <v>Yes</v>
      </c>
      <c r="Q275" s="638">
        <v>0.25</v>
      </c>
      <c r="R275" s="7">
        <v>0.75</v>
      </c>
      <c r="S275" s="7">
        <v>0</v>
      </c>
      <c r="T275" s="7">
        <v>0</v>
      </c>
      <c r="U275" s="7">
        <v>0</v>
      </c>
      <c r="V275" s="7" t="str">
        <f t="shared" si="80"/>
        <v>no</v>
      </c>
      <c r="W275" s="7" t="str">
        <f t="shared" si="81"/>
        <v>yes</v>
      </c>
      <c r="X275" s="639" t="str">
        <f t="shared" si="82"/>
        <v>yes</v>
      </c>
      <c r="Y275" s="343">
        <v>0.75</v>
      </c>
      <c r="Z275" s="343">
        <v>0.25</v>
      </c>
      <c r="AA275" s="343">
        <v>0</v>
      </c>
      <c r="AB275" s="343">
        <v>0</v>
      </c>
      <c r="AC275" s="343">
        <v>0</v>
      </c>
      <c r="AD275" s="7" t="str">
        <f t="shared" si="83"/>
        <v>yes</v>
      </c>
      <c r="AE275" s="7" t="str">
        <f t="shared" si="84"/>
        <v>yes</v>
      </c>
      <c r="AF275" s="639" t="str">
        <f t="shared" si="85"/>
        <v>yes</v>
      </c>
      <c r="AG275" s="92">
        <v>101</v>
      </c>
      <c r="AH275" s="90" t="s">
        <v>1180</v>
      </c>
      <c r="AI275" s="90">
        <v>1</v>
      </c>
    </row>
    <row r="276" spans="1:35" ht="15.75">
      <c r="A276" s="10" t="s">
        <v>200</v>
      </c>
      <c r="B276" s="26" t="s">
        <v>779</v>
      </c>
      <c r="C276" s="7">
        <v>0.68965517241379315</v>
      </c>
      <c r="D276" s="7">
        <v>0.31034482758620691</v>
      </c>
      <c r="E276" s="7">
        <v>0</v>
      </c>
      <c r="F276" s="7">
        <v>0</v>
      </c>
      <c r="G276" s="616" t="str">
        <f t="shared" si="74"/>
        <v>Yes</v>
      </c>
      <c r="H276" s="616" t="str">
        <f t="shared" si="75"/>
        <v>Yes</v>
      </c>
      <c r="I276" s="616" t="str">
        <f t="shared" si="76"/>
        <v>Yes</v>
      </c>
      <c r="J276" s="7">
        <v>0.54054054054054057</v>
      </c>
      <c r="K276" s="7">
        <v>0.45945945945945948</v>
      </c>
      <c r="L276" s="7">
        <v>0</v>
      </c>
      <c r="M276" s="7">
        <v>0</v>
      </c>
      <c r="N276" s="848" t="str">
        <f t="shared" si="77"/>
        <v>Yes</v>
      </c>
      <c r="O276" s="848" t="str">
        <f t="shared" si="78"/>
        <v>Yes</v>
      </c>
      <c r="P276" s="848" t="str">
        <f t="shared" si="79"/>
        <v>Yes</v>
      </c>
      <c r="Q276" s="638">
        <v>0.63157894736842102</v>
      </c>
      <c r="R276" s="7">
        <v>0.36842105263157893</v>
      </c>
      <c r="S276" s="7">
        <v>0</v>
      </c>
      <c r="T276" s="7">
        <v>0</v>
      </c>
      <c r="U276" s="7">
        <v>0</v>
      </c>
      <c r="V276" s="7" t="str">
        <f t="shared" si="80"/>
        <v>yes</v>
      </c>
      <c r="W276" s="7" t="str">
        <f t="shared" si="81"/>
        <v>yes</v>
      </c>
      <c r="X276" s="639" t="str">
        <f t="shared" si="82"/>
        <v>yes</v>
      </c>
      <c r="Y276" s="343">
        <v>0.68292682926829273</v>
      </c>
      <c r="Z276" s="343">
        <v>0.31707317073170732</v>
      </c>
      <c r="AA276" s="343">
        <v>0</v>
      </c>
      <c r="AB276" s="343">
        <v>0</v>
      </c>
      <c r="AC276" s="343">
        <v>0</v>
      </c>
      <c r="AD276" s="7" t="str">
        <f t="shared" si="83"/>
        <v>yes</v>
      </c>
      <c r="AE276" s="7" t="str">
        <f t="shared" si="84"/>
        <v>yes</v>
      </c>
      <c r="AF276" s="639" t="str">
        <f t="shared" si="85"/>
        <v>yes</v>
      </c>
      <c r="AG276" s="92">
        <v>101</v>
      </c>
      <c r="AH276" s="90" t="s">
        <v>1179</v>
      </c>
      <c r="AI276" s="90">
        <v>1</v>
      </c>
    </row>
    <row r="277" spans="1:35" ht="15.75">
      <c r="A277" s="10" t="s">
        <v>302</v>
      </c>
      <c r="B277" s="26" t="s">
        <v>709</v>
      </c>
      <c r="C277" s="7">
        <v>0.71627906976744182</v>
      </c>
      <c r="D277" s="7">
        <v>0.22325581395348837</v>
      </c>
      <c r="E277" s="7">
        <v>5.5813953488372092E-2</v>
      </c>
      <c r="F277" s="7">
        <v>4.6511627906976744E-3</v>
      </c>
      <c r="G277" s="616" t="str">
        <f t="shared" si="74"/>
        <v>Yes</v>
      </c>
      <c r="H277" s="616" t="str">
        <f t="shared" si="75"/>
        <v>Yes</v>
      </c>
      <c r="I277" s="616" t="str">
        <f t="shared" si="76"/>
        <v>Yes</v>
      </c>
      <c r="J277" s="7">
        <v>0.71962616822429903</v>
      </c>
      <c r="K277" s="7">
        <v>0.23831775700934579</v>
      </c>
      <c r="L277" s="7">
        <v>4.2056074766355138E-2</v>
      </c>
      <c r="M277" s="7">
        <v>0</v>
      </c>
      <c r="N277" s="848" t="str">
        <f t="shared" si="77"/>
        <v>Yes</v>
      </c>
      <c r="O277" s="848" t="str">
        <f t="shared" si="78"/>
        <v>Yes</v>
      </c>
      <c r="P277" s="848" t="str">
        <f t="shared" si="79"/>
        <v>Yes</v>
      </c>
      <c r="Q277" s="638">
        <v>0.65384615384615385</v>
      </c>
      <c r="R277" s="7">
        <v>0.25</v>
      </c>
      <c r="S277" s="7">
        <v>6.7307692307692304E-2</v>
      </c>
      <c r="T277" s="7">
        <v>4.807692307692308E-3</v>
      </c>
      <c r="U277" s="7">
        <v>2.403846153846154E-2</v>
      </c>
      <c r="V277" s="7" t="str">
        <f t="shared" si="80"/>
        <v>yes</v>
      </c>
      <c r="W277" s="7" t="str">
        <f t="shared" si="81"/>
        <v>yes</v>
      </c>
      <c r="X277" s="639" t="str">
        <f t="shared" si="82"/>
        <v>yes</v>
      </c>
      <c r="Y277" s="343">
        <v>0.69626168224299068</v>
      </c>
      <c r="Z277" s="343">
        <v>0.24299065420560748</v>
      </c>
      <c r="AA277" s="343">
        <v>6.0747663551401869E-2</v>
      </c>
      <c r="AB277" s="343">
        <v>0</v>
      </c>
      <c r="AC277" s="343">
        <v>0</v>
      </c>
      <c r="AD277" s="7" t="str">
        <f t="shared" si="83"/>
        <v>yes</v>
      </c>
      <c r="AE277" s="7" t="str">
        <f t="shared" si="84"/>
        <v>yes</v>
      </c>
      <c r="AF277" s="639" t="str">
        <f t="shared" si="85"/>
        <v>yes</v>
      </c>
      <c r="AG277" s="92">
        <v>101</v>
      </c>
      <c r="AH277" s="90" t="s">
        <v>1181</v>
      </c>
      <c r="AI277" s="90"/>
    </row>
    <row r="278" spans="1:35" ht="15.75">
      <c r="A278" s="10" t="s">
        <v>1156</v>
      </c>
      <c r="B278" s="26" t="s">
        <v>560</v>
      </c>
      <c r="C278" s="7">
        <v>0.7857142857142857</v>
      </c>
      <c r="D278" s="7">
        <v>0.10714285714285714</v>
      </c>
      <c r="E278" s="7">
        <v>0.10714285714285714</v>
      </c>
      <c r="F278" s="7">
        <v>0</v>
      </c>
      <c r="G278" s="616" t="str">
        <f t="shared" si="74"/>
        <v>Yes</v>
      </c>
      <c r="H278" s="616" t="str">
        <f t="shared" si="75"/>
        <v>Yes</v>
      </c>
      <c r="I278" s="616" t="str">
        <f t="shared" si="76"/>
        <v>Yes</v>
      </c>
      <c r="J278" s="7">
        <v>0.77941176470588236</v>
      </c>
      <c r="K278" s="7">
        <v>7.3529411764705885E-2</v>
      </c>
      <c r="L278" s="7">
        <v>0.14705882352941177</v>
      </c>
      <c r="M278" s="7">
        <v>0</v>
      </c>
      <c r="N278" s="848" t="str">
        <f t="shared" si="77"/>
        <v>Yes</v>
      </c>
      <c r="O278" s="848" t="str">
        <f t="shared" si="78"/>
        <v>No</v>
      </c>
      <c r="P278" s="848" t="str">
        <f t="shared" si="79"/>
        <v>Yes</v>
      </c>
      <c r="Q278" s="638">
        <v>0.75757575757575757</v>
      </c>
      <c r="R278" s="7">
        <v>9.0909090909090912E-2</v>
      </c>
      <c r="S278" s="7">
        <v>0.15151515151515152</v>
      </c>
      <c r="T278" s="7">
        <v>0</v>
      </c>
      <c r="U278" s="7">
        <v>0</v>
      </c>
      <c r="V278" s="7" t="str">
        <f t="shared" si="80"/>
        <v>yes</v>
      </c>
      <c r="W278" s="7" t="str">
        <f t="shared" si="81"/>
        <v>no</v>
      </c>
      <c r="X278" s="639" t="str">
        <f t="shared" si="82"/>
        <v>yes</v>
      </c>
      <c r="Y278" s="343">
        <v>0.82352941176470584</v>
      </c>
      <c r="Z278" s="343">
        <v>4.4117647058823532E-2</v>
      </c>
      <c r="AA278" s="343">
        <v>0.13235294117647059</v>
      </c>
      <c r="AB278" s="343">
        <v>0</v>
      </c>
      <c r="AC278" s="343">
        <v>0</v>
      </c>
      <c r="AD278" s="7" t="str">
        <f t="shared" si="83"/>
        <v>yes</v>
      </c>
      <c r="AE278" s="7" t="str">
        <f t="shared" si="84"/>
        <v>yes</v>
      </c>
      <c r="AF278" s="639" t="str">
        <f t="shared" si="85"/>
        <v>yes</v>
      </c>
      <c r="AG278" s="92">
        <v>101</v>
      </c>
      <c r="AH278" s="90" t="s">
        <v>882</v>
      </c>
      <c r="AI278" s="90"/>
    </row>
    <row r="279" spans="1:35" ht="15.75">
      <c r="A279" s="10" t="s">
        <v>1129</v>
      </c>
      <c r="B279" s="26" t="s">
        <v>697</v>
      </c>
      <c r="C279" s="7">
        <v>0.89655172413793105</v>
      </c>
      <c r="D279" s="7">
        <v>0.10344827586206896</v>
      </c>
      <c r="E279" s="7">
        <v>0</v>
      </c>
      <c r="F279" s="7">
        <v>0</v>
      </c>
      <c r="G279" s="616" t="str">
        <f t="shared" si="74"/>
        <v>Yes</v>
      </c>
      <c r="H279" s="616" t="str">
        <f t="shared" si="75"/>
        <v>Yes</v>
      </c>
      <c r="I279" s="616" t="str">
        <f t="shared" si="76"/>
        <v>Yes</v>
      </c>
      <c r="J279" s="7">
        <v>0.8928571428571429</v>
      </c>
      <c r="K279" s="7">
        <v>0.10714285714285714</v>
      </c>
      <c r="L279" s="7">
        <v>0</v>
      </c>
      <c r="M279" s="7">
        <v>0</v>
      </c>
      <c r="N279" s="848" t="str">
        <f t="shared" si="77"/>
        <v>Yes</v>
      </c>
      <c r="O279" s="848" t="str">
        <f t="shared" si="78"/>
        <v>Yes</v>
      </c>
      <c r="P279" s="848" t="str">
        <f t="shared" si="79"/>
        <v>Yes</v>
      </c>
      <c r="Q279" s="638">
        <v>0.70833333333333337</v>
      </c>
      <c r="R279" s="7">
        <v>0.20833333333333334</v>
      </c>
      <c r="S279" s="7">
        <v>8.3333333333333329E-2</v>
      </c>
      <c r="T279" s="7">
        <v>0</v>
      </c>
      <c r="U279" s="7">
        <v>0</v>
      </c>
      <c r="V279" s="7" t="str">
        <f t="shared" si="80"/>
        <v>yes</v>
      </c>
      <c r="W279" s="7" t="str">
        <f t="shared" si="81"/>
        <v>yes</v>
      </c>
      <c r="X279" s="639" t="str">
        <f t="shared" si="82"/>
        <v>yes</v>
      </c>
      <c r="Y279" s="343">
        <v>0.96</v>
      </c>
      <c r="Z279" s="343">
        <v>0.04</v>
      </c>
      <c r="AA279" s="343">
        <v>0</v>
      </c>
      <c r="AB279" s="343">
        <v>0</v>
      </c>
      <c r="AC279" s="343">
        <v>0</v>
      </c>
      <c r="AD279" s="7" t="str">
        <f t="shared" si="83"/>
        <v>yes</v>
      </c>
      <c r="AE279" s="7" t="str">
        <f t="shared" si="84"/>
        <v>yes</v>
      </c>
      <c r="AF279" s="639" t="str">
        <f t="shared" si="85"/>
        <v>yes</v>
      </c>
      <c r="AG279" s="92">
        <v>101</v>
      </c>
      <c r="AH279" s="90" t="s">
        <v>1179</v>
      </c>
      <c r="AI279" s="90"/>
    </row>
    <row r="280" spans="1:35" ht="15.75">
      <c r="A280" s="10" t="s">
        <v>370</v>
      </c>
      <c r="B280" s="26" t="s">
        <v>598</v>
      </c>
      <c r="C280" s="7">
        <v>0.93333333333333335</v>
      </c>
      <c r="D280" s="7">
        <v>6.6666666666666666E-2</v>
      </c>
      <c r="E280" s="7">
        <v>0</v>
      </c>
      <c r="F280" s="7">
        <v>0</v>
      </c>
      <c r="G280" s="616" t="str">
        <f t="shared" si="74"/>
        <v>Yes</v>
      </c>
      <c r="H280" s="616" t="str">
        <f t="shared" si="75"/>
        <v>Yes</v>
      </c>
      <c r="I280" s="616" t="str">
        <f t="shared" si="76"/>
        <v>Yes</v>
      </c>
      <c r="J280" s="7">
        <v>0.91666666666666663</v>
      </c>
      <c r="K280" s="7">
        <v>8.3333333333333329E-2</v>
      </c>
      <c r="L280" s="7">
        <v>0</v>
      </c>
      <c r="M280" s="7">
        <v>0</v>
      </c>
      <c r="N280" s="848" t="str">
        <f t="shared" si="77"/>
        <v>Yes</v>
      </c>
      <c r="O280" s="848" t="str">
        <f t="shared" si="78"/>
        <v>Yes</v>
      </c>
      <c r="P280" s="848" t="str">
        <f t="shared" si="79"/>
        <v>Yes</v>
      </c>
      <c r="Q280" s="638">
        <v>0.88235294117647056</v>
      </c>
      <c r="R280" s="7">
        <v>0.11764705882352941</v>
      </c>
      <c r="S280" s="7">
        <v>0</v>
      </c>
      <c r="T280" s="7">
        <v>0</v>
      </c>
      <c r="U280" s="7">
        <v>0</v>
      </c>
      <c r="V280" s="7" t="str">
        <f t="shared" si="80"/>
        <v>yes</v>
      </c>
      <c r="W280" s="7" t="str">
        <f t="shared" si="81"/>
        <v>yes</v>
      </c>
      <c r="X280" s="639" t="str">
        <f t="shared" si="82"/>
        <v>yes</v>
      </c>
      <c r="Y280" s="343">
        <v>0.76470588235294112</v>
      </c>
      <c r="Z280" s="343">
        <v>0.11764705882352941</v>
      </c>
      <c r="AA280" s="343">
        <v>0.11764705882352941</v>
      </c>
      <c r="AB280" s="343">
        <v>0</v>
      </c>
      <c r="AC280" s="343">
        <v>0</v>
      </c>
      <c r="AD280" s="7" t="str">
        <f t="shared" si="83"/>
        <v>yes</v>
      </c>
      <c r="AE280" s="7" t="str">
        <f t="shared" si="84"/>
        <v>yes</v>
      </c>
      <c r="AF280" s="639" t="str">
        <f t="shared" si="85"/>
        <v>yes</v>
      </c>
      <c r="AG280" s="92">
        <v>101</v>
      </c>
      <c r="AH280" s="90" t="s">
        <v>1179</v>
      </c>
      <c r="AI280" s="90"/>
    </row>
    <row r="281" spans="1:35" ht="15.75">
      <c r="A281" s="10" t="s">
        <v>21</v>
      </c>
      <c r="B281" s="26" t="s">
        <v>770</v>
      </c>
      <c r="C281" s="7">
        <v>1</v>
      </c>
      <c r="D281" s="7">
        <v>0</v>
      </c>
      <c r="E281" s="7">
        <v>0</v>
      </c>
      <c r="F281" s="7">
        <v>0</v>
      </c>
      <c r="G281" s="616" t="str">
        <f t="shared" si="74"/>
        <v>Yes</v>
      </c>
      <c r="H281" s="616" t="str">
        <f t="shared" si="75"/>
        <v>Yes</v>
      </c>
      <c r="I281" s="616" t="str">
        <f t="shared" si="76"/>
        <v>Yes</v>
      </c>
      <c r="J281" s="852">
        <v>1</v>
      </c>
      <c r="K281" s="852">
        <v>0</v>
      </c>
      <c r="L281" s="852">
        <v>0</v>
      </c>
      <c r="M281" s="852">
        <v>0</v>
      </c>
      <c r="N281" s="848" t="str">
        <f t="shared" si="77"/>
        <v>Yes</v>
      </c>
      <c r="O281" s="848" t="str">
        <f t="shared" si="78"/>
        <v>Yes</v>
      </c>
      <c r="P281" s="848" t="str">
        <f t="shared" si="79"/>
        <v>Yes</v>
      </c>
      <c r="Q281" s="638">
        <v>1</v>
      </c>
      <c r="R281" s="7">
        <v>0</v>
      </c>
      <c r="S281" s="7">
        <v>0</v>
      </c>
      <c r="T281" s="7">
        <v>0</v>
      </c>
      <c r="U281" s="7">
        <v>0</v>
      </c>
      <c r="V281" s="7" t="str">
        <f t="shared" si="80"/>
        <v>yes</v>
      </c>
      <c r="W281" s="7" t="str">
        <f t="shared" si="81"/>
        <v>yes</v>
      </c>
      <c r="X281" s="639" t="str">
        <f t="shared" si="82"/>
        <v>yes</v>
      </c>
      <c r="Y281" s="343">
        <v>1</v>
      </c>
      <c r="Z281" s="343">
        <v>0</v>
      </c>
      <c r="AA281" s="343">
        <v>0</v>
      </c>
      <c r="AB281" s="343">
        <v>0</v>
      </c>
      <c r="AC281" s="343">
        <v>0</v>
      </c>
      <c r="AD281" s="7" t="str">
        <f t="shared" si="83"/>
        <v>yes</v>
      </c>
      <c r="AE281" s="7" t="str">
        <f t="shared" si="84"/>
        <v>yes</v>
      </c>
      <c r="AF281" s="639" t="str">
        <f t="shared" si="85"/>
        <v>yes</v>
      </c>
      <c r="AG281" s="92">
        <v>101</v>
      </c>
      <c r="AH281" s="90" t="s">
        <v>1180</v>
      </c>
      <c r="AI281" s="90">
        <v>1</v>
      </c>
    </row>
    <row r="282" spans="1:35" ht="15.75">
      <c r="A282" s="10" t="s">
        <v>93</v>
      </c>
      <c r="B282" s="26" t="s">
        <v>562</v>
      </c>
      <c r="C282" s="7">
        <v>0.73333333333333328</v>
      </c>
      <c r="D282" s="7">
        <v>0.26666666666666666</v>
      </c>
      <c r="E282" s="7">
        <v>0</v>
      </c>
      <c r="F282" s="7">
        <v>0</v>
      </c>
      <c r="G282" s="616" t="str">
        <f t="shared" si="74"/>
        <v>Yes</v>
      </c>
      <c r="H282" s="616" t="str">
        <f t="shared" si="75"/>
        <v>Yes</v>
      </c>
      <c r="I282" s="616" t="str">
        <f t="shared" si="76"/>
        <v>Yes</v>
      </c>
      <c r="J282" s="7">
        <v>0.88888888888888884</v>
      </c>
      <c r="K282" s="7">
        <v>0.1111111111111111</v>
      </c>
      <c r="L282" s="7">
        <v>0</v>
      </c>
      <c r="M282" s="7">
        <v>0</v>
      </c>
      <c r="N282" s="848" t="str">
        <f t="shared" si="77"/>
        <v>Yes</v>
      </c>
      <c r="O282" s="848" t="str">
        <f t="shared" si="78"/>
        <v>Yes</v>
      </c>
      <c r="P282" s="848" t="str">
        <f t="shared" si="79"/>
        <v>Yes</v>
      </c>
      <c r="Q282" s="638">
        <v>0.7142857142857143</v>
      </c>
      <c r="R282" s="7">
        <v>0.2857142857142857</v>
      </c>
      <c r="S282" s="7">
        <v>0</v>
      </c>
      <c r="T282" s="7">
        <v>0</v>
      </c>
      <c r="U282" s="7">
        <v>0</v>
      </c>
      <c r="V282" s="7" t="str">
        <f t="shared" si="80"/>
        <v>yes</v>
      </c>
      <c r="W282" s="7" t="str">
        <f t="shared" si="81"/>
        <v>yes</v>
      </c>
      <c r="X282" s="639" t="str">
        <f t="shared" si="82"/>
        <v>yes</v>
      </c>
      <c r="Y282" s="343">
        <v>0.73684210526315785</v>
      </c>
      <c r="Z282" s="343">
        <v>0.10526315789473684</v>
      </c>
      <c r="AA282" s="343">
        <v>0.10526315789473684</v>
      </c>
      <c r="AB282" s="343">
        <v>0</v>
      </c>
      <c r="AC282" s="343">
        <v>5.2631578947368418E-2</v>
      </c>
      <c r="AD282" s="7" t="str">
        <f t="shared" si="83"/>
        <v>yes</v>
      </c>
      <c r="AE282" s="7" t="str">
        <f t="shared" si="84"/>
        <v>yes</v>
      </c>
      <c r="AF282" s="639" t="str">
        <f t="shared" si="85"/>
        <v>yes</v>
      </c>
      <c r="AG282" s="92">
        <v>101</v>
      </c>
      <c r="AH282" s="90" t="s">
        <v>1179</v>
      </c>
      <c r="AI282" s="90">
        <v>1</v>
      </c>
    </row>
    <row r="283" spans="1:35" ht="15.75">
      <c r="A283" s="10" t="s">
        <v>351</v>
      </c>
      <c r="B283" s="26" t="s">
        <v>586</v>
      </c>
      <c r="C283" s="7">
        <v>1</v>
      </c>
      <c r="D283" s="7">
        <v>0</v>
      </c>
      <c r="E283" s="7">
        <v>0</v>
      </c>
      <c r="F283" s="7">
        <v>0</v>
      </c>
      <c r="G283" s="616" t="str">
        <f t="shared" si="74"/>
        <v>Yes</v>
      </c>
      <c r="H283" s="616" t="str">
        <f t="shared" si="75"/>
        <v>Yes</v>
      </c>
      <c r="I283" s="616" t="str">
        <f t="shared" si="76"/>
        <v>Yes</v>
      </c>
      <c r="J283" s="7">
        <v>0.75</v>
      </c>
      <c r="K283" s="7">
        <v>0.25</v>
      </c>
      <c r="L283" s="7">
        <v>0</v>
      </c>
      <c r="M283" s="7">
        <v>0</v>
      </c>
      <c r="N283" s="848" t="str">
        <f t="shared" si="77"/>
        <v>Yes</v>
      </c>
      <c r="O283" s="848" t="str">
        <f t="shared" si="78"/>
        <v>Yes</v>
      </c>
      <c r="P283" s="848" t="str">
        <f t="shared" si="79"/>
        <v>Yes</v>
      </c>
      <c r="Q283" s="638">
        <v>0.9</v>
      </c>
      <c r="R283" s="7">
        <v>0.1</v>
      </c>
      <c r="S283" s="7">
        <v>0</v>
      </c>
      <c r="T283" s="7">
        <v>0</v>
      </c>
      <c r="U283" s="7">
        <v>0</v>
      </c>
      <c r="V283" s="7" t="str">
        <f t="shared" si="80"/>
        <v>yes</v>
      </c>
      <c r="W283" s="7" t="str">
        <f t="shared" si="81"/>
        <v>yes</v>
      </c>
      <c r="X283" s="639" t="str">
        <f t="shared" si="82"/>
        <v>yes</v>
      </c>
      <c r="Y283" s="343">
        <v>0.75</v>
      </c>
      <c r="Z283" s="343">
        <v>0.125</v>
      </c>
      <c r="AA283" s="343">
        <v>0.125</v>
      </c>
      <c r="AB283" s="343">
        <v>0</v>
      </c>
      <c r="AC283" s="343">
        <v>0</v>
      </c>
      <c r="AD283" s="7" t="str">
        <f t="shared" si="83"/>
        <v>yes</v>
      </c>
      <c r="AE283" s="7" t="str">
        <f t="shared" si="84"/>
        <v>yes</v>
      </c>
      <c r="AF283" s="639" t="str">
        <f t="shared" si="85"/>
        <v>yes</v>
      </c>
      <c r="AG283" s="92">
        <v>101</v>
      </c>
      <c r="AH283" s="90" t="s">
        <v>1180</v>
      </c>
      <c r="AI283" s="90">
        <v>1</v>
      </c>
    </row>
    <row r="284" spans="1:35" ht="15.75">
      <c r="A284" s="10" t="s">
        <v>218</v>
      </c>
      <c r="B284" s="26" t="s">
        <v>746</v>
      </c>
      <c r="C284" s="7">
        <v>0.86363636363636365</v>
      </c>
      <c r="D284" s="7">
        <v>0.13636363636363635</v>
      </c>
      <c r="E284" s="7">
        <v>0</v>
      </c>
      <c r="F284" s="7">
        <v>0</v>
      </c>
      <c r="G284" s="616" t="str">
        <f t="shared" si="74"/>
        <v>Yes</v>
      </c>
      <c r="H284" s="616" t="str">
        <f t="shared" si="75"/>
        <v>Yes</v>
      </c>
      <c r="I284" s="616" t="str">
        <f t="shared" si="76"/>
        <v>Yes</v>
      </c>
      <c r="J284" s="7">
        <v>0.68421052631578949</v>
      </c>
      <c r="K284" s="7">
        <v>0.31578947368421051</v>
      </c>
      <c r="L284" s="7">
        <v>0</v>
      </c>
      <c r="M284" s="7">
        <v>0</v>
      </c>
      <c r="N284" s="848" t="str">
        <f t="shared" si="77"/>
        <v>Yes</v>
      </c>
      <c r="O284" s="848" t="str">
        <f t="shared" si="78"/>
        <v>Yes</v>
      </c>
      <c r="P284" s="848" t="str">
        <f t="shared" si="79"/>
        <v>Yes</v>
      </c>
      <c r="Q284" s="638">
        <v>1</v>
      </c>
      <c r="R284" s="7">
        <v>0</v>
      </c>
      <c r="S284" s="7">
        <v>0</v>
      </c>
      <c r="T284" s="7">
        <v>0</v>
      </c>
      <c r="U284" s="7">
        <v>0</v>
      </c>
      <c r="V284" s="7" t="str">
        <f t="shared" si="80"/>
        <v>yes</v>
      </c>
      <c r="W284" s="7" t="str">
        <f t="shared" si="81"/>
        <v>yes</v>
      </c>
      <c r="X284" s="639" t="str">
        <f t="shared" si="82"/>
        <v>yes</v>
      </c>
      <c r="Y284" s="343">
        <v>0.52631578947368418</v>
      </c>
      <c r="Z284" s="343">
        <v>0.47368421052631576</v>
      </c>
      <c r="AA284" s="343">
        <v>0</v>
      </c>
      <c r="AB284" s="343">
        <v>0</v>
      </c>
      <c r="AC284" s="343">
        <v>0</v>
      </c>
      <c r="AD284" s="7" t="str">
        <f t="shared" si="83"/>
        <v>yes</v>
      </c>
      <c r="AE284" s="7" t="str">
        <f t="shared" si="84"/>
        <v>yes</v>
      </c>
      <c r="AF284" s="639" t="str">
        <f t="shared" si="85"/>
        <v>yes</v>
      </c>
      <c r="AG284" s="92">
        <v>101</v>
      </c>
      <c r="AH284" s="90" t="s">
        <v>1179</v>
      </c>
      <c r="AI284" s="90">
        <v>1</v>
      </c>
    </row>
    <row r="285" spans="1:35" ht="15.75">
      <c r="A285" s="10" t="s">
        <v>480</v>
      </c>
      <c r="B285" s="26" t="s">
        <v>764</v>
      </c>
      <c r="C285" s="7">
        <v>0.69230769230769229</v>
      </c>
      <c r="D285" s="7">
        <v>0.30769230769230771</v>
      </c>
      <c r="E285" s="7">
        <v>0</v>
      </c>
      <c r="F285" s="7">
        <v>0</v>
      </c>
      <c r="G285" s="616" t="str">
        <f t="shared" si="74"/>
        <v>Yes</v>
      </c>
      <c r="H285" s="616" t="str">
        <f t="shared" si="75"/>
        <v>Yes</v>
      </c>
      <c r="I285" s="616" t="str">
        <f t="shared" si="76"/>
        <v>Yes</v>
      </c>
      <c r="J285" s="7">
        <v>0.8666666666666667</v>
      </c>
      <c r="K285" s="7">
        <v>0.13333333333333333</v>
      </c>
      <c r="L285" s="7">
        <v>0</v>
      </c>
      <c r="M285" s="7">
        <v>0</v>
      </c>
      <c r="N285" s="848" t="str">
        <f t="shared" si="77"/>
        <v>Yes</v>
      </c>
      <c r="O285" s="848" t="str">
        <f t="shared" si="78"/>
        <v>Yes</v>
      </c>
      <c r="P285" s="848" t="str">
        <f t="shared" si="79"/>
        <v>Yes</v>
      </c>
      <c r="Q285" s="638">
        <v>0.7</v>
      </c>
      <c r="R285" s="7">
        <v>0.3</v>
      </c>
      <c r="S285" s="7">
        <v>0</v>
      </c>
      <c r="T285" s="7">
        <v>0</v>
      </c>
      <c r="U285" s="7">
        <v>0</v>
      </c>
      <c r="V285" s="7" t="str">
        <f t="shared" si="80"/>
        <v>yes</v>
      </c>
      <c r="W285" s="7" t="str">
        <f t="shared" si="81"/>
        <v>yes</v>
      </c>
      <c r="X285" s="639" t="str">
        <f t="shared" si="82"/>
        <v>yes</v>
      </c>
      <c r="Y285" s="343">
        <v>0.8</v>
      </c>
      <c r="Z285" s="343">
        <v>0.13333333333333333</v>
      </c>
      <c r="AA285" s="343">
        <v>6.6666666666666666E-2</v>
      </c>
      <c r="AB285" s="343">
        <v>0</v>
      </c>
      <c r="AC285" s="343">
        <v>0</v>
      </c>
      <c r="AD285" s="7" t="str">
        <f t="shared" si="83"/>
        <v>yes</v>
      </c>
      <c r="AE285" s="7" t="str">
        <f t="shared" si="84"/>
        <v>yes</v>
      </c>
      <c r="AF285" s="639" t="str">
        <f t="shared" si="85"/>
        <v>yes</v>
      </c>
      <c r="AG285" s="92">
        <v>101</v>
      </c>
      <c r="AH285" s="90" t="s">
        <v>1179</v>
      </c>
      <c r="AI285" s="90">
        <v>1</v>
      </c>
    </row>
    <row r="286" spans="1:35" ht="15.75">
      <c r="A286" s="10" t="s">
        <v>278</v>
      </c>
      <c r="B286" s="26" t="s">
        <v>681</v>
      </c>
      <c r="C286" s="7">
        <v>0.88888888888888884</v>
      </c>
      <c r="D286" s="7">
        <v>0.1111111111111111</v>
      </c>
      <c r="E286" s="7">
        <v>0</v>
      </c>
      <c r="F286" s="7">
        <v>0</v>
      </c>
      <c r="G286" s="616" t="str">
        <f t="shared" si="74"/>
        <v>Yes</v>
      </c>
      <c r="H286" s="616" t="str">
        <f t="shared" si="75"/>
        <v>Yes</v>
      </c>
      <c r="I286" s="616" t="str">
        <f t="shared" si="76"/>
        <v>Yes</v>
      </c>
      <c r="J286" s="7">
        <v>0.83333333333333337</v>
      </c>
      <c r="K286" s="7">
        <v>0.16666666666666666</v>
      </c>
      <c r="L286" s="7">
        <v>0</v>
      </c>
      <c r="M286" s="7">
        <v>0</v>
      </c>
      <c r="N286" s="848" t="str">
        <f t="shared" si="77"/>
        <v>Yes</v>
      </c>
      <c r="O286" s="848" t="str">
        <f t="shared" si="78"/>
        <v>Yes</v>
      </c>
      <c r="P286" s="848" t="str">
        <f t="shared" si="79"/>
        <v>Yes</v>
      </c>
      <c r="Q286" s="638">
        <v>0.66666666666666663</v>
      </c>
      <c r="R286" s="7">
        <v>0.33333333333333331</v>
      </c>
      <c r="S286" s="7">
        <v>0</v>
      </c>
      <c r="T286" s="7">
        <v>0</v>
      </c>
      <c r="U286" s="7">
        <v>0</v>
      </c>
      <c r="V286" s="7" t="str">
        <f t="shared" si="80"/>
        <v>yes</v>
      </c>
      <c r="W286" s="7" t="str">
        <f t="shared" si="81"/>
        <v>yes</v>
      </c>
      <c r="X286" s="639" t="str">
        <f t="shared" si="82"/>
        <v>yes</v>
      </c>
      <c r="Y286" s="343">
        <v>0.81818181818181823</v>
      </c>
      <c r="Z286" s="343">
        <v>0.18181818181818182</v>
      </c>
      <c r="AA286" s="343">
        <v>0</v>
      </c>
      <c r="AB286" s="343">
        <v>0</v>
      </c>
      <c r="AC286" s="343">
        <v>0</v>
      </c>
      <c r="AD286" s="7" t="str">
        <f t="shared" si="83"/>
        <v>yes</v>
      </c>
      <c r="AE286" s="7" t="str">
        <f t="shared" si="84"/>
        <v>yes</v>
      </c>
      <c r="AF286" s="639" t="str">
        <f t="shared" si="85"/>
        <v>yes</v>
      </c>
      <c r="AG286" s="92">
        <v>101</v>
      </c>
      <c r="AH286" s="90" t="s">
        <v>1179</v>
      </c>
      <c r="AI286" s="90">
        <v>1</v>
      </c>
    </row>
    <row r="287" spans="1:35" ht="15.75">
      <c r="A287" s="10" t="s">
        <v>136</v>
      </c>
      <c r="B287" s="26" t="s">
        <v>790</v>
      </c>
      <c r="C287" s="7">
        <v>0.50819672131147542</v>
      </c>
      <c r="D287" s="7">
        <v>0.44262295081967212</v>
      </c>
      <c r="E287" s="7">
        <v>4.9180327868852458E-2</v>
      </c>
      <c r="F287" s="7">
        <v>0</v>
      </c>
      <c r="G287" s="616" t="str">
        <f t="shared" si="74"/>
        <v>No</v>
      </c>
      <c r="H287" s="616" t="str">
        <f t="shared" si="75"/>
        <v>Yes</v>
      </c>
      <c r="I287" s="616" t="str">
        <f t="shared" si="76"/>
        <v>Yes</v>
      </c>
      <c r="J287" s="7">
        <v>0.74626865671641796</v>
      </c>
      <c r="K287" s="7">
        <v>0.19402985074626866</v>
      </c>
      <c r="L287" s="7">
        <v>5.9701492537313432E-2</v>
      </c>
      <c r="M287" s="7">
        <v>0</v>
      </c>
      <c r="N287" s="848" t="str">
        <f t="shared" si="77"/>
        <v>Yes</v>
      </c>
      <c r="O287" s="848" t="str">
        <f t="shared" si="78"/>
        <v>Yes</v>
      </c>
      <c r="P287" s="848" t="str">
        <f t="shared" si="79"/>
        <v>Yes</v>
      </c>
      <c r="Q287" s="638">
        <v>0.49333333333333335</v>
      </c>
      <c r="R287" s="7">
        <v>0.49333333333333335</v>
      </c>
      <c r="S287" s="7">
        <v>1.3333333333333334E-2</v>
      </c>
      <c r="T287" s="7">
        <v>0</v>
      </c>
      <c r="U287" s="7">
        <v>0</v>
      </c>
      <c r="V287" s="7" t="str">
        <f t="shared" si="80"/>
        <v>no</v>
      </c>
      <c r="W287" s="7" t="str">
        <f t="shared" si="81"/>
        <v>yes</v>
      </c>
      <c r="X287" s="639" t="str">
        <f t="shared" si="82"/>
        <v>yes</v>
      </c>
      <c r="Y287" s="343">
        <v>0.86885245901639341</v>
      </c>
      <c r="Z287" s="343">
        <v>4.9180327868852458E-2</v>
      </c>
      <c r="AA287" s="343">
        <v>8.1967213114754092E-2</v>
      </c>
      <c r="AB287" s="343">
        <v>0</v>
      </c>
      <c r="AC287" s="343">
        <v>0</v>
      </c>
      <c r="AD287" s="7" t="str">
        <f t="shared" si="83"/>
        <v>yes</v>
      </c>
      <c r="AE287" s="7" t="str">
        <f t="shared" si="84"/>
        <v>yes</v>
      </c>
      <c r="AF287" s="639" t="str">
        <f t="shared" si="85"/>
        <v>yes</v>
      </c>
      <c r="AG287" s="92">
        <v>105</v>
      </c>
      <c r="AH287" s="90" t="s">
        <v>1180</v>
      </c>
      <c r="AI287" s="90"/>
    </row>
    <row r="288" spans="1:35" ht="15.75">
      <c r="A288" s="10" t="s">
        <v>36</v>
      </c>
      <c r="B288" s="26" t="s">
        <v>665</v>
      </c>
      <c r="C288" s="7">
        <v>0.49264705882352944</v>
      </c>
      <c r="D288" s="7">
        <v>0.44117647058823528</v>
      </c>
      <c r="E288" s="7">
        <v>5.1470588235294115E-2</v>
      </c>
      <c r="F288" s="7">
        <v>0</v>
      </c>
      <c r="G288" s="616" t="str">
        <f t="shared" si="74"/>
        <v>No</v>
      </c>
      <c r="H288" s="616" t="str">
        <f t="shared" si="75"/>
        <v>Yes</v>
      </c>
      <c r="I288" s="616" t="str">
        <f t="shared" si="76"/>
        <v>Yes</v>
      </c>
      <c r="J288" s="7">
        <v>0.54263565891472865</v>
      </c>
      <c r="K288" s="7">
        <v>0.38759689922480622</v>
      </c>
      <c r="L288" s="7">
        <v>5.4263565891472867E-2</v>
      </c>
      <c r="M288" s="7">
        <v>0</v>
      </c>
      <c r="N288" s="848" t="str">
        <f t="shared" si="77"/>
        <v>Yes</v>
      </c>
      <c r="O288" s="848" t="str">
        <f t="shared" si="78"/>
        <v>Yes</v>
      </c>
      <c r="P288" s="848" t="str">
        <f t="shared" si="79"/>
        <v>Yes</v>
      </c>
      <c r="Q288" s="638">
        <v>0.47899159663865548</v>
      </c>
      <c r="R288" s="7">
        <v>0.48739495798319327</v>
      </c>
      <c r="S288" s="7">
        <v>2.5210084033613446E-2</v>
      </c>
      <c r="T288" s="7">
        <v>0</v>
      </c>
      <c r="U288" s="7">
        <v>8.4033613445378148E-3</v>
      </c>
      <c r="V288" s="7" t="str">
        <f t="shared" si="80"/>
        <v>no</v>
      </c>
      <c r="W288" s="7" t="str">
        <f t="shared" si="81"/>
        <v>yes</v>
      </c>
      <c r="X288" s="639" t="str">
        <f t="shared" si="82"/>
        <v>yes</v>
      </c>
      <c r="Y288" s="343">
        <v>0.51111111111111107</v>
      </c>
      <c r="Z288" s="343">
        <v>0.40740740740740738</v>
      </c>
      <c r="AA288" s="343">
        <v>5.9259259259259262E-2</v>
      </c>
      <c r="AB288" s="343">
        <v>0</v>
      </c>
      <c r="AC288" s="343">
        <v>2.2222222222222223E-2</v>
      </c>
      <c r="AD288" s="7" t="str">
        <f t="shared" si="83"/>
        <v>no</v>
      </c>
      <c r="AE288" s="7" t="str">
        <f t="shared" si="84"/>
        <v>yes</v>
      </c>
      <c r="AF288" s="639" t="str">
        <f t="shared" si="85"/>
        <v>yes</v>
      </c>
      <c r="AG288" s="92">
        <v>105</v>
      </c>
      <c r="AH288" s="90" t="s">
        <v>882</v>
      </c>
      <c r="AI288" s="90"/>
    </row>
    <row r="289" spans="1:35" ht="15.75">
      <c r="A289" s="10" t="s">
        <v>124</v>
      </c>
      <c r="B289" s="26" t="s">
        <v>813</v>
      </c>
      <c r="C289" s="7">
        <v>0.43183183183183182</v>
      </c>
      <c r="D289" s="7">
        <v>0.4144144144144144</v>
      </c>
      <c r="E289" s="7">
        <v>0.15375375375375375</v>
      </c>
      <c r="F289" s="7">
        <v>0</v>
      </c>
      <c r="G289" s="616" t="str">
        <f t="shared" si="74"/>
        <v>No</v>
      </c>
      <c r="H289" s="616" t="str">
        <f t="shared" si="75"/>
        <v>No</v>
      </c>
      <c r="I289" s="616" t="str">
        <f t="shared" si="76"/>
        <v>Yes</v>
      </c>
      <c r="J289" s="7">
        <v>0.43441636582430804</v>
      </c>
      <c r="K289" s="7">
        <v>0.38989169675090252</v>
      </c>
      <c r="L289" s="7">
        <v>0.17509025270758122</v>
      </c>
      <c r="M289" s="7">
        <v>6.0168471720818293E-4</v>
      </c>
      <c r="N289" s="848" t="str">
        <f t="shared" si="77"/>
        <v>No</v>
      </c>
      <c r="O289" s="848" t="str">
        <f t="shared" si="78"/>
        <v>No</v>
      </c>
      <c r="P289" s="848" t="str">
        <f t="shared" si="79"/>
        <v>Yes</v>
      </c>
      <c r="Q289" s="638">
        <v>0.44705882352941179</v>
      </c>
      <c r="R289" s="7">
        <v>0.39009287925696595</v>
      </c>
      <c r="S289" s="7">
        <v>0.16284829721362229</v>
      </c>
      <c r="T289" s="7">
        <v>0</v>
      </c>
      <c r="U289" s="7">
        <v>0</v>
      </c>
      <c r="V289" s="7" t="str">
        <f t="shared" si="80"/>
        <v>no</v>
      </c>
      <c r="W289" s="7" t="str">
        <f t="shared" si="81"/>
        <v>no</v>
      </c>
      <c r="X289" s="639" t="str">
        <f t="shared" si="82"/>
        <v>yes</v>
      </c>
      <c r="Y289" s="343">
        <v>0.46856810244470315</v>
      </c>
      <c r="Z289" s="343">
        <v>0.36379511059371361</v>
      </c>
      <c r="AA289" s="343">
        <v>0.1670547147846333</v>
      </c>
      <c r="AB289" s="343">
        <v>5.8207217694994178E-4</v>
      </c>
      <c r="AC289" s="343">
        <v>0</v>
      </c>
      <c r="AD289" s="7" t="str">
        <f t="shared" si="83"/>
        <v>no</v>
      </c>
      <c r="AE289" s="7" t="str">
        <f t="shared" si="84"/>
        <v>no</v>
      </c>
      <c r="AF289" s="639" t="str">
        <f t="shared" si="85"/>
        <v>yes</v>
      </c>
      <c r="AG289" s="92">
        <v>105</v>
      </c>
      <c r="AH289" s="90" t="s">
        <v>1182</v>
      </c>
      <c r="AI289" s="90"/>
    </row>
    <row r="290" spans="1:35" ht="15.75">
      <c r="A290" s="10" t="s">
        <v>176</v>
      </c>
      <c r="B290" s="26" t="s">
        <v>822</v>
      </c>
      <c r="C290" s="7">
        <v>0.44662921348314605</v>
      </c>
      <c r="D290" s="7">
        <v>0.4353932584269663</v>
      </c>
      <c r="E290" s="7">
        <v>0.10955056179775281</v>
      </c>
      <c r="F290" s="7">
        <v>0</v>
      </c>
      <c r="G290" s="1052" t="str">
        <f t="shared" ref="G290:G302" si="86">IF(C290&gt;=0.5155, "Yes", "No")</f>
        <v>No</v>
      </c>
      <c r="H290" s="1052" t="str">
        <f t="shared" ref="H290:H302" si="87">IF(E290&lt;=0.1356, "Yes", "No")</f>
        <v>Yes</v>
      </c>
      <c r="I290" s="1052" t="str">
        <f t="shared" ref="I290:I302" si="88">IF(F290&lt;=0.01, "Yes", "No")</f>
        <v>Yes</v>
      </c>
      <c r="J290" s="7">
        <v>0.38484848484848483</v>
      </c>
      <c r="K290" s="7">
        <v>0.51212121212121209</v>
      </c>
      <c r="L290" s="7">
        <v>9.3939393939393934E-2</v>
      </c>
      <c r="M290" s="7">
        <v>3.0303030303030303E-3</v>
      </c>
      <c r="N290" s="848" t="str">
        <f t="shared" si="77"/>
        <v>No</v>
      </c>
      <c r="O290" s="848" t="str">
        <f t="shared" si="78"/>
        <v>Yes</v>
      </c>
      <c r="P290" s="848" t="str">
        <f t="shared" si="79"/>
        <v>Yes</v>
      </c>
      <c r="Q290" s="638">
        <v>0.40476190476190477</v>
      </c>
      <c r="R290" s="7">
        <v>0.47023809523809523</v>
      </c>
      <c r="S290" s="7">
        <v>0.11904761904761904</v>
      </c>
      <c r="T290" s="7">
        <v>2.976190476190476E-3</v>
      </c>
      <c r="U290" s="7">
        <v>2.976190476190476E-3</v>
      </c>
      <c r="V290" s="7" t="str">
        <f t="shared" si="80"/>
        <v>no</v>
      </c>
      <c r="W290" s="7" t="str">
        <f t="shared" si="81"/>
        <v>yes</v>
      </c>
      <c r="X290" s="639" t="str">
        <f t="shared" si="82"/>
        <v>yes</v>
      </c>
      <c r="Y290" s="343">
        <v>0.37048192771084337</v>
      </c>
      <c r="Z290" s="343">
        <v>0.49096385542168675</v>
      </c>
      <c r="AA290" s="343">
        <v>0.13253012048192772</v>
      </c>
      <c r="AB290" s="343">
        <v>3.0120481927710845E-3</v>
      </c>
      <c r="AC290" s="343">
        <v>3.0120481927710845E-3</v>
      </c>
      <c r="AD290" s="7" t="str">
        <f t="shared" si="83"/>
        <v>no</v>
      </c>
      <c r="AE290" s="7" t="str">
        <f t="shared" si="84"/>
        <v>yes</v>
      </c>
      <c r="AF290" s="639" t="str">
        <f t="shared" si="85"/>
        <v>yes</v>
      </c>
      <c r="AG290" s="92">
        <v>105</v>
      </c>
      <c r="AH290" s="90" t="s">
        <v>1181</v>
      </c>
      <c r="AI290" s="90"/>
    </row>
    <row r="291" spans="1:35" ht="15.75">
      <c r="A291" s="10" t="s">
        <v>490</v>
      </c>
      <c r="B291" s="26" t="s">
        <v>752</v>
      </c>
      <c r="C291" s="7">
        <v>0.36986301369863012</v>
      </c>
      <c r="D291" s="7">
        <v>0.52054794520547942</v>
      </c>
      <c r="E291" s="7">
        <v>0.1095890410958904</v>
      </c>
      <c r="F291" s="7">
        <v>0</v>
      </c>
      <c r="G291" s="616" t="str">
        <f t="shared" si="86"/>
        <v>No</v>
      </c>
      <c r="H291" s="616" t="str">
        <f t="shared" si="87"/>
        <v>Yes</v>
      </c>
      <c r="I291" s="616" t="str">
        <f t="shared" si="88"/>
        <v>Yes</v>
      </c>
      <c r="J291" s="7">
        <v>0.33333333333333331</v>
      </c>
      <c r="K291" s="7">
        <v>0.54225352112676062</v>
      </c>
      <c r="L291" s="7">
        <v>0.12441314553990611</v>
      </c>
      <c r="M291" s="7">
        <v>0</v>
      </c>
      <c r="N291" s="848" t="str">
        <f t="shared" si="77"/>
        <v>No</v>
      </c>
      <c r="O291" s="848" t="str">
        <f t="shared" si="78"/>
        <v>Yes</v>
      </c>
      <c r="P291" s="848" t="str">
        <f t="shared" si="79"/>
        <v>Yes</v>
      </c>
      <c r="Q291" s="638">
        <v>0.43367346938775508</v>
      </c>
      <c r="R291" s="7">
        <v>0.44642857142857145</v>
      </c>
      <c r="S291" s="7">
        <v>0.11734693877551021</v>
      </c>
      <c r="T291" s="7">
        <v>2.5510204081632651E-3</v>
      </c>
      <c r="U291" s="7">
        <v>0</v>
      </c>
      <c r="V291" s="7" t="str">
        <f t="shared" si="80"/>
        <v>no</v>
      </c>
      <c r="W291" s="7" t="str">
        <f t="shared" si="81"/>
        <v>yes</v>
      </c>
      <c r="X291" s="639" t="str">
        <f t="shared" si="82"/>
        <v>yes</v>
      </c>
      <c r="Y291" s="343">
        <v>0.34162895927601811</v>
      </c>
      <c r="Z291" s="343">
        <v>0.52941176470588236</v>
      </c>
      <c r="AA291" s="343">
        <v>0.12217194570135746</v>
      </c>
      <c r="AB291" s="343">
        <v>6.7873303167420816E-3</v>
      </c>
      <c r="AC291" s="343">
        <v>0</v>
      </c>
      <c r="AD291" s="7" t="str">
        <f t="shared" si="83"/>
        <v>no</v>
      </c>
      <c r="AE291" s="7" t="str">
        <f t="shared" si="84"/>
        <v>yes</v>
      </c>
      <c r="AF291" s="639" t="str">
        <f t="shared" si="85"/>
        <v>yes</v>
      </c>
      <c r="AG291" s="92">
        <v>105</v>
      </c>
      <c r="AH291" s="90" t="s">
        <v>1181</v>
      </c>
      <c r="AI291" s="90"/>
    </row>
    <row r="292" spans="1:35" ht="15.75">
      <c r="A292" s="10" t="s">
        <v>429</v>
      </c>
      <c r="B292" s="26" t="s">
        <v>642</v>
      </c>
      <c r="C292" s="7">
        <v>0.67777777777777781</v>
      </c>
      <c r="D292" s="7">
        <v>0.27777777777777779</v>
      </c>
      <c r="E292" s="7">
        <v>4.4444444444444446E-2</v>
      </c>
      <c r="F292" s="7">
        <v>0</v>
      </c>
      <c r="G292" s="616" t="str">
        <f t="shared" si="86"/>
        <v>Yes</v>
      </c>
      <c r="H292" s="616" t="str">
        <f t="shared" si="87"/>
        <v>Yes</v>
      </c>
      <c r="I292" s="616" t="str">
        <f t="shared" si="88"/>
        <v>Yes</v>
      </c>
      <c r="J292" s="7">
        <v>0.68235294117647061</v>
      </c>
      <c r="K292" s="7">
        <v>0.25882352941176473</v>
      </c>
      <c r="L292" s="7">
        <v>5.8823529411764705E-2</v>
      </c>
      <c r="M292" s="7">
        <v>0</v>
      </c>
      <c r="N292" s="848" t="str">
        <f t="shared" si="77"/>
        <v>Yes</v>
      </c>
      <c r="O292" s="848" t="str">
        <f t="shared" si="78"/>
        <v>Yes</v>
      </c>
      <c r="P292" s="848" t="str">
        <f t="shared" si="79"/>
        <v>Yes</v>
      </c>
      <c r="Q292" s="638">
        <v>0.64835164835164838</v>
      </c>
      <c r="R292" s="7">
        <v>0.25274725274725274</v>
      </c>
      <c r="S292" s="7">
        <v>9.8901098901098897E-2</v>
      </c>
      <c r="T292" s="7">
        <v>0</v>
      </c>
      <c r="U292" s="7">
        <v>0</v>
      </c>
      <c r="V292" s="7" t="str">
        <f t="shared" si="80"/>
        <v>yes</v>
      </c>
      <c r="W292" s="7" t="str">
        <f t="shared" si="81"/>
        <v>yes</v>
      </c>
      <c r="X292" s="639" t="str">
        <f t="shared" si="82"/>
        <v>yes</v>
      </c>
      <c r="Y292" s="343">
        <v>0.7142857142857143</v>
      </c>
      <c r="Z292" s="343">
        <v>0.26373626373626374</v>
      </c>
      <c r="AA292" s="343">
        <v>2.197802197802198E-2</v>
      </c>
      <c r="AB292" s="343">
        <v>0</v>
      </c>
      <c r="AC292" s="343">
        <v>0</v>
      </c>
      <c r="AD292" s="7" t="str">
        <f t="shared" si="83"/>
        <v>yes</v>
      </c>
      <c r="AE292" s="7" t="str">
        <f t="shared" si="84"/>
        <v>yes</v>
      </c>
      <c r="AF292" s="639" t="str">
        <f t="shared" si="85"/>
        <v>yes</v>
      </c>
      <c r="AG292" s="92">
        <v>105</v>
      </c>
      <c r="AH292" s="90" t="s">
        <v>882</v>
      </c>
      <c r="AI292" s="90"/>
    </row>
    <row r="293" spans="1:35" ht="15.75">
      <c r="A293" s="10" t="s">
        <v>164</v>
      </c>
      <c r="B293" s="26" t="s">
        <v>602</v>
      </c>
      <c r="C293" s="7">
        <v>0.5</v>
      </c>
      <c r="D293" s="7">
        <v>0.38855421686746988</v>
      </c>
      <c r="E293" s="7">
        <v>0.10843373493975904</v>
      </c>
      <c r="F293" s="7">
        <v>3.0120481927710845E-3</v>
      </c>
      <c r="G293" s="616" t="str">
        <f t="shared" si="86"/>
        <v>No</v>
      </c>
      <c r="H293" s="616" t="str">
        <f t="shared" si="87"/>
        <v>Yes</v>
      </c>
      <c r="I293" s="616" t="str">
        <f t="shared" si="88"/>
        <v>Yes</v>
      </c>
      <c r="J293" s="7">
        <v>0.52737752161383289</v>
      </c>
      <c r="K293" s="7">
        <v>0.3804034582132565</v>
      </c>
      <c r="L293" s="7">
        <v>8.645533141210375E-2</v>
      </c>
      <c r="M293" s="7">
        <v>2.881844380403458E-3</v>
      </c>
      <c r="N293" s="848" t="str">
        <f t="shared" si="77"/>
        <v>Yes</v>
      </c>
      <c r="O293" s="848" t="str">
        <f t="shared" si="78"/>
        <v>Yes</v>
      </c>
      <c r="P293" s="848" t="str">
        <f t="shared" si="79"/>
        <v>Yes</v>
      </c>
      <c r="Q293" s="638">
        <v>0.48159509202453987</v>
      </c>
      <c r="R293" s="7">
        <v>0.39263803680981596</v>
      </c>
      <c r="S293" s="7">
        <v>0.10122699386503067</v>
      </c>
      <c r="T293" s="7">
        <v>1.8404907975460124E-2</v>
      </c>
      <c r="U293" s="7">
        <v>6.1349693251533744E-3</v>
      </c>
      <c r="V293" s="7" t="str">
        <f t="shared" si="80"/>
        <v>no</v>
      </c>
      <c r="W293" s="7" t="str">
        <f t="shared" si="81"/>
        <v>yes</v>
      </c>
      <c r="X293" s="639" t="str">
        <f t="shared" si="82"/>
        <v>no</v>
      </c>
      <c r="Y293" s="343">
        <v>0.44219653179190749</v>
      </c>
      <c r="Z293" s="343">
        <v>0.47109826589595377</v>
      </c>
      <c r="AA293" s="343">
        <v>8.6705202312138727E-2</v>
      </c>
      <c r="AB293" s="343">
        <v>0</v>
      </c>
      <c r="AC293" s="343">
        <v>0</v>
      </c>
      <c r="AD293" s="7" t="str">
        <f t="shared" si="83"/>
        <v>no</v>
      </c>
      <c r="AE293" s="7" t="str">
        <f t="shared" si="84"/>
        <v>yes</v>
      </c>
      <c r="AF293" s="639" t="str">
        <f t="shared" si="85"/>
        <v>yes</v>
      </c>
      <c r="AG293" s="92">
        <v>105</v>
      </c>
      <c r="AH293" s="90" t="s">
        <v>1181</v>
      </c>
      <c r="AI293" s="90"/>
    </row>
    <row r="294" spans="1:35" ht="15.75">
      <c r="A294" s="21" t="s">
        <v>192</v>
      </c>
      <c r="B294" s="32" t="s">
        <v>775</v>
      </c>
      <c r="C294" s="7">
        <v>0.50932568149210899</v>
      </c>
      <c r="D294" s="7">
        <v>0.36298421807747488</v>
      </c>
      <c r="E294" s="7">
        <v>0.12195121951219512</v>
      </c>
      <c r="F294" s="7">
        <v>1.4347202295552368E-3</v>
      </c>
      <c r="G294" s="616" t="str">
        <f t="shared" si="86"/>
        <v>No</v>
      </c>
      <c r="H294" s="616" t="str">
        <f t="shared" si="87"/>
        <v>Yes</v>
      </c>
      <c r="I294" s="616" t="str">
        <f t="shared" si="88"/>
        <v>Yes</v>
      </c>
      <c r="J294" s="7">
        <v>0.51891891891891895</v>
      </c>
      <c r="K294" s="7">
        <v>0.36351351351351352</v>
      </c>
      <c r="L294" s="7">
        <v>0.11081081081081082</v>
      </c>
      <c r="M294" s="7">
        <v>0</v>
      </c>
      <c r="N294" s="848" t="str">
        <f t="shared" si="77"/>
        <v>Yes</v>
      </c>
      <c r="O294" s="848" t="str">
        <f t="shared" si="78"/>
        <v>Yes</v>
      </c>
      <c r="P294" s="848" t="str">
        <f t="shared" si="79"/>
        <v>Yes</v>
      </c>
      <c r="Q294" s="638">
        <v>0.52303120356612187</v>
      </c>
      <c r="R294" s="7">
        <v>0.36106983655274888</v>
      </c>
      <c r="S294" s="7">
        <v>0.11144130757800892</v>
      </c>
      <c r="T294" s="7">
        <v>1.4858841010401188E-3</v>
      </c>
      <c r="U294" s="7">
        <v>2.9717682020802376E-3</v>
      </c>
      <c r="V294" s="7" t="str">
        <f t="shared" si="80"/>
        <v>yes</v>
      </c>
      <c r="W294" s="7" t="str">
        <f t="shared" si="81"/>
        <v>yes</v>
      </c>
      <c r="X294" s="639" t="str">
        <f t="shared" si="82"/>
        <v>yes</v>
      </c>
      <c r="Y294" s="343">
        <v>0.42230576441102757</v>
      </c>
      <c r="Z294" s="343">
        <v>0.45238095238095238</v>
      </c>
      <c r="AA294" s="343">
        <v>0.11779448621553884</v>
      </c>
      <c r="AB294" s="343">
        <v>0</v>
      </c>
      <c r="AC294" s="343">
        <v>7.5187969924812026E-3</v>
      </c>
      <c r="AD294" s="7" t="str">
        <f t="shared" si="83"/>
        <v>no</v>
      </c>
      <c r="AE294" s="7" t="str">
        <f t="shared" si="84"/>
        <v>yes</v>
      </c>
      <c r="AF294" s="639" t="str">
        <f t="shared" si="85"/>
        <v>yes</v>
      </c>
      <c r="AG294" s="92">
        <v>105</v>
      </c>
      <c r="AH294" s="90" t="s">
        <v>1181</v>
      </c>
      <c r="AI294" s="90"/>
    </row>
    <row r="295" spans="1:35" ht="15.75">
      <c r="A295" s="10" t="s">
        <v>210</v>
      </c>
      <c r="B295" s="10" t="s">
        <v>784</v>
      </c>
      <c r="C295" s="7">
        <v>0.38196286472148538</v>
      </c>
      <c r="D295" s="7">
        <v>0.50928381962864722</v>
      </c>
      <c r="E295" s="7">
        <v>0.10344827586206896</v>
      </c>
      <c r="F295" s="7">
        <v>5.3050397877984082E-3</v>
      </c>
      <c r="G295" s="616" t="str">
        <f t="shared" si="86"/>
        <v>No</v>
      </c>
      <c r="H295" s="616" t="str">
        <f t="shared" si="87"/>
        <v>Yes</v>
      </c>
      <c r="I295" s="616" t="str">
        <f t="shared" si="88"/>
        <v>Yes</v>
      </c>
      <c r="J295" s="7">
        <v>0.39808153477218228</v>
      </c>
      <c r="K295" s="7">
        <v>0.52997601918465231</v>
      </c>
      <c r="L295" s="7">
        <v>6.7146282973621102E-2</v>
      </c>
      <c r="M295" s="7">
        <v>4.7961630695443642E-3</v>
      </c>
      <c r="N295" s="848" t="str">
        <f t="shared" si="77"/>
        <v>No</v>
      </c>
      <c r="O295" s="848" t="str">
        <f t="shared" si="78"/>
        <v>Yes</v>
      </c>
      <c r="P295" s="848" t="str">
        <f t="shared" si="79"/>
        <v>Yes</v>
      </c>
      <c r="Q295" s="638">
        <v>0.37209302325581395</v>
      </c>
      <c r="R295" s="7">
        <v>0.48837209302325579</v>
      </c>
      <c r="S295" s="7">
        <v>0.13436692506459949</v>
      </c>
      <c r="T295" s="7">
        <v>5.1679586563307496E-3</v>
      </c>
      <c r="U295" s="7">
        <v>0</v>
      </c>
      <c r="V295" s="7" t="str">
        <f t="shared" si="80"/>
        <v>no</v>
      </c>
      <c r="W295" s="7" t="str">
        <f t="shared" si="81"/>
        <v>yes</v>
      </c>
      <c r="X295" s="639" t="str">
        <f t="shared" si="82"/>
        <v>yes</v>
      </c>
      <c r="Y295" s="343">
        <v>0.46370023419203749</v>
      </c>
      <c r="Z295" s="343">
        <v>0.4566744730679157</v>
      </c>
      <c r="AA295" s="343">
        <v>7.4941451990632318E-2</v>
      </c>
      <c r="AB295" s="343">
        <v>4.6838407494145199E-3</v>
      </c>
      <c r="AC295" s="343">
        <v>0</v>
      </c>
      <c r="AD295" s="7" t="str">
        <f t="shared" si="83"/>
        <v>no</v>
      </c>
      <c r="AE295" s="7" t="str">
        <f t="shared" si="84"/>
        <v>yes</v>
      </c>
      <c r="AF295" s="639" t="str">
        <f t="shared" si="85"/>
        <v>yes</v>
      </c>
      <c r="AG295" s="92">
        <v>105</v>
      </c>
      <c r="AH295" s="90" t="s">
        <v>1181</v>
      </c>
      <c r="AI295" s="90"/>
    </row>
    <row r="296" spans="1:35" ht="15.75">
      <c r="A296" s="10" t="s">
        <v>388</v>
      </c>
      <c r="B296" s="10" t="s">
        <v>610</v>
      </c>
      <c r="C296" s="7">
        <v>0.36799999999999999</v>
      </c>
      <c r="D296" s="7">
        <v>0.52</v>
      </c>
      <c r="E296" s="7">
        <v>0.104</v>
      </c>
      <c r="F296" s="7">
        <v>8.0000000000000002E-3</v>
      </c>
      <c r="G296" s="616" t="str">
        <f t="shared" si="86"/>
        <v>No</v>
      </c>
      <c r="H296" s="616" t="str">
        <f t="shared" si="87"/>
        <v>Yes</v>
      </c>
      <c r="I296" s="616" t="str">
        <f t="shared" si="88"/>
        <v>Yes</v>
      </c>
      <c r="J296" s="7">
        <v>0.32258064516129031</v>
      </c>
      <c r="K296" s="7">
        <v>0.57258064516129037</v>
      </c>
      <c r="L296" s="7">
        <v>9.6774193548387094E-2</v>
      </c>
      <c r="M296" s="7">
        <v>8.0645161290322578E-3</v>
      </c>
      <c r="N296" s="848" t="str">
        <f t="shared" si="77"/>
        <v>No</v>
      </c>
      <c r="O296" s="848" t="str">
        <f t="shared" si="78"/>
        <v>Yes</v>
      </c>
      <c r="P296" s="848" t="str">
        <f t="shared" si="79"/>
        <v>Yes</v>
      </c>
      <c r="Q296" s="638">
        <v>0.2857142857142857</v>
      </c>
      <c r="R296" s="7">
        <v>0.54135338345864659</v>
      </c>
      <c r="S296" s="7">
        <v>0.17293233082706766</v>
      </c>
      <c r="T296" s="7">
        <v>0</v>
      </c>
      <c r="U296" s="7">
        <v>0</v>
      </c>
      <c r="V296" s="7" t="str">
        <f t="shared" si="80"/>
        <v>no</v>
      </c>
      <c r="W296" s="7" t="str">
        <f t="shared" si="81"/>
        <v>no</v>
      </c>
      <c r="X296" s="639" t="str">
        <f t="shared" si="82"/>
        <v>yes</v>
      </c>
      <c r="Y296" s="343">
        <v>0.40298507462686567</v>
      </c>
      <c r="Z296" s="343">
        <v>0.5</v>
      </c>
      <c r="AA296" s="343">
        <v>8.9552238805970144E-2</v>
      </c>
      <c r="AB296" s="343">
        <v>7.462686567164179E-3</v>
      </c>
      <c r="AC296" s="343">
        <v>0</v>
      </c>
      <c r="AD296" s="7" t="str">
        <f t="shared" si="83"/>
        <v>no</v>
      </c>
      <c r="AE296" s="7" t="str">
        <f t="shared" si="84"/>
        <v>yes</v>
      </c>
      <c r="AF296" s="639" t="str">
        <f t="shared" si="85"/>
        <v>yes</v>
      </c>
      <c r="AG296" s="92">
        <v>105</v>
      </c>
      <c r="AH296" s="90" t="s">
        <v>882</v>
      </c>
      <c r="AI296" s="90"/>
    </row>
    <row r="297" spans="1:35" ht="15.75">
      <c r="A297" s="22" t="s">
        <v>166</v>
      </c>
      <c r="B297" s="33" t="s">
        <v>603</v>
      </c>
      <c r="C297" s="7">
        <v>0.53900709219858156</v>
      </c>
      <c r="D297" s="7">
        <v>0.38297872340425532</v>
      </c>
      <c r="E297" s="7">
        <v>7.8014184397163122E-2</v>
      </c>
      <c r="F297" s="7">
        <v>0</v>
      </c>
      <c r="G297" s="616" t="str">
        <f t="shared" si="86"/>
        <v>Yes</v>
      </c>
      <c r="H297" s="616" t="str">
        <f t="shared" si="87"/>
        <v>Yes</v>
      </c>
      <c r="I297" s="616" t="str">
        <f t="shared" si="88"/>
        <v>Yes</v>
      </c>
      <c r="J297" s="7">
        <v>0.75172413793103443</v>
      </c>
      <c r="K297" s="7">
        <v>0.18620689655172415</v>
      </c>
      <c r="L297" s="7">
        <v>6.2068965517241378E-2</v>
      </c>
      <c r="M297" s="7">
        <v>0</v>
      </c>
      <c r="N297" s="848" t="str">
        <f t="shared" si="77"/>
        <v>Yes</v>
      </c>
      <c r="O297" s="848" t="str">
        <f t="shared" si="78"/>
        <v>Yes</v>
      </c>
      <c r="P297" s="848" t="str">
        <f t="shared" si="79"/>
        <v>Yes</v>
      </c>
      <c r="Q297" s="638">
        <v>0.40789473684210525</v>
      </c>
      <c r="R297" s="7">
        <v>0.5</v>
      </c>
      <c r="S297" s="7">
        <v>9.2105263157894732E-2</v>
      </c>
      <c r="T297" s="7">
        <v>0</v>
      </c>
      <c r="U297" s="7">
        <v>0</v>
      </c>
      <c r="V297" s="7" t="str">
        <f t="shared" si="80"/>
        <v>no</v>
      </c>
      <c r="W297" s="7" t="str">
        <f t="shared" si="81"/>
        <v>yes</v>
      </c>
      <c r="X297" s="639" t="str">
        <f t="shared" si="82"/>
        <v>yes</v>
      </c>
      <c r="Y297" s="343">
        <v>0.68085106382978722</v>
      </c>
      <c r="Z297" s="343">
        <v>0.24822695035460993</v>
      </c>
      <c r="AA297" s="343">
        <v>7.0921985815602842E-2</v>
      </c>
      <c r="AB297" s="343">
        <v>0</v>
      </c>
      <c r="AC297" s="343">
        <v>0</v>
      </c>
      <c r="AD297" s="7" t="str">
        <f t="shared" si="83"/>
        <v>yes</v>
      </c>
      <c r="AE297" s="7" t="str">
        <f t="shared" si="84"/>
        <v>yes</v>
      </c>
      <c r="AF297" s="639" t="str">
        <f t="shared" si="85"/>
        <v>yes</v>
      </c>
      <c r="AG297" s="92">
        <v>105</v>
      </c>
      <c r="AH297" s="90" t="s">
        <v>882</v>
      </c>
      <c r="AI297" s="90"/>
    </row>
    <row r="298" spans="1:35" ht="15.75">
      <c r="A298" s="10" t="s">
        <v>347</v>
      </c>
      <c r="B298" s="26" t="s">
        <v>815</v>
      </c>
      <c r="C298" s="7">
        <v>0.35772357723577236</v>
      </c>
      <c r="D298" s="7">
        <v>0.60162601626016265</v>
      </c>
      <c r="E298" s="7">
        <v>4.065040650406504E-2</v>
      </c>
      <c r="F298" s="7">
        <v>0</v>
      </c>
      <c r="G298" s="616" t="str">
        <f t="shared" si="86"/>
        <v>No</v>
      </c>
      <c r="H298" s="616" t="str">
        <f t="shared" si="87"/>
        <v>Yes</v>
      </c>
      <c r="I298" s="616" t="str">
        <f t="shared" si="88"/>
        <v>Yes</v>
      </c>
      <c r="J298" s="7">
        <v>0.3671875</v>
      </c>
      <c r="K298" s="7">
        <v>0.59375</v>
      </c>
      <c r="L298" s="7">
        <v>3.90625E-2</v>
      </c>
      <c r="M298" s="7">
        <v>0</v>
      </c>
      <c r="N298" s="848" t="str">
        <f t="shared" si="77"/>
        <v>No</v>
      </c>
      <c r="O298" s="848" t="str">
        <f t="shared" si="78"/>
        <v>Yes</v>
      </c>
      <c r="P298" s="848" t="str">
        <f t="shared" si="79"/>
        <v>Yes</v>
      </c>
      <c r="Q298" s="638">
        <v>0.29411764705882354</v>
      </c>
      <c r="R298" s="7">
        <v>0.68627450980392157</v>
      </c>
      <c r="S298" s="7">
        <v>1.9607843137254902E-2</v>
      </c>
      <c r="T298" s="7">
        <v>0</v>
      </c>
      <c r="U298" s="7">
        <v>0</v>
      </c>
      <c r="V298" s="7" t="str">
        <f t="shared" si="80"/>
        <v>no</v>
      </c>
      <c r="W298" s="7" t="str">
        <f t="shared" si="81"/>
        <v>yes</v>
      </c>
      <c r="X298" s="639" t="str">
        <f t="shared" si="82"/>
        <v>yes</v>
      </c>
      <c r="Y298" s="343">
        <v>0.50724637681159424</v>
      </c>
      <c r="Z298" s="343">
        <v>0.45652173913043476</v>
      </c>
      <c r="AA298" s="343">
        <v>2.1739130434782608E-2</v>
      </c>
      <c r="AB298" s="343">
        <v>1.4492753623188406E-2</v>
      </c>
      <c r="AC298" s="343">
        <v>0</v>
      </c>
      <c r="AD298" s="7" t="str">
        <f t="shared" si="83"/>
        <v>no</v>
      </c>
      <c r="AE298" s="7" t="str">
        <f t="shared" si="84"/>
        <v>yes</v>
      </c>
      <c r="AF298" s="639" t="str">
        <f t="shared" si="85"/>
        <v>no</v>
      </c>
      <c r="AG298" s="92">
        <v>105</v>
      </c>
      <c r="AH298" s="90" t="s">
        <v>882</v>
      </c>
      <c r="AI298" s="90"/>
    </row>
    <row r="299" spans="1:35" ht="15.75">
      <c r="A299" s="10" t="s">
        <v>450</v>
      </c>
      <c r="B299" s="26" t="s">
        <v>796</v>
      </c>
      <c r="C299" s="7">
        <v>0.58112094395280234</v>
      </c>
      <c r="D299" s="7">
        <v>0.33923303834808261</v>
      </c>
      <c r="E299" s="7">
        <v>7.3746312684365781E-2</v>
      </c>
      <c r="F299" s="7">
        <v>5.8997050147492625E-3</v>
      </c>
      <c r="G299" s="1052" t="str">
        <f t="shared" si="86"/>
        <v>Yes</v>
      </c>
      <c r="H299" s="1052" t="str">
        <f t="shared" si="87"/>
        <v>Yes</v>
      </c>
      <c r="I299" s="1052" t="str">
        <f t="shared" si="88"/>
        <v>Yes</v>
      </c>
      <c r="J299" s="7">
        <v>0.64387464387464388</v>
      </c>
      <c r="K299" s="7">
        <v>0.25071225071225073</v>
      </c>
      <c r="L299" s="7">
        <v>0.10541310541310542</v>
      </c>
      <c r="M299" s="7">
        <v>0</v>
      </c>
      <c r="N299" s="1052" t="str">
        <f t="shared" si="77"/>
        <v>Yes</v>
      </c>
      <c r="O299" s="1052" t="str">
        <f t="shared" si="78"/>
        <v>Yes</v>
      </c>
      <c r="P299" s="1052" t="str">
        <f t="shared" si="79"/>
        <v>Yes</v>
      </c>
      <c r="Q299" s="638">
        <v>0.60171919770773641</v>
      </c>
      <c r="R299" s="7">
        <v>0.30945558739255014</v>
      </c>
      <c r="S299" s="7">
        <v>8.3094555873925502E-2</v>
      </c>
      <c r="T299" s="7">
        <v>5.7306590257879654E-3</v>
      </c>
      <c r="U299" s="7">
        <v>0</v>
      </c>
      <c r="V299" s="7" t="str">
        <f t="shared" si="80"/>
        <v>yes</v>
      </c>
      <c r="W299" s="7" t="str">
        <f t="shared" si="81"/>
        <v>yes</v>
      </c>
      <c r="X299" s="639" t="str">
        <f t="shared" si="82"/>
        <v>yes</v>
      </c>
      <c r="Y299" s="343">
        <v>0.66019417475728159</v>
      </c>
      <c r="Z299" s="343">
        <v>0.2459546925566343</v>
      </c>
      <c r="AA299" s="343">
        <v>9.0614886731391592E-2</v>
      </c>
      <c r="AB299" s="343">
        <v>3.2362459546925568E-3</v>
      </c>
      <c r="AC299" s="343">
        <v>0</v>
      </c>
      <c r="AD299" s="7" t="str">
        <f t="shared" si="83"/>
        <v>yes</v>
      </c>
      <c r="AE299" s="7" t="str">
        <f t="shared" si="84"/>
        <v>yes</v>
      </c>
      <c r="AF299" s="639" t="str">
        <f t="shared" si="85"/>
        <v>yes</v>
      </c>
      <c r="AG299" s="92">
        <v>105</v>
      </c>
      <c r="AH299" s="90" t="s">
        <v>1181</v>
      </c>
      <c r="AI299" s="90"/>
    </row>
    <row r="300" spans="1:35" ht="15.75">
      <c r="A300" s="10" t="s">
        <v>251</v>
      </c>
      <c r="B300" s="26" t="s">
        <v>819</v>
      </c>
      <c r="C300" s="7">
        <v>0.39670932358318101</v>
      </c>
      <c r="D300" s="7">
        <v>0.50274223034734922</v>
      </c>
      <c r="E300" s="7">
        <v>0.10054844606946983</v>
      </c>
      <c r="F300" s="7">
        <v>0</v>
      </c>
      <c r="G300" s="1052" t="str">
        <f t="shared" si="86"/>
        <v>No</v>
      </c>
      <c r="H300" s="1052" t="str">
        <f t="shared" si="87"/>
        <v>Yes</v>
      </c>
      <c r="I300" s="1052" t="str">
        <f t="shared" si="88"/>
        <v>Yes</v>
      </c>
      <c r="J300" s="7">
        <v>0.42613636363636365</v>
      </c>
      <c r="K300" s="7">
        <v>0.46022727272727271</v>
      </c>
      <c r="L300" s="7">
        <v>0.10984848484848485</v>
      </c>
      <c r="M300" s="7">
        <v>0</v>
      </c>
      <c r="N300" s="1052" t="str">
        <f t="shared" si="77"/>
        <v>No</v>
      </c>
      <c r="O300" s="1052" t="str">
        <f t="shared" si="78"/>
        <v>Yes</v>
      </c>
      <c r="P300" s="1052" t="str">
        <f t="shared" si="79"/>
        <v>Yes</v>
      </c>
      <c r="Q300" s="638">
        <v>0.38312829525483305</v>
      </c>
      <c r="R300" s="7">
        <v>0.50966608084358522</v>
      </c>
      <c r="S300" s="7">
        <v>0.10720562390158173</v>
      </c>
      <c r="T300" s="7">
        <v>0</v>
      </c>
      <c r="U300" s="7">
        <v>0</v>
      </c>
      <c r="V300" s="7" t="str">
        <f t="shared" si="80"/>
        <v>no</v>
      </c>
      <c r="W300" s="7" t="str">
        <f t="shared" si="81"/>
        <v>yes</v>
      </c>
      <c r="X300" s="639" t="str">
        <f t="shared" si="82"/>
        <v>yes</v>
      </c>
      <c r="Y300" s="1178">
        <v>0.46992481203007519</v>
      </c>
      <c r="Z300" s="1178">
        <v>0.43233082706766918</v>
      </c>
      <c r="AA300" s="1178">
        <v>9.2105263157894732E-2</v>
      </c>
      <c r="AB300" s="1178">
        <v>1.8796992481203006E-3</v>
      </c>
      <c r="AC300" s="1178">
        <v>3.7593984962406013E-3</v>
      </c>
      <c r="AD300" s="7" t="str">
        <f t="shared" si="83"/>
        <v>no</v>
      </c>
      <c r="AE300" s="7" t="str">
        <f t="shared" si="84"/>
        <v>yes</v>
      </c>
      <c r="AF300" s="639" t="str">
        <f t="shared" si="85"/>
        <v>yes</v>
      </c>
      <c r="AG300" s="129">
        <v>105</v>
      </c>
      <c r="AH300" s="126" t="s">
        <v>1181</v>
      </c>
      <c r="AI300" s="126"/>
    </row>
    <row r="301" spans="1:35" s="214" customFormat="1" ht="16.5" thickBot="1">
      <c r="A301" s="10" t="s">
        <v>154</v>
      </c>
      <c r="B301" s="26" t="s">
        <v>660</v>
      </c>
      <c r="C301" s="7">
        <v>0.23484848484848486</v>
      </c>
      <c r="D301" s="7">
        <v>0.66666666666666663</v>
      </c>
      <c r="E301" s="7">
        <v>9.0909090909090912E-2</v>
      </c>
      <c r="F301" s="7">
        <v>7.575757575757576E-3</v>
      </c>
      <c r="G301" s="1052" t="str">
        <f t="shared" si="86"/>
        <v>No</v>
      </c>
      <c r="H301" s="1052" t="str">
        <f t="shared" si="87"/>
        <v>Yes</v>
      </c>
      <c r="I301" s="1052" t="str">
        <f t="shared" si="88"/>
        <v>Yes</v>
      </c>
      <c r="J301" s="7">
        <v>0.2196969696969697</v>
      </c>
      <c r="K301" s="7">
        <v>0.68939393939393945</v>
      </c>
      <c r="L301" s="7">
        <v>9.0909090909090912E-2</v>
      </c>
      <c r="M301" s="7">
        <v>0</v>
      </c>
      <c r="N301" s="1052" t="str">
        <f t="shared" si="77"/>
        <v>No</v>
      </c>
      <c r="O301" s="1052" t="str">
        <f t="shared" si="78"/>
        <v>Yes</v>
      </c>
      <c r="P301" s="1052" t="str">
        <f t="shared" si="79"/>
        <v>Yes</v>
      </c>
      <c r="Q301" s="666">
        <v>0.21804511278195488</v>
      </c>
      <c r="R301" s="667">
        <v>0.65413533834586468</v>
      </c>
      <c r="S301" s="667">
        <v>0.10526315789473684</v>
      </c>
      <c r="T301" s="667">
        <v>2.2556390977443608E-2</v>
      </c>
      <c r="U301" s="667">
        <v>0</v>
      </c>
      <c r="V301" s="667" t="str">
        <f t="shared" si="80"/>
        <v>no</v>
      </c>
      <c r="W301" s="667" t="str">
        <f t="shared" si="81"/>
        <v>yes</v>
      </c>
      <c r="X301" s="712" t="str">
        <f t="shared" si="82"/>
        <v>no</v>
      </c>
      <c r="Y301" s="1178">
        <v>0.23200000000000001</v>
      </c>
      <c r="Z301" s="1178">
        <v>0.64800000000000002</v>
      </c>
      <c r="AA301" s="1178">
        <v>0.12</v>
      </c>
      <c r="AB301" s="1178">
        <v>0</v>
      </c>
      <c r="AC301" s="1178">
        <v>0</v>
      </c>
      <c r="AD301" s="7" t="str">
        <f t="shared" si="83"/>
        <v>no</v>
      </c>
      <c r="AE301" s="7" t="str">
        <f t="shared" si="84"/>
        <v>yes</v>
      </c>
      <c r="AF301" s="639" t="str">
        <f t="shared" si="85"/>
        <v>yes</v>
      </c>
      <c r="AG301" s="129">
        <v>105</v>
      </c>
      <c r="AH301" s="126" t="s">
        <v>882</v>
      </c>
      <c r="AI301" s="126"/>
    </row>
    <row r="302" spans="1:35" ht="14.25">
      <c r="A302" s="858" t="s">
        <v>825</v>
      </c>
      <c r="B302" s="859" t="s">
        <v>880</v>
      </c>
      <c r="C302" s="1057">
        <v>0.52437993721756526</v>
      </c>
      <c r="D302" s="1057">
        <v>0.32922832798647761</v>
      </c>
      <c r="E302" s="1057">
        <v>0.1321708234157784</v>
      </c>
      <c r="F302" s="1057">
        <v>8.3134982234640727E-3</v>
      </c>
      <c r="G302" s="210" t="str">
        <f t="shared" si="86"/>
        <v>Yes</v>
      </c>
      <c r="H302" s="210" t="str">
        <f t="shared" si="87"/>
        <v>Yes</v>
      </c>
      <c r="I302" s="210" t="str">
        <f t="shared" si="88"/>
        <v>Yes</v>
      </c>
      <c r="J302" s="1057">
        <v>0.52575184124386254</v>
      </c>
      <c r="K302" s="1057">
        <v>0.32802270867430444</v>
      </c>
      <c r="L302" s="1057">
        <v>0.13226268412438624</v>
      </c>
      <c r="M302" s="1057">
        <v>8.0980632842334969E-3</v>
      </c>
      <c r="N302" s="1052" t="str">
        <f t="shared" si="77"/>
        <v>Yes</v>
      </c>
      <c r="O302" s="1052" t="str">
        <f t="shared" si="78"/>
        <v>Yes</v>
      </c>
      <c r="P302" s="1052" t="str">
        <f t="shared" si="79"/>
        <v>Yes</v>
      </c>
      <c r="Q302" s="1058">
        <v>0.52319744845495586</v>
      </c>
      <c r="R302" s="1058">
        <v>0.33003642574550779</v>
      </c>
      <c r="S302" s="1058">
        <v>0.13210868466458686</v>
      </c>
      <c r="T302" s="1058">
        <v>8.5661501995573132E-3</v>
      </c>
      <c r="U302" s="1058">
        <v>6.0912909353922308E-3</v>
      </c>
      <c r="V302" s="14" t="str">
        <f t="shared" si="80"/>
        <v>yes</v>
      </c>
      <c r="W302" s="14" t="str">
        <f t="shared" si="81"/>
        <v>yes</v>
      </c>
      <c r="X302" s="14" t="str">
        <f t="shared" si="82"/>
        <v>yes</v>
      </c>
      <c r="Y302" s="14">
        <v>0.53489333344580625</v>
      </c>
      <c r="Z302" s="14">
        <v>0.31837161632095284</v>
      </c>
      <c r="AA302" s="14">
        <v>0.1326815524644234</v>
      </c>
      <c r="AB302" s="14">
        <v>8.4439083232810616E-3</v>
      </c>
      <c r="AC302" s="14">
        <v>5.6095894455363698E-3</v>
      </c>
      <c r="AD302" s="7" t="str">
        <f t="shared" si="83"/>
        <v>yes</v>
      </c>
      <c r="AE302" s="7" t="str">
        <f t="shared" si="84"/>
        <v>yes</v>
      </c>
      <c r="AF302" s="639" t="str">
        <f t="shared" si="85"/>
        <v>yes</v>
      </c>
      <c r="AG302" s="1059"/>
      <c r="AH302" s="1059"/>
      <c r="AI302" s="1059"/>
    </row>
    <row r="303" spans="1:35">
      <c r="A303" s="1054">
        <v>1</v>
      </c>
      <c r="B303" s="343">
        <v>2</v>
      </c>
      <c r="C303" s="1054">
        <v>3</v>
      </c>
      <c r="D303" s="7">
        <v>4</v>
      </c>
      <c r="E303" s="1054">
        <v>5</v>
      </c>
      <c r="F303" s="7">
        <v>6</v>
      </c>
      <c r="G303" s="1054">
        <v>7</v>
      </c>
      <c r="H303" s="7">
        <v>8</v>
      </c>
      <c r="I303" s="1054">
        <v>9</v>
      </c>
      <c r="J303" s="7">
        <v>10</v>
      </c>
      <c r="K303" s="1054">
        <v>11</v>
      </c>
      <c r="L303" s="7">
        <v>12</v>
      </c>
      <c r="M303" s="1054">
        <v>13</v>
      </c>
      <c r="N303" s="7">
        <v>14</v>
      </c>
      <c r="O303" s="1054">
        <v>15</v>
      </c>
      <c r="P303" s="7">
        <v>16</v>
      </c>
      <c r="Q303" s="7">
        <v>17</v>
      </c>
      <c r="R303" s="7">
        <v>18</v>
      </c>
      <c r="S303" s="1054">
        <v>19</v>
      </c>
      <c r="T303" s="7">
        <v>20</v>
      </c>
      <c r="U303" s="7">
        <v>21</v>
      </c>
      <c r="V303" s="7">
        <v>22</v>
      </c>
      <c r="W303" s="1054">
        <v>23</v>
      </c>
      <c r="X303" s="7">
        <v>24</v>
      </c>
      <c r="Y303" s="7">
        <v>25</v>
      </c>
      <c r="Z303" s="7">
        <v>26</v>
      </c>
      <c r="AA303" s="1054">
        <v>27</v>
      </c>
      <c r="AB303" s="7">
        <v>28</v>
      </c>
      <c r="AC303" s="7">
        <v>29</v>
      </c>
      <c r="AD303" s="7">
        <v>30</v>
      </c>
      <c r="AE303" s="1054">
        <v>31</v>
      </c>
      <c r="AF303" s="7">
        <v>32</v>
      </c>
      <c r="AG303" s="7">
        <v>33</v>
      </c>
      <c r="AH303" s="7">
        <v>34</v>
      </c>
      <c r="AI303" s="1054">
        <v>35</v>
      </c>
    </row>
    <row r="304" spans="1:35">
      <c r="C304"/>
      <c r="D304"/>
      <c r="E304"/>
      <c r="F304"/>
      <c r="G304" s="11"/>
      <c r="H304" s="11"/>
      <c r="I304" s="11"/>
      <c r="J304"/>
      <c r="K304"/>
      <c r="L304"/>
      <c r="M304"/>
      <c r="N304" s="11"/>
      <c r="O304" s="11"/>
      <c r="P304" s="11"/>
      <c r="AG304"/>
    </row>
    <row r="305" spans="3:33">
      <c r="C305"/>
      <c r="D305"/>
      <c r="E305"/>
      <c r="F305"/>
      <c r="G305" s="11"/>
      <c r="H305" s="11"/>
      <c r="I305" s="11"/>
      <c r="J305"/>
      <c r="K305"/>
      <c r="L305"/>
      <c r="M305"/>
      <c r="N305" s="11"/>
      <c r="O305" s="11"/>
      <c r="P305" s="11"/>
      <c r="AG305"/>
    </row>
    <row r="306" spans="3:33">
      <c r="C306"/>
      <c r="D306"/>
      <c r="E306"/>
      <c r="F306"/>
      <c r="G306" s="11"/>
      <c r="H306" s="11"/>
      <c r="I306" s="11"/>
      <c r="J306"/>
      <c r="K306"/>
      <c r="L306"/>
      <c r="M306"/>
      <c r="N306" s="11"/>
      <c r="O306" s="11"/>
      <c r="P306" s="11"/>
      <c r="AG306"/>
    </row>
    <row r="307" spans="3:33">
      <c r="C307"/>
      <c r="D307"/>
      <c r="E307"/>
      <c r="F307"/>
      <c r="G307" s="11"/>
      <c r="H307" s="11"/>
      <c r="I307" s="11"/>
      <c r="J307"/>
      <c r="K307"/>
      <c r="L307"/>
      <c r="M307"/>
      <c r="N307" s="11"/>
      <c r="O307" s="11"/>
      <c r="P307" s="11"/>
      <c r="AG307"/>
    </row>
    <row r="308" spans="3:33">
      <c r="C308"/>
      <c r="D308"/>
      <c r="E308"/>
      <c r="F308"/>
      <c r="G308" s="11"/>
      <c r="H308" s="11"/>
      <c r="I308" s="11"/>
      <c r="J308"/>
      <c r="K308"/>
      <c r="L308"/>
      <c r="M308"/>
      <c r="N308" s="11"/>
      <c r="O308" s="11"/>
      <c r="P308" s="11"/>
      <c r="AG308"/>
    </row>
    <row r="309" spans="3:33">
      <c r="C309"/>
      <c r="D309"/>
      <c r="E309"/>
      <c r="F309"/>
      <c r="G309" s="11"/>
      <c r="H309" s="11"/>
      <c r="I309" s="11"/>
      <c r="J309"/>
      <c r="K309"/>
      <c r="L309"/>
      <c r="M309"/>
      <c r="N309" s="11"/>
      <c r="O309" s="11"/>
      <c r="P309" s="11"/>
      <c r="AG309"/>
    </row>
    <row r="310" spans="3:33">
      <c r="C310"/>
      <c r="D310"/>
      <c r="E310"/>
      <c r="F310"/>
      <c r="G310" s="11"/>
      <c r="H310" s="11"/>
      <c r="I310" s="11"/>
      <c r="J310"/>
      <c r="K310"/>
      <c r="L310"/>
      <c r="M310"/>
      <c r="N310" s="11"/>
      <c r="O310" s="11"/>
      <c r="P310" s="11"/>
      <c r="AG310"/>
    </row>
    <row r="311" spans="3:33">
      <c r="C311"/>
      <c r="D311"/>
      <c r="E311"/>
      <c r="F311"/>
      <c r="G311" s="11"/>
      <c r="H311" s="11"/>
      <c r="I311" s="11"/>
      <c r="J311"/>
      <c r="K311"/>
      <c r="L311"/>
      <c r="M311"/>
      <c r="N311" s="11"/>
      <c r="O311" s="11"/>
      <c r="P311" s="11"/>
      <c r="AG311"/>
    </row>
    <row r="312" spans="3:33">
      <c r="C312"/>
      <c r="D312"/>
      <c r="E312"/>
      <c r="F312"/>
      <c r="G312" s="11"/>
      <c r="H312" s="11"/>
      <c r="I312" s="11"/>
      <c r="J312"/>
      <c r="K312"/>
      <c r="L312"/>
      <c r="M312"/>
      <c r="N312" s="11"/>
      <c r="O312" s="11"/>
      <c r="P312" s="11"/>
    </row>
    <row r="313" spans="3:33">
      <c r="C313"/>
      <c r="D313"/>
      <c r="E313"/>
      <c r="F313"/>
      <c r="G313" s="11"/>
      <c r="H313" s="11"/>
      <c r="I313" s="11"/>
      <c r="J313"/>
      <c r="K313"/>
      <c r="L313"/>
      <c r="M313"/>
      <c r="N313" s="11"/>
      <c r="O313" s="11"/>
      <c r="P313" s="11"/>
    </row>
    <row r="314" spans="3:33">
      <c r="C314"/>
      <c r="D314"/>
      <c r="E314"/>
      <c r="F314"/>
      <c r="G314" s="11"/>
      <c r="H314" s="11"/>
      <c r="I314" s="11"/>
      <c r="J314"/>
      <c r="K314"/>
      <c r="L314"/>
      <c r="M314"/>
      <c r="N314" s="11"/>
      <c r="O314" s="11"/>
      <c r="P314" s="11"/>
    </row>
    <row r="315" spans="3:33">
      <c r="C315"/>
      <c r="D315"/>
      <c r="E315"/>
      <c r="F315"/>
      <c r="G315" s="11"/>
      <c r="H315" s="11"/>
      <c r="I315" s="11"/>
      <c r="J315"/>
      <c r="K315"/>
      <c r="L315"/>
      <c r="M315"/>
      <c r="N315" s="11"/>
      <c r="O315" s="11"/>
      <c r="P315" s="11"/>
    </row>
    <row r="316" spans="3:33">
      <c r="C316"/>
      <c r="D316"/>
      <c r="E316"/>
      <c r="F316"/>
      <c r="G316" s="11"/>
      <c r="H316" s="11"/>
      <c r="I316" s="11"/>
      <c r="J316"/>
      <c r="K316"/>
      <c r="L316"/>
      <c r="M316"/>
      <c r="N316" s="11"/>
      <c r="O316" s="11"/>
      <c r="P316" s="11"/>
    </row>
    <row r="317" spans="3:33">
      <c r="C317"/>
      <c r="D317"/>
      <c r="E317"/>
      <c r="F317"/>
      <c r="G317" s="11"/>
      <c r="H317" s="11"/>
      <c r="I317" s="11"/>
      <c r="J317"/>
      <c r="K317"/>
      <c r="L317"/>
      <c r="M317"/>
      <c r="N317" s="11"/>
      <c r="O317" s="11"/>
      <c r="P317" s="11"/>
    </row>
    <row r="318" spans="3:33">
      <c r="C318"/>
      <c r="D318"/>
      <c r="E318"/>
      <c r="F318"/>
      <c r="G318" s="11"/>
      <c r="H318" s="11"/>
      <c r="I318" s="11"/>
      <c r="J318"/>
      <c r="K318"/>
      <c r="L318"/>
      <c r="M318"/>
      <c r="N318" s="11"/>
      <c r="O318" s="11"/>
      <c r="P318" s="11"/>
    </row>
    <row r="319" spans="3:33">
      <c r="C319"/>
      <c r="D319"/>
      <c r="E319"/>
      <c r="F319"/>
      <c r="G319" s="11"/>
      <c r="H319" s="11"/>
      <c r="I319" s="11"/>
      <c r="J319"/>
      <c r="K319"/>
      <c r="L319"/>
      <c r="M319"/>
      <c r="N319" s="11"/>
      <c r="O319" s="11"/>
      <c r="P319" s="11"/>
    </row>
    <row r="320" spans="3:33">
      <c r="C320"/>
      <c r="D320"/>
      <c r="E320"/>
      <c r="F320"/>
      <c r="G320" s="11"/>
      <c r="H320" s="11"/>
      <c r="I320" s="11"/>
      <c r="J320"/>
      <c r="K320"/>
      <c r="L320"/>
      <c r="M320"/>
      <c r="N320" s="11"/>
      <c r="O320" s="11"/>
      <c r="P320" s="11"/>
    </row>
    <row r="321" spans="3:16">
      <c r="C321"/>
      <c r="D321"/>
      <c r="E321"/>
      <c r="F321"/>
      <c r="G321" s="11"/>
      <c r="H321" s="11"/>
      <c r="I321" s="11"/>
      <c r="J321"/>
      <c r="K321"/>
      <c r="L321"/>
      <c r="M321"/>
      <c r="N321" s="11"/>
      <c r="O321" s="11"/>
      <c r="P321" s="11"/>
    </row>
    <row r="322" spans="3:16">
      <c r="C322"/>
      <c r="D322"/>
      <c r="E322"/>
      <c r="F322"/>
      <c r="G322" s="11"/>
      <c r="H322" s="11"/>
      <c r="I322" s="11"/>
      <c r="J322"/>
      <c r="K322"/>
      <c r="L322"/>
      <c r="M322"/>
      <c r="N322" s="11"/>
      <c r="O322" s="11"/>
      <c r="P322" s="11"/>
    </row>
    <row r="323" spans="3:16">
      <c r="C323"/>
      <c r="D323"/>
      <c r="E323"/>
      <c r="F323"/>
      <c r="G323" s="11"/>
      <c r="H323" s="11"/>
      <c r="I323" s="11"/>
      <c r="J323"/>
      <c r="K323"/>
      <c r="L323"/>
      <c r="M323"/>
      <c r="N323" s="11"/>
      <c r="O323" s="11"/>
      <c r="P323" s="11"/>
    </row>
    <row r="324" spans="3:16">
      <c r="C324"/>
      <c r="D324"/>
      <c r="E324"/>
      <c r="F324"/>
      <c r="G324" s="11"/>
      <c r="H324" s="11"/>
      <c r="I324" s="11"/>
      <c r="J324"/>
      <c r="K324"/>
      <c r="L324"/>
      <c r="M324"/>
      <c r="N324" s="11"/>
      <c r="O324" s="11"/>
      <c r="P324" s="11"/>
    </row>
    <row r="325" spans="3:16">
      <c r="C325"/>
      <c r="D325"/>
      <c r="E325"/>
      <c r="F325"/>
      <c r="G325" s="11"/>
      <c r="H325" s="11"/>
      <c r="I325" s="11"/>
      <c r="J325"/>
      <c r="K325"/>
      <c r="L325"/>
      <c r="M325"/>
      <c r="N325" s="11"/>
      <c r="O325" s="11"/>
      <c r="P325" s="11"/>
    </row>
    <row r="326" spans="3:16">
      <c r="C326"/>
      <c r="D326"/>
      <c r="E326"/>
      <c r="F326"/>
      <c r="G326" s="11"/>
      <c r="H326" s="11"/>
      <c r="I326" s="11"/>
      <c r="J326"/>
      <c r="K326"/>
      <c r="L326"/>
      <c r="M326"/>
      <c r="N326" s="11"/>
      <c r="O326" s="11"/>
      <c r="P326" s="11"/>
    </row>
    <row r="327" spans="3:16">
      <c r="C327"/>
      <c r="D327"/>
      <c r="E327"/>
      <c r="F327"/>
      <c r="G327" s="11"/>
      <c r="H327" s="11"/>
      <c r="I327" s="11"/>
      <c r="J327"/>
      <c r="K327"/>
      <c r="L327"/>
      <c r="M327"/>
      <c r="N327" s="11"/>
      <c r="O327" s="11"/>
      <c r="P327" s="11"/>
    </row>
    <row r="328" spans="3:16">
      <c r="C328"/>
      <c r="D328"/>
      <c r="E328"/>
      <c r="F328"/>
      <c r="G328" s="11"/>
      <c r="H328" s="11"/>
      <c r="I328" s="11"/>
      <c r="J328"/>
      <c r="K328"/>
      <c r="L328"/>
      <c r="M328"/>
      <c r="N328" s="11"/>
      <c r="O328" s="11"/>
      <c r="P328" s="11"/>
    </row>
    <row r="329" spans="3:16">
      <c r="C329"/>
      <c r="D329"/>
      <c r="E329"/>
      <c r="F329"/>
      <c r="G329" s="11"/>
      <c r="H329" s="11"/>
      <c r="I329" s="11"/>
      <c r="J329"/>
      <c r="K329"/>
      <c r="L329"/>
      <c r="M329"/>
      <c r="N329" s="11"/>
      <c r="O329" s="11"/>
      <c r="P329" s="11"/>
    </row>
    <row r="330" spans="3:16">
      <c r="C330"/>
      <c r="D330"/>
      <c r="E330"/>
      <c r="F330"/>
      <c r="G330" s="11"/>
      <c r="H330" s="11"/>
      <c r="I330" s="11"/>
      <c r="J330"/>
      <c r="K330"/>
      <c r="L330"/>
      <c r="M330"/>
      <c r="N330" s="11"/>
      <c r="O330" s="11"/>
      <c r="P330" s="11"/>
    </row>
    <row r="331" spans="3:16">
      <c r="C331"/>
      <c r="D331"/>
      <c r="E331"/>
      <c r="F331"/>
      <c r="G331" s="11"/>
      <c r="H331" s="11"/>
      <c r="I331" s="11"/>
      <c r="J331"/>
      <c r="K331"/>
      <c r="L331"/>
      <c r="M331"/>
      <c r="N331" s="11"/>
      <c r="O331" s="11"/>
      <c r="P331" s="11"/>
    </row>
    <row r="332" spans="3:16">
      <c r="C332"/>
      <c r="D332"/>
      <c r="E332"/>
      <c r="F332"/>
      <c r="G332" s="11"/>
      <c r="H332" s="11"/>
      <c r="I332" s="11"/>
      <c r="J332"/>
      <c r="K332"/>
      <c r="L332"/>
      <c r="M332"/>
      <c r="N332" s="11"/>
      <c r="O332" s="11"/>
      <c r="P332" s="11"/>
    </row>
    <row r="333" spans="3:16">
      <c r="C333"/>
      <c r="D333"/>
      <c r="E333"/>
      <c r="F333"/>
      <c r="G333" s="11"/>
      <c r="H333" s="11"/>
      <c r="I333" s="11"/>
      <c r="J333"/>
      <c r="K333"/>
      <c r="L333"/>
      <c r="M333"/>
      <c r="N333" s="11"/>
      <c r="O333" s="11"/>
      <c r="P333" s="11"/>
    </row>
    <row r="334" spans="3:16">
      <c r="C334"/>
      <c r="D334"/>
      <c r="E334"/>
      <c r="F334"/>
      <c r="G334" s="11"/>
      <c r="H334" s="11"/>
      <c r="I334" s="11"/>
      <c r="J334"/>
      <c r="K334"/>
      <c r="L334"/>
      <c r="M334"/>
      <c r="N334" s="11"/>
      <c r="O334" s="11"/>
      <c r="P334" s="11"/>
    </row>
    <row r="335" spans="3:16">
      <c r="C335"/>
      <c r="D335"/>
      <c r="E335"/>
      <c r="F335"/>
      <c r="G335" s="11"/>
      <c r="H335" s="11"/>
      <c r="I335" s="11"/>
      <c r="J335"/>
      <c r="K335"/>
      <c r="L335"/>
      <c r="M335"/>
      <c r="N335" s="11"/>
      <c r="O335" s="11"/>
      <c r="P335" s="11"/>
    </row>
    <row r="336" spans="3:16">
      <c r="C336"/>
      <c r="D336"/>
      <c r="E336"/>
      <c r="F336"/>
      <c r="G336" s="11"/>
      <c r="H336" s="11"/>
      <c r="I336" s="11"/>
      <c r="J336"/>
      <c r="K336"/>
      <c r="L336"/>
      <c r="M336"/>
      <c r="N336" s="11"/>
      <c r="O336" s="11"/>
      <c r="P336" s="11"/>
    </row>
    <row r="337" spans="3:16">
      <c r="C337"/>
      <c r="D337"/>
      <c r="E337"/>
      <c r="F337"/>
      <c r="G337" s="11"/>
      <c r="H337" s="11"/>
      <c r="I337" s="11"/>
      <c r="J337"/>
      <c r="K337"/>
      <c r="L337"/>
      <c r="M337"/>
      <c r="N337" s="11"/>
      <c r="O337" s="11"/>
      <c r="P337" s="11"/>
    </row>
    <row r="338" spans="3:16">
      <c r="C338"/>
      <c r="D338"/>
      <c r="E338"/>
      <c r="F338"/>
      <c r="G338" s="11"/>
      <c r="H338" s="11"/>
      <c r="I338" s="11"/>
      <c r="J338"/>
      <c r="K338"/>
      <c r="L338"/>
      <c r="M338"/>
      <c r="N338" s="11"/>
      <c r="O338" s="11"/>
      <c r="P338" s="11"/>
    </row>
    <row r="339" spans="3:16">
      <c r="C339"/>
      <c r="D339"/>
      <c r="E339"/>
      <c r="F339"/>
      <c r="G339" s="11"/>
      <c r="H339" s="11"/>
      <c r="I339" s="11"/>
      <c r="J339"/>
      <c r="K339"/>
      <c r="L339"/>
      <c r="M339"/>
      <c r="N339" s="11"/>
      <c r="O339" s="11"/>
      <c r="P339" s="11"/>
    </row>
    <row r="340" spans="3:16">
      <c r="C340"/>
      <c r="D340"/>
      <c r="E340"/>
      <c r="F340"/>
      <c r="G340" s="11"/>
      <c r="H340" s="11"/>
      <c r="I340" s="11"/>
      <c r="J340"/>
      <c r="K340"/>
      <c r="L340"/>
      <c r="M340"/>
      <c r="N340" s="11"/>
      <c r="O340" s="11"/>
      <c r="P340" s="11"/>
    </row>
    <row r="341" spans="3:16">
      <c r="C341"/>
      <c r="D341"/>
      <c r="E341"/>
      <c r="F341"/>
      <c r="G341" s="11"/>
      <c r="H341" s="11"/>
      <c r="I341" s="11"/>
      <c r="J341"/>
      <c r="K341"/>
      <c r="L341"/>
      <c r="M341"/>
      <c r="N341" s="11"/>
      <c r="O341" s="11"/>
      <c r="P341" s="11"/>
    </row>
    <row r="342" spans="3:16">
      <c r="C342"/>
      <c r="D342"/>
      <c r="E342"/>
      <c r="F342"/>
      <c r="G342" s="11"/>
      <c r="H342" s="11"/>
      <c r="I342" s="11"/>
      <c r="J342"/>
      <c r="K342"/>
      <c r="L342"/>
      <c r="M342"/>
      <c r="N342" s="11"/>
      <c r="O342" s="11"/>
      <c r="P342" s="11"/>
    </row>
    <row r="343" spans="3:16">
      <c r="C343"/>
      <c r="D343"/>
      <c r="E343"/>
      <c r="F343"/>
      <c r="G343" s="11"/>
      <c r="H343" s="11"/>
      <c r="I343" s="11"/>
      <c r="J343"/>
      <c r="K343"/>
      <c r="L343"/>
      <c r="M343"/>
      <c r="N343" s="11"/>
      <c r="O343" s="11"/>
      <c r="P343" s="11"/>
    </row>
    <row r="344" spans="3:16">
      <c r="C344"/>
      <c r="D344"/>
      <c r="E344"/>
      <c r="F344"/>
      <c r="G344" s="11"/>
      <c r="H344" s="11"/>
      <c r="I344" s="11"/>
      <c r="J344"/>
      <c r="K344"/>
      <c r="L344"/>
      <c r="M344"/>
      <c r="N344" s="11"/>
      <c r="O344" s="11"/>
      <c r="P344" s="11"/>
    </row>
    <row r="345" spans="3:16">
      <c r="C345"/>
      <c r="D345"/>
      <c r="E345"/>
      <c r="F345"/>
      <c r="G345" s="11"/>
      <c r="H345" s="11"/>
      <c r="I345" s="11"/>
      <c r="J345"/>
      <c r="K345"/>
      <c r="L345"/>
      <c r="M345"/>
      <c r="N345" s="11"/>
      <c r="O345" s="11"/>
      <c r="P345" s="11"/>
    </row>
    <row r="346" spans="3:16">
      <c r="C346"/>
      <c r="D346"/>
      <c r="E346"/>
      <c r="F346"/>
      <c r="G346" s="11"/>
      <c r="H346" s="11"/>
      <c r="I346" s="11"/>
      <c r="J346"/>
      <c r="K346"/>
      <c r="L346"/>
      <c r="M346"/>
      <c r="N346" s="11"/>
      <c r="O346" s="11"/>
      <c r="P346" s="11"/>
    </row>
    <row r="347" spans="3:16">
      <c r="C347"/>
      <c r="D347"/>
      <c r="E347"/>
      <c r="F347"/>
      <c r="G347" s="11"/>
      <c r="H347" s="11"/>
      <c r="I347" s="11"/>
      <c r="J347"/>
      <c r="K347"/>
      <c r="L347"/>
      <c r="M347"/>
      <c r="N347" s="11"/>
      <c r="O347" s="11"/>
      <c r="P347" s="11"/>
    </row>
    <row r="348" spans="3:16">
      <c r="C348"/>
      <c r="D348"/>
      <c r="E348"/>
      <c r="F348"/>
      <c r="G348" s="11"/>
      <c r="H348" s="11"/>
      <c r="I348" s="11"/>
      <c r="J348"/>
      <c r="K348"/>
      <c r="L348"/>
      <c r="M348"/>
      <c r="N348" s="11"/>
      <c r="O348" s="11"/>
      <c r="P348" s="11"/>
    </row>
    <row r="349" spans="3:16">
      <c r="C349"/>
      <c r="D349"/>
      <c r="E349"/>
      <c r="F349"/>
      <c r="G349" s="11"/>
      <c r="H349" s="11"/>
      <c r="I349" s="11"/>
      <c r="J349"/>
      <c r="K349"/>
      <c r="L349"/>
      <c r="M349"/>
      <c r="N349" s="11"/>
      <c r="O349" s="11"/>
      <c r="P349" s="11"/>
    </row>
    <row r="350" spans="3:16">
      <c r="C350"/>
      <c r="D350"/>
      <c r="E350"/>
      <c r="F350"/>
      <c r="G350" s="11"/>
      <c r="H350" s="11"/>
      <c r="I350" s="11"/>
      <c r="J350"/>
      <c r="K350"/>
      <c r="L350"/>
      <c r="M350"/>
      <c r="N350" s="11"/>
      <c r="O350" s="11"/>
      <c r="P350" s="11"/>
    </row>
    <row r="351" spans="3:16">
      <c r="C351"/>
      <c r="D351"/>
      <c r="E351"/>
      <c r="F351"/>
      <c r="G351" s="11"/>
      <c r="H351" s="11"/>
      <c r="I351" s="11"/>
      <c r="J351"/>
      <c r="K351"/>
      <c r="L351"/>
      <c r="M351"/>
      <c r="N351" s="11"/>
      <c r="O351" s="11"/>
      <c r="P351" s="11"/>
    </row>
    <row r="352" spans="3:16">
      <c r="C352"/>
      <c r="D352"/>
      <c r="E352"/>
      <c r="F352"/>
      <c r="G352" s="11"/>
      <c r="H352" s="11"/>
      <c r="I352" s="11"/>
      <c r="J352"/>
      <c r="K352"/>
      <c r="L352"/>
      <c r="M352"/>
      <c r="N352" s="11"/>
      <c r="O352" s="11"/>
      <c r="P352" s="11"/>
    </row>
    <row r="353" spans="3:16">
      <c r="C353"/>
      <c r="D353"/>
      <c r="E353"/>
      <c r="F353"/>
      <c r="G353" s="11"/>
      <c r="H353" s="11"/>
      <c r="I353" s="11"/>
      <c r="J353"/>
      <c r="K353"/>
      <c r="L353"/>
      <c r="M353"/>
      <c r="N353" s="11"/>
      <c r="O353" s="11"/>
      <c r="P353" s="11"/>
    </row>
    <row r="354" spans="3:16">
      <c r="C354"/>
      <c r="D354"/>
      <c r="E354"/>
      <c r="F354"/>
      <c r="G354" s="11"/>
      <c r="H354" s="11"/>
      <c r="I354" s="11"/>
      <c r="J354"/>
      <c r="K354"/>
      <c r="L354"/>
      <c r="M354"/>
      <c r="N354" s="11"/>
      <c r="O354" s="11"/>
      <c r="P354" s="11"/>
    </row>
    <row r="355" spans="3:16">
      <c r="C355"/>
      <c r="D355"/>
      <c r="E355"/>
      <c r="F355"/>
      <c r="G355" s="11"/>
      <c r="H355" s="11"/>
      <c r="I355" s="11"/>
      <c r="J355"/>
      <c r="K355"/>
      <c r="L355"/>
      <c r="M355"/>
      <c r="N355" s="11"/>
      <c r="O355" s="11"/>
      <c r="P355" s="11"/>
    </row>
    <row r="356" spans="3:16">
      <c r="C356"/>
      <c r="D356"/>
      <c r="E356"/>
      <c r="F356"/>
      <c r="G356" s="11"/>
      <c r="H356" s="11"/>
      <c r="I356" s="11"/>
      <c r="J356"/>
      <c r="K356"/>
      <c r="L356"/>
      <c r="M356"/>
      <c r="N356" s="11"/>
      <c r="O356" s="11"/>
      <c r="P356" s="11"/>
    </row>
    <row r="357" spans="3:16">
      <c r="C357"/>
      <c r="D357"/>
      <c r="E357"/>
      <c r="F357"/>
      <c r="G357" s="11"/>
      <c r="H357" s="11"/>
      <c r="I357" s="11"/>
      <c r="J357"/>
      <c r="K357"/>
      <c r="L357"/>
      <c r="M357"/>
      <c r="N357" s="11"/>
      <c r="O357" s="11"/>
      <c r="P357" s="11"/>
    </row>
    <row r="358" spans="3:16">
      <c r="C358"/>
      <c r="D358"/>
      <c r="E358"/>
      <c r="F358"/>
      <c r="G358" s="11"/>
      <c r="H358" s="11"/>
      <c r="I358" s="11"/>
      <c r="J358"/>
      <c r="K358"/>
      <c r="L358"/>
      <c r="M358"/>
      <c r="N358" s="11"/>
      <c r="O358" s="11"/>
      <c r="P358" s="11"/>
    </row>
    <row r="359" spans="3:16">
      <c r="C359"/>
      <c r="D359"/>
      <c r="E359"/>
      <c r="F359"/>
      <c r="G359" s="11"/>
      <c r="H359" s="11"/>
      <c r="I359" s="11"/>
      <c r="J359"/>
      <c r="K359"/>
      <c r="L359"/>
      <c r="M359"/>
      <c r="N359" s="11"/>
      <c r="O359" s="11"/>
      <c r="P359" s="11"/>
    </row>
    <row r="360" spans="3:16">
      <c r="C360"/>
      <c r="D360"/>
      <c r="E360"/>
      <c r="F360"/>
      <c r="G360" s="11"/>
      <c r="H360" s="11"/>
      <c r="I360" s="11"/>
      <c r="J360"/>
      <c r="K360"/>
      <c r="L360"/>
      <c r="M360"/>
      <c r="N360" s="11"/>
      <c r="O360" s="11"/>
      <c r="P360" s="11"/>
    </row>
    <row r="361" spans="3:16">
      <c r="C361"/>
      <c r="D361"/>
      <c r="E361"/>
      <c r="F361"/>
      <c r="G361" s="11"/>
      <c r="H361" s="11"/>
      <c r="I361" s="11"/>
      <c r="J361"/>
      <c r="K361"/>
      <c r="L361"/>
      <c r="M361"/>
      <c r="N361" s="11"/>
      <c r="O361" s="11"/>
      <c r="P361" s="11"/>
    </row>
    <row r="362" spans="3:16">
      <c r="C362"/>
      <c r="D362"/>
      <c r="E362"/>
      <c r="F362"/>
      <c r="G362" s="11"/>
      <c r="H362" s="11"/>
      <c r="I362" s="11"/>
      <c r="J362"/>
      <c r="K362"/>
      <c r="L362"/>
      <c r="M362"/>
      <c r="N362" s="11"/>
      <c r="O362" s="11"/>
      <c r="P362" s="11"/>
    </row>
    <row r="363" spans="3:16">
      <c r="C363"/>
      <c r="D363"/>
      <c r="E363"/>
      <c r="F363"/>
      <c r="G363" s="11"/>
      <c r="H363" s="11"/>
      <c r="I363" s="11"/>
      <c r="J363"/>
      <c r="K363"/>
      <c r="L363"/>
      <c r="M363"/>
      <c r="N363" s="11"/>
      <c r="O363" s="11"/>
      <c r="P363" s="11"/>
    </row>
    <row r="364" spans="3:16">
      <c r="C364"/>
      <c r="D364"/>
      <c r="E364"/>
      <c r="F364"/>
      <c r="G364" s="11"/>
      <c r="H364" s="11"/>
      <c r="I364" s="11"/>
      <c r="J364"/>
      <c r="K364"/>
      <c r="L364"/>
      <c r="M364"/>
      <c r="N364" s="11"/>
      <c r="O364" s="11"/>
      <c r="P364" s="11"/>
    </row>
    <row r="365" spans="3:16">
      <c r="C365"/>
      <c r="D365"/>
      <c r="E365"/>
      <c r="F365"/>
      <c r="G365" s="11"/>
      <c r="H365" s="11"/>
      <c r="I365" s="11"/>
      <c r="J365"/>
      <c r="K365"/>
      <c r="L365"/>
      <c r="M365"/>
      <c r="N365" s="11"/>
      <c r="O365" s="11"/>
      <c r="P365" s="11"/>
    </row>
    <row r="366" spans="3:16">
      <c r="C366"/>
      <c r="D366"/>
      <c r="E366"/>
      <c r="F366"/>
      <c r="G366" s="11"/>
      <c r="H366" s="11"/>
      <c r="I366" s="11"/>
      <c r="J366"/>
      <c r="K366"/>
      <c r="L366"/>
      <c r="M366"/>
      <c r="N366" s="11"/>
      <c r="O366" s="11"/>
      <c r="P366" s="11"/>
    </row>
    <row r="367" spans="3:16">
      <c r="C367"/>
      <c r="D367"/>
      <c r="E367"/>
      <c r="F367"/>
      <c r="G367" s="11"/>
      <c r="H367" s="11"/>
      <c r="I367" s="11"/>
      <c r="J367"/>
      <c r="K367"/>
      <c r="L367"/>
      <c r="M367"/>
      <c r="N367" s="11"/>
      <c r="O367" s="11"/>
      <c r="P367" s="11"/>
    </row>
    <row r="368" spans="3:16">
      <c r="C368"/>
      <c r="D368"/>
      <c r="E368"/>
      <c r="F368"/>
      <c r="G368" s="11"/>
      <c r="H368" s="11"/>
      <c r="I368" s="11"/>
      <c r="J368"/>
      <c r="K368"/>
      <c r="L368"/>
      <c r="M368"/>
      <c r="N368" s="11"/>
      <c r="O368" s="11"/>
      <c r="P368" s="11"/>
    </row>
    <row r="369" spans="3:16">
      <c r="C369"/>
      <c r="D369"/>
      <c r="E369"/>
      <c r="F369"/>
      <c r="G369" s="11"/>
      <c r="H369" s="11"/>
      <c r="I369" s="11"/>
      <c r="J369"/>
      <c r="K369"/>
      <c r="L369"/>
      <c r="M369"/>
      <c r="N369" s="11"/>
      <c r="O369" s="11"/>
      <c r="P369" s="11"/>
    </row>
    <row r="370" spans="3:16">
      <c r="C370"/>
      <c r="D370"/>
      <c r="E370"/>
      <c r="F370"/>
      <c r="G370" s="11"/>
      <c r="H370" s="11"/>
      <c r="I370" s="11"/>
      <c r="J370"/>
      <c r="K370"/>
      <c r="L370"/>
      <c r="M370"/>
      <c r="N370" s="11"/>
      <c r="O370" s="11"/>
      <c r="P370" s="11"/>
    </row>
    <row r="371" spans="3:16">
      <c r="C371"/>
      <c r="D371"/>
      <c r="E371"/>
      <c r="F371"/>
      <c r="G371" s="11"/>
      <c r="H371" s="11"/>
      <c r="I371" s="11"/>
      <c r="J371"/>
      <c r="K371"/>
      <c r="L371"/>
      <c r="M371"/>
      <c r="N371" s="11"/>
      <c r="O371" s="11"/>
      <c r="P371" s="11"/>
    </row>
    <row r="372" spans="3:16">
      <c r="C372"/>
      <c r="D372"/>
      <c r="E372"/>
      <c r="F372"/>
      <c r="G372" s="11"/>
      <c r="H372" s="11"/>
      <c r="I372" s="11"/>
      <c r="J372"/>
      <c r="K372"/>
      <c r="L372"/>
      <c r="M372"/>
      <c r="N372" s="11"/>
      <c r="O372" s="11"/>
      <c r="P372" s="11"/>
    </row>
    <row r="373" spans="3:16">
      <c r="C373"/>
      <c r="D373"/>
      <c r="E373"/>
      <c r="F373"/>
      <c r="G373" s="11"/>
      <c r="H373" s="11"/>
      <c r="I373" s="11"/>
      <c r="J373"/>
      <c r="K373"/>
      <c r="L373"/>
      <c r="M373"/>
      <c r="N373" s="11"/>
      <c r="O373" s="11"/>
      <c r="P373" s="11"/>
    </row>
    <row r="374" spans="3:16">
      <c r="C374"/>
      <c r="D374"/>
      <c r="E374"/>
      <c r="F374"/>
      <c r="G374" s="11"/>
      <c r="H374" s="11"/>
      <c r="I374" s="11"/>
      <c r="J374"/>
      <c r="K374"/>
      <c r="L374"/>
      <c r="M374"/>
      <c r="N374" s="11"/>
      <c r="O374" s="11"/>
      <c r="P374" s="11"/>
    </row>
    <row r="375" spans="3:16">
      <c r="C375"/>
      <c r="D375"/>
      <c r="E375"/>
      <c r="F375"/>
      <c r="G375" s="11"/>
      <c r="H375" s="11"/>
      <c r="I375" s="11"/>
      <c r="J375"/>
      <c r="K375"/>
      <c r="L375"/>
      <c r="M375"/>
      <c r="N375" s="11"/>
      <c r="O375" s="11"/>
      <c r="P375" s="11"/>
    </row>
    <row r="376" spans="3:16">
      <c r="C376"/>
      <c r="D376"/>
      <c r="E376"/>
      <c r="F376"/>
      <c r="G376" s="11"/>
      <c r="H376" s="11"/>
      <c r="I376" s="11"/>
      <c r="J376"/>
      <c r="K376"/>
      <c r="L376"/>
      <c r="M376"/>
      <c r="N376" s="11"/>
      <c r="O376" s="11"/>
      <c r="P376" s="11"/>
    </row>
    <row r="377" spans="3:16">
      <c r="C377"/>
      <c r="D377"/>
      <c r="E377"/>
      <c r="F377"/>
      <c r="G377" s="11"/>
      <c r="H377" s="11"/>
      <c r="I377" s="11"/>
      <c r="J377"/>
      <c r="K377"/>
      <c r="L377"/>
      <c r="M377"/>
      <c r="N377" s="11"/>
      <c r="O377" s="11"/>
      <c r="P377" s="11"/>
    </row>
    <row r="378" spans="3:16">
      <c r="C378"/>
      <c r="D378"/>
      <c r="E378"/>
      <c r="F378"/>
      <c r="G378" s="11"/>
      <c r="H378" s="11"/>
      <c r="I378" s="11"/>
      <c r="J378"/>
      <c r="K378"/>
      <c r="L378"/>
      <c r="M378"/>
      <c r="N378" s="11"/>
      <c r="O378" s="11"/>
      <c r="P378" s="11"/>
    </row>
    <row r="379" spans="3:16">
      <c r="C379"/>
      <c r="D379"/>
      <c r="E379"/>
      <c r="F379"/>
      <c r="G379" s="11"/>
      <c r="H379" s="11"/>
      <c r="I379" s="11"/>
      <c r="J379"/>
      <c r="K379"/>
      <c r="L379"/>
      <c r="M379"/>
      <c r="N379" s="11"/>
      <c r="O379" s="11"/>
      <c r="P379" s="11"/>
    </row>
    <row r="380" spans="3:16">
      <c r="C380"/>
      <c r="D380"/>
      <c r="E380"/>
      <c r="F380"/>
      <c r="G380" s="11"/>
      <c r="H380" s="11"/>
      <c r="I380" s="11"/>
      <c r="J380"/>
      <c r="K380"/>
      <c r="L380"/>
      <c r="M380"/>
      <c r="N380" s="11"/>
      <c r="O380" s="11"/>
      <c r="P380" s="11"/>
    </row>
    <row r="381" spans="3:16">
      <c r="C381"/>
      <c r="D381"/>
      <c r="E381"/>
      <c r="F381"/>
      <c r="G381" s="11"/>
      <c r="H381" s="11"/>
      <c r="I381" s="11"/>
      <c r="J381"/>
      <c r="K381"/>
      <c r="L381"/>
      <c r="M381"/>
      <c r="N381" s="11"/>
      <c r="O381" s="11"/>
      <c r="P381" s="11"/>
    </row>
    <row r="382" spans="3:16">
      <c r="C382"/>
      <c r="D382"/>
      <c r="E382"/>
      <c r="F382"/>
      <c r="G382" s="11"/>
      <c r="H382" s="11"/>
      <c r="I382" s="11"/>
      <c r="J382"/>
      <c r="K382"/>
      <c r="L382"/>
      <c r="M382"/>
      <c r="N382" s="11"/>
      <c r="O382" s="11"/>
      <c r="P382" s="11"/>
    </row>
    <row r="383" spans="3:16">
      <c r="C383"/>
      <c r="D383"/>
      <c r="E383"/>
      <c r="F383"/>
      <c r="G383" s="11"/>
      <c r="H383" s="11"/>
      <c r="I383" s="11"/>
      <c r="J383"/>
      <c r="K383"/>
      <c r="L383"/>
      <c r="M383"/>
      <c r="N383" s="11"/>
      <c r="O383" s="11"/>
      <c r="P383" s="11"/>
    </row>
    <row r="384" spans="3:16">
      <c r="C384"/>
      <c r="D384"/>
      <c r="E384"/>
      <c r="F384"/>
      <c r="G384" s="11"/>
      <c r="H384" s="11"/>
      <c r="I384" s="11"/>
      <c r="J384"/>
      <c r="K384"/>
      <c r="L384"/>
      <c r="M384"/>
      <c r="N384" s="11"/>
      <c r="O384" s="11"/>
      <c r="P384" s="11"/>
    </row>
    <row r="385" spans="3:16">
      <c r="C385"/>
      <c r="D385"/>
      <c r="E385"/>
      <c r="F385"/>
      <c r="G385" s="11"/>
      <c r="H385" s="11"/>
      <c r="I385" s="11"/>
      <c r="J385"/>
      <c r="K385"/>
      <c r="L385"/>
      <c r="M385"/>
      <c r="N385" s="11"/>
      <c r="O385" s="11"/>
      <c r="P385" s="11"/>
    </row>
    <row r="386" spans="3:16">
      <c r="C386"/>
      <c r="D386"/>
      <c r="E386"/>
      <c r="F386"/>
      <c r="G386" s="11"/>
      <c r="H386" s="11"/>
      <c r="I386" s="11"/>
      <c r="J386"/>
      <c r="K386"/>
      <c r="L386"/>
      <c r="M386"/>
      <c r="N386" s="11"/>
      <c r="O386" s="11"/>
      <c r="P386" s="11"/>
    </row>
    <row r="387" spans="3:16">
      <c r="C387"/>
      <c r="D387"/>
      <c r="E387"/>
      <c r="F387"/>
      <c r="G387" s="11"/>
      <c r="H387" s="11"/>
      <c r="I387" s="11"/>
      <c r="J387"/>
      <c r="K387"/>
      <c r="L387"/>
      <c r="M387"/>
      <c r="N387" s="11"/>
      <c r="O387" s="11"/>
      <c r="P387" s="11"/>
    </row>
    <row r="388" spans="3:16">
      <c r="C388"/>
      <c r="D388"/>
      <c r="E388"/>
      <c r="F388"/>
      <c r="G388" s="11"/>
      <c r="H388" s="11"/>
      <c r="I388" s="11"/>
      <c r="J388"/>
      <c r="K388"/>
      <c r="L388"/>
      <c r="M388"/>
      <c r="N388" s="11"/>
      <c r="O388" s="11"/>
      <c r="P388" s="11"/>
    </row>
    <row r="389" spans="3:16">
      <c r="C389"/>
      <c r="D389"/>
      <c r="E389"/>
      <c r="F389"/>
      <c r="G389" s="11"/>
      <c r="H389" s="11"/>
      <c r="I389" s="11"/>
      <c r="J389"/>
      <c r="K389"/>
      <c r="L389"/>
      <c r="M389"/>
      <c r="N389" s="11"/>
      <c r="O389" s="11"/>
      <c r="P389" s="11"/>
    </row>
    <row r="390" spans="3:16">
      <c r="C390"/>
      <c r="D390"/>
      <c r="E390"/>
      <c r="F390"/>
      <c r="G390" s="11"/>
      <c r="H390" s="11"/>
      <c r="I390" s="11"/>
      <c r="J390"/>
      <c r="K390"/>
      <c r="L390"/>
      <c r="M390"/>
      <c r="N390" s="11"/>
      <c r="O390" s="11"/>
      <c r="P390" s="11"/>
    </row>
    <row r="391" spans="3:16">
      <c r="C391"/>
      <c r="D391"/>
      <c r="E391"/>
      <c r="F391"/>
      <c r="G391" s="11"/>
      <c r="H391" s="11"/>
      <c r="I391" s="11"/>
      <c r="J391"/>
      <c r="K391"/>
      <c r="L391"/>
      <c r="M391"/>
      <c r="N391" s="11"/>
      <c r="O391" s="11"/>
      <c r="P391" s="11"/>
    </row>
    <row r="392" spans="3:16">
      <c r="C392"/>
      <c r="D392"/>
      <c r="E392"/>
      <c r="F392"/>
      <c r="G392" s="11"/>
      <c r="H392" s="11"/>
      <c r="I392" s="11"/>
      <c r="J392"/>
      <c r="K392"/>
      <c r="L392"/>
      <c r="M392"/>
      <c r="N392" s="11"/>
      <c r="O392" s="11"/>
      <c r="P392" s="11"/>
    </row>
    <row r="393" spans="3:16">
      <c r="C393"/>
      <c r="D393"/>
      <c r="E393"/>
      <c r="F393"/>
      <c r="G393" s="11"/>
      <c r="H393" s="11"/>
      <c r="I393" s="11"/>
      <c r="J393"/>
      <c r="K393"/>
      <c r="L393"/>
      <c r="M393"/>
      <c r="N393" s="11"/>
      <c r="O393" s="11"/>
      <c r="P393" s="11"/>
    </row>
    <row r="394" spans="3:16">
      <c r="C394"/>
      <c r="D394"/>
      <c r="E394"/>
      <c r="F394"/>
      <c r="G394" s="11"/>
      <c r="H394" s="11"/>
      <c r="I394" s="11"/>
      <c r="J394"/>
      <c r="K394"/>
      <c r="L394"/>
      <c r="M394"/>
      <c r="N394" s="11"/>
      <c r="O394" s="11"/>
      <c r="P394" s="11"/>
    </row>
    <row r="395" spans="3:16">
      <c r="C395"/>
      <c r="D395"/>
      <c r="E395"/>
      <c r="F395"/>
      <c r="G395" s="11"/>
      <c r="H395" s="11"/>
      <c r="I395" s="11"/>
      <c r="J395"/>
      <c r="K395"/>
      <c r="L395"/>
      <c r="M395"/>
      <c r="N395" s="11"/>
      <c r="O395" s="11"/>
      <c r="P395" s="11"/>
    </row>
    <row r="396" spans="3:16">
      <c r="C396"/>
      <c r="D396"/>
      <c r="E396"/>
      <c r="F396"/>
      <c r="G396" s="11"/>
      <c r="H396" s="11"/>
      <c r="I396" s="11"/>
      <c r="J396"/>
      <c r="K396"/>
      <c r="L396"/>
      <c r="M396"/>
      <c r="N396" s="11"/>
      <c r="O396" s="11"/>
      <c r="P396" s="11"/>
    </row>
    <row r="397" spans="3:16">
      <c r="C397"/>
      <c r="D397"/>
      <c r="E397"/>
      <c r="F397"/>
      <c r="G397" s="11"/>
      <c r="H397" s="11"/>
      <c r="I397" s="11"/>
      <c r="J397"/>
      <c r="K397"/>
      <c r="L397"/>
      <c r="M397"/>
      <c r="N397" s="11"/>
      <c r="O397" s="11"/>
      <c r="P397" s="11"/>
    </row>
    <row r="398" spans="3:16">
      <c r="C398"/>
      <c r="D398"/>
      <c r="E398"/>
      <c r="F398"/>
      <c r="G398" s="11"/>
      <c r="H398" s="11"/>
      <c r="I398" s="11"/>
      <c r="J398"/>
      <c r="K398"/>
      <c r="L398"/>
      <c r="M398"/>
      <c r="N398" s="11"/>
      <c r="O398" s="11"/>
      <c r="P398" s="11"/>
    </row>
    <row r="399" spans="3:16">
      <c r="C399"/>
      <c r="D399"/>
      <c r="E399"/>
      <c r="F399"/>
      <c r="G399" s="11"/>
      <c r="H399" s="11"/>
      <c r="I399" s="11"/>
      <c r="J399"/>
      <c r="K399"/>
      <c r="L399"/>
      <c r="M399"/>
      <c r="N399" s="11"/>
      <c r="O399" s="11"/>
      <c r="P399" s="11"/>
    </row>
    <row r="400" spans="3:16">
      <c r="C400"/>
      <c r="D400"/>
      <c r="E400"/>
      <c r="F400"/>
      <c r="G400" s="11"/>
      <c r="H400" s="11"/>
      <c r="I400" s="11"/>
      <c r="J400"/>
      <c r="K400"/>
      <c r="L400"/>
      <c r="M400"/>
      <c r="N400" s="11"/>
      <c r="O400" s="11"/>
      <c r="P400" s="11"/>
    </row>
    <row r="401" spans="3:16">
      <c r="C401"/>
      <c r="D401"/>
      <c r="E401"/>
      <c r="F401"/>
      <c r="G401" s="11"/>
      <c r="H401" s="11"/>
      <c r="I401" s="11"/>
      <c r="J401"/>
      <c r="K401"/>
      <c r="L401"/>
      <c r="M401"/>
      <c r="N401" s="11"/>
      <c r="O401" s="11"/>
      <c r="P401" s="11"/>
    </row>
    <row r="402" spans="3:16">
      <c r="C402"/>
      <c r="D402"/>
      <c r="E402"/>
      <c r="F402"/>
      <c r="G402" s="11"/>
      <c r="H402" s="11"/>
      <c r="I402" s="11"/>
      <c r="J402"/>
      <c r="K402"/>
      <c r="L402"/>
      <c r="M402"/>
      <c r="N402" s="11"/>
      <c r="O402" s="11"/>
      <c r="P402" s="11"/>
    </row>
    <row r="403" spans="3:16">
      <c r="C403"/>
      <c r="D403"/>
      <c r="E403"/>
      <c r="F403"/>
      <c r="G403" s="11"/>
      <c r="H403" s="11"/>
      <c r="I403" s="11"/>
      <c r="J403"/>
      <c r="K403"/>
      <c r="L403"/>
      <c r="M403"/>
      <c r="N403" s="11"/>
      <c r="O403" s="11"/>
      <c r="P403" s="11"/>
    </row>
    <row r="404" spans="3:16">
      <c r="C404"/>
      <c r="D404"/>
      <c r="E404"/>
      <c r="F404"/>
      <c r="G404" s="11"/>
      <c r="H404" s="11"/>
      <c r="I404" s="11"/>
      <c r="J404"/>
      <c r="K404"/>
      <c r="L404"/>
      <c r="M404"/>
      <c r="N404" s="11"/>
      <c r="O404" s="11"/>
      <c r="P404" s="11"/>
    </row>
    <row r="405" spans="3:16">
      <c r="C405"/>
      <c r="D405"/>
      <c r="E405"/>
      <c r="F405"/>
      <c r="G405" s="11"/>
      <c r="H405" s="11"/>
      <c r="I405" s="11"/>
      <c r="J405"/>
      <c r="K405"/>
      <c r="L405"/>
      <c r="M405"/>
      <c r="N405" s="11"/>
      <c r="O405" s="11"/>
      <c r="P405" s="11"/>
    </row>
    <row r="406" spans="3:16">
      <c r="C406"/>
      <c r="D406"/>
      <c r="E406"/>
      <c r="F406"/>
      <c r="G406" s="11"/>
      <c r="H406" s="11"/>
      <c r="I406" s="11"/>
      <c r="J406"/>
      <c r="K406"/>
      <c r="L406"/>
      <c r="M406"/>
      <c r="N406" s="11"/>
      <c r="O406" s="11"/>
      <c r="P406" s="11"/>
    </row>
    <row r="407" spans="3:16">
      <c r="C407"/>
      <c r="D407"/>
      <c r="E407"/>
      <c r="F407"/>
      <c r="G407" s="11"/>
      <c r="H407" s="11"/>
      <c r="I407" s="11"/>
      <c r="J407"/>
      <c r="K407"/>
      <c r="L407"/>
      <c r="M407"/>
      <c r="N407" s="11"/>
      <c r="O407" s="11"/>
      <c r="P407" s="11"/>
    </row>
    <row r="408" spans="3:16">
      <c r="C408"/>
      <c r="D408"/>
      <c r="E408"/>
      <c r="F408"/>
      <c r="G408" s="11"/>
      <c r="H408" s="11"/>
      <c r="I408" s="11"/>
      <c r="J408"/>
      <c r="K408"/>
      <c r="L408"/>
      <c r="M408"/>
      <c r="N408" s="11"/>
      <c r="O408" s="11"/>
      <c r="P408" s="11"/>
    </row>
    <row r="409" spans="3:16">
      <c r="C409"/>
      <c r="D409"/>
      <c r="E409"/>
      <c r="F409"/>
      <c r="G409" s="11"/>
      <c r="H409" s="11"/>
      <c r="I409" s="11"/>
      <c r="J409"/>
      <c r="K409"/>
      <c r="L409"/>
      <c r="M409"/>
      <c r="N409" s="11"/>
      <c r="O409" s="11"/>
      <c r="P409" s="11"/>
    </row>
    <row r="410" spans="3:16">
      <c r="C410"/>
      <c r="D410"/>
      <c r="E410"/>
      <c r="F410"/>
      <c r="G410" s="11"/>
      <c r="H410" s="11"/>
      <c r="I410" s="11"/>
      <c r="J410"/>
      <c r="K410"/>
      <c r="L410"/>
      <c r="M410"/>
      <c r="N410" s="11"/>
      <c r="O410" s="11"/>
      <c r="P410" s="11"/>
    </row>
    <row r="411" spans="3:16">
      <c r="C411"/>
      <c r="D411"/>
      <c r="E411"/>
      <c r="F411"/>
      <c r="G411" s="11"/>
      <c r="H411" s="11"/>
      <c r="I411" s="11"/>
      <c r="J411"/>
      <c r="K411"/>
      <c r="L411"/>
      <c r="M411"/>
      <c r="N411" s="11"/>
      <c r="O411" s="11"/>
      <c r="P411" s="11"/>
    </row>
    <row r="412" spans="3:16">
      <c r="C412"/>
      <c r="D412"/>
      <c r="E412"/>
      <c r="F412"/>
      <c r="G412" s="11"/>
      <c r="H412" s="11"/>
      <c r="I412" s="11"/>
      <c r="J412"/>
      <c r="K412"/>
      <c r="L412"/>
      <c r="M412"/>
      <c r="N412" s="11"/>
      <c r="O412" s="11"/>
      <c r="P412" s="11"/>
    </row>
    <row r="413" spans="3:16">
      <c r="C413"/>
      <c r="D413"/>
      <c r="E413"/>
      <c r="F413"/>
      <c r="G413" s="11"/>
      <c r="H413" s="11"/>
      <c r="I413" s="11"/>
      <c r="J413"/>
      <c r="K413"/>
      <c r="L413"/>
      <c r="M413"/>
      <c r="N413" s="11"/>
      <c r="O413" s="11"/>
      <c r="P413" s="11"/>
    </row>
    <row r="414" spans="3:16">
      <c r="C414"/>
      <c r="D414"/>
      <c r="E414"/>
      <c r="F414"/>
      <c r="G414" s="11"/>
      <c r="H414" s="11"/>
      <c r="I414" s="11"/>
      <c r="J414"/>
      <c r="K414"/>
      <c r="L414"/>
      <c r="M414"/>
      <c r="N414" s="11"/>
      <c r="O414" s="11"/>
      <c r="P414" s="11"/>
    </row>
    <row r="415" spans="3:16">
      <c r="C415"/>
      <c r="D415"/>
      <c r="E415"/>
      <c r="F415"/>
      <c r="G415" s="11"/>
      <c r="H415" s="11"/>
      <c r="I415" s="11"/>
      <c r="J415"/>
      <c r="K415"/>
      <c r="L415"/>
      <c r="M415"/>
      <c r="N415" s="11"/>
      <c r="O415" s="11"/>
      <c r="P415" s="11"/>
    </row>
    <row r="416" spans="3:16">
      <c r="C416"/>
      <c r="D416"/>
      <c r="E416"/>
      <c r="F416"/>
      <c r="G416" s="11"/>
      <c r="H416" s="11"/>
      <c r="I416" s="11"/>
      <c r="J416"/>
      <c r="K416"/>
      <c r="L416"/>
      <c r="M416"/>
      <c r="N416" s="11"/>
      <c r="O416" s="11"/>
      <c r="P416" s="11"/>
    </row>
    <row r="417" spans="3:16">
      <c r="C417"/>
      <c r="D417"/>
      <c r="E417"/>
      <c r="F417"/>
      <c r="G417" s="11"/>
      <c r="H417" s="11"/>
      <c r="I417" s="11"/>
      <c r="J417"/>
      <c r="K417"/>
      <c r="L417"/>
      <c r="M417"/>
      <c r="N417" s="11"/>
      <c r="O417" s="11"/>
      <c r="P417" s="11"/>
    </row>
    <row r="418" spans="3:16">
      <c r="C418"/>
      <c r="D418"/>
      <c r="E418"/>
      <c r="F418"/>
      <c r="G418" s="11"/>
      <c r="H418" s="11"/>
      <c r="I418" s="11"/>
      <c r="J418"/>
      <c r="K418"/>
      <c r="L418"/>
      <c r="M418"/>
      <c r="N418" s="11"/>
      <c r="O418" s="11"/>
      <c r="P418" s="11"/>
    </row>
    <row r="419" spans="3:16">
      <c r="C419"/>
      <c r="D419"/>
      <c r="E419"/>
      <c r="F419"/>
      <c r="G419" s="11"/>
      <c r="H419" s="11"/>
      <c r="I419" s="11"/>
      <c r="J419"/>
      <c r="K419"/>
      <c r="L419"/>
      <c r="M419"/>
      <c r="N419" s="11"/>
      <c r="O419" s="11"/>
      <c r="P419" s="11"/>
    </row>
    <row r="420" spans="3:16">
      <c r="C420"/>
      <c r="D420"/>
      <c r="E420"/>
      <c r="F420"/>
      <c r="G420" s="11"/>
      <c r="H420" s="11"/>
      <c r="I420" s="11"/>
      <c r="J420"/>
      <c r="K420"/>
      <c r="L420"/>
      <c r="M420"/>
      <c r="N420" s="11"/>
      <c r="O420" s="11"/>
      <c r="P420" s="11"/>
    </row>
    <row r="421" spans="3:16">
      <c r="C421"/>
      <c r="D421"/>
      <c r="E421"/>
      <c r="F421"/>
      <c r="G421" s="11"/>
      <c r="H421" s="11"/>
      <c r="I421" s="11"/>
      <c r="J421"/>
      <c r="K421"/>
      <c r="L421"/>
      <c r="M421"/>
      <c r="N421" s="11"/>
      <c r="O421" s="11"/>
      <c r="P421" s="11"/>
    </row>
    <row r="422" spans="3:16">
      <c r="C422"/>
      <c r="D422"/>
      <c r="E422"/>
      <c r="F422"/>
      <c r="G422" s="11"/>
      <c r="H422" s="11"/>
      <c r="I422" s="11"/>
      <c r="J422"/>
      <c r="K422"/>
      <c r="L422"/>
      <c r="M422"/>
      <c r="N422" s="11"/>
      <c r="O422" s="11"/>
      <c r="P422" s="11"/>
    </row>
    <row r="423" spans="3:16">
      <c r="C423"/>
      <c r="D423"/>
      <c r="E423"/>
      <c r="F423"/>
      <c r="G423" s="11"/>
      <c r="H423" s="11"/>
      <c r="I423" s="11"/>
      <c r="J423"/>
      <c r="K423"/>
      <c r="L423"/>
      <c r="M423"/>
      <c r="N423" s="11"/>
      <c r="O423" s="11"/>
      <c r="P423" s="11"/>
    </row>
    <row r="424" spans="3:16">
      <c r="C424"/>
      <c r="D424"/>
      <c r="E424"/>
      <c r="F424"/>
      <c r="G424" s="11"/>
      <c r="H424" s="11"/>
      <c r="I424" s="11"/>
      <c r="J424"/>
      <c r="K424"/>
      <c r="L424"/>
      <c r="M424"/>
      <c r="N424" s="11"/>
      <c r="O424" s="11"/>
      <c r="P424" s="11"/>
    </row>
    <row r="425" spans="3:16">
      <c r="C425"/>
      <c r="D425"/>
      <c r="E425"/>
      <c r="F425"/>
      <c r="G425" s="11"/>
      <c r="H425" s="11"/>
      <c r="I425" s="11"/>
      <c r="J425"/>
      <c r="K425"/>
      <c r="L425"/>
      <c r="M425"/>
      <c r="N425" s="11"/>
      <c r="O425" s="11"/>
      <c r="P425" s="11"/>
    </row>
    <row r="426" spans="3:16">
      <c r="C426"/>
      <c r="D426"/>
      <c r="E426"/>
      <c r="F426"/>
      <c r="G426" s="11"/>
      <c r="H426" s="11"/>
      <c r="I426" s="11"/>
      <c r="J426"/>
      <c r="K426"/>
      <c r="L426"/>
      <c r="M426"/>
      <c r="N426" s="11"/>
      <c r="O426" s="11"/>
      <c r="P426" s="11"/>
    </row>
    <row r="427" spans="3:16">
      <c r="C427"/>
      <c r="D427"/>
      <c r="E427"/>
      <c r="F427"/>
      <c r="G427" s="11"/>
      <c r="H427" s="11"/>
      <c r="I427" s="11"/>
      <c r="J427"/>
      <c r="K427"/>
      <c r="L427"/>
      <c r="M427"/>
      <c r="N427" s="11"/>
      <c r="O427" s="11"/>
      <c r="P427" s="11"/>
    </row>
    <row r="428" spans="3:16">
      <c r="C428"/>
      <c r="D428"/>
      <c r="E428"/>
      <c r="F428"/>
      <c r="G428" s="11"/>
      <c r="H428" s="11"/>
      <c r="I428" s="11"/>
      <c r="J428"/>
      <c r="K428"/>
      <c r="L428"/>
      <c r="M428"/>
      <c r="N428" s="11"/>
      <c r="O428" s="11"/>
      <c r="P428" s="11"/>
    </row>
    <row r="429" spans="3:16">
      <c r="C429"/>
      <c r="D429"/>
      <c r="E429"/>
      <c r="F429"/>
      <c r="G429" s="11"/>
      <c r="H429" s="11"/>
      <c r="I429" s="11"/>
      <c r="J429"/>
      <c r="K429"/>
      <c r="L429"/>
      <c r="M429"/>
      <c r="N429" s="11"/>
      <c r="O429" s="11"/>
      <c r="P429" s="11"/>
    </row>
    <row r="430" spans="3:16">
      <c r="C430"/>
      <c r="D430"/>
      <c r="E430"/>
      <c r="F430"/>
      <c r="G430" s="11"/>
      <c r="H430" s="11"/>
      <c r="I430" s="11"/>
      <c r="J430"/>
      <c r="K430"/>
      <c r="L430"/>
      <c r="M430"/>
      <c r="N430" s="11"/>
      <c r="O430" s="11"/>
      <c r="P430" s="11"/>
    </row>
    <row r="431" spans="3:16">
      <c r="C431"/>
      <c r="D431"/>
      <c r="E431"/>
      <c r="F431"/>
      <c r="G431" s="11"/>
      <c r="H431" s="11"/>
      <c r="I431" s="11"/>
      <c r="J431"/>
      <c r="K431"/>
      <c r="L431"/>
      <c r="M431"/>
      <c r="N431" s="11"/>
      <c r="O431" s="11"/>
      <c r="P431" s="11"/>
    </row>
    <row r="432" spans="3:16">
      <c r="C432"/>
      <c r="D432"/>
      <c r="E432"/>
      <c r="F432"/>
      <c r="G432" s="11"/>
      <c r="H432" s="11"/>
      <c r="I432" s="11"/>
      <c r="J432"/>
      <c r="K432"/>
      <c r="L432"/>
      <c r="M432"/>
      <c r="N432" s="11"/>
      <c r="O432" s="11"/>
      <c r="P432" s="11"/>
    </row>
    <row r="433" spans="3:16">
      <c r="C433"/>
      <c r="D433"/>
      <c r="E433"/>
      <c r="F433"/>
      <c r="G433" s="11"/>
      <c r="H433" s="11"/>
      <c r="I433" s="11"/>
      <c r="J433"/>
      <c r="K433"/>
      <c r="L433"/>
      <c r="M433"/>
      <c r="N433" s="11"/>
      <c r="O433" s="11"/>
      <c r="P433" s="11"/>
    </row>
    <row r="434" spans="3:16">
      <c r="C434"/>
      <c r="D434"/>
      <c r="E434"/>
      <c r="F434"/>
      <c r="G434" s="11"/>
      <c r="H434" s="11"/>
      <c r="I434" s="11"/>
      <c r="J434"/>
      <c r="K434"/>
      <c r="L434"/>
      <c r="M434"/>
      <c r="N434" s="11"/>
      <c r="O434" s="11"/>
      <c r="P434" s="11"/>
    </row>
    <row r="435" spans="3:16">
      <c r="C435"/>
      <c r="D435"/>
      <c r="E435"/>
      <c r="F435"/>
      <c r="G435" s="11"/>
      <c r="H435" s="11"/>
      <c r="I435" s="11"/>
      <c r="J435"/>
      <c r="K435"/>
      <c r="L435"/>
      <c r="M435"/>
      <c r="N435" s="11"/>
      <c r="O435" s="11"/>
      <c r="P435" s="11"/>
    </row>
    <row r="436" spans="3:16">
      <c r="C436"/>
      <c r="D436"/>
      <c r="E436"/>
      <c r="F436"/>
      <c r="G436" s="11"/>
      <c r="H436" s="11"/>
      <c r="I436" s="11"/>
      <c r="J436"/>
      <c r="K436"/>
      <c r="L436"/>
      <c r="M436"/>
      <c r="N436" s="11"/>
      <c r="O436" s="11"/>
      <c r="P436" s="11"/>
    </row>
    <row r="437" spans="3:16">
      <c r="C437"/>
      <c r="D437"/>
      <c r="E437"/>
      <c r="F437"/>
      <c r="G437" s="11"/>
      <c r="H437" s="11"/>
      <c r="I437" s="11"/>
      <c r="J437"/>
      <c r="K437"/>
      <c r="L437"/>
      <c r="M437"/>
      <c r="N437" s="11"/>
      <c r="O437" s="11"/>
      <c r="P437" s="11"/>
    </row>
    <row r="438" spans="3:16">
      <c r="C438"/>
      <c r="D438"/>
      <c r="E438"/>
      <c r="F438"/>
      <c r="G438" s="11"/>
      <c r="H438" s="11"/>
      <c r="I438" s="11"/>
      <c r="J438"/>
      <c r="K438"/>
      <c r="L438"/>
      <c r="M438"/>
      <c r="N438" s="11"/>
      <c r="O438" s="11"/>
      <c r="P438" s="11"/>
    </row>
    <row r="439" spans="3:16">
      <c r="C439"/>
      <c r="D439"/>
      <c r="E439"/>
      <c r="F439"/>
      <c r="G439" s="11"/>
      <c r="H439" s="11"/>
      <c r="I439" s="11"/>
      <c r="J439"/>
      <c r="K439"/>
      <c r="L439"/>
      <c r="M439"/>
      <c r="N439" s="11"/>
      <c r="O439" s="11"/>
      <c r="P439" s="11"/>
    </row>
    <row r="440" spans="3:16">
      <c r="C440"/>
      <c r="D440"/>
      <c r="E440"/>
      <c r="F440"/>
      <c r="G440" s="11"/>
      <c r="H440" s="11"/>
      <c r="I440" s="11"/>
      <c r="J440"/>
      <c r="K440"/>
      <c r="L440"/>
      <c r="M440"/>
      <c r="N440" s="11"/>
      <c r="O440" s="11"/>
      <c r="P440" s="11"/>
    </row>
    <row r="441" spans="3:16">
      <c r="C441"/>
      <c r="D441"/>
      <c r="E441"/>
      <c r="F441"/>
      <c r="G441" s="11"/>
      <c r="H441" s="11"/>
      <c r="I441" s="11"/>
      <c r="J441"/>
      <c r="K441"/>
      <c r="L441"/>
      <c r="M441"/>
      <c r="N441" s="11"/>
      <c r="O441" s="11"/>
      <c r="P441" s="11"/>
    </row>
    <row r="442" spans="3:16">
      <c r="C442"/>
      <c r="D442"/>
      <c r="E442"/>
      <c r="F442"/>
      <c r="G442" s="11"/>
      <c r="H442" s="11"/>
      <c r="I442" s="11"/>
      <c r="J442"/>
      <c r="K442"/>
      <c r="L442"/>
      <c r="M442"/>
      <c r="N442" s="11"/>
      <c r="O442" s="11"/>
      <c r="P442" s="11"/>
    </row>
    <row r="443" spans="3:16">
      <c r="C443"/>
      <c r="D443"/>
      <c r="E443"/>
      <c r="F443"/>
      <c r="G443" s="11"/>
      <c r="H443" s="11"/>
      <c r="I443" s="11"/>
      <c r="J443"/>
      <c r="K443"/>
      <c r="L443"/>
      <c r="M443"/>
      <c r="N443" s="11"/>
      <c r="O443" s="11"/>
      <c r="P443" s="11"/>
    </row>
    <row r="444" spans="3:16">
      <c r="C444"/>
      <c r="D444"/>
      <c r="E444"/>
      <c r="F444"/>
      <c r="G444" s="11"/>
      <c r="H444" s="11"/>
      <c r="I444" s="11"/>
      <c r="J444"/>
      <c r="K444"/>
      <c r="L444"/>
      <c r="M444"/>
      <c r="N444" s="11"/>
      <c r="O444" s="11"/>
      <c r="P444" s="11"/>
    </row>
    <row r="445" spans="3:16">
      <c r="C445"/>
      <c r="D445"/>
      <c r="E445"/>
      <c r="F445"/>
      <c r="G445" s="11"/>
      <c r="H445" s="11"/>
      <c r="I445" s="11"/>
      <c r="J445"/>
      <c r="K445"/>
      <c r="L445"/>
      <c r="M445"/>
      <c r="N445" s="11"/>
      <c r="O445" s="11"/>
      <c r="P445" s="11"/>
    </row>
    <row r="446" spans="3:16">
      <c r="C446"/>
      <c r="D446"/>
      <c r="E446"/>
      <c r="F446"/>
      <c r="G446" s="11"/>
      <c r="H446" s="11"/>
      <c r="I446" s="11"/>
      <c r="J446"/>
      <c r="K446"/>
      <c r="L446"/>
      <c r="M446"/>
      <c r="N446" s="11"/>
      <c r="O446" s="11"/>
      <c r="P446" s="11"/>
    </row>
    <row r="447" spans="3:16">
      <c r="C447"/>
      <c r="D447"/>
      <c r="E447"/>
      <c r="F447"/>
      <c r="G447" s="11"/>
      <c r="H447" s="11"/>
      <c r="I447" s="11"/>
      <c r="J447"/>
      <c r="K447"/>
      <c r="L447"/>
      <c r="M447"/>
      <c r="N447" s="11"/>
      <c r="O447" s="11"/>
      <c r="P447" s="11"/>
    </row>
    <row r="448" spans="3:16">
      <c r="C448"/>
      <c r="D448"/>
      <c r="E448"/>
      <c r="F448"/>
      <c r="G448" s="11"/>
      <c r="H448" s="11"/>
      <c r="I448" s="11"/>
      <c r="J448"/>
      <c r="K448"/>
      <c r="L448"/>
      <c r="M448"/>
      <c r="N448" s="11"/>
      <c r="O448" s="11"/>
      <c r="P448" s="11"/>
    </row>
    <row r="449" spans="3:16">
      <c r="C449"/>
      <c r="D449"/>
      <c r="E449"/>
      <c r="F449"/>
      <c r="G449" s="11"/>
      <c r="H449" s="11"/>
      <c r="I449" s="11"/>
      <c r="J449"/>
      <c r="K449"/>
      <c r="L449"/>
      <c r="M449"/>
      <c r="N449" s="11"/>
      <c r="O449" s="11"/>
      <c r="P449" s="11"/>
    </row>
    <row r="450" spans="3:16">
      <c r="C450"/>
      <c r="D450"/>
      <c r="E450"/>
      <c r="F450"/>
      <c r="G450" s="11"/>
      <c r="H450" s="11"/>
      <c r="I450" s="11"/>
      <c r="J450"/>
      <c r="K450"/>
      <c r="L450"/>
      <c r="M450"/>
      <c r="N450" s="11"/>
      <c r="O450" s="11"/>
      <c r="P450" s="11"/>
    </row>
    <row r="451" spans="3:16">
      <c r="C451"/>
      <c r="D451"/>
      <c r="E451"/>
      <c r="F451"/>
      <c r="G451" s="11"/>
      <c r="H451" s="11"/>
      <c r="I451" s="11"/>
      <c r="J451"/>
      <c r="K451"/>
      <c r="L451"/>
      <c r="M451"/>
      <c r="N451" s="11"/>
      <c r="O451" s="11"/>
      <c r="P451" s="11"/>
    </row>
    <row r="452" spans="3:16">
      <c r="C452"/>
      <c r="D452"/>
      <c r="E452"/>
      <c r="F452"/>
      <c r="G452" s="11"/>
      <c r="H452" s="11"/>
      <c r="I452" s="11"/>
      <c r="J452"/>
      <c r="K452"/>
      <c r="L452"/>
      <c r="M452"/>
      <c r="N452" s="11"/>
      <c r="O452" s="11"/>
      <c r="P452" s="11"/>
    </row>
    <row r="453" spans="3:16">
      <c r="C453"/>
      <c r="D453"/>
      <c r="E453"/>
      <c r="F453"/>
      <c r="G453" s="11"/>
      <c r="H453" s="11"/>
      <c r="I453" s="11"/>
      <c r="J453"/>
      <c r="K453"/>
      <c r="L453"/>
      <c r="M453"/>
      <c r="N453" s="11"/>
      <c r="O453" s="11"/>
      <c r="P453" s="11"/>
    </row>
    <row r="454" spans="3:16">
      <c r="C454"/>
      <c r="D454"/>
      <c r="E454"/>
      <c r="F454"/>
      <c r="G454" s="11"/>
      <c r="H454" s="11"/>
      <c r="I454" s="11"/>
      <c r="J454"/>
      <c r="K454"/>
      <c r="L454"/>
      <c r="M454"/>
      <c r="N454" s="11"/>
      <c r="O454" s="11"/>
      <c r="P454" s="11"/>
    </row>
    <row r="455" spans="3:16">
      <c r="C455"/>
      <c r="D455"/>
      <c r="E455"/>
      <c r="F455"/>
      <c r="G455" s="11"/>
      <c r="H455" s="11"/>
      <c r="I455" s="11"/>
      <c r="J455"/>
      <c r="K455"/>
      <c r="L455"/>
      <c r="M455"/>
      <c r="N455" s="11"/>
      <c r="O455" s="11"/>
      <c r="P455" s="11"/>
    </row>
    <row r="456" spans="3:16">
      <c r="C456"/>
      <c r="D456"/>
      <c r="E456"/>
      <c r="F456"/>
      <c r="G456" s="11"/>
      <c r="H456" s="11"/>
      <c r="I456" s="11"/>
      <c r="J456"/>
      <c r="K456"/>
      <c r="L456"/>
      <c r="M456"/>
      <c r="N456" s="11"/>
      <c r="O456" s="11"/>
      <c r="P456" s="11"/>
    </row>
    <row r="457" spans="3:16">
      <c r="C457"/>
      <c r="D457"/>
      <c r="E457"/>
      <c r="F457"/>
      <c r="G457" s="11"/>
      <c r="H457" s="11"/>
      <c r="I457" s="11"/>
      <c r="J457"/>
      <c r="K457"/>
      <c r="L457"/>
      <c r="M457"/>
      <c r="N457" s="11"/>
      <c r="O457" s="11"/>
      <c r="P457" s="11"/>
    </row>
    <row r="458" spans="3:16">
      <c r="C458"/>
      <c r="D458"/>
      <c r="E458"/>
      <c r="F458"/>
      <c r="G458" s="11"/>
      <c r="H458" s="11"/>
      <c r="I458" s="11"/>
      <c r="J458"/>
      <c r="K458"/>
      <c r="L458"/>
      <c r="M458"/>
      <c r="N458" s="11"/>
      <c r="O458" s="11"/>
      <c r="P458" s="11"/>
    </row>
    <row r="459" spans="3:16">
      <c r="C459"/>
      <c r="D459"/>
      <c r="E459"/>
      <c r="F459"/>
      <c r="G459" s="11"/>
      <c r="H459" s="11"/>
      <c r="I459" s="11"/>
      <c r="J459"/>
      <c r="K459"/>
      <c r="L459"/>
      <c r="M459"/>
      <c r="N459" s="11"/>
      <c r="O459" s="11"/>
      <c r="P459" s="11"/>
    </row>
    <row r="460" spans="3:16">
      <c r="C460"/>
      <c r="D460"/>
      <c r="E460"/>
      <c r="F460"/>
      <c r="G460" s="11"/>
      <c r="H460" s="11"/>
      <c r="I460" s="11"/>
      <c r="J460"/>
      <c r="K460"/>
      <c r="L460"/>
      <c r="M460"/>
      <c r="N460" s="11"/>
      <c r="O460" s="11"/>
      <c r="P460" s="11"/>
    </row>
    <row r="461" spans="3:16">
      <c r="C461"/>
      <c r="D461"/>
      <c r="E461"/>
      <c r="F461"/>
      <c r="G461" s="11"/>
      <c r="H461" s="11"/>
      <c r="I461" s="11"/>
      <c r="J461"/>
      <c r="K461"/>
      <c r="L461"/>
      <c r="M461"/>
      <c r="N461" s="11"/>
      <c r="O461" s="11"/>
      <c r="P461" s="11"/>
    </row>
    <row r="462" spans="3:16">
      <c r="C462"/>
      <c r="D462"/>
      <c r="E462"/>
      <c r="F462"/>
      <c r="G462" s="11"/>
      <c r="H462" s="11"/>
      <c r="I462" s="11"/>
      <c r="J462"/>
      <c r="K462"/>
      <c r="L462"/>
      <c r="M462"/>
      <c r="N462" s="11"/>
      <c r="O462" s="11"/>
      <c r="P462" s="11"/>
    </row>
    <row r="463" spans="3:16">
      <c r="C463"/>
      <c r="D463"/>
      <c r="E463"/>
      <c r="F463"/>
      <c r="G463" s="11"/>
      <c r="H463" s="11"/>
      <c r="I463" s="11"/>
      <c r="J463"/>
      <c r="K463"/>
      <c r="L463"/>
      <c r="M463"/>
      <c r="N463" s="11"/>
      <c r="O463" s="11"/>
      <c r="P463" s="11"/>
    </row>
    <row r="464" spans="3:16">
      <c r="C464"/>
      <c r="D464"/>
      <c r="E464"/>
      <c r="F464"/>
      <c r="G464" s="11"/>
      <c r="H464" s="11"/>
      <c r="I464" s="11"/>
      <c r="J464"/>
      <c r="K464"/>
      <c r="L464"/>
      <c r="M464"/>
      <c r="N464" s="11"/>
      <c r="O464" s="11"/>
      <c r="P464" s="11"/>
    </row>
    <row r="465" spans="3:16">
      <c r="C465"/>
      <c r="D465"/>
      <c r="E465"/>
      <c r="F465"/>
      <c r="G465" s="11"/>
      <c r="H465" s="11"/>
      <c r="I465" s="11"/>
      <c r="J465"/>
      <c r="K465"/>
      <c r="L465"/>
      <c r="M465"/>
      <c r="N465" s="11"/>
      <c r="O465" s="11"/>
      <c r="P465" s="11"/>
    </row>
    <row r="466" spans="3:16">
      <c r="C466"/>
      <c r="D466"/>
      <c r="E466"/>
      <c r="F466"/>
      <c r="G466" s="11"/>
      <c r="H466" s="11"/>
      <c r="I466" s="11"/>
      <c r="J466"/>
      <c r="K466"/>
      <c r="L466"/>
      <c r="M466"/>
      <c r="N466" s="11"/>
      <c r="O466" s="11"/>
      <c r="P466" s="11"/>
    </row>
    <row r="467" spans="3:16">
      <c r="C467"/>
      <c r="D467"/>
      <c r="E467"/>
      <c r="F467"/>
      <c r="G467" s="11"/>
      <c r="H467" s="11"/>
      <c r="I467" s="11"/>
      <c r="J467"/>
      <c r="K467"/>
      <c r="L467"/>
      <c r="M467"/>
      <c r="N467" s="11"/>
      <c r="O467" s="11"/>
      <c r="P467" s="11"/>
    </row>
    <row r="468" spans="3:16">
      <c r="C468"/>
      <c r="D468"/>
      <c r="E468"/>
      <c r="F468"/>
      <c r="G468" s="11"/>
      <c r="H468" s="11"/>
      <c r="I468" s="11"/>
      <c r="J468"/>
      <c r="K468"/>
      <c r="L468"/>
      <c r="M468"/>
      <c r="N468" s="11"/>
      <c r="O468" s="11"/>
      <c r="P468" s="11"/>
    </row>
    <row r="469" spans="3:16">
      <c r="C469"/>
      <c r="D469"/>
      <c r="E469"/>
      <c r="F469"/>
      <c r="G469" s="11"/>
      <c r="H469" s="11"/>
      <c r="I469" s="11"/>
      <c r="J469"/>
      <c r="K469"/>
      <c r="L469"/>
      <c r="M469"/>
      <c r="N469" s="11"/>
      <c r="O469" s="11"/>
      <c r="P469" s="11"/>
    </row>
    <row r="470" spans="3:16">
      <c r="C470"/>
      <c r="D470"/>
      <c r="E470"/>
      <c r="F470"/>
      <c r="G470" s="11"/>
      <c r="H470" s="11"/>
      <c r="I470" s="11"/>
      <c r="J470"/>
      <c r="K470"/>
      <c r="L470"/>
      <c r="M470"/>
      <c r="N470" s="11"/>
      <c r="O470" s="11"/>
      <c r="P470" s="11"/>
    </row>
    <row r="471" spans="3:16">
      <c r="C471"/>
      <c r="D471"/>
      <c r="E471"/>
      <c r="F471"/>
      <c r="G471" s="11"/>
      <c r="H471" s="11"/>
      <c r="I471" s="11"/>
      <c r="J471"/>
      <c r="K471"/>
      <c r="L471"/>
      <c r="M471"/>
      <c r="N471" s="11"/>
      <c r="O471" s="11"/>
      <c r="P471" s="11"/>
    </row>
    <row r="472" spans="3:16">
      <c r="C472"/>
      <c r="D472"/>
      <c r="E472"/>
      <c r="F472"/>
      <c r="G472" s="11"/>
      <c r="H472" s="11"/>
      <c r="I472" s="11"/>
      <c r="J472"/>
      <c r="K472"/>
      <c r="L472"/>
      <c r="M472"/>
      <c r="N472" s="11"/>
      <c r="O472" s="11"/>
      <c r="P472" s="11"/>
    </row>
    <row r="473" spans="3:16">
      <c r="C473"/>
      <c r="D473"/>
      <c r="E473"/>
      <c r="F473"/>
      <c r="G473" s="11"/>
      <c r="H473" s="11"/>
      <c r="I473" s="11"/>
      <c r="J473"/>
      <c r="K473"/>
      <c r="L473"/>
      <c r="M473"/>
      <c r="N473" s="11"/>
      <c r="O473" s="11"/>
      <c r="P473" s="11"/>
    </row>
    <row r="474" spans="3:16">
      <c r="C474"/>
      <c r="D474"/>
      <c r="E474"/>
      <c r="F474"/>
      <c r="G474" s="11"/>
      <c r="H474" s="11"/>
      <c r="I474" s="11"/>
      <c r="J474"/>
      <c r="K474"/>
      <c r="L474"/>
      <c r="M474"/>
      <c r="N474" s="11"/>
      <c r="O474" s="11"/>
      <c r="P474" s="11"/>
    </row>
    <row r="475" spans="3:16">
      <c r="C475"/>
      <c r="D475"/>
      <c r="E475"/>
      <c r="F475"/>
      <c r="G475" s="11"/>
      <c r="H475" s="11"/>
      <c r="I475" s="11"/>
      <c r="J475"/>
      <c r="K475"/>
      <c r="L475"/>
      <c r="M475"/>
      <c r="N475" s="11"/>
      <c r="O475" s="11"/>
      <c r="P475" s="11"/>
    </row>
    <row r="476" spans="3:16">
      <c r="C476"/>
      <c r="D476"/>
      <c r="E476"/>
      <c r="F476"/>
      <c r="G476" s="11"/>
      <c r="H476" s="11"/>
      <c r="I476" s="11"/>
      <c r="J476"/>
      <c r="K476"/>
      <c r="L476"/>
      <c r="M476"/>
      <c r="N476" s="11"/>
      <c r="O476" s="11"/>
      <c r="P476" s="11"/>
    </row>
    <row r="477" spans="3:16">
      <c r="C477"/>
      <c r="D477"/>
      <c r="E477"/>
      <c r="F477"/>
      <c r="G477" s="11"/>
      <c r="H477" s="11"/>
      <c r="I477" s="11"/>
      <c r="J477"/>
      <c r="K477"/>
      <c r="L477"/>
      <c r="M477"/>
      <c r="N477" s="11"/>
      <c r="O477" s="11"/>
      <c r="P477" s="11"/>
    </row>
    <row r="478" spans="3:16">
      <c r="C478"/>
      <c r="D478"/>
      <c r="E478"/>
      <c r="F478"/>
      <c r="G478" s="11"/>
      <c r="H478" s="11"/>
      <c r="I478" s="11"/>
      <c r="J478"/>
      <c r="K478"/>
      <c r="L478"/>
      <c r="M478"/>
      <c r="N478" s="11"/>
      <c r="O478" s="11"/>
      <c r="P478" s="11"/>
    </row>
    <row r="479" spans="3:16">
      <c r="C479"/>
      <c r="D479"/>
      <c r="E479"/>
      <c r="F479"/>
      <c r="G479" s="11"/>
      <c r="H479" s="11"/>
      <c r="I479" s="11"/>
      <c r="J479"/>
      <c r="K479"/>
      <c r="L479"/>
      <c r="M479"/>
      <c r="N479" s="11"/>
      <c r="O479" s="11"/>
      <c r="P479" s="11"/>
    </row>
    <row r="480" spans="3:16">
      <c r="C480"/>
      <c r="D480"/>
      <c r="E480"/>
      <c r="F480"/>
      <c r="G480" s="11"/>
      <c r="H480" s="11"/>
      <c r="I480" s="11"/>
      <c r="J480"/>
      <c r="K480"/>
      <c r="L480"/>
      <c r="M480"/>
      <c r="N480" s="11"/>
      <c r="O480" s="11"/>
      <c r="P480" s="11"/>
    </row>
    <row r="481" spans="3:16">
      <c r="C481"/>
      <c r="D481"/>
      <c r="E481"/>
      <c r="F481"/>
      <c r="G481" s="11"/>
      <c r="H481" s="11"/>
      <c r="I481" s="11"/>
      <c r="J481"/>
      <c r="K481"/>
      <c r="L481"/>
      <c r="M481"/>
      <c r="N481" s="11"/>
      <c r="O481" s="11"/>
      <c r="P481" s="11"/>
    </row>
    <row r="482" spans="3:16">
      <c r="C482"/>
      <c r="D482"/>
      <c r="E482"/>
      <c r="F482"/>
      <c r="G482" s="11"/>
      <c r="H482" s="11"/>
      <c r="I482" s="11"/>
      <c r="J482"/>
      <c r="K482"/>
      <c r="L482"/>
      <c r="M482"/>
      <c r="N482" s="11"/>
      <c r="O482" s="11"/>
      <c r="P482" s="11"/>
    </row>
    <row r="483" spans="3:16">
      <c r="C483"/>
      <c r="D483"/>
      <c r="E483"/>
      <c r="F483"/>
      <c r="G483" s="11"/>
      <c r="H483" s="11"/>
      <c r="I483" s="11"/>
      <c r="J483"/>
      <c r="K483"/>
      <c r="L483"/>
      <c r="M483"/>
      <c r="N483" s="11"/>
      <c r="O483" s="11"/>
      <c r="P483" s="11"/>
    </row>
    <row r="484" spans="3:16">
      <c r="C484"/>
      <c r="D484"/>
      <c r="E484"/>
      <c r="F484"/>
      <c r="G484" s="11"/>
      <c r="H484" s="11"/>
      <c r="I484" s="11"/>
      <c r="J484"/>
      <c r="K484"/>
      <c r="L484"/>
      <c r="M484"/>
      <c r="N484" s="11"/>
      <c r="O484" s="11"/>
      <c r="P484" s="11"/>
    </row>
    <row r="485" spans="3:16">
      <c r="C485"/>
      <c r="D485"/>
      <c r="E485"/>
      <c r="F485"/>
      <c r="G485" s="11"/>
      <c r="H485" s="11"/>
      <c r="I485" s="11"/>
      <c r="J485"/>
      <c r="K485"/>
      <c r="L485"/>
      <c r="M485"/>
      <c r="N485" s="11"/>
      <c r="O485" s="11"/>
      <c r="P485" s="11"/>
    </row>
    <row r="486" spans="3:16">
      <c r="C486"/>
      <c r="D486"/>
      <c r="E486"/>
      <c r="F486"/>
      <c r="G486" s="11"/>
      <c r="H486" s="11"/>
      <c r="I486" s="11"/>
      <c r="J486"/>
      <c r="K486"/>
      <c r="L486"/>
      <c r="M486"/>
      <c r="N486" s="11"/>
      <c r="O486" s="11"/>
      <c r="P486" s="11"/>
    </row>
    <row r="487" spans="3:16">
      <c r="C487"/>
      <c r="D487"/>
      <c r="E487"/>
      <c r="F487"/>
      <c r="G487" s="11"/>
      <c r="H487" s="11"/>
      <c r="I487" s="11"/>
      <c r="J487"/>
      <c r="K487"/>
      <c r="L487"/>
      <c r="M487"/>
      <c r="N487" s="11"/>
      <c r="O487" s="11"/>
      <c r="P487" s="11"/>
    </row>
    <row r="488" spans="3:16">
      <c r="C488"/>
      <c r="D488"/>
      <c r="E488"/>
      <c r="F488"/>
      <c r="G488" s="11"/>
      <c r="H488" s="11"/>
      <c r="I488" s="11"/>
      <c r="J488"/>
      <c r="K488"/>
      <c r="L488"/>
      <c r="M488"/>
      <c r="N488" s="11"/>
      <c r="O488" s="11"/>
      <c r="P488" s="11"/>
    </row>
    <row r="489" spans="3:16">
      <c r="C489"/>
      <c r="D489"/>
      <c r="E489"/>
      <c r="F489"/>
      <c r="G489" s="11"/>
      <c r="H489" s="11"/>
      <c r="I489" s="11"/>
      <c r="J489"/>
      <c r="K489"/>
      <c r="L489"/>
      <c r="M489"/>
      <c r="N489" s="11"/>
      <c r="O489" s="11"/>
      <c r="P489" s="11"/>
    </row>
    <row r="490" spans="3:16">
      <c r="C490"/>
      <c r="D490"/>
      <c r="E490"/>
      <c r="F490"/>
      <c r="G490" s="11"/>
      <c r="H490" s="11"/>
      <c r="I490" s="11"/>
      <c r="J490"/>
      <c r="K490"/>
      <c r="L490"/>
      <c r="M490"/>
      <c r="N490" s="11"/>
      <c r="O490" s="11"/>
      <c r="P490" s="11"/>
    </row>
    <row r="491" spans="3:16">
      <c r="C491"/>
      <c r="D491"/>
      <c r="E491"/>
      <c r="F491"/>
      <c r="G491" s="11"/>
      <c r="H491" s="11"/>
      <c r="I491" s="11"/>
      <c r="J491"/>
      <c r="K491"/>
      <c r="L491"/>
      <c r="M491"/>
      <c r="N491" s="11"/>
      <c r="O491" s="11"/>
      <c r="P491" s="11"/>
    </row>
    <row r="492" spans="3:16">
      <c r="C492"/>
      <c r="D492"/>
      <c r="E492"/>
      <c r="F492"/>
      <c r="G492" s="11"/>
      <c r="H492" s="11"/>
      <c r="I492" s="11"/>
      <c r="J492"/>
      <c r="K492"/>
      <c r="L492"/>
      <c r="M492"/>
      <c r="N492" s="11"/>
      <c r="O492" s="11"/>
      <c r="P492" s="11"/>
    </row>
    <row r="493" spans="3:16">
      <c r="C493"/>
      <c r="D493"/>
      <c r="E493"/>
      <c r="F493"/>
      <c r="G493" s="11"/>
      <c r="H493" s="11"/>
      <c r="I493" s="11"/>
      <c r="J493"/>
      <c r="K493"/>
      <c r="L493"/>
      <c r="M493"/>
      <c r="N493" s="11"/>
      <c r="O493" s="11"/>
      <c r="P493" s="11"/>
    </row>
    <row r="494" spans="3:16">
      <c r="C494"/>
      <c r="D494"/>
      <c r="E494"/>
      <c r="F494"/>
      <c r="G494" s="11"/>
      <c r="H494" s="11"/>
      <c r="I494" s="11"/>
      <c r="J494"/>
      <c r="K494"/>
      <c r="L494"/>
      <c r="M494"/>
      <c r="N494" s="11"/>
      <c r="O494" s="11"/>
      <c r="P494" s="11"/>
    </row>
    <row r="495" spans="3:16">
      <c r="C495"/>
      <c r="D495"/>
      <c r="E495"/>
      <c r="F495"/>
      <c r="G495" s="11"/>
      <c r="H495" s="11"/>
      <c r="I495" s="11"/>
      <c r="J495"/>
      <c r="K495"/>
      <c r="L495"/>
      <c r="M495"/>
      <c r="N495" s="11"/>
      <c r="O495" s="11"/>
      <c r="P495" s="11"/>
    </row>
    <row r="496" spans="3:16">
      <c r="C496"/>
      <c r="D496"/>
      <c r="E496"/>
      <c r="F496"/>
      <c r="G496" s="11"/>
      <c r="H496" s="11"/>
      <c r="I496" s="11"/>
      <c r="J496"/>
      <c r="K496"/>
      <c r="L496"/>
      <c r="M496"/>
      <c r="N496" s="11"/>
      <c r="O496" s="11"/>
      <c r="P496" s="11"/>
    </row>
    <row r="497" spans="3:16">
      <c r="C497"/>
      <c r="D497"/>
      <c r="E497"/>
      <c r="F497"/>
      <c r="G497" s="11"/>
      <c r="H497" s="11"/>
      <c r="I497" s="11"/>
      <c r="J497"/>
      <c r="K497"/>
      <c r="L497"/>
      <c r="M497"/>
      <c r="N497" s="11"/>
      <c r="O497" s="11"/>
      <c r="P497" s="11"/>
    </row>
    <row r="498" spans="3:16">
      <c r="C498"/>
      <c r="D498"/>
      <c r="E498"/>
      <c r="F498"/>
      <c r="G498" s="11"/>
      <c r="H498" s="11"/>
      <c r="I498" s="11"/>
      <c r="J498"/>
      <c r="K498"/>
      <c r="L498"/>
      <c r="M498"/>
      <c r="N498" s="11"/>
      <c r="O498" s="11"/>
      <c r="P498" s="11"/>
    </row>
    <row r="499" spans="3:16">
      <c r="C499"/>
      <c r="D499"/>
      <c r="E499"/>
      <c r="F499"/>
      <c r="G499" s="11"/>
      <c r="H499" s="11"/>
      <c r="I499" s="11"/>
      <c r="J499"/>
      <c r="K499"/>
      <c r="L499"/>
      <c r="M499"/>
      <c r="N499" s="11"/>
      <c r="O499" s="11"/>
      <c r="P499" s="11"/>
    </row>
    <row r="500" spans="3:16">
      <c r="C500"/>
      <c r="D500"/>
      <c r="E500"/>
      <c r="F500"/>
      <c r="G500" s="11"/>
      <c r="H500" s="11"/>
      <c r="I500" s="11"/>
      <c r="J500"/>
      <c r="K500"/>
      <c r="L500"/>
      <c r="M500"/>
      <c r="N500" s="11"/>
      <c r="O500" s="11"/>
      <c r="P500" s="11"/>
    </row>
    <row r="501" spans="3:16">
      <c r="C501"/>
      <c r="D501"/>
      <c r="E501"/>
      <c r="F501"/>
      <c r="G501" s="11"/>
      <c r="H501" s="11"/>
      <c r="I501" s="11"/>
      <c r="J501"/>
      <c r="K501"/>
      <c r="L501"/>
      <c r="M501"/>
      <c r="N501" s="11"/>
      <c r="O501" s="11"/>
      <c r="P501" s="11"/>
    </row>
    <row r="502" spans="3:16">
      <c r="C502"/>
      <c r="D502"/>
      <c r="E502"/>
      <c r="F502"/>
      <c r="G502" s="11"/>
      <c r="H502" s="11"/>
      <c r="I502" s="11"/>
      <c r="J502"/>
      <c r="K502"/>
      <c r="L502"/>
      <c r="M502"/>
      <c r="N502" s="11"/>
      <c r="O502" s="11"/>
      <c r="P502" s="11"/>
    </row>
    <row r="503" spans="3:16">
      <c r="C503"/>
      <c r="D503"/>
      <c r="E503"/>
      <c r="F503"/>
      <c r="G503" s="11"/>
      <c r="H503" s="11"/>
      <c r="I503" s="11"/>
      <c r="J503"/>
      <c r="K503"/>
      <c r="L503"/>
      <c r="M503"/>
      <c r="N503" s="11"/>
      <c r="O503" s="11"/>
      <c r="P503" s="11"/>
    </row>
    <row r="504" spans="3:16">
      <c r="C504"/>
      <c r="D504"/>
      <c r="E504"/>
      <c r="F504"/>
      <c r="G504" s="11"/>
      <c r="H504" s="11"/>
      <c r="I504" s="11"/>
      <c r="J504"/>
      <c r="K504"/>
      <c r="L504"/>
      <c r="M504"/>
      <c r="N504" s="11"/>
      <c r="O504" s="11"/>
      <c r="P504" s="11"/>
    </row>
    <row r="505" spans="3:16">
      <c r="C505"/>
      <c r="D505"/>
      <c r="E505"/>
      <c r="F505"/>
      <c r="G505" s="11"/>
      <c r="H505" s="11"/>
      <c r="I505" s="11"/>
      <c r="J505"/>
      <c r="K505"/>
      <c r="L505"/>
      <c r="M505"/>
      <c r="N505" s="11"/>
      <c r="O505" s="11"/>
      <c r="P505" s="11"/>
    </row>
    <row r="506" spans="3:16">
      <c r="C506"/>
      <c r="D506"/>
      <c r="E506"/>
      <c r="F506"/>
      <c r="G506" s="11"/>
      <c r="H506" s="11"/>
      <c r="I506" s="11"/>
      <c r="J506"/>
      <c r="K506"/>
      <c r="L506"/>
      <c r="M506"/>
      <c r="N506" s="11"/>
      <c r="O506" s="11"/>
      <c r="P506" s="11"/>
    </row>
    <row r="507" spans="3:16">
      <c r="C507"/>
      <c r="D507"/>
      <c r="E507"/>
      <c r="F507"/>
      <c r="G507" s="11"/>
      <c r="H507" s="11"/>
      <c r="I507" s="11"/>
      <c r="J507"/>
      <c r="K507"/>
      <c r="L507"/>
      <c r="M507"/>
      <c r="N507" s="11"/>
      <c r="O507" s="11"/>
      <c r="P507" s="11"/>
    </row>
    <row r="508" spans="3:16">
      <c r="C508"/>
      <c r="D508"/>
      <c r="E508"/>
      <c r="F508"/>
      <c r="G508" s="11"/>
      <c r="H508" s="11"/>
      <c r="I508" s="11"/>
      <c r="J508"/>
      <c r="K508"/>
      <c r="L508"/>
      <c r="M508"/>
      <c r="N508" s="11"/>
      <c r="O508" s="11"/>
      <c r="P508" s="11"/>
    </row>
    <row r="509" spans="3:16">
      <c r="C509"/>
      <c r="D509"/>
      <c r="E509"/>
      <c r="F509"/>
      <c r="G509" s="11"/>
      <c r="H509" s="11"/>
      <c r="I509" s="11"/>
      <c r="J509"/>
      <c r="K509"/>
      <c r="L509"/>
      <c r="M509"/>
      <c r="N509" s="11"/>
      <c r="O509" s="11"/>
      <c r="P509" s="11"/>
    </row>
    <row r="510" spans="3:16">
      <c r="C510"/>
      <c r="D510"/>
      <c r="E510"/>
      <c r="F510"/>
      <c r="G510" s="11"/>
      <c r="H510" s="11"/>
      <c r="I510" s="11"/>
      <c r="J510"/>
      <c r="K510"/>
      <c r="L510"/>
      <c r="M510"/>
      <c r="N510" s="11"/>
      <c r="O510" s="11"/>
      <c r="P510" s="11"/>
    </row>
    <row r="511" spans="3:16">
      <c r="C511"/>
      <c r="D511"/>
      <c r="E511"/>
      <c r="F511"/>
      <c r="G511" s="11"/>
      <c r="H511" s="11"/>
      <c r="I511" s="11"/>
      <c r="J511"/>
      <c r="K511"/>
      <c r="L511"/>
      <c r="M511"/>
      <c r="N511" s="11"/>
      <c r="O511" s="11"/>
      <c r="P511" s="11"/>
    </row>
    <row r="512" spans="3:16">
      <c r="C512"/>
      <c r="D512"/>
      <c r="E512"/>
      <c r="F512"/>
      <c r="G512" s="11"/>
      <c r="H512" s="11"/>
      <c r="I512" s="11"/>
      <c r="J512"/>
      <c r="K512"/>
      <c r="L512"/>
      <c r="M512"/>
      <c r="N512" s="11"/>
      <c r="O512" s="11"/>
      <c r="P512" s="11"/>
    </row>
    <row r="513" spans="3:16">
      <c r="C513"/>
      <c r="D513"/>
      <c r="E513"/>
      <c r="F513"/>
      <c r="G513" s="11"/>
      <c r="H513" s="11"/>
      <c r="I513" s="11"/>
      <c r="J513"/>
      <c r="K513"/>
      <c r="L513"/>
      <c r="M513"/>
      <c r="N513" s="11"/>
      <c r="O513" s="11"/>
      <c r="P513" s="11"/>
    </row>
    <row r="514" spans="3:16">
      <c r="C514"/>
      <c r="D514"/>
      <c r="E514"/>
      <c r="F514"/>
      <c r="G514" s="11"/>
      <c r="H514" s="11"/>
      <c r="I514" s="11"/>
      <c r="J514"/>
      <c r="K514"/>
      <c r="L514"/>
      <c r="M514"/>
      <c r="N514" s="11"/>
      <c r="O514" s="11"/>
      <c r="P514" s="11"/>
    </row>
    <row r="515" spans="3:16">
      <c r="C515"/>
      <c r="D515"/>
      <c r="E515"/>
      <c r="F515"/>
      <c r="G515" s="11"/>
      <c r="H515" s="11"/>
      <c r="I515" s="11"/>
      <c r="J515"/>
      <c r="K515"/>
      <c r="L515"/>
      <c r="M515"/>
      <c r="N515" s="11"/>
      <c r="O515" s="11"/>
      <c r="P515" s="11"/>
    </row>
    <row r="516" spans="3:16">
      <c r="C516"/>
      <c r="D516"/>
      <c r="E516"/>
      <c r="F516"/>
      <c r="G516" s="11"/>
      <c r="H516" s="11"/>
      <c r="I516" s="11"/>
      <c r="J516"/>
      <c r="K516"/>
      <c r="L516"/>
      <c r="M516"/>
      <c r="N516" s="11"/>
      <c r="O516" s="11"/>
      <c r="P516" s="11"/>
    </row>
    <row r="517" spans="3:16">
      <c r="C517"/>
      <c r="D517"/>
      <c r="E517"/>
      <c r="F517"/>
      <c r="G517" s="11"/>
      <c r="H517" s="11"/>
      <c r="I517" s="11"/>
      <c r="J517"/>
      <c r="K517"/>
      <c r="L517"/>
      <c r="M517"/>
      <c r="N517" s="11"/>
      <c r="O517" s="11"/>
      <c r="P517" s="11"/>
    </row>
    <row r="518" spans="3:16">
      <c r="C518"/>
      <c r="D518"/>
      <c r="E518"/>
      <c r="F518"/>
      <c r="G518" s="11"/>
      <c r="H518" s="11"/>
      <c r="I518" s="11"/>
      <c r="J518"/>
      <c r="K518"/>
      <c r="L518"/>
      <c r="M518"/>
      <c r="N518" s="11"/>
      <c r="O518" s="11"/>
      <c r="P518" s="11"/>
    </row>
    <row r="519" spans="3:16">
      <c r="C519"/>
      <c r="D519"/>
      <c r="E519"/>
      <c r="F519"/>
      <c r="G519" s="11"/>
      <c r="H519" s="11"/>
      <c r="I519" s="11"/>
      <c r="J519"/>
      <c r="K519"/>
      <c r="L519"/>
      <c r="M519"/>
      <c r="N519" s="11"/>
      <c r="O519" s="11"/>
      <c r="P519" s="11"/>
    </row>
    <row r="520" spans="3:16">
      <c r="C520"/>
      <c r="D520"/>
      <c r="E520"/>
      <c r="F520"/>
      <c r="G520" s="11"/>
      <c r="H520" s="11"/>
      <c r="I520" s="11"/>
      <c r="J520"/>
      <c r="K520"/>
      <c r="L520"/>
      <c r="M520"/>
      <c r="N520" s="11"/>
      <c r="O520" s="11"/>
      <c r="P520" s="11"/>
    </row>
    <row r="521" spans="3:16">
      <c r="C521"/>
      <c r="D521"/>
      <c r="E521"/>
      <c r="F521"/>
      <c r="G521" s="11"/>
      <c r="H521" s="11"/>
      <c r="I521" s="11"/>
      <c r="J521"/>
      <c r="K521"/>
      <c r="L521"/>
      <c r="M521"/>
      <c r="N521" s="11"/>
      <c r="O521" s="11"/>
      <c r="P521" s="11"/>
    </row>
    <row r="522" spans="3:16">
      <c r="C522"/>
      <c r="D522"/>
      <c r="E522"/>
      <c r="F522"/>
      <c r="G522" s="11"/>
      <c r="H522" s="11"/>
      <c r="I522" s="11"/>
      <c r="J522"/>
      <c r="K522"/>
      <c r="L522"/>
      <c r="M522"/>
      <c r="N522" s="11"/>
      <c r="O522" s="11"/>
      <c r="P522" s="11"/>
    </row>
    <row r="523" spans="3:16">
      <c r="C523"/>
      <c r="D523"/>
      <c r="E523"/>
      <c r="F523"/>
      <c r="G523" s="11"/>
      <c r="H523" s="11"/>
      <c r="I523" s="11"/>
      <c r="J523"/>
      <c r="K523"/>
      <c r="L523"/>
      <c r="M523"/>
      <c r="N523" s="11"/>
      <c r="O523" s="11"/>
      <c r="P523" s="11"/>
    </row>
    <row r="524" spans="3:16">
      <c r="C524"/>
      <c r="D524"/>
      <c r="E524"/>
      <c r="F524"/>
      <c r="G524" s="11"/>
      <c r="H524" s="11"/>
      <c r="I524" s="11"/>
      <c r="J524"/>
      <c r="K524"/>
      <c r="L524"/>
      <c r="M524"/>
      <c r="N524" s="11"/>
      <c r="O524" s="11"/>
      <c r="P524" s="11"/>
    </row>
    <row r="525" spans="3:16">
      <c r="C525"/>
      <c r="D525"/>
      <c r="E525"/>
      <c r="F525"/>
      <c r="G525" s="11"/>
      <c r="H525" s="11"/>
      <c r="I525" s="11"/>
      <c r="J525"/>
      <c r="K525"/>
      <c r="L525"/>
      <c r="M525"/>
      <c r="N525" s="11"/>
      <c r="O525" s="11"/>
      <c r="P525" s="11"/>
    </row>
    <row r="526" spans="3:16">
      <c r="C526"/>
      <c r="D526"/>
      <c r="E526"/>
      <c r="F526"/>
      <c r="G526" s="11"/>
      <c r="H526" s="11"/>
      <c r="I526" s="11"/>
      <c r="J526"/>
      <c r="K526"/>
      <c r="L526"/>
      <c r="M526"/>
      <c r="N526" s="11"/>
      <c r="O526" s="11"/>
      <c r="P526" s="11"/>
    </row>
    <row r="527" spans="3:16">
      <c r="C527"/>
      <c r="D527"/>
      <c r="E527"/>
      <c r="F527"/>
      <c r="G527" s="11"/>
      <c r="H527" s="11"/>
      <c r="I527" s="11"/>
      <c r="J527"/>
      <c r="K527"/>
      <c r="L527"/>
      <c r="M527"/>
      <c r="N527" s="11"/>
      <c r="O527" s="11"/>
      <c r="P527" s="11"/>
    </row>
    <row r="528" spans="3:16">
      <c r="C528"/>
      <c r="D528"/>
      <c r="E528"/>
      <c r="F528"/>
      <c r="G528" s="11"/>
      <c r="H528" s="11"/>
      <c r="I528" s="11"/>
      <c r="J528"/>
      <c r="K528"/>
      <c r="L528"/>
      <c r="M528"/>
      <c r="N528" s="11"/>
      <c r="O528" s="11"/>
      <c r="P528" s="11"/>
    </row>
    <row r="529" spans="3:16">
      <c r="C529"/>
      <c r="D529"/>
      <c r="E529"/>
      <c r="F529"/>
      <c r="G529" s="11"/>
      <c r="H529" s="11"/>
      <c r="I529" s="11"/>
      <c r="J529"/>
      <c r="K529"/>
      <c r="L529"/>
      <c r="M529"/>
      <c r="N529" s="11"/>
      <c r="O529" s="11"/>
      <c r="P529" s="11"/>
    </row>
    <row r="530" spans="3:16">
      <c r="C530"/>
      <c r="D530"/>
      <c r="E530"/>
      <c r="F530"/>
      <c r="G530" s="11"/>
      <c r="H530" s="11"/>
      <c r="I530" s="11"/>
      <c r="J530"/>
      <c r="K530"/>
      <c r="L530"/>
      <c r="M530"/>
      <c r="N530" s="11"/>
      <c r="O530" s="11"/>
      <c r="P530" s="11"/>
    </row>
    <row r="531" spans="3:16">
      <c r="C531"/>
      <c r="D531"/>
      <c r="E531"/>
      <c r="F531"/>
      <c r="G531" s="11"/>
      <c r="H531" s="11"/>
      <c r="I531" s="11"/>
      <c r="J531"/>
      <c r="K531"/>
      <c r="L531"/>
      <c r="M531"/>
      <c r="N531" s="11"/>
      <c r="O531" s="11"/>
      <c r="P531" s="11"/>
    </row>
    <row r="532" spans="3:16">
      <c r="C532"/>
      <c r="D532"/>
      <c r="E532"/>
      <c r="F532"/>
      <c r="G532" s="11"/>
      <c r="H532" s="11"/>
      <c r="I532" s="11"/>
      <c r="J532"/>
      <c r="K532"/>
      <c r="L532"/>
      <c r="M532"/>
      <c r="N532" s="11"/>
      <c r="O532" s="11"/>
      <c r="P532" s="11"/>
    </row>
    <row r="533" spans="3:16">
      <c r="C533"/>
      <c r="D533"/>
      <c r="E533"/>
      <c r="F533"/>
      <c r="G533" s="11"/>
      <c r="H533" s="11"/>
      <c r="I533" s="11"/>
      <c r="J533"/>
      <c r="K533"/>
      <c r="L533"/>
      <c r="M533"/>
      <c r="N533" s="11"/>
      <c r="O533" s="11"/>
      <c r="P533" s="11"/>
    </row>
    <row r="534" spans="3:16">
      <c r="C534"/>
      <c r="D534"/>
      <c r="E534"/>
      <c r="F534"/>
      <c r="G534" s="11"/>
      <c r="H534" s="11"/>
      <c r="I534" s="11"/>
      <c r="J534"/>
      <c r="K534"/>
      <c r="L534"/>
      <c r="M534"/>
      <c r="N534" s="11"/>
      <c r="O534" s="11"/>
      <c r="P534" s="11"/>
    </row>
    <row r="535" spans="3:16">
      <c r="C535"/>
      <c r="D535"/>
      <c r="E535"/>
      <c r="F535"/>
      <c r="G535" s="11"/>
      <c r="H535" s="11"/>
      <c r="I535" s="11"/>
      <c r="J535"/>
      <c r="K535"/>
      <c r="L535"/>
      <c r="M535"/>
      <c r="N535" s="11"/>
      <c r="O535" s="11"/>
      <c r="P535" s="11"/>
    </row>
    <row r="536" spans="3:16">
      <c r="C536"/>
      <c r="D536"/>
      <c r="E536"/>
      <c r="F536"/>
      <c r="G536" s="11"/>
      <c r="H536" s="11"/>
      <c r="I536" s="11"/>
      <c r="J536"/>
      <c r="K536"/>
      <c r="L536"/>
      <c r="M536"/>
      <c r="N536" s="11"/>
      <c r="O536" s="11"/>
      <c r="P536" s="11"/>
    </row>
    <row r="537" spans="3:16">
      <c r="C537"/>
      <c r="D537"/>
      <c r="E537"/>
      <c r="F537"/>
      <c r="G537" s="11"/>
      <c r="H537" s="11"/>
      <c r="I537" s="11"/>
      <c r="J537"/>
      <c r="K537"/>
      <c r="L537"/>
      <c r="M537"/>
      <c r="N537" s="11"/>
      <c r="O537" s="11"/>
      <c r="P537" s="11"/>
    </row>
    <row r="538" spans="3:16">
      <c r="C538"/>
      <c r="D538"/>
      <c r="E538"/>
      <c r="F538"/>
      <c r="G538" s="11"/>
      <c r="H538" s="11"/>
      <c r="I538" s="11"/>
      <c r="J538"/>
      <c r="K538"/>
      <c r="L538"/>
      <c r="M538"/>
      <c r="N538" s="11"/>
      <c r="O538" s="11"/>
      <c r="P538" s="11"/>
    </row>
    <row r="539" spans="3:16">
      <c r="C539"/>
      <c r="D539"/>
      <c r="E539"/>
      <c r="F539"/>
      <c r="G539" s="11"/>
      <c r="H539" s="11"/>
      <c r="I539" s="11"/>
      <c r="J539"/>
      <c r="K539"/>
      <c r="L539"/>
      <c r="M539"/>
      <c r="N539" s="11"/>
      <c r="O539" s="11"/>
      <c r="P539" s="11"/>
    </row>
    <row r="540" spans="3:16">
      <c r="C540"/>
      <c r="D540"/>
      <c r="E540"/>
      <c r="F540"/>
      <c r="G540" s="11"/>
      <c r="H540" s="11"/>
      <c r="I540" s="11"/>
      <c r="J540"/>
      <c r="K540"/>
      <c r="L540"/>
      <c r="M540"/>
      <c r="N540" s="11"/>
      <c r="O540" s="11"/>
      <c r="P540" s="11"/>
    </row>
    <row r="541" spans="3:16">
      <c r="C541"/>
      <c r="D541"/>
      <c r="E541"/>
      <c r="F541"/>
      <c r="G541" s="11"/>
      <c r="H541" s="11"/>
      <c r="I541" s="11"/>
      <c r="J541"/>
      <c r="K541"/>
      <c r="L541"/>
      <c r="M541"/>
      <c r="N541" s="11"/>
      <c r="O541" s="11"/>
      <c r="P541" s="11"/>
    </row>
    <row r="542" spans="3:16">
      <c r="C542"/>
      <c r="D542"/>
      <c r="E542"/>
      <c r="F542"/>
      <c r="G542" s="11"/>
      <c r="H542" s="11"/>
      <c r="I542" s="11"/>
      <c r="J542"/>
      <c r="K542"/>
      <c r="L542"/>
      <c r="M542"/>
      <c r="N542" s="11"/>
      <c r="O542" s="11"/>
      <c r="P542" s="11"/>
    </row>
    <row r="543" spans="3:16">
      <c r="C543"/>
      <c r="D543"/>
      <c r="E543"/>
      <c r="F543"/>
      <c r="G543" s="11"/>
      <c r="H543" s="11"/>
      <c r="I543" s="11"/>
      <c r="J543"/>
      <c r="K543"/>
      <c r="L543"/>
      <c r="M543"/>
      <c r="N543" s="11"/>
      <c r="O543" s="11"/>
      <c r="P543" s="11"/>
    </row>
    <row r="544" spans="3:16">
      <c r="C544"/>
      <c r="D544"/>
      <c r="E544"/>
      <c r="F544"/>
      <c r="G544" s="11"/>
      <c r="H544" s="11"/>
      <c r="I544" s="11"/>
      <c r="J544"/>
      <c r="K544"/>
      <c r="L544"/>
      <c r="M544"/>
      <c r="N544" s="11"/>
      <c r="O544" s="11"/>
      <c r="P544" s="11"/>
    </row>
    <row r="545" spans="3:16">
      <c r="C545"/>
      <c r="D545"/>
      <c r="E545"/>
      <c r="F545"/>
      <c r="G545" s="11"/>
      <c r="H545" s="11"/>
      <c r="I545" s="11"/>
      <c r="J545"/>
      <c r="K545"/>
      <c r="L545"/>
      <c r="M545"/>
      <c r="N545" s="11"/>
      <c r="O545" s="11"/>
      <c r="P545" s="11"/>
    </row>
    <row r="546" spans="3:16">
      <c r="C546"/>
      <c r="D546"/>
      <c r="E546"/>
      <c r="F546"/>
      <c r="G546" s="11"/>
      <c r="H546" s="11"/>
      <c r="I546" s="11"/>
      <c r="J546"/>
      <c r="K546"/>
      <c r="L546"/>
      <c r="M546"/>
      <c r="N546" s="11"/>
      <c r="O546" s="11"/>
      <c r="P546" s="11"/>
    </row>
    <row r="547" spans="3:16">
      <c r="C547"/>
      <c r="D547"/>
      <c r="E547"/>
      <c r="F547"/>
      <c r="G547" s="11"/>
      <c r="H547" s="11"/>
      <c r="I547" s="11"/>
      <c r="J547"/>
      <c r="K547"/>
      <c r="L547"/>
      <c r="M547"/>
      <c r="N547" s="11"/>
      <c r="O547" s="11"/>
      <c r="P547" s="11"/>
    </row>
    <row r="548" spans="3:16">
      <c r="C548"/>
      <c r="D548"/>
      <c r="E548"/>
      <c r="F548"/>
      <c r="G548" s="11"/>
      <c r="H548" s="11"/>
      <c r="I548" s="11"/>
      <c r="J548"/>
      <c r="K548"/>
      <c r="L548"/>
      <c r="M548"/>
      <c r="N548" s="11"/>
      <c r="O548" s="11"/>
      <c r="P548" s="11"/>
    </row>
    <row r="549" spans="3:16">
      <c r="C549"/>
      <c r="D549"/>
      <c r="E549"/>
      <c r="F549"/>
      <c r="G549" s="11"/>
      <c r="H549" s="11"/>
      <c r="I549" s="11"/>
      <c r="J549"/>
      <c r="K549"/>
      <c r="L549"/>
      <c r="M549"/>
      <c r="N549" s="11"/>
      <c r="O549" s="11"/>
      <c r="P549" s="11"/>
    </row>
    <row r="550" spans="3:16">
      <c r="C550"/>
      <c r="D550"/>
      <c r="E550"/>
      <c r="F550"/>
      <c r="G550" s="11"/>
      <c r="H550" s="11"/>
      <c r="I550" s="11"/>
      <c r="J550"/>
      <c r="K550"/>
      <c r="L550"/>
      <c r="M550"/>
      <c r="N550" s="11"/>
      <c r="O550" s="11"/>
      <c r="P550" s="11"/>
    </row>
    <row r="551" spans="3:16">
      <c r="C551"/>
      <c r="D551"/>
      <c r="E551"/>
      <c r="F551"/>
      <c r="G551" s="11"/>
      <c r="H551" s="11"/>
      <c r="I551" s="11"/>
      <c r="J551"/>
      <c r="K551"/>
      <c r="L551"/>
      <c r="M551"/>
      <c r="N551" s="11"/>
      <c r="O551" s="11"/>
      <c r="P551" s="11"/>
    </row>
    <row r="552" spans="3:16">
      <c r="C552"/>
      <c r="D552"/>
      <c r="E552"/>
      <c r="F552"/>
      <c r="G552" s="11"/>
      <c r="H552" s="11"/>
      <c r="I552" s="11"/>
      <c r="J552"/>
      <c r="K552"/>
      <c r="L552"/>
      <c r="M552"/>
      <c r="N552" s="11"/>
      <c r="O552" s="11"/>
      <c r="P552" s="11"/>
    </row>
    <row r="553" spans="3:16">
      <c r="C553"/>
      <c r="D553"/>
      <c r="E553"/>
      <c r="F553"/>
      <c r="G553" s="11"/>
      <c r="H553" s="11"/>
      <c r="I553" s="11"/>
      <c r="J553"/>
      <c r="K553"/>
      <c r="L553"/>
      <c r="M553"/>
      <c r="N553" s="11"/>
      <c r="O553" s="11"/>
      <c r="P553" s="11"/>
    </row>
    <row r="554" spans="3:16">
      <c r="C554"/>
      <c r="D554"/>
      <c r="E554"/>
      <c r="F554"/>
      <c r="G554" s="11"/>
      <c r="H554" s="11"/>
      <c r="I554" s="11"/>
      <c r="J554"/>
      <c r="K554"/>
      <c r="L554"/>
      <c r="M554"/>
      <c r="N554" s="11"/>
      <c r="O554" s="11"/>
      <c r="P554" s="11"/>
    </row>
    <row r="555" spans="3:16">
      <c r="C555"/>
      <c r="D555"/>
      <c r="E555"/>
      <c r="F555"/>
      <c r="G555" s="11"/>
      <c r="H555" s="11"/>
      <c r="I555" s="11"/>
      <c r="J555"/>
      <c r="K555"/>
      <c r="L555"/>
      <c r="M555"/>
      <c r="N555" s="11"/>
      <c r="O555" s="11"/>
      <c r="P555" s="11"/>
    </row>
    <row r="556" spans="3:16">
      <c r="C556"/>
      <c r="D556"/>
      <c r="E556"/>
      <c r="F556"/>
      <c r="G556" s="11"/>
      <c r="H556" s="11"/>
      <c r="I556" s="11"/>
      <c r="J556"/>
      <c r="K556"/>
      <c r="L556"/>
      <c r="M556"/>
      <c r="N556" s="11"/>
      <c r="O556" s="11"/>
      <c r="P556" s="11"/>
    </row>
    <row r="557" spans="3:16">
      <c r="C557"/>
      <c r="D557"/>
      <c r="E557"/>
      <c r="F557"/>
      <c r="G557" s="11"/>
      <c r="H557" s="11"/>
      <c r="I557" s="11"/>
      <c r="J557"/>
      <c r="K557"/>
      <c r="L557"/>
      <c r="M557"/>
      <c r="N557" s="11"/>
      <c r="O557" s="11"/>
      <c r="P557" s="11"/>
    </row>
    <row r="558" spans="3:16">
      <c r="C558"/>
      <c r="D558"/>
      <c r="E558"/>
      <c r="F558"/>
      <c r="G558" s="11"/>
      <c r="H558" s="11"/>
      <c r="I558" s="11"/>
      <c r="J558"/>
      <c r="K558"/>
      <c r="L558"/>
      <c r="M558"/>
      <c r="N558" s="11"/>
      <c r="O558" s="11"/>
      <c r="P558" s="11"/>
    </row>
    <row r="559" spans="3:16">
      <c r="C559"/>
      <c r="D559"/>
      <c r="E559"/>
      <c r="F559"/>
      <c r="G559" s="11"/>
      <c r="H559" s="11"/>
      <c r="I559" s="11"/>
      <c r="J559"/>
      <c r="K559"/>
      <c r="L559"/>
      <c r="M559"/>
      <c r="N559" s="11"/>
      <c r="O559" s="11"/>
      <c r="P559" s="11"/>
    </row>
    <row r="560" spans="3:16">
      <c r="C560"/>
      <c r="D560"/>
      <c r="E560"/>
      <c r="F560"/>
      <c r="G560" s="11"/>
      <c r="H560" s="11"/>
      <c r="I560" s="11"/>
      <c r="J560"/>
      <c r="K560"/>
      <c r="L560"/>
      <c r="M560"/>
      <c r="N560" s="11"/>
      <c r="O560" s="11"/>
      <c r="P560" s="11"/>
    </row>
    <row r="561" spans="3:16">
      <c r="C561"/>
      <c r="D561"/>
      <c r="E561"/>
      <c r="F561"/>
      <c r="G561" s="11"/>
      <c r="H561" s="11"/>
      <c r="I561" s="11"/>
      <c r="J561"/>
      <c r="K561"/>
      <c r="L561"/>
      <c r="M561"/>
      <c r="N561" s="11"/>
      <c r="O561" s="11"/>
      <c r="P561" s="11"/>
    </row>
    <row r="562" spans="3:16">
      <c r="C562"/>
      <c r="D562"/>
      <c r="E562"/>
      <c r="F562"/>
      <c r="G562" s="11"/>
      <c r="H562" s="11"/>
      <c r="I562" s="11"/>
      <c r="J562"/>
      <c r="K562"/>
      <c r="L562"/>
      <c r="M562"/>
      <c r="N562" s="11"/>
      <c r="O562" s="11"/>
      <c r="P562" s="11"/>
    </row>
    <row r="563" spans="3:16">
      <c r="C563"/>
      <c r="D563"/>
      <c r="E563"/>
      <c r="F563"/>
      <c r="G563" s="11"/>
      <c r="H563" s="11"/>
      <c r="I563" s="11"/>
      <c r="J563"/>
      <c r="K563"/>
      <c r="L563"/>
      <c r="M563"/>
      <c r="N563" s="11"/>
      <c r="O563" s="11"/>
      <c r="P563" s="11"/>
    </row>
    <row r="564" spans="3:16">
      <c r="C564"/>
      <c r="D564"/>
      <c r="E564"/>
      <c r="F564"/>
      <c r="G564" s="11"/>
      <c r="H564" s="11"/>
      <c r="I564" s="11"/>
      <c r="J564"/>
      <c r="K564"/>
      <c r="L564"/>
      <c r="M564"/>
      <c r="N564" s="11"/>
      <c r="O564" s="11"/>
      <c r="P564" s="11"/>
    </row>
    <row r="565" spans="3:16">
      <c r="C565"/>
      <c r="D565"/>
      <c r="E565"/>
      <c r="F565"/>
      <c r="G565" s="11"/>
      <c r="H565" s="11"/>
      <c r="I565" s="11"/>
      <c r="J565"/>
      <c r="K565"/>
      <c r="L565"/>
      <c r="M565"/>
      <c r="N565" s="11"/>
      <c r="O565" s="11"/>
      <c r="P565" s="11"/>
    </row>
    <row r="566" spans="3:16">
      <c r="C566"/>
      <c r="D566"/>
      <c r="E566"/>
      <c r="F566"/>
      <c r="G566" s="11"/>
      <c r="H566" s="11"/>
      <c r="I566" s="11"/>
      <c r="J566"/>
      <c r="K566"/>
      <c r="L566"/>
      <c r="M566"/>
      <c r="N566" s="11"/>
      <c r="O566" s="11"/>
      <c r="P566" s="11"/>
    </row>
    <row r="567" spans="3:16">
      <c r="C567"/>
      <c r="D567"/>
      <c r="E567"/>
      <c r="F567"/>
      <c r="G567" s="11"/>
      <c r="H567" s="11"/>
      <c r="I567" s="11"/>
      <c r="J567"/>
      <c r="K567"/>
      <c r="L567"/>
      <c r="M567"/>
      <c r="N567" s="11"/>
      <c r="O567" s="11"/>
      <c r="P567" s="11"/>
    </row>
    <row r="568" spans="3:16">
      <c r="C568"/>
      <c r="D568"/>
      <c r="E568"/>
      <c r="F568"/>
      <c r="G568" s="11"/>
      <c r="H568" s="11"/>
      <c r="I568" s="11"/>
      <c r="J568"/>
      <c r="K568"/>
      <c r="L568"/>
      <c r="M568"/>
      <c r="N568" s="11"/>
      <c r="O568" s="11"/>
      <c r="P568" s="11"/>
    </row>
    <row r="569" spans="3:16">
      <c r="C569"/>
      <c r="D569"/>
      <c r="E569"/>
      <c r="F569"/>
      <c r="G569" s="11"/>
      <c r="H569" s="11"/>
      <c r="I569" s="11"/>
      <c r="J569"/>
      <c r="K569"/>
      <c r="L569"/>
      <c r="M569"/>
      <c r="N569" s="11"/>
      <c r="O569" s="11"/>
      <c r="P569" s="11"/>
    </row>
    <row r="570" spans="3:16">
      <c r="C570"/>
      <c r="D570"/>
      <c r="E570"/>
      <c r="F570"/>
      <c r="G570" s="11"/>
      <c r="H570" s="11"/>
      <c r="I570" s="11"/>
      <c r="J570"/>
      <c r="K570"/>
      <c r="L570"/>
      <c r="M570"/>
      <c r="N570" s="11"/>
      <c r="O570" s="11"/>
      <c r="P570" s="11"/>
    </row>
    <row r="571" spans="3:16">
      <c r="C571"/>
      <c r="D571"/>
      <c r="E571"/>
      <c r="F571"/>
      <c r="G571" s="11"/>
      <c r="H571" s="11"/>
      <c r="I571" s="11"/>
      <c r="J571"/>
      <c r="K571"/>
      <c r="L571"/>
      <c r="M571"/>
      <c r="N571" s="11"/>
      <c r="O571" s="11"/>
      <c r="P571" s="11"/>
    </row>
    <row r="572" spans="3:16">
      <c r="C572"/>
      <c r="D572"/>
      <c r="E572"/>
      <c r="F572"/>
      <c r="G572" s="11"/>
      <c r="H572" s="11"/>
      <c r="I572" s="11"/>
      <c r="J572"/>
      <c r="K572"/>
      <c r="L572"/>
      <c r="M572"/>
      <c r="N572" s="11"/>
      <c r="O572" s="11"/>
      <c r="P572" s="11"/>
    </row>
    <row r="573" spans="3:16">
      <c r="C573"/>
      <c r="D573"/>
      <c r="E573"/>
      <c r="F573"/>
      <c r="G573" s="11"/>
      <c r="H573" s="11"/>
      <c r="I573" s="11"/>
      <c r="J573"/>
      <c r="K573"/>
      <c r="L573"/>
      <c r="M573"/>
      <c r="N573" s="11"/>
      <c r="O573" s="11"/>
      <c r="P573" s="11"/>
    </row>
    <row r="574" spans="3:16">
      <c r="C574"/>
      <c r="D574"/>
      <c r="E574"/>
      <c r="F574"/>
      <c r="G574" s="11"/>
      <c r="H574" s="11"/>
      <c r="I574" s="11"/>
      <c r="J574"/>
      <c r="K574"/>
      <c r="L574"/>
      <c r="M574"/>
      <c r="N574" s="11"/>
      <c r="O574" s="11"/>
      <c r="P574" s="11"/>
    </row>
    <row r="575" spans="3:16">
      <c r="C575"/>
      <c r="D575"/>
      <c r="E575"/>
      <c r="F575"/>
      <c r="G575" s="11"/>
      <c r="H575" s="11"/>
      <c r="I575" s="11"/>
      <c r="J575"/>
      <c r="K575"/>
      <c r="L575"/>
      <c r="M575"/>
      <c r="N575" s="11"/>
      <c r="O575" s="11"/>
      <c r="P575" s="11"/>
    </row>
    <row r="576" spans="3:16">
      <c r="C576"/>
      <c r="D576"/>
      <c r="E576"/>
      <c r="F576"/>
      <c r="G576" s="11"/>
      <c r="H576" s="11"/>
      <c r="I576" s="11"/>
      <c r="J576"/>
      <c r="K576"/>
      <c r="L576"/>
      <c r="M576"/>
      <c r="N576" s="11"/>
      <c r="O576" s="11"/>
      <c r="P576" s="11"/>
    </row>
    <row r="577" spans="3:16">
      <c r="C577"/>
      <c r="D577"/>
      <c r="E577"/>
      <c r="F577"/>
      <c r="G577" s="11"/>
      <c r="H577" s="11"/>
      <c r="I577" s="11"/>
      <c r="J577"/>
      <c r="K577"/>
      <c r="L577"/>
      <c r="M577"/>
      <c r="N577" s="11"/>
      <c r="O577" s="11"/>
      <c r="P577" s="11"/>
    </row>
    <row r="578" spans="3:16">
      <c r="C578"/>
      <c r="D578"/>
      <c r="E578"/>
      <c r="F578"/>
      <c r="G578" s="11"/>
      <c r="H578" s="11"/>
      <c r="I578" s="11"/>
      <c r="J578"/>
      <c r="K578"/>
      <c r="L578"/>
      <c r="M578"/>
      <c r="N578" s="11"/>
      <c r="O578" s="11"/>
      <c r="P578" s="11"/>
    </row>
    <row r="579" spans="3:16">
      <c r="C579"/>
      <c r="D579"/>
      <c r="E579"/>
      <c r="F579"/>
      <c r="G579" s="11"/>
      <c r="H579" s="11"/>
      <c r="I579" s="11"/>
      <c r="J579"/>
      <c r="K579"/>
      <c r="L579"/>
      <c r="M579"/>
      <c r="N579" s="11"/>
      <c r="O579" s="11"/>
      <c r="P579" s="11"/>
    </row>
    <row r="580" spans="3:16">
      <c r="C580"/>
      <c r="D580"/>
      <c r="E580"/>
      <c r="F580"/>
      <c r="G580" s="11"/>
      <c r="H580" s="11"/>
      <c r="I580" s="11"/>
      <c r="J580"/>
      <c r="K580"/>
      <c r="L580"/>
      <c r="M580"/>
      <c r="N580" s="11"/>
      <c r="O580" s="11"/>
      <c r="P580" s="11"/>
    </row>
    <row r="581" spans="3:16">
      <c r="C581"/>
      <c r="D581"/>
      <c r="E581"/>
      <c r="F581"/>
      <c r="G581" s="11"/>
      <c r="H581" s="11"/>
      <c r="I581" s="11"/>
      <c r="J581"/>
      <c r="K581"/>
      <c r="L581"/>
      <c r="M581"/>
      <c r="N581" s="11"/>
      <c r="O581" s="11"/>
      <c r="P581" s="11"/>
    </row>
    <row r="582" spans="3:16">
      <c r="C582"/>
      <c r="D582"/>
      <c r="E582"/>
      <c r="F582"/>
      <c r="G582" s="11"/>
      <c r="H582" s="11"/>
      <c r="I582" s="11"/>
      <c r="J582"/>
      <c r="K582"/>
      <c r="L582"/>
      <c r="M582"/>
      <c r="N582" s="11"/>
      <c r="O582" s="11"/>
      <c r="P582" s="11"/>
    </row>
    <row r="583" spans="3:16">
      <c r="C583"/>
      <c r="D583"/>
      <c r="E583"/>
      <c r="F583"/>
      <c r="G583" s="11"/>
      <c r="H583" s="11"/>
      <c r="I583" s="11"/>
      <c r="J583"/>
      <c r="K583"/>
      <c r="L583"/>
      <c r="M583"/>
      <c r="N583" s="11"/>
      <c r="O583" s="11"/>
      <c r="P583" s="11"/>
    </row>
    <row r="584" spans="3:16">
      <c r="C584"/>
      <c r="D584"/>
      <c r="E584"/>
      <c r="F584"/>
      <c r="G584" s="11"/>
      <c r="H584" s="11"/>
      <c r="I584" s="11"/>
      <c r="J584"/>
      <c r="K584"/>
      <c r="L584"/>
      <c r="M584"/>
      <c r="N584" s="11"/>
      <c r="O584" s="11"/>
      <c r="P584" s="11"/>
    </row>
    <row r="585" spans="3:16">
      <c r="C585"/>
      <c r="D585"/>
      <c r="E585"/>
      <c r="F585"/>
      <c r="G585" s="11"/>
      <c r="H585" s="11"/>
      <c r="I585" s="11"/>
      <c r="J585"/>
      <c r="K585"/>
      <c r="L585"/>
      <c r="M585"/>
      <c r="N585" s="11"/>
      <c r="O585" s="11"/>
      <c r="P585" s="11"/>
    </row>
    <row r="586" spans="3:16">
      <c r="C586"/>
      <c r="D586"/>
      <c r="E586"/>
      <c r="F586"/>
      <c r="G586" s="11"/>
      <c r="H586" s="11"/>
      <c r="I586" s="11"/>
      <c r="J586"/>
      <c r="K586"/>
      <c r="L586"/>
      <c r="M586"/>
      <c r="N586" s="11"/>
      <c r="O586" s="11"/>
      <c r="P586" s="11"/>
    </row>
    <row r="587" spans="3:16">
      <c r="C587"/>
      <c r="D587"/>
      <c r="E587"/>
      <c r="F587"/>
      <c r="G587" s="11"/>
      <c r="H587" s="11"/>
      <c r="I587" s="11"/>
      <c r="J587"/>
      <c r="K587"/>
      <c r="L587"/>
      <c r="M587"/>
      <c r="N587" s="11"/>
      <c r="O587" s="11"/>
      <c r="P587" s="11"/>
    </row>
    <row r="588" spans="3:16">
      <c r="C588"/>
      <c r="D588"/>
      <c r="E588"/>
      <c r="F588"/>
      <c r="G588" s="11"/>
      <c r="H588" s="11"/>
      <c r="I588" s="11"/>
      <c r="J588"/>
      <c r="K588"/>
      <c r="L588"/>
      <c r="M588"/>
      <c r="N588" s="11"/>
      <c r="O588" s="11"/>
      <c r="P588" s="11"/>
    </row>
    <row r="589" spans="3:16">
      <c r="C589"/>
      <c r="D589"/>
      <c r="E589"/>
      <c r="F589"/>
      <c r="G589" s="11"/>
      <c r="H589" s="11"/>
      <c r="I589" s="11"/>
      <c r="J589"/>
      <c r="K589"/>
      <c r="L589"/>
      <c r="M589"/>
      <c r="N589" s="11"/>
      <c r="O589" s="11"/>
      <c r="P589" s="11"/>
    </row>
    <row r="590" spans="3:16">
      <c r="C590"/>
      <c r="D590"/>
      <c r="E590"/>
      <c r="F590"/>
      <c r="G590" s="11"/>
      <c r="H590" s="11"/>
      <c r="I590" s="11"/>
      <c r="J590"/>
      <c r="K590"/>
      <c r="L590"/>
      <c r="M590"/>
      <c r="N590" s="11"/>
      <c r="O590" s="11"/>
      <c r="P590" s="11"/>
    </row>
    <row r="591" spans="3:16">
      <c r="C591"/>
      <c r="D591"/>
      <c r="E591"/>
      <c r="F591"/>
      <c r="G591" s="11"/>
      <c r="H591" s="11"/>
      <c r="I591" s="11"/>
      <c r="J591"/>
      <c r="K591"/>
      <c r="L591"/>
      <c r="M591"/>
      <c r="N591" s="11"/>
      <c r="O591" s="11"/>
      <c r="P591" s="11"/>
    </row>
    <row r="592" spans="3:16">
      <c r="C592"/>
      <c r="D592"/>
      <c r="E592"/>
      <c r="F592"/>
      <c r="G592" s="11"/>
      <c r="H592" s="11"/>
      <c r="I592" s="11"/>
      <c r="J592"/>
      <c r="K592"/>
      <c r="L592"/>
      <c r="M592"/>
      <c r="N592" s="11"/>
      <c r="O592" s="11"/>
      <c r="P592" s="11"/>
    </row>
    <row r="593" spans="3:16">
      <c r="C593"/>
      <c r="D593"/>
      <c r="E593"/>
      <c r="F593"/>
      <c r="G593" s="11"/>
      <c r="H593" s="11"/>
      <c r="I593" s="11"/>
      <c r="J593"/>
      <c r="K593"/>
      <c r="L593"/>
      <c r="M593"/>
      <c r="N593" s="11"/>
      <c r="O593" s="11"/>
      <c r="P593" s="11"/>
    </row>
    <row r="594" spans="3:16">
      <c r="C594"/>
      <c r="D594"/>
      <c r="E594"/>
      <c r="F594"/>
      <c r="G594" s="11"/>
      <c r="H594" s="11"/>
      <c r="I594" s="11"/>
      <c r="J594"/>
      <c r="K594"/>
      <c r="L594"/>
      <c r="M594"/>
      <c r="N594" s="11"/>
      <c r="O594" s="11"/>
      <c r="P594" s="11"/>
    </row>
    <row r="595" spans="3:16">
      <c r="C595"/>
      <c r="D595"/>
      <c r="E595"/>
      <c r="F595"/>
      <c r="G595" s="11"/>
      <c r="H595" s="11"/>
      <c r="I595" s="11"/>
      <c r="J595"/>
      <c r="K595"/>
      <c r="L595"/>
      <c r="M595"/>
      <c r="N595" s="11"/>
      <c r="O595" s="11"/>
      <c r="P595" s="11"/>
    </row>
    <row r="596" spans="3:16">
      <c r="C596"/>
      <c r="D596"/>
      <c r="E596"/>
      <c r="F596"/>
      <c r="G596" s="11"/>
      <c r="H596" s="11"/>
      <c r="I596" s="11"/>
      <c r="J596"/>
      <c r="K596"/>
      <c r="L596"/>
      <c r="M596"/>
      <c r="N596" s="11"/>
      <c r="O596" s="11"/>
      <c r="P596" s="11"/>
    </row>
    <row r="597" spans="3:16">
      <c r="C597"/>
      <c r="D597"/>
      <c r="E597"/>
      <c r="F597"/>
      <c r="G597" s="11"/>
      <c r="H597" s="11"/>
      <c r="I597" s="11"/>
      <c r="J597"/>
      <c r="K597"/>
      <c r="L597"/>
      <c r="M597"/>
      <c r="N597" s="11"/>
      <c r="O597" s="11"/>
      <c r="P597" s="11"/>
    </row>
    <row r="598" spans="3:16">
      <c r="C598"/>
      <c r="D598"/>
      <c r="E598"/>
      <c r="F598"/>
      <c r="G598" s="11"/>
      <c r="H598" s="11"/>
      <c r="I598" s="11"/>
      <c r="J598"/>
      <c r="K598"/>
      <c r="L598"/>
      <c r="M598"/>
      <c r="N598" s="11"/>
      <c r="O598" s="11"/>
      <c r="P598" s="11"/>
    </row>
    <row r="599" spans="3:16">
      <c r="C599"/>
      <c r="D599"/>
      <c r="E599"/>
      <c r="F599"/>
      <c r="G599" s="11"/>
      <c r="H599" s="11"/>
      <c r="I599" s="11"/>
      <c r="J599"/>
      <c r="K599"/>
      <c r="L599"/>
      <c r="M599"/>
      <c r="N599" s="11"/>
      <c r="O599" s="11"/>
      <c r="P599" s="11"/>
    </row>
    <row r="600" spans="3:16">
      <c r="C600"/>
      <c r="D600"/>
      <c r="E600"/>
      <c r="F600"/>
      <c r="G600" s="11"/>
      <c r="H600" s="11"/>
      <c r="I600" s="11"/>
      <c r="J600"/>
      <c r="K600"/>
      <c r="L600"/>
      <c r="M600"/>
      <c r="N600" s="11"/>
      <c r="O600" s="11"/>
      <c r="P600" s="11"/>
    </row>
    <row r="601" spans="3:16">
      <c r="C601"/>
      <c r="D601"/>
      <c r="E601"/>
      <c r="F601"/>
      <c r="G601" s="11"/>
      <c r="H601" s="11"/>
      <c r="I601" s="11"/>
      <c r="J601"/>
      <c r="K601"/>
      <c r="L601"/>
      <c r="M601"/>
      <c r="N601" s="11"/>
      <c r="O601" s="11"/>
      <c r="P601" s="11"/>
    </row>
    <row r="602" spans="3:16">
      <c r="C602"/>
      <c r="D602"/>
      <c r="E602"/>
      <c r="F602"/>
      <c r="G602" s="11"/>
      <c r="H602" s="11"/>
      <c r="I602" s="11"/>
      <c r="J602"/>
      <c r="K602"/>
      <c r="L602"/>
      <c r="M602"/>
      <c r="N602" s="11"/>
      <c r="O602" s="11"/>
      <c r="P602" s="11"/>
    </row>
    <row r="603" spans="3:16">
      <c r="C603"/>
      <c r="D603"/>
      <c r="E603"/>
      <c r="F603"/>
      <c r="G603" s="11"/>
      <c r="H603" s="11"/>
      <c r="I603" s="11"/>
      <c r="J603"/>
      <c r="K603"/>
      <c r="L603"/>
      <c r="M603"/>
      <c r="N603" s="11"/>
      <c r="O603" s="11"/>
      <c r="P603" s="11"/>
    </row>
    <row r="604" spans="3:16">
      <c r="C604"/>
      <c r="D604"/>
      <c r="E604"/>
      <c r="F604"/>
      <c r="G604" s="11"/>
      <c r="H604" s="11"/>
      <c r="I604" s="11"/>
      <c r="J604"/>
      <c r="K604"/>
      <c r="L604"/>
      <c r="M604"/>
      <c r="N604" s="11"/>
      <c r="O604" s="11"/>
      <c r="P604" s="11"/>
    </row>
    <row r="605" spans="3:16">
      <c r="C605"/>
      <c r="D605"/>
      <c r="E605"/>
      <c r="F605"/>
      <c r="G605" s="11"/>
      <c r="H605" s="11"/>
      <c r="I605" s="11"/>
      <c r="J605"/>
      <c r="K605"/>
      <c r="L605"/>
      <c r="M605"/>
      <c r="N605" s="11"/>
      <c r="O605" s="11"/>
      <c r="P605" s="11"/>
    </row>
    <row r="606" spans="3:16">
      <c r="C606"/>
      <c r="D606"/>
      <c r="E606"/>
      <c r="F606"/>
      <c r="G606" s="11"/>
      <c r="H606" s="11"/>
      <c r="I606" s="11"/>
      <c r="J606"/>
      <c r="K606"/>
      <c r="L606"/>
      <c r="M606"/>
      <c r="N606" s="11"/>
      <c r="O606" s="11"/>
      <c r="P606" s="11"/>
    </row>
    <row r="607" spans="3:16">
      <c r="C607"/>
      <c r="D607"/>
      <c r="E607"/>
      <c r="F607"/>
      <c r="G607" s="11"/>
      <c r="H607" s="11"/>
      <c r="I607" s="11"/>
      <c r="J607"/>
      <c r="K607"/>
      <c r="L607"/>
      <c r="M607"/>
      <c r="N607" s="11"/>
      <c r="O607" s="11"/>
      <c r="P607" s="11"/>
    </row>
    <row r="608" spans="3:16">
      <c r="C608"/>
      <c r="D608"/>
      <c r="E608"/>
      <c r="F608"/>
      <c r="G608" s="11"/>
      <c r="H608" s="11"/>
      <c r="I608" s="11"/>
      <c r="J608"/>
      <c r="K608"/>
      <c r="L608"/>
      <c r="M608"/>
      <c r="N608" s="11"/>
      <c r="O608" s="11"/>
      <c r="P608" s="11"/>
    </row>
    <row r="609" spans="3:16">
      <c r="C609"/>
      <c r="D609"/>
      <c r="E609"/>
      <c r="F609"/>
      <c r="G609" s="11"/>
      <c r="H609" s="11"/>
      <c r="I609" s="11"/>
      <c r="J609"/>
      <c r="K609"/>
      <c r="L609"/>
      <c r="M609"/>
      <c r="N609" s="11"/>
      <c r="O609" s="11"/>
      <c r="P609" s="11"/>
    </row>
    <row r="610" spans="3:16">
      <c r="C610"/>
      <c r="D610"/>
      <c r="E610"/>
      <c r="F610"/>
      <c r="G610" s="11"/>
      <c r="H610" s="11"/>
      <c r="I610" s="11"/>
      <c r="J610"/>
      <c r="K610"/>
      <c r="L610"/>
      <c r="M610"/>
      <c r="N610" s="11"/>
      <c r="O610" s="11"/>
      <c r="P610" s="11"/>
    </row>
    <row r="611" spans="3:16">
      <c r="C611"/>
      <c r="D611"/>
      <c r="E611"/>
      <c r="F611"/>
      <c r="G611" s="11"/>
      <c r="H611" s="11"/>
      <c r="I611" s="11"/>
      <c r="J611"/>
      <c r="K611"/>
      <c r="L611"/>
      <c r="M611"/>
      <c r="N611" s="11"/>
      <c r="O611" s="11"/>
      <c r="P611" s="11"/>
    </row>
    <row r="612" spans="3:16">
      <c r="C612"/>
      <c r="D612"/>
      <c r="E612"/>
      <c r="F612"/>
      <c r="G612" s="11"/>
      <c r="H612" s="11"/>
      <c r="I612" s="11"/>
      <c r="J612"/>
      <c r="K612"/>
      <c r="L612"/>
      <c r="M612"/>
      <c r="N612" s="11"/>
      <c r="O612" s="11"/>
      <c r="P612" s="11"/>
    </row>
    <row r="613" spans="3:16">
      <c r="C613"/>
      <c r="D613"/>
      <c r="E613"/>
      <c r="F613"/>
      <c r="G613" s="11"/>
      <c r="H613" s="11"/>
      <c r="I613" s="11"/>
      <c r="J613"/>
      <c r="K613"/>
      <c r="L613"/>
      <c r="M613"/>
      <c r="N613" s="11"/>
      <c r="O613" s="11"/>
      <c r="P613" s="11"/>
    </row>
    <row r="614" spans="3:16">
      <c r="C614"/>
      <c r="D614"/>
      <c r="E614"/>
      <c r="F614"/>
      <c r="G614" s="11"/>
      <c r="H614" s="11"/>
      <c r="I614" s="11"/>
      <c r="J614"/>
      <c r="K614"/>
      <c r="L614"/>
      <c r="M614"/>
      <c r="N614" s="11"/>
      <c r="O614" s="11"/>
      <c r="P614" s="11"/>
    </row>
    <row r="615" spans="3:16">
      <c r="C615"/>
      <c r="D615"/>
      <c r="E615"/>
      <c r="F615"/>
      <c r="G615" s="11"/>
      <c r="H615" s="11"/>
      <c r="I615" s="11"/>
      <c r="J615"/>
      <c r="K615"/>
      <c r="L615"/>
      <c r="M615"/>
      <c r="N615" s="11"/>
      <c r="O615" s="11"/>
      <c r="P615" s="11"/>
    </row>
    <row r="616" spans="3:16">
      <c r="C616"/>
      <c r="D616"/>
      <c r="E616"/>
      <c r="F616"/>
      <c r="G616" s="11"/>
      <c r="H616" s="11"/>
      <c r="I616" s="11"/>
      <c r="J616"/>
      <c r="K616"/>
      <c r="L616"/>
      <c r="M616"/>
      <c r="N616" s="11"/>
      <c r="O616" s="11"/>
      <c r="P616" s="11"/>
    </row>
    <row r="617" spans="3:16">
      <c r="C617"/>
      <c r="D617"/>
      <c r="E617"/>
      <c r="F617"/>
      <c r="G617" s="11"/>
      <c r="H617" s="11"/>
      <c r="I617" s="11"/>
      <c r="J617"/>
      <c r="K617"/>
      <c r="L617"/>
      <c r="M617"/>
      <c r="N617" s="11"/>
      <c r="O617" s="11"/>
      <c r="P617" s="11"/>
    </row>
    <row r="618" spans="3:16">
      <c r="C618"/>
      <c r="D618"/>
      <c r="E618"/>
      <c r="F618"/>
      <c r="G618" s="11"/>
      <c r="H618" s="11"/>
      <c r="I618" s="11"/>
      <c r="J618"/>
      <c r="K618"/>
      <c r="L618"/>
      <c r="M618"/>
      <c r="N618" s="11"/>
      <c r="O618" s="11"/>
      <c r="P618" s="11"/>
    </row>
    <row r="619" spans="3:16">
      <c r="C619"/>
      <c r="D619"/>
      <c r="E619"/>
      <c r="F619"/>
      <c r="G619" s="11"/>
      <c r="H619" s="11"/>
      <c r="I619" s="11"/>
      <c r="J619"/>
      <c r="K619"/>
      <c r="L619"/>
      <c r="M619"/>
      <c r="N619" s="11"/>
      <c r="O619" s="11"/>
      <c r="P619" s="11"/>
    </row>
    <row r="620" spans="3:16">
      <c r="C620"/>
      <c r="D620"/>
      <c r="E620"/>
      <c r="F620"/>
      <c r="G620" s="11"/>
      <c r="H620" s="11"/>
      <c r="I620" s="11"/>
      <c r="J620"/>
      <c r="K620"/>
      <c r="L620"/>
      <c r="M620"/>
      <c r="N620" s="11"/>
      <c r="O620" s="11"/>
      <c r="P620" s="11"/>
    </row>
    <row r="621" spans="3:16">
      <c r="C621"/>
      <c r="D621"/>
      <c r="E621"/>
      <c r="F621"/>
      <c r="G621" s="11"/>
      <c r="H621" s="11"/>
      <c r="I621" s="11"/>
      <c r="J621"/>
      <c r="K621"/>
      <c r="L621"/>
      <c r="M621"/>
      <c r="N621" s="11"/>
      <c r="O621" s="11"/>
      <c r="P621" s="11"/>
    </row>
    <row r="622" spans="3:16">
      <c r="C622"/>
      <c r="D622"/>
      <c r="E622"/>
      <c r="F622"/>
      <c r="G622" s="11"/>
      <c r="H622" s="11"/>
      <c r="I622" s="11"/>
      <c r="J622"/>
      <c r="K622"/>
      <c r="L622"/>
      <c r="M622"/>
      <c r="N622" s="11"/>
      <c r="O622" s="11"/>
      <c r="P622" s="11"/>
    </row>
    <row r="623" spans="3:16">
      <c r="C623"/>
      <c r="D623"/>
      <c r="E623"/>
      <c r="F623"/>
      <c r="G623" s="11"/>
      <c r="H623" s="11"/>
      <c r="I623" s="11"/>
      <c r="J623"/>
      <c r="K623"/>
      <c r="L623"/>
      <c r="M623"/>
      <c r="N623" s="11"/>
      <c r="O623" s="11"/>
      <c r="P623" s="11"/>
    </row>
    <row r="624" spans="3:16">
      <c r="C624"/>
      <c r="D624"/>
      <c r="E624"/>
      <c r="F624"/>
      <c r="G624" s="11"/>
      <c r="H624" s="11"/>
      <c r="I624" s="11"/>
      <c r="J624"/>
      <c r="K624"/>
      <c r="L624"/>
      <c r="M624"/>
      <c r="N624" s="11"/>
      <c r="O624" s="11"/>
      <c r="P624" s="11"/>
    </row>
    <row r="625" spans="3:16">
      <c r="C625"/>
      <c r="D625"/>
      <c r="E625"/>
      <c r="F625"/>
      <c r="G625" s="11"/>
      <c r="H625" s="11"/>
      <c r="I625" s="11"/>
      <c r="J625"/>
      <c r="K625"/>
      <c r="L625"/>
      <c r="M625"/>
      <c r="N625" s="11"/>
      <c r="O625" s="11"/>
      <c r="P625" s="11"/>
    </row>
    <row r="626" spans="3:16">
      <c r="C626"/>
      <c r="D626"/>
      <c r="E626"/>
      <c r="F626"/>
      <c r="G626" s="11"/>
      <c r="H626" s="11"/>
      <c r="I626" s="11"/>
      <c r="J626"/>
      <c r="K626"/>
      <c r="L626"/>
      <c r="M626"/>
      <c r="N626" s="11"/>
      <c r="O626" s="11"/>
      <c r="P626" s="11"/>
    </row>
    <row r="627" spans="3:16">
      <c r="C627"/>
      <c r="D627"/>
      <c r="E627"/>
      <c r="F627"/>
      <c r="G627" s="11"/>
      <c r="H627" s="11"/>
      <c r="I627" s="11"/>
      <c r="J627"/>
      <c r="K627"/>
      <c r="L627"/>
      <c r="M627"/>
      <c r="N627" s="11"/>
      <c r="O627" s="11"/>
      <c r="P627" s="11"/>
    </row>
    <row r="628" spans="3:16">
      <c r="C628"/>
      <c r="D628"/>
      <c r="E628"/>
      <c r="F628"/>
      <c r="G628" s="11"/>
      <c r="H628" s="11"/>
      <c r="I628" s="11"/>
      <c r="J628"/>
      <c r="K628"/>
      <c r="L628"/>
      <c r="M628"/>
      <c r="N628" s="11"/>
      <c r="O628" s="11"/>
      <c r="P628" s="11"/>
    </row>
    <row r="629" spans="3:16">
      <c r="C629"/>
      <c r="D629"/>
      <c r="E629"/>
      <c r="F629"/>
      <c r="G629" s="11"/>
      <c r="H629" s="11"/>
      <c r="I629" s="11"/>
      <c r="J629"/>
      <c r="K629"/>
      <c r="L629"/>
      <c r="M629"/>
      <c r="N629" s="11"/>
      <c r="O629" s="11"/>
      <c r="P629" s="11"/>
    </row>
    <row r="630" spans="3:16">
      <c r="C630"/>
      <c r="D630"/>
      <c r="E630"/>
      <c r="F630"/>
      <c r="G630" s="11"/>
      <c r="H630" s="11"/>
      <c r="I630" s="11"/>
      <c r="J630"/>
      <c r="K630"/>
      <c r="L630"/>
      <c r="M630"/>
      <c r="N630" s="11"/>
      <c r="O630" s="11"/>
      <c r="P630" s="11"/>
    </row>
    <row r="631" spans="3:16">
      <c r="C631"/>
      <c r="D631"/>
      <c r="E631"/>
      <c r="F631"/>
      <c r="G631" s="11"/>
      <c r="H631" s="11"/>
      <c r="I631" s="11"/>
      <c r="J631"/>
      <c r="K631"/>
      <c r="L631"/>
      <c r="M631"/>
      <c r="N631" s="11"/>
      <c r="O631" s="11"/>
      <c r="P631" s="11"/>
    </row>
    <row r="632" spans="3:16">
      <c r="C632"/>
      <c r="D632"/>
      <c r="E632"/>
      <c r="F632"/>
      <c r="G632" s="11"/>
      <c r="H632" s="11"/>
      <c r="I632" s="11"/>
      <c r="J632"/>
      <c r="K632"/>
      <c r="L632"/>
      <c r="M632"/>
      <c r="N632" s="11"/>
      <c r="O632" s="11"/>
      <c r="P632" s="11"/>
    </row>
    <row r="633" spans="3:16">
      <c r="C633"/>
      <c r="D633"/>
      <c r="E633"/>
      <c r="F633"/>
      <c r="G633" s="11"/>
      <c r="H633" s="11"/>
      <c r="I633" s="11"/>
      <c r="J633"/>
      <c r="K633"/>
      <c r="L633"/>
      <c r="M633"/>
      <c r="N633" s="11"/>
      <c r="O633" s="11"/>
      <c r="P633" s="11"/>
    </row>
    <row r="634" spans="3:16">
      <c r="C634"/>
      <c r="D634"/>
      <c r="E634"/>
      <c r="F634"/>
      <c r="G634" s="11"/>
      <c r="H634" s="11"/>
      <c r="I634" s="11"/>
      <c r="J634"/>
      <c r="K634"/>
      <c r="L634"/>
      <c r="M634"/>
      <c r="N634" s="11"/>
      <c r="O634" s="11"/>
      <c r="P634" s="11"/>
    </row>
    <row r="635" spans="3:16">
      <c r="C635"/>
      <c r="D635"/>
      <c r="E635"/>
      <c r="F635"/>
      <c r="G635" s="11"/>
      <c r="H635" s="11"/>
      <c r="I635" s="11"/>
      <c r="J635"/>
      <c r="K635"/>
      <c r="L635"/>
      <c r="M635"/>
      <c r="N635" s="11"/>
      <c r="O635" s="11"/>
      <c r="P635" s="11"/>
    </row>
    <row r="636" spans="3:16">
      <c r="C636"/>
      <c r="D636"/>
      <c r="E636"/>
      <c r="F636"/>
      <c r="G636" s="11"/>
      <c r="H636" s="11"/>
      <c r="I636" s="11"/>
      <c r="J636"/>
      <c r="K636"/>
      <c r="L636"/>
      <c r="M636"/>
      <c r="N636" s="11"/>
      <c r="O636" s="11"/>
      <c r="P636" s="11"/>
    </row>
    <row r="637" spans="3:16">
      <c r="C637"/>
      <c r="D637"/>
      <c r="E637"/>
      <c r="F637"/>
      <c r="G637" s="11"/>
      <c r="H637" s="11"/>
      <c r="I637" s="11"/>
      <c r="J637"/>
      <c r="K637"/>
      <c r="L637"/>
      <c r="M637"/>
      <c r="N637" s="11"/>
      <c r="O637" s="11"/>
      <c r="P637" s="11"/>
    </row>
  </sheetData>
  <sheetProtection algorithmName="SHA-512" hashValue="m6vlszKjeFwskl4qs1SFSVVx+SOS4N3FRD0IarruxpkZGgqnIQNtcMNKDWZO4G4oIHQFw/4ylH/yK57wcnT9xw==" saltValue="mnsS2/DL+9SSSBH0R9tc8g==" spinCount="100000" sheet="1" objects="1" scenarios="1"/>
  <sortState ref="A2:AQ637">
    <sortCondition ref="A2:A637"/>
  </sortState>
  <phoneticPr fontId="18" type="noConversion"/>
  <conditionalFormatting sqref="J244:P245 J22:P22 J39:P39 J52:P52 J282:K282 J205:P206 J81:P82 J88:P89 J100:P100 J274:P275 J130:P130 J135:P135 J152:P152 J175:P175 J194:P194 J215:P215 J226:P226 J280:P280 J79:P79 J155:P156 C149:F149 C59:F59 C48:F48 J59:P60 J118:P118 C2:F2 J2:P2 G2:I14 J48:P48 J149:P150 C15:M15 N58:P127 N16:P35 N2:P14 N129:P303 N37:P56 O36:P36 C303:AI303">
    <cfRule type="cellIs" dxfId="504" priority="171" stopIfTrue="1" operator="equal">
      <formula>"no"</formula>
    </cfRule>
    <cfRule type="cellIs" dxfId="503" priority="172" stopIfTrue="1" operator="equal">
      <formula>"no ps students"</formula>
    </cfRule>
  </conditionalFormatting>
  <conditionalFormatting sqref="O307:P65517 H307:I65517 H304:I305 C15:J15 N58:P127 N16:P35 O304:P305 O1:P1 H1:I1 G2:I14 G303:I303 N2:P14 N129:P303 N37:P56 O36:P36 Q303:AI303">
    <cfRule type="cellIs" dxfId="502" priority="102" stopIfTrue="1" operator="equal">
      <formula>"no"</formula>
    </cfRule>
  </conditionalFormatting>
  <conditionalFormatting sqref="AI2:AI301">
    <cfRule type="cellIs" dxfId="501" priority="79" stopIfTrue="1" operator="greaterThanOrEqual">
      <formula>1</formula>
    </cfRule>
  </conditionalFormatting>
  <conditionalFormatting sqref="V2:AF2 V3:AC301 AD3:AF302">
    <cfRule type="cellIs" dxfId="500" priority="32" stopIfTrue="1" operator="equal">
      <formula>"No students"</formula>
    </cfRule>
    <cfRule type="cellIs" dxfId="499" priority="33" stopIfTrue="1" operator="equal">
      <formula>"no"</formula>
    </cfRule>
  </conditionalFormatting>
  <conditionalFormatting sqref="C57:I57">
    <cfRule type="cellIs" dxfId="498" priority="18" stopIfTrue="1" operator="equal">
      <formula>"no"</formula>
    </cfRule>
    <cfRule type="cellIs" dxfId="497" priority="19" stopIfTrue="1" operator="equal">
      <formula>"no ps students"</formula>
    </cfRule>
  </conditionalFormatting>
  <conditionalFormatting sqref="C57:I57">
    <cfRule type="cellIs" dxfId="496" priority="17" stopIfTrue="1" operator="equal">
      <formula>"no"</formula>
    </cfRule>
  </conditionalFormatting>
  <conditionalFormatting sqref="C192:I192">
    <cfRule type="cellIs" dxfId="495" priority="15" stopIfTrue="1" operator="equal">
      <formula>"no"</formula>
    </cfRule>
    <cfRule type="cellIs" dxfId="494" priority="16" stopIfTrue="1" operator="equal">
      <formula>"no ps students"</formula>
    </cfRule>
  </conditionalFormatting>
  <conditionalFormatting sqref="C192:I192">
    <cfRule type="cellIs" dxfId="493" priority="14" stopIfTrue="1" operator="equal">
      <formula>"no"</formula>
    </cfRule>
  </conditionalFormatting>
  <conditionalFormatting sqref="G16:I56">
    <cfRule type="cellIs" dxfId="492" priority="12" stopIfTrue="1" operator="equal">
      <formula>"no"</formula>
    </cfRule>
    <cfRule type="cellIs" dxfId="491" priority="13" stopIfTrue="1" operator="equal">
      <formula>"no ps students"</formula>
    </cfRule>
  </conditionalFormatting>
  <conditionalFormatting sqref="G16:I56">
    <cfRule type="cellIs" dxfId="490" priority="11" stopIfTrue="1" operator="equal">
      <formula>"no"</formula>
    </cfRule>
  </conditionalFormatting>
  <conditionalFormatting sqref="G58:I191">
    <cfRule type="cellIs" dxfId="489" priority="9" stopIfTrue="1" operator="equal">
      <formula>"no"</formula>
    </cfRule>
    <cfRule type="cellIs" dxfId="488" priority="10" stopIfTrue="1" operator="equal">
      <formula>"no ps students"</formula>
    </cfRule>
  </conditionalFormatting>
  <conditionalFormatting sqref="G58:I191">
    <cfRule type="cellIs" dxfId="487" priority="8" stopIfTrue="1" operator="equal">
      <formula>"no"</formula>
    </cfRule>
  </conditionalFormatting>
  <conditionalFormatting sqref="G193:I301">
    <cfRule type="cellIs" dxfId="486" priority="6" stopIfTrue="1" operator="equal">
      <formula>"no"</formula>
    </cfRule>
    <cfRule type="cellIs" dxfId="485" priority="7" stopIfTrue="1" operator="equal">
      <formula>"no ps students"</formula>
    </cfRule>
  </conditionalFormatting>
  <conditionalFormatting sqref="G193:I301">
    <cfRule type="cellIs" dxfId="484" priority="5" stopIfTrue="1" operator="equal">
      <formula>"no"</formula>
    </cfRule>
  </conditionalFormatting>
  <conditionalFormatting sqref="K15">
    <cfRule type="cellIs" dxfId="483" priority="4" stopIfTrue="1" operator="equal">
      <formula>"no"</formula>
    </cfRule>
  </conditionalFormatting>
  <conditionalFormatting sqref="K57">
    <cfRule type="cellIs" dxfId="482" priority="2" stopIfTrue="1" operator="equal">
      <formula>"no"</formula>
    </cfRule>
    <cfRule type="cellIs" dxfId="481" priority="3" stopIfTrue="1" operator="equal">
      <formula>"no ps students"</formula>
    </cfRule>
  </conditionalFormatting>
  <conditionalFormatting sqref="K57">
    <cfRule type="cellIs" dxfId="480" priority="1" stopIfTrue="1" operator="equal">
      <formula>"no"</formula>
    </cfRule>
  </conditionalFormatting>
  <printOptions horizontalCentered="1"/>
  <pageMargins left="0.75" right="0.75" top="1" bottom="1" header="0.5" footer="0.5"/>
  <pageSetup orientation="portrait" r:id="rId1"/>
  <headerFooter alignWithMargins="0">
    <oddHeader>&amp;CTable 7:  Number of students in LRE Tables 1-3 and Percent of Students in LRE Table 3 
(State LRE Table 3 Percentage: 14.11%)</oddHeader>
    <oddFooter>&amp;COSPI LRE Report 1077
December 2005</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3BAC1FD-FE3F-4ABA-91C4-D826F8464CE4}"/>
</file>

<file path=customXml/itemProps2.xml><?xml version="1.0" encoding="utf-8"?>
<ds:datastoreItem xmlns:ds="http://schemas.openxmlformats.org/officeDocument/2006/customXml" ds:itemID="{1081910A-E6BF-468C-80EB-229B4AA69A83}"/>
</file>

<file path=customXml/itemProps3.xml><?xml version="1.0" encoding="utf-8"?>
<ds:datastoreItem xmlns:ds="http://schemas.openxmlformats.org/officeDocument/2006/customXml" ds:itemID="{483C9025-08D5-40DB-BF74-ECED83F2D70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19</vt:i4>
      </vt:variant>
    </vt:vector>
  </HeadingPairs>
  <TitlesOfParts>
    <vt:vector size="43" baseType="lpstr">
      <vt:lpstr>Profile</vt:lpstr>
      <vt:lpstr>Ind_9_10_2014_15</vt:lpstr>
      <vt:lpstr>Ind_9_10_2013_14</vt:lpstr>
      <vt:lpstr>Ind_9_10_2012_13</vt:lpstr>
      <vt:lpstr>IND_9_10</vt:lpstr>
      <vt:lpstr>Ind_1</vt:lpstr>
      <vt:lpstr>Ind_14</vt:lpstr>
      <vt:lpstr>Ind_2</vt:lpstr>
      <vt:lpstr>Ind_5</vt:lpstr>
      <vt:lpstr>Ind_6</vt:lpstr>
      <vt:lpstr>Ind_7</vt:lpstr>
      <vt:lpstr>Ind_8</vt:lpstr>
      <vt:lpstr>Init Eval_11</vt:lpstr>
      <vt:lpstr>Ind_11_data</vt:lpstr>
      <vt:lpstr>C TO B__12</vt:lpstr>
      <vt:lpstr>Ind_12_data</vt:lpstr>
      <vt:lpstr>Ind_13</vt:lpstr>
      <vt:lpstr>Ind_20</vt:lpstr>
      <vt:lpstr>District_List</vt:lpstr>
      <vt:lpstr>Indicator_APR Info</vt:lpstr>
      <vt:lpstr>Ind_9_10_2011_12</vt:lpstr>
      <vt:lpstr>Ind_4_1112</vt:lpstr>
      <vt:lpstr>Ind_4_1213</vt:lpstr>
      <vt:lpstr>Ind_4_1314</vt:lpstr>
      <vt:lpstr>'C TO B__12'!Print_Area</vt:lpstr>
      <vt:lpstr>District_List!Print_Area</vt:lpstr>
      <vt:lpstr>Ind_1!Print_Area</vt:lpstr>
      <vt:lpstr>Ind_13!Print_Area</vt:lpstr>
      <vt:lpstr>Ind_2!Print_Area</vt:lpstr>
      <vt:lpstr>Ind_20!Print_Area</vt:lpstr>
      <vt:lpstr>Ind_5!Print_Area</vt:lpstr>
      <vt:lpstr>Ind_6!Print_Area</vt:lpstr>
      <vt:lpstr>Ind_8!Print_Area</vt:lpstr>
      <vt:lpstr>IND_9_10!Print_Area</vt:lpstr>
      <vt:lpstr>'Init Eval_11'!Print_Area</vt:lpstr>
      <vt:lpstr>Profile!Print_Area</vt:lpstr>
      <vt:lpstr>District_List!Print_Titles</vt:lpstr>
      <vt:lpstr>Ind_1!Print_Titles</vt:lpstr>
      <vt:lpstr>Ind_2!Print_Titles</vt:lpstr>
      <vt:lpstr>Ind_20!Print_Titles</vt:lpstr>
      <vt:lpstr>Ind_5!Print_Titles</vt:lpstr>
      <vt:lpstr>Ind_6!Print_Titles</vt:lpstr>
      <vt:lpstr>Ind_8!Print_Titles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Education District Profile</dc:title>
  <dc:creator>OSPI Special Education;Sandy.Grummick@k12.wa.us</dc:creator>
  <cp:keywords>Special Education Data</cp:keywords>
  <cp:lastModifiedBy>Sandy Grummick</cp:lastModifiedBy>
  <cp:lastPrinted>2016-04-18T19:48:33Z</cp:lastPrinted>
  <dcterms:created xsi:type="dcterms:W3CDTF">1998-10-05T21:32:02Z</dcterms:created>
  <dcterms:modified xsi:type="dcterms:W3CDTF">2016-11-04T16:04:26Z</dcterms:modified>
</cp:coreProperties>
</file>